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xl/revisions/revisionHeaders.xml" ContentType="application/vnd.openxmlformats-officedocument.spreadsheetml.revisionHeaders+xml"/>
  <Override PartName="/xl/revisions/revisionLog5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3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4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VISION\bin\Debug\_TEMPLATE\"/>
    </mc:Choice>
  </mc:AlternateContent>
  <bookViews>
    <workbookView xWindow="120" yWindow="16260" windowWidth="9480" windowHeight="1110" tabRatio="728"/>
  </bookViews>
  <sheets>
    <sheet name="Measured TV opt-pt" sheetId="1" r:id="rId1"/>
    <sheet name="Measured TV" sheetId="2" state="hidden" r:id="rId2"/>
    <sheet name="Mecra Kırılımı" sheetId="3" r:id="rId3"/>
    <sheet name="Client Totals" sheetId="4" r:id="rId4"/>
    <sheet name="Conversion" sheetId="5" r:id="rId5"/>
    <sheet name="TV Measured Projects-ozel kusak" sheetId="6" state="hidden" r:id="rId6"/>
    <sheet name="TV Measured ADV+Entegrasyon etc" sheetId="7" state="hidden" r:id="rId7"/>
    <sheet name="TV Non Mea Projects" sheetId="8" state="hidden" r:id="rId8"/>
    <sheet name="Sheet1" sheetId="9" state="hidden" r:id="rId9"/>
    <sheet name="CPP Detay Tum Ay" sheetId="10" r:id="rId10"/>
    <sheet name="CPP Detay (düşük)" sheetId="11" r:id="rId11"/>
    <sheet name="CPP Detay (yüksek)" sheetId="12" r:id="rId12"/>
    <sheet name="Sheet2" sheetId="13" r:id="rId13"/>
  </sheets>
  <definedNames>
    <definedName name="_xlnm._FilterDatabase" localSheetId="3" hidden="1">'Client Totals'!$A$2:$AF$206</definedName>
    <definedName name="_xlnm._FilterDatabase" localSheetId="4" hidden="1">Conversion!$A$74:$O$111</definedName>
    <definedName name="_xlnm._FilterDatabase" localSheetId="10" hidden="1">'CPP Detay (düşük)'!$A$4:$BE$280</definedName>
    <definedName name="_xlnm._FilterDatabase" localSheetId="11" hidden="1">'CPP Detay (yüksek)'!$A$4:$BE$280</definedName>
    <definedName name="_xlnm._FilterDatabase" localSheetId="9" hidden="1">'CPP Detay Tum Ay'!$A$4:$BE$280</definedName>
    <definedName name="_xlnm._FilterDatabase" localSheetId="1" hidden="1">'Measured TV'!$B$7:$P$1791</definedName>
    <definedName name="_xlnm._FilterDatabase" localSheetId="0" hidden="1">'Measured TV opt-pt'!$B$15:$P$3810</definedName>
    <definedName name="_xlnm._FilterDatabase" localSheetId="2" hidden="1">'Mecra Kırılımı'!$A$44:$AT$2804</definedName>
    <definedName name="budget_aylar_pt">Conversion!$C$74:$N$74</definedName>
    <definedName name="butget_aylar_opt">Conversion!$C$33:$N$33</definedName>
    <definedName name="CPPTL1" localSheetId="10">#REF!</definedName>
    <definedName name="CPPTL1" localSheetId="11">#REF!</definedName>
    <definedName name="CPPTL1" localSheetId="1">#REF!</definedName>
    <definedName name="CPPTL1">#REF!</definedName>
    <definedName name="MONTH" localSheetId="10">#REF!</definedName>
    <definedName name="MONTH" localSheetId="11">#REF!</definedName>
    <definedName name="MONTH" localSheetId="1">#REF!</definedName>
    <definedName name="MONTH">#REF!</definedName>
    <definedName name="Z_00270589_0EEE_4A8C_826A_B2E3F8624737_.wvu.FilterData" localSheetId="0" hidden="1">'Measured TV opt-pt'!$A$15:$O$3204</definedName>
    <definedName name="Z_00270589_0EEE_4A8C_826A_B2E3F8624737_.wvu.FilterData" localSheetId="2" hidden="1">'Mecra Kırılımı'!$A$44:$WWF$124</definedName>
    <definedName name="Z_007E1B41_6999_484A_A03F_D1E57F393A30_.wvu.Cols" localSheetId="2" hidden="1">'Mecra Kırılımı'!$W:$AD</definedName>
    <definedName name="Z_007E1B41_6999_484A_A03F_D1E57F393A30_.wvu.FilterData" localSheetId="1" hidden="1">'Measured TV'!$B$7:$P$1791</definedName>
    <definedName name="Z_007E1B41_6999_484A_A03F_D1E57F393A30_.wvu.FilterData" localSheetId="0" hidden="1">'Measured TV opt-pt'!$B$15:$O$3204</definedName>
    <definedName name="Z_007E1B41_6999_484A_A03F_D1E57F393A30_.wvu.FilterData" localSheetId="2" hidden="1">'Mecra Kırılımı'!$A$44:$AF$124</definedName>
    <definedName name="Z_00DD6D9C_29CF_4DB0_B61D_6D9DCCC3462E_.wvu.FilterData" localSheetId="2" hidden="1">'Mecra Kırılımı'!$A$44:$AT$2804</definedName>
    <definedName name="Z_015822C7_C611_44AB_ACC3_2DF86449E4FC_.wvu.FilterData" localSheetId="0" hidden="1">'Measured TV opt-pt'!$B$15:$O$3204</definedName>
    <definedName name="Z_0205AB10_E5F9_46C7_B728_D42D65EEC694_.wvu.FilterData" localSheetId="2" hidden="1">'Mecra Kırılımı'!$A$44:$AT$2804</definedName>
    <definedName name="Z_0237272C_7C28_4E5F_A833_585A5B24228F_.wvu.FilterData" localSheetId="0" hidden="1">'Measured TV opt-pt'!$B$15:$P$3809</definedName>
    <definedName name="Z_02BAA83A_95F7_41F2_8EFE_EE641DBEE4D1_.wvu.FilterData" localSheetId="0" hidden="1">'Measured TV opt-pt'!$B$15:$O$3204</definedName>
    <definedName name="Z_02BAA83A_95F7_41F2_8EFE_EE641DBEE4D1_.wvu.FilterData" localSheetId="2" hidden="1">'Mecra Kırılımı'!$A$44:$AF$124</definedName>
    <definedName name="Z_0306F60C_CE7E_43BA_819D_C736AA7DF40D_.wvu.Cols" localSheetId="0" hidden="1">'Measured TV opt-pt'!$D:$G</definedName>
    <definedName name="Z_0306F60C_CE7E_43BA_819D_C736AA7DF40D_.wvu.FilterData" localSheetId="1" hidden="1">'Measured TV'!$B$7:$P$1791</definedName>
    <definedName name="Z_0306F60C_CE7E_43BA_819D_C736AA7DF40D_.wvu.FilterData" localSheetId="0" hidden="1">'Measured TV opt-pt'!$B$15:$O$3204</definedName>
    <definedName name="Z_0306F60C_CE7E_43BA_819D_C736AA7DF40D_.wvu.FilterData" localSheetId="2" hidden="1">'Mecra Kırılımı'!$A$44:$AF$124</definedName>
    <definedName name="Z_0354D998_297D_474A_BF4B_A882629155D5_.wvu.FilterData" localSheetId="2" hidden="1">'Mecra Kırılımı'!$B$44:$P$124</definedName>
    <definedName name="Z_03657EB2_5A47_4297_838B_E1ECCBF646EB_.wvu.FilterData" localSheetId="1" hidden="1">'Measured TV'!$B$7:$P$1791</definedName>
    <definedName name="Z_03657EB2_5A47_4297_838B_E1ECCBF646EB_.wvu.FilterData" localSheetId="0" hidden="1">'Measured TV opt-pt'!$B$15:$O$3204</definedName>
    <definedName name="Z_03657EB2_5A47_4297_838B_E1ECCBF646EB_.wvu.FilterData" localSheetId="2" hidden="1">'Mecra Kırılımı'!$A$44:$AF$124</definedName>
    <definedName name="Z_036EC5E3_58B8_4A26_8FC5_7904411E8A20_.wvu.FilterData" localSheetId="2" hidden="1">'Mecra Kırılımı'!$B$44:$P$124</definedName>
    <definedName name="Z_03D8473D_7C50_40CF_86C2_5100CE729035_.wvu.FilterData" localSheetId="2" hidden="1">'Mecra Kırılımı'!$A$44:$AF$2804</definedName>
    <definedName name="Z_043F0A45_74A7_49D9_9382_9A3009922498_.wvu.FilterData" localSheetId="0" hidden="1">'Measured TV opt-pt'!$B$15:$P$3809</definedName>
    <definedName name="Z_057D4075_E4DE_4142_9C18_19BE49FF6BF9_.wvu.FilterData" localSheetId="0" hidden="1">'Measured TV opt-pt'!$B$15:$O$3204</definedName>
    <definedName name="Z_057D4075_E4DE_4142_9C18_19BE49FF6BF9_.wvu.FilterData" localSheetId="2" hidden="1">'Mecra Kırılımı'!$A$44:$AF$124</definedName>
    <definedName name="Z_05D6E3A1_88F2_4FB9_9E0A_B3E31A1904F1_.wvu.FilterData" localSheetId="0" hidden="1">'Measured TV opt-pt'!$B$15:$P$3809</definedName>
    <definedName name="Z_05DF0A5B_AE79_478C_8262_83141E9D14B9_.wvu.FilterData" localSheetId="2" hidden="1">'Mecra Kırılımı'!$B$44:$P$124</definedName>
    <definedName name="Z_05F1A3FC_D588_4F91_BE0A_8E3EA80FB9AD_.wvu.FilterData" localSheetId="0" hidden="1">'Measured TV opt-pt'!$B$15:$P$3809</definedName>
    <definedName name="Z_05F1A3FC_D588_4F91_BE0A_8E3EA80FB9AD_.wvu.FilterData" localSheetId="2" hidden="1">'Mecra Kırılımı'!$A$44:$AF$2804</definedName>
    <definedName name="Z_06AE1AE7_1AA4_4534_927A_EE75AB059D54_.wvu.FilterData" localSheetId="2" hidden="1">'Mecra Kırılımı'!$A$44:$AF$2804</definedName>
    <definedName name="Z_07041B1D_BBC5_44E4_8779_1255D4A977AE_.wvu.FilterData" localSheetId="2" hidden="1">'Mecra Kırılımı'!$A$44:$AF$2804</definedName>
    <definedName name="Z_07114783_12BB_4553_A4C1_C4AA26E0525D_.wvu.FilterData" localSheetId="0" hidden="1">'Measured TV opt-pt'!$B$15:$O$3204</definedName>
    <definedName name="Z_07114783_12BB_4553_A4C1_C4AA26E0525D_.wvu.FilterData" localSheetId="2" hidden="1">'Mecra Kırılımı'!$A$44:$AF$124</definedName>
    <definedName name="Z_072B48F6_28CF_4824_9060_9C481DBBA2BA_.wvu.FilterData" localSheetId="0" hidden="1">'Measured TV opt-pt'!$B$15:$P$3809</definedName>
    <definedName name="Z_072B48F6_28CF_4824_9060_9C481DBBA2BA_.wvu.FilterData" localSheetId="2" hidden="1">'Mecra Kırılımı'!$A$44:$AT$2804</definedName>
    <definedName name="Z_077D77F8_DFB9_4D93_A787_F39714334BB8_.wvu.FilterData" localSheetId="3" hidden="1">'Client Totals'!$A$2:$AF$206</definedName>
    <definedName name="Z_077D77F8_DFB9_4D93_A787_F39714334BB8_.wvu.FilterData" localSheetId="4" hidden="1">Conversion!$A$74:$O$111</definedName>
    <definedName name="Z_077D77F8_DFB9_4D93_A787_F39714334BB8_.wvu.FilterData" localSheetId="10" hidden="1">'CPP Detay (düşük)'!$A$4:$BE$280</definedName>
    <definedName name="Z_077D77F8_DFB9_4D93_A787_F39714334BB8_.wvu.FilterData" localSheetId="11" hidden="1">'CPP Detay (yüksek)'!$A$4:$BE$280</definedName>
    <definedName name="Z_077D77F8_DFB9_4D93_A787_F39714334BB8_.wvu.FilterData" localSheetId="9" hidden="1">'CPP Detay Tum Ay'!$A$4:$BE$280</definedName>
    <definedName name="Z_077D77F8_DFB9_4D93_A787_F39714334BB8_.wvu.FilterData" localSheetId="1" hidden="1">'Measured TV'!$B$7:$P$1791</definedName>
    <definedName name="Z_077D77F8_DFB9_4D93_A787_F39714334BB8_.wvu.FilterData" localSheetId="0" hidden="1">'Measured TV opt-pt'!$B$15:$P$3809</definedName>
    <definedName name="Z_077D77F8_DFB9_4D93_A787_F39714334BB8_.wvu.FilterData" localSheetId="2" hidden="1">'Mecra Kırılımı'!$A$44:$AT$2804</definedName>
    <definedName name="Z_077D77F8_DFB9_4D93_A787_F39714334BB8_.wvu.Rows" localSheetId="4" hidden="1">Conversion!$1:$30,Conversion!$58:$68</definedName>
    <definedName name="Z_077D77F8_DFB9_4D93_A787_F39714334BB8_.wvu.Rows" localSheetId="2" hidden="1">'Mecra Kırılımı'!$4:$13,'Mecra Kırılımı'!$20:$38</definedName>
    <definedName name="Z_07B8DAF9_AEC3_45F7_8A2F_4AA2891F5131_.wvu.FilterData" localSheetId="0" hidden="1">'Measured TV opt-pt'!$B$15:$P$3809</definedName>
    <definedName name="Z_080FE5D0_D353_46A9_8C17_F7BE46901748_.wvu.FilterData" localSheetId="0" hidden="1">'Measured TV opt-pt'!$B$15:$P$3809</definedName>
    <definedName name="Z_080FE5D0_D353_46A9_8C17_F7BE46901748_.wvu.FilterData" localSheetId="2" hidden="1">'Mecra Kırılımı'!$A$44:$AT$2804</definedName>
    <definedName name="Z_0813BE38_40AC_483F_86A8_5CBADE18EF83_.wvu.FilterData" localSheetId="2" hidden="1">'Mecra Kırılımı'!$B$44:$P$124</definedName>
    <definedName name="Z_08422C42_3D79_4F13_95CE_F7432737F117_.wvu.FilterData" localSheetId="1" hidden="1">'Measured TV'!$B$7:$P$1791</definedName>
    <definedName name="Z_086CFE84_9765_40AD_BCD6_EE80CB2468E1_.wvu.FilterData" localSheetId="2" hidden="1">'Mecra Kırılımı'!$A$44:$AT$2804</definedName>
    <definedName name="Z_08936695_2054_47E8_A3A6_A0EDE21ACAF2_.wvu.FilterData" localSheetId="0" hidden="1">'Measured TV opt-pt'!$B$15:$P$3809</definedName>
    <definedName name="Z_08936695_2054_47E8_A3A6_A0EDE21ACAF2_.wvu.FilterData" localSheetId="2" hidden="1">'Mecra Kırılımı'!$A$44:$AF$2804</definedName>
    <definedName name="Z_08D9A9CB_D355_4AF7_9693_08306AFBF73C_.wvu.FilterData" localSheetId="0" hidden="1">'Measured TV opt-pt'!$B$15:$P$3809</definedName>
    <definedName name="Z_08D9A9CB_D355_4AF7_9693_08306AFBF73C_.wvu.FilterData" localSheetId="2" hidden="1">'Mecra Kırılımı'!$B$44:$P$2804</definedName>
    <definedName name="Z_08F6867E_3128_403E_AF5E_7261D191368D_.wvu.FilterData" localSheetId="0" hidden="1">'Measured TV opt-pt'!$B$15:$P$3809</definedName>
    <definedName name="Z_08F6867E_3128_403E_AF5E_7261D191368D_.wvu.FilterData" localSheetId="2" hidden="1">'Mecra Kırılımı'!$A$44:$AT$2804</definedName>
    <definedName name="Z_09AE7C9C_C6DF_4319_B76B_463478DB522D_.wvu.FilterData" localSheetId="2" hidden="1">'Mecra Kırılımı'!$A$44:$AT$2804</definedName>
    <definedName name="Z_09E69855_BCA9_4B0D_8802_AC19C39FE319_.wvu.FilterData" localSheetId="0" hidden="1">'Measured TV opt-pt'!$B$15:$P$3809</definedName>
    <definedName name="Z_09E69855_BCA9_4B0D_8802_AC19C39FE319_.wvu.FilterData" localSheetId="2" hidden="1">'Mecra Kırılımı'!$B$44:$P$2804</definedName>
    <definedName name="Z_0A5C5D23_7C0C_4987_9A22_19EDB47B5700_.wvu.FilterData" localSheetId="0" hidden="1">'Measured TV opt-pt'!$B$15:$P$3809</definedName>
    <definedName name="Z_0A5C5D23_7C0C_4987_9A22_19EDB47B5700_.wvu.FilterData" localSheetId="2" hidden="1">'Mecra Kırılımı'!$A$44:$AT$2804</definedName>
    <definedName name="Z_0A69C906_7976_4FF5_B43B_95F8770D7CBB_.wvu.FilterData" localSheetId="2" hidden="1">'Mecra Kırılımı'!$B$44:$P$124</definedName>
    <definedName name="Z_0A6E2A47_3ABE_4091_87EC_5B281D6758DB_.wvu.FilterData" localSheetId="0" hidden="1">'Measured TV opt-pt'!$B$15:$O$3204</definedName>
    <definedName name="Z_0A6E2A47_3ABE_4091_87EC_5B281D6758DB_.wvu.FilterData" localSheetId="2" hidden="1">'Mecra Kırılımı'!$A$44:$AF$124</definedName>
    <definedName name="Z_0AC7F439_51D2_490C_89D5_9ED5C1E65B9A_.wvu.FilterData" localSheetId="2" hidden="1">'Mecra Kırılımı'!$A$44:$AF$2804</definedName>
    <definedName name="Z_0AE6003E_E631_435F_8226_070191E35F2A_.wvu.FilterData" localSheetId="2" hidden="1">'Mecra Kırılımı'!$B$44:$P$124</definedName>
    <definedName name="Z_0B7043AA_A5C6_42BB_8734_9D85BC9BDF26_.wvu.FilterData" localSheetId="0" hidden="1">'Measured TV opt-pt'!$B$15:$O$3204</definedName>
    <definedName name="Z_0C36FAA1_CFFC_4CEA_961F_E9ACDE3A9888_.wvu.FilterData" localSheetId="0" hidden="1">'Measured TV opt-pt'!$B$15:$O$3204</definedName>
    <definedName name="Z_0C65EB22_508D_46BE_BA57_561CB4AF13D2_.wvu.FilterData" localSheetId="0" hidden="1">'Measured TV opt-pt'!$B$15:$P$3809</definedName>
    <definedName name="Z_0C65EB22_508D_46BE_BA57_561CB4AF13D2_.wvu.FilterData" localSheetId="2" hidden="1">'Mecra Kırılımı'!$B$44:$P$2804</definedName>
    <definedName name="Z_0D168901_DEF3_4D3F_8923_D1C5B5F738B1_.wvu.Cols" localSheetId="9" hidden="1">'CPP Detay Tum Ay'!$C:$AC,'CPP Detay Tum Ay'!$AS:$BE</definedName>
    <definedName name="Z_0D168901_DEF3_4D3F_8923_D1C5B5F738B1_.wvu.FilterData" localSheetId="3" hidden="1">'Client Totals'!$A$2:$AF$206</definedName>
    <definedName name="Z_0D168901_DEF3_4D3F_8923_D1C5B5F738B1_.wvu.FilterData" localSheetId="4" hidden="1">Conversion!$A$74:$O$111</definedName>
    <definedName name="Z_0D168901_DEF3_4D3F_8923_D1C5B5F738B1_.wvu.FilterData" localSheetId="10" hidden="1">'CPP Detay (düşük)'!$A$4:$BE$280</definedName>
    <definedName name="Z_0D168901_DEF3_4D3F_8923_D1C5B5F738B1_.wvu.FilterData" localSheetId="11" hidden="1">'CPP Detay (yüksek)'!$A$4:$BE$280</definedName>
    <definedName name="Z_0D168901_DEF3_4D3F_8923_D1C5B5F738B1_.wvu.FilterData" localSheetId="9" hidden="1">'CPP Detay Tum Ay'!$A$4:$BE$280</definedName>
    <definedName name="Z_0D168901_DEF3_4D3F_8923_D1C5B5F738B1_.wvu.FilterData" localSheetId="1" hidden="1">'Measured TV'!$B$7:$P$1791</definedName>
    <definedName name="Z_0D168901_DEF3_4D3F_8923_D1C5B5F738B1_.wvu.FilterData" localSheetId="0" hidden="1">'Measured TV opt-pt'!$B$15:$P$3810</definedName>
    <definedName name="Z_0D168901_DEF3_4D3F_8923_D1C5B5F738B1_.wvu.FilterData" localSheetId="2" hidden="1">'Mecra Kırılımı'!$A$44:$AT$2804</definedName>
    <definedName name="Z_0D168901_DEF3_4D3F_8923_D1C5B5F738B1_.wvu.Rows" localSheetId="4" hidden="1">Conversion!$1:$30,Conversion!$58:$68</definedName>
    <definedName name="Z_0D168901_DEF3_4D3F_8923_D1C5B5F738B1_.wvu.Rows" localSheetId="2" hidden="1">'Mecra Kırılımı'!$4:$13,'Mecra Kırılımı'!$20:$38</definedName>
    <definedName name="Z_0E1D2D6F_F635_4498_BB9B_2E3510C380F7_.wvu.FilterData" localSheetId="0" hidden="1">'Measured TV opt-pt'!$B$15:$P$3809</definedName>
    <definedName name="Z_0E1D2D6F_F635_4498_BB9B_2E3510C380F7_.wvu.FilterData" localSheetId="2" hidden="1">'Mecra Kırılımı'!$A$44:$AT$2804</definedName>
    <definedName name="Z_0E233325_C2C6_4673_A428_CF190386DC79_.wvu.FilterData" localSheetId="2" hidden="1">'Mecra Kırılımı'!$B$44:$P$124</definedName>
    <definedName name="Z_0EA3E08D_996C_413C_BAF7_5971FE977197_.wvu.Cols" localSheetId="2" hidden="1">'Mecra Kırılımı'!$S:$T,'Mecra Kırılımı'!$V:$AD</definedName>
    <definedName name="Z_0EA3E08D_996C_413C_BAF7_5971FE977197_.wvu.FilterData" localSheetId="3" hidden="1">'Client Totals'!$A$2:$AF$206</definedName>
    <definedName name="Z_0EA3E08D_996C_413C_BAF7_5971FE977197_.wvu.FilterData" localSheetId="4" hidden="1">Conversion!$A$74:$O$111</definedName>
    <definedName name="Z_0EA3E08D_996C_413C_BAF7_5971FE977197_.wvu.FilterData" localSheetId="10" hidden="1">'CPP Detay (düşük)'!$A$4:$BE$280</definedName>
    <definedName name="Z_0EA3E08D_996C_413C_BAF7_5971FE977197_.wvu.FilterData" localSheetId="11" hidden="1">'CPP Detay (yüksek)'!$A$4:$BE$280</definedName>
    <definedName name="Z_0EA3E08D_996C_413C_BAF7_5971FE977197_.wvu.FilterData" localSheetId="9" hidden="1">'CPP Detay Tum Ay'!$A$4:$BE$280</definedName>
    <definedName name="Z_0EA3E08D_996C_413C_BAF7_5971FE977197_.wvu.FilterData" localSheetId="1" hidden="1">'Measured TV'!$B$7:$P$1791</definedName>
    <definedName name="Z_0EA3E08D_996C_413C_BAF7_5971FE977197_.wvu.FilterData" localSheetId="0" hidden="1">'Measured TV opt-pt'!$B$15:$P$3809</definedName>
    <definedName name="Z_0EA3E08D_996C_413C_BAF7_5971FE977197_.wvu.FilterData" localSheetId="2" hidden="1">'Mecra Kırılımı'!$A$44:$AT$2804</definedName>
    <definedName name="Z_0EA3E08D_996C_413C_BAF7_5971FE977197_.wvu.Rows" localSheetId="4" hidden="1">Conversion!$1:$30,Conversion!$58:$68</definedName>
    <definedName name="Z_0EA3E08D_996C_413C_BAF7_5971FE977197_.wvu.Rows" localSheetId="2" hidden="1">'Mecra Kırılımı'!$4:$13,'Mecra Kırılımı'!$20:$38</definedName>
    <definedName name="Z_0F564611_495D_4FCD_8F80_892CE92253E8_.wvu.FilterData" localSheetId="1" hidden="1">'Measured TV'!$B$7:$P$1791</definedName>
    <definedName name="Z_0F564611_495D_4FCD_8F80_892CE92253E8_.wvu.FilterData" localSheetId="0" hidden="1">'Measured TV opt-pt'!$B$15:$P$3809</definedName>
    <definedName name="Z_0F564611_495D_4FCD_8F80_892CE92253E8_.wvu.FilterData" localSheetId="2" hidden="1">'Mecra Kırılımı'!$A$44:$AF$2804</definedName>
    <definedName name="Z_0F564611_495D_4FCD_8F80_892CE92253E8_.wvu.Rows" localSheetId="4" hidden="1">Conversion!$2:$30,Conversion!$38:$39,Conversion!$43:$43,Conversion!$63:$63,Conversion!$65:$67,Conversion!$69:$69,Conversion!$71:$71,Conversion!$79:$80,Conversion!$84:$84,Conversion!$104:$104,Conversion!$106:$108,Conversion!$110:$110,Conversion!$112:$112</definedName>
    <definedName name="Z_0F84A83F_DAF9_41C2_9D1A_30856EE2DC12_.wvu.FilterData" localSheetId="0" hidden="1">'Measured TV opt-pt'!$B$15:$P$3809</definedName>
    <definedName name="Z_10063ADE_AC2B_40AC_91E3_FD249EEA5DF2_.wvu.FilterData" localSheetId="2" hidden="1">'Mecra Kırılımı'!$B$44:$P$124</definedName>
    <definedName name="Z_10A67E99_B135_4FFF_BEEA_803258E630A7_.wvu.FilterData" localSheetId="0" hidden="1">'Measured TV opt-pt'!$B$15:$O$3204</definedName>
    <definedName name="Z_10A67E99_B135_4FFF_BEEA_803258E630A7_.wvu.FilterData" localSheetId="2" hidden="1">'Mecra Kırılımı'!$A$44:$AF$124</definedName>
    <definedName name="Z_10B2F431_322B_45A6_BB8F_C0A5CA945789_.wvu.FilterData" localSheetId="0" hidden="1">'Measured TV opt-pt'!$B$15:$P$3809</definedName>
    <definedName name="Z_10B2F431_322B_45A6_BB8F_C0A5CA945789_.wvu.FilterData" localSheetId="2" hidden="1">'Mecra Kırılımı'!$B$44:$P$2804</definedName>
    <definedName name="Z_11035395_E0A5_4CB9_9FEC_D406B89392CF_.wvu.FilterData" localSheetId="0" hidden="1">'Measured TV opt-pt'!$B$15:$O$3204</definedName>
    <definedName name="Z_11035395_E0A5_4CB9_9FEC_D406B89392CF_.wvu.FilterData" localSheetId="2" hidden="1">'Mecra Kırılımı'!$A$44:$AF$124</definedName>
    <definedName name="Z_1130AF90_81E3_49D0_9DFA_7D0724477E64_.wvu.FilterData" localSheetId="2" hidden="1">'Mecra Kırılımı'!$A$44:$AT$2804</definedName>
    <definedName name="Z_127B3234_6EA1_4E1B_A919_434F8993CD5D_.wvu.FilterData" localSheetId="2" hidden="1">'Mecra Kırılımı'!$B$44:$P$124</definedName>
    <definedName name="Z_12EC25E5_96B7_4177_9056_84095556AFB7_.wvu.FilterData" localSheetId="2" hidden="1">'Mecra Kırılımı'!$A$44:$AF$124</definedName>
    <definedName name="Z_13323D11_99A3_4D2F_8AD2_C6EE515E1691_.wvu.FilterData" localSheetId="0" hidden="1">'Measured TV opt-pt'!$B$15:$P$3809</definedName>
    <definedName name="Z_13323D11_99A3_4D2F_8AD2_C6EE515E1691_.wvu.FilterData" localSheetId="2" hidden="1">'Mecra Kırılımı'!$B$44:$P$2804</definedName>
    <definedName name="Z_1362C6F5_1369_4718_AA75_28BD60573808_.wvu.FilterData" localSheetId="3" hidden="1">'Client Totals'!$A$2:$AF$162</definedName>
    <definedName name="Z_1362C6F5_1369_4718_AA75_28BD60573808_.wvu.FilterData" localSheetId="4" hidden="1">Conversion!$A$74:$O$111</definedName>
    <definedName name="Z_1362C6F5_1369_4718_AA75_28BD60573808_.wvu.FilterData" localSheetId="1" hidden="1">'Measured TV'!$B$7:$P$1791</definedName>
    <definedName name="Z_1362C6F5_1369_4718_AA75_28BD60573808_.wvu.FilterData" localSheetId="0" hidden="1">'Measured TV opt-pt'!$B$15:$P$3809</definedName>
    <definedName name="Z_1362C6F5_1369_4718_AA75_28BD60573808_.wvu.FilterData" localSheetId="2" hidden="1">'Mecra Kırılımı'!$A$44:$AF$2804</definedName>
    <definedName name="Z_1362C6F5_1369_4718_AA75_28BD60573808_.wvu.Rows" localSheetId="4" hidden="1">Conversion!$2:$30</definedName>
    <definedName name="Z_13D072BD_9053_4D62_BD32_BA67745348FA_.wvu.FilterData" localSheetId="0" hidden="1">'Measured TV opt-pt'!$B$15:$O$3204</definedName>
    <definedName name="Z_13D072BD_9053_4D62_BD32_BA67745348FA_.wvu.FilterData" localSheetId="2" hidden="1">'Mecra Kırılımı'!$A$44:$AF$124</definedName>
    <definedName name="Z_1407BDAF_E60F_4437_AA44_D5F84A796C7F_.wvu.FilterData" localSheetId="0" hidden="1">'Measured TV opt-pt'!$B$15:$P$3809</definedName>
    <definedName name="Z_1407BDAF_E60F_4437_AA44_D5F84A796C7F_.wvu.FilterData" localSheetId="2" hidden="1">'Mecra Kırılımı'!$A$44:$AT$2804</definedName>
    <definedName name="Z_1432EAF2_5E00_4503_997D_0E52B1CDBC29_.wvu.Cols" localSheetId="9" hidden="1">'CPP Detay Tum Ay'!$C:$AC,'CPP Detay Tum Ay'!$AS:$BE</definedName>
    <definedName name="Z_1432EAF2_5E00_4503_997D_0E52B1CDBC29_.wvu.FilterData" localSheetId="3" hidden="1">'Client Totals'!$A$2:$AF$206</definedName>
    <definedName name="Z_1432EAF2_5E00_4503_997D_0E52B1CDBC29_.wvu.FilterData" localSheetId="4" hidden="1">Conversion!$A$74:$O$111</definedName>
    <definedName name="Z_1432EAF2_5E00_4503_997D_0E52B1CDBC29_.wvu.FilterData" localSheetId="10" hidden="1">'CPP Detay (düşük)'!$A$4:$BE$280</definedName>
    <definedName name="Z_1432EAF2_5E00_4503_997D_0E52B1CDBC29_.wvu.FilterData" localSheetId="11" hidden="1">'CPP Detay (yüksek)'!$A$4:$BE$280</definedName>
    <definedName name="Z_1432EAF2_5E00_4503_997D_0E52B1CDBC29_.wvu.FilterData" localSheetId="9" hidden="1">'CPP Detay Tum Ay'!$A$4:$BE$280</definedName>
    <definedName name="Z_1432EAF2_5E00_4503_997D_0E52B1CDBC29_.wvu.FilterData" localSheetId="1" hidden="1">'Measured TV'!$B$7:$P$1791</definedName>
    <definedName name="Z_1432EAF2_5E00_4503_997D_0E52B1CDBC29_.wvu.FilterData" localSheetId="0" hidden="1">'Measured TV opt-pt'!$B$15:$P$3810</definedName>
    <definedName name="Z_1432EAF2_5E00_4503_997D_0E52B1CDBC29_.wvu.FilterData" localSheetId="2" hidden="1">'Mecra Kırılımı'!$A$44:$AT$2804</definedName>
    <definedName name="Z_1432EAF2_5E00_4503_997D_0E52B1CDBC29_.wvu.Rows" localSheetId="4" hidden="1">Conversion!$1:$30,Conversion!$58:$68</definedName>
    <definedName name="Z_1432EAF2_5E00_4503_997D_0E52B1CDBC29_.wvu.Rows" localSheetId="2" hidden="1">'Mecra Kırılımı'!$4:$13,'Mecra Kırılımı'!$20:$38</definedName>
    <definedName name="Z_14865C1C_1E1F_4136_A3F0_4C32D33D88CB_.wvu.FilterData" localSheetId="0" hidden="1">'Measured TV opt-pt'!$B$15:$P$3809</definedName>
    <definedName name="Z_155B3B4E_2D87_4F88_92CE_8080D8D8BEF0_.wvu.FilterData" localSheetId="2" hidden="1">'Mecra Kırılımı'!$B$44:$P$124</definedName>
    <definedName name="Z_15AC33DB_B9DD_4A24_8D28_627B24E0C50A_.wvu.FilterData" localSheetId="0" hidden="1">'Measured TV opt-pt'!$B$15:$P$3809</definedName>
    <definedName name="Z_15FB6C75_5547_4295_ACC0_FE973D11F277_.wvu.FilterData" localSheetId="2" hidden="1">'Mecra Kırılımı'!$A$44:$AT$2804</definedName>
    <definedName name="Z_16BD1D0C_3742_46E5_A201_5ED275186170_.wvu.FilterData" localSheetId="0" hidden="1">'Measured TV opt-pt'!$B$15:$P$3809</definedName>
    <definedName name="Z_1705BF6D_F940_4F13_A374_2A3DD7A7A650_.wvu.FilterData" localSheetId="2" hidden="1">'Mecra Kırılımı'!$B$44:$P$124</definedName>
    <definedName name="Z_17BEBE94_3C9F_4F74_AD61_80AE034ECBEA_.wvu.FilterData" localSheetId="0" hidden="1">'Measured TV opt-pt'!$B$15:$O$3204</definedName>
    <definedName name="Z_17BEBE94_3C9F_4F74_AD61_80AE034ECBEA_.wvu.FilterData" localSheetId="2" hidden="1">'Mecra Kırılımı'!$A$44:$AF$124</definedName>
    <definedName name="Z_17DD07DC_33CD_4847_953E_0CDD32D7AD72_.wvu.FilterData" localSheetId="2" hidden="1">'Mecra Kırılımı'!$A$44:$AF$2804</definedName>
    <definedName name="Z_183EBC43_E6FC_482E_8718_9A081AE79A84_.wvu.FilterData" localSheetId="2" hidden="1">'Mecra Kırılımı'!$B$44:$P$124</definedName>
    <definedName name="Z_18CA4109_063B_49AC_8724_0DC89EEE5D3E_.wvu.FilterData" localSheetId="2" hidden="1">'Mecra Kırılımı'!$B$44:$P$2804</definedName>
    <definedName name="Z_18DCE17B_11C2_4672_B0DB_B691FC2C1B2D_.wvu.FilterData" localSheetId="2" hidden="1">'Mecra Kırılımı'!$A$44:$AT$2804</definedName>
    <definedName name="Z_19311EF9_079F_442D_B19C_D488D7325592_.wvu.FilterData" localSheetId="2" hidden="1">'Mecra Kırılımı'!$B$44:$P$124</definedName>
    <definedName name="Z_19C18E95_3A88_499B_9E35_F148755ECBC9_.wvu.FilterData" localSheetId="0" hidden="1">'Measured TV opt-pt'!$A$15:$S$3809</definedName>
    <definedName name="Z_19D3E68A_8AE6_459C_A203_6850159E5C95_.wvu.FilterData" localSheetId="2" hidden="1">'Mecra Kırılımı'!$A$44:$AF$2804</definedName>
    <definedName name="Z_1A02EBC3_044A_46FC_9DF8_5702120047A1_.wvu.FilterData" localSheetId="0" hidden="1">'Measured TV opt-pt'!$B$15:$P$3809</definedName>
    <definedName name="Z_1A02EBC3_044A_46FC_9DF8_5702120047A1_.wvu.FilterData" localSheetId="2" hidden="1">'Mecra Kırılımı'!$A$44:$AT$2804</definedName>
    <definedName name="Z_1A461721_D2F5_4F41_97ED_7205127415A5_.wvu.Cols" localSheetId="2" hidden="1">'Mecra Kırılımı'!$D:$H</definedName>
    <definedName name="Z_1A461721_D2F5_4F41_97ED_7205127415A5_.wvu.Cols" localSheetId="6" hidden="1">'TV Measured ADV+Entegrasyon etc'!$B:$F</definedName>
    <definedName name="Z_1A461721_D2F5_4F41_97ED_7205127415A5_.wvu.Cols" localSheetId="5" hidden="1">'TV Measured Projects-ozel kusak'!$B:$F</definedName>
    <definedName name="Z_1A461721_D2F5_4F41_97ED_7205127415A5_.wvu.Cols" localSheetId="7" hidden="1">'TV Non Mea Projects'!$B:$F</definedName>
    <definedName name="Z_1A461721_D2F5_4F41_97ED_7205127415A5_.wvu.Rows" localSheetId="2" hidden="1">'Mecra Kırılımı'!$3:$84</definedName>
    <definedName name="Z_1A967C8A_6757_4E2F_A294_62BEB8A1EBF2_.wvu.FilterData" localSheetId="2" hidden="1">'Mecra Kırılımı'!$B$44:$P$124</definedName>
    <definedName name="Z_1AA38FD1_F742_451A_8CC6_8880DCD828F1_.wvu.FilterData" localSheetId="2" hidden="1">'Mecra Kırılımı'!$B$44:$P$124</definedName>
    <definedName name="Z_1C0C8B82_5DEE_4BE5_B209_F6CC5CFC5005_.wvu.FilterData" localSheetId="2" hidden="1">'Mecra Kırılımı'!$B$44:$P$124</definedName>
    <definedName name="Z_1C73B3A8_C764_4FAF_BBE2_E7E771EFC462_.wvu.FilterData" localSheetId="0" hidden="1">'Measured TV opt-pt'!$B$15:$P$3809</definedName>
    <definedName name="Z_1C73B3A8_C764_4FAF_BBE2_E7E771EFC462_.wvu.FilterData" localSheetId="2" hidden="1">'Mecra Kırılımı'!$A$44:$AT$2804</definedName>
    <definedName name="Z_1CBC9BA3_F5A0_4760_A8A1_32C6EF509151_.wvu.FilterData" localSheetId="0" hidden="1">'Measured TV opt-pt'!$B$15:$O$3204</definedName>
    <definedName name="Z_1CBC9BA3_F5A0_4760_A8A1_32C6EF509151_.wvu.FilterData" localSheetId="2" hidden="1">'Mecra Kırılımı'!$A$44:$AF$124</definedName>
    <definedName name="Z_1CD1AB76_8A99_4142_BAE5_47121C6BDCBB_.wvu.FilterData" localSheetId="2" hidden="1">'Mecra Kırılımı'!$B$44:$P$124</definedName>
    <definedName name="Z_1E779838_DBD2_4236_ACE9_CA78C23A82EF_.wvu.FilterData" localSheetId="0" hidden="1">'Measured TV opt-pt'!$B$15:$P$3809</definedName>
    <definedName name="Z_1E779838_DBD2_4236_ACE9_CA78C23A82EF_.wvu.FilterData" localSheetId="2" hidden="1">'Mecra Kırılımı'!$A$44:$AT$2804</definedName>
    <definedName name="Z_1E7ACACC_3B0F_451B_B104_A9EDCD589C59_.wvu.FilterData" localSheetId="0" hidden="1">'Measured TV opt-pt'!$B$15:$P$3809</definedName>
    <definedName name="Z_1E9A375D_C583_4CEA_BB2D_F3B9EAA9ED02_.wvu.FilterData" localSheetId="0" hidden="1">'Measured TV opt-pt'!$B$15:$P$3809</definedName>
    <definedName name="Z_1E9A375D_C583_4CEA_BB2D_F3B9EAA9ED02_.wvu.FilterData" localSheetId="2" hidden="1">'Mecra Kırılımı'!$A$44:$AT$2804</definedName>
    <definedName name="Z_1EBCF542_7868_4E39_8096_C2FD09986682_.wvu.FilterData" localSheetId="0" hidden="1">'Measured TV opt-pt'!$B$15:$P$3809</definedName>
    <definedName name="Z_1EBCF542_7868_4E39_8096_C2FD09986682_.wvu.FilterData" localSheetId="2" hidden="1">'Mecra Kırılımı'!$A$44:$AF$2804</definedName>
    <definedName name="Z_1F56167C_FB67_48EA_9808_6F9976B94598_.wvu.FilterData" localSheetId="0" hidden="1">'Measured TV opt-pt'!$B$15:$P$3809</definedName>
    <definedName name="Z_1F56167C_FB67_48EA_9808_6F9976B94598_.wvu.FilterData" localSheetId="2" hidden="1">'Mecra Kırılımı'!$A$44:$AT$2804</definedName>
    <definedName name="Z_1F9A149B_830B_49F0_BC3C_FE13C1744724_.wvu.FilterData" localSheetId="2" hidden="1">'Mecra Kırılımı'!$B$44:$P$124</definedName>
    <definedName name="Z_1FE6FE9A_BAF7_4C65_B993_E271AA98D7C7_.wvu.FilterData" localSheetId="0" hidden="1">'Measured TV opt-pt'!$B$15:$P$3809</definedName>
    <definedName name="Z_2019851A_8B19_40A5_92BA_80BE61076AA2_.wvu.FilterData" localSheetId="2" hidden="1">'Mecra Kırılımı'!$A$44:$AT$2804</definedName>
    <definedName name="Z_20229B90_8A00_4721_9D96_2EE359376739_.wvu.FilterData" localSheetId="2" hidden="1">'Mecra Kırılımı'!$A$44:$AT$2804</definedName>
    <definedName name="Z_218F2077_510D_4F9B_AB08_414F20054DFE_.wvu.FilterData" localSheetId="2" hidden="1">'Mecra Kırılımı'!$B$44:$P$124</definedName>
    <definedName name="Z_21965AD3_668C_492D_BA00_169AC85EE8BA_.wvu.FilterData" localSheetId="4" hidden="1">Conversion!$A$74:$O$111</definedName>
    <definedName name="Z_21A8FE2E_CC4C_4A3C_928F_C086105DB39B_.wvu.FilterData" localSheetId="0" hidden="1">'Measured TV opt-pt'!$B$15:$P$3809</definedName>
    <definedName name="Z_224CD727_697B_4365_9061_50DDD406976D_.wvu.FilterData" localSheetId="0" hidden="1">'Measured TV opt-pt'!$B$15:$P$3809</definedName>
    <definedName name="Z_224CD727_697B_4365_9061_50DDD406976D_.wvu.FilterData" localSheetId="2" hidden="1">'Mecra Kırılımı'!$A$44:$AF$2804</definedName>
    <definedName name="Z_225DAEE2_C0D2_41A0_81F3_93B01E7026C1_.wvu.FilterData" localSheetId="2" hidden="1">'Mecra Kırılımı'!$B$44:$P$124</definedName>
    <definedName name="Z_236A83DF_3DBA_4277_B1C1_3D720350D035_.wvu.FilterData" localSheetId="2" hidden="1">'Mecra Kırılımı'!$B$44:$P$124</definedName>
    <definedName name="Z_251A2611_AAFB_4102_9FD5_77F1531E6C4E_.wvu.FilterData" localSheetId="2" hidden="1">'Mecra Kırılımı'!$A$44:$AT$2804</definedName>
    <definedName name="Z_2529A908_21B8_4732_BC05_6D84E1A4EDB5_.wvu.FilterData" localSheetId="2" hidden="1">'Mecra Kırılımı'!$B$44:$P$124</definedName>
    <definedName name="Z_2620DED1_7EE9_4A22_9A8F_163FD16DF164_.wvu.FilterData" localSheetId="0" hidden="1">'Measured TV opt-pt'!$B$15:$P$3810</definedName>
    <definedName name="Z_26F881CF_D8F4_4EC2_8608_FBD91B09D558_.wvu.FilterData" localSheetId="0" hidden="1">'Measured TV opt-pt'!$B$15:$P$3809</definedName>
    <definedName name="Z_2700651E_CE10_49E8_894D_87B646D1FD75_.wvu.FilterData" localSheetId="2" hidden="1">'Mecra Kırılımı'!$B$44:$P$124</definedName>
    <definedName name="Z_275911AC_F7F3_4EB0_A165_D1EFBF619685_.wvu.FilterData" localSheetId="0" hidden="1">'Measured TV opt-pt'!$B$15:$P$3809</definedName>
    <definedName name="Z_295CF786_69D5_42AF_A2A3_B1A4BE024FFF_.wvu.FilterData" localSheetId="2" hidden="1">'Mecra Kırılımı'!$A$44:$AF$124</definedName>
    <definedName name="Z_29EB32FC_A7F1_43EA_8DB2_978E39F832D8_.wvu.FilterData" localSheetId="2" hidden="1">'Mecra Kırılımı'!$A$44:$AT$2804</definedName>
    <definedName name="Z_2A071988_4041_4AC0_A6EC_90B9FA9F199B_.wvu.FilterData" localSheetId="2" hidden="1">'Mecra Kırılımı'!$B$44:$P$124</definedName>
    <definedName name="Z_2A9BC979_305D_44F3_8A4D_A45EE243382C_.wvu.FilterData" localSheetId="2" hidden="1">'Mecra Kırılımı'!$B$44:$P$124</definedName>
    <definedName name="Z_2AA7CA4A_5F6C_428D_B8A3_218B3EC06176_.wvu.FilterData" localSheetId="2" hidden="1">'Mecra Kırılımı'!$A$44:$AT$2804</definedName>
    <definedName name="Z_2B00FE96_78C5_45CE_ABE9_CA37ACC64CA0_.wvu.FilterData" localSheetId="2" hidden="1">'Mecra Kırılımı'!$A$44:$AF$2804</definedName>
    <definedName name="Z_2B24D485_7684_49B8_945D_166170BC0942_.wvu.FilterData" localSheetId="2" hidden="1">'Mecra Kırılımı'!$A$44:$AT$2804</definedName>
    <definedName name="Z_2C21A5A9_5BD7_46FA_ABD5_E79AF7AA9DED_.wvu.FilterData" localSheetId="2" hidden="1">'Mecra Kırılımı'!$B$44:$P$124</definedName>
    <definedName name="Z_2C873932_94B1_4A87_8E12_E2DD783C38F3_.wvu.FilterData" localSheetId="0" hidden="1">'Measured TV opt-pt'!$B$15:$O$3204</definedName>
    <definedName name="Z_2C873932_94B1_4A87_8E12_E2DD783C38F3_.wvu.FilterData" localSheetId="2" hidden="1">'Mecra Kırılımı'!$A$44:$AF$124</definedName>
    <definedName name="Z_2CF91AEE_453B_4FAA_BAC6_D289B964499F_.wvu.FilterData" localSheetId="2" hidden="1">'Mecra Kırılımı'!$B$44:$P$124</definedName>
    <definedName name="Z_2DA6180E_E0E8_4353_8813_7E3DD489B533_.wvu.FilterData" localSheetId="2" hidden="1">'Mecra Kırılımı'!$B$44:$P$124</definedName>
    <definedName name="Z_2F0FC0D0_B083_4DF8_84C2_D05380E61982_.wvu.FilterData" localSheetId="2" hidden="1">'Mecra Kırılımı'!$A$44:$AF$2804</definedName>
    <definedName name="Z_2FD9C512_9CA9_497C_88FB_C5A2C3AB9333_.wvu.FilterData" localSheetId="0" hidden="1">'Measured TV opt-pt'!$B$15:$P$3809</definedName>
    <definedName name="Z_2FD9C512_9CA9_497C_88FB_C5A2C3AB9333_.wvu.FilterData" localSheetId="2" hidden="1">'Mecra Kırılımı'!$A$44:$AF$2804</definedName>
    <definedName name="Z_30B5DB3A_7960_4325_9DB8_AA648CC88031_.wvu.FilterData" localSheetId="0" hidden="1">'Measured TV opt-pt'!$B$15:$P$3809</definedName>
    <definedName name="Z_30CD6C6B_1CB5_4F8C_9D41_B8404F317504_.wvu.FilterData" localSheetId="0" hidden="1">'Measured TV opt-pt'!$B$15:$P$3809</definedName>
    <definedName name="Z_30CD6C6B_1CB5_4F8C_9D41_B8404F317504_.wvu.FilterData" localSheetId="2" hidden="1">'Mecra Kırılımı'!$A$44:$AT$2804</definedName>
    <definedName name="Z_30D5A0A4_4065_4478_AFB6_671703E4FD28_.wvu.FilterData" localSheetId="0" hidden="1">'Measured TV opt-pt'!$A$15:$S$3809</definedName>
    <definedName name="Z_30E37071_6ED2_4542_97E4_2EE02C076D9D_.wvu.FilterData" localSheetId="0" hidden="1">'Measured TV opt-pt'!$B$15:$P$3809</definedName>
    <definedName name="Z_319E0023_D5DB_4392_99D4_2FBE13871E40_.wvu.FilterData" localSheetId="2" hidden="1">'Mecra Kırılımı'!$B$44:$P$124</definedName>
    <definedName name="Z_31C7DF86_40ED_458D_99AE_B77A11FE9149_.wvu.FilterData" localSheetId="0" hidden="1">'Measured TV opt-pt'!$B$15:$P$3809</definedName>
    <definedName name="Z_31C7DF86_40ED_458D_99AE_B77A11FE9149_.wvu.FilterData" localSheetId="2" hidden="1">'Mecra Kırılımı'!$A$44:$AT$2804</definedName>
    <definedName name="Z_31D135F6_3877_4BC5_9171_5A9BB021BA8B_.wvu.FilterData" localSheetId="0" hidden="1">'Measured TV opt-pt'!$B$15:$P$3809</definedName>
    <definedName name="Z_31D135F6_3877_4BC5_9171_5A9BB021BA8B_.wvu.FilterData" localSheetId="2" hidden="1">'Mecra Kırılımı'!$A$44:$AT$2804</definedName>
    <definedName name="Z_3274CE59_0C3F_4E60_A128_2C248683CAA7_.wvu.FilterData" localSheetId="2" hidden="1">'Mecra Kırılımı'!$B$44:$P$124</definedName>
    <definedName name="Z_32947351_981C_44B7_99A5_554B352852E0_.wvu.FilterData" localSheetId="0" hidden="1">'Measured TV opt-pt'!$B$15:$P$3204</definedName>
    <definedName name="Z_32C24ED3_274B_4C74_90BB_3C2CD895374E_.wvu.FilterData" localSheetId="0" hidden="1">'Measured TV opt-pt'!$B$15:$P$3809</definedName>
    <definedName name="Z_32C24ED3_274B_4C74_90BB_3C2CD895374E_.wvu.FilterData" localSheetId="2" hidden="1">'Mecra Kırılımı'!$A$44:$AF$2804</definedName>
    <definedName name="Z_33077B89_205A_4A15_BB48_751A1EB7FAF7_.wvu.FilterData" localSheetId="0" hidden="1">'Measured TV opt-pt'!$B$15:$O$3204</definedName>
    <definedName name="Z_333EA1C7_21D5_4739_AB89_5836CD4ED085_.wvu.FilterData" localSheetId="2" hidden="1">'Mecra Kırılımı'!$B$44:$P$124</definedName>
    <definedName name="Z_335F1776_6191_488F_A455_A89E1F266B3E_.wvu.FilterData" localSheetId="0" hidden="1">'Measured TV opt-pt'!$B$15:$P$3809</definedName>
    <definedName name="Z_335F1776_6191_488F_A455_A89E1F266B3E_.wvu.FilterData" localSheetId="2" hidden="1">'Mecra Kırılımı'!$B$44:$P$2804</definedName>
    <definedName name="Z_351C806B_8CCF_4B2D_AAA0_9A2333488938_.wvu.FilterData" localSheetId="2" hidden="1">'Mecra Kırılımı'!$A$44:$AT$2804</definedName>
    <definedName name="Z_3531DA0C_5E44_442B_9968_126ABC5E801F_.wvu.FilterData" localSheetId="3" hidden="1">'Client Totals'!$A$2:$AF$206</definedName>
    <definedName name="Z_3531DA0C_5E44_442B_9968_126ABC5E801F_.wvu.FilterData" localSheetId="4" hidden="1">Conversion!$A$74:$O$111</definedName>
    <definedName name="Z_3531DA0C_5E44_442B_9968_126ABC5E801F_.wvu.FilterData" localSheetId="10" hidden="1">'CPP Detay (düşük)'!$A$4:$BE$280</definedName>
    <definedName name="Z_3531DA0C_5E44_442B_9968_126ABC5E801F_.wvu.FilterData" localSheetId="11" hidden="1">'CPP Detay (yüksek)'!$A$4:$BE$280</definedName>
    <definedName name="Z_3531DA0C_5E44_442B_9968_126ABC5E801F_.wvu.FilterData" localSheetId="9" hidden="1">'CPP Detay Tum Ay'!$A$4:$BE$280</definedName>
    <definedName name="Z_3531DA0C_5E44_442B_9968_126ABC5E801F_.wvu.FilterData" localSheetId="1" hidden="1">'Measured TV'!$B$7:$P$1791</definedName>
    <definedName name="Z_3531DA0C_5E44_442B_9968_126ABC5E801F_.wvu.FilterData" localSheetId="0" hidden="1">'Measured TV opt-pt'!$B$15:$P$3810</definedName>
    <definedName name="Z_3531DA0C_5E44_442B_9968_126ABC5E801F_.wvu.FilterData" localSheetId="2" hidden="1">'Mecra Kırılımı'!$A$44:$AT$2804</definedName>
    <definedName name="Z_3531DA0C_5E44_442B_9968_126ABC5E801F_.wvu.Rows" localSheetId="4" hidden="1">Conversion!$1:$30,Conversion!$58:$68</definedName>
    <definedName name="Z_3531DA0C_5E44_442B_9968_126ABC5E801F_.wvu.Rows" localSheetId="2" hidden="1">'Mecra Kırılımı'!$4:$13,'Mecra Kırılımı'!$20:$38</definedName>
    <definedName name="Z_3553AD46_7BAE_41CA_B79E_C52B40226224_.wvu.FilterData" localSheetId="0" hidden="1">'Measured TV opt-pt'!$B$15:$P$3204</definedName>
    <definedName name="Z_3553AD46_7BAE_41CA_B79E_C52B40226224_.wvu.FilterData" localSheetId="2" hidden="1">'Mecra Kırılımı'!$A$44:$AF$124</definedName>
    <definedName name="Z_358FE8EF_0F0F_424C_AD53_BB8EA5C45177_.wvu.FilterData" localSheetId="2" hidden="1">'Mecra Kırılımı'!$B$44:$P$124</definedName>
    <definedName name="Z_35AF0492_EFF9_494F_9D0B_3EFCE7F4296C_.wvu.FilterData" localSheetId="2" hidden="1">'Mecra Kırılımı'!$B$44:$P$2804</definedName>
    <definedName name="Z_37172E4C_231B_4AB7_815C_1F70969396A7_.wvu.FilterData" localSheetId="0" hidden="1">'Measured TV opt-pt'!$B$15:$P$3809</definedName>
    <definedName name="Z_376DAD3B_44EA_4AA4_8E76_7186D9CD30B7_.wvu.FilterData" localSheetId="2" hidden="1">'Mecra Kırılımı'!$A$44:$AF$2804</definedName>
    <definedName name="Z_37810FA7_9864_4842_B89F_A9A0E60F8A72_.wvu.FilterData" localSheetId="2" hidden="1">'Mecra Kırılımı'!$A$44:$AT$2804</definedName>
    <definedName name="Z_389B50E7_587E_4AF8_8255_B87465383F4F_.wvu.FilterData" localSheetId="0" hidden="1">'Measured TV opt-pt'!$B$15:$P$3809</definedName>
    <definedName name="Z_389B50E7_587E_4AF8_8255_B87465383F4F_.wvu.FilterData" localSheetId="2" hidden="1">'Mecra Kırılımı'!$A$44:$AT$2804</definedName>
    <definedName name="Z_38CC381D_E115_4F71_BEDF_02D3DC42FE6C_.wvu.FilterData" localSheetId="2" hidden="1">'Mecra Kırılımı'!$B$44:$P$124</definedName>
    <definedName name="Z_396961AA_3C5E_48A2_A0DE_455825AC3CA2_.wvu.FilterData" localSheetId="2" hidden="1">'Mecra Kırılımı'!$B$44:$P$124</definedName>
    <definedName name="Z_396A9DB6_76F0_4E40_8283_6E7EFE71899B_.wvu.FilterData" localSheetId="0" hidden="1">'Measured TV opt-pt'!$B$15:$P$3809</definedName>
    <definedName name="Z_396A9DB6_76F0_4E40_8283_6E7EFE71899B_.wvu.FilterData" localSheetId="2" hidden="1">'Mecra Kırılımı'!$A$44:$AF$2804</definedName>
    <definedName name="Z_3979CA42_37CB_45B8_9842_AF38C92D0F17_.wvu.FilterData" localSheetId="0" hidden="1">'Measured TV opt-pt'!$B$15:$P$3809</definedName>
    <definedName name="Z_3979CA42_37CB_45B8_9842_AF38C92D0F17_.wvu.FilterData" localSheetId="2" hidden="1">'Mecra Kırılımı'!$A$44:$AT$2804</definedName>
    <definedName name="Z_3A356E02_A739_4A6C_BFD4_F5072866B5CF_.wvu.FilterData" localSheetId="2" hidden="1">'Mecra Kırılımı'!$A$44:$AT$2804</definedName>
    <definedName name="Z_3AA31FB9_D07A_46A4_8CC0_33F339BF0946_.wvu.FilterData" localSheetId="0" hidden="1">'Measured TV opt-pt'!$B$15:$P$3809</definedName>
    <definedName name="Z_3B3D7D93_82B8_48AF_BBB5_9BCD779B6CFD_.wvu.FilterData" localSheetId="0" hidden="1">'Measured TV opt-pt'!$B$15:$O$3204</definedName>
    <definedName name="Z_3B3FB744_CF02_47DE_84DB_D5B812DD91BD_.wvu.FilterData" localSheetId="0" hidden="1">'Measured TV opt-pt'!$B$15:$P$3809</definedName>
    <definedName name="Z_3B3FB744_CF02_47DE_84DB_D5B812DD91BD_.wvu.FilterData" localSheetId="2" hidden="1">'Mecra Kırılımı'!$B$44:$P$2804</definedName>
    <definedName name="Z_3B78A0A1_F7CB_4B30_9FB0_F50BD5479CF5_.wvu.FilterData" localSheetId="0" hidden="1">'Measured TV opt-pt'!$B$15:$P$3809</definedName>
    <definedName name="Z_3BA4BDDA_5292_4170_B6C0_D7607BF0B60B_.wvu.FilterData" localSheetId="2" hidden="1">'Mecra Kırılımı'!$A$44:$AT$2804</definedName>
    <definedName name="Z_3C2F84C2_6677_4ABE_B616_E6126EF9498B_.wvu.FilterData" localSheetId="0" hidden="1">'Measured TV opt-pt'!$B$15:$P$3809</definedName>
    <definedName name="Z_3C2F84C2_6677_4ABE_B616_E6126EF9498B_.wvu.FilterData" localSheetId="2" hidden="1">'Mecra Kırılımı'!$B$44:$P$2804</definedName>
    <definedName name="Z_3C7F441E_2202_4F4E_BC7D_64ABAF46D2F4_.wvu.FilterData" localSheetId="2" hidden="1">'Mecra Kırılımı'!$B$44:$P$124</definedName>
    <definedName name="Z_3CDC5943_6EF6_43F6_8EA0_EAA9749D18FC_.wvu.FilterData" localSheetId="2" hidden="1">'Mecra Kırılımı'!$B$44:$P$124</definedName>
    <definedName name="Z_3CECBAFF_4888_4895_8B06_60785ACD9F94_.wvu.FilterData" localSheetId="2" hidden="1">'Mecra Kırılımı'!$A$44:$AF$2804</definedName>
    <definedName name="Z_3D54D141_972F_4DAA_A2BE_9E55BC39BA9B_.wvu.FilterData" localSheetId="0" hidden="1">'Measured TV opt-pt'!$B$15:$P$3809</definedName>
    <definedName name="Z_3D8C7BA7_5298_4BFF_95E0_8A2CEC979797_.wvu.FilterData" localSheetId="0" hidden="1">'Measured TV opt-pt'!$B$15:$P$3809</definedName>
    <definedName name="Z_3F9EC52A_4D65_41F5_BAAD_F61888774989_.wvu.FilterData" localSheetId="2" hidden="1">'Mecra Kırılımı'!$B$44:$P$124</definedName>
    <definedName name="Z_4048EF32_D365_4FBD_9619_18F0BDA1F99B_.wvu.FilterData" localSheetId="0" hidden="1">'Measured TV opt-pt'!$B$15:$P$3809</definedName>
    <definedName name="Z_4048EF32_D365_4FBD_9619_18F0BDA1F99B_.wvu.FilterData" localSheetId="2" hidden="1">'Mecra Kırılımı'!$B$44:$P$2804</definedName>
    <definedName name="Z_404B779A_30A3_4262_B5B0_387B92D9658A_.wvu.FilterData" localSheetId="0" hidden="1">'Measured TV opt-pt'!$B$15:$P$3809</definedName>
    <definedName name="Z_407F4697_9655_4E41_9C4E_6E3E5C9A37B9_.wvu.FilterData" localSheetId="0" hidden="1">'Measured TV opt-pt'!$B$15:$P$3809</definedName>
    <definedName name="Z_40B96565_48D9_4639_BAE5_EE1741D76DD1_.wvu.FilterData" localSheetId="2" hidden="1">'Mecra Kırılımı'!$A$44:$AT$2804</definedName>
    <definedName name="Z_40EA4D6A_B12F_4058_98F0_E75F2402F7FF_.wvu.FilterData" localSheetId="0" hidden="1">'Measured TV opt-pt'!$B$15:$P$3809</definedName>
    <definedName name="Z_40EA4D6A_B12F_4058_98F0_E75F2402F7FF_.wvu.FilterData" localSheetId="2" hidden="1">'Mecra Kırılımı'!$A$44:$AF$2804</definedName>
    <definedName name="Z_4152FD82_C179_4BFD_95E9_FD5F4178CAC5_.wvu.FilterData" localSheetId="0" hidden="1">'Measured TV opt-pt'!$B$15:$P$3809</definedName>
    <definedName name="Z_415E22B0_CE29_494F_8A04_05FB4834025B_.wvu.FilterData" localSheetId="0" hidden="1">'Measured TV opt-pt'!$B$15:$P$3809</definedName>
    <definedName name="Z_415E22B0_CE29_494F_8A04_05FB4834025B_.wvu.FilterData" localSheetId="2" hidden="1">'Mecra Kırılımı'!$A$44:$AF$2804</definedName>
    <definedName name="Z_42082FF4_F3BC_4433_B48E_BBDC6CB8F36B_.wvu.FilterData" localSheetId="0" hidden="1">'Measured TV opt-pt'!$A$15:$S$3809</definedName>
    <definedName name="Z_4258B2FC_F93F_401C_8C3A_8FC2D20F8D9C_.wvu.FilterData" localSheetId="0" hidden="1">'Measured TV opt-pt'!$B$15:$O$3204</definedName>
    <definedName name="Z_4258B2FC_F93F_401C_8C3A_8FC2D20F8D9C_.wvu.FilterData" localSheetId="2" hidden="1">'Mecra Kırılımı'!$A$44:$AF$124</definedName>
    <definedName name="Z_42ACB920_E681_4B70_984C_AE38B09E0915_.wvu.FilterData" localSheetId="0" hidden="1">'Measured TV opt-pt'!$B$15:$P$3809</definedName>
    <definedName name="Z_42ACB920_E681_4B70_984C_AE38B09E0915_.wvu.FilterData" localSheetId="2" hidden="1">'Mecra Kırılımı'!$B$44:$P$2804</definedName>
    <definedName name="Z_43655EC4_EF13_40D6_B6B2_C216C3CA677E_.wvu.FilterData" localSheetId="2" hidden="1">'Mecra Kırılımı'!$B$44:$P$124</definedName>
    <definedName name="Z_4439177E_DD48_45FF_A108_B8EDAECCFDE2_.wvu.FilterData" localSheetId="2" hidden="1">'Mecra Kırılımı'!$A$44:$AF$124</definedName>
    <definedName name="Z_444A48ED_A3D2_4F9B_9FDA_F89EC1E6DA40_.wvu.FilterData" localSheetId="0" hidden="1">'Measured TV opt-pt'!$B$15:$O$3204</definedName>
    <definedName name="Z_457612D4_5CDD_4281_8740_259C3F517263_.wvu.FilterData" localSheetId="0" hidden="1">'Measured TV opt-pt'!$B$15:$P$3809</definedName>
    <definedName name="Z_45C5B056_282E_4076_AD67_5D5E20CBEFFF_.wvu.FilterData" localSheetId="0" hidden="1">'Measured TV opt-pt'!$B$15:$P$3809</definedName>
    <definedName name="Z_4667A42A_0B50_431F_B66B_05792C4717C6_.wvu.FilterData" localSheetId="1" hidden="1">'Measured TV'!$B$7:$P$1791</definedName>
    <definedName name="Z_4667A42A_0B50_431F_B66B_05792C4717C6_.wvu.FilterData" localSheetId="0" hidden="1">'Measured TV opt-pt'!$B$15:$O$3204</definedName>
    <definedName name="Z_4667A42A_0B50_431F_B66B_05792C4717C6_.wvu.FilterData" localSheetId="2" hidden="1">'Mecra Kırılımı'!$A$44:$AF$124</definedName>
    <definedName name="Z_46A37A0D_9F5B_4A14_9145_D7E867BF39F1_.wvu.FilterData" localSheetId="0" hidden="1">'Measured TV opt-pt'!$B$15:$P$3809</definedName>
    <definedName name="Z_46A37A0D_9F5B_4A14_9145_D7E867BF39F1_.wvu.FilterData" localSheetId="2" hidden="1">'Mecra Kırılımı'!$A$44:$AT$2804</definedName>
    <definedName name="Z_46BCB614_3A0E_4B40_888A_D22A849144BF_.wvu.FilterData" localSheetId="2" hidden="1">'Mecra Kırılımı'!$B$44:$P$124</definedName>
    <definedName name="Z_46BCB614_3A0E_4B40_888A_D22A849144BF_.wvu.Rows" localSheetId="2" hidden="1">'Mecra Kırılımı'!#REF!,'Mecra Kırılımı'!#REF!</definedName>
    <definedName name="Z_46D5D01E_D91A_45FD_990E_78CBCE59B8F0_.wvu.FilterData" localSheetId="2" hidden="1">'Mecra Kırılımı'!$B$44:$P$124</definedName>
    <definedName name="Z_4735D4C2_5D3D_41FE_913D_DBAE9E3E9F98_.wvu.FilterData" localSheetId="1" hidden="1">'Measured TV'!$B$7:$P$1791</definedName>
    <definedName name="Z_4735D4C2_5D3D_41FE_913D_DBAE9E3E9F98_.wvu.FilterData" localSheetId="2" hidden="1">'Mecra Kırılımı'!$B$44:$AE$124</definedName>
    <definedName name="Z_474AF731_2203_4BD3_ADD8_A9C558E74400_.wvu.FilterData" localSheetId="0" hidden="1">'Measured TV opt-pt'!$B$15:$P$3809</definedName>
    <definedName name="Z_474AF731_2203_4BD3_ADD8_A9C558E74400_.wvu.FilterData" localSheetId="2" hidden="1">'Mecra Kırılımı'!$A$44:$AT$2804</definedName>
    <definedName name="Z_47E98373_FDD7_4FDD_83EC_1B47EF0E32A3_.wvu.FilterData" localSheetId="2" hidden="1">'Mecra Kırılımı'!$B$44:$P$124</definedName>
    <definedName name="Z_47FD6BCC_D283_49B2_92DE_168C950C100D_.wvu.FilterData" localSheetId="0" hidden="1">'Measured TV opt-pt'!$B$15:$P$3809</definedName>
    <definedName name="Z_47FD6BCC_D283_49B2_92DE_168C950C100D_.wvu.FilterData" localSheetId="2" hidden="1">'Mecra Kırılımı'!$A$44:$AF$2804</definedName>
    <definedName name="Z_48523987_7FB0_475F_8689_6CD79F0A0813_.wvu.FilterData" localSheetId="2" hidden="1">'Mecra Kırılımı'!$B$44:$P$124</definedName>
    <definedName name="Z_49163273_C7C7_4349_8F77_7E57F171110F_.wvu.FilterData" localSheetId="2" hidden="1">'Mecra Kırılımı'!$A$44:$AF$2804</definedName>
    <definedName name="Z_49406739_BA44_43C4_B0E2_060E07772E0D_.wvu.FilterData" localSheetId="0" hidden="1">'Measured TV opt-pt'!$B$15:$P$3809</definedName>
    <definedName name="Z_49406739_BA44_43C4_B0E2_060E07772E0D_.wvu.FilterData" localSheetId="2" hidden="1">'Mecra Kırılımı'!$A$44:$AF$2804</definedName>
    <definedName name="Z_4B32EC33_ABE4_49C6_8DB2_A261A3C929B2_.wvu.FilterData" localSheetId="2" hidden="1">'Mecra Kırılımı'!$B$44:$P$124</definedName>
    <definedName name="Z_4B42918D_E96E_48AA_97DC_A4B369ED0320_.wvu.FilterData" localSheetId="2" hidden="1">'Mecra Kırılımı'!$B$44:$P$2804</definedName>
    <definedName name="Z_4C06F66B_45A4_44EB_A91F_7ACD1C0903B9_.wvu.FilterData" localSheetId="0" hidden="1">'Measured TV opt-pt'!$B$15:$P$3809</definedName>
    <definedName name="Z_4C9D552C_2591_405C_A934_980D14395163_.wvu.FilterData" localSheetId="2" hidden="1">'Mecra Kırılımı'!$A$44:$AT$2804</definedName>
    <definedName name="Z_4CC93E45_CC11_461C_9D96_846EC7ADD472_.wvu.FilterData" localSheetId="3" hidden="1">'Client Totals'!$A$2:$AF$206</definedName>
    <definedName name="Z_4CC93E45_CC11_461C_9D96_846EC7ADD472_.wvu.FilterData" localSheetId="4" hidden="1">Conversion!$A$74:$O$111</definedName>
    <definedName name="Z_4CC93E45_CC11_461C_9D96_846EC7ADD472_.wvu.FilterData" localSheetId="10" hidden="1">'CPP Detay (düşük)'!$A$4:$BE$280</definedName>
    <definedName name="Z_4CC93E45_CC11_461C_9D96_846EC7ADD472_.wvu.FilterData" localSheetId="11" hidden="1">'CPP Detay (yüksek)'!$A$4:$BE$280</definedName>
    <definedName name="Z_4CC93E45_CC11_461C_9D96_846EC7ADD472_.wvu.FilterData" localSheetId="9" hidden="1">'CPP Detay Tum Ay'!$A$4:$BE$280</definedName>
    <definedName name="Z_4CC93E45_CC11_461C_9D96_846EC7ADD472_.wvu.FilterData" localSheetId="1" hidden="1">'Measured TV'!$B$7:$P$1791</definedName>
    <definedName name="Z_4CC93E45_CC11_461C_9D96_846EC7ADD472_.wvu.FilterData" localSheetId="0" hidden="1">'Measured TV opt-pt'!$B$15:$P$3809</definedName>
    <definedName name="Z_4CC93E45_CC11_461C_9D96_846EC7ADD472_.wvu.FilterData" localSheetId="2" hidden="1">'Mecra Kırılımı'!$A$44:$AT$2804</definedName>
    <definedName name="Z_4CC93E45_CC11_461C_9D96_846EC7ADD472_.wvu.Rows" localSheetId="4" hidden="1">Conversion!$1:$30,Conversion!$58:$68</definedName>
    <definedName name="Z_4CC93E45_CC11_461C_9D96_846EC7ADD472_.wvu.Rows" localSheetId="2" hidden="1">'Mecra Kırılımı'!$4:$13,'Mecra Kırılımı'!$20:$38</definedName>
    <definedName name="Z_4D17E05C_99A8_4961_888B_9C96218565CA_.wvu.FilterData" localSheetId="0" hidden="1">'Measured TV opt-pt'!$B$15:$O$3204</definedName>
    <definedName name="Z_4D17E05C_99A8_4961_888B_9C96218565CA_.wvu.FilterData" localSheetId="2" hidden="1">'Mecra Kırılımı'!$A$44:$AF$124</definedName>
    <definedName name="Z_4D799F89_7F79_49D9_B34C_EF3C36AA8C07_.wvu.FilterData" localSheetId="2" hidden="1">'Mecra Kırılımı'!$B$44:$P$124</definedName>
    <definedName name="Z_4D80CBEB_25F5_4663_94F4_0CCD1234BEE0_.wvu.FilterData" localSheetId="0" hidden="1">'Measured TV opt-pt'!$B$15:$P$3809</definedName>
    <definedName name="Z_4D80CBEB_25F5_4663_94F4_0CCD1234BEE0_.wvu.FilterData" localSheetId="2" hidden="1">'Mecra Kırılımı'!$A$44:$AF$2804</definedName>
    <definedName name="Z_4D93CEEB_098D_4D3E_B552_570376F1577A_.wvu.FilterData" localSheetId="2" hidden="1">'Mecra Kırılımı'!$B$44:$P$2804</definedName>
    <definedName name="Z_4DFDD324_3D0A_413F_AA6B_F0697BBB74B0_.wvu.FilterData" localSheetId="2" hidden="1">'Mecra Kırılımı'!$B$44:$P$124</definedName>
    <definedName name="Z_4E175D1E_180D_4ABC_8585_12801B379006_.wvu.FilterData" localSheetId="0" hidden="1">'Measured TV opt-pt'!$B$15:$P$3809</definedName>
    <definedName name="Z_4E428430_BBC7_4691_8643_4D7F418482B2_.wvu.FilterData" localSheetId="0" hidden="1">'Measured TV opt-pt'!$B$15:$P$3809</definedName>
    <definedName name="Z_4E7ED670_EA16_4D68_9A0E_AFC1DDBB4C5D_.wvu.FilterData" localSheetId="0" hidden="1">'Measured TV opt-pt'!$B$15:$P$3809</definedName>
    <definedName name="Z_4F82ED89_2BBC_4E0B_9227_B8230333A097_.wvu.FilterData" localSheetId="2" hidden="1">'Mecra Kırılımı'!$B$44:$P$124</definedName>
    <definedName name="Z_4F9009E0_002B_47CE_A884_93DD347E3F6B_.wvu.FilterData" localSheetId="0" hidden="1">'Measured TV opt-pt'!$B$15:$P$3809</definedName>
    <definedName name="Z_50078506_E14A_4ABF_AC0D_D47D505C1BC7_.wvu.FilterData" localSheetId="0" hidden="1">'Measured TV opt-pt'!$B$15:$P$3809</definedName>
    <definedName name="Z_509C38E8_F65C_4BD7_AAAD_88E650EC2216_.wvu.FilterData" localSheetId="0" hidden="1">'Measured TV opt-pt'!$B$15:$P$3809</definedName>
    <definedName name="Z_50BFA34C_E125_4DF6_B95F_DD1292AE3D8C_.wvu.FilterData" localSheetId="2" hidden="1">'Mecra Kırılımı'!$B$44:$P$124</definedName>
    <definedName name="Z_51516B6C_5D70_424A_A857_60A604B2248D_.wvu.FilterData" localSheetId="2" hidden="1">'Mecra Kırılımı'!$B$44:$P$124</definedName>
    <definedName name="Z_516619C7_313A_4520_9417_99582724A98E_.wvu.FilterData" localSheetId="0" hidden="1">'Measured TV opt-pt'!$B$15:$P$3809</definedName>
    <definedName name="Z_5171F3B4_C115_48E7_9AE4_D49DE2B8E9E2_.wvu.FilterData" localSheetId="2" hidden="1">'Mecra Kırılımı'!$B$44:$P$124</definedName>
    <definedName name="Z_53056602_1E99_47BB_86EA_6520FC397C0D_.wvu.FilterData" localSheetId="0" hidden="1">'Measured TV opt-pt'!$B$15:$O$3204</definedName>
    <definedName name="Z_5397D90D_521E_46BA_8B81_8D002087FC78_.wvu.FilterData" localSheetId="0" hidden="1">'Measured TV opt-pt'!$B$15:$P$3809</definedName>
    <definedName name="Z_5397D90D_521E_46BA_8B81_8D002087FC78_.wvu.FilterData" localSheetId="2" hidden="1">'Mecra Kırılımı'!$A$44:$AT$2804</definedName>
    <definedName name="Z_54040A70_2AC1_437B_AECC_8BD3FF990353_.wvu.FilterData" localSheetId="0" hidden="1">'Measured TV opt-pt'!$B$15:$P$3809</definedName>
    <definedName name="Z_54040A70_2AC1_437B_AECC_8BD3FF990353_.wvu.FilterData" localSheetId="2" hidden="1">'Mecra Kırılımı'!$A$44:$AT$2804</definedName>
    <definedName name="Z_55F74BD3_84BC_4AB4_AE77_10AA5B72B450_.wvu.FilterData" localSheetId="2" hidden="1">'Mecra Kırılımı'!$A$44:$AF$124</definedName>
    <definedName name="Z_5603AEE5_BB36_4F81_B5CE_1A7A5BB094E7_.wvu.FilterData" localSheetId="3" hidden="1">'Client Totals'!$A$2:$AF$206</definedName>
    <definedName name="Z_5603AEE5_BB36_4F81_B5CE_1A7A5BB094E7_.wvu.FilterData" localSheetId="4" hidden="1">Conversion!$A$74:$O$111</definedName>
    <definedName name="Z_5603AEE5_BB36_4F81_B5CE_1A7A5BB094E7_.wvu.FilterData" localSheetId="10" hidden="1">'CPP Detay (düşük)'!$A$4:$BE$280</definedName>
    <definedName name="Z_5603AEE5_BB36_4F81_B5CE_1A7A5BB094E7_.wvu.FilterData" localSheetId="11" hidden="1">'CPP Detay (yüksek)'!$A$4:$BE$280</definedName>
    <definedName name="Z_5603AEE5_BB36_4F81_B5CE_1A7A5BB094E7_.wvu.FilterData" localSheetId="9" hidden="1">'CPP Detay Tum Ay'!$A$4:$BE$280</definedName>
    <definedName name="Z_5603AEE5_BB36_4F81_B5CE_1A7A5BB094E7_.wvu.FilterData" localSheetId="1" hidden="1">'Measured TV'!$B$7:$P$1791</definedName>
    <definedName name="Z_5603AEE5_BB36_4F81_B5CE_1A7A5BB094E7_.wvu.FilterData" localSheetId="0" hidden="1">'Measured TV opt-pt'!$B$15:$P$3810</definedName>
    <definedName name="Z_5603AEE5_BB36_4F81_B5CE_1A7A5BB094E7_.wvu.FilterData" localSheetId="2" hidden="1">'Mecra Kırılımı'!$A$44:$AT$2804</definedName>
    <definedName name="Z_5603AEE5_BB36_4F81_B5CE_1A7A5BB094E7_.wvu.Rows" localSheetId="4" hidden="1">Conversion!$1:$30,Conversion!$58:$68</definedName>
    <definedName name="Z_5603AEE5_BB36_4F81_B5CE_1A7A5BB094E7_.wvu.Rows" localSheetId="2" hidden="1">'Mecra Kırılımı'!$4:$13,'Mecra Kırılımı'!$20:$38</definedName>
    <definedName name="Z_5694DA59_D24A_4E4F_864C_4DFF6517BCC2_.wvu.FilterData" localSheetId="2" hidden="1">'Mecra Kırılımı'!$A$44:$AT$2804</definedName>
    <definedName name="Z_56C4DF53_F734_467F_8376_A59E786BF381_.wvu.FilterData" localSheetId="0" hidden="1">'Measured TV opt-pt'!$B$15:$P$3809</definedName>
    <definedName name="Z_56C4DF53_F734_467F_8376_A59E786BF381_.wvu.FilterData" localSheetId="2" hidden="1">'Mecra Kırılımı'!$A$44:$AF$2804</definedName>
    <definedName name="Z_57CAFA9A_92C2_4B19_88D3_A79435386A43_.wvu.FilterData" localSheetId="0" hidden="1">'Measured TV opt-pt'!$B$15:$P$3809</definedName>
    <definedName name="Z_57EB9234_E9AB_4707_AFA1_5E0DB167D355_.wvu.FilterData" localSheetId="0" hidden="1">'Measured TV opt-pt'!$B$15:$P$3204</definedName>
    <definedName name="Z_597F06F1_9822_4085_B070_E57A41142D71_.wvu.FilterData" localSheetId="2" hidden="1">'Mecra Kırılımı'!$B$44:$P$124</definedName>
    <definedName name="Z_59A488CF_9706_4E5B_9CDC_22D932E6F881_.wvu.FilterData" localSheetId="0" hidden="1">'Measured TV opt-pt'!$B$15:$P$3809</definedName>
    <definedName name="Z_59A488CF_9706_4E5B_9CDC_22D932E6F881_.wvu.FilterData" localSheetId="2" hidden="1">'Mecra Kırılımı'!$B$44:$P$2804</definedName>
    <definedName name="Z_5A2480F2_E7E0_42E1_BA07_CCD1368EA005_.wvu.FilterData" localSheetId="0" hidden="1">'Measured TV opt-pt'!$B$15:$O$3204</definedName>
    <definedName name="Z_5BE7276A_4925_4C2D_B689_33A3C0FCE1CD_.wvu.FilterData" localSheetId="2" hidden="1">'Mecra Kırılımı'!$B$44:$P$124</definedName>
    <definedName name="Z_5C10AD70_0EB7_49F0_BC09_B8641B3C0009_.wvu.FilterData" localSheetId="0" hidden="1">'Measured TV opt-pt'!$B$15:$O$3204</definedName>
    <definedName name="Z_5C10AD70_0EB7_49F0_BC09_B8641B3C0009_.wvu.FilterData" localSheetId="2" hidden="1">'Mecra Kırılımı'!$A$44:$AF$124</definedName>
    <definedName name="Z_5C157CA4_6834_4370_8FAD_F094DABC0CE4_.wvu.FilterData" localSheetId="2" hidden="1">'Mecra Kırılımı'!$B$44:$P$124</definedName>
    <definedName name="Z_5CB94C89_B755_48F2_99C6_0F4658A50975_.wvu.FilterData" localSheetId="2" hidden="1">'Mecra Kırılımı'!$B$44:$P$124</definedName>
    <definedName name="Z_5DA8D7E6_C087_4638_9488_2265D34142CC_.wvu.FilterData" localSheetId="2" hidden="1">'Mecra Kırılımı'!$A$44:$AF$2804</definedName>
    <definedName name="Z_5DD1371D_7C5D_4494_88C4_871D0775087E_.wvu.FilterData" localSheetId="2" hidden="1">'Mecra Kırılımı'!$A$44:$AF$2804</definedName>
    <definedName name="Z_5E98D61C_C928_4FC0_9837_C0DDFB1D1966_.wvu.FilterData" localSheetId="2" hidden="1">'Mecra Kırılımı'!$A$44:$AT$2804</definedName>
    <definedName name="Z_5F9E085D_0723_4410_9855_3AC4EF100F76_.wvu.FilterData" localSheetId="0" hidden="1">'Measured TV opt-pt'!$B$15:$O$3204</definedName>
    <definedName name="Z_5FD6F841_3E9A_4A8F_B149_CF746547C973_.wvu.FilterData" localSheetId="2" hidden="1">'Mecra Kırılımı'!$A$44:$AT$2804</definedName>
    <definedName name="Z_60F67C70_3263_42DC_97C4_8292960AE591_.wvu.FilterData" localSheetId="2" hidden="1">'Mecra Kırılımı'!$A$44:$AT$2804</definedName>
    <definedName name="Z_62016B50_DC7A_4C7A_AE35_71B94C39C1E7_.wvu.FilterData" localSheetId="2" hidden="1">'Mecra Kırılımı'!$B$44:$P$124</definedName>
    <definedName name="Z_620E3678_CD3B_40BD_8B5F_FF902A186C40_.wvu.FilterData" localSheetId="0" hidden="1">'Measured TV opt-pt'!$B$15:$P$3809</definedName>
    <definedName name="Z_6244B892_448A_4C55_81C4_551E5F705359_.wvu.FilterData" localSheetId="0" hidden="1">'Measured TV opt-pt'!$B$15:$P$3809</definedName>
    <definedName name="Z_6244B892_448A_4C55_81C4_551E5F705359_.wvu.FilterData" localSheetId="2" hidden="1">'Mecra Kırılımı'!$A$44:$AT$2804</definedName>
    <definedName name="Z_62652ACD_F525_40E1_A7EB_4CC4601CD721_.wvu.FilterData" localSheetId="0" hidden="1">'Measured TV opt-pt'!$B$15:$P$3809</definedName>
    <definedName name="Z_62652ACD_F525_40E1_A7EB_4CC4601CD721_.wvu.FilterData" localSheetId="2" hidden="1">'Mecra Kırılımı'!$A$44:$AT$2804</definedName>
    <definedName name="Z_62B498AE_E36A_45CF_B1C5_027746E4071F_.wvu.FilterData" localSheetId="0" hidden="1">'Measured TV opt-pt'!$B$15:$P$3809</definedName>
    <definedName name="Z_62B498AE_E36A_45CF_B1C5_027746E4071F_.wvu.FilterData" localSheetId="2" hidden="1">'Mecra Kırılımı'!$B$44:$P$2804</definedName>
    <definedName name="Z_62D41489_E08E_41D1_A9AE_6D1C1484278F_.wvu.FilterData" localSheetId="0" hidden="1">'Measured TV opt-pt'!$B$15:$P$3809</definedName>
    <definedName name="Z_6394F761_92A0_4627_9B83_10DADE307417_.wvu.FilterData" localSheetId="0" hidden="1">'Measured TV opt-pt'!$B$15:$P$3809</definedName>
    <definedName name="Z_63AB9D61_699C_4154_AF03_FA699EA8A419_.wvu.FilterData" localSheetId="2" hidden="1">'Mecra Kırılımı'!$B$44:$P$124</definedName>
    <definedName name="Z_63C3D96B_B776_4CB5_A799_E3DEBF92481C_.wvu.FilterData" localSheetId="2" hidden="1">'Mecra Kırılımı'!$B$44:$P$124</definedName>
    <definedName name="Z_63F5F29F_A39A_403C_8604_FBFCF0F09936_.wvu.FilterData" localSheetId="2" hidden="1">'Mecra Kırılımı'!$A$44:$AF$124</definedName>
    <definedName name="Z_6436AF6D_5918_401F_A4B2_5C147B0B16C8_.wvu.FilterData" localSheetId="0" hidden="1">'Measured TV opt-pt'!$B$15:$P$3809</definedName>
    <definedName name="Z_6436AF6D_5918_401F_A4B2_5C147B0B16C8_.wvu.FilterData" localSheetId="2" hidden="1">'Mecra Kırılımı'!$A$44:$AF$2804</definedName>
    <definedName name="Z_64A4F2D6_97EE_4ABB_8261_1CB47BCF8244_.wvu.FilterData" localSheetId="2" hidden="1">'Mecra Kırılımı'!$B$44:$P$124</definedName>
    <definedName name="Z_652AAB0F_FAD6_4119_B913_6E332944939C_.wvu.FilterData" localSheetId="2" hidden="1">'Mecra Kırılımı'!$B$44:$P$124</definedName>
    <definedName name="Z_65AD59A6_D87C_4C03_80F1_9A739A43BCCF_.wvu.FilterData" localSheetId="0" hidden="1">'Measured TV opt-pt'!$B$15:$P$3204</definedName>
    <definedName name="Z_65AD59A6_D87C_4C03_80F1_9A739A43BCCF_.wvu.FilterData" localSheetId="2" hidden="1">'Mecra Kırılımı'!$A$44:$AF$124</definedName>
    <definedName name="Z_66EE03B6_A0A5_43D0_9C2C_9C4A82823F2E_.wvu.FilterData" localSheetId="0" hidden="1">'Measured TV opt-pt'!$B$15:$P$3809</definedName>
    <definedName name="Z_66EE03B6_A0A5_43D0_9C2C_9C4A82823F2E_.wvu.FilterData" localSheetId="2" hidden="1">'Mecra Kırılımı'!$A$44:$AT$2804</definedName>
    <definedName name="Z_67B5CC0C_EDB4_4C44_B8A3_EC5BF677CE53_.wvu.FilterData" localSheetId="2" hidden="1">'Mecra Kırılımı'!$A$44:$AT$2804</definedName>
    <definedName name="Z_6815065F_B7E3_496E_96C1_2B760201A4C2_.wvu.FilterData" localSheetId="2" hidden="1">'Mecra Kırılımı'!$A$44:$AT$2804</definedName>
    <definedName name="Z_6827C70E_8D3A_4D4E_9477_75C6BE0C55C4_.wvu.FilterData" localSheetId="0" hidden="1">'Measured TV opt-pt'!$B$15:$P$3809</definedName>
    <definedName name="Z_6827C70E_8D3A_4D4E_9477_75C6BE0C55C4_.wvu.FilterData" localSheetId="2" hidden="1">'Mecra Kırılımı'!$B$44:$P$2804</definedName>
    <definedName name="Z_689E71A4_954C_43E7_A33A_A2252F9B20D3_.wvu.FilterData" localSheetId="0" hidden="1">'Measured TV opt-pt'!$B$15:$P$3809</definedName>
    <definedName name="Z_689E71A4_954C_43E7_A33A_A2252F9B20D3_.wvu.FilterData" localSheetId="2" hidden="1">'Mecra Kırılımı'!$A$44:$AT$2804</definedName>
    <definedName name="Z_68F6327E_0314_4F79_8A90_11B64870367C_.wvu.FilterData" localSheetId="2" hidden="1">'Mecra Kırılımı'!$A$44:$AT$2804</definedName>
    <definedName name="Z_690A96CD_4602_4781_9C3A_3708C15FAAA0_.wvu.FilterData" localSheetId="0" hidden="1">'Measured TV opt-pt'!$B$15:$P$3809</definedName>
    <definedName name="Z_690A96CD_4602_4781_9C3A_3708C15FAAA0_.wvu.FilterData" localSheetId="2" hidden="1">'Mecra Kırılımı'!$A$44:$AT$2804</definedName>
    <definedName name="Z_695D4447_FEBF_443E_A1AC_19534C66D7D9_.wvu.FilterData" localSheetId="0" hidden="1">'Measured TV opt-pt'!$B$15:$P$3809</definedName>
    <definedName name="Z_695D4447_FEBF_443E_A1AC_19534C66D7D9_.wvu.FilterData" localSheetId="2" hidden="1">'Mecra Kırılımı'!$B$44:$P$2804</definedName>
    <definedName name="Z_69C901B5_0090_4425_B6D8_12F19298C60C_.wvu.FilterData" localSheetId="0" hidden="1">'Measured TV opt-pt'!$B$15:$P$3809</definedName>
    <definedName name="Z_69C901B5_0090_4425_B6D8_12F19298C60C_.wvu.FilterData" localSheetId="2" hidden="1">'Mecra Kırılımı'!$A$44:$AT$2804</definedName>
    <definedName name="Z_69E2CE90_9756_45B8_AF55_CF04F6BC1415_.wvu.FilterData" localSheetId="0" hidden="1">'Measured TV opt-pt'!$B$15:$P$3809</definedName>
    <definedName name="Z_69E2CE90_9756_45B8_AF55_CF04F6BC1415_.wvu.FilterData" localSheetId="2" hidden="1">'Mecra Kırılımı'!$B$44:$P$2804</definedName>
    <definedName name="Z_6A01D7C3_3D34_40A6_8C99_2F6111A54571_.wvu.FilterData" localSheetId="2" hidden="1">'Mecra Kırılımı'!$A$44:$AT$2804</definedName>
    <definedName name="Z_6A232C6A_9B17_4363_9980_8BF4AB72FC60_.wvu.FilterData" localSheetId="2" hidden="1">'Mecra Kırılımı'!$A$44:$AT$2804</definedName>
    <definedName name="Z_6A75E0E3_C830_4A30_AFF7_C0101CBBD1FC_.wvu.FilterData" localSheetId="0" hidden="1">'Measured TV opt-pt'!$B$15:$P$3809</definedName>
    <definedName name="Z_6A8FB4CB_F2EE_45F9_B9B3_1D80775C6864_.wvu.FilterData" localSheetId="0" hidden="1">'Measured TV opt-pt'!$B$15:$O$3204</definedName>
    <definedName name="Z_6A8FB4CB_F2EE_45F9_B9B3_1D80775C6864_.wvu.FilterData" localSheetId="2" hidden="1">'Mecra Kırılımı'!$A$44:$AF$124</definedName>
    <definedName name="Z_6ACAA004_500D_4C2C_98DF_F29FCC773BB5_.wvu.FilterData" localSheetId="0" hidden="1">'Measured TV opt-pt'!$B$15:$P$3809</definedName>
    <definedName name="Z_6B0B9045_FB0C_4A55_B3FB_B2617BF976F0_.wvu.FilterData" localSheetId="0" hidden="1">'Measured TV opt-pt'!$B$15:$P$3809</definedName>
    <definedName name="Z_6B0B9045_FB0C_4A55_B3FB_B2617BF976F0_.wvu.FilterData" localSheetId="2" hidden="1">'Mecra Kırılımı'!$A$44:$AT$2804</definedName>
    <definedName name="Z_6B2DFAFA_2E87_4015_A294_A84E38CDE24D_.wvu.FilterData" localSheetId="0" hidden="1">'Measured TV opt-pt'!$B$15:$P$3809</definedName>
    <definedName name="Z_6B2DFAFA_2E87_4015_A294_A84E38CDE24D_.wvu.FilterData" localSheetId="2" hidden="1">'Mecra Kırılımı'!$A$44:$AT$2804</definedName>
    <definedName name="Z_6B546C70_CE77_412E_88F4_9BDEFC6DE434_.wvu.FilterData" localSheetId="2" hidden="1">'Mecra Kırılımı'!$B$44:$P$124</definedName>
    <definedName name="Z_6B6BEC2C_F201_480E_942A_9FAECFE4EDA6_.wvu.FilterData" localSheetId="0" hidden="1">'Measured TV opt-pt'!$B$15:$P$3809</definedName>
    <definedName name="Z_6B6BEC2C_F201_480E_942A_9FAECFE4EDA6_.wvu.FilterData" localSheetId="2" hidden="1">'Mecra Kırılımı'!$B$44:$P$2804</definedName>
    <definedName name="Z_6C1169D8_C337_4874_8523_75B4AF524725_.wvu.FilterData" localSheetId="2" hidden="1">'Mecra Kırılımı'!$B$44:$P$124</definedName>
    <definedName name="Z_6D0AEE58_DA6A_49CA_86F9_383E9B8F1FB2_.wvu.FilterData" localSheetId="0" hidden="1">'Measured TV opt-pt'!$B$15:$P$3809</definedName>
    <definedName name="Z_6D56471C_4DD3_4C01_8778_DCF6D13B1DB4_.wvu.FilterData" localSheetId="0" hidden="1">'Measured TV opt-pt'!$B$15:$P$3810</definedName>
    <definedName name="Z_6D56471C_4DD3_4C01_8778_DCF6D13B1DB4_.wvu.FilterData" localSheetId="2" hidden="1">'Mecra Kırılımı'!$A$44:$AT$2804</definedName>
    <definedName name="Z_6D7B8075_47BE_4A78_9644_D91E7DCF5EAB_.wvu.FilterData" localSheetId="1" hidden="1">'Measured TV'!$B$7:$P$1791</definedName>
    <definedName name="Z_6D7B8075_47BE_4A78_9644_D91E7DCF5EAB_.wvu.FilterData" localSheetId="0" hidden="1">'Measured TV opt-pt'!$B$15:$O$3204</definedName>
    <definedName name="Z_6D7B8075_47BE_4A78_9644_D91E7DCF5EAB_.wvu.FilterData" localSheetId="2" hidden="1">'Mecra Kırılımı'!$A$44:$AF$124</definedName>
    <definedName name="Z_6E04B96E_D169_4F7C_B0E1_E9F5907F3CF4_.wvu.FilterData" localSheetId="2" hidden="1">'Mecra Kırılımı'!$B$44:$P$124</definedName>
    <definedName name="Z_6E45D832_E11C_49F2_9557_F23E99F4F256_.wvu.FilterData" localSheetId="2" hidden="1">'Mecra Kırılımı'!$B$44:$P$124</definedName>
    <definedName name="Z_6EC3B8BF_5570_4FC7_8A8C_8D5B72CBEB1F_.wvu.FilterData" localSheetId="2" hidden="1">'Mecra Kırılımı'!$A$44:$AT$2804</definedName>
    <definedName name="Z_6F0EA9EE_1336_4686_87B9_097041284701_.wvu.FilterData" localSheetId="0" hidden="1">'Measured TV opt-pt'!$B$15:$P$3809</definedName>
    <definedName name="Z_6F0EA9EE_1336_4686_87B9_097041284701_.wvu.FilterData" localSheetId="2" hidden="1">'Mecra Kırılımı'!$A$44:$AF$2804</definedName>
    <definedName name="Z_7058C427_EEA3_4D56_A48B_E5C1C28BA80E_.wvu.FilterData" localSheetId="2" hidden="1">'Mecra Kırılımı'!$B$44:$P$124</definedName>
    <definedName name="Z_705D6723_3EFE_4C79_8D71_492CBED3F27C_.wvu.FilterData" localSheetId="0" hidden="1">'Measured TV opt-pt'!$B$15:$P$3809</definedName>
    <definedName name="Z_71D225F0_6679_4662_B926_F666D9918808_.wvu.FilterData" localSheetId="0" hidden="1">'Measured TV opt-pt'!$B$15:$P$3809</definedName>
    <definedName name="Z_72D746D7_DED3_4432_9D76_D2A691D513D4_.wvu.FilterData" localSheetId="0" hidden="1">'Measured TV opt-pt'!$B$15:$P$3809</definedName>
    <definedName name="Z_72D746D7_DED3_4432_9D76_D2A691D513D4_.wvu.FilterData" localSheetId="2" hidden="1">'Mecra Kırılımı'!$B$44:$P$2804</definedName>
    <definedName name="Z_731E2425_D229_4724_85D6_00E1125CAAD4_.wvu.FilterData" localSheetId="2" hidden="1">'Mecra Kırılımı'!$A$44:$AT$2804</definedName>
    <definedName name="Z_7384DEC3_FCEC_46BE_A3D4_37D7BFCCFD49_.wvu.FilterData" localSheetId="3" hidden="1">'Client Totals'!$A$2:$AF$206</definedName>
    <definedName name="Z_7384DEC3_FCEC_46BE_A3D4_37D7BFCCFD49_.wvu.FilterData" localSheetId="2" hidden="1">'Mecra Kırılımı'!$A$44:$AT$2804</definedName>
    <definedName name="Z_73A55384_AAD2_4BD5_98DF_88E894587FE8_.wvu.Cols" localSheetId="9" hidden="1">'CPP Detay Tum Ay'!$C:$AC,'CPP Detay Tum Ay'!$AS:$BE</definedName>
    <definedName name="Z_73A55384_AAD2_4BD5_98DF_88E894587FE8_.wvu.FilterData" localSheetId="3" hidden="1">'Client Totals'!$A$2:$AF$206</definedName>
    <definedName name="Z_73A55384_AAD2_4BD5_98DF_88E894587FE8_.wvu.FilterData" localSheetId="4" hidden="1">Conversion!$A$74:$O$111</definedName>
    <definedName name="Z_73A55384_AAD2_4BD5_98DF_88E894587FE8_.wvu.FilterData" localSheetId="10" hidden="1">'CPP Detay (düşük)'!$A$4:$BE$280</definedName>
    <definedName name="Z_73A55384_AAD2_4BD5_98DF_88E894587FE8_.wvu.FilterData" localSheetId="11" hidden="1">'CPP Detay (yüksek)'!$A$4:$BE$280</definedName>
    <definedName name="Z_73A55384_AAD2_4BD5_98DF_88E894587FE8_.wvu.FilterData" localSheetId="9" hidden="1">'CPP Detay Tum Ay'!$A$4:$BE$280</definedName>
    <definedName name="Z_73A55384_AAD2_4BD5_98DF_88E894587FE8_.wvu.FilterData" localSheetId="1" hidden="1">'Measured TV'!$B$7:$P$1791</definedName>
    <definedName name="Z_73A55384_AAD2_4BD5_98DF_88E894587FE8_.wvu.FilterData" localSheetId="0" hidden="1">'Measured TV opt-pt'!$B$15:$P$3810</definedName>
    <definedName name="Z_73A55384_AAD2_4BD5_98DF_88E894587FE8_.wvu.FilterData" localSheetId="2" hidden="1">'Mecra Kırılımı'!$A$44:$AT$2804</definedName>
    <definedName name="Z_73A55384_AAD2_4BD5_98DF_88E894587FE8_.wvu.Rows" localSheetId="4" hidden="1">Conversion!$1:$30,Conversion!$58:$68</definedName>
    <definedName name="Z_73A55384_AAD2_4BD5_98DF_88E894587FE8_.wvu.Rows" localSheetId="2" hidden="1">'Mecra Kırılımı'!$4:$13,'Mecra Kırılımı'!$20:$38</definedName>
    <definedName name="Z_73DF3F6F_7D99_46A3_AE3C_F6B6BE91D3B2_.wvu.FilterData" localSheetId="2" hidden="1">'Mecra Kırılımı'!$B$44:$P$124</definedName>
    <definedName name="Z_745F3A8D_32A4_46D8_9A82_C9FDDC617873_.wvu.FilterData" localSheetId="2" hidden="1">'Mecra Kırılımı'!$A$44:$AF$2804</definedName>
    <definedName name="Z_7518B47C_591D_4C41_88E9_1FB4BAFF1B14_.wvu.FilterData" localSheetId="0" hidden="1">'Measured TV opt-pt'!$B$15:$O$3204</definedName>
    <definedName name="Z_7518B47C_591D_4C41_88E9_1FB4BAFF1B14_.wvu.FilterData" localSheetId="2" hidden="1">'Mecra Kırılımı'!$A$44:$AF$124</definedName>
    <definedName name="Z_75EE10C4_7D13_4EC3_A989_61856EE17CDD_.wvu.FilterData" localSheetId="0" hidden="1">'Measured TV opt-pt'!$B$15:$P$3809</definedName>
    <definedName name="Z_76376CC5_24A0_4170_B937_F0A744CDEB03_.wvu.FilterData" localSheetId="2" hidden="1">'Mecra Kırılımı'!$B$44:$P$124</definedName>
    <definedName name="Z_76A825A3_67A7_48ED_A51E_F1CB3D5F2A81_.wvu.FilterData" localSheetId="0" hidden="1">'Measured TV opt-pt'!$B$15:$P$3809</definedName>
    <definedName name="Z_76DC4018_D5D5_4D60_B2CB_144C5491A74F_.wvu.FilterData" localSheetId="2" hidden="1">'Mecra Kırılımı'!$A$44:$AT$2804</definedName>
    <definedName name="Z_770664EF_00FD_4E00_B420_0A4FBA4B17D0_.wvu.FilterData" localSheetId="0" hidden="1">'Measured TV opt-pt'!$B$15:$O$3204</definedName>
    <definedName name="Z_770664EF_00FD_4E00_B420_0A4FBA4B17D0_.wvu.FilterData" localSheetId="2" hidden="1">'Mecra Kırılımı'!$A$44:$AF$124</definedName>
    <definedName name="Z_786E87B6_3499_410C_BC22_ABDFE19E2100_.wvu.FilterData" localSheetId="0" hidden="1">'Measured TV opt-pt'!$B$15:$P$3809</definedName>
    <definedName name="Z_786E87B6_3499_410C_BC22_ABDFE19E2100_.wvu.FilterData" localSheetId="2" hidden="1">'Mecra Kırılımı'!$B$44:$P$2804</definedName>
    <definedName name="Z_788AD90A_FDF4_4E75_ADDE_A3BEE9210709_.wvu.FilterData" localSheetId="0" hidden="1">'Measured TV opt-pt'!$B$15:$O$3204</definedName>
    <definedName name="Z_788AD90A_FDF4_4E75_ADDE_A3BEE9210709_.wvu.FilterData" localSheetId="2" hidden="1">'Mecra Kırılımı'!$A$44:$AF$124</definedName>
    <definedName name="Z_799FB1AD_6D65_4A38_9AFF_393F15CB7906_.wvu.FilterData" localSheetId="3" hidden="1">'Client Totals'!$A$2:$AF$206</definedName>
    <definedName name="Z_799FB1AD_6D65_4A38_9AFF_393F15CB7906_.wvu.FilterData" localSheetId="4" hidden="1">Conversion!$A$74:$O$111</definedName>
    <definedName name="Z_799FB1AD_6D65_4A38_9AFF_393F15CB7906_.wvu.FilterData" localSheetId="10" hidden="1">'CPP Detay (düşük)'!$A$4:$BE$280</definedName>
    <definedName name="Z_799FB1AD_6D65_4A38_9AFF_393F15CB7906_.wvu.FilterData" localSheetId="11" hidden="1">'CPP Detay (yüksek)'!$A$4:$BE$280</definedName>
    <definedName name="Z_799FB1AD_6D65_4A38_9AFF_393F15CB7906_.wvu.FilterData" localSheetId="9" hidden="1">'CPP Detay Tum Ay'!$A$4:$BE$280</definedName>
    <definedName name="Z_799FB1AD_6D65_4A38_9AFF_393F15CB7906_.wvu.FilterData" localSheetId="1" hidden="1">'Measured TV'!$B$7:$P$1791</definedName>
    <definedName name="Z_799FB1AD_6D65_4A38_9AFF_393F15CB7906_.wvu.FilterData" localSheetId="0" hidden="1">'Measured TV opt-pt'!$B$15:$P$3809</definedName>
    <definedName name="Z_799FB1AD_6D65_4A38_9AFF_393F15CB7906_.wvu.FilterData" localSheetId="2" hidden="1">'Mecra Kırılımı'!$A$44:$AT$2804</definedName>
    <definedName name="Z_799FB1AD_6D65_4A38_9AFF_393F15CB7906_.wvu.Rows" localSheetId="4" hidden="1">Conversion!$1:$30,Conversion!$58:$68</definedName>
    <definedName name="Z_799FB1AD_6D65_4A38_9AFF_393F15CB7906_.wvu.Rows" localSheetId="2" hidden="1">'Mecra Kırılımı'!$4:$13,'Mecra Kırılımı'!$20:$38</definedName>
    <definedName name="Z_79ADBD19_530F_478B_9967_8440586A576D_.wvu.FilterData" localSheetId="0" hidden="1">'Measured TV opt-pt'!$B$15:$P$3809</definedName>
    <definedName name="Z_7A18F296_95F0_472A_979C_6856D3E263D6_.wvu.Cols" localSheetId="9" hidden="1">'CPP Detay Tum Ay'!$C:$AC,'CPP Detay Tum Ay'!$AS:$BE</definedName>
    <definedName name="Z_7A18F296_95F0_472A_979C_6856D3E263D6_.wvu.FilterData" localSheetId="3" hidden="1">'Client Totals'!$A$2:$AF$206</definedName>
    <definedName name="Z_7A18F296_95F0_472A_979C_6856D3E263D6_.wvu.FilterData" localSheetId="4" hidden="1">Conversion!$A$74:$O$111</definedName>
    <definedName name="Z_7A18F296_95F0_472A_979C_6856D3E263D6_.wvu.FilterData" localSheetId="10" hidden="1">'CPP Detay (düşük)'!$A$4:$BE$280</definedName>
    <definedName name="Z_7A18F296_95F0_472A_979C_6856D3E263D6_.wvu.FilterData" localSheetId="11" hidden="1">'CPP Detay (yüksek)'!$A$4:$BE$280</definedName>
    <definedName name="Z_7A18F296_95F0_472A_979C_6856D3E263D6_.wvu.FilterData" localSheetId="9" hidden="1">'CPP Detay Tum Ay'!$A$4:$BE$280</definedName>
    <definedName name="Z_7A18F296_95F0_472A_979C_6856D3E263D6_.wvu.FilterData" localSheetId="1" hidden="1">'Measured TV'!$B$7:$P$1791</definedName>
    <definedName name="Z_7A18F296_95F0_472A_979C_6856D3E263D6_.wvu.FilterData" localSheetId="0" hidden="1">'Measured TV opt-pt'!$B$15:$P$3810</definedName>
    <definedName name="Z_7A18F296_95F0_472A_979C_6856D3E263D6_.wvu.FilterData" localSheetId="2" hidden="1">'Mecra Kırılımı'!$A$44:$AT$2804</definedName>
    <definedName name="Z_7A18F296_95F0_472A_979C_6856D3E263D6_.wvu.Rows" localSheetId="4" hidden="1">Conversion!$1:$30,Conversion!$58:$68</definedName>
    <definedName name="Z_7A18F296_95F0_472A_979C_6856D3E263D6_.wvu.Rows" localSheetId="2" hidden="1">'Mecra Kırılımı'!$4:$13,'Mecra Kırılımı'!$20:$38</definedName>
    <definedName name="Z_7ACE47AF_608A_4F97_A8FB_151EEF32A017_.wvu.FilterData" localSheetId="2" hidden="1">'Mecra Kırılımı'!$B$44:$P$124</definedName>
    <definedName name="Z_7AEDD4AA_5127_4796_B54F_6CDB4CB3B38A_.wvu.FilterData" localSheetId="2" hidden="1">'Mecra Kırılımı'!$A$44:$AF$124</definedName>
    <definedName name="Z_7B2225A3_F26E_4FFC_88FC_D41947AF3099_.wvu.FilterData" localSheetId="0" hidden="1">'Measured TV opt-pt'!$B$15:$P$3809</definedName>
    <definedName name="Z_7B2225A3_F26E_4FFC_88FC_D41947AF3099_.wvu.FilterData" localSheetId="2" hidden="1">'Mecra Kırılımı'!$A$44:$AF$2804</definedName>
    <definedName name="Z_7BAA0FDB_6158_45C5_930E_8D6F2C5AD21E_.wvu.FilterData" localSheetId="0" hidden="1">'Measured TV opt-pt'!$B$15:$P$3809</definedName>
    <definedName name="Z_7BAA0FDB_6158_45C5_930E_8D6F2C5AD21E_.wvu.FilterData" localSheetId="2" hidden="1">'Mecra Kırılımı'!$A$44:$AT$2804</definedName>
    <definedName name="Z_7BC5074B_A631_4E90_8F3E_1F86B61FF301_.wvu.FilterData" localSheetId="0" hidden="1">'Measured TV opt-pt'!$B$15:$O$3204</definedName>
    <definedName name="Z_7BC5074B_A631_4E90_8F3E_1F86B61FF301_.wvu.FilterData" localSheetId="2" hidden="1">'Mecra Kırılımı'!$A$44:$AF$124</definedName>
    <definedName name="Z_7BED0FC7_73CF_4650_9AC3_EF90E4E7B566_.wvu.FilterData" localSheetId="0" hidden="1">'Measured TV opt-pt'!$B$15:$P$3809</definedName>
    <definedName name="Z_7C51EA26_377D_42A0_B0DD_730E36728BB4_.wvu.FilterData" localSheetId="2" hidden="1">'Mecra Kırılımı'!$B$44:$P$124</definedName>
    <definedName name="Z_7C6CDD59_B5F4_4CC8_9890_0360312527AA_.wvu.FilterData" localSheetId="0" hidden="1">'Measured TV opt-pt'!$B$15:$P$3809</definedName>
    <definedName name="Z_7C6CDD59_B5F4_4CC8_9890_0360312527AA_.wvu.FilterData" localSheetId="2" hidden="1">'Mecra Kırılımı'!$B$44:$P$2804</definedName>
    <definedName name="Z_7EA97A7B_BDF2_4946_9B85_12B89148181B_.wvu.FilterData" localSheetId="0" hidden="1">'Measured TV opt-pt'!$B$15:$O$3204</definedName>
    <definedName name="Z_7EA97A7B_BDF2_4946_9B85_12B89148181B_.wvu.FilterData" localSheetId="2" hidden="1">'Mecra Kırılımı'!$A$44:$AF$124</definedName>
    <definedName name="Z_7EBA3B97_CC4B_4A01_9086_2F0B56AFCB1F_.wvu.FilterData" localSheetId="2" hidden="1">'Mecra Kırılımı'!$B$44:$P$124</definedName>
    <definedName name="Z_7EF13FB3_2870_408A_AD4A_61DEECB94453_.wvu.FilterData" localSheetId="2" hidden="1">'Mecra Kırılımı'!$A$44:$AF$2804</definedName>
    <definedName name="Z_7F68D9E6_2827_4962_94FC_DCA64B916370_.wvu.FilterData" localSheetId="0" hidden="1">'Measured TV opt-pt'!$B$15:$O$3204</definedName>
    <definedName name="Z_7F68D9E6_2827_4962_94FC_DCA64B916370_.wvu.FilterData" localSheetId="2" hidden="1">'Mecra Kırılımı'!$A$44:$AF$124</definedName>
    <definedName name="Z_7F69D31B_8DEB_419D_8331_3A63EC3A0EF2_.wvu.FilterData" localSheetId="2" hidden="1">'Mecra Kırılımı'!$B$44:$P$2804</definedName>
    <definedName name="Z_80751690_F2CD_4D1F_871E_D4335BD6AE9A_.wvu.FilterData" localSheetId="2" hidden="1">'Mecra Kırılımı'!$B$44:$P$124</definedName>
    <definedName name="Z_810209BD_CE14_4A18_A20D_06FD32CFEE94_.wvu.FilterData" localSheetId="0" hidden="1">'Measured TV opt-pt'!$B$15:$P$3809</definedName>
    <definedName name="Z_8196A114_4CC1_4064_AF1F_E4EAFAB61657_.wvu.FilterData" localSheetId="0" hidden="1">'Measured TV opt-pt'!$B$15:$P$3809</definedName>
    <definedName name="Z_8225FC65_BCC3_45F1_82A0_977F47A633AA_.wvu.FilterData" localSheetId="0" hidden="1">'Measured TV opt-pt'!$B$15:$P$3809</definedName>
    <definedName name="Z_8305EC4E_487B_4A09_B13E_614861A07741_.wvu.FilterData" localSheetId="2" hidden="1">'Mecra Kırılımı'!$A$44:$AF$2804</definedName>
    <definedName name="Z_835A8A34_A0C1_4119_8F7A_0587EC38402E_.wvu.FilterData" localSheetId="2" hidden="1">'Mecra Kırılımı'!$A$44:$AT$2804</definedName>
    <definedName name="Z_83D5F943_9D8B_4D30_92D5_591BF028AB69_.wvu.FilterData" localSheetId="0" hidden="1">'Measured TV opt-pt'!$B$15:$P$3809</definedName>
    <definedName name="Z_84619DDE_2928_4A94_B30F_A3DD20DCDB03_.wvu.FilterData" localSheetId="0" hidden="1">'Measured TV opt-pt'!$B$15:$P$3809</definedName>
    <definedName name="Z_8475FECF_3C53_4606_82DE_F3DCDF891086_.wvu.FilterData" localSheetId="0" hidden="1">'Measured TV opt-pt'!$B$15:$P$3809</definedName>
    <definedName name="Z_85A37A09_718B_47EB_97AD_030CD99A74DE_.wvu.FilterData" localSheetId="2" hidden="1">'Mecra Kırılımı'!$A$44:$AT$2804</definedName>
    <definedName name="Z_8668447A_4775_453A_B4A7_1238F7999885_.wvu.FilterData" localSheetId="2" hidden="1">'Mecra Kırılımı'!$B$44:$P$2804</definedName>
    <definedName name="Z_877CA9B9_079B_4A5C_A632_C659886FE4B1_.wvu.FilterData" localSheetId="1" hidden="1">'Measured TV'!$B$7:$P$1791</definedName>
    <definedName name="Z_877CA9B9_079B_4A5C_A632_C659886FE4B1_.wvu.FilterData" localSheetId="2" hidden="1">'Mecra Kırılımı'!$A$44:$WWF$124</definedName>
    <definedName name="Z_887C130B_AFD1_4063_A7F0_E5CF4ACA956E_.wvu.FilterData" localSheetId="0" hidden="1">'Measured TV opt-pt'!$B$15:$P$3809</definedName>
    <definedName name="Z_889D2749_ACA1_4208_B77E_D852BC2E5A3F_.wvu.FilterData" localSheetId="0" hidden="1">'Measured TV opt-pt'!$A$15:$S$3809</definedName>
    <definedName name="Z_89120EA0_4874_4F00_8DAC_3F90F4143C49_.wvu.FilterData" localSheetId="2" hidden="1">'Mecra Kırılımı'!$B$44:$P$124</definedName>
    <definedName name="Z_899E9B61_6C24_4B5C_BA24_B8A222FCE07F_.wvu.FilterData" localSheetId="3" hidden="1">'Client Totals'!$A$2:$AF$206</definedName>
    <definedName name="Z_899E9B61_6C24_4B5C_BA24_B8A222FCE07F_.wvu.FilterData" localSheetId="4" hidden="1">Conversion!$A$74:$O$111</definedName>
    <definedName name="Z_899E9B61_6C24_4B5C_BA24_B8A222FCE07F_.wvu.FilterData" localSheetId="10" hidden="1">'CPP Detay (düşük)'!$A$4:$BE$280</definedName>
    <definedName name="Z_899E9B61_6C24_4B5C_BA24_B8A222FCE07F_.wvu.FilterData" localSheetId="11" hidden="1">'CPP Detay (yüksek)'!$A$4:$BE$280</definedName>
    <definedName name="Z_899E9B61_6C24_4B5C_BA24_B8A222FCE07F_.wvu.FilterData" localSheetId="9" hidden="1">'CPP Detay Tum Ay'!$A$4:$BE$280</definedName>
    <definedName name="Z_899E9B61_6C24_4B5C_BA24_B8A222FCE07F_.wvu.FilterData" localSheetId="1" hidden="1">'Measured TV'!$B$7:$P$1791</definedName>
    <definedName name="Z_899E9B61_6C24_4B5C_BA24_B8A222FCE07F_.wvu.FilterData" localSheetId="0" hidden="1">'Measured TV opt-pt'!$B$15:$P$3809</definedName>
    <definedName name="Z_899E9B61_6C24_4B5C_BA24_B8A222FCE07F_.wvu.FilterData" localSheetId="2" hidden="1">'Mecra Kırılımı'!$A$44:$AT$2804</definedName>
    <definedName name="Z_899E9B61_6C24_4B5C_BA24_B8A222FCE07F_.wvu.Rows" localSheetId="4" hidden="1">Conversion!$1:$30,Conversion!$58:$68</definedName>
    <definedName name="Z_899E9B61_6C24_4B5C_BA24_B8A222FCE07F_.wvu.Rows" localSheetId="2" hidden="1">'Mecra Kırılımı'!$4:$13,'Mecra Kırılımı'!$20:$38</definedName>
    <definedName name="Z_89B9DA75_71EE_4B57_8B76_598971B879F9_.wvu.FilterData" localSheetId="2" hidden="1">'Mecra Kırılımı'!$B$44:$P$2804</definedName>
    <definedName name="Z_8A09E652_F4CD_4AED_9E6F_F0DEC8F185F3_.wvu.FilterData" localSheetId="2" hidden="1">'Mecra Kırılımı'!$B$44:$P$2804</definedName>
    <definedName name="Z_8A7FBA2F_169B_4DA8_A67F_F1E7BB8DA2E4_.wvu.FilterData" localSheetId="0" hidden="1">'Measured TV opt-pt'!$A$15:$S$3809</definedName>
    <definedName name="Z_8A7FBA2F_169B_4DA8_A67F_F1E7BB8DA2E4_.wvu.FilterData" localSheetId="2" hidden="1">'Mecra Kırılımı'!$A$44:$AF$2804</definedName>
    <definedName name="Z_8AED2C69_F284_442C_A8BA_0E2495943865_.wvu.FilterData" localSheetId="0" hidden="1">'Measured TV opt-pt'!$B$15:$P$3809</definedName>
    <definedName name="Z_8B10B53A_5172_4003_AFA7_A1F0CD02434F_.wvu.FilterData" localSheetId="0" hidden="1">'Measured TV opt-pt'!$B$15:$O$3204</definedName>
    <definedName name="Z_8B10B53A_5172_4003_AFA7_A1F0CD02434F_.wvu.FilterData" localSheetId="2" hidden="1">'Mecra Kırılımı'!$A$44:$AF$124</definedName>
    <definedName name="Z_8B48398A_1E44_44F4_A103_753719EFFE41_.wvu.FilterData" localSheetId="0" hidden="1">'Measured TV opt-pt'!$B$15:$P$3809</definedName>
    <definedName name="Z_8B7DE15A_AF9B_44C1_8DD1_E263F5902059_.wvu.FilterData" localSheetId="0" hidden="1">'Measured TV opt-pt'!$B$15:$P$3809</definedName>
    <definedName name="Z_8B7DE15A_AF9B_44C1_8DD1_E263F5902059_.wvu.FilterData" localSheetId="2" hidden="1">'Mecra Kırılımı'!$A$44:$AF$2804</definedName>
    <definedName name="Z_8BF70F03_2A42_41F2_BECD_228CE3F7527A_.wvu.FilterData" localSheetId="0" hidden="1">'Measured TV opt-pt'!$B$15:$P$3809</definedName>
    <definedName name="Z_8BF70F03_2A42_41F2_BECD_228CE3F7527A_.wvu.FilterData" localSheetId="2" hidden="1">'Mecra Kırılımı'!$A$44:$AT$2804</definedName>
    <definedName name="Z_8BFC7A22_92FF_4997_A4EC_7EF289813C4A_.wvu.FilterData" localSheetId="0" hidden="1">'Measured TV opt-pt'!$B$15:$O$3204</definedName>
    <definedName name="Z_8BFC7A22_92FF_4997_A4EC_7EF289813C4A_.wvu.FilterData" localSheetId="2" hidden="1">'Mecra Kırılımı'!$A$44:$AF$124</definedName>
    <definedName name="Z_8D1D4E63_A9BF_49EB_A5C2_63D9BC71FB63_.wvu.FilterData" localSheetId="0" hidden="1">'Measured TV opt-pt'!$A$15:$S$3809</definedName>
    <definedName name="Z_8D482A6D_E247_44CB_9118_06F1410F4EFD_.wvu.FilterData" localSheetId="2" hidden="1">'Mecra Kırılımı'!$A$44:$AT$2804</definedName>
    <definedName name="Z_8D72F804_DC53_4D52_AC5A_04F26CA1CF0D_.wvu.FilterData" localSheetId="2" hidden="1">'Mecra Kırılımı'!$B$44:$P$124</definedName>
    <definedName name="Z_8E293263_E252_41D3_A17B_BCE6ACBBC0AF_.wvu.FilterData" localSheetId="2" hidden="1">'Mecra Kırılımı'!$B$44:$P$124</definedName>
    <definedName name="Z_8E541C5F_4932_4E00_97EC_911C8AC54142_.wvu.FilterData" localSheetId="0" hidden="1">'Measured TV opt-pt'!$B$15:$P$3809</definedName>
    <definedName name="Z_8E541C5F_4932_4E00_97EC_911C8AC54142_.wvu.FilterData" localSheetId="2" hidden="1">'Mecra Kırılımı'!$B$44:$P$2804</definedName>
    <definedName name="Z_8E5E73EE_6117_44F0_8F92_D559DF56F93C_.wvu.FilterData" localSheetId="0" hidden="1">'Measured TV opt-pt'!$B$15:$O$3204</definedName>
    <definedName name="Z_8E5E73EE_6117_44F0_8F92_D559DF56F93C_.wvu.FilterData" localSheetId="2" hidden="1">'Mecra Kırılımı'!$A$44:$AF$124</definedName>
    <definedName name="Z_8EB41916_A1A8_46B6_8583_2C219E4007C6_.wvu.FilterData" localSheetId="1" hidden="1">'Measured TV'!$B$7:$P$1791</definedName>
    <definedName name="Z_8EB41916_A1A8_46B6_8583_2C219E4007C6_.wvu.FilterData" localSheetId="2" hidden="1">'Mecra Kırılımı'!$B$44:$AE$124</definedName>
    <definedName name="Z_8F071B93_DDD9_4124_8383_2C7E94F9D192_.wvu.FilterData" localSheetId="2" hidden="1">'Mecra Kırılımı'!$B$44:$P$2804</definedName>
    <definedName name="Z_8FB9C7DD_0FE5_4B4C_B5D7_0B6C2B48C5F1_.wvu.FilterData" localSheetId="0" hidden="1">'Measured TV opt-pt'!$B$15:$P$3809</definedName>
    <definedName name="Z_8FB9C7DD_0FE5_4B4C_B5D7_0B6C2B48C5F1_.wvu.FilterData" localSheetId="2" hidden="1">'Mecra Kırılımı'!$A$44:$AT$2804</definedName>
    <definedName name="Z_8FDC1FC0_317E_4D2E_9275_EA641D1CF3B3_.wvu.FilterData" localSheetId="0" hidden="1">'Measured TV opt-pt'!$A$15:$S$3809</definedName>
    <definedName name="Z_8FDC1FC0_317E_4D2E_9275_EA641D1CF3B3_.wvu.FilterData" localSheetId="2" hidden="1">'Mecra Kırılımı'!$A$44:$AF$2804</definedName>
    <definedName name="Z_907DFD56_8EEE_4FC3_83FF_C09FF19ABE63_.wvu.FilterData" localSheetId="0" hidden="1">'Measured TV opt-pt'!$B$15:$P$3809</definedName>
    <definedName name="Z_91017D6B_8016_43B3_9102_D7738DAFA7AC_.wvu.FilterData" localSheetId="2" hidden="1">'Mecra Kırılımı'!$A$44:$AT$2804</definedName>
    <definedName name="Z_915F0FA3_C5D7_4995_9108_B71C9E20F138_.wvu.FilterData" localSheetId="0" hidden="1">'Measured TV opt-pt'!$B$15:$P$3809</definedName>
    <definedName name="Z_915F0FA3_C5D7_4995_9108_B71C9E20F138_.wvu.FilterData" localSheetId="2" hidden="1">'Mecra Kırılımı'!$A$44:$AF$2804</definedName>
    <definedName name="Z_9203044F_87BC_4C7F_A571_561CF3F0A82F_.wvu.FilterData" localSheetId="0" hidden="1">'Measured TV opt-pt'!$B$15:$P$3809</definedName>
    <definedName name="Z_9203044F_87BC_4C7F_A571_561CF3F0A82F_.wvu.FilterData" localSheetId="2" hidden="1">'Mecra Kırılımı'!$A$44:$AT$2804</definedName>
    <definedName name="Z_92504225_5FB9_4845_99CB_84B581054F33_.wvu.FilterData" localSheetId="2" hidden="1">'Mecra Kırılımı'!$A$44:$AT$2804</definedName>
    <definedName name="Z_927A9A51_19C8_44E2_BA35_C78F02D05762_.wvu.FilterData" localSheetId="0" hidden="1">'Measured TV opt-pt'!$B$15:$P$3809</definedName>
    <definedName name="Z_9317324D_DD53_4AEE_AD34_8AD8091D0706_.wvu.FilterData" localSheetId="2" hidden="1">'Mecra Kırılımı'!$A$44:$AT$2804</definedName>
    <definedName name="Z_936BDA57_315C_4166_9C05_BD9A1822106D_.wvu.FilterData" localSheetId="2" hidden="1">'Mecra Kırılımı'!$A$44:$AT$2804</definedName>
    <definedName name="Z_938F0C75_54C7_4097_AAD9_BE465DDE3A44_.wvu.FilterData" localSheetId="0" hidden="1">'Measured TV opt-pt'!$B$15:$O$3204</definedName>
    <definedName name="Z_938F0C75_54C7_4097_AAD9_BE465DDE3A44_.wvu.FilterData" localSheetId="2" hidden="1">'Mecra Kırılımı'!$A$44:$AF$124</definedName>
    <definedName name="Z_93D12D5D_B45F_4FE2_B618_C985A95CCDEA_.wvu.FilterData" localSheetId="2" hidden="1">'Mecra Kırılımı'!$A$44:$AT$2804</definedName>
    <definedName name="Z_93F2A7F5_E7AF_4B8C_83C8_7D473FB1EC8A_.wvu.FilterData" localSheetId="2" hidden="1">'Mecra Kırılımı'!$A$44:$AF$124</definedName>
    <definedName name="Z_96EA5BAC_F2DD_43B5_BC0E_11326F57D3E7_.wvu.FilterData" localSheetId="2" hidden="1">'Mecra Kırılımı'!$B$44:$P$124</definedName>
    <definedName name="Z_96F043BD_1BE6_4D4E_8101_802957D65524_.wvu.Cols" localSheetId="9" hidden="1">'CPP Detay Tum Ay'!$C:$AC,'CPP Detay Tum Ay'!$AS:$BE</definedName>
    <definedName name="Z_96F043BD_1BE6_4D4E_8101_802957D65524_.wvu.FilterData" localSheetId="3" hidden="1">'Client Totals'!$A$2:$AF$206</definedName>
    <definedName name="Z_96F043BD_1BE6_4D4E_8101_802957D65524_.wvu.FilterData" localSheetId="4" hidden="1">Conversion!$A$74:$O$111</definedName>
    <definedName name="Z_96F043BD_1BE6_4D4E_8101_802957D65524_.wvu.FilterData" localSheetId="10" hidden="1">'CPP Detay (düşük)'!$A$4:$BE$280</definedName>
    <definedName name="Z_96F043BD_1BE6_4D4E_8101_802957D65524_.wvu.FilterData" localSheetId="11" hidden="1">'CPP Detay (yüksek)'!$A$4:$BE$280</definedName>
    <definedName name="Z_96F043BD_1BE6_4D4E_8101_802957D65524_.wvu.FilterData" localSheetId="9" hidden="1">'CPP Detay Tum Ay'!$A$4:$BE$280</definedName>
    <definedName name="Z_96F043BD_1BE6_4D4E_8101_802957D65524_.wvu.FilterData" localSheetId="1" hidden="1">'Measured TV'!$B$7:$P$1791</definedName>
    <definedName name="Z_96F043BD_1BE6_4D4E_8101_802957D65524_.wvu.FilterData" localSheetId="0" hidden="1">'Measured TV opt-pt'!$B$15:$P$3810</definedName>
    <definedName name="Z_96F043BD_1BE6_4D4E_8101_802957D65524_.wvu.FilterData" localSheetId="2" hidden="1">'Mecra Kırılımı'!$A$44:$AT$2804</definedName>
    <definedName name="Z_96F043BD_1BE6_4D4E_8101_802957D65524_.wvu.Rows" localSheetId="4" hidden="1">Conversion!$1:$30,Conversion!$58:$68</definedName>
    <definedName name="Z_96F043BD_1BE6_4D4E_8101_802957D65524_.wvu.Rows" localSheetId="2" hidden="1">'Mecra Kırılımı'!$4:$13,'Mecra Kırılımı'!$20:$38</definedName>
    <definedName name="Z_97431EC2_6138_4E35_BF3A_D6403EBCE4DD_.wvu.FilterData" localSheetId="0" hidden="1">'Measured TV opt-pt'!$B$15:$P$3809</definedName>
    <definedName name="Z_979F3096_1DB0_49EB_8F22_1F9BF2F95861_.wvu.FilterData" localSheetId="0" hidden="1">'Measured TV opt-pt'!$B$15:$P$3809</definedName>
    <definedName name="Z_979F3096_1DB0_49EB_8F22_1F9BF2F95861_.wvu.FilterData" localSheetId="2" hidden="1">'Mecra Kırılımı'!$A$44:$AF$2804</definedName>
    <definedName name="Z_97CF2742_85CD_4CDC_A1AF_CE7535FA3FA6_.wvu.FilterData" localSheetId="2" hidden="1">'Mecra Kırılımı'!$B$44:$P$124</definedName>
    <definedName name="Z_989F4DF5_1953_4D9B_BEC2_F97F79D07317_.wvu.FilterData" localSheetId="0" hidden="1">'Measured TV opt-pt'!$B$15:$P$3809</definedName>
    <definedName name="Z_989F4DF5_1953_4D9B_BEC2_F97F79D07317_.wvu.FilterData" localSheetId="2" hidden="1">'Mecra Kırılımı'!$A$44:$AF$2804</definedName>
    <definedName name="Z_99180A66_0C2B_4E63_BDDC_77D67712EA06_.wvu.FilterData" localSheetId="0" hidden="1">'Measured TV opt-pt'!$B$15:$P$3809</definedName>
    <definedName name="Z_99EBE2D0_36D7_4A4A_AC91_2CC2A0214B37_.wvu.FilterData" localSheetId="0" hidden="1">'Measured TV opt-pt'!$B$15:$P$3809</definedName>
    <definedName name="Z_99EBE2D0_36D7_4A4A_AC91_2CC2A0214B37_.wvu.FilterData" localSheetId="2" hidden="1">'Mecra Kırılımı'!$A$44:$AT$2804</definedName>
    <definedName name="Z_9A3C87E8_FDBE_47C4_8DA8_8B6EF3014959_.wvu.FilterData" localSheetId="0" hidden="1">'Measured TV opt-pt'!$B$15:$P$3809</definedName>
    <definedName name="Z_9ADC523F_A2BB_412A_AF45_F7A46B8A3234_.wvu.FilterData" localSheetId="0" hidden="1">'Measured TV opt-pt'!$B$15:$P$3809</definedName>
    <definedName name="Z_9ADC523F_A2BB_412A_AF45_F7A46B8A3234_.wvu.FilterData" localSheetId="2" hidden="1">'Mecra Kırılımı'!$A$44:$AF$2804</definedName>
    <definedName name="Z_9AFCFA6C_8639_488F_A424_5609DD0A2F30_.wvu.FilterData" localSheetId="0" hidden="1">'Measured TV opt-pt'!$B$15:$O$3204</definedName>
    <definedName name="Z_9AFCFA6C_8639_488F_A424_5609DD0A2F30_.wvu.FilterData" localSheetId="2" hidden="1">'Mecra Kırılımı'!$A$44:$AF$124</definedName>
    <definedName name="Z_9BE7DB78_8F8B_4489_B482_0C4A4352D10E_.wvu.FilterData" localSheetId="0" hidden="1">'Measured TV opt-pt'!$B$15:$P$3809</definedName>
    <definedName name="Z_9C3E7CAF_7B94_4D4F_8B90_A0ECBF15ACC5_.wvu.FilterData" localSheetId="0" hidden="1">'Measured TV opt-pt'!$B$15:$P$3810</definedName>
    <definedName name="Z_9C3E7CAF_7B94_4D4F_8B90_A0ECBF15ACC5_.wvu.FilterData" localSheetId="2" hidden="1">'Mecra Kırılımı'!$A$44:$AT$2804</definedName>
    <definedName name="Z_9C8D2F95_F1BC_4996_AA0F_91A12573CDBE_.wvu.FilterData" localSheetId="0" hidden="1">'Measured TV opt-pt'!$B$15:$P$3809</definedName>
    <definedName name="Z_9C8D2F95_F1BC_4996_AA0F_91A12573CDBE_.wvu.FilterData" localSheetId="2" hidden="1">'Mecra Kırılımı'!$B$44:$P$2804</definedName>
    <definedName name="Z_9C8D5EF5_94C4_42FF_AC3B_E1FA4D5C2A16_.wvu.FilterData" localSheetId="3" hidden="1">'Client Totals'!$A$2:$AF$206</definedName>
    <definedName name="Z_9C8D5EF5_94C4_42FF_AC3B_E1FA4D5C2A16_.wvu.FilterData" localSheetId="4" hidden="1">Conversion!$A$74:$O$111</definedName>
    <definedName name="Z_9C8D5EF5_94C4_42FF_AC3B_E1FA4D5C2A16_.wvu.FilterData" localSheetId="10" hidden="1">'CPP Detay (düşük)'!$A$4:$BE$280</definedName>
    <definedName name="Z_9C8D5EF5_94C4_42FF_AC3B_E1FA4D5C2A16_.wvu.FilterData" localSheetId="11" hidden="1">'CPP Detay (yüksek)'!$A$4:$BE$280</definedName>
    <definedName name="Z_9C8D5EF5_94C4_42FF_AC3B_E1FA4D5C2A16_.wvu.FilterData" localSheetId="9" hidden="1">'CPP Detay Tum Ay'!$A$4:$BE$280</definedName>
    <definedName name="Z_9C8D5EF5_94C4_42FF_AC3B_E1FA4D5C2A16_.wvu.FilterData" localSheetId="1" hidden="1">'Measured TV'!$B$7:$P$1791</definedName>
    <definedName name="Z_9C8D5EF5_94C4_42FF_AC3B_E1FA4D5C2A16_.wvu.FilterData" localSheetId="0" hidden="1">'Measured TV opt-pt'!$B$15:$P$3809</definedName>
    <definedName name="Z_9C8D5EF5_94C4_42FF_AC3B_E1FA4D5C2A16_.wvu.FilterData" localSheetId="2" hidden="1">'Mecra Kırılımı'!$A$44:$AT$2804</definedName>
    <definedName name="Z_9C8D5EF5_94C4_42FF_AC3B_E1FA4D5C2A16_.wvu.Rows" localSheetId="4" hidden="1">Conversion!$1:$30,Conversion!$58:$68</definedName>
    <definedName name="Z_9C8D5EF5_94C4_42FF_AC3B_E1FA4D5C2A16_.wvu.Rows" localSheetId="2" hidden="1">'Mecra Kırılımı'!$4:$13,'Mecra Kırılımı'!$20:$38</definedName>
    <definedName name="Z_9CC8141F_933B_43CC_AAF8_8A3BA7CF55B1_.wvu.Cols" localSheetId="9" hidden="1">'CPP Detay Tum Ay'!$C:$AC,'CPP Detay Tum Ay'!$AS:$BE</definedName>
    <definedName name="Z_9CC8141F_933B_43CC_AAF8_8A3BA7CF55B1_.wvu.FilterData" localSheetId="3" hidden="1">'Client Totals'!$A$2:$AF$206</definedName>
    <definedName name="Z_9CC8141F_933B_43CC_AAF8_8A3BA7CF55B1_.wvu.FilterData" localSheetId="4" hidden="1">Conversion!$A$74:$O$111</definedName>
    <definedName name="Z_9CC8141F_933B_43CC_AAF8_8A3BA7CF55B1_.wvu.FilterData" localSheetId="10" hidden="1">'CPP Detay (düşük)'!$A$4:$BE$280</definedName>
    <definedName name="Z_9CC8141F_933B_43CC_AAF8_8A3BA7CF55B1_.wvu.FilterData" localSheetId="11" hidden="1">'CPP Detay (yüksek)'!$A$4:$BE$280</definedName>
    <definedName name="Z_9CC8141F_933B_43CC_AAF8_8A3BA7CF55B1_.wvu.FilterData" localSheetId="9" hidden="1">'CPP Detay Tum Ay'!$A$4:$BE$280</definedName>
    <definedName name="Z_9CC8141F_933B_43CC_AAF8_8A3BA7CF55B1_.wvu.FilterData" localSheetId="1" hidden="1">'Measured TV'!$B$7:$P$1791</definedName>
    <definedName name="Z_9CC8141F_933B_43CC_AAF8_8A3BA7CF55B1_.wvu.FilterData" localSheetId="0" hidden="1">'Measured TV opt-pt'!$B$15:$P$3810</definedName>
    <definedName name="Z_9CC8141F_933B_43CC_AAF8_8A3BA7CF55B1_.wvu.FilterData" localSheetId="2" hidden="1">'Mecra Kırılımı'!$A$44:$AT$2804</definedName>
    <definedName name="Z_9CC8141F_933B_43CC_AAF8_8A3BA7CF55B1_.wvu.Rows" localSheetId="4" hidden="1">Conversion!$1:$30,Conversion!$58:$68</definedName>
    <definedName name="Z_9CC8141F_933B_43CC_AAF8_8A3BA7CF55B1_.wvu.Rows" localSheetId="2" hidden="1">'Mecra Kırılımı'!$4:$13,'Mecra Kırılımı'!$20:$38</definedName>
    <definedName name="Z_9D88CF0C_5D1D_4CD7_A65D_DC1FE90EAA3B_.wvu.FilterData" localSheetId="0" hidden="1">'Measured TV opt-pt'!$B$15:$O$3204</definedName>
    <definedName name="Z_9D88CF0C_5D1D_4CD7_A65D_DC1FE90EAA3B_.wvu.FilterData" localSheetId="2" hidden="1">'Mecra Kırılımı'!$A$44:$AF$124</definedName>
    <definedName name="Z_9DEBDF4E_ACAD_4DAE_91F9_5B5B28EB8728_.wvu.FilterData" localSheetId="0" hidden="1">'Measured TV opt-pt'!$B$15:$O$3204</definedName>
    <definedName name="Z_9E445575_90EB_48AA_A920_2CB72DB3EFE5_.wvu.FilterData" localSheetId="0" hidden="1">'Measured TV opt-pt'!$B$15:$P$3809</definedName>
    <definedName name="Z_9E445575_90EB_48AA_A920_2CB72DB3EFE5_.wvu.FilterData" localSheetId="2" hidden="1">'Mecra Kırılımı'!$A$44:$AT$2804</definedName>
    <definedName name="Z_9E707E39_FE30_40B0_9229_06968216A911_.wvu.FilterData" localSheetId="0" hidden="1">'Measured TV opt-pt'!$B$15:$P$3809</definedName>
    <definedName name="Z_9E707E39_FE30_40B0_9229_06968216A911_.wvu.FilterData" localSheetId="2" hidden="1">'Mecra Kırılımı'!$A$44:$AT$2804</definedName>
    <definedName name="Z_9E838007_A1D4_479F_B6C4_45885E5F1928_.wvu.FilterData" localSheetId="0" hidden="1">'Measured TV opt-pt'!$B$15:$O$3204</definedName>
    <definedName name="Z_9F9C6708_4CC3_4BED_8F37_D583CCCBAF64_.wvu.FilterData" localSheetId="0" hidden="1">'Measured TV opt-pt'!$B$15:$P$3809</definedName>
    <definedName name="Z_9F9C6708_4CC3_4BED_8F37_D583CCCBAF64_.wvu.FilterData" localSheetId="2" hidden="1">'Mecra Kırılımı'!$B$44:$P$2804</definedName>
    <definedName name="Z_9FD34310_82DC_4F75_9CE8_F6327DD25E87_.wvu.FilterData" localSheetId="0" hidden="1">'Measured TV opt-pt'!$A$15:$O$3204</definedName>
    <definedName name="Z_9FD34310_82DC_4F75_9CE8_F6327DD25E87_.wvu.FilterData" localSheetId="2" hidden="1">'Mecra Kırılımı'!$A$44:$WWF$124</definedName>
    <definedName name="Z_A0B70D71_19E4_4308_B90C_C53E84307F18_.wvu.FilterData" localSheetId="2" hidden="1">'Mecra Kırılımı'!$B$44:$P$124</definedName>
    <definedName name="Z_A0E66CE1_5F3B_4577_ADB6_D8753A49694E_.wvu.FilterData" localSheetId="0" hidden="1">'Measured TV opt-pt'!$B$15:$P$3809</definedName>
    <definedName name="Z_A0E66CE1_5F3B_4577_ADB6_D8753A49694E_.wvu.FilterData" localSheetId="2" hidden="1">'Mecra Kırılımı'!$A$44:$AT$2804</definedName>
    <definedName name="Z_A17A0BFE_12DC_47FD_B979_EB4BD62A6487_.wvu.FilterData" localSheetId="0" hidden="1">'Measured TV opt-pt'!$B$15:$O$3204</definedName>
    <definedName name="Z_A1C4CE20_E497_4D7A_970F_4E124FD7A28B_.wvu.FilterData" localSheetId="0" hidden="1">'Measured TV opt-pt'!$B$15:$P$3809</definedName>
    <definedName name="Z_A1C4CE20_E497_4D7A_970F_4E124FD7A28B_.wvu.FilterData" localSheetId="2" hidden="1">'Mecra Kırılımı'!$B$44:$P$2804</definedName>
    <definedName name="Z_A2A142C6_BCA6_4A6C_980B_EABFC3AEA1EE_.wvu.FilterData" localSheetId="0" hidden="1">'Measured TV opt-pt'!$B$15:$P$3809</definedName>
    <definedName name="Z_A2A142C6_BCA6_4A6C_980B_EABFC3AEA1EE_.wvu.FilterData" localSheetId="2" hidden="1">'Mecra Kırılımı'!$A$44:$AT$2804</definedName>
    <definedName name="Z_A31D46B1_314E_4031_BC08_378D5EFDE180_.wvu.FilterData" localSheetId="2" hidden="1">'Mecra Kırılımı'!$A$44:$AF$124</definedName>
    <definedName name="Z_A339A67D_CFAF_41FF_AB9B_A0DB5F8352D8_.wvu.FilterData" localSheetId="0" hidden="1">'Measured TV opt-pt'!$B$15:$O$3204</definedName>
    <definedName name="Z_A339A67D_CFAF_41FF_AB9B_A0DB5F8352D8_.wvu.FilterData" localSheetId="2" hidden="1">'Mecra Kırılımı'!$A$44:$AF$124</definedName>
    <definedName name="Z_A3D3A6B5_3EAF_4048_BBF2_E995A1A2AF73_.wvu.FilterData" localSheetId="0" hidden="1">'Measured TV opt-pt'!$B$15:$P$3809</definedName>
    <definedName name="Z_A3D3A6B5_3EAF_4048_BBF2_E995A1A2AF73_.wvu.FilterData" localSheetId="2" hidden="1">'Mecra Kırılımı'!$A$44:$AF$2804</definedName>
    <definedName name="Z_A447C880_7D53_440C_A672_8E689362170D_.wvu.FilterData" localSheetId="0" hidden="1">'Measured TV opt-pt'!$B$15:$P$3809</definedName>
    <definedName name="Z_A447C880_7D53_440C_A672_8E689362170D_.wvu.FilterData" localSheetId="2" hidden="1">'Mecra Kırılımı'!$A$44:$AF$2804</definedName>
    <definedName name="Z_A4EEDDEB_CDC3_4654_808F_FC0A87D4631F_.wvu.FilterData" localSheetId="0" hidden="1">'Measured TV opt-pt'!$B$15:$P$3809</definedName>
    <definedName name="Z_A4EEDDEB_CDC3_4654_808F_FC0A87D4631F_.wvu.FilterData" localSheetId="2" hidden="1">'Mecra Kırılımı'!$A$44:$AT$2804</definedName>
    <definedName name="Z_A4FA23C8_3E5B_43FC_9DF0_5C3DF90F5C5C_.wvu.FilterData" localSheetId="1" hidden="1">'Measured TV'!$B$7:$P$1791</definedName>
    <definedName name="Z_A4FA23C8_3E5B_43FC_9DF0_5C3DF90F5C5C_.wvu.FilterData" localSheetId="0" hidden="1">'Measured TV opt-pt'!$B$15:$O$3204</definedName>
    <definedName name="Z_A4FA23C8_3E5B_43FC_9DF0_5C3DF90F5C5C_.wvu.FilterData" localSheetId="2" hidden="1">'Mecra Kırılımı'!$A$44:$AF$124</definedName>
    <definedName name="Z_A513054C_4A87_41B2_8236_CB72261DF916_.wvu.FilterData" localSheetId="0" hidden="1">'Measured TV opt-pt'!$A$15:$O$3204</definedName>
    <definedName name="Z_A513054C_4A87_41B2_8236_CB72261DF916_.wvu.FilterData" localSheetId="2" hidden="1">'Mecra Kırılımı'!$A$44:$WWF$124</definedName>
    <definedName name="Z_A5D44F49_5F52_41DB_8323_32876957CE08_.wvu.FilterData" localSheetId="0" hidden="1">'Measured TV opt-pt'!$B$15:$P$3809</definedName>
    <definedName name="Z_A5D44F49_5F52_41DB_8323_32876957CE08_.wvu.FilterData" localSheetId="2" hidden="1">'Mecra Kırılımı'!$A$44:$AF$2804</definedName>
    <definedName name="Z_A66B636E_4EB5_4471_82C6_5B4342951DE3_.wvu.FilterData" localSheetId="0" hidden="1">'Measured TV opt-pt'!$B$15:$P$3809</definedName>
    <definedName name="Z_A68F9B8D_27BF_4F20_9727_3118766AC8D3_.wvu.FilterData" localSheetId="2" hidden="1">'Mecra Kırılımı'!$B$44:$P$124</definedName>
    <definedName name="Z_A6E4AE65_C196_440A_85D1_2F724195411D_.wvu.FilterData" localSheetId="0" hidden="1">'Measured TV opt-pt'!$B$15:$P$3809</definedName>
    <definedName name="Z_A6E4AE65_C196_440A_85D1_2F724195411D_.wvu.FilterData" localSheetId="2" hidden="1">'Mecra Kırılımı'!$A$44:$AT$2804</definedName>
    <definedName name="Z_A6EAFFDE_E6D2_4AB3_AC54_A610E43B2C5D_.wvu.FilterData" localSheetId="0" hidden="1">'Measured TV opt-pt'!$B$15:$P$3809</definedName>
    <definedName name="Z_A6EAFFDE_E6D2_4AB3_AC54_A610E43B2C5D_.wvu.FilterData" localSheetId="2" hidden="1">'Mecra Kırılımı'!$B$44:$P$2804</definedName>
    <definedName name="Z_A6F535C8_DED1_492A_AAE4_604FD59121DF_.wvu.FilterData" localSheetId="0" hidden="1">'Measured TV opt-pt'!$B$15:$P$3809</definedName>
    <definedName name="Z_A6F535C8_DED1_492A_AAE4_604FD59121DF_.wvu.FilterData" localSheetId="2" hidden="1">'Mecra Kırılımı'!$A$44:$AT$2804</definedName>
    <definedName name="Z_A776B383_1B5A_4F4B_A951_20D3B8108157_.wvu.FilterData" localSheetId="2" hidden="1">'Mecra Kırılımı'!$A$44:$WWF$124</definedName>
    <definedName name="Z_A7AEC35E_017E_474C_A7E0_AE5250514C80_.wvu.FilterData" localSheetId="0" hidden="1">'Measured TV opt-pt'!$B$15:$P$3809</definedName>
    <definedName name="Z_A7F73B07_5CF1_434F_9414_C3E7CB117CB8_.wvu.FilterData" localSheetId="0" hidden="1">'Measured TV opt-pt'!$B$15:$P$3809</definedName>
    <definedName name="Z_A7F73B07_5CF1_434F_9414_C3E7CB117CB8_.wvu.FilterData" localSheetId="2" hidden="1">'Mecra Kırılımı'!$B$44:$P$2804</definedName>
    <definedName name="Z_A83C1483_2435_4288_B334_3E20EE0267A2_.wvu.FilterData" localSheetId="0" hidden="1">'Measured TV opt-pt'!$B$15:$P$3809</definedName>
    <definedName name="Z_A843D4EC_74FD_432F_B334_EA1E19EC3A8F_.wvu.FilterData" localSheetId="2" hidden="1">'Mecra Kırılımı'!$B$44:$P$124</definedName>
    <definedName name="Z_A884DDD1_90F7_4608_8225_B3E69A42FB5C_.wvu.FilterData" localSheetId="2" hidden="1">'Mecra Kırılımı'!$A$44:$AT$2804</definedName>
    <definedName name="Z_A8A56923_C6C4_406F_8E28_FDB1611D2787_.wvu.FilterData" localSheetId="0" hidden="1">'Measured TV opt-pt'!$B$15:$P$3809</definedName>
    <definedName name="Z_A9436910_D7F6_44BC_AB3B_E2F4A44962E8_.wvu.FilterData" localSheetId="0" hidden="1">'Measured TV opt-pt'!$B$15:$P$3809</definedName>
    <definedName name="Z_A9436910_D7F6_44BC_AB3B_E2F4A44962E8_.wvu.FilterData" localSheetId="2" hidden="1">'Mecra Kırılımı'!$A$44:$AT$2804</definedName>
    <definedName name="Z_A9E9296E_28AF_4C70_9785_947D4C2BE99C_.wvu.FilterData" localSheetId="0" hidden="1">'Measured TV opt-pt'!$B$15:$P$3809</definedName>
    <definedName name="Z_AA56D19C_F6C2_489B_A7ED_578E709F71D3_.wvu.FilterData" localSheetId="0" hidden="1">'Measured TV opt-pt'!$B$15:$O$3204</definedName>
    <definedName name="Z_AA56D19C_F6C2_489B_A7ED_578E709F71D3_.wvu.FilterData" localSheetId="2" hidden="1">'Mecra Kırılımı'!$A$44:$AF$124</definedName>
    <definedName name="Z_AA924547_3854_488A_84DC_F98E59D5449D_.wvu.FilterData" localSheetId="2" hidden="1">'Mecra Kırılımı'!$A$44:$AF$124</definedName>
    <definedName name="Z_AB918ACA_D8FF_46BB_AFA0_CC8A947158BC_.wvu.FilterData" localSheetId="2" hidden="1">'Mecra Kırılımı'!$A$44:$AT$2804</definedName>
    <definedName name="Z_AB9C1E41_AD82_490C_B35D_C8059B871AFA_.wvu.FilterData" localSheetId="2" hidden="1">'Mecra Kırılımı'!$B$44:$P$124</definedName>
    <definedName name="Z_ABB651B6_C18B_4BD9_83D1_9457627DBC62_.wvu.FilterData" localSheetId="2" hidden="1">'Mecra Kırılımı'!$A$44:$AT$2804</definedName>
    <definedName name="Z_AC955E65_AB9E_4EB2_A986_625639674003_.wvu.FilterData" localSheetId="0" hidden="1">'Measured TV opt-pt'!$A$15:$O$3204</definedName>
    <definedName name="Z_AC955E65_AB9E_4EB2_A986_625639674003_.wvu.FilterData" localSheetId="2" hidden="1">'Mecra Kırılımı'!$A$44:$WWF$124</definedName>
    <definedName name="Z_ADDD7A59_F636_4879_BEEB_679E4666F2C9_.wvu.FilterData" localSheetId="2" hidden="1">'Mecra Kırılımı'!$B$44:$P$124</definedName>
    <definedName name="Z_AE9BFBAF_8144_4107_B7DD_4AFB7CBE2E3D_.wvu.FilterData" localSheetId="0" hidden="1">'Measured TV opt-pt'!$B$15:$P$3809</definedName>
    <definedName name="Z_AEE60518_212E_4414_A26B_3320B3537740_.wvu.FilterData" localSheetId="0" hidden="1">'Measured TV opt-pt'!$B$15:$P$3809</definedName>
    <definedName name="Z_AF9AB529_211C_47DF_B60C_5EB941C42EB4_.wvu.FilterData" localSheetId="0" hidden="1">'Measured TV opt-pt'!$B$15:$P$3204</definedName>
    <definedName name="Z_AFBA668E_21B8_4D5F_925E_68E752705F64_.wvu.FilterData" localSheetId="0" hidden="1">'Measured TV opt-pt'!$B$15:$P$3809</definedName>
    <definedName name="Z_B0378F8D_29FB_4C46_9A5D_14CE18B7408A_.wvu.FilterData" localSheetId="2" hidden="1">'Mecra Kırılımı'!$B$44:$P$2804</definedName>
    <definedName name="Z_B038629F_75D1_4D4A_9132_D631B674B7E0_.wvu.Cols" localSheetId="9" hidden="1">'CPP Detay Tum Ay'!$C:$AC,'CPP Detay Tum Ay'!$AS:$BE</definedName>
    <definedName name="Z_B038629F_75D1_4D4A_9132_D631B674B7E0_.wvu.FilterData" localSheetId="3" hidden="1">'Client Totals'!$A$2:$AF$206</definedName>
    <definedName name="Z_B038629F_75D1_4D4A_9132_D631B674B7E0_.wvu.FilterData" localSheetId="4" hidden="1">Conversion!$A$74:$O$111</definedName>
    <definedName name="Z_B038629F_75D1_4D4A_9132_D631B674B7E0_.wvu.FilterData" localSheetId="10" hidden="1">'CPP Detay (düşük)'!$A$4:$BE$280</definedName>
    <definedName name="Z_B038629F_75D1_4D4A_9132_D631B674B7E0_.wvu.FilterData" localSheetId="11" hidden="1">'CPP Detay (yüksek)'!$A$4:$BE$280</definedName>
    <definedName name="Z_B038629F_75D1_4D4A_9132_D631B674B7E0_.wvu.FilterData" localSheetId="9" hidden="1">'CPP Detay Tum Ay'!$A$4:$BE$280</definedName>
    <definedName name="Z_B038629F_75D1_4D4A_9132_D631B674B7E0_.wvu.FilterData" localSheetId="1" hidden="1">'Measured TV'!$B$7:$P$1791</definedName>
    <definedName name="Z_B038629F_75D1_4D4A_9132_D631B674B7E0_.wvu.FilterData" localSheetId="0" hidden="1">'Measured TV opt-pt'!$B$15:$P$3810</definedName>
    <definedName name="Z_B038629F_75D1_4D4A_9132_D631B674B7E0_.wvu.FilterData" localSheetId="2" hidden="1">'Mecra Kırılımı'!$A$44:$AT$2804</definedName>
    <definedName name="Z_B038629F_75D1_4D4A_9132_D631B674B7E0_.wvu.Rows" localSheetId="4" hidden="1">Conversion!$1:$30,Conversion!$58:$68</definedName>
    <definedName name="Z_B038629F_75D1_4D4A_9132_D631B674B7E0_.wvu.Rows" localSheetId="2" hidden="1">'Mecra Kırılımı'!$4:$13,'Mecra Kırılımı'!$20:$38</definedName>
    <definedName name="Z_B09005CC_E5D2_4340_A684_9143F5898CE9_.wvu.FilterData" localSheetId="2" hidden="1">'Mecra Kırılımı'!$B$44:$P$124</definedName>
    <definedName name="Z_B1092A1B_9E07_4C1D_9E6A_A20279BCF60F_.wvu.FilterData" localSheetId="0" hidden="1">'Measured TV opt-pt'!$B$15:$P$3809</definedName>
    <definedName name="Z_B199F684_FA0B_4CF5_BC84_AF805966D09A_.wvu.FilterData" localSheetId="2" hidden="1">'Mecra Kırılımı'!$B$44:$P$124</definedName>
    <definedName name="Z_B1D30C58_1588_4D8E_A740_B67E72216BA9_.wvu.FilterData" localSheetId="2" hidden="1">'Mecra Kırılımı'!$A$44:$AF$124</definedName>
    <definedName name="Z_B27E499C_78A0_487B_B4D9_CD9F442D3D5B_.wvu.FilterData" localSheetId="2" hidden="1">'Mecra Kırılımı'!$B$44:$P$124</definedName>
    <definedName name="Z_B286B02B_2218_4C08_B15E_91510BAEC543_.wvu.FilterData" localSheetId="0" hidden="1">'Measured TV opt-pt'!$B$15:$P$3809</definedName>
    <definedName name="Z_B286B02B_2218_4C08_B15E_91510BAEC543_.wvu.FilterData" localSheetId="2" hidden="1">'Mecra Kırılımı'!$A$44:$AT$2804</definedName>
    <definedName name="Z_B2FDC7DB_EB52_4A25_A018_053184C45C4C_.wvu.FilterData" localSheetId="0" hidden="1">'Measured TV opt-pt'!$B$15:$O$3204</definedName>
    <definedName name="Z_B2FDC7DB_EB52_4A25_A018_053184C45C4C_.wvu.FilterData" localSheetId="2" hidden="1">'Mecra Kırılımı'!$A$44:$AF$124</definedName>
    <definedName name="Z_B370F3B5_5A2A_4618_947F_5C661850286A_.wvu.FilterData" localSheetId="0" hidden="1">'Measured TV opt-pt'!$B$15:$P$3809</definedName>
    <definedName name="Z_B370F3B5_5A2A_4618_947F_5C661850286A_.wvu.FilterData" localSheetId="2" hidden="1">'Mecra Kırılımı'!$A$44:$AF$2804</definedName>
    <definedName name="Z_B37D9627_CB1A_4A60_BB5D_FE011AF8259F_.wvu.FilterData" localSheetId="2" hidden="1">'Mecra Kırılımı'!$B$44:$P$124</definedName>
    <definedName name="Z_B3EF34F2_7D8A_499D_BF18_331FE93ECCEA_.wvu.FilterData" localSheetId="0" hidden="1">'Measured TV opt-pt'!$B$15:$O$3204</definedName>
    <definedName name="Z_B3EF34F2_7D8A_499D_BF18_331FE93ECCEA_.wvu.FilterData" localSheetId="2" hidden="1">'Mecra Kırılımı'!$A$44:$AF$124</definedName>
    <definedName name="Z_B4230620_532D_4005_822F_6A355BCF0DE2_.wvu.FilterData" localSheetId="3" hidden="1">'Client Totals'!$A$2:$AF$206</definedName>
    <definedName name="Z_B4230620_532D_4005_822F_6A355BCF0DE2_.wvu.FilterData" localSheetId="4" hidden="1">Conversion!$A$74:$O$111</definedName>
    <definedName name="Z_B4230620_532D_4005_822F_6A355BCF0DE2_.wvu.FilterData" localSheetId="10" hidden="1">'CPP Detay (düşük)'!$A$4:$BE$280</definedName>
    <definedName name="Z_B4230620_532D_4005_822F_6A355BCF0DE2_.wvu.FilterData" localSheetId="11" hidden="1">'CPP Detay (yüksek)'!$A$4:$BE$280</definedName>
    <definedName name="Z_B4230620_532D_4005_822F_6A355BCF0DE2_.wvu.FilterData" localSheetId="9" hidden="1">'CPP Detay Tum Ay'!$A$4:$BE$280</definedName>
    <definedName name="Z_B4230620_532D_4005_822F_6A355BCF0DE2_.wvu.FilterData" localSheetId="1" hidden="1">'Measured TV'!$B$7:$P$1791</definedName>
    <definedName name="Z_B4230620_532D_4005_822F_6A355BCF0DE2_.wvu.FilterData" localSheetId="0" hidden="1">'Measured TV opt-pt'!$B$15:$P$3809</definedName>
    <definedName name="Z_B4230620_532D_4005_822F_6A355BCF0DE2_.wvu.FilterData" localSheetId="2" hidden="1">'Mecra Kırılımı'!$A$44:$AT$2804</definedName>
    <definedName name="Z_B4230620_532D_4005_822F_6A355BCF0DE2_.wvu.Rows" localSheetId="4" hidden="1">Conversion!$1:$30,Conversion!$58:$68</definedName>
    <definedName name="Z_B4230620_532D_4005_822F_6A355BCF0DE2_.wvu.Rows" localSheetId="2" hidden="1">'Mecra Kırılımı'!$4:$13,'Mecra Kırılımı'!$20:$38</definedName>
    <definedName name="Z_B4CB7109_7022_4647_825E_7288B34BC483_.wvu.FilterData" localSheetId="2" hidden="1">'Mecra Kırılımı'!$B$44:$P$124</definedName>
    <definedName name="Z_B5538E44_EDEB_48A4_A8EE_BF0A43FEE446_.wvu.FilterData" localSheetId="0" hidden="1">'Measured TV opt-pt'!$B$15:$P$3810</definedName>
    <definedName name="Z_B594D86F_5455_492C_9A8F_F4349BBD6AA4_.wvu.FilterData" localSheetId="2" hidden="1">'Mecra Kırılımı'!$A$44:$AT$2804</definedName>
    <definedName name="Z_B5AA0A6A_1845_4241_B904_31DAD276739C_.wvu.FilterData" localSheetId="3" hidden="1">'Client Totals'!$A$2:$AF$206</definedName>
    <definedName name="Z_B5AA0A6A_1845_4241_B904_31DAD276739C_.wvu.FilterData" localSheetId="4" hidden="1">Conversion!$A$74:$O$111</definedName>
    <definedName name="Z_B5AA0A6A_1845_4241_B904_31DAD276739C_.wvu.FilterData" localSheetId="10" hidden="1">'CPP Detay (düşük)'!$A$4:$BE$280</definedName>
    <definedName name="Z_B5AA0A6A_1845_4241_B904_31DAD276739C_.wvu.FilterData" localSheetId="11" hidden="1">'CPP Detay (yüksek)'!$A$4:$BE$280</definedName>
    <definedName name="Z_B5AA0A6A_1845_4241_B904_31DAD276739C_.wvu.FilterData" localSheetId="9" hidden="1">'CPP Detay Tum Ay'!$A$4:$BE$280</definedName>
    <definedName name="Z_B5AA0A6A_1845_4241_B904_31DAD276739C_.wvu.FilterData" localSheetId="1" hidden="1">'Measured TV'!$B$7:$P$1791</definedName>
    <definedName name="Z_B5AA0A6A_1845_4241_B904_31DAD276739C_.wvu.FilterData" localSheetId="0" hidden="1">'Measured TV opt-pt'!$B$15:$P$3809</definedName>
    <definedName name="Z_B5AA0A6A_1845_4241_B904_31DAD276739C_.wvu.FilterData" localSheetId="2" hidden="1">'Mecra Kırılımı'!$A$44:$AT$2804</definedName>
    <definedName name="Z_B5AA0A6A_1845_4241_B904_31DAD276739C_.wvu.Rows" localSheetId="4" hidden="1">Conversion!$1:$30,Conversion!$58:$68</definedName>
    <definedName name="Z_B5AA0A6A_1845_4241_B904_31DAD276739C_.wvu.Rows" localSheetId="2" hidden="1">'Mecra Kırılımı'!$4:$13,'Mecra Kırılımı'!$20:$38</definedName>
    <definedName name="Z_B733870D_5D5E_4ECD_B7D5_FB943B700FCC_.wvu.FilterData" localSheetId="0" hidden="1">'Measured TV opt-pt'!$B$15:$P$3809</definedName>
    <definedName name="Z_B733870D_5D5E_4ECD_B7D5_FB943B700FCC_.wvu.FilterData" localSheetId="2" hidden="1">'Mecra Kırılımı'!$A$44:$AT$2804</definedName>
    <definedName name="Z_B79E2087_3569_41D7_85AC_6189864A0380_.wvu.FilterData" localSheetId="2" hidden="1">'Mecra Kırılımı'!$A$44:$AT$2804</definedName>
    <definedName name="Z_B7F52702_A922_4C79_A107_17AC0737C0A1_.wvu.FilterData" localSheetId="2" hidden="1">'Mecra Kırılımı'!$B$44:$P$2804</definedName>
    <definedName name="Z_B87B506B_2806_4DC5_B286_D1616FBFFFE9_.wvu.FilterData" localSheetId="0" hidden="1">'Measured TV opt-pt'!$B$15:$O$3204</definedName>
    <definedName name="Z_B8823AE2_2BEC_4099_94CA_86B1D76EA926_.wvu.FilterData" localSheetId="2" hidden="1">'Mecra Kırılımı'!$A$44:$AT$2804</definedName>
    <definedName name="Z_B8DE3C91_9C90_40DB_B0C3_2D67A5F42956_.wvu.FilterData" localSheetId="0" hidden="1">'Measured TV opt-pt'!$B$15:$P$3809</definedName>
    <definedName name="Z_B8DE3C91_9C90_40DB_B0C3_2D67A5F42956_.wvu.FilterData" localSheetId="2" hidden="1">'Mecra Kırılımı'!$A$44:$AF$2804</definedName>
    <definedName name="Z_BA869D47_4C09_44E4_A23D_0A263A0362D2_.wvu.FilterData" localSheetId="2" hidden="1">'Mecra Kırılımı'!$B$44:$P$2804</definedName>
    <definedName name="Z_BAE5A305_D092_48C2_A52F_30E67A3C3C70_.wvu.FilterData" localSheetId="0" hidden="1">'Measured TV opt-pt'!$B$15:$P$3809</definedName>
    <definedName name="Z_BAE5A305_D092_48C2_A52F_30E67A3C3C70_.wvu.FilterData" localSheetId="2" hidden="1">'Mecra Kırılımı'!$A$44:$AF$2804</definedName>
    <definedName name="Z_BB8ECCD8_5B21_49E0_9E8D_BDD83ACFAF7A_.wvu.FilterData" localSheetId="2" hidden="1">'Mecra Kırılımı'!$A$44:$AT$2804</definedName>
    <definedName name="Z_BBD5FDE3_EFD6_4EFF_A4E6_542FDA10084B_.wvu.FilterData" localSheetId="2" hidden="1">'Mecra Kırılımı'!$A$44:$AT$2804</definedName>
    <definedName name="Z_BC44A821_CC48_43FD_B3FD_5D40A40E3B16_.wvu.FilterData" localSheetId="0" hidden="1">'Measured TV opt-pt'!$B$15:$P$3809</definedName>
    <definedName name="Z_BC44A821_CC48_43FD_B3FD_5D40A40E3B16_.wvu.FilterData" localSheetId="2" hidden="1">'Mecra Kırılımı'!$B$44:$P$2804</definedName>
    <definedName name="Z_BC4CA66E_1BD1_437E_9C98_F574D97B1F43_.wvu.FilterData" localSheetId="2" hidden="1">'Mecra Kırılımı'!$B$44:$P$124</definedName>
    <definedName name="Z_BC58FD07_5BFC_4958_934B_DDE77499E3FF_.wvu.FilterData" localSheetId="2" hidden="1">'Mecra Kırılımı'!$A$44:$AF$124</definedName>
    <definedName name="Z_BCBE674B_D100_4412_BD51_D956DFD9E07A_.wvu.FilterData" localSheetId="2" hidden="1">'Mecra Kırılımı'!$B$44:$P$124</definedName>
    <definedName name="Z_BD0438D5_ED6F_4111_9D39_F5C78464539B_.wvu.FilterData" localSheetId="2" hidden="1">'Mecra Kırılımı'!$B$44:$P$124</definedName>
    <definedName name="Z_BD4D0C57_9988_49ED_8A11_7B0058250805_.wvu.FilterData" localSheetId="3" hidden="1">'Client Totals'!$A$2:$AF$206</definedName>
    <definedName name="Z_BD4D0C57_9988_49ED_8A11_7B0058250805_.wvu.FilterData" localSheetId="4" hidden="1">Conversion!$A$74:$O$111</definedName>
    <definedName name="Z_BD4D0C57_9988_49ED_8A11_7B0058250805_.wvu.FilterData" localSheetId="10" hidden="1">'CPP Detay (düşük)'!$A$4:$BE$280</definedName>
    <definedName name="Z_BD4D0C57_9988_49ED_8A11_7B0058250805_.wvu.FilterData" localSheetId="11" hidden="1">'CPP Detay (yüksek)'!$A$4:$BE$280</definedName>
    <definedName name="Z_BD4D0C57_9988_49ED_8A11_7B0058250805_.wvu.FilterData" localSheetId="9" hidden="1">'CPP Detay Tum Ay'!$A$4:$BE$280</definedName>
    <definedName name="Z_BD4D0C57_9988_49ED_8A11_7B0058250805_.wvu.FilterData" localSheetId="1" hidden="1">'Measured TV'!$B$7:$P$1791</definedName>
    <definedName name="Z_BD4D0C57_9988_49ED_8A11_7B0058250805_.wvu.FilterData" localSheetId="0" hidden="1">'Measured TV opt-pt'!$B$15:$P$3809</definedName>
    <definedName name="Z_BD4D0C57_9988_49ED_8A11_7B0058250805_.wvu.FilterData" localSheetId="2" hidden="1">'Mecra Kırılımı'!$A$44:$AT$2804</definedName>
    <definedName name="Z_BD4D0C57_9988_49ED_8A11_7B0058250805_.wvu.Rows" localSheetId="4" hidden="1">Conversion!$1:$30,Conversion!$58:$68</definedName>
    <definedName name="Z_BD4D0C57_9988_49ED_8A11_7B0058250805_.wvu.Rows" localSheetId="2" hidden="1">'Mecra Kırılımı'!$4:$13,'Mecra Kırılımı'!$20:$38</definedName>
    <definedName name="Z_BD9BB163_FA9E_4DE8_899F_7AAE34970028_.wvu.FilterData" localSheetId="0" hidden="1">'Measured TV opt-pt'!$B$15:$P$3809</definedName>
    <definedName name="Z_BDA563A5_C461_4BD4_9C99_05C46EC6EFE2_.wvu.FilterData" localSheetId="0" hidden="1">'Measured TV opt-pt'!$B$15:$P$3809</definedName>
    <definedName name="Z_BDA563A5_C461_4BD4_9C99_05C46EC6EFE2_.wvu.FilterData" localSheetId="2" hidden="1">'Mecra Kırılımı'!$A$44:$AF$2804</definedName>
    <definedName name="Z_BE4081F0_4094_4E4B_AA10_7BA31937AA5A_.wvu.FilterData" localSheetId="2" hidden="1">'Mecra Kırılımı'!$A$44:$AF$2804</definedName>
    <definedName name="Z_BF93BE19_55FE_482F_8602_E488E0A2BE40_.wvu.FilterData" localSheetId="2" hidden="1">'Mecra Kırılımı'!$B$44:$P$124</definedName>
    <definedName name="Z_BFC42E9F_6CA7_4BF3_B656_1895A850D2F4_.wvu.FilterData" localSheetId="0" hidden="1">'Measured TV opt-pt'!$B$15:$P$3809</definedName>
    <definedName name="Z_BFC42E9F_6CA7_4BF3_B656_1895A850D2F4_.wvu.FilterData" localSheetId="2" hidden="1">'Mecra Kırılımı'!$A$44:$AT$2804</definedName>
    <definedName name="Z_BFEC2A7A_BD2D_4255_BB0C_35898AFB7293_.wvu.FilterData" localSheetId="1" hidden="1">'Measured TV'!$B$7:$P$1791</definedName>
    <definedName name="Z_BFEC2A7A_BD2D_4255_BB0C_35898AFB7293_.wvu.FilterData" localSheetId="0" hidden="1">'Measured TV opt-pt'!$B$15:$O$3204</definedName>
    <definedName name="Z_BFEC2A7A_BD2D_4255_BB0C_35898AFB7293_.wvu.FilterData" localSheetId="2" hidden="1">'Mecra Kırılımı'!$A$44:$AF$124</definedName>
    <definedName name="Z_C06ABA65_DF7B_4E89_8978_B5AA972E4F6A_.wvu.FilterData" localSheetId="2" hidden="1">'Mecra Kırılımı'!$B$44:$P$2804</definedName>
    <definedName name="Z_C07FBDF1_6F92_4EBB_8702_1BF8591D0654_.wvu.FilterData" localSheetId="0" hidden="1">'Measured TV opt-pt'!$B$15:$P$3809</definedName>
    <definedName name="Z_C2831321_86BA_4A97_B111_741E1751453A_.wvu.FilterData" localSheetId="0" hidden="1">'Measured TV opt-pt'!$B$15:$P$3809</definedName>
    <definedName name="Z_C2831321_86BA_4A97_B111_741E1751453A_.wvu.FilterData" localSheetId="2" hidden="1">'Mecra Kırılımı'!$A$44:$AF$2804</definedName>
    <definedName name="Z_C2FE0838_D2EC_404B_B015_4AE48D0676F2_.wvu.FilterData" localSheetId="2" hidden="1">'Mecra Kırılımı'!$A$44:$AT$2804</definedName>
    <definedName name="Z_C31CB181_4E85_4399_B2F1_191AF8922B82_.wvu.FilterData" localSheetId="0" hidden="1">'Measured TV opt-pt'!$B$15:$P$3809</definedName>
    <definedName name="Z_C31CB181_4E85_4399_B2F1_191AF8922B82_.wvu.FilterData" localSheetId="2" hidden="1">'Mecra Kırılımı'!$A$44:$AT$2804</definedName>
    <definedName name="Z_C33937F0_6840_4B7A_86CB_D6D34D774E16_.wvu.FilterData" localSheetId="2" hidden="1">'Mecra Kırılımı'!$B$44:$P$2804</definedName>
    <definedName name="Z_C345DA64_50BA_409E_A404_AD4B82419D38_.wvu.FilterData" localSheetId="0" hidden="1">'Measured TV opt-pt'!$B$15:$P$3809</definedName>
    <definedName name="Z_C345DA64_50BA_409E_A404_AD4B82419D38_.wvu.FilterData" localSheetId="2" hidden="1">'Mecra Kırılımı'!$A$44:$AF$2804</definedName>
    <definedName name="Z_C3CCE90A_FEEA_41E3_BF2D_BD6B5615C057_.wvu.FilterData" localSheetId="2" hidden="1">'Mecra Kırılımı'!$B$44:$P$124</definedName>
    <definedName name="Z_C50F9CE9_F70A_4408_9939_5FF63CE0863E_.wvu.FilterData" localSheetId="2" hidden="1">'Mecra Kırılımı'!$B$44:$P$124</definedName>
    <definedName name="Z_C573B93B_9AED_4A15_A317_1C3D0C00817D_.wvu.FilterData" localSheetId="0" hidden="1">'Measured TV opt-pt'!$B$15:$P$3809</definedName>
    <definedName name="Z_C573B93B_9AED_4A15_A317_1C3D0C00817D_.wvu.FilterData" localSheetId="2" hidden="1">'Mecra Kırılımı'!$A$44:$AT$2804</definedName>
    <definedName name="Z_C58FC440_2B77_4885_A2B2_56E5F9A7353F_.wvu.FilterData" localSheetId="2" hidden="1">'Mecra Kırılımı'!$B$44:$P$124</definedName>
    <definedName name="Z_C5B881C3_7977_4535_80F6_8D5FAADF9409_.wvu.FilterData" localSheetId="2" hidden="1">'Mecra Kırılımı'!$B$44:$P$124</definedName>
    <definedName name="Z_C63AD587_316D_48F2_9E41_6C67EF804AD1_.wvu.FilterData" localSheetId="2" hidden="1">'Mecra Kırılımı'!$A$44:$AT$2804</definedName>
    <definedName name="Z_C7740909_33AA_4D3E_913E_7D2B0CE528BE_.wvu.FilterData" localSheetId="0" hidden="1">'Measured TV opt-pt'!$B$15:$P$3809</definedName>
    <definedName name="Z_C782A48D_1682_42E6_90F5_3914C21A273D_.wvu.FilterData" localSheetId="0" hidden="1">'Measured TV opt-pt'!$B$15:$P$3809</definedName>
    <definedName name="Z_C782A48D_1682_42E6_90F5_3914C21A273D_.wvu.FilterData" localSheetId="2" hidden="1">'Mecra Kırılımı'!$A$44:$AF$2804</definedName>
    <definedName name="Z_C797DE62_9911_4F35_9619_B2FB0C6FE059_.wvu.FilterData" localSheetId="2" hidden="1">'Mecra Kırılımı'!$A$44:$AF$2804</definedName>
    <definedName name="Z_C7B49ECD_119F_4E2A_8052_875B10310765_.wvu.FilterData" localSheetId="2" hidden="1">'Mecra Kırılımı'!$A$44:$AT$2804</definedName>
    <definedName name="Z_C90D649E_D156_43FD_A74C_221E422CF8EF_.wvu.FilterData" localSheetId="0" hidden="1">'Measured TV opt-pt'!$B$15:$P$3809</definedName>
    <definedName name="Z_C95B50A8_BB5E_43A8_B36E_5009FB27E555_.wvu.FilterData" localSheetId="0" hidden="1">'Measured TV opt-pt'!$B$15:$O$3204</definedName>
    <definedName name="Z_C95B50A8_BB5E_43A8_B36E_5009FB27E555_.wvu.FilterData" localSheetId="2" hidden="1">'Mecra Kırılımı'!$A$44:$AF$124</definedName>
    <definedName name="Z_C969CA5D_72F1_4A41_AAFD_2BEEFB507DD0_.wvu.FilterData" localSheetId="0" hidden="1">'Measured TV opt-pt'!$B$15:$P$3809</definedName>
    <definedName name="Z_C992EA9C_41A9_4593_83AB_8C9D4551D92D_.wvu.FilterData" localSheetId="0" hidden="1">'Measured TV opt-pt'!$B$15:$P$3809</definedName>
    <definedName name="Z_CA60C122_E319_4CC8_94E4_F0A207AC3B05_.wvu.FilterData" localSheetId="2" hidden="1">'Mecra Kırılımı'!$A$44:$AF$2804</definedName>
    <definedName name="Z_CAD3F5DF_6F16_4BF7_A3D8_C02942F9B770_.wvu.FilterData" localSheetId="2" hidden="1">'Mecra Kırılımı'!$B$44:$P$124</definedName>
    <definedName name="Z_CB630C12_D5C7_4050_9170_AC11A6A5230A_.wvu.FilterData" localSheetId="0" hidden="1">'Measured TV opt-pt'!$B$15:$P$3809</definedName>
    <definedName name="Z_CBBF5DB9_861E_4116_B194_AD0C4EBA36EF_.wvu.FilterData" localSheetId="2" hidden="1">'Mecra Kırılımı'!$A$44:$AF$124</definedName>
    <definedName name="Z_CBD6E4F3_8AB8_4B80_823A_4C38CE4318BB_.wvu.FilterData" localSheetId="2" hidden="1">'Mecra Kırılımı'!$B$44:$P$124</definedName>
    <definedName name="Z_CC8C28F3_C627_40C2_861D_D8A93E9F85FF_.wvu.FilterData" localSheetId="0" hidden="1">'Measured TV opt-pt'!$B$15:$P$3809</definedName>
    <definedName name="Z_CC8C28F3_C627_40C2_861D_D8A93E9F85FF_.wvu.FilterData" localSheetId="2" hidden="1">'Mecra Kırılımı'!$A$44:$AF$2804</definedName>
    <definedName name="Z_CD7533FF_65E7_4F32_B46E_722CCB686985_.wvu.FilterData" localSheetId="2" hidden="1">'Mecra Kırılımı'!$B$44:$P$124</definedName>
    <definedName name="Z_CD8EAA1B_F225_40A2_BF54_B6BF02226DB9_.wvu.FilterData" localSheetId="0" hidden="1">'Measured TV opt-pt'!$B$15:$P$3809</definedName>
    <definedName name="Z_CD8EAA1B_F225_40A2_BF54_B6BF02226DB9_.wvu.FilterData" localSheetId="2" hidden="1">'Mecra Kırılımı'!$A$44:$AT$2804</definedName>
    <definedName name="Z_CD9CA061_D24D_4B33_A3D6_EB506F77D9D2_.wvu.FilterData" localSheetId="2" hidden="1">'Mecra Kırılımı'!$B$44:$P$124</definedName>
    <definedName name="Z_CDA01AE4_07BE_4506_A4AD_A85F8BC4AC15_.wvu.FilterData" localSheetId="0" hidden="1">'Measured TV opt-pt'!$B$15:$P$3809</definedName>
    <definedName name="Z_CDA01AE4_07BE_4506_A4AD_A85F8BC4AC15_.wvu.FilterData" localSheetId="2" hidden="1">'Mecra Kırılımı'!$A$44:$AF$2804</definedName>
    <definedName name="Z_CDEF87C2_6B7A_44AC_9CF0_3516A2981EAE_.wvu.FilterData" localSheetId="0" hidden="1">'Measured TV opt-pt'!$B$15:$O$3204</definedName>
    <definedName name="Z_CDEF87C2_6B7A_44AC_9CF0_3516A2981EAE_.wvu.FilterData" localSheetId="2" hidden="1">'Mecra Kırılımı'!$A$44:$AF$124</definedName>
    <definedName name="Z_CE303CA2_D427_409B_B5A4_F15287268758_.wvu.FilterData" localSheetId="0" hidden="1">'Measured TV opt-pt'!$B$15:$P$3809</definedName>
    <definedName name="Z_CE303CA2_D427_409B_B5A4_F15287268758_.wvu.FilterData" localSheetId="2" hidden="1">'Mecra Kırılımı'!$A$44:$AF$2804</definedName>
    <definedName name="Z_CE77AF06_41DE_4BDF_8082_7BB63BA9566E_.wvu.FilterData" localSheetId="0" hidden="1">'Measured TV opt-pt'!$B$15:$P$3809</definedName>
    <definedName name="Z_CE77AF06_41DE_4BDF_8082_7BB63BA9566E_.wvu.FilterData" localSheetId="2" hidden="1">'Mecra Kırılımı'!$A$44:$AT$2804</definedName>
    <definedName name="Z_CEB0F57F_19C3_45EB_AA57_A217D617AF86_.wvu.FilterData" localSheetId="2" hidden="1">'Mecra Kırılımı'!$B$44:$P$124</definedName>
    <definedName name="Z_CED2E876_1CE6_43E9_8E9F_8D0B3DB57C9D_.wvu.FilterData" localSheetId="2" hidden="1">'Mecra Kırılımı'!$B$44:$P$2804</definedName>
    <definedName name="Z_CF707D54_AA40_4040_BF37_C01154B245CE_.wvu.FilterData" localSheetId="0" hidden="1">'Measured TV opt-pt'!$B$15:$O$3204</definedName>
    <definedName name="Z_CF707D54_AA40_4040_BF37_C01154B245CE_.wvu.FilterData" localSheetId="2" hidden="1">'Mecra Kırılımı'!$A$44:$AF$124</definedName>
    <definedName name="Z_D0496AC2_EED3_4060_BEBF_63AA304776E3_.wvu.FilterData" localSheetId="0" hidden="1">'Measured TV opt-pt'!$B$15:$P$3809</definedName>
    <definedName name="Z_D0496AC2_EED3_4060_BEBF_63AA304776E3_.wvu.FilterData" localSheetId="2" hidden="1">'Mecra Kırılımı'!$A$44:$AF$2804</definedName>
    <definedName name="Z_D0E1575C_25CE_4858_BAD4_89B5E1D15ADF_.wvu.FilterData" localSheetId="2" hidden="1">'Mecra Kırılımı'!$B$44:$P$2804</definedName>
    <definedName name="Z_D102D5E5_612A_40A6_994E_48D2535E265A_.wvu.FilterData" localSheetId="2" hidden="1">'Mecra Kırılımı'!$A$44:$AT$2804</definedName>
    <definedName name="Z_D18280A5_F295_48D4_BF90_5A6388B5034B_.wvu.FilterData" localSheetId="0" hidden="1">'Measured TV opt-pt'!$B$15:$P$3809</definedName>
    <definedName name="Z_D18280A5_F295_48D4_BF90_5A6388B5034B_.wvu.FilterData" localSheetId="2" hidden="1">'Mecra Kırılımı'!$A$44:$AT$2804</definedName>
    <definedName name="Z_D1ACD6BC_FF9B_4B61_BA35_420B9ED230EE_.wvu.FilterData" localSheetId="2" hidden="1">'Mecra Kırılımı'!$B$44:$P$2804</definedName>
    <definedName name="Z_D2E30A99_0DD0_4B06_926D_81345FCEE57E_.wvu.FilterData" localSheetId="3" hidden="1">'Client Totals'!$A$2:$AF$206</definedName>
    <definedName name="Z_D2E30A99_0DD0_4B06_926D_81345FCEE57E_.wvu.FilterData" localSheetId="4" hidden="1">Conversion!$A$74:$O$111</definedName>
    <definedName name="Z_D2E30A99_0DD0_4B06_926D_81345FCEE57E_.wvu.FilterData" localSheetId="10" hidden="1">'CPP Detay (düşük)'!$A$4:$BE$280</definedName>
    <definedName name="Z_D2E30A99_0DD0_4B06_926D_81345FCEE57E_.wvu.FilterData" localSheetId="11" hidden="1">'CPP Detay (yüksek)'!$A$4:$BE$280</definedName>
    <definedName name="Z_D2E30A99_0DD0_4B06_926D_81345FCEE57E_.wvu.FilterData" localSheetId="9" hidden="1">'CPP Detay Tum Ay'!$A$4:$BE$280</definedName>
    <definedName name="Z_D2E30A99_0DD0_4B06_926D_81345FCEE57E_.wvu.FilterData" localSheetId="1" hidden="1">'Measured TV'!$B$7:$P$1791</definedName>
    <definedName name="Z_D2E30A99_0DD0_4B06_926D_81345FCEE57E_.wvu.FilterData" localSheetId="0" hidden="1">'Measured TV opt-pt'!$B$15:$P$3809</definedName>
    <definedName name="Z_D2E30A99_0DD0_4B06_926D_81345FCEE57E_.wvu.FilterData" localSheetId="2" hidden="1">'Mecra Kırılımı'!$A$44:$AT$2804</definedName>
    <definedName name="Z_D2E30A99_0DD0_4B06_926D_81345FCEE57E_.wvu.Rows" localSheetId="4" hidden="1">Conversion!$58:$68</definedName>
    <definedName name="Z_D2E30A99_0DD0_4B06_926D_81345FCEE57E_.wvu.Rows" localSheetId="2" hidden="1">'Mecra Kırılımı'!$4:$13,'Mecra Kırılımı'!$20:$38</definedName>
    <definedName name="Z_D30E8E72_AF5A_49A8_977C_7E735A3D7F05_.wvu.FilterData" localSheetId="0" hidden="1">'Measured TV opt-pt'!$B$15:$O$3204</definedName>
    <definedName name="Z_D385BE9F_F4AA_4273_A200_E3CB83878953_.wvu.FilterData" localSheetId="2" hidden="1">'Mecra Kırılımı'!$B$44:$P$124</definedName>
    <definedName name="Z_D3D1FF55_65F6_4727_B710_B3EB070EBF51_.wvu.FilterData" localSheetId="0" hidden="1">'Measured TV opt-pt'!$B$15:$O$3204</definedName>
    <definedName name="Z_D4632C17_4219_40E5_BA43_767874667193_.wvu.FilterData" localSheetId="0" hidden="1">'Measured TV opt-pt'!$B$15:$P$3809</definedName>
    <definedName name="Z_D4743B7D_5976_4ABE_831E_F11F5514778D_.wvu.FilterData" localSheetId="2" hidden="1">'Mecra Kırılımı'!$A$44:$AT$2804</definedName>
    <definedName name="Z_D4965569_EBDA_40A2_A914_1B4BEA516B2C_.wvu.FilterData" localSheetId="2" hidden="1">'Mecra Kırılımı'!$B$44:$P$124</definedName>
    <definedName name="Z_D50E1066_BC44_4A4B_B345_110999F4665E_.wvu.FilterData" localSheetId="0" hidden="1">'Measured TV opt-pt'!$A$15:$S$3809</definedName>
    <definedName name="Z_D512B065_D20D_4D83_B6DD_20AB0E98C998_.wvu.FilterData" localSheetId="0" hidden="1">'Measured TV opt-pt'!$B$15:$P$3809</definedName>
    <definedName name="Z_D5164823_17F2_48FE_B1D8_216FE43C7B88_.wvu.FilterData" localSheetId="0" hidden="1">'Measured TV opt-pt'!$B$15:$P$3809</definedName>
    <definedName name="Z_D5608E01_466C_487E_A935_AD1C3716F4EC_.wvu.FilterData" localSheetId="0" hidden="1">'Measured TV opt-pt'!$B$15:$P$3809</definedName>
    <definedName name="Z_D63B41AD_772D_48D9_A8B7_4CAA858AB54C_.wvu.FilterData" localSheetId="0" hidden="1">'Measured TV opt-pt'!$B$15:$O$3204</definedName>
    <definedName name="Z_D63B41AD_772D_48D9_A8B7_4CAA858AB54C_.wvu.FilterData" localSheetId="2" hidden="1">'Mecra Kırılımı'!$A$44:$AF$124</definedName>
    <definedName name="Z_D65879E8_1B70_4DBD_B249_8624A78A1FA4_.wvu.FilterData" localSheetId="0" hidden="1">'Measured TV opt-pt'!$B$15:$P$3809</definedName>
    <definedName name="Z_D6DDCB2B_1582_4559_B4FB_75954664F477_.wvu.FilterData" localSheetId="2" hidden="1">'Mecra Kırılımı'!$B$44:$P$124</definedName>
    <definedName name="Z_D7964BBF_4B94_44F2_A56F_9A9154B5A67E_.wvu.FilterData" localSheetId="0" hidden="1">'Measured TV opt-pt'!$B$15:$P$3809</definedName>
    <definedName name="Z_D7964BBF_4B94_44F2_A56F_9A9154B5A67E_.wvu.FilterData" localSheetId="2" hidden="1">'Mecra Kırılımı'!$A$44:$AT$2804</definedName>
    <definedName name="Z_D8A286C2_C713_417D_B851_14ED4D2D17FE_.wvu.FilterData" localSheetId="2" hidden="1">'Mecra Kırılımı'!$B$44:$P$124</definedName>
    <definedName name="Z_D8EDA49E_3EA0_4046_9F01_54B684BB51A1_.wvu.FilterData" localSheetId="2" hidden="1">'Mecra Kırılımı'!$A$44:$AT$2804</definedName>
    <definedName name="Z_D99607B6_D720_442D_8372_C3A7F901A7A5_.wvu.FilterData" localSheetId="0" hidden="1">'Measured TV opt-pt'!$B$15:$P$3809</definedName>
    <definedName name="Z_D9F8243A_F4C0_400A_8B96_E184E3C80E91_.wvu.FilterData" localSheetId="2" hidden="1">'Mecra Kırılımı'!$A$44:$AF$2804</definedName>
    <definedName name="Z_DAA243EC_B809_4C67_9C75_DB93227E5893_.wvu.FilterData" localSheetId="2" hidden="1">'Mecra Kırılımı'!$A$44:$AT$2804</definedName>
    <definedName name="Z_DAD054DC_69D3_40C8_98FC_DB3F6DA4EA51_.wvu.FilterData" localSheetId="0" hidden="1">'Measured TV opt-pt'!$B$15:$O$3204</definedName>
    <definedName name="Z_DAD054DC_69D3_40C8_98FC_DB3F6DA4EA51_.wvu.FilterData" localSheetId="2" hidden="1">'Mecra Kırılımı'!$A$44:$AF$124</definedName>
    <definedName name="Z_DB58AE3D_F9AB_45EE_9E5B_23E7294F1B5F_.wvu.FilterData" localSheetId="0" hidden="1">'Measured TV opt-pt'!$B$15:$O$3204</definedName>
    <definedName name="Z_DB58AE3D_F9AB_45EE_9E5B_23E7294F1B5F_.wvu.FilterData" localSheetId="2" hidden="1">'Mecra Kırılımı'!$A$44:$AF$124</definedName>
    <definedName name="Z_DC6E325F_6344_4368_A7EC_810A5D37CA1A_.wvu.FilterData" localSheetId="2" hidden="1">'Mecra Kırılımı'!$B$44:$P$124</definedName>
    <definedName name="Z_DCA683F9_8936_4D44_9914_3B1447A0C1F4_.wvu.FilterData" localSheetId="2" hidden="1">'Mecra Kırılımı'!$B$44:$P$124</definedName>
    <definedName name="Z_DD10EF0B_35CC_48DF_BBCE_03749D81FF8D_.wvu.FilterData" localSheetId="2" hidden="1">'Mecra Kırılımı'!$B$44:$P$2804</definedName>
    <definedName name="Z_DD36C618_B3ED_41A7_A2F8_9C68CA1B0908_.wvu.FilterData" localSheetId="2" hidden="1">'Mecra Kırılımı'!$B$44:$P$124</definedName>
    <definedName name="Z_DDCF9DD5_F87C_4137_8D04_0BCD0978D4F6_.wvu.FilterData" localSheetId="0" hidden="1">'Measured TV opt-pt'!$B$15:$P$3204</definedName>
    <definedName name="Z_DE2EDCF3_B6A6_43A3_8B8F_6CCB3378791E_.wvu.FilterData" localSheetId="2" hidden="1">'Mecra Kırılımı'!$B$44:$P$124</definedName>
    <definedName name="Z_DE819147_E6FA_42C0_950B_DF6B7746114A_.wvu.FilterData" localSheetId="0" hidden="1">'Measured TV opt-pt'!$B$15:$O$3204</definedName>
    <definedName name="Z_DF09FA10_9C34_4637_9A44_BA6F8E8BD277_.wvu.FilterData" localSheetId="0" hidden="1">'Measured TV opt-pt'!$B$15:$P$3809</definedName>
    <definedName name="Z_DF09FA10_9C34_4637_9A44_BA6F8E8BD277_.wvu.FilterData" localSheetId="2" hidden="1">'Mecra Kırılımı'!$A$44:$AF$2804</definedName>
    <definedName name="Z_DF23E368_2A8C_4218_BF89_93D9CCB81617_.wvu.FilterData" localSheetId="0" hidden="1">'Measured TV opt-pt'!$B$15:$O$3204</definedName>
    <definedName name="Z_DF23E368_2A8C_4218_BF89_93D9CCB81617_.wvu.FilterData" localSheetId="2" hidden="1">'Mecra Kırılımı'!$A$44:$AF$124</definedName>
    <definedName name="Z_DF6E786E_08C4_4897_8772_3D2C13814BA5_.wvu.FilterData" localSheetId="2" hidden="1">'Mecra Kırılımı'!$A$44:$AF$2804</definedName>
    <definedName name="Z_DFD8B6F5_411A_4DA3_B7CF_8ED522339AFA_.wvu.FilterData" localSheetId="0" hidden="1">'Measured TV opt-pt'!$B$15:$P$3809</definedName>
    <definedName name="Z_E15B0103_159C_4EE2_8432_D8CF524C3727_.wvu.FilterData" localSheetId="0" hidden="1">'Measured TV opt-pt'!$B$15:$O$3204</definedName>
    <definedName name="Z_E15B0103_159C_4EE2_8432_D8CF524C3727_.wvu.FilterData" localSheetId="2" hidden="1">'Mecra Kırılımı'!$A$44:$AF$124</definedName>
    <definedName name="Z_E1951D58_A9E1_4E73_B9E7_68C933EF5162_.wvu.FilterData" localSheetId="0" hidden="1">'Measured TV opt-pt'!$B$15:$P$3809</definedName>
    <definedName name="Z_E1E37319_FC46_4BFD_B03D_6BF4FC07375D_.wvu.FilterData" localSheetId="0" hidden="1">'Measured TV opt-pt'!$B$15:$P$3809</definedName>
    <definedName name="Z_E1E37319_FC46_4BFD_B03D_6BF4FC07375D_.wvu.FilterData" localSheetId="2" hidden="1">'Mecra Kırılımı'!$A$44:$AF$2804</definedName>
    <definedName name="Z_E28DCBD4_F97B_4857_BDEF_13B584EF1469_.wvu.FilterData" localSheetId="2" hidden="1">'Mecra Kırılımı'!$B$44:$P$124</definedName>
    <definedName name="Z_E2C7DC01_0774_478F_9D73_F8D62B59F258_.wvu.FilterData" localSheetId="2" hidden="1">'Mecra Kırılımı'!$A$44:$AT$2804</definedName>
    <definedName name="Z_E30D1215_F87E_458F_856A_3AA3422FE84B_.wvu.FilterData" localSheetId="2" hidden="1">'Mecra Kırılımı'!$A$44:$AT$2804</definedName>
    <definedName name="Z_E39360D8_5B9D_4742_A38B_A8ED69CE5887_.wvu.FilterData" localSheetId="2" hidden="1">'Mecra Kırılımı'!$A$44:$AT$2804</definedName>
    <definedName name="Z_E40E7F20_C72B_456A_95CA_7815D377E07C_.wvu.FilterData" localSheetId="0" hidden="1">'Measured TV opt-pt'!$B$15:$P$3809</definedName>
    <definedName name="Z_E40E7F20_C72B_456A_95CA_7815D377E07C_.wvu.FilterData" localSheetId="2" hidden="1">'Mecra Kırılımı'!$A$44:$AF$2804</definedName>
    <definedName name="Z_E482A2ED_8015_4B25_8FDC_F016ACFBEA34_.wvu.FilterData" localSheetId="2" hidden="1">'Mecra Kırılımı'!$A$44:$AF$124</definedName>
    <definedName name="Z_E4864AAF_336A_4EFD_88D2_A601D2E33F3B_.wvu.FilterData" localSheetId="0" hidden="1">'Measured TV opt-pt'!$B$15:$P$3809</definedName>
    <definedName name="Z_E4864AAF_336A_4EFD_88D2_A601D2E33F3B_.wvu.FilterData" localSheetId="2" hidden="1">'Mecra Kırılımı'!$A$44:$AF$2804</definedName>
    <definedName name="Z_E53F26D9_AA51_4FC6_B629_35437CD6CA65_.wvu.FilterData" localSheetId="0" hidden="1">'Measured TV opt-pt'!$A$15:$O$3204</definedName>
    <definedName name="Z_E53F26D9_AA51_4FC6_B629_35437CD6CA65_.wvu.FilterData" localSheetId="2" hidden="1">'Mecra Kırılımı'!$A$44:$WWF$124</definedName>
    <definedName name="Z_E576FC82_6C3B_42A9_A947_BDCD8759B08F_.wvu.FilterData" localSheetId="0" hidden="1">'Measured TV opt-pt'!$B$15:$P$3809</definedName>
    <definedName name="Z_E5C7A901_60DF_4336_815A_9B4B106108B6_.wvu.FilterData" localSheetId="2" hidden="1">'Mecra Kırılımı'!$B$44:$P$124</definedName>
    <definedName name="Z_E7651709_1BB3_45A0_B671_9A5772F2D2F5_.wvu.FilterData" localSheetId="0" hidden="1">'Measured TV opt-pt'!$B$15:$O$3204</definedName>
    <definedName name="Z_E7651709_1BB3_45A0_B671_9A5772F2D2F5_.wvu.FilterData" localSheetId="2" hidden="1">'Mecra Kırılımı'!$A$44:$AF$124</definedName>
    <definedName name="Z_E7769B2F_C785_4573_B5FB_F602F8F11410_.wvu.FilterData" localSheetId="0" hidden="1">'Measured TV opt-pt'!$B$15:$O$3204</definedName>
    <definedName name="Z_E7769B2F_C785_4573_B5FB_F602F8F11410_.wvu.FilterData" localSheetId="2" hidden="1">'Mecra Kırılımı'!$A$44:$AF$124</definedName>
    <definedName name="Z_E7813D58_B847_4358_B561_4EBDABBF68BB_.wvu.FilterData" localSheetId="2" hidden="1">'Mecra Kırılımı'!$B$44:$P$124</definedName>
    <definedName name="Z_E7FCF665_8CE9_4981_B694_5D368F0EFB82_.wvu.FilterData" localSheetId="0" hidden="1">'Measured TV opt-pt'!$B$15:$P$3809</definedName>
    <definedName name="Z_E84C6500_8FDC_45CB_96A6_72A544212D03_.wvu.FilterData" localSheetId="2" hidden="1">'Mecra Kırılımı'!$A$44:$AT$2804</definedName>
    <definedName name="Z_E8D79BBE_3B3D_4811_82C4_7562A40CB722_.wvu.FilterData" localSheetId="0" hidden="1">'Measured TV opt-pt'!$B$15:$P$3809</definedName>
    <definedName name="Z_E8D79BBE_3B3D_4811_82C4_7562A40CB722_.wvu.FilterData" localSheetId="2" hidden="1">'Mecra Kırılımı'!$A$44:$AF$2804</definedName>
    <definedName name="Z_E8E6AD53_F94C_4004_96FD_57BDEDCFD65A_.wvu.FilterData" localSheetId="2" hidden="1">'Mecra Kırılımı'!$A$44:$AT$2804</definedName>
    <definedName name="Z_EA2BF61D_CFAF_45D8_91C7_B9D5DA423BBB_.wvu.FilterData" localSheetId="0" hidden="1">'Measured TV opt-pt'!$B$15:$P$3809</definedName>
    <definedName name="Z_EA2BF61D_CFAF_45D8_91C7_B9D5DA423BBB_.wvu.FilterData" localSheetId="2" hidden="1">'Mecra Kırılımı'!$B$44:$P$2804</definedName>
    <definedName name="Z_EB32F2AC_845E_413B_A687_65E269644280_.wvu.FilterData" localSheetId="2" hidden="1">'Mecra Kırılımı'!$A$44:$AT$2804</definedName>
    <definedName name="Z_EB3A2AB3_B00F_423F_A457_448359BCFB52_.wvu.FilterData" localSheetId="0" hidden="1">'Measured TV opt-pt'!$B$15:$P$3809</definedName>
    <definedName name="Z_EB90B6F4_5010_483F_8BC2_A11BEF998888_.wvu.FilterData" localSheetId="2" hidden="1">'Mecra Kırılımı'!$A$44:$AF$2804</definedName>
    <definedName name="Z_EC73846E_EEBC_42D9_90B5_6324F95B0D50_.wvu.FilterData" localSheetId="2" hidden="1">'Mecra Kırılımı'!$A$44:$AT$2804</definedName>
    <definedName name="Z_EC9ABD4D_DB23_4EDB_93D6_F0A205EC136A_.wvu.FilterData" localSheetId="0" hidden="1">'Measured TV opt-pt'!$B$15:$P$3809</definedName>
    <definedName name="Z_EC9ABD4D_DB23_4EDB_93D6_F0A205EC136A_.wvu.FilterData" localSheetId="2" hidden="1">'Mecra Kırılımı'!$A$44:$AT$2804</definedName>
    <definedName name="Z_ECC7CE6A_5D58_442C_8CE5_898A502718D2_.wvu.FilterData" localSheetId="2" hidden="1">'Mecra Kırılımı'!$B$44:$P$2804</definedName>
    <definedName name="Z_ED3E324E_EADA_44DF_96C0_064F0C99D354_.wvu.FilterData" localSheetId="2" hidden="1">'Mecra Kırılımı'!$A$44:$AT$2804</definedName>
    <definedName name="Z_EE1EC7F0_E316_4282_B2A6_BFD90BEC93AF_.wvu.FilterData" localSheetId="2" hidden="1">'Mecra Kırılımı'!$A$44:$AT$2804</definedName>
    <definedName name="Z_EE92A66E_9D4D_4F63_8188_E51243C2601C_.wvu.FilterData" localSheetId="0" hidden="1">'Measured TV opt-pt'!$B$15:$O$3204</definedName>
    <definedName name="Z_EEA2614F_DE3F_4677_BD1A_CC94850B54AC_.wvu.FilterData" localSheetId="1" hidden="1">'Measured TV'!$B$7:$P$1791</definedName>
    <definedName name="Z_EEA2614F_DE3F_4677_BD1A_CC94850B54AC_.wvu.FilterData" localSheetId="0" hidden="1">'Measured TV opt-pt'!$A$15:$O$3204</definedName>
    <definedName name="Z_EEA2614F_DE3F_4677_BD1A_CC94850B54AC_.wvu.FilterData" localSheetId="2" hidden="1">'Mecra Kırılımı'!$A$44:$WWF$124</definedName>
    <definedName name="Z_EEA2614F_DE3F_4677_BD1A_CC94850B54AC_.wvu.Rows" localSheetId="2" hidden="1">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</definedName>
    <definedName name="Z_EFB10594_CF10_485C_B1F8_B611C6C68E83_.wvu.FilterData" localSheetId="2" hidden="1">'Mecra Kırılımı'!$A$44:$AF$2804</definedName>
    <definedName name="Z_EFB4B8A6_1220_4031_84F9_3207C951FCFC_.wvu.FilterData" localSheetId="2" hidden="1">'Mecra Kırılımı'!$B$44:$P$124</definedName>
    <definedName name="Z_EFCE8417_CE95_4E8E_9F21_1C7B5D172548_.wvu.FilterData" localSheetId="2" hidden="1">'Mecra Kırılımı'!$B$44:$P$124</definedName>
    <definedName name="Z_F024B09F_9256_4364_969E_34592D56169A_.wvu.FilterData" localSheetId="2" hidden="1">'Mecra Kırılımı'!$B$44:$P$124</definedName>
    <definedName name="Z_F060B63C_9ADA_4342_9E82_C6FD605E22E8_.wvu.FilterData" localSheetId="0" hidden="1">'Measured TV opt-pt'!$B$15:$P$3809</definedName>
    <definedName name="Z_F115EC7D_8931_470C_88F9_37FF49B6A161_.wvu.FilterData" localSheetId="2" hidden="1">'Mecra Kırılımı'!$B$44:$P$124</definedName>
    <definedName name="Z_F1494B8D_D792_4076_B46F_CAF2D633A4BC_.wvu.FilterData" localSheetId="2" hidden="1">'Mecra Kırılımı'!$B$44:$P$124</definedName>
    <definedName name="Z_F1F5B865_0AC5_4C17_AD3B_59DE9630AFEC_.wvu.FilterData" localSheetId="2" hidden="1">'Mecra Kırılımı'!$A$44:$AF$2804</definedName>
    <definedName name="Z_F29DFAEF_83C7_4090_ABCC_3CDAAD508471_.wvu.FilterData" localSheetId="0" hidden="1">'Measured TV opt-pt'!$B$15:$P$3809</definedName>
    <definedName name="Z_F29DFAEF_83C7_4090_ABCC_3CDAAD508471_.wvu.FilterData" localSheetId="2" hidden="1">'Mecra Kırılımı'!$B$44:$P$2804</definedName>
    <definedName name="Z_F339229F_EEB8_42AB_BD16_18AB080F50EE_.wvu.FilterData" localSheetId="0" hidden="1">'Measured TV opt-pt'!$A$15:$S$3809</definedName>
    <definedName name="Z_F339229F_EEB8_42AB_BD16_18AB080F50EE_.wvu.FilterData" localSheetId="2" hidden="1">'Mecra Kırılımı'!$A$44:$AF$2804</definedName>
    <definedName name="Z_F3895FF5_B50B_4BAA_8561_D03CA4FAAB56_.wvu.FilterData" localSheetId="0" hidden="1">'Measured TV opt-pt'!$B$15:$P$3809</definedName>
    <definedName name="Z_F3895FF5_B50B_4BAA_8561_D03CA4FAAB56_.wvu.FilterData" localSheetId="2" hidden="1">'Mecra Kırılımı'!$A$44:$AT$2804</definedName>
    <definedName name="Z_F427C198_9603_45C2_99CE_4DEE540A1FFA_.wvu.FilterData" localSheetId="2" hidden="1">'Mecra Kırılımı'!$B$44:$P$124</definedName>
    <definedName name="Z_F43293A8_3587_4369_A768_B393A5672F46_.wvu.FilterData" localSheetId="0" hidden="1">'Measured TV opt-pt'!$B$15:$P$3809</definedName>
    <definedName name="Z_F45B15E5_19B6_42BD_96A7_4245EFD14B2C_.wvu.FilterData" localSheetId="2" hidden="1">'Mecra Kırılımı'!$B$44:$P$124</definedName>
    <definedName name="Z_F4CE6805_CB7B_4155_BE44_8BACCD217D66_.wvu.FilterData" localSheetId="2" hidden="1">'Mecra Kırılımı'!$A$44:$AT$2804</definedName>
    <definedName name="Z_F5A72BEA_695E_4263_B513_3F5CE5D0F4D6_.wvu.FilterData" localSheetId="2" hidden="1">'Mecra Kırılımı'!$A$44:$AT$2804</definedName>
    <definedName name="Z_F6AAD492_008A_463E_ABE6_876C276A4423_.wvu.FilterData" localSheetId="0" hidden="1">'Measured TV opt-pt'!$B$15:$P$3809</definedName>
    <definedName name="Z_F6AAD492_008A_463E_ABE6_876C276A4423_.wvu.FilterData" localSheetId="2" hidden="1">'Mecra Kırılımı'!$A$44:$AT$2804</definedName>
    <definedName name="Z_F754CCCB_B8E6_4E98_A52D_625037450D61_.wvu.FilterData" localSheetId="0" hidden="1">'Measured TV opt-pt'!$B$15:$P$3809</definedName>
    <definedName name="Z_F76B8D19_BC37_4ACC_A722_6EF52ABCA90D_.wvu.FilterData" localSheetId="2" hidden="1">'Mecra Kırılımı'!$B$44:$P$124</definedName>
    <definedName name="Z_F7CAAE58_C370_494C_8C1A_0C5F10C0864D_.wvu.FilterData" localSheetId="2" hidden="1">'Mecra Kırılımı'!$A$44:$AF$2804</definedName>
    <definedName name="Z_F7F1D63C_C9AF_4472_87EA_E715E0240734_.wvu.FilterData" localSheetId="2" hidden="1">'Mecra Kırılımı'!$A$44:$AT$2804</definedName>
    <definedName name="Z_F988B302_33FC_4145_9BAB_AF452D269899_.wvu.FilterData" localSheetId="0" hidden="1">'Measured TV opt-pt'!$B$15:$O$3204</definedName>
    <definedName name="Z_F9CC89A8_4427_4228_B8DB_2DFD2C0900D4_.wvu.FilterData" localSheetId="2" hidden="1">'Mecra Kırılımı'!$B$44:$P$124</definedName>
    <definedName name="Z_FAD22D84_9935_4C89_9717_C50333EEFF14_.wvu.FilterData" localSheetId="0" hidden="1">'Measured TV opt-pt'!$B$15:$P$3809</definedName>
    <definedName name="Z_FAD22D84_9935_4C89_9717_C50333EEFF14_.wvu.FilterData" localSheetId="2" hidden="1">'Mecra Kırılımı'!$A$44:$AT$2804</definedName>
    <definedName name="Z_FB4DD593_06D3_4929_B6B4_FBF6327AF35C_.wvu.FilterData" localSheetId="2" hidden="1">'Mecra Kırılımı'!$B$44:$P$124</definedName>
    <definedName name="Z_FB85C3DC_0525_4D88_A0DB_DDB0438462B4_.wvu.FilterData" localSheetId="2" hidden="1">'Mecra Kırılımı'!$A$44:$AT$2804</definedName>
    <definedName name="Z_FB96C0A8_4195_4A6F_A3F0_4A825848D20B_.wvu.FilterData" localSheetId="0" hidden="1">'Measured TV opt-pt'!$B$15:$P$3809</definedName>
    <definedName name="Z_FB96C0A8_4195_4A6F_A3F0_4A825848D20B_.wvu.FilterData" localSheetId="2" hidden="1">'Mecra Kırılımı'!$A$44:$AT$2804</definedName>
    <definedName name="Z_FC0636D2_C112_48AB_8681_C2C529B3B425_.wvu.FilterData" localSheetId="2" hidden="1">'Mecra Kırılımı'!$B$44:$P$2804</definedName>
    <definedName name="Z_FC399DFA_FB2E_42F1_8A8D_B441CE94A2B3_.wvu.FilterData" localSheetId="0" hidden="1">'Measured TV opt-pt'!$B$15:$P$3809</definedName>
    <definedName name="Z_FC399DFA_FB2E_42F1_8A8D_B441CE94A2B3_.wvu.FilterData" localSheetId="2" hidden="1">'Mecra Kırılımı'!$A$44:$AT$2804</definedName>
    <definedName name="Z_FC5BCFF4_ACF4_4DC5_8466_D9037F8EB1D7_.wvu.FilterData" localSheetId="0" hidden="1">'Measured TV opt-pt'!$B$15:$P$3809</definedName>
    <definedName name="Z_FC5BCFF4_ACF4_4DC5_8466_D9037F8EB1D7_.wvu.FilterData" localSheetId="2" hidden="1">'Mecra Kırılımı'!$A$44:$AF$2804</definedName>
    <definedName name="Z_FC9F6B0A_3568_4EFA_8B0D_62B408FC1FDC_.wvu.Cols" localSheetId="3" hidden="1">'Client Totals'!$D:$G,'Client Totals'!$I:$P,'Client Totals'!$S:$V,'Client Totals'!$X:$AE</definedName>
    <definedName name="Z_FC9F6B0A_3568_4EFA_8B0D_62B408FC1FDC_.wvu.FilterData" localSheetId="3" hidden="1">'Client Totals'!$A$2:$AF$206</definedName>
    <definedName name="Z_FC9F6B0A_3568_4EFA_8B0D_62B408FC1FDC_.wvu.FilterData" localSheetId="4" hidden="1">Conversion!$A$74:$O$111</definedName>
    <definedName name="Z_FC9F6B0A_3568_4EFA_8B0D_62B408FC1FDC_.wvu.FilterData" localSheetId="10" hidden="1">'CPP Detay (düşük)'!$A$4:$BE$280</definedName>
    <definedName name="Z_FC9F6B0A_3568_4EFA_8B0D_62B408FC1FDC_.wvu.FilterData" localSheetId="11" hidden="1">'CPP Detay (yüksek)'!$A$4:$BE$280</definedName>
    <definedName name="Z_FC9F6B0A_3568_4EFA_8B0D_62B408FC1FDC_.wvu.FilterData" localSheetId="9" hidden="1">'CPP Detay Tum Ay'!$A$4:$BE$280</definedName>
    <definedName name="Z_FC9F6B0A_3568_4EFA_8B0D_62B408FC1FDC_.wvu.FilterData" localSheetId="1" hidden="1">'Measured TV'!$B$7:$P$1791</definedName>
    <definedName name="Z_FC9F6B0A_3568_4EFA_8B0D_62B408FC1FDC_.wvu.FilterData" localSheetId="0" hidden="1">'Measured TV opt-pt'!$B$15:$P$3809</definedName>
    <definedName name="Z_FC9F6B0A_3568_4EFA_8B0D_62B408FC1FDC_.wvu.FilterData" localSheetId="2" hidden="1">'Mecra Kırılımı'!$A$44:$AT$2804</definedName>
    <definedName name="Z_FC9F6B0A_3568_4EFA_8B0D_62B408FC1FDC_.wvu.Rows" localSheetId="4" hidden="1">Conversion!$1:$30,Conversion!$58:$68</definedName>
    <definedName name="Z_FC9F6B0A_3568_4EFA_8B0D_62B408FC1FDC_.wvu.Rows" localSheetId="2" hidden="1">'Mecra Kırılımı'!$4:$13,'Mecra Kırılımı'!$20:$38</definedName>
    <definedName name="Z_FCE729EB_537E_4098_87C6_109D691DC914_.wvu.FilterData" localSheetId="2" hidden="1">'Mecra Kırılımı'!$B$44:$P$124</definedName>
    <definedName name="Z_FD08C2D9_49F8_48CE_87BB_23CC11CECCCE_.wvu.FilterData" localSheetId="0" hidden="1">'Measured TV opt-pt'!$B$15:$P$3809</definedName>
    <definedName name="Z_FD08C2D9_49F8_48CE_87BB_23CC11CECCCE_.wvu.FilterData" localSheetId="2" hidden="1">'Mecra Kırılımı'!$A$44:$AF$2804</definedName>
    <definedName name="Z_FE0288A3_6478_44B7_8E9A_55A4D5A78BA3_.wvu.FilterData" localSheetId="0" hidden="1">'Measured TV opt-pt'!$B$15:$P$3809</definedName>
    <definedName name="Z_FE529FF3_552D_44F6_B9C0_BCB3191BCEED_.wvu.FilterData" localSheetId="0" hidden="1">'Measured TV opt-pt'!$B$15:$P$3809</definedName>
    <definedName name="Z_FF4956D2_EF59_46EE_A09B_7A144A5B77EE_.wvu.FilterData" localSheetId="0" hidden="1">'Measured TV opt-pt'!$B$15:$P$3809</definedName>
    <definedName name="Z_FF4956D2_EF59_46EE_A09B_7A144A5B77EE_.wvu.FilterData" localSheetId="2" hidden="1">'Mecra Kırılımı'!$A$44:$AT$2804</definedName>
    <definedName name="Z_FF5995A5_26E5_49C1_ADA5_9F12F822565E_.wvu.FilterData" localSheetId="2" hidden="1">'Mecra Kırılımı'!$B$44:$P$124</definedName>
  </definedNames>
  <calcPr calcId="152511"/>
  <customWorkbookViews>
    <customWorkbookView name="hasan.yogurtcu - Personal View" guid="{B038629F-75D1-4D4A-9132-D631B674B7E0}" mergeInterval="0" personalView="1" maximized="1" xWindow="-8" yWindow="-8" windowWidth="1936" windowHeight="1066" tabRatio="728" activeSheetId="1"/>
    <customWorkbookView name="Hasan Yogurtcu - Personal View" guid="{96F043BD-1BE6-4D4E-8101-802957D65524}" mergeInterval="0" personalView="1" maximized="1" xWindow="1912" yWindow="-8" windowWidth="1382" windowHeight="754" tabRatio="728" activeSheetId="3"/>
    <customWorkbookView name="Ecem Ezber - Personal View" guid="{0D168901-DEF3-4D3F-8923-D1C5B5F738B1}" mergeInterval="0" personalView="1" maximized="1" windowWidth="1362" windowHeight="497" tabRatio="728" activeSheetId="3"/>
    <customWorkbookView name="Ozlem Ciragoz - Personal View" guid="{3531DA0C-5E44-442B-9968-126ABC5E801F}" mergeInterval="0" personalView="1" maximized="1" windowWidth="1276" windowHeight="541" tabRatio="728" activeSheetId="1"/>
    <customWorkbookView name="Tugce Iyisan - Personal View" guid="{4CC93E45-CC11-461C-9D96-846EC7ADD472}" mergeInterval="0" personalView="1" maximized="1" windowWidth="1362" windowHeight="483" tabRatio="728" activeSheetId="1"/>
    <customWorkbookView name="Safak Cinar - Personal View" guid="{077D77F8-DFB9-4D93-A787-F39714334BB8}" mergeInterval="0" personalView="1" maximized="1" windowWidth="1362" windowHeight="519" tabRatio="728" activeSheetId="1"/>
    <customWorkbookView name="Sinem Duman - Personal View" guid="{9C8D5EF5-94C4-42FF-AC3B-E1FA4D5C2A16}" mergeInterval="0" personalView="1" maximized="1" windowWidth="1304" windowHeight="516" tabRatio="728" activeSheetId="3"/>
    <customWorkbookView name="Aslihan Anarat - Personal View" guid="{B4230620-532D-4005-822F-6A355BCF0DE2}" mergeInterval="0" personalView="1" maximized="1" windowWidth="1362" windowHeight="469" tabRatio="728" activeSheetId="3"/>
    <customWorkbookView name="Candas Ucgun - Personal View" guid="{B5AA0A6A-1845-4241-B904-31DAD276739C}" mergeInterval="0" personalView="1" maximized="1" windowWidth="1300" windowHeight="556" tabRatio="728" activeSheetId="1"/>
    <customWorkbookView name="Gamze Gulcu - Personal View" guid="{D2E30A99-0DD0-4B06-926D-81345FCEE57E}" mergeInterval="0" personalView="1" maximized="1" windowWidth="1362" windowHeight="533" tabRatio="728" activeSheetId="1"/>
    <customWorkbookView name="Gulselin Sertkaya - Personal View" guid="{03657EB2-5A47-4297-838B-E1ECCBF646EB}" mergeInterval="0" personalView="1" maximized="1" windowWidth="1276" windowHeight="726" tabRatio="728" activeSheetId="1"/>
    <customWorkbookView name="Oykum Safioglu - Personal View" guid="{6D7B8075-47BE-4A78-9644-D91E7DCF5EAB}" mergeInterval="0" personalView="1" maximized="1" windowWidth="1362" windowHeight="515" tabRatio="728" activeSheetId="1"/>
    <customWorkbookView name="Tugce Yilmaz - Personal View" guid="{4667A42A-0B50-431F-B66B-05792C4717C6}" mergeInterval="0" personalView="1" maximized="1" windowWidth="1276" windowHeight="547" tabRatio="728" activeSheetId="3"/>
    <customWorkbookView name="ozlem.ciragoz - Personal View" guid="{8EB41916-A1A8-46B6-8583-2C219E4007C6}" mergeInterval="0" personalView="1" maximized="1" windowWidth="1276" windowHeight="547" tabRatio="728" activeSheetId="2"/>
    <customWorkbookView name="inci.tansu - Personal View" guid="{EEA2614F-DE3F-4677-BD1A-CC94850B54AC}" mergeInterval="0" personalView="1" maximized="1" windowWidth="1276" windowHeight="527" tabRatio="728" activeSheetId="1"/>
    <customWorkbookView name="Levent Osken - Personal View" guid="{A4FA23C8-3E5B-43FC-9DF0-5C3DF90F5C5C}" mergeInterval="0" personalView="1" maximized="1" windowWidth="1148" windowHeight="625" tabRatio="728" activeSheetId="1"/>
    <customWorkbookView name="cigdem.erdogar - Personal View" guid="{0306F60C-CE7E-43BA-819D-C736AA7DF40D}" mergeInterval="0" personalView="1" maximized="1" windowWidth="1276" windowHeight="547" tabRatio="728" activeSheetId="3" showComments="commIndAndComment"/>
    <customWorkbookView name="Irem Muskara - Personal View" guid="{007E1B41-6999-484A-A03F-D1E57F393A30}" mergeInterval="0" personalView="1" maximized="1" windowWidth="1276" windowHeight="547" tabRatio="728" activeSheetId="3"/>
    <customWorkbookView name="Alper Artam - Personal View" guid="{BFEC2A7A-BD2D-4255-BB0C-35898AFB7293}" mergeInterval="0" personalView="1" maximized="1" windowWidth="1020" windowHeight="545" tabRatio="728" activeSheetId="1"/>
    <customWorkbookView name="Gaye Ersoz - Personal View" guid="{0F564611-495D-4FCD-8F80-892CE92253E8}" mergeInterval="0" personalView="1" maximized="1" windowWidth="1362" windowHeight="517" tabRatio="728" activeSheetId="1"/>
    <customWorkbookView name="Fulya Gulcen - Personal View" guid="{1362C6F5-1369-4718-AA75-28BD60573808}" mergeInterval="0" personalView="1" maximized="1" windowWidth="1324" windowHeight="552" tabRatio="728" activeSheetId="1"/>
    <customWorkbookView name="Gizem Dogruol - Personal View" guid="{899E9B61-6C24-4B5C-BA24-B8A222FCE07F}" mergeInterval="0" personalView="1" maximized="1" windowWidth="1362" windowHeight="449" tabRatio="728" activeSheetId="1"/>
    <customWorkbookView name="Engin Bilac - Personal View" guid="{0EA3E08D-996C-413C-BAF7-5971FE977197}" mergeInterval="0" personalView="1" maximized="1" windowWidth="1362" windowHeight="517" tabRatio="728" activeSheetId="1"/>
    <customWorkbookView name="Merve Aycan - Personal View" guid="{BD4D0C57-9988-49ED-8A11-7B0058250805}" mergeInterval="0" personalView="1" maximized="1" windowWidth="1362" windowHeight="483" tabRatio="728" activeSheetId="1"/>
    <customWorkbookView name="Gizem Yesil - Personal View" guid="{799FB1AD-6D65-4A38-9AFF-393F15CB7906}" mergeInterval="0" personalView="1" maximized="1" windowWidth="1304" windowHeight="556" tabRatio="728" activeSheetId="1"/>
    <customWorkbookView name="Ceren Serez - Personal View" guid="{FC9F6B0A-3568-4EFA-8B0D-62B408FC1FDC}" mergeInterval="0" personalView="1" maximized="1" windowWidth="1362" windowHeight="631" tabRatio="728" activeSheetId="3"/>
    <customWorkbookView name="Buke Bicaker - Personal View" guid="{5603AEE5-BB36-4F81-B5CE-1A7A5BB094E7}" mergeInterval="0" personalView="1" maximized="1" windowWidth="1362" windowHeight="543" tabRatio="728" activeSheetId="3"/>
    <customWorkbookView name="Kubra Eksi - Personal View" guid="{7A18F296-95F0-472A-979C-6856D3E263D6}" mergeInterval="0" personalView="1" maximized="1" windowWidth="1304" windowHeight="556" tabRatio="728" activeSheetId="1"/>
    <customWorkbookView name="Basak Cavus - Personal View" guid="{73A55384-AAD2-4BD5-98DF-88E894587FE8}" mergeInterval="0" personalView="1" maximized="1" windowWidth="1362" windowHeight="543" tabRatio="728" activeSheetId="3"/>
    <customWorkbookView name="Sebnem Cankiri - Personal View" guid="{1432EAF2-5E00-4503-997D-0E52B1CDBC29}" mergeInterval="0" personalView="1" maximized="1" windowWidth="1362" windowHeight="543" tabRatio="728" activeSheetId="1"/>
    <customWorkbookView name="Ipek Dorak - Personal View" guid="{9CC8141F-933B-43CC-AAF8-8A3BA7CF55B1}" mergeInterval="0" personalView="1" maximized="1" windowWidth="1362" windowHeight="543" tabRatio="728" activeSheetId="1"/>
  </customWorkbookViews>
  <fileRecoveryPr autoRecover="0"/>
</workbook>
</file>

<file path=xl/calcChain.xml><?xml version="1.0" encoding="utf-8"?>
<calcChain xmlns="http://schemas.openxmlformats.org/spreadsheetml/2006/main">
  <c r="AD2770" i="3" l="1"/>
  <c r="AC2770" i="3"/>
  <c r="AB2770" i="3"/>
  <c r="AA2770" i="3"/>
  <c r="Z2770" i="3"/>
  <c r="Y2770" i="3"/>
  <c r="X2770" i="3"/>
  <c r="W2770" i="3"/>
  <c r="V2770" i="3"/>
  <c r="U2770" i="3"/>
  <c r="T2770" i="3"/>
  <c r="AD2769" i="3"/>
  <c r="AC2769" i="3"/>
  <c r="AB2769" i="3"/>
  <c r="AA2769" i="3"/>
  <c r="Z2769" i="3"/>
  <c r="Y2769" i="3"/>
  <c r="X2769" i="3"/>
  <c r="W2769" i="3"/>
  <c r="V2769" i="3"/>
  <c r="U2769" i="3"/>
  <c r="T2769" i="3"/>
  <c r="AD2768" i="3"/>
  <c r="AC2768" i="3"/>
  <c r="AB2768" i="3"/>
  <c r="AA2768" i="3"/>
  <c r="Z2768" i="3"/>
  <c r="Y2768" i="3"/>
  <c r="X2768" i="3"/>
  <c r="W2768" i="3"/>
  <c r="V2768" i="3"/>
  <c r="U2768" i="3"/>
  <c r="T2768" i="3"/>
  <c r="AD2767" i="3"/>
  <c r="AC2767" i="3"/>
  <c r="AB2767" i="3"/>
  <c r="AA2767" i="3"/>
  <c r="Z2767" i="3"/>
  <c r="Y2767" i="3"/>
  <c r="X2767" i="3"/>
  <c r="W2767" i="3"/>
  <c r="V2767" i="3"/>
  <c r="U2767" i="3"/>
  <c r="T2767" i="3"/>
  <c r="AD2766" i="3"/>
  <c r="AC2766" i="3"/>
  <c r="AB2766" i="3"/>
  <c r="AA2766" i="3"/>
  <c r="Z2766" i="3"/>
  <c r="Y2766" i="3"/>
  <c r="X2766" i="3"/>
  <c r="W2766" i="3"/>
  <c r="V2766" i="3"/>
  <c r="U2766" i="3"/>
  <c r="T2766" i="3"/>
  <c r="S2770" i="3"/>
  <c r="S2769" i="3"/>
  <c r="S2768" i="3"/>
  <c r="S2767" i="3"/>
  <c r="S2766" i="3"/>
  <c r="CG252" i="11" l="1"/>
  <c r="CF252" i="11"/>
  <c r="CE252" i="11"/>
  <c r="CD252" i="11"/>
  <c r="CC252" i="11"/>
  <c r="CB252" i="11"/>
  <c r="CA252" i="11"/>
  <c r="BZ252" i="11"/>
  <c r="BY252" i="11"/>
  <c r="BX252" i="11"/>
  <c r="BW252" i="11"/>
  <c r="BV252" i="11"/>
  <c r="BW251" i="11"/>
  <c r="BW250" i="11"/>
  <c r="BW249" i="11"/>
  <c r="BW248" i="11"/>
  <c r="BW247" i="11"/>
  <c r="BW262" i="11" s="1"/>
  <c r="BS252" i="11"/>
  <c r="BR252" i="11"/>
  <c r="BQ252" i="11"/>
  <c r="BP252" i="11"/>
  <c r="BO252" i="11"/>
  <c r="BN252" i="11"/>
  <c r="BM252" i="11"/>
  <c r="BL252" i="11"/>
  <c r="BK252" i="11"/>
  <c r="BJ252" i="11"/>
  <c r="BI252" i="11"/>
  <c r="BH252" i="11"/>
  <c r="BI251" i="11"/>
  <c r="BI250" i="11"/>
  <c r="BI249" i="11"/>
  <c r="BI248" i="11"/>
  <c r="BI247" i="11"/>
  <c r="CG234" i="11"/>
  <c r="CF234" i="11"/>
  <c r="CE234" i="11"/>
  <c r="CD234" i="11"/>
  <c r="CC234" i="11"/>
  <c r="CB234" i="11"/>
  <c r="CA234" i="11"/>
  <c r="BZ234" i="11"/>
  <c r="BY234" i="11"/>
  <c r="BX234" i="11"/>
  <c r="BW234" i="11"/>
  <c r="BV234" i="11"/>
  <c r="BW233" i="11"/>
  <c r="BW232" i="11"/>
  <c r="BW231" i="11"/>
  <c r="BW230" i="11"/>
  <c r="BW229" i="11"/>
  <c r="BW244" i="11" s="1"/>
  <c r="BS234" i="11"/>
  <c r="BR234" i="11"/>
  <c r="BQ234" i="11"/>
  <c r="BP234" i="11"/>
  <c r="BO234" i="11"/>
  <c r="BN234" i="11"/>
  <c r="BM234" i="11"/>
  <c r="BL234" i="11"/>
  <c r="BK234" i="11"/>
  <c r="BJ234" i="11"/>
  <c r="BI234" i="11"/>
  <c r="BH234" i="11"/>
  <c r="BI233" i="11"/>
  <c r="BI232" i="11"/>
  <c r="BI231" i="11"/>
  <c r="BI230" i="11"/>
  <c r="BI229" i="11"/>
  <c r="CB196" i="11"/>
  <c r="CA196" i="11"/>
  <c r="BZ196" i="11"/>
  <c r="BY196" i="11"/>
  <c r="BX196" i="11"/>
  <c r="BW196" i="11"/>
  <c r="BV196" i="11"/>
  <c r="CB195" i="11"/>
  <c r="CA195" i="11"/>
  <c r="BZ195" i="11"/>
  <c r="BY195" i="11"/>
  <c r="BX195" i="11"/>
  <c r="BW195" i="11"/>
  <c r="BV195" i="11"/>
  <c r="CB194" i="11"/>
  <c r="CA194" i="11"/>
  <c r="BZ194" i="11"/>
  <c r="BY194" i="11"/>
  <c r="BX194" i="11"/>
  <c r="BW194" i="11"/>
  <c r="BV194" i="11"/>
  <c r="CB193" i="11"/>
  <c r="CA193" i="11"/>
  <c r="BZ193" i="11"/>
  <c r="BY193" i="11"/>
  <c r="BX193" i="11"/>
  <c r="BW193" i="11"/>
  <c r="BV193" i="11"/>
  <c r="CB192" i="11"/>
  <c r="CA192" i="11"/>
  <c r="BZ192" i="11"/>
  <c r="BY192" i="11"/>
  <c r="BX192" i="11"/>
  <c r="BW192" i="11"/>
  <c r="BV192" i="11"/>
  <c r="CB191" i="11"/>
  <c r="CA191" i="11"/>
  <c r="BZ191" i="11"/>
  <c r="BZ206" i="11" s="1"/>
  <c r="BY191" i="11"/>
  <c r="BX191" i="11"/>
  <c r="BW191" i="11"/>
  <c r="BV191" i="11"/>
  <c r="BN196" i="11"/>
  <c r="BM196" i="11"/>
  <c r="BL196" i="11"/>
  <c r="BK196" i="11"/>
  <c r="BJ196" i="11"/>
  <c r="BI196" i="11"/>
  <c r="BH196" i="11"/>
  <c r="BN195" i="11"/>
  <c r="BM195" i="11"/>
  <c r="BL195" i="11"/>
  <c r="BK195" i="11"/>
  <c r="BJ195" i="11"/>
  <c r="BI195" i="11"/>
  <c r="BH195" i="11"/>
  <c r="BN194" i="11"/>
  <c r="BM194" i="11"/>
  <c r="BL194" i="11"/>
  <c r="BK194" i="11"/>
  <c r="BJ194" i="11"/>
  <c r="BI194" i="11"/>
  <c r="BH194" i="11"/>
  <c r="BN193" i="11"/>
  <c r="BM193" i="11"/>
  <c r="BL193" i="11"/>
  <c r="BK193" i="11"/>
  <c r="BJ193" i="11"/>
  <c r="BI193" i="11"/>
  <c r="BH193" i="11"/>
  <c r="BN192" i="11"/>
  <c r="BM192" i="11"/>
  <c r="BL192" i="11"/>
  <c r="BK192" i="11"/>
  <c r="BJ192" i="11"/>
  <c r="BI192" i="11"/>
  <c r="BH192" i="11"/>
  <c r="BN191" i="11"/>
  <c r="BM191" i="11"/>
  <c r="BL191" i="11"/>
  <c r="BK191" i="11"/>
  <c r="BJ191" i="11"/>
  <c r="BI191" i="11"/>
  <c r="BH191" i="11"/>
  <c r="CB178" i="11"/>
  <c r="CA178" i="11"/>
  <c r="BZ178" i="11"/>
  <c r="BY178" i="11"/>
  <c r="BX178" i="11"/>
  <c r="BW178" i="11"/>
  <c r="BV178" i="11"/>
  <c r="CB177" i="11"/>
  <c r="CA177" i="11"/>
  <c r="BZ177" i="11"/>
  <c r="BY177" i="11"/>
  <c r="BX177" i="11"/>
  <c r="BW177" i="11"/>
  <c r="BV177" i="11"/>
  <c r="CB176" i="11"/>
  <c r="CA176" i="11"/>
  <c r="BZ176" i="11"/>
  <c r="BY176" i="11"/>
  <c r="BX176" i="11"/>
  <c r="BW176" i="11"/>
  <c r="BV176" i="11"/>
  <c r="CB175" i="11"/>
  <c r="CA175" i="11"/>
  <c r="BZ175" i="11"/>
  <c r="BY175" i="11"/>
  <c r="BX175" i="11"/>
  <c r="BW175" i="11"/>
  <c r="BV175" i="11"/>
  <c r="CB174" i="11"/>
  <c r="CA174" i="11"/>
  <c r="BZ174" i="11"/>
  <c r="BY174" i="11"/>
  <c r="BX174" i="11"/>
  <c r="BW174" i="11"/>
  <c r="BV174" i="11"/>
  <c r="BV188" i="11" s="1"/>
  <c r="CB173" i="11"/>
  <c r="CA173" i="11"/>
  <c r="BZ173" i="11"/>
  <c r="BZ188" i="11" s="1"/>
  <c r="BY173" i="11"/>
  <c r="BX173" i="11"/>
  <c r="BW173" i="11"/>
  <c r="BV173" i="11"/>
  <c r="BN178" i="11"/>
  <c r="BM178" i="11"/>
  <c r="BL178" i="11"/>
  <c r="BK178" i="11"/>
  <c r="BJ178" i="11"/>
  <c r="BI178" i="11"/>
  <c r="BH178" i="11"/>
  <c r="BN177" i="11"/>
  <c r="BM177" i="11"/>
  <c r="BL177" i="11"/>
  <c r="BK177" i="11"/>
  <c r="BJ177" i="11"/>
  <c r="BI177" i="11"/>
  <c r="BH177" i="11"/>
  <c r="BN176" i="11"/>
  <c r="BM176" i="11"/>
  <c r="BL176" i="11"/>
  <c r="BK176" i="11"/>
  <c r="BJ176" i="11"/>
  <c r="BI176" i="11"/>
  <c r="BH176" i="11"/>
  <c r="BN175" i="11"/>
  <c r="BM175" i="11"/>
  <c r="BL175" i="11"/>
  <c r="BK175" i="11"/>
  <c r="BJ175" i="11"/>
  <c r="BI175" i="11"/>
  <c r="BH175" i="11"/>
  <c r="BN174" i="11"/>
  <c r="BM174" i="11"/>
  <c r="BL174" i="11"/>
  <c r="BK174" i="11"/>
  <c r="BJ174" i="11"/>
  <c r="BI174" i="11"/>
  <c r="BH174" i="11"/>
  <c r="BN173" i="11"/>
  <c r="BM173" i="11"/>
  <c r="BL173" i="11"/>
  <c r="BK173" i="11"/>
  <c r="BJ173" i="11"/>
  <c r="BI173" i="11"/>
  <c r="BH173" i="11"/>
  <c r="CB140" i="11"/>
  <c r="CA140" i="11"/>
  <c r="BZ140" i="11"/>
  <c r="BY140" i="11"/>
  <c r="BW140" i="11"/>
  <c r="BV140" i="11"/>
  <c r="CB139" i="11"/>
  <c r="CA139" i="11"/>
  <c r="BZ139" i="11"/>
  <c r="BY139" i="11"/>
  <c r="BX139" i="11"/>
  <c r="BW139" i="11"/>
  <c r="BV139" i="11"/>
  <c r="CB138" i="11"/>
  <c r="CA138" i="11"/>
  <c r="BZ138" i="11"/>
  <c r="BY138" i="11"/>
  <c r="BX138" i="11"/>
  <c r="BW138" i="11"/>
  <c r="BV138" i="11"/>
  <c r="CB137" i="11"/>
  <c r="CA137" i="11"/>
  <c r="BZ137" i="11"/>
  <c r="BY137" i="11"/>
  <c r="BX137" i="11"/>
  <c r="BW137" i="11"/>
  <c r="BV137" i="11"/>
  <c r="CB136" i="11"/>
  <c r="CA136" i="11"/>
  <c r="BZ136" i="11"/>
  <c r="BY136" i="11"/>
  <c r="BX136" i="11"/>
  <c r="BW136" i="11"/>
  <c r="BV136" i="11"/>
  <c r="BV150" i="11" s="1"/>
  <c r="CB135" i="11"/>
  <c r="CA135" i="11"/>
  <c r="CA150" i="11" s="1"/>
  <c r="BZ135" i="11"/>
  <c r="BZ150" i="11" s="1"/>
  <c r="BY135" i="11"/>
  <c r="BX135" i="11"/>
  <c r="BW135" i="11"/>
  <c r="BV135" i="11"/>
  <c r="BN140" i="11"/>
  <c r="BM140" i="11"/>
  <c r="BL140" i="11"/>
  <c r="BK140" i="11"/>
  <c r="BJ140" i="11"/>
  <c r="BI140" i="11"/>
  <c r="BH140" i="11"/>
  <c r="BN139" i="11"/>
  <c r="BM139" i="11"/>
  <c r="BL139" i="11"/>
  <c r="BK139" i="11"/>
  <c r="BJ139" i="11"/>
  <c r="BI139" i="11"/>
  <c r="BH139" i="11"/>
  <c r="BN138" i="11"/>
  <c r="BM138" i="11"/>
  <c r="BL138" i="11"/>
  <c r="BK138" i="11"/>
  <c r="BJ138" i="11"/>
  <c r="BI138" i="11"/>
  <c r="BH138" i="11"/>
  <c r="BN137" i="11"/>
  <c r="BM137" i="11"/>
  <c r="BL137" i="11"/>
  <c r="BK137" i="11"/>
  <c r="BJ137" i="11"/>
  <c r="BI137" i="11"/>
  <c r="BH137" i="11"/>
  <c r="BN136" i="11"/>
  <c r="BM136" i="11"/>
  <c r="BL136" i="11"/>
  <c r="BK136" i="11"/>
  <c r="BJ136" i="11"/>
  <c r="BI136" i="11"/>
  <c r="BH136" i="11"/>
  <c r="BN135" i="11"/>
  <c r="BM135" i="11"/>
  <c r="BL135" i="11"/>
  <c r="BK135" i="11"/>
  <c r="BJ135" i="11"/>
  <c r="BI135" i="11"/>
  <c r="BH135" i="11"/>
  <c r="CB122" i="11"/>
  <c r="CA122" i="11"/>
  <c r="BZ122" i="11"/>
  <c r="BY122" i="11"/>
  <c r="BW122" i="11"/>
  <c r="BV122" i="11"/>
  <c r="CB121" i="11"/>
  <c r="CA121" i="11"/>
  <c r="BZ121" i="11"/>
  <c r="BY121" i="11"/>
  <c r="BX121" i="11"/>
  <c r="BW121" i="11"/>
  <c r="BV121" i="11"/>
  <c r="CB120" i="11"/>
  <c r="CA120" i="11"/>
  <c r="BZ120" i="11"/>
  <c r="BY120" i="11"/>
  <c r="BX120" i="11"/>
  <c r="BW120" i="11"/>
  <c r="BV120" i="11"/>
  <c r="CB119" i="11"/>
  <c r="CA119" i="11"/>
  <c r="BZ119" i="11"/>
  <c r="BY119" i="11"/>
  <c r="BX119" i="11"/>
  <c r="BW119" i="11"/>
  <c r="BV119" i="11"/>
  <c r="CB118" i="11"/>
  <c r="CA118" i="11"/>
  <c r="BZ118" i="11"/>
  <c r="BY118" i="11"/>
  <c r="BX118" i="11"/>
  <c r="BW118" i="11"/>
  <c r="BV118" i="11"/>
  <c r="BV132" i="11" s="1"/>
  <c r="CB117" i="11"/>
  <c r="CA117" i="11"/>
  <c r="BZ117" i="11"/>
  <c r="BY117" i="11"/>
  <c r="BX117" i="11"/>
  <c r="BW117" i="11"/>
  <c r="BV117" i="11"/>
  <c r="BN122" i="11"/>
  <c r="BM122" i="11"/>
  <c r="BL122" i="11"/>
  <c r="BK122" i="11"/>
  <c r="BJ122" i="11"/>
  <c r="BI122" i="11"/>
  <c r="BH122" i="11"/>
  <c r="BN121" i="11"/>
  <c r="BM121" i="11"/>
  <c r="BL121" i="11"/>
  <c r="BK121" i="11"/>
  <c r="BJ121" i="11"/>
  <c r="BI121" i="11"/>
  <c r="BH121" i="11"/>
  <c r="BN120" i="11"/>
  <c r="BM120" i="11"/>
  <c r="BL120" i="11"/>
  <c r="BK120" i="11"/>
  <c r="BJ120" i="11"/>
  <c r="BI120" i="11"/>
  <c r="BH120" i="11"/>
  <c r="BN119" i="11"/>
  <c r="BM119" i="11"/>
  <c r="BL119" i="11"/>
  <c r="BK119" i="11"/>
  <c r="BJ119" i="11"/>
  <c r="BI119" i="11"/>
  <c r="BH119" i="11"/>
  <c r="BN118" i="11"/>
  <c r="BM118" i="11"/>
  <c r="BL118" i="11"/>
  <c r="BK118" i="11"/>
  <c r="BJ118" i="11"/>
  <c r="BI118" i="11"/>
  <c r="BH118" i="11"/>
  <c r="BN117" i="11"/>
  <c r="BM117" i="11"/>
  <c r="BL117" i="11"/>
  <c r="BK117" i="11"/>
  <c r="BJ117" i="11"/>
  <c r="BI117" i="11"/>
  <c r="BH117" i="11"/>
  <c r="CG84" i="11"/>
  <c r="CF84" i="11"/>
  <c r="CE84" i="11"/>
  <c r="CD84" i="11"/>
  <c r="CC84" i="11"/>
  <c r="CB84" i="11"/>
  <c r="CA84" i="11"/>
  <c r="BZ84" i="11"/>
  <c r="BY84" i="11"/>
  <c r="BX84" i="11"/>
  <c r="BW84" i="11"/>
  <c r="BV84" i="11"/>
  <c r="BS84" i="11"/>
  <c r="BR84" i="11"/>
  <c r="BQ84" i="11"/>
  <c r="BP84" i="11"/>
  <c r="BO84" i="11"/>
  <c r="BN84" i="11"/>
  <c r="BM84" i="11"/>
  <c r="BL84" i="11"/>
  <c r="BK84" i="11"/>
  <c r="BJ84" i="11"/>
  <c r="BI84" i="11"/>
  <c r="BH84" i="11"/>
  <c r="BM83" i="11"/>
  <c r="BL83" i="11"/>
  <c r="BK83" i="11"/>
  <c r="BJ83" i="11"/>
  <c r="BI83" i="11"/>
  <c r="BM82" i="11"/>
  <c r="BL82" i="11"/>
  <c r="BK82" i="11"/>
  <c r="BJ82" i="11"/>
  <c r="BI82" i="11"/>
  <c r="BM81" i="11"/>
  <c r="BL81" i="11"/>
  <c r="BK81" i="11"/>
  <c r="BJ81" i="11"/>
  <c r="BI81" i="11"/>
  <c r="BM80" i="11"/>
  <c r="BL80" i="11"/>
  <c r="BK80" i="11"/>
  <c r="BJ80" i="11"/>
  <c r="BI80" i="11"/>
  <c r="BM79" i="11"/>
  <c r="BL79" i="11"/>
  <c r="BK79" i="11"/>
  <c r="BJ79" i="11"/>
  <c r="BI79" i="11"/>
  <c r="CG66" i="11"/>
  <c r="CF66" i="11"/>
  <c r="CE66" i="11"/>
  <c r="CD66" i="11"/>
  <c r="CC66" i="11"/>
  <c r="CB66" i="11"/>
  <c r="CA66" i="11"/>
  <c r="BZ66" i="11"/>
  <c r="BY66" i="11"/>
  <c r="BX66" i="11"/>
  <c r="BW66" i="11"/>
  <c r="BV66" i="11"/>
  <c r="BS66" i="11"/>
  <c r="BR66" i="11"/>
  <c r="BQ66" i="11"/>
  <c r="BP66" i="11"/>
  <c r="BO66" i="11"/>
  <c r="BN66" i="11"/>
  <c r="BM66" i="11"/>
  <c r="BL66" i="11"/>
  <c r="BK66" i="11"/>
  <c r="BJ66" i="11"/>
  <c r="BI66" i="11"/>
  <c r="BH66" i="11"/>
  <c r="BM65" i="11"/>
  <c r="BL65" i="11"/>
  <c r="BK65" i="11"/>
  <c r="BJ65" i="11"/>
  <c r="BI65" i="11"/>
  <c r="BM64" i="11"/>
  <c r="BL64" i="11"/>
  <c r="BK64" i="11"/>
  <c r="BJ64" i="11"/>
  <c r="BI64" i="11"/>
  <c r="BM63" i="11"/>
  <c r="BL63" i="11"/>
  <c r="BK63" i="11"/>
  <c r="BJ63" i="11"/>
  <c r="BI63" i="11"/>
  <c r="BM62" i="11"/>
  <c r="BL62" i="11"/>
  <c r="BK62" i="11"/>
  <c r="BJ62" i="11"/>
  <c r="BI62" i="11"/>
  <c r="BM61" i="11"/>
  <c r="BL61" i="11"/>
  <c r="BK61" i="11"/>
  <c r="BJ61" i="11"/>
  <c r="BI61" i="11"/>
  <c r="CB28" i="11"/>
  <c r="CA28" i="11"/>
  <c r="BZ28" i="11"/>
  <c r="BY28" i="11"/>
  <c r="BX28" i="11"/>
  <c r="BW28" i="11"/>
  <c r="BV28" i="11"/>
  <c r="CB27" i="11"/>
  <c r="CA27" i="11"/>
  <c r="BZ27" i="11"/>
  <c r="BY27" i="11"/>
  <c r="BX27" i="11"/>
  <c r="BW27" i="11"/>
  <c r="BV27" i="11"/>
  <c r="CB26" i="11"/>
  <c r="CA26" i="11"/>
  <c r="BZ26" i="11"/>
  <c r="BY26" i="11"/>
  <c r="BX26" i="11"/>
  <c r="BW26" i="11"/>
  <c r="BV26" i="11"/>
  <c r="CB25" i="11"/>
  <c r="CA25" i="11"/>
  <c r="BZ25" i="11"/>
  <c r="BY25" i="11"/>
  <c r="BX25" i="11"/>
  <c r="BW25" i="11"/>
  <c r="BV25" i="11"/>
  <c r="CB24" i="11"/>
  <c r="CA24" i="11"/>
  <c r="BZ24" i="11"/>
  <c r="BY24" i="11"/>
  <c r="BX24" i="11"/>
  <c r="BW24" i="11"/>
  <c r="BV24" i="11"/>
  <c r="CB23" i="11"/>
  <c r="CA23" i="11"/>
  <c r="CA38" i="11" s="1"/>
  <c r="BZ23" i="11"/>
  <c r="BZ38" i="11" s="1"/>
  <c r="BY23" i="11"/>
  <c r="BX23" i="11"/>
  <c r="BW23" i="11"/>
  <c r="BW38" i="11" s="1"/>
  <c r="BV23" i="11"/>
  <c r="BV38" i="11" s="1"/>
  <c r="BN28" i="11"/>
  <c r="BM28" i="11"/>
  <c r="BL28" i="11"/>
  <c r="BK28" i="11"/>
  <c r="BJ28" i="11"/>
  <c r="BI28" i="11"/>
  <c r="BH28" i="11"/>
  <c r="BN27" i="11"/>
  <c r="BM27" i="11"/>
  <c r="BL27" i="11"/>
  <c r="BK27" i="11"/>
  <c r="BJ27" i="11"/>
  <c r="BI27" i="11"/>
  <c r="BH27" i="11"/>
  <c r="BN26" i="11"/>
  <c r="BM26" i="11"/>
  <c r="BL26" i="11"/>
  <c r="BK26" i="11"/>
  <c r="BJ26" i="11"/>
  <c r="BI26" i="11"/>
  <c r="BH26" i="11"/>
  <c r="BN25" i="11"/>
  <c r="BM25" i="11"/>
  <c r="BL25" i="11"/>
  <c r="BK25" i="11"/>
  <c r="BJ25" i="11"/>
  <c r="BI25" i="11"/>
  <c r="BH25" i="11"/>
  <c r="BN24" i="11"/>
  <c r="BM24" i="11"/>
  <c r="BL24" i="11"/>
  <c r="BK24" i="11"/>
  <c r="BJ24" i="11"/>
  <c r="BI24" i="11"/>
  <c r="BH24" i="11"/>
  <c r="BN23" i="11"/>
  <c r="BM23" i="11"/>
  <c r="BL23" i="11"/>
  <c r="BK23" i="11"/>
  <c r="BJ23" i="11"/>
  <c r="BI23" i="11"/>
  <c r="BH23" i="11"/>
  <c r="CB10" i="11"/>
  <c r="CA10" i="11"/>
  <c r="BZ10" i="11"/>
  <c r="BY10" i="11"/>
  <c r="BX10" i="11"/>
  <c r="BW10" i="11"/>
  <c r="BV10" i="11"/>
  <c r="CB9" i="11"/>
  <c r="CA9" i="11"/>
  <c r="BZ9" i="11"/>
  <c r="BY9" i="11"/>
  <c r="BX9" i="11"/>
  <c r="BW9" i="11"/>
  <c r="BV9" i="11"/>
  <c r="CB8" i="11"/>
  <c r="CA8" i="11"/>
  <c r="BZ8" i="11"/>
  <c r="BY8" i="11"/>
  <c r="BX8" i="11"/>
  <c r="BW8" i="11"/>
  <c r="BV8" i="11"/>
  <c r="CB7" i="11"/>
  <c r="CA7" i="11"/>
  <c r="BZ7" i="11"/>
  <c r="BY7" i="11"/>
  <c r="BX7" i="11"/>
  <c r="BW7" i="11"/>
  <c r="BV7" i="11"/>
  <c r="CB6" i="11"/>
  <c r="CA6" i="11"/>
  <c r="BZ6" i="11"/>
  <c r="BY6" i="11"/>
  <c r="BX6" i="11"/>
  <c r="BW6" i="11"/>
  <c r="BV6" i="11"/>
  <c r="CB5" i="11"/>
  <c r="CA5" i="11"/>
  <c r="CA20" i="11" s="1"/>
  <c r="BZ5" i="11"/>
  <c r="BY5" i="11"/>
  <c r="BY20" i="11" s="1"/>
  <c r="BX5" i="11"/>
  <c r="BW5" i="11"/>
  <c r="BW20" i="11" s="1"/>
  <c r="BN10" i="11"/>
  <c r="BM10" i="11"/>
  <c r="BL10" i="11"/>
  <c r="BK10" i="11"/>
  <c r="BJ10" i="11"/>
  <c r="BI10" i="11"/>
  <c r="BH10" i="11"/>
  <c r="BN9" i="11"/>
  <c r="BM9" i="11"/>
  <c r="BL9" i="11"/>
  <c r="BK9" i="11"/>
  <c r="BJ9" i="11"/>
  <c r="BI9" i="11"/>
  <c r="BH9" i="11"/>
  <c r="BN8" i="11"/>
  <c r="BM8" i="11"/>
  <c r="BL8" i="11"/>
  <c r="BK8" i="11"/>
  <c r="BJ8" i="11"/>
  <c r="BI8" i="11"/>
  <c r="BH8" i="11"/>
  <c r="BN7" i="11"/>
  <c r="BM7" i="11"/>
  <c r="BL7" i="11"/>
  <c r="BK7" i="11"/>
  <c r="BJ7" i="11"/>
  <c r="BI7" i="11"/>
  <c r="BH7" i="11"/>
  <c r="BN6" i="11"/>
  <c r="BM6" i="11"/>
  <c r="BL6" i="11"/>
  <c r="BK6" i="11"/>
  <c r="BJ6" i="11"/>
  <c r="BI6" i="11"/>
  <c r="BH6" i="11"/>
  <c r="BN5" i="11"/>
  <c r="BM5" i="11"/>
  <c r="BL5" i="11"/>
  <c r="BK5" i="11"/>
  <c r="BJ5" i="11"/>
  <c r="BI5" i="11"/>
  <c r="BV5" i="11"/>
  <c r="BH5" i="11"/>
  <c r="CG252" i="10"/>
  <c r="CF252" i="10"/>
  <c r="CE252" i="10"/>
  <c r="CD252" i="10"/>
  <c r="CC252" i="10"/>
  <c r="CB252" i="10"/>
  <c r="CA252" i="10"/>
  <c r="BZ252" i="10"/>
  <c r="BY252" i="10"/>
  <c r="BX252" i="10"/>
  <c r="BW252" i="10"/>
  <c r="BV252" i="10"/>
  <c r="CG251" i="10"/>
  <c r="CF251" i="10"/>
  <c r="CE251" i="10"/>
  <c r="CD251" i="10"/>
  <c r="CC251" i="10"/>
  <c r="CB251" i="10"/>
  <c r="CA251" i="10"/>
  <c r="BZ251" i="10"/>
  <c r="BY251" i="10"/>
  <c r="BX251" i="10"/>
  <c r="BW251" i="10"/>
  <c r="BV251" i="10"/>
  <c r="CG250" i="10"/>
  <c r="CF250" i="10"/>
  <c r="CE250" i="10"/>
  <c r="CD250" i="10"/>
  <c r="CC250" i="10"/>
  <c r="CB250" i="10"/>
  <c r="CA250" i="10"/>
  <c r="BZ250" i="10"/>
  <c r="BY250" i="10"/>
  <c r="BX250" i="10"/>
  <c r="BW250" i="10"/>
  <c r="BV250" i="10"/>
  <c r="CG249" i="10"/>
  <c r="CF249" i="10"/>
  <c r="CE249" i="10"/>
  <c r="CD249" i="10"/>
  <c r="CC249" i="10"/>
  <c r="CB249" i="10"/>
  <c r="CA249" i="10"/>
  <c r="BZ249" i="10"/>
  <c r="BY249" i="10"/>
  <c r="BX249" i="10"/>
  <c r="BW249" i="10"/>
  <c r="BV249" i="10"/>
  <c r="CG248" i="10"/>
  <c r="CF248" i="10"/>
  <c r="CE248" i="10"/>
  <c r="CD248" i="10"/>
  <c r="CC248" i="10"/>
  <c r="CB248" i="10"/>
  <c r="CA248" i="10"/>
  <c r="BZ248" i="10"/>
  <c r="BY248" i="10"/>
  <c r="BX248" i="10"/>
  <c r="BW248" i="10"/>
  <c r="BV248" i="10"/>
  <c r="CG247" i="10"/>
  <c r="CF247" i="10"/>
  <c r="CE247" i="10"/>
  <c r="CD247" i="10"/>
  <c r="CC247" i="10"/>
  <c r="CB247" i="10"/>
  <c r="CA247" i="10"/>
  <c r="BZ247" i="10"/>
  <c r="BY247" i="10"/>
  <c r="BX247" i="10"/>
  <c r="BW247" i="10"/>
  <c r="BV247" i="10"/>
  <c r="BS252" i="10"/>
  <c r="BR252" i="10"/>
  <c r="BQ252" i="10"/>
  <c r="BP252" i="10"/>
  <c r="BO252" i="10"/>
  <c r="BN252" i="10"/>
  <c r="BM252" i="10"/>
  <c r="BL252" i="10"/>
  <c r="BK252" i="10"/>
  <c r="BJ252" i="10"/>
  <c r="BI252" i="10"/>
  <c r="BH252" i="10"/>
  <c r="BS251" i="10"/>
  <c r="BR251" i="10"/>
  <c r="BQ251" i="10"/>
  <c r="BP251" i="10"/>
  <c r="BO251" i="10"/>
  <c r="BN251" i="10"/>
  <c r="BM251" i="10"/>
  <c r="BL251" i="10"/>
  <c r="BK251" i="10"/>
  <c r="BJ251" i="10"/>
  <c r="BI251" i="10"/>
  <c r="BH251" i="10"/>
  <c r="BS250" i="10"/>
  <c r="BR250" i="10"/>
  <c r="BQ250" i="10"/>
  <c r="BP250" i="10"/>
  <c r="BO250" i="10"/>
  <c r="BN250" i="10"/>
  <c r="BM250" i="10"/>
  <c r="BL250" i="10"/>
  <c r="BK250" i="10"/>
  <c r="BJ250" i="10"/>
  <c r="BI250" i="10"/>
  <c r="BH250" i="10"/>
  <c r="BS249" i="10"/>
  <c r="BR249" i="10"/>
  <c r="BQ249" i="10"/>
  <c r="BP249" i="10"/>
  <c r="BO249" i="10"/>
  <c r="BN249" i="10"/>
  <c r="BM249" i="10"/>
  <c r="BL249" i="10"/>
  <c r="BK249" i="10"/>
  <c r="BJ249" i="10"/>
  <c r="BI249" i="10"/>
  <c r="BH249" i="10"/>
  <c r="BS248" i="10"/>
  <c r="BR248" i="10"/>
  <c r="BQ248" i="10"/>
  <c r="BP248" i="10"/>
  <c r="BO248" i="10"/>
  <c r="BN248" i="10"/>
  <c r="BM248" i="10"/>
  <c r="BL248" i="10"/>
  <c r="BK248" i="10"/>
  <c r="BJ248" i="10"/>
  <c r="BI248" i="10"/>
  <c r="BH248" i="10"/>
  <c r="BS247" i="10"/>
  <c r="BR247" i="10"/>
  <c r="BQ247" i="10"/>
  <c r="BP247" i="10"/>
  <c r="BO247" i="10"/>
  <c r="BN247" i="10"/>
  <c r="BM247" i="10"/>
  <c r="BL247" i="10"/>
  <c r="BK247" i="10"/>
  <c r="BJ247" i="10"/>
  <c r="BI247" i="10"/>
  <c r="BH247" i="10"/>
  <c r="CG234" i="10"/>
  <c r="CF234" i="10"/>
  <c r="CE234" i="10"/>
  <c r="CD234" i="10"/>
  <c r="CC234" i="10"/>
  <c r="CB234" i="10"/>
  <c r="CA234" i="10"/>
  <c r="BZ234" i="10"/>
  <c r="BY234" i="10"/>
  <c r="BX234" i="10"/>
  <c r="BW234" i="10"/>
  <c r="BV234" i="10"/>
  <c r="CG233" i="10"/>
  <c r="CF233" i="10"/>
  <c r="CE233" i="10"/>
  <c r="CD233" i="10"/>
  <c r="CC233" i="10"/>
  <c r="CB233" i="10"/>
  <c r="CA233" i="10"/>
  <c r="BZ233" i="10"/>
  <c r="BY233" i="10"/>
  <c r="BX233" i="10"/>
  <c r="BW233" i="10"/>
  <c r="BV233" i="10"/>
  <c r="CG232" i="10"/>
  <c r="CF232" i="10"/>
  <c r="CE232" i="10"/>
  <c r="CD232" i="10"/>
  <c r="CC232" i="10"/>
  <c r="CB232" i="10"/>
  <c r="CA232" i="10"/>
  <c r="BZ232" i="10"/>
  <c r="BY232" i="10"/>
  <c r="BX232" i="10"/>
  <c r="BW232" i="10"/>
  <c r="BV232" i="10"/>
  <c r="CG231" i="10"/>
  <c r="CF231" i="10"/>
  <c r="CE231" i="10"/>
  <c r="CD231" i="10"/>
  <c r="CC231" i="10"/>
  <c r="CB231" i="10"/>
  <c r="CA231" i="10"/>
  <c r="BZ231" i="10"/>
  <c r="BY231" i="10"/>
  <c r="BX231" i="10"/>
  <c r="BW231" i="10"/>
  <c r="BV231" i="10"/>
  <c r="CG230" i="10"/>
  <c r="CF230" i="10"/>
  <c r="CE230" i="10"/>
  <c r="CD230" i="10"/>
  <c r="CC230" i="10"/>
  <c r="CB230" i="10"/>
  <c r="CA230" i="10"/>
  <c r="BZ230" i="10"/>
  <c r="BY230" i="10"/>
  <c r="BX230" i="10"/>
  <c r="BW230" i="10"/>
  <c r="BV230" i="10"/>
  <c r="CG229" i="10"/>
  <c r="CF229" i="10"/>
  <c r="CE229" i="10"/>
  <c r="CD229" i="10"/>
  <c r="CC229" i="10"/>
  <c r="CB229" i="10"/>
  <c r="CA229" i="10"/>
  <c r="BZ229" i="10"/>
  <c r="BY229" i="10"/>
  <c r="BX229" i="10"/>
  <c r="BW229" i="10"/>
  <c r="BV229" i="10"/>
  <c r="BS234" i="10"/>
  <c r="BR234" i="10"/>
  <c r="BQ234" i="10"/>
  <c r="BP234" i="10"/>
  <c r="BO234" i="10"/>
  <c r="BN234" i="10"/>
  <c r="BM234" i="10"/>
  <c r="BL234" i="10"/>
  <c r="BK234" i="10"/>
  <c r="BJ234" i="10"/>
  <c r="BI234" i="10"/>
  <c r="BH234" i="10"/>
  <c r="BS233" i="10"/>
  <c r="BR233" i="10"/>
  <c r="BQ233" i="10"/>
  <c r="BP233" i="10"/>
  <c r="BO233" i="10"/>
  <c r="BN233" i="10"/>
  <c r="BM233" i="10"/>
  <c r="BL233" i="10"/>
  <c r="BK233" i="10"/>
  <c r="BJ233" i="10"/>
  <c r="BI233" i="10"/>
  <c r="BH233" i="10"/>
  <c r="BS232" i="10"/>
  <c r="BR232" i="10"/>
  <c r="BQ232" i="10"/>
  <c r="BP232" i="10"/>
  <c r="BO232" i="10"/>
  <c r="BN232" i="10"/>
  <c r="BM232" i="10"/>
  <c r="BL232" i="10"/>
  <c r="BK232" i="10"/>
  <c r="BJ232" i="10"/>
  <c r="BI232" i="10"/>
  <c r="BH232" i="10"/>
  <c r="BS231" i="10"/>
  <c r="BR231" i="10"/>
  <c r="BQ231" i="10"/>
  <c r="BP231" i="10"/>
  <c r="BO231" i="10"/>
  <c r="BN231" i="10"/>
  <c r="BM231" i="10"/>
  <c r="BL231" i="10"/>
  <c r="BK231" i="10"/>
  <c r="BJ231" i="10"/>
  <c r="BI231" i="10"/>
  <c r="BH231" i="10"/>
  <c r="BS230" i="10"/>
  <c r="BR230" i="10"/>
  <c r="BQ230" i="10"/>
  <c r="BP230" i="10"/>
  <c r="BO230" i="10"/>
  <c r="BN230" i="10"/>
  <c r="BM230" i="10"/>
  <c r="BL230" i="10"/>
  <c r="BK230" i="10"/>
  <c r="BJ230" i="10"/>
  <c r="BI230" i="10"/>
  <c r="BH230" i="10"/>
  <c r="BS229" i="10"/>
  <c r="BR229" i="10"/>
  <c r="BQ229" i="10"/>
  <c r="BP229" i="10"/>
  <c r="BO229" i="10"/>
  <c r="BN229" i="10"/>
  <c r="BM229" i="10"/>
  <c r="BL229" i="10"/>
  <c r="BK229" i="10"/>
  <c r="BJ229" i="10"/>
  <c r="BI229" i="10"/>
  <c r="BH229" i="10"/>
  <c r="CG196" i="10"/>
  <c r="CF196" i="10"/>
  <c r="CE196" i="10"/>
  <c r="CD196" i="10"/>
  <c r="CC196" i="10"/>
  <c r="CB196" i="10"/>
  <c r="CA196" i="10"/>
  <c r="BZ196" i="10"/>
  <c r="BY196" i="10"/>
  <c r="BX196" i="10"/>
  <c r="BW196" i="10"/>
  <c r="BV196" i="10"/>
  <c r="CG195" i="10"/>
  <c r="CF195" i="10"/>
  <c r="CE195" i="10"/>
  <c r="CD195" i="10"/>
  <c r="CC195" i="10"/>
  <c r="CB195" i="10"/>
  <c r="CA195" i="10"/>
  <c r="BZ195" i="10"/>
  <c r="BY195" i="10"/>
  <c r="BX195" i="10"/>
  <c r="BW195" i="10"/>
  <c r="BV195" i="10"/>
  <c r="CG194" i="10"/>
  <c r="CF194" i="10"/>
  <c r="CE194" i="10"/>
  <c r="CD194" i="10"/>
  <c r="CC194" i="10"/>
  <c r="CB194" i="10"/>
  <c r="CA194" i="10"/>
  <c r="BZ194" i="10"/>
  <c r="BY194" i="10"/>
  <c r="BX194" i="10"/>
  <c r="BW194" i="10"/>
  <c r="BV194" i="10"/>
  <c r="CG193" i="10"/>
  <c r="CF193" i="10"/>
  <c r="CE193" i="10"/>
  <c r="CD193" i="10"/>
  <c r="CC193" i="10"/>
  <c r="CB193" i="10"/>
  <c r="CA193" i="10"/>
  <c r="BZ193" i="10"/>
  <c r="BY193" i="10"/>
  <c r="BX193" i="10"/>
  <c r="BW193" i="10"/>
  <c r="BV193" i="10"/>
  <c r="CG192" i="10"/>
  <c r="CF192" i="10"/>
  <c r="CE192" i="10"/>
  <c r="CD192" i="10"/>
  <c r="CC192" i="10"/>
  <c r="CB192" i="10"/>
  <c r="CA192" i="10"/>
  <c r="BZ192" i="10"/>
  <c r="BY192" i="10"/>
  <c r="BX192" i="10"/>
  <c r="BW192" i="10"/>
  <c r="BV192" i="10"/>
  <c r="CG191" i="10"/>
  <c r="CF191" i="10"/>
  <c r="CE191" i="10"/>
  <c r="CD191" i="10"/>
  <c r="CC191" i="10"/>
  <c r="CB191" i="10"/>
  <c r="CA191" i="10"/>
  <c r="BZ191" i="10"/>
  <c r="BY191" i="10"/>
  <c r="BX191" i="10"/>
  <c r="BW191" i="10"/>
  <c r="BV191" i="10"/>
  <c r="BS196" i="10"/>
  <c r="BR196" i="10"/>
  <c r="BQ196" i="10"/>
  <c r="BP196" i="10"/>
  <c r="BO196" i="10"/>
  <c r="BN196" i="10"/>
  <c r="BM196" i="10"/>
  <c r="BL196" i="10"/>
  <c r="BK196" i="10"/>
  <c r="BJ196" i="10"/>
  <c r="BI196" i="10"/>
  <c r="BH196" i="10"/>
  <c r="BS195" i="10"/>
  <c r="BR195" i="10"/>
  <c r="BQ195" i="10"/>
  <c r="BP195" i="10"/>
  <c r="BO195" i="10"/>
  <c r="BN195" i="10"/>
  <c r="BM195" i="10"/>
  <c r="BL195" i="10"/>
  <c r="BK195" i="10"/>
  <c r="BJ195" i="10"/>
  <c r="BI195" i="10"/>
  <c r="BH195" i="10"/>
  <c r="BS194" i="10"/>
  <c r="BR194" i="10"/>
  <c r="BQ194" i="10"/>
  <c r="BP194" i="10"/>
  <c r="BO194" i="10"/>
  <c r="BN194" i="10"/>
  <c r="BM194" i="10"/>
  <c r="BL194" i="10"/>
  <c r="BK194" i="10"/>
  <c r="BJ194" i="10"/>
  <c r="BI194" i="10"/>
  <c r="BH194" i="10"/>
  <c r="BS193" i="10"/>
  <c r="BR193" i="10"/>
  <c r="BQ193" i="10"/>
  <c r="BP193" i="10"/>
  <c r="BO193" i="10"/>
  <c r="BN193" i="10"/>
  <c r="BM193" i="10"/>
  <c r="BL193" i="10"/>
  <c r="BK193" i="10"/>
  <c r="BJ193" i="10"/>
  <c r="BI193" i="10"/>
  <c r="BH193" i="10"/>
  <c r="BS192" i="10"/>
  <c r="BR192" i="10"/>
  <c r="BQ192" i="10"/>
  <c r="BP192" i="10"/>
  <c r="BO192" i="10"/>
  <c r="BN192" i="10"/>
  <c r="BM192" i="10"/>
  <c r="BL192" i="10"/>
  <c r="BK192" i="10"/>
  <c r="BJ192" i="10"/>
  <c r="BI192" i="10"/>
  <c r="BH192" i="10"/>
  <c r="BS191" i="10"/>
  <c r="BR191" i="10"/>
  <c r="BQ191" i="10"/>
  <c r="BP191" i="10"/>
  <c r="BO191" i="10"/>
  <c r="BN191" i="10"/>
  <c r="BM191" i="10"/>
  <c r="BL191" i="10"/>
  <c r="BK191" i="10"/>
  <c r="BJ191" i="10"/>
  <c r="BI191" i="10"/>
  <c r="BH191" i="10"/>
  <c r="CG178" i="10"/>
  <c r="CF178" i="10"/>
  <c r="CE178" i="10"/>
  <c r="CD178" i="10"/>
  <c r="CC178" i="10"/>
  <c r="CB178" i="10"/>
  <c r="CA178" i="10"/>
  <c r="BZ178" i="10"/>
  <c r="BY178" i="10"/>
  <c r="BX178" i="10"/>
  <c r="BW178" i="10"/>
  <c r="BV178" i="10"/>
  <c r="CG177" i="10"/>
  <c r="CF177" i="10"/>
  <c r="CE177" i="10"/>
  <c r="CD177" i="10"/>
  <c r="CC177" i="10"/>
  <c r="CB177" i="10"/>
  <c r="CA177" i="10"/>
  <c r="BZ177" i="10"/>
  <c r="BY177" i="10"/>
  <c r="BX177" i="10"/>
  <c r="BW177" i="10"/>
  <c r="BV177" i="10"/>
  <c r="CG176" i="10"/>
  <c r="CF176" i="10"/>
  <c r="CE176" i="10"/>
  <c r="CD176" i="10"/>
  <c r="CC176" i="10"/>
  <c r="CB176" i="10"/>
  <c r="CA176" i="10"/>
  <c r="BZ176" i="10"/>
  <c r="BY176" i="10"/>
  <c r="BX176" i="10"/>
  <c r="BW176" i="10"/>
  <c r="BV176" i="10"/>
  <c r="CG175" i="10"/>
  <c r="CF175" i="10"/>
  <c r="CE175" i="10"/>
  <c r="CD175" i="10"/>
  <c r="CC175" i="10"/>
  <c r="CB175" i="10"/>
  <c r="CA175" i="10"/>
  <c r="BZ175" i="10"/>
  <c r="BY175" i="10"/>
  <c r="BX175" i="10"/>
  <c r="BW175" i="10"/>
  <c r="BV175" i="10"/>
  <c r="CG174" i="10"/>
  <c r="CF174" i="10"/>
  <c r="CE174" i="10"/>
  <c r="CD174" i="10"/>
  <c r="CC174" i="10"/>
  <c r="CB174" i="10"/>
  <c r="CA174" i="10"/>
  <c r="BZ174" i="10"/>
  <c r="BY174" i="10"/>
  <c r="BX174" i="10"/>
  <c r="BW174" i="10"/>
  <c r="BV174" i="10"/>
  <c r="CG173" i="10"/>
  <c r="CF173" i="10"/>
  <c r="CE173" i="10"/>
  <c r="CD173" i="10"/>
  <c r="CC173" i="10"/>
  <c r="CB173" i="10"/>
  <c r="CA173" i="10"/>
  <c r="BZ173" i="10"/>
  <c r="BY173" i="10"/>
  <c r="BX173" i="10"/>
  <c r="BW173" i="10"/>
  <c r="BV173" i="10"/>
  <c r="BS178" i="10"/>
  <c r="BR178" i="10"/>
  <c r="BQ178" i="10"/>
  <c r="BP178" i="10"/>
  <c r="BO178" i="10"/>
  <c r="BN178" i="10"/>
  <c r="BM178" i="10"/>
  <c r="BL178" i="10"/>
  <c r="BK178" i="10"/>
  <c r="BJ178" i="10"/>
  <c r="BI178" i="10"/>
  <c r="BH178" i="10"/>
  <c r="BS177" i="10"/>
  <c r="BR177" i="10"/>
  <c r="BQ177" i="10"/>
  <c r="BP177" i="10"/>
  <c r="BO177" i="10"/>
  <c r="BN177" i="10"/>
  <c r="BM177" i="10"/>
  <c r="BL177" i="10"/>
  <c r="BK177" i="10"/>
  <c r="BJ177" i="10"/>
  <c r="BI177" i="10"/>
  <c r="BH177" i="10"/>
  <c r="BS176" i="10"/>
  <c r="BR176" i="10"/>
  <c r="BQ176" i="10"/>
  <c r="BP176" i="10"/>
  <c r="BO176" i="10"/>
  <c r="BN176" i="10"/>
  <c r="BM176" i="10"/>
  <c r="BL176" i="10"/>
  <c r="BK176" i="10"/>
  <c r="BJ176" i="10"/>
  <c r="BI176" i="10"/>
  <c r="BH176" i="10"/>
  <c r="BS175" i="10"/>
  <c r="BR175" i="10"/>
  <c r="BQ175" i="10"/>
  <c r="BP175" i="10"/>
  <c r="BO175" i="10"/>
  <c r="BN175" i="10"/>
  <c r="BM175" i="10"/>
  <c r="BL175" i="10"/>
  <c r="BK175" i="10"/>
  <c r="BJ175" i="10"/>
  <c r="BI175" i="10"/>
  <c r="BH175" i="10"/>
  <c r="BS174" i="10"/>
  <c r="BR174" i="10"/>
  <c r="BQ174" i="10"/>
  <c r="BP174" i="10"/>
  <c r="BO174" i="10"/>
  <c r="BN174" i="10"/>
  <c r="BM174" i="10"/>
  <c r="BL174" i="10"/>
  <c r="BK174" i="10"/>
  <c r="BJ174" i="10"/>
  <c r="BI174" i="10"/>
  <c r="BH174" i="10"/>
  <c r="BS173" i="10"/>
  <c r="BR173" i="10"/>
  <c r="BQ173" i="10"/>
  <c r="BP173" i="10"/>
  <c r="BO173" i="10"/>
  <c r="BN173" i="10"/>
  <c r="BM173" i="10"/>
  <c r="BL173" i="10"/>
  <c r="BK173" i="10"/>
  <c r="BJ173" i="10"/>
  <c r="BI173" i="10"/>
  <c r="BH173" i="10"/>
  <c r="CG140" i="10"/>
  <c r="CF140" i="10"/>
  <c r="CE140" i="10"/>
  <c r="CD140" i="10"/>
  <c r="CC140" i="10"/>
  <c r="CB140" i="10"/>
  <c r="CA140" i="10"/>
  <c r="BZ140" i="10"/>
  <c r="BY140" i="10"/>
  <c r="BX140" i="10"/>
  <c r="BW140" i="10"/>
  <c r="BV140" i="10"/>
  <c r="CG139" i="10"/>
  <c r="CF139" i="10"/>
  <c r="CE139" i="10"/>
  <c r="CD139" i="10"/>
  <c r="CC139" i="10"/>
  <c r="CB139" i="10"/>
  <c r="CA139" i="10"/>
  <c r="BZ139" i="10"/>
  <c r="BY139" i="10"/>
  <c r="BX139" i="10"/>
  <c r="BW139" i="10"/>
  <c r="BV139" i="10"/>
  <c r="CG138" i="10"/>
  <c r="CF138" i="10"/>
  <c r="CE138" i="10"/>
  <c r="CD138" i="10"/>
  <c r="CC138" i="10"/>
  <c r="CB138" i="10"/>
  <c r="CA138" i="10"/>
  <c r="BZ138" i="10"/>
  <c r="BY138" i="10"/>
  <c r="BX138" i="10"/>
  <c r="BW138" i="10"/>
  <c r="BV138" i="10"/>
  <c r="CG137" i="10"/>
  <c r="CF137" i="10"/>
  <c r="CE137" i="10"/>
  <c r="CD137" i="10"/>
  <c r="CC137" i="10"/>
  <c r="CB137" i="10"/>
  <c r="CA137" i="10"/>
  <c r="BZ137" i="10"/>
  <c r="BY137" i="10"/>
  <c r="BX137" i="10"/>
  <c r="BW137" i="10"/>
  <c r="BV137" i="10"/>
  <c r="CG136" i="10"/>
  <c r="CF136" i="10"/>
  <c r="CE136" i="10"/>
  <c r="CD136" i="10"/>
  <c r="CC136" i="10"/>
  <c r="CB136" i="10"/>
  <c r="CA136" i="10"/>
  <c r="BZ136" i="10"/>
  <c r="BY136" i="10"/>
  <c r="BX136" i="10"/>
  <c r="BW136" i="10"/>
  <c r="BV136" i="10"/>
  <c r="CG135" i="10"/>
  <c r="CF135" i="10"/>
  <c r="CE135" i="10"/>
  <c r="CD135" i="10"/>
  <c r="CC135" i="10"/>
  <c r="CB135" i="10"/>
  <c r="CA135" i="10"/>
  <c r="BZ135" i="10"/>
  <c r="BY135" i="10"/>
  <c r="BX135" i="10"/>
  <c r="BW135" i="10"/>
  <c r="BV135" i="10"/>
  <c r="BS140" i="10"/>
  <c r="BR140" i="10"/>
  <c r="BQ140" i="10"/>
  <c r="BP140" i="10"/>
  <c r="BO140" i="10"/>
  <c r="BN140" i="10"/>
  <c r="BM140" i="10"/>
  <c r="BL140" i="10"/>
  <c r="BK140" i="10"/>
  <c r="BJ140" i="10"/>
  <c r="BI140" i="10"/>
  <c r="BH140" i="10"/>
  <c r="BS139" i="10"/>
  <c r="BR139" i="10"/>
  <c r="BQ139" i="10"/>
  <c r="BP139" i="10"/>
  <c r="BO139" i="10"/>
  <c r="BN139" i="10"/>
  <c r="BM139" i="10"/>
  <c r="BL139" i="10"/>
  <c r="BK139" i="10"/>
  <c r="BJ139" i="10"/>
  <c r="BI139" i="10"/>
  <c r="BH139" i="10"/>
  <c r="BS138" i="10"/>
  <c r="BR138" i="10"/>
  <c r="BQ138" i="10"/>
  <c r="BP138" i="10"/>
  <c r="BO138" i="10"/>
  <c r="BN138" i="10"/>
  <c r="BM138" i="10"/>
  <c r="BL138" i="10"/>
  <c r="BK138" i="10"/>
  <c r="BJ138" i="10"/>
  <c r="BI138" i="10"/>
  <c r="BH138" i="10"/>
  <c r="BS137" i="10"/>
  <c r="BR137" i="10"/>
  <c r="BQ137" i="10"/>
  <c r="BP137" i="10"/>
  <c r="BO137" i="10"/>
  <c r="BN137" i="10"/>
  <c r="BM137" i="10"/>
  <c r="BL137" i="10"/>
  <c r="BK137" i="10"/>
  <c r="BJ137" i="10"/>
  <c r="BI137" i="10"/>
  <c r="BH137" i="10"/>
  <c r="BS136" i="10"/>
  <c r="BR136" i="10"/>
  <c r="BQ136" i="10"/>
  <c r="BP136" i="10"/>
  <c r="BO136" i="10"/>
  <c r="BN136" i="10"/>
  <c r="BM136" i="10"/>
  <c r="BL136" i="10"/>
  <c r="BK136" i="10"/>
  <c r="BJ136" i="10"/>
  <c r="BI136" i="10"/>
  <c r="BH136" i="10"/>
  <c r="BS135" i="10"/>
  <c r="BR135" i="10"/>
  <c r="BQ135" i="10"/>
  <c r="BP135" i="10"/>
  <c r="BO135" i="10"/>
  <c r="BN135" i="10"/>
  <c r="BM135" i="10"/>
  <c r="BL135" i="10"/>
  <c r="BK135" i="10"/>
  <c r="BJ135" i="10"/>
  <c r="BI135" i="10"/>
  <c r="BH135" i="10"/>
  <c r="CG122" i="10"/>
  <c r="CF122" i="10"/>
  <c r="CE122" i="10"/>
  <c r="CD122" i="10"/>
  <c r="CC122" i="10"/>
  <c r="CB122" i="10"/>
  <c r="CA122" i="10"/>
  <c r="BZ122" i="10"/>
  <c r="BY122" i="10"/>
  <c r="BX122" i="10"/>
  <c r="BW122" i="10"/>
  <c r="BV122" i="10"/>
  <c r="CG121" i="10"/>
  <c r="CF121" i="10"/>
  <c r="CE121" i="10"/>
  <c r="CD121" i="10"/>
  <c r="CC121" i="10"/>
  <c r="CB121" i="10"/>
  <c r="CA121" i="10"/>
  <c r="BZ121" i="10"/>
  <c r="BY121" i="10"/>
  <c r="BX121" i="10"/>
  <c r="BW121" i="10"/>
  <c r="BV121" i="10"/>
  <c r="CG120" i="10"/>
  <c r="CF120" i="10"/>
  <c r="CE120" i="10"/>
  <c r="CD120" i="10"/>
  <c r="CC120" i="10"/>
  <c r="CB120" i="10"/>
  <c r="CA120" i="10"/>
  <c r="BZ120" i="10"/>
  <c r="BY120" i="10"/>
  <c r="BX120" i="10"/>
  <c r="BW120" i="10"/>
  <c r="BV120" i="10"/>
  <c r="CG119" i="10"/>
  <c r="CF119" i="10"/>
  <c r="CE119" i="10"/>
  <c r="CD119" i="10"/>
  <c r="CC119" i="10"/>
  <c r="CB119" i="10"/>
  <c r="CA119" i="10"/>
  <c r="BZ119" i="10"/>
  <c r="BY119" i="10"/>
  <c r="BX119" i="10"/>
  <c r="BW119" i="10"/>
  <c r="BV119" i="10"/>
  <c r="CG118" i="10"/>
  <c r="CF118" i="10"/>
  <c r="CE118" i="10"/>
  <c r="CD118" i="10"/>
  <c r="CC118" i="10"/>
  <c r="CB118" i="10"/>
  <c r="CA118" i="10"/>
  <c r="BZ118" i="10"/>
  <c r="BY118" i="10"/>
  <c r="BX118" i="10"/>
  <c r="BW118" i="10"/>
  <c r="BV118" i="10"/>
  <c r="CG117" i="10"/>
  <c r="CF117" i="10"/>
  <c r="CE117" i="10"/>
  <c r="CD117" i="10"/>
  <c r="CC117" i="10"/>
  <c r="CB117" i="10"/>
  <c r="CA117" i="10"/>
  <c r="BZ117" i="10"/>
  <c r="BY117" i="10"/>
  <c r="BX117" i="10"/>
  <c r="BW117" i="10"/>
  <c r="BV117" i="10"/>
  <c r="BS122" i="10"/>
  <c r="BR122" i="10"/>
  <c r="BQ122" i="10"/>
  <c r="BP122" i="10"/>
  <c r="BO122" i="10"/>
  <c r="BN122" i="10"/>
  <c r="BM122" i="10"/>
  <c r="BL122" i="10"/>
  <c r="BK122" i="10"/>
  <c r="BJ122" i="10"/>
  <c r="BI122" i="10"/>
  <c r="BH122" i="10"/>
  <c r="BS121" i="10"/>
  <c r="BR121" i="10"/>
  <c r="BQ121" i="10"/>
  <c r="BP121" i="10"/>
  <c r="BO121" i="10"/>
  <c r="BN121" i="10"/>
  <c r="BM121" i="10"/>
  <c r="BL121" i="10"/>
  <c r="BK121" i="10"/>
  <c r="BJ121" i="10"/>
  <c r="BI121" i="10"/>
  <c r="BH121" i="10"/>
  <c r="BS120" i="10"/>
  <c r="BR120" i="10"/>
  <c r="BQ120" i="10"/>
  <c r="BP120" i="10"/>
  <c r="BO120" i="10"/>
  <c r="BN120" i="10"/>
  <c r="BM120" i="10"/>
  <c r="BL120" i="10"/>
  <c r="BK120" i="10"/>
  <c r="BJ120" i="10"/>
  <c r="BI120" i="10"/>
  <c r="BH120" i="10"/>
  <c r="BS119" i="10"/>
  <c r="BR119" i="10"/>
  <c r="BQ119" i="10"/>
  <c r="BP119" i="10"/>
  <c r="BO119" i="10"/>
  <c r="BN119" i="10"/>
  <c r="BM119" i="10"/>
  <c r="BL119" i="10"/>
  <c r="BK119" i="10"/>
  <c r="BJ119" i="10"/>
  <c r="BI119" i="10"/>
  <c r="BH119" i="10"/>
  <c r="BS118" i="10"/>
  <c r="BR118" i="10"/>
  <c r="BQ118" i="10"/>
  <c r="BP118" i="10"/>
  <c r="BO118" i="10"/>
  <c r="BN118" i="10"/>
  <c r="BM118" i="10"/>
  <c r="BL118" i="10"/>
  <c r="BK118" i="10"/>
  <c r="BJ118" i="10"/>
  <c r="BI118" i="10"/>
  <c r="BH118" i="10"/>
  <c r="BS117" i="10"/>
  <c r="BR117" i="10"/>
  <c r="BQ117" i="10"/>
  <c r="BP117" i="10"/>
  <c r="BO117" i="10"/>
  <c r="BN117" i="10"/>
  <c r="BM117" i="10"/>
  <c r="BL117" i="10"/>
  <c r="BK117" i="10"/>
  <c r="BJ117" i="10"/>
  <c r="BI117" i="10"/>
  <c r="BH117" i="10"/>
  <c r="CG84" i="10"/>
  <c r="CF84" i="10"/>
  <c r="CE84" i="10"/>
  <c r="CD84" i="10"/>
  <c r="CC84" i="10"/>
  <c r="CB84" i="10"/>
  <c r="CA84" i="10"/>
  <c r="BZ84" i="10"/>
  <c r="BY84" i="10"/>
  <c r="BX84" i="10"/>
  <c r="BW84" i="10"/>
  <c r="BV84" i="10"/>
  <c r="CG83" i="10"/>
  <c r="CF83" i="10"/>
  <c r="CE83" i="10"/>
  <c r="CD83" i="10"/>
  <c r="CC83" i="10"/>
  <c r="CB83" i="10"/>
  <c r="CA83" i="10"/>
  <c r="BZ83" i="10"/>
  <c r="BY83" i="10"/>
  <c r="BX83" i="10"/>
  <c r="BW83" i="10"/>
  <c r="BV83" i="10"/>
  <c r="CG82" i="10"/>
  <c r="CF82" i="10"/>
  <c r="CE82" i="10"/>
  <c r="CD82" i="10"/>
  <c r="CC82" i="10"/>
  <c r="CB82" i="10"/>
  <c r="CA82" i="10"/>
  <c r="BZ82" i="10"/>
  <c r="BY82" i="10"/>
  <c r="BX82" i="10"/>
  <c r="BW82" i="10"/>
  <c r="BV82" i="10"/>
  <c r="CG81" i="10"/>
  <c r="CF81" i="10"/>
  <c r="CE81" i="10"/>
  <c r="CD81" i="10"/>
  <c r="CC81" i="10"/>
  <c r="CB81" i="10"/>
  <c r="CA81" i="10"/>
  <c r="BZ81" i="10"/>
  <c r="BY81" i="10"/>
  <c r="BX81" i="10"/>
  <c r="BW81" i="10"/>
  <c r="BV81" i="10"/>
  <c r="CG80" i="10"/>
  <c r="CF80" i="10"/>
  <c r="CE80" i="10"/>
  <c r="CD80" i="10"/>
  <c r="CC80" i="10"/>
  <c r="CB80" i="10"/>
  <c r="CA80" i="10"/>
  <c r="BZ80" i="10"/>
  <c r="BY80" i="10"/>
  <c r="BX80" i="10"/>
  <c r="BW80" i="10"/>
  <c r="BV80" i="10"/>
  <c r="CG79" i="10"/>
  <c r="CF79" i="10"/>
  <c r="CE79" i="10"/>
  <c r="CD79" i="10"/>
  <c r="CC79" i="10"/>
  <c r="CB79" i="10"/>
  <c r="CA79" i="10"/>
  <c r="BZ79" i="10"/>
  <c r="BY79" i="10"/>
  <c r="BX79" i="10"/>
  <c r="BW79" i="10"/>
  <c r="BV79" i="10"/>
  <c r="BS84" i="10"/>
  <c r="BR84" i="10"/>
  <c r="BQ84" i="10"/>
  <c r="BP84" i="10"/>
  <c r="BO84" i="10"/>
  <c r="BN84" i="10"/>
  <c r="BM84" i="10"/>
  <c r="BL84" i="10"/>
  <c r="BK84" i="10"/>
  <c r="BJ84" i="10"/>
  <c r="BI84" i="10"/>
  <c r="BH84" i="10"/>
  <c r="BS83" i="10"/>
  <c r="BR83" i="10"/>
  <c r="BQ83" i="10"/>
  <c r="BP83" i="10"/>
  <c r="BO83" i="10"/>
  <c r="BN83" i="10"/>
  <c r="BM83" i="10"/>
  <c r="BL83" i="10"/>
  <c r="BK83" i="10"/>
  <c r="BJ83" i="10"/>
  <c r="BI83" i="10"/>
  <c r="BH83" i="10"/>
  <c r="BS82" i="10"/>
  <c r="BR82" i="10"/>
  <c r="BQ82" i="10"/>
  <c r="BP82" i="10"/>
  <c r="BO82" i="10"/>
  <c r="BN82" i="10"/>
  <c r="BM82" i="10"/>
  <c r="BL82" i="10"/>
  <c r="BK82" i="10"/>
  <c r="BJ82" i="10"/>
  <c r="BI82" i="10"/>
  <c r="BH82" i="10"/>
  <c r="BS81" i="10"/>
  <c r="BR81" i="10"/>
  <c r="BQ81" i="10"/>
  <c r="BP81" i="10"/>
  <c r="BO81" i="10"/>
  <c r="BN81" i="10"/>
  <c r="BM81" i="10"/>
  <c r="BL81" i="10"/>
  <c r="BK81" i="10"/>
  <c r="BJ81" i="10"/>
  <c r="BI81" i="10"/>
  <c r="BH81" i="10"/>
  <c r="BS80" i="10"/>
  <c r="BR80" i="10"/>
  <c r="BQ80" i="10"/>
  <c r="BP80" i="10"/>
  <c r="BO80" i="10"/>
  <c r="BN80" i="10"/>
  <c r="BM80" i="10"/>
  <c r="BL80" i="10"/>
  <c r="BK80" i="10"/>
  <c r="BJ80" i="10"/>
  <c r="BI80" i="10"/>
  <c r="BH80" i="10"/>
  <c r="BS79" i="10"/>
  <c r="BR79" i="10"/>
  <c r="BQ79" i="10"/>
  <c r="BP79" i="10"/>
  <c r="BO79" i="10"/>
  <c r="BN79" i="10"/>
  <c r="BM79" i="10"/>
  <c r="BL79" i="10"/>
  <c r="BK79" i="10"/>
  <c r="BJ79" i="10"/>
  <c r="BI79" i="10"/>
  <c r="BH79" i="10"/>
  <c r="CG66" i="10"/>
  <c r="CF66" i="10"/>
  <c r="CE66" i="10"/>
  <c r="CD66" i="10"/>
  <c r="CC66" i="10"/>
  <c r="CB66" i="10"/>
  <c r="CA66" i="10"/>
  <c r="BZ66" i="10"/>
  <c r="BY66" i="10"/>
  <c r="BX66" i="10"/>
  <c r="BW66" i="10"/>
  <c r="BV66" i="10"/>
  <c r="CG65" i="10"/>
  <c r="CF65" i="10"/>
  <c r="CE65" i="10"/>
  <c r="CD65" i="10"/>
  <c r="CC65" i="10"/>
  <c r="CB65" i="10"/>
  <c r="CA65" i="10"/>
  <c r="BZ65" i="10"/>
  <c r="BY65" i="10"/>
  <c r="BX65" i="10"/>
  <c r="BW65" i="10"/>
  <c r="BV65" i="10"/>
  <c r="CG64" i="10"/>
  <c r="CF64" i="10"/>
  <c r="CE64" i="10"/>
  <c r="CD64" i="10"/>
  <c r="CC64" i="10"/>
  <c r="CB64" i="10"/>
  <c r="CA64" i="10"/>
  <c r="BZ64" i="10"/>
  <c r="BY64" i="10"/>
  <c r="BX64" i="10"/>
  <c r="BW64" i="10"/>
  <c r="BV64" i="10"/>
  <c r="CG63" i="10"/>
  <c r="CF63" i="10"/>
  <c r="CE63" i="10"/>
  <c r="CD63" i="10"/>
  <c r="CC63" i="10"/>
  <c r="CB63" i="10"/>
  <c r="CA63" i="10"/>
  <c r="BZ63" i="10"/>
  <c r="BY63" i="10"/>
  <c r="BX63" i="10"/>
  <c r="BW63" i="10"/>
  <c r="BV63" i="10"/>
  <c r="CG62" i="10"/>
  <c r="CF62" i="10"/>
  <c r="CE62" i="10"/>
  <c r="CD62" i="10"/>
  <c r="CC62" i="10"/>
  <c r="CB62" i="10"/>
  <c r="CA62" i="10"/>
  <c r="BZ62" i="10"/>
  <c r="BY62" i="10"/>
  <c r="BX62" i="10"/>
  <c r="BW62" i="10"/>
  <c r="BV62" i="10"/>
  <c r="CG61" i="10"/>
  <c r="CF61" i="10"/>
  <c r="CE61" i="10"/>
  <c r="CD61" i="10"/>
  <c r="CC61" i="10"/>
  <c r="CB61" i="10"/>
  <c r="CA61" i="10"/>
  <c r="BZ61" i="10"/>
  <c r="BY61" i="10"/>
  <c r="BX61" i="10"/>
  <c r="BW61" i="10"/>
  <c r="BV61" i="10"/>
  <c r="BS66" i="10"/>
  <c r="BR66" i="10"/>
  <c r="BQ66" i="10"/>
  <c r="BP66" i="10"/>
  <c r="BO66" i="10"/>
  <c r="BN66" i="10"/>
  <c r="BM66" i="10"/>
  <c r="BL66" i="10"/>
  <c r="BK66" i="10"/>
  <c r="BJ66" i="10"/>
  <c r="BI66" i="10"/>
  <c r="BH66" i="10"/>
  <c r="BS65" i="10"/>
  <c r="BR65" i="10"/>
  <c r="BQ65" i="10"/>
  <c r="BP65" i="10"/>
  <c r="BO65" i="10"/>
  <c r="BN65" i="10"/>
  <c r="BM65" i="10"/>
  <c r="BL65" i="10"/>
  <c r="BK65" i="10"/>
  <c r="BJ65" i="10"/>
  <c r="BI65" i="10"/>
  <c r="BH65" i="10"/>
  <c r="BS64" i="10"/>
  <c r="BR64" i="10"/>
  <c r="BQ64" i="10"/>
  <c r="BP64" i="10"/>
  <c r="BO64" i="10"/>
  <c r="BN64" i="10"/>
  <c r="BM64" i="10"/>
  <c r="BL64" i="10"/>
  <c r="BK64" i="10"/>
  <c r="BJ64" i="10"/>
  <c r="BI64" i="10"/>
  <c r="BH64" i="10"/>
  <c r="BS63" i="10"/>
  <c r="BR63" i="10"/>
  <c r="BQ63" i="10"/>
  <c r="BP63" i="10"/>
  <c r="BO63" i="10"/>
  <c r="BN63" i="10"/>
  <c r="BM63" i="10"/>
  <c r="BL63" i="10"/>
  <c r="BK63" i="10"/>
  <c r="BJ63" i="10"/>
  <c r="BI63" i="10"/>
  <c r="BH63" i="10"/>
  <c r="BS62" i="10"/>
  <c r="BR62" i="10"/>
  <c r="BQ62" i="10"/>
  <c r="BP62" i="10"/>
  <c r="BO62" i="10"/>
  <c r="BN62" i="10"/>
  <c r="BM62" i="10"/>
  <c r="BL62" i="10"/>
  <c r="BK62" i="10"/>
  <c r="BJ62" i="10"/>
  <c r="BI62" i="10"/>
  <c r="BH62" i="10"/>
  <c r="BS61" i="10"/>
  <c r="BR61" i="10"/>
  <c r="BQ61" i="10"/>
  <c r="BP61" i="10"/>
  <c r="BO61" i="10"/>
  <c r="BN61" i="10"/>
  <c r="BM61" i="10"/>
  <c r="BL61" i="10"/>
  <c r="BK61" i="10"/>
  <c r="BJ61" i="10"/>
  <c r="BI61" i="10"/>
  <c r="BH61" i="10"/>
  <c r="CG28" i="10"/>
  <c r="CF28" i="10"/>
  <c r="CE28" i="10"/>
  <c r="CD28" i="10"/>
  <c r="CC28" i="10"/>
  <c r="CB28" i="10"/>
  <c r="CA28" i="10"/>
  <c r="BZ28" i="10"/>
  <c r="BY28" i="10"/>
  <c r="BX28" i="10"/>
  <c r="BW28" i="10"/>
  <c r="BV28" i="10"/>
  <c r="CG27" i="10"/>
  <c r="CF27" i="10"/>
  <c r="CE27" i="10"/>
  <c r="CD27" i="10"/>
  <c r="CC27" i="10"/>
  <c r="CB27" i="10"/>
  <c r="CA27" i="10"/>
  <c r="BZ27" i="10"/>
  <c r="BY27" i="10"/>
  <c r="BX27" i="10"/>
  <c r="BW27" i="10"/>
  <c r="BV27" i="10"/>
  <c r="CG26" i="10"/>
  <c r="CF26" i="10"/>
  <c r="CE26" i="10"/>
  <c r="CD26" i="10"/>
  <c r="CC26" i="10"/>
  <c r="CB26" i="10"/>
  <c r="CA26" i="10"/>
  <c r="BZ26" i="10"/>
  <c r="BY26" i="10"/>
  <c r="BX26" i="10"/>
  <c r="BW26" i="10"/>
  <c r="BV26" i="10"/>
  <c r="CG25" i="10"/>
  <c r="CF25" i="10"/>
  <c r="CE25" i="10"/>
  <c r="CD25" i="10"/>
  <c r="CC25" i="10"/>
  <c r="CB25" i="10"/>
  <c r="CA25" i="10"/>
  <c r="BZ25" i="10"/>
  <c r="BY25" i="10"/>
  <c r="BX25" i="10"/>
  <c r="BW25" i="10"/>
  <c r="BV25" i="10"/>
  <c r="CG24" i="10"/>
  <c r="CF24" i="10"/>
  <c r="CE24" i="10"/>
  <c r="CD24" i="10"/>
  <c r="CC24" i="10"/>
  <c r="CB24" i="10"/>
  <c r="CA24" i="10"/>
  <c r="BZ24" i="10"/>
  <c r="BY24" i="10"/>
  <c r="BX24" i="10"/>
  <c r="BW24" i="10"/>
  <c r="BV24" i="10"/>
  <c r="CG23" i="10"/>
  <c r="CF23" i="10"/>
  <c r="CE23" i="10"/>
  <c r="CD23" i="10"/>
  <c r="CC23" i="10"/>
  <c r="CB23" i="10"/>
  <c r="CA23" i="10"/>
  <c r="BZ23" i="10"/>
  <c r="BY23" i="10"/>
  <c r="BX23" i="10"/>
  <c r="BW23" i="10"/>
  <c r="BV23" i="10"/>
  <c r="BS28" i="10"/>
  <c r="BR28" i="10"/>
  <c r="BQ28" i="10"/>
  <c r="BP28" i="10"/>
  <c r="BO28" i="10"/>
  <c r="BN28" i="10"/>
  <c r="BM28" i="10"/>
  <c r="BL28" i="10"/>
  <c r="BK28" i="10"/>
  <c r="BJ28" i="10"/>
  <c r="BI28" i="10"/>
  <c r="BS27" i="10"/>
  <c r="BR27" i="10"/>
  <c r="BQ27" i="10"/>
  <c r="BP27" i="10"/>
  <c r="BO27" i="10"/>
  <c r="BN27" i="10"/>
  <c r="BM27" i="10"/>
  <c r="BL27" i="10"/>
  <c r="BK27" i="10"/>
  <c r="BJ27" i="10"/>
  <c r="BI27" i="10"/>
  <c r="BS26" i="10"/>
  <c r="BR26" i="10"/>
  <c r="BQ26" i="10"/>
  <c r="BP26" i="10"/>
  <c r="BO26" i="10"/>
  <c r="BN26" i="10"/>
  <c r="BM26" i="10"/>
  <c r="BL26" i="10"/>
  <c r="BK26" i="10"/>
  <c r="BJ26" i="10"/>
  <c r="BI26" i="10"/>
  <c r="BS25" i="10"/>
  <c r="BR25" i="10"/>
  <c r="BQ25" i="10"/>
  <c r="BP25" i="10"/>
  <c r="BO25" i="10"/>
  <c r="BN25" i="10"/>
  <c r="BM25" i="10"/>
  <c r="BL25" i="10"/>
  <c r="BK25" i="10"/>
  <c r="BJ25" i="10"/>
  <c r="BI25" i="10"/>
  <c r="BS24" i="10"/>
  <c r="BR24" i="10"/>
  <c r="BQ24" i="10"/>
  <c r="BP24" i="10"/>
  <c r="BO24" i="10"/>
  <c r="BN24" i="10"/>
  <c r="BM24" i="10"/>
  <c r="BL24" i="10"/>
  <c r="BK24" i="10"/>
  <c r="BJ24" i="10"/>
  <c r="BI24" i="10"/>
  <c r="BS23" i="10"/>
  <c r="BR23" i="10"/>
  <c r="BQ23" i="10"/>
  <c r="BP23" i="10"/>
  <c r="BO23" i="10"/>
  <c r="BN23" i="10"/>
  <c r="BM23" i="10"/>
  <c r="BL23" i="10"/>
  <c r="BK23" i="10"/>
  <c r="BJ23" i="10"/>
  <c r="BI23" i="10"/>
  <c r="BH28" i="10"/>
  <c r="BH27" i="10"/>
  <c r="BH26" i="10"/>
  <c r="BH25" i="10"/>
  <c r="BH24" i="10"/>
  <c r="BH23" i="10"/>
  <c r="CG10" i="10"/>
  <c r="CF10" i="10"/>
  <c r="CE10" i="10"/>
  <c r="CD10" i="10"/>
  <c r="CC10" i="10"/>
  <c r="CB10" i="10"/>
  <c r="CA10" i="10"/>
  <c r="BZ10" i="10"/>
  <c r="BY10" i="10"/>
  <c r="BX10" i="10"/>
  <c r="BW10" i="10"/>
  <c r="CG9" i="10"/>
  <c r="CF9" i="10"/>
  <c r="CE9" i="10"/>
  <c r="CD9" i="10"/>
  <c r="CC9" i="10"/>
  <c r="CB9" i="10"/>
  <c r="CA9" i="10"/>
  <c r="BZ9" i="10"/>
  <c r="BY9" i="10"/>
  <c r="BX9" i="10"/>
  <c r="BW9" i="10"/>
  <c r="CG8" i="10"/>
  <c r="CF8" i="10"/>
  <c r="CE8" i="10"/>
  <c r="CD8" i="10"/>
  <c r="CC8" i="10"/>
  <c r="CB8" i="10"/>
  <c r="CA8" i="10"/>
  <c r="BZ8" i="10"/>
  <c r="BY8" i="10"/>
  <c r="BX8" i="10"/>
  <c r="BW8" i="10"/>
  <c r="CG7" i="10"/>
  <c r="CF7" i="10"/>
  <c r="CE7" i="10"/>
  <c r="CD7" i="10"/>
  <c r="CC7" i="10"/>
  <c r="CB7" i="10"/>
  <c r="CA7" i="10"/>
  <c r="BZ7" i="10"/>
  <c r="BY7" i="10"/>
  <c r="BX7" i="10"/>
  <c r="BW7" i="10"/>
  <c r="CG6" i="10"/>
  <c r="CF6" i="10"/>
  <c r="CE6" i="10"/>
  <c r="CD6" i="10"/>
  <c r="CC6" i="10"/>
  <c r="CB6" i="10"/>
  <c r="CA6" i="10"/>
  <c r="BZ6" i="10"/>
  <c r="BY6" i="10"/>
  <c r="BX6" i="10"/>
  <c r="BW6" i="10"/>
  <c r="CG5" i="10"/>
  <c r="CF5" i="10"/>
  <c r="CE5" i="10"/>
  <c r="CD5" i="10"/>
  <c r="CC5" i="10"/>
  <c r="CB5" i="10"/>
  <c r="CA5" i="10"/>
  <c r="BZ5" i="10"/>
  <c r="BY5" i="10"/>
  <c r="BX5" i="10"/>
  <c r="BW5" i="10"/>
  <c r="BV10" i="10"/>
  <c r="BV9" i="10"/>
  <c r="BV8" i="10"/>
  <c r="BV7" i="10"/>
  <c r="BV6" i="10"/>
  <c r="BV5" i="10"/>
  <c r="BS10" i="10"/>
  <c r="BR10" i="10"/>
  <c r="BQ10" i="10"/>
  <c r="BP10" i="10"/>
  <c r="BO10" i="10"/>
  <c r="BN10" i="10"/>
  <c r="BM10" i="10"/>
  <c r="BL10" i="10"/>
  <c r="BK10" i="10"/>
  <c r="BJ10" i="10"/>
  <c r="BI10" i="10"/>
  <c r="BS9" i="10"/>
  <c r="BR9" i="10"/>
  <c r="BQ9" i="10"/>
  <c r="BP9" i="10"/>
  <c r="BO9" i="10"/>
  <c r="BN9" i="10"/>
  <c r="BM9" i="10"/>
  <c r="BL9" i="10"/>
  <c r="BK9" i="10"/>
  <c r="BJ9" i="10"/>
  <c r="BI9" i="10"/>
  <c r="BS8" i="10"/>
  <c r="BR8" i="10"/>
  <c r="BQ8" i="10"/>
  <c r="BP8" i="10"/>
  <c r="BO8" i="10"/>
  <c r="BN8" i="10"/>
  <c r="BM8" i="10"/>
  <c r="BL8" i="10"/>
  <c r="BK8" i="10"/>
  <c r="BJ8" i="10"/>
  <c r="BI8" i="10"/>
  <c r="BS7" i="10"/>
  <c r="BR7" i="10"/>
  <c r="BQ7" i="10"/>
  <c r="BP7" i="10"/>
  <c r="BO7" i="10"/>
  <c r="BN7" i="10"/>
  <c r="BM7" i="10"/>
  <c r="BL7" i="10"/>
  <c r="BK7" i="10"/>
  <c r="BJ7" i="10"/>
  <c r="BI7" i="10"/>
  <c r="BS6" i="10"/>
  <c r="BR6" i="10"/>
  <c r="BQ6" i="10"/>
  <c r="BP6" i="10"/>
  <c r="BO6" i="10"/>
  <c r="BN6" i="10"/>
  <c r="BM6" i="10"/>
  <c r="BL6" i="10"/>
  <c r="BK6" i="10"/>
  <c r="BJ6" i="10"/>
  <c r="BI6" i="10"/>
  <c r="BS5" i="10"/>
  <c r="BR5" i="10"/>
  <c r="BQ5" i="10"/>
  <c r="BP5" i="10"/>
  <c r="BO5" i="10"/>
  <c r="BN5" i="10"/>
  <c r="BM5" i="10"/>
  <c r="BL5" i="10"/>
  <c r="BK5" i="10"/>
  <c r="BJ5" i="10"/>
  <c r="BI5" i="10"/>
  <c r="BH10" i="10"/>
  <c r="BH9" i="10"/>
  <c r="BH8" i="10"/>
  <c r="BH7" i="10"/>
  <c r="BH6" i="10"/>
  <c r="BH5" i="10"/>
  <c r="BS126" i="12"/>
  <c r="BR126" i="12"/>
  <c r="BQ126" i="12"/>
  <c r="BP126" i="12"/>
  <c r="BO126" i="12"/>
  <c r="BN126" i="12"/>
  <c r="BM126" i="12"/>
  <c r="BL126" i="12"/>
  <c r="BK126" i="12"/>
  <c r="BJ126" i="12"/>
  <c r="BI126" i="12"/>
  <c r="BH126" i="12"/>
  <c r="CB206" i="11"/>
  <c r="BN206" i="11" s="1"/>
  <c r="CA206" i="11"/>
  <c r="BY206" i="11"/>
  <c r="BK206" i="11" s="1"/>
  <c r="BX206" i="11"/>
  <c r="BJ206" i="11" s="1"/>
  <c r="BW206" i="11"/>
  <c r="BV206" i="11"/>
  <c r="CB188" i="11"/>
  <c r="BY188" i="11"/>
  <c r="BK188" i="11" s="1"/>
  <c r="BX188" i="11"/>
  <c r="CB150" i="11"/>
  <c r="BY150" i="11"/>
  <c r="BK150" i="11" s="1"/>
  <c r="BZ132" i="11"/>
  <c r="BL132" i="11" s="1"/>
  <c r="CB132" i="11"/>
  <c r="BN132" i="11" s="1"/>
  <c r="CA132" i="11"/>
  <c r="BM132" i="11" s="1"/>
  <c r="CB38" i="11"/>
  <c r="BY38" i="11"/>
  <c r="BK38" i="11" s="1"/>
  <c r="BX38" i="11"/>
  <c r="CB20" i="11"/>
  <c r="BN20" i="11" s="1"/>
  <c r="BX20" i="11"/>
  <c r="BJ20" i="11" s="1"/>
  <c r="BM20" i="11" l="1"/>
  <c r="BH38" i="11"/>
  <c r="BI20" i="11"/>
  <c r="BK20" i="11"/>
  <c r="BZ20" i="11"/>
  <c r="BV20" i="11"/>
  <c r="BL38" i="11"/>
  <c r="BL150" i="11"/>
  <c r="BH150" i="11"/>
  <c r="BL188" i="11"/>
  <c r="BW132" i="11"/>
  <c r="BI132" i="11" s="1"/>
  <c r="BW150" i="11"/>
  <c r="BW188" i="11"/>
  <c r="BY132" i="11"/>
  <c r="BK132" i="11" s="1"/>
  <c r="BH188" i="11"/>
  <c r="CA188" i="11"/>
  <c r="BI262" i="11"/>
  <c r="BI244" i="11"/>
  <c r="BH206" i="11"/>
  <c r="BI206" i="11"/>
  <c r="BM206" i="11"/>
  <c r="BL206" i="11"/>
  <c r="BJ188" i="11"/>
  <c r="BN188" i="11"/>
  <c r="BI188" i="11"/>
  <c r="BM188" i="11"/>
  <c r="BI150" i="11"/>
  <c r="BM150" i="11"/>
  <c r="BN150" i="11"/>
  <c r="BH132" i="11"/>
  <c r="BM38" i="11"/>
  <c r="BI38" i="11"/>
  <c r="BJ38" i="11"/>
  <c r="BN38" i="11"/>
  <c r="BH20" i="11"/>
  <c r="BL20" i="11"/>
  <c r="CB76" i="10"/>
  <c r="BN76" i="10" s="1"/>
  <c r="BX76" i="10"/>
  <c r="CD20" i="10"/>
  <c r="CG262" i="10"/>
  <c r="BS262" i="10" s="1"/>
  <c r="CF262" i="10"/>
  <c r="BR262" i="10" s="1"/>
  <c r="CE262" i="10"/>
  <c r="BQ262" i="10" s="1"/>
  <c r="CD262" i="10"/>
  <c r="BP262" i="10" s="1"/>
  <c r="CC262" i="10"/>
  <c r="BO262" i="10" s="1"/>
  <c r="CB262" i="10"/>
  <c r="BN262" i="10" s="1"/>
  <c r="CA262" i="10"/>
  <c r="BM262" i="10" s="1"/>
  <c r="BZ262" i="10"/>
  <c r="BL262" i="10" s="1"/>
  <c r="BY262" i="10"/>
  <c r="BK262" i="10" s="1"/>
  <c r="BX262" i="10"/>
  <c r="BJ262" i="10" s="1"/>
  <c r="BW262" i="10"/>
  <c r="BI262" i="10" s="1"/>
  <c r="BV262" i="10"/>
  <c r="BH262" i="10" s="1"/>
  <c r="BZ244" i="10"/>
  <c r="BL244" i="10" s="1"/>
  <c r="CG244" i="10"/>
  <c r="BS244" i="10" s="1"/>
  <c r="CF244" i="10"/>
  <c r="BR244" i="10" s="1"/>
  <c r="CE244" i="10"/>
  <c r="BQ244" i="10" s="1"/>
  <c r="CD244" i="10"/>
  <c r="BP244" i="10" s="1"/>
  <c r="CC244" i="10"/>
  <c r="BO244" i="10" s="1"/>
  <c r="CB244" i="10"/>
  <c r="BN244" i="10" s="1"/>
  <c r="CA244" i="10"/>
  <c r="BM244" i="10" s="1"/>
  <c r="BY244" i="10"/>
  <c r="BK244" i="10" s="1"/>
  <c r="BX244" i="10"/>
  <c r="BJ244" i="10" s="1"/>
  <c r="BW244" i="10"/>
  <c r="BI244" i="10" s="1"/>
  <c r="BV244" i="10"/>
  <c r="BH244" i="10" s="1"/>
  <c r="CG206" i="10"/>
  <c r="BS206" i="10" s="1"/>
  <c r="CF206" i="10"/>
  <c r="BR206" i="10" s="1"/>
  <c r="CE206" i="10"/>
  <c r="CD206" i="10"/>
  <c r="CC206" i="10"/>
  <c r="BO206" i="10" s="1"/>
  <c r="CB206" i="10"/>
  <c r="BN206" i="10" s="1"/>
  <c r="CA206" i="10"/>
  <c r="BZ206" i="10"/>
  <c r="BY206" i="10"/>
  <c r="BK206" i="10" s="1"/>
  <c r="BX206" i="10"/>
  <c r="BJ206" i="10" s="1"/>
  <c r="BW206" i="10"/>
  <c r="BV206" i="10"/>
  <c r="BH206" i="10" s="1"/>
  <c r="CG188" i="10"/>
  <c r="BS188" i="10" s="1"/>
  <c r="CD188" i="10"/>
  <c r="BP188" i="10" s="1"/>
  <c r="CC188" i="10"/>
  <c r="BO188" i="10" s="1"/>
  <c r="BZ188" i="10"/>
  <c r="BL188" i="10" s="1"/>
  <c r="BY188" i="10"/>
  <c r="BK188" i="10" s="1"/>
  <c r="BV188" i="10"/>
  <c r="BH188" i="10" s="1"/>
  <c r="BZ150" i="10"/>
  <c r="BL150" i="10" s="1"/>
  <c r="CG150" i="10"/>
  <c r="BS150" i="10" s="1"/>
  <c r="CF150" i="10"/>
  <c r="BR150" i="10" s="1"/>
  <c r="CE150" i="10"/>
  <c r="BQ150" i="10" s="1"/>
  <c r="CD150" i="10"/>
  <c r="CC150" i="10"/>
  <c r="BO150" i="10" s="1"/>
  <c r="CB150" i="10"/>
  <c r="BN150" i="10" s="1"/>
  <c r="CA150" i="10"/>
  <c r="BM150" i="10" s="1"/>
  <c r="BY150" i="10"/>
  <c r="BK150" i="10" s="1"/>
  <c r="BX150" i="10"/>
  <c r="BJ150" i="10" s="1"/>
  <c r="BW150" i="10"/>
  <c r="BI150" i="10" s="1"/>
  <c r="BV150" i="10"/>
  <c r="BH150" i="10" s="1"/>
  <c r="CG132" i="10"/>
  <c r="BS132" i="10" s="1"/>
  <c r="CF132" i="10"/>
  <c r="BR132" i="10" s="1"/>
  <c r="CD132" i="10"/>
  <c r="CC132" i="10"/>
  <c r="BO132" i="10" s="1"/>
  <c r="CB132" i="10"/>
  <c r="BN132" i="10" s="1"/>
  <c r="BZ132" i="10"/>
  <c r="BY132" i="10"/>
  <c r="BK132" i="10" s="1"/>
  <c r="BX132" i="10"/>
  <c r="BJ132" i="10" s="1"/>
  <c r="BV132" i="10"/>
  <c r="BH132" i="10" s="1"/>
  <c r="CG94" i="10"/>
  <c r="BS94" i="10" s="1"/>
  <c r="CF94" i="10"/>
  <c r="BR94" i="10" s="1"/>
  <c r="CE94" i="10"/>
  <c r="BQ94" i="10" s="1"/>
  <c r="CD94" i="10"/>
  <c r="BP94" i="10" s="1"/>
  <c r="CC94" i="10"/>
  <c r="BO94" i="10" s="1"/>
  <c r="CB94" i="10"/>
  <c r="BN94" i="10" s="1"/>
  <c r="J1737" i="1" s="1"/>
  <c r="CA94" i="10"/>
  <c r="BM94" i="10" s="1"/>
  <c r="BZ94" i="10"/>
  <c r="BL94" i="10" s="1"/>
  <c r="BY94" i="10"/>
  <c r="BK94" i="10" s="1"/>
  <c r="BX94" i="10"/>
  <c r="BJ94" i="10" s="1"/>
  <c r="BW94" i="10"/>
  <c r="BI94" i="10" s="1"/>
  <c r="BV94" i="10"/>
  <c r="BH94" i="10" s="1"/>
  <c r="CC76" i="10"/>
  <c r="BO76" i="10" s="1"/>
  <c r="BY76" i="10"/>
  <c r="BK76" i="10" s="1"/>
  <c r="CG76" i="10"/>
  <c r="BS76" i="10" s="1"/>
  <c r="CF76" i="10"/>
  <c r="BR76" i="10" s="1"/>
  <c r="CD76" i="10"/>
  <c r="BZ76" i="10"/>
  <c r="CD38" i="10"/>
  <c r="BV38" i="10"/>
  <c r="BH38" i="10" s="1"/>
  <c r="CG38" i="10"/>
  <c r="BS38" i="10" s="1"/>
  <c r="CC38" i="10"/>
  <c r="BO38" i="10" s="1"/>
  <c r="BZ38" i="10"/>
  <c r="BY38" i="10"/>
  <c r="BK38" i="10" s="1"/>
  <c r="BV20" i="10"/>
  <c r="BH20" i="10" s="1"/>
  <c r="CG20" i="10"/>
  <c r="BS20" i="10" s="1"/>
  <c r="CF20" i="10"/>
  <c r="BR20" i="10" s="1"/>
  <c r="CE20" i="10"/>
  <c r="BQ20" i="10" s="1"/>
  <c r="CC20" i="10"/>
  <c r="BO20" i="10" s="1"/>
  <c r="CB20" i="10"/>
  <c r="BN20" i="10" s="1"/>
  <c r="CA20" i="10"/>
  <c r="BM20" i="10" s="1"/>
  <c r="BZ20" i="10"/>
  <c r="BL20" i="10" s="1"/>
  <c r="BY20" i="10"/>
  <c r="BK20" i="10" s="1"/>
  <c r="BX20" i="10"/>
  <c r="BJ20" i="10" s="1"/>
  <c r="BW20" i="10"/>
  <c r="BI20" i="10" s="1"/>
  <c r="J1738" i="1" l="1"/>
  <c r="J1740" i="1"/>
  <c r="BL206" i="10"/>
  <c r="BP206" i="10"/>
  <c r="BI206" i="10"/>
  <c r="BM206" i="10"/>
  <c r="BQ206" i="10"/>
  <c r="BX188" i="10"/>
  <c r="BJ188" i="10" s="1"/>
  <c r="CB188" i="10"/>
  <c r="CF188" i="10"/>
  <c r="BR188" i="10" s="1"/>
  <c r="BW188" i="10"/>
  <c r="BI188" i="10" s="1"/>
  <c r="CA188" i="10"/>
  <c r="CE188" i="10"/>
  <c r="BQ188" i="10" s="1"/>
  <c r="BN188" i="10"/>
  <c r="J1739" i="1" s="1"/>
  <c r="BM188" i="10"/>
  <c r="BP150" i="10"/>
  <c r="BW132" i="10"/>
  <c r="CA132" i="10"/>
  <c r="CE132" i="10"/>
  <c r="BP132" i="10"/>
  <c r="BL132" i="10"/>
  <c r="BI132" i="10"/>
  <c r="BW76" i="10"/>
  <c r="BI76" i="10" s="1"/>
  <c r="CA76" i="10"/>
  <c r="CE76" i="10"/>
  <c r="BJ76" i="10"/>
  <c r="BX38" i="10"/>
  <c r="BJ38" i="10" s="1"/>
  <c r="CB38" i="10"/>
  <c r="BN38" i="10" s="1"/>
  <c r="J1736" i="1" s="1"/>
  <c r="CF38" i="10"/>
  <c r="BR38" i="10" s="1"/>
  <c r="BW38" i="10"/>
  <c r="CA38" i="10"/>
  <c r="CE38" i="10"/>
  <c r="BL38" i="10"/>
  <c r="BI38" i="10"/>
  <c r="BM38" i="10"/>
  <c r="BQ38" i="10"/>
  <c r="BP38" i="10"/>
  <c r="BP20" i="10"/>
  <c r="BM76" i="10"/>
  <c r="BQ132" i="10"/>
  <c r="BQ76" i="10"/>
  <c r="BM132" i="10"/>
  <c r="BL76" i="10"/>
  <c r="BP76" i="10"/>
  <c r="B1365" i="3"/>
  <c r="I129" i="4" l="1"/>
  <c r="W860" i="3" l="1"/>
  <c r="W851" i="3"/>
  <c r="H851" i="3"/>
  <c r="H1845" i="3" l="1"/>
  <c r="H1925" i="3"/>
  <c r="Y2459" i="3" l="1"/>
  <c r="AD2092" i="3"/>
  <c r="AC2092" i="3"/>
  <c r="AB2092" i="3"/>
  <c r="AA2092" i="3"/>
  <c r="Z2092" i="3"/>
  <c r="Y2092" i="3"/>
  <c r="AD1852" i="3"/>
  <c r="AC1852" i="3"/>
  <c r="AB1852" i="3"/>
  <c r="AA1852" i="3"/>
  <c r="Z1852" i="3"/>
  <c r="Y1852" i="3"/>
  <c r="I3195" i="1" l="1"/>
  <c r="I3140" i="1"/>
  <c r="X41" i="12" l="1"/>
  <c r="X42" i="12"/>
  <c r="X43" i="12"/>
  <c r="X44" i="12"/>
  <c r="X45" i="12"/>
  <c r="X46" i="12"/>
  <c r="X47" i="12"/>
  <c r="X48" i="12"/>
  <c r="X49" i="12"/>
  <c r="Y5" i="11" l="1"/>
  <c r="CC5" i="11" s="1"/>
  <c r="Z5" i="11"/>
  <c r="CD5" i="11" s="1"/>
  <c r="CD20" i="11" s="1"/>
  <c r="AA5" i="11"/>
  <c r="CE5" i="11" s="1"/>
  <c r="CE20" i="11" s="1"/>
  <c r="AB5" i="11"/>
  <c r="CF5" i="11" s="1"/>
  <c r="AC5" i="11"/>
  <c r="CG5" i="11" s="1"/>
  <c r="Y6" i="11"/>
  <c r="CC6" i="11" s="1"/>
  <c r="Z6" i="11"/>
  <c r="CD6" i="11" s="1"/>
  <c r="AA6" i="11"/>
  <c r="CE6" i="11" s="1"/>
  <c r="AB6" i="11"/>
  <c r="CF6" i="11" s="1"/>
  <c r="AC6" i="11"/>
  <c r="CG6" i="11" s="1"/>
  <c r="Y7" i="11"/>
  <c r="CC7" i="11" s="1"/>
  <c r="Z7" i="11"/>
  <c r="CD7" i="11" s="1"/>
  <c r="AA7" i="11"/>
  <c r="CE7" i="11" s="1"/>
  <c r="AB7" i="11"/>
  <c r="CF7" i="11" s="1"/>
  <c r="AC7" i="11"/>
  <c r="CG7" i="11" s="1"/>
  <c r="Y8" i="11"/>
  <c r="CC8" i="11" s="1"/>
  <c r="Z8" i="11"/>
  <c r="CD8" i="11" s="1"/>
  <c r="AA8" i="11"/>
  <c r="CE8" i="11" s="1"/>
  <c r="AB8" i="11"/>
  <c r="CF8" i="11" s="1"/>
  <c r="AC8" i="11"/>
  <c r="CG8" i="11" s="1"/>
  <c r="Y9" i="11"/>
  <c r="CC9" i="11" s="1"/>
  <c r="Z9" i="11"/>
  <c r="CD9" i="11" s="1"/>
  <c r="AA9" i="11"/>
  <c r="CE9" i="11" s="1"/>
  <c r="AB9" i="11"/>
  <c r="CF9" i="11" s="1"/>
  <c r="AC9" i="11"/>
  <c r="CG9" i="11" s="1"/>
  <c r="Y10" i="11"/>
  <c r="CC10" i="11" s="1"/>
  <c r="Z10" i="11"/>
  <c r="CD10" i="11" s="1"/>
  <c r="AA10" i="11"/>
  <c r="CE10" i="11" s="1"/>
  <c r="AB10" i="11"/>
  <c r="CF10" i="11" s="1"/>
  <c r="AC10" i="11"/>
  <c r="CG10" i="11" s="1"/>
  <c r="Y11" i="11"/>
  <c r="Z11" i="11"/>
  <c r="AA11" i="11"/>
  <c r="AB11" i="11"/>
  <c r="AC11" i="11"/>
  <c r="Y12" i="11"/>
  <c r="Z12" i="11"/>
  <c r="AA12" i="11"/>
  <c r="AB12" i="11"/>
  <c r="AC12" i="11"/>
  <c r="Y13" i="11"/>
  <c r="Z13" i="11"/>
  <c r="AA13" i="11"/>
  <c r="AB13" i="11"/>
  <c r="AC13" i="11"/>
  <c r="CG20" i="11" l="1"/>
  <c r="CF20" i="11"/>
  <c r="CC20" i="11"/>
  <c r="I1048" i="3"/>
  <c r="I819" i="1"/>
  <c r="I821" i="1"/>
  <c r="I822" i="1"/>
  <c r="I823" i="1" l="1"/>
  <c r="P536" i="3"/>
  <c r="P2058" i="3" l="1"/>
  <c r="P2218" i="3"/>
  <c r="P2060" i="3" l="1"/>
  <c r="P1980" i="3"/>
  <c r="R2072" i="1" l="1"/>
  <c r="P177" i="3" l="1"/>
  <c r="P1883" i="3" l="1"/>
  <c r="P2243" i="3"/>
  <c r="I1981" i="3" l="1"/>
  <c r="H1981" i="3"/>
  <c r="G1981" i="3"/>
  <c r="F1981" i="3"/>
  <c r="E1981" i="3"/>
  <c r="P2018" i="3"/>
  <c r="H2021" i="3"/>
  <c r="P2059" i="3"/>
  <c r="P2217" i="3"/>
  <c r="G2221" i="3"/>
  <c r="G2341" i="3"/>
  <c r="I3030" i="1" l="1"/>
  <c r="J2810" i="1"/>
  <c r="I2810" i="1"/>
  <c r="I2755" i="1"/>
  <c r="I1061" i="3" l="1"/>
  <c r="H2755" i="1" l="1"/>
  <c r="H2700" i="1"/>
  <c r="G2700" i="1"/>
  <c r="P1858" i="3"/>
  <c r="I3085" i="1" l="1"/>
  <c r="H3085" i="1" l="1"/>
  <c r="G541" i="3" l="1"/>
  <c r="H3745" i="1" l="1"/>
  <c r="E61" i="4" l="1"/>
  <c r="L129" i="4"/>
  <c r="P131" i="3" l="1"/>
  <c r="F45" i="3" l="1"/>
  <c r="O381" i="3" l="1"/>
  <c r="N381" i="3"/>
  <c r="M381" i="3"/>
  <c r="L381" i="3"/>
  <c r="K381" i="3"/>
  <c r="J381" i="3"/>
  <c r="I381" i="3"/>
  <c r="H381" i="3"/>
  <c r="G381" i="3"/>
  <c r="F381" i="3"/>
  <c r="E381" i="3"/>
  <c r="D381" i="3"/>
  <c r="E132" i="4" l="1"/>
  <c r="E131" i="4"/>
  <c r="E130" i="4"/>
  <c r="I53" i="4" l="1"/>
  <c r="I52" i="4"/>
  <c r="I51" i="4"/>
  <c r="I50" i="4"/>
  <c r="I49" i="4"/>
  <c r="H53" i="4"/>
  <c r="H52" i="4"/>
  <c r="H51" i="4"/>
  <c r="H50" i="4"/>
  <c r="H49" i="4"/>
  <c r="H2662" i="1" l="1"/>
  <c r="H1101" i="3" l="1"/>
  <c r="P52" i="3" l="1"/>
  <c r="P51" i="3"/>
  <c r="F1694" i="3" l="1"/>
  <c r="D2341" i="3" l="1"/>
  <c r="E2341" i="3"/>
  <c r="F2341" i="3"/>
  <c r="H2341" i="3"/>
  <c r="I2341" i="3"/>
  <c r="J2341" i="3"/>
  <c r="K2341" i="3"/>
  <c r="L2341" i="3"/>
  <c r="M2341" i="3"/>
  <c r="N2341" i="3"/>
  <c r="O2341" i="3"/>
  <c r="H153" i="11" l="1"/>
  <c r="BL153" i="11" s="1"/>
  <c r="I153" i="11"/>
  <c r="BM153" i="11" s="1"/>
  <c r="H154" i="11"/>
  <c r="BL154" i="11" s="1"/>
  <c r="I154" i="11"/>
  <c r="BM154" i="11" s="1"/>
  <c r="H155" i="11"/>
  <c r="BL155" i="11" s="1"/>
  <c r="I155" i="11"/>
  <c r="BM155" i="11" s="1"/>
  <c r="H156" i="11"/>
  <c r="BL156" i="11" s="1"/>
  <c r="I156" i="11"/>
  <c r="BM156" i="11" s="1"/>
  <c r="H157" i="11"/>
  <c r="BL157" i="11" s="1"/>
  <c r="I157" i="11"/>
  <c r="BM157" i="11" s="1"/>
  <c r="H158" i="11"/>
  <c r="BL158" i="11" s="1"/>
  <c r="I158" i="11"/>
  <c r="BM158" i="11" s="1"/>
  <c r="H159" i="11"/>
  <c r="I159" i="11"/>
  <c r="H41" i="10"/>
  <c r="BL41" i="10" s="1"/>
  <c r="I41" i="10"/>
  <c r="BM41" i="10" s="1"/>
  <c r="H42" i="10"/>
  <c r="BL42" i="10" s="1"/>
  <c r="I42" i="10"/>
  <c r="BM42" i="10" s="1"/>
  <c r="H44" i="10"/>
  <c r="BL44" i="10" s="1"/>
  <c r="I44" i="10"/>
  <c r="BM44" i="10" s="1"/>
  <c r="H45" i="10"/>
  <c r="BL45" i="10" s="1"/>
  <c r="I45" i="10"/>
  <c r="BM45" i="10" s="1"/>
  <c r="H47" i="10"/>
  <c r="I47" i="10"/>
  <c r="H48" i="10"/>
  <c r="I48" i="10"/>
  <c r="H49" i="10"/>
  <c r="I49" i="10"/>
  <c r="U62" i="11" l="1"/>
  <c r="BY62" i="11" s="1"/>
  <c r="V62" i="11"/>
  <c r="BZ62" i="11" s="1"/>
  <c r="W62" i="11"/>
  <c r="CA62" i="11" s="1"/>
  <c r="U64" i="11"/>
  <c r="BY64" i="11" s="1"/>
  <c r="V64" i="11"/>
  <c r="BZ64" i="11" s="1"/>
  <c r="W64" i="11"/>
  <c r="CA64" i="11" s="1"/>
  <c r="U65" i="11"/>
  <c r="BY65" i="11" s="1"/>
  <c r="V65" i="11"/>
  <c r="BZ65" i="11" s="1"/>
  <c r="W65" i="11"/>
  <c r="CA65" i="11" s="1"/>
  <c r="P859" i="3" l="1"/>
  <c r="G621" i="3" l="1"/>
  <c r="P617" i="3"/>
  <c r="F2315" i="1" l="1"/>
  <c r="D98" i="4" l="1"/>
  <c r="E98" i="4"/>
  <c r="D137" i="4"/>
  <c r="E137" i="4"/>
  <c r="F137" i="4"/>
  <c r="Q55" i="5"/>
  <c r="Q54" i="5"/>
  <c r="Q53" i="5"/>
  <c r="Q52" i="5"/>
  <c r="Q51" i="5"/>
  <c r="Q50" i="5"/>
  <c r="Q49" i="5"/>
  <c r="Q48" i="5"/>
  <c r="Q47" i="5"/>
  <c r="Q46" i="5"/>
  <c r="Q45" i="5"/>
  <c r="Q44" i="5"/>
  <c r="Q43" i="5"/>
  <c r="Q42" i="5"/>
  <c r="Q41" i="5"/>
  <c r="Q40" i="5"/>
  <c r="Q39" i="5"/>
  <c r="Q38" i="5"/>
  <c r="Q37" i="5"/>
  <c r="Q36" i="5"/>
  <c r="Q35" i="5"/>
  <c r="Q34" i="5"/>
  <c r="AF139" i="11"/>
  <c r="AF138" i="11"/>
  <c r="AF137" i="11"/>
  <c r="AF136" i="11"/>
  <c r="AF135" i="11"/>
  <c r="AF121" i="11"/>
  <c r="AF120" i="11"/>
  <c r="AF119" i="11"/>
  <c r="AF118" i="11"/>
  <c r="AF117" i="11"/>
  <c r="P1667" i="1"/>
  <c r="A2786" i="3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46" i="3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06" i="3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666" i="3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26" i="3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586" i="3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46" i="3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06" i="3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466" i="3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26" i="3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386" i="3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46" i="3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06" i="3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266" i="3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26" i="3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186" i="3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46" i="3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06" i="3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066" i="3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26" i="3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1986" i="3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46" i="3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06" i="3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866" i="3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O38" i="4"/>
  <c r="N38" i="4"/>
  <c r="M38" i="4"/>
  <c r="L38" i="4"/>
  <c r="K38" i="4"/>
  <c r="J38" i="4"/>
  <c r="I38" i="4"/>
  <c r="H38" i="4"/>
  <c r="G38" i="4"/>
  <c r="F38" i="4"/>
  <c r="E38" i="4"/>
  <c r="D38" i="4"/>
  <c r="O37" i="4"/>
  <c r="N37" i="4"/>
  <c r="M37" i="4"/>
  <c r="L37" i="4"/>
  <c r="K37" i="4"/>
  <c r="J37" i="4"/>
  <c r="I37" i="4"/>
  <c r="H37" i="4"/>
  <c r="G37" i="4"/>
  <c r="F37" i="4"/>
  <c r="E37" i="4"/>
  <c r="D37" i="4"/>
  <c r="O36" i="4"/>
  <c r="N36" i="4"/>
  <c r="M36" i="4"/>
  <c r="L36" i="4"/>
  <c r="K36" i="4"/>
  <c r="J36" i="4"/>
  <c r="I36" i="4"/>
  <c r="H36" i="4"/>
  <c r="G36" i="4"/>
  <c r="F36" i="4"/>
  <c r="E36" i="4"/>
  <c r="D36" i="4"/>
  <c r="O35" i="4"/>
  <c r="N35" i="4"/>
  <c r="M35" i="4"/>
  <c r="L35" i="4"/>
  <c r="K35" i="4"/>
  <c r="J35" i="4"/>
  <c r="I35" i="4"/>
  <c r="H35" i="4"/>
  <c r="G35" i="4"/>
  <c r="F35" i="4"/>
  <c r="E35" i="4"/>
  <c r="D35" i="4"/>
  <c r="O34" i="4"/>
  <c r="N34" i="4"/>
  <c r="M34" i="4"/>
  <c r="L34" i="4"/>
  <c r="K34" i="4"/>
  <c r="J34" i="4"/>
  <c r="I34" i="4"/>
  <c r="H34" i="4"/>
  <c r="G34" i="4"/>
  <c r="F34" i="4"/>
  <c r="E34" i="4"/>
  <c r="D34" i="4"/>
  <c r="O33" i="4"/>
  <c r="N33" i="4"/>
  <c r="M33" i="4"/>
  <c r="L33" i="4"/>
  <c r="K33" i="4"/>
  <c r="J33" i="4"/>
  <c r="I33" i="4"/>
  <c r="H33" i="4"/>
  <c r="G33" i="4"/>
  <c r="F33" i="4"/>
  <c r="E33" i="4"/>
  <c r="D33" i="4"/>
  <c r="O32" i="4"/>
  <c r="N32" i="4"/>
  <c r="M32" i="4"/>
  <c r="L32" i="4"/>
  <c r="K32" i="4"/>
  <c r="J32" i="4"/>
  <c r="I32" i="4"/>
  <c r="H32" i="4"/>
  <c r="G32" i="4"/>
  <c r="F32" i="4"/>
  <c r="E32" i="4"/>
  <c r="D32" i="4"/>
  <c r="O31" i="4"/>
  <c r="N31" i="4"/>
  <c r="M31" i="4"/>
  <c r="L31" i="4"/>
  <c r="K31" i="4"/>
  <c r="J31" i="4"/>
  <c r="I31" i="4"/>
  <c r="H31" i="4"/>
  <c r="G31" i="4"/>
  <c r="F31" i="4"/>
  <c r="E31" i="4"/>
  <c r="D31" i="4"/>
  <c r="O30" i="4"/>
  <c r="N30" i="4"/>
  <c r="M30" i="4"/>
  <c r="L30" i="4"/>
  <c r="K30" i="4"/>
  <c r="J30" i="4"/>
  <c r="I30" i="4"/>
  <c r="H30" i="4"/>
  <c r="G30" i="4"/>
  <c r="F30" i="4"/>
  <c r="E30" i="4"/>
  <c r="D30" i="4"/>
  <c r="O29" i="4"/>
  <c r="N29" i="4"/>
  <c r="M29" i="4"/>
  <c r="L29" i="4"/>
  <c r="K29" i="4"/>
  <c r="J29" i="4"/>
  <c r="I29" i="4"/>
  <c r="H29" i="4"/>
  <c r="G29" i="4"/>
  <c r="F29" i="4"/>
  <c r="E29" i="4"/>
  <c r="D29" i="4"/>
  <c r="O28" i="4"/>
  <c r="N28" i="4"/>
  <c r="M28" i="4"/>
  <c r="L28" i="4"/>
  <c r="K28" i="4"/>
  <c r="J28" i="4"/>
  <c r="I28" i="4"/>
  <c r="H28" i="4"/>
  <c r="G28" i="4"/>
  <c r="F28" i="4"/>
  <c r="E28" i="4"/>
  <c r="D28" i="4"/>
  <c r="O27" i="4"/>
  <c r="N27" i="4"/>
  <c r="M27" i="4"/>
  <c r="L27" i="4"/>
  <c r="K27" i="4"/>
  <c r="J27" i="4"/>
  <c r="I27" i="4"/>
  <c r="H27" i="4"/>
  <c r="G27" i="4"/>
  <c r="F27" i="4"/>
  <c r="E27" i="4"/>
  <c r="D27" i="4"/>
  <c r="O26" i="4"/>
  <c r="N26" i="4"/>
  <c r="M26" i="4"/>
  <c r="L26" i="4"/>
  <c r="K26" i="4"/>
  <c r="J26" i="4"/>
  <c r="I26" i="4"/>
  <c r="H26" i="4"/>
  <c r="G26" i="4"/>
  <c r="F26" i="4"/>
  <c r="E26" i="4"/>
  <c r="D26" i="4"/>
  <c r="O25" i="4"/>
  <c r="N25" i="4"/>
  <c r="M25" i="4"/>
  <c r="L25" i="4"/>
  <c r="K25" i="4"/>
  <c r="J25" i="4"/>
  <c r="I25" i="4"/>
  <c r="H25" i="4"/>
  <c r="G25" i="4"/>
  <c r="F25" i="4"/>
  <c r="E25" i="4"/>
  <c r="D25" i="4"/>
  <c r="O24" i="4"/>
  <c r="N24" i="4"/>
  <c r="M24" i="4"/>
  <c r="L24" i="4"/>
  <c r="K24" i="4"/>
  <c r="J24" i="4"/>
  <c r="I24" i="4"/>
  <c r="H24" i="4"/>
  <c r="G24" i="4"/>
  <c r="F24" i="4"/>
  <c r="E24" i="4"/>
  <c r="D24" i="4"/>
  <c r="O23" i="4"/>
  <c r="N23" i="4"/>
  <c r="M23" i="4"/>
  <c r="L23" i="4"/>
  <c r="K23" i="4"/>
  <c r="J23" i="4"/>
  <c r="I23" i="4"/>
  <c r="H23" i="4"/>
  <c r="G23" i="4"/>
  <c r="F23" i="4"/>
  <c r="E23" i="4"/>
  <c r="D23" i="4"/>
  <c r="O22" i="4"/>
  <c r="N22" i="4"/>
  <c r="M22" i="4"/>
  <c r="L22" i="4"/>
  <c r="K22" i="4"/>
  <c r="J22" i="4"/>
  <c r="I22" i="4"/>
  <c r="H22" i="4"/>
  <c r="G22" i="4"/>
  <c r="F22" i="4"/>
  <c r="E22" i="4"/>
  <c r="D22" i="4"/>
  <c r="O21" i="4"/>
  <c r="N21" i="4"/>
  <c r="M21" i="4"/>
  <c r="L21" i="4"/>
  <c r="K21" i="4"/>
  <c r="J21" i="4"/>
  <c r="I21" i="4"/>
  <c r="H21" i="4"/>
  <c r="G21" i="4"/>
  <c r="F21" i="4"/>
  <c r="E21" i="4"/>
  <c r="D21" i="4"/>
  <c r="O20" i="4"/>
  <c r="N20" i="4"/>
  <c r="M20" i="4"/>
  <c r="L20" i="4"/>
  <c r="K20" i="4"/>
  <c r="J20" i="4"/>
  <c r="I20" i="4"/>
  <c r="H20" i="4"/>
  <c r="G20" i="4"/>
  <c r="F20" i="4"/>
  <c r="P20" i="4" s="1"/>
  <c r="E20" i="4"/>
  <c r="D20" i="4"/>
  <c r="O78" i="4"/>
  <c r="N78" i="4"/>
  <c r="M78" i="4"/>
  <c r="L78" i="4"/>
  <c r="K78" i="4"/>
  <c r="J78" i="4"/>
  <c r="I78" i="4"/>
  <c r="H78" i="4"/>
  <c r="G78" i="4"/>
  <c r="F78" i="4"/>
  <c r="E78" i="4"/>
  <c r="D78" i="4"/>
  <c r="O77" i="4"/>
  <c r="N77" i="4"/>
  <c r="M77" i="4"/>
  <c r="L77" i="4"/>
  <c r="K77" i="4"/>
  <c r="J77" i="4"/>
  <c r="I77" i="4"/>
  <c r="H77" i="4"/>
  <c r="G77" i="4"/>
  <c r="F77" i="4"/>
  <c r="E77" i="4"/>
  <c r="D77" i="4"/>
  <c r="O76" i="4"/>
  <c r="N76" i="4"/>
  <c r="M76" i="4"/>
  <c r="L76" i="4"/>
  <c r="K76" i="4"/>
  <c r="J76" i="4"/>
  <c r="I76" i="4"/>
  <c r="H76" i="4"/>
  <c r="G76" i="4"/>
  <c r="F76" i="4"/>
  <c r="E76" i="4"/>
  <c r="D76" i="4"/>
  <c r="O75" i="4"/>
  <c r="N75" i="4"/>
  <c r="M75" i="4"/>
  <c r="L75" i="4"/>
  <c r="K75" i="4"/>
  <c r="J75" i="4"/>
  <c r="I75" i="4"/>
  <c r="H75" i="4"/>
  <c r="G75" i="4"/>
  <c r="F75" i="4"/>
  <c r="E75" i="4"/>
  <c r="D75" i="4"/>
  <c r="O74" i="4"/>
  <c r="N74" i="4"/>
  <c r="M74" i="4"/>
  <c r="L74" i="4"/>
  <c r="K74" i="4"/>
  <c r="J74" i="4"/>
  <c r="I74" i="4"/>
  <c r="H74" i="4"/>
  <c r="G74" i="4"/>
  <c r="F74" i="4"/>
  <c r="E74" i="4"/>
  <c r="D74" i="4"/>
  <c r="O73" i="4"/>
  <c r="N73" i="4"/>
  <c r="M73" i="4"/>
  <c r="L73" i="4"/>
  <c r="K73" i="4"/>
  <c r="J73" i="4"/>
  <c r="I73" i="4"/>
  <c r="H73" i="4"/>
  <c r="G73" i="4"/>
  <c r="F73" i="4"/>
  <c r="E73" i="4"/>
  <c r="D73" i="4"/>
  <c r="O72" i="4"/>
  <c r="N72" i="4"/>
  <c r="M72" i="4"/>
  <c r="L72" i="4"/>
  <c r="K72" i="4"/>
  <c r="J72" i="4"/>
  <c r="I72" i="4"/>
  <c r="H72" i="4"/>
  <c r="G72" i="4"/>
  <c r="F72" i="4"/>
  <c r="E72" i="4"/>
  <c r="D72" i="4"/>
  <c r="O71" i="4"/>
  <c r="N71" i="4"/>
  <c r="M71" i="4"/>
  <c r="L71" i="4"/>
  <c r="K71" i="4"/>
  <c r="J71" i="4"/>
  <c r="I71" i="4"/>
  <c r="H71" i="4"/>
  <c r="G71" i="4"/>
  <c r="F71" i="4"/>
  <c r="E71" i="4"/>
  <c r="D71" i="4"/>
  <c r="O70" i="4"/>
  <c r="N70" i="4"/>
  <c r="M70" i="4"/>
  <c r="L70" i="4"/>
  <c r="K70" i="4"/>
  <c r="J70" i="4"/>
  <c r="I70" i="4"/>
  <c r="H70" i="4"/>
  <c r="G70" i="4"/>
  <c r="F70" i="4"/>
  <c r="E70" i="4"/>
  <c r="D70" i="4"/>
  <c r="O69" i="4"/>
  <c r="N69" i="4"/>
  <c r="M69" i="4"/>
  <c r="L69" i="4"/>
  <c r="K69" i="4"/>
  <c r="J69" i="4"/>
  <c r="I69" i="4"/>
  <c r="H69" i="4"/>
  <c r="G69" i="4"/>
  <c r="F69" i="4"/>
  <c r="E69" i="4"/>
  <c r="D69" i="4"/>
  <c r="O68" i="4"/>
  <c r="N68" i="4"/>
  <c r="M68" i="4"/>
  <c r="L68" i="4"/>
  <c r="K68" i="4"/>
  <c r="J68" i="4"/>
  <c r="I68" i="4"/>
  <c r="H68" i="4"/>
  <c r="G68" i="4"/>
  <c r="F68" i="4"/>
  <c r="E68" i="4"/>
  <c r="D68" i="4"/>
  <c r="O67" i="4"/>
  <c r="N67" i="4"/>
  <c r="M67" i="4"/>
  <c r="L67" i="4"/>
  <c r="K67" i="4"/>
  <c r="J67" i="4"/>
  <c r="I67" i="4"/>
  <c r="H67" i="4"/>
  <c r="G67" i="4"/>
  <c r="F67" i="4"/>
  <c r="E67" i="4"/>
  <c r="D67" i="4"/>
  <c r="O66" i="4"/>
  <c r="N66" i="4"/>
  <c r="M66" i="4"/>
  <c r="L66" i="4"/>
  <c r="K66" i="4"/>
  <c r="J66" i="4"/>
  <c r="I66" i="4"/>
  <c r="H66" i="4"/>
  <c r="G66" i="4"/>
  <c r="F66" i="4"/>
  <c r="E66" i="4"/>
  <c r="D66" i="4"/>
  <c r="O65" i="4"/>
  <c r="N65" i="4"/>
  <c r="M65" i="4"/>
  <c r="L65" i="4"/>
  <c r="K65" i="4"/>
  <c r="J65" i="4"/>
  <c r="I65" i="4"/>
  <c r="H65" i="4"/>
  <c r="G65" i="4"/>
  <c r="F65" i="4"/>
  <c r="E65" i="4"/>
  <c r="D65" i="4"/>
  <c r="O64" i="4"/>
  <c r="N64" i="4"/>
  <c r="M64" i="4"/>
  <c r="L64" i="4"/>
  <c r="K64" i="4"/>
  <c r="J64" i="4"/>
  <c r="I64" i="4"/>
  <c r="H64" i="4"/>
  <c r="G64" i="4"/>
  <c r="F64" i="4"/>
  <c r="E64" i="4"/>
  <c r="D64" i="4"/>
  <c r="O63" i="4"/>
  <c r="N63" i="4"/>
  <c r="M63" i="4"/>
  <c r="L63" i="4"/>
  <c r="K63" i="4"/>
  <c r="J63" i="4"/>
  <c r="I63" i="4"/>
  <c r="H63" i="4"/>
  <c r="G63" i="4"/>
  <c r="F63" i="4"/>
  <c r="E63" i="4"/>
  <c r="D63" i="4"/>
  <c r="O62" i="4"/>
  <c r="N62" i="4"/>
  <c r="M62" i="4"/>
  <c r="L62" i="4"/>
  <c r="K62" i="4"/>
  <c r="J62" i="4"/>
  <c r="I62" i="4"/>
  <c r="H62" i="4"/>
  <c r="G62" i="4"/>
  <c r="F62" i="4"/>
  <c r="E62" i="4"/>
  <c r="D62" i="4"/>
  <c r="O61" i="4"/>
  <c r="N61" i="4"/>
  <c r="M61" i="4"/>
  <c r="L61" i="4"/>
  <c r="K61" i="4"/>
  <c r="J61" i="4"/>
  <c r="I61" i="4"/>
  <c r="H61" i="4"/>
  <c r="G61" i="4"/>
  <c r="F61" i="4"/>
  <c r="D61" i="4"/>
  <c r="O60" i="4"/>
  <c r="N60" i="4"/>
  <c r="M60" i="4"/>
  <c r="L60" i="4"/>
  <c r="K60" i="4"/>
  <c r="J60" i="4"/>
  <c r="I60" i="4"/>
  <c r="H60" i="4"/>
  <c r="G60" i="4"/>
  <c r="F60" i="4"/>
  <c r="E60" i="4"/>
  <c r="D60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O156" i="4"/>
  <c r="N156" i="4"/>
  <c r="M156" i="4"/>
  <c r="L156" i="4"/>
  <c r="K156" i="4"/>
  <c r="J156" i="4"/>
  <c r="I156" i="4"/>
  <c r="I200" i="4" s="1"/>
  <c r="H156" i="4"/>
  <c r="G156" i="4"/>
  <c r="F156" i="4"/>
  <c r="E156" i="4"/>
  <c r="D156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O153" i="4"/>
  <c r="N153" i="4"/>
  <c r="M153" i="4"/>
  <c r="M197" i="4" s="1"/>
  <c r="L153" i="4"/>
  <c r="K153" i="4"/>
  <c r="J153" i="4"/>
  <c r="I153" i="4"/>
  <c r="H153" i="4"/>
  <c r="G153" i="4"/>
  <c r="F153" i="4"/>
  <c r="E153" i="4"/>
  <c r="D153" i="4"/>
  <c r="O152" i="4"/>
  <c r="N152" i="4"/>
  <c r="M152" i="4"/>
  <c r="L152" i="4"/>
  <c r="K152" i="4"/>
  <c r="J152" i="4"/>
  <c r="I152" i="4"/>
  <c r="I196" i="4" s="1"/>
  <c r="H152" i="4"/>
  <c r="G152" i="4"/>
  <c r="F152" i="4"/>
  <c r="E152" i="4"/>
  <c r="D152" i="4"/>
  <c r="O151" i="4"/>
  <c r="N151" i="4"/>
  <c r="M151" i="4"/>
  <c r="M195" i="4" s="1"/>
  <c r="L151" i="4"/>
  <c r="K151" i="4"/>
  <c r="J151" i="4"/>
  <c r="I151" i="4"/>
  <c r="H151" i="4"/>
  <c r="G151" i="4"/>
  <c r="F151" i="4"/>
  <c r="E151" i="4"/>
  <c r="D151" i="4"/>
  <c r="O150" i="4"/>
  <c r="N150" i="4"/>
  <c r="M150" i="4"/>
  <c r="L150" i="4"/>
  <c r="K150" i="4"/>
  <c r="J150" i="4"/>
  <c r="I150" i="4"/>
  <c r="I194" i="4" s="1"/>
  <c r="H150" i="4"/>
  <c r="G150" i="4"/>
  <c r="F150" i="4"/>
  <c r="E150" i="4"/>
  <c r="D150" i="4"/>
  <c r="O149" i="4"/>
  <c r="N149" i="4"/>
  <c r="M149" i="4"/>
  <c r="M193" i="4" s="1"/>
  <c r="L149" i="4"/>
  <c r="K149" i="4"/>
  <c r="J149" i="4"/>
  <c r="I149" i="4"/>
  <c r="H149" i="4"/>
  <c r="G149" i="4"/>
  <c r="F149" i="4"/>
  <c r="E149" i="4"/>
  <c r="D149" i="4"/>
  <c r="O148" i="4"/>
  <c r="N148" i="4"/>
  <c r="M148" i="4"/>
  <c r="L148" i="4"/>
  <c r="K148" i="4"/>
  <c r="J148" i="4"/>
  <c r="I148" i="4"/>
  <c r="I192" i="4" s="1"/>
  <c r="H148" i="4"/>
  <c r="G148" i="4"/>
  <c r="F148" i="4"/>
  <c r="E148" i="4"/>
  <c r="D148" i="4"/>
  <c r="O147" i="4"/>
  <c r="N147" i="4"/>
  <c r="M147" i="4"/>
  <c r="M191" i="4" s="1"/>
  <c r="L147" i="4"/>
  <c r="K147" i="4"/>
  <c r="J147" i="4"/>
  <c r="I147" i="4"/>
  <c r="H147" i="4"/>
  <c r="G147" i="4"/>
  <c r="F147" i="4"/>
  <c r="E147" i="4"/>
  <c r="P147" i="4" s="1"/>
  <c r="D147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O145" i="4"/>
  <c r="N145" i="4"/>
  <c r="M145" i="4"/>
  <c r="M189" i="4" s="1"/>
  <c r="L145" i="4"/>
  <c r="K145" i="4"/>
  <c r="J145" i="4"/>
  <c r="I145" i="4"/>
  <c r="H145" i="4"/>
  <c r="G145" i="4"/>
  <c r="F145" i="4"/>
  <c r="E145" i="4"/>
  <c r="D145" i="4"/>
  <c r="O144" i="4"/>
  <c r="N144" i="4"/>
  <c r="M144" i="4"/>
  <c r="L144" i="4"/>
  <c r="K144" i="4"/>
  <c r="J144" i="4"/>
  <c r="I144" i="4"/>
  <c r="I188" i="4" s="1"/>
  <c r="H144" i="4"/>
  <c r="G144" i="4"/>
  <c r="F144" i="4"/>
  <c r="E144" i="4"/>
  <c r="D144" i="4"/>
  <c r="O143" i="4"/>
  <c r="N143" i="4"/>
  <c r="M143" i="4"/>
  <c r="M187" i="4" s="1"/>
  <c r="L143" i="4"/>
  <c r="K143" i="4"/>
  <c r="J143" i="4"/>
  <c r="I143" i="4"/>
  <c r="H143" i="4"/>
  <c r="G143" i="4"/>
  <c r="F143" i="4"/>
  <c r="E143" i="4"/>
  <c r="D143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O141" i="4"/>
  <c r="N141" i="4"/>
  <c r="M141" i="4"/>
  <c r="M185" i="4" s="1"/>
  <c r="L141" i="4"/>
  <c r="K141" i="4"/>
  <c r="J141" i="4"/>
  <c r="I141" i="4"/>
  <c r="H141" i="4"/>
  <c r="G141" i="4"/>
  <c r="F141" i="4"/>
  <c r="E141" i="4"/>
  <c r="D141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O38" i="3"/>
  <c r="N38" i="3"/>
  <c r="M38" i="3"/>
  <c r="L38" i="3"/>
  <c r="K38" i="3"/>
  <c r="J38" i="3"/>
  <c r="I38" i="3"/>
  <c r="H38" i="3"/>
  <c r="G38" i="3"/>
  <c r="F38" i="3"/>
  <c r="E38" i="3"/>
  <c r="D38" i="3"/>
  <c r="O37" i="3"/>
  <c r="N37" i="3"/>
  <c r="M37" i="3"/>
  <c r="L37" i="3"/>
  <c r="K37" i="3"/>
  <c r="J37" i="3"/>
  <c r="I37" i="3"/>
  <c r="H37" i="3"/>
  <c r="G37" i="3"/>
  <c r="F37" i="3"/>
  <c r="E37" i="3"/>
  <c r="D37" i="3"/>
  <c r="O36" i="3"/>
  <c r="N36" i="3"/>
  <c r="M36" i="3"/>
  <c r="L36" i="3"/>
  <c r="K36" i="3"/>
  <c r="J36" i="3"/>
  <c r="I36" i="3"/>
  <c r="H36" i="3"/>
  <c r="G36" i="3"/>
  <c r="F36" i="3"/>
  <c r="E36" i="3"/>
  <c r="D36" i="3"/>
  <c r="O35" i="3"/>
  <c r="N35" i="3"/>
  <c r="M35" i="3"/>
  <c r="L35" i="3"/>
  <c r="K35" i="3"/>
  <c r="J35" i="3"/>
  <c r="I35" i="3"/>
  <c r="H35" i="3"/>
  <c r="G35" i="3"/>
  <c r="F35" i="3"/>
  <c r="E35" i="3"/>
  <c r="D35" i="3"/>
  <c r="O34" i="3"/>
  <c r="N34" i="3"/>
  <c r="M34" i="3"/>
  <c r="L34" i="3"/>
  <c r="K34" i="3"/>
  <c r="J34" i="3"/>
  <c r="I34" i="3"/>
  <c r="H34" i="3"/>
  <c r="G34" i="3"/>
  <c r="F34" i="3"/>
  <c r="E34" i="3"/>
  <c r="D34" i="3"/>
  <c r="O33" i="3"/>
  <c r="N33" i="3"/>
  <c r="M33" i="3"/>
  <c r="L33" i="3"/>
  <c r="K33" i="3"/>
  <c r="J33" i="3"/>
  <c r="I33" i="3"/>
  <c r="H33" i="3"/>
  <c r="G33" i="3"/>
  <c r="F33" i="3"/>
  <c r="E33" i="3"/>
  <c r="D33" i="3"/>
  <c r="O32" i="3"/>
  <c r="N32" i="3"/>
  <c r="M32" i="3"/>
  <c r="L32" i="3"/>
  <c r="K32" i="3"/>
  <c r="J32" i="3"/>
  <c r="I32" i="3"/>
  <c r="H32" i="3"/>
  <c r="G32" i="3"/>
  <c r="F32" i="3"/>
  <c r="E32" i="3"/>
  <c r="D32" i="3"/>
  <c r="O31" i="3"/>
  <c r="N31" i="3"/>
  <c r="M31" i="3"/>
  <c r="L31" i="3"/>
  <c r="K31" i="3"/>
  <c r="J31" i="3"/>
  <c r="I31" i="3"/>
  <c r="H31" i="3"/>
  <c r="G31" i="3"/>
  <c r="F31" i="3"/>
  <c r="E31" i="3"/>
  <c r="D31" i="3"/>
  <c r="O30" i="3"/>
  <c r="N30" i="3"/>
  <c r="M30" i="3"/>
  <c r="L30" i="3"/>
  <c r="K30" i="3"/>
  <c r="J30" i="3"/>
  <c r="I30" i="3"/>
  <c r="H30" i="3"/>
  <c r="G30" i="3"/>
  <c r="F30" i="3"/>
  <c r="E30" i="3"/>
  <c r="D30" i="3"/>
  <c r="O29" i="3"/>
  <c r="N29" i="3"/>
  <c r="M29" i="3"/>
  <c r="L29" i="3"/>
  <c r="K29" i="3"/>
  <c r="J29" i="3"/>
  <c r="I29" i="3"/>
  <c r="H29" i="3"/>
  <c r="G29" i="3"/>
  <c r="F29" i="3"/>
  <c r="E29" i="3"/>
  <c r="D29" i="3"/>
  <c r="O28" i="3"/>
  <c r="N28" i="3"/>
  <c r="M28" i="3"/>
  <c r="L28" i="3"/>
  <c r="K28" i="3"/>
  <c r="J28" i="3"/>
  <c r="I28" i="3"/>
  <c r="H28" i="3"/>
  <c r="G28" i="3"/>
  <c r="F28" i="3"/>
  <c r="E28" i="3"/>
  <c r="D28" i="3"/>
  <c r="O27" i="3"/>
  <c r="N27" i="3"/>
  <c r="M27" i="3"/>
  <c r="L27" i="3"/>
  <c r="K27" i="3"/>
  <c r="J27" i="3"/>
  <c r="I27" i="3"/>
  <c r="H27" i="3"/>
  <c r="G27" i="3"/>
  <c r="F27" i="3"/>
  <c r="E27" i="3"/>
  <c r="D27" i="3"/>
  <c r="O26" i="3"/>
  <c r="N26" i="3"/>
  <c r="M26" i="3"/>
  <c r="L26" i="3"/>
  <c r="K26" i="3"/>
  <c r="J26" i="3"/>
  <c r="I26" i="3"/>
  <c r="H26" i="3"/>
  <c r="G26" i="3"/>
  <c r="F26" i="3"/>
  <c r="E26" i="3"/>
  <c r="D26" i="3"/>
  <c r="O25" i="3"/>
  <c r="N25" i="3"/>
  <c r="M25" i="3"/>
  <c r="L25" i="3"/>
  <c r="K25" i="3"/>
  <c r="J25" i="3"/>
  <c r="I25" i="3"/>
  <c r="H25" i="3"/>
  <c r="G25" i="3"/>
  <c r="F25" i="3"/>
  <c r="E25" i="3"/>
  <c r="D25" i="3"/>
  <c r="O24" i="3"/>
  <c r="N24" i="3"/>
  <c r="M24" i="3"/>
  <c r="L24" i="3"/>
  <c r="K24" i="3"/>
  <c r="J24" i="3"/>
  <c r="I24" i="3"/>
  <c r="H24" i="3"/>
  <c r="G24" i="3"/>
  <c r="F24" i="3"/>
  <c r="E24" i="3"/>
  <c r="D24" i="3"/>
  <c r="O23" i="3"/>
  <c r="N23" i="3"/>
  <c r="M23" i="3"/>
  <c r="L23" i="3"/>
  <c r="K23" i="3"/>
  <c r="J23" i="3"/>
  <c r="I23" i="3"/>
  <c r="H23" i="3"/>
  <c r="G23" i="3"/>
  <c r="F23" i="3"/>
  <c r="E23" i="3"/>
  <c r="D23" i="3"/>
  <c r="O22" i="3"/>
  <c r="N22" i="3"/>
  <c r="M22" i="3"/>
  <c r="L22" i="3"/>
  <c r="K22" i="3"/>
  <c r="J22" i="3"/>
  <c r="I22" i="3"/>
  <c r="H22" i="3"/>
  <c r="G22" i="3"/>
  <c r="F22" i="3"/>
  <c r="E22" i="3"/>
  <c r="D22" i="3"/>
  <c r="O21" i="3"/>
  <c r="N21" i="3"/>
  <c r="M21" i="3"/>
  <c r="L21" i="3"/>
  <c r="K21" i="3"/>
  <c r="J21" i="3"/>
  <c r="I21" i="3"/>
  <c r="H21" i="3"/>
  <c r="G21" i="3"/>
  <c r="F21" i="3"/>
  <c r="E21" i="3"/>
  <c r="D21" i="3"/>
  <c r="O20" i="3"/>
  <c r="N20" i="3"/>
  <c r="M20" i="3"/>
  <c r="L20" i="3"/>
  <c r="K20" i="3"/>
  <c r="J20" i="3"/>
  <c r="I20" i="3"/>
  <c r="H20" i="3"/>
  <c r="G20" i="3"/>
  <c r="F20" i="3"/>
  <c r="E20" i="3"/>
  <c r="D20" i="3"/>
  <c r="P2800" i="3"/>
  <c r="P2799" i="3"/>
  <c r="P2798" i="3"/>
  <c r="P2797" i="3"/>
  <c r="P2796" i="3"/>
  <c r="P2795" i="3"/>
  <c r="P2794" i="3"/>
  <c r="P2793" i="3"/>
  <c r="P2792" i="3"/>
  <c r="P2791" i="3"/>
  <c r="P2790" i="3"/>
  <c r="P2789" i="3"/>
  <c r="P2788" i="3"/>
  <c r="P2787" i="3"/>
  <c r="P2786" i="3"/>
  <c r="P2785" i="3"/>
  <c r="P2784" i="3"/>
  <c r="P2783" i="3"/>
  <c r="P2782" i="3"/>
  <c r="P2760" i="3"/>
  <c r="P2759" i="3"/>
  <c r="P2758" i="3"/>
  <c r="P2757" i="3"/>
  <c r="P2756" i="3"/>
  <c r="P2755" i="3"/>
  <c r="P2754" i="3"/>
  <c r="P2753" i="3"/>
  <c r="P2752" i="3"/>
  <c r="P2751" i="3"/>
  <c r="P2750" i="3"/>
  <c r="P2749" i="3"/>
  <c r="P2748" i="3"/>
  <c r="P2747" i="3"/>
  <c r="P2746" i="3"/>
  <c r="P2745" i="3"/>
  <c r="P2744" i="3"/>
  <c r="P2743" i="3"/>
  <c r="P2742" i="3"/>
  <c r="P2720" i="3"/>
  <c r="P2719" i="3"/>
  <c r="P2718" i="3"/>
  <c r="P2717" i="3"/>
  <c r="P2716" i="3"/>
  <c r="P2715" i="3"/>
  <c r="P2714" i="3"/>
  <c r="P2713" i="3"/>
  <c r="P2712" i="3"/>
  <c r="P2711" i="3"/>
  <c r="P2710" i="3"/>
  <c r="P2709" i="3"/>
  <c r="P2708" i="3"/>
  <c r="P2707" i="3"/>
  <c r="P2706" i="3"/>
  <c r="P2705" i="3"/>
  <c r="P2704" i="3"/>
  <c r="P2703" i="3"/>
  <c r="P2702" i="3"/>
  <c r="P2680" i="3"/>
  <c r="P2679" i="3"/>
  <c r="P2678" i="3"/>
  <c r="P2677" i="3"/>
  <c r="P2676" i="3"/>
  <c r="P2675" i="3"/>
  <c r="P2674" i="3"/>
  <c r="P2673" i="3"/>
  <c r="P2672" i="3"/>
  <c r="P2671" i="3"/>
  <c r="P2670" i="3"/>
  <c r="P2669" i="3"/>
  <c r="P2668" i="3"/>
  <c r="P2667" i="3"/>
  <c r="P2666" i="3"/>
  <c r="P2665" i="3"/>
  <c r="P2664" i="3"/>
  <c r="P2663" i="3"/>
  <c r="P2662" i="3"/>
  <c r="P2640" i="3"/>
  <c r="P2639" i="3"/>
  <c r="P2638" i="3"/>
  <c r="P2637" i="3"/>
  <c r="P2636" i="3"/>
  <c r="P2635" i="3"/>
  <c r="P2634" i="3"/>
  <c r="P2633" i="3"/>
  <c r="P2632" i="3"/>
  <c r="P2631" i="3"/>
  <c r="P2630" i="3"/>
  <c r="P2629" i="3"/>
  <c r="P2628" i="3"/>
  <c r="P2627" i="3"/>
  <c r="P2626" i="3"/>
  <c r="P2625" i="3"/>
  <c r="P2624" i="3"/>
  <c r="P2623" i="3"/>
  <c r="P2622" i="3"/>
  <c r="P2600" i="3"/>
  <c r="P2599" i="3"/>
  <c r="P2598" i="3"/>
  <c r="P2597" i="3"/>
  <c r="P2596" i="3"/>
  <c r="P2595" i="3"/>
  <c r="P2594" i="3"/>
  <c r="P2593" i="3"/>
  <c r="P2592" i="3"/>
  <c r="P2591" i="3"/>
  <c r="P2590" i="3"/>
  <c r="P2589" i="3"/>
  <c r="P2588" i="3"/>
  <c r="P2587" i="3"/>
  <c r="P2586" i="3"/>
  <c r="P2585" i="3"/>
  <c r="P2584" i="3"/>
  <c r="P2583" i="3"/>
  <c r="P2582" i="3"/>
  <c r="P2560" i="3"/>
  <c r="P2559" i="3"/>
  <c r="P2558" i="3"/>
  <c r="P2557" i="3"/>
  <c r="P2556" i="3"/>
  <c r="P2555" i="3"/>
  <c r="P2554" i="3"/>
  <c r="P2553" i="3"/>
  <c r="P2552" i="3"/>
  <c r="P2551" i="3"/>
  <c r="P2550" i="3"/>
  <c r="P2549" i="3"/>
  <c r="P2548" i="3"/>
  <c r="P2547" i="3"/>
  <c r="P2546" i="3"/>
  <c r="P2545" i="3"/>
  <c r="P2544" i="3"/>
  <c r="P2543" i="3"/>
  <c r="P2542" i="3"/>
  <c r="P2520" i="3"/>
  <c r="P2519" i="3"/>
  <c r="P2518" i="3"/>
  <c r="P2517" i="3"/>
  <c r="P2516" i="3"/>
  <c r="P2515" i="3"/>
  <c r="P2514" i="3"/>
  <c r="P2513" i="3"/>
  <c r="P2512" i="3"/>
  <c r="P2511" i="3"/>
  <c r="P2510" i="3"/>
  <c r="P2509" i="3"/>
  <c r="P2508" i="3"/>
  <c r="P2507" i="3"/>
  <c r="P2506" i="3"/>
  <c r="P2505" i="3"/>
  <c r="P2504" i="3"/>
  <c r="P2503" i="3"/>
  <c r="P2502" i="3"/>
  <c r="P2480" i="3"/>
  <c r="P2479" i="3"/>
  <c r="P2478" i="3"/>
  <c r="P2477" i="3"/>
  <c r="P2476" i="3"/>
  <c r="P2475" i="3"/>
  <c r="P2474" i="3"/>
  <c r="P2473" i="3"/>
  <c r="P2472" i="3"/>
  <c r="P2471" i="3"/>
  <c r="P2470" i="3"/>
  <c r="P2469" i="3"/>
  <c r="P2468" i="3"/>
  <c r="P2467" i="3"/>
  <c r="P2466" i="3"/>
  <c r="P2465" i="3"/>
  <c r="P2464" i="3"/>
  <c r="P2463" i="3"/>
  <c r="P2462" i="3"/>
  <c r="P2440" i="3"/>
  <c r="P2439" i="3"/>
  <c r="P2438" i="3"/>
  <c r="P2437" i="3"/>
  <c r="P2436" i="3"/>
  <c r="P2435" i="3"/>
  <c r="P2434" i="3"/>
  <c r="P2433" i="3"/>
  <c r="P2432" i="3"/>
  <c r="P2431" i="3"/>
  <c r="P2430" i="3"/>
  <c r="P2429" i="3"/>
  <c r="P2428" i="3"/>
  <c r="P2427" i="3"/>
  <c r="P2426" i="3"/>
  <c r="P2425" i="3"/>
  <c r="P2424" i="3"/>
  <c r="P2423" i="3"/>
  <c r="P2422" i="3"/>
  <c r="P2400" i="3"/>
  <c r="P2399" i="3"/>
  <c r="P2398" i="3"/>
  <c r="P2397" i="3"/>
  <c r="P2396" i="3"/>
  <c r="P2395" i="3"/>
  <c r="P2394" i="3"/>
  <c r="P2393" i="3"/>
  <c r="P2392" i="3"/>
  <c r="P2391" i="3"/>
  <c r="P2390" i="3"/>
  <c r="P2389" i="3"/>
  <c r="P2388" i="3"/>
  <c r="P2387" i="3"/>
  <c r="P2386" i="3"/>
  <c r="P2385" i="3"/>
  <c r="P2384" i="3"/>
  <c r="P2383" i="3"/>
  <c r="P2382" i="3"/>
  <c r="P2360" i="3"/>
  <c r="P2359" i="3"/>
  <c r="P2358" i="3"/>
  <c r="P2357" i="3"/>
  <c r="P2356" i="3"/>
  <c r="P2355" i="3"/>
  <c r="P2354" i="3"/>
  <c r="P2353" i="3"/>
  <c r="P2352" i="3"/>
  <c r="P2351" i="3"/>
  <c r="P2350" i="3"/>
  <c r="P2349" i="3"/>
  <c r="P2348" i="3"/>
  <c r="P2347" i="3"/>
  <c r="P2346" i="3"/>
  <c r="P2345" i="3"/>
  <c r="P2344" i="3"/>
  <c r="P2343" i="3"/>
  <c r="P2342" i="3"/>
  <c r="P2320" i="3"/>
  <c r="P2319" i="3"/>
  <c r="P2318" i="3"/>
  <c r="P2317" i="3"/>
  <c r="P2316" i="3"/>
  <c r="P2315" i="3"/>
  <c r="P2314" i="3"/>
  <c r="P2313" i="3"/>
  <c r="P2312" i="3"/>
  <c r="P2311" i="3"/>
  <c r="P2310" i="3"/>
  <c r="P2309" i="3"/>
  <c r="P2308" i="3"/>
  <c r="P2307" i="3"/>
  <c r="P2306" i="3"/>
  <c r="P2305" i="3"/>
  <c r="P2304" i="3"/>
  <c r="P2303" i="3"/>
  <c r="P2302" i="3"/>
  <c r="P2280" i="3"/>
  <c r="P2279" i="3"/>
  <c r="P2278" i="3"/>
  <c r="P2277" i="3"/>
  <c r="P2276" i="3"/>
  <c r="P2275" i="3"/>
  <c r="P2274" i="3"/>
  <c r="P2273" i="3"/>
  <c r="P2272" i="3"/>
  <c r="P2271" i="3"/>
  <c r="P2270" i="3"/>
  <c r="P2269" i="3"/>
  <c r="P2268" i="3"/>
  <c r="P2267" i="3"/>
  <c r="P2266" i="3"/>
  <c r="P2265" i="3"/>
  <c r="P2264" i="3"/>
  <c r="P2263" i="3"/>
  <c r="P2262" i="3"/>
  <c r="P2240" i="3"/>
  <c r="P2239" i="3"/>
  <c r="P2238" i="3"/>
  <c r="P2237" i="3"/>
  <c r="P2236" i="3"/>
  <c r="P2235" i="3"/>
  <c r="P2234" i="3"/>
  <c r="P2233" i="3"/>
  <c r="P2232" i="3"/>
  <c r="P2231" i="3"/>
  <c r="P2230" i="3"/>
  <c r="P2229" i="3"/>
  <c r="P2228" i="3"/>
  <c r="P2227" i="3"/>
  <c r="P2226" i="3"/>
  <c r="P2225" i="3"/>
  <c r="P2224" i="3"/>
  <c r="P2223" i="3"/>
  <c r="P2222" i="3"/>
  <c r="P2200" i="3"/>
  <c r="P2199" i="3"/>
  <c r="P2198" i="3"/>
  <c r="P2197" i="3"/>
  <c r="P2196" i="3"/>
  <c r="P2195" i="3"/>
  <c r="P2194" i="3"/>
  <c r="P2193" i="3"/>
  <c r="P2192" i="3"/>
  <c r="P2191" i="3"/>
  <c r="P2190" i="3"/>
  <c r="P2189" i="3"/>
  <c r="P2188" i="3"/>
  <c r="P2187" i="3"/>
  <c r="P2186" i="3"/>
  <c r="P2185" i="3"/>
  <c r="P2184" i="3"/>
  <c r="P2183" i="3"/>
  <c r="P2182" i="3"/>
  <c r="P2160" i="3"/>
  <c r="P2159" i="3"/>
  <c r="P2158" i="3"/>
  <c r="P2157" i="3"/>
  <c r="P2156" i="3"/>
  <c r="P2155" i="3"/>
  <c r="P2154" i="3"/>
  <c r="P2153" i="3"/>
  <c r="P2152" i="3"/>
  <c r="P2151" i="3"/>
  <c r="P2150" i="3"/>
  <c r="P2149" i="3"/>
  <c r="P2148" i="3"/>
  <c r="P2147" i="3"/>
  <c r="P2146" i="3"/>
  <c r="P2145" i="3"/>
  <c r="P2144" i="3"/>
  <c r="P2143" i="3"/>
  <c r="P2142" i="3"/>
  <c r="P2120" i="3"/>
  <c r="P2119" i="3"/>
  <c r="P2118" i="3"/>
  <c r="P2117" i="3"/>
  <c r="P2116" i="3"/>
  <c r="P2115" i="3"/>
  <c r="P2114" i="3"/>
  <c r="P2113" i="3"/>
  <c r="P2112" i="3"/>
  <c r="P2111" i="3"/>
  <c r="P2110" i="3"/>
  <c r="P2109" i="3"/>
  <c r="P2108" i="3"/>
  <c r="P2107" i="3"/>
  <c r="P2106" i="3"/>
  <c r="P2105" i="3"/>
  <c r="P2104" i="3"/>
  <c r="P2103" i="3"/>
  <c r="P2102" i="3"/>
  <c r="P2080" i="3"/>
  <c r="P2079" i="3"/>
  <c r="P2078" i="3"/>
  <c r="P2077" i="3"/>
  <c r="P2076" i="3"/>
  <c r="P2075" i="3"/>
  <c r="P2074" i="3"/>
  <c r="P2073" i="3"/>
  <c r="P2072" i="3"/>
  <c r="P2071" i="3"/>
  <c r="P2070" i="3"/>
  <c r="P2069" i="3"/>
  <c r="P2068" i="3"/>
  <c r="P2067" i="3"/>
  <c r="P2066" i="3"/>
  <c r="P2065" i="3"/>
  <c r="P2064" i="3"/>
  <c r="P2063" i="3"/>
  <c r="P2062" i="3"/>
  <c r="P2040" i="3"/>
  <c r="P2039" i="3"/>
  <c r="P2038" i="3"/>
  <c r="P2037" i="3"/>
  <c r="P2036" i="3"/>
  <c r="P2035" i="3"/>
  <c r="P2034" i="3"/>
  <c r="P2033" i="3"/>
  <c r="P2032" i="3"/>
  <c r="P2031" i="3"/>
  <c r="P2030" i="3"/>
  <c r="P2029" i="3"/>
  <c r="P2028" i="3"/>
  <c r="P2027" i="3"/>
  <c r="P2026" i="3"/>
  <c r="P2025" i="3"/>
  <c r="P2024" i="3"/>
  <c r="P2023" i="3"/>
  <c r="P2022" i="3"/>
  <c r="P2000" i="3"/>
  <c r="P1999" i="3"/>
  <c r="P1998" i="3"/>
  <c r="P1997" i="3"/>
  <c r="P1996" i="3"/>
  <c r="P1995" i="3"/>
  <c r="P1994" i="3"/>
  <c r="P1993" i="3"/>
  <c r="P1992" i="3"/>
  <c r="P1991" i="3"/>
  <c r="P1990" i="3"/>
  <c r="P1989" i="3"/>
  <c r="P1988" i="3"/>
  <c r="P1987" i="3"/>
  <c r="P1986" i="3"/>
  <c r="P1985" i="3"/>
  <c r="P1984" i="3"/>
  <c r="P1983" i="3"/>
  <c r="P1982" i="3"/>
  <c r="P1960" i="3"/>
  <c r="P1959" i="3"/>
  <c r="P1958" i="3"/>
  <c r="P1957" i="3"/>
  <c r="P1956" i="3"/>
  <c r="P1955" i="3"/>
  <c r="P1954" i="3"/>
  <c r="P1953" i="3"/>
  <c r="P1952" i="3"/>
  <c r="P1951" i="3"/>
  <c r="P1950" i="3"/>
  <c r="P1949" i="3"/>
  <c r="P1948" i="3"/>
  <c r="P1947" i="3"/>
  <c r="P1946" i="3"/>
  <c r="P1945" i="3"/>
  <c r="P1944" i="3"/>
  <c r="P1943" i="3"/>
  <c r="P1942" i="3"/>
  <c r="P1920" i="3"/>
  <c r="P1919" i="3"/>
  <c r="P1918" i="3"/>
  <c r="P1917" i="3"/>
  <c r="P1916" i="3"/>
  <c r="P1915" i="3"/>
  <c r="P1914" i="3"/>
  <c r="P1913" i="3"/>
  <c r="P1912" i="3"/>
  <c r="P1911" i="3"/>
  <c r="P1910" i="3"/>
  <c r="P1909" i="3"/>
  <c r="P1908" i="3"/>
  <c r="P1907" i="3"/>
  <c r="P1906" i="3"/>
  <c r="P1905" i="3"/>
  <c r="P1904" i="3"/>
  <c r="P1903" i="3"/>
  <c r="P1902" i="3"/>
  <c r="P1880" i="3"/>
  <c r="P1879" i="3"/>
  <c r="P1878" i="3"/>
  <c r="P1877" i="3"/>
  <c r="P1876" i="3"/>
  <c r="P1875" i="3"/>
  <c r="P1874" i="3"/>
  <c r="P1873" i="3"/>
  <c r="P1872" i="3"/>
  <c r="P1871" i="3"/>
  <c r="P1870" i="3"/>
  <c r="P1869" i="3"/>
  <c r="P1868" i="3"/>
  <c r="P1867" i="3"/>
  <c r="P1866" i="3"/>
  <c r="P1865" i="3"/>
  <c r="P1864" i="3"/>
  <c r="P1863" i="3"/>
  <c r="P1862" i="3"/>
  <c r="P1840" i="3"/>
  <c r="P1839" i="3"/>
  <c r="P1838" i="3"/>
  <c r="P1837" i="3"/>
  <c r="P1836" i="3"/>
  <c r="P1835" i="3"/>
  <c r="P1834" i="3"/>
  <c r="P1833" i="3"/>
  <c r="P1832" i="3"/>
  <c r="P1831" i="3"/>
  <c r="P1830" i="3"/>
  <c r="P1829" i="3"/>
  <c r="P1828" i="3"/>
  <c r="P1827" i="3"/>
  <c r="P1826" i="3"/>
  <c r="P1825" i="3"/>
  <c r="P1824" i="3"/>
  <c r="P1823" i="3"/>
  <c r="P1822" i="3"/>
  <c r="P1800" i="3"/>
  <c r="P1799" i="3"/>
  <c r="P1798" i="3"/>
  <c r="P1797" i="3"/>
  <c r="P1796" i="3"/>
  <c r="P1795" i="3"/>
  <c r="P1794" i="3"/>
  <c r="P1793" i="3"/>
  <c r="P1792" i="3"/>
  <c r="P1791" i="3"/>
  <c r="P1790" i="3"/>
  <c r="P1789" i="3"/>
  <c r="P1788" i="3"/>
  <c r="P1787" i="3"/>
  <c r="P1786" i="3"/>
  <c r="P1785" i="3"/>
  <c r="P1784" i="3"/>
  <c r="P1783" i="3"/>
  <c r="P1782" i="3"/>
  <c r="P1760" i="3"/>
  <c r="P1759" i="3"/>
  <c r="P1758" i="3"/>
  <c r="P1757" i="3"/>
  <c r="P1756" i="3"/>
  <c r="P1755" i="3"/>
  <c r="P1754" i="3"/>
  <c r="P1753" i="3"/>
  <c r="P1752" i="3"/>
  <c r="P1751" i="3"/>
  <c r="P1750" i="3"/>
  <c r="P1749" i="3"/>
  <c r="P1748" i="3"/>
  <c r="P1747" i="3"/>
  <c r="P1746" i="3"/>
  <c r="P1745" i="3"/>
  <c r="P1744" i="3"/>
  <c r="P1743" i="3"/>
  <c r="P1742" i="3"/>
  <c r="P1720" i="3"/>
  <c r="P1719" i="3"/>
  <c r="P1718" i="3"/>
  <c r="P1717" i="3"/>
  <c r="P1716" i="3"/>
  <c r="P1715" i="3"/>
  <c r="P1714" i="3"/>
  <c r="P1713" i="3"/>
  <c r="P1712" i="3"/>
  <c r="P1711" i="3"/>
  <c r="P1710" i="3"/>
  <c r="P1709" i="3"/>
  <c r="P1708" i="3"/>
  <c r="P1707" i="3"/>
  <c r="P1706" i="3"/>
  <c r="P1705" i="3"/>
  <c r="P1704" i="3"/>
  <c r="P1703" i="3"/>
  <c r="P1702" i="3"/>
  <c r="P1680" i="3"/>
  <c r="P1679" i="3"/>
  <c r="P1678" i="3"/>
  <c r="P1677" i="3"/>
  <c r="P1676" i="3"/>
  <c r="P1675" i="3"/>
  <c r="P1674" i="3"/>
  <c r="P1673" i="3"/>
  <c r="P1672" i="3"/>
  <c r="P1671" i="3"/>
  <c r="P1670" i="3"/>
  <c r="P1669" i="3"/>
  <c r="P1668" i="3"/>
  <c r="P1667" i="3"/>
  <c r="P1666" i="3"/>
  <c r="P1665" i="3"/>
  <c r="P1664" i="3"/>
  <c r="P1663" i="3"/>
  <c r="P1662" i="3"/>
  <c r="P1640" i="3"/>
  <c r="P1639" i="3"/>
  <c r="P1638" i="3"/>
  <c r="P1637" i="3"/>
  <c r="P1636" i="3"/>
  <c r="P1635" i="3"/>
  <c r="P1634" i="3"/>
  <c r="P1633" i="3"/>
  <c r="P1632" i="3"/>
  <c r="P1631" i="3"/>
  <c r="P1630" i="3"/>
  <c r="P1629" i="3"/>
  <c r="P1628" i="3"/>
  <c r="P1627" i="3"/>
  <c r="P1626" i="3"/>
  <c r="P1625" i="3"/>
  <c r="P1624" i="3"/>
  <c r="P1623" i="3"/>
  <c r="P1622" i="3"/>
  <c r="P1600" i="3"/>
  <c r="P1599" i="3"/>
  <c r="P1598" i="3"/>
  <c r="P1597" i="3"/>
  <c r="P1596" i="3"/>
  <c r="P1595" i="3"/>
  <c r="P1594" i="3"/>
  <c r="P1593" i="3"/>
  <c r="P1592" i="3"/>
  <c r="P1591" i="3"/>
  <c r="P1590" i="3"/>
  <c r="P1589" i="3"/>
  <c r="P1588" i="3"/>
  <c r="P1587" i="3"/>
  <c r="P1586" i="3"/>
  <c r="P1585" i="3"/>
  <c r="P1584" i="3"/>
  <c r="P1583" i="3"/>
  <c r="P1582" i="3"/>
  <c r="P1560" i="3"/>
  <c r="P1559" i="3"/>
  <c r="P1558" i="3"/>
  <c r="P1557" i="3"/>
  <c r="P1556" i="3"/>
  <c r="P1555" i="3"/>
  <c r="P1554" i="3"/>
  <c r="P1553" i="3"/>
  <c r="P1552" i="3"/>
  <c r="P1551" i="3"/>
  <c r="P1550" i="3"/>
  <c r="P1549" i="3"/>
  <c r="P1548" i="3"/>
  <c r="P1547" i="3"/>
  <c r="P1546" i="3"/>
  <c r="P1545" i="3"/>
  <c r="P1544" i="3"/>
  <c r="P1543" i="3"/>
  <c r="P1542" i="3"/>
  <c r="P1520" i="3"/>
  <c r="P1519" i="3"/>
  <c r="P1518" i="3"/>
  <c r="P1517" i="3"/>
  <c r="P1516" i="3"/>
  <c r="P1515" i="3"/>
  <c r="P1514" i="3"/>
  <c r="P1513" i="3"/>
  <c r="P1512" i="3"/>
  <c r="P1511" i="3"/>
  <c r="P1510" i="3"/>
  <c r="P1509" i="3"/>
  <c r="P1508" i="3"/>
  <c r="P1507" i="3"/>
  <c r="P1506" i="3"/>
  <c r="P1505" i="3"/>
  <c r="P1504" i="3"/>
  <c r="P1503" i="3"/>
  <c r="P1502" i="3"/>
  <c r="P1480" i="3"/>
  <c r="P1479" i="3"/>
  <c r="P1478" i="3"/>
  <c r="P1477" i="3"/>
  <c r="P1476" i="3"/>
  <c r="P1475" i="3"/>
  <c r="P1474" i="3"/>
  <c r="P1473" i="3"/>
  <c r="P1472" i="3"/>
  <c r="P1471" i="3"/>
  <c r="P1470" i="3"/>
  <c r="P1469" i="3"/>
  <c r="P1468" i="3"/>
  <c r="P1467" i="3"/>
  <c r="P1466" i="3"/>
  <c r="P1465" i="3"/>
  <c r="P1464" i="3"/>
  <c r="P1463" i="3"/>
  <c r="P1462" i="3"/>
  <c r="P1440" i="3"/>
  <c r="P1439" i="3"/>
  <c r="P1438" i="3"/>
  <c r="P1437" i="3"/>
  <c r="P1436" i="3"/>
  <c r="P1435" i="3"/>
  <c r="P1434" i="3"/>
  <c r="P1433" i="3"/>
  <c r="P1432" i="3"/>
  <c r="P1431" i="3"/>
  <c r="P1430" i="3"/>
  <c r="P1429" i="3"/>
  <c r="P1428" i="3"/>
  <c r="P1427" i="3"/>
  <c r="P1426" i="3"/>
  <c r="P1425" i="3"/>
  <c r="P1424" i="3"/>
  <c r="P1423" i="3"/>
  <c r="P1422" i="3"/>
  <c r="P1400" i="3"/>
  <c r="P1399" i="3"/>
  <c r="P1398" i="3"/>
  <c r="P1397" i="3"/>
  <c r="P1396" i="3"/>
  <c r="P1395" i="3"/>
  <c r="P1394" i="3"/>
  <c r="P1393" i="3"/>
  <c r="P1392" i="3"/>
  <c r="P1391" i="3"/>
  <c r="P1390" i="3"/>
  <c r="P1389" i="3"/>
  <c r="P1388" i="3"/>
  <c r="P1387" i="3"/>
  <c r="P1386" i="3"/>
  <c r="P1385" i="3"/>
  <c r="P1384" i="3"/>
  <c r="P1383" i="3"/>
  <c r="P1382" i="3"/>
  <c r="P1360" i="3"/>
  <c r="P1359" i="3"/>
  <c r="P1358" i="3"/>
  <c r="P1357" i="3"/>
  <c r="P1356" i="3"/>
  <c r="P1355" i="3"/>
  <c r="P1354" i="3"/>
  <c r="P1353" i="3"/>
  <c r="P1352" i="3"/>
  <c r="P1351" i="3"/>
  <c r="P1350" i="3"/>
  <c r="P1349" i="3"/>
  <c r="P1348" i="3"/>
  <c r="P1347" i="3"/>
  <c r="P1346" i="3"/>
  <c r="P1345" i="3"/>
  <c r="P1344" i="3"/>
  <c r="P1343" i="3"/>
  <c r="P1342" i="3"/>
  <c r="P1320" i="3"/>
  <c r="P1319" i="3"/>
  <c r="P1318" i="3"/>
  <c r="P1317" i="3"/>
  <c r="P1316" i="3"/>
  <c r="P1315" i="3"/>
  <c r="P1314" i="3"/>
  <c r="P1313" i="3"/>
  <c r="P1312" i="3"/>
  <c r="P1311" i="3"/>
  <c r="P1310" i="3"/>
  <c r="P1309" i="3"/>
  <c r="P1308" i="3"/>
  <c r="P1307" i="3"/>
  <c r="P1306" i="3"/>
  <c r="P1305" i="3"/>
  <c r="P1304" i="3"/>
  <c r="P1303" i="3"/>
  <c r="P1302" i="3"/>
  <c r="P1280" i="3"/>
  <c r="P1279" i="3"/>
  <c r="P1278" i="3"/>
  <c r="P1277" i="3"/>
  <c r="P1276" i="3"/>
  <c r="P1275" i="3"/>
  <c r="P1274" i="3"/>
  <c r="P1273" i="3"/>
  <c r="P1272" i="3"/>
  <c r="P1271" i="3"/>
  <c r="P1270" i="3"/>
  <c r="P1269" i="3"/>
  <c r="P1268" i="3"/>
  <c r="P1267" i="3"/>
  <c r="P1266" i="3"/>
  <c r="P1265" i="3"/>
  <c r="P1264" i="3"/>
  <c r="P1263" i="3"/>
  <c r="P1262" i="3"/>
  <c r="P1240" i="3"/>
  <c r="P1239" i="3"/>
  <c r="P1238" i="3"/>
  <c r="P1237" i="3"/>
  <c r="P1236" i="3"/>
  <c r="P1235" i="3"/>
  <c r="P1234" i="3"/>
  <c r="P1233" i="3"/>
  <c r="P1232" i="3"/>
  <c r="P1231" i="3"/>
  <c r="P1230" i="3"/>
  <c r="P1229" i="3"/>
  <c r="P1228" i="3"/>
  <c r="P1227" i="3"/>
  <c r="P1226" i="3"/>
  <c r="P1225" i="3"/>
  <c r="P1224" i="3"/>
  <c r="P1223" i="3"/>
  <c r="P1222" i="3"/>
  <c r="P1200" i="3"/>
  <c r="P1199" i="3"/>
  <c r="P1198" i="3"/>
  <c r="P1197" i="3"/>
  <c r="P1196" i="3"/>
  <c r="P1195" i="3"/>
  <c r="P1194" i="3"/>
  <c r="P1193" i="3"/>
  <c r="P1192" i="3"/>
  <c r="P1191" i="3"/>
  <c r="P1190" i="3"/>
  <c r="P1189" i="3"/>
  <c r="P1188" i="3"/>
  <c r="P1187" i="3"/>
  <c r="P1186" i="3"/>
  <c r="P1185" i="3"/>
  <c r="P1184" i="3"/>
  <c r="P1183" i="3"/>
  <c r="P1182" i="3"/>
  <c r="P1160" i="3"/>
  <c r="P1159" i="3"/>
  <c r="P1158" i="3"/>
  <c r="P1157" i="3"/>
  <c r="P1156" i="3"/>
  <c r="P1155" i="3"/>
  <c r="P1154" i="3"/>
  <c r="P1153" i="3"/>
  <c r="P1152" i="3"/>
  <c r="P1151" i="3"/>
  <c r="P1150" i="3"/>
  <c r="P1149" i="3"/>
  <c r="P1148" i="3"/>
  <c r="P1147" i="3"/>
  <c r="P1146" i="3"/>
  <c r="P1145" i="3"/>
  <c r="P1144" i="3"/>
  <c r="P1143" i="3"/>
  <c r="P1142" i="3"/>
  <c r="P1120" i="3"/>
  <c r="P1119" i="3"/>
  <c r="P1118" i="3"/>
  <c r="P1117" i="3"/>
  <c r="P1116" i="3"/>
  <c r="P1115" i="3"/>
  <c r="P1114" i="3"/>
  <c r="P1113" i="3"/>
  <c r="P1112" i="3"/>
  <c r="P1111" i="3"/>
  <c r="P1110" i="3"/>
  <c r="P1109" i="3"/>
  <c r="P1108" i="3"/>
  <c r="P1107" i="3"/>
  <c r="P1106" i="3"/>
  <c r="P1105" i="3"/>
  <c r="P1104" i="3"/>
  <c r="P1103" i="3"/>
  <c r="P1102" i="3"/>
  <c r="P1080" i="3"/>
  <c r="P1079" i="3"/>
  <c r="P1078" i="3"/>
  <c r="P1077" i="3"/>
  <c r="P1076" i="3"/>
  <c r="P1075" i="3"/>
  <c r="P1074" i="3"/>
  <c r="P1073" i="3"/>
  <c r="P1072" i="3"/>
  <c r="P1071" i="3"/>
  <c r="P1070" i="3"/>
  <c r="P1069" i="3"/>
  <c r="P1068" i="3"/>
  <c r="P1067" i="3"/>
  <c r="P1066" i="3"/>
  <c r="P1065" i="3"/>
  <c r="P1064" i="3"/>
  <c r="P1063" i="3"/>
  <c r="P1062" i="3"/>
  <c r="P1040" i="3"/>
  <c r="P1039" i="3"/>
  <c r="P1038" i="3"/>
  <c r="P1037" i="3"/>
  <c r="P1036" i="3"/>
  <c r="P1035" i="3"/>
  <c r="P1034" i="3"/>
  <c r="P1033" i="3"/>
  <c r="P1032" i="3"/>
  <c r="P1031" i="3"/>
  <c r="P1030" i="3"/>
  <c r="P1029" i="3"/>
  <c r="P1028" i="3"/>
  <c r="P1027" i="3"/>
  <c r="P1026" i="3"/>
  <c r="P1025" i="3"/>
  <c r="P1024" i="3"/>
  <c r="P1023" i="3"/>
  <c r="P1022" i="3"/>
  <c r="P1000" i="3"/>
  <c r="P999" i="3"/>
  <c r="P998" i="3"/>
  <c r="P997" i="3"/>
  <c r="P996" i="3"/>
  <c r="P995" i="3"/>
  <c r="P994" i="3"/>
  <c r="P993" i="3"/>
  <c r="P992" i="3"/>
  <c r="P991" i="3"/>
  <c r="P990" i="3"/>
  <c r="P989" i="3"/>
  <c r="P988" i="3"/>
  <c r="P987" i="3"/>
  <c r="P986" i="3"/>
  <c r="P985" i="3"/>
  <c r="P984" i="3"/>
  <c r="P983" i="3"/>
  <c r="P982" i="3"/>
  <c r="P960" i="3"/>
  <c r="P959" i="3"/>
  <c r="P958" i="3"/>
  <c r="P957" i="3"/>
  <c r="P956" i="3"/>
  <c r="P955" i="3"/>
  <c r="P954" i="3"/>
  <c r="P953" i="3"/>
  <c r="P952" i="3"/>
  <c r="P951" i="3"/>
  <c r="P950" i="3"/>
  <c r="P949" i="3"/>
  <c r="P948" i="3"/>
  <c r="P947" i="3"/>
  <c r="P946" i="3"/>
  <c r="P945" i="3"/>
  <c r="P944" i="3"/>
  <c r="P943" i="3"/>
  <c r="P942" i="3"/>
  <c r="P920" i="3"/>
  <c r="P919" i="3"/>
  <c r="P918" i="3"/>
  <c r="P917" i="3"/>
  <c r="P916" i="3"/>
  <c r="P915" i="3"/>
  <c r="P914" i="3"/>
  <c r="P913" i="3"/>
  <c r="P912" i="3"/>
  <c r="P911" i="3"/>
  <c r="P910" i="3"/>
  <c r="P909" i="3"/>
  <c r="P908" i="3"/>
  <c r="P907" i="3"/>
  <c r="P906" i="3"/>
  <c r="P905" i="3"/>
  <c r="P904" i="3"/>
  <c r="P903" i="3"/>
  <c r="P902" i="3"/>
  <c r="P880" i="3"/>
  <c r="P879" i="3"/>
  <c r="P878" i="3"/>
  <c r="P877" i="3"/>
  <c r="P876" i="3"/>
  <c r="P875" i="3"/>
  <c r="P874" i="3"/>
  <c r="P873" i="3"/>
  <c r="P872" i="3"/>
  <c r="P871" i="3"/>
  <c r="P870" i="3"/>
  <c r="P869" i="3"/>
  <c r="P868" i="3"/>
  <c r="P867" i="3"/>
  <c r="P866" i="3"/>
  <c r="P865" i="3"/>
  <c r="P864" i="3"/>
  <c r="P863" i="3"/>
  <c r="P862" i="3"/>
  <c r="P840" i="3"/>
  <c r="P839" i="3"/>
  <c r="P838" i="3"/>
  <c r="P837" i="3"/>
  <c r="P836" i="3"/>
  <c r="P835" i="3"/>
  <c r="P834" i="3"/>
  <c r="P833" i="3"/>
  <c r="P832" i="3"/>
  <c r="P831" i="3"/>
  <c r="P830" i="3"/>
  <c r="P829" i="3"/>
  <c r="P828" i="3"/>
  <c r="P827" i="3"/>
  <c r="P826" i="3"/>
  <c r="P825" i="3"/>
  <c r="P824" i="3"/>
  <c r="P823" i="3"/>
  <c r="P822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M188" i="4"/>
  <c r="I193" i="4"/>
  <c r="M196" i="4"/>
  <c r="N186" i="4"/>
  <c r="P118" i="4"/>
  <c r="L185" i="4"/>
  <c r="L186" i="4"/>
  <c r="L187" i="4"/>
  <c r="L188" i="4"/>
  <c r="H189" i="4"/>
  <c r="L190" i="4"/>
  <c r="H191" i="4"/>
  <c r="L191" i="4"/>
  <c r="H192" i="4"/>
  <c r="L192" i="4"/>
  <c r="H193" i="4"/>
  <c r="L193" i="4"/>
  <c r="L194" i="4"/>
  <c r="H195" i="4"/>
  <c r="L195" i="4"/>
  <c r="L196" i="4"/>
  <c r="H197" i="4"/>
  <c r="L197" i="4"/>
  <c r="H199" i="4"/>
  <c r="H200" i="4"/>
  <c r="L200" i="4"/>
  <c r="H202" i="4"/>
  <c r="L202" i="4"/>
  <c r="O185" i="4"/>
  <c r="O191" i="4"/>
  <c r="K193" i="4"/>
  <c r="O198" i="4"/>
  <c r="K202" i="4"/>
  <c r="D185" i="4"/>
  <c r="D194" i="4"/>
  <c r="D195" i="4"/>
  <c r="D198" i="4"/>
  <c r="D201" i="4"/>
  <c r="D202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O137" i="4"/>
  <c r="N137" i="4"/>
  <c r="M137" i="4"/>
  <c r="L137" i="4"/>
  <c r="K137" i="4"/>
  <c r="J137" i="4"/>
  <c r="I137" i="4"/>
  <c r="H137" i="4"/>
  <c r="G137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O132" i="4"/>
  <c r="N132" i="4"/>
  <c r="M132" i="4"/>
  <c r="L132" i="4"/>
  <c r="K132" i="4"/>
  <c r="J132" i="4"/>
  <c r="I132" i="4"/>
  <c r="H132" i="4"/>
  <c r="G132" i="4"/>
  <c r="F132" i="4"/>
  <c r="D132" i="4"/>
  <c r="O131" i="4"/>
  <c r="N131" i="4"/>
  <c r="M131" i="4"/>
  <c r="L131" i="4"/>
  <c r="K131" i="4"/>
  <c r="J131" i="4"/>
  <c r="I131" i="4"/>
  <c r="H131" i="4"/>
  <c r="G131" i="4"/>
  <c r="F131" i="4"/>
  <c r="D131" i="4"/>
  <c r="O130" i="4"/>
  <c r="N130" i="4"/>
  <c r="M130" i="4"/>
  <c r="L130" i="4"/>
  <c r="K130" i="4"/>
  <c r="J130" i="4"/>
  <c r="I130" i="4"/>
  <c r="H130" i="4"/>
  <c r="G130" i="4"/>
  <c r="F130" i="4"/>
  <c r="D130" i="4"/>
  <c r="O129" i="4"/>
  <c r="N129" i="4"/>
  <c r="M129" i="4"/>
  <c r="K129" i="4"/>
  <c r="J129" i="4"/>
  <c r="H129" i="4"/>
  <c r="G129" i="4"/>
  <c r="F129" i="4"/>
  <c r="E129" i="4"/>
  <c r="D129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O98" i="4"/>
  <c r="N98" i="4"/>
  <c r="M98" i="4"/>
  <c r="L98" i="4"/>
  <c r="K98" i="4"/>
  <c r="J98" i="4"/>
  <c r="I98" i="4"/>
  <c r="H98" i="4"/>
  <c r="G98" i="4"/>
  <c r="F98" i="4"/>
  <c r="O97" i="4"/>
  <c r="N97" i="4"/>
  <c r="M97" i="4"/>
  <c r="L97" i="4"/>
  <c r="K97" i="4"/>
  <c r="J97" i="4"/>
  <c r="I97" i="4"/>
  <c r="H97" i="4"/>
  <c r="G97" i="4"/>
  <c r="F97" i="4"/>
  <c r="E97" i="4"/>
  <c r="D97" i="4"/>
  <c r="O96" i="4"/>
  <c r="N96" i="4"/>
  <c r="M96" i="4"/>
  <c r="L96" i="4"/>
  <c r="K96" i="4"/>
  <c r="J96" i="4"/>
  <c r="I96" i="4"/>
  <c r="H96" i="4"/>
  <c r="G96" i="4"/>
  <c r="F96" i="4"/>
  <c r="E96" i="4"/>
  <c r="D96" i="4"/>
  <c r="O95" i="4"/>
  <c r="N95" i="4"/>
  <c r="M95" i="4"/>
  <c r="L95" i="4"/>
  <c r="K95" i="4"/>
  <c r="J95" i="4"/>
  <c r="I95" i="4"/>
  <c r="H95" i="4"/>
  <c r="G95" i="4"/>
  <c r="F95" i="4"/>
  <c r="E95" i="4"/>
  <c r="D95" i="4"/>
  <c r="O94" i="4"/>
  <c r="N94" i="4"/>
  <c r="M94" i="4"/>
  <c r="L94" i="4"/>
  <c r="K94" i="4"/>
  <c r="J94" i="4"/>
  <c r="I94" i="4"/>
  <c r="H94" i="4"/>
  <c r="G94" i="4"/>
  <c r="F94" i="4"/>
  <c r="E94" i="4"/>
  <c r="D94" i="4"/>
  <c r="O93" i="4"/>
  <c r="N93" i="4"/>
  <c r="M93" i="4"/>
  <c r="L93" i="4"/>
  <c r="K93" i="4"/>
  <c r="J93" i="4"/>
  <c r="I93" i="4"/>
  <c r="H93" i="4"/>
  <c r="G93" i="4"/>
  <c r="F93" i="4"/>
  <c r="E93" i="4"/>
  <c r="D93" i="4"/>
  <c r="O92" i="4"/>
  <c r="N92" i="4"/>
  <c r="M92" i="4"/>
  <c r="L92" i="4"/>
  <c r="K92" i="4"/>
  <c r="J92" i="4"/>
  <c r="I92" i="4"/>
  <c r="H92" i="4"/>
  <c r="G92" i="4"/>
  <c r="F92" i="4"/>
  <c r="E92" i="4"/>
  <c r="D92" i="4"/>
  <c r="O91" i="4"/>
  <c r="N91" i="4"/>
  <c r="M91" i="4"/>
  <c r="L91" i="4"/>
  <c r="K91" i="4"/>
  <c r="J91" i="4"/>
  <c r="I91" i="4"/>
  <c r="H91" i="4"/>
  <c r="G91" i="4"/>
  <c r="F91" i="4"/>
  <c r="E91" i="4"/>
  <c r="D91" i="4"/>
  <c r="O90" i="4"/>
  <c r="N90" i="4"/>
  <c r="M90" i="4"/>
  <c r="L90" i="4"/>
  <c r="K90" i="4"/>
  <c r="J90" i="4"/>
  <c r="I90" i="4"/>
  <c r="H90" i="4"/>
  <c r="G90" i="4"/>
  <c r="F90" i="4"/>
  <c r="E90" i="4"/>
  <c r="D90" i="4"/>
  <c r="O89" i="4"/>
  <c r="N89" i="4"/>
  <c r="M89" i="4"/>
  <c r="L89" i="4"/>
  <c r="K89" i="4"/>
  <c r="J89" i="4"/>
  <c r="I89" i="4"/>
  <c r="H89" i="4"/>
  <c r="G89" i="4"/>
  <c r="F89" i="4"/>
  <c r="E89" i="4"/>
  <c r="D89" i="4"/>
  <c r="O81" i="4"/>
  <c r="N81" i="4"/>
  <c r="M81" i="4"/>
  <c r="L81" i="4"/>
  <c r="K81" i="4"/>
  <c r="J81" i="4"/>
  <c r="I81" i="4"/>
  <c r="H81" i="4"/>
  <c r="G81" i="4"/>
  <c r="F81" i="4"/>
  <c r="E81" i="4"/>
  <c r="D81" i="4"/>
  <c r="O80" i="4"/>
  <c r="N80" i="4"/>
  <c r="M80" i="4"/>
  <c r="L80" i="4"/>
  <c r="K80" i="4"/>
  <c r="J80" i="4"/>
  <c r="I80" i="4"/>
  <c r="H80" i="4"/>
  <c r="G80" i="4"/>
  <c r="F80" i="4"/>
  <c r="E80" i="4"/>
  <c r="D80" i="4"/>
  <c r="O79" i="4"/>
  <c r="N79" i="4"/>
  <c r="M79" i="4"/>
  <c r="L79" i="4"/>
  <c r="K79" i="4"/>
  <c r="J79" i="4"/>
  <c r="I79" i="4"/>
  <c r="H79" i="4"/>
  <c r="G79" i="4"/>
  <c r="F79" i="4"/>
  <c r="E79" i="4"/>
  <c r="D79" i="4"/>
  <c r="O58" i="4"/>
  <c r="N58" i="4"/>
  <c r="M58" i="4"/>
  <c r="L58" i="4"/>
  <c r="K58" i="4"/>
  <c r="J58" i="4"/>
  <c r="I58" i="4"/>
  <c r="H58" i="4"/>
  <c r="G58" i="4"/>
  <c r="F58" i="4"/>
  <c r="E58" i="4"/>
  <c r="D58" i="4"/>
  <c r="O57" i="4"/>
  <c r="N57" i="4"/>
  <c r="M57" i="4"/>
  <c r="L57" i="4"/>
  <c r="K57" i="4"/>
  <c r="J57" i="4"/>
  <c r="I57" i="4"/>
  <c r="H57" i="4"/>
  <c r="G57" i="4"/>
  <c r="F57" i="4"/>
  <c r="E57" i="4"/>
  <c r="D57" i="4"/>
  <c r="O56" i="4"/>
  <c r="N56" i="4"/>
  <c r="M56" i="4"/>
  <c r="L56" i="4"/>
  <c r="K56" i="4"/>
  <c r="J56" i="4"/>
  <c r="I56" i="4"/>
  <c r="H56" i="4"/>
  <c r="G56" i="4"/>
  <c r="F56" i="4"/>
  <c r="E56" i="4"/>
  <c r="D56" i="4"/>
  <c r="O55" i="4"/>
  <c r="N55" i="4"/>
  <c r="M55" i="4"/>
  <c r="L55" i="4"/>
  <c r="K55" i="4"/>
  <c r="J55" i="4"/>
  <c r="I55" i="4"/>
  <c r="H55" i="4"/>
  <c r="G55" i="4"/>
  <c r="F55" i="4"/>
  <c r="E55" i="4"/>
  <c r="D55" i="4"/>
  <c r="O54" i="4"/>
  <c r="N54" i="4"/>
  <c r="M54" i="4"/>
  <c r="L54" i="4"/>
  <c r="K54" i="4"/>
  <c r="J54" i="4"/>
  <c r="I54" i="4"/>
  <c r="H54" i="4"/>
  <c r="G54" i="4"/>
  <c r="F54" i="4"/>
  <c r="E54" i="4"/>
  <c r="D54" i="4"/>
  <c r="O53" i="4"/>
  <c r="N53" i="4"/>
  <c r="M53" i="4"/>
  <c r="L53" i="4"/>
  <c r="K53" i="4"/>
  <c r="J53" i="4"/>
  <c r="G53" i="4"/>
  <c r="F53" i="4"/>
  <c r="E53" i="4"/>
  <c r="D53" i="4"/>
  <c r="O52" i="4"/>
  <c r="N52" i="4"/>
  <c r="M52" i="4"/>
  <c r="L52" i="4"/>
  <c r="K52" i="4"/>
  <c r="J52" i="4"/>
  <c r="G52" i="4"/>
  <c r="F52" i="4"/>
  <c r="E52" i="4"/>
  <c r="D52" i="4"/>
  <c r="O51" i="4"/>
  <c r="N51" i="4"/>
  <c r="M51" i="4"/>
  <c r="L51" i="4"/>
  <c r="K51" i="4"/>
  <c r="J51" i="4"/>
  <c r="G51" i="4"/>
  <c r="F51" i="4"/>
  <c r="E51" i="4"/>
  <c r="D51" i="4"/>
  <c r="O50" i="4"/>
  <c r="N50" i="4"/>
  <c r="M50" i="4"/>
  <c r="L50" i="4"/>
  <c r="K50" i="4"/>
  <c r="J50" i="4"/>
  <c r="G50" i="4"/>
  <c r="F50" i="4"/>
  <c r="E50" i="4"/>
  <c r="D50" i="4"/>
  <c r="O49" i="4"/>
  <c r="N49" i="4"/>
  <c r="M49" i="4"/>
  <c r="L49" i="4"/>
  <c r="K49" i="4"/>
  <c r="J49" i="4"/>
  <c r="G49" i="4"/>
  <c r="F49" i="4"/>
  <c r="E49" i="4"/>
  <c r="D49" i="4"/>
  <c r="O41" i="4"/>
  <c r="N41" i="4"/>
  <c r="M41" i="4"/>
  <c r="L41" i="4"/>
  <c r="K41" i="4"/>
  <c r="J41" i="4"/>
  <c r="I41" i="4"/>
  <c r="H41" i="4"/>
  <c r="G41" i="4"/>
  <c r="F41" i="4"/>
  <c r="E41" i="4"/>
  <c r="D41" i="4"/>
  <c r="O40" i="4"/>
  <c r="N40" i="4"/>
  <c r="M40" i="4"/>
  <c r="L40" i="4"/>
  <c r="K40" i="4"/>
  <c r="J40" i="4"/>
  <c r="I40" i="4"/>
  <c r="H40" i="4"/>
  <c r="G40" i="4"/>
  <c r="F40" i="4"/>
  <c r="E40" i="4"/>
  <c r="D40" i="4"/>
  <c r="O39" i="4"/>
  <c r="N39" i="4"/>
  <c r="M39" i="4"/>
  <c r="L39" i="4"/>
  <c r="K39" i="4"/>
  <c r="J39" i="4"/>
  <c r="I39" i="4"/>
  <c r="H39" i="4"/>
  <c r="G39" i="4"/>
  <c r="F39" i="4"/>
  <c r="E39" i="4"/>
  <c r="D39" i="4"/>
  <c r="O18" i="4"/>
  <c r="N18" i="4"/>
  <c r="M18" i="4"/>
  <c r="L18" i="4"/>
  <c r="K18" i="4"/>
  <c r="J18" i="4"/>
  <c r="I18" i="4"/>
  <c r="H18" i="4"/>
  <c r="G18" i="4"/>
  <c r="F18" i="4"/>
  <c r="E18" i="4"/>
  <c r="D18" i="4"/>
  <c r="O17" i="4"/>
  <c r="N17" i="4"/>
  <c r="M17" i="4"/>
  <c r="L17" i="4"/>
  <c r="K17" i="4"/>
  <c r="J17" i="4"/>
  <c r="I17" i="4"/>
  <c r="H17" i="4"/>
  <c r="G17" i="4"/>
  <c r="F17" i="4"/>
  <c r="E17" i="4"/>
  <c r="D17" i="4"/>
  <c r="O16" i="4"/>
  <c r="N16" i="4"/>
  <c r="M16" i="4"/>
  <c r="L16" i="4"/>
  <c r="K16" i="4"/>
  <c r="J16" i="4"/>
  <c r="I16" i="4"/>
  <c r="H16" i="4"/>
  <c r="G16" i="4"/>
  <c r="F16" i="4"/>
  <c r="E16" i="4"/>
  <c r="D16" i="4"/>
  <c r="O15" i="4"/>
  <c r="N15" i="4"/>
  <c r="M15" i="4"/>
  <c r="L15" i="4"/>
  <c r="K15" i="4"/>
  <c r="J15" i="4"/>
  <c r="I15" i="4"/>
  <c r="H15" i="4"/>
  <c r="G15" i="4"/>
  <c r="F15" i="4"/>
  <c r="E15" i="4"/>
  <c r="D15" i="4"/>
  <c r="O14" i="4"/>
  <c r="N14" i="4"/>
  <c r="M14" i="4"/>
  <c r="L14" i="4"/>
  <c r="K14" i="4"/>
  <c r="J14" i="4"/>
  <c r="I14" i="4"/>
  <c r="H14" i="4"/>
  <c r="G14" i="4"/>
  <c r="F14" i="4"/>
  <c r="E14" i="4"/>
  <c r="D14" i="4"/>
  <c r="O13" i="4"/>
  <c r="N13" i="4"/>
  <c r="M13" i="4"/>
  <c r="L13" i="4"/>
  <c r="K13" i="4"/>
  <c r="J13" i="4"/>
  <c r="I13" i="4"/>
  <c r="H13" i="4"/>
  <c r="G13" i="4"/>
  <c r="F13" i="4"/>
  <c r="E13" i="4"/>
  <c r="D13" i="4"/>
  <c r="O12" i="4"/>
  <c r="N12" i="4"/>
  <c r="M12" i="4"/>
  <c r="L12" i="4"/>
  <c r="K12" i="4"/>
  <c r="J12" i="4"/>
  <c r="I12" i="4"/>
  <c r="H12" i="4"/>
  <c r="G12" i="4"/>
  <c r="F12" i="4"/>
  <c r="E12" i="4"/>
  <c r="D12" i="4"/>
  <c r="O11" i="4"/>
  <c r="N11" i="4"/>
  <c r="M11" i="4"/>
  <c r="L11" i="4"/>
  <c r="K11" i="4"/>
  <c r="J11" i="4"/>
  <c r="I11" i="4"/>
  <c r="H11" i="4"/>
  <c r="G11" i="4"/>
  <c r="F11" i="4"/>
  <c r="E11" i="4"/>
  <c r="D11" i="4"/>
  <c r="O10" i="4"/>
  <c r="N10" i="4"/>
  <c r="M10" i="4"/>
  <c r="L10" i="4"/>
  <c r="K10" i="4"/>
  <c r="J10" i="4"/>
  <c r="I10" i="4"/>
  <c r="H10" i="4"/>
  <c r="G10" i="4"/>
  <c r="F10" i="4"/>
  <c r="E10" i="4"/>
  <c r="D10" i="4"/>
  <c r="O9" i="4"/>
  <c r="N9" i="4"/>
  <c r="M9" i="4"/>
  <c r="L9" i="4"/>
  <c r="K9" i="4"/>
  <c r="J9" i="4"/>
  <c r="I9" i="4"/>
  <c r="H9" i="4"/>
  <c r="G9" i="4"/>
  <c r="F9" i="4"/>
  <c r="E9" i="4"/>
  <c r="D9" i="4"/>
  <c r="AT71" i="10"/>
  <c r="BV71" i="10" s="1"/>
  <c r="AT70" i="10"/>
  <c r="BV70" i="10" s="1"/>
  <c r="AT69" i="10"/>
  <c r="BV69" i="10" s="1"/>
  <c r="AT68" i="10"/>
  <c r="BV68" i="10" s="1"/>
  <c r="AT67" i="10"/>
  <c r="BV67" i="10" s="1"/>
  <c r="AT66" i="10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D281" i="12"/>
  <c r="A279" i="12"/>
  <c r="A278" i="12"/>
  <c r="A277" i="12"/>
  <c r="A276" i="12"/>
  <c r="A275" i="12"/>
  <c r="A274" i="12"/>
  <c r="AC273" i="12"/>
  <c r="AB273" i="12"/>
  <c r="AA273" i="12"/>
  <c r="Z273" i="12"/>
  <c r="Y273" i="12"/>
  <c r="X273" i="12"/>
  <c r="W273" i="12"/>
  <c r="V273" i="12"/>
  <c r="U273" i="12"/>
  <c r="T273" i="12"/>
  <c r="S273" i="12"/>
  <c r="R273" i="12"/>
  <c r="R329" i="12" s="1"/>
  <c r="O273" i="12"/>
  <c r="N273" i="12"/>
  <c r="M273" i="12"/>
  <c r="L273" i="12"/>
  <c r="K273" i="12"/>
  <c r="J273" i="12"/>
  <c r="I273" i="12"/>
  <c r="H273" i="12"/>
  <c r="G273" i="12"/>
  <c r="F273" i="12"/>
  <c r="E273" i="12"/>
  <c r="D273" i="12"/>
  <c r="A273" i="12"/>
  <c r="AC272" i="12"/>
  <c r="AB272" i="12"/>
  <c r="AA272" i="12"/>
  <c r="Z272" i="12"/>
  <c r="Y272" i="12"/>
  <c r="X272" i="12"/>
  <c r="W272" i="12"/>
  <c r="V272" i="12"/>
  <c r="U272" i="12"/>
  <c r="T272" i="12"/>
  <c r="S272" i="12"/>
  <c r="R272" i="12"/>
  <c r="O272" i="12"/>
  <c r="N272" i="12"/>
  <c r="M272" i="12"/>
  <c r="L272" i="12"/>
  <c r="K272" i="12"/>
  <c r="J272" i="12"/>
  <c r="I272" i="12"/>
  <c r="H272" i="12"/>
  <c r="G272" i="12"/>
  <c r="F272" i="12"/>
  <c r="E272" i="12"/>
  <c r="D272" i="12"/>
  <c r="A272" i="12"/>
  <c r="AC271" i="12"/>
  <c r="AB271" i="12"/>
  <c r="AA271" i="12"/>
  <c r="Z271" i="12"/>
  <c r="Y271" i="12"/>
  <c r="X271" i="12"/>
  <c r="W271" i="12"/>
  <c r="V271" i="12"/>
  <c r="U271" i="12"/>
  <c r="T271" i="12"/>
  <c r="S271" i="12"/>
  <c r="R271" i="12"/>
  <c r="O271" i="12"/>
  <c r="N271" i="12"/>
  <c r="M271" i="12"/>
  <c r="L271" i="12"/>
  <c r="K271" i="12"/>
  <c r="J271" i="12"/>
  <c r="I271" i="12"/>
  <c r="H271" i="12"/>
  <c r="G271" i="12"/>
  <c r="F271" i="12"/>
  <c r="E271" i="12"/>
  <c r="D271" i="12"/>
  <c r="A271" i="12"/>
  <c r="AC270" i="12"/>
  <c r="AB270" i="12"/>
  <c r="AA270" i="12"/>
  <c r="Z270" i="12"/>
  <c r="Y270" i="12"/>
  <c r="X270" i="12"/>
  <c r="W270" i="12"/>
  <c r="V270" i="12"/>
  <c r="U270" i="12"/>
  <c r="T270" i="12"/>
  <c r="S270" i="12"/>
  <c r="R270" i="12"/>
  <c r="O270" i="12"/>
  <c r="N270" i="12"/>
  <c r="M270" i="12"/>
  <c r="L270" i="12"/>
  <c r="K270" i="12"/>
  <c r="J270" i="12"/>
  <c r="I270" i="12"/>
  <c r="H270" i="12"/>
  <c r="G270" i="12"/>
  <c r="F270" i="12"/>
  <c r="E270" i="12"/>
  <c r="D270" i="12"/>
  <c r="A270" i="12"/>
  <c r="A269" i="12"/>
  <c r="A268" i="12"/>
  <c r="A267" i="12"/>
  <c r="A266" i="12"/>
  <c r="A265" i="12"/>
  <c r="P263" i="12"/>
  <c r="A261" i="12"/>
  <c r="A260" i="12"/>
  <c r="A259" i="12"/>
  <c r="A258" i="12"/>
  <c r="A257" i="12"/>
  <c r="A256" i="12"/>
  <c r="A255" i="12"/>
  <c r="A254" i="12"/>
  <c r="A253" i="12"/>
  <c r="A252" i="12"/>
  <c r="AC251" i="12"/>
  <c r="BE251" i="12" s="1"/>
  <c r="CG251" i="12" s="1"/>
  <c r="AB251" i="12"/>
  <c r="BD251" i="12"/>
  <c r="CF251" i="12" s="1"/>
  <c r="AA251" i="12"/>
  <c r="Z251" i="12"/>
  <c r="Y251" i="12"/>
  <c r="X251" i="12"/>
  <c r="AZ251" i="12" s="1"/>
  <c r="CB251" i="12" s="1"/>
  <c r="W251" i="12"/>
  <c r="W269" i="12" s="1"/>
  <c r="AY269" i="12" s="1"/>
  <c r="CA269" i="12" s="1"/>
  <c r="V251" i="12"/>
  <c r="U251" i="12"/>
  <c r="T251" i="12"/>
  <c r="R251" i="12"/>
  <c r="AT251" i="12" s="1"/>
  <c r="BV251" i="12" s="1"/>
  <c r="O251" i="12"/>
  <c r="AQ251" i="12" s="1"/>
  <c r="BS251" i="12" s="1"/>
  <c r="N251" i="12"/>
  <c r="AP251" i="12" s="1"/>
  <c r="BR251" i="12" s="1"/>
  <c r="M251" i="12"/>
  <c r="AO251" i="12" s="1"/>
  <c r="BQ251" i="12" s="1"/>
  <c r="L251" i="12"/>
  <c r="AN251" i="12" s="1"/>
  <c r="BP251" i="12" s="1"/>
  <c r="K251" i="12"/>
  <c r="AM251" i="12" s="1"/>
  <c r="BO251" i="12" s="1"/>
  <c r="J251" i="12"/>
  <c r="AL251" i="12"/>
  <c r="BN251" i="12" s="1"/>
  <c r="I251" i="12"/>
  <c r="AK251" i="12" s="1"/>
  <c r="BM251" i="12" s="1"/>
  <c r="H251" i="12"/>
  <c r="AJ251" i="12"/>
  <c r="BL251" i="12" s="1"/>
  <c r="G251" i="12"/>
  <c r="F251" i="12"/>
  <c r="AH251" i="12" s="1"/>
  <c r="BJ251" i="12" s="1"/>
  <c r="AG251" i="12"/>
  <c r="BI251" i="12" s="1"/>
  <c r="D251" i="12"/>
  <c r="AF251" i="12" s="1"/>
  <c r="BH251" i="12" s="1"/>
  <c r="A251" i="12"/>
  <c r="AC250" i="12"/>
  <c r="AB250" i="12"/>
  <c r="AB268" i="12" s="1"/>
  <c r="BD268" i="12" s="1"/>
  <c r="CF268" i="12" s="1"/>
  <c r="AA250" i="12"/>
  <c r="Z250" i="12"/>
  <c r="Y250" i="12"/>
  <c r="BA250" i="12" s="1"/>
  <c r="CC250" i="12" s="1"/>
  <c r="X250" i="12"/>
  <c r="X268" i="12" s="1"/>
  <c r="AZ268" i="12" s="1"/>
  <c r="CB268" i="12" s="1"/>
  <c r="W250" i="12"/>
  <c r="V250" i="12"/>
  <c r="V268" i="12" s="1"/>
  <c r="AX268" i="12" s="1"/>
  <c r="BZ268" i="12" s="1"/>
  <c r="U250" i="12"/>
  <c r="T250" i="12"/>
  <c r="T268" i="12" s="1"/>
  <c r="AV268" i="12" s="1"/>
  <c r="BX268" i="12" s="1"/>
  <c r="R250" i="12"/>
  <c r="O250" i="12"/>
  <c r="AQ250" i="12" s="1"/>
  <c r="BS250" i="12" s="1"/>
  <c r="N250" i="12"/>
  <c r="AP250" i="12" s="1"/>
  <c r="BR250" i="12" s="1"/>
  <c r="M250" i="12"/>
  <c r="AO250" i="12"/>
  <c r="BQ250" i="12" s="1"/>
  <c r="L250" i="12"/>
  <c r="AN250" i="12" s="1"/>
  <c r="BP250" i="12" s="1"/>
  <c r="K250" i="12"/>
  <c r="AM250" i="12"/>
  <c r="BO250" i="12" s="1"/>
  <c r="J250" i="12"/>
  <c r="I250" i="12"/>
  <c r="AK250" i="12" s="1"/>
  <c r="BM250" i="12" s="1"/>
  <c r="H250" i="12"/>
  <c r="AJ250" i="12" s="1"/>
  <c r="BL250" i="12" s="1"/>
  <c r="G250" i="12"/>
  <c r="AI250" i="12"/>
  <c r="BK250" i="12" s="1"/>
  <c r="F250" i="12"/>
  <c r="AH250" i="12" s="1"/>
  <c r="BJ250" i="12" s="1"/>
  <c r="AG250" i="12"/>
  <c r="BI250" i="12" s="1"/>
  <c r="D250" i="12"/>
  <c r="AF250" i="12" s="1"/>
  <c r="BH250" i="12" s="1"/>
  <c r="A250" i="12"/>
  <c r="AC249" i="12"/>
  <c r="AB249" i="12"/>
  <c r="AB267" i="12" s="1"/>
  <c r="BD267" i="12" s="1"/>
  <c r="CF267" i="12" s="1"/>
  <c r="AA249" i="12"/>
  <c r="AA267" i="12" s="1"/>
  <c r="BC267" i="12" s="1"/>
  <c r="CE267" i="12" s="1"/>
  <c r="Z249" i="12"/>
  <c r="BB249" i="12" s="1"/>
  <c r="CD249" i="12" s="1"/>
  <c r="Y249" i="12"/>
  <c r="X249" i="12"/>
  <c r="AZ249" i="12" s="1"/>
  <c r="CB249" i="12" s="1"/>
  <c r="W249" i="12"/>
  <c r="AY249" i="12" s="1"/>
  <c r="CA249" i="12" s="1"/>
  <c r="V249" i="12"/>
  <c r="U249" i="12"/>
  <c r="AW249" i="12" s="1"/>
  <c r="BY249" i="12" s="1"/>
  <c r="T249" i="12"/>
  <c r="R249" i="12"/>
  <c r="AT249" i="12" s="1"/>
  <c r="BV249" i="12" s="1"/>
  <c r="O249" i="12"/>
  <c r="AQ249" i="12"/>
  <c r="BS249" i="12" s="1"/>
  <c r="N249" i="12"/>
  <c r="M249" i="12"/>
  <c r="AO249" i="12" s="1"/>
  <c r="BQ249" i="12" s="1"/>
  <c r="L249" i="12"/>
  <c r="AN249" i="12" s="1"/>
  <c r="BP249" i="12" s="1"/>
  <c r="K249" i="12"/>
  <c r="AM249" i="12" s="1"/>
  <c r="BO249" i="12" s="1"/>
  <c r="J249" i="12"/>
  <c r="AL249" i="12" s="1"/>
  <c r="BN249" i="12" s="1"/>
  <c r="I249" i="12"/>
  <c r="AK249" i="12"/>
  <c r="BM249" i="12" s="1"/>
  <c r="H249" i="12"/>
  <c r="AJ249" i="12" s="1"/>
  <c r="BL249" i="12" s="1"/>
  <c r="G249" i="12"/>
  <c r="AI249" i="12" s="1"/>
  <c r="BK249" i="12" s="1"/>
  <c r="F249" i="12"/>
  <c r="AH249" i="12" s="1"/>
  <c r="BJ249" i="12" s="1"/>
  <c r="AG249" i="12"/>
  <c r="BI249" i="12" s="1"/>
  <c r="D249" i="12"/>
  <c r="AF249" i="12" s="1"/>
  <c r="BH249" i="12" s="1"/>
  <c r="A249" i="12"/>
  <c r="AU248" i="12"/>
  <c r="BW248" i="12" s="1"/>
  <c r="AC248" i="12"/>
  <c r="BE248" i="12" s="1"/>
  <c r="CG248" i="12" s="1"/>
  <c r="AB248" i="12"/>
  <c r="BD248" i="12" s="1"/>
  <c r="CF248" i="12" s="1"/>
  <c r="AA248" i="12"/>
  <c r="BC248" i="12" s="1"/>
  <c r="CE248" i="12" s="1"/>
  <c r="Z248" i="12"/>
  <c r="Y248" i="12"/>
  <c r="BA248" i="12" s="1"/>
  <c r="CC248" i="12" s="1"/>
  <c r="X248" i="12"/>
  <c r="AZ248" i="12" s="1"/>
  <c r="CB248" i="12" s="1"/>
  <c r="W248" i="12"/>
  <c r="V248" i="12"/>
  <c r="AX248" i="12" s="1"/>
  <c r="BZ248" i="12" s="1"/>
  <c r="U248" i="12"/>
  <c r="T248" i="12"/>
  <c r="R248" i="12"/>
  <c r="AT248" i="12"/>
  <c r="BV248" i="12" s="1"/>
  <c r="O248" i="12"/>
  <c r="AQ248" i="12"/>
  <c r="BS248" i="12" s="1"/>
  <c r="N248" i="12"/>
  <c r="AP248" i="12" s="1"/>
  <c r="BR248" i="12" s="1"/>
  <c r="M248" i="12"/>
  <c r="AO248" i="12" s="1"/>
  <c r="BQ248" i="12" s="1"/>
  <c r="L248" i="12"/>
  <c r="AN248" i="12"/>
  <c r="BP248" i="12" s="1"/>
  <c r="K248" i="12"/>
  <c r="AM248" i="12"/>
  <c r="BO248" i="12" s="1"/>
  <c r="J248" i="12"/>
  <c r="AL248" i="12" s="1"/>
  <c r="BN248" i="12" s="1"/>
  <c r="I248" i="12"/>
  <c r="AK248" i="12" s="1"/>
  <c r="BM248" i="12" s="1"/>
  <c r="H248" i="12"/>
  <c r="AJ248" i="12"/>
  <c r="BL248" i="12" s="1"/>
  <c r="G248" i="12"/>
  <c r="AI248" i="12"/>
  <c r="BK248" i="12" s="1"/>
  <c r="F248" i="12"/>
  <c r="AH248" i="12" s="1"/>
  <c r="BJ248" i="12" s="1"/>
  <c r="AG248" i="12"/>
  <c r="BI248" i="12" s="1"/>
  <c r="D248" i="12"/>
  <c r="AF248" i="12" s="1"/>
  <c r="BH248" i="12" s="1"/>
  <c r="A248" i="12"/>
  <c r="AZ247" i="12"/>
  <c r="CB247" i="12" s="1"/>
  <c r="CB262" i="12" s="1"/>
  <c r="AC247" i="12"/>
  <c r="AB247" i="12"/>
  <c r="AA247" i="12"/>
  <c r="Z247" i="12"/>
  <c r="Y247" i="12"/>
  <c r="X247" i="12"/>
  <c r="W247" i="12"/>
  <c r="V247" i="12"/>
  <c r="V262" i="12" s="1"/>
  <c r="H262" i="12" s="1"/>
  <c r="U247" i="12"/>
  <c r="T247" i="12"/>
  <c r="R247" i="12"/>
  <c r="O247" i="12"/>
  <c r="AQ247" i="12" s="1"/>
  <c r="BS247" i="12" s="1"/>
  <c r="N247" i="12"/>
  <c r="AP247" i="12" s="1"/>
  <c r="BR247" i="12" s="1"/>
  <c r="M247" i="12"/>
  <c r="AO247" i="12" s="1"/>
  <c r="BQ247" i="12" s="1"/>
  <c r="L247" i="12"/>
  <c r="K247" i="12"/>
  <c r="AM247" i="12" s="1"/>
  <c r="BO247" i="12" s="1"/>
  <c r="J247" i="12"/>
  <c r="AL247" i="12" s="1"/>
  <c r="BN247" i="12" s="1"/>
  <c r="I247" i="12"/>
  <c r="AK247" i="12" s="1"/>
  <c r="BM247" i="12" s="1"/>
  <c r="H247" i="12"/>
  <c r="AJ247" i="12" s="1"/>
  <c r="BL247" i="12" s="1"/>
  <c r="G247" i="12"/>
  <c r="AI247" i="12" s="1"/>
  <c r="BK247" i="12" s="1"/>
  <c r="F247" i="12"/>
  <c r="AH247" i="12" s="1"/>
  <c r="BJ247" i="12" s="1"/>
  <c r="AG247" i="12"/>
  <c r="BI247" i="12" s="1"/>
  <c r="D247" i="12"/>
  <c r="AF247" i="12" s="1"/>
  <c r="BH247" i="12" s="1"/>
  <c r="A247" i="12"/>
  <c r="A243" i="12"/>
  <c r="A242" i="12"/>
  <c r="A241" i="12"/>
  <c r="A240" i="12"/>
  <c r="A239" i="12"/>
  <c r="A238" i="12"/>
  <c r="A237" i="12"/>
  <c r="A236" i="12"/>
  <c r="A235" i="12"/>
  <c r="A234" i="12"/>
  <c r="AC233" i="12"/>
  <c r="AC269" i="12" s="1"/>
  <c r="BE269" i="12" s="1"/>
  <c r="CG269" i="12" s="1"/>
  <c r="AB233" i="12"/>
  <c r="BD233" i="12" s="1"/>
  <c r="CF233" i="12" s="1"/>
  <c r="AA233" i="12"/>
  <c r="BC233" i="12" s="1"/>
  <c r="CE233" i="12" s="1"/>
  <c r="Z233" i="12"/>
  <c r="L269" i="12" s="1"/>
  <c r="AN269" i="12" s="1"/>
  <c r="BP269" i="12" s="1"/>
  <c r="BB233" i="12"/>
  <c r="CD233" i="12" s="1"/>
  <c r="Y233" i="12"/>
  <c r="BA233" i="12" s="1"/>
  <c r="CC233" i="12" s="1"/>
  <c r="X233" i="12"/>
  <c r="AZ233" i="12" s="1"/>
  <c r="CB233" i="12" s="1"/>
  <c r="W233" i="12"/>
  <c r="AY233" i="12" s="1"/>
  <c r="CA233" i="12" s="1"/>
  <c r="V233" i="12"/>
  <c r="AX233" i="12" s="1"/>
  <c r="BZ233" i="12" s="1"/>
  <c r="U233" i="12"/>
  <c r="AW233" i="12" s="1"/>
  <c r="BY233" i="12" s="1"/>
  <c r="T233" i="12"/>
  <c r="T269" i="12" s="1"/>
  <c r="AV269" i="12" s="1"/>
  <c r="BX269" i="12" s="1"/>
  <c r="AU233" i="12"/>
  <c r="BW233" i="12" s="1"/>
  <c r="R233" i="12"/>
  <c r="O233" i="12"/>
  <c r="AQ233" i="12" s="1"/>
  <c r="BS233" i="12" s="1"/>
  <c r="N233" i="12"/>
  <c r="AP233" i="12" s="1"/>
  <c r="BR233" i="12" s="1"/>
  <c r="M233" i="12"/>
  <c r="L233" i="12"/>
  <c r="K233" i="12"/>
  <c r="J233" i="12"/>
  <c r="AL233" i="12" s="1"/>
  <c r="BN233" i="12" s="1"/>
  <c r="I233" i="12"/>
  <c r="AK233" i="12" s="1"/>
  <c r="BM233" i="12" s="1"/>
  <c r="H233" i="12"/>
  <c r="G233" i="12"/>
  <c r="AI233" i="12" s="1"/>
  <c r="BK233" i="12" s="1"/>
  <c r="F233" i="12"/>
  <c r="D233" i="12"/>
  <c r="A233" i="12"/>
  <c r="AC232" i="12"/>
  <c r="BE232" i="12"/>
  <c r="CG232" i="12" s="1"/>
  <c r="AB232" i="12"/>
  <c r="AA232" i="12"/>
  <c r="Z232" i="12"/>
  <c r="Y232" i="12"/>
  <c r="BA232" i="12" s="1"/>
  <c r="CC232" i="12" s="1"/>
  <c r="X232" i="12"/>
  <c r="AZ232" i="12"/>
  <c r="CB232" i="12" s="1"/>
  <c r="W232" i="12"/>
  <c r="W288" i="12" s="1"/>
  <c r="AY288" i="12" s="1"/>
  <c r="CA288" i="12" s="1"/>
  <c r="V232" i="12"/>
  <c r="AX232" i="12"/>
  <c r="BZ232" i="12" s="1"/>
  <c r="U232" i="12"/>
  <c r="AW232" i="12" s="1"/>
  <c r="BY232" i="12" s="1"/>
  <c r="T232" i="12"/>
  <c r="AV232" i="12"/>
  <c r="BX232" i="12" s="1"/>
  <c r="AU232" i="12"/>
  <c r="BW232" i="12" s="1"/>
  <c r="R232" i="12"/>
  <c r="O232" i="12"/>
  <c r="N232" i="12"/>
  <c r="AP232" i="12" s="1"/>
  <c r="BR232" i="12" s="1"/>
  <c r="M232" i="12"/>
  <c r="AO232" i="12" s="1"/>
  <c r="BQ232" i="12" s="1"/>
  <c r="L232" i="12"/>
  <c r="AN232" i="12" s="1"/>
  <c r="BP232" i="12" s="1"/>
  <c r="K232" i="12"/>
  <c r="J232" i="12"/>
  <c r="I232" i="12"/>
  <c r="AK232" i="12" s="1"/>
  <c r="BM232" i="12" s="1"/>
  <c r="H232" i="12"/>
  <c r="H268" i="12" s="1"/>
  <c r="AJ268" i="12" s="1"/>
  <c r="BL268" i="12" s="1"/>
  <c r="AJ232" i="12"/>
  <c r="BL232" i="12" s="1"/>
  <c r="G232" i="12"/>
  <c r="G288" i="12" s="1"/>
  <c r="AI288" i="12" s="1"/>
  <c r="BK288" i="12" s="1"/>
  <c r="F232" i="12"/>
  <c r="E268" i="12"/>
  <c r="AG268" i="12"/>
  <c r="BI268" i="12" s="1"/>
  <c r="D232" i="12"/>
  <c r="A232" i="12"/>
  <c r="AC231" i="12"/>
  <c r="BE231" i="12"/>
  <c r="CG231" i="12" s="1"/>
  <c r="AB231" i="12"/>
  <c r="BD231" i="12" s="1"/>
  <c r="CF231" i="12" s="1"/>
  <c r="AA231" i="12"/>
  <c r="BC231" i="12"/>
  <c r="CE231" i="12" s="1"/>
  <c r="Z231" i="12"/>
  <c r="BB231" i="12"/>
  <c r="CD231" i="12" s="1"/>
  <c r="Y231" i="12"/>
  <c r="X231" i="12"/>
  <c r="W231" i="12"/>
  <c r="AY231" i="12" s="1"/>
  <c r="CA231" i="12" s="1"/>
  <c r="V231" i="12"/>
  <c r="AX231" i="12" s="1"/>
  <c r="BZ231" i="12" s="1"/>
  <c r="U231" i="12"/>
  <c r="T231" i="12"/>
  <c r="AV231" i="12" s="1"/>
  <c r="BX231" i="12" s="1"/>
  <c r="AU231" i="12"/>
  <c r="BW231" i="12" s="1"/>
  <c r="R231" i="12"/>
  <c r="AT231" i="12" s="1"/>
  <c r="BV231" i="12" s="1"/>
  <c r="O231" i="12"/>
  <c r="O267" i="12" s="1"/>
  <c r="AQ267" i="12" s="1"/>
  <c r="BS267" i="12" s="1"/>
  <c r="N231" i="12"/>
  <c r="AP231" i="12" s="1"/>
  <c r="BR231" i="12" s="1"/>
  <c r="M231" i="12"/>
  <c r="L231" i="12"/>
  <c r="K231" i="12"/>
  <c r="AM231" i="12"/>
  <c r="BO231" i="12" s="1"/>
  <c r="J231" i="12"/>
  <c r="AL231" i="12" s="1"/>
  <c r="BN231" i="12" s="1"/>
  <c r="I231" i="12"/>
  <c r="H231" i="12"/>
  <c r="AJ231" i="12" s="1"/>
  <c r="BL231" i="12" s="1"/>
  <c r="H267" i="12"/>
  <c r="AJ267" i="12" s="1"/>
  <c r="BL267" i="12" s="1"/>
  <c r="G231" i="12"/>
  <c r="AI231" i="12" s="1"/>
  <c r="BK231" i="12" s="1"/>
  <c r="F231" i="12"/>
  <c r="D231" i="12"/>
  <c r="A231" i="12"/>
  <c r="AC230" i="12"/>
  <c r="BE230" i="12" s="1"/>
  <c r="CG230" i="12" s="1"/>
  <c r="AB230" i="12"/>
  <c r="BD230" i="12" s="1"/>
  <c r="CF230" i="12" s="1"/>
  <c r="AA230" i="12"/>
  <c r="BC230" i="12" s="1"/>
  <c r="CE230" i="12" s="1"/>
  <c r="Z230" i="12"/>
  <c r="BB230" i="12" s="1"/>
  <c r="CD230" i="12" s="1"/>
  <c r="Y230" i="12"/>
  <c r="X230" i="12"/>
  <c r="W230" i="12"/>
  <c r="AY230" i="12" s="1"/>
  <c r="CA230" i="12" s="1"/>
  <c r="V230" i="12"/>
  <c r="U230" i="12"/>
  <c r="AW230" i="12" s="1"/>
  <c r="BY230" i="12" s="1"/>
  <c r="T230" i="12"/>
  <c r="AV230" i="12" s="1"/>
  <c r="BX230" i="12" s="1"/>
  <c r="AU230" i="12"/>
  <c r="BW230" i="12" s="1"/>
  <c r="R230" i="12"/>
  <c r="O230" i="12"/>
  <c r="O266" i="12" s="1"/>
  <c r="AQ266" i="12" s="1"/>
  <c r="BS266" i="12" s="1"/>
  <c r="N230" i="12"/>
  <c r="M230" i="12"/>
  <c r="L230" i="12"/>
  <c r="K230" i="12"/>
  <c r="AM230" i="12" s="1"/>
  <c r="BO230" i="12" s="1"/>
  <c r="J230" i="12"/>
  <c r="I230" i="12"/>
  <c r="H230" i="12"/>
  <c r="G230" i="12"/>
  <c r="F230" i="12"/>
  <c r="AH230" i="12" s="1"/>
  <c r="BJ230" i="12" s="1"/>
  <c r="D230" i="12"/>
  <c r="A230" i="12"/>
  <c r="A229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D225" i="12"/>
  <c r="A223" i="12"/>
  <c r="A222" i="12"/>
  <c r="A221" i="12"/>
  <c r="A220" i="12"/>
  <c r="A219" i="12"/>
  <c r="A218" i="12"/>
  <c r="A217" i="12"/>
  <c r="A216" i="12"/>
  <c r="S215" i="12"/>
  <c r="A215" i="12"/>
  <c r="A214" i="12"/>
  <c r="A213" i="12"/>
  <c r="A212" i="12"/>
  <c r="A211" i="12"/>
  <c r="A210" i="12"/>
  <c r="A209" i="12"/>
  <c r="A205" i="12"/>
  <c r="A204" i="12"/>
  <c r="A203" i="12"/>
  <c r="A202" i="12"/>
  <c r="A201" i="12"/>
  <c r="A200" i="12"/>
  <c r="AC199" i="12"/>
  <c r="AB199" i="12"/>
  <c r="AA199" i="12"/>
  <c r="Z199" i="12"/>
  <c r="Y199" i="12"/>
  <c r="W311" i="12"/>
  <c r="G311" i="12"/>
  <c r="O199" i="12"/>
  <c r="N199" i="12"/>
  <c r="M199" i="12"/>
  <c r="L199" i="12"/>
  <c r="K199" i="12"/>
  <c r="A199" i="12"/>
  <c r="AC198" i="12"/>
  <c r="AB198" i="12"/>
  <c r="AA198" i="12"/>
  <c r="Z198" i="12"/>
  <c r="Z216" i="12" s="1"/>
  <c r="Y198" i="12"/>
  <c r="J216" i="12"/>
  <c r="S216" i="12"/>
  <c r="O198" i="12"/>
  <c r="N198" i="12"/>
  <c r="M198" i="12"/>
  <c r="L198" i="12"/>
  <c r="K198" i="12"/>
  <c r="A198" i="12"/>
  <c r="AC197" i="12"/>
  <c r="AB197" i="12"/>
  <c r="AB215" i="12" s="1"/>
  <c r="AA197" i="12"/>
  <c r="Z197" i="12"/>
  <c r="Z215" i="12" s="1"/>
  <c r="Y197" i="12"/>
  <c r="V215" i="12"/>
  <c r="U309" i="12"/>
  <c r="O197" i="12"/>
  <c r="N197" i="12"/>
  <c r="M197" i="12"/>
  <c r="L197" i="12"/>
  <c r="K197" i="12"/>
  <c r="A197" i="12"/>
  <c r="AC196" i="12"/>
  <c r="AB196" i="12"/>
  <c r="AA196" i="12"/>
  <c r="Z196" i="12"/>
  <c r="Y196" i="12"/>
  <c r="W308" i="12"/>
  <c r="V214" i="12"/>
  <c r="O196" i="12"/>
  <c r="N196" i="12"/>
  <c r="M196" i="12"/>
  <c r="L196" i="12"/>
  <c r="K196" i="12"/>
  <c r="A196" i="12"/>
  <c r="AC195" i="12"/>
  <c r="BE195" i="12" s="1"/>
  <c r="CG195" i="12" s="1"/>
  <c r="AB195" i="12"/>
  <c r="AB213" i="12" s="1"/>
  <c r="BD213" i="12" s="1"/>
  <c r="CF213" i="12" s="1"/>
  <c r="AA195" i="12"/>
  <c r="BC195" i="12" s="1"/>
  <c r="CE195" i="12" s="1"/>
  <c r="Z195" i="12"/>
  <c r="Y195" i="12"/>
  <c r="BA195" i="12" s="1"/>
  <c r="CC195" i="12" s="1"/>
  <c r="AY195" i="12"/>
  <c r="CA195" i="12" s="1"/>
  <c r="V213" i="12"/>
  <c r="AX213" i="12" s="1"/>
  <c r="BZ213" i="12" s="1"/>
  <c r="AW195" i="12"/>
  <c r="BY195" i="12" s="1"/>
  <c r="T213" i="12"/>
  <c r="AV213" i="12" s="1"/>
  <c r="BX213" i="12" s="1"/>
  <c r="AU195" i="12"/>
  <c r="BW195" i="12" s="1"/>
  <c r="O195" i="12"/>
  <c r="AQ195" i="12" s="1"/>
  <c r="BS195" i="12" s="1"/>
  <c r="N195" i="12"/>
  <c r="AP195" i="12" s="1"/>
  <c r="BR195" i="12" s="1"/>
  <c r="M195" i="12"/>
  <c r="AO195" i="12" s="1"/>
  <c r="BQ195" i="12" s="1"/>
  <c r="L195" i="12"/>
  <c r="AN195" i="12" s="1"/>
  <c r="BP195" i="12" s="1"/>
  <c r="K195" i="12"/>
  <c r="AM195" i="12" s="1"/>
  <c r="BO195" i="12" s="1"/>
  <c r="AL195" i="12"/>
  <c r="BN195" i="12" s="1"/>
  <c r="AK195" i="12"/>
  <c r="BM195" i="12" s="1"/>
  <c r="AJ195" i="12"/>
  <c r="BL195" i="12" s="1"/>
  <c r="AI195" i="12"/>
  <c r="BK195" i="12" s="1"/>
  <c r="AH195" i="12"/>
  <c r="BJ195" i="12" s="1"/>
  <c r="AG195" i="12"/>
  <c r="BI195" i="12" s="1"/>
  <c r="AF195" i="12"/>
  <c r="BH195" i="12" s="1"/>
  <c r="A195" i="12"/>
  <c r="AC194" i="12"/>
  <c r="AX194" i="12"/>
  <c r="BZ194" i="12" s="1"/>
  <c r="U212" i="12"/>
  <c r="AW212" i="12" s="1"/>
  <c r="BY212" i="12" s="1"/>
  <c r="AV194" i="12"/>
  <c r="BX194" i="12" s="1"/>
  <c r="AT194" i="12"/>
  <c r="BV194" i="12" s="1"/>
  <c r="AK194" i="12"/>
  <c r="BM194" i="12" s="1"/>
  <c r="AJ194" i="12"/>
  <c r="BL194" i="12" s="1"/>
  <c r="AI194" i="12"/>
  <c r="BK194" i="12" s="1"/>
  <c r="AH194" i="12"/>
  <c r="BJ194" i="12" s="1"/>
  <c r="AG194" i="12"/>
  <c r="BI194" i="12" s="1"/>
  <c r="AF194" i="12"/>
  <c r="BH194" i="12" s="1"/>
  <c r="A194" i="12"/>
  <c r="AY193" i="12"/>
  <c r="CA193" i="12" s="1"/>
  <c r="AX193" i="12"/>
  <c r="BZ193" i="12" s="1"/>
  <c r="AW193" i="12"/>
  <c r="BY193" i="12" s="1"/>
  <c r="AU193" i="12"/>
  <c r="BW193" i="12" s="1"/>
  <c r="N193" i="12"/>
  <c r="AP193" i="12" s="1"/>
  <c r="BR193" i="12" s="1"/>
  <c r="K193" i="12"/>
  <c r="AM193" i="12" s="1"/>
  <c r="BO193" i="12" s="1"/>
  <c r="AK193" i="12"/>
  <c r="BM193" i="12" s="1"/>
  <c r="AJ193" i="12"/>
  <c r="BL193" i="12" s="1"/>
  <c r="AI193" i="12"/>
  <c r="BK193" i="12" s="1"/>
  <c r="AH193" i="12"/>
  <c r="BJ193" i="12" s="1"/>
  <c r="AG193" i="12"/>
  <c r="BI193" i="12" s="1"/>
  <c r="AF193" i="12"/>
  <c r="BH193" i="12" s="1"/>
  <c r="A193" i="12"/>
  <c r="AX192" i="12"/>
  <c r="BZ192" i="12" s="1"/>
  <c r="AV192" i="12"/>
  <c r="BX192" i="12" s="1"/>
  <c r="AT192" i="12"/>
  <c r="BV192" i="12" s="1"/>
  <c r="AJ192" i="12"/>
  <c r="BL192" i="12" s="1"/>
  <c r="AI192" i="12"/>
  <c r="BK192" i="12" s="1"/>
  <c r="AH192" i="12"/>
  <c r="BJ192" i="12" s="1"/>
  <c r="AG192" i="12"/>
  <c r="BI192" i="12" s="1"/>
  <c r="AF192" i="12"/>
  <c r="BH192" i="12" s="1"/>
  <c r="A192" i="12"/>
  <c r="V209" i="12"/>
  <c r="AX209" i="12" s="1"/>
  <c r="BZ209" i="12" s="1"/>
  <c r="AV191" i="12"/>
  <c r="BX191" i="12" s="1"/>
  <c r="AU191" i="12"/>
  <c r="BW191" i="12" s="1"/>
  <c r="BW206" i="12" s="1"/>
  <c r="BI206" i="12" s="1"/>
  <c r="AK191" i="12"/>
  <c r="BM191" i="12" s="1"/>
  <c r="AJ191" i="12"/>
  <c r="BL191" i="12" s="1"/>
  <c r="AI191" i="12"/>
  <c r="BK191" i="12" s="1"/>
  <c r="AH191" i="12"/>
  <c r="BJ191" i="12" s="1"/>
  <c r="AG191" i="12"/>
  <c r="BI191" i="12" s="1"/>
  <c r="AF191" i="12"/>
  <c r="BH191" i="12" s="1"/>
  <c r="A191" i="12"/>
  <c r="A187" i="12"/>
  <c r="A186" i="12"/>
  <c r="A185" i="12"/>
  <c r="A184" i="12"/>
  <c r="A183" i="12"/>
  <c r="A182" i="12"/>
  <c r="AC181" i="12"/>
  <c r="AB181" i="12"/>
  <c r="AA181" i="12"/>
  <c r="AA217" i="12" s="1"/>
  <c r="Z181" i="12"/>
  <c r="Y181" i="12"/>
  <c r="W217" i="12"/>
  <c r="V217" i="12"/>
  <c r="U217" i="12"/>
  <c r="S217" i="12"/>
  <c r="O181" i="12"/>
  <c r="N181" i="12"/>
  <c r="M181" i="12"/>
  <c r="L181" i="12"/>
  <c r="K181" i="12"/>
  <c r="I181" i="12"/>
  <c r="H181" i="12"/>
  <c r="G181" i="12"/>
  <c r="A181" i="12"/>
  <c r="AC180" i="12"/>
  <c r="AB180" i="12"/>
  <c r="AA180" i="12"/>
  <c r="Z180" i="12"/>
  <c r="Y180" i="12"/>
  <c r="R216" i="12"/>
  <c r="O180" i="12"/>
  <c r="N180" i="12"/>
  <c r="M180" i="12"/>
  <c r="L180" i="12"/>
  <c r="L216" i="12" s="1"/>
  <c r="K180" i="12"/>
  <c r="I180" i="12"/>
  <c r="H180" i="12"/>
  <c r="G180" i="12"/>
  <c r="A180" i="12"/>
  <c r="AC179" i="12"/>
  <c r="AB179" i="12"/>
  <c r="AA179" i="12"/>
  <c r="AA215" i="12" s="1"/>
  <c r="Z179" i="12"/>
  <c r="Y179" i="12"/>
  <c r="X215" i="12"/>
  <c r="W215" i="12"/>
  <c r="T215" i="12"/>
  <c r="O179" i="12"/>
  <c r="N179" i="12"/>
  <c r="M179" i="12"/>
  <c r="L179" i="12"/>
  <c r="L215" i="12" s="1"/>
  <c r="K179" i="12"/>
  <c r="E215" i="12"/>
  <c r="A179" i="12"/>
  <c r="AC178" i="12"/>
  <c r="AC214" i="12" s="1"/>
  <c r="AB178" i="12"/>
  <c r="AA178" i="12"/>
  <c r="Z178" i="12"/>
  <c r="Y178" i="12"/>
  <c r="X214" i="12"/>
  <c r="U214" i="12"/>
  <c r="R214" i="12"/>
  <c r="O178" i="12"/>
  <c r="N178" i="12"/>
  <c r="M178" i="12"/>
  <c r="L178" i="12"/>
  <c r="K178" i="12"/>
  <c r="A178" i="12"/>
  <c r="AC177" i="12"/>
  <c r="AB177" i="12"/>
  <c r="BD177" i="12" s="1"/>
  <c r="CF177" i="12" s="1"/>
  <c r="AA177" i="12"/>
  <c r="BC177" i="12" s="1"/>
  <c r="CE177" i="12" s="1"/>
  <c r="AA213" i="12"/>
  <c r="BC213" i="12" s="1"/>
  <c r="CE213" i="12" s="1"/>
  <c r="Z177" i="12"/>
  <c r="BB177" i="12" s="1"/>
  <c r="CD177" i="12" s="1"/>
  <c r="Y177" i="12"/>
  <c r="AZ177" i="12"/>
  <c r="CB177" i="12" s="1"/>
  <c r="AX177" i="12"/>
  <c r="BZ177" i="12" s="1"/>
  <c r="U213" i="12"/>
  <c r="AW213" i="12" s="1"/>
  <c r="BY213" i="12" s="1"/>
  <c r="AW177" i="12"/>
  <c r="BY177" i="12" s="1"/>
  <c r="AV177" i="12"/>
  <c r="BX177" i="12" s="1"/>
  <c r="S213" i="12"/>
  <c r="AU213" i="12" s="1"/>
  <c r="BW213" i="12" s="1"/>
  <c r="AT177" i="12"/>
  <c r="BV177" i="12" s="1"/>
  <c r="O177" i="12"/>
  <c r="AQ177" i="12" s="1"/>
  <c r="BS177" i="12" s="1"/>
  <c r="N177" i="12"/>
  <c r="AP177" i="12" s="1"/>
  <c r="BR177" i="12" s="1"/>
  <c r="M177" i="12"/>
  <c r="AO177" i="12" s="1"/>
  <c r="BQ177" i="12" s="1"/>
  <c r="L177" i="12"/>
  <c r="K177" i="12"/>
  <c r="AM177" i="12" s="1"/>
  <c r="BO177" i="12" s="1"/>
  <c r="AL177" i="12"/>
  <c r="BN177" i="12" s="1"/>
  <c r="AI177" i="12"/>
  <c r="BK177" i="12" s="1"/>
  <c r="AG177" i="12"/>
  <c r="BI177" i="12" s="1"/>
  <c r="A177" i="12"/>
  <c r="AT176" i="12"/>
  <c r="BV176" i="12" s="1"/>
  <c r="AG176" i="12"/>
  <c r="BI176" i="12" s="1"/>
  <c r="AC176" i="12"/>
  <c r="AB176" i="12"/>
  <c r="AA176" i="12"/>
  <c r="BC176" i="12" s="1"/>
  <c r="CE176" i="12" s="1"/>
  <c r="Z176" i="12"/>
  <c r="Y176" i="12"/>
  <c r="AY176" i="12"/>
  <c r="CA176" i="12" s="1"/>
  <c r="AX176" i="12"/>
  <c r="BZ176" i="12" s="1"/>
  <c r="AW176" i="12"/>
  <c r="BY176" i="12" s="1"/>
  <c r="T212" i="12"/>
  <c r="AV212" i="12"/>
  <c r="BX212" i="12" s="1"/>
  <c r="AU176" i="12"/>
  <c r="BW176" i="12" s="1"/>
  <c r="O176" i="12"/>
  <c r="N176" i="12"/>
  <c r="M176" i="12"/>
  <c r="AO176" i="12" s="1"/>
  <c r="BQ176" i="12" s="1"/>
  <c r="L176" i="12"/>
  <c r="AN176" i="12" s="1"/>
  <c r="BP176" i="12" s="1"/>
  <c r="K176" i="12"/>
  <c r="AM176" i="12" s="1"/>
  <c r="BO176" i="12" s="1"/>
  <c r="AL176" i="12"/>
  <c r="BN176" i="12" s="1"/>
  <c r="I212" i="12"/>
  <c r="AK212" i="12" s="1"/>
  <c r="BM212" i="12" s="1"/>
  <c r="AJ176" i="12"/>
  <c r="BL176" i="12" s="1"/>
  <c r="F212" i="12"/>
  <c r="AH212" i="12"/>
  <c r="BJ212" i="12" s="1"/>
  <c r="AF176" i="12"/>
  <c r="BH176" i="12" s="1"/>
  <c r="A176" i="12"/>
  <c r="AG175" i="12"/>
  <c r="BI175" i="12" s="1"/>
  <c r="AC175" i="12"/>
  <c r="BE175" i="12" s="1"/>
  <c r="CG175" i="12" s="1"/>
  <c r="AB175" i="12"/>
  <c r="BD175" i="12" s="1"/>
  <c r="CF175" i="12" s="1"/>
  <c r="AA175" i="12"/>
  <c r="BC175" i="12" s="1"/>
  <c r="CE175" i="12" s="1"/>
  <c r="Z175" i="12"/>
  <c r="Y175" i="12"/>
  <c r="BA175" i="12" s="1"/>
  <c r="CC175" i="12" s="1"/>
  <c r="AX175" i="12"/>
  <c r="BZ175" i="12" s="1"/>
  <c r="AW175" i="12"/>
  <c r="BY175" i="12" s="1"/>
  <c r="S211" i="12"/>
  <c r="AU211" i="12"/>
  <c r="BW211" i="12" s="1"/>
  <c r="AT175" i="12"/>
  <c r="BV175" i="12" s="1"/>
  <c r="O175" i="12"/>
  <c r="AQ175" i="12" s="1"/>
  <c r="BS175" i="12" s="1"/>
  <c r="N175" i="12"/>
  <c r="AP175" i="12" s="1"/>
  <c r="BR175" i="12" s="1"/>
  <c r="M175" i="12"/>
  <c r="L175" i="12"/>
  <c r="K175" i="12"/>
  <c r="AM175" i="12" s="1"/>
  <c r="BO175" i="12" s="1"/>
  <c r="AL175" i="12"/>
  <c r="BN175" i="12" s="1"/>
  <c r="H211" i="12"/>
  <c r="AJ211" i="12" s="1"/>
  <c r="BL211" i="12" s="1"/>
  <c r="AI175" i="12"/>
  <c r="BK175" i="12" s="1"/>
  <c r="F211" i="12"/>
  <c r="AH211" i="12"/>
  <c r="BJ211" i="12" s="1"/>
  <c r="A175" i="12"/>
  <c r="AC174" i="12"/>
  <c r="BE174" i="12" s="1"/>
  <c r="CG174" i="12" s="1"/>
  <c r="AB174" i="12"/>
  <c r="BD174" i="12" s="1"/>
  <c r="CF174" i="12" s="1"/>
  <c r="AA174" i="12"/>
  <c r="BC174" i="12" s="1"/>
  <c r="CE174" i="12" s="1"/>
  <c r="Z174" i="12"/>
  <c r="Y174" i="12"/>
  <c r="BA174" i="12"/>
  <c r="CC174" i="12" s="1"/>
  <c r="AX174" i="12"/>
  <c r="BZ174" i="12" s="1"/>
  <c r="AW174" i="12"/>
  <c r="BY174" i="12" s="1"/>
  <c r="AV174" i="12"/>
  <c r="BX174" i="12" s="1"/>
  <c r="AU174" i="12"/>
  <c r="BW174" i="12" s="1"/>
  <c r="AT174" i="12"/>
  <c r="BV174" i="12" s="1"/>
  <c r="O174" i="12"/>
  <c r="N174" i="12"/>
  <c r="M174" i="12"/>
  <c r="AO174" i="12" s="1"/>
  <c r="BQ174" i="12" s="1"/>
  <c r="L174" i="12"/>
  <c r="AN174" i="12" s="1"/>
  <c r="BP174" i="12" s="1"/>
  <c r="K174" i="12"/>
  <c r="AL174" i="12"/>
  <c r="BN174" i="12" s="1"/>
  <c r="AK174" i="12"/>
  <c r="BM174" i="12" s="1"/>
  <c r="AJ174" i="12"/>
  <c r="BL174" i="12" s="1"/>
  <c r="F210" i="12"/>
  <c r="AH210" i="12"/>
  <c r="BJ210" i="12" s="1"/>
  <c r="AF174" i="12"/>
  <c r="BH174" i="12" s="1"/>
  <c r="A174" i="12"/>
  <c r="AC173" i="12"/>
  <c r="AB173" i="12"/>
  <c r="BD173" i="12" s="1"/>
  <c r="CF173" i="12" s="1"/>
  <c r="AA173" i="12"/>
  <c r="BC173" i="12" s="1"/>
  <c r="CE173" i="12" s="1"/>
  <c r="Z173" i="12"/>
  <c r="BB173" i="12" s="1"/>
  <c r="CD173" i="12" s="1"/>
  <c r="Y173" i="12"/>
  <c r="AZ173" i="12"/>
  <c r="CB173" i="12" s="1"/>
  <c r="AV173" i="12"/>
  <c r="BX173" i="12" s="1"/>
  <c r="AU173" i="12"/>
  <c r="BW173" i="12" s="1"/>
  <c r="O173" i="12"/>
  <c r="N173" i="12"/>
  <c r="AP173" i="12" s="1"/>
  <c r="BR173" i="12" s="1"/>
  <c r="M173" i="12"/>
  <c r="L173" i="12"/>
  <c r="AN173" i="12" s="1"/>
  <c r="BP173" i="12" s="1"/>
  <c r="K173" i="12"/>
  <c r="AM173" i="12" s="1"/>
  <c r="BO173" i="12" s="1"/>
  <c r="A173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A167" i="12"/>
  <c r="A166" i="12"/>
  <c r="A165" i="12"/>
  <c r="A164" i="12"/>
  <c r="A163" i="12"/>
  <c r="A162" i="12"/>
  <c r="A161" i="12"/>
  <c r="A160" i="12"/>
  <c r="A159" i="12"/>
  <c r="A158" i="12"/>
  <c r="S157" i="12"/>
  <c r="AU157" i="12"/>
  <c r="BW157" i="12" s="1"/>
  <c r="A157" i="12"/>
  <c r="A156" i="12"/>
  <c r="A155" i="12"/>
  <c r="A154" i="12"/>
  <c r="A153" i="12"/>
  <c r="A149" i="12"/>
  <c r="A148" i="12"/>
  <c r="A147" i="12"/>
  <c r="A146" i="12"/>
  <c r="A145" i="12"/>
  <c r="A144" i="12"/>
  <c r="AC143" i="12"/>
  <c r="AC161" i="12" s="1"/>
  <c r="AB143" i="12"/>
  <c r="AB161" i="12" s="1"/>
  <c r="AA143" i="12"/>
  <c r="Z143" i="12"/>
  <c r="Y143" i="12"/>
  <c r="I161" i="12"/>
  <c r="T143" i="12"/>
  <c r="S143" i="12"/>
  <c r="O143" i="12"/>
  <c r="N143" i="12"/>
  <c r="N161" i="12" s="1"/>
  <c r="M143" i="12"/>
  <c r="L143" i="12"/>
  <c r="K143" i="12"/>
  <c r="F143" i="12"/>
  <c r="F311" i="12" s="1"/>
  <c r="E143" i="12"/>
  <c r="A143" i="12"/>
  <c r="AC142" i="12"/>
  <c r="AB142" i="12"/>
  <c r="AA142" i="12"/>
  <c r="Z142" i="12"/>
  <c r="Y142" i="12"/>
  <c r="W310" i="12"/>
  <c r="H160" i="12"/>
  <c r="T142" i="12"/>
  <c r="S142" i="12"/>
  <c r="O142" i="12"/>
  <c r="N142" i="12"/>
  <c r="M142" i="12"/>
  <c r="L142" i="12"/>
  <c r="K142" i="12"/>
  <c r="F142" i="12"/>
  <c r="E142" i="12"/>
  <c r="A142" i="12"/>
  <c r="AC141" i="12"/>
  <c r="AB141" i="12"/>
  <c r="AA141" i="12"/>
  <c r="AA159" i="12" s="1"/>
  <c r="Z141" i="12"/>
  <c r="Y141" i="12"/>
  <c r="T141" i="12"/>
  <c r="S141" i="12"/>
  <c r="S309" i="12" s="1"/>
  <c r="R159" i="12"/>
  <c r="O141" i="12"/>
  <c r="N141" i="12"/>
  <c r="M141" i="12"/>
  <c r="L141" i="12"/>
  <c r="K141" i="12"/>
  <c r="E141" i="12"/>
  <c r="A141" i="12"/>
  <c r="AC140" i="12"/>
  <c r="AB140" i="12"/>
  <c r="AB158" i="12" s="1"/>
  <c r="AA140" i="12"/>
  <c r="Z140" i="12"/>
  <c r="Y140" i="12"/>
  <c r="I308" i="12"/>
  <c r="G308" i="12"/>
  <c r="T140" i="12"/>
  <c r="T308" i="12"/>
  <c r="S140" i="12"/>
  <c r="O140" i="12"/>
  <c r="N140" i="12"/>
  <c r="M140" i="12"/>
  <c r="L140" i="12"/>
  <c r="K140" i="12"/>
  <c r="E140" i="12"/>
  <c r="A140" i="12"/>
  <c r="AY139" i="12"/>
  <c r="CA139" i="12" s="1"/>
  <c r="AX139" i="12"/>
  <c r="BZ139" i="12" s="1"/>
  <c r="U157" i="12"/>
  <c r="AV139" i="12"/>
  <c r="BX139" i="12" s="1"/>
  <c r="AU139" i="12"/>
  <c r="BW139" i="12" s="1"/>
  <c r="R157" i="12"/>
  <c r="AT157" i="12" s="1"/>
  <c r="BV157" i="12" s="1"/>
  <c r="AK139" i="12"/>
  <c r="BM139" i="12" s="1"/>
  <c r="AJ139" i="12"/>
  <c r="BL139" i="12" s="1"/>
  <c r="AI139" i="12"/>
  <c r="BK139" i="12" s="1"/>
  <c r="AH139" i="12"/>
  <c r="BJ139" i="12" s="1"/>
  <c r="AG139" i="12"/>
  <c r="BI139" i="12" s="1"/>
  <c r="AF139" i="12"/>
  <c r="BH139" i="12" s="1"/>
  <c r="A139" i="12"/>
  <c r="I156" i="12"/>
  <c r="AK156" i="12" s="1"/>
  <c r="BM156" i="12" s="1"/>
  <c r="AX138" i="12"/>
  <c r="BZ138" i="12" s="1"/>
  <c r="AV138" i="12"/>
  <c r="BX138" i="12" s="1"/>
  <c r="S156" i="12"/>
  <c r="AU156" i="12"/>
  <c r="BW156" i="12" s="1"/>
  <c r="AT138" i="12"/>
  <c r="BV138" i="12" s="1"/>
  <c r="AK138" i="12"/>
  <c r="BM138" i="12" s="1"/>
  <c r="AJ138" i="12"/>
  <c r="BL138" i="12" s="1"/>
  <c r="AI138" i="12"/>
  <c r="BK138" i="12" s="1"/>
  <c r="AH138" i="12"/>
  <c r="BJ138" i="12" s="1"/>
  <c r="AG138" i="12"/>
  <c r="BI138" i="12" s="1"/>
  <c r="AF138" i="12"/>
  <c r="BH138" i="12" s="1"/>
  <c r="A138" i="12"/>
  <c r="W155" i="12"/>
  <c r="AY155" i="12" s="1"/>
  <c r="CA155" i="12" s="1"/>
  <c r="AY137" i="12"/>
  <c r="CA137" i="12" s="1"/>
  <c r="AW137" i="12"/>
  <c r="BY137" i="12" s="1"/>
  <c r="AV137" i="12"/>
  <c r="BX137" i="12" s="1"/>
  <c r="AU137" i="12"/>
  <c r="BW137" i="12" s="1"/>
  <c r="AK137" i="12"/>
  <c r="BM137" i="12" s="1"/>
  <c r="AJ137" i="12"/>
  <c r="BL137" i="12" s="1"/>
  <c r="AI137" i="12"/>
  <c r="BK137" i="12" s="1"/>
  <c r="AH137" i="12"/>
  <c r="BJ137" i="12" s="1"/>
  <c r="AG137" i="12"/>
  <c r="BI137" i="12" s="1"/>
  <c r="AF137" i="12"/>
  <c r="BH137" i="12" s="1"/>
  <c r="A137" i="12"/>
  <c r="AU136" i="12"/>
  <c r="BW136" i="12" s="1"/>
  <c r="AY136" i="12"/>
  <c r="CA136" i="12" s="1"/>
  <c r="AV136" i="12"/>
  <c r="BX136" i="12" s="1"/>
  <c r="AT136" i="12"/>
  <c r="BV136" i="12" s="1"/>
  <c r="AK136" i="12"/>
  <c r="BM136" i="12" s="1"/>
  <c r="AJ136" i="12"/>
  <c r="BL136" i="12" s="1"/>
  <c r="AI136" i="12"/>
  <c r="BK136" i="12" s="1"/>
  <c r="AH136" i="12"/>
  <c r="BJ136" i="12" s="1"/>
  <c r="AG136" i="12"/>
  <c r="BI136" i="12" s="1"/>
  <c r="AF136" i="12"/>
  <c r="BH136" i="12" s="1"/>
  <c r="A136" i="12"/>
  <c r="W150" i="12"/>
  <c r="AY135" i="12"/>
  <c r="CA135" i="12" s="1"/>
  <c r="AW135" i="12"/>
  <c r="BY135" i="12" s="1"/>
  <c r="AV135" i="12"/>
  <c r="BX135" i="12" s="1"/>
  <c r="AU135" i="12"/>
  <c r="BW135" i="12" s="1"/>
  <c r="AT135" i="12"/>
  <c r="BV135" i="12" s="1"/>
  <c r="AK135" i="12"/>
  <c r="BM135" i="12" s="1"/>
  <c r="AJ135" i="12"/>
  <c r="BL135" i="12" s="1"/>
  <c r="AI135" i="12"/>
  <c r="BK135" i="12" s="1"/>
  <c r="AH135" i="12"/>
  <c r="BJ135" i="12" s="1"/>
  <c r="AG135" i="12"/>
  <c r="BI135" i="12" s="1"/>
  <c r="AF135" i="12"/>
  <c r="BH135" i="12" s="1"/>
  <c r="A135" i="12"/>
  <c r="A131" i="12"/>
  <c r="A130" i="12"/>
  <c r="A129" i="12"/>
  <c r="A128" i="12"/>
  <c r="A127" i="12"/>
  <c r="A126" i="12"/>
  <c r="AC125" i="12"/>
  <c r="AB125" i="12"/>
  <c r="AA125" i="12"/>
  <c r="Z125" i="12"/>
  <c r="Z161" i="12" s="1"/>
  <c r="Y125" i="12"/>
  <c r="V161" i="12"/>
  <c r="U161" i="12"/>
  <c r="T125" i="12"/>
  <c r="S125" i="12"/>
  <c r="O125" i="12"/>
  <c r="N125" i="12"/>
  <c r="M125" i="12"/>
  <c r="L125" i="12"/>
  <c r="K125" i="12"/>
  <c r="H161" i="12"/>
  <c r="F125" i="12"/>
  <c r="F161" i="12" s="1"/>
  <c r="D161" i="12"/>
  <c r="A125" i="12"/>
  <c r="AC124" i="12"/>
  <c r="AC160" i="12" s="1"/>
  <c r="AB124" i="12"/>
  <c r="AA124" i="12"/>
  <c r="Z124" i="12"/>
  <c r="Y124" i="12"/>
  <c r="W292" i="12"/>
  <c r="T124" i="12"/>
  <c r="S124" i="12"/>
  <c r="O124" i="12"/>
  <c r="N124" i="12"/>
  <c r="M124" i="12"/>
  <c r="L124" i="12"/>
  <c r="L160" i="12" s="1"/>
  <c r="K124" i="12"/>
  <c r="F124" i="12"/>
  <c r="F160" i="12" s="1"/>
  <c r="A124" i="12"/>
  <c r="AC123" i="12"/>
  <c r="AB123" i="12"/>
  <c r="AB159" i="12" s="1"/>
  <c r="AA123" i="12"/>
  <c r="Z123" i="12"/>
  <c r="Y123" i="12"/>
  <c r="U159" i="12"/>
  <c r="T123" i="12"/>
  <c r="S123" i="12"/>
  <c r="O123" i="12"/>
  <c r="N123" i="12"/>
  <c r="M123" i="12"/>
  <c r="L123" i="12"/>
  <c r="K123" i="12"/>
  <c r="A123" i="12"/>
  <c r="AC122" i="12"/>
  <c r="AB122" i="12"/>
  <c r="AA122" i="12"/>
  <c r="Z122" i="12"/>
  <c r="Z158" i="12" s="1"/>
  <c r="Y122" i="12"/>
  <c r="W290" i="12"/>
  <c r="T122" i="12"/>
  <c r="S122" i="12"/>
  <c r="R158" i="12"/>
  <c r="O122" i="12"/>
  <c r="N122" i="12"/>
  <c r="M122" i="12"/>
  <c r="L122" i="12"/>
  <c r="K122" i="12"/>
  <c r="A122" i="12"/>
  <c r="AC121" i="12"/>
  <c r="BE121" i="12" s="1"/>
  <c r="CG121" i="12" s="1"/>
  <c r="AB121" i="12"/>
  <c r="AA121" i="12"/>
  <c r="Z121" i="12"/>
  <c r="Y121" i="12"/>
  <c r="BA121" i="12" s="1"/>
  <c r="CC121" i="12" s="1"/>
  <c r="AZ121" i="12"/>
  <c r="CB121" i="12" s="1"/>
  <c r="AX121" i="12"/>
  <c r="BZ121" i="12" s="1"/>
  <c r="AV121" i="12"/>
  <c r="BX121" i="12" s="1"/>
  <c r="AU121" i="12"/>
  <c r="BW121" i="12" s="1"/>
  <c r="AT121" i="12"/>
  <c r="BV121" i="12" s="1"/>
  <c r="O121" i="12"/>
  <c r="N121" i="12"/>
  <c r="M121" i="12"/>
  <c r="AO121" i="12" s="1"/>
  <c r="BQ121" i="12" s="1"/>
  <c r="L121" i="12"/>
  <c r="AN121" i="12" s="1"/>
  <c r="BP121" i="12" s="1"/>
  <c r="K121" i="12"/>
  <c r="AM121" i="12" s="1"/>
  <c r="BO121" i="12" s="1"/>
  <c r="AL121" i="12"/>
  <c r="BN121" i="12" s="1"/>
  <c r="AK121" i="12"/>
  <c r="BM121" i="12" s="1"/>
  <c r="AJ121" i="12"/>
  <c r="BL121" i="12" s="1"/>
  <c r="AG121" i="12"/>
  <c r="BI121" i="12" s="1"/>
  <c r="AF121" i="12"/>
  <c r="BH121" i="12" s="1"/>
  <c r="A121" i="12"/>
  <c r="AY120" i="12"/>
  <c r="CA120" i="12" s="1"/>
  <c r="V156" i="12"/>
  <c r="G156" i="12"/>
  <c r="AI156" i="12" s="1"/>
  <c r="BK156" i="12" s="1"/>
  <c r="AV120" i="12"/>
  <c r="BX120" i="12" s="1"/>
  <c r="AU120" i="12"/>
  <c r="BW120" i="12" s="1"/>
  <c r="R156" i="12"/>
  <c r="AT156" i="12" s="1"/>
  <c r="BV156" i="12" s="1"/>
  <c r="AK120" i="12"/>
  <c r="BM120" i="12" s="1"/>
  <c r="AH120" i="12"/>
  <c r="BJ120" i="12" s="1"/>
  <c r="AG120" i="12"/>
  <c r="BI120" i="12" s="1"/>
  <c r="AF120" i="12"/>
  <c r="BH120" i="12" s="1"/>
  <c r="A120" i="12"/>
  <c r="AG119" i="12"/>
  <c r="BI119" i="12" s="1"/>
  <c r="V155" i="12"/>
  <c r="AX155" i="12" s="1"/>
  <c r="BZ155" i="12" s="1"/>
  <c r="AX119" i="12"/>
  <c r="BZ119" i="12" s="1"/>
  <c r="AV119" i="12"/>
  <c r="BX119" i="12" s="1"/>
  <c r="S155" i="12"/>
  <c r="AU155" i="12" s="1"/>
  <c r="BW155" i="12" s="1"/>
  <c r="AT119" i="12"/>
  <c r="BV119" i="12" s="1"/>
  <c r="AK119" i="12"/>
  <c r="BM119" i="12" s="1"/>
  <c r="G155" i="12"/>
  <c r="AI155" i="12" s="1"/>
  <c r="BK155" i="12" s="1"/>
  <c r="AH119" i="12"/>
  <c r="BJ119" i="12" s="1"/>
  <c r="E155" i="12"/>
  <c r="AG155" i="12"/>
  <c r="BI155" i="12" s="1"/>
  <c r="A119" i="12"/>
  <c r="AW118" i="12"/>
  <c r="BY118" i="12" s="1"/>
  <c r="AV118" i="12"/>
  <c r="BX118" i="12" s="1"/>
  <c r="AU118" i="12"/>
  <c r="BW118" i="12" s="1"/>
  <c r="AT118" i="12"/>
  <c r="BV118" i="12" s="1"/>
  <c r="H154" i="12"/>
  <c r="AJ154" i="12" s="1"/>
  <c r="BL154" i="12" s="1"/>
  <c r="AI118" i="12"/>
  <c r="BK118" i="12" s="1"/>
  <c r="AH118" i="12"/>
  <c r="BJ118" i="12" s="1"/>
  <c r="A118" i="12"/>
  <c r="AY117" i="12"/>
  <c r="CA117" i="12" s="1"/>
  <c r="V153" i="12"/>
  <c r="AW117" i="12"/>
  <c r="BY117" i="12" s="1"/>
  <c r="AV117" i="12"/>
  <c r="BX117" i="12" s="1"/>
  <c r="S153" i="12"/>
  <c r="AU153" i="12" s="1"/>
  <c r="AK117" i="12"/>
  <c r="BM117" i="12" s="1"/>
  <c r="AG117" i="12"/>
  <c r="BI117" i="12" s="1"/>
  <c r="A117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A111" i="12"/>
  <c r="A110" i="12"/>
  <c r="A109" i="12"/>
  <c r="A108" i="12"/>
  <c r="A107" i="12"/>
  <c r="A106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A105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A104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A103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A102" i="12"/>
  <c r="A101" i="12"/>
  <c r="A100" i="12"/>
  <c r="A99" i="12"/>
  <c r="A98" i="12"/>
  <c r="A97" i="12"/>
  <c r="A93" i="12"/>
  <c r="A92" i="12"/>
  <c r="A91" i="12"/>
  <c r="A90" i="12"/>
  <c r="A89" i="12"/>
  <c r="A88" i="12"/>
  <c r="A87" i="12"/>
  <c r="A86" i="12"/>
  <c r="A85" i="12"/>
  <c r="A84" i="12"/>
  <c r="AC83" i="12"/>
  <c r="BE83" i="12" s="1"/>
  <c r="CG83" i="12" s="1"/>
  <c r="AB83" i="12"/>
  <c r="AB101" i="12" s="1"/>
  <c r="BD101" i="12" s="1"/>
  <c r="CF101" i="12" s="1"/>
  <c r="AA83" i="12"/>
  <c r="BC83" i="12" s="1"/>
  <c r="CE83" i="12" s="1"/>
  <c r="Z83" i="12"/>
  <c r="BB83" i="12" s="1"/>
  <c r="CD83" i="12" s="1"/>
  <c r="Y83" i="12"/>
  <c r="BA83" i="12" s="1"/>
  <c r="CC83" i="12" s="1"/>
  <c r="X83" i="12"/>
  <c r="W83" i="12"/>
  <c r="V83" i="12"/>
  <c r="U83" i="12"/>
  <c r="T83" i="12"/>
  <c r="R83" i="12"/>
  <c r="D101" i="12" s="1"/>
  <c r="O83" i="12"/>
  <c r="AQ83" i="12" s="1"/>
  <c r="BS83" i="12" s="1"/>
  <c r="N83" i="12"/>
  <c r="AP83" i="12" s="1"/>
  <c r="BR83" i="12" s="1"/>
  <c r="M83" i="12"/>
  <c r="AO83" i="12"/>
  <c r="BQ83" i="12" s="1"/>
  <c r="L83" i="12"/>
  <c r="AN83" i="12" s="1"/>
  <c r="BP83" i="12" s="1"/>
  <c r="K83" i="12"/>
  <c r="AM83" i="12"/>
  <c r="BO83" i="12" s="1"/>
  <c r="AL83" i="12"/>
  <c r="BN83" i="12" s="1"/>
  <c r="AK83" i="12"/>
  <c r="BM83" i="12" s="1"/>
  <c r="AJ83" i="12"/>
  <c r="BL83" i="12" s="1"/>
  <c r="AI83" i="12"/>
  <c r="BK83" i="12" s="1"/>
  <c r="AH83" i="12"/>
  <c r="BJ83" i="12" s="1"/>
  <c r="AG83" i="12"/>
  <c r="BI83" i="12" s="1"/>
  <c r="D83" i="12"/>
  <c r="AF83" i="12"/>
  <c r="BH83" i="12" s="1"/>
  <c r="A83" i="12"/>
  <c r="AC82" i="12"/>
  <c r="BE82" i="12" s="1"/>
  <c r="CG82" i="12" s="1"/>
  <c r="AB82" i="12"/>
  <c r="AA82" i="12"/>
  <c r="Z82" i="12"/>
  <c r="Y82" i="12"/>
  <c r="BA82" i="12" s="1"/>
  <c r="CC82" i="12" s="1"/>
  <c r="X82" i="12"/>
  <c r="AZ82" i="12" s="1"/>
  <c r="CB82" i="12" s="1"/>
  <c r="W82" i="12"/>
  <c r="V82" i="12"/>
  <c r="AX82" i="12" s="1"/>
  <c r="BZ82" i="12" s="1"/>
  <c r="U82" i="12"/>
  <c r="AW82" i="12" s="1"/>
  <c r="BY82" i="12" s="1"/>
  <c r="T82" i="12"/>
  <c r="R82" i="12"/>
  <c r="O82" i="12"/>
  <c r="N82" i="12"/>
  <c r="M82" i="12"/>
  <c r="AO82" i="12" s="1"/>
  <c r="BQ82" i="12" s="1"/>
  <c r="L82" i="12"/>
  <c r="AN82" i="12" s="1"/>
  <c r="BP82" i="12" s="1"/>
  <c r="K82" i="12"/>
  <c r="AM82" i="12" s="1"/>
  <c r="BO82" i="12" s="1"/>
  <c r="AJ82" i="12"/>
  <c r="BL82" i="12" s="1"/>
  <c r="AI82" i="12"/>
  <c r="BK82" i="12" s="1"/>
  <c r="AH82" i="12"/>
  <c r="BJ82" i="12" s="1"/>
  <c r="D82" i="12"/>
  <c r="AF82" i="12" s="1"/>
  <c r="BH82" i="12" s="1"/>
  <c r="A82" i="12"/>
  <c r="AC81" i="12"/>
  <c r="AB81" i="12"/>
  <c r="BD81" i="12" s="1"/>
  <c r="CF81" i="12" s="1"/>
  <c r="AA81" i="12"/>
  <c r="BC81" i="12" s="1"/>
  <c r="CE81" i="12" s="1"/>
  <c r="Z81" i="12"/>
  <c r="Y81" i="12"/>
  <c r="X81" i="12"/>
  <c r="W81" i="12"/>
  <c r="AY81" i="12" s="1"/>
  <c r="CA81" i="12" s="1"/>
  <c r="V81" i="12"/>
  <c r="U81" i="12"/>
  <c r="AW81" i="12" s="1"/>
  <c r="BY81" i="12" s="1"/>
  <c r="T81" i="12"/>
  <c r="AV81" i="12" s="1"/>
  <c r="BX81" i="12" s="1"/>
  <c r="AU81" i="12"/>
  <c r="BW81" i="12" s="1"/>
  <c r="R81" i="12"/>
  <c r="AT81" i="12" s="1"/>
  <c r="BV81" i="12" s="1"/>
  <c r="O81" i="12"/>
  <c r="AQ81" i="12"/>
  <c r="BS81" i="12" s="1"/>
  <c r="N81" i="12"/>
  <c r="AP81" i="12" s="1"/>
  <c r="BR81" i="12" s="1"/>
  <c r="M81" i="12"/>
  <c r="AO81" i="12" s="1"/>
  <c r="BQ81" i="12" s="1"/>
  <c r="L81" i="12"/>
  <c r="AN81" i="12" s="1"/>
  <c r="BP81" i="12" s="1"/>
  <c r="K81" i="12"/>
  <c r="AM81" i="12" s="1"/>
  <c r="BO81" i="12" s="1"/>
  <c r="AK81" i="12"/>
  <c r="BM81" i="12" s="1"/>
  <c r="AJ81" i="12"/>
  <c r="BL81" i="12" s="1"/>
  <c r="AH81" i="12"/>
  <c r="BJ81" i="12" s="1"/>
  <c r="AG81" i="12"/>
  <c r="BI81" i="12" s="1"/>
  <c r="D81" i="12"/>
  <c r="A81" i="12"/>
  <c r="AC80" i="12"/>
  <c r="AB80" i="12"/>
  <c r="BD80" i="12" s="1"/>
  <c r="CF80" i="12" s="1"/>
  <c r="AA80" i="12"/>
  <c r="Z80" i="12"/>
  <c r="Y80" i="12"/>
  <c r="BA80" i="12" s="1"/>
  <c r="CC80" i="12" s="1"/>
  <c r="X80" i="12"/>
  <c r="W80" i="12"/>
  <c r="AY80" i="12" s="1"/>
  <c r="CA80" i="12" s="1"/>
  <c r="V80" i="12"/>
  <c r="U80" i="12"/>
  <c r="T80" i="12"/>
  <c r="S94" i="12"/>
  <c r="R80" i="12"/>
  <c r="R304" i="12" s="1"/>
  <c r="AT304" i="12" s="1"/>
  <c r="BV304" i="12" s="1"/>
  <c r="O80" i="12"/>
  <c r="N80" i="12"/>
  <c r="AP80" i="12"/>
  <c r="BR80" i="12" s="1"/>
  <c r="M80" i="12"/>
  <c r="AO80" i="12" s="1"/>
  <c r="BQ80" i="12" s="1"/>
  <c r="L80" i="12"/>
  <c r="K80" i="12"/>
  <c r="AL80" i="12"/>
  <c r="BN80" i="12" s="1"/>
  <c r="AJ80" i="12"/>
  <c r="BL80" i="12" s="1"/>
  <c r="AI80" i="12"/>
  <c r="BK80" i="12" s="1"/>
  <c r="AH80" i="12"/>
  <c r="BJ80" i="12" s="1"/>
  <c r="AG80" i="12"/>
  <c r="BI80" i="12" s="1"/>
  <c r="D80" i="12"/>
  <c r="AF80" i="12" s="1"/>
  <c r="BH80" i="12" s="1"/>
  <c r="A80" i="12"/>
  <c r="AC79" i="12"/>
  <c r="AB79" i="12"/>
  <c r="AA79" i="12"/>
  <c r="BC79" i="12" s="1"/>
  <c r="CE79" i="12" s="1"/>
  <c r="CE94" i="12" s="1"/>
  <c r="BQ94" i="12" s="1"/>
  <c r="Z79" i="12"/>
  <c r="Y79" i="12"/>
  <c r="X79" i="12"/>
  <c r="W79" i="12"/>
  <c r="V79" i="12"/>
  <c r="U79" i="12"/>
  <c r="T79" i="12"/>
  <c r="R79" i="12"/>
  <c r="O79" i="12"/>
  <c r="AQ79" i="12" s="1"/>
  <c r="BS79" i="12" s="1"/>
  <c r="N79" i="12"/>
  <c r="M79" i="12"/>
  <c r="AO79" i="12" s="1"/>
  <c r="BQ79" i="12" s="1"/>
  <c r="L79" i="12"/>
  <c r="AN79" i="12" s="1"/>
  <c r="BP79" i="12" s="1"/>
  <c r="K79" i="12"/>
  <c r="AL79" i="12"/>
  <c r="BN79" i="12" s="1"/>
  <c r="AK79" i="12"/>
  <c r="BM79" i="12" s="1"/>
  <c r="AJ79" i="12"/>
  <c r="BL79" i="12" s="1"/>
  <c r="AI79" i="12"/>
  <c r="BK79" i="12" s="1"/>
  <c r="AH79" i="12"/>
  <c r="BJ79" i="12" s="1"/>
  <c r="AG79" i="12"/>
  <c r="BI79" i="12" s="1"/>
  <c r="D79" i="12"/>
  <c r="A79" i="12"/>
  <c r="A75" i="12"/>
  <c r="A74" i="12"/>
  <c r="A73" i="12"/>
  <c r="A72" i="12"/>
  <c r="A71" i="12"/>
  <c r="A70" i="12"/>
  <c r="A69" i="12"/>
  <c r="A68" i="12"/>
  <c r="A67" i="12"/>
  <c r="A66" i="12"/>
  <c r="BA65" i="12"/>
  <c r="CC65" i="12" s="1"/>
  <c r="AC65" i="12"/>
  <c r="BE65" i="12" s="1"/>
  <c r="CG65" i="12" s="1"/>
  <c r="AB65" i="12"/>
  <c r="AA65" i="12"/>
  <c r="Z65" i="12"/>
  <c r="BB65" i="12" s="1"/>
  <c r="CD65" i="12" s="1"/>
  <c r="Y65" i="12"/>
  <c r="X65" i="12"/>
  <c r="AZ65" i="12" s="1"/>
  <c r="CB65" i="12" s="1"/>
  <c r="W65" i="12"/>
  <c r="AY65" i="12" s="1"/>
  <c r="CA65" i="12" s="1"/>
  <c r="V65" i="12"/>
  <c r="U65" i="12"/>
  <c r="U101" i="12" s="1"/>
  <c r="AW101" i="12" s="1"/>
  <c r="BY101" i="12" s="1"/>
  <c r="AW65" i="12"/>
  <c r="BY65" i="12" s="1"/>
  <c r="T65" i="12"/>
  <c r="AV65" i="12" s="1"/>
  <c r="BX65" i="12" s="1"/>
  <c r="AU65" i="12"/>
  <c r="BW65" i="12" s="1"/>
  <c r="R65" i="12"/>
  <c r="AT65" i="12" s="1"/>
  <c r="BV65" i="12" s="1"/>
  <c r="O65" i="12"/>
  <c r="N65" i="12"/>
  <c r="AP65" i="12" s="1"/>
  <c r="BR65" i="12" s="1"/>
  <c r="M65" i="12"/>
  <c r="AO65" i="12" s="1"/>
  <c r="BQ65" i="12" s="1"/>
  <c r="L65" i="12"/>
  <c r="AN65" i="12" s="1"/>
  <c r="BP65" i="12" s="1"/>
  <c r="K65" i="12"/>
  <c r="AL65" i="12"/>
  <c r="BN65" i="12" s="1"/>
  <c r="AJ65" i="12"/>
  <c r="BL65" i="12" s="1"/>
  <c r="AH65" i="12"/>
  <c r="BJ65" i="12" s="1"/>
  <c r="E101" i="12"/>
  <c r="AG101" i="12"/>
  <c r="BI101" i="12" s="1"/>
  <c r="D65" i="12"/>
  <c r="A65" i="12"/>
  <c r="AC64" i="12"/>
  <c r="BE64" i="12" s="1"/>
  <c r="CG64" i="12" s="1"/>
  <c r="AB64" i="12"/>
  <c r="AA64" i="12"/>
  <c r="BC64" i="12"/>
  <c r="CE64" i="12" s="1"/>
  <c r="Z64" i="12"/>
  <c r="BB64" i="12" s="1"/>
  <c r="CD64" i="12" s="1"/>
  <c r="Y64" i="12"/>
  <c r="BA64" i="12" s="1"/>
  <c r="CC64" i="12" s="1"/>
  <c r="X64" i="12"/>
  <c r="W64" i="12"/>
  <c r="AY64" i="12" s="1"/>
  <c r="CA64" i="12" s="1"/>
  <c r="V64" i="12"/>
  <c r="U64" i="12"/>
  <c r="T64" i="12"/>
  <c r="AV64" i="12" s="1"/>
  <c r="BX64" i="12" s="1"/>
  <c r="AU64" i="12"/>
  <c r="BW64" i="12" s="1"/>
  <c r="R64" i="12"/>
  <c r="O64" i="12"/>
  <c r="N64" i="12"/>
  <c r="AP64" i="12" s="1"/>
  <c r="BR64" i="12" s="1"/>
  <c r="M64" i="12"/>
  <c r="AO64" i="12" s="1"/>
  <c r="BQ64" i="12" s="1"/>
  <c r="L64" i="12"/>
  <c r="AN64" i="12" s="1"/>
  <c r="BP64" i="12" s="1"/>
  <c r="K64" i="12"/>
  <c r="AL64" i="12"/>
  <c r="BN64" i="12" s="1"/>
  <c r="AK64" i="12"/>
  <c r="BM64" i="12" s="1"/>
  <c r="AI64" i="12"/>
  <c r="BK64" i="12" s="1"/>
  <c r="AG64" i="12"/>
  <c r="BI64" i="12" s="1"/>
  <c r="D64" i="12"/>
  <c r="AF64" i="12" s="1"/>
  <c r="BH64" i="12" s="1"/>
  <c r="A64" i="12"/>
  <c r="AU63" i="12"/>
  <c r="BW63" i="12" s="1"/>
  <c r="AK63" i="12"/>
  <c r="BM63" i="12" s="1"/>
  <c r="AJ63" i="12"/>
  <c r="BL63" i="12" s="1"/>
  <c r="AH63" i="12"/>
  <c r="BJ63" i="12" s="1"/>
  <c r="A63" i="12"/>
  <c r="AC62" i="12"/>
  <c r="BE62" i="12" s="1"/>
  <c r="CG62" i="12" s="1"/>
  <c r="AB62" i="12"/>
  <c r="AA62" i="12"/>
  <c r="Z62" i="12"/>
  <c r="Y62" i="12"/>
  <c r="BA62" i="12" s="1"/>
  <c r="CC62" i="12" s="1"/>
  <c r="X62" i="12"/>
  <c r="AZ62" i="12" s="1"/>
  <c r="CB62" i="12" s="1"/>
  <c r="W62" i="12"/>
  <c r="V62" i="12"/>
  <c r="H286" i="12" s="1"/>
  <c r="AJ286" i="12" s="1"/>
  <c r="BL286" i="12" s="1"/>
  <c r="U62" i="12"/>
  <c r="AW62" i="12"/>
  <c r="BY62" i="12" s="1"/>
  <c r="T62" i="12"/>
  <c r="AV62" i="12" s="1"/>
  <c r="BX62" i="12" s="1"/>
  <c r="AU62" i="12"/>
  <c r="BW62" i="12" s="1"/>
  <c r="R62" i="12"/>
  <c r="O62" i="12"/>
  <c r="AQ62" i="12" s="1"/>
  <c r="BS62" i="12" s="1"/>
  <c r="N62" i="12"/>
  <c r="AP62" i="12" s="1"/>
  <c r="BR62" i="12" s="1"/>
  <c r="M62" i="12"/>
  <c r="AO62" i="12" s="1"/>
  <c r="BQ62" i="12" s="1"/>
  <c r="L62" i="12"/>
  <c r="K62" i="12"/>
  <c r="AK62" i="12"/>
  <c r="BM62" i="12" s="1"/>
  <c r="AI62" i="12"/>
  <c r="BK62" i="12" s="1"/>
  <c r="AH62" i="12"/>
  <c r="BJ62" i="12" s="1"/>
  <c r="AG62" i="12"/>
  <c r="BI62" i="12" s="1"/>
  <c r="D62" i="12"/>
  <c r="AF62" i="12" s="1"/>
  <c r="BH62" i="12" s="1"/>
  <c r="A62" i="12"/>
  <c r="AK61" i="12"/>
  <c r="BM61" i="12" s="1"/>
  <c r="AJ61" i="12"/>
  <c r="BL61" i="12" s="1"/>
  <c r="AI61" i="12"/>
  <c r="BK61" i="12" s="1"/>
  <c r="AH61" i="12"/>
  <c r="BJ61" i="12" s="1"/>
  <c r="AG61" i="12"/>
  <c r="BI61" i="12" s="1"/>
  <c r="A61" i="12"/>
  <c r="O57" i="12"/>
  <c r="I57" i="12"/>
  <c r="D57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37" i="12"/>
  <c r="A36" i="12"/>
  <c r="A35" i="12"/>
  <c r="A34" i="12"/>
  <c r="A33" i="12"/>
  <c r="A32" i="12"/>
  <c r="A31" i="12"/>
  <c r="I48" i="12"/>
  <c r="D310" i="12"/>
  <c r="A30" i="12"/>
  <c r="V47" i="12"/>
  <c r="A29" i="12"/>
  <c r="U308" i="12"/>
  <c r="A28" i="12"/>
  <c r="A27" i="12"/>
  <c r="AT26" i="12"/>
  <c r="BV26" i="12" s="1"/>
  <c r="AJ26" i="12"/>
  <c r="BL26" i="12" s="1"/>
  <c r="A26" i="12"/>
  <c r="AY25" i="12"/>
  <c r="CA25" i="12" s="1"/>
  <c r="H43" i="12"/>
  <c r="U38" i="12"/>
  <c r="AH25" i="12"/>
  <c r="BJ25" i="12" s="1"/>
  <c r="A25" i="12"/>
  <c r="AY24" i="12"/>
  <c r="CA24" i="12" s="1"/>
  <c r="V42" i="12"/>
  <c r="I42" i="12"/>
  <c r="AK42" i="12" s="1"/>
  <c r="BM42" i="12" s="1"/>
  <c r="AI24" i="12"/>
  <c r="BK24" i="12" s="1"/>
  <c r="A24" i="12"/>
  <c r="W38" i="12"/>
  <c r="AX23" i="12"/>
  <c r="BZ23" i="12" s="1"/>
  <c r="AJ23" i="12"/>
  <c r="BL23" i="12" s="1"/>
  <c r="A23" i="12"/>
  <c r="A19" i="12"/>
  <c r="A18" i="12"/>
  <c r="A17" i="12"/>
  <c r="A16" i="12"/>
  <c r="A15" i="12"/>
  <c r="A14" i="12"/>
  <c r="AC13" i="12"/>
  <c r="AB13" i="12"/>
  <c r="AB293" i="12" s="1"/>
  <c r="AA13" i="12"/>
  <c r="Z13" i="12"/>
  <c r="Y13" i="12"/>
  <c r="S293" i="12"/>
  <c r="R293" i="12"/>
  <c r="O13" i="12"/>
  <c r="N13" i="12"/>
  <c r="M13" i="12"/>
  <c r="L13" i="12"/>
  <c r="K13" i="12"/>
  <c r="F293" i="12"/>
  <c r="A13" i="12"/>
  <c r="AC12" i="12"/>
  <c r="AB12" i="12"/>
  <c r="AA12" i="12"/>
  <c r="Z12" i="12"/>
  <c r="Z292" i="12" s="1"/>
  <c r="Y12" i="12"/>
  <c r="U48" i="12"/>
  <c r="O12" i="12"/>
  <c r="N12" i="12"/>
  <c r="M12" i="12"/>
  <c r="L12" i="12"/>
  <c r="K12" i="12"/>
  <c r="A12" i="12"/>
  <c r="AC11" i="12"/>
  <c r="AB11" i="12"/>
  <c r="AA11" i="12"/>
  <c r="Z11" i="12"/>
  <c r="Y11" i="12"/>
  <c r="W291" i="12"/>
  <c r="S291" i="12"/>
  <c r="R291" i="12"/>
  <c r="O11" i="12"/>
  <c r="N11" i="12"/>
  <c r="M11" i="12"/>
  <c r="L11" i="12"/>
  <c r="K11" i="12"/>
  <c r="A11" i="12"/>
  <c r="AC10" i="12"/>
  <c r="AB10" i="12"/>
  <c r="AA10" i="12"/>
  <c r="Z10" i="12"/>
  <c r="Y10" i="12"/>
  <c r="O10" i="12"/>
  <c r="N10" i="12"/>
  <c r="M10" i="12"/>
  <c r="L10" i="12"/>
  <c r="K10" i="12"/>
  <c r="F46" i="12"/>
  <c r="A10" i="12"/>
  <c r="AC9" i="12"/>
  <c r="BE9" i="12" s="1"/>
  <c r="CG9" i="12" s="1"/>
  <c r="AB9" i="12"/>
  <c r="AA9" i="12"/>
  <c r="Z9" i="12"/>
  <c r="Y9" i="12"/>
  <c r="BA9" i="12" s="1"/>
  <c r="CC9" i="12" s="1"/>
  <c r="AZ9" i="12"/>
  <c r="CB9" i="12" s="1"/>
  <c r="O9" i="12"/>
  <c r="N9" i="12"/>
  <c r="M9" i="12"/>
  <c r="AO9" i="12" s="1"/>
  <c r="BQ9" i="12" s="1"/>
  <c r="L9" i="12"/>
  <c r="AN9" i="12" s="1"/>
  <c r="BP9" i="12" s="1"/>
  <c r="K9" i="12"/>
  <c r="I45" i="12"/>
  <c r="AK45" i="12" s="1"/>
  <c r="BM45" i="12" s="1"/>
  <c r="AJ9" i="12"/>
  <c r="BL9" i="12" s="1"/>
  <c r="A9" i="12"/>
  <c r="AC8" i="12"/>
  <c r="AB8" i="12"/>
  <c r="AA8" i="12"/>
  <c r="Z8" i="12"/>
  <c r="Y8" i="12"/>
  <c r="BA8" i="12" s="1"/>
  <c r="CC8" i="12" s="1"/>
  <c r="O8" i="12"/>
  <c r="N8" i="12"/>
  <c r="M8" i="12"/>
  <c r="L8" i="12"/>
  <c r="K8" i="12"/>
  <c r="AM8" i="12" s="1"/>
  <c r="BO8" i="12" s="1"/>
  <c r="AI8" i="12"/>
  <c r="BK8" i="12" s="1"/>
  <c r="A8" i="12"/>
  <c r="AC7" i="12"/>
  <c r="AB7" i="12"/>
  <c r="AA7" i="12"/>
  <c r="Z7" i="12"/>
  <c r="Z20" i="12" s="1"/>
  <c r="Y7" i="12"/>
  <c r="AW7" i="12"/>
  <c r="BY7" i="12" s="1"/>
  <c r="O7" i="12"/>
  <c r="N7" i="12"/>
  <c r="M7" i="12"/>
  <c r="L7" i="12"/>
  <c r="K7" i="12"/>
  <c r="AM7" i="12" s="1"/>
  <c r="BO7" i="12" s="1"/>
  <c r="AJ7" i="12"/>
  <c r="BL7" i="12" s="1"/>
  <c r="A7" i="12"/>
  <c r="AC6" i="12"/>
  <c r="BE6" i="12" s="1"/>
  <c r="CG6" i="12" s="1"/>
  <c r="AB6" i="12"/>
  <c r="AA6" i="12"/>
  <c r="BC6" i="12" s="1"/>
  <c r="CE6" i="12" s="1"/>
  <c r="Z6" i="12"/>
  <c r="Y6" i="12"/>
  <c r="AZ6" i="12"/>
  <c r="CB6" i="12" s="1"/>
  <c r="AY6" i="12"/>
  <c r="CA6" i="12" s="1"/>
  <c r="AX6" i="12"/>
  <c r="BZ6" i="12" s="1"/>
  <c r="O6" i="12"/>
  <c r="AQ6" i="12" s="1"/>
  <c r="BS6" i="12" s="1"/>
  <c r="N6" i="12"/>
  <c r="M6" i="12"/>
  <c r="L6" i="12"/>
  <c r="K6" i="12"/>
  <c r="AJ6" i="12"/>
  <c r="BL6" i="12" s="1"/>
  <c r="A6" i="12"/>
  <c r="AC5" i="12"/>
  <c r="AB5" i="12"/>
  <c r="AA5" i="12"/>
  <c r="BC5" i="12" s="1"/>
  <c r="CE5" i="12" s="1"/>
  <c r="Z5" i="12"/>
  <c r="Y5" i="12"/>
  <c r="BA5" i="12" s="1"/>
  <c r="CC5" i="12" s="1"/>
  <c r="W20" i="12"/>
  <c r="O5" i="12"/>
  <c r="AQ5" i="12" s="1"/>
  <c r="BS5" i="12" s="1"/>
  <c r="N5" i="12"/>
  <c r="AP5" i="12" s="1"/>
  <c r="BR5" i="12" s="1"/>
  <c r="M5" i="12"/>
  <c r="L5" i="12"/>
  <c r="K5" i="12"/>
  <c r="AM5" i="12" s="1"/>
  <c r="BO5" i="12" s="1"/>
  <c r="A5" i="12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D281" i="11"/>
  <c r="P263" i="11"/>
  <c r="AC251" i="11"/>
  <c r="CG251" i="11" s="1"/>
  <c r="AB251" i="11"/>
  <c r="CF251" i="11" s="1"/>
  <c r="AA251" i="11"/>
  <c r="Z251" i="11"/>
  <c r="Y251" i="11"/>
  <c r="CC251" i="11" s="1"/>
  <c r="X251" i="11"/>
  <c r="CB251" i="11" s="1"/>
  <c r="W251" i="11"/>
  <c r="CA251" i="11" s="1"/>
  <c r="V251" i="11"/>
  <c r="BZ251" i="11" s="1"/>
  <c r="U251" i="11"/>
  <c r="BY251" i="11" s="1"/>
  <c r="T251" i="11"/>
  <c r="BX251" i="11" s="1"/>
  <c r="R251" i="11"/>
  <c r="AC250" i="11"/>
  <c r="AB250" i="11"/>
  <c r="AA250" i="11"/>
  <c r="CE250" i="11" s="1"/>
  <c r="Z250" i="11"/>
  <c r="CD250" i="11" s="1"/>
  <c r="Y250" i="11"/>
  <c r="CC250" i="11" s="1"/>
  <c r="X250" i="11"/>
  <c r="CB250" i="11" s="1"/>
  <c r="W250" i="11"/>
  <c r="CA250" i="11" s="1"/>
  <c r="V250" i="11"/>
  <c r="BZ250" i="11" s="1"/>
  <c r="U250" i="11"/>
  <c r="BY250" i="11" s="1"/>
  <c r="T250" i="11"/>
  <c r="BX250" i="11" s="1"/>
  <c r="R250" i="11"/>
  <c r="BV250" i="11" s="1"/>
  <c r="AC249" i="11"/>
  <c r="CG249" i="11" s="1"/>
  <c r="AB249" i="11"/>
  <c r="AA249" i="11"/>
  <c r="Z249" i="11"/>
  <c r="CD249" i="11" s="1"/>
  <c r="Y249" i="11"/>
  <c r="CC249" i="11" s="1"/>
  <c r="X249" i="11"/>
  <c r="CB249" i="11" s="1"/>
  <c r="W249" i="11"/>
  <c r="V249" i="11"/>
  <c r="BZ249" i="11" s="1"/>
  <c r="U249" i="11"/>
  <c r="BY249" i="11" s="1"/>
  <c r="T249" i="11"/>
  <c r="BX249" i="11" s="1"/>
  <c r="R249" i="11"/>
  <c r="BV249" i="11" s="1"/>
  <c r="AC248" i="11"/>
  <c r="AB248" i="11"/>
  <c r="CF248" i="11" s="1"/>
  <c r="AA248" i="11"/>
  <c r="CE248" i="11" s="1"/>
  <c r="Z248" i="11"/>
  <c r="CD248" i="11" s="1"/>
  <c r="Y248" i="11"/>
  <c r="CC248" i="11" s="1"/>
  <c r="X248" i="11"/>
  <c r="CB248" i="11" s="1"/>
  <c r="W248" i="11"/>
  <c r="CA248" i="11" s="1"/>
  <c r="V248" i="11"/>
  <c r="U248" i="11"/>
  <c r="T248" i="11"/>
  <c r="BX248" i="11" s="1"/>
  <c r="R248" i="11"/>
  <c r="BV248" i="11" s="1"/>
  <c r="AC247" i="11"/>
  <c r="AB247" i="11"/>
  <c r="CF247" i="11" s="1"/>
  <c r="AA247" i="11"/>
  <c r="CE247" i="11" s="1"/>
  <c r="Z247" i="11"/>
  <c r="CD247" i="11" s="1"/>
  <c r="Y247" i="11"/>
  <c r="X247" i="11"/>
  <c r="CB247" i="11" s="1"/>
  <c r="W247" i="11"/>
  <c r="CA247" i="11" s="1"/>
  <c r="V247" i="11"/>
  <c r="BZ247" i="11" s="1"/>
  <c r="U247" i="11"/>
  <c r="T247" i="11"/>
  <c r="BX247" i="11" s="1"/>
  <c r="R247" i="11"/>
  <c r="BV247" i="11" s="1"/>
  <c r="O251" i="11"/>
  <c r="N251" i="11"/>
  <c r="M251" i="11"/>
  <c r="BQ251" i="11" s="1"/>
  <c r="L251" i="11"/>
  <c r="BP251" i="11" s="1"/>
  <c r="K251" i="11"/>
  <c r="BO251" i="11" s="1"/>
  <c r="J251" i="11"/>
  <c r="I251" i="11"/>
  <c r="H251" i="11"/>
  <c r="BL251" i="11" s="1"/>
  <c r="AJ251" i="11"/>
  <c r="G251" i="11"/>
  <c r="F251" i="11"/>
  <c r="E269" i="11"/>
  <c r="BI269" i="11" s="1"/>
  <c r="AG269" i="11"/>
  <c r="D251" i="11"/>
  <c r="O250" i="11"/>
  <c r="N250" i="11"/>
  <c r="M250" i="11"/>
  <c r="L250" i="11"/>
  <c r="K250" i="11"/>
  <c r="BO250" i="11" s="1"/>
  <c r="J250" i="11"/>
  <c r="BN250" i="11" s="1"/>
  <c r="AL250" i="11"/>
  <c r="I250" i="11"/>
  <c r="H250" i="11"/>
  <c r="G250" i="11"/>
  <c r="F250" i="11"/>
  <c r="E268" i="11"/>
  <c r="BI268" i="11" s="1"/>
  <c r="D250" i="11"/>
  <c r="O249" i="11"/>
  <c r="BS249" i="11" s="1"/>
  <c r="N249" i="11"/>
  <c r="M249" i="11"/>
  <c r="L249" i="11"/>
  <c r="BP249" i="11" s="1"/>
  <c r="AN249" i="11"/>
  <c r="K249" i="11"/>
  <c r="BO249" i="11" s="1"/>
  <c r="J249" i="11"/>
  <c r="I249" i="11"/>
  <c r="H249" i="11"/>
  <c r="BL249" i="11" s="1"/>
  <c r="G249" i="11"/>
  <c r="F249" i="11"/>
  <c r="BJ249" i="11" s="1"/>
  <c r="AH249" i="11"/>
  <c r="AG249" i="11"/>
  <c r="D249" i="11"/>
  <c r="O248" i="11"/>
  <c r="N248" i="11"/>
  <c r="BR248" i="11" s="1"/>
  <c r="AP248" i="11"/>
  <c r="M248" i="11"/>
  <c r="BQ248" i="11" s="1"/>
  <c r="L248" i="11"/>
  <c r="K248" i="11"/>
  <c r="J248" i="11"/>
  <c r="I248" i="11"/>
  <c r="BM248" i="11" s="1"/>
  <c r="H248" i="11"/>
  <c r="G248" i="11"/>
  <c r="F248" i="11"/>
  <c r="BJ248" i="11" s="1"/>
  <c r="AG248" i="11"/>
  <c r="D248" i="11"/>
  <c r="O247" i="11"/>
  <c r="BS247" i="11" s="1"/>
  <c r="N247" i="11"/>
  <c r="BR247" i="11" s="1"/>
  <c r="M247" i="11"/>
  <c r="L247" i="11"/>
  <c r="K247" i="11"/>
  <c r="BO247" i="11" s="1"/>
  <c r="J247" i="11"/>
  <c r="I247" i="11"/>
  <c r="H247" i="11"/>
  <c r="G247" i="11"/>
  <c r="F247" i="11"/>
  <c r="AG247" i="11"/>
  <c r="D247" i="11"/>
  <c r="AC233" i="11"/>
  <c r="AB233" i="11"/>
  <c r="AA233" i="11"/>
  <c r="CE233" i="11" s="1"/>
  <c r="Z233" i="11"/>
  <c r="Y233" i="11"/>
  <c r="X233" i="11"/>
  <c r="W233" i="11"/>
  <c r="V233" i="11"/>
  <c r="U233" i="11"/>
  <c r="BY233" i="11" s="1"/>
  <c r="T233" i="11"/>
  <c r="R233" i="11"/>
  <c r="BV233" i="11" s="1"/>
  <c r="AC232" i="11"/>
  <c r="CG232" i="11" s="1"/>
  <c r="AB232" i="11"/>
  <c r="AA232" i="11"/>
  <c r="CE232" i="11" s="1"/>
  <c r="Z232" i="11"/>
  <c r="CD232" i="11" s="1"/>
  <c r="BB232" i="11"/>
  <c r="Y232" i="11"/>
  <c r="CC232" i="11" s="1"/>
  <c r="X232" i="11"/>
  <c r="CB232" i="11" s="1"/>
  <c r="W232" i="11"/>
  <c r="V232" i="11"/>
  <c r="U232" i="11"/>
  <c r="BY232" i="11" s="1"/>
  <c r="T232" i="11"/>
  <c r="R232" i="11"/>
  <c r="BV232" i="11" s="1"/>
  <c r="AC231" i="11"/>
  <c r="AB231" i="11"/>
  <c r="CF231" i="11" s="1"/>
  <c r="AA231" i="11"/>
  <c r="CE231" i="11" s="1"/>
  <c r="Z231" i="11"/>
  <c r="Y231" i="11"/>
  <c r="X231" i="11"/>
  <c r="W231" i="11"/>
  <c r="V231" i="11"/>
  <c r="BZ231" i="11" s="1"/>
  <c r="U231" i="11"/>
  <c r="BY231" i="11" s="1"/>
  <c r="T231" i="11"/>
  <c r="BX231" i="11" s="1"/>
  <c r="R231" i="11"/>
  <c r="AC230" i="11"/>
  <c r="AB230" i="11"/>
  <c r="AA230" i="11"/>
  <c r="CE230" i="11" s="1"/>
  <c r="Z230" i="11"/>
  <c r="CD230" i="11" s="1"/>
  <c r="Y230" i="11"/>
  <c r="CC230" i="11" s="1"/>
  <c r="X230" i="11"/>
  <c r="W230" i="11"/>
  <c r="CA230" i="11" s="1"/>
  <c r="V230" i="11"/>
  <c r="BZ230" i="11" s="1"/>
  <c r="U230" i="11"/>
  <c r="BY230" i="11" s="1"/>
  <c r="T230" i="11"/>
  <c r="BX230" i="11" s="1"/>
  <c r="R230" i="11"/>
  <c r="BV230" i="11" s="1"/>
  <c r="AT230" i="11"/>
  <c r="O233" i="11"/>
  <c r="N233" i="11"/>
  <c r="BR233" i="11" s="1"/>
  <c r="M233" i="11"/>
  <c r="BQ233" i="11" s="1"/>
  <c r="L233" i="11"/>
  <c r="K233" i="11"/>
  <c r="BO233" i="11" s="1"/>
  <c r="J233" i="11"/>
  <c r="BN233" i="11" s="1"/>
  <c r="I233" i="11"/>
  <c r="BM233" i="11" s="1"/>
  <c r="H233" i="11"/>
  <c r="BL233" i="11" s="1"/>
  <c r="G233" i="11"/>
  <c r="F233" i="11"/>
  <c r="BJ233" i="11" s="1"/>
  <c r="D233" i="11"/>
  <c r="O232" i="11"/>
  <c r="BS232" i="11" s="1"/>
  <c r="N232" i="11"/>
  <c r="BR232" i="11" s="1"/>
  <c r="M232" i="11"/>
  <c r="BQ232" i="11" s="1"/>
  <c r="L232" i="11"/>
  <c r="BP232" i="11" s="1"/>
  <c r="K232" i="11"/>
  <c r="BO232" i="11" s="1"/>
  <c r="J232" i="11"/>
  <c r="BN232" i="11" s="1"/>
  <c r="I232" i="11"/>
  <c r="BM232" i="11" s="1"/>
  <c r="H232" i="11"/>
  <c r="G232" i="11"/>
  <c r="BK232" i="11" s="1"/>
  <c r="F232" i="11"/>
  <c r="BJ232" i="11" s="1"/>
  <c r="D232" i="11"/>
  <c r="BH232" i="11" s="1"/>
  <c r="O231" i="11"/>
  <c r="N231" i="11"/>
  <c r="BR231" i="11" s="1"/>
  <c r="M231" i="11"/>
  <c r="BQ231" i="11" s="1"/>
  <c r="L231" i="11"/>
  <c r="K231" i="11"/>
  <c r="BO231" i="11" s="1"/>
  <c r="J231" i="11"/>
  <c r="BN231" i="11" s="1"/>
  <c r="I231" i="11"/>
  <c r="H231" i="11"/>
  <c r="G231" i="11"/>
  <c r="BK231" i="11" s="1"/>
  <c r="F231" i="11"/>
  <c r="BJ231" i="11" s="1"/>
  <c r="D231" i="11"/>
  <c r="BH231" i="11" s="1"/>
  <c r="O230" i="11"/>
  <c r="BS230" i="11" s="1"/>
  <c r="N230" i="11"/>
  <c r="BR230" i="11" s="1"/>
  <c r="M230" i="11"/>
  <c r="L230" i="11"/>
  <c r="K230" i="11"/>
  <c r="BO230" i="11" s="1"/>
  <c r="J230" i="11"/>
  <c r="BN230" i="11" s="1"/>
  <c r="I230" i="11"/>
  <c r="BM230" i="11" s="1"/>
  <c r="H230" i="11"/>
  <c r="BL230" i="11" s="1"/>
  <c r="G230" i="11"/>
  <c r="BK230" i="11" s="1"/>
  <c r="F230" i="11"/>
  <c r="BJ230" i="11" s="1"/>
  <c r="D230" i="11"/>
  <c r="BH230" i="11" s="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D225" i="11"/>
  <c r="AC199" i="11"/>
  <c r="AB199" i="11"/>
  <c r="AB217" i="11" s="1"/>
  <c r="AA199" i="11"/>
  <c r="Z199" i="11"/>
  <c r="Y199" i="11"/>
  <c r="W217" i="11"/>
  <c r="AC198" i="11"/>
  <c r="AB198" i="11"/>
  <c r="AA198" i="11"/>
  <c r="AA216" i="11" s="1"/>
  <c r="Z198" i="11"/>
  <c r="Z216" i="11" s="1"/>
  <c r="Y198" i="11"/>
  <c r="V310" i="11"/>
  <c r="F216" i="11"/>
  <c r="AC197" i="11"/>
  <c r="AB197" i="11"/>
  <c r="AB215" i="11" s="1"/>
  <c r="AA197" i="11"/>
  <c r="Z197" i="11"/>
  <c r="Y197" i="11"/>
  <c r="W215" i="11"/>
  <c r="U309" i="11"/>
  <c r="AC196" i="11"/>
  <c r="CG196" i="11" s="1"/>
  <c r="AB196" i="11"/>
  <c r="CF196" i="11" s="1"/>
  <c r="AA196" i="11"/>
  <c r="CE196" i="11" s="1"/>
  <c r="Z196" i="11"/>
  <c r="CD196" i="11" s="1"/>
  <c r="Y196" i="11"/>
  <c r="V214" i="11"/>
  <c r="BZ214" i="11" s="1"/>
  <c r="AC195" i="11"/>
  <c r="CG195" i="11" s="1"/>
  <c r="AB195" i="11"/>
  <c r="CF195" i="11" s="1"/>
  <c r="AA195" i="11"/>
  <c r="Z195" i="11"/>
  <c r="CD195" i="11" s="1"/>
  <c r="Y195" i="11"/>
  <c r="CC195" i="11" s="1"/>
  <c r="W213" i="11"/>
  <c r="U213" i="11"/>
  <c r="AV195" i="11"/>
  <c r="AZ194" i="11"/>
  <c r="U212" i="11"/>
  <c r="T212" i="11"/>
  <c r="BX212" i="11" s="1"/>
  <c r="AV212" i="11"/>
  <c r="Y193" i="11"/>
  <c r="CC193" i="11" s="1"/>
  <c r="AY193" i="11"/>
  <c r="W211" i="11"/>
  <c r="AW193" i="11"/>
  <c r="AC192" i="11"/>
  <c r="CG192" i="11" s="1"/>
  <c r="Y192" i="11"/>
  <c r="V210" i="11"/>
  <c r="BZ210" i="11" s="1"/>
  <c r="AV192" i="11"/>
  <c r="AU192" i="11"/>
  <c r="AB191" i="11"/>
  <c r="CF191" i="11" s="1"/>
  <c r="V209" i="11"/>
  <c r="T303" i="11"/>
  <c r="O199" i="11"/>
  <c r="N199" i="11"/>
  <c r="M199" i="11"/>
  <c r="L199" i="11"/>
  <c r="K199" i="11"/>
  <c r="I199" i="11"/>
  <c r="H199" i="11"/>
  <c r="G199" i="11"/>
  <c r="G217" i="11" s="1"/>
  <c r="O198" i="11"/>
  <c r="N198" i="11"/>
  <c r="M198" i="11"/>
  <c r="L198" i="11"/>
  <c r="K198" i="11"/>
  <c r="H198" i="11"/>
  <c r="G198" i="11"/>
  <c r="O197" i="11"/>
  <c r="N197" i="11"/>
  <c r="M197" i="11"/>
  <c r="L197" i="11"/>
  <c r="K197" i="11"/>
  <c r="O196" i="11"/>
  <c r="BS196" i="11" s="1"/>
  <c r="N196" i="11"/>
  <c r="BR196" i="11" s="1"/>
  <c r="M196" i="11"/>
  <c r="BQ196" i="11" s="1"/>
  <c r="L196" i="11"/>
  <c r="BP196" i="11" s="1"/>
  <c r="K196" i="11"/>
  <c r="BO196" i="11" s="1"/>
  <c r="O195" i="11"/>
  <c r="N195" i="11"/>
  <c r="BR195" i="11" s="1"/>
  <c r="M195" i="11"/>
  <c r="L195" i="11"/>
  <c r="BP195" i="11" s="1"/>
  <c r="K195" i="11"/>
  <c r="BO195" i="11" s="1"/>
  <c r="AL195" i="11"/>
  <c r="AI195" i="11"/>
  <c r="AH195" i="11"/>
  <c r="O194" i="11"/>
  <c r="BS194" i="11" s="1"/>
  <c r="AQ194" i="11"/>
  <c r="AK194" i="11"/>
  <c r="AI194" i="11"/>
  <c r="F212" i="11"/>
  <c r="BJ212" i="11" s="1"/>
  <c r="AH212" i="11"/>
  <c r="O193" i="11"/>
  <c r="K193" i="11"/>
  <c r="I211" i="11"/>
  <c r="AJ193" i="11"/>
  <c r="K192" i="11"/>
  <c r="AH192" i="11"/>
  <c r="K191" i="11"/>
  <c r="AL191" i="11"/>
  <c r="AC181" i="11"/>
  <c r="AB181" i="11"/>
  <c r="AA181" i="11"/>
  <c r="Z181" i="11"/>
  <c r="Y181" i="11"/>
  <c r="X217" i="11"/>
  <c r="U293" i="11"/>
  <c r="T217" i="11"/>
  <c r="AC180" i="11"/>
  <c r="AB180" i="11"/>
  <c r="AA180" i="11"/>
  <c r="Z180" i="11"/>
  <c r="Y180" i="11"/>
  <c r="AC179" i="11"/>
  <c r="AB179" i="11"/>
  <c r="AA179" i="11"/>
  <c r="Z179" i="11"/>
  <c r="Z291" i="11" s="1"/>
  <c r="Y179" i="11"/>
  <c r="I291" i="11"/>
  <c r="AC178" i="11"/>
  <c r="CG178" i="11" s="1"/>
  <c r="AB178" i="11"/>
  <c r="AA178" i="11"/>
  <c r="CE178" i="11" s="1"/>
  <c r="Z178" i="11"/>
  <c r="CD178" i="11" s="1"/>
  <c r="Y178" i="11"/>
  <c r="CC178" i="11" s="1"/>
  <c r="I214" i="11"/>
  <c r="BM214" i="11" s="1"/>
  <c r="U214" i="11"/>
  <c r="BY214" i="11" s="1"/>
  <c r="AC177" i="11"/>
  <c r="CG177" i="11" s="1"/>
  <c r="AB177" i="11"/>
  <c r="AA177" i="11"/>
  <c r="CE177" i="11" s="1"/>
  <c r="Z177" i="11"/>
  <c r="CD177" i="11" s="1"/>
  <c r="Y177" i="11"/>
  <c r="CC177" i="11" s="1"/>
  <c r="AC176" i="11"/>
  <c r="AB176" i="11"/>
  <c r="AA176" i="11"/>
  <c r="CE176" i="11" s="1"/>
  <c r="Z176" i="11"/>
  <c r="CD176" i="11" s="1"/>
  <c r="Y176" i="11"/>
  <c r="H212" i="11"/>
  <c r="AC175" i="11"/>
  <c r="CG175" i="11" s="1"/>
  <c r="AB175" i="11"/>
  <c r="AA175" i="11"/>
  <c r="Z175" i="11"/>
  <c r="CD175" i="11" s="1"/>
  <c r="Y175" i="11"/>
  <c r="CC175" i="11" s="1"/>
  <c r="V211" i="11"/>
  <c r="AW175" i="11"/>
  <c r="AC174" i="11"/>
  <c r="AB174" i="11"/>
  <c r="AA174" i="11"/>
  <c r="Z174" i="11"/>
  <c r="CD174" i="11" s="1"/>
  <c r="Y174" i="11"/>
  <c r="CC174" i="11" s="1"/>
  <c r="W210" i="11"/>
  <c r="AW174" i="11"/>
  <c r="T210" i="11"/>
  <c r="BX210" i="11" s="1"/>
  <c r="AU174" i="11"/>
  <c r="AC173" i="11"/>
  <c r="AB173" i="11"/>
  <c r="CF173" i="11" s="1"/>
  <c r="AA173" i="11"/>
  <c r="CE173" i="11" s="1"/>
  <c r="Z173" i="11"/>
  <c r="Y173" i="11"/>
  <c r="CC173" i="11" s="1"/>
  <c r="O181" i="11"/>
  <c r="N181" i="11"/>
  <c r="M181" i="11"/>
  <c r="L181" i="11"/>
  <c r="K181" i="11"/>
  <c r="J181" i="11"/>
  <c r="I181" i="11"/>
  <c r="H181" i="11"/>
  <c r="G181" i="11"/>
  <c r="O180" i="11"/>
  <c r="N180" i="11"/>
  <c r="M180" i="11"/>
  <c r="L180" i="11"/>
  <c r="K180" i="11"/>
  <c r="J180" i="11"/>
  <c r="I180" i="11"/>
  <c r="I216" i="11" s="1"/>
  <c r="H180" i="11"/>
  <c r="G180" i="11"/>
  <c r="O179" i="11"/>
  <c r="N179" i="11"/>
  <c r="M179" i="11"/>
  <c r="L179" i="11"/>
  <c r="K179" i="11"/>
  <c r="O178" i="11"/>
  <c r="BS178" i="11" s="1"/>
  <c r="N178" i="11"/>
  <c r="BR178" i="11" s="1"/>
  <c r="M178" i="11"/>
  <c r="L178" i="11"/>
  <c r="BP178" i="11" s="1"/>
  <c r="K178" i="11"/>
  <c r="BO178" i="11" s="1"/>
  <c r="G214" i="11"/>
  <c r="BK214" i="11" s="1"/>
  <c r="F214" i="11"/>
  <c r="BJ214" i="11" s="1"/>
  <c r="O177" i="11"/>
  <c r="N177" i="11"/>
  <c r="BR177" i="11" s="1"/>
  <c r="M177" i="11"/>
  <c r="BQ177" i="11" s="1"/>
  <c r="L177" i="11"/>
  <c r="BP177" i="11" s="1"/>
  <c r="K177" i="11"/>
  <c r="BO177" i="11" s="1"/>
  <c r="AL177" i="11"/>
  <c r="AH177" i="11"/>
  <c r="O176" i="11"/>
  <c r="BS176" i="11" s="1"/>
  <c r="N176" i="11"/>
  <c r="M176" i="11"/>
  <c r="L176" i="11"/>
  <c r="BP176" i="11" s="1"/>
  <c r="K176" i="11"/>
  <c r="AI176" i="11"/>
  <c r="O175" i="11"/>
  <c r="BS175" i="11" s="1"/>
  <c r="N175" i="11"/>
  <c r="BR175" i="11" s="1"/>
  <c r="M175" i="11"/>
  <c r="BQ175" i="11" s="1"/>
  <c r="L175" i="11"/>
  <c r="K175" i="11"/>
  <c r="BO175" i="11" s="1"/>
  <c r="AL175" i="11"/>
  <c r="AH175" i="11"/>
  <c r="F211" i="11"/>
  <c r="BJ211" i="11" s="1"/>
  <c r="O174" i="11"/>
  <c r="BS174" i="11" s="1"/>
  <c r="N174" i="11"/>
  <c r="M174" i="11"/>
  <c r="L174" i="11"/>
  <c r="BP174" i="11" s="1"/>
  <c r="K174" i="11"/>
  <c r="AK174" i="11"/>
  <c r="H210" i="11"/>
  <c r="G210" i="11"/>
  <c r="AH174" i="11"/>
  <c r="AG174" i="11"/>
  <c r="O173" i="11"/>
  <c r="BS173" i="11" s="1"/>
  <c r="N173" i="11"/>
  <c r="BR173" i="11" s="1"/>
  <c r="M173" i="11"/>
  <c r="BQ173" i="11" s="1"/>
  <c r="L173" i="11"/>
  <c r="K173" i="11"/>
  <c r="AI173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D169" i="11"/>
  <c r="AC143" i="11"/>
  <c r="AB143" i="11"/>
  <c r="AA143" i="11"/>
  <c r="AA161" i="11" s="1"/>
  <c r="Z143" i="11"/>
  <c r="Y143" i="11"/>
  <c r="V161" i="11"/>
  <c r="T143" i="11"/>
  <c r="T311" i="11" s="1"/>
  <c r="AC142" i="11"/>
  <c r="AB142" i="11"/>
  <c r="AA142" i="11"/>
  <c r="Z142" i="11"/>
  <c r="Y142" i="11"/>
  <c r="W310" i="11"/>
  <c r="T142" i="11"/>
  <c r="AC141" i="11"/>
  <c r="AB141" i="11"/>
  <c r="AA141" i="11"/>
  <c r="Z141" i="11"/>
  <c r="Y141" i="11"/>
  <c r="W309" i="11"/>
  <c r="V309" i="11"/>
  <c r="T141" i="11"/>
  <c r="S159" i="11"/>
  <c r="AC140" i="11"/>
  <c r="CG140" i="11" s="1"/>
  <c r="AB140" i="11"/>
  <c r="CF140" i="11" s="1"/>
  <c r="AA140" i="11"/>
  <c r="CE140" i="11" s="1"/>
  <c r="Z140" i="11"/>
  <c r="CD140" i="11" s="1"/>
  <c r="Y140" i="11"/>
  <c r="CC140" i="11" s="1"/>
  <c r="T140" i="11"/>
  <c r="BX140" i="11" s="1"/>
  <c r="BX150" i="11" s="1"/>
  <c r="BJ150" i="11" s="1"/>
  <c r="S158" i="11"/>
  <c r="BW158" i="11" s="1"/>
  <c r="AW138" i="11"/>
  <c r="AY137" i="11"/>
  <c r="AV137" i="11"/>
  <c r="V150" i="11"/>
  <c r="AV136" i="11"/>
  <c r="AU136" i="11"/>
  <c r="AY135" i="11"/>
  <c r="AX135" i="11"/>
  <c r="U150" i="11"/>
  <c r="AT135" i="11"/>
  <c r="O143" i="11"/>
  <c r="N143" i="11"/>
  <c r="M143" i="11"/>
  <c r="L143" i="11"/>
  <c r="K143" i="11"/>
  <c r="I143" i="11"/>
  <c r="H143" i="11"/>
  <c r="G143" i="11"/>
  <c r="F143" i="11"/>
  <c r="E143" i="11"/>
  <c r="E311" i="11" s="1"/>
  <c r="O142" i="11"/>
  <c r="N142" i="11"/>
  <c r="M142" i="11"/>
  <c r="L142" i="11"/>
  <c r="K142" i="11"/>
  <c r="I142" i="11"/>
  <c r="H142" i="11"/>
  <c r="G142" i="11"/>
  <c r="F142" i="11"/>
  <c r="E142" i="11"/>
  <c r="O141" i="11"/>
  <c r="N141" i="11"/>
  <c r="M141" i="11"/>
  <c r="L141" i="11"/>
  <c r="K141" i="11"/>
  <c r="O140" i="11"/>
  <c r="BS140" i="11" s="1"/>
  <c r="N140" i="11"/>
  <c r="BR140" i="11" s="1"/>
  <c r="M140" i="11"/>
  <c r="BQ140" i="11" s="1"/>
  <c r="L140" i="11"/>
  <c r="BP140" i="11" s="1"/>
  <c r="K140" i="11"/>
  <c r="BO140" i="11" s="1"/>
  <c r="I308" i="11"/>
  <c r="BM308" i="11" s="1"/>
  <c r="AJ139" i="11"/>
  <c r="AH139" i="11"/>
  <c r="AJ138" i="11"/>
  <c r="AJ137" i="11"/>
  <c r="AI137" i="11"/>
  <c r="AH137" i="11"/>
  <c r="AJ154" i="11"/>
  <c r="AJ136" i="11"/>
  <c r="AJ135" i="11"/>
  <c r="AC125" i="11"/>
  <c r="AB125" i="11"/>
  <c r="AA125" i="11"/>
  <c r="Z125" i="11"/>
  <c r="Z293" i="11" s="1"/>
  <c r="Y125" i="11"/>
  <c r="T125" i="11"/>
  <c r="S125" i="11"/>
  <c r="S161" i="11" s="1"/>
  <c r="AC124" i="11"/>
  <c r="AB124" i="11"/>
  <c r="AA124" i="11"/>
  <c r="Z124" i="11"/>
  <c r="Y124" i="11"/>
  <c r="X160" i="11"/>
  <c r="V160" i="11"/>
  <c r="T124" i="11"/>
  <c r="AC123" i="11"/>
  <c r="AB123" i="11"/>
  <c r="AA123" i="11"/>
  <c r="AA291" i="11" s="1"/>
  <c r="Z123" i="11"/>
  <c r="Y123" i="11"/>
  <c r="W159" i="11"/>
  <c r="T123" i="11"/>
  <c r="AC122" i="11"/>
  <c r="CG122" i="11" s="1"/>
  <c r="AB122" i="11"/>
  <c r="CF122" i="11" s="1"/>
  <c r="AB158" i="11"/>
  <c r="CF158" i="11" s="1"/>
  <c r="AA122" i="11"/>
  <c r="CE122" i="11" s="1"/>
  <c r="Z122" i="11"/>
  <c r="CD122" i="11" s="1"/>
  <c r="Y122" i="11"/>
  <c r="CC122" i="11" s="1"/>
  <c r="X158" i="11"/>
  <c r="CB158" i="11" s="1"/>
  <c r="V158" i="11"/>
  <c r="BZ158" i="11" s="1"/>
  <c r="T122" i="11"/>
  <c r="BX122" i="11" s="1"/>
  <c r="BX132" i="11" s="1"/>
  <c r="BJ132" i="11" s="1"/>
  <c r="AC121" i="11"/>
  <c r="AB121" i="11"/>
  <c r="AA121" i="11"/>
  <c r="CE121" i="11" s="1"/>
  <c r="Z121" i="11"/>
  <c r="CD121" i="11" s="1"/>
  <c r="BB121" i="11"/>
  <c r="Y121" i="11"/>
  <c r="AZ121" i="11"/>
  <c r="AK157" i="11"/>
  <c r="V157" i="11"/>
  <c r="BZ157" i="11" s="1"/>
  <c r="T157" i="11"/>
  <c r="BX157" i="11" s="1"/>
  <c r="AV157" i="11"/>
  <c r="AU121" i="11"/>
  <c r="W156" i="11"/>
  <c r="AX120" i="11"/>
  <c r="AV120" i="11"/>
  <c r="AT120" i="11"/>
  <c r="W155" i="11"/>
  <c r="W154" i="11"/>
  <c r="AX118" i="11"/>
  <c r="AW118" i="11"/>
  <c r="AV118" i="11"/>
  <c r="AT118" i="11"/>
  <c r="AT117" i="11"/>
  <c r="O125" i="11"/>
  <c r="N125" i="11"/>
  <c r="M125" i="11"/>
  <c r="L125" i="11"/>
  <c r="K125" i="11"/>
  <c r="I125" i="11"/>
  <c r="H125" i="11"/>
  <c r="G125" i="11"/>
  <c r="F125" i="11"/>
  <c r="E125" i="11"/>
  <c r="D161" i="11"/>
  <c r="O124" i="11"/>
  <c r="N124" i="11"/>
  <c r="M124" i="11"/>
  <c r="L124" i="11"/>
  <c r="K124" i="11"/>
  <c r="I124" i="11"/>
  <c r="H124" i="11"/>
  <c r="G124" i="11"/>
  <c r="F124" i="11"/>
  <c r="D160" i="11"/>
  <c r="O123" i="11"/>
  <c r="N123" i="11"/>
  <c r="M123" i="11"/>
  <c r="L123" i="11"/>
  <c r="K123" i="11"/>
  <c r="D159" i="11"/>
  <c r="O122" i="11"/>
  <c r="BS122" i="11" s="1"/>
  <c r="N122" i="11"/>
  <c r="BR122" i="11" s="1"/>
  <c r="M122" i="11"/>
  <c r="BQ122" i="11" s="1"/>
  <c r="L122" i="11"/>
  <c r="BP122" i="11" s="1"/>
  <c r="K122" i="11"/>
  <c r="BO122" i="11" s="1"/>
  <c r="O121" i="11"/>
  <c r="BS121" i="11" s="1"/>
  <c r="N121" i="11"/>
  <c r="M121" i="11"/>
  <c r="BQ121" i="11" s="1"/>
  <c r="L121" i="11"/>
  <c r="K121" i="11"/>
  <c r="D157" i="11"/>
  <c r="BH157" i="11" s="1"/>
  <c r="AJ120" i="11"/>
  <c r="AK119" i="11"/>
  <c r="AI119" i="11"/>
  <c r="D155" i="11"/>
  <c r="BH155" i="11" s="1"/>
  <c r="AI118" i="11"/>
  <c r="AH118" i="11"/>
  <c r="D154" i="11"/>
  <c r="BH154" i="11" s="1"/>
  <c r="AJ117" i="11"/>
  <c r="F153" i="11"/>
  <c r="BJ153" i="11" s="1"/>
  <c r="AH117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AC83" i="11"/>
  <c r="CG83" i="11" s="1"/>
  <c r="AB83" i="11"/>
  <c r="CF83" i="11" s="1"/>
  <c r="AA83" i="11"/>
  <c r="Z83" i="11"/>
  <c r="Y83" i="11"/>
  <c r="CC83" i="11" s="1"/>
  <c r="X83" i="11"/>
  <c r="CB83" i="11" s="1"/>
  <c r="W83" i="11"/>
  <c r="V83" i="11"/>
  <c r="BZ83" i="11" s="1"/>
  <c r="U83" i="11"/>
  <c r="BY83" i="11" s="1"/>
  <c r="T83" i="11"/>
  <c r="BX83" i="11" s="1"/>
  <c r="S83" i="11"/>
  <c r="BW83" i="11" s="1"/>
  <c r="R83" i="11"/>
  <c r="BV83" i="11" s="1"/>
  <c r="AC82" i="11"/>
  <c r="CG82" i="11" s="1"/>
  <c r="AB82" i="11"/>
  <c r="CF82" i="11" s="1"/>
  <c r="AA82" i="11"/>
  <c r="CE82" i="11" s="1"/>
  <c r="Z82" i="11"/>
  <c r="CD82" i="11" s="1"/>
  <c r="Y82" i="11"/>
  <c r="CC82" i="11" s="1"/>
  <c r="X82" i="11"/>
  <c r="CB82" i="11" s="1"/>
  <c r="W82" i="11"/>
  <c r="V82" i="11"/>
  <c r="BZ82" i="11" s="1"/>
  <c r="U82" i="11"/>
  <c r="BY82" i="11" s="1"/>
  <c r="T82" i="11"/>
  <c r="BX82" i="11" s="1"/>
  <c r="S82" i="11"/>
  <c r="BW82" i="11" s="1"/>
  <c r="R82" i="11"/>
  <c r="AC81" i="11"/>
  <c r="AB81" i="11"/>
  <c r="AA81" i="11"/>
  <c r="Z81" i="11"/>
  <c r="CD81" i="11" s="1"/>
  <c r="Y81" i="11"/>
  <c r="CC81" i="11" s="1"/>
  <c r="X81" i="11"/>
  <c r="CB81" i="11" s="1"/>
  <c r="W81" i="11"/>
  <c r="V81" i="11"/>
  <c r="U81" i="11"/>
  <c r="T81" i="11"/>
  <c r="S81" i="11"/>
  <c r="BW81" i="11" s="1"/>
  <c r="R81" i="11"/>
  <c r="BV81" i="11" s="1"/>
  <c r="AC80" i="11"/>
  <c r="CG80" i="11" s="1"/>
  <c r="AB80" i="11"/>
  <c r="CF80" i="11" s="1"/>
  <c r="AA80" i="11"/>
  <c r="CE80" i="11" s="1"/>
  <c r="Z80" i="11"/>
  <c r="Y80" i="11"/>
  <c r="CC80" i="11" s="1"/>
  <c r="X80" i="11"/>
  <c r="CB80" i="11" s="1"/>
  <c r="W80" i="11"/>
  <c r="V80" i="11"/>
  <c r="BZ80" i="11" s="1"/>
  <c r="U80" i="11"/>
  <c r="BY80" i="11" s="1"/>
  <c r="T80" i="11"/>
  <c r="S80" i="11"/>
  <c r="BW80" i="11" s="1"/>
  <c r="R80" i="11"/>
  <c r="BV80" i="11" s="1"/>
  <c r="AC79" i="11"/>
  <c r="CG79" i="11" s="1"/>
  <c r="AB79" i="11"/>
  <c r="AA79" i="11"/>
  <c r="CE79" i="11" s="1"/>
  <c r="Z79" i="11"/>
  <c r="Y79" i="11"/>
  <c r="X79" i="11"/>
  <c r="CB79" i="11" s="1"/>
  <c r="CB94" i="11" s="1"/>
  <c r="W79" i="11"/>
  <c r="V79" i="11"/>
  <c r="BZ79" i="11" s="1"/>
  <c r="U79" i="11"/>
  <c r="T79" i="11"/>
  <c r="BX79" i="11" s="1"/>
  <c r="S79" i="11"/>
  <c r="R79" i="11"/>
  <c r="O83" i="11"/>
  <c r="N83" i="11"/>
  <c r="BR83" i="11" s="1"/>
  <c r="M83" i="11"/>
  <c r="L83" i="11"/>
  <c r="K83" i="11"/>
  <c r="J83" i="11"/>
  <c r="AJ83" i="11"/>
  <c r="D83" i="11"/>
  <c r="BH83" i="11" s="1"/>
  <c r="AF83" i="11"/>
  <c r="O82" i="11"/>
  <c r="BS82" i="11" s="1"/>
  <c r="N82" i="11"/>
  <c r="BR82" i="11" s="1"/>
  <c r="M82" i="11"/>
  <c r="BQ82" i="11" s="1"/>
  <c r="L82" i="11"/>
  <c r="BP82" i="11" s="1"/>
  <c r="K82" i="11"/>
  <c r="J82" i="11"/>
  <c r="AK82" i="11"/>
  <c r="AJ82" i="11"/>
  <c r="AI82" i="11"/>
  <c r="AG82" i="11"/>
  <c r="D82" i="11"/>
  <c r="BH82" i="11" s="1"/>
  <c r="O81" i="11"/>
  <c r="N81" i="11"/>
  <c r="BR81" i="11" s="1"/>
  <c r="M81" i="11"/>
  <c r="L81" i="11"/>
  <c r="BP81" i="11" s="1"/>
  <c r="K81" i="11"/>
  <c r="J81" i="11"/>
  <c r="AK81" i="11"/>
  <c r="AI81" i="11"/>
  <c r="AG81" i="11"/>
  <c r="D81" i="11"/>
  <c r="BH81" i="11" s="1"/>
  <c r="O80" i="11"/>
  <c r="BS80" i="11" s="1"/>
  <c r="N80" i="11"/>
  <c r="BR80" i="11" s="1"/>
  <c r="M80" i="11"/>
  <c r="L80" i="11"/>
  <c r="BP80" i="11" s="1"/>
  <c r="K80" i="11"/>
  <c r="J80" i="11"/>
  <c r="BN80" i="11" s="1"/>
  <c r="AJ80" i="11"/>
  <c r="AH80" i="11"/>
  <c r="D80" i="11"/>
  <c r="O79" i="11"/>
  <c r="N79" i="11"/>
  <c r="BR79" i="11" s="1"/>
  <c r="M79" i="11"/>
  <c r="L79" i="11"/>
  <c r="BP79" i="11" s="1"/>
  <c r="K79" i="11"/>
  <c r="BO79" i="11" s="1"/>
  <c r="J79" i="11"/>
  <c r="BN79" i="11" s="1"/>
  <c r="AJ79" i="11"/>
  <c r="D79" i="11"/>
  <c r="AC65" i="11"/>
  <c r="CG65" i="11" s="1"/>
  <c r="AB65" i="11"/>
  <c r="AA65" i="11"/>
  <c r="CE65" i="11" s="1"/>
  <c r="Z65" i="11"/>
  <c r="Y65" i="11"/>
  <c r="X65" i="11"/>
  <c r="AX65" i="11"/>
  <c r="T65" i="11"/>
  <c r="BX65" i="11" s="1"/>
  <c r="S65" i="11"/>
  <c r="BW65" i="11" s="1"/>
  <c r="R65" i="11"/>
  <c r="AC64" i="11"/>
  <c r="CG64" i="11" s="1"/>
  <c r="AB64" i="11"/>
  <c r="CF64" i="11" s="1"/>
  <c r="AA64" i="11"/>
  <c r="AA100" i="11" s="1"/>
  <c r="Z64" i="11"/>
  <c r="Y64" i="11"/>
  <c r="X64" i="11"/>
  <c r="AX64" i="11"/>
  <c r="T64" i="11"/>
  <c r="BX64" i="11" s="1"/>
  <c r="S64" i="11"/>
  <c r="BW64" i="11" s="1"/>
  <c r="R64" i="11"/>
  <c r="BV64" i="11" s="1"/>
  <c r="AC62" i="11"/>
  <c r="CG62" i="11" s="1"/>
  <c r="AB62" i="11"/>
  <c r="CF62" i="11" s="1"/>
  <c r="AA62" i="11"/>
  <c r="CE62" i="11" s="1"/>
  <c r="Z62" i="11"/>
  <c r="Y62" i="11"/>
  <c r="X62" i="11"/>
  <c r="CB62" i="11" s="1"/>
  <c r="T62" i="11"/>
  <c r="BX62" i="11" s="1"/>
  <c r="S62" i="11"/>
  <c r="S98" i="11"/>
  <c r="BW98" i="11" s="1"/>
  <c r="R62" i="11"/>
  <c r="BV62" i="11" s="1"/>
  <c r="S61" i="11"/>
  <c r="O65" i="11"/>
  <c r="N65" i="11"/>
  <c r="BR65" i="11" s="1"/>
  <c r="M65" i="11"/>
  <c r="BQ65" i="11" s="1"/>
  <c r="L65" i="11"/>
  <c r="BP65" i="11" s="1"/>
  <c r="K65" i="11"/>
  <c r="BO65" i="11" s="1"/>
  <c r="J65" i="11"/>
  <c r="BN65" i="11" s="1"/>
  <c r="AJ65" i="11"/>
  <c r="AG65" i="11"/>
  <c r="D65" i="11"/>
  <c r="O64" i="11"/>
  <c r="N64" i="11"/>
  <c r="BR64" i="11" s="1"/>
  <c r="M64" i="11"/>
  <c r="BQ64" i="11" s="1"/>
  <c r="L64" i="11"/>
  <c r="BP64" i="11" s="1"/>
  <c r="AN64" i="11"/>
  <c r="K64" i="11"/>
  <c r="J64" i="11"/>
  <c r="BN64" i="11" s="1"/>
  <c r="AJ64" i="11"/>
  <c r="AG64" i="11"/>
  <c r="D64" i="11"/>
  <c r="BH64" i="11" s="1"/>
  <c r="O62" i="11"/>
  <c r="BS62" i="11" s="1"/>
  <c r="N62" i="11"/>
  <c r="M62" i="11"/>
  <c r="BQ62" i="11" s="1"/>
  <c r="L62" i="11"/>
  <c r="K62" i="11"/>
  <c r="BO62" i="11" s="1"/>
  <c r="J62" i="11"/>
  <c r="AG62" i="11"/>
  <c r="D62" i="11"/>
  <c r="M61" i="11"/>
  <c r="BQ61" i="11" s="1"/>
  <c r="K61" i="11"/>
  <c r="N57" i="11"/>
  <c r="L57" i="11"/>
  <c r="I57" i="11"/>
  <c r="R311" i="11"/>
  <c r="R310" i="11"/>
  <c r="R309" i="11"/>
  <c r="W46" i="11"/>
  <c r="CA46" i="11" s="1"/>
  <c r="U46" i="11"/>
  <c r="BY46" i="11" s="1"/>
  <c r="T46" i="11"/>
  <c r="BX46" i="11" s="1"/>
  <c r="R308" i="11"/>
  <c r="BV308" i="11" s="1"/>
  <c r="AX27" i="11"/>
  <c r="U45" i="11"/>
  <c r="BY45" i="11" s="1"/>
  <c r="AV27" i="11"/>
  <c r="AV26" i="11"/>
  <c r="AU26" i="11"/>
  <c r="W43" i="11"/>
  <c r="CA43" i="11" s="1"/>
  <c r="AX25" i="11"/>
  <c r="W38" i="11"/>
  <c r="U38" i="11"/>
  <c r="AT23" i="11"/>
  <c r="AT38" i="11" s="1"/>
  <c r="AF38" i="11" s="1"/>
  <c r="D311" i="11"/>
  <c r="D310" i="11"/>
  <c r="H47" i="11"/>
  <c r="D309" i="11"/>
  <c r="D308" i="11"/>
  <c r="BH308" i="11" s="1"/>
  <c r="AJ27" i="11"/>
  <c r="AH27" i="11"/>
  <c r="AK26" i="11"/>
  <c r="F43" i="11"/>
  <c r="BJ43" i="11" s="1"/>
  <c r="AG25" i="11"/>
  <c r="AI24" i="11"/>
  <c r="W48" i="11"/>
  <c r="V292" i="11"/>
  <c r="R292" i="11"/>
  <c r="U290" i="11"/>
  <c r="BY290" i="11" s="1"/>
  <c r="R290" i="11"/>
  <c r="BV290" i="11" s="1"/>
  <c r="BA9" i="11"/>
  <c r="AY9" i="11"/>
  <c r="S45" i="11"/>
  <c r="BD8" i="11"/>
  <c r="BA8" i="11"/>
  <c r="W44" i="11"/>
  <c r="CA44" i="11" s="1"/>
  <c r="BD7" i="11"/>
  <c r="BB7" i="11"/>
  <c r="AU7" i="11"/>
  <c r="BE6" i="11"/>
  <c r="I42" i="11"/>
  <c r="BM42" i="11" s="1"/>
  <c r="V20" i="11"/>
  <c r="S42" i="11"/>
  <c r="BC5" i="11"/>
  <c r="BA5" i="11"/>
  <c r="U20" i="11"/>
  <c r="AU5" i="11"/>
  <c r="O13" i="11"/>
  <c r="N13" i="11"/>
  <c r="M13" i="11"/>
  <c r="L13" i="11"/>
  <c r="K13" i="11"/>
  <c r="G49" i="11"/>
  <c r="F49" i="11"/>
  <c r="D13" i="11"/>
  <c r="O12" i="11"/>
  <c r="N12" i="11"/>
  <c r="M12" i="11"/>
  <c r="L12" i="11"/>
  <c r="K12" i="11"/>
  <c r="F48" i="11"/>
  <c r="D292" i="11"/>
  <c r="O11" i="11"/>
  <c r="N11" i="11"/>
  <c r="M11" i="11"/>
  <c r="L11" i="11"/>
  <c r="K11" i="11"/>
  <c r="I47" i="11"/>
  <c r="G47" i="11"/>
  <c r="D47" i="11"/>
  <c r="O10" i="11"/>
  <c r="BS10" i="11" s="1"/>
  <c r="N10" i="11"/>
  <c r="BR10" i="11" s="1"/>
  <c r="M10" i="11"/>
  <c r="BQ10" i="11" s="1"/>
  <c r="L10" i="11"/>
  <c r="BP10" i="11" s="1"/>
  <c r="K10" i="11"/>
  <c r="BO10" i="11" s="1"/>
  <c r="D290" i="11"/>
  <c r="BH290" i="11" s="1"/>
  <c r="O9" i="11"/>
  <c r="BS9" i="11" s="1"/>
  <c r="N9" i="11"/>
  <c r="M9" i="11"/>
  <c r="BQ9" i="11" s="1"/>
  <c r="L9" i="11"/>
  <c r="BP9" i="11" s="1"/>
  <c r="K9" i="11"/>
  <c r="G45" i="11"/>
  <c r="BK45" i="11" s="1"/>
  <c r="AG9" i="11"/>
  <c r="O8" i="11"/>
  <c r="BS8" i="11" s="1"/>
  <c r="N8" i="11"/>
  <c r="BR8" i="11" s="1"/>
  <c r="M8" i="11"/>
  <c r="BQ8" i="11" s="1"/>
  <c r="L8" i="11"/>
  <c r="K8" i="11"/>
  <c r="BO8" i="11" s="1"/>
  <c r="AJ8" i="11"/>
  <c r="AI8" i="11"/>
  <c r="AF8" i="11"/>
  <c r="O7" i="11"/>
  <c r="BS7" i="11" s="1"/>
  <c r="N7" i="11"/>
  <c r="BR7" i="11" s="1"/>
  <c r="M7" i="11"/>
  <c r="BQ7" i="11" s="1"/>
  <c r="L7" i="11"/>
  <c r="K7" i="11"/>
  <c r="BO7" i="11" s="1"/>
  <c r="AL7" i="11"/>
  <c r="I43" i="11"/>
  <c r="BM43" i="11" s="1"/>
  <c r="AI7" i="11"/>
  <c r="O6" i="11"/>
  <c r="BS6" i="11" s="1"/>
  <c r="N6" i="11"/>
  <c r="BR6" i="11" s="1"/>
  <c r="M6" i="11"/>
  <c r="BQ6" i="11" s="1"/>
  <c r="L6" i="11"/>
  <c r="BP6" i="11" s="1"/>
  <c r="K6" i="11"/>
  <c r="BO6" i="11" s="1"/>
  <c r="AG6" i="11"/>
  <c r="D42" i="11"/>
  <c r="BH42" i="11" s="1"/>
  <c r="O5" i="11"/>
  <c r="BS5" i="11" s="1"/>
  <c r="N5" i="11"/>
  <c r="M5" i="11"/>
  <c r="BQ5" i="11" s="1"/>
  <c r="L5" i="11"/>
  <c r="K5" i="11"/>
  <c r="BO5" i="11" s="1"/>
  <c r="AH5" i="11"/>
  <c r="AG5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79" i="11"/>
  <c r="A278" i="11"/>
  <c r="A277" i="11"/>
  <c r="A276" i="11"/>
  <c r="A275" i="11"/>
  <c r="A274" i="11"/>
  <c r="AC273" i="11"/>
  <c r="AB273" i="11"/>
  <c r="AA273" i="11"/>
  <c r="Z273" i="11"/>
  <c r="Y273" i="11"/>
  <c r="X273" i="11"/>
  <c r="W273" i="11"/>
  <c r="V273" i="11"/>
  <c r="U273" i="11"/>
  <c r="T273" i="11"/>
  <c r="S273" i="11"/>
  <c r="R273" i="11"/>
  <c r="O273" i="11"/>
  <c r="N273" i="11"/>
  <c r="M273" i="11"/>
  <c r="L273" i="11"/>
  <c r="K273" i="11"/>
  <c r="J273" i="11"/>
  <c r="I273" i="11"/>
  <c r="H273" i="11"/>
  <c r="G273" i="11"/>
  <c r="F273" i="11"/>
  <c r="E273" i="11"/>
  <c r="D273" i="11"/>
  <c r="A273" i="11"/>
  <c r="AC272" i="11"/>
  <c r="AB272" i="11"/>
  <c r="AA272" i="11"/>
  <c r="Z272" i="11"/>
  <c r="Y272" i="11"/>
  <c r="X272" i="11"/>
  <c r="W272" i="11"/>
  <c r="V272" i="11"/>
  <c r="U272" i="11"/>
  <c r="T272" i="11"/>
  <c r="S272" i="11"/>
  <c r="R272" i="11"/>
  <c r="O272" i="11"/>
  <c r="N272" i="11"/>
  <c r="M272" i="11"/>
  <c r="L272" i="11"/>
  <c r="K272" i="11"/>
  <c r="J272" i="11"/>
  <c r="I272" i="11"/>
  <c r="H272" i="11"/>
  <c r="G272" i="11"/>
  <c r="F272" i="11"/>
  <c r="E272" i="11"/>
  <c r="D272" i="11"/>
  <c r="A272" i="11"/>
  <c r="AC271" i="11"/>
  <c r="AB271" i="11"/>
  <c r="AA271" i="11"/>
  <c r="Z271" i="11"/>
  <c r="Y271" i="11"/>
  <c r="X271" i="11"/>
  <c r="W271" i="11"/>
  <c r="V271" i="11"/>
  <c r="U271" i="11"/>
  <c r="T271" i="11"/>
  <c r="S271" i="11"/>
  <c r="R271" i="11"/>
  <c r="O271" i="11"/>
  <c r="N271" i="11"/>
  <c r="M271" i="11"/>
  <c r="L271" i="11"/>
  <c r="K271" i="11"/>
  <c r="J271" i="11"/>
  <c r="I271" i="11"/>
  <c r="H271" i="11"/>
  <c r="G271" i="11"/>
  <c r="F271" i="11"/>
  <c r="E271" i="11"/>
  <c r="D271" i="11"/>
  <c r="A271" i="11"/>
  <c r="AC270" i="11"/>
  <c r="CG270" i="11" s="1"/>
  <c r="AB270" i="11"/>
  <c r="CF270" i="11" s="1"/>
  <c r="AA270" i="11"/>
  <c r="CE270" i="11" s="1"/>
  <c r="Z270" i="11"/>
  <c r="CD270" i="11" s="1"/>
  <c r="Y270" i="11"/>
  <c r="CC270" i="11" s="1"/>
  <c r="X270" i="11"/>
  <c r="CB270" i="11" s="1"/>
  <c r="W270" i="11"/>
  <c r="CA270" i="11" s="1"/>
  <c r="V270" i="11"/>
  <c r="BZ270" i="11" s="1"/>
  <c r="U270" i="11"/>
  <c r="BY270" i="11" s="1"/>
  <c r="T270" i="11"/>
  <c r="BX270" i="11" s="1"/>
  <c r="S270" i="11"/>
  <c r="BW270" i="11" s="1"/>
  <c r="R270" i="11"/>
  <c r="BV270" i="11" s="1"/>
  <c r="O270" i="11"/>
  <c r="BS270" i="11" s="1"/>
  <c r="N270" i="11"/>
  <c r="BR270" i="11" s="1"/>
  <c r="M270" i="11"/>
  <c r="BQ270" i="11" s="1"/>
  <c r="L270" i="11"/>
  <c r="BP270" i="11" s="1"/>
  <c r="K270" i="11"/>
  <c r="BO270" i="11" s="1"/>
  <c r="J270" i="11"/>
  <c r="BN270" i="11" s="1"/>
  <c r="I270" i="11"/>
  <c r="BM270" i="11" s="1"/>
  <c r="H270" i="11"/>
  <c r="BL270" i="11" s="1"/>
  <c r="G270" i="11"/>
  <c r="BK270" i="11" s="1"/>
  <c r="F270" i="11"/>
  <c r="BJ270" i="11" s="1"/>
  <c r="E270" i="11"/>
  <c r="BI270" i="11" s="1"/>
  <c r="D270" i="11"/>
  <c r="BH270" i="11" s="1"/>
  <c r="A270" i="11"/>
  <c r="AA269" i="11"/>
  <c r="S269" i="11"/>
  <c r="BW269" i="11" s="1"/>
  <c r="AU269" i="11"/>
  <c r="A269" i="11"/>
  <c r="U268" i="11"/>
  <c r="S268" i="11"/>
  <c r="BW268" i="11" s="1"/>
  <c r="AU268" i="11"/>
  <c r="A268" i="11"/>
  <c r="S267" i="11"/>
  <c r="BW267" i="11" s="1"/>
  <c r="A267" i="11"/>
  <c r="S266" i="11"/>
  <c r="BW266" i="11" s="1"/>
  <c r="E266" i="11"/>
  <c r="BI266" i="11" s="1"/>
  <c r="AG266" i="11"/>
  <c r="A266" i="11"/>
  <c r="S265" i="11"/>
  <c r="BW265" i="11" s="1"/>
  <c r="AU265" i="11"/>
  <c r="A265" i="11"/>
  <c r="S262" i="11"/>
  <c r="E262" i="11" s="1"/>
  <c r="A261" i="11"/>
  <c r="A260" i="11"/>
  <c r="A259" i="11"/>
  <c r="A258" i="11"/>
  <c r="A257" i="11"/>
  <c r="A256" i="11"/>
  <c r="A255" i="11"/>
  <c r="A254" i="11"/>
  <c r="A253" i="11"/>
  <c r="A252" i="11"/>
  <c r="BA251" i="11"/>
  <c r="AU251" i="11"/>
  <c r="AO251" i="11"/>
  <c r="AM251" i="11"/>
  <c r="A251" i="11"/>
  <c r="BA250" i="11"/>
  <c r="AY250" i="11"/>
  <c r="AW250" i="11"/>
  <c r="AU250" i="11"/>
  <c r="AM250" i="11"/>
  <c r="AG250" i="11"/>
  <c r="A250" i="11"/>
  <c r="BB249" i="11"/>
  <c r="AX249" i="11"/>
  <c r="AU249" i="11"/>
  <c r="AU262" i="11" s="1"/>
  <c r="AG262" i="11" s="1"/>
  <c r="AJ249" i="11"/>
  <c r="A249" i="11"/>
  <c r="BA248" i="11"/>
  <c r="AY248" i="11"/>
  <c r="AU248" i="11"/>
  <c r="AK248" i="11"/>
  <c r="A248" i="11"/>
  <c r="AU247" i="11"/>
  <c r="AM247" i="11"/>
  <c r="A247" i="11"/>
  <c r="S244" i="11"/>
  <c r="E244" i="11"/>
  <c r="A243" i="11"/>
  <c r="A242" i="11"/>
  <c r="A241" i="11"/>
  <c r="A240" i="11"/>
  <c r="A239" i="11"/>
  <c r="A238" i="11"/>
  <c r="A237" i="11"/>
  <c r="A236" i="11"/>
  <c r="A235" i="11"/>
  <c r="A234" i="11"/>
  <c r="AX233" i="11"/>
  <c r="AU233" i="11"/>
  <c r="AO233" i="11"/>
  <c r="AM233" i="11"/>
  <c r="AG233" i="11"/>
  <c r="A233" i="11"/>
  <c r="AU232" i="11"/>
  <c r="AO232" i="11"/>
  <c r="AI232" i="11"/>
  <c r="AG232" i="11"/>
  <c r="A232" i="11"/>
  <c r="BB231" i="11"/>
  <c r="AU231" i="11"/>
  <c r="AO231" i="11"/>
  <c r="AM231" i="11"/>
  <c r="AL231" i="11"/>
  <c r="AI231" i="11"/>
  <c r="AG231" i="11"/>
  <c r="A231" i="11"/>
  <c r="AU230" i="11"/>
  <c r="AK230" i="11"/>
  <c r="AG230" i="11"/>
  <c r="A230" i="11"/>
  <c r="AU229" i="11"/>
  <c r="AU244" i="11" s="1"/>
  <c r="AG244" i="11" s="1"/>
  <c r="AG229" i="11"/>
  <c r="A229" i="11"/>
  <c r="A223" i="11"/>
  <c r="A222" i="11"/>
  <c r="A221" i="11"/>
  <c r="A220" i="11"/>
  <c r="A219" i="11"/>
  <c r="A218" i="11"/>
  <c r="Z217" i="11"/>
  <c r="V217" i="11"/>
  <c r="U217" i="11"/>
  <c r="S217" i="11"/>
  <c r="R217" i="11"/>
  <c r="E217" i="11"/>
  <c r="D217" i="11"/>
  <c r="A217" i="11"/>
  <c r="T216" i="11"/>
  <c r="R216" i="11"/>
  <c r="L216" i="11"/>
  <c r="D216" i="11"/>
  <c r="A216" i="11"/>
  <c r="X215" i="11"/>
  <c r="V215" i="11"/>
  <c r="T215" i="11"/>
  <c r="S215" i="11"/>
  <c r="R215" i="11"/>
  <c r="D215" i="11"/>
  <c r="A215" i="11"/>
  <c r="T214" i="11"/>
  <c r="BX214" i="11" s="1"/>
  <c r="R214" i="11"/>
  <c r="BV214" i="11" s="1"/>
  <c r="A214" i="11"/>
  <c r="V213" i="11"/>
  <c r="S213" i="11"/>
  <c r="BW213" i="11" s="1"/>
  <c r="AU213" i="11"/>
  <c r="R213" i="11"/>
  <c r="BV213" i="11" s="1"/>
  <c r="E213" i="11"/>
  <c r="BI213" i="11" s="1"/>
  <c r="AG213" i="11"/>
  <c r="D213" i="11"/>
  <c r="BH213" i="11" s="1"/>
  <c r="A213" i="11"/>
  <c r="W212" i="11"/>
  <c r="V212" i="11"/>
  <c r="S212" i="11"/>
  <c r="BW212" i="11" s="1"/>
  <c r="AU212" i="11"/>
  <c r="R212" i="11"/>
  <c r="BV212" i="11" s="1"/>
  <c r="E212" i="11"/>
  <c r="BI212" i="11" s="1"/>
  <c r="D212" i="11"/>
  <c r="BH212" i="11" s="1"/>
  <c r="AF212" i="11"/>
  <c r="A212" i="11"/>
  <c r="T211" i="11"/>
  <c r="BX211" i="11" s="1"/>
  <c r="AV211" i="11"/>
  <c r="S211" i="11"/>
  <c r="BW211" i="11" s="1"/>
  <c r="R211" i="11"/>
  <c r="BV211" i="11" s="1"/>
  <c r="AT211" i="11"/>
  <c r="D211" i="11"/>
  <c r="BH211" i="11" s="1"/>
  <c r="A211" i="11"/>
  <c r="R210" i="11"/>
  <c r="BV210" i="11" s="1"/>
  <c r="A210" i="11"/>
  <c r="T209" i="11"/>
  <c r="BX209" i="11" s="1"/>
  <c r="AV209" i="11"/>
  <c r="R209" i="11"/>
  <c r="BV209" i="11" s="1"/>
  <c r="BV224" i="11" s="1"/>
  <c r="D209" i="11"/>
  <c r="BH209" i="11" s="1"/>
  <c r="AF209" i="11"/>
  <c r="A209" i="11"/>
  <c r="T206" i="11"/>
  <c r="R206" i="11"/>
  <c r="D206" i="11"/>
  <c r="A205" i="11"/>
  <c r="A204" i="11"/>
  <c r="A203" i="11"/>
  <c r="A202" i="11"/>
  <c r="A201" i="11"/>
  <c r="A200" i="11"/>
  <c r="A199" i="11"/>
  <c r="A198" i="11"/>
  <c r="A197" i="11"/>
  <c r="A196" i="11"/>
  <c r="BB195" i="11"/>
  <c r="AX195" i="11"/>
  <c r="AT195" i="11"/>
  <c r="AJ195" i="11"/>
  <c r="AF195" i="11"/>
  <c r="A195" i="11"/>
  <c r="AY194" i="11"/>
  <c r="AX194" i="11"/>
  <c r="AW194" i="11"/>
  <c r="AV194" i="11"/>
  <c r="AU194" i="11"/>
  <c r="AT194" i="11"/>
  <c r="AJ194" i="11"/>
  <c r="AG194" i="11"/>
  <c r="AF194" i="11"/>
  <c r="AF206" i="11" s="1"/>
  <c r="A194" i="11"/>
  <c r="AX193" i="11"/>
  <c r="AV193" i="11"/>
  <c r="AT193" i="11"/>
  <c r="AH193" i="11"/>
  <c r="AF193" i="11"/>
  <c r="A193" i="11"/>
  <c r="AY192" i="11"/>
  <c r="AT192" i="11"/>
  <c r="AK192" i="11"/>
  <c r="AJ192" i="11"/>
  <c r="AG192" i="11"/>
  <c r="AF192" i="11"/>
  <c r="A192" i="11"/>
  <c r="AV191" i="11"/>
  <c r="AT191" i="11"/>
  <c r="AH191" i="11"/>
  <c r="AF191" i="11"/>
  <c r="A191" i="11"/>
  <c r="R188" i="11"/>
  <c r="D188" i="11" s="1"/>
  <c r="A187" i="11"/>
  <c r="A186" i="11"/>
  <c r="A185" i="11"/>
  <c r="A184" i="11"/>
  <c r="A183" i="11"/>
  <c r="A182" i="11"/>
  <c r="A181" i="11"/>
  <c r="A180" i="11"/>
  <c r="A179" i="11"/>
  <c r="A178" i="11"/>
  <c r="AX177" i="11"/>
  <c r="AT177" i="11"/>
  <c r="AJ177" i="11"/>
  <c r="AF177" i="11"/>
  <c r="A177" i="11"/>
  <c r="BB176" i="11"/>
  <c r="AX176" i="11"/>
  <c r="AV176" i="11"/>
  <c r="AT176" i="11"/>
  <c r="AJ176" i="11"/>
  <c r="AH176" i="11"/>
  <c r="AF176" i="11"/>
  <c r="A176" i="11"/>
  <c r="AX175" i="11"/>
  <c r="AV175" i="11"/>
  <c r="AT175" i="11"/>
  <c r="AJ175" i="11"/>
  <c r="AF175" i="11"/>
  <c r="A175" i="11"/>
  <c r="AZ174" i="11"/>
  <c r="AY174" i="11"/>
  <c r="AX174" i="11"/>
  <c r="AV174" i="11"/>
  <c r="AT174" i="11"/>
  <c r="AN174" i="11"/>
  <c r="AF174" i="11"/>
  <c r="A174" i="11"/>
  <c r="AZ173" i="11"/>
  <c r="AX173" i="11"/>
  <c r="AV173" i="11"/>
  <c r="AT173" i="11"/>
  <c r="AT188" i="11" s="1"/>
  <c r="AF188" i="11" s="1"/>
  <c r="AP173" i="11"/>
  <c r="AL173" i="11"/>
  <c r="AJ173" i="11"/>
  <c r="AH173" i="11"/>
  <c r="AF173" i="11"/>
  <c r="A173" i="11"/>
  <c r="A167" i="11"/>
  <c r="A166" i="11"/>
  <c r="A165" i="11"/>
  <c r="A164" i="11"/>
  <c r="A163" i="11"/>
  <c r="A162" i="11"/>
  <c r="A161" i="11"/>
  <c r="S160" i="11"/>
  <c r="A160" i="11"/>
  <c r="A159" i="11"/>
  <c r="W158" i="11"/>
  <c r="CA158" i="11" s="1"/>
  <c r="R158" i="11"/>
  <c r="BV158" i="11" s="1"/>
  <c r="D158" i="11"/>
  <c r="BH158" i="11" s="1"/>
  <c r="A158" i="11"/>
  <c r="E157" i="11"/>
  <c r="BI157" i="11" s="1"/>
  <c r="AG157" i="11"/>
  <c r="A157" i="11"/>
  <c r="U156" i="11"/>
  <c r="S156" i="11"/>
  <c r="BW156" i="11" s="1"/>
  <c r="AU156" i="11"/>
  <c r="E156" i="11"/>
  <c r="BI156" i="11" s="1"/>
  <c r="A156" i="11"/>
  <c r="S155" i="11"/>
  <c r="BW155" i="11" s="1"/>
  <c r="AU155" i="11"/>
  <c r="E155" i="11"/>
  <c r="BI155" i="11" s="1"/>
  <c r="AG155" i="11"/>
  <c r="A155" i="11"/>
  <c r="T154" i="11"/>
  <c r="BX154" i="11" s="1"/>
  <c r="A154" i="11"/>
  <c r="T153" i="11"/>
  <c r="BX153" i="11" s="1"/>
  <c r="AV153" i="11"/>
  <c r="S153" i="11"/>
  <c r="BW153" i="11" s="1"/>
  <c r="R153" i="11"/>
  <c r="BV153" i="11" s="1"/>
  <c r="AT153" i="11"/>
  <c r="D153" i="11"/>
  <c r="BH153" i="11" s="1"/>
  <c r="A153" i="11"/>
  <c r="W150" i="11"/>
  <c r="A149" i="11"/>
  <c r="A148" i="11"/>
  <c r="A147" i="11"/>
  <c r="A146" i="11"/>
  <c r="A145" i="11"/>
  <c r="A144" i="11"/>
  <c r="A143" i="11"/>
  <c r="A142" i="11"/>
  <c r="A141" i="11"/>
  <c r="A140" i="11"/>
  <c r="AW139" i="11"/>
  <c r="AV139" i="11"/>
  <c r="AU139" i="11"/>
  <c r="AK139" i="11"/>
  <c r="AI139" i="11"/>
  <c r="AG139" i="11"/>
  <c r="A139" i="11"/>
  <c r="AY138" i="11"/>
  <c r="AX138" i="11"/>
  <c r="AV138" i="11"/>
  <c r="AU138" i="11"/>
  <c r="AT138" i="11"/>
  <c r="AK138" i="11"/>
  <c r="AI138" i="11"/>
  <c r="AH138" i="11"/>
  <c r="AG138" i="11"/>
  <c r="A138" i="11"/>
  <c r="AW137" i="11"/>
  <c r="AU137" i="11"/>
  <c r="AT137" i="11"/>
  <c r="AK137" i="11"/>
  <c r="AG137" i="11"/>
  <c r="A137" i="11"/>
  <c r="AY136" i="11"/>
  <c r="AX136" i="11"/>
  <c r="AW136" i="11"/>
  <c r="AT136" i="11"/>
  <c r="AT150" i="11" s="1"/>
  <c r="AF150" i="11" s="1"/>
  <c r="AK136" i="11"/>
  <c r="AI136" i="11"/>
  <c r="AH136" i="11"/>
  <c r="AG136" i="11"/>
  <c r="A136" i="11"/>
  <c r="AW135" i="11"/>
  <c r="AV135" i="11"/>
  <c r="AU135" i="11"/>
  <c r="AU150" i="11" s="1"/>
  <c r="AG150" i="11" s="1"/>
  <c r="AK135" i="11"/>
  <c r="AI135" i="11"/>
  <c r="A135" i="11"/>
  <c r="A131" i="11"/>
  <c r="A130" i="11"/>
  <c r="A129" i="11"/>
  <c r="A128" i="11"/>
  <c r="A127" i="11"/>
  <c r="A126" i="11"/>
  <c r="A125" i="11"/>
  <c r="A124" i="11"/>
  <c r="A123" i="11"/>
  <c r="A122" i="11"/>
  <c r="AT121" i="11"/>
  <c r="AT132" i="11" s="1"/>
  <c r="AF132" i="11" s="1"/>
  <c r="AQ121" i="11"/>
  <c r="AL121" i="11"/>
  <c r="AK121" i="11"/>
  <c r="AG121" i="11"/>
  <c r="A121" i="11"/>
  <c r="AY120" i="11"/>
  <c r="AU120" i="11"/>
  <c r="AK120" i="11"/>
  <c r="AI120" i="11"/>
  <c r="AG120" i="11"/>
  <c r="A120" i="11"/>
  <c r="AU119" i="11"/>
  <c r="AT119" i="11"/>
  <c r="AH119" i="11"/>
  <c r="AG119" i="11"/>
  <c r="A119" i="11"/>
  <c r="AY118" i="11"/>
  <c r="AU118" i="11"/>
  <c r="AJ118" i="11"/>
  <c r="AG118" i="11"/>
  <c r="A118" i="11"/>
  <c r="AV117" i="11"/>
  <c r="AU117" i="11"/>
  <c r="AU132" i="11" s="1"/>
  <c r="AG132" i="11" s="1"/>
  <c r="AI117" i="11"/>
  <c r="AG117" i="11"/>
  <c r="A117" i="11"/>
  <c r="A111" i="11"/>
  <c r="A110" i="11"/>
  <c r="A109" i="11"/>
  <c r="A108" i="11"/>
  <c r="A107" i="11"/>
  <c r="A106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A105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A104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A103" i="11"/>
  <c r="AC102" i="11"/>
  <c r="CG102" i="11" s="1"/>
  <c r="AB102" i="11"/>
  <c r="CF102" i="11" s="1"/>
  <c r="AA102" i="11"/>
  <c r="CE102" i="11" s="1"/>
  <c r="Z102" i="11"/>
  <c r="CD102" i="11" s="1"/>
  <c r="Y102" i="11"/>
  <c r="CC102" i="11" s="1"/>
  <c r="X102" i="11"/>
  <c r="CB102" i="11" s="1"/>
  <c r="W102" i="11"/>
  <c r="CA102" i="11" s="1"/>
  <c r="V102" i="11"/>
  <c r="BZ102" i="11" s="1"/>
  <c r="U102" i="11"/>
  <c r="BY102" i="11" s="1"/>
  <c r="T102" i="11"/>
  <c r="BX102" i="11" s="1"/>
  <c r="S102" i="11"/>
  <c r="BW102" i="11" s="1"/>
  <c r="R102" i="11"/>
  <c r="BV102" i="11" s="1"/>
  <c r="O102" i="11"/>
  <c r="BS102" i="11" s="1"/>
  <c r="N102" i="11"/>
  <c r="BR102" i="11" s="1"/>
  <c r="M102" i="11"/>
  <c r="BQ102" i="11" s="1"/>
  <c r="L102" i="11"/>
  <c r="BP102" i="11" s="1"/>
  <c r="K102" i="11"/>
  <c r="BO102" i="11" s="1"/>
  <c r="J102" i="11"/>
  <c r="BN102" i="11" s="1"/>
  <c r="I102" i="11"/>
  <c r="BM102" i="11" s="1"/>
  <c r="H102" i="11"/>
  <c r="BL102" i="11" s="1"/>
  <c r="G102" i="11"/>
  <c r="BK102" i="11" s="1"/>
  <c r="F102" i="11"/>
  <c r="BJ102" i="11" s="1"/>
  <c r="E102" i="11"/>
  <c r="BI102" i="11" s="1"/>
  <c r="D102" i="11"/>
  <c r="BH102" i="11" s="1"/>
  <c r="A102" i="11"/>
  <c r="AA101" i="11"/>
  <c r="U101" i="11"/>
  <c r="A101" i="11"/>
  <c r="Z100" i="11"/>
  <c r="A100" i="11"/>
  <c r="A99" i="11"/>
  <c r="A98" i="11"/>
  <c r="A97" i="11"/>
  <c r="A93" i="11"/>
  <c r="A92" i="11"/>
  <c r="A91" i="11"/>
  <c r="A90" i="11"/>
  <c r="A89" i="11"/>
  <c r="A88" i="11"/>
  <c r="A87" i="11"/>
  <c r="A86" i="11"/>
  <c r="A85" i="11"/>
  <c r="A84" i="11"/>
  <c r="BD83" i="11"/>
  <c r="AY83" i="11"/>
  <c r="AP83" i="11"/>
  <c r="AK83" i="11"/>
  <c r="AI83" i="11"/>
  <c r="AH83" i="11"/>
  <c r="A83" i="11"/>
  <c r="BD82" i="11"/>
  <c r="BA82" i="11"/>
  <c r="AZ82" i="11"/>
  <c r="AO82" i="11"/>
  <c r="AH82" i="11"/>
  <c r="A82" i="11"/>
  <c r="BB81" i="11"/>
  <c r="AZ81" i="11"/>
  <c r="AJ81" i="11"/>
  <c r="AH81" i="11"/>
  <c r="AF81" i="11"/>
  <c r="A81" i="11"/>
  <c r="BE80" i="11"/>
  <c r="AP80" i="11"/>
  <c r="AK80" i="11"/>
  <c r="A80" i="11"/>
  <c r="BE79" i="11"/>
  <c r="AK79" i="11"/>
  <c r="AI79" i="11"/>
  <c r="AH79" i="11"/>
  <c r="AG79" i="11"/>
  <c r="A79" i="11"/>
  <c r="A75" i="11"/>
  <c r="A74" i="11"/>
  <c r="A73" i="11"/>
  <c r="A72" i="11"/>
  <c r="A71" i="11"/>
  <c r="A70" i="11"/>
  <c r="A69" i="11"/>
  <c r="A68" i="11"/>
  <c r="A67" i="11"/>
  <c r="A66" i="11"/>
  <c r="BC65" i="11"/>
  <c r="AY65" i="11"/>
  <c r="AW65" i="11"/>
  <c r="AV65" i="11"/>
  <c r="AO65" i="11"/>
  <c r="AK65" i="11"/>
  <c r="AH65" i="11"/>
  <c r="A65" i="11"/>
  <c r="BD64" i="11"/>
  <c r="AY64" i="11"/>
  <c r="AW64" i="11"/>
  <c r="AV64" i="11"/>
  <c r="AP64" i="11"/>
  <c r="AK64" i="11"/>
  <c r="AI64" i="11"/>
  <c r="AH64" i="11"/>
  <c r="A64" i="11"/>
  <c r="AK63" i="11"/>
  <c r="AI63" i="11"/>
  <c r="AH63" i="11"/>
  <c r="A63" i="11"/>
  <c r="BD62" i="11"/>
  <c r="AZ62" i="11"/>
  <c r="AY62" i="11"/>
  <c r="AW62" i="11"/>
  <c r="AT62" i="11"/>
  <c r="AQ62" i="11"/>
  <c r="AK62" i="11"/>
  <c r="AJ62" i="11"/>
  <c r="AI62" i="11"/>
  <c r="AH62" i="11"/>
  <c r="AF62" i="11"/>
  <c r="A62" i="11"/>
  <c r="AO61" i="11"/>
  <c r="AK61" i="11"/>
  <c r="AH61" i="11"/>
  <c r="A61" i="11"/>
  <c r="A55" i="11"/>
  <c r="A54" i="11"/>
  <c r="A53" i="11"/>
  <c r="A52" i="11"/>
  <c r="A51" i="11"/>
  <c r="A50" i="11"/>
  <c r="W49" i="11"/>
  <c r="V49" i="11"/>
  <c r="U49" i="11"/>
  <c r="I49" i="11"/>
  <c r="A49" i="11"/>
  <c r="V48" i="11"/>
  <c r="U48" i="11"/>
  <c r="T48" i="11"/>
  <c r="A48" i="11"/>
  <c r="W47" i="11"/>
  <c r="U47" i="11"/>
  <c r="A47" i="11"/>
  <c r="V46" i="11"/>
  <c r="BZ46" i="11" s="1"/>
  <c r="S46" i="11"/>
  <c r="R46" i="11"/>
  <c r="BV46" i="11" s="1"/>
  <c r="A46" i="11"/>
  <c r="W45" i="11"/>
  <c r="V45" i="11"/>
  <c r="R45" i="11"/>
  <c r="D45" i="11"/>
  <c r="BH45" i="11" s="1"/>
  <c r="A45" i="11"/>
  <c r="U44" i="11"/>
  <c r="A44" i="11"/>
  <c r="V43" i="11"/>
  <c r="BZ43" i="11" s="1"/>
  <c r="T43" i="11"/>
  <c r="R43" i="11"/>
  <c r="A43" i="11"/>
  <c r="W42" i="11"/>
  <c r="CA42" i="11" s="1"/>
  <c r="U42" i="11"/>
  <c r="A42" i="11"/>
  <c r="W41" i="11"/>
  <c r="CA41" i="11" s="1"/>
  <c r="T41" i="11"/>
  <c r="BX41" i="11" s="1"/>
  <c r="R41" i="11"/>
  <c r="D41" i="11"/>
  <c r="A41" i="11"/>
  <c r="T38" i="11"/>
  <c r="S38" i="11"/>
  <c r="A37" i="11"/>
  <c r="A36" i="11"/>
  <c r="A35" i="11"/>
  <c r="A34" i="11"/>
  <c r="A33" i="11"/>
  <c r="A32" i="11"/>
  <c r="A31" i="11"/>
  <c r="A30" i="11"/>
  <c r="A29" i="11"/>
  <c r="A28" i="11"/>
  <c r="AY27" i="11"/>
  <c r="AW27" i="11"/>
  <c r="AU27" i="11"/>
  <c r="AK27" i="11"/>
  <c r="AI27" i="11"/>
  <c r="AG27" i="11"/>
  <c r="A27" i="11"/>
  <c r="AY26" i="11"/>
  <c r="AX26" i="11"/>
  <c r="AW26" i="11"/>
  <c r="AJ26" i="11"/>
  <c r="AG26" i="11"/>
  <c r="A26" i="11"/>
  <c r="AY25" i="11"/>
  <c r="AV25" i="11"/>
  <c r="AU25" i="11"/>
  <c r="AU38" i="11" s="1"/>
  <c r="AG38" i="11" s="1"/>
  <c r="AK25" i="11"/>
  <c r="AI25" i="11"/>
  <c r="A25" i="11"/>
  <c r="AW24" i="11"/>
  <c r="AV24" i="11"/>
  <c r="AU24" i="11"/>
  <c r="AK24" i="11"/>
  <c r="AJ24" i="11"/>
  <c r="A24" i="11"/>
  <c r="AY23" i="11"/>
  <c r="AW23" i="11"/>
  <c r="AV23" i="11"/>
  <c r="AV38" i="11" s="1"/>
  <c r="AU23" i="11"/>
  <c r="AI23" i="11"/>
  <c r="AG23" i="11"/>
  <c r="A23" i="11"/>
  <c r="AA20" i="11"/>
  <c r="R20" i="11"/>
  <c r="A19" i="11"/>
  <c r="A18" i="11"/>
  <c r="A17" i="11"/>
  <c r="A16" i="11"/>
  <c r="A15" i="11"/>
  <c r="A14" i="11"/>
  <c r="A13" i="11"/>
  <c r="A12" i="11"/>
  <c r="A11" i="11"/>
  <c r="A10" i="11"/>
  <c r="BC9" i="11"/>
  <c r="BB9" i="11"/>
  <c r="AX9" i="11"/>
  <c r="AW9" i="11"/>
  <c r="AV9" i="11"/>
  <c r="AT9" i="11"/>
  <c r="AO9" i="11"/>
  <c r="AL9" i="11"/>
  <c r="AK9" i="11"/>
  <c r="AJ9" i="11"/>
  <c r="AF9" i="11"/>
  <c r="A9" i="11"/>
  <c r="BE8" i="11"/>
  <c r="BC8" i="11"/>
  <c r="AW8" i="11"/>
  <c r="AU8" i="11"/>
  <c r="AO8" i="11"/>
  <c r="AG8" i="11"/>
  <c r="A8" i="11"/>
  <c r="BE7" i="11"/>
  <c r="BA7" i="11"/>
  <c r="AY7" i="11"/>
  <c r="AX7" i="11"/>
  <c r="AV7" i="11"/>
  <c r="AT7" i="11"/>
  <c r="AM7" i="11"/>
  <c r="AH7" i="11"/>
  <c r="AG7" i="11"/>
  <c r="AF7" i="11"/>
  <c r="A7" i="11"/>
  <c r="BC6" i="11"/>
  <c r="AW6" i="11"/>
  <c r="AO6" i="11"/>
  <c r="AM6" i="11"/>
  <c r="AK6" i="11"/>
  <c r="A6" i="11"/>
  <c r="BD5" i="11"/>
  <c r="BB5" i="11"/>
  <c r="AZ5" i="11"/>
  <c r="AY5" i="11"/>
  <c r="AX5" i="11"/>
  <c r="AV5" i="11"/>
  <c r="AT5" i="11"/>
  <c r="AO5" i="11"/>
  <c r="AL5" i="11"/>
  <c r="AK5" i="11"/>
  <c r="AI5" i="11"/>
  <c r="AF5" i="11"/>
  <c r="A5" i="11"/>
  <c r="AJ5" i="11"/>
  <c r="AH120" i="11"/>
  <c r="AJ174" i="11"/>
  <c r="H49" i="11"/>
  <c r="AJ119" i="11"/>
  <c r="AN176" i="11"/>
  <c r="AO173" i="12"/>
  <c r="BQ173" i="12" s="1"/>
  <c r="AQ9" i="11"/>
  <c r="H46" i="11"/>
  <c r="BL46" i="11" s="1"/>
  <c r="G212" i="11"/>
  <c r="AK177" i="12"/>
  <c r="BM177" i="12" s="1"/>
  <c r="AI27" i="12"/>
  <c r="BK27" i="12" s="1"/>
  <c r="AJ118" i="12"/>
  <c r="BL118" i="12" s="1"/>
  <c r="AI119" i="12"/>
  <c r="BK119" i="12" s="1"/>
  <c r="AH174" i="12"/>
  <c r="BJ174" i="12" s="1"/>
  <c r="AO175" i="12"/>
  <c r="BQ175" i="12" s="1"/>
  <c r="I215" i="12"/>
  <c r="AJ230" i="12"/>
  <c r="BL230" i="12" s="1"/>
  <c r="AQ231" i="12"/>
  <c r="BS231" i="12" s="1"/>
  <c r="BA231" i="12"/>
  <c r="CC231" i="12" s="1"/>
  <c r="AC267" i="12"/>
  <c r="BE267" i="12" s="1"/>
  <c r="CG267" i="12" s="1"/>
  <c r="V269" i="12"/>
  <c r="AX269" i="12" s="1"/>
  <c r="BZ269" i="12" s="1"/>
  <c r="Z269" i="12"/>
  <c r="BB269" i="12" s="1"/>
  <c r="CD269" i="12" s="1"/>
  <c r="O213" i="11"/>
  <c r="U215" i="11"/>
  <c r="BB174" i="12"/>
  <c r="CD174" i="12" s="1"/>
  <c r="T188" i="12"/>
  <c r="AA214" i="12"/>
  <c r="O291" i="12"/>
  <c r="BB176" i="12"/>
  <c r="CD176" i="12" s="1"/>
  <c r="BA177" i="12"/>
  <c r="CC177" i="12" s="1"/>
  <c r="U216" i="12"/>
  <c r="T217" i="12"/>
  <c r="AZ174" i="12"/>
  <c r="CB174" i="12" s="1"/>
  <c r="AY175" i="12"/>
  <c r="CA175" i="12" s="1"/>
  <c r="W216" i="12"/>
  <c r="V210" i="12"/>
  <c r="AX210" i="12" s="1"/>
  <c r="BZ210" i="12" s="1"/>
  <c r="AB292" i="11"/>
  <c r="AX117" i="11"/>
  <c r="V153" i="11"/>
  <c r="T155" i="11"/>
  <c r="BX155" i="11" s="1"/>
  <c r="AA290" i="12"/>
  <c r="W161" i="12"/>
  <c r="T155" i="12"/>
  <c r="T161" i="12"/>
  <c r="V154" i="11"/>
  <c r="AY119" i="12"/>
  <c r="CA119" i="12" s="1"/>
  <c r="T160" i="12"/>
  <c r="U156" i="12"/>
  <c r="AW156" i="12" s="1"/>
  <c r="BY156" i="12" s="1"/>
  <c r="V155" i="11"/>
  <c r="AW119" i="12"/>
  <c r="BY119" i="12" s="1"/>
  <c r="U155" i="12"/>
  <c r="AW155" i="12" s="1"/>
  <c r="BY155" i="12" s="1"/>
  <c r="BC121" i="12"/>
  <c r="CE121" i="12" s="1"/>
  <c r="V157" i="12"/>
  <c r="AX157" i="12" s="1"/>
  <c r="BZ157" i="12" s="1"/>
  <c r="U158" i="12"/>
  <c r="AC158" i="12"/>
  <c r="W153" i="12"/>
  <c r="H98" i="11"/>
  <c r="AI65" i="12"/>
  <c r="BK65" i="12" s="1"/>
  <c r="W311" i="11"/>
  <c r="V286" i="11"/>
  <c r="AX62" i="11"/>
  <c r="W290" i="11"/>
  <c r="CA290" i="11" s="1"/>
  <c r="W291" i="11"/>
  <c r="AU9" i="11"/>
  <c r="AU6" i="11"/>
  <c r="S49" i="11"/>
  <c r="E49" i="11"/>
  <c r="E293" i="12"/>
  <c r="E42" i="11"/>
  <c r="S41" i="11"/>
  <c r="BW41" i="11" s="1"/>
  <c r="S43" i="11"/>
  <c r="BW43" i="11" s="1"/>
  <c r="AU43" i="11"/>
  <c r="E266" i="12"/>
  <c r="AG266" i="12" s="1"/>
  <c r="BI266" i="12" s="1"/>
  <c r="AG251" i="11"/>
  <c r="E267" i="11"/>
  <c r="BI267" i="11" s="1"/>
  <c r="AG267" i="11"/>
  <c r="E265" i="11"/>
  <c r="BI265" i="11" s="1"/>
  <c r="AG265" i="11"/>
  <c r="E211" i="11"/>
  <c r="BI211" i="11" s="1"/>
  <c r="E215" i="11"/>
  <c r="E211" i="12"/>
  <c r="AG211" i="12"/>
  <c r="BI211" i="12" s="1"/>
  <c r="E209" i="12"/>
  <c r="AG209" i="12" s="1"/>
  <c r="BI209" i="12" s="1"/>
  <c r="S214" i="12"/>
  <c r="AU177" i="12"/>
  <c r="BW177" i="12" s="1"/>
  <c r="E217" i="12"/>
  <c r="E213" i="12"/>
  <c r="AG213" i="12" s="1"/>
  <c r="BI213" i="12" s="1"/>
  <c r="AG173" i="12"/>
  <c r="BI173" i="12" s="1"/>
  <c r="E309" i="11"/>
  <c r="E159" i="11"/>
  <c r="E158" i="11"/>
  <c r="BI158" i="11" s="1"/>
  <c r="S150" i="11"/>
  <c r="E154" i="11"/>
  <c r="BI154" i="11" s="1"/>
  <c r="S154" i="11"/>
  <c r="BW154" i="11" s="1"/>
  <c r="AU154" i="11"/>
  <c r="E153" i="11"/>
  <c r="BI153" i="11" s="1"/>
  <c r="AG153" i="11"/>
  <c r="AU138" i="12"/>
  <c r="BW138" i="12" s="1"/>
  <c r="AU150" i="12"/>
  <c r="AG150" i="12" s="1"/>
  <c r="AG135" i="11"/>
  <c r="AU117" i="12"/>
  <c r="BW117" i="12" s="1"/>
  <c r="S157" i="11"/>
  <c r="BW157" i="11" s="1"/>
  <c r="AU119" i="12"/>
  <c r="BW119" i="12" s="1"/>
  <c r="E154" i="12"/>
  <c r="AG154" i="12" s="1"/>
  <c r="BI154" i="12" s="1"/>
  <c r="S154" i="12"/>
  <c r="AU154" i="12" s="1"/>
  <c r="BW154" i="12" s="1"/>
  <c r="E153" i="12"/>
  <c r="AG153" i="12"/>
  <c r="BI153" i="12" s="1"/>
  <c r="E286" i="12"/>
  <c r="AG286" i="12"/>
  <c r="BI286" i="12" s="1"/>
  <c r="E157" i="12"/>
  <c r="AG157" i="12" s="1"/>
  <c r="BI157" i="12" s="1"/>
  <c r="S76" i="12"/>
  <c r="S288" i="12"/>
  <c r="AU288" i="12"/>
  <c r="BW288" i="12" s="1"/>
  <c r="S100" i="12"/>
  <c r="AU100" i="12"/>
  <c r="BW100" i="12" s="1"/>
  <c r="S288" i="11"/>
  <c r="E288" i="12"/>
  <c r="AG288" i="12" s="1"/>
  <c r="BI288" i="12" s="1"/>
  <c r="E76" i="12"/>
  <c r="AG61" i="11"/>
  <c r="AG63" i="11"/>
  <c r="AG83" i="11"/>
  <c r="E100" i="11"/>
  <c r="AG80" i="11"/>
  <c r="E303" i="12"/>
  <c r="AG303" i="12" s="1"/>
  <c r="BI303" i="12" s="1"/>
  <c r="E99" i="12"/>
  <c r="AG99" i="12"/>
  <c r="BI99" i="12" s="1"/>
  <c r="E100" i="12"/>
  <c r="E324" i="12" s="1"/>
  <c r="AG324" i="12" s="1"/>
  <c r="BI324" i="12" s="1"/>
  <c r="S311" i="11"/>
  <c r="E41" i="11"/>
  <c r="S44" i="11"/>
  <c r="BW44" i="11" s="1"/>
  <c r="E43" i="11"/>
  <c r="BI43" i="11" s="1"/>
  <c r="E44" i="11"/>
  <c r="S47" i="11"/>
  <c r="S327" i="11" s="1"/>
  <c r="S48" i="11"/>
  <c r="S309" i="11"/>
  <c r="E305" i="12"/>
  <c r="AG305" i="12"/>
  <c r="BI305" i="12" s="1"/>
  <c r="S42" i="12"/>
  <c r="AU42" i="12"/>
  <c r="BW42" i="12" s="1"/>
  <c r="E307" i="12"/>
  <c r="AG307" i="12"/>
  <c r="BI307" i="12" s="1"/>
  <c r="E38" i="11"/>
  <c r="E304" i="11"/>
  <c r="E308" i="11"/>
  <c r="BI308" i="11" s="1"/>
  <c r="AG24" i="11"/>
  <c r="S292" i="11"/>
  <c r="S20" i="11"/>
  <c r="E20" i="11" s="1"/>
  <c r="S291" i="11"/>
  <c r="E45" i="11"/>
  <c r="BI45" i="11" s="1"/>
  <c r="E46" i="11"/>
  <c r="BI46" i="11" s="1"/>
  <c r="E47" i="11"/>
  <c r="E48" i="11"/>
  <c r="S286" i="11"/>
  <c r="S290" i="11"/>
  <c r="BW290" i="11" s="1"/>
  <c r="E291" i="11"/>
  <c r="AT230" i="12"/>
  <c r="BV230" i="12" s="1"/>
  <c r="R215" i="12"/>
  <c r="R211" i="12"/>
  <c r="AT211" i="12" s="1"/>
  <c r="BV211" i="12" s="1"/>
  <c r="R213" i="12"/>
  <c r="AT213" i="12"/>
  <c r="BV213" i="12" s="1"/>
  <c r="D214" i="12"/>
  <c r="R292" i="12"/>
  <c r="R209" i="12"/>
  <c r="AT209" i="12" s="1"/>
  <c r="R217" i="12"/>
  <c r="D210" i="11"/>
  <c r="BH210" i="11" s="1"/>
  <c r="AF210" i="11"/>
  <c r="D214" i="11"/>
  <c r="BH214" i="11" s="1"/>
  <c r="D292" i="12"/>
  <c r="D216" i="12"/>
  <c r="D210" i="12"/>
  <c r="AF210" i="12" s="1"/>
  <c r="BH210" i="12" s="1"/>
  <c r="R210" i="12"/>
  <c r="AT210" i="12"/>
  <c r="BV210" i="12" s="1"/>
  <c r="R212" i="12"/>
  <c r="AT212" i="12"/>
  <c r="BV212" i="12" s="1"/>
  <c r="D212" i="12"/>
  <c r="AF212" i="12"/>
  <c r="BH212" i="12" s="1"/>
  <c r="D293" i="12"/>
  <c r="D291" i="12"/>
  <c r="R159" i="11"/>
  <c r="D158" i="12"/>
  <c r="R132" i="11"/>
  <c r="D132" i="11"/>
  <c r="R161" i="12"/>
  <c r="R160" i="11"/>
  <c r="D290" i="12"/>
  <c r="R290" i="12"/>
  <c r="R154" i="11"/>
  <c r="BV154" i="11" s="1"/>
  <c r="AT154" i="11"/>
  <c r="R155" i="11"/>
  <c r="BV155" i="11" s="1"/>
  <c r="AT155" i="11"/>
  <c r="D156" i="11"/>
  <c r="BH156" i="11" s="1"/>
  <c r="AF156" i="11"/>
  <c r="R155" i="12"/>
  <c r="AT155" i="12" s="1"/>
  <c r="BV155" i="12" s="1"/>
  <c r="R150" i="11"/>
  <c r="D150" i="11"/>
  <c r="R156" i="11"/>
  <c r="BV156" i="11" s="1"/>
  <c r="AT156" i="11"/>
  <c r="D160" i="12"/>
  <c r="R160" i="12"/>
  <c r="D159" i="12"/>
  <c r="AT137" i="12"/>
  <c r="BV137" i="12" s="1"/>
  <c r="D154" i="12"/>
  <c r="AF154" i="12"/>
  <c r="BH154" i="12" s="1"/>
  <c r="D155" i="12"/>
  <c r="AF155" i="12"/>
  <c r="BH155" i="12" s="1"/>
  <c r="R289" i="12"/>
  <c r="AT289" i="12" s="1"/>
  <c r="BV289" i="12" s="1"/>
  <c r="D308" i="12"/>
  <c r="AT24" i="11"/>
  <c r="AT26" i="11"/>
  <c r="R48" i="11"/>
  <c r="AF26" i="11"/>
  <c r="D43" i="11"/>
  <c r="D46" i="11"/>
  <c r="BH46" i="11" s="1"/>
  <c r="AF24" i="11"/>
  <c r="D48" i="11"/>
  <c r="AT7" i="12"/>
  <c r="BV7" i="12" s="1"/>
  <c r="AF5" i="12"/>
  <c r="BH5" i="12" s="1"/>
  <c r="AF9" i="12"/>
  <c r="BH9" i="12" s="1"/>
  <c r="AX9" i="12"/>
  <c r="BZ9" i="12" s="1"/>
  <c r="R20" i="12"/>
  <c r="D20" i="12" s="1"/>
  <c r="S303" i="12"/>
  <c r="AU303" i="12" s="1"/>
  <c r="BW303" i="12" s="1"/>
  <c r="S41" i="12"/>
  <c r="S321" i="12" s="1"/>
  <c r="AU321" i="12" s="1"/>
  <c r="R42" i="12"/>
  <c r="AF24" i="12"/>
  <c r="BH24" i="12" s="1"/>
  <c r="AX24" i="12"/>
  <c r="BZ24" i="12" s="1"/>
  <c r="U305" i="12"/>
  <c r="AW305" i="12" s="1"/>
  <c r="BY305" i="12" s="1"/>
  <c r="AW25" i="12"/>
  <c r="BY25" i="12" s="1"/>
  <c r="T44" i="12"/>
  <c r="AV44" i="12" s="1"/>
  <c r="BX44" i="12" s="1"/>
  <c r="S307" i="12"/>
  <c r="AU307" i="12" s="1"/>
  <c r="BW307" i="12" s="1"/>
  <c r="S45" i="12"/>
  <c r="W45" i="12"/>
  <c r="AY45" i="12" s="1"/>
  <c r="CA45" i="12" s="1"/>
  <c r="R308" i="12"/>
  <c r="R46" i="12"/>
  <c r="R326" i="12" s="1"/>
  <c r="U47" i="12"/>
  <c r="T310" i="12"/>
  <c r="S49" i="12"/>
  <c r="R41" i="12"/>
  <c r="D43" i="12"/>
  <c r="V43" i="12"/>
  <c r="AX43" i="12" s="1"/>
  <c r="BZ43" i="12" s="1"/>
  <c r="U44" i="12"/>
  <c r="AW44" i="12" s="1"/>
  <c r="BY44" i="12" s="1"/>
  <c r="H45" i="12"/>
  <c r="AJ45" i="12" s="1"/>
  <c r="BL45" i="12" s="1"/>
  <c r="R45" i="12"/>
  <c r="AT45" i="12" s="1"/>
  <c r="BV45" i="12" s="1"/>
  <c r="G46" i="12"/>
  <c r="D47" i="12"/>
  <c r="R49" i="12"/>
  <c r="AN62" i="12"/>
  <c r="BP62" i="12" s="1"/>
  <c r="AX62" i="12"/>
  <c r="BZ62" i="12" s="1"/>
  <c r="E94" i="12"/>
  <c r="AF81" i="12"/>
  <c r="BH81" i="12" s="1"/>
  <c r="AX81" i="12"/>
  <c r="BZ81" i="12" s="1"/>
  <c r="S98" i="12"/>
  <c r="AU98" i="12"/>
  <c r="BW98" i="12" s="1"/>
  <c r="S99" i="12"/>
  <c r="S323" i="12" s="1"/>
  <c r="AU323" i="12" s="1"/>
  <c r="BW323" i="12" s="1"/>
  <c r="AH5" i="12"/>
  <c r="BJ5" i="12" s="1"/>
  <c r="AZ5" i="12"/>
  <c r="CB5" i="12" s="1"/>
  <c r="AG6" i="12"/>
  <c r="BI6" i="12" s="1"/>
  <c r="AL7" i="12"/>
  <c r="BN7" i="12" s="1"/>
  <c r="AV7" i="12"/>
  <c r="BX7" i="12" s="1"/>
  <c r="BD7" i="12"/>
  <c r="CF7" i="12" s="1"/>
  <c r="AK8" i="12"/>
  <c r="BM8" i="12" s="1"/>
  <c r="AU8" i="12"/>
  <c r="BW8" i="12" s="1"/>
  <c r="BC8" i="12"/>
  <c r="CE8" i="12" s="1"/>
  <c r="S289" i="12"/>
  <c r="AU289" i="12" s="1"/>
  <c r="BW289" i="12" s="1"/>
  <c r="AK23" i="12"/>
  <c r="BM23" i="12" s="1"/>
  <c r="AU23" i="12"/>
  <c r="BW23" i="12" s="1"/>
  <c r="AG25" i="12"/>
  <c r="BI25" i="12" s="1"/>
  <c r="AV26" i="12"/>
  <c r="BX26" i="12" s="1"/>
  <c r="AK27" i="12"/>
  <c r="BM27" i="12" s="1"/>
  <c r="AU27" i="12"/>
  <c r="BW27" i="12" s="1"/>
  <c r="E44" i="12"/>
  <c r="AG44" i="12" s="1"/>
  <c r="BI44" i="12" s="1"/>
  <c r="W44" i="12"/>
  <c r="T45" i="12"/>
  <c r="S46" i="12"/>
  <c r="E48" i="12"/>
  <c r="W48" i="12"/>
  <c r="T49" i="12"/>
  <c r="AU61" i="12"/>
  <c r="BW61" i="12" s="1"/>
  <c r="BW76" i="12" s="1"/>
  <c r="BI76" i="12" s="1"/>
  <c r="AG63" i="12"/>
  <c r="BI63" i="12" s="1"/>
  <c r="AK65" i="12"/>
  <c r="BM65" i="12" s="1"/>
  <c r="AV79" i="12"/>
  <c r="BX79" i="12" s="1"/>
  <c r="AU80" i="12"/>
  <c r="BW80" i="12" s="1"/>
  <c r="BC80" i="12"/>
  <c r="CE80" i="12" s="1"/>
  <c r="AZ81" i="12"/>
  <c r="CB81" i="12" s="1"/>
  <c r="AG82" i="12"/>
  <c r="BI82" i="12" s="1"/>
  <c r="E97" i="12"/>
  <c r="AG97" i="12"/>
  <c r="BI97" i="12" s="1"/>
  <c r="D153" i="12"/>
  <c r="AJ117" i="12"/>
  <c r="BL117" i="12" s="1"/>
  <c r="R132" i="12"/>
  <c r="D132" i="12" s="1"/>
  <c r="AT117" i="12"/>
  <c r="BV117" i="12" s="1"/>
  <c r="AF117" i="12"/>
  <c r="BH117" i="12" s="1"/>
  <c r="AT5" i="12"/>
  <c r="BV5" i="12" s="1"/>
  <c r="BB5" i="12"/>
  <c r="CD5" i="12" s="1"/>
  <c r="S286" i="12"/>
  <c r="AU286" i="12"/>
  <c r="BW286" i="12" s="1"/>
  <c r="S20" i="12"/>
  <c r="E20" i="12" s="1"/>
  <c r="BA6" i="12"/>
  <c r="CC6" i="12" s="1"/>
  <c r="AF7" i="12"/>
  <c r="BH7" i="12" s="1"/>
  <c r="AN7" i="12"/>
  <c r="BP7" i="12" s="1"/>
  <c r="AW8" i="12"/>
  <c r="BY8" i="12" s="1"/>
  <c r="BE8" i="12"/>
  <c r="CG8" i="12" s="1"/>
  <c r="AT9" i="12"/>
  <c r="BV9" i="12" s="1"/>
  <c r="BB9" i="12"/>
  <c r="CD9" i="12" s="1"/>
  <c r="U41" i="12"/>
  <c r="AW41" i="12" s="1"/>
  <c r="BY41" i="12" s="1"/>
  <c r="AW23" i="12"/>
  <c r="BY23" i="12" s="1"/>
  <c r="T42" i="12"/>
  <c r="AV42" i="12"/>
  <c r="BX42" i="12" s="1"/>
  <c r="AJ24" i="12"/>
  <c r="BL24" i="12" s="1"/>
  <c r="AT24" i="12"/>
  <c r="BV24" i="12" s="1"/>
  <c r="S305" i="12"/>
  <c r="AU305" i="12" s="1"/>
  <c r="BW305" i="12" s="1"/>
  <c r="S43" i="12"/>
  <c r="W43" i="12"/>
  <c r="AY43" i="12" s="1"/>
  <c r="CA43" i="12" s="1"/>
  <c r="AI25" i="12"/>
  <c r="BK25" i="12" s="1"/>
  <c r="R44" i="12"/>
  <c r="AT44" i="12" s="1"/>
  <c r="BV44" i="12" s="1"/>
  <c r="V44" i="12"/>
  <c r="AX44" i="12" s="1"/>
  <c r="BZ44" i="12" s="1"/>
  <c r="AF26" i="12"/>
  <c r="BH26" i="12" s="1"/>
  <c r="AX26" i="12"/>
  <c r="BZ26" i="12" s="1"/>
  <c r="U45" i="12"/>
  <c r="AW45" i="12" s="1"/>
  <c r="BY45" i="12" s="1"/>
  <c r="AW27" i="12"/>
  <c r="BY27" i="12" s="1"/>
  <c r="T46" i="12"/>
  <c r="S47" i="12"/>
  <c r="W47" i="12"/>
  <c r="R310" i="12"/>
  <c r="R48" i="12"/>
  <c r="R328" i="12" s="1"/>
  <c r="U311" i="12"/>
  <c r="D41" i="12"/>
  <c r="R43" i="12"/>
  <c r="G44" i="12"/>
  <c r="D45" i="12"/>
  <c r="V45" i="12"/>
  <c r="AX45" i="12" s="1"/>
  <c r="BZ45" i="12" s="1"/>
  <c r="U46" i="12"/>
  <c r="R47" i="12"/>
  <c r="D49" i="12"/>
  <c r="AJ62" i="12"/>
  <c r="BL62" i="12" s="1"/>
  <c r="BB62" i="12"/>
  <c r="CD62" i="12" s="1"/>
  <c r="AI63" i="12"/>
  <c r="BK63" i="12" s="1"/>
  <c r="AX79" i="12"/>
  <c r="BZ79" i="12" s="1"/>
  <c r="AM80" i="12"/>
  <c r="BO80" i="12" s="1"/>
  <c r="BB81" i="12"/>
  <c r="CD81" i="12" s="1"/>
  <c r="AH175" i="12"/>
  <c r="BJ175" i="12" s="1"/>
  <c r="AV175" i="12"/>
  <c r="BX175" i="12" s="1"/>
  <c r="AC20" i="12"/>
  <c r="AL5" i="12"/>
  <c r="BN5" i="12" s="1"/>
  <c r="AV5" i="12"/>
  <c r="BX5" i="12" s="1"/>
  <c r="BD5" i="12"/>
  <c r="CF5" i="12" s="1"/>
  <c r="AK6" i="12"/>
  <c r="BM6" i="12" s="1"/>
  <c r="AU6" i="12"/>
  <c r="BW6" i="12" s="1"/>
  <c r="E43" i="12"/>
  <c r="AG43" i="12" s="1"/>
  <c r="BI43" i="12" s="1"/>
  <c r="D44" i="12"/>
  <c r="AF44" i="12" s="1"/>
  <c r="BH44" i="12" s="1"/>
  <c r="AG8" i="12"/>
  <c r="BI8" i="12" s="1"/>
  <c r="AY8" i="12"/>
  <c r="CA8" i="12" s="1"/>
  <c r="G45" i="12"/>
  <c r="AL9" i="12"/>
  <c r="BN9" i="12" s="1"/>
  <c r="AV9" i="12"/>
  <c r="BX9" i="12" s="1"/>
  <c r="E47" i="12"/>
  <c r="R38" i="12"/>
  <c r="D38" i="12"/>
  <c r="D2231" i="1" s="1"/>
  <c r="AG23" i="12"/>
  <c r="BI23" i="12" s="1"/>
  <c r="AK25" i="12"/>
  <c r="BM25" i="12" s="1"/>
  <c r="AU25" i="12"/>
  <c r="BW25" i="12" s="1"/>
  <c r="AG27" i="12"/>
  <c r="BI27" i="12" s="1"/>
  <c r="S38" i="12"/>
  <c r="E38" i="12"/>
  <c r="E42" i="12"/>
  <c r="AG42" i="12" s="1"/>
  <c r="BI42" i="12" s="1"/>
  <c r="W42" i="12"/>
  <c r="T43" i="12"/>
  <c r="AV43" i="12"/>
  <c r="BX43" i="12" s="1"/>
  <c r="I44" i="12"/>
  <c r="AK44" i="12" s="1"/>
  <c r="BM44" i="12" s="1"/>
  <c r="S44" i="12"/>
  <c r="E46" i="12"/>
  <c r="S48" i="12"/>
  <c r="F49" i="12"/>
  <c r="AL62" i="12"/>
  <c r="BN62" i="12" s="1"/>
  <c r="AH64" i="12"/>
  <c r="BJ64" i="12" s="1"/>
  <c r="AG65" i="12"/>
  <c r="BI65" i="12" s="1"/>
  <c r="AZ79" i="12"/>
  <c r="CB79" i="12" s="1"/>
  <c r="AL81" i="12"/>
  <c r="BN81" i="12" s="1"/>
  <c r="AU82" i="12"/>
  <c r="BW82" i="12" s="1"/>
  <c r="BC82" i="12"/>
  <c r="CE82" i="12" s="1"/>
  <c r="D211" i="12"/>
  <c r="AF211" i="12"/>
  <c r="BH211" i="12" s="1"/>
  <c r="AX191" i="12"/>
  <c r="BZ191" i="12" s="1"/>
  <c r="S210" i="12"/>
  <c r="AU210" i="12" s="1"/>
  <c r="BW210" i="12" s="1"/>
  <c r="AU192" i="12"/>
  <c r="BW192" i="12" s="1"/>
  <c r="AY192" i="12"/>
  <c r="CA192" i="12" s="1"/>
  <c r="T211" i="12"/>
  <c r="AV211" i="12" s="1"/>
  <c r="BX211" i="12" s="1"/>
  <c r="AV193" i="12"/>
  <c r="BX193" i="12" s="1"/>
  <c r="AX195" i="12"/>
  <c r="BZ195" i="12" s="1"/>
  <c r="S265" i="12"/>
  <c r="S262" i="12"/>
  <c r="E262" i="12"/>
  <c r="AY247" i="12"/>
  <c r="CA247" i="12" s="1"/>
  <c r="BC247" i="12"/>
  <c r="CE247" i="12" s="1"/>
  <c r="AU247" i="12"/>
  <c r="BW247" i="12" s="1"/>
  <c r="E285" i="12"/>
  <c r="AG285" i="12"/>
  <c r="BI285" i="12" s="1"/>
  <c r="S285" i="12"/>
  <c r="AG5" i="12"/>
  <c r="BI5" i="12" s="1"/>
  <c r="AK5" i="12"/>
  <c r="BM5" i="12" s="1"/>
  <c r="AO5" i="12"/>
  <c r="BQ5" i="12" s="1"/>
  <c r="AU5" i="12"/>
  <c r="BW5" i="12" s="1"/>
  <c r="AF6" i="12"/>
  <c r="BH6" i="12" s="1"/>
  <c r="AN6" i="12"/>
  <c r="BP6" i="12" s="1"/>
  <c r="AT6" i="12"/>
  <c r="BV6" i="12" s="1"/>
  <c r="AI7" i="12"/>
  <c r="BK7" i="12" s="1"/>
  <c r="BE7" i="12"/>
  <c r="CG7" i="12" s="1"/>
  <c r="AH8" i="12"/>
  <c r="BJ8" i="12" s="1"/>
  <c r="AL8" i="12"/>
  <c r="BN8" i="12" s="1"/>
  <c r="AP8" i="12"/>
  <c r="BR8" i="12" s="1"/>
  <c r="AV8" i="12"/>
  <c r="BX8" i="12" s="1"/>
  <c r="E289" i="12"/>
  <c r="AG289" i="12" s="1"/>
  <c r="BI289" i="12" s="1"/>
  <c r="AG9" i="12"/>
  <c r="BI9" i="12" s="1"/>
  <c r="AK9" i="12"/>
  <c r="BM9" i="12" s="1"/>
  <c r="AU9" i="12"/>
  <c r="BW9" i="12" s="1"/>
  <c r="AY9" i="12"/>
  <c r="CA9" i="12" s="1"/>
  <c r="BC9" i="12"/>
  <c r="CE9" i="12" s="1"/>
  <c r="AV23" i="12"/>
  <c r="BX23" i="12" s="1"/>
  <c r="E304" i="12"/>
  <c r="AG304" i="12" s="1"/>
  <c r="BI304" i="12" s="1"/>
  <c r="S304" i="12"/>
  <c r="AU304" i="12"/>
  <c r="BW304" i="12" s="1"/>
  <c r="AG24" i="12"/>
  <c r="BI24" i="12" s="1"/>
  <c r="AU24" i="12"/>
  <c r="BW24" i="12" s="1"/>
  <c r="R305" i="12"/>
  <c r="AT305" i="12"/>
  <c r="BV305" i="12" s="1"/>
  <c r="AF25" i="12"/>
  <c r="BH25" i="12" s="1"/>
  <c r="AJ25" i="12"/>
  <c r="BL25" i="12" s="1"/>
  <c r="AT25" i="12"/>
  <c r="BV25" i="12" s="1"/>
  <c r="AX25" i="12"/>
  <c r="BZ25" i="12" s="1"/>
  <c r="U306" i="12"/>
  <c r="AW306" i="12" s="1"/>
  <c r="BY306" i="12" s="1"/>
  <c r="AI26" i="12"/>
  <c r="BK26" i="12" s="1"/>
  <c r="AW26" i="12"/>
  <c r="BY26" i="12" s="1"/>
  <c r="AV27" i="12"/>
  <c r="BX27" i="12" s="1"/>
  <c r="D309" i="12"/>
  <c r="R309" i="12"/>
  <c r="U310" i="12"/>
  <c r="T311" i="12"/>
  <c r="I47" i="12"/>
  <c r="D48" i="12"/>
  <c r="S97" i="12"/>
  <c r="AU97" i="12" s="1"/>
  <c r="AU79" i="12"/>
  <c r="BW79" i="12" s="1"/>
  <c r="BA81" i="12"/>
  <c r="CC81" i="12" s="1"/>
  <c r="BE81" i="12"/>
  <c r="CG81" i="12" s="1"/>
  <c r="BD82" i="12"/>
  <c r="CF82" i="12" s="1"/>
  <c r="S101" i="12"/>
  <c r="S325" i="12" s="1"/>
  <c r="AU325" i="12" s="1"/>
  <c r="BW325" i="12" s="1"/>
  <c r="AU101" i="12"/>
  <c r="BW101" i="12" s="1"/>
  <c r="AU83" i="12"/>
  <c r="BW83" i="12" s="1"/>
  <c r="AY83" i="12"/>
  <c r="CA83" i="12" s="1"/>
  <c r="E98" i="12"/>
  <c r="AG98" i="12"/>
  <c r="BI98" i="12" s="1"/>
  <c r="AC101" i="12"/>
  <c r="BE101" i="12" s="1"/>
  <c r="CG101" i="12" s="1"/>
  <c r="AT120" i="12"/>
  <c r="BV120" i="12" s="1"/>
  <c r="AI121" i="12"/>
  <c r="BK121" i="12" s="1"/>
  <c r="AX137" i="12"/>
  <c r="BZ137" i="12" s="1"/>
  <c r="AW138" i="12"/>
  <c r="BY138" i="12" s="1"/>
  <c r="AT139" i="12"/>
  <c r="BV139" i="12" s="1"/>
  <c r="R154" i="12"/>
  <c r="AT154" i="12"/>
  <c r="BV154" i="12" s="1"/>
  <c r="D156" i="12"/>
  <c r="AF156" i="12" s="1"/>
  <c r="BH156" i="12" s="1"/>
  <c r="S209" i="12"/>
  <c r="S188" i="12"/>
  <c r="E188" i="12"/>
  <c r="AY173" i="12"/>
  <c r="CA173" i="12" s="1"/>
  <c r="AI173" i="12"/>
  <c r="BK173" i="12" s="1"/>
  <c r="AQ173" i="12"/>
  <c r="BS173" i="12" s="1"/>
  <c r="E210" i="12"/>
  <c r="AG210" i="12"/>
  <c r="BI210" i="12" s="1"/>
  <c r="E212" i="12"/>
  <c r="AG212" i="12"/>
  <c r="BI212" i="12" s="1"/>
  <c r="AK176" i="12"/>
  <c r="BM176" i="12" s="1"/>
  <c r="G214" i="12"/>
  <c r="E216" i="12"/>
  <c r="I216" i="12"/>
  <c r="D217" i="12"/>
  <c r="AT193" i="12"/>
  <c r="BV193" i="12" s="1"/>
  <c r="BB195" i="12"/>
  <c r="CD195" i="12" s="1"/>
  <c r="E265" i="12"/>
  <c r="AG265" i="12" s="1"/>
  <c r="BI265" i="12" s="1"/>
  <c r="AG229" i="12"/>
  <c r="BI229" i="12" s="1"/>
  <c r="AU229" i="12"/>
  <c r="BW229" i="12" s="1"/>
  <c r="S244" i="12"/>
  <c r="E244" i="12"/>
  <c r="AL230" i="12"/>
  <c r="BN230" i="12" s="1"/>
  <c r="N266" i="12"/>
  <c r="AP266" i="12" s="1"/>
  <c r="BR266" i="12" s="1"/>
  <c r="AP230" i="12"/>
  <c r="BR230" i="12" s="1"/>
  <c r="AN230" i="12"/>
  <c r="BP230" i="12" s="1"/>
  <c r="AF232" i="12"/>
  <c r="BH232" i="12" s="1"/>
  <c r="E269" i="12"/>
  <c r="AG269" i="12" s="1"/>
  <c r="BI269" i="12" s="1"/>
  <c r="AG233" i="12"/>
  <c r="BI233" i="12" s="1"/>
  <c r="AO233" i="12"/>
  <c r="BQ233" i="12" s="1"/>
  <c r="AM233" i="12"/>
  <c r="BO233" i="12" s="1"/>
  <c r="S267" i="12"/>
  <c r="AU267" i="12"/>
  <c r="BW267" i="12" s="1"/>
  <c r="AU249" i="12"/>
  <c r="BW249" i="12" s="1"/>
  <c r="BC249" i="12"/>
  <c r="CE249" i="12" s="1"/>
  <c r="BE249" i="12"/>
  <c r="CG249" i="12" s="1"/>
  <c r="AV250" i="12"/>
  <c r="BX250" i="12" s="1"/>
  <c r="AZ250" i="12"/>
  <c r="CB250" i="12" s="1"/>
  <c r="T209" i="12"/>
  <c r="S212" i="12"/>
  <c r="AU212" i="12" s="1"/>
  <c r="BW212" i="12" s="1"/>
  <c r="AU194" i="12"/>
  <c r="BW194" i="12" s="1"/>
  <c r="W212" i="12"/>
  <c r="AY212" i="12" s="1"/>
  <c r="CA212" i="12" s="1"/>
  <c r="AY194" i="12"/>
  <c r="CA194" i="12" s="1"/>
  <c r="AV195" i="12"/>
  <c r="BX195" i="12" s="1"/>
  <c r="AW247" i="12"/>
  <c r="BY247" i="12" s="1"/>
  <c r="BA247" i="12"/>
  <c r="CC247" i="12" s="1"/>
  <c r="BE247" i="12"/>
  <c r="CG247" i="12" s="1"/>
  <c r="AI5" i="12"/>
  <c r="BK5" i="12" s="1"/>
  <c r="AW5" i="12"/>
  <c r="BY5" i="12" s="1"/>
  <c r="BE5" i="12"/>
  <c r="CG5" i="12" s="1"/>
  <c r="AH6" i="12"/>
  <c r="BJ6" i="12" s="1"/>
  <c r="AL6" i="12"/>
  <c r="BN6" i="12" s="1"/>
  <c r="AV6" i="12"/>
  <c r="BX6" i="12" s="1"/>
  <c r="BD6" i="12"/>
  <c r="CF6" i="12" s="1"/>
  <c r="E287" i="12"/>
  <c r="AG287" i="12" s="1"/>
  <c r="BI287" i="12" s="1"/>
  <c r="S287" i="12"/>
  <c r="AU287" i="12"/>
  <c r="BW287" i="12" s="1"/>
  <c r="AG7" i="12"/>
  <c r="BI7" i="12" s="1"/>
  <c r="AK7" i="12"/>
  <c r="BM7" i="12" s="1"/>
  <c r="AU7" i="12"/>
  <c r="BW7" i="12" s="1"/>
  <c r="AY7" i="12"/>
  <c r="CA7" i="12" s="1"/>
  <c r="BC7" i="12"/>
  <c r="CE7" i="12" s="1"/>
  <c r="AF8" i="12"/>
  <c r="BH8" i="12" s="1"/>
  <c r="AJ8" i="12"/>
  <c r="BL8" i="12" s="1"/>
  <c r="AN8" i="12"/>
  <c r="BP8" i="12" s="1"/>
  <c r="AT8" i="12"/>
  <c r="BV8" i="12" s="1"/>
  <c r="AX8" i="12"/>
  <c r="BZ8" i="12" s="1"/>
  <c r="BB8" i="12"/>
  <c r="CD8" i="12" s="1"/>
  <c r="AI9" i="12"/>
  <c r="BK9" i="12" s="1"/>
  <c r="AM9" i="12"/>
  <c r="BO9" i="12" s="1"/>
  <c r="AW9" i="12"/>
  <c r="BY9" i="12" s="1"/>
  <c r="AF23" i="12"/>
  <c r="BH23" i="12" s="1"/>
  <c r="AT23" i="12"/>
  <c r="BV23" i="12" s="1"/>
  <c r="AW24" i="12"/>
  <c r="BY24" i="12" s="1"/>
  <c r="AV25" i="12"/>
  <c r="BX25" i="12" s="1"/>
  <c r="E306" i="12"/>
  <c r="AG306" i="12" s="1"/>
  <c r="BI306" i="12" s="1"/>
  <c r="S306" i="12"/>
  <c r="AU306" i="12"/>
  <c r="BW306" i="12" s="1"/>
  <c r="AG26" i="12"/>
  <c r="BI26" i="12" s="1"/>
  <c r="AK26" i="12"/>
  <c r="BM26" i="12" s="1"/>
  <c r="AU26" i="12"/>
  <c r="BW26" i="12" s="1"/>
  <c r="AY26" i="12"/>
  <c r="CA26" i="12" s="1"/>
  <c r="AF27" i="12"/>
  <c r="BH27" i="12" s="1"/>
  <c r="AJ27" i="12"/>
  <c r="BL27" i="12" s="1"/>
  <c r="AT27" i="12"/>
  <c r="BV27" i="12" s="1"/>
  <c r="AX27" i="12"/>
  <c r="BZ27" i="12" s="1"/>
  <c r="E310" i="12"/>
  <c r="S310" i="12"/>
  <c r="D311" i="12"/>
  <c r="R311" i="12"/>
  <c r="E41" i="12"/>
  <c r="E321" i="12" s="1"/>
  <c r="AG321" i="12" s="1"/>
  <c r="BI321" i="12" s="1"/>
  <c r="D42" i="12"/>
  <c r="E45" i="12"/>
  <c r="D46" i="12"/>
  <c r="H46" i="12"/>
  <c r="G47" i="12"/>
  <c r="E49" i="12"/>
  <c r="AQ64" i="12"/>
  <c r="BS64" i="12" s="1"/>
  <c r="AV80" i="12"/>
  <c r="BX80" i="12" s="1"/>
  <c r="AW83" i="12"/>
  <c r="BY83" i="12" s="1"/>
  <c r="AF118" i="12"/>
  <c r="BH118" i="12" s="1"/>
  <c r="R153" i="12"/>
  <c r="R168" i="12" s="1"/>
  <c r="D168" i="12" s="1"/>
  <c r="AX135" i="12"/>
  <c r="BZ135" i="12" s="1"/>
  <c r="U154" i="12"/>
  <c r="AW154" i="12" s="1"/>
  <c r="BY154" i="12" s="1"/>
  <c r="AW136" i="12"/>
  <c r="BY136" i="12" s="1"/>
  <c r="R150" i="12"/>
  <c r="D150" i="12"/>
  <c r="D2233" i="1" s="1"/>
  <c r="AW173" i="12"/>
  <c r="BY173" i="12" s="1"/>
  <c r="BY188" i="12" s="1"/>
  <c r="BK188" i="12" s="1"/>
  <c r="BE173" i="12"/>
  <c r="CG173" i="12" s="1"/>
  <c r="AI174" i="12"/>
  <c r="BK174" i="12" s="1"/>
  <c r="AQ174" i="12"/>
  <c r="BS174" i="12" s="1"/>
  <c r="AM174" i="12"/>
  <c r="BO174" i="12" s="1"/>
  <c r="D213" i="12"/>
  <c r="AF213" i="12"/>
  <c r="BH213" i="12" s="1"/>
  <c r="H213" i="12"/>
  <c r="AJ213" i="12" s="1"/>
  <c r="BL213" i="12" s="1"/>
  <c r="AJ177" i="12"/>
  <c r="BL177" i="12" s="1"/>
  <c r="AF177" i="12"/>
  <c r="BH177" i="12" s="1"/>
  <c r="E214" i="12"/>
  <c r="M214" i="12"/>
  <c r="D215" i="12"/>
  <c r="F217" i="12"/>
  <c r="AT191" i="12"/>
  <c r="BV191" i="12" s="1"/>
  <c r="AT195" i="12"/>
  <c r="BV195" i="12" s="1"/>
  <c r="R206" i="12"/>
  <c r="D206" i="12"/>
  <c r="D254" i="1" s="1"/>
  <c r="AF230" i="12"/>
  <c r="BH230" i="12" s="1"/>
  <c r="E267" i="12"/>
  <c r="AG267" i="12" s="1"/>
  <c r="BI267" i="12" s="1"/>
  <c r="AG231" i="12"/>
  <c r="BI231" i="12" s="1"/>
  <c r="M267" i="12"/>
  <c r="AO267" i="12" s="1"/>
  <c r="BQ267" i="12" s="1"/>
  <c r="AO231" i="12"/>
  <c r="BQ231" i="12" s="1"/>
  <c r="AH232" i="12"/>
  <c r="BJ232" i="12" s="1"/>
  <c r="AL232" i="12"/>
  <c r="BN232" i="12" s="1"/>
  <c r="AG118" i="12"/>
  <c r="BI118" i="12" s="1"/>
  <c r="AK118" i="12"/>
  <c r="BM118" i="12" s="1"/>
  <c r="AF119" i="12"/>
  <c r="BH119" i="12" s="1"/>
  <c r="AI120" i="12"/>
  <c r="BK120" i="12" s="1"/>
  <c r="AH121" i="12"/>
  <c r="BJ121" i="12" s="1"/>
  <c r="AP121" i="12"/>
  <c r="BR121" i="12" s="1"/>
  <c r="E156" i="12"/>
  <c r="AG156" i="12"/>
  <c r="BI156" i="12" s="1"/>
  <c r="D157" i="12"/>
  <c r="AF157" i="12"/>
  <c r="BH157" i="12" s="1"/>
  <c r="D209" i="12"/>
  <c r="R188" i="12"/>
  <c r="D188" i="12"/>
  <c r="AF173" i="12"/>
  <c r="BH173" i="12" s="1"/>
  <c r="AJ173" i="12"/>
  <c r="BL173" i="12" s="1"/>
  <c r="AT173" i="12"/>
  <c r="BV173" i="12" s="1"/>
  <c r="AK175" i="12"/>
  <c r="BM175" i="12" s="1"/>
  <c r="AP176" i="12"/>
  <c r="BR176" i="12" s="1"/>
  <c r="S269" i="12"/>
  <c r="AU269" i="12" s="1"/>
  <c r="AU251" i="12"/>
  <c r="BW251" i="12" s="1"/>
  <c r="F209" i="12"/>
  <c r="AH173" i="12"/>
  <c r="BJ173" i="12" s="1"/>
  <c r="AL173" i="12"/>
  <c r="BN173" i="12" s="1"/>
  <c r="AU175" i="12"/>
  <c r="BW175" i="12" s="1"/>
  <c r="AH176" i="12"/>
  <c r="BJ176" i="12" s="1"/>
  <c r="AG174" i="12"/>
  <c r="BI174" i="12" s="1"/>
  <c r="AF175" i="12"/>
  <c r="BH175" i="12" s="1"/>
  <c r="AJ175" i="12"/>
  <c r="BL175" i="12" s="1"/>
  <c r="AN175" i="12"/>
  <c r="BP175" i="12" s="1"/>
  <c r="AI176" i="12"/>
  <c r="BK176" i="12" s="1"/>
  <c r="AQ176" i="12"/>
  <c r="BS176" i="12" s="1"/>
  <c r="AH177" i="12"/>
  <c r="BJ177" i="12" s="1"/>
  <c r="S206" i="12"/>
  <c r="E206" i="12"/>
  <c r="AI230" i="12"/>
  <c r="BK230" i="12" s="1"/>
  <c r="AQ230" i="12"/>
  <c r="BS230" i="12" s="1"/>
  <c r="AH231" i="12"/>
  <c r="BJ231" i="12" s="1"/>
  <c r="AG232" i="12"/>
  <c r="BI232" i="12" s="1"/>
  <c r="AJ233" i="12"/>
  <c r="BL233" i="12" s="1"/>
  <c r="AN233" i="12"/>
  <c r="BP233" i="12" s="1"/>
  <c r="R267" i="12"/>
  <c r="AT267" i="12" s="1"/>
  <c r="BV267" i="12" s="1"/>
  <c r="V267" i="12"/>
  <c r="AX267" i="12" s="1"/>
  <c r="BZ267" i="12" s="1"/>
  <c r="AX249" i="12"/>
  <c r="BZ249" i="12" s="1"/>
  <c r="S268" i="12"/>
  <c r="AU268" i="12"/>
  <c r="BW268" i="12" s="1"/>
  <c r="AB269" i="12"/>
  <c r="BD269" i="12" s="1"/>
  <c r="CF269" i="12" s="1"/>
  <c r="AV251" i="12"/>
  <c r="BX251" i="12" s="1"/>
  <c r="AG230" i="12"/>
  <c r="BI230" i="12" s="1"/>
  <c r="AO230" i="12"/>
  <c r="BQ230" i="12" s="1"/>
  <c r="AF231" i="12"/>
  <c r="BH231" i="12" s="1"/>
  <c r="AI232" i="12"/>
  <c r="BK232" i="12" s="1"/>
  <c r="AM232" i="12"/>
  <c r="BO232" i="12" s="1"/>
  <c r="AH233" i="12"/>
  <c r="BJ233" i="12" s="1"/>
  <c r="S266" i="12"/>
  <c r="AU266" i="12"/>
  <c r="BW266" i="12" s="1"/>
  <c r="U268" i="12"/>
  <c r="AW268" i="12" s="1"/>
  <c r="BY268" i="12" s="1"/>
  <c r="Y268" i="12"/>
  <c r="BA268" i="12" s="1"/>
  <c r="CC268" i="12" s="1"/>
  <c r="AW250" i="12"/>
  <c r="BY250" i="12" s="1"/>
  <c r="AT247" i="12"/>
  <c r="BV247" i="12" s="1"/>
  <c r="BB247" i="12"/>
  <c r="CD247" i="12" s="1"/>
  <c r="AW248" i="12"/>
  <c r="BY248" i="12" s="1"/>
  <c r="AU250" i="12"/>
  <c r="BW250" i="12" s="1"/>
  <c r="BC250" i="12"/>
  <c r="CE250" i="12" s="1"/>
  <c r="AX251" i="12"/>
  <c r="BZ251" i="12" s="1"/>
  <c r="BB251" i="12"/>
  <c r="CD251" i="12" s="1"/>
  <c r="R288" i="11"/>
  <c r="R291" i="11"/>
  <c r="D291" i="11"/>
  <c r="R293" i="11"/>
  <c r="V293" i="11"/>
  <c r="R157" i="11"/>
  <c r="BV157" i="11" s="1"/>
  <c r="AT139" i="11"/>
  <c r="AX139" i="11"/>
  <c r="R161" i="11"/>
  <c r="Z161" i="11"/>
  <c r="AQ173" i="11"/>
  <c r="AI174" i="11"/>
  <c r="AM175" i="11"/>
  <c r="AQ175" i="11"/>
  <c r="AI177" i="11"/>
  <c r="AW177" i="11"/>
  <c r="AI192" i="11"/>
  <c r="AI193" i="11"/>
  <c r="AW191" i="11"/>
  <c r="U210" i="11"/>
  <c r="AW192" i="11"/>
  <c r="Y210" i="11"/>
  <c r="AC210" i="11"/>
  <c r="BE192" i="11"/>
  <c r="U211" i="11"/>
  <c r="BE195" i="11"/>
  <c r="U310" i="11"/>
  <c r="U216" i="11"/>
  <c r="AH230" i="11"/>
  <c r="AV247" i="11"/>
  <c r="AZ247" i="11"/>
  <c r="BD247" i="11"/>
  <c r="AB266" i="11"/>
  <c r="X267" i="11"/>
  <c r="AV6" i="11"/>
  <c r="AZ6" i="11"/>
  <c r="AF25" i="11"/>
  <c r="AJ25" i="11"/>
  <c r="AT25" i="11"/>
  <c r="R38" i="11"/>
  <c r="D38" i="11" s="1"/>
  <c r="R42" i="11"/>
  <c r="R44" i="11"/>
  <c r="R47" i="11"/>
  <c r="V47" i="11"/>
  <c r="R49" i="11"/>
  <c r="AJ61" i="11"/>
  <c r="D101" i="11"/>
  <c r="H101" i="11"/>
  <c r="V101" i="11"/>
  <c r="AX137" i="11"/>
  <c r="AW176" i="11"/>
  <c r="AC289" i="11"/>
  <c r="AB291" i="11"/>
  <c r="T49" i="11"/>
  <c r="AT6" i="11"/>
  <c r="AX6" i="11"/>
  <c r="BB6" i="11"/>
  <c r="AT8" i="11"/>
  <c r="BB8" i="11"/>
  <c r="AF23" i="11"/>
  <c r="AF27" i="11"/>
  <c r="AT27" i="11"/>
  <c r="T42" i="11"/>
  <c r="BX42" i="11" s="1"/>
  <c r="AJ63" i="11"/>
  <c r="AV249" i="11"/>
  <c r="AZ249" i="11"/>
  <c r="AB159" i="11"/>
  <c r="E209" i="11"/>
  <c r="BI209" i="11" s="1"/>
  <c r="AG173" i="11"/>
  <c r="AK173" i="11"/>
  <c r="AO173" i="11"/>
  <c r="E210" i="11"/>
  <c r="BI210" i="11" s="1"/>
  <c r="AG210" i="11"/>
  <c r="AG175" i="11"/>
  <c r="AK175" i="11"/>
  <c r="E289" i="11"/>
  <c r="AG177" i="11"/>
  <c r="AO177" i="11"/>
  <c r="E290" i="11"/>
  <c r="BI290" i="11" s="1"/>
  <c r="E214" i="11"/>
  <c r="BI214" i="11" s="1"/>
  <c r="E216" i="11"/>
  <c r="E292" i="11"/>
  <c r="S188" i="11"/>
  <c r="E188" i="11"/>
  <c r="AU173" i="11"/>
  <c r="AY173" i="11"/>
  <c r="AU175" i="11"/>
  <c r="AU188" i="11" s="1"/>
  <c r="AG188" i="11" s="1"/>
  <c r="AY175" i="11"/>
  <c r="AU177" i="11"/>
  <c r="AY177" i="11"/>
  <c r="E206" i="11"/>
  <c r="AG191" i="11"/>
  <c r="AG193" i="11"/>
  <c r="E307" i="11"/>
  <c r="AG195" i="11"/>
  <c r="AK195" i="11"/>
  <c r="AO195" i="11"/>
  <c r="S206" i="11"/>
  <c r="S209" i="11"/>
  <c r="BW209" i="11" s="1"/>
  <c r="AU191" i="11"/>
  <c r="AU206" i="11" s="1"/>
  <c r="AG206" i="11" s="1"/>
  <c r="AY191" i="11"/>
  <c r="S210" i="11"/>
  <c r="BW210" i="11" s="1"/>
  <c r="AU210" i="11"/>
  <c r="AU193" i="11"/>
  <c r="S307" i="11"/>
  <c r="AU195" i="11"/>
  <c r="AY195" i="11"/>
  <c r="S308" i="11"/>
  <c r="BW308" i="11" s="1"/>
  <c r="S214" i="11"/>
  <c r="BW214" i="11" s="1"/>
  <c r="W214" i="11"/>
  <c r="CA214" i="11" s="1"/>
  <c r="S310" i="11"/>
  <c r="S216" i="11"/>
  <c r="W216" i="11"/>
  <c r="AF230" i="11"/>
  <c r="AJ230" i="11"/>
  <c r="AT248" i="11"/>
  <c r="Z267" i="11"/>
  <c r="AG176" i="11"/>
  <c r="AK176" i="11"/>
  <c r="AU176" i="11"/>
  <c r="AY176" i="11"/>
  <c r="BC176" i="11"/>
  <c r="AF6" i="11"/>
  <c r="AN6" i="11"/>
  <c r="AH8" i="11"/>
  <c r="D44" i="11"/>
  <c r="BH44" i="11" s="1"/>
  <c r="AF44" i="11"/>
  <c r="AL6" i="11"/>
  <c r="AP6" i="11"/>
  <c r="AG43" i="11"/>
  <c r="AF45" i="11"/>
  <c r="AF153" i="11"/>
  <c r="AT41" i="11"/>
  <c r="AU44" i="11"/>
  <c r="AF42" i="11"/>
  <c r="AU153" i="11"/>
  <c r="AT206" i="11"/>
  <c r="AU206" i="12"/>
  <c r="AG206" i="12" s="1"/>
  <c r="S224" i="11"/>
  <c r="E224" i="11" s="1"/>
  <c r="R327" i="12"/>
  <c r="R224" i="12"/>
  <c r="D224" i="12"/>
  <c r="AF209" i="12"/>
  <c r="BH209" i="12" s="1"/>
  <c r="AG45" i="12"/>
  <c r="BI45" i="12" s="1"/>
  <c r="AF42" i="12"/>
  <c r="BH42" i="12" s="1"/>
  <c r="S324" i="12"/>
  <c r="AU324" i="12" s="1"/>
  <c r="BW324" i="12" s="1"/>
  <c r="AU44" i="12"/>
  <c r="BW44" i="12" s="1"/>
  <c r="AU43" i="12"/>
  <c r="BW43" i="12" s="1"/>
  <c r="AT206" i="12"/>
  <c r="AF206" i="12" s="1"/>
  <c r="AU209" i="12"/>
  <c r="BW209" i="12" s="1"/>
  <c r="AU265" i="12"/>
  <c r="BW265" i="12" s="1"/>
  <c r="AF45" i="12"/>
  <c r="BH45" i="12" s="1"/>
  <c r="AF41" i="12"/>
  <c r="BH41" i="12" s="1"/>
  <c r="AU45" i="12"/>
  <c r="BW45" i="12" s="1"/>
  <c r="AT42" i="12"/>
  <c r="BV42" i="12" s="1"/>
  <c r="AT153" i="12"/>
  <c r="BV153" i="12" s="1"/>
  <c r="AV209" i="12"/>
  <c r="BX209" i="12" s="1"/>
  <c r="AU20" i="12"/>
  <c r="AG20" i="12" s="1"/>
  <c r="AT43" i="12"/>
  <c r="BV43" i="12" s="1"/>
  <c r="D327" i="12"/>
  <c r="AF43" i="12"/>
  <c r="BH43" i="12" s="1"/>
  <c r="AU285" i="12"/>
  <c r="BW285" i="12" s="1"/>
  <c r="AT132" i="12"/>
  <c r="AF132" i="12" s="1"/>
  <c r="AF153" i="12"/>
  <c r="BH153" i="12" s="1"/>
  <c r="AV45" i="12"/>
  <c r="BX45" i="12" s="1"/>
  <c r="AT41" i="12"/>
  <c r="BV41" i="12" s="1"/>
  <c r="AU41" i="12"/>
  <c r="BW41" i="12" s="1"/>
  <c r="BW56" i="12" s="1"/>
  <c r="S322" i="12"/>
  <c r="AU322" i="12" s="1"/>
  <c r="BW322" i="12" s="1"/>
  <c r="AU209" i="11"/>
  <c r="P17" i="1"/>
  <c r="AD98" i="4"/>
  <c r="AC98" i="4"/>
  <c r="AB98" i="4"/>
  <c r="AA98" i="4"/>
  <c r="Z98" i="4"/>
  <c r="Y98" i="4"/>
  <c r="X98" i="4"/>
  <c r="W98" i="4"/>
  <c r="V98" i="4"/>
  <c r="U98" i="4"/>
  <c r="T98" i="4"/>
  <c r="S98" i="4"/>
  <c r="AD58" i="4"/>
  <c r="AC58" i="4"/>
  <c r="AB58" i="4"/>
  <c r="AA58" i="4"/>
  <c r="Z58" i="4"/>
  <c r="Y58" i="4"/>
  <c r="X58" i="4"/>
  <c r="W58" i="4"/>
  <c r="V58" i="4"/>
  <c r="U58" i="4"/>
  <c r="T58" i="4"/>
  <c r="S58" i="4"/>
  <c r="AD18" i="4"/>
  <c r="AC18" i="4"/>
  <c r="AB18" i="4"/>
  <c r="AA18" i="4"/>
  <c r="Z18" i="4"/>
  <c r="Y18" i="4"/>
  <c r="X18" i="4"/>
  <c r="W18" i="4"/>
  <c r="V18" i="4"/>
  <c r="U18" i="4"/>
  <c r="T18" i="4"/>
  <c r="S18" i="4"/>
  <c r="P166" i="4"/>
  <c r="P165" i="4"/>
  <c r="P164" i="4"/>
  <c r="P163" i="4"/>
  <c r="O2621" i="3"/>
  <c r="N2621" i="3"/>
  <c r="M2621" i="3"/>
  <c r="L2621" i="3"/>
  <c r="K2621" i="3"/>
  <c r="J2621" i="3"/>
  <c r="I2621" i="3"/>
  <c r="H2621" i="3"/>
  <c r="G2621" i="3"/>
  <c r="F2621" i="3"/>
  <c r="E2621" i="3"/>
  <c r="D2621" i="3"/>
  <c r="O2661" i="3"/>
  <c r="N2661" i="3"/>
  <c r="M2661" i="3"/>
  <c r="L2661" i="3"/>
  <c r="K2661" i="3"/>
  <c r="J2661" i="3"/>
  <c r="I2661" i="3"/>
  <c r="H2661" i="3"/>
  <c r="G2661" i="3"/>
  <c r="F2661" i="3"/>
  <c r="E2661" i="3"/>
  <c r="D2661" i="3"/>
  <c r="O2701" i="3"/>
  <c r="N2701" i="3"/>
  <c r="M2701" i="3"/>
  <c r="L2701" i="3"/>
  <c r="K2701" i="3"/>
  <c r="J2701" i="3"/>
  <c r="I2701" i="3"/>
  <c r="H2701" i="3"/>
  <c r="G2701" i="3"/>
  <c r="F2701" i="3"/>
  <c r="E2701" i="3"/>
  <c r="D2701" i="3"/>
  <c r="O2741" i="3"/>
  <c r="N2741" i="3"/>
  <c r="M2741" i="3"/>
  <c r="L2741" i="3"/>
  <c r="K2741" i="3"/>
  <c r="J2741" i="3"/>
  <c r="I2741" i="3"/>
  <c r="H2741" i="3"/>
  <c r="G2741" i="3"/>
  <c r="F2741" i="3"/>
  <c r="E2741" i="3"/>
  <c r="D2741" i="3"/>
  <c r="O2781" i="3"/>
  <c r="N2781" i="3"/>
  <c r="M2781" i="3"/>
  <c r="L2781" i="3"/>
  <c r="K2781" i="3"/>
  <c r="J2781" i="3"/>
  <c r="I2781" i="3"/>
  <c r="H2781" i="3"/>
  <c r="G2781" i="3"/>
  <c r="F2781" i="3"/>
  <c r="E2781" i="3"/>
  <c r="D2781" i="3"/>
  <c r="O2581" i="3"/>
  <c r="N2581" i="3"/>
  <c r="M2581" i="3"/>
  <c r="L2581" i="3"/>
  <c r="AT2576" i="3" s="1"/>
  <c r="K2581" i="3"/>
  <c r="J2581" i="3"/>
  <c r="I2581" i="3"/>
  <c r="H2581" i="3"/>
  <c r="G2581" i="3"/>
  <c r="F2581" i="3"/>
  <c r="E2581" i="3"/>
  <c r="D2581" i="3"/>
  <c r="O2541" i="3"/>
  <c r="N2541" i="3"/>
  <c r="M2541" i="3"/>
  <c r="L2541" i="3"/>
  <c r="AT2536" i="3" s="1"/>
  <c r="K2541" i="3"/>
  <c r="J2541" i="3"/>
  <c r="I2541" i="3"/>
  <c r="H2541" i="3"/>
  <c r="G2541" i="3"/>
  <c r="F2541" i="3"/>
  <c r="E2541" i="3"/>
  <c r="D2541" i="3"/>
  <c r="O2501" i="3"/>
  <c r="N2501" i="3"/>
  <c r="M2501" i="3"/>
  <c r="L2501" i="3"/>
  <c r="AT2496" i="3" s="1"/>
  <c r="K2501" i="3"/>
  <c r="J2501" i="3"/>
  <c r="I2501" i="3"/>
  <c r="H2501" i="3"/>
  <c r="G2501" i="3"/>
  <c r="F2501" i="3"/>
  <c r="E2501" i="3"/>
  <c r="D2501" i="3"/>
  <c r="O2461" i="3"/>
  <c r="N2461" i="3"/>
  <c r="M2461" i="3"/>
  <c r="L2461" i="3"/>
  <c r="AT2456" i="3" s="1"/>
  <c r="K2461" i="3"/>
  <c r="J2461" i="3"/>
  <c r="I2461" i="3"/>
  <c r="H2461" i="3"/>
  <c r="G2461" i="3"/>
  <c r="F2461" i="3"/>
  <c r="E2461" i="3"/>
  <c r="D2461" i="3"/>
  <c r="O2421" i="3"/>
  <c r="N2421" i="3"/>
  <c r="M2421" i="3"/>
  <c r="L2421" i="3"/>
  <c r="AT2416" i="3" s="1"/>
  <c r="K2421" i="3"/>
  <c r="J2421" i="3"/>
  <c r="I2421" i="3"/>
  <c r="H2421" i="3"/>
  <c r="G2421" i="3"/>
  <c r="F2421" i="3"/>
  <c r="E2421" i="3"/>
  <c r="D2421" i="3"/>
  <c r="O2381" i="3"/>
  <c r="N2381" i="3"/>
  <c r="M2381" i="3"/>
  <c r="L2381" i="3"/>
  <c r="AT2376" i="3" s="1"/>
  <c r="K2381" i="3"/>
  <c r="J2381" i="3"/>
  <c r="I2381" i="3"/>
  <c r="H2381" i="3"/>
  <c r="G2381" i="3"/>
  <c r="F2381" i="3"/>
  <c r="E2381" i="3"/>
  <c r="D2381" i="3"/>
  <c r="AT2336" i="3"/>
  <c r="O2301" i="3"/>
  <c r="N2301" i="3"/>
  <c r="M2301" i="3"/>
  <c r="L2301" i="3"/>
  <c r="AT2296" i="3" s="1"/>
  <c r="K2301" i="3"/>
  <c r="J2301" i="3"/>
  <c r="I2301" i="3"/>
  <c r="H2301" i="3"/>
  <c r="G2301" i="3"/>
  <c r="F2301" i="3"/>
  <c r="E2301" i="3"/>
  <c r="D2301" i="3"/>
  <c r="O2261" i="3"/>
  <c r="N2261" i="3"/>
  <c r="M2261" i="3"/>
  <c r="L2261" i="3"/>
  <c r="K2261" i="3"/>
  <c r="J2261" i="3"/>
  <c r="I2261" i="3"/>
  <c r="H2261" i="3"/>
  <c r="G2261" i="3"/>
  <c r="F2261" i="3"/>
  <c r="E2261" i="3"/>
  <c r="D2261" i="3"/>
  <c r="O2221" i="3"/>
  <c r="N2221" i="3"/>
  <c r="M2221" i="3"/>
  <c r="L2221" i="3"/>
  <c r="K2221" i="3"/>
  <c r="J2221" i="3"/>
  <c r="I2221" i="3"/>
  <c r="H2221" i="3"/>
  <c r="F2221" i="3"/>
  <c r="E2221" i="3"/>
  <c r="D2221" i="3"/>
  <c r="O2181" i="3"/>
  <c r="N2181" i="3"/>
  <c r="M2181" i="3"/>
  <c r="L2181" i="3"/>
  <c r="AT2176" i="3" s="1"/>
  <c r="K2181" i="3"/>
  <c r="J2181" i="3"/>
  <c r="I2181" i="3"/>
  <c r="H2181" i="3"/>
  <c r="G2181" i="3"/>
  <c r="F2181" i="3"/>
  <c r="E2181" i="3"/>
  <c r="D2181" i="3"/>
  <c r="O2141" i="3"/>
  <c r="N2141" i="3"/>
  <c r="M2141" i="3"/>
  <c r="L2141" i="3"/>
  <c r="K2141" i="3"/>
  <c r="J2141" i="3"/>
  <c r="I2141" i="3"/>
  <c r="H2141" i="3"/>
  <c r="G2141" i="3"/>
  <c r="F2141" i="3"/>
  <c r="E2141" i="3"/>
  <c r="D2141" i="3"/>
  <c r="O2101" i="3"/>
  <c r="N2101" i="3"/>
  <c r="M2101" i="3"/>
  <c r="L2101" i="3"/>
  <c r="K2101" i="3"/>
  <c r="J2101" i="3"/>
  <c r="I2101" i="3"/>
  <c r="H2101" i="3"/>
  <c r="G2101" i="3"/>
  <c r="F2101" i="3"/>
  <c r="E2101" i="3"/>
  <c r="D2101" i="3"/>
  <c r="O2061" i="3"/>
  <c r="N2061" i="3"/>
  <c r="M2061" i="3"/>
  <c r="L2061" i="3"/>
  <c r="AT2056" i="3" s="1"/>
  <c r="K2061" i="3"/>
  <c r="J2061" i="3"/>
  <c r="I2061" i="3"/>
  <c r="H2061" i="3"/>
  <c r="G2061" i="3"/>
  <c r="F2061" i="3"/>
  <c r="E2061" i="3"/>
  <c r="D2061" i="3"/>
  <c r="O2021" i="3"/>
  <c r="N2021" i="3"/>
  <c r="M2021" i="3"/>
  <c r="L2021" i="3"/>
  <c r="K2021" i="3"/>
  <c r="J2021" i="3"/>
  <c r="I2021" i="3"/>
  <c r="G2021" i="3"/>
  <c r="F2021" i="3"/>
  <c r="E2021" i="3"/>
  <c r="D2021" i="3"/>
  <c r="O1981" i="3"/>
  <c r="N1981" i="3"/>
  <c r="M1981" i="3"/>
  <c r="L1981" i="3"/>
  <c r="K1981" i="3"/>
  <c r="J1981" i="3"/>
  <c r="D1981" i="3"/>
  <c r="O1941" i="3"/>
  <c r="N1941" i="3"/>
  <c r="M1941" i="3"/>
  <c r="L1941" i="3"/>
  <c r="K1941" i="3"/>
  <c r="J1941" i="3"/>
  <c r="I1941" i="3"/>
  <c r="H1941" i="3"/>
  <c r="G1941" i="3"/>
  <c r="F1941" i="3"/>
  <c r="E1941" i="3"/>
  <c r="D1941" i="3"/>
  <c r="O1901" i="3"/>
  <c r="N1901" i="3"/>
  <c r="M1901" i="3"/>
  <c r="L1901" i="3"/>
  <c r="K1901" i="3"/>
  <c r="J1901" i="3"/>
  <c r="I1901" i="3"/>
  <c r="H1901" i="3"/>
  <c r="G1901" i="3"/>
  <c r="F1901" i="3"/>
  <c r="E1901" i="3"/>
  <c r="D1901" i="3"/>
  <c r="O1861" i="3"/>
  <c r="N1861" i="3"/>
  <c r="M1861" i="3"/>
  <c r="L1861" i="3"/>
  <c r="AT1856" i="3" s="1"/>
  <c r="K1861" i="3"/>
  <c r="J1861" i="3"/>
  <c r="I1861" i="3"/>
  <c r="H1861" i="3"/>
  <c r="G1861" i="3"/>
  <c r="F1861" i="3"/>
  <c r="E1861" i="3"/>
  <c r="D1861" i="3"/>
  <c r="O1821" i="3"/>
  <c r="N1821" i="3"/>
  <c r="M1821" i="3"/>
  <c r="L1821" i="3"/>
  <c r="K1821" i="3"/>
  <c r="J1821" i="3"/>
  <c r="I1821" i="3"/>
  <c r="H1821" i="3"/>
  <c r="G1821" i="3"/>
  <c r="F1821" i="3"/>
  <c r="E1821" i="3"/>
  <c r="D1821" i="3"/>
  <c r="O1781" i="3"/>
  <c r="N1781" i="3"/>
  <c r="M1781" i="3"/>
  <c r="L1781" i="3"/>
  <c r="K1781" i="3"/>
  <c r="J1781" i="3"/>
  <c r="I1781" i="3"/>
  <c r="H1781" i="3"/>
  <c r="G1781" i="3"/>
  <c r="F1781" i="3"/>
  <c r="E1781" i="3"/>
  <c r="D1781" i="3"/>
  <c r="O1741" i="3"/>
  <c r="N1741" i="3"/>
  <c r="M1741" i="3"/>
  <c r="L1741" i="3"/>
  <c r="AT1736" i="3" s="1"/>
  <c r="K1741" i="3"/>
  <c r="J1741" i="3"/>
  <c r="I1741" i="3"/>
  <c r="H1741" i="3"/>
  <c r="G1741" i="3"/>
  <c r="F1741" i="3"/>
  <c r="E1741" i="3"/>
  <c r="D1741" i="3"/>
  <c r="O1701" i="3"/>
  <c r="N1701" i="3"/>
  <c r="M1701" i="3"/>
  <c r="L1701" i="3"/>
  <c r="AT1696" i="3" s="1"/>
  <c r="K1701" i="3"/>
  <c r="J1701" i="3"/>
  <c r="I1701" i="3"/>
  <c r="H1701" i="3"/>
  <c r="G1701" i="3"/>
  <c r="F1701" i="3"/>
  <c r="E1701" i="3"/>
  <c r="D1701" i="3"/>
  <c r="O1661" i="3"/>
  <c r="N1661" i="3"/>
  <c r="M1661" i="3"/>
  <c r="L1661" i="3"/>
  <c r="AT1656" i="3" s="1"/>
  <c r="K1661" i="3"/>
  <c r="J1661" i="3"/>
  <c r="I1661" i="3"/>
  <c r="H1661" i="3"/>
  <c r="G1661" i="3"/>
  <c r="F1661" i="3"/>
  <c r="E1661" i="3"/>
  <c r="O1621" i="3"/>
  <c r="N1621" i="3"/>
  <c r="M1621" i="3"/>
  <c r="L1621" i="3"/>
  <c r="K1621" i="3"/>
  <c r="J1621" i="3"/>
  <c r="I1621" i="3"/>
  <c r="H1621" i="3"/>
  <c r="G1621" i="3"/>
  <c r="F1621" i="3"/>
  <c r="E1621" i="3"/>
  <c r="D1621" i="3"/>
  <c r="O1581" i="3"/>
  <c r="N1581" i="3"/>
  <c r="M1581" i="3"/>
  <c r="L1581" i="3"/>
  <c r="K1581" i="3"/>
  <c r="J1581" i="3"/>
  <c r="I1581" i="3"/>
  <c r="H1581" i="3"/>
  <c r="G1581" i="3"/>
  <c r="F1581" i="3"/>
  <c r="E1581" i="3"/>
  <c r="D1581" i="3"/>
  <c r="O1541" i="3"/>
  <c r="N1541" i="3"/>
  <c r="M1541" i="3"/>
  <c r="L1541" i="3"/>
  <c r="AT1536" i="3" s="1"/>
  <c r="K1541" i="3"/>
  <c r="J1541" i="3"/>
  <c r="I1541" i="3"/>
  <c r="H1541" i="3"/>
  <c r="G1541" i="3"/>
  <c r="F1541" i="3"/>
  <c r="E1541" i="3"/>
  <c r="D1541" i="3"/>
  <c r="O1501" i="3"/>
  <c r="N1501" i="3"/>
  <c r="M1501" i="3"/>
  <c r="L1501" i="3"/>
  <c r="K1501" i="3"/>
  <c r="J1501" i="3"/>
  <c r="I1501" i="3"/>
  <c r="H1501" i="3"/>
  <c r="G1501" i="3"/>
  <c r="F1501" i="3"/>
  <c r="E1501" i="3"/>
  <c r="D1501" i="3"/>
  <c r="O1461" i="3"/>
  <c r="N1461" i="3"/>
  <c r="M1461" i="3"/>
  <c r="L1461" i="3"/>
  <c r="AT1456" i="3" s="1"/>
  <c r="K1461" i="3"/>
  <c r="J1461" i="3"/>
  <c r="I1461" i="3"/>
  <c r="H1461" i="3"/>
  <c r="G1461" i="3"/>
  <c r="F1461" i="3"/>
  <c r="E1461" i="3"/>
  <c r="D1461" i="3"/>
  <c r="O1421" i="3"/>
  <c r="N1421" i="3"/>
  <c r="M1421" i="3"/>
  <c r="L1421" i="3"/>
  <c r="K1421" i="3"/>
  <c r="J1421" i="3"/>
  <c r="I1421" i="3"/>
  <c r="H1421" i="3"/>
  <c r="G1421" i="3"/>
  <c r="F1421" i="3"/>
  <c r="E1421" i="3"/>
  <c r="D1421" i="3"/>
  <c r="O1381" i="3"/>
  <c r="N1381" i="3"/>
  <c r="M1381" i="3"/>
  <c r="L1381" i="3"/>
  <c r="AT1376" i="3" s="1"/>
  <c r="K1381" i="3"/>
  <c r="J1381" i="3"/>
  <c r="I1381" i="3"/>
  <c r="H1381" i="3"/>
  <c r="G1381" i="3"/>
  <c r="F1381" i="3"/>
  <c r="E1381" i="3"/>
  <c r="D1381" i="3"/>
  <c r="O1341" i="3"/>
  <c r="N1341" i="3"/>
  <c r="M1341" i="3"/>
  <c r="L1341" i="3"/>
  <c r="K1341" i="3"/>
  <c r="J1341" i="3"/>
  <c r="I1341" i="3"/>
  <c r="H1341" i="3"/>
  <c r="G1341" i="3"/>
  <c r="F1341" i="3"/>
  <c r="E1341" i="3"/>
  <c r="D1341" i="3"/>
  <c r="O1301" i="3"/>
  <c r="N1301" i="3"/>
  <c r="M1301" i="3"/>
  <c r="L1301" i="3"/>
  <c r="K1301" i="3"/>
  <c r="J1301" i="3"/>
  <c r="I1301" i="3"/>
  <c r="H1301" i="3"/>
  <c r="G1301" i="3"/>
  <c r="F1301" i="3"/>
  <c r="E1301" i="3"/>
  <c r="D1301" i="3"/>
  <c r="O1261" i="3"/>
  <c r="N1261" i="3"/>
  <c r="M1261" i="3"/>
  <c r="L1261" i="3"/>
  <c r="K1261" i="3"/>
  <c r="J1261" i="3"/>
  <c r="I1261" i="3"/>
  <c r="H1261" i="3"/>
  <c r="G1261" i="3"/>
  <c r="F1261" i="3"/>
  <c r="E1261" i="3"/>
  <c r="D1261" i="3"/>
  <c r="O1221" i="3"/>
  <c r="N1221" i="3"/>
  <c r="M1221" i="3"/>
  <c r="L1221" i="3"/>
  <c r="K1221" i="3"/>
  <c r="J1221" i="3"/>
  <c r="I1221" i="3"/>
  <c r="H1221" i="3"/>
  <c r="G1221" i="3"/>
  <c r="F1221" i="3"/>
  <c r="E1221" i="3"/>
  <c r="D1221" i="3"/>
  <c r="O1181" i="3"/>
  <c r="N1181" i="3"/>
  <c r="M1181" i="3"/>
  <c r="L1181" i="3"/>
  <c r="K1181" i="3"/>
  <c r="J1181" i="3"/>
  <c r="I1181" i="3"/>
  <c r="H1181" i="3"/>
  <c r="G1181" i="3"/>
  <c r="F1181" i="3"/>
  <c r="E1181" i="3"/>
  <c r="D1181" i="3"/>
  <c r="O1141" i="3"/>
  <c r="N1141" i="3"/>
  <c r="M1141" i="3"/>
  <c r="L1141" i="3"/>
  <c r="AT1136" i="3" s="1"/>
  <c r="K1141" i="3"/>
  <c r="J1141" i="3"/>
  <c r="I1141" i="3"/>
  <c r="H1141" i="3"/>
  <c r="G1141" i="3"/>
  <c r="F1141" i="3"/>
  <c r="E1141" i="3"/>
  <c r="D1141" i="3"/>
  <c r="O1101" i="3"/>
  <c r="N1101" i="3"/>
  <c r="M1101" i="3"/>
  <c r="L1101" i="3"/>
  <c r="AT1096" i="3" s="1"/>
  <c r="K1101" i="3"/>
  <c r="J1101" i="3"/>
  <c r="I1101" i="3"/>
  <c r="G1101" i="3"/>
  <c r="F1101" i="3"/>
  <c r="E1101" i="3"/>
  <c r="D1101" i="3"/>
  <c r="O1061" i="3"/>
  <c r="N1061" i="3"/>
  <c r="M1061" i="3"/>
  <c r="L1061" i="3"/>
  <c r="AT1056" i="3" s="1"/>
  <c r="K1061" i="3"/>
  <c r="H1061" i="3"/>
  <c r="G1061" i="3"/>
  <c r="F1061" i="3"/>
  <c r="E1061" i="3"/>
  <c r="D1061" i="3"/>
  <c r="O1021" i="3"/>
  <c r="N1021" i="3"/>
  <c r="M1021" i="3"/>
  <c r="L1021" i="3"/>
  <c r="K1021" i="3"/>
  <c r="J1021" i="3"/>
  <c r="I1021" i="3"/>
  <c r="H1021" i="3"/>
  <c r="G1021" i="3"/>
  <c r="F1021" i="3"/>
  <c r="E1021" i="3"/>
  <c r="D1021" i="3"/>
  <c r="O981" i="3"/>
  <c r="N981" i="3"/>
  <c r="M981" i="3"/>
  <c r="L981" i="3"/>
  <c r="AT976" i="3" s="1"/>
  <c r="K981" i="3"/>
  <c r="J981" i="3"/>
  <c r="I981" i="3"/>
  <c r="H981" i="3"/>
  <c r="G981" i="3"/>
  <c r="F981" i="3"/>
  <c r="E981" i="3"/>
  <c r="D981" i="3"/>
  <c r="O941" i="3"/>
  <c r="N941" i="3"/>
  <c r="M941" i="3"/>
  <c r="L941" i="3"/>
  <c r="K941" i="3"/>
  <c r="J941" i="3"/>
  <c r="I941" i="3"/>
  <c r="H941" i="3"/>
  <c r="G941" i="3"/>
  <c r="F941" i="3"/>
  <c r="E941" i="3"/>
  <c r="D941" i="3"/>
  <c r="O901" i="3"/>
  <c r="N901" i="3"/>
  <c r="M901" i="3"/>
  <c r="L901" i="3"/>
  <c r="K901" i="3"/>
  <c r="J901" i="3"/>
  <c r="I901" i="3"/>
  <c r="H901" i="3"/>
  <c r="G901" i="3"/>
  <c r="F901" i="3"/>
  <c r="E901" i="3"/>
  <c r="D901" i="3"/>
  <c r="O861" i="3"/>
  <c r="N861" i="3"/>
  <c r="M861" i="3"/>
  <c r="L861" i="3"/>
  <c r="AT856" i="3" s="1"/>
  <c r="K861" i="3"/>
  <c r="J861" i="3"/>
  <c r="I861" i="3"/>
  <c r="H861" i="3"/>
  <c r="G861" i="3"/>
  <c r="F861" i="3"/>
  <c r="E861" i="3"/>
  <c r="D861" i="3"/>
  <c r="O821" i="3"/>
  <c r="N821" i="3"/>
  <c r="M821" i="3"/>
  <c r="L821" i="3"/>
  <c r="AT816" i="3" s="1"/>
  <c r="K821" i="3"/>
  <c r="J821" i="3"/>
  <c r="I821" i="3"/>
  <c r="H821" i="3"/>
  <c r="G821" i="3"/>
  <c r="F821" i="3"/>
  <c r="E821" i="3"/>
  <c r="D821" i="3"/>
  <c r="O781" i="3"/>
  <c r="N781" i="3"/>
  <c r="M781" i="3"/>
  <c r="L781" i="3"/>
  <c r="K781" i="3"/>
  <c r="J781" i="3"/>
  <c r="I781" i="3"/>
  <c r="H781" i="3"/>
  <c r="G781" i="3"/>
  <c r="F781" i="3"/>
  <c r="E781" i="3"/>
  <c r="D781" i="3"/>
  <c r="O741" i="3"/>
  <c r="N741" i="3"/>
  <c r="M741" i="3"/>
  <c r="L741" i="3"/>
  <c r="K741" i="3"/>
  <c r="J741" i="3"/>
  <c r="I741" i="3"/>
  <c r="H741" i="3"/>
  <c r="G741" i="3"/>
  <c r="F741" i="3"/>
  <c r="E741" i="3"/>
  <c r="D741" i="3"/>
  <c r="O701" i="3"/>
  <c r="N701" i="3"/>
  <c r="M701" i="3"/>
  <c r="L701" i="3"/>
  <c r="AT696" i="3" s="1"/>
  <c r="K701" i="3"/>
  <c r="J701" i="3"/>
  <c r="I701" i="3"/>
  <c r="H701" i="3"/>
  <c r="G701" i="3"/>
  <c r="F701" i="3"/>
  <c r="E701" i="3"/>
  <c r="D701" i="3"/>
  <c r="O661" i="3"/>
  <c r="N661" i="3"/>
  <c r="M661" i="3"/>
  <c r="L661" i="3"/>
  <c r="AT656" i="3" s="1"/>
  <c r="K661" i="3"/>
  <c r="J661" i="3"/>
  <c r="I661" i="3"/>
  <c r="H661" i="3"/>
  <c r="G661" i="3"/>
  <c r="F661" i="3"/>
  <c r="E661" i="3"/>
  <c r="D661" i="3"/>
  <c r="O621" i="3"/>
  <c r="N621" i="3"/>
  <c r="M621" i="3"/>
  <c r="L621" i="3"/>
  <c r="AT616" i="3" s="1"/>
  <c r="K621" i="3"/>
  <c r="J621" i="3"/>
  <c r="I621" i="3"/>
  <c r="H621" i="3"/>
  <c r="F621" i="3"/>
  <c r="E621" i="3"/>
  <c r="D621" i="3"/>
  <c r="O581" i="3"/>
  <c r="N581" i="3"/>
  <c r="M581" i="3"/>
  <c r="L581" i="3"/>
  <c r="K581" i="3"/>
  <c r="J581" i="3"/>
  <c r="I581" i="3"/>
  <c r="H581" i="3"/>
  <c r="G581" i="3"/>
  <c r="F581" i="3"/>
  <c r="E581" i="3"/>
  <c r="D581" i="3"/>
  <c r="O541" i="3"/>
  <c r="N541" i="3"/>
  <c r="M541" i="3"/>
  <c r="L541" i="3"/>
  <c r="AT536" i="3" s="1"/>
  <c r="K541" i="3"/>
  <c r="J541" i="3"/>
  <c r="I541" i="3"/>
  <c r="H541" i="3"/>
  <c r="F541" i="3"/>
  <c r="E541" i="3"/>
  <c r="D541" i="3"/>
  <c r="O501" i="3"/>
  <c r="N501" i="3"/>
  <c r="M501" i="3"/>
  <c r="L501" i="3"/>
  <c r="AT496" i="3" s="1"/>
  <c r="K501" i="3"/>
  <c r="J501" i="3"/>
  <c r="I501" i="3"/>
  <c r="H501" i="3"/>
  <c r="G501" i="3"/>
  <c r="F501" i="3"/>
  <c r="E501" i="3"/>
  <c r="D50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AT376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O261" i="3"/>
  <c r="N261" i="3"/>
  <c r="M261" i="3"/>
  <c r="L261" i="3"/>
  <c r="AT256" i="3" s="1"/>
  <c r="K261" i="3"/>
  <c r="J261" i="3"/>
  <c r="I261" i="3"/>
  <c r="H261" i="3"/>
  <c r="G261" i="3"/>
  <c r="F261" i="3"/>
  <c r="E261" i="3"/>
  <c r="D261" i="3"/>
  <c r="O221" i="3"/>
  <c r="N221" i="3"/>
  <c r="M221" i="3"/>
  <c r="L221" i="3"/>
  <c r="AT216" i="3" s="1"/>
  <c r="K221" i="3"/>
  <c r="J221" i="3"/>
  <c r="I221" i="3"/>
  <c r="H221" i="3"/>
  <c r="G221" i="3"/>
  <c r="F221" i="3"/>
  <c r="E221" i="3"/>
  <c r="D221" i="3"/>
  <c r="O181" i="3"/>
  <c r="N181" i="3"/>
  <c r="M181" i="3"/>
  <c r="L181" i="3"/>
  <c r="AT176" i="3" s="1"/>
  <c r="K181" i="3"/>
  <c r="J181" i="3"/>
  <c r="I181" i="3"/>
  <c r="H181" i="3"/>
  <c r="G181" i="3"/>
  <c r="F181" i="3"/>
  <c r="E181" i="3"/>
  <c r="D181" i="3"/>
  <c r="O141" i="3"/>
  <c r="N141" i="3"/>
  <c r="M141" i="3"/>
  <c r="L141" i="3"/>
  <c r="AT136" i="3" s="1"/>
  <c r="K141" i="3"/>
  <c r="J141" i="3"/>
  <c r="I141" i="3"/>
  <c r="H141" i="3"/>
  <c r="G141" i="3"/>
  <c r="F141" i="3"/>
  <c r="E141" i="3"/>
  <c r="D141" i="3"/>
  <c r="O101" i="3"/>
  <c r="N101" i="3"/>
  <c r="M101" i="3"/>
  <c r="L101" i="3"/>
  <c r="AT96" i="3" s="1"/>
  <c r="K101" i="3"/>
  <c r="J101" i="3"/>
  <c r="I101" i="3"/>
  <c r="H101" i="3"/>
  <c r="G101" i="3"/>
  <c r="F101" i="3"/>
  <c r="E101" i="3"/>
  <c r="D101" i="3"/>
  <c r="O61" i="3"/>
  <c r="N61" i="3"/>
  <c r="M61" i="3"/>
  <c r="L61" i="3"/>
  <c r="AT56" i="3" s="1"/>
  <c r="K61" i="3"/>
  <c r="J61" i="3"/>
  <c r="I61" i="3"/>
  <c r="H61" i="3"/>
  <c r="G61" i="3"/>
  <c r="F61" i="3"/>
  <c r="E61" i="3"/>
  <c r="P2803" i="3"/>
  <c r="P2802" i="3"/>
  <c r="P2801" i="3"/>
  <c r="P2780" i="3"/>
  <c r="P2779" i="3"/>
  <c r="P2778" i="3"/>
  <c r="P2777" i="3"/>
  <c r="P2776" i="3"/>
  <c r="P2775" i="3"/>
  <c r="P2774" i="3"/>
  <c r="P2773" i="3"/>
  <c r="P2772" i="3"/>
  <c r="P2771" i="3"/>
  <c r="P2763" i="3"/>
  <c r="P2762" i="3"/>
  <c r="P2761" i="3"/>
  <c r="P2740" i="3"/>
  <c r="P2739" i="3"/>
  <c r="P2738" i="3"/>
  <c r="P2737" i="3"/>
  <c r="P2736" i="3"/>
  <c r="P2735" i="3"/>
  <c r="P2734" i="3"/>
  <c r="P2733" i="3"/>
  <c r="P2732" i="3"/>
  <c r="P2731" i="3"/>
  <c r="P2723" i="3"/>
  <c r="P2722" i="3"/>
  <c r="P2721" i="3"/>
  <c r="P2700" i="3"/>
  <c r="P2699" i="3"/>
  <c r="P2698" i="3"/>
  <c r="P2697" i="3"/>
  <c r="P2696" i="3"/>
  <c r="P2695" i="3"/>
  <c r="P2694" i="3"/>
  <c r="P2693" i="3"/>
  <c r="P2692" i="3"/>
  <c r="P2691" i="3"/>
  <c r="P2683" i="3"/>
  <c r="P2682" i="3"/>
  <c r="P2681" i="3"/>
  <c r="P2660" i="3"/>
  <c r="P2659" i="3"/>
  <c r="P2658" i="3"/>
  <c r="P2657" i="3"/>
  <c r="P2656" i="3"/>
  <c r="P2655" i="3"/>
  <c r="P2654" i="3"/>
  <c r="P2653" i="3"/>
  <c r="P2652" i="3"/>
  <c r="P2651" i="3"/>
  <c r="P2643" i="3"/>
  <c r="P2642" i="3"/>
  <c r="P2641" i="3"/>
  <c r="P2620" i="3"/>
  <c r="P2619" i="3"/>
  <c r="P2618" i="3"/>
  <c r="P2617" i="3"/>
  <c r="P2616" i="3"/>
  <c r="P2615" i="3"/>
  <c r="P2614" i="3"/>
  <c r="P2613" i="3"/>
  <c r="P2612" i="3"/>
  <c r="P2611" i="3"/>
  <c r="P2603" i="3"/>
  <c r="P2602" i="3"/>
  <c r="P2601" i="3"/>
  <c r="P2580" i="3"/>
  <c r="P2579" i="3"/>
  <c r="P2578" i="3"/>
  <c r="P2577" i="3"/>
  <c r="P2576" i="3"/>
  <c r="P2575" i="3"/>
  <c r="P2574" i="3"/>
  <c r="P2573" i="3"/>
  <c r="P2572" i="3"/>
  <c r="P2571" i="3"/>
  <c r="P2563" i="3"/>
  <c r="P2562" i="3"/>
  <c r="P2561" i="3"/>
  <c r="P2540" i="3"/>
  <c r="P2539" i="3"/>
  <c r="P2538" i="3"/>
  <c r="P2537" i="3"/>
  <c r="P2536" i="3"/>
  <c r="P2535" i="3"/>
  <c r="P2534" i="3"/>
  <c r="P2533" i="3"/>
  <c r="P2532" i="3"/>
  <c r="P2531" i="3"/>
  <c r="P2523" i="3"/>
  <c r="P2522" i="3"/>
  <c r="P2521" i="3"/>
  <c r="P2500" i="3"/>
  <c r="P2499" i="3"/>
  <c r="P2498" i="3"/>
  <c r="P2497" i="3"/>
  <c r="P2496" i="3"/>
  <c r="P2495" i="3"/>
  <c r="P2494" i="3"/>
  <c r="P2493" i="3"/>
  <c r="P2492" i="3"/>
  <c r="P2491" i="3"/>
  <c r="P2483" i="3"/>
  <c r="P2482" i="3"/>
  <c r="P2481" i="3"/>
  <c r="P2460" i="3"/>
  <c r="P2459" i="3"/>
  <c r="P2458" i="3"/>
  <c r="P2457" i="3"/>
  <c r="P2456" i="3"/>
  <c r="P2455" i="3"/>
  <c r="P2454" i="3"/>
  <c r="P2453" i="3"/>
  <c r="P2452" i="3"/>
  <c r="P2451" i="3"/>
  <c r="P2443" i="3"/>
  <c r="P2442" i="3"/>
  <c r="P2441" i="3"/>
  <c r="P2420" i="3"/>
  <c r="P2419" i="3"/>
  <c r="P2418" i="3"/>
  <c r="P2417" i="3"/>
  <c r="P2416" i="3"/>
  <c r="P2415" i="3"/>
  <c r="P2414" i="3"/>
  <c r="P2413" i="3"/>
  <c r="P2412" i="3"/>
  <c r="P2411" i="3"/>
  <c r="P2403" i="3"/>
  <c r="P2402" i="3"/>
  <c r="P2401" i="3"/>
  <c r="P2380" i="3"/>
  <c r="P2379" i="3"/>
  <c r="P2378" i="3"/>
  <c r="P2377" i="3"/>
  <c r="P2376" i="3"/>
  <c r="P2375" i="3"/>
  <c r="P2374" i="3"/>
  <c r="P2373" i="3"/>
  <c r="P2372" i="3"/>
  <c r="P2371" i="3"/>
  <c r="P2363" i="3"/>
  <c r="P2362" i="3"/>
  <c r="P2361" i="3"/>
  <c r="P2340" i="3"/>
  <c r="P2339" i="3"/>
  <c r="P2337" i="3"/>
  <c r="P2336" i="3"/>
  <c r="P2335" i="3"/>
  <c r="P2334" i="3"/>
  <c r="P2333" i="3"/>
  <c r="P2332" i="3"/>
  <c r="P2331" i="3"/>
  <c r="P2323" i="3"/>
  <c r="P2322" i="3"/>
  <c r="P2321" i="3"/>
  <c r="P2300" i="3"/>
  <c r="P2299" i="3"/>
  <c r="P2298" i="3"/>
  <c r="P2297" i="3"/>
  <c r="P2296" i="3"/>
  <c r="P2295" i="3"/>
  <c r="P2294" i="3"/>
  <c r="P2293" i="3"/>
  <c r="P2292" i="3"/>
  <c r="P2291" i="3"/>
  <c r="P2283" i="3"/>
  <c r="P2282" i="3"/>
  <c r="P2281" i="3"/>
  <c r="P2260" i="3"/>
  <c r="P2259" i="3"/>
  <c r="P2258" i="3"/>
  <c r="P2257" i="3"/>
  <c r="P2256" i="3"/>
  <c r="P2255" i="3"/>
  <c r="P2254" i="3"/>
  <c r="P2253" i="3"/>
  <c r="P2252" i="3"/>
  <c r="P2251" i="3"/>
  <c r="P2242" i="3"/>
  <c r="P2241" i="3"/>
  <c r="P2220" i="3"/>
  <c r="P2219" i="3"/>
  <c r="P2216" i="3"/>
  <c r="P2215" i="3"/>
  <c r="P2214" i="3"/>
  <c r="P2213" i="3"/>
  <c r="P2212" i="3"/>
  <c r="P2211" i="3"/>
  <c r="P2203" i="3"/>
  <c r="P2202" i="3"/>
  <c r="P2201" i="3"/>
  <c r="P2180" i="3"/>
  <c r="P2179" i="3"/>
  <c r="P2178" i="3"/>
  <c r="P2177" i="3"/>
  <c r="P2176" i="3"/>
  <c r="P2175" i="3"/>
  <c r="P2174" i="3"/>
  <c r="P2173" i="3"/>
  <c r="P2172" i="3"/>
  <c r="P2171" i="3"/>
  <c r="P2163" i="3"/>
  <c r="P2162" i="3"/>
  <c r="P2161" i="3"/>
  <c r="P2140" i="3"/>
  <c r="P2139" i="3"/>
  <c r="P2138" i="3"/>
  <c r="P2137" i="3"/>
  <c r="P2136" i="3"/>
  <c r="P2135" i="3"/>
  <c r="P2134" i="3"/>
  <c r="P2133" i="3"/>
  <c r="P2132" i="3"/>
  <c r="P2131" i="3"/>
  <c r="P2123" i="3"/>
  <c r="P2122" i="3"/>
  <c r="P2121" i="3"/>
  <c r="P2100" i="3"/>
  <c r="P2099" i="3"/>
  <c r="P2098" i="3"/>
  <c r="P2097" i="3"/>
  <c r="P2096" i="3"/>
  <c r="P2095" i="3"/>
  <c r="P2094" i="3"/>
  <c r="P2093" i="3"/>
  <c r="P2092" i="3"/>
  <c r="P2091" i="3"/>
  <c r="P2083" i="3"/>
  <c r="P2082" i="3"/>
  <c r="P2081" i="3"/>
  <c r="P2057" i="3"/>
  <c r="P2056" i="3"/>
  <c r="P2055" i="3"/>
  <c r="P2054" i="3"/>
  <c r="P2053" i="3"/>
  <c r="P2052" i="3"/>
  <c r="P2051" i="3"/>
  <c r="P2043" i="3"/>
  <c r="P2042" i="3"/>
  <c r="P2041" i="3"/>
  <c r="P2020" i="3"/>
  <c r="P2019" i="3"/>
  <c r="P2017" i="3"/>
  <c r="P2016" i="3"/>
  <c r="P2015" i="3"/>
  <c r="P2014" i="3"/>
  <c r="P2013" i="3"/>
  <c r="P2012" i="3"/>
  <c r="P2011" i="3"/>
  <c r="P2003" i="3"/>
  <c r="P2002" i="3"/>
  <c r="P2001" i="3"/>
  <c r="P1979" i="3"/>
  <c r="P1978" i="3"/>
  <c r="P1977" i="3"/>
  <c r="P1976" i="3"/>
  <c r="P1975" i="3"/>
  <c r="P1974" i="3"/>
  <c r="P1973" i="3"/>
  <c r="P1972" i="3"/>
  <c r="P1971" i="3"/>
  <c r="P1963" i="3"/>
  <c r="P1962" i="3"/>
  <c r="P1961" i="3"/>
  <c r="P1940" i="3"/>
  <c r="P1939" i="3"/>
  <c r="P1938" i="3"/>
  <c r="P1937" i="3"/>
  <c r="P1936" i="3"/>
  <c r="P1935" i="3"/>
  <c r="P1934" i="3"/>
  <c r="P1933" i="3"/>
  <c r="P1932" i="3"/>
  <c r="P1931" i="3"/>
  <c r="P1923" i="3"/>
  <c r="P1922" i="3"/>
  <c r="P1921" i="3"/>
  <c r="P1900" i="3"/>
  <c r="P1899" i="3"/>
  <c r="P1898" i="3"/>
  <c r="P1897" i="3"/>
  <c r="P1896" i="3"/>
  <c r="P1895" i="3"/>
  <c r="P1894" i="3"/>
  <c r="P1893" i="3"/>
  <c r="P1892" i="3"/>
  <c r="P1891" i="3"/>
  <c r="P1882" i="3"/>
  <c r="P1881" i="3"/>
  <c r="P1860" i="3"/>
  <c r="P1859" i="3"/>
  <c r="P1857" i="3"/>
  <c r="P1856" i="3"/>
  <c r="P1855" i="3"/>
  <c r="P1854" i="3"/>
  <c r="P1853" i="3"/>
  <c r="P1852" i="3"/>
  <c r="P1851" i="3"/>
  <c r="P1843" i="3"/>
  <c r="P1842" i="3"/>
  <c r="P1841" i="3"/>
  <c r="P1820" i="3"/>
  <c r="P1819" i="3"/>
  <c r="P1818" i="3"/>
  <c r="P1817" i="3"/>
  <c r="P1816" i="3"/>
  <c r="P1815" i="3"/>
  <c r="P1814" i="3"/>
  <c r="P1813" i="3"/>
  <c r="P1812" i="3"/>
  <c r="P1811" i="3"/>
  <c r="P1803" i="3"/>
  <c r="P1802" i="3"/>
  <c r="P1801" i="3"/>
  <c r="P1780" i="3"/>
  <c r="P1779" i="3"/>
  <c r="P1778" i="3"/>
  <c r="P1777" i="3"/>
  <c r="P1776" i="3"/>
  <c r="P1775" i="3"/>
  <c r="P1774" i="3"/>
  <c r="P1773" i="3"/>
  <c r="P1772" i="3"/>
  <c r="P1771" i="3"/>
  <c r="P1763" i="3"/>
  <c r="P1762" i="3"/>
  <c r="P1761" i="3"/>
  <c r="P1740" i="3"/>
  <c r="P1739" i="3"/>
  <c r="P1738" i="3"/>
  <c r="P1737" i="3"/>
  <c r="P1736" i="3"/>
  <c r="P1735" i="3"/>
  <c r="P1734" i="3"/>
  <c r="P1733" i="3"/>
  <c r="P1732" i="3"/>
  <c r="P1731" i="3"/>
  <c r="P1723" i="3"/>
  <c r="P1722" i="3"/>
  <c r="P1721" i="3"/>
  <c r="P1700" i="3"/>
  <c r="P1699" i="3"/>
  <c r="P1698" i="3"/>
  <c r="P1697" i="3"/>
  <c r="P1696" i="3"/>
  <c r="P1695" i="3"/>
  <c r="P1694" i="3"/>
  <c r="P1693" i="3"/>
  <c r="P1692" i="3"/>
  <c r="P1691" i="3"/>
  <c r="P1683" i="3"/>
  <c r="P1682" i="3"/>
  <c r="P1681" i="3"/>
  <c r="P1660" i="3"/>
  <c r="P1659" i="3"/>
  <c r="P1658" i="3"/>
  <c r="P1657" i="3"/>
  <c r="P1656" i="3"/>
  <c r="P1655" i="3"/>
  <c r="P1654" i="3"/>
  <c r="P1653" i="3"/>
  <c r="P1652" i="3"/>
  <c r="P1651" i="3"/>
  <c r="P1643" i="3"/>
  <c r="P1642" i="3"/>
  <c r="P1641" i="3"/>
  <c r="P1620" i="3"/>
  <c r="P1619" i="3"/>
  <c r="P1618" i="3"/>
  <c r="P1617" i="3"/>
  <c r="P1616" i="3"/>
  <c r="P1615" i="3"/>
  <c r="P1614" i="3"/>
  <c r="P1613" i="3"/>
  <c r="P1612" i="3"/>
  <c r="P1611" i="3"/>
  <c r="P1603" i="3"/>
  <c r="P1602" i="3"/>
  <c r="P1601" i="3"/>
  <c r="P1580" i="3"/>
  <c r="P1579" i="3"/>
  <c r="P1578" i="3"/>
  <c r="P1577" i="3"/>
  <c r="P1576" i="3"/>
  <c r="P1575" i="3"/>
  <c r="P1574" i="3"/>
  <c r="P1573" i="3"/>
  <c r="P1572" i="3"/>
  <c r="P1571" i="3"/>
  <c r="P1563" i="3"/>
  <c r="P1562" i="3"/>
  <c r="P1561" i="3"/>
  <c r="P1540" i="3"/>
  <c r="P1539" i="3"/>
  <c r="P1538" i="3"/>
  <c r="P1537" i="3"/>
  <c r="P1536" i="3"/>
  <c r="P1535" i="3"/>
  <c r="P1534" i="3"/>
  <c r="P1533" i="3"/>
  <c r="P1532" i="3"/>
  <c r="P1531" i="3"/>
  <c r="P1523" i="3"/>
  <c r="P1522" i="3"/>
  <c r="P1521" i="3"/>
  <c r="P1500" i="3"/>
  <c r="P1499" i="3"/>
  <c r="P1498" i="3"/>
  <c r="P1497" i="3"/>
  <c r="P1496" i="3"/>
  <c r="P1495" i="3"/>
  <c r="P1494" i="3"/>
  <c r="P1493" i="3"/>
  <c r="P1492" i="3"/>
  <c r="P1491" i="3"/>
  <c r="P1483" i="3"/>
  <c r="P1482" i="3"/>
  <c r="P1481" i="3"/>
  <c r="P1460" i="3"/>
  <c r="P1459" i="3"/>
  <c r="P1458" i="3"/>
  <c r="P1457" i="3"/>
  <c r="P1456" i="3"/>
  <c r="P1455" i="3"/>
  <c r="P1454" i="3"/>
  <c r="P1453" i="3"/>
  <c r="P1452" i="3"/>
  <c r="P1451" i="3"/>
  <c r="P1443" i="3"/>
  <c r="P1442" i="3"/>
  <c r="P1441" i="3"/>
  <c r="P1420" i="3"/>
  <c r="P1419" i="3"/>
  <c r="P1418" i="3"/>
  <c r="P1417" i="3"/>
  <c r="P1416" i="3"/>
  <c r="P1415" i="3"/>
  <c r="P1414" i="3"/>
  <c r="P1413" i="3"/>
  <c r="P1412" i="3"/>
  <c r="P1411" i="3"/>
  <c r="P1403" i="3"/>
  <c r="P1402" i="3"/>
  <c r="P1401" i="3"/>
  <c r="P1380" i="3"/>
  <c r="P1379" i="3"/>
  <c r="P1378" i="3"/>
  <c r="P1377" i="3"/>
  <c r="P1376" i="3"/>
  <c r="P1375" i="3"/>
  <c r="P1374" i="3"/>
  <c r="P1373" i="3"/>
  <c r="P1372" i="3"/>
  <c r="P1371" i="3"/>
  <c r="P1363" i="3"/>
  <c r="P1362" i="3"/>
  <c r="P1361" i="3"/>
  <c r="P1340" i="3"/>
  <c r="P1339" i="3"/>
  <c r="P1338" i="3"/>
  <c r="P1337" i="3"/>
  <c r="P1336" i="3"/>
  <c r="P1335" i="3"/>
  <c r="P1334" i="3"/>
  <c r="P1333" i="3"/>
  <c r="P1332" i="3"/>
  <c r="P1331" i="3"/>
  <c r="P1323" i="3"/>
  <c r="P1322" i="3"/>
  <c r="P1321" i="3"/>
  <c r="P1300" i="3"/>
  <c r="P1299" i="3"/>
  <c r="P1298" i="3"/>
  <c r="P1297" i="3"/>
  <c r="P1296" i="3"/>
  <c r="P1295" i="3"/>
  <c r="P1294" i="3"/>
  <c r="P1293" i="3"/>
  <c r="P1292" i="3"/>
  <c r="P1291" i="3"/>
  <c r="P1283" i="3"/>
  <c r="P1282" i="3"/>
  <c r="P1281" i="3"/>
  <c r="P1260" i="3"/>
  <c r="P1259" i="3"/>
  <c r="P1258" i="3"/>
  <c r="P1257" i="3"/>
  <c r="P1256" i="3"/>
  <c r="P1255" i="3"/>
  <c r="P1254" i="3"/>
  <c r="P1253" i="3"/>
  <c r="P1252" i="3"/>
  <c r="P1251" i="3"/>
  <c r="P1243" i="3"/>
  <c r="P1242" i="3"/>
  <c r="P1241" i="3"/>
  <c r="P1220" i="3"/>
  <c r="P1219" i="3"/>
  <c r="P1218" i="3"/>
  <c r="P1217" i="3"/>
  <c r="P1216" i="3"/>
  <c r="P1215" i="3"/>
  <c r="P1214" i="3"/>
  <c r="P1213" i="3"/>
  <c r="P1212" i="3"/>
  <c r="P1211" i="3"/>
  <c r="P1203" i="3"/>
  <c r="P1202" i="3"/>
  <c r="P1201" i="3"/>
  <c r="P1180" i="3"/>
  <c r="P1179" i="3"/>
  <c r="P1178" i="3"/>
  <c r="P1177" i="3"/>
  <c r="P1176" i="3"/>
  <c r="P1175" i="3"/>
  <c r="P1174" i="3"/>
  <c r="P1173" i="3"/>
  <c r="P1172" i="3"/>
  <c r="P1171" i="3"/>
  <c r="P1163" i="3"/>
  <c r="P1162" i="3"/>
  <c r="P1161" i="3"/>
  <c r="P1140" i="3"/>
  <c r="P1139" i="3"/>
  <c r="P1138" i="3"/>
  <c r="P1137" i="3"/>
  <c r="P1136" i="3"/>
  <c r="P1135" i="3"/>
  <c r="P1134" i="3"/>
  <c r="P1133" i="3"/>
  <c r="P1132" i="3"/>
  <c r="P1131" i="3"/>
  <c r="P1123" i="3"/>
  <c r="P1122" i="3"/>
  <c r="P1121" i="3"/>
  <c r="P1100" i="3"/>
  <c r="P1099" i="3"/>
  <c r="P1098" i="3"/>
  <c r="P1097" i="3"/>
  <c r="P1096" i="3"/>
  <c r="P1095" i="3"/>
  <c r="P1094" i="3"/>
  <c r="P1093" i="3"/>
  <c r="P1092" i="3"/>
  <c r="P1091" i="3"/>
  <c r="P1083" i="3"/>
  <c r="P1082" i="3"/>
  <c r="P1081" i="3"/>
  <c r="P1060" i="3"/>
  <c r="P1059" i="3"/>
  <c r="P1058" i="3"/>
  <c r="P1057" i="3"/>
  <c r="P1056" i="3"/>
  <c r="P1055" i="3"/>
  <c r="P1054" i="3"/>
  <c r="P1053" i="3"/>
  <c r="P1052" i="3"/>
  <c r="P1051" i="3"/>
  <c r="P1043" i="3"/>
  <c r="P1042" i="3"/>
  <c r="P1041" i="3"/>
  <c r="P1020" i="3"/>
  <c r="P1019" i="3"/>
  <c r="P1018" i="3"/>
  <c r="P1017" i="3"/>
  <c r="P1016" i="3"/>
  <c r="P1015" i="3"/>
  <c r="P1014" i="3"/>
  <c r="P1013" i="3"/>
  <c r="P1012" i="3"/>
  <c r="P1011" i="3"/>
  <c r="P1003" i="3"/>
  <c r="P1002" i="3"/>
  <c r="P1001" i="3"/>
  <c r="P980" i="3"/>
  <c r="P979" i="3"/>
  <c r="P978" i="3"/>
  <c r="P977" i="3"/>
  <c r="P976" i="3"/>
  <c r="P975" i="3"/>
  <c r="P974" i="3"/>
  <c r="P973" i="3"/>
  <c r="P972" i="3"/>
  <c r="P971" i="3"/>
  <c r="P963" i="3"/>
  <c r="P962" i="3"/>
  <c r="P961" i="3"/>
  <c r="P940" i="3"/>
  <c r="P939" i="3"/>
  <c r="P938" i="3"/>
  <c r="P937" i="3"/>
  <c r="P936" i="3"/>
  <c r="P935" i="3"/>
  <c r="P934" i="3"/>
  <c r="P933" i="3"/>
  <c r="P932" i="3"/>
  <c r="P931" i="3"/>
  <c r="P923" i="3"/>
  <c r="P922" i="3"/>
  <c r="P921" i="3"/>
  <c r="P900" i="3"/>
  <c r="P899" i="3"/>
  <c r="P898" i="3"/>
  <c r="P897" i="3"/>
  <c r="P896" i="3"/>
  <c r="P895" i="3"/>
  <c r="P894" i="3"/>
  <c r="P893" i="3"/>
  <c r="P892" i="3"/>
  <c r="P891" i="3"/>
  <c r="P883" i="3"/>
  <c r="P882" i="3"/>
  <c r="P881" i="3"/>
  <c r="P860" i="3"/>
  <c r="P858" i="3"/>
  <c r="P857" i="3"/>
  <c r="P856" i="3"/>
  <c r="P855" i="3"/>
  <c r="P854" i="3"/>
  <c r="P853" i="3"/>
  <c r="P852" i="3"/>
  <c r="P851" i="3"/>
  <c r="P843" i="3"/>
  <c r="P842" i="3"/>
  <c r="P841" i="3"/>
  <c r="P820" i="3"/>
  <c r="P819" i="3"/>
  <c r="P818" i="3"/>
  <c r="P817" i="3"/>
  <c r="P816" i="3"/>
  <c r="P815" i="3"/>
  <c r="P814" i="3"/>
  <c r="P813" i="3"/>
  <c r="P812" i="3"/>
  <c r="P811" i="3"/>
  <c r="P803" i="3"/>
  <c r="P802" i="3"/>
  <c r="P801" i="3"/>
  <c r="P780" i="3"/>
  <c r="P779" i="3"/>
  <c r="P778" i="3"/>
  <c r="P777" i="3"/>
  <c r="P776" i="3"/>
  <c r="P775" i="3"/>
  <c r="P774" i="3"/>
  <c r="P773" i="3"/>
  <c r="P772" i="3"/>
  <c r="P771" i="3"/>
  <c r="P763" i="3"/>
  <c r="P762" i="3"/>
  <c r="P761" i="3"/>
  <c r="P740" i="3"/>
  <c r="P739" i="3"/>
  <c r="P738" i="3"/>
  <c r="P737" i="3"/>
  <c r="P736" i="3"/>
  <c r="P735" i="3"/>
  <c r="P734" i="3"/>
  <c r="P733" i="3"/>
  <c r="P732" i="3"/>
  <c r="P731" i="3"/>
  <c r="P723" i="3"/>
  <c r="P722" i="3"/>
  <c r="P721" i="3"/>
  <c r="P700" i="3"/>
  <c r="P699" i="3"/>
  <c r="P698" i="3"/>
  <c r="P697" i="3"/>
  <c r="P696" i="3"/>
  <c r="P695" i="3"/>
  <c r="P694" i="3"/>
  <c r="P693" i="3"/>
  <c r="P692" i="3"/>
  <c r="P691" i="3"/>
  <c r="P683" i="3"/>
  <c r="P682" i="3"/>
  <c r="P681" i="3"/>
  <c r="P660" i="3"/>
  <c r="P659" i="3"/>
  <c r="P658" i="3"/>
  <c r="P657" i="3"/>
  <c r="P656" i="3"/>
  <c r="P655" i="3"/>
  <c r="P654" i="3"/>
  <c r="P653" i="3"/>
  <c r="P652" i="3"/>
  <c r="P651" i="3"/>
  <c r="P643" i="3"/>
  <c r="P642" i="3"/>
  <c r="P641" i="3"/>
  <c r="P620" i="3"/>
  <c r="P619" i="3"/>
  <c r="P618" i="3"/>
  <c r="P616" i="3"/>
  <c r="P615" i="3"/>
  <c r="P614" i="3"/>
  <c r="P613" i="3"/>
  <c r="P612" i="3"/>
  <c r="P611" i="3"/>
  <c r="P603" i="3"/>
  <c r="P602" i="3"/>
  <c r="P601" i="3"/>
  <c r="P580" i="3"/>
  <c r="P579" i="3"/>
  <c r="P578" i="3"/>
  <c r="P577" i="3"/>
  <c r="P576" i="3"/>
  <c r="P575" i="3"/>
  <c r="P574" i="3"/>
  <c r="P573" i="3"/>
  <c r="P572" i="3"/>
  <c r="P571" i="3"/>
  <c r="P563" i="3"/>
  <c r="P562" i="3"/>
  <c r="P561" i="3"/>
  <c r="P540" i="3"/>
  <c r="P539" i="3"/>
  <c r="P538" i="3"/>
  <c r="P537" i="3"/>
  <c r="P535" i="3"/>
  <c r="P534" i="3"/>
  <c r="P533" i="3"/>
  <c r="P532" i="3"/>
  <c r="P531" i="3"/>
  <c r="P523" i="3"/>
  <c r="P522" i="3"/>
  <c r="P521" i="3"/>
  <c r="P500" i="3"/>
  <c r="P499" i="3"/>
  <c r="P498" i="3"/>
  <c r="P497" i="3"/>
  <c r="P496" i="3"/>
  <c r="P495" i="3"/>
  <c r="P494" i="3"/>
  <c r="P493" i="3"/>
  <c r="P492" i="3"/>
  <c r="P491" i="3"/>
  <c r="P483" i="3"/>
  <c r="P482" i="3"/>
  <c r="P481" i="3"/>
  <c r="P460" i="3"/>
  <c r="P459" i="3"/>
  <c r="P458" i="3"/>
  <c r="P457" i="3"/>
  <c r="P456" i="3"/>
  <c r="P455" i="3"/>
  <c r="P454" i="3"/>
  <c r="P453" i="3"/>
  <c r="P452" i="3"/>
  <c r="P451" i="3"/>
  <c r="P443" i="3"/>
  <c r="P442" i="3"/>
  <c r="P441" i="3"/>
  <c r="P420" i="3"/>
  <c r="P419" i="3"/>
  <c r="P418" i="3"/>
  <c r="P417" i="3"/>
  <c r="P416" i="3"/>
  <c r="P415" i="3"/>
  <c r="P414" i="3"/>
  <c r="P413" i="3"/>
  <c r="P412" i="3"/>
  <c r="P411" i="3"/>
  <c r="P403" i="3"/>
  <c r="P402" i="3"/>
  <c r="P401" i="3"/>
  <c r="P380" i="3"/>
  <c r="P379" i="3"/>
  <c r="P378" i="3"/>
  <c r="P377" i="3"/>
  <c r="P376" i="3"/>
  <c r="P375" i="3"/>
  <c r="P374" i="3"/>
  <c r="P373" i="3"/>
  <c r="P372" i="3"/>
  <c r="P371" i="3"/>
  <c r="P363" i="3"/>
  <c r="P362" i="3"/>
  <c r="P361" i="3"/>
  <c r="P340" i="3"/>
  <c r="P339" i="3"/>
  <c r="P338" i="3"/>
  <c r="P337" i="3"/>
  <c r="P336" i="3"/>
  <c r="P335" i="3"/>
  <c r="P334" i="3"/>
  <c r="P333" i="3"/>
  <c r="P332" i="3"/>
  <c r="P331" i="3"/>
  <c r="P323" i="3"/>
  <c r="P322" i="3"/>
  <c r="P321" i="3"/>
  <c r="P300" i="3"/>
  <c r="P299" i="3"/>
  <c r="P298" i="3"/>
  <c r="P297" i="3"/>
  <c r="P296" i="3"/>
  <c r="P295" i="3"/>
  <c r="P294" i="3"/>
  <c r="P293" i="3"/>
  <c r="P292" i="3"/>
  <c r="P291" i="3"/>
  <c r="P283" i="3"/>
  <c r="P282" i="3"/>
  <c r="P281" i="3"/>
  <c r="P260" i="3"/>
  <c r="P259" i="3"/>
  <c r="P258" i="3"/>
  <c r="P257" i="3"/>
  <c r="P256" i="3"/>
  <c r="P255" i="3"/>
  <c r="P254" i="3"/>
  <c r="P253" i="3"/>
  <c r="P252" i="3"/>
  <c r="P251" i="3"/>
  <c r="P243" i="3"/>
  <c r="P242" i="3"/>
  <c r="P241" i="3"/>
  <c r="P220" i="3"/>
  <c r="P219" i="3"/>
  <c r="P218" i="3"/>
  <c r="P217" i="3"/>
  <c r="P216" i="3"/>
  <c r="P215" i="3"/>
  <c r="P214" i="3"/>
  <c r="P213" i="3"/>
  <c r="P212" i="3"/>
  <c r="P211" i="3"/>
  <c r="P203" i="3"/>
  <c r="P202" i="3"/>
  <c r="P201" i="3"/>
  <c r="P180" i="3"/>
  <c r="P179" i="3"/>
  <c r="P178" i="3"/>
  <c r="P176" i="3"/>
  <c r="P175" i="3"/>
  <c r="P174" i="3"/>
  <c r="P173" i="3"/>
  <c r="P172" i="3"/>
  <c r="P171" i="3"/>
  <c r="P163" i="3"/>
  <c r="P162" i="3"/>
  <c r="P161" i="3"/>
  <c r="P140" i="3"/>
  <c r="P139" i="3"/>
  <c r="P138" i="3"/>
  <c r="P137" i="3"/>
  <c r="P136" i="3"/>
  <c r="P135" i="3"/>
  <c r="P134" i="3"/>
  <c r="P133" i="3"/>
  <c r="P132" i="3"/>
  <c r="P123" i="3"/>
  <c r="P122" i="3"/>
  <c r="P121" i="3"/>
  <c r="P100" i="3"/>
  <c r="P99" i="3"/>
  <c r="P98" i="3"/>
  <c r="P97" i="3"/>
  <c r="P96" i="3"/>
  <c r="P95" i="3"/>
  <c r="P94" i="3"/>
  <c r="P93" i="3"/>
  <c r="P92" i="3"/>
  <c r="P91" i="3"/>
  <c r="P83" i="3"/>
  <c r="P82" i="3"/>
  <c r="P81" i="3"/>
  <c r="P80" i="3"/>
  <c r="P79" i="3"/>
  <c r="P65" i="3"/>
  <c r="P64" i="3"/>
  <c r="P63" i="3"/>
  <c r="P62" i="3"/>
  <c r="P60" i="3"/>
  <c r="P59" i="3"/>
  <c r="P58" i="3"/>
  <c r="P57" i="3"/>
  <c r="P56" i="3"/>
  <c r="P55" i="3"/>
  <c r="P54" i="3"/>
  <c r="P53" i="3"/>
  <c r="A1844" i="3"/>
  <c r="A1841" i="3"/>
  <c r="A1840" i="3"/>
  <c r="A1839" i="3"/>
  <c r="A1825" i="3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85" i="3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45" i="3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05" i="3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65" i="3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25" i="3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85" i="3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45" i="3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05" i="3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65" i="3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25" i="3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85" i="3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45" i="3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05" i="3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65" i="3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4" i="3"/>
  <c r="A1243" i="3"/>
  <c r="A1242" i="3"/>
  <c r="A1241" i="3"/>
  <c r="A1240" i="3"/>
  <c r="A1239" i="3"/>
  <c r="A1225" i="3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85" i="3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45" i="3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05" i="3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65" i="3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25" i="3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85" i="3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45" i="3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05" i="3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65" i="3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25" i="3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85" i="3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45" i="3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05" i="3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65" i="3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25" i="3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85" i="3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45" i="3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05" i="3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65" i="3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25" i="3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85" i="3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4" i="3"/>
  <c r="A363" i="3"/>
  <c r="A362" i="3"/>
  <c r="A361" i="3"/>
  <c r="A360" i="3"/>
  <c r="A359" i="3"/>
  <c r="A345" i="3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05" i="3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65" i="3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25" i="3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85" i="3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45" i="3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05" i="3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65" i="3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64" i="3"/>
  <c r="A63" i="3"/>
  <c r="A62" i="3"/>
  <c r="A52" i="3"/>
  <c r="A51" i="3"/>
  <c r="A50" i="3"/>
  <c r="A49" i="3"/>
  <c r="A48" i="3"/>
  <c r="A47" i="3"/>
  <c r="AE2770" i="3"/>
  <c r="AE2769" i="3"/>
  <c r="AE2768" i="3"/>
  <c r="AE2767" i="3"/>
  <c r="AE2766" i="3"/>
  <c r="AE2731" i="3"/>
  <c r="AE2691" i="3"/>
  <c r="AE2651" i="3"/>
  <c r="AE2611" i="3"/>
  <c r="AE2571" i="3"/>
  <c r="AE2531" i="3"/>
  <c r="AE2491" i="3"/>
  <c r="AE2451" i="3"/>
  <c r="AE2411" i="3"/>
  <c r="AE2371" i="3"/>
  <c r="AE2331" i="3"/>
  <c r="AE2291" i="3"/>
  <c r="AE2251" i="3"/>
  <c r="AE2211" i="3"/>
  <c r="AE2171" i="3"/>
  <c r="AE2131" i="3"/>
  <c r="AE2091" i="3"/>
  <c r="AE2051" i="3"/>
  <c r="AE2011" i="3"/>
  <c r="AE1971" i="3"/>
  <c r="AE1931" i="3"/>
  <c r="AE1891" i="3"/>
  <c r="AE1851" i="3"/>
  <c r="AE1811" i="3"/>
  <c r="AE1810" i="3"/>
  <c r="AE1809" i="3"/>
  <c r="AE1808" i="3"/>
  <c r="AE1807" i="3"/>
  <c r="AE1806" i="3"/>
  <c r="AE1771" i="3"/>
  <c r="AE1731" i="3"/>
  <c r="AE1691" i="3"/>
  <c r="AE1651" i="3"/>
  <c r="AE1611" i="3"/>
  <c r="AE1571" i="3"/>
  <c r="AE1531" i="3"/>
  <c r="AE1491" i="3"/>
  <c r="AE1451" i="3"/>
  <c r="AE1411" i="3"/>
  <c r="AE1371" i="3"/>
  <c r="AE1331" i="3"/>
  <c r="AE1291" i="3"/>
  <c r="AE1251" i="3"/>
  <c r="AE1211" i="3"/>
  <c r="AE1171" i="3"/>
  <c r="AE1131" i="3"/>
  <c r="AE1091" i="3"/>
  <c r="AE1051" i="3"/>
  <c r="AE1011" i="3"/>
  <c r="AE971" i="3"/>
  <c r="AE931" i="3"/>
  <c r="AE891" i="3"/>
  <c r="AE851" i="3"/>
  <c r="AE811" i="3"/>
  <c r="AE771" i="3"/>
  <c r="AE731" i="3"/>
  <c r="AE691" i="3"/>
  <c r="AE651" i="3"/>
  <c r="AE611" i="3"/>
  <c r="AE571" i="3"/>
  <c r="AE531" i="3"/>
  <c r="AE491" i="3"/>
  <c r="AE451" i="3"/>
  <c r="AE411" i="3"/>
  <c r="AE371" i="3"/>
  <c r="AE331" i="3"/>
  <c r="AE330" i="3"/>
  <c r="AE329" i="3"/>
  <c r="AE328" i="3"/>
  <c r="AE327" i="3"/>
  <c r="AE326" i="3"/>
  <c r="AE291" i="3"/>
  <c r="AE290" i="3"/>
  <c r="AE289" i="3"/>
  <c r="AE288" i="3"/>
  <c r="AE287" i="3"/>
  <c r="AE286" i="3"/>
  <c r="AE251" i="3"/>
  <c r="AE211" i="3"/>
  <c r="AE171" i="3"/>
  <c r="AE131" i="3"/>
  <c r="AE91" i="3"/>
  <c r="AE51" i="3"/>
  <c r="AE2740" i="3"/>
  <c r="AE2700" i="3"/>
  <c r="AE2660" i="3"/>
  <c r="AE2620" i="3"/>
  <c r="AE2580" i="3"/>
  <c r="AE2540" i="3"/>
  <c r="AE2500" i="3"/>
  <c r="AE2460" i="3"/>
  <c r="AE2420" i="3"/>
  <c r="AE2380" i="3"/>
  <c r="AE2340" i="3"/>
  <c r="AE2300" i="3"/>
  <c r="AE2260" i="3"/>
  <c r="AE2220" i="3"/>
  <c r="AE2180" i="3"/>
  <c r="AE2140" i="3"/>
  <c r="AE2100" i="3"/>
  <c r="AE2060" i="3"/>
  <c r="AE2020" i="3"/>
  <c r="AE1980" i="3"/>
  <c r="AE1940" i="3"/>
  <c r="AE1900" i="3"/>
  <c r="AE1860" i="3"/>
  <c r="AE1820" i="3"/>
  <c r="AE1819" i="3"/>
  <c r="AE1818" i="3"/>
  <c r="AE1817" i="3"/>
  <c r="AE1816" i="3"/>
  <c r="AE1815" i="3"/>
  <c r="AE1780" i="3"/>
  <c r="AE1740" i="3"/>
  <c r="AE1700" i="3"/>
  <c r="AE1660" i="3"/>
  <c r="AE1620" i="3"/>
  <c r="AE1580" i="3"/>
  <c r="AE1540" i="3"/>
  <c r="AE1500" i="3"/>
  <c r="AE1460" i="3"/>
  <c r="AE1420" i="3"/>
  <c r="AE1380" i="3"/>
  <c r="AE1340" i="3"/>
  <c r="AE1300" i="3"/>
  <c r="AE1260" i="3"/>
  <c r="AE1220" i="3"/>
  <c r="AE1180" i="3"/>
  <c r="AE1140" i="3"/>
  <c r="AE1100" i="3"/>
  <c r="AE1020" i="3"/>
  <c r="AE980" i="3"/>
  <c r="AE940" i="3"/>
  <c r="AE900" i="3"/>
  <c r="AE860" i="3"/>
  <c r="AE820" i="3"/>
  <c r="AE780" i="3"/>
  <c r="AE740" i="3"/>
  <c r="AE700" i="3"/>
  <c r="AE660" i="3"/>
  <c r="AE620" i="3"/>
  <c r="AE580" i="3"/>
  <c r="AE540" i="3"/>
  <c r="AE500" i="3"/>
  <c r="AE460" i="3"/>
  <c r="AE420" i="3"/>
  <c r="AE380" i="3"/>
  <c r="AE340" i="3"/>
  <c r="AE339" i="3"/>
  <c r="AE338" i="3"/>
  <c r="AE337" i="3"/>
  <c r="AE336" i="3"/>
  <c r="AE335" i="3"/>
  <c r="AE300" i="3"/>
  <c r="AE299" i="3"/>
  <c r="AE298" i="3"/>
  <c r="AE297" i="3"/>
  <c r="AE296" i="3"/>
  <c r="AE295" i="3"/>
  <c r="AE260" i="3"/>
  <c r="AE220" i="3"/>
  <c r="AE180" i="3"/>
  <c r="AE140" i="3"/>
  <c r="AE100" i="3"/>
  <c r="AE60" i="3"/>
  <c r="AD2772" i="3"/>
  <c r="AC2772" i="3"/>
  <c r="AB2772" i="3"/>
  <c r="AA2772" i="3"/>
  <c r="Z2772" i="3"/>
  <c r="Y2772" i="3"/>
  <c r="X2772" i="3"/>
  <c r="W2772" i="3"/>
  <c r="V2772" i="3"/>
  <c r="U2772" i="3"/>
  <c r="T2772" i="3"/>
  <c r="S2772" i="3"/>
  <c r="AD2732" i="3"/>
  <c r="AC2732" i="3"/>
  <c r="AB2732" i="3"/>
  <c r="AA2732" i="3"/>
  <c r="Z2732" i="3"/>
  <c r="Y2732" i="3"/>
  <c r="X2732" i="3"/>
  <c r="W2732" i="3"/>
  <c r="V2732" i="3"/>
  <c r="U2732" i="3"/>
  <c r="T2732" i="3"/>
  <c r="S2732" i="3"/>
  <c r="AD2692" i="3"/>
  <c r="AC2692" i="3"/>
  <c r="AB2692" i="3"/>
  <c r="AA2692" i="3"/>
  <c r="Z2692" i="3"/>
  <c r="Y2692" i="3"/>
  <c r="X2692" i="3"/>
  <c r="W2692" i="3"/>
  <c r="V2692" i="3"/>
  <c r="U2692" i="3"/>
  <c r="T2692" i="3"/>
  <c r="S2692" i="3"/>
  <c r="AD2652" i="3"/>
  <c r="AC2652" i="3"/>
  <c r="AB2652" i="3"/>
  <c r="AA2652" i="3"/>
  <c r="Z2652" i="3"/>
  <c r="Y2652" i="3"/>
  <c r="X2652" i="3"/>
  <c r="W2652" i="3"/>
  <c r="V2652" i="3"/>
  <c r="U2652" i="3"/>
  <c r="T2652" i="3"/>
  <c r="S2652" i="3"/>
  <c r="AD2612" i="3"/>
  <c r="AC2612" i="3"/>
  <c r="AB2612" i="3"/>
  <c r="AA2612" i="3"/>
  <c r="Z2612" i="3"/>
  <c r="Y2612" i="3"/>
  <c r="X2612" i="3"/>
  <c r="W2612" i="3"/>
  <c r="V2612" i="3"/>
  <c r="U2612" i="3"/>
  <c r="T2612" i="3"/>
  <c r="S2612" i="3"/>
  <c r="AD2572" i="3"/>
  <c r="AC2572" i="3"/>
  <c r="AB2572" i="3"/>
  <c r="AA2572" i="3"/>
  <c r="Z2572" i="3"/>
  <c r="Y2572" i="3"/>
  <c r="X2572" i="3"/>
  <c r="W2572" i="3"/>
  <c r="V2572" i="3"/>
  <c r="U2572" i="3"/>
  <c r="T2572" i="3"/>
  <c r="S2572" i="3"/>
  <c r="AD2532" i="3"/>
  <c r="AC2532" i="3"/>
  <c r="AB2532" i="3"/>
  <c r="AA2532" i="3"/>
  <c r="Z2532" i="3"/>
  <c r="Y2532" i="3"/>
  <c r="X2532" i="3"/>
  <c r="W2532" i="3"/>
  <c r="V2532" i="3"/>
  <c r="U2532" i="3"/>
  <c r="T2532" i="3"/>
  <c r="S2532" i="3"/>
  <c r="AD2492" i="3"/>
  <c r="AC2492" i="3"/>
  <c r="AB2492" i="3"/>
  <c r="AA2492" i="3"/>
  <c r="Z2492" i="3"/>
  <c r="Y2492" i="3"/>
  <c r="X2492" i="3"/>
  <c r="W2492" i="3"/>
  <c r="V2492" i="3"/>
  <c r="U2492" i="3"/>
  <c r="T2492" i="3"/>
  <c r="S2492" i="3"/>
  <c r="AD2452" i="3"/>
  <c r="AC2452" i="3"/>
  <c r="AB2452" i="3"/>
  <c r="AA2452" i="3"/>
  <c r="Z2452" i="3"/>
  <c r="Y2452" i="3"/>
  <c r="X2452" i="3"/>
  <c r="W2452" i="3"/>
  <c r="V2452" i="3"/>
  <c r="U2452" i="3"/>
  <c r="T2452" i="3"/>
  <c r="S2452" i="3"/>
  <c r="AD2412" i="3"/>
  <c r="AC2412" i="3"/>
  <c r="AB2412" i="3"/>
  <c r="AA2412" i="3"/>
  <c r="Z2412" i="3"/>
  <c r="Y2412" i="3"/>
  <c r="X2412" i="3"/>
  <c r="W2412" i="3"/>
  <c r="V2412" i="3"/>
  <c r="U2412" i="3"/>
  <c r="T2412" i="3"/>
  <c r="S2412" i="3"/>
  <c r="AD2372" i="3"/>
  <c r="AC2372" i="3"/>
  <c r="AB2372" i="3"/>
  <c r="AA2372" i="3"/>
  <c r="Z2372" i="3"/>
  <c r="Y2372" i="3"/>
  <c r="X2372" i="3"/>
  <c r="W2372" i="3"/>
  <c r="V2372" i="3"/>
  <c r="U2372" i="3"/>
  <c r="T2372" i="3"/>
  <c r="S2372" i="3"/>
  <c r="AD2332" i="3"/>
  <c r="AC2332" i="3"/>
  <c r="AB2332" i="3"/>
  <c r="AA2332" i="3"/>
  <c r="Z2332" i="3"/>
  <c r="Y2332" i="3"/>
  <c r="X2332" i="3"/>
  <c r="W2332" i="3"/>
  <c r="V2332" i="3"/>
  <c r="U2332" i="3"/>
  <c r="T2332" i="3"/>
  <c r="S2332" i="3"/>
  <c r="AD2292" i="3"/>
  <c r="AC2292" i="3"/>
  <c r="AB2292" i="3"/>
  <c r="AA2292" i="3"/>
  <c r="Z2292" i="3"/>
  <c r="Y2292" i="3"/>
  <c r="X2292" i="3"/>
  <c r="W2292" i="3"/>
  <c r="V2292" i="3"/>
  <c r="U2292" i="3"/>
  <c r="T2292" i="3"/>
  <c r="S2292" i="3"/>
  <c r="AD2252" i="3"/>
  <c r="AC2252" i="3"/>
  <c r="AB2252" i="3"/>
  <c r="AA2252" i="3"/>
  <c r="Z2252" i="3"/>
  <c r="Y2252" i="3"/>
  <c r="X2252" i="3"/>
  <c r="W2252" i="3"/>
  <c r="V2252" i="3"/>
  <c r="U2252" i="3"/>
  <c r="T2252" i="3"/>
  <c r="S2252" i="3"/>
  <c r="AD2212" i="3"/>
  <c r="AC2212" i="3"/>
  <c r="AB2212" i="3"/>
  <c r="AA2212" i="3"/>
  <c r="Z2212" i="3"/>
  <c r="Y2212" i="3"/>
  <c r="X2212" i="3"/>
  <c r="W2212" i="3"/>
  <c r="V2212" i="3"/>
  <c r="U2212" i="3"/>
  <c r="T2212" i="3"/>
  <c r="S2212" i="3"/>
  <c r="AD2172" i="3"/>
  <c r="AC2172" i="3"/>
  <c r="AB2172" i="3"/>
  <c r="AA2172" i="3"/>
  <c r="Z2172" i="3"/>
  <c r="Y2172" i="3"/>
  <c r="X2172" i="3"/>
  <c r="W2172" i="3"/>
  <c r="V2172" i="3"/>
  <c r="U2172" i="3"/>
  <c r="T2172" i="3"/>
  <c r="S2172" i="3"/>
  <c r="AD2132" i="3"/>
  <c r="AC2132" i="3"/>
  <c r="AB2132" i="3"/>
  <c r="AA2132" i="3"/>
  <c r="Z2132" i="3"/>
  <c r="Y2132" i="3"/>
  <c r="X2132" i="3"/>
  <c r="W2132" i="3"/>
  <c r="V2132" i="3"/>
  <c r="U2132" i="3"/>
  <c r="T2132" i="3"/>
  <c r="S2132" i="3"/>
  <c r="X2092" i="3"/>
  <c r="W2092" i="3"/>
  <c r="V2092" i="3"/>
  <c r="U2092" i="3"/>
  <c r="T2092" i="3"/>
  <c r="S2092" i="3"/>
  <c r="AD2052" i="3"/>
  <c r="AC2052" i="3"/>
  <c r="AB2052" i="3"/>
  <c r="AA2052" i="3"/>
  <c r="Z2052" i="3"/>
  <c r="Y2052" i="3"/>
  <c r="X2052" i="3"/>
  <c r="W2052" i="3"/>
  <c r="V2052" i="3"/>
  <c r="U2052" i="3"/>
  <c r="T2052" i="3"/>
  <c r="S2052" i="3"/>
  <c r="AD2012" i="3"/>
  <c r="AC2012" i="3"/>
  <c r="AB2012" i="3"/>
  <c r="AA2012" i="3"/>
  <c r="Z2012" i="3"/>
  <c r="Y2012" i="3"/>
  <c r="X2012" i="3"/>
  <c r="W2012" i="3"/>
  <c r="V2012" i="3"/>
  <c r="U2012" i="3"/>
  <c r="T2012" i="3"/>
  <c r="S2012" i="3"/>
  <c r="AD1972" i="3"/>
  <c r="AC1972" i="3"/>
  <c r="AB1972" i="3"/>
  <c r="AA1972" i="3"/>
  <c r="Z1972" i="3"/>
  <c r="Y1972" i="3"/>
  <c r="X1972" i="3"/>
  <c r="W1972" i="3"/>
  <c r="V1972" i="3"/>
  <c r="U1972" i="3"/>
  <c r="T1972" i="3"/>
  <c r="S1972" i="3"/>
  <c r="AD1932" i="3"/>
  <c r="AC1932" i="3"/>
  <c r="AB1932" i="3"/>
  <c r="AA1932" i="3"/>
  <c r="Z1932" i="3"/>
  <c r="Y1932" i="3"/>
  <c r="X1932" i="3"/>
  <c r="W1932" i="3"/>
  <c r="V1932" i="3"/>
  <c r="U1932" i="3"/>
  <c r="T1932" i="3"/>
  <c r="S1932" i="3"/>
  <c r="AD1892" i="3"/>
  <c r="AC1892" i="3"/>
  <c r="AB1892" i="3"/>
  <c r="AA1892" i="3"/>
  <c r="Z1892" i="3"/>
  <c r="Y1892" i="3"/>
  <c r="X1892" i="3"/>
  <c r="W1892" i="3"/>
  <c r="V1892" i="3"/>
  <c r="U1892" i="3"/>
  <c r="T1892" i="3"/>
  <c r="S1892" i="3"/>
  <c r="X1852" i="3"/>
  <c r="W1852" i="3"/>
  <c r="V1852" i="3"/>
  <c r="U1852" i="3"/>
  <c r="T1852" i="3"/>
  <c r="S1852" i="3"/>
  <c r="AD1814" i="3"/>
  <c r="AC1814" i="3"/>
  <c r="AB1814" i="3"/>
  <c r="AA1814" i="3"/>
  <c r="Z1814" i="3"/>
  <c r="Y1814" i="3"/>
  <c r="X1814" i="3"/>
  <c r="W1814" i="3"/>
  <c r="V1814" i="3"/>
  <c r="U1814" i="3"/>
  <c r="T1814" i="3"/>
  <c r="S1814" i="3"/>
  <c r="AD1812" i="3"/>
  <c r="AC1812" i="3"/>
  <c r="AB1812" i="3"/>
  <c r="AA1812" i="3"/>
  <c r="Z1812" i="3"/>
  <c r="Y1812" i="3"/>
  <c r="X1812" i="3"/>
  <c r="W1812" i="3"/>
  <c r="V1812" i="3"/>
  <c r="U1812" i="3"/>
  <c r="T1812" i="3"/>
  <c r="S1812" i="3"/>
  <c r="AD1805" i="3"/>
  <c r="AC1805" i="3"/>
  <c r="AB1805" i="3"/>
  <c r="AA1805" i="3"/>
  <c r="Z1805" i="3"/>
  <c r="Y1805" i="3"/>
  <c r="X1805" i="3"/>
  <c r="W1805" i="3"/>
  <c r="V1805" i="3"/>
  <c r="U1805" i="3"/>
  <c r="T1805" i="3"/>
  <c r="S1805" i="3"/>
  <c r="AD1772" i="3"/>
  <c r="AC1772" i="3"/>
  <c r="AB1772" i="3"/>
  <c r="AA1772" i="3"/>
  <c r="Z1772" i="3"/>
  <c r="Y1772" i="3"/>
  <c r="X1772" i="3"/>
  <c r="W1772" i="3"/>
  <c r="V1772" i="3"/>
  <c r="U1772" i="3"/>
  <c r="T1772" i="3"/>
  <c r="S1772" i="3"/>
  <c r="AD1732" i="3"/>
  <c r="AC1732" i="3"/>
  <c r="AB1732" i="3"/>
  <c r="AA1732" i="3"/>
  <c r="Z1732" i="3"/>
  <c r="Y1732" i="3"/>
  <c r="X1732" i="3"/>
  <c r="W1732" i="3"/>
  <c r="V1732" i="3"/>
  <c r="U1732" i="3"/>
  <c r="T1732" i="3"/>
  <c r="S1732" i="3"/>
  <c r="AD1692" i="3"/>
  <c r="AC1692" i="3"/>
  <c r="AB1692" i="3"/>
  <c r="AA1692" i="3"/>
  <c r="Z1692" i="3"/>
  <c r="Y1692" i="3"/>
  <c r="X1692" i="3"/>
  <c r="W1692" i="3"/>
  <c r="V1692" i="3"/>
  <c r="U1692" i="3"/>
  <c r="T1692" i="3"/>
  <c r="S1692" i="3"/>
  <c r="AD1652" i="3"/>
  <c r="AC1652" i="3"/>
  <c r="AB1652" i="3"/>
  <c r="AA1652" i="3"/>
  <c r="Z1652" i="3"/>
  <c r="Y1652" i="3"/>
  <c r="X1652" i="3"/>
  <c r="W1652" i="3"/>
  <c r="V1652" i="3"/>
  <c r="U1652" i="3"/>
  <c r="T1652" i="3"/>
  <c r="S1652" i="3"/>
  <c r="AD1612" i="3"/>
  <c r="AC1612" i="3"/>
  <c r="AB1612" i="3"/>
  <c r="AA1612" i="3"/>
  <c r="Z1612" i="3"/>
  <c r="Y1612" i="3"/>
  <c r="X1612" i="3"/>
  <c r="W1612" i="3"/>
  <c r="V1612" i="3"/>
  <c r="U1612" i="3"/>
  <c r="T1612" i="3"/>
  <c r="S1612" i="3"/>
  <c r="AD1572" i="3"/>
  <c r="AC1572" i="3"/>
  <c r="AB1572" i="3"/>
  <c r="AA1572" i="3"/>
  <c r="Z1572" i="3"/>
  <c r="Y1572" i="3"/>
  <c r="X1572" i="3"/>
  <c r="W1572" i="3"/>
  <c r="V1572" i="3"/>
  <c r="U1572" i="3"/>
  <c r="T1572" i="3"/>
  <c r="S1572" i="3"/>
  <c r="AD1532" i="3"/>
  <c r="AC1532" i="3"/>
  <c r="AB1532" i="3"/>
  <c r="AA1532" i="3"/>
  <c r="Z1532" i="3"/>
  <c r="Y1532" i="3"/>
  <c r="X1532" i="3"/>
  <c r="W1532" i="3"/>
  <c r="V1532" i="3"/>
  <c r="U1532" i="3"/>
  <c r="T1532" i="3"/>
  <c r="S1532" i="3"/>
  <c r="AD1492" i="3"/>
  <c r="AC1492" i="3"/>
  <c r="AB1492" i="3"/>
  <c r="AA1492" i="3"/>
  <c r="Z1492" i="3"/>
  <c r="Y1492" i="3"/>
  <c r="X1492" i="3"/>
  <c r="W1492" i="3"/>
  <c r="V1492" i="3"/>
  <c r="U1492" i="3"/>
  <c r="T1492" i="3"/>
  <c r="S1492" i="3"/>
  <c r="AD1452" i="3"/>
  <c r="AC1452" i="3"/>
  <c r="AB1452" i="3"/>
  <c r="AA1452" i="3"/>
  <c r="Z1452" i="3"/>
  <c r="Y1452" i="3"/>
  <c r="X1452" i="3"/>
  <c r="W1452" i="3"/>
  <c r="V1452" i="3"/>
  <c r="U1452" i="3"/>
  <c r="T1452" i="3"/>
  <c r="S1452" i="3"/>
  <c r="AD1412" i="3"/>
  <c r="AC1412" i="3"/>
  <c r="AB1412" i="3"/>
  <c r="AA1412" i="3"/>
  <c r="Z1412" i="3"/>
  <c r="Y1412" i="3"/>
  <c r="X1412" i="3"/>
  <c r="W1412" i="3"/>
  <c r="V1412" i="3"/>
  <c r="U1412" i="3"/>
  <c r="T1412" i="3"/>
  <c r="S1412" i="3"/>
  <c r="AD1372" i="3"/>
  <c r="AC1372" i="3"/>
  <c r="AB1372" i="3"/>
  <c r="AA1372" i="3"/>
  <c r="Z1372" i="3"/>
  <c r="Y1372" i="3"/>
  <c r="X1372" i="3"/>
  <c r="W1372" i="3"/>
  <c r="V1372" i="3"/>
  <c r="U1372" i="3"/>
  <c r="T1372" i="3"/>
  <c r="S1372" i="3"/>
  <c r="AD1332" i="3"/>
  <c r="AC1332" i="3"/>
  <c r="AB1332" i="3"/>
  <c r="AA1332" i="3"/>
  <c r="Z1332" i="3"/>
  <c r="Y1332" i="3"/>
  <c r="X1332" i="3"/>
  <c r="W1332" i="3"/>
  <c r="V1332" i="3"/>
  <c r="U1332" i="3"/>
  <c r="T1332" i="3"/>
  <c r="S1332" i="3"/>
  <c r="AD1292" i="3"/>
  <c r="AC1292" i="3"/>
  <c r="AB1292" i="3"/>
  <c r="AA1292" i="3"/>
  <c r="Z1292" i="3"/>
  <c r="Y1292" i="3"/>
  <c r="X1292" i="3"/>
  <c r="W1292" i="3"/>
  <c r="V1292" i="3"/>
  <c r="U1292" i="3"/>
  <c r="T1292" i="3"/>
  <c r="S1292" i="3"/>
  <c r="AD1252" i="3"/>
  <c r="AC1252" i="3"/>
  <c r="AB1252" i="3"/>
  <c r="AA1252" i="3"/>
  <c r="Z1252" i="3"/>
  <c r="Y1252" i="3"/>
  <c r="X1252" i="3"/>
  <c r="W1252" i="3"/>
  <c r="V1252" i="3"/>
  <c r="U1252" i="3"/>
  <c r="T1252" i="3"/>
  <c r="S1252" i="3"/>
  <c r="AD1212" i="3"/>
  <c r="AC1212" i="3"/>
  <c r="AB1212" i="3"/>
  <c r="AA1212" i="3"/>
  <c r="Z1212" i="3"/>
  <c r="Y1212" i="3"/>
  <c r="X1212" i="3"/>
  <c r="W1212" i="3"/>
  <c r="V1212" i="3"/>
  <c r="U1212" i="3"/>
  <c r="T1212" i="3"/>
  <c r="S1212" i="3"/>
  <c r="AD1172" i="3"/>
  <c r="AC1172" i="3"/>
  <c r="AB1172" i="3"/>
  <c r="AA1172" i="3"/>
  <c r="Z1172" i="3"/>
  <c r="Y1172" i="3"/>
  <c r="X1172" i="3"/>
  <c r="W1172" i="3"/>
  <c r="V1172" i="3"/>
  <c r="U1172" i="3"/>
  <c r="T1172" i="3"/>
  <c r="S1172" i="3"/>
  <c r="AD1132" i="3"/>
  <c r="AC1132" i="3"/>
  <c r="AB1132" i="3"/>
  <c r="AA1132" i="3"/>
  <c r="Z1132" i="3"/>
  <c r="Y1132" i="3"/>
  <c r="X1132" i="3"/>
  <c r="W1132" i="3"/>
  <c r="V1132" i="3"/>
  <c r="U1132" i="3"/>
  <c r="T1132" i="3"/>
  <c r="S1132" i="3"/>
  <c r="AD1092" i="3"/>
  <c r="AC1092" i="3"/>
  <c r="AB1092" i="3"/>
  <c r="AA1092" i="3"/>
  <c r="Z1092" i="3"/>
  <c r="Y1092" i="3"/>
  <c r="X1092" i="3"/>
  <c r="W1092" i="3"/>
  <c r="V1092" i="3"/>
  <c r="U1092" i="3"/>
  <c r="T1092" i="3"/>
  <c r="S1092" i="3"/>
  <c r="AD1052" i="3"/>
  <c r="AC1052" i="3"/>
  <c r="AB1052" i="3"/>
  <c r="AA1052" i="3"/>
  <c r="Z1052" i="3"/>
  <c r="Y1052" i="3"/>
  <c r="X1052" i="3"/>
  <c r="W1052" i="3"/>
  <c r="V1052" i="3"/>
  <c r="U1052" i="3"/>
  <c r="T1052" i="3"/>
  <c r="S1052" i="3"/>
  <c r="AD1012" i="3"/>
  <c r="AC1012" i="3"/>
  <c r="AB1012" i="3"/>
  <c r="AA1012" i="3"/>
  <c r="Z1012" i="3"/>
  <c r="Y1012" i="3"/>
  <c r="X1012" i="3"/>
  <c r="W1012" i="3"/>
  <c r="V1012" i="3"/>
  <c r="U1012" i="3"/>
  <c r="T1012" i="3"/>
  <c r="S1012" i="3"/>
  <c r="AD972" i="3"/>
  <c r="AC972" i="3"/>
  <c r="AB972" i="3"/>
  <c r="AA972" i="3"/>
  <c r="Z972" i="3"/>
  <c r="Y972" i="3"/>
  <c r="X972" i="3"/>
  <c r="W972" i="3"/>
  <c r="V972" i="3"/>
  <c r="U972" i="3"/>
  <c r="T972" i="3"/>
  <c r="S972" i="3"/>
  <c r="AD932" i="3"/>
  <c r="AC932" i="3"/>
  <c r="AB932" i="3"/>
  <c r="AA932" i="3"/>
  <c r="Z932" i="3"/>
  <c r="Y932" i="3"/>
  <c r="X932" i="3"/>
  <c r="W932" i="3"/>
  <c r="V932" i="3"/>
  <c r="U932" i="3"/>
  <c r="T932" i="3"/>
  <c r="S932" i="3"/>
  <c r="AD892" i="3"/>
  <c r="AC892" i="3"/>
  <c r="AB892" i="3"/>
  <c r="AA892" i="3"/>
  <c r="Z892" i="3"/>
  <c r="Y892" i="3"/>
  <c r="X892" i="3"/>
  <c r="W892" i="3"/>
  <c r="V892" i="3"/>
  <c r="U892" i="3"/>
  <c r="T892" i="3"/>
  <c r="S892" i="3"/>
  <c r="AD852" i="3"/>
  <c r="AC852" i="3"/>
  <c r="AB852" i="3"/>
  <c r="AA852" i="3"/>
  <c r="Z852" i="3"/>
  <c r="Y852" i="3"/>
  <c r="X852" i="3"/>
  <c r="W852" i="3"/>
  <c r="V852" i="3"/>
  <c r="U852" i="3"/>
  <c r="T852" i="3"/>
  <c r="S852" i="3"/>
  <c r="AD812" i="3"/>
  <c r="AC812" i="3"/>
  <c r="AB812" i="3"/>
  <c r="AA812" i="3"/>
  <c r="Z812" i="3"/>
  <c r="Y812" i="3"/>
  <c r="X812" i="3"/>
  <c r="W812" i="3"/>
  <c r="V812" i="3"/>
  <c r="U812" i="3"/>
  <c r="T812" i="3"/>
  <c r="S812" i="3"/>
  <c r="AD772" i="3"/>
  <c r="AC772" i="3"/>
  <c r="AB772" i="3"/>
  <c r="AA772" i="3"/>
  <c r="Z772" i="3"/>
  <c r="Y772" i="3"/>
  <c r="X772" i="3"/>
  <c r="W772" i="3"/>
  <c r="V772" i="3"/>
  <c r="U772" i="3"/>
  <c r="T772" i="3"/>
  <c r="S772" i="3"/>
  <c r="AD732" i="3"/>
  <c r="AC732" i="3"/>
  <c r="AB732" i="3"/>
  <c r="AA732" i="3"/>
  <c r="Z732" i="3"/>
  <c r="Y732" i="3"/>
  <c r="X732" i="3"/>
  <c r="W732" i="3"/>
  <c r="V732" i="3"/>
  <c r="U732" i="3"/>
  <c r="T732" i="3"/>
  <c r="S732" i="3"/>
  <c r="AD692" i="3"/>
  <c r="AC692" i="3"/>
  <c r="AB692" i="3"/>
  <c r="AA692" i="3"/>
  <c r="Z692" i="3"/>
  <c r="Y692" i="3"/>
  <c r="X692" i="3"/>
  <c r="W692" i="3"/>
  <c r="V692" i="3"/>
  <c r="U692" i="3"/>
  <c r="T692" i="3"/>
  <c r="S692" i="3"/>
  <c r="AD652" i="3"/>
  <c r="AC652" i="3"/>
  <c r="AB652" i="3"/>
  <c r="AA652" i="3"/>
  <c r="Z652" i="3"/>
  <c r="Y652" i="3"/>
  <c r="X652" i="3"/>
  <c r="W652" i="3"/>
  <c r="V652" i="3"/>
  <c r="U652" i="3"/>
  <c r="T652" i="3"/>
  <c r="S652" i="3"/>
  <c r="AD612" i="3"/>
  <c r="AC612" i="3"/>
  <c r="AB612" i="3"/>
  <c r="AA612" i="3"/>
  <c r="Z612" i="3"/>
  <c r="Y612" i="3"/>
  <c r="X612" i="3"/>
  <c r="W612" i="3"/>
  <c r="V612" i="3"/>
  <c r="U612" i="3"/>
  <c r="T612" i="3"/>
  <c r="S612" i="3"/>
  <c r="AD572" i="3"/>
  <c r="AC572" i="3"/>
  <c r="AB572" i="3"/>
  <c r="AA572" i="3"/>
  <c r="Z572" i="3"/>
  <c r="Y572" i="3"/>
  <c r="X572" i="3"/>
  <c r="W572" i="3"/>
  <c r="V572" i="3"/>
  <c r="U572" i="3"/>
  <c r="T572" i="3"/>
  <c r="S572" i="3"/>
  <c r="AD532" i="3"/>
  <c r="AC532" i="3"/>
  <c r="AB532" i="3"/>
  <c r="AA532" i="3"/>
  <c r="Z532" i="3"/>
  <c r="Y532" i="3"/>
  <c r="X532" i="3"/>
  <c r="W532" i="3"/>
  <c r="V532" i="3"/>
  <c r="U532" i="3"/>
  <c r="T532" i="3"/>
  <c r="S532" i="3"/>
  <c r="AD492" i="3"/>
  <c r="AC492" i="3"/>
  <c r="AB492" i="3"/>
  <c r="AA492" i="3"/>
  <c r="Z492" i="3"/>
  <c r="Y492" i="3"/>
  <c r="X492" i="3"/>
  <c r="W492" i="3"/>
  <c r="V492" i="3"/>
  <c r="U492" i="3"/>
  <c r="T492" i="3"/>
  <c r="S492" i="3"/>
  <c r="AD452" i="3"/>
  <c r="AC452" i="3"/>
  <c r="AB452" i="3"/>
  <c r="AA452" i="3"/>
  <c r="Z452" i="3"/>
  <c r="Y452" i="3"/>
  <c r="X452" i="3"/>
  <c r="W452" i="3"/>
  <c r="V452" i="3"/>
  <c r="U452" i="3"/>
  <c r="T452" i="3"/>
  <c r="S452" i="3"/>
  <c r="AD412" i="3"/>
  <c r="AC412" i="3"/>
  <c r="AB412" i="3"/>
  <c r="AA412" i="3"/>
  <c r="Z412" i="3"/>
  <c r="Y412" i="3"/>
  <c r="X412" i="3"/>
  <c r="W412" i="3"/>
  <c r="V412" i="3"/>
  <c r="U412" i="3"/>
  <c r="T412" i="3"/>
  <c r="S412" i="3"/>
  <c r="AD372" i="3"/>
  <c r="AC372" i="3"/>
  <c r="AB372" i="3"/>
  <c r="AA372" i="3"/>
  <c r="Z372" i="3"/>
  <c r="Y372" i="3"/>
  <c r="X372" i="3"/>
  <c r="W372" i="3"/>
  <c r="V372" i="3"/>
  <c r="U372" i="3"/>
  <c r="T372" i="3"/>
  <c r="S372" i="3"/>
  <c r="AD334" i="3"/>
  <c r="AC334" i="3"/>
  <c r="AB334" i="3"/>
  <c r="AA334" i="3"/>
  <c r="Z334" i="3"/>
  <c r="Y334" i="3"/>
  <c r="X334" i="3"/>
  <c r="W334" i="3"/>
  <c r="V334" i="3"/>
  <c r="U334" i="3"/>
  <c r="T334" i="3"/>
  <c r="S334" i="3"/>
  <c r="AD332" i="3"/>
  <c r="AC332" i="3"/>
  <c r="AB332" i="3"/>
  <c r="AA332" i="3"/>
  <c r="Z332" i="3"/>
  <c r="Y332" i="3"/>
  <c r="X332" i="3"/>
  <c r="W332" i="3"/>
  <c r="V332" i="3"/>
  <c r="U332" i="3"/>
  <c r="T332" i="3"/>
  <c r="S332" i="3"/>
  <c r="AD325" i="3"/>
  <c r="AC325" i="3"/>
  <c r="AB325" i="3"/>
  <c r="AA325" i="3"/>
  <c r="Z325" i="3"/>
  <c r="Y325" i="3"/>
  <c r="X325" i="3"/>
  <c r="W325" i="3"/>
  <c r="V325" i="3"/>
  <c r="U325" i="3"/>
  <c r="T325" i="3"/>
  <c r="S325" i="3"/>
  <c r="AD294" i="3"/>
  <c r="AC294" i="3"/>
  <c r="AB294" i="3"/>
  <c r="AA294" i="3"/>
  <c r="Z294" i="3"/>
  <c r="Y294" i="3"/>
  <c r="X294" i="3"/>
  <c r="W294" i="3"/>
  <c r="V294" i="3"/>
  <c r="U294" i="3"/>
  <c r="T294" i="3"/>
  <c r="S294" i="3"/>
  <c r="AD292" i="3"/>
  <c r="AC292" i="3"/>
  <c r="AB292" i="3"/>
  <c r="AA292" i="3"/>
  <c r="Z292" i="3"/>
  <c r="Y292" i="3"/>
  <c r="X292" i="3"/>
  <c r="W292" i="3"/>
  <c r="V292" i="3"/>
  <c r="U292" i="3"/>
  <c r="T292" i="3"/>
  <c r="S292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AD52" i="3"/>
  <c r="AC52" i="3"/>
  <c r="AB52" i="3"/>
  <c r="AA52" i="3"/>
  <c r="Z52" i="3"/>
  <c r="Y52" i="3"/>
  <c r="X52" i="3"/>
  <c r="W52" i="3"/>
  <c r="V52" i="3"/>
  <c r="U52" i="3"/>
  <c r="T52" i="3"/>
  <c r="S52" i="3"/>
  <c r="AD92" i="3"/>
  <c r="AC92" i="3"/>
  <c r="AB92" i="3"/>
  <c r="AA92" i="3"/>
  <c r="Z92" i="3"/>
  <c r="Y92" i="3"/>
  <c r="X92" i="3"/>
  <c r="W92" i="3"/>
  <c r="V92" i="3"/>
  <c r="U92" i="3"/>
  <c r="T92" i="3"/>
  <c r="S92" i="3"/>
  <c r="AD18" i="3"/>
  <c r="AC18" i="3"/>
  <c r="AB18" i="3"/>
  <c r="AA18" i="3"/>
  <c r="Z18" i="3"/>
  <c r="Y18" i="3"/>
  <c r="X18" i="3"/>
  <c r="W18" i="3"/>
  <c r="V18" i="3"/>
  <c r="U18" i="3"/>
  <c r="T18" i="3"/>
  <c r="S18" i="3"/>
  <c r="O9" i="3"/>
  <c r="N9" i="3"/>
  <c r="M9" i="3"/>
  <c r="L9" i="3"/>
  <c r="K9" i="3"/>
  <c r="J9" i="3"/>
  <c r="I9" i="3"/>
  <c r="H9" i="3"/>
  <c r="G9" i="3"/>
  <c r="F9" i="3"/>
  <c r="E9" i="3"/>
  <c r="N25" i="5"/>
  <c r="M25" i="5"/>
  <c r="L25" i="5"/>
  <c r="K25" i="5"/>
  <c r="J25" i="5"/>
  <c r="I25" i="5"/>
  <c r="H25" i="5"/>
  <c r="G25" i="5"/>
  <c r="F25" i="5"/>
  <c r="E25" i="5"/>
  <c r="D25" i="5"/>
  <c r="C25" i="5"/>
  <c r="N24" i="5"/>
  <c r="M24" i="5"/>
  <c r="L24" i="5"/>
  <c r="K24" i="5"/>
  <c r="J24" i="5"/>
  <c r="I24" i="5"/>
  <c r="H24" i="5"/>
  <c r="G24" i="5"/>
  <c r="F24" i="5"/>
  <c r="E24" i="5"/>
  <c r="D24" i="5"/>
  <c r="C24" i="5"/>
  <c r="N23" i="5"/>
  <c r="M23" i="5"/>
  <c r="L23" i="5"/>
  <c r="K23" i="5"/>
  <c r="J23" i="5"/>
  <c r="I23" i="5"/>
  <c r="H23" i="5"/>
  <c r="G23" i="5"/>
  <c r="F23" i="5"/>
  <c r="E23" i="5"/>
  <c r="D23" i="5"/>
  <c r="C23" i="5"/>
  <c r="N22" i="5"/>
  <c r="M22" i="5"/>
  <c r="L22" i="5"/>
  <c r="K22" i="5"/>
  <c r="J22" i="5"/>
  <c r="I22" i="5"/>
  <c r="H22" i="5"/>
  <c r="G22" i="5"/>
  <c r="F22" i="5"/>
  <c r="E22" i="5"/>
  <c r="D22" i="5"/>
  <c r="C22" i="5"/>
  <c r="N21" i="5"/>
  <c r="M21" i="5"/>
  <c r="L21" i="5"/>
  <c r="K21" i="5"/>
  <c r="J21" i="5"/>
  <c r="I21" i="5"/>
  <c r="H21" i="5"/>
  <c r="G21" i="5"/>
  <c r="F21" i="5"/>
  <c r="E21" i="5"/>
  <c r="D21" i="5"/>
  <c r="C21" i="5"/>
  <c r="N20" i="5"/>
  <c r="M20" i="5"/>
  <c r="L20" i="5"/>
  <c r="K20" i="5"/>
  <c r="J20" i="5"/>
  <c r="I20" i="5"/>
  <c r="H20" i="5"/>
  <c r="G20" i="5"/>
  <c r="F20" i="5"/>
  <c r="E20" i="5"/>
  <c r="D20" i="5"/>
  <c r="C20" i="5"/>
  <c r="N19" i="5"/>
  <c r="M19" i="5"/>
  <c r="L19" i="5"/>
  <c r="K19" i="5"/>
  <c r="J19" i="5"/>
  <c r="I19" i="5"/>
  <c r="H19" i="5"/>
  <c r="G19" i="5"/>
  <c r="F19" i="5"/>
  <c r="E19" i="5"/>
  <c r="D19" i="5"/>
  <c r="C19" i="5"/>
  <c r="N18" i="5"/>
  <c r="M18" i="5"/>
  <c r="L18" i="5"/>
  <c r="K18" i="5"/>
  <c r="J18" i="5"/>
  <c r="I18" i="5"/>
  <c r="H18" i="5"/>
  <c r="G18" i="5"/>
  <c r="F18" i="5"/>
  <c r="E18" i="5"/>
  <c r="D18" i="5"/>
  <c r="C18" i="5"/>
  <c r="N17" i="5"/>
  <c r="M17" i="5"/>
  <c r="L17" i="5"/>
  <c r="K17" i="5"/>
  <c r="J17" i="5"/>
  <c r="I17" i="5"/>
  <c r="H17" i="5"/>
  <c r="G17" i="5"/>
  <c r="F17" i="5"/>
  <c r="E17" i="5"/>
  <c r="D17" i="5"/>
  <c r="C17" i="5"/>
  <c r="N16" i="5"/>
  <c r="M16" i="5"/>
  <c r="L16" i="5"/>
  <c r="K16" i="5"/>
  <c r="J16" i="5"/>
  <c r="I16" i="5"/>
  <c r="H16" i="5"/>
  <c r="G16" i="5"/>
  <c r="F16" i="5"/>
  <c r="E16" i="5"/>
  <c r="D16" i="5"/>
  <c r="C16" i="5"/>
  <c r="N15" i="5"/>
  <c r="M15" i="5"/>
  <c r="L15" i="5"/>
  <c r="K15" i="5"/>
  <c r="J15" i="5"/>
  <c r="K1301" i="2" s="1"/>
  <c r="K1289" i="2" s="1"/>
  <c r="I15" i="5"/>
  <c r="H15" i="5"/>
  <c r="I1231" i="2" s="1"/>
  <c r="G15" i="5"/>
  <c r="F15" i="5"/>
  <c r="G1301" i="2" s="1"/>
  <c r="G1290" i="2" s="1"/>
  <c r="E15" i="5"/>
  <c r="D15" i="5"/>
  <c r="C15" i="5"/>
  <c r="N14" i="5"/>
  <c r="M14" i="5"/>
  <c r="L14" i="5"/>
  <c r="K14" i="5"/>
  <c r="J14" i="5"/>
  <c r="K286" i="2" s="1"/>
  <c r="K274" i="2" s="1"/>
  <c r="I14" i="5"/>
  <c r="H14" i="5"/>
  <c r="I181" i="2" s="1"/>
  <c r="G14" i="5"/>
  <c r="F14" i="5"/>
  <c r="E14" i="5"/>
  <c r="D14" i="5"/>
  <c r="C14" i="5"/>
  <c r="D216" i="2" s="1"/>
  <c r="D205" i="2" s="1"/>
  <c r="N13" i="5"/>
  <c r="M13" i="5"/>
  <c r="L13" i="5"/>
  <c r="K13" i="5"/>
  <c r="J13" i="5"/>
  <c r="K531" i="2" s="1"/>
  <c r="K520" i="2" s="1"/>
  <c r="I13" i="5"/>
  <c r="H13" i="5"/>
  <c r="I531" i="2" s="1"/>
  <c r="I520" i="2" s="1"/>
  <c r="G13" i="5"/>
  <c r="F13" i="5"/>
  <c r="G531" i="2" s="1"/>
  <c r="G519" i="2" s="1"/>
  <c r="E13" i="5"/>
  <c r="D13" i="5"/>
  <c r="C13" i="5"/>
  <c r="N12" i="5"/>
  <c r="M12" i="5"/>
  <c r="L12" i="5"/>
  <c r="K12" i="5"/>
  <c r="J12" i="5"/>
  <c r="K1686" i="2" s="1"/>
  <c r="I12" i="5"/>
  <c r="H12" i="5"/>
  <c r="I1686" i="2" s="1"/>
  <c r="G12" i="5"/>
  <c r="F12" i="5"/>
  <c r="E12" i="5"/>
  <c r="D12" i="5"/>
  <c r="C12" i="5"/>
  <c r="N11" i="5"/>
  <c r="M11" i="5"/>
  <c r="L11" i="5"/>
  <c r="K11" i="5"/>
  <c r="J11" i="5"/>
  <c r="K391" i="2" s="1"/>
  <c r="K380" i="2" s="1"/>
  <c r="I11" i="5"/>
  <c r="H11" i="5"/>
  <c r="G11" i="5"/>
  <c r="F11" i="5"/>
  <c r="G741" i="2" s="1"/>
  <c r="E11" i="5"/>
  <c r="D11" i="5"/>
  <c r="C11" i="5"/>
  <c r="N10" i="5"/>
  <c r="M10" i="5"/>
  <c r="L10" i="5"/>
  <c r="K10" i="5"/>
  <c r="J10" i="5"/>
  <c r="I10" i="5"/>
  <c r="H10" i="5"/>
  <c r="G10" i="5"/>
  <c r="F10" i="5"/>
  <c r="E10" i="5"/>
  <c r="D10" i="5"/>
  <c r="C10" i="5"/>
  <c r="N9" i="5"/>
  <c r="M9" i="5"/>
  <c r="L9" i="5"/>
  <c r="K9" i="5"/>
  <c r="J9" i="5"/>
  <c r="K356" i="2" s="1"/>
  <c r="K345" i="2" s="1"/>
  <c r="I9" i="5"/>
  <c r="H9" i="5"/>
  <c r="I566" i="2" s="1"/>
  <c r="G9" i="5"/>
  <c r="F9" i="5"/>
  <c r="E9" i="5"/>
  <c r="D9" i="5"/>
  <c r="C9" i="5"/>
  <c r="N8" i="5"/>
  <c r="M8" i="5"/>
  <c r="L8" i="5"/>
  <c r="K8" i="5"/>
  <c r="J8" i="5"/>
  <c r="I8" i="5"/>
  <c r="H8" i="5"/>
  <c r="G8" i="5"/>
  <c r="F8" i="5"/>
  <c r="E8" i="5"/>
  <c r="D8" i="5"/>
  <c r="C8" i="5"/>
  <c r="N7" i="5"/>
  <c r="M7" i="5"/>
  <c r="L7" i="5"/>
  <c r="K7" i="5"/>
  <c r="J7" i="5"/>
  <c r="I7" i="5"/>
  <c r="H7" i="5"/>
  <c r="G7" i="5"/>
  <c r="F7" i="5"/>
  <c r="E7" i="5"/>
  <c r="D7" i="5"/>
  <c r="C7" i="5"/>
  <c r="N6" i="5"/>
  <c r="M6" i="5"/>
  <c r="L6" i="5"/>
  <c r="K6" i="5"/>
  <c r="J6" i="5"/>
  <c r="K1476" i="2" s="1"/>
  <c r="I6" i="5"/>
  <c r="H6" i="5"/>
  <c r="G6" i="5"/>
  <c r="F6" i="5"/>
  <c r="G1791" i="2" s="1"/>
  <c r="E6" i="5"/>
  <c r="D6" i="5"/>
  <c r="C6" i="5"/>
  <c r="N5" i="5"/>
  <c r="M5" i="5"/>
  <c r="L5" i="5"/>
  <c r="K5" i="5"/>
  <c r="J5" i="5"/>
  <c r="I5" i="5"/>
  <c r="H5" i="5"/>
  <c r="G5" i="5"/>
  <c r="F5" i="5"/>
  <c r="E5" i="5"/>
  <c r="D5" i="5"/>
  <c r="C5" i="5"/>
  <c r="N4" i="5"/>
  <c r="M4" i="5"/>
  <c r="L4" i="5"/>
  <c r="K4" i="5"/>
  <c r="J4" i="5"/>
  <c r="I4" i="5"/>
  <c r="H4" i="5"/>
  <c r="G4" i="5"/>
  <c r="F4" i="5"/>
  <c r="E4" i="5"/>
  <c r="D4" i="5"/>
  <c r="C4" i="5"/>
  <c r="B2565" i="3"/>
  <c r="AT2572" i="3"/>
  <c r="B2525" i="3"/>
  <c r="Q2604" i="3" s="1"/>
  <c r="AT2532" i="3"/>
  <c r="Q2564" i="3"/>
  <c r="O3534" i="1"/>
  <c r="N3534" i="1"/>
  <c r="M3534" i="1"/>
  <c r="L3534" i="1"/>
  <c r="K3534" i="1"/>
  <c r="J3534" i="1"/>
  <c r="I3534" i="1"/>
  <c r="H3534" i="1"/>
  <c r="G3534" i="1"/>
  <c r="F3534" i="1"/>
  <c r="E3534" i="1"/>
  <c r="D3534" i="1"/>
  <c r="D3533" i="1"/>
  <c r="O3533" i="1"/>
  <c r="N3533" i="1"/>
  <c r="M3533" i="1"/>
  <c r="L3533" i="1"/>
  <c r="K3533" i="1"/>
  <c r="J3533" i="1"/>
  <c r="I3533" i="1"/>
  <c r="H3533" i="1"/>
  <c r="G3533" i="1"/>
  <c r="F3533" i="1"/>
  <c r="E3533" i="1"/>
  <c r="O3488" i="1"/>
  <c r="N3488" i="1"/>
  <c r="M3488" i="1"/>
  <c r="L3488" i="1"/>
  <c r="K3488" i="1"/>
  <c r="J3488" i="1"/>
  <c r="I3488" i="1"/>
  <c r="H3488" i="1"/>
  <c r="G3488" i="1"/>
  <c r="F3488" i="1"/>
  <c r="E3488" i="1"/>
  <c r="D3488" i="1"/>
  <c r="P3482" i="1"/>
  <c r="O3479" i="1"/>
  <c r="N3479" i="1"/>
  <c r="M3479" i="1"/>
  <c r="L3479" i="1"/>
  <c r="K3479" i="1"/>
  <c r="J3479" i="1"/>
  <c r="I3479" i="1"/>
  <c r="H3479" i="1"/>
  <c r="H3478" i="1"/>
  <c r="G3479" i="1"/>
  <c r="F3479" i="1"/>
  <c r="E3479" i="1"/>
  <c r="D3479" i="1"/>
  <c r="O3478" i="1"/>
  <c r="N3478" i="1"/>
  <c r="M3478" i="1"/>
  <c r="L3478" i="1"/>
  <c r="K3478" i="1"/>
  <c r="J3478" i="1"/>
  <c r="I3478" i="1"/>
  <c r="G3478" i="1"/>
  <c r="F3478" i="1"/>
  <c r="E3478" i="1"/>
  <c r="D3478" i="1"/>
  <c r="O3433" i="1"/>
  <c r="N3433" i="1"/>
  <c r="M3433" i="1"/>
  <c r="L3433" i="1"/>
  <c r="K3433" i="1"/>
  <c r="J3433" i="1"/>
  <c r="I3433" i="1"/>
  <c r="H3433" i="1"/>
  <c r="G3433" i="1"/>
  <c r="F3433" i="1"/>
  <c r="E3433" i="1"/>
  <c r="D3433" i="1"/>
  <c r="P3427" i="1"/>
  <c r="B2445" i="3"/>
  <c r="Q2484" i="3" s="1"/>
  <c r="B2405" i="3"/>
  <c r="Q2444" i="3" s="1"/>
  <c r="B2365" i="3"/>
  <c r="Q2404" i="3" s="1"/>
  <c r="AT2452" i="3"/>
  <c r="AT2412" i="3"/>
  <c r="AT2372" i="3"/>
  <c r="B2245" i="3"/>
  <c r="Q2284" i="3" s="1"/>
  <c r="O3094" i="1"/>
  <c r="N3094" i="1"/>
  <c r="M3094" i="1"/>
  <c r="L3094" i="1"/>
  <c r="K3094" i="1"/>
  <c r="J3094" i="1"/>
  <c r="I3094" i="1"/>
  <c r="H3094" i="1"/>
  <c r="G3094" i="1"/>
  <c r="F3094" i="1"/>
  <c r="E3094" i="1"/>
  <c r="D3094" i="1"/>
  <c r="O3093" i="1"/>
  <c r="N3093" i="1"/>
  <c r="M3093" i="1"/>
  <c r="L3093" i="1"/>
  <c r="K3093" i="1"/>
  <c r="J3093" i="1"/>
  <c r="I3093" i="1"/>
  <c r="H3093" i="1"/>
  <c r="G3093" i="1"/>
  <c r="F3093" i="1"/>
  <c r="E3093" i="1"/>
  <c r="D3093" i="1"/>
  <c r="O3048" i="1"/>
  <c r="N3048" i="1"/>
  <c r="M3048" i="1"/>
  <c r="L3048" i="1"/>
  <c r="K3048" i="1"/>
  <c r="J3048" i="1"/>
  <c r="I3048" i="1"/>
  <c r="H3048" i="1"/>
  <c r="G3048" i="1"/>
  <c r="F3048" i="1"/>
  <c r="E3048" i="1"/>
  <c r="D3048" i="1"/>
  <c r="P3042" i="1"/>
  <c r="O3369" i="1"/>
  <c r="N3369" i="1"/>
  <c r="M3369" i="1"/>
  <c r="L3369" i="1"/>
  <c r="K3369" i="1"/>
  <c r="J3369" i="1"/>
  <c r="I3369" i="1"/>
  <c r="H3369" i="1"/>
  <c r="G3369" i="1"/>
  <c r="F3369" i="1"/>
  <c r="E3369" i="1"/>
  <c r="D3369" i="1"/>
  <c r="O3368" i="1"/>
  <c r="N3368" i="1"/>
  <c r="M3368" i="1"/>
  <c r="L3368" i="1"/>
  <c r="K3368" i="1"/>
  <c r="J3368" i="1"/>
  <c r="I3368" i="1"/>
  <c r="H3368" i="1"/>
  <c r="G3368" i="1"/>
  <c r="F3368" i="1"/>
  <c r="E3368" i="1"/>
  <c r="D3368" i="1"/>
  <c r="O3323" i="1"/>
  <c r="N3323" i="1"/>
  <c r="M3323" i="1"/>
  <c r="L3323" i="1"/>
  <c r="K3323" i="1"/>
  <c r="J3323" i="1"/>
  <c r="I3323" i="1"/>
  <c r="H3323" i="1"/>
  <c r="G3323" i="1"/>
  <c r="F3323" i="1"/>
  <c r="E3323" i="1"/>
  <c r="D3323" i="1"/>
  <c r="P3317" i="1"/>
  <c r="O3314" i="1"/>
  <c r="N3314" i="1"/>
  <c r="M3314" i="1"/>
  <c r="L3314" i="1"/>
  <c r="K3314" i="1"/>
  <c r="J3314" i="1"/>
  <c r="I3314" i="1"/>
  <c r="H3314" i="1"/>
  <c r="G3314" i="1"/>
  <c r="F3314" i="1"/>
  <c r="E3314" i="1"/>
  <c r="D3314" i="1"/>
  <c r="O3313" i="1"/>
  <c r="N3313" i="1"/>
  <c r="M3313" i="1"/>
  <c r="L3313" i="1"/>
  <c r="K3313" i="1"/>
  <c r="J3313" i="1"/>
  <c r="I3313" i="1"/>
  <c r="H3313" i="1"/>
  <c r="G3313" i="1"/>
  <c r="F3313" i="1"/>
  <c r="E3313" i="1"/>
  <c r="D3313" i="1"/>
  <c r="O3268" i="1"/>
  <c r="N3268" i="1"/>
  <c r="M3268" i="1"/>
  <c r="L3268" i="1"/>
  <c r="K3268" i="1"/>
  <c r="J3268" i="1"/>
  <c r="I3268" i="1"/>
  <c r="H3268" i="1"/>
  <c r="G3268" i="1"/>
  <c r="F3268" i="1"/>
  <c r="E3268" i="1"/>
  <c r="D3268" i="1"/>
  <c r="P3262" i="1"/>
  <c r="O3259" i="1"/>
  <c r="N3259" i="1"/>
  <c r="M3259" i="1"/>
  <c r="L3259" i="1"/>
  <c r="K3259" i="1"/>
  <c r="J3259" i="1"/>
  <c r="I3259" i="1"/>
  <c r="H3259" i="1"/>
  <c r="G3259" i="1"/>
  <c r="F3259" i="1"/>
  <c r="E3259" i="1"/>
  <c r="D3259" i="1"/>
  <c r="O3258" i="1"/>
  <c r="N3258" i="1"/>
  <c r="M3258" i="1"/>
  <c r="L3258" i="1"/>
  <c r="K3258" i="1"/>
  <c r="J3258" i="1"/>
  <c r="I3258" i="1"/>
  <c r="H3258" i="1"/>
  <c r="G3258" i="1"/>
  <c r="F3258" i="1"/>
  <c r="E3258" i="1"/>
  <c r="D3258" i="1"/>
  <c r="O3213" i="1"/>
  <c r="N3213" i="1"/>
  <c r="M3213" i="1"/>
  <c r="L3213" i="1"/>
  <c r="K3213" i="1"/>
  <c r="J3213" i="1"/>
  <c r="I3213" i="1"/>
  <c r="H3213" i="1"/>
  <c r="G3213" i="1"/>
  <c r="F3213" i="1"/>
  <c r="E3213" i="1"/>
  <c r="D3213" i="1"/>
  <c r="P3207" i="1"/>
  <c r="BE251" i="10"/>
  <c r="BD251" i="10"/>
  <c r="BC251" i="10"/>
  <c r="BB251" i="10"/>
  <c r="BA251" i="10"/>
  <c r="AZ251" i="10"/>
  <c r="AY251" i="10"/>
  <c r="AX251" i="10"/>
  <c r="AW251" i="10"/>
  <c r="AV251" i="10"/>
  <c r="AU251" i="10"/>
  <c r="AT251" i="10"/>
  <c r="AQ251" i="10"/>
  <c r="AP251" i="10"/>
  <c r="AO251" i="10"/>
  <c r="AN251" i="10"/>
  <c r="AM251" i="10"/>
  <c r="AL251" i="10"/>
  <c r="AK251" i="10"/>
  <c r="AJ251" i="10"/>
  <c r="AI251" i="10"/>
  <c r="AH251" i="10"/>
  <c r="AG251" i="10"/>
  <c r="AF251" i="10"/>
  <c r="BE250" i="10"/>
  <c r="BD250" i="10"/>
  <c r="BC250" i="10"/>
  <c r="BB250" i="10"/>
  <c r="BA250" i="10"/>
  <c r="AZ250" i="10"/>
  <c r="AY250" i="10"/>
  <c r="AX250" i="10"/>
  <c r="AW250" i="10"/>
  <c r="AV250" i="10"/>
  <c r="AU250" i="10"/>
  <c r="AT250" i="10"/>
  <c r="AQ250" i="10"/>
  <c r="AP250" i="10"/>
  <c r="AO250" i="10"/>
  <c r="AN250" i="10"/>
  <c r="AM250" i="10"/>
  <c r="AL250" i="10"/>
  <c r="AK250" i="10"/>
  <c r="AJ250" i="10"/>
  <c r="AI250" i="10"/>
  <c r="AH250" i="10"/>
  <c r="AG250" i="10"/>
  <c r="AF250" i="10"/>
  <c r="BE249" i="10"/>
  <c r="BD249" i="10"/>
  <c r="BC249" i="10"/>
  <c r="BB249" i="10"/>
  <c r="BA249" i="10"/>
  <c r="AZ249" i="10"/>
  <c r="AY249" i="10"/>
  <c r="AX249" i="10"/>
  <c r="AW249" i="10"/>
  <c r="AV249" i="10"/>
  <c r="AU249" i="10"/>
  <c r="AT249" i="10"/>
  <c r="AQ249" i="10"/>
  <c r="AP249" i="10"/>
  <c r="AO249" i="10"/>
  <c r="AN249" i="10"/>
  <c r="AM249" i="10"/>
  <c r="AL249" i="10"/>
  <c r="AK249" i="10"/>
  <c r="AJ249" i="10"/>
  <c r="AI249" i="10"/>
  <c r="AH249" i="10"/>
  <c r="AG249" i="10"/>
  <c r="AF249" i="10"/>
  <c r="BE248" i="10"/>
  <c r="BD248" i="10"/>
  <c r="BC248" i="10"/>
  <c r="BB248" i="10"/>
  <c r="BA248" i="10"/>
  <c r="AZ248" i="10"/>
  <c r="AY248" i="10"/>
  <c r="AX248" i="10"/>
  <c r="AW248" i="10"/>
  <c r="AV248" i="10"/>
  <c r="AU248" i="10"/>
  <c r="AT248" i="10"/>
  <c r="AQ248" i="10"/>
  <c r="AP248" i="10"/>
  <c r="AO248" i="10"/>
  <c r="AN248" i="10"/>
  <c r="AM248" i="10"/>
  <c r="AL248" i="10"/>
  <c r="AK248" i="10"/>
  <c r="AJ248" i="10"/>
  <c r="AI248" i="10"/>
  <c r="AH248" i="10"/>
  <c r="AG248" i="10"/>
  <c r="AF248" i="10"/>
  <c r="BE247" i="10"/>
  <c r="BD247" i="10"/>
  <c r="BC247" i="10"/>
  <c r="BB247" i="10"/>
  <c r="BA247" i="10"/>
  <c r="AZ247" i="10"/>
  <c r="AY247" i="10"/>
  <c r="AX247" i="10"/>
  <c r="AW247" i="10"/>
  <c r="AV247" i="10"/>
  <c r="AU247" i="10"/>
  <c r="AT247" i="10"/>
  <c r="AQ247" i="10"/>
  <c r="AP247" i="10"/>
  <c r="AO247" i="10"/>
  <c r="AN247" i="10"/>
  <c r="AM247" i="10"/>
  <c r="AL247" i="10"/>
  <c r="AK247" i="10"/>
  <c r="AJ247" i="10"/>
  <c r="AI247" i="10"/>
  <c r="AH247" i="10"/>
  <c r="AG247" i="10"/>
  <c r="AF247" i="10"/>
  <c r="BE233" i="10"/>
  <c r="BD233" i="10"/>
  <c r="BC233" i="10"/>
  <c r="BB233" i="10"/>
  <c r="BA233" i="10"/>
  <c r="AZ233" i="10"/>
  <c r="AY233" i="10"/>
  <c r="AX233" i="10"/>
  <c r="AW233" i="10"/>
  <c r="AV233" i="10"/>
  <c r="AU233" i="10"/>
  <c r="AT233" i="10"/>
  <c r="AQ233" i="10"/>
  <c r="AP233" i="10"/>
  <c r="AO233" i="10"/>
  <c r="AN233" i="10"/>
  <c r="AM233" i="10"/>
  <c r="AL233" i="10"/>
  <c r="AK233" i="10"/>
  <c r="AJ233" i="10"/>
  <c r="AI233" i="10"/>
  <c r="AH233" i="10"/>
  <c r="AG233" i="10"/>
  <c r="AF233" i="10"/>
  <c r="BE232" i="10"/>
  <c r="BD232" i="10"/>
  <c r="BC232" i="10"/>
  <c r="BB232" i="10"/>
  <c r="BA232" i="10"/>
  <c r="AZ232" i="10"/>
  <c r="AY232" i="10"/>
  <c r="AX232" i="10"/>
  <c r="AW232" i="10"/>
  <c r="AV232" i="10"/>
  <c r="AU232" i="10"/>
  <c r="AT232" i="10"/>
  <c r="AQ232" i="10"/>
  <c r="AP232" i="10"/>
  <c r="AO232" i="10"/>
  <c r="AN232" i="10"/>
  <c r="AM232" i="10"/>
  <c r="AL232" i="10"/>
  <c r="AK232" i="10"/>
  <c r="AJ232" i="10"/>
  <c r="AI232" i="10"/>
  <c r="AH232" i="10"/>
  <c r="AG232" i="10"/>
  <c r="AF232" i="10"/>
  <c r="BE231" i="10"/>
  <c r="BD231" i="10"/>
  <c r="BC231" i="10"/>
  <c r="BB231" i="10"/>
  <c r="BA231" i="10"/>
  <c r="AZ231" i="10"/>
  <c r="AY231" i="10"/>
  <c r="AX231" i="10"/>
  <c r="AW231" i="10"/>
  <c r="AV231" i="10"/>
  <c r="AU231" i="10"/>
  <c r="AT231" i="10"/>
  <c r="AQ231" i="10"/>
  <c r="AP231" i="10"/>
  <c r="AO231" i="10"/>
  <c r="AN231" i="10"/>
  <c r="AM231" i="10"/>
  <c r="AL231" i="10"/>
  <c r="AK231" i="10"/>
  <c r="AJ231" i="10"/>
  <c r="AI231" i="10"/>
  <c r="AH231" i="10"/>
  <c r="AG231" i="10"/>
  <c r="AF231" i="10"/>
  <c r="BE230" i="10"/>
  <c r="BD230" i="10"/>
  <c r="BC230" i="10"/>
  <c r="BB230" i="10"/>
  <c r="BA230" i="10"/>
  <c r="AZ230" i="10"/>
  <c r="AY230" i="10"/>
  <c r="AX230" i="10"/>
  <c r="AW230" i="10"/>
  <c r="AV230" i="10"/>
  <c r="AU230" i="10"/>
  <c r="AT230" i="10"/>
  <c r="AQ230" i="10"/>
  <c r="AP230" i="10"/>
  <c r="AO230" i="10"/>
  <c r="AN230" i="10"/>
  <c r="AM230" i="10"/>
  <c r="AL230" i="10"/>
  <c r="AK230" i="10"/>
  <c r="AJ230" i="10"/>
  <c r="AI230" i="10"/>
  <c r="AH230" i="10"/>
  <c r="AG230" i="10"/>
  <c r="AF230" i="10"/>
  <c r="BE229" i="10"/>
  <c r="BD229" i="10"/>
  <c r="BC229" i="10"/>
  <c r="BB229" i="10"/>
  <c r="BA229" i="10"/>
  <c r="AZ229" i="10"/>
  <c r="AY229" i="10"/>
  <c r="AX229" i="10"/>
  <c r="AW229" i="10"/>
  <c r="AV229" i="10"/>
  <c r="AU229" i="10"/>
  <c r="AT229" i="10"/>
  <c r="AQ229" i="10"/>
  <c r="AP229" i="10"/>
  <c r="AO229" i="10"/>
  <c r="AN229" i="10"/>
  <c r="AM229" i="10"/>
  <c r="AL229" i="10"/>
  <c r="AK229" i="10"/>
  <c r="AJ229" i="10"/>
  <c r="AI229" i="10"/>
  <c r="AH229" i="10"/>
  <c r="AG229" i="10"/>
  <c r="AF229" i="10"/>
  <c r="BE195" i="10"/>
  <c r="BD195" i="10"/>
  <c r="BC195" i="10"/>
  <c r="BB195" i="10"/>
  <c r="BA195" i="10"/>
  <c r="AZ195" i="10"/>
  <c r="AY195" i="10"/>
  <c r="AX195" i="10"/>
  <c r="AW195" i="10"/>
  <c r="AV195" i="10"/>
  <c r="AU195" i="10"/>
  <c r="AT195" i="10"/>
  <c r="AQ195" i="10"/>
  <c r="AP195" i="10"/>
  <c r="AO195" i="10"/>
  <c r="AN195" i="10"/>
  <c r="AM195" i="10"/>
  <c r="AL195" i="10"/>
  <c r="AK195" i="10"/>
  <c r="AJ195" i="10"/>
  <c r="AI195" i="10"/>
  <c r="AH195" i="10"/>
  <c r="AG195" i="10"/>
  <c r="AF195" i="10"/>
  <c r="BE194" i="10"/>
  <c r="BD194" i="10"/>
  <c r="BC194" i="10"/>
  <c r="BB194" i="10"/>
  <c r="BA194" i="10"/>
  <c r="AZ194" i="10"/>
  <c r="AY194" i="10"/>
  <c r="AX194" i="10"/>
  <c r="AW194" i="10"/>
  <c r="AV194" i="10"/>
  <c r="AU194" i="10"/>
  <c r="AT194" i="10"/>
  <c r="AQ194" i="10"/>
  <c r="AP194" i="10"/>
  <c r="AO194" i="10"/>
  <c r="AN194" i="10"/>
  <c r="AM194" i="10"/>
  <c r="AL194" i="10"/>
  <c r="AK194" i="10"/>
  <c r="AJ194" i="10"/>
  <c r="AI194" i="10"/>
  <c r="AH194" i="10"/>
  <c r="AG194" i="10"/>
  <c r="AF194" i="10"/>
  <c r="BE193" i="10"/>
  <c r="BD193" i="10"/>
  <c r="BC193" i="10"/>
  <c r="BB193" i="10"/>
  <c r="BA193" i="10"/>
  <c r="AZ193" i="10"/>
  <c r="AY193" i="10"/>
  <c r="AX193" i="10"/>
  <c r="AW193" i="10"/>
  <c r="AV193" i="10"/>
  <c r="AU193" i="10"/>
  <c r="AT193" i="10"/>
  <c r="AQ193" i="10"/>
  <c r="AP193" i="10"/>
  <c r="AO193" i="10"/>
  <c r="AN193" i="10"/>
  <c r="AM193" i="10"/>
  <c r="AL193" i="10"/>
  <c r="AK193" i="10"/>
  <c r="AJ193" i="10"/>
  <c r="AI193" i="10"/>
  <c r="AH193" i="10"/>
  <c r="AG193" i="10"/>
  <c r="AF193" i="10"/>
  <c r="BE192" i="10"/>
  <c r="BD192" i="10"/>
  <c r="BC192" i="10"/>
  <c r="BB192" i="10"/>
  <c r="BA192" i="10"/>
  <c r="AZ192" i="10"/>
  <c r="AY192" i="10"/>
  <c r="AX192" i="10"/>
  <c r="AW192" i="10"/>
  <c r="AV192" i="10"/>
  <c r="AU192" i="10"/>
  <c r="AT192" i="10"/>
  <c r="AQ192" i="10"/>
  <c r="AP192" i="10"/>
  <c r="AO192" i="10"/>
  <c r="AN192" i="10"/>
  <c r="AM192" i="10"/>
  <c r="AL192" i="10"/>
  <c r="AK192" i="10"/>
  <c r="AJ192" i="10"/>
  <c r="AI192" i="10"/>
  <c r="AH192" i="10"/>
  <c r="AG192" i="10"/>
  <c r="AF192" i="10"/>
  <c r="BE191" i="10"/>
  <c r="BD191" i="10"/>
  <c r="BC191" i="10"/>
  <c r="BB191" i="10"/>
  <c r="BA191" i="10"/>
  <c r="AZ191" i="10"/>
  <c r="AY191" i="10"/>
  <c r="AX191" i="10"/>
  <c r="AW191" i="10"/>
  <c r="AV191" i="10"/>
  <c r="AU191" i="10"/>
  <c r="AT191" i="10"/>
  <c r="AQ191" i="10"/>
  <c r="AP191" i="10"/>
  <c r="AO191" i="10"/>
  <c r="AN191" i="10"/>
  <c r="AM191" i="10"/>
  <c r="AL191" i="10"/>
  <c r="AK191" i="10"/>
  <c r="AJ191" i="10"/>
  <c r="AI191" i="10"/>
  <c r="AH191" i="10"/>
  <c r="AG191" i="10"/>
  <c r="AF191" i="10"/>
  <c r="BE177" i="10"/>
  <c r="BD177" i="10"/>
  <c r="BC177" i="10"/>
  <c r="BB177" i="10"/>
  <c r="BA177" i="10"/>
  <c r="AZ177" i="10"/>
  <c r="AY177" i="10"/>
  <c r="AX177" i="10"/>
  <c r="AW177" i="10"/>
  <c r="AV177" i="10"/>
  <c r="AU177" i="10"/>
  <c r="AT177" i="10"/>
  <c r="AQ177" i="10"/>
  <c r="AP177" i="10"/>
  <c r="AO177" i="10"/>
  <c r="AN177" i="10"/>
  <c r="AM177" i="10"/>
  <c r="AL177" i="10"/>
  <c r="AK177" i="10"/>
  <c r="AJ177" i="10"/>
  <c r="AI177" i="10"/>
  <c r="AH177" i="10"/>
  <c r="AG177" i="10"/>
  <c r="AF177" i="10"/>
  <c r="BE176" i="10"/>
  <c r="BD176" i="10"/>
  <c r="BC176" i="10"/>
  <c r="BB176" i="10"/>
  <c r="BA176" i="10"/>
  <c r="AZ176" i="10"/>
  <c r="AY176" i="10"/>
  <c r="AX176" i="10"/>
  <c r="AW176" i="10"/>
  <c r="AV176" i="10"/>
  <c r="AU176" i="10"/>
  <c r="AT176" i="10"/>
  <c r="AQ176" i="10"/>
  <c r="AP176" i="10"/>
  <c r="AO176" i="10"/>
  <c r="AN176" i="10"/>
  <c r="AM176" i="10"/>
  <c r="AL176" i="10"/>
  <c r="AK176" i="10"/>
  <c r="AJ176" i="10"/>
  <c r="AI176" i="10"/>
  <c r="AH176" i="10"/>
  <c r="AG176" i="10"/>
  <c r="AF176" i="10"/>
  <c r="BE175" i="10"/>
  <c r="BD175" i="10"/>
  <c r="BC175" i="10"/>
  <c r="BB175" i="10"/>
  <c r="BA175" i="10"/>
  <c r="AZ175" i="10"/>
  <c r="AY175" i="10"/>
  <c r="AX175" i="10"/>
  <c r="AW175" i="10"/>
  <c r="AV175" i="10"/>
  <c r="AU175" i="10"/>
  <c r="AT175" i="10"/>
  <c r="AQ175" i="10"/>
  <c r="AP175" i="10"/>
  <c r="AO175" i="10"/>
  <c r="AN175" i="10"/>
  <c r="AM175" i="10"/>
  <c r="AL175" i="10"/>
  <c r="AK175" i="10"/>
  <c r="AJ175" i="10"/>
  <c r="AI175" i="10"/>
  <c r="AH175" i="10"/>
  <c r="AG175" i="10"/>
  <c r="AF175" i="10"/>
  <c r="BE174" i="10"/>
  <c r="BD174" i="10"/>
  <c r="BC174" i="10"/>
  <c r="BB174" i="10"/>
  <c r="BA174" i="10"/>
  <c r="AZ174" i="10"/>
  <c r="AY174" i="10"/>
  <c r="AX174" i="10"/>
  <c r="AW174" i="10"/>
  <c r="AV174" i="10"/>
  <c r="AU174" i="10"/>
  <c r="AT174" i="10"/>
  <c r="AQ174" i="10"/>
  <c r="AP174" i="10"/>
  <c r="AO174" i="10"/>
  <c r="AN174" i="10"/>
  <c r="AM174" i="10"/>
  <c r="AL174" i="10"/>
  <c r="AK174" i="10"/>
  <c r="AJ174" i="10"/>
  <c r="AI174" i="10"/>
  <c r="AH174" i="10"/>
  <c r="AG174" i="10"/>
  <c r="AF174" i="10"/>
  <c r="BE173" i="10"/>
  <c r="BD173" i="10"/>
  <c r="BC173" i="10"/>
  <c r="BB173" i="10"/>
  <c r="BA173" i="10"/>
  <c r="AZ173" i="10"/>
  <c r="AY173" i="10"/>
  <c r="AX173" i="10"/>
  <c r="AW173" i="10"/>
  <c r="AV173" i="10"/>
  <c r="AU173" i="10"/>
  <c r="AT173" i="10"/>
  <c r="AQ173" i="10"/>
  <c r="AP173" i="10"/>
  <c r="AO173" i="10"/>
  <c r="AN173" i="10"/>
  <c r="AM173" i="10"/>
  <c r="AL173" i="10"/>
  <c r="AK173" i="10"/>
  <c r="AJ173" i="10"/>
  <c r="AI173" i="10"/>
  <c r="AH173" i="10"/>
  <c r="AG173" i="10"/>
  <c r="AF173" i="10"/>
  <c r="BE139" i="10"/>
  <c r="BD139" i="10"/>
  <c r="BC139" i="10"/>
  <c r="BB139" i="10"/>
  <c r="BA139" i="10"/>
  <c r="AZ139" i="10"/>
  <c r="AY139" i="10"/>
  <c r="AX139" i="10"/>
  <c r="AW139" i="10"/>
  <c r="AV139" i="10"/>
  <c r="AU139" i="10"/>
  <c r="AT139" i="10"/>
  <c r="AQ139" i="10"/>
  <c r="AP139" i="10"/>
  <c r="AO139" i="10"/>
  <c r="AN139" i="10"/>
  <c r="AM139" i="10"/>
  <c r="AL139" i="10"/>
  <c r="AK139" i="10"/>
  <c r="AJ139" i="10"/>
  <c r="AI139" i="10"/>
  <c r="AH139" i="10"/>
  <c r="AG139" i="10"/>
  <c r="AF139" i="10"/>
  <c r="BE138" i="10"/>
  <c r="BD138" i="10"/>
  <c r="BC138" i="10"/>
  <c r="BB138" i="10"/>
  <c r="BA138" i="10"/>
  <c r="AZ138" i="10"/>
  <c r="AY138" i="10"/>
  <c r="AX138" i="10"/>
  <c r="AW138" i="10"/>
  <c r="AV138" i="10"/>
  <c r="AU138" i="10"/>
  <c r="AT138" i="10"/>
  <c r="AQ138" i="10"/>
  <c r="AP138" i="10"/>
  <c r="AO138" i="10"/>
  <c r="AN138" i="10"/>
  <c r="AM138" i="10"/>
  <c r="AL138" i="10"/>
  <c r="AK138" i="10"/>
  <c r="AJ138" i="10"/>
  <c r="AI138" i="10"/>
  <c r="AH138" i="10"/>
  <c r="AG138" i="10"/>
  <c r="AF138" i="10"/>
  <c r="BE137" i="10"/>
  <c r="BD137" i="10"/>
  <c r="BC137" i="10"/>
  <c r="BB137" i="10"/>
  <c r="BA137" i="10"/>
  <c r="AZ137" i="10"/>
  <c r="AY137" i="10"/>
  <c r="AX137" i="10"/>
  <c r="AW137" i="10"/>
  <c r="AV137" i="10"/>
  <c r="AU137" i="10"/>
  <c r="AT137" i="10"/>
  <c r="AQ137" i="10"/>
  <c r="AP137" i="10"/>
  <c r="AO137" i="10"/>
  <c r="AN137" i="10"/>
  <c r="AM137" i="10"/>
  <c r="AL137" i="10"/>
  <c r="AK137" i="10"/>
  <c r="AJ137" i="10"/>
  <c r="AI137" i="10"/>
  <c r="AH137" i="10"/>
  <c r="AG137" i="10"/>
  <c r="AF137" i="10"/>
  <c r="BE136" i="10"/>
  <c r="BD136" i="10"/>
  <c r="BC136" i="10"/>
  <c r="BB136" i="10"/>
  <c r="BA136" i="10"/>
  <c r="AZ136" i="10"/>
  <c r="AY136" i="10"/>
  <c r="AX136" i="10"/>
  <c r="AW136" i="10"/>
  <c r="AV136" i="10"/>
  <c r="AU136" i="10"/>
  <c r="AT136" i="10"/>
  <c r="AQ136" i="10"/>
  <c r="AP136" i="10"/>
  <c r="AO136" i="10"/>
  <c r="AN136" i="10"/>
  <c r="AM136" i="10"/>
  <c r="AL136" i="10"/>
  <c r="AK136" i="10"/>
  <c r="AJ136" i="10"/>
  <c r="AI136" i="10"/>
  <c r="AH136" i="10"/>
  <c r="AG136" i="10"/>
  <c r="AF136" i="10"/>
  <c r="BE135" i="10"/>
  <c r="BD135" i="10"/>
  <c r="BC135" i="10"/>
  <c r="BB135" i="10"/>
  <c r="BA135" i="10"/>
  <c r="AZ135" i="10"/>
  <c r="AY135" i="10"/>
  <c r="AX135" i="10"/>
  <c r="AW135" i="10"/>
  <c r="AV135" i="10"/>
  <c r="AU135" i="10"/>
  <c r="AT135" i="10"/>
  <c r="AQ135" i="10"/>
  <c r="AP135" i="10"/>
  <c r="AO135" i="10"/>
  <c r="AN135" i="10"/>
  <c r="AM135" i="10"/>
  <c r="AL135" i="10"/>
  <c r="AK135" i="10"/>
  <c r="AJ135" i="10"/>
  <c r="AI135" i="10"/>
  <c r="AH135" i="10"/>
  <c r="AG135" i="10"/>
  <c r="AF135" i="10"/>
  <c r="BE121" i="10"/>
  <c r="BD121" i="10"/>
  <c r="BC121" i="10"/>
  <c r="BB121" i="10"/>
  <c r="BA121" i="10"/>
  <c r="AZ121" i="10"/>
  <c r="AY121" i="10"/>
  <c r="AX121" i="10"/>
  <c r="AW121" i="10"/>
  <c r="AV121" i="10"/>
  <c r="AU121" i="10"/>
  <c r="AT121" i="10"/>
  <c r="AQ121" i="10"/>
  <c r="AP121" i="10"/>
  <c r="AO121" i="10"/>
  <c r="AN121" i="10"/>
  <c r="AM121" i="10"/>
  <c r="AL121" i="10"/>
  <c r="AK121" i="10"/>
  <c r="AJ121" i="10"/>
  <c r="AI121" i="10"/>
  <c r="AH121" i="10"/>
  <c r="AG121" i="10"/>
  <c r="AF121" i="10"/>
  <c r="BE120" i="10"/>
  <c r="BD120" i="10"/>
  <c r="BC120" i="10"/>
  <c r="BB120" i="10"/>
  <c r="BA120" i="10"/>
  <c r="AZ120" i="10"/>
  <c r="AY120" i="10"/>
  <c r="AX120" i="10"/>
  <c r="AW120" i="10"/>
  <c r="AV120" i="10"/>
  <c r="AU120" i="10"/>
  <c r="AT120" i="10"/>
  <c r="AQ120" i="10"/>
  <c r="AP120" i="10"/>
  <c r="AO120" i="10"/>
  <c r="AN120" i="10"/>
  <c r="AM120" i="10"/>
  <c r="AL120" i="10"/>
  <c r="AK120" i="10"/>
  <c r="AJ120" i="10"/>
  <c r="AI120" i="10"/>
  <c r="AH120" i="10"/>
  <c r="AG120" i="10"/>
  <c r="AF120" i="10"/>
  <c r="BE119" i="10"/>
  <c r="BD119" i="10"/>
  <c r="BC119" i="10"/>
  <c r="BB119" i="10"/>
  <c r="BA119" i="10"/>
  <c r="AZ119" i="10"/>
  <c r="AY119" i="10"/>
  <c r="AX119" i="10"/>
  <c r="AW119" i="10"/>
  <c r="AV119" i="10"/>
  <c r="AU119" i="10"/>
  <c r="AT119" i="10"/>
  <c r="AQ119" i="10"/>
  <c r="AP119" i="10"/>
  <c r="AO119" i="10"/>
  <c r="AN119" i="10"/>
  <c r="AM119" i="10"/>
  <c r="AL119" i="10"/>
  <c r="AK119" i="10"/>
  <c r="AJ119" i="10"/>
  <c r="AI119" i="10"/>
  <c r="AH119" i="10"/>
  <c r="AG119" i="10"/>
  <c r="AF119" i="10"/>
  <c r="BE118" i="10"/>
  <c r="BD118" i="10"/>
  <c r="BC118" i="10"/>
  <c r="BB118" i="10"/>
  <c r="BA118" i="10"/>
  <c r="AZ118" i="10"/>
  <c r="AY118" i="10"/>
  <c r="AX118" i="10"/>
  <c r="AW118" i="10"/>
  <c r="AV118" i="10"/>
  <c r="AU118" i="10"/>
  <c r="AT118" i="10"/>
  <c r="AQ118" i="10"/>
  <c r="AP118" i="10"/>
  <c r="AO118" i="10"/>
  <c r="AN118" i="10"/>
  <c r="AM118" i="10"/>
  <c r="AL118" i="10"/>
  <c r="AK118" i="10"/>
  <c r="AJ118" i="10"/>
  <c r="AI118" i="10"/>
  <c r="AH118" i="10"/>
  <c r="AG118" i="10"/>
  <c r="AF118" i="10"/>
  <c r="BE117" i="10"/>
  <c r="BD117" i="10"/>
  <c r="BC117" i="10"/>
  <c r="BB117" i="10"/>
  <c r="BA117" i="10"/>
  <c r="AZ117" i="10"/>
  <c r="AY117" i="10"/>
  <c r="AX117" i="10"/>
  <c r="AW117" i="10"/>
  <c r="AV117" i="10"/>
  <c r="AU117" i="10"/>
  <c r="AT117" i="10"/>
  <c r="AQ117" i="10"/>
  <c r="AP117" i="10"/>
  <c r="AO117" i="10"/>
  <c r="AN117" i="10"/>
  <c r="AM117" i="10"/>
  <c r="AL117" i="10"/>
  <c r="AK117" i="10"/>
  <c r="AJ117" i="10"/>
  <c r="AI117" i="10"/>
  <c r="AH117" i="10"/>
  <c r="AG117" i="10"/>
  <c r="AF117" i="10"/>
  <c r="BE83" i="10"/>
  <c r="BD83" i="10"/>
  <c r="BC83" i="10"/>
  <c r="BB83" i="10"/>
  <c r="BA83" i="10"/>
  <c r="AZ83" i="10"/>
  <c r="AY83" i="10"/>
  <c r="AX83" i="10"/>
  <c r="AW83" i="10"/>
  <c r="AV83" i="10"/>
  <c r="AU83" i="10"/>
  <c r="AT83" i="10"/>
  <c r="AQ83" i="10"/>
  <c r="AP83" i="10"/>
  <c r="AO83" i="10"/>
  <c r="AN83" i="10"/>
  <c r="AM83" i="10"/>
  <c r="AL83" i="10"/>
  <c r="AK83" i="10"/>
  <c r="AJ83" i="10"/>
  <c r="AI83" i="10"/>
  <c r="AH83" i="10"/>
  <c r="AG83" i="10"/>
  <c r="AF83" i="10"/>
  <c r="BE82" i="10"/>
  <c r="BD82" i="10"/>
  <c r="BC82" i="10"/>
  <c r="BB82" i="10"/>
  <c r="BA82" i="10"/>
  <c r="AZ82" i="10"/>
  <c r="AY82" i="10"/>
  <c r="AX82" i="10"/>
  <c r="AW82" i="10"/>
  <c r="AV82" i="10"/>
  <c r="AU82" i="10"/>
  <c r="AT82" i="10"/>
  <c r="AQ82" i="10"/>
  <c r="AP82" i="10"/>
  <c r="AO82" i="10"/>
  <c r="AN82" i="10"/>
  <c r="AM82" i="10"/>
  <c r="AL82" i="10"/>
  <c r="AK82" i="10"/>
  <c r="AJ82" i="10"/>
  <c r="AI82" i="10"/>
  <c r="AH82" i="10"/>
  <c r="AG82" i="10"/>
  <c r="AF82" i="10"/>
  <c r="BE81" i="10"/>
  <c r="BD81" i="10"/>
  <c r="BC81" i="10"/>
  <c r="BB81" i="10"/>
  <c r="BA81" i="10"/>
  <c r="AZ81" i="10"/>
  <c r="AY81" i="10"/>
  <c r="AX81" i="10"/>
  <c r="AW81" i="10"/>
  <c r="AV81" i="10"/>
  <c r="AU81" i="10"/>
  <c r="AT81" i="10"/>
  <c r="AQ81" i="10"/>
  <c r="AP81" i="10"/>
  <c r="AO81" i="10"/>
  <c r="AN81" i="10"/>
  <c r="AM81" i="10"/>
  <c r="AL81" i="10"/>
  <c r="AK81" i="10"/>
  <c r="AJ81" i="10"/>
  <c r="AI81" i="10"/>
  <c r="AH81" i="10"/>
  <c r="AG81" i="10"/>
  <c r="AF81" i="10"/>
  <c r="BE80" i="10"/>
  <c r="BD80" i="10"/>
  <c r="BC80" i="10"/>
  <c r="BB80" i="10"/>
  <c r="BA80" i="10"/>
  <c r="AZ80" i="10"/>
  <c r="AY80" i="10"/>
  <c r="AX80" i="10"/>
  <c r="AW80" i="10"/>
  <c r="AV80" i="10"/>
  <c r="AU80" i="10"/>
  <c r="AT80" i="10"/>
  <c r="AQ80" i="10"/>
  <c r="AP80" i="10"/>
  <c r="AO80" i="10"/>
  <c r="AN80" i="10"/>
  <c r="AM80" i="10"/>
  <c r="AL80" i="10"/>
  <c r="AK80" i="10"/>
  <c r="AJ80" i="10"/>
  <c r="AI80" i="10"/>
  <c r="AH80" i="10"/>
  <c r="AG80" i="10"/>
  <c r="AF80" i="10"/>
  <c r="BE79" i="10"/>
  <c r="BD79" i="10"/>
  <c r="BC79" i="10"/>
  <c r="BB79" i="10"/>
  <c r="BA79" i="10"/>
  <c r="AZ79" i="10"/>
  <c r="AY79" i="10"/>
  <c r="AX79" i="10"/>
  <c r="AW79" i="10"/>
  <c r="AV79" i="10"/>
  <c r="AU79" i="10"/>
  <c r="AT79" i="10"/>
  <c r="AQ79" i="10"/>
  <c r="AP79" i="10"/>
  <c r="AO79" i="10"/>
  <c r="AN79" i="10"/>
  <c r="AM79" i="10"/>
  <c r="AL79" i="10"/>
  <c r="AK79" i="10"/>
  <c r="AJ79" i="10"/>
  <c r="AI79" i="10"/>
  <c r="AH79" i="10"/>
  <c r="AG79" i="10"/>
  <c r="AF79" i="10"/>
  <c r="BE65" i="10"/>
  <c r="BD65" i="10"/>
  <c r="BC65" i="10"/>
  <c r="BB65" i="10"/>
  <c r="BA65" i="10"/>
  <c r="AZ65" i="10"/>
  <c r="AY65" i="10"/>
  <c r="AX65" i="10"/>
  <c r="AW65" i="10"/>
  <c r="AV65" i="10"/>
  <c r="AU65" i="10"/>
  <c r="AT65" i="10"/>
  <c r="AQ65" i="10"/>
  <c r="AP65" i="10"/>
  <c r="AO65" i="10"/>
  <c r="AN65" i="10"/>
  <c r="AM65" i="10"/>
  <c r="AL65" i="10"/>
  <c r="AK65" i="10"/>
  <c r="AJ65" i="10"/>
  <c r="AI65" i="10"/>
  <c r="AH65" i="10"/>
  <c r="AG65" i="10"/>
  <c r="AF65" i="10"/>
  <c r="BE64" i="10"/>
  <c r="BD64" i="10"/>
  <c r="BC64" i="10"/>
  <c r="BB64" i="10"/>
  <c r="BA64" i="10"/>
  <c r="AZ64" i="10"/>
  <c r="AY64" i="10"/>
  <c r="AX64" i="10"/>
  <c r="AW64" i="10"/>
  <c r="AV64" i="10"/>
  <c r="AU64" i="10"/>
  <c r="AT64" i="10"/>
  <c r="AQ64" i="10"/>
  <c r="AP64" i="10"/>
  <c r="AO64" i="10"/>
  <c r="AN64" i="10"/>
  <c r="AM64" i="10"/>
  <c r="AL64" i="10"/>
  <c r="AK64" i="10"/>
  <c r="AJ64" i="10"/>
  <c r="AI64" i="10"/>
  <c r="AH64" i="10"/>
  <c r="AG64" i="10"/>
  <c r="AF64" i="10"/>
  <c r="BE63" i="10"/>
  <c r="BD63" i="10"/>
  <c r="BC63" i="10"/>
  <c r="BB63" i="10"/>
  <c r="BA63" i="10"/>
  <c r="AZ63" i="10"/>
  <c r="AY63" i="10"/>
  <c r="AX63" i="10"/>
  <c r="AW63" i="10"/>
  <c r="AV63" i="10"/>
  <c r="AU63" i="10"/>
  <c r="AT63" i="10"/>
  <c r="AQ63" i="10"/>
  <c r="AP63" i="10"/>
  <c r="AO63" i="10"/>
  <c r="AN63" i="10"/>
  <c r="AM63" i="10"/>
  <c r="AL63" i="10"/>
  <c r="AK63" i="10"/>
  <c r="AJ63" i="10"/>
  <c r="AI63" i="10"/>
  <c r="AH63" i="10"/>
  <c r="AG63" i="10"/>
  <c r="AF63" i="10"/>
  <c r="BE62" i="10"/>
  <c r="BD62" i="10"/>
  <c r="BC62" i="10"/>
  <c r="BB62" i="10"/>
  <c r="BA62" i="10"/>
  <c r="AZ62" i="10"/>
  <c r="AY62" i="10"/>
  <c r="AX62" i="10"/>
  <c r="AW62" i="10"/>
  <c r="AV62" i="10"/>
  <c r="AU62" i="10"/>
  <c r="AT62" i="10"/>
  <c r="AQ62" i="10"/>
  <c r="AP62" i="10"/>
  <c r="AO62" i="10"/>
  <c r="AN62" i="10"/>
  <c r="AM62" i="10"/>
  <c r="AL62" i="10"/>
  <c r="AK62" i="10"/>
  <c r="AJ62" i="10"/>
  <c r="AI62" i="10"/>
  <c r="AH62" i="10"/>
  <c r="AG62" i="10"/>
  <c r="AF62" i="10"/>
  <c r="BE61" i="10"/>
  <c r="BD61" i="10"/>
  <c r="BC61" i="10"/>
  <c r="BB61" i="10"/>
  <c r="BA61" i="10"/>
  <c r="AZ61" i="10"/>
  <c r="AY61" i="10"/>
  <c r="AX61" i="10"/>
  <c r="AW61" i="10"/>
  <c r="AV61" i="10"/>
  <c r="AU61" i="10"/>
  <c r="AT61" i="10"/>
  <c r="AQ61" i="10"/>
  <c r="AP61" i="10"/>
  <c r="AO61" i="10"/>
  <c r="AN61" i="10"/>
  <c r="AM61" i="10"/>
  <c r="AL61" i="10"/>
  <c r="AK61" i="10"/>
  <c r="AJ61" i="10"/>
  <c r="AI61" i="10"/>
  <c r="AH61" i="10"/>
  <c r="AG61" i="10"/>
  <c r="AF61" i="10"/>
  <c r="BE27" i="10"/>
  <c r="BD27" i="10"/>
  <c r="BC27" i="10"/>
  <c r="BB27" i="10"/>
  <c r="BA27" i="10"/>
  <c r="AZ27" i="10"/>
  <c r="AY27" i="10"/>
  <c r="AX27" i="10"/>
  <c r="AW27" i="10"/>
  <c r="AV27" i="10"/>
  <c r="AU27" i="10"/>
  <c r="AT27" i="10"/>
  <c r="AQ27" i="10"/>
  <c r="AP27" i="10"/>
  <c r="AO27" i="10"/>
  <c r="AN27" i="10"/>
  <c r="AM27" i="10"/>
  <c r="AL27" i="10"/>
  <c r="AK27" i="10"/>
  <c r="AJ27" i="10"/>
  <c r="AI27" i="10"/>
  <c r="AH27" i="10"/>
  <c r="AG27" i="10"/>
  <c r="AF27" i="10"/>
  <c r="BE26" i="10"/>
  <c r="BD26" i="10"/>
  <c r="BC26" i="10"/>
  <c r="BB26" i="10"/>
  <c r="BA26" i="10"/>
  <c r="AZ26" i="10"/>
  <c r="AY26" i="10"/>
  <c r="AX26" i="10"/>
  <c r="AW26" i="10"/>
  <c r="AV26" i="10"/>
  <c r="AU26" i="10"/>
  <c r="AT26" i="10"/>
  <c r="AQ26" i="10"/>
  <c r="AP26" i="10"/>
  <c r="AO26" i="10"/>
  <c r="AN26" i="10"/>
  <c r="AM26" i="10"/>
  <c r="AL26" i="10"/>
  <c r="AK26" i="10"/>
  <c r="AJ26" i="10"/>
  <c r="AI26" i="10"/>
  <c r="AH26" i="10"/>
  <c r="AG26" i="10"/>
  <c r="AF26" i="10"/>
  <c r="BE25" i="10"/>
  <c r="BD25" i="10"/>
  <c r="BC25" i="10"/>
  <c r="BB25" i="10"/>
  <c r="BA25" i="10"/>
  <c r="AZ25" i="10"/>
  <c r="AY25" i="10"/>
  <c r="AX25" i="10"/>
  <c r="AW25" i="10"/>
  <c r="AV25" i="10"/>
  <c r="AU25" i="10"/>
  <c r="AT25" i="10"/>
  <c r="AQ25" i="10"/>
  <c r="AP25" i="10"/>
  <c r="AO25" i="10"/>
  <c r="AN25" i="10"/>
  <c r="AM25" i="10"/>
  <c r="AL25" i="10"/>
  <c r="AK25" i="10"/>
  <c r="AJ25" i="10"/>
  <c r="AI25" i="10"/>
  <c r="AH25" i="10"/>
  <c r="AG25" i="10"/>
  <c r="AF25" i="10"/>
  <c r="BE24" i="10"/>
  <c r="BD24" i="10"/>
  <c r="BC24" i="10"/>
  <c r="BB24" i="10"/>
  <c r="BA24" i="10"/>
  <c r="AZ24" i="10"/>
  <c r="AY24" i="10"/>
  <c r="AX24" i="10"/>
  <c r="AW24" i="10"/>
  <c r="AV24" i="10"/>
  <c r="AU24" i="10"/>
  <c r="AT24" i="10"/>
  <c r="AQ24" i="10"/>
  <c r="AP24" i="10"/>
  <c r="AO24" i="10"/>
  <c r="AN24" i="10"/>
  <c r="AM24" i="10"/>
  <c r="AL24" i="10"/>
  <c r="AK24" i="10"/>
  <c r="AJ24" i="10"/>
  <c r="AI24" i="10"/>
  <c r="AH24" i="10"/>
  <c r="AG24" i="10"/>
  <c r="AF24" i="10"/>
  <c r="BE23" i="10"/>
  <c r="BD23" i="10"/>
  <c r="BC23" i="10"/>
  <c r="BB23" i="10"/>
  <c r="BA23" i="10"/>
  <c r="AZ23" i="10"/>
  <c r="AY23" i="10"/>
  <c r="AX23" i="10"/>
  <c r="AW23" i="10"/>
  <c r="AV23" i="10"/>
  <c r="AU23" i="10"/>
  <c r="AT23" i="10"/>
  <c r="AQ23" i="10"/>
  <c r="AP23" i="10"/>
  <c r="AO23" i="10"/>
  <c r="AN23" i="10"/>
  <c r="AM23" i="10"/>
  <c r="AL23" i="10"/>
  <c r="AK23" i="10"/>
  <c r="AJ23" i="10"/>
  <c r="AI23" i="10"/>
  <c r="AH23" i="10"/>
  <c r="AG23" i="10"/>
  <c r="AF23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J41" i="10"/>
  <c r="BN41" i="10" s="1"/>
  <c r="AC289" i="10"/>
  <c r="AB289" i="10"/>
  <c r="AA289" i="10"/>
  <c r="Z289" i="10"/>
  <c r="Y289" i="10"/>
  <c r="X289" i="10"/>
  <c r="W289" i="10"/>
  <c r="V289" i="10"/>
  <c r="U289" i="10"/>
  <c r="T289" i="10"/>
  <c r="S289" i="10"/>
  <c r="R289" i="10"/>
  <c r="BV289" i="10" s="1"/>
  <c r="O289" i="10"/>
  <c r="N289" i="10"/>
  <c r="M289" i="10"/>
  <c r="L289" i="10"/>
  <c r="BP289" i="10" s="1"/>
  <c r="AN289" i="10"/>
  <c r="K289" i="10"/>
  <c r="J289" i="10"/>
  <c r="I289" i="10"/>
  <c r="H289" i="10"/>
  <c r="G289" i="10"/>
  <c r="F289" i="10"/>
  <c r="E289" i="10"/>
  <c r="D289" i="10"/>
  <c r="AC288" i="10"/>
  <c r="CG288" i="10" s="1"/>
  <c r="BE288" i="10"/>
  <c r="AB288" i="10"/>
  <c r="CF288" i="10" s="1"/>
  <c r="AA288" i="10"/>
  <c r="Z288" i="10"/>
  <c r="CD288" i="10" s="1"/>
  <c r="Y288" i="10"/>
  <c r="X288" i="10"/>
  <c r="W288" i="10"/>
  <c r="CA288" i="10" s="1"/>
  <c r="V288" i="10"/>
  <c r="U288" i="10"/>
  <c r="T288" i="10"/>
  <c r="BX288" i="10" s="1"/>
  <c r="S288" i="10"/>
  <c r="R288" i="10"/>
  <c r="BV288" i="10" s="1"/>
  <c r="O288" i="10"/>
  <c r="BS288" i="10" s="1"/>
  <c r="N288" i="10"/>
  <c r="M288" i="10"/>
  <c r="L288" i="10"/>
  <c r="K288" i="10"/>
  <c r="J288" i="10"/>
  <c r="I288" i="10"/>
  <c r="H288" i="10"/>
  <c r="G288" i="10"/>
  <c r="F288" i="10"/>
  <c r="E288" i="10"/>
  <c r="D288" i="10"/>
  <c r="AC287" i="10"/>
  <c r="AB287" i="10"/>
  <c r="AA287" i="10"/>
  <c r="Z287" i="10"/>
  <c r="Y287" i="10"/>
  <c r="X287" i="10"/>
  <c r="W287" i="10"/>
  <c r="V287" i="10"/>
  <c r="U287" i="10"/>
  <c r="T287" i="10"/>
  <c r="BX287" i="10" s="1"/>
  <c r="AV287" i="10"/>
  <c r="S287" i="10"/>
  <c r="BW287" i="10" s="1"/>
  <c r="R287" i="10"/>
  <c r="BV287" i="10" s="1"/>
  <c r="AT287" i="10"/>
  <c r="O287" i="10"/>
  <c r="AQ287" i="10" s="1"/>
  <c r="N287" i="10"/>
  <c r="AP287" i="10"/>
  <c r="M287" i="10"/>
  <c r="BQ287" i="10" s="1"/>
  <c r="L287" i="10"/>
  <c r="AN287" i="10"/>
  <c r="K287" i="10"/>
  <c r="BO287" i="10" s="1"/>
  <c r="J287" i="10"/>
  <c r="BN287" i="10" s="1"/>
  <c r="I287" i="10"/>
  <c r="H287" i="10"/>
  <c r="BL287" i="10" s="1"/>
  <c r="G287" i="10"/>
  <c r="BK287" i="10" s="1"/>
  <c r="F287" i="10"/>
  <c r="BJ287" i="10" s="1"/>
  <c r="E287" i="10"/>
  <c r="D287" i="10"/>
  <c r="BH287" i="10" s="1"/>
  <c r="AC286" i="10"/>
  <c r="CG286" i="10" s="1"/>
  <c r="AB286" i="10"/>
  <c r="AA286" i="10"/>
  <c r="Z286" i="10"/>
  <c r="CD286" i="10" s="1"/>
  <c r="Y286" i="10"/>
  <c r="X286" i="10"/>
  <c r="W286" i="10"/>
  <c r="V286" i="10"/>
  <c r="U286" i="10"/>
  <c r="BY286" i="10" s="1"/>
  <c r="T286" i="10"/>
  <c r="S286" i="10"/>
  <c r="BW286" i="10" s="1"/>
  <c r="R286" i="10"/>
  <c r="O286" i="10"/>
  <c r="N286" i="10"/>
  <c r="M286" i="10"/>
  <c r="BQ286" i="10" s="1"/>
  <c r="L286" i="10"/>
  <c r="K286" i="10"/>
  <c r="J286" i="10"/>
  <c r="I286" i="10"/>
  <c r="H286" i="10"/>
  <c r="G286" i="10"/>
  <c r="F286" i="10"/>
  <c r="BJ286" i="10" s="1"/>
  <c r="E286" i="10"/>
  <c r="BI286" i="10" s="1"/>
  <c r="AG286" i="10"/>
  <c r="D286" i="10"/>
  <c r="BH286" i="10" s="1"/>
  <c r="AC285" i="10"/>
  <c r="CG285" i="10" s="1"/>
  <c r="AB285" i="10"/>
  <c r="AA285" i="10"/>
  <c r="Z285" i="10"/>
  <c r="Y285" i="10"/>
  <c r="X285" i="10"/>
  <c r="W285" i="10"/>
  <c r="V285" i="10"/>
  <c r="U285" i="10"/>
  <c r="T285" i="10"/>
  <c r="BX285" i="10" s="1"/>
  <c r="AV285" i="10"/>
  <c r="S285" i="10"/>
  <c r="BW285" i="10" s="1"/>
  <c r="R285" i="10"/>
  <c r="O285" i="10"/>
  <c r="N285" i="10"/>
  <c r="M285" i="10"/>
  <c r="BQ285" i="10" s="1"/>
  <c r="AO285" i="10"/>
  <c r="L285" i="10"/>
  <c r="K285" i="10"/>
  <c r="J285" i="10"/>
  <c r="I285" i="10"/>
  <c r="H285" i="10"/>
  <c r="G285" i="10"/>
  <c r="F285" i="10"/>
  <c r="BJ285" i="10" s="1"/>
  <c r="AH285" i="10"/>
  <c r="E285" i="10"/>
  <c r="BI285" i="10" s="1"/>
  <c r="AG285" i="10"/>
  <c r="D285" i="10"/>
  <c r="BH285" i="10" s="1"/>
  <c r="AF285" i="10"/>
  <c r="AC310" i="10"/>
  <c r="AB310" i="10"/>
  <c r="AA310" i="10"/>
  <c r="Z310" i="10"/>
  <c r="Y310" i="10"/>
  <c r="X310" i="10"/>
  <c r="W310" i="10"/>
  <c r="V310" i="10"/>
  <c r="U310" i="10"/>
  <c r="T310" i="10"/>
  <c r="S310" i="10"/>
  <c r="R310" i="10"/>
  <c r="O310" i="10"/>
  <c r="N310" i="10"/>
  <c r="M310" i="10"/>
  <c r="L310" i="10"/>
  <c r="K310" i="10"/>
  <c r="J310" i="10"/>
  <c r="I310" i="10"/>
  <c r="H310" i="10"/>
  <c r="G310" i="10"/>
  <c r="F310" i="10"/>
  <c r="E310" i="10"/>
  <c r="D310" i="10"/>
  <c r="AC309" i="10"/>
  <c r="AB309" i="10"/>
  <c r="AA309" i="10"/>
  <c r="Z309" i="10"/>
  <c r="Y309" i="10"/>
  <c r="X309" i="10"/>
  <c r="W309" i="10"/>
  <c r="V309" i="10"/>
  <c r="U309" i="10"/>
  <c r="T309" i="10"/>
  <c r="S309" i="10"/>
  <c r="R309" i="10"/>
  <c r="O309" i="10"/>
  <c r="N309" i="10"/>
  <c r="M309" i="10"/>
  <c r="L309" i="10"/>
  <c r="K309" i="10"/>
  <c r="J309" i="10"/>
  <c r="I309" i="10"/>
  <c r="H309" i="10"/>
  <c r="G309" i="10"/>
  <c r="F309" i="10"/>
  <c r="E309" i="10"/>
  <c r="D309" i="10"/>
  <c r="AC307" i="10"/>
  <c r="AB307" i="10"/>
  <c r="AA307" i="10"/>
  <c r="Z307" i="10"/>
  <c r="Y307" i="10"/>
  <c r="X307" i="10"/>
  <c r="W307" i="10"/>
  <c r="V307" i="10"/>
  <c r="U307" i="10"/>
  <c r="T307" i="10"/>
  <c r="S307" i="10"/>
  <c r="BW307" i="10" s="1"/>
  <c r="AU307" i="10"/>
  <c r="R307" i="10"/>
  <c r="O307" i="10"/>
  <c r="N307" i="10"/>
  <c r="M307" i="10"/>
  <c r="BQ307" i="10" s="1"/>
  <c r="AO307" i="10"/>
  <c r="L307" i="10"/>
  <c r="K307" i="10"/>
  <c r="J307" i="10"/>
  <c r="I307" i="10"/>
  <c r="H307" i="10"/>
  <c r="G307" i="10"/>
  <c r="F307" i="10"/>
  <c r="E307" i="10"/>
  <c r="D307" i="10"/>
  <c r="BH307" i="10" s="1"/>
  <c r="AC306" i="10"/>
  <c r="AB306" i="10"/>
  <c r="AA306" i="10"/>
  <c r="Z306" i="10"/>
  <c r="Y306" i="10"/>
  <c r="X306" i="10"/>
  <c r="W306" i="10"/>
  <c r="V306" i="10"/>
  <c r="U306" i="10"/>
  <c r="T306" i="10"/>
  <c r="S306" i="10"/>
  <c r="R306" i="10"/>
  <c r="O306" i="10"/>
  <c r="N306" i="10"/>
  <c r="BR306" i="10" s="1"/>
  <c r="M306" i="10"/>
  <c r="L306" i="10"/>
  <c r="BP306" i="10" s="1"/>
  <c r="AN306" i="10"/>
  <c r="K306" i="10"/>
  <c r="J306" i="10"/>
  <c r="I306" i="10"/>
  <c r="H306" i="10"/>
  <c r="G306" i="10"/>
  <c r="F306" i="10"/>
  <c r="E306" i="10"/>
  <c r="D306" i="10"/>
  <c r="AC305" i="10"/>
  <c r="AB305" i="10"/>
  <c r="CF305" i="10" s="1"/>
  <c r="AA305" i="10"/>
  <c r="CE305" i="10" s="1"/>
  <c r="Z305" i="10"/>
  <c r="CD305" i="10" s="1"/>
  <c r="Y305" i="10"/>
  <c r="X305" i="10"/>
  <c r="CB305" i="10" s="1"/>
  <c r="W305" i="10"/>
  <c r="CA305" i="10" s="1"/>
  <c r="V305" i="10"/>
  <c r="BZ305" i="10" s="1"/>
  <c r="U305" i="10"/>
  <c r="T305" i="10"/>
  <c r="BX305" i="10" s="1"/>
  <c r="S305" i="10"/>
  <c r="BW305" i="10" s="1"/>
  <c r="AU305" i="10"/>
  <c r="R305" i="10"/>
  <c r="O305" i="10"/>
  <c r="BS305" i="10" s="1"/>
  <c r="AQ305" i="10"/>
  <c r="N305" i="10"/>
  <c r="BR305" i="10" s="1"/>
  <c r="M305" i="10"/>
  <c r="BQ305" i="10" s="1"/>
  <c r="L305" i="10"/>
  <c r="BP305" i="10" s="1"/>
  <c r="K305" i="10"/>
  <c r="BO305" i="10" s="1"/>
  <c r="J305" i="10"/>
  <c r="I305" i="10"/>
  <c r="BM305" i="10" s="1"/>
  <c r="H305" i="10"/>
  <c r="BL305" i="10" s="1"/>
  <c r="G305" i="10"/>
  <c r="F305" i="10"/>
  <c r="E305" i="10"/>
  <c r="BI305" i="10" s="1"/>
  <c r="D305" i="10"/>
  <c r="AC304" i="10"/>
  <c r="AB304" i="10"/>
  <c r="CF304" i="10" s="1"/>
  <c r="AA304" i="10"/>
  <c r="Z304" i="10"/>
  <c r="Y304" i="10"/>
  <c r="X304" i="10"/>
  <c r="W304" i="10"/>
  <c r="V304" i="10"/>
  <c r="BZ304" i="10" s="1"/>
  <c r="U304" i="10"/>
  <c r="T304" i="10"/>
  <c r="S304" i="10"/>
  <c r="R304" i="10"/>
  <c r="BV304" i="10" s="1"/>
  <c r="O304" i="10"/>
  <c r="N304" i="10"/>
  <c r="BR304" i="10" s="1"/>
  <c r="M304" i="10"/>
  <c r="L304" i="10"/>
  <c r="BP304" i="10" s="1"/>
  <c r="K304" i="10"/>
  <c r="J304" i="10"/>
  <c r="I304" i="10"/>
  <c r="H304" i="10"/>
  <c r="G304" i="10"/>
  <c r="F304" i="10"/>
  <c r="E304" i="10"/>
  <c r="BI304" i="10" s="1"/>
  <c r="D304" i="10"/>
  <c r="AC303" i="10"/>
  <c r="AB303" i="10"/>
  <c r="CF303" i="10" s="1"/>
  <c r="BD303" i="10"/>
  <c r="AA303" i="10"/>
  <c r="Z303" i="10"/>
  <c r="Y303" i="10"/>
  <c r="X303" i="10"/>
  <c r="W303" i="10"/>
  <c r="CA303" i="10" s="1"/>
  <c r="V303" i="10"/>
  <c r="U303" i="10"/>
  <c r="T303" i="10"/>
  <c r="S303" i="10"/>
  <c r="R303" i="10"/>
  <c r="O303" i="10"/>
  <c r="N303" i="10"/>
  <c r="M303" i="10"/>
  <c r="L303" i="10"/>
  <c r="BP303" i="10" s="1"/>
  <c r="K303" i="10"/>
  <c r="BO303" i="10" s="1"/>
  <c r="J303" i="10"/>
  <c r="I303" i="10"/>
  <c r="H303" i="10"/>
  <c r="G303" i="10"/>
  <c r="F303" i="10"/>
  <c r="E303" i="10"/>
  <c r="D303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O210" i="10"/>
  <c r="M210" i="10"/>
  <c r="K210" i="10"/>
  <c r="I210" i="10"/>
  <c r="G210" i="10"/>
  <c r="O98" i="10"/>
  <c r="N98" i="10"/>
  <c r="BR98" i="10" s="1"/>
  <c r="M98" i="10"/>
  <c r="BQ98" i="10" s="1"/>
  <c r="L98" i="10"/>
  <c r="BP98" i="10" s="1"/>
  <c r="K98" i="10"/>
  <c r="BO98" i="10" s="1"/>
  <c r="J98" i="10"/>
  <c r="BN98" i="10" s="1"/>
  <c r="I98" i="10"/>
  <c r="BM98" i="10" s="1"/>
  <c r="H98" i="10"/>
  <c r="BL98" i="10" s="1"/>
  <c r="G98" i="10"/>
  <c r="F98" i="10"/>
  <c r="BJ98" i="10" s="1"/>
  <c r="E98" i="10"/>
  <c r="BI98" i="10" s="1"/>
  <c r="D98" i="10"/>
  <c r="BE285" i="10"/>
  <c r="AU285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J273" i="10"/>
  <c r="AB272" i="10"/>
  <c r="T272" i="10"/>
  <c r="E272" i="10"/>
  <c r="AA271" i="10"/>
  <c r="Z271" i="10"/>
  <c r="W271" i="10"/>
  <c r="V271" i="10"/>
  <c r="R271" i="10"/>
  <c r="M271" i="10"/>
  <c r="L271" i="10"/>
  <c r="J271" i="10"/>
  <c r="I271" i="10"/>
  <c r="H271" i="10"/>
  <c r="E271" i="10"/>
  <c r="D271" i="10"/>
  <c r="AC270" i="10"/>
  <c r="CG270" i="10" s="1"/>
  <c r="AB270" i="10"/>
  <c r="CF270" i="10" s="1"/>
  <c r="AA270" i="10"/>
  <c r="CE270" i="10" s="1"/>
  <c r="Z270" i="10"/>
  <c r="CD270" i="10" s="1"/>
  <c r="Y270" i="10"/>
  <c r="CC270" i="10" s="1"/>
  <c r="X270" i="10"/>
  <c r="CB270" i="10" s="1"/>
  <c r="W270" i="10"/>
  <c r="CA270" i="10" s="1"/>
  <c r="V270" i="10"/>
  <c r="BZ270" i="10" s="1"/>
  <c r="U270" i="10"/>
  <c r="BY270" i="10" s="1"/>
  <c r="T270" i="10"/>
  <c r="BX270" i="10" s="1"/>
  <c r="S270" i="10"/>
  <c r="BW270" i="10" s="1"/>
  <c r="R270" i="10"/>
  <c r="BV270" i="10" s="1"/>
  <c r="O270" i="10"/>
  <c r="BS270" i="10" s="1"/>
  <c r="N270" i="10"/>
  <c r="BR270" i="10" s="1"/>
  <c r="M270" i="10"/>
  <c r="BQ270" i="10" s="1"/>
  <c r="L270" i="10"/>
  <c r="BP270" i="10" s="1"/>
  <c r="K270" i="10"/>
  <c r="BO270" i="10" s="1"/>
  <c r="J270" i="10"/>
  <c r="BN270" i="10" s="1"/>
  <c r="I270" i="10"/>
  <c r="BM270" i="10" s="1"/>
  <c r="H270" i="10"/>
  <c r="BL270" i="10" s="1"/>
  <c r="G270" i="10"/>
  <c r="BK270" i="10" s="1"/>
  <c r="F270" i="10"/>
  <c r="BJ270" i="10" s="1"/>
  <c r="E270" i="10"/>
  <c r="BI270" i="10" s="1"/>
  <c r="D270" i="10"/>
  <c r="BH270" i="10" s="1"/>
  <c r="X268" i="10"/>
  <c r="CB268" i="10" s="1"/>
  <c r="V268" i="10"/>
  <c r="L268" i="10"/>
  <c r="BP268" i="10" s="1"/>
  <c r="S217" i="10"/>
  <c r="AB215" i="10"/>
  <c r="Y215" i="10"/>
  <c r="Y272" i="10" s="1"/>
  <c r="T215" i="10"/>
  <c r="O215" i="10"/>
  <c r="N215" i="10"/>
  <c r="J215" i="10"/>
  <c r="G215" i="10"/>
  <c r="AC214" i="10"/>
  <c r="AB214" i="10"/>
  <c r="AA214" i="10"/>
  <c r="CE214" i="10" s="1"/>
  <c r="Z214" i="10"/>
  <c r="CD214" i="10" s="1"/>
  <c r="Y214" i="10"/>
  <c r="X214" i="10"/>
  <c r="W214" i="10"/>
  <c r="CA214" i="10" s="1"/>
  <c r="V214" i="10"/>
  <c r="BZ214" i="10" s="1"/>
  <c r="U214" i="10"/>
  <c r="T214" i="10"/>
  <c r="S214" i="10"/>
  <c r="R214" i="10"/>
  <c r="BV214" i="10" s="1"/>
  <c r="O214" i="10"/>
  <c r="N214" i="10"/>
  <c r="M214" i="10"/>
  <c r="BQ214" i="10" s="1"/>
  <c r="L214" i="10"/>
  <c r="BP214" i="10" s="1"/>
  <c r="K214" i="10"/>
  <c r="J214" i="10"/>
  <c r="BN214" i="10" s="1"/>
  <c r="I214" i="10"/>
  <c r="BM214" i="10" s="1"/>
  <c r="H214" i="10"/>
  <c r="BL214" i="10" s="1"/>
  <c r="G214" i="10"/>
  <c r="F214" i="10"/>
  <c r="E214" i="10"/>
  <c r="BI214" i="10" s="1"/>
  <c r="D214" i="10"/>
  <c r="BH214" i="10" s="1"/>
  <c r="AC213" i="10"/>
  <c r="Z213" i="10"/>
  <c r="CD213" i="10" s="1"/>
  <c r="W213" i="10"/>
  <c r="CA213" i="10" s="1"/>
  <c r="S213" i="10"/>
  <c r="BW213" i="10" s="1"/>
  <c r="D213" i="10"/>
  <c r="AB212" i="10"/>
  <c r="X212" i="10"/>
  <c r="W212" i="10"/>
  <c r="CA212" i="10" s="1"/>
  <c r="U212" i="10"/>
  <c r="BY212" i="10" s="1"/>
  <c r="T212" i="10"/>
  <c r="BX212" i="10" s="1"/>
  <c r="R212" i="10"/>
  <c r="L212" i="10"/>
  <c r="BP212" i="10" s="1"/>
  <c r="H212" i="10"/>
  <c r="E212" i="10"/>
  <c r="D212" i="10"/>
  <c r="AC210" i="10"/>
  <c r="BE210" i="10"/>
  <c r="AA210" i="10"/>
  <c r="Y210" i="10"/>
  <c r="CC210" i="10" s="1"/>
  <c r="W210" i="10"/>
  <c r="CA210" i="10" s="1"/>
  <c r="U210" i="10"/>
  <c r="BY210" i="10" s="1"/>
  <c r="S210" i="10"/>
  <c r="BW210" i="10" s="1"/>
  <c r="V209" i="10"/>
  <c r="BZ209" i="10" s="1"/>
  <c r="AC161" i="10"/>
  <c r="AB161" i="10"/>
  <c r="Y161" i="10"/>
  <c r="X161" i="10"/>
  <c r="U161" i="10"/>
  <c r="S161" i="10"/>
  <c r="O161" i="10"/>
  <c r="N161" i="10"/>
  <c r="K161" i="10"/>
  <c r="J161" i="10"/>
  <c r="G161" i="10"/>
  <c r="F161" i="10"/>
  <c r="AC160" i="10"/>
  <c r="AC217" i="10" s="1"/>
  <c r="Y160" i="10"/>
  <c r="X160" i="10"/>
  <c r="U160" i="10"/>
  <c r="U217" i="10" s="1"/>
  <c r="T160" i="10"/>
  <c r="T217" i="10" s="1"/>
  <c r="O160" i="10"/>
  <c r="N160" i="10"/>
  <c r="K160" i="10"/>
  <c r="K217" i="10" s="1"/>
  <c r="I160" i="10"/>
  <c r="I217" i="10" s="1"/>
  <c r="G160" i="10"/>
  <c r="G217" i="10" s="1"/>
  <c r="F160" i="10"/>
  <c r="F217" i="10" s="1"/>
  <c r="AC159" i="10"/>
  <c r="AC216" i="10" s="1"/>
  <c r="AC273" i="10" s="1"/>
  <c r="AB159" i="10"/>
  <c r="AB216" i="10" s="1"/>
  <c r="AB273" i="10" s="1"/>
  <c r="Y159" i="10"/>
  <c r="Y216" i="10" s="1"/>
  <c r="Y273" i="10" s="1"/>
  <c r="X159" i="10"/>
  <c r="X216" i="10" s="1"/>
  <c r="X273" i="10" s="1"/>
  <c r="U159" i="10"/>
  <c r="O159" i="10"/>
  <c r="O216" i="10" s="1"/>
  <c r="N159" i="10"/>
  <c r="K159" i="10"/>
  <c r="K216" i="10" s="1"/>
  <c r="J159" i="10"/>
  <c r="J216" i="10" s="1"/>
  <c r="G159" i="10"/>
  <c r="F159" i="10"/>
  <c r="F216" i="10" s="1"/>
  <c r="AC158" i="10"/>
  <c r="AB158" i="10"/>
  <c r="CF158" i="10" s="1"/>
  <c r="AA158" i="10"/>
  <c r="Z158" i="10"/>
  <c r="Y158" i="10"/>
  <c r="CC158" i="10" s="1"/>
  <c r="X158" i="10"/>
  <c r="W158" i="10"/>
  <c r="V158" i="10"/>
  <c r="U158" i="10"/>
  <c r="T158" i="10"/>
  <c r="BX158" i="10" s="1"/>
  <c r="S158" i="10"/>
  <c r="R158" i="10"/>
  <c r="O158" i="10"/>
  <c r="BS158" i="10" s="1"/>
  <c r="N158" i="10"/>
  <c r="BR158" i="10" s="1"/>
  <c r="M158" i="10"/>
  <c r="L158" i="10"/>
  <c r="K158" i="10"/>
  <c r="J158" i="10"/>
  <c r="BN158" i="10" s="1"/>
  <c r="I158" i="10"/>
  <c r="H158" i="10"/>
  <c r="G158" i="10"/>
  <c r="BK158" i="10" s="1"/>
  <c r="F158" i="10"/>
  <c r="E158" i="10"/>
  <c r="D158" i="10"/>
  <c r="AC155" i="10"/>
  <c r="AA155" i="10"/>
  <c r="Y155" i="10"/>
  <c r="CC155" i="10" s="1"/>
  <c r="X155" i="10"/>
  <c r="T155" i="10"/>
  <c r="AC105" i="10"/>
  <c r="AC194" i="11" s="1"/>
  <c r="AC212" i="11" s="1"/>
  <c r="AB105" i="10"/>
  <c r="AA105" i="10"/>
  <c r="Z105" i="10"/>
  <c r="Y105" i="10"/>
  <c r="X105" i="10"/>
  <c r="AZ194" i="12" s="1"/>
  <c r="CB194" i="12" s="1"/>
  <c r="W105" i="10"/>
  <c r="V105" i="10"/>
  <c r="U105" i="10"/>
  <c r="T105" i="10"/>
  <c r="S105" i="10"/>
  <c r="R105" i="10"/>
  <c r="O105" i="10"/>
  <c r="O194" i="12" s="1"/>
  <c r="AQ194" i="12" s="1"/>
  <c r="BS194" i="12" s="1"/>
  <c r="N105" i="10"/>
  <c r="M105" i="10"/>
  <c r="L105" i="10"/>
  <c r="K105" i="10"/>
  <c r="K194" i="12" s="1"/>
  <c r="AM194" i="12" s="1"/>
  <c r="BO194" i="12" s="1"/>
  <c r="J105" i="10"/>
  <c r="I105" i="10"/>
  <c r="H105" i="10"/>
  <c r="G105" i="10"/>
  <c r="F105" i="10"/>
  <c r="E105" i="10"/>
  <c r="D105" i="10"/>
  <c r="AC104" i="10"/>
  <c r="AC193" i="12" s="1"/>
  <c r="BE193" i="12" s="1"/>
  <c r="CG193" i="12" s="1"/>
  <c r="AB104" i="10"/>
  <c r="AA104" i="10"/>
  <c r="Z104" i="10"/>
  <c r="Y104" i="10"/>
  <c r="Y193" i="12" s="1"/>
  <c r="BA193" i="12" s="1"/>
  <c r="CC193" i="12" s="1"/>
  <c r="X104" i="10"/>
  <c r="W104" i="10"/>
  <c r="W161" i="10" s="1"/>
  <c r="V104" i="10"/>
  <c r="V161" i="10" s="1"/>
  <c r="U104" i="10"/>
  <c r="T104" i="10"/>
  <c r="T161" i="10" s="1"/>
  <c r="S104" i="10"/>
  <c r="R104" i="10"/>
  <c r="R161" i="10" s="1"/>
  <c r="O104" i="10"/>
  <c r="O193" i="12" s="1"/>
  <c r="N104" i="10"/>
  <c r="N193" i="11" s="1"/>
  <c r="BR193" i="11" s="1"/>
  <c r="M104" i="10"/>
  <c r="L104" i="10"/>
  <c r="K104" i="10"/>
  <c r="J104" i="10"/>
  <c r="I104" i="10"/>
  <c r="I161" i="10" s="1"/>
  <c r="H104" i="10"/>
  <c r="H161" i="10" s="1"/>
  <c r="G104" i="10"/>
  <c r="F104" i="10"/>
  <c r="E104" i="10"/>
  <c r="E161" i="10" s="1"/>
  <c r="D104" i="10"/>
  <c r="D161" i="10" s="1"/>
  <c r="AC103" i="10"/>
  <c r="AC192" i="12" s="1"/>
  <c r="AB103" i="10"/>
  <c r="AA103" i="10"/>
  <c r="Z103" i="10"/>
  <c r="Y103" i="10"/>
  <c r="Y192" i="12" s="1"/>
  <c r="Y210" i="12" s="1"/>
  <c r="BA210" i="12" s="1"/>
  <c r="CC210" i="12" s="1"/>
  <c r="X103" i="10"/>
  <c r="W103" i="10"/>
  <c r="W160" i="10" s="1"/>
  <c r="W217" i="10" s="1"/>
  <c r="V103" i="10"/>
  <c r="V160" i="10" s="1"/>
  <c r="V217" i="10" s="1"/>
  <c r="U103" i="10"/>
  <c r="T103" i="10"/>
  <c r="S103" i="10"/>
  <c r="S160" i="10" s="1"/>
  <c r="R103" i="10"/>
  <c r="R160" i="10" s="1"/>
  <c r="R217" i="10" s="1"/>
  <c r="O103" i="10"/>
  <c r="O192" i="12" s="1"/>
  <c r="O210" i="12" s="1"/>
  <c r="AQ210" i="12" s="1"/>
  <c r="BS210" i="12" s="1"/>
  <c r="N103" i="10"/>
  <c r="M103" i="10"/>
  <c r="L103" i="10"/>
  <c r="K103" i="10"/>
  <c r="K192" i="12" s="1"/>
  <c r="AM192" i="12" s="1"/>
  <c r="BO192" i="12" s="1"/>
  <c r="J103" i="10"/>
  <c r="I103" i="10"/>
  <c r="H103" i="10"/>
  <c r="H160" i="10" s="1"/>
  <c r="H217" i="10" s="1"/>
  <c r="G103" i="10"/>
  <c r="F103" i="10"/>
  <c r="E103" i="10"/>
  <c r="E160" i="10" s="1"/>
  <c r="E217" i="10" s="1"/>
  <c r="D103" i="10"/>
  <c r="D160" i="10" s="1"/>
  <c r="D217" i="10" s="1"/>
  <c r="AC102" i="10"/>
  <c r="CG102" i="10" s="1"/>
  <c r="AB102" i="10"/>
  <c r="AA102" i="10"/>
  <c r="CE102" i="10" s="1"/>
  <c r="Z102" i="10"/>
  <c r="CD102" i="10" s="1"/>
  <c r="Y102" i="10"/>
  <c r="CC102" i="10" s="1"/>
  <c r="X102" i="10"/>
  <c r="CB102" i="10" s="1"/>
  <c r="W102" i="10"/>
  <c r="V102" i="10"/>
  <c r="U102" i="10"/>
  <c r="BY102" i="10" s="1"/>
  <c r="T102" i="10"/>
  <c r="S102" i="10"/>
  <c r="R102" i="10"/>
  <c r="O102" i="10"/>
  <c r="N102" i="10"/>
  <c r="BR102" i="10" s="1"/>
  <c r="M102" i="10"/>
  <c r="BQ102" i="10" s="1"/>
  <c r="L102" i="10"/>
  <c r="BP102" i="10" s="1"/>
  <c r="K102" i="10"/>
  <c r="J102" i="10"/>
  <c r="BN102" i="10" s="1"/>
  <c r="I102" i="10"/>
  <c r="H102" i="10"/>
  <c r="G102" i="10"/>
  <c r="BK102" i="10" s="1"/>
  <c r="F102" i="10"/>
  <c r="BJ102" i="10" s="1"/>
  <c r="E102" i="10"/>
  <c r="D102" i="10"/>
  <c r="AC101" i="10"/>
  <c r="AB101" i="10"/>
  <c r="CF101" i="10" s="1"/>
  <c r="AA101" i="10"/>
  <c r="CE101" i="10" s="1"/>
  <c r="Z101" i="10"/>
  <c r="Y101" i="10"/>
  <c r="BA101" i="10"/>
  <c r="X101" i="10"/>
  <c r="W101" i="10"/>
  <c r="V101" i="10"/>
  <c r="BZ101" i="10" s="1"/>
  <c r="U101" i="10"/>
  <c r="BY101" i="10" s="1"/>
  <c r="T101" i="10"/>
  <c r="BX101" i="10" s="1"/>
  <c r="S101" i="10"/>
  <c r="BW101" i="10" s="1"/>
  <c r="AU101" i="10"/>
  <c r="R101" i="10"/>
  <c r="O101" i="10"/>
  <c r="BS101" i="10" s="1"/>
  <c r="N101" i="10"/>
  <c r="BR101" i="10" s="1"/>
  <c r="M101" i="10"/>
  <c r="L101" i="10"/>
  <c r="BP101" i="10" s="1"/>
  <c r="K101" i="10"/>
  <c r="BO101" i="10" s="1"/>
  <c r="J101" i="10"/>
  <c r="I101" i="10"/>
  <c r="BM101" i="10" s="1"/>
  <c r="H101" i="10"/>
  <c r="G101" i="10"/>
  <c r="BK101" i="10" s="1"/>
  <c r="F101" i="10"/>
  <c r="E101" i="10"/>
  <c r="D101" i="10"/>
  <c r="BH101" i="10" s="1"/>
  <c r="AF101" i="10"/>
  <c r="AC100" i="10"/>
  <c r="CG100" i="10" s="1"/>
  <c r="AB100" i="10"/>
  <c r="AA100" i="10"/>
  <c r="CE100" i="10" s="1"/>
  <c r="Z100" i="10"/>
  <c r="BB100" i="10" s="1"/>
  <c r="Y100" i="10"/>
  <c r="CC100" i="10" s="1"/>
  <c r="X100" i="10"/>
  <c r="W100" i="10"/>
  <c r="V100" i="10"/>
  <c r="AX100" i="10"/>
  <c r="U100" i="10"/>
  <c r="T100" i="10"/>
  <c r="S100" i="10"/>
  <c r="BW100" i="10" s="1"/>
  <c r="R100" i="10"/>
  <c r="BV100" i="10" s="1"/>
  <c r="O100" i="10"/>
  <c r="N100" i="10"/>
  <c r="BR100" i="10" s="1"/>
  <c r="M100" i="10"/>
  <c r="L100" i="10"/>
  <c r="BP100" i="10" s="1"/>
  <c r="AN100" i="10"/>
  <c r="K100" i="10"/>
  <c r="J100" i="10"/>
  <c r="BN100" i="10" s="1"/>
  <c r="I100" i="10"/>
  <c r="H100" i="10"/>
  <c r="G100" i="10"/>
  <c r="BK100" i="10" s="1"/>
  <c r="F100" i="10"/>
  <c r="AH100" i="10"/>
  <c r="E100" i="10"/>
  <c r="BI100" i="10" s="1"/>
  <c r="D100" i="10"/>
  <c r="BH100" i="10" s="1"/>
  <c r="AC98" i="10"/>
  <c r="AB98" i="10"/>
  <c r="AA98" i="10"/>
  <c r="BC98" i="10" s="1"/>
  <c r="Z98" i="10"/>
  <c r="Y98" i="10"/>
  <c r="CC98" i="10" s="1"/>
  <c r="X98" i="10"/>
  <c r="W98" i="10"/>
  <c r="CA98" i="10" s="1"/>
  <c r="AY98" i="10"/>
  <c r="V98" i="10"/>
  <c r="U98" i="10"/>
  <c r="T98" i="10"/>
  <c r="S98" i="10"/>
  <c r="R98" i="10"/>
  <c r="AB97" i="10"/>
  <c r="AA97" i="10"/>
  <c r="Y97" i="10"/>
  <c r="CC97" i="10" s="1"/>
  <c r="W97" i="10"/>
  <c r="CA97" i="10" s="1"/>
  <c r="V97" i="10"/>
  <c r="BZ97" i="10" s="1"/>
  <c r="S97" i="10"/>
  <c r="BW97" i="10" s="1"/>
  <c r="O97" i="10"/>
  <c r="BS97" i="10" s="1"/>
  <c r="O49" i="10"/>
  <c r="N49" i="10"/>
  <c r="M49" i="10"/>
  <c r="L49" i="10"/>
  <c r="K49" i="10"/>
  <c r="J49" i="10"/>
  <c r="G49" i="10"/>
  <c r="F49" i="10"/>
  <c r="E49" i="10"/>
  <c r="D49" i="10"/>
  <c r="O48" i="10"/>
  <c r="N48" i="10"/>
  <c r="M48" i="10"/>
  <c r="L48" i="10"/>
  <c r="K48" i="10"/>
  <c r="J48" i="10"/>
  <c r="G48" i="10"/>
  <c r="F48" i="10"/>
  <c r="E48" i="10"/>
  <c r="D48" i="10"/>
  <c r="O47" i="10"/>
  <c r="N47" i="10"/>
  <c r="M47" i="10"/>
  <c r="L47" i="10"/>
  <c r="K47" i="10"/>
  <c r="J47" i="10"/>
  <c r="G47" i="10"/>
  <c r="F47" i="10"/>
  <c r="E47" i="10"/>
  <c r="D47" i="10"/>
  <c r="O45" i="10"/>
  <c r="BS45" i="10" s="1"/>
  <c r="N45" i="10"/>
  <c r="M45" i="10"/>
  <c r="AO45" i="10" s="1"/>
  <c r="L45" i="10"/>
  <c r="BP45" i="10" s="1"/>
  <c r="K45" i="10"/>
  <c r="J45" i="10"/>
  <c r="BN45" i="10" s="1"/>
  <c r="AK45" i="10"/>
  <c r="AJ45" i="10"/>
  <c r="G45" i="10"/>
  <c r="F45" i="10"/>
  <c r="E45" i="10"/>
  <c r="D45" i="10"/>
  <c r="O44" i="10"/>
  <c r="N44" i="10"/>
  <c r="BR44" i="10" s="1"/>
  <c r="M44" i="10"/>
  <c r="L44" i="10"/>
  <c r="K44" i="10"/>
  <c r="J44" i="10"/>
  <c r="AK44" i="10"/>
  <c r="AJ44" i="10"/>
  <c r="G44" i="10"/>
  <c r="F44" i="10"/>
  <c r="E44" i="10"/>
  <c r="D44" i="10"/>
  <c r="BH44" i="10" s="1"/>
  <c r="G43" i="10"/>
  <c r="D43" i="10"/>
  <c r="O42" i="10"/>
  <c r="N42" i="10"/>
  <c r="BR42" i="10" s="1"/>
  <c r="M42" i="10"/>
  <c r="BQ42" i="10" s="1"/>
  <c r="L42" i="10"/>
  <c r="BP42" i="10" s="1"/>
  <c r="K42" i="10"/>
  <c r="J42" i="10"/>
  <c r="G42" i="10"/>
  <c r="F42" i="10"/>
  <c r="BJ42" i="10" s="1"/>
  <c r="AH42" i="10"/>
  <c r="E42" i="10"/>
  <c r="D42" i="10"/>
  <c r="O41" i="10"/>
  <c r="N41" i="10"/>
  <c r="M41" i="10"/>
  <c r="L41" i="10"/>
  <c r="K41" i="10"/>
  <c r="BO41" i="10" s="1"/>
  <c r="AK41" i="10"/>
  <c r="G41" i="10"/>
  <c r="BK41" i="10" s="1"/>
  <c r="F41" i="10"/>
  <c r="BJ41" i="10" s="1"/>
  <c r="E41" i="10"/>
  <c r="D41" i="10"/>
  <c r="BH41" i="10" s="1"/>
  <c r="G1994" i="1"/>
  <c r="G1993" i="1"/>
  <c r="H1774" i="1"/>
  <c r="H1773" i="1"/>
  <c r="H1939" i="1"/>
  <c r="H1938" i="1"/>
  <c r="D1661" i="3"/>
  <c r="O3809" i="1"/>
  <c r="N3809" i="1"/>
  <c r="M3809" i="1"/>
  <c r="L3809" i="1"/>
  <c r="K3809" i="1"/>
  <c r="J3809" i="1"/>
  <c r="I3809" i="1"/>
  <c r="H3809" i="1"/>
  <c r="G3809" i="1"/>
  <c r="F3809" i="1"/>
  <c r="E3809" i="1"/>
  <c r="D3809" i="1"/>
  <c r="O3808" i="1"/>
  <c r="N3808" i="1"/>
  <c r="M3808" i="1"/>
  <c r="L3808" i="1"/>
  <c r="K3808" i="1"/>
  <c r="J3808" i="1"/>
  <c r="I3808" i="1"/>
  <c r="H3808" i="1"/>
  <c r="G3808" i="1"/>
  <c r="F3808" i="1"/>
  <c r="E3808" i="1"/>
  <c r="D3808" i="1"/>
  <c r="O3763" i="1"/>
  <c r="N3763" i="1"/>
  <c r="M3763" i="1"/>
  <c r="L3763" i="1"/>
  <c r="K3763" i="1"/>
  <c r="J3763" i="1"/>
  <c r="I3763" i="1"/>
  <c r="H3763" i="1"/>
  <c r="G3763" i="1"/>
  <c r="F3763" i="1"/>
  <c r="E3763" i="1"/>
  <c r="D3763" i="1"/>
  <c r="O3754" i="1"/>
  <c r="N3754" i="1"/>
  <c r="M3754" i="1"/>
  <c r="L3754" i="1"/>
  <c r="K3754" i="1"/>
  <c r="J3754" i="1"/>
  <c r="I3754" i="1"/>
  <c r="H3754" i="1"/>
  <c r="G3754" i="1"/>
  <c r="F3754" i="1"/>
  <c r="E3754" i="1"/>
  <c r="D3754" i="1"/>
  <c r="O3753" i="1"/>
  <c r="N3753" i="1"/>
  <c r="M3753" i="1"/>
  <c r="L3753" i="1"/>
  <c r="K3753" i="1"/>
  <c r="J3753" i="1"/>
  <c r="I3753" i="1"/>
  <c r="H3753" i="1"/>
  <c r="G3753" i="1"/>
  <c r="F3753" i="1"/>
  <c r="E3753" i="1"/>
  <c r="D3753" i="1"/>
  <c r="O3708" i="1"/>
  <c r="N3708" i="1"/>
  <c r="M3708" i="1"/>
  <c r="L3708" i="1"/>
  <c r="K3708" i="1"/>
  <c r="J3708" i="1"/>
  <c r="I3708" i="1"/>
  <c r="H3708" i="1"/>
  <c r="G3708" i="1"/>
  <c r="F3708" i="1"/>
  <c r="E3708" i="1"/>
  <c r="D3708" i="1"/>
  <c r="O3699" i="1"/>
  <c r="N3699" i="1"/>
  <c r="M3699" i="1"/>
  <c r="L3699" i="1"/>
  <c r="K3699" i="1"/>
  <c r="J3699" i="1"/>
  <c r="I3699" i="1"/>
  <c r="H3699" i="1"/>
  <c r="G3699" i="1"/>
  <c r="F3699" i="1"/>
  <c r="E3699" i="1"/>
  <c r="D3699" i="1"/>
  <c r="O3698" i="1"/>
  <c r="N3698" i="1"/>
  <c r="M3698" i="1"/>
  <c r="L3698" i="1"/>
  <c r="K3698" i="1"/>
  <c r="J3698" i="1"/>
  <c r="I3698" i="1"/>
  <c r="H3698" i="1"/>
  <c r="G3698" i="1"/>
  <c r="F3698" i="1"/>
  <c r="E3698" i="1"/>
  <c r="D3698" i="1"/>
  <c r="L3690" i="1"/>
  <c r="O3653" i="1"/>
  <c r="N3653" i="1"/>
  <c r="M3653" i="1"/>
  <c r="L3653" i="1"/>
  <c r="K3653" i="1"/>
  <c r="J3653" i="1"/>
  <c r="I3653" i="1"/>
  <c r="H3653" i="1"/>
  <c r="G3653" i="1"/>
  <c r="F3653" i="1"/>
  <c r="E3653" i="1"/>
  <c r="D3653" i="1"/>
  <c r="O3644" i="1"/>
  <c r="N3644" i="1"/>
  <c r="M3644" i="1"/>
  <c r="L3644" i="1"/>
  <c r="K3644" i="1"/>
  <c r="J3644" i="1"/>
  <c r="I3644" i="1"/>
  <c r="H3644" i="1"/>
  <c r="G3644" i="1"/>
  <c r="F3644" i="1"/>
  <c r="E3644" i="1"/>
  <c r="D3644" i="1"/>
  <c r="D3643" i="1"/>
  <c r="O3643" i="1"/>
  <c r="N3643" i="1"/>
  <c r="M3643" i="1"/>
  <c r="L3643" i="1"/>
  <c r="K3643" i="1"/>
  <c r="J3643" i="1"/>
  <c r="I3643" i="1"/>
  <c r="H3643" i="1"/>
  <c r="G3643" i="1"/>
  <c r="F3643" i="1"/>
  <c r="E3643" i="1"/>
  <c r="L3635" i="1"/>
  <c r="O3598" i="1"/>
  <c r="N3598" i="1"/>
  <c r="M3598" i="1"/>
  <c r="L3598" i="1"/>
  <c r="K3598" i="1"/>
  <c r="J3598" i="1"/>
  <c r="I3598" i="1"/>
  <c r="H3598" i="1"/>
  <c r="G3598" i="1"/>
  <c r="F3598" i="1"/>
  <c r="E3598" i="1"/>
  <c r="D3598" i="1"/>
  <c r="O3589" i="1"/>
  <c r="N3589" i="1"/>
  <c r="M3589" i="1"/>
  <c r="L3589" i="1"/>
  <c r="K3589" i="1"/>
  <c r="J3589" i="1"/>
  <c r="I3589" i="1"/>
  <c r="H3589" i="1"/>
  <c r="G3589" i="1"/>
  <c r="F3589" i="1"/>
  <c r="E3589" i="1"/>
  <c r="D3589" i="1"/>
  <c r="O3588" i="1"/>
  <c r="N3588" i="1"/>
  <c r="M3588" i="1"/>
  <c r="L3588" i="1"/>
  <c r="K3588" i="1"/>
  <c r="J3588" i="1"/>
  <c r="I3588" i="1"/>
  <c r="H3588" i="1"/>
  <c r="G3588" i="1"/>
  <c r="F3588" i="1"/>
  <c r="E3588" i="1"/>
  <c r="D3588" i="1"/>
  <c r="L3580" i="1"/>
  <c r="O3543" i="1"/>
  <c r="N3543" i="1"/>
  <c r="M3543" i="1"/>
  <c r="L3543" i="1"/>
  <c r="K3543" i="1"/>
  <c r="J3543" i="1"/>
  <c r="I3543" i="1"/>
  <c r="H3543" i="1"/>
  <c r="G3543" i="1"/>
  <c r="F3543" i="1"/>
  <c r="E3543" i="1"/>
  <c r="D3543" i="1"/>
  <c r="O3424" i="1"/>
  <c r="N3424" i="1"/>
  <c r="M3424" i="1"/>
  <c r="L3424" i="1"/>
  <c r="K3424" i="1"/>
  <c r="J3424" i="1"/>
  <c r="I3424" i="1"/>
  <c r="H3424" i="1"/>
  <c r="G3424" i="1"/>
  <c r="F3424" i="1"/>
  <c r="E3424" i="1"/>
  <c r="D3424" i="1"/>
  <c r="O3423" i="1"/>
  <c r="N3423" i="1"/>
  <c r="M3423" i="1"/>
  <c r="L3423" i="1"/>
  <c r="K3423" i="1"/>
  <c r="J3423" i="1"/>
  <c r="I3423" i="1"/>
  <c r="H3423" i="1"/>
  <c r="G3423" i="1"/>
  <c r="F3423" i="1"/>
  <c r="E3423" i="1"/>
  <c r="D3423" i="1"/>
  <c r="O3378" i="1"/>
  <c r="N3378" i="1"/>
  <c r="M3378" i="1"/>
  <c r="L3378" i="1"/>
  <c r="K3378" i="1"/>
  <c r="J3378" i="1"/>
  <c r="I3378" i="1"/>
  <c r="H3378" i="1"/>
  <c r="G3378" i="1"/>
  <c r="F3378" i="1"/>
  <c r="E3378" i="1"/>
  <c r="D3378" i="1"/>
  <c r="O3204" i="1"/>
  <c r="N3204" i="1"/>
  <c r="M3204" i="1"/>
  <c r="L3204" i="1"/>
  <c r="K3204" i="1"/>
  <c r="J3204" i="1"/>
  <c r="I3204" i="1"/>
  <c r="H3204" i="1"/>
  <c r="G3204" i="1"/>
  <c r="G3203" i="1"/>
  <c r="F3204" i="1"/>
  <c r="E3204" i="1"/>
  <c r="D3204" i="1"/>
  <c r="O3203" i="1"/>
  <c r="N3203" i="1"/>
  <c r="M3203" i="1"/>
  <c r="L3203" i="1"/>
  <c r="K3203" i="1"/>
  <c r="J3203" i="1"/>
  <c r="I3203" i="1"/>
  <c r="H3203" i="1"/>
  <c r="F3203" i="1"/>
  <c r="E3203" i="1"/>
  <c r="D3203" i="1"/>
  <c r="O3158" i="1"/>
  <c r="N3158" i="1"/>
  <c r="M3158" i="1"/>
  <c r="L3158" i="1"/>
  <c r="K3158" i="1"/>
  <c r="J3158" i="1"/>
  <c r="I3158" i="1"/>
  <c r="H3158" i="1"/>
  <c r="G3158" i="1"/>
  <c r="F3158" i="1"/>
  <c r="E3158" i="1"/>
  <c r="D3158" i="1"/>
  <c r="O3149" i="1"/>
  <c r="N3149" i="1"/>
  <c r="M3149" i="1"/>
  <c r="L3149" i="1"/>
  <c r="K3149" i="1"/>
  <c r="J3149" i="1"/>
  <c r="I3149" i="1"/>
  <c r="H3149" i="1"/>
  <c r="G3149" i="1"/>
  <c r="F3149" i="1"/>
  <c r="E3149" i="1"/>
  <c r="D3149" i="1"/>
  <c r="O3148" i="1"/>
  <c r="N3148" i="1"/>
  <c r="M3148" i="1"/>
  <c r="L3148" i="1"/>
  <c r="K3148" i="1"/>
  <c r="J3148" i="1"/>
  <c r="I3148" i="1"/>
  <c r="H3148" i="1"/>
  <c r="G3148" i="1"/>
  <c r="F3148" i="1"/>
  <c r="E3148" i="1"/>
  <c r="D3148" i="1"/>
  <c r="O3103" i="1"/>
  <c r="N3103" i="1"/>
  <c r="M3103" i="1"/>
  <c r="L3103" i="1"/>
  <c r="K3103" i="1"/>
  <c r="J3103" i="1"/>
  <c r="I3103" i="1"/>
  <c r="H3103" i="1"/>
  <c r="G3103" i="1"/>
  <c r="F3103" i="1"/>
  <c r="E3103" i="1"/>
  <c r="D3103" i="1"/>
  <c r="O3039" i="1"/>
  <c r="N3039" i="1"/>
  <c r="M3039" i="1"/>
  <c r="L3039" i="1"/>
  <c r="K3039" i="1"/>
  <c r="J3039" i="1"/>
  <c r="I3039" i="1"/>
  <c r="H3039" i="1"/>
  <c r="G3039" i="1"/>
  <c r="F3039" i="1"/>
  <c r="E3039" i="1"/>
  <c r="D3039" i="1"/>
  <c r="O3038" i="1"/>
  <c r="N3038" i="1"/>
  <c r="M3038" i="1"/>
  <c r="L3038" i="1"/>
  <c r="K3038" i="1"/>
  <c r="J3038" i="1"/>
  <c r="I3038" i="1"/>
  <c r="H3038" i="1"/>
  <c r="G3038" i="1"/>
  <c r="F3038" i="1"/>
  <c r="E3038" i="1"/>
  <c r="D3038" i="1"/>
  <c r="O2993" i="1"/>
  <c r="N2993" i="1"/>
  <c r="M2993" i="1"/>
  <c r="L2993" i="1"/>
  <c r="K2993" i="1"/>
  <c r="J2993" i="1"/>
  <c r="I2993" i="1"/>
  <c r="H2993" i="1"/>
  <c r="G2993" i="1"/>
  <c r="F2993" i="1"/>
  <c r="E2993" i="1"/>
  <c r="D2993" i="1"/>
  <c r="O2984" i="1"/>
  <c r="N2984" i="1"/>
  <c r="M2984" i="1"/>
  <c r="L2984" i="1"/>
  <c r="K2984" i="1"/>
  <c r="J2984" i="1"/>
  <c r="I2984" i="1"/>
  <c r="H2984" i="1"/>
  <c r="G2984" i="1"/>
  <c r="F2984" i="1"/>
  <c r="E2984" i="1"/>
  <c r="D2984" i="1"/>
  <c r="O2983" i="1"/>
  <c r="N2983" i="1"/>
  <c r="M2983" i="1"/>
  <c r="L2983" i="1"/>
  <c r="K2983" i="1"/>
  <c r="J2983" i="1"/>
  <c r="I2983" i="1"/>
  <c r="H2983" i="1"/>
  <c r="G2983" i="1"/>
  <c r="F2983" i="1"/>
  <c r="E2983" i="1"/>
  <c r="D2983" i="1"/>
  <c r="O2938" i="1"/>
  <c r="N2938" i="1"/>
  <c r="M2938" i="1"/>
  <c r="L2938" i="1"/>
  <c r="K2938" i="1"/>
  <c r="J2938" i="1"/>
  <c r="I2938" i="1"/>
  <c r="H2938" i="1"/>
  <c r="G2938" i="1"/>
  <c r="F2938" i="1"/>
  <c r="E2938" i="1"/>
  <c r="D2938" i="1"/>
  <c r="O2929" i="1"/>
  <c r="N2929" i="1"/>
  <c r="M2929" i="1"/>
  <c r="L2929" i="1"/>
  <c r="K2929" i="1"/>
  <c r="J2929" i="1"/>
  <c r="I2929" i="1"/>
  <c r="H2929" i="1"/>
  <c r="G2929" i="1"/>
  <c r="F2929" i="1"/>
  <c r="E2929" i="1"/>
  <c r="D2929" i="1"/>
  <c r="O2928" i="1"/>
  <c r="N2928" i="1"/>
  <c r="M2928" i="1"/>
  <c r="L2928" i="1"/>
  <c r="K2928" i="1"/>
  <c r="J2928" i="1"/>
  <c r="I2928" i="1"/>
  <c r="H2928" i="1"/>
  <c r="G2928" i="1"/>
  <c r="F2928" i="1"/>
  <c r="E2928" i="1"/>
  <c r="D2928" i="1"/>
  <c r="O2883" i="1"/>
  <c r="N2883" i="1"/>
  <c r="M2883" i="1"/>
  <c r="L2883" i="1"/>
  <c r="K2883" i="1"/>
  <c r="J2883" i="1"/>
  <c r="I2883" i="1"/>
  <c r="H2883" i="1"/>
  <c r="G2883" i="1"/>
  <c r="F2883" i="1"/>
  <c r="E2883" i="1"/>
  <c r="D2883" i="1"/>
  <c r="O2874" i="1"/>
  <c r="N2874" i="1"/>
  <c r="M2874" i="1"/>
  <c r="L2874" i="1"/>
  <c r="K2874" i="1"/>
  <c r="J2874" i="1"/>
  <c r="I2874" i="1"/>
  <c r="H2874" i="1"/>
  <c r="G2874" i="1"/>
  <c r="F2874" i="1"/>
  <c r="E2874" i="1"/>
  <c r="D2874" i="1"/>
  <c r="O2873" i="1"/>
  <c r="N2873" i="1"/>
  <c r="M2873" i="1"/>
  <c r="L2873" i="1"/>
  <c r="K2873" i="1"/>
  <c r="J2873" i="1"/>
  <c r="I2873" i="1"/>
  <c r="H2873" i="1"/>
  <c r="G2873" i="1"/>
  <c r="F2873" i="1"/>
  <c r="E2873" i="1"/>
  <c r="D2873" i="1"/>
  <c r="O2828" i="1"/>
  <c r="N2828" i="1"/>
  <c r="M2828" i="1"/>
  <c r="L2828" i="1"/>
  <c r="K2828" i="1"/>
  <c r="J2828" i="1"/>
  <c r="I2828" i="1"/>
  <c r="H2828" i="1"/>
  <c r="G2828" i="1"/>
  <c r="F2828" i="1"/>
  <c r="E2828" i="1"/>
  <c r="D2828" i="1"/>
  <c r="O2819" i="1"/>
  <c r="N2819" i="1"/>
  <c r="M2819" i="1"/>
  <c r="L2819" i="1"/>
  <c r="K2819" i="1"/>
  <c r="J2819" i="1"/>
  <c r="I2819" i="1"/>
  <c r="H2819" i="1"/>
  <c r="G2819" i="1"/>
  <c r="F2819" i="1"/>
  <c r="E2819" i="1"/>
  <c r="D2819" i="1"/>
  <c r="O2818" i="1"/>
  <c r="N2818" i="1"/>
  <c r="M2818" i="1"/>
  <c r="L2818" i="1"/>
  <c r="K2818" i="1"/>
  <c r="J2818" i="1"/>
  <c r="I2818" i="1"/>
  <c r="H2818" i="1"/>
  <c r="G2818" i="1"/>
  <c r="F2818" i="1"/>
  <c r="E2818" i="1"/>
  <c r="D2818" i="1"/>
  <c r="O2773" i="1"/>
  <c r="N2773" i="1"/>
  <c r="M2773" i="1"/>
  <c r="L2773" i="1"/>
  <c r="K2773" i="1"/>
  <c r="J2773" i="1"/>
  <c r="I2773" i="1"/>
  <c r="H2773" i="1"/>
  <c r="G2773" i="1"/>
  <c r="F2773" i="1"/>
  <c r="E2773" i="1"/>
  <c r="D2773" i="1"/>
  <c r="O2764" i="1"/>
  <c r="N2764" i="1"/>
  <c r="M2764" i="1"/>
  <c r="L2764" i="1"/>
  <c r="K2764" i="1"/>
  <c r="J2764" i="1"/>
  <c r="I2764" i="1"/>
  <c r="H2764" i="1"/>
  <c r="G2764" i="1"/>
  <c r="F2764" i="1"/>
  <c r="E2764" i="1"/>
  <c r="D2764" i="1"/>
  <c r="O2763" i="1"/>
  <c r="N2763" i="1"/>
  <c r="M2763" i="1"/>
  <c r="L2763" i="1"/>
  <c r="K2763" i="1"/>
  <c r="J2763" i="1"/>
  <c r="I2763" i="1"/>
  <c r="H2763" i="1"/>
  <c r="G2763" i="1"/>
  <c r="F2763" i="1"/>
  <c r="E2763" i="1"/>
  <c r="D2763" i="1"/>
  <c r="O2718" i="1"/>
  <c r="N2718" i="1"/>
  <c r="M2718" i="1"/>
  <c r="L2718" i="1"/>
  <c r="K2718" i="1"/>
  <c r="J2718" i="1"/>
  <c r="I2718" i="1"/>
  <c r="H2718" i="1"/>
  <c r="G2718" i="1"/>
  <c r="F2718" i="1"/>
  <c r="E2718" i="1"/>
  <c r="D2718" i="1"/>
  <c r="O2709" i="1"/>
  <c r="N2709" i="1"/>
  <c r="M2709" i="1"/>
  <c r="L2709" i="1"/>
  <c r="K2709" i="1"/>
  <c r="J2709" i="1"/>
  <c r="I2709" i="1"/>
  <c r="H2709" i="1"/>
  <c r="G2709" i="1"/>
  <c r="F2709" i="1"/>
  <c r="E2709" i="1"/>
  <c r="D2709" i="1"/>
  <c r="O2708" i="1"/>
  <c r="N2708" i="1"/>
  <c r="M2708" i="1"/>
  <c r="L2708" i="1"/>
  <c r="K2708" i="1"/>
  <c r="J2708" i="1"/>
  <c r="I2708" i="1"/>
  <c r="H2708" i="1"/>
  <c r="G2708" i="1"/>
  <c r="F2708" i="1"/>
  <c r="E2708" i="1"/>
  <c r="D2708" i="1"/>
  <c r="O2663" i="1"/>
  <c r="N2663" i="1"/>
  <c r="M2663" i="1"/>
  <c r="L2663" i="1"/>
  <c r="K2663" i="1"/>
  <c r="J2663" i="1"/>
  <c r="I2663" i="1"/>
  <c r="H2663" i="1"/>
  <c r="G2663" i="1"/>
  <c r="F2663" i="1"/>
  <c r="E2663" i="1"/>
  <c r="D2663" i="1"/>
  <c r="O2654" i="1"/>
  <c r="N2654" i="1"/>
  <c r="M2654" i="1"/>
  <c r="L2654" i="1"/>
  <c r="K2654" i="1"/>
  <c r="J2654" i="1"/>
  <c r="I2654" i="1"/>
  <c r="H2654" i="1"/>
  <c r="G2654" i="1"/>
  <c r="F2654" i="1"/>
  <c r="E2654" i="1"/>
  <c r="D2654" i="1"/>
  <c r="O2653" i="1"/>
  <c r="N2653" i="1"/>
  <c r="M2653" i="1"/>
  <c r="L2653" i="1"/>
  <c r="K2653" i="1"/>
  <c r="J2653" i="1"/>
  <c r="I2653" i="1"/>
  <c r="H2653" i="1"/>
  <c r="G2653" i="1"/>
  <c r="F2653" i="1"/>
  <c r="E2653" i="1"/>
  <c r="D2653" i="1"/>
  <c r="O2608" i="1"/>
  <c r="N2608" i="1"/>
  <c r="M2608" i="1"/>
  <c r="L2608" i="1"/>
  <c r="K2608" i="1"/>
  <c r="J2608" i="1"/>
  <c r="I2608" i="1"/>
  <c r="H2608" i="1"/>
  <c r="G2608" i="1"/>
  <c r="F2608" i="1"/>
  <c r="E2608" i="1"/>
  <c r="D2608" i="1"/>
  <c r="O2599" i="1"/>
  <c r="N2599" i="1"/>
  <c r="M2599" i="1"/>
  <c r="L2599" i="1"/>
  <c r="K2599" i="1"/>
  <c r="J2599" i="1"/>
  <c r="I2599" i="1"/>
  <c r="H2599" i="1"/>
  <c r="G2599" i="1"/>
  <c r="F2599" i="1"/>
  <c r="E2599" i="1"/>
  <c r="D2599" i="1"/>
  <c r="O2598" i="1"/>
  <c r="N2598" i="1"/>
  <c r="M2598" i="1"/>
  <c r="L2598" i="1"/>
  <c r="K2598" i="1"/>
  <c r="J2598" i="1"/>
  <c r="I2598" i="1"/>
  <c r="H2598" i="1"/>
  <c r="G2598" i="1"/>
  <c r="F2598" i="1"/>
  <c r="E2598" i="1"/>
  <c r="D2598" i="1"/>
  <c r="O2553" i="1"/>
  <c r="N2553" i="1"/>
  <c r="M2553" i="1"/>
  <c r="L2553" i="1"/>
  <c r="K2553" i="1"/>
  <c r="J2553" i="1"/>
  <c r="I2553" i="1"/>
  <c r="H2553" i="1"/>
  <c r="G2553" i="1"/>
  <c r="F2553" i="1"/>
  <c r="E2553" i="1"/>
  <c r="D2553" i="1"/>
  <c r="O2544" i="1"/>
  <c r="N2544" i="1"/>
  <c r="M2544" i="1"/>
  <c r="L2544" i="1"/>
  <c r="K2544" i="1"/>
  <c r="J2544" i="1"/>
  <c r="I2544" i="1"/>
  <c r="H2544" i="1"/>
  <c r="G2544" i="1"/>
  <c r="F2544" i="1"/>
  <c r="E2544" i="1"/>
  <c r="D2544" i="1"/>
  <c r="O2543" i="1"/>
  <c r="N2543" i="1"/>
  <c r="M2543" i="1"/>
  <c r="L2543" i="1"/>
  <c r="K2543" i="1"/>
  <c r="J2543" i="1"/>
  <c r="I2543" i="1"/>
  <c r="H2543" i="1"/>
  <c r="G2543" i="1"/>
  <c r="F2543" i="1"/>
  <c r="E2543" i="1"/>
  <c r="D2543" i="1"/>
  <c r="O2498" i="1"/>
  <c r="N2498" i="1"/>
  <c r="M2498" i="1"/>
  <c r="L2498" i="1"/>
  <c r="K2498" i="1"/>
  <c r="J2498" i="1"/>
  <c r="I2498" i="1"/>
  <c r="H2498" i="1"/>
  <c r="G2498" i="1"/>
  <c r="F2498" i="1"/>
  <c r="E2498" i="1"/>
  <c r="D2498" i="1"/>
  <c r="O2489" i="1"/>
  <c r="N2489" i="1"/>
  <c r="M2489" i="1"/>
  <c r="L2489" i="1"/>
  <c r="K2489" i="1"/>
  <c r="J2489" i="1"/>
  <c r="I2489" i="1"/>
  <c r="H2489" i="1"/>
  <c r="G2489" i="1"/>
  <c r="F2489" i="1"/>
  <c r="E2489" i="1"/>
  <c r="D2489" i="1"/>
  <c r="O2488" i="1"/>
  <c r="N2488" i="1"/>
  <c r="M2488" i="1"/>
  <c r="L2488" i="1"/>
  <c r="K2488" i="1"/>
  <c r="J2488" i="1"/>
  <c r="I2488" i="1"/>
  <c r="H2488" i="1"/>
  <c r="G2488" i="1"/>
  <c r="F2488" i="1"/>
  <c r="E2488" i="1"/>
  <c r="D2488" i="1"/>
  <c r="L2480" i="1"/>
  <c r="O2443" i="1"/>
  <c r="N2443" i="1"/>
  <c r="M2443" i="1"/>
  <c r="L2443" i="1"/>
  <c r="K2443" i="1"/>
  <c r="J2443" i="1"/>
  <c r="I2443" i="1"/>
  <c r="H2443" i="1"/>
  <c r="G2443" i="1"/>
  <c r="F2443" i="1"/>
  <c r="E2443" i="1"/>
  <c r="D2443" i="1"/>
  <c r="O2434" i="1"/>
  <c r="N2434" i="1"/>
  <c r="M2434" i="1"/>
  <c r="L2434" i="1"/>
  <c r="K2434" i="1"/>
  <c r="J2434" i="1"/>
  <c r="I2434" i="1"/>
  <c r="H2434" i="1"/>
  <c r="G2434" i="1"/>
  <c r="F2434" i="1"/>
  <c r="E2434" i="1"/>
  <c r="D2434" i="1"/>
  <c r="O2433" i="1"/>
  <c r="N2433" i="1"/>
  <c r="M2433" i="1"/>
  <c r="L2433" i="1"/>
  <c r="K2433" i="1"/>
  <c r="J2433" i="1"/>
  <c r="I2433" i="1"/>
  <c r="H2433" i="1"/>
  <c r="G2433" i="1"/>
  <c r="F2433" i="1"/>
  <c r="E2433" i="1"/>
  <c r="D2433" i="1"/>
  <c r="L2425" i="1"/>
  <c r="O2388" i="1"/>
  <c r="N2388" i="1"/>
  <c r="M2388" i="1"/>
  <c r="L2388" i="1"/>
  <c r="K2388" i="1"/>
  <c r="J2388" i="1"/>
  <c r="I2388" i="1"/>
  <c r="H2388" i="1"/>
  <c r="G2388" i="1"/>
  <c r="F2388" i="1"/>
  <c r="E2388" i="1"/>
  <c r="D2388" i="1"/>
  <c r="O2379" i="1"/>
  <c r="N2379" i="1"/>
  <c r="M2379" i="1"/>
  <c r="L2379" i="1"/>
  <c r="K2379" i="1"/>
  <c r="J2379" i="1"/>
  <c r="I2379" i="1"/>
  <c r="H2379" i="1"/>
  <c r="G2379" i="1"/>
  <c r="F2379" i="1"/>
  <c r="E2379" i="1"/>
  <c r="D2379" i="1"/>
  <c r="O2378" i="1"/>
  <c r="N2378" i="1"/>
  <c r="M2378" i="1"/>
  <c r="L2378" i="1"/>
  <c r="K2378" i="1"/>
  <c r="J2378" i="1"/>
  <c r="I2378" i="1"/>
  <c r="H2378" i="1"/>
  <c r="G2378" i="1"/>
  <c r="F2378" i="1"/>
  <c r="E2378" i="1"/>
  <c r="D2378" i="1"/>
  <c r="O2333" i="1"/>
  <c r="N2333" i="1"/>
  <c r="M2333" i="1"/>
  <c r="L2333" i="1"/>
  <c r="K2333" i="1"/>
  <c r="J2333" i="1"/>
  <c r="I2333" i="1"/>
  <c r="H2333" i="1"/>
  <c r="G2333" i="1"/>
  <c r="F2333" i="1"/>
  <c r="E2333" i="1"/>
  <c r="D2333" i="1"/>
  <c r="O2324" i="1"/>
  <c r="N2324" i="1"/>
  <c r="M2324" i="1"/>
  <c r="L2324" i="1"/>
  <c r="K2324" i="1"/>
  <c r="J2324" i="1"/>
  <c r="I2324" i="1"/>
  <c r="H2324" i="1"/>
  <c r="G2324" i="1"/>
  <c r="F2324" i="1"/>
  <c r="E2324" i="1"/>
  <c r="D2324" i="1"/>
  <c r="O2323" i="1"/>
  <c r="N2323" i="1"/>
  <c r="M2323" i="1"/>
  <c r="L2323" i="1"/>
  <c r="K2323" i="1"/>
  <c r="J2323" i="1"/>
  <c r="I2323" i="1"/>
  <c r="H2323" i="1"/>
  <c r="G2323" i="1"/>
  <c r="F2323" i="1"/>
  <c r="E2323" i="1"/>
  <c r="D2323" i="1"/>
  <c r="O2278" i="1"/>
  <c r="N2278" i="1"/>
  <c r="M2278" i="1"/>
  <c r="L2278" i="1"/>
  <c r="K2278" i="1"/>
  <c r="J2278" i="1"/>
  <c r="I2278" i="1"/>
  <c r="H2278" i="1"/>
  <c r="G2278" i="1"/>
  <c r="F2278" i="1"/>
  <c r="E2278" i="1"/>
  <c r="D2278" i="1"/>
  <c r="O2269" i="1"/>
  <c r="N2269" i="1"/>
  <c r="M2269" i="1"/>
  <c r="L2269" i="1"/>
  <c r="K2269" i="1"/>
  <c r="J2269" i="1"/>
  <c r="I2269" i="1"/>
  <c r="H2269" i="1"/>
  <c r="G2269" i="1"/>
  <c r="F2269" i="1"/>
  <c r="E2269" i="1"/>
  <c r="D2269" i="1"/>
  <c r="O2268" i="1"/>
  <c r="N2268" i="1"/>
  <c r="M2268" i="1"/>
  <c r="L2268" i="1"/>
  <c r="K2268" i="1"/>
  <c r="J2268" i="1"/>
  <c r="I2268" i="1"/>
  <c r="H2268" i="1"/>
  <c r="G2268" i="1"/>
  <c r="F2268" i="1"/>
  <c r="E2268" i="1"/>
  <c r="D2268" i="1"/>
  <c r="L2260" i="1"/>
  <c r="O2223" i="1"/>
  <c r="N2223" i="1"/>
  <c r="M2223" i="1"/>
  <c r="L2223" i="1"/>
  <c r="K2223" i="1"/>
  <c r="J2223" i="1"/>
  <c r="I2223" i="1"/>
  <c r="H2223" i="1"/>
  <c r="G2223" i="1"/>
  <c r="F2223" i="1"/>
  <c r="E2223" i="1"/>
  <c r="D2223" i="1"/>
  <c r="O2214" i="1"/>
  <c r="N2214" i="1"/>
  <c r="M2214" i="1"/>
  <c r="L2214" i="1"/>
  <c r="K2214" i="1"/>
  <c r="J2214" i="1"/>
  <c r="I2214" i="1"/>
  <c r="H2214" i="1"/>
  <c r="G2214" i="1"/>
  <c r="F2214" i="1"/>
  <c r="E2214" i="1"/>
  <c r="D2214" i="1"/>
  <c r="O2213" i="1"/>
  <c r="N2213" i="1"/>
  <c r="M2213" i="1"/>
  <c r="L2213" i="1"/>
  <c r="K2213" i="1"/>
  <c r="J2213" i="1"/>
  <c r="I2213" i="1"/>
  <c r="H2213" i="1"/>
  <c r="G2213" i="1"/>
  <c r="F2213" i="1"/>
  <c r="E2213" i="1"/>
  <c r="D2213" i="1"/>
  <c r="L2205" i="1"/>
  <c r="O2168" i="1"/>
  <c r="N2168" i="1"/>
  <c r="M2168" i="1"/>
  <c r="L2168" i="1"/>
  <c r="K2168" i="1"/>
  <c r="J2168" i="1"/>
  <c r="I2168" i="1"/>
  <c r="H2168" i="1"/>
  <c r="G2168" i="1"/>
  <c r="F2168" i="1"/>
  <c r="E2168" i="1"/>
  <c r="D2168" i="1"/>
  <c r="O2159" i="1"/>
  <c r="N2159" i="1"/>
  <c r="M2159" i="1"/>
  <c r="L2159" i="1"/>
  <c r="K2159" i="1"/>
  <c r="J2159" i="1"/>
  <c r="I2159" i="1"/>
  <c r="H2159" i="1"/>
  <c r="G2159" i="1"/>
  <c r="F2159" i="1"/>
  <c r="E2159" i="1"/>
  <c r="D2159" i="1"/>
  <c r="O2158" i="1"/>
  <c r="N2158" i="1"/>
  <c r="M2158" i="1"/>
  <c r="L2158" i="1"/>
  <c r="K2158" i="1"/>
  <c r="J2158" i="1"/>
  <c r="I2158" i="1"/>
  <c r="H2158" i="1"/>
  <c r="G2158" i="1"/>
  <c r="F2158" i="1"/>
  <c r="E2158" i="1"/>
  <c r="D2158" i="1"/>
  <c r="L2150" i="1"/>
  <c r="O2113" i="1"/>
  <c r="N2113" i="1"/>
  <c r="M2113" i="1"/>
  <c r="L2113" i="1"/>
  <c r="K2113" i="1"/>
  <c r="J2113" i="1"/>
  <c r="I2113" i="1"/>
  <c r="H2113" i="1"/>
  <c r="G2113" i="1"/>
  <c r="F2113" i="1"/>
  <c r="E2113" i="1"/>
  <c r="D2113" i="1"/>
  <c r="O2104" i="1"/>
  <c r="N2104" i="1"/>
  <c r="M2104" i="1"/>
  <c r="L2104" i="1"/>
  <c r="K2104" i="1"/>
  <c r="J2104" i="1"/>
  <c r="I2104" i="1"/>
  <c r="H2104" i="1"/>
  <c r="G2104" i="1"/>
  <c r="F2104" i="1"/>
  <c r="E2104" i="1"/>
  <c r="D2104" i="1"/>
  <c r="O2103" i="1"/>
  <c r="N2103" i="1"/>
  <c r="M2103" i="1"/>
  <c r="L2103" i="1"/>
  <c r="K2103" i="1"/>
  <c r="J2103" i="1"/>
  <c r="I2103" i="1"/>
  <c r="H2103" i="1"/>
  <c r="G2103" i="1"/>
  <c r="F2103" i="1"/>
  <c r="E2103" i="1"/>
  <c r="D2103" i="1"/>
  <c r="O2058" i="1"/>
  <c r="N2058" i="1"/>
  <c r="M2058" i="1"/>
  <c r="L2058" i="1"/>
  <c r="K2058" i="1"/>
  <c r="J2058" i="1"/>
  <c r="I2058" i="1"/>
  <c r="H2058" i="1"/>
  <c r="G2058" i="1"/>
  <c r="F2058" i="1"/>
  <c r="E2058" i="1"/>
  <c r="D2058" i="1"/>
  <c r="O2049" i="1"/>
  <c r="N2049" i="1"/>
  <c r="M2049" i="1"/>
  <c r="L2049" i="1"/>
  <c r="K2049" i="1"/>
  <c r="J2049" i="1"/>
  <c r="I2049" i="1"/>
  <c r="H2049" i="1"/>
  <c r="G2049" i="1"/>
  <c r="F2049" i="1"/>
  <c r="E2049" i="1"/>
  <c r="D2049" i="1"/>
  <c r="O2048" i="1"/>
  <c r="N2048" i="1"/>
  <c r="M2048" i="1"/>
  <c r="L2048" i="1"/>
  <c r="K2048" i="1"/>
  <c r="J2048" i="1"/>
  <c r="I2048" i="1"/>
  <c r="H2048" i="1"/>
  <c r="G2048" i="1"/>
  <c r="F2048" i="1"/>
  <c r="E2048" i="1"/>
  <c r="D2048" i="1"/>
  <c r="O2003" i="1"/>
  <c r="N2003" i="1"/>
  <c r="M2003" i="1"/>
  <c r="L2003" i="1"/>
  <c r="K2003" i="1"/>
  <c r="J2003" i="1"/>
  <c r="I2003" i="1"/>
  <c r="H2003" i="1"/>
  <c r="G2003" i="1"/>
  <c r="F2003" i="1"/>
  <c r="E2003" i="1"/>
  <c r="D2003" i="1"/>
  <c r="O1994" i="1"/>
  <c r="N1994" i="1"/>
  <c r="M1994" i="1"/>
  <c r="L1994" i="1"/>
  <c r="K1994" i="1"/>
  <c r="J1994" i="1"/>
  <c r="I1994" i="1"/>
  <c r="H1994" i="1"/>
  <c r="F1994" i="1"/>
  <c r="E1994" i="1"/>
  <c r="D1994" i="1"/>
  <c r="O1993" i="1"/>
  <c r="N1993" i="1"/>
  <c r="M1993" i="1"/>
  <c r="L1993" i="1"/>
  <c r="K1993" i="1"/>
  <c r="J1993" i="1"/>
  <c r="I1993" i="1"/>
  <c r="H1993" i="1"/>
  <c r="F1993" i="1"/>
  <c r="E1993" i="1"/>
  <c r="D1993" i="1"/>
  <c r="L1985" i="1"/>
  <c r="O1948" i="1"/>
  <c r="N1948" i="1"/>
  <c r="M1948" i="1"/>
  <c r="L1948" i="1"/>
  <c r="K1948" i="1"/>
  <c r="J1948" i="1"/>
  <c r="I1948" i="1"/>
  <c r="H1948" i="1"/>
  <c r="G1948" i="1"/>
  <c r="F1948" i="1"/>
  <c r="E1948" i="1"/>
  <c r="D1948" i="1"/>
  <c r="O1939" i="1"/>
  <c r="N1939" i="1"/>
  <c r="M1939" i="1"/>
  <c r="L1939" i="1"/>
  <c r="K1939" i="1"/>
  <c r="J1939" i="1"/>
  <c r="I1939" i="1"/>
  <c r="G1939" i="1"/>
  <c r="F1939" i="1"/>
  <c r="E1939" i="1"/>
  <c r="D1939" i="1"/>
  <c r="O1938" i="1"/>
  <c r="N1938" i="1"/>
  <c r="M1938" i="1"/>
  <c r="L1938" i="1"/>
  <c r="K1938" i="1"/>
  <c r="J1938" i="1"/>
  <c r="I1938" i="1"/>
  <c r="G1938" i="1"/>
  <c r="F1938" i="1"/>
  <c r="E1938" i="1"/>
  <c r="D1938" i="1"/>
  <c r="O1893" i="1"/>
  <c r="N1893" i="1"/>
  <c r="M1893" i="1"/>
  <c r="L1893" i="1"/>
  <c r="K1893" i="1"/>
  <c r="J1893" i="1"/>
  <c r="I1893" i="1"/>
  <c r="H1893" i="1"/>
  <c r="G1893" i="1"/>
  <c r="F1893" i="1"/>
  <c r="E1893" i="1"/>
  <c r="D1893" i="1"/>
  <c r="O1884" i="1"/>
  <c r="N1884" i="1"/>
  <c r="M1884" i="1"/>
  <c r="L1884" i="1"/>
  <c r="K1884" i="1"/>
  <c r="J1884" i="1"/>
  <c r="I1884" i="1"/>
  <c r="H1884" i="1"/>
  <c r="G1884" i="1"/>
  <c r="F1884" i="1"/>
  <c r="E1884" i="1"/>
  <c r="D1884" i="1"/>
  <c r="O1883" i="1"/>
  <c r="N1883" i="1"/>
  <c r="M1883" i="1"/>
  <c r="L1883" i="1"/>
  <c r="K1883" i="1"/>
  <c r="J1883" i="1"/>
  <c r="I1883" i="1"/>
  <c r="H1883" i="1"/>
  <c r="G1883" i="1"/>
  <c r="F1883" i="1"/>
  <c r="E1883" i="1"/>
  <c r="D1883" i="1"/>
  <c r="L1875" i="1"/>
  <c r="O1838" i="1"/>
  <c r="N1838" i="1"/>
  <c r="M1838" i="1"/>
  <c r="L1838" i="1"/>
  <c r="K1838" i="1"/>
  <c r="J1838" i="1"/>
  <c r="I1838" i="1"/>
  <c r="H1838" i="1"/>
  <c r="G1838" i="1"/>
  <c r="F1838" i="1"/>
  <c r="E1838" i="1"/>
  <c r="D1838" i="1"/>
  <c r="O1829" i="1"/>
  <c r="N1829" i="1"/>
  <c r="M1829" i="1"/>
  <c r="L1829" i="1"/>
  <c r="K1829" i="1"/>
  <c r="J1829" i="1"/>
  <c r="I1829" i="1"/>
  <c r="H1829" i="1"/>
  <c r="G1829" i="1"/>
  <c r="F1829" i="1"/>
  <c r="E1829" i="1"/>
  <c r="D1829" i="1"/>
  <c r="O1828" i="1"/>
  <c r="N1828" i="1"/>
  <c r="M1828" i="1"/>
  <c r="L1828" i="1"/>
  <c r="K1828" i="1"/>
  <c r="J1828" i="1"/>
  <c r="I1828" i="1"/>
  <c r="H1828" i="1"/>
  <c r="G1828" i="1"/>
  <c r="F1828" i="1"/>
  <c r="E1828" i="1"/>
  <c r="D1828" i="1"/>
  <c r="O1783" i="1"/>
  <c r="N1783" i="1"/>
  <c r="M1783" i="1"/>
  <c r="L1783" i="1"/>
  <c r="K1783" i="1"/>
  <c r="J1783" i="1"/>
  <c r="I1783" i="1"/>
  <c r="H1783" i="1"/>
  <c r="G1783" i="1"/>
  <c r="F1783" i="1"/>
  <c r="E1783" i="1"/>
  <c r="D1783" i="1"/>
  <c r="O1774" i="1"/>
  <c r="N1774" i="1"/>
  <c r="M1774" i="1"/>
  <c r="L1774" i="1"/>
  <c r="K1774" i="1"/>
  <c r="J1774" i="1"/>
  <c r="I1774" i="1"/>
  <c r="G1774" i="1"/>
  <c r="F1774" i="1"/>
  <c r="E1774" i="1"/>
  <c r="D1774" i="1"/>
  <c r="O1773" i="1"/>
  <c r="N1773" i="1"/>
  <c r="M1773" i="1"/>
  <c r="L1773" i="1"/>
  <c r="K1773" i="1"/>
  <c r="J1773" i="1"/>
  <c r="I1773" i="1"/>
  <c r="G1773" i="1"/>
  <c r="F1773" i="1"/>
  <c r="E1773" i="1"/>
  <c r="D1773" i="1"/>
  <c r="O1728" i="1"/>
  <c r="N1728" i="1"/>
  <c r="M1728" i="1"/>
  <c r="L1728" i="1"/>
  <c r="K1728" i="1"/>
  <c r="J1728" i="1"/>
  <c r="I1728" i="1"/>
  <c r="H1728" i="1"/>
  <c r="G1728" i="1"/>
  <c r="F1728" i="1"/>
  <c r="E1728" i="1"/>
  <c r="D1728" i="1"/>
  <c r="O1719" i="1"/>
  <c r="N1719" i="1"/>
  <c r="M1719" i="1"/>
  <c r="L1719" i="1"/>
  <c r="K1719" i="1"/>
  <c r="J1719" i="1"/>
  <c r="I1719" i="1"/>
  <c r="H1719" i="1"/>
  <c r="G1719" i="1"/>
  <c r="F1719" i="1"/>
  <c r="E1719" i="1"/>
  <c r="D1719" i="1"/>
  <c r="O1718" i="1"/>
  <c r="N1718" i="1"/>
  <c r="M1718" i="1"/>
  <c r="L1718" i="1"/>
  <c r="K1718" i="1"/>
  <c r="J1718" i="1"/>
  <c r="I1718" i="1"/>
  <c r="H1718" i="1"/>
  <c r="G1718" i="1"/>
  <c r="F1718" i="1"/>
  <c r="E1718" i="1"/>
  <c r="D1718" i="1"/>
  <c r="O1673" i="1"/>
  <c r="N1673" i="1"/>
  <c r="M1673" i="1"/>
  <c r="L1673" i="1"/>
  <c r="K1673" i="1"/>
  <c r="J1673" i="1"/>
  <c r="I1673" i="1"/>
  <c r="H1673" i="1"/>
  <c r="G1673" i="1"/>
  <c r="F1673" i="1"/>
  <c r="E1673" i="1"/>
  <c r="D1673" i="1"/>
  <c r="O1664" i="1"/>
  <c r="N1664" i="1"/>
  <c r="M1664" i="1"/>
  <c r="L1664" i="1"/>
  <c r="K1664" i="1"/>
  <c r="J1664" i="1"/>
  <c r="I1664" i="1"/>
  <c r="H1664" i="1"/>
  <c r="G1664" i="1"/>
  <c r="F1664" i="1"/>
  <c r="E1664" i="1"/>
  <c r="D1664" i="1"/>
  <c r="O1663" i="1"/>
  <c r="N1663" i="1"/>
  <c r="M1663" i="1"/>
  <c r="L1663" i="1"/>
  <c r="K1663" i="1"/>
  <c r="J1663" i="1"/>
  <c r="I1663" i="1"/>
  <c r="H1663" i="1"/>
  <c r="G1663" i="1"/>
  <c r="F1663" i="1"/>
  <c r="E1663" i="1"/>
  <c r="D1663" i="1"/>
  <c r="O1618" i="1"/>
  <c r="N1618" i="1"/>
  <c r="M1618" i="1"/>
  <c r="L1618" i="1"/>
  <c r="K1618" i="1"/>
  <c r="J1618" i="1"/>
  <c r="I1618" i="1"/>
  <c r="H1618" i="1"/>
  <c r="G1618" i="1"/>
  <c r="F1618" i="1"/>
  <c r="E1618" i="1"/>
  <c r="D1618" i="1"/>
  <c r="O1609" i="1"/>
  <c r="N1609" i="1"/>
  <c r="M1609" i="1"/>
  <c r="L1609" i="1"/>
  <c r="K1609" i="1"/>
  <c r="J1609" i="1"/>
  <c r="I1609" i="1"/>
  <c r="H1609" i="1"/>
  <c r="G1609" i="1"/>
  <c r="F1609" i="1"/>
  <c r="E1609" i="1"/>
  <c r="D1609" i="1"/>
  <c r="O1608" i="1"/>
  <c r="N1608" i="1"/>
  <c r="M1608" i="1"/>
  <c r="L1608" i="1"/>
  <c r="K1608" i="1"/>
  <c r="J1608" i="1"/>
  <c r="I1608" i="1"/>
  <c r="H1608" i="1"/>
  <c r="G1608" i="1"/>
  <c r="F1608" i="1"/>
  <c r="E1608" i="1"/>
  <c r="D1608" i="1"/>
  <c r="L1600" i="1"/>
  <c r="O1563" i="1"/>
  <c r="N1563" i="1"/>
  <c r="M1563" i="1"/>
  <c r="L1563" i="1"/>
  <c r="K1563" i="1"/>
  <c r="J1563" i="1"/>
  <c r="I1563" i="1"/>
  <c r="H1563" i="1"/>
  <c r="G1563" i="1"/>
  <c r="F1563" i="1"/>
  <c r="E1563" i="1"/>
  <c r="D1563" i="1"/>
  <c r="O1554" i="1"/>
  <c r="N1554" i="1"/>
  <c r="M1554" i="1"/>
  <c r="L1554" i="1"/>
  <c r="K1554" i="1"/>
  <c r="J1554" i="1"/>
  <c r="I1554" i="1"/>
  <c r="H1554" i="1"/>
  <c r="G1554" i="1"/>
  <c r="F1554" i="1"/>
  <c r="E1554" i="1"/>
  <c r="D1554" i="1"/>
  <c r="O1553" i="1"/>
  <c r="N1553" i="1"/>
  <c r="M1553" i="1"/>
  <c r="L1553" i="1"/>
  <c r="K1553" i="1"/>
  <c r="J1553" i="1"/>
  <c r="I1553" i="1"/>
  <c r="H1553" i="1"/>
  <c r="G1553" i="1"/>
  <c r="F1553" i="1"/>
  <c r="E1553" i="1"/>
  <c r="D1553" i="1"/>
  <c r="O1508" i="1"/>
  <c r="N1508" i="1"/>
  <c r="M1508" i="1"/>
  <c r="L1508" i="1"/>
  <c r="K1508" i="1"/>
  <c r="J1508" i="1"/>
  <c r="I1508" i="1"/>
  <c r="H1508" i="1"/>
  <c r="G1508" i="1"/>
  <c r="F1508" i="1"/>
  <c r="E1508" i="1"/>
  <c r="D1508" i="1"/>
  <c r="O1499" i="1"/>
  <c r="N1499" i="1"/>
  <c r="M1499" i="1"/>
  <c r="L1499" i="1"/>
  <c r="K1499" i="1"/>
  <c r="J1499" i="1"/>
  <c r="I1499" i="1"/>
  <c r="H1499" i="1"/>
  <c r="G1499" i="1"/>
  <c r="F1499" i="1"/>
  <c r="E1499" i="1"/>
  <c r="D1499" i="1"/>
  <c r="O1498" i="1"/>
  <c r="N1498" i="1"/>
  <c r="M1498" i="1"/>
  <c r="L1498" i="1"/>
  <c r="K1498" i="1"/>
  <c r="J1498" i="1"/>
  <c r="I1498" i="1"/>
  <c r="H1498" i="1"/>
  <c r="G1498" i="1"/>
  <c r="F1498" i="1"/>
  <c r="E1498" i="1"/>
  <c r="D1498" i="1"/>
  <c r="O1453" i="1"/>
  <c r="N1453" i="1"/>
  <c r="M1453" i="1"/>
  <c r="L1453" i="1"/>
  <c r="K1453" i="1"/>
  <c r="J1453" i="1"/>
  <c r="I1453" i="1"/>
  <c r="H1453" i="1"/>
  <c r="G1453" i="1"/>
  <c r="F1453" i="1"/>
  <c r="E1453" i="1"/>
  <c r="D1453" i="1"/>
  <c r="O1444" i="1"/>
  <c r="N1444" i="1"/>
  <c r="M1444" i="1"/>
  <c r="L1444" i="1"/>
  <c r="K1444" i="1"/>
  <c r="J1444" i="1"/>
  <c r="I1444" i="1"/>
  <c r="H1444" i="1"/>
  <c r="G1444" i="1"/>
  <c r="F1444" i="1"/>
  <c r="E1444" i="1"/>
  <c r="D1444" i="1"/>
  <c r="D1443" i="1"/>
  <c r="O1443" i="1"/>
  <c r="N1443" i="1"/>
  <c r="M1443" i="1"/>
  <c r="L1443" i="1"/>
  <c r="K1443" i="1"/>
  <c r="J1443" i="1"/>
  <c r="I1443" i="1"/>
  <c r="H1443" i="1"/>
  <c r="G1443" i="1"/>
  <c r="F1443" i="1"/>
  <c r="E1443" i="1"/>
  <c r="O1398" i="1"/>
  <c r="N1398" i="1"/>
  <c r="M1398" i="1"/>
  <c r="L1398" i="1"/>
  <c r="K1398" i="1"/>
  <c r="J1398" i="1"/>
  <c r="I1398" i="1"/>
  <c r="H1398" i="1"/>
  <c r="G1398" i="1"/>
  <c r="F1398" i="1"/>
  <c r="E1398" i="1"/>
  <c r="D1398" i="1"/>
  <c r="O1389" i="1"/>
  <c r="N1389" i="1"/>
  <c r="M1389" i="1"/>
  <c r="L1389" i="1"/>
  <c r="K1389" i="1"/>
  <c r="J1389" i="1"/>
  <c r="I1389" i="1"/>
  <c r="H1389" i="1"/>
  <c r="G1389" i="1"/>
  <c r="F1389" i="1"/>
  <c r="E1389" i="1"/>
  <c r="D1389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O1343" i="1"/>
  <c r="N1343" i="1"/>
  <c r="M1343" i="1"/>
  <c r="L1343" i="1"/>
  <c r="K1343" i="1"/>
  <c r="J1343" i="1"/>
  <c r="I1343" i="1"/>
  <c r="H1343" i="1"/>
  <c r="G1343" i="1"/>
  <c r="F1343" i="1"/>
  <c r="E1343" i="1"/>
  <c r="D1343" i="1"/>
  <c r="O1334" i="1"/>
  <c r="N1334" i="1"/>
  <c r="M1334" i="1"/>
  <c r="L1334" i="1"/>
  <c r="K1334" i="1"/>
  <c r="J1334" i="1"/>
  <c r="I1334" i="1"/>
  <c r="H1334" i="1"/>
  <c r="G1334" i="1"/>
  <c r="F1334" i="1"/>
  <c r="E1334" i="1"/>
  <c r="D1334" i="1"/>
  <c r="O1333" i="1"/>
  <c r="N1333" i="1"/>
  <c r="M1333" i="1"/>
  <c r="L1333" i="1"/>
  <c r="K1333" i="1"/>
  <c r="J1333" i="1"/>
  <c r="I1333" i="1"/>
  <c r="H1333" i="1"/>
  <c r="G1333" i="1"/>
  <c r="F1333" i="1"/>
  <c r="E1333" i="1"/>
  <c r="D1333" i="1"/>
  <c r="O1288" i="1"/>
  <c r="N1288" i="1"/>
  <c r="M1288" i="1"/>
  <c r="L1288" i="1"/>
  <c r="K1288" i="1"/>
  <c r="J1288" i="1"/>
  <c r="I1288" i="1"/>
  <c r="H1288" i="1"/>
  <c r="G1288" i="1"/>
  <c r="F1288" i="1"/>
  <c r="E1288" i="1"/>
  <c r="D1288" i="1"/>
  <c r="O1279" i="1"/>
  <c r="N1279" i="1"/>
  <c r="M1279" i="1"/>
  <c r="L1279" i="1"/>
  <c r="K1279" i="1"/>
  <c r="J1279" i="1"/>
  <c r="I1279" i="1"/>
  <c r="H1279" i="1"/>
  <c r="G1279" i="1"/>
  <c r="F1279" i="1"/>
  <c r="E1279" i="1"/>
  <c r="D1279" i="1"/>
  <c r="O1278" i="1"/>
  <c r="N1278" i="1"/>
  <c r="M1278" i="1"/>
  <c r="L1278" i="1"/>
  <c r="K1278" i="1"/>
  <c r="J1278" i="1"/>
  <c r="I1278" i="1"/>
  <c r="H1278" i="1"/>
  <c r="G1278" i="1"/>
  <c r="F1278" i="1"/>
  <c r="E1278" i="1"/>
  <c r="D1278" i="1"/>
  <c r="L1270" i="1"/>
  <c r="O1233" i="1"/>
  <c r="N1233" i="1"/>
  <c r="M1233" i="1"/>
  <c r="L1233" i="1"/>
  <c r="K1233" i="1"/>
  <c r="J1233" i="1"/>
  <c r="I1233" i="1"/>
  <c r="H1233" i="1"/>
  <c r="G1233" i="1"/>
  <c r="F1233" i="1"/>
  <c r="E1233" i="1"/>
  <c r="D1233" i="1"/>
  <c r="O1224" i="1"/>
  <c r="N1224" i="1"/>
  <c r="M1224" i="1"/>
  <c r="L1224" i="1"/>
  <c r="K1224" i="1"/>
  <c r="J1224" i="1"/>
  <c r="I1224" i="1"/>
  <c r="H1224" i="1"/>
  <c r="G1224" i="1"/>
  <c r="F1224" i="1"/>
  <c r="E1224" i="1"/>
  <c r="D1224" i="1"/>
  <c r="O1223" i="1"/>
  <c r="N1223" i="1"/>
  <c r="M1223" i="1"/>
  <c r="L1223" i="1"/>
  <c r="K1223" i="1"/>
  <c r="J1223" i="1"/>
  <c r="I1223" i="1"/>
  <c r="H1223" i="1"/>
  <c r="G1223" i="1"/>
  <c r="F1223" i="1"/>
  <c r="E1223" i="1"/>
  <c r="D1223" i="1"/>
  <c r="L1215" i="1"/>
  <c r="O1178" i="1"/>
  <c r="N1178" i="1"/>
  <c r="M1178" i="1"/>
  <c r="L1178" i="1"/>
  <c r="K1178" i="1"/>
  <c r="J1178" i="1"/>
  <c r="I1178" i="1"/>
  <c r="H1178" i="1"/>
  <c r="G1178" i="1"/>
  <c r="F1178" i="1"/>
  <c r="E1178" i="1"/>
  <c r="D1178" i="1"/>
  <c r="O1169" i="1"/>
  <c r="N1169" i="1"/>
  <c r="M1169" i="1"/>
  <c r="L1169" i="1"/>
  <c r="K1169" i="1"/>
  <c r="J1169" i="1"/>
  <c r="I1169" i="1"/>
  <c r="H1169" i="1"/>
  <c r="G1169" i="1"/>
  <c r="F1169" i="1"/>
  <c r="E1169" i="1"/>
  <c r="D1169" i="1"/>
  <c r="O1168" i="1"/>
  <c r="N1168" i="1"/>
  <c r="M1168" i="1"/>
  <c r="L1168" i="1"/>
  <c r="K1168" i="1"/>
  <c r="J1168" i="1"/>
  <c r="I1168" i="1"/>
  <c r="H1168" i="1"/>
  <c r="G1168" i="1"/>
  <c r="F1168" i="1"/>
  <c r="E1168" i="1"/>
  <c r="D1168" i="1"/>
  <c r="O1123" i="1"/>
  <c r="N1123" i="1"/>
  <c r="M1123" i="1"/>
  <c r="L1123" i="1"/>
  <c r="K1123" i="1"/>
  <c r="J1123" i="1"/>
  <c r="I1123" i="1"/>
  <c r="H1123" i="1"/>
  <c r="G1123" i="1"/>
  <c r="F1123" i="1"/>
  <c r="E1123" i="1"/>
  <c r="D1123" i="1"/>
  <c r="O1114" i="1"/>
  <c r="N1114" i="1"/>
  <c r="M1114" i="1"/>
  <c r="L1114" i="1"/>
  <c r="K1114" i="1"/>
  <c r="J1114" i="1"/>
  <c r="I1114" i="1"/>
  <c r="H1114" i="1"/>
  <c r="G1114" i="1"/>
  <c r="F1114" i="1"/>
  <c r="E1114" i="1"/>
  <c r="D1114" i="1"/>
  <c r="O1113" i="1"/>
  <c r="N1113" i="1"/>
  <c r="M1113" i="1"/>
  <c r="L1113" i="1"/>
  <c r="K1113" i="1"/>
  <c r="J1113" i="1"/>
  <c r="I1113" i="1"/>
  <c r="H1113" i="1"/>
  <c r="G1113" i="1"/>
  <c r="F1113" i="1"/>
  <c r="E1113" i="1"/>
  <c r="D1113" i="1"/>
  <c r="L1105" i="1"/>
  <c r="O1068" i="1"/>
  <c r="N1068" i="1"/>
  <c r="M1068" i="1"/>
  <c r="L1068" i="1"/>
  <c r="K1068" i="1"/>
  <c r="J1068" i="1"/>
  <c r="I1068" i="1"/>
  <c r="H1068" i="1"/>
  <c r="G1068" i="1"/>
  <c r="F1068" i="1"/>
  <c r="E1068" i="1"/>
  <c r="D1068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O1058" i="1"/>
  <c r="N1058" i="1"/>
  <c r="M1058" i="1"/>
  <c r="L1058" i="1"/>
  <c r="K1058" i="1"/>
  <c r="J1058" i="1"/>
  <c r="I1058" i="1"/>
  <c r="H1058" i="1"/>
  <c r="G1058" i="1"/>
  <c r="F1058" i="1"/>
  <c r="E1058" i="1"/>
  <c r="D1058" i="1"/>
  <c r="L1050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O1003" i="1"/>
  <c r="N1003" i="1"/>
  <c r="M1003" i="1"/>
  <c r="L1003" i="1"/>
  <c r="K1003" i="1"/>
  <c r="J1003" i="1"/>
  <c r="I1003" i="1"/>
  <c r="H1003" i="1"/>
  <c r="G1003" i="1"/>
  <c r="F1003" i="1"/>
  <c r="E1003" i="1"/>
  <c r="D1003" i="1"/>
  <c r="L995" i="1"/>
  <c r="O958" i="1"/>
  <c r="N958" i="1"/>
  <c r="M958" i="1"/>
  <c r="L958" i="1"/>
  <c r="K958" i="1"/>
  <c r="J958" i="1"/>
  <c r="I958" i="1"/>
  <c r="H958" i="1"/>
  <c r="G958" i="1"/>
  <c r="F958" i="1"/>
  <c r="E958" i="1"/>
  <c r="D958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L940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L885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L775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O674" i="1"/>
  <c r="N674" i="1"/>
  <c r="M674" i="1"/>
  <c r="L674" i="1"/>
  <c r="K674" i="1"/>
  <c r="J674" i="1"/>
  <c r="I674" i="1"/>
  <c r="H674" i="1"/>
  <c r="H673" i="1"/>
  <c r="G674" i="1"/>
  <c r="F674" i="1"/>
  <c r="E674" i="1"/>
  <c r="D674" i="1"/>
  <c r="O673" i="1"/>
  <c r="N673" i="1"/>
  <c r="M673" i="1"/>
  <c r="L673" i="1"/>
  <c r="K673" i="1"/>
  <c r="J673" i="1"/>
  <c r="I673" i="1"/>
  <c r="G673" i="1"/>
  <c r="F673" i="1"/>
  <c r="E673" i="1"/>
  <c r="D673" i="1"/>
  <c r="L665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L610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L555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L445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L390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O78" i="1"/>
  <c r="N78" i="1"/>
  <c r="M78" i="1"/>
  <c r="L78" i="1"/>
  <c r="K78" i="1"/>
  <c r="J78" i="1"/>
  <c r="I78" i="1"/>
  <c r="H78" i="1"/>
  <c r="G78" i="1"/>
  <c r="F78" i="1"/>
  <c r="E78" i="1"/>
  <c r="D78" i="1"/>
  <c r="O23" i="1"/>
  <c r="N23" i="1"/>
  <c r="M23" i="1"/>
  <c r="L23" i="1"/>
  <c r="K23" i="1"/>
  <c r="J23" i="1"/>
  <c r="I23" i="1"/>
  <c r="H23" i="1"/>
  <c r="G23" i="1"/>
  <c r="F23" i="1"/>
  <c r="E23" i="1"/>
  <c r="D23" i="1"/>
  <c r="E1850" i="1"/>
  <c r="E860" i="1"/>
  <c r="E475" i="1"/>
  <c r="E145" i="1"/>
  <c r="E1410" i="1"/>
  <c r="AC49" i="10"/>
  <c r="AB49" i="10"/>
  <c r="AA49" i="10"/>
  <c r="AC48" i="10"/>
  <c r="AB48" i="10"/>
  <c r="AA48" i="10"/>
  <c r="AC47" i="10"/>
  <c r="AB47" i="10"/>
  <c r="AA47" i="10"/>
  <c r="AC45" i="10"/>
  <c r="AB45" i="10"/>
  <c r="CF45" i="10" s="1"/>
  <c r="AA45" i="10"/>
  <c r="CE45" i="10" s="1"/>
  <c r="BC45" i="10"/>
  <c r="AC44" i="10"/>
  <c r="AB44" i="10"/>
  <c r="AA44" i="10"/>
  <c r="AB43" i="10"/>
  <c r="AC42" i="10"/>
  <c r="AB42" i="10"/>
  <c r="CF42" i="10" s="1"/>
  <c r="BD42" i="10"/>
  <c r="AA42" i="10"/>
  <c r="AC41" i="10"/>
  <c r="AB41" i="10"/>
  <c r="AA41" i="10"/>
  <c r="CE41" i="10" s="1"/>
  <c r="BC41" i="10"/>
  <c r="Z48" i="10"/>
  <c r="Y48" i="10"/>
  <c r="X48" i="10"/>
  <c r="W48" i="10"/>
  <c r="V48" i="10"/>
  <c r="U48" i="10"/>
  <c r="Z47" i="10"/>
  <c r="Y47" i="10"/>
  <c r="X47" i="10"/>
  <c r="W47" i="10"/>
  <c r="V47" i="10"/>
  <c r="U47" i="10"/>
  <c r="Z49" i="10"/>
  <c r="Y49" i="10"/>
  <c r="X49" i="10"/>
  <c r="W49" i="10"/>
  <c r="V49" i="10"/>
  <c r="U49" i="10"/>
  <c r="Z45" i="10"/>
  <c r="CD45" i="10" s="1"/>
  <c r="Y45" i="10"/>
  <c r="X45" i="10"/>
  <c r="CB45" i="10" s="1"/>
  <c r="W45" i="10"/>
  <c r="V45" i="10"/>
  <c r="BZ45" i="10" s="1"/>
  <c r="U45" i="10"/>
  <c r="Z44" i="10"/>
  <c r="CD44" i="10" s="1"/>
  <c r="Y44" i="10"/>
  <c r="X44" i="10"/>
  <c r="W44" i="10"/>
  <c r="V44" i="10"/>
  <c r="U44" i="10"/>
  <c r="Z43" i="10"/>
  <c r="X43" i="10"/>
  <c r="W43" i="10"/>
  <c r="Z42" i="10"/>
  <c r="Y42" i="10"/>
  <c r="CC42" i="10" s="1"/>
  <c r="X42" i="10"/>
  <c r="CB42" i="10" s="1"/>
  <c r="W42" i="10"/>
  <c r="CA42" i="10" s="1"/>
  <c r="V42" i="10"/>
  <c r="BZ42" i="10" s="1"/>
  <c r="U42" i="10"/>
  <c r="AW42" i="10" s="1"/>
  <c r="Z41" i="10"/>
  <c r="Y41" i="10"/>
  <c r="X41" i="10"/>
  <c r="CB41" i="10" s="1"/>
  <c r="W41" i="10"/>
  <c r="V41" i="10"/>
  <c r="U41" i="10"/>
  <c r="P3152" i="1"/>
  <c r="T48" i="10"/>
  <c r="S48" i="10"/>
  <c r="R48" i="10"/>
  <c r="T47" i="10"/>
  <c r="S47" i="10"/>
  <c r="R47" i="10"/>
  <c r="T49" i="10"/>
  <c r="S49" i="10"/>
  <c r="R49" i="10"/>
  <c r="T45" i="10"/>
  <c r="BX45" i="10" s="1"/>
  <c r="AV45" i="10"/>
  <c r="S45" i="10"/>
  <c r="BW45" i="10" s="1"/>
  <c r="R45" i="10"/>
  <c r="BV45" i="10" s="1"/>
  <c r="T44" i="10"/>
  <c r="BX44" i="10" s="1"/>
  <c r="S44" i="10"/>
  <c r="R44" i="10"/>
  <c r="S43" i="10"/>
  <c r="R43" i="10"/>
  <c r="T42" i="10"/>
  <c r="S42" i="10"/>
  <c r="R42" i="10"/>
  <c r="BV42" i="10" s="1"/>
  <c r="AT42" i="10"/>
  <c r="T41" i="10"/>
  <c r="S41" i="10"/>
  <c r="R41" i="10"/>
  <c r="D61" i="3"/>
  <c r="K636" i="2"/>
  <c r="K624" i="2" s="1"/>
  <c r="E1651" i="2"/>
  <c r="E1639" i="2" s="1"/>
  <c r="D1441" i="2"/>
  <c r="D1430" i="2" s="1"/>
  <c r="G1441" i="2"/>
  <c r="G1429" i="2" s="1"/>
  <c r="J1441" i="2"/>
  <c r="J1430" i="2" s="1"/>
  <c r="O1441" i="2"/>
  <c r="O1429" i="2" s="1"/>
  <c r="G1581" i="2"/>
  <c r="J1511" i="2"/>
  <c r="J1499" i="2" s="1"/>
  <c r="G846" i="2"/>
  <c r="G834" i="2" s="1"/>
  <c r="O846" i="2"/>
  <c r="D1266" i="2"/>
  <c r="D1254" i="2" s="1"/>
  <c r="E1266" i="2"/>
  <c r="E1254" i="2" s="1"/>
  <c r="F1266" i="2"/>
  <c r="F1254" i="2" s="1"/>
  <c r="G1266" i="2"/>
  <c r="G1255" i="2" s="1"/>
  <c r="H1126" i="2"/>
  <c r="H1115" i="2" s="1"/>
  <c r="I1266" i="2"/>
  <c r="I1254" i="2" s="1"/>
  <c r="J1021" i="2"/>
  <c r="J1010" i="2" s="1"/>
  <c r="K1266" i="2"/>
  <c r="K1254" i="2" s="1"/>
  <c r="L1266" i="2"/>
  <c r="L1254" i="2" s="1"/>
  <c r="M1126" i="2"/>
  <c r="M1114" i="2" s="1"/>
  <c r="O1126" i="2"/>
  <c r="O1114" i="2" s="1"/>
  <c r="G1651" i="2"/>
  <c r="G1640" i="2" s="1"/>
  <c r="O1651" i="2"/>
  <c r="O1639" i="2" s="1"/>
  <c r="D1161" i="2"/>
  <c r="D1149" i="2" s="1"/>
  <c r="E1161" i="2"/>
  <c r="E1149" i="2" s="1"/>
  <c r="F1161" i="2"/>
  <c r="F1149" i="2" s="1"/>
  <c r="G1161" i="2"/>
  <c r="G1150" i="2" s="1"/>
  <c r="H1161" i="2"/>
  <c r="H1149" i="2" s="1"/>
  <c r="J1161" i="2"/>
  <c r="J1150" i="2" s="1"/>
  <c r="K1161" i="2"/>
  <c r="O1161" i="2"/>
  <c r="O1149" i="2" s="1"/>
  <c r="D391" i="2"/>
  <c r="D380" i="2" s="1"/>
  <c r="E601" i="2"/>
  <c r="E589" i="2" s="1"/>
  <c r="F741" i="2"/>
  <c r="J426" i="2"/>
  <c r="J415" i="2" s="1"/>
  <c r="O426" i="2"/>
  <c r="J1616" i="2"/>
  <c r="J1604" i="2" s="1"/>
  <c r="O1686" i="2"/>
  <c r="O1675" i="2" s="1"/>
  <c r="J531" i="2"/>
  <c r="J519" i="2" s="1"/>
  <c r="F181" i="2"/>
  <c r="F169" i="2" s="1"/>
  <c r="H216" i="2"/>
  <c r="H205" i="2" s="1"/>
  <c r="J286" i="2"/>
  <c r="J275" i="2" s="1"/>
  <c r="O286" i="2"/>
  <c r="O275" i="2" s="1"/>
  <c r="O706" i="2"/>
  <c r="O694" i="2" s="1"/>
  <c r="D776" i="2"/>
  <c r="D764" i="2" s="1"/>
  <c r="E811" i="2"/>
  <c r="E800" i="2" s="1"/>
  <c r="F811" i="2"/>
  <c r="F799" i="2" s="1"/>
  <c r="G811" i="2"/>
  <c r="G799" i="2" s="1"/>
  <c r="I811" i="2"/>
  <c r="I799" i="2" s="1"/>
  <c r="K811" i="2"/>
  <c r="K799" i="2" s="1"/>
  <c r="O776" i="2"/>
  <c r="O765" i="2" s="1"/>
  <c r="O321" i="2"/>
  <c r="O310" i="2" s="1"/>
  <c r="O356" i="2"/>
  <c r="O345" i="2" s="1"/>
  <c r="D1091" i="2"/>
  <c r="F1091" i="2"/>
  <c r="F1080" i="2" s="1"/>
  <c r="G1091" i="2"/>
  <c r="G1080" i="2" s="1"/>
  <c r="H1091" i="2"/>
  <c r="H1080" i="2" s="1"/>
  <c r="J1091" i="2"/>
  <c r="J1080" i="2" s="1"/>
  <c r="K1091" i="2"/>
  <c r="K1080" i="2" s="1"/>
  <c r="L1091" i="2"/>
  <c r="L1080" i="2" s="1"/>
  <c r="M1091" i="2"/>
  <c r="M1079" i="2" s="1"/>
  <c r="O1091" i="2"/>
  <c r="O1079" i="2" s="1"/>
  <c r="O41" i="3"/>
  <c r="N41" i="3"/>
  <c r="M41" i="3"/>
  <c r="L41" i="3"/>
  <c r="K41" i="3"/>
  <c r="J41" i="3"/>
  <c r="I41" i="3"/>
  <c r="H41" i="3"/>
  <c r="G41" i="3"/>
  <c r="F41" i="3"/>
  <c r="E41" i="3"/>
  <c r="D41" i="3"/>
  <c r="O40" i="3"/>
  <c r="N40" i="3"/>
  <c r="M40" i="3"/>
  <c r="L40" i="3"/>
  <c r="K40" i="3"/>
  <c r="J40" i="3"/>
  <c r="I40" i="3"/>
  <c r="H40" i="3"/>
  <c r="G40" i="3"/>
  <c r="F40" i="3"/>
  <c r="E40" i="3"/>
  <c r="D40" i="3"/>
  <c r="O39" i="3"/>
  <c r="N39" i="3"/>
  <c r="M39" i="3"/>
  <c r="L39" i="3"/>
  <c r="K39" i="3"/>
  <c r="J39" i="3"/>
  <c r="I39" i="3"/>
  <c r="H39" i="3"/>
  <c r="G39" i="3"/>
  <c r="F39" i="3"/>
  <c r="E39" i="3"/>
  <c r="D39" i="3"/>
  <c r="O18" i="3"/>
  <c r="N18" i="3"/>
  <c r="M18" i="3"/>
  <c r="L18" i="3"/>
  <c r="K18" i="3"/>
  <c r="J18" i="3"/>
  <c r="I18" i="3"/>
  <c r="H18" i="3"/>
  <c r="G18" i="3"/>
  <c r="F18" i="3"/>
  <c r="E18" i="3"/>
  <c r="D18" i="3"/>
  <c r="O17" i="3"/>
  <c r="N17" i="3"/>
  <c r="M17" i="3"/>
  <c r="L17" i="3"/>
  <c r="K17" i="3"/>
  <c r="J17" i="3"/>
  <c r="I17" i="3"/>
  <c r="H17" i="3"/>
  <c r="G17" i="3"/>
  <c r="F17" i="3"/>
  <c r="E17" i="3"/>
  <c r="D17" i="3"/>
  <c r="O16" i="3"/>
  <c r="N16" i="3"/>
  <c r="M16" i="3"/>
  <c r="L16" i="3"/>
  <c r="K16" i="3"/>
  <c r="J16" i="3"/>
  <c r="I16" i="3"/>
  <c r="H16" i="3"/>
  <c r="G16" i="3"/>
  <c r="F16" i="3"/>
  <c r="E16" i="3"/>
  <c r="D16" i="3"/>
  <c r="O15" i="3"/>
  <c r="N15" i="3"/>
  <c r="M15" i="3"/>
  <c r="L15" i="3"/>
  <c r="K15" i="3"/>
  <c r="J15" i="3"/>
  <c r="I15" i="3"/>
  <c r="H15" i="3"/>
  <c r="G15" i="3"/>
  <c r="F15" i="3"/>
  <c r="E15" i="3"/>
  <c r="D15" i="3"/>
  <c r="O14" i="3"/>
  <c r="N14" i="3"/>
  <c r="M14" i="3"/>
  <c r="L14" i="3"/>
  <c r="K14" i="3"/>
  <c r="J14" i="3"/>
  <c r="I14" i="3"/>
  <c r="H14" i="3"/>
  <c r="G14" i="3"/>
  <c r="F14" i="3"/>
  <c r="E14" i="3"/>
  <c r="D14" i="3"/>
  <c r="O13" i="3"/>
  <c r="N13" i="3"/>
  <c r="M13" i="3"/>
  <c r="L13" i="3"/>
  <c r="K13" i="3"/>
  <c r="J13" i="3"/>
  <c r="I13" i="3"/>
  <c r="H13" i="3"/>
  <c r="G13" i="3"/>
  <c r="F13" i="3"/>
  <c r="E13" i="3"/>
  <c r="D13" i="3"/>
  <c r="N12" i="3"/>
  <c r="M12" i="3"/>
  <c r="L12" i="3"/>
  <c r="K12" i="3"/>
  <c r="J12" i="3"/>
  <c r="I12" i="3"/>
  <c r="H12" i="3"/>
  <c r="G12" i="3"/>
  <c r="F12" i="3"/>
  <c r="E12" i="3"/>
  <c r="D12" i="3"/>
  <c r="O11" i="3"/>
  <c r="N11" i="3"/>
  <c r="M11" i="3"/>
  <c r="L11" i="3"/>
  <c r="K11" i="3"/>
  <c r="J11" i="3"/>
  <c r="I11" i="3"/>
  <c r="H11" i="3"/>
  <c r="G11" i="3"/>
  <c r="F11" i="3"/>
  <c r="E11" i="3"/>
  <c r="D11" i="3"/>
  <c r="D9" i="3"/>
  <c r="A1843" i="3"/>
  <c r="A1842" i="3"/>
  <c r="A1246" i="3"/>
  <c r="A1245" i="3"/>
  <c r="A366" i="3"/>
  <c r="A365" i="3"/>
  <c r="A61" i="3"/>
  <c r="A60" i="3"/>
  <c r="A59" i="3"/>
  <c r="A58" i="3"/>
  <c r="A57" i="3"/>
  <c r="A54" i="3"/>
  <c r="A55" i="3" s="1"/>
  <c r="A56" i="3" s="1"/>
  <c r="A53" i="3"/>
  <c r="B2765" i="3"/>
  <c r="Q2804" i="3" s="1"/>
  <c r="B2725" i="3"/>
  <c r="Q2764" i="3" s="1"/>
  <c r="B2685" i="3"/>
  <c r="Q2724" i="3" s="1"/>
  <c r="B2645" i="3"/>
  <c r="Q2684" i="3" s="1"/>
  <c r="B2605" i="3"/>
  <c r="Q2644" i="3" s="1"/>
  <c r="B2485" i="3"/>
  <c r="Q2524" i="3" s="1"/>
  <c r="B2325" i="3"/>
  <c r="Q2364" i="3" s="1"/>
  <c r="B2285" i="3"/>
  <c r="Q2324" i="3" s="1"/>
  <c r="B2205" i="3"/>
  <c r="Q2244" i="3" s="1"/>
  <c r="B2165" i="3"/>
  <c r="Q2204" i="3" s="1"/>
  <c r="B2125" i="3"/>
  <c r="Q2164" i="3" s="1"/>
  <c r="B2085" i="3"/>
  <c r="Q2124" i="3" s="1"/>
  <c r="B2045" i="3"/>
  <c r="Q2084" i="3" s="1"/>
  <c r="B2005" i="3"/>
  <c r="Q2044" i="3" s="1"/>
  <c r="B1965" i="3"/>
  <c r="Q2004" i="3" s="1"/>
  <c r="B1925" i="3"/>
  <c r="Q1964" i="3" s="1"/>
  <c r="B1885" i="3"/>
  <c r="Q1924" i="3" s="1"/>
  <c r="B1845" i="3"/>
  <c r="Q1884" i="3" s="1"/>
  <c r="B1805" i="3"/>
  <c r="Q1844" i="3" s="1"/>
  <c r="B1765" i="3"/>
  <c r="B1725" i="3"/>
  <c r="B1685" i="3"/>
  <c r="B1645" i="3"/>
  <c r="B1605" i="3"/>
  <c r="B1565" i="3"/>
  <c r="B1525" i="3"/>
  <c r="B1485" i="3"/>
  <c r="B1445" i="3"/>
  <c r="B1405" i="3"/>
  <c r="B1325" i="3"/>
  <c r="B1285" i="3"/>
  <c r="Q1285" i="3" s="1"/>
  <c r="B1245" i="3"/>
  <c r="B1205" i="3"/>
  <c r="B1165" i="3"/>
  <c r="B1125" i="3"/>
  <c r="B1085" i="3"/>
  <c r="Q1085" i="3" s="1"/>
  <c r="B1045" i="3"/>
  <c r="B1005" i="3"/>
  <c r="Q1044" i="3" s="1"/>
  <c r="B965" i="3"/>
  <c r="Q1004" i="3" s="1"/>
  <c r="B925" i="3"/>
  <c r="Q964" i="3" s="1"/>
  <c r="B885" i="3"/>
  <c r="Q924" i="3" s="1"/>
  <c r="B845" i="3"/>
  <c r="Q884" i="3" s="1"/>
  <c r="B805" i="3"/>
  <c r="Q844" i="3" s="1"/>
  <c r="B765" i="3"/>
  <c r="Q804" i="3" s="1"/>
  <c r="B725" i="3"/>
  <c r="Q764" i="3" s="1"/>
  <c r="B685" i="3"/>
  <c r="Q724" i="3" s="1"/>
  <c r="B645" i="3"/>
  <c r="Q684" i="3" s="1"/>
  <c r="B605" i="3"/>
  <c r="Q644" i="3" s="1"/>
  <c r="B565" i="3"/>
  <c r="Q604" i="3" s="1"/>
  <c r="B525" i="3"/>
  <c r="Q564" i="3" s="1"/>
  <c r="B485" i="3"/>
  <c r="Q524" i="3" s="1"/>
  <c r="B445" i="3"/>
  <c r="Q484" i="3" s="1"/>
  <c r="B405" i="3"/>
  <c r="Q444" i="3" s="1"/>
  <c r="B365" i="3"/>
  <c r="Q404" i="3" s="1"/>
  <c r="B325" i="3"/>
  <c r="Q364" i="3" s="1"/>
  <c r="B285" i="3"/>
  <c r="Q324" i="3" s="1"/>
  <c r="B245" i="3"/>
  <c r="Q284" i="3" s="1"/>
  <c r="A45" i="3"/>
  <c r="A46" i="3" s="1"/>
  <c r="B205" i="3"/>
  <c r="Q244" i="3" s="1"/>
  <c r="B165" i="3"/>
  <c r="Q204" i="3" s="1"/>
  <c r="B125" i="3"/>
  <c r="Q164" i="3" s="1"/>
  <c r="B85" i="3"/>
  <c r="B45" i="3"/>
  <c r="B8" i="2" s="1"/>
  <c r="P3757" i="1"/>
  <c r="P3702" i="1"/>
  <c r="P3647" i="1"/>
  <c r="P3592" i="1"/>
  <c r="P3537" i="1"/>
  <c r="P3372" i="1"/>
  <c r="P1942" i="1"/>
  <c r="P1887" i="1"/>
  <c r="P1832" i="1"/>
  <c r="P1777" i="1"/>
  <c r="P1612" i="1"/>
  <c r="P1557" i="1"/>
  <c r="O69" i="1"/>
  <c r="K69" i="1"/>
  <c r="J69" i="1"/>
  <c r="G69" i="1"/>
  <c r="F69" i="1"/>
  <c r="E69" i="1"/>
  <c r="E68" i="1"/>
  <c r="O68" i="1"/>
  <c r="K68" i="1"/>
  <c r="J68" i="1"/>
  <c r="G68" i="1"/>
  <c r="F68" i="1"/>
  <c r="AT972" i="3"/>
  <c r="AT492" i="3"/>
  <c r="P3097" i="1"/>
  <c r="P23" i="2"/>
  <c r="P2987" i="1"/>
  <c r="P2932" i="1"/>
  <c r="P2877" i="1"/>
  <c r="P2822" i="1"/>
  <c r="P2767" i="1"/>
  <c r="P2712" i="1"/>
  <c r="P2657" i="1"/>
  <c r="P2602" i="1"/>
  <c r="P2547" i="1"/>
  <c r="P2492" i="1"/>
  <c r="P2437" i="1"/>
  <c r="P2382" i="1"/>
  <c r="P2327" i="1"/>
  <c r="P2272" i="1"/>
  <c r="P2217" i="1"/>
  <c r="P2162" i="1"/>
  <c r="P2107" i="1"/>
  <c r="P2052" i="1"/>
  <c r="P1997" i="1"/>
  <c r="P1722" i="1"/>
  <c r="P1502" i="1"/>
  <c r="P1447" i="1"/>
  <c r="P1282" i="1"/>
  <c r="P1227" i="1"/>
  <c r="P1172" i="1"/>
  <c r="P1062" i="1"/>
  <c r="P1007" i="1"/>
  <c r="P952" i="1"/>
  <c r="P897" i="1"/>
  <c r="P842" i="1"/>
  <c r="P732" i="1"/>
  <c r="P677" i="1"/>
  <c r="P622" i="1"/>
  <c r="P567" i="1"/>
  <c r="P512" i="1"/>
  <c r="P457" i="1"/>
  <c r="P402" i="1"/>
  <c r="P347" i="1"/>
  <c r="P292" i="1"/>
  <c r="P237" i="1"/>
  <c r="P182" i="1"/>
  <c r="P127" i="1"/>
  <c r="P72" i="1"/>
  <c r="AT52" i="3"/>
  <c r="O1756" i="2"/>
  <c r="O1745" i="2" s="1"/>
  <c r="N1756" i="2"/>
  <c r="M1756" i="2"/>
  <c r="M1744" i="2" s="1"/>
  <c r="L1756" i="2"/>
  <c r="L1745" i="2" s="1"/>
  <c r="K1756" i="2"/>
  <c r="K1744" i="2" s="1"/>
  <c r="J1756" i="2"/>
  <c r="I1756" i="2"/>
  <c r="I1745" i="2" s="1"/>
  <c r="H1756" i="2"/>
  <c r="H1744" i="2" s="1"/>
  <c r="G1756" i="2"/>
  <c r="F1756" i="2"/>
  <c r="E1756" i="2"/>
  <c r="D1756" i="2"/>
  <c r="D1744" i="2" s="1"/>
  <c r="O1721" i="2"/>
  <c r="N1721" i="2"/>
  <c r="M1721" i="2"/>
  <c r="M1709" i="2" s="1"/>
  <c r="L1721" i="2"/>
  <c r="L1709" i="2" s="1"/>
  <c r="K1721" i="2"/>
  <c r="J1721" i="2"/>
  <c r="I1721" i="2"/>
  <c r="I1709" i="2" s="1"/>
  <c r="H1721" i="2"/>
  <c r="H1709" i="2" s="1"/>
  <c r="G1721" i="2"/>
  <c r="F1721" i="2"/>
  <c r="E1721" i="2"/>
  <c r="D1721" i="2"/>
  <c r="D1709" i="2" s="1"/>
  <c r="O1406" i="2"/>
  <c r="N1406" i="2"/>
  <c r="M1406" i="2"/>
  <c r="M1395" i="2" s="1"/>
  <c r="L1406" i="2"/>
  <c r="L1394" i="2" s="1"/>
  <c r="K1406" i="2"/>
  <c r="K1394" i="2" s="1"/>
  <c r="J1406" i="2"/>
  <c r="I1406" i="2"/>
  <c r="I1394" i="2" s="1"/>
  <c r="H1406" i="2"/>
  <c r="H1394" i="2" s="1"/>
  <c r="G1406" i="2"/>
  <c r="F1406" i="2"/>
  <c r="F1395" i="2" s="1"/>
  <c r="E1406" i="2"/>
  <c r="D1406" i="2"/>
  <c r="D1394" i="2" s="1"/>
  <c r="O1371" i="2"/>
  <c r="N1371" i="2"/>
  <c r="M1371" i="2"/>
  <c r="M1359" i="2" s="1"/>
  <c r="L1371" i="2"/>
  <c r="L1360" i="2" s="1"/>
  <c r="K1371" i="2"/>
  <c r="J1371" i="2"/>
  <c r="I1371" i="2"/>
  <c r="I1360" i="2" s="1"/>
  <c r="H1371" i="2"/>
  <c r="H1359" i="2" s="1"/>
  <c r="G1371" i="2"/>
  <c r="F1371" i="2"/>
  <c r="E1371" i="2"/>
  <c r="D1371" i="2"/>
  <c r="D1360" i="2" s="1"/>
  <c r="O986" i="2"/>
  <c r="N986" i="2"/>
  <c r="M986" i="2"/>
  <c r="L986" i="2"/>
  <c r="L975" i="2" s="1"/>
  <c r="K986" i="2"/>
  <c r="J986" i="2"/>
  <c r="I986" i="2"/>
  <c r="I974" i="2" s="1"/>
  <c r="H986" i="2"/>
  <c r="H975" i="2" s="1"/>
  <c r="G986" i="2"/>
  <c r="F986" i="2"/>
  <c r="E986" i="2"/>
  <c r="D986" i="2"/>
  <c r="D975" i="2" s="1"/>
  <c r="O951" i="2"/>
  <c r="O940" i="2" s="1"/>
  <c r="N951" i="2"/>
  <c r="M951" i="2"/>
  <c r="L951" i="2"/>
  <c r="L940" i="2" s="1"/>
  <c r="K951" i="2"/>
  <c r="J951" i="2"/>
  <c r="I951" i="2"/>
  <c r="I940" i="2" s="1"/>
  <c r="H951" i="2"/>
  <c r="H939" i="2" s="1"/>
  <c r="G951" i="2"/>
  <c r="F951" i="2"/>
  <c r="E951" i="2"/>
  <c r="E939" i="2" s="1"/>
  <c r="D951" i="2"/>
  <c r="D940" i="2" s="1"/>
  <c r="O916" i="2"/>
  <c r="N916" i="2"/>
  <c r="M916" i="2"/>
  <c r="L916" i="2"/>
  <c r="L904" i="2" s="1"/>
  <c r="K916" i="2"/>
  <c r="K905" i="2" s="1"/>
  <c r="J916" i="2"/>
  <c r="I916" i="2"/>
  <c r="H916" i="2"/>
  <c r="H905" i="2" s="1"/>
  <c r="G916" i="2"/>
  <c r="F916" i="2"/>
  <c r="E916" i="2"/>
  <c r="E905" i="2" s="1"/>
  <c r="D916" i="2"/>
  <c r="D905" i="2" s="1"/>
  <c r="O881" i="2"/>
  <c r="N881" i="2"/>
  <c r="M881" i="2"/>
  <c r="L881" i="2"/>
  <c r="L869" i="2" s="1"/>
  <c r="K881" i="2"/>
  <c r="J881" i="2"/>
  <c r="I881" i="2"/>
  <c r="H881" i="2"/>
  <c r="H870" i="2" s="1"/>
  <c r="G881" i="2"/>
  <c r="F881" i="2"/>
  <c r="E881" i="2"/>
  <c r="E870" i="2" s="1"/>
  <c r="D881" i="2"/>
  <c r="D869" i="2" s="1"/>
  <c r="O146" i="2"/>
  <c r="N146" i="2"/>
  <c r="M146" i="2"/>
  <c r="M135" i="2" s="1"/>
  <c r="L146" i="2"/>
  <c r="L135" i="2" s="1"/>
  <c r="K146" i="2"/>
  <c r="J146" i="2"/>
  <c r="I146" i="2"/>
  <c r="I134" i="2" s="1"/>
  <c r="H146" i="2"/>
  <c r="H134" i="2" s="1"/>
  <c r="G146" i="2"/>
  <c r="F146" i="2"/>
  <c r="E146" i="2"/>
  <c r="E134" i="2" s="1"/>
  <c r="D146" i="2"/>
  <c r="D134" i="2" s="1"/>
  <c r="O111" i="2"/>
  <c r="N111" i="2"/>
  <c r="M111" i="2"/>
  <c r="M100" i="2" s="1"/>
  <c r="L111" i="2"/>
  <c r="L99" i="2" s="1"/>
  <c r="K111" i="2"/>
  <c r="J111" i="2"/>
  <c r="I111" i="2"/>
  <c r="H111" i="2"/>
  <c r="H99" i="2" s="1"/>
  <c r="G111" i="2"/>
  <c r="F111" i="2"/>
  <c r="E111" i="2"/>
  <c r="E100" i="2" s="1"/>
  <c r="D111" i="2"/>
  <c r="D100" i="2" s="1"/>
  <c r="N1091" i="2"/>
  <c r="N1080" i="2" s="1"/>
  <c r="I1091" i="2"/>
  <c r="E1091" i="2"/>
  <c r="E1079" i="2" s="1"/>
  <c r="O1776" i="2"/>
  <c r="O1777" i="2" s="1"/>
  <c r="O1781" i="2" s="1"/>
  <c r="N1776" i="2"/>
  <c r="N1777" i="2"/>
  <c r="N1781" i="2" s="1"/>
  <c r="M1776" i="2"/>
  <c r="M1777" i="2" s="1"/>
  <c r="M1781" i="2" s="1"/>
  <c r="L1776" i="2"/>
  <c r="L1777" i="2"/>
  <c r="L1781" i="2" s="1"/>
  <c r="L1782" i="2" s="1"/>
  <c r="L1774" i="2" s="1"/>
  <c r="K1776" i="2"/>
  <c r="K1777" i="2" s="1"/>
  <c r="K1781" i="2" s="1"/>
  <c r="J1776" i="2"/>
  <c r="J1777" i="2" s="1"/>
  <c r="J1781" i="2" s="1"/>
  <c r="J1782" i="2" s="1"/>
  <c r="I1776" i="2"/>
  <c r="I1777" i="2"/>
  <c r="I1781" i="2" s="1"/>
  <c r="I1782" i="2" s="1"/>
  <c r="H1776" i="2"/>
  <c r="H1777" i="2"/>
  <c r="H1781" i="2" s="1"/>
  <c r="G1776" i="2"/>
  <c r="G1777" i="2" s="1"/>
  <c r="G1781" i="2" s="1"/>
  <c r="F1776" i="2"/>
  <c r="F1777" i="2"/>
  <c r="F1781" i="2" s="1"/>
  <c r="F1782" i="2" s="1"/>
  <c r="F1774" i="2" s="1"/>
  <c r="E1776" i="2"/>
  <c r="E1777" i="2"/>
  <c r="E1781" i="2" s="1"/>
  <c r="D1776" i="2"/>
  <c r="D1777" i="2" s="1"/>
  <c r="D1781" i="2" s="1"/>
  <c r="D1782" i="2" s="1"/>
  <c r="D1774" i="2" s="1"/>
  <c r="O1741" i="2"/>
  <c r="O1742" i="2" s="1"/>
  <c r="O1746" i="2" s="1"/>
  <c r="N1741" i="2"/>
  <c r="N1742" i="2" s="1"/>
  <c r="N1746" i="2" s="1"/>
  <c r="N1747" i="2" s="1"/>
  <c r="M1741" i="2"/>
  <c r="M1742" i="2" s="1"/>
  <c r="M1746" i="2" s="1"/>
  <c r="M1747" i="2" s="1"/>
  <c r="M1739" i="2" s="1"/>
  <c r="L1741" i="2"/>
  <c r="L1742" i="2"/>
  <c r="L1746" i="2" s="1"/>
  <c r="L1747" i="2" s="1"/>
  <c r="L1739" i="2" s="1"/>
  <c r="K1741" i="2"/>
  <c r="K1742" i="2" s="1"/>
  <c r="K1746" i="2" s="1"/>
  <c r="J1741" i="2"/>
  <c r="J1742" i="2"/>
  <c r="J1746" i="2" s="1"/>
  <c r="J1747" i="2" s="1"/>
  <c r="J1739" i="2" s="1"/>
  <c r="I1741" i="2"/>
  <c r="I1742" i="2"/>
  <c r="I1746" i="2" s="1"/>
  <c r="I1747" i="2" s="1"/>
  <c r="I1739" i="2" s="1"/>
  <c r="H1741" i="2"/>
  <c r="H1742" i="2"/>
  <c r="H1746" i="2" s="1"/>
  <c r="G1741" i="2"/>
  <c r="G1742" i="2" s="1"/>
  <c r="G1746" i="2" s="1"/>
  <c r="G1747" i="2" s="1"/>
  <c r="F1741" i="2"/>
  <c r="F1742" i="2"/>
  <c r="F1746" i="2" s="1"/>
  <c r="E1741" i="2"/>
  <c r="E1742" i="2" s="1"/>
  <c r="E1746" i="2" s="1"/>
  <c r="D1741" i="2"/>
  <c r="D1742" i="2" s="1"/>
  <c r="D1746" i="2" s="1"/>
  <c r="D1747" i="2" s="1"/>
  <c r="D1739" i="2" s="1"/>
  <c r="O1706" i="2"/>
  <c r="O1707" i="2" s="1"/>
  <c r="O1711" i="2" s="1"/>
  <c r="N1706" i="2"/>
  <c r="N1707" i="2" s="1"/>
  <c r="N1711" i="2" s="1"/>
  <c r="M1706" i="2"/>
  <c r="M1707" i="2"/>
  <c r="M1711" i="2" s="1"/>
  <c r="L1706" i="2"/>
  <c r="L1707" i="2"/>
  <c r="L1711" i="2" s="1"/>
  <c r="L1712" i="2" s="1"/>
  <c r="L1713" i="2" s="1"/>
  <c r="L1705" i="2" s="1"/>
  <c r="K1706" i="2"/>
  <c r="K1707" i="2" s="1"/>
  <c r="K1711" i="2" s="1"/>
  <c r="J1706" i="2"/>
  <c r="J1707" i="2"/>
  <c r="J1711" i="2" s="1"/>
  <c r="J1712" i="2" s="1"/>
  <c r="J1704" i="2" s="1"/>
  <c r="I1706" i="2"/>
  <c r="I1707" i="2"/>
  <c r="I1711" i="2" s="1"/>
  <c r="H1706" i="2"/>
  <c r="H1707" i="2" s="1"/>
  <c r="H1711" i="2" s="1"/>
  <c r="H1712" i="2" s="1"/>
  <c r="H1704" i="2" s="1"/>
  <c r="G1706" i="2"/>
  <c r="G1707" i="2" s="1"/>
  <c r="G1711" i="2" s="1"/>
  <c r="F1706" i="2"/>
  <c r="F1707" i="2"/>
  <c r="F1711" i="2" s="1"/>
  <c r="E1706" i="2"/>
  <c r="E1707" i="2" s="1"/>
  <c r="E1711" i="2" s="1"/>
  <c r="D1706" i="2"/>
  <c r="D1707" i="2"/>
  <c r="D1711" i="2" s="1"/>
  <c r="D1712" i="2" s="1"/>
  <c r="O1671" i="2"/>
  <c r="O1672" i="2" s="1"/>
  <c r="O1676" i="2" s="1"/>
  <c r="N1671" i="2"/>
  <c r="N1672" i="2" s="1"/>
  <c r="N1676" i="2" s="1"/>
  <c r="N1677" i="2" s="1"/>
  <c r="N1669" i="2" s="1"/>
  <c r="M1671" i="2"/>
  <c r="M1672" i="2"/>
  <c r="M1676" i="2" s="1"/>
  <c r="M1677" i="2" s="1"/>
  <c r="M1669" i="2" s="1"/>
  <c r="L1671" i="2"/>
  <c r="L1672" i="2"/>
  <c r="L1676" i="2" s="1"/>
  <c r="K1671" i="2"/>
  <c r="K1672" i="2" s="1"/>
  <c r="K1676" i="2" s="1"/>
  <c r="J1671" i="2"/>
  <c r="J1672" i="2"/>
  <c r="J1676" i="2" s="1"/>
  <c r="I1671" i="2"/>
  <c r="I1672" i="2"/>
  <c r="I1676" i="2" s="1"/>
  <c r="I1677" i="2" s="1"/>
  <c r="H1671" i="2"/>
  <c r="H1672" i="2" s="1"/>
  <c r="H1676" i="2" s="1"/>
  <c r="H1677" i="2" s="1"/>
  <c r="H1669" i="2" s="1"/>
  <c r="G1671" i="2"/>
  <c r="G1672" i="2" s="1"/>
  <c r="G1676" i="2" s="1"/>
  <c r="F1671" i="2"/>
  <c r="F1672" i="2" s="1"/>
  <c r="F1676" i="2" s="1"/>
  <c r="F1677" i="2" s="1"/>
  <c r="E1671" i="2"/>
  <c r="E1672" i="2" s="1"/>
  <c r="E1676" i="2" s="1"/>
  <c r="D1671" i="2"/>
  <c r="D1672" i="2"/>
  <c r="D1676" i="2" s="1"/>
  <c r="D1677" i="2" s="1"/>
  <c r="O1636" i="2"/>
  <c r="O1637" i="2" s="1"/>
  <c r="O1641" i="2" s="1"/>
  <c r="O1642" i="2" s="1"/>
  <c r="O1634" i="2" s="1"/>
  <c r="N1636" i="2"/>
  <c r="N1637" i="2"/>
  <c r="N1641" i="2" s="1"/>
  <c r="M1636" i="2"/>
  <c r="M1637" i="2"/>
  <c r="M1641" i="2" s="1"/>
  <c r="M1642" i="2" s="1"/>
  <c r="M1634" i="2" s="1"/>
  <c r="L1636" i="2"/>
  <c r="L1637" i="2"/>
  <c r="L1641" i="2" s="1"/>
  <c r="L1642" i="2" s="1"/>
  <c r="L1634" i="2" s="1"/>
  <c r="K1636" i="2"/>
  <c r="K1637" i="2" s="1"/>
  <c r="K1641" i="2" s="1"/>
  <c r="J1636" i="2"/>
  <c r="J1637" i="2"/>
  <c r="J1641" i="2" s="1"/>
  <c r="J1642" i="2" s="1"/>
  <c r="J1634" i="2" s="1"/>
  <c r="I1636" i="2"/>
  <c r="I1637" i="2" s="1"/>
  <c r="I1641" i="2" s="1"/>
  <c r="H1636" i="2"/>
  <c r="H1637" i="2" s="1"/>
  <c r="H1641" i="2" s="1"/>
  <c r="H1642" i="2" s="1"/>
  <c r="H1634" i="2" s="1"/>
  <c r="G1636" i="2"/>
  <c r="G1637" i="2" s="1"/>
  <c r="G1641" i="2" s="1"/>
  <c r="F1636" i="2"/>
  <c r="F1637" i="2" s="1"/>
  <c r="F1641" i="2" s="1"/>
  <c r="F1642" i="2" s="1"/>
  <c r="F1634" i="2" s="1"/>
  <c r="E1636" i="2"/>
  <c r="E1637" i="2"/>
  <c r="E1641" i="2" s="1"/>
  <c r="E1642" i="2" s="1"/>
  <c r="D1636" i="2"/>
  <c r="D1637" i="2"/>
  <c r="D1641" i="2" s="1"/>
  <c r="D1642" i="2" s="1"/>
  <c r="D1634" i="2" s="1"/>
  <c r="O1601" i="2"/>
  <c r="O1602" i="2" s="1"/>
  <c r="O1606" i="2" s="1"/>
  <c r="N1601" i="2"/>
  <c r="N1602" i="2"/>
  <c r="N1606" i="2" s="1"/>
  <c r="M1601" i="2"/>
  <c r="M1602" i="2"/>
  <c r="M1606" i="2" s="1"/>
  <c r="L1601" i="2"/>
  <c r="L1602" i="2" s="1"/>
  <c r="L1606" i="2" s="1"/>
  <c r="K1601" i="2"/>
  <c r="K1602" i="2" s="1"/>
  <c r="K1606" i="2" s="1"/>
  <c r="K1607" i="2" s="1"/>
  <c r="K1599" i="2" s="1"/>
  <c r="J1601" i="2"/>
  <c r="J1602" i="2"/>
  <c r="J1606" i="2" s="1"/>
  <c r="I1601" i="2"/>
  <c r="I1602" i="2" s="1"/>
  <c r="I1606" i="2" s="1"/>
  <c r="I1607" i="2" s="1"/>
  <c r="H1601" i="2"/>
  <c r="H1602" i="2"/>
  <c r="H1606" i="2" s="1"/>
  <c r="H1607" i="2" s="1"/>
  <c r="H1599" i="2" s="1"/>
  <c r="G1601" i="2"/>
  <c r="G1602" i="2" s="1"/>
  <c r="G1606" i="2" s="1"/>
  <c r="F1601" i="2"/>
  <c r="F1602" i="2" s="1"/>
  <c r="F1606" i="2" s="1"/>
  <c r="E1601" i="2"/>
  <c r="E1602" i="2"/>
  <c r="E1606" i="2" s="1"/>
  <c r="D1601" i="2"/>
  <c r="D1602" i="2"/>
  <c r="D1606" i="2" s="1"/>
  <c r="O1566" i="2"/>
  <c r="O1567" i="2" s="1"/>
  <c r="O1571" i="2" s="1"/>
  <c r="N1566" i="2"/>
  <c r="N1567" i="2"/>
  <c r="N1571" i="2" s="1"/>
  <c r="M1566" i="2"/>
  <c r="M1567" i="2"/>
  <c r="M1571" i="2" s="1"/>
  <c r="L1566" i="2"/>
  <c r="L1567" i="2" s="1"/>
  <c r="L1571" i="2" s="1"/>
  <c r="K1566" i="2"/>
  <c r="K1567" i="2" s="1"/>
  <c r="K1571" i="2" s="1"/>
  <c r="J1566" i="2"/>
  <c r="J1567" i="2" s="1"/>
  <c r="J1571" i="2" s="1"/>
  <c r="I1566" i="2"/>
  <c r="I1567" i="2" s="1"/>
  <c r="I1571" i="2" s="1"/>
  <c r="H1566" i="2"/>
  <c r="H1567" i="2"/>
  <c r="H1571" i="2" s="1"/>
  <c r="H1572" i="2" s="1"/>
  <c r="H1564" i="2" s="1"/>
  <c r="G1566" i="2"/>
  <c r="G1567" i="2" s="1"/>
  <c r="G1571" i="2" s="1"/>
  <c r="F1566" i="2"/>
  <c r="F1567" i="2"/>
  <c r="F1571" i="2" s="1"/>
  <c r="F1572" i="2" s="1"/>
  <c r="F1564" i="2" s="1"/>
  <c r="E1566" i="2"/>
  <c r="E1567" i="2"/>
  <c r="E1571" i="2" s="1"/>
  <c r="D1566" i="2"/>
  <c r="D1567" i="2"/>
  <c r="D1571" i="2" s="1"/>
  <c r="D1572" i="2" s="1"/>
  <c r="D1564" i="2" s="1"/>
  <c r="O1531" i="2"/>
  <c r="O1532" i="2" s="1"/>
  <c r="O1536" i="2" s="1"/>
  <c r="N1531" i="2"/>
  <c r="M1531" i="2"/>
  <c r="M1532" i="2"/>
  <c r="M1536" i="2" s="1"/>
  <c r="L1531" i="2"/>
  <c r="L1532" i="2"/>
  <c r="L1536" i="2" s="1"/>
  <c r="L1537" i="2" s="1"/>
  <c r="K1531" i="2"/>
  <c r="K1532" i="2"/>
  <c r="K1536" i="2" s="1"/>
  <c r="J1531" i="2"/>
  <c r="J1532" i="2"/>
  <c r="J1536" i="2" s="1"/>
  <c r="I1531" i="2"/>
  <c r="I1532" i="2"/>
  <c r="I1536" i="2" s="1"/>
  <c r="H1531" i="2"/>
  <c r="H1532" i="2"/>
  <c r="H1536" i="2" s="1"/>
  <c r="H1537" i="2" s="1"/>
  <c r="G1531" i="2"/>
  <c r="G1532" i="2"/>
  <c r="G1536" i="2" s="1"/>
  <c r="G1537" i="2" s="1"/>
  <c r="F1531" i="2"/>
  <c r="F1532" i="2"/>
  <c r="F1536" i="2" s="1"/>
  <c r="F1537" i="2" s="1"/>
  <c r="F1529" i="2" s="1"/>
  <c r="E1531" i="2"/>
  <c r="E1532" i="2"/>
  <c r="E1536" i="2" s="1"/>
  <c r="E1537" i="2" s="1"/>
  <c r="E1529" i="2" s="1"/>
  <c r="D1531" i="2"/>
  <c r="D1532" i="2"/>
  <c r="D1536" i="2" s="1"/>
  <c r="D1537" i="2" s="1"/>
  <c r="D1529" i="2" s="1"/>
  <c r="O1496" i="2"/>
  <c r="O1497" i="2"/>
  <c r="O1501" i="2" s="1"/>
  <c r="N1496" i="2"/>
  <c r="N1497" i="2"/>
  <c r="N1501" i="2" s="1"/>
  <c r="N1502" i="2" s="1"/>
  <c r="N1494" i="2" s="1"/>
  <c r="M1496" i="2"/>
  <c r="M1497" i="2"/>
  <c r="M1501" i="2" s="1"/>
  <c r="M1502" i="2" s="1"/>
  <c r="M1494" i="2" s="1"/>
  <c r="L1496" i="2"/>
  <c r="L1497" i="2"/>
  <c r="L1501" i="2" s="1"/>
  <c r="K1496" i="2"/>
  <c r="K1497" i="2"/>
  <c r="K1501" i="2" s="1"/>
  <c r="K1502" i="2" s="1"/>
  <c r="J1496" i="2"/>
  <c r="J1497" i="2"/>
  <c r="J1501" i="2" s="1"/>
  <c r="J1502" i="2" s="1"/>
  <c r="I1496" i="2"/>
  <c r="I1497" i="2"/>
  <c r="I1501" i="2" s="1"/>
  <c r="I1502" i="2" s="1"/>
  <c r="I1494" i="2" s="1"/>
  <c r="H1496" i="2"/>
  <c r="H1497" i="2"/>
  <c r="H1501" i="2" s="1"/>
  <c r="G1496" i="2"/>
  <c r="G1497" i="2"/>
  <c r="G1501" i="2" s="1"/>
  <c r="F1496" i="2"/>
  <c r="F1497" i="2"/>
  <c r="F1501" i="2" s="1"/>
  <c r="E1496" i="2"/>
  <c r="D1496" i="2"/>
  <c r="D1497" i="2" s="1"/>
  <c r="D1501" i="2" s="1"/>
  <c r="O1461" i="2"/>
  <c r="O1462" i="2" s="1"/>
  <c r="O1466" i="2" s="1"/>
  <c r="N1461" i="2"/>
  <c r="N1462" i="2" s="1"/>
  <c r="N1466" i="2" s="1"/>
  <c r="M1461" i="2"/>
  <c r="M1462" i="2" s="1"/>
  <c r="M1466" i="2" s="1"/>
  <c r="L1461" i="2"/>
  <c r="L1462" i="2"/>
  <c r="L1466" i="2" s="1"/>
  <c r="L1467" i="2" s="1"/>
  <c r="K1461" i="2"/>
  <c r="K1462" i="2"/>
  <c r="K1466" i="2" s="1"/>
  <c r="J1461" i="2"/>
  <c r="J1462" i="2" s="1"/>
  <c r="J1466" i="2" s="1"/>
  <c r="I1461" i="2"/>
  <c r="I1462" i="2"/>
  <c r="I1466" i="2" s="1"/>
  <c r="H1461" i="2"/>
  <c r="H1462" i="2"/>
  <c r="H1466" i="2" s="1"/>
  <c r="G1461" i="2"/>
  <c r="G1462" i="2" s="1"/>
  <c r="G1466" i="2" s="1"/>
  <c r="F1461" i="2"/>
  <c r="F1462" i="2" s="1"/>
  <c r="F1466" i="2" s="1"/>
  <c r="E1461" i="2"/>
  <c r="E1462" i="2"/>
  <c r="E1466" i="2" s="1"/>
  <c r="D1461" i="2"/>
  <c r="D1462" i="2" s="1"/>
  <c r="D1466" i="2" s="1"/>
  <c r="O1426" i="2"/>
  <c r="O1427" i="2"/>
  <c r="O1431" i="2" s="1"/>
  <c r="N1426" i="2"/>
  <c r="N1427" i="2" s="1"/>
  <c r="N1431" i="2" s="1"/>
  <c r="M1426" i="2"/>
  <c r="M1427" i="2" s="1"/>
  <c r="M1431" i="2" s="1"/>
  <c r="L1426" i="2"/>
  <c r="L1427" i="2"/>
  <c r="L1431" i="2" s="1"/>
  <c r="L1432" i="2" s="1"/>
  <c r="L1424" i="2" s="1"/>
  <c r="K1426" i="2"/>
  <c r="K1427" i="2"/>
  <c r="K1431" i="2" s="1"/>
  <c r="J1426" i="2"/>
  <c r="J1427" i="2" s="1"/>
  <c r="J1431" i="2" s="1"/>
  <c r="J1432" i="2" s="1"/>
  <c r="J1433" i="2" s="1"/>
  <c r="J1425" i="2" s="1"/>
  <c r="I1426" i="2"/>
  <c r="I1427" i="2"/>
  <c r="I1431" i="2" s="1"/>
  <c r="H1426" i="2"/>
  <c r="H1427" i="2"/>
  <c r="H1431" i="2" s="1"/>
  <c r="G1426" i="2"/>
  <c r="G1427" i="2" s="1"/>
  <c r="G1431" i="2" s="1"/>
  <c r="G1432" i="2" s="1"/>
  <c r="G1424" i="2" s="1"/>
  <c r="F1426" i="2"/>
  <c r="F1427" i="2" s="1"/>
  <c r="F1431" i="2" s="1"/>
  <c r="E1426" i="2"/>
  <c r="E1427" i="2" s="1"/>
  <c r="E1431" i="2" s="1"/>
  <c r="E1432" i="2" s="1"/>
  <c r="E1424" i="2" s="1"/>
  <c r="D1426" i="2"/>
  <c r="D1427" i="2" s="1"/>
  <c r="D1431" i="2" s="1"/>
  <c r="O1391" i="2"/>
  <c r="O1392" i="2"/>
  <c r="O1396" i="2" s="1"/>
  <c r="O1397" i="2" s="1"/>
  <c r="O1389" i="2" s="1"/>
  <c r="N1391" i="2"/>
  <c r="N1392" i="2" s="1"/>
  <c r="N1396" i="2" s="1"/>
  <c r="M1391" i="2"/>
  <c r="M1392" i="2"/>
  <c r="M1396" i="2" s="1"/>
  <c r="M1397" i="2" s="1"/>
  <c r="M1389" i="2" s="1"/>
  <c r="L1391" i="2"/>
  <c r="L1392" i="2"/>
  <c r="L1396" i="2" s="1"/>
  <c r="K1391" i="2"/>
  <c r="K1392" i="2"/>
  <c r="K1396" i="2" s="1"/>
  <c r="K1397" i="2" s="1"/>
  <c r="K1389" i="2" s="1"/>
  <c r="J1391" i="2"/>
  <c r="J1392" i="2" s="1"/>
  <c r="J1396" i="2" s="1"/>
  <c r="I1391" i="2"/>
  <c r="I1392" i="2"/>
  <c r="I1396" i="2" s="1"/>
  <c r="I1397" i="2" s="1"/>
  <c r="H1391" i="2"/>
  <c r="H1392" i="2" s="1"/>
  <c r="H1396" i="2" s="1"/>
  <c r="G1391" i="2"/>
  <c r="G1392" i="2" s="1"/>
  <c r="G1396" i="2" s="1"/>
  <c r="G1397" i="2" s="1"/>
  <c r="G1389" i="2" s="1"/>
  <c r="F1391" i="2"/>
  <c r="F1392" i="2" s="1"/>
  <c r="F1396" i="2" s="1"/>
  <c r="E1391" i="2"/>
  <c r="E1392" i="2" s="1"/>
  <c r="E1396" i="2" s="1"/>
  <c r="E1397" i="2" s="1"/>
  <c r="E1389" i="2" s="1"/>
  <c r="D1391" i="2"/>
  <c r="D1392" i="2"/>
  <c r="D1396" i="2" s="1"/>
  <c r="O1356" i="2"/>
  <c r="O1357" i="2"/>
  <c r="O1361" i="2" s="1"/>
  <c r="O1362" i="2" s="1"/>
  <c r="O1354" i="2" s="1"/>
  <c r="N1356" i="2"/>
  <c r="N1357" i="2" s="1"/>
  <c r="N1361" i="2" s="1"/>
  <c r="N1362" i="2" s="1"/>
  <c r="N1354" i="2" s="1"/>
  <c r="M1356" i="2"/>
  <c r="M1357" i="2"/>
  <c r="M1361" i="2" s="1"/>
  <c r="M1362" i="2" s="1"/>
  <c r="L1356" i="2"/>
  <c r="L1357" i="2"/>
  <c r="L1361" i="2" s="1"/>
  <c r="K1356" i="2"/>
  <c r="K1357" i="2" s="1"/>
  <c r="K1361" i="2" s="1"/>
  <c r="J1356" i="2"/>
  <c r="J1357" i="2" s="1"/>
  <c r="J1361" i="2" s="1"/>
  <c r="I1356" i="2"/>
  <c r="I1357" i="2"/>
  <c r="I1361" i="2" s="1"/>
  <c r="I1362" i="2" s="1"/>
  <c r="I1354" i="2" s="1"/>
  <c r="H1356" i="2"/>
  <c r="H1357" i="2" s="1"/>
  <c r="H1361" i="2" s="1"/>
  <c r="H1362" i="2" s="1"/>
  <c r="G1356" i="2"/>
  <c r="G1357" i="2"/>
  <c r="G1361" i="2" s="1"/>
  <c r="G1362" i="2" s="1"/>
  <c r="G1354" i="2" s="1"/>
  <c r="F1356" i="2"/>
  <c r="F1357" i="2" s="1"/>
  <c r="F1361" i="2" s="1"/>
  <c r="E1356" i="2"/>
  <c r="E1357" i="2" s="1"/>
  <c r="E1361" i="2" s="1"/>
  <c r="D1356" i="2"/>
  <c r="D1357" i="2"/>
  <c r="D1361" i="2" s="1"/>
  <c r="O1321" i="2"/>
  <c r="O1322" i="2"/>
  <c r="O1326" i="2" s="1"/>
  <c r="N1321" i="2"/>
  <c r="N1322" i="2" s="1"/>
  <c r="N1326" i="2" s="1"/>
  <c r="M1321" i="2"/>
  <c r="M1322" i="2"/>
  <c r="M1326" i="2" s="1"/>
  <c r="L1321" i="2"/>
  <c r="L1322" i="2"/>
  <c r="L1326" i="2" s="1"/>
  <c r="K1321" i="2"/>
  <c r="K1322" i="2" s="1"/>
  <c r="K1326" i="2" s="1"/>
  <c r="K1327" i="2" s="1"/>
  <c r="J1321" i="2"/>
  <c r="J1322" i="2" s="1"/>
  <c r="J1326" i="2" s="1"/>
  <c r="J1327" i="2" s="1"/>
  <c r="I1321" i="2"/>
  <c r="I1322" i="2" s="1"/>
  <c r="I1326" i="2" s="1"/>
  <c r="H1321" i="2"/>
  <c r="H1322" i="2" s="1"/>
  <c r="H1326" i="2" s="1"/>
  <c r="G1321" i="2"/>
  <c r="G1322" i="2"/>
  <c r="G1326" i="2" s="1"/>
  <c r="G1327" i="2" s="1"/>
  <c r="F1321" i="2"/>
  <c r="F1322" i="2" s="1"/>
  <c r="F1326" i="2" s="1"/>
  <c r="E1321" i="2"/>
  <c r="E1322" i="2"/>
  <c r="E1326" i="2" s="1"/>
  <c r="D1321" i="2"/>
  <c r="D1322" i="2"/>
  <c r="D1326" i="2" s="1"/>
  <c r="D1327" i="2" s="1"/>
  <c r="D1319" i="2" s="1"/>
  <c r="O1286" i="2"/>
  <c r="O1287" i="2"/>
  <c r="O1291" i="2" s="1"/>
  <c r="O1292" i="2" s="1"/>
  <c r="N1286" i="2"/>
  <c r="N1287" i="2" s="1"/>
  <c r="N1291" i="2" s="1"/>
  <c r="N1292" i="2" s="1"/>
  <c r="N1293" i="2" s="1"/>
  <c r="N1285" i="2" s="1"/>
  <c r="M1286" i="2"/>
  <c r="M1287" i="2"/>
  <c r="M1291" i="2" s="1"/>
  <c r="L1286" i="2"/>
  <c r="L1287" i="2" s="1"/>
  <c r="L1291" i="2" s="1"/>
  <c r="L1292" i="2" s="1"/>
  <c r="L1284" i="2" s="1"/>
  <c r="K1286" i="2"/>
  <c r="K1287" i="2" s="1"/>
  <c r="K1291" i="2" s="1"/>
  <c r="K1292" i="2" s="1"/>
  <c r="J1286" i="2"/>
  <c r="J1287" i="2" s="1"/>
  <c r="J1291" i="2" s="1"/>
  <c r="I1286" i="2"/>
  <c r="I1287" i="2" s="1"/>
  <c r="I1291" i="2" s="1"/>
  <c r="H1286" i="2"/>
  <c r="H1287" i="2"/>
  <c r="H1291" i="2" s="1"/>
  <c r="H1292" i="2" s="1"/>
  <c r="G1286" i="2"/>
  <c r="G1287" i="2"/>
  <c r="G1291" i="2" s="1"/>
  <c r="F1286" i="2"/>
  <c r="F1287" i="2" s="1"/>
  <c r="F1291" i="2" s="1"/>
  <c r="E1286" i="2"/>
  <c r="E1287" i="2"/>
  <c r="E1291" i="2" s="1"/>
  <c r="D1286" i="2"/>
  <c r="D1287" i="2"/>
  <c r="D1291" i="2" s="1"/>
  <c r="O1251" i="2"/>
  <c r="O1252" i="2" s="1"/>
  <c r="O1256" i="2" s="1"/>
  <c r="N1251" i="2"/>
  <c r="N1252" i="2" s="1"/>
  <c r="N1256" i="2" s="1"/>
  <c r="M1251" i="2"/>
  <c r="M1252" i="2"/>
  <c r="M1256" i="2" s="1"/>
  <c r="M1257" i="2" s="1"/>
  <c r="L1251" i="2"/>
  <c r="L1252" i="2" s="1"/>
  <c r="L1256" i="2" s="1"/>
  <c r="L1257" i="2" s="1"/>
  <c r="L1249" i="2" s="1"/>
  <c r="K1251" i="2"/>
  <c r="K1252" i="2"/>
  <c r="K1256" i="2" s="1"/>
  <c r="J1251" i="2"/>
  <c r="J1252" i="2" s="1"/>
  <c r="J1256" i="2" s="1"/>
  <c r="I1251" i="2"/>
  <c r="I1252" i="2" s="1"/>
  <c r="I1256" i="2" s="1"/>
  <c r="I1257" i="2" s="1"/>
  <c r="I1249" i="2" s="1"/>
  <c r="H1251" i="2"/>
  <c r="H1252" i="2"/>
  <c r="H1256" i="2" s="1"/>
  <c r="H1257" i="2" s="1"/>
  <c r="H1249" i="2" s="1"/>
  <c r="G1251" i="2"/>
  <c r="G1252" i="2"/>
  <c r="G1256" i="2" s="1"/>
  <c r="F1251" i="2"/>
  <c r="F1252" i="2" s="1"/>
  <c r="F1256" i="2" s="1"/>
  <c r="F1257" i="2" s="1"/>
  <c r="F1249" i="2" s="1"/>
  <c r="E1251" i="2"/>
  <c r="E1252" i="2"/>
  <c r="E1256" i="2" s="1"/>
  <c r="D1251" i="2"/>
  <c r="D1252" i="2"/>
  <c r="D1256" i="2" s="1"/>
  <c r="O1216" i="2"/>
  <c r="O1217" i="2" s="1"/>
  <c r="O1221" i="2" s="1"/>
  <c r="O1222" i="2" s="1"/>
  <c r="O1214" i="2" s="1"/>
  <c r="N1216" i="2"/>
  <c r="N1217" i="2" s="1"/>
  <c r="N1221" i="2" s="1"/>
  <c r="M1216" i="2"/>
  <c r="M1217" i="2" s="1"/>
  <c r="M1221" i="2" s="1"/>
  <c r="L1216" i="2"/>
  <c r="L1217" i="2" s="1"/>
  <c r="L1221" i="2" s="1"/>
  <c r="K1216" i="2"/>
  <c r="K1217" i="2"/>
  <c r="K1221" i="2" s="1"/>
  <c r="J1216" i="2"/>
  <c r="J1217" i="2" s="1"/>
  <c r="J1221" i="2" s="1"/>
  <c r="J1222" i="2" s="1"/>
  <c r="J1214" i="2" s="1"/>
  <c r="I1216" i="2"/>
  <c r="I1217" i="2"/>
  <c r="I1221" i="2" s="1"/>
  <c r="H1216" i="2"/>
  <c r="H1217" i="2"/>
  <c r="H1221" i="2" s="1"/>
  <c r="G1216" i="2"/>
  <c r="G1217" i="2"/>
  <c r="G1221" i="2" s="1"/>
  <c r="G1222" i="2" s="1"/>
  <c r="G1214" i="2" s="1"/>
  <c r="F1216" i="2"/>
  <c r="F1217" i="2" s="1"/>
  <c r="F1221" i="2" s="1"/>
  <c r="E1216" i="2"/>
  <c r="E1217" i="2"/>
  <c r="E1221" i="2" s="1"/>
  <c r="E1222" i="2" s="1"/>
  <c r="E1214" i="2" s="1"/>
  <c r="D1216" i="2"/>
  <c r="D1217" i="2" s="1"/>
  <c r="D1221" i="2" s="1"/>
  <c r="O1181" i="2"/>
  <c r="O1182" i="2" s="1"/>
  <c r="O1186" i="2" s="1"/>
  <c r="N1181" i="2"/>
  <c r="N1182" i="2" s="1"/>
  <c r="N1186" i="2" s="1"/>
  <c r="N1187" i="2" s="1"/>
  <c r="M1181" i="2"/>
  <c r="M1182" i="2" s="1"/>
  <c r="M1186" i="2" s="1"/>
  <c r="M1187" i="2" s="1"/>
  <c r="M1179" i="2" s="1"/>
  <c r="L1181" i="2"/>
  <c r="L1182" i="2"/>
  <c r="L1186" i="2" s="1"/>
  <c r="L1187" i="2" s="1"/>
  <c r="K1181" i="2"/>
  <c r="K1182" i="2"/>
  <c r="K1186" i="2" s="1"/>
  <c r="K1187" i="2" s="1"/>
  <c r="K1179" i="2" s="1"/>
  <c r="J1181" i="2"/>
  <c r="J1182" i="2" s="1"/>
  <c r="J1186" i="2" s="1"/>
  <c r="I1181" i="2"/>
  <c r="I1182" i="2"/>
  <c r="I1186" i="2" s="1"/>
  <c r="I1187" i="2" s="1"/>
  <c r="I1179" i="2" s="1"/>
  <c r="H1181" i="2"/>
  <c r="H1182" i="2"/>
  <c r="H1186" i="2" s="1"/>
  <c r="G1181" i="2"/>
  <c r="G1182" i="2" s="1"/>
  <c r="G1186" i="2" s="1"/>
  <c r="F1181" i="2"/>
  <c r="F1182" i="2" s="1"/>
  <c r="F1186" i="2" s="1"/>
  <c r="F1187" i="2" s="1"/>
  <c r="F1179" i="2" s="1"/>
  <c r="E1181" i="2"/>
  <c r="E1182" i="2"/>
  <c r="E1186" i="2" s="1"/>
  <c r="E1187" i="2" s="1"/>
  <c r="E1179" i="2" s="1"/>
  <c r="D1181" i="2"/>
  <c r="D1182" i="2"/>
  <c r="D1186" i="2" s="1"/>
  <c r="O1146" i="2"/>
  <c r="O1147" i="2" s="1"/>
  <c r="O1151" i="2" s="1"/>
  <c r="N1146" i="2"/>
  <c r="N1147" i="2" s="1"/>
  <c r="N1151" i="2" s="1"/>
  <c r="M1146" i="2"/>
  <c r="M1147" i="2"/>
  <c r="M1151" i="2" s="1"/>
  <c r="M1152" i="2" s="1"/>
  <c r="M1144" i="2" s="1"/>
  <c r="L1146" i="2"/>
  <c r="L1147" i="2"/>
  <c r="L1151" i="2" s="1"/>
  <c r="L1152" i="2" s="1"/>
  <c r="L1144" i="2" s="1"/>
  <c r="K1146" i="2"/>
  <c r="K1147" i="2" s="1"/>
  <c r="K1151" i="2" s="1"/>
  <c r="K1152" i="2" s="1"/>
  <c r="K1144" i="2" s="1"/>
  <c r="J1146" i="2"/>
  <c r="J1147" i="2" s="1"/>
  <c r="J1151" i="2" s="1"/>
  <c r="I1146" i="2"/>
  <c r="I1147" i="2"/>
  <c r="I1151" i="2" s="1"/>
  <c r="I1152" i="2" s="1"/>
  <c r="H1146" i="2"/>
  <c r="H1147" i="2"/>
  <c r="H1151" i="2" s="1"/>
  <c r="H1152" i="2" s="1"/>
  <c r="H1144" i="2" s="1"/>
  <c r="G1146" i="2"/>
  <c r="G1147" i="2" s="1"/>
  <c r="G1151" i="2" s="1"/>
  <c r="F1146" i="2"/>
  <c r="F1147" i="2" s="1"/>
  <c r="F1151" i="2" s="1"/>
  <c r="F1152" i="2" s="1"/>
  <c r="F1144" i="2" s="1"/>
  <c r="E1146" i="2"/>
  <c r="E1147" i="2"/>
  <c r="E1151" i="2" s="1"/>
  <c r="D1146" i="2"/>
  <c r="D1147" i="2"/>
  <c r="D1151" i="2" s="1"/>
  <c r="O1111" i="2"/>
  <c r="O1112" i="2" s="1"/>
  <c r="O1116" i="2" s="1"/>
  <c r="N1111" i="2"/>
  <c r="N1112" i="2" s="1"/>
  <c r="N1116" i="2" s="1"/>
  <c r="N1117" i="2" s="1"/>
  <c r="N1118" i="2" s="1"/>
  <c r="N1110" i="2" s="1"/>
  <c r="M1111" i="2"/>
  <c r="M1112" i="2"/>
  <c r="M1116" i="2" s="1"/>
  <c r="L1111" i="2"/>
  <c r="L1112" i="2"/>
  <c r="L1116" i="2" s="1"/>
  <c r="K1111" i="2"/>
  <c r="K1112" i="2" s="1"/>
  <c r="K1116" i="2" s="1"/>
  <c r="J1111" i="2"/>
  <c r="J1112" i="2" s="1"/>
  <c r="J1116" i="2" s="1"/>
  <c r="J1117" i="2" s="1"/>
  <c r="I1111" i="2"/>
  <c r="I1112" i="2"/>
  <c r="I1116" i="2" s="1"/>
  <c r="H1111" i="2"/>
  <c r="H1112" i="2"/>
  <c r="H1116" i="2" s="1"/>
  <c r="G1111" i="2"/>
  <c r="G1112" i="2" s="1"/>
  <c r="G1116" i="2" s="1"/>
  <c r="F1111" i="2"/>
  <c r="F1112" i="2" s="1"/>
  <c r="F1116" i="2" s="1"/>
  <c r="E1111" i="2"/>
  <c r="E1112" i="2"/>
  <c r="E1116" i="2" s="1"/>
  <c r="E1117" i="2" s="1"/>
  <c r="E1109" i="2" s="1"/>
  <c r="D1111" i="2"/>
  <c r="D1112" i="2"/>
  <c r="D1116" i="2" s="1"/>
  <c r="D1117" i="2" s="1"/>
  <c r="D1109" i="2" s="1"/>
  <c r="O1076" i="2"/>
  <c r="O1077" i="2" s="1"/>
  <c r="O1081" i="2" s="1"/>
  <c r="N1076" i="2"/>
  <c r="N1077" i="2" s="1"/>
  <c r="N1081" i="2" s="1"/>
  <c r="N1082" i="2" s="1"/>
  <c r="N1074" i="2" s="1"/>
  <c r="M1076" i="2"/>
  <c r="M1077" i="2"/>
  <c r="M1081" i="2" s="1"/>
  <c r="L1076" i="2"/>
  <c r="L1077" i="2"/>
  <c r="L1081" i="2" s="1"/>
  <c r="L1082" i="2" s="1"/>
  <c r="L1074" i="2" s="1"/>
  <c r="K1076" i="2"/>
  <c r="K1077" i="2" s="1"/>
  <c r="K1081" i="2" s="1"/>
  <c r="K1082" i="2" s="1"/>
  <c r="J1076" i="2"/>
  <c r="J1077" i="2" s="1"/>
  <c r="J1081" i="2" s="1"/>
  <c r="J1082" i="2" s="1"/>
  <c r="I1076" i="2"/>
  <c r="I1077" i="2"/>
  <c r="I1081" i="2" s="1"/>
  <c r="I1082" i="2" s="1"/>
  <c r="I1074" i="2" s="1"/>
  <c r="H1076" i="2"/>
  <c r="H1077" i="2"/>
  <c r="H1081" i="2" s="1"/>
  <c r="G1076" i="2"/>
  <c r="G1077" i="2" s="1"/>
  <c r="G1081" i="2" s="1"/>
  <c r="G1082" i="2" s="1"/>
  <c r="G1074" i="2" s="1"/>
  <c r="F1076" i="2"/>
  <c r="F1077" i="2" s="1"/>
  <c r="F1081" i="2" s="1"/>
  <c r="F1082" i="2" s="1"/>
  <c r="F1074" i="2" s="1"/>
  <c r="E1076" i="2"/>
  <c r="E1077" i="2"/>
  <c r="E1081" i="2" s="1"/>
  <c r="E1082" i="2" s="1"/>
  <c r="E1074" i="2" s="1"/>
  <c r="D1076" i="2"/>
  <c r="D1077" i="2"/>
  <c r="D1081" i="2" s="1"/>
  <c r="O1041" i="2"/>
  <c r="O1042" i="2" s="1"/>
  <c r="O1046" i="2" s="1"/>
  <c r="N1041" i="2"/>
  <c r="N1042" i="2" s="1"/>
  <c r="N1046" i="2" s="1"/>
  <c r="M1041" i="2"/>
  <c r="M1042" i="2"/>
  <c r="M1046" i="2" s="1"/>
  <c r="M1047" i="2" s="1"/>
  <c r="L1041" i="2"/>
  <c r="L1042" i="2"/>
  <c r="L1046" i="2" s="1"/>
  <c r="L1047" i="2" s="1"/>
  <c r="L1039" i="2" s="1"/>
  <c r="K1041" i="2"/>
  <c r="K1042" i="2" s="1"/>
  <c r="K1046" i="2" s="1"/>
  <c r="K1047" i="2" s="1"/>
  <c r="K1039" i="2" s="1"/>
  <c r="J1041" i="2"/>
  <c r="J1042" i="2" s="1"/>
  <c r="J1046" i="2" s="1"/>
  <c r="J1047" i="2" s="1"/>
  <c r="I1041" i="2"/>
  <c r="I1042" i="2"/>
  <c r="I1046" i="2" s="1"/>
  <c r="I1047" i="2" s="1"/>
  <c r="I1039" i="2" s="1"/>
  <c r="H1041" i="2"/>
  <c r="H1042" i="2"/>
  <c r="H1046" i="2" s="1"/>
  <c r="H1047" i="2" s="1"/>
  <c r="H1039" i="2" s="1"/>
  <c r="G1041" i="2"/>
  <c r="G1042" i="2" s="1"/>
  <c r="G1046" i="2" s="1"/>
  <c r="G1047" i="2" s="1"/>
  <c r="F1041" i="2"/>
  <c r="F1042" i="2" s="1"/>
  <c r="F1046" i="2" s="1"/>
  <c r="E1041" i="2"/>
  <c r="E1042" i="2"/>
  <c r="E1046" i="2" s="1"/>
  <c r="E1047" i="2" s="1"/>
  <c r="E1048" i="2" s="1"/>
  <c r="E1040" i="2" s="1"/>
  <c r="D1041" i="2"/>
  <c r="D1042" i="2"/>
  <c r="D1046" i="2" s="1"/>
  <c r="O1006" i="2"/>
  <c r="O1007" i="2" s="1"/>
  <c r="O1011" i="2" s="1"/>
  <c r="O1012" i="2" s="1"/>
  <c r="O1013" i="2" s="1"/>
  <c r="O1005" i="2" s="1"/>
  <c r="N1006" i="2"/>
  <c r="N1007" i="2" s="1"/>
  <c r="N1011" i="2" s="1"/>
  <c r="N1012" i="2" s="1"/>
  <c r="N1004" i="2" s="1"/>
  <c r="M1006" i="2"/>
  <c r="M1007" i="2"/>
  <c r="M1011" i="2" s="1"/>
  <c r="M1012" i="2" s="1"/>
  <c r="L1006" i="2"/>
  <c r="L1007" i="2"/>
  <c r="L1011" i="2" s="1"/>
  <c r="K1006" i="2"/>
  <c r="K1007" i="2" s="1"/>
  <c r="K1011" i="2" s="1"/>
  <c r="K1012" i="2" s="1"/>
  <c r="J1006" i="2"/>
  <c r="J1007" i="2" s="1"/>
  <c r="J1011" i="2" s="1"/>
  <c r="I1006" i="2"/>
  <c r="I1007" i="2"/>
  <c r="I1011" i="2" s="1"/>
  <c r="I1012" i="2" s="1"/>
  <c r="I1004" i="2" s="1"/>
  <c r="H1006" i="2"/>
  <c r="H1007" i="2"/>
  <c r="H1011" i="2" s="1"/>
  <c r="H1012" i="2" s="1"/>
  <c r="H1004" i="2" s="1"/>
  <c r="G1006" i="2"/>
  <c r="G1007" i="2" s="1"/>
  <c r="G1011" i="2" s="1"/>
  <c r="G1012" i="2" s="1"/>
  <c r="F1006" i="2"/>
  <c r="F1007" i="2" s="1"/>
  <c r="F1011" i="2" s="1"/>
  <c r="F1012" i="2" s="1"/>
  <c r="E1006" i="2"/>
  <c r="D1006" i="2"/>
  <c r="D1007" i="2" s="1"/>
  <c r="D1011" i="2" s="1"/>
  <c r="D1012" i="2" s="1"/>
  <c r="D1004" i="2" s="1"/>
  <c r="O971" i="2"/>
  <c r="O972" i="2"/>
  <c r="O976" i="2" s="1"/>
  <c r="O977" i="2" s="1"/>
  <c r="O969" i="2" s="1"/>
  <c r="N971" i="2"/>
  <c r="N972" i="2"/>
  <c r="N976" i="2" s="1"/>
  <c r="M971" i="2"/>
  <c r="M972" i="2"/>
  <c r="M976" i="2" s="1"/>
  <c r="L971" i="2"/>
  <c r="L972" i="2" s="1"/>
  <c r="L976" i="2" s="1"/>
  <c r="K971" i="2"/>
  <c r="K972" i="2"/>
  <c r="K976" i="2" s="1"/>
  <c r="K977" i="2" s="1"/>
  <c r="J971" i="2"/>
  <c r="J972" i="2"/>
  <c r="J976" i="2" s="1"/>
  <c r="J977" i="2" s="1"/>
  <c r="J969" i="2" s="1"/>
  <c r="I971" i="2"/>
  <c r="I972" i="2"/>
  <c r="I976" i="2" s="1"/>
  <c r="I977" i="2" s="1"/>
  <c r="I969" i="2" s="1"/>
  <c r="H971" i="2"/>
  <c r="H972" i="2" s="1"/>
  <c r="H976" i="2" s="1"/>
  <c r="H977" i="2" s="1"/>
  <c r="G971" i="2"/>
  <c r="G972" i="2"/>
  <c r="G976" i="2" s="1"/>
  <c r="G977" i="2" s="1"/>
  <c r="F971" i="2"/>
  <c r="F972" i="2"/>
  <c r="F976" i="2" s="1"/>
  <c r="F977" i="2" s="1"/>
  <c r="F969" i="2" s="1"/>
  <c r="E971" i="2"/>
  <c r="D971" i="2"/>
  <c r="D972" i="2"/>
  <c r="D976" i="2" s="1"/>
  <c r="O936" i="2"/>
  <c r="O937" i="2"/>
  <c r="O941" i="2" s="1"/>
  <c r="N936" i="2"/>
  <c r="N937" i="2" s="1"/>
  <c r="N941" i="2" s="1"/>
  <c r="M936" i="2"/>
  <c r="M937" i="2" s="1"/>
  <c r="M941" i="2" s="1"/>
  <c r="L936" i="2"/>
  <c r="L937" i="2"/>
  <c r="L941" i="2" s="1"/>
  <c r="L942" i="2" s="1"/>
  <c r="L934" i="2" s="1"/>
  <c r="K936" i="2"/>
  <c r="K937" i="2" s="1"/>
  <c r="K941" i="2" s="1"/>
  <c r="J936" i="2"/>
  <c r="J937" i="2"/>
  <c r="J941" i="2" s="1"/>
  <c r="J942" i="2" s="1"/>
  <c r="J934" i="2" s="1"/>
  <c r="I936" i="2"/>
  <c r="I937" i="2"/>
  <c r="I941" i="2" s="1"/>
  <c r="I942" i="2" s="1"/>
  <c r="I934" i="2" s="1"/>
  <c r="H936" i="2"/>
  <c r="H937" i="2"/>
  <c r="H941" i="2" s="1"/>
  <c r="G936" i="2"/>
  <c r="G937" i="2" s="1"/>
  <c r="G941" i="2" s="1"/>
  <c r="G942" i="2" s="1"/>
  <c r="G934" i="2" s="1"/>
  <c r="F936" i="2"/>
  <c r="F937" i="2"/>
  <c r="F941" i="2" s="1"/>
  <c r="E936" i="2"/>
  <c r="E937" i="2"/>
  <c r="E941" i="2" s="1"/>
  <c r="D936" i="2"/>
  <c r="D937" i="2"/>
  <c r="D941" i="2" s="1"/>
  <c r="D942" i="2" s="1"/>
  <c r="D934" i="2" s="1"/>
  <c r="O901" i="2"/>
  <c r="O902" i="2" s="1"/>
  <c r="O906" i="2" s="1"/>
  <c r="N901" i="2"/>
  <c r="N902" i="2"/>
  <c r="N906" i="2" s="1"/>
  <c r="M901" i="2"/>
  <c r="M902" i="2"/>
  <c r="M906" i="2" s="1"/>
  <c r="L901" i="2"/>
  <c r="L902" i="2"/>
  <c r="L906" i="2" s="1"/>
  <c r="K901" i="2"/>
  <c r="K902" i="2" s="1"/>
  <c r="K906" i="2" s="1"/>
  <c r="K907" i="2" s="1"/>
  <c r="K899" i="2" s="1"/>
  <c r="J901" i="2"/>
  <c r="J902" i="2"/>
  <c r="J906" i="2" s="1"/>
  <c r="J907" i="2" s="1"/>
  <c r="J899" i="2" s="1"/>
  <c r="I901" i="2"/>
  <c r="I902" i="2"/>
  <c r="I906" i="2" s="1"/>
  <c r="I907" i="2" s="1"/>
  <c r="I899" i="2" s="1"/>
  <c r="H901" i="2"/>
  <c r="H902" i="2"/>
  <c r="H906" i="2" s="1"/>
  <c r="H907" i="2" s="1"/>
  <c r="H899" i="2" s="1"/>
  <c r="G901" i="2"/>
  <c r="G902" i="2" s="1"/>
  <c r="G906" i="2" s="1"/>
  <c r="F901" i="2"/>
  <c r="F902" i="2"/>
  <c r="F906" i="2" s="1"/>
  <c r="E901" i="2"/>
  <c r="E902" i="2"/>
  <c r="E906" i="2" s="1"/>
  <c r="E907" i="2" s="1"/>
  <c r="E899" i="2" s="1"/>
  <c r="D901" i="2"/>
  <c r="D902" i="2"/>
  <c r="D906" i="2" s="1"/>
  <c r="O866" i="2"/>
  <c r="O867" i="2" s="1"/>
  <c r="O871" i="2" s="1"/>
  <c r="O872" i="2" s="1"/>
  <c r="N866" i="2"/>
  <c r="N867" i="2"/>
  <c r="N871" i="2" s="1"/>
  <c r="N872" i="2" s="1"/>
  <c r="M866" i="2"/>
  <c r="M867" i="2"/>
  <c r="M871" i="2" s="1"/>
  <c r="L866" i="2"/>
  <c r="L867" i="2"/>
  <c r="L871" i="2" s="1"/>
  <c r="L872" i="2" s="1"/>
  <c r="K866" i="2"/>
  <c r="K867" i="2" s="1"/>
  <c r="K871" i="2" s="1"/>
  <c r="K872" i="2" s="1"/>
  <c r="K864" i="2" s="1"/>
  <c r="J866" i="2"/>
  <c r="J867" i="2"/>
  <c r="J871" i="2" s="1"/>
  <c r="I866" i="2"/>
  <c r="I867" i="2"/>
  <c r="I871" i="2" s="1"/>
  <c r="I872" i="2" s="1"/>
  <c r="I864" i="2" s="1"/>
  <c r="H866" i="2"/>
  <c r="H867" i="2"/>
  <c r="H871" i="2" s="1"/>
  <c r="G866" i="2"/>
  <c r="G867" i="2" s="1"/>
  <c r="G871" i="2" s="1"/>
  <c r="F866" i="2"/>
  <c r="F867" i="2"/>
  <c r="F871" i="2" s="1"/>
  <c r="F872" i="2" s="1"/>
  <c r="F864" i="2" s="1"/>
  <c r="E866" i="2"/>
  <c r="E867" i="2"/>
  <c r="E871" i="2" s="1"/>
  <c r="D866" i="2"/>
  <c r="D867" i="2"/>
  <c r="D871" i="2" s="1"/>
  <c r="O831" i="2"/>
  <c r="O832" i="2" s="1"/>
  <c r="O836" i="2" s="1"/>
  <c r="O837" i="2" s="1"/>
  <c r="N831" i="2"/>
  <c r="N832" i="2"/>
  <c r="N836" i="2" s="1"/>
  <c r="N837" i="2" s="1"/>
  <c r="M831" i="2"/>
  <c r="M832" i="2"/>
  <c r="M836" i="2" s="1"/>
  <c r="M837" i="2" s="1"/>
  <c r="M829" i="2" s="1"/>
  <c r="L831" i="2"/>
  <c r="L832" i="2"/>
  <c r="L836" i="2" s="1"/>
  <c r="L837" i="2" s="1"/>
  <c r="K831" i="2"/>
  <c r="K832" i="2" s="1"/>
  <c r="K836" i="2" s="1"/>
  <c r="J831" i="2"/>
  <c r="J832" i="2"/>
  <c r="J836" i="2" s="1"/>
  <c r="J837" i="2" s="1"/>
  <c r="J829" i="2" s="1"/>
  <c r="I831" i="2"/>
  <c r="I832" i="2"/>
  <c r="I836" i="2" s="1"/>
  <c r="H831" i="2"/>
  <c r="H832" i="2"/>
  <c r="H836" i="2" s="1"/>
  <c r="G831" i="2"/>
  <c r="G832" i="2" s="1"/>
  <c r="G836" i="2" s="1"/>
  <c r="G837" i="2" s="1"/>
  <c r="G829" i="2" s="1"/>
  <c r="F831" i="2"/>
  <c r="F832" i="2"/>
  <c r="F836" i="2" s="1"/>
  <c r="E831" i="2"/>
  <c r="E832" i="2"/>
  <c r="E836" i="2" s="1"/>
  <c r="E837" i="2" s="1"/>
  <c r="E829" i="2" s="1"/>
  <c r="D831" i="2"/>
  <c r="D832" i="2"/>
  <c r="D836" i="2" s="1"/>
  <c r="O796" i="2"/>
  <c r="O797" i="2" s="1"/>
  <c r="O801" i="2" s="1"/>
  <c r="N796" i="2"/>
  <c r="N797" i="2"/>
  <c r="N801" i="2" s="1"/>
  <c r="N802" i="2" s="1"/>
  <c r="N794" i="2" s="1"/>
  <c r="M796" i="2"/>
  <c r="M797" i="2"/>
  <c r="M801" i="2" s="1"/>
  <c r="L796" i="2"/>
  <c r="L797" i="2"/>
  <c r="L801" i="2" s="1"/>
  <c r="L802" i="2" s="1"/>
  <c r="L794" i="2" s="1"/>
  <c r="K796" i="2"/>
  <c r="K797" i="2" s="1"/>
  <c r="K801" i="2" s="1"/>
  <c r="J796" i="2"/>
  <c r="J797" i="2"/>
  <c r="J801" i="2" s="1"/>
  <c r="J802" i="2" s="1"/>
  <c r="J803" i="2" s="1"/>
  <c r="J795" i="2" s="1"/>
  <c r="I796" i="2"/>
  <c r="I797" i="2"/>
  <c r="I801" i="2" s="1"/>
  <c r="H796" i="2"/>
  <c r="H797" i="2"/>
  <c r="H801" i="2" s="1"/>
  <c r="H802" i="2" s="1"/>
  <c r="G796" i="2"/>
  <c r="G797" i="2" s="1"/>
  <c r="G801" i="2" s="1"/>
  <c r="F796" i="2"/>
  <c r="F797" i="2"/>
  <c r="F801" i="2" s="1"/>
  <c r="E796" i="2"/>
  <c r="E797" i="2"/>
  <c r="E801" i="2" s="1"/>
  <c r="D796" i="2"/>
  <c r="O761" i="2"/>
  <c r="O762" i="2"/>
  <c r="O766" i="2" s="1"/>
  <c r="O767" i="2" s="1"/>
  <c r="N761" i="2"/>
  <c r="N762" i="2"/>
  <c r="N766" i="2" s="1"/>
  <c r="M761" i="2"/>
  <c r="M762" i="2" s="1"/>
  <c r="M766" i="2" s="1"/>
  <c r="M767" i="2" s="1"/>
  <c r="M759" i="2" s="1"/>
  <c r="L761" i="2"/>
  <c r="L762" i="2" s="1"/>
  <c r="L766" i="2" s="1"/>
  <c r="L767" i="2" s="1"/>
  <c r="K761" i="2"/>
  <c r="K762" i="2"/>
  <c r="K766" i="2" s="1"/>
  <c r="J761" i="2"/>
  <c r="J762" i="2"/>
  <c r="J766" i="2" s="1"/>
  <c r="J767" i="2" s="1"/>
  <c r="J759" i="2" s="1"/>
  <c r="I761" i="2"/>
  <c r="I762" i="2" s="1"/>
  <c r="I766" i="2" s="1"/>
  <c r="H761" i="2"/>
  <c r="H762" i="2" s="1"/>
  <c r="H766" i="2" s="1"/>
  <c r="H767" i="2" s="1"/>
  <c r="H759" i="2" s="1"/>
  <c r="G761" i="2"/>
  <c r="G762" i="2"/>
  <c r="G766" i="2" s="1"/>
  <c r="G767" i="2" s="1"/>
  <c r="F761" i="2"/>
  <c r="F762" i="2"/>
  <c r="F766" i="2" s="1"/>
  <c r="E761" i="2"/>
  <c r="E762" i="2" s="1"/>
  <c r="E766" i="2" s="1"/>
  <c r="D761" i="2"/>
  <c r="D762" i="2" s="1"/>
  <c r="D766" i="2" s="1"/>
  <c r="O726" i="2"/>
  <c r="O727" i="2"/>
  <c r="O731" i="2" s="1"/>
  <c r="N726" i="2"/>
  <c r="N727" i="2"/>
  <c r="N731" i="2" s="1"/>
  <c r="M726" i="2"/>
  <c r="M727" i="2" s="1"/>
  <c r="M731" i="2" s="1"/>
  <c r="L726" i="2"/>
  <c r="L727" i="2" s="1"/>
  <c r="L731" i="2" s="1"/>
  <c r="K726" i="2"/>
  <c r="K727" i="2"/>
  <c r="K731" i="2" s="1"/>
  <c r="J726" i="2"/>
  <c r="J727" i="2"/>
  <c r="J731" i="2" s="1"/>
  <c r="J732" i="2" s="1"/>
  <c r="J724" i="2" s="1"/>
  <c r="I726" i="2"/>
  <c r="I727" i="2" s="1"/>
  <c r="I731" i="2" s="1"/>
  <c r="H726" i="2"/>
  <c r="H727" i="2" s="1"/>
  <c r="H731" i="2" s="1"/>
  <c r="G726" i="2"/>
  <c r="G727" i="2"/>
  <c r="G731" i="2" s="1"/>
  <c r="G732" i="2" s="1"/>
  <c r="G724" i="2" s="1"/>
  <c r="F726" i="2"/>
  <c r="F727" i="2"/>
  <c r="F731" i="2" s="1"/>
  <c r="F732" i="2" s="1"/>
  <c r="E726" i="2"/>
  <c r="E727" i="2" s="1"/>
  <c r="E731" i="2" s="1"/>
  <c r="D726" i="2"/>
  <c r="D727" i="2" s="1"/>
  <c r="D731" i="2" s="1"/>
  <c r="O691" i="2"/>
  <c r="O692" i="2"/>
  <c r="O696" i="2" s="1"/>
  <c r="N691" i="2"/>
  <c r="N692" i="2"/>
  <c r="N696" i="2" s="1"/>
  <c r="M691" i="2"/>
  <c r="M692" i="2" s="1"/>
  <c r="M696" i="2" s="1"/>
  <c r="L691" i="2"/>
  <c r="L692" i="2" s="1"/>
  <c r="L696" i="2" s="1"/>
  <c r="L697" i="2" s="1"/>
  <c r="L689" i="2" s="1"/>
  <c r="K691" i="2"/>
  <c r="K692" i="2"/>
  <c r="K696" i="2" s="1"/>
  <c r="K697" i="2" s="1"/>
  <c r="K689" i="2" s="1"/>
  <c r="J691" i="2"/>
  <c r="J692" i="2"/>
  <c r="J696" i="2" s="1"/>
  <c r="J697" i="2" s="1"/>
  <c r="J698" i="2" s="1"/>
  <c r="J690" i="2" s="1"/>
  <c r="I691" i="2"/>
  <c r="I692" i="2" s="1"/>
  <c r="I696" i="2" s="1"/>
  <c r="I697" i="2" s="1"/>
  <c r="I689" i="2" s="1"/>
  <c r="H691" i="2"/>
  <c r="H692" i="2" s="1"/>
  <c r="H696" i="2" s="1"/>
  <c r="H697" i="2" s="1"/>
  <c r="G691" i="2"/>
  <c r="G692" i="2"/>
  <c r="G696" i="2" s="1"/>
  <c r="F691" i="2"/>
  <c r="F692" i="2"/>
  <c r="F696" i="2" s="1"/>
  <c r="E691" i="2"/>
  <c r="E692" i="2" s="1"/>
  <c r="E696" i="2" s="1"/>
  <c r="E697" i="2" s="1"/>
  <c r="E689" i="2" s="1"/>
  <c r="D691" i="2"/>
  <c r="D692" i="2" s="1"/>
  <c r="D696" i="2" s="1"/>
  <c r="D697" i="2" s="1"/>
  <c r="D689" i="2" s="1"/>
  <c r="O656" i="2"/>
  <c r="O657" i="2"/>
  <c r="O661" i="2" s="1"/>
  <c r="N656" i="2"/>
  <c r="N657" i="2"/>
  <c r="N661" i="2" s="1"/>
  <c r="M656" i="2"/>
  <c r="M657" i="2" s="1"/>
  <c r="M661" i="2" s="1"/>
  <c r="L656" i="2"/>
  <c r="L657" i="2" s="1"/>
  <c r="L661" i="2" s="1"/>
  <c r="L662" i="2" s="1"/>
  <c r="L654" i="2" s="1"/>
  <c r="K656" i="2"/>
  <c r="K657" i="2"/>
  <c r="K661" i="2" s="1"/>
  <c r="J656" i="2"/>
  <c r="J657" i="2"/>
  <c r="J661" i="2" s="1"/>
  <c r="J662" i="2" s="1"/>
  <c r="J654" i="2" s="1"/>
  <c r="I656" i="2"/>
  <c r="I657" i="2" s="1"/>
  <c r="I661" i="2" s="1"/>
  <c r="I662" i="2" s="1"/>
  <c r="H656" i="2"/>
  <c r="H657" i="2" s="1"/>
  <c r="H661" i="2" s="1"/>
  <c r="G656" i="2"/>
  <c r="G657" i="2"/>
  <c r="G661" i="2" s="1"/>
  <c r="F656" i="2"/>
  <c r="F657" i="2"/>
  <c r="F661" i="2" s="1"/>
  <c r="E656" i="2"/>
  <c r="E657" i="2" s="1"/>
  <c r="E661" i="2" s="1"/>
  <c r="D656" i="2"/>
  <c r="D657" i="2" s="1"/>
  <c r="D661" i="2" s="1"/>
  <c r="O621" i="2"/>
  <c r="O622" i="2"/>
  <c r="O626" i="2" s="1"/>
  <c r="O627" i="2" s="1"/>
  <c r="O619" i="2" s="1"/>
  <c r="N621" i="2"/>
  <c r="N622" i="2"/>
  <c r="N626" i="2" s="1"/>
  <c r="N627" i="2" s="1"/>
  <c r="N619" i="2" s="1"/>
  <c r="M621" i="2"/>
  <c r="M622" i="2" s="1"/>
  <c r="M626" i="2" s="1"/>
  <c r="L621" i="2"/>
  <c r="L622" i="2" s="1"/>
  <c r="L626" i="2" s="1"/>
  <c r="K621" i="2"/>
  <c r="K622" i="2"/>
  <c r="K626" i="2" s="1"/>
  <c r="K627" i="2" s="1"/>
  <c r="J621" i="2"/>
  <c r="J622" i="2"/>
  <c r="J626" i="2" s="1"/>
  <c r="J627" i="2" s="1"/>
  <c r="I621" i="2"/>
  <c r="I622" i="2" s="1"/>
  <c r="I626" i="2" s="1"/>
  <c r="I627" i="2" s="1"/>
  <c r="I619" i="2" s="1"/>
  <c r="H621" i="2"/>
  <c r="H622" i="2" s="1"/>
  <c r="H626" i="2" s="1"/>
  <c r="G621" i="2"/>
  <c r="G622" i="2"/>
  <c r="G626" i="2" s="1"/>
  <c r="G627" i="2" s="1"/>
  <c r="G619" i="2" s="1"/>
  <c r="F621" i="2"/>
  <c r="F622" i="2"/>
  <c r="F626" i="2" s="1"/>
  <c r="F627" i="2" s="1"/>
  <c r="E621" i="2"/>
  <c r="E622" i="2" s="1"/>
  <c r="E626" i="2" s="1"/>
  <c r="D621" i="2"/>
  <c r="D622" i="2" s="1"/>
  <c r="D626" i="2" s="1"/>
  <c r="D627" i="2" s="1"/>
  <c r="D628" i="2" s="1"/>
  <c r="D620" i="2" s="1"/>
  <c r="O586" i="2"/>
  <c r="O587" i="2"/>
  <c r="O591" i="2" s="1"/>
  <c r="O592" i="2" s="1"/>
  <c r="O584" i="2" s="1"/>
  <c r="N586" i="2"/>
  <c r="N587" i="2"/>
  <c r="N591" i="2" s="1"/>
  <c r="M586" i="2"/>
  <c r="M587" i="2" s="1"/>
  <c r="M591" i="2" s="1"/>
  <c r="L586" i="2"/>
  <c r="L587" i="2" s="1"/>
  <c r="L591" i="2" s="1"/>
  <c r="L592" i="2" s="1"/>
  <c r="L584" i="2" s="1"/>
  <c r="K586" i="2"/>
  <c r="K587" i="2"/>
  <c r="K591" i="2" s="1"/>
  <c r="K592" i="2" s="1"/>
  <c r="J586" i="2"/>
  <c r="I586" i="2"/>
  <c r="I587" i="2"/>
  <c r="I591" i="2" s="1"/>
  <c r="I592" i="2" s="1"/>
  <c r="I584" i="2" s="1"/>
  <c r="H586" i="2"/>
  <c r="H587" i="2"/>
  <c r="H591" i="2" s="1"/>
  <c r="G586" i="2"/>
  <c r="G587" i="2"/>
  <c r="G591" i="2" s="1"/>
  <c r="G592" i="2" s="1"/>
  <c r="F586" i="2"/>
  <c r="F587" i="2" s="1"/>
  <c r="F591" i="2" s="1"/>
  <c r="F592" i="2" s="1"/>
  <c r="F584" i="2" s="1"/>
  <c r="E586" i="2"/>
  <c r="E587" i="2"/>
  <c r="E591" i="2" s="1"/>
  <c r="D586" i="2"/>
  <c r="D587" i="2"/>
  <c r="D591" i="2" s="1"/>
  <c r="D592" i="2" s="1"/>
  <c r="O551" i="2"/>
  <c r="O552" i="2"/>
  <c r="O556" i="2" s="1"/>
  <c r="O557" i="2" s="1"/>
  <c r="N551" i="2"/>
  <c r="M551" i="2"/>
  <c r="M552" i="2"/>
  <c r="M556" i="2" s="1"/>
  <c r="M557" i="2" s="1"/>
  <c r="M549" i="2" s="1"/>
  <c r="L551" i="2"/>
  <c r="L552" i="2" s="1"/>
  <c r="L556" i="2" s="1"/>
  <c r="K551" i="2"/>
  <c r="K552" i="2" s="1"/>
  <c r="K556" i="2" s="1"/>
  <c r="K557" i="2" s="1"/>
  <c r="K549" i="2" s="1"/>
  <c r="J551" i="2"/>
  <c r="J552" i="2" s="1"/>
  <c r="J556" i="2" s="1"/>
  <c r="I551" i="2"/>
  <c r="I552" i="2" s="1"/>
  <c r="I556" i="2" s="1"/>
  <c r="I557" i="2" s="1"/>
  <c r="I558" i="2" s="1"/>
  <c r="I550" i="2" s="1"/>
  <c r="H551" i="2"/>
  <c r="H552" i="2"/>
  <c r="H556" i="2" s="1"/>
  <c r="G551" i="2"/>
  <c r="G552" i="2"/>
  <c r="G556" i="2" s="1"/>
  <c r="G557" i="2" s="1"/>
  <c r="G549" i="2" s="1"/>
  <c r="F551" i="2"/>
  <c r="F552" i="2"/>
  <c r="F556" i="2" s="1"/>
  <c r="F557" i="2" s="1"/>
  <c r="E551" i="2"/>
  <c r="E552" i="2" s="1"/>
  <c r="E556" i="2" s="1"/>
  <c r="E557" i="2" s="1"/>
  <c r="E549" i="2" s="1"/>
  <c r="D551" i="2"/>
  <c r="D552" i="2"/>
  <c r="D556" i="2" s="1"/>
  <c r="O516" i="2"/>
  <c r="O517" i="2"/>
  <c r="O521" i="2" s="1"/>
  <c r="O522" i="2" s="1"/>
  <c r="O514" i="2" s="1"/>
  <c r="N516" i="2"/>
  <c r="M516" i="2"/>
  <c r="M517" i="2"/>
  <c r="M521" i="2" s="1"/>
  <c r="M522" i="2" s="1"/>
  <c r="M514" i="2" s="1"/>
  <c r="L516" i="2"/>
  <c r="L517" i="2"/>
  <c r="L521" i="2" s="1"/>
  <c r="L522" i="2" s="1"/>
  <c r="K516" i="2"/>
  <c r="K517" i="2" s="1"/>
  <c r="K521" i="2" s="1"/>
  <c r="J516" i="2"/>
  <c r="J517" i="2" s="1"/>
  <c r="J521" i="2" s="1"/>
  <c r="J522" i="2" s="1"/>
  <c r="I516" i="2"/>
  <c r="I517" i="2"/>
  <c r="I521" i="2" s="1"/>
  <c r="I522" i="2" s="1"/>
  <c r="I514" i="2" s="1"/>
  <c r="H516" i="2"/>
  <c r="H517" i="2"/>
  <c r="H521" i="2" s="1"/>
  <c r="G516" i="2"/>
  <c r="G517" i="2" s="1"/>
  <c r="G521" i="2" s="1"/>
  <c r="G522" i="2" s="1"/>
  <c r="G514" i="2" s="1"/>
  <c r="F516" i="2"/>
  <c r="F517" i="2" s="1"/>
  <c r="F521" i="2" s="1"/>
  <c r="F522" i="2" s="1"/>
  <c r="F514" i="2" s="1"/>
  <c r="E516" i="2"/>
  <c r="E517" i="2"/>
  <c r="E521" i="2" s="1"/>
  <c r="D516" i="2"/>
  <c r="D517" i="2"/>
  <c r="D521" i="2" s="1"/>
  <c r="D522" i="2" s="1"/>
  <c r="O481" i="2"/>
  <c r="O482" i="2" s="1"/>
  <c r="O486" i="2" s="1"/>
  <c r="N481" i="2"/>
  <c r="N482" i="2" s="1"/>
  <c r="N486" i="2" s="1"/>
  <c r="N487" i="2" s="1"/>
  <c r="M481" i="2"/>
  <c r="M482" i="2"/>
  <c r="M486" i="2" s="1"/>
  <c r="M487" i="2" s="1"/>
  <c r="M479" i="2" s="1"/>
  <c r="L481" i="2"/>
  <c r="L482" i="2"/>
  <c r="L486" i="2" s="1"/>
  <c r="K481" i="2"/>
  <c r="K482" i="2" s="1"/>
  <c r="K486" i="2" s="1"/>
  <c r="K487" i="2" s="1"/>
  <c r="K479" i="2" s="1"/>
  <c r="J481" i="2"/>
  <c r="J482" i="2" s="1"/>
  <c r="J486" i="2" s="1"/>
  <c r="I481" i="2"/>
  <c r="I482" i="2"/>
  <c r="I486" i="2" s="1"/>
  <c r="H481" i="2"/>
  <c r="H482" i="2"/>
  <c r="H486" i="2" s="1"/>
  <c r="H487" i="2" s="1"/>
  <c r="H479" i="2" s="1"/>
  <c r="G481" i="2"/>
  <c r="G482" i="2" s="1"/>
  <c r="G486" i="2" s="1"/>
  <c r="F481" i="2"/>
  <c r="F482" i="2" s="1"/>
  <c r="F486" i="2" s="1"/>
  <c r="E481" i="2"/>
  <c r="E482" i="2"/>
  <c r="E486" i="2" s="1"/>
  <c r="D481" i="2"/>
  <c r="D482" i="2"/>
  <c r="D486" i="2" s="1"/>
  <c r="D487" i="2" s="1"/>
  <c r="O446" i="2"/>
  <c r="O447" i="2" s="1"/>
  <c r="O451" i="2" s="1"/>
  <c r="O452" i="2" s="1"/>
  <c r="O444" i="2" s="1"/>
  <c r="N446" i="2"/>
  <c r="M446" i="2"/>
  <c r="M447" i="2"/>
  <c r="M451" i="2" s="1"/>
  <c r="L446" i="2"/>
  <c r="L447" i="2" s="1"/>
  <c r="L451" i="2" s="1"/>
  <c r="L452" i="2" s="1"/>
  <c r="L444" i="2" s="1"/>
  <c r="K446" i="2"/>
  <c r="K447" i="2"/>
  <c r="K451" i="2" s="1"/>
  <c r="J446" i="2"/>
  <c r="J447" i="2"/>
  <c r="J451" i="2" s="1"/>
  <c r="J452" i="2" s="1"/>
  <c r="J444" i="2" s="1"/>
  <c r="I446" i="2"/>
  <c r="I447" i="2"/>
  <c r="I451" i="2" s="1"/>
  <c r="H446" i="2"/>
  <c r="H447" i="2" s="1"/>
  <c r="H451" i="2" s="1"/>
  <c r="G446" i="2"/>
  <c r="G447" i="2"/>
  <c r="G451" i="2" s="1"/>
  <c r="F446" i="2"/>
  <c r="F447" i="2"/>
  <c r="F451" i="2" s="1"/>
  <c r="F452" i="2" s="1"/>
  <c r="F444" i="2" s="1"/>
  <c r="E446" i="2"/>
  <c r="E447" i="2"/>
  <c r="E451" i="2" s="1"/>
  <c r="E452" i="2" s="1"/>
  <c r="E444" i="2" s="1"/>
  <c r="D446" i="2"/>
  <c r="D447" i="2" s="1"/>
  <c r="D451" i="2" s="1"/>
  <c r="D452" i="2" s="1"/>
  <c r="D444" i="2" s="1"/>
  <c r="O411" i="2"/>
  <c r="O412" i="2"/>
  <c r="O416" i="2" s="1"/>
  <c r="O417" i="2" s="1"/>
  <c r="O409" i="2" s="1"/>
  <c r="N411" i="2"/>
  <c r="N412" i="2"/>
  <c r="N416" i="2" s="1"/>
  <c r="N417" i="2" s="1"/>
  <c r="N409" i="2" s="1"/>
  <c r="M411" i="2"/>
  <c r="M412" i="2"/>
  <c r="M416" i="2" s="1"/>
  <c r="M417" i="2" s="1"/>
  <c r="M409" i="2" s="1"/>
  <c r="L411" i="2"/>
  <c r="L412" i="2" s="1"/>
  <c r="L416" i="2" s="1"/>
  <c r="L417" i="2" s="1"/>
  <c r="L409" i="2" s="1"/>
  <c r="K411" i="2"/>
  <c r="K412" i="2"/>
  <c r="K416" i="2" s="1"/>
  <c r="K417" i="2" s="1"/>
  <c r="K409" i="2" s="1"/>
  <c r="J411" i="2"/>
  <c r="J412" i="2"/>
  <c r="J416" i="2" s="1"/>
  <c r="I411" i="2"/>
  <c r="I412" i="2"/>
  <c r="I416" i="2" s="1"/>
  <c r="H411" i="2"/>
  <c r="H412" i="2" s="1"/>
  <c r="H416" i="2" s="1"/>
  <c r="H417" i="2" s="1"/>
  <c r="H409" i="2" s="1"/>
  <c r="G411" i="2"/>
  <c r="G412" i="2"/>
  <c r="G416" i="2" s="1"/>
  <c r="F411" i="2"/>
  <c r="F412" i="2"/>
  <c r="F416" i="2" s="1"/>
  <c r="F417" i="2" s="1"/>
  <c r="F409" i="2" s="1"/>
  <c r="E411" i="2"/>
  <c r="D411" i="2"/>
  <c r="D412" i="2"/>
  <c r="D416" i="2" s="1"/>
  <c r="O376" i="2"/>
  <c r="O377" i="2"/>
  <c r="O381" i="2" s="1"/>
  <c r="N376" i="2"/>
  <c r="N377" i="2" s="1"/>
  <c r="N381" i="2" s="1"/>
  <c r="N382" i="2" s="1"/>
  <c r="N374" i="2" s="1"/>
  <c r="M376" i="2"/>
  <c r="M377" i="2" s="1"/>
  <c r="M381" i="2" s="1"/>
  <c r="L376" i="2"/>
  <c r="L377" i="2"/>
  <c r="L381" i="2" s="1"/>
  <c r="L382" i="2" s="1"/>
  <c r="L374" i="2" s="1"/>
  <c r="K376" i="2"/>
  <c r="K377" i="2"/>
  <c r="K381" i="2" s="1"/>
  <c r="J376" i="2"/>
  <c r="J377" i="2" s="1"/>
  <c r="J381" i="2" s="1"/>
  <c r="J382" i="2" s="1"/>
  <c r="J374" i="2" s="1"/>
  <c r="I376" i="2"/>
  <c r="I377" i="2" s="1"/>
  <c r="I381" i="2" s="1"/>
  <c r="H376" i="2"/>
  <c r="H377" i="2"/>
  <c r="H381" i="2" s="1"/>
  <c r="H382" i="2" s="1"/>
  <c r="G376" i="2"/>
  <c r="G377" i="2"/>
  <c r="G381" i="2" s="1"/>
  <c r="G382" i="2" s="1"/>
  <c r="G374" i="2" s="1"/>
  <c r="F376" i="2"/>
  <c r="F377" i="2" s="1"/>
  <c r="F381" i="2" s="1"/>
  <c r="F382" i="2" s="1"/>
  <c r="E376" i="2"/>
  <c r="E377" i="2" s="1"/>
  <c r="E381" i="2" s="1"/>
  <c r="D376" i="2"/>
  <c r="D377" i="2"/>
  <c r="D381" i="2" s="1"/>
  <c r="D382" i="2" s="1"/>
  <c r="O341" i="2"/>
  <c r="O342" i="2"/>
  <c r="O346" i="2" s="1"/>
  <c r="N341" i="2"/>
  <c r="N342" i="2" s="1"/>
  <c r="N346" i="2" s="1"/>
  <c r="N347" i="2" s="1"/>
  <c r="M341" i="2"/>
  <c r="M342" i="2" s="1"/>
  <c r="M346" i="2" s="1"/>
  <c r="L341" i="2"/>
  <c r="L342" i="2"/>
  <c r="L346" i="2" s="1"/>
  <c r="L347" i="2" s="1"/>
  <c r="L339" i="2" s="1"/>
  <c r="K341" i="2"/>
  <c r="K342" i="2"/>
  <c r="K346" i="2" s="1"/>
  <c r="J341" i="2"/>
  <c r="J342" i="2" s="1"/>
  <c r="J346" i="2" s="1"/>
  <c r="J347" i="2" s="1"/>
  <c r="J339" i="2" s="1"/>
  <c r="I341" i="2"/>
  <c r="I342" i="2" s="1"/>
  <c r="I346" i="2" s="1"/>
  <c r="I347" i="2" s="1"/>
  <c r="I339" i="2" s="1"/>
  <c r="H341" i="2"/>
  <c r="H342" i="2"/>
  <c r="H346" i="2" s="1"/>
  <c r="H347" i="2" s="1"/>
  <c r="H339" i="2" s="1"/>
  <c r="G341" i="2"/>
  <c r="G342" i="2"/>
  <c r="G346" i="2" s="1"/>
  <c r="F341" i="2"/>
  <c r="F342" i="2" s="1"/>
  <c r="F346" i="2" s="1"/>
  <c r="F347" i="2" s="1"/>
  <c r="F339" i="2" s="1"/>
  <c r="E341" i="2"/>
  <c r="E342" i="2" s="1"/>
  <c r="E346" i="2" s="1"/>
  <c r="D341" i="2"/>
  <c r="D342" i="2"/>
  <c r="D346" i="2" s="1"/>
  <c r="D347" i="2" s="1"/>
  <c r="D339" i="2" s="1"/>
  <c r="O306" i="2"/>
  <c r="O307" i="2"/>
  <c r="O311" i="2" s="1"/>
  <c r="O312" i="2" s="1"/>
  <c r="N306" i="2"/>
  <c r="N307" i="2" s="1"/>
  <c r="N311" i="2" s="1"/>
  <c r="N312" i="2" s="1"/>
  <c r="N304" i="2" s="1"/>
  <c r="M306" i="2"/>
  <c r="M307" i="2" s="1"/>
  <c r="M311" i="2" s="1"/>
  <c r="L306" i="2"/>
  <c r="L307" i="2"/>
  <c r="L311" i="2" s="1"/>
  <c r="L312" i="2" s="1"/>
  <c r="L304" i="2" s="1"/>
  <c r="K306" i="2"/>
  <c r="K307" i="2"/>
  <c r="K311" i="2" s="1"/>
  <c r="K312" i="2" s="1"/>
  <c r="K304" i="2" s="1"/>
  <c r="J306" i="2"/>
  <c r="J307" i="2" s="1"/>
  <c r="J311" i="2" s="1"/>
  <c r="J312" i="2" s="1"/>
  <c r="I306" i="2"/>
  <c r="I307" i="2" s="1"/>
  <c r="I311" i="2" s="1"/>
  <c r="H306" i="2"/>
  <c r="H307" i="2"/>
  <c r="H311" i="2" s="1"/>
  <c r="G306" i="2"/>
  <c r="G307" i="2"/>
  <c r="G311" i="2" s="1"/>
  <c r="F306" i="2"/>
  <c r="F307" i="2" s="1"/>
  <c r="F311" i="2" s="1"/>
  <c r="F312" i="2" s="1"/>
  <c r="F304" i="2" s="1"/>
  <c r="E306" i="2"/>
  <c r="E307" i="2" s="1"/>
  <c r="E311" i="2" s="1"/>
  <c r="D306" i="2"/>
  <c r="D307" i="2"/>
  <c r="D311" i="2" s="1"/>
  <c r="O271" i="2"/>
  <c r="O272" i="2"/>
  <c r="O276" i="2" s="1"/>
  <c r="N271" i="2"/>
  <c r="N272" i="2" s="1"/>
  <c r="N276" i="2" s="1"/>
  <c r="N277" i="2" s="1"/>
  <c r="N269" i="2" s="1"/>
  <c r="M271" i="2"/>
  <c r="M272" i="2" s="1"/>
  <c r="M276" i="2" s="1"/>
  <c r="L271" i="2"/>
  <c r="L272" i="2"/>
  <c r="L276" i="2" s="1"/>
  <c r="L277" i="2" s="1"/>
  <c r="L269" i="2" s="1"/>
  <c r="K271" i="2"/>
  <c r="K272" i="2"/>
  <c r="K276" i="2" s="1"/>
  <c r="K277" i="2" s="1"/>
  <c r="K269" i="2" s="1"/>
  <c r="J271" i="2"/>
  <c r="J272" i="2" s="1"/>
  <c r="J276" i="2" s="1"/>
  <c r="J277" i="2" s="1"/>
  <c r="J269" i="2" s="1"/>
  <c r="I271" i="2"/>
  <c r="I272" i="2" s="1"/>
  <c r="I276" i="2" s="1"/>
  <c r="H271" i="2"/>
  <c r="H272" i="2"/>
  <c r="H276" i="2" s="1"/>
  <c r="H277" i="2" s="1"/>
  <c r="H269" i="2" s="1"/>
  <c r="G271" i="2"/>
  <c r="G272" i="2"/>
  <c r="G276" i="2" s="1"/>
  <c r="F271" i="2"/>
  <c r="F272" i="2" s="1"/>
  <c r="F276" i="2" s="1"/>
  <c r="F277" i="2" s="1"/>
  <c r="E271" i="2"/>
  <c r="E272" i="2" s="1"/>
  <c r="E276" i="2" s="1"/>
  <c r="D271" i="2"/>
  <c r="D272" i="2"/>
  <c r="D276" i="2" s="1"/>
  <c r="D277" i="2" s="1"/>
  <c r="D269" i="2" s="1"/>
  <c r="O236" i="2"/>
  <c r="O237" i="2"/>
  <c r="O241" i="2" s="1"/>
  <c r="N236" i="2"/>
  <c r="N237" i="2" s="1"/>
  <c r="N241" i="2" s="1"/>
  <c r="N242" i="2" s="1"/>
  <c r="N234" i="2" s="1"/>
  <c r="M236" i="2"/>
  <c r="M237" i="2" s="1"/>
  <c r="M241" i="2" s="1"/>
  <c r="L236" i="2"/>
  <c r="L237" i="2"/>
  <c r="L241" i="2" s="1"/>
  <c r="L242" i="2" s="1"/>
  <c r="L234" i="2" s="1"/>
  <c r="K236" i="2"/>
  <c r="K237" i="2"/>
  <c r="K241" i="2" s="1"/>
  <c r="K242" i="2" s="1"/>
  <c r="J236" i="2"/>
  <c r="J237" i="2" s="1"/>
  <c r="J241" i="2" s="1"/>
  <c r="J242" i="2" s="1"/>
  <c r="J234" i="2" s="1"/>
  <c r="I236" i="2"/>
  <c r="I237" i="2" s="1"/>
  <c r="I241" i="2" s="1"/>
  <c r="H236" i="2"/>
  <c r="H237" i="2"/>
  <c r="H241" i="2" s="1"/>
  <c r="H242" i="2" s="1"/>
  <c r="H234" i="2" s="1"/>
  <c r="G236" i="2"/>
  <c r="G237" i="2"/>
  <c r="G241" i="2" s="1"/>
  <c r="F236" i="2"/>
  <c r="F237" i="2" s="1"/>
  <c r="F241" i="2" s="1"/>
  <c r="E236" i="2"/>
  <c r="E237" i="2" s="1"/>
  <c r="E241" i="2" s="1"/>
  <c r="D236" i="2"/>
  <c r="D237" i="2"/>
  <c r="D241" i="2" s="1"/>
  <c r="D242" i="2" s="1"/>
  <c r="O201" i="2"/>
  <c r="O202" i="2"/>
  <c r="O206" i="2" s="1"/>
  <c r="N201" i="2"/>
  <c r="N202" i="2" s="1"/>
  <c r="N206" i="2" s="1"/>
  <c r="N207" i="2" s="1"/>
  <c r="N208" i="2" s="1"/>
  <c r="N200" i="2" s="1"/>
  <c r="M201" i="2"/>
  <c r="M202" i="2" s="1"/>
  <c r="M206" i="2" s="1"/>
  <c r="L201" i="2"/>
  <c r="L202" i="2" s="1"/>
  <c r="L206" i="2" s="1"/>
  <c r="L207" i="2" s="1"/>
  <c r="L199" i="2" s="1"/>
  <c r="K201" i="2"/>
  <c r="K202" i="2" s="1"/>
  <c r="K206" i="2" s="1"/>
  <c r="K207" i="2" s="1"/>
  <c r="K199" i="2" s="1"/>
  <c r="J201" i="2"/>
  <c r="J202" i="2"/>
  <c r="J206" i="2" s="1"/>
  <c r="I201" i="2"/>
  <c r="I202" i="2"/>
  <c r="I206" i="2" s="1"/>
  <c r="I207" i="2" s="1"/>
  <c r="I199" i="2" s="1"/>
  <c r="H201" i="2"/>
  <c r="H202" i="2"/>
  <c r="H206" i="2" s="1"/>
  <c r="H207" i="2" s="1"/>
  <c r="H199" i="2" s="1"/>
  <c r="G201" i="2"/>
  <c r="G202" i="2" s="1"/>
  <c r="G206" i="2" s="1"/>
  <c r="F201" i="2"/>
  <c r="F202" i="2"/>
  <c r="F206" i="2" s="1"/>
  <c r="F207" i="2" s="1"/>
  <c r="F199" i="2" s="1"/>
  <c r="E201" i="2"/>
  <c r="E202" i="2"/>
  <c r="E206" i="2" s="1"/>
  <c r="E207" i="2" s="1"/>
  <c r="D201" i="2"/>
  <c r="D202" i="2"/>
  <c r="D206" i="2" s="1"/>
  <c r="D207" i="2" s="1"/>
  <c r="D199" i="2" s="1"/>
  <c r="O166" i="2"/>
  <c r="O167" i="2" s="1"/>
  <c r="O171" i="2" s="1"/>
  <c r="N166" i="2"/>
  <c r="N167" i="2"/>
  <c r="N171" i="2" s="1"/>
  <c r="M166" i="2"/>
  <c r="M167" i="2"/>
  <c r="M171" i="2" s="1"/>
  <c r="M172" i="2" s="1"/>
  <c r="M164" i="2" s="1"/>
  <c r="L166" i="2"/>
  <c r="L167" i="2"/>
  <c r="L171" i="2" s="1"/>
  <c r="K166" i="2"/>
  <c r="K167" i="2" s="1"/>
  <c r="K171" i="2" s="1"/>
  <c r="J166" i="2"/>
  <c r="J167" i="2"/>
  <c r="J171" i="2" s="1"/>
  <c r="J172" i="2" s="1"/>
  <c r="I166" i="2"/>
  <c r="I167" i="2"/>
  <c r="I171" i="2" s="1"/>
  <c r="H166" i="2"/>
  <c r="H167" i="2"/>
  <c r="H171" i="2" s="1"/>
  <c r="G166" i="2"/>
  <c r="G167" i="2" s="1"/>
  <c r="G171" i="2" s="1"/>
  <c r="G172" i="2" s="1"/>
  <c r="G164" i="2" s="1"/>
  <c r="F166" i="2"/>
  <c r="F167" i="2"/>
  <c r="F171" i="2" s="1"/>
  <c r="E166" i="2"/>
  <c r="E167" i="2"/>
  <c r="E171" i="2" s="1"/>
  <c r="D166" i="2"/>
  <c r="D167" i="2"/>
  <c r="D171" i="2" s="1"/>
  <c r="O131" i="2"/>
  <c r="O132" i="2" s="1"/>
  <c r="O136" i="2" s="1"/>
  <c r="N131" i="2"/>
  <c r="N132" i="2"/>
  <c r="N136" i="2" s="1"/>
  <c r="N137" i="2" s="1"/>
  <c r="N129" i="2" s="1"/>
  <c r="M131" i="2"/>
  <c r="M132" i="2"/>
  <c r="M136" i="2" s="1"/>
  <c r="L131" i="2"/>
  <c r="L132" i="2"/>
  <c r="L136" i="2" s="1"/>
  <c r="K131" i="2"/>
  <c r="K132" i="2" s="1"/>
  <c r="K136" i="2" s="1"/>
  <c r="K137" i="2" s="1"/>
  <c r="J131" i="2"/>
  <c r="J132" i="2"/>
  <c r="J136" i="2" s="1"/>
  <c r="I131" i="2"/>
  <c r="I132" i="2"/>
  <c r="I136" i="2" s="1"/>
  <c r="I137" i="2" s="1"/>
  <c r="H131" i="2"/>
  <c r="H132" i="2"/>
  <c r="H136" i="2" s="1"/>
  <c r="H137" i="2" s="1"/>
  <c r="G131" i="2"/>
  <c r="G132" i="2" s="1"/>
  <c r="G136" i="2" s="1"/>
  <c r="F131" i="2"/>
  <c r="F132" i="2"/>
  <c r="F136" i="2" s="1"/>
  <c r="F137" i="2" s="1"/>
  <c r="F129" i="2" s="1"/>
  <c r="E131" i="2"/>
  <c r="E132" i="2"/>
  <c r="E136" i="2" s="1"/>
  <c r="D131" i="2"/>
  <c r="D132" i="2"/>
  <c r="D136" i="2" s="1"/>
  <c r="O96" i="2"/>
  <c r="O97" i="2" s="1"/>
  <c r="O101" i="2" s="1"/>
  <c r="N96" i="2"/>
  <c r="N97" i="2"/>
  <c r="N101" i="2" s="1"/>
  <c r="M96" i="2"/>
  <c r="M97" i="2"/>
  <c r="M101" i="2" s="1"/>
  <c r="M102" i="2" s="1"/>
  <c r="M94" i="2" s="1"/>
  <c r="L96" i="2"/>
  <c r="L97" i="2"/>
  <c r="L101" i="2" s="1"/>
  <c r="K96" i="2"/>
  <c r="K97" i="2" s="1"/>
  <c r="K101" i="2" s="1"/>
  <c r="K102" i="2" s="1"/>
  <c r="K94" i="2" s="1"/>
  <c r="J96" i="2"/>
  <c r="J97" i="2"/>
  <c r="J101" i="2" s="1"/>
  <c r="I96" i="2"/>
  <c r="I97" i="2"/>
  <c r="I101" i="2" s="1"/>
  <c r="I102" i="2" s="1"/>
  <c r="I94" i="2" s="1"/>
  <c r="H96" i="2"/>
  <c r="H97" i="2"/>
  <c r="H101" i="2" s="1"/>
  <c r="G96" i="2"/>
  <c r="G97" i="2" s="1"/>
  <c r="G101" i="2" s="1"/>
  <c r="G102" i="2" s="1"/>
  <c r="G94" i="2" s="1"/>
  <c r="F96" i="2"/>
  <c r="F97" i="2"/>
  <c r="F101" i="2" s="1"/>
  <c r="F102" i="2" s="1"/>
  <c r="F94" i="2" s="1"/>
  <c r="E96" i="2"/>
  <c r="E97" i="2"/>
  <c r="E101" i="2" s="1"/>
  <c r="E102" i="2" s="1"/>
  <c r="D96" i="2"/>
  <c r="D97" i="2"/>
  <c r="D101" i="2" s="1"/>
  <c r="D102" i="2" s="1"/>
  <c r="O61" i="2"/>
  <c r="O62" i="2" s="1"/>
  <c r="O66" i="2" s="1"/>
  <c r="O67" i="2" s="1"/>
  <c r="O59" i="2" s="1"/>
  <c r="N61" i="2"/>
  <c r="N62" i="2"/>
  <c r="N66" i="2" s="1"/>
  <c r="M61" i="2"/>
  <c r="M62" i="2"/>
  <c r="M66" i="2" s="1"/>
  <c r="L61" i="2"/>
  <c r="L62" i="2"/>
  <c r="L66" i="2" s="1"/>
  <c r="L67" i="2" s="1"/>
  <c r="K61" i="2"/>
  <c r="K62" i="2" s="1"/>
  <c r="K66" i="2" s="1"/>
  <c r="K67" i="2" s="1"/>
  <c r="K59" i="2" s="1"/>
  <c r="J61" i="2"/>
  <c r="J62" i="2"/>
  <c r="J66" i="2" s="1"/>
  <c r="I61" i="2"/>
  <c r="I62" i="2"/>
  <c r="I66" i="2" s="1"/>
  <c r="H61" i="2"/>
  <c r="H62" i="2"/>
  <c r="H66" i="2" s="1"/>
  <c r="G61" i="2"/>
  <c r="G62" i="2" s="1"/>
  <c r="G66" i="2" s="1"/>
  <c r="G67" i="2" s="1"/>
  <c r="G68" i="2" s="1"/>
  <c r="G60" i="2" s="1"/>
  <c r="F61" i="2"/>
  <c r="F62" i="2"/>
  <c r="F66" i="2" s="1"/>
  <c r="E61" i="2"/>
  <c r="E62" i="2" s="1"/>
  <c r="E66" i="2" s="1"/>
  <c r="D61" i="2"/>
  <c r="D62" i="2" s="1"/>
  <c r="D66" i="2" s="1"/>
  <c r="O26" i="2"/>
  <c r="O27" i="2"/>
  <c r="O31" i="2" s="1"/>
  <c r="N26" i="2"/>
  <c r="N27" i="2"/>
  <c r="N31" i="2" s="1"/>
  <c r="M26" i="2"/>
  <c r="M27" i="2" s="1"/>
  <c r="M31" i="2" s="1"/>
  <c r="M32" i="2" s="1"/>
  <c r="M24" i="2" s="1"/>
  <c r="L26" i="2"/>
  <c r="L27" i="2" s="1"/>
  <c r="L31" i="2" s="1"/>
  <c r="L32" i="2" s="1"/>
  <c r="L24" i="2" s="1"/>
  <c r="K26" i="2"/>
  <c r="K27" i="2"/>
  <c r="K31" i="2" s="1"/>
  <c r="J26" i="2"/>
  <c r="J27" i="2"/>
  <c r="J31" i="2" s="1"/>
  <c r="J32" i="2" s="1"/>
  <c r="J24" i="2" s="1"/>
  <c r="I26" i="2"/>
  <c r="I27" i="2" s="1"/>
  <c r="I31" i="2" s="1"/>
  <c r="I32" i="2" s="1"/>
  <c r="I24" i="2" s="1"/>
  <c r="H26" i="2"/>
  <c r="H27" i="2" s="1"/>
  <c r="H31" i="2" s="1"/>
  <c r="H32" i="2" s="1"/>
  <c r="H24" i="2" s="1"/>
  <c r="G26" i="2"/>
  <c r="G27" i="2"/>
  <c r="G31" i="2" s="1"/>
  <c r="F26" i="2"/>
  <c r="F27" i="2"/>
  <c r="F31" i="2" s="1"/>
  <c r="E26" i="2"/>
  <c r="E27" i="2" s="1"/>
  <c r="E31" i="2" s="1"/>
  <c r="E32" i="2" s="1"/>
  <c r="E24" i="2" s="1"/>
  <c r="D26" i="2"/>
  <c r="D27" i="2" s="1"/>
  <c r="D31" i="2" s="1"/>
  <c r="N321" i="2"/>
  <c r="N776" i="2"/>
  <c r="N764" i="2" s="1"/>
  <c r="H811" i="2"/>
  <c r="H799" i="2" s="1"/>
  <c r="N1231" i="2"/>
  <c r="N216" i="2"/>
  <c r="N205" i="2" s="1"/>
  <c r="J216" i="2"/>
  <c r="N531" i="2"/>
  <c r="N1336" i="2"/>
  <c r="N1325" i="2" s="1"/>
  <c r="M741" i="2"/>
  <c r="M730" i="2" s="1"/>
  <c r="N1161" i="2"/>
  <c r="M1161" i="2"/>
  <c r="M1149" i="2" s="1"/>
  <c r="L1161" i="2"/>
  <c r="I1161" i="2"/>
  <c r="I1149" i="2" s="1"/>
  <c r="N1651" i="2"/>
  <c r="N1640" i="2" s="1"/>
  <c r="O1021" i="2"/>
  <c r="O1009" i="2" s="1"/>
  <c r="N1266" i="2"/>
  <c r="M1021" i="2"/>
  <c r="N1511" i="2"/>
  <c r="N1441" i="2"/>
  <c r="N1429" i="2" s="1"/>
  <c r="P1773" i="2"/>
  <c r="P1738" i="2"/>
  <c r="P1703" i="2"/>
  <c r="P1668" i="2"/>
  <c r="P1633" i="2"/>
  <c r="P1598" i="2"/>
  <c r="P1563" i="2"/>
  <c r="P1528" i="2"/>
  <c r="P1493" i="2"/>
  <c r="P1458" i="2"/>
  <c r="P1423" i="2"/>
  <c r="P1388" i="2"/>
  <c r="P1353" i="2"/>
  <c r="P1318" i="2"/>
  <c r="P1283" i="2"/>
  <c r="P1248" i="2"/>
  <c r="P1213" i="2"/>
  <c r="P1178" i="2"/>
  <c r="P1143" i="2"/>
  <c r="P1108" i="2"/>
  <c r="P1073" i="2"/>
  <c r="P1038" i="2"/>
  <c r="P1003" i="2"/>
  <c r="P968" i="2"/>
  <c r="P933" i="2"/>
  <c r="P898" i="2"/>
  <c r="P863" i="2"/>
  <c r="P828" i="2"/>
  <c r="P793" i="2"/>
  <c r="P758" i="2"/>
  <c r="P723" i="2"/>
  <c r="P688" i="2"/>
  <c r="P653" i="2"/>
  <c r="P618" i="2"/>
  <c r="P583" i="2"/>
  <c r="P548" i="2"/>
  <c r="P513" i="2"/>
  <c r="P478" i="2"/>
  <c r="P443" i="2"/>
  <c r="P408" i="2"/>
  <c r="P373" i="2"/>
  <c r="P338" i="2"/>
  <c r="P303" i="2"/>
  <c r="P268" i="2"/>
  <c r="P233" i="2"/>
  <c r="P198" i="2"/>
  <c r="P163" i="2"/>
  <c r="P128" i="2"/>
  <c r="P93" i="2"/>
  <c r="P58" i="2"/>
  <c r="B1758" i="2"/>
  <c r="B1723" i="2"/>
  <c r="B1688" i="2"/>
  <c r="B1653" i="2"/>
  <c r="B1618" i="2"/>
  <c r="B1583" i="2"/>
  <c r="B1548" i="2"/>
  <c r="B1513" i="2"/>
  <c r="B1478" i="2"/>
  <c r="B1443" i="2"/>
  <c r="B1408" i="2"/>
  <c r="B1373" i="2"/>
  <c r="B1338" i="2"/>
  <c r="B1303" i="2"/>
  <c r="B1268" i="2"/>
  <c r="B1233" i="2"/>
  <c r="B1198" i="2"/>
  <c r="B1163" i="2"/>
  <c r="B1128" i="2"/>
  <c r="B1093" i="2"/>
  <c r="B1058" i="2"/>
  <c r="B1023" i="2"/>
  <c r="B988" i="2"/>
  <c r="B953" i="2"/>
  <c r="B918" i="2"/>
  <c r="B883" i="2"/>
  <c r="B848" i="2"/>
  <c r="B813" i="2"/>
  <c r="B778" i="2"/>
  <c r="B743" i="2"/>
  <c r="B708" i="2"/>
  <c r="B673" i="2"/>
  <c r="B638" i="2"/>
  <c r="B603" i="2"/>
  <c r="B568" i="2"/>
  <c r="B533" i="2"/>
  <c r="B498" i="2"/>
  <c r="B463" i="2"/>
  <c r="B428" i="2"/>
  <c r="B393" i="2"/>
  <c r="B358" i="2"/>
  <c r="B323" i="2"/>
  <c r="B288" i="2"/>
  <c r="B253" i="2"/>
  <c r="B218" i="2"/>
  <c r="B183" i="2"/>
  <c r="B148" i="2"/>
  <c r="B113" i="2"/>
  <c r="B78" i="2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45" i="7"/>
  <c r="N44" i="7"/>
  <c r="O44" i="7" s="1"/>
  <c r="O44" i="8" s="1"/>
  <c r="N43" i="7"/>
  <c r="O43" i="7" s="1"/>
  <c r="N42" i="7"/>
  <c r="O42" i="7" s="1"/>
  <c r="N41" i="7"/>
  <c r="O41" i="7"/>
  <c r="O41" i="8" s="1"/>
  <c r="N40" i="7"/>
  <c r="O40" i="7"/>
  <c r="O40" i="8"/>
  <c r="N39" i="7"/>
  <c r="O39" i="7"/>
  <c r="N38" i="7"/>
  <c r="O38" i="7"/>
  <c r="O38" i="8" s="1"/>
  <c r="N37" i="7"/>
  <c r="O37" i="7" s="1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4" i="6"/>
  <c r="G48" i="8"/>
  <c r="F48" i="8"/>
  <c r="E48" i="8"/>
  <c r="G48" i="7"/>
  <c r="F48" i="7"/>
  <c r="E48" i="7"/>
  <c r="G48" i="6"/>
  <c r="F48" i="6"/>
  <c r="E48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1" i="2"/>
  <c r="N30" i="2" s="1"/>
  <c r="H776" i="2"/>
  <c r="H765" i="2" s="1"/>
  <c r="F286" i="2"/>
  <c r="F274" i="2" s="1"/>
  <c r="K776" i="2"/>
  <c r="K764" i="2" s="1"/>
  <c r="J181" i="2"/>
  <c r="J169" i="2" s="1"/>
  <c r="G321" i="2"/>
  <c r="G636" i="2"/>
  <c r="G625" i="2" s="1"/>
  <c r="N1056" i="2"/>
  <c r="N706" i="2"/>
  <c r="N1301" i="2"/>
  <c r="F216" i="2"/>
  <c r="F204" i="2" s="1"/>
  <c r="F251" i="2"/>
  <c r="F240" i="2" s="1"/>
  <c r="N496" i="2"/>
  <c r="N356" i="2"/>
  <c r="N345" i="2" s="1"/>
  <c r="F601" i="2"/>
  <c r="F590" i="2" s="1"/>
  <c r="N846" i="2"/>
  <c r="N1476" i="2"/>
  <c r="O76" i="2"/>
  <c r="O64" i="2" s="1"/>
  <c r="F1126" i="2"/>
  <c r="F1115" i="2" s="1"/>
  <c r="L811" i="2"/>
  <c r="L799" i="2" s="1"/>
  <c r="L776" i="2"/>
  <c r="N461" i="2"/>
  <c r="N449" i="2" s="1"/>
  <c r="N391" i="2"/>
  <c r="N380" i="2" s="1"/>
  <c r="D811" i="2"/>
  <c r="D800" i="2" s="1"/>
  <c r="E426" i="2"/>
  <c r="E414" i="2" s="1"/>
  <c r="E461" i="2"/>
  <c r="E449" i="2" s="1"/>
  <c r="E671" i="2"/>
  <c r="E659" i="2" s="1"/>
  <c r="D76" i="2"/>
  <c r="D65" i="2" s="1"/>
  <c r="J251" i="2"/>
  <c r="J239" i="2" s="1"/>
  <c r="N811" i="2"/>
  <c r="N1196" i="2"/>
  <c r="N286" i="2"/>
  <c r="N275" i="2" s="1"/>
  <c r="O181" i="2"/>
  <c r="O170" i="2" s="1"/>
  <c r="N1686" i="2"/>
  <c r="N1675" i="2" s="1"/>
  <c r="M601" i="2"/>
  <c r="N671" i="2"/>
  <c r="N659" i="2" s="1"/>
  <c r="M426" i="2"/>
  <c r="M415" i="2" s="1"/>
  <c r="N1021" i="2"/>
  <c r="N1010" i="2" s="1"/>
  <c r="O1266" i="2"/>
  <c r="O1255" i="2" s="1"/>
  <c r="N1546" i="2"/>
  <c r="N1534" i="2" s="1"/>
  <c r="N1791" i="2"/>
  <c r="N1779" i="2" s="1"/>
  <c r="M671" i="2"/>
  <c r="M659" i="2" s="1"/>
  <c r="M461" i="2"/>
  <c r="M449" i="2" s="1"/>
  <c r="M391" i="2"/>
  <c r="N76" i="2"/>
  <c r="N65" i="2" s="1"/>
  <c r="M1266" i="2"/>
  <c r="M1255" i="2" s="1"/>
  <c r="O461" i="2"/>
  <c r="N1581" i="2"/>
  <c r="N1570" i="2" s="1"/>
  <c r="N636" i="2"/>
  <c r="N624" i="2" s="1"/>
  <c r="N566" i="2"/>
  <c r="N554" i="2" s="1"/>
  <c r="N426" i="2"/>
  <c r="N251" i="2"/>
  <c r="N240" i="2" s="1"/>
  <c r="N1616" i="2"/>
  <c r="N1605" i="2" s="1"/>
  <c r="N601" i="2"/>
  <c r="N589" i="2" s="1"/>
  <c r="N181" i="2"/>
  <c r="N170" i="2" s="1"/>
  <c r="N741" i="2"/>
  <c r="N1126" i="2"/>
  <c r="N1115" i="2" s="1"/>
  <c r="R11" i="3"/>
  <c r="P1392" i="1"/>
  <c r="P1337" i="1"/>
  <c r="O1301" i="2"/>
  <c r="O1289" i="2" s="1"/>
  <c r="O1231" i="2"/>
  <c r="O1220" i="2" s="1"/>
  <c r="N69" i="1"/>
  <c r="N68" i="1"/>
  <c r="K1546" i="2"/>
  <c r="F1511" i="2"/>
  <c r="F1500" i="2" s="1"/>
  <c r="F846" i="2"/>
  <c r="F1651" i="2"/>
  <c r="F1616" i="2"/>
  <c r="F1604" i="2" s="1"/>
  <c r="F531" i="2"/>
  <c r="F520" i="2" s="1"/>
  <c r="J1301" i="2"/>
  <c r="J1290" i="2" s="1"/>
  <c r="J566" i="2"/>
  <c r="J554" i="2" s="1"/>
  <c r="O39" i="8"/>
  <c r="J587" i="2"/>
  <c r="J591" i="2" s="1"/>
  <c r="E1581" i="2"/>
  <c r="E1569" i="2" s="1"/>
  <c r="E1336" i="2"/>
  <c r="F1441" i="2"/>
  <c r="J1651" i="2"/>
  <c r="F356" i="2"/>
  <c r="F344" i="2" s="1"/>
  <c r="E412" i="2"/>
  <c r="E416" i="2" s="1"/>
  <c r="D797" i="2"/>
  <c r="D801" i="2" s="1"/>
  <c r="E1007" i="2"/>
  <c r="E1011" i="2" s="1"/>
  <c r="E1012" i="2" s="1"/>
  <c r="E1004" i="2" s="1"/>
  <c r="N1532" i="2"/>
  <c r="N1536" i="2" s="1"/>
  <c r="N447" i="2"/>
  <c r="N451" i="2" s="1"/>
  <c r="N452" i="2" s="1"/>
  <c r="E972" i="2"/>
  <c r="E976" i="2" s="1"/>
  <c r="E977" i="2" s="1"/>
  <c r="E969" i="2" s="1"/>
  <c r="E1497" i="2"/>
  <c r="E1501" i="2" s="1"/>
  <c r="N46" i="8"/>
  <c r="E1441" i="2"/>
  <c r="E1476" i="2"/>
  <c r="E531" i="2"/>
  <c r="E321" i="2"/>
  <c r="E309" i="2" s="1"/>
  <c r="E496" i="2"/>
  <c r="N517" i="2"/>
  <c r="N521" i="2" s="1"/>
  <c r="N522" i="2" s="1"/>
  <c r="N514" i="2" s="1"/>
  <c r="N552" i="2"/>
  <c r="N556" i="2" s="1"/>
  <c r="N557" i="2" s="1"/>
  <c r="D68" i="1"/>
  <c r="D1511" i="2"/>
  <c r="D1651" i="2"/>
  <c r="D1640" i="2" s="1"/>
  <c r="D531" i="2"/>
  <c r="D69" i="1"/>
  <c r="D566" i="2"/>
  <c r="N46" i="6"/>
  <c r="N46" i="7"/>
  <c r="K1441" i="2"/>
  <c r="K1430" i="2" s="1"/>
  <c r="O1511" i="2"/>
  <c r="K1651" i="2"/>
  <c r="K1639" i="2" s="1"/>
  <c r="O531" i="2"/>
  <c r="O519" i="2" s="1"/>
  <c r="J1581" i="2"/>
  <c r="J1546" i="2"/>
  <c r="J1534" i="2" s="1"/>
  <c r="O41" i="2"/>
  <c r="O1336" i="2"/>
  <c r="H68" i="1"/>
  <c r="L68" i="1"/>
  <c r="L69" i="1"/>
  <c r="L1441" i="2"/>
  <c r="L1651" i="2"/>
  <c r="L1639" i="2" s="1"/>
  <c r="H1616" i="2"/>
  <c r="H1604" i="2" s="1"/>
  <c r="L531" i="2"/>
  <c r="H1196" i="2"/>
  <c r="H1185" i="2" s="1"/>
  <c r="H321" i="2"/>
  <c r="L636" i="2"/>
  <c r="H69" i="1"/>
  <c r="H1441" i="2"/>
  <c r="H1430" i="2" s="1"/>
  <c r="L1511" i="2"/>
  <c r="L1499" i="2" s="1"/>
  <c r="L1791" i="2"/>
  <c r="H1651" i="2"/>
  <c r="L1686" i="2"/>
  <c r="L1674" i="2" s="1"/>
  <c r="H531" i="2"/>
  <c r="H519" i="2" s="1"/>
  <c r="L1196" i="2"/>
  <c r="H356" i="2"/>
  <c r="M68" i="1"/>
  <c r="M69" i="1"/>
  <c r="M1651" i="2"/>
  <c r="I68" i="1"/>
  <c r="I1441" i="2"/>
  <c r="M1441" i="2"/>
  <c r="M1429" i="2" s="1"/>
  <c r="I1581" i="2"/>
  <c r="I1569" i="2" s="1"/>
  <c r="M1546" i="2"/>
  <c r="M1534" i="2" s="1"/>
  <c r="I1651" i="2"/>
  <c r="I1639" i="2" s="1"/>
  <c r="M1686" i="2"/>
  <c r="M531" i="2"/>
  <c r="M519" i="2" s="1"/>
  <c r="M1056" i="2"/>
  <c r="M1044" i="2" s="1"/>
  <c r="I636" i="2"/>
  <c r="I625" i="2" s="1"/>
  <c r="M321" i="2"/>
  <c r="M309" i="2" s="1"/>
  <c r="I69" i="1"/>
  <c r="M356" i="2"/>
  <c r="M345" i="2" s="1"/>
  <c r="AT2172" i="3"/>
  <c r="AT252" i="3"/>
  <c r="AT212" i="3"/>
  <c r="AT132" i="3"/>
  <c r="AT372" i="3"/>
  <c r="AT1132" i="3"/>
  <c r="AT1252" i="3"/>
  <c r="AT1692" i="3"/>
  <c r="AT2332" i="3"/>
  <c r="AT1372" i="3"/>
  <c r="AT1052" i="3"/>
  <c r="AT812" i="3"/>
  <c r="AT532" i="3"/>
  <c r="J1056" i="2"/>
  <c r="J1196" i="2"/>
  <c r="E1301" i="2"/>
  <c r="E1289" i="2" s="1"/>
  <c r="E706" i="2"/>
  <c r="E695" i="2" s="1"/>
  <c r="E1056" i="2"/>
  <c r="E1044" i="2" s="1"/>
  <c r="E1231" i="2"/>
  <c r="I1546" i="2"/>
  <c r="I1534" i="2" s="1"/>
  <c r="M496" i="2"/>
  <c r="H1336" i="2"/>
  <c r="H1324" i="2" s="1"/>
  <c r="D2289" i="1"/>
  <c r="D2288" i="1"/>
  <c r="D2286" i="1"/>
  <c r="E1849" i="1"/>
  <c r="E1409" i="1"/>
  <c r="E859" i="1"/>
  <c r="E474" i="1"/>
  <c r="E144" i="1"/>
  <c r="E857" i="1"/>
  <c r="E472" i="1"/>
  <c r="E142" i="1"/>
  <c r="E1847" i="1"/>
  <c r="E1407" i="1"/>
  <c r="E1846" i="1"/>
  <c r="E856" i="1"/>
  <c r="E471" i="1"/>
  <c r="E1406" i="1"/>
  <c r="E141" i="1"/>
  <c r="J1231" i="2"/>
  <c r="G1546" i="2"/>
  <c r="E391" i="2"/>
  <c r="E380" i="2" s="1"/>
  <c r="E741" i="2"/>
  <c r="M1616" i="2"/>
  <c r="H706" i="2"/>
  <c r="H695" i="2" s="1"/>
  <c r="H1266" i="2"/>
  <c r="H1254" i="2" s="1"/>
  <c r="L1021" i="2"/>
  <c r="L1616" i="2"/>
  <c r="L1605" i="2" s="1"/>
  <c r="D1546" i="2"/>
  <c r="D1534" i="2" s="1"/>
  <c r="L1126" i="2"/>
  <c r="E1546" i="2"/>
  <c r="E1535" i="2" s="1"/>
  <c r="L1336" i="2"/>
  <c r="L1324" i="2" s="1"/>
  <c r="D1581" i="2"/>
  <c r="D1569" i="2" s="1"/>
  <c r="E846" i="2"/>
  <c r="E834" i="2" s="1"/>
  <c r="E1511" i="2"/>
  <c r="I776" i="2"/>
  <c r="O636" i="2"/>
  <c r="O625" i="2" s="1"/>
  <c r="H426" i="2"/>
  <c r="H415" i="2" s="1"/>
  <c r="H391" i="2"/>
  <c r="H380" i="2" s="1"/>
  <c r="D181" i="2"/>
  <c r="D170" i="2" s="1"/>
  <c r="H1021" i="2"/>
  <c r="H1010" i="2" s="1"/>
  <c r="H181" i="2"/>
  <c r="H169" i="2" s="1"/>
  <c r="M776" i="2"/>
  <c r="M811" i="2"/>
  <c r="M800" i="2" s="1"/>
  <c r="M1196" i="2"/>
  <c r="H1581" i="2"/>
  <c r="H1570" i="2" s="1"/>
  <c r="H1546" i="2"/>
  <c r="H1534" i="2" s="1"/>
  <c r="K321" i="2"/>
  <c r="K309" i="2" s="1"/>
  <c r="H286" i="2"/>
  <c r="K426" i="2"/>
  <c r="K415" i="2" s="1"/>
  <c r="L181" i="2"/>
  <c r="L286" i="2"/>
  <c r="L274" i="2" s="1"/>
  <c r="L216" i="2"/>
  <c r="L205" i="2" s="1"/>
  <c r="L76" i="2"/>
  <c r="D251" i="2"/>
  <c r="D240" i="2" s="1"/>
  <c r="H251" i="2"/>
  <c r="H240" i="2" s="1"/>
  <c r="F1581" i="2"/>
  <c r="F1570" i="2" s="1"/>
  <c r="M1791" i="2"/>
  <c r="M846" i="2"/>
  <c r="H1791" i="2"/>
  <c r="H1779" i="2" s="1"/>
  <c r="H846" i="2"/>
  <c r="H834" i="2" s="1"/>
  <c r="D1301" i="2"/>
  <c r="D1289" i="2" s="1"/>
  <c r="D1196" i="2"/>
  <c r="D1185" i="2" s="1"/>
  <c r="H76" i="2"/>
  <c r="D1126" i="2"/>
  <c r="D1115" i="2" s="1"/>
  <c r="G1616" i="2"/>
  <c r="G1604" i="2" s="1"/>
  <c r="E636" i="2"/>
  <c r="E625" i="2" s="1"/>
  <c r="O496" i="2"/>
  <c r="O485" i="2" s="1"/>
  <c r="J706" i="2"/>
  <c r="J694" i="2" s="1"/>
  <c r="J76" i="2"/>
  <c r="J64" i="2" s="1"/>
  <c r="J391" i="2"/>
  <c r="J1266" i="2"/>
  <c r="J1254" i="2" s="1"/>
  <c r="J1126" i="2"/>
  <c r="J1115" i="2" s="1"/>
  <c r="J41" i="2"/>
  <c r="J29" i="2" s="1"/>
  <c r="M1476" i="2"/>
  <c r="M1336" i="2"/>
  <c r="M1325" i="2" s="1"/>
  <c r="M1301" i="2"/>
  <c r="M1289" i="2" s="1"/>
  <c r="M706" i="2"/>
  <c r="M694" i="2" s="1"/>
  <c r="O811" i="2"/>
  <c r="M636" i="2"/>
  <c r="M625" i="2" s="1"/>
  <c r="O1581" i="2"/>
  <c r="O1570" i="2" s="1"/>
  <c r="O1546" i="2"/>
  <c r="O1535" i="2" s="1"/>
  <c r="O251" i="2"/>
  <c r="O239" i="2" s="1"/>
  <c r="O741" i="2"/>
  <c r="O730" i="2" s="1"/>
  <c r="O216" i="2"/>
  <c r="O1616" i="2"/>
  <c r="O1604" i="2" s="1"/>
  <c r="L846" i="2"/>
  <c r="L835" i="2" s="1"/>
  <c r="L251" i="2"/>
  <c r="L240" i="2" s="1"/>
  <c r="L1476" i="2"/>
  <c r="L1464" i="2" s="1"/>
  <c r="L41" i="2"/>
  <c r="L29" i="2" s="1"/>
  <c r="L321" i="2"/>
  <c r="L309" i="2" s="1"/>
  <c r="H1686" i="2"/>
  <c r="H1674" i="2" s="1"/>
  <c r="G1511" i="2"/>
  <c r="G1500" i="2" s="1"/>
  <c r="H636" i="2"/>
  <c r="H624" i="2" s="1"/>
  <c r="G776" i="2"/>
  <c r="G765" i="2" s="1"/>
  <c r="I321" i="2"/>
  <c r="I1511" i="2"/>
  <c r="O566" i="2"/>
  <c r="H566" i="2"/>
  <c r="D286" i="2"/>
  <c r="F1021" i="2"/>
  <c r="F1010" i="2" s="1"/>
  <c r="D1021" i="2"/>
  <c r="D1009" i="2" s="1"/>
  <c r="F76" i="2"/>
  <c r="F65" i="2" s="1"/>
  <c r="D41" i="2"/>
  <c r="D29" i="2" s="1"/>
  <c r="D706" i="2"/>
  <c r="E1686" i="2"/>
  <c r="E1675" i="2" s="1"/>
  <c r="F776" i="2"/>
  <c r="F391" i="2"/>
  <c r="E1791" i="2"/>
  <c r="E1779" i="2" s="1"/>
  <c r="D1056" i="2"/>
  <c r="D1044" i="2" s="1"/>
  <c r="E776" i="2"/>
  <c r="E764" i="2" s="1"/>
  <c r="F496" i="2"/>
  <c r="F484" i="2" s="1"/>
  <c r="H496" i="2"/>
  <c r="F566" i="2"/>
  <c r="AZ41" i="10"/>
  <c r="M566" i="2"/>
  <c r="M554" i="2" s="1"/>
  <c r="L356" i="2"/>
  <c r="L344" i="2" s="1"/>
  <c r="L566" i="2"/>
  <c r="D496" i="2"/>
  <c r="D485" i="2" s="1"/>
  <c r="D356" i="2"/>
  <c r="D345" i="2" s="1"/>
  <c r="E566" i="2"/>
  <c r="E554" i="2" s="1"/>
  <c r="E356" i="2"/>
  <c r="E345" i="2" s="1"/>
  <c r="J496" i="2"/>
  <c r="J485" i="2" s="1"/>
  <c r="J356" i="2"/>
  <c r="J344" i="2" s="1"/>
  <c r="I706" i="2"/>
  <c r="I695" i="2" s="1"/>
  <c r="H1476" i="2"/>
  <c r="H1465" i="2" s="1"/>
  <c r="H1301" i="2"/>
  <c r="F1546" i="2"/>
  <c r="F1534" i="2" s="1"/>
  <c r="L1056" i="2"/>
  <c r="L1045" i="2" s="1"/>
  <c r="L1301" i="2"/>
  <c r="L1289" i="2" s="1"/>
  <c r="L1581" i="2"/>
  <c r="L1546" i="2"/>
  <c r="L1535" i="2" s="1"/>
  <c r="E41" i="2"/>
  <c r="E29" i="2" s="1"/>
  <c r="E1196" i="2"/>
  <c r="E1184" i="2" s="1"/>
  <c r="L496" i="2"/>
  <c r="L484" i="2" s="1"/>
  <c r="L706" i="2"/>
  <c r="L695" i="2" s="1"/>
  <c r="L1231" i="2"/>
  <c r="L1220" i="2" s="1"/>
  <c r="M1231" i="2"/>
  <c r="M1220" i="2" s="1"/>
  <c r="M41" i="2"/>
  <c r="M30" i="2" s="1"/>
  <c r="D1231" i="2"/>
  <c r="D1220" i="2" s="1"/>
  <c r="E1616" i="2"/>
  <c r="E1604" i="2" s="1"/>
  <c r="J811" i="2"/>
  <c r="J799" i="2" s="1"/>
  <c r="J776" i="2"/>
  <c r="J764" i="2" s="1"/>
  <c r="O1056" i="2"/>
  <c r="O1044" i="2" s="1"/>
  <c r="O1196" i="2"/>
  <c r="O1184" i="2" s="1"/>
  <c r="F1196" i="2"/>
  <c r="F1184" i="2" s="1"/>
  <c r="F1056" i="2"/>
  <c r="F41" i="2"/>
  <c r="F30" i="2" s="1"/>
  <c r="F706" i="2"/>
  <c r="F694" i="2" s="1"/>
  <c r="F1231" i="2"/>
  <c r="F1219" i="2" s="1"/>
  <c r="F1301" i="2"/>
  <c r="F1289" i="2" s="1"/>
  <c r="H1056" i="2"/>
  <c r="H1044" i="2" s="1"/>
  <c r="H1231" i="2"/>
  <c r="H1219" i="2" s="1"/>
  <c r="H41" i="2"/>
  <c r="H30" i="2" s="1"/>
  <c r="D846" i="2"/>
  <c r="D835" i="2" s="1"/>
  <c r="D1476" i="2"/>
  <c r="D1465" i="2" s="1"/>
  <c r="M251" i="2"/>
  <c r="M240" i="2" s="1"/>
  <c r="M76" i="2"/>
  <c r="M65" i="2" s="1"/>
  <c r="M286" i="2"/>
  <c r="M275" i="2" s="1"/>
  <c r="M216" i="2"/>
  <c r="M205" i="2" s="1"/>
  <c r="M181" i="2"/>
  <c r="M170" i="2" s="1"/>
  <c r="I286" i="2"/>
  <c r="I275" i="2" s="1"/>
  <c r="E216" i="2"/>
  <c r="E205" i="2" s="1"/>
  <c r="E76" i="2"/>
  <c r="E64" i="2" s="1"/>
  <c r="E181" i="2"/>
  <c r="E170" i="2" s="1"/>
  <c r="E251" i="2"/>
  <c r="E239" i="2" s="1"/>
  <c r="E286" i="2"/>
  <c r="E275" i="2" s="1"/>
  <c r="D1791" i="2"/>
  <c r="O671" i="2"/>
  <c r="O660" i="2" s="1"/>
  <c r="O601" i="2"/>
  <c r="O391" i="2"/>
  <c r="O380" i="2" s="1"/>
  <c r="J671" i="2"/>
  <c r="J659" i="2" s="1"/>
  <c r="J601" i="2"/>
  <c r="J590" i="2" s="1"/>
  <c r="J461" i="2"/>
  <c r="J449" i="2" s="1"/>
  <c r="J741" i="2"/>
  <c r="J729" i="2" s="1"/>
  <c r="F671" i="2"/>
  <c r="F461" i="2"/>
  <c r="F449" i="2" s="1"/>
  <c r="F426" i="2"/>
  <c r="F415" i="2" s="1"/>
  <c r="K1021" i="2"/>
  <c r="K1009" i="2" s="1"/>
  <c r="K1126" i="2"/>
  <c r="G1126" i="2"/>
  <c r="G1114" i="2" s="1"/>
  <c r="G1021" i="2"/>
  <c r="G1009" i="2" s="1"/>
  <c r="O1791" i="2"/>
  <c r="O1780" i="2" s="1"/>
  <c r="O1476" i="2"/>
  <c r="J1686" i="2"/>
  <c r="J1674" i="2" s="1"/>
  <c r="J1336" i="2"/>
  <c r="J1325" i="2" s="1"/>
  <c r="L601" i="2"/>
  <c r="L589" i="2" s="1"/>
  <c r="L741" i="2"/>
  <c r="L671" i="2"/>
  <c r="L660" i="2" s="1"/>
  <c r="L426" i="2"/>
  <c r="L414" i="2" s="1"/>
  <c r="L391" i="2"/>
  <c r="L380" i="2" s="1"/>
  <c r="L461" i="2"/>
  <c r="H741" i="2"/>
  <c r="H730" i="2" s="1"/>
  <c r="H461" i="2"/>
  <c r="H449" i="2" s="1"/>
  <c r="H671" i="2"/>
  <c r="H659" i="2" s="1"/>
  <c r="H601" i="2"/>
  <c r="D601" i="2"/>
  <c r="D589" i="2" s="1"/>
  <c r="D426" i="2"/>
  <c r="D414" i="2" s="1"/>
  <c r="D741" i="2"/>
  <c r="D730" i="2" s="1"/>
  <c r="D461" i="2"/>
  <c r="D449" i="2" s="1"/>
  <c r="D671" i="2"/>
  <c r="D660" i="2" s="1"/>
  <c r="I1021" i="2"/>
  <c r="I1126" i="2"/>
  <c r="E1021" i="2"/>
  <c r="E1009" i="2" s="1"/>
  <c r="E1126" i="2"/>
  <c r="E1115" i="2" s="1"/>
  <c r="F321" i="2"/>
  <c r="F310" i="2" s="1"/>
  <c r="F636" i="2"/>
  <c r="F624" i="2" s="1"/>
  <c r="M1581" i="2"/>
  <c r="M1569" i="2" s="1"/>
  <c r="M1511" i="2"/>
  <c r="M1500" i="2" s="1"/>
  <c r="I1336" i="2"/>
  <c r="I1324" i="2" s="1"/>
  <c r="H1511" i="2"/>
  <c r="H1500" i="2" s="1"/>
  <c r="D636" i="2"/>
  <c r="D624" i="2" s="1"/>
  <c r="D321" i="2"/>
  <c r="D310" i="2" s="1"/>
  <c r="D1336" i="2"/>
  <c r="D1325" i="2" s="1"/>
  <c r="D1686" i="2"/>
  <c r="D1675" i="2" s="1"/>
  <c r="D1616" i="2"/>
  <c r="D1605" i="2" s="1"/>
  <c r="J636" i="2"/>
  <c r="J625" i="2" s="1"/>
  <c r="J321" i="2"/>
  <c r="J309" i="2" s="1"/>
  <c r="F1476" i="2"/>
  <c r="F1464" i="2" s="1"/>
  <c r="F1791" i="2"/>
  <c r="F1779" i="2" s="1"/>
  <c r="F1336" i="2"/>
  <c r="F1324" i="2" s="1"/>
  <c r="F1686" i="2"/>
  <c r="F1675" i="2" s="1"/>
  <c r="J846" i="2"/>
  <c r="J834" i="2" s="1"/>
  <c r="J1791" i="2"/>
  <c r="J1780" i="2" s="1"/>
  <c r="J1476" i="2"/>
  <c r="J1464" i="2" s="1"/>
  <c r="K1581" i="2"/>
  <c r="K1569" i="2" s="1"/>
  <c r="K1511" i="2"/>
  <c r="K1500" i="2" s="1"/>
  <c r="O12" i="3"/>
  <c r="AT1652" i="3"/>
  <c r="AT172" i="3"/>
  <c r="AT1452" i="3"/>
  <c r="AT2052" i="3"/>
  <c r="AT92" i="3"/>
  <c r="AT852" i="3"/>
  <c r="AT652" i="3"/>
  <c r="AT2492" i="3"/>
  <c r="AT1852" i="3"/>
  <c r="AT1732" i="3"/>
  <c r="H10" i="3"/>
  <c r="N10" i="3"/>
  <c r="M10" i="3"/>
  <c r="AT692" i="3"/>
  <c r="K10" i="3"/>
  <c r="J10" i="3"/>
  <c r="AT2292" i="3"/>
  <c r="AT612" i="3"/>
  <c r="L10" i="3"/>
  <c r="I10" i="3"/>
  <c r="F10" i="3"/>
  <c r="AT1532" i="3"/>
  <c r="E10" i="3"/>
  <c r="AT1092" i="3"/>
  <c r="D10" i="3"/>
  <c r="G10" i="3"/>
  <c r="O10" i="3"/>
  <c r="AE1060" i="3"/>
  <c r="P47" i="1"/>
  <c r="AV206" i="12"/>
  <c r="AV150" i="12"/>
  <c r="AH150" i="12" s="1"/>
  <c r="AV132" i="12"/>
  <c r="AH132" i="12" s="1"/>
  <c r="AV20" i="12"/>
  <c r="AV206" i="11"/>
  <c r="AH206" i="12"/>
  <c r="F206" i="11"/>
  <c r="T214" i="12"/>
  <c r="T206" i="12"/>
  <c r="F206" i="12"/>
  <c r="F1354" i="1" s="1"/>
  <c r="T306" i="11"/>
  <c r="BX306" i="11" s="1"/>
  <c r="F215" i="11"/>
  <c r="F213" i="12"/>
  <c r="AH213" i="12"/>
  <c r="BJ213" i="12" s="1"/>
  <c r="T216" i="12"/>
  <c r="AH194" i="11"/>
  <c r="AH206" i="11"/>
  <c r="F310" i="11"/>
  <c r="F215" i="12"/>
  <c r="F209" i="11"/>
  <c r="BJ209" i="11" s="1"/>
  <c r="AV210" i="11"/>
  <c r="F188" i="11"/>
  <c r="T293" i="11"/>
  <c r="F188" i="12"/>
  <c r="T210" i="12"/>
  <c r="AV210" i="12" s="1"/>
  <c r="F216" i="12"/>
  <c r="T188" i="11"/>
  <c r="T293" i="12"/>
  <c r="T286" i="12"/>
  <c r="AV286" i="12"/>
  <c r="BX286" i="12" s="1"/>
  <c r="F288" i="12"/>
  <c r="AH288" i="12" s="1"/>
  <c r="BJ288" i="12" s="1"/>
  <c r="AV176" i="12"/>
  <c r="BX176" i="12" s="1"/>
  <c r="AV188" i="12"/>
  <c r="AH188" i="12"/>
  <c r="F210" i="11"/>
  <c r="BJ210" i="11" s="1"/>
  <c r="AH210" i="11"/>
  <c r="T213" i="11"/>
  <c r="BX213" i="11" s="1"/>
  <c r="AV213" i="11"/>
  <c r="T291" i="11"/>
  <c r="F213" i="11"/>
  <c r="BJ213" i="11" s="1"/>
  <c r="AH213" i="11"/>
  <c r="F217" i="11"/>
  <c r="T288" i="12"/>
  <c r="AV288" i="12" s="1"/>
  <c r="BX288" i="12" s="1"/>
  <c r="AV177" i="11"/>
  <c r="AV188" i="11" s="1"/>
  <c r="AH188" i="11" s="1"/>
  <c r="T290" i="12"/>
  <c r="F290" i="12"/>
  <c r="F214" i="12"/>
  <c r="AH209" i="11"/>
  <c r="AH209" i="12"/>
  <c r="BJ209" i="12" s="1"/>
  <c r="F1299" i="1"/>
  <c r="T329" i="12"/>
  <c r="T150" i="12"/>
  <c r="F150" i="12" s="1"/>
  <c r="F308" i="12"/>
  <c r="F309" i="12"/>
  <c r="T309" i="12"/>
  <c r="T158" i="11"/>
  <c r="BX158" i="11" s="1"/>
  <c r="F159" i="12"/>
  <c r="F329" i="12"/>
  <c r="AV150" i="11"/>
  <c r="T307" i="12"/>
  <c r="AV307" i="12"/>
  <c r="BX307" i="12" s="1"/>
  <c r="T150" i="11"/>
  <c r="F150" i="11" s="1"/>
  <c r="T305" i="11"/>
  <c r="BX305" i="11" s="1"/>
  <c r="AV305" i="11"/>
  <c r="T306" i="12"/>
  <c r="AV306" i="12" s="1"/>
  <c r="BX306" i="12" s="1"/>
  <c r="T156" i="12"/>
  <c r="AV156" i="12"/>
  <c r="BX156" i="12" s="1"/>
  <c r="T304" i="12"/>
  <c r="AV304" i="12" s="1"/>
  <c r="BX304" i="12" s="1"/>
  <c r="AV155" i="12"/>
  <c r="BX155" i="12" s="1"/>
  <c r="T153" i="12"/>
  <c r="AV153" i="12"/>
  <c r="BX153" i="12" s="1"/>
  <c r="F155" i="12"/>
  <c r="AH155" i="12" s="1"/>
  <c r="BJ155" i="12" s="1"/>
  <c r="F161" i="11"/>
  <c r="F310" i="12"/>
  <c r="F305" i="12"/>
  <c r="AH305" i="12" s="1"/>
  <c r="BJ305" i="12" s="1"/>
  <c r="F305" i="11"/>
  <c r="AH135" i="11"/>
  <c r="AH150" i="11"/>
  <c r="F307" i="12"/>
  <c r="AH307" i="12" s="1"/>
  <c r="BJ307" i="12" s="1"/>
  <c r="F306" i="12"/>
  <c r="AH306" i="12"/>
  <c r="BJ306" i="12" s="1"/>
  <c r="F156" i="12"/>
  <c r="AH156" i="12"/>
  <c r="BJ156" i="12" s="1"/>
  <c r="F159" i="11"/>
  <c r="T292" i="11"/>
  <c r="F160" i="11"/>
  <c r="T132" i="11"/>
  <c r="F132" i="11"/>
  <c r="T290" i="11"/>
  <c r="BX290" i="11" s="1"/>
  <c r="T158" i="12"/>
  <c r="F158" i="11"/>
  <c r="BJ158" i="11" s="1"/>
  <c r="F290" i="11"/>
  <c r="BJ290" i="11" s="1"/>
  <c r="T326" i="12"/>
  <c r="F154" i="12"/>
  <c r="AH154" i="12"/>
  <c r="BJ154" i="12" s="1"/>
  <c r="F153" i="12"/>
  <c r="AH153" i="12" s="1"/>
  <c r="BJ153" i="12" s="1"/>
  <c r="AV121" i="11"/>
  <c r="F157" i="12"/>
  <c r="AH157" i="12"/>
  <c r="BJ157" i="12" s="1"/>
  <c r="F286" i="12"/>
  <c r="AH286" i="12" s="1"/>
  <c r="BJ286" i="12" s="1"/>
  <c r="T289" i="12"/>
  <c r="AV289" i="12" s="1"/>
  <c r="BX289" i="12" s="1"/>
  <c r="T154" i="12"/>
  <c r="F155" i="11"/>
  <c r="BJ155" i="11" s="1"/>
  <c r="AH155" i="11"/>
  <c r="T156" i="11"/>
  <c r="BX156" i="11" s="1"/>
  <c r="AV156" i="11"/>
  <c r="F156" i="11"/>
  <c r="BJ156" i="11" s="1"/>
  <c r="AH156" i="11"/>
  <c r="T157" i="12"/>
  <c r="AV119" i="11"/>
  <c r="AV132" i="11"/>
  <c r="AH132" i="11" s="1"/>
  <c r="F157" i="11"/>
  <c r="BJ157" i="11" s="1"/>
  <c r="AH157" i="11"/>
  <c r="AH153" i="11"/>
  <c r="AH117" i="12"/>
  <c r="BJ117" i="12" s="1"/>
  <c r="F158" i="12"/>
  <c r="F326" i="12" s="1"/>
  <c r="F291" i="11"/>
  <c r="F291" i="12"/>
  <c r="AH121" i="11"/>
  <c r="F154" i="11"/>
  <c r="BJ154" i="11" s="1"/>
  <c r="AH154" i="11"/>
  <c r="F286" i="11"/>
  <c r="D305" i="11"/>
  <c r="R98" i="12"/>
  <c r="D304" i="12"/>
  <c r="AF304" i="12"/>
  <c r="BH304" i="12" s="1"/>
  <c r="AT304" i="10"/>
  <c r="AT80" i="12"/>
  <c r="BV80" i="12" s="1"/>
  <c r="R94" i="12"/>
  <c r="D94" i="12" s="1"/>
  <c r="R94" i="11"/>
  <c r="D94" i="11" s="1"/>
  <c r="AT100" i="10"/>
  <c r="D305" i="12"/>
  <c r="AF305" i="12" s="1"/>
  <c r="BH305" i="12" s="1"/>
  <c r="D98" i="12"/>
  <c r="AF98" i="12" s="1"/>
  <c r="BH98" i="12" s="1"/>
  <c r="D303" i="11"/>
  <c r="AT81" i="11"/>
  <c r="R304" i="11"/>
  <c r="R305" i="11"/>
  <c r="BV305" i="11" s="1"/>
  <c r="AT305" i="11"/>
  <c r="F304" i="11"/>
  <c r="BJ304" i="11" s="1"/>
  <c r="F98" i="12"/>
  <c r="AH98" i="12"/>
  <c r="BJ98" i="12" s="1"/>
  <c r="F303" i="12"/>
  <c r="AH303" i="12" s="1"/>
  <c r="BJ303" i="12" s="1"/>
  <c r="F304" i="12"/>
  <c r="AH304" i="12" s="1"/>
  <c r="BJ304" i="12" s="1"/>
  <c r="AV41" i="11"/>
  <c r="T47" i="12"/>
  <c r="T38" i="12"/>
  <c r="F38" i="12" s="1"/>
  <c r="F308" i="11"/>
  <c r="BJ308" i="11" s="1"/>
  <c r="T308" i="11"/>
  <c r="BX308" i="11" s="1"/>
  <c r="T307" i="11"/>
  <c r="T47" i="11"/>
  <c r="T45" i="11"/>
  <c r="BX45" i="11" s="1"/>
  <c r="F306" i="11"/>
  <c r="BJ306" i="11" s="1"/>
  <c r="F309" i="11"/>
  <c r="AV24" i="12"/>
  <c r="BX24" i="12" s="1"/>
  <c r="AV38" i="12"/>
  <c r="F47" i="11"/>
  <c r="F42" i="12"/>
  <c r="F47" i="12"/>
  <c r="F307" i="11"/>
  <c r="BJ307" i="11" s="1"/>
  <c r="AH23" i="12"/>
  <c r="BJ23" i="12" s="1"/>
  <c r="AH25" i="11"/>
  <c r="AH24" i="12"/>
  <c r="BJ24" i="12" s="1"/>
  <c r="AH23" i="11"/>
  <c r="AH38" i="11" s="1"/>
  <c r="F38" i="11"/>
  <c r="F42" i="11"/>
  <c r="AH27" i="12"/>
  <c r="BJ27" i="12" s="1"/>
  <c r="AH26" i="11"/>
  <c r="F44" i="12"/>
  <c r="AH26" i="12"/>
  <c r="BJ26" i="12" s="1"/>
  <c r="AH24" i="11"/>
  <c r="F46" i="11"/>
  <c r="BJ46" i="11" s="1"/>
  <c r="AV42" i="10"/>
  <c r="AV42" i="11"/>
  <c r="T41" i="12"/>
  <c r="F41" i="12"/>
  <c r="T20" i="12"/>
  <c r="AH43" i="11"/>
  <c r="AV8" i="11"/>
  <c r="AV20" i="11" s="1"/>
  <c r="AH20" i="11" s="1"/>
  <c r="F44" i="11"/>
  <c r="BJ44" i="11" s="1"/>
  <c r="T288" i="11"/>
  <c r="T20" i="11"/>
  <c r="F20" i="11" s="1"/>
  <c r="F288" i="11"/>
  <c r="T44" i="11"/>
  <c r="T292" i="12"/>
  <c r="T48" i="12"/>
  <c r="T328" i="12" s="1"/>
  <c r="F48" i="12"/>
  <c r="AV44" i="10"/>
  <c r="AH41" i="10"/>
  <c r="F292" i="12"/>
  <c r="F45" i="11"/>
  <c r="BJ45" i="11" s="1"/>
  <c r="F289" i="11"/>
  <c r="AH9" i="11"/>
  <c r="F43" i="12"/>
  <c r="AH7" i="12"/>
  <c r="BJ7" i="12" s="1"/>
  <c r="F20" i="12"/>
  <c r="F289" i="12"/>
  <c r="AH289" i="12" s="1"/>
  <c r="BJ289" i="12" s="1"/>
  <c r="F45" i="12"/>
  <c r="AH9" i="12"/>
  <c r="BJ9" i="12" s="1"/>
  <c r="AH42" i="12"/>
  <c r="BJ42" i="12" s="1"/>
  <c r="AH6" i="11"/>
  <c r="F41" i="11"/>
  <c r="T224" i="11"/>
  <c r="AV224" i="11"/>
  <c r="AV157" i="12"/>
  <c r="BX157" i="12" s="1"/>
  <c r="AV154" i="12"/>
  <c r="BX154" i="12" s="1"/>
  <c r="AT98" i="12"/>
  <c r="BV98" i="12" s="1"/>
  <c r="AH44" i="11"/>
  <c r="AH38" i="12"/>
  <c r="AH44" i="12"/>
  <c r="BJ44" i="12" s="1"/>
  <c r="AV41" i="12"/>
  <c r="BX41" i="12" s="1"/>
  <c r="BX56" i="12" s="1"/>
  <c r="AV56" i="12"/>
  <c r="AV44" i="11"/>
  <c r="AH41" i="12"/>
  <c r="BJ41" i="12" s="1"/>
  <c r="AH45" i="12"/>
  <c r="BJ45" i="12" s="1"/>
  <c r="AH43" i="12"/>
  <c r="BJ43" i="12" s="1"/>
  <c r="D45" i="3"/>
  <c r="D1245" i="3"/>
  <c r="I185" i="4" l="1"/>
  <c r="M186" i="4"/>
  <c r="M190" i="4"/>
  <c r="I191" i="4"/>
  <c r="E192" i="4"/>
  <c r="M192" i="4"/>
  <c r="M194" i="4"/>
  <c r="I195" i="4"/>
  <c r="E196" i="4"/>
  <c r="I197" i="4"/>
  <c r="I199" i="4"/>
  <c r="E200" i="4"/>
  <c r="M200" i="4"/>
  <c r="M202" i="4"/>
  <c r="N191" i="4"/>
  <c r="N195" i="4"/>
  <c r="J200" i="4"/>
  <c r="N192" i="4"/>
  <c r="N194" i="4"/>
  <c r="J199" i="4"/>
  <c r="P111" i="4"/>
  <c r="O42" i="8"/>
  <c r="F1296" i="1"/>
  <c r="F1351" i="1"/>
  <c r="O43" i="8"/>
  <c r="BX210" i="12"/>
  <c r="AV224" i="12"/>
  <c r="AH224" i="12" s="1"/>
  <c r="O37" i="8"/>
  <c r="F328" i="12"/>
  <c r="AV288" i="11"/>
  <c r="BX288" i="11"/>
  <c r="T56" i="12"/>
  <c r="F56" i="12" s="1"/>
  <c r="AH42" i="11"/>
  <c r="BJ42" i="11"/>
  <c r="BE212" i="11"/>
  <c r="CG212" i="11"/>
  <c r="BW318" i="12"/>
  <c r="BI318" i="12" s="1"/>
  <c r="AH41" i="11"/>
  <c r="BJ41" i="11"/>
  <c r="AF305" i="11"/>
  <c r="BH305" i="11"/>
  <c r="AH45" i="11"/>
  <c r="AH286" i="11"/>
  <c r="BJ286" i="11"/>
  <c r="BV209" i="12"/>
  <c r="BV224" i="12" s="1"/>
  <c r="BH224" i="12" s="1"/>
  <c r="AT224" i="12"/>
  <c r="AF224" i="12" s="1"/>
  <c r="F224" i="11"/>
  <c r="T225" i="11" s="1"/>
  <c r="T56" i="11"/>
  <c r="BX44" i="11"/>
  <c r="AF303" i="11"/>
  <c r="BH303" i="11"/>
  <c r="AH305" i="11"/>
  <c r="BJ305" i="11"/>
  <c r="BW269" i="12"/>
  <c r="AU280" i="12"/>
  <c r="AG280" i="12" s="1"/>
  <c r="D33" i="1"/>
  <c r="D638" i="1"/>
  <c r="S225" i="11"/>
  <c r="AH56" i="12"/>
  <c r="AH289" i="11"/>
  <c r="BJ289" i="11"/>
  <c r="T326" i="11"/>
  <c r="BX326" i="11" s="1"/>
  <c r="BX168" i="12"/>
  <c r="BJ168" i="12" s="1"/>
  <c r="AV168" i="12"/>
  <c r="AH168" i="12" s="1"/>
  <c r="AV45" i="11"/>
  <c r="AH288" i="11"/>
  <c r="BJ288" i="11"/>
  <c r="AH20" i="12"/>
  <c r="BJ56" i="12"/>
  <c r="T224" i="12"/>
  <c r="F224" i="12" s="1"/>
  <c r="T225" i="12" s="1"/>
  <c r="AH307" i="11"/>
  <c r="AH306" i="11"/>
  <c r="AH304" i="11"/>
  <c r="AV306" i="11"/>
  <c r="BW97" i="12"/>
  <c r="BC100" i="11"/>
  <c r="CE100" i="11"/>
  <c r="AV307" i="11"/>
  <c r="BX307" i="11"/>
  <c r="AT304" i="11"/>
  <c r="BV304" i="11"/>
  <c r="BW321" i="12"/>
  <c r="BW336" i="12" s="1"/>
  <c r="AU336" i="12"/>
  <c r="BW153" i="12"/>
  <c r="BW168" i="12" s="1"/>
  <c r="BI168" i="12" s="1"/>
  <c r="AU168" i="12"/>
  <c r="AG168" i="12" s="1"/>
  <c r="T43" i="10"/>
  <c r="BX42" i="10"/>
  <c r="BA41" i="10"/>
  <c r="CC41" i="10"/>
  <c r="AZ44" i="10"/>
  <c r="CB44" i="10"/>
  <c r="BA45" i="10"/>
  <c r="CC45" i="10"/>
  <c r="AA43" i="10"/>
  <c r="CE42" i="10"/>
  <c r="AP41" i="10"/>
  <c r="BR41" i="10"/>
  <c r="AM42" i="10"/>
  <c r="BO42" i="10"/>
  <c r="AN44" i="10"/>
  <c r="BP44" i="10"/>
  <c r="AI45" i="10"/>
  <c r="BK45" i="10"/>
  <c r="AP45" i="10"/>
  <c r="BR45" i="10"/>
  <c r="D210" i="10"/>
  <c r="BV98" i="10"/>
  <c r="AW100" i="10"/>
  <c r="BY100" i="10"/>
  <c r="AJ101" i="10"/>
  <c r="BL101" i="10"/>
  <c r="AT101" i="10"/>
  <c r="BV101" i="10"/>
  <c r="AZ155" i="10"/>
  <c r="CB155" i="10"/>
  <c r="H215" i="10"/>
  <c r="BL158" i="10"/>
  <c r="R215" i="10"/>
  <c r="R272" i="10" s="1"/>
  <c r="BV158" i="10"/>
  <c r="Z215" i="10"/>
  <c r="Z272" i="10" s="1"/>
  <c r="CD158" i="10"/>
  <c r="AJ212" i="10"/>
  <c r="BL212" i="10"/>
  <c r="AF213" i="10"/>
  <c r="BH213" i="10"/>
  <c r="G271" i="10"/>
  <c r="BK214" i="10"/>
  <c r="O271" i="10"/>
  <c r="BS214" i="10"/>
  <c r="Y271" i="10"/>
  <c r="CC214" i="10"/>
  <c r="AI303" i="10"/>
  <c r="BK303" i="10"/>
  <c r="AQ303" i="10"/>
  <c r="BS303" i="10"/>
  <c r="BA303" i="10"/>
  <c r="CC303" i="10"/>
  <c r="AW304" i="10"/>
  <c r="BY304" i="10"/>
  <c r="J97" i="10"/>
  <c r="BN97" i="10" s="1"/>
  <c r="BN305" i="10"/>
  <c r="AJ306" i="10"/>
  <c r="BL306" i="10"/>
  <c r="AZ306" i="10"/>
  <c r="CB306" i="10"/>
  <c r="AG307" i="10"/>
  <c r="BI307" i="10"/>
  <c r="AW307" i="10"/>
  <c r="BY307" i="10"/>
  <c r="BE307" i="10"/>
  <c r="CG307" i="10"/>
  <c r="AJ285" i="10"/>
  <c r="BL285" i="10"/>
  <c r="AQ285" i="10"/>
  <c r="BS285" i="10"/>
  <c r="AZ285" i="10"/>
  <c r="CB285" i="10"/>
  <c r="AM286" i="10"/>
  <c r="BO286" i="10"/>
  <c r="BC286" i="10"/>
  <c r="CE286" i="10"/>
  <c r="BC287" i="10"/>
  <c r="CE287" i="10"/>
  <c r="AK288" i="10"/>
  <c r="BM288" i="10"/>
  <c r="AI289" i="10"/>
  <c r="BK289" i="10"/>
  <c r="AP289" i="10"/>
  <c r="BR289" i="10"/>
  <c r="AY289" i="10"/>
  <c r="CA289" i="10"/>
  <c r="AU300" i="12"/>
  <c r="BV168" i="12"/>
  <c r="BH168" i="12" s="1"/>
  <c r="E325" i="12"/>
  <c r="AG325" i="12" s="1"/>
  <c r="BI325" i="12" s="1"/>
  <c r="D326" i="12"/>
  <c r="AX101" i="11"/>
  <c r="BZ101" i="11"/>
  <c r="AT44" i="11"/>
  <c r="BV44" i="11"/>
  <c r="AZ267" i="11"/>
  <c r="CB267" i="11"/>
  <c r="BE210" i="11"/>
  <c r="CG210" i="11"/>
  <c r="BW244" i="12"/>
  <c r="BI244" i="12" s="1"/>
  <c r="BW94" i="12"/>
  <c r="BI94" i="12" s="1"/>
  <c r="BX38" i="12"/>
  <c r="BJ38" i="12" s="1"/>
  <c r="BZ206" i="12"/>
  <c r="BL206" i="12" s="1"/>
  <c r="AU288" i="11"/>
  <c r="BW288" i="11"/>
  <c r="AX155" i="11"/>
  <c r="BZ155" i="11"/>
  <c r="AF41" i="11"/>
  <c r="BH41" i="11"/>
  <c r="AT43" i="11"/>
  <c r="BV43" i="11"/>
  <c r="AX45" i="11"/>
  <c r="BZ45" i="11"/>
  <c r="BC79" i="11"/>
  <c r="AH231" i="11"/>
  <c r="AP5" i="11"/>
  <c r="BR5" i="11"/>
  <c r="AA290" i="11"/>
  <c r="CE290" i="11" s="1"/>
  <c r="AF65" i="11"/>
  <c r="BH65" i="11"/>
  <c r="AQ65" i="11"/>
  <c r="BS65" i="11"/>
  <c r="BB62" i="11"/>
  <c r="CD62" i="11"/>
  <c r="AZ64" i="11"/>
  <c r="CB64" i="11"/>
  <c r="AL81" i="11"/>
  <c r="BN81" i="11"/>
  <c r="AV80" i="11"/>
  <c r="BX80" i="11"/>
  <c r="W101" i="11"/>
  <c r="CA83" i="11"/>
  <c r="BA121" i="11"/>
  <c r="CC121" i="11"/>
  <c r="AP174" i="11"/>
  <c r="BR174" i="11"/>
  <c r="AQ177" i="11"/>
  <c r="BS177" i="11"/>
  <c r="BB173" i="11"/>
  <c r="CD173" i="11"/>
  <c r="CD188" i="11" s="1"/>
  <c r="BD176" i="11"/>
  <c r="CF176" i="11"/>
  <c r="AQ193" i="11"/>
  <c r="BS193" i="11"/>
  <c r="AV303" i="11"/>
  <c r="BX303" i="11"/>
  <c r="AJ232" i="11"/>
  <c r="BL232" i="11"/>
  <c r="AZ231" i="11"/>
  <c r="CB231" i="11"/>
  <c r="BD232" i="11"/>
  <c r="CF232" i="11"/>
  <c r="BA233" i="11"/>
  <c r="CC233" i="11"/>
  <c r="AI247" i="11"/>
  <c r="BK247" i="11"/>
  <c r="AL248" i="11"/>
  <c r="BN248" i="11"/>
  <c r="AH250" i="11"/>
  <c r="BJ250" i="11"/>
  <c r="AO250" i="11"/>
  <c r="BQ250" i="11"/>
  <c r="AQ251" i="11"/>
  <c r="BS251" i="11"/>
  <c r="BD249" i="11"/>
  <c r="CF249" i="11"/>
  <c r="CE20" i="12"/>
  <c r="BX188" i="12"/>
  <c r="BJ188" i="12" s="1"/>
  <c r="D636" i="1"/>
  <c r="D2234" i="1"/>
  <c r="AT43" i="10"/>
  <c r="BV43" i="10"/>
  <c r="BB41" i="10"/>
  <c r="CD41" i="10"/>
  <c r="BB42" i="10"/>
  <c r="CD42" i="10"/>
  <c r="BA44" i="10"/>
  <c r="CC44" i="10"/>
  <c r="AG41" i="10"/>
  <c r="BI41" i="10"/>
  <c r="AQ41" i="10"/>
  <c r="BS41" i="10"/>
  <c r="AG44" i="10"/>
  <c r="BI44" i="10"/>
  <c r="AO44" i="10"/>
  <c r="BQ44" i="10"/>
  <c r="AU98" i="10"/>
  <c r="BW98" i="10"/>
  <c r="Z210" i="10"/>
  <c r="CD98" i="10"/>
  <c r="BD100" i="10"/>
  <c r="CF100" i="10"/>
  <c r="Y213" i="10"/>
  <c r="CC213" i="10" s="1"/>
  <c r="CC101" i="10"/>
  <c r="O191" i="12"/>
  <c r="AQ191" i="12" s="1"/>
  <c r="BS191" i="12" s="1"/>
  <c r="BS102" i="10"/>
  <c r="I215" i="10"/>
  <c r="BM158" i="10"/>
  <c r="S215" i="10"/>
  <c r="S272" i="10" s="1"/>
  <c r="BW158" i="10"/>
  <c r="AA215" i="10"/>
  <c r="AA272" i="10" s="1"/>
  <c r="CE158" i="10"/>
  <c r="AI98" i="10"/>
  <c r="BK98" i="10"/>
  <c r="AJ303" i="10"/>
  <c r="BL303" i="10"/>
  <c r="AT303" i="10"/>
  <c r="BV303" i="10"/>
  <c r="BB303" i="10"/>
  <c r="CD303" i="10"/>
  <c r="AH304" i="10"/>
  <c r="BJ304" i="10"/>
  <c r="AO304" i="10"/>
  <c r="BQ304" i="10"/>
  <c r="BE304" i="10"/>
  <c r="CG304" i="10"/>
  <c r="AK306" i="10"/>
  <c r="BM306" i="10"/>
  <c r="AQ306" i="10"/>
  <c r="BS306" i="10"/>
  <c r="BA306" i="10"/>
  <c r="CC306" i="10"/>
  <c r="AH307" i="10"/>
  <c r="BJ307" i="10"/>
  <c r="AX307" i="10"/>
  <c r="BZ307" i="10"/>
  <c r="AK285" i="10"/>
  <c r="BM285" i="10"/>
  <c r="AT285" i="10"/>
  <c r="BV285" i="10"/>
  <c r="BA285" i="10"/>
  <c r="CC285" i="10"/>
  <c r="AN286" i="10"/>
  <c r="BP286" i="10"/>
  <c r="AV286" i="10"/>
  <c r="BX286" i="10"/>
  <c r="BD286" i="10"/>
  <c r="CF286" i="10"/>
  <c r="AK287" i="10"/>
  <c r="BM287" i="10"/>
  <c r="N57" i="12"/>
  <c r="BR287" i="10"/>
  <c r="BD287" i="10"/>
  <c r="CF287" i="10"/>
  <c r="AL288" i="10"/>
  <c r="BN288" i="10"/>
  <c r="AU288" i="10"/>
  <c r="BW288" i="10"/>
  <c r="BC288" i="10"/>
  <c r="CE288" i="10"/>
  <c r="AJ289" i="10"/>
  <c r="BL289" i="10"/>
  <c r="AQ289" i="10"/>
  <c r="BS289" i="10"/>
  <c r="AZ289" i="10"/>
  <c r="CB289" i="10"/>
  <c r="AT56" i="12"/>
  <c r="AF56" i="12" s="1"/>
  <c r="R56" i="12"/>
  <c r="D56" i="12" s="1"/>
  <c r="R57" i="12" s="1"/>
  <c r="BW300" i="12"/>
  <c r="AT20" i="12"/>
  <c r="AF20" i="12" s="1"/>
  <c r="S280" i="12"/>
  <c r="E280" i="12" s="1"/>
  <c r="S112" i="12"/>
  <c r="E112" i="12" s="1"/>
  <c r="S113" i="12" s="1"/>
  <c r="S224" i="12"/>
  <c r="E224" i="12" s="1"/>
  <c r="S280" i="11"/>
  <c r="E280" i="11" s="1"/>
  <c r="S281" i="11" s="1"/>
  <c r="BB267" i="11"/>
  <c r="CD267" i="11"/>
  <c r="AA214" i="11"/>
  <c r="CE214" i="11" s="1"/>
  <c r="AG289" i="11"/>
  <c r="BI289" i="11"/>
  <c r="R101" i="11"/>
  <c r="AT42" i="11"/>
  <c r="BV42" i="11"/>
  <c r="BD266" i="11"/>
  <c r="CF266" i="11"/>
  <c r="BA210" i="11"/>
  <c r="CC210" i="11"/>
  <c r="O214" i="11"/>
  <c r="BS214" i="11" s="1"/>
  <c r="U266" i="12"/>
  <c r="AW266" i="12" s="1"/>
  <c r="BY266" i="12" s="1"/>
  <c r="AA188" i="12"/>
  <c r="M188" i="12" s="1"/>
  <c r="BX20" i="12"/>
  <c r="BJ20" i="12" s="1"/>
  <c r="Y98" i="12"/>
  <c r="BA98" i="12" s="1"/>
  <c r="CC98" i="12" s="1"/>
  <c r="S328" i="11"/>
  <c r="AG100" i="11"/>
  <c r="BI100" i="11"/>
  <c r="AI212" i="11"/>
  <c r="BK212" i="11"/>
  <c r="M20" i="11"/>
  <c r="R56" i="11"/>
  <c r="BV41" i="11"/>
  <c r="AV43" i="11"/>
  <c r="BX43" i="11"/>
  <c r="AY45" i="11"/>
  <c r="CA45" i="11"/>
  <c r="Z98" i="11"/>
  <c r="BV168" i="11"/>
  <c r="BH168" i="11" s="1"/>
  <c r="AO248" i="11"/>
  <c r="BS20" i="11"/>
  <c r="AU42" i="11"/>
  <c r="BW42" i="11"/>
  <c r="AN62" i="11"/>
  <c r="BP62" i="11"/>
  <c r="S285" i="11"/>
  <c r="BW285" i="11" s="1"/>
  <c r="BW61" i="11"/>
  <c r="BA64" i="11"/>
  <c r="CC64" i="11"/>
  <c r="AF79" i="11"/>
  <c r="BH79" i="11"/>
  <c r="AQ79" i="11"/>
  <c r="BS79" i="11"/>
  <c r="AO80" i="11"/>
  <c r="BQ80" i="11"/>
  <c r="AM81" i="11"/>
  <c r="BO81" i="11"/>
  <c r="O101" i="11"/>
  <c r="BS83" i="11"/>
  <c r="BA79" i="11"/>
  <c r="CC79" i="11"/>
  <c r="CC94" i="11" s="1"/>
  <c r="AM121" i="11"/>
  <c r="BO121" i="11"/>
  <c r="AY156" i="11"/>
  <c r="CA156" i="11"/>
  <c r="BC175" i="11"/>
  <c r="CE175" i="11"/>
  <c r="BE176" i="11"/>
  <c r="CG176" i="11"/>
  <c r="AX209" i="11"/>
  <c r="BZ209" i="11"/>
  <c r="AY211" i="11"/>
  <c r="CA211" i="11"/>
  <c r="AW213" i="11"/>
  <c r="BY213" i="11"/>
  <c r="Y214" i="11"/>
  <c r="CC214" i="11" s="1"/>
  <c r="CC196" i="11"/>
  <c r="AN231" i="11"/>
  <c r="BP231" i="11"/>
  <c r="D289" i="11"/>
  <c r="BH233" i="11"/>
  <c r="AN233" i="11"/>
  <c r="BP233" i="11"/>
  <c r="BD230" i="11"/>
  <c r="CF230" i="11"/>
  <c r="BA231" i="11"/>
  <c r="CC231" i="11"/>
  <c r="AX232" i="11"/>
  <c r="BZ232" i="11"/>
  <c r="BB233" i="11"/>
  <c r="CD233" i="11"/>
  <c r="AJ247" i="11"/>
  <c r="BL247" i="11"/>
  <c r="AM248" i="11"/>
  <c r="BO248" i="11"/>
  <c r="AI250" i="11"/>
  <c r="BK250" i="11"/>
  <c r="AP250" i="11"/>
  <c r="BR250" i="11"/>
  <c r="Z160" i="12"/>
  <c r="Y217" i="12"/>
  <c r="AT41" i="10"/>
  <c r="BV41" i="10"/>
  <c r="AU43" i="10"/>
  <c r="BW43" i="10"/>
  <c r="AY43" i="10"/>
  <c r="CA43" i="10"/>
  <c r="BB44" i="10"/>
  <c r="AF42" i="10"/>
  <c r="BH42" i="10"/>
  <c r="AH44" i="10"/>
  <c r="BJ44" i="10"/>
  <c r="AP44" i="10"/>
  <c r="AX97" i="10"/>
  <c r="T210" i="10"/>
  <c r="BX98" i="10"/>
  <c r="F212" i="10"/>
  <c r="BJ100" i="10"/>
  <c r="AO100" i="10"/>
  <c r="BQ100" i="10"/>
  <c r="V212" i="10"/>
  <c r="BZ100" i="10"/>
  <c r="AL101" i="10"/>
  <c r="BN101" i="10"/>
  <c r="BB101" i="10"/>
  <c r="CD101" i="10"/>
  <c r="H159" i="10"/>
  <c r="H216" i="10" s="1"/>
  <c r="BL102" i="10"/>
  <c r="R159" i="10"/>
  <c r="BV102" i="10"/>
  <c r="BC155" i="10"/>
  <c r="CE155" i="10"/>
  <c r="D268" i="10"/>
  <c r="BV212" i="10"/>
  <c r="S271" i="10"/>
  <c r="BW214" i="10"/>
  <c r="AN303" i="10"/>
  <c r="AQ98" i="10"/>
  <c r="BS98" i="10"/>
  <c r="AK303" i="10"/>
  <c r="BM303" i="10"/>
  <c r="AU303" i="10"/>
  <c r="BW303" i="10"/>
  <c r="BC303" i="10"/>
  <c r="CE303" i="10"/>
  <c r="AI304" i="10"/>
  <c r="BK304" i="10"/>
  <c r="AP304" i="10"/>
  <c r="AY304" i="10"/>
  <c r="CA304" i="10"/>
  <c r="AF305" i="10"/>
  <c r="BH305" i="10"/>
  <c r="AL306" i="10"/>
  <c r="BN306" i="10"/>
  <c r="AT306" i="10"/>
  <c r="BV306" i="10"/>
  <c r="BB306" i="10"/>
  <c r="CD306" i="10"/>
  <c r="AI307" i="10"/>
  <c r="BK307" i="10"/>
  <c r="AP307" i="10"/>
  <c r="BR307" i="10"/>
  <c r="AY307" i="10"/>
  <c r="CA307" i="10"/>
  <c r="AL285" i="10"/>
  <c r="BN285" i="10"/>
  <c r="BB285" i="10"/>
  <c r="CD285" i="10"/>
  <c r="AH286" i="10"/>
  <c r="AO286" i="10"/>
  <c r="BE286" i="10"/>
  <c r="AW287" i="10"/>
  <c r="BY287" i="10"/>
  <c r="BE287" i="10"/>
  <c r="CG287" i="10"/>
  <c r="AM288" i="10"/>
  <c r="BO288" i="10"/>
  <c r="AK289" i="10"/>
  <c r="BM289" i="10"/>
  <c r="AT289" i="10"/>
  <c r="BA289" i="10"/>
  <c r="CC289" i="10"/>
  <c r="R168" i="11"/>
  <c r="D168" i="11" s="1"/>
  <c r="S56" i="12"/>
  <c r="E56" i="12" s="1"/>
  <c r="D328" i="12"/>
  <c r="AG45" i="11"/>
  <c r="AG307" i="11"/>
  <c r="BI307" i="11"/>
  <c r="S289" i="11"/>
  <c r="AG209" i="11"/>
  <c r="R224" i="11"/>
  <c r="D224" i="11" s="1"/>
  <c r="R225" i="11" s="1"/>
  <c r="AJ101" i="11"/>
  <c r="BL101" i="11"/>
  <c r="AM177" i="11"/>
  <c r="X269" i="12"/>
  <c r="AZ269" i="12" s="1"/>
  <c r="CB269" i="12" s="1"/>
  <c r="F268" i="12"/>
  <c r="AH268" i="12" s="1"/>
  <c r="BJ268" i="12" s="1"/>
  <c r="BV38" i="12"/>
  <c r="BH38" i="12" s="1"/>
  <c r="BW262" i="12"/>
  <c r="BI262" i="12" s="1"/>
  <c r="V306" i="12"/>
  <c r="AX306" i="12" s="1"/>
  <c r="BZ306" i="12" s="1"/>
  <c r="T98" i="12"/>
  <c r="AV98" i="12" s="1"/>
  <c r="BX98" i="12" s="1"/>
  <c r="AU99" i="12"/>
  <c r="BW99" i="12" s="1"/>
  <c r="AG100" i="12"/>
  <c r="BI100" i="12" s="1"/>
  <c r="AU157" i="11"/>
  <c r="AU168" i="11" s="1"/>
  <c r="AG168" i="11" s="1"/>
  <c r="AX286" i="11"/>
  <c r="BZ286" i="11"/>
  <c r="BX56" i="11"/>
  <c r="BJ56" i="11" s="1"/>
  <c r="BC82" i="11"/>
  <c r="I101" i="11"/>
  <c r="BC121" i="11"/>
  <c r="BW168" i="11"/>
  <c r="BI168" i="11" s="1"/>
  <c r="AW156" i="11"/>
  <c r="BY156" i="11"/>
  <c r="AQ176" i="11"/>
  <c r="AF211" i="11"/>
  <c r="AT213" i="11"/>
  <c r="AU266" i="11"/>
  <c r="BC269" i="11"/>
  <c r="CE269" i="11"/>
  <c r="T289" i="11"/>
  <c r="AM64" i="11"/>
  <c r="BO64" i="11"/>
  <c r="BB64" i="11"/>
  <c r="CD64" i="11"/>
  <c r="AF80" i="11"/>
  <c r="BH80" i="11"/>
  <c r="AT79" i="11"/>
  <c r="BV79" i="11"/>
  <c r="BB79" i="11"/>
  <c r="CD79" i="11"/>
  <c r="AF155" i="11"/>
  <c r="AN121" i="11"/>
  <c r="BP121" i="11"/>
  <c r="AI210" i="11"/>
  <c r="BK210" i="11"/>
  <c r="AH211" i="11"/>
  <c r="AH224" i="11" s="1"/>
  <c r="BC174" i="11"/>
  <c r="CE174" i="11"/>
  <c r="CE188" i="11" s="1"/>
  <c r="BQ188" i="11" s="1"/>
  <c r="BD175" i="11"/>
  <c r="CF175" i="11"/>
  <c r="AM191" i="11"/>
  <c r="BO191" i="11"/>
  <c r="AY213" i="11"/>
  <c r="CA213" i="11"/>
  <c r="AL232" i="11"/>
  <c r="AH233" i="11"/>
  <c r="AC266" i="11"/>
  <c r="CG230" i="11"/>
  <c r="L267" i="11"/>
  <c r="CD231" i="11"/>
  <c r="AY232" i="11"/>
  <c r="CA232" i="11"/>
  <c r="AK247" i="11"/>
  <c r="BM247" i="11"/>
  <c r="AF248" i="11"/>
  <c r="BH248" i="11"/>
  <c r="AN248" i="11"/>
  <c r="BP248" i="11"/>
  <c r="AO249" i="11"/>
  <c r="BQ249" i="11"/>
  <c r="AJ250" i="11"/>
  <c r="BL250" i="11"/>
  <c r="AQ250" i="11"/>
  <c r="BS250" i="11"/>
  <c r="AK251" i="11"/>
  <c r="BM251" i="11"/>
  <c r="BX262" i="11"/>
  <c r="CF262" i="11"/>
  <c r="AZ251" i="11"/>
  <c r="M217" i="12"/>
  <c r="L293" i="12"/>
  <c r="AC216" i="12"/>
  <c r="AY232" i="12"/>
  <c r="CA232" i="12" s="1"/>
  <c r="D31" i="1"/>
  <c r="D639" i="1"/>
  <c r="AU41" i="10"/>
  <c r="BW41" i="10"/>
  <c r="AT44" i="10"/>
  <c r="BV44" i="10"/>
  <c r="U43" i="10"/>
  <c r="BY42" i="10"/>
  <c r="AZ43" i="10"/>
  <c r="CB43" i="10"/>
  <c r="AC43" i="10"/>
  <c r="CG42" i="10"/>
  <c r="BE45" i="10"/>
  <c r="CG45" i="10"/>
  <c r="AG42" i="10"/>
  <c r="BI42" i="10"/>
  <c r="AI44" i="10"/>
  <c r="BK44" i="10"/>
  <c r="AW98" i="10"/>
  <c r="BY98" i="10"/>
  <c r="M266" i="10"/>
  <c r="CE98" i="10"/>
  <c r="AY100" i="10"/>
  <c r="CA100" i="10"/>
  <c r="I159" i="10"/>
  <c r="BM102" i="10"/>
  <c r="S159" i="10"/>
  <c r="BW102" i="10"/>
  <c r="BE155" i="10"/>
  <c r="CG155" i="10"/>
  <c r="K215" i="10"/>
  <c r="BO158" i="10"/>
  <c r="U215" i="10"/>
  <c r="U272" i="10" s="1"/>
  <c r="BY158" i="10"/>
  <c r="AC215" i="10"/>
  <c r="CG158" i="10"/>
  <c r="AA266" i="10"/>
  <c r="CE210" i="10"/>
  <c r="T271" i="10"/>
  <c r="BX214" i="10"/>
  <c r="AB271" i="10"/>
  <c r="AB327" i="10" s="1"/>
  <c r="CF214" i="10"/>
  <c r="AI210" i="10"/>
  <c r="BK210" i="10"/>
  <c r="AL303" i="10"/>
  <c r="BN303" i="10"/>
  <c r="AV303" i="10"/>
  <c r="BX303" i="10"/>
  <c r="AJ304" i="10"/>
  <c r="BL304" i="10"/>
  <c r="AZ304" i="10"/>
  <c r="CB304" i="10"/>
  <c r="G97" i="10"/>
  <c r="BK97" i="10" s="1"/>
  <c r="BY305" i="10"/>
  <c r="BE305" i="10"/>
  <c r="CG305" i="10"/>
  <c r="AM306" i="10"/>
  <c r="BO306" i="10"/>
  <c r="AU306" i="10"/>
  <c r="BW306" i="10"/>
  <c r="BC306" i="10"/>
  <c r="CE306" i="10"/>
  <c r="AJ307" i="10"/>
  <c r="BL307" i="10"/>
  <c r="AQ307" i="10"/>
  <c r="BS307" i="10"/>
  <c r="AZ307" i="10"/>
  <c r="CB307" i="10"/>
  <c r="AM285" i="10"/>
  <c r="BO285" i="10"/>
  <c r="BC285" i="10"/>
  <c r="CE285" i="10"/>
  <c r="AX286" i="10"/>
  <c r="BZ286" i="10"/>
  <c r="O57" i="11"/>
  <c r="BS287" i="10"/>
  <c r="AX287" i="10"/>
  <c r="BZ287" i="10"/>
  <c r="AF288" i="10"/>
  <c r="BH288" i="10"/>
  <c r="AN288" i="10"/>
  <c r="BP288" i="10"/>
  <c r="AW288" i="10"/>
  <c r="BY288" i="10"/>
  <c r="AL289" i="10"/>
  <c r="BN289" i="10"/>
  <c r="BB289" i="10"/>
  <c r="CD289" i="10"/>
  <c r="BE289" i="11"/>
  <c r="CG289" i="11"/>
  <c r="AF101" i="11"/>
  <c r="BH101" i="11"/>
  <c r="AW210" i="11"/>
  <c r="BY210" i="11"/>
  <c r="BW20" i="12"/>
  <c r="BI20" i="12" s="1"/>
  <c r="AG42" i="11"/>
  <c r="BI42" i="11"/>
  <c r="AQ213" i="11"/>
  <c r="BS213" i="11"/>
  <c r="CA56" i="11"/>
  <c r="AW101" i="11"/>
  <c r="BY101" i="11"/>
  <c r="BH224" i="11"/>
  <c r="AX212" i="11"/>
  <c r="BZ212" i="11"/>
  <c r="AW268" i="11"/>
  <c r="BY268" i="11"/>
  <c r="AM9" i="11"/>
  <c r="BO9" i="11"/>
  <c r="AU45" i="11"/>
  <c r="BW45" i="11"/>
  <c r="BW56" i="11" s="1"/>
  <c r="BI56" i="11" s="1"/>
  <c r="AM61" i="11"/>
  <c r="BO61" i="11"/>
  <c r="AP62" i="11"/>
  <c r="BR62" i="11"/>
  <c r="BC64" i="11"/>
  <c r="CE64" i="11"/>
  <c r="AZ65" i="11"/>
  <c r="CB65" i="11"/>
  <c r="AO81" i="11"/>
  <c r="BQ81" i="11"/>
  <c r="AL82" i="11"/>
  <c r="BN82" i="11"/>
  <c r="BN94" i="11" s="1"/>
  <c r="S303" i="11"/>
  <c r="BW79" i="11"/>
  <c r="BW94" i="11" s="1"/>
  <c r="BI94" i="11" s="1"/>
  <c r="W304" i="11"/>
  <c r="CA80" i="11"/>
  <c r="BC81" i="11"/>
  <c r="CE81" i="11"/>
  <c r="CE94" i="11" s="1"/>
  <c r="BQ94" i="11" s="1"/>
  <c r="I100" i="11"/>
  <c r="CA82" i="11"/>
  <c r="BB83" i="11"/>
  <c r="CD83" i="11"/>
  <c r="AY154" i="11"/>
  <c r="CA154" i="11"/>
  <c r="AM173" i="11"/>
  <c r="BO173" i="11"/>
  <c r="AJ210" i="11"/>
  <c r="BL210" i="11"/>
  <c r="BE173" i="11"/>
  <c r="CG173" i="11"/>
  <c r="BD174" i="11"/>
  <c r="CF174" i="11"/>
  <c r="AT231" i="11"/>
  <c r="BV231" i="11"/>
  <c r="AV233" i="11"/>
  <c r="BX233" i="11"/>
  <c r="BD233" i="11"/>
  <c r="CF233" i="11"/>
  <c r="AL247" i="11"/>
  <c r="BN247" i="11"/>
  <c r="AI249" i="11"/>
  <c r="BK249" i="11"/>
  <c r="AP249" i="11"/>
  <c r="BR249" i="11"/>
  <c r="AK250" i="11"/>
  <c r="BM250" i="11"/>
  <c r="AF251" i="11"/>
  <c r="BH251" i="11"/>
  <c r="AL251" i="11"/>
  <c r="BN251" i="11"/>
  <c r="AW247" i="11"/>
  <c r="BY247" i="11"/>
  <c r="BE247" i="11"/>
  <c r="CG247" i="11"/>
  <c r="AY249" i="11"/>
  <c r="CA249" i="11"/>
  <c r="BD250" i="11"/>
  <c r="CF250" i="11"/>
  <c r="V101" i="12"/>
  <c r="AX101" i="12" s="1"/>
  <c r="BZ101" i="12" s="1"/>
  <c r="O159" i="12"/>
  <c r="S281" i="12"/>
  <c r="D856" i="1"/>
  <c r="AV41" i="10"/>
  <c r="BX41" i="10"/>
  <c r="AU44" i="10"/>
  <c r="BW44" i="10"/>
  <c r="AW41" i="10"/>
  <c r="BY41" i="10"/>
  <c r="BB43" i="10"/>
  <c r="CD43" i="10"/>
  <c r="U155" i="10"/>
  <c r="BY45" i="10"/>
  <c r="BD43" i="10"/>
  <c r="CF43" i="10"/>
  <c r="O43" i="10"/>
  <c r="BS42" i="10"/>
  <c r="AQ44" i="10"/>
  <c r="BS44" i="10"/>
  <c r="AM45" i="10"/>
  <c r="BO45" i="10"/>
  <c r="V210" i="10"/>
  <c r="BZ98" i="10"/>
  <c r="AB210" i="10"/>
  <c r="CF210" i="10" s="1"/>
  <c r="CF98" i="10"/>
  <c r="AJ100" i="10"/>
  <c r="BL100" i="10"/>
  <c r="AQ100" i="10"/>
  <c r="BS100" i="10"/>
  <c r="AZ100" i="10"/>
  <c r="CB100" i="10"/>
  <c r="T159" i="10"/>
  <c r="BX102" i="10"/>
  <c r="AB191" i="12"/>
  <c r="AB209" i="12" s="1"/>
  <c r="BD209" i="12" s="1"/>
  <c r="CF209" i="12" s="1"/>
  <c r="CF102" i="10"/>
  <c r="D215" i="10"/>
  <c r="BH158" i="10"/>
  <c r="L215" i="10"/>
  <c r="BP158" i="10"/>
  <c r="V215" i="10"/>
  <c r="V272" i="10" s="1"/>
  <c r="BZ158" i="10"/>
  <c r="BE213" i="10"/>
  <c r="CG213" i="10"/>
  <c r="K271" i="10"/>
  <c r="BO214" i="10"/>
  <c r="U271" i="10"/>
  <c r="BY214" i="10"/>
  <c r="AC271" i="10"/>
  <c r="CG214" i="10"/>
  <c r="AK210" i="10"/>
  <c r="BM210" i="10"/>
  <c r="AW303" i="10"/>
  <c r="BY303" i="10"/>
  <c r="AK304" i="10"/>
  <c r="BM304" i="10"/>
  <c r="AQ304" i="10"/>
  <c r="BS304" i="10"/>
  <c r="BA304" i="10"/>
  <c r="CC304" i="10"/>
  <c r="F97" i="10"/>
  <c r="BJ305" i="10"/>
  <c r="AF306" i="10"/>
  <c r="BH306" i="10"/>
  <c r="AV306" i="10"/>
  <c r="BX306" i="10"/>
  <c r="BD306" i="10"/>
  <c r="CF306" i="10"/>
  <c r="AK307" i="10"/>
  <c r="BM307" i="10"/>
  <c r="AT307" i="10"/>
  <c r="BV307" i="10"/>
  <c r="BA307" i="10"/>
  <c r="CC307" i="10"/>
  <c r="AN285" i="10"/>
  <c r="BP285" i="10"/>
  <c r="BD285" i="10"/>
  <c r="CF285" i="10"/>
  <c r="AI286" i="10"/>
  <c r="BK286" i="10"/>
  <c r="AP286" i="10"/>
  <c r="BR286" i="10"/>
  <c r="AY286" i="10"/>
  <c r="CA286" i="10"/>
  <c r="AY287" i="10"/>
  <c r="CA287" i="10"/>
  <c r="AG288" i="10"/>
  <c r="BI288" i="10"/>
  <c r="AO288" i="10"/>
  <c r="BQ288" i="10"/>
  <c r="AX288" i="10"/>
  <c r="BZ288" i="10"/>
  <c r="AM289" i="10"/>
  <c r="BO289" i="10"/>
  <c r="AU289" i="10"/>
  <c r="BW289" i="10"/>
  <c r="BC289" i="10"/>
  <c r="CE289" i="10"/>
  <c r="AU38" i="12"/>
  <c r="AG38" i="12" s="1"/>
  <c r="AT38" i="12"/>
  <c r="AF38" i="12" s="1"/>
  <c r="D329" i="12"/>
  <c r="BW280" i="12"/>
  <c r="BI280" i="12" s="1"/>
  <c r="M290" i="11"/>
  <c r="BQ290" i="11" s="1"/>
  <c r="AT209" i="11"/>
  <c r="X269" i="11"/>
  <c r="BA195" i="11"/>
  <c r="AA266" i="12"/>
  <c r="BC266" i="12" s="1"/>
  <c r="CE266" i="12" s="1"/>
  <c r="AT188" i="12"/>
  <c r="AF188" i="12" s="1"/>
  <c r="BV206" i="12"/>
  <c r="BH206" i="12" s="1"/>
  <c r="CG20" i="12"/>
  <c r="BD195" i="12"/>
  <c r="CF195" i="12" s="1"/>
  <c r="I269" i="12"/>
  <c r="AK269" i="12" s="1"/>
  <c r="BM269" i="12" s="1"/>
  <c r="AT150" i="12"/>
  <c r="AF150" i="12" s="1"/>
  <c r="BV20" i="12"/>
  <c r="BH20" i="12" s="1"/>
  <c r="BW38" i="12"/>
  <c r="BI38" i="12" s="1"/>
  <c r="AF43" i="11"/>
  <c r="BH43" i="11"/>
  <c r="AU286" i="11"/>
  <c r="BW286" i="11"/>
  <c r="AG44" i="11"/>
  <c r="BI44" i="11"/>
  <c r="BW132" i="12"/>
  <c r="BI132" i="12" s="1"/>
  <c r="L101" i="12"/>
  <c r="AN101" i="12" s="1"/>
  <c r="BP101" i="12" s="1"/>
  <c r="AC100" i="12"/>
  <c r="BE100" i="12" s="1"/>
  <c r="CG100" i="12" s="1"/>
  <c r="I288" i="12"/>
  <c r="AK288" i="12" s="1"/>
  <c r="BM288" i="12" s="1"/>
  <c r="BE175" i="11"/>
  <c r="AQ6" i="11"/>
  <c r="AQ7" i="11"/>
  <c r="AW44" i="11"/>
  <c r="BY44" i="11"/>
  <c r="S326" i="11"/>
  <c r="BW326" i="11" s="1"/>
  <c r="BW46" i="11"/>
  <c r="F100" i="11"/>
  <c r="BC101" i="11"/>
  <c r="CE101" i="11"/>
  <c r="BX168" i="11"/>
  <c r="BJ168" i="11" s="1"/>
  <c r="AY212" i="11"/>
  <c r="CA212" i="11"/>
  <c r="AQ247" i="11"/>
  <c r="Y268" i="11"/>
  <c r="AU62" i="11"/>
  <c r="BW62" i="11"/>
  <c r="BA65" i="11"/>
  <c r="CC65" i="11"/>
  <c r="AM82" i="11"/>
  <c r="BO82" i="11"/>
  <c r="AL83" i="11"/>
  <c r="BN83" i="11"/>
  <c r="BX94" i="11"/>
  <c r="BJ94" i="11" s="1"/>
  <c r="BD79" i="11"/>
  <c r="CF79" i="11"/>
  <c r="AV81" i="11"/>
  <c r="BX81" i="11"/>
  <c r="BD81" i="11"/>
  <c r="CF81" i="11"/>
  <c r="BC83" i="11"/>
  <c r="CE83" i="11"/>
  <c r="AP121" i="11"/>
  <c r="BR121" i="11"/>
  <c r="N293" i="11"/>
  <c r="AY155" i="11"/>
  <c r="CA155" i="11"/>
  <c r="BD121" i="11"/>
  <c r="CF121" i="11"/>
  <c r="AN173" i="11"/>
  <c r="BP173" i="11"/>
  <c r="AM176" i="11"/>
  <c r="BO176" i="11"/>
  <c r="O215" i="11"/>
  <c r="BE174" i="11"/>
  <c r="CG174" i="11"/>
  <c r="AJ212" i="11"/>
  <c r="BL212" i="11"/>
  <c r="N214" i="11"/>
  <c r="BR214" i="11" s="1"/>
  <c r="CF178" i="11"/>
  <c r="AM192" i="11"/>
  <c r="BO192" i="11"/>
  <c r="M213" i="11"/>
  <c r="BQ195" i="11"/>
  <c r="L217" i="11"/>
  <c r="AQ231" i="11"/>
  <c r="BS231" i="11"/>
  <c r="AI233" i="11"/>
  <c r="BK233" i="11"/>
  <c r="AQ233" i="11"/>
  <c r="BS233" i="11"/>
  <c r="AZ230" i="11"/>
  <c r="CB230" i="11"/>
  <c r="BE233" i="11"/>
  <c r="CG233" i="11"/>
  <c r="BE250" i="11"/>
  <c r="CG250" i="11"/>
  <c r="BX132" i="12"/>
  <c r="BJ132" i="12" s="1"/>
  <c r="N158" i="12"/>
  <c r="BV150" i="12"/>
  <c r="BH150" i="12" s="1"/>
  <c r="R169" i="12"/>
  <c r="CE188" i="12"/>
  <c r="BQ188" i="12" s="1"/>
  <c r="BX206" i="12"/>
  <c r="BJ206" i="12" s="1"/>
  <c r="Z217" i="12"/>
  <c r="L266" i="12"/>
  <c r="AN266" i="12" s="1"/>
  <c r="BP266" i="12" s="1"/>
  <c r="D34" i="1"/>
  <c r="D858" i="1"/>
  <c r="AX41" i="10"/>
  <c r="BZ41" i="10"/>
  <c r="AW44" i="10"/>
  <c r="BY44" i="10"/>
  <c r="BC44" i="10"/>
  <c r="CE44" i="10"/>
  <c r="AF43" i="10"/>
  <c r="BH43" i="10"/>
  <c r="D155" i="10"/>
  <c r="BH45" i="10"/>
  <c r="BE98" i="10"/>
  <c r="CG98" i="10"/>
  <c r="I212" i="10"/>
  <c r="BM100" i="10"/>
  <c r="AG101" i="10"/>
  <c r="BI101" i="10"/>
  <c r="AO101" i="10"/>
  <c r="BQ101" i="10"/>
  <c r="BE101" i="10"/>
  <c r="CG101" i="10"/>
  <c r="K191" i="12"/>
  <c r="AM191" i="12" s="1"/>
  <c r="BO191" i="12" s="1"/>
  <c r="BO102" i="10"/>
  <c r="BE194" i="11"/>
  <c r="CG194" i="11"/>
  <c r="E215" i="10"/>
  <c r="BI158" i="10"/>
  <c r="M215" i="10"/>
  <c r="BQ158" i="10"/>
  <c r="W215" i="10"/>
  <c r="W272" i="10" s="1"/>
  <c r="CA158" i="10"/>
  <c r="AC266" i="10"/>
  <c r="CG210" i="10"/>
  <c r="AF98" i="10"/>
  <c r="BH98" i="10"/>
  <c r="AM210" i="10"/>
  <c r="BO210" i="10"/>
  <c r="AF303" i="10"/>
  <c r="BH303" i="10"/>
  <c r="AX303" i="10"/>
  <c r="BZ303" i="10"/>
  <c r="BE303" i="10"/>
  <c r="CG303" i="10"/>
  <c r="AL304" i="10"/>
  <c r="BN304" i="10"/>
  <c r="BB304" i="10"/>
  <c r="CD304" i="10"/>
  <c r="AI305" i="10"/>
  <c r="BK305" i="10"/>
  <c r="AG306" i="10"/>
  <c r="BI306" i="10"/>
  <c r="AW306" i="10"/>
  <c r="BY306" i="10"/>
  <c r="BE306" i="10"/>
  <c r="CG306" i="10"/>
  <c r="AL307" i="10"/>
  <c r="BN307" i="10"/>
  <c r="BB307" i="10"/>
  <c r="CD307" i="10"/>
  <c r="AW285" i="10"/>
  <c r="BY285" i="10"/>
  <c r="AJ286" i="10"/>
  <c r="BL286" i="10"/>
  <c r="AQ286" i="10"/>
  <c r="BS286" i="10"/>
  <c r="AZ286" i="10"/>
  <c r="CB286" i="10"/>
  <c r="AG287" i="10"/>
  <c r="BI287" i="10"/>
  <c r="L57" i="12"/>
  <c r="BP287" i="10"/>
  <c r="AZ287" i="10"/>
  <c r="CB287" i="10"/>
  <c r="AH288" i="10"/>
  <c r="BJ288" i="10"/>
  <c r="AP288" i="10"/>
  <c r="BR288" i="10"/>
  <c r="AF289" i="10"/>
  <c r="BH289" i="10"/>
  <c r="AV289" i="10"/>
  <c r="BX289" i="10"/>
  <c r="BD289" i="10"/>
  <c r="CF289" i="10"/>
  <c r="AG41" i="12"/>
  <c r="BI41" i="12" s="1"/>
  <c r="BI56" i="12" s="1"/>
  <c r="AU94" i="12"/>
  <c r="AG94" i="12" s="1"/>
  <c r="D326" i="11"/>
  <c r="BH326" i="11" s="1"/>
  <c r="AU188" i="12"/>
  <c r="AG188" i="12" s="1"/>
  <c r="AP8" i="11"/>
  <c r="BW224" i="11"/>
  <c r="BI224" i="11" s="1"/>
  <c r="BC173" i="11"/>
  <c r="U304" i="11"/>
  <c r="R329" i="11"/>
  <c r="AP230" i="11"/>
  <c r="BA193" i="11"/>
  <c r="AM195" i="11"/>
  <c r="AY251" i="12"/>
  <c r="CA251" i="12" s="1"/>
  <c r="BV188" i="12"/>
  <c r="BH188" i="12" s="1"/>
  <c r="BY38" i="12"/>
  <c r="BD83" i="12"/>
  <c r="CF83" i="12" s="1"/>
  <c r="Z101" i="12"/>
  <c r="BB101" i="12" s="1"/>
  <c r="CD101" i="12" s="1"/>
  <c r="Y100" i="12"/>
  <c r="BA100" i="12" s="1"/>
  <c r="CC100" i="12" s="1"/>
  <c r="AV155" i="11"/>
  <c r="Y213" i="12"/>
  <c r="BA213" i="12" s="1"/>
  <c r="CC213" i="12" s="1"/>
  <c r="AC211" i="12"/>
  <c r="BE211" i="12" s="1"/>
  <c r="CG211" i="12" s="1"/>
  <c r="AW42" i="11"/>
  <c r="BY42" i="11"/>
  <c r="BE65" i="11"/>
  <c r="AP79" i="11"/>
  <c r="AQ80" i="11"/>
  <c r="AN81" i="11"/>
  <c r="AQ82" i="11"/>
  <c r="AB94" i="11"/>
  <c r="U100" i="11"/>
  <c r="BB175" i="11"/>
  <c r="BX224" i="11"/>
  <c r="BJ224" i="11" s="1"/>
  <c r="AG212" i="11"/>
  <c r="BE230" i="11"/>
  <c r="AW232" i="11"/>
  <c r="BC233" i="11"/>
  <c r="BC248" i="11"/>
  <c r="BO20" i="11"/>
  <c r="AN7" i="11"/>
  <c r="BP7" i="11"/>
  <c r="AN8" i="11"/>
  <c r="BP8" i="11"/>
  <c r="D286" i="11"/>
  <c r="BH62" i="11"/>
  <c r="AF64" i="11"/>
  <c r="BB65" i="11"/>
  <c r="CD65" i="11"/>
  <c r="AN79" i="11"/>
  <c r="AQ81" i="11"/>
  <c r="BS81" i="11"/>
  <c r="AM83" i="11"/>
  <c r="BO83" i="11"/>
  <c r="AW79" i="11"/>
  <c r="BY79" i="11"/>
  <c r="AW81" i="11"/>
  <c r="BY81" i="11"/>
  <c r="BE81" i="11"/>
  <c r="CG81" i="11"/>
  <c r="CG94" i="11" s="1"/>
  <c r="BS94" i="11" s="1"/>
  <c r="F293" i="11"/>
  <c r="BE121" i="11"/>
  <c r="CG121" i="11"/>
  <c r="R169" i="11"/>
  <c r="AM174" i="11"/>
  <c r="BO174" i="11"/>
  <c r="M214" i="11"/>
  <c r="BQ214" i="11" s="1"/>
  <c r="BQ178" i="11"/>
  <c r="BA176" i="11"/>
  <c r="CC176" i="11"/>
  <c r="BD177" i="11"/>
  <c r="CF177" i="11"/>
  <c r="CF188" i="11" s="1"/>
  <c r="BR188" i="11" s="1"/>
  <c r="AA213" i="11"/>
  <c r="CE195" i="11"/>
  <c r="AJ231" i="11"/>
  <c r="BL231" i="11"/>
  <c r="BE231" i="11"/>
  <c r="CG231" i="11"/>
  <c r="V289" i="11"/>
  <c r="BZ233" i="11"/>
  <c r="AF247" i="11"/>
  <c r="BH247" i="11"/>
  <c r="AN247" i="11"/>
  <c r="BP247" i="11"/>
  <c r="AI248" i="11"/>
  <c r="BK248" i="11"/>
  <c r="AK249" i="11"/>
  <c r="BM249" i="11"/>
  <c r="AF250" i="11"/>
  <c r="BH250" i="11"/>
  <c r="CA262" i="11"/>
  <c r="BM262" i="11" s="1"/>
  <c r="D307" i="11"/>
  <c r="BV251" i="11"/>
  <c r="BV262" i="11" s="1"/>
  <c r="BH262" i="11" s="1"/>
  <c r="BB251" i="11"/>
  <c r="CD251" i="11"/>
  <c r="CD262" i="11" s="1"/>
  <c r="BP262" i="11" s="1"/>
  <c r="BZ38" i="12"/>
  <c r="BL38" i="12" s="1"/>
  <c r="O101" i="12"/>
  <c r="AQ101" i="12" s="1"/>
  <c r="BS101" i="12" s="1"/>
  <c r="AA100" i="12"/>
  <c r="BC100" i="12" s="1"/>
  <c r="CE100" i="12" s="1"/>
  <c r="O161" i="12"/>
  <c r="BW150" i="12"/>
  <c r="BI150" i="12" s="1"/>
  <c r="AC217" i="12"/>
  <c r="M266" i="12"/>
  <c r="AO266" i="12" s="1"/>
  <c r="BQ266" i="12" s="1"/>
  <c r="BV76" i="10"/>
  <c r="BH76" i="10" s="1"/>
  <c r="D251" i="1"/>
  <c r="D859" i="1"/>
  <c r="AY41" i="10"/>
  <c r="CA41" i="10"/>
  <c r="AZ42" i="10"/>
  <c r="AX44" i="10"/>
  <c r="BZ44" i="10"/>
  <c r="I155" i="10"/>
  <c r="CA45" i="10"/>
  <c r="BD41" i="10"/>
  <c r="CF41" i="10"/>
  <c r="BD44" i="10"/>
  <c r="CF44" i="10"/>
  <c r="AN41" i="10"/>
  <c r="BP41" i="10"/>
  <c r="AI42" i="10"/>
  <c r="BK42" i="10"/>
  <c r="AI43" i="10"/>
  <c r="BK43" i="10"/>
  <c r="AL44" i="10"/>
  <c r="BN44" i="10"/>
  <c r="AG45" i="10"/>
  <c r="BI45" i="10"/>
  <c r="AA209" i="10"/>
  <c r="CE209" i="10" s="1"/>
  <c r="CE97" i="10"/>
  <c r="AF100" i="10"/>
  <c r="AH101" i="10"/>
  <c r="BJ101" i="10"/>
  <c r="AY101" i="10"/>
  <c r="CA101" i="10"/>
  <c r="D159" i="10"/>
  <c r="BH102" i="10"/>
  <c r="V159" i="10"/>
  <c r="V216" i="10" s="1"/>
  <c r="V273" i="10" s="1"/>
  <c r="BZ102" i="10"/>
  <c r="F215" i="10"/>
  <c r="BJ158" i="10"/>
  <c r="X215" i="10"/>
  <c r="CB158" i="10"/>
  <c r="AF212" i="10"/>
  <c r="BH212" i="10"/>
  <c r="AZ212" i="10"/>
  <c r="CB212" i="10"/>
  <c r="AO210" i="10"/>
  <c r="BQ210" i="10"/>
  <c r="AG303" i="10"/>
  <c r="BI303" i="10"/>
  <c r="AO303" i="10"/>
  <c r="BQ303" i="10"/>
  <c r="AF304" i="10"/>
  <c r="BH304" i="10"/>
  <c r="AM304" i="10"/>
  <c r="BO304" i="10"/>
  <c r="AU304" i="10"/>
  <c r="BW304" i="10"/>
  <c r="BC304" i="10"/>
  <c r="CE304" i="10"/>
  <c r="AH306" i="10"/>
  <c r="BJ306" i="10"/>
  <c r="AO306" i="10"/>
  <c r="BQ306" i="10"/>
  <c r="AX306" i="10"/>
  <c r="BZ306" i="10"/>
  <c r="AF307" i="10"/>
  <c r="AM307" i="10"/>
  <c r="BO307" i="10"/>
  <c r="BC307" i="10"/>
  <c r="CE307" i="10"/>
  <c r="AX285" i="10"/>
  <c r="BZ285" i="10"/>
  <c r="AF286" i="10"/>
  <c r="AK286" i="10"/>
  <c r="BM286" i="10"/>
  <c r="AT286" i="10"/>
  <c r="BV286" i="10"/>
  <c r="BA286" i="10"/>
  <c r="CC286" i="10"/>
  <c r="AO287" i="10"/>
  <c r="AU287" i="10"/>
  <c r="BA287" i="10"/>
  <c r="CC287" i="10"/>
  <c r="AI288" i="10"/>
  <c r="BK288" i="10"/>
  <c r="AQ288" i="10"/>
  <c r="AZ288" i="10"/>
  <c r="CB288" i="10"/>
  <c r="AG289" i="10"/>
  <c r="BI289" i="10"/>
  <c r="AW289" i="10"/>
  <c r="BY289" i="10"/>
  <c r="BE289" i="10"/>
  <c r="CG289" i="10"/>
  <c r="BV56" i="12"/>
  <c r="BH56" i="12" s="1"/>
  <c r="BX224" i="12"/>
  <c r="BJ224" i="12" s="1"/>
  <c r="AU262" i="12"/>
  <c r="AG262" i="12" s="1"/>
  <c r="AU224" i="12"/>
  <c r="AG224" i="12" s="1"/>
  <c r="R326" i="11"/>
  <c r="BV326" i="11" s="1"/>
  <c r="BC177" i="11"/>
  <c r="E286" i="11"/>
  <c r="F269" i="11"/>
  <c r="AL230" i="11"/>
  <c r="AW211" i="11"/>
  <c r="BY211" i="11"/>
  <c r="AQ174" i="11"/>
  <c r="Z267" i="12"/>
  <c r="BB267" i="12" s="1"/>
  <c r="CD267" i="12" s="1"/>
  <c r="X266" i="12"/>
  <c r="AZ266" i="12" s="1"/>
  <c r="CB266" i="12" s="1"/>
  <c r="AX250" i="12"/>
  <c r="BZ250" i="12" s="1"/>
  <c r="BD250" i="12"/>
  <c r="CF250" i="12" s="1"/>
  <c r="W267" i="12"/>
  <c r="AY267" i="12" s="1"/>
  <c r="CA267" i="12" s="1"/>
  <c r="BV132" i="12"/>
  <c r="BH132" i="12" s="1"/>
  <c r="R328" i="11"/>
  <c r="E327" i="11"/>
  <c r="AU65" i="11"/>
  <c r="AX154" i="11"/>
  <c r="BZ154" i="11"/>
  <c r="AV79" i="11"/>
  <c r="AZ80" i="11"/>
  <c r="AP81" i="11"/>
  <c r="AU82" i="11"/>
  <c r="Y100" i="11"/>
  <c r="AV154" i="11"/>
  <c r="AV168" i="11" s="1"/>
  <c r="AH168" i="11" s="1"/>
  <c r="AG156" i="11"/>
  <c r="AP193" i="11"/>
  <c r="AU211" i="11"/>
  <c r="AU224" i="11" s="1"/>
  <c r="AG224" i="11" s="1"/>
  <c r="AF213" i="11"/>
  <c r="AX213" i="11"/>
  <c r="BZ213" i="11"/>
  <c r="AV231" i="11"/>
  <c r="BA232" i="11"/>
  <c r="BB247" i="11"/>
  <c r="AW251" i="11"/>
  <c r="BW280" i="11"/>
  <c r="BI280" i="11" s="1"/>
  <c r="AU267" i="11"/>
  <c r="AB268" i="11"/>
  <c r="AN5" i="11"/>
  <c r="BP5" i="11"/>
  <c r="AP9" i="11"/>
  <c r="BR9" i="11"/>
  <c r="AT65" i="11"/>
  <c r="BV65" i="11"/>
  <c r="AM80" i="11"/>
  <c r="BO80" i="11"/>
  <c r="AN83" i="11"/>
  <c r="BP83" i="11"/>
  <c r="BB80" i="11"/>
  <c r="CD80" i="11"/>
  <c r="AX81" i="11"/>
  <c r="BZ81" i="11"/>
  <c r="BZ94" i="11" s="1"/>
  <c r="BL94" i="11" s="1"/>
  <c r="AT82" i="11"/>
  <c r="BV82" i="11"/>
  <c r="BV94" i="11" s="1"/>
  <c r="BH94" i="11" s="1"/>
  <c r="BB82" i="11"/>
  <c r="AF154" i="11"/>
  <c r="AO176" i="11"/>
  <c r="BQ176" i="11"/>
  <c r="AP177" i="11"/>
  <c r="AX211" i="11"/>
  <c r="BZ211" i="11"/>
  <c r="AK211" i="11"/>
  <c r="BM211" i="11"/>
  <c r="AQ195" i="11"/>
  <c r="BS195" i="11"/>
  <c r="BA192" i="11"/>
  <c r="CC192" i="11"/>
  <c r="AW212" i="11"/>
  <c r="BY212" i="11"/>
  <c r="AN230" i="11"/>
  <c r="BP230" i="11"/>
  <c r="AK231" i="11"/>
  <c r="BM231" i="11"/>
  <c r="BB230" i="11"/>
  <c r="AY233" i="11"/>
  <c r="CA233" i="11"/>
  <c r="AO247" i="11"/>
  <c r="BQ247" i="11"/>
  <c r="AJ248" i="11"/>
  <c r="BL248" i="11"/>
  <c r="AQ248" i="11"/>
  <c r="BS248" i="11"/>
  <c r="AL249" i="11"/>
  <c r="BN249" i="11"/>
  <c r="AG268" i="11"/>
  <c r="AH251" i="11"/>
  <c r="BJ251" i="11"/>
  <c r="CB262" i="11"/>
  <c r="AW248" i="11"/>
  <c r="BY248" i="11"/>
  <c r="BE248" i="11"/>
  <c r="CG248" i="11"/>
  <c r="BC251" i="11"/>
  <c r="CE251" i="11"/>
  <c r="Y291" i="12"/>
  <c r="G101" i="12"/>
  <c r="AI101" i="12" s="1"/>
  <c r="BK101" i="12" s="1"/>
  <c r="V94" i="12"/>
  <c r="H94" i="12" s="1"/>
  <c r="BX150" i="12"/>
  <c r="BJ150" i="12" s="1"/>
  <c r="AB217" i="12"/>
  <c r="R225" i="12"/>
  <c r="D253" i="1"/>
  <c r="AU42" i="10"/>
  <c r="BW42" i="10"/>
  <c r="AY44" i="10"/>
  <c r="CA44" i="10"/>
  <c r="BE41" i="10"/>
  <c r="CG41" i="10"/>
  <c r="BE44" i="10"/>
  <c r="CG44" i="10"/>
  <c r="AF41" i="10"/>
  <c r="AO41" i="10"/>
  <c r="BQ41" i="10"/>
  <c r="AL42" i="10"/>
  <c r="BN42" i="10"/>
  <c r="AF44" i="10"/>
  <c r="AM44" i="10"/>
  <c r="BO44" i="10"/>
  <c r="AH45" i="10"/>
  <c r="BJ45" i="10"/>
  <c r="M155" i="10"/>
  <c r="BQ45" i="10"/>
  <c r="BD97" i="10"/>
  <c r="CF97" i="10"/>
  <c r="X210" i="10"/>
  <c r="CB210" i="10" s="1"/>
  <c r="CB98" i="10"/>
  <c r="AM100" i="10"/>
  <c r="BO100" i="10"/>
  <c r="AV100" i="10"/>
  <c r="BX100" i="10"/>
  <c r="Z212" i="10"/>
  <c r="CD100" i="10"/>
  <c r="AZ101" i="10"/>
  <c r="CB101" i="10"/>
  <c r="E159" i="10"/>
  <c r="BI102" i="10"/>
  <c r="W159" i="10"/>
  <c r="CA102" i="10"/>
  <c r="AV155" i="10"/>
  <c r="BX155" i="10"/>
  <c r="AG212" i="10"/>
  <c r="BI212" i="10"/>
  <c r="BD212" i="10"/>
  <c r="CF212" i="10"/>
  <c r="F271" i="10"/>
  <c r="BJ214" i="10"/>
  <c r="N271" i="10"/>
  <c r="N327" i="10" s="1"/>
  <c r="BR214" i="10"/>
  <c r="X271" i="10"/>
  <c r="CB214" i="10"/>
  <c r="AX268" i="10"/>
  <c r="BZ268" i="10"/>
  <c r="AH98" i="10"/>
  <c r="AO98" i="10"/>
  <c r="AQ210" i="10"/>
  <c r="BS210" i="10"/>
  <c r="AH303" i="10"/>
  <c r="BJ303" i="10"/>
  <c r="AP303" i="10"/>
  <c r="BR303" i="10"/>
  <c r="AZ303" i="10"/>
  <c r="CB303" i="10"/>
  <c r="AG304" i="10"/>
  <c r="AN304" i="10"/>
  <c r="AV304" i="10"/>
  <c r="BX304" i="10"/>
  <c r="BD304" i="10"/>
  <c r="D97" i="10"/>
  <c r="BH97" i="10" s="1"/>
  <c r="BV305" i="10"/>
  <c r="K97" i="10"/>
  <c r="BO97" i="10" s="1"/>
  <c r="CC305" i="10"/>
  <c r="AI306" i="10"/>
  <c r="BK306" i="10"/>
  <c r="AP306" i="10"/>
  <c r="AY306" i="10"/>
  <c r="CA306" i="10"/>
  <c r="AN307" i="10"/>
  <c r="BP307" i="10"/>
  <c r="AV307" i="10"/>
  <c r="BX307" i="10"/>
  <c r="BD307" i="10"/>
  <c r="CF307" i="10"/>
  <c r="AI285" i="10"/>
  <c r="BK285" i="10"/>
  <c r="AP285" i="10"/>
  <c r="BR285" i="10"/>
  <c r="AY285" i="10"/>
  <c r="CA285" i="10"/>
  <c r="AL286" i="10"/>
  <c r="BN286" i="10"/>
  <c r="AU286" i="10"/>
  <c r="BB287" i="10"/>
  <c r="CD287" i="10"/>
  <c r="AJ288" i="10"/>
  <c r="BL288" i="10"/>
  <c r="BA288" i="10"/>
  <c r="CC288" i="10"/>
  <c r="AH289" i="10"/>
  <c r="BJ289" i="10"/>
  <c r="AO289" i="10"/>
  <c r="BQ289" i="10"/>
  <c r="AX289" i="10"/>
  <c r="BZ289" i="10"/>
  <c r="AL41" i="10"/>
  <c r="AU56" i="12"/>
  <c r="AG56" i="12" s="1"/>
  <c r="E322" i="12"/>
  <c r="AG322" i="12" s="1"/>
  <c r="BI322" i="12" s="1"/>
  <c r="AT168" i="12"/>
  <c r="AF168" i="12" s="1"/>
  <c r="E323" i="12"/>
  <c r="AG323" i="12" s="1"/>
  <c r="BI323" i="12" s="1"/>
  <c r="BW224" i="12"/>
  <c r="BI224" i="12" s="1"/>
  <c r="AU132" i="12"/>
  <c r="AG132" i="12" s="1"/>
  <c r="AU307" i="11"/>
  <c r="BW307" i="11"/>
  <c r="AA289" i="11"/>
  <c r="AT20" i="11"/>
  <c r="AF20" i="11" s="1"/>
  <c r="Z101" i="11"/>
  <c r="R327" i="11"/>
  <c r="J266" i="11"/>
  <c r="AT157" i="11"/>
  <c r="AT168" i="11" s="1"/>
  <c r="AF168" i="11" s="1"/>
  <c r="AT288" i="11"/>
  <c r="BV288" i="11"/>
  <c r="AU244" i="12"/>
  <c r="AG244" i="12" s="1"/>
  <c r="AU76" i="12"/>
  <c r="AG76" i="12" s="1"/>
  <c r="AG304" i="11"/>
  <c r="BI304" i="11"/>
  <c r="AG41" i="11"/>
  <c r="BI41" i="11"/>
  <c r="AG154" i="11"/>
  <c r="AG211" i="11"/>
  <c r="M100" i="12"/>
  <c r="AO100" i="12" s="1"/>
  <c r="BQ100" i="12" s="1"/>
  <c r="AJ98" i="11"/>
  <c r="BL98" i="11"/>
  <c r="AX153" i="11"/>
  <c r="BZ153" i="11"/>
  <c r="G266" i="12"/>
  <c r="AI266" i="12" s="1"/>
  <c r="BK266" i="12" s="1"/>
  <c r="AT45" i="11"/>
  <c r="BV45" i="11"/>
  <c r="AZ79" i="11"/>
  <c r="BD80" i="11"/>
  <c r="AU81" i="11"/>
  <c r="AY82" i="11"/>
  <c r="BB100" i="11"/>
  <c r="CD100" i="11"/>
  <c r="AN195" i="11"/>
  <c r="AT210" i="11"/>
  <c r="AT212" i="11"/>
  <c r="BQ20" i="11"/>
  <c r="AL62" i="11"/>
  <c r="BN62" i="11"/>
  <c r="AQ64" i="11"/>
  <c r="BS64" i="11"/>
  <c r="K98" i="11"/>
  <c r="CC62" i="11"/>
  <c r="S101" i="11"/>
  <c r="BW101" i="11" s="1"/>
  <c r="AB101" i="11"/>
  <c r="CF65" i="11"/>
  <c r="AO79" i="11"/>
  <c r="BQ79" i="11"/>
  <c r="AN80" i="11"/>
  <c r="AO83" i="11"/>
  <c r="BQ83" i="11"/>
  <c r="AY79" i="11"/>
  <c r="CA79" i="11"/>
  <c r="AY81" i="11"/>
  <c r="CA81" i="11"/>
  <c r="AF157" i="11"/>
  <c r="U288" i="11"/>
  <c r="AO174" i="11"/>
  <c r="BQ174" i="11"/>
  <c r="AN175" i="11"/>
  <c r="BP175" i="11"/>
  <c r="AP176" i="11"/>
  <c r="BR176" i="11"/>
  <c r="CC188" i="11"/>
  <c r="BO188" i="11" s="1"/>
  <c r="AY210" i="11"/>
  <c r="CA210" i="11"/>
  <c r="AM193" i="11"/>
  <c r="BO193" i="11"/>
  <c r="AO230" i="11"/>
  <c r="BQ230" i="11"/>
  <c r="AV230" i="11"/>
  <c r="AY231" i="11"/>
  <c r="CA231" i="11"/>
  <c r="AV232" i="11"/>
  <c r="BX232" i="11"/>
  <c r="AZ233" i="11"/>
  <c r="CB233" i="11"/>
  <c r="AH247" i="11"/>
  <c r="BJ247" i="11"/>
  <c r="AP247" i="11"/>
  <c r="AF249" i="11"/>
  <c r="BH249" i="11"/>
  <c r="AN250" i="11"/>
  <c r="BP250" i="11"/>
  <c r="AI251" i="11"/>
  <c r="BK251" i="11"/>
  <c r="AP251" i="11"/>
  <c r="BR251" i="11"/>
  <c r="BA247" i="11"/>
  <c r="CC247" i="11"/>
  <c r="CC262" i="11" s="1"/>
  <c r="BO262" i="11" s="1"/>
  <c r="V266" i="11"/>
  <c r="BZ248" i="11"/>
  <c r="BZ262" i="11" s="1"/>
  <c r="BL262" i="11" s="1"/>
  <c r="BC249" i="11"/>
  <c r="CE249" i="11"/>
  <c r="CE262" i="11" s="1"/>
  <c r="BQ262" i="11" s="1"/>
  <c r="L291" i="12"/>
  <c r="K160" i="12"/>
  <c r="L158" i="12"/>
  <c r="BW188" i="12"/>
  <c r="BI188" i="12" s="1"/>
  <c r="K215" i="12"/>
  <c r="N217" i="12"/>
  <c r="S225" i="12"/>
  <c r="D1429" i="2"/>
  <c r="J185" i="4"/>
  <c r="N189" i="4"/>
  <c r="K1336" i="2"/>
  <c r="K1324" i="2" s="1"/>
  <c r="K1056" i="2"/>
  <c r="K1044" i="2" s="1"/>
  <c r="K1050" i="2" s="1"/>
  <c r="K1054" i="2" s="1"/>
  <c r="K461" i="2"/>
  <c r="K450" i="2" s="1"/>
  <c r="K706" i="2"/>
  <c r="K695" i="2" s="1"/>
  <c r="K1616" i="2"/>
  <c r="K1605" i="2" s="1"/>
  <c r="K1791" i="2"/>
  <c r="K1779" i="2" s="1"/>
  <c r="K216" i="2"/>
  <c r="K205" i="2" s="1"/>
  <c r="K741" i="2"/>
  <c r="K730" i="2" s="1"/>
  <c r="K181" i="2"/>
  <c r="K169" i="2" s="1"/>
  <c r="K1196" i="2"/>
  <c r="K1184" i="2" s="1"/>
  <c r="K1190" i="2" s="1"/>
  <c r="K1194" i="2" s="1"/>
  <c r="K496" i="2"/>
  <c r="K484" i="2" s="1"/>
  <c r="K490" i="2" s="1"/>
  <c r="K494" i="2" s="1"/>
  <c r="J1500" i="2"/>
  <c r="J1498" i="2" s="1"/>
  <c r="J1504" i="2" s="1"/>
  <c r="J1508" i="2" s="1"/>
  <c r="K1231" i="2"/>
  <c r="K1219" i="2" s="1"/>
  <c r="K76" i="2"/>
  <c r="K65" i="2" s="1"/>
  <c r="K251" i="2"/>
  <c r="K240" i="2" s="1"/>
  <c r="K41" i="2"/>
  <c r="K30" i="2" s="1"/>
  <c r="K601" i="2"/>
  <c r="K589" i="2" s="1"/>
  <c r="K671" i="2"/>
  <c r="K659" i="2" s="1"/>
  <c r="K846" i="2"/>
  <c r="K834" i="2" s="1"/>
  <c r="K566" i="2"/>
  <c r="K555" i="2" s="1"/>
  <c r="AU20" i="11"/>
  <c r="AG20" i="11" s="1"/>
  <c r="AT56" i="11"/>
  <c r="AF56" i="11" s="1"/>
  <c r="S56" i="11"/>
  <c r="E56" i="11" s="1"/>
  <c r="AV56" i="11"/>
  <c r="AH56" i="11" s="1"/>
  <c r="F56" i="11"/>
  <c r="D328" i="11"/>
  <c r="AU41" i="11"/>
  <c r="AU56" i="11" s="1"/>
  <c r="AG56" i="11" s="1"/>
  <c r="D327" i="11"/>
  <c r="E326" i="11"/>
  <c r="BI326" i="11" s="1"/>
  <c r="F326" i="11"/>
  <c r="BJ326" i="11" s="1"/>
  <c r="M100" i="11"/>
  <c r="AO64" i="11"/>
  <c r="AN65" i="11"/>
  <c r="L101" i="11"/>
  <c r="F98" i="11"/>
  <c r="T286" i="11"/>
  <c r="AV62" i="11"/>
  <c r="T98" i="11"/>
  <c r="AU64" i="11"/>
  <c r="E288" i="11"/>
  <c r="L160" i="11"/>
  <c r="Z292" i="11"/>
  <c r="S168" i="11"/>
  <c r="S329" i="11"/>
  <c r="L159" i="11"/>
  <c r="Z159" i="11"/>
  <c r="T310" i="11"/>
  <c r="T160" i="11"/>
  <c r="T328" i="11" s="1"/>
  <c r="Z160" i="11"/>
  <c r="BB177" i="11"/>
  <c r="Z213" i="11"/>
  <c r="AC216" i="11"/>
  <c r="O216" i="11"/>
  <c r="AP233" i="11"/>
  <c r="N269" i="11"/>
  <c r="AY230" i="11"/>
  <c r="W266" i="11"/>
  <c r="M268" i="11"/>
  <c r="BC232" i="11"/>
  <c r="Z266" i="11"/>
  <c r="L266" i="11"/>
  <c r="AT249" i="11"/>
  <c r="R267" i="11"/>
  <c r="T262" i="11"/>
  <c r="F262" i="11"/>
  <c r="BD62" i="12"/>
  <c r="CF62" i="12" s="1"/>
  <c r="AB98" i="12"/>
  <c r="BD98" i="12" s="1"/>
  <c r="CF98" i="12" s="1"/>
  <c r="AZ64" i="12"/>
  <c r="CB64" i="12" s="1"/>
  <c r="X100" i="12"/>
  <c r="AZ100" i="12" s="1"/>
  <c r="CB100" i="12" s="1"/>
  <c r="AM65" i="12"/>
  <c r="BO65" i="12" s="1"/>
  <c r="K101" i="12"/>
  <c r="AM101" i="12" s="1"/>
  <c r="BO101" i="12" s="1"/>
  <c r="BA79" i="12"/>
  <c r="Y94" i="12"/>
  <c r="BE79" i="12"/>
  <c r="CG79" i="12" s="1"/>
  <c r="AC94" i="12"/>
  <c r="BE177" i="12"/>
  <c r="CG177" i="12" s="1"/>
  <c r="AC213" i="12"/>
  <c r="BE213" i="12" s="1"/>
  <c r="CG213" i="12" s="1"/>
  <c r="O213" i="12"/>
  <c r="AQ213" i="12" s="1"/>
  <c r="BS213" i="12" s="1"/>
  <c r="AP249" i="12"/>
  <c r="BR249" i="12" s="1"/>
  <c r="N267" i="12"/>
  <c r="AP267" i="12" s="1"/>
  <c r="BR267" i="12" s="1"/>
  <c r="T267" i="12"/>
  <c r="AV267" i="12" s="1"/>
  <c r="BX267" i="12" s="1"/>
  <c r="T305" i="12"/>
  <c r="AV305" i="12" s="1"/>
  <c r="BX305" i="12" s="1"/>
  <c r="AV249" i="12"/>
  <c r="BX249" i="12" s="1"/>
  <c r="AZ262" i="12"/>
  <c r="AL250" i="12"/>
  <c r="J268" i="12"/>
  <c r="AL268" i="12" s="1"/>
  <c r="BN268" i="12" s="1"/>
  <c r="AT250" i="12"/>
  <c r="BV250" i="12" s="1"/>
  <c r="BV262" i="12" s="1"/>
  <c r="BH262" i="12" s="1"/>
  <c r="R262" i="12"/>
  <c r="D262" i="12" s="1"/>
  <c r="AY250" i="12"/>
  <c r="CA250" i="12" s="1"/>
  <c r="W268" i="12"/>
  <c r="AY268" i="12" s="1"/>
  <c r="CA268" i="12" s="1"/>
  <c r="AI251" i="12"/>
  <c r="BK251" i="12" s="1"/>
  <c r="G269" i="12"/>
  <c r="AI269" i="12" s="1"/>
  <c r="BK269" i="12" s="1"/>
  <c r="BC251" i="12"/>
  <c r="CE251" i="12" s="1"/>
  <c r="CE262" i="12" s="1"/>
  <c r="BQ262" i="12" s="1"/>
  <c r="AA269" i="12"/>
  <c r="BC269" i="12" s="1"/>
  <c r="CE269" i="12" s="1"/>
  <c r="M269" i="12"/>
  <c r="AO269" i="12" s="1"/>
  <c r="BQ269" i="12" s="1"/>
  <c r="K266" i="10"/>
  <c r="BA98" i="10"/>
  <c r="N212" i="10"/>
  <c r="BR212" i="10" s="1"/>
  <c r="AP100" i="10"/>
  <c r="S212" i="10"/>
  <c r="BW212" i="10" s="1"/>
  <c r="AU100" i="10"/>
  <c r="BB248" i="11"/>
  <c r="BD249" i="12"/>
  <c r="CF249" i="12" s="1"/>
  <c r="AT262" i="12"/>
  <c r="AF262" i="12" s="1"/>
  <c r="F266" i="12"/>
  <c r="AF233" i="11"/>
  <c r="L98" i="11"/>
  <c r="AQ83" i="11"/>
  <c r="Z188" i="11"/>
  <c r="L188" i="11" s="1"/>
  <c r="O155" i="10"/>
  <c r="AQ45" i="10"/>
  <c r="E268" i="10"/>
  <c r="AG100" i="10"/>
  <c r="T268" i="10"/>
  <c r="AV212" i="10"/>
  <c r="AX248" i="11"/>
  <c r="N289" i="11"/>
  <c r="Z289" i="11"/>
  <c r="Y98" i="11"/>
  <c r="BA62" i="11"/>
  <c r="AU101" i="11"/>
  <c r="S325" i="11"/>
  <c r="N100" i="11"/>
  <c r="AP82" i="11"/>
  <c r="AU80" i="11"/>
  <c r="S304" i="11"/>
  <c r="AA98" i="11"/>
  <c r="E305" i="11"/>
  <c r="S305" i="11"/>
  <c r="BW305" i="11" s="1"/>
  <c r="D268" i="11"/>
  <c r="AF232" i="11"/>
  <c r="BE232" i="11"/>
  <c r="AC268" i="11"/>
  <c r="BB250" i="11"/>
  <c r="Z268" i="11"/>
  <c r="L20" i="12"/>
  <c r="AN5" i="12"/>
  <c r="BP5" i="12" s="1"/>
  <c r="BB7" i="12"/>
  <c r="CD7" i="12" s="1"/>
  <c r="N289" i="12"/>
  <c r="AP289" i="12" s="1"/>
  <c r="BR289" i="12" s="1"/>
  <c r="AP9" i="12"/>
  <c r="BR9" i="12" s="1"/>
  <c r="AX65" i="12"/>
  <c r="BZ65" i="12" s="1"/>
  <c r="V289" i="12"/>
  <c r="AX289" i="12" s="1"/>
  <c r="BZ289" i="12" s="1"/>
  <c r="AT79" i="12"/>
  <c r="BV79" i="12" s="1"/>
  <c r="R303" i="12"/>
  <c r="AT303" i="12" s="1"/>
  <c r="BV303" i="12" s="1"/>
  <c r="L289" i="12"/>
  <c r="AN289" i="12" s="1"/>
  <c r="BP289" i="12" s="1"/>
  <c r="BB121" i="12"/>
  <c r="CD121" i="12" s="1"/>
  <c r="S308" i="12"/>
  <c r="E308" i="12"/>
  <c r="AA158" i="12"/>
  <c r="M158" i="12"/>
  <c r="E309" i="12"/>
  <c r="E159" i="12"/>
  <c r="N215" i="12"/>
  <c r="BD247" i="12"/>
  <c r="AB262" i="12"/>
  <c r="N262" i="12" s="1"/>
  <c r="AV248" i="12"/>
  <c r="BX248" i="12" s="1"/>
  <c r="T262" i="12"/>
  <c r="F262" i="12" s="1"/>
  <c r="T266" i="12"/>
  <c r="W266" i="12"/>
  <c r="AY266" i="12" s="1"/>
  <c r="CA266" i="12" s="1"/>
  <c r="AY248" i="12"/>
  <c r="BE250" i="12"/>
  <c r="CG250" i="12" s="1"/>
  <c r="CG262" i="12" s="1"/>
  <c r="BS262" i="12" s="1"/>
  <c r="AC262" i="12"/>
  <c r="AW251" i="12"/>
  <c r="U269" i="12"/>
  <c r="AW269" i="12" s="1"/>
  <c r="BY269" i="12" s="1"/>
  <c r="U262" i="12"/>
  <c r="G262" i="12" s="1"/>
  <c r="R155" i="10"/>
  <c r="AT45" i="10"/>
  <c r="AA212" i="10"/>
  <c r="BC100" i="10"/>
  <c r="E303" i="11"/>
  <c r="AC188" i="11"/>
  <c r="O188" i="11" s="1"/>
  <c r="AC268" i="12"/>
  <c r="BE268" i="12" s="1"/>
  <c r="CG268" i="12" s="1"/>
  <c r="Y266" i="12"/>
  <c r="BA266" i="12" s="1"/>
  <c r="CC266" i="12" s="1"/>
  <c r="N213" i="12"/>
  <c r="AP213" i="12" s="1"/>
  <c r="BR213" i="12" s="1"/>
  <c r="R268" i="12"/>
  <c r="AT268" i="12" s="1"/>
  <c r="BV268" i="12" s="1"/>
  <c r="AQ65" i="12"/>
  <c r="BS65" i="12" s="1"/>
  <c r="AC212" i="10"/>
  <c r="CG212" i="10" s="1"/>
  <c r="BE100" i="10"/>
  <c r="M61" i="12"/>
  <c r="AO61" i="12" s="1"/>
  <c r="BQ61" i="12" s="1"/>
  <c r="AO305" i="10"/>
  <c r="BC188" i="11"/>
  <c r="N94" i="11"/>
  <c r="AN9" i="11"/>
  <c r="L289" i="11"/>
  <c r="L292" i="11"/>
  <c r="X213" i="11"/>
  <c r="AB213" i="11"/>
  <c r="BD195" i="11"/>
  <c r="Y215" i="11"/>
  <c r="AC215" i="11"/>
  <c r="Y216" i="11"/>
  <c r="AX231" i="11"/>
  <c r="V267" i="11"/>
  <c r="AT232" i="11"/>
  <c r="R268" i="11"/>
  <c r="AT233" i="11"/>
  <c r="R289" i="11"/>
  <c r="BE80" i="12"/>
  <c r="AC98" i="12"/>
  <c r="BE98" i="12" s="1"/>
  <c r="CG98" i="12" s="1"/>
  <c r="M159" i="12"/>
  <c r="T291" i="12"/>
  <c r="T159" i="12"/>
  <c r="Z291" i="12"/>
  <c r="L159" i="12"/>
  <c r="BE176" i="12"/>
  <c r="AC188" i="12"/>
  <c r="O188" i="12" s="1"/>
  <c r="AN177" i="12"/>
  <c r="BP177" i="12" s="1"/>
  <c r="L213" i="12"/>
  <c r="AN213" i="12" s="1"/>
  <c r="BP213" i="12" s="1"/>
  <c r="AZ230" i="12"/>
  <c r="CB230" i="12" s="1"/>
  <c r="J266" i="12"/>
  <c r="AL266" i="12" s="1"/>
  <c r="BN266" i="12" s="1"/>
  <c r="F267" i="12"/>
  <c r="AH267" i="12" s="1"/>
  <c r="BJ267" i="12" s="1"/>
  <c r="I267" i="12"/>
  <c r="AK267" i="12" s="1"/>
  <c r="BM267" i="12" s="1"/>
  <c r="AK231" i="12"/>
  <c r="BM231" i="12" s="1"/>
  <c r="AT232" i="12"/>
  <c r="BV232" i="12" s="1"/>
  <c r="D268" i="12"/>
  <c r="AF268" i="12" s="1"/>
  <c r="BH268" i="12" s="1"/>
  <c r="BD232" i="12"/>
  <c r="CF232" i="12" s="1"/>
  <c r="N268" i="12"/>
  <c r="AP268" i="12" s="1"/>
  <c r="BR268" i="12" s="1"/>
  <c r="AT233" i="12"/>
  <c r="BV233" i="12" s="1"/>
  <c r="R269" i="12"/>
  <c r="AT269" i="12" s="1"/>
  <c r="BV269" i="12" s="1"/>
  <c r="L268" i="12"/>
  <c r="AN268" i="12" s="1"/>
  <c r="BP268" i="12" s="1"/>
  <c r="BB250" i="12"/>
  <c r="CD250" i="12" s="1"/>
  <c r="S155" i="10"/>
  <c r="AU45" i="10"/>
  <c r="S209" i="10"/>
  <c r="BW209" i="10" s="1"/>
  <c r="AU97" i="10"/>
  <c r="Y212" i="10"/>
  <c r="CC212" i="10" s="1"/>
  <c r="BA100" i="10"/>
  <c r="Y328" i="10"/>
  <c r="AV210" i="10"/>
  <c r="M293" i="11"/>
  <c r="AC100" i="11"/>
  <c r="AC94" i="11"/>
  <c r="BE82" i="11"/>
  <c r="G101" i="11"/>
  <c r="AW83" i="11"/>
  <c r="Y101" i="11"/>
  <c r="BA83" i="11"/>
  <c r="BE83" i="11"/>
  <c r="AC101" i="11"/>
  <c r="N159" i="11"/>
  <c r="G160" i="11"/>
  <c r="O160" i="11"/>
  <c r="M266" i="11"/>
  <c r="BC230" i="11"/>
  <c r="BD231" i="11"/>
  <c r="AB267" i="11"/>
  <c r="O267" i="11"/>
  <c r="AQ249" i="11"/>
  <c r="AB291" i="12"/>
  <c r="N291" i="12"/>
  <c r="R286" i="12"/>
  <c r="AT286" i="12" s="1"/>
  <c r="BV286" i="12" s="1"/>
  <c r="AT62" i="12"/>
  <c r="BV62" i="12" s="1"/>
  <c r="U304" i="12"/>
  <c r="AW304" i="12" s="1"/>
  <c r="BY304" i="12" s="1"/>
  <c r="AW80" i="12"/>
  <c r="BY80" i="12" s="1"/>
  <c r="U98" i="12"/>
  <c r="AW98" i="12" s="1"/>
  <c r="BY98" i="12" s="1"/>
  <c r="AQ82" i="12"/>
  <c r="BS82" i="12" s="1"/>
  <c r="O100" i="12"/>
  <c r="AQ100" i="12" s="1"/>
  <c r="BS100" i="12" s="1"/>
  <c r="BB175" i="12"/>
  <c r="CD175" i="12" s="1"/>
  <c r="CD188" i="12" s="1"/>
  <c r="BP188" i="12" s="1"/>
  <c r="Z188" i="12"/>
  <c r="O216" i="12"/>
  <c r="D266" i="12"/>
  <c r="R266" i="12"/>
  <c r="AX230" i="12"/>
  <c r="BZ230" i="12" s="1"/>
  <c r="V266" i="12"/>
  <c r="AX266" i="12" s="1"/>
  <c r="BZ266" i="12" s="1"/>
  <c r="K269" i="12"/>
  <c r="AM269" i="12" s="1"/>
  <c r="BO269" i="12" s="1"/>
  <c r="N269" i="12"/>
  <c r="AP269" i="12" s="1"/>
  <c r="BR269" i="12" s="1"/>
  <c r="AN247" i="12"/>
  <c r="BP247" i="12" s="1"/>
  <c r="AQ193" i="12"/>
  <c r="BS193" i="12" s="1"/>
  <c r="O211" i="12"/>
  <c r="AQ211" i="12" s="1"/>
  <c r="BS211" i="12" s="1"/>
  <c r="O292" i="11"/>
  <c r="BE262" i="12"/>
  <c r="AQ262" i="12" s="1"/>
  <c r="AX247" i="12"/>
  <c r="BZ247" i="12" s="1"/>
  <c r="BZ262" i="12" s="1"/>
  <c r="BL262" i="12" s="1"/>
  <c r="AC266" i="12"/>
  <c r="BE266" i="12" s="1"/>
  <c r="CG266" i="12" s="1"/>
  <c r="AB266" i="12"/>
  <c r="BD266" i="12" s="1"/>
  <c r="CF266" i="12" s="1"/>
  <c r="BA192" i="12"/>
  <c r="CC192" i="12" s="1"/>
  <c r="V307" i="12"/>
  <c r="AX307" i="12" s="1"/>
  <c r="BZ307" i="12" s="1"/>
  <c r="O262" i="12"/>
  <c r="O20" i="12"/>
  <c r="AX83" i="12"/>
  <c r="BZ83" i="12" s="1"/>
  <c r="E98" i="11"/>
  <c r="Z213" i="12"/>
  <c r="BB213" i="12" s="1"/>
  <c r="CD213" i="12" s="1"/>
  <c r="M213" i="12"/>
  <c r="AO213" i="12" s="1"/>
  <c r="BQ213" i="12" s="1"/>
  <c r="W100" i="11"/>
  <c r="D304" i="11"/>
  <c r="AX80" i="11"/>
  <c r="V98" i="11"/>
  <c r="V94" i="11"/>
  <c r="G100" i="11"/>
  <c r="AW82" i="11"/>
  <c r="AB100" i="11"/>
  <c r="M159" i="11"/>
  <c r="I161" i="11"/>
  <c r="F292" i="11"/>
  <c r="K160" i="11"/>
  <c r="AC160" i="11"/>
  <c r="AC161" i="11"/>
  <c r="N217" i="11"/>
  <c r="W306" i="11"/>
  <c r="AB214" i="11"/>
  <c r="CF214" i="11" s="1"/>
  <c r="X216" i="11"/>
  <c r="AB216" i="11"/>
  <c r="Y217" i="11"/>
  <c r="AC217" i="11"/>
  <c r="O266" i="11"/>
  <c r="AQ230" i="11"/>
  <c r="O268" i="11"/>
  <c r="AQ232" i="11"/>
  <c r="Z289" i="12"/>
  <c r="BB289" i="12" s="1"/>
  <c r="CD289" i="12" s="1"/>
  <c r="AC290" i="12"/>
  <c r="O290" i="12"/>
  <c r="M291" i="12"/>
  <c r="D286" i="12"/>
  <c r="AF286" i="12" s="1"/>
  <c r="BH286" i="12" s="1"/>
  <c r="AP79" i="12"/>
  <c r="BR79" i="12" s="1"/>
  <c r="N94" i="12"/>
  <c r="AB94" i="12"/>
  <c r="BD79" i="12"/>
  <c r="W306" i="12"/>
  <c r="AY306" i="12" s="1"/>
  <c r="CA306" i="12" s="1"/>
  <c r="E158" i="12"/>
  <c r="N159" i="12"/>
  <c r="Z159" i="12"/>
  <c r="O160" i="12"/>
  <c r="L161" i="12"/>
  <c r="M215" i="12"/>
  <c r="L217" i="12"/>
  <c r="AQ192" i="12"/>
  <c r="BS192" i="12" s="1"/>
  <c r="K268" i="12"/>
  <c r="AM268" i="12" s="1"/>
  <c r="BO268" i="12" s="1"/>
  <c r="O268" i="12"/>
  <c r="AQ268" i="12" s="1"/>
  <c r="BS268" i="12" s="1"/>
  <c r="BC232" i="12"/>
  <c r="CE232" i="12" s="1"/>
  <c r="AA268" i="12"/>
  <c r="BC268" i="12" s="1"/>
  <c r="CE268" i="12" s="1"/>
  <c r="T303" i="12"/>
  <c r="AV303" i="12" s="1"/>
  <c r="BX303" i="12" s="1"/>
  <c r="BX318" i="12" s="1"/>
  <c r="BJ318" i="12" s="1"/>
  <c r="AV247" i="12"/>
  <c r="BX247" i="12" s="1"/>
  <c r="BX262" i="12" s="1"/>
  <c r="BJ262" i="12" s="1"/>
  <c r="X262" i="12"/>
  <c r="J262" i="12" s="1"/>
  <c r="AA262" i="12"/>
  <c r="M262" i="12" s="1"/>
  <c r="BB248" i="12"/>
  <c r="Z266" i="12"/>
  <c r="BB266" i="12" s="1"/>
  <c r="CD266" i="12" s="1"/>
  <c r="BC94" i="12"/>
  <c r="AO94" i="12" s="1"/>
  <c r="E306" i="11"/>
  <c r="S306" i="11"/>
  <c r="M161" i="11"/>
  <c r="AA291" i="12"/>
  <c r="AM62" i="12"/>
  <c r="BO62" i="12" s="1"/>
  <c r="K98" i="12"/>
  <c r="AM98" i="12" s="1"/>
  <c r="BO98" i="12" s="1"/>
  <c r="BC62" i="12"/>
  <c r="CE62" i="12" s="1"/>
  <c r="M98" i="12"/>
  <c r="AO98" i="12" s="1"/>
  <c r="BQ98" i="12" s="1"/>
  <c r="D303" i="12"/>
  <c r="AF303" i="12" s="1"/>
  <c r="BH303" i="12" s="1"/>
  <c r="AF79" i="12"/>
  <c r="BH79" i="12" s="1"/>
  <c r="X98" i="12"/>
  <c r="AZ98" i="12" s="1"/>
  <c r="CB98" i="12" s="1"/>
  <c r="AZ80" i="12"/>
  <c r="CB80" i="12" s="1"/>
  <c r="CB94" i="12" s="1"/>
  <c r="BN94" i="12" s="1"/>
  <c r="AA98" i="12"/>
  <c r="BC98" i="12" s="1"/>
  <c r="CE98" i="12" s="1"/>
  <c r="K94" i="12"/>
  <c r="K214" i="12"/>
  <c r="AB214" i="12"/>
  <c r="Y215" i="12"/>
  <c r="H266" i="12"/>
  <c r="AJ266" i="12" s="1"/>
  <c r="BL266" i="12" s="1"/>
  <c r="BA230" i="12"/>
  <c r="CC230" i="12" s="1"/>
  <c r="K266" i="12"/>
  <c r="AM266" i="12" s="1"/>
  <c r="BO266" i="12" s="1"/>
  <c r="BC188" i="12"/>
  <c r="AO188" i="12" s="1"/>
  <c r="N216" i="11"/>
  <c r="J267" i="11"/>
  <c r="U267" i="11"/>
  <c r="AW249" i="11"/>
  <c r="AW262" i="11" s="1"/>
  <c r="Y269" i="11"/>
  <c r="AB289" i="12"/>
  <c r="BD289" i="12" s="1"/>
  <c r="CF289" i="12" s="1"/>
  <c r="J98" i="12"/>
  <c r="AL98" i="12" s="1"/>
  <c r="BN98" i="12" s="1"/>
  <c r="Y101" i="12"/>
  <c r="BA101" i="12" s="1"/>
  <c r="CC101" i="12" s="1"/>
  <c r="AC159" i="12"/>
  <c r="L214" i="12"/>
  <c r="Z214" i="12"/>
  <c r="X213" i="12"/>
  <c r="AZ213" i="12" s="1"/>
  <c r="CB213" i="12" s="1"/>
  <c r="N216" i="12"/>
  <c r="AB216" i="12"/>
  <c r="D267" i="12"/>
  <c r="AF267" i="12" s="1"/>
  <c r="BH267" i="12" s="1"/>
  <c r="X20" i="11"/>
  <c r="J20" i="11" s="1"/>
  <c r="L293" i="11"/>
  <c r="F303" i="11"/>
  <c r="X100" i="11"/>
  <c r="H293" i="11"/>
  <c r="L161" i="11"/>
  <c r="AC159" i="11"/>
  <c r="J160" i="11"/>
  <c r="F311" i="11"/>
  <c r="O212" i="11"/>
  <c r="O217" i="11"/>
  <c r="X188" i="11"/>
  <c r="AC214" i="11"/>
  <c r="CG214" i="11" s="1"/>
  <c r="Z262" i="11"/>
  <c r="R266" i="11"/>
  <c r="AA266" i="11"/>
  <c r="T267" i="11"/>
  <c r="AC289" i="12"/>
  <c r="BE289" i="12" s="1"/>
  <c r="CG289" i="12" s="1"/>
  <c r="AC292" i="12"/>
  <c r="Z293" i="12"/>
  <c r="K100" i="12"/>
  <c r="AM100" i="12" s="1"/>
  <c r="BO100" i="12" s="1"/>
  <c r="M216" i="12"/>
  <c r="AA216" i="12"/>
  <c r="Z262" i="12"/>
  <c r="L262" i="12" s="1"/>
  <c r="G268" i="12"/>
  <c r="AI268" i="12" s="1"/>
  <c r="BK268" i="12" s="1"/>
  <c r="AB23" i="12"/>
  <c r="AB23" i="11"/>
  <c r="CF23" i="11" s="1"/>
  <c r="M23" i="12"/>
  <c r="M23" i="11"/>
  <c r="BQ23" i="11" s="1"/>
  <c r="M154" i="10"/>
  <c r="BQ154" i="10" s="1"/>
  <c r="AV318" i="12"/>
  <c r="AH318" i="12" s="1"/>
  <c r="W327" i="10"/>
  <c r="W216" i="10"/>
  <c r="W273" i="10" s="1"/>
  <c r="R292" i="10"/>
  <c r="R150" i="10"/>
  <c r="AA311" i="10"/>
  <c r="AA157" i="10"/>
  <c r="CE157" i="10" s="1"/>
  <c r="Z311" i="10"/>
  <c r="O30" i="11"/>
  <c r="O30" i="12"/>
  <c r="O291" i="10"/>
  <c r="M29" i="11"/>
  <c r="M29" i="12"/>
  <c r="M290" i="10"/>
  <c r="BQ290" i="10" s="1"/>
  <c r="X291" i="10"/>
  <c r="AB31" i="12"/>
  <c r="AB292" i="10"/>
  <c r="AB150" i="10"/>
  <c r="AB31" i="11"/>
  <c r="AA30" i="12"/>
  <c r="AA30" i="11"/>
  <c r="AA291" i="10"/>
  <c r="AC29" i="12"/>
  <c r="AC29" i="11"/>
  <c r="AC290" i="10"/>
  <c r="CG290" i="10" s="1"/>
  <c r="CG300" i="10" s="1"/>
  <c r="AB28" i="12"/>
  <c r="AB28" i="11"/>
  <c r="CF28" i="11" s="1"/>
  <c r="Z30" i="12"/>
  <c r="Z291" i="10"/>
  <c r="Z30" i="11"/>
  <c r="AB155" i="10"/>
  <c r="BD45" i="10"/>
  <c r="BD56" i="10" s="1"/>
  <c r="M43" i="10"/>
  <c r="BQ43" i="10" s="1"/>
  <c r="AO42" i="10"/>
  <c r="F272" i="10"/>
  <c r="J229" i="12"/>
  <c r="J229" i="11"/>
  <c r="BN229" i="11" s="1"/>
  <c r="Z119" i="12"/>
  <c r="BB119" i="12" s="1"/>
  <c r="CD119" i="12" s="1"/>
  <c r="BB213" i="10"/>
  <c r="Z119" i="11"/>
  <c r="Z269" i="10"/>
  <c r="CD269" i="10" s="1"/>
  <c r="AA23" i="12"/>
  <c r="AA23" i="11"/>
  <c r="CE23" i="11" s="1"/>
  <c r="AA154" i="10"/>
  <c r="CE154" i="10" s="1"/>
  <c r="L31" i="11"/>
  <c r="L31" i="12"/>
  <c r="L292" i="10"/>
  <c r="X290" i="10"/>
  <c r="CB290" i="10" s="1"/>
  <c r="X309" i="11"/>
  <c r="Z28" i="11"/>
  <c r="CD28" i="11" s="1"/>
  <c r="Z28" i="12"/>
  <c r="AC31" i="12"/>
  <c r="AC31" i="11"/>
  <c r="AC292" i="10"/>
  <c r="AB30" i="11"/>
  <c r="AB291" i="10"/>
  <c r="AB30" i="12"/>
  <c r="AA156" i="10"/>
  <c r="CE156" i="10" s="1"/>
  <c r="AC28" i="12"/>
  <c r="AC28" i="11"/>
  <c r="CG28" i="11" s="1"/>
  <c r="V291" i="10"/>
  <c r="Z29" i="12"/>
  <c r="Z29" i="11"/>
  <c r="Z290" i="10"/>
  <c r="CD290" i="10" s="1"/>
  <c r="AA31" i="11"/>
  <c r="AA31" i="12"/>
  <c r="AA292" i="10"/>
  <c r="AA150" i="10"/>
  <c r="AB29" i="12"/>
  <c r="AB290" i="10"/>
  <c r="CF290" i="10" s="1"/>
  <c r="AB29" i="11"/>
  <c r="AA28" i="12"/>
  <c r="AA28" i="11"/>
  <c r="CE28" i="11" s="1"/>
  <c r="S292" i="10"/>
  <c r="S150" i="10"/>
  <c r="J43" i="10"/>
  <c r="AA213" i="10"/>
  <c r="CE213" i="10" s="1"/>
  <c r="BC101" i="10"/>
  <c r="E263" i="12"/>
  <c r="E263" i="11"/>
  <c r="E273" i="10"/>
  <c r="I216" i="10"/>
  <c r="M191" i="12"/>
  <c r="AO191" i="12" s="1"/>
  <c r="BQ191" i="12" s="1"/>
  <c r="M191" i="11"/>
  <c r="BQ191" i="11" s="1"/>
  <c r="M159" i="10"/>
  <c r="AA191" i="12"/>
  <c r="AA191" i="11"/>
  <c r="CE191" i="11" s="1"/>
  <c r="AA159" i="10"/>
  <c r="M192" i="12"/>
  <c r="M192" i="11"/>
  <c r="BQ192" i="11" s="1"/>
  <c r="M160" i="10"/>
  <c r="AA192" i="12"/>
  <c r="AA192" i="11"/>
  <c r="CE192" i="11" s="1"/>
  <c r="AA160" i="10"/>
  <c r="I229" i="11"/>
  <c r="BM229" i="11" s="1"/>
  <c r="I229" i="12"/>
  <c r="M193" i="12"/>
  <c r="M161" i="10"/>
  <c r="M193" i="11"/>
  <c r="W229" i="12"/>
  <c r="W229" i="11"/>
  <c r="CA229" i="11" s="1"/>
  <c r="CA244" i="11" s="1"/>
  <c r="AA193" i="12"/>
  <c r="AA193" i="11"/>
  <c r="CE193" i="11" s="1"/>
  <c r="AA161" i="10"/>
  <c r="M194" i="12"/>
  <c r="M194" i="11"/>
  <c r="BQ194" i="11" s="1"/>
  <c r="AA194" i="12"/>
  <c r="AA194" i="11"/>
  <c r="CE194" i="11" s="1"/>
  <c r="AB157" i="10"/>
  <c r="CF157" i="10" s="1"/>
  <c r="K263" i="12"/>
  <c r="K263" i="11"/>
  <c r="K273" i="10"/>
  <c r="V265" i="10"/>
  <c r="AH212" i="10"/>
  <c r="O272" i="10"/>
  <c r="L136" i="12"/>
  <c r="AN136" i="12" s="1"/>
  <c r="BP136" i="12" s="1"/>
  <c r="L136" i="11"/>
  <c r="AN268" i="10"/>
  <c r="AC30" i="12"/>
  <c r="AC30" i="11"/>
  <c r="AC291" i="10"/>
  <c r="AB156" i="10"/>
  <c r="CF156" i="10" s="1"/>
  <c r="AA29" i="11"/>
  <c r="AA29" i="12"/>
  <c r="AA290" i="10"/>
  <c r="CE290" i="10" s="1"/>
  <c r="W291" i="10"/>
  <c r="N31" i="11"/>
  <c r="N292" i="10"/>
  <c r="N31" i="12"/>
  <c r="M30" i="12"/>
  <c r="M310" i="12" s="1"/>
  <c r="M30" i="11"/>
  <c r="M291" i="10"/>
  <c r="O29" i="12"/>
  <c r="O29" i="11"/>
  <c r="O309" i="11" s="1"/>
  <c r="O290" i="10"/>
  <c r="BS290" i="10" s="1"/>
  <c r="N28" i="12"/>
  <c r="N308" i="12" s="1"/>
  <c r="N28" i="11"/>
  <c r="BR28" i="11" s="1"/>
  <c r="L30" i="12"/>
  <c r="L30" i="11"/>
  <c r="L291" i="10"/>
  <c r="AY45" i="10"/>
  <c r="W155" i="10"/>
  <c r="AQ97" i="10"/>
  <c r="Y209" i="10"/>
  <c r="CC209" i="10" s="1"/>
  <c r="BA97" i="10"/>
  <c r="AZ210" i="10"/>
  <c r="X266" i="10"/>
  <c r="V213" i="10"/>
  <c r="BZ213" i="10" s="1"/>
  <c r="AX101" i="10"/>
  <c r="F263" i="12"/>
  <c r="F263" i="11"/>
  <c r="F273" i="10"/>
  <c r="N216" i="10"/>
  <c r="X217" i="10"/>
  <c r="AB209" i="10"/>
  <c r="CF209" i="10" s="1"/>
  <c r="S269" i="10"/>
  <c r="AU213" i="10"/>
  <c r="G272" i="10"/>
  <c r="F209" i="10"/>
  <c r="AL97" i="10"/>
  <c r="AF97" i="10"/>
  <c r="AI97" i="10"/>
  <c r="AM97" i="10"/>
  <c r="K209" i="10"/>
  <c r="T311" i="10"/>
  <c r="T157" i="10"/>
  <c r="BX157" i="10" s="1"/>
  <c r="AC311" i="10"/>
  <c r="AC157" i="10"/>
  <c r="CG157" i="10" s="1"/>
  <c r="AB311" i="10"/>
  <c r="AU300" i="10"/>
  <c r="AV20" i="10"/>
  <c r="R157" i="10"/>
  <c r="BV157" i="10" s="1"/>
  <c r="R311" i="10"/>
  <c r="R20" i="10"/>
  <c r="T292" i="10"/>
  <c r="T150" i="10"/>
  <c r="T318" i="12"/>
  <c r="F318" i="12" s="1"/>
  <c r="S20" i="10"/>
  <c r="E20" i="10" s="1"/>
  <c r="S311" i="10"/>
  <c r="S38" i="10"/>
  <c r="BE300" i="10"/>
  <c r="BC300" i="10"/>
  <c r="Z31" i="12"/>
  <c r="Z31" i="11"/>
  <c r="Z150" i="10"/>
  <c r="Z292" i="10"/>
  <c r="L28" i="11"/>
  <c r="BP28" i="11" s="1"/>
  <c r="L28" i="12"/>
  <c r="E290" i="10"/>
  <c r="BI290" i="10" s="1"/>
  <c r="O31" i="12"/>
  <c r="O31" i="11"/>
  <c r="O292" i="10"/>
  <c r="N30" i="11"/>
  <c r="N291" i="10"/>
  <c r="N30" i="12"/>
  <c r="O28" i="11"/>
  <c r="BS28" i="11" s="1"/>
  <c r="O28" i="12"/>
  <c r="L29" i="12"/>
  <c r="L29" i="11"/>
  <c r="L309" i="11" s="1"/>
  <c r="L290" i="10"/>
  <c r="BP290" i="10" s="1"/>
  <c r="E291" i="10"/>
  <c r="M31" i="12"/>
  <c r="M31" i="11"/>
  <c r="M292" i="10"/>
  <c r="N290" i="10"/>
  <c r="BR290" i="10" s="1"/>
  <c r="N29" i="12"/>
  <c r="N29" i="11"/>
  <c r="N309" i="11" s="1"/>
  <c r="M28" i="12"/>
  <c r="M28" i="11"/>
  <c r="BQ28" i="11" s="1"/>
  <c r="E292" i="10"/>
  <c r="AT56" i="10"/>
  <c r="AX42" i="10"/>
  <c r="H43" i="10"/>
  <c r="V43" i="10"/>
  <c r="BA42" i="10"/>
  <c r="Y43" i="10"/>
  <c r="K43" i="10"/>
  <c r="AN45" i="10"/>
  <c r="L155" i="10"/>
  <c r="AL100" i="10"/>
  <c r="J212" i="10"/>
  <c r="BN212" i="10" s="1"/>
  <c r="AI101" i="10"/>
  <c r="G213" i="10"/>
  <c r="AM101" i="10"/>
  <c r="K213" i="10"/>
  <c r="BO213" i="10" s="1"/>
  <c r="AP101" i="10"/>
  <c r="N213" i="10"/>
  <c r="BR213" i="10" s="1"/>
  <c r="N155" i="10"/>
  <c r="I272" i="10"/>
  <c r="L43" i="10"/>
  <c r="BP43" i="10" s="1"/>
  <c r="AN42" i="10"/>
  <c r="AQ42" i="10"/>
  <c r="F43" i="10"/>
  <c r="BJ43" i="10" s="1"/>
  <c r="AF45" i="10"/>
  <c r="AL45" i="10"/>
  <c r="J155" i="10"/>
  <c r="S265" i="10"/>
  <c r="AU209" i="10"/>
  <c r="BC97" i="10"/>
  <c r="AT98" i="10"/>
  <c r="AV98" i="10"/>
  <c r="AX98" i="10"/>
  <c r="AZ98" i="10"/>
  <c r="BB98" i="10"/>
  <c r="BD98" i="10"/>
  <c r="AK101" i="10"/>
  <c r="O269" i="10"/>
  <c r="BS269" i="10" s="1"/>
  <c r="O213" i="10"/>
  <c r="BS213" i="10" s="1"/>
  <c r="AV101" i="10"/>
  <c r="F213" i="10"/>
  <c r="BJ213" i="10" s="1"/>
  <c r="F155" i="10"/>
  <c r="D272" i="10"/>
  <c r="H272" i="10"/>
  <c r="J263" i="12"/>
  <c r="J263" i="11"/>
  <c r="N229" i="12"/>
  <c r="N229" i="11"/>
  <c r="BR229" i="11" s="1"/>
  <c r="AB229" i="12"/>
  <c r="AB229" i="11"/>
  <c r="CF229" i="11" s="1"/>
  <c r="CF244" i="11" s="1"/>
  <c r="BR244" i="11" s="1"/>
  <c r="AY210" i="10"/>
  <c r="W266" i="10"/>
  <c r="AT212" i="10"/>
  <c r="AW212" i="10"/>
  <c r="U268" i="10"/>
  <c r="I213" i="10"/>
  <c r="BM213" i="10" s="1"/>
  <c r="AY213" i="10"/>
  <c r="W269" i="10"/>
  <c r="J272" i="10"/>
  <c r="Y217" i="10"/>
  <c r="R268" i="10"/>
  <c r="AZ136" i="12"/>
  <c r="CB136" i="12" s="1"/>
  <c r="AZ268" i="10"/>
  <c r="L272" i="10"/>
  <c r="AK98" i="10"/>
  <c r="I266" i="10"/>
  <c r="L210" i="10"/>
  <c r="L266" i="10"/>
  <c r="N210" i="10"/>
  <c r="R154" i="10"/>
  <c r="BV154" i="10" s="1"/>
  <c r="AT288" i="10"/>
  <c r="AU285" i="11"/>
  <c r="Z158" i="11"/>
  <c r="CD158" i="11" s="1"/>
  <c r="Z290" i="11"/>
  <c r="CD290" i="11" s="1"/>
  <c r="AC158" i="11"/>
  <c r="CG158" i="11" s="1"/>
  <c r="O158" i="11"/>
  <c r="BS158" i="11" s="1"/>
  <c r="AC290" i="11"/>
  <c r="CG290" i="11" s="1"/>
  <c r="AB160" i="11"/>
  <c r="N160" i="11"/>
  <c r="X293" i="11"/>
  <c r="J161" i="11"/>
  <c r="X161" i="11"/>
  <c r="AB161" i="11"/>
  <c r="N161" i="11"/>
  <c r="AB293" i="11"/>
  <c r="AX45" i="10"/>
  <c r="V155" i="10"/>
  <c r="Z155" i="10"/>
  <c r="BB45" i="10"/>
  <c r="BB56" i="10" s="1"/>
  <c r="BC209" i="10"/>
  <c r="AA265" i="10"/>
  <c r="R210" i="10"/>
  <c r="AB266" i="10"/>
  <c r="BD210" i="10"/>
  <c r="AK100" i="10"/>
  <c r="I268" i="10"/>
  <c r="N118" i="12"/>
  <c r="N118" i="11"/>
  <c r="BR118" i="11" s="1"/>
  <c r="N268" i="10"/>
  <c r="BR268" i="10" s="1"/>
  <c r="Z118" i="12"/>
  <c r="Z118" i="11"/>
  <c r="CD118" i="11" s="1"/>
  <c r="Z268" i="10"/>
  <c r="CD268" i="10" s="1"/>
  <c r="U213" i="10"/>
  <c r="BY213" i="10" s="1"/>
  <c r="AW101" i="10"/>
  <c r="D263" i="12"/>
  <c r="D263" i="11"/>
  <c r="D273" i="10"/>
  <c r="H273" i="10"/>
  <c r="H263" i="12"/>
  <c r="H263" i="11"/>
  <c r="L191" i="12"/>
  <c r="AN191" i="12" s="1"/>
  <c r="BP191" i="12" s="1"/>
  <c r="L159" i="10"/>
  <c r="L191" i="11"/>
  <c r="BP191" i="11" s="1"/>
  <c r="Z191" i="12"/>
  <c r="L209" i="12" s="1"/>
  <c r="AN209" i="12" s="1"/>
  <c r="BP209" i="12" s="1"/>
  <c r="Z191" i="11"/>
  <c r="CD191" i="11" s="1"/>
  <c r="Z159" i="10"/>
  <c r="L192" i="11"/>
  <c r="BP192" i="11" s="1"/>
  <c r="L192" i="12"/>
  <c r="L160" i="10"/>
  <c r="Z192" i="12"/>
  <c r="Z192" i="11"/>
  <c r="CD192" i="11" s="1"/>
  <c r="Z160" i="10"/>
  <c r="D229" i="12"/>
  <c r="D229" i="11"/>
  <c r="BH229" i="11" s="1"/>
  <c r="H229" i="12"/>
  <c r="H229" i="11"/>
  <c r="BL229" i="11" s="1"/>
  <c r="L193" i="12"/>
  <c r="L193" i="11"/>
  <c r="BP193" i="11" s="1"/>
  <c r="L161" i="10"/>
  <c r="R229" i="12"/>
  <c r="R229" i="11"/>
  <c r="BV229" i="11" s="1"/>
  <c r="BV244" i="11" s="1"/>
  <c r="BH244" i="11" s="1"/>
  <c r="V229" i="12"/>
  <c r="V229" i="11"/>
  <c r="BZ229" i="11" s="1"/>
  <c r="BZ244" i="11" s="1"/>
  <c r="Z193" i="12"/>
  <c r="Z161" i="10"/>
  <c r="Z193" i="11"/>
  <c r="CD193" i="11" s="1"/>
  <c r="L194" i="11"/>
  <c r="BP194" i="11" s="1"/>
  <c r="L194" i="12"/>
  <c r="Z194" i="12"/>
  <c r="Z194" i="11"/>
  <c r="CD194" i="11" s="1"/>
  <c r="H155" i="10"/>
  <c r="U216" i="10"/>
  <c r="U273" i="10" s="1"/>
  <c r="G216" i="10"/>
  <c r="O229" i="12"/>
  <c r="O229" i="11"/>
  <c r="BS229" i="11" s="1"/>
  <c r="X229" i="12"/>
  <c r="X229" i="11"/>
  <c r="CB229" i="11" s="1"/>
  <c r="CB244" i="11" s="1"/>
  <c r="BN244" i="11" s="1"/>
  <c r="AC229" i="12"/>
  <c r="AC229" i="11"/>
  <c r="CG229" i="11" s="1"/>
  <c r="CG244" i="11" s="1"/>
  <c r="S266" i="10"/>
  <c r="AU210" i="10"/>
  <c r="L118" i="12"/>
  <c r="L118" i="11"/>
  <c r="BP118" i="11" s="1"/>
  <c r="AN212" i="10"/>
  <c r="X213" i="10"/>
  <c r="CB213" i="10" s="1"/>
  <c r="AC119" i="12"/>
  <c r="BE119" i="12" s="1"/>
  <c r="CG119" i="12" s="1"/>
  <c r="AC119" i="11"/>
  <c r="AC269" i="10"/>
  <c r="CG269" i="10" s="1"/>
  <c r="N272" i="10"/>
  <c r="Z266" i="10"/>
  <c r="M272" i="10"/>
  <c r="F210" i="10"/>
  <c r="AH305" i="10"/>
  <c r="AK305" i="10"/>
  <c r="I97" i="10"/>
  <c r="BM97" i="10" s="1"/>
  <c r="T61" i="11"/>
  <c r="BX61" i="11" s="1"/>
  <c r="T97" i="10"/>
  <c r="BX97" i="10" s="1"/>
  <c r="T61" i="12"/>
  <c r="AV305" i="10"/>
  <c r="AZ305" i="10"/>
  <c r="X61" i="12"/>
  <c r="X61" i="11"/>
  <c r="CB61" i="11" s="1"/>
  <c r="X97" i="10"/>
  <c r="CB97" i="10" s="1"/>
  <c r="AB61" i="12"/>
  <c r="AB61" i="11"/>
  <c r="CF61" i="11" s="1"/>
  <c r="BD305" i="10"/>
  <c r="AW286" i="10"/>
  <c r="AJ287" i="10"/>
  <c r="H57" i="12"/>
  <c r="H57" i="11"/>
  <c r="BB288" i="10"/>
  <c r="AL305" i="10"/>
  <c r="AL61" i="12"/>
  <c r="BN61" i="12" s="1"/>
  <c r="J61" i="11"/>
  <c r="BN61" i="11" s="1"/>
  <c r="R61" i="12"/>
  <c r="R61" i="11"/>
  <c r="BV61" i="11" s="1"/>
  <c r="R97" i="10"/>
  <c r="BV97" i="10" s="1"/>
  <c r="AT305" i="10"/>
  <c r="AW305" i="10"/>
  <c r="U61" i="11"/>
  <c r="BY61" i="11" s="1"/>
  <c r="U61" i="12"/>
  <c r="BA305" i="10"/>
  <c r="Y61" i="11"/>
  <c r="CC61" i="11" s="1"/>
  <c r="Y61" i="12"/>
  <c r="BB286" i="10"/>
  <c r="BB300" i="10" s="1"/>
  <c r="Z157" i="10"/>
  <c r="CD157" i="10" s="1"/>
  <c r="E57" i="11"/>
  <c r="S57" i="11" s="1"/>
  <c r="E57" i="12"/>
  <c r="S57" i="12" s="1"/>
  <c r="AQ121" i="12"/>
  <c r="BS121" i="12" s="1"/>
  <c r="S160" i="12"/>
  <c r="S328" i="12" s="1"/>
  <c r="E160" i="12"/>
  <c r="S292" i="12"/>
  <c r="E292" i="12"/>
  <c r="AB160" i="12"/>
  <c r="N292" i="12"/>
  <c r="N160" i="12"/>
  <c r="M161" i="12"/>
  <c r="AA161" i="12"/>
  <c r="M293" i="12"/>
  <c r="AY42" i="10"/>
  <c r="I43" i="10"/>
  <c r="AW45" i="10"/>
  <c r="BC42" i="10"/>
  <c r="BE42" i="10"/>
  <c r="E43" i="10"/>
  <c r="BI43" i="10" s="1"/>
  <c r="U97" i="10"/>
  <c r="BY97" i="10" s="1"/>
  <c r="AY97" i="10"/>
  <c r="W209" i="10"/>
  <c r="CA209" i="10" s="1"/>
  <c r="G266" i="10"/>
  <c r="O266" i="10"/>
  <c r="R156" i="10"/>
  <c r="BV156" i="10" s="1"/>
  <c r="AI100" i="10"/>
  <c r="G212" i="10"/>
  <c r="BK212" i="10" s="1"/>
  <c r="S268" i="10"/>
  <c r="AU212" i="10"/>
  <c r="Y118" i="12"/>
  <c r="BA118" i="12" s="1"/>
  <c r="CC118" i="12" s="1"/>
  <c r="Y118" i="11"/>
  <c r="CC118" i="11" s="1"/>
  <c r="Y268" i="10"/>
  <c r="CC268" i="10" s="1"/>
  <c r="AA118" i="12"/>
  <c r="AA118" i="11"/>
  <c r="AA268" i="10"/>
  <c r="CE268" i="10" s="1"/>
  <c r="AC118" i="12"/>
  <c r="AC268" i="10"/>
  <c r="CG268" i="10" s="1"/>
  <c r="AC118" i="11"/>
  <c r="BE212" i="10"/>
  <c r="AN101" i="10"/>
  <c r="L213" i="10"/>
  <c r="BP213" i="10" s="1"/>
  <c r="AQ101" i="10"/>
  <c r="BA213" i="10"/>
  <c r="Y119" i="12"/>
  <c r="BA119" i="12" s="1"/>
  <c r="CC119" i="12" s="1"/>
  <c r="Y269" i="10"/>
  <c r="CC269" i="10" s="1"/>
  <c r="Y119" i="11"/>
  <c r="CC119" i="11" s="1"/>
  <c r="BD101" i="10"/>
  <c r="AB213" i="10"/>
  <c r="T229" i="12"/>
  <c r="T229" i="11"/>
  <c r="BX229" i="11" s="1"/>
  <c r="BX244" i="11" s="1"/>
  <c r="BJ244" i="11" s="1"/>
  <c r="K272" i="10"/>
  <c r="O263" i="12"/>
  <c r="O263" i="11"/>
  <c r="O273" i="10"/>
  <c r="F229" i="12"/>
  <c r="F229" i="11"/>
  <c r="BJ229" i="11" s="1"/>
  <c r="K229" i="12"/>
  <c r="K229" i="11"/>
  <c r="BO229" i="11" s="1"/>
  <c r="U229" i="12"/>
  <c r="U229" i="11"/>
  <c r="BY229" i="11" s="1"/>
  <c r="BY244" i="11" s="1"/>
  <c r="BC210" i="10"/>
  <c r="AP212" i="10"/>
  <c r="T213" i="10"/>
  <c r="BX213" i="10" s="1"/>
  <c r="F266" i="10"/>
  <c r="V266" i="10"/>
  <c r="H268" i="10"/>
  <c r="E210" i="10"/>
  <c r="BI210" i="10" s="1"/>
  <c r="AG98" i="10"/>
  <c r="AJ98" i="10"/>
  <c r="H210" i="10"/>
  <c r="BL210" i="10" s="1"/>
  <c r="AN98" i="10"/>
  <c r="AP98" i="10"/>
  <c r="AU305" i="11"/>
  <c r="S318" i="11"/>
  <c r="AL80" i="11"/>
  <c r="J98" i="11"/>
  <c r="AN82" i="11"/>
  <c r="L100" i="11"/>
  <c r="D267" i="11"/>
  <c r="AF231" i="11"/>
  <c r="L268" i="11"/>
  <c r="AN232" i="11"/>
  <c r="U97" i="12"/>
  <c r="U94" i="12"/>
  <c r="AW79" i="12"/>
  <c r="U303" i="12"/>
  <c r="AW303" i="12" s="1"/>
  <c r="BY303" i="12" s="1"/>
  <c r="AN80" i="12"/>
  <c r="BP80" i="12" s="1"/>
  <c r="L98" i="12"/>
  <c r="AN98" i="12" s="1"/>
  <c r="BP98" i="12" s="1"/>
  <c r="AQ80" i="12"/>
  <c r="BS80" i="12" s="1"/>
  <c r="O98" i="12"/>
  <c r="AQ98" i="12" s="1"/>
  <c r="BS98" i="12" s="1"/>
  <c r="Z98" i="12"/>
  <c r="BB98" i="12" s="1"/>
  <c r="CD98" i="12" s="1"/>
  <c r="BB80" i="12"/>
  <c r="CD80" i="12" s="1"/>
  <c r="AP82" i="12"/>
  <c r="N100" i="12"/>
  <c r="AP100" i="12" s="1"/>
  <c r="BR100" i="12" s="1"/>
  <c r="T100" i="12"/>
  <c r="F100" i="12"/>
  <c r="T94" i="12"/>
  <c r="F94" i="12" s="1"/>
  <c r="AV82" i="12"/>
  <c r="BX82" i="12" s="1"/>
  <c r="BX94" i="12" s="1"/>
  <c r="BJ94" i="12" s="1"/>
  <c r="F101" i="12"/>
  <c r="AV83" i="12"/>
  <c r="BX83" i="12" s="1"/>
  <c r="T101" i="12"/>
  <c r="X101" i="12"/>
  <c r="AZ101" i="12" s="1"/>
  <c r="CB101" i="12" s="1"/>
  <c r="AZ83" i="12"/>
  <c r="CB83" i="12" s="1"/>
  <c r="X94" i="12"/>
  <c r="AA94" i="12"/>
  <c r="M94" i="12" s="1"/>
  <c r="AA101" i="12"/>
  <c r="BC101" i="12" s="1"/>
  <c r="CE101" i="12" s="1"/>
  <c r="AB118" i="12"/>
  <c r="BD118" i="12" s="1"/>
  <c r="CF118" i="12" s="1"/>
  <c r="AB118" i="11"/>
  <c r="AB268" i="10"/>
  <c r="CF268" i="10" s="1"/>
  <c r="L97" i="10"/>
  <c r="BP97" i="10" s="1"/>
  <c r="L61" i="11"/>
  <c r="BP61" i="11" s="1"/>
  <c r="L61" i="12"/>
  <c r="AN305" i="10"/>
  <c r="AA61" i="12"/>
  <c r="AA61" i="11"/>
  <c r="CE61" i="11" s="1"/>
  <c r="BC305" i="10"/>
  <c r="M97" i="10"/>
  <c r="BQ97" i="10" s="1"/>
  <c r="T154" i="10"/>
  <c r="BX154" i="10" s="1"/>
  <c r="AV288" i="10"/>
  <c r="AV300" i="10" s="1"/>
  <c r="BD288" i="10"/>
  <c r="AB154" i="10"/>
  <c r="CF154" i="10" s="1"/>
  <c r="O94" i="11"/>
  <c r="R286" i="11"/>
  <c r="D98" i="11"/>
  <c r="BH98" i="11" s="1"/>
  <c r="AP232" i="11"/>
  <c r="N268" i="11"/>
  <c r="AL233" i="11"/>
  <c r="J269" i="11"/>
  <c r="Z100" i="12"/>
  <c r="BB100" i="12" s="1"/>
  <c r="CD100" i="12" s="1"/>
  <c r="L100" i="12"/>
  <c r="AN100" i="12" s="1"/>
  <c r="BP100" i="12" s="1"/>
  <c r="BB82" i="12"/>
  <c r="CD82" i="12" s="1"/>
  <c r="BE20" i="12"/>
  <c r="AO7" i="11"/>
  <c r="AQ8" i="11"/>
  <c r="N47" i="11"/>
  <c r="N291" i="11"/>
  <c r="AC20" i="11"/>
  <c r="O20" i="11" s="1"/>
  <c r="BE5" i="11"/>
  <c r="AH248" i="11"/>
  <c r="F266" i="11"/>
  <c r="BJ266" i="11" s="1"/>
  <c r="K267" i="11"/>
  <c r="AM249" i="11"/>
  <c r="AN251" i="11"/>
  <c r="L269" i="11"/>
  <c r="AT247" i="11"/>
  <c r="R262" i="11"/>
  <c r="D262" i="11" s="1"/>
  <c r="R303" i="11"/>
  <c r="BV303" i="11" s="1"/>
  <c r="AY247" i="11"/>
  <c r="W262" i="11"/>
  <c r="I262" i="11" s="1"/>
  <c r="W303" i="11"/>
  <c r="AA262" i="11"/>
  <c r="M262" i="11" s="1"/>
  <c r="BC247" i="11"/>
  <c r="T266" i="11"/>
  <c r="BX266" i="11" s="1"/>
  <c r="T304" i="11"/>
  <c r="BX304" i="11" s="1"/>
  <c r="AV248" i="11"/>
  <c r="X266" i="11"/>
  <c r="AZ248" i="11"/>
  <c r="X262" i="11"/>
  <c r="J262" i="11" s="1"/>
  <c r="BD248" i="11"/>
  <c r="AB262" i="11"/>
  <c r="N262" i="11" s="1"/>
  <c r="N266" i="11"/>
  <c r="BA249" i="11"/>
  <c r="BA262" i="11" s="1"/>
  <c r="Y267" i="11"/>
  <c r="BE249" i="11"/>
  <c r="AC267" i="11"/>
  <c r="AC262" i="11"/>
  <c r="O262" i="11" s="1"/>
  <c r="V268" i="11"/>
  <c r="AX250" i="11"/>
  <c r="V306" i="11"/>
  <c r="V269" i="11"/>
  <c r="AX251" i="11"/>
  <c r="AC269" i="11"/>
  <c r="BE251" i="11"/>
  <c r="O269" i="11"/>
  <c r="X158" i="12"/>
  <c r="AA160" i="12"/>
  <c r="M160" i="12"/>
  <c r="E161" i="12"/>
  <c r="E311" i="12"/>
  <c r="S311" i="12"/>
  <c r="S161" i="12"/>
  <c r="S329" i="12" s="1"/>
  <c r="S150" i="12"/>
  <c r="E150" i="12" s="1"/>
  <c r="AP174" i="12"/>
  <c r="BR174" i="12" s="1"/>
  <c r="AL98" i="10"/>
  <c r="J210" i="10"/>
  <c r="D61" i="12"/>
  <c r="D61" i="11"/>
  <c r="BH61" i="11" s="1"/>
  <c r="N61" i="11"/>
  <c r="BR61" i="11" s="1"/>
  <c r="N61" i="12"/>
  <c r="N97" i="10"/>
  <c r="BR97" i="10" s="1"/>
  <c r="AP305" i="10"/>
  <c r="Z61" i="12"/>
  <c r="BB305" i="10"/>
  <c r="Z97" i="10"/>
  <c r="CD97" i="10" s="1"/>
  <c r="Z61" i="11"/>
  <c r="CD61" i="11" s="1"/>
  <c r="S157" i="10"/>
  <c r="BW157" i="10" s="1"/>
  <c r="F57" i="12"/>
  <c r="T57" i="12" s="1"/>
  <c r="F57" i="11"/>
  <c r="T57" i="11" s="1"/>
  <c r="AH287" i="10"/>
  <c r="AL287" i="10"/>
  <c r="J57" i="12"/>
  <c r="J57" i="11"/>
  <c r="BE9" i="11"/>
  <c r="O289" i="11"/>
  <c r="L213" i="11"/>
  <c r="AN177" i="11"/>
  <c r="M215" i="11"/>
  <c r="M291" i="11"/>
  <c r="AA188" i="11"/>
  <c r="M188" i="11" s="1"/>
  <c r="Y213" i="11"/>
  <c r="K213" i="11"/>
  <c r="AC213" i="11"/>
  <c r="BE177" i="11"/>
  <c r="BE188" i="11" s="1"/>
  <c r="AQ188" i="11" s="1"/>
  <c r="Z215" i="11"/>
  <c r="L215" i="11"/>
  <c r="M292" i="11"/>
  <c r="AA292" i="11"/>
  <c r="M217" i="11"/>
  <c r="AA293" i="11"/>
  <c r="U266" i="11"/>
  <c r="AW230" i="11"/>
  <c r="M47" i="12"/>
  <c r="N293" i="12"/>
  <c r="AF101" i="12"/>
  <c r="BH101" i="12" s="1"/>
  <c r="M98" i="11"/>
  <c r="AO62" i="11"/>
  <c r="J100" i="11"/>
  <c r="AL64" i="11"/>
  <c r="K101" i="11"/>
  <c r="AP65" i="11"/>
  <c r="N101" i="11"/>
  <c r="Y94" i="11"/>
  <c r="K94" i="11" s="1"/>
  <c r="BA80" i="11"/>
  <c r="E150" i="11"/>
  <c r="E160" i="11"/>
  <c r="E310" i="11"/>
  <c r="I160" i="11"/>
  <c r="I310" i="11"/>
  <c r="AP7" i="12"/>
  <c r="BR7" i="12" s="1"/>
  <c r="AW64" i="12"/>
  <c r="BY64" i="12" s="1"/>
  <c r="U100" i="12"/>
  <c r="AW100" i="12" s="1"/>
  <c r="BY100" i="12" s="1"/>
  <c r="W100" i="12"/>
  <c r="AY100" i="12" s="1"/>
  <c r="CA100" i="12" s="1"/>
  <c r="AY82" i="12"/>
  <c r="CA82" i="12" s="1"/>
  <c r="AX262" i="12"/>
  <c r="AJ262" i="12" s="1"/>
  <c r="L188" i="12"/>
  <c r="O94" i="12"/>
  <c r="BB20" i="11"/>
  <c r="AN20" i="11" s="1"/>
  <c r="AQ5" i="11"/>
  <c r="N290" i="11"/>
  <c r="BR290" i="11" s="1"/>
  <c r="AB290" i="11"/>
  <c r="CF290" i="11" s="1"/>
  <c r="L291" i="11"/>
  <c r="N292" i="11"/>
  <c r="AU61" i="11"/>
  <c r="S97" i="11"/>
  <c r="BW97" i="11" s="1"/>
  <c r="E97" i="11"/>
  <c r="BI97" i="11" s="1"/>
  <c r="E285" i="11"/>
  <c r="V305" i="11"/>
  <c r="Z94" i="11"/>
  <c r="L94" i="11" s="1"/>
  <c r="AV83" i="11"/>
  <c r="T101" i="11"/>
  <c r="BX101" i="11" s="1"/>
  <c r="F101" i="11"/>
  <c r="BJ101" i="11" s="1"/>
  <c r="AZ83" i="11"/>
  <c r="X101" i="11"/>
  <c r="N213" i="11"/>
  <c r="AP195" i="11"/>
  <c r="F268" i="11"/>
  <c r="AH232" i="11"/>
  <c r="BB6" i="12"/>
  <c r="AB289" i="11"/>
  <c r="BD9" i="11"/>
  <c r="Y291" i="11"/>
  <c r="O47" i="11"/>
  <c r="AC291" i="11"/>
  <c r="O291" i="11"/>
  <c r="AC293" i="11"/>
  <c r="O293" i="11"/>
  <c r="AU98" i="11"/>
  <c r="S322" i="11"/>
  <c r="O98" i="11"/>
  <c r="BE62" i="11"/>
  <c r="AC98" i="11"/>
  <c r="AF82" i="11"/>
  <c r="D306" i="11"/>
  <c r="M158" i="11"/>
  <c r="BQ158" i="11" s="1"/>
  <c r="AA158" i="11"/>
  <c r="CE158" i="11" s="1"/>
  <c r="T309" i="11"/>
  <c r="T159" i="11"/>
  <c r="AP175" i="11"/>
  <c r="AB209" i="11"/>
  <c r="CF209" i="11" s="1"/>
  <c r="BD191" i="11"/>
  <c r="N267" i="11"/>
  <c r="AP231" i="11"/>
  <c r="I268" i="11"/>
  <c r="AK232" i="11"/>
  <c r="M267" i="11"/>
  <c r="AA267" i="11"/>
  <c r="BC231" i="11"/>
  <c r="U269" i="11"/>
  <c r="AW233" i="11"/>
  <c r="K269" i="11"/>
  <c r="AO8" i="12"/>
  <c r="BQ8" i="12" s="1"/>
  <c r="AQ9" i="12"/>
  <c r="BS9" i="12" s="1"/>
  <c r="L290" i="12"/>
  <c r="L46" i="12"/>
  <c r="M292" i="12"/>
  <c r="M48" i="12"/>
  <c r="I98" i="12"/>
  <c r="AK98" i="12" s="1"/>
  <c r="BM98" i="12" s="1"/>
  <c r="AY62" i="12"/>
  <c r="CA62" i="12" s="1"/>
  <c r="W98" i="12"/>
  <c r="AY98" i="12" s="1"/>
  <c r="CA98" i="12" s="1"/>
  <c r="BC65" i="12"/>
  <c r="CE65" i="12" s="1"/>
  <c r="M289" i="12"/>
  <c r="AO289" i="12" s="1"/>
  <c r="BQ289" i="12" s="1"/>
  <c r="AA289" i="12"/>
  <c r="BC289" i="12" s="1"/>
  <c r="CE289" i="12" s="1"/>
  <c r="N43" i="10"/>
  <c r="BR43" i="10" s="1"/>
  <c r="AP42" i="10"/>
  <c r="N191" i="12"/>
  <c r="N191" i="11"/>
  <c r="BR191" i="11" s="1"/>
  <c r="J209" i="12"/>
  <c r="AL209" i="12" s="1"/>
  <c r="BN209" i="12" s="1"/>
  <c r="N192" i="12"/>
  <c r="AP192" i="12" s="1"/>
  <c r="BR192" i="12" s="1"/>
  <c r="N192" i="11"/>
  <c r="BR192" i="11" s="1"/>
  <c r="AB192" i="12"/>
  <c r="AB192" i="11"/>
  <c r="CF192" i="11" s="1"/>
  <c r="AL193" i="12"/>
  <c r="BN193" i="12" s="1"/>
  <c r="AL193" i="11"/>
  <c r="AB193" i="11"/>
  <c r="AB193" i="12"/>
  <c r="AL194" i="12"/>
  <c r="BN194" i="12" s="1"/>
  <c r="AL194" i="11"/>
  <c r="N194" i="12"/>
  <c r="AP194" i="12" s="1"/>
  <c r="BR194" i="12" s="1"/>
  <c r="N194" i="11"/>
  <c r="BR194" i="11" s="1"/>
  <c r="AB194" i="12"/>
  <c r="AB194" i="11"/>
  <c r="CF194" i="11" s="1"/>
  <c r="E155" i="10"/>
  <c r="J160" i="10"/>
  <c r="J217" i="10" s="1"/>
  <c r="O217" i="10"/>
  <c r="AB160" i="10"/>
  <c r="G229" i="12"/>
  <c r="G229" i="11"/>
  <c r="BK229" i="11" s="1"/>
  <c r="Y229" i="12"/>
  <c r="Y229" i="11"/>
  <c r="CC229" i="11" s="1"/>
  <c r="CC244" i="11" s="1"/>
  <c r="BO244" i="11" s="1"/>
  <c r="AW210" i="10"/>
  <c r="U266" i="10"/>
  <c r="BA210" i="10"/>
  <c r="Y266" i="10"/>
  <c r="AY212" i="10"/>
  <c r="W268" i="10"/>
  <c r="J213" i="10"/>
  <c r="BN213" i="10" s="1"/>
  <c r="M213" i="10"/>
  <c r="BQ213" i="10" s="1"/>
  <c r="R213" i="10"/>
  <c r="BV213" i="10" s="1"/>
  <c r="J269" i="10"/>
  <c r="BN269" i="10" s="1"/>
  <c r="AG305" i="10"/>
  <c r="E97" i="10"/>
  <c r="BI97" i="10" s="1"/>
  <c r="AJ305" i="10"/>
  <c r="H97" i="10"/>
  <c r="BL97" i="10" s="1"/>
  <c r="AY305" i="10"/>
  <c r="W61" i="11"/>
  <c r="CA61" i="11" s="1"/>
  <c r="AC61" i="11"/>
  <c r="CG61" i="11" s="1"/>
  <c r="AC97" i="10"/>
  <c r="CG97" i="10" s="1"/>
  <c r="AC61" i="12"/>
  <c r="AF287" i="10"/>
  <c r="D57" i="11"/>
  <c r="AI287" i="10"/>
  <c r="G57" i="11"/>
  <c r="G57" i="12"/>
  <c r="AM287" i="10"/>
  <c r="K57" i="11"/>
  <c r="M57" i="12"/>
  <c r="M57" i="11"/>
  <c r="AY288" i="10"/>
  <c r="E322" i="11"/>
  <c r="O289" i="12"/>
  <c r="AQ289" i="12" s="1"/>
  <c r="BS289" i="12" s="1"/>
  <c r="BD191" i="12"/>
  <c r="CF191" i="12" s="1"/>
  <c r="BD9" i="12"/>
  <c r="CF9" i="12" s="1"/>
  <c r="BC20" i="12"/>
  <c r="Z290" i="12"/>
  <c r="L262" i="11"/>
  <c r="AB20" i="11"/>
  <c r="N20" i="11" s="1"/>
  <c r="BD65" i="11"/>
  <c r="AZ94" i="11"/>
  <c r="U94" i="11"/>
  <c r="I267" i="11"/>
  <c r="W267" i="11"/>
  <c r="AP7" i="11"/>
  <c r="L290" i="11"/>
  <c r="BP290" i="11" s="1"/>
  <c r="BC7" i="11"/>
  <c r="BC20" i="11" s="1"/>
  <c r="AO20" i="11" s="1"/>
  <c r="AL65" i="11"/>
  <c r="J101" i="11"/>
  <c r="M289" i="11"/>
  <c r="M101" i="11"/>
  <c r="AT80" i="11"/>
  <c r="R98" i="11"/>
  <c r="BV98" i="11" s="1"/>
  <c r="U98" i="11"/>
  <c r="AW80" i="11"/>
  <c r="AW94" i="11" s="1"/>
  <c r="G98" i="11"/>
  <c r="X98" i="11"/>
  <c r="X94" i="11"/>
  <c r="AB98" i="11"/>
  <c r="N98" i="11"/>
  <c r="AX82" i="11"/>
  <c r="V100" i="11"/>
  <c r="N158" i="11"/>
  <c r="BR158" i="11" s="1"/>
  <c r="O159" i="11"/>
  <c r="O161" i="11"/>
  <c r="G266" i="11"/>
  <c r="AI230" i="11"/>
  <c r="K266" i="11"/>
  <c r="AM230" i="11"/>
  <c r="H267" i="11"/>
  <c r="AO6" i="12"/>
  <c r="BQ6" i="12" s="1"/>
  <c r="AQ7" i="12"/>
  <c r="BS7" i="12" s="1"/>
  <c r="AA293" i="12"/>
  <c r="AA20" i="12"/>
  <c r="M20" i="12" s="1"/>
  <c r="K57" i="12"/>
  <c r="W61" i="12"/>
  <c r="AL82" i="12"/>
  <c r="BN82" i="12" s="1"/>
  <c r="J100" i="12"/>
  <c r="AL100" i="12" s="1"/>
  <c r="BN100" i="12" s="1"/>
  <c r="AT82" i="12"/>
  <c r="BV82" i="12" s="1"/>
  <c r="D306" i="12"/>
  <c r="AF306" i="12" s="1"/>
  <c r="BH306" i="12" s="1"/>
  <c r="R100" i="12"/>
  <c r="R306" i="12"/>
  <c r="R101" i="12"/>
  <c r="R307" i="12"/>
  <c r="AT307" i="12" s="1"/>
  <c r="BV307" i="12" s="1"/>
  <c r="D307" i="12"/>
  <c r="AF307" i="12" s="1"/>
  <c r="BH307" i="12" s="1"/>
  <c r="I101" i="12"/>
  <c r="AK101" i="12" s="1"/>
  <c r="BM101" i="12" s="1"/>
  <c r="W101" i="12"/>
  <c r="AY101" i="12" s="1"/>
  <c r="CA101" i="12" s="1"/>
  <c r="AT83" i="12"/>
  <c r="BV83" i="12" s="1"/>
  <c r="AC215" i="12"/>
  <c r="O215" i="12"/>
  <c r="AC291" i="12"/>
  <c r="D20" i="11"/>
  <c r="D49" i="11"/>
  <c r="D293" i="11"/>
  <c r="Y20" i="11"/>
  <c r="M97" i="11"/>
  <c r="BC62" i="11"/>
  <c r="AA286" i="11"/>
  <c r="AT64" i="11"/>
  <c r="D100" i="11"/>
  <c r="BH100" i="11" s="1"/>
  <c r="T94" i="11"/>
  <c r="F94" i="11" s="1"/>
  <c r="I98" i="11"/>
  <c r="I304" i="11"/>
  <c r="W98" i="11"/>
  <c r="AY80" i="11"/>
  <c r="AY94" i="11" s="1"/>
  <c r="AA94" i="11"/>
  <c r="M94" i="11" s="1"/>
  <c r="BC80" i="11"/>
  <c r="BC94" i="11" s="1"/>
  <c r="AO94" i="11" s="1"/>
  <c r="T100" i="11"/>
  <c r="BX100" i="11" s="1"/>
  <c r="AV82" i="11"/>
  <c r="AV94" i="11" s="1"/>
  <c r="AH94" i="11" s="1"/>
  <c r="AU83" i="11"/>
  <c r="E101" i="11"/>
  <c r="L158" i="11"/>
  <c r="BP158" i="11" s="1"/>
  <c r="M160" i="11"/>
  <c r="M211" i="11"/>
  <c r="AO175" i="11"/>
  <c r="AO188" i="11" s="1"/>
  <c r="K268" i="11"/>
  <c r="AM232" i="11"/>
  <c r="I269" i="11"/>
  <c r="AK233" i="11"/>
  <c r="G267" i="11"/>
  <c r="AW231" i="11"/>
  <c r="BD251" i="11"/>
  <c r="BD262" i="11" s="1"/>
  <c r="AP262" i="11" s="1"/>
  <c r="AB269" i="11"/>
  <c r="AZ8" i="12"/>
  <c r="CB8" i="12" s="1"/>
  <c r="L292" i="12"/>
  <c r="L49" i="12"/>
  <c r="AC293" i="12"/>
  <c r="O49" i="12"/>
  <c r="D289" i="12"/>
  <c r="AF289" i="12" s="1"/>
  <c r="BH289" i="12" s="1"/>
  <c r="AM79" i="12"/>
  <c r="W94" i="12"/>
  <c r="AY79" i="12"/>
  <c r="CA79" i="12" s="1"/>
  <c r="Z97" i="12"/>
  <c r="Z94" i="12"/>
  <c r="L94" i="12" s="1"/>
  <c r="BB79" i="12"/>
  <c r="BD121" i="12"/>
  <c r="CF121" i="12" s="1"/>
  <c r="S132" i="12"/>
  <c r="E132" i="12" s="1"/>
  <c r="E290" i="12"/>
  <c r="S290" i="12"/>
  <c r="S300" i="12" s="1"/>
  <c r="S159" i="12"/>
  <c r="S327" i="12" s="1"/>
  <c r="E291" i="12"/>
  <c r="BD176" i="12"/>
  <c r="AB188" i="12"/>
  <c r="N188" i="12" s="1"/>
  <c r="AC212" i="12"/>
  <c r="BE212" i="12" s="1"/>
  <c r="CG212" i="12" s="1"/>
  <c r="BE194" i="12"/>
  <c r="CG194" i="12" s="1"/>
  <c r="L267" i="12"/>
  <c r="AN267" i="12" s="1"/>
  <c r="BP267" i="12" s="1"/>
  <c r="AN231" i="12"/>
  <c r="BP231" i="12" s="1"/>
  <c r="AW231" i="12"/>
  <c r="BY231" i="12" s="1"/>
  <c r="G267" i="12"/>
  <c r="AI267" i="12" s="1"/>
  <c r="BK267" i="12" s="1"/>
  <c r="U267" i="12"/>
  <c r="AW267" i="12" s="1"/>
  <c r="BY267" i="12" s="1"/>
  <c r="AZ231" i="12"/>
  <c r="CB231" i="12" s="1"/>
  <c r="X267" i="12"/>
  <c r="AZ267" i="12" s="1"/>
  <c r="CB267" i="12" s="1"/>
  <c r="BB232" i="12"/>
  <c r="CD232" i="12" s="1"/>
  <c r="Z268" i="12"/>
  <c r="BB268" i="12" s="1"/>
  <c r="CD268" i="12" s="1"/>
  <c r="D266" i="11"/>
  <c r="BC195" i="11"/>
  <c r="D288" i="11"/>
  <c r="AQ232" i="12"/>
  <c r="BS232" i="12" s="1"/>
  <c r="O214" i="12"/>
  <c r="W97" i="12"/>
  <c r="BD8" i="12"/>
  <c r="AZ94" i="12"/>
  <c r="AL94" i="12" s="1"/>
  <c r="BA81" i="11"/>
  <c r="R100" i="11"/>
  <c r="BV100" i="11" s="1"/>
  <c r="AZ195" i="11"/>
  <c r="K217" i="11"/>
  <c r="AX247" i="11"/>
  <c r="V262" i="11"/>
  <c r="H262" i="11" s="1"/>
  <c r="H268" i="11"/>
  <c r="L47" i="11"/>
  <c r="N49" i="11"/>
  <c r="AB286" i="11"/>
  <c r="BD6" i="11"/>
  <c r="BD20" i="11" s="1"/>
  <c r="AP20" i="11" s="1"/>
  <c r="O290" i="11"/>
  <c r="BS290" i="11" s="1"/>
  <c r="O48" i="11"/>
  <c r="AC292" i="11"/>
  <c r="AX79" i="11"/>
  <c r="S293" i="11"/>
  <c r="E161" i="11"/>
  <c r="E329" i="11" s="1"/>
  <c r="E293" i="11"/>
  <c r="S132" i="11"/>
  <c r="E132" i="11" s="1"/>
  <c r="AA159" i="11"/>
  <c r="AA160" i="11"/>
  <c r="N215" i="11"/>
  <c r="M216" i="11"/>
  <c r="AB188" i="11"/>
  <c r="N188" i="11" s="1"/>
  <c r="BD173" i="11"/>
  <c r="BD188" i="11" s="1"/>
  <c r="AP188" i="11" s="1"/>
  <c r="BB174" i="11"/>
  <c r="BB188" i="11" s="1"/>
  <c r="AN188" i="11" s="1"/>
  <c r="K211" i="11"/>
  <c r="Z214" i="11"/>
  <c r="CD214" i="11" s="1"/>
  <c r="L214" i="11"/>
  <c r="BP214" i="11" s="1"/>
  <c r="AA215" i="11"/>
  <c r="I266" i="11"/>
  <c r="AX230" i="11"/>
  <c r="H266" i="11"/>
  <c r="Y266" i="11"/>
  <c r="BA230" i="11"/>
  <c r="AZ232" i="11"/>
  <c r="J268" i="11"/>
  <c r="T268" i="11"/>
  <c r="AV250" i="11"/>
  <c r="AZ250" i="11"/>
  <c r="X268" i="11"/>
  <c r="BC250" i="11"/>
  <c r="AA268" i="11"/>
  <c r="AV251" i="11"/>
  <c r="T269" i="11"/>
  <c r="AB20" i="12"/>
  <c r="N20" i="12" s="1"/>
  <c r="AP6" i="12"/>
  <c r="BR6" i="12" s="1"/>
  <c r="N286" i="12"/>
  <c r="AP286" i="12" s="1"/>
  <c r="BR286" i="12" s="1"/>
  <c r="AQ8" i="12"/>
  <c r="BS8" i="12" s="1"/>
  <c r="AB290" i="12"/>
  <c r="N46" i="12"/>
  <c r="N290" i="12"/>
  <c r="O292" i="12"/>
  <c r="O293" i="12"/>
  <c r="Y286" i="12"/>
  <c r="BA286" i="12" s="1"/>
  <c r="CC286" i="12" s="1"/>
  <c r="N98" i="12"/>
  <c r="AP98" i="12" s="1"/>
  <c r="BR98" i="12" s="1"/>
  <c r="AB286" i="12"/>
  <c r="BD286" i="12" s="1"/>
  <c r="CF286" i="12" s="1"/>
  <c r="D100" i="12"/>
  <c r="AT64" i="12"/>
  <c r="BV64" i="12" s="1"/>
  <c r="D288" i="12"/>
  <c r="AF288" i="12" s="1"/>
  <c r="BH288" i="12" s="1"/>
  <c r="R288" i="12"/>
  <c r="AT288" i="12" s="1"/>
  <c r="BV288" i="12" s="1"/>
  <c r="AX64" i="12"/>
  <c r="BZ64" i="12" s="1"/>
  <c r="H100" i="12"/>
  <c r="AJ100" i="12" s="1"/>
  <c r="BL100" i="12" s="1"/>
  <c r="V100" i="12"/>
  <c r="AX100" i="12" s="1"/>
  <c r="BZ100" i="12" s="1"/>
  <c r="BD64" i="12"/>
  <c r="CF64" i="12" s="1"/>
  <c r="AB100" i="12"/>
  <c r="BD100" i="12" s="1"/>
  <c r="CF100" i="12" s="1"/>
  <c r="AF65" i="12"/>
  <c r="BH65" i="12" s="1"/>
  <c r="BD65" i="12"/>
  <c r="CF65" i="12" s="1"/>
  <c r="N101" i="12"/>
  <c r="AP101" i="12" s="1"/>
  <c r="BR101" i="12" s="1"/>
  <c r="I266" i="12"/>
  <c r="AK266" i="12" s="1"/>
  <c r="BM266" i="12" s="1"/>
  <c r="AK230" i="12"/>
  <c r="BM230" i="12" s="1"/>
  <c r="D269" i="12"/>
  <c r="AF269" i="12" s="1"/>
  <c r="BH269" i="12" s="1"/>
  <c r="AF233" i="12"/>
  <c r="BH233" i="12" s="1"/>
  <c r="BA249" i="12"/>
  <c r="CC249" i="12" s="1"/>
  <c r="CC262" i="12" s="1"/>
  <c r="BO262" i="12" s="1"/>
  <c r="Y267" i="12"/>
  <c r="BA267" i="12" s="1"/>
  <c r="CC267" i="12" s="1"/>
  <c r="Y262" i="12"/>
  <c r="K262" i="12" s="1"/>
  <c r="K267" i="12"/>
  <c r="AM267" i="12" s="1"/>
  <c r="BO267" i="12" s="1"/>
  <c r="Y191" i="12"/>
  <c r="BA191" i="12" s="1"/>
  <c r="CC191" i="12" s="1"/>
  <c r="Y191" i="11"/>
  <c r="CC191" i="11" s="1"/>
  <c r="AC191" i="12"/>
  <c r="AC191" i="11"/>
  <c r="CG191" i="11" s="1"/>
  <c r="BE192" i="12"/>
  <c r="CG192" i="12" s="1"/>
  <c r="AC210" i="12"/>
  <c r="BE210" i="12" s="1"/>
  <c r="CG210" i="12" s="1"/>
  <c r="Y194" i="12"/>
  <c r="Y194" i="11"/>
  <c r="G155" i="10"/>
  <c r="BK155" i="10" s="1"/>
  <c r="K155" i="10"/>
  <c r="K212" i="10"/>
  <c r="BO212" i="10" s="1"/>
  <c r="M212" i="10"/>
  <c r="BQ212" i="10" s="1"/>
  <c r="O212" i="10"/>
  <c r="BS212" i="10" s="1"/>
  <c r="E213" i="10"/>
  <c r="H213" i="10"/>
  <c r="BL213" i="10" s="1"/>
  <c r="AM305" i="10"/>
  <c r="K61" i="12"/>
  <c r="O61" i="11"/>
  <c r="BS61" i="11" s="1"/>
  <c r="O61" i="12"/>
  <c r="AX305" i="10"/>
  <c r="V61" i="11"/>
  <c r="O212" i="12"/>
  <c r="AQ212" i="12" s="1"/>
  <c r="BS212" i="12" s="1"/>
  <c r="BB188" i="12"/>
  <c r="AN188" i="12" s="1"/>
  <c r="M41" i="11"/>
  <c r="BQ41" i="11" s="1"/>
  <c r="Z20" i="11"/>
  <c r="L20" i="11" s="1"/>
  <c r="O100" i="11"/>
  <c r="BE64" i="11"/>
  <c r="J94" i="11"/>
  <c r="AL79" i="11"/>
  <c r="S94" i="11"/>
  <c r="E94" i="11" s="1"/>
  <c r="AU79" i="11"/>
  <c r="AU94" i="11" s="1"/>
  <c r="AG94" i="11" s="1"/>
  <c r="I303" i="11"/>
  <c r="W97" i="11"/>
  <c r="W94" i="11"/>
  <c r="I94" i="11" s="1"/>
  <c r="R307" i="11"/>
  <c r="AT83" i="11"/>
  <c r="AX83" i="11"/>
  <c r="V307" i="11"/>
  <c r="AO121" i="11"/>
  <c r="T161" i="11"/>
  <c r="T329" i="11" s="1"/>
  <c r="O191" i="11"/>
  <c r="BS191" i="11" s="1"/>
  <c r="O192" i="11"/>
  <c r="BS192" i="11" s="1"/>
  <c r="K194" i="11"/>
  <c r="BO194" i="11" s="1"/>
  <c r="AC193" i="11"/>
  <c r="F267" i="11"/>
  <c r="D269" i="11"/>
  <c r="BH269" i="11" s="1"/>
  <c r="AJ233" i="11"/>
  <c r="H269" i="11"/>
  <c r="U262" i="11"/>
  <c r="G262" i="11" s="1"/>
  <c r="Y265" i="11"/>
  <c r="CC265" i="11" s="1"/>
  <c r="Y262" i="11"/>
  <c r="K262" i="11" s="1"/>
  <c r="W268" i="11"/>
  <c r="R269" i="11"/>
  <c r="AT251" i="11"/>
  <c r="AO7" i="12"/>
  <c r="BQ7" i="12" s="1"/>
  <c r="O46" i="12"/>
  <c r="M290" i="12"/>
  <c r="AA292" i="12"/>
  <c r="V61" i="12"/>
  <c r="V98" i="12"/>
  <c r="AX98" i="12" s="1"/>
  <c r="BZ98" i="12" s="1"/>
  <c r="AX80" i="12"/>
  <c r="BA176" i="12"/>
  <c r="CC176" i="12" s="1"/>
  <c r="O217" i="12"/>
  <c r="Y214" i="12"/>
  <c r="J267" i="12"/>
  <c r="AL267" i="12" s="1"/>
  <c r="BN267" i="12" s="1"/>
  <c r="V265" i="12"/>
  <c r="W262" i="12"/>
  <c r="I262" i="12" s="1"/>
  <c r="W304" i="12"/>
  <c r="AY304" i="12" s="1"/>
  <c r="CA304" i="12" s="1"/>
  <c r="E328" i="11"/>
  <c r="S100" i="11"/>
  <c r="BW100" i="11" s="1"/>
  <c r="J209" i="11"/>
  <c r="AA217" i="11"/>
  <c r="G268" i="11"/>
  <c r="G269" i="11"/>
  <c r="M269" i="11"/>
  <c r="AT250" i="11"/>
  <c r="R306" i="11"/>
  <c r="W269" i="11"/>
  <c r="AY251" i="11"/>
  <c r="Z269" i="11"/>
  <c r="AB292" i="12"/>
  <c r="S158" i="12"/>
  <c r="X161" i="12"/>
  <c r="M209" i="12"/>
  <c r="AO209" i="12" s="1"/>
  <c r="BQ209" i="12" s="1"/>
  <c r="BE233" i="12"/>
  <c r="CG233" i="12" s="1"/>
  <c r="O269" i="12"/>
  <c r="AQ269" i="12" s="1"/>
  <c r="BS269" i="12" s="1"/>
  <c r="I311" i="11"/>
  <c r="J210" i="11"/>
  <c r="J215" i="11"/>
  <c r="X212" i="11"/>
  <c r="X214" i="11"/>
  <c r="CB214" i="11" s="1"/>
  <c r="H217" i="11"/>
  <c r="I100" i="12"/>
  <c r="AK100" i="12" s="1"/>
  <c r="BM100" i="12" s="1"/>
  <c r="K210" i="12"/>
  <c r="AM210" i="12" s="1"/>
  <c r="BO210" i="12" s="1"/>
  <c r="O158" i="12"/>
  <c r="AV233" i="12"/>
  <c r="BX233" i="12" s="1"/>
  <c r="F269" i="12"/>
  <c r="AH269" i="12" s="1"/>
  <c r="BJ269" i="12" s="1"/>
  <c r="BA251" i="12"/>
  <c r="CC251" i="12" s="1"/>
  <c r="Y269" i="12"/>
  <c r="BA269" i="12" s="1"/>
  <c r="CC269" i="12" s="1"/>
  <c r="M101" i="12"/>
  <c r="AO101" i="12" s="1"/>
  <c r="BQ101" i="12" s="1"/>
  <c r="T132" i="12"/>
  <c r="F132" i="12" s="1"/>
  <c r="K159" i="12"/>
  <c r="Y161" i="12"/>
  <c r="Y209" i="12"/>
  <c r="BA209" i="12" s="1"/>
  <c r="CC209" i="12" s="1"/>
  <c r="N212" i="12"/>
  <c r="AP212" i="12" s="1"/>
  <c r="BR212" i="12" s="1"/>
  <c r="N214" i="12"/>
  <c r="M268" i="12"/>
  <c r="AO268" i="12" s="1"/>
  <c r="BQ268" i="12" s="1"/>
  <c r="H269" i="12"/>
  <c r="AJ269" i="12" s="1"/>
  <c r="BL269" i="12" s="1"/>
  <c r="J292" i="12"/>
  <c r="J293" i="12"/>
  <c r="X188" i="12"/>
  <c r="J188" i="12" s="1"/>
  <c r="J214" i="12"/>
  <c r="X217" i="12"/>
  <c r="X216" i="12"/>
  <c r="X328" i="12" s="1"/>
  <c r="I268" i="12"/>
  <c r="AK268" i="12" s="1"/>
  <c r="BM268" i="12" s="1"/>
  <c r="J269" i="12"/>
  <c r="AL269" i="12" s="1"/>
  <c r="BN269" i="12" s="1"/>
  <c r="K159" i="11"/>
  <c r="J210" i="12"/>
  <c r="AL210" i="12" s="1"/>
  <c r="BN210" i="12" s="1"/>
  <c r="AL174" i="11"/>
  <c r="J291" i="11"/>
  <c r="J289" i="11"/>
  <c r="BA191" i="11"/>
  <c r="K214" i="11"/>
  <c r="BO214" i="11" s="1"/>
  <c r="Y206" i="11"/>
  <c r="K216" i="11"/>
  <c r="Y216" i="12"/>
  <c r="BA173" i="11"/>
  <c r="BA175" i="11"/>
  <c r="Y211" i="11"/>
  <c r="K209" i="11"/>
  <c r="BA173" i="12"/>
  <c r="Y188" i="12"/>
  <c r="Y211" i="12"/>
  <c r="BA211" i="12" s="1"/>
  <c r="CC211" i="12" s="1"/>
  <c r="K216" i="12"/>
  <c r="K158" i="11"/>
  <c r="BO158" i="11" s="1"/>
  <c r="K158" i="12"/>
  <c r="K161" i="12"/>
  <c r="BA119" i="11"/>
  <c r="Y292" i="11"/>
  <c r="Y289" i="12"/>
  <c r="BA289" i="12" s="1"/>
  <c r="CC289" i="12" s="1"/>
  <c r="Y290" i="12"/>
  <c r="Y158" i="12"/>
  <c r="Y160" i="12"/>
  <c r="Y160" i="11"/>
  <c r="K290" i="12"/>
  <c r="Y20" i="12"/>
  <c r="K20" i="12" s="1"/>
  <c r="BA6" i="11"/>
  <c r="BA20" i="11" s="1"/>
  <c r="K291" i="11"/>
  <c r="Y286" i="11"/>
  <c r="AZ195" i="12"/>
  <c r="CB195" i="12" s="1"/>
  <c r="X209" i="12"/>
  <c r="AZ209" i="12" s="1"/>
  <c r="CB209" i="12" s="1"/>
  <c r="X212" i="12"/>
  <c r="AZ212" i="12" s="1"/>
  <c r="CB212" i="12" s="1"/>
  <c r="AZ193" i="11"/>
  <c r="X309" i="12"/>
  <c r="BA212" i="10"/>
  <c r="Y289" i="11"/>
  <c r="Y188" i="11"/>
  <c r="Y212" i="11"/>
  <c r="BA174" i="11"/>
  <c r="Y327" i="10"/>
  <c r="BA177" i="11"/>
  <c r="K209" i="12"/>
  <c r="AM209" i="12" s="1"/>
  <c r="BO209" i="12" s="1"/>
  <c r="AZ213" i="10"/>
  <c r="AZ176" i="12"/>
  <c r="CB176" i="12" s="1"/>
  <c r="J217" i="12"/>
  <c r="AZ177" i="11"/>
  <c r="X211" i="11"/>
  <c r="J216" i="11"/>
  <c r="X293" i="12"/>
  <c r="J211" i="12"/>
  <c r="AL211" i="12" s="1"/>
  <c r="BN211" i="12" s="1"/>
  <c r="AZ175" i="12"/>
  <c r="CB175" i="12" s="1"/>
  <c r="CB188" i="12" s="1"/>
  <c r="BN188" i="12" s="1"/>
  <c r="J212" i="12"/>
  <c r="AL212" i="12" s="1"/>
  <c r="BN212" i="12" s="1"/>
  <c r="AZ175" i="11"/>
  <c r="AZ176" i="11"/>
  <c r="J214" i="11"/>
  <c r="BN214" i="11" s="1"/>
  <c r="J217" i="11"/>
  <c r="J213" i="11"/>
  <c r="J212" i="11"/>
  <c r="X291" i="12"/>
  <c r="Y161" i="11"/>
  <c r="BA155" i="10"/>
  <c r="Y159" i="11"/>
  <c r="J158" i="12"/>
  <c r="X159" i="12"/>
  <c r="K161" i="11"/>
  <c r="Y292" i="12"/>
  <c r="Y293" i="12"/>
  <c r="K293" i="12"/>
  <c r="Y293" i="11"/>
  <c r="Y159" i="12"/>
  <c r="BA118" i="11"/>
  <c r="Y158" i="11"/>
  <c r="CC158" i="11" s="1"/>
  <c r="X160" i="12"/>
  <c r="J160" i="12"/>
  <c r="X292" i="11"/>
  <c r="X292" i="12"/>
  <c r="X159" i="11"/>
  <c r="X154" i="12"/>
  <c r="AZ154" i="12" s="1"/>
  <c r="CB154" i="12" s="1"/>
  <c r="AZ118" i="12"/>
  <c r="CB118" i="12" s="1"/>
  <c r="J159" i="12"/>
  <c r="X286" i="12"/>
  <c r="AZ286" i="12" s="1"/>
  <c r="CB286" i="12" s="1"/>
  <c r="J290" i="11"/>
  <c r="BN290" i="11" s="1"/>
  <c r="X289" i="11"/>
  <c r="J158" i="11"/>
  <c r="BN158" i="11" s="1"/>
  <c r="X289" i="12"/>
  <c r="AZ289" i="12" s="1"/>
  <c r="CB289" i="12" s="1"/>
  <c r="X290" i="11"/>
  <c r="CB290" i="11" s="1"/>
  <c r="X291" i="11"/>
  <c r="K292" i="11"/>
  <c r="K290" i="11"/>
  <c r="BO290" i="11" s="1"/>
  <c r="K291" i="12"/>
  <c r="Y290" i="11"/>
  <c r="CC290" i="11" s="1"/>
  <c r="BA7" i="12"/>
  <c r="X310" i="12"/>
  <c r="AZ45" i="10"/>
  <c r="X47" i="11"/>
  <c r="AZ9" i="11"/>
  <c r="AZ8" i="11"/>
  <c r="X290" i="12"/>
  <c r="X20" i="12"/>
  <c r="J20" i="12" s="1"/>
  <c r="AZ7" i="12"/>
  <c r="CB7" i="12" s="1"/>
  <c r="CB20" i="12" s="1"/>
  <c r="BN20" i="12" s="1"/>
  <c r="AZ7" i="11"/>
  <c r="J290" i="12"/>
  <c r="J291" i="12"/>
  <c r="K212" i="12"/>
  <c r="AM212" i="12" s="1"/>
  <c r="BO212" i="12" s="1"/>
  <c r="AM213" i="10"/>
  <c r="K188" i="12"/>
  <c r="K217" i="12"/>
  <c r="K292" i="12"/>
  <c r="K210" i="11"/>
  <c r="BO210" i="11" s="1"/>
  <c r="K215" i="11"/>
  <c r="K211" i="12"/>
  <c r="AM211" i="12" s="1"/>
  <c r="BO211" i="12" s="1"/>
  <c r="K213" i="12"/>
  <c r="AM213" i="12" s="1"/>
  <c r="BO213" i="12" s="1"/>
  <c r="K188" i="11"/>
  <c r="J159" i="11"/>
  <c r="J289" i="12"/>
  <c r="AL289" i="12" s="1"/>
  <c r="BN289" i="12" s="1"/>
  <c r="K100" i="11"/>
  <c r="AM303" i="10"/>
  <c r="K327" i="10"/>
  <c r="AM79" i="11"/>
  <c r="AM65" i="11"/>
  <c r="K289" i="11"/>
  <c r="K289" i="12"/>
  <c r="AM289" i="12" s="1"/>
  <c r="BO289" i="12" s="1"/>
  <c r="AM98" i="10"/>
  <c r="AM64" i="12"/>
  <c r="BO64" i="12" s="1"/>
  <c r="AM62" i="11"/>
  <c r="K328" i="10"/>
  <c r="AM41" i="10"/>
  <c r="K20" i="11"/>
  <c r="AM8" i="11"/>
  <c r="AM5" i="11"/>
  <c r="K293" i="11"/>
  <c r="AM6" i="12"/>
  <c r="BO6" i="12" s="1"/>
  <c r="AL192" i="11"/>
  <c r="AL191" i="12"/>
  <c r="BN191" i="12" s="1"/>
  <c r="AL192" i="12"/>
  <c r="BN192" i="12" s="1"/>
  <c r="J188" i="11"/>
  <c r="J292" i="11"/>
  <c r="J213" i="12"/>
  <c r="AL176" i="11"/>
  <c r="J215" i="12"/>
  <c r="J211" i="11"/>
  <c r="J161" i="12"/>
  <c r="AL94" i="11"/>
  <c r="J327" i="10"/>
  <c r="J94" i="12"/>
  <c r="J97" i="12"/>
  <c r="AL97" i="12" s="1"/>
  <c r="BN97" i="12" s="1"/>
  <c r="J97" i="11"/>
  <c r="BN97" i="11" s="1"/>
  <c r="J101" i="12"/>
  <c r="AL8" i="11"/>
  <c r="J293" i="11"/>
  <c r="O274" i="2"/>
  <c r="O273" i="2" s="1"/>
  <c r="O279" i="2" s="1"/>
  <c r="O283" i="2" s="1"/>
  <c r="F800" i="2"/>
  <c r="F798" i="2" s="1"/>
  <c r="F804" i="2" s="1"/>
  <c r="F808" i="2" s="1"/>
  <c r="D204" i="2"/>
  <c r="D203" i="2" s="1"/>
  <c r="D209" i="2" s="1"/>
  <c r="D213" i="2" s="1"/>
  <c r="K1079" i="2"/>
  <c r="K1078" i="2" s="1"/>
  <c r="K1084" i="2" s="1"/>
  <c r="K1088" i="2" s="1"/>
  <c r="F1079" i="2"/>
  <c r="F1078" i="2" s="1"/>
  <c r="F1084" i="2" s="1"/>
  <c r="F1088" i="2" s="1"/>
  <c r="D199" i="4"/>
  <c r="N196" i="4"/>
  <c r="O764" i="2"/>
  <c r="O763" i="2" s="1"/>
  <c r="O769" i="2" s="1"/>
  <c r="O773" i="2" s="1"/>
  <c r="N201" i="4"/>
  <c r="P1981" i="3"/>
  <c r="K190" i="4"/>
  <c r="H198" i="4"/>
  <c r="P152" i="4"/>
  <c r="H184" i="4"/>
  <c r="H185" i="4"/>
  <c r="J184" i="4"/>
  <c r="J186" i="4"/>
  <c r="J187" i="4"/>
  <c r="J189" i="4"/>
  <c r="J190" i="4"/>
  <c r="N190" i="4"/>
  <c r="J198" i="4"/>
  <c r="G1149" i="2"/>
  <c r="G1148" i="2" s="1"/>
  <c r="G1154" i="2" s="1"/>
  <c r="G1158" i="2" s="1"/>
  <c r="O1150" i="2"/>
  <c r="O1148" i="2" s="1"/>
  <c r="O1154" i="2" s="1"/>
  <c r="O1158" i="2" s="1"/>
  <c r="F170" i="2"/>
  <c r="F168" i="2" s="1"/>
  <c r="F174" i="2" s="1"/>
  <c r="F178" i="2" s="1"/>
  <c r="L1255" i="2"/>
  <c r="L1253" i="2" s="1"/>
  <c r="L1259" i="2" s="1"/>
  <c r="L1263" i="2" s="1"/>
  <c r="J414" i="2"/>
  <c r="J413" i="2" s="1"/>
  <c r="J419" i="2" s="1"/>
  <c r="J423" i="2" s="1"/>
  <c r="H187" i="4"/>
  <c r="O196" i="4"/>
  <c r="E1255" i="2"/>
  <c r="E1253" i="2" s="1"/>
  <c r="E1259" i="2" s="1"/>
  <c r="E1263" i="2" s="1"/>
  <c r="P155" i="4"/>
  <c r="J188" i="4"/>
  <c r="N193" i="4"/>
  <c r="N197" i="4"/>
  <c r="N202" i="4"/>
  <c r="K188" i="4"/>
  <c r="K195" i="4"/>
  <c r="L1219" i="2"/>
  <c r="O1534" i="2"/>
  <c r="O1533" i="2" s="1"/>
  <c r="O1539" i="2" s="1"/>
  <c r="O1543" i="2" s="1"/>
  <c r="I698" i="2"/>
  <c r="I690" i="2" s="1"/>
  <c r="I701" i="2" s="1"/>
  <c r="I705" i="2" s="1"/>
  <c r="D169" i="2"/>
  <c r="D168" i="2" s="1"/>
  <c r="D174" i="2" s="1"/>
  <c r="D178" i="2" s="1"/>
  <c r="O1605" i="2"/>
  <c r="O1603" i="2" s="1"/>
  <c r="O1609" i="2" s="1"/>
  <c r="O1613" i="2" s="1"/>
  <c r="F695" i="2"/>
  <c r="F693" i="2" s="1"/>
  <c r="F699" i="2" s="1"/>
  <c r="F703" i="2" s="1"/>
  <c r="J33" i="2"/>
  <c r="J25" i="2" s="1"/>
  <c r="E1640" i="2"/>
  <c r="E1638" i="2" s="1"/>
  <c r="E1644" i="2" s="1"/>
  <c r="E1648" i="2" s="1"/>
  <c r="F1260" i="2"/>
  <c r="F1264" i="2" s="1"/>
  <c r="H1184" i="2"/>
  <c r="H1183" i="2" s="1"/>
  <c r="H1189" i="2" s="1"/>
  <c r="H1193" i="2" s="1"/>
  <c r="O1430" i="2"/>
  <c r="O1428" i="2" s="1"/>
  <c r="O1434" i="2" s="1"/>
  <c r="O1438" i="2" s="1"/>
  <c r="E1150" i="2"/>
  <c r="E1148" i="2" s="1"/>
  <c r="E1154" i="2" s="1"/>
  <c r="E1158" i="2" s="1"/>
  <c r="J1149" i="2"/>
  <c r="J1148" i="2" s="1"/>
  <c r="J1154" i="2" s="1"/>
  <c r="J1158" i="2" s="1"/>
  <c r="H190" i="4"/>
  <c r="H194" i="4"/>
  <c r="P141" i="4"/>
  <c r="P148" i="4"/>
  <c r="P153" i="4"/>
  <c r="N185" i="4"/>
  <c r="N187" i="4"/>
  <c r="N188" i="4"/>
  <c r="J191" i="4"/>
  <c r="J192" i="4"/>
  <c r="P109" i="4"/>
  <c r="J193" i="4"/>
  <c r="P110" i="4"/>
  <c r="J194" i="4"/>
  <c r="J195" i="4"/>
  <c r="J196" i="4"/>
  <c r="P113" i="4"/>
  <c r="J197" i="4"/>
  <c r="N198" i="4"/>
  <c r="N199" i="4"/>
  <c r="N200" i="4"/>
  <c r="J202" i="4"/>
  <c r="N184" i="4"/>
  <c r="P76" i="4"/>
  <c r="O187" i="4"/>
  <c r="O188" i="4"/>
  <c r="O190" i="4"/>
  <c r="K192" i="4"/>
  <c r="O193" i="4"/>
  <c r="K196" i="4"/>
  <c r="K198" i="4"/>
  <c r="G200" i="4"/>
  <c r="E184" i="4"/>
  <c r="I184" i="4"/>
  <c r="I190" i="4"/>
  <c r="E193" i="4"/>
  <c r="I198" i="4"/>
  <c r="L278" i="2"/>
  <c r="L270" i="2" s="1"/>
  <c r="F138" i="2"/>
  <c r="F130" i="2" s="1"/>
  <c r="J840" i="2"/>
  <c r="J844" i="2" s="1"/>
  <c r="F1785" i="2"/>
  <c r="F1789" i="2" s="1"/>
  <c r="I624" i="2"/>
  <c r="I630" i="2" s="1"/>
  <c r="I634" i="2" s="1"/>
  <c r="F1114" i="2"/>
  <c r="F1113" i="2" s="1"/>
  <c r="F1119" i="2" s="1"/>
  <c r="F1123" i="2" s="1"/>
  <c r="N383" i="2"/>
  <c r="N375" i="2" s="1"/>
  <c r="N386" i="2" s="1"/>
  <c r="N390" i="2" s="1"/>
  <c r="G1398" i="2"/>
  <c r="G1390" i="2" s="1"/>
  <c r="J243" i="2"/>
  <c r="J235" i="2" s="1"/>
  <c r="I135" i="2"/>
  <c r="I133" i="2" s="1"/>
  <c r="I139" i="2" s="1"/>
  <c r="I143" i="2" s="1"/>
  <c r="M99" i="2"/>
  <c r="M98" i="2" s="1"/>
  <c r="M104" i="2" s="1"/>
  <c r="M108" i="2" s="1"/>
  <c r="N450" i="2"/>
  <c r="N448" i="2" s="1"/>
  <c r="N454" i="2" s="1"/>
  <c r="N458" i="2" s="1"/>
  <c r="E65" i="2"/>
  <c r="E63" i="2" s="1"/>
  <c r="E69" i="2" s="1"/>
  <c r="E73" i="2" s="1"/>
  <c r="L659" i="2"/>
  <c r="L658" i="2" s="1"/>
  <c r="L664" i="2" s="1"/>
  <c r="L668" i="2" s="1"/>
  <c r="K186" i="4"/>
  <c r="K584" i="2"/>
  <c r="K593" i="2"/>
  <c r="K585" i="2" s="1"/>
  <c r="L275" i="2"/>
  <c r="L273" i="2" s="1"/>
  <c r="L279" i="2" s="1"/>
  <c r="L283" i="2" s="1"/>
  <c r="M1115" i="2"/>
  <c r="M1113" i="2" s="1"/>
  <c r="M1119" i="2" s="1"/>
  <c r="M1123" i="2" s="1"/>
  <c r="O344" i="2"/>
  <c r="O343" i="2" s="1"/>
  <c r="O349" i="2" s="1"/>
  <c r="O353" i="2" s="1"/>
  <c r="F625" i="2"/>
  <c r="F623" i="2" s="1"/>
  <c r="F629" i="2" s="1"/>
  <c r="F633" i="2" s="1"/>
  <c r="L345" i="2"/>
  <c r="L239" i="2"/>
  <c r="L238" i="2" s="1"/>
  <c r="L244" i="2" s="1"/>
  <c r="L248" i="2" s="1"/>
  <c r="D1570" i="2"/>
  <c r="D1568" i="2" s="1"/>
  <c r="D1574" i="2" s="1"/>
  <c r="D1578" i="2" s="1"/>
  <c r="P1578" i="2" s="1"/>
  <c r="D765" i="2"/>
  <c r="D763" i="2" s="1"/>
  <c r="D769" i="2" s="1"/>
  <c r="H204" i="2"/>
  <c r="H203" i="2" s="1"/>
  <c r="H209" i="2" s="1"/>
  <c r="H213" i="2" s="1"/>
  <c r="J1429" i="2"/>
  <c r="J1428" i="2" s="1"/>
  <c r="J1434" i="2" s="1"/>
  <c r="J1438" i="2" s="1"/>
  <c r="N243" i="2"/>
  <c r="N235" i="2" s="1"/>
  <c r="N246" i="2" s="1"/>
  <c r="N250" i="2" s="1"/>
  <c r="N278" i="2"/>
  <c r="N270" i="2" s="1"/>
  <c r="N281" i="2" s="1"/>
  <c r="N285" i="2" s="1"/>
  <c r="H243" i="2"/>
  <c r="H235" i="2" s="1"/>
  <c r="H246" i="2" s="1"/>
  <c r="H250" i="2" s="1"/>
  <c r="G1538" i="2"/>
  <c r="G1530" i="2" s="1"/>
  <c r="E1605" i="2"/>
  <c r="E1603" i="2" s="1"/>
  <c r="E1609" i="2" s="1"/>
  <c r="E1613" i="2" s="1"/>
  <c r="D239" i="2"/>
  <c r="D238" i="2" s="1"/>
  <c r="D244" i="2" s="1"/>
  <c r="D248" i="2" s="1"/>
  <c r="D1184" i="2"/>
  <c r="D1183" i="2" s="1"/>
  <c r="D1189" i="2" s="1"/>
  <c r="D1193" i="2" s="1"/>
  <c r="E450" i="2"/>
  <c r="E448" i="2" s="1"/>
  <c r="E454" i="2" s="1"/>
  <c r="E458" i="2" s="1"/>
  <c r="D135" i="2"/>
  <c r="D133" i="2" s="1"/>
  <c r="D139" i="2" s="1"/>
  <c r="P139" i="2" s="1"/>
  <c r="D1150" i="2"/>
  <c r="D1148" i="2" s="1"/>
  <c r="D1154" i="2" s="1"/>
  <c r="P1154" i="2" s="1"/>
  <c r="K488" i="2"/>
  <c r="K480" i="2" s="1"/>
  <c r="H1713" i="2"/>
  <c r="H1705" i="2" s="1"/>
  <c r="L204" i="2"/>
  <c r="L203" i="2" s="1"/>
  <c r="L209" i="2" s="1"/>
  <c r="L213" i="2" s="1"/>
  <c r="J30" i="2"/>
  <c r="L415" i="2"/>
  <c r="L413" i="2" s="1"/>
  <c r="L419" i="2" s="1"/>
  <c r="L423" i="2" s="1"/>
  <c r="F345" i="2"/>
  <c r="F343" i="2" s="1"/>
  <c r="F349" i="2" s="1"/>
  <c r="F353" i="2" s="1"/>
  <c r="F1360" i="1"/>
  <c r="O659" i="2"/>
  <c r="O658" i="2" s="1"/>
  <c r="O664" i="2" s="1"/>
  <c r="O668" i="2" s="1"/>
  <c r="E240" i="2"/>
  <c r="E238" i="2" s="1"/>
  <c r="E244" i="2" s="1"/>
  <c r="E248" i="2" s="1"/>
  <c r="P150" i="4"/>
  <c r="P108" i="4"/>
  <c r="P116" i="4"/>
  <c r="G192" i="4"/>
  <c r="O194" i="4"/>
  <c r="O197" i="4"/>
  <c r="P35" i="4"/>
  <c r="K200" i="4"/>
  <c r="P38" i="4"/>
  <c r="F1669" i="2"/>
  <c r="F1678" i="2"/>
  <c r="F1670" i="2" s="1"/>
  <c r="F1681" i="2" s="1"/>
  <c r="M1710" i="2"/>
  <c r="M1708" i="2" s="1"/>
  <c r="M1714" i="2" s="1"/>
  <c r="M1718" i="2" s="1"/>
  <c r="F210" i="2"/>
  <c r="F214" i="2" s="1"/>
  <c r="F29" i="2"/>
  <c r="F28" i="2" s="1"/>
  <c r="F34" i="2" s="1"/>
  <c r="F38" i="2" s="1"/>
  <c r="J65" i="2"/>
  <c r="J63" i="2" s="1"/>
  <c r="J69" i="2" s="1"/>
  <c r="J73" i="2" s="1"/>
  <c r="M1290" i="2"/>
  <c r="M1288" i="2" s="1"/>
  <c r="M1294" i="2" s="1"/>
  <c r="M1298" i="2" s="1"/>
  <c r="H1535" i="2"/>
  <c r="H1533" i="2" s="1"/>
  <c r="H1539" i="2" s="1"/>
  <c r="H1543" i="2" s="1"/>
  <c r="M768" i="2"/>
  <c r="M760" i="2" s="1"/>
  <c r="G523" i="2"/>
  <c r="G515" i="2" s="1"/>
  <c r="E1398" i="2"/>
  <c r="E1390" i="2" s="1"/>
  <c r="G1363" i="2"/>
  <c r="G1355" i="2" s="1"/>
  <c r="E1223" i="2"/>
  <c r="E1215" i="2" s="1"/>
  <c r="G1430" i="2"/>
  <c r="G1428" i="2" s="1"/>
  <c r="G1434" i="2" s="1"/>
  <c r="G1438" i="2" s="1"/>
  <c r="M1254" i="2"/>
  <c r="M1253" i="2" s="1"/>
  <c r="M1259" i="2" s="1"/>
  <c r="M1263" i="2" s="1"/>
  <c r="O1640" i="2"/>
  <c r="O1638" i="2" s="1"/>
  <c r="O1644" i="2" s="1"/>
  <c r="O1648" i="2" s="1"/>
  <c r="N29" i="2"/>
  <c r="N28" i="2" s="1"/>
  <c r="N34" i="2" s="1"/>
  <c r="N38" i="2" s="1"/>
  <c r="M1188" i="2"/>
  <c r="M1180" i="2" s="1"/>
  <c r="K1153" i="2"/>
  <c r="K1145" i="2" s="1"/>
  <c r="H1573" i="2"/>
  <c r="H1565" i="2" s="1"/>
  <c r="H1576" i="2" s="1"/>
  <c r="H1580" i="2" s="1"/>
  <c r="M555" i="2"/>
  <c r="M553" i="2" s="1"/>
  <c r="M559" i="2" s="1"/>
  <c r="M563" i="2" s="1"/>
  <c r="H239" i="2"/>
  <c r="H245" i="2" s="1"/>
  <c r="H249" i="2" s="1"/>
  <c r="O1569" i="2"/>
  <c r="O1568" i="2" s="1"/>
  <c r="O1574" i="2" s="1"/>
  <c r="O1578" i="2" s="1"/>
  <c r="L243" i="2"/>
  <c r="L235" i="2" s="1"/>
  <c r="L246" i="2" s="1"/>
  <c r="L250" i="2" s="1"/>
  <c r="I1363" i="2"/>
  <c r="I1355" i="2" s="1"/>
  <c r="M33" i="2"/>
  <c r="M25" i="2" s="1"/>
  <c r="M36" i="2" s="1"/>
  <c r="M40" i="2" s="1"/>
  <c r="D348" i="2"/>
  <c r="D340" i="2" s="1"/>
  <c r="D351" i="2" s="1"/>
  <c r="D355" i="2" s="1"/>
  <c r="M1745" i="2"/>
  <c r="M1743" i="2" s="1"/>
  <c r="M1749" i="2" s="1"/>
  <c r="M1753" i="2" s="1"/>
  <c r="L1675" i="2"/>
  <c r="L1673" i="2" s="1"/>
  <c r="L1679" i="2" s="1"/>
  <c r="L1683" i="2" s="1"/>
  <c r="F589" i="2"/>
  <c r="F595" i="2" s="1"/>
  <c r="O695" i="2"/>
  <c r="O693" i="2" s="1"/>
  <c r="O699" i="2" s="1"/>
  <c r="O703" i="2" s="1"/>
  <c r="O1219" i="2"/>
  <c r="O1225" i="2" s="1"/>
  <c r="O1229" i="2" s="1"/>
  <c r="E1190" i="2"/>
  <c r="E1194" i="2" s="1"/>
  <c r="E99" i="2"/>
  <c r="E98" i="2" s="1"/>
  <c r="E104" i="2" s="1"/>
  <c r="E108" i="2" s="1"/>
  <c r="N555" i="2"/>
  <c r="N553" i="2" s="1"/>
  <c r="N559" i="2" s="1"/>
  <c r="N563" i="2" s="1"/>
  <c r="E135" i="2"/>
  <c r="E133" i="2" s="1"/>
  <c r="E139" i="2" s="1"/>
  <c r="E143" i="2" s="1"/>
  <c r="M1394" i="2"/>
  <c r="M1400" i="2" s="1"/>
  <c r="M1404" i="2" s="1"/>
  <c r="I939" i="2"/>
  <c r="I938" i="2" s="1"/>
  <c r="I944" i="2" s="1"/>
  <c r="I948" i="2" s="1"/>
  <c r="I1359" i="2"/>
  <c r="I1365" i="2" s="1"/>
  <c r="I1369" i="2" s="1"/>
  <c r="M1360" i="2"/>
  <c r="M1358" i="2" s="1"/>
  <c r="M1364" i="2" s="1"/>
  <c r="M1368" i="2" s="1"/>
  <c r="N625" i="2"/>
  <c r="N623" i="2" s="1"/>
  <c r="N629" i="2" s="1"/>
  <c r="N633" i="2" s="1"/>
  <c r="N1604" i="2"/>
  <c r="N1603" i="2" s="1"/>
  <c r="N1609" i="2" s="1"/>
  <c r="N1613" i="2" s="1"/>
  <c r="N379" i="2"/>
  <c r="N378" i="2" s="1"/>
  <c r="N384" i="2" s="1"/>
  <c r="N388" i="2" s="1"/>
  <c r="M488" i="2"/>
  <c r="M480" i="2" s="1"/>
  <c r="N199" i="2"/>
  <c r="I1048" i="2"/>
  <c r="I1040" i="2" s="1"/>
  <c r="L383" i="2"/>
  <c r="L375" i="2" s="1"/>
  <c r="L1748" i="2"/>
  <c r="L1740" i="2" s="1"/>
  <c r="L1751" i="2" s="1"/>
  <c r="L1755" i="2" s="1"/>
  <c r="M523" i="2"/>
  <c r="M515" i="2" s="1"/>
  <c r="D208" i="2"/>
  <c r="D200" i="2" s="1"/>
  <c r="D211" i="2" s="1"/>
  <c r="D215" i="2" s="1"/>
  <c r="G1223" i="2"/>
  <c r="G1215" i="2" s="1"/>
  <c r="L1260" i="2"/>
  <c r="L1264" i="2" s="1"/>
  <c r="O1645" i="2"/>
  <c r="O1649" i="2" s="1"/>
  <c r="L1079" i="2"/>
  <c r="L1078" i="2" s="1"/>
  <c r="L1084" i="2" s="1"/>
  <c r="L1088" i="2" s="1"/>
  <c r="L315" i="2"/>
  <c r="L319" i="2" s="1"/>
  <c r="L348" i="2"/>
  <c r="L340" i="2" s="1"/>
  <c r="K1188" i="2"/>
  <c r="K1180" i="2" s="1"/>
  <c r="E1083" i="2"/>
  <c r="E1075" i="2" s="1"/>
  <c r="E274" i="2"/>
  <c r="E273" i="2" s="1"/>
  <c r="E279" i="2" s="1"/>
  <c r="E283" i="2" s="1"/>
  <c r="M274" i="2"/>
  <c r="M273" i="2" s="1"/>
  <c r="M279" i="2" s="1"/>
  <c r="M283" i="2" s="1"/>
  <c r="J765" i="2"/>
  <c r="J763" i="2" s="1"/>
  <c r="J769" i="2" s="1"/>
  <c r="J773" i="2" s="1"/>
  <c r="M799" i="2"/>
  <c r="M798" i="2" s="1"/>
  <c r="M804" i="2" s="1"/>
  <c r="M808" i="2" s="1"/>
  <c r="D590" i="2"/>
  <c r="D588" i="2" s="1"/>
  <c r="D594" i="2" s="1"/>
  <c r="D598" i="2" s="1"/>
  <c r="H1780" i="2"/>
  <c r="H1778" i="2" s="1"/>
  <c r="H1784" i="2" s="1"/>
  <c r="H1788" i="2" s="1"/>
  <c r="O624" i="2"/>
  <c r="O630" i="2" s="1"/>
  <c r="O634" i="2" s="1"/>
  <c r="E1039" i="2"/>
  <c r="E1050" i="2" s="1"/>
  <c r="E1054" i="2" s="1"/>
  <c r="G1433" i="2"/>
  <c r="G1425" i="2" s="1"/>
  <c r="N313" i="2"/>
  <c r="N305" i="2" s="1"/>
  <c r="M1398" i="2"/>
  <c r="M1390" i="2" s="1"/>
  <c r="M1401" i="2" s="1"/>
  <c r="M1405" i="2" s="1"/>
  <c r="I1258" i="2"/>
  <c r="I1250" i="2" s="1"/>
  <c r="E869" i="2"/>
  <c r="E868" i="2" s="1"/>
  <c r="E874" i="2" s="1"/>
  <c r="E878" i="2" s="1"/>
  <c r="E1080" i="2"/>
  <c r="E1078" i="2" s="1"/>
  <c r="E1084" i="2" s="1"/>
  <c r="E1088" i="2" s="1"/>
  <c r="E35" i="2"/>
  <c r="E39" i="2" s="1"/>
  <c r="O309" i="2"/>
  <c r="O308" i="2" s="1"/>
  <c r="O314" i="2" s="1"/>
  <c r="O318" i="2" s="1"/>
  <c r="D1255" i="2"/>
  <c r="D1253" i="2" s="1"/>
  <c r="D1259" i="2" s="1"/>
  <c r="P1259" i="2" s="1"/>
  <c r="E310" i="2"/>
  <c r="E308" i="2" s="1"/>
  <c r="E314" i="2" s="1"/>
  <c r="E318" i="2" s="1"/>
  <c r="F275" i="2"/>
  <c r="F273" i="2" s="1"/>
  <c r="F279" i="2" s="1"/>
  <c r="F283" i="2" s="1"/>
  <c r="H1114" i="2"/>
  <c r="H1113" i="2" s="1"/>
  <c r="H1119" i="2" s="1"/>
  <c r="H1123" i="2" s="1"/>
  <c r="O65" i="2"/>
  <c r="O63" i="2" s="1"/>
  <c r="O69" i="2" s="1"/>
  <c r="O73" i="2" s="1"/>
  <c r="K344" i="2"/>
  <c r="K343" i="2" s="1"/>
  <c r="K349" i="2" s="1"/>
  <c r="K353" i="2" s="1"/>
  <c r="I1710" i="2"/>
  <c r="I1708" i="2" s="1"/>
  <c r="I1714" i="2" s="1"/>
  <c r="I1718" i="2" s="1"/>
  <c r="D1573" i="2"/>
  <c r="D1565" i="2" s="1"/>
  <c r="F103" i="2"/>
  <c r="F95" i="2" s="1"/>
  <c r="K698" i="2"/>
  <c r="K690" i="2" s="1"/>
  <c r="F348" i="2"/>
  <c r="F340" i="2" s="1"/>
  <c r="O186" i="4"/>
  <c r="O189" i="4"/>
  <c r="O1045" i="2"/>
  <c r="O1043" i="2" s="1"/>
  <c r="O1049" i="2" s="1"/>
  <c r="O1053" i="2" s="1"/>
  <c r="L208" i="2"/>
  <c r="L200" i="2" s="1"/>
  <c r="L211" i="2" s="1"/>
  <c r="L215" i="2" s="1"/>
  <c r="J908" i="2"/>
  <c r="J900" i="2" s="1"/>
  <c r="O978" i="2"/>
  <c r="O970" i="2" s="1"/>
  <c r="G624" i="2"/>
  <c r="G623" i="2" s="1"/>
  <c r="G629" i="2" s="1"/>
  <c r="G633" i="2" s="1"/>
  <c r="O169" i="2"/>
  <c r="O168" i="2" s="1"/>
  <c r="O174" i="2" s="1"/>
  <c r="O178" i="2" s="1"/>
  <c r="F1605" i="2"/>
  <c r="F1603" i="2" s="1"/>
  <c r="F1609" i="2" s="1"/>
  <c r="F1613" i="2" s="1"/>
  <c r="N1114" i="2"/>
  <c r="N1113" i="2" s="1"/>
  <c r="N1119" i="2" s="1"/>
  <c r="N1123" i="2" s="1"/>
  <c r="N138" i="2"/>
  <c r="N130" i="2" s="1"/>
  <c r="F208" i="2"/>
  <c r="F200" i="2" s="1"/>
  <c r="J1675" i="2"/>
  <c r="J1673" i="2" s="1"/>
  <c r="J1679" i="2" s="1"/>
  <c r="J1683" i="2" s="1"/>
  <c r="E1780" i="2"/>
  <c r="E1778" i="2" s="1"/>
  <c r="E1784" i="2" s="1"/>
  <c r="E1788" i="2" s="1"/>
  <c r="D1290" i="2"/>
  <c r="D1288" i="2" s="1"/>
  <c r="D1294" i="2" s="1"/>
  <c r="D1298" i="2" s="1"/>
  <c r="E415" i="2"/>
  <c r="E413" i="2" s="1"/>
  <c r="E419" i="2" s="1"/>
  <c r="E423" i="2" s="1"/>
  <c r="I1150" i="2"/>
  <c r="I1148" i="2" s="1"/>
  <c r="I1154" i="2" s="1"/>
  <c r="I1158" i="2" s="1"/>
  <c r="J240" i="2"/>
  <c r="J238" i="2" s="1"/>
  <c r="J244" i="2" s="1"/>
  <c r="J248" i="2" s="1"/>
  <c r="N1780" i="2"/>
  <c r="N1778" i="2" s="1"/>
  <c r="N1784" i="2" s="1"/>
  <c r="N1788" i="2" s="1"/>
  <c r="O520" i="2"/>
  <c r="O518" i="2" s="1"/>
  <c r="O524" i="2" s="1"/>
  <c r="O528" i="2" s="1"/>
  <c r="F1394" i="2"/>
  <c r="F1393" i="2" s="1"/>
  <c r="F1399" i="2" s="1"/>
  <c r="F1403" i="2" s="1"/>
  <c r="N204" i="2"/>
  <c r="N203" i="2" s="1"/>
  <c r="N209" i="2" s="1"/>
  <c r="N213" i="2" s="1"/>
  <c r="F1538" i="2"/>
  <c r="F1530" i="2" s="1"/>
  <c r="F450" i="2"/>
  <c r="F448" i="2" s="1"/>
  <c r="F454" i="2" s="1"/>
  <c r="L1465" i="2"/>
  <c r="L1463" i="2" s="1"/>
  <c r="L1469" i="2" s="1"/>
  <c r="L1473" i="2" s="1"/>
  <c r="K418" i="2"/>
  <c r="K410" i="2" s="1"/>
  <c r="K421" i="2" s="1"/>
  <c r="K425" i="2" s="1"/>
  <c r="E455" i="2"/>
  <c r="E459" i="2" s="1"/>
  <c r="M1430" i="2"/>
  <c r="M1428" i="2" s="1"/>
  <c r="M1434" i="2" s="1"/>
  <c r="M1438" i="2" s="1"/>
  <c r="E1015" i="2"/>
  <c r="E1019" i="2" s="1"/>
  <c r="M729" i="2"/>
  <c r="M728" i="2" s="1"/>
  <c r="M734" i="2" s="1"/>
  <c r="M738" i="2" s="1"/>
  <c r="M414" i="2"/>
  <c r="M420" i="2" s="1"/>
  <c r="M424" i="2" s="1"/>
  <c r="F1540" i="2"/>
  <c r="F1544" i="2" s="1"/>
  <c r="N344" i="2"/>
  <c r="N343" i="2" s="1"/>
  <c r="N349" i="2" s="1"/>
  <c r="N353" i="2" s="1"/>
  <c r="J838" i="2"/>
  <c r="J830" i="2" s="1"/>
  <c r="D1045" i="2"/>
  <c r="D1043" i="2" s="1"/>
  <c r="D1049" i="2" s="1"/>
  <c r="D1053" i="2" s="1"/>
  <c r="D1710" i="2"/>
  <c r="D1708" i="2" s="1"/>
  <c r="D1714" i="2" s="1"/>
  <c r="D1718" i="2" s="1"/>
  <c r="P1718" i="2" s="1"/>
  <c r="J520" i="2"/>
  <c r="J518" i="2" s="1"/>
  <c r="J524" i="2" s="1"/>
  <c r="J528" i="2" s="1"/>
  <c r="H1464" i="2"/>
  <c r="J800" i="2"/>
  <c r="J806" i="2" s="1"/>
  <c r="J810" i="2" s="1"/>
  <c r="D344" i="2"/>
  <c r="D350" i="2" s="1"/>
  <c r="D354" i="2" s="1"/>
  <c r="F1009" i="2"/>
  <c r="F1008" i="2" s="1"/>
  <c r="F1014" i="2" s="1"/>
  <c r="F1018" i="2" s="1"/>
  <c r="L1783" i="2"/>
  <c r="L1775" i="2" s="1"/>
  <c r="D379" i="2"/>
  <c r="D378" i="2" s="1"/>
  <c r="D384" i="2" s="1"/>
  <c r="D388" i="2" s="1"/>
  <c r="F519" i="2"/>
  <c r="F525" i="2" s="1"/>
  <c r="F529" i="2" s="1"/>
  <c r="D939" i="2"/>
  <c r="D945" i="2" s="1"/>
  <c r="M1080" i="2"/>
  <c r="M1078" i="2" s="1"/>
  <c r="M1084" i="2" s="1"/>
  <c r="M1088" i="2" s="1"/>
  <c r="N1674" i="2"/>
  <c r="N1673" i="2" s="1"/>
  <c r="N1679" i="2" s="1"/>
  <c r="N1683" i="2" s="1"/>
  <c r="K765" i="2"/>
  <c r="K763" i="2" s="1"/>
  <c r="K769" i="2" s="1"/>
  <c r="K773" i="2" s="1"/>
  <c r="E1290" i="2"/>
  <c r="E1288" i="2" s="1"/>
  <c r="E1294" i="2" s="1"/>
  <c r="E1298" i="2" s="1"/>
  <c r="N1009" i="2"/>
  <c r="N1008" i="2" s="1"/>
  <c r="N1014" i="2" s="1"/>
  <c r="N1018" i="2" s="1"/>
  <c r="N1639" i="2"/>
  <c r="N1638" i="2" s="1"/>
  <c r="N1644" i="2" s="1"/>
  <c r="N1648" i="2" s="1"/>
  <c r="G733" i="2"/>
  <c r="G725" i="2" s="1"/>
  <c r="H1643" i="2"/>
  <c r="H1635" i="2" s="1"/>
  <c r="J1748" i="2"/>
  <c r="J1740" i="2" s="1"/>
  <c r="J278" i="2"/>
  <c r="J270" i="2" s="1"/>
  <c r="J281" i="2" s="1"/>
  <c r="J285" i="2" s="1"/>
  <c r="O1223" i="2"/>
  <c r="O1215" i="2" s="1"/>
  <c r="O1226" i="2" s="1"/>
  <c r="O1230" i="2" s="1"/>
  <c r="I1083" i="2"/>
  <c r="I1075" i="2" s="1"/>
  <c r="G628" i="2"/>
  <c r="G620" i="2" s="1"/>
  <c r="G631" i="2" s="1"/>
  <c r="G635" i="2" s="1"/>
  <c r="L1643" i="2"/>
  <c r="L1635" i="2" s="1"/>
  <c r="H278" i="2"/>
  <c r="H270" i="2" s="1"/>
  <c r="J383" i="2"/>
  <c r="J375" i="2" s="1"/>
  <c r="I33" i="2"/>
  <c r="I25" i="2" s="1"/>
  <c r="L313" i="2"/>
  <c r="L305" i="2" s="1"/>
  <c r="H660" i="2"/>
  <c r="H658" i="2" s="1"/>
  <c r="H664" i="2" s="1"/>
  <c r="H668" i="2" s="1"/>
  <c r="J1114" i="2"/>
  <c r="J1113" i="2" s="1"/>
  <c r="J1119" i="2" s="1"/>
  <c r="J1123" i="2" s="1"/>
  <c r="H1079" i="2"/>
  <c r="H1078" i="2" s="1"/>
  <c r="H1084" i="2" s="1"/>
  <c r="H1088" i="2" s="1"/>
  <c r="L1359" i="2"/>
  <c r="L1358" i="2" s="1"/>
  <c r="L1364" i="2" s="1"/>
  <c r="L1368" i="2" s="1"/>
  <c r="K625" i="2"/>
  <c r="K623" i="2" s="1"/>
  <c r="K629" i="2" s="1"/>
  <c r="K633" i="2" s="1"/>
  <c r="M169" i="2"/>
  <c r="M168" i="2" s="1"/>
  <c r="M174" i="2" s="1"/>
  <c r="M178" i="2" s="1"/>
  <c r="J345" i="2"/>
  <c r="J343" i="2" s="1"/>
  <c r="J349" i="2" s="1"/>
  <c r="J353" i="2" s="1"/>
  <c r="E1674" i="2"/>
  <c r="E1673" i="2" s="1"/>
  <c r="E1679" i="2" s="1"/>
  <c r="E1683" i="2" s="1"/>
  <c r="D1010" i="2"/>
  <c r="D1359" i="2"/>
  <c r="D1358" i="2" s="1"/>
  <c r="D1364" i="2" s="1"/>
  <c r="F205" i="2"/>
  <c r="F203" i="2" s="1"/>
  <c r="F209" i="2" s="1"/>
  <c r="F213" i="2" s="1"/>
  <c r="H904" i="2"/>
  <c r="H910" i="2" s="1"/>
  <c r="H914" i="2" s="1"/>
  <c r="D1639" i="2"/>
  <c r="D1645" i="2" s="1"/>
  <c r="N765" i="2"/>
  <c r="N763" i="2" s="1"/>
  <c r="N769" i="2" s="1"/>
  <c r="N773" i="2" s="1"/>
  <c r="I628" i="2"/>
  <c r="I620" i="2" s="1"/>
  <c r="I631" i="2" s="1"/>
  <c r="I635" i="2" s="1"/>
  <c r="N1678" i="2"/>
  <c r="N1670" i="2" s="1"/>
  <c r="N1681" i="2" s="1"/>
  <c r="N1685" i="2" s="1"/>
  <c r="O628" i="2"/>
  <c r="O620" i="2" s="1"/>
  <c r="O631" i="2" s="1"/>
  <c r="O635" i="2" s="1"/>
  <c r="M1537" i="2"/>
  <c r="M1529" i="2" s="1"/>
  <c r="M1540" i="2" s="1"/>
  <c r="M1544" i="2" s="1"/>
  <c r="F1573" i="2"/>
  <c r="F1565" i="2" s="1"/>
  <c r="O453" i="2"/>
  <c r="O445" i="2" s="1"/>
  <c r="H1678" i="2"/>
  <c r="H1670" i="2" s="1"/>
  <c r="D278" i="2"/>
  <c r="D270" i="2" s="1"/>
  <c r="M1153" i="2"/>
  <c r="M1145" i="2" s="1"/>
  <c r="E33" i="2"/>
  <c r="E25" i="2" s="1"/>
  <c r="I523" i="2"/>
  <c r="I515" i="2" s="1"/>
  <c r="I526" i="2" s="1"/>
  <c r="I530" i="2" s="1"/>
  <c r="P144" i="4"/>
  <c r="P151" i="4"/>
  <c r="P156" i="4"/>
  <c r="P112" i="4"/>
  <c r="P61" i="4"/>
  <c r="P28" i="4"/>
  <c r="L184" i="4"/>
  <c r="G187" i="4"/>
  <c r="K185" i="4"/>
  <c r="K187" i="4"/>
  <c r="K191" i="4"/>
  <c r="G193" i="4"/>
  <c r="G195" i="4"/>
  <c r="G197" i="4"/>
  <c r="O199" i="4"/>
  <c r="O202" i="4"/>
  <c r="K189" i="4"/>
  <c r="P101" i="4"/>
  <c r="G189" i="4"/>
  <c r="L189" i="4"/>
  <c r="L198" i="4"/>
  <c r="P115" i="4"/>
  <c r="H201" i="4"/>
  <c r="M199" i="4"/>
  <c r="P114" i="4"/>
  <c r="L199" i="4"/>
  <c r="P105" i="4"/>
  <c r="P117" i="4"/>
  <c r="P100" i="4"/>
  <c r="P102" i="4"/>
  <c r="P103" i="4"/>
  <c r="P104" i="4"/>
  <c r="D189" i="4"/>
  <c r="P106" i="4"/>
  <c r="P107" i="4"/>
  <c r="O484" i="2"/>
  <c r="O483" i="2" s="1"/>
  <c r="O489" i="2" s="1"/>
  <c r="O493" i="2" s="1"/>
  <c r="L870" i="2"/>
  <c r="L868" i="2" s="1"/>
  <c r="L874" i="2" s="1"/>
  <c r="L878" i="2" s="1"/>
  <c r="D904" i="2"/>
  <c r="D903" i="2" s="1"/>
  <c r="D909" i="2" s="1"/>
  <c r="D913" i="2" s="1"/>
  <c r="P913" i="2" s="1"/>
  <c r="M1045" i="2"/>
  <c r="M1043" i="2" s="1"/>
  <c r="M1049" i="2" s="1"/>
  <c r="M1053" i="2" s="1"/>
  <c r="L974" i="2"/>
  <c r="L973" i="2" s="1"/>
  <c r="L979" i="2" s="1"/>
  <c r="L983" i="2" s="1"/>
  <c r="D1114" i="2"/>
  <c r="D1120" i="2" s="1"/>
  <c r="E379" i="2"/>
  <c r="E378" i="2" s="1"/>
  <c r="E384" i="2" s="1"/>
  <c r="E388" i="2" s="1"/>
  <c r="H348" i="2"/>
  <c r="H340" i="2" s="1"/>
  <c r="I943" i="2"/>
  <c r="I935" i="2" s="1"/>
  <c r="I946" i="2" s="1"/>
  <c r="I950" i="2" s="1"/>
  <c r="H869" i="2"/>
  <c r="H868" i="2" s="1"/>
  <c r="H874" i="2" s="1"/>
  <c r="H878" i="2" s="1"/>
  <c r="M344" i="2"/>
  <c r="M343" i="2" s="1"/>
  <c r="M349" i="2" s="1"/>
  <c r="M353" i="2" s="1"/>
  <c r="H729" i="2"/>
  <c r="H728" i="2" s="1"/>
  <c r="H734" i="2" s="1"/>
  <c r="H738" i="2" s="1"/>
  <c r="F1535" i="2"/>
  <c r="F1533" i="2" s="1"/>
  <c r="F1539" i="2" s="1"/>
  <c r="F1543" i="2" s="1"/>
  <c r="M1219" i="2"/>
  <c r="M1218" i="2" s="1"/>
  <c r="M1224" i="2" s="1"/>
  <c r="M1228" i="2" s="1"/>
  <c r="J484" i="2"/>
  <c r="J483" i="2" s="1"/>
  <c r="J489" i="2" s="1"/>
  <c r="J493" i="2" s="1"/>
  <c r="H835" i="2"/>
  <c r="H833" i="2" s="1"/>
  <c r="H839" i="2" s="1"/>
  <c r="H843" i="2" s="1"/>
  <c r="H694" i="2"/>
  <c r="G943" i="2"/>
  <c r="G935" i="2" s="1"/>
  <c r="F313" i="2"/>
  <c r="F305" i="2" s="1"/>
  <c r="J978" i="2"/>
  <c r="J970" i="2" s="1"/>
  <c r="D99" i="2"/>
  <c r="D98" i="2" s="1"/>
  <c r="D104" i="2" s="1"/>
  <c r="D1745" i="2"/>
  <c r="D1743" i="2" s="1"/>
  <c r="D1749" i="2" s="1"/>
  <c r="P1749" i="2" s="1"/>
  <c r="D870" i="2"/>
  <c r="D868" i="2" s="1"/>
  <c r="D874" i="2" s="1"/>
  <c r="D974" i="2"/>
  <c r="D973" i="2" s="1"/>
  <c r="D979" i="2" s="1"/>
  <c r="L1710" i="2"/>
  <c r="L1708" i="2" s="1"/>
  <c r="L1714" i="2" s="1"/>
  <c r="L1718" i="2" s="1"/>
  <c r="L1395" i="2"/>
  <c r="L1393" i="2" s="1"/>
  <c r="L1399" i="2" s="1"/>
  <c r="L1403" i="2" s="1"/>
  <c r="L905" i="2"/>
  <c r="L903" i="2" s="1"/>
  <c r="L909" i="2" s="1"/>
  <c r="L913" i="2" s="1"/>
  <c r="F1185" i="2"/>
  <c r="F1183" i="2" s="1"/>
  <c r="F1189" i="2" s="1"/>
  <c r="F1193" i="2" s="1"/>
  <c r="E204" i="2"/>
  <c r="E203" i="2" s="1"/>
  <c r="E209" i="2" s="1"/>
  <c r="E213" i="2" s="1"/>
  <c r="D450" i="2"/>
  <c r="D448" i="2" s="1"/>
  <c r="D454" i="2" s="1"/>
  <c r="D458" i="2" s="1"/>
  <c r="F485" i="2"/>
  <c r="F483" i="2" s="1"/>
  <c r="F489" i="2" s="1"/>
  <c r="F493" i="2" s="1"/>
  <c r="M1503" i="2"/>
  <c r="M1495" i="2" s="1"/>
  <c r="M1506" i="2" s="1"/>
  <c r="M1510" i="2" s="1"/>
  <c r="D1395" i="2"/>
  <c r="D1393" i="2" s="1"/>
  <c r="D1399" i="2" s="1"/>
  <c r="D1403" i="2" s="1"/>
  <c r="P1403" i="2" s="1"/>
  <c r="H940" i="2"/>
  <c r="H938" i="2" s="1"/>
  <c r="H944" i="2" s="1"/>
  <c r="H948" i="2" s="1"/>
  <c r="L134" i="2"/>
  <c r="L133" i="2" s="1"/>
  <c r="L139" i="2" s="1"/>
  <c r="L143" i="2" s="1"/>
  <c r="L100" i="2"/>
  <c r="L98" i="2" s="1"/>
  <c r="L104" i="2" s="1"/>
  <c r="L108" i="2" s="1"/>
  <c r="H135" i="2"/>
  <c r="H133" i="2" s="1"/>
  <c r="H139" i="2" s="1"/>
  <c r="H143" i="2" s="1"/>
  <c r="L939" i="2"/>
  <c r="L938" i="2" s="1"/>
  <c r="L944" i="2" s="1"/>
  <c r="L948" i="2" s="1"/>
  <c r="L1744" i="2"/>
  <c r="L1743" i="2" s="1"/>
  <c r="L1749" i="2" s="1"/>
  <c r="L1753" i="2" s="1"/>
  <c r="D1013" i="2"/>
  <c r="D1005" i="2" s="1"/>
  <c r="F978" i="2"/>
  <c r="F970" i="2" s="1"/>
  <c r="I1503" i="2"/>
  <c r="I1495" i="2" s="1"/>
  <c r="G558" i="2"/>
  <c r="G550" i="2" s="1"/>
  <c r="O192" i="4"/>
  <c r="K194" i="4"/>
  <c r="O195" i="4"/>
  <c r="K197" i="4"/>
  <c r="K199" i="4"/>
  <c r="O200" i="4"/>
  <c r="F184" i="4"/>
  <c r="F192" i="4"/>
  <c r="F194" i="4"/>
  <c r="F195" i="4"/>
  <c r="F197" i="4"/>
  <c r="F199" i="4"/>
  <c r="F200" i="4"/>
  <c r="F1674" i="2"/>
  <c r="F1673" i="2" s="1"/>
  <c r="F1679" i="2" s="1"/>
  <c r="F1683" i="2" s="1"/>
  <c r="M1499" i="2"/>
  <c r="M1505" i="2" s="1"/>
  <c r="M1509" i="2" s="1"/>
  <c r="J310" i="2"/>
  <c r="J308" i="2" s="1"/>
  <c r="J314" i="2" s="1"/>
  <c r="J318" i="2" s="1"/>
  <c r="D659" i="2"/>
  <c r="D658" i="2" s="1"/>
  <c r="D664" i="2" s="1"/>
  <c r="D668" i="2" s="1"/>
  <c r="G1010" i="2"/>
  <c r="G1008" i="2" s="1"/>
  <c r="G1014" i="2" s="1"/>
  <c r="G1018" i="2" s="1"/>
  <c r="P32" i="4"/>
  <c r="P29" i="4"/>
  <c r="P34" i="4"/>
  <c r="P21" i="4"/>
  <c r="P22" i="4"/>
  <c r="P23" i="4"/>
  <c r="P24" i="4"/>
  <c r="P25" i="4"/>
  <c r="P26" i="4"/>
  <c r="P27" i="4"/>
  <c r="F191" i="4"/>
  <c r="F185" i="4"/>
  <c r="P36" i="4"/>
  <c r="P33" i="4"/>
  <c r="P30" i="4"/>
  <c r="P31" i="4"/>
  <c r="H174" i="4"/>
  <c r="H175" i="4"/>
  <c r="H176" i="4"/>
  <c r="H177" i="4"/>
  <c r="D181" i="4"/>
  <c r="H173" i="4"/>
  <c r="J1779" i="2"/>
  <c r="K1499" i="2"/>
  <c r="K1498" i="2" s="1"/>
  <c r="K1504" i="2" s="1"/>
  <c r="K1508" i="2" s="1"/>
  <c r="N630" i="2"/>
  <c r="N634" i="2" s="1"/>
  <c r="E1114" i="2"/>
  <c r="E1120" i="2" s="1"/>
  <c r="E1124" i="2" s="1"/>
  <c r="M1155" i="2"/>
  <c r="M1159" i="2" s="1"/>
  <c r="E840" i="2"/>
  <c r="E844" i="2" s="1"/>
  <c r="E1085" i="2"/>
  <c r="E1089" i="2" s="1"/>
  <c r="N873" i="2"/>
  <c r="N865" i="2" s="1"/>
  <c r="N864" i="2"/>
  <c r="K1319" i="2"/>
  <c r="K1328" i="2"/>
  <c r="K1320" i="2" s="1"/>
  <c r="J1783" i="2"/>
  <c r="J1775" i="2" s="1"/>
  <c r="J1786" i="2" s="1"/>
  <c r="J1790" i="2" s="1"/>
  <c r="J1774" i="2"/>
  <c r="N1537" i="2"/>
  <c r="N1529" i="2" s="1"/>
  <c r="N1540" i="2" s="1"/>
  <c r="N1544" i="2" s="1"/>
  <c r="O800" i="2"/>
  <c r="O799" i="2"/>
  <c r="D243" i="2"/>
  <c r="D235" i="2" s="1"/>
  <c r="D246" i="2" s="1"/>
  <c r="D250" i="2" s="1"/>
  <c r="D234" i="2"/>
  <c r="M1674" i="2"/>
  <c r="M1680" i="2" s="1"/>
  <c r="M1684" i="2" s="1"/>
  <c r="M1675" i="2"/>
  <c r="O382" i="2"/>
  <c r="O374" i="2" s="1"/>
  <c r="D523" i="2"/>
  <c r="D515" i="2" s="1"/>
  <c r="D514" i="2"/>
  <c r="E344" i="2"/>
  <c r="E343" i="2" s="1"/>
  <c r="E349" i="2" s="1"/>
  <c r="E353" i="2" s="1"/>
  <c r="L30" i="2"/>
  <c r="L28" i="2" s="1"/>
  <c r="L34" i="2" s="1"/>
  <c r="L38" i="2" s="1"/>
  <c r="D1538" i="2"/>
  <c r="D1530" i="2" s="1"/>
  <c r="L1429" i="2"/>
  <c r="L1435" i="2" s="1"/>
  <c r="L1439" i="2" s="1"/>
  <c r="L1430" i="2"/>
  <c r="L64" i="2"/>
  <c r="L65" i="2"/>
  <c r="J1569" i="2"/>
  <c r="J1570" i="2"/>
  <c r="O347" i="2"/>
  <c r="O339" i="2" s="1"/>
  <c r="N767" i="2"/>
  <c r="N759" i="2" s="1"/>
  <c r="N770" i="2" s="1"/>
  <c r="N774" i="2" s="1"/>
  <c r="M977" i="2"/>
  <c r="M969" i="2" s="1"/>
  <c r="O1324" i="2"/>
  <c r="O1325" i="2"/>
  <c r="I873" i="2"/>
  <c r="I865" i="2" s="1"/>
  <c r="M204" i="2"/>
  <c r="E1010" i="2"/>
  <c r="E1008" i="2" s="1"/>
  <c r="E1014" i="2" s="1"/>
  <c r="E1018" i="2" s="1"/>
  <c r="E1185" i="2"/>
  <c r="E1183" i="2" s="1"/>
  <c r="E1189" i="2" s="1"/>
  <c r="E1193" i="2" s="1"/>
  <c r="D484" i="2"/>
  <c r="D483" i="2" s="1"/>
  <c r="D489" i="2" s="1"/>
  <c r="D493" i="2" s="1"/>
  <c r="H625" i="2"/>
  <c r="H623" i="2" s="1"/>
  <c r="H629" i="2" s="1"/>
  <c r="H633" i="2" s="1"/>
  <c r="O729" i="2"/>
  <c r="O728" i="2" s="1"/>
  <c r="O734" i="2" s="1"/>
  <c r="O738" i="2" s="1"/>
  <c r="O240" i="2"/>
  <c r="O238" i="2" s="1"/>
  <c r="O244" i="2" s="1"/>
  <c r="O248" i="2" s="1"/>
  <c r="H379" i="2"/>
  <c r="H378" i="2" s="1"/>
  <c r="H384" i="2" s="1"/>
  <c r="H388" i="2" s="1"/>
  <c r="L1325" i="2"/>
  <c r="L1323" i="2" s="1"/>
  <c r="L1329" i="2" s="1"/>
  <c r="L1333" i="2" s="1"/>
  <c r="K414" i="2"/>
  <c r="K413" i="2" s="1"/>
  <c r="K419" i="2" s="1"/>
  <c r="K423" i="2" s="1"/>
  <c r="D698" i="2"/>
  <c r="D690" i="2" s="1"/>
  <c r="N628" i="2"/>
  <c r="N620" i="2" s="1"/>
  <c r="L1704" i="2"/>
  <c r="L1715" i="2" s="1"/>
  <c r="L1719" i="2" s="1"/>
  <c r="O1363" i="2"/>
  <c r="O1355" i="2" s="1"/>
  <c r="D1783" i="2"/>
  <c r="D1775" i="2" s="1"/>
  <c r="G838" i="2"/>
  <c r="G830" i="2" s="1"/>
  <c r="D1750" i="2"/>
  <c r="P1750" i="2" s="1"/>
  <c r="L595" i="2"/>
  <c r="L599" i="2" s="1"/>
  <c r="N1324" i="2"/>
  <c r="N1323" i="2" s="1"/>
  <c r="N1329" i="2" s="1"/>
  <c r="N1333" i="2" s="1"/>
  <c r="H520" i="2"/>
  <c r="H518" i="2" s="1"/>
  <c r="H524" i="2" s="1"/>
  <c r="H528" i="2" s="1"/>
  <c r="E940" i="2"/>
  <c r="E938" i="2" s="1"/>
  <c r="E944" i="2" s="1"/>
  <c r="E948" i="2" s="1"/>
  <c r="H1680" i="2"/>
  <c r="H1684" i="2" s="1"/>
  <c r="M835" i="2"/>
  <c r="M834" i="2"/>
  <c r="M840" i="2" s="1"/>
  <c r="M844" i="2" s="1"/>
  <c r="N64" i="2"/>
  <c r="N63" i="2" s="1"/>
  <c r="N69" i="2" s="1"/>
  <c r="N73" i="2" s="1"/>
  <c r="L1114" i="2"/>
  <c r="L1115" i="2"/>
  <c r="M1604" i="2"/>
  <c r="M1605" i="2"/>
  <c r="E453" i="2"/>
  <c r="E445" i="2" s="1"/>
  <c r="K1398" i="2"/>
  <c r="K1390" i="2" s="1"/>
  <c r="I1013" i="2"/>
  <c r="I1005" i="2" s="1"/>
  <c r="J768" i="2"/>
  <c r="J760" i="2" s="1"/>
  <c r="K1048" i="2"/>
  <c r="K1040" i="2" s="1"/>
  <c r="I1188" i="2"/>
  <c r="I1180" i="2" s="1"/>
  <c r="H208" i="2"/>
  <c r="H200" i="2" s="1"/>
  <c r="H211" i="2" s="1"/>
  <c r="H215" i="2" s="1"/>
  <c r="F1153" i="2"/>
  <c r="F1145" i="2" s="1"/>
  <c r="E1118" i="2"/>
  <c r="E1110" i="2" s="1"/>
  <c r="E1121" i="2" s="1"/>
  <c r="E1125" i="2" s="1"/>
  <c r="D1748" i="2"/>
  <c r="D1740" i="2" s="1"/>
  <c r="E1188" i="2"/>
  <c r="E1180" i="2" s="1"/>
  <c r="M418" i="2"/>
  <c r="M410" i="2" s="1"/>
  <c r="M421" i="2" s="1"/>
  <c r="M425" i="2" s="1"/>
  <c r="J1713" i="2"/>
  <c r="J1705" i="2" s="1"/>
  <c r="K1674" i="2"/>
  <c r="K1675" i="2"/>
  <c r="F1783" i="2"/>
  <c r="F1775" i="2" s="1"/>
  <c r="F1640" i="2"/>
  <c r="F1639" i="2"/>
  <c r="F1645" i="2" s="1"/>
  <c r="F1649" i="2" s="1"/>
  <c r="N1745" i="2"/>
  <c r="N1744" i="2"/>
  <c r="J1255" i="2"/>
  <c r="J1253" i="2" s="1"/>
  <c r="J1259" i="2" s="1"/>
  <c r="J1263" i="2" s="1"/>
  <c r="F1643" i="2"/>
  <c r="F1635" i="2" s="1"/>
  <c r="K278" i="2"/>
  <c r="K270" i="2" s="1"/>
  <c r="M207" i="2"/>
  <c r="M199" i="2" s="1"/>
  <c r="L943" i="2"/>
  <c r="L935" i="2" s="1"/>
  <c r="L946" i="2" s="1"/>
  <c r="L950" i="2" s="1"/>
  <c r="K313" i="2"/>
  <c r="K305" i="2" s="1"/>
  <c r="E908" i="2"/>
  <c r="E900" i="2" s="1"/>
  <c r="E911" i="2" s="1"/>
  <c r="E915" i="2" s="1"/>
  <c r="J835" i="2"/>
  <c r="J833" i="2" s="1"/>
  <c r="J839" i="2" s="1"/>
  <c r="J843" i="2" s="1"/>
  <c r="E30" i="2"/>
  <c r="F1290" i="2"/>
  <c r="F1288" i="2" s="1"/>
  <c r="F1294" i="2" s="1"/>
  <c r="F1298" i="2" s="1"/>
  <c r="F64" i="2"/>
  <c r="F63" i="2" s="1"/>
  <c r="F69" i="2" s="1"/>
  <c r="F73" i="2" s="1"/>
  <c r="D1535" i="2"/>
  <c r="D1533" i="2" s="1"/>
  <c r="D1539" i="2" s="1"/>
  <c r="D1543" i="2" s="1"/>
  <c r="P1543" i="2" s="1"/>
  <c r="F1569" i="2"/>
  <c r="F1568" i="2" s="1"/>
  <c r="F1574" i="2" s="1"/>
  <c r="F1578" i="2" s="1"/>
  <c r="O1398" i="2"/>
  <c r="O1390" i="2" s="1"/>
  <c r="O593" i="2"/>
  <c r="O585" i="2" s="1"/>
  <c r="L33" i="2"/>
  <c r="L25" i="2" s="1"/>
  <c r="J943" i="2"/>
  <c r="J935" i="2" s="1"/>
  <c r="D1118" i="2"/>
  <c r="D1110" i="2" s="1"/>
  <c r="D1121" i="2" s="1"/>
  <c r="P1121" i="2" s="1"/>
  <c r="M1150" i="2"/>
  <c r="M1148" i="2" s="1"/>
  <c r="M1154" i="2" s="1"/>
  <c r="M1158" i="2" s="1"/>
  <c r="E660" i="2"/>
  <c r="E658" i="2" s="1"/>
  <c r="E664" i="2" s="1"/>
  <c r="E668" i="2" s="1"/>
  <c r="L1500" i="2"/>
  <c r="L1498" i="2" s="1"/>
  <c r="L1504" i="2" s="1"/>
  <c r="L1508" i="2" s="1"/>
  <c r="J555" i="2"/>
  <c r="J553" i="2" s="1"/>
  <c r="J559" i="2" s="1"/>
  <c r="J563" i="2" s="1"/>
  <c r="K1640" i="2"/>
  <c r="K1638" i="2" s="1"/>
  <c r="K1644" i="2" s="1"/>
  <c r="K1648" i="2" s="1"/>
  <c r="E1570" i="2"/>
  <c r="E1568" i="2" s="1"/>
  <c r="E1574" i="2" s="1"/>
  <c r="E1578" i="2" s="1"/>
  <c r="I764" i="2"/>
  <c r="I765" i="2"/>
  <c r="E729" i="2"/>
  <c r="E730" i="2"/>
  <c r="J1219" i="2"/>
  <c r="J1225" i="2" s="1"/>
  <c r="J1229" i="2" s="1"/>
  <c r="J1220" i="2"/>
  <c r="F374" i="2"/>
  <c r="F383" i="2"/>
  <c r="F375" i="2" s="1"/>
  <c r="H768" i="2"/>
  <c r="H760" i="2" s="1"/>
  <c r="H771" i="2" s="1"/>
  <c r="H775" i="2" s="1"/>
  <c r="D943" i="2"/>
  <c r="D935" i="2" s="1"/>
  <c r="D946" i="2" s="1"/>
  <c r="N1503" i="2"/>
  <c r="N1495" i="2" s="1"/>
  <c r="I978" i="2"/>
  <c r="I970" i="2" s="1"/>
  <c r="E520" i="2"/>
  <c r="E519" i="2"/>
  <c r="J67" i="2"/>
  <c r="J59" i="2" s="1"/>
  <c r="J70" i="2" s="1"/>
  <c r="J74" i="2" s="1"/>
  <c r="J137" i="2"/>
  <c r="J129" i="2" s="1"/>
  <c r="I417" i="2"/>
  <c r="I409" i="2" s="1"/>
  <c r="I452" i="2"/>
  <c r="I444" i="2" s="1"/>
  <c r="I593" i="2"/>
  <c r="I585" i="2" s="1"/>
  <c r="M1082" i="2"/>
  <c r="M1074" i="2" s="1"/>
  <c r="M1085" i="2" s="1"/>
  <c r="M1089" i="2" s="1"/>
  <c r="O1117" i="2"/>
  <c r="O1109" i="2" s="1"/>
  <c r="O1120" i="2" s="1"/>
  <c r="O1124" i="2" s="1"/>
  <c r="O1152" i="2"/>
  <c r="O1144" i="2" s="1"/>
  <c r="O1155" i="2" s="1"/>
  <c r="O1159" i="2" s="1"/>
  <c r="G1187" i="2"/>
  <c r="G1179" i="2" s="1"/>
  <c r="O1187" i="2"/>
  <c r="O1179" i="2" s="1"/>
  <c r="O1190" i="2" s="1"/>
  <c r="O1194" i="2" s="1"/>
  <c r="E1257" i="2"/>
  <c r="E1249" i="2" s="1"/>
  <c r="E1260" i="2" s="1"/>
  <c r="E1264" i="2" s="1"/>
  <c r="G1257" i="2"/>
  <c r="G1249" i="2" s="1"/>
  <c r="I1292" i="2"/>
  <c r="I1284" i="2" s="1"/>
  <c r="E1327" i="2"/>
  <c r="E1319" i="2" s="1"/>
  <c r="I1327" i="2"/>
  <c r="I1319" i="2" s="1"/>
  <c r="I1330" i="2" s="1"/>
  <c r="I1334" i="2" s="1"/>
  <c r="E1433" i="2"/>
  <c r="E1425" i="2" s="1"/>
  <c r="J1572" i="2"/>
  <c r="J1564" i="2" s="1"/>
  <c r="H1747" i="2"/>
  <c r="H1739" i="2" s="1"/>
  <c r="H1750" i="2" s="1"/>
  <c r="H1754" i="2" s="1"/>
  <c r="N1782" i="2"/>
  <c r="N1774" i="2" s="1"/>
  <c r="N1785" i="2" s="1"/>
  <c r="N1789" i="2" s="1"/>
  <c r="I99" i="2"/>
  <c r="I105" i="2" s="1"/>
  <c r="I109" i="2" s="1"/>
  <c r="I100" i="2"/>
  <c r="E974" i="2"/>
  <c r="E980" i="2" s="1"/>
  <c r="E984" i="2" s="1"/>
  <c r="E975" i="2"/>
  <c r="M975" i="2"/>
  <c r="M974" i="2"/>
  <c r="E1359" i="2"/>
  <c r="E1360" i="2"/>
  <c r="E1745" i="2"/>
  <c r="E1744" i="2"/>
  <c r="I129" i="2"/>
  <c r="I140" i="2" s="1"/>
  <c r="I144" i="2" s="1"/>
  <c r="I138" i="2"/>
  <c r="I130" i="2" s="1"/>
  <c r="D625" i="2"/>
  <c r="D631" i="2" s="1"/>
  <c r="I549" i="2"/>
  <c r="M838" i="2"/>
  <c r="M830" i="2" s="1"/>
  <c r="N1013" i="2"/>
  <c r="N1005" i="2" s="1"/>
  <c r="N1016" i="2" s="1"/>
  <c r="N1020" i="2" s="1"/>
  <c r="H1258" i="2"/>
  <c r="H1250" i="2" s="1"/>
  <c r="H1013" i="2"/>
  <c r="H1005" i="2" s="1"/>
  <c r="H1016" i="2" s="1"/>
  <c r="H1020" i="2" s="1"/>
  <c r="L420" i="2"/>
  <c r="L424" i="2" s="1"/>
  <c r="L1290" i="2"/>
  <c r="L1288" i="2" s="1"/>
  <c r="L1294" i="2" s="1"/>
  <c r="L1298" i="2" s="1"/>
  <c r="L485" i="2"/>
  <c r="L483" i="2" s="1"/>
  <c r="L489" i="2" s="1"/>
  <c r="L493" i="2" s="1"/>
  <c r="O1185" i="2"/>
  <c r="O1183" i="2" s="1"/>
  <c r="O1189" i="2" s="1"/>
  <c r="O1193" i="2" s="1"/>
  <c r="E765" i="2"/>
  <c r="E763" i="2" s="1"/>
  <c r="E769" i="2" s="1"/>
  <c r="E773" i="2" s="1"/>
  <c r="M624" i="2"/>
  <c r="M623" i="2" s="1"/>
  <c r="M629" i="2" s="1"/>
  <c r="M633" i="2" s="1"/>
  <c r="J695" i="2"/>
  <c r="J693" i="2" s="1"/>
  <c r="J699" i="2" s="1"/>
  <c r="J703" i="2" s="1"/>
  <c r="L310" i="2"/>
  <c r="L308" i="2" s="1"/>
  <c r="L314" i="2" s="1"/>
  <c r="L318" i="2" s="1"/>
  <c r="D30" i="2"/>
  <c r="D28" i="2" s="1"/>
  <c r="D34" i="2" s="1"/>
  <c r="D38" i="2" s="1"/>
  <c r="K379" i="2"/>
  <c r="K378" i="2" s="1"/>
  <c r="K384" i="2" s="1"/>
  <c r="K388" i="2" s="1"/>
  <c r="K310" i="2"/>
  <c r="G59" i="2"/>
  <c r="K873" i="2"/>
  <c r="K865" i="2" s="1"/>
  <c r="K68" i="2"/>
  <c r="K60" i="2" s="1"/>
  <c r="G173" i="2"/>
  <c r="G165" i="2" s="1"/>
  <c r="K800" i="2"/>
  <c r="K798" i="2" s="1"/>
  <c r="K804" i="2" s="1"/>
  <c r="K808" i="2" s="1"/>
  <c r="D455" i="2"/>
  <c r="D459" i="2" s="1"/>
  <c r="L800" i="2"/>
  <c r="L798" i="2" s="1"/>
  <c r="L804" i="2" s="1"/>
  <c r="L808" i="2" s="1"/>
  <c r="H1050" i="2"/>
  <c r="H1054" i="2" s="1"/>
  <c r="O1010" i="2"/>
  <c r="O1016" i="2" s="1"/>
  <c r="O1020" i="2" s="1"/>
  <c r="H1325" i="2"/>
  <c r="H1323" i="2" s="1"/>
  <c r="H1329" i="2" s="1"/>
  <c r="H1333" i="2" s="1"/>
  <c r="J274" i="2"/>
  <c r="J280" i="2" s="1"/>
  <c r="J284" i="2" s="1"/>
  <c r="E590" i="2"/>
  <c r="E588" i="2" s="1"/>
  <c r="E594" i="2" s="1"/>
  <c r="E598" i="2" s="1"/>
  <c r="P976" i="2"/>
  <c r="M103" i="2"/>
  <c r="M95" i="2" s="1"/>
  <c r="M106" i="2" s="1"/>
  <c r="M110" i="2" s="1"/>
  <c r="I103" i="2"/>
  <c r="I95" i="2" s="1"/>
  <c r="K1570" i="2"/>
  <c r="K1568" i="2" s="1"/>
  <c r="K1574" i="2" s="1"/>
  <c r="K1578" i="2" s="1"/>
  <c r="F1220" i="2"/>
  <c r="F1218" i="2" s="1"/>
  <c r="F1224" i="2" s="1"/>
  <c r="F1228" i="2" s="1"/>
  <c r="L1534" i="2"/>
  <c r="L1533" i="2" s="1"/>
  <c r="L1539" i="2" s="1"/>
  <c r="L1543" i="2" s="1"/>
  <c r="M1324" i="2"/>
  <c r="M1323" i="2" s="1"/>
  <c r="M1329" i="2" s="1"/>
  <c r="M1333" i="2" s="1"/>
  <c r="L834" i="2"/>
  <c r="L833" i="2" s="1"/>
  <c r="L839" i="2" s="1"/>
  <c r="L843" i="2" s="1"/>
  <c r="L1604" i="2"/>
  <c r="L1603" i="2" s="1"/>
  <c r="L1609" i="2" s="1"/>
  <c r="L1613" i="2" s="1"/>
  <c r="E835" i="2"/>
  <c r="E833" i="2" s="1"/>
  <c r="E839" i="2" s="1"/>
  <c r="E843" i="2" s="1"/>
  <c r="E838" i="2"/>
  <c r="E830" i="2" s="1"/>
  <c r="K103" i="2"/>
  <c r="K95" i="2" s="1"/>
  <c r="K908" i="2"/>
  <c r="K900" i="2" s="1"/>
  <c r="K911" i="2" s="1"/>
  <c r="K915" i="2" s="1"/>
  <c r="J348" i="2"/>
  <c r="J340" i="2" s="1"/>
  <c r="I1570" i="2"/>
  <c r="I1568" i="2" s="1"/>
  <c r="I1574" i="2" s="1"/>
  <c r="I1578" i="2" s="1"/>
  <c r="J455" i="2"/>
  <c r="J459" i="2" s="1"/>
  <c r="O1254" i="2"/>
  <c r="O1253" i="2" s="1"/>
  <c r="O1259" i="2" s="1"/>
  <c r="O1263" i="2" s="1"/>
  <c r="K519" i="2"/>
  <c r="K518" i="2" s="1"/>
  <c r="K524" i="2" s="1"/>
  <c r="K528" i="2" s="1"/>
  <c r="O1115" i="2"/>
  <c r="O1113" i="2" s="1"/>
  <c r="O1119" i="2" s="1"/>
  <c r="O1123" i="2" s="1"/>
  <c r="D799" i="2"/>
  <c r="D798" i="2" s="1"/>
  <c r="D804" i="2" s="1"/>
  <c r="D808" i="2" s="1"/>
  <c r="P808" i="2" s="1"/>
  <c r="J1605" i="2"/>
  <c r="J1603" i="2" s="1"/>
  <c r="J1609" i="2" s="1"/>
  <c r="J1613" i="2" s="1"/>
  <c r="K904" i="2"/>
  <c r="K903" i="2" s="1"/>
  <c r="K909" i="2" s="1"/>
  <c r="K913" i="2" s="1"/>
  <c r="O939" i="2"/>
  <c r="O938" i="2" s="1"/>
  <c r="O944" i="2" s="1"/>
  <c r="O948" i="2" s="1"/>
  <c r="N1083" i="2"/>
  <c r="N1075" i="2" s="1"/>
  <c r="N1086" i="2" s="1"/>
  <c r="N1090" i="2" s="1"/>
  <c r="I908" i="2"/>
  <c r="I900" i="2" s="1"/>
  <c r="F453" i="2"/>
  <c r="F445" i="2" s="1"/>
  <c r="O523" i="2"/>
  <c r="O515" i="2" s="1"/>
  <c r="E558" i="2"/>
  <c r="E550" i="2" s="1"/>
  <c r="O525" i="2"/>
  <c r="O529" i="2" s="1"/>
  <c r="G764" i="2"/>
  <c r="G763" i="2" s="1"/>
  <c r="G769" i="2" s="1"/>
  <c r="G773" i="2" s="1"/>
  <c r="E1534" i="2"/>
  <c r="E1533" i="2" s="1"/>
  <c r="E1539" i="2" s="1"/>
  <c r="E1543" i="2" s="1"/>
  <c r="M450" i="2"/>
  <c r="M448" i="2" s="1"/>
  <c r="M454" i="2" s="1"/>
  <c r="M458" i="2" s="1"/>
  <c r="J1535" i="2"/>
  <c r="J1533" i="2" s="1"/>
  <c r="J1539" i="2" s="1"/>
  <c r="J1543" i="2" s="1"/>
  <c r="N169" i="2"/>
  <c r="N168" i="2" s="1"/>
  <c r="N174" i="2" s="1"/>
  <c r="N178" i="2" s="1"/>
  <c r="J350" i="2"/>
  <c r="J354" i="2" s="1"/>
  <c r="J1009" i="2"/>
  <c r="J1008" i="2" s="1"/>
  <c r="J1014" i="2" s="1"/>
  <c r="J1018" i="2" s="1"/>
  <c r="F1255" i="2"/>
  <c r="F1253" i="2" s="1"/>
  <c r="F1259" i="2" s="1"/>
  <c r="F1263" i="2" s="1"/>
  <c r="E560" i="2"/>
  <c r="E564" i="2" s="1"/>
  <c r="F239" i="2"/>
  <c r="F238" i="2" s="1"/>
  <c r="F244" i="2" s="1"/>
  <c r="F248" i="2" s="1"/>
  <c r="F1499" i="2"/>
  <c r="F1498" i="2" s="1"/>
  <c r="F1504" i="2" s="1"/>
  <c r="F1508" i="2" s="1"/>
  <c r="N1430" i="2"/>
  <c r="N1428" i="2" s="1"/>
  <c r="N1434" i="2" s="1"/>
  <c r="N1438" i="2" s="1"/>
  <c r="F593" i="2"/>
  <c r="F585" i="2" s="1"/>
  <c r="F596" i="2" s="1"/>
  <c r="F600" i="2" s="1"/>
  <c r="F1083" i="2"/>
  <c r="F1075" i="2" s="1"/>
  <c r="F1086" i="2" s="1"/>
  <c r="F1090" i="2" s="1"/>
  <c r="F1357" i="1"/>
  <c r="F767" i="2"/>
  <c r="F759" i="2" s="1"/>
  <c r="E169" i="2"/>
  <c r="E168" i="2" s="1"/>
  <c r="E174" i="2" s="1"/>
  <c r="E178" i="2" s="1"/>
  <c r="D259" i="1"/>
  <c r="P37" i="4"/>
  <c r="D173" i="4"/>
  <c r="D174" i="4"/>
  <c r="L174" i="4"/>
  <c r="L175" i="4"/>
  <c r="L180" i="4"/>
  <c r="G184" i="4"/>
  <c r="K184" i="4"/>
  <c r="O184" i="4"/>
  <c r="G186" i="4"/>
  <c r="G194" i="4"/>
  <c r="G198" i="4"/>
  <c r="H186" i="4"/>
  <c r="H188" i="4"/>
  <c r="H196" i="4"/>
  <c r="L201" i="4"/>
  <c r="H204" i="4"/>
  <c r="M184" i="4"/>
  <c r="M198" i="4"/>
  <c r="I99" i="4"/>
  <c r="N1121" i="2"/>
  <c r="N1125" i="2" s="1"/>
  <c r="H1715" i="2"/>
  <c r="H1719" i="2" s="1"/>
  <c r="G840" i="2"/>
  <c r="G844" i="2" s="1"/>
  <c r="F178" i="4"/>
  <c r="N178" i="4"/>
  <c r="G188" i="4"/>
  <c r="E1413" i="1"/>
  <c r="D865" i="1"/>
  <c r="I205" i="4"/>
  <c r="D84" i="3"/>
  <c r="O99" i="4"/>
  <c r="D864" i="1"/>
  <c r="D203" i="4"/>
  <c r="H203" i="4"/>
  <c r="H205" i="4"/>
  <c r="D139" i="4"/>
  <c r="M201" i="4"/>
  <c r="P70" i="4"/>
  <c r="K201" i="4"/>
  <c r="E139" i="4"/>
  <c r="P149" i="4"/>
  <c r="P158" i="4"/>
  <c r="F181" i="4"/>
  <c r="AE334" i="3"/>
  <c r="P2101" i="3"/>
  <c r="D205" i="4"/>
  <c r="Q1124" i="3"/>
  <c r="L173" i="4"/>
  <c r="L177" i="4"/>
  <c r="D178" i="4"/>
  <c r="L178" i="4"/>
  <c r="AK94" i="11"/>
  <c r="F99" i="4"/>
  <c r="D204" i="4"/>
  <c r="J175" i="4"/>
  <c r="D642" i="1"/>
  <c r="I173" i="4"/>
  <c r="M173" i="4"/>
  <c r="M174" i="4"/>
  <c r="E175" i="4"/>
  <c r="M175" i="4"/>
  <c r="I176" i="4"/>
  <c r="M176" i="4"/>
  <c r="E177" i="4"/>
  <c r="M177" i="4"/>
  <c r="M178" i="4"/>
  <c r="E179" i="4"/>
  <c r="M179" i="4"/>
  <c r="I180" i="4"/>
  <c r="M180" i="4"/>
  <c r="I177" i="4"/>
  <c r="M99" i="4"/>
  <c r="K176" i="4"/>
  <c r="K181" i="4"/>
  <c r="P138" i="4"/>
  <c r="D19" i="4"/>
  <c r="P39" i="3"/>
  <c r="P661" i="3"/>
  <c r="J99" i="4"/>
  <c r="N99" i="4"/>
  <c r="P1461" i="3"/>
  <c r="G99" i="4"/>
  <c r="K99" i="4"/>
  <c r="P12" i="4"/>
  <c r="P14" i="4"/>
  <c r="P16" i="4"/>
  <c r="P17" i="4"/>
  <c r="M181" i="4"/>
  <c r="P18" i="4"/>
  <c r="I182" i="4"/>
  <c r="M182" i="4"/>
  <c r="P39" i="4"/>
  <c r="I203" i="4"/>
  <c r="M203" i="4"/>
  <c r="M204" i="4"/>
  <c r="E205" i="4"/>
  <c r="M205" i="4"/>
  <c r="P81" i="4"/>
  <c r="K204" i="4"/>
  <c r="N182" i="4"/>
  <c r="F203" i="4"/>
  <c r="N203" i="4"/>
  <c r="N204" i="4"/>
  <c r="J205" i="4"/>
  <c r="J173" i="4"/>
  <c r="F177" i="4"/>
  <c r="N205" i="4"/>
  <c r="P119" i="4"/>
  <c r="L203" i="4"/>
  <c r="L204" i="4"/>
  <c r="D175" i="4"/>
  <c r="P134" i="4"/>
  <c r="D179" i="4"/>
  <c r="H180" i="4"/>
  <c r="F1305" i="1"/>
  <c r="P41" i="4"/>
  <c r="L99" i="4"/>
  <c r="P1621" i="3"/>
  <c r="P1701" i="3"/>
  <c r="P1781" i="3"/>
  <c r="P1941" i="3"/>
  <c r="P2301" i="3"/>
  <c r="P2701" i="3"/>
  <c r="AE98" i="4"/>
  <c r="E1856" i="1"/>
  <c r="D257" i="1"/>
  <c r="D260" i="1"/>
  <c r="AW38" i="12"/>
  <c r="AX38" i="12"/>
  <c r="U326" i="12"/>
  <c r="AY206" i="11"/>
  <c r="AX150" i="11"/>
  <c r="AW150" i="11"/>
  <c r="AI150" i="11" s="1"/>
  <c r="E324" i="11"/>
  <c r="E325" i="11"/>
  <c r="AX206" i="12"/>
  <c r="AJ206" i="12" s="1"/>
  <c r="W206" i="12"/>
  <c r="I206" i="12" s="1"/>
  <c r="AW192" i="12"/>
  <c r="BY192" i="12" s="1"/>
  <c r="W303" i="12"/>
  <c r="AY303" i="12" s="1"/>
  <c r="CA303" i="12" s="1"/>
  <c r="H308" i="11"/>
  <c r="BL308" i="11" s="1"/>
  <c r="AX191" i="11"/>
  <c r="V206" i="11"/>
  <c r="H206" i="11" s="1"/>
  <c r="G211" i="11"/>
  <c r="H209" i="11"/>
  <c r="H214" i="11"/>
  <c r="BL214" i="11" s="1"/>
  <c r="G215" i="11"/>
  <c r="U209" i="12"/>
  <c r="AW209" i="12" s="1"/>
  <c r="BY209" i="12" s="1"/>
  <c r="W206" i="11"/>
  <c r="I206" i="11" s="1"/>
  <c r="AW195" i="11"/>
  <c r="AW206" i="11" s="1"/>
  <c r="U206" i="11"/>
  <c r="G206" i="11" s="1"/>
  <c r="G212" i="12"/>
  <c r="AI212" i="12" s="1"/>
  <c r="BK212" i="12" s="1"/>
  <c r="U206" i="12"/>
  <c r="G206" i="12" s="1"/>
  <c r="AW194" i="12"/>
  <c r="BY194" i="12" s="1"/>
  <c r="V211" i="12"/>
  <c r="AX211" i="12" s="1"/>
  <c r="BZ211" i="12" s="1"/>
  <c r="BZ224" i="12" s="1"/>
  <c r="BL224" i="12" s="1"/>
  <c r="AX192" i="11"/>
  <c r="I307" i="11"/>
  <c r="V308" i="11"/>
  <c r="BZ308" i="11" s="1"/>
  <c r="V216" i="11"/>
  <c r="V328" i="11" s="1"/>
  <c r="V304" i="12"/>
  <c r="AX304" i="12" s="1"/>
  <c r="BZ304" i="12" s="1"/>
  <c r="V305" i="12"/>
  <c r="AX305" i="12" s="1"/>
  <c r="BZ305" i="12" s="1"/>
  <c r="H216" i="12"/>
  <c r="G217" i="12"/>
  <c r="AW191" i="12"/>
  <c r="AY191" i="12"/>
  <c r="V206" i="12"/>
  <c r="V303" i="11"/>
  <c r="BZ303" i="11" s="1"/>
  <c r="U306" i="11"/>
  <c r="W307" i="11"/>
  <c r="G309" i="11"/>
  <c r="I215" i="11"/>
  <c r="I327" i="11" s="1"/>
  <c r="U209" i="11"/>
  <c r="BY209" i="11" s="1"/>
  <c r="BY224" i="11" s="1"/>
  <c r="V308" i="12"/>
  <c r="W210" i="12"/>
  <c r="AY210" i="12" s="1"/>
  <c r="CA210" i="12" s="1"/>
  <c r="W211" i="12"/>
  <c r="AY211" i="12" s="1"/>
  <c r="CA211" i="12" s="1"/>
  <c r="W213" i="12"/>
  <c r="AY213" i="12" s="1"/>
  <c r="CA213" i="12" s="1"/>
  <c r="I210" i="12"/>
  <c r="AK210" i="12" s="1"/>
  <c r="BM210" i="12" s="1"/>
  <c r="H214" i="12"/>
  <c r="G310" i="11"/>
  <c r="G310" i="12"/>
  <c r="G216" i="12"/>
  <c r="G311" i="11"/>
  <c r="G216" i="11"/>
  <c r="AK193" i="11"/>
  <c r="AK191" i="11"/>
  <c r="AI191" i="11"/>
  <c r="G209" i="11"/>
  <c r="H206" i="12"/>
  <c r="G213" i="12"/>
  <c r="AI213" i="12" s="1"/>
  <c r="BK213" i="12" s="1"/>
  <c r="AJ191" i="11"/>
  <c r="I305" i="11"/>
  <c r="G308" i="11"/>
  <c r="BK308" i="11" s="1"/>
  <c r="I212" i="11"/>
  <c r="I213" i="11"/>
  <c r="AK192" i="12"/>
  <c r="H210" i="12"/>
  <c r="AJ210" i="12" s="1"/>
  <c r="BL210" i="12" s="1"/>
  <c r="H211" i="11"/>
  <c r="H309" i="12"/>
  <c r="I211" i="12"/>
  <c r="AK211" i="12" s="1"/>
  <c r="BM211" i="12" s="1"/>
  <c r="H215" i="12"/>
  <c r="G303" i="12"/>
  <c r="AI303" i="12" s="1"/>
  <c r="BK303" i="12" s="1"/>
  <c r="AX209" i="10"/>
  <c r="V212" i="12"/>
  <c r="AX212" i="12" s="1"/>
  <c r="BZ212" i="12" s="1"/>
  <c r="AX188" i="11"/>
  <c r="AJ188" i="11" s="1"/>
  <c r="AX210" i="11"/>
  <c r="AX224" i="11" s="1"/>
  <c r="G210" i="12"/>
  <c r="AI210" i="12" s="1"/>
  <c r="BK210" i="12" s="1"/>
  <c r="AY174" i="12"/>
  <c r="CA174" i="12" s="1"/>
  <c r="CA188" i="12" s="1"/>
  <c r="BM188" i="12" s="1"/>
  <c r="AY177" i="12"/>
  <c r="CA177" i="12" s="1"/>
  <c r="AW188" i="12"/>
  <c r="U211" i="12"/>
  <c r="AW211" i="12" s="1"/>
  <c r="BY211" i="12" s="1"/>
  <c r="G211" i="12"/>
  <c r="AI211" i="12" s="1"/>
  <c r="BK211" i="12" s="1"/>
  <c r="AI188" i="12"/>
  <c r="AY188" i="11"/>
  <c r="U188" i="11"/>
  <c r="G188" i="11" s="1"/>
  <c r="G1794" i="1" s="1"/>
  <c r="G1800" i="1" s="1"/>
  <c r="U188" i="12"/>
  <c r="G188" i="12" s="1"/>
  <c r="U210" i="12"/>
  <c r="AW210" i="12" s="1"/>
  <c r="BY210" i="12" s="1"/>
  <c r="V188" i="11"/>
  <c r="H188" i="11" s="1"/>
  <c r="I285" i="11"/>
  <c r="W209" i="11"/>
  <c r="CA209" i="11" s="1"/>
  <c r="CA224" i="11" s="1"/>
  <c r="U286" i="12"/>
  <c r="AW286" i="12" s="1"/>
  <c r="BY286" i="12" s="1"/>
  <c r="AX173" i="12"/>
  <c r="H209" i="12"/>
  <c r="AJ209" i="12" s="1"/>
  <c r="BL209" i="12" s="1"/>
  <c r="V188" i="12"/>
  <c r="H188" i="12" s="1"/>
  <c r="I213" i="12"/>
  <c r="AK213" i="12" s="1"/>
  <c r="BM213" i="12" s="1"/>
  <c r="U215" i="12"/>
  <c r="U327" i="12" s="1"/>
  <c r="G215" i="12"/>
  <c r="I293" i="12"/>
  <c r="W188" i="11"/>
  <c r="I188" i="11" s="1"/>
  <c r="I209" i="11"/>
  <c r="AW173" i="11"/>
  <c r="AW188" i="11" s="1"/>
  <c r="V216" i="12"/>
  <c r="H213" i="11"/>
  <c r="U286" i="11"/>
  <c r="V288" i="11"/>
  <c r="H215" i="11"/>
  <c r="I217" i="11"/>
  <c r="W289" i="12"/>
  <c r="AY289" i="12" s="1"/>
  <c r="CA289" i="12" s="1"/>
  <c r="G209" i="12"/>
  <c r="AI209" i="12" s="1"/>
  <c r="BK209" i="12" s="1"/>
  <c r="W209" i="12"/>
  <c r="W188" i="12"/>
  <c r="I188" i="12" s="1"/>
  <c r="I3169" i="1" s="1"/>
  <c r="I3175" i="1" s="1"/>
  <c r="W214" i="12"/>
  <c r="I214" i="12"/>
  <c r="U327" i="10"/>
  <c r="U328" i="10"/>
  <c r="U292" i="11"/>
  <c r="G213" i="11"/>
  <c r="H216" i="11"/>
  <c r="U290" i="12"/>
  <c r="U291" i="12"/>
  <c r="U292" i="12"/>
  <c r="H217" i="12"/>
  <c r="I217" i="12"/>
  <c r="AI175" i="11"/>
  <c r="H212" i="12"/>
  <c r="AJ212" i="12" s="1"/>
  <c r="BL212" i="12" s="1"/>
  <c r="AK173" i="12"/>
  <c r="BM173" i="12" s="1"/>
  <c r="G290" i="12"/>
  <c r="I209" i="12"/>
  <c r="AK177" i="11"/>
  <c r="I210" i="11"/>
  <c r="BM210" i="11" s="1"/>
  <c r="H291" i="11"/>
  <c r="W160" i="11"/>
  <c r="W328" i="11" s="1"/>
  <c r="U161" i="11"/>
  <c r="I310" i="12"/>
  <c r="V310" i="12"/>
  <c r="H311" i="12"/>
  <c r="U311" i="11"/>
  <c r="V160" i="12"/>
  <c r="V150" i="12"/>
  <c r="V311" i="11"/>
  <c r="H161" i="11"/>
  <c r="H329" i="11" s="1"/>
  <c r="V303" i="12"/>
  <c r="AX303" i="12" s="1"/>
  <c r="BZ303" i="12" s="1"/>
  <c r="BZ318" i="12" s="1"/>
  <c r="W156" i="12"/>
  <c r="AY156" i="12" s="1"/>
  <c r="CA156" i="12" s="1"/>
  <c r="AY139" i="11"/>
  <c r="G150" i="11"/>
  <c r="I309" i="11"/>
  <c r="V304" i="11"/>
  <c r="G158" i="11"/>
  <c r="BK158" i="11" s="1"/>
  <c r="U155" i="11"/>
  <c r="U157" i="11"/>
  <c r="W305" i="12"/>
  <c r="AY305" i="12" s="1"/>
  <c r="CA305" i="12" s="1"/>
  <c r="W307" i="12"/>
  <c r="AY307" i="12" s="1"/>
  <c r="CA307" i="12" s="1"/>
  <c r="I309" i="12"/>
  <c r="W159" i="12"/>
  <c r="W327" i="12" s="1"/>
  <c r="AX136" i="12"/>
  <c r="I155" i="12"/>
  <c r="AK155" i="12" s="1"/>
  <c r="BM155" i="12" s="1"/>
  <c r="AY138" i="12"/>
  <c r="H308" i="12"/>
  <c r="G309" i="12"/>
  <c r="I150" i="11"/>
  <c r="AY303" i="10"/>
  <c r="U150" i="12"/>
  <c r="G150" i="12" s="1"/>
  <c r="V309" i="12"/>
  <c r="U307" i="12"/>
  <c r="AW307" i="12" s="1"/>
  <c r="U153" i="11"/>
  <c r="U158" i="11"/>
  <c r="AJ150" i="11"/>
  <c r="AW139" i="12"/>
  <c r="AX304" i="10"/>
  <c r="W153" i="11"/>
  <c r="G158" i="12"/>
  <c r="H310" i="11"/>
  <c r="I311" i="12"/>
  <c r="G157" i="12"/>
  <c r="AI157" i="12" s="1"/>
  <c r="BK157" i="12" s="1"/>
  <c r="H150" i="11"/>
  <c r="I150" i="12"/>
  <c r="I303" i="12"/>
  <c r="AK303" i="12" s="1"/>
  <c r="BM303" i="12" s="1"/>
  <c r="H150" i="12"/>
  <c r="G307" i="12"/>
  <c r="AI307" i="12" s="1"/>
  <c r="BK307" i="12" s="1"/>
  <c r="G154" i="12"/>
  <c r="AI154" i="12" s="1"/>
  <c r="BK154" i="12" s="1"/>
  <c r="H305" i="11"/>
  <c r="AK153" i="11"/>
  <c r="AJ155" i="11"/>
  <c r="H159" i="12"/>
  <c r="W325" i="12"/>
  <c r="AY325" i="12" s="1"/>
  <c r="CA325" i="12" s="1"/>
  <c r="W157" i="12"/>
  <c r="AY157" i="12" s="1"/>
  <c r="CA157" i="12" s="1"/>
  <c r="AK155" i="11"/>
  <c r="W161" i="11"/>
  <c r="W329" i="11" s="1"/>
  <c r="I293" i="11"/>
  <c r="AK156" i="11"/>
  <c r="V159" i="12"/>
  <c r="V327" i="12" s="1"/>
  <c r="V328" i="10"/>
  <c r="H328" i="10"/>
  <c r="V288" i="12"/>
  <c r="AX288" i="12" s="1"/>
  <c r="BZ288" i="12" s="1"/>
  <c r="V291" i="12"/>
  <c r="V292" i="12"/>
  <c r="AX119" i="11"/>
  <c r="H292" i="12"/>
  <c r="U285" i="12"/>
  <c r="AW285" i="12" s="1"/>
  <c r="BY285" i="12" s="1"/>
  <c r="G293" i="11"/>
  <c r="U329" i="11"/>
  <c r="AW119" i="11"/>
  <c r="G286" i="11"/>
  <c r="G157" i="11"/>
  <c r="G161" i="12"/>
  <c r="G161" i="11"/>
  <c r="G329" i="11" s="1"/>
  <c r="G153" i="11"/>
  <c r="U154" i="11"/>
  <c r="U160" i="11"/>
  <c r="U328" i="11" s="1"/>
  <c r="G291" i="12"/>
  <c r="G153" i="12"/>
  <c r="AI153" i="12" s="1"/>
  <c r="BK153" i="12" s="1"/>
  <c r="U289" i="11"/>
  <c r="U285" i="11"/>
  <c r="U153" i="12"/>
  <c r="AW121" i="11"/>
  <c r="G159" i="12"/>
  <c r="G160" i="12"/>
  <c r="U160" i="12"/>
  <c r="U328" i="12" s="1"/>
  <c r="W160" i="12"/>
  <c r="W328" i="12" s="1"/>
  <c r="V329" i="11"/>
  <c r="H292" i="11"/>
  <c r="I292" i="12"/>
  <c r="U293" i="12"/>
  <c r="W328" i="10"/>
  <c r="W293" i="11"/>
  <c r="H160" i="11"/>
  <c r="G293" i="12"/>
  <c r="W132" i="12"/>
  <c r="I132" i="12" s="1"/>
  <c r="I3333" i="1" s="1"/>
  <c r="I3339" i="1" s="1"/>
  <c r="I160" i="12"/>
  <c r="AX153" i="12"/>
  <c r="BZ153" i="12" s="1"/>
  <c r="BZ168" i="12" s="1"/>
  <c r="H157" i="12"/>
  <c r="AJ157" i="12" s="1"/>
  <c r="BL157" i="12" s="1"/>
  <c r="AY117" i="11"/>
  <c r="AY119" i="11"/>
  <c r="AX121" i="11"/>
  <c r="AX132" i="11" s="1"/>
  <c r="V132" i="11"/>
  <c r="H132" i="11" s="1"/>
  <c r="U159" i="11"/>
  <c r="U327" i="11" s="1"/>
  <c r="G159" i="11"/>
  <c r="V285" i="12"/>
  <c r="AX285" i="12" s="1"/>
  <c r="BZ285" i="12" s="1"/>
  <c r="V286" i="12"/>
  <c r="AX286" i="12" s="1"/>
  <c r="BZ286" i="12" s="1"/>
  <c r="AX118" i="12"/>
  <c r="BZ118" i="12" s="1"/>
  <c r="V154" i="12"/>
  <c r="AX154" i="12" s="1"/>
  <c r="BZ154" i="12" s="1"/>
  <c r="AX120" i="12"/>
  <c r="BZ120" i="12" s="1"/>
  <c r="AY153" i="12"/>
  <c r="CA153" i="12" s="1"/>
  <c r="W132" i="11"/>
  <c r="I132" i="11" s="1"/>
  <c r="I2893" i="1" s="1"/>
  <c r="I2899" i="1" s="1"/>
  <c r="G156" i="11"/>
  <c r="G288" i="11"/>
  <c r="AW120" i="11"/>
  <c r="AY121" i="11"/>
  <c r="W157" i="11"/>
  <c r="CA157" i="11" s="1"/>
  <c r="V159" i="11"/>
  <c r="V327" i="11" s="1"/>
  <c r="V291" i="11"/>
  <c r="AY118" i="12"/>
  <c r="CA118" i="12" s="1"/>
  <c r="CA132" i="12" s="1"/>
  <c r="BM132" i="12" s="1"/>
  <c r="I154" i="12"/>
  <c r="AK154" i="12" s="1"/>
  <c r="BM154" i="12" s="1"/>
  <c r="W154" i="12"/>
  <c r="AY154" i="12" s="1"/>
  <c r="CA154" i="12" s="1"/>
  <c r="W286" i="12"/>
  <c r="AY286" i="12" s="1"/>
  <c r="CA286" i="12" s="1"/>
  <c r="AX156" i="12"/>
  <c r="BZ156" i="12" s="1"/>
  <c r="W158" i="12"/>
  <c r="I158" i="12"/>
  <c r="I291" i="12"/>
  <c r="I159" i="12"/>
  <c r="AX157" i="11"/>
  <c r="V325" i="11"/>
  <c r="AW157" i="12"/>
  <c r="BY157" i="12" s="1"/>
  <c r="U325" i="12"/>
  <c r="AW325" i="12" s="1"/>
  <c r="BY325" i="12" s="1"/>
  <c r="H153" i="12"/>
  <c r="AJ153" i="12" s="1"/>
  <c r="BL153" i="12" s="1"/>
  <c r="V132" i="12"/>
  <c r="H132" i="12" s="1"/>
  <c r="AX117" i="12"/>
  <c r="BZ117" i="12" s="1"/>
  <c r="BZ132" i="12" s="1"/>
  <c r="G289" i="12"/>
  <c r="AI289" i="12" s="1"/>
  <c r="BK289" i="12" s="1"/>
  <c r="AW121" i="12"/>
  <c r="BY121" i="12" s="1"/>
  <c r="U289" i="12"/>
  <c r="AW289" i="12" s="1"/>
  <c r="BY289" i="12" s="1"/>
  <c r="V290" i="11"/>
  <c r="BZ290" i="11" s="1"/>
  <c r="W326" i="11"/>
  <c r="CA326" i="11" s="1"/>
  <c r="H156" i="12"/>
  <c r="AJ156" i="12" s="1"/>
  <c r="BL156" i="12" s="1"/>
  <c r="AI155" i="10"/>
  <c r="I290" i="11"/>
  <c r="BM290" i="11" s="1"/>
  <c r="W327" i="11"/>
  <c r="AK154" i="11"/>
  <c r="H289" i="11"/>
  <c r="U132" i="11"/>
  <c r="G132" i="11" s="1"/>
  <c r="G1793" i="1" s="1"/>
  <c r="G1799" i="1" s="1"/>
  <c r="AW117" i="11"/>
  <c r="V156" i="11"/>
  <c r="BZ156" i="11" s="1"/>
  <c r="AJ156" i="11"/>
  <c r="I290" i="12"/>
  <c r="H155" i="12"/>
  <c r="AJ155" i="12" s="1"/>
  <c r="BL155" i="12" s="1"/>
  <c r="AW120" i="12"/>
  <c r="BY120" i="12" s="1"/>
  <c r="BY132" i="12" s="1"/>
  <c r="BK132" i="12" s="1"/>
  <c r="U288" i="12"/>
  <c r="AW288" i="12" s="1"/>
  <c r="BY288" i="12" s="1"/>
  <c r="U132" i="12"/>
  <c r="G132" i="12" s="1"/>
  <c r="G2783" i="1" s="1"/>
  <c r="G2789" i="1" s="1"/>
  <c r="AY121" i="12"/>
  <c r="CA121" i="12" s="1"/>
  <c r="V158" i="12"/>
  <c r="H158" i="12"/>
  <c r="H290" i="12"/>
  <c r="V327" i="10"/>
  <c r="G328" i="10"/>
  <c r="V325" i="12"/>
  <c r="AX325" i="12" s="1"/>
  <c r="BZ325" i="12" s="1"/>
  <c r="U324" i="12"/>
  <c r="AW324" i="12" s="1"/>
  <c r="BY324" i="12" s="1"/>
  <c r="V326" i="11"/>
  <c r="BZ326" i="11" s="1"/>
  <c r="U291" i="11"/>
  <c r="V290" i="12"/>
  <c r="I3003" i="1"/>
  <c r="I153" i="12"/>
  <c r="AK117" i="11"/>
  <c r="I157" i="12"/>
  <c r="AK157" i="12" s="1"/>
  <c r="BM157" i="12" s="1"/>
  <c r="AK118" i="11"/>
  <c r="H288" i="12"/>
  <c r="AJ288" i="12" s="1"/>
  <c r="BL288" i="12" s="1"/>
  <c r="AJ157" i="11"/>
  <c r="AJ121" i="11"/>
  <c r="AJ119" i="12"/>
  <c r="BL119" i="12" s="1"/>
  <c r="AJ120" i="12"/>
  <c r="BL120" i="12" s="1"/>
  <c r="H285" i="11"/>
  <c r="G292" i="12"/>
  <c r="G292" i="11"/>
  <c r="G88" i="1"/>
  <c r="G94" i="1" s="1"/>
  <c r="G3718" i="1"/>
  <c r="G3724" i="1" s="1"/>
  <c r="G3223" i="1"/>
  <c r="G3003" i="1"/>
  <c r="G3009" i="1" s="1"/>
  <c r="AI121" i="11"/>
  <c r="G154" i="11"/>
  <c r="BK154" i="11" s="1"/>
  <c r="G290" i="11"/>
  <c r="BK290" i="11" s="1"/>
  <c r="G326" i="12"/>
  <c r="G155" i="11"/>
  <c r="AI117" i="12"/>
  <c r="BK117" i="12" s="1"/>
  <c r="AK82" i="12"/>
  <c r="BM82" i="12" s="1"/>
  <c r="I305" i="12"/>
  <c r="AK305" i="12" s="1"/>
  <c r="BM305" i="12" s="1"/>
  <c r="AK80" i="12"/>
  <c r="BM80" i="12" s="1"/>
  <c r="I94" i="12"/>
  <c r="H306" i="11"/>
  <c r="H94" i="11"/>
  <c r="H304" i="12"/>
  <c r="AJ304" i="12" s="1"/>
  <c r="BL304" i="12" s="1"/>
  <c r="H307" i="12"/>
  <c r="AJ307" i="12" s="1"/>
  <c r="BL307" i="12" s="1"/>
  <c r="H305" i="12"/>
  <c r="AJ305" i="12" s="1"/>
  <c r="BL305" i="12" s="1"/>
  <c r="H97" i="12"/>
  <c r="AJ97" i="12" s="1"/>
  <c r="BL97" i="12" s="1"/>
  <c r="H98" i="12"/>
  <c r="AJ98" i="12" s="1"/>
  <c r="BL98" i="12" s="1"/>
  <c r="G94" i="12"/>
  <c r="AI81" i="12"/>
  <c r="G304" i="12"/>
  <c r="AI304" i="12" s="1"/>
  <c r="BK304" i="12" s="1"/>
  <c r="AI80" i="11"/>
  <c r="AI94" i="11" s="1"/>
  <c r="G94" i="11"/>
  <c r="G305" i="11"/>
  <c r="G305" i="12"/>
  <c r="AI305" i="12" s="1"/>
  <c r="BK305" i="12" s="1"/>
  <c r="G100" i="12"/>
  <c r="AI100" i="12" s="1"/>
  <c r="BK100" i="12" s="1"/>
  <c r="G306" i="12"/>
  <c r="AI306" i="12" s="1"/>
  <c r="BK306" i="12" s="1"/>
  <c r="I289" i="12"/>
  <c r="AK289" i="12" s="1"/>
  <c r="BM289" i="12" s="1"/>
  <c r="I286" i="12"/>
  <c r="AK286" i="12" s="1"/>
  <c r="BM286" i="12" s="1"/>
  <c r="AJ64" i="12"/>
  <c r="BL64" i="12" s="1"/>
  <c r="H100" i="11"/>
  <c r="H288" i="11"/>
  <c r="H101" i="12"/>
  <c r="AJ101" i="12" s="1"/>
  <c r="BL101" i="12" s="1"/>
  <c r="H289" i="12"/>
  <c r="AJ289" i="12" s="1"/>
  <c r="BL289" i="12" s="1"/>
  <c r="G98" i="12"/>
  <c r="AI98" i="12" s="1"/>
  <c r="BK98" i="12" s="1"/>
  <c r="G97" i="12"/>
  <c r="AI65" i="11"/>
  <c r="AI61" i="11"/>
  <c r="G285" i="12"/>
  <c r="AI285" i="12" s="1"/>
  <c r="BK285" i="12" s="1"/>
  <c r="D862" i="1"/>
  <c r="AY44" i="12"/>
  <c r="CA44" i="12" s="1"/>
  <c r="AY41" i="11"/>
  <c r="W305" i="11"/>
  <c r="I43" i="12"/>
  <c r="AK43" i="12" s="1"/>
  <c r="BM43" i="12" s="1"/>
  <c r="I307" i="12"/>
  <c r="AK307" i="12" s="1"/>
  <c r="BM307" i="12" s="1"/>
  <c r="AY24" i="11"/>
  <c r="AY38" i="11" s="1"/>
  <c r="I38" i="11"/>
  <c r="AY42" i="12"/>
  <c r="CA42" i="12" s="1"/>
  <c r="W308" i="11"/>
  <c r="CA308" i="11" s="1"/>
  <c r="AY27" i="12"/>
  <c r="CA27" i="12" s="1"/>
  <c r="AY23" i="12"/>
  <c r="CA23" i="12" s="1"/>
  <c r="CA38" i="12" s="1"/>
  <c r="BM38" i="12" s="1"/>
  <c r="W309" i="12"/>
  <c r="I46" i="12"/>
  <c r="W49" i="12"/>
  <c r="W329" i="12" s="1"/>
  <c r="I306" i="12"/>
  <c r="AK306" i="12" s="1"/>
  <c r="BM306" i="12" s="1"/>
  <c r="AX42" i="12"/>
  <c r="BZ42" i="12" s="1"/>
  <c r="V322" i="12"/>
  <c r="AX322" i="12" s="1"/>
  <c r="BZ322" i="12" s="1"/>
  <c r="AX303" i="11"/>
  <c r="AJ43" i="12"/>
  <c r="BL43" i="12" s="1"/>
  <c r="V42" i="11"/>
  <c r="BZ42" i="11" s="1"/>
  <c r="V311" i="12"/>
  <c r="V48" i="12"/>
  <c r="H303" i="11"/>
  <c r="H49" i="12"/>
  <c r="AX23" i="11"/>
  <c r="H41" i="11"/>
  <c r="H311" i="11"/>
  <c r="H303" i="12"/>
  <c r="AJ303" i="12" s="1"/>
  <c r="BL303" i="12" s="1"/>
  <c r="V38" i="12"/>
  <c r="H38" i="12" s="1"/>
  <c r="AX43" i="11"/>
  <c r="V38" i="11"/>
  <c r="H38" i="11" s="1"/>
  <c r="AX24" i="11"/>
  <c r="V41" i="11"/>
  <c r="BZ41" i="11" s="1"/>
  <c r="H43" i="11"/>
  <c r="H304" i="11"/>
  <c r="H310" i="12"/>
  <c r="AW45" i="11"/>
  <c r="U324" i="11"/>
  <c r="G303" i="11"/>
  <c r="U41" i="11"/>
  <c r="BY41" i="11" s="1"/>
  <c r="U308" i="11"/>
  <c r="BY308" i="11" s="1"/>
  <c r="U307" i="11"/>
  <c r="U303" i="11"/>
  <c r="BY303" i="11" s="1"/>
  <c r="G307" i="11"/>
  <c r="G38" i="12"/>
  <c r="G3001" i="1" s="1"/>
  <c r="G3007" i="1" s="1"/>
  <c r="AW25" i="11"/>
  <c r="AW38" i="11" s="1"/>
  <c r="G38" i="11"/>
  <c r="G46" i="11"/>
  <c r="BK46" i="11" s="1"/>
  <c r="U305" i="11"/>
  <c r="G44" i="11"/>
  <c r="I304" i="12"/>
  <c r="I38" i="12"/>
  <c r="I3331" i="1" s="1"/>
  <c r="I3337" i="1" s="1"/>
  <c r="I41" i="11"/>
  <c r="BM41" i="11" s="1"/>
  <c r="AK24" i="12"/>
  <c r="BM24" i="12" s="1"/>
  <c r="I306" i="11"/>
  <c r="BM306" i="11" s="1"/>
  <c r="AK23" i="11"/>
  <c r="AK42" i="10"/>
  <c r="I46" i="11"/>
  <c r="BM46" i="11" s="1"/>
  <c r="AJ38" i="12"/>
  <c r="AJ23" i="11"/>
  <c r="H307" i="11"/>
  <c r="H45" i="11"/>
  <c r="H44" i="12"/>
  <c r="AJ44" i="12" s="1"/>
  <c r="BL44" i="12" s="1"/>
  <c r="H306" i="12"/>
  <c r="H309" i="11"/>
  <c r="H47" i="12"/>
  <c r="H48" i="12"/>
  <c r="H42" i="11"/>
  <c r="G327" i="10"/>
  <c r="G304" i="11"/>
  <c r="BK304" i="11" s="1"/>
  <c r="G41" i="12"/>
  <c r="AI41" i="12" s="1"/>
  <c r="BK41" i="12" s="1"/>
  <c r="G306" i="11"/>
  <c r="AI26" i="11"/>
  <c r="G48" i="11"/>
  <c r="AI23" i="12"/>
  <c r="W324" i="11"/>
  <c r="AY44" i="11"/>
  <c r="W56" i="11"/>
  <c r="AK42" i="11"/>
  <c r="I328" i="10"/>
  <c r="W322" i="11"/>
  <c r="CA322" i="11" s="1"/>
  <c r="AY42" i="11"/>
  <c r="I49" i="12"/>
  <c r="W46" i="12"/>
  <c r="I327" i="10"/>
  <c r="AY43" i="11"/>
  <c r="W289" i="11"/>
  <c r="I286" i="11"/>
  <c r="I41" i="12"/>
  <c r="I20" i="12"/>
  <c r="I3166" i="1" s="1"/>
  <c r="I3172" i="1" s="1"/>
  <c r="W41" i="12"/>
  <c r="W288" i="11"/>
  <c r="W286" i="11"/>
  <c r="CA286" i="11" s="1"/>
  <c r="W293" i="12"/>
  <c r="AY8" i="11"/>
  <c r="W20" i="11"/>
  <c r="I20" i="11" s="1"/>
  <c r="I2891" i="1" s="1"/>
  <c r="I2897" i="1" s="1"/>
  <c r="AY5" i="12"/>
  <c r="W292" i="11"/>
  <c r="AY6" i="11"/>
  <c r="I44" i="11"/>
  <c r="H327" i="10"/>
  <c r="H293" i="12"/>
  <c r="AJ41" i="10"/>
  <c r="AJ42" i="10"/>
  <c r="V44" i="11"/>
  <c r="BZ44" i="11" s="1"/>
  <c r="V49" i="12"/>
  <c r="V329" i="12" s="1"/>
  <c r="V41" i="12"/>
  <c r="V20" i="12"/>
  <c r="AX5" i="12"/>
  <c r="V293" i="12"/>
  <c r="H20" i="12"/>
  <c r="AX8" i="11"/>
  <c r="AX20" i="11" s="1"/>
  <c r="AX7" i="12"/>
  <c r="BZ7" i="12" s="1"/>
  <c r="V46" i="12"/>
  <c r="V326" i="12" s="1"/>
  <c r="H285" i="12"/>
  <c r="AJ285" i="12" s="1"/>
  <c r="BL285" i="12" s="1"/>
  <c r="H290" i="11"/>
  <c r="BL290" i="11" s="1"/>
  <c r="G3716" i="1"/>
  <c r="G3722" i="1" s="1"/>
  <c r="G2671" i="1"/>
  <c r="G31" i="1"/>
  <c r="G37" i="1" s="1"/>
  <c r="AI45" i="12"/>
  <c r="BK45" i="12" s="1"/>
  <c r="AI44" i="12"/>
  <c r="BK44" i="12" s="1"/>
  <c r="U20" i="12"/>
  <c r="G20" i="12" s="1"/>
  <c r="U42" i="12"/>
  <c r="U49" i="12"/>
  <c r="U329" i="12" s="1"/>
  <c r="U43" i="12"/>
  <c r="G48" i="12"/>
  <c r="G41" i="11"/>
  <c r="BK41" i="11" s="1"/>
  <c r="G43" i="11"/>
  <c r="U43" i="11"/>
  <c r="BY43" i="11" s="1"/>
  <c r="AI41" i="10"/>
  <c r="AW41" i="11"/>
  <c r="G43" i="12"/>
  <c r="AI43" i="12" s="1"/>
  <c r="BK43" i="12" s="1"/>
  <c r="AW6" i="12"/>
  <c r="AW5" i="11"/>
  <c r="AW7" i="11"/>
  <c r="G20" i="11"/>
  <c r="G1791" i="1" s="1"/>
  <c r="G1797" i="1" s="1"/>
  <c r="G286" i="12"/>
  <c r="AI286" i="12" s="1"/>
  <c r="BK286" i="12" s="1"/>
  <c r="AK43" i="11"/>
  <c r="AK7" i="11"/>
  <c r="AK8" i="11"/>
  <c r="I288" i="11"/>
  <c r="I292" i="11"/>
  <c r="I48" i="11"/>
  <c r="I324" i="12"/>
  <c r="I45" i="11"/>
  <c r="BM45" i="11" s="1"/>
  <c r="I289" i="11"/>
  <c r="H41" i="12"/>
  <c r="H291" i="12"/>
  <c r="H44" i="11"/>
  <c r="BL44" i="11" s="1"/>
  <c r="AJ6" i="11"/>
  <c r="H42" i="12"/>
  <c r="AJ5" i="12"/>
  <c r="BL5" i="12" s="1"/>
  <c r="H20" i="11"/>
  <c r="H48" i="11"/>
  <c r="H286" i="11"/>
  <c r="AJ7" i="11"/>
  <c r="AI45" i="11"/>
  <c r="AI6" i="12"/>
  <c r="BK6" i="12" s="1"/>
  <c r="G42" i="12"/>
  <c r="G42" i="11"/>
  <c r="BK42" i="11" s="1"/>
  <c r="G49" i="12"/>
  <c r="G291" i="11"/>
  <c r="AI9" i="11"/>
  <c r="AI6" i="11"/>
  <c r="G289" i="11"/>
  <c r="I274" i="2"/>
  <c r="I273" i="2" s="1"/>
  <c r="I279" i="2" s="1"/>
  <c r="I283" i="2" s="1"/>
  <c r="I1255" i="2"/>
  <c r="I601" i="2"/>
  <c r="I426" i="2"/>
  <c r="I415" i="2" s="1"/>
  <c r="I1010" i="2"/>
  <c r="I1009" i="2"/>
  <c r="I1015" i="2" s="1"/>
  <c r="I1019" i="2" s="1"/>
  <c r="I800" i="2"/>
  <c r="I798" i="2" s="1"/>
  <c r="I804" i="2" s="1"/>
  <c r="I808" i="2" s="1"/>
  <c r="H1569" i="2"/>
  <c r="H1575" i="2" s="1"/>
  <c r="H1579" i="2" s="1"/>
  <c r="H1360" i="2"/>
  <c r="H1358" i="2" s="1"/>
  <c r="H1364" i="2" s="1"/>
  <c r="H1368" i="2" s="1"/>
  <c r="H1395" i="2"/>
  <c r="H1393" i="2" s="1"/>
  <c r="H1399" i="2" s="1"/>
  <c r="H1403" i="2" s="1"/>
  <c r="E477" i="1"/>
  <c r="D2240" i="1"/>
  <c r="H1220" i="2"/>
  <c r="H1218" i="2" s="1"/>
  <c r="H1224" i="2" s="1"/>
  <c r="H1228" i="2" s="1"/>
  <c r="H1255" i="2"/>
  <c r="H1253" i="2" s="1"/>
  <c r="H1259" i="2" s="1"/>
  <c r="H1263" i="2" s="1"/>
  <c r="H100" i="2"/>
  <c r="H98" i="2" s="1"/>
  <c r="H104" i="2" s="1"/>
  <c r="H108" i="2" s="1"/>
  <c r="H1260" i="2"/>
  <c r="H1264" i="2" s="1"/>
  <c r="G1115" i="2"/>
  <c r="G1113" i="2" s="1"/>
  <c r="G1119" i="2" s="1"/>
  <c r="G1123" i="2" s="1"/>
  <c r="E1412" i="1"/>
  <c r="E480" i="1"/>
  <c r="D2292" i="1"/>
  <c r="G1499" i="2"/>
  <c r="G1498" i="2" s="1"/>
  <c r="G1504" i="2" s="1"/>
  <c r="G1508" i="2" s="1"/>
  <c r="I170" i="2"/>
  <c r="I169" i="2"/>
  <c r="I1220" i="2"/>
  <c r="I1219" i="2"/>
  <c r="I519" i="2"/>
  <c r="I525" i="2" s="1"/>
  <c r="I529" i="2" s="1"/>
  <c r="I496" i="2"/>
  <c r="I1616" i="2"/>
  <c r="E147" i="1"/>
  <c r="E151" i="1"/>
  <c r="D644" i="1"/>
  <c r="I1791" i="2"/>
  <c r="I1780" i="2" s="1"/>
  <c r="I1476" i="2"/>
  <c r="I555" i="2"/>
  <c r="I561" i="2" s="1"/>
  <c r="I565" i="2" s="1"/>
  <c r="I554" i="2"/>
  <c r="I461" i="2"/>
  <c r="I741" i="2"/>
  <c r="I671" i="2"/>
  <c r="I391" i="2"/>
  <c r="I216" i="2"/>
  <c r="I251" i="2"/>
  <c r="I76" i="2"/>
  <c r="I41" i="2"/>
  <c r="I30" i="2" s="1"/>
  <c r="I1301" i="2"/>
  <c r="I1289" i="2" s="1"/>
  <c r="I1056" i="2"/>
  <c r="I1044" i="2" s="1"/>
  <c r="I1050" i="2" s="1"/>
  <c r="I1054" i="2" s="1"/>
  <c r="I1196" i="2"/>
  <c r="I1184" i="2" s="1"/>
  <c r="I1190" i="2" s="1"/>
  <c r="I1194" i="2" s="1"/>
  <c r="I1325" i="2"/>
  <c r="I694" i="2"/>
  <c r="I700" i="2" s="1"/>
  <c r="I704" i="2" s="1"/>
  <c r="I356" i="2"/>
  <c r="I345" i="2" s="1"/>
  <c r="I846" i="2"/>
  <c r="I834" i="2" s="1"/>
  <c r="I975" i="2"/>
  <c r="I1395" i="2"/>
  <c r="I1393" i="2" s="1"/>
  <c r="I1399" i="2" s="1"/>
  <c r="I1403" i="2" s="1"/>
  <c r="I1640" i="2"/>
  <c r="I1638" i="2" s="1"/>
  <c r="I1644" i="2" s="1"/>
  <c r="I1648" i="2" s="1"/>
  <c r="I1744" i="2"/>
  <c r="I1743" i="2" s="1"/>
  <c r="I1749" i="2" s="1"/>
  <c r="I1753" i="2" s="1"/>
  <c r="E1853" i="1"/>
  <c r="E865" i="1"/>
  <c r="E1855" i="1"/>
  <c r="H1499" i="2"/>
  <c r="H1498" i="2" s="1"/>
  <c r="H1504" i="2" s="1"/>
  <c r="H1508" i="2" s="1"/>
  <c r="H1045" i="2"/>
  <c r="H800" i="2"/>
  <c r="H798" i="2" s="1"/>
  <c r="H804" i="2" s="1"/>
  <c r="H808" i="2" s="1"/>
  <c r="H1429" i="2"/>
  <c r="H1428" i="2" s="1"/>
  <c r="H1434" i="2" s="1"/>
  <c r="H1438" i="2" s="1"/>
  <c r="H1710" i="2"/>
  <c r="H1745" i="2"/>
  <c r="H1743" i="2" s="1"/>
  <c r="H1749" i="2" s="1"/>
  <c r="H1753" i="2" s="1"/>
  <c r="H414" i="2"/>
  <c r="H420" i="2" s="1"/>
  <c r="H424" i="2" s="1"/>
  <c r="H170" i="2"/>
  <c r="H168" i="2" s="1"/>
  <c r="H174" i="2" s="1"/>
  <c r="H178" i="2" s="1"/>
  <c r="H974" i="2"/>
  <c r="H973" i="2" s="1"/>
  <c r="H979" i="2" s="1"/>
  <c r="H983" i="2" s="1"/>
  <c r="H1155" i="2"/>
  <c r="H1159" i="2" s="1"/>
  <c r="E481" i="1"/>
  <c r="H1009" i="2"/>
  <c r="H1015" i="2" s="1"/>
  <c r="H1019" i="2" s="1"/>
  <c r="H1150" i="2"/>
  <c r="H1148" i="2" s="1"/>
  <c r="H1154" i="2" s="1"/>
  <c r="H1158" i="2" s="1"/>
  <c r="E1415" i="1"/>
  <c r="G729" i="2"/>
  <c r="G735" i="2" s="1"/>
  <c r="G739" i="2" s="1"/>
  <c r="G730" i="2"/>
  <c r="G1605" i="2"/>
  <c r="G1603" i="2" s="1"/>
  <c r="G1609" i="2" s="1"/>
  <c r="G1613" i="2" s="1"/>
  <c r="G835" i="2"/>
  <c r="G833" i="2" s="1"/>
  <c r="G839" i="2" s="1"/>
  <c r="G843" i="2" s="1"/>
  <c r="G1476" i="2"/>
  <c r="G1780" i="2"/>
  <c r="G1779" i="2"/>
  <c r="G356" i="2"/>
  <c r="G344" i="2" s="1"/>
  <c r="G566" i="2"/>
  <c r="G496" i="2"/>
  <c r="G671" i="2"/>
  <c r="G601" i="2"/>
  <c r="G426" i="2"/>
  <c r="G391" i="2"/>
  <c r="G379" i="2" s="1"/>
  <c r="G385" i="2" s="1"/>
  <c r="G389" i="2" s="1"/>
  <c r="G1336" i="2"/>
  <c r="G1686" i="2"/>
  <c r="G1674" i="2" s="1"/>
  <c r="G286" i="2"/>
  <c r="G76" i="2"/>
  <c r="G181" i="2"/>
  <c r="G800" i="2"/>
  <c r="G798" i="2" s="1"/>
  <c r="G804" i="2" s="1"/>
  <c r="G808" i="2" s="1"/>
  <c r="G216" i="2"/>
  <c r="G520" i="2"/>
  <c r="G518" i="2" s="1"/>
  <c r="G524" i="2" s="1"/>
  <c r="G528" i="2" s="1"/>
  <c r="G461" i="2"/>
  <c r="D2239" i="1"/>
  <c r="D2237" i="1"/>
  <c r="G1196" i="2"/>
  <c r="G706" i="2"/>
  <c r="G694" i="2" s="1"/>
  <c r="G1056" i="2"/>
  <c r="G1045" i="2" s="1"/>
  <c r="G1231" i="2"/>
  <c r="G251" i="2"/>
  <c r="G1079" i="2"/>
  <c r="G1078" i="2" s="1"/>
  <c r="G1084" i="2" s="1"/>
  <c r="G1088" i="2" s="1"/>
  <c r="G41" i="2"/>
  <c r="D2295" i="1"/>
  <c r="D2294" i="1"/>
  <c r="AE58" i="4"/>
  <c r="P181" i="3"/>
  <c r="P341" i="3"/>
  <c r="P381" i="3"/>
  <c r="K203" i="4"/>
  <c r="G204" i="4"/>
  <c r="O204" i="4"/>
  <c r="O174" i="4"/>
  <c r="K175" i="4"/>
  <c r="P132" i="4"/>
  <c r="G178" i="4"/>
  <c r="P135" i="4"/>
  <c r="P160" i="4"/>
  <c r="AE325" i="3"/>
  <c r="AE294" i="3"/>
  <c r="P53" i="4"/>
  <c r="P1141" i="3"/>
  <c r="P981" i="3"/>
  <c r="P821" i="3"/>
  <c r="P60" i="4"/>
  <c r="D186" i="4"/>
  <c r="D187" i="4"/>
  <c r="P64" i="4"/>
  <c r="D190" i="4"/>
  <c r="D191" i="4"/>
  <c r="D192" i="4"/>
  <c r="D193" i="4"/>
  <c r="D196" i="4"/>
  <c r="D197" i="4"/>
  <c r="D200" i="4"/>
  <c r="AT1256" i="3"/>
  <c r="P1661" i="3"/>
  <c r="P14" i="3"/>
  <c r="F179" i="4"/>
  <c r="F180" i="4"/>
  <c r="F182" i="4"/>
  <c r="J182" i="4"/>
  <c r="E185" i="4"/>
  <c r="E186" i="4"/>
  <c r="E194" i="4"/>
  <c r="E195" i="4"/>
  <c r="E178" i="4"/>
  <c r="E181" i="4"/>
  <c r="E182" i="4"/>
  <c r="D1284" i="3"/>
  <c r="P159" i="4"/>
  <c r="E203" i="4"/>
  <c r="K173" i="4"/>
  <c r="AE18" i="4"/>
  <c r="H181" i="4"/>
  <c r="H182" i="4"/>
  <c r="P68" i="4"/>
  <c r="D188" i="4"/>
  <c r="D184" i="4"/>
  <c r="P501" i="3"/>
  <c r="P71" i="4"/>
  <c r="P73" i="4"/>
  <c r="P1221" i="3"/>
  <c r="E176" i="4"/>
  <c r="P2581" i="3"/>
  <c r="P701" i="3"/>
  <c r="P941" i="3"/>
  <c r="P1181" i="3"/>
  <c r="E99" i="4"/>
  <c r="N175" i="4"/>
  <c r="J178" i="4"/>
  <c r="J180" i="4"/>
  <c r="N180" i="4"/>
  <c r="J181" i="4"/>
  <c r="N181" i="4"/>
  <c r="O173" i="4"/>
  <c r="G174" i="4"/>
  <c r="G175" i="4"/>
  <c r="O175" i="4"/>
  <c r="O176" i="4"/>
  <c r="G177" i="4"/>
  <c r="O177" i="4"/>
  <c r="K178" i="4"/>
  <c r="O178" i="4"/>
  <c r="G180" i="4"/>
  <c r="K180" i="4"/>
  <c r="O181" i="4"/>
  <c r="G203" i="4"/>
  <c r="O203" i="4"/>
  <c r="P121" i="4"/>
  <c r="D645" i="1"/>
  <c r="L181" i="4"/>
  <c r="P97" i="4"/>
  <c r="P92" i="4"/>
  <c r="P91" i="4"/>
  <c r="P89" i="4"/>
  <c r="P93" i="4"/>
  <c r="P95" i="4"/>
  <c r="P96" i="4"/>
  <c r="J177" i="4"/>
  <c r="O205" i="4"/>
  <c r="F19" i="3"/>
  <c r="E174" i="4"/>
  <c r="F59" i="4"/>
  <c r="J59" i="4"/>
  <c r="N59" i="4"/>
  <c r="H59" i="4"/>
  <c r="G139" i="4"/>
  <c r="I139" i="4"/>
  <c r="G176" i="4"/>
  <c r="O180" i="4"/>
  <c r="I181" i="4"/>
  <c r="P58" i="4"/>
  <c r="P145" i="4"/>
  <c r="P157" i="4"/>
  <c r="E187" i="4"/>
  <c r="E188" i="4"/>
  <c r="E189" i="4"/>
  <c r="E190" i="4"/>
  <c r="E191" i="4"/>
  <c r="G191" i="4"/>
  <c r="G196" i="4"/>
  <c r="E198" i="4"/>
  <c r="E199" i="4"/>
  <c r="G199" i="4"/>
  <c r="E201" i="4"/>
  <c r="O201" i="4"/>
  <c r="G202" i="4"/>
  <c r="I202" i="4"/>
  <c r="AE285" i="3"/>
  <c r="P13" i="3"/>
  <c r="P12" i="3"/>
  <c r="P101" i="3"/>
  <c r="E59" i="4"/>
  <c r="G59" i="4"/>
  <c r="I59" i="4"/>
  <c r="K59" i="4"/>
  <c r="M59" i="4"/>
  <c r="O59" i="4"/>
  <c r="P421" i="3"/>
  <c r="P1301" i="3"/>
  <c r="P2181" i="3"/>
  <c r="J19" i="3"/>
  <c r="J203" i="4"/>
  <c r="F204" i="4"/>
  <c r="P133" i="4"/>
  <c r="G205" i="4"/>
  <c r="P146" i="4"/>
  <c r="F186" i="4"/>
  <c r="F187" i="4"/>
  <c r="F188" i="4"/>
  <c r="F189" i="4"/>
  <c r="F193" i="4"/>
  <c r="F196" i="4"/>
  <c r="F198" i="4"/>
  <c r="F202" i="4"/>
  <c r="P10" i="4"/>
  <c r="N19" i="3"/>
  <c r="P143" i="4"/>
  <c r="J201" i="4"/>
  <c r="I201" i="4"/>
  <c r="P154" i="4"/>
  <c r="I189" i="4"/>
  <c r="P140" i="4"/>
  <c r="I187" i="4"/>
  <c r="I186" i="4"/>
  <c r="P142" i="4"/>
  <c r="G201" i="4"/>
  <c r="G185" i="4"/>
  <c r="G190" i="4"/>
  <c r="F190" i="4"/>
  <c r="H178" i="4"/>
  <c r="F175" i="4"/>
  <c r="I179" i="4"/>
  <c r="J179" i="4"/>
  <c r="N179" i="4"/>
  <c r="G179" i="4"/>
  <c r="K179" i="4"/>
  <c r="O179" i="4"/>
  <c r="E204" i="4"/>
  <c r="F173" i="4"/>
  <c r="P56" i="4"/>
  <c r="P1101" i="3"/>
  <c r="P49" i="4"/>
  <c r="P52" i="4"/>
  <c r="F176" i="4"/>
  <c r="P50" i="4"/>
  <c r="L19" i="3"/>
  <c r="P62" i="4"/>
  <c r="P55" i="4"/>
  <c r="P77" i="4"/>
  <c r="P75" i="4"/>
  <c r="G19" i="3"/>
  <c r="P78" i="4"/>
  <c r="F201" i="4"/>
  <c r="P72" i="4"/>
  <c r="P69" i="4"/>
  <c r="P66" i="4"/>
  <c r="P63" i="4"/>
  <c r="P137" i="4"/>
  <c r="P40" i="3"/>
  <c r="I204" i="4"/>
  <c r="G181" i="4"/>
  <c r="F174" i="4"/>
  <c r="P9" i="3"/>
  <c r="E202" i="4"/>
  <c r="P74" i="4"/>
  <c r="E197" i="4"/>
  <c r="P67" i="4"/>
  <c r="P65" i="4"/>
  <c r="P80" i="4"/>
  <c r="P90" i="4"/>
  <c r="N174" i="4"/>
  <c r="E173" i="4"/>
  <c r="N173" i="4"/>
  <c r="H19" i="4"/>
  <c r="L19" i="4"/>
  <c r="P61" i="3"/>
  <c r="H19" i="3"/>
  <c r="L554" i="2"/>
  <c r="L555" i="2"/>
  <c r="M484" i="2"/>
  <c r="M490" i="2" s="1"/>
  <c r="M494" i="2" s="1"/>
  <c r="M485" i="2"/>
  <c r="M1639" i="2"/>
  <c r="M1645" i="2" s="1"/>
  <c r="M1649" i="2" s="1"/>
  <c r="M1640" i="2"/>
  <c r="D1292" i="2"/>
  <c r="D1284" i="2" s="1"/>
  <c r="D1295" i="2" s="1"/>
  <c r="D1299" i="2" s="1"/>
  <c r="F1327" i="2"/>
  <c r="D1362" i="2"/>
  <c r="D1354" i="2" s="1"/>
  <c r="O1572" i="2"/>
  <c r="O1564" i="2" s="1"/>
  <c r="O1359" i="2"/>
  <c r="O1365" i="2" s="1"/>
  <c r="O1369" i="2" s="1"/>
  <c r="O1360" i="2"/>
  <c r="O1709" i="2"/>
  <c r="O1710" i="2"/>
  <c r="D1080" i="2"/>
  <c r="D1079" i="2"/>
  <c r="O414" i="2"/>
  <c r="O420" i="2" s="1"/>
  <c r="O424" i="2" s="1"/>
  <c r="O415" i="2"/>
  <c r="F729" i="2"/>
  <c r="F730" i="2"/>
  <c r="K1150" i="2"/>
  <c r="K1149" i="2"/>
  <c r="K1155" i="2" s="1"/>
  <c r="K1159" i="2" s="1"/>
  <c r="F1155" i="2"/>
  <c r="F1159" i="2" s="1"/>
  <c r="G1569" i="2"/>
  <c r="G1570" i="2"/>
  <c r="D1428" i="2"/>
  <c r="D1434" i="2" s="1"/>
  <c r="D1438" i="2" s="1"/>
  <c r="P1438" i="2" s="1"/>
  <c r="N549" i="2"/>
  <c r="N560" i="2" s="1"/>
  <c r="N564" i="2" s="1"/>
  <c r="N558" i="2"/>
  <c r="N550" i="2" s="1"/>
  <c r="J1044" i="2"/>
  <c r="J1045" i="2"/>
  <c r="L1184" i="2"/>
  <c r="L1185" i="2"/>
  <c r="J1118" i="2"/>
  <c r="J1110" i="2" s="1"/>
  <c r="J1121" i="2" s="1"/>
  <c r="J1125" i="2" s="1"/>
  <c r="J1109" i="2"/>
  <c r="D1257" i="2"/>
  <c r="D1249" i="2" s="1"/>
  <c r="D1260" i="2" s="1"/>
  <c r="J624" i="2"/>
  <c r="J623" i="2" s="1"/>
  <c r="J629" i="2" s="1"/>
  <c r="J633" i="2" s="1"/>
  <c r="D834" i="2"/>
  <c r="D833" i="2" s="1"/>
  <c r="D839" i="2" s="1"/>
  <c r="D843" i="2" s="1"/>
  <c r="M1535" i="2"/>
  <c r="M1533" i="2" s="1"/>
  <c r="M1539" i="2" s="1"/>
  <c r="M1543" i="2" s="1"/>
  <c r="O205" i="2"/>
  <c r="O204" i="2"/>
  <c r="N1284" i="2"/>
  <c r="L829" i="2"/>
  <c r="L838" i="2"/>
  <c r="L830" i="2" s="1"/>
  <c r="L841" i="2" s="1"/>
  <c r="L845" i="2" s="1"/>
  <c r="L1258" i="2"/>
  <c r="L1250" i="2" s="1"/>
  <c r="H374" i="2"/>
  <c r="H383" i="2"/>
  <c r="H375" i="2" s="1"/>
  <c r="H386" i="2" s="1"/>
  <c r="H390" i="2" s="1"/>
  <c r="D802" i="2"/>
  <c r="D794" i="2" s="1"/>
  <c r="N1464" i="2"/>
  <c r="N1465" i="2"/>
  <c r="N1255" i="2"/>
  <c r="N1254" i="2"/>
  <c r="L1150" i="2"/>
  <c r="L1149" i="2"/>
  <c r="L1155" i="2" s="1"/>
  <c r="L1159" i="2" s="1"/>
  <c r="N1220" i="2"/>
  <c r="N1219" i="2"/>
  <c r="D32" i="2"/>
  <c r="D24" i="2" s="1"/>
  <c r="D35" i="2" s="1"/>
  <c r="D39" i="2" s="1"/>
  <c r="F32" i="2"/>
  <c r="F24" i="2" s="1"/>
  <c r="O207" i="2"/>
  <c r="E242" i="2"/>
  <c r="E234" i="2" s="1"/>
  <c r="E245" i="2" s="1"/>
  <c r="E249" i="2" s="1"/>
  <c r="I242" i="2"/>
  <c r="I234" i="2" s="1"/>
  <c r="I277" i="2"/>
  <c r="I269" i="2" s="1"/>
  <c r="G312" i="2"/>
  <c r="G304" i="2" s="1"/>
  <c r="I312" i="2"/>
  <c r="I304" i="2" s="1"/>
  <c r="M312" i="2"/>
  <c r="M304" i="2" s="1"/>
  <c r="M315" i="2" s="1"/>
  <c r="M319" i="2" s="1"/>
  <c r="K347" i="2"/>
  <c r="K339" i="2" s="1"/>
  <c r="M347" i="2"/>
  <c r="E382" i="2"/>
  <c r="E374" i="2" s="1"/>
  <c r="F487" i="2"/>
  <c r="F479" i="2" s="1"/>
  <c r="F490" i="2" s="1"/>
  <c r="F494" i="2" s="1"/>
  <c r="H488" i="2"/>
  <c r="H480" i="2" s="1"/>
  <c r="H522" i="2"/>
  <c r="H514" i="2" s="1"/>
  <c r="H525" i="2" s="1"/>
  <c r="H529" i="2" s="1"/>
  <c r="H627" i="2"/>
  <c r="L627" i="2"/>
  <c r="L619" i="2" s="1"/>
  <c r="D662" i="2"/>
  <c r="D654" i="2" s="1"/>
  <c r="P661" i="2"/>
  <c r="F662" i="2"/>
  <c r="F654" i="2" s="1"/>
  <c r="H662" i="2"/>
  <c r="H654" i="2" s="1"/>
  <c r="H665" i="2" s="1"/>
  <c r="H669" i="2" s="1"/>
  <c r="N662" i="2"/>
  <c r="N654" i="2" s="1"/>
  <c r="N665" i="2" s="1"/>
  <c r="N669" i="2" s="1"/>
  <c r="N697" i="2"/>
  <c r="N689" i="2" s="1"/>
  <c r="L732" i="2"/>
  <c r="L724" i="2" s="1"/>
  <c r="F837" i="2"/>
  <c r="F829" i="2" s="1"/>
  <c r="H837" i="2"/>
  <c r="H829" i="2" s="1"/>
  <c r="H840" i="2" s="1"/>
  <c r="H844" i="2" s="1"/>
  <c r="O907" i="2"/>
  <c r="O899" i="2" s="1"/>
  <c r="K942" i="2"/>
  <c r="K934" i="2" s="1"/>
  <c r="N977" i="2"/>
  <c r="N969" i="2" s="1"/>
  <c r="L1779" i="2"/>
  <c r="L1785" i="2" s="1"/>
  <c r="L1789" i="2" s="1"/>
  <c r="L1780" i="2"/>
  <c r="H1222" i="2"/>
  <c r="O379" i="2"/>
  <c r="O1779" i="2"/>
  <c r="O1778" i="2" s="1"/>
  <c r="O1784" i="2" s="1"/>
  <c r="O1788" i="2" s="1"/>
  <c r="D1328" i="2"/>
  <c r="D1320" i="2" s="1"/>
  <c r="D1331" i="2" s="1"/>
  <c r="D1335" i="2" s="1"/>
  <c r="H1605" i="2"/>
  <c r="H1603" i="2" s="1"/>
  <c r="H1609" i="2" s="1"/>
  <c r="H1613" i="2" s="1"/>
  <c r="K1429" i="2"/>
  <c r="K1428" i="2" s="1"/>
  <c r="K1434" i="2" s="1"/>
  <c r="K1438" i="2" s="1"/>
  <c r="D1324" i="2"/>
  <c r="J1465" i="2"/>
  <c r="J1463" i="2" s="1"/>
  <c r="J1469" i="2" s="1"/>
  <c r="J1473" i="2" s="1"/>
  <c r="D415" i="2"/>
  <c r="D413" i="2" s="1"/>
  <c r="D419" i="2" s="1"/>
  <c r="D423" i="2" s="1"/>
  <c r="L590" i="2"/>
  <c r="L588" i="2" s="1"/>
  <c r="L594" i="2" s="1"/>
  <c r="L598" i="2" s="1"/>
  <c r="M29" i="2"/>
  <c r="M35" i="2" s="1"/>
  <c r="M39" i="2" s="1"/>
  <c r="E555" i="2"/>
  <c r="H1675" i="2"/>
  <c r="D694" i="2"/>
  <c r="D700" i="2" s="1"/>
  <c r="D704" i="2" s="1"/>
  <c r="D695" i="2"/>
  <c r="O1744" i="2"/>
  <c r="O1743" i="2" s="1"/>
  <c r="O1749" i="2" s="1"/>
  <c r="O1753" i="2" s="1"/>
  <c r="I309" i="2"/>
  <c r="I310" i="2"/>
  <c r="J1292" i="2"/>
  <c r="F1258" i="2"/>
  <c r="F1250" i="2" s="1"/>
  <c r="J1257" i="2"/>
  <c r="J1249" i="2" s="1"/>
  <c r="J1260" i="2" s="1"/>
  <c r="J1264" i="2" s="1"/>
  <c r="E485" i="2"/>
  <c r="E484" i="2"/>
  <c r="E1430" i="2"/>
  <c r="E1429" i="2"/>
  <c r="E1502" i="2"/>
  <c r="E1494" i="2" s="1"/>
  <c r="L624" i="2"/>
  <c r="L625" i="2"/>
  <c r="F1117" i="2"/>
  <c r="F1109" i="2" s="1"/>
  <c r="J1152" i="2"/>
  <c r="J1144" i="2" s="1"/>
  <c r="L1222" i="2"/>
  <c r="N1257" i="2"/>
  <c r="N1249" i="2" s="1"/>
  <c r="F1362" i="2"/>
  <c r="F1354" i="2" s="1"/>
  <c r="O870" i="2"/>
  <c r="O869" i="2"/>
  <c r="J730" i="2"/>
  <c r="J728" i="2" s="1"/>
  <c r="J734" i="2" s="1"/>
  <c r="J738" i="2" s="1"/>
  <c r="J1324" i="2"/>
  <c r="J1323" i="2" s="1"/>
  <c r="J1329" i="2" s="1"/>
  <c r="J1333" i="2" s="1"/>
  <c r="H450" i="2"/>
  <c r="H448" i="2" s="1"/>
  <c r="H454" i="2" s="1"/>
  <c r="H458" i="2" s="1"/>
  <c r="M695" i="2"/>
  <c r="M693" i="2" s="1"/>
  <c r="M699" i="2" s="1"/>
  <c r="M703" i="2" s="1"/>
  <c r="H1289" i="2"/>
  <c r="H1290" i="2"/>
  <c r="H485" i="2"/>
  <c r="H484" i="2"/>
  <c r="H490" i="2" s="1"/>
  <c r="H494" i="2" s="1"/>
  <c r="F379" i="2"/>
  <c r="F380" i="2"/>
  <c r="D274" i="2"/>
  <c r="D275" i="2"/>
  <c r="M1779" i="2"/>
  <c r="M1780" i="2"/>
  <c r="M1184" i="2"/>
  <c r="M1190" i="2" s="1"/>
  <c r="M1194" i="2" s="1"/>
  <c r="M1185" i="2"/>
  <c r="M765" i="2"/>
  <c r="M764" i="2"/>
  <c r="M770" i="2" s="1"/>
  <c r="M774" i="2" s="1"/>
  <c r="E1500" i="2"/>
  <c r="E1499" i="2"/>
  <c r="L1009" i="2"/>
  <c r="L1010" i="2"/>
  <c r="N829" i="2"/>
  <c r="N838" i="2"/>
  <c r="N830" i="2" s="1"/>
  <c r="D374" i="2"/>
  <c r="D383" i="2"/>
  <c r="D375" i="2" s="1"/>
  <c r="F549" i="2"/>
  <c r="F558" i="2"/>
  <c r="F550" i="2" s="1"/>
  <c r="N1222" i="2"/>
  <c r="N1214" i="2" s="1"/>
  <c r="D554" i="2"/>
  <c r="D555" i="2"/>
  <c r="F1222" i="2"/>
  <c r="F1214" i="2" s="1"/>
  <c r="F1225" i="2" s="1"/>
  <c r="F1229" i="2" s="1"/>
  <c r="E694" i="2"/>
  <c r="L1295" i="2"/>
  <c r="L1299" i="2" s="1"/>
  <c r="D1015" i="2"/>
  <c r="P1015" i="2" s="1"/>
  <c r="L280" i="2"/>
  <c r="L284" i="2" s="1"/>
  <c r="E978" i="2"/>
  <c r="E970" i="2" s="1"/>
  <c r="D94" i="2"/>
  <c r="D103" i="2"/>
  <c r="D95" i="2" s="1"/>
  <c r="D106" i="2" s="1"/>
  <c r="K1464" i="2"/>
  <c r="K1465" i="2"/>
  <c r="N484" i="2"/>
  <c r="N485" i="2"/>
  <c r="L487" i="2"/>
  <c r="L479" i="2" s="1"/>
  <c r="L490" i="2" s="1"/>
  <c r="L494" i="2" s="1"/>
  <c r="P486" i="2"/>
  <c r="J619" i="2"/>
  <c r="J628" i="2"/>
  <c r="J620" i="2" s="1"/>
  <c r="J631" i="2" s="1"/>
  <c r="J635" i="2" s="1"/>
  <c r="J1362" i="2"/>
  <c r="J1354" i="2" s="1"/>
  <c r="D1397" i="2"/>
  <c r="D1389" i="2" s="1"/>
  <c r="D1400" i="2" s="1"/>
  <c r="L1397" i="2"/>
  <c r="L1389" i="2" s="1"/>
  <c r="L1400" i="2" s="1"/>
  <c r="L1404" i="2" s="1"/>
  <c r="F1467" i="2"/>
  <c r="F1459" i="2" s="1"/>
  <c r="F1470" i="2" s="1"/>
  <c r="F1474" i="2" s="1"/>
  <c r="O1537" i="2"/>
  <c r="O1538" i="2" s="1"/>
  <c r="P1536" i="2"/>
  <c r="G1572" i="2"/>
  <c r="G1573" i="2" s="1"/>
  <c r="G1565" i="2" s="1"/>
  <c r="K1572" i="2"/>
  <c r="K1564" i="2" s="1"/>
  <c r="K1575" i="2" s="1"/>
  <c r="K1579" i="2" s="1"/>
  <c r="G1642" i="2"/>
  <c r="G1634" i="2" s="1"/>
  <c r="G135" i="2"/>
  <c r="G134" i="2"/>
  <c r="G870" i="2"/>
  <c r="G869" i="2"/>
  <c r="G939" i="2"/>
  <c r="G945" i="2" s="1"/>
  <c r="G949" i="2" s="1"/>
  <c r="G940" i="2"/>
  <c r="K974" i="2"/>
  <c r="K975" i="2"/>
  <c r="G1359" i="2"/>
  <c r="G1365" i="2" s="1"/>
  <c r="G1369" i="2" s="1"/>
  <c r="G1360" i="2"/>
  <c r="O1395" i="2"/>
  <c r="O1394" i="2"/>
  <c r="G1709" i="2"/>
  <c r="G1710" i="2"/>
  <c r="K1709" i="2"/>
  <c r="K1710" i="2"/>
  <c r="G1744" i="2"/>
  <c r="G1745" i="2"/>
  <c r="O589" i="2"/>
  <c r="O595" i="2" s="1"/>
  <c r="O599" i="2" s="1"/>
  <c r="O590" i="2"/>
  <c r="N488" i="2"/>
  <c r="N480" i="2" s="1"/>
  <c r="N479" i="2"/>
  <c r="D479" i="2"/>
  <c r="D488" i="2"/>
  <c r="D480" i="2" s="1"/>
  <c r="D491" i="2" s="1"/>
  <c r="D495" i="2" s="1"/>
  <c r="F835" i="2"/>
  <c r="F834" i="2"/>
  <c r="M379" i="2"/>
  <c r="M380" i="2"/>
  <c r="G310" i="2"/>
  <c r="G309" i="2"/>
  <c r="J514" i="2"/>
  <c r="J525" i="2" s="1"/>
  <c r="J529" i="2" s="1"/>
  <c r="J523" i="2"/>
  <c r="J515" i="2" s="1"/>
  <c r="F619" i="2"/>
  <c r="F630" i="2" s="1"/>
  <c r="F634" i="2" s="1"/>
  <c r="F628" i="2"/>
  <c r="F620" i="2" s="1"/>
  <c r="H689" i="2"/>
  <c r="H698" i="2"/>
  <c r="H690" i="2" s="1"/>
  <c r="H701" i="2" s="1"/>
  <c r="H705" i="2" s="1"/>
  <c r="G100" i="2"/>
  <c r="G99" i="2"/>
  <c r="G105" i="2" s="1"/>
  <c r="G109" i="2" s="1"/>
  <c r="K134" i="2"/>
  <c r="K135" i="2"/>
  <c r="O905" i="2"/>
  <c r="O904" i="2"/>
  <c r="K940" i="2"/>
  <c r="K939" i="2"/>
  <c r="O975" i="2"/>
  <c r="O974" i="2"/>
  <c r="O980" i="2" s="1"/>
  <c r="O984" i="2" s="1"/>
  <c r="K1359" i="2"/>
  <c r="K1360" i="2"/>
  <c r="G1394" i="2"/>
  <c r="G1400" i="2" s="1"/>
  <c r="G1404" i="2" s="1"/>
  <c r="G1395" i="2"/>
  <c r="D309" i="2"/>
  <c r="D308" i="2" s="1"/>
  <c r="D314" i="2" s="1"/>
  <c r="M64" i="2"/>
  <c r="M63" i="2" s="1"/>
  <c r="M69" i="2" s="1"/>
  <c r="M73" i="2" s="1"/>
  <c r="J450" i="2"/>
  <c r="J448" i="2" s="1"/>
  <c r="J454" i="2" s="1"/>
  <c r="J458" i="2" s="1"/>
  <c r="N1079" i="2"/>
  <c r="N1085" i="2" s="1"/>
  <c r="N1089" i="2" s="1"/>
  <c r="L1433" i="2"/>
  <c r="L1425" i="2" s="1"/>
  <c r="G1004" i="2"/>
  <c r="G1015" i="2" s="1"/>
  <c r="G1019" i="2" s="1"/>
  <c r="G1013" i="2"/>
  <c r="G1005" i="2" s="1"/>
  <c r="K1494" i="2"/>
  <c r="K1503" i="2"/>
  <c r="K1495" i="2" s="1"/>
  <c r="K1506" i="2" s="1"/>
  <c r="K1510" i="2" s="1"/>
  <c r="L514" i="2"/>
  <c r="L523" i="2"/>
  <c r="L515" i="2" s="1"/>
  <c r="G1607" i="2"/>
  <c r="G1599" i="2" s="1"/>
  <c r="G1610" i="2" s="1"/>
  <c r="G1614" i="2" s="1"/>
  <c r="D519" i="2"/>
  <c r="D520" i="2"/>
  <c r="N1569" i="2"/>
  <c r="N1568" i="2" s="1"/>
  <c r="N1574" i="2" s="1"/>
  <c r="N1578" i="2" s="1"/>
  <c r="N729" i="2"/>
  <c r="N730" i="2"/>
  <c r="L765" i="2"/>
  <c r="L764" i="2"/>
  <c r="L1362" i="2"/>
  <c r="L1354" i="2" s="1"/>
  <c r="F1397" i="2"/>
  <c r="F1389" i="2" s="1"/>
  <c r="D1432" i="2"/>
  <c r="D1424" i="2" s="1"/>
  <c r="D1435" i="2" s="1"/>
  <c r="D1502" i="2"/>
  <c r="P1501" i="2"/>
  <c r="K99" i="2"/>
  <c r="K105" i="2" s="1"/>
  <c r="K109" i="2" s="1"/>
  <c r="K100" i="2"/>
  <c r="O135" i="2"/>
  <c r="O134" i="2"/>
  <c r="G904" i="2"/>
  <c r="G905" i="2"/>
  <c r="G975" i="2"/>
  <c r="G974" i="2"/>
  <c r="K1608" i="2"/>
  <c r="K1600" i="2" s="1"/>
  <c r="H33" i="2"/>
  <c r="H25" i="2" s="1"/>
  <c r="H36" i="2" s="1"/>
  <c r="H40" i="2" s="1"/>
  <c r="H590" i="2"/>
  <c r="H589" i="2"/>
  <c r="K1115" i="2"/>
  <c r="K1114" i="2"/>
  <c r="D64" i="2"/>
  <c r="D63" i="2" s="1"/>
  <c r="D69" i="2" s="1"/>
  <c r="D73" i="2" s="1"/>
  <c r="L1569" i="2"/>
  <c r="L1570" i="2"/>
  <c r="K1395" i="2"/>
  <c r="H764" i="2"/>
  <c r="H763" i="2" s="1"/>
  <c r="H769" i="2" s="1"/>
  <c r="H773" i="2" s="1"/>
  <c r="G768" i="2"/>
  <c r="G760" i="2" s="1"/>
  <c r="G771" i="2" s="1"/>
  <c r="G775" i="2" s="1"/>
  <c r="G759" i="2"/>
  <c r="M1354" i="2"/>
  <c r="M1365" i="2" s="1"/>
  <c r="M1369" i="2" s="1"/>
  <c r="M1363" i="2"/>
  <c r="M1355" i="2" s="1"/>
  <c r="K234" i="2"/>
  <c r="K243" i="2"/>
  <c r="K235" i="2" s="1"/>
  <c r="E1220" i="2"/>
  <c r="E1219" i="2"/>
  <c r="E1225" i="2" s="1"/>
  <c r="E1229" i="2" s="1"/>
  <c r="H1639" i="2"/>
  <c r="H1645" i="2" s="1"/>
  <c r="H1649" i="2" s="1"/>
  <c r="H1640" i="2"/>
  <c r="O29" i="2"/>
  <c r="O30" i="2"/>
  <c r="O1499" i="2"/>
  <c r="O1500" i="2"/>
  <c r="N1289" i="2"/>
  <c r="N1290" i="2"/>
  <c r="N1296" i="2" s="1"/>
  <c r="N1300" i="2" s="1"/>
  <c r="F724" i="2"/>
  <c r="F733" i="2"/>
  <c r="F725" i="2" s="1"/>
  <c r="N1397" i="2"/>
  <c r="N1389" i="2" s="1"/>
  <c r="H1432" i="2"/>
  <c r="H1424" i="2" s="1"/>
  <c r="N1432" i="2"/>
  <c r="N1424" i="2" s="1"/>
  <c r="N1435" i="2" s="1"/>
  <c r="N1439" i="2" s="1"/>
  <c r="H1467" i="2"/>
  <c r="H1459" i="2" s="1"/>
  <c r="N1467" i="2"/>
  <c r="N1459" i="2" s="1"/>
  <c r="E1572" i="2"/>
  <c r="E1564" i="2" s="1"/>
  <c r="E1575" i="2" s="1"/>
  <c r="E1579" i="2" s="1"/>
  <c r="I1572" i="2"/>
  <c r="I1564" i="2" s="1"/>
  <c r="I1575" i="2" s="1"/>
  <c r="I1579" i="2" s="1"/>
  <c r="M1572" i="2"/>
  <c r="M1564" i="2" s="1"/>
  <c r="M1575" i="2" s="1"/>
  <c r="M1579" i="2" s="1"/>
  <c r="E1607" i="2"/>
  <c r="E1599" i="2" s="1"/>
  <c r="E1610" i="2" s="1"/>
  <c r="E1614" i="2" s="1"/>
  <c r="M1607" i="2"/>
  <c r="M1599" i="2" s="1"/>
  <c r="I1642" i="2"/>
  <c r="I1634" i="2" s="1"/>
  <c r="I1645" i="2" s="1"/>
  <c r="I1649" i="2" s="1"/>
  <c r="E1782" i="2"/>
  <c r="E1774" i="2" s="1"/>
  <c r="E1785" i="2" s="1"/>
  <c r="E1789" i="2" s="1"/>
  <c r="G1782" i="2"/>
  <c r="G1774" i="2" s="1"/>
  <c r="M1782" i="2"/>
  <c r="M1774" i="2" s="1"/>
  <c r="O1782" i="2"/>
  <c r="O1774" i="2" s="1"/>
  <c r="O99" i="2"/>
  <c r="O100" i="2"/>
  <c r="K869" i="2"/>
  <c r="K875" i="2" s="1"/>
  <c r="K879" i="2" s="1"/>
  <c r="K870" i="2"/>
  <c r="F309" i="2"/>
  <c r="F315" i="2" s="1"/>
  <c r="F319" i="2" s="1"/>
  <c r="D619" i="2"/>
  <c r="D630" i="2" s="1"/>
  <c r="J663" i="2"/>
  <c r="J655" i="2" s="1"/>
  <c r="I1260" i="2"/>
  <c r="I1264" i="2" s="1"/>
  <c r="D1779" i="2"/>
  <c r="D1785" i="2" s="1"/>
  <c r="D1789" i="2" s="1"/>
  <c r="D1780" i="2"/>
  <c r="F1044" i="2"/>
  <c r="F1045" i="2"/>
  <c r="N660" i="2"/>
  <c r="I1389" i="2"/>
  <c r="I1400" i="2" s="1"/>
  <c r="I1404" i="2" s="1"/>
  <c r="I1398" i="2"/>
  <c r="I1390" i="2" s="1"/>
  <c r="J1319" i="2"/>
  <c r="J1328" i="2"/>
  <c r="J1320" i="2" s="1"/>
  <c r="J1331" i="2" s="1"/>
  <c r="J1335" i="2" s="1"/>
  <c r="O835" i="2"/>
  <c r="O834" i="2"/>
  <c r="J1079" i="2"/>
  <c r="J1078" i="2" s="1"/>
  <c r="J1084" i="2" s="1"/>
  <c r="J1088" i="2" s="1"/>
  <c r="K1745" i="2"/>
  <c r="K1743" i="2" s="1"/>
  <c r="K1749" i="2" s="1"/>
  <c r="K1753" i="2" s="1"/>
  <c r="O1080" i="2"/>
  <c r="O1078" i="2" s="1"/>
  <c r="O1084" i="2" s="1"/>
  <c r="O1088" i="2" s="1"/>
  <c r="D1704" i="2"/>
  <c r="D1715" i="2" s="1"/>
  <c r="D1713" i="2"/>
  <c r="D1705" i="2" s="1"/>
  <c r="E1324" i="2"/>
  <c r="E1325" i="2"/>
  <c r="N942" i="2"/>
  <c r="O1082" i="2"/>
  <c r="O1074" i="2" s="1"/>
  <c r="O1085" i="2" s="1"/>
  <c r="O1089" i="2" s="1"/>
  <c r="G1639" i="2"/>
  <c r="G1638" i="2" s="1"/>
  <c r="G1644" i="2" s="1"/>
  <c r="G1648" i="2" s="1"/>
  <c r="F1150" i="2"/>
  <c r="F1148" i="2" s="1"/>
  <c r="F1154" i="2" s="1"/>
  <c r="F1158" i="2" s="1"/>
  <c r="K1255" i="2"/>
  <c r="K1253" i="2" s="1"/>
  <c r="K1259" i="2" s="1"/>
  <c r="K1263" i="2" s="1"/>
  <c r="E799" i="2"/>
  <c r="O1674" i="2"/>
  <c r="O1673" i="2" s="1"/>
  <c r="O1679" i="2" s="1"/>
  <c r="O1683" i="2" s="1"/>
  <c r="K1400" i="2"/>
  <c r="K1404" i="2" s="1"/>
  <c r="H310" i="2"/>
  <c r="H309" i="2"/>
  <c r="M1048" i="2"/>
  <c r="M1040" i="2" s="1"/>
  <c r="M1039" i="2"/>
  <c r="M1050" i="2" s="1"/>
  <c r="M1054" i="2" s="1"/>
  <c r="M627" i="2"/>
  <c r="M619" i="2" s="1"/>
  <c r="E662" i="2"/>
  <c r="E654" i="2" s="1"/>
  <c r="E665" i="2" s="1"/>
  <c r="E669" i="2" s="1"/>
  <c r="G697" i="2"/>
  <c r="G689" i="2" s="1"/>
  <c r="M697" i="2"/>
  <c r="M689" i="2" s="1"/>
  <c r="M700" i="2" s="1"/>
  <c r="M704" i="2" s="1"/>
  <c r="E732" i="2"/>
  <c r="E724" i="2" s="1"/>
  <c r="I732" i="2"/>
  <c r="I724" i="2" s="1"/>
  <c r="M732" i="2"/>
  <c r="M724" i="2" s="1"/>
  <c r="O732" i="2"/>
  <c r="O724" i="2" s="1"/>
  <c r="E802" i="2"/>
  <c r="E794" i="2" s="1"/>
  <c r="G802" i="2"/>
  <c r="G794" i="2" s="1"/>
  <c r="G805" i="2" s="1"/>
  <c r="G809" i="2" s="1"/>
  <c r="P1361" i="2"/>
  <c r="G1254" i="2"/>
  <c r="J1640" i="2"/>
  <c r="J1639" i="2"/>
  <c r="J1645" i="2" s="1"/>
  <c r="J1649" i="2" s="1"/>
  <c r="K1534" i="2"/>
  <c r="K1535" i="2"/>
  <c r="N310" i="2"/>
  <c r="N309" i="2"/>
  <c r="N67" i="2"/>
  <c r="J102" i="2"/>
  <c r="J94" i="2" s="1"/>
  <c r="L137" i="2"/>
  <c r="D172" i="2"/>
  <c r="D164" i="2" s="1"/>
  <c r="F172" i="2"/>
  <c r="N172" i="2"/>
  <c r="N164" i="2" s="1"/>
  <c r="K452" i="2"/>
  <c r="M872" i="2"/>
  <c r="M864" i="2" s="1"/>
  <c r="M660" i="2"/>
  <c r="M658" i="2" s="1"/>
  <c r="M664" i="2" s="1"/>
  <c r="M668" i="2" s="1"/>
  <c r="D1575" i="2"/>
  <c r="N803" i="2"/>
  <c r="N795" i="2" s="1"/>
  <c r="H418" i="2"/>
  <c r="H410" i="2" s="1"/>
  <c r="H421" i="2" s="1"/>
  <c r="H425" i="2" s="1"/>
  <c r="N418" i="2"/>
  <c r="N410" i="2" s="1"/>
  <c r="L453" i="2"/>
  <c r="L445" i="2" s="1"/>
  <c r="L663" i="2"/>
  <c r="L655" i="2" s="1"/>
  <c r="L666" i="2" s="1"/>
  <c r="L670" i="2" s="1"/>
  <c r="F418" i="2"/>
  <c r="F410" i="2" s="1"/>
  <c r="F421" i="2" s="1"/>
  <c r="F425" i="2" s="1"/>
  <c r="D453" i="2"/>
  <c r="D445" i="2" s="1"/>
  <c r="J453" i="2"/>
  <c r="J445" i="2" s="1"/>
  <c r="J733" i="2"/>
  <c r="J725" i="2" s="1"/>
  <c r="N523" i="2"/>
  <c r="N515" i="2" s="1"/>
  <c r="P1256" i="2"/>
  <c r="N590" i="2"/>
  <c r="N588" i="2" s="1"/>
  <c r="N594" i="2" s="1"/>
  <c r="N598" i="2" s="1"/>
  <c r="K558" i="2"/>
  <c r="K550" i="2" s="1"/>
  <c r="G103" i="2"/>
  <c r="G95" i="2" s="1"/>
  <c r="M173" i="2"/>
  <c r="M165" i="2" s="1"/>
  <c r="M176" i="2" s="1"/>
  <c r="M180" i="2" s="1"/>
  <c r="M558" i="2"/>
  <c r="M550" i="2" s="1"/>
  <c r="H1048" i="2"/>
  <c r="H1040" i="2" s="1"/>
  <c r="I208" i="2"/>
  <c r="I200" i="2" s="1"/>
  <c r="O68" i="2"/>
  <c r="O60" i="2" s="1"/>
  <c r="F523" i="2"/>
  <c r="F515" i="2" s="1"/>
  <c r="F526" i="2" s="1"/>
  <c r="F530" i="2" s="1"/>
  <c r="L418" i="2"/>
  <c r="L410" i="2" s="1"/>
  <c r="L1048" i="2"/>
  <c r="L1040" i="2" s="1"/>
  <c r="L1051" i="2" s="1"/>
  <c r="L1055" i="2" s="1"/>
  <c r="L1083" i="2"/>
  <c r="L1075" i="2" s="1"/>
  <c r="L1086" i="2" s="1"/>
  <c r="L1090" i="2" s="1"/>
  <c r="L593" i="2"/>
  <c r="L585" i="2" s="1"/>
  <c r="Q1644" i="3"/>
  <c r="Q1605" i="3"/>
  <c r="E1416" i="1"/>
  <c r="F1780" i="2"/>
  <c r="F1778" i="2" s="1"/>
  <c r="F1784" i="2" s="1"/>
  <c r="F1788" i="2" s="1"/>
  <c r="D1604" i="2"/>
  <c r="D1603" i="2" s="1"/>
  <c r="D1609" i="2" s="1"/>
  <c r="D1613" i="2" s="1"/>
  <c r="D1674" i="2"/>
  <c r="F1325" i="2"/>
  <c r="F1323" i="2" s="1"/>
  <c r="F1329" i="2" s="1"/>
  <c r="F1333" i="2" s="1"/>
  <c r="J589" i="2"/>
  <c r="J588" i="2" s="1"/>
  <c r="J594" i="2" s="1"/>
  <c r="J598" i="2" s="1"/>
  <c r="K1010" i="2"/>
  <c r="K1008" i="2" s="1"/>
  <c r="K1014" i="2" s="1"/>
  <c r="K1018" i="2" s="1"/>
  <c r="L379" i="2"/>
  <c r="L385" i="2" s="1"/>
  <c r="L389" i="2" s="1"/>
  <c r="D729" i="2"/>
  <c r="D728" i="2" s="1"/>
  <c r="D734" i="2" s="1"/>
  <c r="D738" i="2" s="1"/>
  <c r="M1465" i="2"/>
  <c r="M1464" i="2"/>
  <c r="O1607" i="2"/>
  <c r="O1599" i="2" s="1"/>
  <c r="O1610" i="2" s="1"/>
  <c r="O1614" i="2" s="1"/>
  <c r="I1114" i="2"/>
  <c r="I1115" i="2"/>
  <c r="F764" i="2"/>
  <c r="F765" i="2"/>
  <c r="O554" i="2"/>
  <c r="O555" i="2"/>
  <c r="G872" i="2"/>
  <c r="G864" i="2" s="1"/>
  <c r="O1284" i="2"/>
  <c r="O1295" i="2" s="1"/>
  <c r="O1299" i="2" s="1"/>
  <c r="O1293" i="2"/>
  <c r="O1285" i="2" s="1"/>
  <c r="G1319" i="2"/>
  <c r="G1328" i="2"/>
  <c r="G1320" i="2" s="1"/>
  <c r="M1570" i="2"/>
  <c r="F659" i="2"/>
  <c r="F660" i="2"/>
  <c r="N592" i="2"/>
  <c r="N584" i="2" s="1"/>
  <c r="N595" i="2" s="1"/>
  <c r="N599" i="2" s="1"/>
  <c r="H1082" i="2"/>
  <c r="H1074" i="2" s="1"/>
  <c r="D1669" i="2"/>
  <c r="D1678" i="2"/>
  <c r="D1670" i="2" s="1"/>
  <c r="D1681" i="2" s="1"/>
  <c r="D1685" i="2" s="1"/>
  <c r="G1289" i="2"/>
  <c r="G1288" i="2" s="1"/>
  <c r="G1294" i="2" s="1"/>
  <c r="G1298" i="2" s="1"/>
  <c r="K275" i="2"/>
  <c r="J660" i="2"/>
  <c r="L1327" i="2"/>
  <c r="L1319" i="2" s="1"/>
  <c r="L1330" i="2" s="1"/>
  <c r="L1334" i="2" s="1"/>
  <c r="I1535" i="2"/>
  <c r="I1533" i="2" s="1"/>
  <c r="I1539" i="2" s="1"/>
  <c r="I1543" i="2" s="1"/>
  <c r="M520" i="2"/>
  <c r="M518" i="2" s="1"/>
  <c r="M524" i="2" s="1"/>
  <c r="M528" i="2" s="1"/>
  <c r="N1535" i="2"/>
  <c r="N1533" i="2" s="1"/>
  <c r="N1539" i="2" s="1"/>
  <c r="N1543" i="2" s="1"/>
  <c r="J1289" i="2"/>
  <c r="J1288" i="2" s="1"/>
  <c r="J1294" i="2" s="1"/>
  <c r="J1298" i="2" s="1"/>
  <c r="O70" i="2"/>
  <c r="O74" i="2" s="1"/>
  <c r="M525" i="2"/>
  <c r="M529" i="2" s="1"/>
  <c r="L805" i="2"/>
  <c r="L809" i="2" s="1"/>
  <c r="I980" i="2"/>
  <c r="I984" i="2" s="1"/>
  <c r="M310" i="2"/>
  <c r="L1640" i="2"/>
  <c r="N239" i="2"/>
  <c r="N274" i="2"/>
  <c r="N1109" i="2"/>
  <c r="J245" i="2"/>
  <c r="J249" i="2" s="1"/>
  <c r="H1610" i="2"/>
  <c r="H1614" i="2" s="1"/>
  <c r="E478" i="1"/>
  <c r="E863" i="1"/>
  <c r="Q1125" i="3"/>
  <c r="Q1164" i="3"/>
  <c r="Q1445" i="3"/>
  <c r="Q1484" i="3"/>
  <c r="Q1765" i="3"/>
  <c r="Q1804" i="3"/>
  <c r="E862" i="1"/>
  <c r="E148" i="1"/>
  <c r="P98" i="4"/>
  <c r="H99" i="4"/>
  <c r="D19" i="3"/>
  <c r="D99" i="4"/>
  <c r="Q1324" i="3"/>
  <c r="L102" i="2"/>
  <c r="L103" i="2" s="1"/>
  <c r="P101" i="2"/>
  <c r="N102" i="2"/>
  <c r="N94" i="2" s="1"/>
  <c r="D137" i="2"/>
  <c r="P136" i="2"/>
  <c r="P1186" i="2"/>
  <c r="D1187" i="2"/>
  <c r="H1187" i="2"/>
  <c r="H1179" i="2" s="1"/>
  <c r="D1222" i="2"/>
  <c r="D1214" i="2" s="1"/>
  <c r="I1432" i="2"/>
  <c r="I1424" i="2" s="1"/>
  <c r="P1431" i="2"/>
  <c r="K1432" i="2"/>
  <c r="K1424" i="2" s="1"/>
  <c r="M1432" i="2"/>
  <c r="M1424" i="2" s="1"/>
  <c r="M1435" i="2" s="1"/>
  <c r="M1439" i="2" s="1"/>
  <c r="O1432" i="2"/>
  <c r="O1424" i="2" s="1"/>
  <c r="O1435" i="2" s="1"/>
  <c r="O1439" i="2" s="1"/>
  <c r="E1467" i="2"/>
  <c r="E1459" i="2" s="1"/>
  <c r="G1467" i="2"/>
  <c r="G1459" i="2" s="1"/>
  <c r="I1467" i="2"/>
  <c r="I1459" i="2" s="1"/>
  <c r="K1467" i="2"/>
  <c r="K1459" i="2" s="1"/>
  <c r="M1467" i="2"/>
  <c r="M1459" i="2" s="1"/>
  <c r="O1467" i="2"/>
  <c r="O1459" i="2" s="1"/>
  <c r="L1572" i="2"/>
  <c r="L1564" i="2" s="1"/>
  <c r="P1571" i="2"/>
  <c r="N1572" i="2"/>
  <c r="N1564" i="2" s="1"/>
  <c r="D1607" i="2"/>
  <c r="P1606" i="2"/>
  <c r="F1607" i="2"/>
  <c r="F1599" i="2" s="1"/>
  <c r="F1610" i="2" s="1"/>
  <c r="F1614" i="2" s="1"/>
  <c r="L1607" i="2"/>
  <c r="L1599" i="2" s="1"/>
  <c r="N1607" i="2"/>
  <c r="N1599" i="2" s="1"/>
  <c r="P1676" i="2"/>
  <c r="G1677" i="2"/>
  <c r="G1669" i="2" s="1"/>
  <c r="K1677" i="2"/>
  <c r="K1669" i="2" s="1"/>
  <c r="O1677" i="2"/>
  <c r="O1669" i="2" s="1"/>
  <c r="E1712" i="2"/>
  <c r="E1704" i="2" s="1"/>
  <c r="G1712" i="2"/>
  <c r="G1704" i="2" s="1"/>
  <c r="I1712" i="2"/>
  <c r="I1704" i="2" s="1"/>
  <c r="I1715" i="2" s="1"/>
  <c r="I1719" i="2" s="1"/>
  <c r="K1712" i="2"/>
  <c r="K1704" i="2" s="1"/>
  <c r="M1712" i="2"/>
  <c r="M1704" i="2" s="1"/>
  <c r="M1715" i="2" s="1"/>
  <c r="M1719" i="2" s="1"/>
  <c r="P1711" i="2"/>
  <c r="E1747" i="2"/>
  <c r="E1739" i="2" s="1"/>
  <c r="P1746" i="2"/>
  <c r="K1747" i="2"/>
  <c r="K1739" i="2" s="1"/>
  <c r="K1750" i="2" s="1"/>
  <c r="K1754" i="2" s="1"/>
  <c r="I1080" i="2"/>
  <c r="I1079" i="2"/>
  <c r="I1085" i="2" s="1"/>
  <c r="I1089" i="2" s="1"/>
  <c r="F100" i="2"/>
  <c r="F99" i="2"/>
  <c r="F105" i="2" s="1"/>
  <c r="F109" i="2" s="1"/>
  <c r="J99" i="2"/>
  <c r="J100" i="2"/>
  <c r="N100" i="2"/>
  <c r="N99" i="2"/>
  <c r="F134" i="2"/>
  <c r="F140" i="2" s="1"/>
  <c r="F144" i="2" s="1"/>
  <c r="F135" i="2"/>
  <c r="J134" i="2"/>
  <c r="J135" i="2"/>
  <c r="N134" i="2"/>
  <c r="N140" i="2" s="1"/>
  <c r="N144" i="2" s="1"/>
  <c r="N135" i="2"/>
  <c r="F870" i="2"/>
  <c r="F869" i="2"/>
  <c r="F875" i="2" s="1"/>
  <c r="F879" i="2" s="1"/>
  <c r="J869" i="2"/>
  <c r="J870" i="2"/>
  <c r="N870" i="2"/>
  <c r="N869" i="2"/>
  <c r="F904" i="2"/>
  <c r="F905" i="2"/>
  <c r="J905" i="2"/>
  <c r="J904" i="2"/>
  <c r="J910" i="2" s="1"/>
  <c r="J914" i="2" s="1"/>
  <c r="N905" i="2"/>
  <c r="N904" i="2"/>
  <c r="F940" i="2"/>
  <c r="F939" i="2"/>
  <c r="J939" i="2"/>
  <c r="J945" i="2" s="1"/>
  <c r="J949" i="2" s="1"/>
  <c r="J940" i="2"/>
  <c r="N940" i="2"/>
  <c r="N939" i="2"/>
  <c r="F975" i="2"/>
  <c r="F974" i="2"/>
  <c r="F980" i="2" s="1"/>
  <c r="F984" i="2" s="1"/>
  <c r="J975" i="2"/>
  <c r="J974" i="2"/>
  <c r="J980" i="2" s="1"/>
  <c r="J984" i="2" s="1"/>
  <c r="N974" i="2"/>
  <c r="N975" i="2"/>
  <c r="F1360" i="2"/>
  <c r="F1359" i="2"/>
  <c r="J1359" i="2"/>
  <c r="J1360" i="2"/>
  <c r="N1359" i="2"/>
  <c r="N1365" i="2" s="1"/>
  <c r="N1369" i="2" s="1"/>
  <c r="N1360" i="2"/>
  <c r="J1394" i="2"/>
  <c r="J1395" i="2"/>
  <c r="N1395" i="2"/>
  <c r="N1394" i="2"/>
  <c r="F1710" i="2"/>
  <c r="F1709" i="2"/>
  <c r="J1709" i="2"/>
  <c r="J1715" i="2" s="1"/>
  <c r="J1719" i="2" s="1"/>
  <c r="J1710" i="2"/>
  <c r="N1710" i="2"/>
  <c r="N1709" i="2"/>
  <c r="F1745" i="2"/>
  <c r="F1744" i="2"/>
  <c r="J1744" i="2"/>
  <c r="J1750" i="2" s="1"/>
  <c r="J1754" i="2" s="1"/>
  <c r="J1745" i="2"/>
  <c r="D1464" i="2"/>
  <c r="D1463" i="2" s="1"/>
  <c r="D1469" i="2" s="1"/>
  <c r="D1473" i="2" s="1"/>
  <c r="L449" i="2"/>
  <c r="L455" i="2" s="1"/>
  <c r="L459" i="2" s="1"/>
  <c r="L450" i="2"/>
  <c r="L730" i="2"/>
  <c r="L729" i="2"/>
  <c r="O1464" i="2"/>
  <c r="O1465" i="2"/>
  <c r="H555" i="2"/>
  <c r="H554" i="2"/>
  <c r="J379" i="2"/>
  <c r="J385" i="2" s="1"/>
  <c r="J389" i="2" s="1"/>
  <c r="J380" i="2"/>
  <c r="F1004" i="2"/>
  <c r="F1013" i="2"/>
  <c r="F1005" i="2" s="1"/>
  <c r="F269" i="2"/>
  <c r="F280" i="2" s="1"/>
  <c r="F284" i="2" s="1"/>
  <c r="F278" i="2"/>
  <c r="F270" i="2" s="1"/>
  <c r="K129" i="2"/>
  <c r="K138" i="2"/>
  <c r="K130" i="2" s="1"/>
  <c r="M1004" i="2"/>
  <c r="M1013" i="2"/>
  <c r="M1005" i="2" s="1"/>
  <c r="E1677" i="2"/>
  <c r="E1669" i="2" s="1"/>
  <c r="M1748" i="2"/>
  <c r="M1740" i="2" s="1"/>
  <c r="M1678" i="2"/>
  <c r="M1670" i="2" s="1"/>
  <c r="P591" i="2"/>
  <c r="J592" i="2"/>
  <c r="J584" i="2" s="1"/>
  <c r="H1608" i="2"/>
  <c r="H1600" i="2" s="1"/>
  <c r="O759" i="2"/>
  <c r="O768" i="2"/>
  <c r="O760" i="2" s="1"/>
  <c r="O771" i="2" s="1"/>
  <c r="O775" i="2" s="1"/>
  <c r="J164" i="2"/>
  <c r="J175" i="2" s="1"/>
  <c r="J179" i="2" s="1"/>
  <c r="J173" i="2"/>
  <c r="J165" i="2" s="1"/>
  <c r="N1739" i="2"/>
  <c r="N1748" i="2"/>
  <c r="N1740" i="2" s="1"/>
  <c r="J1187" i="2"/>
  <c r="J1179" i="2" s="1"/>
  <c r="E1465" i="2"/>
  <c r="E1464" i="2"/>
  <c r="L864" i="2"/>
  <c r="L875" i="2" s="1"/>
  <c r="L879" i="2" s="1"/>
  <c r="L873" i="2"/>
  <c r="L865" i="2" s="1"/>
  <c r="E417" i="2"/>
  <c r="E409" i="2" s="1"/>
  <c r="E420" i="2" s="1"/>
  <c r="E424" i="2" s="1"/>
  <c r="F1430" i="2"/>
  <c r="F1429" i="2"/>
  <c r="F455" i="2"/>
  <c r="F459" i="2" s="1"/>
  <c r="H1463" i="2"/>
  <c r="H1469" i="2" s="1"/>
  <c r="H1473" i="2" s="1"/>
  <c r="L350" i="2"/>
  <c r="L354" i="2" s="1"/>
  <c r="L170" i="2"/>
  <c r="L169" i="2"/>
  <c r="H274" i="2"/>
  <c r="H280" i="2" s="1"/>
  <c r="H284" i="2" s="1"/>
  <c r="H275" i="2"/>
  <c r="L386" i="2"/>
  <c r="L390" i="2" s="1"/>
  <c r="F1465" i="2"/>
  <c r="K1290" i="2"/>
  <c r="K1288" i="2" s="1"/>
  <c r="K1294" i="2" s="1"/>
  <c r="K1298" i="2" s="1"/>
  <c r="H29" i="2"/>
  <c r="L1044" i="2"/>
  <c r="E624" i="2"/>
  <c r="E623" i="2" s="1"/>
  <c r="E629" i="2" s="1"/>
  <c r="E633" i="2" s="1"/>
  <c r="J170" i="2"/>
  <c r="J168" i="2" s="1"/>
  <c r="J174" i="2" s="1"/>
  <c r="J178" i="2" s="1"/>
  <c r="M134" i="2"/>
  <c r="M133" i="2" s="1"/>
  <c r="M139" i="2" s="1"/>
  <c r="M143" i="2" s="1"/>
  <c r="L1529" i="2"/>
  <c r="L1538" i="2"/>
  <c r="L1530" i="2" s="1"/>
  <c r="L1541" i="2" s="1"/>
  <c r="L1545" i="2" s="1"/>
  <c r="H794" i="2"/>
  <c r="H805" i="2" s="1"/>
  <c r="H809" i="2" s="1"/>
  <c r="H803" i="2"/>
  <c r="H795" i="2" s="1"/>
  <c r="K619" i="2"/>
  <c r="K630" i="2" s="1"/>
  <c r="K634" i="2" s="1"/>
  <c r="K628" i="2"/>
  <c r="K620" i="2" s="1"/>
  <c r="H1354" i="2"/>
  <c r="H1365" i="2" s="1"/>
  <c r="H1369" i="2" s="1"/>
  <c r="H1363" i="2"/>
  <c r="H1355" i="2" s="1"/>
  <c r="K1074" i="2"/>
  <c r="K1083" i="2"/>
  <c r="K1075" i="2" s="1"/>
  <c r="K1086" i="2" s="1"/>
  <c r="K1090" i="2" s="1"/>
  <c r="I67" i="2"/>
  <c r="I59" i="2" s="1"/>
  <c r="M67" i="2"/>
  <c r="M59" i="2" s="1"/>
  <c r="E94" i="2"/>
  <c r="E103" i="2"/>
  <c r="E95" i="2" s="1"/>
  <c r="E106" i="2" s="1"/>
  <c r="E110" i="2" s="1"/>
  <c r="F697" i="2"/>
  <c r="F689" i="2" s="1"/>
  <c r="F700" i="2" s="1"/>
  <c r="F704" i="2" s="1"/>
  <c r="P696" i="2"/>
  <c r="L698" i="2"/>
  <c r="L690" i="2" s="1"/>
  <c r="L701" i="2" s="1"/>
  <c r="L705" i="2" s="1"/>
  <c r="D732" i="2"/>
  <c r="D724" i="2" s="1"/>
  <c r="P731" i="2"/>
  <c r="H732" i="2"/>
  <c r="H724" i="2" s="1"/>
  <c r="D767" i="2"/>
  <c r="P766" i="2"/>
  <c r="K767" i="2"/>
  <c r="K759" i="2" s="1"/>
  <c r="K770" i="2" s="1"/>
  <c r="K774" i="2" s="1"/>
  <c r="I837" i="2"/>
  <c r="I829" i="2" s="1"/>
  <c r="K837" i="2"/>
  <c r="K829" i="2" s="1"/>
  <c r="P871" i="2"/>
  <c r="E872" i="2"/>
  <c r="F907" i="2"/>
  <c r="F899" i="2" s="1"/>
  <c r="O942" i="2"/>
  <c r="O934" i="2" s="1"/>
  <c r="L1012" i="2"/>
  <c r="L1004" i="2" s="1"/>
  <c r="D1047" i="2"/>
  <c r="P1046" i="2"/>
  <c r="F1047" i="2"/>
  <c r="F1039" i="2" s="1"/>
  <c r="J1048" i="2"/>
  <c r="J1040" i="2" s="1"/>
  <c r="J1039" i="2"/>
  <c r="N1047" i="2"/>
  <c r="N1039" i="2" s="1"/>
  <c r="D1082" i="2"/>
  <c r="D1083" i="2" s="1"/>
  <c r="D1075" i="2" s="1"/>
  <c r="G1117" i="2"/>
  <c r="G1109" i="2" s="1"/>
  <c r="G1120" i="2" s="1"/>
  <c r="G1124" i="2" s="1"/>
  <c r="I1117" i="2"/>
  <c r="I1109" i="2" s="1"/>
  <c r="M1117" i="2"/>
  <c r="M1109" i="2" s="1"/>
  <c r="M1120" i="2" s="1"/>
  <c r="M1124" i="2" s="1"/>
  <c r="F1190" i="2"/>
  <c r="F1194" i="2" s="1"/>
  <c r="O1290" i="2"/>
  <c r="E904" i="2"/>
  <c r="E1045" i="2"/>
  <c r="G383" i="2"/>
  <c r="G375" i="2" s="1"/>
  <c r="J1184" i="2"/>
  <c r="J1185" i="2"/>
  <c r="I1430" i="2"/>
  <c r="I1429" i="2"/>
  <c r="I1674" i="2"/>
  <c r="I1675" i="2"/>
  <c r="H344" i="2"/>
  <c r="H350" i="2" s="1"/>
  <c r="H354" i="2" s="1"/>
  <c r="H345" i="2"/>
  <c r="L520" i="2"/>
  <c r="L519" i="2"/>
  <c r="D1500" i="2"/>
  <c r="D1499" i="2"/>
  <c r="N1149" i="2"/>
  <c r="N1150" i="2"/>
  <c r="J205" i="2"/>
  <c r="J204" i="2"/>
  <c r="K32" i="2"/>
  <c r="K24" i="2" s="1"/>
  <c r="O32" i="2"/>
  <c r="O24" i="2" s="1"/>
  <c r="M242" i="2"/>
  <c r="M234" i="2" s="1"/>
  <c r="E277" i="2"/>
  <c r="E269" i="2" s="1"/>
  <c r="E280" i="2" s="1"/>
  <c r="E284" i="2" s="1"/>
  <c r="M277" i="2"/>
  <c r="M269" i="2" s="1"/>
  <c r="O277" i="2"/>
  <c r="O269" i="2" s="1"/>
  <c r="O280" i="2" s="1"/>
  <c r="O284" i="2" s="1"/>
  <c r="M452" i="2"/>
  <c r="P451" i="2"/>
  <c r="K522" i="2"/>
  <c r="P521" i="2"/>
  <c r="J1397" i="2"/>
  <c r="J1389" i="2" s="1"/>
  <c r="P1396" i="2"/>
  <c r="G1534" i="2"/>
  <c r="G1535" i="2"/>
  <c r="J304" i="2"/>
  <c r="J315" i="2" s="1"/>
  <c r="J319" i="2" s="1"/>
  <c r="J313" i="2"/>
  <c r="J305" i="2" s="1"/>
  <c r="N444" i="2"/>
  <c r="N455" i="2" s="1"/>
  <c r="N459" i="2" s="1"/>
  <c r="N453" i="2"/>
  <c r="N445" i="2" s="1"/>
  <c r="J557" i="2"/>
  <c r="J549" i="2" s="1"/>
  <c r="J560" i="2" s="1"/>
  <c r="J564" i="2" s="1"/>
  <c r="P556" i="2"/>
  <c r="N415" i="2"/>
  <c r="N414" i="2"/>
  <c r="N420" i="2" s="1"/>
  <c r="N424" i="2" s="1"/>
  <c r="O449" i="2"/>
  <c r="O455" i="2" s="1"/>
  <c r="O459" i="2" s="1"/>
  <c r="O450" i="2"/>
  <c r="M590" i="2"/>
  <c r="M589" i="2"/>
  <c r="N1185" i="2"/>
  <c r="N1184" i="2"/>
  <c r="N835" i="2"/>
  <c r="N834" i="2"/>
  <c r="N695" i="2"/>
  <c r="N694" i="2"/>
  <c r="M1010" i="2"/>
  <c r="M1009" i="2"/>
  <c r="M137" i="2"/>
  <c r="M129" i="2" s="1"/>
  <c r="O137" i="2"/>
  <c r="O129" i="2" s="1"/>
  <c r="I172" i="2"/>
  <c r="I164" i="2" s="1"/>
  <c r="K172" i="2"/>
  <c r="K164" i="2" s="1"/>
  <c r="K208" i="2"/>
  <c r="K200" i="2" s="1"/>
  <c r="K382" i="2"/>
  <c r="K374" i="2" s="1"/>
  <c r="M382" i="2"/>
  <c r="M374" i="2" s="1"/>
  <c r="O1502" i="2"/>
  <c r="O1494" i="2" s="1"/>
  <c r="E1538" i="2"/>
  <c r="E1530" i="2" s="1"/>
  <c r="E1541" i="2" s="1"/>
  <c r="E1545" i="2" s="1"/>
  <c r="I1537" i="2"/>
  <c r="I1529" i="2" s="1"/>
  <c r="I1540" i="2" s="1"/>
  <c r="I1544" i="2" s="1"/>
  <c r="K1537" i="2"/>
  <c r="K1529" i="2" s="1"/>
  <c r="I869" i="2"/>
  <c r="I875" i="2" s="1"/>
  <c r="I879" i="2" s="1"/>
  <c r="I870" i="2"/>
  <c r="M869" i="2"/>
  <c r="M870" i="2"/>
  <c r="I905" i="2"/>
  <c r="I904" i="2"/>
  <c r="I910" i="2" s="1"/>
  <c r="I914" i="2" s="1"/>
  <c r="M905" i="2"/>
  <c r="M904" i="2"/>
  <c r="M940" i="2"/>
  <c r="M939" i="2"/>
  <c r="E1395" i="2"/>
  <c r="E1394" i="2"/>
  <c r="E1400" i="2" s="1"/>
  <c r="E1404" i="2" s="1"/>
  <c r="E1710" i="2"/>
  <c r="E1709" i="2"/>
  <c r="M1750" i="2"/>
  <c r="M1754" i="2" s="1"/>
  <c r="J735" i="2"/>
  <c r="J739" i="2" s="1"/>
  <c r="M1249" i="2"/>
  <c r="M1258" i="2"/>
  <c r="M1250" i="2" s="1"/>
  <c r="M1261" i="2" s="1"/>
  <c r="M1265" i="2" s="1"/>
  <c r="D312" i="2"/>
  <c r="D304" i="2" s="1"/>
  <c r="I1222" i="2"/>
  <c r="I1214" i="2" s="1"/>
  <c r="K1257" i="2"/>
  <c r="K1249" i="2" s="1"/>
  <c r="K1260" i="2" s="1"/>
  <c r="K1264" i="2" s="1"/>
  <c r="F1502" i="2"/>
  <c r="F1494" i="2" s="1"/>
  <c r="H1502" i="2"/>
  <c r="H1494" i="2" s="1"/>
  <c r="L1502" i="2"/>
  <c r="L1494" i="2" s="1"/>
  <c r="L1505" i="2" s="1"/>
  <c r="L1509" i="2" s="1"/>
  <c r="H129" i="2"/>
  <c r="H140" i="2" s="1"/>
  <c r="H144" i="2" s="1"/>
  <c r="H138" i="2"/>
  <c r="H130" i="2" s="1"/>
  <c r="N1499" i="2"/>
  <c r="N1505" i="2" s="1"/>
  <c r="N1509" i="2" s="1"/>
  <c r="N1500" i="2"/>
  <c r="N520" i="2"/>
  <c r="N519" i="2"/>
  <c r="N525" i="2" s="1"/>
  <c r="N529" i="2" s="1"/>
  <c r="H102" i="2"/>
  <c r="H94" i="2" s="1"/>
  <c r="H105" i="2" s="1"/>
  <c r="H109" i="2" s="1"/>
  <c r="E137" i="2"/>
  <c r="E129" i="2" s="1"/>
  <c r="E140" i="2" s="1"/>
  <c r="E144" i="2" s="1"/>
  <c r="G137" i="2"/>
  <c r="G129" i="2" s="1"/>
  <c r="G242" i="2"/>
  <c r="G234" i="2" s="1"/>
  <c r="E767" i="2"/>
  <c r="E759" i="2" s="1"/>
  <c r="E770" i="2" s="1"/>
  <c r="E774" i="2" s="1"/>
  <c r="I802" i="2"/>
  <c r="I794" i="2" s="1"/>
  <c r="I805" i="2" s="1"/>
  <c r="I809" i="2" s="1"/>
  <c r="K802" i="2"/>
  <c r="K794" i="2" s="1"/>
  <c r="K805" i="2" s="1"/>
  <c r="K809" i="2" s="1"/>
  <c r="H872" i="2"/>
  <c r="H864" i="2" s="1"/>
  <c r="J872" i="2"/>
  <c r="J864" i="2" s="1"/>
  <c r="G907" i="2"/>
  <c r="G899" i="2" s="1"/>
  <c r="M907" i="2"/>
  <c r="M899" i="2" s="1"/>
  <c r="F942" i="2"/>
  <c r="F934" i="2" s="1"/>
  <c r="E1292" i="2"/>
  <c r="E1284" i="2" s="1"/>
  <c r="E1295" i="2" s="1"/>
  <c r="E1299" i="2" s="1"/>
  <c r="G1292" i="2"/>
  <c r="G1284" i="2" s="1"/>
  <c r="M1327" i="2"/>
  <c r="M1319" i="2" s="1"/>
  <c r="E1362" i="2"/>
  <c r="N799" i="2"/>
  <c r="N805" i="2" s="1"/>
  <c r="N809" i="2" s="1"/>
  <c r="N800" i="2"/>
  <c r="N1045" i="2"/>
  <c r="N1044" i="2"/>
  <c r="N211" i="2"/>
  <c r="N215" i="2" s="1"/>
  <c r="P241" i="2"/>
  <c r="F242" i="2"/>
  <c r="F234" i="2" s="1"/>
  <c r="E592" i="2"/>
  <c r="E584" i="2" s="1"/>
  <c r="E595" i="2" s="1"/>
  <c r="E599" i="2" s="1"/>
  <c r="E627" i="2"/>
  <c r="P626" i="2"/>
  <c r="K662" i="2"/>
  <c r="K654" i="2" s="1"/>
  <c r="M662" i="2"/>
  <c r="M654" i="2" s="1"/>
  <c r="M665" i="2" s="1"/>
  <c r="M669" i="2" s="1"/>
  <c r="O662" i="2"/>
  <c r="O654" i="2" s="1"/>
  <c r="D837" i="2"/>
  <c r="P836" i="2"/>
  <c r="L907" i="2"/>
  <c r="L899" i="2" s="1"/>
  <c r="L910" i="2" s="1"/>
  <c r="L914" i="2" s="1"/>
  <c r="N907" i="2"/>
  <c r="N899" i="2" s="1"/>
  <c r="L977" i="2"/>
  <c r="L969" i="2" s="1"/>
  <c r="P1116" i="2"/>
  <c r="E1152" i="2"/>
  <c r="E1144" i="2" s="1"/>
  <c r="E1155" i="2" s="1"/>
  <c r="E1159" i="2" s="1"/>
  <c r="G1152" i="2"/>
  <c r="G1144" i="2" s="1"/>
  <c r="K1362" i="2"/>
  <c r="K1354" i="2" s="1"/>
  <c r="J1537" i="2"/>
  <c r="J1529" i="2" s="1"/>
  <c r="J1540" i="2" s="1"/>
  <c r="J1544" i="2" s="1"/>
  <c r="L1645" i="2"/>
  <c r="L1649" i="2" s="1"/>
  <c r="N1642" i="2"/>
  <c r="N1634" i="2" s="1"/>
  <c r="I1783" i="2"/>
  <c r="I1775" i="2" s="1"/>
  <c r="I1774" i="2"/>
  <c r="E347" i="2"/>
  <c r="E339" i="2" s="1"/>
  <c r="P416" i="2"/>
  <c r="G452" i="2"/>
  <c r="G444" i="2" s="1"/>
  <c r="F1292" i="2"/>
  <c r="F1284" i="2" s="1"/>
  <c r="F1295" i="2" s="1"/>
  <c r="F1299" i="2" s="1"/>
  <c r="F1747" i="2"/>
  <c r="F1739" i="2" s="1"/>
  <c r="D1540" i="2"/>
  <c r="E1852" i="1"/>
  <c r="Q1204" i="3"/>
  <c r="Q1165" i="3"/>
  <c r="Q1364" i="3"/>
  <c r="Q1325" i="3"/>
  <c r="Q1485" i="3"/>
  <c r="Q1524" i="3"/>
  <c r="Q1684" i="3"/>
  <c r="Q1645" i="3"/>
  <c r="F205" i="4"/>
  <c r="P221" i="3"/>
  <c r="P261" i="3"/>
  <c r="P301" i="3"/>
  <c r="D59" i="4"/>
  <c r="L59" i="4"/>
  <c r="P1421" i="3"/>
  <c r="P1501" i="3"/>
  <c r="P1541" i="3"/>
  <c r="P1741" i="3"/>
  <c r="P1821" i="3"/>
  <c r="P11" i="4"/>
  <c r="D176" i="4"/>
  <c r="K205" i="4"/>
  <c r="F19" i="4"/>
  <c r="J19" i="4"/>
  <c r="N19" i="4"/>
  <c r="P621" i="3"/>
  <c r="P2221" i="3"/>
  <c r="P2261" i="3"/>
  <c r="P2381" i="3"/>
  <c r="L176" i="4"/>
  <c r="P54" i="4"/>
  <c r="P79" i="4"/>
  <c r="AE1805" i="3"/>
  <c r="AE18" i="3"/>
  <c r="P901" i="3"/>
  <c r="P2781" i="3"/>
  <c r="P2741" i="3"/>
  <c r="P2621" i="3"/>
  <c r="L1179" i="2"/>
  <c r="L1188" i="2"/>
  <c r="L1180" i="2" s="1"/>
  <c r="I487" i="2"/>
  <c r="I479" i="2" s="1"/>
  <c r="F802" i="2"/>
  <c r="P801" i="2"/>
  <c r="J1494" i="2"/>
  <c r="J1505" i="2" s="1"/>
  <c r="J1509" i="2" s="1"/>
  <c r="J1503" i="2"/>
  <c r="J1495" i="2" s="1"/>
  <c r="J1506" i="2" s="1"/>
  <c r="J1510" i="2" s="1"/>
  <c r="J1677" i="2"/>
  <c r="J1669" i="2" s="1"/>
  <c r="J1680" i="2" s="1"/>
  <c r="J1684" i="2" s="1"/>
  <c r="G525" i="2"/>
  <c r="G529" i="2" s="1"/>
  <c r="G1435" i="2"/>
  <c r="G1439" i="2" s="1"/>
  <c r="D584" i="2"/>
  <c r="D595" i="2" s="1"/>
  <c r="D599" i="2" s="1"/>
  <c r="D593" i="2"/>
  <c r="D585" i="2" s="1"/>
  <c r="D596" i="2" s="1"/>
  <c r="D600" i="2" s="1"/>
  <c r="J207" i="2"/>
  <c r="P206" i="2"/>
  <c r="N348" i="2"/>
  <c r="N340" i="2" s="1"/>
  <c r="N351" i="2" s="1"/>
  <c r="N355" i="2" s="1"/>
  <c r="N339" i="2"/>
  <c r="P1466" i="2"/>
  <c r="J1467" i="2"/>
  <c r="K1642" i="2"/>
  <c r="P1641" i="2"/>
  <c r="P1781" i="2"/>
  <c r="H1782" i="2"/>
  <c r="I1678" i="2"/>
  <c r="I1670" i="2" s="1"/>
  <c r="I1669" i="2"/>
  <c r="M802" i="2"/>
  <c r="M794" i="2" s="1"/>
  <c r="O1327" i="2"/>
  <c r="O1319" i="2" s="1"/>
  <c r="P1326" i="2"/>
  <c r="G1739" i="2"/>
  <c r="G1748" i="2"/>
  <c r="G1740" i="2" s="1"/>
  <c r="K1284" i="2"/>
  <c r="K1295" i="2" s="1"/>
  <c r="K1299" i="2" s="1"/>
  <c r="K1293" i="2"/>
  <c r="K1285" i="2" s="1"/>
  <c r="O172" i="2"/>
  <c r="O164" i="2" s="1"/>
  <c r="D557" i="2"/>
  <c r="D549" i="2" s="1"/>
  <c r="G593" i="2"/>
  <c r="G585" i="2" s="1"/>
  <c r="G584" i="2"/>
  <c r="J1012" i="2"/>
  <c r="J1013" i="2" s="1"/>
  <c r="J1005" i="2" s="1"/>
  <c r="J1016" i="2" s="1"/>
  <c r="J1020" i="2" s="1"/>
  <c r="K1222" i="2"/>
  <c r="K1214" i="2" s="1"/>
  <c r="P1221" i="2"/>
  <c r="P1291" i="2"/>
  <c r="M1292" i="2"/>
  <c r="K1782" i="2"/>
  <c r="K1774" i="2" s="1"/>
  <c r="K1785" i="2" s="1"/>
  <c r="K1789" i="2" s="1"/>
  <c r="P1011" i="2"/>
  <c r="J1424" i="2"/>
  <c r="F873" i="2"/>
  <c r="F865" i="2" s="1"/>
  <c r="L1153" i="2"/>
  <c r="L1145" i="2" s="1"/>
  <c r="N1363" i="2"/>
  <c r="N1355" i="2" s="1"/>
  <c r="J1223" i="2"/>
  <c r="J1215" i="2" s="1"/>
  <c r="J1643" i="2"/>
  <c r="J1635" i="2" s="1"/>
  <c r="J1436" i="2"/>
  <c r="J1440" i="2" s="1"/>
  <c r="F350" i="2"/>
  <c r="F354" i="2" s="1"/>
  <c r="E1013" i="2"/>
  <c r="E1005" i="2" s="1"/>
  <c r="E698" i="2"/>
  <c r="E690" i="2" s="1"/>
  <c r="E701" i="2" s="1"/>
  <c r="E705" i="2" s="1"/>
  <c r="I1748" i="2"/>
  <c r="I1740" i="2" s="1"/>
  <c r="I1751" i="2" s="1"/>
  <c r="I1755" i="2" s="1"/>
  <c r="D1643" i="2"/>
  <c r="D1635" i="2" s="1"/>
  <c r="D1646" i="2" s="1"/>
  <c r="Q1084" i="3"/>
  <c r="Q1045" i="3"/>
  <c r="Q1685" i="3"/>
  <c r="Q1724" i="3"/>
  <c r="E150" i="1"/>
  <c r="D37" i="1"/>
  <c r="D39" i="1"/>
  <c r="Q1205" i="3"/>
  <c r="Q1244" i="3"/>
  <c r="Q1564" i="3"/>
  <c r="Q1525" i="3"/>
  <c r="Q1365" i="3"/>
  <c r="Q1404" i="3"/>
  <c r="AE1814" i="3"/>
  <c r="P16" i="3"/>
  <c r="P541" i="3"/>
  <c r="P741" i="3"/>
  <c r="P781" i="3"/>
  <c r="P1061" i="3"/>
  <c r="P1341" i="3"/>
  <c r="P1381" i="3"/>
  <c r="K139" i="4"/>
  <c r="M139" i="4"/>
  <c r="O139" i="4"/>
  <c r="P2021" i="3"/>
  <c r="P2061" i="3"/>
  <c r="P2421" i="3"/>
  <c r="P2461" i="3"/>
  <c r="P2501" i="3"/>
  <c r="N176" i="4"/>
  <c r="D177" i="4"/>
  <c r="N177" i="4"/>
  <c r="L179" i="4"/>
  <c r="D180" i="4"/>
  <c r="L182" i="4"/>
  <c r="P40" i="4"/>
  <c r="J204" i="4"/>
  <c r="P120" i="4"/>
  <c r="P161" i="4"/>
  <c r="K174" i="4"/>
  <c r="N139" i="4"/>
  <c r="J139" i="4"/>
  <c r="P15" i="3"/>
  <c r="P17" i="3"/>
  <c r="P41" i="3"/>
  <c r="E19" i="4"/>
  <c r="G19" i="4"/>
  <c r="I19" i="3"/>
  <c r="K19" i="4"/>
  <c r="O19" i="4"/>
  <c r="P141" i="3"/>
  <c r="P461" i="3"/>
  <c r="P581" i="3"/>
  <c r="P861" i="3"/>
  <c r="P1021" i="3"/>
  <c r="P1261" i="3"/>
  <c r="P1581" i="3"/>
  <c r="F139" i="4"/>
  <c r="H139" i="4"/>
  <c r="L139" i="4"/>
  <c r="P1901" i="3"/>
  <c r="P2141" i="3"/>
  <c r="P2341" i="3"/>
  <c r="P2541" i="3"/>
  <c r="P2661" i="3"/>
  <c r="G173" i="4"/>
  <c r="J176" i="4"/>
  <c r="O182" i="4"/>
  <c r="P57" i="4"/>
  <c r="K182" i="4"/>
  <c r="L205" i="4"/>
  <c r="P129" i="4"/>
  <c r="J174" i="4"/>
  <c r="M19" i="3"/>
  <c r="P1861" i="3"/>
  <c r="P10" i="3"/>
  <c r="E19" i="3"/>
  <c r="K19" i="3"/>
  <c r="O19" i="3"/>
  <c r="P18" i="3"/>
  <c r="P11" i="3"/>
  <c r="I19" i="4"/>
  <c r="M19" i="4"/>
  <c r="K177" i="4"/>
  <c r="I178" i="4"/>
  <c r="E180" i="4"/>
  <c r="G182" i="4"/>
  <c r="P51" i="4"/>
  <c r="P94" i="4"/>
  <c r="I174" i="4"/>
  <c r="P131" i="4"/>
  <c r="P136" i="4"/>
  <c r="P13" i="4"/>
  <c r="P15" i="4"/>
  <c r="H179" i="4"/>
  <c r="D182" i="4"/>
  <c r="I175" i="4"/>
  <c r="P130" i="4"/>
  <c r="M560" i="2"/>
  <c r="M564" i="2" s="1"/>
  <c r="D1263" i="2"/>
  <c r="P1263" i="2" s="1"/>
  <c r="K315" i="2"/>
  <c r="K319" i="2" s="1"/>
  <c r="L35" i="2"/>
  <c r="L39" i="2" s="1"/>
  <c r="O1004" i="2"/>
  <c r="O1015" i="2" s="1"/>
  <c r="O1019" i="2" s="1"/>
  <c r="P9" i="4"/>
  <c r="P36" i="3"/>
  <c r="P29" i="3"/>
  <c r="J35" i="2"/>
  <c r="J39" i="2" s="1"/>
  <c r="H1529" i="2"/>
  <c r="H1540" i="2" s="1"/>
  <c r="H1544" i="2" s="1"/>
  <c r="H1538" i="2"/>
  <c r="H1530" i="2" s="1"/>
  <c r="J665" i="2"/>
  <c r="J669" i="2" s="1"/>
  <c r="N1015" i="2"/>
  <c r="N1019" i="2" s="1"/>
  <c r="G32" i="2"/>
  <c r="G24" i="2" s="1"/>
  <c r="E172" i="2"/>
  <c r="E164" i="2" s="1"/>
  <c r="P171" i="2"/>
  <c r="L172" i="2"/>
  <c r="L164" i="2" s="1"/>
  <c r="E208" i="2"/>
  <c r="E200" i="2" s="1"/>
  <c r="E211" i="2" s="1"/>
  <c r="E215" i="2" s="1"/>
  <c r="E199" i="2"/>
  <c r="O242" i="2"/>
  <c r="E312" i="2"/>
  <c r="E304" i="2" s="1"/>
  <c r="E315" i="2" s="1"/>
  <c r="E319" i="2" s="1"/>
  <c r="P311" i="2"/>
  <c r="H312" i="2"/>
  <c r="H304" i="2" s="1"/>
  <c r="I382" i="2"/>
  <c r="P381" i="2"/>
  <c r="D417" i="2"/>
  <c r="D409" i="2" s="1"/>
  <c r="D420" i="2" s="1"/>
  <c r="D424" i="2" s="1"/>
  <c r="J417" i="2"/>
  <c r="J409" i="2" s="1"/>
  <c r="E487" i="2"/>
  <c r="E488" i="2" s="1"/>
  <c r="G487" i="2"/>
  <c r="G479" i="2" s="1"/>
  <c r="O487" i="2"/>
  <c r="O479" i="2" s="1"/>
  <c r="K732" i="2"/>
  <c r="N732" i="2"/>
  <c r="N724" i="2" s="1"/>
  <c r="D977" i="2"/>
  <c r="D969" i="2" s="1"/>
  <c r="P1081" i="2"/>
  <c r="G1083" i="2"/>
  <c r="G1075" i="2" s="1"/>
  <c r="G1086" i="2" s="1"/>
  <c r="G1090" i="2" s="1"/>
  <c r="K1117" i="2"/>
  <c r="K1109" i="2" s="1"/>
  <c r="I1144" i="2"/>
  <c r="I1155" i="2" s="1"/>
  <c r="I1159" i="2" s="1"/>
  <c r="I1153" i="2"/>
  <c r="I1145" i="2" s="1"/>
  <c r="N1152" i="2"/>
  <c r="N1144" i="2" s="1"/>
  <c r="J1074" i="2"/>
  <c r="J1083" i="2"/>
  <c r="J1075" i="2" s="1"/>
  <c r="J1086" i="2" s="1"/>
  <c r="J1090" i="2" s="1"/>
  <c r="I654" i="2"/>
  <c r="I663" i="2"/>
  <c r="I655" i="2" s="1"/>
  <c r="G662" i="2"/>
  <c r="G663" i="2" s="1"/>
  <c r="K978" i="2"/>
  <c r="K970" i="2" s="1"/>
  <c r="K969" i="2"/>
  <c r="F1576" i="2"/>
  <c r="F1580" i="2" s="1"/>
  <c r="J689" i="2"/>
  <c r="J700" i="2" s="1"/>
  <c r="J704" i="2" s="1"/>
  <c r="L1293" i="2"/>
  <c r="L1285" i="2" s="1"/>
  <c r="J487" i="2"/>
  <c r="J479" i="2" s="1"/>
  <c r="E942" i="2"/>
  <c r="E934" i="2" s="1"/>
  <c r="E945" i="2" s="1"/>
  <c r="E949" i="2" s="1"/>
  <c r="O1643" i="2"/>
  <c r="O1635" i="2" s="1"/>
  <c r="D40" i="1"/>
  <c r="Q124" i="3"/>
  <c r="B43" i="2"/>
  <c r="Q1444" i="3"/>
  <c r="Q1405" i="3"/>
  <c r="Q1565" i="3"/>
  <c r="Q1604" i="3"/>
  <c r="Q1764" i="3"/>
  <c r="Q1725" i="3"/>
  <c r="P28" i="3"/>
  <c r="E866" i="1"/>
  <c r="F1302" i="1"/>
  <c r="K280" i="2"/>
  <c r="K284" i="2" s="1"/>
  <c r="J770" i="2"/>
  <c r="J774" i="2" s="1"/>
  <c r="L1218" i="2"/>
  <c r="L1224" i="2" s="1"/>
  <c r="L1228" i="2" s="1"/>
  <c r="D1219" i="2"/>
  <c r="F554" i="2"/>
  <c r="F555" i="2"/>
  <c r="H64" i="2"/>
  <c r="H65" i="2"/>
  <c r="P31" i="2"/>
  <c r="N32" i="2"/>
  <c r="N33" i="2" s="1"/>
  <c r="D67" i="2"/>
  <c r="D68" i="2" s="1"/>
  <c r="P66" i="2"/>
  <c r="H67" i="2"/>
  <c r="H59" i="2" s="1"/>
  <c r="G277" i="2"/>
  <c r="G278" i="2" s="1"/>
  <c r="P276" i="2"/>
  <c r="O304" i="2"/>
  <c r="G347" i="2"/>
  <c r="G348" i="2" s="1"/>
  <c r="G340" i="2" s="1"/>
  <c r="P346" i="2"/>
  <c r="F414" i="2"/>
  <c r="L694" i="2"/>
  <c r="M239" i="2"/>
  <c r="I1499" i="2"/>
  <c r="I1505" i="2" s="1"/>
  <c r="I1509" i="2" s="1"/>
  <c r="I1500" i="2"/>
  <c r="J794" i="2"/>
  <c r="E1634" i="2"/>
  <c r="E1643" i="2"/>
  <c r="H969" i="2"/>
  <c r="H978" i="2"/>
  <c r="H970" i="2" s="1"/>
  <c r="H981" i="2" s="1"/>
  <c r="H985" i="2" s="1"/>
  <c r="G1529" i="2"/>
  <c r="I1599" i="2"/>
  <c r="I1608" i="2"/>
  <c r="E67" i="2"/>
  <c r="E59" i="2" s="1"/>
  <c r="E70" i="2" s="1"/>
  <c r="E74" i="2" s="1"/>
  <c r="L1459" i="2"/>
  <c r="L1470" i="2" s="1"/>
  <c r="L1474" i="2" s="1"/>
  <c r="L1468" i="2"/>
  <c r="L1460" i="2" s="1"/>
  <c r="M942" i="2"/>
  <c r="P941" i="2"/>
  <c r="O864" i="2"/>
  <c r="O873" i="2"/>
  <c r="O865" i="2" s="1"/>
  <c r="L759" i="2"/>
  <c r="L768" i="2"/>
  <c r="L760" i="2" s="1"/>
  <c r="M1643" i="2"/>
  <c r="M1635" i="2" s="1"/>
  <c r="L68" i="2"/>
  <c r="L60" i="2" s="1"/>
  <c r="L59" i="2"/>
  <c r="G417" i="2"/>
  <c r="G418" i="2" s="1"/>
  <c r="H452" i="2"/>
  <c r="H453" i="2" s="1"/>
  <c r="E522" i="2"/>
  <c r="E523" i="2" s="1"/>
  <c r="O549" i="2"/>
  <c r="O558" i="2"/>
  <c r="O550" i="2" s="1"/>
  <c r="M592" i="2"/>
  <c r="M584" i="2" s="1"/>
  <c r="O697" i="2"/>
  <c r="O698" i="2" s="1"/>
  <c r="H942" i="2"/>
  <c r="H943" i="2" s="1"/>
  <c r="K1004" i="2"/>
  <c r="K1013" i="2"/>
  <c r="K1005" i="2" s="1"/>
  <c r="G1039" i="2"/>
  <c r="G1048" i="2"/>
  <c r="D1152" i="2"/>
  <c r="P1151" i="2"/>
  <c r="O1257" i="2"/>
  <c r="O1258" i="2" s="1"/>
  <c r="O1250" i="2" s="1"/>
  <c r="O1261" i="2" s="1"/>
  <c r="O1265" i="2" s="1"/>
  <c r="F1432" i="2"/>
  <c r="F1433" i="2" s="1"/>
  <c r="J1607" i="2"/>
  <c r="J1608" i="2" s="1"/>
  <c r="J1600" i="2" s="1"/>
  <c r="O1712" i="2"/>
  <c r="O1704" i="2" s="1"/>
  <c r="O1747" i="2"/>
  <c r="O1748" i="2" s="1"/>
  <c r="H172" i="2"/>
  <c r="H173" i="2" s="1"/>
  <c r="H165" i="2" s="1"/>
  <c r="O313" i="2"/>
  <c r="O305" i="2" s="1"/>
  <c r="O316" i="2" s="1"/>
  <c r="O320" i="2" s="1"/>
  <c r="H592" i="2"/>
  <c r="H593" i="2" s="1"/>
  <c r="D872" i="2"/>
  <c r="D873" i="2" s="1"/>
  <c r="D907" i="2"/>
  <c r="P906" i="2"/>
  <c r="G969" i="2"/>
  <c r="G978" i="2"/>
  <c r="H1153" i="2"/>
  <c r="H1145" i="2" s="1"/>
  <c r="F1188" i="2"/>
  <c r="F1180" i="2" s="1"/>
  <c r="M1222" i="2"/>
  <c r="M1223" i="2" s="1"/>
  <c r="H1327" i="2"/>
  <c r="H1328" i="2" s="1"/>
  <c r="F1712" i="2"/>
  <c r="F1713" i="2" s="1"/>
  <c r="H557" i="2"/>
  <c r="H558" i="2" s="1"/>
  <c r="L557" i="2"/>
  <c r="L549" i="2" s="1"/>
  <c r="F67" i="2"/>
  <c r="F59" i="2" s="1"/>
  <c r="G207" i="2"/>
  <c r="G208" i="2" s="1"/>
  <c r="O802" i="2"/>
  <c r="O794" i="2" s="1"/>
  <c r="H1284" i="2"/>
  <c r="H1293" i="2"/>
  <c r="N1712" i="2"/>
  <c r="N1704" i="2" s="1"/>
  <c r="N1179" i="2"/>
  <c r="N1188" i="2"/>
  <c r="N1180" i="2" s="1"/>
  <c r="O418" i="2"/>
  <c r="O410" i="2" s="1"/>
  <c r="I767" i="2"/>
  <c r="I768" i="2" s="1"/>
  <c r="O829" i="2"/>
  <c r="O838" i="2"/>
  <c r="O830" i="2" s="1"/>
  <c r="O1047" i="2"/>
  <c r="O1048" i="2" s="1"/>
  <c r="O1040" i="2" s="1"/>
  <c r="L1677" i="2"/>
  <c r="L1678" i="2" s="1"/>
  <c r="H1397" i="2"/>
  <c r="H1398" i="2" s="1"/>
  <c r="H1390" i="2" s="1"/>
  <c r="O102" i="2"/>
  <c r="O103" i="2" s="1"/>
  <c r="O95" i="2" s="1"/>
  <c r="H1117" i="2"/>
  <c r="H1118" i="2" s="1"/>
  <c r="I348" i="2"/>
  <c r="I340" i="2" s="1"/>
  <c r="L1117" i="2"/>
  <c r="L1109" i="2" s="1"/>
  <c r="N1327" i="2"/>
  <c r="N1319" i="2" s="1"/>
  <c r="D1467" i="2"/>
  <c r="D1468" i="2" s="1"/>
  <c r="G1502" i="2"/>
  <c r="L803" i="2"/>
  <c r="H908" i="2"/>
  <c r="H900" i="2" s="1"/>
  <c r="H911" i="2" s="1"/>
  <c r="H915" i="2" s="1"/>
  <c r="P34" i="3"/>
  <c r="P35" i="3"/>
  <c r="P37" i="3"/>
  <c r="P38" i="3"/>
  <c r="Q1245" i="3"/>
  <c r="Q1284" i="3"/>
  <c r="P20" i="3"/>
  <c r="P23" i="3"/>
  <c r="P26" i="3"/>
  <c r="P27" i="3"/>
  <c r="P30" i="3"/>
  <c r="P31" i="3"/>
  <c r="P32" i="3"/>
  <c r="P33" i="3"/>
  <c r="P22" i="3"/>
  <c r="P24" i="3"/>
  <c r="P21" i="3"/>
  <c r="P25" i="3"/>
  <c r="AI38" i="12" l="1"/>
  <c r="BK23" i="12"/>
  <c r="AJ304" i="11"/>
  <c r="BL304" i="11"/>
  <c r="AY305" i="11"/>
  <c r="CA305" i="11"/>
  <c r="AX288" i="11"/>
  <c r="BZ288" i="11"/>
  <c r="AK285" i="11"/>
  <c r="BM285" i="11"/>
  <c r="AK213" i="11"/>
  <c r="BM213" i="11"/>
  <c r="AI209" i="11"/>
  <c r="BK209" i="11"/>
  <c r="AL212" i="11"/>
  <c r="BN212" i="11"/>
  <c r="BA188" i="12"/>
  <c r="CC173" i="12"/>
  <c r="CC188" i="12" s="1"/>
  <c r="BO188" i="12" s="1"/>
  <c r="AX94" i="12"/>
  <c r="AJ94" i="12" s="1"/>
  <c r="BZ80" i="12"/>
  <c r="BZ94" i="12" s="1"/>
  <c r="BL94" i="12" s="1"/>
  <c r="AT269" i="11"/>
  <c r="BV269" i="11"/>
  <c r="AH267" i="11"/>
  <c r="BJ267" i="11"/>
  <c r="V97" i="11"/>
  <c r="BZ61" i="11"/>
  <c r="BA266" i="11"/>
  <c r="CC266" i="11"/>
  <c r="BD286" i="11"/>
  <c r="CF286" i="11"/>
  <c r="CA94" i="12"/>
  <c r="BM94" i="12" s="1"/>
  <c r="AM268" i="11"/>
  <c r="BO268" i="11"/>
  <c r="AM266" i="11"/>
  <c r="BO266" i="11"/>
  <c r="AP98" i="11"/>
  <c r="BR98" i="11"/>
  <c r="AY267" i="11"/>
  <c r="CA267" i="11"/>
  <c r="AU322" i="11"/>
  <c r="BW322" i="11"/>
  <c r="AX268" i="11"/>
  <c r="BZ268" i="11"/>
  <c r="AH266" i="10"/>
  <c r="BJ266" i="10"/>
  <c r="N269" i="10"/>
  <c r="BR269" i="10" s="1"/>
  <c r="CF213" i="10"/>
  <c r="AQ266" i="10"/>
  <c r="BS266" i="10"/>
  <c r="D266" i="10"/>
  <c r="BV210" i="10"/>
  <c r="AN266" i="10"/>
  <c r="BP266" i="10"/>
  <c r="AY266" i="10"/>
  <c r="CA266" i="10"/>
  <c r="AU265" i="10"/>
  <c r="BW265" i="10"/>
  <c r="AJ43" i="10"/>
  <c r="BL43" i="10"/>
  <c r="O308" i="12"/>
  <c r="AN136" i="11"/>
  <c r="BP136" i="11"/>
  <c r="BM244" i="11"/>
  <c r="M327" i="10"/>
  <c r="AZ100" i="11"/>
  <c r="CB100" i="11"/>
  <c r="AW267" i="11"/>
  <c r="BY267" i="11"/>
  <c r="AQ266" i="11"/>
  <c r="BS266" i="11"/>
  <c r="AI100" i="11"/>
  <c r="BK100" i="11"/>
  <c r="AG98" i="11"/>
  <c r="BI98" i="11"/>
  <c r="AX267" i="11"/>
  <c r="BZ267" i="11"/>
  <c r="BD262" i="12"/>
  <c r="AP262" i="12" s="1"/>
  <c r="CF247" i="12"/>
  <c r="CF262" i="12" s="1"/>
  <c r="BR262" i="12" s="1"/>
  <c r="AF268" i="11"/>
  <c r="BH268" i="11"/>
  <c r="AU325" i="11"/>
  <c r="BW325" i="11"/>
  <c r="AN98" i="11"/>
  <c r="BP98" i="11"/>
  <c r="BB213" i="11"/>
  <c r="CD213" i="11"/>
  <c r="AH98" i="11"/>
  <c r="BJ98" i="11"/>
  <c r="AW288" i="11"/>
  <c r="BY288" i="11"/>
  <c r="BP20" i="11"/>
  <c r="BA100" i="11"/>
  <c r="CC100" i="11"/>
  <c r="AF307" i="11"/>
  <c r="BH307" i="11"/>
  <c r="AF286" i="11"/>
  <c r="BH286" i="11"/>
  <c r="BE266" i="10"/>
  <c r="CG266" i="10"/>
  <c r="AH100" i="11"/>
  <c r="BJ100" i="11"/>
  <c r="BS20" i="12"/>
  <c r="T216" i="10"/>
  <c r="F327" i="10"/>
  <c r="T327" i="10"/>
  <c r="CG262" i="11"/>
  <c r="BS262" i="11" s="1"/>
  <c r="CG188" i="11"/>
  <c r="BS188" i="11" s="1"/>
  <c r="AF289" i="11"/>
  <c r="BH289" i="11"/>
  <c r="BC43" i="10"/>
  <c r="CE43" i="10"/>
  <c r="AV43" i="10"/>
  <c r="AV56" i="10" s="1"/>
  <c r="BX43" i="10"/>
  <c r="G86" i="1"/>
  <c r="G92" i="1" s="1"/>
  <c r="AY20" i="12"/>
  <c r="AK20" i="12" s="1"/>
  <c r="CA5" i="12"/>
  <c r="CA20" i="12" s="1"/>
  <c r="BM20" i="12" s="1"/>
  <c r="AI44" i="11"/>
  <c r="BK44" i="11"/>
  <c r="AW307" i="11"/>
  <c r="BY307" i="11"/>
  <c r="AJ43" i="11"/>
  <c r="BL43" i="11"/>
  <c r="AJ41" i="11"/>
  <c r="BL41" i="11"/>
  <c r="BL132" i="12"/>
  <c r="CA168" i="12"/>
  <c r="AW285" i="11"/>
  <c r="BY285" i="11"/>
  <c r="U326" i="11"/>
  <c r="BY326" i="11" s="1"/>
  <c r="BY158" i="11"/>
  <c r="AW157" i="11"/>
  <c r="BY157" i="11"/>
  <c r="AW286" i="11"/>
  <c r="BY286" i="11"/>
  <c r="AK212" i="11"/>
  <c r="BM212" i="11"/>
  <c r="AL213" i="11"/>
  <c r="BN213" i="11"/>
  <c r="AM209" i="11"/>
  <c r="BO209" i="11"/>
  <c r="AO269" i="11"/>
  <c r="BQ269" i="11"/>
  <c r="AY268" i="11"/>
  <c r="CA268" i="11"/>
  <c r="O211" i="11"/>
  <c r="CG193" i="11"/>
  <c r="CG206" i="11" s="1"/>
  <c r="BS206" i="11" s="1"/>
  <c r="AZ268" i="11"/>
  <c r="CB268" i="11"/>
  <c r="AJ266" i="11"/>
  <c r="BL266" i="11"/>
  <c r="AF266" i="11"/>
  <c r="BH266" i="11"/>
  <c r="BD269" i="11"/>
  <c r="CF269" i="11"/>
  <c r="D325" i="12"/>
  <c r="AF325" i="12" s="1"/>
  <c r="BH325" i="12" s="1"/>
  <c r="BD98" i="11"/>
  <c r="CF98" i="11"/>
  <c r="AO101" i="11"/>
  <c r="BQ101" i="11"/>
  <c r="AK267" i="11"/>
  <c r="BM267" i="11"/>
  <c r="AW266" i="10"/>
  <c r="BY266" i="10"/>
  <c r="AK268" i="11"/>
  <c r="BM268" i="11"/>
  <c r="BD289" i="11"/>
  <c r="CF289" i="11"/>
  <c r="AM101" i="11"/>
  <c r="BO101" i="11"/>
  <c r="AN213" i="11"/>
  <c r="BP213" i="11"/>
  <c r="AQ269" i="11"/>
  <c r="BS269" i="11"/>
  <c r="AY303" i="11"/>
  <c r="CA303" i="11"/>
  <c r="AP268" i="11"/>
  <c r="BR268" i="11"/>
  <c r="AF267" i="11"/>
  <c r="BH267" i="11"/>
  <c r="AI266" i="10"/>
  <c r="BK266" i="10"/>
  <c r="AK43" i="10"/>
  <c r="BM43" i="10"/>
  <c r="CD206" i="11"/>
  <c r="BP206" i="11" s="1"/>
  <c r="BC265" i="10"/>
  <c r="CE265" i="10"/>
  <c r="AN210" i="10"/>
  <c r="BP210" i="10"/>
  <c r="AL155" i="10"/>
  <c r="BN155" i="10"/>
  <c r="AP155" i="10"/>
  <c r="BR155" i="10"/>
  <c r="L308" i="12"/>
  <c r="AM209" i="10"/>
  <c r="BO209" i="10"/>
  <c r="AU269" i="10"/>
  <c r="BW269" i="10"/>
  <c r="AL43" i="10"/>
  <c r="BN43" i="10"/>
  <c r="AH303" i="11"/>
  <c r="BJ303" i="11"/>
  <c r="AL267" i="11"/>
  <c r="BN267" i="11"/>
  <c r="AQ267" i="11"/>
  <c r="BS267" i="11"/>
  <c r="BE101" i="11"/>
  <c r="CG101" i="11"/>
  <c r="BE100" i="11"/>
  <c r="CG100" i="11"/>
  <c r="AN289" i="11"/>
  <c r="BP289" i="11"/>
  <c r="BC212" i="10"/>
  <c r="CE212" i="10"/>
  <c r="AY262" i="12"/>
  <c r="AK262" i="12" s="1"/>
  <c r="CA248" i="12"/>
  <c r="CA262" i="12" s="1"/>
  <c r="BM262" i="12" s="1"/>
  <c r="AV268" i="10"/>
  <c r="BX268" i="10"/>
  <c r="AO268" i="11"/>
  <c r="BQ268" i="11"/>
  <c r="AN101" i="11"/>
  <c r="BP101" i="11"/>
  <c r="BZ168" i="11"/>
  <c r="BL168" i="11" s="1"/>
  <c r="BA268" i="11"/>
  <c r="CC268" i="11"/>
  <c r="CF300" i="10"/>
  <c r="AQ43" i="10"/>
  <c r="BS43" i="10"/>
  <c r="AC272" i="10"/>
  <c r="AC328" i="10" s="1"/>
  <c r="O327" i="10"/>
  <c r="AC327" i="10"/>
  <c r="S216" i="10"/>
  <c r="S327" i="10"/>
  <c r="AF268" i="10"/>
  <c r="BH268" i="10"/>
  <c r="F268" i="10"/>
  <c r="BJ212" i="10"/>
  <c r="BZ224" i="11"/>
  <c r="BP188" i="11"/>
  <c r="BR20" i="11"/>
  <c r="CB300" i="10"/>
  <c r="AK286" i="11"/>
  <c r="BM286" i="11"/>
  <c r="AW305" i="11"/>
  <c r="BY305" i="11"/>
  <c r="BZ56" i="11"/>
  <c r="AW289" i="11"/>
  <c r="BY289" i="11"/>
  <c r="AI157" i="11"/>
  <c r="BK157" i="11"/>
  <c r="AJ305" i="11"/>
  <c r="BL305" i="11"/>
  <c r="AW153" i="11"/>
  <c r="BY153" i="11"/>
  <c r="AY150" i="12"/>
  <c r="AK150" i="12" s="1"/>
  <c r="CA138" i="12"/>
  <c r="CA150" i="12" s="1"/>
  <c r="BM150" i="12" s="1"/>
  <c r="AW155" i="11"/>
  <c r="BY155" i="11"/>
  <c r="AJ213" i="11"/>
  <c r="BL213" i="11"/>
  <c r="AY307" i="11"/>
  <c r="CA307" i="11"/>
  <c r="AJ209" i="11"/>
  <c r="BL209" i="11"/>
  <c r="AL211" i="11"/>
  <c r="BN211" i="11"/>
  <c r="BA211" i="11"/>
  <c r="CC211" i="11"/>
  <c r="AL289" i="11"/>
  <c r="BN289" i="11"/>
  <c r="AZ212" i="11"/>
  <c r="CB212" i="11"/>
  <c r="AI269" i="11"/>
  <c r="BK269" i="11"/>
  <c r="AT307" i="11"/>
  <c r="BV307" i="11"/>
  <c r="BO79" i="12"/>
  <c r="AO211" i="11"/>
  <c r="BQ211" i="11"/>
  <c r="BC286" i="11"/>
  <c r="CE286" i="11"/>
  <c r="AI266" i="11"/>
  <c r="BK266" i="11"/>
  <c r="AO289" i="11"/>
  <c r="BQ289" i="11"/>
  <c r="AG155" i="10"/>
  <c r="BI155" i="10"/>
  <c r="N211" i="11"/>
  <c r="CF193" i="11"/>
  <c r="CF206" i="11" s="1"/>
  <c r="BR206" i="11" s="1"/>
  <c r="AM269" i="11"/>
  <c r="BO269" i="11"/>
  <c r="BB20" i="12"/>
  <c r="AN20" i="12" s="1"/>
  <c r="CD6" i="12"/>
  <c r="CD20" i="12" s="1"/>
  <c r="BP20" i="12" s="1"/>
  <c r="AW266" i="11"/>
  <c r="BY266" i="11"/>
  <c r="BE213" i="11"/>
  <c r="CG213" i="11"/>
  <c r="AQ289" i="11"/>
  <c r="BS289" i="11"/>
  <c r="BE267" i="11"/>
  <c r="CG267" i="11"/>
  <c r="AM267" i="11"/>
  <c r="BO267" i="11"/>
  <c r="BR82" i="12"/>
  <c r="BY318" i="12"/>
  <c r="BK318" i="12" s="1"/>
  <c r="AN100" i="11"/>
  <c r="BP100" i="11"/>
  <c r="BE118" i="11"/>
  <c r="CG118" i="11"/>
  <c r="AH210" i="10"/>
  <c r="BJ210" i="10"/>
  <c r="AK266" i="10"/>
  <c r="BM266" i="10"/>
  <c r="AY269" i="10"/>
  <c r="CA269" i="10"/>
  <c r="AH155" i="10"/>
  <c r="BJ155" i="10"/>
  <c r="AN155" i="10"/>
  <c r="BP155" i="10"/>
  <c r="AZ266" i="10"/>
  <c r="CB266" i="10"/>
  <c r="O328" i="10"/>
  <c r="AO193" i="11"/>
  <c r="BQ193" i="11"/>
  <c r="F328" i="10"/>
  <c r="AQ212" i="11"/>
  <c r="BS212" i="11"/>
  <c r="BB262" i="12"/>
  <c r="AN262" i="12" s="1"/>
  <c r="CD248" i="12"/>
  <c r="CD262" i="12" s="1"/>
  <c r="BP262" i="12" s="1"/>
  <c r="AX98" i="11"/>
  <c r="BZ98" i="11"/>
  <c r="BD267" i="11"/>
  <c r="CF267" i="11"/>
  <c r="AG305" i="11"/>
  <c r="BI305" i="11"/>
  <c r="AY266" i="11"/>
  <c r="CA266" i="11"/>
  <c r="BB212" i="10"/>
  <c r="CD212" i="10"/>
  <c r="CF268" i="11"/>
  <c r="BD268" i="11"/>
  <c r="AK155" i="10"/>
  <c r="BM155" i="10"/>
  <c r="AK212" i="10"/>
  <c r="BM212" i="10"/>
  <c r="AX210" i="10"/>
  <c r="BZ210" i="10"/>
  <c r="BY262" i="11"/>
  <c r="BK262" i="11" s="1"/>
  <c r="AU303" i="11"/>
  <c r="BW303" i="11"/>
  <c r="BE43" i="10"/>
  <c r="CG43" i="10"/>
  <c r="BR262" i="11"/>
  <c r="CD94" i="11"/>
  <c r="BP94" i="11" s="1"/>
  <c r="BV56" i="11"/>
  <c r="BH56" i="11" s="1"/>
  <c r="AY101" i="11"/>
  <c r="CA101" i="11"/>
  <c r="AG300" i="12"/>
  <c r="AI289" i="11"/>
  <c r="BK289" i="11"/>
  <c r="AK288" i="11"/>
  <c r="BM288" i="11"/>
  <c r="AI43" i="11"/>
  <c r="BK43" i="11"/>
  <c r="G2781" i="1"/>
  <c r="G2787" i="1" s="1"/>
  <c r="AY289" i="11"/>
  <c r="CA289" i="11"/>
  <c r="AI306" i="11"/>
  <c r="BK306" i="11"/>
  <c r="BY56" i="11"/>
  <c r="BK56" i="11" s="1"/>
  <c r="AJ288" i="11"/>
  <c r="BL288" i="11"/>
  <c r="AI305" i="11"/>
  <c r="BK305" i="11"/>
  <c r="G33" i="1"/>
  <c r="G2673" i="1"/>
  <c r="G2679" i="1" s="1"/>
  <c r="AI286" i="11"/>
  <c r="BK286" i="11"/>
  <c r="AW318" i="12"/>
  <c r="BY307" i="12"/>
  <c r="AK305" i="11"/>
  <c r="BM305" i="11"/>
  <c r="AW306" i="11"/>
  <c r="BY306" i="11"/>
  <c r="AI211" i="11"/>
  <c r="BK211" i="11"/>
  <c r="AG325" i="11"/>
  <c r="BI325" i="11"/>
  <c r="AZ211" i="11"/>
  <c r="CB211" i="11"/>
  <c r="AI268" i="11"/>
  <c r="BK268" i="11"/>
  <c r="AQ100" i="11"/>
  <c r="BS100" i="11"/>
  <c r="AM155" i="10"/>
  <c r="BO155" i="10"/>
  <c r="AK266" i="11"/>
  <c r="BM266" i="11"/>
  <c r="AJ268" i="11"/>
  <c r="BL268" i="11"/>
  <c r="BD20" i="12"/>
  <c r="CF8" i="12"/>
  <c r="CF20" i="12" s="1"/>
  <c r="BR20" i="12" s="1"/>
  <c r="AZ98" i="11"/>
  <c r="CB98" i="11"/>
  <c r="AL101" i="11"/>
  <c r="BN101" i="11"/>
  <c r="AP267" i="11"/>
  <c r="BR267" i="11"/>
  <c r="AF306" i="11"/>
  <c r="BH306" i="11"/>
  <c r="AL100" i="11"/>
  <c r="BN100" i="11"/>
  <c r="AM213" i="11"/>
  <c r="BO213" i="11"/>
  <c r="BE269" i="11"/>
  <c r="CG269" i="11"/>
  <c r="AZ266" i="11"/>
  <c r="CB266" i="11"/>
  <c r="BD118" i="11"/>
  <c r="CF118" i="11"/>
  <c r="AW94" i="12"/>
  <c r="BY79" i="12"/>
  <c r="BY94" i="12" s="1"/>
  <c r="AV267" i="11"/>
  <c r="BX267" i="11"/>
  <c r="AU155" i="10"/>
  <c r="BW155" i="10"/>
  <c r="BE94" i="12"/>
  <c r="AQ94" i="12" s="1"/>
  <c r="CG80" i="12"/>
  <c r="CG94" i="12" s="1"/>
  <c r="BS94" i="12" s="1"/>
  <c r="AT155" i="10"/>
  <c r="BV155" i="10"/>
  <c r="BV94" i="12"/>
  <c r="BH94" i="12" s="1"/>
  <c r="BB268" i="11"/>
  <c r="CD268" i="11"/>
  <c r="BC98" i="11"/>
  <c r="CE98" i="11"/>
  <c r="BA98" i="11"/>
  <c r="CC98" i="11"/>
  <c r="AG268" i="10"/>
  <c r="BI268" i="10"/>
  <c r="AM266" i="10"/>
  <c r="BO266" i="10"/>
  <c r="BA94" i="12"/>
  <c r="AM94" i="12" s="1"/>
  <c r="CC79" i="12"/>
  <c r="CC94" i="12" s="1"/>
  <c r="BO94" i="12" s="1"/>
  <c r="AG288" i="11"/>
  <c r="BI288" i="11"/>
  <c r="AL266" i="11"/>
  <c r="BN266" i="11"/>
  <c r="D216" i="10"/>
  <c r="D328" i="10" s="1"/>
  <c r="D327" i="10"/>
  <c r="BC213" i="11"/>
  <c r="CE213" i="11"/>
  <c r="AO213" i="11"/>
  <c r="BQ213" i="11"/>
  <c r="AH97" i="10"/>
  <c r="BJ97" i="10"/>
  <c r="AK100" i="11"/>
  <c r="BM100" i="11"/>
  <c r="BJ262" i="11"/>
  <c r="BB94" i="11"/>
  <c r="AN94" i="11" s="1"/>
  <c r="T266" i="10"/>
  <c r="BX210" i="10"/>
  <c r="CD98" i="11"/>
  <c r="BB98" i="11"/>
  <c r="BX318" i="11"/>
  <c r="BJ318" i="11" s="1"/>
  <c r="AG336" i="12"/>
  <c r="G3221" i="1"/>
  <c r="G3227" i="1" s="1"/>
  <c r="AX20" i="12"/>
  <c r="BZ5" i="12"/>
  <c r="BZ20" i="12" s="1"/>
  <c r="BL20" i="12" s="1"/>
  <c r="AI303" i="11"/>
  <c r="BK303" i="11"/>
  <c r="AJ303" i="11"/>
  <c r="BL303" i="11"/>
  <c r="AJ100" i="11"/>
  <c r="BL100" i="11"/>
  <c r="AW132" i="11"/>
  <c r="AX150" i="12"/>
  <c r="BZ136" i="12"/>
  <c r="BZ150" i="12" s="1"/>
  <c r="BL150" i="12" s="1"/>
  <c r="AX304" i="11"/>
  <c r="BZ304" i="11"/>
  <c r="BZ318" i="11" s="1"/>
  <c r="BL318" i="11" s="1"/>
  <c r="AI213" i="11"/>
  <c r="BK213" i="11"/>
  <c r="AG324" i="11"/>
  <c r="BI324" i="11"/>
  <c r="AM100" i="11"/>
  <c r="BO100" i="11"/>
  <c r="BA212" i="11"/>
  <c r="CC212" i="11"/>
  <c r="AL210" i="11"/>
  <c r="BN210" i="11"/>
  <c r="BB269" i="11"/>
  <c r="CD269" i="11"/>
  <c r="AY97" i="11"/>
  <c r="CA97" i="11"/>
  <c r="AV268" i="11"/>
  <c r="BX268" i="11"/>
  <c r="AI267" i="11"/>
  <c r="BK267" i="11"/>
  <c r="AY98" i="11"/>
  <c r="CA98" i="11"/>
  <c r="AO97" i="11"/>
  <c r="BQ97" i="11"/>
  <c r="AI98" i="11"/>
  <c r="BK98" i="11"/>
  <c r="AC286" i="11"/>
  <c r="AW269" i="11"/>
  <c r="BY269" i="11"/>
  <c r="AH268" i="11"/>
  <c r="BJ268" i="11"/>
  <c r="BA213" i="11"/>
  <c r="CC213" i="11"/>
  <c r="BA267" i="11"/>
  <c r="CC267" i="11"/>
  <c r="CC280" i="11" s="1"/>
  <c r="AT286" i="11"/>
  <c r="BV286" i="11"/>
  <c r="AL98" i="11"/>
  <c r="BN98" i="11"/>
  <c r="BK244" i="11"/>
  <c r="AU268" i="10"/>
  <c r="BW268" i="10"/>
  <c r="BB266" i="10"/>
  <c r="CD266" i="10"/>
  <c r="AK268" i="10"/>
  <c r="BM268" i="10"/>
  <c r="BB155" i="10"/>
  <c r="CD155" i="10"/>
  <c r="AM43" i="10"/>
  <c r="BO43" i="10"/>
  <c r="AX265" i="10"/>
  <c r="BZ265" i="10"/>
  <c r="BC266" i="11"/>
  <c r="CE266" i="11"/>
  <c r="BD94" i="12"/>
  <c r="AP94" i="12" s="1"/>
  <c r="CF79" i="12"/>
  <c r="CF94" i="12" s="1"/>
  <c r="BR94" i="12" s="1"/>
  <c r="AF304" i="11"/>
  <c r="BH304" i="11"/>
  <c r="BA101" i="11"/>
  <c r="CC101" i="11"/>
  <c r="BE188" i="12"/>
  <c r="AQ188" i="12" s="1"/>
  <c r="CG176" i="12"/>
  <c r="CG188" i="12" s="1"/>
  <c r="BS188" i="12" s="1"/>
  <c r="AT289" i="11"/>
  <c r="BV289" i="11"/>
  <c r="AU304" i="11"/>
  <c r="BW304" i="11"/>
  <c r="BC262" i="12"/>
  <c r="AO262" i="12" s="1"/>
  <c r="AT267" i="11"/>
  <c r="BV267" i="11"/>
  <c r="AP269" i="11"/>
  <c r="BR269" i="11"/>
  <c r="AO100" i="11"/>
  <c r="BQ100" i="11"/>
  <c r="CA94" i="11"/>
  <c r="BM94" i="11" s="1"/>
  <c r="BD101" i="11"/>
  <c r="CF101" i="11"/>
  <c r="BQ155" i="10"/>
  <c r="AO155" i="10"/>
  <c r="BK38" i="12"/>
  <c r="AW304" i="11"/>
  <c r="BY304" i="11"/>
  <c r="BY318" i="11" s="1"/>
  <c r="BK318" i="11" s="1"/>
  <c r="CE300" i="10"/>
  <c r="AV289" i="11"/>
  <c r="BX289" i="11"/>
  <c r="BO94" i="11"/>
  <c r="BV101" i="11"/>
  <c r="AT101" i="11"/>
  <c r="AF210" i="10"/>
  <c r="BH210" i="10"/>
  <c r="BI336" i="12"/>
  <c r="AU112" i="12"/>
  <c r="AG112" i="12" s="1"/>
  <c r="AJ286" i="11"/>
  <c r="BL286" i="11"/>
  <c r="AW20" i="12"/>
  <c r="BY6" i="12"/>
  <c r="BY20" i="12" s="1"/>
  <c r="BK20" i="12" s="1"/>
  <c r="G3386" i="1"/>
  <c r="G3392" i="1" s="1"/>
  <c r="AJ45" i="11"/>
  <c r="BL45" i="11"/>
  <c r="AW324" i="11"/>
  <c r="BY324" i="11"/>
  <c r="AI155" i="11"/>
  <c r="BK155" i="11"/>
  <c r="AY153" i="11"/>
  <c r="CA153" i="11"/>
  <c r="CA168" i="11" s="1"/>
  <c r="BM168" i="11" s="1"/>
  <c r="G3388" i="1"/>
  <c r="G3394" i="1" s="1"/>
  <c r="AK209" i="11"/>
  <c r="BM209" i="11"/>
  <c r="AX188" i="12"/>
  <c r="BZ173" i="12"/>
  <c r="BZ188" i="12" s="1"/>
  <c r="BL188" i="12" s="1"/>
  <c r="AJ211" i="11"/>
  <c r="BL211" i="11"/>
  <c r="BA20" i="12"/>
  <c r="CC7" i="12"/>
  <c r="CC20" i="12" s="1"/>
  <c r="BO20" i="12" s="1"/>
  <c r="Y209" i="11"/>
  <c r="AJ269" i="11"/>
  <c r="BL269" i="11"/>
  <c r="AK303" i="11"/>
  <c r="BM303" i="11"/>
  <c r="BA194" i="11"/>
  <c r="BA206" i="11" s="1"/>
  <c r="CC194" i="11"/>
  <c r="CC206" i="11" s="1"/>
  <c r="BO206" i="11" s="1"/>
  <c r="AV269" i="11"/>
  <c r="BX269" i="11"/>
  <c r="AL268" i="11"/>
  <c r="BN268" i="11"/>
  <c r="BB94" i="12"/>
  <c r="AN94" i="12" s="1"/>
  <c r="CD79" i="12"/>
  <c r="CD94" i="12" s="1"/>
  <c r="BP94" i="12" s="1"/>
  <c r="AG101" i="11"/>
  <c r="BI101" i="11"/>
  <c r="AK304" i="11"/>
  <c r="BM304" i="11"/>
  <c r="AG322" i="11"/>
  <c r="BI322" i="11"/>
  <c r="AY268" i="10"/>
  <c r="CA268" i="10"/>
  <c r="BE98" i="11"/>
  <c r="CG98" i="11"/>
  <c r="AX305" i="11"/>
  <c r="BZ305" i="11"/>
  <c r="AO98" i="11"/>
  <c r="BQ98" i="11"/>
  <c r="AL210" i="10"/>
  <c r="BN210" i="10"/>
  <c r="E329" i="12"/>
  <c r="AX269" i="11"/>
  <c r="BZ269" i="11"/>
  <c r="AM262" i="11"/>
  <c r="AX155" i="10"/>
  <c r="BZ155" i="10"/>
  <c r="AW268" i="10"/>
  <c r="BY268" i="10"/>
  <c r="BA43" i="10"/>
  <c r="CC43" i="10"/>
  <c r="BB119" i="11"/>
  <c r="CD119" i="11"/>
  <c r="AT266" i="11"/>
  <c r="BV266" i="11"/>
  <c r="AY100" i="11"/>
  <c r="CA100" i="11"/>
  <c r="AO266" i="11"/>
  <c r="BQ266" i="11"/>
  <c r="BE268" i="11"/>
  <c r="CG268" i="11"/>
  <c r="BB289" i="11"/>
  <c r="CD289" i="11"/>
  <c r="AQ155" i="10"/>
  <c r="BS155" i="10"/>
  <c r="AV98" i="11"/>
  <c r="BX98" i="11"/>
  <c r="BB101" i="11"/>
  <c r="CD101" i="11"/>
  <c r="AH269" i="11"/>
  <c r="BJ269" i="11"/>
  <c r="X272" i="10"/>
  <c r="X327" i="10"/>
  <c r="AX289" i="11"/>
  <c r="BZ289" i="11"/>
  <c r="BY94" i="11"/>
  <c r="BK94" i="11" s="1"/>
  <c r="AW100" i="11"/>
  <c r="BY100" i="11"/>
  <c r="AZ269" i="11"/>
  <c r="CB269" i="11"/>
  <c r="AW155" i="10"/>
  <c r="BY155" i="10"/>
  <c r="AN267" i="11"/>
  <c r="BP267" i="11"/>
  <c r="CD300" i="10"/>
  <c r="R216" i="10"/>
  <c r="R327" i="10"/>
  <c r="AX212" i="10"/>
  <c r="BZ212" i="10"/>
  <c r="BB210" i="10"/>
  <c r="CD210" i="10"/>
  <c r="BQ20" i="12"/>
  <c r="BW112" i="12"/>
  <c r="BI112" i="12" s="1"/>
  <c r="AK289" i="11"/>
  <c r="BM289" i="11"/>
  <c r="I3001" i="1"/>
  <c r="I3007" i="1" s="1"/>
  <c r="AK44" i="11"/>
  <c r="BM44" i="11"/>
  <c r="BM56" i="11" s="1"/>
  <c r="AY288" i="11"/>
  <c r="CA288" i="11"/>
  <c r="AJ307" i="11"/>
  <c r="BL307" i="11"/>
  <c r="AJ285" i="11"/>
  <c r="BL285" i="11"/>
  <c r="AJ289" i="11"/>
  <c r="BL289" i="11"/>
  <c r="AX325" i="11"/>
  <c r="BZ325" i="11"/>
  <c r="AI288" i="11"/>
  <c r="BK288" i="11"/>
  <c r="BL168" i="12"/>
  <c r="AW154" i="11"/>
  <c r="BY154" i="11"/>
  <c r="AY206" i="12"/>
  <c r="CA191" i="12"/>
  <c r="CA206" i="12" s="1"/>
  <c r="AK307" i="11"/>
  <c r="BM307" i="11"/>
  <c r="AZ289" i="11"/>
  <c r="CB289" i="11"/>
  <c r="BA289" i="11"/>
  <c r="CC289" i="11"/>
  <c r="BA286" i="11"/>
  <c r="CC286" i="11"/>
  <c r="AY269" i="11"/>
  <c r="CA269" i="11"/>
  <c r="AL209" i="11"/>
  <c r="BN209" i="11"/>
  <c r="BD188" i="12"/>
  <c r="AP188" i="12" s="1"/>
  <c r="CF176" i="12"/>
  <c r="CF188" i="12" s="1"/>
  <c r="BR188" i="12" s="1"/>
  <c r="AK269" i="11"/>
  <c r="BM269" i="11"/>
  <c r="AK98" i="11"/>
  <c r="BM98" i="11"/>
  <c r="AJ267" i="11"/>
  <c r="BL267" i="11"/>
  <c r="AX100" i="11"/>
  <c r="BZ100" i="11"/>
  <c r="AW98" i="11"/>
  <c r="BY98" i="11"/>
  <c r="BC267" i="11"/>
  <c r="CE267" i="11"/>
  <c r="AP213" i="11"/>
  <c r="BR213" i="11"/>
  <c r="AG285" i="11"/>
  <c r="BI285" i="11"/>
  <c r="AX306" i="11"/>
  <c r="BZ306" i="11"/>
  <c r="AP266" i="11"/>
  <c r="BR266" i="11"/>
  <c r="AJ268" i="10"/>
  <c r="BL268" i="10"/>
  <c r="BC118" i="11"/>
  <c r="CE118" i="11"/>
  <c r="BE56" i="10"/>
  <c r="AQ56" i="10" s="1"/>
  <c r="AU266" i="10"/>
  <c r="BW266" i="10"/>
  <c r="AI213" i="10"/>
  <c r="BK213" i="10"/>
  <c r="AH209" i="10"/>
  <c r="BJ209" i="10"/>
  <c r="N311" i="11"/>
  <c r="CE206" i="11"/>
  <c r="BQ206" i="11" s="1"/>
  <c r="BD155" i="10"/>
  <c r="CF155" i="10"/>
  <c r="BA269" i="11"/>
  <c r="CC269" i="11"/>
  <c r="AU306" i="11"/>
  <c r="AU318" i="11" s="1"/>
  <c r="AG318" i="11" s="1"/>
  <c r="BW306" i="11"/>
  <c r="AQ268" i="11"/>
  <c r="BS268" i="11"/>
  <c r="AY306" i="11"/>
  <c r="CA306" i="11"/>
  <c r="BD100" i="11"/>
  <c r="CF100" i="11"/>
  <c r="AI101" i="11"/>
  <c r="BK101" i="11"/>
  <c r="AT268" i="11"/>
  <c r="BV268" i="11"/>
  <c r="BD213" i="11"/>
  <c r="CF213" i="11"/>
  <c r="AW262" i="12"/>
  <c r="AI262" i="12" s="1"/>
  <c r="BY251" i="12"/>
  <c r="BY262" i="12" s="1"/>
  <c r="BK262" i="12" s="1"/>
  <c r="AP94" i="11"/>
  <c r="AP289" i="11"/>
  <c r="BR289" i="11"/>
  <c r="AL262" i="12"/>
  <c r="BN250" i="12"/>
  <c r="BN262" i="12" s="1"/>
  <c r="AN266" i="11"/>
  <c r="BP266" i="11"/>
  <c r="AX266" i="11"/>
  <c r="BZ266" i="11"/>
  <c r="E216" i="10"/>
  <c r="E328" i="10" s="1"/>
  <c r="E327" i="10"/>
  <c r="BN262" i="11"/>
  <c r="AG286" i="11"/>
  <c r="BI286" i="11"/>
  <c r="CF94" i="11"/>
  <c r="BR94" i="11" s="1"/>
  <c r="AT224" i="11"/>
  <c r="AF224" i="11" s="1"/>
  <c r="AW43" i="10"/>
  <c r="BY43" i="10"/>
  <c r="I1791" i="1"/>
  <c r="AY324" i="11"/>
  <c r="CA324" i="11"/>
  <c r="AJ42" i="11"/>
  <c r="BL42" i="11"/>
  <c r="AI307" i="11"/>
  <c r="BK307" i="11"/>
  <c r="AI94" i="12"/>
  <c r="BK81" i="12"/>
  <c r="AJ306" i="11"/>
  <c r="BL306" i="11"/>
  <c r="AI156" i="11"/>
  <c r="BK156" i="11"/>
  <c r="AI153" i="11"/>
  <c r="BK153" i="11"/>
  <c r="I1793" i="1"/>
  <c r="I1799" i="1" s="1"/>
  <c r="AW150" i="12"/>
  <c r="AI150" i="12" s="1"/>
  <c r="BY139" i="12"/>
  <c r="BY150" i="12" s="1"/>
  <c r="BK150" i="12" s="1"/>
  <c r="BM224" i="11"/>
  <c r="AK206" i="12"/>
  <c r="BM192" i="12"/>
  <c r="BK224" i="11"/>
  <c r="AW206" i="12"/>
  <c r="BY191" i="12"/>
  <c r="BY206" i="12" s="1"/>
  <c r="BK206" i="12" s="1"/>
  <c r="BY224" i="12"/>
  <c r="BK224" i="12" s="1"/>
  <c r="CA318" i="12"/>
  <c r="AM289" i="11"/>
  <c r="BO289" i="11"/>
  <c r="K206" i="11"/>
  <c r="AT306" i="11"/>
  <c r="BV306" i="11"/>
  <c r="BV318" i="11" s="1"/>
  <c r="BH318" i="11" s="1"/>
  <c r="AX307" i="11"/>
  <c r="BZ307" i="11"/>
  <c r="AG213" i="10"/>
  <c r="BI213" i="10"/>
  <c r="BC268" i="11"/>
  <c r="CE268" i="11"/>
  <c r="AM211" i="11"/>
  <c r="BO211" i="11"/>
  <c r="AF288" i="11"/>
  <c r="BH288" i="11"/>
  <c r="BA266" i="10"/>
  <c r="CC266" i="10"/>
  <c r="AO267" i="11"/>
  <c r="BQ267" i="11"/>
  <c r="AQ98" i="11"/>
  <c r="BS98" i="11"/>
  <c r="AZ101" i="11"/>
  <c r="CB101" i="11"/>
  <c r="AP101" i="11"/>
  <c r="BR101" i="11"/>
  <c r="AN269" i="11"/>
  <c r="BP269" i="11"/>
  <c r="AL269" i="11"/>
  <c r="BN269" i="11"/>
  <c r="AN268" i="11"/>
  <c r="BP268" i="11"/>
  <c r="AX266" i="10"/>
  <c r="BZ266" i="10"/>
  <c r="BE119" i="11"/>
  <c r="CG119" i="11"/>
  <c r="BS244" i="11"/>
  <c r="AJ155" i="10"/>
  <c r="BL155" i="10"/>
  <c r="BL244" i="11"/>
  <c r="BD266" i="10"/>
  <c r="CF266" i="10"/>
  <c r="AP210" i="10"/>
  <c r="BR210" i="10"/>
  <c r="AT268" i="10"/>
  <c r="BV268" i="10"/>
  <c r="AX43" i="10"/>
  <c r="BZ43" i="10"/>
  <c r="O311" i="12"/>
  <c r="AY155" i="10"/>
  <c r="CA155" i="10"/>
  <c r="AG306" i="11"/>
  <c r="BI306" i="11"/>
  <c r="BE94" i="11"/>
  <c r="AQ94" i="11" s="1"/>
  <c r="AZ213" i="11"/>
  <c r="CB213" i="11"/>
  <c r="AG303" i="11"/>
  <c r="BI303" i="11"/>
  <c r="AP100" i="11"/>
  <c r="BR100" i="11"/>
  <c r="BB266" i="11"/>
  <c r="CD266" i="11"/>
  <c r="AV286" i="11"/>
  <c r="BX286" i="11"/>
  <c r="AM98" i="11"/>
  <c r="BO98" i="11"/>
  <c r="BC289" i="11"/>
  <c r="CE289" i="11"/>
  <c r="AF155" i="10"/>
  <c r="BH155" i="10"/>
  <c r="BD94" i="11"/>
  <c r="AY304" i="11"/>
  <c r="CA304" i="11"/>
  <c r="BC266" i="10"/>
  <c r="CE266" i="10"/>
  <c r="AO266" i="10"/>
  <c r="BQ266" i="10"/>
  <c r="CG266" i="11"/>
  <c r="BE266" i="11"/>
  <c r="AU280" i="11"/>
  <c r="AG280" i="11" s="1"/>
  <c r="AK101" i="11"/>
  <c r="BM101" i="11"/>
  <c r="AU289" i="11"/>
  <c r="BW289" i="11"/>
  <c r="AQ101" i="11"/>
  <c r="BS101" i="11"/>
  <c r="BI300" i="12"/>
  <c r="O770" i="2"/>
  <c r="O774" i="2" s="1"/>
  <c r="K701" i="2"/>
  <c r="K705" i="2" s="1"/>
  <c r="K554" i="2"/>
  <c r="K560" i="2" s="1"/>
  <c r="K564" i="2" s="1"/>
  <c r="K729" i="2"/>
  <c r="K728" i="2" s="1"/>
  <c r="K734" i="2" s="1"/>
  <c r="K738" i="2" s="1"/>
  <c r="K835" i="2"/>
  <c r="K833" i="2" s="1"/>
  <c r="K839" i="2" s="1"/>
  <c r="K843" i="2" s="1"/>
  <c r="D175" i="2"/>
  <c r="D179" i="2" s="1"/>
  <c r="K1325" i="2"/>
  <c r="K1331" i="2" s="1"/>
  <c r="K1335" i="2" s="1"/>
  <c r="K1225" i="2"/>
  <c r="K1229" i="2" s="1"/>
  <c r="K175" i="2"/>
  <c r="K179" i="2" s="1"/>
  <c r="L245" i="2"/>
  <c r="L249" i="2" s="1"/>
  <c r="E1226" i="2"/>
  <c r="E1230" i="2" s="1"/>
  <c r="K694" i="2"/>
  <c r="K700" i="2" s="1"/>
  <c r="K704" i="2" s="1"/>
  <c r="K29" i="2"/>
  <c r="K28" i="2" s="1"/>
  <c r="K34" i="2" s="1"/>
  <c r="K38" i="2" s="1"/>
  <c r="K595" i="2"/>
  <c r="K599" i="2" s="1"/>
  <c r="K1611" i="2"/>
  <c r="K1615" i="2" s="1"/>
  <c r="J36" i="2"/>
  <c r="J40" i="2" s="1"/>
  <c r="K1604" i="2"/>
  <c r="K1603" i="2" s="1"/>
  <c r="K1609" i="2" s="1"/>
  <c r="K1613" i="2" s="1"/>
  <c r="F1085" i="2"/>
  <c r="F1089" i="2" s="1"/>
  <c r="K1780" i="2"/>
  <c r="K1778" i="2" s="1"/>
  <c r="K1784" i="2" s="1"/>
  <c r="K1788" i="2" s="1"/>
  <c r="L210" i="2"/>
  <c r="L214" i="2" s="1"/>
  <c r="D210" i="2"/>
  <c r="D214" i="2" s="1"/>
  <c r="I981" i="2"/>
  <c r="I985" i="2" s="1"/>
  <c r="K71" i="2"/>
  <c r="K75" i="2" s="1"/>
  <c r="K1185" i="2"/>
  <c r="K1183" i="2" s="1"/>
  <c r="K1189" i="2" s="1"/>
  <c r="K1193" i="2" s="1"/>
  <c r="K1045" i="2"/>
  <c r="K1043" i="2" s="1"/>
  <c r="K1049" i="2" s="1"/>
  <c r="K1053" i="2" s="1"/>
  <c r="K660" i="2"/>
  <c r="K658" i="2" s="1"/>
  <c r="K664" i="2" s="1"/>
  <c r="K668" i="2" s="1"/>
  <c r="K840" i="2"/>
  <c r="K844" i="2" s="1"/>
  <c r="K1085" i="2"/>
  <c r="K1089" i="2" s="1"/>
  <c r="K485" i="2"/>
  <c r="K483" i="2" s="1"/>
  <c r="K489" i="2" s="1"/>
  <c r="K493" i="2" s="1"/>
  <c r="K246" i="2"/>
  <c r="K250" i="2" s="1"/>
  <c r="K239" i="2"/>
  <c r="K238" i="2" s="1"/>
  <c r="K244" i="2" s="1"/>
  <c r="K248" i="2" s="1"/>
  <c r="J316" i="2"/>
  <c r="J320" i="2" s="1"/>
  <c r="J1435" i="2"/>
  <c r="J1439" i="2" s="1"/>
  <c r="K590" i="2"/>
  <c r="K588" i="2" s="1"/>
  <c r="K594" i="2" s="1"/>
  <c r="K598" i="2" s="1"/>
  <c r="K170" i="2"/>
  <c r="K168" i="2" s="1"/>
  <c r="K174" i="2" s="1"/>
  <c r="K178" i="2" s="1"/>
  <c r="K211" i="2"/>
  <c r="K215" i="2" s="1"/>
  <c r="K204" i="2"/>
  <c r="K210" i="2" s="1"/>
  <c r="K214" i="2" s="1"/>
  <c r="K1220" i="2"/>
  <c r="K1218" i="2" s="1"/>
  <c r="K1224" i="2" s="1"/>
  <c r="K1228" i="2" s="1"/>
  <c r="K449" i="2"/>
  <c r="K448" i="2" s="1"/>
  <c r="K454" i="2" s="1"/>
  <c r="K458" i="2" s="1"/>
  <c r="K665" i="2"/>
  <c r="K669" i="2" s="1"/>
  <c r="K64" i="2"/>
  <c r="K63" i="2" s="1"/>
  <c r="K69" i="2" s="1"/>
  <c r="K73" i="2" s="1"/>
  <c r="X327" i="12"/>
  <c r="G89" i="1"/>
  <c r="G95" i="1" s="1"/>
  <c r="G3389" i="1"/>
  <c r="G3395" i="1" s="1"/>
  <c r="G3224" i="1"/>
  <c r="G3230" i="1" s="1"/>
  <c r="AY262" i="11"/>
  <c r="AK262" i="11" s="1"/>
  <c r="AV154" i="10"/>
  <c r="T322" i="10"/>
  <c r="BX322" i="10" s="1"/>
  <c r="AG43" i="10"/>
  <c r="BB157" i="10"/>
  <c r="Z325" i="10"/>
  <c r="Z217" i="10"/>
  <c r="AT154" i="10"/>
  <c r="AP43" i="10"/>
  <c r="E168" i="11"/>
  <c r="S169" i="11" s="1"/>
  <c r="BD154" i="10"/>
  <c r="AB322" i="10"/>
  <c r="AP20" i="12"/>
  <c r="AT156" i="10"/>
  <c r="R324" i="10"/>
  <c r="BV324" i="10" s="1"/>
  <c r="Z216" i="10"/>
  <c r="Z273" i="10" s="1"/>
  <c r="Z327" i="10"/>
  <c r="L327" i="10"/>
  <c r="AB217" i="10"/>
  <c r="N328" i="10"/>
  <c r="AB328" i="10"/>
  <c r="AB206" i="11"/>
  <c r="N206" i="11" s="1"/>
  <c r="AU157" i="10"/>
  <c r="S325" i="10"/>
  <c r="L217" i="10"/>
  <c r="AH43" i="10"/>
  <c r="BE157" i="10"/>
  <c r="AC325" i="10"/>
  <c r="CG325" i="10" s="1"/>
  <c r="AV157" i="10"/>
  <c r="M217" i="10"/>
  <c r="BC157" i="10"/>
  <c r="AO154" i="10"/>
  <c r="M322" i="10"/>
  <c r="AV262" i="12"/>
  <c r="AH262" i="12" s="1"/>
  <c r="T327" i="12"/>
  <c r="T168" i="12"/>
  <c r="F168" i="12" s="1"/>
  <c r="T169" i="12" s="1"/>
  <c r="AH266" i="12"/>
  <c r="BJ266" i="12" s="1"/>
  <c r="F322" i="12"/>
  <c r="AH322" i="12" s="1"/>
  <c r="BJ322" i="12" s="1"/>
  <c r="BB262" i="11"/>
  <c r="AN262" i="11" s="1"/>
  <c r="AA217" i="10"/>
  <c r="AP56" i="10"/>
  <c r="F328" i="11"/>
  <c r="BD157" i="10"/>
  <c r="BC156" i="10"/>
  <c r="AA324" i="10"/>
  <c r="BC154" i="10"/>
  <c r="AA322" i="10"/>
  <c r="AO43" i="10"/>
  <c r="AT266" i="12"/>
  <c r="BV266" i="12" s="1"/>
  <c r="R322" i="12"/>
  <c r="AT322" i="12" s="1"/>
  <c r="BV322" i="12" s="1"/>
  <c r="AI262" i="11"/>
  <c r="AV266" i="12"/>
  <c r="BX266" i="12" s="1"/>
  <c r="T322" i="12"/>
  <c r="AV322" i="12" s="1"/>
  <c r="BX322" i="12" s="1"/>
  <c r="AN43" i="10"/>
  <c r="AN56" i="10" s="1"/>
  <c r="AT157" i="10"/>
  <c r="BD156" i="10"/>
  <c r="AB324" i="10"/>
  <c r="AA216" i="10"/>
  <c r="AA273" i="10" s="1"/>
  <c r="AA327" i="10"/>
  <c r="AF266" i="12"/>
  <c r="BH266" i="12" s="1"/>
  <c r="D322" i="12"/>
  <c r="AF322" i="12" s="1"/>
  <c r="BH322" i="12" s="1"/>
  <c r="F327" i="12"/>
  <c r="N137" i="12"/>
  <c r="AP137" i="12" s="1"/>
  <c r="BR137" i="12" s="1"/>
  <c r="N137" i="11"/>
  <c r="AP269" i="10"/>
  <c r="G290" i="10"/>
  <c r="BK290" i="10" s="1"/>
  <c r="H292" i="10"/>
  <c r="I290" i="10"/>
  <c r="BM290" i="10" s="1"/>
  <c r="U290" i="10"/>
  <c r="BY290" i="10" s="1"/>
  <c r="BY300" i="10" s="1"/>
  <c r="I3004" i="1"/>
  <c r="I3010" i="1" s="1"/>
  <c r="Y28" i="12"/>
  <c r="Y28" i="11"/>
  <c r="CC28" i="11" s="1"/>
  <c r="O97" i="11"/>
  <c r="AQ61" i="11"/>
  <c r="AY94" i="12"/>
  <c r="E1408" i="1"/>
  <c r="E143" i="1"/>
  <c r="E1848" i="1"/>
  <c r="E473" i="1"/>
  <c r="E858" i="1"/>
  <c r="AV262" i="11"/>
  <c r="AH262" i="11" s="1"/>
  <c r="AH266" i="11"/>
  <c r="F322" i="11"/>
  <c r="AG210" i="10"/>
  <c r="E266" i="10"/>
  <c r="AV213" i="10"/>
  <c r="T269" i="10"/>
  <c r="U265" i="12"/>
  <c r="AW229" i="12"/>
  <c r="U244" i="12"/>
  <c r="G244" i="12" s="1"/>
  <c r="F265" i="12"/>
  <c r="AH265" i="12" s="1"/>
  <c r="BJ265" i="12" s="1"/>
  <c r="AH229" i="12"/>
  <c r="BJ229" i="12" s="1"/>
  <c r="AI212" i="10"/>
  <c r="G268" i="10"/>
  <c r="E38" i="10"/>
  <c r="S153" i="10"/>
  <c r="S308" i="10"/>
  <c r="BW308" i="10" s="1"/>
  <c r="BW318" i="10" s="1"/>
  <c r="N308" i="11"/>
  <c r="BR308" i="11" s="1"/>
  <c r="N46" i="11"/>
  <c r="BR46" i="11" s="1"/>
  <c r="O47" i="12"/>
  <c r="O309" i="12"/>
  <c r="N311" i="12"/>
  <c r="N49" i="12"/>
  <c r="Z23" i="12"/>
  <c r="Z23" i="11"/>
  <c r="CD23" i="11" s="1"/>
  <c r="Z154" i="10"/>
  <c r="CD154" i="10" s="1"/>
  <c r="X310" i="11"/>
  <c r="X48" i="11"/>
  <c r="X328" i="11" s="1"/>
  <c r="M309" i="11"/>
  <c r="M47" i="11"/>
  <c r="AC23" i="11"/>
  <c r="CG23" i="11" s="1"/>
  <c r="AC23" i="12"/>
  <c r="AC154" i="10"/>
  <c r="CG154" i="10" s="1"/>
  <c r="AO23" i="12"/>
  <c r="BQ23" i="12" s="1"/>
  <c r="M41" i="12"/>
  <c r="V292" i="10"/>
  <c r="V150" i="10"/>
  <c r="I292" i="10"/>
  <c r="I291" i="10"/>
  <c r="W292" i="10"/>
  <c r="W150" i="10"/>
  <c r="U291" i="10"/>
  <c r="J290" i="10"/>
  <c r="BN290" i="10" s="1"/>
  <c r="J291" i="10"/>
  <c r="BE97" i="10"/>
  <c r="AC209" i="10"/>
  <c r="CG209" i="10" s="1"/>
  <c r="O209" i="10"/>
  <c r="AJ97" i="10"/>
  <c r="H209" i="10"/>
  <c r="H265" i="10"/>
  <c r="AL137" i="12"/>
  <c r="BN137" i="12" s="1"/>
  <c r="AL137" i="11"/>
  <c r="AL269" i="10"/>
  <c r="G265" i="11"/>
  <c r="AI229" i="11"/>
  <c r="AP194" i="11"/>
  <c r="N212" i="11"/>
  <c r="BD193" i="12"/>
  <c r="CF193" i="12" s="1"/>
  <c r="AB211" i="12"/>
  <c r="BD211" i="12" s="1"/>
  <c r="CF211" i="12" s="1"/>
  <c r="N211" i="12"/>
  <c r="AP211" i="12" s="1"/>
  <c r="BR211" i="12" s="1"/>
  <c r="AZ192" i="11"/>
  <c r="X210" i="11"/>
  <c r="AP191" i="11"/>
  <c r="N209" i="11"/>
  <c r="BR209" i="11" s="1"/>
  <c r="AJ210" i="10"/>
  <c r="H266" i="10"/>
  <c r="Y97" i="12"/>
  <c r="BA61" i="12"/>
  <c r="CC61" i="12" s="1"/>
  <c r="G285" i="11"/>
  <c r="G97" i="11"/>
  <c r="AW61" i="11"/>
  <c r="U97" i="11"/>
  <c r="BY97" i="11" s="1"/>
  <c r="R285" i="11"/>
  <c r="BV285" i="11" s="1"/>
  <c r="AT61" i="11"/>
  <c r="R97" i="11"/>
  <c r="BV97" i="11" s="1"/>
  <c r="M46" i="12"/>
  <c r="M308" i="12"/>
  <c r="N310" i="12"/>
  <c r="N48" i="12"/>
  <c r="O311" i="11"/>
  <c r="O49" i="11"/>
  <c r="L308" i="11"/>
  <c r="BP308" i="11" s="1"/>
  <c r="L46" i="11"/>
  <c r="BP46" i="11" s="1"/>
  <c r="Z49" i="11"/>
  <c r="Z329" i="11" s="1"/>
  <c r="Z311" i="11"/>
  <c r="AH20" i="10"/>
  <c r="AV38" i="10"/>
  <c r="AH38" i="10" s="1"/>
  <c r="AX213" i="10"/>
  <c r="V269" i="10"/>
  <c r="BA209" i="10"/>
  <c r="Y265" i="10"/>
  <c r="K265" i="10"/>
  <c r="AA48" i="11"/>
  <c r="AA328" i="11" s="1"/>
  <c r="AA310" i="11"/>
  <c r="M48" i="11"/>
  <c r="G291" i="10"/>
  <c r="H291" i="10"/>
  <c r="G292" i="10"/>
  <c r="U321" i="12"/>
  <c r="AW321" i="12" s="1"/>
  <c r="BY321" i="12" s="1"/>
  <c r="G3004" i="1"/>
  <c r="G3010" i="1" s="1"/>
  <c r="U292" i="10"/>
  <c r="U150" i="10"/>
  <c r="G3719" i="1"/>
  <c r="G3725" i="1" s="1"/>
  <c r="AT306" i="12"/>
  <c r="R318" i="12"/>
  <c r="D318" i="12" s="1"/>
  <c r="AT94" i="11"/>
  <c r="AF94" i="11" s="1"/>
  <c r="BB61" i="11"/>
  <c r="Z97" i="11"/>
  <c r="CD97" i="11" s="1"/>
  <c r="AF61" i="11"/>
  <c r="D97" i="11"/>
  <c r="BH97" i="11" s="1"/>
  <c r="D285" i="11"/>
  <c r="AA97" i="12"/>
  <c r="BC61" i="12"/>
  <c r="CE61" i="12" s="1"/>
  <c r="M97" i="12"/>
  <c r="AO97" i="12" s="1"/>
  <c r="BQ97" i="12" s="1"/>
  <c r="L209" i="10"/>
  <c r="AN97" i="10"/>
  <c r="AZ118" i="11"/>
  <c r="X286" i="11"/>
  <c r="AH100" i="12"/>
  <c r="BJ100" i="12" s="1"/>
  <c r="F324" i="12"/>
  <c r="AH324" i="12" s="1"/>
  <c r="BJ324" i="12" s="1"/>
  <c r="AC136" i="12"/>
  <c r="AC136" i="11"/>
  <c r="CG136" i="11" s="1"/>
  <c r="BE268" i="10"/>
  <c r="BC118" i="12"/>
  <c r="CE118" i="12" s="1"/>
  <c r="AA286" i="12"/>
  <c r="BC286" i="12" s="1"/>
  <c r="CE286" i="12" s="1"/>
  <c r="L286" i="11"/>
  <c r="AN118" i="11"/>
  <c r="AC265" i="11"/>
  <c r="CG265" i="11" s="1"/>
  <c r="CG280" i="11" s="1"/>
  <c r="AC244" i="11"/>
  <c r="O244" i="11" s="1"/>
  <c r="BE229" i="11"/>
  <c r="BE244" i="11" s="1"/>
  <c r="O265" i="11"/>
  <c r="AQ229" i="11"/>
  <c r="AN194" i="11"/>
  <c r="L212" i="11"/>
  <c r="V244" i="11"/>
  <c r="H244" i="11" s="1"/>
  <c r="AX229" i="11"/>
  <c r="AX244" i="11" s="1"/>
  <c r="V265" i="11"/>
  <c r="BZ265" i="11" s="1"/>
  <c r="BZ280" i="11" s="1"/>
  <c r="L229" i="12"/>
  <c r="L229" i="11"/>
  <c r="BP229" i="11" s="1"/>
  <c r="H265" i="12"/>
  <c r="AJ265" i="12" s="1"/>
  <c r="BL265" i="12" s="1"/>
  <c r="AJ229" i="12"/>
  <c r="BL229" i="12" s="1"/>
  <c r="Z210" i="11"/>
  <c r="BB192" i="11"/>
  <c r="AN192" i="11"/>
  <c r="L210" i="11"/>
  <c r="L209" i="11"/>
  <c r="AN191" i="11"/>
  <c r="BB118" i="11"/>
  <c r="Z286" i="11"/>
  <c r="AP118" i="12"/>
  <c r="BR118" i="12" s="1"/>
  <c r="AK213" i="10"/>
  <c r="I269" i="10"/>
  <c r="AP229" i="11"/>
  <c r="N265" i="11"/>
  <c r="D20" i="10"/>
  <c r="R38" i="10"/>
  <c r="F311" i="10"/>
  <c r="F157" i="10"/>
  <c r="BJ157" i="10" s="1"/>
  <c r="AA212" i="11"/>
  <c r="BC194" i="11"/>
  <c r="AA229" i="12"/>
  <c r="AA229" i="11"/>
  <c r="CE229" i="11" s="1"/>
  <c r="CE244" i="11" s="1"/>
  <c r="W244" i="12"/>
  <c r="I244" i="12" s="1"/>
  <c r="W265" i="12"/>
  <c r="AY229" i="12"/>
  <c r="AK229" i="12"/>
  <c r="BM229" i="12" s="1"/>
  <c r="I265" i="12"/>
  <c r="AK265" i="12" s="1"/>
  <c r="BM265" i="12" s="1"/>
  <c r="BC192" i="12"/>
  <c r="CE192" i="12" s="1"/>
  <c r="AA210" i="12"/>
  <c r="BC210" i="12" s="1"/>
  <c r="CE210" i="12" s="1"/>
  <c r="AO191" i="11"/>
  <c r="M209" i="11"/>
  <c r="AA308" i="12"/>
  <c r="AA46" i="12"/>
  <c r="AA326" i="12" s="1"/>
  <c r="AA311" i="11"/>
  <c r="AA49" i="11"/>
  <c r="AA329" i="11" s="1"/>
  <c r="Z308" i="11"/>
  <c r="CD308" i="11" s="1"/>
  <c r="Z46" i="11"/>
  <c r="J265" i="12"/>
  <c r="AL265" i="12" s="1"/>
  <c r="BN265" i="12" s="1"/>
  <c r="AL229" i="12"/>
  <c r="BN229" i="12" s="1"/>
  <c r="AA25" i="11"/>
  <c r="CE25" i="11" s="1"/>
  <c r="AA25" i="12"/>
  <c r="BD23" i="11"/>
  <c r="AB41" i="11"/>
  <c r="CF41" i="11" s="1"/>
  <c r="V290" i="10"/>
  <c r="BZ290" i="10" s="1"/>
  <c r="BZ300" i="10" s="1"/>
  <c r="H290" i="10"/>
  <c r="BL290" i="10" s="1"/>
  <c r="G2784" i="1"/>
  <c r="G2790" i="1" s="1"/>
  <c r="G2674" i="1"/>
  <c r="G2680" i="1" s="1"/>
  <c r="J292" i="10"/>
  <c r="K30" i="11"/>
  <c r="K30" i="12"/>
  <c r="K291" i="10"/>
  <c r="K28" i="11"/>
  <c r="BO28" i="11" s="1"/>
  <c r="K28" i="12"/>
  <c r="AX265" i="12"/>
  <c r="V280" i="12"/>
  <c r="H280" i="12" s="1"/>
  <c r="V281" i="12" s="1"/>
  <c r="AM194" i="11"/>
  <c r="K212" i="11"/>
  <c r="AJ213" i="10"/>
  <c r="H269" i="10"/>
  <c r="K118" i="12"/>
  <c r="K118" i="11"/>
  <c r="BO118" i="11" s="1"/>
  <c r="K268" i="10"/>
  <c r="BO268" i="10" s="1"/>
  <c r="AM212" i="10"/>
  <c r="BA194" i="12"/>
  <c r="CC194" i="12" s="1"/>
  <c r="CC206" i="12" s="1"/>
  <c r="BO206" i="12" s="1"/>
  <c r="Y212" i="12"/>
  <c r="BA212" i="12" s="1"/>
  <c r="Y206" i="12"/>
  <c r="K206" i="12" s="1"/>
  <c r="AC209" i="12"/>
  <c r="AC206" i="12"/>
  <c r="O206" i="12" s="1"/>
  <c r="BE191" i="12"/>
  <c r="O209" i="12"/>
  <c r="AQ209" i="12" s="1"/>
  <c r="BS209" i="12" s="1"/>
  <c r="D329" i="11"/>
  <c r="D56" i="11"/>
  <c r="R57" i="11" s="1"/>
  <c r="AU97" i="11"/>
  <c r="S321" i="11"/>
  <c r="BW321" i="11" s="1"/>
  <c r="AB119" i="12"/>
  <c r="BD119" i="12" s="1"/>
  <c r="CF119" i="12" s="1"/>
  <c r="AB119" i="11"/>
  <c r="BD213" i="10"/>
  <c r="AB269" i="10"/>
  <c r="X209" i="10"/>
  <c r="CB209" i="10" s="1"/>
  <c r="AZ97" i="10"/>
  <c r="J209" i="10"/>
  <c r="AK97" i="10"/>
  <c r="I209" i="10"/>
  <c r="AZ136" i="11"/>
  <c r="X154" i="11"/>
  <c r="AL212" i="10"/>
  <c r="J268" i="10"/>
  <c r="BN268" i="10" s="1"/>
  <c r="N311" i="10"/>
  <c r="N157" i="10"/>
  <c r="BR157" i="10" s="1"/>
  <c r="T156" i="10"/>
  <c r="BX156" i="10" s="1"/>
  <c r="AA20" i="10"/>
  <c r="F1298" i="1"/>
  <c r="F1304" i="1" s="1"/>
  <c r="F1353" i="1"/>
  <c r="F1359" i="1" s="1"/>
  <c r="S324" i="11"/>
  <c r="AU100" i="11"/>
  <c r="Y280" i="11"/>
  <c r="BA265" i="11"/>
  <c r="BA280" i="11" s="1"/>
  <c r="AF269" i="11"/>
  <c r="D325" i="11"/>
  <c r="O210" i="11"/>
  <c r="AQ192" i="11"/>
  <c r="H97" i="11"/>
  <c r="AX61" i="11"/>
  <c r="V285" i="11"/>
  <c r="AM61" i="12"/>
  <c r="BO61" i="12" s="1"/>
  <c r="AX94" i="11"/>
  <c r="AJ94" i="11" s="1"/>
  <c r="AT100" i="11"/>
  <c r="R324" i="11"/>
  <c r="AY97" i="12"/>
  <c r="CA97" i="12" s="1"/>
  <c r="AV100" i="11"/>
  <c r="F324" i="11"/>
  <c r="T324" i="11"/>
  <c r="D324" i="11"/>
  <c r="AF100" i="11"/>
  <c r="R324" i="12"/>
  <c r="AT324" i="12" s="1"/>
  <c r="BV324" i="12" s="1"/>
  <c r="AT100" i="12"/>
  <c r="BV100" i="12" s="1"/>
  <c r="AC97" i="11"/>
  <c r="CG97" i="11" s="1"/>
  <c r="BE61" i="11"/>
  <c r="AT213" i="10"/>
  <c r="R269" i="10"/>
  <c r="AI229" i="12"/>
  <c r="BK229" i="12" s="1"/>
  <c r="G265" i="12"/>
  <c r="AI265" i="12" s="1"/>
  <c r="BK265" i="12" s="1"/>
  <c r="AB211" i="11"/>
  <c r="BD193" i="11"/>
  <c r="AZ192" i="12"/>
  <c r="CB192" i="12" s="1"/>
  <c r="X210" i="12"/>
  <c r="AP191" i="12"/>
  <c r="BR191" i="12" s="1"/>
  <c r="N209" i="12"/>
  <c r="AP209" i="12" s="1"/>
  <c r="BR209" i="12" s="1"/>
  <c r="BB97" i="10"/>
  <c r="Z209" i="10"/>
  <c r="N209" i="10"/>
  <c r="N265" i="10"/>
  <c r="AP97" i="10"/>
  <c r="AF61" i="12"/>
  <c r="BH61" i="12" s="1"/>
  <c r="D97" i="12"/>
  <c r="D285" i="12"/>
  <c r="AF285" i="12" s="1"/>
  <c r="BH285" i="12" s="1"/>
  <c r="AV304" i="11"/>
  <c r="AV318" i="11" s="1"/>
  <c r="AH318" i="11" s="1"/>
  <c r="T318" i="11"/>
  <c r="F318" i="11" s="1"/>
  <c r="AT303" i="11"/>
  <c r="AT318" i="11" s="1"/>
  <c r="AF318" i="11" s="1"/>
  <c r="R318" i="11"/>
  <c r="D318" i="11" s="1"/>
  <c r="AQ20" i="12"/>
  <c r="M209" i="10"/>
  <c r="AO97" i="10"/>
  <c r="AB136" i="12"/>
  <c r="AB136" i="11"/>
  <c r="CF136" i="11" s="1"/>
  <c r="BD268" i="10"/>
  <c r="AH101" i="12"/>
  <c r="BJ101" i="12" s="1"/>
  <c r="F325" i="12"/>
  <c r="AH325" i="12" s="1"/>
  <c r="BJ325" i="12" s="1"/>
  <c r="AV100" i="12"/>
  <c r="BX100" i="12" s="1"/>
  <c r="T324" i="12"/>
  <c r="AV324" i="12" s="1"/>
  <c r="BX324" i="12" s="1"/>
  <c r="AM229" i="11"/>
  <c r="K265" i="11"/>
  <c r="E269" i="10"/>
  <c r="BE118" i="12"/>
  <c r="CG118" i="12" s="1"/>
  <c r="AC286" i="12"/>
  <c r="BE286" i="12" s="1"/>
  <c r="CG286" i="12" s="1"/>
  <c r="Y136" i="12"/>
  <c r="Y136" i="11"/>
  <c r="CC136" i="11" s="1"/>
  <c r="BA268" i="10"/>
  <c r="U209" i="10"/>
  <c r="BY209" i="10" s="1"/>
  <c r="AW97" i="10"/>
  <c r="E328" i="12"/>
  <c r="Y97" i="11"/>
  <c r="CC97" i="11" s="1"/>
  <c r="BA61" i="11"/>
  <c r="K97" i="11"/>
  <c r="BO97" i="11" s="1"/>
  <c r="AT61" i="12"/>
  <c r="BV61" i="12" s="1"/>
  <c r="R285" i="12"/>
  <c r="R97" i="12"/>
  <c r="X97" i="11"/>
  <c r="CB97" i="11" s="1"/>
  <c r="AZ61" i="11"/>
  <c r="F97" i="12"/>
  <c r="T97" i="12"/>
  <c r="AV61" i="12"/>
  <c r="BX61" i="12" s="1"/>
  <c r="T285" i="12"/>
  <c r="F285" i="12"/>
  <c r="AH285" i="12" s="1"/>
  <c r="BJ285" i="12" s="1"/>
  <c r="AZ119" i="12"/>
  <c r="CB119" i="12" s="1"/>
  <c r="X269" i="10"/>
  <c r="CB269" i="10" s="1"/>
  <c r="AZ119" i="11"/>
  <c r="L286" i="12"/>
  <c r="AN286" i="12" s="1"/>
  <c r="BP286" i="12" s="1"/>
  <c r="AN118" i="12"/>
  <c r="BP118" i="12" s="1"/>
  <c r="AC244" i="12"/>
  <c r="O244" i="12" s="1"/>
  <c r="BE229" i="12"/>
  <c r="AC265" i="12"/>
  <c r="AQ229" i="12"/>
  <c r="BS229" i="12" s="1"/>
  <c r="O265" i="12"/>
  <c r="AQ265" i="12" s="1"/>
  <c r="BS265" i="12" s="1"/>
  <c r="BB194" i="11"/>
  <c r="Z212" i="11"/>
  <c r="Z211" i="11"/>
  <c r="BB193" i="11"/>
  <c r="AX229" i="12"/>
  <c r="V244" i="12"/>
  <c r="H244" i="12" s="1"/>
  <c r="AN193" i="11"/>
  <c r="L211" i="11"/>
  <c r="AF229" i="11"/>
  <c r="D265" i="11"/>
  <c r="Z210" i="12"/>
  <c r="BB210" i="12" s="1"/>
  <c r="CD210" i="12" s="1"/>
  <c r="BB192" i="12"/>
  <c r="CD192" i="12" s="1"/>
  <c r="L216" i="10"/>
  <c r="L328" i="10" s="1"/>
  <c r="BB118" i="12"/>
  <c r="CD118" i="12" s="1"/>
  <c r="Z286" i="12"/>
  <c r="BB286" i="12" s="1"/>
  <c r="CD286" i="12" s="1"/>
  <c r="N265" i="12"/>
  <c r="AP265" i="12" s="1"/>
  <c r="BR265" i="12" s="1"/>
  <c r="AP229" i="12"/>
  <c r="BR229" i="12" s="1"/>
  <c r="O119" i="12"/>
  <c r="O119" i="11"/>
  <c r="BS119" i="11" s="1"/>
  <c r="AQ213" i="10"/>
  <c r="AF56" i="10"/>
  <c r="M49" i="11"/>
  <c r="M311" i="11"/>
  <c r="Z49" i="12"/>
  <c r="Z329" i="12" s="1"/>
  <c r="Z311" i="12"/>
  <c r="E157" i="10"/>
  <c r="BI157" i="10" s="1"/>
  <c r="E311" i="10"/>
  <c r="AT300" i="10"/>
  <c r="D311" i="10"/>
  <c r="D157" i="10"/>
  <c r="BH157" i="10" s="1"/>
  <c r="AB25" i="12"/>
  <c r="AB25" i="11"/>
  <c r="CF25" i="11" s="1"/>
  <c r="G209" i="10"/>
  <c r="N217" i="10"/>
  <c r="AA212" i="12"/>
  <c r="BC212" i="12" s="1"/>
  <c r="CE212" i="12" s="1"/>
  <c r="BC194" i="12"/>
  <c r="CE194" i="12" s="1"/>
  <c r="BC193" i="11"/>
  <c r="AA211" i="11"/>
  <c r="I265" i="11"/>
  <c r="AK229" i="11"/>
  <c r="AA206" i="11"/>
  <c r="M206" i="11" s="1"/>
  <c r="BC191" i="11"/>
  <c r="AA209" i="11"/>
  <c r="CE209" i="11" s="1"/>
  <c r="AB47" i="11"/>
  <c r="AB327" i="11" s="1"/>
  <c r="AB309" i="11"/>
  <c r="AB48" i="12"/>
  <c r="AB328" i="12" s="1"/>
  <c r="AB310" i="12"/>
  <c r="AC311" i="11"/>
  <c r="AC49" i="11"/>
  <c r="AC329" i="11" s="1"/>
  <c r="BC23" i="11"/>
  <c r="AA41" i="11"/>
  <c r="CE41" i="11" s="1"/>
  <c r="Z48" i="12"/>
  <c r="Z328" i="12" s="1"/>
  <c r="Z310" i="12"/>
  <c r="AC309" i="11"/>
  <c r="AC47" i="11"/>
  <c r="AC327" i="11" s="1"/>
  <c r="AA310" i="12"/>
  <c r="AA48" i="12"/>
  <c r="AA328" i="12" s="1"/>
  <c r="AB49" i="12"/>
  <c r="AB329" i="12" s="1"/>
  <c r="AB311" i="12"/>
  <c r="BB76" i="10"/>
  <c r="Z76" i="10"/>
  <c r="BC76" i="10"/>
  <c r="AA76" i="10"/>
  <c r="AV132" i="10"/>
  <c r="R132" i="10"/>
  <c r="AB41" i="12"/>
  <c r="BD23" i="12"/>
  <c r="CF23" i="12" s="1"/>
  <c r="K29" i="12"/>
  <c r="K29" i="11"/>
  <c r="K290" i="10"/>
  <c r="BO290" i="10" s="1"/>
  <c r="X292" i="10"/>
  <c r="X150" i="10"/>
  <c r="Y31" i="12"/>
  <c r="Y31" i="11"/>
  <c r="Y292" i="10"/>
  <c r="Y150" i="10"/>
  <c r="Y30" i="12"/>
  <c r="Y30" i="11"/>
  <c r="Y291" i="10"/>
  <c r="O209" i="11"/>
  <c r="AQ191" i="11"/>
  <c r="AO41" i="11"/>
  <c r="O118" i="12"/>
  <c r="O118" i="11"/>
  <c r="BS118" i="11" s="1"/>
  <c r="AQ212" i="10"/>
  <c r="BA206" i="12"/>
  <c r="AX262" i="11"/>
  <c r="AJ262" i="11" s="1"/>
  <c r="F329" i="11"/>
  <c r="AY61" i="12"/>
  <c r="CA61" i="12" s="1"/>
  <c r="I97" i="12"/>
  <c r="AK97" i="12" s="1"/>
  <c r="BM97" i="12" s="1"/>
  <c r="I285" i="12"/>
  <c r="AK285" i="12" s="1"/>
  <c r="BM285" i="12" s="1"/>
  <c r="W285" i="12"/>
  <c r="AY285" i="12" s="1"/>
  <c r="CA285" i="12" s="1"/>
  <c r="AY61" i="11"/>
  <c r="I97" i="11"/>
  <c r="BM97" i="11" s="1"/>
  <c r="W285" i="11"/>
  <c r="E209" i="10"/>
  <c r="AG97" i="10"/>
  <c r="E265" i="10"/>
  <c r="M119" i="12"/>
  <c r="M119" i="11"/>
  <c r="BQ119" i="11" s="1"/>
  <c r="AO213" i="10"/>
  <c r="BA229" i="11"/>
  <c r="BA244" i="11" s="1"/>
  <c r="AM244" i="11" s="1"/>
  <c r="Y244" i="11"/>
  <c r="K244" i="11" s="1"/>
  <c r="BD194" i="11"/>
  <c r="AB212" i="11"/>
  <c r="X206" i="11"/>
  <c r="J206" i="11" s="1"/>
  <c r="BD192" i="11"/>
  <c r="AB210" i="11"/>
  <c r="AP192" i="11"/>
  <c r="N210" i="11"/>
  <c r="X209" i="11"/>
  <c r="AZ191" i="11"/>
  <c r="BD209" i="11"/>
  <c r="F327" i="11"/>
  <c r="T327" i="11"/>
  <c r="AH101" i="11"/>
  <c r="F325" i="11"/>
  <c r="N97" i="12"/>
  <c r="AP97" i="12" s="1"/>
  <c r="BR97" i="12" s="1"/>
  <c r="AP61" i="12"/>
  <c r="BR61" i="12" s="1"/>
  <c r="J266" i="10"/>
  <c r="N210" i="12"/>
  <c r="AP210" i="12" s="1"/>
  <c r="BR210" i="12" s="1"/>
  <c r="S318" i="12"/>
  <c r="E318" i="12" s="1"/>
  <c r="AU318" i="12"/>
  <c r="AG318" i="12" s="1"/>
  <c r="AZ262" i="11"/>
  <c r="AL262" i="11" s="1"/>
  <c r="AV266" i="11"/>
  <c r="T322" i="11"/>
  <c r="AF98" i="11"/>
  <c r="D322" i="11"/>
  <c r="AN61" i="12"/>
  <c r="BP61" i="12" s="1"/>
  <c r="L97" i="12"/>
  <c r="AN97" i="12" s="1"/>
  <c r="BP97" i="12" s="1"/>
  <c r="AV94" i="12"/>
  <c r="AH94" i="12" s="1"/>
  <c r="AW97" i="12"/>
  <c r="BY97" i="12" s="1"/>
  <c r="AM229" i="12"/>
  <c r="BO229" i="12" s="1"/>
  <c r="K265" i="12"/>
  <c r="AM265" i="12" s="1"/>
  <c r="BO265" i="12" s="1"/>
  <c r="T244" i="11"/>
  <c r="F244" i="11" s="1"/>
  <c r="T265" i="11"/>
  <c r="BX265" i="11" s="1"/>
  <c r="BX280" i="11" s="1"/>
  <c r="AV229" i="11"/>
  <c r="AV244" i="11" s="1"/>
  <c r="AA136" i="11"/>
  <c r="CE136" i="11" s="1"/>
  <c r="AA136" i="12"/>
  <c r="BC268" i="10"/>
  <c r="O268" i="10"/>
  <c r="BS268" i="10" s="1"/>
  <c r="AB97" i="11"/>
  <c r="CF97" i="11" s="1"/>
  <c r="BD61" i="11"/>
  <c r="AZ61" i="12"/>
  <c r="CB61" i="12" s="1"/>
  <c r="X97" i="12"/>
  <c r="T209" i="10"/>
  <c r="BX209" i="10" s="1"/>
  <c r="AV97" i="10"/>
  <c r="AC137" i="12"/>
  <c r="AC137" i="11"/>
  <c r="CG137" i="11" s="1"/>
  <c r="BE269" i="10"/>
  <c r="D269" i="10"/>
  <c r="X244" i="11"/>
  <c r="J244" i="11" s="1"/>
  <c r="AZ229" i="11"/>
  <c r="AZ244" i="11" s="1"/>
  <c r="X265" i="11"/>
  <c r="CB265" i="11" s="1"/>
  <c r="CB280" i="11" s="1"/>
  <c r="G263" i="12"/>
  <c r="G273" i="10"/>
  <c r="G263" i="11"/>
  <c r="BB194" i="12"/>
  <c r="CD194" i="12" s="1"/>
  <c r="Z212" i="12"/>
  <c r="BB212" i="12" s="1"/>
  <c r="CD212" i="12" s="1"/>
  <c r="Z229" i="12"/>
  <c r="Z229" i="11"/>
  <c r="CD229" i="11" s="1"/>
  <c r="CD244" i="11" s="1"/>
  <c r="BP244" i="11" s="1"/>
  <c r="R244" i="11"/>
  <c r="D244" i="11" s="1"/>
  <c r="AT229" i="11"/>
  <c r="AT244" i="11" s="1"/>
  <c r="AF244" i="11" s="1"/>
  <c r="R265" i="11"/>
  <c r="BV265" i="11" s="1"/>
  <c r="AN193" i="12"/>
  <c r="BP193" i="12" s="1"/>
  <c r="L211" i="12"/>
  <c r="AN211" i="12" s="1"/>
  <c r="BP211" i="12" s="1"/>
  <c r="AF229" i="12"/>
  <c r="BH229" i="12" s="1"/>
  <c r="D265" i="12"/>
  <c r="AF265" i="12" s="1"/>
  <c r="BH265" i="12" s="1"/>
  <c r="Z209" i="11"/>
  <c r="CD209" i="11" s="1"/>
  <c r="Z206" i="11"/>
  <c r="L206" i="11" s="1"/>
  <c r="BB191" i="11"/>
  <c r="BB206" i="11" s="1"/>
  <c r="AN206" i="11" s="1"/>
  <c r="AW213" i="10"/>
  <c r="U269" i="10"/>
  <c r="N136" i="12"/>
  <c r="AP136" i="12" s="1"/>
  <c r="BR136" i="12" s="1"/>
  <c r="N136" i="11"/>
  <c r="AP268" i="10"/>
  <c r="AT210" i="10"/>
  <c r="R266" i="10"/>
  <c r="BD229" i="11"/>
  <c r="BD244" i="11" s="1"/>
  <c r="AP244" i="11" s="1"/>
  <c r="AB244" i="11"/>
  <c r="N244" i="11" s="1"/>
  <c r="AB265" i="11"/>
  <c r="CF265" i="11" s="1"/>
  <c r="CF280" i="11" s="1"/>
  <c r="O137" i="12"/>
  <c r="AQ137" i="12" s="1"/>
  <c r="BS137" i="12" s="1"/>
  <c r="O137" i="11"/>
  <c r="AQ269" i="10"/>
  <c r="K119" i="12"/>
  <c r="K119" i="11"/>
  <c r="BO119" i="11" s="1"/>
  <c r="G269" i="10"/>
  <c r="N47" i="12"/>
  <c r="N309" i="12"/>
  <c r="M49" i="12"/>
  <c r="M311" i="12"/>
  <c r="L309" i="12"/>
  <c r="L47" i="12"/>
  <c r="N310" i="11"/>
  <c r="N48" i="11"/>
  <c r="BC20" i="10"/>
  <c r="AU76" i="10"/>
  <c r="S76" i="10"/>
  <c r="AU20" i="10"/>
  <c r="AG20" i="10" s="1"/>
  <c r="BD76" i="10"/>
  <c r="AB76" i="10"/>
  <c r="BE76" i="10"/>
  <c r="AC76" i="10"/>
  <c r="AV76" i="10"/>
  <c r="T76" i="10"/>
  <c r="G265" i="10"/>
  <c r="AB265" i="10"/>
  <c r="BD209" i="10"/>
  <c r="N263" i="12"/>
  <c r="N263" i="11"/>
  <c r="N273" i="10"/>
  <c r="L310" i="11"/>
  <c r="L48" i="11"/>
  <c r="M310" i="11"/>
  <c r="AA47" i="12"/>
  <c r="AA327" i="12" s="1"/>
  <c r="AA309" i="12"/>
  <c r="AC310" i="11"/>
  <c r="AC48" i="11"/>
  <c r="AC328" i="11" s="1"/>
  <c r="AO194" i="11"/>
  <c r="M212" i="11"/>
  <c r="AA211" i="12"/>
  <c r="BC211" i="12" s="1"/>
  <c r="CE211" i="12" s="1"/>
  <c r="BC193" i="12"/>
  <c r="CE193" i="12" s="1"/>
  <c r="M229" i="12"/>
  <c r="M229" i="11"/>
  <c r="BQ229" i="11" s="1"/>
  <c r="AO192" i="11"/>
  <c r="M210" i="11"/>
  <c r="BC191" i="12"/>
  <c r="CE191" i="12" s="1"/>
  <c r="CE206" i="12" s="1"/>
  <c r="BQ206" i="12" s="1"/>
  <c r="AA206" i="12"/>
  <c r="M206" i="12" s="1"/>
  <c r="AA209" i="12"/>
  <c r="I263" i="12"/>
  <c r="I263" i="11"/>
  <c r="I273" i="10"/>
  <c r="Z47" i="11"/>
  <c r="Z327" i="11" s="1"/>
  <c r="Z309" i="11"/>
  <c r="AC46" i="11"/>
  <c r="AC308" i="11"/>
  <c r="CG308" i="11" s="1"/>
  <c r="AC311" i="12"/>
  <c r="AC49" i="12"/>
  <c r="AC329" i="12" s="1"/>
  <c r="L311" i="12"/>
  <c r="BC23" i="12"/>
  <c r="CE23" i="12" s="1"/>
  <c r="AA41" i="12"/>
  <c r="AB308" i="11"/>
  <c r="CF308" i="11" s="1"/>
  <c r="AB46" i="11"/>
  <c r="AC47" i="12"/>
  <c r="AC327" i="12" s="1"/>
  <c r="AC309" i="12"/>
  <c r="AB311" i="11"/>
  <c r="AB49" i="11"/>
  <c r="AB329" i="11" s="1"/>
  <c r="O310" i="12"/>
  <c r="O48" i="12"/>
  <c r="BD300" i="10"/>
  <c r="AA24" i="11"/>
  <c r="CE24" i="11" s="1"/>
  <c r="AA24" i="12"/>
  <c r="M157" i="10"/>
  <c r="BQ157" i="10" s="1"/>
  <c r="M311" i="10"/>
  <c r="T168" i="11"/>
  <c r="F168" i="11" s="1"/>
  <c r="T169" i="11" s="1"/>
  <c r="K31" i="11"/>
  <c r="K31" i="12"/>
  <c r="K292" i="10"/>
  <c r="Y29" i="11"/>
  <c r="Y290" i="10"/>
  <c r="CC290" i="10" s="1"/>
  <c r="CC300" i="10" s="1"/>
  <c r="Y29" i="12"/>
  <c r="S168" i="12"/>
  <c r="E168" i="12" s="1"/>
  <c r="S169" i="12" s="1"/>
  <c r="S326" i="12"/>
  <c r="S336" i="12" s="1"/>
  <c r="E326" i="12"/>
  <c r="I3005" i="1"/>
  <c r="I3011" i="1" s="1"/>
  <c r="I3170" i="1"/>
  <c r="I3176" i="1" s="1"/>
  <c r="I3335" i="1"/>
  <c r="I3341" i="1" s="1"/>
  <c r="I1795" i="1"/>
  <c r="I1801" i="1" s="1"/>
  <c r="AX61" i="12"/>
  <c r="BZ61" i="12" s="1"/>
  <c r="V97" i="12"/>
  <c r="BE193" i="11"/>
  <c r="AC211" i="11"/>
  <c r="AQ61" i="12"/>
  <c r="BS61" i="12" s="1"/>
  <c r="O97" i="12"/>
  <c r="AQ97" i="12" s="1"/>
  <c r="BS97" i="12" s="1"/>
  <c r="M118" i="12"/>
  <c r="M118" i="11"/>
  <c r="BQ118" i="11" s="1"/>
  <c r="AO212" i="10"/>
  <c r="AC209" i="11"/>
  <c r="CG209" i="11" s="1"/>
  <c r="BE191" i="11"/>
  <c r="BE206" i="11" s="1"/>
  <c r="AQ206" i="11" s="1"/>
  <c r="AC206" i="11"/>
  <c r="O206" i="11" s="1"/>
  <c r="BA262" i="12"/>
  <c r="AM262" i="12" s="1"/>
  <c r="AF100" i="12"/>
  <c r="BH100" i="12" s="1"/>
  <c r="D324" i="12"/>
  <c r="AF324" i="12" s="1"/>
  <c r="BH324" i="12" s="1"/>
  <c r="BB97" i="12"/>
  <c r="CD97" i="12" s="1"/>
  <c r="K97" i="12"/>
  <c r="L329" i="12"/>
  <c r="AT101" i="12"/>
  <c r="BV101" i="12" s="1"/>
  <c r="R325" i="12"/>
  <c r="AT325" i="12" s="1"/>
  <c r="BV325" i="12" s="1"/>
  <c r="AT94" i="12"/>
  <c r="AF94" i="12" s="1"/>
  <c r="R322" i="11"/>
  <c r="AT98" i="11"/>
  <c r="AO20" i="12"/>
  <c r="R325" i="11"/>
  <c r="BE61" i="12"/>
  <c r="CG61" i="12" s="1"/>
  <c r="AC97" i="12"/>
  <c r="AL213" i="10"/>
  <c r="Y244" i="12"/>
  <c r="K244" i="12" s="1"/>
  <c r="BA229" i="12"/>
  <c r="Y265" i="12"/>
  <c r="AB212" i="12"/>
  <c r="BD212" i="12" s="1"/>
  <c r="CF212" i="12" s="1"/>
  <c r="BD194" i="12"/>
  <c r="CF194" i="12" s="1"/>
  <c r="X211" i="12"/>
  <c r="AZ211" i="12" s="1"/>
  <c r="CB211" i="12" s="1"/>
  <c r="AZ193" i="12"/>
  <c r="CB193" i="12" s="1"/>
  <c r="AB210" i="12"/>
  <c r="BD192" i="12"/>
  <c r="AB206" i="12"/>
  <c r="N206" i="12" s="1"/>
  <c r="AZ191" i="12"/>
  <c r="CB191" i="12" s="1"/>
  <c r="CB206" i="12" s="1"/>
  <c r="BN206" i="12" s="1"/>
  <c r="X206" i="12"/>
  <c r="J206" i="12" s="1"/>
  <c r="M269" i="10"/>
  <c r="BQ269" i="10" s="1"/>
  <c r="O327" i="11"/>
  <c r="AV101" i="11"/>
  <c r="T325" i="11"/>
  <c r="E321" i="11"/>
  <c r="AG97" i="11"/>
  <c r="BA94" i="11"/>
  <c r="AM94" i="11" s="1"/>
  <c r="E327" i="12"/>
  <c r="BB61" i="12"/>
  <c r="CD61" i="12" s="1"/>
  <c r="N97" i="11"/>
  <c r="AP61" i="11"/>
  <c r="BE262" i="11"/>
  <c r="AQ262" i="11" s="1"/>
  <c r="BC262" i="11"/>
  <c r="AO262" i="11" s="1"/>
  <c r="AT262" i="11"/>
  <c r="AF262" i="11" s="1"/>
  <c r="BE20" i="11"/>
  <c r="AQ20" i="11" s="1"/>
  <c r="N327" i="11"/>
  <c r="BC61" i="11"/>
  <c r="AA97" i="11"/>
  <c r="CE97" i="11" s="1"/>
  <c r="L97" i="11"/>
  <c r="AN61" i="11"/>
  <c r="AV101" i="12"/>
  <c r="BX101" i="12" s="1"/>
  <c r="T325" i="12"/>
  <c r="AV325" i="12" s="1"/>
  <c r="BX325" i="12" s="1"/>
  <c r="E318" i="11"/>
  <c r="U244" i="11"/>
  <c r="G244" i="11" s="1"/>
  <c r="G1795" i="1" s="1"/>
  <c r="G1801" i="1" s="1"/>
  <c r="U265" i="11"/>
  <c r="BY265" i="11" s="1"/>
  <c r="BY280" i="11" s="1"/>
  <c r="AW229" i="11"/>
  <c r="AW244" i="11" s="1"/>
  <c r="AI244" i="11" s="1"/>
  <c r="F265" i="11"/>
  <c r="AH229" i="11"/>
  <c r="AV229" i="12"/>
  <c r="T265" i="12"/>
  <c r="T244" i="12"/>
  <c r="F244" i="12" s="1"/>
  <c r="Y137" i="11"/>
  <c r="Y137" i="12"/>
  <c r="BA269" i="10"/>
  <c r="L119" i="12"/>
  <c r="L119" i="11"/>
  <c r="BP119" i="11" s="1"/>
  <c r="AN213" i="10"/>
  <c r="M268" i="10"/>
  <c r="BQ268" i="10" s="1"/>
  <c r="AY209" i="10"/>
  <c r="W265" i="10"/>
  <c r="AW61" i="12"/>
  <c r="BY61" i="12" s="1"/>
  <c r="R209" i="10"/>
  <c r="BV209" i="10" s="1"/>
  <c r="AT97" i="10"/>
  <c r="D209" i="10"/>
  <c r="AL61" i="11"/>
  <c r="BD61" i="12"/>
  <c r="CF61" i="12" s="1"/>
  <c r="AB97" i="12"/>
  <c r="F97" i="11"/>
  <c r="BJ97" i="11" s="1"/>
  <c r="T97" i="11"/>
  <c r="BX97" i="11" s="1"/>
  <c r="T285" i="11"/>
  <c r="BX285" i="11" s="1"/>
  <c r="AV61" i="11"/>
  <c r="F285" i="11"/>
  <c r="X265" i="12"/>
  <c r="AZ229" i="12"/>
  <c r="X244" i="12"/>
  <c r="J244" i="12" s="1"/>
  <c r="AN194" i="12"/>
  <c r="BP194" i="12" s="1"/>
  <c r="L212" i="12"/>
  <c r="AN212" i="12" s="1"/>
  <c r="BP212" i="12" s="1"/>
  <c r="BB193" i="12"/>
  <c r="CD193" i="12" s="1"/>
  <c r="Z211" i="12"/>
  <c r="BB211" i="12" s="1"/>
  <c r="CD211" i="12" s="1"/>
  <c r="AT229" i="12"/>
  <c r="R244" i="12"/>
  <c r="D244" i="12" s="1"/>
  <c r="R265" i="12"/>
  <c r="AJ229" i="11"/>
  <c r="H265" i="11"/>
  <c r="AN192" i="12"/>
  <c r="BP192" i="12" s="1"/>
  <c r="L210" i="12"/>
  <c r="AN210" i="12" s="1"/>
  <c r="BP210" i="12" s="1"/>
  <c r="Z209" i="12"/>
  <c r="Z206" i="12"/>
  <c r="L206" i="12" s="1"/>
  <c r="BB191" i="12"/>
  <c r="CD191" i="12" s="1"/>
  <c r="Z136" i="11"/>
  <c r="CD136" i="11" s="1"/>
  <c r="Z136" i="12"/>
  <c r="BB268" i="10"/>
  <c r="AP118" i="11"/>
  <c r="N154" i="11"/>
  <c r="N286" i="11"/>
  <c r="N266" i="10"/>
  <c r="BD229" i="12"/>
  <c r="AB244" i="12"/>
  <c r="N244" i="12" s="1"/>
  <c r="AB265" i="12"/>
  <c r="AH213" i="10"/>
  <c r="F269" i="10"/>
  <c r="N119" i="12"/>
  <c r="AP213" i="10"/>
  <c r="N119" i="11"/>
  <c r="BR119" i="11" s="1"/>
  <c r="K269" i="10"/>
  <c r="BO269" i="10" s="1"/>
  <c r="M46" i="11"/>
  <c r="BQ46" i="11" s="1"/>
  <c r="M308" i="11"/>
  <c r="BQ308" i="11" s="1"/>
  <c r="O46" i="11"/>
  <c r="O308" i="11"/>
  <c r="BS308" i="11" s="1"/>
  <c r="BE20" i="10"/>
  <c r="AQ20" i="10" s="1"/>
  <c r="AB24" i="12"/>
  <c r="AB24" i="11"/>
  <c r="CF24" i="11" s="1"/>
  <c r="S132" i="10"/>
  <c r="R76" i="10"/>
  <c r="AT76" i="10"/>
  <c r="AB20" i="10"/>
  <c r="O157" i="10"/>
  <c r="BS157" i="10" s="1"/>
  <c r="O311" i="10"/>
  <c r="L310" i="12"/>
  <c r="L48" i="12"/>
  <c r="L328" i="12" s="1"/>
  <c r="AA47" i="11"/>
  <c r="AA327" i="11" s="1"/>
  <c r="AA309" i="11"/>
  <c r="AC48" i="12"/>
  <c r="AC328" i="12" s="1"/>
  <c r="AC310" i="12"/>
  <c r="M212" i="12"/>
  <c r="AO212" i="12" s="1"/>
  <c r="BQ212" i="12" s="1"/>
  <c r="AO194" i="12"/>
  <c r="BQ194" i="12" s="1"/>
  <c r="AY229" i="11"/>
  <c r="AY244" i="11" s="1"/>
  <c r="AK244" i="11" s="1"/>
  <c r="I2070" i="1" s="1"/>
  <c r="I2076" i="1" s="1"/>
  <c r="W244" i="11"/>
  <c r="I244" i="11" s="1"/>
  <c r="I2895" i="1" s="1"/>
  <c r="I2901" i="1" s="1"/>
  <c r="W265" i="11"/>
  <c r="CA265" i="11" s="1"/>
  <c r="CA280" i="11" s="1"/>
  <c r="AO193" i="12"/>
  <c r="BQ193" i="12" s="1"/>
  <c r="M211" i="12"/>
  <c r="AO211" i="12" s="1"/>
  <c r="BQ211" i="12" s="1"/>
  <c r="AA210" i="11"/>
  <c r="BC192" i="11"/>
  <c r="AO192" i="12"/>
  <c r="BQ192" i="12" s="1"/>
  <c r="M210" i="12"/>
  <c r="AO210" i="12" s="1"/>
  <c r="BQ210" i="12" s="1"/>
  <c r="M216" i="10"/>
  <c r="M328" i="10" s="1"/>
  <c r="AA119" i="11"/>
  <c r="AA269" i="10"/>
  <c r="AA119" i="12"/>
  <c r="BC119" i="12" s="1"/>
  <c r="CE119" i="12" s="1"/>
  <c r="BC213" i="10"/>
  <c r="AA46" i="11"/>
  <c r="AA308" i="11"/>
  <c r="CE308" i="11" s="1"/>
  <c r="AB47" i="12"/>
  <c r="AB327" i="12" s="1"/>
  <c r="AB309" i="12"/>
  <c r="AA311" i="12"/>
  <c r="AA49" i="12"/>
  <c r="AA329" i="12" s="1"/>
  <c r="Z309" i="12"/>
  <c r="Z47" i="12"/>
  <c r="Z327" i="12" s="1"/>
  <c r="AC46" i="12"/>
  <c r="AC326" i="12" s="1"/>
  <c r="AC308" i="12"/>
  <c r="AB310" i="11"/>
  <c r="AB48" i="11"/>
  <c r="AB328" i="11" s="1"/>
  <c r="Z46" i="12"/>
  <c r="Z326" i="12" s="1"/>
  <c r="Z308" i="12"/>
  <c r="L311" i="11"/>
  <c r="L49" i="11"/>
  <c r="L329" i="11" s="1"/>
  <c r="Z137" i="12"/>
  <c r="Z137" i="11"/>
  <c r="CD137" i="11" s="1"/>
  <c r="BB269" i="10"/>
  <c r="AL229" i="11"/>
  <c r="J265" i="11"/>
  <c r="L269" i="10"/>
  <c r="BP269" i="10" s="1"/>
  <c r="Z310" i="11"/>
  <c r="Z48" i="11"/>
  <c r="Z328" i="11" s="1"/>
  <c r="AB46" i="12"/>
  <c r="AB326" i="12" s="1"/>
  <c r="AB308" i="12"/>
  <c r="S156" i="10"/>
  <c r="BW156" i="10" s="1"/>
  <c r="M309" i="12"/>
  <c r="O310" i="11"/>
  <c r="L311" i="10"/>
  <c r="L157" i="10"/>
  <c r="BP157" i="10" s="1"/>
  <c r="T20" i="10"/>
  <c r="F20" i="10" s="1"/>
  <c r="AO23" i="11"/>
  <c r="N23" i="12"/>
  <c r="N154" i="10"/>
  <c r="BR154" i="10" s="1"/>
  <c r="N23" i="11"/>
  <c r="BR23" i="11" s="1"/>
  <c r="Y224" i="12"/>
  <c r="AM188" i="12"/>
  <c r="BA188" i="11"/>
  <c r="AM188" i="11" s="1"/>
  <c r="AM20" i="12"/>
  <c r="Y224" i="11"/>
  <c r="K224" i="11" s="1"/>
  <c r="Y225" i="11" s="1"/>
  <c r="AZ188" i="11"/>
  <c r="AL188" i="11" s="1"/>
  <c r="AZ188" i="12"/>
  <c r="AL188" i="12" s="1"/>
  <c r="X327" i="11"/>
  <c r="AZ20" i="12"/>
  <c r="AL20" i="12" s="1"/>
  <c r="AZ20" i="11"/>
  <c r="AL20" i="11" s="1"/>
  <c r="AM210" i="11"/>
  <c r="K224" i="12"/>
  <c r="Y225" i="12" s="1"/>
  <c r="AM20" i="11"/>
  <c r="AL213" i="12"/>
  <c r="BN213" i="12" s="1"/>
  <c r="AL97" i="11"/>
  <c r="AL101" i="12"/>
  <c r="BN101" i="12" s="1"/>
  <c r="K1680" i="2"/>
  <c r="K1684" i="2" s="1"/>
  <c r="H385" i="2"/>
  <c r="H389" i="2" s="1"/>
  <c r="D456" i="2"/>
  <c r="D460" i="2" s="1"/>
  <c r="M1498" i="2"/>
  <c r="M1504" i="2" s="1"/>
  <c r="M1508" i="2" s="1"/>
  <c r="J420" i="2"/>
  <c r="J424" i="2" s="1"/>
  <c r="L1296" i="2"/>
  <c r="L1300" i="2" s="1"/>
  <c r="E350" i="2"/>
  <c r="E354" i="2" s="1"/>
  <c r="J140" i="2"/>
  <c r="J144" i="2" s="1"/>
  <c r="D490" i="2"/>
  <c r="D494" i="2" s="1"/>
  <c r="L770" i="2"/>
  <c r="L774" i="2" s="1"/>
  <c r="G1155" i="2"/>
  <c r="G1159" i="2" s="1"/>
  <c r="K385" i="2"/>
  <c r="K389" i="2" s="1"/>
  <c r="L1540" i="2"/>
  <c r="L1544" i="2" s="1"/>
  <c r="J526" i="2"/>
  <c r="J530" i="2" s="1"/>
  <c r="N1330" i="2"/>
  <c r="N1334" i="2" s="1"/>
  <c r="O1330" i="2"/>
  <c r="O1334" i="2" s="1"/>
  <c r="F1015" i="2"/>
  <c r="F1019" i="2" s="1"/>
  <c r="L945" i="2"/>
  <c r="L949" i="2" s="1"/>
  <c r="D245" i="2"/>
  <c r="D249" i="2" s="1"/>
  <c r="L1261" i="2"/>
  <c r="L1265" i="2" s="1"/>
  <c r="M1751" i="2"/>
  <c r="M1755" i="2" s="1"/>
  <c r="O1051" i="2"/>
  <c r="O1055" i="2" s="1"/>
  <c r="M280" i="2"/>
  <c r="M284" i="2" s="1"/>
  <c r="M491" i="2"/>
  <c r="M495" i="2" s="1"/>
  <c r="M105" i="2"/>
  <c r="M109" i="2" s="1"/>
  <c r="O350" i="2"/>
  <c r="O354" i="2" s="1"/>
  <c r="O1008" i="2"/>
  <c r="O1014" i="2" s="1"/>
  <c r="O1018" i="2" s="1"/>
  <c r="E735" i="2"/>
  <c r="E739" i="2" s="1"/>
  <c r="J981" i="2"/>
  <c r="J985" i="2" s="1"/>
  <c r="H1190" i="2"/>
  <c r="H1194" i="2" s="1"/>
  <c r="D385" i="2"/>
  <c r="D389" i="2" s="1"/>
  <c r="O1401" i="2"/>
  <c r="O1405" i="2" s="1"/>
  <c r="N1750" i="2"/>
  <c r="N1754" i="2" s="1"/>
  <c r="O1715" i="2"/>
  <c r="O1719" i="2" s="1"/>
  <c r="O596" i="2"/>
  <c r="O600" i="2" s="1"/>
  <c r="J841" i="2"/>
  <c r="J845" i="2" s="1"/>
  <c r="F386" i="2"/>
  <c r="F390" i="2" s="1"/>
  <c r="I1358" i="2"/>
  <c r="I1364" i="2" s="1"/>
  <c r="I1368" i="2" s="1"/>
  <c r="D1751" i="2"/>
  <c r="D1755" i="2" s="1"/>
  <c r="P1755" i="2" s="1"/>
  <c r="H238" i="2"/>
  <c r="H244" i="2" s="1"/>
  <c r="H248" i="2" s="1"/>
  <c r="N1610" i="2"/>
  <c r="N1614" i="2" s="1"/>
  <c r="F1120" i="2"/>
  <c r="F1124" i="2" s="1"/>
  <c r="L771" i="2"/>
  <c r="L775" i="2" s="1"/>
  <c r="H210" i="2"/>
  <c r="H214" i="2" s="1"/>
  <c r="D1158" i="2"/>
  <c r="P1158" i="2" s="1"/>
  <c r="E175" i="2"/>
  <c r="E179" i="2" s="1"/>
  <c r="O945" i="2"/>
  <c r="O949" i="2" s="1"/>
  <c r="E105" i="2"/>
  <c r="E109" i="2" s="1"/>
  <c r="H281" i="2"/>
  <c r="H285" i="2" s="1"/>
  <c r="F518" i="2"/>
  <c r="F524" i="2" s="1"/>
  <c r="F528" i="2" s="1"/>
  <c r="F385" i="2"/>
  <c r="F389" i="2" s="1"/>
  <c r="I1261" i="2"/>
  <c r="I1265" i="2" s="1"/>
  <c r="E1191" i="2"/>
  <c r="E1195" i="2" s="1"/>
  <c r="O841" i="2"/>
  <c r="O845" i="2" s="1"/>
  <c r="F70" i="2"/>
  <c r="F74" i="2" s="1"/>
  <c r="M1646" i="2"/>
  <c r="M1650" i="2" s="1"/>
  <c r="J28" i="2"/>
  <c r="J34" i="2" s="1"/>
  <c r="J38" i="2" s="1"/>
  <c r="K981" i="2"/>
  <c r="K985" i="2" s="1"/>
  <c r="H141" i="2"/>
  <c r="H145" i="2" s="1"/>
  <c r="E1086" i="2"/>
  <c r="E1090" i="2" s="1"/>
  <c r="D980" i="2"/>
  <c r="P980" i="2" s="1"/>
  <c r="N631" i="2"/>
  <c r="N635" i="2" s="1"/>
  <c r="N1680" i="2"/>
  <c r="N1684" i="2" s="1"/>
  <c r="E1680" i="2"/>
  <c r="E1684" i="2" s="1"/>
  <c r="E1016" i="2"/>
  <c r="E1020" i="2" s="1"/>
  <c r="J1226" i="2"/>
  <c r="J1230" i="2" s="1"/>
  <c r="N456" i="2"/>
  <c r="N460" i="2" s="1"/>
  <c r="G630" i="2"/>
  <c r="G634" i="2" s="1"/>
  <c r="H1366" i="2"/>
  <c r="H1370" i="2" s="1"/>
  <c r="E1436" i="2"/>
  <c r="E1440" i="2" s="1"/>
  <c r="D1754" i="2"/>
  <c r="P1754" i="2" s="1"/>
  <c r="J1400" i="2"/>
  <c r="J1404" i="2" s="1"/>
  <c r="F245" i="2"/>
  <c r="F249" i="2" s="1"/>
  <c r="N1120" i="2"/>
  <c r="N1124" i="2" s="1"/>
  <c r="N316" i="2"/>
  <c r="N320" i="2" s="1"/>
  <c r="M1051" i="2"/>
  <c r="M1055" i="2" s="1"/>
  <c r="O981" i="2"/>
  <c r="O985" i="2" s="1"/>
  <c r="J1155" i="2"/>
  <c r="J1159" i="2" s="1"/>
  <c r="P1574" i="2"/>
  <c r="M1366" i="2"/>
  <c r="M1370" i="2" s="1"/>
  <c r="F351" i="2"/>
  <c r="F355" i="2" s="1"/>
  <c r="D1576" i="2"/>
  <c r="D1580" i="2" s="1"/>
  <c r="P1580" i="2" s="1"/>
  <c r="L1750" i="2"/>
  <c r="L1754" i="2" s="1"/>
  <c r="E1540" i="2"/>
  <c r="E1544" i="2" s="1"/>
  <c r="H1085" i="2"/>
  <c r="H1089" i="2" s="1"/>
  <c r="M630" i="2"/>
  <c r="M634" i="2" s="1"/>
  <c r="K350" i="2"/>
  <c r="K354" i="2" s="1"/>
  <c r="D1016" i="2"/>
  <c r="P1016" i="2" s="1"/>
  <c r="L351" i="2"/>
  <c r="L355" i="2" s="1"/>
  <c r="L281" i="2"/>
  <c r="L285" i="2" s="1"/>
  <c r="N1743" i="2"/>
  <c r="N1749" i="2" s="1"/>
  <c r="N1753" i="2" s="1"/>
  <c r="M805" i="2"/>
  <c r="M809" i="2" s="1"/>
  <c r="D1113" i="2"/>
  <c r="D1119" i="2" s="1"/>
  <c r="L1085" i="2"/>
  <c r="L1089" i="2" s="1"/>
  <c r="L343" i="2"/>
  <c r="L349" i="2" s="1"/>
  <c r="L353" i="2" s="1"/>
  <c r="M735" i="2"/>
  <c r="M739" i="2" s="1"/>
  <c r="D1716" i="2"/>
  <c r="G1016" i="2"/>
  <c r="G1020" i="2" s="1"/>
  <c r="G1366" i="2"/>
  <c r="G1370" i="2" s="1"/>
  <c r="F1261" i="2"/>
  <c r="F1265" i="2" s="1"/>
  <c r="I945" i="2"/>
  <c r="I949" i="2" s="1"/>
  <c r="P1714" i="2"/>
  <c r="D343" i="2"/>
  <c r="D349" i="2" s="1"/>
  <c r="D353" i="2" s="1"/>
  <c r="K876" i="2"/>
  <c r="K880" i="2" s="1"/>
  <c r="O526" i="2"/>
  <c r="O530" i="2" s="1"/>
  <c r="L665" i="2"/>
  <c r="L669" i="2" s="1"/>
  <c r="F588" i="2"/>
  <c r="F594" i="2" s="1"/>
  <c r="F598" i="2" s="1"/>
  <c r="K693" i="2"/>
  <c r="K699" i="2" s="1"/>
  <c r="K703" i="2" s="1"/>
  <c r="D1008" i="2"/>
  <c r="D1014" i="2" s="1"/>
  <c r="P1014" i="2" s="1"/>
  <c r="E210" i="2"/>
  <c r="E214" i="2" s="1"/>
  <c r="H1541" i="2"/>
  <c r="H1545" i="2" s="1"/>
  <c r="K910" i="2"/>
  <c r="K914" i="2" s="1"/>
  <c r="O175" i="2"/>
  <c r="O179" i="2" s="1"/>
  <c r="I911" i="2"/>
  <c r="I915" i="2" s="1"/>
  <c r="K631" i="2"/>
  <c r="K635" i="2" s="1"/>
  <c r="L876" i="2"/>
  <c r="L880" i="2" s="1"/>
  <c r="D1638" i="2"/>
  <c r="D1644" i="2" s="1"/>
  <c r="P1644" i="2" s="1"/>
  <c r="G695" i="2"/>
  <c r="G693" i="2" s="1"/>
  <c r="G699" i="2" s="1"/>
  <c r="G703" i="2" s="1"/>
  <c r="D525" i="2"/>
  <c r="D529" i="2" s="1"/>
  <c r="F456" i="2"/>
  <c r="F460" i="2" s="1"/>
  <c r="M210" i="2"/>
  <c r="M214" i="2" s="1"/>
  <c r="H413" i="2"/>
  <c r="H419" i="2" s="1"/>
  <c r="H423" i="2" s="1"/>
  <c r="H806" i="2"/>
  <c r="H810" i="2" s="1"/>
  <c r="I1464" i="2"/>
  <c r="I1470" i="2" s="1"/>
  <c r="I1474" i="2" s="1"/>
  <c r="I1465" i="2"/>
  <c r="I204" i="2"/>
  <c r="I210" i="2" s="1"/>
  <c r="I214" i="2" s="1"/>
  <c r="I205" i="2"/>
  <c r="G700" i="2"/>
  <c r="G704" i="2" s="1"/>
  <c r="I1786" i="2"/>
  <c r="I1790" i="2" s="1"/>
  <c r="I280" i="2"/>
  <c r="I284" i="2" s="1"/>
  <c r="J351" i="2"/>
  <c r="J355" i="2" s="1"/>
  <c r="G1436" i="2"/>
  <c r="G1440" i="2" s="1"/>
  <c r="F1680" i="2"/>
  <c r="F1684" i="2" s="1"/>
  <c r="M980" i="2"/>
  <c r="M984" i="2" s="1"/>
  <c r="J1575" i="2"/>
  <c r="J1579" i="2" s="1"/>
  <c r="M1156" i="2"/>
  <c r="M1160" i="2" s="1"/>
  <c r="F211" i="2"/>
  <c r="F215" i="2" s="1"/>
  <c r="P769" i="2"/>
  <c r="D773" i="2"/>
  <c r="P773" i="2" s="1"/>
  <c r="O560" i="2"/>
  <c r="O564" i="2" s="1"/>
  <c r="L70" i="2"/>
  <c r="L74" i="2" s="1"/>
  <c r="H1008" i="2"/>
  <c r="H1014" i="2" s="1"/>
  <c r="H1018" i="2" s="1"/>
  <c r="H1505" i="2"/>
  <c r="H1509" i="2" s="1"/>
  <c r="I1086" i="2"/>
  <c r="I1090" i="2" s="1"/>
  <c r="I344" i="2"/>
  <c r="I350" i="2" s="1"/>
  <c r="I354" i="2" s="1"/>
  <c r="L421" i="2"/>
  <c r="L425" i="2" s="1"/>
  <c r="O1575" i="2"/>
  <c r="O1579" i="2" s="1"/>
  <c r="I1295" i="2"/>
  <c r="I1299" i="2" s="1"/>
  <c r="M413" i="2"/>
  <c r="M419" i="2" s="1"/>
  <c r="M423" i="2" s="1"/>
  <c r="H903" i="2"/>
  <c r="H909" i="2" s="1"/>
  <c r="H913" i="2" s="1"/>
  <c r="K316" i="2"/>
  <c r="K320" i="2" s="1"/>
  <c r="I141" i="2"/>
  <c r="I145" i="2" s="1"/>
  <c r="N385" i="2"/>
  <c r="N389" i="2" s="1"/>
  <c r="O1646" i="2"/>
  <c r="O1650" i="2" s="1"/>
  <c r="I1156" i="2"/>
  <c r="I1160" i="2" s="1"/>
  <c r="N875" i="2"/>
  <c r="N879" i="2" s="1"/>
  <c r="F631" i="2"/>
  <c r="F635" i="2" s="1"/>
  <c r="F35" i="2"/>
  <c r="F39" i="2" s="1"/>
  <c r="D1365" i="2"/>
  <c r="E456" i="2"/>
  <c r="E460" i="2" s="1"/>
  <c r="L1471" i="2"/>
  <c r="L1475" i="2" s="1"/>
  <c r="D938" i="2"/>
  <c r="D944" i="2" s="1"/>
  <c r="G380" i="2"/>
  <c r="G378" i="2" s="1"/>
  <c r="G384" i="2" s="1"/>
  <c r="M526" i="2"/>
  <c r="M530" i="2" s="1"/>
  <c r="H176" i="2"/>
  <c r="H180" i="2" s="1"/>
  <c r="M595" i="2"/>
  <c r="M599" i="2" s="1"/>
  <c r="O665" i="2"/>
  <c r="O669" i="2" s="1"/>
  <c r="J1050" i="2"/>
  <c r="J1054" i="2" s="1"/>
  <c r="N1751" i="2"/>
  <c r="N1755" i="2" s="1"/>
  <c r="J911" i="2"/>
  <c r="J915" i="2" s="1"/>
  <c r="F106" i="2"/>
  <c r="F110" i="2" s="1"/>
  <c r="I414" i="2"/>
  <c r="I413" i="2" s="1"/>
  <c r="I419" i="2" s="1"/>
  <c r="I423" i="2" s="1"/>
  <c r="M203" i="2"/>
  <c r="M209" i="2" s="1"/>
  <c r="M213" i="2" s="1"/>
  <c r="I1045" i="2"/>
  <c r="I1051" i="2" s="1"/>
  <c r="I1055" i="2" s="1"/>
  <c r="O71" i="2"/>
  <c r="O75" i="2" s="1"/>
  <c r="O735" i="2"/>
  <c r="O739" i="2" s="1"/>
  <c r="K420" i="2"/>
  <c r="K424" i="2" s="1"/>
  <c r="M1610" i="2"/>
  <c r="M1614" i="2" s="1"/>
  <c r="F1400" i="2"/>
  <c r="F1404" i="2" s="1"/>
  <c r="O385" i="2"/>
  <c r="O389" i="2" s="1"/>
  <c r="J1120" i="2"/>
  <c r="J1124" i="2" s="1"/>
  <c r="N561" i="2"/>
  <c r="N565" i="2" s="1"/>
  <c r="I1016" i="2"/>
  <c r="I1020" i="2" s="1"/>
  <c r="I623" i="2"/>
  <c r="I629" i="2" s="1"/>
  <c r="I633" i="2" s="1"/>
  <c r="M1015" i="2"/>
  <c r="M1019" i="2" s="1"/>
  <c r="J595" i="2"/>
  <c r="J599" i="2" s="1"/>
  <c r="K140" i="2"/>
  <c r="K144" i="2" s="1"/>
  <c r="G910" i="2"/>
  <c r="G914" i="2" s="1"/>
  <c r="K209" i="4"/>
  <c r="L209" i="4"/>
  <c r="I106" i="2"/>
  <c r="I110" i="2" s="1"/>
  <c r="E36" i="2"/>
  <c r="E40" i="2" s="1"/>
  <c r="J771" i="2"/>
  <c r="J775" i="2" s="1"/>
  <c r="L316" i="2"/>
  <c r="L320" i="2" s="1"/>
  <c r="F1541" i="2"/>
  <c r="F1545" i="2" s="1"/>
  <c r="K1191" i="2"/>
  <c r="K1195" i="2" s="1"/>
  <c r="N210" i="2"/>
  <c r="N214" i="2" s="1"/>
  <c r="M1191" i="2"/>
  <c r="M1195" i="2" s="1"/>
  <c r="J1785" i="2"/>
  <c r="J1789" i="2" s="1"/>
  <c r="E1708" i="2"/>
  <c r="E1714" i="2" s="1"/>
  <c r="E1718" i="2" s="1"/>
  <c r="G875" i="2"/>
  <c r="G879" i="2" s="1"/>
  <c r="M1673" i="2"/>
  <c r="M1679" i="2" s="1"/>
  <c r="M1683" i="2" s="1"/>
  <c r="D209" i="4"/>
  <c r="D878" i="2"/>
  <c r="P878" i="2" s="1"/>
  <c r="P874" i="2"/>
  <c r="L94" i="2"/>
  <c r="L105" i="2" s="1"/>
  <c r="L109" i="2" s="1"/>
  <c r="O1529" i="2"/>
  <c r="O1540" i="2" s="1"/>
  <c r="O1544" i="2" s="1"/>
  <c r="J798" i="2"/>
  <c r="J804" i="2" s="1"/>
  <c r="J808" i="2" s="1"/>
  <c r="J490" i="2"/>
  <c r="J494" i="2" s="1"/>
  <c r="K980" i="2"/>
  <c r="K984" i="2" s="1"/>
  <c r="O623" i="2"/>
  <c r="O629" i="2" s="1"/>
  <c r="O633" i="2" s="1"/>
  <c r="N350" i="2"/>
  <c r="N354" i="2" s="1"/>
  <c r="L526" i="2"/>
  <c r="L530" i="2" s="1"/>
  <c r="H735" i="2"/>
  <c r="H739" i="2" s="1"/>
  <c r="F281" i="2"/>
  <c r="F285" i="2" s="1"/>
  <c r="E1113" i="2"/>
  <c r="E1119" i="2" s="1"/>
  <c r="E1123" i="2" s="1"/>
  <c r="N876" i="2"/>
  <c r="N880" i="2" s="1"/>
  <c r="M28" i="2"/>
  <c r="M34" i="2" s="1"/>
  <c r="M38" i="2" s="1"/>
  <c r="K106" i="2"/>
  <c r="K110" i="2" s="1"/>
  <c r="E981" i="2"/>
  <c r="E985" i="2" s="1"/>
  <c r="E1358" i="2"/>
  <c r="E1364" i="2" s="1"/>
  <c r="E1368" i="2" s="1"/>
  <c r="L1120" i="2"/>
  <c r="L1124" i="2" s="1"/>
  <c r="O805" i="2"/>
  <c r="O809" i="2" s="1"/>
  <c r="K1016" i="2"/>
  <c r="K1020" i="2" s="1"/>
  <c r="N1155" i="2"/>
  <c r="N1159" i="2" s="1"/>
  <c r="K1365" i="2"/>
  <c r="K1369" i="2" s="1"/>
  <c r="L980" i="2"/>
  <c r="L984" i="2" s="1"/>
  <c r="M1260" i="2"/>
  <c r="M1264" i="2" s="1"/>
  <c r="M385" i="2"/>
  <c r="M389" i="2" s="1"/>
  <c r="M1681" i="2"/>
  <c r="M1685" i="2" s="1"/>
  <c r="N141" i="2"/>
  <c r="N145" i="2" s="1"/>
  <c r="L1610" i="2"/>
  <c r="L1614" i="2" s="1"/>
  <c r="P1399" i="2"/>
  <c r="L1436" i="2"/>
  <c r="L1440" i="2" s="1"/>
  <c r="D665" i="2"/>
  <c r="D669" i="2" s="1"/>
  <c r="J1778" i="2"/>
  <c r="J1784" i="2" s="1"/>
  <c r="J1788" i="2" s="1"/>
  <c r="O490" i="2"/>
  <c r="O494" i="2" s="1"/>
  <c r="N1645" i="2"/>
  <c r="N1649" i="2" s="1"/>
  <c r="F981" i="2"/>
  <c r="F985" i="2" s="1"/>
  <c r="K281" i="2"/>
  <c r="K285" i="2" s="1"/>
  <c r="M561" i="2"/>
  <c r="M565" i="2" s="1"/>
  <c r="N175" i="2"/>
  <c r="N179" i="2" s="1"/>
  <c r="L1365" i="2"/>
  <c r="L1369" i="2" s="1"/>
  <c r="K973" i="2"/>
  <c r="K979" i="2" s="1"/>
  <c r="K983" i="2" s="1"/>
  <c r="L630" i="2"/>
  <c r="L634" i="2" s="1"/>
  <c r="M1393" i="2"/>
  <c r="M1399" i="2" s="1"/>
  <c r="M1403" i="2" s="1"/>
  <c r="O1218" i="2"/>
  <c r="O1224" i="2" s="1"/>
  <c r="O1228" i="2" s="1"/>
  <c r="E518" i="2"/>
  <c r="E524" i="2" s="1"/>
  <c r="E528" i="2" s="1"/>
  <c r="I763" i="2"/>
  <c r="I769" i="2" s="1"/>
  <c r="I773" i="2" s="1"/>
  <c r="I98" i="2"/>
  <c r="I104" i="2" s="1"/>
  <c r="I108" i="2" s="1"/>
  <c r="I1293" i="2"/>
  <c r="I1285" i="2" s="1"/>
  <c r="H700" i="2"/>
  <c r="H704" i="2" s="1"/>
  <c r="P194" i="4"/>
  <c r="P192" i="4"/>
  <c r="P200" i="4"/>
  <c r="P195" i="4"/>
  <c r="N1078" i="2"/>
  <c r="N1084" i="2" s="1"/>
  <c r="N1088" i="2" s="1"/>
  <c r="E1330" i="2"/>
  <c r="E1334" i="2" s="1"/>
  <c r="M175" i="2"/>
  <c r="M179" i="2" s="1"/>
  <c r="D1649" i="2"/>
  <c r="P1649" i="2" s="1"/>
  <c r="P1645" i="2"/>
  <c r="L560" i="2"/>
  <c r="L564" i="2" s="1"/>
  <c r="O561" i="2"/>
  <c r="O565" i="2" s="1"/>
  <c r="J273" i="2"/>
  <c r="J279" i="2" s="1"/>
  <c r="J283" i="2" s="1"/>
  <c r="D315" i="2"/>
  <c r="P315" i="2" s="1"/>
  <c r="F1050" i="2"/>
  <c r="F1054" i="2" s="1"/>
  <c r="E973" i="2"/>
  <c r="E979" i="2" s="1"/>
  <c r="E983" i="2" s="1"/>
  <c r="J456" i="2"/>
  <c r="J460" i="2" s="1"/>
  <c r="D281" i="2"/>
  <c r="D285" i="2" s="1"/>
  <c r="L1786" i="2"/>
  <c r="L1790" i="2" s="1"/>
  <c r="M841" i="2"/>
  <c r="M845" i="2" s="1"/>
  <c r="M1538" i="2"/>
  <c r="M1530" i="2" s="1"/>
  <c r="M1541" i="2" s="1"/>
  <c r="M1545" i="2" s="1"/>
  <c r="J1611" i="2"/>
  <c r="J1615" i="2" s="1"/>
  <c r="M1330" i="2"/>
  <c r="M1334" i="2" s="1"/>
  <c r="F1505" i="2"/>
  <c r="F1509" i="2" s="1"/>
  <c r="H1470" i="2"/>
  <c r="H1474" i="2" s="1"/>
  <c r="D108" i="2"/>
  <c r="P108" i="2" s="1"/>
  <c r="P104" i="2"/>
  <c r="D1124" i="2"/>
  <c r="P1124" i="2" s="1"/>
  <c r="P1120" i="2"/>
  <c r="H693" i="2"/>
  <c r="H699" i="2" s="1"/>
  <c r="H703" i="2" s="1"/>
  <c r="J875" i="2"/>
  <c r="J879" i="2" s="1"/>
  <c r="F910" i="2"/>
  <c r="F914" i="2" s="1"/>
  <c r="I29" i="2"/>
  <c r="I35" i="2" s="1"/>
  <c r="I39" i="2" s="1"/>
  <c r="D105" i="2"/>
  <c r="D109" i="2" s="1"/>
  <c r="P109" i="2" s="1"/>
  <c r="E385" i="2"/>
  <c r="E389" i="2" s="1"/>
  <c r="D1078" i="2"/>
  <c r="D1084" i="2" s="1"/>
  <c r="D1088" i="2" s="1"/>
  <c r="P1088" i="2" s="1"/>
  <c r="D1541" i="2"/>
  <c r="P1539" i="2"/>
  <c r="F1191" i="2"/>
  <c r="F1195" i="2" s="1"/>
  <c r="L71" i="2"/>
  <c r="L75" i="2" s="1"/>
  <c r="G1675" i="2"/>
  <c r="G1673" i="2" s="1"/>
  <c r="G1679" i="2" s="1"/>
  <c r="G1683" i="2" s="1"/>
  <c r="F1575" i="2"/>
  <c r="F1579" i="2" s="1"/>
  <c r="N1050" i="2"/>
  <c r="N1054" i="2" s="1"/>
  <c r="H875" i="2"/>
  <c r="H879" i="2" s="1"/>
  <c r="I876" i="2"/>
  <c r="I880" i="2" s="1"/>
  <c r="L1716" i="2"/>
  <c r="L1720" i="2" s="1"/>
  <c r="K1505" i="2"/>
  <c r="K1509" i="2" s="1"/>
  <c r="E28" i="2"/>
  <c r="E34" i="2" s="1"/>
  <c r="E38" i="2" s="1"/>
  <c r="D805" i="2"/>
  <c r="D809" i="2" s="1"/>
  <c r="P809" i="2" s="1"/>
  <c r="K1330" i="2"/>
  <c r="K1334" i="2" s="1"/>
  <c r="H1156" i="2"/>
  <c r="H1160" i="2" s="1"/>
  <c r="O875" i="2"/>
  <c r="O879" i="2" s="1"/>
  <c r="K1120" i="2"/>
  <c r="K1124" i="2" s="1"/>
  <c r="L1156" i="2"/>
  <c r="L1160" i="2" s="1"/>
  <c r="J946" i="2"/>
  <c r="J950" i="2" s="1"/>
  <c r="E1750" i="2"/>
  <c r="E1754" i="2" s="1"/>
  <c r="F770" i="2"/>
  <c r="F774" i="2" s="1"/>
  <c r="F308" i="2"/>
  <c r="F314" i="2" s="1"/>
  <c r="F318" i="2" s="1"/>
  <c r="L623" i="2"/>
  <c r="L629" i="2" s="1"/>
  <c r="L633" i="2" s="1"/>
  <c r="E1258" i="2"/>
  <c r="E1250" i="2" s="1"/>
  <c r="E1261" i="2" s="1"/>
  <c r="E1265" i="2" s="1"/>
  <c r="G1188" i="2"/>
  <c r="G1180" i="2" s="1"/>
  <c r="I1328" i="2"/>
  <c r="I1320" i="2" s="1"/>
  <c r="I1331" i="2" s="1"/>
  <c r="I1335" i="2" s="1"/>
  <c r="O1118" i="2"/>
  <c r="O1110" i="2" s="1"/>
  <c r="O1121" i="2" s="1"/>
  <c r="O1125" i="2" s="1"/>
  <c r="J138" i="2"/>
  <c r="J130" i="2" s="1"/>
  <c r="J141" i="2" s="1"/>
  <c r="J145" i="2" s="1"/>
  <c r="N1538" i="2"/>
  <c r="N1530" i="2" s="1"/>
  <c r="N1541" i="2" s="1"/>
  <c r="N1545" i="2" s="1"/>
  <c r="K1113" i="2"/>
  <c r="K1119" i="2" s="1"/>
  <c r="K1123" i="2" s="1"/>
  <c r="E1328" i="2"/>
  <c r="E1320" i="2" s="1"/>
  <c r="E1331" i="2" s="1"/>
  <c r="E1335" i="2" s="1"/>
  <c r="G1258" i="2"/>
  <c r="G1250" i="2" s="1"/>
  <c r="G1261" i="2" s="1"/>
  <c r="G1265" i="2" s="1"/>
  <c r="O1188" i="2"/>
  <c r="O1180" i="2" s="1"/>
  <c r="O1191" i="2" s="1"/>
  <c r="O1195" i="2" s="1"/>
  <c r="O1153" i="2"/>
  <c r="O1145" i="2" s="1"/>
  <c r="O1156" i="2" s="1"/>
  <c r="O1160" i="2" s="1"/>
  <c r="M1083" i="2"/>
  <c r="M1075" i="2" s="1"/>
  <c r="M1086" i="2" s="1"/>
  <c r="M1090" i="2" s="1"/>
  <c r="M833" i="2"/>
  <c r="M839" i="2" s="1"/>
  <c r="M843" i="2" s="1"/>
  <c r="I308" i="2"/>
  <c r="I314" i="2" s="1"/>
  <c r="I318" i="2" s="1"/>
  <c r="M973" i="2"/>
  <c r="M979" i="2" s="1"/>
  <c r="M983" i="2" s="1"/>
  <c r="H1748" i="2"/>
  <c r="H1740" i="2" s="1"/>
  <c r="H1751" i="2" s="1"/>
  <c r="H1755" i="2" s="1"/>
  <c r="J1218" i="2"/>
  <c r="J1224" i="2" s="1"/>
  <c r="J1228" i="2" s="1"/>
  <c r="N768" i="2"/>
  <c r="N760" i="2" s="1"/>
  <c r="N771" i="2" s="1"/>
  <c r="N775" i="2" s="1"/>
  <c r="J1568" i="2"/>
  <c r="J1574" i="2" s="1"/>
  <c r="J1578" i="2" s="1"/>
  <c r="L1428" i="2"/>
  <c r="L1434" i="2" s="1"/>
  <c r="L1438" i="2" s="1"/>
  <c r="O383" i="2"/>
  <c r="O375" i="2" s="1"/>
  <c r="O386" i="2" s="1"/>
  <c r="O390" i="2" s="1"/>
  <c r="M208" i="2"/>
  <c r="M200" i="2" s="1"/>
  <c r="M211" i="2" s="1"/>
  <c r="M215" i="2" s="1"/>
  <c r="O35" i="2"/>
  <c r="O39" i="2" s="1"/>
  <c r="K938" i="2"/>
  <c r="K944" i="2" s="1"/>
  <c r="K948" i="2" s="1"/>
  <c r="N1783" i="2"/>
  <c r="N1775" i="2" s="1"/>
  <c r="N1786" i="2" s="1"/>
  <c r="N1790" i="2" s="1"/>
  <c r="J1573" i="2"/>
  <c r="J1565" i="2" s="1"/>
  <c r="J1576" i="2" s="1"/>
  <c r="J1580" i="2" s="1"/>
  <c r="I453" i="2"/>
  <c r="I445" i="2" s="1"/>
  <c r="L1113" i="2"/>
  <c r="L1119" i="2" s="1"/>
  <c r="L1123" i="2" s="1"/>
  <c r="M978" i="2"/>
  <c r="M970" i="2" s="1"/>
  <c r="M981" i="2" s="1"/>
  <c r="M985" i="2" s="1"/>
  <c r="O348" i="2"/>
  <c r="O340" i="2" s="1"/>
  <c r="O351" i="2" s="1"/>
  <c r="O355" i="2" s="1"/>
  <c r="L63" i="2"/>
  <c r="L69" i="2" s="1"/>
  <c r="L73" i="2" s="1"/>
  <c r="O798" i="2"/>
  <c r="O804" i="2" s="1"/>
  <c r="O808" i="2" s="1"/>
  <c r="I418" i="2"/>
  <c r="I410" i="2" s="1"/>
  <c r="I421" i="2" s="1"/>
  <c r="I425" i="2" s="1"/>
  <c r="J68" i="2"/>
  <c r="J60" i="2" s="1"/>
  <c r="J71" i="2" s="1"/>
  <c r="J75" i="2" s="1"/>
  <c r="E728" i="2"/>
  <c r="E734" i="2" s="1"/>
  <c r="E738" i="2" s="1"/>
  <c r="F1638" i="2"/>
  <c r="F1644" i="2" s="1"/>
  <c r="F1648" i="2" s="1"/>
  <c r="K1673" i="2"/>
  <c r="K1679" i="2" s="1"/>
  <c r="K1683" i="2" s="1"/>
  <c r="M1603" i="2"/>
  <c r="M1609" i="2" s="1"/>
  <c r="M1613" i="2" s="1"/>
  <c r="O1323" i="2"/>
  <c r="O1329" i="2" s="1"/>
  <c r="O1333" i="2" s="1"/>
  <c r="L36" i="2"/>
  <c r="L40" i="2" s="1"/>
  <c r="N700" i="2"/>
  <c r="N704" i="2" s="1"/>
  <c r="E1218" i="2"/>
  <c r="E1224" i="2" s="1"/>
  <c r="E1228" i="2" s="1"/>
  <c r="E1743" i="2"/>
  <c r="E1749" i="2" s="1"/>
  <c r="E1753" i="2" s="1"/>
  <c r="L175" i="2"/>
  <c r="L179" i="2" s="1"/>
  <c r="O106" i="2"/>
  <c r="O110" i="2" s="1"/>
  <c r="D560" i="2"/>
  <c r="D564" i="2" s="1"/>
  <c r="N1400" i="2"/>
  <c r="N1404" i="2" s="1"/>
  <c r="L1575" i="2"/>
  <c r="L1579" i="2" s="1"/>
  <c r="D143" i="2"/>
  <c r="P143" i="2" s="1"/>
  <c r="O1785" i="2"/>
  <c r="O1789" i="2" s="1"/>
  <c r="F735" i="2"/>
  <c r="F739" i="2" s="1"/>
  <c r="K1470" i="2"/>
  <c r="K1474" i="2" s="1"/>
  <c r="I835" i="2"/>
  <c r="I833" i="2" s="1"/>
  <c r="I839" i="2" s="1"/>
  <c r="I843" i="2" s="1"/>
  <c r="M313" i="2"/>
  <c r="M305" i="2" s="1"/>
  <c r="M316" i="2" s="1"/>
  <c r="M320" i="2" s="1"/>
  <c r="I1078" i="2"/>
  <c r="I1084" i="2" s="1"/>
  <c r="I1088" i="2" s="1"/>
  <c r="G1564" i="2"/>
  <c r="G1575" i="2" s="1"/>
  <c r="G1579" i="2" s="1"/>
  <c r="K141" i="2"/>
  <c r="K145" i="2" s="1"/>
  <c r="K1435" i="2"/>
  <c r="K1439" i="2" s="1"/>
  <c r="L1568" i="2"/>
  <c r="L1574" i="2" s="1"/>
  <c r="L1578" i="2" s="1"/>
  <c r="L1363" i="2"/>
  <c r="L1355" i="2" s="1"/>
  <c r="L1366" i="2" s="1"/>
  <c r="L1370" i="2" s="1"/>
  <c r="O910" i="2"/>
  <c r="O914" i="2" s="1"/>
  <c r="G315" i="2"/>
  <c r="G319" i="2" s="1"/>
  <c r="N490" i="2"/>
  <c r="N494" i="2" s="1"/>
  <c r="F1646" i="2"/>
  <c r="F1650" i="2" s="1"/>
  <c r="P945" i="2"/>
  <c r="D949" i="2"/>
  <c r="P949" i="2" s="1"/>
  <c r="H1401" i="2"/>
  <c r="H1405" i="2" s="1"/>
  <c r="O421" i="2"/>
  <c r="O425" i="2" s="1"/>
  <c r="F560" i="2"/>
  <c r="F564" i="2" s="1"/>
  <c r="K308" i="2"/>
  <c r="K314" i="2" s="1"/>
  <c r="K318" i="2" s="1"/>
  <c r="D1125" i="2"/>
  <c r="P1125" i="2" s="1"/>
  <c r="G841" i="2"/>
  <c r="G845" i="2" s="1"/>
  <c r="P1434" i="2"/>
  <c r="P804" i="2"/>
  <c r="F1358" i="2"/>
  <c r="F1364" i="2" s="1"/>
  <c r="F1368" i="2" s="1"/>
  <c r="G770" i="2"/>
  <c r="G774" i="2" s="1"/>
  <c r="G1643" i="2"/>
  <c r="G1635" i="2" s="1"/>
  <c r="G1646" i="2" s="1"/>
  <c r="G1650" i="2" s="1"/>
  <c r="F1363" i="2"/>
  <c r="F1355" i="2" s="1"/>
  <c r="F1366" i="2" s="1"/>
  <c r="F1370" i="2" s="1"/>
  <c r="I1185" i="2"/>
  <c r="I1183" i="2" s="1"/>
  <c r="I1189" i="2" s="1"/>
  <c r="I1193" i="2" s="1"/>
  <c r="N1190" i="2"/>
  <c r="N1194" i="2" s="1"/>
  <c r="E841" i="2"/>
  <c r="E845" i="2" s="1"/>
  <c r="N806" i="2"/>
  <c r="N810" i="2" s="1"/>
  <c r="D623" i="2"/>
  <c r="D629" i="2" s="1"/>
  <c r="J1365" i="2"/>
  <c r="J1369" i="2" s="1"/>
  <c r="G1785" i="2"/>
  <c r="G1789" i="2" s="1"/>
  <c r="O1708" i="2"/>
  <c r="O1714" i="2" s="1"/>
  <c r="O1718" i="2" s="1"/>
  <c r="F768" i="2"/>
  <c r="F760" i="2" s="1"/>
  <c r="F771" i="2" s="1"/>
  <c r="F775" i="2" s="1"/>
  <c r="N1715" i="2"/>
  <c r="N1719" i="2" s="1"/>
  <c r="P1537" i="2"/>
  <c r="L840" i="2"/>
  <c r="L844" i="2" s="1"/>
  <c r="E1470" i="2"/>
  <c r="E1474" i="2" s="1"/>
  <c r="F1365" i="2"/>
  <c r="F1369" i="2" s="1"/>
  <c r="J736" i="2"/>
  <c r="J740" i="2" s="1"/>
  <c r="J701" i="2"/>
  <c r="J705" i="2" s="1"/>
  <c r="H588" i="2"/>
  <c r="H594" i="2" s="1"/>
  <c r="H598" i="2" s="1"/>
  <c r="P909" i="2"/>
  <c r="K1358" i="2"/>
  <c r="K1364" i="2" s="1"/>
  <c r="K1368" i="2" s="1"/>
  <c r="K133" i="2"/>
  <c r="K139" i="2" s="1"/>
  <c r="K143" i="2" s="1"/>
  <c r="M378" i="2"/>
  <c r="M384" i="2" s="1"/>
  <c r="M388" i="2" s="1"/>
  <c r="F840" i="2"/>
  <c r="F844" i="2" s="1"/>
  <c r="D1778" i="2"/>
  <c r="D1784" i="2" s="1"/>
  <c r="D1788" i="2" s="1"/>
  <c r="E1428" i="2"/>
  <c r="E1434" i="2" s="1"/>
  <c r="E1438" i="2" s="1"/>
  <c r="D33" i="2"/>
  <c r="D25" i="2" s="1"/>
  <c r="D36" i="2" s="1"/>
  <c r="D40" i="2" s="1"/>
  <c r="N1463" i="2"/>
  <c r="N1469" i="2" s="1"/>
  <c r="N1473" i="2" s="1"/>
  <c r="D1258" i="2"/>
  <c r="D1250" i="2" s="1"/>
  <c r="D1261" i="2" s="1"/>
  <c r="P1261" i="2" s="1"/>
  <c r="J1043" i="2"/>
  <c r="J1049" i="2" s="1"/>
  <c r="J1053" i="2" s="1"/>
  <c r="F876" i="2"/>
  <c r="F880" i="2" s="1"/>
  <c r="F1293" i="2"/>
  <c r="F1285" i="2" s="1"/>
  <c r="F1296" i="2" s="1"/>
  <c r="F1300" i="2" s="1"/>
  <c r="M1470" i="2"/>
  <c r="M1474" i="2" s="1"/>
  <c r="F1043" i="2"/>
  <c r="F1049" i="2" s="1"/>
  <c r="F1053" i="2" s="1"/>
  <c r="N1470" i="2"/>
  <c r="N1474" i="2" s="1"/>
  <c r="M1778" i="2"/>
  <c r="M1784" i="2" s="1"/>
  <c r="M1788" i="2" s="1"/>
  <c r="O209" i="4"/>
  <c r="P977" i="2"/>
  <c r="H315" i="2"/>
  <c r="H319" i="2" s="1"/>
  <c r="O876" i="2"/>
  <c r="O880" i="2" s="1"/>
  <c r="J630" i="2"/>
  <c r="J634" i="2" s="1"/>
  <c r="L378" i="2"/>
  <c r="L384" i="2" s="1"/>
  <c r="L388" i="2" s="1"/>
  <c r="D1786" i="2"/>
  <c r="D1790" i="2" s="1"/>
  <c r="K273" i="2"/>
  <c r="K279" i="2" s="1"/>
  <c r="K283" i="2" s="1"/>
  <c r="J1085" i="2"/>
  <c r="J1089" i="2" s="1"/>
  <c r="D1019" i="2"/>
  <c r="P1019" i="2" s="1"/>
  <c r="O1505" i="2"/>
  <c r="O1509" i="2" s="1"/>
  <c r="I1120" i="2"/>
  <c r="I1124" i="2" s="1"/>
  <c r="I840" i="2"/>
  <c r="I844" i="2" s="1"/>
  <c r="D1753" i="2"/>
  <c r="P1753" i="2" s="1"/>
  <c r="O1498" i="2"/>
  <c r="O1504" i="2" s="1"/>
  <c r="O1508" i="2" s="1"/>
  <c r="K945" i="2"/>
  <c r="K949" i="2" s="1"/>
  <c r="D1404" i="2"/>
  <c r="P1404" i="2" s="1"/>
  <c r="P1400" i="2"/>
  <c r="E1503" i="2"/>
  <c r="E1495" i="2" s="1"/>
  <c r="E1506" i="2" s="1"/>
  <c r="E1510" i="2" s="1"/>
  <c r="L1183" i="2"/>
  <c r="L1189" i="2" s="1"/>
  <c r="L1193" i="2" s="1"/>
  <c r="F728" i="2"/>
  <c r="F734" i="2" s="1"/>
  <c r="F738" i="2" s="1"/>
  <c r="F98" i="2"/>
  <c r="F104" i="2" s="1"/>
  <c r="F108" i="2" s="1"/>
  <c r="P175" i="4"/>
  <c r="L1190" i="2"/>
  <c r="L1194" i="2" s="1"/>
  <c r="D1086" i="2"/>
  <c r="D1090" i="2" s="1"/>
  <c r="P1090" i="2" s="1"/>
  <c r="O378" i="2"/>
  <c r="O384" i="2" s="1"/>
  <c r="O388" i="2" s="1"/>
  <c r="E1505" i="2"/>
  <c r="E1509" i="2" s="1"/>
  <c r="I838" i="2"/>
  <c r="I830" i="2" s="1"/>
  <c r="L735" i="2"/>
  <c r="L739" i="2" s="1"/>
  <c r="N980" i="2"/>
  <c r="N984" i="2" s="1"/>
  <c r="O98" i="2"/>
  <c r="O104" i="2" s="1"/>
  <c r="O108" i="2" s="1"/>
  <c r="I589" i="2"/>
  <c r="I595" i="2" s="1"/>
  <c r="I599" i="2" s="1"/>
  <c r="I590" i="2"/>
  <c r="I596" i="2" s="1"/>
  <c r="I600" i="2" s="1"/>
  <c r="P198" i="4"/>
  <c r="N735" i="2"/>
  <c r="N739" i="2" s="1"/>
  <c r="G1751" i="2"/>
  <c r="G1755" i="2" s="1"/>
  <c r="N841" i="2"/>
  <c r="N845" i="2" s="1"/>
  <c r="N1575" i="2"/>
  <c r="N1579" i="2" s="1"/>
  <c r="G106" i="2"/>
  <c r="G110" i="2" s="1"/>
  <c r="I1779" i="2"/>
  <c r="I1778" i="2" s="1"/>
  <c r="I1784" i="2" s="1"/>
  <c r="I1788" i="2" s="1"/>
  <c r="P184" i="4"/>
  <c r="I1218" i="2"/>
  <c r="I1224" i="2" s="1"/>
  <c r="I1228" i="2" s="1"/>
  <c r="M209" i="4"/>
  <c r="O28" i="2"/>
  <c r="O34" i="2" s="1"/>
  <c r="O38" i="2" s="1"/>
  <c r="K943" i="2"/>
  <c r="K935" i="2" s="1"/>
  <c r="K946" i="2" s="1"/>
  <c r="K950" i="2" s="1"/>
  <c r="H838" i="2"/>
  <c r="H830" i="2" s="1"/>
  <c r="H841" i="2" s="1"/>
  <c r="H845" i="2" s="1"/>
  <c r="L733" i="2"/>
  <c r="L725" i="2" s="1"/>
  <c r="L736" i="2" s="1"/>
  <c r="L740" i="2" s="1"/>
  <c r="N663" i="2"/>
  <c r="N655" i="2" s="1"/>
  <c r="N666" i="2" s="1"/>
  <c r="N670" i="2" s="1"/>
  <c r="I243" i="2"/>
  <c r="I235" i="2" s="1"/>
  <c r="G1680" i="2"/>
  <c r="G1684" i="2" s="1"/>
  <c r="I168" i="2"/>
  <c r="I174" i="2" s="1"/>
  <c r="I178" i="2" s="1"/>
  <c r="O943" i="2"/>
  <c r="O935" i="2" s="1"/>
  <c r="O946" i="2" s="1"/>
  <c r="O950" i="2" s="1"/>
  <c r="N978" i="2"/>
  <c r="N970" i="2" s="1"/>
  <c r="N981" i="2" s="1"/>
  <c r="N985" i="2" s="1"/>
  <c r="O908" i="2"/>
  <c r="O900" i="2" s="1"/>
  <c r="O911" i="2" s="1"/>
  <c r="O915" i="2" s="1"/>
  <c r="F838" i="2"/>
  <c r="F830" i="2" s="1"/>
  <c r="F841" i="2" s="1"/>
  <c r="F845" i="2" s="1"/>
  <c r="N698" i="2"/>
  <c r="N690" i="2" s="1"/>
  <c r="N701" i="2" s="1"/>
  <c r="N705" i="2" s="1"/>
  <c r="F488" i="2"/>
  <c r="F480" i="2" s="1"/>
  <c r="F491" i="2" s="1"/>
  <c r="F495" i="2" s="1"/>
  <c r="O1573" i="2"/>
  <c r="O1565" i="2" s="1"/>
  <c r="O1576" i="2" s="1"/>
  <c r="O1580" i="2" s="1"/>
  <c r="D1494" i="2"/>
  <c r="D1505" i="2" s="1"/>
  <c r="P1505" i="2" s="1"/>
  <c r="D1503" i="2"/>
  <c r="D1495" i="2" s="1"/>
  <c r="D1506" i="2" s="1"/>
  <c r="J1284" i="2"/>
  <c r="J1295" i="2" s="1"/>
  <c r="J1299" i="2" s="1"/>
  <c r="P1292" i="2"/>
  <c r="M339" i="2"/>
  <c r="M350" i="2" s="1"/>
  <c r="M354" i="2" s="1"/>
  <c r="M348" i="2"/>
  <c r="M340" i="2" s="1"/>
  <c r="M351" i="2" s="1"/>
  <c r="M355" i="2" s="1"/>
  <c r="I315" i="2"/>
  <c r="I319" i="2" s="1"/>
  <c r="F1319" i="2"/>
  <c r="F1330" i="2" s="1"/>
  <c r="F1334" i="2" s="1"/>
  <c r="F1328" i="2"/>
  <c r="F1320" i="2" s="1"/>
  <c r="F1331" i="2" s="1"/>
  <c r="F1335" i="2" s="1"/>
  <c r="P312" i="2"/>
  <c r="E1715" i="2"/>
  <c r="E1719" i="2" s="1"/>
  <c r="D110" i="2"/>
  <c r="P110" i="2" s="1"/>
  <c r="P106" i="2"/>
  <c r="F164" i="2"/>
  <c r="F175" i="2" s="1"/>
  <c r="F179" i="2" s="1"/>
  <c r="F173" i="2"/>
  <c r="F165" i="2" s="1"/>
  <c r="F176" i="2" s="1"/>
  <c r="F180" i="2" s="1"/>
  <c r="N59" i="2"/>
  <c r="N70" i="2" s="1"/>
  <c r="N74" i="2" s="1"/>
  <c r="N68" i="2"/>
  <c r="N60" i="2" s="1"/>
  <c r="N71" i="2" s="1"/>
  <c r="N75" i="2" s="1"/>
  <c r="N658" i="2"/>
  <c r="N664" i="2" s="1"/>
  <c r="N668" i="2" s="1"/>
  <c r="D280" i="2"/>
  <c r="D284" i="2" s="1"/>
  <c r="D273" i="2"/>
  <c r="D279" i="2" s="1"/>
  <c r="D283" i="2" s="1"/>
  <c r="L1214" i="2"/>
  <c r="L1225" i="2" s="1"/>
  <c r="L1229" i="2" s="1"/>
  <c r="L1223" i="2"/>
  <c r="L1215" i="2" s="1"/>
  <c r="L1226" i="2" s="1"/>
  <c r="L1230" i="2" s="1"/>
  <c r="N934" i="2"/>
  <c r="N945" i="2" s="1"/>
  <c r="N949" i="2" s="1"/>
  <c r="N943" i="2"/>
  <c r="N935" i="2" s="1"/>
  <c r="N946" i="2" s="1"/>
  <c r="N950" i="2" s="1"/>
  <c r="H1214" i="2"/>
  <c r="H1225" i="2" s="1"/>
  <c r="H1229" i="2" s="1"/>
  <c r="H1223" i="2"/>
  <c r="H1215" i="2" s="1"/>
  <c r="H1226" i="2" s="1"/>
  <c r="H1230" i="2" s="1"/>
  <c r="H619" i="2"/>
  <c r="H630" i="2" s="1"/>
  <c r="H634" i="2" s="1"/>
  <c r="H628" i="2"/>
  <c r="H620" i="2" s="1"/>
  <c r="H631" i="2" s="1"/>
  <c r="H635" i="2" s="1"/>
  <c r="O199" i="2"/>
  <c r="O210" i="2" s="1"/>
  <c r="O214" i="2" s="1"/>
  <c r="O208" i="2"/>
  <c r="O200" i="2" s="1"/>
  <c r="O211" i="2" s="1"/>
  <c r="O215" i="2" s="1"/>
  <c r="O1358" i="2"/>
  <c r="O1364" i="2" s="1"/>
  <c r="O1368" i="2" s="1"/>
  <c r="O1366" i="2"/>
  <c r="O1370" i="2" s="1"/>
  <c r="K444" i="2"/>
  <c r="K453" i="2"/>
  <c r="K445" i="2" s="1"/>
  <c r="K456" i="2" s="1"/>
  <c r="K460" i="2" s="1"/>
  <c r="L129" i="2"/>
  <c r="L140" i="2" s="1"/>
  <c r="L144" i="2" s="1"/>
  <c r="L138" i="2"/>
  <c r="L130" i="2" s="1"/>
  <c r="L141" i="2" s="1"/>
  <c r="L145" i="2" s="1"/>
  <c r="N1295" i="2"/>
  <c r="N1299" i="2" s="1"/>
  <c r="N1288" i="2"/>
  <c r="N1294" i="2" s="1"/>
  <c r="N1298" i="2" s="1"/>
  <c r="D1330" i="2"/>
  <c r="D1334" i="2" s="1"/>
  <c r="D1323" i="2"/>
  <c r="D1329" i="2" s="1"/>
  <c r="D1333" i="2" s="1"/>
  <c r="N1191" i="2"/>
  <c r="N1195" i="2" s="1"/>
  <c r="O1328" i="2"/>
  <c r="O1320" i="2" s="1"/>
  <c r="O1331" i="2" s="1"/>
  <c r="O1335" i="2" s="1"/>
  <c r="N910" i="2"/>
  <c r="N914" i="2" s="1"/>
  <c r="O1680" i="2"/>
  <c r="O1684" i="2" s="1"/>
  <c r="F1156" i="2"/>
  <c r="F1160" i="2" s="1"/>
  <c r="N840" i="2"/>
  <c r="N844" i="2" s="1"/>
  <c r="D735" i="2"/>
  <c r="D739" i="2" s="1"/>
  <c r="O588" i="2"/>
  <c r="O594" i="2" s="1"/>
  <c r="O598" i="2" s="1"/>
  <c r="E1748" i="2"/>
  <c r="E1740" i="2" s="1"/>
  <c r="E1751" i="2" s="1"/>
  <c r="E1755" i="2" s="1"/>
  <c r="K1715" i="2"/>
  <c r="K1719" i="2" s="1"/>
  <c r="M873" i="2"/>
  <c r="M865" i="2" s="1"/>
  <c r="M876" i="2" s="1"/>
  <c r="M880" i="2" s="1"/>
  <c r="N173" i="2"/>
  <c r="N165" i="2" s="1"/>
  <c r="N176" i="2" s="1"/>
  <c r="N180" i="2" s="1"/>
  <c r="D173" i="2"/>
  <c r="D165" i="2" s="1"/>
  <c r="D176" i="2" s="1"/>
  <c r="D180" i="2" s="1"/>
  <c r="J103" i="2"/>
  <c r="J95" i="2" s="1"/>
  <c r="J106" i="2" s="1"/>
  <c r="J110" i="2" s="1"/>
  <c r="J1330" i="2"/>
  <c r="J1334" i="2" s="1"/>
  <c r="F736" i="2"/>
  <c r="F740" i="2" s="1"/>
  <c r="D1433" i="2"/>
  <c r="D1425" i="2" s="1"/>
  <c r="D1436" i="2" s="1"/>
  <c r="L1008" i="2"/>
  <c r="L1014" i="2" s="1"/>
  <c r="L1018" i="2" s="1"/>
  <c r="F378" i="2"/>
  <c r="F384" i="2" s="1"/>
  <c r="F388" i="2" s="1"/>
  <c r="J1153" i="2"/>
  <c r="J1145" i="2" s="1"/>
  <c r="J1156" i="2" s="1"/>
  <c r="J1160" i="2" s="1"/>
  <c r="F663" i="2"/>
  <c r="L628" i="2"/>
  <c r="L620" i="2" s="1"/>
  <c r="L631" i="2" s="1"/>
  <c r="L635" i="2" s="1"/>
  <c r="H523" i="2"/>
  <c r="H515" i="2" s="1"/>
  <c r="H526" i="2" s="1"/>
  <c r="H530" i="2" s="1"/>
  <c r="G313" i="2"/>
  <c r="G305" i="2" s="1"/>
  <c r="G316" i="2" s="1"/>
  <c r="G320" i="2" s="1"/>
  <c r="N1218" i="2"/>
  <c r="N1224" i="2" s="1"/>
  <c r="N1228" i="2" s="1"/>
  <c r="N1253" i="2"/>
  <c r="N1259" i="2" s="1"/>
  <c r="N1263" i="2" s="1"/>
  <c r="O203" i="2"/>
  <c r="O209" i="2" s="1"/>
  <c r="O213" i="2" s="1"/>
  <c r="D1293" i="2"/>
  <c r="D1285" i="2" s="1"/>
  <c r="D1296" i="2" s="1"/>
  <c r="D1300" i="2" s="1"/>
  <c r="H1051" i="2"/>
  <c r="H1055" i="2" s="1"/>
  <c r="I1253" i="2"/>
  <c r="I1259" i="2" s="1"/>
  <c r="I1263" i="2" s="1"/>
  <c r="L1191" i="2"/>
  <c r="L1195" i="2" s="1"/>
  <c r="K1540" i="2"/>
  <c r="K1544" i="2" s="1"/>
  <c r="N421" i="2"/>
  <c r="N425" i="2" s="1"/>
  <c r="H1611" i="2"/>
  <c r="H1615" i="2" s="1"/>
  <c r="I1323" i="2"/>
  <c r="I1329" i="2" s="1"/>
  <c r="I1333" i="2" s="1"/>
  <c r="L596" i="2"/>
  <c r="L600" i="2" s="1"/>
  <c r="N1225" i="2"/>
  <c r="N1229" i="2" s="1"/>
  <c r="N1260" i="2"/>
  <c r="N1264" i="2" s="1"/>
  <c r="J1646" i="2"/>
  <c r="J1650" i="2" s="1"/>
  <c r="M875" i="2"/>
  <c r="M879" i="2" s="1"/>
  <c r="O140" i="2"/>
  <c r="O144" i="2" s="1"/>
  <c r="L525" i="2"/>
  <c r="L529" i="2" s="1"/>
  <c r="J1051" i="2"/>
  <c r="J1055" i="2" s="1"/>
  <c r="L1015" i="2"/>
  <c r="L1019" i="2" s="1"/>
  <c r="M70" i="2"/>
  <c r="M74" i="2" s="1"/>
  <c r="E1435" i="2"/>
  <c r="E1439" i="2" s="1"/>
  <c r="I1750" i="2"/>
  <c r="I1754" i="2" s="1"/>
  <c r="F1786" i="2"/>
  <c r="F1790" i="2" s="1"/>
  <c r="J105" i="2"/>
  <c r="J109" i="2" s="1"/>
  <c r="G1715" i="2"/>
  <c r="G1719" i="2" s="1"/>
  <c r="I1290" i="2"/>
  <c r="F665" i="2"/>
  <c r="F669" i="2" s="1"/>
  <c r="K1533" i="2"/>
  <c r="K1539" i="2" s="1"/>
  <c r="K1543" i="2" s="1"/>
  <c r="M1785" i="2"/>
  <c r="M1789" i="2" s="1"/>
  <c r="L763" i="2"/>
  <c r="L769" i="2" s="1"/>
  <c r="L773" i="2" s="1"/>
  <c r="M1183" i="2"/>
  <c r="M1189" i="2" s="1"/>
  <c r="M1193" i="2" s="1"/>
  <c r="I973" i="2"/>
  <c r="I979" i="2" s="1"/>
  <c r="I983" i="2" s="1"/>
  <c r="M1638" i="2"/>
  <c r="M1644" i="2" s="1"/>
  <c r="M1648" i="2" s="1"/>
  <c r="L553" i="2"/>
  <c r="L559" i="2" s="1"/>
  <c r="L563" i="2" s="1"/>
  <c r="G209" i="4"/>
  <c r="P180" i="4"/>
  <c r="P203" i="4"/>
  <c r="P178" i="4"/>
  <c r="G183" i="4"/>
  <c r="P181" i="4"/>
  <c r="E209" i="4"/>
  <c r="I2894" i="1"/>
  <c r="I2900" i="1" s="1"/>
  <c r="I1794" i="1"/>
  <c r="I1800" i="1" s="1"/>
  <c r="I3334" i="1"/>
  <c r="I3340" i="1" s="1"/>
  <c r="I3168" i="1"/>
  <c r="I3174" i="1" s="1"/>
  <c r="AK94" i="12"/>
  <c r="H325" i="12"/>
  <c r="AJ325" i="12" s="1"/>
  <c r="BL325" i="12" s="1"/>
  <c r="H326" i="11"/>
  <c r="BL326" i="11" s="1"/>
  <c r="D183" i="4"/>
  <c r="I209" i="4"/>
  <c r="P177" i="4"/>
  <c r="J209" i="4"/>
  <c r="H209" i="4"/>
  <c r="P202" i="4"/>
  <c r="J183" i="4"/>
  <c r="P193" i="4"/>
  <c r="G34" i="1"/>
  <c r="G40" i="1" s="1"/>
  <c r="AI188" i="11"/>
  <c r="H322" i="11"/>
  <c r="W326" i="12"/>
  <c r="AW224" i="12"/>
  <c r="AI206" i="12"/>
  <c r="V324" i="12"/>
  <c r="AX324" i="12" s="1"/>
  <c r="BZ324" i="12" s="1"/>
  <c r="I325" i="12"/>
  <c r="AK325" i="12" s="1"/>
  <c r="BM325" i="12" s="1"/>
  <c r="AY188" i="12"/>
  <c r="H328" i="12"/>
  <c r="AW132" i="12"/>
  <c r="AI132" i="12" s="1"/>
  <c r="AW153" i="12"/>
  <c r="H327" i="11"/>
  <c r="I329" i="11"/>
  <c r="I328" i="11"/>
  <c r="AX41" i="11"/>
  <c r="AY20" i="11"/>
  <c r="U318" i="12"/>
  <c r="G318" i="12" s="1"/>
  <c r="H327" i="12"/>
  <c r="AK206" i="11"/>
  <c r="AK188" i="11"/>
  <c r="I324" i="11"/>
  <c r="G326" i="11"/>
  <c r="BK326" i="11" s="1"/>
  <c r="U322" i="11"/>
  <c r="W321" i="11"/>
  <c r="AY150" i="11"/>
  <c r="AK150" i="11" s="1"/>
  <c r="I326" i="11"/>
  <c r="BM326" i="11" s="1"/>
  <c r="AW168" i="11"/>
  <c r="U325" i="11"/>
  <c r="I322" i="11"/>
  <c r="V318" i="11"/>
  <c r="H318" i="11" s="1"/>
  <c r="AI38" i="11"/>
  <c r="AJ20" i="11"/>
  <c r="G325" i="11"/>
  <c r="AW209" i="11"/>
  <c r="AW224" i="11" s="1"/>
  <c r="U224" i="11"/>
  <c r="V224" i="11"/>
  <c r="H224" i="11" s="1"/>
  <c r="V225" i="11" s="1"/>
  <c r="G224" i="11"/>
  <c r="U225" i="11" s="1"/>
  <c r="AJ224" i="11"/>
  <c r="AI206" i="11"/>
  <c r="G329" i="12"/>
  <c r="I322" i="12"/>
  <c r="AK322" i="12" s="1"/>
  <c r="BM322" i="12" s="1"/>
  <c r="I329" i="12"/>
  <c r="V224" i="12"/>
  <c r="H224" i="12" s="1"/>
  <c r="V225" i="12" s="1"/>
  <c r="U224" i="12"/>
  <c r="G224" i="12" s="1"/>
  <c r="U225" i="12" s="1"/>
  <c r="AX224" i="12"/>
  <c r="AJ224" i="12" s="1"/>
  <c r="AX206" i="11"/>
  <c r="AJ206" i="11" s="1"/>
  <c r="H328" i="11"/>
  <c r="G325" i="12"/>
  <c r="AI325" i="12" s="1"/>
  <c r="BK325" i="12" s="1"/>
  <c r="G327" i="12"/>
  <c r="AY209" i="12"/>
  <c r="W224" i="12"/>
  <c r="I224" i="12" s="1"/>
  <c r="W225" i="12" s="1"/>
  <c r="AJ188" i="12"/>
  <c r="AK188" i="12"/>
  <c r="AI224" i="12"/>
  <c r="AY209" i="11"/>
  <c r="AY224" i="11" s="1"/>
  <c r="W224" i="11"/>
  <c r="I224" i="11" s="1"/>
  <c r="W225" i="11" s="1"/>
  <c r="AK210" i="11"/>
  <c r="AK209" i="12"/>
  <c r="BM209" i="12" s="1"/>
  <c r="AX318" i="12"/>
  <c r="I328" i="12"/>
  <c r="V328" i="12"/>
  <c r="U321" i="11"/>
  <c r="AX318" i="11"/>
  <c r="AJ318" i="11" s="1"/>
  <c r="G321" i="12"/>
  <c r="AI321" i="12" s="1"/>
  <c r="BK321" i="12" s="1"/>
  <c r="I327" i="12"/>
  <c r="W324" i="12"/>
  <c r="AY324" i="12" s="1"/>
  <c r="CA324" i="12" s="1"/>
  <c r="I321" i="11"/>
  <c r="BM321" i="11" s="1"/>
  <c r="AY318" i="12"/>
  <c r="AY318" i="11"/>
  <c r="AJ150" i="12"/>
  <c r="AY132" i="12"/>
  <c r="AK132" i="12" s="1"/>
  <c r="AY168" i="12"/>
  <c r="AX132" i="12"/>
  <c r="AJ132" i="12" s="1"/>
  <c r="G327" i="11"/>
  <c r="G328" i="11"/>
  <c r="AI132" i="11"/>
  <c r="G324" i="11"/>
  <c r="G39" i="1"/>
  <c r="G328" i="12"/>
  <c r="U168" i="12"/>
  <c r="G168" i="12" s="1"/>
  <c r="U169" i="12" s="1"/>
  <c r="AX156" i="11"/>
  <c r="AX168" i="11" s="1"/>
  <c r="V168" i="11"/>
  <c r="H168" i="11" s="1"/>
  <c r="V169" i="11" s="1"/>
  <c r="U168" i="11"/>
  <c r="G168" i="11" s="1"/>
  <c r="U169" i="11" s="1"/>
  <c r="W322" i="12"/>
  <c r="AY322" i="12" s="1"/>
  <c r="CA322" i="12" s="1"/>
  <c r="W168" i="12"/>
  <c r="I168" i="12" s="1"/>
  <c r="W169" i="12" s="1"/>
  <c r="V168" i="12"/>
  <c r="H168" i="12" s="1"/>
  <c r="V169" i="12" s="1"/>
  <c r="AJ132" i="11"/>
  <c r="AY132" i="11"/>
  <c r="AK132" i="11" s="1"/>
  <c r="AX168" i="12"/>
  <c r="AJ168" i="12" s="1"/>
  <c r="AY157" i="11"/>
  <c r="AY168" i="11" s="1"/>
  <c r="W325" i="11"/>
  <c r="W168" i="11"/>
  <c r="I168" i="11" s="1"/>
  <c r="W169" i="11" s="1"/>
  <c r="I3009" i="1"/>
  <c r="AK153" i="12"/>
  <c r="BM153" i="12" s="1"/>
  <c r="AJ153" i="11"/>
  <c r="H325" i="11"/>
  <c r="G3229" i="1"/>
  <c r="AI154" i="11"/>
  <c r="AI318" i="12"/>
  <c r="G324" i="12"/>
  <c r="AI324" i="12" s="1"/>
  <c r="BK324" i="12" s="1"/>
  <c r="AI97" i="12"/>
  <c r="BK97" i="12" s="1"/>
  <c r="AY38" i="12"/>
  <c r="AK38" i="12" s="1"/>
  <c r="W318" i="12"/>
  <c r="I318" i="12" s="1"/>
  <c r="AK38" i="11"/>
  <c r="W318" i="11"/>
  <c r="I318" i="11" s="1"/>
  <c r="AX38" i="11"/>
  <c r="AJ38" i="11" s="1"/>
  <c r="H329" i="12"/>
  <c r="H321" i="11"/>
  <c r="V322" i="11"/>
  <c r="AX42" i="11"/>
  <c r="V318" i="12"/>
  <c r="H318" i="12" s="1"/>
  <c r="U318" i="11"/>
  <c r="G318" i="11" s="1"/>
  <c r="AW303" i="11"/>
  <c r="AW318" i="11" s="1"/>
  <c r="AK41" i="11"/>
  <c r="AK304" i="12"/>
  <c r="BM304" i="12" s="1"/>
  <c r="I56" i="11"/>
  <c r="W57" i="11" s="1"/>
  <c r="AK306" i="11"/>
  <c r="AK318" i="11" s="1"/>
  <c r="H324" i="12"/>
  <c r="AJ324" i="12" s="1"/>
  <c r="BL324" i="12" s="1"/>
  <c r="AJ306" i="12"/>
  <c r="BL306" i="12" s="1"/>
  <c r="BL318" i="12" s="1"/>
  <c r="AI304" i="11"/>
  <c r="I326" i="12"/>
  <c r="W321" i="12"/>
  <c r="AY41" i="12"/>
  <c r="W56" i="12"/>
  <c r="I56" i="12" s="1"/>
  <c r="W57" i="12" s="1"/>
  <c r="AY322" i="11"/>
  <c r="AY286" i="11"/>
  <c r="I321" i="12"/>
  <c r="AK41" i="12"/>
  <c r="AY56" i="11"/>
  <c r="G2677" i="1"/>
  <c r="V324" i="11"/>
  <c r="BZ324" i="11" s="1"/>
  <c r="AX44" i="11"/>
  <c r="V56" i="11"/>
  <c r="H56" i="11" s="1"/>
  <c r="V57" i="11" s="1"/>
  <c r="H326" i="12"/>
  <c r="AJ20" i="12"/>
  <c r="AX41" i="12"/>
  <c r="V56" i="12"/>
  <c r="V321" i="12"/>
  <c r="AI20" i="12"/>
  <c r="AW43" i="11"/>
  <c r="AW56" i="11" s="1"/>
  <c r="AW43" i="12"/>
  <c r="BY43" i="12" s="1"/>
  <c r="G321" i="11"/>
  <c r="BK321" i="11" s="1"/>
  <c r="AI41" i="11"/>
  <c r="AW42" i="12"/>
  <c r="U56" i="12"/>
  <c r="G56" i="12" s="1"/>
  <c r="U57" i="12" s="1"/>
  <c r="U322" i="12"/>
  <c r="AW20" i="11"/>
  <c r="AI20" i="11" s="1"/>
  <c r="U56" i="11"/>
  <c r="G56" i="11" s="1"/>
  <c r="U57" i="11" s="1"/>
  <c r="I1797" i="1"/>
  <c r="AK324" i="12"/>
  <c r="BM324" i="12" s="1"/>
  <c r="AK20" i="11"/>
  <c r="AK45" i="11"/>
  <c r="I325" i="11"/>
  <c r="BM325" i="11" s="1"/>
  <c r="AJ44" i="11"/>
  <c r="H324" i="11"/>
  <c r="H321" i="12"/>
  <c r="H56" i="12"/>
  <c r="V57" i="12" s="1"/>
  <c r="AJ41" i="12"/>
  <c r="BL41" i="12" s="1"/>
  <c r="AJ42" i="12"/>
  <c r="BL42" i="12" s="1"/>
  <c r="H322" i="12"/>
  <c r="AJ322" i="12" s="1"/>
  <c r="BL322" i="12" s="1"/>
  <c r="G322" i="12"/>
  <c r="AI42" i="12"/>
  <c r="BK42" i="12" s="1"/>
  <c r="AI42" i="11"/>
  <c r="G322" i="11"/>
  <c r="BK322" i="11" s="1"/>
  <c r="I1225" i="2"/>
  <c r="I1229" i="2" s="1"/>
  <c r="I351" i="2"/>
  <c r="I355" i="2" s="1"/>
  <c r="I518" i="2"/>
  <c r="I524" i="2" s="1"/>
  <c r="I528" i="2" s="1"/>
  <c r="I1008" i="2"/>
  <c r="I1014" i="2" s="1"/>
  <c r="I1018" i="2" s="1"/>
  <c r="I1113" i="2"/>
  <c r="I1119" i="2" s="1"/>
  <c r="I1123" i="2" s="1"/>
  <c r="I693" i="2"/>
  <c r="I699" i="2" s="1"/>
  <c r="I703" i="2" s="1"/>
  <c r="I553" i="2"/>
  <c r="I559" i="2" s="1"/>
  <c r="I563" i="2" s="1"/>
  <c r="I1681" i="2"/>
  <c r="I1685" i="2" s="1"/>
  <c r="H1043" i="2"/>
  <c r="H1049" i="2" s="1"/>
  <c r="H1053" i="2" s="1"/>
  <c r="H1568" i="2"/>
  <c r="H1574" i="2" s="1"/>
  <c r="H1578" i="2" s="1"/>
  <c r="H980" i="2"/>
  <c r="H984" i="2" s="1"/>
  <c r="G140" i="2"/>
  <c r="G144" i="2" s="1"/>
  <c r="G1645" i="2"/>
  <c r="G1649" i="2" s="1"/>
  <c r="G98" i="2"/>
  <c r="G104" i="2" s="1"/>
  <c r="G108" i="2" s="1"/>
  <c r="G1568" i="2"/>
  <c r="G1574" i="2" s="1"/>
  <c r="G1578" i="2" s="1"/>
  <c r="G1778" i="2"/>
  <c r="G1784" i="2" s="1"/>
  <c r="G1788" i="2" s="1"/>
  <c r="G308" i="2"/>
  <c r="G314" i="2" s="1"/>
  <c r="G318" i="2" s="1"/>
  <c r="G1044" i="2"/>
  <c r="G1043" i="2" s="1"/>
  <c r="G1049" i="2" s="1"/>
  <c r="G1053" i="2" s="1"/>
  <c r="I36" i="2"/>
  <c r="I40" i="2" s="1"/>
  <c r="I560" i="2"/>
  <c r="I564" i="2" s="1"/>
  <c r="I64" i="2"/>
  <c r="I70" i="2" s="1"/>
  <c r="I74" i="2" s="1"/>
  <c r="I65" i="2"/>
  <c r="I660" i="2"/>
  <c r="I666" i="2" s="1"/>
  <c r="I670" i="2" s="1"/>
  <c r="I659" i="2"/>
  <c r="I665" i="2" s="1"/>
  <c r="I669" i="2" s="1"/>
  <c r="I484" i="2"/>
  <c r="I490" i="2" s="1"/>
  <c r="I494" i="2" s="1"/>
  <c r="I485" i="2"/>
  <c r="I379" i="2"/>
  <c r="I380" i="2"/>
  <c r="I175" i="2"/>
  <c r="I179" i="2" s="1"/>
  <c r="I239" i="2"/>
  <c r="I245" i="2" s="1"/>
  <c r="I249" i="2" s="1"/>
  <c r="I240" i="2"/>
  <c r="I730" i="2"/>
  <c r="I729" i="2"/>
  <c r="I1604" i="2"/>
  <c r="I1610" i="2" s="1"/>
  <c r="I1614" i="2" s="1"/>
  <c r="I1605" i="2"/>
  <c r="I1401" i="2"/>
  <c r="I1405" i="2" s="1"/>
  <c r="I449" i="2"/>
  <c r="I455" i="2" s="1"/>
  <c r="I459" i="2" s="1"/>
  <c r="I450" i="2"/>
  <c r="H1435" i="2"/>
  <c r="H1439" i="2" s="1"/>
  <c r="H770" i="2"/>
  <c r="H774" i="2" s="1"/>
  <c r="H273" i="2"/>
  <c r="H279" i="2" s="1"/>
  <c r="H283" i="2" s="1"/>
  <c r="H1708" i="2"/>
  <c r="H1714" i="2" s="1"/>
  <c r="H1718" i="2" s="1"/>
  <c r="H1716" i="2"/>
  <c r="H1720" i="2" s="1"/>
  <c r="G1220" i="2"/>
  <c r="G1219" i="2"/>
  <c r="G1225" i="2" s="1"/>
  <c r="G1229" i="2" s="1"/>
  <c r="G590" i="2"/>
  <c r="G596" i="2" s="1"/>
  <c r="G600" i="2" s="1"/>
  <c r="G589" i="2"/>
  <c r="G595" i="2" s="1"/>
  <c r="G599" i="2" s="1"/>
  <c r="G1295" i="2"/>
  <c r="G1299" i="2" s="1"/>
  <c r="G345" i="2"/>
  <c r="G343" i="2" s="1"/>
  <c r="G349" i="2" s="1"/>
  <c r="G353" i="2" s="1"/>
  <c r="G240" i="2"/>
  <c r="G239" i="2"/>
  <c r="G245" i="2" s="1"/>
  <c r="G249" i="2" s="1"/>
  <c r="G449" i="2"/>
  <c r="G455" i="2" s="1"/>
  <c r="G459" i="2" s="1"/>
  <c r="G450" i="2"/>
  <c r="G204" i="2"/>
  <c r="G205" i="2"/>
  <c r="G170" i="2"/>
  <c r="G169" i="2"/>
  <c r="G175" i="2" s="1"/>
  <c r="G179" i="2" s="1"/>
  <c r="G1324" i="2"/>
  <c r="G1330" i="2" s="1"/>
  <c r="G1334" i="2" s="1"/>
  <c r="G1325" i="2"/>
  <c r="G1331" i="2" s="1"/>
  <c r="G1335" i="2" s="1"/>
  <c r="G660" i="2"/>
  <c r="G659" i="2"/>
  <c r="G1750" i="2"/>
  <c r="G1754" i="2" s="1"/>
  <c r="G1576" i="2"/>
  <c r="G1580" i="2" s="1"/>
  <c r="G30" i="2"/>
  <c r="G29" i="2"/>
  <c r="G35" i="2" s="1"/>
  <c r="G39" i="2" s="1"/>
  <c r="G64" i="2"/>
  <c r="G70" i="2" s="1"/>
  <c r="G74" i="2" s="1"/>
  <c r="G65" i="2"/>
  <c r="G484" i="2"/>
  <c r="G490" i="2" s="1"/>
  <c r="G494" i="2" s="1"/>
  <c r="G485" i="2"/>
  <c r="G1465" i="2"/>
  <c r="G1464" i="2"/>
  <c r="G1470" i="2" s="1"/>
  <c r="G1474" i="2" s="1"/>
  <c r="G728" i="2"/>
  <c r="G734" i="2" s="1"/>
  <c r="G738" i="2" s="1"/>
  <c r="G736" i="2"/>
  <c r="G740" i="2" s="1"/>
  <c r="G526" i="2"/>
  <c r="G530" i="2" s="1"/>
  <c r="G1085" i="2"/>
  <c r="G1089" i="2" s="1"/>
  <c r="G1743" i="2"/>
  <c r="G1749" i="2" s="1"/>
  <c r="G1753" i="2" s="1"/>
  <c r="G868" i="2"/>
  <c r="G874" i="2" s="1"/>
  <c r="G878" i="2" s="1"/>
  <c r="G1185" i="2"/>
  <c r="G1184" i="2"/>
  <c r="G1190" i="2" s="1"/>
  <c r="G274" i="2"/>
  <c r="G275" i="2"/>
  <c r="G415" i="2"/>
  <c r="G414" i="2"/>
  <c r="G554" i="2"/>
  <c r="G560" i="2" s="1"/>
  <c r="G564" i="2" s="1"/>
  <c r="G555" i="2"/>
  <c r="P199" i="4"/>
  <c r="P196" i="4"/>
  <c r="P201" i="4"/>
  <c r="E183" i="4"/>
  <c r="P185" i="4"/>
  <c r="P204" i="4"/>
  <c r="P197" i="4"/>
  <c r="I183" i="4"/>
  <c r="K183" i="4"/>
  <c r="P188" i="4"/>
  <c r="L183" i="4"/>
  <c r="P186" i="4"/>
  <c r="P187" i="4"/>
  <c r="P190" i="4"/>
  <c r="P191" i="4"/>
  <c r="F209" i="4"/>
  <c r="P189" i="4"/>
  <c r="N209" i="4"/>
  <c r="P99" i="4"/>
  <c r="H183" i="4"/>
  <c r="O183" i="4"/>
  <c r="M183" i="4"/>
  <c r="F183" i="4"/>
  <c r="P205" i="4"/>
  <c r="P182" i="4"/>
  <c r="P179" i="4"/>
  <c r="P173" i="4"/>
  <c r="N183" i="4"/>
  <c r="I1118" i="2"/>
  <c r="I1110" i="2" s="1"/>
  <c r="I1121" i="2" s="1"/>
  <c r="I1125" i="2" s="1"/>
  <c r="O1083" i="2"/>
  <c r="O1075" i="2" s="1"/>
  <c r="O1086" i="2" s="1"/>
  <c r="O1090" i="2" s="1"/>
  <c r="H1638" i="2"/>
  <c r="H1644" i="2" s="1"/>
  <c r="H1648" i="2" s="1"/>
  <c r="F833" i="2"/>
  <c r="F839" i="2" s="1"/>
  <c r="F843" i="2" s="1"/>
  <c r="G133" i="2"/>
  <c r="G139" i="2" s="1"/>
  <c r="G143" i="2" s="1"/>
  <c r="G1608" i="2"/>
  <c r="G1600" i="2" s="1"/>
  <c r="G1611" i="2" s="1"/>
  <c r="G1615" i="2" s="1"/>
  <c r="L488" i="2"/>
  <c r="L480" i="2" s="1"/>
  <c r="L491" i="2" s="1"/>
  <c r="L495" i="2" s="1"/>
  <c r="K1463" i="2"/>
  <c r="K1469" i="2" s="1"/>
  <c r="K1473" i="2" s="1"/>
  <c r="M763" i="2"/>
  <c r="M769" i="2" s="1"/>
  <c r="M773" i="2" s="1"/>
  <c r="H1288" i="2"/>
  <c r="H1294" i="2" s="1"/>
  <c r="H1298" i="2" s="1"/>
  <c r="F1118" i="2"/>
  <c r="F1110" i="2" s="1"/>
  <c r="F1121" i="2" s="1"/>
  <c r="F1125" i="2" s="1"/>
  <c r="L1778" i="2"/>
  <c r="L1784" i="2" s="1"/>
  <c r="L1788" i="2" s="1"/>
  <c r="H663" i="2"/>
  <c r="H655" i="2" s="1"/>
  <c r="H666" i="2" s="1"/>
  <c r="H670" i="2" s="1"/>
  <c r="D663" i="2"/>
  <c r="D655" i="2" s="1"/>
  <c r="D666" i="2" s="1"/>
  <c r="D670" i="2" s="1"/>
  <c r="E383" i="2"/>
  <c r="E375" i="2" s="1"/>
  <c r="E386" i="2" s="1"/>
  <c r="E390" i="2" s="1"/>
  <c r="K348" i="2"/>
  <c r="K340" i="2" s="1"/>
  <c r="K351" i="2" s="1"/>
  <c r="K355" i="2" s="1"/>
  <c r="I313" i="2"/>
  <c r="I305" i="2" s="1"/>
  <c r="I316" i="2" s="1"/>
  <c r="I320" i="2" s="1"/>
  <c r="I278" i="2"/>
  <c r="I270" i="2" s="1"/>
  <c r="I281" i="2" s="1"/>
  <c r="I285" i="2" s="1"/>
  <c r="E243" i="2"/>
  <c r="E235" i="2" s="1"/>
  <c r="E246" i="2" s="1"/>
  <c r="E250" i="2" s="1"/>
  <c r="F33" i="2"/>
  <c r="F25" i="2" s="1"/>
  <c r="F36" i="2" s="1"/>
  <c r="F40" i="2" s="1"/>
  <c r="O413" i="2"/>
  <c r="O419" i="2" s="1"/>
  <c r="O423" i="2" s="1"/>
  <c r="D1363" i="2"/>
  <c r="D1355" i="2" s="1"/>
  <c r="D1366" i="2" s="1"/>
  <c r="J1293" i="2"/>
  <c r="J1285" i="2" s="1"/>
  <c r="J1296" i="2" s="1"/>
  <c r="J1300" i="2" s="1"/>
  <c r="F1223" i="2"/>
  <c r="F1215" i="2" s="1"/>
  <c r="F1226" i="2" s="1"/>
  <c r="F1230" i="2" s="1"/>
  <c r="K561" i="2"/>
  <c r="K565" i="2" s="1"/>
  <c r="H491" i="2"/>
  <c r="H495" i="2" s="1"/>
  <c r="K1148" i="2"/>
  <c r="K1154" i="2" s="1"/>
  <c r="K1158" i="2" s="1"/>
  <c r="K1156" i="2"/>
  <c r="K1160" i="2" s="1"/>
  <c r="I868" i="2"/>
  <c r="I874" i="2" s="1"/>
  <c r="I878" i="2" s="1"/>
  <c r="M138" i="2"/>
  <c r="M130" i="2" s="1"/>
  <c r="M141" i="2" s="1"/>
  <c r="M145" i="2" s="1"/>
  <c r="M1463" i="2"/>
  <c r="M1469" i="2" s="1"/>
  <c r="M1473" i="2" s="1"/>
  <c r="N483" i="2"/>
  <c r="N489" i="2" s="1"/>
  <c r="N493" i="2" s="1"/>
  <c r="E700" i="2"/>
  <c r="E704" i="2" s="1"/>
  <c r="E693" i="2"/>
  <c r="E699" i="2" s="1"/>
  <c r="E703" i="2" s="1"/>
  <c r="D553" i="2"/>
  <c r="D559" i="2" s="1"/>
  <c r="D563" i="2" s="1"/>
  <c r="E1498" i="2"/>
  <c r="E1504" i="2" s="1"/>
  <c r="E1508" i="2" s="1"/>
  <c r="H483" i="2"/>
  <c r="H489" i="2" s="1"/>
  <c r="H493" i="2" s="1"/>
  <c r="O868" i="2"/>
  <c r="O874" i="2" s="1"/>
  <c r="O878" i="2" s="1"/>
  <c r="N1258" i="2"/>
  <c r="N1250" i="2" s="1"/>
  <c r="N1261" i="2" s="1"/>
  <c r="N1265" i="2" s="1"/>
  <c r="E483" i="2"/>
  <c r="E489" i="2" s="1"/>
  <c r="H1673" i="2"/>
  <c r="H1679" i="2" s="1"/>
  <c r="H1683" i="2" s="1"/>
  <c r="H1681" i="2"/>
  <c r="H1685" i="2" s="1"/>
  <c r="H308" i="2"/>
  <c r="H314" i="2" s="1"/>
  <c r="H318" i="2" s="1"/>
  <c r="G973" i="2"/>
  <c r="G979" i="2" s="1"/>
  <c r="G983" i="2" s="1"/>
  <c r="O133" i="2"/>
  <c r="O139" i="2" s="1"/>
  <c r="O143" i="2" s="1"/>
  <c r="F1398" i="2"/>
  <c r="F1390" i="2" s="1"/>
  <c r="F1401" i="2" s="1"/>
  <c r="F1405" i="2" s="1"/>
  <c r="D693" i="2"/>
  <c r="D699" i="2" s="1"/>
  <c r="D703" i="2" s="1"/>
  <c r="D701" i="2"/>
  <c r="D705" i="2" s="1"/>
  <c r="E561" i="2"/>
  <c r="E565" i="2" s="1"/>
  <c r="E553" i="2"/>
  <c r="E559" i="2" s="1"/>
  <c r="E563" i="2" s="1"/>
  <c r="M771" i="2"/>
  <c r="M775" i="2" s="1"/>
  <c r="L1148" i="2"/>
  <c r="L1154" i="2" s="1"/>
  <c r="L1158" i="2" s="1"/>
  <c r="D803" i="2"/>
  <c r="D795" i="2" s="1"/>
  <c r="D806" i="2" s="1"/>
  <c r="D1264" i="2"/>
  <c r="P1264" i="2" s="1"/>
  <c r="P1260" i="2"/>
  <c r="N1223" i="2"/>
  <c r="N1215" i="2" s="1"/>
  <c r="N1226" i="2" s="1"/>
  <c r="N1230" i="2" s="1"/>
  <c r="M483" i="2"/>
  <c r="M489" i="2" s="1"/>
  <c r="M493" i="2" s="1"/>
  <c r="J1258" i="2"/>
  <c r="J1250" i="2" s="1"/>
  <c r="J1261" i="2" s="1"/>
  <c r="J1265" i="2" s="1"/>
  <c r="J1538" i="2"/>
  <c r="J1530" i="2" s="1"/>
  <c r="J1541" i="2" s="1"/>
  <c r="J1545" i="2" s="1"/>
  <c r="G1153" i="2"/>
  <c r="G1145" i="2" s="1"/>
  <c r="G1156" i="2" s="1"/>
  <c r="G1160" i="2" s="1"/>
  <c r="N1043" i="2"/>
  <c r="N1049" i="2" s="1"/>
  <c r="N1053" i="2" s="1"/>
  <c r="I1673" i="2"/>
  <c r="I1679" i="2" s="1"/>
  <c r="I1683" i="2" s="1"/>
  <c r="J1183" i="2"/>
  <c r="J1189" i="2" s="1"/>
  <c r="J1193" i="2" s="1"/>
  <c r="N1358" i="2"/>
  <c r="N1364" i="2" s="1"/>
  <c r="N1368" i="2" s="1"/>
  <c r="L1573" i="2"/>
  <c r="L1565" i="2" s="1"/>
  <c r="M1468" i="2"/>
  <c r="M1460" i="2" s="1"/>
  <c r="M1471" i="2" s="1"/>
  <c r="M1475" i="2" s="1"/>
  <c r="I1468" i="2"/>
  <c r="I1460" i="2" s="1"/>
  <c r="E1468" i="2"/>
  <c r="E1460" i="2" s="1"/>
  <c r="E1471" i="2" s="1"/>
  <c r="E1475" i="2" s="1"/>
  <c r="M1433" i="2"/>
  <c r="M1425" i="2" s="1"/>
  <c r="M1436" i="2" s="1"/>
  <c r="M1440" i="2" s="1"/>
  <c r="G873" i="2"/>
  <c r="G865" i="2" s="1"/>
  <c r="G876" i="2" s="1"/>
  <c r="G880" i="2" s="1"/>
  <c r="O553" i="2"/>
  <c r="O559" i="2" s="1"/>
  <c r="O563" i="2" s="1"/>
  <c r="J1638" i="2"/>
  <c r="J1644" i="2" s="1"/>
  <c r="J1648" i="2" s="1"/>
  <c r="G803" i="2"/>
  <c r="G795" i="2" s="1"/>
  <c r="G806" i="2" s="1"/>
  <c r="G810" i="2" s="1"/>
  <c r="O733" i="2"/>
  <c r="O725" i="2" s="1"/>
  <c r="O736" i="2" s="1"/>
  <c r="O740" i="2" s="1"/>
  <c r="I733" i="2"/>
  <c r="I725" i="2" s="1"/>
  <c r="M698" i="2"/>
  <c r="M690" i="2" s="1"/>
  <c r="M701" i="2" s="1"/>
  <c r="M705" i="2" s="1"/>
  <c r="E663" i="2"/>
  <c r="E655" i="2" s="1"/>
  <c r="E666" i="2" s="1"/>
  <c r="E670" i="2" s="1"/>
  <c r="E805" i="2"/>
  <c r="E809" i="2" s="1"/>
  <c r="E798" i="2"/>
  <c r="E804" i="2" s="1"/>
  <c r="E808" i="2" s="1"/>
  <c r="E1323" i="2"/>
  <c r="E1329" i="2" s="1"/>
  <c r="E1333" i="2" s="1"/>
  <c r="D1368" i="2"/>
  <c r="P1368" i="2" s="1"/>
  <c r="P1364" i="2"/>
  <c r="M1783" i="2"/>
  <c r="M1775" i="2" s="1"/>
  <c r="M1786" i="2" s="1"/>
  <c r="M1790" i="2" s="1"/>
  <c r="E1783" i="2"/>
  <c r="E1775" i="2" s="1"/>
  <c r="E1786" i="2" s="1"/>
  <c r="E1790" i="2" s="1"/>
  <c r="M1608" i="2"/>
  <c r="M1600" i="2" s="1"/>
  <c r="M1611" i="2" s="1"/>
  <c r="M1615" i="2" s="1"/>
  <c r="M1573" i="2"/>
  <c r="M1565" i="2" s="1"/>
  <c r="M1576" i="2" s="1"/>
  <c r="M1580" i="2" s="1"/>
  <c r="E1573" i="2"/>
  <c r="E1565" i="2" s="1"/>
  <c r="E1576" i="2" s="1"/>
  <c r="E1580" i="2" s="1"/>
  <c r="H1468" i="2"/>
  <c r="H1460" i="2" s="1"/>
  <c r="H1471" i="2" s="1"/>
  <c r="H1475" i="2" s="1"/>
  <c r="H1433" i="2"/>
  <c r="H1425" i="2" s="1"/>
  <c r="H1436" i="2" s="1"/>
  <c r="H1440" i="2" s="1"/>
  <c r="N728" i="2"/>
  <c r="N734" i="2" s="1"/>
  <c r="N738" i="2" s="1"/>
  <c r="O973" i="2"/>
  <c r="O979" i="2" s="1"/>
  <c r="O983" i="2" s="1"/>
  <c r="O903" i="2"/>
  <c r="O909" i="2" s="1"/>
  <c r="O913" i="2" s="1"/>
  <c r="N491" i="2"/>
  <c r="N495" i="2" s="1"/>
  <c r="G1708" i="2"/>
  <c r="G1714" i="2" s="1"/>
  <c r="G1718" i="2" s="1"/>
  <c r="G1358" i="2"/>
  <c r="G1364" i="2" s="1"/>
  <c r="G1368" i="2" s="1"/>
  <c r="G938" i="2"/>
  <c r="G944" i="2" s="1"/>
  <c r="G948" i="2" s="1"/>
  <c r="F1468" i="2"/>
  <c r="F1460" i="2" s="1"/>
  <c r="F1471" i="2" s="1"/>
  <c r="F1475" i="2" s="1"/>
  <c r="D1398" i="2"/>
  <c r="D1390" i="2" s="1"/>
  <c r="D1401" i="2" s="1"/>
  <c r="K1393" i="2"/>
  <c r="K1399" i="2" s="1"/>
  <c r="K1403" i="2" s="1"/>
  <c r="K1401" i="2"/>
  <c r="K1405" i="2" s="1"/>
  <c r="P1715" i="2"/>
  <c r="D1719" i="2"/>
  <c r="P1719" i="2" s="1"/>
  <c r="I1680" i="2"/>
  <c r="I1684" i="2" s="1"/>
  <c r="K1363" i="2"/>
  <c r="K1355" i="2" s="1"/>
  <c r="K1366" i="2" s="1"/>
  <c r="K1370" i="2" s="1"/>
  <c r="E1153" i="2"/>
  <c r="E1145" i="2" s="1"/>
  <c r="E1156" i="2" s="1"/>
  <c r="E1160" i="2" s="1"/>
  <c r="I1538" i="2"/>
  <c r="I1530" i="2" s="1"/>
  <c r="I1541" i="2" s="1"/>
  <c r="I1545" i="2" s="1"/>
  <c r="I173" i="2"/>
  <c r="I165" i="2" s="1"/>
  <c r="I176" i="2" s="1"/>
  <c r="I180" i="2" s="1"/>
  <c r="O1468" i="2"/>
  <c r="O1460" i="2" s="1"/>
  <c r="O1471" i="2" s="1"/>
  <c r="O1475" i="2" s="1"/>
  <c r="K1468" i="2"/>
  <c r="K1460" i="2" s="1"/>
  <c r="K1471" i="2" s="1"/>
  <c r="K1475" i="2" s="1"/>
  <c r="G1468" i="2"/>
  <c r="G1460" i="2" s="1"/>
  <c r="O1433" i="2"/>
  <c r="O1425" i="2" s="1"/>
  <c r="O1436" i="2" s="1"/>
  <c r="O1440" i="2" s="1"/>
  <c r="K1433" i="2"/>
  <c r="K1425" i="2" s="1"/>
  <c r="K1436" i="2" s="1"/>
  <c r="K1440" i="2" s="1"/>
  <c r="D983" i="2"/>
  <c r="P983" i="2" s="1"/>
  <c r="P979" i="2"/>
  <c r="G1253" i="2"/>
  <c r="G1259" i="2" s="1"/>
  <c r="G1263" i="2" s="1"/>
  <c r="G1260" i="2"/>
  <c r="G1264" i="2" s="1"/>
  <c r="E803" i="2"/>
  <c r="E795" i="2" s="1"/>
  <c r="E806" i="2" s="1"/>
  <c r="E810" i="2" s="1"/>
  <c r="M733" i="2"/>
  <c r="M725" i="2" s="1"/>
  <c r="M736" i="2" s="1"/>
  <c r="M740" i="2" s="1"/>
  <c r="E733" i="2"/>
  <c r="E725" i="2" s="1"/>
  <c r="E736" i="2" s="1"/>
  <c r="E740" i="2" s="1"/>
  <c r="G698" i="2"/>
  <c r="G690" i="2" s="1"/>
  <c r="M628" i="2"/>
  <c r="M620" i="2" s="1"/>
  <c r="M631" i="2" s="1"/>
  <c r="M635" i="2" s="1"/>
  <c r="O833" i="2"/>
  <c r="O839" i="2" s="1"/>
  <c r="O843" i="2" s="1"/>
  <c r="K868" i="2"/>
  <c r="K874" i="2" s="1"/>
  <c r="K878" i="2" s="1"/>
  <c r="O1783" i="2"/>
  <c r="O1775" i="2" s="1"/>
  <c r="O1786" i="2" s="1"/>
  <c r="O1790" i="2" s="1"/>
  <c r="G1783" i="2"/>
  <c r="G1775" i="2" s="1"/>
  <c r="G1786" i="2" s="1"/>
  <c r="G1790" i="2" s="1"/>
  <c r="I1643" i="2"/>
  <c r="I1635" i="2" s="1"/>
  <c r="I1646" i="2" s="1"/>
  <c r="I1650" i="2" s="1"/>
  <c r="E1608" i="2"/>
  <c r="E1600" i="2" s="1"/>
  <c r="E1611" i="2" s="1"/>
  <c r="E1615" i="2" s="1"/>
  <c r="I1573" i="2"/>
  <c r="I1565" i="2" s="1"/>
  <c r="I1576" i="2" s="1"/>
  <c r="I1580" i="2" s="1"/>
  <c r="N1468" i="2"/>
  <c r="N1460" i="2" s="1"/>
  <c r="N1471" i="2" s="1"/>
  <c r="N1475" i="2" s="1"/>
  <c r="N1433" i="2"/>
  <c r="N1425" i="2" s="1"/>
  <c r="N1436" i="2" s="1"/>
  <c r="N1440" i="2" s="1"/>
  <c r="N1398" i="2"/>
  <c r="N1390" i="2" s="1"/>
  <c r="N1401" i="2" s="1"/>
  <c r="N1405" i="2" s="1"/>
  <c r="G903" i="2"/>
  <c r="G909" i="2" s="1"/>
  <c r="G913" i="2" s="1"/>
  <c r="K98" i="2"/>
  <c r="K104" i="2" s="1"/>
  <c r="K108" i="2" s="1"/>
  <c r="D518" i="2"/>
  <c r="D524" i="2" s="1"/>
  <c r="D528" i="2" s="1"/>
  <c r="D526" i="2"/>
  <c r="D530" i="2" s="1"/>
  <c r="H1646" i="2"/>
  <c r="H1650" i="2" s="1"/>
  <c r="K1708" i="2"/>
  <c r="K1714" i="2" s="1"/>
  <c r="K1718" i="2" s="1"/>
  <c r="O1393" i="2"/>
  <c r="O1399" i="2" s="1"/>
  <c r="O1403" i="2" s="1"/>
  <c r="O1400" i="2"/>
  <c r="O1404" i="2" s="1"/>
  <c r="K1573" i="2"/>
  <c r="K1565" i="2" s="1"/>
  <c r="K1576" i="2" s="1"/>
  <c r="K1580" i="2" s="1"/>
  <c r="L1398" i="2"/>
  <c r="L1390" i="2" s="1"/>
  <c r="L1401" i="2" s="1"/>
  <c r="L1405" i="2" s="1"/>
  <c r="J1363" i="2"/>
  <c r="J1355" i="2" s="1"/>
  <c r="J1366" i="2" s="1"/>
  <c r="J1370" i="2" s="1"/>
  <c r="P1575" i="2"/>
  <c r="D1579" i="2"/>
  <c r="P1579" i="2" s="1"/>
  <c r="N308" i="2"/>
  <c r="N314" i="2" s="1"/>
  <c r="N318" i="2" s="1"/>
  <c r="N315" i="2"/>
  <c r="N319" i="2" s="1"/>
  <c r="G1393" i="2"/>
  <c r="G1399" i="2" s="1"/>
  <c r="G1403" i="2" s="1"/>
  <c r="G1401" i="2"/>
  <c r="G1405" i="2" s="1"/>
  <c r="G946" i="2"/>
  <c r="G950" i="2" s="1"/>
  <c r="N245" i="2"/>
  <c r="N249" i="2" s="1"/>
  <c r="N238" i="2"/>
  <c r="N244" i="2" s="1"/>
  <c r="N248" i="2" s="1"/>
  <c r="J658" i="2"/>
  <c r="J664" i="2" s="1"/>
  <c r="J668" i="2" s="1"/>
  <c r="J666" i="2"/>
  <c r="J670" i="2" s="1"/>
  <c r="F658" i="2"/>
  <c r="F664" i="2" s="1"/>
  <c r="F668" i="2" s="1"/>
  <c r="F763" i="2"/>
  <c r="F769" i="2" s="1"/>
  <c r="F773" i="2" s="1"/>
  <c r="L168" i="2"/>
  <c r="L174" i="2" s="1"/>
  <c r="L178" i="2" s="1"/>
  <c r="F1428" i="2"/>
  <c r="F1434" i="2" s="1"/>
  <c r="F1438" i="2" s="1"/>
  <c r="H553" i="2"/>
  <c r="H559" i="2" s="1"/>
  <c r="H563" i="2" s="1"/>
  <c r="F1750" i="2"/>
  <c r="F1754" i="2" s="1"/>
  <c r="N105" i="2"/>
  <c r="N109" i="2" s="1"/>
  <c r="K1748" i="2"/>
  <c r="K1740" i="2" s="1"/>
  <c r="K1751" i="2" s="1"/>
  <c r="K1755" i="2" s="1"/>
  <c r="H1188" i="2"/>
  <c r="H1180" i="2" s="1"/>
  <c r="H1191" i="2" s="1"/>
  <c r="H1195" i="2" s="1"/>
  <c r="N593" i="2"/>
  <c r="N585" i="2" s="1"/>
  <c r="N596" i="2" s="1"/>
  <c r="N600" i="2" s="1"/>
  <c r="O803" i="2"/>
  <c r="O795" i="2" s="1"/>
  <c r="O806" i="2" s="1"/>
  <c r="O810" i="2" s="1"/>
  <c r="M803" i="2"/>
  <c r="M795" i="2" s="1"/>
  <c r="M806" i="2" s="1"/>
  <c r="M810" i="2" s="1"/>
  <c r="F1748" i="2"/>
  <c r="F1740" i="2" s="1"/>
  <c r="F1751" i="2" s="1"/>
  <c r="F1755" i="2" s="1"/>
  <c r="N518" i="2"/>
  <c r="N524" i="2" s="1"/>
  <c r="J203" i="2"/>
  <c r="J209" i="2" s="1"/>
  <c r="J213" i="2" s="1"/>
  <c r="M1118" i="2"/>
  <c r="M1110" i="2" s="1"/>
  <c r="M1121" i="2" s="1"/>
  <c r="M1125" i="2" s="1"/>
  <c r="G1118" i="2"/>
  <c r="G1110" i="2" s="1"/>
  <c r="G1121" i="2" s="1"/>
  <c r="G1125" i="2" s="1"/>
  <c r="N1048" i="2"/>
  <c r="N1040" i="2" s="1"/>
  <c r="N1051" i="2" s="1"/>
  <c r="N1055" i="2" s="1"/>
  <c r="F1048" i="2"/>
  <c r="F1040" i="2" s="1"/>
  <c r="F1051" i="2" s="1"/>
  <c r="F1055" i="2" s="1"/>
  <c r="L1013" i="2"/>
  <c r="F908" i="2"/>
  <c r="F900" i="2" s="1"/>
  <c r="F911" i="2" s="1"/>
  <c r="F915" i="2" s="1"/>
  <c r="K838" i="2"/>
  <c r="K830" i="2" s="1"/>
  <c r="K841" i="2" s="1"/>
  <c r="K845" i="2" s="1"/>
  <c r="K768" i="2"/>
  <c r="K760" i="2" s="1"/>
  <c r="K771" i="2" s="1"/>
  <c r="K775" i="2" s="1"/>
  <c r="H733" i="2"/>
  <c r="H725" i="2" s="1"/>
  <c r="H736" i="2" s="1"/>
  <c r="H740" i="2" s="1"/>
  <c r="E1463" i="2"/>
  <c r="E1469" i="2" s="1"/>
  <c r="E1473" i="2" s="1"/>
  <c r="M308" i="2"/>
  <c r="M314" i="2" s="1"/>
  <c r="M318" i="2" s="1"/>
  <c r="K173" i="2"/>
  <c r="K165" i="2" s="1"/>
  <c r="O138" i="2"/>
  <c r="O130" i="2" s="1"/>
  <c r="O141" i="2" s="1"/>
  <c r="O145" i="2" s="1"/>
  <c r="M588" i="2"/>
  <c r="M594" i="2" s="1"/>
  <c r="M598" i="2" s="1"/>
  <c r="O1463" i="2"/>
  <c r="O1469" i="2" s="1"/>
  <c r="O1473" i="2" s="1"/>
  <c r="L448" i="2"/>
  <c r="L454" i="2" s="1"/>
  <c r="L458" i="2" s="1"/>
  <c r="J1393" i="2"/>
  <c r="J1399" i="2" s="1"/>
  <c r="J1403" i="2" s="1"/>
  <c r="N973" i="2"/>
  <c r="N979" i="2" s="1"/>
  <c r="N983" i="2" s="1"/>
  <c r="J938" i="2"/>
  <c r="J944" i="2" s="1"/>
  <c r="J948" i="2" s="1"/>
  <c r="F903" i="2"/>
  <c r="F909" i="2" s="1"/>
  <c r="F913" i="2" s="1"/>
  <c r="N133" i="2"/>
  <c r="N139" i="2" s="1"/>
  <c r="N143" i="2" s="1"/>
  <c r="J98" i="2"/>
  <c r="J104" i="2" s="1"/>
  <c r="J108" i="2" s="1"/>
  <c r="N103" i="2"/>
  <c r="N95" i="2" s="1"/>
  <c r="N106" i="2" s="1"/>
  <c r="N110" i="2" s="1"/>
  <c r="N280" i="2"/>
  <c r="N284" i="2" s="1"/>
  <c r="N273" i="2"/>
  <c r="N279" i="2" s="1"/>
  <c r="N283" i="2" s="1"/>
  <c r="L1638" i="2"/>
  <c r="L1644" i="2" s="1"/>
  <c r="L1648" i="2" s="1"/>
  <c r="L1646" i="2"/>
  <c r="L1650" i="2" s="1"/>
  <c r="L1328" i="2"/>
  <c r="L1320" i="2" s="1"/>
  <c r="L1331" i="2" s="1"/>
  <c r="L1335" i="2" s="1"/>
  <c r="H1083" i="2"/>
  <c r="H1075" i="2" s="1"/>
  <c r="H1086" i="2" s="1"/>
  <c r="H1090" i="2" s="1"/>
  <c r="M1568" i="2"/>
  <c r="M1574" i="2" s="1"/>
  <c r="M1578" i="2" s="1"/>
  <c r="O1608" i="2"/>
  <c r="O1600" i="2" s="1"/>
  <c r="O1611" i="2" s="1"/>
  <c r="O1615" i="2" s="1"/>
  <c r="D1680" i="2"/>
  <c r="D1684" i="2" s="1"/>
  <c r="D1673" i="2"/>
  <c r="D1679" i="2" s="1"/>
  <c r="D1683" i="2" s="1"/>
  <c r="K1223" i="2"/>
  <c r="K1215" i="2" s="1"/>
  <c r="K1296" i="2"/>
  <c r="K1300" i="2" s="1"/>
  <c r="D829" i="2"/>
  <c r="D840" i="2" s="1"/>
  <c r="D844" i="2" s="1"/>
  <c r="P837" i="2"/>
  <c r="D838" i="2"/>
  <c r="E619" i="2"/>
  <c r="E628" i="2"/>
  <c r="P627" i="2"/>
  <c r="E1354" i="2"/>
  <c r="P1362" i="2"/>
  <c r="F945" i="2"/>
  <c r="F949" i="2" s="1"/>
  <c r="M910" i="2"/>
  <c r="M914" i="2" s="1"/>
  <c r="M868" i="2"/>
  <c r="M874" i="2" s="1"/>
  <c r="M878" i="2" s="1"/>
  <c r="G1541" i="2"/>
  <c r="G1545" i="2" s="1"/>
  <c r="G1533" i="2"/>
  <c r="G1539" i="2" s="1"/>
  <c r="G1543" i="2" s="1"/>
  <c r="K514" i="2"/>
  <c r="K525" i="2" s="1"/>
  <c r="K529" i="2" s="1"/>
  <c r="K523" i="2"/>
  <c r="H351" i="2"/>
  <c r="H355" i="2" s="1"/>
  <c r="H343" i="2"/>
  <c r="H349" i="2" s="1"/>
  <c r="I1435" i="2"/>
  <c r="I1439" i="2" s="1"/>
  <c r="E864" i="2"/>
  <c r="E875" i="2" s="1"/>
  <c r="E879" i="2" s="1"/>
  <c r="E873" i="2"/>
  <c r="H35" i="2"/>
  <c r="H39" i="2" s="1"/>
  <c r="H28" i="2"/>
  <c r="H34" i="2" s="1"/>
  <c r="H38" i="2" s="1"/>
  <c r="P1572" i="2"/>
  <c r="J1743" i="2"/>
  <c r="J1749" i="2" s="1"/>
  <c r="J1753" i="2" s="1"/>
  <c r="J1751" i="2"/>
  <c r="J1755" i="2" s="1"/>
  <c r="J1358" i="2"/>
  <c r="J1364" i="2" s="1"/>
  <c r="J1368" i="2" s="1"/>
  <c r="J868" i="2"/>
  <c r="J874" i="2" s="1"/>
  <c r="J878" i="2" s="1"/>
  <c r="F133" i="2"/>
  <c r="F139" i="2" s="1"/>
  <c r="F143" i="2" s="1"/>
  <c r="F141" i="2"/>
  <c r="F145" i="2" s="1"/>
  <c r="D1608" i="2"/>
  <c r="D1600" i="2" s="1"/>
  <c r="D1611" i="2" s="1"/>
  <c r="D1615" i="2" s="1"/>
  <c r="D1599" i="2"/>
  <c r="D1610" i="2" s="1"/>
  <c r="D1614" i="2" s="1"/>
  <c r="I1433" i="2"/>
  <c r="I1425" i="2" s="1"/>
  <c r="I1436" i="2" s="1"/>
  <c r="I1440" i="2" s="1"/>
  <c r="D1188" i="2"/>
  <c r="D1180" i="2" s="1"/>
  <c r="D1191" i="2" s="1"/>
  <c r="D1195" i="2" s="1"/>
  <c r="D1179" i="2"/>
  <c r="D1190" i="2" s="1"/>
  <c r="D1194" i="2" s="1"/>
  <c r="P1187" i="2"/>
  <c r="L456" i="2"/>
  <c r="L460" i="2" s="1"/>
  <c r="N1366" i="2"/>
  <c r="N1370" i="2" s="1"/>
  <c r="J1678" i="2"/>
  <c r="J1670" i="2" s="1"/>
  <c r="J1681" i="2" s="1"/>
  <c r="J1685" i="2" s="1"/>
  <c r="D1544" i="2"/>
  <c r="P1544" i="2" s="1"/>
  <c r="P1540" i="2"/>
  <c r="G453" i="2"/>
  <c r="G445" i="2" s="1"/>
  <c r="E348" i="2"/>
  <c r="E340" i="2" s="1"/>
  <c r="E351" i="2" s="1"/>
  <c r="E355" i="2" s="1"/>
  <c r="N1643" i="2"/>
  <c r="N1635" i="2" s="1"/>
  <c r="N1646" i="2" s="1"/>
  <c r="N1650" i="2" s="1"/>
  <c r="L978" i="2"/>
  <c r="L970" i="2" s="1"/>
  <c r="L981" i="2" s="1"/>
  <c r="L985" i="2" s="1"/>
  <c r="L908" i="2"/>
  <c r="L900" i="2" s="1"/>
  <c r="L911" i="2" s="1"/>
  <c r="L915" i="2" s="1"/>
  <c r="O663" i="2"/>
  <c r="O655" i="2" s="1"/>
  <c r="O666" i="2" s="1"/>
  <c r="O670" i="2" s="1"/>
  <c r="K663" i="2"/>
  <c r="K655" i="2" s="1"/>
  <c r="E593" i="2"/>
  <c r="E585" i="2" s="1"/>
  <c r="E596" i="2" s="1"/>
  <c r="E600" i="2" s="1"/>
  <c r="N798" i="2"/>
  <c r="N804" i="2" s="1"/>
  <c r="N808" i="2" s="1"/>
  <c r="M1328" i="2"/>
  <c r="M1320" i="2" s="1"/>
  <c r="M1331" i="2" s="1"/>
  <c r="M1335" i="2" s="1"/>
  <c r="E1293" i="2"/>
  <c r="E1285" i="2" s="1"/>
  <c r="E1296" i="2" s="1"/>
  <c r="E1300" i="2" s="1"/>
  <c r="M908" i="2"/>
  <c r="M900" i="2" s="1"/>
  <c r="M911" i="2" s="1"/>
  <c r="M915" i="2" s="1"/>
  <c r="J873" i="2"/>
  <c r="J865" i="2" s="1"/>
  <c r="J876" i="2" s="1"/>
  <c r="J880" i="2" s="1"/>
  <c r="K803" i="2"/>
  <c r="K795" i="2" s="1"/>
  <c r="K806" i="2" s="1"/>
  <c r="K810" i="2" s="1"/>
  <c r="E768" i="2"/>
  <c r="E760" i="2" s="1"/>
  <c r="E771" i="2" s="1"/>
  <c r="E775" i="2" s="1"/>
  <c r="G138" i="2"/>
  <c r="G130" i="2" s="1"/>
  <c r="G141" i="2" s="1"/>
  <c r="G145" i="2" s="1"/>
  <c r="H103" i="2"/>
  <c r="H95" i="2" s="1"/>
  <c r="H106" i="2" s="1"/>
  <c r="H110" i="2" s="1"/>
  <c r="N1506" i="2"/>
  <c r="N1510" i="2" s="1"/>
  <c r="N1498" i="2"/>
  <c r="N1504" i="2" s="1"/>
  <c r="N1508" i="2" s="1"/>
  <c r="L1503" i="2"/>
  <c r="L1495" i="2" s="1"/>
  <c r="L1506" i="2" s="1"/>
  <c r="L1510" i="2" s="1"/>
  <c r="F1503" i="2"/>
  <c r="F1495" i="2" s="1"/>
  <c r="F1506" i="2" s="1"/>
  <c r="F1510" i="2" s="1"/>
  <c r="I1223" i="2"/>
  <c r="I1215" i="2" s="1"/>
  <c r="I1226" i="2" s="1"/>
  <c r="I1230" i="2" s="1"/>
  <c r="E1393" i="2"/>
  <c r="E1399" i="2" s="1"/>
  <c r="E1403" i="2" s="1"/>
  <c r="M903" i="2"/>
  <c r="M909" i="2" s="1"/>
  <c r="M913" i="2" s="1"/>
  <c r="K1538" i="2"/>
  <c r="K1530" i="2" s="1"/>
  <c r="K1541" i="2" s="1"/>
  <c r="K1545" i="2" s="1"/>
  <c r="O1503" i="2"/>
  <c r="O1495" i="2" s="1"/>
  <c r="O1506" i="2" s="1"/>
  <c r="O1510" i="2" s="1"/>
  <c r="K383" i="2"/>
  <c r="K375" i="2" s="1"/>
  <c r="K386" i="2" s="1"/>
  <c r="K390" i="2" s="1"/>
  <c r="M1008" i="2"/>
  <c r="M1014" i="2" s="1"/>
  <c r="M1018" i="2" s="1"/>
  <c r="N833" i="2"/>
  <c r="N839" i="2" s="1"/>
  <c r="N413" i="2"/>
  <c r="N419" i="2" s="1"/>
  <c r="N423" i="2" s="1"/>
  <c r="J1398" i="2"/>
  <c r="J1390" i="2" s="1"/>
  <c r="J1401" i="2" s="1"/>
  <c r="J1405" i="2" s="1"/>
  <c r="M278" i="2"/>
  <c r="M270" i="2" s="1"/>
  <c r="M281" i="2" s="1"/>
  <c r="M285" i="2" s="1"/>
  <c r="M243" i="2"/>
  <c r="M235" i="2" s="1"/>
  <c r="M246" i="2" s="1"/>
  <c r="M250" i="2" s="1"/>
  <c r="K33" i="2"/>
  <c r="K25" i="2" s="1"/>
  <c r="K36" i="2" s="1"/>
  <c r="K40" i="2" s="1"/>
  <c r="N1148" i="2"/>
  <c r="N1154" i="2" s="1"/>
  <c r="N1158" i="2" s="1"/>
  <c r="D1498" i="2"/>
  <c r="D1504" i="2" s="1"/>
  <c r="I1428" i="2"/>
  <c r="I1434" i="2" s="1"/>
  <c r="I1438" i="2" s="1"/>
  <c r="E910" i="2"/>
  <c r="E914" i="2" s="1"/>
  <c r="E903" i="2"/>
  <c r="E909" i="2" s="1"/>
  <c r="E913" i="2" s="1"/>
  <c r="D1074" i="2"/>
  <c r="P1082" i="2"/>
  <c r="D1039" i="2"/>
  <c r="D1050" i="2" s="1"/>
  <c r="D1054" i="2" s="1"/>
  <c r="D1048" i="2"/>
  <c r="D759" i="2"/>
  <c r="D770" i="2" s="1"/>
  <c r="D768" i="2"/>
  <c r="D760" i="2" s="1"/>
  <c r="D771" i="2" s="1"/>
  <c r="P771" i="2" s="1"/>
  <c r="D733" i="2"/>
  <c r="D725" i="2" s="1"/>
  <c r="D736" i="2" s="1"/>
  <c r="D740" i="2" s="1"/>
  <c r="F698" i="2"/>
  <c r="F690" i="2" s="1"/>
  <c r="F701" i="2" s="1"/>
  <c r="F705" i="2" s="1"/>
  <c r="M68" i="2"/>
  <c r="M60" i="2" s="1"/>
  <c r="M71" i="2" s="1"/>
  <c r="M75" i="2" s="1"/>
  <c r="L1050" i="2"/>
  <c r="L1054" i="2" s="1"/>
  <c r="L1043" i="2"/>
  <c r="L1049" i="2" s="1"/>
  <c r="L1053" i="2" s="1"/>
  <c r="E418" i="2"/>
  <c r="E410" i="2" s="1"/>
  <c r="E421" i="2" s="1"/>
  <c r="E425" i="2" s="1"/>
  <c r="J593" i="2"/>
  <c r="J585" i="2" s="1"/>
  <c r="J596" i="2" s="1"/>
  <c r="J600" i="2" s="1"/>
  <c r="L728" i="2"/>
  <c r="L734" i="2" s="1"/>
  <c r="N1708" i="2"/>
  <c r="N1714" i="2" s="1"/>
  <c r="N1718" i="2" s="1"/>
  <c r="F1708" i="2"/>
  <c r="F1714" i="2" s="1"/>
  <c r="F1718" i="2" s="1"/>
  <c r="F973" i="2"/>
  <c r="F979" i="2" s="1"/>
  <c r="F983" i="2" s="1"/>
  <c r="N903" i="2"/>
  <c r="N909" i="2" s="1"/>
  <c r="N913" i="2" s="1"/>
  <c r="K1713" i="2"/>
  <c r="K1705" i="2" s="1"/>
  <c r="K1716" i="2" s="1"/>
  <c r="K1720" i="2" s="1"/>
  <c r="G1713" i="2"/>
  <c r="G1705" i="2" s="1"/>
  <c r="G1716" i="2" s="1"/>
  <c r="G1720" i="2" s="1"/>
  <c r="O1678" i="2"/>
  <c r="O1670" i="2" s="1"/>
  <c r="O1681" i="2" s="1"/>
  <c r="O1685" i="2" s="1"/>
  <c r="G1678" i="2"/>
  <c r="G1670" i="2" s="1"/>
  <c r="N1608" i="2"/>
  <c r="N1600" i="2" s="1"/>
  <c r="N1611" i="2" s="1"/>
  <c r="N1615" i="2" s="1"/>
  <c r="F1608" i="2"/>
  <c r="F1600" i="2" s="1"/>
  <c r="F1611" i="2" s="1"/>
  <c r="F1615" i="2" s="1"/>
  <c r="N1573" i="2"/>
  <c r="N1565" i="2" s="1"/>
  <c r="N1576" i="2" s="1"/>
  <c r="N1580" i="2" s="1"/>
  <c r="J1188" i="2"/>
  <c r="J1180" i="2" s="1"/>
  <c r="J1191" i="2" s="1"/>
  <c r="J1195" i="2" s="1"/>
  <c r="O456" i="2"/>
  <c r="O460" i="2" s="1"/>
  <c r="O448" i="2"/>
  <c r="O454" i="2" s="1"/>
  <c r="O458" i="2" s="1"/>
  <c r="M444" i="2"/>
  <c r="M455" i="2" s="1"/>
  <c r="M459" i="2" s="1"/>
  <c r="M453" i="2"/>
  <c r="M445" i="2" s="1"/>
  <c r="M456" i="2" s="1"/>
  <c r="M460" i="2" s="1"/>
  <c r="E1043" i="2"/>
  <c r="E1049" i="2" s="1"/>
  <c r="E1053" i="2" s="1"/>
  <c r="E1051" i="2"/>
  <c r="E1055" i="2" s="1"/>
  <c r="J1708" i="2"/>
  <c r="J1714" i="2" s="1"/>
  <c r="J1718" i="2" s="1"/>
  <c r="J1716" i="2"/>
  <c r="J1720" i="2" s="1"/>
  <c r="J133" i="2"/>
  <c r="J139" i="2" s="1"/>
  <c r="J143" i="2" s="1"/>
  <c r="N868" i="2"/>
  <c r="N874" i="2" s="1"/>
  <c r="N878" i="2" s="1"/>
  <c r="N908" i="2"/>
  <c r="N900" i="2" s="1"/>
  <c r="N911" i="2" s="1"/>
  <c r="N915" i="2" s="1"/>
  <c r="M663" i="2"/>
  <c r="M655" i="2" s="1"/>
  <c r="M666" i="2" s="1"/>
  <c r="M670" i="2" s="1"/>
  <c r="F243" i="2"/>
  <c r="F235" i="2" s="1"/>
  <c r="F246" i="2" s="1"/>
  <c r="F250" i="2" s="1"/>
  <c r="E1363" i="2"/>
  <c r="G1293" i="2"/>
  <c r="F943" i="2"/>
  <c r="F935" i="2" s="1"/>
  <c r="F946" i="2" s="1"/>
  <c r="F950" i="2" s="1"/>
  <c r="G908" i="2"/>
  <c r="G900" i="2" s="1"/>
  <c r="G911" i="2" s="1"/>
  <c r="G915" i="2" s="1"/>
  <c r="H873" i="2"/>
  <c r="H865" i="2" s="1"/>
  <c r="H876" i="2" s="1"/>
  <c r="H880" i="2" s="1"/>
  <c r="I803" i="2"/>
  <c r="I795" i="2" s="1"/>
  <c r="I806" i="2" s="1"/>
  <c r="I810" i="2" s="1"/>
  <c r="G243" i="2"/>
  <c r="G235" i="2" s="1"/>
  <c r="E138" i="2"/>
  <c r="E130" i="2" s="1"/>
  <c r="E141" i="2" s="1"/>
  <c r="E145" i="2" s="1"/>
  <c r="H1503" i="2"/>
  <c r="H1495" i="2" s="1"/>
  <c r="H1506" i="2" s="1"/>
  <c r="H1510" i="2" s="1"/>
  <c r="K1258" i="2"/>
  <c r="K1250" i="2" s="1"/>
  <c r="K1261" i="2" s="1"/>
  <c r="K1265" i="2" s="1"/>
  <c r="D313" i="2"/>
  <c r="D305" i="2" s="1"/>
  <c r="D316" i="2" s="1"/>
  <c r="N526" i="2"/>
  <c r="N530" i="2" s="1"/>
  <c r="M938" i="2"/>
  <c r="M944" i="2" s="1"/>
  <c r="M948" i="2" s="1"/>
  <c r="I903" i="2"/>
  <c r="I909" i="2" s="1"/>
  <c r="I913" i="2" s="1"/>
  <c r="M383" i="2"/>
  <c r="M375" i="2" s="1"/>
  <c r="M386" i="2" s="1"/>
  <c r="M390" i="2" s="1"/>
  <c r="M140" i="2"/>
  <c r="M144" i="2" s="1"/>
  <c r="N693" i="2"/>
  <c r="N699" i="2" s="1"/>
  <c r="N703" i="2" s="1"/>
  <c r="N1183" i="2"/>
  <c r="N1189" i="2" s="1"/>
  <c r="N1193" i="2" s="1"/>
  <c r="J558" i="2"/>
  <c r="J550" i="2" s="1"/>
  <c r="J561" i="2" s="1"/>
  <c r="J565" i="2" s="1"/>
  <c r="O278" i="2"/>
  <c r="O270" i="2" s="1"/>
  <c r="O281" i="2" s="1"/>
  <c r="O285" i="2" s="1"/>
  <c r="E278" i="2"/>
  <c r="E270" i="2" s="1"/>
  <c r="E281" i="2" s="1"/>
  <c r="E285" i="2" s="1"/>
  <c r="O33" i="2"/>
  <c r="L518" i="2"/>
  <c r="L524" i="2" s="1"/>
  <c r="L528" i="2" s="1"/>
  <c r="O1296" i="2"/>
  <c r="O1300" i="2" s="1"/>
  <c r="O1288" i="2"/>
  <c r="O1294" i="2" s="1"/>
  <c r="I68" i="2"/>
  <c r="I60" i="2" s="1"/>
  <c r="F1463" i="2"/>
  <c r="F1469" i="2" s="1"/>
  <c r="F1473" i="2" s="1"/>
  <c r="J1190" i="2"/>
  <c r="J1194" i="2" s="1"/>
  <c r="J176" i="2"/>
  <c r="J180" i="2" s="1"/>
  <c r="M1016" i="2"/>
  <c r="M1020" i="2" s="1"/>
  <c r="J386" i="2"/>
  <c r="J390" i="2" s="1"/>
  <c r="J378" i="2"/>
  <c r="J384" i="2" s="1"/>
  <c r="J388" i="2" s="1"/>
  <c r="F1743" i="2"/>
  <c r="F1749" i="2" s="1"/>
  <c r="F1753" i="2" s="1"/>
  <c r="N1393" i="2"/>
  <c r="N1399" i="2" s="1"/>
  <c r="N1403" i="2" s="1"/>
  <c r="J973" i="2"/>
  <c r="J979" i="2" s="1"/>
  <c r="J983" i="2" s="1"/>
  <c r="N938" i="2"/>
  <c r="N944" i="2" s="1"/>
  <c r="N948" i="2" s="1"/>
  <c r="F938" i="2"/>
  <c r="F944" i="2" s="1"/>
  <c r="F948" i="2" s="1"/>
  <c r="J903" i="2"/>
  <c r="J909" i="2" s="1"/>
  <c r="J913" i="2" s="1"/>
  <c r="F868" i="2"/>
  <c r="F874" i="2" s="1"/>
  <c r="F878" i="2" s="1"/>
  <c r="N98" i="2"/>
  <c r="N104" i="2" s="1"/>
  <c r="N108" i="2" s="1"/>
  <c r="M1713" i="2"/>
  <c r="M1705" i="2" s="1"/>
  <c r="M1716" i="2" s="1"/>
  <c r="M1720" i="2" s="1"/>
  <c r="I1713" i="2"/>
  <c r="I1705" i="2" s="1"/>
  <c r="I1716" i="2" s="1"/>
  <c r="I1720" i="2" s="1"/>
  <c r="E1713" i="2"/>
  <c r="E1705" i="2" s="1"/>
  <c r="E1716" i="2" s="1"/>
  <c r="E1720" i="2" s="1"/>
  <c r="K1678" i="2"/>
  <c r="K1670" i="2" s="1"/>
  <c r="K1681" i="2" s="1"/>
  <c r="K1685" i="2" s="1"/>
  <c r="E1678" i="2"/>
  <c r="E1670" i="2" s="1"/>
  <c r="E1681" i="2" s="1"/>
  <c r="E1685" i="2" s="1"/>
  <c r="L1608" i="2"/>
  <c r="L1600" i="2" s="1"/>
  <c r="L1611" i="2" s="1"/>
  <c r="L1615" i="2" s="1"/>
  <c r="O1470" i="2"/>
  <c r="O1474" i="2" s="1"/>
  <c r="D1223" i="2"/>
  <c r="D1215" i="2" s="1"/>
  <c r="D1226" i="2" s="1"/>
  <c r="D1230" i="2" s="1"/>
  <c r="D138" i="2"/>
  <c r="D129" i="2"/>
  <c r="P137" i="2"/>
  <c r="P59" i="4"/>
  <c r="P1646" i="2"/>
  <c r="D1650" i="2"/>
  <c r="P1650" i="2" s="1"/>
  <c r="D558" i="2"/>
  <c r="D550" i="2" s="1"/>
  <c r="D561" i="2" s="1"/>
  <c r="D565" i="2" s="1"/>
  <c r="H1774" i="2"/>
  <c r="P1782" i="2"/>
  <c r="H1783" i="2"/>
  <c r="J1459" i="2"/>
  <c r="J1470" i="2" s="1"/>
  <c r="J1474" i="2" s="1"/>
  <c r="J1468" i="2"/>
  <c r="J1460" i="2" s="1"/>
  <c r="J1471" i="2" s="1"/>
  <c r="J1475" i="2" s="1"/>
  <c r="K1783" i="2"/>
  <c r="K1775" i="2" s="1"/>
  <c r="J1004" i="2"/>
  <c r="J1015" i="2" s="1"/>
  <c r="J1019" i="2" s="1"/>
  <c r="P1012" i="2"/>
  <c r="J199" i="2"/>
  <c r="J210" i="2" s="1"/>
  <c r="J214" i="2" s="1"/>
  <c r="J208" i="2"/>
  <c r="J200" i="2" s="1"/>
  <c r="J211" i="2" s="1"/>
  <c r="J215" i="2" s="1"/>
  <c r="F794" i="2"/>
  <c r="F805" i="2" s="1"/>
  <c r="F809" i="2" s="1"/>
  <c r="F803" i="2"/>
  <c r="F795" i="2" s="1"/>
  <c r="F806" i="2" s="1"/>
  <c r="F810" i="2" s="1"/>
  <c r="I488" i="2"/>
  <c r="I480" i="2" s="1"/>
  <c r="M1284" i="2"/>
  <c r="M1295" i="2" s="1"/>
  <c r="M1299" i="2" s="1"/>
  <c r="M1293" i="2"/>
  <c r="M1285" i="2" s="1"/>
  <c r="M1296" i="2" s="1"/>
  <c r="M1300" i="2" s="1"/>
  <c r="O173" i="2"/>
  <c r="O165" i="2" s="1"/>
  <c r="O176" i="2" s="1"/>
  <c r="O180" i="2" s="1"/>
  <c r="K1634" i="2"/>
  <c r="K1645" i="2" s="1"/>
  <c r="K1649" i="2" s="1"/>
  <c r="P1642" i="2"/>
  <c r="K1643" i="2"/>
  <c r="K1635" i="2" s="1"/>
  <c r="K1646" i="2" s="1"/>
  <c r="K1650" i="2" s="1"/>
  <c r="P174" i="4"/>
  <c r="P139" i="4"/>
  <c r="P19" i="3"/>
  <c r="P176" i="4"/>
  <c r="P19" i="4"/>
  <c r="G488" i="2"/>
  <c r="G480" i="2" s="1"/>
  <c r="J418" i="2"/>
  <c r="J410" i="2" s="1"/>
  <c r="J421" i="2" s="1"/>
  <c r="J425" i="2" s="1"/>
  <c r="D418" i="2"/>
  <c r="D410" i="2" s="1"/>
  <c r="D421" i="2" s="1"/>
  <c r="D425" i="2" s="1"/>
  <c r="H313" i="2"/>
  <c r="H305" i="2" s="1"/>
  <c r="H316" i="2" s="1"/>
  <c r="H320" i="2" s="1"/>
  <c r="L558" i="2"/>
  <c r="L550" i="2" s="1"/>
  <c r="L561" i="2" s="1"/>
  <c r="L565" i="2" s="1"/>
  <c r="H70" i="2"/>
  <c r="H74" i="2" s="1"/>
  <c r="E173" i="2"/>
  <c r="E165" i="2" s="1"/>
  <c r="E176" i="2" s="1"/>
  <c r="E180" i="2" s="1"/>
  <c r="G33" i="2"/>
  <c r="G25" i="2" s="1"/>
  <c r="M593" i="2"/>
  <c r="M585" i="2" s="1"/>
  <c r="M596" i="2" s="1"/>
  <c r="M600" i="2" s="1"/>
  <c r="E68" i="2"/>
  <c r="E60" i="2" s="1"/>
  <c r="E71" i="2" s="1"/>
  <c r="E75" i="2" s="1"/>
  <c r="G655" i="2"/>
  <c r="K724" i="2"/>
  <c r="P732" i="2"/>
  <c r="O234" i="2"/>
  <c r="P242" i="2"/>
  <c r="G654" i="2"/>
  <c r="P662" i="2"/>
  <c r="N733" i="2"/>
  <c r="N725" i="2" s="1"/>
  <c r="N736" i="2" s="1"/>
  <c r="N740" i="2" s="1"/>
  <c r="O488" i="2"/>
  <c r="O480" i="2" s="1"/>
  <c r="O491" i="2" s="1"/>
  <c r="O495" i="2" s="1"/>
  <c r="I374" i="2"/>
  <c r="I383" i="2"/>
  <c r="P382" i="2"/>
  <c r="E313" i="2"/>
  <c r="E305" i="2" s="1"/>
  <c r="E316" i="2" s="1"/>
  <c r="E320" i="2" s="1"/>
  <c r="N1713" i="2"/>
  <c r="N1705" i="2" s="1"/>
  <c r="N1716" i="2" s="1"/>
  <c r="N1720" i="2" s="1"/>
  <c r="H63" i="2"/>
  <c r="H69" i="2" s="1"/>
  <c r="H73" i="2" s="1"/>
  <c r="E480" i="2"/>
  <c r="N1328" i="2"/>
  <c r="N1320" i="2" s="1"/>
  <c r="N1331" i="2" s="1"/>
  <c r="N1335" i="2" s="1"/>
  <c r="E943" i="2"/>
  <c r="E935" i="2" s="1"/>
  <c r="E946" i="2" s="1"/>
  <c r="E950" i="2" s="1"/>
  <c r="N1153" i="2"/>
  <c r="N1145" i="2" s="1"/>
  <c r="N1156" i="2" s="1"/>
  <c r="N1160" i="2" s="1"/>
  <c r="K1118" i="2"/>
  <c r="K1110" i="2" s="1"/>
  <c r="K1121" i="2" s="1"/>
  <c r="K1125" i="2" s="1"/>
  <c r="D978" i="2"/>
  <c r="D970" i="2" s="1"/>
  <c r="D981" i="2" s="1"/>
  <c r="K733" i="2"/>
  <c r="J488" i="2"/>
  <c r="J480" i="2" s="1"/>
  <c r="J491" i="2" s="1"/>
  <c r="J495" i="2" s="1"/>
  <c r="E479" i="2"/>
  <c r="P487" i="2"/>
  <c r="O243" i="2"/>
  <c r="L173" i="2"/>
  <c r="L165" i="2" s="1"/>
  <c r="L176" i="2" s="1"/>
  <c r="L180" i="2" s="1"/>
  <c r="H935" i="2"/>
  <c r="H445" i="2"/>
  <c r="D865" i="2"/>
  <c r="O690" i="2"/>
  <c r="N25" i="2"/>
  <c r="M1215" i="2"/>
  <c r="D1144" i="2"/>
  <c r="P1152" i="2"/>
  <c r="D1153" i="2"/>
  <c r="E1645" i="2"/>
  <c r="E1649" i="2" s="1"/>
  <c r="I1498" i="2"/>
  <c r="I1504" i="2" s="1"/>
  <c r="I1508" i="2" s="1"/>
  <c r="I1506" i="2"/>
  <c r="I1510" i="2" s="1"/>
  <c r="P946" i="2"/>
  <c r="D950" i="2"/>
  <c r="P950" i="2" s="1"/>
  <c r="F316" i="2"/>
  <c r="F320" i="2" s="1"/>
  <c r="O94" i="2"/>
  <c r="O105" i="2" s="1"/>
  <c r="O109" i="2" s="1"/>
  <c r="P102" i="2"/>
  <c r="F1704" i="2"/>
  <c r="P1712" i="2"/>
  <c r="G980" i="2"/>
  <c r="G984" i="2" s="1"/>
  <c r="P969" i="2"/>
  <c r="G1040" i="2"/>
  <c r="E515" i="2"/>
  <c r="P1435" i="2"/>
  <c r="D1439" i="2"/>
  <c r="P1439" i="2" s="1"/>
  <c r="G270" i="2"/>
  <c r="P631" i="2"/>
  <c r="D635" i="2"/>
  <c r="P635" i="2" s="1"/>
  <c r="F1685" i="2"/>
  <c r="L795" i="2"/>
  <c r="H1110" i="2"/>
  <c r="H1389" i="2"/>
  <c r="P1397" i="2"/>
  <c r="L1670" i="2"/>
  <c r="O1039" i="2"/>
  <c r="O1050" i="2" s="1"/>
  <c r="O1054" i="2" s="1"/>
  <c r="P1047" i="2"/>
  <c r="I760" i="2"/>
  <c r="H1285" i="2"/>
  <c r="G200" i="2"/>
  <c r="H1320" i="2"/>
  <c r="H585" i="2"/>
  <c r="H164" i="2"/>
  <c r="P172" i="2"/>
  <c r="O1739" i="2"/>
  <c r="P1747" i="2"/>
  <c r="J1599" i="2"/>
  <c r="J1610" i="2" s="1"/>
  <c r="J1614" i="2" s="1"/>
  <c r="P1607" i="2"/>
  <c r="O1249" i="2"/>
  <c r="P1257" i="2"/>
  <c r="E514" i="2"/>
  <c r="P522" i="2"/>
  <c r="G409" i="2"/>
  <c r="P417" i="2"/>
  <c r="P802" i="2"/>
  <c r="F420" i="2"/>
  <c r="F413" i="2"/>
  <c r="F419" i="2" s="1"/>
  <c r="P277" i="2"/>
  <c r="G269" i="2"/>
  <c r="D60" i="2"/>
  <c r="F458" i="2"/>
  <c r="J246" i="2"/>
  <c r="H1261" i="2"/>
  <c r="H1265" i="2" s="1"/>
  <c r="P314" i="2"/>
  <c r="D318" i="2"/>
  <c r="P318" i="2" s="1"/>
  <c r="H549" i="2"/>
  <c r="P557" i="2"/>
  <c r="M1214" i="2"/>
  <c r="P1222" i="2"/>
  <c r="O1740" i="2"/>
  <c r="G410" i="2"/>
  <c r="G1494" i="2"/>
  <c r="P1502" i="2"/>
  <c r="L1118" i="2"/>
  <c r="L1110" i="2" s="1"/>
  <c r="L1121" i="2" s="1"/>
  <c r="L1125" i="2" s="1"/>
  <c r="H1109" i="2"/>
  <c r="P1117" i="2"/>
  <c r="G1503" i="2"/>
  <c r="L1669" i="2"/>
  <c r="P1677" i="2"/>
  <c r="I759" i="2"/>
  <c r="P767" i="2"/>
  <c r="H1295" i="2"/>
  <c r="G199" i="2"/>
  <c r="P207" i="2"/>
  <c r="F68" i="2"/>
  <c r="F60" i="2" s="1"/>
  <c r="F71" i="2" s="1"/>
  <c r="F75" i="2" s="1"/>
  <c r="H1319" i="2"/>
  <c r="P1327" i="2"/>
  <c r="D899" i="2"/>
  <c r="D908" i="2"/>
  <c r="P907" i="2"/>
  <c r="H584" i="2"/>
  <c r="P592" i="2"/>
  <c r="O1713" i="2"/>
  <c r="O1705" i="2" s="1"/>
  <c r="O1716" i="2" s="1"/>
  <c r="O1720" i="2" s="1"/>
  <c r="F1424" i="2"/>
  <c r="P1432" i="2"/>
  <c r="M934" i="2"/>
  <c r="M945" i="2" s="1"/>
  <c r="M949" i="2" s="1"/>
  <c r="M943" i="2"/>
  <c r="M935" i="2" s="1"/>
  <c r="M946" i="2" s="1"/>
  <c r="M950" i="2" s="1"/>
  <c r="E1635" i="2"/>
  <c r="J805" i="2"/>
  <c r="J809" i="2" s="1"/>
  <c r="D634" i="2"/>
  <c r="P634" i="2" s="1"/>
  <c r="P630" i="2"/>
  <c r="O315" i="2"/>
  <c r="O319" i="2" s="1"/>
  <c r="P304" i="2"/>
  <c r="H68" i="2"/>
  <c r="H60" i="2" s="1"/>
  <c r="H71" i="2" s="1"/>
  <c r="H75" i="2" s="1"/>
  <c r="D59" i="2"/>
  <c r="P67" i="2"/>
  <c r="D1225" i="2"/>
  <c r="D1218" i="2"/>
  <c r="D1224" i="2" s="1"/>
  <c r="F1016" i="2"/>
  <c r="F1020" i="2" s="1"/>
  <c r="E1401" i="2"/>
  <c r="E1405" i="2" s="1"/>
  <c r="O840" i="2"/>
  <c r="H550" i="2"/>
  <c r="G970" i="2"/>
  <c r="F1425" i="2"/>
  <c r="O689" i="2"/>
  <c r="P697" i="2"/>
  <c r="H444" i="2"/>
  <c r="P452" i="2"/>
  <c r="I1600" i="2"/>
  <c r="M245" i="2"/>
  <c r="M249" i="2" s="1"/>
  <c r="M238" i="2"/>
  <c r="M244" i="2" s="1"/>
  <c r="F553" i="2"/>
  <c r="F559" i="2" s="1"/>
  <c r="F561" i="2"/>
  <c r="D1460" i="2"/>
  <c r="F1705" i="2"/>
  <c r="D864" i="2"/>
  <c r="P872" i="2"/>
  <c r="K1015" i="2"/>
  <c r="K1019" i="2" s="1"/>
  <c r="G1540" i="2"/>
  <c r="G1544" i="2" s="1"/>
  <c r="P32" i="2"/>
  <c r="N24" i="2"/>
  <c r="I1366" i="2"/>
  <c r="I1370" i="2" s="1"/>
  <c r="D386" i="2"/>
  <c r="D1459" i="2"/>
  <c r="P1467" i="2"/>
  <c r="L95" i="2"/>
  <c r="H934" i="2"/>
  <c r="P942" i="2"/>
  <c r="F599" i="2"/>
  <c r="O1530" i="2"/>
  <c r="L700" i="2"/>
  <c r="L704" i="2" s="1"/>
  <c r="L693" i="2"/>
  <c r="L699" i="2" s="1"/>
  <c r="L703" i="2" s="1"/>
  <c r="G339" i="2"/>
  <c r="P347" i="2"/>
  <c r="AY325" i="11" l="1"/>
  <c r="CA325" i="11"/>
  <c r="AW168" i="12"/>
  <c r="AI168" i="12" s="1"/>
  <c r="BY153" i="12"/>
  <c r="BY168" i="12" s="1"/>
  <c r="BK168" i="12" s="1"/>
  <c r="AP266" i="10"/>
  <c r="BR266" i="10"/>
  <c r="AT244" i="12"/>
  <c r="AF244" i="12" s="1"/>
  <c r="BV229" i="12"/>
  <c r="BV244" i="12" s="1"/>
  <c r="BH244" i="12" s="1"/>
  <c r="AH285" i="11"/>
  <c r="BJ285" i="11"/>
  <c r="AF209" i="10"/>
  <c r="BH209" i="10"/>
  <c r="AV325" i="11"/>
  <c r="BX325" i="11"/>
  <c r="BE211" i="11"/>
  <c r="CG211" i="11"/>
  <c r="AF322" i="11"/>
  <c r="BH322" i="11"/>
  <c r="AL266" i="10"/>
  <c r="BN266" i="10"/>
  <c r="AG209" i="10"/>
  <c r="BI209" i="10"/>
  <c r="AQ209" i="11"/>
  <c r="BS209" i="11"/>
  <c r="AN211" i="11"/>
  <c r="BP211" i="11"/>
  <c r="AM265" i="11"/>
  <c r="BO265" i="11"/>
  <c r="BO280" i="11" s="1"/>
  <c r="AT269" i="10"/>
  <c r="BV269" i="10"/>
  <c r="AV324" i="11"/>
  <c r="BX324" i="11"/>
  <c r="AX285" i="11"/>
  <c r="BZ285" i="11"/>
  <c r="AM206" i="11"/>
  <c r="AM265" i="10"/>
  <c r="BO265" i="10"/>
  <c r="BY168" i="11"/>
  <c r="BK168" i="11" s="1"/>
  <c r="BL56" i="11"/>
  <c r="BL224" i="11"/>
  <c r="CA318" i="11"/>
  <c r="BM318" i="11" s="1"/>
  <c r="AQ211" i="11"/>
  <c r="BS211" i="11"/>
  <c r="AY224" i="12"/>
  <c r="CA209" i="12"/>
  <c r="CA224" i="12" s="1"/>
  <c r="BM224" i="12" s="1"/>
  <c r="AP286" i="11"/>
  <c r="BR286" i="11"/>
  <c r="AH265" i="11"/>
  <c r="BJ265" i="11"/>
  <c r="BJ280" i="11" s="1"/>
  <c r="AN97" i="11"/>
  <c r="BP97" i="11"/>
  <c r="BD265" i="10"/>
  <c r="CF265" i="10"/>
  <c r="AQ137" i="11"/>
  <c r="BS137" i="11"/>
  <c r="AP136" i="11"/>
  <c r="BR136" i="11"/>
  <c r="AF269" i="10"/>
  <c r="BH269" i="10"/>
  <c r="AZ209" i="11"/>
  <c r="CB209" i="11"/>
  <c r="AY285" i="11"/>
  <c r="CA285" i="11"/>
  <c r="AK265" i="11"/>
  <c r="BM265" i="11"/>
  <c r="AH324" i="11"/>
  <c r="BJ324" i="11"/>
  <c r="AO209" i="11"/>
  <c r="BQ209" i="11"/>
  <c r="AQ265" i="11"/>
  <c r="BS265" i="11"/>
  <c r="AN209" i="10"/>
  <c r="BP209" i="10"/>
  <c r="BA265" i="10"/>
  <c r="CC265" i="10"/>
  <c r="AH322" i="11"/>
  <c r="BJ322" i="11"/>
  <c r="BD322" i="10"/>
  <c r="CF322" i="10"/>
  <c r="BE286" i="11"/>
  <c r="CG286" i="11"/>
  <c r="BX266" i="10"/>
  <c r="AV266" i="10"/>
  <c r="AW56" i="12"/>
  <c r="BY42" i="12"/>
  <c r="BY56" i="12" s="1"/>
  <c r="BK56" i="12" s="1"/>
  <c r="AX56" i="12"/>
  <c r="BZ41" i="12"/>
  <c r="BZ56" i="12" s="1"/>
  <c r="BL56" i="12" s="1"/>
  <c r="BM41" i="12"/>
  <c r="AI325" i="11"/>
  <c r="BK325" i="11"/>
  <c r="AJ322" i="11"/>
  <c r="BL322" i="11"/>
  <c r="AP154" i="11"/>
  <c r="BR154" i="11"/>
  <c r="AP97" i="11"/>
  <c r="BR97" i="11"/>
  <c r="CG224" i="11"/>
  <c r="AI265" i="10"/>
  <c r="BK265" i="10"/>
  <c r="AV322" i="11"/>
  <c r="BX322" i="11"/>
  <c r="AP210" i="11"/>
  <c r="BR210" i="11"/>
  <c r="BC211" i="11"/>
  <c r="CE211" i="11"/>
  <c r="M329" i="11"/>
  <c r="AO209" i="10"/>
  <c r="BQ209" i="10"/>
  <c r="AJ97" i="11"/>
  <c r="BL97" i="11"/>
  <c r="AU324" i="11"/>
  <c r="BW324" i="11"/>
  <c r="AB325" i="10"/>
  <c r="CF269" i="10"/>
  <c r="AX280" i="12"/>
  <c r="AJ280" i="12" s="1"/>
  <c r="BZ265" i="12"/>
  <c r="BZ280" i="12" s="1"/>
  <c r="BL280" i="12" s="1"/>
  <c r="BQ244" i="11"/>
  <c r="AP265" i="11"/>
  <c r="BR265" i="11"/>
  <c r="AN209" i="11"/>
  <c r="BP209" i="11"/>
  <c r="AJ266" i="10"/>
  <c r="BL266" i="10"/>
  <c r="AJ265" i="10"/>
  <c r="BL265" i="10"/>
  <c r="AH268" i="10"/>
  <c r="BJ268" i="10"/>
  <c r="AJ325" i="11"/>
  <c r="BL325" i="11"/>
  <c r="AY321" i="11"/>
  <c r="CA321" i="11"/>
  <c r="AA326" i="11"/>
  <c r="CE326" i="11" s="1"/>
  <c r="CE46" i="11"/>
  <c r="AH269" i="10"/>
  <c r="BJ269" i="10"/>
  <c r="AT325" i="11"/>
  <c r="BV325" i="11"/>
  <c r="BR280" i="11"/>
  <c r="AW269" i="10"/>
  <c r="BY269" i="10"/>
  <c r="AH325" i="11"/>
  <c r="BJ325" i="11"/>
  <c r="AX244" i="12"/>
  <c r="AJ244" i="12" s="1"/>
  <c r="BZ229" i="12"/>
  <c r="BZ244" i="12" s="1"/>
  <c r="BL244" i="12" s="1"/>
  <c r="BE244" i="12"/>
  <c r="AQ244" i="12" s="1"/>
  <c r="CG229" i="12"/>
  <c r="CG244" i="12" s="1"/>
  <c r="BS244" i="12" s="1"/>
  <c r="AZ154" i="11"/>
  <c r="CB154" i="11"/>
  <c r="BE206" i="12"/>
  <c r="AQ206" i="12" s="1"/>
  <c r="CG191" i="12"/>
  <c r="CG206" i="12" s="1"/>
  <c r="BS206" i="12" s="1"/>
  <c r="Z326" i="11"/>
  <c r="CD326" i="11" s="1"/>
  <c r="CD46" i="11"/>
  <c r="AN210" i="11"/>
  <c r="BP210" i="11"/>
  <c r="AX269" i="10"/>
  <c r="BZ269" i="10"/>
  <c r="AP212" i="11"/>
  <c r="BR212" i="11"/>
  <c r="AJ209" i="10"/>
  <c r="BL209" i="10"/>
  <c r="AW244" i="12"/>
  <c r="BY229" i="12"/>
  <c r="BY244" i="12" s="1"/>
  <c r="BK244" i="12" s="1"/>
  <c r="AQ97" i="11"/>
  <c r="BS97" i="11"/>
  <c r="BD324" i="10"/>
  <c r="CF324" i="10"/>
  <c r="AH56" i="10"/>
  <c r="BM206" i="12"/>
  <c r="CC209" i="11"/>
  <c r="CC224" i="11" s="1"/>
  <c r="BA209" i="11"/>
  <c r="BA224" i="11" s="1"/>
  <c r="AP211" i="11"/>
  <c r="BR211" i="11"/>
  <c r="AF266" i="10"/>
  <c r="BH266" i="10"/>
  <c r="AW322" i="11"/>
  <c r="BY322" i="11"/>
  <c r="BC210" i="11"/>
  <c r="CE210" i="11"/>
  <c r="O326" i="11"/>
  <c r="BS326" i="11" s="1"/>
  <c r="BS46" i="11"/>
  <c r="AJ265" i="11"/>
  <c r="BL265" i="11"/>
  <c r="BL280" i="11" s="1"/>
  <c r="AY265" i="10"/>
  <c r="CA265" i="10"/>
  <c r="BA137" i="11"/>
  <c r="CC137" i="11"/>
  <c r="AO212" i="11"/>
  <c r="BQ212" i="11"/>
  <c r="BD210" i="11"/>
  <c r="CF210" i="11"/>
  <c r="AP265" i="10"/>
  <c r="BR265" i="10"/>
  <c r="AT324" i="11"/>
  <c r="BV324" i="11"/>
  <c r="AQ210" i="11"/>
  <c r="BS210" i="11"/>
  <c r="BD119" i="11"/>
  <c r="CF119" i="11"/>
  <c r="AK269" i="10"/>
  <c r="BM269" i="10"/>
  <c r="BS280" i="11"/>
  <c r="AT318" i="12"/>
  <c r="AF318" i="12" s="1"/>
  <c r="BV306" i="12"/>
  <c r="BV318" i="12" s="1"/>
  <c r="BH318" i="12" s="1"/>
  <c r="S321" i="10"/>
  <c r="BW321" i="10" s="1"/>
  <c r="BW153" i="10"/>
  <c r="AP137" i="11"/>
  <c r="BR137" i="11"/>
  <c r="AA328" i="10"/>
  <c r="AO322" i="10"/>
  <c r="BQ322" i="10"/>
  <c r="R273" i="10"/>
  <c r="R328" i="10"/>
  <c r="X328" i="10"/>
  <c r="J328" i="10"/>
  <c r="AW321" i="11"/>
  <c r="BY321" i="11"/>
  <c r="AB326" i="11"/>
  <c r="CF326" i="11" s="1"/>
  <c r="CF46" i="11"/>
  <c r="AC326" i="11"/>
  <c r="CG326" i="11" s="1"/>
  <c r="CG46" i="11"/>
  <c r="AI269" i="10"/>
  <c r="BK269" i="10"/>
  <c r="BB211" i="11"/>
  <c r="CD211" i="11"/>
  <c r="AP209" i="10"/>
  <c r="BR209" i="10"/>
  <c r="BD211" i="11"/>
  <c r="CF211" i="11"/>
  <c r="AF325" i="11"/>
  <c r="BH325" i="11"/>
  <c r="AK209" i="10"/>
  <c r="BM209" i="10"/>
  <c r="AJ269" i="10"/>
  <c r="BL269" i="10"/>
  <c r="BC212" i="11"/>
  <c r="CE212" i="11"/>
  <c r="CE224" i="11" s="1"/>
  <c r="BQ224" i="11" s="1"/>
  <c r="AF285" i="11"/>
  <c r="BH285" i="11"/>
  <c r="AQ209" i="10"/>
  <c r="BS209" i="10"/>
  <c r="AV269" i="10"/>
  <c r="BX269" i="10"/>
  <c r="BC322" i="10"/>
  <c r="CE322" i="10"/>
  <c r="AU325" i="10"/>
  <c r="AU150" i="10" s="1"/>
  <c r="BW325" i="10"/>
  <c r="BV280" i="11"/>
  <c r="BK94" i="12"/>
  <c r="BM168" i="12"/>
  <c r="AX56" i="11"/>
  <c r="AX322" i="11"/>
  <c r="BZ322" i="11"/>
  <c r="AI324" i="11"/>
  <c r="BK324" i="11"/>
  <c r="AK322" i="11"/>
  <c r="BM322" i="11"/>
  <c r="AK324" i="11"/>
  <c r="BM324" i="11"/>
  <c r="AA325" i="10"/>
  <c r="CE269" i="10"/>
  <c r="AZ244" i="12"/>
  <c r="AL244" i="12" s="1"/>
  <c r="CB229" i="12"/>
  <c r="CB244" i="12" s="1"/>
  <c r="BN244" i="12" s="1"/>
  <c r="BA244" i="12"/>
  <c r="AM244" i="12" s="1"/>
  <c r="CC229" i="12"/>
  <c r="CC244" i="12" s="1"/>
  <c r="BO244" i="12" s="1"/>
  <c r="AT322" i="11"/>
  <c r="BV322" i="11"/>
  <c r="AO210" i="11"/>
  <c r="BQ210" i="11"/>
  <c r="AT266" i="10"/>
  <c r="BV266" i="10"/>
  <c r="AG265" i="10"/>
  <c r="BI265" i="10"/>
  <c r="AF265" i="11"/>
  <c r="BH265" i="11"/>
  <c r="BB212" i="11"/>
  <c r="CD212" i="11"/>
  <c r="L265" i="10"/>
  <c r="CD209" i="10"/>
  <c r="BB210" i="11"/>
  <c r="CD210" i="11"/>
  <c r="CD224" i="11" s="1"/>
  <c r="BP224" i="11" s="1"/>
  <c r="AN212" i="11"/>
  <c r="BP212" i="11"/>
  <c r="AN286" i="11"/>
  <c r="BP286" i="11"/>
  <c r="AZ286" i="11"/>
  <c r="CB286" i="11"/>
  <c r="AI97" i="11"/>
  <c r="BK97" i="11"/>
  <c r="AZ210" i="11"/>
  <c r="CB210" i="11"/>
  <c r="AI265" i="11"/>
  <c r="BK265" i="11"/>
  <c r="BK280" i="11" s="1"/>
  <c r="AI268" i="10"/>
  <c r="BK268" i="10"/>
  <c r="BW318" i="11"/>
  <c r="BI318" i="11" s="1"/>
  <c r="T273" i="10"/>
  <c r="T328" i="10"/>
  <c r="BZ97" i="11"/>
  <c r="AX97" i="11"/>
  <c r="AJ324" i="11"/>
  <c r="BL324" i="11"/>
  <c r="AY56" i="12"/>
  <c r="AK56" i="12" s="1"/>
  <c r="CA41" i="12"/>
  <c r="CA56" i="12" s="1"/>
  <c r="BM56" i="12" s="1"/>
  <c r="AJ321" i="11"/>
  <c r="BL321" i="11"/>
  <c r="AW325" i="11"/>
  <c r="BY325" i="11"/>
  <c r="AL265" i="11"/>
  <c r="BN265" i="11"/>
  <c r="BN280" i="11" s="1"/>
  <c r="BC119" i="11"/>
  <c r="CE119" i="11"/>
  <c r="BM280" i="11"/>
  <c r="BD244" i="12"/>
  <c r="AP244" i="12" s="1"/>
  <c r="CF229" i="12"/>
  <c r="CF244" i="12" s="1"/>
  <c r="BR244" i="12" s="1"/>
  <c r="CD206" i="12"/>
  <c r="BP206" i="12" s="1"/>
  <c r="AV244" i="12"/>
  <c r="AH244" i="12" s="1"/>
  <c r="BX229" i="12"/>
  <c r="BX244" i="12" s="1"/>
  <c r="BJ244" i="12" s="1"/>
  <c r="AG321" i="11"/>
  <c r="BI321" i="11"/>
  <c r="BD206" i="12"/>
  <c r="AP206" i="12" s="1"/>
  <c r="CF192" i="12"/>
  <c r="CF206" i="12" s="1"/>
  <c r="BR206" i="12" s="1"/>
  <c r="BD212" i="11"/>
  <c r="CF212" i="11"/>
  <c r="AI209" i="10"/>
  <c r="BK209" i="10"/>
  <c r="AG269" i="10"/>
  <c r="BI269" i="10"/>
  <c r="AF324" i="11"/>
  <c r="BH324" i="11"/>
  <c r="AL209" i="10"/>
  <c r="BN209" i="10"/>
  <c r="BA224" i="12"/>
  <c r="AM224" i="12" s="1"/>
  <c r="CC212" i="12"/>
  <c r="CC224" i="12" s="1"/>
  <c r="BO224" i="12" s="1"/>
  <c r="AM212" i="11"/>
  <c r="BO212" i="11"/>
  <c r="AY244" i="12"/>
  <c r="AK244" i="12" s="1"/>
  <c r="CA229" i="12"/>
  <c r="CA244" i="12" s="1"/>
  <c r="BM244" i="12" s="1"/>
  <c r="BB286" i="11"/>
  <c r="CD286" i="11"/>
  <c r="AI285" i="11"/>
  <c r="BK285" i="11"/>
  <c r="AG266" i="10"/>
  <c r="BI266" i="10"/>
  <c r="BC324" i="10"/>
  <c r="CE324" i="10"/>
  <c r="BB325" i="10"/>
  <c r="BB150" i="10" s="1"/>
  <c r="CD325" i="10"/>
  <c r="BM318" i="12"/>
  <c r="S273" i="10"/>
  <c r="S328" i="10"/>
  <c r="K596" i="2"/>
  <c r="K600" i="2" s="1"/>
  <c r="K553" i="2"/>
  <c r="K559" i="2" s="1"/>
  <c r="K563" i="2" s="1"/>
  <c r="K245" i="2"/>
  <c r="K249" i="2" s="1"/>
  <c r="K1323" i="2"/>
  <c r="K1329" i="2" s="1"/>
  <c r="K1333" i="2" s="1"/>
  <c r="K35" i="2"/>
  <c r="K39" i="2" s="1"/>
  <c r="K1610" i="2"/>
  <c r="K1614" i="2" s="1"/>
  <c r="P1614" i="2" s="1"/>
  <c r="K666" i="2"/>
  <c r="K670" i="2" s="1"/>
  <c r="K203" i="2"/>
  <c r="K209" i="2" s="1"/>
  <c r="K213" i="2" s="1"/>
  <c r="D1020" i="2"/>
  <c r="P1020" i="2" s="1"/>
  <c r="K1226" i="2"/>
  <c r="K1230" i="2" s="1"/>
  <c r="D1018" i="2"/>
  <c r="P1018" i="2" s="1"/>
  <c r="K1786" i="2"/>
  <c r="K1790" i="2" s="1"/>
  <c r="K1051" i="2"/>
  <c r="K1055" i="2" s="1"/>
  <c r="K491" i="2"/>
  <c r="K495" i="2" s="1"/>
  <c r="K176" i="2"/>
  <c r="K180" i="2" s="1"/>
  <c r="K455" i="2"/>
  <c r="K459" i="2" s="1"/>
  <c r="K70" i="2"/>
  <c r="K74" i="2" s="1"/>
  <c r="AZ206" i="12"/>
  <c r="AL206" i="12" s="1"/>
  <c r="X224" i="11"/>
  <c r="J224" i="11" s="1"/>
  <c r="X225" i="11" s="1"/>
  <c r="AZ206" i="11"/>
  <c r="AL206" i="11" s="1"/>
  <c r="AZ224" i="11"/>
  <c r="AL224" i="11" s="1"/>
  <c r="M328" i="11"/>
  <c r="AQ157" i="10"/>
  <c r="O325" i="10"/>
  <c r="BD224" i="11"/>
  <c r="AF157" i="10"/>
  <c r="D325" i="10"/>
  <c r="BH325" i="10" s="1"/>
  <c r="AG157" i="10"/>
  <c r="E325" i="10"/>
  <c r="BB154" i="10"/>
  <c r="Z322" i="10"/>
  <c r="AU321" i="10"/>
  <c r="R325" i="10"/>
  <c r="AC150" i="10"/>
  <c r="BE325" i="10"/>
  <c r="BE150" i="10" s="1"/>
  <c r="R291" i="10"/>
  <c r="AT324" i="10"/>
  <c r="Z328" i="10"/>
  <c r="T290" i="10"/>
  <c r="BX290" i="10" s="1"/>
  <c r="BX300" i="10" s="1"/>
  <c r="AV322" i="10"/>
  <c r="AP154" i="10"/>
  <c r="N322" i="10"/>
  <c r="AN157" i="10"/>
  <c r="L325" i="10"/>
  <c r="AU156" i="10"/>
  <c r="S324" i="10"/>
  <c r="BW324" i="10" s="1"/>
  <c r="BB206" i="12"/>
  <c r="AN206" i="12" s="1"/>
  <c r="AH157" i="10"/>
  <c r="F325" i="10"/>
  <c r="BJ325" i="10" s="1"/>
  <c r="BE154" i="10"/>
  <c r="AC322" i="10"/>
  <c r="E2781" i="1"/>
  <c r="E1186" i="1"/>
  <c r="E1571" i="1"/>
  <c r="E2726" i="1"/>
  <c r="E1296" i="1"/>
  <c r="E1241" i="1"/>
  <c r="E3111" i="1"/>
  <c r="E3221" i="1"/>
  <c r="E2451" i="1"/>
  <c r="E2396" i="1"/>
  <c r="E526" i="1"/>
  <c r="E3771" i="1"/>
  <c r="E3056" i="1"/>
  <c r="E2231" i="1"/>
  <c r="E636" i="1"/>
  <c r="E3716" i="1"/>
  <c r="E3551" i="1"/>
  <c r="E3441" i="1"/>
  <c r="E2891" i="1"/>
  <c r="E2616" i="1"/>
  <c r="E3386" i="1"/>
  <c r="E1076" i="1"/>
  <c r="E801" i="1"/>
  <c r="E251" i="1"/>
  <c r="E1461" i="1"/>
  <c r="E2506" i="1"/>
  <c r="E911" i="1"/>
  <c r="E2946" i="1"/>
  <c r="E3661" i="1"/>
  <c r="E3331" i="1"/>
  <c r="E2836" i="1"/>
  <c r="E3606" i="1"/>
  <c r="E2561" i="1"/>
  <c r="E746" i="1"/>
  <c r="E1351" i="1"/>
  <c r="E2286" i="1"/>
  <c r="E196" i="1"/>
  <c r="E3276" i="1"/>
  <c r="E2671" i="1"/>
  <c r="E3001" i="1"/>
  <c r="E361" i="1"/>
  <c r="E86" i="1"/>
  <c r="E1021" i="1"/>
  <c r="E581" i="1"/>
  <c r="E2341" i="1"/>
  <c r="E1626" i="1"/>
  <c r="E1516" i="1"/>
  <c r="E416" i="1"/>
  <c r="E306" i="1"/>
  <c r="E2176" i="1"/>
  <c r="E1791" i="1"/>
  <c r="E3496" i="1"/>
  <c r="E1131" i="1"/>
  <c r="E31" i="1"/>
  <c r="E691" i="1"/>
  <c r="E966" i="1"/>
  <c r="E3166" i="1"/>
  <c r="E300" i="12"/>
  <c r="BD206" i="11"/>
  <c r="AP206" i="11" s="1"/>
  <c r="AV156" i="10"/>
  <c r="T324" i="10"/>
  <c r="BX324" i="10" s="1"/>
  <c r="T325" i="10"/>
  <c r="R322" i="10"/>
  <c r="BV322" i="10" s="1"/>
  <c r="AO157" i="10"/>
  <c r="M325" i="10"/>
  <c r="AP157" i="10"/>
  <c r="N325" i="10"/>
  <c r="F1956" i="1"/>
  <c r="F2121" i="1"/>
  <c r="F1736" i="1"/>
  <c r="F2011" i="1"/>
  <c r="F1681" i="1"/>
  <c r="F2066" i="1"/>
  <c r="F1901" i="1"/>
  <c r="AU318" i="10"/>
  <c r="S318" i="10"/>
  <c r="Z25" i="12"/>
  <c r="Z25" i="11"/>
  <c r="CD25" i="11" s="1"/>
  <c r="AC26" i="12"/>
  <c r="AC26" i="11"/>
  <c r="CG26" i="11" s="1"/>
  <c r="AC38" i="10"/>
  <c r="R293" i="10"/>
  <c r="AX56" i="10"/>
  <c r="AJ56" i="10" s="1"/>
  <c r="AX300" i="10"/>
  <c r="Y311" i="10"/>
  <c r="Y157" i="10"/>
  <c r="CC157" i="10" s="1"/>
  <c r="BA300" i="10"/>
  <c r="BA56" i="10"/>
  <c r="BB137" i="12"/>
  <c r="CD137" i="12" s="1"/>
  <c r="Z155" i="12"/>
  <c r="BB155" i="12" s="1"/>
  <c r="CD155" i="12" s="1"/>
  <c r="AY265" i="11"/>
  <c r="AY280" i="11" s="1"/>
  <c r="AK280" i="11" s="1"/>
  <c r="W280" i="11"/>
  <c r="I280" i="11" s="1"/>
  <c r="W281" i="11" s="1"/>
  <c r="T38" i="10"/>
  <c r="AB26" i="12"/>
  <c r="AB26" i="11"/>
  <c r="CF26" i="11" s="1"/>
  <c r="N20" i="10"/>
  <c r="AB38" i="10"/>
  <c r="AB42" i="12"/>
  <c r="BD24" i="12"/>
  <c r="CF24" i="12" s="1"/>
  <c r="AB304" i="12"/>
  <c r="BD304" i="12" s="1"/>
  <c r="CF304" i="12" s="1"/>
  <c r="AB280" i="12"/>
  <c r="N280" i="12" s="1"/>
  <c r="AB281" i="12" s="1"/>
  <c r="BD265" i="12"/>
  <c r="BB136" i="12"/>
  <c r="CD136" i="12" s="1"/>
  <c r="Z154" i="12"/>
  <c r="BB154" i="12" s="1"/>
  <c r="CD154" i="12" s="1"/>
  <c r="BB209" i="12"/>
  <c r="Z224" i="12"/>
  <c r="L224" i="12" s="1"/>
  <c r="Z225" i="12" s="1"/>
  <c r="AH97" i="11"/>
  <c r="F321" i="11"/>
  <c r="BJ321" i="11" s="1"/>
  <c r="AN119" i="11"/>
  <c r="M137" i="12"/>
  <c r="AO137" i="12" s="1"/>
  <c r="BQ137" i="12" s="1"/>
  <c r="M137" i="11"/>
  <c r="AO269" i="10"/>
  <c r="AM97" i="12"/>
  <c r="BO97" i="12" s="1"/>
  <c r="AO118" i="12"/>
  <c r="BQ118" i="12" s="1"/>
  <c r="M286" i="12"/>
  <c r="AO286" i="12" s="1"/>
  <c r="BQ286" i="12" s="1"/>
  <c r="J46" i="11"/>
  <c r="BN46" i="11" s="1"/>
  <c r="J308" i="11"/>
  <c r="BN308" i="11" s="1"/>
  <c r="Y47" i="11"/>
  <c r="Y327" i="11" s="1"/>
  <c r="Y309" i="11"/>
  <c r="K49" i="11"/>
  <c r="K311" i="11"/>
  <c r="AA304" i="11"/>
  <c r="BC24" i="11"/>
  <c r="AA42" i="11"/>
  <c r="CE42" i="11" s="1"/>
  <c r="AC94" i="10"/>
  <c r="O76" i="10"/>
  <c r="S94" i="10"/>
  <c r="E76" i="10"/>
  <c r="AO20" i="10"/>
  <c r="BC38" i="10"/>
  <c r="N327" i="12"/>
  <c r="AT265" i="11"/>
  <c r="AT280" i="11" s="1"/>
  <c r="AF280" i="11" s="1"/>
  <c r="R280" i="11"/>
  <c r="D280" i="11" s="1"/>
  <c r="R281" i="11" s="1"/>
  <c r="BB229" i="12"/>
  <c r="Z244" i="12"/>
  <c r="L244" i="12" s="1"/>
  <c r="Z265" i="12"/>
  <c r="BE137" i="12"/>
  <c r="CG137" i="12" s="1"/>
  <c r="AC155" i="12"/>
  <c r="BE155" i="12" s="1"/>
  <c r="CG155" i="12" s="1"/>
  <c r="AZ97" i="12"/>
  <c r="CB97" i="12" s="1"/>
  <c r="AH244" i="11"/>
  <c r="Y49" i="11"/>
  <c r="Y329" i="11" s="1"/>
  <c r="Y311" i="11"/>
  <c r="K309" i="11"/>
  <c r="K47" i="11"/>
  <c r="K327" i="11" s="1"/>
  <c r="M76" i="10"/>
  <c r="AA94" i="10"/>
  <c r="AB43" i="12"/>
  <c r="BD25" i="12"/>
  <c r="CF25" i="12" s="1"/>
  <c r="O155" i="12"/>
  <c r="AQ155" i="12" s="1"/>
  <c r="BS155" i="12" s="1"/>
  <c r="AQ119" i="12"/>
  <c r="BS119" i="12" s="1"/>
  <c r="BE265" i="12"/>
  <c r="AC280" i="12"/>
  <c r="O280" i="12" s="1"/>
  <c r="AC281" i="12" s="1"/>
  <c r="AT285" i="12"/>
  <c r="BV285" i="12" s="1"/>
  <c r="BA136" i="12"/>
  <c r="CC136" i="12" s="1"/>
  <c r="Y154" i="12"/>
  <c r="BA154" i="12" s="1"/>
  <c r="CC154" i="12" s="1"/>
  <c r="BD136" i="12"/>
  <c r="CF136" i="12" s="1"/>
  <c r="AB154" i="12"/>
  <c r="BD154" i="12" s="1"/>
  <c r="CF154" i="12" s="1"/>
  <c r="AZ210" i="12"/>
  <c r="X224" i="12"/>
  <c r="J224" i="12" s="1"/>
  <c r="X225" i="12" s="1"/>
  <c r="O329" i="12"/>
  <c r="K280" i="11"/>
  <c r="Y281" i="11" s="1"/>
  <c r="I265" i="10"/>
  <c r="AM118" i="11"/>
  <c r="K286" i="11"/>
  <c r="M25" i="11"/>
  <c r="BQ25" i="11" s="1"/>
  <c r="M25" i="12"/>
  <c r="BC229" i="11"/>
  <c r="BC244" i="11" s="1"/>
  <c r="AA244" i="11"/>
  <c r="M244" i="11" s="1"/>
  <c r="AA265" i="11"/>
  <c r="CE265" i="11" s="1"/>
  <c r="CE280" i="11" s="1"/>
  <c r="N154" i="12"/>
  <c r="AP154" i="12" s="1"/>
  <c r="BR154" i="12" s="1"/>
  <c r="L265" i="11"/>
  <c r="AN229" i="11"/>
  <c r="BB97" i="11"/>
  <c r="R321" i="11"/>
  <c r="BV321" i="11" s="1"/>
  <c r="AT97" i="11"/>
  <c r="AW97" i="11"/>
  <c r="AP209" i="11"/>
  <c r="AP224" i="11" s="1"/>
  <c r="AC25" i="11"/>
  <c r="CG25" i="11" s="1"/>
  <c r="AC25" i="12"/>
  <c r="BE23" i="12"/>
  <c r="CG23" i="12" s="1"/>
  <c r="AC41" i="12"/>
  <c r="L23" i="11"/>
  <c r="BP23" i="11" s="1"/>
  <c r="L154" i="10"/>
  <c r="BP154" i="10" s="1"/>
  <c r="L23" i="12"/>
  <c r="D265" i="10"/>
  <c r="E140" i="1"/>
  <c r="E158" i="1" s="1"/>
  <c r="E149" i="1"/>
  <c r="E146" i="1" s="1"/>
  <c r="E164" i="1" s="1"/>
  <c r="E171" i="1" s="1"/>
  <c r="Y308" i="12"/>
  <c r="Y46" i="12"/>
  <c r="Y326" i="12" s="1"/>
  <c r="W311" i="10"/>
  <c r="W157" i="10"/>
  <c r="CA157" i="10" s="1"/>
  <c r="X311" i="10"/>
  <c r="X157" i="10"/>
  <c r="CB157" i="10" s="1"/>
  <c r="AP23" i="12"/>
  <c r="BR23" i="12" s="1"/>
  <c r="N41" i="12"/>
  <c r="M263" i="12"/>
  <c r="M263" i="11"/>
  <c r="M273" i="10"/>
  <c r="BB20" i="10"/>
  <c r="AN20" i="10" s="1"/>
  <c r="AB132" i="10"/>
  <c r="M326" i="11"/>
  <c r="BQ326" i="11" s="1"/>
  <c r="AP119" i="12"/>
  <c r="BR119" i="12" s="1"/>
  <c r="Z154" i="11"/>
  <c r="BB136" i="11"/>
  <c r="AT265" i="12"/>
  <c r="R280" i="12"/>
  <c r="D280" i="12" s="1"/>
  <c r="R281" i="12" s="1"/>
  <c r="R265" i="10"/>
  <c r="AT209" i="10"/>
  <c r="AN119" i="12"/>
  <c r="BP119" i="12" s="1"/>
  <c r="F1355" i="1"/>
  <c r="F1361" i="1" s="1"/>
  <c r="F1300" i="1"/>
  <c r="F1306" i="1" s="1"/>
  <c r="AB224" i="12"/>
  <c r="N224" i="12" s="1"/>
  <c r="AB225" i="12" s="1"/>
  <c r="BD210" i="12"/>
  <c r="AL119" i="11"/>
  <c r="BE209" i="11"/>
  <c r="BE224" i="11" s="1"/>
  <c r="AQ224" i="11" s="1"/>
  <c r="AC224" i="11"/>
  <c r="O224" i="11" s="1"/>
  <c r="AC225" i="11" s="1"/>
  <c r="J46" i="12"/>
  <c r="J308" i="12"/>
  <c r="BC209" i="12"/>
  <c r="AA224" i="12"/>
  <c r="M224" i="12" s="1"/>
  <c r="AA225" i="12" s="1"/>
  <c r="BE94" i="10"/>
  <c r="AQ76" i="10"/>
  <c r="AG318" i="10"/>
  <c r="AU38" i="10"/>
  <c r="AG76" i="10"/>
  <c r="AU94" i="10"/>
  <c r="N328" i="11"/>
  <c r="BC136" i="12"/>
  <c r="CE136" i="12" s="1"/>
  <c r="AA154" i="12"/>
  <c r="BC154" i="12" s="1"/>
  <c r="CE154" i="12" s="1"/>
  <c r="T280" i="11"/>
  <c r="F280" i="11" s="1"/>
  <c r="T281" i="11" s="1"/>
  <c r="AV265" i="11"/>
  <c r="AV280" i="11" s="1"/>
  <c r="AH280" i="11" s="1"/>
  <c r="L326" i="12"/>
  <c r="AK97" i="11"/>
  <c r="Y310" i="11"/>
  <c r="Y48" i="11"/>
  <c r="Y328" i="11" s="1"/>
  <c r="Y49" i="12"/>
  <c r="Y329" i="12" s="1"/>
  <c r="Y311" i="12"/>
  <c r="X311" i="12"/>
  <c r="X329" i="12"/>
  <c r="K309" i="12"/>
  <c r="K47" i="12"/>
  <c r="AO76" i="10"/>
  <c r="BC94" i="10"/>
  <c r="BC209" i="11"/>
  <c r="BC224" i="11" s="1"/>
  <c r="AO224" i="11" s="1"/>
  <c r="AA224" i="11"/>
  <c r="M224" i="11" s="1"/>
  <c r="AA225" i="11" s="1"/>
  <c r="L263" i="12"/>
  <c r="L263" i="11"/>
  <c r="L273" i="10"/>
  <c r="L154" i="12"/>
  <c r="AN154" i="12" s="1"/>
  <c r="BP154" i="12" s="1"/>
  <c r="AV97" i="12"/>
  <c r="BX97" i="12" s="1"/>
  <c r="T321" i="12"/>
  <c r="AZ97" i="11"/>
  <c r="AW209" i="10"/>
  <c r="U265" i="10"/>
  <c r="M327" i="12"/>
  <c r="N329" i="11"/>
  <c r="T132" i="10"/>
  <c r="AL136" i="12"/>
  <c r="BN136" i="12" s="1"/>
  <c r="AL136" i="11"/>
  <c r="AL268" i="10"/>
  <c r="AZ209" i="10"/>
  <c r="X265" i="10"/>
  <c r="AM206" i="12"/>
  <c r="AM118" i="12"/>
  <c r="BO118" i="12" s="1"/>
  <c r="K286" i="12"/>
  <c r="AM286" i="12" s="1"/>
  <c r="BO286" i="12" s="1"/>
  <c r="J49" i="11"/>
  <c r="J311" i="11"/>
  <c r="BD41" i="11"/>
  <c r="AA43" i="12"/>
  <c r="BC25" i="12"/>
  <c r="CE25" i="12" s="1"/>
  <c r="AA265" i="12"/>
  <c r="AA244" i="12"/>
  <c r="M244" i="12" s="1"/>
  <c r="BC229" i="12"/>
  <c r="L265" i="12"/>
  <c r="AN265" i="12" s="1"/>
  <c r="BP265" i="12" s="1"/>
  <c r="AN229" i="12"/>
  <c r="BP229" i="12" s="1"/>
  <c r="AQ244" i="11"/>
  <c r="AF97" i="11"/>
  <c r="D321" i="11"/>
  <c r="O329" i="11"/>
  <c r="O265" i="10"/>
  <c r="J310" i="11"/>
  <c r="J48" i="11"/>
  <c r="J328" i="11" s="1"/>
  <c r="J309" i="12"/>
  <c r="J47" i="12"/>
  <c r="J327" i="12" s="1"/>
  <c r="AC41" i="11"/>
  <c r="CG41" i="11" s="1"/>
  <c r="BE23" i="11"/>
  <c r="BB23" i="11"/>
  <c r="Z41" i="11"/>
  <c r="CD41" i="11" s="1"/>
  <c r="G3225" i="1"/>
  <c r="G3231" i="1" s="1"/>
  <c r="G3005" i="1"/>
  <c r="G3011" i="1" s="1"/>
  <c r="G3720" i="1"/>
  <c r="G3726" i="1" s="1"/>
  <c r="G90" i="1"/>
  <c r="G96" i="1" s="1"/>
  <c r="G3390" i="1"/>
  <c r="G3396" i="1" s="1"/>
  <c r="G2785" i="1"/>
  <c r="G2791" i="1" s="1"/>
  <c r="G2675" i="1"/>
  <c r="G35" i="1"/>
  <c r="G41" i="1" s="1"/>
  <c r="E864" i="1"/>
  <c r="E861" i="1" s="1"/>
  <c r="E879" i="1" s="1"/>
  <c r="E886" i="1" s="1"/>
  <c r="E855" i="1"/>
  <c r="E873" i="1" s="1"/>
  <c r="E1405" i="1"/>
  <c r="E1423" i="1" s="1"/>
  <c r="E1414" i="1"/>
  <c r="E1411" i="1" s="1"/>
  <c r="V157" i="10"/>
  <c r="BZ157" i="10" s="1"/>
  <c r="V311" i="10"/>
  <c r="AW300" i="10"/>
  <c r="AW56" i="10"/>
  <c r="AI56" i="10" s="1"/>
  <c r="AZ300" i="10"/>
  <c r="AF76" i="10"/>
  <c r="AT94" i="10"/>
  <c r="K137" i="12"/>
  <c r="AM137" i="12" s="1"/>
  <c r="BO137" i="12" s="1"/>
  <c r="K137" i="11"/>
  <c r="AM269" i="10"/>
  <c r="D255" i="1"/>
  <c r="D261" i="1" s="1"/>
  <c r="D640" i="1"/>
  <c r="D646" i="1" s="1"/>
  <c r="D860" i="1"/>
  <c r="D866" i="1" s="1"/>
  <c r="D2235" i="1"/>
  <c r="D2241" i="1" s="1"/>
  <c r="D35" i="1"/>
  <c r="D41" i="1" s="1"/>
  <c r="D2290" i="1"/>
  <c r="D2296" i="1" s="1"/>
  <c r="AZ265" i="12"/>
  <c r="X280" i="12"/>
  <c r="J280" i="12" s="1"/>
  <c r="X281" i="12" s="1"/>
  <c r="AV285" i="11"/>
  <c r="BD97" i="12"/>
  <c r="CF97" i="12" s="1"/>
  <c r="M136" i="12"/>
  <c r="AO136" i="12" s="1"/>
  <c r="BQ136" i="12" s="1"/>
  <c r="AO268" i="10"/>
  <c r="M136" i="11"/>
  <c r="AV265" i="12"/>
  <c r="T280" i="12"/>
  <c r="F280" i="12" s="1"/>
  <c r="T281" i="12" s="1"/>
  <c r="BC97" i="11"/>
  <c r="BA265" i="12"/>
  <c r="Y280" i="12"/>
  <c r="K280" i="12" s="1"/>
  <c r="Y281" i="12" s="1"/>
  <c r="AL119" i="12"/>
  <c r="BN119" i="12" s="1"/>
  <c r="BE97" i="12"/>
  <c r="CG97" i="12" s="1"/>
  <c r="AX97" i="12"/>
  <c r="BZ97" i="12" s="1"/>
  <c r="E336" i="12"/>
  <c r="Y309" i="12"/>
  <c r="Y47" i="12"/>
  <c r="Y327" i="12" s="1"/>
  <c r="BD20" i="10"/>
  <c r="AP20" i="10" s="1"/>
  <c r="M265" i="11"/>
  <c r="AO229" i="11"/>
  <c r="L328" i="11"/>
  <c r="F76" i="10"/>
  <c r="T94" i="10"/>
  <c r="N76" i="10"/>
  <c r="AB94" i="10"/>
  <c r="M329" i="12"/>
  <c r="AM119" i="11"/>
  <c r="K155" i="11"/>
  <c r="X280" i="11"/>
  <c r="J280" i="11" s="1"/>
  <c r="X281" i="11" s="1"/>
  <c r="AZ265" i="11"/>
  <c r="AZ280" i="11" s="1"/>
  <c r="AL280" i="11" s="1"/>
  <c r="T265" i="10"/>
  <c r="AV209" i="10"/>
  <c r="BD97" i="11"/>
  <c r="AA154" i="11"/>
  <c r="BC136" i="11"/>
  <c r="AO119" i="11"/>
  <c r="AQ118" i="11"/>
  <c r="O286" i="11"/>
  <c r="O326" i="12"/>
  <c r="Y48" i="12"/>
  <c r="Y328" i="12" s="1"/>
  <c r="Y310" i="12"/>
  <c r="BD41" i="12"/>
  <c r="CF41" i="12" s="1"/>
  <c r="L76" i="10"/>
  <c r="Z94" i="10"/>
  <c r="BC206" i="11"/>
  <c r="AO206" i="11" s="1"/>
  <c r="N25" i="12"/>
  <c r="N25" i="11"/>
  <c r="BR25" i="11" s="1"/>
  <c r="AU132" i="10"/>
  <c r="AV285" i="12"/>
  <c r="BX285" i="12" s="1"/>
  <c r="AH97" i="12"/>
  <c r="BJ97" i="12" s="1"/>
  <c r="F321" i="12"/>
  <c r="AH321" i="12" s="1"/>
  <c r="BJ321" i="12" s="1"/>
  <c r="BA97" i="11"/>
  <c r="AF97" i="12"/>
  <c r="BH97" i="12" s="1"/>
  <c r="D321" i="12"/>
  <c r="AF321" i="12" s="1"/>
  <c r="BH321" i="12" s="1"/>
  <c r="BE97" i="11"/>
  <c r="O328" i="11"/>
  <c r="X308" i="11"/>
  <c r="CB308" i="11" s="1"/>
  <c r="X46" i="11"/>
  <c r="AA26" i="11"/>
  <c r="CE26" i="11" s="1"/>
  <c r="AA26" i="12"/>
  <c r="M20" i="10"/>
  <c r="AA38" i="10"/>
  <c r="AL118" i="12"/>
  <c r="BN118" i="12" s="1"/>
  <c r="J154" i="12"/>
  <c r="AL154" i="12" s="1"/>
  <c r="BN154" i="12" s="1"/>
  <c r="J286" i="12"/>
  <c r="AL286" i="12" s="1"/>
  <c r="BN286" i="12" s="1"/>
  <c r="J265" i="10"/>
  <c r="AB137" i="11"/>
  <c r="CF137" i="11" s="1"/>
  <c r="AB137" i="12"/>
  <c r="AB305" i="12" s="1"/>
  <c r="BD305" i="12" s="1"/>
  <c r="CF305" i="12" s="1"/>
  <c r="BD269" i="10"/>
  <c r="AU321" i="11"/>
  <c r="BE209" i="12"/>
  <c r="AC224" i="12"/>
  <c r="O224" i="12" s="1"/>
  <c r="AC225" i="12" s="1"/>
  <c r="K308" i="12"/>
  <c r="K46" i="12"/>
  <c r="K326" i="12" s="1"/>
  <c r="K48" i="12"/>
  <c r="K328" i="12" s="1"/>
  <c r="K310" i="12"/>
  <c r="AA43" i="11"/>
  <c r="CE43" i="11" s="1"/>
  <c r="BC25" i="11"/>
  <c r="AY265" i="12"/>
  <c r="W280" i="12"/>
  <c r="I280" i="12" s="1"/>
  <c r="W281" i="12" s="1"/>
  <c r="D38" i="10"/>
  <c r="R308" i="10"/>
  <c r="BV308" i="10" s="1"/>
  <c r="BV318" i="10" s="1"/>
  <c r="R153" i="10"/>
  <c r="V280" i="11"/>
  <c r="H280" i="11" s="1"/>
  <c r="V281" i="11" s="1"/>
  <c r="AX265" i="11"/>
  <c r="AX280" i="11" s="1"/>
  <c r="AJ280" i="11" s="1"/>
  <c r="L154" i="11"/>
  <c r="AC154" i="11"/>
  <c r="BE136" i="11"/>
  <c r="BC97" i="12"/>
  <c r="CE97" i="12" s="1"/>
  <c r="BE38" i="10"/>
  <c r="AQ38" i="10" s="1"/>
  <c r="M326" i="12"/>
  <c r="AT285" i="11"/>
  <c r="J48" i="12"/>
  <c r="J328" i="12" s="1"/>
  <c r="J310" i="12"/>
  <c r="J309" i="11"/>
  <c r="J47" i="11"/>
  <c r="J327" i="11" s="1"/>
  <c r="V321" i="11"/>
  <c r="O23" i="11"/>
  <c r="BS23" i="11" s="1"/>
  <c r="O23" i="12"/>
  <c r="O154" i="10"/>
  <c r="BS154" i="10" s="1"/>
  <c r="M327" i="11"/>
  <c r="Z24" i="11"/>
  <c r="CD24" i="11" s="1"/>
  <c r="Z24" i="12"/>
  <c r="Z156" i="10"/>
  <c r="CD156" i="10" s="1"/>
  <c r="Z41" i="12"/>
  <c r="BB23" i="12"/>
  <c r="CD23" i="12" s="1"/>
  <c r="O327" i="12"/>
  <c r="AU153" i="10"/>
  <c r="S99" i="10"/>
  <c r="BW99" i="10" s="1"/>
  <c r="BW112" i="10" s="1"/>
  <c r="S63" i="11"/>
  <c r="AI244" i="12"/>
  <c r="I1740" i="1"/>
  <c r="I1746" i="1" s="1"/>
  <c r="E479" i="1"/>
  <c r="E476" i="1" s="1"/>
  <c r="E494" i="1" s="1"/>
  <c r="E501" i="1" s="1"/>
  <c r="E470" i="1"/>
  <c r="E488" i="1" s="1"/>
  <c r="M328" i="12"/>
  <c r="U311" i="10"/>
  <c r="U157" i="10"/>
  <c r="BY157" i="10" s="1"/>
  <c r="N41" i="11"/>
  <c r="BR41" i="11" s="1"/>
  <c r="AP23" i="11"/>
  <c r="L137" i="12"/>
  <c r="AN137" i="12" s="1"/>
  <c r="BP137" i="12" s="1"/>
  <c r="L137" i="11"/>
  <c r="AN269" i="10"/>
  <c r="Z155" i="11"/>
  <c r="BB137" i="11"/>
  <c r="AA137" i="12"/>
  <c r="AA137" i="11"/>
  <c r="CE137" i="11" s="1"/>
  <c r="BC269" i="10"/>
  <c r="D76" i="10"/>
  <c r="R94" i="10"/>
  <c r="S293" i="10"/>
  <c r="BD24" i="11"/>
  <c r="AB304" i="11"/>
  <c r="AB42" i="11"/>
  <c r="CF42" i="11" s="1"/>
  <c r="N155" i="11"/>
  <c r="AP119" i="11"/>
  <c r="AV97" i="11"/>
  <c r="T321" i="11"/>
  <c r="BX321" i="11" s="1"/>
  <c r="BA137" i="12"/>
  <c r="CC137" i="12" s="1"/>
  <c r="Y155" i="12"/>
  <c r="BA155" i="12" s="1"/>
  <c r="CC155" i="12" s="1"/>
  <c r="U280" i="11"/>
  <c r="G280" i="11" s="1"/>
  <c r="U281" i="11" s="1"/>
  <c r="AW265" i="11"/>
  <c r="AW280" i="11" s="1"/>
  <c r="AI280" i="11" s="1"/>
  <c r="N326" i="12"/>
  <c r="M154" i="11"/>
  <c r="AO118" i="11"/>
  <c r="M286" i="11"/>
  <c r="K311" i="12"/>
  <c r="K49" i="12"/>
  <c r="K329" i="12" s="1"/>
  <c r="AA304" i="12"/>
  <c r="BC304" i="12" s="1"/>
  <c r="CE304" i="12" s="1"/>
  <c r="AA42" i="12"/>
  <c r="BC24" i="12"/>
  <c r="CE24" i="12" s="1"/>
  <c r="O328" i="12"/>
  <c r="BC41" i="12"/>
  <c r="CE41" i="12" s="1"/>
  <c r="BC206" i="12"/>
  <c r="AO206" i="12" s="1"/>
  <c r="AO229" i="12"/>
  <c r="BQ229" i="12" s="1"/>
  <c r="M265" i="12"/>
  <c r="AO265" i="12" s="1"/>
  <c r="BQ265" i="12" s="1"/>
  <c r="AH76" i="10"/>
  <c r="AV94" i="10"/>
  <c r="AP76" i="10"/>
  <c r="BD94" i="10"/>
  <c r="BE132" i="10"/>
  <c r="L327" i="12"/>
  <c r="AM119" i="12"/>
  <c r="BO119" i="12" s="1"/>
  <c r="K155" i="12"/>
  <c r="AM155" i="12" s="1"/>
  <c r="BO155" i="12" s="1"/>
  <c r="BD265" i="11"/>
  <c r="BD280" i="11" s="1"/>
  <c r="AP280" i="11" s="1"/>
  <c r="AB280" i="11"/>
  <c r="N280" i="11" s="1"/>
  <c r="AB281" i="11" s="1"/>
  <c r="Z224" i="11"/>
  <c r="L224" i="11" s="1"/>
  <c r="Z225" i="11" s="1"/>
  <c r="BB209" i="11"/>
  <c r="BB224" i="11" s="1"/>
  <c r="AN224" i="11" s="1"/>
  <c r="Z244" i="11"/>
  <c r="L244" i="11" s="1"/>
  <c r="BB229" i="11"/>
  <c r="BB244" i="11" s="1"/>
  <c r="AN244" i="11" s="1"/>
  <c r="Z265" i="11"/>
  <c r="CD265" i="11" s="1"/>
  <c r="CD280" i="11" s="1"/>
  <c r="AL244" i="11"/>
  <c r="AC155" i="11"/>
  <c r="BE137" i="11"/>
  <c r="O136" i="12"/>
  <c r="AQ136" i="12" s="1"/>
  <c r="BS136" i="12" s="1"/>
  <c r="O136" i="11"/>
  <c r="AQ268" i="10"/>
  <c r="Y155" i="11"/>
  <c r="AB224" i="11"/>
  <c r="N224" i="11" s="1"/>
  <c r="AB225" i="11" s="1"/>
  <c r="AO119" i="12"/>
  <c r="BQ119" i="12" s="1"/>
  <c r="M155" i="12"/>
  <c r="AO155" i="12" s="1"/>
  <c r="BQ155" i="12" s="1"/>
  <c r="L327" i="11"/>
  <c r="O154" i="12"/>
  <c r="AQ154" i="12" s="1"/>
  <c r="BS154" i="12" s="1"/>
  <c r="AQ118" i="12"/>
  <c r="BS118" i="12" s="1"/>
  <c r="O286" i="12"/>
  <c r="AQ286" i="12" s="1"/>
  <c r="BS286" i="12" s="1"/>
  <c r="X311" i="11"/>
  <c r="X49" i="11"/>
  <c r="X329" i="11" s="1"/>
  <c r="AN76" i="10"/>
  <c r="BB94" i="10"/>
  <c r="BC41" i="11"/>
  <c r="BD25" i="11"/>
  <c r="AB305" i="11"/>
  <c r="AB43" i="11"/>
  <c r="CF43" i="11" s="1"/>
  <c r="AQ119" i="11"/>
  <c r="O155" i="11"/>
  <c r="J155" i="12"/>
  <c r="AL155" i="12" s="1"/>
  <c r="BN155" i="12" s="1"/>
  <c r="J155" i="11"/>
  <c r="AZ269" i="10"/>
  <c r="AT97" i="12"/>
  <c r="BV97" i="12" s="1"/>
  <c r="R321" i="12"/>
  <c r="AM97" i="11"/>
  <c r="BA136" i="11"/>
  <c r="Y154" i="11"/>
  <c r="BD136" i="11"/>
  <c r="AB154" i="11"/>
  <c r="M265" i="10"/>
  <c r="Z265" i="10"/>
  <c r="BB209" i="10"/>
  <c r="AM280" i="11"/>
  <c r="X326" i="12"/>
  <c r="X308" i="12"/>
  <c r="AL118" i="11"/>
  <c r="J286" i="11"/>
  <c r="J154" i="11"/>
  <c r="K136" i="12"/>
  <c r="AM136" i="12" s="1"/>
  <c r="BO136" i="12" s="1"/>
  <c r="K136" i="11"/>
  <c r="AM268" i="10"/>
  <c r="K46" i="11"/>
  <c r="BO46" i="11" s="1"/>
  <c r="K308" i="11"/>
  <c r="BO308" i="11" s="1"/>
  <c r="K310" i="11"/>
  <c r="K48" i="11"/>
  <c r="K328" i="11" s="1"/>
  <c r="J49" i="12"/>
  <c r="J329" i="12" s="1"/>
  <c r="J311" i="12"/>
  <c r="AJ244" i="11"/>
  <c r="BE265" i="11"/>
  <c r="BE280" i="11" s="1"/>
  <c r="AQ280" i="11" s="1"/>
  <c r="AC280" i="11"/>
  <c r="O280" i="11" s="1"/>
  <c r="AC281" i="11" s="1"/>
  <c r="AC154" i="12"/>
  <c r="BE154" i="12" s="1"/>
  <c r="CG154" i="12" s="1"/>
  <c r="BE136" i="12"/>
  <c r="CG136" i="12" s="1"/>
  <c r="L326" i="11"/>
  <c r="BP326" i="11" s="1"/>
  <c r="N328" i="12"/>
  <c r="F265" i="10"/>
  <c r="BA97" i="12"/>
  <c r="CC97" i="12" s="1"/>
  <c r="AC265" i="10"/>
  <c r="BE209" i="10"/>
  <c r="AO41" i="12"/>
  <c r="BQ41" i="12" s="1"/>
  <c r="AC24" i="12"/>
  <c r="AC24" i="11"/>
  <c r="CG24" i="11" s="1"/>
  <c r="AC132" i="10"/>
  <c r="AC156" i="10"/>
  <c r="CG156" i="10" s="1"/>
  <c r="Z20" i="10"/>
  <c r="N329" i="12"/>
  <c r="N326" i="11"/>
  <c r="BR326" i="11" s="1"/>
  <c r="E153" i="10"/>
  <c r="E308" i="10"/>
  <c r="BI308" i="10" s="1"/>
  <c r="BI318" i="10" s="1"/>
  <c r="AW265" i="12"/>
  <c r="U280" i="12"/>
  <c r="G280" i="12" s="1"/>
  <c r="U281" i="12" s="1"/>
  <c r="E1845" i="1"/>
  <c r="E1863" i="1" s="1"/>
  <c r="E1854" i="1"/>
  <c r="E1851" i="1" s="1"/>
  <c r="E1869" i="1" s="1"/>
  <c r="E1876" i="1" s="1"/>
  <c r="Y308" i="11"/>
  <c r="CC308" i="11" s="1"/>
  <c r="Y46" i="11"/>
  <c r="AM224" i="11"/>
  <c r="P1751" i="2"/>
  <c r="G701" i="2"/>
  <c r="G705" i="2" s="1"/>
  <c r="I1785" i="2"/>
  <c r="I1789" i="2" s="1"/>
  <c r="P1576" i="2"/>
  <c r="P794" i="2"/>
  <c r="I1471" i="2"/>
  <c r="I1475" i="2" s="1"/>
  <c r="D319" i="2"/>
  <c r="P319" i="2" s="1"/>
  <c r="G386" i="2"/>
  <c r="G390" i="2" s="1"/>
  <c r="P1564" i="2"/>
  <c r="D984" i="2"/>
  <c r="P984" i="2" s="1"/>
  <c r="I1463" i="2"/>
  <c r="I1469" i="2" s="1"/>
  <c r="I1473" i="2" s="1"/>
  <c r="P105" i="2"/>
  <c r="P805" i="2"/>
  <c r="D1648" i="2"/>
  <c r="P1648" i="2" s="1"/>
  <c r="D1509" i="2"/>
  <c r="P1509" i="2" s="1"/>
  <c r="I1043" i="2"/>
  <c r="I1049" i="2" s="1"/>
  <c r="I1053" i="2" s="1"/>
  <c r="P1053" i="2" s="1"/>
  <c r="P829" i="2"/>
  <c r="I420" i="2"/>
  <c r="I424" i="2" s="1"/>
  <c r="I203" i="2"/>
  <c r="I209" i="2" s="1"/>
  <c r="I213" i="2" s="1"/>
  <c r="G1050" i="2"/>
  <c r="G1054" i="2" s="1"/>
  <c r="P1054" i="2" s="1"/>
  <c r="I211" i="2"/>
  <c r="I215" i="2" s="1"/>
  <c r="I1191" i="2"/>
  <c r="I1195" i="2" s="1"/>
  <c r="P1716" i="2"/>
  <c r="D1720" i="2"/>
  <c r="P1720" i="2" s="1"/>
  <c r="D1123" i="2"/>
  <c r="P1123" i="2" s="1"/>
  <c r="P1119" i="2"/>
  <c r="I1296" i="2"/>
  <c r="I1300" i="2" s="1"/>
  <c r="I1288" i="2"/>
  <c r="I1294" i="2" s="1"/>
  <c r="I1298" i="2" s="1"/>
  <c r="P1179" i="2"/>
  <c r="L1005" i="2"/>
  <c r="P1013" i="2"/>
  <c r="D948" i="2"/>
  <c r="P948" i="2" s="1"/>
  <c r="P944" i="2"/>
  <c r="P1365" i="2"/>
  <c r="D1369" i="2"/>
  <c r="P1369" i="2" s="1"/>
  <c r="I841" i="2"/>
  <c r="I845" i="2" s="1"/>
  <c r="P348" i="2"/>
  <c r="I343" i="2"/>
  <c r="I349" i="2" s="1"/>
  <c r="I353" i="2" s="1"/>
  <c r="P1258" i="2"/>
  <c r="D1265" i="2"/>
  <c r="P1265" i="2" s="1"/>
  <c r="I28" i="2"/>
  <c r="I34" i="2" s="1"/>
  <c r="I38" i="2" s="1"/>
  <c r="P1529" i="2"/>
  <c r="G36" i="2"/>
  <c r="G40" i="2" s="1"/>
  <c r="P1284" i="2"/>
  <c r="P768" i="2"/>
  <c r="I71" i="2"/>
  <c r="I75" i="2" s="1"/>
  <c r="P1390" i="2"/>
  <c r="P1180" i="2"/>
  <c r="P1075" i="2"/>
  <c r="P1083" i="2"/>
  <c r="P1086" i="2"/>
  <c r="P1084" i="2"/>
  <c r="G1681" i="2"/>
  <c r="G1685" i="2" s="1"/>
  <c r="P103" i="2"/>
  <c r="P1678" i="2"/>
  <c r="P1188" i="2"/>
  <c r="P278" i="2"/>
  <c r="P453" i="2"/>
  <c r="P558" i="2"/>
  <c r="P208" i="2"/>
  <c r="P803" i="2"/>
  <c r="P1634" i="2"/>
  <c r="D775" i="2"/>
  <c r="P775" i="2" s="1"/>
  <c r="P340" i="2"/>
  <c r="P1004" i="2"/>
  <c r="P1468" i="2"/>
  <c r="P1328" i="2"/>
  <c r="P1223" i="2"/>
  <c r="I588" i="2"/>
  <c r="I594" i="2" s="1"/>
  <c r="I598" i="2" s="1"/>
  <c r="D1545" i="2"/>
  <c r="P1545" i="2" s="1"/>
  <c r="P1541" i="2"/>
  <c r="P1538" i="2"/>
  <c r="P1398" i="2"/>
  <c r="G491" i="2"/>
  <c r="G495" i="2" s="1"/>
  <c r="P418" i="2"/>
  <c r="P1599" i="2"/>
  <c r="G413" i="2"/>
  <c r="G419" i="2" s="1"/>
  <c r="G423" i="2" s="1"/>
  <c r="P629" i="2"/>
  <c r="D633" i="2"/>
  <c r="P633" i="2" s="1"/>
  <c r="G1194" i="2"/>
  <c r="P1194" i="2" s="1"/>
  <c r="P1190" i="2"/>
  <c r="P703" i="2"/>
  <c r="P1433" i="2"/>
  <c r="P978" i="2"/>
  <c r="P1784" i="2"/>
  <c r="P1643" i="2"/>
  <c r="P1748" i="2"/>
  <c r="E865" i="2"/>
  <c r="E876" i="2" s="1"/>
  <c r="E880" i="2" s="1"/>
  <c r="P873" i="2"/>
  <c r="K515" i="2"/>
  <c r="K526" i="2" s="1"/>
  <c r="K530" i="2" s="1"/>
  <c r="P523" i="2"/>
  <c r="F655" i="2"/>
  <c r="F666" i="2" s="1"/>
  <c r="F670" i="2" s="1"/>
  <c r="P663" i="2"/>
  <c r="P1608" i="2"/>
  <c r="P313" i="2"/>
  <c r="P1250" i="2"/>
  <c r="P593" i="2"/>
  <c r="P698" i="2"/>
  <c r="D1040" i="2"/>
  <c r="D1051" i="2" s="1"/>
  <c r="D1055" i="2" s="1"/>
  <c r="P1048" i="2"/>
  <c r="P1788" i="2"/>
  <c r="O25" i="2"/>
  <c r="O36" i="2" s="1"/>
  <c r="O40" i="2" s="1"/>
  <c r="P33" i="2"/>
  <c r="G1285" i="2"/>
  <c r="G1296" i="2" s="1"/>
  <c r="G1300" i="2" s="1"/>
  <c r="P1293" i="2"/>
  <c r="D830" i="2"/>
  <c r="P838" i="2"/>
  <c r="N528" i="2"/>
  <c r="P528" i="2" s="1"/>
  <c r="P524" i="2"/>
  <c r="I491" i="2"/>
  <c r="I495" i="2" s="1"/>
  <c r="G1471" i="2"/>
  <c r="G1475" i="2" s="1"/>
  <c r="G273" i="2"/>
  <c r="G279" i="2" s="1"/>
  <c r="G283" i="2" s="1"/>
  <c r="P283" i="2" s="1"/>
  <c r="I736" i="2"/>
  <c r="I740" i="2" s="1"/>
  <c r="P173" i="2"/>
  <c r="G28" i="2"/>
  <c r="G34" i="2" s="1"/>
  <c r="G38" i="2" s="1"/>
  <c r="D1440" i="2"/>
  <c r="P1440" i="2" s="1"/>
  <c r="P1436" i="2"/>
  <c r="P165" i="2"/>
  <c r="I1739" i="1"/>
  <c r="I1745" i="1" s="1"/>
  <c r="I1738" i="1"/>
  <c r="I1744" i="1" s="1"/>
  <c r="I2068" i="1"/>
  <c r="I2074" i="1" s="1"/>
  <c r="I2069" i="1"/>
  <c r="I2075" i="1" s="1"/>
  <c r="I1736" i="1"/>
  <c r="I1742" i="1" s="1"/>
  <c r="I2066" i="1"/>
  <c r="I2072" i="1" s="1"/>
  <c r="AI168" i="11"/>
  <c r="AJ318" i="12"/>
  <c r="AK224" i="12"/>
  <c r="AK318" i="12"/>
  <c r="AI321" i="11"/>
  <c r="AK321" i="11"/>
  <c r="AJ168" i="11"/>
  <c r="I1151" i="1"/>
  <c r="X99" i="3"/>
  <c r="AT2748" i="1"/>
  <c r="I1149" i="1"/>
  <c r="X855" i="3" s="1"/>
  <c r="I1150" i="1"/>
  <c r="AI1142" i="1"/>
  <c r="I1152" i="1"/>
  <c r="X858" i="3" s="1"/>
  <c r="I1428" i="1"/>
  <c r="AK56" i="11"/>
  <c r="X2219" i="3"/>
  <c r="AK224" i="11"/>
  <c r="AI224" i="11"/>
  <c r="AI1417" i="1"/>
  <c r="I1426" i="1"/>
  <c r="I1425" i="1"/>
  <c r="I1424" i="1"/>
  <c r="AI318" i="11"/>
  <c r="X2579" i="3"/>
  <c r="AU823" i="1"/>
  <c r="AT3188" i="1"/>
  <c r="AT3518" i="1"/>
  <c r="AK168" i="12"/>
  <c r="AK168" i="11"/>
  <c r="AT3243" i="1"/>
  <c r="AI56" i="12"/>
  <c r="AT1318" i="1"/>
  <c r="AJ56" i="11"/>
  <c r="AK321" i="12"/>
  <c r="BM321" i="12" s="1"/>
  <c r="AY321" i="12"/>
  <c r="CA321" i="12" s="1"/>
  <c r="AT2638" i="1"/>
  <c r="AX321" i="12"/>
  <c r="BZ321" i="12" s="1"/>
  <c r="AX324" i="11"/>
  <c r="AI56" i="11"/>
  <c r="AW322" i="12"/>
  <c r="BY322" i="12" s="1"/>
  <c r="AK325" i="11"/>
  <c r="AJ56" i="12"/>
  <c r="AJ321" i="12"/>
  <c r="BL321" i="12" s="1"/>
  <c r="AI322" i="11"/>
  <c r="AI322" i="12"/>
  <c r="BK322" i="12" s="1"/>
  <c r="I378" i="2"/>
  <c r="I384" i="2" s="1"/>
  <c r="I388" i="2" s="1"/>
  <c r="I658" i="2"/>
  <c r="I664" i="2" s="1"/>
  <c r="I668" i="2" s="1"/>
  <c r="G351" i="2"/>
  <c r="G355" i="2" s="1"/>
  <c r="P355" i="2" s="1"/>
  <c r="G1463" i="2"/>
  <c r="G1469" i="2" s="1"/>
  <c r="G1473" i="2" s="1"/>
  <c r="G658" i="2"/>
  <c r="G664" i="2" s="1"/>
  <c r="G456" i="2"/>
  <c r="G460" i="2" s="1"/>
  <c r="G238" i="2"/>
  <c r="G244" i="2" s="1"/>
  <c r="G248" i="2" s="1"/>
  <c r="I456" i="2"/>
  <c r="I460" i="2" s="1"/>
  <c r="I448" i="2"/>
  <c r="I454" i="2" s="1"/>
  <c r="I458" i="2" s="1"/>
  <c r="I728" i="2"/>
  <c r="I734" i="2" s="1"/>
  <c r="I738" i="2" s="1"/>
  <c r="I735" i="2"/>
  <c r="I739" i="2" s="1"/>
  <c r="I1603" i="2"/>
  <c r="I1609" i="2" s="1"/>
  <c r="I246" i="2"/>
  <c r="I250" i="2" s="1"/>
  <c r="I238" i="2"/>
  <c r="I244" i="2" s="1"/>
  <c r="I248" i="2" s="1"/>
  <c r="I483" i="2"/>
  <c r="I489" i="2" s="1"/>
  <c r="I493" i="2" s="1"/>
  <c r="I63" i="2"/>
  <c r="I69" i="2" s="1"/>
  <c r="I73" i="2" s="1"/>
  <c r="P1683" i="2"/>
  <c r="E1429" i="1"/>
  <c r="E1436" i="1" s="1"/>
  <c r="G1191" i="2"/>
  <c r="G1183" i="2"/>
  <c r="G1189" i="2" s="1"/>
  <c r="G1193" i="2" s="1"/>
  <c r="P1193" i="2" s="1"/>
  <c r="G71" i="2"/>
  <c r="G75" i="2" s="1"/>
  <c r="G63" i="2"/>
  <c r="G69" i="2" s="1"/>
  <c r="G448" i="2"/>
  <c r="G454" i="2" s="1"/>
  <c r="G588" i="2"/>
  <c r="G594" i="2" s="1"/>
  <c r="G561" i="2"/>
  <c r="G565" i="2" s="1"/>
  <c r="G553" i="2"/>
  <c r="G559" i="2" s="1"/>
  <c r="G563" i="2" s="1"/>
  <c r="G168" i="2"/>
  <c r="G174" i="2" s="1"/>
  <c r="G176" i="2"/>
  <c r="G246" i="2"/>
  <c r="G250" i="2" s="1"/>
  <c r="G483" i="2"/>
  <c r="G489" i="2" s="1"/>
  <c r="G493" i="2" s="1"/>
  <c r="G1323" i="2"/>
  <c r="G1329" i="2" s="1"/>
  <c r="G203" i="2"/>
  <c r="G209" i="2" s="1"/>
  <c r="G1226" i="2"/>
  <c r="G1230" i="2" s="1"/>
  <c r="G1218" i="2"/>
  <c r="G1224" i="2" s="1"/>
  <c r="G1228" i="2" s="1"/>
  <c r="Q173" i="4"/>
  <c r="P209" i="4"/>
  <c r="P183" i="4"/>
  <c r="D810" i="2"/>
  <c r="P810" i="2" s="1"/>
  <c r="P806" i="2"/>
  <c r="E493" i="2"/>
  <c r="D1370" i="2"/>
  <c r="P1370" i="2" s="1"/>
  <c r="P1366" i="2"/>
  <c r="P1401" i="2"/>
  <c r="D1405" i="2"/>
  <c r="P1405" i="2" s="1"/>
  <c r="D130" i="2"/>
  <c r="P138" i="2"/>
  <c r="D320" i="2"/>
  <c r="P320" i="2" s="1"/>
  <c r="P316" i="2"/>
  <c r="P1506" i="2"/>
  <c r="D1510" i="2"/>
  <c r="P1510" i="2" s="1"/>
  <c r="H353" i="2"/>
  <c r="E630" i="2"/>
  <c r="E634" i="2" s="1"/>
  <c r="P619" i="2"/>
  <c r="L738" i="2"/>
  <c r="E1365" i="2"/>
  <c r="E1369" i="2" s="1"/>
  <c r="P1354" i="2"/>
  <c r="O1298" i="2"/>
  <c r="E1355" i="2"/>
  <c r="P1363" i="2"/>
  <c r="P1573" i="2"/>
  <c r="P305" i="2"/>
  <c r="D140" i="2"/>
  <c r="P129" i="2"/>
  <c r="P770" i="2"/>
  <c r="D774" i="2"/>
  <c r="P774" i="2" s="1"/>
  <c r="P1074" i="2"/>
  <c r="D1085" i="2"/>
  <c r="D1508" i="2"/>
  <c r="P1508" i="2" s="1"/>
  <c r="P1504" i="2"/>
  <c r="N843" i="2"/>
  <c r="P843" i="2" s="1"/>
  <c r="P839" i="2"/>
  <c r="L1576" i="2"/>
  <c r="L1580" i="2" s="1"/>
  <c r="P1565" i="2"/>
  <c r="E620" i="2"/>
  <c r="P628" i="2"/>
  <c r="H1785" i="2"/>
  <c r="P1774" i="2"/>
  <c r="H1775" i="2"/>
  <c r="P1783" i="2"/>
  <c r="AT2693" i="1"/>
  <c r="P94" i="2"/>
  <c r="P68" i="2"/>
  <c r="D985" i="2"/>
  <c r="P985" i="2" s="1"/>
  <c r="P981" i="2"/>
  <c r="P374" i="2"/>
  <c r="I385" i="2"/>
  <c r="G665" i="2"/>
  <c r="P654" i="2"/>
  <c r="O245" i="2"/>
  <c r="O249" i="2" s="1"/>
  <c r="P234" i="2"/>
  <c r="G666" i="2"/>
  <c r="E490" i="2"/>
  <c r="P479" i="2"/>
  <c r="P488" i="2"/>
  <c r="K735" i="2"/>
  <c r="P724" i="2"/>
  <c r="O235" i="2"/>
  <c r="P243" i="2"/>
  <c r="K725" i="2"/>
  <c r="P733" i="2"/>
  <c r="E491" i="2"/>
  <c r="P480" i="2"/>
  <c r="I375" i="2"/>
  <c r="P383" i="2"/>
  <c r="AU1153" i="1"/>
  <c r="L106" i="2"/>
  <c r="L110" i="2" s="1"/>
  <c r="P95" i="2"/>
  <c r="N35" i="2"/>
  <c r="P24" i="2"/>
  <c r="I1611" i="2"/>
  <c r="P1600" i="2"/>
  <c r="P444" i="2"/>
  <c r="H455" i="2"/>
  <c r="F1436" i="2"/>
  <c r="F1440" i="2" s="1"/>
  <c r="P1425" i="2"/>
  <c r="G981" i="2"/>
  <c r="G985" i="2" s="1"/>
  <c r="P970" i="2"/>
  <c r="O844" i="2"/>
  <c r="P844" i="2" s="1"/>
  <c r="P840" i="2"/>
  <c r="D1228" i="2"/>
  <c r="P584" i="2"/>
  <c r="H595" i="2"/>
  <c r="G210" i="2"/>
  <c r="P199" i="2"/>
  <c r="L1680" i="2"/>
  <c r="P1669" i="2"/>
  <c r="F423" i="2"/>
  <c r="G281" i="2"/>
  <c r="P270" i="2"/>
  <c r="E526" i="2"/>
  <c r="D1145" i="2"/>
  <c r="P1153" i="2"/>
  <c r="P1215" i="2"/>
  <c r="M1226" i="2"/>
  <c r="D875" i="2"/>
  <c r="P864" i="2"/>
  <c r="D1471" i="2"/>
  <c r="P1460" i="2"/>
  <c r="F565" i="2"/>
  <c r="D1229" i="2"/>
  <c r="D70" i="2"/>
  <c r="P59" i="2"/>
  <c r="E1646" i="2"/>
  <c r="E1650" i="2" s="1"/>
  <c r="P1635" i="2"/>
  <c r="H1330" i="2"/>
  <c r="P1319" i="2"/>
  <c r="G1495" i="2"/>
  <c r="P1503" i="2"/>
  <c r="P410" i="2"/>
  <c r="G421" i="2"/>
  <c r="P1214" i="2"/>
  <c r="M1225" i="2"/>
  <c r="M1229" i="2" s="1"/>
  <c r="P699" i="2"/>
  <c r="D71" i="2"/>
  <c r="P60" i="2"/>
  <c r="F424" i="2"/>
  <c r="E525" i="2"/>
  <c r="P514" i="2"/>
  <c r="O1260" i="2"/>
  <c r="O1264" i="2" s="1"/>
  <c r="P1249" i="2"/>
  <c r="O1750" i="2"/>
  <c r="O1754" i="2" s="1"/>
  <c r="P1739" i="2"/>
  <c r="H596" i="2"/>
  <c r="P585" i="2"/>
  <c r="H1296" i="2"/>
  <c r="H1400" i="2"/>
  <c r="H1404" i="2" s="1"/>
  <c r="P1389" i="2"/>
  <c r="L806" i="2"/>
  <c r="L810" i="2" s="1"/>
  <c r="P795" i="2"/>
  <c r="N36" i="2"/>
  <c r="D876" i="2"/>
  <c r="P445" i="2"/>
  <c r="H456" i="2"/>
  <c r="G350" i="2"/>
  <c r="P339" i="2"/>
  <c r="O1541" i="2"/>
  <c r="O1545" i="2" s="1"/>
  <c r="P1530" i="2"/>
  <c r="H945" i="2"/>
  <c r="H949" i="2" s="1"/>
  <c r="P934" i="2"/>
  <c r="P1459" i="2"/>
  <c r="D1470" i="2"/>
  <c r="D390" i="2"/>
  <c r="P1713" i="2"/>
  <c r="F563" i="2"/>
  <c r="O700" i="2"/>
  <c r="O704" i="2" s="1"/>
  <c r="P704" i="2" s="1"/>
  <c r="P689" i="2"/>
  <c r="H561" i="2"/>
  <c r="H565" i="2" s="1"/>
  <c r="P550" i="2"/>
  <c r="D900" i="2"/>
  <c r="P908" i="2"/>
  <c r="H1299" i="2"/>
  <c r="P1299" i="2" s="1"/>
  <c r="P1295" i="2"/>
  <c r="I770" i="2"/>
  <c r="I774" i="2" s="1"/>
  <c r="P759" i="2"/>
  <c r="G1505" i="2"/>
  <c r="G1509" i="2" s="1"/>
  <c r="P1494" i="2"/>
  <c r="G388" i="2"/>
  <c r="G280" i="2"/>
  <c r="P269" i="2"/>
  <c r="P1039" i="2"/>
  <c r="P1118" i="2"/>
  <c r="P1610" i="2"/>
  <c r="G1051" i="2"/>
  <c r="F1715" i="2"/>
  <c r="F1719" i="2" s="1"/>
  <c r="P1704" i="2"/>
  <c r="D1155" i="2"/>
  <c r="P1144" i="2"/>
  <c r="P943" i="2"/>
  <c r="F1716" i="2"/>
  <c r="F1720" i="2" s="1"/>
  <c r="P1705" i="2"/>
  <c r="M248" i="2"/>
  <c r="F1435" i="2"/>
  <c r="F1439" i="2" s="1"/>
  <c r="P1424" i="2"/>
  <c r="P899" i="2"/>
  <c r="D910" i="2"/>
  <c r="P1109" i="2"/>
  <c r="H1120" i="2"/>
  <c r="H1124" i="2" s="1"/>
  <c r="O1751" i="2"/>
  <c r="O1755" i="2" s="1"/>
  <c r="P1740" i="2"/>
  <c r="P549" i="2"/>
  <c r="H560" i="2"/>
  <c r="J250" i="2"/>
  <c r="G420" i="2"/>
  <c r="G424" i="2" s="1"/>
  <c r="P409" i="2"/>
  <c r="H175" i="2"/>
  <c r="P164" i="2"/>
  <c r="H1331" i="2"/>
  <c r="P1320" i="2"/>
  <c r="P200" i="2"/>
  <c r="G211" i="2"/>
  <c r="P760" i="2"/>
  <c r="I771" i="2"/>
  <c r="I775" i="2" s="1"/>
  <c r="L1681" i="2"/>
  <c r="L1685" i="2" s="1"/>
  <c r="P1670" i="2"/>
  <c r="H1121" i="2"/>
  <c r="H1125" i="2" s="1"/>
  <c r="P1110" i="2"/>
  <c r="P1679" i="2"/>
  <c r="O701" i="2"/>
  <c r="P690" i="2"/>
  <c r="H946" i="2"/>
  <c r="H950" i="2" s="1"/>
  <c r="P935" i="2"/>
  <c r="AM136" i="11" l="1"/>
  <c r="BO136" i="11"/>
  <c r="BD305" i="11"/>
  <c r="CF305" i="11"/>
  <c r="AQ136" i="11"/>
  <c r="BS136" i="11"/>
  <c r="AO154" i="11"/>
  <c r="BQ154" i="11"/>
  <c r="BE154" i="11"/>
  <c r="CG154" i="11"/>
  <c r="AY280" i="12"/>
  <c r="AK280" i="12" s="1"/>
  <c r="CA265" i="12"/>
  <c r="CA280" i="12" s="1"/>
  <c r="BM280" i="12" s="1"/>
  <c r="BE224" i="12"/>
  <c r="AQ224" i="12" s="1"/>
  <c r="CG209" i="12"/>
  <c r="CG224" i="12" s="1"/>
  <c r="BS224" i="12" s="1"/>
  <c r="AV265" i="10"/>
  <c r="BX265" i="10"/>
  <c r="AV280" i="12"/>
  <c r="AH280" i="12" s="1"/>
  <c r="BX265" i="12"/>
  <c r="BX280" i="12" s="1"/>
  <c r="BJ280" i="12" s="1"/>
  <c r="AM286" i="11"/>
  <c r="BO286" i="11"/>
  <c r="BB322" i="10"/>
  <c r="CD322" i="10"/>
  <c r="AH265" i="10"/>
  <c r="BJ265" i="10"/>
  <c r="BB265" i="10"/>
  <c r="CD265" i="10"/>
  <c r="AP155" i="11"/>
  <c r="BR155" i="11"/>
  <c r="S76" i="11"/>
  <c r="E76" i="11" s="1"/>
  <c r="BW63" i="11"/>
  <c r="BW76" i="11" s="1"/>
  <c r="BI76" i="11" s="1"/>
  <c r="AN154" i="11"/>
  <c r="BP154" i="11"/>
  <c r="AQ286" i="11"/>
  <c r="BS286" i="11"/>
  <c r="AO136" i="11"/>
  <c r="BQ136" i="11"/>
  <c r="BC224" i="12"/>
  <c r="AO224" i="12" s="1"/>
  <c r="CE209" i="12"/>
  <c r="CE224" i="12" s="1"/>
  <c r="BQ224" i="12" s="1"/>
  <c r="BB154" i="11"/>
  <c r="CD154" i="11"/>
  <c r="AN265" i="11"/>
  <c r="BP265" i="11"/>
  <c r="AP325" i="10"/>
  <c r="BR325" i="10"/>
  <c r="CF224" i="11"/>
  <c r="BR224" i="11" s="1"/>
  <c r="BO224" i="11"/>
  <c r="AL154" i="11"/>
  <c r="BN154" i="11"/>
  <c r="AO265" i="10"/>
  <c r="BQ265" i="10"/>
  <c r="AK265" i="10"/>
  <c r="BM265" i="10"/>
  <c r="BC304" i="11"/>
  <c r="CE304" i="11"/>
  <c r="AG325" i="10"/>
  <c r="BI325" i="10"/>
  <c r="AW280" i="12"/>
  <c r="AI280" i="12" s="1"/>
  <c r="BY265" i="12"/>
  <c r="BY280" i="12" s="1"/>
  <c r="BK280" i="12" s="1"/>
  <c r="AL286" i="11"/>
  <c r="BN286" i="11"/>
  <c r="BD154" i="11"/>
  <c r="CF154" i="11"/>
  <c r="AL155" i="11"/>
  <c r="BN155" i="11"/>
  <c r="BE155" i="11"/>
  <c r="CG155" i="11"/>
  <c r="BD304" i="11"/>
  <c r="CF304" i="11"/>
  <c r="AM155" i="11"/>
  <c r="BO155" i="11"/>
  <c r="BC244" i="12"/>
  <c r="CE229" i="12"/>
  <c r="CE244" i="12" s="1"/>
  <c r="BQ244" i="12" s="1"/>
  <c r="AF265" i="10"/>
  <c r="BH265" i="10"/>
  <c r="BQ280" i="11"/>
  <c r="BB224" i="12"/>
  <c r="AN224" i="12" s="1"/>
  <c r="CD209" i="12"/>
  <c r="CD224" i="12" s="1"/>
  <c r="BP224" i="12" s="1"/>
  <c r="AO325" i="10"/>
  <c r="BQ325" i="10"/>
  <c r="AN325" i="10"/>
  <c r="BP325" i="10"/>
  <c r="BC325" i="10"/>
  <c r="BC150" i="10" s="1"/>
  <c r="CE325" i="10"/>
  <c r="BB155" i="11"/>
  <c r="CD155" i="11"/>
  <c r="R321" i="10"/>
  <c r="BV321" i="10" s="1"/>
  <c r="BV153" i="10"/>
  <c r="BV168" i="10" s="1"/>
  <c r="AO265" i="11"/>
  <c r="BQ265" i="11"/>
  <c r="AQ265" i="10"/>
  <c r="BS265" i="10"/>
  <c r="BE322" i="10"/>
  <c r="CG322" i="10"/>
  <c r="BH280" i="11"/>
  <c r="CB224" i="11"/>
  <c r="BN224" i="11" s="1"/>
  <c r="E321" i="10"/>
  <c r="BI321" i="10" s="1"/>
  <c r="BI153" i="10"/>
  <c r="BA154" i="11"/>
  <c r="CC154" i="11"/>
  <c r="AQ155" i="11"/>
  <c r="BS155" i="11"/>
  <c r="BP280" i="11"/>
  <c r="AL265" i="10"/>
  <c r="BN265" i="10"/>
  <c r="X326" i="11"/>
  <c r="CB326" i="11" s="1"/>
  <c r="CB46" i="11"/>
  <c r="BC154" i="11"/>
  <c r="CE154" i="11"/>
  <c r="BA280" i="12"/>
  <c r="AM280" i="12" s="1"/>
  <c r="CC265" i="12"/>
  <c r="CC280" i="12" s="1"/>
  <c r="BO280" i="12" s="1"/>
  <c r="AT265" i="10"/>
  <c r="BV265" i="10"/>
  <c r="BE280" i="12"/>
  <c r="AQ280" i="12" s="1"/>
  <c r="CG265" i="12"/>
  <c r="CG280" i="12" s="1"/>
  <c r="BS280" i="12" s="1"/>
  <c r="AO137" i="11"/>
  <c r="BQ137" i="11"/>
  <c r="AP322" i="10"/>
  <c r="BR322" i="10"/>
  <c r="AN265" i="10"/>
  <c r="BP265" i="10"/>
  <c r="BD325" i="10"/>
  <c r="BD150" i="10" s="1"/>
  <c r="CF325" i="10"/>
  <c r="Y326" i="11"/>
  <c r="CC326" i="11" s="1"/>
  <c r="CC46" i="11"/>
  <c r="BA155" i="11"/>
  <c r="CC155" i="11"/>
  <c r="AO286" i="11"/>
  <c r="BQ286" i="11"/>
  <c r="AN137" i="11"/>
  <c r="BP137" i="11"/>
  <c r="AX321" i="11"/>
  <c r="BZ321" i="11"/>
  <c r="AF321" i="11"/>
  <c r="BH321" i="11"/>
  <c r="AZ265" i="10"/>
  <c r="CB265" i="10"/>
  <c r="AW265" i="10"/>
  <c r="BY265" i="10"/>
  <c r="AZ224" i="12"/>
  <c r="AL224" i="12" s="1"/>
  <c r="CB210" i="12"/>
  <c r="CB224" i="12" s="1"/>
  <c r="BN224" i="12" s="1"/>
  <c r="BB244" i="12"/>
  <c r="CD229" i="12"/>
  <c r="CD244" i="12" s="1"/>
  <c r="BP244" i="12" s="1"/>
  <c r="BD280" i="12"/>
  <c r="AP280" i="12" s="1"/>
  <c r="CF265" i="12"/>
  <c r="CF280" i="12" s="1"/>
  <c r="BR280" i="12" s="1"/>
  <c r="AV325" i="10"/>
  <c r="AV150" i="10" s="1"/>
  <c r="BX325" i="10"/>
  <c r="AT325" i="10"/>
  <c r="AT150" i="10" s="1"/>
  <c r="BV325" i="10"/>
  <c r="BS224" i="11"/>
  <c r="BE265" i="10"/>
  <c r="CG265" i="10"/>
  <c r="AZ280" i="12"/>
  <c r="AL280" i="12" s="1"/>
  <c r="CB265" i="12"/>
  <c r="CB280" i="12" s="1"/>
  <c r="BN280" i="12" s="1"/>
  <c r="AM137" i="11"/>
  <c r="BO137" i="11"/>
  <c r="BD224" i="12"/>
  <c r="AP224" i="12" s="1"/>
  <c r="CF210" i="12"/>
  <c r="CF224" i="12" s="1"/>
  <c r="BR224" i="12" s="1"/>
  <c r="AT280" i="12"/>
  <c r="AF280" i="12" s="1"/>
  <c r="BV265" i="12"/>
  <c r="BV280" i="12" s="1"/>
  <c r="BH280" i="12" s="1"/>
  <c r="AQ325" i="10"/>
  <c r="BS325" i="10"/>
  <c r="P249" i="2"/>
  <c r="E177" i="1"/>
  <c r="E507" i="1"/>
  <c r="E892" i="1"/>
  <c r="E1882" i="1"/>
  <c r="AW157" i="10"/>
  <c r="U325" i="10"/>
  <c r="D141" i="1"/>
  <c r="D1626" i="1"/>
  <c r="D3716" i="1"/>
  <c r="D1571" i="1"/>
  <c r="D3221" i="1"/>
  <c r="D1076" i="1"/>
  <c r="D2946" i="1"/>
  <c r="D801" i="1"/>
  <c r="D1406" i="1"/>
  <c r="D2836" i="1"/>
  <c r="D471" i="1"/>
  <c r="D416" i="1"/>
  <c r="D3771" i="1"/>
  <c r="D746" i="1"/>
  <c r="D2616" i="1"/>
  <c r="D3001" i="1"/>
  <c r="D1021" i="1"/>
  <c r="D3496" i="1"/>
  <c r="D1846" i="1"/>
  <c r="D3166" i="1"/>
  <c r="D3111" i="1"/>
  <c r="D1351" i="1"/>
  <c r="D2891" i="1"/>
  <c r="D691" i="1"/>
  <c r="D1791" i="1"/>
  <c r="D526" i="1"/>
  <c r="D2341" i="1"/>
  <c r="D1296" i="1"/>
  <c r="D2176" i="1"/>
  <c r="D2451" i="1"/>
  <c r="D2506" i="1"/>
  <c r="D1516" i="1"/>
  <c r="D2396" i="1"/>
  <c r="D2671" i="1"/>
  <c r="D2726" i="1"/>
  <c r="D3441" i="1"/>
  <c r="D86" i="1"/>
  <c r="D361" i="1"/>
  <c r="D3661" i="1"/>
  <c r="D306" i="1"/>
  <c r="D581" i="1"/>
  <c r="D911" i="1"/>
  <c r="D966" i="1"/>
  <c r="D1241" i="1"/>
  <c r="D196" i="1"/>
  <c r="D1131" i="1"/>
  <c r="D1186" i="1"/>
  <c r="D1461" i="1"/>
  <c r="D3056" i="1"/>
  <c r="D2781" i="1"/>
  <c r="D3331" i="1"/>
  <c r="D3276" i="1"/>
  <c r="D3386" i="1"/>
  <c r="D3551" i="1"/>
  <c r="D2561" i="1"/>
  <c r="BA157" i="10"/>
  <c r="Y325" i="10"/>
  <c r="E318" i="10"/>
  <c r="F1687" i="1"/>
  <c r="F1962" i="1"/>
  <c r="T291" i="10"/>
  <c r="AV324" i="10"/>
  <c r="E697" i="1"/>
  <c r="E1797" i="1"/>
  <c r="E1522" i="1"/>
  <c r="E1027" i="1"/>
  <c r="E2677" i="1"/>
  <c r="E1357" i="1"/>
  <c r="E2842" i="1"/>
  <c r="E917" i="1"/>
  <c r="E807" i="1"/>
  <c r="E2897" i="1"/>
  <c r="E642" i="1"/>
  <c r="E532" i="1"/>
  <c r="E3117" i="1"/>
  <c r="E1577" i="1"/>
  <c r="AX157" i="10"/>
  <c r="V325" i="10"/>
  <c r="F2017" i="1"/>
  <c r="R168" i="10"/>
  <c r="E37" i="1"/>
  <c r="E2182" i="1"/>
  <c r="E1632" i="1"/>
  <c r="E92" i="1"/>
  <c r="E3282" i="1"/>
  <c r="E752" i="1"/>
  <c r="E3337" i="1"/>
  <c r="E2512" i="1"/>
  <c r="E1082" i="1"/>
  <c r="E3447" i="1"/>
  <c r="E2237" i="1"/>
  <c r="E2402" i="1"/>
  <c r="E1247" i="1"/>
  <c r="E1192" i="1"/>
  <c r="O2066" i="1"/>
  <c r="O1901" i="1"/>
  <c r="O2011" i="1"/>
  <c r="O1956" i="1"/>
  <c r="O1681" i="1"/>
  <c r="O1736" i="1"/>
  <c r="O2121" i="1"/>
  <c r="AT321" i="10"/>
  <c r="AZ157" i="10"/>
  <c r="X325" i="10"/>
  <c r="AY157" i="10"/>
  <c r="W325" i="10"/>
  <c r="AN154" i="10"/>
  <c r="L322" i="10"/>
  <c r="F1907" i="1"/>
  <c r="F1742" i="1"/>
  <c r="R290" i="10"/>
  <c r="AT322" i="10"/>
  <c r="E3172" i="1"/>
  <c r="E1137" i="1"/>
  <c r="E312" i="1"/>
  <c r="E2347" i="1"/>
  <c r="E367" i="1"/>
  <c r="E202" i="1"/>
  <c r="E2567" i="1"/>
  <c r="E3667" i="1"/>
  <c r="E1467" i="1"/>
  <c r="E3392" i="1"/>
  <c r="E3557" i="1"/>
  <c r="E3062" i="1"/>
  <c r="E2457" i="1"/>
  <c r="E1302" i="1"/>
  <c r="E2787" i="1"/>
  <c r="F292" i="10"/>
  <c r="AH325" i="10"/>
  <c r="S291" i="10"/>
  <c r="AU324" i="10"/>
  <c r="AG321" i="10"/>
  <c r="BE156" i="10"/>
  <c r="AC324" i="10"/>
  <c r="BB156" i="10"/>
  <c r="Z324" i="10"/>
  <c r="AQ154" i="10"/>
  <c r="O322" i="10"/>
  <c r="AT318" i="10"/>
  <c r="R318" i="10"/>
  <c r="S112" i="10"/>
  <c r="F2072" i="1"/>
  <c r="F2127" i="1"/>
  <c r="E972" i="1"/>
  <c r="E3502" i="1"/>
  <c r="E422" i="1"/>
  <c r="E587" i="1"/>
  <c r="E3007" i="1"/>
  <c r="E2292" i="1"/>
  <c r="E3612" i="1"/>
  <c r="E2952" i="1"/>
  <c r="E257" i="1"/>
  <c r="E2622" i="1"/>
  <c r="E3722" i="1"/>
  <c r="E3777" i="1"/>
  <c r="T2778" i="3" s="1"/>
  <c r="E3227" i="1"/>
  <c r="E2732" i="1"/>
  <c r="D292" i="10"/>
  <c r="AF325" i="10"/>
  <c r="AY56" i="10"/>
  <c r="AK56" i="10" s="1"/>
  <c r="AH94" i="10"/>
  <c r="AV188" i="10"/>
  <c r="AA155" i="11"/>
  <c r="BC137" i="11"/>
  <c r="AP41" i="11"/>
  <c r="U156" i="10"/>
  <c r="BY156" i="10" s="1"/>
  <c r="G157" i="10"/>
  <c r="BK157" i="10" s="1"/>
  <c r="G311" i="10"/>
  <c r="BC43" i="11"/>
  <c r="AA27" i="12"/>
  <c r="AA27" i="11"/>
  <c r="CE27" i="11" s="1"/>
  <c r="CE38" i="11" s="1"/>
  <c r="AA308" i="10"/>
  <c r="AA153" i="10"/>
  <c r="M38" i="10"/>
  <c r="AA132" i="10"/>
  <c r="AP25" i="11"/>
  <c r="N305" i="11"/>
  <c r="N43" i="11"/>
  <c r="BR43" i="11" s="1"/>
  <c r="Z188" i="10"/>
  <c r="L94" i="10"/>
  <c r="O154" i="11"/>
  <c r="M155" i="11"/>
  <c r="AB188" i="10"/>
  <c r="N94" i="10"/>
  <c r="F94" i="10"/>
  <c r="T188" i="10"/>
  <c r="V154" i="10"/>
  <c r="BZ154" i="10" s="1"/>
  <c r="AX76" i="10"/>
  <c r="V76" i="10"/>
  <c r="E877" i="1"/>
  <c r="AE867" i="1"/>
  <c r="E874" i="1"/>
  <c r="E876" i="1"/>
  <c r="E875" i="1"/>
  <c r="E878" i="1"/>
  <c r="BC43" i="12"/>
  <c r="CE43" i="12" s="1"/>
  <c r="AF318" i="10"/>
  <c r="AT20" i="10"/>
  <c r="AF20" i="10" s="1"/>
  <c r="AP41" i="12"/>
  <c r="BR41" i="12" s="1"/>
  <c r="X154" i="10"/>
  <c r="CB154" i="10" s="1"/>
  <c r="J311" i="10"/>
  <c r="J157" i="10"/>
  <c r="BN157" i="10" s="1"/>
  <c r="AY76" i="10"/>
  <c r="W76" i="10"/>
  <c r="AC305" i="11"/>
  <c r="BE25" i="11"/>
  <c r="AC43" i="11"/>
  <c r="CG43" i="11" s="1"/>
  <c r="AT321" i="11"/>
  <c r="BD38" i="10"/>
  <c r="Z280" i="12"/>
  <c r="L280" i="12" s="1"/>
  <c r="Z281" i="12" s="1"/>
  <c r="BB265" i="12"/>
  <c r="AB27" i="12"/>
  <c r="AB27" i="11"/>
  <c r="CF27" i="11" s="1"/>
  <c r="CF38" i="11" s="1"/>
  <c r="AB153" i="10"/>
  <c r="N38" i="10"/>
  <c r="AB308" i="10"/>
  <c r="T153" i="10"/>
  <c r="F38" i="10"/>
  <c r="T308" i="10"/>
  <c r="BX308" i="10" s="1"/>
  <c r="BX318" i="10" s="1"/>
  <c r="AC27" i="11"/>
  <c r="CG27" i="11" s="1"/>
  <c r="CG38" i="11" s="1"/>
  <c r="AC27" i="12"/>
  <c r="AC153" i="10"/>
  <c r="CG153" i="10" s="1"/>
  <c r="CG168" i="10" s="1"/>
  <c r="AC308" i="10"/>
  <c r="O38" i="10"/>
  <c r="Z43" i="11"/>
  <c r="CD43" i="11" s="1"/>
  <c r="BB25" i="11"/>
  <c r="Z305" i="11"/>
  <c r="AE1857" i="1"/>
  <c r="E1866" i="1"/>
  <c r="E1864" i="1"/>
  <c r="E1868" i="1"/>
  <c r="E1865" i="1"/>
  <c r="E1867" i="1"/>
  <c r="E99" i="10"/>
  <c r="BI99" i="10" s="1"/>
  <c r="BI112" i="10" s="1"/>
  <c r="AG153" i="10"/>
  <c r="Z26" i="11"/>
  <c r="CD26" i="11" s="1"/>
  <c r="L20" i="10"/>
  <c r="Z26" i="12"/>
  <c r="AC304" i="11"/>
  <c r="AC42" i="11"/>
  <c r="CG42" i="11" s="1"/>
  <c r="BE24" i="11"/>
  <c r="AN94" i="10"/>
  <c r="BB188" i="10"/>
  <c r="AP94" i="10"/>
  <c r="BD188" i="10"/>
  <c r="R188" i="10"/>
  <c r="D94" i="10"/>
  <c r="BC137" i="12"/>
  <c r="CE137" i="12" s="1"/>
  <c r="AA155" i="12"/>
  <c r="BC155" i="12" s="1"/>
  <c r="CE155" i="12" s="1"/>
  <c r="BB41" i="12"/>
  <c r="CD41" i="12" s="1"/>
  <c r="Z42" i="12"/>
  <c r="BB24" i="12"/>
  <c r="CD24" i="12" s="1"/>
  <c r="Z304" i="12"/>
  <c r="BB304" i="12" s="1"/>
  <c r="CD304" i="12" s="1"/>
  <c r="AQ23" i="12"/>
  <c r="BS23" i="12" s="1"/>
  <c r="O41" i="12"/>
  <c r="R63" i="12"/>
  <c r="R76" i="12" s="1"/>
  <c r="R63" i="11"/>
  <c r="AT153" i="10"/>
  <c r="R99" i="10"/>
  <c r="BV99" i="10" s="1"/>
  <c r="BV112" i="10" s="1"/>
  <c r="M26" i="12"/>
  <c r="M26" i="11"/>
  <c r="BQ26" i="11" s="1"/>
  <c r="AP25" i="12"/>
  <c r="BR25" i="12" s="1"/>
  <c r="N43" i="12"/>
  <c r="N305" i="12"/>
  <c r="AP305" i="12" s="1"/>
  <c r="BR305" i="12" s="1"/>
  <c r="BE41" i="11"/>
  <c r="BC265" i="12"/>
  <c r="AA280" i="12"/>
  <c r="M280" i="12" s="1"/>
  <c r="AA281" i="12" s="1"/>
  <c r="J329" i="11"/>
  <c r="AV321" i="12"/>
  <c r="BX321" i="12" s="1"/>
  <c r="AT38" i="10"/>
  <c r="AF38" i="10" s="1"/>
  <c r="AG94" i="10"/>
  <c r="AU188" i="10"/>
  <c r="W156" i="10"/>
  <c r="CA156" i="10" s="1"/>
  <c r="I311" i="10"/>
  <c r="I157" i="10"/>
  <c r="BM157" i="10" s="1"/>
  <c r="E163" i="1"/>
  <c r="E159" i="1"/>
  <c r="E161" i="1"/>
  <c r="E160" i="1"/>
  <c r="E162" i="1"/>
  <c r="AE152" i="1"/>
  <c r="L41" i="11"/>
  <c r="BP41" i="11" s="1"/>
  <c r="AN23" i="11"/>
  <c r="AO244" i="11"/>
  <c r="K154" i="11"/>
  <c r="AH321" i="11"/>
  <c r="N26" i="12"/>
  <c r="N26" i="11"/>
  <c r="BR26" i="11" s="1"/>
  <c r="Y23" i="12"/>
  <c r="Y23" i="11"/>
  <c r="CC23" i="11" s="1"/>
  <c r="Y154" i="10"/>
  <c r="CC154" i="10" s="1"/>
  <c r="O26" i="11"/>
  <c r="BS26" i="11" s="1"/>
  <c r="O26" i="12"/>
  <c r="Z43" i="12"/>
  <c r="BB25" i="12"/>
  <c r="CD25" i="12" s="1"/>
  <c r="Z305" i="12"/>
  <c r="BB305" i="12" s="1"/>
  <c r="CD305" i="12" s="1"/>
  <c r="AC42" i="12"/>
  <c r="AC304" i="12"/>
  <c r="BE304" i="12" s="1"/>
  <c r="CG304" i="12" s="1"/>
  <c r="BE24" i="12"/>
  <c r="CG24" i="12" s="1"/>
  <c r="AT321" i="12"/>
  <c r="BV321" i="12" s="1"/>
  <c r="AZ137" i="11"/>
  <c r="X155" i="11"/>
  <c r="BD43" i="11"/>
  <c r="Z280" i="11"/>
  <c r="L280" i="11" s="1"/>
  <c r="Z281" i="11" s="1"/>
  <c r="BB265" i="11"/>
  <c r="BB280" i="11" s="1"/>
  <c r="AN280" i="11" s="1"/>
  <c r="AV321" i="11"/>
  <c r="U154" i="10"/>
  <c r="BY154" i="10" s="1"/>
  <c r="E490" i="1"/>
  <c r="E491" i="1"/>
  <c r="E489" i="1"/>
  <c r="AE482" i="1"/>
  <c r="E493" i="1"/>
  <c r="E492" i="1"/>
  <c r="AU63" i="11"/>
  <c r="AU76" i="11" s="1"/>
  <c r="AG76" i="11" s="1"/>
  <c r="S99" i="11"/>
  <c r="S287" i="11"/>
  <c r="BW287" i="11" s="1"/>
  <c r="BW300" i="11" s="1"/>
  <c r="E99" i="11"/>
  <c r="BI99" i="11" s="1"/>
  <c r="E287" i="11"/>
  <c r="BB24" i="11"/>
  <c r="Z42" i="11"/>
  <c r="CD42" i="11" s="1"/>
  <c r="Z304" i="11"/>
  <c r="AQ23" i="11"/>
  <c r="O41" i="11"/>
  <c r="BS41" i="11" s="1"/>
  <c r="BD137" i="12"/>
  <c r="CF137" i="12" s="1"/>
  <c r="AB155" i="12"/>
  <c r="BD155" i="12" s="1"/>
  <c r="CF155" i="12" s="1"/>
  <c r="AA44" i="12"/>
  <c r="BC26" i="12"/>
  <c r="CE26" i="12" s="1"/>
  <c r="AA38" i="12"/>
  <c r="AF94" i="10"/>
  <c r="AT188" i="10"/>
  <c r="AZ20" i="10"/>
  <c r="AL20" i="10" s="1"/>
  <c r="E1442" i="1"/>
  <c r="BB41" i="11"/>
  <c r="Z38" i="10"/>
  <c r="AQ94" i="10"/>
  <c r="BE188" i="10"/>
  <c r="N155" i="12"/>
  <c r="AP155" i="12" s="1"/>
  <c r="BR155" i="12" s="1"/>
  <c r="BE41" i="12"/>
  <c r="CG41" i="12" s="1"/>
  <c r="O25" i="12"/>
  <c r="O25" i="11"/>
  <c r="BS25" i="11" s="1"/>
  <c r="M305" i="12"/>
  <c r="AO305" i="12" s="1"/>
  <c r="BQ305" i="12" s="1"/>
  <c r="AO25" i="12"/>
  <c r="BQ25" i="12" s="1"/>
  <c r="M43" i="12"/>
  <c r="BD43" i="12"/>
  <c r="CF43" i="12" s="1"/>
  <c r="M94" i="10"/>
  <c r="AA188" i="10"/>
  <c r="AN244" i="12"/>
  <c r="AO38" i="10"/>
  <c r="BC132" i="10"/>
  <c r="E112" i="10"/>
  <c r="S113" i="10" s="1"/>
  <c r="O94" i="10"/>
  <c r="AC188" i="10"/>
  <c r="M154" i="12"/>
  <c r="AO154" i="12" s="1"/>
  <c r="BQ154" i="12" s="1"/>
  <c r="BD26" i="11"/>
  <c r="AB44" i="11"/>
  <c r="CF44" i="11" s="1"/>
  <c r="AM56" i="10"/>
  <c r="BA76" i="10"/>
  <c r="Y76" i="10"/>
  <c r="AX20" i="10"/>
  <c r="AJ20" i="10" s="1"/>
  <c r="BB38" i="10"/>
  <c r="AC44" i="11"/>
  <c r="CG44" i="11" s="1"/>
  <c r="BE26" i="11"/>
  <c r="L25" i="12"/>
  <c r="L25" i="11"/>
  <c r="BP25" i="11" s="1"/>
  <c r="AC293" i="10"/>
  <c r="AC300" i="10" s="1"/>
  <c r="AC20" i="10" s="1"/>
  <c r="O20" i="10" s="1"/>
  <c r="K326" i="11"/>
  <c r="BO326" i="11" s="1"/>
  <c r="AZ137" i="12"/>
  <c r="CB137" i="12" s="1"/>
  <c r="X155" i="12"/>
  <c r="AZ155" i="12" s="1"/>
  <c r="CB155" i="12" s="1"/>
  <c r="AA322" i="12"/>
  <c r="BC322" i="12" s="1"/>
  <c r="CE322" i="12" s="1"/>
  <c r="BC42" i="12"/>
  <c r="CE42" i="12" s="1"/>
  <c r="AB322" i="11"/>
  <c r="BD42" i="11"/>
  <c r="AW76" i="10"/>
  <c r="U76" i="10"/>
  <c r="AU99" i="10"/>
  <c r="S206" i="10"/>
  <c r="S211" i="10"/>
  <c r="BW211" i="10" s="1"/>
  <c r="BW224" i="10" s="1"/>
  <c r="D3606" i="1"/>
  <c r="D308" i="10"/>
  <c r="BH308" i="10" s="1"/>
  <c r="BH318" i="10" s="1"/>
  <c r="D153" i="10"/>
  <c r="AA305" i="11"/>
  <c r="BD137" i="11"/>
  <c r="AB155" i="11"/>
  <c r="AA44" i="11"/>
  <c r="CE44" i="11" s="1"/>
  <c r="BC26" i="11"/>
  <c r="H311" i="10"/>
  <c r="H157" i="10"/>
  <c r="BL157" i="10" s="1"/>
  <c r="E1424" i="1"/>
  <c r="E1428" i="1"/>
  <c r="AE1417" i="1"/>
  <c r="E1427" i="1"/>
  <c r="E1425" i="1"/>
  <c r="E1426" i="1"/>
  <c r="G2681" i="1"/>
  <c r="AO244" i="12"/>
  <c r="AA305" i="12"/>
  <c r="BC305" i="12" s="1"/>
  <c r="CE305" i="12" s="1"/>
  <c r="K154" i="12"/>
  <c r="AM154" i="12" s="1"/>
  <c r="BO154" i="12" s="1"/>
  <c r="AT132" i="10"/>
  <c r="AO94" i="10"/>
  <c r="BC188" i="10"/>
  <c r="K327" i="12"/>
  <c r="AG38" i="10"/>
  <c r="J326" i="12"/>
  <c r="L155" i="12"/>
  <c r="AN155" i="12" s="1"/>
  <c r="BP155" i="12" s="1"/>
  <c r="AZ76" i="10"/>
  <c r="X76" i="10"/>
  <c r="W154" i="10"/>
  <c r="CA154" i="10" s="1"/>
  <c r="W20" i="10"/>
  <c r="I20" i="10" s="1"/>
  <c r="AN23" i="12"/>
  <c r="BP23" i="12" s="1"/>
  <c r="L41" i="12"/>
  <c r="AC43" i="12"/>
  <c r="BE25" i="12"/>
  <c r="CG25" i="12" s="1"/>
  <c r="AC305" i="12"/>
  <c r="BE305" i="12" s="1"/>
  <c r="CG305" i="12" s="1"/>
  <c r="BC265" i="11"/>
  <c r="BC280" i="11" s="1"/>
  <c r="AA280" i="11"/>
  <c r="M280" i="11" s="1"/>
  <c r="AA281" i="11" s="1"/>
  <c r="AO25" i="11"/>
  <c r="M305" i="11"/>
  <c r="M43" i="11"/>
  <c r="BQ43" i="11" s="1"/>
  <c r="E94" i="10"/>
  <c r="S188" i="10"/>
  <c r="AA322" i="11"/>
  <c r="BC42" i="11"/>
  <c r="K329" i="11"/>
  <c r="J326" i="11"/>
  <c r="BN326" i="11" s="1"/>
  <c r="L155" i="11"/>
  <c r="AB322" i="12"/>
  <c r="BD322" i="12" s="1"/>
  <c r="CF322" i="12" s="1"/>
  <c r="BD42" i="12"/>
  <c r="CF42" i="12" s="1"/>
  <c r="BD26" i="12"/>
  <c r="CF26" i="12" s="1"/>
  <c r="AB44" i="12"/>
  <c r="BA20" i="10"/>
  <c r="AM20" i="10" s="1"/>
  <c r="K157" i="10"/>
  <c r="BO157" i="10" s="1"/>
  <c r="K311" i="10"/>
  <c r="AX38" i="10"/>
  <c r="AJ38" i="10" s="1"/>
  <c r="BE26" i="12"/>
  <c r="CG26" i="12" s="1"/>
  <c r="AC44" i="12"/>
  <c r="AB38" i="11"/>
  <c r="P1224" i="2"/>
  <c r="P419" i="2"/>
  <c r="P349" i="2"/>
  <c r="P1050" i="2"/>
  <c r="P1049" i="2"/>
  <c r="P515" i="2"/>
  <c r="P1469" i="2"/>
  <c r="P384" i="2"/>
  <c r="P1473" i="2"/>
  <c r="P353" i="2"/>
  <c r="P655" i="2"/>
  <c r="P25" i="2"/>
  <c r="P1294" i="2"/>
  <c r="P1298" i="2"/>
  <c r="L1016" i="2"/>
  <c r="L1020" i="2" s="1"/>
  <c r="P1005" i="2"/>
  <c r="F11" i="1"/>
  <c r="N11" i="1"/>
  <c r="P787" i="1"/>
  <c r="D11" i="1"/>
  <c r="L11" i="1"/>
  <c r="J11" i="1"/>
  <c r="K11" i="1"/>
  <c r="P1685" i="2"/>
  <c r="P38" i="2"/>
  <c r="P423" i="2"/>
  <c r="P563" i="2"/>
  <c r="P34" i="2"/>
  <c r="P559" i="2"/>
  <c r="P1285" i="2"/>
  <c r="P1228" i="2"/>
  <c r="P279" i="2"/>
  <c r="P351" i="2"/>
  <c r="P1040" i="2"/>
  <c r="P865" i="2"/>
  <c r="P734" i="2"/>
  <c r="P244" i="2"/>
  <c r="P738" i="2"/>
  <c r="P493" i="2"/>
  <c r="P245" i="2"/>
  <c r="P1189" i="2"/>
  <c r="D841" i="2"/>
  <c r="P830" i="2"/>
  <c r="AT53" i="1"/>
  <c r="X857" i="3"/>
  <c r="AU1151" i="1"/>
  <c r="AU1152" i="1"/>
  <c r="AU1149" i="1"/>
  <c r="AU108" i="1"/>
  <c r="I1142" i="1"/>
  <c r="W1142" i="1" s="1"/>
  <c r="W14" i="3"/>
  <c r="AU1150" i="1"/>
  <c r="X1059" i="3"/>
  <c r="X856" i="3"/>
  <c r="H2290" i="3"/>
  <c r="AT2803" i="1"/>
  <c r="AU1428" i="1"/>
  <c r="AU1373" i="1"/>
  <c r="X1056" i="3"/>
  <c r="X1019" i="3"/>
  <c r="AU3023" i="1"/>
  <c r="AT1373" i="1"/>
  <c r="I2992" i="1"/>
  <c r="I3029" i="1" s="1"/>
  <c r="I3036" i="1" s="1"/>
  <c r="X1057" i="3"/>
  <c r="AU1424" i="1"/>
  <c r="AU1425" i="1"/>
  <c r="AU1426" i="1"/>
  <c r="X1055" i="3"/>
  <c r="W2574" i="3"/>
  <c r="AS2968" i="1"/>
  <c r="AU3518" i="1"/>
  <c r="W16" i="3"/>
  <c r="X619" i="3"/>
  <c r="AT1153" i="1"/>
  <c r="AS2308" i="1"/>
  <c r="AS3408" i="1"/>
  <c r="V97" i="1"/>
  <c r="X539" i="3"/>
  <c r="AU713" i="1"/>
  <c r="W17" i="3"/>
  <c r="AT108" i="1"/>
  <c r="W97" i="1"/>
  <c r="X979" i="3"/>
  <c r="AU1318" i="1"/>
  <c r="AS1153" i="1"/>
  <c r="AT3078" i="1"/>
  <c r="X2139" i="3"/>
  <c r="AU2913" i="1"/>
  <c r="AU2803" i="1"/>
  <c r="X2059" i="3"/>
  <c r="P248" i="2"/>
  <c r="P388" i="2"/>
  <c r="G668" i="2"/>
  <c r="P668" i="2" s="1"/>
  <c r="P664" i="2"/>
  <c r="P489" i="2"/>
  <c r="I1613" i="2"/>
  <c r="P1613" i="2" s="1"/>
  <c r="P1609" i="2"/>
  <c r="G1333" i="2"/>
  <c r="P1333" i="2" s="1"/>
  <c r="P1329" i="2"/>
  <c r="G180" i="2"/>
  <c r="P180" i="2" s="1"/>
  <c r="P176" i="2"/>
  <c r="G178" i="2"/>
  <c r="P178" i="2" s="1"/>
  <c r="P174" i="2"/>
  <c r="G458" i="2"/>
  <c r="P458" i="2" s="1"/>
  <c r="P454" i="2"/>
  <c r="G1195" i="2"/>
  <c r="P1195" i="2" s="1"/>
  <c r="P1191" i="2"/>
  <c r="G213" i="2"/>
  <c r="P213" i="2" s="1"/>
  <c r="P209" i="2"/>
  <c r="G598" i="2"/>
  <c r="P598" i="2" s="1"/>
  <c r="P594" i="2"/>
  <c r="G73" i="2"/>
  <c r="P73" i="2" s="1"/>
  <c r="P69" i="2"/>
  <c r="J90" i="3"/>
  <c r="E631" i="2"/>
  <c r="E635" i="2" s="1"/>
  <c r="P620" i="2"/>
  <c r="P1085" i="2"/>
  <c r="D1089" i="2"/>
  <c r="P1089" i="2" s="1"/>
  <c r="E1366" i="2"/>
  <c r="E1370" i="2" s="1"/>
  <c r="P1355" i="2"/>
  <c r="D141" i="2"/>
  <c r="P130" i="2"/>
  <c r="D144" i="2"/>
  <c r="P144" i="2" s="1"/>
  <c r="P140" i="2"/>
  <c r="P1775" i="2"/>
  <c r="H1786" i="2"/>
  <c r="H1789" i="2"/>
  <c r="P1789" i="2" s="1"/>
  <c r="P1785" i="2"/>
  <c r="I386" i="2"/>
  <c r="P375" i="2"/>
  <c r="K736" i="2"/>
  <c r="P725" i="2"/>
  <c r="K739" i="2"/>
  <c r="P739" i="2" s="1"/>
  <c r="P735" i="2"/>
  <c r="P420" i="2"/>
  <c r="P700" i="2"/>
  <c r="G670" i="2"/>
  <c r="P670" i="2" s="1"/>
  <c r="P666" i="2"/>
  <c r="P1225" i="2"/>
  <c r="E495" i="2"/>
  <c r="P495" i="2" s="1"/>
  <c r="P491" i="2"/>
  <c r="O246" i="2"/>
  <c r="P235" i="2"/>
  <c r="G669" i="2"/>
  <c r="P669" i="2" s="1"/>
  <c r="P665" i="2"/>
  <c r="E494" i="2"/>
  <c r="P494" i="2" s="1"/>
  <c r="P490" i="2"/>
  <c r="I389" i="2"/>
  <c r="P389" i="2" s="1"/>
  <c r="P385" i="2"/>
  <c r="H179" i="2"/>
  <c r="P179" i="2" s="1"/>
  <c r="P175" i="2"/>
  <c r="G1055" i="2"/>
  <c r="P1055" i="2" s="1"/>
  <c r="P1051" i="2"/>
  <c r="D1474" i="2"/>
  <c r="P1474" i="2" s="1"/>
  <c r="P1470" i="2"/>
  <c r="G354" i="2"/>
  <c r="P354" i="2" s="1"/>
  <c r="P350" i="2"/>
  <c r="N40" i="2"/>
  <c r="P40" i="2" s="1"/>
  <c r="P36" i="2"/>
  <c r="E529" i="2"/>
  <c r="P529" i="2" s="1"/>
  <c r="P525" i="2"/>
  <c r="D75" i="2"/>
  <c r="P75" i="2" s="1"/>
  <c r="P71" i="2"/>
  <c r="G425" i="2"/>
  <c r="P425" i="2" s="1"/>
  <c r="P421" i="2"/>
  <c r="G1506" i="2"/>
  <c r="G1510" i="2" s="1"/>
  <c r="P1495" i="2"/>
  <c r="P1229" i="2"/>
  <c r="P1145" i="2"/>
  <c r="D1156" i="2"/>
  <c r="H599" i="2"/>
  <c r="P599" i="2" s="1"/>
  <c r="P595" i="2"/>
  <c r="N39" i="2"/>
  <c r="P39" i="2" s="1"/>
  <c r="P35" i="2"/>
  <c r="H564" i="2"/>
  <c r="P564" i="2" s="1"/>
  <c r="P560" i="2"/>
  <c r="D911" i="2"/>
  <c r="P900" i="2"/>
  <c r="H1300" i="2"/>
  <c r="P1300" i="2" s="1"/>
  <c r="P1296" i="2"/>
  <c r="P875" i="2"/>
  <c r="D879" i="2"/>
  <c r="P879" i="2" s="1"/>
  <c r="M1230" i="2"/>
  <c r="P1230" i="2" s="1"/>
  <c r="P1226" i="2"/>
  <c r="P526" i="2"/>
  <c r="E530" i="2"/>
  <c r="P530" i="2" s="1"/>
  <c r="L1684" i="2"/>
  <c r="P1684" i="2" s="1"/>
  <c r="P1680" i="2"/>
  <c r="O705" i="2"/>
  <c r="P705" i="2" s="1"/>
  <c r="P701" i="2"/>
  <c r="H1335" i="2"/>
  <c r="P1335" i="2" s="1"/>
  <c r="P1331" i="2"/>
  <c r="P910" i="2"/>
  <c r="D914" i="2"/>
  <c r="P914" i="2" s="1"/>
  <c r="D1159" i="2"/>
  <c r="P1159" i="2" s="1"/>
  <c r="P1155" i="2"/>
  <c r="G284" i="2"/>
  <c r="P284" i="2" s="1"/>
  <c r="P280" i="2"/>
  <c r="P876" i="2"/>
  <c r="D880" i="2"/>
  <c r="P880" i="2" s="1"/>
  <c r="H600" i="2"/>
  <c r="P600" i="2" s="1"/>
  <c r="P596" i="2"/>
  <c r="P424" i="2"/>
  <c r="H1334" i="2"/>
  <c r="P1334" i="2" s="1"/>
  <c r="P1330" i="2"/>
  <c r="D74" i="2"/>
  <c r="P74" i="2" s="1"/>
  <c r="P70" i="2"/>
  <c r="P561" i="2"/>
  <c r="I1615" i="2"/>
  <c r="P1615" i="2" s="1"/>
  <c r="P1611" i="2"/>
  <c r="G215" i="2"/>
  <c r="P215" i="2" s="1"/>
  <c r="P211" i="2"/>
  <c r="P1681" i="2"/>
  <c r="H460" i="2"/>
  <c r="P460" i="2" s="1"/>
  <c r="P456" i="2"/>
  <c r="P565" i="2"/>
  <c r="D1475" i="2"/>
  <c r="P1475" i="2" s="1"/>
  <c r="P1471" i="2"/>
  <c r="G285" i="2"/>
  <c r="P285" i="2" s="1"/>
  <c r="P281" i="2"/>
  <c r="G214" i="2"/>
  <c r="P214" i="2" s="1"/>
  <c r="P210" i="2"/>
  <c r="H459" i="2"/>
  <c r="P459" i="2" s="1"/>
  <c r="P455" i="2"/>
  <c r="G3414" i="1"/>
  <c r="BD155" i="11" l="1"/>
  <c r="CF155" i="11"/>
  <c r="BE304" i="11"/>
  <c r="CG304" i="11"/>
  <c r="AC318" i="10"/>
  <c r="CG308" i="10"/>
  <c r="CG318" i="10" s="1"/>
  <c r="R300" i="10"/>
  <c r="BV290" i="10"/>
  <c r="BV300" i="10" s="1"/>
  <c r="D321" i="10"/>
  <c r="BH321" i="10" s="1"/>
  <c r="BH153" i="10"/>
  <c r="AA318" i="10"/>
  <c r="CE308" i="10"/>
  <c r="CE318" i="10" s="1"/>
  <c r="AN322" i="10"/>
  <c r="BP322" i="10"/>
  <c r="BD322" i="11"/>
  <c r="CF322" i="11"/>
  <c r="S112" i="11"/>
  <c r="BW99" i="11"/>
  <c r="BW112" i="11" s="1"/>
  <c r="BI112" i="11" s="1"/>
  <c r="BB305" i="11"/>
  <c r="CD305" i="11"/>
  <c r="BB280" i="12"/>
  <c r="AN280" i="12" s="1"/>
  <c r="CD265" i="12"/>
  <c r="CD280" i="12" s="1"/>
  <c r="BP280" i="12" s="1"/>
  <c r="BC155" i="11"/>
  <c r="CE155" i="11"/>
  <c r="BC280" i="12"/>
  <c r="AO280" i="12" s="1"/>
  <c r="CE265" i="12"/>
  <c r="CE280" i="12" s="1"/>
  <c r="BQ280" i="12" s="1"/>
  <c r="AQ322" i="10"/>
  <c r="BS322" i="10"/>
  <c r="AY325" i="10"/>
  <c r="AY150" i="10" s="1"/>
  <c r="CA325" i="10"/>
  <c r="AN155" i="11"/>
  <c r="BP155" i="11"/>
  <c r="AO305" i="11"/>
  <c r="BQ305" i="11"/>
  <c r="BB304" i="11"/>
  <c r="CD304" i="11"/>
  <c r="R76" i="11"/>
  <c r="BV63" i="11"/>
  <c r="BV76" i="11" s="1"/>
  <c r="T321" i="10"/>
  <c r="BX321" i="10" s="1"/>
  <c r="BX153" i="10"/>
  <c r="BX168" i="10" s="1"/>
  <c r="AP305" i="11"/>
  <c r="BR305" i="11"/>
  <c r="BA325" i="10"/>
  <c r="BA150" i="10" s="1"/>
  <c r="CC325" i="10"/>
  <c r="AB318" i="10"/>
  <c r="CF308" i="10"/>
  <c r="CF318" i="10" s="1"/>
  <c r="BB324" i="10"/>
  <c r="CD324" i="10"/>
  <c r="AZ325" i="10"/>
  <c r="AZ150" i="10" s="1"/>
  <c r="CB325" i="10"/>
  <c r="AW325" i="10"/>
  <c r="AW150" i="10" s="1"/>
  <c r="BY325" i="10"/>
  <c r="AO280" i="11"/>
  <c r="AG287" i="11"/>
  <c r="BI287" i="11"/>
  <c r="AZ155" i="11"/>
  <c r="CB155" i="11"/>
  <c r="AB321" i="10"/>
  <c r="CF321" i="10" s="1"/>
  <c r="CF153" i="10"/>
  <c r="CF168" i="10" s="1"/>
  <c r="AO155" i="11"/>
  <c r="BQ155" i="11"/>
  <c r="BE324" i="10"/>
  <c r="CG324" i="10"/>
  <c r="AX325" i="10"/>
  <c r="AX150" i="10" s="1"/>
  <c r="BZ325" i="10"/>
  <c r="BC322" i="11"/>
  <c r="CE322" i="11"/>
  <c r="BC305" i="11"/>
  <c r="CE305" i="11"/>
  <c r="AM154" i="11"/>
  <c r="BO154" i="11"/>
  <c r="BE305" i="11"/>
  <c r="CG305" i="11"/>
  <c r="AQ154" i="11"/>
  <c r="BS154" i="11"/>
  <c r="AA321" i="10"/>
  <c r="CE321" i="10" s="1"/>
  <c r="CE153" i="10"/>
  <c r="CE168" i="10" s="1"/>
  <c r="AM157" i="10"/>
  <c r="K325" i="10"/>
  <c r="AF321" i="10"/>
  <c r="M2066" i="1"/>
  <c r="M1736" i="1"/>
  <c r="M2011" i="1"/>
  <c r="M2121" i="1"/>
  <c r="M1956" i="1"/>
  <c r="M1901" i="1"/>
  <c r="M1681" i="1"/>
  <c r="AW154" i="10"/>
  <c r="U322" i="10"/>
  <c r="AY156" i="10"/>
  <c r="W324" i="10"/>
  <c r="T168" i="10"/>
  <c r="AB168" i="10"/>
  <c r="F3552" i="1"/>
  <c r="F3558" i="1" s="1"/>
  <c r="F3607" i="1"/>
  <c r="F3613" i="1" s="1"/>
  <c r="F2727" i="1"/>
  <c r="F2733" i="1" s="1"/>
  <c r="F2177" i="1"/>
  <c r="F2183" i="1" s="1"/>
  <c r="F3717" i="1"/>
  <c r="F3723" i="1" s="1"/>
  <c r="F1572" i="1"/>
  <c r="F1578" i="1" s="1"/>
  <c r="F3497" i="1"/>
  <c r="F3503" i="1" s="1"/>
  <c r="F2342" i="1"/>
  <c r="F2348" i="1" s="1"/>
  <c r="F307" i="1"/>
  <c r="F313" i="1" s="1"/>
  <c r="F967" i="1"/>
  <c r="F973" i="1" s="1"/>
  <c r="F2232" i="1"/>
  <c r="F2238" i="1" s="1"/>
  <c r="F3772" i="1"/>
  <c r="F3778" i="1" s="1"/>
  <c r="U2779" i="3" s="1"/>
  <c r="F1132" i="1"/>
  <c r="F1138" i="1" s="1"/>
  <c r="F2507" i="1"/>
  <c r="F2513" i="1" s="1"/>
  <c r="F3112" i="1"/>
  <c r="F3118" i="1" s="1"/>
  <c r="F692" i="1"/>
  <c r="F698" i="1" s="1"/>
  <c r="F3332" i="1"/>
  <c r="F3338" i="1" s="1"/>
  <c r="F1792" i="1"/>
  <c r="F1798" i="1" s="1"/>
  <c r="F1077" i="1"/>
  <c r="F1083" i="1" s="1"/>
  <c r="F3057" i="1"/>
  <c r="F3063" i="1" s="1"/>
  <c r="F2287" i="1"/>
  <c r="F2293" i="1" s="1"/>
  <c r="F912" i="1"/>
  <c r="F918" i="1" s="1"/>
  <c r="F3222" i="1"/>
  <c r="F3228" i="1" s="1"/>
  <c r="F582" i="1"/>
  <c r="F588" i="1" s="1"/>
  <c r="F1847" i="1"/>
  <c r="F1853" i="1" s="1"/>
  <c r="F32" i="1"/>
  <c r="F38" i="1" s="1"/>
  <c r="F1627" i="1"/>
  <c r="F1633" i="1" s="1"/>
  <c r="F2947" i="1"/>
  <c r="F2953" i="1" s="1"/>
  <c r="F87" i="1"/>
  <c r="F93" i="1" s="1"/>
  <c r="F1517" i="1"/>
  <c r="F1523" i="1" s="1"/>
  <c r="F142" i="1"/>
  <c r="F148" i="1" s="1"/>
  <c r="F2562" i="1"/>
  <c r="F2568" i="1" s="1"/>
  <c r="F1187" i="1"/>
  <c r="F1193" i="1" s="1"/>
  <c r="F857" i="1"/>
  <c r="F863" i="1" s="1"/>
  <c r="F3277" i="1"/>
  <c r="F3283" i="1" s="1"/>
  <c r="F637" i="1"/>
  <c r="F643" i="1" s="1"/>
  <c r="F2397" i="1"/>
  <c r="F2403" i="1" s="1"/>
  <c r="F3442" i="1"/>
  <c r="F3448" i="1" s="1"/>
  <c r="F2782" i="1"/>
  <c r="F2788" i="1" s="1"/>
  <c r="F252" i="1"/>
  <c r="F258" i="1" s="1"/>
  <c r="F1407" i="1"/>
  <c r="F1413" i="1" s="1"/>
  <c r="F1462" i="1"/>
  <c r="F1468" i="1" s="1"/>
  <c r="F362" i="1"/>
  <c r="F368" i="1" s="1"/>
  <c r="F417" i="1"/>
  <c r="F423" i="1" s="1"/>
  <c r="F802" i="1"/>
  <c r="F808" i="1" s="1"/>
  <c r="F2892" i="1"/>
  <c r="F2898" i="1" s="1"/>
  <c r="F472" i="1"/>
  <c r="F478" i="1" s="1"/>
  <c r="F3662" i="1"/>
  <c r="F3668" i="1" s="1"/>
  <c r="F2837" i="1"/>
  <c r="F2843" i="1" s="1"/>
  <c r="F527" i="1"/>
  <c r="F533" i="1" s="1"/>
  <c r="F2617" i="1"/>
  <c r="F2623" i="1" s="1"/>
  <c r="F197" i="1"/>
  <c r="F203" i="1" s="1"/>
  <c r="F3387" i="1"/>
  <c r="F3393" i="1" s="1"/>
  <c r="F2672" i="1"/>
  <c r="F2678" i="1" s="1"/>
  <c r="F1022" i="1"/>
  <c r="F1028" i="1" s="1"/>
  <c r="F2452" i="1"/>
  <c r="F2458" i="1" s="1"/>
  <c r="F3167" i="1"/>
  <c r="F3173" i="1" s="1"/>
  <c r="F1242" i="1"/>
  <c r="F1248" i="1" s="1"/>
  <c r="F747" i="1"/>
  <c r="F753" i="1" s="1"/>
  <c r="F3002" i="1"/>
  <c r="F3008" i="1" s="1"/>
  <c r="M3496" i="1"/>
  <c r="M3056" i="1"/>
  <c r="M2616" i="1"/>
  <c r="M2176" i="1"/>
  <c r="M3661" i="1"/>
  <c r="M3221" i="1"/>
  <c r="M2781" i="1"/>
  <c r="M2341" i="1"/>
  <c r="M1461" i="1"/>
  <c r="M1021" i="1"/>
  <c r="M581" i="1"/>
  <c r="M141" i="1"/>
  <c r="M1296" i="1"/>
  <c r="M856" i="1"/>
  <c r="M416" i="1"/>
  <c r="M3276" i="1"/>
  <c r="M2726" i="1"/>
  <c r="M1791" i="1"/>
  <c r="M3441" i="1"/>
  <c r="M2891" i="1"/>
  <c r="M2231" i="1"/>
  <c r="M1241" i="1"/>
  <c r="M691" i="1"/>
  <c r="M86" i="1"/>
  <c r="M1076" i="1"/>
  <c r="M526" i="1"/>
  <c r="M3716" i="1"/>
  <c r="M3166" i="1"/>
  <c r="M2506" i="1"/>
  <c r="M1571" i="1"/>
  <c r="M3331" i="1"/>
  <c r="M2671" i="1"/>
  <c r="M1846" i="1"/>
  <c r="M1131" i="1"/>
  <c r="M471" i="1"/>
  <c r="M1516" i="1"/>
  <c r="M966" i="1"/>
  <c r="M306" i="1"/>
  <c r="M2836" i="1"/>
  <c r="M3551" i="1"/>
  <c r="M2451" i="1"/>
  <c r="M801" i="1"/>
  <c r="M1186" i="1"/>
  <c r="M31" i="1"/>
  <c r="M3606" i="1"/>
  <c r="M2396" i="1"/>
  <c r="M3111" i="1"/>
  <c r="M1626" i="1"/>
  <c r="M361" i="1"/>
  <c r="M746" i="1"/>
  <c r="M3386" i="1"/>
  <c r="M2286" i="1"/>
  <c r="M3001" i="1"/>
  <c r="M1351" i="1"/>
  <c r="M251" i="1"/>
  <c r="M636" i="1"/>
  <c r="M2946" i="1"/>
  <c r="M3771" i="1"/>
  <c r="M2561" i="1"/>
  <c r="M911" i="1"/>
  <c r="M1406" i="1"/>
  <c r="M196" i="1"/>
  <c r="O1687" i="1"/>
  <c r="O2072" i="1"/>
  <c r="D2567" i="1"/>
  <c r="D3337" i="1"/>
  <c r="D1192" i="1"/>
  <c r="D972" i="1"/>
  <c r="D3667" i="1"/>
  <c r="D2732" i="1"/>
  <c r="D2512" i="1"/>
  <c r="D2347" i="1"/>
  <c r="D2897" i="1"/>
  <c r="D1852" i="1"/>
  <c r="D2622" i="1"/>
  <c r="D477" i="1"/>
  <c r="D2952" i="1"/>
  <c r="D3722" i="1"/>
  <c r="E3772" i="1"/>
  <c r="E2782" i="1"/>
  <c r="E1517" i="1"/>
  <c r="E637" i="1"/>
  <c r="E3607" i="1"/>
  <c r="E3167" i="1"/>
  <c r="E2727" i="1"/>
  <c r="E2287" i="1"/>
  <c r="E1462" i="1"/>
  <c r="E1022" i="1"/>
  <c r="E582" i="1"/>
  <c r="E3332" i="1"/>
  <c r="E2452" i="1"/>
  <c r="E1187" i="1"/>
  <c r="E307" i="1"/>
  <c r="E3222" i="1"/>
  <c r="E1627" i="1"/>
  <c r="E417" i="1"/>
  <c r="E3387" i="1"/>
  <c r="E2837" i="1"/>
  <c r="E2177" i="1"/>
  <c r="E1242" i="1"/>
  <c r="E692" i="1"/>
  <c r="E3112" i="1"/>
  <c r="E527" i="1"/>
  <c r="E3002" i="1"/>
  <c r="E1297" i="1"/>
  <c r="E197" i="1"/>
  <c r="E3277" i="1"/>
  <c r="E2617" i="1"/>
  <c r="E1792" i="1"/>
  <c r="E1132" i="1"/>
  <c r="E87" i="1"/>
  <c r="E2892" i="1"/>
  <c r="E2562" i="1"/>
  <c r="E3717" i="1"/>
  <c r="E2507" i="1"/>
  <c r="E912" i="1"/>
  <c r="E252" i="1"/>
  <c r="E2672" i="1"/>
  <c r="E1077" i="1"/>
  <c r="E2342" i="1"/>
  <c r="E3497" i="1"/>
  <c r="E2397" i="1"/>
  <c r="E802" i="1"/>
  <c r="E2232" i="1"/>
  <c r="E747" i="1"/>
  <c r="E967" i="1"/>
  <c r="E3057" i="1"/>
  <c r="E1572" i="1"/>
  <c r="E3662" i="1"/>
  <c r="E32" i="1"/>
  <c r="E3442" i="1"/>
  <c r="E2947" i="1"/>
  <c r="E1352" i="1"/>
  <c r="E362" i="1"/>
  <c r="E3552" i="1"/>
  <c r="M2012" i="1"/>
  <c r="M2018" i="1" s="1"/>
  <c r="M2067" i="1"/>
  <c r="M2073" i="1" s="1"/>
  <c r="M2122" i="1"/>
  <c r="M2128" i="1" s="1"/>
  <c r="M1682" i="1"/>
  <c r="M1688" i="1" s="1"/>
  <c r="M1957" i="1"/>
  <c r="M1963" i="1" s="1"/>
  <c r="M1737" i="1"/>
  <c r="M1743" i="1" s="1"/>
  <c r="M1902" i="1"/>
  <c r="M1908" i="1" s="1"/>
  <c r="AU206" i="10"/>
  <c r="AU112" i="10"/>
  <c r="O3607" i="1"/>
  <c r="O3613" i="1" s="1"/>
  <c r="O3387" i="1"/>
  <c r="O3393" i="1" s="1"/>
  <c r="O3167" i="1"/>
  <c r="O3173" i="1" s="1"/>
  <c r="O2947" i="1"/>
  <c r="O2953" i="1" s="1"/>
  <c r="O2727" i="1"/>
  <c r="O2733" i="1" s="1"/>
  <c r="O2507" i="1"/>
  <c r="O2513" i="1" s="1"/>
  <c r="O2287" i="1"/>
  <c r="O2293" i="1" s="1"/>
  <c r="O1792" i="1"/>
  <c r="O1798" i="1" s="1"/>
  <c r="O1462" i="1"/>
  <c r="O1468" i="1" s="1"/>
  <c r="O1242" i="1"/>
  <c r="O1248" i="1" s="1"/>
  <c r="O1022" i="1"/>
  <c r="O1028" i="1" s="1"/>
  <c r="O802" i="1"/>
  <c r="O808" i="1" s="1"/>
  <c r="O582" i="1"/>
  <c r="O588" i="1" s="1"/>
  <c r="O362" i="1"/>
  <c r="O368" i="1" s="1"/>
  <c r="O142" i="1"/>
  <c r="O148" i="1" s="1"/>
  <c r="O3772" i="1"/>
  <c r="O3778" i="1" s="1"/>
  <c r="AD2779" i="3" s="1"/>
  <c r="O3497" i="1"/>
  <c r="O3503" i="1" s="1"/>
  <c r="O3222" i="1"/>
  <c r="O3228" i="1" s="1"/>
  <c r="O2892" i="1"/>
  <c r="O2898" i="1" s="1"/>
  <c r="O2617" i="1"/>
  <c r="O2623" i="1" s="1"/>
  <c r="O2342" i="1"/>
  <c r="O2348" i="1" s="1"/>
  <c r="O1627" i="1"/>
  <c r="O1633" i="1" s="1"/>
  <c r="O1352" i="1"/>
  <c r="O1358" i="1" s="1"/>
  <c r="O1077" i="1"/>
  <c r="O1083" i="1" s="1"/>
  <c r="O747" i="1"/>
  <c r="O753" i="1" s="1"/>
  <c r="O472" i="1"/>
  <c r="O478" i="1" s="1"/>
  <c r="O197" i="1"/>
  <c r="O203" i="1" s="1"/>
  <c r="O3717" i="1"/>
  <c r="O3723" i="1" s="1"/>
  <c r="O3442" i="1"/>
  <c r="O3448" i="1" s="1"/>
  <c r="O3112" i="1"/>
  <c r="O3118" i="1" s="1"/>
  <c r="O2837" i="1"/>
  <c r="O2843" i="1" s="1"/>
  <c r="O2562" i="1"/>
  <c r="O2568" i="1" s="1"/>
  <c r="O2232" i="1"/>
  <c r="O2238" i="1" s="1"/>
  <c r="O1572" i="1"/>
  <c r="O1578" i="1" s="1"/>
  <c r="O1297" i="1"/>
  <c r="O1303" i="1" s="1"/>
  <c r="O967" i="1"/>
  <c r="O973" i="1" s="1"/>
  <c r="O692" i="1"/>
  <c r="O698" i="1" s="1"/>
  <c r="O417" i="1"/>
  <c r="O423" i="1" s="1"/>
  <c r="O32" i="1"/>
  <c r="O38" i="1" s="1"/>
  <c r="O3662" i="1"/>
  <c r="O3668" i="1" s="1"/>
  <c r="O3332" i="1"/>
  <c r="O3338" i="1" s="1"/>
  <c r="O3057" i="1"/>
  <c r="O3063" i="1" s="1"/>
  <c r="O2782" i="1"/>
  <c r="O2788" i="1" s="1"/>
  <c r="O2452" i="1"/>
  <c r="O2458" i="1" s="1"/>
  <c r="O2177" i="1"/>
  <c r="O2183" i="1" s="1"/>
  <c r="O1517" i="1"/>
  <c r="O1523" i="1" s="1"/>
  <c r="O1187" i="1"/>
  <c r="O1193" i="1" s="1"/>
  <c r="O912" i="1"/>
  <c r="O918" i="1" s="1"/>
  <c r="O637" i="1"/>
  <c r="O643" i="1" s="1"/>
  <c r="O307" i="1"/>
  <c r="O313" i="1" s="1"/>
  <c r="O87" i="1"/>
  <c r="O93" i="1" s="1"/>
  <c r="O3002" i="1"/>
  <c r="O3008" i="1" s="1"/>
  <c r="O1407" i="1"/>
  <c r="O1413" i="1" s="1"/>
  <c r="O252" i="1"/>
  <c r="O258" i="1" s="1"/>
  <c r="O2672" i="1"/>
  <c r="O2678" i="1" s="1"/>
  <c r="O1132" i="1"/>
  <c r="O1138" i="1" s="1"/>
  <c r="O3552" i="1"/>
  <c r="O3558" i="1" s="1"/>
  <c r="O2397" i="1"/>
  <c r="O2403" i="1" s="1"/>
  <c r="O857" i="1"/>
  <c r="O863" i="1" s="1"/>
  <c r="O3277" i="1"/>
  <c r="O3283" i="1" s="1"/>
  <c r="O1847" i="1"/>
  <c r="O1853" i="1" s="1"/>
  <c r="O527" i="1"/>
  <c r="O533" i="1" s="1"/>
  <c r="D2066" i="1"/>
  <c r="D1901" i="1"/>
  <c r="D2011" i="1"/>
  <c r="D1736" i="1"/>
  <c r="D1956" i="1"/>
  <c r="D2121" i="1"/>
  <c r="D1681" i="1"/>
  <c r="R112" i="10"/>
  <c r="N1682" i="1"/>
  <c r="N1688" i="1" s="1"/>
  <c r="N2122" i="1"/>
  <c r="N2128" i="1" s="1"/>
  <c r="N1957" i="1"/>
  <c r="N1963" i="1" s="1"/>
  <c r="N1737" i="1"/>
  <c r="N1743" i="1" s="1"/>
  <c r="N2012" i="1"/>
  <c r="N2018" i="1" s="1"/>
  <c r="N1902" i="1"/>
  <c r="N1908" i="1" s="1"/>
  <c r="N2067" i="1"/>
  <c r="N2073" i="1" s="1"/>
  <c r="AC321" i="10"/>
  <c r="CG321" i="10" s="1"/>
  <c r="AC168" i="10"/>
  <c r="AV318" i="10"/>
  <c r="AH318" i="10" s="1"/>
  <c r="T318" i="10"/>
  <c r="N3662" i="1"/>
  <c r="N3668" i="1" s="1"/>
  <c r="N3442" i="1"/>
  <c r="N3448" i="1" s="1"/>
  <c r="N3222" i="1"/>
  <c r="N3228" i="1" s="1"/>
  <c r="N3002" i="1"/>
  <c r="N3008" i="1" s="1"/>
  <c r="N2782" i="1"/>
  <c r="N2788" i="1" s="1"/>
  <c r="N2562" i="1"/>
  <c r="N2568" i="1" s="1"/>
  <c r="N2342" i="1"/>
  <c r="N2348" i="1" s="1"/>
  <c r="N1847" i="1"/>
  <c r="N1853" i="1" s="1"/>
  <c r="N1517" i="1"/>
  <c r="N1523" i="1" s="1"/>
  <c r="N1297" i="1"/>
  <c r="N1303" i="1" s="1"/>
  <c r="N1077" i="1"/>
  <c r="N1083" i="1" s="1"/>
  <c r="N857" i="1"/>
  <c r="N863" i="1" s="1"/>
  <c r="N637" i="1"/>
  <c r="N643" i="1" s="1"/>
  <c r="N417" i="1"/>
  <c r="N423" i="1" s="1"/>
  <c r="N197" i="1"/>
  <c r="N203" i="1" s="1"/>
  <c r="N3717" i="1"/>
  <c r="N3723" i="1" s="1"/>
  <c r="N3387" i="1"/>
  <c r="N3393" i="1" s="1"/>
  <c r="N3112" i="1"/>
  <c r="N3118" i="1" s="1"/>
  <c r="N2837" i="1"/>
  <c r="N2843" i="1" s="1"/>
  <c r="N2507" i="1"/>
  <c r="N2513" i="1" s="1"/>
  <c r="N2232" i="1"/>
  <c r="N2238" i="1" s="1"/>
  <c r="N1572" i="1"/>
  <c r="N1578" i="1" s="1"/>
  <c r="N1242" i="1"/>
  <c r="N1248" i="1" s="1"/>
  <c r="N967" i="1"/>
  <c r="N973" i="1" s="1"/>
  <c r="N692" i="1"/>
  <c r="N698" i="1" s="1"/>
  <c r="N362" i="1"/>
  <c r="N368" i="1" s="1"/>
  <c r="N32" i="1"/>
  <c r="N38" i="1" s="1"/>
  <c r="N3607" i="1"/>
  <c r="N3613" i="1" s="1"/>
  <c r="N3332" i="1"/>
  <c r="N3338" i="1" s="1"/>
  <c r="N3057" i="1"/>
  <c r="N3063" i="1" s="1"/>
  <c r="N2727" i="1"/>
  <c r="N2733" i="1" s="1"/>
  <c r="N2452" i="1"/>
  <c r="N2458" i="1" s="1"/>
  <c r="N2177" i="1"/>
  <c r="N2183" i="1" s="1"/>
  <c r="N1462" i="1"/>
  <c r="N1468" i="1" s="1"/>
  <c r="N1187" i="1"/>
  <c r="N1193" i="1" s="1"/>
  <c r="N912" i="1"/>
  <c r="N918" i="1" s="1"/>
  <c r="N582" i="1"/>
  <c r="N588" i="1" s="1"/>
  <c r="N307" i="1"/>
  <c r="N313" i="1" s="1"/>
  <c r="N87" i="1"/>
  <c r="N93" i="1" s="1"/>
  <c r="N3552" i="1"/>
  <c r="N3558" i="1" s="1"/>
  <c r="N3277" i="1"/>
  <c r="N3283" i="1" s="1"/>
  <c r="N2947" i="1"/>
  <c r="N2953" i="1" s="1"/>
  <c r="N2672" i="1"/>
  <c r="N2678" i="1" s="1"/>
  <c r="N2397" i="1"/>
  <c r="N2403" i="1" s="1"/>
  <c r="N1792" i="1"/>
  <c r="N1798" i="1" s="1"/>
  <c r="N1407" i="1"/>
  <c r="N1413" i="1" s="1"/>
  <c r="N1132" i="1"/>
  <c r="N1138" i="1" s="1"/>
  <c r="N802" i="1"/>
  <c r="N808" i="1" s="1"/>
  <c r="N527" i="1"/>
  <c r="N533" i="1" s="1"/>
  <c r="N252" i="1"/>
  <c r="N258" i="1" s="1"/>
  <c r="N3772" i="1"/>
  <c r="N3778" i="1" s="1"/>
  <c r="AC2779" i="3" s="1"/>
  <c r="N2617" i="1"/>
  <c r="N2623" i="1" s="1"/>
  <c r="N1022" i="1"/>
  <c r="N1028" i="1" s="1"/>
  <c r="N3497" i="1"/>
  <c r="N3503" i="1" s="1"/>
  <c r="N2287" i="1"/>
  <c r="N2293" i="1" s="1"/>
  <c r="N747" i="1"/>
  <c r="N753" i="1" s="1"/>
  <c r="N3167" i="1"/>
  <c r="N3173" i="1" s="1"/>
  <c r="N1627" i="1"/>
  <c r="N1633" i="1" s="1"/>
  <c r="N472" i="1"/>
  <c r="N478" i="1" s="1"/>
  <c r="N2892" i="1"/>
  <c r="N2898" i="1" s="1"/>
  <c r="N1352" i="1"/>
  <c r="N1358" i="1" s="1"/>
  <c r="N142" i="1"/>
  <c r="N148" i="1" s="1"/>
  <c r="L3717" i="1"/>
  <c r="L3723" i="1" s="1"/>
  <c r="L3442" i="1"/>
  <c r="L3448" i="1" s="1"/>
  <c r="L3222" i="1"/>
  <c r="L3228" i="1" s="1"/>
  <c r="L3002" i="1"/>
  <c r="L3008" i="1" s="1"/>
  <c r="L2782" i="1"/>
  <c r="L2788" i="1" s="1"/>
  <c r="L2562" i="1"/>
  <c r="L2568" i="1" s="1"/>
  <c r="L2342" i="1"/>
  <c r="L2348" i="1" s="1"/>
  <c r="L1847" i="1"/>
  <c r="L1853" i="1" s="1"/>
  <c r="L1517" i="1"/>
  <c r="L1523" i="1" s="1"/>
  <c r="L1297" i="1"/>
  <c r="L1303" i="1" s="1"/>
  <c r="L1077" i="1"/>
  <c r="L1083" i="1" s="1"/>
  <c r="L857" i="1"/>
  <c r="L863" i="1" s="1"/>
  <c r="L637" i="1"/>
  <c r="L643" i="1" s="1"/>
  <c r="L417" i="1"/>
  <c r="L423" i="1" s="1"/>
  <c r="L197" i="1"/>
  <c r="L203" i="1" s="1"/>
  <c r="L3552" i="1"/>
  <c r="L3558" i="1" s="1"/>
  <c r="L3662" i="1"/>
  <c r="L3668" i="1" s="1"/>
  <c r="L3332" i="1"/>
  <c r="L3338" i="1" s="1"/>
  <c r="L3057" i="1"/>
  <c r="L3063" i="1" s="1"/>
  <c r="L2727" i="1"/>
  <c r="L2733" i="1" s="1"/>
  <c r="L2452" i="1"/>
  <c r="L2458" i="1" s="1"/>
  <c r="L2177" i="1"/>
  <c r="L2183" i="1" s="1"/>
  <c r="L1462" i="1"/>
  <c r="L1468" i="1" s="1"/>
  <c r="L1187" i="1"/>
  <c r="L1193" i="1" s="1"/>
  <c r="L912" i="1"/>
  <c r="L918" i="1" s="1"/>
  <c r="L582" i="1"/>
  <c r="L588" i="1" s="1"/>
  <c r="L307" i="1"/>
  <c r="L313" i="1" s="1"/>
  <c r="L87" i="1"/>
  <c r="L93" i="1" s="1"/>
  <c r="L3607" i="1"/>
  <c r="L3613" i="1" s="1"/>
  <c r="L3277" i="1"/>
  <c r="L3283" i="1" s="1"/>
  <c r="L2947" i="1"/>
  <c r="L2953" i="1" s="1"/>
  <c r="L2672" i="1"/>
  <c r="L2678" i="1" s="1"/>
  <c r="L2397" i="1"/>
  <c r="L2403" i="1" s="1"/>
  <c r="L1792" i="1"/>
  <c r="L1798" i="1" s="1"/>
  <c r="L1407" i="1"/>
  <c r="L1413" i="1" s="1"/>
  <c r="L1132" i="1"/>
  <c r="L1138" i="1" s="1"/>
  <c r="L802" i="1"/>
  <c r="L808" i="1" s="1"/>
  <c r="L527" i="1"/>
  <c r="L533" i="1" s="1"/>
  <c r="L252" i="1"/>
  <c r="L258" i="1" s="1"/>
  <c r="L3497" i="1"/>
  <c r="L3503" i="1" s="1"/>
  <c r="L3167" i="1"/>
  <c r="L3173" i="1" s="1"/>
  <c r="L2892" i="1"/>
  <c r="L2898" i="1" s="1"/>
  <c r="L2617" i="1"/>
  <c r="L2623" i="1" s="1"/>
  <c r="L2287" i="1"/>
  <c r="L2293" i="1" s="1"/>
  <c r="L1627" i="1"/>
  <c r="L1633" i="1" s="1"/>
  <c r="L2837" i="1"/>
  <c r="L2843" i="1" s="1"/>
  <c r="L1352" i="1"/>
  <c r="L1358" i="1" s="1"/>
  <c r="L747" i="1"/>
  <c r="L753" i="1" s="1"/>
  <c r="L142" i="1"/>
  <c r="L148" i="1" s="1"/>
  <c r="L3772" i="1"/>
  <c r="L3778" i="1" s="1"/>
  <c r="AA2779" i="3" s="1"/>
  <c r="L2507" i="1"/>
  <c r="L2513" i="1" s="1"/>
  <c r="L1242" i="1"/>
  <c r="L1248" i="1" s="1"/>
  <c r="L692" i="1"/>
  <c r="L698" i="1" s="1"/>
  <c r="L32" i="1"/>
  <c r="L38" i="1" s="1"/>
  <c r="L3387" i="1"/>
  <c r="L3393" i="1" s="1"/>
  <c r="L2232" i="1"/>
  <c r="L2238" i="1" s="1"/>
  <c r="L1022" i="1"/>
  <c r="L1028" i="1" s="1"/>
  <c r="L472" i="1"/>
  <c r="L478" i="1" s="1"/>
  <c r="L3112" i="1"/>
  <c r="L3118" i="1" s="1"/>
  <c r="L1572" i="1"/>
  <c r="L1578" i="1" s="1"/>
  <c r="L967" i="1"/>
  <c r="L973" i="1" s="1"/>
  <c r="L362" i="1"/>
  <c r="L368" i="1" s="1"/>
  <c r="BC321" i="10"/>
  <c r="AI157" i="10"/>
  <c r="G325" i="10"/>
  <c r="O1962" i="1"/>
  <c r="D3557" i="1"/>
  <c r="D2787" i="1"/>
  <c r="D1137" i="1"/>
  <c r="D917" i="1"/>
  <c r="D367" i="1"/>
  <c r="D2677" i="1"/>
  <c r="D2457" i="1"/>
  <c r="D532" i="1"/>
  <c r="D1357" i="1"/>
  <c r="D3502" i="1"/>
  <c r="D752" i="1"/>
  <c r="D2842" i="1"/>
  <c r="D1082" i="1"/>
  <c r="D1632" i="1"/>
  <c r="H1736" i="1"/>
  <c r="H1956" i="1"/>
  <c r="H1901" i="1"/>
  <c r="H1681" i="1"/>
  <c r="H2121" i="1"/>
  <c r="H2066" i="1"/>
  <c r="H2011" i="1"/>
  <c r="AY154" i="10"/>
  <c r="W322" i="10"/>
  <c r="CA322" i="10" s="1"/>
  <c r="E1956" i="1"/>
  <c r="E1736" i="1"/>
  <c r="E2011" i="1"/>
  <c r="E2066" i="1"/>
  <c r="E1901" i="1"/>
  <c r="E2121" i="1"/>
  <c r="E1681" i="1"/>
  <c r="AJ157" i="10"/>
  <c r="H325" i="10"/>
  <c r="O2122" i="1"/>
  <c r="O2128" i="1" s="1"/>
  <c r="O2012" i="1"/>
  <c r="O2018" i="1" s="1"/>
  <c r="O1957" i="1"/>
  <c r="O1963" i="1" s="1"/>
  <c r="O2067" i="1"/>
  <c r="O2073" i="1" s="1"/>
  <c r="O1902" i="1"/>
  <c r="O1908" i="1" s="1"/>
  <c r="O1682" i="1"/>
  <c r="O1688" i="1" s="1"/>
  <c r="O1737" i="1"/>
  <c r="O1743" i="1" s="1"/>
  <c r="D2122" i="1"/>
  <c r="D2128" i="1" s="1"/>
  <c r="D1957" i="1"/>
  <c r="D1963" i="1" s="1"/>
  <c r="D2067" i="1"/>
  <c r="D2073" i="1" s="1"/>
  <c r="D1682" i="1"/>
  <c r="D1688" i="1" s="1"/>
  <c r="D2012" i="1"/>
  <c r="D2018" i="1" s="1"/>
  <c r="D1737" i="1"/>
  <c r="D1743" i="1" s="1"/>
  <c r="D1902" i="1"/>
  <c r="D1908" i="1" s="1"/>
  <c r="AK157" i="10"/>
  <c r="I325" i="10"/>
  <c r="D3772" i="1"/>
  <c r="D3778" i="1" s="1"/>
  <c r="S2779" i="3" s="1"/>
  <c r="D3277" i="1"/>
  <c r="D3283" i="1" s="1"/>
  <c r="D1462" i="1"/>
  <c r="D1468" i="1" s="1"/>
  <c r="D417" i="1"/>
  <c r="D423" i="1" s="1"/>
  <c r="D2837" i="1"/>
  <c r="D2843" i="1" s="1"/>
  <c r="D1077" i="1"/>
  <c r="D1083" i="1" s="1"/>
  <c r="D3497" i="1"/>
  <c r="D3503" i="1" s="1"/>
  <c r="D2342" i="1"/>
  <c r="D2348" i="1" s="1"/>
  <c r="D2727" i="1"/>
  <c r="D2733" i="1" s="1"/>
  <c r="D1132" i="1"/>
  <c r="D1138" i="1" s="1"/>
  <c r="D1792" i="1"/>
  <c r="D1798" i="1" s="1"/>
  <c r="D3332" i="1"/>
  <c r="D3338" i="1" s="1"/>
  <c r="D2617" i="1"/>
  <c r="D2623" i="1" s="1"/>
  <c r="D2177" i="1"/>
  <c r="D2183" i="1" s="1"/>
  <c r="D1407" i="1"/>
  <c r="D1413" i="1" s="1"/>
  <c r="D3442" i="1"/>
  <c r="D3448" i="1" s="1"/>
  <c r="D967" i="1"/>
  <c r="D973" i="1" s="1"/>
  <c r="D3717" i="1"/>
  <c r="D3723" i="1" s="1"/>
  <c r="D1297" i="1"/>
  <c r="D1303" i="1" s="1"/>
  <c r="D3222" i="1"/>
  <c r="D3228" i="1" s="1"/>
  <c r="D1242" i="1"/>
  <c r="D1248" i="1" s="1"/>
  <c r="D1572" i="1"/>
  <c r="D1578" i="1" s="1"/>
  <c r="D1022" i="1"/>
  <c r="D1028" i="1" s="1"/>
  <c r="D1187" i="1"/>
  <c r="D1193" i="1" s="1"/>
  <c r="D802" i="1"/>
  <c r="D808" i="1" s="1"/>
  <c r="D2892" i="1"/>
  <c r="D2898" i="1" s="1"/>
  <c r="D2397" i="1"/>
  <c r="D2403" i="1" s="1"/>
  <c r="D3057" i="1"/>
  <c r="D3063" i="1" s="1"/>
  <c r="D692" i="1"/>
  <c r="D698" i="1" s="1"/>
  <c r="D3002" i="1"/>
  <c r="D3008" i="1" s="1"/>
  <c r="D87" i="1"/>
  <c r="D93" i="1" s="1"/>
  <c r="D747" i="1"/>
  <c r="D753" i="1" s="1"/>
  <c r="D2562" i="1"/>
  <c r="D2568" i="1" s="1"/>
  <c r="D3662" i="1"/>
  <c r="D3668" i="1" s="1"/>
  <c r="D3167" i="1"/>
  <c r="D3173" i="1" s="1"/>
  <c r="D3607" i="1"/>
  <c r="D3613" i="1" s="1"/>
  <c r="D2507" i="1"/>
  <c r="D2513" i="1" s="1"/>
  <c r="D307" i="1"/>
  <c r="D313" i="1" s="1"/>
  <c r="D3112" i="1"/>
  <c r="D3118" i="1" s="1"/>
  <c r="D142" i="1"/>
  <c r="D148" i="1" s="1"/>
  <c r="D197" i="1"/>
  <c r="D203" i="1" s="1"/>
  <c r="D1627" i="1"/>
  <c r="D1633" i="1" s="1"/>
  <c r="D1847" i="1"/>
  <c r="D1853" i="1" s="1"/>
  <c r="D1517" i="1"/>
  <c r="D1523" i="1" s="1"/>
  <c r="D3387" i="1"/>
  <c r="D3393" i="1" s="1"/>
  <c r="D2947" i="1"/>
  <c r="D2953" i="1" s="1"/>
  <c r="D2672" i="1"/>
  <c r="D2678" i="1" s="1"/>
  <c r="D2452" i="1"/>
  <c r="D2458" i="1" s="1"/>
  <c r="D2782" i="1"/>
  <c r="D2788" i="1" s="1"/>
  <c r="D362" i="1"/>
  <c r="D368" i="1" s="1"/>
  <c r="D1352" i="1"/>
  <c r="D1358" i="1" s="1"/>
  <c r="D582" i="1"/>
  <c r="D588" i="1" s="1"/>
  <c r="D472" i="1"/>
  <c r="D478" i="1" s="1"/>
  <c r="D3552" i="1"/>
  <c r="D3558" i="1" s="1"/>
  <c r="D527" i="1"/>
  <c r="D533" i="1" s="1"/>
  <c r="D912" i="1"/>
  <c r="D918" i="1" s="1"/>
  <c r="F3111" i="1"/>
  <c r="F361" i="1"/>
  <c r="F306" i="1"/>
  <c r="F3551" i="1"/>
  <c r="F3276" i="1"/>
  <c r="F1076" i="1"/>
  <c r="F3441" i="1"/>
  <c r="F3496" i="1"/>
  <c r="F1406" i="1"/>
  <c r="F1131" i="1"/>
  <c r="F3331" i="1"/>
  <c r="F3386" i="1"/>
  <c r="F1021" i="1"/>
  <c r="F746" i="1"/>
  <c r="F2781" i="1"/>
  <c r="F1186" i="1"/>
  <c r="F1516" i="1"/>
  <c r="F636" i="1"/>
  <c r="F1241" i="1"/>
  <c r="F2561" i="1"/>
  <c r="F2176" i="1"/>
  <c r="F691" i="1"/>
  <c r="F2451" i="1"/>
  <c r="F1791" i="1"/>
  <c r="F1461" i="1"/>
  <c r="F2836" i="1"/>
  <c r="F196" i="1"/>
  <c r="F3166" i="1"/>
  <c r="F2286" i="1"/>
  <c r="F2396" i="1"/>
  <c r="F1846" i="1"/>
  <c r="F966" i="1"/>
  <c r="F251" i="1"/>
  <c r="F1626" i="1"/>
  <c r="F581" i="1"/>
  <c r="F471" i="1"/>
  <c r="F3716" i="1"/>
  <c r="F911" i="1"/>
  <c r="F2616" i="1"/>
  <c r="F2891" i="1"/>
  <c r="F856" i="1"/>
  <c r="F1571" i="1"/>
  <c r="F801" i="1"/>
  <c r="F86" i="1"/>
  <c r="F3001" i="1"/>
  <c r="F31" i="1"/>
  <c r="F2506" i="1"/>
  <c r="F141" i="1"/>
  <c r="F2231" i="1"/>
  <c r="F3221" i="1"/>
  <c r="F2671" i="1"/>
  <c r="F526" i="1"/>
  <c r="F2946" i="1"/>
  <c r="F416" i="1"/>
  <c r="F3661" i="1"/>
  <c r="F2726" i="1"/>
  <c r="F2341" i="1"/>
  <c r="F3606" i="1"/>
  <c r="F3056" i="1"/>
  <c r="F3771" i="1"/>
  <c r="N3771" i="1"/>
  <c r="N3331" i="1"/>
  <c r="N2891" i="1"/>
  <c r="N2451" i="1"/>
  <c r="N1626" i="1"/>
  <c r="N3386" i="1"/>
  <c r="N2946" i="1"/>
  <c r="N2506" i="1"/>
  <c r="N1791" i="1"/>
  <c r="N1296" i="1"/>
  <c r="N856" i="1"/>
  <c r="N416" i="1"/>
  <c r="N1461" i="1"/>
  <c r="N1021" i="1"/>
  <c r="N581" i="1"/>
  <c r="N141" i="1"/>
  <c r="N3661" i="1"/>
  <c r="N3111" i="1"/>
  <c r="N2561" i="1"/>
  <c r="N3716" i="1"/>
  <c r="N3166" i="1"/>
  <c r="N2616" i="1"/>
  <c r="N1571" i="1"/>
  <c r="N1076" i="1"/>
  <c r="N526" i="1"/>
  <c r="N1351" i="1"/>
  <c r="N801" i="1"/>
  <c r="N251" i="1"/>
  <c r="N3551" i="1"/>
  <c r="N3001" i="1"/>
  <c r="N2341" i="1"/>
  <c r="N3606" i="1"/>
  <c r="N3056" i="1"/>
  <c r="N2396" i="1"/>
  <c r="N1516" i="1"/>
  <c r="N966" i="1"/>
  <c r="N306" i="1"/>
  <c r="N1241" i="1"/>
  <c r="N691" i="1"/>
  <c r="N86" i="1"/>
  <c r="N2671" i="1"/>
  <c r="N3276" i="1"/>
  <c r="N2176" i="1"/>
  <c r="N636" i="1"/>
  <c r="N911" i="1"/>
  <c r="N3441" i="1"/>
  <c r="N2231" i="1"/>
  <c r="N2836" i="1"/>
  <c r="N1406" i="1"/>
  <c r="N196" i="1"/>
  <c r="N471" i="1"/>
  <c r="N3221" i="1"/>
  <c r="N1846" i="1"/>
  <c r="N2726" i="1"/>
  <c r="N1186" i="1"/>
  <c r="N31" i="1"/>
  <c r="N361" i="1"/>
  <c r="N2781" i="1"/>
  <c r="N3496" i="1"/>
  <c r="N2286" i="1"/>
  <c r="N746" i="1"/>
  <c r="N1131" i="1"/>
  <c r="AZ154" i="10"/>
  <c r="X322" i="10"/>
  <c r="AW156" i="10"/>
  <c r="U324" i="10"/>
  <c r="O2127" i="1"/>
  <c r="O2017" i="1"/>
  <c r="D3392" i="1"/>
  <c r="D3062" i="1"/>
  <c r="D202" i="1"/>
  <c r="D587" i="1"/>
  <c r="D92" i="1"/>
  <c r="D2402" i="1"/>
  <c r="D2182" i="1"/>
  <c r="D1797" i="1"/>
  <c r="D3117" i="1"/>
  <c r="D1027" i="1"/>
  <c r="D3777" i="1"/>
  <c r="S2778" i="3" s="1"/>
  <c r="D1412" i="1"/>
  <c r="D3227" i="1"/>
  <c r="D147" i="1"/>
  <c r="M3607" i="1"/>
  <c r="M3613" i="1" s="1"/>
  <c r="M3387" i="1"/>
  <c r="M3393" i="1" s="1"/>
  <c r="M3167" i="1"/>
  <c r="M3173" i="1" s="1"/>
  <c r="M2947" i="1"/>
  <c r="M2953" i="1" s="1"/>
  <c r="M2727" i="1"/>
  <c r="M2733" i="1" s="1"/>
  <c r="M2507" i="1"/>
  <c r="M2513" i="1" s="1"/>
  <c r="M2287" i="1"/>
  <c r="M2293" i="1" s="1"/>
  <c r="M1792" i="1"/>
  <c r="M1798" i="1" s="1"/>
  <c r="M1462" i="1"/>
  <c r="M1468" i="1" s="1"/>
  <c r="M1242" i="1"/>
  <c r="M1248" i="1" s="1"/>
  <c r="M1022" i="1"/>
  <c r="M1028" i="1" s="1"/>
  <c r="M802" i="1"/>
  <c r="M808" i="1" s="1"/>
  <c r="M582" i="1"/>
  <c r="M588" i="1" s="1"/>
  <c r="M362" i="1"/>
  <c r="M368" i="1" s="1"/>
  <c r="M142" i="1"/>
  <c r="M148" i="1" s="1"/>
  <c r="M3772" i="1"/>
  <c r="M3778" i="1" s="1"/>
  <c r="AB2779" i="3" s="1"/>
  <c r="M3497" i="1"/>
  <c r="M3503" i="1" s="1"/>
  <c r="M3222" i="1"/>
  <c r="M3228" i="1" s="1"/>
  <c r="M2892" i="1"/>
  <c r="M2898" i="1" s="1"/>
  <c r="M2617" i="1"/>
  <c r="M2623" i="1" s="1"/>
  <c r="M2342" i="1"/>
  <c r="M2348" i="1" s="1"/>
  <c r="M1627" i="1"/>
  <c r="M1633" i="1" s="1"/>
  <c r="M1352" i="1"/>
  <c r="M1358" i="1" s="1"/>
  <c r="M1077" i="1"/>
  <c r="M1083" i="1" s="1"/>
  <c r="M747" i="1"/>
  <c r="M753" i="1" s="1"/>
  <c r="M472" i="1"/>
  <c r="M478" i="1" s="1"/>
  <c r="M197" i="1"/>
  <c r="M203" i="1" s="1"/>
  <c r="M3717" i="1"/>
  <c r="M3723" i="1" s="1"/>
  <c r="M3442" i="1"/>
  <c r="M3448" i="1" s="1"/>
  <c r="M3112" i="1"/>
  <c r="M3118" i="1" s="1"/>
  <c r="M2837" i="1"/>
  <c r="M2843" i="1" s="1"/>
  <c r="M2562" i="1"/>
  <c r="M2568" i="1" s="1"/>
  <c r="M2232" i="1"/>
  <c r="M2238" i="1" s="1"/>
  <c r="M1572" i="1"/>
  <c r="M1578" i="1" s="1"/>
  <c r="M1297" i="1"/>
  <c r="M1303" i="1" s="1"/>
  <c r="M967" i="1"/>
  <c r="M973" i="1" s="1"/>
  <c r="M692" i="1"/>
  <c r="M698" i="1" s="1"/>
  <c r="M417" i="1"/>
  <c r="M423" i="1" s="1"/>
  <c r="M32" i="1"/>
  <c r="M38" i="1" s="1"/>
  <c r="M3662" i="1"/>
  <c r="M3668" i="1" s="1"/>
  <c r="M3332" i="1"/>
  <c r="M3338" i="1" s="1"/>
  <c r="M3057" i="1"/>
  <c r="M3063" i="1" s="1"/>
  <c r="M2782" i="1"/>
  <c r="M2788" i="1" s="1"/>
  <c r="M2452" i="1"/>
  <c r="M2458" i="1" s="1"/>
  <c r="M2177" i="1"/>
  <c r="M2183" i="1" s="1"/>
  <c r="M1517" i="1"/>
  <c r="M1523" i="1" s="1"/>
  <c r="M1187" i="1"/>
  <c r="M1193" i="1" s="1"/>
  <c r="M912" i="1"/>
  <c r="M918" i="1" s="1"/>
  <c r="M637" i="1"/>
  <c r="M643" i="1" s="1"/>
  <c r="M307" i="1"/>
  <c r="M313" i="1" s="1"/>
  <c r="M87" i="1"/>
  <c r="M93" i="1" s="1"/>
  <c r="M3552" i="1"/>
  <c r="M3558" i="1" s="1"/>
  <c r="M2397" i="1"/>
  <c r="M2403" i="1" s="1"/>
  <c r="M857" i="1"/>
  <c r="M863" i="1" s="1"/>
  <c r="M3277" i="1"/>
  <c r="M3283" i="1" s="1"/>
  <c r="M1847" i="1"/>
  <c r="M1853" i="1" s="1"/>
  <c r="M527" i="1"/>
  <c r="M533" i="1" s="1"/>
  <c r="M3002" i="1"/>
  <c r="M3008" i="1" s="1"/>
  <c r="M1407" i="1"/>
  <c r="M1413" i="1" s="1"/>
  <c r="M252" i="1"/>
  <c r="M258" i="1" s="1"/>
  <c r="M2672" i="1"/>
  <c r="M2678" i="1" s="1"/>
  <c r="M1132" i="1"/>
  <c r="M1138" i="1" s="1"/>
  <c r="AU287" i="11"/>
  <c r="AU300" i="11" s="1"/>
  <c r="S300" i="11"/>
  <c r="BA154" i="10"/>
  <c r="Y322" i="10"/>
  <c r="E2012" i="1"/>
  <c r="E2018" i="1" s="1"/>
  <c r="E2122" i="1"/>
  <c r="E2128" i="1" s="1"/>
  <c r="E1902" i="1"/>
  <c r="E1908" i="1" s="1"/>
  <c r="E2067" i="1"/>
  <c r="E2073" i="1" s="1"/>
  <c r="E1737" i="1"/>
  <c r="E1743" i="1" s="1"/>
  <c r="E1957" i="1"/>
  <c r="E1963" i="1" s="1"/>
  <c r="E1682" i="1"/>
  <c r="E1688" i="1" s="1"/>
  <c r="L1682" i="1"/>
  <c r="L1688" i="1" s="1"/>
  <c r="L1902" i="1"/>
  <c r="L1908" i="1" s="1"/>
  <c r="L2122" i="1"/>
  <c r="L2128" i="1" s="1"/>
  <c r="L2067" i="1"/>
  <c r="L2073" i="1" s="1"/>
  <c r="L2012" i="1"/>
  <c r="L2018" i="1" s="1"/>
  <c r="L1737" i="1"/>
  <c r="L1743" i="1" s="1"/>
  <c r="L1957" i="1"/>
  <c r="L1963" i="1" s="1"/>
  <c r="O3771" i="1"/>
  <c r="O3331" i="1"/>
  <c r="O2891" i="1"/>
  <c r="O2451" i="1"/>
  <c r="O1626" i="1"/>
  <c r="O3386" i="1"/>
  <c r="O2946" i="1"/>
  <c r="O2506" i="1"/>
  <c r="O1791" i="1"/>
  <c r="O1296" i="1"/>
  <c r="O856" i="1"/>
  <c r="O416" i="1"/>
  <c r="O1461" i="1"/>
  <c r="O1021" i="1"/>
  <c r="O581" i="1"/>
  <c r="O141" i="1"/>
  <c r="O3221" i="1"/>
  <c r="O2671" i="1"/>
  <c r="O1846" i="1"/>
  <c r="O3276" i="1"/>
  <c r="O2726" i="1"/>
  <c r="O2176" i="1"/>
  <c r="O1186" i="1"/>
  <c r="O636" i="1"/>
  <c r="O31" i="1"/>
  <c r="O911" i="1"/>
  <c r="O361" i="1"/>
  <c r="O3661" i="1"/>
  <c r="O3111" i="1"/>
  <c r="O2561" i="1"/>
  <c r="O3716" i="1"/>
  <c r="O3166" i="1"/>
  <c r="O2616" i="1"/>
  <c r="O1571" i="1"/>
  <c r="O1076" i="1"/>
  <c r="O526" i="1"/>
  <c r="O1351" i="1"/>
  <c r="O801" i="1"/>
  <c r="O251" i="1"/>
  <c r="O3001" i="1"/>
  <c r="O3606" i="1"/>
  <c r="O2396" i="1"/>
  <c r="O966" i="1"/>
  <c r="O1241" i="1"/>
  <c r="O86" i="1"/>
  <c r="O2781" i="1"/>
  <c r="O3496" i="1"/>
  <c r="O2286" i="1"/>
  <c r="O746" i="1"/>
  <c r="O1131" i="1"/>
  <c r="O3551" i="1"/>
  <c r="O2341" i="1"/>
  <c r="O3056" i="1"/>
  <c r="O1516" i="1"/>
  <c r="O306" i="1"/>
  <c r="O691" i="1"/>
  <c r="O3441" i="1"/>
  <c r="O2231" i="1"/>
  <c r="O2836" i="1"/>
  <c r="O1406" i="1"/>
  <c r="O196" i="1"/>
  <c r="O471" i="1"/>
  <c r="AV321" i="10"/>
  <c r="BD321" i="10"/>
  <c r="AL157" i="10"/>
  <c r="J325" i="10"/>
  <c r="AX154" i="10"/>
  <c r="V322" i="10"/>
  <c r="AA168" i="10"/>
  <c r="F2012" i="1"/>
  <c r="F2122" i="1"/>
  <c r="F1682" i="1"/>
  <c r="F1902" i="1"/>
  <c r="F1737" i="1"/>
  <c r="F2067" i="1"/>
  <c r="F1957" i="1"/>
  <c r="D318" i="10"/>
  <c r="O1742" i="1"/>
  <c r="O1907" i="1"/>
  <c r="D3282" i="1"/>
  <c r="D1467" i="1"/>
  <c r="D1247" i="1"/>
  <c r="D312" i="1"/>
  <c r="D3447" i="1"/>
  <c r="D1522" i="1"/>
  <c r="D1302" i="1"/>
  <c r="D697" i="1"/>
  <c r="D3172" i="1"/>
  <c r="D3007" i="1"/>
  <c r="D422" i="1"/>
  <c r="D807" i="1"/>
  <c r="D1577" i="1"/>
  <c r="BD44" i="12"/>
  <c r="CF44" i="12" s="1"/>
  <c r="AN41" i="12"/>
  <c r="BP41" i="12" s="1"/>
  <c r="AL76" i="10"/>
  <c r="AZ94" i="10"/>
  <c r="E1395" i="1"/>
  <c r="E1432" i="1" s="1"/>
  <c r="E1439" i="1" s="1"/>
  <c r="AQ1426" i="1"/>
  <c r="T1059" i="3"/>
  <c r="T1054" i="3" s="1"/>
  <c r="AQ1428" i="1"/>
  <c r="E1397" i="1"/>
  <c r="D3612" i="1"/>
  <c r="AU244" i="10"/>
  <c r="AG206" i="10"/>
  <c r="BA94" i="10"/>
  <c r="AM76" i="10"/>
  <c r="BD44" i="11"/>
  <c r="AQ25" i="11"/>
  <c r="O43" i="11"/>
  <c r="BS43" i="11" s="1"/>
  <c r="O305" i="11"/>
  <c r="AQ41" i="11"/>
  <c r="AQ489" i="1"/>
  <c r="E458" i="1"/>
  <c r="E495" i="1" s="1"/>
  <c r="E502" i="1" s="1"/>
  <c r="E482" i="1"/>
  <c r="S482" i="1" s="1"/>
  <c r="AQ26" i="11"/>
  <c r="O44" i="11"/>
  <c r="BS44" i="11" s="1"/>
  <c r="Y41" i="11"/>
  <c r="CC41" i="11" s="1"/>
  <c r="BA23" i="11"/>
  <c r="AP26" i="11"/>
  <c r="N44" i="11"/>
  <c r="BR44" i="11" s="1"/>
  <c r="AQ159" i="1"/>
  <c r="E128" i="1"/>
  <c r="E165" i="1" s="1"/>
  <c r="E172" i="1" s="1"/>
  <c r="E152" i="1"/>
  <c r="S152" i="1" s="1"/>
  <c r="AG188" i="10"/>
  <c r="V156" i="10"/>
  <c r="BZ156" i="10" s="1"/>
  <c r="BB26" i="12"/>
  <c r="CD26" i="12" s="1"/>
  <c r="Z44" i="12"/>
  <c r="AG99" i="10"/>
  <c r="E211" i="10"/>
  <c r="AQ1864" i="1"/>
  <c r="E1857" i="1"/>
  <c r="S1857" i="1" s="1"/>
  <c r="E1833" i="1"/>
  <c r="E1870" i="1" s="1"/>
  <c r="E1877" i="1" s="1"/>
  <c r="BB43" i="11"/>
  <c r="BE27" i="12"/>
  <c r="AC45" i="12"/>
  <c r="AC56" i="12" s="1"/>
  <c r="F308" i="10"/>
  <c r="BJ308" i="10" s="1"/>
  <c r="BJ318" i="10" s="1"/>
  <c r="F153" i="10"/>
  <c r="N27" i="11"/>
  <c r="BR27" i="11" s="1"/>
  <c r="N27" i="12"/>
  <c r="N308" i="10"/>
  <c r="N153" i="10"/>
  <c r="BE43" i="11"/>
  <c r="AZ23" i="12"/>
  <c r="CB23" i="12" s="1"/>
  <c r="AQ875" i="1"/>
  <c r="E844" i="1"/>
  <c r="E881" i="1" s="1"/>
  <c r="E888" i="1" s="1"/>
  <c r="E846" i="1"/>
  <c r="E883" i="1" s="1"/>
  <c r="E890" i="1" s="1"/>
  <c r="AQ877" i="1"/>
  <c r="AX94" i="10"/>
  <c r="AJ76" i="10"/>
  <c r="AA293" i="10"/>
  <c r="AA300" i="10" s="1"/>
  <c r="AA45" i="11"/>
  <c r="BC27" i="11"/>
  <c r="BC38" i="11" s="1"/>
  <c r="AA38" i="11"/>
  <c r="Y24" i="12"/>
  <c r="Y24" i="11"/>
  <c r="CC24" i="11" s="1"/>
  <c r="Y156" i="10"/>
  <c r="CC156" i="10" s="1"/>
  <c r="I154" i="10"/>
  <c r="BM154" i="10" s="1"/>
  <c r="AQ1425" i="1"/>
  <c r="E1394" i="1"/>
  <c r="AQ1424" i="1"/>
  <c r="E1393" i="1"/>
  <c r="E1430" i="1" s="1"/>
  <c r="E1437" i="1" s="1"/>
  <c r="E1417" i="1"/>
  <c r="S1417" i="1" s="1"/>
  <c r="BC44" i="11"/>
  <c r="U94" i="10"/>
  <c r="G76" i="10"/>
  <c r="L305" i="11"/>
  <c r="AN25" i="11"/>
  <c r="L43" i="11"/>
  <c r="BP43" i="11" s="1"/>
  <c r="BE44" i="11"/>
  <c r="BA38" i="10"/>
  <c r="AM38" i="10" s="1"/>
  <c r="O305" i="12"/>
  <c r="AQ305" i="12" s="1"/>
  <c r="BS305" i="12" s="1"/>
  <c r="AQ25" i="12"/>
  <c r="BS25" i="12" s="1"/>
  <c r="O43" i="12"/>
  <c r="AW20" i="10"/>
  <c r="Z322" i="11"/>
  <c r="BB42" i="11"/>
  <c r="E323" i="11"/>
  <c r="BI323" i="11" s="1"/>
  <c r="BI300" i="11" s="1"/>
  <c r="AG99" i="11"/>
  <c r="E112" i="11"/>
  <c r="S113" i="11" s="1"/>
  <c r="AQ492" i="1"/>
  <c r="E461" i="1"/>
  <c r="E498" i="1" s="1"/>
  <c r="E505" i="1" s="1"/>
  <c r="E460" i="1"/>
  <c r="E497" i="1" s="1"/>
  <c r="E504" i="1" s="1"/>
  <c r="AQ491" i="1"/>
  <c r="G154" i="10"/>
  <c r="BK154" i="10" s="1"/>
  <c r="BE42" i="12"/>
  <c r="CG42" i="12" s="1"/>
  <c r="AC322" i="12"/>
  <c r="BE322" i="12" s="1"/>
  <c r="CG322" i="12" s="1"/>
  <c r="BA23" i="12"/>
  <c r="CC23" i="12" s="1"/>
  <c r="Y41" i="12"/>
  <c r="AP26" i="12"/>
  <c r="BR26" i="12" s="1"/>
  <c r="N44" i="12"/>
  <c r="E131" i="1"/>
  <c r="E168" i="1" s="1"/>
  <c r="E175" i="1" s="1"/>
  <c r="AQ162" i="1"/>
  <c r="AQ163" i="1"/>
  <c r="E132" i="1"/>
  <c r="T139" i="3"/>
  <c r="T134" i="3" s="1"/>
  <c r="W132" i="10"/>
  <c r="AP43" i="12"/>
  <c r="BR43" i="12" s="1"/>
  <c r="AO26" i="11"/>
  <c r="M44" i="11"/>
  <c r="BQ44" i="11" s="1"/>
  <c r="AT63" i="11"/>
  <c r="AT76" i="11" s="1"/>
  <c r="R287" i="11"/>
  <c r="BV287" i="11" s="1"/>
  <c r="BV300" i="11" s="1"/>
  <c r="R99" i="11"/>
  <c r="AQ41" i="12"/>
  <c r="BS41" i="12" s="1"/>
  <c r="L26" i="11"/>
  <c r="BP26" i="11" s="1"/>
  <c r="L26" i="12"/>
  <c r="AQ1867" i="1"/>
  <c r="E1836" i="1"/>
  <c r="E1873" i="1" s="1"/>
  <c r="E1880" i="1" s="1"/>
  <c r="AQ1866" i="1"/>
  <c r="E1835" i="1"/>
  <c r="E1872" i="1" s="1"/>
  <c r="E1879" i="1" s="1"/>
  <c r="O27" i="12"/>
  <c r="O27" i="11"/>
  <c r="BS27" i="11" s="1"/>
  <c r="O153" i="10"/>
  <c r="O308" i="10"/>
  <c r="AC45" i="11"/>
  <c r="BE27" i="11"/>
  <c r="BE38" i="11" s="1"/>
  <c r="T63" i="12"/>
  <c r="T76" i="12" s="1"/>
  <c r="F76" i="12" s="1"/>
  <c r="T63" i="11"/>
  <c r="T99" i="10"/>
  <c r="BX99" i="10" s="1"/>
  <c r="BX112" i="10" s="1"/>
  <c r="AV153" i="10"/>
  <c r="AV168" i="10" s="1"/>
  <c r="AB63" i="12"/>
  <c r="AB76" i="12" s="1"/>
  <c r="AB63" i="11"/>
  <c r="BD153" i="10"/>
  <c r="BD168" i="10" s="1"/>
  <c r="AB99" i="10"/>
  <c r="CF99" i="10" s="1"/>
  <c r="CF112" i="10" s="1"/>
  <c r="X41" i="11"/>
  <c r="CB41" i="11" s="1"/>
  <c r="AZ23" i="11"/>
  <c r="AQ876" i="1"/>
  <c r="E845" i="1"/>
  <c r="E882" i="1" s="1"/>
  <c r="M27" i="11"/>
  <c r="BQ27" i="11" s="1"/>
  <c r="M27" i="12"/>
  <c r="M308" i="10"/>
  <c r="M153" i="10"/>
  <c r="BC27" i="12"/>
  <c r="AA45" i="12"/>
  <c r="AA56" i="12" s="1"/>
  <c r="BE44" i="12"/>
  <c r="CG44" i="12" s="1"/>
  <c r="E188" i="10"/>
  <c r="S224" i="10"/>
  <c r="AO43" i="11"/>
  <c r="E1396" i="1"/>
  <c r="E1433" i="1" s="1"/>
  <c r="E1440" i="1" s="1"/>
  <c r="AQ1427" i="1"/>
  <c r="D63" i="12"/>
  <c r="D63" i="11"/>
  <c r="BH63" i="11" s="1"/>
  <c r="AF153" i="10"/>
  <c r="D99" i="10"/>
  <c r="BH99" i="10" s="1"/>
  <c r="BH112" i="10" s="1"/>
  <c r="S267" i="10"/>
  <c r="AU211" i="10"/>
  <c r="AU262" i="10" s="1"/>
  <c r="S262" i="10"/>
  <c r="AW94" i="10"/>
  <c r="AI76" i="10"/>
  <c r="L43" i="12"/>
  <c r="L305" i="12"/>
  <c r="AN305" i="12" s="1"/>
  <c r="BP305" i="12" s="1"/>
  <c r="AN25" i="12"/>
  <c r="BP25" i="12" s="1"/>
  <c r="AX132" i="10"/>
  <c r="AQ493" i="1"/>
  <c r="E462" i="1"/>
  <c r="T379" i="3"/>
  <c r="E459" i="1"/>
  <c r="AQ490" i="1"/>
  <c r="T376" i="3"/>
  <c r="BB43" i="12"/>
  <c r="CD43" i="12" s="1"/>
  <c r="K23" i="11"/>
  <c r="BO23" i="11" s="1"/>
  <c r="K23" i="12"/>
  <c r="K154" i="10"/>
  <c r="BO154" i="10" s="1"/>
  <c r="AN41" i="11"/>
  <c r="AQ160" i="1"/>
  <c r="E129" i="1"/>
  <c r="W38" i="10"/>
  <c r="X20" i="10"/>
  <c r="X38" i="10" s="1"/>
  <c r="AZ38" i="10"/>
  <c r="AO26" i="12"/>
  <c r="BQ26" i="12" s="1"/>
  <c r="M44" i="12"/>
  <c r="AT63" i="12"/>
  <c r="R99" i="12"/>
  <c r="R112" i="12" s="1"/>
  <c r="R287" i="12"/>
  <c r="BB42" i="12"/>
  <c r="CD42" i="12" s="1"/>
  <c r="Z322" i="12"/>
  <c r="BB322" i="12" s="1"/>
  <c r="CD322" i="12" s="1"/>
  <c r="U20" i="10"/>
  <c r="G20" i="10" s="1"/>
  <c r="BE42" i="11"/>
  <c r="AC322" i="11"/>
  <c r="BB26" i="11"/>
  <c r="Z44" i="11"/>
  <c r="CD44" i="11" s="1"/>
  <c r="AQ1865" i="1"/>
  <c r="E1834" i="1"/>
  <c r="AC139" i="12"/>
  <c r="AC139" i="11"/>
  <c r="T293" i="10"/>
  <c r="T300" i="10" s="1"/>
  <c r="AB293" i="10"/>
  <c r="AB300" i="10" s="1"/>
  <c r="AB45" i="11"/>
  <c r="BD27" i="11"/>
  <c r="BD38" i="11" s="1"/>
  <c r="I76" i="10"/>
  <c r="W94" i="10"/>
  <c r="J41" i="12"/>
  <c r="J154" i="10"/>
  <c r="BN154" i="10" s="1"/>
  <c r="AT168" i="10"/>
  <c r="E867" i="1"/>
  <c r="S867" i="1" s="1"/>
  <c r="E843" i="1"/>
  <c r="E880" i="1" s="1"/>
  <c r="E887" i="1" s="1"/>
  <c r="AQ874" i="1"/>
  <c r="H154" i="10"/>
  <c r="BL154" i="10" s="1"/>
  <c r="AA99" i="10"/>
  <c r="CE99" i="10" s="1"/>
  <c r="CE112" i="10" s="1"/>
  <c r="AA63" i="11"/>
  <c r="AA63" i="12"/>
  <c r="AA76" i="12" s="1"/>
  <c r="BC153" i="10"/>
  <c r="BC168" i="10" s="1"/>
  <c r="AC38" i="12"/>
  <c r="AC38" i="11"/>
  <c r="BE43" i="12"/>
  <c r="CG43" i="12" s="1"/>
  <c r="J76" i="10"/>
  <c r="X94" i="10"/>
  <c r="S244" i="10"/>
  <c r="E206" i="10"/>
  <c r="AN38" i="10"/>
  <c r="BB132" i="10"/>
  <c r="Y94" i="10"/>
  <c r="K76" i="10"/>
  <c r="AO43" i="12"/>
  <c r="BQ43" i="12" s="1"/>
  <c r="Z27" i="11"/>
  <c r="Z27" i="12"/>
  <c r="Z38" i="12" s="1"/>
  <c r="Z308" i="10"/>
  <c r="CD308" i="10" s="1"/>
  <c r="CD318" i="10" s="1"/>
  <c r="L38" i="10"/>
  <c r="Z153" i="10"/>
  <c r="BC44" i="12"/>
  <c r="CE44" i="12" s="1"/>
  <c r="S323" i="11"/>
  <c r="BW323" i="11" s="1"/>
  <c r="BW336" i="11" s="1"/>
  <c r="BI336" i="11" s="1"/>
  <c r="AU99" i="11"/>
  <c r="AU112" i="11" s="1"/>
  <c r="U38" i="10"/>
  <c r="AQ26" i="12"/>
  <c r="BS26" i="12" s="1"/>
  <c r="O44" i="12"/>
  <c r="BA132" i="10"/>
  <c r="E130" i="1"/>
  <c r="E167" i="1" s="1"/>
  <c r="E174" i="1" s="1"/>
  <c r="AQ161" i="1"/>
  <c r="X156" i="10"/>
  <c r="CB156" i="10" s="1"/>
  <c r="V20" i="10"/>
  <c r="R206" i="10"/>
  <c r="R211" i="10"/>
  <c r="BV211" i="10" s="1"/>
  <c r="BV224" i="10" s="1"/>
  <c r="AT99" i="10"/>
  <c r="D188" i="10"/>
  <c r="R224" i="10"/>
  <c r="E1837" i="1"/>
  <c r="T1379" i="3"/>
  <c r="T1374" i="3" s="1"/>
  <c r="AQ1868" i="1"/>
  <c r="AC63" i="11"/>
  <c r="AC99" i="10"/>
  <c r="CG99" i="10" s="1"/>
  <c r="CG112" i="10" s="1"/>
  <c r="AC63" i="12"/>
  <c r="AC76" i="12" s="1"/>
  <c r="BE153" i="10"/>
  <c r="BE168" i="10" s="1"/>
  <c r="AB139" i="12"/>
  <c r="AB139" i="11"/>
  <c r="CF139" i="11" s="1"/>
  <c r="BD27" i="12"/>
  <c r="AB307" i="12"/>
  <c r="BD307" i="12" s="1"/>
  <c r="CF307" i="12" s="1"/>
  <c r="AB45" i="12"/>
  <c r="AB56" i="12" s="1"/>
  <c r="AB38" i="12"/>
  <c r="AP38" i="10"/>
  <c r="BD132" i="10"/>
  <c r="AY94" i="10"/>
  <c r="AK76" i="10"/>
  <c r="AQ878" i="1"/>
  <c r="E847" i="1"/>
  <c r="T659" i="3"/>
  <c r="T654" i="3" s="1"/>
  <c r="H76" i="10"/>
  <c r="V94" i="10"/>
  <c r="AP43" i="11"/>
  <c r="AA139" i="12"/>
  <c r="AA139" i="11"/>
  <c r="BC318" i="10"/>
  <c r="AO318" i="10" s="1"/>
  <c r="U132" i="10"/>
  <c r="AY300" i="10"/>
  <c r="Z132" i="10"/>
  <c r="E11" i="1"/>
  <c r="AI812" i="1"/>
  <c r="I820" i="1"/>
  <c r="M11" i="1"/>
  <c r="D845" i="2"/>
  <c r="P845" i="2" s="1"/>
  <c r="P841" i="2"/>
  <c r="F84" i="3"/>
  <c r="W15" i="3"/>
  <c r="I50" i="3"/>
  <c r="H2761" i="1"/>
  <c r="H2005" i="3"/>
  <c r="H2044" i="3" s="1"/>
  <c r="W2014" i="3"/>
  <c r="W13" i="3"/>
  <c r="W54" i="3"/>
  <c r="I90" i="3"/>
  <c r="V2374" i="3"/>
  <c r="V614" i="3"/>
  <c r="X2210" i="3"/>
  <c r="H2205" i="3"/>
  <c r="H2244" i="3" s="1"/>
  <c r="W2054" i="3"/>
  <c r="W2334" i="3"/>
  <c r="W2214" i="3"/>
  <c r="W974" i="3"/>
  <c r="W94" i="3"/>
  <c r="W854" i="3"/>
  <c r="W1974" i="3"/>
  <c r="W1934" i="3"/>
  <c r="I2130" i="3"/>
  <c r="I2919" i="1"/>
  <c r="V494" i="3"/>
  <c r="G2365" i="3"/>
  <c r="G2404" i="3" s="1"/>
  <c r="E889" i="1"/>
  <c r="D145" i="2"/>
  <c r="P145" i="2" s="1"/>
  <c r="P141" i="2"/>
  <c r="H1790" i="2"/>
  <c r="P1790" i="2" s="1"/>
  <c r="P1786" i="2"/>
  <c r="U45" i="3"/>
  <c r="K740" i="2"/>
  <c r="P740" i="2" s="1"/>
  <c r="P736" i="2"/>
  <c r="I390" i="2"/>
  <c r="P390" i="2" s="1"/>
  <c r="P386" i="2"/>
  <c r="O250" i="2"/>
  <c r="P250" i="2" s="1"/>
  <c r="P246" i="2"/>
  <c r="D915" i="2"/>
  <c r="P915" i="2" s="1"/>
  <c r="P911" i="2"/>
  <c r="D1160" i="2"/>
  <c r="P1160" i="2" s="1"/>
  <c r="P1156" i="2"/>
  <c r="G3421" i="1"/>
  <c r="AA307" i="11" l="1"/>
  <c r="CE139" i="11"/>
  <c r="AB56" i="11"/>
  <c r="CF45" i="11"/>
  <c r="CF56" i="11" s="1"/>
  <c r="AT76" i="12"/>
  <c r="BV63" i="12"/>
  <c r="BV76" i="12" s="1"/>
  <c r="M321" i="10"/>
  <c r="BQ321" i="10" s="1"/>
  <c r="BQ153" i="10"/>
  <c r="BB322" i="11"/>
  <c r="CD322" i="11"/>
  <c r="AA56" i="11"/>
  <c r="CE45" i="11"/>
  <c r="CE56" i="11" s="1"/>
  <c r="AM325" i="10"/>
  <c r="BO325" i="10"/>
  <c r="BH76" i="11"/>
  <c r="Z321" i="10"/>
  <c r="CD321" i="10" s="1"/>
  <c r="CD153" i="10"/>
  <c r="CD168" i="10" s="1"/>
  <c r="BE322" i="11"/>
  <c r="CG322" i="11"/>
  <c r="M318" i="10"/>
  <c r="BQ308" i="10"/>
  <c r="AC56" i="11"/>
  <c r="CG45" i="11"/>
  <c r="CG56" i="11" s="1"/>
  <c r="AN305" i="11"/>
  <c r="BP305" i="11"/>
  <c r="BE38" i="12"/>
  <c r="CG27" i="12"/>
  <c r="CG38" i="12" s="1"/>
  <c r="AQ305" i="11"/>
  <c r="BS305" i="11"/>
  <c r="AZ322" i="10"/>
  <c r="CB322" i="10"/>
  <c r="AB76" i="11"/>
  <c r="CF63" i="11"/>
  <c r="CF76" i="11" s="1"/>
  <c r="O318" i="10"/>
  <c r="BS308" i="10"/>
  <c r="N321" i="10"/>
  <c r="BR321" i="10" s="1"/>
  <c r="BR153" i="10"/>
  <c r="AC307" i="11"/>
  <c r="CG139" i="11"/>
  <c r="AU267" i="10"/>
  <c r="BW267" i="10"/>
  <c r="BW280" i="10" s="1"/>
  <c r="O321" i="10"/>
  <c r="BS321" i="10" s="1"/>
  <c r="BS153" i="10"/>
  <c r="N318" i="10"/>
  <c r="BR308" i="10"/>
  <c r="BR318" i="10" s="1"/>
  <c r="AX322" i="10"/>
  <c r="BZ322" i="10"/>
  <c r="BQ318" i="10"/>
  <c r="AA76" i="11"/>
  <c r="CE63" i="11"/>
  <c r="CE76" i="11" s="1"/>
  <c r="AY324" i="10"/>
  <c r="CA324" i="10"/>
  <c r="BS318" i="10"/>
  <c r="AC76" i="11"/>
  <c r="CG63" i="11"/>
  <c r="CG76" i="11" s="1"/>
  <c r="Z38" i="11"/>
  <c r="CD27" i="11"/>
  <c r="CD38" i="11" s="1"/>
  <c r="R112" i="11"/>
  <c r="BV99" i="11"/>
  <c r="BV112" i="11" s="1"/>
  <c r="AL325" i="10"/>
  <c r="BN325" i="10"/>
  <c r="BA322" i="10"/>
  <c r="CC322" i="10"/>
  <c r="AK325" i="10"/>
  <c r="BM325" i="10"/>
  <c r="AJ325" i="10"/>
  <c r="BL325" i="10"/>
  <c r="T76" i="11"/>
  <c r="F76" i="11" s="1"/>
  <c r="BX63" i="11"/>
  <c r="BX76" i="11" s="1"/>
  <c r="BJ76" i="11" s="1"/>
  <c r="F321" i="10"/>
  <c r="BJ321" i="10" s="1"/>
  <c r="BJ153" i="10"/>
  <c r="AG211" i="10"/>
  <c r="BI211" i="10"/>
  <c r="BI224" i="10" s="1"/>
  <c r="AI325" i="10"/>
  <c r="BK325" i="10"/>
  <c r="AW322" i="10"/>
  <c r="BY322" i="10"/>
  <c r="BD38" i="12"/>
  <c r="CF27" i="12"/>
  <c r="CF38" i="12" s="1"/>
  <c r="BC38" i="12"/>
  <c r="CE27" i="12"/>
  <c r="CE38" i="12" s="1"/>
  <c r="AW324" i="10"/>
  <c r="BY324" i="10"/>
  <c r="BD318" i="10"/>
  <c r="AP318" i="10" s="1"/>
  <c r="L3386" i="1"/>
  <c r="L2946" i="1"/>
  <c r="L2506" i="1"/>
  <c r="L1791" i="1"/>
  <c r="L3441" i="1"/>
  <c r="L3001" i="1"/>
  <c r="L2561" i="1"/>
  <c r="L1846" i="1"/>
  <c r="L1241" i="1"/>
  <c r="L801" i="1"/>
  <c r="L361" i="1"/>
  <c r="L1516" i="1"/>
  <c r="L1076" i="1"/>
  <c r="L636" i="1"/>
  <c r="L196" i="1"/>
  <c r="L3276" i="1"/>
  <c r="L2726" i="1"/>
  <c r="L2176" i="1"/>
  <c r="L3331" i="1"/>
  <c r="L2781" i="1"/>
  <c r="L2231" i="1"/>
  <c r="L1131" i="1"/>
  <c r="L581" i="1"/>
  <c r="L86" i="1"/>
  <c r="L966" i="1"/>
  <c r="L416" i="1"/>
  <c r="L3716" i="1"/>
  <c r="L3166" i="1"/>
  <c r="L2616" i="1"/>
  <c r="L1571" i="1"/>
  <c r="L3221" i="1"/>
  <c r="L2671" i="1"/>
  <c r="L1626" i="1"/>
  <c r="L471" i="1"/>
  <c r="L1406" i="1"/>
  <c r="L856" i="1"/>
  <c r="L306" i="1"/>
  <c r="L1021" i="1"/>
  <c r="L3056" i="1"/>
  <c r="L3771" i="1"/>
  <c r="L2451" i="1"/>
  <c r="L911" i="1"/>
  <c r="L1296" i="1"/>
  <c r="L31" i="1"/>
  <c r="L2836" i="1"/>
  <c r="L3661" i="1"/>
  <c r="L2341" i="1"/>
  <c r="L691" i="1"/>
  <c r="L1186" i="1"/>
  <c r="L3606" i="1"/>
  <c r="L2396" i="1"/>
  <c r="L3111" i="1"/>
  <c r="L1461" i="1"/>
  <c r="L251" i="1"/>
  <c r="L746" i="1"/>
  <c r="L3551" i="1"/>
  <c r="L3496" i="1"/>
  <c r="L2286" i="1"/>
  <c r="L2891" i="1"/>
  <c r="L1351" i="1"/>
  <c r="L141" i="1"/>
  <c r="L526" i="1"/>
  <c r="AA112" i="10"/>
  <c r="BE318" i="10"/>
  <c r="AQ318" i="10"/>
  <c r="AM154" i="10"/>
  <c r="K322" i="10"/>
  <c r="AO321" i="10"/>
  <c r="AB112" i="10"/>
  <c r="AG112" i="11"/>
  <c r="K2066" i="1"/>
  <c r="K2121" i="1"/>
  <c r="K1956" i="1"/>
  <c r="K1681" i="1"/>
  <c r="K1736" i="1"/>
  <c r="K2011" i="1"/>
  <c r="AP321" i="10"/>
  <c r="AH321" i="10"/>
  <c r="F1908" i="1"/>
  <c r="O2842" i="1"/>
  <c r="O312" i="1"/>
  <c r="O3557" i="1"/>
  <c r="O3502" i="1"/>
  <c r="O972" i="1"/>
  <c r="O257" i="1"/>
  <c r="O1082" i="1"/>
  <c r="O3722" i="1"/>
  <c r="O367" i="1"/>
  <c r="O1192" i="1"/>
  <c r="O1852" i="1"/>
  <c r="O587" i="1"/>
  <c r="O862" i="1"/>
  <c r="O2952" i="1"/>
  <c r="O2897" i="1"/>
  <c r="N3502" i="1"/>
  <c r="N1192" i="1"/>
  <c r="N477" i="1"/>
  <c r="N2237" i="1"/>
  <c r="N2182" i="1"/>
  <c r="N697" i="1"/>
  <c r="N1522" i="1"/>
  <c r="N2347" i="1"/>
  <c r="N807" i="1"/>
  <c r="N1577" i="1"/>
  <c r="N2567" i="1"/>
  <c r="N587" i="1"/>
  <c r="N862" i="1"/>
  <c r="N2952" i="1"/>
  <c r="N2897" i="1"/>
  <c r="F3062" i="1"/>
  <c r="F3667" i="1"/>
  <c r="F2677" i="1"/>
  <c r="F2512" i="1"/>
  <c r="F807" i="1"/>
  <c r="F2622" i="1"/>
  <c r="F587" i="1"/>
  <c r="F1852" i="1"/>
  <c r="F202" i="1"/>
  <c r="F2457" i="1"/>
  <c r="F1247" i="1"/>
  <c r="F2787" i="1"/>
  <c r="F3337" i="1"/>
  <c r="F3447" i="1"/>
  <c r="F312" i="1"/>
  <c r="E2127" i="1"/>
  <c r="E1742" i="1"/>
  <c r="K1901" i="1"/>
  <c r="H1687" i="1"/>
  <c r="D1687" i="1"/>
  <c r="D2017" i="1"/>
  <c r="E368" i="1"/>
  <c r="E38" i="1"/>
  <c r="E973" i="1"/>
  <c r="E2403" i="1"/>
  <c r="E2678" i="1"/>
  <c r="E3723" i="1"/>
  <c r="E1138" i="1"/>
  <c r="E203" i="1"/>
  <c r="E3118" i="1"/>
  <c r="E2843" i="1"/>
  <c r="E3228" i="1"/>
  <c r="E3338" i="1"/>
  <c r="E2293" i="1"/>
  <c r="E643" i="1"/>
  <c r="M1412" i="1"/>
  <c r="M2952" i="1"/>
  <c r="M3007" i="1"/>
  <c r="M367" i="1"/>
  <c r="M3612" i="1"/>
  <c r="M2457" i="1"/>
  <c r="M972" i="1"/>
  <c r="M1852" i="1"/>
  <c r="M2512" i="1"/>
  <c r="M1082" i="1"/>
  <c r="M2237" i="1"/>
  <c r="M2732" i="1"/>
  <c r="M1302" i="1"/>
  <c r="M1467" i="1"/>
  <c r="M3667" i="1"/>
  <c r="M3502" i="1"/>
  <c r="M2127" i="1"/>
  <c r="AC112" i="10"/>
  <c r="E3664" i="1"/>
  <c r="E3670" i="1" s="1"/>
  <c r="E3444" i="1"/>
  <c r="E3450" i="1" s="1"/>
  <c r="E3224" i="1"/>
  <c r="E3230" i="1" s="1"/>
  <c r="E3004" i="1"/>
  <c r="E3010" i="1" s="1"/>
  <c r="E2784" i="1"/>
  <c r="E2790" i="1" s="1"/>
  <c r="E2564" i="1"/>
  <c r="E2570" i="1" s="1"/>
  <c r="E2344" i="1"/>
  <c r="E2350" i="1" s="1"/>
  <c r="E1519" i="1"/>
  <c r="E1525" i="1" s="1"/>
  <c r="E1299" i="1"/>
  <c r="E1305" i="1" s="1"/>
  <c r="E1079" i="1"/>
  <c r="E1085" i="1" s="1"/>
  <c r="E639" i="1"/>
  <c r="E645" i="1" s="1"/>
  <c r="E419" i="1"/>
  <c r="E425" i="1" s="1"/>
  <c r="E199" i="1"/>
  <c r="E205" i="1" s="1"/>
  <c r="E3609" i="1"/>
  <c r="E3615" i="1" s="1"/>
  <c r="E3334" i="1"/>
  <c r="E3340" i="1" s="1"/>
  <c r="E3059" i="1"/>
  <c r="E3065" i="1" s="1"/>
  <c r="E2729" i="1"/>
  <c r="E2735" i="1" s="1"/>
  <c r="E2454" i="1"/>
  <c r="E2460" i="1" s="1"/>
  <c r="E2179" i="1"/>
  <c r="E2185" i="1" s="1"/>
  <c r="E1574" i="1"/>
  <c r="E1580" i="1" s="1"/>
  <c r="E1244" i="1"/>
  <c r="E1250" i="1" s="1"/>
  <c r="E969" i="1"/>
  <c r="E975" i="1" s="1"/>
  <c r="E749" i="1"/>
  <c r="E755" i="1" s="1"/>
  <c r="E3554" i="1"/>
  <c r="E3560" i="1" s="1"/>
  <c r="E3279" i="1"/>
  <c r="E3285" i="1" s="1"/>
  <c r="E2949" i="1"/>
  <c r="E2955" i="1" s="1"/>
  <c r="E2674" i="1"/>
  <c r="E2680" i="1" s="1"/>
  <c r="E2399" i="1"/>
  <c r="E2405" i="1" s="1"/>
  <c r="E1464" i="1"/>
  <c r="E1470" i="1" s="1"/>
  <c r="E1189" i="1"/>
  <c r="E1195" i="1" s="1"/>
  <c r="E914" i="1"/>
  <c r="E920" i="1" s="1"/>
  <c r="E694" i="1"/>
  <c r="E700" i="1" s="1"/>
  <c r="E364" i="1"/>
  <c r="E370" i="1" s="1"/>
  <c r="E34" i="1"/>
  <c r="E40" i="1" s="1"/>
  <c r="E3719" i="1"/>
  <c r="E3725" i="1" s="1"/>
  <c r="E3114" i="1"/>
  <c r="E3120" i="1" s="1"/>
  <c r="E2509" i="1"/>
  <c r="E2515" i="1" s="1"/>
  <c r="E1794" i="1"/>
  <c r="E1800" i="1" s="1"/>
  <c r="E1134" i="1"/>
  <c r="E1140" i="1" s="1"/>
  <c r="E584" i="1"/>
  <c r="E590" i="1" s="1"/>
  <c r="E254" i="1"/>
  <c r="E260" i="1" s="1"/>
  <c r="E3499" i="1"/>
  <c r="E3505" i="1" s="1"/>
  <c r="E2894" i="1"/>
  <c r="E2900" i="1" s="1"/>
  <c r="E2289" i="1"/>
  <c r="E2295" i="1" s="1"/>
  <c r="E1629" i="1"/>
  <c r="E1635" i="1" s="1"/>
  <c r="E1024" i="1"/>
  <c r="E1030" i="1" s="1"/>
  <c r="E529" i="1"/>
  <c r="E535" i="1" s="1"/>
  <c r="E3389" i="1"/>
  <c r="E3395" i="1" s="1"/>
  <c r="E2839" i="1"/>
  <c r="E2845" i="1" s="1"/>
  <c r="E2234" i="1"/>
  <c r="E2240" i="1" s="1"/>
  <c r="E89" i="1"/>
  <c r="E95" i="1" s="1"/>
  <c r="E3774" i="1"/>
  <c r="E3169" i="1"/>
  <c r="E3175" i="1" s="1"/>
  <c r="E2619" i="1"/>
  <c r="E2625" i="1" s="1"/>
  <c r="E1354" i="1"/>
  <c r="E1360" i="1" s="1"/>
  <c r="E804" i="1"/>
  <c r="E810" i="1" s="1"/>
  <c r="E309" i="1"/>
  <c r="E315" i="1" s="1"/>
  <c r="AJ154" i="10"/>
  <c r="H322" i="10"/>
  <c r="AL154" i="10"/>
  <c r="J322" i="10"/>
  <c r="AT287" i="12"/>
  <c r="R300" i="12"/>
  <c r="T112" i="10"/>
  <c r="AI154" i="10"/>
  <c r="G322" i="10"/>
  <c r="AK154" i="10"/>
  <c r="I322" i="10"/>
  <c r="AU224" i="10"/>
  <c r="AG224" i="10" s="1"/>
  <c r="E1684" i="1"/>
  <c r="E1690" i="1" s="1"/>
  <c r="E2014" i="1"/>
  <c r="E2020" i="1" s="1"/>
  <c r="E2124" i="1"/>
  <c r="E2130" i="1" s="1"/>
  <c r="E1959" i="1"/>
  <c r="E1965" i="1" s="1"/>
  <c r="E1739" i="1"/>
  <c r="E1745" i="1" s="1"/>
  <c r="E2069" i="1"/>
  <c r="E2075" i="1" s="1"/>
  <c r="E1904" i="1"/>
  <c r="E1910" i="1" s="1"/>
  <c r="F1963" i="1"/>
  <c r="F1688" i="1"/>
  <c r="O477" i="1"/>
  <c r="O2237" i="1"/>
  <c r="O1522" i="1"/>
  <c r="O1137" i="1"/>
  <c r="O2787" i="1"/>
  <c r="O2402" i="1"/>
  <c r="O807" i="1"/>
  <c r="O1577" i="1"/>
  <c r="O2567" i="1"/>
  <c r="O917" i="1"/>
  <c r="O2182" i="1"/>
  <c r="O2677" i="1"/>
  <c r="O1027" i="1"/>
  <c r="O1302" i="1"/>
  <c r="O3392" i="1"/>
  <c r="O3337" i="1"/>
  <c r="N1137" i="1"/>
  <c r="N2787" i="1"/>
  <c r="N2732" i="1"/>
  <c r="N202" i="1"/>
  <c r="N3447" i="1"/>
  <c r="N3282" i="1"/>
  <c r="N1247" i="1"/>
  <c r="N2402" i="1"/>
  <c r="N3007" i="1"/>
  <c r="N1357" i="1"/>
  <c r="N2622" i="1"/>
  <c r="N3117" i="1"/>
  <c r="N1027" i="1"/>
  <c r="N1302" i="1"/>
  <c r="N3392" i="1"/>
  <c r="N3337" i="1"/>
  <c r="F3612" i="1"/>
  <c r="F422" i="1"/>
  <c r="F3227" i="1"/>
  <c r="F37" i="1"/>
  <c r="F1577" i="1"/>
  <c r="F917" i="1"/>
  <c r="F1632" i="1"/>
  <c r="F2402" i="1"/>
  <c r="F2842" i="1"/>
  <c r="F697" i="1"/>
  <c r="F642" i="1"/>
  <c r="F752" i="1"/>
  <c r="F1137" i="1"/>
  <c r="F1082" i="1"/>
  <c r="F367" i="1"/>
  <c r="E1907" i="1"/>
  <c r="E1962" i="1"/>
  <c r="H2017" i="1"/>
  <c r="H1907" i="1"/>
  <c r="D2127" i="1"/>
  <c r="D1907" i="1"/>
  <c r="E1358" i="1"/>
  <c r="E3668" i="1"/>
  <c r="E753" i="1"/>
  <c r="E3503" i="1"/>
  <c r="E258" i="1"/>
  <c r="E2568" i="1"/>
  <c r="E1798" i="1"/>
  <c r="E1303" i="1"/>
  <c r="E698" i="1"/>
  <c r="E3393" i="1"/>
  <c r="E313" i="1"/>
  <c r="E588" i="1"/>
  <c r="E2733" i="1"/>
  <c r="E1523" i="1"/>
  <c r="M917" i="1"/>
  <c r="M642" i="1"/>
  <c r="M2292" i="1"/>
  <c r="M1632" i="1"/>
  <c r="M37" i="1"/>
  <c r="M3557" i="1"/>
  <c r="M1522" i="1"/>
  <c r="M2677" i="1"/>
  <c r="M3172" i="1"/>
  <c r="M92" i="1"/>
  <c r="M2897" i="1"/>
  <c r="M3282" i="1"/>
  <c r="M147" i="1"/>
  <c r="M2347" i="1"/>
  <c r="M2182" i="1"/>
  <c r="M1687" i="1"/>
  <c r="M2017" i="1"/>
  <c r="Z168" i="10"/>
  <c r="AT287" i="11"/>
  <c r="AT300" i="11" s="1"/>
  <c r="R300" i="11"/>
  <c r="F2073" i="1"/>
  <c r="F2128" i="1"/>
  <c r="O202" i="1"/>
  <c r="O3447" i="1"/>
  <c r="O3062" i="1"/>
  <c r="O752" i="1"/>
  <c r="O92" i="1"/>
  <c r="O3612" i="1"/>
  <c r="O1357" i="1"/>
  <c r="O2622" i="1"/>
  <c r="O3117" i="1"/>
  <c r="O37" i="1"/>
  <c r="O2732" i="1"/>
  <c r="O3227" i="1"/>
  <c r="O1467" i="1"/>
  <c r="O1797" i="1"/>
  <c r="O1632" i="1"/>
  <c r="O3777" i="1"/>
  <c r="AD2778" i="3" s="1"/>
  <c r="N752" i="1"/>
  <c r="N367" i="1"/>
  <c r="N1852" i="1"/>
  <c r="N1412" i="1"/>
  <c r="N917" i="1"/>
  <c r="N2677" i="1"/>
  <c r="N312" i="1"/>
  <c r="N3062" i="1"/>
  <c r="N3557" i="1"/>
  <c r="N532" i="1"/>
  <c r="N3172" i="1"/>
  <c r="N3667" i="1"/>
  <c r="N1467" i="1"/>
  <c r="N1797" i="1"/>
  <c r="N1632" i="1"/>
  <c r="N3777" i="1"/>
  <c r="AC2778" i="3" s="1"/>
  <c r="F2347" i="1"/>
  <c r="F2952" i="1"/>
  <c r="F2237" i="1"/>
  <c r="F3007" i="1"/>
  <c r="F862" i="1"/>
  <c r="F3722" i="1"/>
  <c r="F257" i="1"/>
  <c r="F2292" i="1"/>
  <c r="F1467" i="1"/>
  <c r="F2182" i="1"/>
  <c r="F1522" i="1"/>
  <c r="F1027" i="1"/>
  <c r="F1412" i="1"/>
  <c r="F3282" i="1"/>
  <c r="F3117" i="1"/>
  <c r="E2072" i="1"/>
  <c r="W290" i="10"/>
  <c r="CA290" i="10" s="1"/>
  <c r="CA300" i="10" s="1"/>
  <c r="AY322" i="10"/>
  <c r="H2072" i="1"/>
  <c r="H1962" i="1"/>
  <c r="BE321" i="10"/>
  <c r="D112" i="10"/>
  <c r="R113" i="10" s="1"/>
  <c r="D1962" i="1"/>
  <c r="D2072" i="1"/>
  <c r="AG112" i="10"/>
  <c r="E2953" i="1"/>
  <c r="E1578" i="1"/>
  <c r="E2238" i="1"/>
  <c r="E2348" i="1"/>
  <c r="E918" i="1"/>
  <c r="E2898" i="1"/>
  <c r="E2623" i="1"/>
  <c r="E3008" i="1"/>
  <c r="E1248" i="1"/>
  <c r="E423" i="1"/>
  <c r="E1193" i="1"/>
  <c r="E1028" i="1"/>
  <c r="E3173" i="1"/>
  <c r="E2788" i="1"/>
  <c r="M2567" i="1"/>
  <c r="M257" i="1"/>
  <c r="M3392" i="1"/>
  <c r="M3117" i="1"/>
  <c r="M1192" i="1"/>
  <c r="M2842" i="1"/>
  <c r="M477" i="1"/>
  <c r="M3337" i="1"/>
  <c r="M3722" i="1"/>
  <c r="M697" i="1"/>
  <c r="M3447" i="1"/>
  <c r="M422" i="1"/>
  <c r="M587" i="1"/>
  <c r="M2787" i="1"/>
  <c r="M2622" i="1"/>
  <c r="M1907" i="1"/>
  <c r="M1742" i="1"/>
  <c r="S323" i="10"/>
  <c r="N1901" i="1"/>
  <c r="N1681" i="1"/>
  <c r="N2066" i="1"/>
  <c r="N1956" i="1"/>
  <c r="N2121" i="1"/>
  <c r="N1736" i="1"/>
  <c r="N2011" i="1"/>
  <c r="AT206" i="10"/>
  <c r="AT244" i="10" s="1"/>
  <c r="AT112" i="10"/>
  <c r="AZ156" i="10"/>
  <c r="X324" i="10"/>
  <c r="AU323" i="11"/>
  <c r="AU336" i="11" s="1"/>
  <c r="S336" i="11"/>
  <c r="BB321" i="10"/>
  <c r="L1681" i="1"/>
  <c r="L2066" i="1"/>
  <c r="L1901" i="1"/>
  <c r="L2011" i="1"/>
  <c r="L2121" i="1"/>
  <c r="L1736" i="1"/>
  <c r="L1956" i="1"/>
  <c r="F1297" i="1"/>
  <c r="F1352" i="1"/>
  <c r="AQ321" i="10"/>
  <c r="BA156" i="10"/>
  <c r="Y324" i="10"/>
  <c r="AX156" i="10"/>
  <c r="V324" i="10"/>
  <c r="F1743" i="1"/>
  <c r="F2018" i="1"/>
  <c r="O1412" i="1"/>
  <c r="O697" i="1"/>
  <c r="O2347" i="1"/>
  <c r="O2292" i="1"/>
  <c r="O1247" i="1"/>
  <c r="O3007" i="1"/>
  <c r="O532" i="1"/>
  <c r="O3172" i="1"/>
  <c r="O3667" i="1"/>
  <c r="O642" i="1"/>
  <c r="O3282" i="1"/>
  <c r="O147" i="1"/>
  <c r="O422" i="1"/>
  <c r="O2512" i="1"/>
  <c r="O2457" i="1"/>
  <c r="N2292" i="1"/>
  <c r="N37" i="1"/>
  <c r="N3227" i="1"/>
  <c r="N2842" i="1"/>
  <c r="N642" i="1"/>
  <c r="N92" i="1"/>
  <c r="N972" i="1"/>
  <c r="N3612" i="1"/>
  <c r="N257" i="1"/>
  <c r="N1082" i="1"/>
  <c r="N3722" i="1"/>
  <c r="N147" i="1"/>
  <c r="N422" i="1"/>
  <c r="N2512" i="1"/>
  <c r="N2457" i="1"/>
  <c r="F3777" i="1"/>
  <c r="U2778" i="3" s="1"/>
  <c r="F2732" i="1"/>
  <c r="F532" i="1"/>
  <c r="F147" i="1"/>
  <c r="F92" i="1"/>
  <c r="F2897" i="1"/>
  <c r="F477" i="1"/>
  <c r="F972" i="1"/>
  <c r="F3172" i="1"/>
  <c r="F1797" i="1"/>
  <c r="F2567" i="1"/>
  <c r="F1192" i="1"/>
  <c r="F3392" i="1"/>
  <c r="F3502" i="1"/>
  <c r="F3557" i="1"/>
  <c r="E1687" i="1"/>
  <c r="E2017" i="1"/>
  <c r="H2127" i="1"/>
  <c r="H1742" i="1"/>
  <c r="F318" i="10"/>
  <c r="D1742" i="1"/>
  <c r="E3558" i="1"/>
  <c r="E3448" i="1"/>
  <c r="E3063" i="1"/>
  <c r="E808" i="1"/>
  <c r="E1083" i="1"/>
  <c r="E2513" i="1"/>
  <c r="E93" i="1"/>
  <c r="E3283" i="1"/>
  <c r="E533" i="1"/>
  <c r="E2183" i="1"/>
  <c r="E1633" i="1"/>
  <c r="E2458" i="1"/>
  <c r="E1468" i="1"/>
  <c r="E3613" i="1"/>
  <c r="E3778" i="1"/>
  <c r="T2779" i="3" s="1"/>
  <c r="M202" i="1"/>
  <c r="M3777" i="1"/>
  <c r="AB2778" i="3" s="1"/>
  <c r="M1357" i="1"/>
  <c r="M752" i="1"/>
  <c r="M2402" i="1"/>
  <c r="M807" i="1"/>
  <c r="M312" i="1"/>
  <c r="M1137" i="1"/>
  <c r="M1577" i="1"/>
  <c r="M532" i="1"/>
  <c r="M1247" i="1"/>
  <c r="M1797" i="1"/>
  <c r="M862" i="1"/>
  <c r="M1027" i="1"/>
  <c r="M3227" i="1"/>
  <c r="M3062" i="1"/>
  <c r="M1962" i="1"/>
  <c r="M2072" i="1"/>
  <c r="J38" i="10"/>
  <c r="X308" i="10"/>
  <c r="X153" i="10"/>
  <c r="X132" i="10"/>
  <c r="AL41" i="12"/>
  <c r="BN41" i="12" s="1"/>
  <c r="BC139" i="12"/>
  <c r="CE139" i="12" s="1"/>
  <c r="AA157" i="12"/>
  <c r="BC157" i="12" s="1"/>
  <c r="CE157" i="12" s="1"/>
  <c r="BE63" i="12"/>
  <c r="AC287" i="12"/>
  <c r="BE287" i="12" s="1"/>
  <c r="CG287" i="12" s="1"/>
  <c r="AC99" i="12"/>
  <c r="AC112" i="12" s="1"/>
  <c r="R267" i="10"/>
  <c r="AT211" i="10"/>
  <c r="R262" i="10"/>
  <c r="U153" i="10"/>
  <c r="BY153" i="10" s="1"/>
  <c r="BY168" i="10" s="1"/>
  <c r="U308" i="10"/>
  <c r="BY308" i="10" s="1"/>
  <c r="BY318" i="10" s="1"/>
  <c r="G38" i="10"/>
  <c r="Z63" i="12"/>
  <c r="Z76" i="12" s="1"/>
  <c r="BB153" i="10"/>
  <c r="BB168" i="10" s="1"/>
  <c r="Z63" i="11"/>
  <c r="Z99" i="10"/>
  <c r="CD99" i="10" s="1"/>
  <c r="CD112" i="10" s="1"/>
  <c r="BB27" i="11"/>
  <c r="BB38" i="11" s="1"/>
  <c r="Z45" i="11"/>
  <c r="AA211" i="10"/>
  <c r="AA206" i="10"/>
  <c r="BC99" i="10"/>
  <c r="AL23" i="11"/>
  <c r="J41" i="11"/>
  <c r="BN41" i="11" s="1"/>
  <c r="I94" i="10"/>
  <c r="W188" i="10"/>
  <c r="BE139" i="12"/>
  <c r="CG139" i="12" s="1"/>
  <c r="AC157" i="12"/>
  <c r="BE157" i="12" s="1"/>
  <c r="CG157" i="12" s="1"/>
  <c r="AO44" i="12"/>
  <c r="BQ44" i="12" s="1"/>
  <c r="W308" i="10"/>
  <c r="CA308" i="10" s="1"/>
  <c r="CA318" i="10" s="1"/>
  <c r="W153" i="10"/>
  <c r="CA153" i="10" s="1"/>
  <c r="CA168" i="10" s="1"/>
  <c r="I38" i="10"/>
  <c r="T374" i="3"/>
  <c r="E370" i="3"/>
  <c r="E499" i="1"/>
  <c r="AA120" i="12"/>
  <c r="AA120" i="11"/>
  <c r="CE120" i="11" s="1"/>
  <c r="AI94" i="10"/>
  <c r="AW188" i="10"/>
  <c r="D99" i="12"/>
  <c r="AF63" i="12"/>
  <c r="D287" i="12"/>
  <c r="AF287" i="12" s="1"/>
  <c r="BH287" i="12" s="1"/>
  <c r="D76" i="12"/>
  <c r="E224" i="10"/>
  <c r="S225" i="10" s="1"/>
  <c r="AA307" i="12"/>
  <c r="BC307" i="12" s="1"/>
  <c r="CE307" i="12" s="1"/>
  <c r="AO27" i="11"/>
  <c r="M45" i="11"/>
  <c r="BQ45" i="11" s="1"/>
  <c r="BD63" i="12"/>
  <c r="AB99" i="12"/>
  <c r="AB112" i="12" s="1"/>
  <c r="AB287" i="12"/>
  <c r="BD287" i="12" s="1"/>
  <c r="CF287" i="12" s="1"/>
  <c r="T287" i="12"/>
  <c r="F99" i="12"/>
  <c r="AV63" i="12"/>
  <c r="T99" i="12"/>
  <c r="T112" i="12" s="1"/>
  <c r="F287" i="12"/>
  <c r="AH287" i="12" s="1"/>
  <c r="BJ287" i="12" s="1"/>
  <c r="O139" i="12"/>
  <c r="O139" i="11"/>
  <c r="BS139" i="11" s="1"/>
  <c r="AN26" i="12"/>
  <c r="BP26" i="12" s="1"/>
  <c r="L44" i="12"/>
  <c r="AO44" i="11"/>
  <c r="X305" i="12"/>
  <c r="AZ305" i="12" s="1"/>
  <c r="CB305" i="12" s="1"/>
  <c r="AZ25" i="12"/>
  <c r="CB25" i="12" s="1"/>
  <c r="AZ41" i="12"/>
  <c r="CB41" i="12" s="1"/>
  <c r="AP27" i="11"/>
  <c r="N45" i="11"/>
  <c r="BR45" i="11" s="1"/>
  <c r="AC307" i="12"/>
  <c r="BE307" i="12" s="1"/>
  <c r="CG307" i="12" s="1"/>
  <c r="AQ44" i="11"/>
  <c r="AC120" i="12"/>
  <c r="AC120" i="11"/>
  <c r="CG120" i="11" s="1"/>
  <c r="BA188" i="10"/>
  <c r="AM94" i="10"/>
  <c r="AU280" i="10"/>
  <c r="AG244" i="10"/>
  <c r="AG126" i="12" s="1"/>
  <c r="AZ188" i="10"/>
  <c r="AL94" i="10"/>
  <c r="E650" i="3"/>
  <c r="E645" i="3" s="1"/>
  <c r="E684" i="3" s="1"/>
  <c r="E884" i="1"/>
  <c r="AK94" i="10"/>
  <c r="AY188" i="10"/>
  <c r="BD45" i="12"/>
  <c r="AB157" i="11"/>
  <c r="BD139" i="11"/>
  <c r="AC211" i="10"/>
  <c r="BE99" i="10"/>
  <c r="AC206" i="10"/>
  <c r="R244" i="10"/>
  <c r="D206" i="10"/>
  <c r="AQ44" i="12"/>
  <c r="BS44" i="12" s="1"/>
  <c r="L27" i="12"/>
  <c r="L308" i="10"/>
  <c r="BP308" i="10" s="1"/>
  <c r="BP318" i="10" s="1"/>
  <c r="L27" i="11"/>
  <c r="BP27" i="11" s="1"/>
  <c r="L153" i="10"/>
  <c r="Z120" i="12"/>
  <c r="Z120" i="11"/>
  <c r="CD120" i="11" s="1"/>
  <c r="AL23" i="12"/>
  <c r="BN23" i="12" s="1"/>
  <c r="BD45" i="11"/>
  <c r="BD56" i="11" s="1"/>
  <c r="E1367" i="3"/>
  <c r="E1871" i="1"/>
  <c r="AM23" i="12"/>
  <c r="BO23" i="12" s="1"/>
  <c r="K41" i="12"/>
  <c r="D211" i="10"/>
  <c r="D267" i="10"/>
  <c r="AF99" i="10"/>
  <c r="AF112" i="10" s="1"/>
  <c r="M63" i="12"/>
  <c r="M63" i="11"/>
  <c r="BQ63" i="11" s="1"/>
  <c r="AO153" i="10"/>
  <c r="M99" i="10"/>
  <c r="BQ99" i="10" s="1"/>
  <c r="BQ112" i="10" s="1"/>
  <c r="AB120" i="12"/>
  <c r="AB120" i="11"/>
  <c r="CF120" i="11" s="1"/>
  <c r="BD99" i="10"/>
  <c r="AB206" i="10"/>
  <c r="AB211" i="10"/>
  <c r="O63" i="12"/>
  <c r="O63" i="11"/>
  <c r="BS63" i="11" s="1"/>
  <c r="O99" i="10"/>
  <c r="BS99" i="10" s="1"/>
  <c r="BS112" i="10" s="1"/>
  <c r="AQ153" i="10"/>
  <c r="AN26" i="11"/>
  <c r="L44" i="11"/>
  <c r="BP44" i="11" s="1"/>
  <c r="AT99" i="11"/>
  <c r="AT112" i="11" s="1"/>
  <c r="R323" i="11"/>
  <c r="BV323" i="11" s="1"/>
  <c r="BV336" i="11" s="1"/>
  <c r="AI20" i="10"/>
  <c r="AW38" i="10"/>
  <c r="AN43" i="11"/>
  <c r="G94" i="10"/>
  <c r="U188" i="10"/>
  <c r="N63" i="12"/>
  <c r="AP153" i="10"/>
  <c r="N63" i="11"/>
  <c r="BR63" i="11" s="1"/>
  <c r="N99" i="10"/>
  <c r="BR99" i="10" s="1"/>
  <c r="BR112" i="10" s="1"/>
  <c r="AH153" i="10"/>
  <c r="F99" i="10"/>
  <c r="BJ99" i="10" s="1"/>
  <c r="BJ112" i="10" s="1"/>
  <c r="AG262" i="10"/>
  <c r="BB44" i="12"/>
  <c r="CD44" i="12" s="1"/>
  <c r="AP44" i="11"/>
  <c r="AQ43" i="11"/>
  <c r="W293" i="10"/>
  <c r="V188" i="10"/>
  <c r="H94" i="10"/>
  <c r="AB157" i="12"/>
  <c r="BD157" i="12" s="1"/>
  <c r="CF157" i="12" s="1"/>
  <c r="BD139" i="12"/>
  <c r="CF139" i="12" s="1"/>
  <c r="AC287" i="11"/>
  <c r="AC99" i="11"/>
  <c r="BE63" i="11"/>
  <c r="BE76" i="11" s="1"/>
  <c r="U293" i="10"/>
  <c r="U300" i="10" s="1"/>
  <c r="H20" i="10"/>
  <c r="V38" i="10"/>
  <c r="AZ24" i="12"/>
  <c r="CB24" i="12" s="1"/>
  <c r="X304" i="12"/>
  <c r="AZ304" i="12" s="1"/>
  <c r="CB304" i="12" s="1"/>
  <c r="Z139" i="11"/>
  <c r="Z139" i="12"/>
  <c r="E244" i="10"/>
  <c r="S280" i="10"/>
  <c r="S46" i="10"/>
  <c r="BW46" i="10" s="1"/>
  <c r="BW56" i="10" s="1"/>
  <c r="J94" i="10"/>
  <c r="X188" i="10"/>
  <c r="BC63" i="12"/>
  <c r="AA287" i="12"/>
  <c r="BC287" i="12" s="1"/>
  <c r="CE287" i="12" s="1"/>
  <c r="AA99" i="12"/>
  <c r="AA112" i="12" s="1"/>
  <c r="R323" i="12"/>
  <c r="AT99" i="12"/>
  <c r="AM23" i="11"/>
  <c r="K41" i="11"/>
  <c r="BO41" i="11" s="1"/>
  <c r="E496" i="1"/>
  <c r="E367" i="3"/>
  <c r="AN43" i="12"/>
  <c r="BP43" i="12" s="1"/>
  <c r="E262" i="10"/>
  <c r="Y25" i="11"/>
  <c r="CC25" i="11" s="1"/>
  <c r="Y25" i="12"/>
  <c r="AA325" i="12"/>
  <c r="BC325" i="12" s="1"/>
  <c r="CE325" i="12" s="1"/>
  <c r="BC45" i="12"/>
  <c r="M139" i="12"/>
  <c r="M139" i="11"/>
  <c r="AV99" i="10"/>
  <c r="T206" i="10"/>
  <c r="T211" i="10"/>
  <c r="AQ27" i="11"/>
  <c r="O307" i="11"/>
  <c r="O45" i="11"/>
  <c r="BS45" i="11" s="1"/>
  <c r="BA41" i="12"/>
  <c r="CC41" i="12" s="1"/>
  <c r="AG323" i="11"/>
  <c r="E300" i="11"/>
  <c r="E336" i="11"/>
  <c r="Y20" i="10"/>
  <c r="Y304" i="11"/>
  <c r="BA24" i="11"/>
  <c r="Y42" i="11"/>
  <c r="CC42" i="11" s="1"/>
  <c r="AX188" i="10"/>
  <c r="AJ94" i="10"/>
  <c r="N139" i="12"/>
  <c r="N139" i="11"/>
  <c r="V132" i="10"/>
  <c r="BC139" i="11"/>
  <c r="AA157" i="11"/>
  <c r="AA325" i="11" s="1"/>
  <c r="E1874" i="1"/>
  <c r="E1370" i="3"/>
  <c r="AZ24" i="11"/>
  <c r="X304" i="11"/>
  <c r="X42" i="11"/>
  <c r="CB42" i="11" s="1"/>
  <c r="Z293" i="10"/>
  <c r="Z300" i="10" s="1"/>
  <c r="Z318" i="10" s="1"/>
  <c r="Z45" i="12"/>
  <c r="Z56" i="12" s="1"/>
  <c r="Z307" i="12"/>
  <c r="BB307" i="12" s="1"/>
  <c r="CD307" i="12" s="1"/>
  <c r="BB27" i="12"/>
  <c r="K94" i="10"/>
  <c r="Y188" i="10"/>
  <c r="AA99" i="11"/>
  <c r="BC63" i="11"/>
  <c r="BC76" i="11" s="1"/>
  <c r="AA287" i="11"/>
  <c r="AB307" i="11"/>
  <c r="BE139" i="11"/>
  <c r="AC157" i="11"/>
  <c r="BB44" i="11"/>
  <c r="AL38" i="10"/>
  <c r="J20" i="10"/>
  <c r="X38" i="11"/>
  <c r="E127" i="3"/>
  <c r="E166" i="1"/>
  <c r="X168" i="10"/>
  <c r="D287" i="11"/>
  <c r="AF63" i="11"/>
  <c r="AF76" i="11" s="1"/>
  <c r="D99" i="11"/>
  <c r="BH99" i="11" s="1"/>
  <c r="D76" i="11"/>
  <c r="AO27" i="12"/>
  <c r="BQ27" i="12" s="1"/>
  <c r="M45" i="12"/>
  <c r="AZ41" i="11"/>
  <c r="AB99" i="11"/>
  <c r="BD63" i="11"/>
  <c r="BD76" i="11" s="1"/>
  <c r="AB287" i="11"/>
  <c r="T99" i="11"/>
  <c r="F99" i="11"/>
  <c r="BJ99" i="11" s="1"/>
  <c r="AV63" i="11"/>
  <c r="AV76" i="11" s="1"/>
  <c r="AH76" i="11" s="1"/>
  <c r="F287" i="11"/>
  <c r="T287" i="11"/>
  <c r="BX287" i="11" s="1"/>
  <c r="BX300" i="11" s="1"/>
  <c r="BE45" i="11"/>
  <c r="BE56" i="11" s="1"/>
  <c r="AQ27" i="12"/>
  <c r="BS27" i="12" s="1"/>
  <c r="O307" i="12"/>
  <c r="AQ307" i="12" s="1"/>
  <c r="BS307" i="12" s="1"/>
  <c r="O45" i="12"/>
  <c r="E169" i="1"/>
  <c r="E130" i="3"/>
  <c r="AP44" i="12"/>
  <c r="BR44" i="12" s="1"/>
  <c r="AQ43" i="12"/>
  <c r="BS43" i="12" s="1"/>
  <c r="E1047" i="3"/>
  <c r="E1431" i="1"/>
  <c r="AZ25" i="11"/>
  <c r="X305" i="11"/>
  <c r="X43" i="11"/>
  <c r="CB43" i="11" s="1"/>
  <c r="BA24" i="12"/>
  <c r="CC24" i="12" s="1"/>
  <c r="Y42" i="12"/>
  <c r="Y304" i="12"/>
  <c r="BA304" i="12" s="1"/>
  <c r="CC304" i="12" s="1"/>
  <c r="BC45" i="11"/>
  <c r="BC56" i="11" s="1"/>
  <c r="N307" i="12"/>
  <c r="AP307" i="12" s="1"/>
  <c r="BR307" i="12" s="1"/>
  <c r="N45" i="12"/>
  <c r="AP27" i="12"/>
  <c r="BR27" i="12" s="1"/>
  <c r="AC325" i="12"/>
  <c r="BE325" i="12" s="1"/>
  <c r="CG325" i="12" s="1"/>
  <c r="BE45" i="12"/>
  <c r="E267" i="10"/>
  <c r="AZ132" i="10"/>
  <c r="BA41" i="11"/>
  <c r="E1434" i="1"/>
  <c r="E1050" i="3"/>
  <c r="X615" i="3"/>
  <c r="I812" i="1"/>
  <c r="W812" i="1" s="1"/>
  <c r="AU819" i="1"/>
  <c r="AU820" i="1"/>
  <c r="X616" i="3"/>
  <c r="G11" i="1"/>
  <c r="X618" i="3"/>
  <c r="AU822" i="1"/>
  <c r="AU821" i="1"/>
  <c r="X617" i="3"/>
  <c r="V2494" i="3"/>
  <c r="W2254" i="3"/>
  <c r="H2085" i="3"/>
  <c r="H2124" i="3" s="1"/>
  <c r="H965" i="3"/>
  <c r="H1004" i="3" s="1"/>
  <c r="H1884" i="3"/>
  <c r="H1964" i="3"/>
  <c r="V2365" i="3"/>
  <c r="W12" i="3"/>
  <c r="AE2014" i="3"/>
  <c r="H2045" i="3"/>
  <c r="H2084" i="3" s="1"/>
  <c r="W2325" i="3"/>
  <c r="H2325" i="3"/>
  <c r="H2364" i="3" s="1"/>
  <c r="H845" i="3"/>
  <c r="H884" i="3" s="1"/>
  <c r="X2130" i="3"/>
  <c r="I2926" i="1"/>
  <c r="W2045" i="3"/>
  <c r="W45" i="3"/>
  <c r="W1965" i="3"/>
  <c r="V2485" i="3"/>
  <c r="BC325" i="11" l="1"/>
  <c r="CE325" i="11"/>
  <c r="AH287" i="11"/>
  <c r="BJ287" i="11"/>
  <c r="AA112" i="11"/>
  <c r="CE99" i="11"/>
  <c r="CE112" i="11" s="1"/>
  <c r="AZ304" i="11"/>
  <c r="CB304" i="11"/>
  <c r="N307" i="11"/>
  <c r="BR139" i="11"/>
  <c r="AC112" i="11"/>
  <c r="CG99" i="11"/>
  <c r="CG112" i="11" s="1"/>
  <c r="AF267" i="10"/>
  <c r="BH267" i="10"/>
  <c r="Z76" i="11"/>
  <c r="CD63" i="11"/>
  <c r="CD76" i="11" s="1"/>
  <c r="AT267" i="10"/>
  <c r="AT280" i="10" s="1"/>
  <c r="BV267" i="10"/>
  <c r="BV280" i="10" s="1"/>
  <c r="X321" i="10"/>
  <c r="CB321" i="10" s="1"/>
  <c r="CB153" i="10"/>
  <c r="CB168" i="10" s="1"/>
  <c r="AL322" i="10"/>
  <c r="BN322" i="10"/>
  <c r="BC307" i="11"/>
  <c r="CE307" i="11"/>
  <c r="AZ305" i="11"/>
  <c r="CB305" i="11"/>
  <c r="T112" i="11"/>
  <c r="BX99" i="11"/>
  <c r="BX112" i="11" s="1"/>
  <c r="BJ112" i="11" s="1"/>
  <c r="Z307" i="11"/>
  <c r="CD139" i="11"/>
  <c r="BE287" i="11"/>
  <c r="CG287" i="11"/>
  <c r="AF211" i="10"/>
  <c r="BH211" i="10"/>
  <c r="BH224" i="10" s="1"/>
  <c r="X318" i="10"/>
  <c r="CB308" i="10"/>
  <c r="CB318" i="10" s="1"/>
  <c r="AX324" i="10"/>
  <c r="BZ324" i="10"/>
  <c r="AK322" i="10"/>
  <c r="BM322" i="10"/>
  <c r="E3780" i="1"/>
  <c r="T2775" i="3"/>
  <c r="BD287" i="11"/>
  <c r="CF287" i="11"/>
  <c r="M307" i="11"/>
  <c r="BQ139" i="11"/>
  <c r="BC76" i="12"/>
  <c r="CE63" i="12"/>
  <c r="CE76" i="12" s="1"/>
  <c r="AV76" i="12"/>
  <c r="AH76" i="12" s="1"/>
  <c r="BX63" i="12"/>
  <c r="BX76" i="12" s="1"/>
  <c r="BJ76" i="12" s="1"/>
  <c r="AZ324" i="10"/>
  <c r="CB324" i="10"/>
  <c r="AJ322" i="10"/>
  <c r="BL322" i="10"/>
  <c r="BE307" i="11"/>
  <c r="CG307" i="11"/>
  <c r="AF287" i="11"/>
  <c r="BH287" i="11"/>
  <c r="BE157" i="11"/>
  <c r="CG157" i="11"/>
  <c r="BB38" i="12"/>
  <c r="CD27" i="12"/>
  <c r="CD38" i="12" s="1"/>
  <c r="L321" i="10"/>
  <c r="BP321" i="10" s="1"/>
  <c r="BP153" i="10"/>
  <c r="BE76" i="12"/>
  <c r="CG63" i="12"/>
  <c r="CG76" i="12" s="1"/>
  <c r="BA324" i="10"/>
  <c r="CC324" i="10"/>
  <c r="AI322" i="10"/>
  <c r="BK322" i="10"/>
  <c r="BQ76" i="11"/>
  <c r="AG267" i="10"/>
  <c r="BI267" i="10"/>
  <c r="AB112" i="11"/>
  <c r="CF99" i="11"/>
  <c r="CF112" i="11" s="1"/>
  <c r="BC56" i="12"/>
  <c r="CE45" i="12"/>
  <c r="CE56" i="12" s="1"/>
  <c r="AC224" i="10"/>
  <c r="CG211" i="10"/>
  <c r="CG224" i="10" s="1"/>
  <c r="AA224" i="10"/>
  <c r="CE211" i="10"/>
  <c r="CE224" i="10" s="1"/>
  <c r="AM322" i="10"/>
  <c r="BO322" i="10"/>
  <c r="BS76" i="11"/>
  <c r="BR76" i="11"/>
  <c r="BD307" i="11"/>
  <c r="CF307" i="11"/>
  <c r="AQ307" i="11"/>
  <c r="BS307" i="11"/>
  <c r="Z56" i="11"/>
  <c r="CD45" i="11"/>
  <c r="CD56" i="11" s="1"/>
  <c r="AU323" i="10"/>
  <c r="BW323" i="10"/>
  <c r="BC287" i="11"/>
  <c r="CE287" i="11"/>
  <c r="BA304" i="11"/>
  <c r="CC304" i="11"/>
  <c r="AT112" i="12"/>
  <c r="BV99" i="12"/>
  <c r="BV112" i="12" s="1"/>
  <c r="AB224" i="10"/>
  <c r="CF211" i="10"/>
  <c r="CF224" i="10" s="1"/>
  <c r="BD157" i="11"/>
  <c r="CF157" i="11"/>
  <c r="AF76" i="12"/>
  <c r="BH63" i="12"/>
  <c r="BH76" i="12" s="1"/>
  <c r="BH112" i="11"/>
  <c r="BC157" i="11"/>
  <c r="CE157" i="11"/>
  <c r="BE56" i="12"/>
  <c r="CG45" i="12"/>
  <c r="CG56" i="12" s="1"/>
  <c r="T224" i="10"/>
  <c r="BX211" i="10"/>
  <c r="BX224" i="10" s="1"/>
  <c r="AB325" i="11"/>
  <c r="BD56" i="12"/>
  <c r="CF45" i="12"/>
  <c r="CF56" i="12" s="1"/>
  <c r="BD76" i="12"/>
  <c r="CF63" i="12"/>
  <c r="CF76" i="12" s="1"/>
  <c r="AT300" i="12"/>
  <c r="BV287" i="12"/>
  <c r="BV300" i="12" s="1"/>
  <c r="BI280" i="10"/>
  <c r="E365" i="3"/>
  <c r="E404" i="3" s="1"/>
  <c r="AV287" i="11"/>
  <c r="AV300" i="11" s="1"/>
  <c r="T300" i="11"/>
  <c r="H1902" i="1"/>
  <c r="H2067" i="1"/>
  <c r="H2122" i="1"/>
  <c r="H1957" i="1"/>
  <c r="H2012" i="1"/>
  <c r="H1737" i="1"/>
  <c r="BB318" i="10"/>
  <c r="AN318" i="10" s="1"/>
  <c r="AT323" i="11"/>
  <c r="AT336" i="11" s="1"/>
  <c r="R336" i="11"/>
  <c r="L318" i="10"/>
  <c r="D3499" i="1"/>
  <c r="D3505" i="1" s="1"/>
  <c r="D3059" i="1"/>
  <c r="D3065" i="1" s="1"/>
  <c r="D2619" i="1"/>
  <c r="D2625" i="1" s="1"/>
  <c r="D749" i="1"/>
  <c r="D755" i="1" s="1"/>
  <c r="D1849" i="1"/>
  <c r="D1855" i="1" s="1"/>
  <c r="D1299" i="1"/>
  <c r="D1305" i="1" s="1"/>
  <c r="D584" i="1"/>
  <c r="D590" i="1" s="1"/>
  <c r="D3389" i="1"/>
  <c r="D3395" i="1" s="1"/>
  <c r="D2839" i="1"/>
  <c r="D2845" i="1" s="1"/>
  <c r="D1629" i="1"/>
  <c r="D1635" i="1" s="1"/>
  <c r="D1079" i="1"/>
  <c r="D1085" i="1" s="1"/>
  <c r="D1024" i="1"/>
  <c r="D1030" i="1" s="1"/>
  <c r="D3444" i="1"/>
  <c r="D3450" i="1" s="1"/>
  <c r="D3004" i="1"/>
  <c r="D3010" i="1" s="1"/>
  <c r="D2564" i="1"/>
  <c r="D2570" i="1" s="1"/>
  <c r="D694" i="1"/>
  <c r="D700" i="1" s="1"/>
  <c r="D419" i="1"/>
  <c r="D425" i="1" s="1"/>
  <c r="D1464" i="1"/>
  <c r="D1470" i="1" s="1"/>
  <c r="D3169" i="1"/>
  <c r="D3175" i="1" s="1"/>
  <c r="D2399" i="1"/>
  <c r="D2405" i="1" s="1"/>
  <c r="D309" i="1"/>
  <c r="D315" i="1" s="1"/>
  <c r="D969" i="1"/>
  <c r="D975" i="1" s="1"/>
  <c r="D3664" i="1"/>
  <c r="D3670" i="1" s="1"/>
  <c r="D3114" i="1"/>
  <c r="D3120" i="1" s="1"/>
  <c r="D2454" i="1"/>
  <c r="D2460" i="1" s="1"/>
  <c r="D89" i="1"/>
  <c r="D95" i="1" s="1"/>
  <c r="D1574" i="1"/>
  <c r="D1580" i="1" s="1"/>
  <c r="D3719" i="1"/>
  <c r="D3725" i="1" s="1"/>
  <c r="D2949" i="1"/>
  <c r="D2955" i="1" s="1"/>
  <c r="D1519" i="1"/>
  <c r="D1525" i="1" s="1"/>
  <c r="D474" i="1"/>
  <c r="D480" i="1" s="1"/>
  <c r="D3554" i="1"/>
  <c r="D3560" i="1" s="1"/>
  <c r="D2894" i="1"/>
  <c r="D2900" i="1" s="1"/>
  <c r="D2344" i="1"/>
  <c r="D2350" i="1" s="1"/>
  <c r="D1134" i="1"/>
  <c r="D1140" i="1" s="1"/>
  <c r="D1354" i="1"/>
  <c r="D1360" i="1" s="1"/>
  <c r="D3609" i="1"/>
  <c r="D3615" i="1" s="1"/>
  <c r="D2729" i="1"/>
  <c r="D2735" i="1" s="1"/>
  <c r="D144" i="1"/>
  <c r="D150" i="1" s="1"/>
  <c r="D1409" i="1"/>
  <c r="D1415" i="1" s="1"/>
  <c r="D364" i="1"/>
  <c r="D370" i="1" s="1"/>
  <c r="D3334" i="1"/>
  <c r="D3340" i="1" s="1"/>
  <c r="D2784" i="1"/>
  <c r="D2790" i="1" s="1"/>
  <c r="D804" i="1"/>
  <c r="D810" i="1" s="1"/>
  <c r="D2179" i="1"/>
  <c r="D2185" i="1" s="1"/>
  <c r="D1244" i="1"/>
  <c r="D1250" i="1" s="1"/>
  <c r="D3279" i="1"/>
  <c r="D3285" i="1" s="1"/>
  <c r="D1189" i="1"/>
  <c r="D1195" i="1" s="1"/>
  <c r="D199" i="1"/>
  <c r="D205" i="1" s="1"/>
  <c r="D2509" i="1"/>
  <c r="D2515" i="1" s="1"/>
  <c r="D3774" i="1"/>
  <c r="D1794" i="1"/>
  <c r="D1800" i="1" s="1"/>
  <c r="D3224" i="1"/>
  <c r="D3230" i="1" s="1"/>
  <c r="D529" i="1"/>
  <c r="D535" i="1" s="1"/>
  <c r="D914" i="1"/>
  <c r="D920" i="1" s="1"/>
  <c r="D2674" i="1"/>
  <c r="D2680" i="1" s="1"/>
  <c r="I1682" i="1"/>
  <c r="I1688" i="1" s="1"/>
  <c r="I2012" i="1"/>
  <c r="I2018" i="1" s="1"/>
  <c r="I1902" i="1"/>
  <c r="I1908" i="1" s="1"/>
  <c r="I2122" i="1"/>
  <c r="I2128" i="1" s="1"/>
  <c r="J2122" i="1"/>
  <c r="J2128" i="1" s="1"/>
  <c r="J2012" i="1"/>
  <c r="J2018" i="1" s="1"/>
  <c r="J1902" i="1"/>
  <c r="J1908" i="1" s="1"/>
  <c r="J1957" i="1"/>
  <c r="J1963" i="1" s="1"/>
  <c r="K2012" i="1"/>
  <c r="K2018" i="1" s="1"/>
  <c r="K1682" i="1"/>
  <c r="K1688" i="1" s="1"/>
  <c r="K1902" i="1"/>
  <c r="K1908" i="1" s="1"/>
  <c r="K1737" i="1"/>
  <c r="K1743" i="1" s="1"/>
  <c r="K1957" i="1"/>
  <c r="K1963" i="1" s="1"/>
  <c r="K2122" i="1"/>
  <c r="K2128" i="1" s="1"/>
  <c r="K2067" i="1"/>
  <c r="K2073" i="1" s="1"/>
  <c r="W321" i="10"/>
  <c r="CA321" i="10" s="1"/>
  <c r="W168" i="10"/>
  <c r="AW318" i="10"/>
  <c r="AI318" i="10" s="1"/>
  <c r="U318" i="10"/>
  <c r="L1962" i="1"/>
  <c r="L1907" i="1"/>
  <c r="N1742" i="1"/>
  <c r="N1687" i="1"/>
  <c r="F112" i="10"/>
  <c r="T113" i="10" s="1"/>
  <c r="K1907" i="1"/>
  <c r="K2017" i="1"/>
  <c r="K2127" i="1"/>
  <c r="L2897" i="1"/>
  <c r="L752" i="1"/>
  <c r="L2402" i="1"/>
  <c r="L2347" i="1"/>
  <c r="L1302" i="1"/>
  <c r="L3062" i="1"/>
  <c r="L1412" i="1"/>
  <c r="L3227" i="1"/>
  <c r="L3722" i="1"/>
  <c r="L587" i="1"/>
  <c r="L3337" i="1"/>
  <c r="L202" i="1"/>
  <c r="L367" i="1"/>
  <c r="L2567" i="1"/>
  <c r="L2512" i="1"/>
  <c r="J2011" i="1"/>
  <c r="J2121" i="1"/>
  <c r="J1956" i="1"/>
  <c r="J1901" i="1"/>
  <c r="K3277" i="1"/>
  <c r="K3283" i="1" s="1"/>
  <c r="K2617" i="1"/>
  <c r="K2623" i="1" s="1"/>
  <c r="K87" i="1"/>
  <c r="K93" i="1" s="1"/>
  <c r="K3497" i="1"/>
  <c r="K3503" i="1" s="1"/>
  <c r="K2397" i="1"/>
  <c r="K2403" i="1" s="1"/>
  <c r="K1077" i="1"/>
  <c r="K1083" i="1" s="1"/>
  <c r="K857" i="1"/>
  <c r="K863" i="1" s="1"/>
  <c r="K252" i="1"/>
  <c r="K258" i="1" s="1"/>
  <c r="K1847" i="1"/>
  <c r="K1853" i="1" s="1"/>
  <c r="K2837" i="1"/>
  <c r="K2843" i="1" s="1"/>
  <c r="K527" i="1"/>
  <c r="K533" i="1" s="1"/>
  <c r="K1407" i="1"/>
  <c r="K1413" i="1" s="1"/>
  <c r="K2727" i="1"/>
  <c r="K2733" i="1" s="1"/>
  <c r="K3607" i="1"/>
  <c r="K3613" i="1" s="1"/>
  <c r="K802" i="1"/>
  <c r="K808" i="1" s="1"/>
  <c r="K1792" i="1"/>
  <c r="K1798" i="1" s="1"/>
  <c r="K3002" i="1"/>
  <c r="K3008" i="1" s="1"/>
  <c r="K472" i="1"/>
  <c r="K478" i="1" s="1"/>
  <c r="K1352" i="1"/>
  <c r="K1358" i="1" s="1"/>
  <c r="K2672" i="1"/>
  <c r="K2678" i="1" s="1"/>
  <c r="K3552" i="1"/>
  <c r="K3558" i="1" s="1"/>
  <c r="K1297" i="1"/>
  <c r="K1303" i="1" s="1"/>
  <c r="K3772" i="1"/>
  <c r="K3778" i="1" s="1"/>
  <c r="Z2779" i="3" s="1"/>
  <c r="K3717" i="1"/>
  <c r="K3723" i="1" s="1"/>
  <c r="K747" i="1"/>
  <c r="K753" i="1" s="1"/>
  <c r="K1627" i="1"/>
  <c r="K1633" i="1" s="1"/>
  <c r="K2947" i="1"/>
  <c r="K2953" i="1" s="1"/>
  <c r="K197" i="1"/>
  <c r="K203" i="1" s="1"/>
  <c r="K1022" i="1"/>
  <c r="K1028" i="1" s="1"/>
  <c r="K2342" i="1"/>
  <c r="K2348" i="1" s="1"/>
  <c r="K3222" i="1"/>
  <c r="K3228" i="1" s="1"/>
  <c r="K692" i="1"/>
  <c r="K698" i="1" s="1"/>
  <c r="K1572" i="1"/>
  <c r="K1578" i="1" s="1"/>
  <c r="K2892" i="1"/>
  <c r="K2898" i="1" s="1"/>
  <c r="K3057" i="1"/>
  <c r="K3063" i="1" s="1"/>
  <c r="K637" i="1"/>
  <c r="K643" i="1" s="1"/>
  <c r="K142" i="1"/>
  <c r="K148" i="1" s="1"/>
  <c r="K967" i="1"/>
  <c r="K973" i="1" s="1"/>
  <c r="K2287" i="1"/>
  <c r="K2293" i="1" s="1"/>
  <c r="K3167" i="1"/>
  <c r="K3173" i="1" s="1"/>
  <c r="K362" i="1"/>
  <c r="K368" i="1" s="1"/>
  <c r="K1242" i="1"/>
  <c r="K1248" i="1" s="1"/>
  <c r="K2562" i="1"/>
  <c r="K2568" i="1" s="1"/>
  <c r="K3442" i="1"/>
  <c r="K3448" i="1" s="1"/>
  <c r="K32" i="1"/>
  <c r="K38" i="1" s="1"/>
  <c r="K912" i="1"/>
  <c r="K918" i="1" s="1"/>
  <c r="K2177" i="1"/>
  <c r="K2183" i="1" s="1"/>
  <c r="K3112" i="1"/>
  <c r="K3118" i="1" s="1"/>
  <c r="K417" i="1"/>
  <c r="K423" i="1" s="1"/>
  <c r="K1517" i="1"/>
  <c r="K1523" i="1" s="1"/>
  <c r="K307" i="1"/>
  <c r="K313" i="1" s="1"/>
  <c r="K1187" i="1"/>
  <c r="K1193" i="1" s="1"/>
  <c r="K2507" i="1"/>
  <c r="K2513" i="1" s="1"/>
  <c r="K3387" i="1"/>
  <c r="K3393" i="1" s="1"/>
  <c r="K582" i="1"/>
  <c r="K588" i="1" s="1"/>
  <c r="K1462" i="1"/>
  <c r="K1468" i="1" s="1"/>
  <c r="K2782" i="1"/>
  <c r="K2788" i="1" s="1"/>
  <c r="K3662" i="1"/>
  <c r="K3668" i="1" s="1"/>
  <c r="K2232" i="1"/>
  <c r="K2238" i="1" s="1"/>
  <c r="K1132" i="1"/>
  <c r="K1138" i="1" s="1"/>
  <c r="K2452" i="1"/>
  <c r="K2458" i="1" s="1"/>
  <c r="K3332" i="1"/>
  <c r="K3338" i="1" s="1"/>
  <c r="H1517" i="1"/>
  <c r="H1523" i="1" s="1"/>
  <c r="H3112" i="1"/>
  <c r="H3118" i="1" s="1"/>
  <c r="H637" i="1"/>
  <c r="H643" i="1" s="1"/>
  <c r="H32" i="1"/>
  <c r="H38" i="1" s="1"/>
  <c r="H1792" i="1"/>
  <c r="H1798" i="1" s="1"/>
  <c r="H3607" i="1"/>
  <c r="H3613" i="1" s="1"/>
  <c r="H1407" i="1"/>
  <c r="H1413" i="1" s="1"/>
  <c r="H3332" i="1"/>
  <c r="H3338" i="1" s="1"/>
  <c r="H417" i="1"/>
  <c r="H423" i="1" s="1"/>
  <c r="H1627" i="1"/>
  <c r="H1633" i="1" s="1"/>
  <c r="H3167" i="1"/>
  <c r="H3173" i="1" s="1"/>
  <c r="H692" i="1"/>
  <c r="H698" i="1" s="1"/>
  <c r="H1572" i="1"/>
  <c r="H1578" i="1" s="1"/>
  <c r="H2837" i="1"/>
  <c r="H2843" i="1" s="1"/>
  <c r="H2727" i="1"/>
  <c r="H2733" i="1" s="1"/>
  <c r="H3002" i="1"/>
  <c r="H3008" i="1" s="1"/>
  <c r="H3387" i="1"/>
  <c r="H3393" i="1" s="1"/>
  <c r="H1462" i="1"/>
  <c r="H1468" i="1" s="1"/>
  <c r="H527" i="1"/>
  <c r="H533" i="1" s="1"/>
  <c r="H2452" i="1"/>
  <c r="H2458" i="1" s="1"/>
  <c r="H197" i="1"/>
  <c r="H203" i="1" s="1"/>
  <c r="H1847" i="1"/>
  <c r="H1853" i="1" s="1"/>
  <c r="H3717" i="1"/>
  <c r="H3723" i="1" s="1"/>
  <c r="H747" i="1"/>
  <c r="H753" i="1" s="1"/>
  <c r="H2287" i="1"/>
  <c r="H2293" i="1" s="1"/>
  <c r="H3442" i="1"/>
  <c r="H3448" i="1" s="1"/>
  <c r="H1187" i="1"/>
  <c r="H1193" i="1" s="1"/>
  <c r="H307" i="1"/>
  <c r="H313" i="1" s="1"/>
  <c r="H802" i="1"/>
  <c r="H808" i="1" s="1"/>
  <c r="H1077" i="1"/>
  <c r="H1083" i="1" s="1"/>
  <c r="H2672" i="1"/>
  <c r="H2678" i="1" s="1"/>
  <c r="H857" i="1"/>
  <c r="H863" i="1" s="1"/>
  <c r="H2782" i="1"/>
  <c r="H2788" i="1" s="1"/>
  <c r="H582" i="1"/>
  <c r="H588" i="1" s="1"/>
  <c r="H2507" i="1"/>
  <c r="H2513" i="1" s="1"/>
  <c r="H1022" i="1"/>
  <c r="H1028" i="1" s="1"/>
  <c r="H2562" i="1"/>
  <c r="H2568" i="1" s="1"/>
  <c r="H3772" i="1"/>
  <c r="H3778" i="1" s="1"/>
  <c r="W2779" i="3" s="1"/>
  <c r="H252" i="1"/>
  <c r="H258" i="1" s="1"/>
  <c r="H1132" i="1"/>
  <c r="H1138" i="1" s="1"/>
  <c r="H2397" i="1"/>
  <c r="H2403" i="1" s="1"/>
  <c r="H3277" i="1"/>
  <c r="H3283" i="1" s="1"/>
  <c r="H3552" i="1"/>
  <c r="H3558" i="1" s="1"/>
  <c r="H362" i="1"/>
  <c r="H368" i="1" s="1"/>
  <c r="H2232" i="1"/>
  <c r="H2238" i="1" s="1"/>
  <c r="H2342" i="1"/>
  <c r="H2348" i="1" s="1"/>
  <c r="H3662" i="1"/>
  <c r="H3668" i="1" s="1"/>
  <c r="H1242" i="1"/>
  <c r="H1248" i="1" s="1"/>
  <c r="H3222" i="1"/>
  <c r="H3228" i="1" s="1"/>
  <c r="H967" i="1"/>
  <c r="H973" i="1" s="1"/>
  <c r="H2947" i="1"/>
  <c r="H2953" i="1" s="1"/>
  <c r="H142" i="1"/>
  <c r="H148" i="1" s="1"/>
  <c r="H1297" i="1"/>
  <c r="H1303" i="1" s="1"/>
  <c r="H2892" i="1"/>
  <c r="H2898" i="1" s="1"/>
  <c r="H472" i="1"/>
  <c r="H478" i="1" s="1"/>
  <c r="H1352" i="1"/>
  <c r="H1358" i="1" s="1"/>
  <c r="H2617" i="1"/>
  <c r="H2623" i="1" s="1"/>
  <c r="H3497" i="1"/>
  <c r="H3503" i="1" s="1"/>
  <c r="H912" i="1"/>
  <c r="H918" i="1" s="1"/>
  <c r="H2177" i="1"/>
  <c r="H2183" i="1" s="1"/>
  <c r="H3057" i="1"/>
  <c r="H3063" i="1" s="1"/>
  <c r="H87" i="1"/>
  <c r="H93" i="1" s="1"/>
  <c r="E1740" i="1"/>
  <c r="E1746" i="1" s="1"/>
  <c r="E1685" i="1"/>
  <c r="E1691" i="1" s="1"/>
  <c r="E1960" i="1"/>
  <c r="E1966" i="1" s="1"/>
  <c r="E2125" i="1"/>
  <c r="E2131" i="1" s="1"/>
  <c r="E1905" i="1"/>
  <c r="E1911" i="1" s="1"/>
  <c r="E2070" i="1"/>
  <c r="E2076" i="1" s="1"/>
  <c r="E2015" i="1"/>
  <c r="E2021" i="1" s="1"/>
  <c r="AY318" i="10"/>
  <c r="AK318" i="10" s="1"/>
  <c r="W318" i="10"/>
  <c r="U321" i="10"/>
  <c r="BY321" i="10" s="1"/>
  <c r="U168" i="10"/>
  <c r="D224" i="10"/>
  <c r="R225" i="10" s="1"/>
  <c r="AZ321" i="10"/>
  <c r="F1358" i="1"/>
  <c r="F1356" i="1" s="1"/>
  <c r="F1350" i="1"/>
  <c r="F1368" i="1" s="1"/>
  <c r="L1742" i="1"/>
  <c r="L2072" i="1"/>
  <c r="N2127" i="1"/>
  <c r="N1907" i="1"/>
  <c r="D323" i="10"/>
  <c r="K1742" i="1"/>
  <c r="K2072" i="1"/>
  <c r="L532" i="1"/>
  <c r="L2292" i="1"/>
  <c r="L257" i="1"/>
  <c r="L3612" i="1"/>
  <c r="L3667" i="1"/>
  <c r="L917" i="1"/>
  <c r="L1027" i="1"/>
  <c r="L477" i="1"/>
  <c r="L1577" i="1"/>
  <c r="L422" i="1"/>
  <c r="L1137" i="1"/>
  <c r="L2182" i="1"/>
  <c r="L642" i="1"/>
  <c r="L807" i="1"/>
  <c r="L3007" i="1"/>
  <c r="L2952" i="1"/>
  <c r="AV206" i="10"/>
  <c r="AV112" i="10"/>
  <c r="E805" i="1"/>
  <c r="E811" i="1" s="1"/>
  <c r="E1575" i="1"/>
  <c r="E1581" i="1" s="1"/>
  <c r="E2730" i="1"/>
  <c r="E2736" i="1" s="1"/>
  <c r="E2675" i="1"/>
  <c r="E2681" i="1" s="1"/>
  <c r="E3390" i="1"/>
  <c r="E3396" i="1" s="1"/>
  <c r="E2345" i="1"/>
  <c r="E2351" i="1" s="1"/>
  <c r="E2510" i="1"/>
  <c r="E2516" i="1" s="1"/>
  <c r="E695" i="1"/>
  <c r="E701" i="1" s="1"/>
  <c r="E3775" i="1"/>
  <c r="E35" i="1"/>
  <c r="E41" i="1" s="1"/>
  <c r="E3665" i="1"/>
  <c r="E3671" i="1" s="1"/>
  <c r="E3060" i="1"/>
  <c r="E3066" i="1" s="1"/>
  <c r="E3610" i="1"/>
  <c r="E3616" i="1" s="1"/>
  <c r="E3225" i="1"/>
  <c r="E3231" i="1" s="1"/>
  <c r="E3280" i="1"/>
  <c r="E3286" i="1" s="1"/>
  <c r="E2895" i="1"/>
  <c r="E2901" i="1" s="1"/>
  <c r="E2180" i="1"/>
  <c r="E2186" i="1" s="1"/>
  <c r="E970" i="1"/>
  <c r="E976" i="1" s="1"/>
  <c r="E640" i="1"/>
  <c r="E646" i="1" s="1"/>
  <c r="E2290" i="1"/>
  <c r="E2296" i="1" s="1"/>
  <c r="E1795" i="1"/>
  <c r="E1801" i="1" s="1"/>
  <c r="E365" i="1"/>
  <c r="E371" i="1" s="1"/>
  <c r="E3005" i="1"/>
  <c r="E3011" i="1" s="1"/>
  <c r="E750" i="1"/>
  <c r="E756" i="1" s="1"/>
  <c r="E255" i="1"/>
  <c r="E261" i="1" s="1"/>
  <c r="E200" i="1"/>
  <c r="E206" i="1" s="1"/>
  <c r="E2235" i="1"/>
  <c r="E2241" i="1" s="1"/>
  <c r="E1135" i="1"/>
  <c r="E1141" i="1" s="1"/>
  <c r="E1520" i="1"/>
  <c r="E1526" i="1" s="1"/>
  <c r="E3555" i="1"/>
  <c r="E3561" i="1" s="1"/>
  <c r="E2840" i="1"/>
  <c r="E2846" i="1" s="1"/>
  <c r="E2565" i="1"/>
  <c r="E2571" i="1" s="1"/>
  <c r="E3500" i="1"/>
  <c r="E3506" i="1" s="1"/>
  <c r="E585" i="1"/>
  <c r="E591" i="1" s="1"/>
  <c r="E310" i="1"/>
  <c r="E316" i="1" s="1"/>
  <c r="E3115" i="1"/>
  <c r="E3121" i="1" s="1"/>
  <c r="E2400" i="1"/>
  <c r="E2406" i="1" s="1"/>
  <c r="E2785" i="1"/>
  <c r="E2791" i="1" s="1"/>
  <c r="E1300" i="1"/>
  <c r="E1306" i="1" s="1"/>
  <c r="E2620" i="1"/>
  <c r="E2626" i="1" s="1"/>
  <c r="E3335" i="1"/>
  <c r="E3341" i="1" s="1"/>
  <c r="E1025" i="1"/>
  <c r="E1031" i="1" s="1"/>
  <c r="E1245" i="1"/>
  <c r="E1251" i="1" s="1"/>
  <c r="E3720" i="1"/>
  <c r="E3726" i="1" s="1"/>
  <c r="E420" i="1"/>
  <c r="E426" i="1" s="1"/>
  <c r="E1355" i="1"/>
  <c r="E1361" i="1" s="1"/>
  <c r="E2455" i="1"/>
  <c r="E2461" i="1" s="1"/>
  <c r="E530" i="1"/>
  <c r="E536" i="1" s="1"/>
  <c r="E90" i="1"/>
  <c r="E96" i="1" s="1"/>
  <c r="E3170" i="1"/>
  <c r="E3176" i="1" s="1"/>
  <c r="E3445" i="1"/>
  <c r="E3451" i="1" s="1"/>
  <c r="E1465" i="1"/>
  <c r="E1471" i="1" s="1"/>
  <c r="E2950" i="1"/>
  <c r="E2956" i="1" s="1"/>
  <c r="E1190" i="1"/>
  <c r="E1196" i="1" s="1"/>
  <c r="E1630" i="1"/>
  <c r="E1636" i="1" s="1"/>
  <c r="E915" i="1"/>
  <c r="E921" i="1" s="1"/>
  <c r="E1080" i="1"/>
  <c r="E1086" i="1" s="1"/>
  <c r="AT323" i="12"/>
  <c r="R336" i="12"/>
  <c r="J3772" i="1"/>
  <c r="J3552" i="1"/>
  <c r="J3558" i="1" s="1"/>
  <c r="J3002" i="1"/>
  <c r="J3008" i="1" s="1"/>
  <c r="J2397" i="1"/>
  <c r="J2403" i="1" s="1"/>
  <c r="J1352" i="1"/>
  <c r="J1358" i="1" s="1"/>
  <c r="J802" i="1"/>
  <c r="J808" i="1" s="1"/>
  <c r="J252" i="1"/>
  <c r="J258" i="1" s="1"/>
  <c r="J3277" i="1"/>
  <c r="J3283" i="1" s="1"/>
  <c r="J2452" i="1"/>
  <c r="J2458" i="1" s="1"/>
  <c r="J472" i="1"/>
  <c r="J478" i="1" s="1"/>
  <c r="J3057" i="1"/>
  <c r="J3063" i="1" s="1"/>
  <c r="J1077" i="1"/>
  <c r="J1083" i="1" s="1"/>
  <c r="J2232" i="1"/>
  <c r="J2238" i="1" s="1"/>
  <c r="J3662" i="1"/>
  <c r="J3668" i="1" s="1"/>
  <c r="J2782" i="1"/>
  <c r="J2788" i="1" s="1"/>
  <c r="J1792" i="1"/>
  <c r="J1798" i="1" s="1"/>
  <c r="J857" i="1"/>
  <c r="J863" i="1" s="1"/>
  <c r="J87" i="1"/>
  <c r="J93" i="1" s="1"/>
  <c r="J3332" i="1"/>
  <c r="J3338" i="1" s="1"/>
  <c r="J2672" i="1"/>
  <c r="J2678" i="1" s="1"/>
  <c r="J1462" i="1"/>
  <c r="J1468" i="1" s="1"/>
  <c r="J582" i="1"/>
  <c r="J588" i="1" s="1"/>
  <c r="J32" i="1"/>
  <c r="J38" i="1" s="1"/>
  <c r="J1242" i="1"/>
  <c r="J1248" i="1" s="1"/>
  <c r="J2837" i="1"/>
  <c r="J2843" i="1" s="1"/>
  <c r="J1022" i="1"/>
  <c r="J1028" i="1" s="1"/>
  <c r="J2617" i="1"/>
  <c r="J2623" i="1" s="1"/>
  <c r="J3607" i="1"/>
  <c r="J3613" i="1" s="1"/>
  <c r="J527" i="1"/>
  <c r="J533" i="1" s="1"/>
  <c r="J1407" i="1"/>
  <c r="J1413" i="1" s="1"/>
  <c r="J2727" i="1"/>
  <c r="J2733" i="1" s="1"/>
  <c r="J362" i="1"/>
  <c r="J368" i="1" s="1"/>
  <c r="J1517" i="1"/>
  <c r="J1523" i="1" s="1"/>
  <c r="J3112" i="1"/>
  <c r="J3118" i="1" s="1"/>
  <c r="J197" i="1"/>
  <c r="J203" i="1" s="1"/>
  <c r="J1297" i="1"/>
  <c r="J1303" i="1" s="1"/>
  <c r="J2892" i="1"/>
  <c r="J2898" i="1" s="1"/>
  <c r="J747" i="1"/>
  <c r="J753" i="1" s="1"/>
  <c r="J1627" i="1"/>
  <c r="J1633" i="1" s="1"/>
  <c r="J2947" i="1"/>
  <c r="J2953" i="1" s="1"/>
  <c r="J637" i="1"/>
  <c r="J643" i="1" s="1"/>
  <c r="J2177" i="1"/>
  <c r="J2183" i="1" s="1"/>
  <c r="J3442" i="1"/>
  <c r="J3448" i="1" s="1"/>
  <c r="J417" i="1"/>
  <c r="J423" i="1" s="1"/>
  <c r="J1572" i="1"/>
  <c r="J1578" i="1" s="1"/>
  <c r="J3222" i="1"/>
  <c r="J3228" i="1" s="1"/>
  <c r="J142" i="1"/>
  <c r="J148" i="1" s="1"/>
  <c r="J967" i="1"/>
  <c r="J973" i="1" s="1"/>
  <c r="J2287" i="1"/>
  <c r="J2293" i="1" s="1"/>
  <c r="J3167" i="1"/>
  <c r="J3173" i="1" s="1"/>
  <c r="J912" i="1"/>
  <c r="J918" i="1" s="1"/>
  <c r="J2562" i="1"/>
  <c r="J2568" i="1" s="1"/>
  <c r="J692" i="1"/>
  <c r="J698" i="1" s="1"/>
  <c r="J2342" i="1"/>
  <c r="J2348" i="1" s="1"/>
  <c r="J3497" i="1"/>
  <c r="J3503" i="1" s="1"/>
  <c r="J307" i="1"/>
  <c r="J313" i="1" s="1"/>
  <c r="J1187" i="1"/>
  <c r="J1193" i="1" s="1"/>
  <c r="J2507" i="1"/>
  <c r="J2513" i="1" s="1"/>
  <c r="J3387" i="1"/>
  <c r="J3393" i="1" s="1"/>
  <c r="BD206" i="10"/>
  <c r="BD112" i="10"/>
  <c r="AN321" i="10"/>
  <c r="BE206" i="10"/>
  <c r="BE244" i="10" s="1"/>
  <c r="BE112" i="10"/>
  <c r="AV287" i="12"/>
  <c r="T300" i="12"/>
  <c r="BC206" i="10"/>
  <c r="BC112" i="10"/>
  <c r="F1303" i="1"/>
  <c r="F1301" i="1" s="1"/>
  <c r="F1295" i="1"/>
  <c r="F1313" i="1" s="1"/>
  <c r="L2127" i="1"/>
  <c r="L1687" i="1"/>
  <c r="N1962" i="1"/>
  <c r="I1957" i="1"/>
  <c r="I1963" i="1" s="1"/>
  <c r="W300" i="10"/>
  <c r="O112" i="10"/>
  <c r="AC113" i="10" s="1"/>
  <c r="K1687" i="1"/>
  <c r="L147" i="1"/>
  <c r="L3502" i="1"/>
  <c r="L1467" i="1"/>
  <c r="L1192" i="1"/>
  <c r="L2842" i="1"/>
  <c r="L2457" i="1"/>
  <c r="L312" i="1"/>
  <c r="L1632" i="1"/>
  <c r="L2622" i="1"/>
  <c r="L972" i="1"/>
  <c r="L2237" i="1"/>
  <c r="L2732" i="1"/>
  <c r="L1082" i="1"/>
  <c r="L1247" i="1"/>
  <c r="L3447" i="1"/>
  <c r="L3392" i="1"/>
  <c r="R323" i="10"/>
  <c r="BV323" i="10" s="1"/>
  <c r="S329" i="10"/>
  <c r="S326" i="10"/>
  <c r="BW326" i="10" s="1"/>
  <c r="S56" i="10"/>
  <c r="S154" i="10" s="1"/>
  <c r="BW154" i="10" s="1"/>
  <c r="BW168" i="10" s="1"/>
  <c r="G2617" i="1"/>
  <c r="G2623" i="1" s="1"/>
  <c r="G3497" i="1"/>
  <c r="G3503" i="1" s="1"/>
  <c r="G2947" i="1"/>
  <c r="G2953" i="1" s="1"/>
  <c r="G197" i="1"/>
  <c r="G203" i="1" s="1"/>
  <c r="G2342" i="1"/>
  <c r="G2348" i="1" s="1"/>
  <c r="G1132" i="1"/>
  <c r="G1138" i="1" s="1"/>
  <c r="G3277" i="1"/>
  <c r="G3283" i="1" s="1"/>
  <c r="G1242" i="1"/>
  <c r="G1248" i="1" s="1"/>
  <c r="G3057" i="1"/>
  <c r="G3063" i="1" s="1"/>
  <c r="G692" i="1"/>
  <c r="G698" i="1" s="1"/>
  <c r="G2287" i="1"/>
  <c r="G2293" i="1" s="1"/>
  <c r="G3442" i="1"/>
  <c r="G3448" i="1" s="1"/>
  <c r="G1462" i="1"/>
  <c r="G1468" i="1" s="1"/>
  <c r="G747" i="1"/>
  <c r="G753" i="1" s="1"/>
  <c r="G1627" i="1"/>
  <c r="G1633" i="1" s="1"/>
  <c r="G3112" i="1"/>
  <c r="G3118" i="1" s="1"/>
  <c r="G1077" i="1"/>
  <c r="G1083" i="1" s="1"/>
  <c r="G1847" i="1"/>
  <c r="G1853" i="1" s="1"/>
  <c r="G362" i="1"/>
  <c r="G368" i="1" s="1"/>
  <c r="G1517" i="1"/>
  <c r="G1523" i="1" s="1"/>
  <c r="G3662" i="1"/>
  <c r="G3668" i="1" s="1"/>
  <c r="G1022" i="1"/>
  <c r="G1028" i="1" s="1"/>
  <c r="G2562" i="1"/>
  <c r="G2568" i="1" s="1"/>
  <c r="G3772" i="1"/>
  <c r="G3778" i="1" s="1"/>
  <c r="V2779" i="3" s="1"/>
  <c r="G1352" i="1"/>
  <c r="G1358" i="1" s="1"/>
  <c r="G3607" i="1"/>
  <c r="G3613" i="1" s="1"/>
  <c r="G2397" i="1"/>
  <c r="G2403" i="1" s="1"/>
  <c r="G637" i="1"/>
  <c r="G643" i="1" s="1"/>
  <c r="G2177" i="1"/>
  <c r="G2183" i="1" s="1"/>
  <c r="G142" i="1"/>
  <c r="G148" i="1" s="1"/>
  <c r="G1297" i="1"/>
  <c r="G1303" i="1" s="1"/>
  <c r="G2837" i="1"/>
  <c r="G2843" i="1" s="1"/>
  <c r="G252" i="1"/>
  <c r="G258" i="1" s="1"/>
  <c r="G307" i="1"/>
  <c r="G313" i="1" s="1"/>
  <c r="G1187" i="1"/>
  <c r="G1193" i="1" s="1"/>
  <c r="G2452" i="1"/>
  <c r="G2458" i="1" s="1"/>
  <c r="G3552" i="1"/>
  <c r="G3558" i="1" s="1"/>
  <c r="G472" i="1"/>
  <c r="G478" i="1" s="1"/>
  <c r="G802" i="1"/>
  <c r="G808" i="1" s="1"/>
  <c r="G582" i="1"/>
  <c r="G588" i="1" s="1"/>
  <c r="G2727" i="1"/>
  <c r="G2733" i="1" s="1"/>
  <c r="G912" i="1"/>
  <c r="G918" i="1" s="1"/>
  <c r="G2507" i="1"/>
  <c r="G2513" i="1" s="1"/>
  <c r="G417" i="1"/>
  <c r="G423" i="1" s="1"/>
  <c r="G1572" i="1"/>
  <c r="G1578" i="1" s="1"/>
  <c r="G3167" i="1"/>
  <c r="G3173" i="1" s="1"/>
  <c r="G857" i="1"/>
  <c r="G863" i="1" s="1"/>
  <c r="G527" i="1"/>
  <c r="G533" i="1" s="1"/>
  <c r="G1407" i="1"/>
  <c r="G1413" i="1" s="1"/>
  <c r="G2892" i="1"/>
  <c r="G2898" i="1" s="1"/>
  <c r="G967" i="1"/>
  <c r="G973" i="1" s="1"/>
  <c r="G2232" i="1"/>
  <c r="G2238" i="1" s="1"/>
  <c r="G3332" i="1"/>
  <c r="G3338" i="1" s="1"/>
  <c r="M112" i="10"/>
  <c r="AA113" i="10" s="1"/>
  <c r="G2122" i="1"/>
  <c r="G2128" i="1" s="1"/>
  <c r="G1737" i="1"/>
  <c r="G1743" i="1" s="1"/>
  <c r="G1682" i="1"/>
  <c r="G1688" i="1" s="1"/>
  <c r="G1957" i="1"/>
  <c r="G1963" i="1" s="1"/>
  <c r="G1902" i="1"/>
  <c r="G1908" i="1" s="1"/>
  <c r="G2067" i="1"/>
  <c r="G2073" i="1" s="1"/>
  <c r="G2012" i="1"/>
  <c r="G2018" i="1" s="1"/>
  <c r="I306" i="1"/>
  <c r="I31" i="1"/>
  <c r="I966" i="1"/>
  <c r="I251" i="1"/>
  <c r="I2616" i="1"/>
  <c r="I2781" i="1"/>
  <c r="I581" i="1"/>
  <c r="I416" i="1"/>
  <c r="I2231" i="1"/>
  <c r="I1406" i="1"/>
  <c r="I691" i="1"/>
  <c r="I2396" i="1"/>
  <c r="I1131" i="1"/>
  <c r="I801" i="1"/>
  <c r="I2451" i="1"/>
  <c r="I3771" i="1"/>
  <c r="I3496" i="1"/>
  <c r="I3661" i="1"/>
  <c r="I1461" i="1"/>
  <c r="I1296" i="1"/>
  <c r="I2946" i="1"/>
  <c r="I3111" i="1"/>
  <c r="I196" i="1"/>
  <c r="I911" i="1"/>
  <c r="I2836" i="1"/>
  <c r="I1076" i="1"/>
  <c r="I2561" i="1"/>
  <c r="I1516" i="1"/>
  <c r="I1186" i="1"/>
  <c r="I471" i="1"/>
  <c r="I1626" i="1"/>
  <c r="I3056" i="1"/>
  <c r="I3221" i="1"/>
  <c r="I1021" i="1"/>
  <c r="I856" i="1"/>
  <c r="I2506" i="1"/>
  <c r="I2671" i="1"/>
  <c r="I746" i="1"/>
  <c r="I2726" i="1"/>
  <c r="I2176" i="1"/>
  <c r="I1846" i="1"/>
  <c r="I3441" i="1"/>
  <c r="I2286" i="1"/>
  <c r="I2341" i="1"/>
  <c r="I3551" i="1"/>
  <c r="I526" i="1"/>
  <c r="I3276" i="1"/>
  <c r="I3606" i="1"/>
  <c r="I141" i="1"/>
  <c r="I1351" i="1"/>
  <c r="I1571" i="1"/>
  <c r="I86" i="1"/>
  <c r="I636" i="1"/>
  <c r="I3386" i="1"/>
  <c r="I361" i="1"/>
  <c r="I3716" i="1"/>
  <c r="I1241" i="1"/>
  <c r="I802" i="1"/>
  <c r="I1407" i="1"/>
  <c r="I252" i="1"/>
  <c r="I258" i="1" s="1"/>
  <c r="I3277" i="1"/>
  <c r="I3283" i="1" s="1"/>
  <c r="I2397" i="1"/>
  <c r="I2403" i="1" s="1"/>
  <c r="I1462" i="1"/>
  <c r="I1468" i="1" s="1"/>
  <c r="I32" i="1"/>
  <c r="I38" i="1" s="1"/>
  <c r="I1242" i="1"/>
  <c r="I1248" i="1" s="1"/>
  <c r="I2837" i="1"/>
  <c r="I2843" i="1" s="1"/>
  <c r="I87" i="1"/>
  <c r="I93" i="1" s="1"/>
  <c r="I2727" i="1"/>
  <c r="I2733" i="1" s="1"/>
  <c r="I747" i="1"/>
  <c r="I753" i="1" s="1"/>
  <c r="I2287" i="1"/>
  <c r="I2293" i="1" s="1"/>
  <c r="I857" i="1"/>
  <c r="I863" i="1" s="1"/>
  <c r="I1847" i="1"/>
  <c r="I1853" i="1" s="1"/>
  <c r="I3222" i="1"/>
  <c r="I3228" i="1" s="1"/>
  <c r="I2672" i="1"/>
  <c r="I2678" i="1" s="1"/>
  <c r="I2947" i="1"/>
  <c r="I2953" i="1" s="1"/>
  <c r="I2452" i="1"/>
  <c r="I2458" i="1" s="1"/>
  <c r="I362" i="1"/>
  <c r="I368" i="1" s="1"/>
  <c r="I1572" i="1"/>
  <c r="I1578" i="1" s="1"/>
  <c r="I3112" i="1"/>
  <c r="I3118" i="1" s="1"/>
  <c r="I582" i="1"/>
  <c r="I588" i="1" s="1"/>
  <c r="I3662" i="1"/>
  <c r="I3668" i="1" s="1"/>
  <c r="I1022" i="1"/>
  <c r="I1028" i="1" s="1"/>
  <c r="I2617" i="1"/>
  <c r="I2623" i="1" s="1"/>
  <c r="I3772" i="1"/>
  <c r="I3778" i="1" s="1"/>
  <c r="X2779" i="3" s="1"/>
  <c r="I307" i="1"/>
  <c r="I313" i="1" s="1"/>
  <c r="I3057" i="1"/>
  <c r="I3063" i="1" s="1"/>
  <c r="I692" i="1"/>
  <c r="I698" i="1" s="1"/>
  <c r="I2232" i="1"/>
  <c r="I2238" i="1" s="1"/>
  <c r="I3387" i="1"/>
  <c r="I3393" i="1" s="1"/>
  <c r="I1187" i="1"/>
  <c r="I1193" i="1" s="1"/>
  <c r="I142" i="1"/>
  <c r="I148" i="1" s="1"/>
  <c r="I1352" i="1"/>
  <c r="I1358" i="1" s="1"/>
  <c r="I3497" i="1"/>
  <c r="I3503" i="1" s="1"/>
  <c r="I417" i="1"/>
  <c r="I423" i="1" s="1"/>
  <c r="I1297" i="1"/>
  <c r="I1303" i="1" s="1"/>
  <c r="I2562" i="1"/>
  <c r="I2568" i="1" s="1"/>
  <c r="I1132" i="1"/>
  <c r="I527" i="1"/>
  <c r="I533" i="1" s="1"/>
  <c r="I912" i="1"/>
  <c r="I918" i="1" s="1"/>
  <c r="I3607" i="1"/>
  <c r="I3613" i="1" s="1"/>
  <c r="I967" i="1"/>
  <c r="I973" i="1" s="1"/>
  <c r="I2507" i="1"/>
  <c r="I2513" i="1" s="1"/>
  <c r="I3717" i="1"/>
  <c r="I3723" i="1" s="1"/>
  <c r="I2177" i="1"/>
  <c r="I2183" i="1" s="1"/>
  <c r="I472" i="1"/>
  <c r="I478" i="1" s="1"/>
  <c r="I1627" i="1"/>
  <c r="I1633" i="1" s="1"/>
  <c r="I637" i="1"/>
  <c r="I643" i="1" s="1"/>
  <c r="I1517" i="1"/>
  <c r="I1523" i="1" s="1"/>
  <c r="I2782" i="1"/>
  <c r="I2788" i="1" s="1"/>
  <c r="I197" i="1"/>
  <c r="I203" i="1" s="1"/>
  <c r="I1077" i="1"/>
  <c r="I1083" i="1" s="1"/>
  <c r="I2342" i="1"/>
  <c r="I2348" i="1" s="1"/>
  <c r="I3442" i="1"/>
  <c r="I3448" i="1" s="1"/>
  <c r="Z112" i="10"/>
  <c r="G1021" i="1"/>
  <c r="G2506" i="1"/>
  <c r="G3276" i="1"/>
  <c r="G1186" i="1"/>
  <c r="G911" i="1"/>
  <c r="G3111" i="1"/>
  <c r="G3166" i="1"/>
  <c r="G1076" i="1"/>
  <c r="G801" i="1"/>
  <c r="G1626" i="1"/>
  <c r="G1846" i="1"/>
  <c r="G2176" i="1"/>
  <c r="G3331" i="1"/>
  <c r="G416" i="1"/>
  <c r="G2946" i="1"/>
  <c r="G1296" i="1"/>
  <c r="G856" i="1"/>
  <c r="G2341" i="1"/>
  <c r="G2396" i="1"/>
  <c r="G306" i="1"/>
  <c r="G2231" i="1"/>
  <c r="G2286" i="1"/>
  <c r="G196" i="1"/>
  <c r="G3771" i="1"/>
  <c r="G3056" i="1"/>
  <c r="G966" i="1"/>
  <c r="G691" i="1"/>
  <c r="G141" i="1"/>
  <c r="G3661" i="1"/>
  <c r="G1571" i="1"/>
  <c r="G1351" i="1"/>
  <c r="G3551" i="1"/>
  <c r="G3606" i="1"/>
  <c r="G1516" i="1"/>
  <c r="G1241" i="1"/>
  <c r="G2451" i="1"/>
  <c r="G2561" i="1"/>
  <c r="G2616" i="1"/>
  <c r="G526" i="1"/>
  <c r="G251" i="1"/>
  <c r="G1461" i="1"/>
  <c r="G471" i="1"/>
  <c r="G636" i="1"/>
  <c r="G3496" i="1"/>
  <c r="G2891" i="1"/>
  <c r="G361" i="1"/>
  <c r="G1406" i="1"/>
  <c r="G581" i="1"/>
  <c r="G2836" i="1"/>
  <c r="G3441" i="1"/>
  <c r="G746" i="1"/>
  <c r="G2726" i="1"/>
  <c r="G1131" i="1"/>
  <c r="AT262" i="10"/>
  <c r="AT224" i="10"/>
  <c r="J2836" i="1"/>
  <c r="J2781" i="1"/>
  <c r="J2341" i="1"/>
  <c r="J3551" i="1"/>
  <c r="J31" i="1"/>
  <c r="J2176" i="1"/>
  <c r="J1021" i="1"/>
  <c r="J1296" i="1"/>
  <c r="J3386" i="1"/>
  <c r="J3331" i="1"/>
  <c r="J1241" i="1"/>
  <c r="J1516" i="1"/>
  <c r="J3606" i="1"/>
  <c r="J471" i="1"/>
  <c r="J746" i="1"/>
  <c r="J3661" i="1"/>
  <c r="J86" i="1"/>
  <c r="J251" i="1"/>
  <c r="J526" i="1"/>
  <c r="J2616" i="1"/>
  <c r="J2561" i="1"/>
  <c r="J1461" i="1"/>
  <c r="J1791" i="1"/>
  <c r="J1626" i="1"/>
  <c r="J3771" i="1"/>
  <c r="J196" i="1"/>
  <c r="J2286" i="1"/>
  <c r="J2231" i="1"/>
  <c r="J3276" i="1"/>
  <c r="J3221" i="1"/>
  <c r="J1351" i="1"/>
  <c r="J306" i="1"/>
  <c r="J691" i="1"/>
  <c r="J966" i="1"/>
  <c r="J3056" i="1"/>
  <c r="J3001" i="1"/>
  <c r="J141" i="1"/>
  <c r="J416" i="1"/>
  <c r="J2506" i="1"/>
  <c r="J2451" i="1"/>
  <c r="J361" i="1"/>
  <c r="J636" i="1"/>
  <c r="J2726" i="1"/>
  <c r="J2671" i="1"/>
  <c r="J911" i="1"/>
  <c r="J1186" i="1"/>
  <c r="J1571" i="1"/>
  <c r="J2396" i="1"/>
  <c r="J1406" i="1"/>
  <c r="J3496" i="1"/>
  <c r="J3441" i="1"/>
  <c r="J581" i="1"/>
  <c r="J856" i="1"/>
  <c r="J2946" i="1"/>
  <c r="J2891" i="1"/>
  <c r="J801" i="1"/>
  <c r="J1076" i="1"/>
  <c r="J3166" i="1"/>
  <c r="J3111" i="1"/>
  <c r="E323" i="10"/>
  <c r="I3552" i="1"/>
  <c r="I3558" i="1" s="1"/>
  <c r="L2017" i="1"/>
  <c r="N2017" i="1"/>
  <c r="N2072" i="1"/>
  <c r="H1682" i="1"/>
  <c r="K1962" i="1"/>
  <c r="N112" i="10"/>
  <c r="AB113" i="10" s="1"/>
  <c r="L1357" i="1"/>
  <c r="L3557" i="1"/>
  <c r="L3117" i="1"/>
  <c r="L697" i="1"/>
  <c r="L37" i="1"/>
  <c r="L3777" i="1"/>
  <c r="AA2778" i="3" s="1"/>
  <c r="L862" i="1"/>
  <c r="L2677" i="1"/>
  <c r="L3172" i="1"/>
  <c r="L92" i="1"/>
  <c r="L2787" i="1"/>
  <c r="L3282" i="1"/>
  <c r="L1522" i="1"/>
  <c r="L1852" i="1"/>
  <c r="L1797" i="1"/>
  <c r="E1441" i="1"/>
  <c r="T1050" i="3"/>
  <c r="E1438" i="1"/>
  <c r="T1047" i="3"/>
  <c r="AQ45" i="12"/>
  <c r="BS45" i="12" s="1"/>
  <c r="AH99" i="11"/>
  <c r="F323" i="11"/>
  <c r="BJ323" i="11" s="1"/>
  <c r="BJ300" i="11" s="1"/>
  <c r="F112" i="11"/>
  <c r="T113" i="11" s="1"/>
  <c r="BD99" i="11"/>
  <c r="BD112" i="11" s="1"/>
  <c r="AB323" i="11"/>
  <c r="AO45" i="12"/>
  <c r="BQ45" i="12" s="1"/>
  <c r="X293" i="10"/>
  <c r="X300" i="10" s="1"/>
  <c r="T1370" i="3"/>
  <c r="E1881" i="1"/>
  <c r="AQ45" i="11"/>
  <c r="T267" i="10"/>
  <c r="AV211" i="10"/>
  <c r="T262" i="10"/>
  <c r="AO139" i="12"/>
  <c r="BQ139" i="12" s="1"/>
  <c r="M157" i="12"/>
  <c r="AO157" i="12" s="1"/>
  <c r="BQ157" i="12" s="1"/>
  <c r="AM41" i="11"/>
  <c r="J3778" i="1"/>
  <c r="Y2779" i="3" s="1"/>
  <c r="V293" i="10"/>
  <c r="V300" i="10" s="1"/>
  <c r="BE99" i="11"/>
  <c r="BE112" i="11" s="1"/>
  <c r="AC323" i="11"/>
  <c r="N99" i="12"/>
  <c r="AP63" i="12"/>
  <c r="N287" i="12"/>
  <c r="AP287" i="12" s="1"/>
  <c r="BR287" i="12" s="1"/>
  <c r="N76" i="12"/>
  <c r="AL25" i="12"/>
  <c r="BN25" i="12" s="1"/>
  <c r="J305" i="12"/>
  <c r="AL305" i="12" s="1"/>
  <c r="BN305" i="12" s="1"/>
  <c r="J43" i="12"/>
  <c r="AB117" i="12"/>
  <c r="AB117" i="11"/>
  <c r="CF117" i="11" s="1"/>
  <c r="CF132" i="11" s="1"/>
  <c r="AB267" i="10"/>
  <c r="BD211" i="10"/>
  <c r="AB262" i="10"/>
  <c r="AO99" i="10"/>
  <c r="M211" i="10"/>
  <c r="BQ211" i="10" s="1"/>
  <c r="M188" i="10"/>
  <c r="BB120" i="11"/>
  <c r="Z288" i="11"/>
  <c r="L63" i="12"/>
  <c r="AN153" i="10"/>
  <c r="L63" i="11"/>
  <c r="BP63" i="11" s="1"/>
  <c r="L99" i="10"/>
  <c r="BP99" i="10" s="1"/>
  <c r="BP112" i="10" s="1"/>
  <c r="AC117" i="12"/>
  <c r="AC267" i="10"/>
  <c r="BE211" i="10"/>
  <c r="AC117" i="11"/>
  <c r="CG117" i="11" s="1"/>
  <c r="CG132" i="11" s="1"/>
  <c r="AC262" i="10"/>
  <c r="AQ139" i="11"/>
  <c r="O157" i="11"/>
  <c r="BD99" i="12"/>
  <c r="AB323" i="12"/>
  <c r="BD323" i="12" s="1"/>
  <c r="CF323" i="12" s="1"/>
  <c r="E506" i="1"/>
  <c r="T370" i="3"/>
  <c r="AA244" i="10"/>
  <c r="M206" i="10"/>
  <c r="BB45" i="11"/>
  <c r="BB56" i="11" s="1"/>
  <c r="BB63" i="11"/>
  <c r="BB76" i="11" s="1"/>
  <c r="Z287" i="11"/>
  <c r="Z99" i="11"/>
  <c r="BE99" i="12"/>
  <c r="AC323" i="12"/>
  <c r="BE323" i="12" s="1"/>
  <c r="CG323" i="12" s="1"/>
  <c r="AZ153" i="10"/>
  <c r="AZ168" i="10" s="1"/>
  <c r="X63" i="11"/>
  <c r="X63" i="12"/>
  <c r="X76" i="12" s="1"/>
  <c r="X99" i="10"/>
  <c r="CB99" i="10" s="1"/>
  <c r="CB112" i="10" s="1"/>
  <c r="AZ27" i="11"/>
  <c r="X45" i="11"/>
  <c r="CB45" i="11" s="1"/>
  <c r="AZ43" i="11"/>
  <c r="E1045" i="3"/>
  <c r="E1084" i="3" s="1"/>
  <c r="AV99" i="11"/>
  <c r="AV112" i="11" s="1"/>
  <c r="T323" i="11"/>
  <c r="BX323" i="11" s="1"/>
  <c r="BX336" i="11" s="1"/>
  <c r="BJ336" i="11" s="1"/>
  <c r="AF99" i="11"/>
  <c r="AF112" i="11" s="1"/>
  <c r="D323" i="11"/>
  <c r="BH323" i="11" s="1"/>
  <c r="BH300" i="11" s="1"/>
  <c r="D112" i="11"/>
  <c r="R113" i="11" s="1"/>
  <c r="T127" i="3"/>
  <c r="E173" i="1"/>
  <c r="X56" i="12"/>
  <c r="AZ26" i="12"/>
  <c r="CB26" i="12" s="1"/>
  <c r="CB38" i="12" s="1"/>
  <c r="X38" i="12"/>
  <c r="AP139" i="11"/>
  <c r="N157" i="11"/>
  <c r="AG300" i="11"/>
  <c r="AG336" i="11"/>
  <c r="F206" i="10"/>
  <c r="T244" i="10"/>
  <c r="BA25" i="12"/>
  <c r="CC25" i="12" s="1"/>
  <c r="Y305" i="12"/>
  <c r="BA305" i="12" s="1"/>
  <c r="CC305" i="12" s="1"/>
  <c r="Y43" i="12"/>
  <c r="BB139" i="12"/>
  <c r="CD139" i="12" s="1"/>
  <c r="Z157" i="12"/>
  <c r="BB157" i="12" s="1"/>
  <c r="CD157" i="12" s="1"/>
  <c r="AZ42" i="12"/>
  <c r="CB42" i="12" s="1"/>
  <c r="X322" i="12"/>
  <c r="AZ322" i="12" s="1"/>
  <c r="CB322" i="12" s="1"/>
  <c r="AP99" i="10"/>
  <c r="N267" i="10"/>
  <c r="BR267" i="10" s="1"/>
  <c r="N211" i="10"/>
  <c r="N188" i="10"/>
  <c r="N224" i="10" s="1"/>
  <c r="AB225" i="10" s="1"/>
  <c r="AL25" i="11"/>
  <c r="J43" i="11"/>
  <c r="BN43" i="11" s="1"/>
  <c r="J305" i="11"/>
  <c r="AI38" i="10"/>
  <c r="AN44" i="11"/>
  <c r="O211" i="10"/>
  <c r="BS211" i="10" s="1"/>
  <c r="AQ99" i="10"/>
  <c r="AQ112" i="10" s="1"/>
  <c r="O188" i="10"/>
  <c r="N206" i="10"/>
  <c r="AB244" i="10"/>
  <c r="T1367" i="3"/>
  <c r="E1878" i="1"/>
  <c r="BB120" i="12"/>
  <c r="CD120" i="12" s="1"/>
  <c r="Z288" i="12"/>
  <c r="BB288" i="12" s="1"/>
  <c r="CD288" i="12" s="1"/>
  <c r="AN27" i="11"/>
  <c r="L45" i="11"/>
  <c r="BP45" i="11" s="1"/>
  <c r="AG280" i="10"/>
  <c r="BE120" i="11"/>
  <c r="AC288" i="11"/>
  <c r="AZ43" i="12"/>
  <c r="CB43" i="12" s="1"/>
  <c r="AN44" i="12"/>
  <c r="BP44" i="12" s="1"/>
  <c r="AQ139" i="12"/>
  <c r="BS139" i="12" s="1"/>
  <c r="O157" i="12"/>
  <c r="AQ157" i="12" s="1"/>
  <c r="BS157" i="12" s="1"/>
  <c r="AH99" i="12"/>
  <c r="BJ99" i="12" s="1"/>
  <c r="F323" i="12"/>
  <c r="F112" i="12"/>
  <c r="T113" i="12" s="1"/>
  <c r="I153" i="10"/>
  <c r="I308" i="10"/>
  <c r="BM308" i="10" s="1"/>
  <c r="BM318" i="10" s="1"/>
  <c r="AL41" i="11"/>
  <c r="AA117" i="11"/>
  <c r="CE117" i="11" s="1"/>
  <c r="CE132" i="11" s="1"/>
  <c r="AA117" i="12"/>
  <c r="AA267" i="10"/>
  <c r="BC211" i="10"/>
  <c r="AA262" i="10"/>
  <c r="M262" i="10" s="1"/>
  <c r="AW153" i="10"/>
  <c r="AW168" i="10" s="1"/>
  <c r="U63" i="11"/>
  <c r="U63" i="12"/>
  <c r="U76" i="12" s="1"/>
  <c r="G76" i="12" s="1"/>
  <c r="U99" i="10"/>
  <c r="BY99" i="10" s="1"/>
  <c r="BY112" i="10" s="1"/>
  <c r="AZ318" i="10"/>
  <c r="AL318" i="10" s="1"/>
  <c r="X307" i="11"/>
  <c r="E125" i="3"/>
  <c r="E164" i="3" s="1"/>
  <c r="AZ26" i="11"/>
  <c r="AZ38" i="11" s="1"/>
  <c r="X44" i="11"/>
  <c r="X322" i="11"/>
  <c r="AZ42" i="11"/>
  <c r="AP139" i="12"/>
  <c r="BR139" i="12" s="1"/>
  <c r="N157" i="12"/>
  <c r="AP157" i="12" s="1"/>
  <c r="BR157" i="12" s="1"/>
  <c r="K20" i="10"/>
  <c r="Y26" i="12"/>
  <c r="Y26" i="11"/>
  <c r="CC26" i="11" s="1"/>
  <c r="Y38" i="10"/>
  <c r="Y132" i="10" s="1"/>
  <c r="AV244" i="10"/>
  <c r="BA25" i="11"/>
  <c r="Y305" i="11"/>
  <c r="Y43" i="11"/>
  <c r="CC43" i="11" s="1"/>
  <c r="BC99" i="12"/>
  <c r="AA323" i="12"/>
  <c r="BC323" i="12" s="1"/>
  <c r="CE323" i="12" s="1"/>
  <c r="E280" i="10"/>
  <c r="S281" i="10" s="1"/>
  <c r="N99" i="11"/>
  <c r="BR99" i="11" s="1"/>
  <c r="AP63" i="11"/>
  <c r="AP76" i="11" s="1"/>
  <c r="N287" i="11"/>
  <c r="N76" i="11"/>
  <c r="O99" i="11"/>
  <c r="BS99" i="11" s="1"/>
  <c r="AQ63" i="11"/>
  <c r="AQ76" i="11" s="1"/>
  <c r="O287" i="11"/>
  <c r="O76" i="11"/>
  <c r="AP206" i="10"/>
  <c r="BD244" i="10"/>
  <c r="AB288" i="11"/>
  <c r="BD120" i="11"/>
  <c r="AO63" i="11"/>
  <c r="AO76" i="11" s="1"/>
  <c r="M99" i="11"/>
  <c r="BQ99" i="11" s="1"/>
  <c r="M287" i="11"/>
  <c r="M76" i="11"/>
  <c r="E1365" i="3"/>
  <c r="E1404" i="3" s="1"/>
  <c r="L139" i="12"/>
  <c r="L307" i="12" s="1"/>
  <c r="AN307" i="12" s="1"/>
  <c r="BP307" i="12" s="1"/>
  <c r="L139" i="11"/>
  <c r="BP139" i="11" s="1"/>
  <c r="R280" i="10"/>
  <c r="D280" i="10" s="1"/>
  <c r="R281" i="10" s="1"/>
  <c r="D244" i="10"/>
  <c r="R46" i="10"/>
  <c r="AC244" i="10"/>
  <c r="O206" i="10"/>
  <c r="BE120" i="12"/>
  <c r="CG120" i="12" s="1"/>
  <c r="AC288" i="12"/>
  <c r="BE288" i="12" s="1"/>
  <c r="CG288" i="12" s="1"/>
  <c r="N325" i="11"/>
  <c r="AP45" i="11"/>
  <c r="D323" i="12"/>
  <c r="AF99" i="12"/>
  <c r="D112" i="12"/>
  <c r="R113" i="12" s="1"/>
  <c r="AA288" i="11"/>
  <c r="BC120" i="11"/>
  <c r="W63" i="11"/>
  <c r="W63" i="12"/>
  <c r="W76" i="12" s="1"/>
  <c r="I76" i="12" s="1"/>
  <c r="W99" i="10"/>
  <c r="CA99" i="10" s="1"/>
  <c r="CA112" i="10" s="1"/>
  <c r="AY153" i="10"/>
  <c r="BB63" i="12"/>
  <c r="Z99" i="12"/>
  <c r="Z112" i="12" s="1"/>
  <c r="Z287" i="12"/>
  <c r="BB287" i="12" s="1"/>
  <c r="CD287" i="12" s="1"/>
  <c r="D262" i="10"/>
  <c r="J308" i="10"/>
  <c r="J153" i="10"/>
  <c r="AP45" i="12"/>
  <c r="BR45" i="12" s="1"/>
  <c r="BA42" i="12"/>
  <c r="CC42" i="12" s="1"/>
  <c r="Y322" i="12"/>
  <c r="BA322" i="12" s="1"/>
  <c r="CC322" i="12" s="1"/>
  <c r="T130" i="3"/>
  <c r="E176" i="1"/>
  <c r="AC325" i="11"/>
  <c r="M307" i="12"/>
  <c r="AO307" i="12" s="1"/>
  <c r="BQ307" i="12" s="1"/>
  <c r="BC99" i="11"/>
  <c r="BC112" i="11" s="1"/>
  <c r="AA323" i="11"/>
  <c r="Z325" i="12"/>
  <c r="BB325" i="12" s="1"/>
  <c r="CD325" i="12" s="1"/>
  <c r="BB45" i="12"/>
  <c r="BA42" i="11"/>
  <c r="Y322" i="11"/>
  <c r="AO139" i="11"/>
  <c r="M157" i="11"/>
  <c r="K25" i="12"/>
  <c r="K25" i="11"/>
  <c r="BO25" i="11" s="1"/>
  <c r="T367" i="3"/>
  <c r="E503" i="1"/>
  <c r="E126" i="11"/>
  <c r="E46" i="10"/>
  <c r="BI46" i="10" s="1"/>
  <c r="BI56" i="10" s="1"/>
  <c r="BB139" i="11"/>
  <c r="Z157" i="11"/>
  <c r="V153" i="10"/>
  <c r="BZ153" i="10" s="1"/>
  <c r="BZ168" i="10" s="1"/>
  <c r="V308" i="10"/>
  <c r="BZ308" i="10" s="1"/>
  <c r="BZ318" i="10" s="1"/>
  <c r="H38" i="10"/>
  <c r="F211" i="10"/>
  <c r="AH99" i="10"/>
  <c r="AH188" i="10" s="1"/>
  <c r="F188" i="10"/>
  <c r="F224" i="10" s="1"/>
  <c r="T225" i="10" s="1"/>
  <c r="AQ63" i="12"/>
  <c r="O99" i="12"/>
  <c r="O287" i="12"/>
  <c r="AQ287" i="12" s="1"/>
  <c r="BS287" i="12" s="1"/>
  <c r="O76" i="12"/>
  <c r="BD120" i="12"/>
  <c r="CF120" i="12" s="1"/>
  <c r="AB288" i="12"/>
  <c r="BD288" i="12" s="1"/>
  <c r="CF288" i="12" s="1"/>
  <c r="AO63" i="12"/>
  <c r="M99" i="12"/>
  <c r="M287" i="12"/>
  <c r="AO287" i="12" s="1"/>
  <c r="BQ287" i="12" s="1"/>
  <c r="M76" i="12"/>
  <c r="AF206" i="10"/>
  <c r="AF188" i="10"/>
  <c r="AF224" i="10" s="1"/>
  <c r="AM41" i="12"/>
  <c r="BO41" i="12" s="1"/>
  <c r="L45" i="12"/>
  <c r="AN27" i="12"/>
  <c r="BP27" i="12" s="1"/>
  <c r="AB325" i="12"/>
  <c r="BD325" i="12" s="1"/>
  <c r="CF325" i="12" s="1"/>
  <c r="T650" i="3"/>
  <c r="T645" i="3" s="1"/>
  <c r="E891" i="1"/>
  <c r="AV99" i="12"/>
  <c r="T323" i="12"/>
  <c r="AO45" i="11"/>
  <c r="M325" i="11"/>
  <c r="D857" i="1"/>
  <c r="D2232" i="1"/>
  <c r="D637" i="1"/>
  <c r="D252" i="1"/>
  <c r="D2287" i="1"/>
  <c r="D32" i="1"/>
  <c r="BC120" i="12"/>
  <c r="CE120" i="12" s="1"/>
  <c r="AA288" i="12"/>
  <c r="BC288" i="12" s="1"/>
  <c r="CE288" i="12" s="1"/>
  <c r="BC244" i="10"/>
  <c r="AO206" i="10"/>
  <c r="Z211" i="10"/>
  <c r="Z206" i="10"/>
  <c r="BB99" i="10"/>
  <c r="G308" i="10"/>
  <c r="BK308" i="10" s="1"/>
  <c r="BK318" i="10" s="1"/>
  <c r="G153" i="10"/>
  <c r="AF262" i="10"/>
  <c r="AY20" i="10"/>
  <c r="AK20" i="10" s="1"/>
  <c r="AZ27" i="12"/>
  <c r="CB27" i="12" s="1"/>
  <c r="X307" i="12"/>
  <c r="AZ307" i="12" s="1"/>
  <c r="CB307" i="12" s="1"/>
  <c r="H2365" i="3"/>
  <c r="H2404" i="3" s="1"/>
  <c r="H2245" i="3"/>
  <c r="H2284" i="3" s="1"/>
  <c r="X614" i="3"/>
  <c r="W2005" i="3"/>
  <c r="W2205" i="3"/>
  <c r="W85" i="3"/>
  <c r="W845" i="3"/>
  <c r="W965" i="3"/>
  <c r="W2245" i="3"/>
  <c r="W1925" i="3"/>
  <c r="V485" i="3"/>
  <c r="AE2779" i="3" l="1"/>
  <c r="AV112" i="12"/>
  <c r="BX99" i="12"/>
  <c r="BX112" i="12" s="1"/>
  <c r="BJ112" i="12" s="1"/>
  <c r="J321" i="10"/>
  <c r="BN321" i="10" s="1"/>
  <c r="BN153" i="10"/>
  <c r="AP325" i="11"/>
  <c r="BR325" i="11"/>
  <c r="BD288" i="11"/>
  <c r="CF288" i="11"/>
  <c r="AP287" i="11"/>
  <c r="BR287" i="11"/>
  <c r="BE323" i="11"/>
  <c r="CG323" i="11"/>
  <c r="BB157" i="11"/>
  <c r="CD157" i="11"/>
  <c r="AO157" i="11"/>
  <c r="BQ157" i="11"/>
  <c r="J318" i="10"/>
  <c r="BN308" i="10"/>
  <c r="W76" i="11"/>
  <c r="I76" i="11" s="1"/>
  <c r="I2892" i="1" s="1"/>
  <c r="CA63" i="11"/>
  <c r="CA76" i="11" s="1"/>
  <c r="BM76" i="11" s="1"/>
  <c r="AZ322" i="11"/>
  <c r="CB322" i="11"/>
  <c r="U76" i="11"/>
  <c r="G76" i="11" s="1"/>
  <c r="G1792" i="1" s="1"/>
  <c r="BY63" i="11"/>
  <c r="BY76" i="11" s="1"/>
  <c r="BK76" i="11" s="1"/>
  <c r="BE112" i="12"/>
  <c r="CG99" i="12"/>
  <c r="CG112" i="12" s="1"/>
  <c r="AC323" i="10"/>
  <c r="CG323" i="10" s="1"/>
  <c r="CG267" i="10"/>
  <c r="CG280" i="10" s="1"/>
  <c r="AV267" i="10"/>
  <c r="BX267" i="10"/>
  <c r="BX280" i="10" s="1"/>
  <c r="AT336" i="12"/>
  <c r="BV323" i="12"/>
  <c r="BV336" i="12" s="1"/>
  <c r="BN318" i="10"/>
  <c r="BB307" i="11"/>
  <c r="CD307" i="11"/>
  <c r="Z224" i="10"/>
  <c r="CD211" i="10"/>
  <c r="CD224" i="10" s="1"/>
  <c r="AQ76" i="12"/>
  <c r="BS63" i="12"/>
  <c r="BE325" i="11"/>
  <c r="CG325" i="11"/>
  <c r="X56" i="11"/>
  <c r="CB44" i="11"/>
  <c r="CB56" i="11" s="1"/>
  <c r="I321" i="10"/>
  <c r="BM321" i="10" s="1"/>
  <c r="BM153" i="10"/>
  <c r="BE288" i="11"/>
  <c r="CG288" i="11"/>
  <c r="AL305" i="11"/>
  <c r="BN305" i="11"/>
  <c r="Z112" i="11"/>
  <c r="CD99" i="11"/>
  <c r="CD112" i="11" s="1"/>
  <c r="E3781" i="1"/>
  <c r="T2776" i="3"/>
  <c r="BQ112" i="11"/>
  <c r="BA322" i="11"/>
  <c r="CC322" i="11"/>
  <c r="BC288" i="11"/>
  <c r="CE288" i="11"/>
  <c r="BB287" i="11"/>
  <c r="CD287" i="11"/>
  <c r="BD112" i="12"/>
  <c r="CF99" i="12"/>
  <c r="CF112" i="12" s="1"/>
  <c r="BR112" i="11"/>
  <c r="BQ76" i="12"/>
  <c r="AO76" i="12"/>
  <c r="BQ63" i="12"/>
  <c r="AO287" i="11"/>
  <c r="BQ287" i="11"/>
  <c r="AQ287" i="11"/>
  <c r="BS287" i="11"/>
  <c r="AP157" i="11"/>
  <c r="BR157" i="11"/>
  <c r="AQ157" i="11"/>
  <c r="BS157" i="11"/>
  <c r="AV300" i="12"/>
  <c r="BX287" i="12"/>
  <c r="BX300" i="12" s="1"/>
  <c r="BH280" i="10"/>
  <c r="BS112" i="11"/>
  <c r="AO325" i="11"/>
  <c r="BQ325" i="11"/>
  <c r="AH211" i="10"/>
  <c r="BJ211" i="10"/>
  <c r="BB56" i="12"/>
  <c r="CD45" i="12"/>
  <c r="CD56" i="12" s="1"/>
  <c r="BB76" i="12"/>
  <c r="CD63" i="12"/>
  <c r="CD76" i="12" s="1"/>
  <c r="AF112" i="12"/>
  <c r="BH99" i="12"/>
  <c r="BH112" i="12" s="1"/>
  <c r="R329" i="10"/>
  <c r="BV46" i="10"/>
  <c r="BV56" i="10" s="1"/>
  <c r="BC112" i="12"/>
  <c r="CE99" i="12"/>
  <c r="CE112" i="12" s="1"/>
  <c r="AZ307" i="11"/>
  <c r="CB307" i="11"/>
  <c r="AA323" i="10"/>
  <c r="CE323" i="10" s="1"/>
  <c r="CE267" i="10"/>
  <c r="CE280" i="10" s="1"/>
  <c r="O224" i="10"/>
  <c r="AC225" i="10" s="1"/>
  <c r="BQ224" i="10"/>
  <c r="BS76" i="12"/>
  <c r="G321" i="10"/>
  <c r="BK321" i="10" s="1"/>
  <c r="BK153" i="10"/>
  <c r="N323" i="10"/>
  <c r="BR323" i="10" s="1"/>
  <c r="BR211" i="10"/>
  <c r="BR224" i="10" s="1"/>
  <c r="X76" i="11"/>
  <c r="CB63" i="11"/>
  <c r="CB76" i="11" s="1"/>
  <c r="AB323" i="10"/>
  <c r="CF323" i="10" s="1"/>
  <c r="CF267" i="10"/>
  <c r="CF280" i="10" s="1"/>
  <c r="BR280" i="10" s="1"/>
  <c r="AP76" i="12"/>
  <c r="BR63" i="12"/>
  <c r="BR76" i="12" s="1"/>
  <c r="D3780" i="1"/>
  <c r="S2775" i="3"/>
  <c r="BD325" i="11"/>
  <c r="CF325" i="11"/>
  <c r="AO307" i="11"/>
  <c r="BQ307" i="11"/>
  <c r="BP76" i="11"/>
  <c r="BC323" i="11"/>
  <c r="CE323" i="11"/>
  <c r="BA305" i="11"/>
  <c r="CC305" i="11"/>
  <c r="BB288" i="11"/>
  <c r="CD288" i="11"/>
  <c r="BD323" i="11"/>
  <c r="CF323" i="11"/>
  <c r="AG323" i="10"/>
  <c r="BI323" i="10"/>
  <c r="AF323" i="10"/>
  <c r="BH323" i="10"/>
  <c r="BJ224" i="10"/>
  <c r="BH336" i="11"/>
  <c r="BS224" i="10"/>
  <c r="AP307" i="11"/>
  <c r="BR307" i="11"/>
  <c r="T1365" i="3"/>
  <c r="T365" i="3"/>
  <c r="BD323" i="10"/>
  <c r="BD336" i="10" s="1"/>
  <c r="BC323" i="10"/>
  <c r="BC336" i="10" s="1"/>
  <c r="BC56" i="10" s="1"/>
  <c r="AO56" i="10" s="1"/>
  <c r="AP323" i="10"/>
  <c r="BE323" i="10"/>
  <c r="BE336" i="10" s="1"/>
  <c r="G1798" i="1"/>
  <c r="G1796" i="1" s="1"/>
  <c r="G1790" i="1"/>
  <c r="G1808" i="1" s="1"/>
  <c r="AH112" i="12"/>
  <c r="N3774" i="1"/>
  <c r="N3554" i="1"/>
  <c r="N3560" i="1" s="1"/>
  <c r="N3334" i="1"/>
  <c r="N3340" i="1" s="1"/>
  <c r="N3114" i="1"/>
  <c r="N3120" i="1" s="1"/>
  <c r="N2894" i="1"/>
  <c r="N2900" i="1" s="1"/>
  <c r="N2674" i="1"/>
  <c r="N2680" i="1" s="1"/>
  <c r="N2454" i="1"/>
  <c r="N2460" i="1" s="1"/>
  <c r="N2234" i="1"/>
  <c r="N2240" i="1" s="1"/>
  <c r="N1519" i="1"/>
  <c r="N1525" i="1" s="1"/>
  <c r="N639" i="1"/>
  <c r="N645" i="1" s="1"/>
  <c r="N1024" i="1"/>
  <c r="N1030" i="1" s="1"/>
  <c r="N1629" i="1"/>
  <c r="N1635" i="1" s="1"/>
  <c r="N749" i="1"/>
  <c r="N755" i="1" s="1"/>
  <c r="N1354" i="1"/>
  <c r="N1360" i="1" s="1"/>
  <c r="N474" i="1"/>
  <c r="N480" i="1" s="1"/>
  <c r="N34" i="1"/>
  <c r="N40" i="1" s="1"/>
  <c r="N3719" i="1"/>
  <c r="N3725" i="1" s="1"/>
  <c r="N3444" i="1"/>
  <c r="N3450" i="1" s="1"/>
  <c r="N3169" i="1"/>
  <c r="N3175" i="1" s="1"/>
  <c r="N2839" i="1"/>
  <c r="N2845" i="1" s="1"/>
  <c r="N2564" i="1"/>
  <c r="N2570" i="1" s="1"/>
  <c r="N2289" i="1"/>
  <c r="N2295" i="1" s="1"/>
  <c r="N1299" i="1"/>
  <c r="N1305" i="1" s="1"/>
  <c r="N1464" i="1"/>
  <c r="N1470" i="1" s="1"/>
  <c r="N364" i="1"/>
  <c r="N370" i="1" s="1"/>
  <c r="N529" i="1"/>
  <c r="N535" i="1" s="1"/>
  <c r="N914" i="1"/>
  <c r="N920" i="1" s="1"/>
  <c r="N144" i="1"/>
  <c r="N150" i="1" s="1"/>
  <c r="N3664" i="1"/>
  <c r="N3670" i="1" s="1"/>
  <c r="N3389" i="1"/>
  <c r="N3395" i="1" s="1"/>
  <c r="N3059" i="1"/>
  <c r="N3065" i="1" s="1"/>
  <c r="N2784" i="1"/>
  <c r="N2790" i="1" s="1"/>
  <c r="N2509" i="1"/>
  <c r="N2515" i="1" s="1"/>
  <c r="N2179" i="1"/>
  <c r="N2185" i="1" s="1"/>
  <c r="N1079" i="1"/>
  <c r="N1085" i="1" s="1"/>
  <c r="N1244" i="1"/>
  <c r="N1250" i="1" s="1"/>
  <c r="N1409" i="1"/>
  <c r="N1415" i="1" s="1"/>
  <c r="N309" i="1"/>
  <c r="N315" i="1" s="1"/>
  <c r="N694" i="1"/>
  <c r="N700" i="1" s="1"/>
  <c r="N89" i="1"/>
  <c r="N95" i="1" s="1"/>
  <c r="N3609" i="1"/>
  <c r="N3615" i="1" s="1"/>
  <c r="N3279" i="1"/>
  <c r="N3285" i="1" s="1"/>
  <c r="N3004" i="1"/>
  <c r="N3010" i="1" s="1"/>
  <c r="N2729" i="1"/>
  <c r="N2735" i="1" s="1"/>
  <c r="N2399" i="1"/>
  <c r="N2405" i="1" s="1"/>
  <c r="N1849" i="1"/>
  <c r="N1855" i="1" s="1"/>
  <c r="N859" i="1"/>
  <c r="N865" i="1" s="1"/>
  <c r="N804" i="1"/>
  <c r="N810" i="1" s="1"/>
  <c r="N1189" i="1"/>
  <c r="N1195" i="1" s="1"/>
  <c r="N1574" i="1"/>
  <c r="N1580" i="1" s="1"/>
  <c r="N254" i="1"/>
  <c r="N260" i="1" s="1"/>
  <c r="N3224" i="1"/>
  <c r="N3230" i="1" s="1"/>
  <c r="N1794" i="1"/>
  <c r="N1800" i="1" s="1"/>
  <c r="N1134" i="1"/>
  <c r="N1140" i="1" s="1"/>
  <c r="N2949" i="1"/>
  <c r="N2955" i="1" s="1"/>
  <c r="N419" i="1"/>
  <c r="N425" i="1" s="1"/>
  <c r="N199" i="1"/>
  <c r="N205" i="1" s="1"/>
  <c r="N2619" i="1"/>
  <c r="N2625" i="1" s="1"/>
  <c r="N584" i="1"/>
  <c r="N590" i="1" s="1"/>
  <c r="N3499" i="1"/>
  <c r="N3505" i="1" s="1"/>
  <c r="N2344" i="1"/>
  <c r="N2350" i="1" s="1"/>
  <c r="N969" i="1"/>
  <c r="N975" i="1" s="1"/>
  <c r="AV323" i="11"/>
  <c r="AV336" i="11" s="1"/>
  <c r="T336" i="11"/>
  <c r="M224" i="10"/>
  <c r="AA225" i="10" s="1"/>
  <c r="BD262" i="10"/>
  <c r="BD224" i="10"/>
  <c r="J807" i="1"/>
  <c r="J587" i="1"/>
  <c r="J917" i="1"/>
  <c r="J367" i="1"/>
  <c r="J147" i="1"/>
  <c r="J697" i="1"/>
  <c r="J3282" i="1"/>
  <c r="J3777" i="1"/>
  <c r="Y2778" i="3" s="1"/>
  <c r="J2567" i="1"/>
  <c r="J92" i="1"/>
  <c r="J3612" i="1"/>
  <c r="J3392" i="1"/>
  <c r="J2182" i="1"/>
  <c r="J2347" i="1"/>
  <c r="G3447" i="1"/>
  <c r="G367" i="1"/>
  <c r="G477" i="1"/>
  <c r="G2622" i="1"/>
  <c r="G1522" i="1"/>
  <c r="G1577" i="1"/>
  <c r="G972" i="1"/>
  <c r="G2292" i="1"/>
  <c r="G2347" i="1"/>
  <c r="G422" i="1"/>
  <c r="G1632" i="1"/>
  <c r="G3117" i="1"/>
  <c r="G2512" i="1"/>
  <c r="I1138" i="1"/>
  <c r="I1119" i="1"/>
  <c r="I1247" i="1"/>
  <c r="I642" i="1"/>
  <c r="I147" i="1"/>
  <c r="I3557" i="1"/>
  <c r="I1852" i="1"/>
  <c r="I2677" i="1"/>
  <c r="I3227" i="1"/>
  <c r="I1192" i="1"/>
  <c r="I2842" i="1"/>
  <c r="I2952" i="1"/>
  <c r="I3502" i="1"/>
  <c r="I1137" i="1"/>
  <c r="I1118" i="1"/>
  <c r="I2237" i="1"/>
  <c r="I2622" i="1"/>
  <c r="I312" i="1"/>
  <c r="F1369" i="1"/>
  <c r="F1372" i="1"/>
  <c r="AF1362" i="1"/>
  <c r="F1370" i="1"/>
  <c r="F1373" i="1"/>
  <c r="F1371" i="1"/>
  <c r="AW321" i="10"/>
  <c r="J2017" i="1"/>
  <c r="H1963" i="1"/>
  <c r="BB206" i="10"/>
  <c r="BB244" i="10" s="1"/>
  <c r="BB112" i="10"/>
  <c r="AV323" i="12"/>
  <c r="T336" i="12"/>
  <c r="H2176" i="1"/>
  <c r="H2341" i="1"/>
  <c r="H141" i="1"/>
  <c r="H2946" i="1"/>
  <c r="H1351" i="1"/>
  <c r="H3716" i="1"/>
  <c r="H1571" i="1"/>
  <c r="H1846" i="1"/>
  <c r="H1516" i="1"/>
  <c r="H3606" i="1"/>
  <c r="H3771" i="1"/>
  <c r="H1626" i="1"/>
  <c r="H1406" i="1"/>
  <c r="H3386" i="1"/>
  <c r="H911" i="1"/>
  <c r="H3056" i="1"/>
  <c r="H3221" i="1"/>
  <c r="H1021" i="1"/>
  <c r="H856" i="1"/>
  <c r="H3551" i="1"/>
  <c r="H1186" i="1"/>
  <c r="H2836" i="1"/>
  <c r="H3001" i="1"/>
  <c r="H801" i="1"/>
  <c r="H636" i="1"/>
  <c r="H2726" i="1"/>
  <c r="H2891" i="1"/>
  <c r="H691" i="1"/>
  <c r="H526" i="1"/>
  <c r="H3111" i="1"/>
  <c r="H746" i="1"/>
  <c r="H2616" i="1"/>
  <c r="H2781" i="1"/>
  <c r="H581" i="1"/>
  <c r="H416" i="1"/>
  <c r="H2671" i="1"/>
  <c r="H306" i="1"/>
  <c r="H2396" i="1"/>
  <c r="H2561" i="1"/>
  <c r="H361" i="1"/>
  <c r="H196" i="1"/>
  <c r="H2286" i="1"/>
  <c r="H2451" i="1"/>
  <c r="H251" i="1"/>
  <c r="H31" i="1"/>
  <c r="H2231" i="1"/>
  <c r="H1461" i="1"/>
  <c r="H3276" i="1"/>
  <c r="H3166" i="1"/>
  <c r="H1791" i="1"/>
  <c r="H1296" i="1"/>
  <c r="H3441" i="1"/>
  <c r="H3331" i="1"/>
  <c r="H86" i="1"/>
  <c r="H3496" i="1"/>
  <c r="H2506" i="1"/>
  <c r="H1241" i="1"/>
  <c r="H1131" i="1"/>
  <c r="H3661" i="1"/>
  <c r="H471" i="1"/>
  <c r="H1076" i="1"/>
  <c r="H966" i="1"/>
  <c r="W112" i="10"/>
  <c r="AK321" i="10"/>
  <c r="AZ38" i="12"/>
  <c r="AV262" i="10"/>
  <c r="AV224" i="10"/>
  <c r="AH112" i="11"/>
  <c r="H1688" i="1"/>
  <c r="J3117" i="1"/>
  <c r="J2897" i="1"/>
  <c r="J3447" i="1"/>
  <c r="J2402" i="1"/>
  <c r="J2677" i="1"/>
  <c r="J2457" i="1"/>
  <c r="J3007" i="1"/>
  <c r="J312" i="1"/>
  <c r="J2237" i="1"/>
  <c r="J1632" i="1"/>
  <c r="J2622" i="1"/>
  <c r="J3667" i="1"/>
  <c r="J1522" i="1"/>
  <c r="J1302" i="1"/>
  <c r="J37" i="1"/>
  <c r="J2787" i="1"/>
  <c r="G1137" i="1"/>
  <c r="G2842" i="1"/>
  <c r="G2897" i="1"/>
  <c r="G1467" i="1"/>
  <c r="G2567" i="1"/>
  <c r="G3612" i="1"/>
  <c r="G3667" i="1"/>
  <c r="G3062" i="1"/>
  <c r="G2237" i="1"/>
  <c r="G862" i="1"/>
  <c r="G3337" i="1"/>
  <c r="G807" i="1"/>
  <c r="G917" i="1"/>
  <c r="G1027" i="1"/>
  <c r="I3722" i="1"/>
  <c r="I92" i="1"/>
  <c r="I3612" i="1"/>
  <c r="I2347" i="1"/>
  <c r="I2182" i="1"/>
  <c r="I2512" i="1"/>
  <c r="I3062" i="1"/>
  <c r="I1522" i="1"/>
  <c r="I917" i="1"/>
  <c r="I1302" i="1"/>
  <c r="I3777" i="1"/>
  <c r="X2778" i="3" s="1"/>
  <c r="I2402" i="1"/>
  <c r="I422" i="1"/>
  <c r="I257" i="1"/>
  <c r="AT323" i="10"/>
  <c r="AT336" i="10" s="1"/>
  <c r="F1387" i="1"/>
  <c r="F1374" i="1"/>
  <c r="F1381" i="1" s="1"/>
  <c r="I318" i="10"/>
  <c r="J1962" i="1"/>
  <c r="AY321" i="10"/>
  <c r="H2128" i="1"/>
  <c r="AF244" i="10"/>
  <c r="AF126" i="12" s="1"/>
  <c r="D2069" i="1"/>
  <c r="D2075" i="1" s="1"/>
  <c r="D1684" i="1"/>
  <c r="D1690" i="1" s="1"/>
  <c r="D1959" i="1"/>
  <c r="D1965" i="1" s="1"/>
  <c r="D1739" i="1"/>
  <c r="D1745" i="1" s="1"/>
  <c r="D2124" i="1"/>
  <c r="D2130" i="1" s="1"/>
  <c r="D1904" i="1"/>
  <c r="D1910" i="1" s="1"/>
  <c r="D2014" i="1"/>
  <c r="D2020" i="1" s="1"/>
  <c r="AX318" i="10"/>
  <c r="AJ318" i="10" s="1"/>
  <c r="V318" i="10"/>
  <c r="E329" i="10"/>
  <c r="E326" i="10"/>
  <c r="BI326" i="10" s="1"/>
  <c r="E56" i="10"/>
  <c r="N325" i="12"/>
  <c r="AP325" i="12" s="1"/>
  <c r="BR325" i="12" s="1"/>
  <c r="I3002" i="1"/>
  <c r="I3332" i="1"/>
  <c r="I3167" i="1"/>
  <c r="I1792" i="1"/>
  <c r="U112" i="10"/>
  <c r="G2066" i="1"/>
  <c r="G1956" i="1"/>
  <c r="G2011" i="1"/>
  <c r="G1736" i="1"/>
  <c r="G1901" i="1"/>
  <c r="G2121" i="1"/>
  <c r="G1681" i="1"/>
  <c r="AP188" i="10"/>
  <c r="N1739" i="1" s="1"/>
  <c r="N1745" i="1" s="1"/>
  <c r="AP112" i="10"/>
  <c r="F3499" i="1"/>
  <c r="F3505" i="1" s="1"/>
  <c r="F3719" i="1"/>
  <c r="F3725" i="1" s="1"/>
  <c r="F3169" i="1"/>
  <c r="F3175" i="1" s="1"/>
  <c r="F3444" i="1"/>
  <c r="F3450" i="1" s="1"/>
  <c r="F2619" i="1"/>
  <c r="F2625" i="1" s="1"/>
  <c r="F3004" i="1"/>
  <c r="F3010" i="1" s="1"/>
  <c r="F1079" i="1"/>
  <c r="F1085" i="1" s="1"/>
  <c r="F2454" i="1"/>
  <c r="F2460" i="1" s="1"/>
  <c r="F3609" i="1"/>
  <c r="F3615" i="1" s="1"/>
  <c r="F969" i="1"/>
  <c r="F975" i="1" s="1"/>
  <c r="F3664" i="1"/>
  <c r="F3670" i="1" s="1"/>
  <c r="F364" i="1"/>
  <c r="F370" i="1" s="1"/>
  <c r="F1189" i="1"/>
  <c r="F1195" i="1" s="1"/>
  <c r="F2509" i="1"/>
  <c r="F2515" i="1" s="1"/>
  <c r="F3114" i="1"/>
  <c r="F3120" i="1" s="1"/>
  <c r="F1409" i="1"/>
  <c r="F1415" i="1" s="1"/>
  <c r="F1519" i="1"/>
  <c r="F1525" i="1" s="1"/>
  <c r="F2564" i="1"/>
  <c r="F2570" i="1" s="1"/>
  <c r="F309" i="1"/>
  <c r="F315" i="1" s="1"/>
  <c r="F2179" i="1"/>
  <c r="F2185" i="1" s="1"/>
  <c r="F2344" i="1"/>
  <c r="F2350" i="1" s="1"/>
  <c r="F34" i="1"/>
  <c r="F40" i="1" s="1"/>
  <c r="F639" i="1"/>
  <c r="F645" i="1" s="1"/>
  <c r="F529" i="1"/>
  <c r="F535" i="1" s="1"/>
  <c r="F2674" i="1"/>
  <c r="F2680" i="1" s="1"/>
  <c r="F3389" i="1"/>
  <c r="F3395" i="1" s="1"/>
  <c r="F419" i="1"/>
  <c r="F425" i="1" s="1"/>
  <c r="F2289" i="1"/>
  <c r="F2295" i="1" s="1"/>
  <c r="F859" i="1"/>
  <c r="F865" i="1" s="1"/>
  <c r="F1244" i="1"/>
  <c r="F1250" i="1" s="1"/>
  <c r="F2729" i="1"/>
  <c r="F2735" i="1" s="1"/>
  <c r="F199" i="1"/>
  <c r="F205" i="1" s="1"/>
  <c r="F2784" i="1"/>
  <c r="F2790" i="1" s="1"/>
  <c r="F254" i="1"/>
  <c r="F260" i="1" s="1"/>
  <c r="F1629" i="1"/>
  <c r="F1635" i="1" s="1"/>
  <c r="F2839" i="1"/>
  <c r="F2845" i="1" s="1"/>
  <c r="F3554" i="1"/>
  <c r="F3560" i="1" s="1"/>
  <c r="F3774" i="1"/>
  <c r="F144" i="1"/>
  <c r="F150" i="1" s="1"/>
  <c r="F804" i="1"/>
  <c r="F810" i="1" s="1"/>
  <c r="F89" i="1"/>
  <c r="F95" i="1" s="1"/>
  <c r="F3334" i="1"/>
  <c r="F3340" i="1" s="1"/>
  <c r="F694" i="1"/>
  <c r="F700" i="1" s="1"/>
  <c r="F2949" i="1"/>
  <c r="F2955" i="1" s="1"/>
  <c r="F749" i="1"/>
  <c r="F755" i="1" s="1"/>
  <c r="F474" i="1"/>
  <c r="F480" i="1" s="1"/>
  <c r="F1794" i="1"/>
  <c r="F1800" i="1" s="1"/>
  <c r="F2234" i="1"/>
  <c r="F2240" i="1" s="1"/>
  <c r="F584" i="1"/>
  <c r="F590" i="1" s="1"/>
  <c r="F1574" i="1"/>
  <c r="F1580" i="1" s="1"/>
  <c r="F914" i="1"/>
  <c r="F920" i="1" s="1"/>
  <c r="F1464" i="1"/>
  <c r="F1470" i="1" s="1"/>
  <c r="F1024" i="1"/>
  <c r="F1030" i="1" s="1"/>
  <c r="F1134" i="1"/>
  <c r="F1140" i="1" s="1"/>
  <c r="F3279" i="1"/>
  <c r="F3285" i="1" s="1"/>
  <c r="F1849" i="1"/>
  <c r="F1855" i="1" s="1"/>
  <c r="F3059" i="1"/>
  <c r="F3065" i="1" s="1"/>
  <c r="F3224" i="1"/>
  <c r="F3230" i="1" s="1"/>
  <c r="F2399" i="1"/>
  <c r="F2405" i="1" s="1"/>
  <c r="F2894" i="1"/>
  <c r="F2900" i="1" s="1"/>
  <c r="AO188" i="10"/>
  <c r="AO112" i="10"/>
  <c r="J3172" i="1"/>
  <c r="J2952" i="1"/>
  <c r="J3502" i="1"/>
  <c r="J1577" i="1"/>
  <c r="J2732" i="1"/>
  <c r="J2512" i="1"/>
  <c r="J3062" i="1"/>
  <c r="J1357" i="1"/>
  <c r="J2292" i="1"/>
  <c r="J1797" i="1"/>
  <c r="J532" i="1"/>
  <c r="J752" i="1"/>
  <c r="J1247" i="1"/>
  <c r="J1027" i="1"/>
  <c r="J3557" i="1"/>
  <c r="J2842" i="1"/>
  <c r="G2732" i="1"/>
  <c r="G587" i="1"/>
  <c r="G3502" i="1"/>
  <c r="G257" i="1"/>
  <c r="G2457" i="1"/>
  <c r="G3557" i="1"/>
  <c r="G147" i="1"/>
  <c r="G3777" i="1"/>
  <c r="V2778" i="3" s="1"/>
  <c r="G312" i="1"/>
  <c r="G1302" i="1"/>
  <c r="G2182" i="1"/>
  <c r="G1082" i="1"/>
  <c r="G1192" i="1"/>
  <c r="L112" i="10"/>
  <c r="Z113" i="10" s="1"/>
  <c r="I1413" i="1"/>
  <c r="I1394" i="1"/>
  <c r="I367" i="1"/>
  <c r="I1577" i="1"/>
  <c r="I3282" i="1"/>
  <c r="I2292" i="1"/>
  <c r="I2732" i="1"/>
  <c r="I862" i="1"/>
  <c r="I1632" i="1"/>
  <c r="I2567" i="1"/>
  <c r="I202" i="1"/>
  <c r="I1467" i="1"/>
  <c r="I2457" i="1"/>
  <c r="I697" i="1"/>
  <c r="I587" i="1"/>
  <c r="I972" i="1"/>
  <c r="F1316" i="1"/>
  <c r="F1317" i="1"/>
  <c r="AF1307" i="1"/>
  <c r="F1315" i="1"/>
  <c r="F1314" i="1"/>
  <c r="F1318" i="1"/>
  <c r="AH112" i="10"/>
  <c r="T323" i="10"/>
  <c r="BX323" i="10" s="1"/>
  <c r="R326" i="10"/>
  <c r="J1907" i="1"/>
  <c r="J2127" i="1"/>
  <c r="G318" i="10"/>
  <c r="H1743" i="1"/>
  <c r="H2073" i="1"/>
  <c r="AI321" i="10"/>
  <c r="AH224" i="10"/>
  <c r="V321" i="10"/>
  <c r="BZ321" i="10" s="1"/>
  <c r="V168" i="10"/>
  <c r="AL321" i="10"/>
  <c r="D3225" i="1"/>
  <c r="D3231" i="1" s="1"/>
  <c r="D2345" i="1"/>
  <c r="D2351" i="1" s="1"/>
  <c r="D1025" i="1"/>
  <c r="D1031" i="1" s="1"/>
  <c r="D3610" i="1"/>
  <c r="D3616" i="1" s="1"/>
  <c r="D2455" i="1"/>
  <c r="D2461" i="1" s="1"/>
  <c r="D805" i="1"/>
  <c r="D811" i="1" s="1"/>
  <c r="D2675" i="1"/>
  <c r="D2681" i="1" s="1"/>
  <c r="D3555" i="1"/>
  <c r="D3561" i="1" s="1"/>
  <c r="D1575" i="1"/>
  <c r="D1581" i="1" s="1"/>
  <c r="D3775" i="1"/>
  <c r="D3720" i="1"/>
  <c r="D3726" i="1" s="1"/>
  <c r="D365" i="1"/>
  <c r="D371" i="1" s="1"/>
  <c r="D145" i="1"/>
  <c r="D151" i="1" s="1"/>
  <c r="D3005" i="1"/>
  <c r="D3011" i="1" s="1"/>
  <c r="D1795" i="1"/>
  <c r="D1801" i="1" s="1"/>
  <c r="D750" i="1"/>
  <c r="D756" i="1" s="1"/>
  <c r="D3335" i="1"/>
  <c r="D3341" i="1" s="1"/>
  <c r="D1850" i="1"/>
  <c r="D1856" i="1" s="1"/>
  <c r="D420" i="1"/>
  <c r="D426" i="1" s="1"/>
  <c r="D1520" i="1"/>
  <c r="D1526" i="1" s="1"/>
  <c r="D3170" i="1"/>
  <c r="D3176" i="1" s="1"/>
  <c r="D1190" i="1"/>
  <c r="D1196" i="1" s="1"/>
  <c r="D2950" i="1"/>
  <c r="D2956" i="1" s="1"/>
  <c r="D2620" i="1"/>
  <c r="D2626" i="1" s="1"/>
  <c r="D3390" i="1"/>
  <c r="D3396" i="1" s="1"/>
  <c r="D3280" i="1"/>
  <c r="D3286" i="1" s="1"/>
  <c r="D3665" i="1"/>
  <c r="D3671" i="1" s="1"/>
  <c r="D2785" i="1"/>
  <c r="D2791" i="1" s="1"/>
  <c r="D1465" i="1"/>
  <c r="D1471" i="1" s="1"/>
  <c r="D475" i="1"/>
  <c r="D481" i="1" s="1"/>
  <c r="D3060" i="1"/>
  <c r="D3066" i="1" s="1"/>
  <c r="D1410" i="1"/>
  <c r="D1416" i="1" s="1"/>
  <c r="D3500" i="1"/>
  <c r="D3506" i="1" s="1"/>
  <c r="D1080" i="1"/>
  <c r="D1086" i="1" s="1"/>
  <c r="D2840" i="1"/>
  <c r="D2846" i="1" s="1"/>
  <c r="D585" i="1"/>
  <c r="D591" i="1" s="1"/>
  <c r="D2180" i="1"/>
  <c r="D2186" i="1" s="1"/>
  <c r="D915" i="1"/>
  <c r="D921" i="1" s="1"/>
  <c r="D1355" i="1"/>
  <c r="D1361" i="1" s="1"/>
  <c r="D1300" i="1"/>
  <c r="D1306" i="1" s="1"/>
  <c r="D3445" i="1"/>
  <c r="D3451" i="1" s="1"/>
  <c r="D2565" i="1"/>
  <c r="D2571" i="1" s="1"/>
  <c r="D1245" i="1"/>
  <c r="D1251" i="1" s="1"/>
  <c r="D200" i="1"/>
  <c r="D206" i="1" s="1"/>
  <c r="D2730" i="1"/>
  <c r="D2736" i="1" s="1"/>
  <c r="D1135" i="1"/>
  <c r="D1141" i="1" s="1"/>
  <c r="D3115" i="1"/>
  <c r="D3121" i="1" s="1"/>
  <c r="D90" i="1"/>
  <c r="D96" i="1" s="1"/>
  <c r="D2895" i="1"/>
  <c r="D2901" i="1" s="1"/>
  <c r="D970" i="1"/>
  <c r="D976" i="1" s="1"/>
  <c r="D530" i="1"/>
  <c r="D536" i="1" s="1"/>
  <c r="D695" i="1"/>
  <c r="D701" i="1" s="1"/>
  <c r="D2510" i="1"/>
  <c r="D2516" i="1" s="1"/>
  <c r="D2400" i="1"/>
  <c r="D2406" i="1" s="1"/>
  <c r="D310" i="1"/>
  <c r="D316" i="1" s="1"/>
  <c r="D1630" i="1"/>
  <c r="D1636" i="1" s="1"/>
  <c r="I2898" i="1"/>
  <c r="I2896" i="1" s="1"/>
  <c r="I2890" i="1"/>
  <c r="I2908" i="1" s="1"/>
  <c r="O3609" i="1"/>
  <c r="O3615" i="1" s="1"/>
  <c r="O3389" i="1"/>
  <c r="O3395" i="1" s="1"/>
  <c r="O3169" i="1"/>
  <c r="O3175" i="1" s="1"/>
  <c r="O2949" i="1"/>
  <c r="O2955" i="1" s="1"/>
  <c r="O2454" i="1"/>
  <c r="O2460" i="1" s="1"/>
  <c r="O1629" i="1"/>
  <c r="O1635" i="1" s="1"/>
  <c r="O1409" i="1"/>
  <c r="O1415" i="1" s="1"/>
  <c r="O1189" i="1"/>
  <c r="O1195" i="1" s="1"/>
  <c r="O969" i="1"/>
  <c r="O975" i="1" s="1"/>
  <c r="O749" i="1"/>
  <c r="O755" i="1" s="1"/>
  <c r="O529" i="1"/>
  <c r="O535" i="1" s="1"/>
  <c r="O309" i="1"/>
  <c r="O315" i="1" s="1"/>
  <c r="O2179" i="1"/>
  <c r="O2185" i="1" s="1"/>
  <c r="O3554" i="1"/>
  <c r="O3560" i="1" s="1"/>
  <c r="O3279" i="1"/>
  <c r="O3285" i="1" s="1"/>
  <c r="O3004" i="1"/>
  <c r="O3010" i="1" s="1"/>
  <c r="O2234" i="1"/>
  <c r="O2240" i="1" s="1"/>
  <c r="O1519" i="1"/>
  <c r="O1525" i="1" s="1"/>
  <c r="O1244" i="1"/>
  <c r="O1250" i="1" s="1"/>
  <c r="O914" i="1"/>
  <c r="O920" i="1" s="1"/>
  <c r="O639" i="1"/>
  <c r="O645" i="1" s="1"/>
  <c r="O364" i="1"/>
  <c r="O370" i="1" s="1"/>
  <c r="O1849" i="1"/>
  <c r="O1855" i="1" s="1"/>
  <c r="O2784" i="1"/>
  <c r="O2790" i="1" s="1"/>
  <c r="O34" i="1"/>
  <c r="O40" i="1" s="1"/>
  <c r="O3499" i="1"/>
  <c r="O3505" i="1" s="1"/>
  <c r="O3114" i="1"/>
  <c r="O3120" i="1" s="1"/>
  <c r="O2674" i="1"/>
  <c r="O2680" i="1" s="1"/>
  <c r="O1464" i="1"/>
  <c r="O1470" i="1" s="1"/>
  <c r="O1079" i="1"/>
  <c r="O1085" i="1" s="1"/>
  <c r="O694" i="1"/>
  <c r="O700" i="1" s="1"/>
  <c r="O2729" i="1"/>
  <c r="O2735" i="1" s="1"/>
  <c r="O2344" i="1"/>
  <c r="O2350" i="1" s="1"/>
  <c r="O144" i="1"/>
  <c r="O150" i="1" s="1"/>
  <c r="O3444" i="1"/>
  <c r="O3450" i="1" s="1"/>
  <c r="O2894" i="1"/>
  <c r="O2900" i="1" s="1"/>
  <c r="O1574" i="1"/>
  <c r="O1580" i="1" s="1"/>
  <c r="O1024" i="1"/>
  <c r="O1030" i="1" s="1"/>
  <c r="O474" i="1"/>
  <c r="O480" i="1" s="1"/>
  <c r="O1794" i="1"/>
  <c r="O1800" i="1" s="1"/>
  <c r="O89" i="1"/>
  <c r="O95" i="1" s="1"/>
  <c r="O3774" i="1"/>
  <c r="O3334" i="1"/>
  <c r="O3340" i="1" s="1"/>
  <c r="O2839" i="1"/>
  <c r="O2845" i="1" s="1"/>
  <c r="O1354" i="1"/>
  <c r="O1360" i="1" s="1"/>
  <c r="O859" i="1"/>
  <c r="O865" i="1" s="1"/>
  <c r="O419" i="1"/>
  <c r="O425" i="1" s="1"/>
  <c r="O2564" i="1"/>
  <c r="O2570" i="1" s="1"/>
  <c r="O3719" i="1"/>
  <c r="O3725" i="1" s="1"/>
  <c r="O3224" i="1"/>
  <c r="O3230" i="1" s="1"/>
  <c r="O2619" i="1"/>
  <c r="O2625" i="1" s="1"/>
  <c r="O1299" i="1"/>
  <c r="O1305" i="1" s="1"/>
  <c r="O804" i="1"/>
  <c r="O810" i="1" s="1"/>
  <c r="O2509" i="1"/>
  <c r="O2515" i="1" s="1"/>
  <c r="O254" i="1"/>
  <c r="O260" i="1" s="1"/>
  <c r="O1134" i="1"/>
  <c r="O1140" i="1" s="1"/>
  <c r="O3664" i="1"/>
  <c r="O3670" i="1" s="1"/>
  <c r="O584" i="1"/>
  <c r="O590" i="1" s="1"/>
  <c r="O3059" i="1"/>
  <c r="O3065" i="1" s="1"/>
  <c r="O2289" i="1"/>
  <c r="O2295" i="1" s="1"/>
  <c r="O2399" i="1"/>
  <c r="O2405" i="1" s="1"/>
  <c r="O199" i="1"/>
  <c r="O205" i="1" s="1"/>
  <c r="G2672" i="1"/>
  <c r="G3222" i="1"/>
  <c r="G3387" i="1"/>
  <c r="G87" i="1"/>
  <c r="G3002" i="1"/>
  <c r="G2782" i="1"/>
  <c r="G32" i="1"/>
  <c r="G3717" i="1"/>
  <c r="BC262" i="10"/>
  <c r="BC224" i="10"/>
  <c r="X112" i="10"/>
  <c r="M3774" i="1"/>
  <c r="M3554" i="1"/>
  <c r="M3560" i="1" s="1"/>
  <c r="M3334" i="1"/>
  <c r="M3340" i="1" s="1"/>
  <c r="M3114" i="1"/>
  <c r="M3120" i="1" s="1"/>
  <c r="M2894" i="1"/>
  <c r="M2900" i="1" s="1"/>
  <c r="M2674" i="1"/>
  <c r="M2680" i="1" s="1"/>
  <c r="M2454" i="1"/>
  <c r="M2460" i="1" s="1"/>
  <c r="M2234" i="1"/>
  <c r="M2240" i="1" s="1"/>
  <c r="M1629" i="1"/>
  <c r="M1635" i="1" s="1"/>
  <c r="M1409" i="1"/>
  <c r="M1415" i="1" s="1"/>
  <c r="M1189" i="1"/>
  <c r="M1195" i="1" s="1"/>
  <c r="M969" i="1"/>
  <c r="M975" i="1" s="1"/>
  <c r="M749" i="1"/>
  <c r="M755" i="1" s="1"/>
  <c r="M529" i="1"/>
  <c r="M535" i="1" s="1"/>
  <c r="M309" i="1"/>
  <c r="M315" i="1" s="1"/>
  <c r="M34" i="1"/>
  <c r="M40" i="1" s="1"/>
  <c r="M3719" i="1"/>
  <c r="M3725" i="1" s="1"/>
  <c r="M3444" i="1"/>
  <c r="M3450" i="1" s="1"/>
  <c r="M3169" i="1"/>
  <c r="M3175" i="1" s="1"/>
  <c r="M2839" i="1"/>
  <c r="M2845" i="1" s="1"/>
  <c r="M2564" i="1"/>
  <c r="M2570" i="1" s="1"/>
  <c r="M2289" i="1"/>
  <c r="M2295" i="1" s="1"/>
  <c r="M1574" i="1"/>
  <c r="M1580" i="1" s="1"/>
  <c r="M1299" i="1"/>
  <c r="M1305" i="1" s="1"/>
  <c r="M1024" i="1"/>
  <c r="M1030" i="1" s="1"/>
  <c r="M694" i="1"/>
  <c r="M700" i="1" s="1"/>
  <c r="M419" i="1"/>
  <c r="M425" i="1" s="1"/>
  <c r="M144" i="1"/>
  <c r="M150" i="1" s="1"/>
  <c r="M3664" i="1"/>
  <c r="M3670" i="1" s="1"/>
  <c r="M3389" i="1"/>
  <c r="M3395" i="1" s="1"/>
  <c r="M3059" i="1"/>
  <c r="M3065" i="1" s="1"/>
  <c r="M2784" i="1"/>
  <c r="M2790" i="1" s="1"/>
  <c r="M2509" i="1"/>
  <c r="M2515" i="1" s="1"/>
  <c r="M2179" i="1"/>
  <c r="M2185" i="1" s="1"/>
  <c r="M1519" i="1"/>
  <c r="M1525" i="1" s="1"/>
  <c r="M1244" i="1"/>
  <c r="M1250" i="1" s="1"/>
  <c r="M914" i="1"/>
  <c r="M920" i="1" s="1"/>
  <c r="M639" i="1"/>
  <c r="M645" i="1" s="1"/>
  <c r="M364" i="1"/>
  <c r="M370" i="1" s="1"/>
  <c r="M89" i="1"/>
  <c r="M95" i="1" s="1"/>
  <c r="M3609" i="1"/>
  <c r="M3615" i="1" s="1"/>
  <c r="M3279" i="1"/>
  <c r="M3285" i="1" s="1"/>
  <c r="M3004" i="1"/>
  <c r="M3010" i="1" s="1"/>
  <c r="M2729" i="1"/>
  <c r="M2735" i="1" s="1"/>
  <c r="M2399" i="1"/>
  <c r="M2405" i="1" s="1"/>
  <c r="M1849" i="1"/>
  <c r="M1855" i="1" s="1"/>
  <c r="M1464" i="1"/>
  <c r="M1470" i="1" s="1"/>
  <c r="M1134" i="1"/>
  <c r="M1140" i="1" s="1"/>
  <c r="M859" i="1"/>
  <c r="M865" i="1" s="1"/>
  <c r="M584" i="1"/>
  <c r="M590" i="1" s="1"/>
  <c r="M254" i="1"/>
  <c r="M260" i="1" s="1"/>
  <c r="M3224" i="1"/>
  <c r="M3230" i="1" s="1"/>
  <c r="M1794" i="1"/>
  <c r="M1800" i="1" s="1"/>
  <c r="M474" i="1"/>
  <c r="M480" i="1" s="1"/>
  <c r="M2949" i="1"/>
  <c r="M2955" i="1" s="1"/>
  <c r="M1354" i="1"/>
  <c r="M1360" i="1" s="1"/>
  <c r="M199" i="1"/>
  <c r="M205" i="1" s="1"/>
  <c r="M2619" i="1"/>
  <c r="M2625" i="1" s="1"/>
  <c r="M1079" i="1"/>
  <c r="M1085" i="1" s="1"/>
  <c r="M3499" i="1"/>
  <c r="M3505" i="1" s="1"/>
  <c r="M2344" i="1"/>
  <c r="M2350" i="1" s="1"/>
  <c r="M804" i="1"/>
  <c r="M810" i="1" s="1"/>
  <c r="BE262" i="10"/>
  <c r="BE224" i="10"/>
  <c r="J1082" i="1"/>
  <c r="J862" i="1"/>
  <c r="J1412" i="1"/>
  <c r="J1192" i="1"/>
  <c r="J642" i="1"/>
  <c r="J422" i="1"/>
  <c r="J972" i="1"/>
  <c r="J3227" i="1"/>
  <c r="J202" i="1"/>
  <c r="J1467" i="1"/>
  <c r="J257" i="1"/>
  <c r="J477" i="1"/>
  <c r="J3337" i="1"/>
  <c r="G752" i="1"/>
  <c r="G1412" i="1"/>
  <c r="G642" i="1"/>
  <c r="G532" i="1"/>
  <c r="G1247" i="1"/>
  <c r="G1357" i="1"/>
  <c r="G697" i="1"/>
  <c r="G202" i="1"/>
  <c r="G2402" i="1"/>
  <c r="G2952" i="1"/>
  <c r="G1852" i="1"/>
  <c r="G3172" i="1"/>
  <c r="G3282" i="1"/>
  <c r="I808" i="1"/>
  <c r="I789" i="1"/>
  <c r="I3392" i="1"/>
  <c r="I1357" i="1"/>
  <c r="I532" i="1"/>
  <c r="I3447" i="1"/>
  <c r="I752" i="1"/>
  <c r="I1027" i="1"/>
  <c r="I477" i="1"/>
  <c r="I1082" i="1"/>
  <c r="I3117" i="1"/>
  <c r="I3667" i="1"/>
  <c r="I807" i="1"/>
  <c r="I788" i="1"/>
  <c r="I1412" i="1"/>
  <c r="I1393" i="1"/>
  <c r="I2787" i="1"/>
  <c r="I37" i="1"/>
  <c r="AU154" i="10"/>
  <c r="AU168" i="10" s="1"/>
  <c r="S322" i="10"/>
  <c r="BW322" i="10" s="1"/>
  <c r="BW336" i="10" s="1"/>
  <c r="S168" i="10"/>
  <c r="F1319" i="1"/>
  <c r="F1326" i="1" s="1"/>
  <c r="F1332" i="1"/>
  <c r="J1742" i="1"/>
  <c r="H2018" i="1"/>
  <c r="H1908" i="1"/>
  <c r="D258" i="1"/>
  <c r="D256" i="1" s="1"/>
  <c r="D250" i="1"/>
  <c r="D268" i="1" s="1"/>
  <c r="AN45" i="12"/>
  <c r="BP45" i="12" s="1"/>
  <c r="AH262" i="10"/>
  <c r="AM25" i="11"/>
  <c r="K43" i="11"/>
  <c r="BO43" i="11" s="1"/>
  <c r="K305" i="11"/>
  <c r="AL153" i="10"/>
  <c r="J63" i="11"/>
  <c r="BN63" i="11" s="1"/>
  <c r="J99" i="10"/>
  <c r="BN99" i="10" s="1"/>
  <c r="BN112" i="10" s="1"/>
  <c r="W211" i="10"/>
  <c r="W206" i="10"/>
  <c r="AY99" i="10"/>
  <c r="AN139" i="12"/>
  <c r="BP139" i="12" s="1"/>
  <c r="L157" i="12"/>
  <c r="AN157" i="12" s="1"/>
  <c r="BP157" i="12" s="1"/>
  <c r="Y293" i="10"/>
  <c r="Y300" i="10" s="1"/>
  <c r="K26" i="12"/>
  <c r="K26" i="11"/>
  <c r="BO26" i="11" s="1"/>
  <c r="BC117" i="12"/>
  <c r="AA132" i="12"/>
  <c r="AA285" i="12"/>
  <c r="N244" i="10"/>
  <c r="AB280" i="10"/>
  <c r="AB46" i="10"/>
  <c r="CF46" i="10" s="1"/>
  <c r="CF56" i="10" s="1"/>
  <c r="O117" i="12"/>
  <c r="O117" i="11"/>
  <c r="BS117" i="11" s="1"/>
  <c r="BS132" i="11" s="1"/>
  <c r="AQ211" i="10"/>
  <c r="AW132" i="10"/>
  <c r="AL43" i="11"/>
  <c r="N135" i="12"/>
  <c r="N135" i="11"/>
  <c r="BR135" i="11" s="1"/>
  <c r="AP267" i="10"/>
  <c r="BA43" i="12"/>
  <c r="CC43" i="12" s="1"/>
  <c r="X99" i="11"/>
  <c r="AZ63" i="11"/>
  <c r="AZ76" i="11" s="1"/>
  <c r="X287" i="11"/>
  <c r="M244" i="10"/>
  <c r="M2510" i="1" s="1"/>
  <c r="M2516" i="1" s="1"/>
  <c r="AA46" i="10"/>
  <c r="CE46" i="10" s="1"/>
  <c r="CE56" i="10" s="1"/>
  <c r="AA280" i="10"/>
  <c r="AN63" i="12"/>
  <c r="L287" i="12"/>
  <c r="AN287" i="12" s="1"/>
  <c r="BP287" i="12" s="1"/>
  <c r="L99" i="12"/>
  <c r="L76" i="12"/>
  <c r="M117" i="12"/>
  <c r="M117" i="11"/>
  <c r="BQ117" i="11" s="1"/>
  <c r="BQ132" i="11" s="1"/>
  <c r="AO211" i="10"/>
  <c r="AO244" i="10" s="1"/>
  <c r="AO126" i="12" s="1"/>
  <c r="AL43" i="12"/>
  <c r="BN43" i="12" s="1"/>
  <c r="M325" i="12"/>
  <c r="AO325" i="12" s="1"/>
  <c r="BQ325" i="12" s="1"/>
  <c r="AH323" i="11"/>
  <c r="F300" i="11"/>
  <c r="F336" i="11"/>
  <c r="T1045" i="3"/>
  <c r="L206" i="10"/>
  <c r="Z244" i="10"/>
  <c r="D643" i="1"/>
  <c r="D641" i="1" s="1"/>
  <c r="D635" i="1"/>
  <c r="D653" i="1" s="1"/>
  <c r="AQ99" i="12"/>
  <c r="O112" i="12"/>
  <c r="AC113" i="12" s="1"/>
  <c r="O323" i="12"/>
  <c r="AQ323" i="12" s="1"/>
  <c r="BS323" i="12" s="1"/>
  <c r="H308" i="10"/>
  <c r="BL308" i="10" s="1"/>
  <c r="BL318" i="10" s="1"/>
  <c r="H153" i="10"/>
  <c r="K305" i="12"/>
  <c r="AM305" i="12" s="1"/>
  <c r="BO305" i="12" s="1"/>
  <c r="K43" i="12"/>
  <c r="AM25" i="12"/>
  <c r="BO25" i="12" s="1"/>
  <c r="AY63" i="12"/>
  <c r="W287" i="12"/>
  <c r="W99" i="12"/>
  <c r="W112" i="12" s="1"/>
  <c r="I287" i="12"/>
  <c r="AK287" i="12" s="1"/>
  <c r="BM287" i="12" s="1"/>
  <c r="I99" i="12"/>
  <c r="D126" i="11"/>
  <c r="D46" i="10"/>
  <c r="BH46" i="10" s="1"/>
  <c r="AP99" i="11"/>
  <c r="AP112" i="11" s="1"/>
  <c r="N112" i="11"/>
  <c r="AB113" i="11" s="1"/>
  <c r="N323" i="11"/>
  <c r="AV280" i="10"/>
  <c r="AZ139" i="11"/>
  <c r="X157" i="11"/>
  <c r="U211" i="10"/>
  <c r="AW99" i="10"/>
  <c r="U206" i="10"/>
  <c r="BC117" i="11"/>
  <c r="BC132" i="11" s="1"/>
  <c r="AA132" i="11"/>
  <c r="AA285" i="11"/>
  <c r="CE285" i="11" s="1"/>
  <c r="CE300" i="11" s="1"/>
  <c r="AK153" i="10"/>
  <c r="I99" i="10"/>
  <c r="BM99" i="10" s="1"/>
  <c r="BM112" i="10" s="1"/>
  <c r="AN45" i="11"/>
  <c r="O267" i="10"/>
  <c r="F244" i="10"/>
  <c r="T46" i="10"/>
  <c r="BX46" i="10" s="1"/>
  <c r="BX56" i="10" s="1"/>
  <c r="T280" i="10"/>
  <c r="AZ44" i="12"/>
  <c r="CB44" i="12" s="1"/>
  <c r="CB56" i="12" s="1"/>
  <c r="AF323" i="11"/>
  <c r="D300" i="11"/>
  <c r="D336" i="11"/>
  <c r="Z325" i="11"/>
  <c r="AC135" i="12"/>
  <c r="AC135" i="11"/>
  <c r="CG135" i="11" s="1"/>
  <c r="BE267" i="10"/>
  <c r="BE280" i="10" s="1"/>
  <c r="AN99" i="10"/>
  <c r="AN112" i="10" s="1"/>
  <c r="L211" i="10"/>
  <c r="L188" i="10"/>
  <c r="AB135" i="11"/>
  <c r="CF135" i="11" s="1"/>
  <c r="AB135" i="12"/>
  <c r="BD267" i="10"/>
  <c r="BD280" i="10" s="1"/>
  <c r="AZ45" i="12"/>
  <c r="CB45" i="12" s="1"/>
  <c r="AI153" i="10"/>
  <c r="G99" i="10"/>
  <c r="BK99" i="10" s="1"/>
  <c r="BK112" i="10" s="1"/>
  <c r="Z117" i="12"/>
  <c r="Z117" i="11"/>
  <c r="CD117" i="11" s="1"/>
  <c r="CD132" i="11" s="1"/>
  <c r="Z267" i="10"/>
  <c r="Z262" i="10"/>
  <c r="BB211" i="10"/>
  <c r="D38" i="1"/>
  <c r="D36" i="1" s="1"/>
  <c r="D30" i="1"/>
  <c r="D48" i="1" s="1"/>
  <c r="D2238" i="1"/>
  <c r="D2236" i="1" s="1"/>
  <c r="D2230" i="1"/>
  <c r="D2248" i="1" s="1"/>
  <c r="Y120" i="12"/>
  <c r="Y120" i="11"/>
  <c r="CC120" i="11" s="1"/>
  <c r="AL26" i="11"/>
  <c r="J44" i="11"/>
  <c r="BN44" i="11" s="1"/>
  <c r="AL27" i="11"/>
  <c r="J307" i="11"/>
  <c r="J45" i="11"/>
  <c r="BN45" i="11" s="1"/>
  <c r="I99" i="11"/>
  <c r="BM99" i="11" s="1"/>
  <c r="AY63" i="11"/>
  <c r="AY76" i="11" s="1"/>
  <c r="AK76" i="11" s="1"/>
  <c r="W99" i="11"/>
  <c r="W287" i="11"/>
  <c r="CA287" i="11" s="1"/>
  <c r="CA300" i="11" s="1"/>
  <c r="I287" i="11"/>
  <c r="AO99" i="11"/>
  <c r="AO112" i="11" s="1"/>
  <c r="M112" i="11"/>
  <c r="AA113" i="11" s="1"/>
  <c r="M323" i="11"/>
  <c r="BA43" i="11"/>
  <c r="AH206" i="10"/>
  <c r="BA26" i="11"/>
  <c r="Y44" i="11"/>
  <c r="CC44" i="11" s="1"/>
  <c r="AW63" i="12"/>
  <c r="U99" i="12"/>
  <c r="U112" i="12" s="1"/>
  <c r="G99" i="12"/>
  <c r="U287" i="12"/>
  <c r="G287" i="12"/>
  <c r="AI287" i="12" s="1"/>
  <c r="BK287" i="12" s="1"/>
  <c r="AO262" i="10"/>
  <c r="O120" i="12"/>
  <c r="O120" i="11"/>
  <c r="BS120" i="11" s="1"/>
  <c r="N120" i="12"/>
  <c r="N120" i="11"/>
  <c r="BR120" i="11" s="1"/>
  <c r="X211" i="10"/>
  <c r="X206" i="10"/>
  <c r="AZ99" i="10"/>
  <c r="BB99" i="11"/>
  <c r="BB112" i="11" s="1"/>
  <c r="Z323" i="11"/>
  <c r="O262" i="10"/>
  <c r="AC132" i="12"/>
  <c r="O132" i="12" s="1"/>
  <c r="BE117" i="12"/>
  <c r="AC285" i="12"/>
  <c r="L99" i="11"/>
  <c r="BP99" i="11" s="1"/>
  <c r="L287" i="11"/>
  <c r="AN63" i="11"/>
  <c r="AN76" i="11" s="1"/>
  <c r="L76" i="11"/>
  <c r="M267" i="10"/>
  <c r="BD117" i="11"/>
  <c r="BD132" i="11" s="1"/>
  <c r="AB132" i="11"/>
  <c r="AB285" i="11"/>
  <c r="CF285" i="11" s="1"/>
  <c r="CF300" i="11" s="1"/>
  <c r="AP99" i="12"/>
  <c r="N112" i="12"/>
  <c r="AB113" i="12" s="1"/>
  <c r="N323" i="12"/>
  <c r="AP323" i="12" s="1"/>
  <c r="BR323" i="12" s="1"/>
  <c r="O325" i="11"/>
  <c r="O325" i="12"/>
  <c r="AQ325" i="12" s="1"/>
  <c r="BS325" i="12" s="1"/>
  <c r="D2285" i="1"/>
  <c r="D2303" i="1" s="1"/>
  <c r="D2293" i="1"/>
  <c r="D2291" i="1" s="1"/>
  <c r="D855" i="1"/>
  <c r="D873" i="1" s="1"/>
  <c r="D863" i="1"/>
  <c r="D861" i="1" s="1"/>
  <c r="AO99" i="12"/>
  <c r="M112" i="12"/>
  <c r="AA113" i="12" s="1"/>
  <c r="M323" i="12"/>
  <c r="AO323" i="12" s="1"/>
  <c r="BQ323" i="12" s="1"/>
  <c r="F267" i="10"/>
  <c r="AX153" i="10"/>
  <c r="AX168" i="10" s="1"/>
  <c r="V63" i="11"/>
  <c r="V63" i="12"/>
  <c r="V76" i="12" s="1"/>
  <c r="H76" i="12" s="1"/>
  <c r="V99" i="10"/>
  <c r="BZ99" i="10" s="1"/>
  <c r="BZ112" i="10" s="1"/>
  <c r="AL26" i="12"/>
  <c r="BN26" i="12" s="1"/>
  <c r="J44" i="12"/>
  <c r="J45" i="12"/>
  <c r="J307" i="12"/>
  <c r="AL307" i="12" s="1"/>
  <c r="BN307" i="12" s="1"/>
  <c r="AL27" i="12"/>
  <c r="BN27" i="12" s="1"/>
  <c r="BB99" i="12"/>
  <c r="Z323" i="12"/>
  <c r="BB323" i="12" s="1"/>
  <c r="CD323" i="12" s="1"/>
  <c r="AY168" i="10"/>
  <c r="AF323" i="12"/>
  <c r="BH323" i="12" s="1"/>
  <c r="BH300" i="12" s="1"/>
  <c r="D300" i="12"/>
  <c r="D336" i="12"/>
  <c r="AC46" i="10"/>
  <c r="CG46" i="10" s="1"/>
  <c r="CG56" i="10" s="1"/>
  <c r="AC280" i="10"/>
  <c r="O244" i="10"/>
  <c r="AN139" i="11"/>
  <c r="L157" i="11"/>
  <c r="AQ99" i="11"/>
  <c r="AQ112" i="11" s="1"/>
  <c r="O112" i="11"/>
  <c r="AC113" i="11" s="1"/>
  <c r="O323" i="11"/>
  <c r="Y27" i="12"/>
  <c r="Y153" i="10"/>
  <c r="CC153" i="10" s="1"/>
  <c r="CC168" i="10" s="1"/>
  <c r="Y27" i="11"/>
  <c r="CC27" i="11" s="1"/>
  <c r="CC38" i="11" s="1"/>
  <c r="Y308" i="10"/>
  <c r="K38" i="10"/>
  <c r="BA26" i="12"/>
  <c r="CC26" i="12" s="1"/>
  <c r="Y44" i="12"/>
  <c r="AF280" i="10"/>
  <c r="AZ44" i="11"/>
  <c r="AZ139" i="12"/>
  <c r="CB139" i="12" s="1"/>
  <c r="X157" i="12"/>
  <c r="AZ157" i="12" s="1"/>
  <c r="CB157" i="12" s="1"/>
  <c r="AW63" i="11"/>
  <c r="U99" i="11"/>
  <c r="U287" i="11"/>
  <c r="BY287" i="11" s="1"/>
  <c r="BY300" i="11" s="1"/>
  <c r="G99" i="11"/>
  <c r="BK99" i="11" s="1"/>
  <c r="G287" i="11"/>
  <c r="AA135" i="12"/>
  <c r="AA135" i="11"/>
  <c r="CE135" i="11" s="1"/>
  <c r="BC267" i="10"/>
  <c r="BC280" i="10" s="1"/>
  <c r="AH323" i="12"/>
  <c r="BJ323" i="12" s="1"/>
  <c r="F300" i="12"/>
  <c r="F336" i="12"/>
  <c r="L307" i="11"/>
  <c r="AQ206" i="10"/>
  <c r="AQ188" i="10"/>
  <c r="AQ224" i="10" s="1"/>
  <c r="AQ262" i="10" s="1"/>
  <c r="N117" i="12"/>
  <c r="N117" i="11"/>
  <c r="BR117" i="11" s="1"/>
  <c r="BR132" i="11" s="1"/>
  <c r="AP211" i="10"/>
  <c r="AP262" i="10" s="1"/>
  <c r="T125" i="3"/>
  <c r="AZ45" i="11"/>
  <c r="X325" i="11"/>
  <c r="X99" i="12"/>
  <c r="X112" i="12" s="1"/>
  <c r="AZ63" i="12"/>
  <c r="X287" i="12"/>
  <c r="AZ287" i="12" s="1"/>
  <c r="CB287" i="12" s="1"/>
  <c r="AY38" i="10"/>
  <c r="AK38" i="10" s="1"/>
  <c r="I1901" i="1" s="1"/>
  <c r="AC132" i="11"/>
  <c r="BE117" i="11"/>
  <c r="BE132" i="11" s="1"/>
  <c r="AC285" i="11"/>
  <c r="CG285" i="11" s="1"/>
  <c r="CG300" i="11" s="1"/>
  <c r="M120" i="12"/>
  <c r="M120" i="11"/>
  <c r="BQ120" i="11" s="1"/>
  <c r="N262" i="10"/>
  <c r="BD117" i="12"/>
  <c r="AB132" i="12"/>
  <c r="AB285" i="12"/>
  <c r="F262" i="10"/>
  <c r="AN307" i="11" l="1"/>
  <c r="BP307" i="11"/>
  <c r="AH267" i="10"/>
  <c r="BJ267" i="10"/>
  <c r="AI287" i="11"/>
  <c r="BK287" i="11"/>
  <c r="AQ323" i="11"/>
  <c r="BS323" i="11"/>
  <c r="AQ325" i="11"/>
  <c r="BS325" i="11"/>
  <c r="BB323" i="11"/>
  <c r="CD323" i="11"/>
  <c r="W112" i="11"/>
  <c r="CA99" i="11"/>
  <c r="CA112" i="11" s="1"/>
  <c r="BM112" i="11" s="1"/>
  <c r="Z323" i="10"/>
  <c r="CD323" i="10" s="1"/>
  <c r="CD267" i="10"/>
  <c r="CD280" i="10" s="1"/>
  <c r="U224" i="10"/>
  <c r="BY211" i="10"/>
  <c r="BY224" i="10" s="1"/>
  <c r="BP112" i="11"/>
  <c r="BJ280" i="10"/>
  <c r="AZ157" i="11"/>
  <c r="CB157" i="11"/>
  <c r="H321" i="10"/>
  <c r="BL321" i="10" s="1"/>
  <c r="BL153" i="10"/>
  <c r="F3780" i="1"/>
  <c r="U2775" i="3"/>
  <c r="BN76" i="11"/>
  <c r="BH56" i="10"/>
  <c r="AO112" i="12"/>
  <c r="BQ99" i="12"/>
  <c r="AN287" i="11"/>
  <c r="BP287" i="11"/>
  <c r="L267" i="10"/>
  <c r="BP267" i="10" s="1"/>
  <c r="BP211" i="10"/>
  <c r="AZ287" i="11"/>
  <c r="CB287" i="11"/>
  <c r="R336" i="10"/>
  <c r="BV326" i="10"/>
  <c r="BV336" i="10" s="1"/>
  <c r="AZ325" i="11"/>
  <c r="CB325" i="11"/>
  <c r="AO323" i="11"/>
  <c r="BQ323" i="11"/>
  <c r="BC132" i="12"/>
  <c r="CE117" i="12"/>
  <c r="CE132" i="12" s="1"/>
  <c r="W224" i="10"/>
  <c r="CA211" i="10"/>
  <c r="CA224" i="10" s="1"/>
  <c r="D2015" i="1"/>
  <c r="D2021" i="1" s="1"/>
  <c r="N3780" i="1"/>
  <c r="AC2775" i="3"/>
  <c r="U112" i="11"/>
  <c r="BY99" i="11"/>
  <c r="BY112" i="11" s="1"/>
  <c r="BK112" i="11" s="1"/>
  <c r="AN157" i="11"/>
  <c r="BP157" i="11"/>
  <c r="AP112" i="12"/>
  <c r="BR99" i="12"/>
  <c r="BR112" i="12" s="1"/>
  <c r="Y318" i="10"/>
  <c r="CC308" i="10"/>
  <c r="CC318" i="10" s="1"/>
  <c r="X224" i="10"/>
  <c r="CB211" i="10"/>
  <c r="CB224" i="10" s="1"/>
  <c r="AL307" i="11"/>
  <c r="BN307" i="11"/>
  <c r="AP323" i="11"/>
  <c r="BR323" i="11"/>
  <c r="X112" i="11"/>
  <c r="CB99" i="11"/>
  <c r="CB112" i="11" s="1"/>
  <c r="M3780" i="1"/>
  <c r="AB2775" i="3"/>
  <c r="O3780" i="1"/>
  <c r="AD2775" i="3"/>
  <c r="D1960" i="1"/>
  <c r="D1966" i="1" s="1"/>
  <c r="BB112" i="12"/>
  <c r="CD99" i="12"/>
  <c r="CD112" i="12" s="1"/>
  <c r="V76" i="11"/>
  <c r="H76" i="11" s="1"/>
  <c r="BZ63" i="11"/>
  <c r="BZ76" i="11" s="1"/>
  <c r="BL76" i="11" s="1"/>
  <c r="BE132" i="12"/>
  <c r="CG117" i="12"/>
  <c r="CG132" i="12" s="1"/>
  <c r="AY76" i="12"/>
  <c r="AK76" i="12" s="1"/>
  <c r="CA63" i="12"/>
  <c r="CA76" i="12" s="1"/>
  <c r="BM76" i="12" s="1"/>
  <c r="AQ112" i="12"/>
  <c r="BS99" i="12"/>
  <c r="BS112" i="12" s="1"/>
  <c r="BD132" i="12"/>
  <c r="CF117" i="12"/>
  <c r="CF132" i="12" s="1"/>
  <c r="AW76" i="12"/>
  <c r="AI76" i="12" s="1"/>
  <c r="BY63" i="12"/>
  <c r="BY76" i="12" s="1"/>
  <c r="BK76" i="12" s="1"/>
  <c r="AK287" i="11"/>
  <c r="BM287" i="11"/>
  <c r="AN76" i="12"/>
  <c r="BP63" i="12"/>
  <c r="BP76" i="12" s="1"/>
  <c r="D3781" i="1"/>
  <c r="S2776" i="3"/>
  <c r="AV336" i="12"/>
  <c r="BX323" i="12"/>
  <c r="BX336" i="12" s="1"/>
  <c r="BJ336" i="12" s="1"/>
  <c r="BP224" i="10"/>
  <c r="BH336" i="12"/>
  <c r="AZ76" i="12"/>
  <c r="CB63" i="12"/>
  <c r="CB76" i="12" s="1"/>
  <c r="M323" i="10"/>
  <c r="BQ323" i="10" s="1"/>
  <c r="BQ267" i="10"/>
  <c r="BQ280" i="10" s="1"/>
  <c r="BB325" i="11"/>
  <c r="CD325" i="11"/>
  <c r="O323" i="10"/>
  <c r="BS323" i="10" s="1"/>
  <c r="BS267" i="10"/>
  <c r="BS280" i="10" s="1"/>
  <c r="AM305" i="11"/>
  <c r="BO305" i="11"/>
  <c r="BQ112" i="12"/>
  <c r="I1155" i="1"/>
  <c r="AZ56" i="12"/>
  <c r="I825" i="1"/>
  <c r="I1430" i="1"/>
  <c r="X1046" i="3" s="1"/>
  <c r="AZ56" i="11"/>
  <c r="BB323" i="10"/>
  <c r="BB336" i="10" s="1"/>
  <c r="I1907" i="1"/>
  <c r="AO323" i="10"/>
  <c r="AQ323" i="10"/>
  <c r="R56" i="10"/>
  <c r="R338" i="10"/>
  <c r="O132" i="11"/>
  <c r="AI76" i="11"/>
  <c r="AW76" i="11"/>
  <c r="K471" i="1"/>
  <c r="K2781" i="1"/>
  <c r="K2836" i="1"/>
  <c r="K361" i="1"/>
  <c r="K1186" i="1"/>
  <c r="K1846" i="1"/>
  <c r="K86" i="1"/>
  <c r="K966" i="1"/>
  <c r="K3606" i="1"/>
  <c r="K251" i="1"/>
  <c r="K1076" i="1"/>
  <c r="K3716" i="1"/>
  <c r="K3331" i="1"/>
  <c r="K3386" i="1"/>
  <c r="K1296" i="1"/>
  <c r="K1021" i="1"/>
  <c r="K3496" i="1"/>
  <c r="K1131" i="1"/>
  <c r="K3441" i="1"/>
  <c r="K911" i="1"/>
  <c r="K2176" i="1"/>
  <c r="K2671" i="1"/>
  <c r="K691" i="1"/>
  <c r="K1516" i="1"/>
  <c r="K2341" i="1"/>
  <c r="K801" i="1"/>
  <c r="K1571" i="1"/>
  <c r="K2561" i="1"/>
  <c r="K2891" i="1"/>
  <c r="K2946" i="1"/>
  <c r="K856" i="1"/>
  <c r="K581" i="1"/>
  <c r="K1406" i="1"/>
  <c r="K3661" i="1"/>
  <c r="K2286" i="1"/>
  <c r="K31" i="1"/>
  <c r="K2726" i="1"/>
  <c r="K3221" i="1"/>
  <c r="K1241" i="1"/>
  <c r="K2396" i="1"/>
  <c r="K3001" i="1"/>
  <c r="K1351" i="1"/>
  <c r="K2616" i="1"/>
  <c r="K3111" i="1"/>
  <c r="K2451" i="1"/>
  <c r="K2506" i="1"/>
  <c r="K416" i="1"/>
  <c r="K141" i="1"/>
  <c r="K2231" i="1"/>
  <c r="K746" i="1"/>
  <c r="K196" i="1"/>
  <c r="K636" i="1"/>
  <c r="K3276" i="1"/>
  <c r="K306" i="1"/>
  <c r="K3056" i="1"/>
  <c r="K3551" i="1"/>
  <c r="K526" i="1"/>
  <c r="K3166" i="1"/>
  <c r="K3771" i="1"/>
  <c r="K1626" i="1"/>
  <c r="K1791" i="1"/>
  <c r="K1461" i="1"/>
  <c r="AC329" i="10"/>
  <c r="AC56" i="10"/>
  <c r="AC326" i="10"/>
  <c r="CG326" i="10" s="1"/>
  <c r="CG336" i="10" s="1"/>
  <c r="M1685" i="1"/>
  <c r="M1691" i="1" s="1"/>
  <c r="M1905" i="1"/>
  <c r="M1911" i="1" s="1"/>
  <c r="M2015" i="1"/>
  <c r="M2021" i="1" s="1"/>
  <c r="M1960" i="1"/>
  <c r="M1966" i="1" s="1"/>
  <c r="M1740" i="1"/>
  <c r="M1746" i="1" s="1"/>
  <c r="M2070" i="1"/>
  <c r="M2076" i="1" s="1"/>
  <c r="M2125" i="1"/>
  <c r="M2131" i="1" s="1"/>
  <c r="AY287" i="11"/>
  <c r="AY300" i="11" s="1"/>
  <c r="W300" i="11"/>
  <c r="T329" i="10"/>
  <c r="T326" i="10"/>
  <c r="BX326" i="10" s="1"/>
  <c r="BX336" i="10" s="1"/>
  <c r="T56" i="10"/>
  <c r="D329" i="10"/>
  <c r="D56" i="10"/>
  <c r="D326" i="10"/>
  <c r="BH326" i="10" s="1"/>
  <c r="AB329" i="10"/>
  <c r="AB326" i="10"/>
  <c r="G2788" i="1"/>
  <c r="G2786" i="1" s="1"/>
  <c r="G2780" i="1"/>
  <c r="G2798" i="1" s="1"/>
  <c r="G3228" i="1"/>
  <c r="G3226" i="1" s="1"/>
  <c r="G3220" i="1"/>
  <c r="G3238" i="1" s="1"/>
  <c r="I2909" i="1"/>
  <c r="AI2902" i="1"/>
  <c r="I2910" i="1"/>
  <c r="I2912" i="1"/>
  <c r="I2911" i="1"/>
  <c r="AO224" i="10"/>
  <c r="G1687" i="1"/>
  <c r="G2017" i="1"/>
  <c r="M585" i="1"/>
  <c r="M591" i="1" s="1"/>
  <c r="M3280" i="1"/>
  <c r="M3286" i="1" s="1"/>
  <c r="M1520" i="1"/>
  <c r="M1526" i="1" s="1"/>
  <c r="M2620" i="1"/>
  <c r="M2626" i="1" s="1"/>
  <c r="M365" i="1"/>
  <c r="M371" i="1" s="1"/>
  <c r="M1135" i="1"/>
  <c r="M1141" i="1" s="1"/>
  <c r="M3005" i="1"/>
  <c r="M3011" i="1" s="1"/>
  <c r="M1190" i="1"/>
  <c r="M1196" i="1" s="1"/>
  <c r="M3390" i="1"/>
  <c r="M3396" i="1" s="1"/>
  <c r="M145" i="1"/>
  <c r="M151" i="1" s="1"/>
  <c r="M2455" i="1"/>
  <c r="M2461" i="1" s="1"/>
  <c r="M255" i="1"/>
  <c r="M261" i="1" s="1"/>
  <c r="M2675" i="1"/>
  <c r="M2681" i="1" s="1"/>
  <c r="M1465" i="1"/>
  <c r="M1471" i="1" s="1"/>
  <c r="M475" i="1"/>
  <c r="M481" i="1" s="1"/>
  <c r="M3610" i="1"/>
  <c r="M3616" i="1" s="1"/>
  <c r="I3173" i="1"/>
  <c r="I3171" i="1" s="1"/>
  <c r="I3165" i="1"/>
  <c r="I3183" i="1" s="1"/>
  <c r="E154" i="10"/>
  <c r="BI154" i="10" s="1"/>
  <c r="S57" i="10"/>
  <c r="D1905" i="1"/>
  <c r="D1911" i="1" s="1"/>
  <c r="H477" i="1"/>
  <c r="H2512" i="1"/>
  <c r="H3447" i="1"/>
  <c r="H3282" i="1"/>
  <c r="H257" i="1"/>
  <c r="H367" i="1"/>
  <c r="H2677" i="1"/>
  <c r="H2622" i="1"/>
  <c r="H697" i="1"/>
  <c r="H807" i="1"/>
  <c r="H3557" i="1"/>
  <c r="H3062" i="1"/>
  <c r="H1632" i="1"/>
  <c r="H1852" i="1"/>
  <c r="H2952" i="1"/>
  <c r="F1340" i="1"/>
  <c r="F1377" i="1" s="1"/>
  <c r="F1384" i="1" s="1"/>
  <c r="AR1371" i="1"/>
  <c r="F1341" i="1"/>
  <c r="F1378" i="1" s="1"/>
  <c r="F1385" i="1" s="1"/>
  <c r="AR1372" i="1"/>
  <c r="AA326" i="10"/>
  <c r="CE326" i="10" s="1"/>
  <c r="CE336" i="10" s="1"/>
  <c r="G1814" i="1"/>
  <c r="G1821" i="1" s="1"/>
  <c r="G1827" i="1"/>
  <c r="N1959" i="1"/>
  <c r="N1965" i="1" s="1"/>
  <c r="N2069" i="1"/>
  <c r="N2075" i="1" s="1"/>
  <c r="M1904" i="1"/>
  <c r="M1910" i="1" s="1"/>
  <c r="I2011" i="1"/>
  <c r="I2121" i="1"/>
  <c r="I1956" i="1"/>
  <c r="I1681" i="1"/>
  <c r="AQ244" i="10"/>
  <c r="AQ126" i="12" s="1"/>
  <c r="O1739" i="1"/>
  <c r="O1745" i="1" s="1"/>
  <c r="O2124" i="1"/>
  <c r="O2130" i="1" s="1"/>
  <c r="O1684" i="1"/>
  <c r="O1690" i="1" s="1"/>
  <c r="O1959" i="1"/>
  <c r="O1965" i="1" s="1"/>
  <c r="O2069" i="1"/>
  <c r="O2075" i="1" s="1"/>
  <c r="O2014" i="1"/>
  <c r="O2020" i="1" s="1"/>
  <c r="O1904" i="1"/>
  <c r="O1910" i="1" s="1"/>
  <c r="AZ206" i="10"/>
  <c r="AZ112" i="10"/>
  <c r="L224" i="10"/>
  <c r="Z225" i="10" s="1"/>
  <c r="AY287" i="12"/>
  <c r="W300" i="12"/>
  <c r="AA329" i="10"/>
  <c r="AA56" i="10"/>
  <c r="G3000" i="1"/>
  <c r="G3018" i="1" s="1"/>
  <c r="G3008" i="1"/>
  <c r="G3006" i="1" s="1"/>
  <c r="G2678" i="1"/>
  <c r="G2676" i="1" s="1"/>
  <c r="G2670" i="1"/>
  <c r="G2688" i="1" s="1"/>
  <c r="I2914" i="1"/>
  <c r="I2921" i="1" s="1"/>
  <c r="I2927" i="1"/>
  <c r="AX321" i="10"/>
  <c r="AV323" i="10"/>
  <c r="AV336" i="10" s="1"/>
  <c r="T336" i="10"/>
  <c r="T338" i="10" s="1"/>
  <c r="AR1318" i="1"/>
  <c r="F1287" i="1"/>
  <c r="U979" i="3"/>
  <c r="AR1317" i="1"/>
  <c r="F1286" i="1"/>
  <c r="F1323" i="1" s="1"/>
  <c r="F1330" i="1" s="1"/>
  <c r="G2127" i="1"/>
  <c r="G1962" i="1"/>
  <c r="M1080" i="1"/>
  <c r="M1086" i="1" s="1"/>
  <c r="M3170" i="1"/>
  <c r="M3176" i="1" s="1"/>
  <c r="M1850" i="1"/>
  <c r="M1856" i="1" s="1"/>
  <c r="M2235" i="1"/>
  <c r="M2241" i="1" s="1"/>
  <c r="M2565" i="1"/>
  <c r="M2571" i="1" s="1"/>
  <c r="M420" i="1"/>
  <c r="M426" i="1" s="1"/>
  <c r="M2840" i="1"/>
  <c r="M2846" i="1" s="1"/>
  <c r="M2180" i="1"/>
  <c r="M2186" i="1" s="1"/>
  <c r="M3555" i="1"/>
  <c r="M3561" i="1" s="1"/>
  <c r="M1025" i="1"/>
  <c r="M1031" i="1" s="1"/>
  <c r="M3500" i="1"/>
  <c r="M3506" i="1" s="1"/>
  <c r="M3775" i="1"/>
  <c r="M2290" i="1"/>
  <c r="M2296" i="1" s="1"/>
  <c r="M3665" i="1"/>
  <c r="M3671" i="1" s="1"/>
  <c r="M1630" i="1"/>
  <c r="M1636" i="1" s="1"/>
  <c r="G112" i="10"/>
  <c r="U113" i="10" s="1"/>
  <c r="I3338" i="1"/>
  <c r="I3336" i="1" s="1"/>
  <c r="I3330" i="1"/>
  <c r="I3348" i="1" s="1"/>
  <c r="D1685" i="1"/>
  <c r="D1691" i="1" s="1"/>
  <c r="D1740" i="1"/>
  <c r="D1746" i="1" s="1"/>
  <c r="H3667" i="1"/>
  <c r="H3502" i="1"/>
  <c r="H1302" i="1"/>
  <c r="H1467" i="1"/>
  <c r="H2457" i="1"/>
  <c r="H2567" i="1"/>
  <c r="H422" i="1"/>
  <c r="H752" i="1"/>
  <c r="H2897" i="1"/>
  <c r="H3007" i="1"/>
  <c r="H862" i="1"/>
  <c r="H917" i="1"/>
  <c r="H3777" i="1"/>
  <c r="W2778" i="3" s="1"/>
  <c r="H1577" i="1"/>
  <c r="H147" i="1"/>
  <c r="U1019" i="3"/>
  <c r="F1342" i="1"/>
  <c r="AR1373" i="1"/>
  <c r="AR1369" i="1"/>
  <c r="F1338" i="1"/>
  <c r="F1375" i="1" s="1"/>
  <c r="F1382" i="1" s="1"/>
  <c r="F1362" i="1"/>
  <c r="T1362" i="1" s="1"/>
  <c r="L323" i="10"/>
  <c r="BP323" i="10" s="1"/>
  <c r="N2124" i="1"/>
  <c r="N2130" i="1" s="1"/>
  <c r="M2014" i="1"/>
  <c r="M2020" i="1" s="1"/>
  <c r="M1739" i="1"/>
  <c r="M1745" i="1" s="1"/>
  <c r="AW287" i="11"/>
  <c r="AW300" i="11" s="1"/>
  <c r="U300" i="11"/>
  <c r="V112" i="10"/>
  <c r="N132" i="11"/>
  <c r="O2235" i="1"/>
  <c r="O2241" i="1" s="1"/>
  <c r="O1300" i="1"/>
  <c r="O1306" i="1" s="1"/>
  <c r="O475" i="1"/>
  <c r="O481" i="1" s="1"/>
  <c r="O3390" i="1"/>
  <c r="O3396" i="1" s="1"/>
  <c r="O200" i="1"/>
  <c r="O206" i="1" s="1"/>
  <c r="O3335" i="1"/>
  <c r="O3341" i="1" s="1"/>
  <c r="O2290" i="1"/>
  <c r="O2296" i="1" s="1"/>
  <c r="O2785" i="1"/>
  <c r="O2791" i="1" s="1"/>
  <c r="O2840" i="1"/>
  <c r="O2846" i="1" s="1"/>
  <c r="O750" i="1"/>
  <c r="O756" i="1" s="1"/>
  <c r="O1025" i="1"/>
  <c r="O1031" i="1" s="1"/>
  <c r="O3445" i="1"/>
  <c r="O3451" i="1" s="1"/>
  <c r="O3500" i="1"/>
  <c r="O3506" i="1" s="1"/>
  <c r="O1410" i="1"/>
  <c r="O1416" i="1" s="1"/>
  <c r="O1135" i="1"/>
  <c r="O1141" i="1" s="1"/>
  <c r="O2895" i="1"/>
  <c r="O2901" i="1" s="1"/>
  <c r="O2400" i="1"/>
  <c r="O2406" i="1" s="1"/>
  <c r="O1245" i="1"/>
  <c r="O1251" i="1" s="1"/>
  <c r="O3225" i="1"/>
  <c r="O3231" i="1" s="1"/>
  <c r="O2730" i="1"/>
  <c r="O2736" i="1" s="1"/>
  <c r="O1465" i="1"/>
  <c r="O1471" i="1" s="1"/>
  <c r="O3115" i="1"/>
  <c r="O3121" i="1" s="1"/>
  <c r="O2510" i="1"/>
  <c r="O2516" i="1" s="1"/>
  <c r="O1355" i="1"/>
  <c r="O1361" i="1" s="1"/>
  <c r="O3005" i="1"/>
  <c r="O3011" i="1" s="1"/>
  <c r="O3060" i="1"/>
  <c r="O3066" i="1" s="1"/>
  <c r="O970" i="1"/>
  <c r="O976" i="1" s="1"/>
  <c r="O695" i="1"/>
  <c r="O701" i="1" s="1"/>
  <c r="O2345" i="1"/>
  <c r="O2351" i="1" s="1"/>
  <c r="O1520" i="1"/>
  <c r="O1526" i="1" s="1"/>
  <c r="O585" i="1"/>
  <c r="O591" i="1" s="1"/>
  <c r="O2675" i="1"/>
  <c r="O2681" i="1" s="1"/>
  <c r="O1795" i="1"/>
  <c r="O1801" i="1" s="1"/>
  <c r="O915" i="1"/>
  <c r="O921" i="1" s="1"/>
  <c r="O2455" i="1"/>
  <c r="O2461" i="1" s="1"/>
  <c r="O1575" i="1"/>
  <c r="O1581" i="1" s="1"/>
  <c r="O805" i="1"/>
  <c r="O811" i="1" s="1"/>
  <c r="O2565" i="1"/>
  <c r="O2571" i="1" s="1"/>
  <c r="O2620" i="1"/>
  <c r="O2626" i="1" s="1"/>
  <c r="O530" i="1"/>
  <c r="O536" i="1" s="1"/>
  <c r="O255" i="1"/>
  <c r="O261" i="1" s="1"/>
  <c r="O3610" i="1"/>
  <c r="O3616" i="1" s="1"/>
  <c r="O860" i="1"/>
  <c r="O866" i="1" s="1"/>
  <c r="O90" i="1"/>
  <c r="O96" i="1" s="1"/>
  <c r="O1630" i="1"/>
  <c r="O1636" i="1" s="1"/>
  <c r="O1190" i="1"/>
  <c r="O1196" i="1" s="1"/>
  <c r="O365" i="1"/>
  <c r="O371" i="1" s="1"/>
  <c r="O3720" i="1"/>
  <c r="O3726" i="1" s="1"/>
  <c r="O1080" i="1"/>
  <c r="O1086" i="1" s="1"/>
  <c r="O145" i="1"/>
  <c r="O151" i="1" s="1"/>
  <c r="O1850" i="1"/>
  <c r="O1856" i="1" s="1"/>
  <c r="O2180" i="1"/>
  <c r="O2186" i="1" s="1"/>
  <c r="O35" i="1"/>
  <c r="O41" i="1" s="1"/>
  <c r="O3555" i="1"/>
  <c r="O3561" i="1" s="1"/>
  <c r="O2950" i="1"/>
  <c r="O2956" i="1" s="1"/>
  <c r="O310" i="1"/>
  <c r="O316" i="1" s="1"/>
  <c r="O3775" i="1"/>
  <c r="O3280" i="1"/>
  <c r="O3286" i="1" s="1"/>
  <c r="O640" i="1"/>
  <c r="O646" i="1" s="1"/>
  <c r="O3665" i="1"/>
  <c r="O3671" i="1" s="1"/>
  <c r="O3170" i="1"/>
  <c r="O3176" i="1" s="1"/>
  <c r="O420" i="1"/>
  <c r="O426" i="1" s="1"/>
  <c r="AW287" i="12"/>
  <c r="U300" i="12"/>
  <c r="I2067" i="1"/>
  <c r="I1737" i="1"/>
  <c r="AJ321" i="10"/>
  <c r="L3774" i="1"/>
  <c r="L3554" i="1"/>
  <c r="L3560" i="1" s="1"/>
  <c r="L3444" i="1"/>
  <c r="L3450" i="1" s="1"/>
  <c r="L3224" i="1"/>
  <c r="L3230" i="1" s="1"/>
  <c r="L3004" i="1"/>
  <c r="L3010" i="1" s="1"/>
  <c r="L2784" i="1"/>
  <c r="L2790" i="1" s="1"/>
  <c r="L2564" i="1"/>
  <c r="L2570" i="1" s="1"/>
  <c r="L2344" i="1"/>
  <c r="L2350" i="1" s="1"/>
  <c r="L1849" i="1"/>
  <c r="L1855" i="1" s="1"/>
  <c r="L1519" i="1"/>
  <c r="L1525" i="1" s="1"/>
  <c r="L1299" i="1"/>
  <c r="L1305" i="1" s="1"/>
  <c r="L1079" i="1"/>
  <c r="L1085" i="1" s="1"/>
  <c r="L859" i="1"/>
  <c r="L865" i="1" s="1"/>
  <c r="L639" i="1"/>
  <c r="L645" i="1" s="1"/>
  <c r="L419" i="1"/>
  <c r="L425" i="1" s="1"/>
  <c r="L199" i="1"/>
  <c r="L205" i="1" s="1"/>
  <c r="L3719" i="1"/>
  <c r="L3725" i="1" s="1"/>
  <c r="L3279" i="1"/>
  <c r="L3285" i="1" s="1"/>
  <c r="L2949" i="1"/>
  <c r="L2955" i="1" s="1"/>
  <c r="L2674" i="1"/>
  <c r="L2680" i="1" s="1"/>
  <c r="L2399" i="1"/>
  <c r="L2405" i="1" s="1"/>
  <c r="L1794" i="1"/>
  <c r="L1800" i="1" s="1"/>
  <c r="L1409" i="1"/>
  <c r="L1415" i="1" s="1"/>
  <c r="L1134" i="1"/>
  <c r="L1140" i="1" s="1"/>
  <c r="L804" i="1"/>
  <c r="L810" i="1" s="1"/>
  <c r="L529" i="1"/>
  <c r="L535" i="1" s="1"/>
  <c r="L254" i="1"/>
  <c r="L260" i="1" s="1"/>
  <c r="L3664" i="1"/>
  <c r="L3670" i="1" s="1"/>
  <c r="L3499" i="1"/>
  <c r="L3505" i="1" s="1"/>
  <c r="L3169" i="1"/>
  <c r="L3175" i="1" s="1"/>
  <c r="L2894" i="1"/>
  <c r="L2900" i="1" s="1"/>
  <c r="L2619" i="1"/>
  <c r="L2625" i="1" s="1"/>
  <c r="L2289" i="1"/>
  <c r="L2295" i="1" s="1"/>
  <c r="L1629" i="1"/>
  <c r="L1635" i="1" s="1"/>
  <c r="L1354" i="1"/>
  <c r="L1360" i="1" s="1"/>
  <c r="L1024" i="1"/>
  <c r="L1030" i="1" s="1"/>
  <c r="L749" i="1"/>
  <c r="L755" i="1" s="1"/>
  <c r="L474" i="1"/>
  <c r="L480" i="1" s="1"/>
  <c r="L144" i="1"/>
  <c r="L150" i="1" s="1"/>
  <c r="L3609" i="1"/>
  <c r="L3615" i="1" s="1"/>
  <c r="L3389" i="1"/>
  <c r="L3395" i="1" s="1"/>
  <c r="L3114" i="1"/>
  <c r="L3120" i="1" s="1"/>
  <c r="L2839" i="1"/>
  <c r="L2845" i="1" s="1"/>
  <c r="L2509" i="1"/>
  <c r="L2515" i="1" s="1"/>
  <c r="L2234" i="1"/>
  <c r="L2240" i="1" s="1"/>
  <c r="L1574" i="1"/>
  <c r="L1580" i="1" s="1"/>
  <c r="L1244" i="1"/>
  <c r="L1250" i="1" s="1"/>
  <c r="L969" i="1"/>
  <c r="L975" i="1" s="1"/>
  <c r="L694" i="1"/>
  <c r="L700" i="1" s="1"/>
  <c r="L364" i="1"/>
  <c r="L370" i="1" s="1"/>
  <c r="L34" i="1"/>
  <c r="L40" i="1" s="1"/>
  <c r="L3334" i="1"/>
  <c r="L3340" i="1" s="1"/>
  <c r="L2179" i="1"/>
  <c r="L2185" i="1" s="1"/>
  <c r="L584" i="1"/>
  <c r="L590" i="1" s="1"/>
  <c r="L3059" i="1"/>
  <c r="L3065" i="1" s="1"/>
  <c r="L1464" i="1"/>
  <c r="L1470" i="1" s="1"/>
  <c r="L309" i="1"/>
  <c r="L315" i="1" s="1"/>
  <c r="L2729" i="1"/>
  <c r="L2735" i="1" s="1"/>
  <c r="L1189" i="1"/>
  <c r="L1195" i="1" s="1"/>
  <c r="L89" i="1"/>
  <c r="L95" i="1" s="1"/>
  <c r="L2454" i="1"/>
  <c r="L2460" i="1" s="1"/>
  <c r="L914" i="1"/>
  <c r="L920" i="1" s="1"/>
  <c r="F323" i="10"/>
  <c r="S290" i="10"/>
  <c r="AU322" i="10"/>
  <c r="AU336" i="10" s="1"/>
  <c r="AU56" i="10" s="1"/>
  <c r="AG56" i="10" s="1"/>
  <c r="S336" i="10"/>
  <c r="S338" i="10" s="1"/>
  <c r="I826" i="1"/>
  <c r="I607" i="3"/>
  <c r="J112" i="10"/>
  <c r="X113" i="10" s="1"/>
  <c r="G3715" i="1"/>
  <c r="G3733" i="1" s="1"/>
  <c r="G3723" i="1"/>
  <c r="G3721" i="1" s="1"/>
  <c r="G93" i="1"/>
  <c r="G91" i="1" s="1"/>
  <c r="G85" i="1"/>
  <c r="G103" i="1" s="1"/>
  <c r="AR1314" i="1"/>
  <c r="F1307" i="1"/>
  <c r="T1307" i="1" s="1"/>
  <c r="F1283" i="1"/>
  <c r="F1320" i="1" s="1"/>
  <c r="F1327" i="1" s="1"/>
  <c r="AR1316" i="1"/>
  <c r="F1285" i="1"/>
  <c r="F1322" i="1" s="1"/>
  <c r="F1329" i="1" s="1"/>
  <c r="I1047" i="3"/>
  <c r="I1431" i="1"/>
  <c r="G1907" i="1"/>
  <c r="G2072" i="1"/>
  <c r="M1245" i="1"/>
  <c r="M1251" i="1" s="1"/>
  <c r="M2785" i="1"/>
  <c r="M2791" i="1" s="1"/>
  <c r="M1575" i="1"/>
  <c r="M1581" i="1" s="1"/>
  <c r="M970" i="1"/>
  <c r="M976" i="1" s="1"/>
  <c r="M2400" i="1"/>
  <c r="M2406" i="1" s="1"/>
  <c r="M640" i="1"/>
  <c r="M646" i="1" s="1"/>
  <c r="M2730" i="1"/>
  <c r="M2736" i="1" s="1"/>
  <c r="M1355" i="1"/>
  <c r="M1361" i="1" s="1"/>
  <c r="M695" i="1"/>
  <c r="M701" i="1" s="1"/>
  <c r="M2950" i="1"/>
  <c r="M2956" i="1" s="1"/>
  <c r="M1300" i="1"/>
  <c r="M1306" i="1" s="1"/>
  <c r="M750" i="1"/>
  <c r="M756" i="1" s="1"/>
  <c r="M35" i="1"/>
  <c r="M41" i="1" s="1"/>
  <c r="M3060" i="1"/>
  <c r="M3066" i="1" s="1"/>
  <c r="M3225" i="1"/>
  <c r="M3231" i="1" s="1"/>
  <c r="I3000" i="1"/>
  <c r="I3018" i="1" s="1"/>
  <c r="I3008" i="1"/>
  <c r="I3006" i="1" s="1"/>
  <c r="H972" i="1"/>
  <c r="H1137" i="1"/>
  <c r="H92" i="1"/>
  <c r="H1797" i="1"/>
  <c r="H2237" i="1"/>
  <c r="H2292" i="1"/>
  <c r="H2402" i="1"/>
  <c r="H587" i="1"/>
  <c r="H3117" i="1"/>
  <c r="H2732" i="1"/>
  <c r="H2842" i="1"/>
  <c r="H1027" i="1"/>
  <c r="H3392" i="1"/>
  <c r="H3612" i="1"/>
  <c r="H3722" i="1"/>
  <c r="H2347" i="1"/>
  <c r="AR1370" i="1"/>
  <c r="F1339" i="1"/>
  <c r="U1016" i="3"/>
  <c r="I1162" i="1"/>
  <c r="X846" i="3"/>
  <c r="N1904" i="1"/>
  <c r="N1910" i="1" s="1"/>
  <c r="M2069" i="1"/>
  <c r="M2075" i="1" s="1"/>
  <c r="M1684" i="1"/>
  <c r="M1690" i="1" s="1"/>
  <c r="F3720" i="1"/>
  <c r="F3726" i="1" s="1"/>
  <c r="F970" i="1"/>
  <c r="F976" i="1" s="1"/>
  <c r="F2455" i="1"/>
  <c r="F2461" i="1" s="1"/>
  <c r="F420" i="1"/>
  <c r="F426" i="1" s="1"/>
  <c r="F3665" i="1"/>
  <c r="F3671" i="1" s="1"/>
  <c r="F2510" i="1"/>
  <c r="F2516" i="1" s="1"/>
  <c r="F145" i="1"/>
  <c r="F151" i="1" s="1"/>
  <c r="F3005" i="1"/>
  <c r="F3011" i="1" s="1"/>
  <c r="F3060" i="1"/>
  <c r="F3066" i="1" s="1"/>
  <c r="F1575" i="1"/>
  <c r="F1581" i="1" s="1"/>
  <c r="F695" i="1"/>
  <c r="F701" i="1" s="1"/>
  <c r="F3115" i="1"/>
  <c r="F3121" i="1" s="1"/>
  <c r="F3170" i="1"/>
  <c r="F3176" i="1" s="1"/>
  <c r="F1080" i="1"/>
  <c r="F1086" i="1" s="1"/>
  <c r="F805" i="1"/>
  <c r="F811" i="1" s="1"/>
  <c r="F3225" i="1"/>
  <c r="F3231" i="1" s="1"/>
  <c r="F2620" i="1"/>
  <c r="F2626" i="1" s="1"/>
  <c r="F1465" i="1"/>
  <c r="F1471" i="1" s="1"/>
  <c r="F2895" i="1"/>
  <c r="F2901" i="1" s="1"/>
  <c r="F2400" i="1"/>
  <c r="F2406" i="1" s="1"/>
  <c r="F1135" i="1"/>
  <c r="F1141" i="1" s="1"/>
  <c r="F2785" i="1"/>
  <c r="F2791" i="1" s="1"/>
  <c r="F2180" i="1"/>
  <c r="F2186" i="1" s="1"/>
  <c r="F475" i="1"/>
  <c r="F481" i="1" s="1"/>
  <c r="F2675" i="1"/>
  <c r="F2681" i="1" s="1"/>
  <c r="F2730" i="1"/>
  <c r="F2736" i="1" s="1"/>
  <c r="F640" i="1"/>
  <c r="F646" i="1" s="1"/>
  <c r="F365" i="1"/>
  <c r="F371" i="1" s="1"/>
  <c r="F2565" i="1"/>
  <c r="F2571" i="1" s="1"/>
  <c r="F1795" i="1"/>
  <c r="F1801" i="1" s="1"/>
  <c r="F915" i="1"/>
  <c r="F921" i="1" s="1"/>
  <c r="F2345" i="1"/>
  <c r="F2351" i="1" s="1"/>
  <c r="F1410" i="1"/>
  <c r="F1416" i="1" s="1"/>
  <c r="F585" i="1"/>
  <c r="F591" i="1" s="1"/>
  <c r="F1850" i="1"/>
  <c r="F1856" i="1" s="1"/>
  <c r="F750" i="1"/>
  <c r="F756" i="1" s="1"/>
  <c r="F2235" i="1"/>
  <c r="F2241" i="1" s="1"/>
  <c r="F2290" i="1"/>
  <c r="F2296" i="1" s="1"/>
  <c r="F200" i="1"/>
  <c r="F206" i="1" s="1"/>
  <c r="F1630" i="1"/>
  <c r="F1636" i="1" s="1"/>
  <c r="F1190" i="1"/>
  <c r="F1196" i="1" s="1"/>
  <c r="F255" i="1"/>
  <c r="F261" i="1" s="1"/>
  <c r="F3500" i="1"/>
  <c r="F3506" i="1" s="1"/>
  <c r="F860" i="1"/>
  <c r="F866" i="1" s="1"/>
  <c r="F90" i="1"/>
  <c r="F96" i="1" s="1"/>
  <c r="F3390" i="1"/>
  <c r="F3396" i="1" s="1"/>
  <c r="F35" i="1"/>
  <c r="F41" i="1" s="1"/>
  <c r="F3555" i="1"/>
  <c r="F3561" i="1" s="1"/>
  <c r="F3610" i="1"/>
  <c r="F3616" i="1" s="1"/>
  <c r="F1520" i="1"/>
  <c r="F1526" i="1" s="1"/>
  <c r="F1245" i="1"/>
  <c r="F1251" i="1" s="1"/>
  <c r="F3775" i="1"/>
  <c r="F3280" i="1"/>
  <c r="F3286" i="1" s="1"/>
  <c r="F530" i="1"/>
  <c r="F536" i="1" s="1"/>
  <c r="F3445" i="1"/>
  <c r="F3451" i="1" s="1"/>
  <c r="F2950" i="1"/>
  <c r="F2956" i="1" s="1"/>
  <c r="F310" i="1"/>
  <c r="F316" i="1" s="1"/>
  <c r="F3335" i="1"/>
  <c r="F3341" i="1" s="1"/>
  <c r="F2840" i="1"/>
  <c r="F2846" i="1" s="1"/>
  <c r="F1025" i="1"/>
  <c r="F1031" i="1" s="1"/>
  <c r="N3225" i="1"/>
  <c r="N3231" i="1" s="1"/>
  <c r="N1630" i="1"/>
  <c r="N1636" i="1" s="1"/>
  <c r="N2620" i="1"/>
  <c r="N2626" i="1" s="1"/>
  <c r="N1190" i="1"/>
  <c r="N1196" i="1" s="1"/>
  <c r="N1465" i="1"/>
  <c r="N1471" i="1" s="1"/>
  <c r="N255" i="1"/>
  <c r="N261" i="1" s="1"/>
  <c r="N2565" i="1"/>
  <c r="N2571" i="1" s="1"/>
  <c r="N3060" i="1"/>
  <c r="N3066" i="1" s="1"/>
  <c r="N970" i="1"/>
  <c r="N976" i="1" s="1"/>
  <c r="N915" i="1"/>
  <c r="N921" i="1" s="1"/>
  <c r="N3665" i="1"/>
  <c r="N3671" i="1" s="1"/>
  <c r="N3720" i="1"/>
  <c r="N3726" i="1" s="1"/>
  <c r="N1795" i="1"/>
  <c r="N1801" i="1" s="1"/>
  <c r="N420" i="1"/>
  <c r="N426" i="1" s="1"/>
  <c r="N145" i="1"/>
  <c r="N151" i="1" s="1"/>
  <c r="N3280" i="1"/>
  <c r="N3286" i="1" s="1"/>
  <c r="N1355" i="1"/>
  <c r="N1361" i="1" s="1"/>
  <c r="N3775" i="1"/>
  <c r="N2510" i="1"/>
  <c r="N2516" i="1" s="1"/>
  <c r="N695" i="1"/>
  <c r="N701" i="1" s="1"/>
  <c r="N3005" i="1"/>
  <c r="N3011" i="1" s="1"/>
  <c r="N1575" i="1"/>
  <c r="N1581" i="1" s="1"/>
  <c r="N2455" i="1"/>
  <c r="N2461" i="1" s="1"/>
  <c r="N530" i="1"/>
  <c r="N536" i="1" s="1"/>
  <c r="N585" i="1"/>
  <c r="N591" i="1" s="1"/>
  <c r="N1410" i="1"/>
  <c r="N1416" i="1" s="1"/>
  <c r="N2345" i="1"/>
  <c r="N2351" i="1" s="1"/>
  <c r="N1135" i="1"/>
  <c r="N1141" i="1" s="1"/>
  <c r="N2400" i="1"/>
  <c r="N2406" i="1" s="1"/>
  <c r="N2895" i="1"/>
  <c r="N2901" i="1" s="1"/>
  <c r="N3445" i="1"/>
  <c r="N3451" i="1" s="1"/>
  <c r="N310" i="1"/>
  <c r="N316" i="1" s="1"/>
  <c r="N2950" i="1"/>
  <c r="N2956" i="1" s="1"/>
  <c r="N90" i="1"/>
  <c r="N96" i="1" s="1"/>
  <c r="N860" i="1"/>
  <c r="N866" i="1" s="1"/>
  <c r="N3500" i="1"/>
  <c r="N3506" i="1" s="1"/>
  <c r="N3555" i="1"/>
  <c r="N3561" i="1" s="1"/>
  <c r="N3610" i="1"/>
  <c r="N3616" i="1" s="1"/>
  <c r="N1520" i="1"/>
  <c r="N1526" i="1" s="1"/>
  <c r="N1245" i="1"/>
  <c r="N1251" i="1" s="1"/>
  <c r="N750" i="1"/>
  <c r="N756" i="1" s="1"/>
  <c r="N3390" i="1"/>
  <c r="N3396" i="1" s="1"/>
  <c r="N3115" i="1"/>
  <c r="N3121" i="1" s="1"/>
  <c r="N3170" i="1"/>
  <c r="N3176" i="1" s="1"/>
  <c r="N1080" i="1"/>
  <c r="N1086" i="1" s="1"/>
  <c r="N805" i="1"/>
  <c r="N811" i="1" s="1"/>
  <c r="N475" i="1"/>
  <c r="N481" i="1" s="1"/>
  <c r="N1300" i="1"/>
  <c r="N1306" i="1" s="1"/>
  <c r="N1850" i="1"/>
  <c r="N1856" i="1" s="1"/>
  <c r="N2675" i="1"/>
  <c r="N2681" i="1" s="1"/>
  <c r="N2730" i="1"/>
  <c r="N2736" i="1" s="1"/>
  <c r="N640" i="1"/>
  <c r="N646" i="1" s="1"/>
  <c r="N365" i="1"/>
  <c r="N371" i="1" s="1"/>
  <c r="N1025" i="1"/>
  <c r="N1031" i="1" s="1"/>
  <c r="N2180" i="1"/>
  <c r="N2186" i="1" s="1"/>
  <c r="N2785" i="1"/>
  <c r="N2791" i="1" s="1"/>
  <c r="N2235" i="1"/>
  <c r="N2241" i="1" s="1"/>
  <c r="N2290" i="1"/>
  <c r="N2296" i="1" s="1"/>
  <c r="N200" i="1"/>
  <c r="N206" i="1" s="1"/>
  <c r="N35" i="1"/>
  <c r="N41" i="1" s="1"/>
  <c r="N2840" i="1"/>
  <c r="N2846" i="1" s="1"/>
  <c r="N3335" i="1"/>
  <c r="N3341" i="1" s="1"/>
  <c r="Y321" i="10"/>
  <c r="CC321" i="10" s="1"/>
  <c r="Y168" i="10"/>
  <c r="AH244" i="10"/>
  <c r="AH126" i="12" s="1"/>
  <c r="F1904" i="1"/>
  <c r="F1910" i="1" s="1"/>
  <c r="F1684" i="1"/>
  <c r="F1690" i="1" s="1"/>
  <c r="F2124" i="1"/>
  <c r="F2130" i="1" s="1"/>
  <c r="F1959" i="1"/>
  <c r="F1965" i="1" s="1"/>
  <c r="F1739" i="1"/>
  <c r="F1745" i="1" s="1"/>
  <c r="F2069" i="1"/>
  <c r="F2075" i="1" s="1"/>
  <c r="F2014" i="1"/>
  <c r="F2020" i="1" s="1"/>
  <c r="BB262" i="10"/>
  <c r="BB224" i="10"/>
  <c r="I112" i="10"/>
  <c r="W113" i="10" s="1"/>
  <c r="AW206" i="10"/>
  <c r="AI206" i="10" s="1"/>
  <c r="AW112" i="10"/>
  <c r="AY206" i="10"/>
  <c r="AY112" i="10"/>
  <c r="G38" i="1"/>
  <c r="G36" i="1" s="1"/>
  <c r="G30" i="1"/>
  <c r="G48" i="1" s="1"/>
  <c r="G3393" i="1"/>
  <c r="G3391" i="1" s="1"/>
  <c r="G3385" i="1"/>
  <c r="G3403" i="1" s="1"/>
  <c r="F1284" i="1"/>
  <c r="U976" i="3"/>
  <c r="AR1315" i="1"/>
  <c r="AP224" i="10"/>
  <c r="G1742" i="1"/>
  <c r="M3335" i="1"/>
  <c r="M3341" i="1" s="1"/>
  <c r="M3445" i="1"/>
  <c r="M3451" i="1" s="1"/>
  <c r="M90" i="1"/>
  <c r="M96" i="1" s="1"/>
  <c r="M3720" i="1"/>
  <c r="M3726" i="1" s="1"/>
  <c r="M200" i="1"/>
  <c r="M206" i="1" s="1"/>
  <c r="M1795" i="1"/>
  <c r="M1801" i="1" s="1"/>
  <c r="M805" i="1"/>
  <c r="M811" i="1" s="1"/>
  <c r="M2345" i="1"/>
  <c r="M2351" i="1" s="1"/>
  <c r="M530" i="1"/>
  <c r="M536" i="1" s="1"/>
  <c r="M2895" i="1"/>
  <c r="M2901" i="1" s="1"/>
  <c r="M310" i="1"/>
  <c r="M316" i="1" s="1"/>
  <c r="M3115" i="1"/>
  <c r="M3121" i="1" s="1"/>
  <c r="M915" i="1"/>
  <c r="M921" i="1" s="1"/>
  <c r="M1410" i="1"/>
  <c r="M1416" i="1" s="1"/>
  <c r="M860" i="1"/>
  <c r="M866" i="1" s="1"/>
  <c r="I1798" i="1"/>
  <c r="I1796" i="1" s="1"/>
  <c r="I1790" i="1"/>
  <c r="I1808" i="1" s="1"/>
  <c r="H318" i="10"/>
  <c r="D2125" i="1"/>
  <c r="D2131" i="1" s="1"/>
  <c r="D2070" i="1"/>
  <c r="D2076" i="1" s="1"/>
  <c r="H1082" i="1"/>
  <c r="H1247" i="1"/>
  <c r="H3337" i="1"/>
  <c r="H3172" i="1"/>
  <c r="H37" i="1"/>
  <c r="H202" i="1"/>
  <c r="H312" i="1"/>
  <c r="H2787" i="1"/>
  <c r="H532" i="1"/>
  <c r="H642" i="1"/>
  <c r="H1192" i="1"/>
  <c r="H3227" i="1"/>
  <c r="H1412" i="1"/>
  <c r="H1522" i="1"/>
  <c r="H1357" i="1"/>
  <c r="H2182" i="1"/>
  <c r="I1156" i="1"/>
  <c r="I847" i="3"/>
  <c r="G1812" i="1"/>
  <c r="G1813" i="1"/>
  <c r="AG1802" i="1"/>
  <c r="G1809" i="1"/>
  <c r="G1811" i="1"/>
  <c r="G1810" i="1"/>
  <c r="N1684" i="1"/>
  <c r="N1690" i="1" s="1"/>
  <c r="N2014" i="1"/>
  <c r="N2020" i="1" s="1"/>
  <c r="M1959" i="1"/>
  <c r="M1965" i="1" s="1"/>
  <c r="M2124" i="1"/>
  <c r="M2130" i="1" s="1"/>
  <c r="L135" i="12"/>
  <c r="L135" i="11"/>
  <c r="BP135" i="11" s="1"/>
  <c r="AN267" i="10"/>
  <c r="BE285" i="11"/>
  <c r="BE300" i="11" s="1"/>
  <c r="AC300" i="11"/>
  <c r="N153" i="11"/>
  <c r="BR153" i="11" s="1"/>
  <c r="AP117" i="11"/>
  <c r="N285" i="11"/>
  <c r="AI99" i="11"/>
  <c r="G323" i="11"/>
  <c r="BK323" i="11" s="1"/>
  <c r="BK300" i="11" s="1"/>
  <c r="G112" i="11"/>
  <c r="U113" i="11" s="1"/>
  <c r="Y63" i="12"/>
  <c r="Y76" i="12" s="1"/>
  <c r="Y99" i="10"/>
  <c r="CC99" i="10" s="1"/>
  <c r="CC112" i="10" s="1"/>
  <c r="Y63" i="11"/>
  <c r="BA153" i="10"/>
  <c r="BA168" i="10" s="1"/>
  <c r="AC138" i="12"/>
  <c r="AC138" i="11"/>
  <c r="O280" i="10"/>
  <c r="AC281" i="10" s="1"/>
  <c r="AF300" i="12"/>
  <c r="AF336" i="12"/>
  <c r="AL44" i="12"/>
  <c r="BN44" i="12" s="1"/>
  <c r="V211" i="10"/>
  <c r="V206" i="10"/>
  <c r="AX99" i="10"/>
  <c r="D892" i="1"/>
  <c r="D879" i="1"/>
  <c r="BD285" i="11"/>
  <c r="BD300" i="11" s="1"/>
  <c r="AB300" i="11"/>
  <c r="AZ244" i="10"/>
  <c r="AQ120" i="12"/>
  <c r="BS120" i="12" s="1"/>
  <c r="O288" i="12"/>
  <c r="AQ288" i="12" s="1"/>
  <c r="BS288" i="12" s="1"/>
  <c r="AI99" i="12"/>
  <c r="G323" i="12"/>
  <c r="G112" i="12"/>
  <c r="U113" i="12" s="1"/>
  <c r="AL45" i="11"/>
  <c r="BA120" i="12"/>
  <c r="CC120" i="12" s="1"/>
  <c r="Y288" i="12"/>
  <c r="BA288" i="12" s="1"/>
  <c r="CC288" i="12" s="1"/>
  <c r="D67" i="1"/>
  <c r="D54" i="1"/>
  <c r="Z132" i="11"/>
  <c r="BB117" i="11"/>
  <c r="BB132" i="11" s="1"/>
  <c r="Z285" i="11"/>
  <c r="CD285" i="11" s="1"/>
  <c r="CD300" i="11" s="1"/>
  <c r="X325" i="12"/>
  <c r="AZ325" i="12" s="1"/>
  <c r="CB325" i="12" s="1"/>
  <c r="AC153" i="11"/>
  <c r="CG153" i="11" s="1"/>
  <c r="BE135" i="11"/>
  <c r="AC303" i="11"/>
  <c r="CG303" i="11" s="1"/>
  <c r="AF300" i="11"/>
  <c r="AF336" i="11"/>
  <c r="L325" i="11"/>
  <c r="BC285" i="11"/>
  <c r="BC300" i="11" s="1"/>
  <c r="AA300" i="11"/>
  <c r="AY99" i="12"/>
  <c r="W323" i="12"/>
  <c r="J157" i="11"/>
  <c r="AL139" i="11"/>
  <c r="Z280" i="10"/>
  <c r="L244" i="10"/>
  <c r="Z46" i="10"/>
  <c r="CD46" i="10" s="1"/>
  <c r="CD56" i="10" s="1"/>
  <c r="AO117" i="11"/>
  <c r="M285" i="11"/>
  <c r="M126" i="12"/>
  <c r="M126" i="11"/>
  <c r="M46" i="10"/>
  <c r="BQ46" i="10" s="1"/>
  <c r="BQ56" i="10" s="1"/>
  <c r="AP135" i="11"/>
  <c r="N303" i="11"/>
  <c r="BR303" i="11" s="1"/>
  <c r="AQ117" i="12"/>
  <c r="BS117" i="12" s="1"/>
  <c r="O285" i="12"/>
  <c r="AQ285" i="12" s="1"/>
  <c r="BS285" i="12" s="1"/>
  <c r="M132" i="12"/>
  <c r="AM26" i="12"/>
  <c r="BO26" i="12" s="1"/>
  <c r="K44" i="12"/>
  <c r="AY211" i="10"/>
  <c r="W267" i="10"/>
  <c r="W262" i="10"/>
  <c r="AZ120" i="12"/>
  <c r="CB120" i="12" s="1"/>
  <c r="X288" i="12"/>
  <c r="AZ288" i="12" s="1"/>
  <c r="CB288" i="12" s="1"/>
  <c r="D271" i="1"/>
  <c r="D272" i="1"/>
  <c r="D270" i="1"/>
  <c r="D269" i="1"/>
  <c r="D273" i="1"/>
  <c r="AD262" i="1"/>
  <c r="N153" i="12"/>
  <c r="AP117" i="12"/>
  <c r="BR117" i="12" s="1"/>
  <c r="N285" i="12"/>
  <c r="AP285" i="12" s="1"/>
  <c r="BR285" i="12" s="1"/>
  <c r="BC135" i="11"/>
  <c r="AA153" i="11"/>
  <c r="CE153" i="11" s="1"/>
  <c r="AA303" i="11"/>
  <c r="CE303" i="11" s="1"/>
  <c r="K27" i="12"/>
  <c r="K27" i="11"/>
  <c r="BO27" i="11" s="1"/>
  <c r="K308" i="10"/>
  <c r="K153" i="10"/>
  <c r="BA27" i="12"/>
  <c r="Y45" i="12"/>
  <c r="Y56" i="12" s="1"/>
  <c r="Y38" i="12"/>
  <c r="AX63" i="12"/>
  <c r="V287" i="12"/>
  <c r="H99" i="12"/>
  <c r="H287" i="12"/>
  <c r="AJ287" i="12" s="1"/>
  <c r="BL287" i="12" s="1"/>
  <c r="V99" i="12"/>
  <c r="V112" i="12" s="1"/>
  <c r="D876" i="1"/>
  <c r="D874" i="1"/>
  <c r="AD867" i="1"/>
  <c r="D877" i="1"/>
  <c r="D875" i="1"/>
  <c r="D878" i="1"/>
  <c r="AN99" i="11"/>
  <c r="AN112" i="11" s="1"/>
  <c r="L112" i="11"/>
  <c r="Z113" i="11" s="1"/>
  <c r="L323" i="11"/>
  <c r="X244" i="10"/>
  <c r="J206" i="10"/>
  <c r="AP120" i="11"/>
  <c r="N288" i="11"/>
  <c r="AW99" i="12"/>
  <c r="U323" i="12"/>
  <c r="AY99" i="11"/>
  <c r="AY112" i="11" s="1"/>
  <c r="W323" i="11"/>
  <c r="CA323" i="11" s="1"/>
  <c r="CA336" i="11" s="1"/>
  <c r="D2252" i="1"/>
  <c r="AD2242" i="1"/>
  <c r="D2253" i="1"/>
  <c r="D2250" i="1"/>
  <c r="D2249" i="1"/>
  <c r="D2251" i="1"/>
  <c r="BB117" i="12"/>
  <c r="Z132" i="12"/>
  <c r="Z285" i="12"/>
  <c r="AB153" i="12"/>
  <c r="BD135" i="12"/>
  <c r="CF135" i="12" s="1"/>
  <c r="AB303" i="12"/>
  <c r="L117" i="12"/>
  <c r="L117" i="11"/>
  <c r="BP117" i="11" s="1"/>
  <c r="BP132" i="11" s="1"/>
  <c r="AN211" i="10"/>
  <c r="BE135" i="12"/>
  <c r="CG135" i="12" s="1"/>
  <c r="AC153" i="12"/>
  <c r="AC150" i="12"/>
  <c r="AC303" i="12"/>
  <c r="F126" i="11"/>
  <c r="F126" i="12"/>
  <c r="F46" i="10"/>
  <c r="BJ46" i="10" s="1"/>
  <c r="BJ56" i="10" s="1"/>
  <c r="M132" i="11"/>
  <c r="G206" i="10"/>
  <c r="U244" i="10"/>
  <c r="AL139" i="12"/>
  <c r="BN139" i="12" s="1"/>
  <c r="J157" i="12"/>
  <c r="AL157" i="12" s="1"/>
  <c r="BN157" i="12" s="1"/>
  <c r="D657" i="1"/>
  <c r="D654" i="1"/>
  <c r="D658" i="1"/>
  <c r="AD647" i="1"/>
  <c r="D655" i="1"/>
  <c r="D656" i="1"/>
  <c r="AO117" i="12"/>
  <c r="BQ117" i="12" s="1"/>
  <c r="M285" i="12"/>
  <c r="AO285" i="12" s="1"/>
  <c r="BQ285" i="12" s="1"/>
  <c r="AP135" i="12"/>
  <c r="BR135" i="12" s="1"/>
  <c r="N303" i="12"/>
  <c r="AL99" i="10"/>
  <c r="AL188" i="10" s="1"/>
  <c r="J211" i="10"/>
  <c r="J188" i="10"/>
  <c r="L325" i="12"/>
  <c r="AN325" i="12" s="1"/>
  <c r="BP325" i="12" s="1"/>
  <c r="D274" i="1"/>
  <c r="D287" i="1"/>
  <c r="BD285" i="12"/>
  <c r="AB300" i="12"/>
  <c r="AO120" i="11"/>
  <c r="AO132" i="11" s="1"/>
  <c r="M288" i="11"/>
  <c r="AH300" i="12"/>
  <c r="AH336" i="12"/>
  <c r="BC135" i="12"/>
  <c r="CE135" i="12" s="1"/>
  <c r="AA153" i="12"/>
  <c r="AA303" i="12"/>
  <c r="AW99" i="11"/>
  <c r="AW112" i="11" s="1"/>
  <c r="U323" i="11"/>
  <c r="BY323" i="11" s="1"/>
  <c r="BY336" i="11" s="1"/>
  <c r="BK336" i="11" s="1"/>
  <c r="BA44" i="12"/>
  <c r="CC44" i="12" s="1"/>
  <c r="BA318" i="10"/>
  <c r="AM318" i="10" s="1"/>
  <c r="Y139" i="11"/>
  <c r="CC139" i="11" s="1"/>
  <c r="Y139" i="12"/>
  <c r="Y307" i="12" s="1"/>
  <c r="BA307" i="12" s="1"/>
  <c r="CC307" i="12" s="1"/>
  <c r="AL45" i="12"/>
  <c r="BN45" i="12" s="1"/>
  <c r="H99" i="11"/>
  <c r="BL99" i="11" s="1"/>
  <c r="AX63" i="11"/>
  <c r="AX76" i="11" s="1"/>
  <c r="AJ76" i="11" s="1"/>
  <c r="V287" i="11"/>
  <c r="BZ287" i="11" s="1"/>
  <c r="BZ300" i="11" s="1"/>
  <c r="V99" i="11"/>
  <c r="H287" i="11"/>
  <c r="D2322" i="1"/>
  <c r="D2309" i="1"/>
  <c r="AP132" i="11"/>
  <c r="AC300" i="12"/>
  <c r="BE285" i="12"/>
  <c r="AZ211" i="10"/>
  <c r="X262" i="10"/>
  <c r="J262" i="10" s="1"/>
  <c r="X267" i="10"/>
  <c r="CB267" i="10" s="1"/>
  <c r="CB280" i="10" s="1"/>
  <c r="AP120" i="12"/>
  <c r="BR120" i="12" s="1"/>
  <c r="N288" i="12"/>
  <c r="AP288" i="12" s="1"/>
  <c r="BR288" i="12" s="1"/>
  <c r="BA44" i="11"/>
  <c r="AP244" i="10"/>
  <c r="AP126" i="12" s="1"/>
  <c r="D2267" i="1"/>
  <c r="D2254" i="1"/>
  <c r="L262" i="10"/>
  <c r="AI99" i="10"/>
  <c r="AI188" i="10" s="1"/>
  <c r="G267" i="10"/>
  <c r="G211" i="10"/>
  <c r="G188" i="10"/>
  <c r="AB153" i="11"/>
  <c r="CF153" i="11" s="1"/>
  <c r="BD135" i="11"/>
  <c r="AB303" i="11"/>
  <c r="CF303" i="11" s="1"/>
  <c r="AN206" i="10"/>
  <c r="AN188" i="10"/>
  <c r="AN224" i="10" s="1"/>
  <c r="AK99" i="10"/>
  <c r="I267" i="10"/>
  <c r="I211" i="10"/>
  <c r="I188" i="10"/>
  <c r="I224" i="10" s="1"/>
  <c r="W225" i="10" s="1"/>
  <c r="AW244" i="10"/>
  <c r="AH280" i="10"/>
  <c r="AK99" i="12"/>
  <c r="I323" i="12"/>
  <c r="I112" i="12"/>
  <c r="W113" i="12" s="1"/>
  <c r="D659" i="1"/>
  <c r="D672" i="1"/>
  <c r="AA138" i="12"/>
  <c r="AA138" i="11"/>
  <c r="M280" i="10"/>
  <c r="AA281" i="10" s="1"/>
  <c r="AB138" i="11"/>
  <c r="CF138" i="11" s="1"/>
  <c r="CF150" i="11" s="1"/>
  <c r="AB138" i="12"/>
  <c r="N280" i="10"/>
  <c r="AB281" i="10" s="1"/>
  <c r="AY132" i="10"/>
  <c r="AY244" i="10"/>
  <c r="AK206" i="10"/>
  <c r="J99" i="11"/>
  <c r="BN99" i="11" s="1"/>
  <c r="AL63" i="11"/>
  <c r="AL76" i="11" s="1"/>
  <c r="J287" i="11"/>
  <c r="J76" i="11"/>
  <c r="AM43" i="11"/>
  <c r="N132" i="12"/>
  <c r="AO120" i="12"/>
  <c r="BQ120" i="12" s="1"/>
  <c r="M288" i="12"/>
  <c r="AO288" i="12" s="1"/>
  <c r="BQ288" i="12" s="1"/>
  <c r="AZ99" i="12"/>
  <c r="X323" i="12"/>
  <c r="AZ323" i="12" s="1"/>
  <c r="CB323" i="12" s="1"/>
  <c r="BA27" i="11"/>
  <c r="BA38" i="11" s="1"/>
  <c r="Y45" i="11"/>
  <c r="Y38" i="11"/>
  <c r="O126" i="12"/>
  <c r="O126" i="11"/>
  <c r="O46" i="10"/>
  <c r="BS46" i="10" s="1"/>
  <c r="BS56" i="10" s="1"/>
  <c r="D2305" i="1"/>
  <c r="D2304" i="1"/>
  <c r="AD2297" i="1"/>
  <c r="D2307" i="1"/>
  <c r="D2306" i="1"/>
  <c r="D2308" i="1"/>
  <c r="M135" i="11"/>
  <c r="BQ135" i="11" s="1"/>
  <c r="AO267" i="10"/>
  <c r="AO280" i="10" s="1"/>
  <c r="M135" i="12"/>
  <c r="M153" i="12" s="1"/>
  <c r="AQ132" i="12"/>
  <c r="AQ120" i="11"/>
  <c r="O288" i="11"/>
  <c r="AP280" i="10"/>
  <c r="AK99" i="11"/>
  <c r="I323" i="11"/>
  <c r="BM323" i="11" s="1"/>
  <c r="BM300" i="11" s="1"/>
  <c r="I112" i="11"/>
  <c r="W113" i="11" s="1"/>
  <c r="AL44" i="11"/>
  <c r="BA120" i="11"/>
  <c r="Y288" i="11"/>
  <c r="D53" i="1"/>
  <c r="D51" i="1"/>
  <c r="D49" i="1"/>
  <c r="D52" i="1"/>
  <c r="D50" i="1"/>
  <c r="AD42" i="1"/>
  <c r="Z135" i="12"/>
  <c r="BB267" i="10"/>
  <c r="BB280" i="10" s="1"/>
  <c r="Z135" i="11"/>
  <c r="CD135" i="11" s="1"/>
  <c r="L120" i="12"/>
  <c r="L120" i="11"/>
  <c r="BP120" i="11" s="1"/>
  <c r="F280" i="10"/>
  <c r="T281" i="10" s="1"/>
  <c r="O135" i="12"/>
  <c r="O135" i="11"/>
  <c r="BS135" i="11" s="1"/>
  <c r="AQ267" i="10"/>
  <c r="AW211" i="10"/>
  <c r="U267" i="10"/>
  <c r="U262" i="10"/>
  <c r="G262" i="10" s="1"/>
  <c r="AM43" i="12"/>
  <c r="BO43" i="12" s="1"/>
  <c r="AJ153" i="10"/>
  <c r="H99" i="10"/>
  <c r="BL99" i="10" s="1"/>
  <c r="BL112" i="10" s="1"/>
  <c r="AH300" i="11"/>
  <c r="AH336" i="11"/>
  <c r="AN99" i="12"/>
  <c r="L112" i="12"/>
  <c r="Z113" i="12" s="1"/>
  <c r="L323" i="12"/>
  <c r="AN323" i="12" s="1"/>
  <c r="BP323" i="12" s="1"/>
  <c r="AZ99" i="11"/>
  <c r="AZ112" i="11" s="1"/>
  <c r="X323" i="11"/>
  <c r="AQ117" i="11"/>
  <c r="O285" i="11"/>
  <c r="N126" i="12"/>
  <c r="N126" i="11"/>
  <c r="N46" i="10"/>
  <c r="BR46" i="10" s="1"/>
  <c r="BR56" i="10" s="1"/>
  <c r="BC285" i="12"/>
  <c r="AA300" i="12"/>
  <c r="AM26" i="11"/>
  <c r="K44" i="11"/>
  <c r="BO44" i="11" s="1"/>
  <c r="I206" i="10"/>
  <c r="W244" i="10"/>
  <c r="AL63" i="12"/>
  <c r="J287" i="12"/>
  <c r="AL287" i="12" s="1"/>
  <c r="BN287" i="12" s="1"/>
  <c r="J99" i="12"/>
  <c r="J76" i="12"/>
  <c r="AZ120" i="11"/>
  <c r="X288" i="11"/>
  <c r="AQ280" i="10"/>
  <c r="AN112" i="12" l="1"/>
  <c r="BP99" i="12"/>
  <c r="BA288" i="11"/>
  <c r="CC288" i="11"/>
  <c r="AL287" i="11"/>
  <c r="BN287" i="11"/>
  <c r="BM99" i="12"/>
  <c r="V112" i="11"/>
  <c r="BZ99" i="11"/>
  <c r="BZ112" i="11" s="1"/>
  <c r="BL112" i="11" s="1"/>
  <c r="AO288" i="11"/>
  <c r="BQ288" i="11"/>
  <c r="J267" i="10"/>
  <c r="BN267" i="10" s="1"/>
  <c r="BN211" i="10"/>
  <c r="BN224" i="10" s="1"/>
  <c r="BB132" i="12"/>
  <c r="CD117" i="12"/>
  <c r="CD132" i="12" s="1"/>
  <c r="K321" i="10"/>
  <c r="BO321" i="10" s="1"/>
  <c r="BO153" i="10"/>
  <c r="BJ300" i="12"/>
  <c r="K318" i="10"/>
  <c r="BO308" i="10"/>
  <c r="AQ132" i="11"/>
  <c r="BE300" i="12"/>
  <c r="CG285" i="12"/>
  <c r="CG300" i="12" s="1"/>
  <c r="AW112" i="12"/>
  <c r="AI112" i="12" s="1"/>
  <c r="BY99" i="12"/>
  <c r="BY112" i="12" s="1"/>
  <c r="AN325" i="11"/>
  <c r="BP325" i="11"/>
  <c r="AC150" i="11"/>
  <c r="CG138" i="11"/>
  <c r="CG150" i="11" s="1"/>
  <c r="N3781" i="1"/>
  <c r="AC2776" i="3"/>
  <c r="L3780" i="1"/>
  <c r="AA2775" i="3"/>
  <c r="AY300" i="12"/>
  <c r="CA287" i="12"/>
  <c r="CA300" i="12" s="1"/>
  <c r="BN112" i="11"/>
  <c r="AQ285" i="11"/>
  <c r="BS285" i="11"/>
  <c r="BD300" i="12"/>
  <c r="CF285" i="12"/>
  <c r="CF300" i="12" s="1"/>
  <c r="AP288" i="11"/>
  <c r="BR288" i="11"/>
  <c r="AY267" i="10"/>
  <c r="CA267" i="10"/>
  <c r="CA280" i="10" s="1"/>
  <c r="BM280" i="10" s="1"/>
  <c r="BK99" i="12"/>
  <c r="AP285" i="11"/>
  <c r="BR285" i="11"/>
  <c r="S300" i="10"/>
  <c r="BW290" i="10"/>
  <c r="BW300" i="10" s="1"/>
  <c r="M3781" i="1"/>
  <c r="AB2776" i="3"/>
  <c r="BS132" i="12"/>
  <c r="BO318" i="10"/>
  <c r="BK224" i="10"/>
  <c r="AZ288" i="11"/>
  <c r="CB288" i="11"/>
  <c r="AZ323" i="11"/>
  <c r="CB323" i="11"/>
  <c r="J1132" i="1"/>
  <c r="J1138" i="1" s="1"/>
  <c r="J1847" i="1"/>
  <c r="J1853" i="1" s="1"/>
  <c r="J3717" i="1"/>
  <c r="J3723" i="1" s="1"/>
  <c r="AK211" i="10"/>
  <c r="BM211" i="10"/>
  <c r="BM224" i="10" s="1"/>
  <c r="AX76" i="12"/>
  <c r="AJ76" i="12" s="1"/>
  <c r="BZ63" i="12"/>
  <c r="BZ76" i="12" s="1"/>
  <c r="BL76" i="12" s="1"/>
  <c r="X323" i="10"/>
  <c r="CB323" i="10" s="1"/>
  <c r="F3781" i="1"/>
  <c r="U2776" i="3"/>
  <c r="AH323" i="10"/>
  <c r="BJ323" i="10"/>
  <c r="AA150" i="11"/>
  <c r="CE138" i="11"/>
  <c r="CE150" i="11" s="1"/>
  <c r="BC300" i="12"/>
  <c r="CE285" i="12"/>
  <c r="CE300" i="12" s="1"/>
  <c r="AK267" i="10"/>
  <c r="BM267" i="10"/>
  <c r="AI211" i="10"/>
  <c r="BK211" i="10"/>
  <c r="AL157" i="11"/>
  <c r="BN157" i="11"/>
  <c r="V224" i="10"/>
  <c r="BZ211" i="10"/>
  <c r="BZ224" i="10" s="1"/>
  <c r="Y76" i="11"/>
  <c r="CC63" i="11"/>
  <c r="CC76" i="11" s="1"/>
  <c r="O3781" i="1"/>
  <c r="AD2776" i="3"/>
  <c r="BQ132" i="12"/>
  <c r="AZ112" i="12"/>
  <c r="CB99" i="12"/>
  <c r="CB112" i="12" s="1"/>
  <c r="AW267" i="10"/>
  <c r="BY267" i="10"/>
  <c r="BY280" i="10" s="1"/>
  <c r="BK280" i="10" s="1"/>
  <c r="AQ288" i="11"/>
  <c r="BS288" i="11"/>
  <c r="Y56" i="11"/>
  <c r="CC45" i="11"/>
  <c r="CC56" i="11" s="1"/>
  <c r="AI267" i="10"/>
  <c r="BK267" i="10"/>
  <c r="N1905" i="1"/>
  <c r="N1911" i="1" s="1"/>
  <c r="AB336" i="10"/>
  <c r="CF326" i="10"/>
  <c r="CF336" i="10" s="1"/>
  <c r="BR132" i="12"/>
  <c r="BP280" i="10"/>
  <c r="AL76" i="12"/>
  <c r="BN63" i="12"/>
  <c r="BN76" i="12" s="1"/>
  <c r="BN280" i="10"/>
  <c r="AJ287" i="11"/>
  <c r="BL287" i="11"/>
  <c r="BM336" i="11"/>
  <c r="AN323" i="11"/>
  <c r="BP323" i="11"/>
  <c r="BA38" i="12"/>
  <c r="CC27" i="12"/>
  <c r="CC38" i="12" s="1"/>
  <c r="AO285" i="11"/>
  <c r="BQ285" i="11"/>
  <c r="AY112" i="12"/>
  <c r="AK112" i="12" s="1"/>
  <c r="CA99" i="12"/>
  <c r="CA112" i="12" s="1"/>
  <c r="BM112" i="12" s="1"/>
  <c r="AW300" i="12"/>
  <c r="BY287" i="12"/>
  <c r="BY300" i="12" s="1"/>
  <c r="N1685" i="1"/>
  <c r="N1691" i="1" s="1"/>
  <c r="BP112" i="12"/>
  <c r="U974" i="3"/>
  <c r="U1014" i="3"/>
  <c r="I1437" i="1"/>
  <c r="J325" i="12"/>
  <c r="AL325" i="12" s="1"/>
  <c r="BN325" i="12" s="1"/>
  <c r="I832" i="1"/>
  <c r="X606" i="3"/>
  <c r="G1959" i="1"/>
  <c r="G1965" i="1" s="1"/>
  <c r="G2069" i="1"/>
  <c r="G2075" i="1" s="1"/>
  <c r="G1684" i="1"/>
  <c r="G1690" i="1" s="1"/>
  <c r="G1904" i="1"/>
  <c r="G1910" i="1" s="1"/>
  <c r="G1739" i="1"/>
  <c r="G1745" i="1" s="1"/>
  <c r="G2124" i="1"/>
  <c r="G2130" i="1" s="1"/>
  <c r="G2014" i="1"/>
  <c r="G2020" i="1" s="1"/>
  <c r="G3114" i="1"/>
  <c r="G3120" i="1" s="1"/>
  <c r="G749" i="1"/>
  <c r="G755" i="1" s="1"/>
  <c r="G2234" i="1"/>
  <c r="G2240" i="1" s="1"/>
  <c r="G3609" i="1"/>
  <c r="G3615" i="1" s="1"/>
  <c r="G3169" i="1"/>
  <c r="G3175" i="1" s="1"/>
  <c r="G1299" i="1"/>
  <c r="G1305" i="1" s="1"/>
  <c r="G3279" i="1"/>
  <c r="G3285" i="1" s="1"/>
  <c r="G584" i="1"/>
  <c r="G590" i="1" s="1"/>
  <c r="G1464" i="1"/>
  <c r="G1470" i="1" s="1"/>
  <c r="G1849" i="1"/>
  <c r="G1855" i="1" s="1"/>
  <c r="G1244" i="1"/>
  <c r="G1250" i="1" s="1"/>
  <c r="G474" i="1"/>
  <c r="G480" i="1" s="1"/>
  <c r="G1354" i="1"/>
  <c r="G1360" i="1" s="1"/>
  <c r="G3444" i="1"/>
  <c r="G3450" i="1" s="1"/>
  <c r="G1629" i="1"/>
  <c r="G1635" i="1" s="1"/>
  <c r="G1409" i="1"/>
  <c r="G1415" i="1" s="1"/>
  <c r="G529" i="1"/>
  <c r="G535" i="1" s="1"/>
  <c r="G3664" i="1"/>
  <c r="G3670" i="1" s="1"/>
  <c r="G2344" i="1"/>
  <c r="G2350" i="1" s="1"/>
  <c r="G2289" i="1"/>
  <c r="G2295" i="1" s="1"/>
  <c r="G2619" i="1"/>
  <c r="G2625" i="1" s="1"/>
  <c r="G3334" i="1"/>
  <c r="G3340" i="1" s="1"/>
  <c r="G639" i="1"/>
  <c r="G645" i="1" s="1"/>
  <c r="G2729" i="1"/>
  <c r="G2735" i="1" s="1"/>
  <c r="G2454" i="1"/>
  <c r="G2460" i="1" s="1"/>
  <c r="G914" i="1"/>
  <c r="G920" i="1" s="1"/>
  <c r="G2509" i="1"/>
  <c r="G2515" i="1" s="1"/>
  <c r="G199" i="1"/>
  <c r="G205" i="1" s="1"/>
  <c r="G1024" i="1"/>
  <c r="G1030" i="1" s="1"/>
  <c r="G2839" i="1"/>
  <c r="G2845" i="1" s="1"/>
  <c r="G1079" i="1"/>
  <c r="G1085" i="1" s="1"/>
  <c r="G2179" i="1"/>
  <c r="G2185" i="1" s="1"/>
  <c r="G3554" i="1"/>
  <c r="G3560" i="1" s="1"/>
  <c r="G309" i="1"/>
  <c r="G315" i="1" s="1"/>
  <c r="G859" i="1"/>
  <c r="G865" i="1" s="1"/>
  <c r="G969" i="1"/>
  <c r="G975" i="1" s="1"/>
  <c r="G3059" i="1"/>
  <c r="G3065" i="1" s="1"/>
  <c r="G2399" i="1"/>
  <c r="G2405" i="1" s="1"/>
  <c r="G1134" i="1"/>
  <c r="G1140" i="1" s="1"/>
  <c r="G3499" i="1"/>
  <c r="G3505" i="1" s="1"/>
  <c r="G2564" i="1"/>
  <c r="G2570" i="1" s="1"/>
  <c r="G804" i="1"/>
  <c r="G810" i="1" s="1"/>
  <c r="G144" i="1"/>
  <c r="G150" i="1" s="1"/>
  <c r="G419" i="1"/>
  <c r="G425" i="1" s="1"/>
  <c r="G254" i="1"/>
  <c r="G260" i="1" s="1"/>
  <c r="G2949" i="1"/>
  <c r="G2955" i="1" s="1"/>
  <c r="G2894" i="1"/>
  <c r="G2900" i="1" s="1"/>
  <c r="G364" i="1"/>
  <c r="G370" i="1" s="1"/>
  <c r="G694" i="1"/>
  <c r="G700" i="1" s="1"/>
  <c r="G1189" i="1"/>
  <c r="G1195" i="1" s="1"/>
  <c r="G1519" i="1"/>
  <c r="G1525" i="1" s="1"/>
  <c r="G1574" i="1"/>
  <c r="G1580" i="1" s="1"/>
  <c r="G3774" i="1"/>
  <c r="AY262" i="10"/>
  <c r="AY224" i="10"/>
  <c r="Z329" i="10"/>
  <c r="Z326" i="10"/>
  <c r="Z56" i="10"/>
  <c r="Y112" i="10"/>
  <c r="AZ323" i="10"/>
  <c r="AZ336" i="10" s="1"/>
  <c r="AZ56" i="10" s="1"/>
  <c r="AL56" i="10" s="1"/>
  <c r="I1299" i="1"/>
  <c r="I1305" i="1" s="1"/>
  <c r="I2289" i="1"/>
  <c r="I2295" i="1" s="1"/>
  <c r="I859" i="1"/>
  <c r="I865" i="1" s="1"/>
  <c r="I639" i="1"/>
  <c r="I645" i="1" s="1"/>
  <c r="I2179" i="1"/>
  <c r="I2185" i="1" s="1"/>
  <c r="I3389" i="1"/>
  <c r="I3395" i="1" s="1"/>
  <c r="I474" i="1"/>
  <c r="I480" i="1" s="1"/>
  <c r="I2344" i="1"/>
  <c r="I2350" i="1" s="1"/>
  <c r="I3499" i="1"/>
  <c r="I3505" i="1" s="1"/>
  <c r="I1134" i="1"/>
  <c r="I34" i="1"/>
  <c r="I40" i="1" s="1"/>
  <c r="I969" i="1"/>
  <c r="I975" i="1" s="1"/>
  <c r="I2234" i="1"/>
  <c r="I2240" i="1" s="1"/>
  <c r="I3554" i="1"/>
  <c r="I3560" i="1" s="1"/>
  <c r="I3609" i="1"/>
  <c r="I3615" i="1" s="1"/>
  <c r="I694" i="1"/>
  <c r="I700" i="1" s="1"/>
  <c r="I2839" i="1"/>
  <c r="I2845" i="1" s="1"/>
  <c r="I419" i="1"/>
  <c r="I425" i="1" s="1"/>
  <c r="I2729" i="1"/>
  <c r="I2735" i="1" s="1"/>
  <c r="I89" i="1"/>
  <c r="I95" i="1" s="1"/>
  <c r="I1244" i="1"/>
  <c r="I1250" i="1" s="1"/>
  <c r="I2784" i="1"/>
  <c r="I2790" i="1" s="1"/>
  <c r="I1079" i="1"/>
  <c r="I1085" i="1" s="1"/>
  <c r="I2949" i="1"/>
  <c r="I2955" i="1" s="1"/>
  <c r="I2399" i="1"/>
  <c r="I2405" i="1" s="1"/>
  <c r="I529" i="1"/>
  <c r="I535" i="1" s="1"/>
  <c r="I1409" i="1"/>
  <c r="I2674" i="1"/>
  <c r="I2680" i="1" s="1"/>
  <c r="I3444" i="1"/>
  <c r="I3450" i="1" s="1"/>
  <c r="I3719" i="1"/>
  <c r="I3725" i="1" s="1"/>
  <c r="I1024" i="1"/>
  <c r="I1030" i="1" s="1"/>
  <c r="I1574" i="1"/>
  <c r="I1580" i="1" s="1"/>
  <c r="I254" i="1"/>
  <c r="I260" i="1" s="1"/>
  <c r="I3279" i="1"/>
  <c r="I3285" i="1" s="1"/>
  <c r="I364" i="1"/>
  <c r="I370" i="1" s="1"/>
  <c r="I1519" i="1"/>
  <c r="I1525" i="1" s="1"/>
  <c r="I3059" i="1"/>
  <c r="I3065" i="1" s="1"/>
  <c r="I199" i="1"/>
  <c r="I205" i="1" s="1"/>
  <c r="I1354" i="1"/>
  <c r="I1360" i="1" s="1"/>
  <c r="I3224" i="1"/>
  <c r="I3230" i="1" s="1"/>
  <c r="I584" i="1"/>
  <c r="I590" i="1" s="1"/>
  <c r="I749" i="1"/>
  <c r="I755" i="1" s="1"/>
  <c r="I1629" i="1"/>
  <c r="I1635" i="1" s="1"/>
  <c r="I3114" i="1"/>
  <c r="I3120" i="1" s="1"/>
  <c r="I2619" i="1"/>
  <c r="I2625" i="1" s="1"/>
  <c r="I1464" i="1"/>
  <c r="I1470" i="1" s="1"/>
  <c r="I2564" i="1"/>
  <c r="I2570" i="1" s="1"/>
  <c r="I914" i="1"/>
  <c r="I920" i="1" s="1"/>
  <c r="I3774" i="1"/>
  <c r="I309" i="1"/>
  <c r="I315" i="1" s="1"/>
  <c r="I144" i="1"/>
  <c r="I150" i="1" s="1"/>
  <c r="I2509" i="1"/>
  <c r="I2515" i="1" s="1"/>
  <c r="I1189" i="1"/>
  <c r="I1195" i="1" s="1"/>
  <c r="I1849" i="1"/>
  <c r="I1855" i="1" s="1"/>
  <c r="I3664" i="1"/>
  <c r="I3670" i="1" s="1"/>
  <c r="I804" i="1"/>
  <c r="I2454" i="1"/>
  <c r="I2460" i="1" s="1"/>
  <c r="AK262" i="10"/>
  <c r="AN244" i="10"/>
  <c r="AN126" i="12" s="1"/>
  <c r="L2014" i="1"/>
  <c r="L2020" i="1" s="1"/>
  <c r="L1904" i="1"/>
  <c r="L1910" i="1" s="1"/>
  <c r="L2069" i="1"/>
  <c r="L2075" i="1" s="1"/>
  <c r="L1684" i="1"/>
  <c r="L1690" i="1" s="1"/>
  <c r="L2124" i="1"/>
  <c r="L2130" i="1" s="1"/>
  <c r="L1959" i="1"/>
  <c r="L1965" i="1" s="1"/>
  <c r="L1739" i="1"/>
  <c r="L1745" i="1" s="1"/>
  <c r="AX287" i="11"/>
  <c r="AX300" i="11" s="1"/>
  <c r="V300" i="11"/>
  <c r="AO132" i="12"/>
  <c r="AW323" i="12"/>
  <c r="U336" i="12"/>
  <c r="AX287" i="12"/>
  <c r="V300" i="12"/>
  <c r="AM321" i="10"/>
  <c r="AP132" i="12"/>
  <c r="M329" i="10"/>
  <c r="M326" i="10"/>
  <c r="BQ326" i="10" s="1"/>
  <c r="AY323" i="12"/>
  <c r="W336" i="12"/>
  <c r="AS1811" i="1"/>
  <c r="G1780" i="1"/>
  <c r="V1337" i="3"/>
  <c r="AS1812" i="1"/>
  <c r="G1781" i="1"/>
  <c r="V1338" i="3"/>
  <c r="I1809" i="1"/>
  <c r="I1811" i="1"/>
  <c r="AI1802" i="1"/>
  <c r="I1810" i="1"/>
  <c r="I1812" i="1"/>
  <c r="I1813" i="1"/>
  <c r="F1321" i="1"/>
  <c r="F967" i="3"/>
  <c r="G3409" i="1"/>
  <c r="G3416" i="1" s="1"/>
  <c r="G3422" i="1"/>
  <c r="U323" i="10"/>
  <c r="BY323" i="10" s="1"/>
  <c r="X1047" i="3"/>
  <c r="I1438" i="1"/>
  <c r="G3736" i="1"/>
  <c r="G3738" i="1"/>
  <c r="G3734" i="1"/>
  <c r="G3737" i="1"/>
  <c r="AG3727" i="1"/>
  <c r="G3735" i="1"/>
  <c r="J323" i="10"/>
  <c r="BN323" i="10" s="1"/>
  <c r="H112" i="10"/>
  <c r="V113" i="10" s="1"/>
  <c r="AN323" i="10"/>
  <c r="I3354" i="1"/>
  <c r="I3361" i="1" s="1"/>
  <c r="I3367" i="1"/>
  <c r="G3024" i="1"/>
  <c r="G3031" i="1" s="1"/>
  <c r="G3037" i="1"/>
  <c r="N1960" i="1"/>
  <c r="N1966" i="1" s="1"/>
  <c r="I1687" i="1"/>
  <c r="I3189" i="1"/>
  <c r="I3196" i="1" s="1"/>
  <c r="I3202" i="1"/>
  <c r="AU2911" i="1"/>
  <c r="I2880" i="1"/>
  <c r="X2137" i="3"/>
  <c r="AU2909" i="1"/>
  <c r="X2135" i="3"/>
  <c r="I2878" i="1"/>
  <c r="I2902" i="1"/>
  <c r="W2902" i="1" s="1"/>
  <c r="G2817" i="1"/>
  <c r="G2804" i="1"/>
  <c r="G2811" i="1" s="1"/>
  <c r="F2015" i="1"/>
  <c r="F2021" i="1" s="1"/>
  <c r="AB56" i="10"/>
  <c r="N56" i="10" s="1"/>
  <c r="AB57" i="10" s="1"/>
  <c r="AB338" i="10"/>
  <c r="G323" i="10"/>
  <c r="BK323" i="10" s="1"/>
  <c r="K3777" i="1"/>
  <c r="Z2778" i="3" s="1"/>
  <c r="AE2778" i="3" s="1"/>
  <c r="K3062" i="1"/>
  <c r="K202" i="1"/>
  <c r="K422" i="1"/>
  <c r="K2622" i="1"/>
  <c r="K1247" i="1"/>
  <c r="K2292" i="1"/>
  <c r="K862" i="1"/>
  <c r="K1577" i="1"/>
  <c r="K697" i="1"/>
  <c r="K3447" i="1"/>
  <c r="K1302" i="1"/>
  <c r="K1082" i="1"/>
  <c r="K92" i="1"/>
  <c r="K2842" i="1"/>
  <c r="O2125" i="1"/>
  <c r="O2131" i="1" s="1"/>
  <c r="N329" i="10"/>
  <c r="N326" i="10"/>
  <c r="BR326" i="10" s="1"/>
  <c r="AW262" i="10"/>
  <c r="AI262" i="10" s="1"/>
  <c r="AW224" i="10"/>
  <c r="AK112" i="11"/>
  <c r="O329" i="10"/>
  <c r="O56" i="10"/>
  <c r="AC57" i="10" s="1"/>
  <c r="O326" i="10"/>
  <c r="BS326" i="10" s="1"/>
  <c r="AI224" i="10"/>
  <c r="AZ262" i="10"/>
  <c r="AZ224" i="10"/>
  <c r="F329" i="10"/>
  <c r="F326" i="10"/>
  <c r="BJ326" i="10" s="1"/>
  <c r="AS1809" i="1"/>
  <c r="G1802" i="1"/>
  <c r="U1802" i="1" s="1"/>
  <c r="G1778" i="1"/>
  <c r="V1335" i="3"/>
  <c r="I1814" i="1"/>
  <c r="I1821" i="1" s="1"/>
  <c r="I1827" i="1"/>
  <c r="G50" i="1"/>
  <c r="G52" i="1"/>
  <c r="AG42" i="1"/>
  <c r="G49" i="1"/>
  <c r="G51" i="1"/>
  <c r="G53" i="1"/>
  <c r="I323" i="10"/>
  <c r="BM323" i="10" s="1"/>
  <c r="BA321" i="10"/>
  <c r="F1376" i="1"/>
  <c r="F1007" i="3"/>
  <c r="G104" i="1"/>
  <c r="AG97" i="1"/>
  <c r="G107" i="1"/>
  <c r="G108" i="1"/>
  <c r="G106" i="1"/>
  <c r="G105" i="1"/>
  <c r="X607" i="3"/>
  <c r="I833" i="1"/>
  <c r="I1743" i="1"/>
  <c r="I1741" i="1" s="1"/>
  <c r="I1735" i="1"/>
  <c r="I1753" i="1" s="1"/>
  <c r="F1379" i="1"/>
  <c r="F1010" i="3"/>
  <c r="F1324" i="1"/>
  <c r="F970" i="3"/>
  <c r="G3022" i="1"/>
  <c r="G3019" i="1"/>
  <c r="G3021" i="1"/>
  <c r="G3020" i="1"/>
  <c r="G3023" i="1"/>
  <c r="AG3012" i="1"/>
  <c r="M56" i="10"/>
  <c r="AA57" i="10" s="1"/>
  <c r="N2070" i="1"/>
  <c r="N2076" i="1" s="1"/>
  <c r="N1740" i="1"/>
  <c r="N1746" i="1" s="1"/>
  <c r="I1962" i="1"/>
  <c r="AA336" i="10"/>
  <c r="AA338" i="10" s="1"/>
  <c r="I2881" i="1"/>
  <c r="AU2912" i="1"/>
  <c r="X2138" i="3"/>
  <c r="AG3232" i="1"/>
  <c r="G3241" i="1"/>
  <c r="G3240" i="1"/>
  <c r="G3243" i="1"/>
  <c r="G3239" i="1"/>
  <c r="G3242" i="1"/>
  <c r="F1740" i="1"/>
  <c r="F1746" i="1" s="1"/>
  <c r="F2125" i="1"/>
  <c r="F2131" i="1" s="1"/>
  <c r="F56" i="10"/>
  <c r="K1467" i="1"/>
  <c r="K3172" i="1"/>
  <c r="K312" i="1"/>
  <c r="K752" i="1"/>
  <c r="K2512" i="1"/>
  <c r="K1357" i="1"/>
  <c r="K3227" i="1"/>
  <c r="K3667" i="1"/>
  <c r="K2952" i="1"/>
  <c r="K807" i="1"/>
  <c r="K2677" i="1"/>
  <c r="K1137" i="1"/>
  <c r="K3392" i="1"/>
  <c r="K257" i="1"/>
  <c r="K1852" i="1"/>
  <c r="K2787" i="1"/>
  <c r="O2070" i="1"/>
  <c r="O2076" i="1" s="1"/>
  <c r="O1905" i="1"/>
  <c r="O1911" i="1" s="1"/>
  <c r="AX206" i="10"/>
  <c r="AX112" i="10"/>
  <c r="G1782" i="1"/>
  <c r="AS1813" i="1"/>
  <c r="V1339" i="3"/>
  <c r="AK188" i="10"/>
  <c r="AK224" i="10" s="1"/>
  <c r="AK112" i="10"/>
  <c r="G224" i="10"/>
  <c r="U225" i="10" s="1"/>
  <c r="L3390" i="1"/>
  <c r="L3396" i="1" s="1"/>
  <c r="L2730" i="1"/>
  <c r="L2736" i="1" s="1"/>
  <c r="L2180" i="1"/>
  <c r="L2186" i="1" s="1"/>
  <c r="L3555" i="1"/>
  <c r="L3561" i="1" s="1"/>
  <c r="L2895" i="1"/>
  <c r="L2901" i="1" s="1"/>
  <c r="L2345" i="1"/>
  <c r="L2351" i="1" s="1"/>
  <c r="L1355" i="1"/>
  <c r="L1361" i="1" s="1"/>
  <c r="L695" i="1"/>
  <c r="L701" i="1" s="1"/>
  <c r="L145" i="1"/>
  <c r="L151" i="1" s="1"/>
  <c r="L1190" i="1"/>
  <c r="L1196" i="1" s="1"/>
  <c r="L530" i="1"/>
  <c r="L536" i="1" s="1"/>
  <c r="L3500" i="1"/>
  <c r="L3506" i="1" s="1"/>
  <c r="L2620" i="1"/>
  <c r="L2626" i="1" s="1"/>
  <c r="L3775" i="1"/>
  <c r="L3115" i="1"/>
  <c r="L3121" i="1" s="1"/>
  <c r="L2235" i="1"/>
  <c r="L2241" i="1" s="1"/>
  <c r="L1025" i="1"/>
  <c r="L1031" i="1" s="1"/>
  <c r="L255" i="1"/>
  <c r="L261" i="1" s="1"/>
  <c r="L970" i="1"/>
  <c r="L976" i="1" s="1"/>
  <c r="L310" i="1"/>
  <c r="L316" i="1" s="1"/>
  <c r="L3060" i="1"/>
  <c r="L3066" i="1" s="1"/>
  <c r="L2290" i="1"/>
  <c r="L2296" i="1" s="1"/>
  <c r="L3335" i="1"/>
  <c r="L3341" i="1" s="1"/>
  <c r="L2675" i="1"/>
  <c r="L2681" i="1" s="1"/>
  <c r="L1465" i="1"/>
  <c r="L1471" i="1" s="1"/>
  <c r="L585" i="1"/>
  <c r="L591" i="1" s="1"/>
  <c r="L1410" i="1"/>
  <c r="L1416" i="1" s="1"/>
  <c r="L750" i="1"/>
  <c r="L756" i="1" s="1"/>
  <c r="L2950" i="1"/>
  <c r="L2956" i="1" s="1"/>
  <c r="L3225" i="1"/>
  <c r="L3231" i="1" s="1"/>
  <c r="L1135" i="1"/>
  <c r="L1141" i="1" s="1"/>
  <c r="L1300" i="1"/>
  <c r="L1306" i="1" s="1"/>
  <c r="L2510" i="1"/>
  <c r="L2516" i="1" s="1"/>
  <c r="L2785" i="1"/>
  <c r="L2791" i="1" s="1"/>
  <c r="L915" i="1"/>
  <c r="L921" i="1" s="1"/>
  <c r="L860" i="1"/>
  <c r="L866" i="1" s="1"/>
  <c r="L3610" i="1"/>
  <c r="L3616" i="1" s="1"/>
  <c r="L1795" i="1"/>
  <c r="L1801" i="1" s="1"/>
  <c r="L2455" i="1"/>
  <c r="L2461" i="1" s="1"/>
  <c r="L475" i="1"/>
  <c r="L481" i="1" s="1"/>
  <c r="L420" i="1"/>
  <c r="L426" i="1" s="1"/>
  <c r="L3170" i="1"/>
  <c r="L3176" i="1" s="1"/>
  <c r="L3665" i="1"/>
  <c r="L3671" i="1" s="1"/>
  <c r="L1630" i="1"/>
  <c r="L1636" i="1" s="1"/>
  <c r="L90" i="1"/>
  <c r="L96" i="1" s="1"/>
  <c r="L35" i="1"/>
  <c r="L41" i="1" s="1"/>
  <c r="L2400" i="1"/>
  <c r="L2406" i="1" s="1"/>
  <c r="L2565" i="1"/>
  <c r="L2571" i="1" s="1"/>
  <c r="L365" i="1"/>
  <c r="L371" i="1" s="1"/>
  <c r="L200" i="1"/>
  <c r="L206" i="1" s="1"/>
  <c r="L3720" i="1"/>
  <c r="L3726" i="1" s="1"/>
  <c r="L1575" i="1"/>
  <c r="L1581" i="1" s="1"/>
  <c r="L1850" i="1"/>
  <c r="L1856" i="1" s="1"/>
  <c r="L1520" i="1"/>
  <c r="L1526" i="1" s="1"/>
  <c r="L3280" i="1"/>
  <c r="L3286" i="1" s="1"/>
  <c r="L3445" i="1"/>
  <c r="L3451" i="1" s="1"/>
  <c r="L1245" i="1"/>
  <c r="L1251" i="1" s="1"/>
  <c r="L1080" i="1"/>
  <c r="L1086" i="1" s="1"/>
  <c r="L2840" i="1"/>
  <c r="L2846" i="1" s="1"/>
  <c r="L3005" i="1"/>
  <c r="L3011" i="1" s="1"/>
  <c r="L805" i="1"/>
  <c r="L811" i="1" s="1"/>
  <c r="L640" i="1"/>
  <c r="L646" i="1" s="1"/>
  <c r="AW323" i="11"/>
  <c r="AW336" i="11" s="1"/>
  <c r="U336" i="11"/>
  <c r="J224" i="10"/>
  <c r="AY323" i="11"/>
  <c r="AY336" i="11" s="1"/>
  <c r="W336" i="11"/>
  <c r="I1163" i="1"/>
  <c r="X847" i="3"/>
  <c r="G54" i="1"/>
  <c r="G61" i="1" s="1"/>
  <c r="G67" i="1"/>
  <c r="AI112" i="10"/>
  <c r="I3024" i="1"/>
  <c r="I3031" i="1" s="1"/>
  <c r="I3037" i="1"/>
  <c r="G109" i="1"/>
  <c r="G116" i="1" s="1"/>
  <c r="G122" i="1"/>
  <c r="I2073" i="1"/>
  <c r="I2071" i="1" s="1"/>
  <c r="I2065" i="1"/>
  <c r="I2083" i="1" s="1"/>
  <c r="W323" i="10"/>
  <c r="CA323" i="10" s="1"/>
  <c r="G2689" i="1"/>
  <c r="G2691" i="1"/>
  <c r="AG2682" i="1"/>
  <c r="G2690" i="1"/>
  <c r="G2692" i="1"/>
  <c r="G2693" i="1"/>
  <c r="AL112" i="10"/>
  <c r="N2125" i="1"/>
  <c r="N2131" i="1" s="1"/>
  <c r="N2015" i="1"/>
  <c r="N2021" i="1" s="1"/>
  <c r="I2127" i="1"/>
  <c r="AG154" i="10"/>
  <c r="E322" i="10"/>
  <c r="BI322" i="10" s="1"/>
  <c r="I2879" i="1"/>
  <c r="AU2910" i="1"/>
  <c r="X2136" i="3"/>
  <c r="G3244" i="1"/>
  <c r="G3251" i="1" s="1"/>
  <c r="G3257" i="1"/>
  <c r="F1685" i="1"/>
  <c r="F1691" i="1" s="1"/>
  <c r="F1960" i="1"/>
  <c r="F1966" i="1" s="1"/>
  <c r="AC336" i="10"/>
  <c r="AC338" i="10" s="1"/>
  <c r="K1797" i="1"/>
  <c r="K532" i="1"/>
  <c r="K3282" i="1"/>
  <c r="K2237" i="1"/>
  <c r="K2457" i="1"/>
  <c r="K3007" i="1"/>
  <c r="K2732" i="1"/>
  <c r="K1412" i="1"/>
  <c r="K2897" i="1"/>
  <c r="K2347" i="1"/>
  <c r="K2182" i="1"/>
  <c r="K3502" i="1"/>
  <c r="K3337" i="1"/>
  <c r="K3612" i="1"/>
  <c r="K1192" i="1"/>
  <c r="K477" i="1"/>
  <c r="O1960" i="1"/>
  <c r="O1966" i="1" s="1"/>
  <c r="O2015" i="1"/>
  <c r="O2021" i="1" s="1"/>
  <c r="J2949" i="1"/>
  <c r="J2955" i="1" s="1"/>
  <c r="J199" i="1"/>
  <c r="J205" i="1" s="1"/>
  <c r="J3389" i="1"/>
  <c r="J3395" i="1" s="1"/>
  <c r="J1849" i="1"/>
  <c r="J1855" i="1" s="1"/>
  <c r="J1134" i="1"/>
  <c r="J1140" i="1" s="1"/>
  <c r="J474" i="1"/>
  <c r="J480" i="1" s="1"/>
  <c r="J144" i="1"/>
  <c r="J150" i="1" s="1"/>
  <c r="J1299" i="1"/>
  <c r="J1305" i="1" s="1"/>
  <c r="J2839" i="1"/>
  <c r="J2845" i="1" s="1"/>
  <c r="J1629" i="1"/>
  <c r="J1635" i="1" s="1"/>
  <c r="J1354" i="1"/>
  <c r="J1360" i="1" s="1"/>
  <c r="J3279" i="1"/>
  <c r="J3285" i="1" s="1"/>
  <c r="J1409" i="1"/>
  <c r="J1415" i="1" s="1"/>
  <c r="J2234" i="1"/>
  <c r="J2240" i="1" s="1"/>
  <c r="J2674" i="1"/>
  <c r="J2680" i="1" s="1"/>
  <c r="J3554" i="1"/>
  <c r="J3560" i="1" s="1"/>
  <c r="J2344" i="1"/>
  <c r="J2350" i="1" s="1"/>
  <c r="J3664" i="1"/>
  <c r="J3670" i="1" s="1"/>
  <c r="J2784" i="1"/>
  <c r="J2790" i="1" s="1"/>
  <c r="J89" i="1"/>
  <c r="J95" i="1" s="1"/>
  <c r="J419" i="1"/>
  <c r="J425" i="1" s="1"/>
  <c r="J749" i="1"/>
  <c r="J755" i="1" s="1"/>
  <c r="J969" i="1"/>
  <c r="J975" i="1" s="1"/>
  <c r="J694" i="1"/>
  <c r="J700" i="1" s="1"/>
  <c r="J3169" i="1"/>
  <c r="J3175" i="1" s="1"/>
  <c r="J1024" i="1"/>
  <c r="J1030" i="1" s="1"/>
  <c r="J2399" i="1"/>
  <c r="J2405" i="1" s="1"/>
  <c r="J584" i="1"/>
  <c r="J590" i="1" s="1"/>
  <c r="J914" i="1"/>
  <c r="J920" i="1" s="1"/>
  <c r="J2894" i="1"/>
  <c r="J2900" i="1" s="1"/>
  <c r="J1519" i="1"/>
  <c r="J1525" i="1" s="1"/>
  <c r="J2509" i="1"/>
  <c r="J2515" i="1" s="1"/>
  <c r="J1574" i="1"/>
  <c r="J1580" i="1" s="1"/>
  <c r="J3224" i="1"/>
  <c r="J3230" i="1" s="1"/>
  <c r="J1189" i="1"/>
  <c r="J1195" i="1" s="1"/>
  <c r="J3609" i="1"/>
  <c r="J3615" i="1" s="1"/>
  <c r="J364" i="1"/>
  <c r="J370" i="1" s="1"/>
  <c r="J2289" i="1"/>
  <c r="J2295" i="1" s="1"/>
  <c r="J3444" i="1"/>
  <c r="J3450" i="1" s="1"/>
  <c r="J639" i="1"/>
  <c r="J645" i="1" s="1"/>
  <c r="J2729" i="1"/>
  <c r="J2735" i="1" s="1"/>
  <c r="J34" i="1"/>
  <c r="J40" i="1" s="1"/>
  <c r="J1464" i="1"/>
  <c r="J1470" i="1" s="1"/>
  <c r="J2179" i="1"/>
  <c r="J2185" i="1" s="1"/>
  <c r="J3114" i="1"/>
  <c r="J3120" i="1" s="1"/>
  <c r="J3499" i="1"/>
  <c r="J3505" i="1" s="1"/>
  <c r="J804" i="1"/>
  <c r="J810" i="1" s="1"/>
  <c r="J1244" i="1"/>
  <c r="J1250" i="1" s="1"/>
  <c r="J1079" i="1"/>
  <c r="J1085" i="1" s="1"/>
  <c r="J2619" i="1"/>
  <c r="J2625" i="1" s="1"/>
  <c r="J3059" i="1"/>
  <c r="J3065" i="1" s="1"/>
  <c r="J3774" i="1"/>
  <c r="J1794" i="1"/>
  <c r="J1800" i="1" s="1"/>
  <c r="J2564" i="1"/>
  <c r="J2570" i="1" s="1"/>
  <c r="J3719" i="1"/>
  <c r="J3725" i="1" s="1"/>
  <c r="J254" i="1"/>
  <c r="J260" i="1" s="1"/>
  <c r="J309" i="1"/>
  <c r="J315" i="1" s="1"/>
  <c r="J3004" i="1"/>
  <c r="J3010" i="1" s="1"/>
  <c r="J529" i="1"/>
  <c r="J535" i="1" s="1"/>
  <c r="J859" i="1"/>
  <c r="J865" i="1" s="1"/>
  <c r="J2454" i="1"/>
  <c r="J2460" i="1" s="1"/>
  <c r="J3334" i="1"/>
  <c r="J3340" i="1" s="1"/>
  <c r="AI112" i="11"/>
  <c r="AS1810" i="1"/>
  <c r="G1779" i="1"/>
  <c r="V1336" i="3"/>
  <c r="AG3397" i="1"/>
  <c r="G3406" i="1"/>
  <c r="G3404" i="1"/>
  <c r="G3405" i="1"/>
  <c r="G3407" i="1"/>
  <c r="I3019" i="1"/>
  <c r="I3021" i="1"/>
  <c r="I3022" i="1"/>
  <c r="AI3012" i="1"/>
  <c r="I3020" i="1"/>
  <c r="G3752" i="1"/>
  <c r="G3739" i="1"/>
  <c r="G3746" i="1" s="1"/>
  <c r="AI3342" i="1"/>
  <c r="I3349" i="1"/>
  <c r="I3352" i="1"/>
  <c r="I3351" i="1"/>
  <c r="I3350" i="1"/>
  <c r="I3353" i="1"/>
  <c r="G2694" i="1"/>
  <c r="G2701" i="1" s="1"/>
  <c r="G2707" i="1"/>
  <c r="I2017" i="1"/>
  <c r="I3185" i="1"/>
  <c r="I3184" i="1"/>
  <c r="I3188" i="1"/>
  <c r="I3186" i="1"/>
  <c r="AI3177" i="1"/>
  <c r="I3187" i="1"/>
  <c r="AG2792" i="1"/>
  <c r="G2802" i="1"/>
  <c r="G2799" i="1"/>
  <c r="G2803" i="1"/>
  <c r="G2800" i="1"/>
  <c r="G2801" i="1"/>
  <c r="F1905" i="1"/>
  <c r="F1911" i="1" s="1"/>
  <c r="F2070" i="1"/>
  <c r="F2076" i="1" s="1"/>
  <c r="D154" i="10"/>
  <c r="BH154" i="10" s="1"/>
  <c r="R57" i="10"/>
  <c r="K1632" i="1"/>
  <c r="K3557" i="1"/>
  <c r="K642" i="1"/>
  <c r="K147" i="1"/>
  <c r="K3117" i="1"/>
  <c r="K2402" i="1"/>
  <c r="K37" i="1"/>
  <c r="K587" i="1"/>
  <c r="K2567" i="1"/>
  <c r="K1522" i="1"/>
  <c r="K917" i="1"/>
  <c r="K1027" i="1"/>
  <c r="K3722" i="1"/>
  <c r="K972" i="1"/>
  <c r="K367" i="1"/>
  <c r="O1740" i="1"/>
  <c r="O1746" i="1" s="1"/>
  <c r="O1685" i="1"/>
  <c r="O1691" i="1" s="1"/>
  <c r="AL267" i="10"/>
  <c r="AO153" i="12"/>
  <c r="BQ153" i="12" s="1"/>
  <c r="M321" i="12"/>
  <c r="AM44" i="11"/>
  <c r="AN120" i="11"/>
  <c r="L288" i="11"/>
  <c r="Z153" i="12"/>
  <c r="BB135" i="12"/>
  <c r="CD135" i="12" s="1"/>
  <c r="Z303" i="12"/>
  <c r="D19" i="1"/>
  <c r="S56" i="3"/>
  <c r="AP50" i="1"/>
  <c r="S59" i="3"/>
  <c r="AP53" i="1"/>
  <c r="D22" i="1"/>
  <c r="AO135" i="11"/>
  <c r="M303" i="11"/>
  <c r="BQ303" i="11" s="1"/>
  <c r="AP2306" i="1"/>
  <c r="D2275" i="1"/>
  <c r="D2312" i="1" s="1"/>
  <c r="AP2305" i="1"/>
  <c r="S1696" i="3"/>
  <c r="D2274" i="1"/>
  <c r="BD138" i="12"/>
  <c r="CF138" i="12" s="1"/>
  <c r="CF150" i="12" s="1"/>
  <c r="AB156" i="12"/>
  <c r="AB306" i="12"/>
  <c r="BD306" i="12" s="1"/>
  <c r="CF306" i="12" s="1"/>
  <c r="BC138" i="12"/>
  <c r="CE138" i="12" s="1"/>
  <c r="CE150" i="12" s="1"/>
  <c r="AA156" i="12"/>
  <c r="AA168" i="12" s="1"/>
  <c r="AA306" i="12"/>
  <c r="BC306" i="12" s="1"/>
  <c r="CE306" i="12" s="1"/>
  <c r="AZ117" i="12"/>
  <c r="X132" i="12"/>
  <c r="X285" i="12"/>
  <c r="AX99" i="11"/>
  <c r="AX112" i="11" s="1"/>
  <c r="V323" i="11"/>
  <c r="BZ323" i="11" s="1"/>
  <c r="BZ336" i="11" s="1"/>
  <c r="Y307" i="11"/>
  <c r="BA139" i="11"/>
  <c r="Y157" i="11"/>
  <c r="BC153" i="12"/>
  <c r="CE153" i="12" s="1"/>
  <c r="AA321" i="12"/>
  <c r="U280" i="10"/>
  <c r="G280" i="10" s="1"/>
  <c r="U281" i="10" s="1"/>
  <c r="G244" i="10"/>
  <c r="G640" i="1" s="1"/>
  <c r="G646" i="1" s="1"/>
  <c r="U46" i="10"/>
  <c r="BY46" i="10" s="1"/>
  <c r="BY56" i="10" s="1"/>
  <c r="BE153" i="12"/>
  <c r="CG153" i="12" s="1"/>
  <c r="AC321" i="12"/>
  <c r="AN117" i="12"/>
  <c r="BP117" i="12" s="1"/>
  <c r="L153" i="12"/>
  <c r="L285" i="12"/>
  <c r="AN285" i="12" s="1"/>
  <c r="BP285" i="12" s="1"/>
  <c r="AB168" i="12"/>
  <c r="BD153" i="12"/>
  <c r="CF153" i="12" s="1"/>
  <c r="AB321" i="12"/>
  <c r="S1659" i="3"/>
  <c r="AP2253" i="1"/>
  <c r="D2222" i="1"/>
  <c r="X280" i="10"/>
  <c r="X46" i="10"/>
  <c r="J244" i="10"/>
  <c r="J2565" i="1" s="1"/>
  <c r="J2571" i="1" s="1"/>
  <c r="AP875" i="1"/>
  <c r="D844" i="1"/>
  <c r="D881" i="1" s="1"/>
  <c r="AP876" i="1"/>
  <c r="D845" i="1"/>
  <c r="S657" i="3"/>
  <c r="AM27" i="11"/>
  <c r="K45" i="11"/>
  <c r="BO45" i="11" s="1"/>
  <c r="AN280" i="10"/>
  <c r="D238" i="1"/>
  <c r="D262" i="1"/>
  <c r="AP269" i="1"/>
  <c r="I262" i="10"/>
  <c r="AM44" i="12"/>
  <c r="BO44" i="12" s="1"/>
  <c r="BE153" i="11"/>
  <c r="AC321" i="11"/>
  <c r="CG321" i="11" s="1"/>
  <c r="AQ135" i="11"/>
  <c r="O303" i="11"/>
  <c r="BS303" i="11" s="1"/>
  <c r="AN120" i="12"/>
  <c r="BP120" i="12" s="1"/>
  <c r="L288" i="12"/>
  <c r="AN288" i="12" s="1"/>
  <c r="BP288" i="12" s="1"/>
  <c r="S58" i="3"/>
  <c r="AP52" i="1"/>
  <c r="D21" i="1"/>
  <c r="S1698" i="3"/>
  <c r="D2276" i="1"/>
  <c r="AP2307" i="1"/>
  <c r="AY280" i="10"/>
  <c r="AK280" i="10" s="1"/>
  <c r="AK244" i="10"/>
  <c r="AK126" i="12" s="1"/>
  <c r="BD138" i="11"/>
  <c r="BD150" i="11" s="1"/>
  <c r="AB156" i="11"/>
  <c r="AB306" i="11"/>
  <c r="D666" i="1"/>
  <c r="AI244" i="10"/>
  <c r="AI126" i="12" s="1"/>
  <c r="AW280" i="10"/>
  <c r="AI280" i="10" s="1"/>
  <c r="W326" i="10"/>
  <c r="CA326" i="10" s="1"/>
  <c r="BD153" i="11"/>
  <c r="AB321" i="11"/>
  <c r="CF321" i="11" s="1"/>
  <c r="AZ117" i="11"/>
  <c r="AZ132" i="11" s="1"/>
  <c r="X132" i="11"/>
  <c r="X285" i="11"/>
  <c r="CB285" i="11" s="1"/>
  <c r="CB300" i="11" s="1"/>
  <c r="D2316" i="1"/>
  <c r="BC150" i="12"/>
  <c r="X225" i="10"/>
  <c r="AP658" i="1"/>
  <c r="D627" i="1"/>
  <c r="S499" i="3"/>
  <c r="AB318" i="12"/>
  <c r="BD303" i="12"/>
  <c r="CF303" i="12" s="1"/>
  <c r="CF318" i="12" s="1"/>
  <c r="BB285" i="12"/>
  <c r="Z300" i="12"/>
  <c r="D2220" i="1"/>
  <c r="D2257" i="1" s="1"/>
  <c r="D2264" i="1" s="1"/>
  <c r="AP2251" i="1"/>
  <c r="AP877" i="1"/>
  <c r="D846" i="1"/>
  <c r="D883" i="1" s="1"/>
  <c r="AX99" i="12"/>
  <c r="V323" i="12"/>
  <c r="AM27" i="12"/>
  <c r="BO27" i="12" s="1"/>
  <c r="K45" i="12"/>
  <c r="AP153" i="12"/>
  <c r="BR153" i="12" s="1"/>
  <c r="N321" i="12"/>
  <c r="S216" i="3"/>
  <c r="AP270" i="1"/>
  <c r="D239" i="1"/>
  <c r="BE303" i="11"/>
  <c r="L132" i="11"/>
  <c r="AX244" i="10"/>
  <c r="O138" i="12"/>
  <c r="O138" i="11"/>
  <c r="BS138" i="11" s="1"/>
  <c r="BA63" i="11"/>
  <c r="BA76" i="11" s="1"/>
  <c r="Y99" i="11"/>
  <c r="Y287" i="11"/>
  <c r="AI323" i="11"/>
  <c r="G300" i="11"/>
  <c r="G336" i="11"/>
  <c r="AP153" i="11"/>
  <c r="N321" i="11"/>
  <c r="BR321" i="11" s="1"/>
  <c r="I244" i="10"/>
  <c r="W46" i="10"/>
  <c r="CA46" i="10" s="1"/>
  <c r="CA56" i="10" s="1"/>
  <c r="W280" i="10"/>
  <c r="O153" i="11"/>
  <c r="BS153" i="11" s="1"/>
  <c r="AQ135" i="12"/>
  <c r="BS135" i="12" s="1"/>
  <c r="O303" i="12"/>
  <c r="Z153" i="11"/>
  <c r="CD153" i="11" s="1"/>
  <c r="BB135" i="11"/>
  <c r="Z303" i="11"/>
  <c r="CD303" i="11" s="1"/>
  <c r="D18" i="1"/>
  <c r="D42" i="1"/>
  <c r="AP49" i="1"/>
  <c r="AO135" i="12"/>
  <c r="BQ135" i="12" s="1"/>
  <c r="M303" i="12"/>
  <c r="M138" i="11"/>
  <c r="BQ138" i="11" s="1"/>
  <c r="M138" i="12"/>
  <c r="AB150" i="11"/>
  <c r="D2261" i="1"/>
  <c r="AZ267" i="10"/>
  <c r="AZ280" i="10" s="1"/>
  <c r="BC303" i="12"/>
  <c r="CE303" i="12" s="1"/>
  <c r="CE318" i="12" s="1"/>
  <c r="AA318" i="12"/>
  <c r="AP303" i="12"/>
  <c r="BR303" i="12" s="1"/>
  <c r="D625" i="1"/>
  <c r="D662" i="1" s="1"/>
  <c r="AP656" i="1"/>
  <c r="D647" i="1"/>
  <c r="AP654" i="1"/>
  <c r="D623" i="1"/>
  <c r="BE303" i="12"/>
  <c r="CG303" i="12" s="1"/>
  <c r="AN262" i="10"/>
  <c r="AB150" i="12"/>
  <c r="L132" i="12"/>
  <c r="AP2249" i="1"/>
  <c r="D2218" i="1"/>
  <c r="D2242" i="1"/>
  <c r="S1658" i="3"/>
  <c r="D2221" i="1"/>
  <c r="AP2252" i="1"/>
  <c r="AM153" i="10"/>
  <c r="K63" i="11"/>
  <c r="BO63" i="11" s="1"/>
  <c r="K63" i="12"/>
  <c r="K99" i="10"/>
  <c r="BO99" i="10" s="1"/>
  <c r="BO112" i="10" s="1"/>
  <c r="BC303" i="11"/>
  <c r="AP272" i="1"/>
  <c r="D241" i="1"/>
  <c r="S218" i="3"/>
  <c r="O153" i="12"/>
  <c r="L126" i="12"/>
  <c r="L126" i="11"/>
  <c r="L46" i="10"/>
  <c r="BP46" i="10" s="1"/>
  <c r="BP56" i="10" s="1"/>
  <c r="D61" i="1"/>
  <c r="AI323" i="12"/>
  <c r="BK323" i="12" s="1"/>
  <c r="G300" i="12"/>
  <c r="G336" i="12"/>
  <c r="H206" i="10"/>
  <c r="V244" i="10"/>
  <c r="BE138" i="11"/>
  <c r="BE150" i="11" s="1"/>
  <c r="AC156" i="11"/>
  <c r="CG156" i="11" s="1"/>
  <c r="CG168" i="11" s="1"/>
  <c r="AC306" i="11"/>
  <c r="BA99" i="10"/>
  <c r="Y211" i="10"/>
  <c r="Y206" i="10"/>
  <c r="AN135" i="11"/>
  <c r="L303" i="11"/>
  <c r="BP303" i="11" s="1"/>
  <c r="J112" i="12"/>
  <c r="X113" i="12" s="1"/>
  <c r="AL99" i="12"/>
  <c r="J323" i="12"/>
  <c r="AL323" i="12" s="1"/>
  <c r="BN323" i="12" s="1"/>
  <c r="AJ99" i="10"/>
  <c r="H211" i="10"/>
  <c r="H188" i="10"/>
  <c r="D20" i="1"/>
  <c r="AP51" i="1"/>
  <c r="AK323" i="11"/>
  <c r="I300" i="11"/>
  <c r="I336" i="11"/>
  <c r="I340" i="11" s="1"/>
  <c r="AP2308" i="1"/>
  <c r="S1699" i="3"/>
  <c r="D2277" i="1"/>
  <c r="AP2304" i="1"/>
  <c r="D2297" i="1"/>
  <c r="D2273" i="1"/>
  <c r="BA45" i="11"/>
  <c r="BA56" i="11" s="1"/>
  <c r="Y325" i="11"/>
  <c r="AL99" i="11"/>
  <c r="AL112" i="11" s="1"/>
  <c r="J112" i="11"/>
  <c r="X113" i="11" s="1"/>
  <c r="J323" i="11"/>
  <c r="N138" i="12"/>
  <c r="N138" i="11"/>
  <c r="BR138" i="11" s="1"/>
  <c r="BR150" i="11" s="1"/>
  <c r="BC138" i="11"/>
  <c r="BC150" i="11" s="1"/>
  <c r="AA156" i="11"/>
  <c r="CE156" i="11" s="1"/>
  <c r="CE168" i="11" s="1"/>
  <c r="AA306" i="11"/>
  <c r="AK323" i="12"/>
  <c r="BM323" i="12" s="1"/>
  <c r="I300" i="12"/>
  <c r="I336" i="12"/>
  <c r="I340" i="12" s="1"/>
  <c r="BD303" i="11"/>
  <c r="AB318" i="11"/>
  <c r="AJ99" i="11"/>
  <c r="AJ112" i="11" s="1"/>
  <c r="H323" i="11"/>
  <c r="BL323" i="11" s="1"/>
  <c r="BL300" i="11" s="1"/>
  <c r="H112" i="11"/>
  <c r="V113" i="11" s="1"/>
  <c r="BA139" i="12"/>
  <c r="CC139" i="12" s="1"/>
  <c r="Y157" i="12"/>
  <c r="BA157" i="12" s="1"/>
  <c r="CC157" i="12" s="1"/>
  <c r="AA150" i="12"/>
  <c r="D281" i="1"/>
  <c r="AL211" i="10"/>
  <c r="AL262" i="10" s="1"/>
  <c r="D624" i="1"/>
  <c r="AP655" i="1"/>
  <c r="S496" i="3"/>
  <c r="AP657" i="1"/>
  <c r="S498" i="3"/>
  <c r="D626" i="1"/>
  <c r="O150" i="12"/>
  <c r="AN117" i="11"/>
  <c r="AN132" i="11" s="1"/>
  <c r="L153" i="11"/>
  <c r="BP153" i="11" s="1"/>
  <c r="L285" i="11"/>
  <c r="BD150" i="12"/>
  <c r="AN132" i="12"/>
  <c r="S1656" i="3"/>
  <c r="D2219" i="1"/>
  <c r="AP2250" i="1"/>
  <c r="S659" i="3"/>
  <c r="D847" i="1"/>
  <c r="AP878" i="1"/>
  <c r="D867" i="1"/>
  <c r="D843" i="1"/>
  <c r="AP874" i="1"/>
  <c r="AJ99" i="12"/>
  <c r="H323" i="12"/>
  <c r="H112" i="12"/>
  <c r="V113" i="12" s="1"/>
  <c r="BA45" i="12"/>
  <c r="K139" i="12"/>
  <c r="K139" i="11"/>
  <c r="BO139" i="11" s="1"/>
  <c r="BC153" i="11"/>
  <c r="AA321" i="11"/>
  <c r="CE321" i="11" s="1"/>
  <c r="S219" i="3"/>
  <c r="D242" i="1"/>
  <c r="AP273" i="1"/>
  <c r="AP271" i="1"/>
  <c r="D240" i="1"/>
  <c r="D277" i="1" s="1"/>
  <c r="AP303" i="11"/>
  <c r="M153" i="11"/>
  <c r="BQ153" i="11" s="1"/>
  <c r="Z138" i="11"/>
  <c r="CD138" i="11" s="1"/>
  <c r="CD150" i="11" s="1"/>
  <c r="Z138" i="12"/>
  <c r="Z150" i="12" s="1"/>
  <c r="L280" i="10"/>
  <c r="Z281" i="10" s="1"/>
  <c r="O150" i="11"/>
  <c r="BB285" i="11"/>
  <c r="BB300" i="11" s="1"/>
  <c r="Z300" i="11"/>
  <c r="J325" i="11"/>
  <c r="AL206" i="10"/>
  <c r="D886" i="1"/>
  <c r="V267" i="10"/>
  <c r="V262" i="10"/>
  <c r="H262" i="10" s="1"/>
  <c r="AX211" i="10"/>
  <c r="BE138" i="12"/>
  <c r="AC156" i="12"/>
  <c r="AC306" i="12"/>
  <c r="BE306" i="12" s="1"/>
  <c r="CG306" i="12" s="1"/>
  <c r="BA63" i="12"/>
  <c r="Y99" i="12"/>
  <c r="Y112" i="12" s="1"/>
  <c r="Y287" i="12"/>
  <c r="BA287" i="12" s="1"/>
  <c r="CC287" i="12" s="1"/>
  <c r="AN135" i="12"/>
  <c r="BP135" i="12" s="1"/>
  <c r="L303" i="12"/>
  <c r="AL325" i="11" l="1"/>
  <c r="BN325" i="11"/>
  <c r="AN285" i="11"/>
  <c r="BP285" i="11"/>
  <c r="AL112" i="12"/>
  <c r="BN99" i="12"/>
  <c r="U326" i="10"/>
  <c r="BY326" i="10" s="1"/>
  <c r="AB168" i="11"/>
  <c r="CF156" i="11"/>
  <c r="CF168" i="11" s="1"/>
  <c r="BA157" i="11"/>
  <c r="CC157" i="11"/>
  <c r="J3780" i="1"/>
  <c r="Y2775" i="3"/>
  <c r="I3780" i="1"/>
  <c r="X2775" i="3"/>
  <c r="G3780" i="1"/>
  <c r="V2775" i="3"/>
  <c r="BE150" i="12"/>
  <c r="CG138" i="12"/>
  <c r="CG150" i="12" s="1"/>
  <c r="BA56" i="12"/>
  <c r="CC45" i="12"/>
  <c r="CC56" i="12" s="1"/>
  <c r="BY336" i="10"/>
  <c r="AX300" i="12"/>
  <c r="BZ287" i="12"/>
  <c r="BZ300" i="12" s="1"/>
  <c r="J1682" i="1"/>
  <c r="J1688" i="1" s="1"/>
  <c r="J2067" i="1"/>
  <c r="J2073" i="1" s="1"/>
  <c r="BK112" i="12"/>
  <c r="BA307" i="11"/>
  <c r="CC307" i="11"/>
  <c r="CA336" i="10"/>
  <c r="BQ150" i="11"/>
  <c r="BL336" i="11"/>
  <c r="L3781" i="1"/>
  <c r="AA2776" i="3"/>
  <c r="AY336" i="12"/>
  <c r="CA323" i="12"/>
  <c r="CA336" i="12" s="1"/>
  <c r="BM336" i="12" s="1"/>
  <c r="AW336" i="12"/>
  <c r="BY323" i="12"/>
  <c r="BY336" i="12" s="1"/>
  <c r="BK336" i="12" s="1"/>
  <c r="BN112" i="12"/>
  <c r="BO76" i="11"/>
  <c r="AX267" i="10"/>
  <c r="BZ267" i="10"/>
  <c r="BZ280" i="10" s="1"/>
  <c r="BL99" i="12"/>
  <c r="AL323" i="11"/>
  <c r="BN323" i="11"/>
  <c r="BB300" i="12"/>
  <c r="CD285" i="12"/>
  <c r="CD300" i="12" s="1"/>
  <c r="I1684" i="1"/>
  <c r="I1690" i="1" s="1"/>
  <c r="Z336" i="10"/>
  <c r="Z338" i="10" s="1"/>
  <c r="CD326" i="10"/>
  <c r="CD336" i="10" s="1"/>
  <c r="BP132" i="12"/>
  <c r="CG318" i="12"/>
  <c r="I2124" i="1"/>
  <c r="I2130" i="1" s="1"/>
  <c r="BS150" i="11"/>
  <c r="AJ211" i="10"/>
  <c r="BL211" i="10"/>
  <c r="BL224" i="10" s="1"/>
  <c r="BA287" i="11"/>
  <c r="CC287" i="11"/>
  <c r="AX112" i="12"/>
  <c r="AJ112" i="12" s="1"/>
  <c r="BZ99" i="12"/>
  <c r="BZ112" i="12" s="1"/>
  <c r="BL112" i="12" s="1"/>
  <c r="X56" i="10"/>
  <c r="CB46" i="10"/>
  <c r="CB56" i="10" s="1"/>
  <c r="AN288" i="11"/>
  <c r="BP288" i="11"/>
  <c r="I1904" i="1"/>
  <c r="I1910" i="1" s="1"/>
  <c r="Y224" i="10"/>
  <c r="CC211" i="10"/>
  <c r="CC224" i="10" s="1"/>
  <c r="BA76" i="12"/>
  <c r="CC63" i="12"/>
  <c r="CC76" i="12" s="1"/>
  <c r="BC306" i="11"/>
  <c r="CE306" i="11"/>
  <c r="CE318" i="11" s="1"/>
  <c r="BA325" i="11"/>
  <c r="CC325" i="11"/>
  <c r="BE306" i="11"/>
  <c r="CG306" i="11"/>
  <c r="CG318" i="11" s="1"/>
  <c r="Y112" i="11"/>
  <c r="CC99" i="11"/>
  <c r="CC112" i="11" s="1"/>
  <c r="BD306" i="11"/>
  <c r="CF306" i="11"/>
  <c r="CF318" i="11" s="1"/>
  <c r="AZ132" i="12"/>
  <c r="CB117" i="12"/>
  <c r="CB132" i="12" s="1"/>
  <c r="BM300" i="12"/>
  <c r="BA206" i="10"/>
  <c r="BA112" i="10"/>
  <c r="K112" i="10"/>
  <c r="Y113" i="10" s="1"/>
  <c r="AX262" i="10"/>
  <c r="AX224" i="10"/>
  <c r="Y325" i="12"/>
  <c r="BA325" i="12" s="1"/>
  <c r="CC325" i="12" s="1"/>
  <c r="H224" i="10"/>
  <c r="V225" i="10" s="1"/>
  <c r="H2454" i="1"/>
  <c r="H2460" i="1" s="1"/>
  <c r="H1189" i="1"/>
  <c r="H1195" i="1" s="1"/>
  <c r="H89" i="1"/>
  <c r="H95" i="1" s="1"/>
  <c r="H2784" i="1"/>
  <c r="H2790" i="1" s="1"/>
  <c r="H529" i="1"/>
  <c r="H535" i="1" s="1"/>
  <c r="H1849" i="1"/>
  <c r="H1855" i="1" s="1"/>
  <c r="H3279" i="1"/>
  <c r="H3285" i="1" s="1"/>
  <c r="H2234" i="1"/>
  <c r="H2240" i="1" s="1"/>
  <c r="H419" i="1"/>
  <c r="H425" i="1" s="1"/>
  <c r="H3114" i="1"/>
  <c r="H3120" i="1" s="1"/>
  <c r="H199" i="1"/>
  <c r="H205" i="1" s="1"/>
  <c r="H1354" i="1"/>
  <c r="H1360" i="1" s="1"/>
  <c r="H2894" i="1"/>
  <c r="H2900" i="1" s="1"/>
  <c r="H584" i="1"/>
  <c r="H590" i="1" s="1"/>
  <c r="H1464" i="1"/>
  <c r="H1470" i="1" s="1"/>
  <c r="H2729" i="1"/>
  <c r="H2735" i="1" s="1"/>
  <c r="H3664" i="1"/>
  <c r="H3670" i="1" s="1"/>
  <c r="H309" i="1"/>
  <c r="H315" i="1" s="1"/>
  <c r="H1134" i="1"/>
  <c r="H1140" i="1" s="1"/>
  <c r="H2674" i="1"/>
  <c r="H2680" i="1" s="1"/>
  <c r="H694" i="1"/>
  <c r="H700" i="1" s="1"/>
  <c r="H3444" i="1"/>
  <c r="H3450" i="1" s="1"/>
  <c r="H1574" i="1"/>
  <c r="H1580" i="1" s="1"/>
  <c r="H749" i="1"/>
  <c r="H755" i="1" s="1"/>
  <c r="H2344" i="1"/>
  <c r="H2350" i="1" s="1"/>
  <c r="H3499" i="1"/>
  <c r="H3505" i="1" s="1"/>
  <c r="H144" i="1"/>
  <c r="H150" i="1" s="1"/>
  <c r="H1024" i="1"/>
  <c r="H1030" i="1" s="1"/>
  <c r="H2289" i="1"/>
  <c r="H2295" i="1" s="1"/>
  <c r="H3169" i="1"/>
  <c r="H3175" i="1" s="1"/>
  <c r="H3059" i="1"/>
  <c r="H3065" i="1" s="1"/>
  <c r="H914" i="1"/>
  <c r="H920" i="1" s="1"/>
  <c r="H1519" i="1"/>
  <c r="H1525" i="1" s="1"/>
  <c r="H254" i="1"/>
  <c r="H260" i="1" s="1"/>
  <c r="H1409" i="1"/>
  <c r="H1415" i="1" s="1"/>
  <c r="H3004" i="1"/>
  <c r="H3010" i="1" s="1"/>
  <c r="H1299" i="1"/>
  <c r="H1305" i="1" s="1"/>
  <c r="H2564" i="1"/>
  <c r="H2570" i="1" s="1"/>
  <c r="H1079" i="1"/>
  <c r="H1085" i="1" s="1"/>
  <c r="H2619" i="1"/>
  <c r="H2625" i="1" s="1"/>
  <c r="H3774" i="1"/>
  <c r="H364" i="1"/>
  <c r="H370" i="1" s="1"/>
  <c r="H1244" i="1"/>
  <c r="H1250" i="1" s="1"/>
  <c r="H2509" i="1"/>
  <c r="H2515" i="1" s="1"/>
  <c r="H3389" i="1"/>
  <c r="H3395" i="1" s="1"/>
  <c r="H639" i="1"/>
  <c r="H645" i="1" s="1"/>
  <c r="H3334" i="1"/>
  <c r="H3340" i="1" s="1"/>
  <c r="H3554" i="1"/>
  <c r="H3560" i="1" s="1"/>
  <c r="H34" i="1"/>
  <c r="H40" i="1" s="1"/>
  <c r="H3719" i="1"/>
  <c r="H3725" i="1" s="1"/>
  <c r="H3224" i="1"/>
  <c r="H3230" i="1" s="1"/>
  <c r="H804" i="1"/>
  <c r="H810" i="1" s="1"/>
  <c r="H2179" i="1"/>
  <c r="H2185" i="1" s="1"/>
  <c r="H2839" i="1"/>
  <c r="H2845" i="1" s="1"/>
  <c r="H1794" i="1"/>
  <c r="H1800" i="1" s="1"/>
  <c r="H3609" i="1"/>
  <c r="H3615" i="1" s="1"/>
  <c r="H859" i="1"/>
  <c r="H865" i="1" s="1"/>
  <c r="H474" i="1"/>
  <c r="H480" i="1" s="1"/>
  <c r="H2949" i="1"/>
  <c r="H2955" i="1" s="1"/>
  <c r="H2399" i="1"/>
  <c r="H2405" i="1" s="1"/>
  <c r="H969" i="1"/>
  <c r="H975" i="1" s="1"/>
  <c r="H1629" i="1"/>
  <c r="H1635" i="1" s="1"/>
  <c r="U329" i="10"/>
  <c r="U56" i="10"/>
  <c r="G2772" i="1"/>
  <c r="V2059" i="3"/>
  <c r="V2054" i="3" s="1"/>
  <c r="AS2803" i="1"/>
  <c r="X2338" i="3"/>
  <c r="I3156" i="1"/>
  <c r="I2329" i="3" s="1"/>
  <c r="AU3187" i="1"/>
  <c r="AU3184" i="1"/>
  <c r="I3153" i="1"/>
  <c r="I3177" i="1"/>
  <c r="W3177" i="1" s="1"/>
  <c r="X2335" i="3"/>
  <c r="AU3350" i="1"/>
  <c r="X2456" i="3"/>
  <c r="I3319" i="1"/>
  <c r="X2217" i="3"/>
  <c r="AU3021" i="1"/>
  <c r="I2990" i="1"/>
  <c r="AS3406" i="1"/>
  <c r="G3375" i="1"/>
  <c r="G3412" i="1" s="1"/>
  <c r="G3419" i="1" s="1"/>
  <c r="AS2693" i="1"/>
  <c r="G2662" i="1"/>
  <c r="V1979" i="3"/>
  <c r="AS2691" i="1"/>
  <c r="G2660" i="1"/>
  <c r="G2697" i="1" s="1"/>
  <c r="G2704" i="1" s="1"/>
  <c r="I2088" i="1"/>
  <c r="I2085" i="1"/>
  <c r="I2084" i="1"/>
  <c r="I2087" i="1"/>
  <c r="I2086" i="1"/>
  <c r="AI2077" i="1"/>
  <c r="J145" i="1"/>
  <c r="J151" i="1" s="1"/>
  <c r="J585" i="1"/>
  <c r="J591" i="1" s="1"/>
  <c r="J1025" i="1"/>
  <c r="J1031" i="1" s="1"/>
  <c r="J1465" i="1"/>
  <c r="J1471" i="1" s="1"/>
  <c r="J695" i="1"/>
  <c r="J701" i="1" s="1"/>
  <c r="J1135" i="1"/>
  <c r="J1141" i="1" s="1"/>
  <c r="J35" i="1"/>
  <c r="J41" i="1" s="1"/>
  <c r="J365" i="1"/>
  <c r="J371" i="1" s="1"/>
  <c r="J3555" i="1"/>
  <c r="J3561" i="1" s="1"/>
  <c r="J1410" i="1"/>
  <c r="J1416" i="1" s="1"/>
  <c r="J3005" i="1"/>
  <c r="J3011" i="1" s="1"/>
  <c r="J970" i="1"/>
  <c r="J976" i="1" s="1"/>
  <c r="J2675" i="1"/>
  <c r="J2681" i="1" s="1"/>
  <c r="J1355" i="1"/>
  <c r="J1361" i="1" s="1"/>
  <c r="J2620" i="1"/>
  <c r="J2626" i="1" s="1"/>
  <c r="J3115" i="1"/>
  <c r="J3121" i="1" s="1"/>
  <c r="I2014" i="1"/>
  <c r="I2020" i="1" s="1"/>
  <c r="F154" i="10"/>
  <c r="BJ154" i="10" s="1"/>
  <c r="T57" i="10"/>
  <c r="G3208" i="1"/>
  <c r="G3245" i="1" s="1"/>
  <c r="G3252" i="1" s="1"/>
  <c r="AS3239" i="1"/>
  <c r="G3232" i="1"/>
  <c r="U3232" i="1" s="1"/>
  <c r="G2989" i="1"/>
  <c r="AS3020" i="1"/>
  <c r="V2216" i="3"/>
  <c r="I1759" i="1"/>
  <c r="I1766" i="1" s="1"/>
  <c r="I1772" i="1"/>
  <c r="G75" i="1"/>
  <c r="AS106" i="1"/>
  <c r="V97" i="3"/>
  <c r="G73" i="1"/>
  <c r="G97" i="1"/>
  <c r="U97" i="1" s="1"/>
  <c r="AS104" i="1"/>
  <c r="V95" i="3"/>
  <c r="V59" i="3"/>
  <c r="G22" i="1"/>
  <c r="AS53" i="1"/>
  <c r="AS52" i="1"/>
  <c r="G21" i="1"/>
  <c r="V1334" i="3"/>
  <c r="AS3737" i="1"/>
  <c r="G3706" i="1"/>
  <c r="G3743" i="1" s="1"/>
  <c r="G3750" i="1" s="1"/>
  <c r="AU1812" i="1"/>
  <c r="I1781" i="1"/>
  <c r="X1338" i="3"/>
  <c r="I1778" i="1"/>
  <c r="X1335" i="3"/>
  <c r="AU1809" i="1"/>
  <c r="I1802" i="1"/>
  <c r="W1802" i="1" s="1"/>
  <c r="G1818" i="1"/>
  <c r="G1329" i="3"/>
  <c r="I2015" i="1"/>
  <c r="I2021" i="1" s="1"/>
  <c r="I1960" i="1"/>
  <c r="I1966" i="1" s="1"/>
  <c r="I2125" i="1"/>
  <c r="I2131" i="1" s="1"/>
  <c r="I1905" i="1"/>
  <c r="I1911" i="1" s="1"/>
  <c r="I1685" i="1"/>
  <c r="I1691" i="1" s="1"/>
  <c r="I1140" i="1"/>
  <c r="I1121" i="1"/>
  <c r="G860" i="1"/>
  <c r="G866" i="1" s="1"/>
  <c r="G3775" i="1"/>
  <c r="G970" i="1"/>
  <c r="G976" i="1" s="1"/>
  <c r="G1520" i="1"/>
  <c r="G1526" i="1" s="1"/>
  <c r="G475" i="1"/>
  <c r="G481" i="1" s="1"/>
  <c r="G1410" i="1"/>
  <c r="G1416" i="1" s="1"/>
  <c r="G2400" i="1"/>
  <c r="G2406" i="1" s="1"/>
  <c r="G1025" i="1"/>
  <c r="G1031" i="1" s="1"/>
  <c r="G2180" i="1"/>
  <c r="G2186" i="1" s="1"/>
  <c r="G805" i="1"/>
  <c r="G811" i="1" s="1"/>
  <c r="G2840" i="1"/>
  <c r="G2846" i="1" s="1"/>
  <c r="G3115" i="1"/>
  <c r="G3121" i="1" s="1"/>
  <c r="G915" i="1"/>
  <c r="G921" i="1" s="1"/>
  <c r="G3335" i="1"/>
  <c r="G3341" i="1" s="1"/>
  <c r="J2015" i="1"/>
  <c r="J2021" i="1" s="1"/>
  <c r="AL244" i="10"/>
  <c r="AL126" i="12" s="1"/>
  <c r="J2124" i="1"/>
  <c r="J2130" i="1" s="1"/>
  <c r="J1745" i="1"/>
  <c r="J1684" i="1"/>
  <c r="J1690" i="1" s="1"/>
  <c r="J1904" i="1"/>
  <c r="J1910" i="1" s="1"/>
  <c r="J2069" i="1"/>
  <c r="J2075" i="1" s="1"/>
  <c r="J2014" i="1"/>
  <c r="J2020" i="1" s="1"/>
  <c r="J1959" i="1"/>
  <c r="J1965" i="1" s="1"/>
  <c r="L1960" i="1"/>
  <c r="L1966" i="1" s="1"/>
  <c r="L1740" i="1"/>
  <c r="L1746" i="1" s="1"/>
  <c r="L1685" i="1"/>
  <c r="L1691" i="1" s="1"/>
  <c r="L2125" i="1"/>
  <c r="L2131" i="1" s="1"/>
  <c r="L2015" i="1"/>
  <c r="L2021" i="1" s="1"/>
  <c r="L2070" i="1"/>
  <c r="L2076" i="1" s="1"/>
  <c r="L1905" i="1"/>
  <c r="L1911" i="1" s="1"/>
  <c r="AX323" i="12"/>
  <c r="V336" i="12"/>
  <c r="AS2799" i="1"/>
  <c r="G2768" i="1"/>
  <c r="G2805" i="1" s="1"/>
  <c r="G2812" i="1" s="1"/>
  <c r="G2792" i="1"/>
  <c r="U2792" i="1" s="1"/>
  <c r="AU3185" i="1"/>
  <c r="X2336" i="3"/>
  <c r="I3154" i="1"/>
  <c r="X2457" i="3"/>
  <c r="I3320" i="1"/>
  <c r="AU3351" i="1"/>
  <c r="AU3020" i="1"/>
  <c r="X2216" i="3"/>
  <c r="I2989" i="1"/>
  <c r="AU3019" i="1"/>
  <c r="X2215" i="3"/>
  <c r="I2988" i="1"/>
  <c r="I3012" i="1"/>
  <c r="W3012" i="1" s="1"/>
  <c r="G3376" i="1"/>
  <c r="G3413" i="1" s="1"/>
  <c r="G3420" i="1" s="1"/>
  <c r="AS3407" i="1"/>
  <c r="I2916" i="1"/>
  <c r="I2127" i="3"/>
  <c r="AS2692" i="1"/>
  <c r="G2661" i="1"/>
  <c r="G2698" i="1" s="1"/>
  <c r="G2705" i="1" s="1"/>
  <c r="G2682" i="1"/>
  <c r="U2682" i="1" s="1"/>
  <c r="G2658" i="1"/>
  <c r="G2695" i="1" s="1"/>
  <c r="G2702" i="1" s="1"/>
  <c r="AS2689" i="1"/>
  <c r="I2089" i="1"/>
  <c r="I2096" i="1" s="1"/>
  <c r="I2102" i="1"/>
  <c r="J420" i="1"/>
  <c r="J426" i="1" s="1"/>
  <c r="J860" i="1"/>
  <c r="J866" i="1" s="1"/>
  <c r="J1300" i="1"/>
  <c r="J1306" i="1" s="1"/>
  <c r="J1795" i="1"/>
  <c r="J1801" i="1" s="1"/>
  <c r="J750" i="1"/>
  <c r="J756" i="1" s="1"/>
  <c r="J1190" i="1"/>
  <c r="J1196" i="1" s="1"/>
  <c r="J1520" i="1"/>
  <c r="J1526" i="1" s="1"/>
  <c r="J310" i="1"/>
  <c r="J316" i="1" s="1"/>
  <c r="J475" i="1"/>
  <c r="J481" i="1" s="1"/>
  <c r="J2400" i="1"/>
  <c r="J2406" i="1" s="1"/>
  <c r="J90" i="1"/>
  <c r="J96" i="1" s="1"/>
  <c r="J114" i="1" s="1"/>
  <c r="J2180" i="1"/>
  <c r="J2186" i="1" s="1"/>
  <c r="J3445" i="1"/>
  <c r="J3451" i="1" s="1"/>
  <c r="J530" i="1"/>
  <c r="J536" i="1" s="1"/>
  <c r="J3170" i="1"/>
  <c r="J3176" i="1" s="1"/>
  <c r="J3665" i="1"/>
  <c r="J3671" i="1" s="1"/>
  <c r="AS3243" i="1"/>
  <c r="G3212" i="1"/>
  <c r="G3249" i="1" s="1"/>
  <c r="G3256" i="1" s="1"/>
  <c r="G2990" i="1"/>
  <c r="G3027" i="1" s="1"/>
  <c r="G3034" i="1" s="1"/>
  <c r="AS3021" i="1"/>
  <c r="U970" i="3"/>
  <c r="F1331" i="1"/>
  <c r="U1010" i="3"/>
  <c r="F1386" i="1"/>
  <c r="V99" i="3"/>
  <c r="AS108" i="1"/>
  <c r="G77" i="1"/>
  <c r="G20" i="1"/>
  <c r="G57" i="1" s="1"/>
  <c r="G64" i="1" s="1"/>
  <c r="AS51" i="1"/>
  <c r="G19" i="1"/>
  <c r="V56" i="3"/>
  <c r="AS50" i="1"/>
  <c r="G1326" i="3"/>
  <c r="G1815" i="1"/>
  <c r="G3703" i="1"/>
  <c r="G3740" i="1" s="1"/>
  <c r="G3747" i="1" s="1"/>
  <c r="AS3734" i="1"/>
  <c r="G3727" i="1"/>
  <c r="U3727" i="1" s="1"/>
  <c r="F965" i="3"/>
  <c r="F1004" i="3" s="1"/>
  <c r="AU1810" i="1"/>
  <c r="X1336" i="3"/>
  <c r="I1779" i="1"/>
  <c r="AL224" i="10"/>
  <c r="G2455" i="1"/>
  <c r="G2461" i="1" s="1"/>
  <c r="G750" i="1"/>
  <c r="G756" i="1" s="1"/>
  <c r="G3060" i="1"/>
  <c r="G3066" i="1" s="1"/>
  <c r="G3665" i="1"/>
  <c r="G3671" i="1" s="1"/>
  <c r="G1300" i="1"/>
  <c r="G1306" i="1" s="1"/>
  <c r="G3610" i="1"/>
  <c r="G3616" i="1" s="1"/>
  <c r="G145" i="1"/>
  <c r="G151" i="1" s="1"/>
  <c r="G2290" i="1"/>
  <c r="G2296" i="1" s="1"/>
  <c r="G2314" i="1" s="1"/>
  <c r="G2321" i="1" s="1"/>
  <c r="G2235" i="1"/>
  <c r="G2241" i="1" s="1"/>
  <c r="G1575" i="1"/>
  <c r="G1581" i="1" s="1"/>
  <c r="G3445" i="1"/>
  <c r="G3451" i="1" s="1"/>
  <c r="G365" i="1"/>
  <c r="G371" i="1" s="1"/>
  <c r="G1850" i="1"/>
  <c r="G1856" i="1" s="1"/>
  <c r="M150" i="12"/>
  <c r="AJ188" i="10"/>
  <c r="AJ224" i="10" s="1"/>
  <c r="AJ112" i="10"/>
  <c r="W329" i="10"/>
  <c r="W336" i="10" s="1"/>
  <c r="W338" i="10" s="1"/>
  <c r="W56" i="10"/>
  <c r="I2730" i="1"/>
  <c r="I2736" i="1" s="1"/>
  <c r="I695" i="1"/>
  <c r="I3280" i="1"/>
  <c r="I3286" i="1" s="1"/>
  <c r="I90" i="1"/>
  <c r="I96" i="1" s="1"/>
  <c r="I114" i="1" s="1"/>
  <c r="I2235" i="1"/>
  <c r="I2241" i="1" s="1"/>
  <c r="I530" i="1"/>
  <c r="I536" i="1" s="1"/>
  <c r="I1245" i="1"/>
  <c r="I1251" i="1" s="1"/>
  <c r="I1080" i="1"/>
  <c r="I1086" i="1" s="1"/>
  <c r="I3445" i="1"/>
  <c r="I3451" i="1" s="1"/>
  <c r="I3500" i="1"/>
  <c r="I3665" i="1"/>
  <c r="I3671" i="1" s="1"/>
  <c r="I1465" i="1"/>
  <c r="I1471" i="1" s="1"/>
  <c r="I1300" i="1"/>
  <c r="I2840" i="1"/>
  <c r="I2846" i="1" s="1"/>
  <c r="I1355" i="1"/>
  <c r="I640" i="1"/>
  <c r="I646" i="1" s="1"/>
  <c r="I1575" i="1"/>
  <c r="I1581" i="1" s="1"/>
  <c r="I475" i="1"/>
  <c r="I481" i="1" s="1"/>
  <c r="I3610" i="1"/>
  <c r="I3616" i="1" s="1"/>
  <c r="I3115" i="1"/>
  <c r="I3121" i="1" s="1"/>
  <c r="I365" i="1"/>
  <c r="I371" i="1" s="1"/>
  <c r="I3060" i="1"/>
  <c r="I3066" i="1" s="1"/>
  <c r="I3225" i="1"/>
  <c r="I3231" i="1" s="1"/>
  <c r="I1025" i="1"/>
  <c r="I1031" i="1" s="1"/>
  <c r="I860" i="1"/>
  <c r="I866" i="1" s="1"/>
  <c r="I2290" i="1"/>
  <c r="I2296" i="1" s="1"/>
  <c r="I805" i="1"/>
  <c r="I35" i="1"/>
  <c r="I41" i="1" s="1"/>
  <c r="I59" i="1" s="1"/>
  <c r="I2675" i="1"/>
  <c r="I2681" i="1" s="1"/>
  <c r="I1520" i="1"/>
  <c r="I1526" i="1" s="1"/>
  <c r="I2950" i="1"/>
  <c r="I2956" i="1" s="1"/>
  <c r="I2565" i="1"/>
  <c r="I2571" i="1" s="1"/>
  <c r="I1410" i="1"/>
  <c r="I2620" i="1"/>
  <c r="I2626" i="1" s="1"/>
  <c r="I2785" i="1"/>
  <c r="I585" i="1"/>
  <c r="I591" i="1" s="1"/>
  <c r="I420" i="1"/>
  <c r="I426" i="1" s="1"/>
  <c r="I3555" i="1"/>
  <c r="I3561" i="1" s="1"/>
  <c r="I255" i="1"/>
  <c r="I261" i="1" s="1"/>
  <c r="I3720" i="1"/>
  <c r="I3726" i="1" s="1"/>
  <c r="I1850" i="1"/>
  <c r="I1856" i="1" s="1"/>
  <c r="I970" i="1"/>
  <c r="I976" i="1" s="1"/>
  <c r="I2400" i="1"/>
  <c r="I2406" i="1" s="1"/>
  <c r="I1630" i="1"/>
  <c r="I1636" i="1" s="1"/>
  <c r="I750" i="1"/>
  <c r="I756" i="1" s="1"/>
  <c r="I2180" i="1"/>
  <c r="I2186" i="1" s="1"/>
  <c r="I2345" i="1"/>
  <c r="I2351" i="1" s="1"/>
  <c r="I145" i="1"/>
  <c r="I151" i="1" s="1"/>
  <c r="I3390" i="1"/>
  <c r="I3396" i="1" s="1"/>
  <c r="I2455" i="1"/>
  <c r="I2461" i="1" s="1"/>
  <c r="I1190" i="1"/>
  <c r="I1196" i="1" s="1"/>
  <c r="I2510" i="1"/>
  <c r="I2516" i="1" s="1"/>
  <c r="I1135" i="1"/>
  <c r="I310" i="1"/>
  <c r="I316" i="1" s="1"/>
  <c r="I3775" i="1"/>
  <c r="I915" i="1"/>
  <c r="I921" i="1" s="1"/>
  <c r="I200" i="1"/>
  <c r="I206" i="1" s="1"/>
  <c r="G2770" i="1"/>
  <c r="G2807" i="1" s="1"/>
  <c r="G2814" i="1" s="1"/>
  <c r="AS2801" i="1"/>
  <c r="G2771" i="1"/>
  <c r="G2808" i="1" s="1"/>
  <c r="G2815" i="1" s="1"/>
  <c r="AS2802" i="1"/>
  <c r="AU3186" i="1"/>
  <c r="X2337" i="3"/>
  <c r="I3155" i="1"/>
  <c r="AU3352" i="1"/>
  <c r="I3321" i="1"/>
  <c r="X2458" i="3"/>
  <c r="G3374" i="1"/>
  <c r="AS3405" i="1"/>
  <c r="G2659" i="1"/>
  <c r="V1976" i="3"/>
  <c r="AS2690" i="1"/>
  <c r="AY323" i="10"/>
  <c r="AY336" i="10" s="1"/>
  <c r="J2510" i="1"/>
  <c r="J2516" i="1" s="1"/>
  <c r="J2950" i="1"/>
  <c r="J2956" i="1" s="1"/>
  <c r="J3390" i="1"/>
  <c r="J3396" i="1" s="1"/>
  <c r="J1630" i="1"/>
  <c r="J1636" i="1" s="1"/>
  <c r="J2730" i="1"/>
  <c r="J2736" i="1" s="1"/>
  <c r="J3060" i="1"/>
  <c r="J3066" i="1" s="1"/>
  <c r="J3500" i="1"/>
  <c r="J3506" i="1" s="1"/>
  <c r="J2290" i="1"/>
  <c r="J2296" i="1" s="1"/>
  <c r="J1245" i="1"/>
  <c r="J1251" i="1" s="1"/>
  <c r="J3280" i="1"/>
  <c r="J3286" i="1" s="1"/>
  <c r="J915" i="1"/>
  <c r="J921" i="1" s="1"/>
  <c r="J2840" i="1"/>
  <c r="J2846" i="1" s="1"/>
  <c r="J255" i="1"/>
  <c r="J261" i="1" s="1"/>
  <c r="J1080" i="1"/>
  <c r="J1086" i="1" s="1"/>
  <c r="J3720" i="1"/>
  <c r="J3726" i="1" s="1"/>
  <c r="I1959" i="1"/>
  <c r="I1965" i="1" s="1"/>
  <c r="G3209" i="1"/>
  <c r="G3246" i="1" s="1"/>
  <c r="G3253" i="1" s="1"/>
  <c r="AS3240" i="1"/>
  <c r="G3012" i="1"/>
  <c r="U3012" i="1" s="1"/>
  <c r="AS3019" i="1"/>
  <c r="G2988" i="1"/>
  <c r="G3025" i="1" s="1"/>
  <c r="G3032" i="1" s="1"/>
  <c r="V323" i="10"/>
  <c r="BZ323" i="10" s="1"/>
  <c r="G76" i="1"/>
  <c r="V98" i="3"/>
  <c r="AS107" i="1"/>
  <c r="F1005" i="3"/>
  <c r="F1044" i="3" s="1"/>
  <c r="AK323" i="10"/>
  <c r="AS49" i="1"/>
  <c r="G42" i="1"/>
  <c r="G18" i="1"/>
  <c r="I2915" i="1"/>
  <c r="I2126" i="3"/>
  <c r="I2917" i="1"/>
  <c r="I2128" i="3"/>
  <c r="V2736" i="3"/>
  <c r="AS3735" i="1"/>
  <c r="G3704" i="1"/>
  <c r="V2739" i="3"/>
  <c r="AS3738" i="1"/>
  <c r="G3707" i="1"/>
  <c r="AW323" i="10"/>
  <c r="AW336" i="10" s="1"/>
  <c r="U336" i="10"/>
  <c r="U338" i="10" s="1"/>
  <c r="F1328" i="1"/>
  <c r="U967" i="3"/>
  <c r="U965" i="3" s="1"/>
  <c r="I810" i="1"/>
  <c r="I791" i="1"/>
  <c r="G1355" i="1"/>
  <c r="G1361" i="1" s="1"/>
  <c r="G3500" i="1"/>
  <c r="G3506" i="1" s="1"/>
  <c r="G3555" i="1"/>
  <c r="G3561" i="1" s="1"/>
  <c r="G420" i="1"/>
  <c r="G426" i="1" s="1"/>
  <c r="G2345" i="1"/>
  <c r="G2351" i="1" s="1"/>
  <c r="G3170" i="1"/>
  <c r="G3176" i="1" s="1"/>
  <c r="G1080" i="1"/>
  <c r="G1086" i="1" s="1"/>
  <c r="G2895" i="1"/>
  <c r="G2901" i="1" s="1"/>
  <c r="G310" i="1"/>
  <c r="G316" i="1" s="1"/>
  <c r="G2565" i="1"/>
  <c r="G2571" i="1" s="1"/>
  <c r="G530" i="1"/>
  <c r="G536" i="1" s="1"/>
  <c r="G1465" i="1"/>
  <c r="G1471" i="1" s="1"/>
  <c r="G1190" i="1"/>
  <c r="G1196" i="1" s="1"/>
  <c r="L329" i="10"/>
  <c r="L326" i="10"/>
  <c r="BP326" i="10" s="1"/>
  <c r="L56" i="10"/>
  <c r="Z57" i="10" s="1"/>
  <c r="AX323" i="11"/>
  <c r="AX336" i="11" s="1"/>
  <c r="V336" i="11"/>
  <c r="AF154" i="10"/>
  <c r="D322" i="10"/>
  <c r="BH322" i="10" s="1"/>
  <c r="G2769" i="1"/>
  <c r="G2806" i="1" s="1"/>
  <c r="G2813" i="1" s="1"/>
  <c r="AS2800" i="1"/>
  <c r="X2339" i="3"/>
  <c r="I3157" i="1"/>
  <c r="AU3188" i="1"/>
  <c r="AU3353" i="1"/>
  <c r="I3322" i="1"/>
  <c r="X2459" i="3"/>
  <c r="X2455" i="3"/>
  <c r="AU3349" i="1"/>
  <c r="I3342" i="1"/>
  <c r="W3342" i="1" s="1"/>
  <c r="I3318" i="1"/>
  <c r="I2991" i="1"/>
  <c r="X2218" i="3"/>
  <c r="AU3022" i="1"/>
  <c r="AS3404" i="1"/>
  <c r="G3373" i="1"/>
  <c r="G3410" i="1" s="1"/>
  <c r="G3417" i="1" s="1"/>
  <c r="G3397" i="1"/>
  <c r="U3397" i="1" s="1"/>
  <c r="G1327" i="3"/>
  <c r="G1816" i="1"/>
  <c r="AG322" i="10"/>
  <c r="J2455" i="1"/>
  <c r="J2461" i="1" s="1"/>
  <c r="J2895" i="1"/>
  <c r="J2901" i="1" s="1"/>
  <c r="J3335" i="1"/>
  <c r="J3341" i="1" s="1"/>
  <c r="J3775" i="1"/>
  <c r="J2345" i="1"/>
  <c r="J2351" i="1" s="1"/>
  <c r="J2785" i="1"/>
  <c r="J2791" i="1" s="1"/>
  <c r="J3225" i="1"/>
  <c r="J3231" i="1" s="1"/>
  <c r="J1850" i="1"/>
  <c r="J1856" i="1" s="1"/>
  <c r="J640" i="1"/>
  <c r="J646" i="1" s="1"/>
  <c r="J2235" i="1"/>
  <c r="J2241" i="1" s="1"/>
  <c r="J200" i="1"/>
  <c r="J206" i="1" s="1"/>
  <c r="J3610" i="1"/>
  <c r="J3616" i="1" s="1"/>
  <c r="J805" i="1"/>
  <c r="J811" i="1" s="1"/>
  <c r="J1575" i="1"/>
  <c r="J1581" i="1" s="1"/>
  <c r="G1819" i="1"/>
  <c r="G1330" i="3"/>
  <c r="G3211" i="1"/>
  <c r="G3248" i="1" s="1"/>
  <c r="G3255" i="1" s="1"/>
  <c r="AS3242" i="1"/>
  <c r="AS3241" i="1"/>
  <c r="G3210" i="1"/>
  <c r="G3247" i="1" s="1"/>
  <c r="G3254" i="1" s="1"/>
  <c r="I2918" i="1"/>
  <c r="I2129" i="3"/>
  <c r="G2992" i="1"/>
  <c r="V2219" i="3"/>
  <c r="AS3023" i="1"/>
  <c r="AS3022" i="1"/>
  <c r="G2991" i="1"/>
  <c r="G3028" i="1" s="1"/>
  <c r="G3035" i="1" s="1"/>
  <c r="I1757" i="1"/>
  <c r="I1754" i="1"/>
  <c r="I1755" i="1"/>
  <c r="I1758" i="1"/>
  <c r="I1756" i="1"/>
  <c r="AI1747" i="1"/>
  <c r="G74" i="1"/>
  <c r="AS105" i="1"/>
  <c r="V96" i="3"/>
  <c r="U1007" i="3"/>
  <c r="U1005" i="3" s="1"/>
  <c r="F1383" i="1"/>
  <c r="G1905" i="1"/>
  <c r="G1911" i="1" s="1"/>
  <c r="G2015" i="1"/>
  <c r="G2021" i="1" s="1"/>
  <c r="G2125" i="1"/>
  <c r="G2131" i="1" s="1"/>
  <c r="G1685" i="1"/>
  <c r="G1691" i="1" s="1"/>
  <c r="G1740" i="1"/>
  <c r="G1746" i="1" s="1"/>
  <c r="G2070" i="1"/>
  <c r="G2076" i="1" s="1"/>
  <c r="G1960" i="1"/>
  <c r="G1966" i="1" s="1"/>
  <c r="AI323" i="10"/>
  <c r="X2134" i="3"/>
  <c r="AL323" i="10"/>
  <c r="AS3736" i="1"/>
  <c r="G3705" i="1"/>
  <c r="G3742" i="1" s="1"/>
  <c r="G3749" i="1" s="1"/>
  <c r="X1339" i="3"/>
  <c r="I1782" i="1"/>
  <c r="AU1813" i="1"/>
  <c r="I1780" i="1"/>
  <c r="X1337" i="3"/>
  <c r="AU1811" i="1"/>
  <c r="G1817" i="1"/>
  <c r="G1328" i="3"/>
  <c r="I1415" i="1"/>
  <c r="G2510" i="1"/>
  <c r="G2516" i="1" s="1"/>
  <c r="G255" i="1"/>
  <c r="G261" i="1" s="1"/>
  <c r="G585" i="1"/>
  <c r="G591" i="1" s="1"/>
  <c r="G3280" i="1"/>
  <c r="G3286" i="1" s="1"/>
  <c r="G695" i="1"/>
  <c r="G701" i="1" s="1"/>
  <c r="G1245" i="1"/>
  <c r="G1251" i="1" s="1"/>
  <c r="G1630" i="1"/>
  <c r="G1636" i="1" s="1"/>
  <c r="G1135" i="1"/>
  <c r="G2950" i="1"/>
  <c r="G2956" i="1" s="1"/>
  <c r="G2974" i="1" s="1"/>
  <c r="G2981" i="1" s="1"/>
  <c r="G200" i="1"/>
  <c r="G206" i="1" s="1"/>
  <c r="G2620" i="1"/>
  <c r="G2626" i="1" s="1"/>
  <c r="G2730" i="1"/>
  <c r="G2736" i="1" s="1"/>
  <c r="AO153" i="11"/>
  <c r="M321" i="11"/>
  <c r="BQ321" i="11" s="1"/>
  <c r="D284" i="1"/>
  <c r="BC321" i="11"/>
  <c r="AJ323" i="12"/>
  <c r="BL323" i="12" s="1"/>
  <c r="H300" i="12"/>
  <c r="H336" i="12"/>
  <c r="H340" i="12" s="1"/>
  <c r="D880" i="1"/>
  <c r="D884" i="1"/>
  <c r="D650" i="3"/>
  <c r="S1654" i="3"/>
  <c r="AN153" i="11"/>
  <c r="L321" i="11"/>
  <c r="BP321" i="11" s="1"/>
  <c r="D487" i="3"/>
  <c r="D661" i="1"/>
  <c r="AL117" i="11"/>
  <c r="J153" i="11"/>
  <c r="BN153" i="11" s="1"/>
  <c r="J285" i="11"/>
  <c r="BC156" i="11"/>
  <c r="AA324" i="11"/>
  <c r="K206" i="10"/>
  <c r="Y244" i="10"/>
  <c r="BE156" i="11"/>
  <c r="AC324" i="11"/>
  <c r="AQ153" i="12"/>
  <c r="BS153" i="12" s="1"/>
  <c r="O321" i="12"/>
  <c r="BC318" i="11"/>
  <c r="K76" i="11"/>
  <c r="AM63" i="11"/>
  <c r="AM76" i="11" s="1"/>
  <c r="K287" i="11"/>
  <c r="K99" i="11"/>
  <c r="BO99" i="11" s="1"/>
  <c r="R2242" i="1"/>
  <c r="N150" i="12"/>
  <c r="D660" i="1"/>
  <c r="D669" i="1"/>
  <c r="BC318" i="12"/>
  <c r="BB303" i="11"/>
  <c r="AQ303" i="12"/>
  <c r="BS303" i="12" s="1"/>
  <c r="I46" i="10"/>
  <c r="BM46" i="10" s="1"/>
  <c r="BM56" i="10" s="1"/>
  <c r="I126" i="11"/>
  <c r="AQ138" i="12"/>
  <c r="O306" i="12"/>
  <c r="AQ306" i="12" s="1"/>
  <c r="BS306" i="12" s="1"/>
  <c r="O156" i="12"/>
  <c r="BE318" i="11"/>
  <c r="AL120" i="11"/>
  <c r="J288" i="11"/>
  <c r="BD321" i="11"/>
  <c r="BE321" i="11"/>
  <c r="D888" i="1"/>
  <c r="J46" i="10"/>
  <c r="BN46" i="10" s="1"/>
  <c r="D2259" i="1"/>
  <c r="D1650" i="3"/>
  <c r="BD156" i="12"/>
  <c r="AB324" i="12"/>
  <c r="BD324" i="12" s="1"/>
  <c r="CF324" i="12" s="1"/>
  <c r="D2311" i="1"/>
  <c r="D1687" i="3"/>
  <c r="D56" i="1"/>
  <c r="BE156" i="12"/>
  <c r="CG156" i="12" s="1"/>
  <c r="CG168" i="12" s="1"/>
  <c r="AC324" i="12"/>
  <c r="BE324" i="12" s="1"/>
  <c r="CG324" i="12" s="1"/>
  <c r="AM139" i="12"/>
  <c r="BO139" i="12" s="1"/>
  <c r="K157" i="12"/>
  <c r="AM157" i="12" s="1"/>
  <c r="BO157" i="12" s="1"/>
  <c r="AJ323" i="11"/>
  <c r="H300" i="11"/>
  <c r="H336" i="11"/>
  <c r="H340" i="11" s="1"/>
  <c r="BA211" i="10"/>
  <c r="Y117" i="12"/>
  <c r="Y267" i="10"/>
  <c r="Y117" i="11"/>
  <c r="CC117" i="11" s="1"/>
  <c r="CC132" i="11" s="1"/>
  <c r="Y262" i="10"/>
  <c r="AA318" i="11"/>
  <c r="D1649" i="3"/>
  <c r="D2258" i="1"/>
  <c r="D2255" i="1"/>
  <c r="X153" i="11"/>
  <c r="CB153" i="11" s="1"/>
  <c r="AZ135" i="11"/>
  <c r="X303" i="11"/>
  <c r="CB303" i="11" s="1"/>
  <c r="N150" i="11"/>
  <c r="AO303" i="12"/>
  <c r="BQ303" i="12" s="1"/>
  <c r="AQ153" i="11"/>
  <c r="O321" i="11"/>
  <c r="BS321" i="11" s="1"/>
  <c r="BA99" i="11"/>
  <c r="BA112" i="11" s="1"/>
  <c r="Y323" i="11"/>
  <c r="AJ206" i="10"/>
  <c r="AC318" i="11"/>
  <c r="S214" i="3"/>
  <c r="AM45" i="12"/>
  <c r="BO45" i="12" s="1"/>
  <c r="D890" i="1"/>
  <c r="J288" i="12"/>
  <c r="AL288" i="12" s="1"/>
  <c r="BN288" i="12" s="1"/>
  <c r="AL120" i="12"/>
  <c r="BN120" i="12" s="1"/>
  <c r="AZ285" i="11"/>
  <c r="AZ300" i="11" s="1"/>
  <c r="X300" i="11"/>
  <c r="AL280" i="10"/>
  <c r="AC168" i="11"/>
  <c r="R262" i="1"/>
  <c r="S654" i="3"/>
  <c r="X326" i="10"/>
  <c r="CB326" i="10" s="1"/>
  <c r="CB336" i="10" s="1"/>
  <c r="X329" i="10"/>
  <c r="AC336" i="12"/>
  <c r="BE321" i="12"/>
  <c r="CG321" i="12" s="1"/>
  <c r="CG336" i="12" s="1"/>
  <c r="BC156" i="12"/>
  <c r="AA324" i="12"/>
  <c r="BC324" i="12" s="1"/>
  <c r="CE324" i="12" s="1"/>
  <c r="AO303" i="11"/>
  <c r="BB303" i="12"/>
  <c r="CD303" i="12" s="1"/>
  <c r="CD318" i="12" s="1"/>
  <c r="AO321" i="12"/>
  <c r="BQ321" i="12" s="1"/>
  <c r="Z156" i="12"/>
  <c r="Z168" i="12" s="1"/>
  <c r="BB138" i="12"/>
  <c r="CD138" i="12" s="1"/>
  <c r="CD150" i="12" s="1"/>
  <c r="Z306" i="12"/>
  <c r="BB306" i="12" s="1"/>
  <c r="CD306" i="12" s="1"/>
  <c r="D210" i="3"/>
  <c r="D279" i="1"/>
  <c r="AN303" i="12"/>
  <c r="BP303" i="12" s="1"/>
  <c r="BA99" i="12"/>
  <c r="Y323" i="12"/>
  <c r="BA323" i="12" s="1"/>
  <c r="CC323" i="12" s="1"/>
  <c r="BB138" i="11"/>
  <c r="BB150" i="11" s="1"/>
  <c r="Z156" i="11"/>
  <c r="CD156" i="11" s="1"/>
  <c r="CD168" i="11" s="1"/>
  <c r="Z306" i="11"/>
  <c r="BC168" i="11"/>
  <c r="R867" i="1"/>
  <c r="AA168" i="11"/>
  <c r="S494" i="3"/>
  <c r="AK336" i="12"/>
  <c r="AK300" i="12"/>
  <c r="AP138" i="11"/>
  <c r="AP150" i="11" s="1"/>
  <c r="N306" i="11"/>
  <c r="N156" i="11"/>
  <c r="BR156" i="11" s="1"/>
  <c r="D2310" i="1"/>
  <c r="D2314" i="1"/>
  <c r="D1690" i="3"/>
  <c r="D57" i="1"/>
  <c r="H267" i="10"/>
  <c r="AN303" i="11"/>
  <c r="BA244" i="10"/>
  <c r="AM206" i="10"/>
  <c r="V46" i="10"/>
  <c r="H244" i="10"/>
  <c r="H1575" i="1" s="1"/>
  <c r="H1581" i="1" s="1"/>
  <c r="V280" i="10"/>
  <c r="H280" i="10" s="1"/>
  <c r="V281" i="10" s="1"/>
  <c r="D278" i="1"/>
  <c r="D209" i="3"/>
  <c r="AM99" i="10"/>
  <c r="AM188" i="10" s="1"/>
  <c r="K211" i="10"/>
  <c r="BO211" i="10" s="1"/>
  <c r="K188" i="10"/>
  <c r="BE318" i="12"/>
  <c r="R647" i="1"/>
  <c r="AZ135" i="12"/>
  <c r="CB135" i="12" s="1"/>
  <c r="X153" i="12"/>
  <c r="X303" i="12"/>
  <c r="AO138" i="12"/>
  <c r="M306" i="12"/>
  <c r="AO306" i="12" s="1"/>
  <c r="BQ306" i="12" s="1"/>
  <c r="M156" i="12"/>
  <c r="R42" i="1"/>
  <c r="Z168" i="11"/>
  <c r="BB153" i="11"/>
  <c r="Z321" i="11"/>
  <c r="CD321" i="11" s="1"/>
  <c r="I280" i="10"/>
  <c r="W281" i="10" s="1"/>
  <c r="AJ244" i="10"/>
  <c r="AJ126" i="12" s="1"/>
  <c r="AX280" i="10"/>
  <c r="AP321" i="12"/>
  <c r="BR321" i="12" s="1"/>
  <c r="K307" i="12"/>
  <c r="AM307" i="12" s="1"/>
  <c r="BO307" i="12" s="1"/>
  <c r="D490" i="3"/>
  <c r="D664" i="1"/>
  <c r="J132" i="11"/>
  <c r="D2313" i="1"/>
  <c r="D1689" i="3"/>
  <c r="BE168" i="11"/>
  <c r="D275" i="1"/>
  <c r="AM45" i="11"/>
  <c r="D648" i="3"/>
  <c r="D882" i="1"/>
  <c r="X150" i="12"/>
  <c r="J280" i="10"/>
  <c r="X281" i="10" s="1"/>
  <c r="AC168" i="12"/>
  <c r="O168" i="12" s="1"/>
  <c r="AC169" i="12" s="1"/>
  <c r="AZ285" i="12"/>
  <c r="X300" i="12"/>
  <c r="D59" i="1"/>
  <c r="BB150" i="12"/>
  <c r="AL135" i="11"/>
  <c r="J303" i="11"/>
  <c r="BN303" i="11" s="1"/>
  <c r="L138" i="12"/>
  <c r="L138" i="11"/>
  <c r="BP138" i="11" s="1"/>
  <c r="BP150" i="11" s="1"/>
  <c r="AM139" i="11"/>
  <c r="K157" i="11"/>
  <c r="D2256" i="1"/>
  <c r="D1647" i="3"/>
  <c r="D663" i="1"/>
  <c r="D489" i="3"/>
  <c r="AL117" i="12"/>
  <c r="BN117" i="12" s="1"/>
  <c r="J132" i="12"/>
  <c r="J153" i="12"/>
  <c r="J285" i="12"/>
  <c r="AL285" i="12" s="1"/>
  <c r="BN285" i="12" s="1"/>
  <c r="BD318" i="11"/>
  <c r="AP138" i="12"/>
  <c r="N306" i="12"/>
  <c r="AP306" i="12" s="1"/>
  <c r="BR306" i="12" s="1"/>
  <c r="N156" i="12"/>
  <c r="R2297" i="1"/>
  <c r="S1694" i="3"/>
  <c r="AK336" i="11"/>
  <c r="AK300" i="11"/>
  <c r="AJ262" i="10"/>
  <c r="AI336" i="12"/>
  <c r="AI300" i="12"/>
  <c r="K99" i="12"/>
  <c r="AM63" i="12"/>
  <c r="K287" i="12"/>
  <c r="AM287" i="12" s="1"/>
  <c r="BO287" i="12" s="1"/>
  <c r="K76" i="12"/>
  <c r="AC318" i="12"/>
  <c r="AO138" i="11"/>
  <c r="AO150" i="11" s="1"/>
  <c r="M306" i="11"/>
  <c r="M156" i="11"/>
  <c r="BQ156" i="11" s="1"/>
  <c r="BQ168" i="11" s="1"/>
  <c r="D55" i="1"/>
  <c r="Z150" i="11"/>
  <c r="AP321" i="11"/>
  <c r="AI336" i="11"/>
  <c r="AI300" i="11"/>
  <c r="AQ138" i="11"/>
  <c r="AQ150" i="11" s="1"/>
  <c r="O306" i="11"/>
  <c r="O156" i="11"/>
  <c r="BS156" i="11" s="1"/>
  <c r="BS168" i="11" s="1"/>
  <c r="D276" i="1"/>
  <c r="D207" i="3"/>
  <c r="BD318" i="12"/>
  <c r="BD156" i="11"/>
  <c r="BD168" i="11" s="1"/>
  <c r="AB324" i="11"/>
  <c r="D58" i="1"/>
  <c r="AQ303" i="11"/>
  <c r="K307" i="11"/>
  <c r="BD321" i="12"/>
  <c r="AB336" i="12"/>
  <c r="AN153" i="12"/>
  <c r="BP153" i="12" s="1"/>
  <c r="L321" i="12"/>
  <c r="BE168" i="12"/>
  <c r="G46" i="10"/>
  <c r="BK46" i="10" s="1"/>
  <c r="BK56" i="10" s="1"/>
  <c r="G126" i="11"/>
  <c r="BC321" i="12"/>
  <c r="D2319" i="1"/>
  <c r="S54" i="3"/>
  <c r="BB153" i="12"/>
  <c r="CD153" i="12" s="1"/>
  <c r="Z321" i="12"/>
  <c r="M150" i="11"/>
  <c r="AL135" i="12"/>
  <c r="BN135" i="12" s="1"/>
  <c r="J303" i="12"/>
  <c r="AL303" i="12" s="1"/>
  <c r="BN303" i="12" s="1"/>
  <c r="BD324" i="11" l="1"/>
  <c r="CF324" i="11"/>
  <c r="CF336" i="11" s="1"/>
  <c r="AM157" i="11"/>
  <c r="BO157" i="11"/>
  <c r="K224" i="10"/>
  <c r="BC168" i="12"/>
  <c r="CE156" i="12"/>
  <c r="CE168" i="12" s="1"/>
  <c r="BC324" i="11"/>
  <c r="CE324" i="11"/>
  <c r="CE336" i="11" s="1"/>
  <c r="AZ300" i="12"/>
  <c r="CB285" i="12"/>
  <c r="CB300" i="12" s="1"/>
  <c r="AP306" i="11"/>
  <c r="BR306" i="11"/>
  <c r="BB306" i="11"/>
  <c r="CD306" i="11"/>
  <c r="CD318" i="11" s="1"/>
  <c r="Y323" i="10"/>
  <c r="CC323" i="10" s="1"/>
  <c r="CC267" i="10"/>
  <c r="CC280" i="10" s="1"/>
  <c r="G3781" i="1"/>
  <c r="V2776" i="3"/>
  <c r="H3780" i="1"/>
  <c r="W2775" i="3"/>
  <c r="AO150" i="12"/>
  <c r="BQ138" i="12"/>
  <c r="BQ150" i="12" s="1"/>
  <c r="BA323" i="11"/>
  <c r="CC323" i="11"/>
  <c r="AL285" i="11"/>
  <c r="BN285" i="11"/>
  <c r="BO112" i="11"/>
  <c r="BK300" i="12"/>
  <c r="AM76" i="12"/>
  <c r="BO63" i="12"/>
  <c r="AJ267" i="10"/>
  <c r="BL267" i="10"/>
  <c r="BL280" i="10" s="1"/>
  <c r="AQ150" i="12"/>
  <c r="BS138" i="12"/>
  <c r="AX336" i="12"/>
  <c r="BZ323" i="12"/>
  <c r="BZ336" i="12" s="1"/>
  <c r="BL336" i="12" s="1"/>
  <c r="BO76" i="12"/>
  <c r="BC336" i="12"/>
  <c r="CE321" i="12"/>
  <c r="CE336" i="12" s="1"/>
  <c r="AA336" i="12"/>
  <c r="BD336" i="12"/>
  <c r="CF321" i="12"/>
  <c r="CF336" i="12" s="1"/>
  <c r="BE324" i="11"/>
  <c r="CG324" i="11"/>
  <c r="CG336" i="11" s="1"/>
  <c r="I3781" i="1"/>
  <c r="X2776" i="3"/>
  <c r="J1960" i="1"/>
  <c r="J1966" i="1" s="1"/>
  <c r="BR168" i="11"/>
  <c r="BA112" i="12"/>
  <c r="CC99" i="12"/>
  <c r="CC112" i="12" s="1"/>
  <c r="BN132" i="12"/>
  <c r="BO224" i="10"/>
  <c r="AQ306" i="11"/>
  <c r="BS306" i="11"/>
  <c r="AO306" i="11"/>
  <c r="BQ306" i="11"/>
  <c r="AP150" i="12"/>
  <c r="BR138" i="12"/>
  <c r="BR150" i="12" s="1"/>
  <c r="M168" i="11"/>
  <c r="AA169" i="11" s="1"/>
  <c r="AL288" i="11"/>
  <c r="BN288" i="11"/>
  <c r="AM287" i="11"/>
  <c r="BO287" i="11"/>
  <c r="AM307" i="11"/>
  <c r="BO307" i="11"/>
  <c r="V326" i="10"/>
  <c r="BZ326" i="10" s="1"/>
  <c r="BZ336" i="10" s="1"/>
  <c r="BZ46" i="10"/>
  <c r="BZ56" i="10" s="1"/>
  <c r="BD168" i="12"/>
  <c r="CF156" i="12"/>
  <c r="CF168" i="12" s="1"/>
  <c r="J3781" i="1"/>
  <c r="Y2776" i="3"/>
  <c r="BN56" i="10"/>
  <c r="BS150" i="12"/>
  <c r="V1974" i="3"/>
  <c r="AL132" i="12"/>
  <c r="AA336" i="11"/>
  <c r="BA323" i="10"/>
  <c r="BA336" i="10" s="1"/>
  <c r="G1141" i="1"/>
  <c r="G1122" i="1"/>
  <c r="G1824" i="1"/>
  <c r="V1328" i="3"/>
  <c r="G111" i="1"/>
  <c r="G87" i="3"/>
  <c r="X1296" i="3"/>
  <c r="AU1755" i="1"/>
  <c r="I1724" i="1"/>
  <c r="I2450" i="3"/>
  <c r="I3359" i="1"/>
  <c r="I3194" i="1"/>
  <c r="I2330" i="3"/>
  <c r="D290" i="10"/>
  <c r="BH290" i="10" s="1"/>
  <c r="AF322" i="10"/>
  <c r="G3741" i="1"/>
  <c r="G2727" i="3"/>
  <c r="X2128" i="3"/>
  <c r="I2924" i="1"/>
  <c r="G3411" i="1"/>
  <c r="G3418" i="1" s="1"/>
  <c r="G2487" i="3"/>
  <c r="G2485" i="3" s="1"/>
  <c r="G2524" i="3" s="1"/>
  <c r="I2328" i="3"/>
  <c r="I3192" i="1"/>
  <c r="I1141" i="1"/>
  <c r="I1122" i="1"/>
  <c r="I1416" i="1"/>
  <c r="I1397" i="1"/>
  <c r="I970" i="3"/>
  <c r="I1306" i="1"/>
  <c r="I1324" i="1" s="1"/>
  <c r="H2620" i="1"/>
  <c r="H2626" i="1" s="1"/>
  <c r="H2644" i="1" s="1"/>
  <c r="H2651" i="1" s="1"/>
  <c r="H3060" i="1"/>
  <c r="H3066" i="1" s="1"/>
  <c r="H3084" i="1" s="1"/>
  <c r="H3091" i="1" s="1"/>
  <c r="H3500" i="1"/>
  <c r="H3506" i="1" s="1"/>
  <c r="H3524" i="1" s="1"/>
  <c r="H3531" i="1" s="1"/>
  <c r="H3445" i="1"/>
  <c r="H3451" i="1" s="1"/>
  <c r="H1795" i="1"/>
  <c r="H1801" i="1" s="1"/>
  <c r="H2785" i="1"/>
  <c r="H2791" i="1" s="1"/>
  <c r="H2809" i="1" s="1"/>
  <c r="H2816" i="1" s="1"/>
  <c r="H3005" i="1"/>
  <c r="H3011" i="1" s="1"/>
  <c r="H3029" i="1" s="1"/>
  <c r="H3036" i="1" s="1"/>
  <c r="H3555" i="1"/>
  <c r="H3561" i="1" s="1"/>
  <c r="H805" i="1"/>
  <c r="H811" i="1" s="1"/>
  <c r="H2730" i="1"/>
  <c r="H2736" i="1" s="1"/>
  <c r="H585" i="1"/>
  <c r="H591" i="1" s="1"/>
  <c r="H2290" i="1"/>
  <c r="H2296" i="1" s="1"/>
  <c r="H860" i="1"/>
  <c r="H866" i="1" s="1"/>
  <c r="H1630" i="1"/>
  <c r="H1636" i="1" s="1"/>
  <c r="H2510" i="1"/>
  <c r="H2516" i="1" s="1"/>
  <c r="J121" i="1"/>
  <c r="Y90" i="3"/>
  <c r="I3191" i="1"/>
  <c r="I2327" i="3"/>
  <c r="I1818" i="1"/>
  <c r="I1329" i="3"/>
  <c r="V2214" i="3"/>
  <c r="H323" i="10"/>
  <c r="BL323" i="10" s="1"/>
  <c r="X1538" i="3"/>
  <c r="AU2087" i="1"/>
  <c r="I2056" i="1"/>
  <c r="I3027" i="1"/>
  <c r="I2208" i="3"/>
  <c r="I3190" i="1"/>
  <c r="I2326" i="3"/>
  <c r="G329" i="10"/>
  <c r="G56" i="10"/>
  <c r="U57" i="10" s="1"/>
  <c r="G326" i="10"/>
  <c r="BK326" i="10" s="1"/>
  <c r="X336" i="10"/>
  <c r="X338" i="10" s="1"/>
  <c r="O168" i="11"/>
  <c r="AC169" i="11" s="1"/>
  <c r="K325" i="12"/>
  <c r="AM325" i="12" s="1"/>
  <c r="BO325" i="12" s="1"/>
  <c r="J329" i="10"/>
  <c r="J56" i="10"/>
  <c r="X57" i="10" s="1"/>
  <c r="BE336" i="11"/>
  <c r="AB336" i="11"/>
  <c r="I329" i="10"/>
  <c r="I56" i="10"/>
  <c r="W57" i="10" s="1"/>
  <c r="I326" i="10"/>
  <c r="BM326" i="10" s="1"/>
  <c r="BC336" i="11"/>
  <c r="I1819" i="1"/>
  <c r="I1330" i="3"/>
  <c r="I1723" i="1"/>
  <c r="AU1754" i="1"/>
  <c r="X1295" i="3"/>
  <c r="I1747" i="1"/>
  <c r="W1747" i="1" s="1"/>
  <c r="X2129" i="3"/>
  <c r="I2925" i="1"/>
  <c r="G2730" i="3"/>
  <c r="G3744" i="1"/>
  <c r="I2125" i="3"/>
  <c r="I2164" i="3" s="1"/>
  <c r="V16" i="3"/>
  <c r="I66" i="1"/>
  <c r="X50" i="3"/>
  <c r="I121" i="1"/>
  <c r="X90" i="3"/>
  <c r="H200" i="1"/>
  <c r="H206" i="1" s="1"/>
  <c r="H750" i="1"/>
  <c r="H756" i="1" s="1"/>
  <c r="H1190" i="1"/>
  <c r="H1196" i="1" s="1"/>
  <c r="H90" i="1"/>
  <c r="H96" i="1" s="1"/>
  <c r="H114" i="1" s="1"/>
  <c r="H121" i="1" s="1"/>
  <c r="H310" i="1"/>
  <c r="H316" i="1" s="1"/>
  <c r="H3610" i="1"/>
  <c r="H3616" i="1" s="1"/>
  <c r="H2400" i="1"/>
  <c r="H2406" i="1" s="1"/>
  <c r="H2840" i="1"/>
  <c r="H2846" i="1" s="1"/>
  <c r="H3280" i="1"/>
  <c r="H3286" i="1" s="1"/>
  <c r="H1850" i="1"/>
  <c r="H1856" i="1" s="1"/>
  <c r="H3390" i="1"/>
  <c r="H3396" i="1" s="1"/>
  <c r="H1245" i="1"/>
  <c r="H1251" i="1" s="1"/>
  <c r="H2950" i="1"/>
  <c r="H2956" i="1" s="1"/>
  <c r="H1410" i="1"/>
  <c r="H1416" i="1" s="1"/>
  <c r="H2565" i="1"/>
  <c r="H2571" i="1" s="1"/>
  <c r="H3170" i="1"/>
  <c r="H3176" i="1" s="1"/>
  <c r="H3194" i="1" s="1"/>
  <c r="H3201" i="1" s="1"/>
  <c r="G1822" i="1"/>
  <c r="V1326" i="3"/>
  <c r="V54" i="3"/>
  <c r="V14" i="3"/>
  <c r="I3026" i="1"/>
  <c r="I2207" i="3"/>
  <c r="I3357" i="1"/>
  <c r="I2448" i="3"/>
  <c r="J1905" i="1"/>
  <c r="J1911" i="1" s="1"/>
  <c r="J1685" i="1"/>
  <c r="J1691" i="1" s="1"/>
  <c r="X1334" i="3"/>
  <c r="G58" i="1"/>
  <c r="G65" i="1" s="1"/>
  <c r="G50" i="3"/>
  <c r="G59" i="1"/>
  <c r="G88" i="3"/>
  <c r="G112" i="1"/>
  <c r="I2053" i="1"/>
  <c r="I2077" i="1"/>
  <c r="W2077" i="1" s="1"/>
  <c r="X1535" i="3"/>
  <c r="AU2084" i="1"/>
  <c r="H2070" i="1"/>
  <c r="H2076" i="1" s="1"/>
  <c r="H2125" i="1"/>
  <c r="H2131" i="1" s="1"/>
  <c r="H1685" i="1"/>
  <c r="H1691" i="1" s="1"/>
  <c r="H1905" i="1"/>
  <c r="H1911" i="1" s="1"/>
  <c r="H1960" i="1"/>
  <c r="H1966" i="1" s="1"/>
  <c r="H2015" i="1"/>
  <c r="H2021" i="1" s="1"/>
  <c r="H1740" i="1"/>
  <c r="H1746" i="1" s="1"/>
  <c r="V329" i="10"/>
  <c r="V336" i="10" s="1"/>
  <c r="V338" i="10" s="1"/>
  <c r="V56" i="10"/>
  <c r="BE336" i="12"/>
  <c r="AC336" i="11"/>
  <c r="BD336" i="11"/>
  <c r="X1297" i="3"/>
  <c r="AU1756" i="1"/>
  <c r="I1725" i="1"/>
  <c r="X1298" i="3"/>
  <c r="I1726" i="1"/>
  <c r="AU1757" i="1"/>
  <c r="I2209" i="3"/>
  <c r="I3028" i="1"/>
  <c r="X2454" i="3"/>
  <c r="J326" i="10"/>
  <c r="BN326" i="10" s="1"/>
  <c r="V2734" i="3"/>
  <c r="I2922" i="1"/>
  <c r="X2126" i="3"/>
  <c r="G55" i="1"/>
  <c r="G62" i="1" s="1"/>
  <c r="G113" i="1"/>
  <c r="G89" i="3"/>
  <c r="G1967" i="3"/>
  <c r="G2696" i="1"/>
  <c r="I2449" i="3"/>
  <c r="I3358" i="1"/>
  <c r="I2791" i="1"/>
  <c r="I792" i="1"/>
  <c r="I811" i="1"/>
  <c r="I1010" i="3"/>
  <c r="I1361" i="1"/>
  <c r="I1379" i="1" s="1"/>
  <c r="H475" i="1"/>
  <c r="H481" i="1" s="1"/>
  <c r="H915" i="1"/>
  <c r="H921" i="1" s="1"/>
  <c r="H1355" i="1"/>
  <c r="H1361" i="1" s="1"/>
  <c r="H1379" i="1" s="1"/>
  <c r="H1386" i="1" s="1"/>
  <c r="H2235" i="1"/>
  <c r="H2241" i="1" s="1"/>
  <c r="H255" i="1"/>
  <c r="H261" i="1" s="1"/>
  <c r="H530" i="1"/>
  <c r="H536" i="1" s="1"/>
  <c r="H1080" i="1"/>
  <c r="H1086" i="1" s="1"/>
  <c r="H1520" i="1"/>
  <c r="H1526" i="1" s="1"/>
  <c r="H970" i="1"/>
  <c r="H976" i="1" s="1"/>
  <c r="H2895" i="1"/>
  <c r="H2901" i="1" s="1"/>
  <c r="H420" i="1"/>
  <c r="H426" i="1" s="1"/>
  <c r="H2455" i="1"/>
  <c r="H2461" i="1" s="1"/>
  <c r="H640" i="1"/>
  <c r="H646" i="1" s="1"/>
  <c r="H365" i="1"/>
  <c r="H371" i="1" s="1"/>
  <c r="H3225" i="1"/>
  <c r="H3231" i="1" s="1"/>
  <c r="H3249" i="1" s="1"/>
  <c r="H3256" i="1" s="1"/>
  <c r="H3720" i="1"/>
  <c r="H3726" i="1" s="1"/>
  <c r="I1327" i="3"/>
  <c r="I1816" i="1"/>
  <c r="G1325" i="3"/>
  <c r="G1364" i="3" s="1"/>
  <c r="G47" i="3"/>
  <c r="G56" i="1"/>
  <c r="I3025" i="1"/>
  <c r="I2206" i="3"/>
  <c r="J2070" i="1"/>
  <c r="J2076" i="1" s="1"/>
  <c r="J2125" i="1"/>
  <c r="J2131" i="1" s="1"/>
  <c r="I1158" i="1"/>
  <c r="I849" i="3"/>
  <c r="V1329" i="3"/>
  <c r="G1825" i="1"/>
  <c r="I1326" i="3"/>
  <c r="I1815" i="1"/>
  <c r="V17" i="3"/>
  <c r="G110" i="1"/>
  <c r="G86" i="3"/>
  <c r="G3026" i="1"/>
  <c r="G2207" i="3"/>
  <c r="AU2085" i="1"/>
  <c r="X1536" i="3"/>
  <c r="I2054" i="1"/>
  <c r="X2334" i="3"/>
  <c r="AM112" i="10"/>
  <c r="K1739" i="1"/>
  <c r="K1745" i="1" s="1"/>
  <c r="K2124" i="1"/>
  <c r="K2130" i="1" s="1"/>
  <c r="K1904" i="1"/>
  <c r="K1910" i="1" s="1"/>
  <c r="K2014" i="1"/>
  <c r="K2020" i="1" s="1"/>
  <c r="K1959" i="1"/>
  <c r="K1965" i="1" s="1"/>
  <c r="K2069" i="1"/>
  <c r="K2075" i="1" s="1"/>
  <c r="H1739" i="1"/>
  <c r="H1745" i="1" s="1"/>
  <c r="H2124" i="1"/>
  <c r="H2130" i="1" s="1"/>
  <c r="H1904" i="1"/>
  <c r="H1910" i="1" s="1"/>
  <c r="H2014" i="1"/>
  <c r="H2020" i="1" s="1"/>
  <c r="H1684" i="1"/>
  <c r="H1690" i="1" s="1"/>
  <c r="H1959" i="1"/>
  <c r="H1965" i="1" s="1"/>
  <c r="H2069" i="1"/>
  <c r="H2075" i="1" s="1"/>
  <c r="BA262" i="10"/>
  <c r="BA224" i="10"/>
  <c r="AM224" i="10" s="1"/>
  <c r="K3389" i="1"/>
  <c r="K3395" i="1" s="1"/>
  <c r="K1134" i="1"/>
  <c r="K1140" i="1" s="1"/>
  <c r="K3554" i="1"/>
  <c r="K3560" i="1" s="1"/>
  <c r="K1189" i="1"/>
  <c r="K1195" i="1" s="1"/>
  <c r="K3609" i="1"/>
  <c r="K3615" i="1" s="1"/>
  <c r="K1354" i="1"/>
  <c r="K1360" i="1" s="1"/>
  <c r="K3774" i="1"/>
  <c r="K584" i="1"/>
  <c r="K590" i="1" s="1"/>
  <c r="K1464" i="1"/>
  <c r="K1470" i="1" s="1"/>
  <c r="K3004" i="1"/>
  <c r="K3010" i="1" s="1"/>
  <c r="K419" i="1"/>
  <c r="K425" i="1" s="1"/>
  <c r="K1299" i="1"/>
  <c r="K1305" i="1" s="1"/>
  <c r="K2839" i="1"/>
  <c r="K2845" i="1" s="1"/>
  <c r="K2949" i="1"/>
  <c r="K2955" i="1" s="1"/>
  <c r="K3719" i="1"/>
  <c r="K3725" i="1" s="1"/>
  <c r="K2619" i="1"/>
  <c r="K2625" i="1" s="1"/>
  <c r="K529" i="1"/>
  <c r="K535" i="1" s="1"/>
  <c r="K89" i="1"/>
  <c r="K95" i="1" s="1"/>
  <c r="K1574" i="1"/>
  <c r="K1580" i="1" s="1"/>
  <c r="K34" i="1"/>
  <c r="K40" i="1" s="1"/>
  <c r="K1629" i="1"/>
  <c r="K1635" i="1" s="1"/>
  <c r="K254" i="1"/>
  <c r="K260" i="1" s="1"/>
  <c r="K2179" i="1"/>
  <c r="K2185" i="1" s="1"/>
  <c r="K144" i="1"/>
  <c r="K150" i="1" s="1"/>
  <c r="K804" i="1"/>
  <c r="K810" i="1" s="1"/>
  <c r="K1794" i="1"/>
  <c r="K1800" i="1" s="1"/>
  <c r="K3224" i="1"/>
  <c r="K3230" i="1" s="1"/>
  <c r="K309" i="1"/>
  <c r="K315" i="1" s="1"/>
  <c r="K639" i="1"/>
  <c r="K645" i="1" s="1"/>
  <c r="K1519" i="1"/>
  <c r="K1525" i="1" s="1"/>
  <c r="K3059" i="1"/>
  <c r="K3065" i="1" s="1"/>
  <c r="K1409" i="1"/>
  <c r="K1415" i="1" s="1"/>
  <c r="K2234" i="1"/>
  <c r="K2240" i="1" s="1"/>
  <c r="K2564" i="1"/>
  <c r="K2570" i="1" s="1"/>
  <c r="K2289" i="1"/>
  <c r="K2295" i="1" s="1"/>
  <c r="K2784" i="1"/>
  <c r="K2790" i="1" s="1"/>
  <c r="K2509" i="1"/>
  <c r="K2515" i="1" s="1"/>
  <c r="K474" i="1"/>
  <c r="K480" i="1" s="1"/>
  <c r="K2894" i="1"/>
  <c r="K2900" i="1" s="1"/>
  <c r="K2399" i="1"/>
  <c r="K2405" i="1" s="1"/>
  <c r="K1024" i="1"/>
  <c r="K1030" i="1" s="1"/>
  <c r="K2454" i="1"/>
  <c r="K2460" i="1" s="1"/>
  <c r="K3444" i="1"/>
  <c r="K3450" i="1" s="1"/>
  <c r="K199" i="1"/>
  <c r="K205" i="1" s="1"/>
  <c r="K859" i="1"/>
  <c r="K865" i="1" s="1"/>
  <c r="K1849" i="1"/>
  <c r="K1855" i="1" s="1"/>
  <c r="K3279" i="1"/>
  <c r="K3285" i="1" s="1"/>
  <c r="K969" i="1"/>
  <c r="K975" i="1" s="1"/>
  <c r="K694" i="1"/>
  <c r="K700" i="1" s="1"/>
  <c r="K3114" i="1"/>
  <c r="K3120" i="1" s="1"/>
  <c r="K749" i="1"/>
  <c r="K755" i="1" s="1"/>
  <c r="K3169" i="1"/>
  <c r="K3175" i="1" s="1"/>
  <c r="K914" i="1"/>
  <c r="K920" i="1" s="1"/>
  <c r="K3334" i="1"/>
  <c r="K3340" i="1" s="1"/>
  <c r="K364" i="1"/>
  <c r="K370" i="1" s="1"/>
  <c r="K1244" i="1"/>
  <c r="K1250" i="1" s="1"/>
  <c r="K2729" i="1"/>
  <c r="K2735" i="1" s="1"/>
  <c r="K3664" i="1"/>
  <c r="K3670" i="1" s="1"/>
  <c r="K2344" i="1"/>
  <c r="K2350" i="1" s="1"/>
  <c r="K1079" i="1"/>
  <c r="K1085" i="1" s="1"/>
  <c r="K2674" i="1"/>
  <c r="K2680" i="1" s="1"/>
  <c r="K3499" i="1"/>
  <c r="K3505" i="1" s="1"/>
  <c r="I1817" i="1"/>
  <c r="I1328" i="3"/>
  <c r="I1727" i="1"/>
  <c r="AU1758" i="1"/>
  <c r="X1299" i="3"/>
  <c r="G2210" i="3"/>
  <c r="G3029" i="1"/>
  <c r="V1330" i="3"/>
  <c r="G1826" i="1"/>
  <c r="V1327" i="3"/>
  <c r="G1823" i="1"/>
  <c r="I2446" i="3"/>
  <c r="I3355" i="1"/>
  <c r="I828" i="1"/>
  <c r="U42" i="1"/>
  <c r="AX323" i="10"/>
  <c r="AX336" i="10" s="1"/>
  <c r="I3506" i="1"/>
  <c r="I3487" i="1"/>
  <c r="I682" i="1"/>
  <c r="I701" i="1"/>
  <c r="H2675" i="1"/>
  <c r="H2681" i="1" s="1"/>
  <c r="H2699" i="1" s="1"/>
  <c r="H2706" i="1" s="1"/>
  <c r="H3115" i="1"/>
  <c r="H3121" i="1" s="1"/>
  <c r="H3139" i="1" s="1"/>
  <c r="H3665" i="1"/>
  <c r="H3671" i="1" s="1"/>
  <c r="H2180" i="1"/>
  <c r="H2186" i="1" s="1"/>
  <c r="H2345" i="1"/>
  <c r="H2351" i="1" s="1"/>
  <c r="H695" i="1"/>
  <c r="H701" i="1" s="1"/>
  <c r="H1135" i="1"/>
  <c r="H1465" i="1"/>
  <c r="H1471" i="1" s="1"/>
  <c r="H145" i="1"/>
  <c r="H151" i="1" s="1"/>
  <c r="H3775" i="1"/>
  <c r="H1300" i="1"/>
  <c r="H3335" i="1"/>
  <c r="H3341" i="1" s="1"/>
  <c r="H35" i="1"/>
  <c r="H41" i="1" s="1"/>
  <c r="H59" i="1" s="1"/>
  <c r="H66" i="1" s="1"/>
  <c r="H1025" i="1"/>
  <c r="H1031" i="1" s="1"/>
  <c r="G90" i="3"/>
  <c r="G114" i="1"/>
  <c r="I2923" i="1"/>
  <c r="X2127" i="3"/>
  <c r="X2214" i="3"/>
  <c r="J1746" i="1"/>
  <c r="V13" i="3"/>
  <c r="V94" i="3"/>
  <c r="V15" i="3"/>
  <c r="AH154" i="10"/>
  <c r="F322" i="10"/>
  <c r="BJ322" i="10" s="1"/>
  <c r="I2055" i="1"/>
  <c r="AU2086" i="1"/>
  <c r="X1537" i="3"/>
  <c r="X1539" i="3"/>
  <c r="AU2088" i="1"/>
  <c r="I2057" i="1"/>
  <c r="G1970" i="3"/>
  <c r="G2699" i="1"/>
  <c r="I3356" i="1"/>
  <c r="I2447" i="3"/>
  <c r="I3193" i="1"/>
  <c r="G2050" i="3"/>
  <c r="G2045" i="3" s="1"/>
  <c r="G2084" i="3" s="1"/>
  <c r="G2809" i="1"/>
  <c r="AM99" i="12"/>
  <c r="K112" i="12"/>
  <c r="Y113" i="12" s="1"/>
  <c r="K323" i="12"/>
  <c r="AM323" i="12" s="1"/>
  <c r="BO323" i="12" s="1"/>
  <c r="AN138" i="12"/>
  <c r="BP138" i="12" s="1"/>
  <c r="BP150" i="12" s="1"/>
  <c r="L306" i="12"/>
  <c r="AN306" i="12" s="1"/>
  <c r="BP306" i="12" s="1"/>
  <c r="L156" i="12"/>
  <c r="BB321" i="12"/>
  <c r="CD321" i="12" s="1"/>
  <c r="D205" i="3"/>
  <c r="L150" i="11"/>
  <c r="AO156" i="11"/>
  <c r="M324" i="11"/>
  <c r="AL303" i="11"/>
  <c r="D282" i="1"/>
  <c r="AJ280" i="10"/>
  <c r="AZ153" i="12"/>
  <c r="CB153" i="12" s="1"/>
  <c r="X321" i="12"/>
  <c r="Y225" i="10"/>
  <c r="K120" i="12"/>
  <c r="K120" i="11"/>
  <c r="BO120" i="11" s="1"/>
  <c r="AP156" i="11"/>
  <c r="AP168" i="11" s="1"/>
  <c r="N324" i="11"/>
  <c r="AO168" i="11"/>
  <c r="K262" i="10"/>
  <c r="AJ336" i="11"/>
  <c r="AJ300" i="11"/>
  <c r="S1687" i="3"/>
  <c r="D2318" i="1"/>
  <c r="AQ156" i="12"/>
  <c r="O324" i="12"/>
  <c r="AQ324" i="12" s="1"/>
  <c r="BS324" i="12" s="1"/>
  <c r="Z318" i="11"/>
  <c r="D667" i="1"/>
  <c r="D485" i="3"/>
  <c r="D887" i="1"/>
  <c r="L150" i="12"/>
  <c r="AN321" i="12"/>
  <c r="BP321" i="12" s="1"/>
  <c r="S207" i="3"/>
  <c r="D283" i="1"/>
  <c r="AP156" i="12"/>
  <c r="N324" i="12"/>
  <c r="AP324" i="12" s="1"/>
  <c r="BR324" i="12" s="1"/>
  <c r="AL153" i="12"/>
  <c r="BN153" i="12" s="1"/>
  <c r="J321" i="12"/>
  <c r="S489" i="3"/>
  <c r="D670" i="1"/>
  <c r="AN138" i="11"/>
  <c r="AN150" i="11" s="1"/>
  <c r="L306" i="11"/>
  <c r="L156" i="11"/>
  <c r="BP156" i="11" s="1"/>
  <c r="BP168" i="11" s="1"/>
  <c r="S648" i="3"/>
  <c r="D889" i="1"/>
  <c r="D671" i="1"/>
  <c r="S490" i="3"/>
  <c r="AO156" i="12"/>
  <c r="M324" i="12"/>
  <c r="AO324" i="12" s="1"/>
  <c r="BQ324" i="12" s="1"/>
  <c r="J150" i="12"/>
  <c r="AM211" i="10"/>
  <c r="AM262" i="10" s="1"/>
  <c r="K117" i="12"/>
  <c r="K117" i="11"/>
  <c r="BO117" i="11" s="1"/>
  <c r="BO132" i="11" s="1"/>
  <c r="D2321" i="1"/>
  <c r="S1690" i="3"/>
  <c r="D286" i="1"/>
  <c r="S210" i="3"/>
  <c r="BB156" i="12"/>
  <c r="CD156" i="12" s="1"/>
  <c r="CD168" i="12" s="1"/>
  <c r="Z324" i="12"/>
  <c r="BB324" i="12" s="1"/>
  <c r="CD324" i="12" s="1"/>
  <c r="AZ153" i="11"/>
  <c r="X321" i="11"/>
  <c r="CB321" i="11" s="1"/>
  <c r="D2262" i="1"/>
  <c r="BA117" i="11"/>
  <c r="BA132" i="11" s="1"/>
  <c r="Y285" i="11"/>
  <c r="CC285" i="11" s="1"/>
  <c r="CC300" i="11" s="1"/>
  <c r="Y132" i="11"/>
  <c r="M168" i="12"/>
  <c r="AA169" i="12" s="1"/>
  <c r="AQ321" i="12"/>
  <c r="BS321" i="12" s="1"/>
  <c r="AL153" i="11"/>
  <c r="J321" i="11"/>
  <c r="BN321" i="11" s="1"/>
  <c r="AQ156" i="11"/>
  <c r="AQ168" i="11" s="1"/>
  <c r="O324" i="11"/>
  <c r="AZ138" i="11"/>
  <c r="AZ150" i="11" s="1"/>
  <c r="X306" i="11"/>
  <c r="X156" i="11"/>
  <c r="D645" i="3"/>
  <c r="S1689" i="3"/>
  <c r="D2320" i="1"/>
  <c r="K267" i="10"/>
  <c r="S209" i="3"/>
  <c r="D285" i="1"/>
  <c r="AM244" i="10"/>
  <c r="AM126" i="12" s="1"/>
  <c r="D64" i="1"/>
  <c r="BB156" i="11"/>
  <c r="BB168" i="11" s="1"/>
  <c r="Z324" i="11"/>
  <c r="BB318" i="12"/>
  <c r="AZ303" i="11"/>
  <c r="S1649" i="3"/>
  <c r="D2265" i="1"/>
  <c r="Y135" i="12"/>
  <c r="Y135" i="11"/>
  <c r="CC135" i="11" s="1"/>
  <c r="BA267" i="10"/>
  <c r="BA280" i="10" s="1"/>
  <c r="AM99" i="11"/>
  <c r="AM112" i="11" s="1"/>
  <c r="K112" i="11"/>
  <c r="Y113" i="11" s="1"/>
  <c r="K323" i="11"/>
  <c r="AL132" i="11"/>
  <c r="D891" i="1"/>
  <c r="S650" i="3"/>
  <c r="AO321" i="11"/>
  <c r="N168" i="11"/>
  <c r="AB169" i="11" s="1"/>
  <c r="BB168" i="12"/>
  <c r="D1645" i="3"/>
  <c r="D65" i="1"/>
  <c r="S49" i="3"/>
  <c r="D62" i="1"/>
  <c r="D2263" i="1"/>
  <c r="S1647" i="3"/>
  <c r="S50" i="3"/>
  <c r="D66" i="1"/>
  <c r="AZ138" i="12"/>
  <c r="X156" i="12"/>
  <c r="X168" i="12" s="1"/>
  <c r="X306" i="12"/>
  <c r="AZ306" i="12" s="1"/>
  <c r="CB306" i="12" s="1"/>
  <c r="K325" i="11"/>
  <c r="BB321" i="11"/>
  <c r="AZ303" i="12"/>
  <c r="CB303" i="12" s="1"/>
  <c r="CB318" i="12" s="1"/>
  <c r="K1684" i="1"/>
  <c r="H46" i="10"/>
  <c r="BL46" i="10" s="1"/>
  <c r="H126" i="11"/>
  <c r="D2317" i="1"/>
  <c r="Z318" i="12"/>
  <c r="N168" i="12"/>
  <c r="AB169" i="12" s="1"/>
  <c r="AQ321" i="11"/>
  <c r="X150" i="11"/>
  <c r="J150" i="11" s="1"/>
  <c r="BA117" i="12"/>
  <c r="Y132" i="12"/>
  <c r="Y285" i="12"/>
  <c r="S47" i="3"/>
  <c r="D63" i="1"/>
  <c r="D1685" i="3"/>
  <c r="S1650" i="3"/>
  <c r="D2266" i="1"/>
  <c r="BB318" i="11"/>
  <c r="K244" i="10"/>
  <c r="Y280" i="10"/>
  <c r="Y46" i="10"/>
  <c r="CC46" i="10" s="1"/>
  <c r="CC56" i="10" s="1"/>
  <c r="S487" i="3"/>
  <c r="D668" i="1"/>
  <c r="AN321" i="11"/>
  <c r="AJ336" i="12"/>
  <c r="AJ300" i="12"/>
  <c r="R11" i="1"/>
  <c r="AM323" i="11" l="1"/>
  <c r="BO323" i="11"/>
  <c r="BA132" i="12"/>
  <c r="CC117" i="12"/>
  <c r="CC132" i="12" s="1"/>
  <c r="BB324" i="11"/>
  <c r="CD324" i="11"/>
  <c r="CD336" i="11" s="1"/>
  <c r="AM112" i="12"/>
  <c r="BO99" i="12"/>
  <c r="BL300" i="12"/>
  <c r="CD336" i="12"/>
  <c r="K3780" i="1"/>
  <c r="Z2775" i="3"/>
  <c r="AP168" i="12"/>
  <c r="BR156" i="12"/>
  <c r="AN306" i="11"/>
  <c r="BP306" i="11"/>
  <c r="AP324" i="11"/>
  <c r="BR324" i="11"/>
  <c r="BB336" i="11"/>
  <c r="X168" i="11"/>
  <c r="CB156" i="11"/>
  <c r="CB168" i="11" s="1"/>
  <c r="AM325" i="11"/>
  <c r="BO325" i="11"/>
  <c r="AZ306" i="11"/>
  <c r="CB306" i="11"/>
  <c r="CB318" i="11" s="1"/>
  <c r="AQ168" i="12"/>
  <c r="BS156" i="12"/>
  <c r="BS168" i="12" s="1"/>
  <c r="AN150" i="12"/>
  <c r="AO168" i="12"/>
  <c r="BQ156" i="12"/>
  <c r="BQ168" i="12" s="1"/>
  <c r="H3781" i="1"/>
  <c r="W2776" i="3"/>
  <c r="BR168" i="12"/>
  <c r="AQ324" i="11"/>
  <c r="BS324" i="11"/>
  <c r="AO324" i="11"/>
  <c r="BQ324" i="11"/>
  <c r="AZ150" i="12"/>
  <c r="CB138" i="12"/>
  <c r="CB150" i="12" s="1"/>
  <c r="K323" i="10"/>
  <c r="BO323" i="10" s="1"/>
  <c r="BO267" i="10"/>
  <c r="BO280" i="10" s="1"/>
  <c r="BL56" i="10"/>
  <c r="BO112" i="12"/>
  <c r="Q1732" i="1"/>
  <c r="I1325" i="3"/>
  <c r="I1364" i="3" s="1"/>
  <c r="I2809" i="1"/>
  <c r="I2816" i="1" s="1"/>
  <c r="I1159" i="1"/>
  <c r="I1166" i="1" s="1"/>
  <c r="G1159" i="1"/>
  <c r="G1166" i="1" s="1"/>
  <c r="Z336" i="11"/>
  <c r="V12" i="3"/>
  <c r="G2205" i="3"/>
  <c r="G2244" i="3" s="1"/>
  <c r="Z336" i="12"/>
  <c r="H1287" i="1"/>
  <c r="H1306" i="1"/>
  <c r="H1141" i="1"/>
  <c r="H1122" i="1"/>
  <c r="V86" i="3"/>
  <c r="G117" i="1"/>
  <c r="X849" i="3"/>
  <c r="I1165" i="1"/>
  <c r="I3032" i="1"/>
  <c r="X2206" i="3"/>
  <c r="I1386" i="1"/>
  <c r="X1010" i="3"/>
  <c r="G2703" i="1"/>
  <c r="V1967" i="3"/>
  <c r="I3035" i="1"/>
  <c r="X2209" i="3"/>
  <c r="I1763" i="1"/>
  <c r="I1289" i="3"/>
  <c r="I1526" i="3"/>
  <c r="I2090" i="1"/>
  <c r="X1294" i="3"/>
  <c r="I1826" i="1"/>
  <c r="X1330" i="3"/>
  <c r="I1434" i="1"/>
  <c r="I1050" i="3"/>
  <c r="I3199" i="1"/>
  <c r="X2328" i="3"/>
  <c r="V2727" i="3"/>
  <c r="G3748" i="1"/>
  <c r="I1287" i="3"/>
  <c r="I1761" i="1"/>
  <c r="G118" i="1"/>
  <c r="V87" i="3"/>
  <c r="K3775" i="1"/>
  <c r="K3115" i="1"/>
  <c r="K3121" i="1" s="1"/>
  <c r="K2565" i="1"/>
  <c r="K2571" i="1" s="1"/>
  <c r="K1630" i="1"/>
  <c r="K1636" i="1" s="1"/>
  <c r="K3170" i="1"/>
  <c r="K3176" i="1" s="1"/>
  <c r="K2620" i="1"/>
  <c r="K2626" i="1" s="1"/>
  <c r="K1795" i="1"/>
  <c r="K1801" i="1" s="1"/>
  <c r="K1080" i="1"/>
  <c r="K1086" i="1" s="1"/>
  <c r="K530" i="1"/>
  <c r="K536" i="1" s="1"/>
  <c r="K1465" i="1"/>
  <c r="K1471" i="1" s="1"/>
  <c r="K805" i="1"/>
  <c r="K811" i="1" s="1"/>
  <c r="K255" i="1"/>
  <c r="K261" i="1" s="1"/>
  <c r="K3555" i="1"/>
  <c r="K3561" i="1" s="1"/>
  <c r="K2895" i="1"/>
  <c r="K2901" i="1" s="1"/>
  <c r="K1850" i="1"/>
  <c r="K1856" i="1" s="1"/>
  <c r="K3060" i="1"/>
  <c r="K3066" i="1" s="1"/>
  <c r="K2290" i="1"/>
  <c r="K2296" i="1" s="1"/>
  <c r="K1300" i="1"/>
  <c r="K1306" i="1" s="1"/>
  <c r="K420" i="1"/>
  <c r="K426" i="1" s="1"/>
  <c r="K1135" i="1"/>
  <c r="K1141" i="1" s="1"/>
  <c r="K365" i="1"/>
  <c r="K371" i="1" s="1"/>
  <c r="K3335" i="1"/>
  <c r="K3341" i="1" s="1"/>
  <c r="K2455" i="1"/>
  <c r="K2461" i="1" s="1"/>
  <c r="K3500" i="1"/>
  <c r="K3506" i="1" s="1"/>
  <c r="K2730" i="1"/>
  <c r="K2736" i="1" s="1"/>
  <c r="K1520" i="1"/>
  <c r="K1526" i="1" s="1"/>
  <c r="K860" i="1"/>
  <c r="K866" i="1" s="1"/>
  <c r="K35" i="1"/>
  <c r="K41" i="1" s="1"/>
  <c r="K695" i="1"/>
  <c r="K701" i="1" s="1"/>
  <c r="K3005" i="1"/>
  <c r="K3011" i="1" s="1"/>
  <c r="K3390" i="1"/>
  <c r="K3396" i="1" s="1"/>
  <c r="K1410" i="1"/>
  <c r="K1416" i="1" s="1"/>
  <c r="K1245" i="1"/>
  <c r="K1251" i="1" s="1"/>
  <c r="K2675" i="1"/>
  <c r="K2681" i="1" s="1"/>
  <c r="K2950" i="1"/>
  <c r="K2956" i="1" s="1"/>
  <c r="K970" i="1"/>
  <c r="K976" i="1" s="1"/>
  <c r="K1025" i="1"/>
  <c r="K1031" i="1" s="1"/>
  <c r="K2235" i="1"/>
  <c r="K2241" i="1" s="1"/>
  <c r="K2510" i="1"/>
  <c r="K2516" i="1" s="1"/>
  <c r="K640" i="1"/>
  <c r="K646" i="1" s="1"/>
  <c r="K585" i="1"/>
  <c r="K591" i="1" s="1"/>
  <c r="K3445" i="1"/>
  <c r="K3451" i="1" s="1"/>
  <c r="K3610" i="1"/>
  <c r="K3616" i="1" s="1"/>
  <c r="K2180" i="1"/>
  <c r="K2186" i="1" s="1"/>
  <c r="K200" i="1"/>
  <c r="K206" i="1" s="1"/>
  <c r="K145" i="1"/>
  <c r="K151" i="1" s="1"/>
  <c r="K2345" i="1"/>
  <c r="K2351" i="1" s="1"/>
  <c r="K2400" i="1"/>
  <c r="K2406" i="1" s="1"/>
  <c r="K310" i="1"/>
  <c r="K316" i="1" s="1"/>
  <c r="K90" i="1"/>
  <c r="K96" i="1" s="1"/>
  <c r="K3665" i="1"/>
  <c r="K3671" i="1" s="1"/>
  <c r="K3720" i="1"/>
  <c r="K3726" i="1" s="1"/>
  <c r="K1575" i="1"/>
  <c r="K1581" i="1" s="1"/>
  <c r="K1355" i="1"/>
  <c r="K1361" i="1" s="1"/>
  <c r="K3225" i="1"/>
  <c r="K3231" i="1" s="1"/>
  <c r="K3280" i="1"/>
  <c r="K3286" i="1" s="1"/>
  <c r="K1190" i="1"/>
  <c r="K1196" i="1" s="1"/>
  <c r="K915" i="1"/>
  <c r="K921" i="1" s="1"/>
  <c r="K2785" i="1"/>
  <c r="K2791" i="1" s="1"/>
  <c r="K2840" i="1"/>
  <c r="K2846" i="1" s="1"/>
  <c r="K750" i="1"/>
  <c r="K756" i="1" s="1"/>
  <c r="K475" i="1"/>
  <c r="K481" i="1" s="1"/>
  <c r="AZ318" i="11"/>
  <c r="K2015" i="1"/>
  <c r="K2021" i="1" s="1"/>
  <c r="K1960" i="1"/>
  <c r="K1966" i="1" s="1"/>
  <c r="K2125" i="1"/>
  <c r="K2131" i="1" s="1"/>
  <c r="K2070" i="1"/>
  <c r="K2076" i="1" s="1"/>
  <c r="K1685" i="1"/>
  <c r="K1691" i="1" s="1"/>
  <c r="K1740" i="1"/>
  <c r="K1746" i="1" s="1"/>
  <c r="K1905" i="1"/>
  <c r="K1911" i="1" s="1"/>
  <c r="V2050" i="3"/>
  <c r="V2045" i="3" s="1"/>
  <c r="G2816" i="1"/>
  <c r="I1530" i="3"/>
  <c r="I2094" i="1"/>
  <c r="W2290" i="3"/>
  <c r="H3146" i="1"/>
  <c r="I3524" i="1"/>
  <c r="V2210" i="3"/>
  <c r="G3036" i="1"/>
  <c r="I1290" i="3"/>
  <c r="I1764" i="1"/>
  <c r="I2091" i="1"/>
  <c r="I1527" i="3"/>
  <c r="G1965" i="3"/>
  <c r="G2004" i="3" s="1"/>
  <c r="G119" i="1"/>
  <c r="V88" i="3"/>
  <c r="G66" i="1"/>
  <c r="V50" i="3"/>
  <c r="X2448" i="3"/>
  <c r="I3364" i="1"/>
  <c r="I3198" i="1"/>
  <c r="X2327" i="3"/>
  <c r="I3201" i="1"/>
  <c r="X2330" i="3"/>
  <c r="X2447" i="3"/>
  <c r="I3363" i="1"/>
  <c r="V90" i="3"/>
  <c r="G121" i="1"/>
  <c r="I3362" i="1"/>
  <c r="X2446" i="3"/>
  <c r="V2207" i="3"/>
  <c r="G3033" i="1"/>
  <c r="V47" i="3"/>
  <c r="G63" i="1"/>
  <c r="I1823" i="1"/>
  <c r="X1327" i="3"/>
  <c r="X2449" i="3"/>
  <c r="I3365" i="1"/>
  <c r="I1288" i="3"/>
  <c r="I1762" i="1"/>
  <c r="X1534" i="3"/>
  <c r="I1760" i="1"/>
  <c r="I1286" i="3"/>
  <c r="I2325" i="3"/>
  <c r="I2364" i="3" s="1"/>
  <c r="I3034" i="1"/>
  <c r="X2208" i="3"/>
  <c r="AJ323" i="10"/>
  <c r="X970" i="3"/>
  <c r="I1331" i="1"/>
  <c r="I3366" i="1"/>
  <c r="X2450" i="3"/>
  <c r="K132" i="12"/>
  <c r="I1528" i="3"/>
  <c r="I2092" i="1"/>
  <c r="Y329" i="10"/>
  <c r="Y56" i="10"/>
  <c r="H329" i="10"/>
  <c r="H56" i="10"/>
  <c r="V57" i="10" s="1"/>
  <c r="H326" i="10"/>
  <c r="BL326" i="10" s="1"/>
  <c r="BB336" i="12"/>
  <c r="I3200" i="1"/>
  <c r="X2329" i="3"/>
  <c r="V1970" i="3"/>
  <c r="G2706" i="1"/>
  <c r="F290" i="10"/>
  <c r="BJ290" i="10" s="1"/>
  <c r="AH322" i="10"/>
  <c r="I719" i="1"/>
  <c r="X609" i="3"/>
  <c r="I835" i="1"/>
  <c r="I2445" i="3"/>
  <c r="I2484" i="3" s="1"/>
  <c r="X1328" i="3"/>
  <c r="I1824" i="1"/>
  <c r="G85" i="3"/>
  <c r="G124" i="3" s="1"/>
  <c r="I1822" i="1"/>
  <c r="X1326" i="3"/>
  <c r="I2205" i="3"/>
  <c r="I2244" i="3" s="1"/>
  <c r="G45" i="3"/>
  <c r="I610" i="3"/>
  <c r="I605" i="3" s="1"/>
  <c r="I644" i="3" s="1"/>
  <c r="I829" i="1"/>
  <c r="V89" i="3"/>
  <c r="G120" i="1"/>
  <c r="X2125" i="3"/>
  <c r="X2207" i="3"/>
  <c r="I3033" i="1"/>
  <c r="V1325" i="3"/>
  <c r="G3751" i="1"/>
  <c r="V2730" i="3"/>
  <c r="X2326" i="3"/>
  <c r="I3197" i="1"/>
  <c r="I2093" i="1"/>
  <c r="I1529" i="3"/>
  <c r="I1825" i="1"/>
  <c r="X1329" i="3"/>
  <c r="G2725" i="3"/>
  <c r="G2764" i="3" s="1"/>
  <c r="BA135" i="11"/>
  <c r="Y303" i="11"/>
  <c r="CC303" i="11" s="1"/>
  <c r="BA285" i="12"/>
  <c r="Y300" i="12"/>
  <c r="X318" i="12"/>
  <c r="D1684" i="3"/>
  <c r="BA135" i="12"/>
  <c r="CC135" i="12" s="1"/>
  <c r="Y153" i="12"/>
  <c r="Y303" i="12"/>
  <c r="AM280" i="10"/>
  <c r="K135" i="11"/>
  <c r="BO135" i="11" s="1"/>
  <c r="K135" i="12"/>
  <c r="K153" i="12" s="1"/>
  <c r="AM267" i="10"/>
  <c r="AL321" i="11"/>
  <c r="K132" i="11"/>
  <c r="AM117" i="12"/>
  <c r="BO117" i="12" s="1"/>
  <c r="K285" i="12"/>
  <c r="AM285" i="12" s="1"/>
  <c r="BO285" i="12" s="1"/>
  <c r="AM120" i="11"/>
  <c r="K288" i="11"/>
  <c r="AN156" i="12"/>
  <c r="BP156" i="12" s="1"/>
  <c r="BP168" i="12" s="1"/>
  <c r="L324" i="12"/>
  <c r="AN324" i="12" s="1"/>
  <c r="BP324" i="12" s="1"/>
  <c r="S45" i="3"/>
  <c r="AN168" i="12"/>
  <c r="K1690" i="1"/>
  <c r="AZ318" i="12"/>
  <c r="S1645" i="3"/>
  <c r="X318" i="11"/>
  <c r="D684" i="3"/>
  <c r="BA285" i="11"/>
  <c r="BA300" i="11" s="1"/>
  <c r="Y300" i="11"/>
  <c r="AL138" i="11"/>
  <c r="AL150" i="11" s="1"/>
  <c r="J306" i="11"/>
  <c r="J156" i="11"/>
  <c r="AL321" i="12"/>
  <c r="BN321" i="12" s="1"/>
  <c r="S1685" i="3"/>
  <c r="AM120" i="12"/>
  <c r="K288" i="12"/>
  <c r="AM288" i="12" s="1"/>
  <c r="BO288" i="12" s="1"/>
  <c r="Y138" i="12"/>
  <c r="Y138" i="11"/>
  <c r="K280" i="10"/>
  <c r="Y281" i="10" s="1"/>
  <c r="AZ156" i="11"/>
  <c r="AZ168" i="11" s="1"/>
  <c r="X324" i="11"/>
  <c r="S645" i="3"/>
  <c r="AL138" i="12"/>
  <c r="J306" i="12"/>
  <c r="AL306" i="12" s="1"/>
  <c r="BN306" i="12" s="1"/>
  <c r="J156" i="12"/>
  <c r="D524" i="3"/>
  <c r="Y326" i="10"/>
  <c r="D244" i="3"/>
  <c r="L168" i="12"/>
  <c r="Z169" i="12" s="1"/>
  <c r="S485" i="3"/>
  <c r="D1724" i="3"/>
  <c r="K126" i="12"/>
  <c r="K126" i="11"/>
  <c r="K46" i="10"/>
  <c r="BO46" i="10" s="1"/>
  <c r="BO56" i="10" s="1"/>
  <c r="AZ156" i="12"/>
  <c r="X324" i="12"/>
  <c r="AZ324" i="12" s="1"/>
  <c r="CB324" i="12" s="1"/>
  <c r="Y153" i="11"/>
  <c r="CC153" i="11" s="1"/>
  <c r="AZ321" i="11"/>
  <c r="AM117" i="11"/>
  <c r="AM132" i="11" s="1"/>
  <c r="K285" i="11"/>
  <c r="K153" i="11"/>
  <c r="BO153" i="11" s="1"/>
  <c r="AN156" i="11"/>
  <c r="AN168" i="11" s="1"/>
  <c r="L324" i="11"/>
  <c r="S205" i="3"/>
  <c r="AZ321" i="12"/>
  <c r="CB321" i="12" s="1"/>
  <c r="CB336" i="12" s="1"/>
  <c r="L168" i="11"/>
  <c r="Z169" i="11" s="1"/>
  <c r="AL150" i="12" l="1"/>
  <c r="BN138" i="12"/>
  <c r="AM132" i="12"/>
  <c r="BO120" i="12"/>
  <c r="BO132" i="12" s="1"/>
  <c r="K3781" i="1"/>
  <c r="Z2776" i="3"/>
  <c r="AE2776" i="3" s="1"/>
  <c r="AM288" i="11"/>
  <c r="BO288" i="11"/>
  <c r="BA300" i="12"/>
  <c r="CC285" i="12"/>
  <c r="CC300" i="12" s="1"/>
  <c r="AZ324" i="11"/>
  <c r="CB324" i="11"/>
  <c r="CB336" i="11" s="1"/>
  <c r="Y336" i="10"/>
  <c r="Y338" i="10" s="1"/>
  <c r="CC326" i="10"/>
  <c r="CC336" i="10" s="1"/>
  <c r="BN150" i="12"/>
  <c r="AN324" i="11"/>
  <c r="BP324" i="11"/>
  <c r="AZ168" i="12"/>
  <c r="CB156" i="12"/>
  <c r="CB168" i="12" s="1"/>
  <c r="J168" i="11"/>
  <c r="X169" i="11" s="1"/>
  <c r="BN156" i="11"/>
  <c r="K326" i="10"/>
  <c r="BO326" i="10" s="1"/>
  <c r="AL306" i="11"/>
  <c r="BN306" i="11"/>
  <c r="AM323" i="10"/>
  <c r="AE2775" i="3"/>
  <c r="Y150" i="11"/>
  <c r="CC138" i="11"/>
  <c r="CC150" i="11" s="1"/>
  <c r="BO150" i="11" s="1"/>
  <c r="AM285" i="11"/>
  <c r="BO285" i="11"/>
  <c r="X2050" i="3"/>
  <c r="BN168" i="11"/>
  <c r="V2725" i="3"/>
  <c r="X2445" i="3"/>
  <c r="V45" i="3"/>
  <c r="I1285" i="3"/>
  <c r="I1324" i="3" s="1"/>
  <c r="X850" i="3"/>
  <c r="V2205" i="3"/>
  <c r="AZ336" i="12"/>
  <c r="X336" i="12"/>
  <c r="AZ336" i="11"/>
  <c r="K329" i="10"/>
  <c r="K56" i="10"/>
  <c r="Y57" i="10" s="1"/>
  <c r="G84" i="3"/>
  <c r="I2098" i="1"/>
  <c r="X1527" i="3"/>
  <c r="I2101" i="1"/>
  <c r="X1530" i="3"/>
  <c r="I1770" i="1"/>
  <c r="X1289" i="3"/>
  <c r="H1324" i="1"/>
  <c r="H1331" i="1" s="1"/>
  <c r="X336" i="11"/>
  <c r="X2325" i="3"/>
  <c r="I2099" i="1"/>
  <c r="X1528" i="3"/>
  <c r="X1290" i="3"/>
  <c r="I1771" i="1"/>
  <c r="X2570" i="3"/>
  <c r="I3531" i="1"/>
  <c r="X1526" i="3"/>
  <c r="I2097" i="1"/>
  <c r="H1159" i="1"/>
  <c r="H1166" i="1" s="1"/>
  <c r="X2205" i="3"/>
  <c r="X1287" i="3"/>
  <c r="I1768" i="1"/>
  <c r="I1441" i="1"/>
  <c r="X1050" i="3"/>
  <c r="I1525" i="3"/>
  <c r="I1564" i="3" s="1"/>
  <c r="X1529" i="3"/>
  <c r="I2100" i="1"/>
  <c r="X610" i="3"/>
  <c r="I836" i="1"/>
  <c r="X1325" i="3"/>
  <c r="I726" i="1"/>
  <c r="X530" i="3"/>
  <c r="X1286" i="3"/>
  <c r="I1767" i="1"/>
  <c r="X1288" i="3"/>
  <c r="I1769" i="1"/>
  <c r="V1965" i="3"/>
  <c r="V85" i="3"/>
  <c r="AM153" i="12"/>
  <c r="BO153" i="12" s="1"/>
  <c r="K321" i="12"/>
  <c r="BA153" i="12"/>
  <c r="CC153" i="12" s="1"/>
  <c r="Y321" i="12"/>
  <c r="BA303" i="11"/>
  <c r="BA153" i="11"/>
  <c r="Y321" i="11"/>
  <c r="CC321" i="11" s="1"/>
  <c r="AL156" i="12"/>
  <c r="J324" i="12"/>
  <c r="AL324" i="12" s="1"/>
  <c r="BN324" i="12" s="1"/>
  <c r="K138" i="12"/>
  <c r="K138" i="11"/>
  <c r="BO138" i="11" s="1"/>
  <c r="AL156" i="11"/>
  <c r="AL168" i="11" s="1"/>
  <c r="J324" i="11"/>
  <c r="AM135" i="12"/>
  <c r="BO135" i="12" s="1"/>
  <c r="K303" i="12"/>
  <c r="AM303" i="12" s="1"/>
  <c r="BO303" i="12" s="1"/>
  <c r="J168" i="12"/>
  <c r="X169" i="12" s="1"/>
  <c r="AM153" i="11"/>
  <c r="K321" i="11"/>
  <c r="BO321" i="11" s="1"/>
  <c r="BA138" i="11"/>
  <c r="Y156" i="11"/>
  <c r="Y306" i="11"/>
  <c r="AM135" i="11"/>
  <c r="K303" i="11"/>
  <c r="BA303" i="12"/>
  <c r="CC303" i="12" s="1"/>
  <c r="CC318" i="12" s="1"/>
  <c r="BA150" i="11"/>
  <c r="BA138" i="12"/>
  <c r="Y156" i="12"/>
  <c r="Y306" i="12"/>
  <c r="BA306" i="12" s="1"/>
  <c r="CC306" i="12" s="1"/>
  <c r="Y150" i="12"/>
  <c r="K150" i="12" l="1"/>
  <c r="BA306" i="11"/>
  <c r="CC306" i="11"/>
  <c r="CC318" i="11" s="1"/>
  <c r="AL168" i="12"/>
  <c r="BN156" i="12"/>
  <c r="BA150" i="12"/>
  <c r="CC138" i="12"/>
  <c r="CC150" i="12" s="1"/>
  <c r="AM303" i="11"/>
  <c r="BO303" i="11"/>
  <c r="BN168" i="12"/>
  <c r="AL324" i="11"/>
  <c r="BN324" i="11"/>
  <c r="Y168" i="11"/>
  <c r="CC156" i="11"/>
  <c r="CC168" i="11" s="1"/>
  <c r="X1285" i="3"/>
  <c r="BA318" i="12"/>
  <c r="X1525" i="3"/>
  <c r="BA156" i="12"/>
  <c r="CC156" i="12" s="1"/>
  <c r="CC168" i="12" s="1"/>
  <c r="Y324" i="12"/>
  <c r="BA324" i="12" s="1"/>
  <c r="CC324" i="12" s="1"/>
  <c r="Y318" i="12"/>
  <c r="AM138" i="11"/>
  <c r="K306" i="11"/>
  <c r="K156" i="11"/>
  <c r="BA321" i="11"/>
  <c r="BA168" i="12"/>
  <c r="AM138" i="12"/>
  <c r="K306" i="12"/>
  <c r="AM306" i="12" s="1"/>
  <c r="BO306" i="12" s="1"/>
  <c r="K156" i="12"/>
  <c r="Y318" i="11"/>
  <c r="Y168" i="12"/>
  <c r="K168" i="12" s="1"/>
  <c r="Y169" i="12" s="1"/>
  <c r="AM321" i="12"/>
  <c r="BO321" i="12" s="1"/>
  <c r="K150" i="11"/>
  <c r="AM321" i="11"/>
  <c r="BA318" i="11"/>
  <c r="AM150" i="11"/>
  <c r="BA156" i="11"/>
  <c r="BA168" i="11" s="1"/>
  <c r="Y324" i="11"/>
  <c r="BA321" i="12"/>
  <c r="BO150" i="12" l="1"/>
  <c r="BA336" i="12"/>
  <c r="CC321" i="12"/>
  <c r="CC336" i="12" s="1"/>
  <c r="Y336" i="12"/>
  <c r="K168" i="11"/>
  <c r="Y169" i="11" s="1"/>
  <c r="BO156" i="11"/>
  <c r="AM306" i="11"/>
  <c r="BO306" i="11"/>
  <c r="BA324" i="11"/>
  <c r="BA336" i="11" s="1"/>
  <c r="CC324" i="11"/>
  <c r="CC336" i="11" s="1"/>
  <c r="BO168" i="11"/>
  <c r="AM150" i="12"/>
  <c r="BO138" i="12"/>
  <c r="Y336" i="11"/>
  <c r="AM156" i="11"/>
  <c r="AM168" i="11" s="1"/>
  <c r="K324" i="11"/>
  <c r="AM156" i="12"/>
  <c r="K324" i="12"/>
  <c r="AM324" i="12" s="1"/>
  <c r="BO324" i="12" s="1"/>
  <c r="AM168" i="12" l="1"/>
  <c r="BO156" i="12"/>
  <c r="BO168" i="12" s="1"/>
  <c r="AM324" i="11"/>
  <c r="BO324" i="11"/>
  <c r="AK132" i="10"/>
  <c r="AQ132" i="10"/>
  <c r="AJ132" i="10"/>
  <c r="O132" i="10"/>
  <c r="AP132" i="10"/>
  <c r="L293" i="10"/>
  <c r="AG132" i="10"/>
  <c r="J132" i="10"/>
  <c r="G132" i="10"/>
  <c r="G156" i="10"/>
  <c r="F132" i="10"/>
  <c r="E132" i="10"/>
  <c r="H293" i="10"/>
  <c r="K132" i="10"/>
  <c r="F156" i="10"/>
  <c r="AH156" i="10"/>
  <c r="AH168" i="10" s="1"/>
  <c r="N293" i="10"/>
  <c r="J293" i="10"/>
  <c r="M156" i="10"/>
  <c r="M132" i="10"/>
  <c r="N132" i="10"/>
  <c r="AI132" i="10"/>
  <c r="AL132" i="10"/>
  <c r="AM132" i="10"/>
  <c r="E156" i="10"/>
  <c r="K293" i="10"/>
  <c r="D293" i="10"/>
  <c r="N156" i="10"/>
  <c r="G293" i="10"/>
  <c r="M293" i="10"/>
  <c r="J42" i="11"/>
  <c r="BN42" i="11" s="1"/>
  <c r="BN56" i="11" s="1"/>
  <c r="J304" i="11"/>
  <c r="AH132" i="10"/>
  <c r="AH150" i="10"/>
  <c r="AQ150" i="10"/>
  <c r="AJ150" i="10"/>
  <c r="H2123" i="1" s="1"/>
  <c r="H132" i="10"/>
  <c r="H156" i="10"/>
  <c r="AF132" i="10"/>
  <c r="AF150" i="10"/>
  <c r="AO132" i="10"/>
  <c r="AO150" i="10"/>
  <c r="O293" i="10"/>
  <c r="E293" i="10"/>
  <c r="H168" i="10"/>
  <c r="V169" i="10" s="1"/>
  <c r="H150" i="10"/>
  <c r="D132" i="10"/>
  <c r="D168" i="10"/>
  <c r="R169" i="10" s="1"/>
  <c r="D150" i="10"/>
  <c r="D156" i="10"/>
  <c r="AF156" i="10" s="1"/>
  <c r="AF168" i="10" s="1"/>
  <c r="I132" i="10"/>
  <c r="I156" i="10"/>
  <c r="AN132" i="10"/>
  <c r="M24" i="11"/>
  <c r="O24" i="12"/>
  <c r="O38" i="12" s="1"/>
  <c r="O304" i="12"/>
  <c r="O318" i="12" s="1"/>
  <c r="AK150" i="10"/>
  <c r="K42" i="11"/>
  <c r="K24" i="11"/>
  <c r="AM24" i="11"/>
  <c r="AM38" i="11" s="1"/>
  <c r="J304" i="12"/>
  <c r="M24" i="12"/>
  <c r="M42" i="12" s="1"/>
  <c r="O24" i="11"/>
  <c r="O42" i="11"/>
  <c r="N24" i="12"/>
  <c r="N38" i="12" s="1"/>
  <c r="N24" i="11"/>
  <c r="N42" i="11"/>
  <c r="K24" i="12"/>
  <c r="AM24" i="12" s="1"/>
  <c r="AI150" i="10"/>
  <c r="G1903" i="1" s="1"/>
  <c r="AL150" i="10"/>
  <c r="AM150" i="10"/>
  <c r="O156" i="10"/>
  <c r="AP150" i="10"/>
  <c r="L156" i="10"/>
  <c r="L132" i="10"/>
  <c r="L24" i="12"/>
  <c r="L38" i="12" s="1"/>
  <c r="L24" i="11"/>
  <c r="AG150" i="10"/>
  <c r="I293" i="10"/>
  <c r="I150" i="10"/>
  <c r="G168" i="10"/>
  <c r="U169" i="10" s="1"/>
  <c r="G150" i="10"/>
  <c r="E168" i="10"/>
  <c r="S169" i="10" s="1"/>
  <c r="E150" i="10"/>
  <c r="F293" i="10"/>
  <c r="F168" i="10"/>
  <c r="T169" i="10" s="1"/>
  <c r="F150" i="10"/>
  <c r="J156" i="10"/>
  <c r="O168" i="10"/>
  <c r="AC169" i="10" s="1"/>
  <c r="O150" i="10"/>
  <c r="N168" i="10"/>
  <c r="AB169" i="10" s="1"/>
  <c r="N150" i="10"/>
  <c r="M168" i="10"/>
  <c r="AA169" i="10" s="1"/>
  <c r="M150" i="10"/>
  <c r="L168" i="10"/>
  <c r="Z169" i="10" s="1"/>
  <c r="L150" i="10"/>
  <c r="K168" i="10"/>
  <c r="Y169" i="10" s="1"/>
  <c r="K150" i="10"/>
  <c r="K156" i="10"/>
  <c r="AM156" i="10"/>
  <c r="AM168" i="10" s="1"/>
  <c r="AN150" i="10"/>
  <c r="J150" i="10"/>
  <c r="K42" i="12" l="1"/>
  <c r="K56" i="12" s="1"/>
  <c r="Y57" i="12" s="1"/>
  <c r="M42" i="11"/>
  <c r="BQ42" i="11" s="1"/>
  <c r="BQ56" i="11" s="1"/>
  <c r="BQ24" i="11"/>
  <c r="BQ38" i="11" s="1"/>
  <c r="G324" i="10"/>
  <c r="BK156" i="10"/>
  <c r="BK168" i="10" s="1"/>
  <c r="AM38" i="12"/>
  <c r="BO24" i="12"/>
  <c r="BO38" i="12" s="1"/>
  <c r="E324" i="10"/>
  <c r="BI156" i="10"/>
  <c r="BI168" i="10" s="1"/>
  <c r="L324" i="10"/>
  <c r="BP156" i="10"/>
  <c r="BP168" i="10" s="1"/>
  <c r="N56" i="11"/>
  <c r="AB57" i="11" s="1"/>
  <c r="BR42" i="11"/>
  <c r="BR56" i="11" s="1"/>
  <c r="I324" i="10"/>
  <c r="BM156" i="10"/>
  <c r="BM168" i="10" s="1"/>
  <c r="J318" i="11"/>
  <c r="BN304" i="11"/>
  <c r="BN318" i="11" s="1"/>
  <c r="I168" i="10"/>
  <c r="W169" i="10" s="1"/>
  <c r="N38" i="11"/>
  <c r="BR24" i="11"/>
  <c r="BR38" i="11" s="1"/>
  <c r="K304" i="11"/>
  <c r="BO304" i="11" s="1"/>
  <c r="BO318" i="11" s="1"/>
  <c r="BO24" i="11"/>
  <c r="BO38" i="11" s="1"/>
  <c r="H324" i="10"/>
  <c r="BL156" i="10"/>
  <c r="BL168" i="10" s="1"/>
  <c r="F324" i="10"/>
  <c r="BJ156" i="10"/>
  <c r="BJ168" i="10" s="1"/>
  <c r="O324" i="10"/>
  <c r="BS156" i="10"/>
  <c r="BS168" i="10" s="1"/>
  <c r="N42" i="12"/>
  <c r="N322" i="12" s="1"/>
  <c r="AM42" i="11"/>
  <c r="AM56" i="11" s="1"/>
  <c r="BO42" i="11"/>
  <c r="BO56" i="11" s="1"/>
  <c r="D324" i="10"/>
  <c r="BH156" i="10"/>
  <c r="BH168" i="10" s="1"/>
  <c r="N324" i="10"/>
  <c r="BR156" i="10"/>
  <c r="BR168" i="10" s="1"/>
  <c r="AQ42" i="11"/>
  <c r="AQ56" i="11" s="1"/>
  <c r="BS42" i="11"/>
  <c r="BS56" i="11" s="1"/>
  <c r="K324" i="10"/>
  <c r="BO156" i="10"/>
  <c r="BO168" i="10" s="1"/>
  <c r="J324" i="10"/>
  <c r="BN156" i="10"/>
  <c r="BN168" i="10" s="1"/>
  <c r="L304" i="11"/>
  <c r="BP304" i="11" s="1"/>
  <c r="BP318" i="11" s="1"/>
  <c r="BP24" i="11"/>
  <c r="BP38" i="11" s="1"/>
  <c r="O304" i="11"/>
  <c r="BS304" i="11" s="1"/>
  <c r="BS318" i="11" s="1"/>
  <c r="BS24" i="11"/>
  <c r="BS38" i="11" s="1"/>
  <c r="M324" i="10"/>
  <c r="BQ156" i="10"/>
  <c r="BQ168" i="10" s="1"/>
  <c r="AP322" i="12"/>
  <c r="BR322" i="12" s="1"/>
  <c r="N336" i="12"/>
  <c r="N300" i="12"/>
  <c r="AO42" i="12"/>
  <c r="M322" i="12"/>
  <c r="M56" i="12"/>
  <c r="AA57" i="12" s="1"/>
  <c r="AO42" i="11"/>
  <c r="AO56" i="11" s="1"/>
  <c r="M56" i="11"/>
  <c r="AA57" i="11" s="1"/>
  <c r="M322" i="11"/>
  <c r="BQ322" i="11" s="1"/>
  <c r="J318" i="12"/>
  <c r="AL304" i="12"/>
  <c r="H2120" i="1"/>
  <c r="H2138" i="1" s="1"/>
  <c r="H2129" i="1"/>
  <c r="H2126" i="1" s="1"/>
  <c r="J1744" i="1"/>
  <c r="L318" i="11"/>
  <c r="AN304" i="11"/>
  <c r="AN318" i="11" s="1"/>
  <c r="G1900" i="1"/>
  <c r="G1918" i="1" s="1"/>
  <c r="G1909" i="1"/>
  <c r="G1906" i="1" s="1"/>
  <c r="O318" i="11"/>
  <c r="AM304" i="11"/>
  <c r="AM318" i="11" s="1"/>
  <c r="K318" i="11"/>
  <c r="AL42" i="11"/>
  <c r="AL56" i="11" s="1"/>
  <c r="J56" i="11"/>
  <c r="X57" i="11" s="1"/>
  <c r="J322" i="11"/>
  <c r="BN322" i="11" s="1"/>
  <c r="J168" i="10"/>
  <c r="X169" i="10" s="1"/>
  <c r="AM324" i="10"/>
  <c r="K336" i="10"/>
  <c r="M2618" i="1"/>
  <c r="M2783" i="1"/>
  <c r="M583" i="1"/>
  <c r="M418" i="1"/>
  <c r="M1793" i="1"/>
  <c r="M2233" i="1"/>
  <c r="M88" i="1"/>
  <c r="M3718" i="1"/>
  <c r="M1573" i="1"/>
  <c r="M1848" i="1"/>
  <c r="M1518" i="1"/>
  <c r="M3608" i="1"/>
  <c r="M3773" i="1"/>
  <c r="M1628" i="1"/>
  <c r="M1408" i="1"/>
  <c r="M2178" i="1"/>
  <c r="M2343" i="1"/>
  <c r="M143" i="1"/>
  <c r="M3388" i="1"/>
  <c r="M3553" i="1"/>
  <c r="M1353" i="1"/>
  <c r="M1188" i="1"/>
  <c r="M3278" i="1"/>
  <c r="M3443" i="1"/>
  <c r="M1243" i="1"/>
  <c r="M1078" i="1"/>
  <c r="M3168" i="1"/>
  <c r="M3333" i="1"/>
  <c r="M1133" i="1"/>
  <c r="M968" i="1"/>
  <c r="M3498" i="1"/>
  <c r="M3663" i="1"/>
  <c r="M1463" i="1"/>
  <c r="M1298" i="1"/>
  <c r="M2948" i="1"/>
  <c r="M3113" i="1"/>
  <c r="M913" i="1"/>
  <c r="M748" i="1"/>
  <c r="M2838" i="1"/>
  <c r="M3003" i="1"/>
  <c r="M803" i="1"/>
  <c r="M638" i="1"/>
  <c r="M2728" i="1"/>
  <c r="M2893" i="1"/>
  <c r="M693" i="1"/>
  <c r="M528" i="1"/>
  <c r="M3058" i="1"/>
  <c r="M3223" i="1"/>
  <c r="M1023" i="1"/>
  <c r="M858" i="1"/>
  <c r="M2508" i="1"/>
  <c r="M2673" i="1"/>
  <c r="M473" i="1"/>
  <c r="M308" i="1"/>
  <c r="M2398" i="1"/>
  <c r="M2563" i="1"/>
  <c r="M363" i="1"/>
  <c r="M198" i="1"/>
  <c r="M2288" i="1"/>
  <c r="M2453" i="1"/>
  <c r="M253" i="1"/>
  <c r="M33" i="1"/>
  <c r="AL156" i="10"/>
  <c r="AL168" i="10" s="1"/>
  <c r="I693" i="1"/>
  <c r="I748" i="1"/>
  <c r="I143" i="1"/>
  <c r="I1133" i="1"/>
  <c r="I3443" i="1"/>
  <c r="I3553" i="1"/>
  <c r="I2618" i="1"/>
  <c r="I2728" i="1"/>
  <c r="I3718" i="1"/>
  <c r="I858" i="1"/>
  <c r="I3498" i="1"/>
  <c r="I198" i="1"/>
  <c r="I308" i="1"/>
  <c r="I1298" i="1"/>
  <c r="I638" i="1"/>
  <c r="I913" i="1"/>
  <c r="I2343" i="1"/>
  <c r="I3773" i="1"/>
  <c r="I3278" i="1"/>
  <c r="I418" i="1"/>
  <c r="I2453" i="1"/>
  <c r="I1518" i="1"/>
  <c r="I88" i="1"/>
  <c r="I1023" i="1"/>
  <c r="I33" i="1"/>
  <c r="I363" i="1"/>
  <c r="I473" i="1"/>
  <c r="I1463" i="1"/>
  <c r="I253" i="1"/>
  <c r="I3223" i="1"/>
  <c r="I1408" i="1"/>
  <c r="I2673" i="1"/>
  <c r="I1628" i="1"/>
  <c r="I3388" i="1"/>
  <c r="I1243" i="1"/>
  <c r="I2783" i="1"/>
  <c r="I1573" i="1"/>
  <c r="I3058" i="1"/>
  <c r="I2398" i="1"/>
  <c r="I2948" i="1"/>
  <c r="I2288" i="1"/>
  <c r="I803" i="1"/>
  <c r="I3113" i="1"/>
  <c r="I2178" i="1"/>
  <c r="I1078" i="1"/>
  <c r="I1188" i="1"/>
  <c r="I583" i="1"/>
  <c r="I1848" i="1"/>
  <c r="I2233" i="1"/>
  <c r="I2563" i="1"/>
  <c r="I3663" i="1"/>
  <c r="I2838" i="1"/>
  <c r="I968" i="1"/>
  <c r="I1353" i="1"/>
  <c r="I3608" i="1"/>
  <c r="I2508" i="1"/>
  <c r="I528" i="1"/>
  <c r="N1958" i="1"/>
  <c r="N2123" i="1"/>
  <c r="N1738" i="1"/>
  <c r="N1683" i="1"/>
  <c r="N2013" i="1"/>
  <c r="N2068" i="1"/>
  <c r="N1903" i="1"/>
  <c r="K1738" i="1"/>
  <c r="K2123" i="1"/>
  <c r="K1683" i="1"/>
  <c r="K2068" i="1"/>
  <c r="K1903" i="1"/>
  <c r="K1958" i="1"/>
  <c r="AQ24" i="11"/>
  <c r="AQ38" i="11" s="1"/>
  <c r="AL24" i="12"/>
  <c r="AM42" i="12"/>
  <c r="AQ304" i="12"/>
  <c r="M304" i="11"/>
  <c r="BQ304" i="11" s="1"/>
  <c r="BQ318" i="11" s="1"/>
  <c r="M304" i="12"/>
  <c r="N304" i="11"/>
  <c r="BR304" i="11" s="1"/>
  <c r="BR318" i="11" s="1"/>
  <c r="D803" i="1"/>
  <c r="D198" i="1"/>
  <c r="D3553" i="1"/>
  <c r="D3388" i="1"/>
  <c r="D3223" i="1"/>
  <c r="D2838" i="1"/>
  <c r="D2453" i="1"/>
  <c r="D143" i="1"/>
  <c r="D3498" i="1"/>
  <c r="D3113" i="1"/>
  <c r="D2178" i="1"/>
  <c r="D1408" i="1"/>
  <c r="D1023" i="1"/>
  <c r="D418" i="1"/>
  <c r="D3608" i="1"/>
  <c r="D3443" i="1"/>
  <c r="D3058" i="1"/>
  <c r="D2673" i="1"/>
  <c r="D2508" i="1"/>
  <c r="D2343" i="1"/>
  <c r="D1463" i="1"/>
  <c r="D1078" i="1"/>
  <c r="D3003" i="1"/>
  <c r="D2618" i="1"/>
  <c r="D1848" i="1"/>
  <c r="D913" i="1"/>
  <c r="D308" i="1"/>
  <c r="D3773" i="1"/>
  <c r="D2728" i="1"/>
  <c r="D2563" i="1"/>
  <c r="D1793" i="1"/>
  <c r="D1298" i="1"/>
  <c r="D1353" i="1"/>
  <c r="D968" i="1"/>
  <c r="D583" i="1"/>
  <c r="D3168" i="1"/>
  <c r="D1628" i="1"/>
  <c r="D1243" i="1"/>
  <c r="D748" i="1"/>
  <c r="D3663" i="1"/>
  <c r="D3278" i="1"/>
  <c r="D2893" i="1"/>
  <c r="D1573" i="1"/>
  <c r="D1188" i="1"/>
  <c r="D693" i="1"/>
  <c r="D88" i="1"/>
  <c r="D473" i="1"/>
  <c r="D3718" i="1"/>
  <c r="D3333" i="1"/>
  <c r="D1133" i="1"/>
  <c r="D528" i="1"/>
  <c r="D363" i="1"/>
  <c r="D2948" i="1"/>
  <c r="D2783" i="1"/>
  <c r="D2398" i="1"/>
  <c r="D1518" i="1"/>
  <c r="M1903" i="1"/>
  <c r="M1958" i="1"/>
  <c r="M2013" i="1"/>
  <c r="M1738" i="1"/>
  <c r="M2123" i="1"/>
  <c r="M1683" i="1"/>
  <c r="M2068" i="1"/>
  <c r="D2013" i="1"/>
  <c r="D1903" i="1"/>
  <c r="D2123" i="1"/>
  <c r="D1738" i="1"/>
  <c r="D1958" i="1"/>
  <c r="D1683" i="1"/>
  <c r="D2068" i="1"/>
  <c r="AN156" i="10"/>
  <c r="AN168" i="10" s="1"/>
  <c r="K56" i="11"/>
  <c r="Y57" i="11" s="1"/>
  <c r="N304" i="12"/>
  <c r="AL304" i="11"/>
  <c r="AL318" i="11" s="1"/>
  <c r="AP24" i="12"/>
  <c r="AP156" i="10"/>
  <c r="AP168" i="10" s="1"/>
  <c r="AG156" i="10"/>
  <c r="AG168" i="10" s="1"/>
  <c r="AN24" i="12"/>
  <c r="J42" i="12"/>
  <c r="J56" i="12" s="1"/>
  <c r="AL24" i="11"/>
  <c r="AL38" i="11" s="1"/>
  <c r="K322" i="12"/>
  <c r="AI324" i="10"/>
  <c r="G336" i="10"/>
  <c r="AJ156" i="10"/>
  <c r="AJ168" i="10" s="1"/>
  <c r="AI156" i="10"/>
  <c r="AI168" i="10" s="1"/>
  <c r="O38" i="11"/>
  <c r="L38" i="11"/>
  <c r="AL324" i="10"/>
  <c r="J336" i="10"/>
  <c r="E2123" i="1"/>
  <c r="E1958" i="1"/>
  <c r="E1738" i="1"/>
  <c r="E2013" i="1"/>
  <c r="E1683" i="1"/>
  <c r="E1903" i="1"/>
  <c r="E2068" i="1"/>
  <c r="I1903" i="1"/>
  <c r="I1683" i="1"/>
  <c r="I2123" i="1"/>
  <c r="I1958" i="1"/>
  <c r="I2013" i="1"/>
  <c r="O42" i="12"/>
  <c r="O1683" i="1"/>
  <c r="O1958" i="1"/>
  <c r="O2068" i="1"/>
  <c r="O1738" i="1"/>
  <c r="O1903" i="1"/>
  <c r="O2123" i="1"/>
  <c r="O2013" i="1"/>
  <c r="F2068" i="1"/>
  <c r="F2013" i="1"/>
  <c r="F1958" i="1"/>
  <c r="F1738" i="1"/>
  <c r="F1903" i="1"/>
  <c r="F1683" i="1"/>
  <c r="F2123" i="1"/>
  <c r="M38" i="11"/>
  <c r="O322" i="11"/>
  <c r="BS322" i="11" s="1"/>
  <c r="L42" i="11"/>
  <c r="BP42" i="11" s="1"/>
  <c r="BP56" i="11" s="1"/>
  <c r="AP324" i="10"/>
  <c r="N336" i="10"/>
  <c r="AG324" i="10"/>
  <c r="E336" i="10"/>
  <c r="K38" i="12"/>
  <c r="L304" i="12"/>
  <c r="J38" i="11"/>
  <c r="K322" i="11"/>
  <c r="BO322" i="11" s="1"/>
  <c r="AO156" i="10"/>
  <c r="AO168" i="10" s="1"/>
  <c r="O56" i="11"/>
  <c r="AC57" i="11" s="1"/>
  <c r="M38" i="12"/>
  <c r="J2013" i="1"/>
  <c r="L3388" i="1"/>
  <c r="L3443" i="1"/>
  <c r="L1243" i="1"/>
  <c r="L1078" i="1"/>
  <c r="L3278" i="1"/>
  <c r="L3333" i="1"/>
  <c r="L1133" i="1"/>
  <c r="L968" i="1"/>
  <c r="L3608" i="1"/>
  <c r="L3773" i="1"/>
  <c r="L1463" i="1"/>
  <c r="L1298" i="1"/>
  <c r="L3058" i="1"/>
  <c r="L3113" i="1"/>
  <c r="L913" i="1"/>
  <c r="L748" i="1"/>
  <c r="L2948" i="1"/>
  <c r="L3003" i="1"/>
  <c r="L803" i="1"/>
  <c r="L638" i="1"/>
  <c r="L2838" i="1"/>
  <c r="L2893" i="1"/>
  <c r="L693" i="1"/>
  <c r="L528" i="1"/>
  <c r="L3168" i="1"/>
  <c r="L3223" i="1"/>
  <c r="L1023" i="1"/>
  <c r="L858" i="1"/>
  <c r="L2618" i="1"/>
  <c r="L2673" i="1"/>
  <c r="L473" i="1"/>
  <c r="L308" i="1"/>
  <c r="L2508" i="1"/>
  <c r="L2563" i="1"/>
  <c r="L363" i="1"/>
  <c r="L198" i="1"/>
  <c r="L2398" i="1"/>
  <c r="L2453" i="1"/>
  <c r="L253" i="1"/>
  <c r="L33" i="1"/>
  <c r="L2728" i="1"/>
  <c r="L2783" i="1"/>
  <c r="L583" i="1"/>
  <c r="L418" i="1"/>
  <c r="L2178" i="1"/>
  <c r="L2233" i="1"/>
  <c r="L88" i="1"/>
  <c r="L1793" i="1"/>
  <c r="L1848" i="1"/>
  <c r="L1518" i="1"/>
  <c r="L3718" i="1"/>
  <c r="L1573" i="1"/>
  <c r="L1628" i="1"/>
  <c r="L1408" i="1"/>
  <c r="L3553" i="1"/>
  <c r="L2288" i="1"/>
  <c r="L2343" i="1"/>
  <c r="L143" i="1"/>
  <c r="L3498" i="1"/>
  <c r="L3663" i="1"/>
  <c r="L1353" i="1"/>
  <c r="L1188" i="1"/>
  <c r="J3553" i="1"/>
  <c r="J143" i="1"/>
  <c r="J308" i="1"/>
  <c r="J1848" i="1"/>
  <c r="J748" i="1"/>
  <c r="J2948" i="1"/>
  <c r="J253" i="1"/>
  <c r="J638" i="1"/>
  <c r="J1573" i="1"/>
  <c r="J3388" i="1"/>
  <c r="J693" i="1"/>
  <c r="J2673" i="1"/>
  <c r="J473" i="1"/>
  <c r="J1628" i="1"/>
  <c r="J1133" i="1"/>
  <c r="J2728" i="1"/>
  <c r="J2233" i="1"/>
  <c r="J418" i="1"/>
  <c r="J2343" i="1"/>
  <c r="J3443" i="1"/>
  <c r="J2783" i="1"/>
  <c r="J2893" i="1"/>
  <c r="J528" i="1"/>
  <c r="J1078" i="1"/>
  <c r="J3663" i="1"/>
  <c r="J3333" i="1"/>
  <c r="J968" i="1"/>
  <c r="J3168" i="1"/>
  <c r="J2838" i="1"/>
  <c r="J3773" i="1"/>
  <c r="J1408" i="1"/>
  <c r="J3718" i="1"/>
  <c r="J2178" i="1"/>
  <c r="J858" i="1"/>
  <c r="J2563" i="1"/>
  <c r="J198" i="1"/>
  <c r="J2398" i="1"/>
  <c r="J2288" i="1"/>
  <c r="J3278" i="1"/>
  <c r="J363" i="1"/>
  <c r="J1353" i="1"/>
  <c r="J2508" i="1"/>
  <c r="J33" i="1"/>
  <c r="J803" i="1"/>
  <c r="J583" i="1"/>
  <c r="J1188" i="1"/>
  <c r="J2618" i="1"/>
  <c r="J1518" i="1"/>
  <c r="J1023" i="1"/>
  <c r="J88" i="1"/>
  <c r="J3058" i="1"/>
  <c r="J3608" i="1"/>
  <c r="J1463" i="1"/>
  <c r="J913" i="1"/>
  <c r="J3498" i="1"/>
  <c r="J3113" i="1"/>
  <c r="J2453" i="1"/>
  <c r="J1243" i="1"/>
  <c r="J3223" i="1"/>
  <c r="J1298" i="1"/>
  <c r="J3003" i="1"/>
  <c r="J1793" i="1"/>
  <c r="K1023" i="1"/>
  <c r="K2288" i="1"/>
  <c r="K1628" i="1"/>
  <c r="K1573" i="1"/>
  <c r="K968" i="1"/>
  <c r="K748" i="1"/>
  <c r="K3278" i="1"/>
  <c r="K3223" i="1"/>
  <c r="K2563" i="1"/>
  <c r="K3443" i="1"/>
  <c r="K2893" i="1"/>
  <c r="K2838" i="1"/>
  <c r="K33" i="1"/>
  <c r="K1848" i="1"/>
  <c r="K2343" i="1"/>
  <c r="K2618" i="1"/>
  <c r="K858" i="1"/>
  <c r="K473" i="1"/>
  <c r="K3498" i="1"/>
  <c r="K253" i="1"/>
  <c r="K3388" i="1"/>
  <c r="K1188" i="1"/>
  <c r="K363" i="1"/>
  <c r="K1133" i="1"/>
  <c r="K1298" i="1"/>
  <c r="K308" i="1"/>
  <c r="K803" i="1"/>
  <c r="K528" i="1"/>
  <c r="K1243" i="1"/>
  <c r="K1518" i="1"/>
  <c r="K3608" i="1"/>
  <c r="K1408" i="1"/>
  <c r="K2948" i="1"/>
  <c r="K3168" i="1"/>
  <c r="K913" i="1"/>
  <c r="K1463" i="1"/>
  <c r="K583" i="1"/>
  <c r="K693" i="1"/>
  <c r="K3553" i="1"/>
  <c r="K2453" i="1"/>
  <c r="K2398" i="1"/>
  <c r="K198" i="1"/>
  <c r="K3058" i="1"/>
  <c r="K3663" i="1"/>
  <c r="K2508" i="1"/>
  <c r="K638" i="1"/>
  <c r="K3003" i="1"/>
  <c r="K2783" i="1"/>
  <c r="K143" i="1"/>
  <c r="K1078" i="1"/>
  <c r="K1793" i="1"/>
  <c r="K3333" i="1"/>
  <c r="K418" i="1"/>
  <c r="K3773" i="1"/>
  <c r="K88" i="1"/>
  <c r="K2728" i="1"/>
  <c r="K2178" i="1"/>
  <c r="K1353" i="1"/>
  <c r="K3718" i="1"/>
  <c r="K2233" i="1"/>
  <c r="K2673" i="1"/>
  <c r="K3113" i="1"/>
  <c r="O2233" i="1"/>
  <c r="O198" i="1"/>
  <c r="O3498" i="1"/>
  <c r="O3333" i="1"/>
  <c r="O1298" i="1"/>
  <c r="O3278" i="1"/>
  <c r="O3553" i="1"/>
  <c r="O3608" i="1"/>
  <c r="O1518" i="1"/>
  <c r="O1243" i="1"/>
  <c r="O3003" i="1"/>
  <c r="O3058" i="1"/>
  <c r="O968" i="1"/>
  <c r="O693" i="1"/>
  <c r="O2893" i="1"/>
  <c r="O2948" i="1"/>
  <c r="O858" i="1"/>
  <c r="O583" i="1"/>
  <c r="O2783" i="1"/>
  <c r="O2838" i="1"/>
  <c r="O748" i="1"/>
  <c r="O473" i="1"/>
  <c r="O1133" i="1"/>
  <c r="O1023" i="1"/>
  <c r="O1188" i="1"/>
  <c r="O3113" i="1"/>
  <c r="O3168" i="1"/>
  <c r="O1078" i="1"/>
  <c r="O803" i="1"/>
  <c r="O2563" i="1"/>
  <c r="O2618" i="1"/>
  <c r="O528" i="1"/>
  <c r="O253" i="1"/>
  <c r="O2453" i="1"/>
  <c r="O2508" i="1"/>
  <c r="O418" i="1"/>
  <c r="O143" i="1"/>
  <c r="O2343" i="1"/>
  <c r="O2398" i="1"/>
  <c r="O308" i="1"/>
  <c r="O88" i="1"/>
  <c r="O2673" i="1"/>
  <c r="O2728" i="1"/>
  <c r="O638" i="1"/>
  <c r="O363" i="1"/>
  <c r="O1848" i="1"/>
  <c r="O2178" i="1"/>
  <c r="O33" i="1"/>
  <c r="O3773" i="1"/>
  <c r="O1628" i="1"/>
  <c r="O1793" i="1"/>
  <c r="O1463" i="1"/>
  <c r="O3663" i="1"/>
  <c r="O3718" i="1"/>
  <c r="O1573" i="1"/>
  <c r="O1353" i="1"/>
  <c r="O2288" i="1"/>
  <c r="O3443" i="1"/>
  <c r="O1408" i="1"/>
  <c r="O3388" i="1"/>
  <c r="O3223" i="1"/>
  <c r="O913" i="1"/>
  <c r="F858" i="1"/>
  <c r="F2343" i="1"/>
  <c r="F2838" i="1"/>
  <c r="F2508" i="1"/>
  <c r="F3553" i="1"/>
  <c r="F2398" i="1"/>
  <c r="F2948" i="1"/>
  <c r="F3003" i="1"/>
  <c r="F2233" i="1"/>
  <c r="F1243" i="1"/>
  <c r="F88" i="1"/>
  <c r="F363" i="1"/>
  <c r="F968" i="1"/>
  <c r="F308" i="1"/>
  <c r="F253" i="1"/>
  <c r="F3333" i="1"/>
  <c r="F748" i="1"/>
  <c r="F2178" i="1"/>
  <c r="F2783" i="1"/>
  <c r="F1628" i="1"/>
  <c r="F2728" i="1"/>
  <c r="F3058" i="1"/>
  <c r="F143" i="1"/>
  <c r="F3223" i="1"/>
  <c r="F528" i="1"/>
  <c r="F3773" i="1"/>
  <c r="F418" i="1"/>
  <c r="F3113" i="1"/>
  <c r="F2453" i="1"/>
  <c r="F3663" i="1"/>
  <c r="F1133" i="1"/>
  <c r="F1078" i="1"/>
  <c r="F1188" i="1"/>
  <c r="F198" i="1"/>
  <c r="F913" i="1"/>
  <c r="F1573" i="1"/>
  <c r="F1408" i="1"/>
  <c r="F803" i="1"/>
  <c r="F2563" i="1"/>
  <c r="F1848" i="1"/>
  <c r="F1518" i="1"/>
  <c r="F3388" i="1"/>
  <c r="F1023" i="1"/>
  <c r="F33" i="1"/>
  <c r="F638" i="1"/>
  <c r="F1793" i="1"/>
  <c r="F3168" i="1"/>
  <c r="F3278" i="1"/>
  <c r="F2618" i="1"/>
  <c r="F3608" i="1"/>
  <c r="F3718" i="1"/>
  <c r="F3498" i="1"/>
  <c r="F2893" i="1"/>
  <c r="F693" i="1"/>
  <c r="F3443" i="1"/>
  <c r="F583" i="1"/>
  <c r="F2288" i="1"/>
  <c r="F2673" i="1"/>
  <c r="F473" i="1"/>
  <c r="F1463" i="1"/>
  <c r="G638" i="1"/>
  <c r="G913" i="1"/>
  <c r="G1298" i="1"/>
  <c r="G3058" i="1"/>
  <c r="G1353" i="1"/>
  <c r="G1628" i="1"/>
  <c r="G3498" i="1"/>
  <c r="G1078" i="1"/>
  <c r="G2343" i="1"/>
  <c r="G2453" i="1"/>
  <c r="G3168" i="1"/>
  <c r="G2838" i="1"/>
  <c r="G2893" i="1"/>
  <c r="G2563" i="1"/>
  <c r="G2288" i="1"/>
  <c r="G1188" i="1"/>
  <c r="G3333" i="1"/>
  <c r="G363" i="1"/>
  <c r="G1573" i="1"/>
  <c r="G3773" i="1"/>
  <c r="G3443" i="1"/>
  <c r="G1518" i="1"/>
  <c r="G143" i="1"/>
  <c r="G2178" i="1"/>
  <c r="G3608" i="1"/>
  <c r="G583" i="1"/>
  <c r="G253" i="1"/>
  <c r="G3113" i="1"/>
  <c r="G3278" i="1"/>
  <c r="G693" i="1"/>
  <c r="G803" i="1"/>
  <c r="G3663" i="1"/>
  <c r="G1133" i="1"/>
  <c r="G2728" i="1"/>
  <c r="G308" i="1"/>
  <c r="G418" i="1"/>
  <c r="G1848" i="1"/>
  <c r="G473" i="1"/>
  <c r="G858" i="1"/>
  <c r="G528" i="1"/>
  <c r="G3553" i="1"/>
  <c r="G1023" i="1"/>
  <c r="G968" i="1"/>
  <c r="G1243" i="1"/>
  <c r="G1463" i="1"/>
  <c r="G1408" i="1"/>
  <c r="G198" i="1"/>
  <c r="G2398" i="1"/>
  <c r="G2508" i="1"/>
  <c r="G2233" i="1"/>
  <c r="G748" i="1"/>
  <c r="G2948" i="1"/>
  <c r="G2618" i="1"/>
  <c r="AN324" i="10"/>
  <c r="L336" i="10"/>
  <c r="AQ156" i="10"/>
  <c r="AQ168" i="10" s="1"/>
  <c r="G2123" i="1"/>
  <c r="G2013" i="1"/>
  <c r="G1683" i="1"/>
  <c r="G2068" i="1"/>
  <c r="G1738" i="1"/>
  <c r="G1958" i="1"/>
  <c r="AP42" i="11"/>
  <c r="AP56" i="11" s="1"/>
  <c r="AP42" i="12"/>
  <c r="AP24" i="11"/>
  <c r="AP38" i="11" s="1"/>
  <c r="AO24" i="12"/>
  <c r="L42" i="12"/>
  <c r="AK156" i="10"/>
  <c r="AK168" i="10" s="1"/>
  <c r="D291" i="10"/>
  <c r="AF324" i="10"/>
  <c r="D336" i="10"/>
  <c r="H1573" i="1"/>
  <c r="H693" i="1"/>
  <c r="H3278" i="1"/>
  <c r="H1023" i="1"/>
  <c r="H473" i="1"/>
  <c r="H2398" i="1"/>
  <c r="H1188" i="1"/>
  <c r="H1463" i="1"/>
  <c r="H1243" i="1"/>
  <c r="H308" i="1"/>
  <c r="H3773" i="1"/>
  <c r="H2178" i="1"/>
  <c r="H3443" i="1"/>
  <c r="H3553" i="1"/>
  <c r="H968" i="1"/>
  <c r="H2618" i="1"/>
  <c r="H748" i="1"/>
  <c r="H3388" i="1"/>
  <c r="H1848" i="1"/>
  <c r="H3223" i="1"/>
  <c r="H2673" i="1"/>
  <c r="H1408" i="1"/>
  <c r="H2508" i="1"/>
  <c r="H3663" i="1"/>
  <c r="H2728" i="1"/>
  <c r="H2288" i="1"/>
  <c r="H88" i="1"/>
  <c r="H3113" i="1"/>
  <c r="H528" i="1"/>
  <c r="H803" i="1"/>
  <c r="H418" i="1"/>
  <c r="H2563" i="1"/>
  <c r="H3003" i="1"/>
  <c r="H198" i="1"/>
  <c r="H3058" i="1"/>
  <c r="H3718" i="1"/>
  <c r="H2838" i="1"/>
  <c r="H913" i="1"/>
  <c r="H1793" i="1"/>
  <c r="H1518" i="1"/>
  <c r="H1353" i="1"/>
  <c r="H143" i="1"/>
  <c r="H2948" i="1"/>
  <c r="H2233" i="1"/>
  <c r="H33" i="1"/>
  <c r="H583" i="1"/>
  <c r="H1628" i="1"/>
  <c r="H3608" i="1"/>
  <c r="H253" i="1"/>
  <c r="H858" i="1"/>
  <c r="H3168" i="1"/>
  <c r="H1133" i="1"/>
  <c r="H2453" i="1"/>
  <c r="H1298" i="1"/>
  <c r="H1078" i="1"/>
  <c r="H3333" i="1"/>
  <c r="H638" i="1"/>
  <c r="H2343" i="1"/>
  <c r="H363" i="1"/>
  <c r="H3498" i="1"/>
  <c r="H2893" i="1"/>
  <c r="H2783" i="1"/>
  <c r="AJ324" i="10"/>
  <c r="H336" i="10"/>
  <c r="N56" i="12"/>
  <c r="AB57" i="12" s="1"/>
  <c r="AO24" i="11"/>
  <c r="AO38" i="11" s="1"/>
  <c r="K304" i="12"/>
  <c r="AQ24" i="12"/>
  <c r="AO324" i="10"/>
  <c r="M336" i="10"/>
  <c r="F291" i="10"/>
  <c r="AH324" i="10"/>
  <c r="F336" i="10"/>
  <c r="J38" i="12"/>
  <c r="K38" i="11"/>
  <c r="K2013" i="1"/>
  <c r="L1738" i="1"/>
  <c r="L1683" i="1"/>
  <c r="L1958" i="1"/>
  <c r="L1903" i="1"/>
  <c r="L2068" i="1"/>
  <c r="L2123" i="1"/>
  <c r="L2013" i="1"/>
  <c r="N1793" i="1"/>
  <c r="N3718" i="1"/>
  <c r="N1353" i="1"/>
  <c r="N1243" i="1"/>
  <c r="N3058" i="1"/>
  <c r="N3333" i="1"/>
  <c r="N3388" i="1"/>
  <c r="N1298" i="1"/>
  <c r="N1023" i="1"/>
  <c r="N3223" i="1"/>
  <c r="N3278" i="1"/>
  <c r="N1188" i="1"/>
  <c r="N913" i="1"/>
  <c r="N3113" i="1"/>
  <c r="N3168" i="1"/>
  <c r="N1078" i="1"/>
  <c r="N803" i="1"/>
  <c r="N2563" i="1"/>
  <c r="N2618" i="1"/>
  <c r="N528" i="1"/>
  <c r="N253" i="1"/>
  <c r="N1628" i="1"/>
  <c r="N3663" i="1"/>
  <c r="N3553" i="1"/>
  <c r="N3608" i="1"/>
  <c r="N3003" i="1"/>
  <c r="N693" i="1"/>
  <c r="N2893" i="1"/>
  <c r="N2948" i="1"/>
  <c r="N858" i="1"/>
  <c r="N583" i="1"/>
  <c r="N2783" i="1"/>
  <c r="N2838" i="1"/>
  <c r="N748" i="1"/>
  <c r="N473" i="1"/>
  <c r="N2673" i="1"/>
  <c r="N2728" i="1"/>
  <c r="N638" i="1"/>
  <c r="N363" i="1"/>
  <c r="N1848" i="1"/>
  <c r="N2178" i="1"/>
  <c r="N33" i="1"/>
  <c r="N2453" i="1"/>
  <c r="N2508" i="1"/>
  <c r="N418" i="1"/>
  <c r="N143" i="1"/>
  <c r="N2343" i="1"/>
  <c r="N2398" i="1"/>
  <c r="N308" i="1"/>
  <c r="N88" i="1"/>
  <c r="N2233" i="1"/>
  <c r="N2288" i="1"/>
  <c r="N198" i="1"/>
  <c r="N3443" i="1"/>
  <c r="N3498" i="1"/>
  <c r="N1408" i="1"/>
  <c r="N1133" i="1"/>
  <c r="N3773" i="1"/>
  <c r="N1463" i="1"/>
  <c r="N1573" i="1"/>
  <c r="N1518" i="1"/>
  <c r="N968" i="1"/>
  <c r="E3223" i="1"/>
  <c r="E3278" i="1"/>
  <c r="E2563" i="1"/>
  <c r="E2453" i="1"/>
  <c r="E638" i="1"/>
  <c r="E2178" i="1"/>
  <c r="E1463" i="1"/>
  <c r="E33" i="1"/>
  <c r="E3718" i="1"/>
  <c r="E3443" i="1"/>
  <c r="E3773" i="1"/>
  <c r="E3663" i="1"/>
  <c r="E3498" i="1"/>
  <c r="E2948" i="1"/>
  <c r="E3553" i="1"/>
  <c r="E1078" i="1"/>
  <c r="E2398" i="1"/>
  <c r="E418" i="1"/>
  <c r="E1188" i="1"/>
  <c r="E2288" i="1"/>
  <c r="E913" i="1"/>
  <c r="E3113" i="1"/>
  <c r="E2343" i="1"/>
  <c r="E2838" i="1"/>
  <c r="E1298" i="1"/>
  <c r="E2893" i="1"/>
  <c r="E1518" i="1"/>
  <c r="E2618" i="1"/>
  <c r="E583" i="1"/>
  <c r="E2673" i="1"/>
  <c r="E2728" i="1"/>
  <c r="E1133" i="1"/>
  <c r="E2508" i="1"/>
  <c r="E308" i="1"/>
  <c r="E363" i="1"/>
  <c r="E88" i="1"/>
  <c r="E2233" i="1"/>
  <c r="E3608" i="1"/>
  <c r="E1573" i="1"/>
  <c r="E3388" i="1"/>
  <c r="E1628" i="1"/>
  <c r="E3168" i="1"/>
  <c r="E1353" i="1"/>
  <c r="E528" i="1"/>
  <c r="E803" i="1"/>
  <c r="E253" i="1"/>
  <c r="E3333" i="1"/>
  <c r="E2783" i="1"/>
  <c r="E3058" i="1"/>
  <c r="E198" i="1"/>
  <c r="E968" i="1"/>
  <c r="E1793" i="1"/>
  <c r="E693" i="1"/>
  <c r="E1023" i="1"/>
  <c r="E748" i="1"/>
  <c r="E1243" i="1"/>
  <c r="E3003" i="1"/>
  <c r="AQ324" i="10"/>
  <c r="O336" i="10"/>
  <c r="J2068" i="1"/>
  <c r="J1903" i="1"/>
  <c r="J1958" i="1"/>
  <c r="J1683" i="1"/>
  <c r="J2123" i="1"/>
  <c r="AN24" i="11"/>
  <c r="AN38" i="11" s="1"/>
  <c r="AK324" i="10"/>
  <c r="I336" i="10"/>
  <c r="H1958" i="1"/>
  <c r="H2068" i="1"/>
  <c r="H1738" i="1"/>
  <c r="H1903" i="1"/>
  <c r="H1683" i="1"/>
  <c r="H2013" i="1"/>
  <c r="N322" i="11"/>
  <c r="BR322" i="11" s="1"/>
  <c r="BR300" i="11" l="1"/>
  <c r="BR336" i="11"/>
  <c r="AO38" i="12"/>
  <c r="BQ24" i="12"/>
  <c r="BQ38" i="12" s="1"/>
  <c r="BN300" i="11"/>
  <c r="BN336" i="11"/>
  <c r="BQ300" i="11"/>
  <c r="BQ336" i="11"/>
  <c r="BR300" i="12"/>
  <c r="BR336" i="12"/>
  <c r="BN324" i="10"/>
  <c r="J300" i="10"/>
  <c r="BH324" i="10"/>
  <c r="D300" i="10"/>
  <c r="BI324" i="10"/>
  <c r="E300" i="10"/>
  <c r="J1846" i="1"/>
  <c r="J1852" i="1" s="1"/>
  <c r="J1131" i="1"/>
  <c r="J1137" i="1" s="1"/>
  <c r="J3716" i="1"/>
  <c r="J3722" i="1" s="1"/>
  <c r="BL324" i="10"/>
  <c r="H300" i="10"/>
  <c r="AP56" i="12"/>
  <c r="BR42" i="12"/>
  <c r="BR56" i="12" s="1"/>
  <c r="BO300" i="11"/>
  <c r="BO336" i="11"/>
  <c r="BQ324" i="10"/>
  <c r="M300" i="10"/>
  <c r="BO324" i="10"/>
  <c r="K300" i="10"/>
  <c r="BM324" i="10"/>
  <c r="I300" i="10"/>
  <c r="BS300" i="11"/>
  <c r="BS336" i="11"/>
  <c r="AN38" i="12"/>
  <c r="BP24" i="12"/>
  <c r="BP38" i="12" s="1"/>
  <c r="AQ318" i="12"/>
  <c r="BS304" i="12"/>
  <c r="BS318" i="12" s="1"/>
  <c r="BK324" i="10"/>
  <c r="G300" i="10"/>
  <c r="AM56" i="12"/>
  <c r="BO42" i="12"/>
  <c r="BO56" i="12" s="1"/>
  <c r="AQ304" i="11"/>
  <c r="AQ318" i="11" s="1"/>
  <c r="AO56" i="12"/>
  <c r="BQ42" i="12"/>
  <c r="BQ56" i="12" s="1"/>
  <c r="BS324" i="10"/>
  <c r="O300" i="10"/>
  <c r="AP38" i="12"/>
  <c r="BR24" i="12"/>
  <c r="BR38" i="12" s="1"/>
  <c r="AL38" i="12"/>
  <c r="BN24" i="12"/>
  <c r="BN38" i="12" s="1"/>
  <c r="AL318" i="12"/>
  <c r="BN304" i="12"/>
  <c r="BN318" i="12" s="1"/>
  <c r="BR324" i="10"/>
  <c r="N300" i="10"/>
  <c r="BP324" i="10"/>
  <c r="L300" i="10"/>
  <c r="AQ38" i="12"/>
  <c r="BS24" i="12"/>
  <c r="BS38" i="12" s="1"/>
  <c r="BJ324" i="10"/>
  <c r="F300" i="10"/>
  <c r="H2010" i="1"/>
  <c r="H2028" i="1" s="1"/>
  <c r="H2019" i="1"/>
  <c r="H2016" i="1" s="1"/>
  <c r="J1900" i="1"/>
  <c r="J1918" i="1" s="1"/>
  <c r="J1909" i="1"/>
  <c r="J1906" i="1" s="1"/>
  <c r="E690" i="1"/>
  <c r="E708" i="1" s="1"/>
  <c r="E699" i="1"/>
  <c r="E696" i="1" s="1"/>
  <c r="E809" i="1"/>
  <c r="E806" i="1" s="1"/>
  <c r="E800" i="1"/>
  <c r="E818" i="1" s="1"/>
  <c r="E2230" i="1"/>
  <c r="E2248" i="1" s="1"/>
  <c r="E2239" i="1"/>
  <c r="E2236" i="1" s="1"/>
  <c r="E580" i="1"/>
  <c r="E598" i="1" s="1"/>
  <c r="E589" i="1"/>
  <c r="E586" i="1" s="1"/>
  <c r="E1295" i="1"/>
  <c r="E1313" i="1" s="1"/>
  <c r="E1304" i="1"/>
  <c r="E1301" i="1" s="1"/>
  <c r="E3495" i="1"/>
  <c r="E3513" i="1" s="1"/>
  <c r="E3504" i="1"/>
  <c r="E3501" i="1" s="1"/>
  <c r="H1680" i="1"/>
  <c r="H1698" i="1" s="1"/>
  <c r="H1689" i="1"/>
  <c r="H1686" i="1" s="1"/>
  <c r="H1955" i="1"/>
  <c r="H1973" i="1" s="1"/>
  <c r="H1964" i="1"/>
  <c r="H1961" i="1" s="1"/>
  <c r="J2120" i="1"/>
  <c r="J2138" i="1" s="1"/>
  <c r="J2129" i="1"/>
  <c r="J2126" i="1" s="1"/>
  <c r="J2074" i="1"/>
  <c r="E1240" i="1"/>
  <c r="E1258" i="1" s="1"/>
  <c r="E1249" i="1"/>
  <c r="E1246" i="1" s="1"/>
  <c r="E1790" i="1"/>
  <c r="E1808" i="1" s="1"/>
  <c r="E1799" i="1"/>
  <c r="E1796" i="1" s="1"/>
  <c r="E2780" i="1"/>
  <c r="E2798" i="1" s="1"/>
  <c r="E2789" i="1"/>
  <c r="E2786" i="1" s="1"/>
  <c r="E525" i="1"/>
  <c r="E543" i="1" s="1"/>
  <c r="E534" i="1"/>
  <c r="E531" i="1" s="1"/>
  <c r="E3385" i="1"/>
  <c r="E3403" i="1" s="1"/>
  <c r="E3394" i="1"/>
  <c r="E3391" i="1" s="1"/>
  <c r="E85" i="1"/>
  <c r="E103" i="1" s="1"/>
  <c r="E94" i="1"/>
  <c r="E91" i="1" s="1"/>
  <c r="E1130" i="1"/>
  <c r="E1148" i="1" s="1"/>
  <c r="E1139" i="1"/>
  <c r="E1136" i="1" s="1"/>
  <c r="E2615" i="1"/>
  <c r="E2633" i="1" s="1"/>
  <c r="E2624" i="1"/>
  <c r="E2621" i="1" s="1"/>
  <c r="E2835" i="1"/>
  <c r="E2853" i="1" s="1"/>
  <c r="E2844" i="1"/>
  <c r="E2841" i="1" s="1"/>
  <c r="E2285" i="1"/>
  <c r="E2303" i="1" s="1"/>
  <c r="E2294" i="1"/>
  <c r="E2291" i="1" s="1"/>
  <c r="E1075" i="1"/>
  <c r="E1093" i="1" s="1"/>
  <c r="E1084" i="1"/>
  <c r="E1081" i="1" s="1"/>
  <c r="E3660" i="1"/>
  <c r="E3678" i="1" s="1"/>
  <c r="E3669" i="1"/>
  <c r="E3666" i="1" s="1"/>
  <c r="E30" i="1"/>
  <c r="E48" i="1" s="1"/>
  <c r="E39" i="1"/>
  <c r="E36" i="1" s="1"/>
  <c r="E2450" i="1"/>
  <c r="E2468" i="1" s="1"/>
  <c r="E2459" i="1"/>
  <c r="E2456" i="1" s="1"/>
  <c r="N965" i="1"/>
  <c r="N983" i="1" s="1"/>
  <c r="N974" i="1"/>
  <c r="N971" i="1" s="1"/>
  <c r="N3770" i="1"/>
  <c r="N3779" i="1"/>
  <c r="N3440" i="1"/>
  <c r="N3458" i="1" s="1"/>
  <c r="N3449" i="1"/>
  <c r="N3446" i="1" s="1"/>
  <c r="N85" i="1"/>
  <c r="N103" i="1" s="1"/>
  <c r="N94" i="1"/>
  <c r="N91" i="1" s="1"/>
  <c r="N140" i="1"/>
  <c r="N158" i="1" s="1"/>
  <c r="N149" i="1"/>
  <c r="N146" i="1" s="1"/>
  <c r="N30" i="1"/>
  <c r="N48" i="1" s="1"/>
  <c r="N39" i="1"/>
  <c r="N36" i="1" s="1"/>
  <c r="N635" i="1"/>
  <c r="N653" i="1" s="1"/>
  <c r="N644" i="1"/>
  <c r="N641" i="1" s="1"/>
  <c r="N745" i="1"/>
  <c r="N763" i="1" s="1"/>
  <c r="N754" i="1"/>
  <c r="N751" i="1" s="1"/>
  <c r="N855" i="1"/>
  <c r="N873" i="1" s="1"/>
  <c r="N864" i="1"/>
  <c r="N861" i="1" s="1"/>
  <c r="N3000" i="1"/>
  <c r="N3018" i="1" s="1"/>
  <c r="N3009" i="1"/>
  <c r="N3006" i="1" s="1"/>
  <c r="N1625" i="1"/>
  <c r="N1643" i="1" s="1"/>
  <c r="N1634" i="1"/>
  <c r="N1631" i="1" s="1"/>
  <c r="N2560" i="1"/>
  <c r="N2578" i="1" s="1"/>
  <c r="N2569" i="1"/>
  <c r="N2566" i="1" s="1"/>
  <c r="N3110" i="1"/>
  <c r="N3128" i="1" s="1"/>
  <c r="N3119" i="1"/>
  <c r="N3116" i="1" s="1"/>
  <c r="N3220" i="1"/>
  <c r="N3238" i="1" s="1"/>
  <c r="N3229" i="1"/>
  <c r="N3226" i="1" s="1"/>
  <c r="N3330" i="1"/>
  <c r="N3348" i="1" s="1"/>
  <c r="N3339" i="1"/>
  <c r="N3336" i="1" s="1"/>
  <c r="N3715" i="1"/>
  <c r="N3733" i="1" s="1"/>
  <c r="N3724" i="1"/>
  <c r="N3721" i="1" s="1"/>
  <c r="L2065" i="1"/>
  <c r="L2083" i="1" s="1"/>
  <c r="L2074" i="1"/>
  <c r="L2071" i="1" s="1"/>
  <c r="L1735" i="1"/>
  <c r="L1753" i="1" s="1"/>
  <c r="L1744" i="1"/>
  <c r="L1741" i="1" s="1"/>
  <c r="AO336" i="10"/>
  <c r="AO300" i="10"/>
  <c r="H2890" i="1"/>
  <c r="H2908" i="1" s="1"/>
  <c r="H2899" i="1"/>
  <c r="H2896" i="1" s="1"/>
  <c r="H635" i="1"/>
  <c r="H653" i="1" s="1"/>
  <c r="H644" i="1"/>
  <c r="H641" i="1" s="1"/>
  <c r="H2450" i="1"/>
  <c r="H2468" i="1" s="1"/>
  <c r="H2459" i="1"/>
  <c r="H2456" i="1" s="1"/>
  <c r="H250" i="1"/>
  <c r="H268" i="1" s="1"/>
  <c r="H259" i="1"/>
  <c r="H256" i="1" s="1"/>
  <c r="H30" i="1"/>
  <c r="H48" i="1" s="1"/>
  <c r="H39" i="1"/>
  <c r="H36" i="1" s="1"/>
  <c r="H1350" i="1"/>
  <c r="H1368" i="1" s="1"/>
  <c r="H1359" i="1"/>
  <c r="H1356" i="1" s="1"/>
  <c r="H2835" i="1"/>
  <c r="H2853" i="1" s="1"/>
  <c r="H2844" i="1"/>
  <c r="H2841" i="1" s="1"/>
  <c r="H3000" i="1"/>
  <c r="H3018" i="1" s="1"/>
  <c r="H3009" i="1"/>
  <c r="H3006" i="1" s="1"/>
  <c r="H525" i="1"/>
  <c r="H543" i="1" s="1"/>
  <c r="H534" i="1"/>
  <c r="H531" i="1" s="1"/>
  <c r="H2725" i="1"/>
  <c r="H2743" i="1" s="1"/>
  <c r="H2734" i="1"/>
  <c r="H2731" i="1" s="1"/>
  <c r="H2670" i="1"/>
  <c r="H2688" i="1" s="1"/>
  <c r="H2679" i="1"/>
  <c r="H2676" i="1" s="1"/>
  <c r="H745" i="1"/>
  <c r="H763" i="1" s="1"/>
  <c r="H754" i="1"/>
  <c r="H751" i="1" s="1"/>
  <c r="H3440" i="1"/>
  <c r="H3458" i="1" s="1"/>
  <c r="H3449" i="1"/>
  <c r="H3446" i="1" s="1"/>
  <c r="H1240" i="1"/>
  <c r="H1258" i="1" s="1"/>
  <c r="H1249" i="1"/>
  <c r="H1246" i="1" s="1"/>
  <c r="H470" i="1"/>
  <c r="H488" i="1" s="1"/>
  <c r="H479" i="1"/>
  <c r="H476" i="1" s="1"/>
  <c r="H1570" i="1"/>
  <c r="H1588" i="1" s="1"/>
  <c r="H1579" i="1"/>
  <c r="H1576" i="1" s="1"/>
  <c r="G2065" i="1"/>
  <c r="G2083" i="1" s="1"/>
  <c r="G2074" i="1"/>
  <c r="G2071" i="1" s="1"/>
  <c r="G2945" i="1"/>
  <c r="G2963" i="1" s="1"/>
  <c r="G2954" i="1"/>
  <c r="G2951" i="1" s="1"/>
  <c r="G2395" i="1"/>
  <c r="G2413" i="1" s="1"/>
  <c r="G2404" i="1"/>
  <c r="G2401" i="1" s="1"/>
  <c r="G1240" i="1"/>
  <c r="G1258" i="1" s="1"/>
  <c r="G1249" i="1"/>
  <c r="G1246" i="1" s="1"/>
  <c r="G525" i="1"/>
  <c r="G543" i="1" s="1"/>
  <c r="G534" i="1"/>
  <c r="G531" i="1" s="1"/>
  <c r="G415" i="1"/>
  <c r="G433" i="1" s="1"/>
  <c r="G424" i="1"/>
  <c r="G421" i="1" s="1"/>
  <c r="G3660" i="1"/>
  <c r="G3678" i="1" s="1"/>
  <c r="G3669" i="1"/>
  <c r="G3666" i="1" s="1"/>
  <c r="G3110" i="1"/>
  <c r="G3128" i="1" s="1"/>
  <c r="G3119" i="1"/>
  <c r="G3116" i="1" s="1"/>
  <c r="G2175" i="1"/>
  <c r="G2193" i="1" s="1"/>
  <c r="G2184" i="1"/>
  <c r="G2181" i="1" s="1"/>
  <c r="G3770" i="1"/>
  <c r="G3779" i="1"/>
  <c r="G1185" i="1"/>
  <c r="G1203" i="1" s="1"/>
  <c r="G1194" i="1"/>
  <c r="G1191" i="1" s="1"/>
  <c r="G2835" i="1"/>
  <c r="G2853" i="1" s="1"/>
  <c r="G2844" i="1"/>
  <c r="G2841" i="1" s="1"/>
  <c r="G1075" i="1"/>
  <c r="G1093" i="1" s="1"/>
  <c r="G1084" i="1"/>
  <c r="G1081" i="1" s="1"/>
  <c r="G3055" i="1"/>
  <c r="G3073" i="1" s="1"/>
  <c r="G3064" i="1"/>
  <c r="G3061" i="1" s="1"/>
  <c r="F1460" i="1"/>
  <c r="F1478" i="1" s="1"/>
  <c r="F1469" i="1"/>
  <c r="F1466" i="1" s="1"/>
  <c r="F580" i="1"/>
  <c r="F598" i="1" s="1"/>
  <c r="F589" i="1"/>
  <c r="F586" i="1" s="1"/>
  <c r="F3495" i="1"/>
  <c r="F3513" i="1" s="1"/>
  <c r="F3504" i="1"/>
  <c r="F3501" i="1" s="1"/>
  <c r="F3275" i="1"/>
  <c r="F3293" i="1" s="1"/>
  <c r="F3284" i="1"/>
  <c r="F3281" i="1" s="1"/>
  <c r="F30" i="1"/>
  <c r="F48" i="1" s="1"/>
  <c r="F39" i="1"/>
  <c r="F36" i="1" s="1"/>
  <c r="F1845" i="1"/>
  <c r="F1863" i="1" s="1"/>
  <c r="F1854" i="1"/>
  <c r="F1851" i="1" s="1"/>
  <c r="F1570" i="1"/>
  <c r="F1588" i="1" s="1"/>
  <c r="F1579" i="1"/>
  <c r="F1576" i="1" s="1"/>
  <c r="F1075" i="1"/>
  <c r="F1093" i="1" s="1"/>
  <c r="F1084" i="1"/>
  <c r="F1081" i="1" s="1"/>
  <c r="F3110" i="1"/>
  <c r="F3128" i="1" s="1"/>
  <c r="F3119" i="1"/>
  <c r="F3116" i="1" s="1"/>
  <c r="F3220" i="1"/>
  <c r="F3238" i="1" s="1"/>
  <c r="F3229" i="1"/>
  <c r="F3226" i="1" s="1"/>
  <c r="F1625" i="1"/>
  <c r="F1643" i="1" s="1"/>
  <c r="F1634" i="1"/>
  <c r="F1631" i="1" s="1"/>
  <c r="F3330" i="1"/>
  <c r="F3348" i="1" s="1"/>
  <c r="F3339" i="1"/>
  <c r="F3336" i="1" s="1"/>
  <c r="F360" i="1"/>
  <c r="F378" i="1" s="1"/>
  <c r="F369" i="1"/>
  <c r="F366" i="1" s="1"/>
  <c r="F3000" i="1"/>
  <c r="F3018" i="1" s="1"/>
  <c r="F3009" i="1"/>
  <c r="F3006" i="1" s="1"/>
  <c r="F2505" i="1"/>
  <c r="F2523" i="1" s="1"/>
  <c r="F2514" i="1"/>
  <c r="F2511" i="1" s="1"/>
  <c r="O910" i="1"/>
  <c r="O928" i="1" s="1"/>
  <c r="O919" i="1"/>
  <c r="O916" i="1" s="1"/>
  <c r="O3440" i="1"/>
  <c r="O3458" i="1" s="1"/>
  <c r="O3449" i="1"/>
  <c r="O3446" i="1" s="1"/>
  <c r="O3715" i="1"/>
  <c r="O3733" i="1" s="1"/>
  <c r="O3724" i="1"/>
  <c r="O3721" i="1" s="1"/>
  <c r="O1625" i="1"/>
  <c r="O1643" i="1" s="1"/>
  <c r="O1634" i="1"/>
  <c r="O1631" i="1" s="1"/>
  <c r="O1845" i="1"/>
  <c r="O1863" i="1" s="1"/>
  <c r="O1854" i="1"/>
  <c r="O1851" i="1" s="1"/>
  <c r="O2670" i="1"/>
  <c r="O2688" i="1" s="1"/>
  <c r="O2679" i="1"/>
  <c r="O2676" i="1" s="1"/>
  <c r="O2340" i="1"/>
  <c r="O2358" i="1" s="1"/>
  <c r="O2349" i="1"/>
  <c r="O2346" i="1" s="1"/>
  <c r="O2450" i="1"/>
  <c r="O2468" i="1" s="1"/>
  <c r="O2459" i="1"/>
  <c r="O2456" i="1" s="1"/>
  <c r="O2560" i="1"/>
  <c r="O2578" i="1" s="1"/>
  <c r="O2569" i="1"/>
  <c r="O2566" i="1" s="1"/>
  <c r="O3110" i="1"/>
  <c r="O3128" i="1" s="1"/>
  <c r="O3119" i="1"/>
  <c r="O3116" i="1" s="1"/>
  <c r="O470" i="1"/>
  <c r="O488" i="1" s="1"/>
  <c r="O479" i="1"/>
  <c r="O476" i="1" s="1"/>
  <c r="O580" i="1"/>
  <c r="O598" i="1" s="1"/>
  <c r="O589" i="1"/>
  <c r="O586" i="1" s="1"/>
  <c r="O690" i="1"/>
  <c r="O708" i="1" s="1"/>
  <c r="O699" i="1"/>
  <c r="O696" i="1" s="1"/>
  <c r="O1240" i="1"/>
  <c r="O1258" i="1" s="1"/>
  <c r="O1249" i="1"/>
  <c r="O1246" i="1" s="1"/>
  <c r="O3275" i="1"/>
  <c r="O3293" i="1" s="1"/>
  <c r="O3284" i="1"/>
  <c r="O3281" i="1" s="1"/>
  <c r="O195" i="1"/>
  <c r="O213" i="1" s="1"/>
  <c r="O204" i="1"/>
  <c r="O201" i="1" s="1"/>
  <c r="K2230" i="1"/>
  <c r="K2248" i="1" s="1"/>
  <c r="K2239" i="1"/>
  <c r="K2236" i="1" s="1"/>
  <c r="K2725" i="1"/>
  <c r="K2743" i="1" s="1"/>
  <c r="K2734" i="1"/>
  <c r="K2731" i="1" s="1"/>
  <c r="K3330" i="1"/>
  <c r="K3348" i="1" s="1"/>
  <c r="K3339" i="1"/>
  <c r="K3336" i="1" s="1"/>
  <c r="K2780" i="1"/>
  <c r="K2798" i="1" s="1"/>
  <c r="K2789" i="1"/>
  <c r="K2786" i="1" s="1"/>
  <c r="K3660" i="1"/>
  <c r="K3678" i="1" s="1"/>
  <c r="K3669" i="1"/>
  <c r="K3666" i="1" s="1"/>
  <c r="K2450" i="1"/>
  <c r="K2468" i="1" s="1"/>
  <c r="K2459" i="1"/>
  <c r="K2456" i="1" s="1"/>
  <c r="K1460" i="1"/>
  <c r="K1478" i="1" s="1"/>
  <c r="K1469" i="1"/>
  <c r="K1466" i="1" s="1"/>
  <c r="K1405" i="1"/>
  <c r="K1423" i="1" s="1"/>
  <c r="K1414" i="1"/>
  <c r="K1411" i="1" s="1"/>
  <c r="K525" i="1"/>
  <c r="K543" i="1" s="1"/>
  <c r="K534" i="1"/>
  <c r="K531" i="1" s="1"/>
  <c r="K1130" i="1"/>
  <c r="K1148" i="1" s="1"/>
  <c r="K1139" i="1"/>
  <c r="K1136" i="1" s="1"/>
  <c r="K250" i="1"/>
  <c r="K268" i="1" s="1"/>
  <c r="K259" i="1"/>
  <c r="K256" i="1" s="1"/>
  <c r="K2615" i="1"/>
  <c r="K2633" i="1" s="1"/>
  <c r="K2624" i="1"/>
  <c r="K2621" i="1" s="1"/>
  <c r="K2835" i="1"/>
  <c r="K2853" i="1" s="1"/>
  <c r="K2844" i="1"/>
  <c r="K2841" i="1" s="1"/>
  <c r="K3220" i="1"/>
  <c r="K3238" i="1" s="1"/>
  <c r="K3229" i="1"/>
  <c r="K3226" i="1" s="1"/>
  <c r="K1570" i="1"/>
  <c r="K1588" i="1" s="1"/>
  <c r="K1579" i="1"/>
  <c r="K1576" i="1" s="1"/>
  <c r="J1790" i="1"/>
  <c r="J1808" i="1" s="1"/>
  <c r="J1799" i="1"/>
  <c r="J1796" i="1" s="1"/>
  <c r="J1240" i="1"/>
  <c r="J1258" i="1" s="1"/>
  <c r="J1249" i="1"/>
  <c r="J1246" i="1" s="1"/>
  <c r="J910" i="1"/>
  <c r="J928" i="1" s="1"/>
  <c r="J919" i="1"/>
  <c r="J916" i="1" s="1"/>
  <c r="J85" i="1"/>
  <c r="J103" i="1" s="1"/>
  <c r="J94" i="1"/>
  <c r="J91" i="1" s="1"/>
  <c r="J1185" i="1"/>
  <c r="J1203" i="1" s="1"/>
  <c r="J1194" i="1"/>
  <c r="J1191" i="1" s="1"/>
  <c r="J2505" i="1"/>
  <c r="J2523" i="1" s="1"/>
  <c r="J2514" i="1"/>
  <c r="J2511" i="1" s="1"/>
  <c r="J2285" i="1"/>
  <c r="J2303" i="1" s="1"/>
  <c r="J2294" i="1"/>
  <c r="J2291" i="1" s="1"/>
  <c r="J855" i="1"/>
  <c r="J873" i="1" s="1"/>
  <c r="J864" i="1"/>
  <c r="J861" i="1" s="1"/>
  <c r="J3770" i="1"/>
  <c r="J3779" i="1"/>
  <c r="J3330" i="1"/>
  <c r="J3348" i="1" s="1"/>
  <c r="J3339" i="1"/>
  <c r="J3336" i="1" s="1"/>
  <c r="J2890" i="1"/>
  <c r="J2908" i="1" s="1"/>
  <c r="J2899" i="1"/>
  <c r="J2896" i="1" s="1"/>
  <c r="J415" i="1"/>
  <c r="J433" i="1" s="1"/>
  <c r="J424" i="1"/>
  <c r="J421" i="1" s="1"/>
  <c r="J1625" i="1"/>
  <c r="J1643" i="1" s="1"/>
  <c r="J1634" i="1"/>
  <c r="J1631" i="1" s="1"/>
  <c r="J3385" i="1"/>
  <c r="J3403" i="1" s="1"/>
  <c r="J3394" i="1"/>
  <c r="J3391" i="1" s="1"/>
  <c r="J2945" i="1"/>
  <c r="J2963" i="1" s="1"/>
  <c r="J2954" i="1"/>
  <c r="J2951" i="1" s="1"/>
  <c r="J140" i="1"/>
  <c r="J158" i="1" s="1"/>
  <c r="J149" i="1"/>
  <c r="J146" i="1" s="1"/>
  <c r="L3660" i="1"/>
  <c r="L3678" i="1" s="1"/>
  <c r="L3669" i="1"/>
  <c r="L3666" i="1" s="1"/>
  <c r="L2285" i="1"/>
  <c r="L2303" i="1" s="1"/>
  <c r="L2294" i="1"/>
  <c r="L2291" i="1" s="1"/>
  <c r="L1570" i="1"/>
  <c r="L1588" i="1" s="1"/>
  <c r="L1579" i="1"/>
  <c r="L1576" i="1" s="1"/>
  <c r="L1790" i="1"/>
  <c r="L1808" i="1" s="1"/>
  <c r="L1799" i="1"/>
  <c r="L1796" i="1" s="1"/>
  <c r="L415" i="1"/>
  <c r="L433" i="1" s="1"/>
  <c r="L424" i="1"/>
  <c r="L421" i="1" s="1"/>
  <c r="L30" i="1"/>
  <c r="L48" i="1" s="1"/>
  <c r="L39" i="1"/>
  <c r="L36" i="1" s="1"/>
  <c r="L195" i="1"/>
  <c r="L213" i="1" s="1"/>
  <c r="L204" i="1"/>
  <c r="L201" i="1" s="1"/>
  <c r="L305" i="1"/>
  <c r="L323" i="1" s="1"/>
  <c r="L314" i="1"/>
  <c r="L311" i="1" s="1"/>
  <c r="L855" i="1"/>
  <c r="L873" i="1" s="1"/>
  <c r="L864" i="1"/>
  <c r="L861" i="1" s="1"/>
  <c r="L525" i="1"/>
  <c r="L543" i="1" s="1"/>
  <c r="L534" i="1"/>
  <c r="L531" i="1" s="1"/>
  <c r="L635" i="1"/>
  <c r="L653" i="1" s="1"/>
  <c r="L644" i="1"/>
  <c r="L641" i="1" s="1"/>
  <c r="L745" i="1"/>
  <c r="L763" i="1" s="1"/>
  <c r="L754" i="1"/>
  <c r="L751" i="1" s="1"/>
  <c r="L1295" i="1"/>
  <c r="L1313" i="1" s="1"/>
  <c r="L1304" i="1"/>
  <c r="L1301" i="1" s="1"/>
  <c r="L965" i="1"/>
  <c r="L983" i="1" s="1"/>
  <c r="L974" i="1"/>
  <c r="L971" i="1" s="1"/>
  <c r="L1075" i="1"/>
  <c r="L1093" i="1" s="1"/>
  <c r="L1084" i="1"/>
  <c r="L1081" i="1" s="1"/>
  <c r="J2010" i="1"/>
  <c r="J2028" i="1" s="1"/>
  <c r="J2019" i="1"/>
  <c r="J2016" i="1" s="1"/>
  <c r="K336" i="11"/>
  <c r="AM322" i="11"/>
  <c r="K300" i="11"/>
  <c r="L56" i="11"/>
  <c r="Z57" i="11" s="1"/>
  <c r="AN42" i="11"/>
  <c r="AN56" i="11" s="1"/>
  <c r="L322" i="11"/>
  <c r="BP322" i="11" s="1"/>
  <c r="F1680" i="1"/>
  <c r="F1698" i="1" s="1"/>
  <c r="F1689" i="1"/>
  <c r="F1686" i="1" s="1"/>
  <c r="F2010" i="1"/>
  <c r="F2028" i="1" s="1"/>
  <c r="F2019" i="1"/>
  <c r="F2016" i="1" s="1"/>
  <c r="O1900" i="1"/>
  <c r="O1918" i="1" s="1"/>
  <c r="O1909" i="1"/>
  <c r="O1906" i="1" s="1"/>
  <c r="O1680" i="1"/>
  <c r="O1698" i="1" s="1"/>
  <c r="O1689" i="1"/>
  <c r="O1686" i="1" s="1"/>
  <c r="I2120" i="1"/>
  <c r="I2138" i="1" s="1"/>
  <c r="I2129" i="1"/>
  <c r="I2126" i="1" s="1"/>
  <c r="E1900" i="1"/>
  <c r="E1918" i="1" s="1"/>
  <c r="E1909" i="1"/>
  <c r="E1906" i="1" s="1"/>
  <c r="E1955" i="1"/>
  <c r="E1973" i="1" s="1"/>
  <c r="E1964" i="1"/>
  <c r="E1961" i="1" s="1"/>
  <c r="J322" i="12"/>
  <c r="AL42" i="12"/>
  <c r="X57" i="12"/>
  <c r="D1735" i="1"/>
  <c r="D1753" i="1" s="1"/>
  <c r="D1744" i="1"/>
  <c r="D1741" i="1" s="1"/>
  <c r="M2065" i="1"/>
  <c r="M2083" i="1" s="1"/>
  <c r="M2074" i="1"/>
  <c r="M2071" i="1" s="1"/>
  <c r="M2010" i="1"/>
  <c r="M2028" i="1" s="1"/>
  <c r="M2019" i="1"/>
  <c r="M2016" i="1" s="1"/>
  <c r="D2395" i="1"/>
  <c r="D2413" i="1" s="1"/>
  <c r="D2404" i="1"/>
  <c r="D2401" i="1" s="1"/>
  <c r="D525" i="1"/>
  <c r="D543" i="1" s="1"/>
  <c r="D534" i="1"/>
  <c r="D531" i="1" s="1"/>
  <c r="D470" i="1"/>
  <c r="D488" i="1" s="1"/>
  <c r="D479" i="1"/>
  <c r="D476" i="1" s="1"/>
  <c r="D1570" i="1"/>
  <c r="D1588" i="1" s="1"/>
  <c r="D1579" i="1"/>
  <c r="D1576" i="1" s="1"/>
  <c r="D745" i="1"/>
  <c r="D763" i="1" s="1"/>
  <c r="D754" i="1"/>
  <c r="D751" i="1" s="1"/>
  <c r="D580" i="1"/>
  <c r="D598" i="1" s="1"/>
  <c r="D589" i="1"/>
  <c r="D586" i="1" s="1"/>
  <c r="D1790" i="1"/>
  <c r="D1808" i="1" s="1"/>
  <c r="D1799" i="1"/>
  <c r="D1796" i="1" s="1"/>
  <c r="D305" i="1"/>
  <c r="D323" i="1" s="1"/>
  <c r="D314" i="1"/>
  <c r="D311" i="1" s="1"/>
  <c r="D3000" i="1"/>
  <c r="D3018" i="1" s="1"/>
  <c r="D3009" i="1"/>
  <c r="D3006" i="1" s="1"/>
  <c r="D2505" i="1"/>
  <c r="D2523" i="1" s="1"/>
  <c r="D2514" i="1"/>
  <c r="D2511" i="1" s="1"/>
  <c r="D3605" i="1"/>
  <c r="D3623" i="1" s="1"/>
  <c r="D3614" i="1"/>
  <c r="D3611" i="1" s="1"/>
  <c r="D2175" i="1"/>
  <c r="D2193" i="1" s="1"/>
  <c r="D2184" i="1"/>
  <c r="D2181" i="1" s="1"/>
  <c r="D2450" i="1"/>
  <c r="D2468" i="1" s="1"/>
  <c r="D2459" i="1"/>
  <c r="D2456" i="1" s="1"/>
  <c r="D3550" i="1"/>
  <c r="D3568" i="1" s="1"/>
  <c r="D3559" i="1"/>
  <c r="D3556" i="1" s="1"/>
  <c r="M318" i="12"/>
  <c r="AO304" i="12"/>
  <c r="K2065" i="1"/>
  <c r="K2083" i="1" s="1"/>
  <c r="K2074" i="1"/>
  <c r="K2071" i="1" s="1"/>
  <c r="N1900" i="1"/>
  <c r="N1918" i="1" s="1"/>
  <c r="N1909" i="1"/>
  <c r="N1906" i="1" s="1"/>
  <c r="N1735" i="1"/>
  <c r="N1753" i="1" s="1"/>
  <c r="N1744" i="1"/>
  <c r="N1741" i="1" s="1"/>
  <c r="I2505" i="1"/>
  <c r="I2523" i="1" s="1"/>
  <c r="I2514" i="1"/>
  <c r="I2511" i="1" s="1"/>
  <c r="I2835" i="1"/>
  <c r="I2853" i="1" s="1"/>
  <c r="I2844" i="1"/>
  <c r="I2841" i="1" s="1"/>
  <c r="I1845" i="1"/>
  <c r="I1863" i="1" s="1"/>
  <c r="I1854" i="1"/>
  <c r="I1851" i="1" s="1"/>
  <c r="I2175" i="1"/>
  <c r="I2193" i="1" s="1"/>
  <c r="I2184" i="1"/>
  <c r="I2181" i="1" s="1"/>
  <c r="I2945" i="1"/>
  <c r="I2963" i="1" s="1"/>
  <c r="I2954" i="1"/>
  <c r="I2951" i="1" s="1"/>
  <c r="I2780" i="1"/>
  <c r="I2798" i="1" s="1"/>
  <c r="I2789" i="1"/>
  <c r="I2786" i="1" s="1"/>
  <c r="I2670" i="1"/>
  <c r="I2688" i="1" s="1"/>
  <c r="I2679" i="1"/>
  <c r="I2676" i="1" s="1"/>
  <c r="I1460" i="1"/>
  <c r="I1478" i="1" s="1"/>
  <c r="I1469" i="1"/>
  <c r="I1466" i="1" s="1"/>
  <c r="I1020" i="1"/>
  <c r="I1038" i="1" s="1"/>
  <c r="I1029" i="1"/>
  <c r="I1026" i="1" s="1"/>
  <c r="I415" i="1"/>
  <c r="I433" i="1" s="1"/>
  <c r="I424" i="1"/>
  <c r="I421" i="1" s="1"/>
  <c r="I910" i="1"/>
  <c r="I928" i="1" s="1"/>
  <c r="I919" i="1"/>
  <c r="I916" i="1" s="1"/>
  <c r="I195" i="1"/>
  <c r="I213" i="1" s="1"/>
  <c r="I204" i="1"/>
  <c r="I201" i="1" s="1"/>
  <c r="I2725" i="1"/>
  <c r="I2743" i="1" s="1"/>
  <c r="I2734" i="1"/>
  <c r="I2731" i="1" s="1"/>
  <c r="I1130" i="1"/>
  <c r="X859" i="3" s="1"/>
  <c r="X854" i="3" s="1"/>
  <c r="I1120" i="1"/>
  <c r="I1139" i="1"/>
  <c r="I1136" i="1" s="1"/>
  <c r="M2285" i="1"/>
  <c r="M2303" i="1" s="1"/>
  <c r="M2294" i="1"/>
  <c r="M2291" i="1" s="1"/>
  <c r="M2395" i="1"/>
  <c r="M2413" i="1" s="1"/>
  <c r="M2404" i="1"/>
  <c r="M2401" i="1" s="1"/>
  <c r="M2505" i="1"/>
  <c r="M2523" i="1" s="1"/>
  <c r="M2514" i="1"/>
  <c r="M2511" i="1" s="1"/>
  <c r="M3055" i="1"/>
  <c r="M3073" i="1" s="1"/>
  <c r="M3064" i="1"/>
  <c r="M3061" i="1" s="1"/>
  <c r="M2725" i="1"/>
  <c r="M2743" i="1" s="1"/>
  <c r="M2734" i="1"/>
  <c r="M2731" i="1" s="1"/>
  <c r="M2835" i="1"/>
  <c r="M2853" i="1" s="1"/>
  <c r="M2844" i="1"/>
  <c r="M2841" i="1" s="1"/>
  <c r="M2945" i="1"/>
  <c r="M2963" i="1" s="1"/>
  <c r="M2954" i="1"/>
  <c r="M2951" i="1" s="1"/>
  <c r="M3495" i="1"/>
  <c r="M3513" i="1" s="1"/>
  <c r="M3504" i="1"/>
  <c r="M3501" i="1" s="1"/>
  <c r="M3165" i="1"/>
  <c r="M3183" i="1" s="1"/>
  <c r="M3174" i="1"/>
  <c r="M3171" i="1" s="1"/>
  <c r="M3275" i="1"/>
  <c r="M3293" i="1" s="1"/>
  <c r="M3284" i="1"/>
  <c r="M3281" i="1" s="1"/>
  <c r="M3385" i="1"/>
  <c r="M3403" i="1" s="1"/>
  <c r="M3394" i="1"/>
  <c r="M3391" i="1" s="1"/>
  <c r="M1405" i="1"/>
  <c r="M1423" i="1" s="1"/>
  <c r="M1414" i="1"/>
  <c r="M1411" i="1" s="1"/>
  <c r="M1515" i="1"/>
  <c r="M1533" i="1" s="1"/>
  <c r="M1524" i="1"/>
  <c r="M1521" i="1" s="1"/>
  <c r="M85" i="1"/>
  <c r="M103" i="1" s="1"/>
  <c r="M94" i="1"/>
  <c r="M91" i="1" s="1"/>
  <c r="M580" i="1"/>
  <c r="M598" i="1" s="1"/>
  <c r="M589" i="1"/>
  <c r="M586" i="1" s="1"/>
  <c r="AM336" i="10"/>
  <c r="AM300" i="10"/>
  <c r="H2140" i="1"/>
  <c r="H2139" i="1"/>
  <c r="AH2132" i="1"/>
  <c r="H2143" i="1"/>
  <c r="H2142" i="1"/>
  <c r="H2141" i="1"/>
  <c r="H2065" i="1"/>
  <c r="H2083" i="1" s="1"/>
  <c r="H2074" i="1"/>
  <c r="H2071" i="1" s="1"/>
  <c r="H1900" i="1"/>
  <c r="H1918" i="1" s="1"/>
  <c r="H1909" i="1"/>
  <c r="H1906" i="1" s="1"/>
  <c r="J1689" i="1"/>
  <c r="E745" i="1"/>
  <c r="E763" i="1" s="1"/>
  <c r="E754" i="1"/>
  <c r="E751" i="1" s="1"/>
  <c r="E965" i="1"/>
  <c r="E983" i="1" s="1"/>
  <c r="E974" i="1"/>
  <c r="E971" i="1" s="1"/>
  <c r="E3330" i="1"/>
  <c r="E3348" i="1" s="1"/>
  <c r="E3339" i="1"/>
  <c r="E3336" i="1" s="1"/>
  <c r="E1350" i="1"/>
  <c r="E1368" i="1" s="1"/>
  <c r="E1359" i="1"/>
  <c r="E1356" i="1" s="1"/>
  <c r="E1570" i="1"/>
  <c r="E1588" i="1" s="1"/>
  <c r="E1579" i="1"/>
  <c r="E1576" i="1" s="1"/>
  <c r="E360" i="1"/>
  <c r="E378" i="1" s="1"/>
  <c r="E369" i="1"/>
  <c r="E366" i="1" s="1"/>
  <c r="E2725" i="1"/>
  <c r="E2743" i="1" s="1"/>
  <c r="E2734" i="1"/>
  <c r="E2731" i="1" s="1"/>
  <c r="E1515" i="1"/>
  <c r="E1533" i="1" s="1"/>
  <c r="E1524" i="1"/>
  <c r="E1521" i="1" s="1"/>
  <c r="E2340" i="1"/>
  <c r="E2358" i="1" s="1"/>
  <c r="E2349" i="1"/>
  <c r="E2346" i="1" s="1"/>
  <c r="E1185" i="1"/>
  <c r="E1203" i="1" s="1"/>
  <c r="E1194" i="1"/>
  <c r="E1191" i="1" s="1"/>
  <c r="E3550" i="1"/>
  <c r="E3568" i="1" s="1"/>
  <c r="E3559" i="1"/>
  <c r="E3556" i="1" s="1"/>
  <c r="E3770" i="1"/>
  <c r="E3779" i="1"/>
  <c r="E1460" i="1"/>
  <c r="E1478" i="1" s="1"/>
  <c r="E1469" i="1"/>
  <c r="E1466" i="1" s="1"/>
  <c r="E2560" i="1"/>
  <c r="E2578" i="1" s="1"/>
  <c r="E2569" i="1"/>
  <c r="E2566" i="1" s="1"/>
  <c r="N1515" i="1"/>
  <c r="N1533" i="1" s="1"/>
  <c r="N1524" i="1"/>
  <c r="N1521" i="1" s="1"/>
  <c r="N1130" i="1"/>
  <c r="N1148" i="1" s="1"/>
  <c r="N1139" i="1"/>
  <c r="N1136" i="1" s="1"/>
  <c r="N195" i="1"/>
  <c r="N213" i="1" s="1"/>
  <c r="N204" i="1"/>
  <c r="N201" i="1" s="1"/>
  <c r="N305" i="1"/>
  <c r="N323" i="1" s="1"/>
  <c r="N314" i="1"/>
  <c r="N311" i="1" s="1"/>
  <c r="N415" i="1"/>
  <c r="N433" i="1" s="1"/>
  <c r="N424" i="1"/>
  <c r="N421" i="1" s="1"/>
  <c r="N2175" i="1"/>
  <c r="N2193" i="1" s="1"/>
  <c r="N2184" i="1"/>
  <c r="N2181" i="1" s="1"/>
  <c r="N2725" i="1"/>
  <c r="N2743" i="1" s="1"/>
  <c r="N2734" i="1"/>
  <c r="N2731" i="1" s="1"/>
  <c r="N2835" i="1"/>
  <c r="N2853" i="1" s="1"/>
  <c r="N2844" i="1"/>
  <c r="N2841" i="1" s="1"/>
  <c r="N2945" i="1"/>
  <c r="N2963" i="1" s="1"/>
  <c r="N2954" i="1"/>
  <c r="N2951" i="1" s="1"/>
  <c r="N3605" i="1"/>
  <c r="N3623" i="1" s="1"/>
  <c r="N3614" i="1"/>
  <c r="N3611" i="1" s="1"/>
  <c r="N250" i="1"/>
  <c r="N268" i="1" s="1"/>
  <c r="N259" i="1"/>
  <c r="N256" i="1" s="1"/>
  <c r="N800" i="1"/>
  <c r="N818" i="1" s="1"/>
  <c r="N809" i="1"/>
  <c r="N806" i="1" s="1"/>
  <c r="N910" i="1"/>
  <c r="N928" i="1" s="1"/>
  <c r="N919" i="1"/>
  <c r="N916" i="1" s="1"/>
  <c r="N1020" i="1"/>
  <c r="N1038" i="1" s="1"/>
  <c r="N1029" i="1"/>
  <c r="N1026" i="1" s="1"/>
  <c r="N3055" i="1"/>
  <c r="N3073" i="1" s="1"/>
  <c r="N3064" i="1"/>
  <c r="N3061" i="1" s="1"/>
  <c r="N1790" i="1"/>
  <c r="N1808" i="1" s="1"/>
  <c r="N1799" i="1"/>
  <c r="N1796" i="1" s="1"/>
  <c r="L1900" i="1"/>
  <c r="L1918" i="1" s="1"/>
  <c r="L1909" i="1"/>
  <c r="L1906" i="1" s="1"/>
  <c r="K2010" i="1"/>
  <c r="K2028" i="1" s="1"/>
  <c r="K2019" i="1"/>
  <c r="K2016" i="1" s="1"/>
  <c r="AH336" i="10"/>
  <c r="AH300" i="10"/>
  <c r="H3495" i="1"/>
  <c r="H3513" i="1" s="1"/>
  <c r="H3504" i="1"/>
  <c r="H3501" i="1" s="1"/>
  <c r="H3330" i="1"/>
  <c r="H3348" i="1" s="1"/>
  <c r="H3339" i="1"/>
  <c r="H3336" i="1" s="1"/>
  <c r="H1130" i="1"/>
  <c r="H1148" i="1" s="1"/>
  <c r="H1139" i="1"/>
  <c r="H1136" i="1" s="1"/>
  <c r="H3605" i="1"/>
  <c r="H3623" i="1" s="1"/>
  <c r="H3614" i="1"/>
  <c r="H3611" i="1" s="1"/>
  <c r="H2230" i="1"/>
  <c r="H2248" i="1" s="1"/>
  <c r="H2239" i="1"/>
  <c r="H2236" i="1" s="1"/>
  <c r="H1515" i="1"/>
  <c r="H1533" i="1" s="1"/>
  <c r="H1524" i="1"/>
  <c r="H1521" i="1" s="1"/>
  <c r="H3715" i="1"/>
  <c r="H3733" i="1" s="1"/>
  <c r="H3724" i="1"/>
  <c r="H3721" i="1" s="1"/>
  <c r="H2560" i="1"/>
  <c r="H2578" i="1" s="1"/>
  <c r="H2569" i="1"/>
  <c r="H2566" i="1" s="1"/>
  <c r="H3110" i="1"/>
  <c r="H3128" i="1" s="1"/>
  <c r="H3119" i="1"/>
  <c r="H3116" i="1" s="1"/>
  <c r="H3660" i="1"/>
  <c r="H3678" i="1" s="1"/>
  <c r="H3669" i="1"/>
  <c r="H3666" i="1" s="1"/>
  <c r="H3220" i="1"/>
  <c r="H3238" i="1" s="1"/>
  <c r="H3229" i="1"/>
  <c r="H3226" i="1" s="1"/>
  <c r="H2615" i="1"/>
  <c r="H2633" i="1" s="1"/>
  <c r="H2624" i="1"/>
  <c r="H2621" i="1" s="1"/>
  <c r="H2175" i="1"/>
  <c r="H2193" i="1" s="1"/>
  <c r="H2184" i="1"/>
  <c r="H2181" i="1" s="1"/>
  <c r="H1460" i="1"/>
  <c r="H1478" i="1" s="1"/>
  <c r="H1469" i="1"/>
  <c r="H1466" i="1" s="1"/>
  <c r="H1020" i="1"/>
  <c r="H1038" i="1" s="1"/>
  <c r="H1029" i="1"/>
  <c r="H1026" i="1" s="1"/>
  <c r="L322" i="12"/>
  <c r="AN42" i="12"/>
  <c r="L56" i="12"/>
  <c r="Z57" i="12" s="1"/>
  <c r="G1680" i="1"/>
  <c r="G1698" i="1" s="1"/>
  <c r="G1689" i="1"/>
  <c r="G1686" i="1" s="1"/>
  <c r="G745" i="1"/>
  <c r="G763" i="1" s="1"/>
  <c r="G754" i="1"/>
  <c r="G751" i="1" s="1"/>
  <c r="G195" i="1"/>
  <c r="G213" i="1" s="1"/>
  <c r="G204" i="1"/>
  <c r="G201" i="1" s="1"/>
  <c r="G965" i="1"/>
  <c r="G983" i="1" s="1"/>
  <c r="G974" i="1"/>
  <c r="G971" i="1" s="1"/>
  <c r="G855" i="1"/>
  <c r="G873" i="1" s="1"/>
  <c r="G864" i="1"/>
  <c r="G861" i="1" s="1"/>
  <c r="G305" i="1"/>
  <c r="G323" i="1" s="1"/>
  <c r="G314" i="1"/>
  <c r="G311" i="1" s="1"/>
  <c r="G800" i="1"/>
  <c r="G818" i="1" s="1"/>
  <c r="G809" i="1"/>
  <c r="G806" i="1" s="1"/>
  <c r="G250" i="1"/>
  <c r="G268" i="1" s="1"/>
  <c r="G259" i="1"/>
  <c r="G256" i="1" s="1"/>
  <c r="G140" i="1"/>
  <c r="G158" i="1" s="1"/>
  <c r="G149" i="1"/>
  <c r="G146" i="1" s="1"/>
  <c r="G1570" i="1"/>
  <c r="G1588" i="1" s="1"/>
  <c r="G1579" i="1"/>
  <c r="G1576" i="1" s="1"/>
  <c r="G2285" i="1"/>
  <c r="G2303" i="1" s="1"/>
  <c r="G2294" i="1"/>
  <c r="G2291" i="1" s="1"/>
  <c r="G3165" i="1"/>
  <c r="G3183" i="1" s="1"/>
  <c r="G3174" i="1"/>
  <c r="G3171" i="1" s="1"/>
  <c r="G3495" i="1"/>
  <c r="G3513" i="1" s="1"/>
  <c r="G3504" i="1"/>
  <c r="G3501" i="1" s="1"/>
  <c r="G1295" i="1"/>
  <c r="G1313" i="1" s="1"/>
  <c r="G1304" i="1"/>
  <c r="G1301" i="1" s="1"/>
  <c r="F470" i="1"/>
  <c r="F488" i="1" s="1"/>
  <c r="F479" i="1"/>
  <c r="F476" i="1" s="1"/>
  <c r="F3440" i="1"/>
  <c r="F3458" i="1" s="1"/>
  <c r="F3449" i="1"/>
  <c r="F3446" i="1" s="1"/>
  <c r="F3715" i="1"/>
  <c r="F3733" i="1" s="1"/>
  <c r="F3724" i="1"/>
  <c r="F3721" i="1" s="1"/>
  <c r="F3165" i="1"/>
  <c r="F3183" i="1" s="1"/>
  <c r="F3174" i="1"/>
  <c r="F3171" i="1" s="1"/>
  <c r="F1020" i="1"/>
  <c r="F1038" i="1" s="1"/>
  <c r="F1029" i="1"/>
  <c r="F1026" i="1" s="1"/>
  <c r="F2560" i="1"/>
  <c r="F2578" i="1" s="1"/>
  <c r="F2569" i="1"/>
  <c r="F2566" i="1" s="1"/>
  <c r="F910" i="1"/>
  <c r="F928" i="1" s="1"/>
  <c r="F919" i="1"/>
  <c r="F916" i="1" s="1"/>
  <c r="F1130" i="1"/>
  <c r="F1148" i="1" s="1"/>
  <c r="F1139" i="1"/>
  <c r="F1136" i="1" s="1"/>
  <c r="F415" i="1"/>
  <c r="F433" i="1" s="1"/>
  <c r="F424" i="1"/>
  <c r="F421" i="1" s="1"/>
  <c r="F140" i="1"/>
  <c r="F158" i="1" s="1"/>
  <c r="F149" i="1"/>
  <c r="F146" i="1" s="1"/>
  <c r="F2780" i="1"/>
  <c r="F2798" i="1" s="1"/>
  <c r="F2789" i="1"/>
  <c r="F2786" i="1" s="1"/>
  <c r="F250" i="1"/>
  <c r="F268" i="1" s="1"/>
  <c r="F259" i="1"/>
  <c r="F256" i="1" s="1"/>
  <c r="F85" i="1"/>
  <c r="F103" i="1" s="1"/>
  <c r="F94" i="1"/>
  <c r="F91" i="1" s="1"/>
  <c r="F2945" i="1"/>
  <c r="F2963" i="1" s="1"/>
  <c r="F2954" i="1"/>
  <c r="F2951" i="1" s="1"/>
  <c r="F2835" i="1"/>
  <c r="F2853" i="1" s="1"/>
  <c r="F2844" i="1"/>
  <c r="F2841" i="1" s="1"/>
  <c r="O3220" i="1"/>
  <c r="O3238" i="1" s="1"/>
  <c r="O3229" i="1"/>
  <c r="O3226" i="1" s="1"/>
  <c r="O2285" i="1"/>
  <c r="O2303" i="1" s="1"/>
  <c r="O2294" i="1"/>
  <c r="O2291" i="1" s="1"/>
  <c r="O3660" i="1"/>
  <c r="O3678" i="1" s="1"/>
  <c r="O3669" i="1"/>
  <c r="O3666" i="1" s="1"/>
  <c r="O3770" i="1"/>
  <c r="O3779" i="1"/>
  <c r="O360" i="1"/>
  <c r="O378" i="1" s="1"/>
  <c r="O369" i="1"/>
  <c r="O366" i="1" s="1"/>
  <c r="O85" i="1"/>
  <c r="O103" i="1" s="1"/>
  <c r="O94" i="1"/>
  <c r="O91" i="1" s="1"/>
  <c r="O140" i="1"/>
  <c r="O158" i="1" s="1"/>
  <c r="O149" i="1"/>
  <c r="O146" i="1" s="1"/>
  <c r="O250" i="1"/>
  <c r="O268" i="1" s="1"/>
  <c r="O259" i="1"/>
  <c r="O256" i="1" s="1"/>
  <c r="O800" i="1"/>
  <c r="O818" i="1" s="1"/>
  <c r="O809" i="1"/>
  <c r="O806" i="1" s="1"/>
  <c r="O1185" i="1"/>
  <c r="O1203" i="1" s="1"/>
  <c r="O1194" i="1"/>
  <c r="O1191" i="1" s="1"/>
  <c r="O745" i="1"/>
  <c r="O763" i="1" s="1"/>
  <c r="O754" i="1"/>
  <c r="O751" i="1" s="1"/>
  <c r="O855" i="1"/>
  <c r="O873" i="1" s="1"/>
  <c r="O864" i="1"/>
  <c r="O861" i="1" s="1"/>
  <c r="O965" i="1"/>
  <c r="O983" i="1" s="1"/>
  <c r="O974" i="1"/>
  <c r="O971" i="1" s="1"/>
  <c r="O1515" i="1"/>
  <c r="O1533" i="1" s="1"/>
  <c r="O1524" i="1"/>
  <c r="O1521" i="1" s="1"/>
  <c r="O1295" i="1"/>
  <c r="O1313" i="1" s="1"/>
  <c r="O1304" i="1"/>
  <c r="O1301" i="1" s="1"/>
  <c r="O2230" i="1"/>
  <c r="O2248" i="1" s="1"/>
  <c r="O2239" i="1"/>
  <c r="O2236" i="1" s="1"/>
  <c r="K3715" i="1"/>
  <c r="K3733" i="1" s="1"/>
  <c r="K3724" i="1"/>
  <c r="K3721" i="1" s="1"/>
  <c r="K85" i="1"/>
  <c r="K103" i="1" s="1"/>
  <c r="K94" i="1"/>
  <c r="K91" i="1" s="1"/>
  <c r="K1790" i="1"/>
  <c r="K1808" i="1" s="1"/>
  <c r="K1799" i="1"/>
  <c r="K1796" i="1" s="1"/>
  <c r="K3000" i="1"/>
  <c r="K3018" i="1" s="1"/>
  <c r="K3009" i="1"/>
  <c r="K3006" i="1" s="1"/>
  <c r="K3055" i="1"/>
  <c r="K3073" i="1" s="1"/>
  <c r="K3064" i="1"/>
  <c r="K3061" i="1" s="1"/>
  <c r="K3550" i="1"/>
  <c r="K3568" i="1" s="1"/>
  <c r="K3559" i="1"/>
  <c r="K3556" i="1" s="1"/>
  <c r="K910" i="1"/>
  <c r="K928" i="1" s="1"/>
  <c r="K919" i="1"/>
  <c r="K916" i="1" s="1"/>
  <c r="K3605" i="1"/>
  <c r="K3623" i="1" s="1"/>
  <c r="K3614" i="1"/>
  <c r="K3611" i="1" s="1"/>
  <c r="K800" i="1"/>
  <c r="K818" i="1" s="1"/>
  <c r="K809" i="1"/>
  <c r="K806" i="1" s="1"/>
  <c r="K360" i="1"/>
  <c r="K378" i="1" s="1"/>
  <c r="K369" i="1"/>
  <c r="K366" i="1" s="1"/>
  <c r="K3495" i="1"/>
  <c r="K3513" i="1" s="1"/>
  <c r="K3504" i="1"/>
  <c r="K3501" i="1" s="1"/>
  <c r="K2340" i="1"/>
  <c r="K2358" i="1" s="1"/>
  <c r="K2349" i="1"/>
  <c r="K2346" i="1" s="1"/>
  <c r="K2890" i="1"/>
  <c r="K2908" i="1" s="1"/>
  <c r="K2899" i="1"/>
  <c r="K2896" i="1" s="1"/>
  <c r="K3275" i="1"/>
  <c r="K3293" i="1" s="1"/>
  <c r="K3284" i="1"/>
  <c r="K3281" i="1" s="1"/>
  <c r="K1625" i="1"/>
  <c r="K1643" i="1" s="1"/>
  <c r="K1634" i="1"/>
  <c r="K1631" i="1" s="1"/>
  <c r="J3000" i="1"/>
  <c r="J3018" i="1" s="1"/>
  <c r="J3009" i="1"/>
  <c r="J3006" i="1" s="1"/>
  <c r="J2450" i="1"/>
  <c r="J2468" i="1" s="1"/>
  <c r="J2459" i="1"/>
  <c r="J2456" i="1" s="1"/>
  <c r="J1460" i="1"/>
  <c r="J1478" i="1" s="1"/>
  <c r="J1469" i="1"/>
  <c r="J1466" i="1" s="1"/>
  <c r="J1020" i="1"/>
  <c r="J1038" i="1" s="1"/>
  <c r="J1029" i="1"/>
  <c r="J1026" i="1" s="1"/>
  <c r="J580" i="1"/>
  <c r="J598" i="1" s="1"/>
  <c r="J589" i="1"/>
  <c r="J586" i="1" s="1"/>
  <c r="J1350" i="1"/>
  <c r="J1368" i="1" s="1"/>
  <c r="J1359" i="1"/>
  <c r="J1356" i="1" s="1"/>
  <c r="J2395" i="1"/>
  <c r="J2413" i="1" s="1"/>
  <c r="J2404" i="1"/>
  <c r="J2401" i="1" s="1"/>
  <c r="J2175" i="1"/>
  <c r="J2193" i="1" s="1"/>
  <c r="J2184" i="1"/>
  <c r="J2181" i="1" s="1"/>
  <c r="J2835" i="1"/>
  <c r="J2853" i="1" s="1"/>
  <c r="J2844" i="1"/>
  <c r="J2841" i="1" s="1"/>
  <c r="J3660" i="1"/>
  <c r="J3678" i="1" s="1"/>
  <c r="J3669" i="1"/>
  <c r="J3666" i="1" s="1"/>
  <c r="J2780" i="1"/>
  <c r="J2798" i="1" s="1"/>
  <c r="J2789" i="1"/>
  <c r="J2786" i="1" s="1"/>
  <c r="J2230" i="1"/>
  <c r="J2248" i="1" s="1"/>
  <c r="J2239" i="1"/>
  <c r="J2236" i="1" s="1"/>
  <c r="J470" i="1"/>
  <c r="J488" i="1" s="1"/>
  <c r="J479" i="1"/>
  <c r="J476" i="1" s="1"/>
  <c r="J1570" i="1"/>
  <c r="J1588" i="1" s="1"/>
  <c r="J1579" i="1"/>
  <c r="J1576" i="1" s="1"/>
  <c r="J745" i="1"/>
  <c r="J763" i="1" s="1"/>
  <c r="J754" i="1"/>
  <c r="J751" i="1" s="1"/>
  <c r="J3550" i="1"/>
  <c r="J3568" i="1" s="1"/>
  <c r="J3559" i="1"/>
  <c r="J3556" i="1" s="1"/>
  <c r="L3495" i="1"/>
  <c r="L3513" i="1" s="1"/>
  <c r="L3504" i="1"/>
  <c r="L3501" i="1" s="1"/>
  <c r="L3550" i="1"/>
  <c r="L3568" i="1" s="1"/>
  <c r="L3559" i="1"/>
  <c r="L3556" i="1" s="1"/>
  <c r="L3715" i="1"/>
  <c r="L3733" i="1" s="1"/>
  <c r="L3724" i="1"/>
  <c r="L3721" i="1" s="1"/>
  <c r="L85" i="1"/>
  <c r="L103" i="1" s="1"/>
  <c r="L94" i="1"/>
  <c r="L91" i="1" s="1"/>
  <c r="L580" i="1"/>
  <c r="L598" i="1" s="1"/>
  <c r="L589" i="1"/>
  <c r="L586" i="1" s="1"/>
  <c r="L250" i="1"/>
  <c r="L268" i="1" s="1"/>
  <c r="L259" i="1"/>
  <c r="L256" i="1" s="1"/>
  <c r="L360" i="1"/>
  <c r="L378" i="1" s="1"/>
  <c r="L369" i="1"/>
  <c r="L366" i="1" s="1"/>
  <c r="L470" i="1"/>
  <c r="L488" i="1" s="1"/>
  <c r="L479" i="1"/>
  <c r="L476" i="1" s="1"/>
  <c r="L1020" i="1"/>
  <c r="L1038" i="1" s="1"/>
  <c r="L1029" i="1"/>
  <c r="L1026" i="1" s="1"/>
  <c r="L690" i="1"/>
  <c r="L708" i="1" s="1"/>
  <c r="L699" i="1"/>
  <c r="L696" i="1" s="1"/>
  <c r="L800" i="1"/>
  <c r="L818" i="1" s="1"/>
  <c r="L809" i="1"/>
  <c r="L806" i="1" s="1"/>
  <c r="L910" i="1"/>
  <c r="L928" i="1" s="1"/>
  <c r="L919" i="1"/>
  <c r="L916" i="1" s="1"/>
  <c r="L1460" i="1"/>
  <c r="L1478" i="1" s="1"/>
  <c r="L1469" i="1"/>
  <c r="L1466" i="1" s="1"/>
  <c r="L1130" i="1"/>
  <c r="L1148" i="1" s="1"/>
  <c r="L1139" i="1"/>
  <c r="L1136" i="1" s="1"/>
  <c r="L1240" i="1"/>
  <c r="L1258" i="1" s="1"/>
  <c r="L1249" i="1"/>
  <c r="L1246" i="1" s="1"/>
  <c r="AG336" i="10"/>
  <c r="AG300" i="10"/>
  <c r="O336" i="11"/>
  <c r="AQ322" i="11"/>
  <c r="O300" i="11"/>
  <c r="F1900" i="1"/>
  <c r="F1918" i="1" s="1"/>
  <c r="F1909" i="1"/>
  <c r="F1906" i="1" s="1"/>
  <c r="F2065" i="1"/>
  <c r="F2083" i="1" s="1"/>
  <c r="F2074" i="1"/>
  <c r="F2071" i="1" s="1"/>
  <c r="O1735" i="1"/>
  <c r="O1753" i="1" s="1"/>
  <c r="O1744" i="1"/>
  <c r="O1741" i="1" s="1"/>
  <c r="O322" i="12"/>
  <c r="AQ42" i="12"/>
  <c r="O56" i="12"/>
  <c r="AC57" i="12" s="1"/>
  <c r="I1680" i="1"/>
  <c r="I1698" i="1" s="1"/>
  <c r="I1689" i="1"/>
  <c r="I1686" i="1" s="1"/>
  <c r="E1680" i="1"/>
  <c r="E1698" i="1" s="1"/>
  <c r="E1689" i="1"/>
  <c r="E1686" i="1" s="1"/>
  <c r="E2120" i="1"/>
  <c r="E2138" i="1" s="1"/>
  <c r="E2129" i="1"/>
  <c r="E2126" i="1" s="1"/>
  <c r="AI336" i="10"/>
  <c r="AI300" i="10"/>
  <c r="D2065" i="1"/>
  <c r="D2083" i="1" s="1"/>
  <c r="D2074" i="1"/>
  <c r="D2071" i="1" s="1"/>
  <c r="D2120" i="1"/>
  <c r="D2138" i="1" s="1"/>
  <c r="D2129" i="1"/>
  <c r="D2126" i="1" s="1"/>
  <c r="M1680" i="1"/>
  <c r="M1698" i="1" s="1"/>
  <c r="M1689" i="1"/>
  <c r="M1686" i="1" s="1"/>
  <c r="M1955" i="1"/>
  <c r="M1973" i="1" s="1"/>
  <c r="M1964" i="1"/>
  <c r="M1961" i="1" s="1"/>
  <c r="D2780" i="1"/>
  <c r="D2798" i="1" s="1"/>
  <c r="D2789" i="1"/>
  <c r="D2786" i="1" s="1"/>
  <c r="D1130" i="1"/>
  <c r="D1148" i="1" s="1"/>
  <c r="D1139" i="1"/>
  <c r="D1136" i="1" s="1"/>
  <c r="D85" i="1"/>
  <c r="D103" i="1" s="1"/>
  <c r="D94" i="1"/>
  <c r="D91" i="1" s="1"/>
  <c r="D2890" i="1"/>
  <c r="D2908" i="1" s="1"/>
  <c r="D2899" i="1"/>
  <c r="D2896" i="1" s="1"/>
  <c r="D1240" i="1"/>
  <c r="D1258" i="1" s="1"/>
  <c r="D1249" i="1"/>
  <c r="D1246" i="1" s="1"/>
  <c r="D965" i="1"/>
  <c r="D983" i="1" s="1"/>
  <c r="D974" i="1"/>
  <c r="D971" i="1" s="1"/>
  <c r="D2560" i="1"/>
  <c r="D2578" i="1" s="1"/>
  <c r="D2569" i="1"/>
  <c r="D2566" i="1" s="1"/>
  <c r="D910" i="1"/>
  <c r="D928" i="1" s="1"/>
  <c r="D919" i="1"/>
  <c r="D916" i="1" s="1"/>
  <c r="D1075" i="1"/>
  <c r="D1093" i="1" s="1"/>
  <c r="D1084" i="1"/>
  <c r="D1081" i="1" s="1"/>
  <c r="D2670" i="1"/>
  <c r="D2688" i="1" s="1"/>
  <c r="D2679" i="1"/>
  <c r="D2676" i="1" s="1"/>
  <c r="D415" i="1"/>
  <c r="D433" i="1" s="1"/>
  <c r="D424" i="1"/>
  <c r="D421" i="1" s="1"/>
  <c r="D3110" i="1"/>
  <c r="D3128" i="1" s="1"/>
  <c r="D3119" i="1"/>
  <c r="D3116" i="1" s="1"/>
  <c r="D2835" i="1"/>
  <c r="D2853" i="1" s="1"/>
  <c r="D2844" i="1"/>
  <c r="D2841" i="1" s="1"/>
  <c r="D195" i="1"/>
  <c r="D213" i="1" s="1"/>
  <c r="D204" i="1"/>
  <c r="D201" i="1" s="1"/>
  <c r="M318" i="11"/>
  <c r="AO304" i="11"/>
  <c r="AO318" i="11" s="1"/>
  <c r="K1680" i="1"/>
  <c r="K1698" i="1" s="1"/>
  <c r="K1689" i="1"/>
  <c r="K1686" i="1" s="1"/>
  <c r="N2065" i="1"/>
  <c r="N2083" i="1" s="1"/>
  <c r="N2074" i="1"/>
  <c r="N2071" i="1" s="1"/>
  <c r="N2120" i="1"/>
  <c r="N2138" i="1" s="1"/>
  <c r="N2129" i="1"/>
  <c r="N2126" i="1" s="1"/>
  <c r="I3605" i="1"/>
  <c r="I3623" i="1" s="1"/>
  <c r="I3614" i="1"/>
  <c r="I3611" i="1" s="1"/>
  <c r="I3660" i="1"/>
  <c r="I3678" i="1" s="1"/>
  <c r="I3669" i="1"/>
  <c r="I3666" i="1" s="1"/>
  <c r="I580" i="1"/>
  <c r="I598" i="1" s="1"/>
  <c r="I589" i="1"/>
  <c r="I586" i="1" s="1"/>
  <c r="I3110" i="1"/>
  <c r="I3128" i="1" s="1"/>
  <c r="I3119" i="1"/>
  <c r="I3116" i="1" s="1"/>
  <c r="I2395" i="1"/>
  <c r="I2413" i="1" s="1"/>
  <c r="I2404" i="1"/>
  <c r="I2401" i="1" s="1"/>
  <c r="I1240" i="1"/>
  <c r="I1258" i="1" s="1"/>
  <c r="I1249" i="1"/>
  <c r="I1246" i="1" s="1"/>
  <c r="I1405" i="1"/>
  <c r="I1427" i="1" s="1"/>
  <c r="I1414" i="1"/>
  <c r="I1411" i="1" s="1"/>
  <c r="I1395" i="1"/>
  <c r="I470" i="1"/>
  <c r="I488" i="1" s="1"/>
  <c r="I479" i="1"/>
  <c r="I476" i="1" s="1"/>
  <c r="I85" i="1"/>
  <c r="I103" i="1" s="1"/>
  <c r="I94" i="1"/>
  <c r="I91" i="1" s="1"/>
  <c r="I3275" i="1"/>
  <c r="I3293" i="1" s="1"/>
  <c r="I3284" i="1"/>
  <c r="I3281" i="1" s="1"/>
  <c r="I635" i="1"/>
  <c r="I653" i="1" s="1"/>
  <c r="I644" i="1"/>
  <c r="I641" i="1" s="1"/>
  <c r="I3495" i="1"/>
  <c r="I3513" i="1" s="1"/>
  <c r="I3504" i="1"/>
  <c r="I3501" i="1" s="1"/>
  <c r="I2615" i="1"/>
  <c r="I2633" i="1" s="1"/>
  <c r="I2624" i="1"/>
  <c r="I2621" i="1" s="1"/>
  <c r="I140" i="1"/>
  <c r="I158" i="1" s="1"/>
  <c r="I149" i="1"/>
  <c r="I146" i="1" s="1"/>
  <c r="M30" i="1"/>
  <c r="M48" i="1" s="1"/>
  <c r="M39" i="1"/>
  <c r="M36" i="1" s="1"/>
  <c r="M195" i="1"/>
  <c r="M213" i="1" s="1"/>
  <c r="M204" i="1"/>
  <c r="M201" i="1" s="1"/>
  <c r="M305" i="1"/>
  <c r="M323" i="1" s="1"/>
  <c r="M314" i="1"/>
  <c r="M311" i="1" s="1"/>
  <c r="M855" i="1"/>
  <c r="M873" i="1" s="1"/>
  <c r="M864" i="1"/>
  <c r="M861" i="1" s="1"/>
  <c r="M525" i="1"/>
  <c r="M543" i="1" s="1"/>
  <c r="M534" i="1"/>
  <c r="M531" i="1" s="1"/>
  <c r="M635" i="1"/>
  <c r="M653" i="1" s="1"/>
  <c r="M644" i="1"/>
  <c r="M641" i="1" s="1"/>
  <c r="M745" i="1"/>
  <c r="M763" i="1" s="1"/>
  <c r="M754" i="1"/>
  <c r="M751" i="1" s="1"/>
  <c r="M1295" i="1"/>
  <c r="M1313" i="1" s="1"/>
  <c r="M1304" i="1"/>
  <c r="M1301" i="1" s="1"/>
  <c r="M965" i="1"/>
  <c r="M983" i="1" s="1"/>
  <c r="M974" i="1"/>
  <c r="M971" i="1" s="1"/>
  <c r="M1075" i="1"/>
  <c r="M1093" i="1" s="1"/>
  <c r="M1084" i="1"/>
  <c r="M1081" i="1" s="1"/>
  <c r="M1185" i="1"/>
  <c r="M1203" i="1" s="1"/>
  <c r="M1194" i="1"/>
  <c r="M1191" i="1" s="1"/>
  <c r="M140" i="1"/>
  <c r="M158" i="1" s="1"/>
  <c r="M149" i="1"/>
  <c r="M146" i="1" s="1"/>
  <c r="M1625" i="1"/>
  <c r="M1643" i="1" s="1"/>
  <c r="M1634" i="1"/>
  <c r="M1631" i="1" s="1"/>
  <c r="M1845" i="1"/>
  <c r="M1863" i="1" s="1"/>
  <c r="M1854" i="1"/>
  <c r="M1851" i="1" s="1"/>
  <c r="M2230" i="1"/>
  <c r="M2248" i="1" s="1"/>
  <c r="M2239" i="1"/>
  <c r="M2236" i="1" s="1"/>
  <c r="M2780" i="1"/>
  <c r="M2798" i="1" s="1"/>
  <c r="M2789" i="1"/>
  <c r="M2786" i="1" s="1"/>
  <c r="G1924" i="1"/>
  <c r="G1931" i="1" s="1"/>
  <c r="G1937" i="1"/>
  <c r="N300" i="11"/>
  <c r="N336" i="11"/>
  <c r="AP322" i="11"/>
  <c r="H1735" i="1"/>
  <c r="H1753" i="1" s="1"/>
  <c r="H1744" i="1"/>
  <c r="H1741" i="1" s="1"/>
  <c r="AK336" i="10"/>
  <c r="AK300" i="10"/>
  <c r="J1955" i="1"/>
  <c r="J1973" i="1" s="1"/>
  <c r="J1964" i="1"/>
  <c r="J1961" i="1" s="1"/>
  <c r="AQ336" i="10"/>
  <c r="AQ300" i="10"/>
  <c r="E1020" i="1"/>
  <c r="E1038" i="1" s="1"/>
  <c r="E1029" i="1"/>
  <c r="E1026" i="1" s="1"/>
  <c r="E195" i="1"/>
  <c r="E213" i="1" s="1"/>
  <c r="E204" i="1"/>
  <c r="E201" i="1" s="1"/>
  <c r="E250" i="1"/>
  <c r="E268" i="1" s="1"/>
  <c r="E259" i="1"/>
  <c r="E256" i="1" s="1"/>
  <c r="E3165" i="1"/>
  <c r="E3183" i="1" s="1"/>
  <c r="E3174" i="1"/>
  <c r="E3171" i="1" s="1"/>
  <c r="E3605" i="1"/>
  <c r="E3623" i="1" s="1"/>
  <c r="E3614" i="1"/>
  <c r="E3611" i="1" s="1"/>
  <c r="E305" i="1"/>
  <c r="E323" i="1" s="1"/>
  <c r="E314" i="1"/>
  <c r="E311" i="1" s="1"/>
  <c r="E2670" i="1"/>
  <c r="E2688" i="1" s="1"/>
  <c r="E2679" i="1"/>
  <c r="E2676" i="1" s="1"/>
  <c r="E2890" i="1"/>
  <c r="E2908" i="1" s="1"/>
  <c r="E2899" i="1"/>
  <c r="E2896" i="1" s="1"/>
  <c r="E3110" i="1"/>
  <c r="E3128" i="1" s="1"/>
  <c r="E3119" i="1"/>
  <c r="E3116" i="1" s="1"/>
  <c r="E415" i="1"/>
  <c r="E433" i="1" s="1"/>
  <c r="E424" i="1"/>
  <c r="E421" i="1" s="1"/>
  <c r="E2945" i="1"/>
  <c r="E2963" i="1" s="1"/>
  <c r="E2954" i="1"/>
  <c r="E2951" i="1" s="1"/>
  <c r="E3440" i="1"/>
  <c r="E3458" i="1" s="1"/>
  <c r="E3449" i="1"/>
  <c r="E3446" i="1" s="1"/>
  <c r="E2175" i="1"/>
  <c r="E2193" i="1" s="1"/>
  <c r="E2184" i="1"/>
  <c r="E2181" i="1" s="1"/>
  <c r="E3275" i="1"/>
  <c r="E3293" i="1" s="1"/>
  <c r="E3284" i="1"/>
  <c r="E3281" i="1" s="1"/>
  <c r="N1570" i="1"/>
  <c r="N1588" i="1" s="1"/>
  <c r="N1579" i="1"/>
  <c r="N1576" i="1" s="1"/>
  <c r="N1405" i="1"/>
  <c r="N1423" i="1" s="1"/>
  <c r="N1414" i="1"/>
  <c r="N1411" i="1" s="1"/>
  <c r="N2285" i="1"/>
  <c r="N2303" i="1" s="1"/>
  <c r="N2294" i="1"/>
  <c r="N2291" i="1" s="1"/>
  <c r="N2395" i="1"/>
  <c r="N2413" i="1" s="1"/>
  <c r="N2404" i="1"/>
  <c r="N2401" i="1" s="1"/>
  <c r="N2505" i="1"/>
  <c r="N2523" i="1" s="1"/>
  <c r="N2514" i="1"/>
  <c r="N2511" i="1" s="1"/>
  <c r="N1845" i="1"/>
  <c r="N1863" i="1" s="1"/>
  <c r="N1854" i="1"/>
  <c r="N1851" i="1" s="1"/>
  <c r="N2670" i="1"/>
  <c r="N2688" i="1" s="1"/>
  <c r="N2679" i="1"/>
  <c r="N2676" i="1" s="1"/>
  <c r="N2780" i="1"/>
  <c r="N2798" i="1" s="1"/>
  <c r="N2789" i="1"/>
  <c r="N2786" i="1" s="1"/>
  <c r="N2890" i="1"/>
  <c r="N2908" i="1" s="1"/>
  <c r="N2899" i="1"/>
  <c r="N2896" i="1" s="1"/>
  <c r="N3550" i="1"/>
  <c r="N3568" i="1" s="1"/>
  <c r="N3559" i="1"/>
  <c r="N3556" i="1" s="1"/>
  <c r="N525" i="1"/>
  <c r="N543" i="1" s="1"/>
  <c r="N534" i="1"/>
  <c r="N531" i="1" s="1"/>
  <c r="N1075" i="1"/>
  <c r="N1093" i="1" s="1"/>
  <c r="N1084" i="1"/>
  <c r="N1081" i="1" s="1"/>
  <c r="N1185" i="1"/>
  <c r="N1203" i="1" s="1"/>
  <c r="N1194" i="1"/>
  <c r="N1191" i="1" s="1"/>
  <c r="N1295" i="1"/>
  <c r="N1313" i="1" s="1"/>
  <c r="N1304" i="1"/>
  <c r="N1301" i="1" s="1"/>
  <c r="N1240" i="1"/>
  <c r="N1258" i="1" s="1"/>
  <c r="N1249" i="1"/>
  <c r="N1246" i="1" s="1"/>
  <c r="L2010" i="1"/>
  <c r="L2028" i="1" s="1"/>
  <c r="L2019" i="1"/>
  <c r="L2016" i="1" s="1"/>
  <c r="L1955" i="1"/>
  <c r="L1973" i="1" s="1"/>
  <c r="L1964" i="1"/>
  <c r="L1961" i="1" s="1"/>
  <c r="K318" i="12"/>
  <c r="AM304" i="12"/>
  <c r="AJ336" i="10"/>
  <c r="AJ300" i="10"/>
  <c r="H360" i="1"/>
  <c r="H378" i="1" s="1"/>
  <c r="H369" i="1"/>
  <c r="H366" i="1" s="1"/>
  <c r="H1075" i="1"/>
  <c r="H1093" i="1" s="1"/>
  <c r="H1084" i="1"/>
  <c r="H1081" i="1" s="1"/>
  <c r="H3165" i="1"/>
  <c r="H3183" i="1" s="1"/>
  <c r="H3174" i="1"/>
  <c r="H3171" i="1" s="1"/>
  <c r="H1625" i="1"/>
  <c r="H1643" i="1" s="1"/>
  <c r="H1634" i="1"/>
  <c r="H1631" i="1" s="1"/>
  <c r="H2945" i="1"/>
  <c r="H2963" i="1" s="1"/>
  <c r="H2954" i="1"/>
  <c r="H2951" i="1" s="1"/>
  <c r="H1790" i="1"/>
  <c r="H1808" i="1" s="1"/>
  <c r="H1799" i="1"/>
  <c r="H1796" i="1" s="1"/>
  <c r="H3055" i="1"/>
  <c r="H3073" i="1" s="1"/>
  <c r="H3064" i="1"/>
  <c r="H3061" i="1" s="1"/>
  <c r="H415" i="1"/>
  <c r="H433" i="1" s="1"/>
  <c r="H424" i="1"/>
  <c r="H421" i="1" s="1"/>
  <c r="H85" i="1"/>
  <c r="H103" i="1" s="1"/>
  <c r="H94" i="1"/>
  <c r="H91" i="1" s="1"/>
  <c r="H2505" i="1"/>
  <c r="H2523" i="1" s="1"/>
  <c r="H2514" i="1"/>
  <c r="H2511" i="1" s="1"/>
  <c r="H1845" i="1"/>
  <c r="H1863" i="1" s="1"/>
  <c r="H1854" i="1"/>
  <c r="H1851" i="1" s="1"/>
  <c r="H965" i="1"/>
  <c r="H983" i="1" s="1"/>
  <c r="H974" i="1"/>
  <c r="H971" i="1" s="1"/>
  <c r="H3770" i="1"/>
  <c r="H3779" i="1"/>
  <c r="H1185" i="1"/>
  <c r="H1203" i="1" s="1"/>
  <c r="H1194" i="1"/>
  <c r="H1191" i="1" s="1"/>
  <c r="H3275" i="1"/>
  <c r="H3293" i="1" s="1"/>
  <c r="H3284" i="1"/>
  <c r="H3281" i="1" s="1"/>
  <c r="AF336" i="10"/>
  <c r="AF300" i="10"/>
  <c r="G1955" i="1"/>
  <c r="G1973" i="1" s="1"/>
  <c r="G1964" i="1"/>
  <c r="G1961" i="1" s="1"/>
  <c r="G2010" i="1"/>
  <c r="G2028" i="1" s="1"/>
  <c r="G2019" i="1"/>
  <c r="G2016" i="1" s="1"/>
  <c r="AN336" i="10"/>
  <c r="AN300" i="10"/>
  <c r="G2230" i="1"/>
  <c r="G2248" i="1" s="1"/>
  <c r="G2239" i="1"/>
  <c r="G2236" i="1" s="1"/>
  <c r="G1405" i="1"/>
  <c r="G1423" i="1" s="1"/>
  <c r="G1414" i="1"/>
  <c r="G1411" i="1" s="1"/>
  <c r="G1020" i="1"/>
  <c r="G1038" i="1" s="1"/>
  <c r="G1029" i="1"/>
  <c r="G1026" i="1" s="1"/>
  <c r="G470" i="1"/>
  <c r="G488" i="1" s="1"/>
  <c r="G479" i="1"/>
  <c r="G476" i="1" s="1"/>
  <c r="G2725" i="1"/>
  <c r="G2743" i="1" s="1"/>
  <c r="G2734" i="1"/>
  <c r="G2731" i="1" s="1"/>
  <c r="G690" i="1"/>
  <c r="G708" i="1" s="1"/>
  <c r="G699" i="1"/>
  <c r="G696" i="1" s="1"/>
  <c r="G580" i="1"/>
  <c r="G598" i="1" s="1"/>
  <c r="G589" i="1"/>
  <c r="G586" i="1" s="1"/>
  <c r="G1515" i="1"/>
  <c r="G1533" i="1" s="1"/>
  <c r="G1524" i="1"/>
  <c r="G1521" i="1" s="1"/>
  <c r="G360" i="1"/>
  <c r="G378" i="1" s="1"/>
  <c r="G369" i="1"/>
  <c r="G366" i="1" s="1"/>
  <c r="G2560" i="1"/>
  <c r="G2578" i="1" s="1"/>
  <c r="G2569" i="1"/>
  <c r="G2566" i="1" s="1"/>
  <c r="G2450" i="1"/>
  <c r="G2468" i="1" s="1"/>
  <c r="G2459" i="1"/>
  <c r="G2456" i="1" s="1"/>
  <c r="G1625" i="1"/>
  <c r="G1643" i="1" s="1"/>
  <c r="G1634" i="1"/>
  <c r="G1631" i="1" s="1"/>
  <c r="G910" i="1"/>
  <c r="G928" i="1" s="1"/>
  <c r="G919" i="1"/>
  <c r="G916" i="1" s="1"/>
  <c r="F2670" i="1"/>
  <c r="F2688" i="1" s="1"/>
  <c r="F2679" i="1"/>
  <c r="F2676" i="1" s="1"/>
  <c r="F690" i="1"/>
  <c r="F708" i="1" s="1"/>
  <c r="F699" i="1"/>
  <c r="F696" i="1" s="1"/>
  <c r="F3605" i="1"/>
  <c r="F3623" i="1" s="1"/>
  <c r="F3614" i="1"/>
  <c r="F3611" i="1" s="1"/>
  <c r="F1790" i="1"/>
  <c r="F1808" i="1" s="1"/>
  <c r="F1799" i="1"/>
  <c r="F1796" i="1" s="1"/>
  <c r="F3385" i="1"/>
  <c r="F3403" i="1" s="1"/>
  <c r="F3394" i="1"/>
  <c r="F3391" i="1" s="1"/>
  <c r="F800" i="1"/>
  <c r="F818" i="1" s="1"/>
  <c r="F809" i="1"/>
  <c r="F806" i="1" s="1"/>
  <c r="F195" i="1"/>
  <c r="F213" i="1" s="1"/>
  <c r="F204" i="1"/>
  <c r="F201" i="1" s="1"/>
  <c r="F3660" i="1"/>
  <c r="F3678" i="1" s="1"/>
  <c r="F3669" i="1"/>
  <c r="F3666" i="1" s="1"/>
  <c r="F3770" i="1"/>
  <c r="F3779" i="1"/>
  <c r="F3055" i="1"/>
  <c r="F3073" i="1" s="1"/>
  <c r="F3064" i="1"/>
  <c r="F3061" i="1" s="1"/>
  <c r="F2175" i="1"/>
  <c r="F2193" i="1" s="1"/>
  <c r="F2184" i="1"/>
  <c r="F2181" i="1" s="1"/>
  <c r="F305" i="1"/>
  <c r="F323" i="1" s="1"/>
  <c r="F314" i="1"/>
  <c r="F311" i="1" s="1"/>
  <c r="F1240" i="1"/>
  <c r="F1258" i="1" s="1"/>
  <c r="F1249" i="1"/>
  <c r="F1246" i="1" s="1"/>
  <c r="F2395" i="1"/>
  <c r="F2413" i="1" s="1"/>
  <c r="F2404" i="1"/>
  <c r="F2401" i="1" s="1"/>
  <c r="F2340" i="1"/>
  <c r="F2358" i="1" s="1"/>
  <c r="F2349" i="1"/>
  <c r="F2346" i="1" s="1"/>
  <c r="O3385" i="1"/>
  <c r="O3403" i="1" s="1"/>
  <c r="O3394" i="1"/>
  <c r="O3391" i="1" s="1"/>
  <c r="O1350" i="1"/>
  <c r="O1368" i="1" s="1"/>
  <c r="O1359" i="1"/>
  <c r="O1356" i="1" s="1"/>
  <c r="O1460" i="1"/>
  <c r="O1478" i="1" s="1"/>
  <c r="O1469" i="1"/>
  <c r="O1466" i="1" s="1"/>
  <c r="O30" i="1"/>
  <c r="O48" i="1" s="1"/>
  <c r="O39" i="1"/>
  <c r="O36" i="1" s="1"/>
  <c r="O635" i="1"/>
  <c r="O653" i="1" s="1"/>
  <c r="O644" i="1"/>
  <c r="O641" i="1" s="1"/>
  <c r="O305" i="1"/>
  <c r="O323" i="1" s="1"/>
  <c r="O314" i="1"/>
  <c r="O311" i="1" s="1"/>
  <c r="O415" i="1"/>
  <c r="O433" i="1" s="1"/>
  <c r="O424" i="1"/>
  <c r="O421" i="1" s="1"/>
  <c r="O525" i="1"/>
  <c r="O543" i="1" s="1"/>
  <c r="O534" i="1"/>
  <c r="O531" i="1" s="1"/>
  <c r="O1075" i="1"/>
  <c r="O1093" i="1" s="1"/>
  <c r="O1084" i="1"/>
  <c r="O1081" i="1" s="1"/>
  <c r="O1020" i="1"/>
  <c r="O1038" i="1" s="1"/>
  <c r="O1029" i="1"/>
  <c r="O1026" i="1" s="1"/>
  <c r="O2835" i="1"/>
  <c r="O2853" i="1" s="1"/>
  <c r="O2844" i="1"/>
  <c r="O2841" i="1" s="1"/>
  <c r="O2945" i="1"/>
  <c r="O2963" i="1" s="1"/>
  <c r="O2954" i="1"/>
  <c r="O2951" i="1" s="1"/>
  <c r="O3055" i="1"/>
  <c r="O3073" i="1" s="1"/>
  <c r="O3064" i="1"/>
  <c r="O3061" i="1" s="1"/>
  <c r="O3605" i="1"/>
  <c r="O3623" i="1" s="1"/>
  <c r="O3614" i="1"/>
  <c r="O3611" i="1" s="1"/>
  <c r="O3330" i="1"/>
  <c r="O3348" i="1" s="1"/>
  <c r="O3339" i="1"/>
  <c r="O3336" i="1" s="1"/>
  <c r="K3110" i="1"/>
  <c r="K3128" i="1" s="1"/>
  <c r="K3119" i="1"/>
  <c r="K3116" i="1" s="1"/>
  <c r="K1350" i="1"/>
  <c r="K1368" i="1" s="1"/>
  <c r="K1359" i="1"/>
  <c r="K1356" i="1" s="1"/>
  <c r="K3770" i="1"/>
  <c r="K3779" i="1"/>
  <c r="K1075" i="1"/>
  <c r="K1093" i="1" s="1"/>
  <c r="K1084" i="1"/>
  <c r="K1081" i="1" s="1"/>
  <c r="K635" i="1"/>
  <c r="K653" i="1" s="1"/>
  <c r="K644" i="1"/>
  <c r="K641" i="1" s="1"/>
  <c r="K195" i="1"/>
  <c r="K213" i="1" s="1"/>
  <c r="K204" i="1"/>
  <c r="K201" i="1" s="1"/>
  <c r="K690" i="1"/>
  <c r="K708" i="1" s="1"/>
  <c r="K699" i="1"/>
  <c r="K696" i="1" s="1"/>
  <c r="K3165" i="1"/>
  <c r="K3183" i="1" s="1"/>
  <c r="K3174" i="1"/>
  <c r="K3171" i="1" s="1"/>
  <c r="K1515" i="1"/>
  <c r="K1533" i="1" s="1"/>
  <c r="K1524" i="1"/>
  <c r="K1521" i="1" s="1"/>
  <c r="K305" i="1"/>
  <c r="K323" i="1" s="1"/>
  <c r="K314" i="1"/>
  <c r="K311" i="1" s="1"/>
  <c r="K1185" i="1"/>
  <c r="K1203" i="1" s="1"/>
  <c r="K1194" i="1"/>
  <c r="K1191" i="1" s="1"/>
  <c r="K470" i="1"/>
  <c r="K488" i="1" s="1"/>
  <c r="K479" i="1"/>
  <c r="K476" i="1" s="1"/>
  <c r="K1845" i="1"/>
  <c r="K1863" i="1" s="1"/>
  <c r="K1854" i="1"/>
  <c r="K1851" i="1" s="1"/>
  <c r="K3440" i="1"/>
  <c r="K3458" i="1" s="1"/>
  <c r="K3449" i="1"/>
  <c r="K3446" i="1" s="1"/>
  <c r="K745" i="1"/>
  <c r="K763" i="1" s="1"/>
  <c r="K754" i="1"/>
  <c r="K751" i="1" s="1"/>
  <c r="K2285" i="1"/>
  <c r="K2303" i="1" s="1"/>
  <c r="K2294" i="1"/>
  <c r="K2291" i="1" s="1"/>
  <c r="J1295" i="1"/>
  <c r="J1313" i="1" s="1"/>
  <c r="J1304" i="1"/>
  <c r="J1301" i="1" s="1"/>
  <c r="J3110" i="1"/>
  <c r="J3128" i="1" s="1"/>
  <c r="J3119" i="1"/>
  <c r="J3116" i="1" s="1"/>
  <c r="J3605" i="1"/>
  <c r="J3623" i="1" s="1"/>
  <c r="J3614" i="1"/>
  <c r="J3611" i="1" s="1"/>
  <c r="J1515" i="1"/>
  <c r="J1533" i="1" s="1"/>
  <c r="J1524" i="1"/>
  <c r="J1521" i="1" s="1"/>
  <c r="J800" i="1"/>
  <c r="J818" i="1" s="1"/>
  <c r="J809" i="1"/>
  <c r="J806" i="1" s="1"/>
  <c r="J360" i="1"/>
  <c r="J378" i="1" s="1"/>
  <c r="J369" i="1"/>
  <c r="J366" i="1" s="1"/>
  <c r="J195" i="1"/>
  <c r="J213" i="1" s="1"/>
  <c r="J204" i="1"/>
  <c r="J201" i="1" s="1"/>
  <c r="J3715" i="1"/>
  <c r="J3733" i="1" s="1"/>
  <c r="J3724" i="1"/>
  <c r="J3721" i="1" s="1"/>
  <c r="J3165" i="1"/>
  <c r="J3183" i="1" s="1"/>
  <c r="J3174" i="1"/>
  <c r="J3171" i="1" s="1"/>
  <c r="J1075" i="1"/>
  <c r="J1093" i="1" s="1"/>
  <c r="J1084" i="1"/>
  <c r="J1081" i="1" s="1"/>
  <c r="J3440" i="1"/>
  <c r="J3458" i="1" s="1"/>
  <c r="J3449" i="1"/>
  <c r="J3446" i="1" s="1"/>
  <c r="J2725" i="1"/>
  <c r="J2743" i="1" s="1"/>
  <c r="J2734" i="1"/>
  <c r="J2731" i="1" s="1"/>
  <c r="J2670" i="1"/>
  <c r="J2688" i="1" s="1"/>
  <c r="J2679" i="1"/>
  <c r="J2676" i="1" s="1"/>
  <c r="J635" i="1"/>
  <c r="J653" i="1" s="1"/>
  <c r="J644" i="1"/>
  <c r="J641" i="1" s="1"/>
  <c r="J1845" i="1"/>
  <c r="J1863" i="1" s="1"/>
  <c r="J1854" i="1"/>
  <c r="J1851" i="1" s="1"/>
  <c r="L1185" i="1"/>
  <c r="L1203" i="1" s="1"/>
  <c r="L1194" i="1"/>
  <c r="L1191" i="1" s="1"/>
  <c r="L140" i="1"/>
  <c r="L158" i="1" s="1"/>
  <c r="L149" i="1"/>
  <c r="L146" i="1" s="1"/>
  <c r="L1405" i="1"/>
  <c r="L1423" i="1" s="1"/>
  <c r="L1414" i="1"/>
  <c r="L1411" i="1" s="1"/>
  <c r="L1515" i="1"/>
  <c r="L1533" i="1" s="1"/>
  <c r="L1524" i="1"/>
  <c r="L1521" i="1" s="1"/>
  <c r="L2230" i="1"/>
  <c r="L2248" i="1" s="1"/>
  <c r="L2239" i="1"/>
  <c r="L2236" i="1" s="1"/>
  <c r="L2780" i="1"/>
  <c r="L2798" i="1" s="1"/>
  <c r="L2789" i="1"/>
  <c r="L2786" i="1" s="1"/>
  <c r="L2450" i="1"/>
  <c r="L2468" i="1" s="1"/>
  <c r="L2459" i="1"/>
  <c r="L2456" i="1" s="1"/>
  <c r="L2560" i="1"/>
  <c r="L2578" i="1" s="1"/>
  <c r="L2569" i="1"/>
  <c r="L2566" i="1" s="1"/>
  <c r="L2670" i="1"/>
  <c r="L2688" i="1" s="1"/>
  <c r="L2679" i="1"/>
  <c r="L2676" i="1" s="1"/>
  <c r="L3220" i="1"/>
  <c r="L3238" i="1" s="1"/>
  <c r="L3229" i="1"/>
  <c r="L3226" i="1" s="1"/>
  <c r="L2890" i="1"/>
  <c r="L2908" i="1" s="1"/>
  <c r="L2899" i="1"/>
  <c r="L2896" i="1" s="1"/>
  <c r="L3000" i="1"/>
  <c r="L3018" i="1" s="1"/>
  <c r="L3009" i="1"/>
  <c r="L3006" i="1" s="1"/>
  <c r="L3110" i="1"/>
  <c r="L3128" i="1" s="1"/>
  <c r="L3119" i="1"/>
  <c r="L3116" i="1" s="1"/>
  <c r="L3770" i="1"/>
  <c r="L3779" i="1"/>
  <c r="L3330" i="1"/>
  <c r="L3348" i="1" s="1"/>
  <c r="L3339" i="1"/>
  <c r="L3336" i="1" s="1"/>
  <c r="L3440" i="1"/>
  <c r="L3458" i="1" s="1"/>
  <c r="L3449" i="1"/>
  <c r="L3446" i="1" s="1"/>
  <c r="AN304" i="12"/>
  <c r="L318" i="12"/>
  <c r="F1735" i="1"/>
  <c r="F1753" i="1" s="1"/>
  <c r="F1744" i="1"/>
  <c r="F1741" i="1" s="1"/>
  <c r="O2010" i="1"/>
  <c r="O2028" i="1" s="1"/>
  <c r="O2019" i="1"/>
  <c r="O2016" i="1" s="1"/>
  <c r="O2065" i="1"/>
  <c r="O2083" i="1" s="1"/>
  <c r="O2074" i="1"/>
  <c r="O2071" i="1" s="1"/>
  <c r="I2010" i="1"/>
  <c r="I2028" i="1" s="1"/>
  <c r="I2019" i="1"/>
  <c r="I2016" i="1" s="1"/>
  <c r="I1909" i="1"/>
  <c r="I1906" i="1" s="1"/>
  <c r="I1900" i="1"/>
  <c r="I1918" i="1" s="1"/>
  <c r="E2010" i="1"/>
  <c r="E2028" i="1" s="1"/>
  <c r="E2019" i="1"/>
  <c r="E2016" i="1" s="1"/>
  <c r="AM322" i="12"/>
  <c r="BO322" i="12" s="1"/>
  <c r="K300" i="12"/>
  <c r="K336" i="12"/>
  <c r="N318" i="12"/>
  <c r="AP304" i="12"/>
  <c r="D1680" i="1"/>
  <c r="D1698" i="1" s="1"/>
  <c r="D1689" i="1"/>
  <c r="D1686" i="1" s="1"/>
  <c r="D1900" i="1"/>
  <c r="D1918" i="1" s="1"/>
  <c r="D1909" i="1"/>
  <c r="D1906" i="1" s="1"/>
  <c r="M2120" i="1"/>
  <c r="M2138" i="1" s="1"/>
  <c r="M2129" i="1"/>
  <c r="M2126" i="1" s="1"/>
  <c r="M1900" i="1"/>
  <c r="M1918" i="1" s="1"/>
  <c r="M1909" i="1"/>
  <c r="M1906" i="1" s="1"/>
  <c r="D2945" i="1"/>
  <c r="D2963" i="1" s="1"/>
  <c r="D2954" i="1"/>
  <c r="D2951" i="1" s="1"/>
  <c r="D3330" i="1"/>
  <c r="D3348" i="1" s="1"/>
  <c r="D3339" i="1"/>
  <c r="D3336" i="1" s="1"/>
  <c r="D690" i="1"/>
  <c r="D708" i="1" s="1"/>
  <c r="D699" i="1"/>
  <c r="D696" i="1" s="1"/>
  <c r="D3275" i="1"/>
  <c r="D3293" i="1" s="1"/>
  <c r="D3284" i="1"/>
  <c r="D3281" i="1" s="1"/>
  <c r="D1625" i="1"/>
  <c r="D1643" i="1" s="1"/>
  <c r="D1634" i="1"/>
  <c r="D1631" i="1" s="1"/>
  <c r="D1350" i="1"/>
  <c r="D1368" i="1" s="1"/>
  <c r="D1359" i="1"/>
  <c r="D1356" i="1" s="1"/>
  <c r="D2725" i="1"/>
  <c r="D2743" i="1" s="1"/>
  <c r="D2734" i="1"/>
  <c r="D2731" i="1" s="1"/>
  <c r="D1845" i="1"/>
  <c r="D1863" i="1" s="1"/>
  <c r="D1854" i="1"/>
  <c r="D1851" i="1" s="1"/>
  <c r="D1460" i="1"/>
  <c r="D1478" i="1" s="1"/>
  <c r="D1469" i="1"/>
  <c r="D1466" i="1" s="1"/>
  <c r="D3055" i="1"/>
  <c r="D3073" i="1" s="1"/>
  <c r="D3064" i="1"/>
  <c r="D3061" i="1" s="1"/>
  <c r="D1020" i="1"/>
  <c r="D1038" i="1" s="1"/>
  <c r="D1029" i="1"/>
  <c r="D1026" i="1" s="1"/>
  <c r="D3495" i="1"/>
  <c r="D3513" i="1" s="1"/>
  <c r="D3504" i="1"/>
  <c r="D3501" i="1" s="1"/>
  <c r="D3220" i="1"/>
  <c r="D3238" i="1" s="1"/>
  <c r="D3229" i="1"/>
  <c r="D3226" i="1" s="1"/>
  <c r="D800" i="1"/>
  <c r="D818" i="1" s="1"/>
  <c r="D809" i="1"/>
  <c r="D806" i="1" s="1"/>
  <c r="K1955" i="1"/>
  <c r="K1973" i="1" s="1"/>
  <c r="K1964" i="1"/>
  <c r="K1961" i="1" s="1"/>
  <c r="K2120" i="1"/>
  <c r="K2138" i="1" s="1"/>
  <c r="K2129" i="1"/>
  <c r="K2126" i="1" s="1"/>
  <c r="N2010" i="1"/>
  <c r="N2028" i="1" s="1"/>
  <c r="N2019" i="1"/>
  <c r="N2016" i="1" s="1"/>
  <c r="N1955" i="1"/>
  <c r="N1973" i="1" s="1"/>
  <c r="N1964" i="1"/>
  <c r="N1961" i="1" s="1"/>
  <c r="I1350" i="1"/>
  <c r="I1368" i="1" s="1"/>
  <c r="I1359" i="1"/>
  <c r="I1356" i="1" s="1"/>
  <c r="I2560" i="1"/>
  <c r="I2578" i="1" s="1"/>
  <c r="I2569" i="1"/>
  <c r="I2566" i="1" s="1"/>
  <c r="I1185" i="1"/>
  <c r="I1203" i="1" s="1"/>
  <c r="I1194" i="1"/>
  <c r="I1191" i="1" s="1"/>
  <c r="I800" i="1"/>
  <c r="I809" i="1"/>
  <c r="I806" i="1" s="1"/>
  <c r="I790" i="1"/>
  <c r="I3055" i="1"/>
  <c r="I3073" i="1" s="1"/>
  <c r="I3064" i="1"/>
  <c r="I3061" i="1" s="1"/>
  <c r="I3385" i="1"/>
  <c r="I3403" i="1" s="1"/>
  <c r="I3394" i="1"/>
  <c r="I3391" i="1" s="1"/>
  <c r="I3220" i="1"/>
  <c r="I3238" i="1" s="1"/>
  <c r="I3229" i="1"/>
  <c r="I3226" i="1" s="1"/>
  <c r="I360" i="1"/>
  <c r="I378" i="1" s="1"/>
  <c r="I369" i="1"/>
  <c r="I366" i="1" s="1"/>
  <c r="I1515" i="1"/>
  <c r="I1533" i="1" s="1"/>
  <c r="I1524" i="1"/>
  <c r="I1521" i="1" s="1"/>
  <c r="I3770" i="1"/>
  <c r="I3779" i="1"/>
  <c r="I1295" i="1"/>
  <c r="I1313" i="1" s="1"/>
  <c r="I1304" i="1"/>
  <c r="I1301" i="1" s="1"/>
  <c r="I855" i="1"/>
  <c r="I873" i="1" s="1"/>
  <c r="I864" i="1"/>
  <c r="I861" i="1" s="1"/>
  <c r="I3550" i="1"/>
  <c r="I3568" i="1" s="1"/>
  <c r="I3559" i="1"/>
  <c r="I3556" i="1" s="1"/>
  <c r="I745" i="1"/>
  <c r="I763" i="1" s="1"/>
  <c r="I754" i="1"/>
  <c r="I751" i="1" s="1"/>
  <c r="M250" i="1"/>
  <c r="M268" i="1" s="1"/>
  <c r="M259" i="1"/>
  <c r="M256" i="1" s="1"/>
  <c r="M360" i="1"/>
  <c r="M378" i="1" s="1"/>
  <c r="M369" i="1"/>
  <c r="M366" i="1" s="1"/>
  <c r="M470" i="1"/>
  <c r="M488" i="1" s="1"/>
  <c r="M479" i="1"/>
  <c r="M476" i="1" s="1"/>
  <c r="M1020" i="1"/>
  <c r="M1038" i="1" s="1"/>
  <c r="M1029" i="1"/>
  <c r="M1026" i="1" s="1"/>
  <c r="M690" i="1"/>
  <c r="M708" i="1" s="1"/>
  <c r="M699" i="1"/>
  <c r="M696" i="1" s="1"/>
  <c r="M800" i="1"/>
  <c r="M818" i="1" s="1"/>
  <c r="M809" i="1"/>
  <c r="M806" i="1" s="1"/>
  <c r="M910" i="1"/>
  <c r="M928" i="1" s="1"/>
  <c r="M919" i="1"/>
  <c r="M916" i="1" s="1"/>
  <c r="M1460" i="1"/>
  <c r="M1478" i="1" s="1"/>
  <c r="M1469" i="1"/>
  <c r="M1466" i="1" s="1"/>
  <c r="M1130" i="1"/>
  <c r="M1148" i="1" s="1"/>
  <c r="M1139" i="1"/>
  <c r="M1136" i="1" s="1"/>
  <c r="M1240" i="1"/>
  <c r="M1258" i="1" s="1"/>
  <c r="M1249" i="1"/>
  <c r="M1246" i="1" s="1"/>
  <c r="M1350" i="1"/>
  <c r="M1368" i="1" s="1"/>
  <c r="M1359" i="1"/>
  <c r="M1356" i="1" s="1"/>
  <c r="M2340" i="1"/>
  <c r="M2358" i="1" s="1"/>
  <c r="M2349" i="1"/>
  <c r="M2346" i="1" s="1"/>
  <c r="M3770" i="1"/>
  <c r="M3779" i="1"/>
  <c r="M1570" i="1"/>
  <c r="M1588" i="1" s="1"/>
  <c r="M1579" i="1"/>
  <c r="M1576" i="1" s="1"/>
  <c r="M1790" i="1"/>
  <c r="M1808" i="1" s="1"/>
  <c r="M1799" i="1"/>
  <c r="M1796" i="1" s="1"/>
  <c r="M2615" i="1"/>
  <c r="M2633" i="1" s="1"/>
  <c r="M2624" i="1"/>
  <c r="M2621" i="1" s="1"/>
  <c r="J300" i="11"/>
  <c r="J336" i="11"/>
  <c r="AL322" i="11"/>
  <c r="G1921" i="1"/>
  <c r="AG1912" i="1"/>
  <c r="G1923" i="1"/>
  <c r="G1922" i="1"/>
  <c r="G1919" i="1"/>
  <c r="G1920" i="1"/>
  <c r="E3000" i="1"/>
  <c r="E3018" i="1" s="1"/>
  <c r="E3009" i="1"/>
  <c r="E3006" i="1" s="1"/>
  <c r="E3055" i="1"/>
  <c r="E3073" i="1" s="1"/>
  <c r="E3064" i="1"/>
  <c r="E3061" i="1" s="1"/>
  <c r="E1625" i="1"/>
  <c r="E1643" i="1" s="1"/>
  <c r="E1634" i="1"/>
  <c r="E1631" i="1" s="1"/>
  <c r="E2505" i="1"/>
  <c r="E2523" i="1" s="1"/>
  <c r="E2514" i="1"/>
  <c r="E2511" i="1" s="1"/>
  <c r="E910" i="1"/>
  <c r="E928" i="1" s="1"/>
  <c r="E919" i="1"/>
  <c r="E916" i="1" s="1"/>
  <c r="E2395" i="1"/>
  <c r="E2413" i="1" s="1"/>
  <c r="E2404" i="1"/>
  <c r="E2401" i="1" s="1"/>
  <c r="E3715" i="1"/>
  <c r="E3733" i="1" s="1"/>
  <c r="E3724" i="1"/>
  <c r="E3721" i="1" s="1"/>
  <c r="E635" i="1"/>
  <c r="E653" i="1" s="1"/>
  <c r="E644" i="1"/>
  <c r="E641" i="1" s="1"/>
  <c r="E3220" i="1"/>
  <c r="E3238" i="1" s="1"/>
  <c r="E3229" i="1"/>
  <c r="E3226" i="1" s="1"/>
  <c r="N1460" i="1"/>
  <c r="N1478" i="1" s="1"/>
  <c r="N1469" i="1"/>
  <c r="N1466" i="1" s="1"/>
  <c r="N3495" i="1"/>
  <c r="N3513" i="1" s="1"/>
  <c r="N3504" i="1"/>
  <c r="N3501" i="1" s="1"/>
  <c r="N2230" i="1"/>
  <c r="N2248" i="1" s="1"/>
  <c r="N2239" i="1"/>
  <c r="N2236" i="1" s="1"/>
  <c r="N2340" i="1"/>
  <c r="N2358" i="1" s="1"/>
  <c r="N2349" i="1"/>
  <c r="N2346" i="1" s="1"/>
  <c r="N2450" i="1"/>
  <c r="N2468" i="1" s="1"/>
  <c r="N2459" i="1"/>
  <c r="N2456" i="1" s="1"/>
  <c r="N360" i="1"/>
  <c r="N378" i="1" s="1"/>
  <c r="N369" i="1"/>
  <c r="N366" i="1" s="1"/>
  <c r="N470" i="1"/>
  <c r="N488" i="1" s="1"/>
  <c r="N479" i="1"/>
  <c r="N476" i="1" s="1"/>
  <c r="N580" i="1"/>
  <c r="N598" i="1" s="1"/>
  <c r="N589" i="1"/>
  <c r="N586" i="1" s="1"/>
  <c r="N690" i="1"/>
  <c r="N708" i="1" s="1"/>
  <c r="N699" i="1"/>
  <c r="N696" i="1" s="1"/>
  <c r="N3660" i="1"/>
  <c r="N3678" i="1" s="1"/>
  <c r="N3669" i="1"/>
  <c r="N3666" i="1" s="1"/>
  <c r="N2615" i="1"/>
  <c r="N2633" i="1" s="1"/>
  <c r="N2624" i="1"/>
  <c r="N2621" i="1" s="1"/>
  <c r="N3165" i="1"/>
  <c r="N3183" i="1" s="1"/>
  <c r="N3174" i="1"/>
  <c r="N3171" i="1" s="1"/>
  <c r="N3275" i="1"/>
  <c r="N3293" i="1" s="1"/>
  <c r="N3284" i="1"/>
  <c r="N3281" i="1" s="1"/>
  <c r="N3385" i="1"/>
  <c r="N3403" i="1" s="1"/>
  <c r="N3394" i="1"/>
  <c r="N3391" i="1" s="1"/>
  <c r="N1350" i="1"/>
  <c r="N1368" i="1" s="1"/>
  <c r="N1359" i="1"/>
  <c r="N1356" i="1" s="1"/>
  <c r="L2120" i="1"/>
  <c r="L2138" i="1" s="1"/>
  <c r="L2129" i="1"/>
  <c r="L2126" i="1" s="1"/>
  <c r="L1680" i="1"/>
  <c r="L1698" i="1" s="1"/>
  <c r="L1689" i="1"/>
  <c r="L1686" i="1" s="1"/>
  <c r="H2780" i="1"/>
  <c r="H2798" i="1" s="1"/>
  <c r="H2789" i="1"/>
  <c r="H2786" i="1" s="1"/>
  <c r="H2340" i="1"/>
  <c r="H2358" i="1" s="1"/>
  <c r="H2349" i="1"/>
  <c r="H2346" i="1" s="1"/>
  <c r="H1295" i="1"/>
  <c r="H1313" i="1" s="1"/>
  <c r="H1304" i="1"/>
  <c r="H1301" i="1" s="1"/>
  <c r="H855" i="1"/>
  <c r="H873" i="1" s="1"/>
  <c r="H864" i="1"/>
  <c r="H861" i="1" s="1"/>
  <c r="H580" i="1"/>
  <c r="H598" i="1" s="1"/>
  <c r="H589" i="1"/>
  <c r="H586" i="1" s="1"/>
  <c r="H140" i="1"/>
  <c r="H158" i="1" s="1"/>
  <c r="H149" i="1"/>
  <c r="H146" i="1" s="1"/>
  <c r="H910" i="1"/>
  <c r="H928" i="1" s="1"/>
  <c r="H919" i="1"/>
  <c r="H916" i="1" s="1"/>
  <c r="H195" i="1"/>
  <c r="H213" i="1" s="1"/>
  <c r="H204" i="1"/>
  <c r="H201" i="1" s="1"/>
  <c r="H800" i="1"/>
  <c r="H818" i="1" s="1"/>
  <c r="H809" i="1"/>
  <c r="H806" i="1" s="1"/>
  <c r="H2285" i="1"/>
  <c r="H2303" i="1" s="1"/>
  <c r="H2294" i="1"/>
  <c r="H2291" i="1" s="1"/>
  <c r="H1405" i="1"/>
  <c r="H1423" i="1" s="1"/>
  <c r="H1414" i="1"/>
  <c r="H1411" i="1" s="1"/>
  <c r="H3385" i="1"/>
  <c r="H3403" i="1" s="1"/>
  <c r="H3394" i="1"/>
  <c r="H3391" i="1" s="1"/>
  <c r="H3550" i="1"/>
  <c r="H3568" i="1" s="1"/>
  <c r="H3559" i="1"/>
  <c r="H3556" i="1" s="1"/>
  <c r="H305" i="1"/>
  <c r="H323" i="1" s="1"/>
  <c r="H314" i="1"/>
  <c r="H311" i="1" s="1"/>
  <c r="H2395" i="1"/>
  <c r="H2413" i="1" s="1"/>
  <c r="H2404" i="1"/>
  <c r="H2401" i="1" s="1"/>
  <c r="H690" i="1"/>
  <c r="H708" i="1" s="1"/>
  <c r="H699" i="1"/>
  <c r="H696" i="1" s="1"/>
  <c r="G1735" i="1"/>
  <c r="G1753" i="1" s="1"/>
  <c r="G1744" i="1"/>
  <c r="G1741" i="1" s="1"/>
  <c r="G2120" i="1"/>
  <c r="G2138" i="1" s="1"/>
  <c r="G2129" i="1"/>
  <c r="G2126" i="1" s="1"/>
  <c r="G2615" i="1"/>
  <c r="G2633" i="1" s="1"/>
  <c r="G2624" i="1"/>
  <c r="G2621" i="1" s="1"/>
  <c r="G2505" i="1"/>
  <c r="G2523" i="1" s="1"/>
  <c r="G2514" i="1"/>
  <c r="G2511" i="1" s="1"/>
  <c r="G1460" i="1"/>
  <c r="G1478" i="1" s="1"/>
  <c r="G1469" i="1"/>
  <c r="G1466" i="1" s="1"/>
  <c r="G3550" i="1"/>
  <c r="G3568" i="1" s="1"/>
  <c r="G3559" i="1"/>
  <c r="G3556" i="1" s="1"/>
  <c r="G1845" i="1"/>
  <c r="G1863" i="1" s="1"/>
  <c r="G1854" i="1"/>
  <c r="G1851" i="1" s="1"/>
  <c r="G1130" i="1"/>
  <c r="G1148" i="1" s="1"/>
  <c r="G1139" i="1"/>
  <c r="G1136" i="1" s="1"/>
  <c r="G3275" i="1"/>
  <c r="G3293" i="1" s="1"/>
  <c r="G3284" i="1"/>
  <c r="G3281" i="1" s="1"/>
  <c r="G3605" i="1"/>
  <c r="G3623" i="1" s="1"/>
  <c r="G3614" i="1"/>
  <c r="G3611" i="1" s="1"/>
  <c r="G3440" i="1"/>
  <c r="G3458" i="1" s="1"/>
  <c r="G3449" i="1"/>
  <c r="G3446" i="1" s="1"/>
  <c r="G3330" i="1"/>
  <c r="G3348" i="1" s="1"/>
  <c r="G3339" i="1"/>
  <c r="G3336" i="1" s="1"/>
  <c r="G2890" i="1"/>
  <c r="G2908" i="1" s="1"/>
  <c r="G2899" i="1"/>
  <c r="G2896" i="1" s="1"/>
  <c r="G2340" i="1"/>
  <c r="G2358" i="1" s="1"/>
  <c r="G2349" i="1"/>
  <c r="G2346" i="1" s="1"/>
  <c r="G1350" i="1"/>
  <c r="G1368" i="1" s="1"/>
  <c r="G1359" i="1"/>
  <c r="G1356" i="1" s="1"/>
  <c r="G635" i="1"/>
  <c r="G653" i="1" s="1"/>
  <c r="G644" i="1"/>
  <c r="G641" i="1" s="1"/>
  <c r="F2285" i="1"/>
  <c r="F2303" i="1" s="1"/>
  <c r="F2294" i="1"/>
  <c r="F2291" i="1" s="1"/>
  <c r="F2890" i="1"/>
  <c r="F2908" i="1" s="1"/>
  <c r="F2899" i="1"/>
  <c r="F2896" i="1" s="1"/>
  <c r="F2615" i="1"/>
  <c r="F2633" i="1" s="1"/>
  <c r="F2624" i="1"/>
  <c r="F2621" i="1" s="1"/>
  <c r="F635" i="1"/>
  <c r="F653" i="1" s="1"/>
  <c r="F644" i="1"/>
  <c r="F641" i="1" s="1"/>
  <c r="F1515" i="1"/>
  <c r="F1533" i="1" s="1"/>
  <c r="F1524" i="1"/>
  <c r="F1521" i="1" s="1"/>
  <c r="F1405" i="1"/>
  <c r="F1423" i="1" s="1"/>
  <c r="F1414" i="1"/>
  <c r="F1411" i="1" s="1"/>
  <c r="F1185" i="1"/>
  <c r="F1203" i="1" s="1"/>
  <c r="F1194" i="1"/>
  <c r="F1191" i="1" s="1"/>
  <c r="F2450" i="1"/>
  <c r="F2468" i="1" s="1"/>
  <c r="F2459" i="1"/>
  <c r="F2456" i="1" s="1"/>
  <c r="F525" i="1"/>
  <c r="F543" i="1" s="1"/>
  <c r="F534" i="1"/>
  <c r="F531" i="1" s="1"/>
  <c r="F2725" i="1"/>
  <c r="F2743" i="1" s="1"/>
  <c r="F2734" i="1"/>
  <c r="F2731" i="1" s="1"/>
  <c r="F745" i="1"/>
  <c r="F763" i="1" s="1"/>
  <c r="F754" i="1"/>
  <c r="F751" i="1" s="1"/>
  <c r="F965" i="1"/>
  <c r="F983" i="1" s="1"/>
  <c r="F974" i="1"/>
  <c r="F971" i="1" s="1"/>
  <c r="F2230" i="1"/>
  <c r="F2248" i="1" s="1"/>
  <c r="F2239" i="1"/>
  <c r="F2236" i="1" s="1"/>
  <c r="F3550" i="1"/>
  <c r="F3568" i="1" s="1"/>
  <c r="F3559" i="1"/>
  <c r="F3556" i="1" s="1"/>
  <c r="F855" i="1"/>
  <c r="F873" i="1" s="1"/>
  <c r="F864" i="1"/>
  <c r="F861" i="1" s="1"/>
  <c r="O1405" i="1"/>
  <c r="O1423" i="1" s="1"/>
  <c r="O1414" i="1"/>
  <c r="O1411" i="1" s="1"/>
  <c r="O1570" i="1"/>
  <c r="O1588" i="1" s="1"/>
  <c r="O1579" i="1"/>
  <c r="O1576" i="1" s="1"/>
  <c r="O1790" i="1"/>
  <c r="O1808" i="1" s="1"/>
  <c r="O1799" i="1"/>
  <c r="O1796" i="1" s="1"/>
  <c r="O2175" i="1"/>
  <c r="O2193" i="1" s="1"/>
  <c r="O2184" i="1"/>
  <c r="O2181" i="1" s="1"/>
  <c r="O2725" i="1"/>
  <c r="O2743" i="1" s="1"/>
  <c r="O2734" i="1"/>
  <c r="O2731" i="1" s="1"/>
  <c r="O2395" i="1"/>
  <c r="O2413" i="1" s="1"/>
  <c r="O2404" i="1"/>
  <c r="O2401" i="1" s="1"/>
  <c r="O2505" i="1"/>
  <c r="O2523" i="1" s="1"/>
  <c r="O2514" i="1"/>
  <c r="O2511" i="1" s="1"/>
  <c r="O2615" i="1"/>
  <c r="O2633" i="1" s="1"/>
  <c r="O2624" i="1"/>
  <c r="O2621" i="1" s="1"/>
  <c r="O3165" i="1"/>
  <c r="O3183" i="1" s="1"/>
  <c r="O3174" i="1"/>
  <c r="O3171" i="1" s="1"/>
  <c r="O1130" i="1"/>
  <c r="O1148" i="1" s="1"/>
  <c r="O1139" i="1"/>
  <c r="O1136" i="1" s="1"/>
  <c r="O2780" i="1"/>
  <c r="O2798" i="1" s="1"/>
  <c r="O2789" i="1"/>
  <c r="O2786" i="1" s="1"/>
  <c r="O2890" i="1"/>
  <c r="O2908" i="1" s="1"/>
  <c r="O2899" i="1"/>
  <c r="O2896" i="1" s="1"/>
  <c r="O3000" i="1"/>
  <c r="O3018" i="1" s="1"/>
  <c r="O3009" i="1"/>
  <c r="O3006" i="1" s="1"/>
  <c r="O3550" i="1"/>
  <c r="O3568" i="1" s="1"/>
  <c r="O3559" i="1"/>
  <c r="O3556" i="1" s="1"/>
  <c r="O3495" i="1"/>
  <c r="O3513" i="1" s="1"/>
  <c r="O3504" i="1"/>
  <c r="O3501" i="1" s="1"/>
  <c r="K2670" i="1"/>
  <c r="K2688" i="1" s="1"/>
  <c r="K2679" i="1"/>
  <c r="K2676" i="1" s="1"/>
  <c r="K2175" i="1"/>
  <c r="K2193" i="1" s="1"/>
  <c r="K2184" i="1"/>
  <c r="K2181" i="1" s="1"/>
  <c r="K415" i="1"/>
  <c r="K433" i="1" s="1"/>
  <c r="K424" i="1"/>
  <c r="K421" i="1" s="1"/>
  <c r="K140" i="1"/>
  <c r="K158" i="1" s="1"/>
  <c r="K149" i="1"/>
  <c r="K146" i="1" s="1"/>
  <c r="K2505" i="1"/>
  <c r="K2523" i="1" s="1"/>
  <c r="K2514" i="1"/>
  <c r="K2511" i="1" s="1"/>
  <c r="K2395" i="1"/>
  <c r="K2413" i="1" s="1"/>
  <c r="K2404" i="1"/>
  <c r="K2401" i="1" s="1"/>
  <c r="K580" i="1"/>
  <c r="K598" i="1" s="1"/>
  <c r="K589" i="1"/>
  <c r="K586" i="1" s="1"/>
  <c r="K2945" i="1"/>
  <c r="K2963" i="1" s="1"/>
  <c r="K2954" i="1"/>
  <c r="K2951" i="1" s="1"/>
  <c r="K1240" i="1"/>
  <c r="K1258" i="1" s="1"/>
  <c r="K1249" i="1"/>
  <c r="K1246" i="1" s="1"/>
  <c r="K1295" i="1"/>
  <c r="K1313" i="1" s="1"/>
  <c r="K1304" i="1"/>
  <c r="K1301" i="1" s="1"/>
  <c r="K3385" i="1"/>
  <c r="K3403" i="1" s="1"/>
  <c r="K3394" i="1"/>
  <c r="K3391" i="1" s="1"/>
  <c r="K855" i="1"/>
  <c r="K873" i="1" s="1"/>
  <c r="K864" i="1"/>
  <c r="K861" i="1" s="1"/>
  <c r="K30" i="1"/>
  <c r="K48" i="1" s="1"/>
  <c r="K39" i="1"/>
  <c r="K36" i="1" s="1"/>
  <c r="K2560" i="1"/>
  <c r="K2578" i="1" s="1"/>
  <c r="K2569" i="1"/>
  <c r="K2566" i="1" s="1"/>
  <c r="K965" i="1"/>
  <c r="K983" i="1" s="1"/>
  <c r="K974" i="1"/>
  <c r="K971" i="1" s="1"/>
  <c r="K1020" i="1"/>
  <c r="K1038" i="1" s="1"/>
  <c r="K1029" i="1"/>
  <c r="K1026" i="1" s="1"/>
  <c r="J3220" i="1"/>
  <c r="J3238" i="1" s="1"/>
  <c r="J3229" i="1"/>
  <c r="J3226" i="1" s="1"/>
  <c r="J3495" i="1"/>
  <c r="J3513" i="1" s="1"/>
  <c r="J3504" i="1"/>
  <c r="J3501" i="1" s="1"/>
  <c r="J3055" i="1"/>
  <c r="J3073" i="1" s="1"/>
  <c r="J3064" i="1"/>
  <c r="J3061" i="1" s="1"/>
  <c r="J2615" i="1"/>
  <c r="J2633" i="1" s="1"/>
  <c r="J2624" i="1"/>
  <c r="J2621" i="1" s="1"/>
  <c r="J30" i="1"/>
  <c r="J48" i="1" s="1"/>
  <c r="J39" i="1"/>
  <c r="J36" i="1" s="1"/>
  <c r="J3275" i="1"/>
  <c r="J3293" i="1" s="1"/>
  <c r="J3284" i="1"/>
  <c r="J3281" i="1" s="1"/>
  <c r="J2560" i="1"/>
  <c r="J2578" i="1" s="1"/>
  <c r="J2569" i="1"/>
  <c r="J2566" i="1" s="1"/>
  <c r="J1405" i="1"/>
  <c r="J1423" i="1" s="1"/>
  <c r="J1414" i="1"/>
  <c r="J1411" i="1" s="1"/>
  <c r="J965" i="1"/>
  <c r="J983" i="1" s="1"/>
  <c r="J974" i="1"/>
  <c r="J971" i="1" s="1"/>
  <c r="J525" i="1"/>
  <c r="J543" i="1" s="1"/>
  <c r="J534" i="1"/>
  <c r="J531" i="1" s="1"/>
  <c r="J2340" i="1"/>
  <c r="J2358" i="1" s="1"/>
  <c r="J2349" i="1"/>
  <c r="J2346" i="1" s="1"/>
  <c r="J1130" i="1"/>
  <c r="J1148" i="1" s="1"/>
  <c r="J1139" i="1"/>
  <c r="J1136" i="1" s="1"/>
  <c r="J690" i="1"/>
  <c r="J708" i="1" s="1"/>
  <c r="J699" i="1"/>
  <c r="J696" i="1" s="1"/>
  <c r="J250" i="1"/>
  <c r="J268" i="1" s="1"/>
  <c r="J259" i="1"/>
  <c r="J256" i="1" s="1"/>
  <c r="J305" i="1"/>
  <c r="J323" i="1" s="1"/>
  <c r="J314" i="1"/>
  <c r="J311" i="1" s="1"/>
  <c r="L1350" i="1"/>
  <c r="L1368" i="1" s="1"/>
  <c r="L1359" i="1"/>
  <c r="L1356" i="1" s="1"/>
  <c r="L2340" i="1"/>
  <c r="L2358" i="1" s="1"/>
  <c r="L2349" i="1"/>
  <c r="L2346" i="1" s="1"/>
  <c r="L1625" i="1"/>
  <c r="L1643" i="1" s="1"/>
  <c r="L1634" i="1"/>
  <c r="L1631" i="1" s="1"/>
  <c r="L1845" i="1"/>
  <c r="L1863" i="1" s="1"/>
  <c r="L1854" i="1"/>
  <c r="L1851" i="1" s="1"/>
  <c r="L2175" i="1"/>
  <c r="L2193" i="1" s="1"/>
  <c r="L2184" i="1"/>
  <c r="L2181" i="1" s="1"/>
  <c r="L2725" i="1"/>
  <c r="L2743" i="1" s="1"/>
  <c r="L2734" i="1"/>
  <c r="L2731" i="1" s="1"/>
  <c r="L2395" i="1"/>
  <c r="L2413" i="1" s="1"/>
  <c r="L2404" i="1"/>
  <c r="L2401" i="1" s="1"/>
  <c r="L2505" i="1"/>
  <c r="L2523" i="1" s="1"/>
  <c r="L2514" i="1"/>
  <c r="L2511" i="1" s="1"/>
  <c r="L2615" i="1"/>
  <c r="L2633" i="1" s="1"/>
  <c r="L2624" i="1"/>
  <c r="L2621" i="1" s="1"/>
  <c r="L3165" i="1"/>
  <c r="L3183" i="1" s="1"/>
  <c r="L3174" i="1"/>
  <c r="L3171" i="1" s="1"/>
  <c r="L2835" i="1"/>
  <c r="L2853" i="1" s="1"/>
  <c r="L2844" i="1"/>
  <c r="L2841" i="1" s="1"/>
  <c r="L2945" i="1"/>
  <c r="L2963" i="1" s="1"/>
  <c r="L2954" i="1"/>
  <c r="L2951" i="1" s="1"/>
  <c r="L3055" i="1"/>
  <c r="L3073" i="1" s="1"/>
  <c r="L3064" i="1"/>
  <c r="L3061" i="1" s="1"/>
  <c r="L3605" i="1"/>
  <c r="L3623" i="1" s="1"/>
  <c r="L3614" i="1"/>
  <c r="L3611" i="1" s="1"/>
  <c r="L3275" i="1"/>
  <c r="L3293" i="1" s="1"/>
  <c r="L3284" i="1"/>
  <c r="L3281" i="1" s="1"/>
  <c r="L3385" i="1"/>
  <c r="L3403" i="1" s="1"/>
  <c r="L3394" i="1"/>
  <c r="L3391" i="1" s="1"/>
  <c r="AP336" i="10"/>
  <c r="AP300" i="10"/>
  <c r="F2120" i="1"/>
  <c r="F2138" i="1" s="1"/>
  <c r="F2129" i="1"/>
  <c r="F2126" i="1" s="1"/>
  <c r="F1955" i="1"/>
  <c r="F1973" i="1" s="1"/>
  <c r="F1964" i="1"/>
  <c r="F1961" i="1" s="1"/>
  <c r="O2120" i="1"/>
  <c r="O2138" i="1" s="1"/>
  <c r="O2129" i="1"/>
  <c r="O2126" i="1" s="1"/>
  <c r="O1955" i="1"/>
  <c r="O1973" i="1" s="1"/>
  <c r="O1964" i="1"/>
  <c r="O1961" i="1" s="1"/>
  <c r="I1955" i="1"/>
  <c r="I1973" i="1" s="1"/>
  <c r="I1964" i="1"/>
  <c r="I1961" i="1" s="1"/>
  <c r="E2065" i="1"/>
  <c r="E2083" i="1" s="1"/>
  <c r="E2074" i="1"/>
  <c r="E2071" i="1" s="1"/>
  <c r="E1735" i="1"/>
  <c r="E1753" i="1" s="1"/>
  <c r="E1744" i="1"/>
  <c r="E1741" i="1" s="1"/>
  <c r="AL336" i="10"/>
  <c r="AL300" i="10"/>
  <c r="D1955" i="1"/>
  <c r="D1973" i="1" s="1"/>
  <c r="D1964" i="1"/>
  <c r="D1961" i="1" s="1"/>
  <c r="D2010" i="1"/>
  <c r="D2028" i="1" s="1"/>
  <c r="D2019" i="1"/>
  <c r="D2016" i="1" s="1"/>
  <c r="M1735" i="1"/>
  <c r="M1753" i="1" s="1"/>
  <c r="M1744" i="1"/>
  <c r="M1741" i="1" s="1"/>
  <c r="D1515" i="1"/>
  <c r="D1533" i="1" s="1"/>
  <c r="D1524" i="1"/>
  <c r="D1521" i="1" s="1"/>
  <c r="D360" i="1"/>
  <c r="D378" i="1" s="1"/>
  <c r="D369" i="1"/>
  <c r="D366" i="1" s="1"/>
  <c r="D3715" i="1"/>
  <c r="D3733" i="1" s="1"/>
  <c r="D3724" i="1"/>
  <c r="D3721" i="1" s="1"/>
  <c r="D1185" i="1"/>
  <c r="D1203" i="1" s="1"/>
  <c r="D1194" i="1"/>
  <c r="D1191" i="1" s="1"/>
  <c r="D3660" i="1"/>
  <c r="D3678" i="1" s="1"/>
  <c r="D3669" i="1"/>
  <c r="D3666" i="1" s="1"/>
  <c r="D3165" i="1"/>
  <c r="D3183" i="1" s="1"/>
  <c r="D3174" i="1"/>
  <c r="D3171" i="1" s="1"/>
  <c r="D1295" i="1"/>
  <c r="D1313" i="1" s="1"/>
  <c r="D1304" i="1"/>
  <c r="D1301" i="1" s="1"/>
  <c r="D3770" i="1"/>
  <c r="D3779" i="1"/>
  <c r="D2615" i="1"/>
  <c r="D2633" i="1" s="1"/>
  <c r="D2624" i="1"/>
  <c r="D2621" i="1" s="1"/>
  <c r="D2340" i="1"/>
  <c r="D2358" i="1" s="1"/>
  <c r="D2349" i="1"/>
  <c r="D2346" i="1" s="1"/>
  <c r="D3440" i="1"/>
  <c r="D3458" i="1" s="1"/>
  <c r="D3449" i="1"/>
  <c r="D3446" i="1" s="1"/>
  <c r="D1405" i="1"/>
  <c r="D1423" i="1" s="1"/>
  <c r="D1414" i="1"/>
  <c r="D1411" i="1" s="1"/>
  <c r="D140" i="1"/>
  <c r="D158" i="1" s="1"/>
  <c r="D149" i="1"/>
  <c r="D146" i="1" s="1"/>
  <c r="D3385" i="1"/>
  <c r="D3403" i="1" s="1"/>
  <c r="D3394" i="1"/>
  <c r="D3391" i="1" s="1"/>
  <c r="N318" i="11"/>
  <c r="AP304" i="11"/>
  <c r="AP318" i="11" s="1"/>
  <c r="K1900" i="1"/>
  <c r="K1918" i="1" s="1"/>
  <c r="K1909" i="1"/>
  <c r="K1906" i="1" s="1"/>
  <c r="K1735" i="1"/>
  <c r="K1753" i="1" s="1"/>
  <c r="K1744" i="1"/>
  <c r="K1741" i="1" s="1"/>
  <c r="N1680" i="1"/>
  <c r="N1698" i="1" s="1"/>
  <c r="N1689" i="1"/>
  <c r="N1686" i="1" s="1"/>
  <c r="I525" i="1"/>
  <c r="I543" i="1" s="1"/>
  <c r="I534" i="1"/>
  <c r="I531" i="1" s="1"/>
  <c r="I965" i="1"/>
  <c r="I983" i="1" s="1"/>
  <c r="I974" i="1"/>
  <c r="I971" i="1" s="1"/>
  <c r="I2230" i="1"/>
  <c r="I2248" i="1" s="1"/>
  <c r="I2239" i="1"/>
  <c r="I2236" i="1" s="1"/>
  <c r="I1075" i="1"/>
  <c r="I1093" i="1" s="1"/>
  <c r="I1084" i="1"/>
  <c r="I1081" i="1" s="1"/>
  <c r="I2285" i="1"/>
  <c r="I2303" i="1" s="1"/>
  <c r="I2294" i="1"/>
  <c r="I2291" i="1" s="1"/>
  <c r="I1570" i="1"/>
  <c r="I1588" i="1" s="1"/>
  <c r="I1579" i="1"/>
  <c r="I1576" i="1" s="1"/>
  <c r="I1625" i="1"/>
  <c r="I1643" i="1" s="1"/>
  <c r="I1634" i="1"/>
  <c r="I1631" i="1" s="1"/>
  <c r="I250" i="1"/>
  <c r="I268" i="1" s="1"/>
  <c r="I259" i="1"/>
  <c r="I256" i="1" s="1"/>
  <c r="I30" i="1"/>
  <c r="I48" i="1" s="1"/>
  <c r="I39" i="1"/>
  <c r="I36" i="1" s="1"/>
  <c r="I2450" i="1"/>
  <c r="I2468" i="1" s="1"/>
  <c r="I2459" i="1"/>
  <c r="I2456" i="1" s="1"/>
  <c r="I2340" i="1"/>
  <c r="I2358" i="1" s="1"/>
  <c r="I2349" i="1"/>
  <c r="I2346" i="1" s="1"/>
  <c r="I305" i="1"/>
  <c r="I323" i="1" s="1"/>
  <c r="I314" i="1"/>
  <c r="I311" i="1" s="1"/>
  <c r="I3715" i="1"/>
  <c r="I3733" i="1" s="1"/>
  <c r="I3724" i="1"/>
  <c r="I3721" i="1" s="1"/>
  <c r="I3440" i="1"/>
  <c r="I3458" i="1" s="1"/>
  <c r="I3449" i="1"/>
  <c r="I3446" i="1" s="1"/>
  <c r="I690" i="1"/>
  <c r="I708" i="1" s="1"/>
  <c r="I699" i="1"/>
  <c r="I696" i="1" s="1"/>
  <c r="M2450" i="1"/>
  <c r="M2468" i="1" s="1"/>
  <c r="M2459" i="1"/>
  <c r="M2456" i="1" s="1"/>
  <c r="M2560" i="1"/>
  <c r="M2578" i="1" s="1"/>
  <c r="M2569" i="1"/>
  <c r="M2566" i="1" s="1"/>
  <c r="M2670" i="1"/>
  <c r="M2688" i="1" s="1"/>
  <c r="M2679" i="1"/>
  <c r="M2676" i="1" s="1"/>
  <c r="M3220" i="1"/>
  <c r="M3238" i="1" s="1"/>
  <c r="M3229" i="1"/>
  <c r="M3226" i="1" s="1"/>
  <c r="M2890" i="1"/>
  <c r="M2908" i="1" s="1"/>
  <c r="M2899" i="1"/>
  <c r="M2896" i="1" s="1"/>
  <c r="M3000" i="1"/>
  <c r="M3018" i="1" s="1"/>
  <c r="M3009" i="1"/>
  <c r="M3006" i="1" s="1"/>
  <c r="M3110" i="1"/>
  <c r="M3128" i="1" s="1"/>
  <c r="M3119" i="1"/>
  <c r="M3116" i="1" s="1"/>
  <c r="M3660" i="1"/>
  <c r="M3678" i="1" s="1"/>
  <c r="M3669" i="1"/>
  <c r="M3666" i="1" s="1"/>
  <c r="M3330" i="1"/>
  <c r="M3348" i="1" s="1"/>
  <c r="M3339" i="1"/>
  <c r="M3336" i="1" s="1"/>
  <c r="M3440" i="1"/>
  <c r="M3458" i="1" s="1"/>
  <c r="M3449" i="1"/>
  <c r="M3446" i="1" s="1"/>
  <c r="M3550" i="1"/>
  <c r="M3568" i="1" s="1"/>
  <c r="M3559" i="1"/>
  <c r="M3556" i="1" s="1"/>
  <c r="M2175" i="1"/>
  <c r="M2193" i="1" s="1"/>
  <c r="M2184" i="1"/>
  <c r="M2181" i="1" s="1"/>
  <c r="M3605" i="1"/>
  <c r="M3623" i="1" s="1"/>
  <c r="M3614" i="1"/>
  <c r="M3611" i="1" s="1"/>
  <c r="M3715" i="1"/>
  <c r="M3733" i="1" s="1"/>
  <c r="M3724" i="1"/>
  <c r="M3721" i="1" s="1"/>
  <c r="M415" i="1"/>
  <c r="M433" i="1" s="1"/>
  <c r="M424" i="1"/>
  <c r="M421" i="1" s="1"/>
  <c r="H2144" i="1"/>
  <c r="H2151" i="1" s="1"/>
  <c r="H2157" i="1"/>
  <c r="M300" i="11"/>
  <c r="AO322" i="11"/>
  <c r="M336" i="11"/>
  <c r="M300" i="12"/>
  <c r="M336" i="12"/>
  <c r="AO322" i="12"/>
  <c r="BQ322" i="12" s="1"/>
  <c r="AP300" i="12"/>
  <c r="AP336" i="12"/>
  <c r="BO300" i="12" l="1"/>
  <c r="BO336" i="12"/>
  <c r="K3788" i="1"/>
  <c r="Z2771" i="3"/>
  <c r="Z2765" i="3" s="1"/>
  <c r="F3788" i="1"/>
  <c r="U2771" i="3"/>
  <c r="U2765" i="3" s="1"/>
  <c r="H3788" i="1"/>
  <c r="W2771" i="3"/>
  <c r="W2765" i="3" s="1"/>
  <c r="E3776" i="1"/>
  <c r="T2777" i="3" s="1"/>
  <c r="T2774" i="3" s="1"/>
  <c r="T2780" i="3"/>
  <c r="T138" i="4" s="1"/>
  <c r="T182" i="4" s="1"/>
  <c r="J3776" i="1"/>
  <c r="Y2777" i="3" s="1"/>
  <c r="Y2774" i="3" s="1"/>
  <c r="Y2780" i="3"/>
  <c r="Y138" i="4" s="1"/>
  <c r="Y182" i="4" s="1"/>
  <c r="BQ300" i="12"/>
  <c r="BQ336" i="12"/>
  <c r="M3776" i="1"/>
  <c r="AB2777" i="3" s="1"/>
  <c r="AB2780" i="3"/>
  <c r="AB138" i="4" s="1"/>
  <c r="AB182" i="4" s="1"/>
  <c r="E3788" i="1"/>
  <c r="T2771" i="3"/>
  <c r="T2765" i="3" s="1"/>
  <c r="J3788" i="1"/>
  <c r="Y2771" i="3"/>
  <c r="Y2765" i="3" s="1"/>
  <c r="BP300" i="10"/>
  <c r="BP336" i="10"/>
  <c r="BI336" i="10"/>
  <c r="BI300" i="10"/>
  <c r="M3788" i="1"/>
  <c r="AB2771" i="3"/>
  <c r="AB2765" i="3" s="1"/>
  <c r="AQ56" i="12"/>
  <c r="BS42" i="12"/>
  <c r="BS56" i="12" s="1"/>
  <c r="BK336" i="10"/>
  <c r="BK300" i="10"/>
  <c r="BM336" i="10"/>
  <c r="BM300" i="10"/>
  <c r="I3776" i="1"/>
  <c r="X2777" i="3" s="1"/>
  <c r="X2780" i="3"/>
  <c r="X138" i="4" s="1"/>
  <c r="X182" i="4" s="1"/>
  <c r="L3776" i="1"/>
  <c r="AA2777" i="3" s="1"/>
  <c r="AA2780" i="3"/>
  <c r="AA138" i="4" s="1"/>
  <c r="AA182" i="4" s="1"/>
  <c r="AM318" i="12"/>
  <c r="BO304" i="12"/>
  <c r="BO318" i="12" s="1"/>
  <c r="O3776" i="1"/>
  <c r="AD2777" i="3" s="1"/>
  <c r="AD2780" i="3"/>
  <c r="AD138" i="4" s="1"/>
  <c r="AD182" i="4" s="1"/>
  <c r="BR300" i="10"/>
  <c r="BR336" i="10"/>
  <c r="BS336" i="10"/>
  <c r="BS300" i="10"/>
  <c r="BH300" i="10"/>
  <c r="BH336" i="10"/>
  <c r="D3776" i="1"/>
  <c r="S2777" i="3" s="1"/>
  <c r="S2780" i="3"/>
  <c r="I3788" i="1"/>
  <c r="X2771" i="3"/>
  <c r="X2765" i="3" s="1"/>
  <c r="AP318" i="12"/>
  <c r="BR304" i="12"/>
  <c r="BR318" i="12" s="1"/>
  <c r="L3788" i="1"/>
  <c r="AA2771" i="3"/>
  <c r="AA2765" i="3" s="1"/>
  <c r="O3788" i="1"/>
  <c r="AD2771" i="3"/>
  <c r="AD2765" i="3" s="1"/>
  <c r="AL56" i="12"/>
  <c r="BN42" i="12"/>
  <c r="BN56" i="12" s="1"/>
  <c r="BP300" i="11"/>
  <c r="BP336" i="11"/>
  <c r="N3776" i="1"/>
  <c r="AC2777" i="3" s="1"/>
  <c r="AC2774" i="3" s="1"/>
  <c r="AC2780" i="3"/>
  <c r="AC138" i="4" s="1"/>
  <c r="AC182" i="4" s="1"/>
  <c r="BO300" i="10"/>
  <c r="BO336" i="10"/>
  <c r="BL336" i="10"/>
  <c r="BL300" i="10"/>
  <c r="D3788" i="1"/>
  <c r="S2771" i="3"/>
  <c r="N3788" i="1"/>
  <c r="AC2771" i="3"/>
  <c r="AC2765" i="3" s="1"/>
  <c r="BJ300" i="10"/>
  <c r="BJ336" i="10"/>
  <c r="BN336" i="10"/>
  <c r="BN300" i="10"/>
  <c r="AN318" i="12"/>
  <c r="BP304" i="12"/>
  <c r="BP318" i="12" s="1"/>
  <c r="AN56" i="12"/>
  <c r="BP42" i="12"/>
  <c r="BP56" i="12" s="1"/>
  <c r="G3776" i="1"/>
  <c r="V2777" i="3" s="1"/>
  <c r="V2780" i="3"/>
  <c r="V138" i="4" s="1"/>
  <c r="V182" i="4" s="1"/>
  <c r="BQ336" i="10"/>
  <c r="BQ300" i="10"/>
  <c r="K3776" i="1"/>
  <c r="Z2777" i="3" s="1"/>
  <c r="Z2780" i="3"/>
  <c r="Z138" i="4" s="1"/>
  <c r="Z182" i="4" s="1"/>
  <c r="F3776" i="1"/>
  <c r="U2777" i="3" s="1"/>
  <c r="U2780" i="3"/>
  <c r="U138" i="4" s="1"/>
  <c r="U182" i="4" s="1"/>
  <c r="H3776" i="1"/>
  <c r="W2777" i="3" s="1"/>
  <c r="W2780" i="3"/>
  <c r="W138" i="4" s="1"/>
  <c r="W182" i="4" s="1"/>
  <c r="AO318" i="12"/>
  <c r="BQ304" i="12"/>
  <c r="BQ318" i="12" s="1"/>
  <c r="G3788" i="1"/>
  <c r="V2771" i="3"/>
  <c r="V2765" i="3" s="1"/>
  <c r="J1681" i="1"/>
  <c r="J2066" i="1"/>
  <c r="X1058" i="3"/>
  <c r="X1054" i="3" s="1"/>
  <c r="AU1427" i="1"/>
  <c r="I1417" i="1"/>
  <c r="W1417" i="1" s="1"/>
  <c r="I1396" i="1"/>
  <c r="I1432" i="1"/>
  <c r="X1048" i="3" s="1"/>
  <c r="M3739" i="1"/>
  <c r="M3746" i="1" s="1"/>
  <c r="M3752" i="1"/>
  <c r="M3024" i="1"/>
  <c r="M3031" i="1" s="1"/>
  <c r="M3037" i="1"/>
  <c r="I727" i="1"/>
  <c r="I714" i="1"/>
  <c r="I721" i="1" s="1"/>
  <c r="I1649" i="1"/>
  <c r="I1656" i="1" s="1"/>
  <c r="I1662" i="1"/>
  <c r="I562" i="1"/>
  <c r="I549" i="1"/>
  <c r="I556" i="1" s="1"/>
  <c r="D3477" i="1"/>
  <c r="D3464" i="1"/>
  <c r="D3684" i="1"/>
  <c r="D3697" i="1"/>
  <c r="E2102" i="1"/>
  <c r="E2089" i="1"/>
  <c r="E2096" i="1" s="1"/>
  <c r="L3299" i="1"/>
  <c r="L3306" i="1" s="1"/>
  <c r="L3312" i="1"/>
  <c r="L2652" i="1"/>
  <c r="L2639" i="1"/>
  <c r="L2646" i="1" s="1"/>
  <c r="L1387" i="1"/>
  <c r="L1374" i="1"/>
  <c r="L1381" i="1" s="1"/>
  <c r="J1429" i="1"/>
  <c r="J1436" i="1" s="1"/>
  <c r="J1442" i="1"/>
  <c r="K1044" i="1"/>
  <c r="K1051" i="1" s="1"/>
  <c r="K1057" i="1"/>
  <c r="K2969" i="1"/>
  <c r="K2976" i="1" s="1"/>
  <c r="K2982" i="1"/>
  <c r="O3037" i="1"/>
  <c r="O3024" i="1"/>
  <c r="O3031" i="1" s="1"/>
  <c r="O1814" i="1"/>
  <c r="O1821" i="1" s="1"/>
  <c r="O1827" i="1"/>
  <c r="F2749" i="1"/>
  <c r="F2756" i="1" s="1"/>
  <c r="F2762" i="1"/>
  <c r="F2914" i="1"/>
  <c r="F2921" i="1" s="1"/>
  <c r="F2927" i="1"/>
  <c r="G3629" i="1"/>
  <c r="G3636" i="1" s="1"/>
  <c r="G3642" i="1"/>
  <c r="G2144" i="1"/>
  <c r="G2151" i="1" s="1"/>
  <c r="G2157" i="1"/>
  <c r="H2322" i="1"/>
  <c r="H2309" i="1"/>
  <c r="H2316" i="1" s="1"/>
  <c r="H2364" i="1"/>
  <c r="H2371" i="1" s="1"/>
  <c r="H2377" i="1"/>
  <c r="N2652" i="1"/>
  <c r="N2639" i="1"/>
  <c r="N2646" i="1" s="1"/>
  <c r="N2267" i="1"/>
  <c r="N2254" i="1"/>
  <c r="N2261" i="1" s="1"/>
  <c r="E2529" i="1"/>
  <c r="E2536" i="1" s="1"/>
  <c r="E2542" i="1"/>
  <c r="AM2627" i="1"/>
  <c r="M2636" i="1"/>
  <c r="AB1937" i="3" s="1"/>
  <c r="M2637" i="1"/>
  <c r="AB1938" i="3" s="1"/>
  <c r="M2638" i="1"/>
  <c r="AB1939" i="3" s="1"/>
  <c r="M2634" i="1"/>
  <c r="AB1935" i="3" s="1"/>
  <c r="M2635" i="1"/>
  <c r="AB1936" i="3" s="1"/>
  <c r="M1481" i="1"/>
  <c r="M1482" i="1"/>
  <c r="M1479" i="1"/>
  <c r="M1483" i="1"/>
  <c r="AM1472" i="1"/>
  <c r="M1480" i="1"/>
  <c r="I767" i="1"/>
  <c r="I766" i="1"/>
  <c r="I765" i="1"/>
  <c r="I764" i="1"/>
  <c r="I768" i="1"/>
  <c r="AI757" i="1"/>
  <c r="I3407" i="1"/>
  <c r="AI3397" i="1"/>
  <c r="I3408" i="1"/>
  <c r="I3405" i="1"/>
  <c r="I3406" i="1"/>
  <c r="I3404" i="1"/>
  <c r="K2157" i="1"/>
  <c r="K2144" i="1"/>
  <c r="K2151" i="1" s="1"/>
  <c r="D1882" i="1"/>
  <c r="D1869" i="1"/>
  <c r="M1937" i="1"/>
  <c r="M1924" i="1"/>
  <c r="M1931" i="1" s="1"/>
  <c r="I1924" i="1"/>
  <c r="I1931" i="1" s="1"/>
  <c r="I1937" i="1"/>
  <c r="AL3782" i="1"/>
  <c r="L3793" i="1"/>
  <c r="L3789" i="1"/>
  <c r="L3791" i="1"/>
  <c r="L3792" i="1"/>
  <c r="L3790" i="1"/>
  <c r="L2803" i="1"/>
  <c r="AA2059" i="3" s="1"/>
  <c r="AL2792" i="1"/>
  <c r="L2802" i="1"/>
  <c r="AA2058" i="3" s="1"/>
  <c r="L2799" i="1"/>
  <c r="AA2055" i="3" s="1"/>
  <c r="L2800" i="1"/>
  <c r="AA2056" i="3" s="1"/>
  <c r="L2801" i="1"/>
  <c r="AA2057" i="3" s="1"/>
  <c r="AJ2682" i="1"/>
  <c r="J2690" i="1"/>
  <c r="Y1976" i="3" s="1"/>
  <c r="J2693" i="1"/>
  <c r="Y1979" i="3" s="1"/>
  <c r="J2692" i="1"/>
  <c r="Y1978" i="3" s="1"/>
  <c r="J2689" i="1"/>
  <c r="Y1975" i="3" s="1"/>
  <c r="J2691" i="1"/>
  <c r="Y1977" i="3" s="1"/>
  <c r="J3624" i="1"/>
  <c r="Y2655" i="3" s="1"/>
  <c r="J3628" i="1"/>
  <c r="Y2659" i="3" s="1"/>
  <c r="J3625" i="1"/>
  <c r="Y2656" i="3" s="1"/>
  <c r="J3627" i="1"/>
  <c r="Y2658" i="3" s="1"/>
  <c r="J3626" i="1"/>
  <c r="Y2657" i="3" s="1"/>
  <c r="AJ3617" i="1"/>
  <c r="K1864" i="1"/>
  <c r="K1866" i="1"/>
  <c r="K1867" i="1"/>
  <c r="AK1857" i="1"/>
  <c r="K1868" i="1"/>
  <c r="K1865" i="1"/>
  <c r="K658" i="1"/>
  <c r="AK647" i="1"/>
  <c r="K655" i="1"/>
  <c r="K654" i="1"/>
  <c r="K656" i="1"/>
  <c r="K657" i="1"/>
  <c r="O2968" i="1"/>
  <c r="AD2179" i="3" s="1"/>
  <c r="O2966" i="1"/>
  <c r="AD2177" i="3" s="1"/>
  <c r="O2964" i="1"/>
  <c r="AD2175" i="3" s="1"/>
  <c r="AO2957" i="1"/>
  <c r="O2967" i="1"/>
  <c r="AD2178" i="3" s="1"/>
  <c r="O2965" i="1"/>
  <c r="AD2176" i="3" s="1"/>
  <c r="O52" i="1"/>
  <c r="AO42" i="1"/>
  <c r="O50" i="1"/>
  <c r="O53" i="1"/>
  <c r="O49" i="1"/>
  <c r="O51" i="1"/>
  <c r="F3792" i="1"/>
  <c r="AF3782" i="1"/>
  <c r="F3791" i="1"/>
  <c r="F3793" i="1"/>
  <c r="F3790" i="1"/>
  <c r="F3789" i="1"/>
  <c r="F3626" i="1"/>
  <c r="F3624" i="1"/>
  <c r="F3625" i="1"/>
  <c r="AF3617" i="1"/>
  <c r="F3627" i="1"/>
  <c r="F3628" i="1"/>
  <c r="G1535" i="1"/>
  <c r="G1536" i="1"/>
  <c r="G1538" i="1"/>
  <c r="G1537" i="1"/>
  <c r="G1534" i="1"/>
  <c r="AG1527" i="1"/>
  <c r="H1868" i="1"/>
  <c r="H1865" i="1"/>
  <c r="H1864" i="1"/>
  <c r="AH1857" i="1"/>
  <c r="H1867" i="1"/>
  <c r="H1866" i="1"/>
  <c r="N3569" i="1"/>
  <c r="AC2615" i="3" s="1"/>
  <c r="N3573" i="1"/>
  <c r="AC2619" i="3" s="1"/>
  <c r="N3572" i="1"/>
  <c r="AC2618" i="3" s="1"/>
  <c r="N3570" i="1"/>
  <c r="AC2616" i="3" s="1"/>
  <c r="AN3562" i="1"/>
  <c r="N3571" i="1"/>
  <c r="AC2617" i="3" s="1"/>
  <c r="N2416" i="1"/>
  <c r="N2415" i="1"/>
  <c r="AN2407" i="1"/>
  <c r="N2414" i="1"/>
  <c r="N2417" i="1"/>
  <c r="N2418" i="1"/>
  <c r="E436" i="1"/>
  <c r="E437" i="1"/>
  <c r="E435" i="1"/>
  <c r="AE427" i="1"/>
  <c r="E434" i="1"/>
  <c r="E438" i="1"/>
  <c r="E216" i="1"/>
  <c r="E217" i="1"/>
  <c r="E218" i="1"/>
  <c r="E215" i="1"/>
  <c r="E214" i="1"/>
  <c r="AE207" i="1"/>
  <c r="M2267" i="1"/>
  <c r="M2254" i="1"/>
  <c r="M2261" i="1" s="1"/>
  <c r="M782" i="1"/>
  <c r="M769" i="1"/>
  <c r="M776" i="1" s="1"/>
  <c r="M54" i="1"/>
  <c r="M61" i="1" s="1"/>
  <c r="M67" i="1"/>
  <c r="AI3672" i="1"/>
  <c r="I3683" i="1"/>
  <c r="I3679" i="1"/>
  <c r="I3682" i="1"/>
  <c r="I3680" i="1"/>
  <c r="I3681" i="1"/>
  <c r="D929" i="1"/>
  <c r="D931" i="1"/>
  <c r="D932" i="1"/>
  <c r="D933" i="1"/>
  <c r="D930" i="1"/>
  <c r="AD922" i="1"/>
  <c r="P928" i="1"/>
  <c r="D1153" i="1"/>
  <c r="D1151" i="1"/>
  <c r="AD1142" i="1"/>
  <c r="D1150" i="1"/>
  <c r="D1149" i="1"/>
  <c r="D1152" i="1"/>
  <c r="P1148" i="1"/>
  <c r="L1152" i="1"/>
  <c r="L1150" i="1"/>
  <c r="L1153" i="1"/>
  <c r="L1151" i="1"/>
  <c r="L1149" i="1"/>
  <c r="AL1142" i="1"/>
  <c r="K3517" i="1"/>
  <c r="Z2578" i="3" s="1"/>
  <c r="K3514" i="1"/>
  <c r="Z2575" i="3" s="1"/>
  <c r="K3516" i="1"/>
  <c r="Z2577" i="3" s="1"/>
  <c r="AK3507" i="1"/>
  <c r="K3518" i="1"/>
  <c r="Z2579" i="3" s="1"/>
  <c r="K3515" i="1"/>
  <c r="Z2576" i="3" s="1"/>
  <c r="M2197" i="1"/>
  <c r="M2195" i="1"/>
  <c r="M2196" i="1"/>
  <c r="M2198" i="1"/>
  <c r="M2194" i="1"/>
  <c r="AM2187" i="1"/>
  <c r="M3020" i="1"/>
  <c r="AB2216" i="3" s="1"/>
  <c r="AM3012" i="1"/>
  <c r="M3022" i="1"/>
  <c r="AB2218" i="3" s="1"/>
  <c r="M3023" i="1"/>
  <c r="AB2219" i="3" s="1"/>
  <c r="M3019" i="1"/>
  <c r="AB2215" i="3" s="1"/>
  <c r="M3021" i="1"/>
  <c r="AB2217" i="3" s="1"/>
  <c r="AM2572" i="1"/>
  <c r="M2580" i="1"/>
  <c r="AB1896" i="3" s="1"/>
  <c r="M2582" i="1"/>
  <c r="AB1898" i="3" s="1"/>
  <c r="M2583" i="1"/>
  <c r="AB1899" i="3" s="1"/>
  <c r="M2579" i="1"/>
  <c r="AB1895" i="3" s="1"/>
  <c r="M2581" i="1"/>
  <c r="AB1897" i="3" s="1"/>
  <c r="I3738" i="1"/>
  <c r="I3734" i="1"/>
  <c r="I3736" i="1"/>
  <c r="I3735" i="1"/>
  <c r="I3737" i="1"/>
  <c r="AI3727" i="1"/>
  <c r="AI42" i="1"/>
  <c r="I53" i="1"/>
  <c r="I51" i="1"/>
  <c r="I52" i="1"/>
  <c r="I50" i="1"/>
  <c r="I49" i="1"/>
  <c r="I12" i="1"/>
  <c r="AO336" i="12"/>
  <c r="AO300" i="12"/>
  <c r="AO300" i="11"/>
  <c r="AO336" i="11"/>
  <c r="M439" i="1"/>
  <c r="M446" i="1" s="1"/>
  <c r="M452" i="1"/>
  <c r="M3642" i="1"/>
  <c r="M3629" i="1"/>
  <c r="M3636" i="1" s="1"/>
  <c r="M3574" i="1"/>
  <c r="M3581" i="1" s="1"/>
  <c r="M3587" i="1"/>
  <c r="M3367" i="1"/>
  <c r="M3354" i="1"/>
  <c r="M3361" i="1" s="1"/>
  <c r="M3147" i="1"/>
  <c r="M3134" i="1"/>
  <c r="M3141" i="1" s="1"/>
  <c r="M2914" i="1"/>
  <c r="M2921" i="1" s="1"/>
  <c r="M2927" i="1"/>
  <c r="M2694" i="1"/>
  <c r="M2701" i="1" s="1"/>
  <c r="M2707" i="1"/>
  <c r="M2487" i="1"/>
  <c r="M2474" i="1"/>
  <c r="M2481" i="1" s="1"/>
  <c r="I3464" i="1"/>
  <c r="I3471" i="1" s="1"/>
  <c r="I3477" i="1"/>
  <c r="I329" i="1"/>
  <c r="I336" i="1" s="1"/>
  <c r="I342" i="1"/>
  <c r="I2487" i="1"/>
  <c r="I2474" i="1"/>
  <c r="I2481" i="1" s="1"/>
  <c r="I287" i="1"/>
  <c r="I274" i="1"/>
  <c r="I281" i="1" s="1"/>
  <c r="I1594" i="1"/>
  <c r="I1601" i="1" s="1"/>
  <c r="I1607" i="1"/>
  <c r="I1099" i="1"/>
  <c r="I1106" i="1" s="1"/>
  <c r="I1112" i="1"/>
  <c r="I989" i="1"/>
  <c r="I996" i="1" s="1"/>
  <c r="I1002" i="1"/>
  <c r="N1704" i="1"/>
  <c r="N1711" i="1" s="1"/>
  <c r="N1717" i="1"/>
  <c r="K1924" i="1"/>
  <c r="K1931" i="1" s="1"/>
  <c r="K1937" i="1"/>
  <c r="D3409" i="1"/>
  <c r="D3422" i="1"/>
  <c r="D1442" i="1"/>
  <c r="D1429" i="1"/>
  <c r="D2377" i="1"/>
  <c r="D2364" i="1"/>
  <c r="D3794" i="1"/>
  <c r="D3807" i="1"/>
  <c r="D3189" i="1"/>
  <c r="D3202" i="1"/>
  <c r="D1209" i="1"/>
  <c r="D1222" i="1"/>
  <c r="D384" i="1"/>
  <c r="D397" i="1"/>
  <c r="M1759" i="1"/>
  <c r="M1766" i="1" s="1"/>
  <c r="M1772" i="1"/>
  <c r="D1992" i="1"/>
  <c r="D1979" i="1"/>
  <c r="E1772" i="1"/>
  <c r="E1759" i="1"/>
  <c r="E1766" i="1" s="1"/>
  <c r="I1979" i="1"/>
  <c r="I1986" i="1" s="1"/>
  <c r="I1992" i="1"/>
  <c r="O2144" i="1"/>
  <c r="O2151" i="1" s="1"/>
  <c r="O2157" i="1"/>
  <c r="F2157" i="1"/>
  <c r="F2144" i="1"/>
  <c r="F2151" i="1" s="1"/>
  <c r="L3409" i="1"/>
  <c r="L3416" i="1" s="1"/>
  <c r="L3422" i="1"/>
  <c r="L3642" i="1"/>
  <c r="L3629" i="1"/>
  <c r="L3636" i="1" s="1"/>
  <c r="L2969" i="1"/>
  <c r="L2976" i="1" s="1"/>
  <c r="L2982" i="1"/>
  <c r="L3189" i="1"/>
  <c r="L3196" i="1" s="1"/>
  <c r="L3202" i="1"/>
  <c r="L2529" i="1"/>
  <c r="L2536" i="1" s="1"/>
  <c r="L2542" i="1"/>
  <c r="L2762" i="1"/>
  <c r="L2749" i="1"/>
  <c r="L2756" i="1" s="1"/>
  <c r="L1882" i="1"/>
  <c r="L1869" i="1"/>
  <c r="L1876" i="1" s="1"/>
  <c r="L2364" i="1"/>
  <c r="L2371" i="1" s="1"/>
  <c r="L2377" i="1"/>
  <c r="J329" i="1"/>
  <c r="J336" i="1" s="1"/>
  <c r="J342" i="1"/>
  <c r="J714" i="1"/>
  <c r="J721" i="1" s="1"/>
  <c r="J727" i="1"/>
  <c r="J2364" i="1"/>
  <c r="J2371" i="1" s="1"/>
  <c r="J2377" i="1"/>
  <c r="J989" i="1"/>
  <c r="J996" i="1" s="1"/>
  <c r="J1002" i="1"/>
  <c r="J2597" i="1"/>
  <c r="J2584" i="1"/>
  <c r="J2591" i="1" s="1"/>
  <c r="J54" i="1"/>
  <c r="J61" i="1" s="1"/>
  <c r="J67" i="1"/>
  <c r="J3079" i="1"/>
  <c r="J3086" i="1" s="1"/>
  <c r="J3092" i="1"/>
  <c r="J3244" i="1"/>
  <c r="J3251" i="1" s="1"/>
  <c r="J3257" i="1"/>
  <c r="K1002" i="1"/>
  <c r="K989" i="1"/>
  <c r="K996" i="1" s="1"/>
  <c r="K54" i="1"/>
  <c r="K61" i="1" s="1"/>
  <c r="K67" i="1"/>
  <c r="K3409" i="1"/>
  <c r="K3416" i="1" s="1"/>
  <c r="K3422" i="1"/>
  <c r="K1277" i="1"/>
  <c r="K1264" i="1"/>
  <c r="K1271" i="1" s="1"/>
  <c r="K604" i="1"/>
  <c r="K611" i="1" s="1"/>
  <c r="K617" i="1"/>
  <c r="K2542" i="1"/>
  <c r="K2529" i="1"/>
  <c r="K2536" i="1" s="1"/>
  <c r="K439" i="1"/>
  <c r="K446" i="1" s="1"/>
  <c r="K452" i="1"/>
  <c r="K2694" i="1"/>
  <c r="K2701" i="1" s="1"/>
  <c r="K2707" i="1"/>
  <c r="O3587" i="1"/>
  <c r="O3574" i="1"/>
  <c r="O3581" i="1" s="1"/>
  <c r="O2914" i="1"/>
  <c r="O2921" i="1" s="1"/>
  <c r="O2927" i="1"/>
  <c r="O1154" i="1"/>
  <c r="O1161" i="1" s="1"/>
  <c r="O1167" i="1"/>
  <c r="O2652" i="1"/>
  <c r="O2639" i="1"/>
  <c r="O2646" i="1" s="1"/>
  <c r="O2419" i="1"/>
  <c r="O2426" i="1" s="1"/>
  <c r="O2432" i="1"/>
  <c r="O2199" i="1"/>
  <c r="O2206" i="1" s="1"/>
  <c r="O2212" i="1"/>
  <c r="O1607" i="1"/>
  <c r="O1594" i="1"/>
  <c r="O1601" i="1" s="1"/>
  <c r="F879" i="1"/>
  <c r="F892" i="1"/>
  <c r="F2254" i="1"/>
  <c r="F2261" i="1" s="1"/>
  <c r="F2267" i="1"/>
  <c r="F769" i="1"/>
  <c r="F776" i="1" s="1"/>
  <c r="F782" i="1"/>
  <c r="F549" i="1"/>
  <c r="F556" i="1" s="1"/>
  <c r="F562" i="1"/>
  <c r="F1209" i="1"/>
  <c r="F1216" i="1" s="1"/>
  <c r="F1222" i="1"/>
  <c r="F1552" i="1"/>
  <c r="F1539" i="1"/>
  <c r="F1546" i="1" s="1"/>
  <c r="F2652" i="1"/>
  <c r="F2639" i="1"/>
  <c r="F2646" i="1" s="1"/>
  <c r="F2322" i="1"/>
  <c r="F2309" i="1"/>
  <c r="F2316" i="1" s="1"/>
  <c r="G1387" i="1"/>
  <c r="G1374" i="1"/>
  <c r="G1381" i="1" s="1"/>
  <c r="G2914" i="1"/>
  <c r="G2921" i="1" s="1"/>
  <c r="G2927" i="1"/>
  <c r="G3464" i="1"/>
  <c r="G3471" i="1" s="1"/>
  <c r="G3477" i="1"/>
  <c r="G3299" i="1"/>
  <c r="G3306" i="1" s="1"/>
  <c r="G3312" i="1"/>
  <c r="G1882" i="1"/>
  <c r="G1869" i="1"/>
  <c r="G1876" i="1" s="1"/>
  <c r="G1484" i="1"/>
  <c r="G1491" i="1" s="1"/>
  <c r="G1497" i="1"/>
  <c r="G2652" i="1"/>
  <c r="G2639" i="1"/>
  <c r="G2646" i="1" s="1"/>
  <c r="G1759" i="1"/>
  <c r="G1766" i="1" s="1"/>
  <c r="G1772" i="1"/>
  <c r="H2419" i="1"/>
  <c r="H2426" i="1" s="1"/>
  <c r="H2432" i="1"/>
  <c r="H3587" i="1"/>
  <c r="H3574" i="1"/>
  <c r="H3581" i="1" s="1"/>
  <c r="H1442" i="1"/>
  <c r="H1429" i="1"/>
  <c r="H1436" i="1" s="1"/>
  <c r="H837" i="1"/>
  <c r="H824" i="1"/>
  <c r="H831" i="1" s="1"/>
  <c r="H947" i="1"/>
  <c r="H934" i="1"/>
  <c r="H941" i="1" s="1"/>
  <c r="H617" i="1"/>
  <c r="H604" i="1"/>
  <c r="H611" i="1" s="1"/>
  <c r="H1319" i="1"/>
  <c r="H1326" i="1" s="1"/>
  <c r="H1332" i="1"/>
  <c r="H2817" i="1"/>
  <c r="H2804" i="1"/>
  <c r="H2811" i="1" s="1"/>
  <c r="L2144" i="1"/>
  <c r="L2151" i="1" s="1"/>
  <c r="L2157" i="1"/>
  <c r="N3409" i="1"/>
  <c r="N3416" i="1" s="1"/>
  <c r="N3422" i="1"/>
  <c r="N3202" i="1"/>
  <c r="N3189" i="1"/>
  <c r="N3196" i="1" s="1"/>
  <c r="N3684" i="1"/>
  <c r="N3691" i="1" s="1"/>
  <c r="N3697" i="1"/>
  <c r="N604" i="1"/>
  <c r="N611" i="1" s="1"/>
  <c r="N617" i="1"/>
  <c r="N397" i="1"/>
  <c r="N384" i="1"/>
  <c r="N391" i="1" s="1"/>
  <c r="N2364" i="1"/>
  <c r="N2371" i="1" s="1"/>
  <c r="N2377" i="1"/>
  <c r="N3532" i="1"/>
  <c r="N3519" i="1"/>
  <c r="N3526" i="1" s="1"/>
  <c r="E3244" i="1"/>
  <c r="E3251" i="1" s="1"/>
  <c r="E3257" i="1"/>
  <c r="E3752" i="1"/>
  <c r="E3739" i="1"/>
  <c r="E3746" i="1" s="1"/>
  <c r="E947" i="1"/>
  <c r="E934" i="1"/>
  <c r="E941" i="1" s="1"/>
  <c r="E1649" i="1"/>
  <c r="E1656" i="1" s="1"/>
  <c r="E1662" i="1"/>
  <c r="E3024" i="1"/>
  <c r="E3031" i="1" s="1"/>
  <c r="E3037" i="1"/>
  <c r="G1889" i="1"/>
  <c r="AS1920" i="1"/>
  <c r="V1416" i="3"/>
  <c r="M1812" i="1"/>
  <c r="M1811" i="1"/>
  <c r="M1809" i="1"/>
  <c r="M1810" i="1"/>
  <c r="AM1802" i="1"/>
  <c r="M1813" i="1"/>
  <c r="M3791" i="1"/>
  <c r="M3790" i="1"/>
  <c r="M3793" i="1"/>
  <c r="M3789" i="1"/>
  <c r="M3792" i="1"/>
  <c r="AM3782" i="1"/>
  <c r="M1371" i="1"/>
  <c r="M1369" i="1"/>
  <c r="M1372" i="1"/>
  <c r="M1373" i="1"/>
  <c r="M1370" i="1"/>
  <c r="AM1362" i="1"/>
  <c r="M1152" i="1"/>
  <c r="AM1142" i="1"/>
  <c r="M1150" i="1"/>
  <c r="M1151" i="1"/>
  <c r="M1153" i="1"/>
  <c r="M1149" i="1"/>
  <c r="AM922" i="1"/>
  <c r="M931" i="1"/>
  <c r="M933" i="1"/>
  <c r="M929" i="1"/>
  <c r="M932" i="1"/>
  <c r="M930" i="1"/>
  <c r="M711" i="1"/>
  <c r="AM702" i="1"/>
  <c r="M710" i="1"/>
  <c r="M709" i="1"/>
  <c r="M712" i="1"/>
  <c r="M713" i="1"/>
  <c r="M492" i="1"/>
  <c r="M493" i="1"/>
  <c r="AM482" i="1"/>
  <c r="M490" i="1"/>
  <c r="M489" i="1"/>
  <c r="M491" i="1"/>
  <c r="M271" i="1"/>
  <c r="M272" i="1"/>
  <c r="AM262" i="1"/>
  <c r="M273" i="1"/>
  <c r="M270" i="1"/>
  <c r="M269" i="1"/>
  <c r="AI3562" i="1"/>
  <c r="I3572" i="1"/>
  <c r="I3573" i="1"/>
  <c r="I3570" i="1"/>
  <c r="I3571" i="1"/>
  <c r="I3569" i="1"/>
  <c r="AI1307" i="1"/>
  <c r="I1317" i="1"/>
  <c r="I1314" i="1"/>
  <c r="I1316" i="1"/>
  <c r="I1315" i="1"/>
  <c r="I1537" i="1"/>
  <c r="I1534" i="1"/>
  <c r="AI1527" i="1"/>
  <c r="I1538" i="1"/>
  <c r="I1536" i="1"/>
  <c r="I1535" i="1"/>
  <c r="I3239" i="1"/>
  <c r="I3240" i="1"/>
  <c r="I3241" i="1"/>
  <c r="I3242" i="1"/>
  <c r="AI3232" i="1"/>
  <c r="I3243" i="1"/>
  <c r="I3075" i="1"/>
  <c r="I3077" i="1"/>
  <c r="I3078" i="1"/>
  <c r="AI3067" i="1"/>
  <c r="I3074" i="1"/>
  <c r="I3076" i="1"/>
  <c r="I1222" i="1"/>
  <c r="I1209" i="1"/>
  <c r="I1216" i="1" s="1"/>
  <c r="I1374" i="1"/>
  <c r="I1381" i="1" s="1"/>
  <c r="I1387" i="1"/>
  <c r="N2047" i="1"/>
  <c r="N2034" i="1"/>
  <c r="N2041" i="1" s="1"/>
  <c r="K1979" i="1"/>
  <c r="K1986" i="1" s="1"/>
  <c r="K1992" i="1"/>
  <c r="D3257" i="1"/>
  <c r="D3244" i="1"/>
  <c r="D1044" i="1"/>
  <c r="D1057" i="1"/>
  <c r="D1497" i="1"/>
  <c r="D1484" i="1"/>
  <c r="D2749" i="1"/>
  <c r="D2762" i="1"/>
  <c r="D1649" i="1"/>
  <c r="D1662" i="1"/>
  <c r="D727" i="1"/>
  <c r="D714" i="1"/>
  <c r="D2982" i="1"/>
  <c r="D2969" i="1"/>
  <c r="M2157" i="1"/>
  <c r="M2144" i="1"/>
  <c r="M2151" i="1" s="1"/>
  <c r="D1704" i="1"/>
  <c r="D1717" i="1"/>
  <c r="E2029" i="1"/>
  <c r="AE2022" i="1"/>
  <c r="E2031" i="1"/>
  <c r="E2033" i="1"/>
  <c r="E2032" i="1"/>
  <c r="E2030" i="1"/>
  <c r="I2030" i="1"/>
  <c r="AI2022" i="1"/>
  <c r="I2033" i="1"/>
  <c r="I2031" i="1"/>
  <c r="I2029" i="1"/>
  <c r="I2032" i="1"/>
  <c r="O2031" i="1"/>
  <c r="O2030" i="1"/>
  <c r="O2029" i="1"/>
  <c r="O2033" i="1"/>
  <c r="O2032" i="1"/>
  <c r="AO2022" i="1"/>
  <c r="L3351" i="1"/>
  <c r="AA2457" i="3" s="1"/>
  <c r="L3353" i="1"/>
  <c r="AA2459" i="3" s="1"/>
  <c r="AL3342" i="1"/>
  <c r="L3350" i="1"/>
  <c r="AA2456" i="3" s="1"/>
  <c r="L3349" i="1"/>
  <c r="AA2455" i="3" s="1"/>
  <c r="L3352" i="1"/>
  <c r="AA2458" i="3" s="1"/>
  <c r="L3131" i="1"/>
  <c r="AA2297" i="3" s="1"/>
  <c r="L3132" i="1"/>
  <c r="AA2298" i="3" s="1"/>
  <c r="L3129" i="1"/>
  <c r="AA2295" i="3" s="1"/>
  <c r="L3130" i="1"/>
  <c r="AA2296" i="3" s="1"/>
  <c r="AL3122" i="1"/>
  <c r="L3133" i="1"/>
  <c r="AA2299" i="3" s="1"/>
  <c r="L2913" i="1"/>
  <c r="AA2139" i="3" s="1"/>
  <c r="L2910" i="1"/>
  <c r="AA2136" i="3" s="1"/>
  <c r="L2912" i="1"/>
  <c r="AA2138" i="3" s="1"/>
  <c r="L2911" i="1"/>
  <c r="AA2137" i="3" s="1"/>
  <c r="L2909" i="1"/>
  <c r="AA2135" i="3" s="1"/>
  <c r="AL2902" i="1"/>
  <c r="AL2682" i="1"/>
  <c r="L2689" i="1"/>
  <c r="AA1975" i="3" s="1"/>
  <c r="L2690" i="1"/>
  <c r="AA1976" i="3" s="1"/>
  <c r="L2691" i="1"/>
  <c r="AA1977" i="3" s="1"/>
  <c r="L2692" i="1"/>
  <c r="AA1978" i="3" s="1"/>
  <c r="L2693" i="1"/>
  <c r="AA1979" i="3" s="1"/>
  <c r="L2469" i="1"/>
  <c r="L2471" i="1"/>
  <c r="L2472" i="1"/>
  <c r="L2470" i="1"/>
  <c r="AL2462" i="1"/>
  <c r="L2473" i="1"/>
  <c r="AL2242" i="1"/>
  <c r="L2252" i="1"/>
  <c r="L2250" i="1"/>
  <c r="L2253" i="1"/>
  <c r="L2249" i="1"/>
  <c r="L2251" i="1"/>
  <c r="L1424" i="1"/>
  <c r="L1428" i="1"/>
  <c r="AL1417" i="1"/>
  <c r="L1426" i="1"/>
  <c r="L1427" i="1"/>
  <c r="L1425" i="1"/>
  <c r="L1207" i="1"/>
  <c r="L1206" i="1"/>
  <c r="L1208" i="1"/>
  <c r="AL1197" i="1"/>
  <c r="L1204" i="1"/>
  <c r="L1205" i="1"/>
  <c r="J657" i="1"/>
  <c r="J656" i="1"/>
  <c r="J654" i="1"/>
  <c r="J655" i="1"/>
  <c r="AJ647" i="1"/>
  <c r="J658" i="1"/>
  <c r="AJ2737" i="1"/>
  <c r="J2746" i="1"/>
  <c r="Y2017" i="3" s="1"/>
  <c r="J2744" i="1"/>
  <c r="Y2015" i="3" s="1"/>
  <c r="J2745" i="1"/>
  <c r="Y2016" i="3" s="1"/>
  <c r="J2747" i="1"/>
  <c r="Y2018" i="3" s="1"/>
  <c r="J2748" i="1"/>
  <c r="Y2019" i="3" s="1"/>
  <c r="AJ1087" i="1"/>
  <c r="J1094" i="1"/>
  <c r="J1095" i="1"/>
  <c r="J1098" i="1"/>
  <c r="J1096" i="1"/>
  <c r="J1097" i="1"/>
  <c r="J3736" i="1"/>
  <c r="Y2737" i="3" s="1"/>
  <c r="J3738" i="1"/>
  <c r="Y2739" i="3" s="1"/>
  <c r="J3734" i="1"/>
  <c r="Y2735" i="3" s="1"/>
  <c r="J3737" i="1"/>
  <c r="Y2738" i="3" s="1"/>
  <c r="J3735" i="1"/>
  <c r="Y2736" i="3" s="1"/>
  <c r="AJ3727" i="1"/>
  <c r="J382" i="1"/>
  <c r="J383" i="1"/>
  <c r="AJ372" i="1"/>
  <c r="J380" i="1"/>
  <c r="J379" i="1"/>
  <c r="J381" i="1"/>
  <c r="J1534" i="1"/>
  <c r="J1535" i="1"/>
  <c r="AJ1527" i="1"/>
  <c r="J1536" i="1"/>
  <c r="J1537" i="1"/>
  <c r="J1538" i="1"/>
  <c r="J3132" i="1"/>
  <c r="Y2298" i="3" s="1"/>
  <c r="J3131" i="1"/>
  <c r="Y2297" i="3" s="1"/>
  <c r="J3129" i="1"/>
  <c r="Y2295" i="3" s="1"/>
  <c r="AJ3122" i="1"/>
  <c r="J3130" i="1"/>
  <c r="Y2296" i="3" s="1"/>
  <c r="J3133" i="1"/>
  <c r="Y2299" i="3" s="1"/>
  <c r="K2307" i="1"/>
  <c r="K2308" i="1"/>
  <c r="K2304" i="1"/>
  <c r="AK2297" i="1"/>
  <c r="K2305" i="1"/>
  <c r="K2306" i="1"/>
  <c r="K3462" i="1"/>
  <c r="Z2538" i="3" s="1"/>
  <c r="AK3452" i="1"/>
  <c r="K3459" i="1"/>
  <c r="Z2535" i="3" s="1"/>
  <c r="K3461" i="1"/>
  <c r="Z2537" i="3" s="1"/>
  <c r="K3460" i="1"/>
  <c r="Z2536" i="3" s="1"/>
  <c r="K3463" i="1"/>
  <c r="Z2539" i="3" s="1"/>
  <c r="K492" i="1"/>
  <c r="K489" i="1"/>
  <c r="K490" i="1"/>
  <c r="K491" i="1"/>
  <c r="AK482" i="1"/>
  <c r="K493" i="1"/>
  <c r="K324" i="1"/>
  <c r="K328" i="1"/>
  <c r="K325" i="1"/>
  <c r="K327" i="1"/>
  <c r="K326" i="1"/>
  <c r="AK317" i="1"/>
  <c r="K3188" i="1"/>
  <c r="Z2339" i="3" s="1"/>
  <c r="K3187" i="1"/>
  <c r="Z2338" i="3" s="1"/>
  <c r="K3184" i="1"/>
  <c r="Z2335" i="3" s="1"/>
  <c r="K3186" i="1"/>
  <c r="Z2337" i="3" s="1"/>
  <c r="K3185" i="1"/>
  <c r="Z2336" i="3" s="1"/>
  <c r="AK3177" i="1"/>
  <c r="K217" i="1"/>
  <c r="K214" i="1"/>
  <c r="K216" i="1"/>
  <c r="K218" i="1"/>
  <c r="AK207" i="1"/>
  <c r="K215" i="1"/>
  <c r="K1096" i="1"/>
  <c r="K1095" i="1"/>
  <c r="K1097" i="1"/>
  <c r="K1098" i="1"/>
  <c r="AK1087" i="1"/>
  <c r="K1094" i="1"/>
  <c r="K1371" i="1"/>
  <c r="K1373" i="1"/>
  <c r="AK1362" i="1"/>
  <c r="K1369" i="1"/>
  <c r="K1370" i="1"/>
  <c r="K1372" i="1"/>
  <c r="AO3342" i="1"/>
  <c r="O3350" i="1"/>
  <c r="AD2456" i="3" s="1"/>
  <c r="O3352" i="1"/>
  <c r="AD2458" i="3" s="1"/>
  <c r="O3351" i="1"/>
  <c r="AD2457" i="3" s="1"/>
  <c r="O3353" i="1"/>
  <c r="AD2459" i="3" s="1"/>
  <c r="O3349" i="1"/>
  <c r="AD2455" i="3" s="1"/>
  <c r="O3077" i="1"/>
  <c r="AD2258" i="3" s="1"/>
  <c r="O3078" i="1"/>
  <c r="AD2259" i="3" s="1"/>
  <c r="O3074" i="1"/>
  <c r="AD2255" i="3" s="1"/>
  <c r="O3076" i="1"/>
  <c r="AD2257" i="3" s="1"/>
  <c r="AO3067" i="1"/>
  <c r="O3075" i="1"/>
  <c r="AD2256" i="3" s="1"/>
  <c r="AO2847" i="1"/>
  <c r="O2857" i="1"/>
  <c r="AD2098" i="3" s="1"/>
  <c r="O2856" i="1"/>
  <c r="AD2097" i="3" s="1"/>
  <c r="O2858" i="1"/>
  <c r="AD2099" i="3" s="1"/>
  <c r="O2855" i="1"/>
  <c r="AD2096" i="3" s="1"/>
  <c r="O2854" i="1"/>
  <c r="AD2095" i="3" s="1"/>
  <c r="O1098" i="1"/>
  <c r="O1096" i="1"/>
  <c r="O1097" i="1"/>
  <c r="O1094" i="1"/>
  <c r="AO1087" i="1"/>
  <c r="O1095" i="1"/>
  <c r="O435" i="1"/>
  <c r="O438" i="1"/>
  <c r="AO427" i="1"/>
  <c r="O436" i="1"/>
  <c r="O434" i="1"/>
  <c r="O437" i="1"/>
  <c r="O657" i="1"/>
  <c r="AO647" i="1"/>
  <c r="O654" i="1"/>
  <c r="O656" i="1"/>
  <c r="O658" i="1"/>
  <c r="O655" i="1"/>
  <c r="O1480" i="1"/>
  <c r="O1479" i="1"/>
  <c r="O1481" i="1"/>
  <c r="AO1472" i="1"/>
  <c r="O1482" i="1"/>
  <c r="O1483" i="1"/>
  <c r="O3404" i="1"/>
  <c r="AD2495" i="3" s="1"/>
  <c r="O3407" i="1"/>
  <c r="AD2498" i="3" s="1"/>
  <c r="O3405" i="1"/>
  <c r="AD2496" i="3" s="1"/>
  <c r="AO3397" i="1"/>
  <c r="O3406" i="1"/>
  <c r="AD2497" i="3" s="1"/>
  <c r="O3408" i="1"/>
  <c r="AD2499" i="3" s="1"/>
  <c r="F2415" i="1"/>
  <c r="F2417" i="1"/>
  <c r="F2416" i="1"/>
  <c r="F2414" i="1"/>
  <c r="AF2407" i="1"/>
  <c r="F2418" i="1"/>
  <c r="AF317" i="1"/>
  <c r="F326" i="1"/>
  <c r="F328" i="1"/>
  <c r="F327" i="1"/>
  <c r="F325" i="1"/>
  <c r="F324" i="1"/>
  <c r="F3076" i="1"/>
  <c r="F3078" i="1"/>
  <c r="F3077" i="1"/>
  <c r="AF3067" i="1"/>
  <c r="F3074" i="1"/>
  <c r="F3075" i="1"/>
  <c r="F3680" i="1"/>
  <c r="F3682" i="1"/>
  <c r="F3681" i="1"/>
  <c r="AF3672" i="1"/>
  <c r="F3679" i="1"/>
  <c r="F3683" i="1"/>
  <c r="F821" i="1"/>
  <c r="F822" i="1"/>
  <c r="F823" i="1"/>
  <c r="F820" i="1"/>
  <c r="F819" i="1"/>
  <c r="AF812" i="1"/>
  <c r="F1810" i="1"/>
  <c r="F1812" i="1"/>
  <c r="F1813" i="1"/>
  <c r="F1811" i="1"/>
  <c r="AF1802" i="1"/>
  <c r="F1809" i="1"/>
  <c r="F712" i="1"/>
  <c r="AF702" i="1"/>
  <c r="F710" i="1"/>
  <c r="F711" i="1"/>
  <c r="F709" i="1"/>
  <c r="F713" i="1"/>
  <c r="AG922" i="1"/>
  <c r="G933" i="1"/>
  <c r="G932" i="1"/>
  <c r="G931" i="1"/>
  <c r="G929" i="1"/>
  <c r="G930" i="1"/>
  <c r="G2469" i="1"/>
  <c r="G2470" i="1"/>
  <c r="G2473" i="1"/>
  <c r="G2472" i="1"/>
  <c r="G2471" i="1"/>
  <c r="AG2462" i="1"/>
  <c r="AG372" i="1"/>
  <c r="G379" i="1"/>
  <c r="G380" i="1"/>
  <c r="G381" i="1"/>
  <c r="G382" i="1"/>
  <c r="G383" i="1"/>
  <c r="G599" i="1"/>
  <c r="G603" i="1"/>
  <c r="G601" i="1"/>
  <c r="G602" i="1"/>
  <c r="G600" i="1"/>
  <c r="AG592" i="1"/>
  <c r="G2744" i="1"/>
  <c r="G2745" i="1"/>
  <c r="AG2737" i="1"/>
  <c r="G2748" i="1"/>
  <c r="G2746" i="1"/>
  <c r="G2747" i="1"/>
  <c r="G1040" i="1"/>
  <c r="G1043" i="1"/>
  <c r="AG1032" i="1"/>
  <c r="G1039" i="1"/>
  <c r="G1041" i="1"/>
  <c r="G1042" i="1"/>
  <c r="G2249" i="1"/>
  <c r="AG2242" i="1"/>
  <c r="G2250" i="1"/>
  <c r="G2253" i="1"/>
  <c r="G2251" i="1"/>
  <c r="G2252" i="1"/>
  <c r="G2032" i="1"/>
  <c r="G2033" i="1"/>
  <c r="G2029" i="1"/>
  <c r="G2031" i="1"/>
  <c r="AG2022" i="1"/>
  <c r="G2030" i="1"/>
  <c r="H1205" i="1"/>
  <c r="H1206" i="1"/>
  <c r="H1207" i="1"/>
  <c r="H1204" i="1"/>
  <c r="H1208" i="1"/>
  <c r="AH1197" i="1"/>
  <c r="H986" i="1"/>
  <c r="H987" i="1"/>
  <c r="H988" i="1"/>
  <c r="H984" i="1"/>
  <c r="AH977" i="1"/>
  <c r="H985" i="1"/>
  <c r="H2524" i="1"/>
  <c r="AH2517" i="1"/>
  <c r="H2525" i="1"/>
  <c r="H2527" i="1"/>
  <c r="H2526" i="1"/>
  <c r="H2528" i="1"/>
  <c r="H438" i="1"/>
  <c r="H435" i="1"/>
  <c r="H437" i="1"/>
  <c r="H434" i="1"/>
  <c r="H436" i="1"/>
  <c r="AH427" i="1"/>
  <c r="H1809" i="1"/>
  <c r="H1812" i="1"/>
  <c r="AH1802" i="1"/>
  <c r="H1813" i="1"/>
  <c r="H1811" i="1"/>
  <c r="H1810" i="1"/>
  <c r="H1646" i="1"/>
  <c r="H1647" i="1"/>
  <c r="H1648" i="1"/>
  <c r="H1645" i="1"/>
  <c r="H1644" i="1"/>
  <c r="AH1637" i="1"/>
  <c r="H1097" i="1"/>
  <c r="AH1087" i="1"/>
  <c r="H1095" i="1"/>
  <c r="H1094" i="1"/>
  <c r="H1098" i="1"/>
  <c r="H1096" i="1"/>
  <c r="L1975" i="1"/>
  <c r="L1974" i="1"/>
  <c r="L1976" i="1"/>
  <c r="L1977" i="1"/>
  <c r="AL1967" i="1"/>
  <c r="L1978" i="1"/>
  <c r="N1260" i="1"/>
  <c r="N1259" i="1"/>
  <c r="N1263" i="1"/>
  <c r="N1262" i="1"/>
  <c r="N1261" i="1"/>
  <c r="AN1252" i="1"/>
  <c r="N1205" i="1"/>
  <c r="N1206" i="1"/>
  <c r="N1208" i="1"/>
  <c r="N1207" i="1"/>
  <c r="AN1197" i="1"/>
  <c r="N1204" i="1"/>
  <c r="N548" i="1"/>
  <c r="N547" i="1"/>
  <c r="N545" i="1"/>
  <c r="N544" i="1"/>
  <c r="N546" i="1"/>
  <c r="AN537" i="1"/>
  <c r="N2910" i="1"/>
  <c r="AC2136" i="3" s="1"/>
  <c r="N2912" i="1"/>
  <c r="AC2138" i="3" s="1"/>
  <c r="N2909" i="1"/>
  <c r="AC2135" i="3" s="1"/>
  <c r="N2911" i="1"/>
  <c r="AC2137" i="3" s="1"/>
  <c r="N2913" i="1"/>
  <c r="AC2139" i="3" s="1"/>
  <c r="AN2902" i="1"/>
  <c r="AN2682" i="1"/>
  <c r="N2693" i="1"/>
  <c r="AC1979" i="3" s="1"/>
  <c r="N2690" i="1"/>
  <c r="AC1976" i="3" s="1"/>
  <c r="N2691" i="1"/>
  <c r="AC1977" i="3" s="1"/>
  <c r="N2692" i="1"/>
  <c r="AC1978" i="3" s="1"/>
  <c r="N2689" i="1"/>
  <c r="AC1975" i="3" s="1"/>
  <c r="AN2517" i="1"/>
  <c r="N2527" i="1"/>
  <c r="AC1858" i="3" s="1"/>
  <c r="N2528" i="1"/>
  <c r="AC1859" i="3" s="1"/>
  <c r="N2524" i="1"/>
  <c r="AC1855" i="3" s="1"/>
  <c r="N2526" i="1"/>
  <c r="AC1857" i="3" s="1"/>
  <c r="N2525" i="1"/>
  <c r="AC1856" i="3" s="1"/>
  <c r="N2308" i="1"/>
  <c r="N2304" i="1"/>
  <c r="N2305" i="1"/>
  <c r="N2306" i="1"/>
  <c r="N2307" i="1"/>
  <c r="AN2297" i="1"/>
  <c r="N1591" i="1"/>
  <c r="N1592" i="1"/>
  <c r="N1590" i="1"/>
  <c r="N1593" i="1"/>
  <c r="N1589" i="1"/>
  <c r="AN1582" i="1"/>
  <c r="E2195" i="1"/>
  <c r="E2198" i="1"/>
  <c r="E2197" i="1"/>
  <c r="E2194" i="1"/>
  <c r="E2196" i="1"/>
  <c r="AE2187" i="1"/>
  <c r="AE2957" i="1"/>
  <c r="E2968" i="1"/>
  <c r="E2967" i="1"/>
  <c r="E2964" i="1"/>
  <c r="E2965" i="1"/>
  <c r="E2966" i="1"/>
  <c r="E3133" i="1"/>
  <c r="E3132" i="1"/>
  <c r="E3129" i="1"/>
  <c r="E3130" i="1"/>
  <c r="E3131" i="1"/>
  <c r="AE3122" i="1"/>
  <c r="E2689" i="1"/>
  <c r="E2692" i="1"/>
  <c r="AE2682" i="1"/>
  <c r="E2691" i="1"/>
  <c r="E2693" i="1"/>
  <c r="E2690" i="1"/>
  <c r="E3624" i="1"/>
  <c r="E3626" i="1"/>
  <c r="E3627" i="1"/>
  <c r="E3625" i="1"/>
  <c r="AE3617" i="1"/>
  <c r="E3628" i="1"/>
  <c r="E269" i="1"/>
  <c r="E270" i="1"/>
  <c r="AE262" i="1"/>
  <c r="E272" i="1"/>
  <c r="E271" i="1"/>
  <c r="E273" i="1"/>
  <c r="P268" i="1"/>
  <c r="E1041" i="1"/>
  <c r="E1042" i="1"/>
  <c r="E1040" i="1"/>
  <c r="E1043" i="1"/>
  <c r="AE1032" i="1"/>
  <c r="E1039" i="1"/>
  <c r="J1974" i="1"/>
  <c r="AJ1967" i="1"/>
  <c r="J1975" i="1"/>
  <c r="J1977" i="1"/>
  <c r="J1978" i="1"/>
  <c r="J1976" i="1"/>
  <c r="H1758" i="1"/>
  <c r="H1755" i="1"/>
  <c r="AH1747" i="1"/>
  <c r="H1756" i="1"/>
  <c r="H1757" i="1"/>
  <c r="H1754" i="1"/>
  <c r="M2817" i="1"/>
  <c r="M2804" i="1"/>
  <c r="M2811" i="1" s="1"/>
  <c r="M1869" i="1"/>
  <c r="M1876" i="1" s="1"/>
  <c r="M1882" i="1"/>
  <c r="M164" i="1"/>
  <c r="M171" i="1" s="1"/>
  <c r="M177" i="1"/>
  <c r="M1099" i="1"/>
  <c r="M1106" i="1" s="1"/>
  <c r="M1112" i="1"/>
  <c r="M1319" i="1"/>
  <c r="M1326" i="1" s="1"/>
  <c r="M1332" i="1"/>
  <c r="M659" i="1"/>
  <c r="M666" i="1" s="1"/>
  <c r="M672" i="1"/>
  <c r="M892" i="1"/>
  <c r="M879" i="1"/>
  <c r="M886" i="1" s="1"/>
  <c r="M232" i="1"/>
  <c r="M219" i="1"/>
  <c r="M226" i="1" s="1"/>
  <c r="I164" i="1"/>
  <c r="I171" i="1" s="1"/>
  <c r="I177" i="1"/>
  <c r="I3519" i="1"/>
  <c r="I3526" i="1" s="1"/>
  <c r="I3532" i="1"/>
  <c r="I3299" i="1"/>
  <c r="I3306" i="1" s="1"/>
  <c r="I3312" i="1"/>
  <c r="I494" i="1"/>
  <c r="I501" i="1" s="1"/>
  <c r="I507" i="1"/>
  <c r="I2418" i="1"/>
  <c r="I2414" i="1"/>
  <c r="I2416" i="1"/>
  <c r="AI2407" i="1"/>
  <c r="I2415" i="1"/>
  <c r="I2417" i="1"/>
  <c r="I603" i="1"/>
  <c r="AI592" i="1"/>
  <c r="I600" i="1"/>
  <c r="I599" i="1"/>
  <c r="I602" i="1"/>
  <c r="I601" i="1"/>
  <c r="I3626" i="1"/>
  <c r="I3627" i="1"/>
  <c r="I3624" i="1"/>
  <c r="AI3617" i="1"/>
  <c r="I3628" i="1"/>
  <c r="I3625" i="1"/>
  <c r="N2085" i="1"/>
  <c r="N2086" i="1"/>
  <c r="N2088" i="1"/>
  <c r="AN2077" i="1"/>
  <c r="N2084" i="1"/>
  <c r="N2087" i="1"/>
  <c r="AD2847" i="1"/>
  <c r="D2856" i="1"/>
  <c r="D2854" i="1"/>
  <c r="D2857" i="1"/>
  <c r="D2855" i="1"/>
  <c r="D2858" i="1"/>
  <c r="P2853" i="1"/>
  <c r="D437" i="1"/>
  <c r="D436" i="1"/>
  <c r="D435" i="1"/>
  <c r="D438" i="1"/>
  <c r="AD427" i="1"/>
  <c r="D434" i="1"/>
  <c r="P433" i="1"/>
  <c r="D1095" i="1"/>
  <c r="AD1087" i="1"/>
  <c r="D1097" i="1"/>
  <c r="D1098" i="1"/>
  <c r="D1096" i="1"/>
  <c r="D1094" i="1"/>
  <c r="P1093" i="1"/>
  <c r="D2580" i="1"/>
  <c r="D2579" i="1"/>
  <c r="D2583" i="1"/>
  <c r="D2581" i="1"/>
  <c r="AD2572" i="1"/>
  <c r="D2582" i="1"/>
  <c r="P2578" i="1"/>
  <c r="D1259" i="1"/>
  <c r="D1262" i="1"/>
  <c r="AD1252" i="1"/>
  <c r="D1260" i="1"/>
  <c r="D1263" i="1"/>
  <c r="D1261" i="1"/>
  <c r="P1258" i="1"/>
  <c r="D106" i="1"/>
  <c r="D104" i="1"/>
  <c r="D108" i="1"/>
  <c r="D105" i="1"/>
  <c r="D107" i="1"/>
  <c r="AD97" i="1"/>
  <c r="P103" i="1"/>
  <c r="D12" i="1"/>
  <c r="D2802" i="1"/>
  <c r="AD2792" i="1"/>
  <c r="D2799" i="1"/>
  <c r="D2800" i="1"/>
  <c r="D2801" i="1"/>
  <c r="P2798" i="1"/>
  <c r="D2803" i="1"/>
  <c r="M1702" i="1"/>
  <c r="M1703" i="1"/>
  <c r="M1699" i="1"/>
  <c r="M1701" i="1"/>
  <c r="AM1692" i="1"/>
  <c r="M1700" i="1"/>
  <c r="D2085" i="1"/>
  <c r="D2086" i="1"/>
  <c r="AD2077" i="1"/>
  <c r="D2084" i="1"/>
  <c r="D2087" i="1"/>
  <c r="D2088" i="1"/>
  <c r="E2140" i="1"/>
  <c r="AE2132" i="1"/>
  <c r="E2139" i="1"/>
  <c r="E2141" i="1"/>
  <c r="E2143" i="1"/>
  <c r="E2142" i="1"/>
  <c r="AI1692" i="1"/>
  <c r="I1703" i="1"/>
  <c r="I1701" i="1"/>
  <c r="I1699" i="1"/>
  <c r="I1702" i="1"/>
  <c r="I1700" i="1"/>
  <c r="O1772" i="1"/>
  <c r="O1759" i="1"/>
  <c r="O1766" i="1" s="1"/>
  <c r="F1924" i="1"/>
  <c r="F1931" i="1" s="1"/>
  <c r="F1937" i="1"/>
  <c r="AL1252" i="1"/>
  <c r="L1261" i="1"/>
  <c r="L1263" i="1"/>
  <c r="L1260" i="1"/>
  <c r="L1262" i="1"/>
  <c r="L1259" i="1"/>
  <c r="L1483" i="1"/>
  <c r="L1479" i="1"/>
  <c r="AL1472" i="1"/>
  <c r="L1480" i="1"/>
  <c r="L1482" i="1"/>
  <c r="L1481" i="1"/>
  <c r="L823" i="1"/>
  <c r="L822" i="1"/>
  <c r="L820" i="1"/>
  <c r="L821" i="1"/>
  <c r="AL812" i="1"/>
  <c r="L819" i="1"/>
  <c r="L1040" i="1"/>
  <c r="AL1032" i="1"/>
  <c r="L1039" i="1"/>
  <c r="L1041" i="1"/>
  <c r="L1043" i="1"/>
  <c r="L1042" i="1"/>
  <c r="L383" i="1"/>
  <c r="AL372" i="1"/>
  <c r="L382" i="1"/>
  <c r="L380" i="1"/>
  <c r="L379" i="1"/>
  <c r="L381" i="1"/>
  <c r="L600" i="1"/>
  <c r="L602" i="1"/>
  <c r="AL592" i="1"/>
  <c r="L599" i="1"/>
  <c r="L601" i="1"/>
  <c r="L603" i="1"/>
  <c r="AL3727" i="1"/>
  <c r="L3738" i="1"/>
  <c r="AA2739" i="3" s="1"/>
  <c r="L3734" i="1"/>
  <c r="AA2735" i="3" s="1"/>
  <c r="L3737" i="1"/>
  <c r="AA2738" i="3" s="1"/>
  <c r="L3735" i="1"/>
  <c r="AA2736" i="3" s="1"/>
  <c r="L3736" i="1"/>
  <c r="AA2737" i="3" s="1"/>
  <c r="L3518" i="1"/>
  <c r="AA2579" i="3" s="1"/>
  <c r="AL3507" i="1"/>
  <c r="L3514" i="1"/>
  <c r="AA2575" i="3" s="1"/>
  <c r="L3517" i="1"/>
  <c r="AA2578" i="3" s="1"/>
  <c r="L3515" i="1"/>
  <c r="AA2576" i="3" s="1"/>
  <c r="L3516" i="1"/>
  <c r="AA2577" i="3" s="1"/>
  <c r="AJ757" i="1"/>
  <c r="J767" i="1"/>
  <c r="J766" i="1"/>
  <c r="J765" i="1"/>
  <c r="J764" i="1"/>
  <c r="J768" i="1"/>
  <c r="J489" i="1"/>
  <c r="J493" i="1"/>
  <c r="J492" i="1"/>
  <c r="AJ482" i="1"/>
  <c r="J491" i="1"/>
  <c r="J490" i="1"/>
  <c r="J2800" i="1"/>
  <c r="Y2056" i="3" s="1"/>
  <c r="AJ2792" i="1"/>
  <c r="J2801" i="1"/>
  <c r="Y2057" i="3" s="1"/>
  <c r="J2799" i="1"/>
  <c r="Y2055" i="3" s="1"/>
  <c r="J2803" i="1"/>
  <c r="Y2059" i="3" s="1"/>
  <c r="J2802" i="1"/>
  <c r="Y2058" i="3" s="1"/>
  <c r="J2857" i="1"/>
  <c r="Y2098" i="3" s="1"/>
  <c r="AJ2847" i="1"/>
  <c r="J2854" i="1"/>
  <c r="Y2095" i="3" s="1"/>
  <c r="J2855" i="1"/>
  <c r="Y2096" i="3" s="1"/>
  <c r="J2856" i="1"/>
  <c r="Y2097" i="3" s="1"/>
  <c r="J2858" i="1"/>
  <c r="Y2099" i="3" s="1"/>
  <c r="J2418" i="1"/>
  <c r="J2417" i="1"/>
  <c r="AJ2407" i="1"/>
  <c r="J2414" i="1"/>
  <c r="J2416" i="1"/>
  <c r="J2415" i="1"/>
  <c r="J600" i="1"/>
  <c r="J602" i="1"/>
  <c r="J603" i="1"/>
  <c r="AJ592" i="1"/>
  <c r="J599" i="1"/>
  <c r="J601" i="1"/>
  <c r="J1483" i="1"/>
  <c r="J1481" i="1"/>
  <c r="J1479" i="1"/>
  <c r="J1480" i="1"/>
  <c r="J1482" i="1"/>
  <c r="AJ1472" i="1"/>
  <c r="J3023" i="1"/>
  <c r="Y2219" i="3" s="1"/>
  <c r="J3020" i="1"/>
  <c r="Y2216" i="3" s="1"/>
  <c r="J3019" i="1"/>
  <c r="Y2215" i="3" s="1"/>
  <c r="J3022" i="1"/>
  <c r="Y2218" i="3" s="1"/>
  <c r="AJ3012" i="1"/>
  <c r="J3021" i="1"/>
  <c r="Y2217" i="3" s="1"/>
  <c r="K3295" i="1"/>
  <c r="Z2416" i="3" s="1"/>
  <c r="AK3287" i="1"/>
  <c r="K3296" i="1"/>
  <c r="Z2417" i="3" s="1"/>
  <c r="K3294" i="1"/>
  <c r="Z2415" i="3" s="1"/>
  <c r="K3297" i="1"/>
  <c r="Z2418" i="3" s="1"/>
  <c r="K3298" i="1"/>
  <c r="Z2419" i="3" s="1"/>
  <c r="K2363" i="1"/>
  <c r="K2359" i="1"/>
  <c r="AK2352" i="1"/>
  <c r="K2361" i="1"/>
  <c r="K2360" i="1"/>
  <c r="K2362" i="1"/>
  <c r="K380" i="1"/>
  <c r="K382" i="1"/>
  <c r="K379" i="1"/>
  <c r="K383" i="1"/>
  <c r="AK372" i="1"/>
  <c r="K381" i="1"/>
  <c r="K3626" i="1"/>
  <c r="Z2657" i="3" s="1"/>
  <c r="K3628" i="1"/>
  <c r="Z2659" i="3" s="1"/>
  <c r="K3627" i="1"/>
  <c r="Z2658" i="3" s="1"/>
  <c r="AK3617" i="1"/>
  <c r="K3624" i="1"/>
  <c r="Z2655" i="3" s="1"/>
  <c r="K3625" i="1"/>
  <c r="Z2656" i="3" s="1"/>
  <c r="K3570" i="1"/>
  <c r="Z2616" i="3" s="1"/>
  <c r="K3571" i="1"/>
  <c r="Z2617" i="3" s="1"/>
  <c r="K3569" i="1"/>
  <c r="Z2615" i="3" s="1"/>
  <c r="K3573" i="1"/>
  <c r="Z2619" i="3" s="1"/>
  <c r="AK3562" i="1"/>
  <c r="K3572" i="1"/>
  <c r="Z2618" i="3" s="1"/>
  <c r="K3020" i="1"/>
  <c r="Z2216" i="3" s="1"/>
  <c r="K3023" i="1"/>
  <c r="Z2219" i="3" s="1"/>
  <c r="K3021" i="1"/>
  <c r="Z2217" i="3" s="1"/>
  <c r="K3022" i="1"/>
  <c r="Z2218" i="3" s="1"/>
  <c r="AK3012" i="1"/>
  <c r="K3019" i="1"/>
  <c r="Z2215" i="3" s="1"/>
  <c r="AK97" i="1"/>
  <c r="K105" i="1"/>
  <c r="K108" i="1"/>
  <c r="K106" i="1"/>
  <c r="K104" i="1"/>
  <c r="K107" i="1"/>
  <c r="AO2242" i="1"/>
  <c r="O2250" i="1"/>
  <c r="O2251" i="1"/>
  <c r="O2249" i="1"/>
  <c r="O2253" i="1"/>
  <c r="O2252" i="1"/>
  <c r="AO1527" i="1"/>
  <c r="O1536" i="1"/>
  <c r="O1538" i="1"/>
  <c r="O1535" i="1"/>
  <c r="O1534" i="1"/>
  <c r="O1537" i="1"/>
  <c r="O875" i="1"/>
  <c r="O877" i="1"/>
  <c r="O874" i="1"/>
  <c r="O876" i="1"/>
  <c r="O878" i="1"/>
  <c r="AO867" i="1"/>
  <c r="O1205" i="1"/>
  <c r="O1208" i="1"/>
  <c r="O1204" i="1"/>
  <c r="O1207" i="1"/>
  <c r="AO1197" i="1"/>
  <c r="O1206" i="1"/>
  <c r="O273" i="1"/>
  <c r="AO262" i="1"/>
  <c r="O269" i="1"/>
  <c r="O272" i="1"/>
  <c r="O271" i="1"/>
  <c r="O270" i="1"/>
  <c r="O104" i="1"/>
  <c r="O106" i="1"/>
  <c r="O108" i="1"/>
  <c r="O107" i="1"/>
  <c r="AO97" i="1"/>
  <c r="O105" i="1"/>
  <c r="O3790" i="1"/>
  <c r="O3789" i="1"/>
  <c r="O3792" i="1"/>
  <c r="AO3782" i="1"/>
  <c r="O3791" i="1"/>
  <c r="O3793" i="1"/>
  <c r="O2304" i="1"/>
  <c r="O2306" i="1"/>
  <c r="AO2297" i="1"/>
  <c r="O2307" i="1"/>
  <c r="O2305" i="1"/>
  <c r="O2308" i="1"/>
  <c r="AF2847" i="1"/>
  <c r="F2854" i="1"/>
  <c r="F2858" i="1"/>
  <c r="F2855" i="1"/>
  <c r="F2857" i="1"/>
  <c r="F2856" i="1"/>
  <c r="F105" i="1"/>
  <c r="F106" i="1"/>
  <c r="F104" i="1"/>
  <c r="F108" i="1"/>
  <c r="F107" i="1"/>
  <c r="AF97" i="1"/>
  <c r="F2800" i="1"/>
  <c r="F2799" i="1"/>
  <c r="F2802" i="1"/>
  <c r="F2801" i="1"/>
  <c r="AF2792" i="1"/>
  <c r="F2803" i="1"/>
  <c r="F435" i="1"/>
  <c r="AF427" i="1"/>
  <c r="F438" i="1"/>
  <c r="F434" i="1"/>
  <c r="F436" i="1"/>
  <c r="F437" i="1"/>
  <c r="F932" i="1"/>
  <c r="F933" i="1"/>
  <c r="F929" i="1"/>
  <c r="F931" i="1"/>
  <c r="AF922" i="1"/>
  <c r="F930" i="1"/>
  <c r="AF1032" i="1"/>
  <c r="F1042" i="1"/>
  <c r="F1041" i="1"/>
  <c r="F1039" i="1"/>
  <c r="F1043" i="1"/>
  <c r="F1040" i="1"/>
  <c r="F3736" i="1"/>
  <c r="F3734" i="1"/>
  <c r="F3735" i="1"/>
  <c r="AF3727" i="1"/>
  <c r="F3737" i="1"/>
  <c r="F3738" i="1"/>
  <c r="F493" i="1"/>
  <c r="F490" i="1"/>
  <c r="F491" i="1"/>
  <c r="AF482" i="1"/>
  <c r="F492" i="1"/>
  <c r="F489" i="1"/>
  <c r="G3518" i="1"/>
  <c r="G3514" i="1"/>
  <c r="G3515" i="1"/>
  <c r="AG3507" i="1"/>
  <c r="G3516" i="1"/>
  <c r="G3517" i="1"/>
  <c r="G2305" i="1"/>
  <c r="G2306" i="1"/>
  <c r="G2307" i="1"/>
  <c r="G2304" i="1"/>
  <c r="AG2297" i="1"/>
  <c r="G161" i="1"/>
  <c r="G163" i="1"/>
  <c r="AG152" i="1"/>
  <c r="G160" i="1"/>
  <c r="G159" i="1"/>
  <c r="G162" i="1"/>
  <c r="G12" i="1"/>
  <c r="G13" i="1" s="1"/>
  <c r="P818" i="1"/>
  <c r="AG812" i="1"/>
  <c r="G821" i="1"/>
  <c r="G819" i="1"/>
  <c r="G820" i="1"/>
  <c r="G823" i="1"/>
  <c r="G822" i="1"/>
  <c r="G874" i="1"/>
  <c r="G876" i="1"/>
  <c r="G875" i="1"/>
  <c r="AG867" i="1"/>
  <c r="G877" i="1"/>
  <c r="G878" i="1"/>
  <c r="AG207" i="1"/>
  <c r="G214" i="1"/>
  <c r="G216" i="1"/>
  <c r="G217" i="1"/>
  <c r="G218" i="1"/>
  <c r="G215" i="1"/>
  <c r="G1699" i="1"/>
  <c r="G1701" i="1"/>
  <c r="AG1692" i="1"/>
  <c r="G1700" i="1"/>
  <c r="G1702" i="1"/>
  <c r="G1703" i="1"/>
  <c r="H1044" i="1"/>
  <c r="H1051" i="1" s="1"/>
  <c r="H1057" i="1"/>
  <c r="H2199" i="1"/>
  <c r="H2206" i="1" s="1"/>
  <c r="H2212" i="1"/>
  <c r="H3244" i="1"/>
  <c r="H3251" i="1" s="1"/>
  <c r="H3257" i="1"/>
  <c r="H3147" i="1"/>
  <c r="H3134" i="1"/>
  <c r="H3141" i="1" s="1"/>
  <c r="H3739" i="1"/>
  <c r="H3746" i="1" s="1"/>
  <c r="H3752" i="1"/>
  <c r="H2254" i="1"/>
  <c r="H2261" i="1" s="1"/>
  <c r="H2267" i="1"/>
  <c r="H1154" i="1"/>
  <c r="H1161" i="1" s="1"/>
  <c r="H1167" i="1"/>
  <c r="H3519" i="1"/>
  <c r="H3526" i="1" s="1"/>
  <c r="H3532" i="1"/>
  <c r="K2034" i="1"/>
  <c r="K2041" i="1" s="1"/>
  <c r="K2047" i="1"/>
  <c r="N1827" i="1"/>
  <c r="N1814" i="1"/>
  <c r="N1821" i="1" s="1"/>
  <c r="N1044" i="1"/>
  <c r="N1051" i="1" s="1"/>
  <c r="N1057" i="1"/>
  <c r="N837" i="1"/>
  <c r="N824" i="1"/>
  <c r="N831" i="1" s="1"/>
  <c r="N3629" i="1"/>
  <c r="N3636" i="1" s="1"/>
  <c r="N3642" i="1"/>
  <c r="N2859" i="1"/>
  <c r="N2866" i="1" s="1"/>
  <c r="N2872" i="1"/>
  <c r="N2212" i="1"/>
  <c r="N2199" i="1"/>
  <c r="N2206" i="1" s="1"/>
  <c r="N329" i="1"/>
  <c r="N336" i="1" s="1"/>
  <c r="N342" i="1"/>
  <c r="N1167" i="1"/>
  <c r="N1154" i="1"/>
  <c r="N1161" i="1" s="1"/>
  <c r="E2584" i="1"/>
  <c r="E2591" i="1" s="1"/>
  <c r="E2597" i="1"/>
  <c r="E3794" i="1"/>
  <c r="E3801" i="1" s="1"/>
  <c r="E3807" i="1"/>
  <c r="E1222" i="1"/>
  <c r="E1209" i="1"/>
  <c r="E1216" i="1" s="1"/>
  <c r="E1552" i="1"/>
  <c r="E1539" i="1"/>
  <c r="E1546" i="1" s="1"/>
  <c r="E384" i="1"/>
  <c r="E391" i="1" s="1"/>
  <c r="E397" i="1"/>
  <c r="E1387" i="1"/>
  <c r="E1374" i="1"/>
  <c r="E1381" i="1" s="1"/>
  <c r="E1002" i="1"/>
  <c r="E989" i="1"/>
  <c r="E996" i="1" s="1"/>
  <c r="H2102" i="1"/>
  <c r="H2089" i="1"/>
  <c r="H2096" i="1" s="1"/>
  <c r="AT2143" i="1"/>
  <c r="W1579" i="3"/>
  <c r="H2112" i="1"/>
  <c r="M122" i="1"/>
  <c r="M109" i="1"/>
  <c r="M116" i="1" s="1"/>
  <c r="M1429" i="1"/>
  <c r="M1436" i="1" s="1"/>
  <c r="M1442" i="1"/>
  <c r="M3299" i="1"/>
  <c r="M3306" i="1" s="1"/>
  <c r="M3312" i="1"/>
  <c r="M3519" i="1"/>
  <c r="M3526" i="1" s="1"/>
  <c r="M3532" i="1"/>
  <c r="M2859" i="1"/>
  <c r="M2866" i="1" s="1"/>
  <c r="M2872" i="1"/>
  <c r="M3079" i="1"/>
  <c r="M3086" i="1" s="1"/>
  <c r="M3092" i="1"/>
  <c r="M2419" i="1"/>
  <c r="M2426" i="1" s="1"/>
  <c r="M2432" i="1"/>
  <c r="I1154" i="1"/>
  <c r="I1161" i="1" s="1"/>
  <c r="I1167" i="1"/>
  <c r="I2748" i="1"/>
  <c r="X2019" i="3" s="1"/>
  <c r="I2746" i="1"/>
  <c r="X2017" i="3" s="1"/>
  <c r="AI2737" i="1"/>
  <c r="I2744" i="1"/>
  <c r="X2015" i="3" s="1"/>
  <c r="I2745" i="1"/>
  <c r="X2016" i="3" s="1"/>
  <c r="I2747" i="1"/>
  <c r="X2018" i="3" s="1"/>
  <c r="AI922" i="1"/>
  <c r="I930" i="1"/>
  <c r="I929" i="1"/>
  <c r="I931" i="1"/>
  <c r="I933" i="1"/>
  <c r="I932" i="1"/>
  <c r="I1039" i="1"/>
  <c r="I1042" i="1"/>
  <c r="AI1032" i="1"/>
  <c r="I1043" i="1"/>
  <c r="I1040" i="1"/>
  <c r="I1041" i="1"/>
  <c r="AI2682" i="1"/>
  <c r="I2691" i="1"/>
  <c r="I2692" i="1"/>
  <c r="I2689" i="1"/>
  <c r="I2690" i="1"/>
  <c r="I2966" i="1"/>
  <c r="I2964" i="1"/>
  <c r="I2965" i="1"/>
  <c r="I2968" i="1"/>
  <c r="AI2957" i="1"/>
  <c r="I2967" i="1"/>
  <c r="I1867" i="1"/>
  <c r="AI1857" i="1"/>
  <c r="I1865" i="1"/>
  <c r="I1866" i="1"/>
  <c r="I1864" i="1"/>
  <c r="I1868" i="1"/>
  <c r="I2524" i="1"/>
  <c r="I2525" i="1"/>
  <c r="I2528" i="1"/>
  <c r="I2527" i="1"/>
  <c r="AI2517" i="1"/>
  <c r="I2526" i="1"/>
  <c r="N1920" i="1"/>
  <c r="N1919" i="1"/>
  <c r="N1922" i="1"/>
  <c r="N1923" i="1"/>
  <c r="N1921" i="1"/>
  <c r="AN1912" i="1"/>
  <c r="D2473" i="1"/>
  <c r="D2472" i="1"/>
  <c r="D2471" i="1"/>
  <c r="D2469" i="1"/>
  <c r="D2470" i="1"/>
  <c r="AD2462" i="1"/>
  <c r="P2468" i="1"/>
  <c r="D3624" i="1"/>
  <c r="P3623" i="1"/>
  <c r="D3625" i="1"/>
  <c r="D3626" i="1"/>
  <c r="D3627" i="1"/>
  <c r="AD3617" i="1"/>
  <c r="D3628" i="1"/>
  <c r="D3023" i="1"/>
  <c r="D3021" i="1"/>
  <c r="D3022" i="1"/>
  <c r="D3020" i="1"/>
  <c r="AD3012" i="1"/>
  <c r="D3019" i="1"/>
  <c r="P3018" i="1"/>
  <c r="D1812" i="1"/>
  <c r="D1810" i="1"/>
  <c r="AD1802" i="1"/>
  <c r="D1811" i="1"/>
  <c r="D1813" i="1"/>
  <c r="D1809" i="1"/>
  <c r="P1808" i="1"/>
  <c r="AD757" i="1"/>
  <c r="D767" i="1"/>
  <c r="D768" i="1"/>
  <c r="D765" i="1"/>
  <c r="D764" i="1"/>
  <c r="D766" i="1"/>
  <c r="P763" i="1"/>
  <c r="D491" i="1"/>
  <c r="D489" i="1"/>
  <c r="D490" i="1"/>
  <c r="D492" i="1"/>
  <c r="D493" i="1"/>
  <c r="AD482" i="1"/>
  <c r="P488" i="1"/>
  <c r="P2413" i="1"/>
  <c r="AD2407" i="1"/>
  <c r="D2414" i="1"/>
  <c r="D2418" i="1"/>
  <c r="D2417" i="1"/>
  <c r="D2416" i="1"/>
  <c r="D2415" i="1"/>
  <c r="M2084" i="1"/>
  <c r="AM2077" i="1"/>
  <c r="M2088" i="1"/>
  <c r="M2085" i="1"/>
  <c r="M2087" i="1"/>
  <c r="M2086" i="1"/>
  <c r="E1924" i="1"/>
  <c r="E1931" i="1" s="1"/>
  <c r="E1937" i="1"/>
  <c r="O1704" i="1"/>
  <c r="O1711" i="1" s="1"/>
  <c r="O1717" i="1"/>
  <c r="F2047" i="1"/>
  <c r="F2034" i="1"/>
  <c r="F2041" i="1" s="1"/>
  <c r="L300" i="11"/>
  <c r="L336" i="11"/>
  <c r="AN322" i="11"/>
  <c r="AM300" i="11"/>
  <c r="AM336" i="11"/>
  <c r="L1112" i="1"/>
  <c r="L1099" i="1"/>
  <c r="L1106" i="1" s="1"/>
  <c r="L1319" i="1"/>
  <c r="L1326" i="1" s="1"/>
  <c r="L1332" i="1"/>
  <c r="L672" i="1"/>
  <c r="L659" i="1"/>
  <c r="L666" i="1" s="1"/>
  <c r="L879" i="1"/>
  <c r="L886" i="1" s="1"/>
  <c r="L892" i="1"/>
  <c r="L232" i="1"/>
  <c r="L219" i="1"/>
  <c r="L226" i="1" s="1"/>
  <c r="L452" i="1"/>
  <c r="L439" i="1"/>
  <c r="L446" i="1" s="1"/>
  <c r="L1594" i="1"/>
  <c r="L1601" i="1" s="1"/>
  <c r="L1607" i="1"/>
  <c r="L3684" i="1"/>
  <c r="L3691" i="1" s="1"/>
  <c r="L3697" i="1"/>
  <c r="J2969" i="1"/>
  <c r="J2976" i="1" s="1"/>
  <c r="J2982" i="1"/>
  <c r="J1649" i="1"/>
  <c r="J1656" i="1" s="1"/>
  <c r="J1662" i="1"/>
  <c r="J2927" i="1"/>
  <c r="J2914" i="1"/>
  <c r="J2921" i="1" s="1"/>
  <c r="J3807" i="1"/>
  <c r="J3794" i="1"/>
  <c r="J3801" i="1" s="1"/>
  <c r="J2309" i="1"/>
  <c r="J2316" i="1" s="1"/>
  <c r="J2322" i="1"/>
  <c r="J1209" i="1"/>
  <c r="J1216" i="1" s="1"/>
  <c r="J1222" i="1"/>
  <c r="J947" i="1"/>
  <c r="J934" i="1"/>
  <c r="J941" i="1" s="1"/>
  <c r="J1814" i="1"/>
  <c r="J1821" i="1" s="1"/>
  <c r="J1827" i="1"/>
  <c r="K3257" i="1"/>
  <c r="K3244" i="1"/>
  <c r="K3251" i="1" s="1"/>
  <c r="K2652" i="1"/>
  <c r="K2639" i="1"/>
  <c r="K2646" i="1" s="1"/>
  <c r="K1154" i="1"/>
  <c r="K1161" i="1" s="1"/>
  <c r="K1167" i="1"/>
  <c r="K1429" i="1"/>
  <c r="K1436" i="1" s="1"/>
  <c r="K1442" i="1"/>
  <c r="K2474" i="1"/>
  <c r="K2481" i="1" s="1"/>
  <c r="K2487" i="1"/>
  <c r="K2817" i="1"/>
  <c r="K2804" i="1"/>
  <c r="K2811" i="1" s="1"/>
  <c r="K2749" i="1"/>
  <c r="K2756" i="1" s="1"/>
  <c r="K2762" i="1"/>
  <c r="O219" i="1"/>
  <c r="O226" i="1" s="1"/>
  <c r="O232" i="1"/>
  <c r="O1277" i="1"/>
  <c r="O1264" i="1"/>
  <c r="O1271" i="1" s="1"/>
  <c r="O604" i="1"/>
  <c r="O611" i="1" s="1"/>
  <c r="O617" i="1"/>
  <c r="O3147" i="1"/>
  <c r="O3134" i="1"/>
  <c r="O3141" i="1" s="1"/>
  <c r="O2474" i="1"/>
  <c r="O2481" i="1" s="1"/>
  <c r="O2487" i="1"/>
  <c r="O2694" i="1"/>
  <c r="O2701" i="1" s="1"/>
  <c r="O2707" i="1"/>
  <c r="O1662" i="1"/>
  <c r="O1649" i="1"/>
  <c r="O1656" i="1" s="1"/>
  <c r="O3464" i="1"/>
  <c r="O3471" i="1" s="1"/>
  <c r="O3477" i="1"/>
  <c r="F2542" i="1"/>
  <c r="F2529" i="1"/>
  <c r="F2536" i="1" s="1"/>
  <c r="F397" i="1"/>
  <c r="F384" i="1"/>
  <c r="F391" i="1" s="1"/>
  <c r="F1649" i="1"/>
  <c r="F1656" i="1" s="1"/>
  <c r="F1662" i="1"/>
  <c r="F3134" i="1"/>
  <c r="F3141" i="1" s="1"/>
  <c r="F3147" i="1"/>
  <c r="F1594" i="1"/>
  <c r="F1601" i="1" s="1"/>
  <c r="F1607" i="1"/>
  <c r="F54" i="1"/>
  <c r="F61" i="1" s="1"/>
  <c r="F67" i="1"/>
  <c r="F3519" i="1"/>
  <c r="F3526" i="1" s="1"/>
  <c r="F3532" i="1"/>
  <c r="F1484" i="1"/>
  <c r="F1491" i="1" s="1"/>
  <c r="F1497" i="1"/>
  <c r="G1099" i="1"/>
  <c r="G1106" i="1" s="1"/>
  <c r="G1112" i="1"/>
  <c r="G1222" i="1"/>
  <c r="G1209" i="1"/>
  <c r="G1216" i="1" s="1"/>
  <c r="G2199" i="1"/>
  <c r="G2206" i="1" s="1"/>
  <c r="G2212" i="1"/>
  <c r="G3684" i="1"/>
  <c r="G3691" i="1" s="1"/>
  <c r="G3697" i="1"/>
  <c r="G549" i="1"/>
  <c r="G556" i="1" s="1"/>
  <c r="G562" i="1"/>
  <c r="G2432" i="1"/>
  <c r="G2419" i="1"/>
  <c r="G2426" i="1" s="1"/>
  <c r="G2089" i="1"/>
  <c r="G2096" i="1" s="1"/>
  <c r="G2102" i="1"/>
  <c r="H507" i="1"/>
  <c r="H494" i="1"/>
  <c r="H501" i="1" s="1"/>
  <c r="H3464" i="1"/>
  <c r="H3471" i="1" s="1"/>
  <c r="H3477" i="1"/>
  <c r="H2694" i="1"/>
  <c r="H2701" i="1" s="1"/>
  <c r="H2707" i="1"/>
  <c r="H562" i="1"/>
  <c r="H549" i="1"/>
  <c r="H556" i="1" s="1"/>
  <c r="H2872" i="1"/>
  <c r="H2859" i="1"/>
  <c r="H2866" i="1" s="1"/>
  <c r="H54" i="1"/>
  <c r="H61" i="1" s="1"/>
  <c r="H67" i="1"/>
  <c r="H2474" i="1"/>
  <c r="H2481" i="1" s="1"/>
  <c r="H2487" i="1"/>
  <c r="H2914" i="1"/>
  <c r="H2921" i="1" s="1"/>
  <c r="H2927" i="1"/>
  <c r="L1759" i="1"/>
  <c r="L1766" i="1" s="1"/>
  <c r="L1772" i="1"/>
  <c r="N3739" i="1"/>
  <c r="N3746" i="1" s="1"/>
  <c r="N3752" i="1"/>
  <c r="N3244" i="1"/>
  <c r="N3251" i="1" s="1"/>
  <c r="N3257" i="1"/>
  <c r="N2597" i="1"/>
  <c r="N2584" i="1"/>
  <c r="N2591" i="1" s="1"/>
  <c r="N3037" i="1"/>
  <c r="N3024" i="1"/>
  <c r="N3031" i="1" s="1"/>
  <c r="N782" i="1"/>
  <c r="N769" i="1"/>
  <c r="N776" i="1" s="1"/>
  <c r="N67" i="1"/>
  <c r="N54" i="1"/>
  <c r="N61" i="1" s="1"/>
  <c r="N122" i="1"/>
  <c r="N109" i="1"/>
  <c r="N116" i="1" s="1"/>
  <c r="N3807" i="1"/>
  <c r="N3794" i="1"/>
  <c r="N3801" i="1" s="1"/>
  <c r="E2474" i="1"/>
  <c r="E2481" i="1" s="1"/>
  <c r="E2487" i="1"/>
  <c r="E3684" i="1"/>
  <c r="E3691" i="1" s="1"/>
  <c r="E3697" i="1"/>
  <c r="E2309" i="1"/>
  <c r="E2322" i="1"/>
  <c r="E2652" i="1"/>
  <c r="E2639" i="1"/>
  <c r="E2646" i="1" s="1"/>
  <c r="E109" i="1"/>
  <c r="E116" i="1" s="1"/>
  <c r="E122" i="1"/>
  <c r="E549" i="1"/>
  <c r="E556" i="1" s="1"/>
  <c r="E562" i="1"/>
  <c r="E1827" i="1"/>
  <c r="E1814" i="1"/>
  <c r="E1821" i="1" s="1"/>
  <c r="H1979" i="1"/>
  <c r="H1986" i="1" s="1"/>
  <c r="H1992" i="1"/>
  <c r="E3519" i="1"/>
  <c r="E3526" i="1" s="1"/>
  <c r="E3532" i="1"/>
  <c r="E604" i="1"/>
  <c r="E611" i="1" s="1"/>
  <c r="E617" i="1"/>
  <c r="E822" i="1"/>
  <c r="AE812" i="1"/>
  <c r="E819" i="1"/>
  <c r="E821" i="1"/>
  <c r="E823" i="1"/>
  <c r="E820" i="1"/>
  <c r="J1924" i="1"/>
  <c r="J1931" i="1" s="1"/>
  <c r="J1937" i="1"/>
  <c r="M2199" i="1"/>
  <c r="M2206" i="1" s="1"/>
  <c r="M2212" i="1"/>
  <c r="M3257" i="1"/>
  <c r="M3244" i="1"/>
  <c r="M3251" i="1" s="1"/>
  <c r="I67" i="1"/>
  <c r="I54" i="1"/>
  <c r="I61" i="1" s="1"/>
  <c r="K1759" i="1"/>
  <c r="K1766" i="1" s="1"/>
  <c r="K1772" i="1"/>
  <c r="D2652" i="1"/>
  <c r="D2639" i="1"/>
  <c r="D1552" i="1"/>
  <c r="D1539" i="1"/>
  <c r="O1992" i="1"/>
  <c r="O1979" i="1"/>
  <c r="O1986" i="1" s="1"/>
  <c r="L2872" i="1"/>
  <c r="L2859" i="1"/>
  <c r="L2866" i="1" s="1"/>
  <c r="L2199" i="1"/>
  <c r="L2206" i="1" s="1"/>
  <c r="L2212" i="1"/>
  <c r="J562" i="1"/>
  <c r="J549" i="1"/>
  <c r="J556" i="1" s="1"/>
  <c r="J3519" i="1"/>
  <c r="J3526" i="1" s="1"/>
  <c r="J3532" i="1"/>
  <c r="K1332" i="1"/>
  <c r="K1319" i="1"/>
  <c r="K1326" i="1" s="1"/>
  <c r="K2199" i="1"/>
  <c r="K2206" i="1" s="1"/>
  <c r="K2212" i="1"/>
  <c r="O3189" i="1"/>
  <c r="O3196" i="1" s="1"/>
  <c r="O3202" i="1"/>
  <c r="O1442" i="1"/>
  <c r="O1429" i="1"/>
  <c r="O1436" i="1" s="1"/>
  <c r="F2474" i="1"/>
  <c r="F2481" i="1" s="1"/>
  <c r="F2487" i="1"/>
  <c r="G672" i="1"/>
  <c r="G659" i="1"/>
  <c r="G666" i="1" s="1"/>
  <c r="G1154" i="1"/>
  <c r="G1161" i="1" s="1"/>
  <c r="G1167" i="1"/>
  <c r="H727" i="1"/>
  <c r="H714" i="1"/>
  <c r="H721" i="1" s="1"/>
  <c r="H219" i="1"/>
  <c r="H226" i="1" s="1"/>
  <c r="H232" i="1"/>
  <c r="N1374" i="1"/>
  <c r="N1381" i="1" s="1"/>
  <c r="N1387" i="1"/>
  <c r="N714" i="1"/>
  <c r="N721" i="1" s="1"/>
  <c r="N727" i="1"/>
  <c r="E672" i="1"/>
  <c r="E659" i="1"/>
  <c r="M2361" i="1"/>
  <c r="M2360" i="1"/>
  <c r="M2363" i="1"/>
  <c r="M2359" i="1"/>
  <c r="AM2352" i="1"/>
  <c r="M2362" i="1"/>
  <c r="M819" i="1"/>
  <c r="AM812" i="1"/>
  <c r="M821" i="1"/>
  <c r="M820" i="1"/>
  <c r="M823" i="1"/>
  <c r="M822" i="1"/>
  <c r="I877" i="1"/>
  <c r="I875" i="1"/>
  <c r="AI867" i="1"/>
  <c r="I874" i="1"/>
  <c r="I876" i="1"/>
  <c r="I878" i="1"/>
  <c r="I837" i="1"/>
  <c r="I824" i="1"/>
  <c r="I831" i="1" s="1"/>
  <c r="D837" i="1"/>
  <c r="D824" i="1"/>
  <c r="D3312" i="1"/>
  <c r="D3299" i="1"/>
  <c r="F1758" i="1"/>
  <c r="F1757" i="1"/>
  <c r="F1754" i="1"/>
  <c r="F1755" i="1"/>
  <c r="F1756" i="1"/>
  <c r="AF1747" i="1"/>
  <c r="L3241" i="1"/>
  <c r="AA2377" i="3" s="1"/>
  <c r="L3240" i="1"/>
  <c r="AA2376" i="3" s="1"/>
  <c r="L3243" i="1"/>
  <c r="AA2379" i="3" s="1"/>
  <c r="AL3232" i="1"/>
  <c r="L3239" i="1"/>
  <c r="AA2375" i="3" s="1"/>
  <c r="L3242" i="1"/>
  <c r="AA2378" i="3" s="1"/>
  <c r="L160" i="1"/>
  <c r="AL152" i="1"/>
  <c r="L162" i="1"/>
  <c r="L161" i="1"/>
  <c r="L163" i="1"/>
  <c r="L159" i="1"/>
  <c r="AJ3177" i="1"/>
  <c r="J3184" i="1"/>
  <c r="Y2335" i="3" s="1"/>
  <c r="J3187" i="1"/>
  <c r="Y2338" i="3" s="1"/>
  <c r="J3185" i="1"/>
  <c r="Y2336" i="3" s="1"/>
  <c r="J3186" i="1"/>
  <c r="Y2337" i="3" s="1"/>
  <c r="J3188" i="1"/>
  <c r="Y2339" i="3" s="1"/>
  <c r="K765" i="1"/>
  <c r="K768" i="1"/>
  <c r="K766" i="1"/>
  <c r="K764" i="1"/>
  <c r="AK757" i="1"/>
  <c r="K767" i="1"/>
  <c r="K709" i="1"/>
  <c r="K713" i="1"/>
  <c r="AK702" i="1"/>
  <c r="K710" i="1"/>
  <c r="K711" i="1"/>
  <c r="K712" i="1"/>
  <c r="AK3122" i="1"/>
  <c r="K3130" i="1"/>
  <c r="Z2296" i="3" s="1"/>
  <c r="K3129" i="1"/>
  <c r="Z2295" i="3" s="1"/>
  <c r="K3133" i="1"/>
  <c r="Z2299" i="3" s="1"/>
  <c r="K3131" i="1"/>
  <c r="Z2297" i="3" s="1"/>
  <c r="K3132" i="1"/>
  <c r="Z2298" i="3" s="1"/>
  <c r="O544" i="1"/>
  <c r="O546" i="1"/>
  <c r="AO537" i="1"/>
  <c r="O547" i="1"/>
  <c r="O548" i="1"/>
  <c r="O545" i="1"/>
  <c r="AF1252" i="1"/>
  <c r="F1259" i="1"/>
  <c r="F1263" i="1"/>
  <c r="F1262" i="1"/>
  <c r="F1260" i="1"/>
  <c r="F1261" i="1"/>
  <c r="F3406" i="1"/>
  <c r="AF3397" i="1"/>
  <c r="F3408" i="1"/>
  <c r="F3407" i="1"/>
  <c r="F3405" i="1"/>
  <c r="F3404" i="1"/>
  <c r="AG2572" i="1"/>
  <c r="G2581" i="1"/>
  <c r="G2579" i="1"/>
  <c r="G2580" i="1"/>
  <c r="G2583" i="1"/>
  <c r="G2582" i="1"/>
  <c r="AG1417" i="1"/>
  <c r="G1428" i="1"/>
  <c r="G1425" i="1"/>
  <c r="G1427" i="1"/>
  <c r="G1426" i="1"/>
  <c r="G1424" i="1"/>
  <c r="AH3782" i="1"/>
  <c r="H3790" i="1"/>
  <c r="H3793" i="1"/>
  <c r="H3789" i="1"/>
  <c r="H3791" i="1"/>
  <c r="H3792" i="1"/>
  <c r="H2967" i="1"/>
  <c r="H2964" i="1"/>
  <c r="H2965" i="1"/>
  <c r="AH2957" i="1"/>
  <c r="H2966" i="1"/>
  <c r="H2968" i="1"/>
  <c r="L2033" i="1"/>
  <c r="L2029" i="1"/>
  <c r="AL2022" i="1"/>
  <c r="L2032" i="1"/>
  <c r="L2030" i="1"/>
  <c r="L2031" i="1"/>
  <c r="N2803" i="1"/>
  <c r="AC2059" i="3" s="1"/>
  <c r="N2800" i="1"/>
  <c r="AC2056" i="3" s="1"/>
  <c r="AN2792" i="1"/>
  <c r="N2801" i="1"/>
  <c r="AC2057" i="3" s="1"/>
  <c r="N2802" i="1"/>
  <c r="AC2058" i="3" s="1"/>
  <c r="N2799" i="1"/>
  <c r="AC2055" i="3" s="1"/>
  <c r="E3297" i="1"/>
  <c r="E3298" i="1"/>
  <c r="AE3287" i="1"/>
  <c r="E3294" i="1"/>
  <c r="E3296" i="1"/>
  <c r="E3295" i="1"/>
  <c r="AE3177" i="1"/>
  <c r="E3185" i="1"/>
  <c r="E3184" i="1"/>
  <c r="E3187" i="1"/>
  <c r="E3186" i="1"/>
  <c r="E3188" i="1"/>
  <c r="M1209" i="1"/>
  <c r="M1216" i="1" s="1"/>
  <c r="M1222" i="1"/>
  <c r="M342" i="1"/>
  <c r="M329" i="1"/>
  <c r="M336" i="1" s="1"/>
  <c r="I109" i="1"/>
  <c r="I116" i="1" s="1"/>
  <c r="I122" i="1"/>
  <c r="N2140" i="1"/>
  <c r="N2141" i="1"/>
  <c r="N2142" i="1"/>
  <c r="N2139" i="1"/>
  <c r="AN2132" i="1"/>
  <c r="N2143" i="1"/>
  <c r="D2691" i="1"/>
  <c r="D2689" i="1"/>
  <c r="D2692" i="1"/>
  <c r="D2690" i="1"/>
  <c r="D2693" i="1"/>
  <c r="AD2682" i="1"/>
  <c r="P2688" i="1"/>
  <c r="M1978" i="1"/>
  <c r="M1975" i="1"/>
  <c r="M1976" i="1"/>
  <c r="M1977" i="1"/>
  <c r="M1974" i="1"/>
  <c r="AM1967" i="1"/>
  <c r="AE1692" i="1"/>
  <c r="E1700" i="1"/>
  <c r="E1703" i="1"/>
  <c r="E1702" i="1"/>
  <c r="E1701" i="1"/>
  <c r="E1699" i="1"/>
  <c r="AL922" i="1"/>
  <c r="L933" i="1"/>
  <c r="L929" i="1"/>
  <c r="L931" i="1"/>
  <c r="L930" i="1"/>
  <c r="L932" i="1"/>
  <c r="L104" i="1"/>
  <c r="L108" i="1"/>
  <c r="L106" i="1"/>
  <c r="L105" i="1"/>
  <c r="AL97" i="1"/>
  <c r="L107" i="1"/>
  <c r="K1646" i="1"/>
  <c r="K1648" i="1"/>
  <c r="K1645" i="1"/>
  <c r="K1644" i="1"/>
  <c r="K1647" i="1"/>
  <c r="AK1637" i="1"/>
  <c r="AM427" i="1"/>
  <c r="M434" i="1"/>
  <c r="M435" i="1"/>
  <c r="M437" i="1"/>
  <c r="M436" i="1"/>
  <c r="M438" i="1"/>
  <c r="M3628" i="1"/>
  <c r="AB2659" i="3" s="1"/>
  <c r="M3624" i="1"/>
  <c r="AB2655" i="3" s="1"/>
  <c r="M3626" i="1"/>
  <c r="AB2657" i="3" s="1"/>
  <c r="M3625" i="1"/>
  <c r="AB2656" i="3" s="1"/>
  <c r="M3627" i="1"/>
  <c r="AB2658" i="3" s="1"/>
  <c r="AM3617" i="1"/>
  <c r="M3573" i="1"/>
  <c r="AB2619" i="3" s="1"/>
  <c r="AM3562" i="1"/>
  <c r="M3571" i="1"/>
  <c r="AB2617" i="3" s="1"/>
  <c r="M3572" i="1"/>
  <c r="AB2618" i="3" s="1"/>
  <c r="M3570" i="1"/>
  <c r="AB2616" i="3" s="1"/>
  <c r="M3569" i="1"/>
  <c r="AB2615" i="3" s="1"/>
  <c r="M3350" i="1"/>
  <c r="AB2456" i="3" s="1"/>
  <c r="M3353" i="1"/>
  <c r="AB2459" i="3" s="1"/>
  <c r="M3352" i="1"/>
  <c r="AB2458" i="3" s="1"/>
  <c r="AM3342" i="1"/>
  <c r="M3351" i="1"/>
  <c r="AB2457" i="3" s="1"/>
  <c r="M3349" i="1"/>
  <c r="AB2455" i="3" s="1"/>
  <c r="M3133" i="1"/>
  <c r="AB2299" i="3" s="1"/>
  <c r="M3132" i="1"/>
  <c r="AB2298" i="3" s="1"/>
  <c r="M3131" i="1"/>
  <c r="AB2297" i="3" s="1"/>
  <c r="M3129" i="1"/>
  <c r="AB2295" i="3" s="1"/>
  <c r="AM3122" i="1"/>
  <c r="M3130" i="1"/>
  <c r="AB2296" i="3" s="1"/>
  <c r="M2912" i="1"/>
  <c r="AB2138" i="3" s="1"/>
  <c r="M2913" i="1"/>
  <c r="AB2139" i="3" s="1"/>
  <c r="M2909" i="1"/>
  <c r="AB2135" i="3" s="1"/>
  <c r="M2910" i="1"/>
  <c r="AB2136" i="3" s="1"/>
  <c r="M2911" i="1"/>
  <c r="AB2137" i="3" s="1"/>
  <c r="AM2902" i="1"/>
  <c r="M2689" i="1"/>
  <c r="AB1975" i="3" s="1"/>
  <c r="M2693" i="1"/>
  <c r="AB1979" i="3" s="1"/>
  <c r="AM2682" i="1"/>
  <c r="M2691" i="1"/>
  <c r="AB1977" i="3" s="1"/>
  <c r="M2690" i="1"/>
  <c r="AB1976" i="3" s="1"/>
  <c r="M2692" i="1"/>
  <c r="AB1978" i="3" s="1"/>
  <c r="M2470" i="1"/>
  <c r="M2473" i="1"/>
  <c r="M2472" i="1"/>
  <c r="M2469" i="1"/>
  <c r="AM2462" i="1"/>
  <c r="M2471" i="1"/>
  <c r="I3459" i="1"/>
  <c r="I3463" i="1"/>
  <c r="AI3452" i="1"/>
  <c r="I3460" i="1"/>
  <c r="I3462" i="1"/>
  <c r="I3461" i="1"/>
  <c r="I327" i="1"/>
  <c r="I328" i="1"/>
  <c r="AI317" i="1"/>
  <c r="I326" i="1"/>
  <c r="I324" i="1"/>
  <c r="I325" i="1"/>
  <c r="I2472" i="1"/>
  <c r="I2469" i="1"/>
  <c r="I2470" i="1"/>
  <c r="AI2462" i="1"/>
  <c r="I2473" i="1"/>
  <c r="I2471" i="1"/>
  <c r="I272" i="1"/>
  <c r="I270" i="1"/>
  <c r="AI262" i="1"/>
  <c r="I273" i="1"/>
  <c r="I269" i="1"/>
  <c r="I271" i="1"/>
  <c r="I1591" i="1"/>
  <c r="I1590" i="1"/>
  <c r="I1592" i="1"/>
  <c r="AI1582" i="1"/>
  <c r="I1593" i="1"/>
  <c r="I1589" i="1"/>
  <c r="I1097" i="1"/>
  <c r="AI1087" i="1"/>
  <c r="I1095" i="1"/>
  <c r="I1094" i="1"/>
  <c r="I1096" i="1"/>
  <c r="I1098" i="1"/>
  <c r="I985" i="1"/>
  <c r="I986" i="1"/>
  <c r="I987" i="1"/>
  <c r="AI977" i="1"/>
  <c r="I984" i="1"/>
  <c r="I988" i="1"/>
  <c r="N1699" i="1"/>
  <c r="AN1692" i="1"/>
  <c r="N1701" i="1"/>
  <c r="N1700" i="1"/>
  <c r="N1702" i="1"/>
  <c r="N1703" i="1"/>
  <c r="K1922" i="1"/>
  <c r="AK1912" i="1"/>
  <c r="K1923" i="1"/>
  <c r="K1920" i="1"/>
  <c r="K1921" i="1"/>
  <c r="K1919" i="1"/>
  <c r="D3408" i="1"/>
  <c r="D3405" i="1"/>
  <c r="D3406" i="1"/>
  <c r="D3407" i="1"/>
  <c r="D3404" i="1"/>
  <c r="AD3397" i="1"/>
  <c r="P3403" i="1"/>
  <c r="D1425" i="1"/>
  <c r="D1426" i="1"/>
  <c r="AD1417" i="1"/>
  <c r="D1424" i="1"/>
  <c r="D1428" i="1"/>
  <c r="D1427" i="1"/>
  <c r="P1423" i="1"/>
  <c r="AD2352" i="1"/>
  <c r="D2363" i="1"/>
  <c r="D2360" i="1"/>
  <c r="D2362" i="1"/>
  <c r="D2361" i="1"/>
  <c r="D2359" i="1"/>
  <c r="D3790" i="1"/>
  <c r="D3793" i="1"/>
  <c r="D3792" i="1"/>
  <c r="AD3782" i="1"/>
  <c r="D3789" i="1"/>
  <c r="D3791" i="1"/>
  <c r="P3788" i="1"/>
  <c r="D3188" i="1"/>
  <c r="AD3177" i="1"/>
  <c r="D3187" i="1"/>
  <c r="D3185" i="1"/>
  <c r="D3186" i="1"/>
  <c r="D3184" i="1"/>
  <c r="P3183" i="1"/>
  <c r="D1205" i="1"/>
  <c r="D1206" i="1"/>
  <c r="D1207" i="1"/>
  <c r="D1204" i="1"/>
  <c r="D1208" i="1"/>
  <c r="AD1197" i="1"/>
  <c r="P1203" i="1"/>
  <c r="D379" i="1"/>
  <c r="D383" i="1"/>
  <c r="D381" i="1"/>
  <c r="D380" i="1"/>
  <c r="AD372" i="1"/>
  <c r="D382" i="1"/>
  <c r="P378" i="1"/>
  <c r="M1758" i="1"/>
  <c r="M1757" i="1"/>
  <c r="M1754" i="1"/>
  <c r="M1756" i="1"/>
  <c r="M1755" i="1"/>
  <c r="AM1747" i="1"/>
  <c r="D1974" i="1"/>
  <c r="AD1967" i="1"/>
  <c r="D1977" i="1"/>
  <c r="D1975" i="1"/>
  <c r="D1976" i="1"/>
  <c r="D1978" i="1"/>
  <c r="P1973" i="1"/>
  <c r="E1756" i="1"/>
  <c r="E1757" i="1"/>
  <c r="E1758" i="1"/>
  <c r="E1754" i="1"/>
  <c r="AE1747" i="1"/>
  <c r="E1755" i="1"/>
  <c r="I1975" i="1"/>
  <c r="I1977" i="1"/>
  <c r="I1978" i="1"/>
  <c r="I1974" i="1"/>
  <c r="I1976" i="1"/>
  <c r="AI1967" i="1"/>
  <c r="AO2132" i="1"/>
  <c r="O2139" i="1"/>
  <c r="O2142" i="1"/>
  <c r="O2143" i="1"/>
  <c r="O2141" i="1"/>
  <c r="O2140" i="1"/>
  <c r="AF2132" i="1"/>
  <c r="F2142" i="1"/>
  <c r="F2139" i="1"/>
  <c r="F2141" i="1"/>
  <c r="F2140" i="1"/>
  <c r="F2143" i="1"/>
  <c r="L3407" i="1"/>
  <c r="AA2498" i="3" s="1"/>
  <c r="AL3397" i="1"/>
  <c r="L3406" i="1"/>
  <c r="AA2497" i="3" s="1"/>
  <c r="L3405" i="1"/>
  <c r="AA2496" i="3" s="1"/>
  <c r="L3404" i="1"/>
  <c r="AA2495" i="3" s="1"/>
  <c r="L3408" i="1"/>
  <c r="AA2499" i="3" s="1"/>
  <c r="L3625" i="1"/>
  <c r="AA2656" i="3" s="1"/>
  <c r="AL3617" i="1"/>
  <c r="L3628" i="1"/>
  <c r="AA2659" i="3" s="1"/>
  <c r="L3626" i="1"/>
  <c r="AA2657" i="3" s="1"/>
  <c r="L3627" i="1"/>
  <c r="AA2658" i="3" s="1"/>
  <c r="L3624" i="1"/>
  <c r="AA2655" i="3" s="1"/>
  <c r="L2965" i="1"/>
  <c r="AA2176" i="3" s="1"/>
  <c r="L2964" i="1"/>
  <c r="AA2175" i="3" s="1"/>
  <c r="L2968" i="1"/>
  <c r="AA2179" i="3" s="1"/>
  <c r="L2967" i="1"/>
  <c r="AA2178" i="3" s="1"/>
  <c r="AL2957" i="1"/>
  <c r="L2966" i="1"/>
  <c r="AA2177" i="3" s="1"/>
  <c r="L3188" i="1"/>
  <c r="AA2339" i="3" s="1"/>
  <c r="L3186" i="1"/>
  <c r="AA2337" i="3" s="1"/>
  <c r="AL3177" i="1"/>
  <c r="L3184" i="1"/>
  <c r="AA2335" i="3" s="1"/>
  <c r="L3185" i="1"/>
  <c r="AA2336" i="3" s="1"/>
  <c r="L3187" i="1"/>
  <c r="AA2338" i="3" s="1"/>
  <c r="L2526" i="1"/>
  <c r="AA1857" i="3" s="1"/>
  <c r="L2525" i="1"/>
  <c r="AA1856" i="3" s="1"/>
  <c r="L2524" i="1"/>
  <c r="AA1855" i="3" s="1"/>
  <c r="L2528" i="1"/>
  <c r="AA1859" i="3" s="1"/>
  <c r="AL2517" i="1"/>
  <c r="L2527" i="1"/>
  <c r="AA1858" i="3" s="1"/>
  <c r="L2746" i="1"/>
  <c r="AA2017" i="3" s="1"/>
  <c r="L2747" i="1"/>
  <c r="AA2018" i="3" s="1"/>
  <c r="AL2737" i="1"/>
  <c r="L2745" i="1"/>
  <c r="AA2016" i="3" s="1"/>
  <c r="L2744" i="1"/>
  <c r="AA2015" i="3" s="1"/>
  <c r="L2748" i="1"/>
  <c r="AA2019" i="3" s="1"/>
  <c r="L1864" i="1"/>
  <c r="L1865" i="1"/>
  <c r="L1866" i="1"/>
  <c r="AL1857" i="1"/>
  <c r="L1867" i="1"/>
  <c r="L1868" i="1"/>
  <c r="L2363" i="1"/>
  <c r="L2359" i="1"/>
  <c r="L2362" i="1"/>
  <c r="L2360" i="1"/>
  <c r="AL2352" i="1"/>
  <c r="L2361" i="1"/>
  <c r="J324" i="1"/>
  <c r="J325" i="1"/>
  <c r="J327" i="1"/>
  <c r="J328" i="1"/>
  <c r="J326" i="1"/>
  <c r="AJ317" i="1"/>
  <c r="J713" i="1"/>
  <c r="J711" i="1"/>
  <c r="J710" i="1"/>
  <c r="AJ702" i="1"/>
  <c r="J709" i="1"/>
  <c r="J712" i="1"/>
  <c r="J2363" i="1"/>
  <c r="J2359" i="1"/>
  <c r="J2362" i="1"/>
  <c r="AJ2352" i="1"/>
  <c r="J2361" i="1"/>
  <c r="J2360" i="1"/>
  <c r="J984" i="1"/>
  <c r="J986" i="1"/>
  <c r="AJ977" i="1"/>
  <c r="J988" i="1"/>
  <c r="J987" i="1"/>
  <c r="J985" i="1"/>
  <c r="J2583" i="1"/>
  <c r="Y1899" i="3" s="1"/>
  <c r="AJ2572" i="1"/>
  <c r="J2581" i="1"/>
  <c r="Y1897" i="3" s="1"/>
  <c r="J2582" i="1"/>
  <c r="Y1898" i="3" s="1"/>
  <c r="J2579" i="1"/>
  <c r="Y1895" i="3" s="1"/>
  <c r="J2580" i="1"/>
  <c r="Y1896" i="3" s="1"/>
  <c r="J50" i="1"/>
  <c r="AJ42" i="1"/>
  <c r="J49" i="1"/>
  <c r="J52" i="1"/>
  <c r="J53" i="1"/>
  <c r="J51" i="1"/>
  <c r="AJ3067" i="1"/>
  <c r="J3076" i="1"/>
  <c r="Y2257" i="3" s="1"/>
  <c r="J3077" i="1"/>
  <c r="Y2258" i="3" s="1"/>
  <c r="J3078" i="1"/>
  <c r="Y2259" i="3" s="1"/>
  <c r="J3075" i="1"/>
  <c r="Y2256" i="3" s="1"/>
  <c r="J3074" i="1"/>
  <c r="Y2255" i="3" s="1"/>
  <c r="J3242" i="1"/>
  <c r="Y2378" i="3" s="1"/>
  <c r="J3241" i="1"/>
  <c r="Y2377" i="3" s="1"/>
  <c r="AJ3232" i="1"/>
  <c r="J3240" i="1"/>
  <c r="Y2376" i="3" s="1"/>
  <c r="J3243" i="1"/>
  <c r="Y2379" i="3" s="1"/>
  <c r="J3239" i="1"/>
  <c r="K987" i="1"/>
  <c r="K984" i="1"/>
  <c r="K986" i="1"/>
  <c r="AK977" i="1"/>
  <c r="K988" i="1"/>
  <c r="K985" i="1"/>
  <c r="K49" i="1"/>
  <c r="K52" i="1"/>
  <c r="K53" i="1"/>
  <c r="AK42" i="1"/>
  <c r="K51" i="1"/>
  <c r="K50" i="1"/>
  <c r="K12" i="1"/>
  <c r="K13" i="1" s="1"/>
  <c r="K3405" i="1"/>
  <c r="Z2496" i="3" s="1"/>
  <c r="K3407" i="1"/>
  <c r="Z2498" i="3" s="1"/>
  <c r="K3406" i="1"/>
  <c r="Z2497" i="3" s="1"/>
  <c r="AK3397" i="1"/>
  <c r="K3408" i="1"/>
  <c r="Z2499" i="3" s="1"/>
  <c r="K3404" i="1"/>
  <c r="Z2495" i="3" s="1"/>
  <c r="K1259" i="1"/>
  <c r="AK1252" i="1"/>
  <c r="K1263" i="1"/>
  <c r="K1261" i="1"/>
  <c r="K1262" i="1"/>
  <c r="K1260" i="1"/>
  <c r="K601" i="1"/>
  <c r="K602" i="1"/>
  <c r="K599" i="1"/>
  <c r="K603" i="1"/>
  <c r="AK592" i="1"/>
  <c r="K600" i="1"/>
  <c r="AK2517" i="1"/>
  <c r="K2525" i="1"/>
  <c r="Z1856" i="3" s="1"/>
  <c r="K2527" i="1"/>
  <c r="Z1858" i="3" s="1"/>
  <c r="K2528" i="1"/>
  <c r="Z1859" i="3" s="1"/>
  <c r="K2524" i="1"/>
  <c r="Z1855" i="3" s="1"/>
  <c r="K2526" i="1"/>
  <c r="Z1857" i="3" s="1"/>
  <c r="K434" i="1"/>
  <c r="K437" i="1"/>
  <c r="K435" i="1"/>
  <c r="K438" i="1"/>
  <c r="K436" i="1"/>
  <c r="AK427" i="1"/>
  <c r="AK2682" i="1"/>
  <c r="K2689" i="1"/>
  <c r="Z1975" i="3" s="1"/>
  <c r="K2693" i="1"/>
  <c r="Z1979" i="3" s="1"/>
  <c r="K2692" i="1"/>
  <c r="Z1978" i="3" s="1"/>
  <c r="K2690" i="1"/>
  <c r="Z1976" i="3" s="1"/>
  <c r="K2691" i="1"/>
  <c r="Z1977" i="3" s="1"/>
  <c r="O3571" i="1"/>
  <c r="AD2617" i="3" s="1"/>
  <c r="O3572" i="1"/>
  <c r="AD2618" i="3" s="1"/>
  <c r="O3573" i="1"/>
  <c r="AD2619" i="3" s="1"/>
  <c r="AO3562" i="1"/>
  <c r="O3570" i="1"/>
  <c r="AD2616" i="3" s="1"/>
  <c r="O3569" i="1"/>
  <c r="AD2615" i="3" s="1"/>
  <c r="AO2902" i="1"/>
  <c r="O2910" i="1"/>
  <c r="AD2136" i="3" s="1"/>
  <c r="O2911" i="1"/>
  <c r="AD2137" i="3" s="1"/>
  <c r="O2912" i="1"/>
  <c r="AD2138" i="3" s="1"/>
  <c r="O2909" i="1"/>
  <c r="AD2135" i="3" s="1"/>
  <c r="O2913" i="1"/>
  <c r="AD2139" i="3" s="1"/>
  <c r="O1150" i="1"/>
  <c r="O1151" i="1"/>
  <c r="O1153" i="1"/>
  <c r="AO1142" i="1"/>
  <c r="O1152" i="1"/>
  <c r="O1149" i="1"/>
  <c r="O2638" i="1"/>
  <c r="AD1939" i="3" s="1"/>
  <c r="O2637" i="1"/>
  <c r="AD1938" i="3" s="1"/>
  <c r="O2636" i="1"/>
  <c r="AD1937" i="3" s="1"/>
  <c r="AO2627" i="1"/>
  <c r="O2634" i="1"/>
  <c r="AD1935" i="3" s="1"/>
  <c r="O2635" i="1"/>
  <c r="AD1936" i="3" s="1"/>
  <c r="O2417" i="1"/>
  <c r="O2415" i="1"/>
  <c r="O2414" i="1"/>
  <c r="O2418" i="1"/>
  <c r="AO2407" i="1"/>
  <c r="O2416" i="1"/>
  <c r="AO2187" i="1"/>
  <c r="O2196" i="1"/>
  <c r="O2198" i="1"/>
  <c r="O2197" i="1"/>
  <c r="O2195" i="1"/>
  <c r="O2194" i="1"/>
  <c r="O1590" i="1"/>
  <c r="O1589" i="1"/>
  <c r="AO1582" i="1"/>
  <c r="O1592" i="1"/>
  <c r="O1591" i="1"/>
  <c r="O1593" i="1"/>
  <c r="F877" i="1"/>
  <c r="F875" i="1"/>
  <c r="F876" i="1"/>
  <c r="F874" i="1"/>
  <c r="AF867" i="1"/>
  <c r="F878" i="1"/>
  <c r="P873" i="1"/>
  <c r="F2249" i="1"/>
  <c r="F2251" i="1"/>
  <c r="F2252" i="1"/>
  <c r="AF2242" i="1"/>
  <c r="F2253" i="1"/>
  <c r="F2250" i="1"/>
  <c r="F768" i="1"/>
  <c r="AF757" i="1"/>
  <c r="F765" i="1"/>
  <c r="F767" i="1"/>
  <c r="F764" i="1"/>
  <c r="F766" i="1"/>
  <c r="AF537" i="1"/>
  <c r="F545" i="1"/>
  <c r="F546" i="1"/>
  <c r="F544" i="1"/>
  <c r="F548" i="1"/>
  <c r="F547" i="1"/>
  <c r="F1206" i="1"/>
  <c r="F1207" i="1"/>
  <c r="F1205" i="1"/>
  <c r="F1208" i="1"/>
  <c r="AF1197" i="1"/>
  <c r="F1204" i="1"/>
  <c r="AF1527" i="1"/>
  <c r="F1538" i="1"/>
  <c r="F1537" i="1"/>
  <c r="F1536" i="1"/>
  <c r="F1534" i="1"/>
  <c r="F1535" i="1"/>
  <c r="F2638" i="1"/>
  <c r="F2635" i="1"/>
  <c r="F2636" i="1"/>
  <c r="F2637" i="1"/>
  <c r="AF2627" i="1"/>
  <c r="F2634" i="1"/>
  <c r="F2307" i="1"/>
  <c r="F2305" i="1"/>
  <c r="F2308" i="1"/>
  <c r="AF2297" i="1"/>
  <c r="F2304" i="1"/>
  <c r="F2306" i="1"/>
  <c r="G1371" i="1"/>
  <c r="G1370" i="1"/>
  <c r="G1369" i="1"/>
  <c r="G1373" i="1"/>
  <c r="AG1362" i="1"/>
  <c r="G1372" i="1"/>
  <c r="G2909" i="1"/>
  <c r="G2911" i="1"/>
  <c r="G2913" i="1"/>
  <c r="G2910" i="1"/>
  <c r="G2912" i="1"/>
  <c r="AG2902" i="1"/>
  <c r="G3460" i="1"/>
  <c r="G3461" i="1"/>
  <c r="AG3452" i="1"/>
  <c r="G3463" i="1"/>
  <c r="G3459" i="1"/>
  <c r="G3462" i="1"/>
  <c r="AG3287" i="1"/>
  <c r="G3296" i="1"/>
  <c r="G3298" i="1"/>
  <c r="G3297" i="1"/>
  <c r="G3295" i="1"/>
  <c r="G3294" i="1"/>
  <c r="G1867" i="1"/>
  <c r="G1864" i="1"/>
  <c r="AG1857" i="1"/>
  <c r="G1868" i="1"/>
  <c r="G1865" i="1"/>
  <c r="G1866" i="1"/>
  <c r="G1479" i="1"/>
  <c r="G1483" i="1"/>
  <c r="G1482" i="1"/>
  <c r="AG1472" i="1"/>
  <c r="G1480" i="1"/>
  <c r="G1481" i="1"/>
  <c r="G2634" i="1"/>
  <c r="G2638" i="1"/>
  <c r="AG2627" i="1"/>
  <c r="G2636" i="1"/>
  <c r="G2635" i="1"/>
  <c r="G2637" i="1"/>
  <c r="G1754" i="1"/>
  <c r="G1758" i="1"/>
  <c r="G1755" i="1"/>
  <c r="AG1747" i="1"/>
  <c r="G1757" i="1"/>
  <c r="G1756" i="1"/>
  <c r="H2417" i="1"/>
  <c r="H2414" i="1"/>
  <c r="AH2407" i="1"/>
  <c r="H2418" i="1"/>
  <c r="H2416" i="1"/>
  <c r="H2415" i="1"/>
  <c r="H3571" i="1"/>
  <c r="H3573" i="1"/>
  <c r="H3572" i="1"/>
  <c r="AH3562" i="1"/>
  <c r="H3569" i="1"/>
  <c r="H3570" i="1"/>
  <c r="H1424" i="1"/>
  <c r="AH1417" i="1"/>
  <c r="H1427" i="1"/>
  <c r="H1426" i="1"/>
  <c r="H1425" i="1"/>
  <c r="H1428" i="1"/>
  <c r="H12" i="1"/>
  <c r="H820" i="1"/>
  <c r="H821" i="1"/>
  <c r="AH812" i="1"/>
  <c r="H822" i="1"/>
  <c r="H819" i="1"/>
  <c r="H823" i="1"/>
  <c r="H932" i="1"/>
  <c r="H931" i="1"/>
  <c r="H933" i="1"/>
  <c r="H930" i="1"/>
  <c r="AH922" i="1"/>
  <c r="H929" i="1"/>
  <c r="H602" i="1"/>
  <c r="H600" i="1"/>
  <c r="AH592" i="1"/>
  <c r="H601" i="1"/>
  <c r="H599" i="1"/>
  <c r="H603" i="1"/>
  <c r="H1315" i="1"/>
  <c r="AH1307" i="1"/>
  <c r="H1316" i="1"/>
  <c r="H1314" i="1"/>
  <c r="H1317" i="1"/>
  <c r="H2800" i="1"/>
  <c r="H2802" i="1"/>
  <c r="AH2792" i="1"/>
  <c r="H2801" i="1"/>
  <c r="H2799" i="1"/>
  <c r="L2139" i="1"/>
  <c r="L2143" i="1"/>
  <c r="L2141" i="1"/>
  <c r="L2142" i="1"/>
  <c r="AL2132" i="1"/>
  <c r="L2140" i="1"/>
  <c r="N3408" i="1"/>
  <c r="AC2499" i="3" s="1"/>
  <c r="N3407" i="1"/>
  <c r="AC2498" i="3" s="1"/>
  <c r="N3405" i="1"/>
  <c r="AC2496" i="3" s="1"/>
  <c r="N3406" i="1"/>
  <c r="AC2497" i="3" s="1"/>
  <c r="N3404" i="1"/>
  <c r="AC2495" i="3" s="1"/>
  <c r="AN3397" i="1"/>
  <c r="N3188" i="1"/>
  <c r="AC2339" i="3" s="1"/>
  <c r="N3185" i="1"/>
  <c r="AC2336" i="3" s="1"/>
  <c r="N3187" i="1"/>
  <c r="AC2338" i="3" s="1"/>
  <c r="N3184" i="1"/>
  <c r="AC2335" i="3" s="1"/>
  <c r="N3186" i="1"/>
  <c r="AC2337" i="3" s="1"/>
  <c r="AN3177" i="1"/>
  <c r="N3680" i="1"/>
  <c r="AC2696" i="3" s="1"/>
  <c r="AN3672" i="1"/>
  <c r="N3683" i="1"/>
  <c r="AC2699" i="3" s="1"/>
  <c r="N3681" i="1"/>
  <c r="AC2697" i="3" s="1"/>
  <c r="N3679" i="1"/>
  <c r="AC2695" i="3" s="1"/>
  <c r="N3682" i="1"/>
  <c r="AC2698" i="3" s="1"/>
  <c r="AN592" i="1"/>
  <c r="N600" i="1"/>
  <c r="N602" i="1"/>
  <c r="N601" i="1"/>
  <c r="N603" i="1"/>
  <c r="N599" i="1"/>
  <c r="N382" i="1"/>
  <c r="N380" i="1"/>
  <c r="N379" i="1"/>
  <c r="N381" i="1"/>
  <c r="N383" i="1"/>
  <c r="AN372" i="1"/>
  <c r="N2363" i="1"/>
  <c r="N2360" i="1"/>
  <c r="AN2352" i="1"/>
  <c r="N2362" i="1"/>
  <c r="N2359" i="1"/>
  <c r="N2361" i="1"/>
  <c r="AN3507" i="1"/>
  <c r="N3518" i="1"/>
  <c r="AC2579" i="3" s="1"/>
  <c r="N3516" i="1"/>
  <c r="AC2577" i="3" s="1"/>
  <c r="N3514" i="1"/>
  <c r="AC2575" i="3" s="1"/>
  <c r="N3515" i="1"/>
  <c r="AC2576" i="3" s="1"/>
  <c r="N3517" i="1"/>
  <c r="AC2578" i="3" s="1"/>
  <c r="E3243" i="1"/>
  <c r="E3239" i="1"/>
  <c r="E3242" i="1"/>
  <c r="E3240" i="1"/>
  <c r="AE3232" i="1"/>
  <c r="E3241" i="1"/>
  <c r="E3735" i="1"/>
  <c r="E3737" i="1"/>
  <c r="E3736" i="1"/>
  <c r="E3734" i="1"/>
  <c r="AE3727" i="1"/>
  <c r="E3738" i="1"/>
  <c r="E931" i="1"/>
  <c r="E933" i="1"/>
  <c r="E929" i="1"/>
  <c r="E932" i="1"/>
  <c r="E930" i="1"/>
  <c r="AE922" i="1"/>
  <c r="E1647" i="1"/>
  <c r="E1648" i="1"/>
  <c r="AE1637" i="1"/>
  <c r="E1644" i="1"/>
  <c r="E1646" i="1"/>
  <c r="E1645" i="1"/>
  <c r="AE3012" i="1"/>
  <c r="E3019" i="1"/>
  <c r="E3021" i="1"/>
  <c r="E3022" i="1"/>
  <c r="E3020" i="1"/>
  <c r="E3023" i="1"/>
  <c r="G1888" i="1"/>
  <c r="AS1919" i="1"/>
  <c r="G1912" i="1"/>
  <c r="U1912" i="1" s="1"/>
  <c r="V1415" i="3"/>
  <c r="V1417" i="3"/>
  <c r="AS1921" i="1"/>
  <c r="G1890" i="1"/>
  <c r="M2652" i="1"/>
  <c r="M2639" i="1"/>
  <c r="M2646" i="1" s="1"/>
  <c r="M1607" i="1"/>
  <c r="M1594" i="1"/>
  <c r="M1601" i="1" s="1"/>
  <c r="M2364" i="1"/>
  <c r="M2371" i="1" s="1"/>
  <c r="M2377" i="1"/>
  <c r="M1264" i="1"/>
  <c r="M1271" i="1" s="1"/>
  <c r="M1277" i="1"/>
  <c r="M1484" i="1"/>
  <c r="M1491" i="1" s="1"/>
  <c r="M1497" i="1"/>
  <c r="M837" i="1"/>
  <c r="M824" i="1"/>
  <c r="M831" i="1" s="1"/>
  <c r="M1044" i="1"/>
  <c r="M1051" i="1" s="1"/>
  <c r="M1057" i="1"/>
  <c r="M384" i="1"/>
  <c r="M391" i="1" s="1"/>
  <c r="M397" i="1"/>
  <c r="I782" i="1"/>
  <c r="I769" i="1"/>
  <c r="I776" i="1" s="1"/>
  <c r="I879" i="1"/>
  <c r="I886" i="1" s="1"/>
  <c r="I892" i="1"/>
  <c r="I3807" i="1"/>
  <c r="I3794" i="1"/>
  <c r="I3801" i="1" s="1"/>
  <c r="I384" i="1"/>
  <c r="I391" i="1" s="1"/>
  <c r="I397" i="1"/>
  <c r="I3409" i="1"/>
  <c r="I3416" i="1" s="1"/>
  <c r="I3422" i="1"/>
  <c r="I827" i="1"/>
  <c r="I1204" i="1"/>
  <c r="AI1197" i="1"/>
  <c r="I1206" i="1"/>
  <c r="I1205" i="1"/>
  <c r="I1207" i="1"/>
  <c r="I1208" i="1"/>
  <c r="I1370" i="1"/>
  <c r="I1371" i="1"/>
  <c r="I1372" i="1"/>
  <c r="AI1362" i="1"/>
  <c r="I1369" i="1"/>
  <c r="AN2022" i="1"/>
  <c r="N2029" i="1"/>
  <c r="N2031" i="1"/>
  <c r="N2033" i="1"/>
  <c r="N2030" i="1"/>
  <c r="N2032" i="1"/>
  <c r="K1975" i="1"/>
  <c r="K1977" i="1"/>
  <c r="AK1967" i="1"/>
  <c r="K1974" i="1"/>
  <c r="K1976" i="1"/>
  <c r="K1978" i="1"/>
  <c r="AD3232" i="1"/>
  <c r="D3240" i="1"/>
  <c r="D3242" i="1"/>
  <c r="D3241" i="1"/>
  <c r="D3239" i="1"/>
  <c r="D3243" i="1"/>
  <c r="P3238" i="1"/>
  <c r="D1043" i="1"/>
  <c r="D1040" i="1"/>
  <c r="D1041" i="1"/>
  <c r="D1039" i="1"/>
  <c r="AD1032" i="1"/>
  <c r="D1042" i="1"/>
  <c r="P1038" i="1"/>
  <c r="D1480" i="1"/>
  <c r="D1482" i="1"/>
  <c r="D1479" i="1"/>
  <c r="D1481" i="1"/>
  <c r="AD1472" i="1"/>
  <c r="D1483" i="1"/>
  <c r="P1478" i="1"/>
  <c r="D2747" i="1"/>
  <c r="D2744" i="1"/>
  <c r="AD2737" i="1"/>
  <c r="D2748" i="1"/>
  <c r="P2743" i="1"/>
  <c r="D2746" i="1"/>
  <c r="D2745" i="1"/>
  <c r="AD1637" i="1"/>
  <c r="D1644" i="1"/>
  <c r="D1647" i="1"/>
  <c r="D1645" i="1"/>
  <c r="D1648" i="1"/>
  <c r="D1646" i="1"/>
  <c r="P1643" i="1"/>
  <c r="D710" i="1"/>
  <c r="D711" i="1"/>
  <c r="D709" i="1"/>
  <c r="AD702" i="1"/>
  <c r="D713" i="1"/>
  <c r="D712" i="1"/>
  <c r="P708" i="1"/>
  <c r="D2965" i="1"/>
  <c r="D2967" i="1"/>
  <c r="D2964" i="1"/>
  <c r="AD2957" i="1"/>
  <c r="D2966" i="1"/>
  <c r="D2968" i="1"/>
  <c r="P2963" i="1"/>
  <c r="AM2132" i="1"/>
  <c r="M2142" i="1"/>
  <c r="M2140" i="1"/>
  <c r="M2143" i="1"/>
  <c r="M2139" i="1"/>
  <c r="M2141" i="1"/>
  <c r="D1702" i="1"/>
  <c r="D1700" i="1"/>
  <c r="D1701" i="1"/>
  <c r="D1703" i="1"/>
  <c r="AD1692" i="1"/>
  <c r="D1699" i="1"/>
  <c r="AI1912" i="1"/>
  <c r="I1922" i="1"/>
  <c r="I1923" i="1"/>
  <c r="I1919" i="1"/>
  <c r="I1921" i="1"/>
  <c r="I1920" i="1"/>
  <c r="O2089" i="1"/>
  <c r="O2096" i="1" s="1"/>
  <c r="O2102" i="1"/>
  <c r="F1759" i="1"/>
  <c r="F1766" i="1" s="1"/>
  <c r="F1772" i="1"/>
  <c r="L3477" i="1"/>
  <c r="L3464" i="1"/>
  <c r="L3471" i="1" s="1"/>
  <c r="L3794" i="1"/>
  <c r="L3801" i="1" s="1"/>
  <c r="L3807" i="1"/>
  <c r="L3024" i="1"/>
  <c r="L3031" i="1" s="1"/>
  <c r="L3037" i="1"/>
  <c r="L3244" i="1"/>
  <c r="L3251" i="1" s="1"/>
  <c r="L3257" i="1"/>
  <c r="L2597" i="1"/>
  <c r="L2584" i="1"/>
  <c r="L2591" i="1" s="1"/>
  <c r="L2804" i="1"/>
  <c r="L2811" i="1" s="1"/>
  <c r="L2817" i="1"/>
  <c r="L1552" i="1"/>
  <c r="L1539" i="1"/>
  <c r="L1546" i="1" s="1"/>
  <c r="L177" i="1"/>
  <c r="L164" i="1"/>
  <c r="L171" i="1" s="1"/>
  <c r="J1869" i="1"/>
  <c r="J1876" i="1" s="1"/>
  <c r="J1882" i="1"/>
  <c r="J2707" i="1"/>
  <c r="J2694" i="1"/>
  <c r="J2701" i="1" s="1"/>
  <c r="J3477" i="1"/>
  <c r="J3464" i="1"/>
  <c r="J3471" i="1" s="1"/>
  <c r="J3202" i="1"/>
  <c r="J3189" i="1"/>
  <c r="J3196" i="1" s="1"/>
  <c r="J232" i="1"/>
  <c r="J219" i="1"/>
  <c r="J226" i="1" s="1"/>
  <c r="J837" i="1"/>
  <c r="J3629" i="1"/>
  <c r="J3636" i="1" s="1"/>
  <c r="J3642" i="1"/>
  <c r="J1332" i="1"/>
  <c r="J1319" i="1"/>
  <c r="J1326" i="1" s="1"/>
  <c r="K769" i="1"/>
  <c r="K776" i="1" s="1"/>
  <c r="K782" i="1"/>
  <c r="K1869" i="1"/>
  <c r="K1876" i="1" s="1"/>
  <c r="K1882" i="1"/>
  <c r="K1209" i="1"/>
  <c r="K1216" i="1" s="1"/>
  <c r="K1222" i="1"/>
  <c r="K1539" i="1"/>
  <c r="K1546" i="1" s="1"/>
  <c r="K1552" i="1"/>
  <c r="K714" i="1"/>
  <c r="K721" i="1" s="1"/>
  <c r="K727" i="1"/>
  <c r="K659" i="1"/>
  <c r="K666" i="1" s="1"/>
  <c r="K672" i="1"/>
  <c r="K3794" i="1"/>
  <c r="K3801" i="1" s="1"/>
  <c r="K3807" i="1"/>
  <c r="K3147" i="1"/>
  <c r="K3134" i="1"/>
  <c r="K3141" i="1" s="1"/>
  <c r="O3629" i="1"/>
  <c r="O3636" i="1" s="1"/>
  <c r="O3642" i="1"/>
  <c r="O2969" i="1"/>
  <c r="O2976" i="1" s="1"/>
  <c r="O2982" i="1"/>
  <c r="O1044" i="1"/>
  <c r="O1051" i="1" s="1"/>
  <c r="O1057" i="1"/>
  <c r="O549" i="1"/>
  <c r="O556" i="1" s="1"/>
  <c r="O562" i="1"/>
  <c r="O342" i="1"/>
  <c r="O329" i="1"/>
  <c r="O336" i="1" s="1"/>
  <c r="O67" i="1"/>
  <c r="O54" i="1"/>
  <c r="O61" i="1" s="1"/>
  <c r="O1387" i="1"/>
  <c r="O1374" i="1"/>
  <c r="O1381" i="1" s="1"/>
  <c r="F2364" i="1"/>
  <c r="F2371" i="1" s="1"/>
  <c r="F2377" i="1"/>
  <c r="F1264" i="1"/>
  <c r="F1271" i="1" s="1"/>
  <c r="F1277" i="1"/>
  <c r="F2212" i="1"/>
  <c r="F2199" i="1"/>
  <c r="F2206" i="1" s="1"/>
  <c r="F3794" i="1"/>
  <c r="F3801" i="1" s="1"/>
  <c r="F3807" i="1"/>
  <c r="F219" i="1"/>
  <c r="F226" i="1" s="1"/>
  <c r="F232" i="1"/>
  <c r="F3422" i="1"/>
  <c r="F3409" i="1"/>
  <c r="F3416" i="1" s="1"/>
  <c r="F3642" i="1"/>
  <c r="F3629" i="1"/>
  <c r="F3636" i="1" s="1"/>
  <c r="F2694" i="1"/>
  <c r="F2701" i="1" s="1"/>
  <c r="F2707" i="1"/>
  <c r="G1649" i="1"/>
  <c r="G1656" i="1" s="1"/>
  <c r="G1662" i="1"/>
  <c r="G2584" i="1"/>
  <c r="G2591" i="1" s="1"/>
  <c r="G2597" i="1"/>
  <c r="G1539" i="1"/>
  <c r="G1546" i="1" s="1"/>
  <c r="G1552" i="1"/>
  <c r="G714" i="1"/>
  <c r="G721" i="1" s="1"/>
  <c r="G727" i="1"/>
  <c r="G494" i="1"/>
  <c r="G501" i="1" s="1"/>
  <c r="G507" i="1"/>
  <c r="G1429" i="1"/>
  <c r="G1436" i="1" s="1"/>
  <c r="G1442" i="1"/>
  <c r="G1979" i="1"/>
  <c r="G1986" i="1" s="1"/>
  <c r="G1992" i="1"/>
  <c r="H3299" i="1"/>
  <c r="H3306" i="1" s="1"/>
  <c r="H3312" i="1"/>
  <c r="H3794" i="1"/>
  <c r="H3801" i="1" s="1"/>
  <c r="H3807" i="1"/>
  <c r="H1869" i="1"/>
  <c r="H1876" i="1" s="1"/>
  <c r="H1882" i="1"/>
  <c r="H109" i="1"/>
  <c r="H116" i="1" s="1"/>
  <c r="H122" i="1"/>
  <c r="H3079" i="1"/>
  <c r="H3086" i="1" s="1"/>
  <c r="H3092" i="1"/>
  <c r="H2969" i="1"/>
  <c r="H2976" i="1" s="1"/>
  <c r="H2982" i="1"/>
  <c r="H3189" i="1"/>
  <c r="H3196" i="1" s="1"/>
  <c r="H3202" i="1"/>
  <c r="H384" i="1"/>
  <c r="H391" i="1" s="1"/>
  <c r="H397" i="1"/>
  <c r="L2034" i="1"/>
  <c r="L2041" i="1" s="1"/>
  <c r="L2047" i="1"/>
  <c r="N1319" i="1"/>
  <c r="N1326" i="1" s="1"/>
  <c r="N1332" i="1"/>
  <c r="N1099" i="1"/>
  <c r="N1106" i="1" s="1"/>
  <c r="N1112" i="1"/>
  <c r="N3574" i="1"/>
  <c r="N3581" i="1" s="1"/>
  <c r="N3587" i="1"/>
  <c r="N2804" i="1"/>
  <c r="N2811" i="1" s="1"/>
  <c r="N2817" i="1"/>
  <c r="N1869" i="1"/>
  <c r="N1876" i="1" s="1"/>
  <c r="N1882" i="1"/>
  <c r="N2419" i="1"/>
  <c r="N2426" i="1" s="1"/>
  <c r="N2432" i="1"/>
  <c r="N1442" i="1"/>
  <c r="N1429" i="1"/>
  <c r="N1436" i="1" s="1"/>
  <c r="E3299" i="1"/>
  <c r="E3306" i="1" s="1"/>
  <c r="E3312" i="1"/>
  <c r="E3464" i="1"/>
  <c r="E3471" i="1" s="1"/>
  <c r="E3477" i="1"/>
  <c r="E439" i="1"/>
  <c r="E446" i="1" s="1"/>
  <c r="E452" i="1"/>
  <c r="E2927" i="1"/>
  <c r="E2914" i="1"/>
  <c r="E2921" i="1" s="1"/>
  <c r="E329" i="1"/>
  <c r="E336" i="1" s="1"/>
  <c r="E342" i="1"/>
  <c r="E3189" i="1"/>
  <c r="E3196" i="1" s="1"/>
  <c r="E3202" i="1"/>
  <c r="E219" i="1"/>
  <c r="E226" i="1" s="1"/>
  <c r="E232" i="1"/>
  <c r="AP336" i="11"/>
  <c r="AP300" i="11"/>
  <c r="M2803" i="1"/>
  <c r="AB2059" i="3" s="1"/>
  <c r="AM2792" i="1"/>
  <c r="M2801" i="1"/>
  <c r="AB2057" i="3" s="1"/>
  <c r="M2799" i="1"/>
  <c r="AB2055" i="3" s="1"/>
  <c r="M2802" i="1"/>
  <c r="AB2058" i="3" s="1"/>
  <c r="M2800" i="1"/>
  <c r="AB2056" i="3" s="1"/>
  <c r="M1866" i="1"/>
  <c r="AM1857" i="1"/>
  <c r="M1867" i="1"/>
  <c r="M1865" i="1"/>
  <c r="M1868" i="1"/>
  <c r="M1864" i="1"/>
  <c r="M163" i="1"/>
  <c r="M160" i="1"/>
  <c r="AM152" i="1"/>
  <c r="M162" i="1"/>
  <c r="M161" i="1"/>
  <c r="M159" i="1"/>
  <c r="M1098" i="1"/>
  <c r="M1095" i="1"/>
  <c r="M1096" i="1"/>
  <c r="M1094" i="1"/>
  <c r="AM1087" i="1"/>
  <c r="M1097" i="1"/>
  <c r="AM1307" i="1"/>
  <c r="M1315" i="1"/>
  <c r="M1317" i="1"/>
  <c r="M1314" i="1"/>
  <c r="M1318" i="1"/>
  <c r="M1316" i="1"/>
  <c r="AM647" i="1"/>
  <c r="M654" i="1"/>
  <c r="M656" i="1"/>
  <c r="M655" i="1"/>
  <c r="M657" i="1"/>
  <c r="M658" i="1"/>
  <c r="M874" i="1"/>
  <c r="M875" i="1"/>
  <c r="AM867" i="1"/>
  <c r="M877" i="1"/>
  <c r="M878" i="1"/>
  <c r="M876" i="1"/>
  <c r="AM207" i="1"/>
  <c r="M217" i="1"/>
  <c r="M214" i="1"/>
  <c r="M218" i="1"/>
  <c r="M215" i="1"/>
  <c r="M216" i="1"/>
  <c r="AI152" i="1"/>
  <c r="I162" i="1"/>
  <c r="I160" i="1"/>
  <c r="I159" i="1"/>
  <c r="I161" i="1"/>
  <c r="I163" i="1"/>
  <c r="AI3507" i="1"/>
  <c r="I3514" i="1"/>
  <c r="I3516" i="1"/>
  <c r="I3517" i="1"/>
  <c r="I3515" i="1"/>
  <c r="I3298" i="1"/>
  <c r="I3295" i="1"/>
  <c r="I3296" i="1"/>
  <c r="I3297" i="1"/>
  <c r="I3294" i="1"/>
  <c r="AI3287" i="1"/>
  <c r="I492" i="1"/>
  <c r="AI482" i="1"/>
  <c r="I491" i="1"/>
  <c r="I490" i="1"/>
  <c r="I493" i="1"/>
  <c r="I489" i="1"/>
  <c r="I1264" i="1"/>
  <c r="I1271" i="1" s="1"/>
  <c r="I1277" i="1"/>
  <c r="I3134" i="1"/>
  <c r="I3141" i="1" s="1"/>
  <c r="I3147" i="1"/>
  <c r="I3684" i="1"/>
  <c r="I3691" i="1" s="1"/>
  <c r="I3697" i="1"/>
  <c r="N2144" i="1"/>
  <c r="N2151" i="1" s="1"/>
  <c r="N2157" i="1"/>
  <c r="K1704" i="1"/>
  <c r="K1711" i="1" s="1"/>
  <c r="K1717" i="1"/>
  <c r="D219" i="1"/>
  <c r="D232" i="1"/>
  <c r="D3147" i="1"/>
  <c r="D3134" i="1"/>
  <c r="D2694" i="1"/>
  <c r="D2707" i="1"/>
  <c r="D934" i="1"/>
  <c r="D947" i="1"/>
  <c r="D989" i="1"/>
  <c r="D1002" i="1"/>
  <c r="D2927" i="1"/>
  <c r="D2914" i="1"/>
  <c r="D1167" i="1"/>
  <c r="D1154" i="1"/>
  <c r="M1992" i="1"/>
  <c r="M1979" i="1"/>
  <c r="M1986" i="1" s="1"/>
  <c r="D2157" i="1"/>
  <c r="D2144" i="1"/>
  <c r="E1717" i="1"/>
  <c r="E1704" i="1"/>
  <c r="E1711" i="1" s="1"/>
  <c r="O1754" i="1"/>
  <c r="AO1747" i="1"/>
  <c r="O1758" i="1"/>
  <c r="O1755" i="1"/>
  <c r="O1757" i="1"/>
  <c r="O1756" i="1"/>
  <c r="F1920" i="1"/>
  <c r="AF1912" i="1"/>
  <c r="F1921" i="1"/>
  <c r="F1919" i="1"/>
  <c r="F1922" i="1"/>
  <c r="F1923" i="1"/>
  <c r="L1154" i="1"/>
  <c r="L1161" i="1" s="1"/>
  <c r="L1167" i="1"/>
  <c r="L947" i="1"/>
  <c r="L934" i="1"/>
  <c r="L941" i="1" s="1"/>
  <c r="L727" i="1"/>
  <c r="L714" i="1"/>
  <c r="L721" i="1" s="1"/>
  <c r="L494" i="1"/>
  <c r="L501" i="1" s="1"/>
  <c r="L507" i="1"/>
  <c r="L274" i="1"/>
  <c r="L281" i="1" s="1"/>
  <c r="L287" i="1"/>
  <c r="L109" i="1"/>
  <c r="L116" i="1" s="1"/>
  <c r="L122" i="1"/>
  <c r="L3587" i="1"/>
  <c r="L3574" i="1"/>
  <c r="L3581" i="1" s="1"/>
  <c r="J3574" i="1"/>
  <c r="J3581" i="1" s="1"/>
  <c r="J3587" i="1"/>
  <c r="J1594" i="1"/>
  <c r="J1601" i="1" s="1"/>
  <c r="J1607" i="1"/>
  <c r="J2254" i="1"/>
  <c r="J2261" i="1" s="1"/>
  <c r="J2267" i="1"/>
  <c r="J3697" i="1"/>
  <c r="J3684" i="1"/>
  <c r="J3691" i="1" s="1"/>
  <c r="J2199" i="1"/>
  <c r="J2206" i="1" s="1"/>
  <c r="J2212" i="1"/>
  <c r="J1374" i="1"/>
  <c r="J1381" i="1" s="1"/>
  <c r="J1387" i="1"/>
  <c r="J1044" i="1"/>
  <c r="J1051" i="1" s="1"/>
  <c r="J1057" i="1"/>
  <c r="J2487" i="1"/>
  <c r="J2474" i="1"/>
  <c r="J2481" i="1" s="1"/>
  <c r="K1649" i="1"/>
  <c r="K1656" i="1" s="1"/>
  <c r="K1662" i="1"/>
  <c r="K2927" i="1"/>
  <c r="K2914" i="1"/>
  <c r="K2921" i="1" s="1"/>
  <c r="K3519" i="1"/>
  <c r="K3526" i="1" s="1"/>
  <c r="K3532" i="1"/>
  <c r="K837" i="1"/>
  <c r="K824" i="1"/>
  <c r="K831" i="1" s="1"/>
  <c r="K947" i="1"/>
  <c r="K934" i="1"/>
  <c r="K941" i="1" s="1"/>
  <c r="K3079" i="1"/>
  <c r="K3086" i="1" s="1"/>
  <c r="K3092" i="1"/>
  <c r="K1827" i="1"/>
  <c r="K1814" i="1"/>
  <c r="K1821" i="1" s="1"/>
  <c r="K3739" i="1"/>
  <c r="K3746" i="1" s="1"/>
  <c r="K3752" i="1"/>
  <c r="O1319" i="1"/>
  <c r="O1326" i="1" s="1"/>
  <c r="O1332" i="1"/>
  <c r="O989" i="1"/>
  <c r="O996" i="1" s="1"/>
  <c r="O1002" i="1"/>
  <c r="O782" i="1"/>
  <c r="O769" i="1"/>
  <c r="O776" i="1" s="1"/>
  <c r="O837" i="1"/>
  <c r="O824" i="1"/>
  <c r="O831" i="1" s="1"/>
  <c r="O164" i="1"/>
  <c r="O171" i="1" s="1"/>
  <c r="O177" i="1"/>
  <c r="O397" i="1"/>
  <c r="O384" i="1"/>
  <c r="O391" i="1" s="1"/>
  <c r="O3684" i="1"/>
  <c r="O3691" i="1" s="1"/>
  <c r="O3697" i="1"/>
  <c r="O3244" i="1"/>
  <c r="O3251" i="1" s="1"/>
  <c r="O3257" i="1"/>
  <c r="F2969" i="1"/>
  <c r="F2976" i="1" s="1"/>
  <c r="F2982" i="1"/>
  <c r="F274" i="1"/>
  <c r="F281" i="1" s="1"/>
  <c r="F287" i="1"/>
  <c r="F177" i="1"/>
  <c r="F164" i="1"/>
  <c r="F171" i="1" s="1"/>
  <c r="F1167" i="1"/>
  <c r="F1154" i="1"/>
  <c r="F1161" i="1" s="1"/>
  <c r="F2584" i="1"/>
  <c r="F2591" i="1" s="1"/>
  <c r="F2597" i="1"/>
  <c r="F3202" i="1"/>
  <c r="F3189" i="1"/>
  <c r="F3196" i="1" s="1"/>
  <c r="F3477" i="1"/>
  <c r="F3464" i="1"/>
  <c r="F3471" i="1" s="1"/>
  <c r="G1332" i="1"/>
  <c r="G1319" i="1"/>
  <c r="G1326" i="1" s="1"/>
  <c r="G3189" i="1"/>
  <c r="G3196" i="1" s="1"/>
  <c r="G3202" i="1"/>
  <c r="G1594" i="1"/>
  <c r="G1601" i="1" s="1"/>
  <c r="G1607" i="1"/>
  <c r="G274" i="1"/>
  <c r="G281" i="1" s="1"/>
  <c r="G287" i="1"/>
  <c r="G329" i="1"/>
  <c r="G336" i="1" s="1"/>
  <c r="G342" i="1"/>
  <c r="G1002" i="1"/>
  <c r="G989" i="1"/>
  <c r="G996" i="1" s="1"/>
  <c r="G769" i="1"/>
  <c r="G776" i="1" s="1"/>
  <c r="G782" i="1"/>
  <c r="H1039" i="1"/>
  <c r="H1043" i="1"/>
  <c r="H1040" i="1"/>
  <c r="H1041" i="1"/>
  <c r="H1042" i="1"/>
  <c r="AH1032" i="1"/>
  <c r="AH2187" i="1"/>
  <c r="H2194" i="1"/>
  <c r="H2197" i="1"/>
  <c r="H2198" i="1"/>
  <c r="H2196" i="1"/>
  <c r="H2195" i="1"/>
  <c r="H3240" i="1"/>
  <c r="H3241" i="1"/>
  <c r="AH3232" i="1"/>
  <c r="H3242" i="1"/>
  <c r="H3239" i="1"/>
  <c r="H3129" i="1"/>
  <c r="H3133" i="1"/>
  <c r="H3130" i="1"/>
  <c r="H3132" i="1"/>
  <c r="H3131" i="1"/>
  <c r="AH3122" i="1"/>
  <c r="H3736" i="1"/>
  <c r="H3735" i="1"/>
  <c r="H3737" i="1"/>
  <c r="H3738" i="1"/>
  <c r="H3734" i="1"/>
  <c r="AH3727" i="1"/>
  <c r="H2251" i="1"/>
  <c r="H2253" i="1"/>
  <c r="AH2242" i="1"/>
  <c r="H2249" i="1"/>
  <c r="H2252" i="1"/>
  <c r="H2250" i="1"/>
  <c r="H1152" i="1"/>
  <c r="H1151" i="1"/>
  <c r="AH1142" i="1"/>
  <c r="H1150" i="1"/>
  <c r="H1149" i="1"/>
  <c r="H3515" i="1"/>
  <c r="H3516" i="1"/>
  <c r="AH3507" i="1"/>
  <c r="H3514" i="1"/>
  <c r="H3517" i="1"/>
  <c r="K2031" i="1"/>
  <c r="AK2022" i="1"/>
  <c r="K2030" i="1"/>
  <c r="K2029" i="1"/>
  <c r="K2033" i="1"/>
  <c r="K2032" i="1"/>
  <c r="N1809" i="1"/>
  <c r="N1811" i="1"/>
  <c r="AN1802" i="1"/>
  <c r="N1810" i="1"/>
  <c r="N1812" i="1"/>
  <c r="N1813" i="1"/>
  <c r="N1042" i="1"/>
  <c r="N1039" i="1"/>
  <c r="N1041" i="1"/>
  <c r="N1043" i="1"/>
  <c r="N1040" i="1"/>
  <c r="AN1032" i="1"/>
  <c r="N819" i="1"/>
  <c r="AN812" i="1"/>
  <c r="N820" i="1"/>
  <c r="N822" i="1"/>
  <c r="N821" i="1"/>
  <c r="N823" i="1"/>
  <c r="N3624" i="1"/>
  <c r="AC2655" i="3" s="1"/>
  <c r="N3627" i="1"/>
  <c r="AC2658" i="3" s="1"/>
  <c r="N3628" i="1"/>
  <c r="AC2659" i="3" s="1"/>
  <c r="N3625" i="1"/>
  <c r="AC2656" i="3" s="1"/>
  <c r="AN3617" i="1"/>
  <c r="N3626" i="1"/>
  <c r="AC2657" i="3" s="1"/>
  <c r="N2854" i="1"/>
  <c r="AC2095" i="3" s="1"/>
  <c r="N2858" i="1"/>
  <c r="AC2099" i="3" s="1"/>
  <c r="AN2847" i="1"/>
  <c r="N2856" i="1"/>
  <c r="AC2097" i="3" s="1"/>
  <c r="N2857" i="1"/>
  <c r="AC2098" i="3" s="1"/>
  <c r="N2855" i="1"/>
  <c r="AC2096" i="3" s="1"/>
  <c r="N2198" i="1"/>
  <c r="N2195" i="1"/>
  <c r="N2196" i="1"/>
  <c r="N2197" i="1"/>
  <c r="N2194" i="1"/>
  <c r="AN2187" i="1"/>
  <c r="N328" i="1"/>
  <c r="N324" i="1"/>
  <c r="N325" i="1"/>
  <c r="N327" i="1"/>
  <c r="AN317" i="1"/>
  <c r="N326" i="1"/>
  <c r="N1149" i="1"/>
  <c r="N1151" i="1"/>
  <c r="N1153" i="1"/>
  <c r="AN1142" i="1"/>
  <c r="N1152" i="1"/>
  <c r="N1150" i="1"/>
  <c r="AE2572" i="1"/>
  <c r="E2580" i="1"/>
  <c r="E2583" i="1"/>
  <c r="E2582" i="1"/>
  <c r="E2579" i="1"/>
  <c r="E2581" i="1"/>
  <c r="AE3782" i="1"/>
  <c r="E3790" i="1"/>
  <c r="E3789" i="1"/>
  <c r="E3793" i="1"/>
  <c r="E3791" i="1"/>
  <c r="E3792" i="1"/>
  <c r="E1205" i="1"/>
  <c r="E1208" i="1"/>
  <c r="AE1197" i="1"/>
  <c r="E1206" i="1"/>
  <c r="E1204" i="1"/>
  <c r="E1207" i="1"/>
  <c r="E1536" i="1"/>
  <c r="E1534" i="1"/>
  <c r="E1537" i="1"/>
  <c r="E1535" i="1"/>
  <c r="E1538" i="1"/>
  <c r="AE1527" i="1"/>
  <c r="E381" i="1"/>
  <c r="E379" i="1"/>
  <c r="E382" i="1"/>
  <c r="E380" i="1"/>
  <c r="AE372" i="1"/>
  <c r="E383" i="1"/>
  <c r="E1370" i="1"/>
  <c r="AE1362" i="1"/>
  <c r="E1369" i="1"/>
  <c r="E1372" i="1"/>
  <c r="E1371" i="1"/>
  <c r="E1373" i="1"/>
  <c r="E985" i="1"/>
  <c r="E986" i="1"/>
  <c r="AE977" i="1"/>
  <c r="E988" i="1"/>
  <c r="E987" i="1"/>
  <c r="E984" i="1"/>
  <c r="H2086" i="1"/>
  <c r="AH2077" i="1"/>
  <c r="H2087" i="1"/>
  <c r="H2085" i="1"/>
  <c r="H2088" i="1"/>
  <c r="H2084" i="1"/>
  <c r="AM97" i="1"/>
  <c r="M106" i="1"/>
  <c r="M108" i="1"/>
  <c r="M104" i="1"/>
  <c r="M107" i="1"/>
  <c r="M105" i="1"/>
  <c r="M1428" i="1"/>
  <c r="M1425" i="1"/>
  <c r="M1424" i="1"/>
  <c r="M1426" i="1"/>
  <c r="M1427" i="1"/>
  <c r="AM1417" i="1"/>
  <c r="M3298" i="1"/>
  <c r="AB2419" i="3" s="1"/>
  <c r="M3296" i="1"/>
  <c r="AB2417" i="3" s="1"/>
  <c r="AM3287" i="1"/>
  <c r="M3295" i="1"/>
  <c r="AB2416" i="3" s="1"/>
  <c r="M3294" i="1"/>
  <c r="AB2415" i="3" s="1"/>
  <c r="M3297" i="1"/>
  <c r="AB2418" i="3" s="1"/>
  <c r="M3514" i="1"/>
  <c r="AB2575" i="3" s="1"/>
  <c r="AM3507" i="1"/>
  <c r="M3518" i="1"/>
  <c r="AB2579" i="3" s="1"/>
  <c r="M3515" i="1"/>
  <c r="AB2576" i="3" s="1"/>
  <c r="M3517" i="1"/>
  <c r="AB2578" i="3" s="1"/>
  <c r="M3516" i="1"/>
  <c r="AB2577" i="3" s="1"/>
  <c r="M2854" i="1"/>
  <c r="AB2095" i="3" s="1"/>
  <c r="M2858" i="1"/>
  <c r="AB2099" i="3" s="1"/>
  <c r="AM2847" i="1"/>
  <c r="M2856" i="1"/>
  <c r="AB2097" i="3" s="1"/>
  <c r="M2855" i="1"/>
  <c r="AB2096" i="3" s="1"/>
  <c r="M2857" i="1"/>
  <c r="AB2098" i="3" s="1"/>
  <c r="M3076" i="1"/>
  <c r="AB2257" i="3" s="1"/>
  <c r="M3075" i="1"/>
  <c r="AB2256" i="3" s="1"/>
  <c r="AM3067" i="1"/>
  <c r="M3074" i="1"/>
  <c r="AB2255" i="3" s="1"/>
  <c r="M3077" i="1"/>
  <c r="AB2258" i="3" s="1"/>
  <c r="M3078" i="1"/>
  <c r="AB2259" i="3" s="1"/>
  <c r="M2415" i="1"/>
  <c r="M2417" i="1"/>
  <c r="M2418" i="1"/>
  <c r="M2416" i="1"/>
  <c r="M2414" i="1"/>
  <c r="AM2407" i="1"/>
  <c r="I1157" i="1"/>
  <c r="I848" i="3"/>
  <c r="I219" i="1"/>
  <c r="I226" i="1" s="1"/>
  <c r="I232" i="1"/>
  <c r="I439" i="1"/>
  <c r="I446" i="1" s="1"/>
  <c r="I452" i="1"/>
  <c r="I1484" i="1"/>
  <c r="I1491" i="1" s="1"/>
  <c r="I1497" i="1"/>
  <c r="I2804" i="1"/>
  <c r="I2811" i="1" s="1"/>
  <c r="I2817" i="1"/>
  <c r="I2212" i="1"/>
  <c r="I2199" i="1"/>
  <c r="I2206" i="1" s="1"/>
  <c r="I2859" i="1"/>
  <c r="I2866" i="1" s="1"/>
  <c r="I2872" i="1"/>
  <c r="N1772" i="1"/>
  <c r="N1759" i="1"/>
  <c r="N1766" i="1" s="1"/>
  <c r="K2089" i="1"/>
  <c r="K2096" i="1" s="1"/>
  <c r="K2102" i="1"/>
  <c r="D3574" i="1"/>
  <c r="D3587" i="1"/>
  <c r="D2199" i="1"/>
  <c r="D2212" i="1"/>
  <c r="D2529" i="1"/>
  <c r="D2542" i="1"/>
  <c r="D329" i="1"/>
  <c r="D342" i="1"/>
  <c r="D617" i="1"/>
  <c r="D604" i="1"/>
  <c r="D1607" i="1"/>
  <c r="D1594" i="1"/>
  <c r="D562" i="1"/>
  <c r="D549" i="1"/>
  <c r="M2047" i="1"/>
  <c r="M2034" i="1"/>
  <c r="M2041" i="1" s="1"/>
  <c r="D1772" i="1"/>
  <c r="D1759" i="1"/>
  <c r="J336" i="12"/>
  <c r="AL322" i="12"/>
  <c r="BN322" i="12" s="1"/>
  <c r="J300" i="12"/>
  <c r="E1923" i="1"/>
  <c r="E1919" i="1"/>
  <c r="E1920" i="1"/>
  <c r="AE1912" i="1"/>
  <c r="E1921" i="1"/>
  <c r="E1922" i="1"/>
  <c r="O1700" i="1"/>
  <c r="O1702" i="1"/>
  <c r="O1701" i="1"/>
  <c r="O1699" i="1"/>
  <c r="AO1692" i="1"/>
  <c r="O1703" i="1"/>
  <c r="AF2022" i="1"/>
  <c r="F2029" i="1"/>
  <c r="F2031" i="1"/>
  <c r="F2033" i="1"/>
  <c r="F2032" i="1"/>
  <c r="F2030" i="1"/>
  <c r="AL1087" i="1"/>
  <c r="L1098" i="1"/>
  <c r="L1095" i="1"/>
  <c r="L1097" i="1"/>
  <c r="L1096" i="1"/>
  <c r="L1094" i="1"/>
  <c r="L1316" i="1"/>
  <c r="AL1307" i="1"/>
  <c r="L1314" i="1"/>
  <c r="L1318" i="1"/>
  <c r="L1317" i="1"/>
  <c r="L1315" i="1"/>
  <c r="L658" i="1"/>
  <c r="AL647" i="1"/>
  <c r="L655" i="1"/>
  <c r="L654" i="1"/>
  <c r="L656" i="1"/>
  <c r="L657" i="1"/>
  <c r="AL867" i="1"/>
  <c r="L877" i="1"/>
  <c r="L875" i="1"/>
  <c r="L878" i="1"/>
  <c r="L876" i="1"/>
  <c r="L874" i="1"/>
  <c r="AL207" i="1"/>
  <c r="L214" i="1"/>
  <c r="L215" i="1"/>
  <c r="L218" i="1"/>
  <c r="L216" i="1"/>
  <c r="L217" i="1"/>
  <c r="L436" i="1"/>
  <c r="AL427" i="1"/>
  <c r="L434" i="1"/>
  <c r="L437" i="1"/>
  <c r="L435" i="1"/>
  <c r="L438" i="1"/>
  <c r="L1593" i="1"/>
  <c r="L1591" i="1"/>
  <c r="L1589" i="1"/>
  <c r="AL1582" i="1"/>
  <c r="L1590" i="1"/>
  <c r="L1592" i="1"/>
  <c r="L3680" i="1"/>
  <c r="AA2696" i="3" s="1"/>
  <c r="L3681" i="1"/>
  <c r="AA2697" i="3" s="1"/>
  <c r="L3682" i="1"/>
  <c r="AA2698" i="3" s="1"/>
  <c r="L3679" i="1"/>
  <c r="AA2695" i="3" s="1"/>
  <c r="AL3672" i="1"/>
  <c r="L3683" i="1"/>
  <c r="AA2699" i="3" s="1"/>
  <c r="J2964" i="1"/>
  <c r="Y2175" i="3" s="1"/>
  <c r="J2966" i="1"/>
  <c r="Y2177" i="3" s="1"/>
  <c r="AJ2957" i="1"/>
  <c r="J2967" i="1"/>
  <c r="Y2178" i="3" s="1"/>
  <c r="J2968" i="1"/>
  <c r="Y2179" i="3" s="1"/>
  <c r="J2965" i="1"/>
  <c r="Y2176" i="3" s="1"/>
  <c r="AJ1637" i="1"/>
  <c r="J1647" i="1"/>
  <c r="J1645" i="1"/>
  <c r="J1644" i="1"/>
  <c r="J1648" i="1"/>
  <c r="J1646" i="1"/>
  <c r="J2912" i="1"/>
  <c r="Y2138" i="3" s="1"/>
  <c r="J2911" i="1"/>
  <c r="Y2137" i="3" s="1"/>
  <c r="J2910" i="1"/>
  <c r="Y2136" i="3" s="1"/>
  <c r="AJ2902" i="1"/>
  <c r="J2909" i="1"/>
  <c r="Y2135" i="3" s="1"/>
  <c r="J2913" i="1"/>
  <c r="Y2139" i="3" s="1"/>
  <c r="AJ3782" i="1"/>
  <c r="J3792" i="1"/>
  <c r="J3789" i="1"/>
  <c r="J3790" i="1"/>
  <c r="J3791" i="1"/>
  <c r="J3793" i="1"/>
  <c r="J2306" i="1"/>
  <c r="J2305" i="1"/>
  <c r="J2307" i="1"/>
  <c r="J2308" i="1"/>
  <c r="AJ2297" i="1"/>
  <c r="J2304" i="1"/>
  <c r="J1207" i="1"/>
  <c r="J1204" i="1"/>
  <c r="J1206" i="1"/>
  <c r="J1208" i="1"/>
  <c r="J1205" i="1"/>
  <c r="AJ1197" i="1"/>
  <c r="J929" i="1"/>
  <c r="J933" i="1"/>
  <c r="AJ922" i="1"/>
  <c r="J932" i="1"/>
  <c r="J930" i="1"/>
  <c r="J931" i="1"/>
  <c r="J1809" i="1"/>
  <c r="J1810" i="1"/>
  <c r="AJ1802" i="1"/>
  <c r="J1812" i="1"/>
  <c r="J1811" i="1"/>
  <c r="J1813" i="1"/>
  <c r="K3240" i="1"/>
  <c r="Z2376" i="3" s="1"/>
  <c r="K3239" i="1"/>
  <c r="Z2375" i="3" s="1"/>
  <c r="K3242" i="1"/>
  <c r="Z2378" i="3" s="1"/>
  <c r="AK3232" i="1"/>
  <c r="K3243" i="1"/>
  <c r="Z2379" i="3" s="1"/>
  <c r="K3241" i="1"/>
  <c r="Z2377" i="3" s="1"/>
  <c r="K2635" i="1"/>
  <c r="Z1936" i="3" s="1"/>
  <c r="K2634" i="1"/>
  <c r="Z1935" i="3" s="1"/>
  <c r="AK2627" i="1"/>
  <c r="K2636" i="1"/>
  <c r="Z1937" i="3" s="1"/>
  <c r="K2637" i="1"/>
  <c r="Z1938" i="3" s="1"/>
  <c r="K2638" i="1"/>
  <c r="Z1939" i="3" s="1"/>
  <c r="K1152" i="1"/>
  <c r="AK1142" i="1"/>
  <c r="K1150" i="1"/>
  <c r="K1151" i="1"/>
  <c r="K1153" i="1"/>
  <c r="K1149" i="1"/>
  <c r="K1427" i="1"/>
  <c r="K1428" i="1"/>
  <c r="K1424" i="1"/>
  <c r="K1425" i="1"/>
  <c r="AK1417" i="1"/>
  <c r="K1426" i="1"/>
  <c r="K2470" i="1"/>
  <c r="K2473" i="1"/>
  <c r="K2469" i="1"/>
  <c r="AK2462" i="1"/>
  <c r="K2472" i="1"/>
  <c r="K2471" i="1"/>
  <c r="K2803" i="1"/>
  <c r="Z2059" i="3" s="1"/>
  <c r="K2800" i="1"/>
  <c r="Z2056" i="3" s="1"/>
  <c r="K2799" i="1"/>
  <c r="Z2055" i="3" s="1"/>
  <c r="K2801" i="1"/>
  <c r="Z2057" i="3" s="1"/>
  <c r="K2802" i="1"/>
  <c r="Z2058" i="3" s="1"/>
  <c r="AK2792" i="1"/>
  <c r="K2745" i="1"/>
  <c r="Z2016" i="3" s="1"/>
  <c r="AK2737" i="1"/>
  <c r="K2747" i="1"/>
  <c r="Z2018" i="3" s="1"/>
  <c r="K2746" i="1"/>
  <c r="Z2017" i="3" s="1"/>
  <c r="K2744" i="1"/>
  <c r="Z2015" i="3" s="1"/>
  <c r="K2748" i="1"/>
  <c r="Z2019" i="3" s="1"/>
  <c r="O217" i="1"/>
  <c r="O214" i="1"/>
  <c r="O215" i="1"/>
  <c r="AO207" i="1"/>
  <c r="O218" i="1"/>
  <c r="O216" i="1"/>
  <c r="AO1252" i="1"/>
  <c r="O1261" i="1"/>
  <c r="O1262" i="1"/>
  <c r="O1260" i="1"/>
  <c r="O1259" i="1"/>
  <c r="O1263" i="1"/>
  <c r="O599" i="1"/>
  <c r="AO592" i="1"/>
  <c r="O600" i="1"/>
  <c r="O603" i="1"/>
  <c r="O601" i="1"/>
  <c r="O602" i="1"/>
  <c r="O3129" i="1"/>
  <c r="AD2295" i="3" s="1"/>
  <c r="O3131" i="1"/>
  <c r="AD2297" i="3" s="1"/>
  <c r="O3130" i="1"/>
  <c r="AD2296" i="3" s="1"/>
  <c r="O3133" i="1"/>
  <c r="AD2299" i="3" s="1"/>
  <c r="AO3122" i="1"/>
  <c r="O3132" i="1"/>
  <c r="AD2298" i="3" s="1"/>
  <c r="O2470" i="1"/>
  <c r="O2469" i="1"/>
  <c r="O2472" i="1"/>
  <c r="O2471" i="1"/>
  <c r="AO2462" i="1"/>
  <c r="O2473" i="1"/>
  <c r="O2690" i="1"/>
  <c r="AD1976" i="3" s="1"/>
  <c r="O2689" i="1"/>
  <c r="AD1975" i="3" s="1"/>
  <c r="O2691" i="1"/>
  <c r="AD1977" i="3" s="1"/>
  <c r="O2693" i="1"/>
  <c r="AD1979" i="3" s="1"/>
  <c r="O2692" i="1"/>
  <c r="AD1978" i="3" s="1"/>
  <c r="AO2682" i="1"/>
  <c r="AO1637" i="1"/>
  <c r="O1645" i="1"/>
  <c r="O1646" i="1"/>
  <c r="O1648" i="1"/>
  <c r="O1644" i="1"/>
  <c r="O1647" i="1"/>
  <c r="O3460" i="1"/>
  <c r="AD2536" i="3" s="1"/>
  <c r="O3461" i="1"/>
  <c r="AD2537" i="3" s="1"/>
  <c r="O3463" i="1"/>
  <c r="AD2539" i="3" s="1"/>
  <c r="O3462" i="1"/>
  <c r="AD2538" i="3" s="1"/>
  <c r="O3459" i="1"/>
  <c r="AD2535" i="3" s="1"/>
  <c r="AO3452" i="1"/>
  <c r="F2527" i="1"/>
  <c r="F2526" i="1"/>
  <c r="AF2517" i="1"/>
  <c r="F2528" i="1"/>
  <c r="F2525" i="1"/>
  <c r="F2524" i="1"/>
  <c r="AF372" i="1"/>
  <c r="F382" i="1"/>
  <c r="F381" i="1"/>
  <c r="F383" i="1"/>
  <c r="F379" i="1"/>
  <c r="F380" i="1"/>
  <c r="AF1637" i="1"/>
  <c r="F1644" i="1"/>
  <c r="F1647" i="1"/>
  <c r="F1646" i="1"/>
  <c r="F1645" i="1"/>
  <c r="F1648" i="1"/>
  <c r="F3132" i="1"/>
  <c r="AF3122" i="1"/>
  <c r="F3133" i="1"/>
  <c r="F3129" i="1"/>
  <c r="F3130" i="1"/>
  <c r="F3131" i="1"/>
  <c r="F1592" i="1"/>
  <c r="F1590" i="1"/>
  <c r="F1591" i="1"/>
  <c r="F1593" i="1"/>
  <c r="F1589" i="1"/>
  <c r="AF1582" i="1"/>
  <c r="F52" i="1"/>
  <c r="F51" i="1"/>
  <c r="F49" i="1"/>
  <c r="F53" i="1"/>
  <c r="F50" i="1"/>
  <c r="AF42" i="1"/>
  <c r="F12" i="1"/>
  <c r="F13" i="1" s="1"/>
  <c r="AF3507" i="1"/>
  <c r="F3516" i="1"/>
  <c r="F3515" i="1"/>
  <c r="F3518" i="1"/>
  <c r="F3517" i="1"/>
  <c r="F3514" i="1"/>
  <c r="F1479" i="1"/>
  <c r="AF1472" i="1"/>
  <c r="F1482" i="1"/>
  <c r="F1480" i="1"/>
  <c r="F1483" i="1"/>
  <c r="F1481" i="1"/>
  <c r="G1095" i="1"/>
  <c r="AG1087" i="1"/>
  <c r="G1096" i="1"/>
  <c r="G1094" i="1"/>
  <c r="G1097" i="1"/>
  <c r="G1098" i="1"/>
  <c r="G1208" i="1"/>
  <c r="G1204" i="1"/>
  <c r="G1207" i="1"/>
  <c r="AG1197" i="1"/>
  <c r="G1206" i="1"/>
  <c r="G1205" i="1"/>
  <c r="G2197" i="1"/>
  <c r="G2195" i="1"/>
  <c r="G2196" i="1"/>
  <c r="G2198" i="1"/>
  <c r="AG2187" i="1"/>
  <c r="G2194" i="1"/>
  <c r="G3682" i="1"/>
  <c r="G3681" i="1"/>
  <c r="G3680" i="1"/>
  <c r="G3679" i="1"/>
  <c r="G3683" i="1"/>
  <c r="AG3672" i="1"/>
  <c r="G547" i="1"/>
  <c r="G546" i="1"/>
  <c r="G545" i="1"/>
  <c r="AG537" i="1"/>
  <c r="G544" i="1"/>
  <c r="G548" i="1"/>
  <c r="G2418" i="1"/>
  <c r="G2416" i="1"/>
  <c r="G2417" i="1"/>
  <c r="AG2407" i="1"/>
  <c r="G2415" i="1"/>
  <c r="G2414" i="1"/>
  <c r="G2086" i="1"/>
  <c r="G2088" i="1"/>
  <c r="AG2077" i="1"/>
  <c r="G2087" i="1"/>
  <c r="G2084" i="1"/>
  <c r="G2085" i="1"/>
  <c r="AH482" i="1"/>
  <c r="H491" i="1"/>
  <c r="H490" i="1"/>
  <c r="H492" i="1"/>
  <c r="H489" i="1"/>
  <c r="H493" i="1"/>
  <c r="H3461" i="1"/>
  <c r="H3460" i="1"/>
  <c r="H3463" i="1"/>
  <c r="H3459" i="1"/>
  <c r="AH3452" i="1"/>
  <c r="H3462" i="1"/>
  <c r="H2691" i="1"/>
  <c r="H2690" i="1"/>
  <c r="H2689" i="1"/>
  <c r="AH2682" i="1"/>
  <c r="H2692" i="1"/>
  <c r="H548" i="1"/>
  <c r="H547" i="1"/>
  <c r="AH537" i="1"/>
  <c r="H546" i="1"/>
  <c r="H545" i="1"/>
  <c r="H544" i="1"/>
  <c r="H2858" i="1"/>
  <c r="H2854" i="1"/>
  <c r="H2855" i="1"/>
  <c r="H2856" i="1"/>
  <c r="H2857" i="1"/>
  <c r="AH2847" i="1"/>
  <c r="H50" i="1"/>
  <c r="AH42" i="1"/>
  <c r="H52" i="1"/>
  <c r="H51" i="1"/>
  <c r="H49" i="1"/>
  <c r="H2469" i="1"/>
  <c r="AH2462" i="1"/>
  <c r="H2472" i="1"/>
  <c r="H2473" i="1"/>
  <c r="H2471" i="1"/>
  <c r="H2470" i="1"/>
  <c r="H2911" i="1"/>
  <c r="H2912" i="1"/>
  <c r="H2909" i="1"/>
  <c r="AH2902" i="1"/>
  <c r="H2910" i="1"/>
  <c r="H2913" i="1"/>
  <c r="L1754" i="1"/>
  <c r="L1756" i="1"/>
  <c r="L1758" i="1"/>
  <c r="AL1747" i="1"/>
  <c r="L1757" i="1"/>
  <c r="L1755" i="1"/>
  <c r="N3737" i="1"/>
  <c r="AC2738" i="3" s="1"/>
  <c r="N3734" i="1"/>
  <c r="AC2735" i="3" s="1"/>
  <c r="AN3727" i="1"/>
  <c r="N3738" i="1"/>
  <c r="AC2739" i="3" s="1"/>
  <c r="N3736" i="1"/>
  <c r="AC2737" i="3" s="1"/>
  <c r="N3735" i="1"/>
  <c r="AC2736" i="3" s="1"/>
  <c r="AN3232" i="1"/>
  <c r="N3243" i="1"/>
  <c r="AC2379" i="3" s="1"/>
  <c r="N3241" i="1"/>
  <c r="AC2377" i="3" s="1"/>
  <c r="N3242" i="1"/>
  <c r="AC2378" i="3" s="1"/>
  <c r="N3240" i="1"/>
  <c r="AC2376" i="3" s="1"/>
  <c r="N3239" i="1"/>
  <c r="AC2375" i="3" s="1"/>
  <c r="N2580" i="1"/>
  <c r="AC1896" i="3" s="1"/>
  <c r="N2581" i="1"/>
  <c r="AC1897" i="3" s="1"/>
  <c r="N2579" i="1"/>
  <c r="AC1895" i="3" s="1"/>
  <c r="N2583" i="1"/>
  <c r="AC1899" i="3" s="1"/>
  <c r="AN2572" i="1"/>
  <c r="N2582" i="1"/>
  <c r="AC1898" i="3" s="1"/>
  <c r="N3022" i="1"/>
  <c r="AC2218" i="3" s="1"/>
  <c r="N3019" i="1"/>
  <c r="AC2215" i="3" s="1"/>
  <c r="N3020" i="1"/>
  <c r="AC2216" i="3" s="1"/>
  <c r="N3023" i="1"/>
  <c r="AC2219" i="3" s="1"/>
  <c r="AN3012" i="1"/>
  <c r="N3021" i="1"/>
  <c r="AC2217" i="3" s="1"/>
  <c r="N767" i="1"/>
  <c r="N764" i="1"/>
  <c r="N765" i="1"/>
  <c r="N768" i="1"/>
  <c r="AN757" i="1"/>
  <c r="N766" i="1"/>
  <c r="N52" i="1"/>
  <c r="AN42" i="1"/>
  <c r="N53" i="1"/>
  <c r="N49" i="1"/>
  <c r="N51" i="1"/>
  <c r="N50" i="1"/>
  <c r="N12" i="1"/>
  <c r="N13" i="1" s="1"/>
  <c r="N104" i="1"/>
  <c r="N107" i="1"/>
  <c r="AN97" i="1"/>
  <c r="N105" i="1"/>
  <c r="N108" i="1"/>
  <c r="N106" i="1"/>
  <c r="N3793" i="1"/>
  <c r="N3791" i="1"/>
  <c r="N3792" i="1"/>
  <c r="AN3782" i="1"/>
  <c r="N3789" i="1"/>
  <c r="N3790" i="1"/>
  <c r="E2473" i="1"/>
  <c r="AE2462" i="1"/>
  <c r="E2469" i="1"/>
  <c r="E2472" i="1"/>
  <c r="E2471" i="1"/>
  <c r="E2470" i="1"/>
  <c r="E3680" i="1"/>
  <c r="E3679" i="1"/>
  <c r="E3681" i="1"/>
  <c r="AE3672" i="1"/>
  <c r="E3682" i="1"/>
  <c r="E3683" i="1"/>
  <c r="E2308" i="1"/>
  <c r="E2305" i="1"/>
  <c r="E2307" i="1"/>
  <c r="AE2297" i="1"/>
  <c r="E2304" i="1"/>
  <c r="E2306" i="1"/>
  <c r="P2303" i="1"/>
  <c r="E2634" i="1"/>
  <c r="E2638" i="1"/>
  <c r="E2637" i="1"/>
  <c r="E2635" i="1"/>
  <c r="E2636" i="1"/>
  <c r="AE2627" i="1"/>
  <c r="E107" i="1"/>
  <c r="AE97" i="1"/>
  <c r="E108" i="1"/>
  <c r="E105" i="1"/>
  <c r="E104" i="1"/>
  <c r="E106" i="1"/>
  <c r="E544" i="1"/>
  <c r="E547" i="1"/>
  <c r="E545" i="1"/>
  <c r="E548" i="1"/>
  <c r="AE537" i="1"/>
  <c r="E546" i="1"/>
  <c r="E1810" i="1"/>
  <c r="E1811" i="1"/>
  <c r="E1813" i="1"/>
  <c r="E1812" i="1"/>
  <c r="AE1802" i="1"/>
  <c r="E1809" i="1"/>
  <c r="AH1967" i="1"/>
  <c r="H1978" i="1"/>
  <c r="H1975" i="1"/>
  <c r="H1974" i="1"/>
  <c r="H1977" i="1"/>
  <c r="H1976" i="1"/>
  <c r="E3518" i="1"/>
  <c r="AE3507" i="1"/>
  <c r="E3514" i="1"/>
  <c r="E3517" i="1"/>
  <c r="E3515" i="1"/>
  <c r="E3516" i="1"/>
  <c r="E599" i="1"/>
  <c r="E600" i="1"/>
  <c r="AE592" i="1"/>
  <c r="E601" i="1"/>
  <c r="E602" i="1"/>
  <c r="E603" i="1"/>
  <c r="E837" i="1"/>
  <c r="E824" i="1"/>
  <c r="E831" i="1" s="1"/>
  <c r="J1923" i="1"/>
  <c r="AJ1912" i="1"/>
  <c r="J1919" i="1"/>
  <c r="J1922" i="1"/>
  <c r="J1920" i="1"/>
  <c r="J1921" i="1"/>
  <c r="M3464" i="1"/>
  <c r="M3471" i="1" s="1"/>
  <c r="M3477" i="1"/>
  <c r="I3752" i="1"/>
  <c r="I3739" i="1"/>
  <c r="I3746" i="1" s="1"/>
  <c r="I2309" i="1"/>
  <c r="I2316" i="1" s="1"/>
  <c r="I2322" i="1"/>
  <c r="I2254" i="1"/>
  <c r="I2261" i="1" s="1"/>
  <c r="I2267" i="1"/>
  <c r="D164" i="1"/>
  <c r="D177" i="1"/>
  <c r="D3739" i="1"/>
  <c r="D3752" i="1"/>
  <c r="L2419" i="1"/>
  <c r="L2426" i="1" s="1"/>
  <c r="L2432" i="1"/>
  <c r="J274" i="1"/>
  <c r="J281" i="1" s="1"/>
  <c r="J287" i="1"/>
  <c r="J3299" i="1"/>
  <c r="J3306" i="1" s="1"/>
  <c r="J3312" i="1"/>
  <c r="K2584" i="1"/>
  <c r="K2591" i="1" s="1"/>
  <c r="K2597" i="1"/>
  <c r="K177" i="1"/>
  <c r="K164" i="1"/>
  <c r="K171" i="1" s="1"/>
  <c r="O2804" i="1"/>
  <c r="O2811" i="1" s="1"/>
  <c r="O2817" i="1"/>
  <c r="O2749" i="1"/>
  <c r="O2756" i="1" s="1"/>
  <c r="O2762" i="1"/>
  <c r="F1002" i="1"/>
  <c r="F989" i="1"/>
  <c r="F996" i="1" s="1"/>
  <c r="F659" i="1"/>
  <c r="F666" i="1" s="1"/>
  <c r="F672" i="1"/>
  <c r="G3367" i="1"/>
  <c r="G3354" i="1"/>
  <c r="G3361" i="1" s="1"/>
  <c r="G2542" i="1"/>
  <c r="G2529" i="1"/>
  <c r="G2536" i="1" s="1"/>
  <c r="H3409" i="1"/>
  <c r="H3416" i="1" s="1"/>
  <c r="H3422" i="1"/>
  <c r="H879" i="1"/>
  <c r="H886" i="1" s="1"/>
  <c r="H892" i="1"/>
  <c r="N3299" i="1"/>
  <c r="N3306" i="1" s="1"/>
  <c r="N3312" i="1"/>
  <c r="N2474" i="1"/>
  <c r="N2481" i="1" s="1"/>
  <c r="N2487" i="1"/>
  <c r="E2419" i="1"/>
  <c r="E2426" i="1" s="1"/>
  <c r="E2432" i="1"/>
  <c r="V1418" i="3"/>
  <c r="G1891" i="1"/>
  <c r="AS1922" i="1"/>
  <c r="AL336" i="11"/>
  <c r="AL300" i="11"/>
  <c r="M1263" i="1"/>
  <c r="M1260" i="1"/>
  <c r="M1259" i="1"/>
  <c r="AM1252" i="1"/>
  <c r="M1262" i="1"/>
  <c r="M1261" i="1"/>
  <c r="M382" i="1"/>
  <c r="M381" i="1"/>
  <c r="M383" i="1"/>
  <c r="M380" i="1"/>
  <c r="AM372" i="1"/>
  <c r="M379" i="1"/>
  <c r="I379" i="1"/>
  <c r="I380" i="1"/>
  <c r="I382" i="1"/>
  <c r="I381" i="1"/>
  <c r="AI372" i="1"/>
  <c r="I383" i="1"/>
  <c r="N1979" i="1"/>
  <c r="N1986" i="1" s="1"/>
  <c r="N1992" i="1"/>
  <c r="D3092" i="1"/>
  <c r="D3079" i="1"/>
  <c r="D3354" i="1"/>
  <c r="D3367" i="1"/>
  <c r="AO2077" i="1"/>
  <c r="O2086" i="1"/>
  <c r="O2087" i="1"/>
  <c r="O2084" i="1"/>
  <c r="O2088" i="1"/>
  <c r="O2085" i="1"/>
  <c r="L3022" i="1"/>
  <c r="AA2218" i="3" s="1"/>
  <c r="AL3012" i="1"/>
  <c r="L3020" i="1"/>
  <c r="AA2216" i="3" s="1"/>
  <c r="L3021" i="1"/>
  <c r="AA2217" i="3" s="1"/>
  <c r="L3019" i="1"/>
  <c r="AA2215" i="3" s="1"/>
  <c r="L3023" i="1"/>
  <c r="AA2219" i="3" s="1"/>
  <c r="L1537" i="1"/>
  <c r="L1538" i="1"/>
  <c r="L1535" i="1"/>
  <c r="L1536" i="1"/>
  <c r="L1534" i="1"/>
  <c r="AL1527" i="1"/>
  <c r="J3461" i="1"/>
  <c r="Y2537" i="3" s="1"/>
  <c r="J3459" i="1"/>
  <c r="Y2535" i="3" s="1"/>
  <c r="J3460" i="1"/>
  <c r="Y2536" i="3" s="1"/>
  <c r="J3463" i="1"/>
  <c r="Y2539" i="3" s="1"/>
  <c r="AJ3452" i="1"/>
  <c r="J3462" i="1"/>
  <c r="Y2538" i="3" s="1"/>
  <c r="J819" i="1"/>
  <c r="J821" i="1"/>
  <c r="J820" i="1"/>
  <c r="AJ812" i="1"/>
  <c r="J822" i="1"/>
  <c r="J823" i="1"/>
  <c r="K1207" i="1"/>
  <c r="K1204" i="1"/>
  <c r="K1206" i="1"/>
  <c r="K1208" i="1"/>
  <c r="K1205" i="1"/>
  <c r="AK1197" i="1"/>
  <c r="K3792" i="1"/>
  <c r="K3790" i="1"/>
  <c r="K3789" i="1"/>
  <c r="K3791" i="1"/>
  <c r="K3793" i="1"/>
  <c r="AK3782" i="1"/>
  <c r="O1040" i="1"/>
  <c r="O1041" i="1"/>
  <c r="O1043" i="1"/>
  <c r="O1042" i="1"/>
  <c r="O1039" i="1"/>
  <c r="AO1032" i="1"/>
  <c r="AO1362" i="1"/>
  <c r="O1369" i="1"/>
  <c r="O1371" i="1"/>
  <c r="O1373" i="1"/>
  <c r="O1372" i="1"/>
  <c r="O1370" i="1"/>
  <c r="F2198" i="1"/>
  <c r="F2196" i="1"/>
  <c r="F2197" i="1"/>
  <c r="AF2187" i="1"/>
  <c r="F2194" i="1"/>
  <c r="F2195" i="1"/>
  <c r="F2691" i="1"/>
  <c r="F2690" i="1"/>
  <c r="AF2682" i="1"/>
  <c r="F2693" i="1"/>
  <c r="F2689" i="1"/>
  <c r="F2692" i="1"/>
  <c r="G710" i="1"/>
  <c r="G713" i="1"/>
  <c r="AG702" i="1"/>
  <c r="G709" i="1"/>
  <c r="G712" i="1"/>
  <c r="G711" i="1"/>
  <c r="G1977" i="1"/>
  <c r="G1978" i="1"/>
  <c r="G1975" i="1"/>
  <c r="AG1967" i="1"/>
  <c r="G1976" i="1"/>
  <c r="G1974" i="1"/>
  <c r="H3076" i="1"/>
  <c r="H3075" i="1"/>
  <c r="AH3067" i="1"/>
  <c r="H3074" i="1"/>
  <c r="H3077" i="1"/>
  <c r="H380" i="1"/>
  <c r="H379" i="1"/>
  <c r="H381" i="1"/>
  <c r="AH372" i="1"/>
  <c r="H383" i="1"/>
  <c r="H382" i="1"/>
  <c r="N1095" i="1"/>
  <c r="N1096" i="1"/>
  <c r="N1098" i="1"/>
  <c r="N1097" i="1"/>
  <c r="AN1087" i="1"/>
  <c r="N1094" i="1"/>
  <c r="N1425" i="1"/>
  <c r="N1428" i="1"/>
  <c r="N1427" i="1"/>
  <c r="AN1417" i="1"/>
  <c r="N1424" i="1"/>
  <c r="N1426" i="1"/>
  <c r="E2911" i="1"/>
  <c r="E2912" i="1"/>
  <c r="E2910" i="1"/>
  <c r="E2913" i="1"/>
  <c r="E2909" i="1"/>
  <c r="AE2902" i="1"/>
  <c r="M1662" i="1"/>
  <c r="M1649" i="1"/>
  <c r="M1656" i="1" s="1"/>
  <c r="M562" i="1"/>
  <c r="M549" i="1"/>
  <c r="M556" i="1" s="1"/>
  <c r="I672" i="1"/>
  <c r="I659" i="1"/>
  <c r="I666" i="1" s="1"/>
  <c r="I3132" i="1"/>
  <c r="AI3122" i="1"/>
  <c r="I3131" i="1"/>
  <c r="I3130" i="1"/>
  <c r="I3133" i="1"/>
  <c r="I3129" i="1"/>
  <c r="D217" i="1"/>
  <c r="D218" i="1"/>
  <c r="D215" i="1"/>
  <c r="AD207" i="1"/>
  <c r="D216" i="1"/>
  <c r="D214" i="1"/>
  <c r="P213" i="1"/>
  <c r="AD977" i="1"/>
  <c r="D984" i="1"/>
  <c r="D987" i="1"/>
  <c r="D988" i="1"/>
  <c r="D986" i="1"/>
  <c r="D985" i="1"/>
  <c r="P983" i="1"/>
  <c r="AD2132" i="1"/>
  <c r="D2142" i="1"/>
  <c r="D2139" i="1"/>
  <c r="D2140" i="1"/>
  <c r="D2141" i="1"/>
  <c r="D2143" i="1"/>
  <c r="P2138" i="1"/>
  <c r="F2089" i="1"/>
  <c r="F2096" i="1" s="1"/>
  <c r="F2102" i="1"/>
  <c r="L709" i="1"/>
  <c r="AL702" i="1"/>
  <c r="L712" i="1"/>
  <c r="L711" i="1"/>
  <c r="L710" i="1"/>
  <c r="L713" i="1"/>
  <c r="AL262" i="1"/>
  <c r="L272" i="1"/>
  <c r="L271" i="1"/>
  <c r="L270" i="1"/>
  <c r="L273" i="1"/>
  <c r="L269" i="1"/>
  <c r="AJ3562" i="1"/>
  <c r="J3573" i="1"/>
  <c r="Y2619" i="3" s="1"/>
  <c r="J3572" i="1"/>
  <c r="Y2618" i="3" s="1"/>
  <c r="J3569" i="1"/>
  <c r="Y2615" i="3" s="1"/>
  <c r="J3571" i="1"/>
  <c r="Y2617" i="3" s="1"/>
  <c r="J3570" i="1"/>
  <c r="Y2616" i="3" s="1"/>
  <c r="J1591" i="1"/>
  <c r="AJ1582" i="1"/>
  <c r="J1589" i="1"/>
  <c r="J1593" i="1"/>
  <c r="J1592" i="1"/>
  <c r="J1590" i="1"/>
  <c r="J2251" i="1"/>
  <c r="J2250" i="1"/>
  <c r="J2252" i="1"/>
  <c r="J2253" i="1"/>
  <c r="J2249" i="1"/>
  <c r="AJ2242" i="1"/>
  <c r="J3679" i="1"/>
  <c r="Y2695" i="3" s="1"/>
  <c r="J3683" i="1"/>
  <c r="Y2699" i="3" s="1"/>
  <c r="AJ3672" i="1"/>
  <c r="J3680" i="1"/>
  <c r="Y2696" i="3" s="1"/>
  <c r="J3681" i="1"/>
  <c r="Y2697" i="3" s="1"/>
  <c r="J3682" i="1"/>
  <c r="Y2698" i="3" s="1"/>
  <c r="J2198" i="1"/>
  <c r="J2194" i="1"/>
  <c r="J2197" i="1"/>
  <c r="AJ2187" i="1"/>
  <c r="J2195" i="1"/>
  <c r="J2196" i="1"/>
  <c r="AJ1362" i="1"/>
  <c r="J1370" i="1"/>
  <c r="J1371" i="1"/>
  <c r="J1373" i="1"/>
  <c r="J1369" i="1"/>
  <c r="J1372" i="1"/>
  <c r="J1042" i="1"/>
  <c r="J1040" i="1"/>
  <c r="J1043" i="1"/>
  <c r="J1041" i="1"/>
  <c r="AJ1032" i="1"/>
  <c r="J1039" i="1"/>
  <c r="AJ2462" i="1"/>
  <c r="J2470" i="1"/>
  <c r="J2471" i="1"/>
  <c r="J2473" i="1"/>
  <c r="J2472" i="1"/>
  <c r="J2469" i="1"/>
  <c r="K2909" i="1"/>
  <c r="Z2135" i="3" s="1"/>
  <c r="K2912" i="1"/>
  <c r="Z2138" i="3" s="1"/>
  <c r="K2911" i="1"/>
  <c r="Z2137" i="3" s="1"/>
  <c r="K2913" i="1"/>
  <c r="Z2139" i="3" s="1"/>
  <c r="K2910" i="1"/>
  <c r="Z2136" i="3" s="1"/>
  <c r="AK2902" i="1"/>
  <c r="K821" i="1"/>
  <c r="K823" i="1"/>
  <c r="AK812" i="1"/>
  <c r="K819" i="1"/>
  <c r="K822" i="1"/>
  <c r="K820" i="1"/>
  <c r="K3076" i="1"/>
  <c r="Z2257" i="3" s="1"/>
  <c r="K3074" i="1"/>
  <c r="Z2255" i="3" s="1"/>
  <c r="K3075" i="1"/>
  <c r="Z2256" i="3" s="1"/>
  <c r="K3077" i="1"/>
  <c r="Z2258" i="3" s="1"/>
  <c r="AK3067" i="1"/>
  <c r="K3078" i="1"/>
  <c r="Z2259" i="3" s="1"/>
  <c r="K1810" i="1"/>
  <c r="K1813" i="1"/>
  <c r="AK1802" i="1"/>
  <c r="K1811" i="1"/>
  <c r="K1812" i="1"/>
  <c r="K1809" i="1"/>
  <c r="AK3727" i="1"/>
  <c r="K3737" i="1"/>
  <c r="Z2738" i="3" s="1"/>
  <c r="K3736" i="1"/>
  <c r="Z2737" i="3" s="1"/>
  <c r="K3734" i="1"/>
  <c r="Z2735" i="3" s="1"/>
  <c r="K3735" i="1"/>
  <c r="Z2736" i="3" s="1"/>
  <c r="K3738" i="1"/>
  <c r="Z2739" i="3" s="1"/>
  <c r="O1314" i="1"/>
  <c r="O1316" i="1"/>
  <c r="O1317" i="1"/>
  <c r="O1318" i="1"/>
  <c r="O1315" i="1"/>
  <c r="AO1307" i="1"/>
  <c r="O986" i="1"/>
  <c r="AO977" i="1"/>
  <c r="O988" i="1"/>
  <c r="O984" i="1"/>
  <c r="O985" i="1"/>
  <c r="O987" i="1"/>
  <c r="O768" i="1"/>
  <c r="O766" i="1"/>
  <c r="O767" i="1"/>
  <c r="AO757" i="1"/>
  <c r="O765" i="1"/>
  <c r="O764" i="1"/>
  <c r="O12" i="1"/>
  <c r="O823" i="1"/>
  <c r="O821" i="1"/>
  <c r="O820" i="1"/>
  <c r="O822" i="1"/>
  <c r="O819" i="1"/>
  <c r="AO812" i="1"/>
  <c r="AO152" i="1"/>
  <c r="O163" i="1"/>
  <c r="O159" i="1"/>
  <c r="O162" i="1"/>
  <c r="O160" i="1"/>
  <c r="O161" i="1"/>
  <c r="O380" i="1"/>
  <c r="AO372" i="1"/>
  <c r="O383" i="1"/>
  <c r="O379" i="1"/>
  <c r="O382" i="1"/>
  <c r="O381" i="1"/>
  <c r="O3683" i="1"/>
  <c r="AD2699" i="3" s="1"/>
  <c r="O3680" i="1"/>
  <c r="AD2696" i="3" s="1"/>
  <c r="AO3672" i="1"/>
  <c r="O3682" i="1"/>
  <c r="AD2698" i="3" s="1"/>
  <c r="O3681" i="1"/>
  <c r="AD2697" i="3" s="1"/>
  <c r="O3679" i="1"/>
  <c r="AD2695" i="3" s="1"/>
  <c r="AO3232" i="1"/>
  <c r="O3242" i="1"/>
  <c r="AD2378" i="3" s="1"/>
  <c r="O3241" i="1"/>
  <c r="AD2377" i="3" s="1"/>
  <c r="O3243" i="1"/>
  <c r="AD2379" i="3" s="1"/>
  <c r="O3239" i="1"/>
  <c r="AD2375" i="3" s="1"/>
  <c r="O3240" i="1"/>
  <c r="AD2376" i="3" s="1"/>
  <c r="F2968" i="1"/>
  <c r="F2967" i="1"/>
  <c r="F2965" i="1"/>
  <c r="F2966" i="1"/>
  <c r="AF2957" i="1"/>
  <c r="F2964" i="1"/>
  <c r="F271" i="1"/>
  <c r="F269" i="1"/>
  <c r="AF262" i="1"/>
  <c r="F270" i="1"/>
  <c r="F272" i="1"/>
  <c r="F273" i="1"/>
  <c r="F163" i="1"/>
  <c r="F160" i="1"/>
  <c r="F161" i="1"/>
  <c r="AF152" i="1"/>
  <c r="F162" i="1"/>
  <c r="F159" i="1"/>
  <c r="F1149" i="1"/>
  <c r="F1151" i="1"/>
  <c r="AF1142" i="1"/>
  <c r="F1152" i="1"/>
  <c r="F1153" i="1"/>
  <c r="F1150" i="1"/>
  <c r="F2582" i="1"/>
  <c r="AF2572" i="1"/>
  <c r="F2581" i="1"/>
  <c r="F2583" i="1"/>
  <c r="F2580" i="1"/>
  <c r="F2579" i="1"/>
  <c r="F3188" i="1"/>
  <c r="AF3177" i="1"/>
  <c r="F3184" i="1"/>
  <c r="F3186" i="1"/>
  <c r="F3187" i="1"/>
  <c r="F3185" i="1"/>
  <c r="F3459" i="1"/>
  <c r="F3462" i="1"/>
  <c r="F3460" i="1"/>
  <c r="F3463" i="1"/>
  <c r="AF3452" i="1"/>
  <c r="F3461" i="1"/>
  <c r="AG1307" i="1"/>
  <c r="G1316" i="1"/>
  <c r="G1314" i="1"/>
  <c r="G1318" i="1"/>
  <c r="G1317" i="1"/>
  <c r="G1315" i="1"/>
  <c r="G3187" i="1"/>
  <c r="G3184" i="1"/>
  <c r="AG3177" i="1"/>
  <c r="G3186" i="1"/>
  <c r="G3188" i="1"/>
  <c r="G3185" i="1"/>
  <c r="G1593" i="1"/>
  <c r="G1591" i="1"/>
  <c r="G1590" i="1"/>
  <c r="G1592" i="1"/>
  <c r="G1589" i="1"/>
  <c r="AG1582" i="1"/>
  <c r="AG262" i="1"/>
  <c r="G271" i="1"/>
  <c r="G270" i="1"/>
  <c r="G272" i="1"/>
  <c r="G269" i="1"/>
  <c r="G273" i="1"/>
  <c r="G325" i="1"/>
  <c r="G326" i="1"/>
  <c r="G328" i="1"/>
  <c r="AG317" i="1"/>
  <c r="G324" i="1"/>
  <c r="G327" i="1"/>
  <c r="G985" i="1"/>
  <c r="G988" i="1"/>
  <c r="G987" i="1"/>
  <c r="G986" i="1"/>
  <c r="G984" i="1"/>
  <c r="AG977" i="1"/>
  <c r="AG757" i="1"/>
  <c r="G768" i="1"/>
  <c r="G764" i="1"/>
  <c r="G767" i="1"/>
  <c r="G765" i="1"/>
  <c r="G766" i="1"/>
  <c r="H1484" i="1"/>
  <c r="H1491" i="1" s="1"/>
  <c r="H1497" i="1"/>
  <c r="H2639" i="1"/>
  <c r="H2646" i="1" s="1"/>
  <c r="H2652" i="1"/>
  <c r="H3684" i="1"/>
  <c r="H3691" i="1" s="1"/>
  <c r="H3697" i="1"/>
  <c r="H2584" i="1"/>
  <c r="H2591" i="1" s="1"/>
  <c r="H2597" i="1"/>
  <c r="H1552" i="1"/>
  <c r="H1539" i="1"/>
  <c r="H1546" i="1" s="1"/>
  <c r="H3629" i="1"/>
  <c r="H3636" i="1" s="1"/>
  <c r="H3642" i="1"/>
  <c r="H3354" i="1"/>
  <c r="H3361" i="1" s="1"/>
  <c r="H3367" i="1"/>
  <c r="L1937" i="1"/>
  <c r="L1924" i="1"/>
  <c r="L1931" i="1" s="1"/>
  <c r="N3092" i="1"/>
  <c r="N3079" i="1"/>
  <c r="N3086" i="1" s="1"/>
  <c r="N947" i="1"/>
  <c r="N934" i="1"/>
  <c r="N941" i="1" s="1"/>
  <c r="N287" i="1"/>
  <c r="N274" i="1"/>
  <c r="N281" i="1" s="1"/>
  <c r="N2982" i="1"/>
  <c r="N2969" i="1"/>
  <c r="N2976" i="1" s="1"/>
  <c r="N2762" i="1"/>
  <c r="N2749" i="1"/>
  <c r="N2756" i="1" s="1"/>
  <c r="N439" i="1"/>
  <c r="N446" i="1" s="1"/>
  <c r="N452" i="1"/>
  <c r="N219" i="1"/>
  <c r="N226" i="1" s="1"/>
  <c r="N232" i="1"/>
  <c r="N1539" i="1"/>
  <c r="N1546" i="1" s="1"/>
  <c r="N1552" i="1"/>
  <c r="E1484" i="1"/>
  <c r="E1491" i="1" s="1"/>
  <c r="E1497" i="1"/>
  <c r="E3574" i="1"/>
  <c r="E3581" i="1" s="1"/>
  <c r="E3587" i="1"/>
  <c r="E2364" i="1"/>
  <c r="E2371" i="1" s="1"/>
  <c r="E2377" i="1"/>
  <c r="E2749" i="1"/>
  <c r="E2756" i="1" s="1"/>
  <c r="E2762" i="1"/>
  <c r="E1594" i="1"/>
  <c r="E1601" i="1" s="1"/>
  <c r="E1607" i="1"/>
  <c r="E3354" i="1"/>
  <c r="E3361" i="1" s="1"/>
  <c r="E3367" i="1"/>
  <c r="E769" i="1"/>
  <c r="E776" i="1" s="1"/>
  <c r="E782" i="1"/>
  <c r="H1937" i="1"/>
  <c r="H1924" i="1"/>
  <c r="H1931" i="1" s="1"/>
  <c r="W1577" i="3"/>
  <c r="AT2141" i="1"/>
  <c r="H2110" i="1"/>
  <c r="H2132" i="1"/>
  <c r="V2132" i="1" s="1"/>
  <c r="W1575" i="3"/>
  <c r="AT2139" i="1"/>
  <c r="H2108" i="1"/>
  <c r="M604" i="1"/>
  <c r="M611" i="1" s="1"/>
  <c r="M617" i="1"/>
  <c r="M1539" i="1"/>
  <c r="M1546" i="1" s="1"/>
  <c r="M1552" i="1"/>
  <c r="M3409" i="1"/>
  <c r="M3416" i="1" s="1"/>
  <c r="M3422" i="1"/>
  <c r="M3189" i="1"/>
  <c r="M3196" i="1" s="1"/>
  <c r="M3202" i="1"/>
  <c r="M2969" i="1"/>
  <c r="M2976" i="1" s="1"/>
  <c r="M2982" i="1"/>
  <c r="M2749" i="1"/>
  <c r="M2756" i="1" s="1"/>
  <c r="M2762" i="1"/>
  <c r="M2529" i="1"/>
  <c r="M2536" i="1" s="1"/>
  <c r="M2542" i="1"/>
  <c r="M2309" i="1"/>
  <c r="M2316" i="1" s="1"/>
  <c r="M2322" i="1"/>
  <c r="AI207" i="1"/>
  <c r="I216" i="1"/>
  <c r="I217" i="1"/>
  <c r="I214" i="1"/>
  <c r="I215" i="1"/>
  <c r="I218" i="1"/>
  <c r="I435" i="1"/>
  <c r="I438" i="1"/>
  <c r="AI427" i="1"/>
  <c r="I437" i="1"/>
  <c r="I434" i="1"/>
  <c r="I436" i="1"/>
  <c r="I1483" i="1"/>
  <c r="I1480" i="1"/>
  <c r="AI1472" i="1"/>
  <c r="I1482" i="1"/>
  <c r="I1481" i="1"/>
  <c r="I1479" i="1"/>
  <c r="I2801" i="1"/>
  <c r="AI2792" i="1"/>
  <c r="I2800" i="1"/>
  <c r="I2802" i="1"/>
  <c r="I2799" i="1"/>
  <c r="I2197" i="1"/>
  <c r="I2195" i="1"/>
  <c r="AI2187" i="1"/>
  <c r="I2194" i="1"/>
  <c r="I2196" i="1"/>
  <c r="I2198" i="1"/>
  <c r="I2855" i="1"/>
  <c r="I2857" i="1"/>
  <c r="AI2847" i="1"/>
  <c r="I2856" i="1"/>
  <c r="I2858" i="1"/>
  <c r="I2854" i="1"/>
  <c r="N1756" i="1"/>
  <c r="N1758" i="1"/>
  <c r="N1757" i="1"/>
  <c r="N1755" i="1"/>
  <c r="N1754" i="1"/>
  <c r="AN1747" i="1"/>
  <c r="AK2077" i="1"/>
  <c r="K2087" i="1"/>
  <c r="K2084" i="1"/>
  <c r="K2088" i="1"/>
  <c r="K2085" i="1"/>
  <c r="K2086" i="1"/>
  <c r="D3573" i="1"/>
  <c r="D3569" i="1"/>
  <c r="AD3562" i="1"/>
  <c r="P3568" i="1"/>
  <c r="D3571" i="1"/>
  <c r="D3572" i="1"/>
  <c r="D3570" i="1"/>
  <c r="D2194" i="1"/>
  <c r="D2196" i="1"/>
  <c r="D2197" i="1"/>
  <c r="D2195" i="1"/>
  <c r="P2193" i="1"/>
  <c r="AD2187" i="1"/>
  <c r="D2198" i="1"/>
  <c r="AD2517" i="1"/>
  <c r="D2527" i="1"/>
  <c r="D2526" i="1"/>
  <c r="D2524" i="1"/>
  <c r="D2525" i="1"/>
  <c r="D2528" i="1"/>
  <c r="P2523" i="1"/>
  <c r="D324" i="1"/>
  <c r="D328" i="1"/>
  <c r="D326" i="1"/>
  <c r="D325" i="1"/>
  <c r="AD317" i="1"/>
  <c r="D327" i="1"/>
  <c r="P323" i="1"/>
  <c r="D603" i="1"/>
  <c r="D602" i="1"/>
  <c r="AD592" i="1"/>
  <c r="D599" i="1"/>
  <c r="D600" i="1"/>
  <c r="D601" i="1"/>
  <c r="P598" i="1"/>
  <c r="AD1582" i="1"/>
  <c r="D1592" i="1"/>
  <c r="D1591" i="1"/>
  <c r="D1590" i="1"/>
  <c r="D1593" i="1"/>
  <c r="D1589" i="1"/>
  <c r="P1588" i="1"/>
  <c r="D548" i="1"/>
  <c r="D545" i="1"/>
  <c r="D544" i="1"/>
  <c r="AD537" i="1"/>
  <c r="D547" i="1"/>
  <c r="D546" i="1"/>
  <c r="P543" i="1"/>
  <c r="AM2022" i="1"/>
  <c r="M2032" i="1"/>
  <c r="M2031" i="1"/>
  <c r="M2029" i="1"/>
  <c r="M2033" i="1"/>
  <c r="M2030" i="1"/>
  <c r="D1758" i="1"/>
  <c r="D1755" i="1"/>
  <c r="D1757" i="1"/>
  <c r="D1754" i="1"/>
  <c r="D1756" i="1"/>
  <c r="AD1747" i="1"/>
  <c r="E1992" i="1"/>
  <c r="E1979" i="1"/>
  <c r="E1986" i="1" s="1"/>
  <c r="I2144" i="1"/>
  <c r="I2151" i="1" s="1"/>
  <c r="I2157" i="1"/>
  <c r="O1924" i="1"/>
  <c r="O1931" i="1" s="1"/>
  <c r="O1937" i="1"/>
  <c r="F1704" i="1"/>
  <c r="F1711" i="1" s="1"/>
  <c r="F1717" i="1"/>
  <c r="J2047" i="1"/>
  <c r="J2034" i="1"/>
  <c r="J2041" i="1" s="1"/>
  <c r="L989" i="1"/>
  <c r="L996" i="1" s="1"/>
  <c r="L1002" i="1"/>
  <c r="L769" i="1"/>
  <c r="L776" i="1" s="1"/>
  <c r="L782" i="1"/>
  <c r="L549" i="1"/>
  <c r="L556" i="1" s="1"/>
  <c r="L562" i="1"/>
  <c r="L329" i="1"/>
  <c r="L336" i="1" s="1"/>
  <c r="L342" i="1"/>
  <c r="L67" i="1"/>
  <c r="L54" i="1"/>
  <c r="L61" i="1" s="1"/>
  <c r="L1814" i="1"/>
  <c r="L1821" i="1" s="1"/>
  <c r="L1827" i="1"/>
  <c r="L2309" i="1"/>
  <c r="L2316" i="1" s="1"/>
  <c r="L2322" i="1"/>
  <c r="J164" i="1"/>
  <c r="J171" i="1" s="1"/>
  <c r="J177" i="1"/>
  <c r="J3409" i="1"/>
  <c r="J3416" i="1" s="1"/>
  <c r="J3422" i="1"/>
  <c r="J439" i="1"/>
  <c r="J446" i="1" s="1"/>
  <c r="J452" i="1"/>
  <c r="J3367" i="1"/>
  <c r="J3354" i="1"/>
  <c r="J3361" i="1" s="1"/>
  <c r="J879" i="1"/>
  <c r="J886" i="1" s="1"/>
  <c r="J892" i="1"/>
  <c r="J2529" i="1"/>
  <c r="J2536" i="1" s="1"/>
  <c r="J2542" i="1"/>
  <c r="J109" i="1"/>
  <c r="J116" i="1" s="1"/>
  <c r="J122" i="1"/>
  <c r="J1264" i="1"/>
  <c r="J1271" i="1" s="1"/>
  <c r="J1277" i="1"/>
  <c r="K1594" i="1"/>
  <c r="K1601" i="1" s="1"/>
  <c r="K1607" i="1"/>
  <c r="K2859" i="1"/>
  <c r="K2866" i="1" s="1"/>
  <c r="K2872" i="1"/>
  <c r="K274" i="1"/>
  <c r="K281" i="1" s="1"/>
  <c r="K287" i="1"/>
  <c r="K549" i="1"/>
  <c r="K556" i="1" s="1"/>
  <c r="K562" i="1"/>
  <c r="K1484" i="1"/>
  <c r="K1491" i="1" s="1"/>
  <c r="K1497" i="1"/>
  <c r="K3684" i="1"/>
  <c r="K3691" i="1" s="1"/>
  <c r="K3697" i="1"/>
  <c r="K3354" i="1"/>
  <c r="K3361" i="1" s="1"/>
  <c r="K3367" i="1"/>
  <c r="K2267" i="1"/>
  <c r="K2254" i="1"/>
  <c r="K2261" i="1" s="1"/>
  <c r="O3312" i="1"/>
  <c r="O3299" i="1"/>
  <c r="O3306" i="1" s="1"/>
  <c r="O727" i="1"/>
  <c r="O714" i="1"/>
  <c r="O721" i="1" s="1"/>
  <c r="O507" i="1"/>
  <c r="O494" i="1"/>
  <c r="O501" i="1" s="1"/>
  <c r="O2584" i="1"/>
  <c r="O2591" i="1" s="1"/>
  <c r="O2597" i="1"/>
  <c r="O2377" i="1"/>
  <c r="O2364" i="1"/>
  <c r="O2371" i="1" s="1"/>
  <c r="O1882" i="1"/>
  <c r="O1869" i="1"/>
  <c r="O1876" i="1" s="1"/>
  <c r="O3752" i="1"/>
  <c r="O3739" i="1"/>
  <c r="O3746" i="1" s="1"/>
  <c r="O934" i="1"/>
  <c r="O941" i="1" s="1"/>
  <c r="O947" i="1"/>
  <c r="F3037" i="1"/>
  <c r="F3024" i="1"/>
  <c r="F3031" i="1" s="1"/>
  <c r="F3354" i="1"/>
  <c r="F3361" i="1" s="1"/>
  <c r="F3367" i="1"/>
  <c r="F3257" i="1"/>
  <c r="F3244" i="1"/>
  <c r="F3251" i="1" s="1"/>
  <c r="F1099" i="1"/>
  <c r="F1106" i="1" s="1"/>
  <c r="F1112" i="1"/>
  <c r="F1882" i="1"/>
  <c r="F1869" i="1"/>
  <c r="F1876" i="1" s="1"/>
  <c r="F3312" i="1"/>
  <c r="F3299" i="1"/>
  <c r="F3306" i="1" s="1"/>
  <c r="F617" i="1"/>
  <c r="F604" i="1"/>
  <c r="F611" i="1" s="1"/>
  <c r="G3092" i="1"/>
  <c r="G3079" i="1"/>
  <c r="G3086" i="1" s="1"/>
  <c r="G2872" i="1"/>
  <c r="G2859" i="1"/>
  <c r="G2866" i="1" s="1"/>
  <c r="G3807" i="1"/>
  <c r="G3794" i="1"/>
  <c r="G3801" i="1" s="1"/>
  <c r="G3147" i="1"/>
  <c r="G3134" i="1"/>
  <c r="G3141" i="1" s="1"/>
  <c r="G452" i="1"/>
  <c r="G439" i="1"/>
  <c r="G446" i="1" s="1"/>
  <c r="G1264" i="1"/>
  <c r="G1271" i="1" s="1"/>
  <c r="G1277" i="1"/>
  <c r="G2982" i="1"/>
  <c r="G2969" i="1"/>
  <c r="G2976" i="1" s="1"/>
  <c r="H1594" i="1"/>
  <c r="H1601" i="1" s="1"/>
  <c r="H1607" i="1"/>
  <c r="H1264" i="1"/>
  <c r="H1271" i="1" s="1"/>
  <c r="H1277" i="1"/>
  <c r="H769" i="1"/>
  <c r="H776" i="1" s="1"/>
  <c r="H782" i="1"/>
  <c r="H2749" i="1"/>
  <c r="H2756" i="1" s="1"/>
  <c r="H2762" i="1"/>
  <c r="H3037" i="1"/>
  <c r="H3024" i="1"/>
  <c r="H3031" i="1" s="1"/>
  <c r="H1387" i="1"/>
  <c r="H1374" i="1"/>
  <c r="H1381" i="1" s="1"/>
  <c r="H274" i="1"/>
  <c r="H281" i="1" s="1"/>
  <c r="H287" i="1"/>
  <c r="H672" i="1"/>
  <c r="H659" i="1"/>
  <c r="H666" i="1" s="1"/>
  <c r="L2102" i="1"/>
  <c r="L2089" i="1"/>
  <c r="L2096" i="1" s="1"/>
  <c r="N3367" i="1"/>
  <c r="N3354" i="1"/>
  <c r="N3361" i="1" s="1"/>
  <c r="N3134" i="1"/>
  <c r="N3141" i="1" s="1"/>
  <c r="N3147" i="1"/>
  <c r="N1649" i="1"/>
  <c r="N1656" i="1" s="1"/>
  <c r="N1662" i="1"/>
  <c r="N879" i="1"/>
  <c r="N886" i="1" s="1"/>
  <c r="N892" i="1"/>
  <c r="N672" i="1"/>
  <c r="N659" i="1"/>
  <c r="N666" i="1" s="1"/>
  <c r="N177" i="1"/>
  <c r="N164" i="1"/>
  <c r="N171" i="1" s="1"/>
  <c r="N3464" i="1"/>
  <c r="N3471" i="1" s="1"/>
  <c r="N3477" i="1"/>
  <c r="N1002" i="1"/>
  <c r="N989" i="1"/>
  <c r="N996" i="1" s="1"/>
  <c r="E54" i="1"/>
  <c r="E67" i="1"/>
  <c r="E1099" i="1"/>
  <c r="E1106" i="1" s="1"/>
  <c r="E1112" i="1"/>
  <c r="E2859" i="1"/>
  <c r="E2866" i="1" s="1"/>
  <c r="E2872" i="1"/>
  <c r="E1154" i="1"/>
  <c r="E1161" i="1" s="1"/>
  <c r="E1167" i="1"/>
  <c r="E3422" i="1"/>
  <c r="E3409" i="1"/>
  <c r="E3416" i="1" s="1"/>
  <c r="E2804" i="1"/>
  <c r="E2811" i="1" s="1"/>
  <c r="E2817" i="1"/>
  <c r="E1277" i="1"/>
  <c r="E1264" i="1"/>
  <c r="E1271" i="1" s="1"/>
  <c r="J2144" i="1"/>
  <c r="J2151" i="1" s="1"/>
  <c r="J2157" i="1"/>
  <c r="H1704" i="1"/>
  <c r="H1711" i="1" s="1"/>
  <c r="H1717" i="1"/>
  <c r="E1319" i="1"/>
  <c r="E1326" i="1" s="1"/>
  <c r="E1332" i="1"/>
  <c r="E2254" i="1"/>
  <c r="E2267" i="1"/>
  <c r="E727" i="1"/>
  <c r="E714" i="1"/>
  <c r="E721" i="1" s="1"/>
  <c r="H2034" i="1"/>
  <c r="H2041" i="1" s="1"/>
  <c r="H2047" i="1"/>
  <c r="M3697" i="1"/>
  <c r="M3684" i="1"/>
  <c r="M3691" i="1" s="1"/>
  <c r="M2584" i="1"/>
  <c r="M2591" i="1" s="1"/>
  <c r="M2597" i="1"/>
  <c r="I2364" i="1"/>
  <c r="I2371" i="1" s="1"/>
  <c r="I2377" i="1"/>
  <c r="D1319" i="1"/>
  <c r="D1332" i="1"/>
  <c r="D2034" i="1"/>
  <c r="D2047" i="1"/>
  <c r="F1979" i="1"/>
  <c r="F1986" i="1" s="1"/>
  <c r="F1992" i="1"/>
  <c r="L3092" i="1"/>
  <c r="L3079" i="1"/>
  <c r="L3086" i="1" s="1"/>
  <c r="L1662" i="1"/>
  <c r="L1649" i="1"/>
  <c r="L1656" i="1" s="1"/>
  <c r="J1154" i="1"/>
  <c r="J1161" i="1" s="1"/>
  <c r="J1167" i="1"/>
  <c r="J2652" i="1"/>
  <c r="J2639" i="1"/>
  <c r="J2646" i="1" s="1"/>
  <c r="K879" i="1"/>
  <c r="K886" i="1" s="1"/>
  <c r="K892" i="1"/>
  <c r="K2432" i="1"/>
  <c r="K2419" i="1"/>
  <c r="K2426" i="1" s="1"/>
  <c r="O3519" i="1"/>
  <c r="O3526" i="1" s="1"/>
  <c r="O3532" i="1"/>
  <c r="O2529" i="1"/>
  <c r="O2536" i="1" s="1"/>
  <c r="O2542" i="1"/>
  <c r="F3587" i="1"/>
  <c r="F3574" i="1"/>
  <c r="F3581" i="1" s="1"/>
  <c r="F1429" i="1"/>
  <c r="F1436" i="1" s="1"/>
  <c r="F1442" i="1"/>
  <c r="G2364" i="1"/>
  <c r="G2371" i="1" s="1"/>
  <c r="G2377" i="1"/>
  <c r="G3574" i="1"/>
  <c r="G3581" i="1" s="1"/>
  <c r="G3587" i="1"/>
  <c r="H342" i="1"/>
  <c r="H329" i="1"/>
  <c r="H336" i="1" s="1"/>
  <c r="H164" i="1"/>
  <c r="H171" i="1" s="1"/>
  <c r="H177" i="1"/>
  <c r="L1704" i="1"/>
  <c r="L1711" i="1" s="1"/>
  <c r="L1717" i="1"/>
  <c r="N494" i="1"/>
  <c r="N501" i="1" s="1"/>
  <c r="N507" i="1"/>
  <c r="N1484" i="1"/>
  <c r="N1491" i="1" s="1"/>
  <c r="N1497" i="1"/>
  <c r="E3079" i="1"/>
  <c r="E3086" i="1" s="1"/>
  <c r="E3092" i="1"/>
  <c r="AM1582" i="1"/>
  <c r="M1591" i="1"/>
  <c r="M1589" i="1"/>
  <c r="M1590" i="1"/>
  <c r="M1593" i="1"/>
  <c r="M1592" i="1"/>
  <c r="M1042" i="1"/>
  <c r="M1041" i="1"/>
  <c r="AM1032" i="1"/>
  <c r="M1040" i="1"/>
  <c r="M1039" i="1"/>
  <c r="M1043" i="1"/>
  <c r="AI3782" i="1"/>
  <c r="I3791" i="1"/>
  <c r="I3792" i="1"/>
  <c r="I3793" i="1"/>
  <c r="I3790" i="1"/>
  <c r="I3789" i="1"/>
  <c r="I2597" i="1"/>
  <c r="I2584" i="1"/>
  <c r="I2591" i="1" s="1"/>
  <c r="D3532" i="1"/>
  <c r="D3519" i="1"/>
  <c r="D1387" i="1"/>
  <c r="D1374" i="1"/>
  <c r="D1937" i="1"/>
  <c r="D1924" i="1"/>
  <c r="AM300" i="12"/>
  <c r="AM336" i="12"/>
  <c r="L3462" i="1"/>
  <c r="AA2538" i="3" s="1"/>
  <c r="AL3452" i="1"/>
  <c r="L3461" i="1"/>
  <c r="AA2537" i="3" s="1"/>
  <c r="L3463" i="1"/>
  <c r="AA2539" i="3" s="1"/>
  <c r="L3460" i="1"/>
  <c r="AA2536" i="3" s="1"/>
  <c r="L3459" i="1"/>
  <c r="AA2535" i="3" s="1"/>
  <c r="L2583" i="1"/>
  <c r="AA1899" i="3" s="1"/>
  <c r="L2582" i="1"/>
  <c r="AA1898" i="3" s="1"/>
  <c r="L2581" i="1"/>
  <c r="AA1897" i="3" s="1"/>
  <c r="AL2572" i="1"/>
  <c r="L2580" i="1"/>
  <c r="AA1896" i="3" s="1"/>
  <c r="L2579" i="1"/>
  <c r="AA1895" i="3" s="1"/>
  <c r="J1864" i="1"/>
  <c r="J1865" i="1"/>
  <c r="J1866" i="1"/>
  <c r="AJ1857" i="1"/>
  <c r="J1868" i="1"/>
  <c r="J1867" i="1"/>
  <c r="J214" i="1"/>
  <c r="J217" i="1"/>
  <c r="J218" i="1"/>
  <c r="AJ207" i="1"/>
  <c r="J216" i="1"/>
  <c r="J215" i="1"/>
  <c r="AJ1307" i="1"/>
  <c r="J1315" i="1"/>
  <c r="J1318" i="1"/>
  <c r="J1314" i="1"/>
  <c r="J1317" i="1"/>
  <c r="J1316" i="1"/>
  <c r="K1535" i="1"/>
  <c r="K1536" i="1"/>
  <c r="K1537" i="1"/>
  <c r="K1538" i="1"/>
  <c r="K1534" i="1"/>
  <c r="AK1527" i="1"/>
  <c r="O3626" i="1"/>
  <c r="AD2657" i="3" s="1"/>
  <c r="O3625" i="1"/>
  <c r="AD2656" i="3" s="1"/>
  <c r="O3628" i="1"/>
  <c r="AD2659" i="3" s="1"/>
  <c r="O3624" i="1"/>
  <c r="AD2655" i="3" s="1"/>
  <c r="O3627" i="1"/>
  <c r="AD2658" i="3" s="1"/>
  <c r="AO3617" i="1"/>
  <c r="O324" i="1"/>
  <c r="O328" i="1"/>
  <c r="O326" i="1"/>
  <c r="O325" i="1"/>
  <c r="O327" i="1"/>
  <c r="AO317" i="1"/>
  <c r="F2362" i="1"/>
  <c r="F2363" i="1"/>
  <c r="F2360" i="1"/>
  <c r="AF2352" i="1"/>
  <c r="F2359" i="1"/>
  <c r="F2361" i="1"/>
  <c r="F215" i="1"/>
  <c r="F214" i="1"/>
  <c r="F216" i="1"/>
  <c r="F217" i="1"/>
  <c r="F218" i="1"/>
  <c r="AF207" i="1"/>
  <c r="G1646" i="1"/>
  <c r="G1644" i="1"/>
  <c r="G1645" i="1"/>
  <c r="G1647" i="1"/>
  <c r="G1648" i="1"/>
  <c r="AG1637" i="1"/>
  <c r="G493" i="1"/>
  <c r="AG482" i="1"/>
  <c r="G492" i="1"/>
  <c r="G489" i="1"/>
  <c r="G490" i="1"/>
  <c r="G491" i="1"/>
  <c r="H3298" i="1"/>
  <c r="H3294" i="1"/>
  <c r="H3297" i="1"/>
  <c r="H3296" i="1"/>
  <c r="H3295" i="1"/>
  <c r="AH3287" i="1"/>
  <c r="AH97" i="1"/>
  <c r="H106" i="1"/>
  <c r="H104" i="1"/>
  <c r="H105" i="1"/>
  <c r="H107" i="1"/>
  <c r="AH3177" i="1"/>
  <c r="H3184" i="1"/>
  <c r="H3185" i="1"/>
  <c r="H3187" i="1"/>
  <c r="H3186" i="1"/>
  <c r="N1318" i="1"/>
  <c r="N1315" i="1"/>
  <c r="N1314" i="1"/>
  <c r="N1317" i="1"/>
  <c r="N1316" i="1"/>
  <c r="AN1307" i="1"/>
  <c r="N1864" i="1"/>
  <c r="AN1857" i="1"/>
  <c r="N1868" i="1"/>
  <c r="N1866" i="1"/>
  <c r="N1865" i="1"/>
  <c r="N1867" i="1"/>
  <c r="AE3452" i="1"/>
  <c r="E3460" i="1"/>
  <c r="E3463" i="1"/>
  <c r="E3459" i="1"/>
  <c r="E3462" i="1"/>
  <c r="E3461" i="1"/>
  <c r="E327" i="1"/>
  <c r="E328" i="1"/>
  <c r="E326" i="1"/>
  <c r="AE317" i="1"/>
  <c r="E324" i="1"/>
  <c r="E325" i="1"/>
  <c r="M989" i="1"/>
  <c r="M996" i="1" s="1"/>
  <c r="M1002" i="1"/>
  <c r="I2639" i="1"/>
  <c r="I2646" i="1" s="1"/>
  <c r="I2652" i="1"/>
  <c r="I1261" i="1"/>
  <c r="I1259" i="1"/>
  <c r="I1260" i="1"/>
  <c r="I1263" i="1"/>
  <c r="AI1252" i="1"/>
  <c r="I1262" i="1"/>
  <c r="K1699" i="1"/>
  <c r="K1701" i="1"/>
  <c r="K1702" i="1"/>
  <c r="K1700" i="1"/>
  <c r="AK1692" i="1"/>
  <c r="K1703" i="1"/>
  <c r="D3129" i="1"/>
  <c r="D3133" i="1"/>
  <c r="D3131" i="1"/>
  <c r="D3132" i="1"/>
  <c r="AD3122" i="1"/>
  <c r="D3130" i="1"/>
  <c r="P3128" i="1"/>
  <c r="D2913" i="1"/>
  <c r="D2912" i="1"/>
  <c r="D2911" i="1"/>
  <c r="D2909" i="1"/>
  <c r="AD2902" i="1"/>
  <c r="D2910" i="1"/>
  <c r="P2908" i="1"/>
  <c r="L493" i="1"/>
  <c r="L491" i="1"/>
  <c r="AL482" i="1"/>
  <c r="L492" i="1"/>
  <c r="L490" i="1"/>
  <c r="L489" i="1"/>
  <c r="L3570" i="1"/>
  <c r="AA2616" i="3" s="1"/>
  <c r="L3569" i="1"/>
  <c r="AA2615" i="3" s="1"/>
  <c r="L3571" i="1"/>
  <c r="AA2617" i="3" s="1"/>
  <c r="L3572" i="1"/>
  <c r="AA2618" i="3" s="1"/>
  <c r="AL3562" i="1"/>
  <c r="L3573" i="1"/>
  <c r="AA2619" i="3" s="1"/>
  <c r="AK922" i="1"/>
  <c r="K933" i="1"/>
  <c r="K930" i="1"/>
  <c r="K932" i="1"/>
  <c r="K931" i="1"/>
  <c r="K929" i="1"/>
  <c r="M3738" i="1"/>
  <c r="AB2739" i="3" s="1"/>
  <c r="M3737" i="1"/>
  <c r="AB2738" i="3" s="1"/>
  <c r="M3734" i="1"/>
  <c r="AB2735" i="3" s="1"/>
  <c r="M3736" i="1"/>
  <c r="AB2737" i="3" s="1"/>
  <c r="AM3727" i="1"/>
  <c r="M3735" i="1"/>
  <c r="AB2736" i="3" s="1"/>
  <c r="M3463" i="1"/>
  <c r="AB2539" i="3" s="1"/>
  <c r="M3460" i="1"/>
  <c r="AB2536" i="3" s="1"/>
  <c r="AM3452" i="1"/>
  <c r="M3461" i="1"/>
  <c r="AB2537" i="3" s="1"/>
  <c r="M3459" i="1"/>
  <c r="AB2535" i="3" s="1"/>
  <c r="M3462" i="1"/>
  <c r="AB2538" i="3" s="1"/>
  <c r="M3681" i="1"/>
  <c r="AB2697" i="3" s="1"/>
  <c r="AM3672" i="1"/>
  <c r="M3682" i="1"/>
  <c r="AB2698" i="3" s="1"/>
  <c r="M3679" i="1"/>
  <c r="AB2695" i="3" s="1"/>
  <c r="M3683" i="1"/>
  <c r="AB2699" i="3" s="1"/>
  <c r="M3680" i="1"/>
  <c r="AB2696" i="3" s="1"/>
  <c r="M3241" i="1"/>
  <c r="AB2377" i="3" s="1"/>
  <c r="M3242" i="1"/>
  <c r="AB2378" i="3" s="1"/>
  <c r="M3239" i="1"/>
  <c r="AB2375" i="3" s="1"/>
  <c r="M3243" i="1"/>
  <c r="AB2379" i="3" s="1"/>
  <c r="M3240" i="1"/>
  <c r="AB2376" i="3" s="1"/>
  <c r="AM3232" i="1"/>
  <c r="I709" i="1"/>
  <c r="AI702" i="1"/>
  <c r="I711" i="1"/>
  <c r="I712" i="1"/>
  <c r="I710" i="1"/>
  <c r="I2363" i="1"/>
  <c r="AI2352" i="1"/>
  <c r="I2362" i="1"/>
  <c r="I2361" i="1"/>
  <c r="I2360" i="1"/>
  <c r="I2359" i="1"/>
  <c r="I1644" i="1"/>
  <c r="I1647" i="1"/>
  <c r="I1648" i="1"/>
  <c r="I1646" i="1"/>
  <c r="AI1637" i="1"/>
  <c r="I1645" i="1"/>
  <c r="I2307" i="1"/>
  <c r="I2305" i="1"/>
  <c r="I2306" i="1"/>
  <c r="I2308" i="1"/>
  <c r="AI2297" i="1"/>
  <c r="I2304" i="1"/>
  <c r="I2253" i="1"/>
  <c r="I2249" i="1"/>
  <c r="I2250" i="1"/>
  <c r="I2252" i="1"/>
  <c r="AI2242" i="1"/>
  <c r="I2251" i="1"/>
  <c r="I548" i="1"/>
  <c r="I544" i="1"/>
  <c r="I546" i="1"/>
  <c r="I547" i="1"/>
  <c r="AI537" i="1"/>
  <c r="I545" i="1"/>
  <c r="K1754" i="1"/>
  <c r="K1758" i="1"/>
  <c r="K1756" i="1"/>
  <c r="AK1747" i="1"/>
  <c r="K1757" i="1"/>
  <c r="K1755" i="1"/>
  <c r="D160" i="1"/>
  <c r="D163" i="1"/>
  <c r="D162" i="1"/>
  <c r="AD152" i="1"/>
  <c r="D161" i="1"/>
  <c r="D159" i="1"/>
  <c r="P158" i="1"/>
  <c r="D3462" i="1"/>
  <c r="D3460" i="1"/>
  <c r="D3461" i="1"/>
  <c r="D3459" i="1"/>
  <c r="AD3452" i="1"/>
  <c r="P3458" i="1"/>
  <c r="D3463" i="1"/>
  <c r="AD2627" i="1"/>
  <c r="D2638" i="1"/>
  <c r="D2635" i="1"/>
  <c r="D2634" i="1"/>
  <c r="D2636" i="1"/>
  <c r="D2637" i="1"/>
  <c r="P2633" i="1"/>
  <c r="AD1307" i="1"/>
  <c r="D1317" i="1"/>
  <c r="D1315" i="1"/>
  <c r="D1314" i="1"/>
  <c r="D1316" i="1"/>
  <c r="D1318" i="1"/>
  <c r="P1313" i="1"/>
  <c r="D3681" i="1"/>
  <c r="D3683" i="1"/>
  <c r="AD3672" i="1"/>
  <c r="D3679" i="1"/>
  <c r="D3682" i="1"/>
  <c r="D3680" i="1"/>
  <c r="P3678" i="1"/>
  <c r="D3737" i="1"/>
  <c r="D3738" i="1"/>
  <c r="D3734" i="1"/>
  <c r="D3736" i="1"/>
  <c r="AD3727" i="1"/>
  <c r="D3735" i="1"/>
  <c r="P3733" i="1"/>
  <c r="D1538" i="1"/>
  <c r="D1537" i="1"/>
  <c r="D1536" i="1"/>
  <c r="AD1527" i="1"/>
  <c r="D1534" i="1"/>
  <c r="D1535" i="1"/>
  <c r="P1533" i="1"/>
  <c r="D2032" i="1"/>
  <c r="D2029" i="1"/>
  <c r="D2030" i="1"/>
  <c r="AD2022" i="1"/>
  <c r="D2031" i="1"/>
  <c r="D2033" i="1"/>
  <c r="P2028" i="1"/>
  <c r="E2084" i="1"/>
  <c r="E2086" i="1"/>
  <c r="E2087" i="1"/>
  <c r="AE2077" i="1"/>
  <c r="E2085" i="1"/>
  <c r="E2088" i="1"/>
  <c r="AO1967" i="1"/>
  <c r="O1975" i="1"/>
  <c r="O1976" i="1"/>
  <c r="O1977" i="1"/>
  <c r="O1974" i="1"/>
  <c r="O1978" i="1"/>
  <c r="F1978" i="1"/>
  <c r="F1974" i="1"/>
  <c r="F1975" i="1"/>
  <c r="AF1967" i="1"/>
  <c r="F1977" i="1"/>
  <c r="F1976" i="1"/>
  <c r="AL3287" i="1"/>
  <c r="L3297" i="1"/>
  <c r="AA2418" i="3" s="1"/>
  <c r="L3296" i="1"/>
  <c r="AA2417" i="3" s="1"/>
  <c r="L3298" i="1"/>
  <c r="AA2419" i="3" s="1"/>
  <c r="L3294" i="1"/>
  <c r="AA2415" i="3" s="1"/>
  <c r="L3295" i="1"/>
  <c r="AA2416" i="3" s="1"/>
  <c r="L3075" i="1"/>
  <c r="AA2256" i="3" s="1"/>
  <c r="AL3067" i="1"/>
  <c r="L3074" i="1"/>
  <c r="AA2255" i="3" s="1"/>
  <c r="L3078" i="1"/>
  <c r="AA2259" i="3" s="1"/>
  <c r="L3076" i="1"/>
  <c r="AA2257" i="3" s="1"/>
  <c r="L3077" i="1"/>
  <c r="AA2258" i="3" s="1"/>
  <c r="L2857" i="1"/>
  <c r="AA2098" i="3" s="1"/>
  <c r="AL2847" i="1"/>
  <c r="L2858" i="1"/>
  <c r="AA2099" i="3" s="1"/>
  <c r="L2854" i="1"/>
  <c r="AA2095" i="3" s="1"/>
  <c r="L2856" i="1"/>
  <c r="AA2097" i="3" s="1"/>
  <c r="L2855" i="1"/>
  <c r="AA2096" i="3" s="1"/>
  <c r="L2635" i="1"/>
  <c r="AA1936" i="3" s="1"/>
  <c r="L2638" i="1"/>
  <c r="AA1939" i="3" s="1"/>
  <c r="L2637" i="1"/>
  <c r="AA1938" i="3" s="1"/>
  <c r="L2634" i="1"/>
  <c r="AA1935" i="3" s="1"/>
  <c r="L2636" i="1"/>
  <c r="AA1937" i="3" s="1"/>
  <c r="AL2627" i="1"/>
  <c r="AL2407" i="1"/>
  <c r="L2418" i="1"/>
  <c r="L2416" i="1"/>
  <c r="L2415" i="1"/>
  <c r="L2414" i="1"/>
  <c r="L2417" i="1"/>
  <c r="AL2187" i="1"/>
  <c r="L2194" i="1"/>
  <c r="L2198" i="1"/>
  <c r="L2197" i="1"/>
  <c r="L2196" i="1"/>
  <c r="L2195" i="1"/>
  <c r="L1647" i="1"/>
  <c r="AL1637" i="1"/>
  <c r="L1644" i="1"/>
  <c r="L1646" i="1"/>
  <c r="L1648" i="1"/>
  <c r="L1645" i="1"/>
  <c r="L1372" i="1"/>
  <c r="L1373" i="1"/>
  <c r="L1370" i="1"/>
  <c r="L1369" i="1"/>
  <c r="AL1362" i="1"/>
  <c r="L1371" i="1"/>
  <c r="J273" i="1"/>
  <c r="J272" i="1"/>
  <c r="J270" i="1"/>
  <c r="AJ262" i="1"/>
  <c r="J269" i="1"/>
  <c r="J271" i="1"/>
  <c r="J1150" i="1"/>
  <c r="J1151" i="1"/>
  <c r="J1152" i="1"/>
  <c r="J1149" i="1"/>
  <c r="J1153" i="1"/>
  <c r="AJ1142" i="1"/>
  <c r="J545" i="1"/>
  <c r="J546" i="1"/>
  <c r="J547" i="1"/>
  <c r="J544" i="1"/>
  <c r="J548" i="1"/>
  <c r="AJ537" i="1"/>
  <c r="J1425" i="1"/>
  <c r="J1426" i="1"/>
  <c r="J1427" i="1"/>
  <c r="J1428" i="1"/>
  <c r="AJ1417" i="1"/>
  <c r="J1424" i="1"/>
  <c r="J3298" i="1"/>
  <c r="Y2419" i="3" s="1"/>
  <c r="J3296" i="1"/>
  <c r="Y2417" i="3" s="1"/>
  <c r="AJ3287" i="1"/>
  <c r="J3295" i="1"/>
  <c r="Y2416" i="3" s="1"/>
  <c r="J3297" i="1"/>
  <c r="Y2418" i="3" s="1"/>
  <c r="J3294" i="1"/>
  <c r="Y2415" i="3" s="1"/>
  <c r="J2634" i="1"/>
  <c r="Y1935" i="3" s="1"/>
  <c r="J2638" i="1"/>
  <c r="Y1939" i="3" s="1"/>
  <c r="J2637" i="1"/>
  <c r="Y1938" i="3" s="1"/>
  <c r="J2636" i="1"/>
  <c r="Y1937" i="3" s="1"/>
  <c r="AJ2627" i="1"/>
  <c r="J2635" i="1"/>
  <c r="Y1936" i="3" s="1"/>
  <c r="J3517" i="1"/>
  <c r="Y2578" i="3" s="1"/>
  <c r="AJ3507" i="1"/>
  <c r="J3516" i="1"/>
  <c r="Y2577" i="3" s="1"/>
  <c r="J3514" i="1"/>
  <c r="Y2575" i="3" s="1"/>
  <c r="J3518" i="1"/>
  <c r="Y2579" i="3" s="1"/>
  <c r="J3515" i="1"/>
  <c r="Y2576" i="3" s="1"/>
  <c r="K1041" i="1"/>
  <c r="K1040" i="1"/>
  <c r="K1043" i="1"/>
  <c r="K1039" i="1"/>
  <c r="K1042" i="1"/>
  <c r="AK1032" i="1"/>
  <c r="K2581" i="1"/>
  <c r="Z1897" i="3" s="1"/>
  <c r="AK2572" i="1"/>
  <c r="K2582" i="1"/>
  <c r="Z1898" i="3" s="1"/>
  <c r="K2583" i="1"/>
  <c r="Z1899" i="3" s="1"/>
  <c r="K2580" i="1"/>
  <c r="Z1896" i="3" s="1"/>
  <c r="K2579" i="1"/>
  <c r="Z1895" i="3" s="1"/>
  <c r="AK867" i="1"/>
  <c r="K877" i="1"/>
  <c r="K876" i="1"/>
  <c r="K875" i="1"/>
  <c r="K878" i="1"/>
  <c r="K874" i="1"/>
  <c r="K1318" i="1"/>
  <c r="K1316" i="1"/>
  <c r="AK1307" i="1"/>
  <c r="K1317" i="1"/>
  <c r="K1314" i="1"/>
  <c r="K1315" i="1"/>
  <c r="K2965" i="1"/>
  <c r="Z2176" i="3" s="1"/>
  <c r="K2964" i="1"/>
  <c r="Z2175" i="3" s="1"/>
  <c r="K2967" i="1"/>
  <c r="Z2178" i="3" s="1"/>
  <c r="K2966" i="1"/>
  <c r="Z2177" i="3" s="1"/>
  <c r="K2968" i="1"/>
  <c r="Z2179" i="3" s="1"/>
  <c r="AK2957" i="1"/>
  <c r="AK2407" i="1"/>
  <c r="K2417" i="1"/>
  <c r="K2416" i="1"/>
  <c r="K2415" i="1"/>
  <c r="K2418" i="1"/>
  <c r="K2414" i="1"/>
  <c r="K160" i="1"/>
  <c r="K163" i="1"/>
  <c r="K161" i="1"/>
  <c r="AK152" i="1"/>
  <c r="K162" i="1"/>
  <c r="K159" i="1"/>
  <c r="K2196" i="1"/>
  <c r="AK2187" i="1"/>
  <c r="K2195" i="1"/>
  <c r="K2198" i="1"/>
  <c r="K2197" i="1"/>
  <c r="K2194" i="1"/>
  <c r="O3516" i="1"/>
  <c r="AD2577" i="3" s="1"/>
  <c r="O3518" i="1"/>
  <c r="AD2579" i="3" s="1"/>
  <c r="O3514" i="1"/>
  <c r="AD2575" i="3" s="1"/>
  <c r="AO3507" i="1"/>
  <c r="O3515" i="1"/>
  <c r="AD2576" i="3" s="1"/>
  <c r="O3517" i="1"/>
  <c r="AD2578" i="3" s="1"/>
  <c r="O3022" i="1"/>
  <c r="AD2218" i="3" s="1"/>
  <c r="O3021" i="1"/>
  <c r="AD2217" i="3" s="1"/>
  <c r="O3023" i="1"/>
  <c r="AD2219" i="3" s="1"/>
  <c r="O3020" i="1"/>
  <c r="AD2216" i="3" s="1"/>
  <c r="AO3012" i="1"/>
  <c r="O3019" i="1"/>
  <c r="AD2215" i="3" s="1"/>
  <c r="O2800" i="1"/>
  <c r="AD2056" i="3" s="1"/>
  <c r="AO2792" i="1"/>
  <c r="O2799" i="1"/>
  <c r="AD2055" i="3" s="1"/>
  <c r="O2803" i="1"/>
  <c r="AD2059" i="3" s="1"/>
  <c r="O2801" i="1"/>
  <c r="AD2057" i="3" s="1"/>
  <c r="O2802" i="1"/>
  <c r="AD2058" i="3" s="1"/>
  <c r="O3184" i="1"/>
  <c r="AD2335" i="3" s="1"/>
  <c r="O3188" i="1"/>
  <c r="AD2339" i="3" s="1"/>
  <c r="O3187" i="1"/>
  <c r="AD2338" i="3" s="1"/>
  <c r="AO3177" i="1"/>
  <c r="O3185" i="1"/>
  <c r="AD2336" i="3" s="1"/>
  <c r="O3186" i="1"/>
  <c r="AD2337" i="3" s="1"/>
  <c r="O2526" i="1"/>
  <c r="AD1857" i="3" s="1"/>
  <c r="O2524" i="1"/>
  <c r="AD1855" i="3" s="1"/>
  <c r="AO2517" i="1"/>
  <c r="O2525" i="1"/>
  <c r="AD1856" i="3" s="1"/>
  <c r="O2527" i="1"/>
  <c r="AD1858" i="3" s="1"/>
  <c r="O2528" i="1"/>
  <c r="AD1859" i="3" s="1"/>
  <c r="O2744" i="1"/>
  <c r="AD2015" i="3" s="1"/>
  <c r="AO2737" i="1"/>
  <c r="O2748" i="1"/>
  <c r="AD2019" i="3" s="1"/>
  <c r="O2746" i="1"/>
  <c r="AD2017" i="3" s="1"/>
  <c r="O2745" i="1"/>
  <c r="AD2016" i="3" s="1"/>
  <c r="O2747" i="1"/>
  <c r="AD2018" i="3" s="1"/>
  <c r="O1813" i="1"/>
  <c r="AO1802" i="1"/>
  <c r="O1811" i="1"/>
  <c r="O1809" i="1"/>
  <c r="O1812" i="1"/>
  <c r="O1810" i="1"/>
  <c r="O1427" i="1"/>
  <c r="O1426" i="1"/>
  <c r="O1424" i="1"/>
  <c r="AO1417" i="1"/>
  <c r="O1425" i="1"/>
  <c r="O1428" i="1"/>
  <c r="F3573" i="1"/>
  <c r="F3570" i="1"/>
  <c r="F3569" i="1"/>
  <c r="F3571" i="1"/>
  <c r="AF3562" i="1"/>
  <c r="F3572" i="1"/>
  <c r="F986" i="1"/>
  <c r="F988" i="1"/>
  <c r="AF977" i="1"/>
  <c r="F984" i="1"/>
  <c r="F987" i="1"/>
  <c r="F985" i="1"/>
  <c r="F2744" i="1"/>
  <c r="F2747" i="1"/>
  <c r="AF2737" i="1"/>
  <c r="F2745" i="1"/>
  <c r="F2748" i="1"/>
  <c r="F2746" i="1"/>
  <c r="F2473" i="1"/>
  <c r="F2471" i="1"/>
  <c r="F2472" i="1"/>
  <c r="F2470" i="1"/>
  <c r="AF2462" i="1"/>
  <c r="F2469" i="1"/>
  <c r="F1427" i="1"/>
  <c r="F1424" i="1"/>
  <c r="F1425" i="1"/>
  <c r="F1428" i="1"/>
  <c r="F1426" i="1"/>
  <c r="AF1417" i="1"/>
  <c r="F656" i="1"/>
  <c r="AF647" i="1"/>
  <c r="F654" i="1"/>
  <c r="F658" i="1"/>
  <c r="F655" i="1"/>
  <c r="F657" i="1"/>
  <c r="AF2902" i="1"/>
  <c r="F2911" i="1"/>
  <c r="F2913" i="1"/>
  <c r="F2909" i="1"/>
  <c r="F2912" i="1"/>
  <c r="F2910" i="1"/>
  <c r="G654" i="1"/>
  <c r="AG647" i="1"/>
  <c r="G657" i="1"/>
  <c r="G658" i="1"/>
  <c r="G655" i="1"/>
  <c r="G656" i="1"/>
  <c r="G2363" i="1"/>
  <c r="AG2352" i="1"/>
  <c r="G2359" i="1"/>
  <c r="G2360" i="1"/>
  <c r="G2362" i="1"/>
  <c r="G2361" i="1"/>
  <c r="G3351" i="1"/>
  <c r="G3349" i="1"/>
  <c r="AG3342" i="1"/>
  <c r="G3350" i="1"/>
  <c r="G3352" i="1"/>
  <c r="G3353" i="1"/>
  <c r="G3624" i="1"/>
  <c r="AG3617" i="1"/>
  <c r="G3627" i="1"/>
  <c r="G3625" i="1"/>
  <c r="G3626" i="1"/>
  <c r="G3628" i="1"/>
  <c r="G1151" i="1"/>
  <c r="G1149" i="1"/>
  <c r="G1152" i="1"/>
  <c r="AG1142" i="1"/>
  <c r="G1150" i="1"/>
  <c r="G3569" i="1"/>
  <c r="AG3562" i="1"/>
  <c r="G3573" i="1"/>
  <c r="G3571" i="1"/>
  <c r="G3570" i="1"/>
  <c r="G3572" i="1"/>
  <c r="AG2517" i="1"/>
  <c r="G2528" i="1"/>
  <c r="G2524" i="1"/>
  <c r="G2526" i="1"/>
  <c r="G2525" i="1"/>
  <c r="G2527" i="1"/>
  <c r="G2142" i="1"/>
  <c r="G2143" i="1"/>
  <c r="AG2132" i="1"/>
  <c r="G2139" i="1"/>
  <c r="G2141" i="1"/>
  <c r="G2140" i="1"/>
  <c r="H710" i="1"/>
  <c r="H711" i="1"/>
  <c r="AH702" i="1"/>
  <c r="H713" i="1"/>
  <c r="H712" i="1"/>
  <c r="H709" i="1"/>
  <c r="H326" i="1"/>
  <c r="H325" i="1"/>
  <c r="H324" i="1"/>
  <c r="AH317" i="1"/>
  <c r="H328" i="1"/>
  <c r="H327" i="1"/>
  <c r="AH3397" i="1"/>
  <c r="H3407" i="1"/>
  <c r="H3405" i="1"/>
  <c r="H3408" i="1"/>
  <c r="H3404" i="1"/>
  <c r="H3406" i="1"/>
  <c r="H2306" i="1"/>
  <c r="AH2297" i="1"/>
  <c r="H2308" i="1"/>
  <c r="H2305" i="1"/>
  <c r="H2307" i="1"/>
  <c r="H2304" i="1"/>
  <c r="AH207" i="1"/>
  <c r="H215" i="1"/>
  <c r="H217" i="1"/>
  <c r="H216" i="1"/>
  <c r="H218" i="1"/>
  <c r="H214" i="1"/>
  <c r="H162" i="1"/>
  <c r="H159" i="1"/>
  <c r="AH152" i="1"/>
  <c r="H163" i="1"/>
  <c r="H160" i="1"/>
  <c r="H161" i="1"/>
  <c r="H878" i="1"/>
  <c r="H875" i="1"/>
  <c r="H876" i="1"/>
  <c r="H877" i="1"/>
  <c r="H874" i="1"/>
  <c r="AH867" i="1"/>
  <c r="H2361" i="1"/>
  <c r="H2362" i="1"/>
  <c r="AH2352" i="1"/>
  <c r="H2363" i="1"/>
  <c r="H2360" i="1"/>
  <c r="H2359" i="1"/>
  <c r="L1699" i="1"/>
  <c r="L1702" i="1"/>
  <c r="AL1692" i="1"/>
  <c r="L1701" i="1"/>
  <c r="L1700" i="1"/>
  <c r="L1703" i="1"/>
  <c r="AN1362" i="1"/>
  <c r="N1369" i="1"/>
  <c r="N1373" i="1"/>
  <c r="N1371" i="1"/>
  <c r="N1372" i="1"/>
  <c r="N1370" i="1"/>
  <c r="N3297" i="1"/>
  <c r="AC2418" i="3" s="1"/>
  <c r="N3294" i="1"/>
  <c r="AC2415" i="3" s="1"/>
  <c r="N3295" i="1"/>
  <c r="AC2416" i="3" s="1"/>
  <c r="N3296" i="1"/>
  <c r="AC2417" i="3" s="1"/>
  <c r="N3298" i="1"/>
  <c r="AC2419" i="3" s="1"/>
  <c r="AN3287" i="1"/>
  <c r="N2637" i="1"/>
  <c r="AC1938" i="3" s="1"/>
  <c r="N2634" i="1"/>
  <c r="AC1935" i="3" s="1"/>
  <c r="N2638" i="1"/>
  <c r="AC1939" i="3" s="1"/>
  <c r="N2636" i="1"/>
  <c r="AC1937" i="3" s="1"/>
  <c r="N2635" i="1"/>
  <c r="AC1936" i="3" s="1"/>
  <c r="AN2627" i="1"/>
  <c r="N712" i="1"/>
  <c r="AN702" i="1"/>
  <c r="N709" i="1"/>
  <c r="N710" i="1"/>
  <c r="N713" i="1"/>
  <c r="N711" i="1"/>
  <c r="N491" i="1"/>
  <c r="N493" i="1"/>
  <c r="AN482" i="1"/>
  <c r="N489" i="1"/>
  <c r="N490" i="1"/>
  <c r="N492" i="1"/>
  <c r="N2473" i="1"/>
  <c r="N2471" i="1"/>
  <c r="AN2462" i="1"/>
  <c r="N2470" i="1"/>
  <c r="N2472" i="1"/>
  <c r="N2469" i="1"/>
  <c r="N2253" i="1"/>
  <c r="N2250" i="1"/>
  <c r="AN2242" i="1"/>
  <c r="N2252" i="1"/>
  <c r="N2251" i="1"/>
  <c r="N2249" i="1"/>
  <c r="N1479" i="1"/>
  <c r="N1482" i="1"/>
  <c r="N1481" i="1"/>
  <c r="N1480" i="1"/>
  <c r="AN1472" i="1"/>
  <c r="N1483" i="1"/>
  <c r="E658" i="1"/>
  <c r="E657" i="1"/>
  <c r="E655" i="1"/>
  <c r="AE647" i="1"/>
  <c r="E656" i="1"/>
  <c r="E654" i="1"/>
  <c r="P653" i="1"/>
  <c r="E2416" i="1"/>
  <c r="E2415" i="1"/>
  <c r="E2414" i="1"/>
  <c r="AE2407" i="1"/>
  <c r="E2417" i="1"/>
  <c r="E2418" i="1"/>
  <c r="AE2517" i="1"/>
  <c r="E2525" i="1"/>
  <c r="E2524" i="1"/>
  <c r="E2528" i="1"/>
  <c r="E2527" i="1"/>
  <c r="E2526" i="1"/>
  <c r="AE3067" i="1"/>
  <c r="E3075" i="1"/>
  <c r="E3078" i="1"/>
  <c r="E3077" i="1"/>
  <c r="E3076" i="1"/>
  <c r="E3074" i="1"/>
  <c r="G1892" i="1"/>
  <c r="V1419" i="3"/>
  <c r="AS1923" i="1"/>
  <c r="M1827" i="1"/>
  <c r="M1814" i="1"/>
  <c r="M1821" i="1" s="1"/>
  <c r="M3794" i="1"/>
  <c r="M3801" i="1" s="1"/>
  <c r="M3807" i="1"/>
  <c r="M1387" i="1"/>
  <c r="M1374" i="1"/>
  <c r="M1381" i="1" s="1"/>
  <c r="M1154" i="1"/>
  <c r="M1161" i="1" s="1"/>
  <c r="M1167" i="1"/>
  <c r="M947" i="1"/>
  <c r="M934" i="1"/>
  <c r="M941" i="1" s="1"/>
  <c r="M714" i="1"/>
  <c r="M721" i="1" s="1"/>
  <c r="M727" i="1"/>
  <c r="M507" i="1"/>
  <c r="M494" i="1"/>
  <c r="M501" i="1" s="1"/>
  <c r="M287" i="1"/>
  <c r="M274" i="1"/>
  <c r="M281" i="1" s="1"/>
  <c r="I3574" i="1"/>
  <c r="I3581" i="1" s="1"/>
  <c r="I3587" i="1"/>
  <c r="I1319" i="1"/>
  <c r="I1326" i="1" s="1"/>
  <c r="I1332" i="1"/>
  <c r="I1539" i="1"/>
  <c r="I1546" i="1" s="1"/>
  <c r="I1552" i="1"/>
  <c r="I3244" i="1"/>
  <c r="I3251" i="1" s="1"/>
  <c r="I3257" i="1"/>
  <c r="I3079" i="1"/>
  <c r="I3086" i="1" s="1"/>
  <c r="I3092" i="1"/>
  <c r="AI2572" i="1"/>
  <c r="I2579" i="1"/>
  <c r="I2580" i="1"/>
  <c r="I2583" i="1"/>
  <c r="I2581" i="1"/>
  <c r="I2582" i="1"/>
  <c r="N1976" i="1"/>
  <c r="N1977" i="1"/>
  <c r="N1975" i="1"/>
  <c r="N1978" i="1"/>
  <c r="N1974" i="1"/>
  <c r="AN1967" i="1"/>
  <c r="K2141" i="1"/>
  <c r="K2143" i="1"/>
  <c r="K2142" i="1"/>
  <c r="K2139" i="1"/>
  <c r="K2140" i="1"/>
  <c r="AK2132" i="1"/>
  <c r="D820" i="1"/>
  <c r="D822" i="1"/>
  <c r="D821" i="1"/>
  <c r="D819" i="1"/>
  <c r="AD812" i="1"/>
  <c r="D823" i="1"/>
  <c r="D3518" i="1"/>
  <c r="D3517" i="1"/>
  <c r="D3515" i="1"/>
  <c r="D3514" i="1"/>
  <c r="D3516" i="1"/>
  <c r="AD3507" i="1"/>
  <c r="P3513" i="1"/>
  <c r="D3076" i="1"/>
  <c r="AD3067" i="1"/>
  <c r="D3077" i="1"/>
  <c r="D3074" i="1"/>
  <c r="D3078" i="1"/>
  <c r="D3075" i="1"/>
  <c r="P3073" i="1"/>
  <c r="D1868" i="1"/>
  <c r="AD1857" i="1"/>
  <c r="D1867" i="1"/>
  <c r="D1864" i="1"/>
  <c r="D1866" i="1"/>
  <c r="D1865" i="1"/>
  <c r="P1863" i="1"/>
  <c r="D1371" i="1"/>
  <c r="D1373" i="1"/>
  <c r="D1369" i="1"/>
  <c r="D1370" i="1"/>
  <c r="AD1362" i="1"/>
  <c r="D1372" i="1"/>
  <c r="P1368" i="1"/>
  <c r="D3298" i="1"/>
  <c r="D3295" i="1"/>
  <c r="D3294" i="1"/>
  <c r="D3296" i="1"/>
  <c r="D3297" i="1"/>
  <c r="AD3287" i="1"/>
  <c r="P3293" i="1"/>
  <c r="D3349" i="1"/>
  <c r="D3352" i="1"/>
  <c r="D3350" i="1"/>
  <c r="D3353" i="1"/>
  <c r="AD3342" i="1"/>
  <c r="D3351" i="1"/>
  <c r="P3348" i="1"/>
  <c r="M1919" i="1"/>
  <c r="M1923" i="1"/>
  <c r="AM1912" i="1"/>
  <c r="M1921" i="1"/>
  <c r="M1922" i="1"/>
  <c r="M1920" i="1"/>
  <c r="D1921" i="1"/>
  <c r="D1923" i="1"/>
  <c r="D1920" i="1"/>
  <c r="D1919" i="1"/>
  <c r="AD1912" i="1"/>
  <c r="D1922" i="1"/>
  <c r="P1918" i="1"/>
  <c r="E2034" i="1"/>
  <c r="E2041" i="1" s="1"/>
  <c r="E2047" i="1"/>
  <c r="I2034" i="1"/>
  <c r="I2041" i="1" s="1"/>
  <c r="I2047" i="1"/>
  <c r="O2047" i="1"/>
  <c r="O2034" i="1"/>
  <c r="O2041" i="1" s="1"/>
  <c r="L3367" i="1"/>
  <c r="L3354" i="1"/>
  <c r="L3361" i="1" s="1"/>
  <c r="L3147" i="1"/>
  <c r="L3134" i="1"/>
  <c r="L3141" i="1" s="1"/>
  <c r="L2914" i="1"/>
  <c r="L2921" i="1" s="1"/>
  <c r="L2927" i="1"/>
  <c r="L2694" i="1"/>
  <c r="L2701" i="1" s="1"/>
  <c r="L2707" i="1"/>
  <c r="L2474" i="1"/>
  <c r="L2481" i="1" s="1"/>
  <c r="L2487" i="1"/>
  <c r="L2254" i="1"/>
  <c r="L2261" i="1" s="1"/>
  <c r="L2267" i="1"/>
  <c r="L1429" i="1"/>
  <c r="L1436" i="1" s="1"/>
  <c r="L1442" i="1"/>
  <c r="L1222" i="1"/>
  <c r="L1209" i="1"/>
  <c r="L1216" i="1" s="1"/>
  <c r="J672" i="1"/>
  <c r="J659" i="1"/>
  <c r="J666" i="1" s="1"/>
  <c r="J2749" i="1"/>
  <c r="J2756" i="1" s="1"/>
  <c r="J2762" i="1"/>
  <c r="J1112" i="1"/>
  <c r="J1099" i="1"/>
  <c r="J1106" i="1" s="1"/>
  <c r="J3739" i="1"/>
  <c r="J3746" i="1" s="1"/>
  <c r="J3752" i="1"/>
  <c r="J397" i="1"/>
  <c r="J384" i="1"/>
  <c r="J391" i="1" s="1"/>
  <c r="J1539" i="1"/>
  <c r="J1546" i="1" s="1"/>
  <c r="J1552" i="1"/>
  <c r="J3134" i="1"/>
  <c r="J3141" i="1" s="1"/>
  <c r="J3147" i="1"/>
  <c r="K2309" i="1"/>
  <c r="K2316" i="1" s="1"/>
  <c r="K2322" i="1"/>
  <c r="K3464" i="1"/>
  <c r="K3471" i="1" s="1"/>
  <c r="K3477" i="1"/>
  <c r="K494" i="1"/>
  <c r="K501" i="1" s="1"/>
  <c r="K507" i="1"/>
  <c r="K342" i="1"/>
  <c r="K329" i="1"/>
  <c r="K336" i="1" s="1"/>
  <c r="K3189" i="1"/>
  <c r="K3196" i="1" s="1"/>
  <c r="K3202" i="1"/>
  <c r="K219" i="1"/>
  <c r="K226" i="1" s="1"/>
  <c r="K232" i="1"/>
  <c r="K1099" i="1"/>
  <c r="K1106" i="1" s="1"/>
  <c r="K1112" i="1"/>
  <c r="K1374" i="1"/>
  <c r="K1381" i="1" s="1"/>
  <c r="K1387" i="1"/>
  <c r="O3367" i="1"/>
  <c r="O3354" i="1"/>
  <c r="O3361" i="1" s="1"/>
  <c r="O3079" i="1"/>
  <c r="O3086" i="1" s="1"/>
  <c r="O3092" i="1"/>
  <c r="O2859" i="1"/>
  <c r="O2866" i="1" s="1"/>
  <c r="O2872" i="1"/>
  <c r="O1112" i="1"/>
  <c r="O1099" i="1"/>
  <c r="O1106" i="1" s="1"/>
  <c r="O452" i="1"/>
  <c r="O439" i="1"/>
  <c r="O446" i="1" s="1"/>
  <c r="O672" i="1"/>
  <c r="O659" i="1"/>
  <c r="O666" i="1" s="1"/>
  <c r="O1484" i="1"/>
  <c r="O1491" i="1" s="1"/>
  <c r="O1497" i="1"/>
  <c r="O3409" i="1"/>
  <c r="O3416" i="1" s="1"/>
  <c r="O3422" i="1"/>
  <c r="F2419" i="1"/>
  <c r="F2426" i="1" s="1"/>
  <c r="F2432" i="1"/>
  <c r="F342" i="1"/>
  <c r="F329" i="1"/>
  <c r="F336" i="1" s="1"/>
  <c r="F3092" i="1"/>
  <c r="F3079" i="1"/>
  <c r="F3086" i="1" s="1"/>
  <c r="F3697" i="1"/>
  <c r="F3684" i="1"/>
  <c r="F3691" i="1" s="1"/>
  <c r="F837" i="1"/>
  <c r="F824" i="1"/>
  <c r="F831" i="1" s="1"/>
  <c r="F1814" i="1"/>
  <c r="F1821" i="1" s="1"/>
  <c r="F1827" i="1"/>
  <c r="F727" i="1"/>
  <c r="F714" i="1"/>
  <c r="F721" i="1" s="1"/>
  <c r="G947" i="1"/>
  <c r="G934" i="1"/>
  <c r="G941" i="1" s="1"/>
  <c r="G2474" i="1"/>
  <c r="G2481" i="1" s="1"/>
  <c r="G2487" i="1"/>
  <c r="G397" i="1"/>
  <c r="G384" i="1"/>
  <c r="G391" i="1" s="1"/>
  <c r="G604" i="1"/>
  <c r="G611" i="1" s="1"/>
  <c r="G617" i="1"/>
  <c r="G2749" i="1"/>
  <c r="G2756" i="1" s="1"/>
  <c r="G2762" i="1"/>
  <c r="G1044" i="1"/>
  <c r="G1051" i="1" s="1"/>
  <c r="G1057" i="1"/>
  <c r="G2254" i="1"/>
  <c r="G2261" i="1" s="1"/>
  <c r="G2267" i="1"/>
  <c r="G2034" i="1"/>
  <c r="G2041" i="1" s="1"/>
  <c r="G2047" i="1"/>
  <c r="H1222" i="1"/>
  <c r="H1209" i="1"/>
  <c r="H1216" i="1" s="1"/>
  <c r="H989" i="1"/>
  <c r="H996" i="1" s="1"/>
  <c r="H1002" i="1"/>
  <c r="H2542" i="1"/>
  <c r="H2529" i="1"/>
  <c r="H2536" i="1" s="1"/>
  <c r="H439" i="1"/>
  <c r="H446" i="1" s="1"/>
  <c r="H452" i="1"/>
  <c r="H1814" i="1"/>
  <c r="H1821" i="1" s="1"/>
  <c r="H1827" i="1"/>
  <c r="H1649" i="1"/>
  <c r="H1656" i="1" s="1"/>
  <c r="H1662" i="1"/>
  <c r="H1099" i="1"/>
  <c r="H1106" i="1" s="1"/>
  <c r="H1112" i="1"/>
  <c r="L1979" i="1"/>
  <c r="L1986" i="1" s="1"/>
  <c r="L1992" i="1"/>
  <c r="N1264" i="1"/>
  <c r="N1271" i="1" s="1"/>
  <c r="N1277" i="1"/>
  <c r="N1222" i="1"/>
  <c r="N1209" i="1"/>
  <c r="N1216" i="1" s="1"/>
  <c r="N562" i="1"/>
  <c r="N549" i="1"/>
  <c r="N556" i="1" s="1"/>
  <c r="N2927" i="1"/>
  <c r="N2914" i="1"/>
  <c r="N2921" i="1" s="1"/>
  <c r="N2694" i="1"/>
  <c r="N2701" i="1" s="1"/>
  <c r="N2707" i="1"/>
  <c r="N2529" i="1"/>
  <c r="N2536" i="1" s="1"/>
  <c r="N2542" i="1"/>
  <c r="N2309" i="1"/>
  <c r="N2316" i="1" s="1"/>
  <c r="N2322" i="1"/>
  <c r="N1594" i="1"/>
  <c r="N1601" i="1" s="1"/>
  <c r="N1607" i="1"/>
  <c r="E2199" i="1"/>
  <c r="E2206" i="1" s="1"/>
  <c r="E2212" i="1"/>
  <c r="E2969" i="1"/>
  <c r="E2976" i="1" s="1"/>
  <c r="E2982" i="1"/>
  <c r="E3134" i="1"/>
  <c r="E3141" i="1" s="1"/>
  <c r="E3147" i="1"/>
  <c r="E2707" i="1"/>
  <c r="E2694" i="1"/>
  <c r="E2701" i="1" s="1"/>
  <c r="E3629" i="1"/>
  <c r="E3636" i="1" s="1"/>
  <c r="E3642" i="1"/>
  <c r="E287" i="1"/>
  <c r="E274" i="1"/>
  <c r="E1057" i="1"/>
  <c r="E1044" i="1"/>
  <c r="E1051" i="1" s="1"/>
  <c r="J1979" i="1"/>
  <c r="J1986" i="1" s="1"/>
  <c r="J1992" i="1"/>
  <c r="H1759" i="1"/>
  <c r="H1766" i="1" s="1"/>
  <c r="H1772" i="1"/>
  <c r="M2253" i="1"/>
  <c r="M2252" i="1"/>
  <c r="AM2242" i="1"/>
  <c r="M2250" i="1"/>
  <c r="M2251" i="1"/>
  <c r="M2249" i="1"/>
  <c r="AM1637" i="1"/>
  <c r="M1644" i="1"/>
  <c r="M1648" i="1"/>
  <c r="M1647" i="1"/>
  <c r="M1646" i="1"/>
  <c r="M1645" i="1"/>
  <c r="M1204" i="1"/>
  <c r="AM1197" i="1"/>
  <c r="M1207" i="1"/>
  <c r="M1208" i="1"/>
  <c r="M1205" i="1"/>
  <c r="M1206" i="1"/>
  <c r="AM977" i="1"/>
  <c r="M988" i="1"/>
  <c r="M985" i="1"/>
  <c r="M984" i="1"/>
  <c r="M987" i="1"/>
  <c r="M986" i="1"/>
  <c r="M766" i="1"/>
  <c r="M765" i="1"/>
  <c r="M767" i="1"/>
  <c r="M764" i="1"/>
  <c r="AM757" i="1"/>
  <c r="M768" i="1"/>
  <c r="M546" i="1"/>
  <c r="M544" i="1"/>
  <c r="M548" i="1"/>
  <c r="AM537" i="1"/>
  <c r="M545" i="1"/>
  <c r="M547" i="1"/>
  <c r="M326" i="1"/>
  <c r="M325" i="1"/>
  <c r="M327" i="1"/>
  <c r="M324" i="1"/>
  <c r="AM317" i="1"/>
  <c r="M328" i="1"/>
  <c r="M52" i="1"/>
  <c r="M51" i="1"/>
  <c r="M49" i="1"/>
  <c r="M53" i="1"/>
  <c r="M50" i="1"/>
  <c r="AM42" i="1"/>
  <c r="M12" i="1"/>
  <c r="M13" i="1" s="1"/>
  <c r="I2638" i="1"/>
  <c r="I2636" i="1"/>
  <c r="I2637" i="1"/>
  <c r="I2635" i="1"/>
  <c r="AI2627" i="1"/>
  <c r="I2634" i="1"/>
  <c r="I657" i="1"/>
  <c r="I655" i="1"/>
  <c r="I654" i="1"/>
  <c r="I658" i="1"/>
  <c r="AI647" i="1"/>
  <c r="I656" i="1"/>
  <c r="I105" i="1"/>
  <c r="I104" i="1"/>
  <c r="AI97" i="1"/>
  <c r="I106" i="1"/>
  <c r="I107" i="1"/>
  <c r="I1429" i="1"/>
  <c r="I1436" i="1" s="1"/>
  <c r="I1442" i="1"/>
  <c r="I2419" i="1"/>
  <c r="I2426" i="1" s="1"/>
  <c r="I2432" i="1"/>
  <c r="I604" i="1"/>
  <c r="I611" i="1" s="1"/>
  <c r="I617" i="1"/>
  <c r="I3629" i="1"/>
  <c r="I3636" i="1" s="1"/>
  <c r="I3642" i="1"/>
  <c r="N2102" i="1"/>
  <c r="N2089" i="1"/>
  <c r="N2096" i="1" s="1"/>
  <c r="D2859" i="1"/>
  <c r="D2872" i="1"/>
  <c r="D452" i="1"/>
  <c r="D439" i="1"/>
  <c r="D1112" i="1"/>
  <c r="D1099" i="1"/>
  <c r="D2597" i="1"/>
  <c r="D2584" i="1"/>
  <c r="D1277" i="1"/>
  <c r="D1264" i="1"/>
  <c r="D122" i="1"/>
  <c r="D109" i="1"/>
  <c r="D2804" i="1"/>
  <c r="D2817" i="1"/>
  <c r="M1717" i="1"/>
  <c r="M1704" i="1"/>
  <c r="M1711" i="1" s="1"/>
  <c r="D2089" i="1"/>
  <c r="D2102" i="1"/>
  <c r="E2157" i="1"/>
  <c r="E2144" i="1"/>
  <c r="E2151" i="1" s="1"/>
  <c r="I1704" i="1"/>
  <c r="I1711" i="1" s="1"/>
  <c r="I1717" i="1"/>
  <c r="O336" i="12"/>
  <c r="AQ322" i="12"/>
  <c r="BS322" i="12" s="1"/>
  <c r="O300" i="12"/>
  <c r="F2088" i="1"/>
  <c r="AF2077" i="1"/>
  <c r="F2086" i="1"/>
  <c r="F2084" i="1"/>
  <c r="F2087" i="1"/>
  <c r="F2085" i="1"/>
  <c r="AQ336" i="11"/>
  <c r="AQ300" i="11"/>
  <c r="L1264" i="1"/>
  <c r="L1271" i="1" s="1"/>
  <c r="L1277" i="1"/>
  <c r="L1484" i="1"/>
  <c r="L1491" i="1" s="1"/>
  <c r="L1497" i="1"/>
  <c r="L837" i="1"/>
  <c r="L824" i="1"/>
  <c r="L831" i="1" s="1"/>
  <c r="L1044" i="1"/>
  <c r="L1051" i="1" s="1"/>
  <c r="L1057" i="1"/>
  <c r="L384" i="1"/>
  <c r="L391" i="1" s="1"/>
  <c r="L397" i="1"/>
  <c r="L617" i="1"/>
  <c r="L604" i="1"/>
  <c r="L611" i="1" s="1"/>
  <c r="L3739" i="1"/>
  <c r="L3746" i="1" s="1"/>
  <c r="L3752" i="1"/>
  <c r="L3519" i="1"/>
  <c r="L3526" i="1" s="1"/>
  <c r="L3532" i="1"/>
  <c r="J782" i="1"/>
  <c r="J769" i="1"/>
  <c r="J776" i="1" s="1"/>
  <c r="J507" i="1"/>
  <c r="J494" i="1"/>
  <c r="J501" i="1" s="1"/>
  <c r="J2817" i="1"/>
  <c r="J2804" i="1"/>
  <c r="J2811" i="1" s="1"/>
  <c r="J2872" i="1"/>
  <c r="J2859" i="1"/>
  <c r="J2866" i="1" s="1"/>
  <c r="J2432" i="1"/>
  <c r="J2419" i="1"/>
  <c r="J2426" i="1" s="1"/>
  <c r="J604" i="1"/>
  <c r="J611" i="1" s="1"/>
  <c r="J617" i="1"/>
  <c r="J1484" i="1"/>
  <c r="J1491" i="1" s="1"/>
  <c r="J1497" i="1"/>
  <c r="J3024" i="1"/>
  <c r="J3031" i="1" s="1"/>
  <c r="J3037" i="1"/>
  <c r="K3299" i="1"/>
  <c r="K3306" i="1" s="1"/>
  <c r="K3312" i="1"/>
  <c r="K2364" i="1"/>
  <c r="K2371" i="1" s="1"/>
  <c r="K2377" i="1"/>
  <c r="K384" i="1"/>
  <c r="K391" i="1" s="1"/>
  <c r="K397" i="1"/>
  <c r="K3629" i="1"/>
  <c r="K3636" i="1" s="1"/>
  <c r="K3642" i="1"/>
  <c r="K3587" i="1"/>
  <c r="K3574" i="1"/>
  <c r="K3581" i="1" s="1"/>
  <c r="K3024" i="1"/>
  <c r="K3031" i="1" s="1"/>
  <c r="K3037" i="1"/>
  <c r="K122" i="1"/>
  <c r="K109" i="1"/>
  <c r="K116" i="1" s="1"/>
  <c r="O2254" i="1"/>
  <c r="O2261" i="1" s="1"/>
  <c r="O2267" i="1"/>
  <c r="O1539" i="1"/>
  <c r="O1546" i="1" s="1"/>
  <c r="O1552" i="1"/>
  <c r="O892" i="1"/>
  <c r="O879" i="1"/>
  <c r="O886" i="1" s="1"/>
  <c r="O1209" i="1"/>
  <c r="O1216" i="1" s="1"/>
  <c r="O1222" i="1"/>
  <c r="O274" i="1"/>
  <c r="O281" i="1" s="1"/>
  <c r="O287" i="1"/>
  <c r="O109" i="1"/>
  <c r="O116" i="1" s="1"/>
  <c r="O122" i="1"/>
  <c r="O3794" i="1"/>
  <c r="O3801" i="1" s="1"/>
  <c r="O3807" i="1"/>
  <c r="O2322" i="1"/>
  <c r="O2309" i="1"/>
  <c r="O2316" i="1" s="1"/>
  <c r="F2859" i="1"/>
  <c r="F2866" i="1" s="1"/>
  <c r="F2872" i="1"/>
  <c r="F122" i="1"/>
  <c r="F109" i="1"/>
  <c r="F116" i="1" s="1"/>
  <c r="F2804" i="1"/>
  <c r="F2811" i="1" s="1"/>
  <c r="F2817" i="1"/>
  <c r="F439" i="1"/>
  <c r="F446" i="1" s="1"/>
  <c r="F452" i="1"/>
  <c r="F934" i="1"/>
  <c r="F941" i="1" s="1"/>
  <c r="F947" i="1"/>
  <c r="F1044" i="1"/>
  <c r="F1051" i="1" s="1"/>
  <c r="F1057" i="1"/>
  <c r="F3739" i="1"/>
  <c r="F3746" i="1" s="1"/>
  <c r="F3752" i="1"/>
  <c r="F507" i="1"/>
  <c r="F494" i="1"/>
  <c r="F501" i="1" s="1"/>
  <c r="G3519" i="1"/>
  <c r="G3526" i="1" s="1"/>
  <c r="G3532" i="1"/>
  <c r="G2309" i="1"/>
  <c r="G2316" i="1" s="1"/>
  <c r="G2322" i="1"/>
  <c r="G164" i="1"/>
  <c r="G171" i="1" s="1"/>
  <c r="G177" i="1"/>
  <c r="G837" i="1"/>
  <c r="G824" i="1"/>
  <c r="G831" i="1" s="1"/>
  <c r="G879" i="1"/>
  <c r="G886" i="1" s="1"/>
  <c r="G892" i="1"/>
  <c r="G219" i="1"/>
  <c r="G226" i="1" s="1"/>
  <c r="G232" i="1"/>
  <c r="G1704" i="1"/>
  <c r="G1711" i="1" s="1"/>
  <c r="G1717" i="1"/>
  <c r="L300" i="12"/>
  <c r="L336" i="12"/>
  <c r="AN322" i="12"/>
  <c r="BP322" i="12" s="1"/>
  <c r="H1479" i="1"/>
  <c r="H1483" i="1"/>
  <c r="H1481" i="1"/>
  <c r="AH1472" i="1"/>
  <c r="H1480" i="1"/>
  <c r="H1482" i="1"/>
  <c r="H2636" i="1"/>
  <c r="H2635" i="1"/>
  <c r="H2637" i="1"/>
  <c r="AH2627" i="1"/>
  <c r="H2634" i="1"/>
  <c r="H3682" i="1"/>
  <c r="H3683" i="1"/>
  <c r="AH3672" i="1"/>
  <c r="H3680" i="1"/>
  <c r="H3681" i="1"/>
  <c r="H3679" i="1"/>
  <c r="H2583" i="1"/>
  <c r="H2582" i="1"/>
  <c r="H2581" i="1"/>
  <c r="AH2572" i="1"/>
  <c r="H2579" i="1"/>
  <c r="H2580" i="1"/>
  <c r="H1538" i="1"/>
  <c r="AH1527" i="1"/>
  <c r="H1537" i="1"/>
  <c r="H1535" i="1"/>
  <c r="H1536" i="1"/>
  <c r="H1534" i="1"/>
  <c r="H3626" i="1"/>
  <c r="H3628" i="1"/>
  <c r="H3624" i="1"/>
  <c r="AH3617" i="1"/>
  <c r="H3627" i="1"/>
  <c r="H3625" i="1"/>
  <c r="H3350" i="1"/>
  <c r="H3349" i="1"/>
  <c r="H3351" i="1"/>
  <c r="H3353" i="1"/>
  <c r="AH3342" i="1"/>
  <c r="H3352" i="1"/>
  <c r="L1919" i="1"/>
  <c r="L1922" i="1"/>
  <c r="L1923" i="1"/>
  <c r="AL1912" i="1"/>
  <c r="L1921" i="1"/>
  <c r="L1920" i="1"/>
  <c r="N3074" i="1"/>
  <c r="AC2255" i="3" s="1"/>
  <c r="N3077" i="1"/>
  <c r="AC2258" i="3" s="1"/>
  <c r="AN3067" i="1"/>
  <c r="N3078" i="1"/>
  <c r="AC2259" i="3" s="1"/>
  <c r="N3076" i="1"/>
  <c r="AC2257" i="3" s="1"/>
  <c r="N3075" i="1"/>
  <c r="AC2256" i="3" s="1"/>
  <c r="N930" i="1"/>
  <c r="N931" i="1"/>
  <c r="N933" i="1"/>
  <c r="N929" i="1"/>
  <c r="N932" i="1"/>
  <c r="AN922" i="1"/>
  <c r="N273" i="1"/>
  <c r="N271" i="1"/>
  <c r="N269" i="1"/>
  <c r="N270" i="1"/>
  <c r="AN262" i="1"/>
  <c r="N272" i="1"/>
  <c r="N2964" i="1"/>
  <c r="AC2175" i="3" s="1"/>
  <c r="N2968" i="1"/>
  <c r="AC2179" i="3" s="1"/>
  <c r="N2965" i="1"/>
  <c r="AC2176" i="3" s="1"/>
  <c r="N2967" i="1"/>
  <c r="AC2178" i="3" s="1"/>
  <c r="AN2957" i="1"/>
  <c r="N2966" i="1"/>
  <c r="AC2177" i="3" s="1"/>
  <c r="N2748" i="1"/>
  <c r="AC2019" i="3" s="1"/>
  <c r="N2745" i="1"/>
  <c r="AC2016" i="3" s="1"/>
  <c r="N2747" i="1"/>
  <c r="AC2018" i="3" s="1"/>
  <c r="N2744" i="1"/>
  <c r="AC2015" i="3" s="1"/>
  <c r="N2746" i="1"/>
  <c r="AC2017" i="3" s="1"/>
  <c r="AN2737" i="1"/>
  <c r="N437" i="1"/>
  <c r="AN427" i="1"/>
  <c r="N436" i="1"/>
  <c r="N435" i="1"/>
  <c r="N438" i="1"/>
  <c r="N434" i="1"/>
  <c r="N216" i="1"/>
  <c r="N215" i="1"/>
  <c r="N218" i="1"/>
  <c r="AN207" i="1"/>
  <c r="N214" i="1"/>
  <c r="N217" i="1"/>
  <c r="N1535" i="1"/>
  <c r="N1538" i="1"/>
  <c r="N1537" i="1"/>
  <c r="AN1527" i="1"/>
  <c r="N1536" i="1"/>
  <c r="N1534" i="1"/>
  <c r="E1480" i="1"/>
  <c r="E1482" i="1"/>
  <c r="E1483" i="1"/>
  <c r="AE1472" i="1"/>
  <c r="E1481" i="1"/>
  <c r="E1479" i="1"/>
  <c r="E3569" i="1"/>
  <c r="E3572" i="1"/>
  <c r="AE3562" i="1"/>
  <c r="E3571" i="1"/>
  <c r="E3573" i="1"/>
  <c r="E3570" i="1"/>
  <c r="P2358" i="1"/>
  <c r="E2361" i="1"/>
  <c r="E2360" i="1"/>
  <c r="AE2352" i="1"/>
  <c r="E2359" i="1"/>
  <c r="E2362" i="1"/>
  <c r="E2363" i="1"/>
  <c r="E2746" i="1"/>
  <c r="E2744" i="1"/>
  <c r="E2748" i="1"/>
  <c r="AE2737" i="1"/>
  <c r="E2745" i="1"/>
  <c r="E2747" i="1"/>
  <c r="AE1582" i="1"/>
  <c r="E1592" i="1"/>
  <c r="E1590" i="1"/>
  <c r="E1589" i="1"/>
  <c r="E1591" i="1"/>
  <c r="E1593" i="1"/>
  <c r="E3352" i="1"/>
  <c r="E3351" i="1"/>
  <c r="E3353" i="1"/>
  <c r="E3349" i="1"/>
  <c r="AE3342" i="1"/>
  <c r="E3350" i="1"/>
  <c r="E768" i="1"/>
  <c r="E764" i="1"/>
  <c r="AE757" i="1"/>
  <c r="E766" i="1"/>
  <c r="E765" i="1"/>
  <c r="E767" i="1"/>
  <c r="H1922" i="1"/>
  <c r="H1921" i="1"/>
  <c r="H1923" i="1"/>
  <c r="H1919" i="1"/>
  <c r="AH1912" i="1"/>
  <c r="H1920" i="1"/>
  <c r="H2111" i="1"/>
  <c r="W1578" i="3"/>
  <c r="AT2142" i="1"/>
  <c r="AT2140" i="1"/>
  <c r="W1576" i="3"/>
  <c r="H2109" i="1"/>
  <c r="M603" i="1"/>
  <c r="M601" i="1"/>
  <c r="AM592" i="1"/>
  <c r="M600" i="1"/>
  <c r="M602" i="1"/>
  <c r="M599" i="1"/>
  <c r="M1536" i="1"/>
  <c r="M1535" i="1"/>
  <c r="M1534" i="1"/>
  <c r="M1538" i="1"/>
  <c r="AM1527" i="1"/>
  <c r="M1537" i="1"/>
  <c r="M3407" i="1"/>
  <c r="AB2498" i="3" s="1"/>
  <c r="AM3397" i="1"/>
  <c r="M3406" i="1"/>
  <c r="AB2497" i="3" s="1"/>
  <c r="M3405" i="1"/>
  <c r="AB2496" i="3" s="1"/>
  <c r="M3408" i="1"/>
  <c r="AB2499" i="3" s="1"/>
  <c r="M3404" i="1"/>
  <c r="AB2495" i="3" s="1"/>
  <c r="M3186" i="1"/>
  <c r="AB2337" i="3" s="1"/>
  <c r="M3188" i="1"/>
  <c r="AB2339" i="3" s="1"/>
  <c r="M3184" i="1"/>
  <c r="AB2335" i="3" s="1"/>
  <c r="AM3177" i="1"/>
  <c r="M3187" i="1"/>
  <c r="AB2338" i="3" s="1"/>
  <c r="M3185" i="1"/>
  <c r="AB2336" i="3" s="1"/>
  <c r="M2967" i="1"/>
  <c r="AB2178" i="3" s="1"/>
  <c r="M2966" i="1"/>
  <c r="AB2177" i="3" s="1"/>
  <c r="AM2957" i="1"/>
  <c r="M2964" i="1"/>
  <c r="AB2175" i="3" s="1"/>
  <c r="M2968" i="1"/>
  <c r="AB2179" i="3" s="1"/>
  <c r="M2965" i="1"/>
  <c r="AB2176" i="3" s="1"/>
  <c r="M2746" i="1"/>
  <c r="AB2017" i="3" s="1"/>
  <c r="M2744" i="1"/>
  <c r="AB2015" i="3" s="1"/>
  <c r="M2745" i="1"/>
  <c r="AB2016" i="3" s="1"/>
  <c r="AM2737" i="1"/>
  <c r="M2748" i="1"/>
  <c r="AB2019" i="3" s="1"/>
  <c r="M2747" i="1"/>
  <c r="AB2018" i="3" s="1"/>
  <c r="M2526" i="1"/>
  <c r="AB1857" i="3" s="1"/>
  <c r="M2525" i="1"/>
  <c r="AB1856" i="3" s="1"/>
  <c r="M2527" i="1"/>
  <c r="AB1858" i="3" s="1"/>
  <c r="AM2517" i="1"/>
  <c r="M2528" i="1"/>
  <c r="AB1859" i="3" s="1"/>
  <c r="M2524" i="1"/>
  <c r="AB1855" i="3" s="1"/>
  <c r="M2306" i="1"/>
  <c r="M2307" i="1"/>
  <c r="M2305" i="1"/>
  <c r="M2308" i="1"/>
  <c r="AM2297" i="1"/>
  <c r="M2304" i="1"/>
  <c r="I2762" i="1"/>
  <c r="I2749" i="1"/>
  <c r="I2756" i="1" s="1"/>
  <c r="I947" i="1"/>
  <c r="I934" i="1"/>
  <c r="I941" i="1" s="1"/>
  <c r="I1044" i="1"/>
  <c r="I1051" i="1" s="1"/>
  <c r="I1057" i="1"/>
  <c r="I2694" i="1"/>
  <c r="I2701" i="1" s="1"/>
  <c r="I2707" i="1"/>
  <c r="I2982" i="1"/>
  <c r="I2969" i="1"/>
  <c r="I2976" i="1" s="1"/>
  <c r="I1869" i="1"/>
  <c r="I1876" i="1" s="1"/>
  <c r="I1882" i="1"/>
  <c r="I2529" i="1"/>
  <c r="I2536" i="1" s="1"/>
  <c r="I2542" i="1"/>
  <c r="N1924" i="1"/>
  <c r="N1931" i="1" s="1"/>
  <c r="N1937" i="1"/>
  <c r="D2487" i="1"/>
  <c r="D2474" i="1"/>
  <c r="D3642" i="1"/>
  <c r="D3629" i="1"/>
  <c r="D3037" i="1"/>
  <c r="D3024" i="1"/>
  <c r="D1827" i="1"/>
  <c r="D1814" i="1"/>
  <c r="D769" i="1"/>
  <c r="D782" i="1"/>
  <c r="D494" i="1"/>
  <c r="D507" i="1"/>
  <c r="D2419" i="1"/>
  <c r="D2432" i="1"/>
  <c r="M2089" i="1"/>
  <c r="M2096" i="1" s="1"/>
  <c r="M2102" i="1"/>
  <c r="E1974" i="1"/>
  <c r="E1978" i="1"/>
  <c r="E1975" i="1"/>
  <c r="E1976" i="1"/>
  <c r="E1977" i="1"/>
  <c r="AE1967" i="1"/>
  <c r="AI2132" i="1"/>
  <c r="I2143" i="1"/>
  <c r="I2141" i="1"/>
  <c r="I2140" i="1"/>
  <c r="I2139" i="1"/>
  <c r="I2142" i="1"/>
  <c r="O1921" i="1"/>
  <c r="O1919" i="1"/>
  <c r="O1923" i="1"/>
  <c r="AO1912" i="1"/>
  <c r="O1922" i="1"/>
  <c r="O1920" i="1"/>
  <c r="F1699" i="1"/>
  <c r="F1703" i="1"/>
  <c r="AF1692" i="1"/>
  <c r="F1702" i="1"/>
  <c r="F1700" i="1"/>
  <c r="F1701" i="1"/>
  <c r="J2032" i="1"/>
  <c r="AJ2022" i="1"/>
  <c r="J2033" i="1"/>
  <c r="J2031" i="1"/>
  <c r="J2030" i="1"/>
  <c r="J2029" i="1"/>
  <c r="L985" i="1"/>
  <c r="L988" i="1"/>
  <c r="L984" i="1"/>
  <c r="L987" i="1"/>
  <c r="L986" i="1"/>
  <c r="AL977" i="1"/>
  <c r="L767" i="1"/>
  <c r="AL757" i="1"/>
  <c r="L765" i="1"/>
  <c r="L764" i="1"/>
  <c r="L766" i="1"/>
  <c r="L768" i="1"/>
  <c r="L544" i="1"/>
  <c r="AL537" i="1"/>
  <c r="L548" i="1"/>
  <c r="L547" i="1"/>
  <c r="L546" i="1"/>
  <c r="L545" i="1"/>
  <c r="L328" i="1"/>
  <c r="L326" i="1"/>
  <c r="L324" i="1"/>
  <c r="L325" i="1"/>
  <c r="AL317" i="1"/>
  <c r="L327" i="1"/>
  <c r="AL42" i="1"/>
  <c r="L53" i="1"/>
  <c r="L50" i="1"/>
  <c r="L51" i="1"/>
  <c r="L52" i="1"/>
  <c r="L49" i="1"/>
  <c r="L12" i="1"/>
  <c r="L13" i="1" s="1"/>
  <c r="L1812" i="1"/>
  <c r="AL1802" i="1"/>
  <c r="L1813" i="1"/>
  <c r="L1811" i="1"/>
  <c r="L1810" i="1"/>
  <c r="L1809" i="1"/>
  <c r="AL2297" i="1"/>
  <c r="L2304" i="1"/>
  <c r="L2308" i="1"/>
  <c r="L2306" i="1"/>
  <c r="L2305" i="1"/>
  <c r="L2307" i="1"/>
  <c r="J162" i="1"/>
  <c r="J161" i="1"/>
  <c r="J160" i="1"/>
  <c r="AJ152" i="1"/>
  <c r="J163" i="1"/>
  <c r="J159" i="1"/>
  <c r="J3405" i="1"/>
  <c r="Y2496" i="3" s="1"/>
  <c r="J3406" i="1"/>
  <c r="Y2497" i="3" s="1"/>
  <c r="AJ3397" i="1"/>
  <c r="J3407" i="1"/>
  <c r="Y2498" i="3" s="1"/>
  <c r="J3404" i="1"/>
  <c r="Y2495" i="3" s="1"/>
  <c r="J3408" i="1"/>
  <c r="Y2499" i="3" s="1"/>
  <c r="J438" i="1"/>
  <c r="J436" i="1"/>
  <c r="AJ427" i="1"/>
  <c r="J437" i="1"/>
  <c r="J435" i="1"/>
  <c r="J434" i="1"/>
  <c r="J3351" i="1"/>
  <c r="Y2457" i="3" s="1"/>
  <c r="J3349" i="1"/>
  <c r="Y2455" i="3" s="1"/>
  <c r="J3350" i="1"/>
  <c r="Y2456" i="3" s="1"/>
  <c r="AJ3342" i="1"/>
  <c r="J3352" i="1"/>
  <c r="Y2458" i="3" s="1"/>
  <c r="AJ867" i="1"/>
  <c r="J874" i="1"/>
  <c r="J877" i="1"/>
  <c r="J876" i="1"/>
  <c r="J875" i="1"/>
  <c r="J878" i="1"/>
  <c r="J2524" i="1"/>
  <c r="Y1855" i="3" s="1"/>
  <c r="J2528" i="1"/>
  <c r="Y1859" i="3" s="1"/>
  <c r="J2527" i="1"/>
  <c r="Y1858" i="3" s="1"/>
  <c r="AJ2517" i="1"/>
  <c r="J2526" i="1"/>
  <c r="Y1857" i="3" s="1"/>
  <c r="J2525" i="1"/>
  <c r="Y1856" i="3" s="1"/>
  <c r="J106" i="1"/>
  <c r="J107" i="1"/>
  <c r="J105" i="1"/>
  <c r="AJ97" i="1"/>
  <c r="J104" i="1"/>
  <c r="J108" i="1"/>
  <c r="J1262" i="1"/>
  <c r="AJ1252" i="1"/>
  <c r="J1259" i="1"/>
  <c r="J1261" i="1"/>
  <c r="J1263" i="1"/>
  <c r="J1260" i="1"/>
  <c r="K1593" i="1"/>
  <c r="K1591" i="1"/>
  <c r="K1589" i="1"/>
  <c r="AK1582" i="1"/>
  <c r="K1590" i="1"/>
  <c r="K1592" i="1"/>
  <c r="K2858" i="1"/>
  <c r="Z2099" i="3" s="1"/>
  <c r="K2855" i="1"/>
  <c r="Z2096" i="3" s="1"/>
  <c r="AK2847" i="1"/>
  <c r="K2857" i="1"/>
  <c r="Z2098" i="3" s="1"/>
  <c r="K2856" i="1"/>
  <c r="Z2097" i="3" s="1"/>
  <c r="K2854" i="1"/>
  <c r="Z2095" i="3" s="1"/>
  <c r="K271" i="1"/>
  <c r="AK262" i="1"/>
  <c r="K269" i="1"/>
  <c r="K270" i="1"/>
  <c r="K272" i="1"/>
  <c r="K273" i="1"/>
  <c r="K548" i="1"/>
  <c r="K547" i="1"/>
  <c r="K544" i="1"/>
  <c r="AK537" i="1"/>
  <c r="K546" i="1"/>
  <c r="K545" i="1"/>
  <c r="K1482" i="1"/>
  <c r="AK1472" i="1"/>
  <c r="K1479" i="1"/>
  <c r="K1481" i="1"/>
  <c r="K1480" i="1"/>
  <c r="K1483" i="1"/>
  <c r="K3683" i="1"/>
  <c r="Z2699" i="3" s="1"/>
  <c r="AK3672" i="1"/>
  <c r="K3679" i="1"/>
  <c r="Z2695" i="3" s="1"/>
  <c r="K3681" i="1"/>
  <c r="Z2697" i="3" s="1"/>
  <c r="K3682" i="1"/>
  <c r="Z2698" i="3" s="1"/>
  <c r="K3680" i="1"/>
  <c r="Z2696" i="3" s="1"/>
  <c r="AK3342" i="1"/>
  <c r="K3350" i="1"/>
  <c r="Z2456" i="3" s="1"/>
  <c r="K3352" i="1"/>
  <c r="Z2458" i="3" s="1"/>
  <c r="K3351" i="1"/>
  <c r="Z2457" i="3" s="1"/>
  <c r="K3353" i="1"/>
  <c r="Z2459" i="3" s="1"/>
  <c r="K3349" i="1"/>
  <c r="Z2455" i="3" s="1"/>
  <c r="K2252" i="1"/>
  <c r="K2250" i="1"/>
  <c r="AK2242" i="1"/>
  <c r="K2251" i="1"/>
  <c r="K2253" i="1"/>
  <c r="K2249" i="1"/>
  <c r="O3295" i="1"/>
  <c r="AD2416" i="3" s="1"/>
  <c r="O3298" i="1"/>
  <c r="AD2419" i="3" s="1"/>
  <c r="O3296" i="1"/>
  <c r="AD2417" i="3" s="1"/>
  <c r="AO3287" i="1"/>
  <c r="O3297" i="1"/>
  <c r="AD2418" i="3" s="1"/>
  <c r="O3294" i="1"/>
  <c r="AD2415" i="3" s="1"/>
  <c r="O710" i="1"/>
  <c r="AO702" i="1"/>
  <c r="O713" i="1"/>
  <c r="O709" i="1"/>
  <c r="O712" i="1"/>
  <c r="O711" i="1"/>
  <c r="O491" i="1"/>
  <c r="O492" i="1"/>
  <c r="O490" i="1"/>
  <c r="O489" i="1"/>
  <c r="O493" i="1"/>
  <c r="AO482" i="1"/>
  <c r="O2580" i="1"/>
  <c r="AD1896" i="3" s="1"/>
  <c r="O2582" i="1"/>
  <c r="AD1898" i="3" s="1"/>
  <c r="O2579" i="1"/>
  <c r="AD1895" i="3" s="1"/>
  <c r="AO2572" i="1"/>
  <c r="O2581" i="1"/>
  <c r="AD1897" i="3" s="1"/>
  <c r="O2583" i="1"/>
  <c r="AD1899" i="3" s="1"/>
  <c r="O2362" i="1"/>
  <c r="AO2352" i="1"/>
  <c r="O2360" i="1"/>
  <c r="O2361" i="1"/>
  <c r="O2359" i="1"/>
  <c r="O2363" i="1"/>
  <c r="AO1857" i="1"/>
  <c r="O1866" i="1"/>
  <c r="O1868" i="1"/>
  <c r="O1865" i="1"/>
  <c r="O1864" i="1"/>
  <c r="O1867" i="1"/>
  <c r="AO3727" i="1"/>
  <c r="O3736" i="1"/>
  <c r="AD2737" i="3" s="1"/>
  <c r="O3738" i="1"/>
  <c r="AD2739" i="3" s="1"/>
  <c r="O3734" i="1"/>
  <c r="AD2735" i="3" s="1"/>
  <c r="O3735" i="1"/>
  <c r="AD2736" i="3" s="1"/>
  <c r="O3737" i="1"/>
  <c r="AD2738" i="3" s="1"/>
  <c r="O932" i="1"/>
  <c r="O933" i="1"/>
  <c r="AO922" i="1"/>
  <c r="O931" i="1"/>
  <c r="O930" i="1"/>
  <c r="O929" i="1"/>
  <c r="AF3012" i="1"/>
  <c r="F3020" i="1"/>
  <c r="F3021" i="1"/>
  <c r="F3022" i="1"/>
  <c r="F3023" i="1"/>
  <c r="F3019" i="1"/>
  <c r="F3352" i="1"/>
  <c r="F3351" i="1"/>
  <c r="F3350" i="1"/>
  <c r="F3353" i="1"/>
  <c r="F3349" i="1"/>
  <c r="AF3342" i="1"/>
  <c r="F3239" i="1"/>
  <c r="F3241" i="1"/>
  <c r="F3242" i="1"/>
  <c r="AF3232" i="1"/>
  <c r="F3240" i="1"/>
  <c r="F3243" i="1"/>
  <c r="F1094" i="1"/>
  <c r="AF1087" i="1"/>
  <c r="F1095" i="1"/>
  <c r="F1097" i="1"/>
  <c r="F1098" i="1"/>
  <c r="F1096" i="1"/>
  <c r="F1865" i="1"/>
  <c r="F1867" i="1"/>
  <c r="AF1857" i="1"/>
  <c r="F1868" i="1"/>
  <c r="F1866" i="1"/>
  <c r="F1864" i="1"/>
  <c r="F3295" i="1"/>
  <c r="F3296" i="1"/>
  <c r="AF3287" i="1"/>
  <c r="F3298" i="1"/>
  <c r="F3294" i="1"/>
  <c r="F3297" i="1"/>
  <c r="F603" i="1"/>
  <c r="F601" i="1"/>
  <c r="F599" i="1"/>
  <c r="F600" i="1"/>
  <c r="AF592" i="1"/>
  <c r="F602" i="1"/>
  <c r="AG3067" i="1"/>
  <c r="G3074" i="1"/>
  <c r="G3078" i="1"/>
  <c r="G3076" i="1"/>
  <c r="G3075" i="1"/>
  <c r="G3077" i="1"/>
  <c r="G2857" i="1"/>
  <c r="G2856" i="1"/>
  <c r="G2854" i="1"/>
  <c r="AG2847" i="1"/>
  <c r="G2858" i="1"/>
  <c r="G2855" i="1"/>
  <c r="G3793" i="1"/>
  <c r="G3792" i="1"/>
  <c r="G3789" i="1"/>
  <c r="AG3782" i="1"/>
  <c r="G3791" i="1"/>
  <c r="G3790" i="1"/>
  <c r="AG3122" i="1"/>
  <c r="G3130" i="1"/>
  <c r="G3133" i="1"/>
  <c r="G3131" i="1"/>
  <c r="G3129" i="1"/>
  <c r="G3132" i="1"/>
  <c r="G434" i="1"/>
  <c r="G435" i="1"/>
  <c r="G437" i="1"/>
  <c r="G436" i="1"/>
  <c r="AG427" i="1"/>
  <c r="G438" i="1"/>
  <c r="G1261" i="1"/>
  <c r="G1262" i="1"/>
  <c r="G1263" i="1"/>
  <c r="AG1252" i="1"/>
  <c r="G1259" i="1"/>
  <c r="G1260" i="1"/>
  <c r="G2967" i="1"/>
  <c r="G2964" i="1"/>
  <c r="G2966" i="1"/>
  <c r="AG2957" i="1"/>
  <c r="G2965" i="1"/>
  <c r="H1591" i="1"/>
  <c r="AH1582" i="1"/>
  <c r="H1593" i="1"/>
  <c r="H1590" i="1"/>
  <c r="H1592" i="1"/>
  <c r="H1589" i="1"/>
  <c r="H1261" i="1"/>
  <c r="H1262" i="1"/>
  <c r="H1263" i="1"/>
  <c r="AH1252" i="1"/>
  <c r="H1259" i="1"/>
  <c r="H1260" i="1"/>
  <c r="H768" i="1"/>
  <c r="H767" i="1"/>
  <c r="AH757" i="1"/>
  <c r="H766" i="1"/>
  <c r="H765" i="1"/>
  <c r="H764" i="1"/>
  <c r="H2745" i="1"/>
  <c r="AH2737" i="1"/>
  <c r="H2744" i="1"/>
  <c r="H2747" i="1"/>
  <c r="H2746" i="1"/>
  <c r="AT3023" i="1"/>
  <c r="AH3012" i="1"/>
  <c r="H3020" i="1"/>
  <c r="H3022" i="1"/>
  <c r="H3021" i="1"/>
  <c r="H3019" i="1"/>
  <c r="H1372" i="1"/>
  <c r="H1371" i="1"/>
  <c r="H1369" i="1"/>
  <c r="H1370" i="1"/>
  <c r="AH1362" i="1"/>
  <c r="H270" i="1"/>
  <c r="H271" i="1"/>
  <c r="H269" i="1"/>
  <c r="H273" i="1"/>
  <c r="H272" i="1"/>
  <c r="AH262" i="1"/>
  <c r="H654" i="1"/>
  <c r="H657" i="1"/>
  <c r="H656" i="1"/>
  <c r="AH647" i="1"/>
  <c r="H658" i="1"/>
  <c r="H655" i="1"/>
  <c r="L2085" i="1"/>
  <c r="L2086" i="1"/>
  <c r="AL2077" i="1"/>
  <c r="L2087" i="1"/>
  <c r="L2084" i="1"/>
  <c r="L2088" i="1"/>
  <c r="AN3342" i="1"/>
  <c r="N3349" i="1"/>
  <c r="AC2455" i="3" s="1"/>
  <c r="N3351" i="1"/>
  <c r="AC2457" i="3" s="1"/>
  <c r="N3350" i="1"/>
  <c r="AC2456" i="3" s="1"/>
  <c r="N3352" i="1"/>
  <c r="AC2458" i="3" s="1"/>
  <c r="N3353" i="1"/>
  <c r="AC2459" i="3" s="1"/>
  <c r="AN3122" i="1"/>
  <c r="N3129" i="1"/>
  <c r="AC2295" i="3" s="1"/>
  <c r="N3131" i="1"/>
  <c r="AC2297" i="3" s="1"/>
  <c r="N3133" i="1"/>
  <c r="AC2299" i="3" s="1"/>
  <c r="N3130" i="1"/>
  <c r="AC2296" i="3" s="1"/>
  <c r="N3132" i="1"/>
  <c r="AC2298" i="3" s="1"/>
  <c r="N1645" i="1"/>
  <c r="N1647" i="1"/>
  <c r="N1648" i="1"/>
  <c r="AN1637" i="1"/>
  <c r="N1644" i="1"/>
  <c r="N1646" i="1"/>
  <c r="N875" i="1"/>
  <c r="N877" i="1"/>
  <c r="N876" i="1"/>
  <c r="AN867" i="1"/>
  <c r="N874" i="1"/>
  <c r="N878" i="1"/>
  <c r="N657" i="1"/>
  <c r="AN647" i="1"/>
  <c r="N654" i="1"/>
  <c r="N658" i="1"/>
  <c r="N655" i="1"/>
  <c r="N656" i="1"/>
  <c r="AN152" i="1"/>
  <c r="N162" i="1"/>
  <c r="N159" i="1"/>
  <c r="N160" i="1"/>
  <c r="N161" i="1"/>
  <c r="N163" i="1"/>
  <c r="N3461" i="1"/>
  <c r="AC2537" i="3" s="1"/>
  <c r="AN3452" i="1"/>
  <c r="N3460" i="1"/>
  <c r="AC2536" i="3" s="1"/>
  <c r="N3459" i="1"/>
  <c r="AC2535" i="3" s="1"/>
  <c r="N3463" i="1"/>
  <c r="AC2539" i="3" s="1"/>
  <c r="N3462" i="1"/>
  <c r="AC2538" i="3" s="1"/>
  <c r="N987" i="1"/>
  <c r="AN977" i="1"/>
  <c r="N988" i="1"/>
  <c r="N985" i="1"/>
  <c r="N984" i="1"/>
  <c r="N986" i="1"/>
  <c r="AE42" i="1"/>
  <c r="E50" i="1"/>
  <c r="E49" i="1"/>
  <c r="E53" i="1"/>
  <c r="E51" i="1"/>
  <c r="E52" i="1"/>
  <c r="E12" i="1"/>
  <c r="E13" i="1" s="1"/>
  <c r="P48" i="1"/>
  <c r="E1098" i="1"/>
  <c r="AE1087" i="1"/>
  <c r="E1097" i="1"/>
  <c r="E1095" i="1"/>
  <c r="E1094" i="1"/>
  <c r="E1096" i="1"/>
  <c r="E2857" i="1"/>
  <c r="E2854" i="1"/>
  <c r="AE2847" i="1"/>
  <c r="E2856" i="1"/>
  <c r="E2858" i="1"/>
  <c r="E2855" i="1"/>
  <c r="E1152" i="1"/>
  <c r="AE1142" i="1"/>
  <c r="E1151" i="1"/>
  <c r="E1153" i="1"/>
  <c r="E1150" i="1"/>
  <c r="E1149" i="1"/>
  <c r="AE3397" i="1"/>
  <c r="E3408" i="1"/>
  <c r="E3405" i="1"/>
  <c r="E3407" i="1"/>
  <c r="E3406" i="1"/>
  <c r="E3404" i="1"/>
  <c r="E2801" i="1"/>
  <c r="E2803" i="1"/>
  <c r="E2800" i="1"/>
  <c r="E2802" i="1"/>
  <c r="E2799" i="1"/>
  <c r="AE2792" i="1"/>
  <c r="E1260" i="1"/>
  <c r="E1263" i="1"/>
  <c r="E1262" i="1"/>
  <c r="E1259" i="1"/>
  <c r="E1261" i="1"/>
  <c r="AE1252" i="1"/>
  <c r="J2142" i="1"/>
  <c r="J2139" i="1"/>
  <c r="J2141" i="1"/>
  <c r="J2143" i="1"/>
  <c r="J2140" i="1"/>
  <c r="AJ2132" i="1"/>
  <c r="H1700" i="1"/>
  <c r="H1701" i="1"/>
  <c r="H1699" i="1"/>
  <c r="H1702" i="1"/>
  <c r="AH1692" i="1"/>
  <c r="H1703" i="1"/>
  <c r="E1314" i="1"/>
  <c r="E1316" i="1"/>
  <c r="E1318" i="1"/>
  <c r="AE1307" i="1"/>
  <c r="E1315" i="1"/>
  <c r="E1317" i="1"/>
  <c r="E2252" i="1"/>
  <c r="E2249" i="1"/>
  <c r="E2253" i="1"/>
  <c r="E2250" i="1"/>
  <c r="AE2242" i="1"/>
  <c r="E2251" i="1"/>
  <c r="P2248" i="1"/>
  <c r="AE702" i="1"/>
  <c r="E709" i="1"/>
  <c r="E711" i="1"/>
  <c r="E713" i="1"/>
  <c r="E710" i="1"/>
  <c r="E712" i="1"/>
  <c r="AH2022" i="1"/>
  <c r="H2033" i="1"/>
  <c r="H2032" i="1"/>
  <c r="H2029" i="1"/>
  <c r="H2031" i="1"/>
  <c r="H2030" i="1"/>
  <c r="V2774" i="3" l="1"/>
  <c r="AD2774" i="3"/>
  <c r="AB2774" i="3"/>
  <c r="U2774" i="3"/>
  <c r="X2774" i="3"/>
  <c r="Y1894" i="3"/>
  <c r="AB2454" i="3"/>
  <c r="AB2654" i="3"/>
  <c r="W2774" i="3"/>
  <c r="AA2014" i="3"/>
  <c r="Z2774" i="3"/>
  <c r="AA2774" i="3"/>
  <c r="J2072" i="1"/>
  <c r="J2071" i="1" s="1"/>
  <c r="J2065" i="1"/>
  <c r="J2083" i="1" s="1"/>
  <c r="AE2777" i="3"/>
  <c r="S2774" i="3"/>
  <c r="BP300" i="12"/>
  <c r="BP336" i="12"/>
  <c r="BS300" i="12"/>
  <c r="BS336" i="12"/>
  <c r="J1687" i="1"/>
  <c r="J1686" i="1" s="1"/>
  <c r="J1680" i="1"/>
  <c r="J1698" i="1" s="1"/>
  <c r="S2765" i="3"/>
  <c r="AE2765" i="3" s="1"/>
  <c r="AE2771" i="3"/>
  <c r="BN300" i="12"/>
  <c r="BN336" i="12"/>
  <c r="AB2294" i="3"/>
  <c r="X2014" i="3"/>
  <c r="AE2780" i="3"/>
  <c r="S138" i="4"/>
  <c r="AA2494" i="3"/>
  <c r="Y2375" i="3"/>
  <c r="J3232" i="1"/>
  <c r="AC2374" i="3"/>
  <c r="AD2294" i="3"/>
  <c r="Z2014" i="3"/>
  <c r="Z2054" i="3"/>
  <c r="Y2134" i="3"/>
  <c r="AB2054" i="3"/>
  <c r="AD1934" i="3"/>
  <c r="AD2134" i="3"/>
  <c r="Z1854" i="3"/>
  <c r="Y2374" i="3"/>
  <c r="I1439" i="1"/>
  <c r="Z2174" i="3"/>
  <c r="Y2574" i="3"/>
  <c r="AA2094" i="3"/>
  <c r="AB2534" i="3"/>
  <c r="AB2734" i="3"/>
  <c r="AD2374" i="3"/>
  <c r="AD2094" i="3"/>
  <c r="AD2454" i="3"/>
  <c r="AB2214" i="3"/>
  <c r="AC2534" i="3"/>
  <c r="AC2614" i="3"/>
  <c r="Y1974" i="3"/>
  <c r="AD2174" i="3"/>
  <c r="AC2294" i="3"/>
  <c r="Y1854" i="3"/>
  <c r="Z2214" i="3"/>
  <c r="Z2414" i="3"/>
  <c r="Y2054" i="3"/>
  <c r="AC1854" i="3"/>
  <c r="AC1974" i="3"/>
  <c r="AD2494" i="3"/>
  <c r="AB1894" i="3"/>
  <c r="AB1934" i="3"/>
  <c r="AB2334" i="3"/>
  <c r="AC2014" i="3"/>
  <c r="AC1934" i="3"/>
  <c r="Y1934" i="3"/>
  <c r="AA2614" i="3"/>
  <c r="AA2534" i="3"/>
  <c r="Z2134" i="3"/>
  <c r="AA2214" i="3"/>
  <c r="AC1894" i="3"/>
  <c r="AD2534" i="3"/>
  <c r="Z1934" i="3"/>
  <c r="AB2574" i="3"/>
  <c r="AC2094" i="3"/>
  <c r="AC2334" i="3"/>
  <c r="AD2614" i="3"/>
  <c r="Z2494" i="3"/>
  <c r="AA2654" i="3"/>
  <c r="AC2054" i="3"/>
  <c r="Y2334" i="3"/>
  <c r="Z2614" i="3"/>
  <c r="Z2654" i="3"/>
  <c r="AA2734" i="3"/>
  <c r="AC2134" i="3"/>
  <c r="Z2334" i="3"/>
  <c r="Y2734" i="3"/>
  <c r="Y2014" i="3"/>
  <c r="AA2134" i="3"/>
  <c r="AA2294" i="3"/>
  <c r="AA2454" i="3"/>
  <c r="Z2574" i="3"/>
  <c r="AD2414" i="3"/>
  <c r="Z2454" i="3"/>
  <c r="AB1854" i="3"/>
  <c r="AB2494" i="3"/>
  <c r="AC2254" i="3"/>
  <c r="AD1854" i="3"/>
  <c r="Y2534" i="3"/>
  <c r="AC2214" i="3"/>
  <c r="Y2174" i="3"/>
  <c r="AC2454" i="3"/>
  <c r="AD1894" i="3"/>
  <c r="Z2694" i="3"/>
  <c r="Y2454" i="3"/>
  <c r="AD2734" i="3"/>
  <c r="Z2094" i="3"/>
  <c r="Y2494" i="3"/>
  <c r="AB2014" i="3"/>
  <c r="AB2174" i="3"/>
  <c r="AC2174" i="3"/>
  <c r="AD2214" i="3"/>
  <c r="Z1894" i="3"/>
  <c r="Y2414" i="3"/>
  <c r="AA1934" i="3"/>
  <c r="AB2374" i="3"/>
  <c r="AD2654" i="3"/>
  <c r="Z2734" i="3"/>
  <c r="Z2254" i="3"/>
  <c r="Y2614" i="3"/>
  <c r="AC2734" i="3"/>
  <c r="AB2254" i="3"/>
  <c r="AC2654" i="3"/>
  <c r="AC2694" i="3"/>
  <c r="AC2494" i="3"/>
  <c r="Y2254" i="3"/>
  <c r="AA1854" i="3"/>
  <c r="AB2614" i="3"/>
  <c r="Z2294" i="3"/>
  <c r="AA2374" i="3"/>
  <c r="AA1974" i="3"/>
  <c r="Y2654" i="3"/>
  <c r="AC2414" i="3"/>
  <c r="AD2014" i="3"/>
  <c r="AD2334" i="3"/>
  <c r="AD2054" i="3"/>
  <c r="AD2574" i="3"/>
  <c r="AA2254" i="3"/>
  <c r="AA2414" i="3"/>
  <c r="AB2694" i="3"/>
  <c r="AA1894" i="3"/>
  <c r="AD2694" i="3"/>
  <c r="Y2694" i="3"/>
  <c r="AD1974" i="3"/>
  <c r="Z2374" i="3"/>
  <c r="AA2694" i="3"/>
  <c r="AB2094" i="3"/>
  <c r="AB2414" i="3"/>
  <c r="AC2574" i="3"/>
  <c r="Z1974" i="3"/>
  <c r="AA2334" i="3"/>
  <c r="AA2174" i="3"/>
  <c r="AB1974" i="3"/>
  <c r="AB2134" i="3"/>
  <c r="Y2214" i="3"/>
  <c r="Y2094" i="3"/>
  <c r="AA2574" i="3"/>
  <c r="AD2254" i="3"/>
  <c r="Z2534" i="3"/>
  <c r="Y2294" i="3"/>
  <c r="AA2054" i="3"/>
  <c r="S3813" i="1"/>
  <c r="AB3816" i="1"/>
  <c r="V3815" i="1"/>
  <c r="I1433" i="1"/>
  <c r="I1049" i="3"/>
  <c r="I1045" i="3" s="1"/>
  <c r="I1084" i="3" s="1"/>
  <c r="X3816" i="1"/>
  <c r="AT2029" i="1"/>
  <c r="H2022" i="1"/>
  <c r="V2022" i="1" s="1"/>
  <c r="W1495" i="3"/>
  <c r="H1998" i="1"/>
  <c r="E681" i="1"/>
  <c r="AQ712" i="1"/>
  <c r="T538" i="3"/>
  <c r="T535" i="3"/>
  <c r="AQ709" i="1"/>
  <c r="E678" i="1"/>
  <c r="E702" i="1"/>
  <c r="S702" i="1" s="1"/>
  <c r="E2221" i="1"/>
  <c r="E2258" i="1" s="1"/>
  <c r="AQ2252" i="1"/>
  <c r="T979" i="3"/>
  <c r="E1287" i="1"/>
  <c r="AQ1318" i="1"/>
  <c r="W1256" i="3"/>
  <c r="H1669" i="1"/>
  <c r="AT1700" i="1"/>
  <c r="AV2141" i="1"/>
  <c r="Y1577" i="3"/>
  <c r="J2110" i="1"/>
  <c r="T937" i="3"/>
  <c r="AQ1261" i="1"/>
  <c r="E1230" i="1"/>
  <c r="AQ1260" i="1"/>
  <c r="E1229" i="1"/>
  <c r="T936" i="3"/>
  <c r="E2769" i="1"/>
  <c r="AQ2800" i="1"/>
  <c r="T2056" i="3"/>
  <c r="T2497" i="3"/>
  <c r="AQ3406" i="1"/>
  <c r="E3375" i="1"/>
  <c r="AQ1151" i="1"/>
  <c r="E1120" i="1"/>
  <c r="E1157" i="1" s="1"/>
  <c r="E1164" i="1" s="1"/>
  <c r="E2827" i="1"/>
  <c r="T2099" i="3"/>
  <c r="AQ2858" i="1"/>
  <c r="T2098" i="3"/>
  <c r="AQ2857" i="1"/>
  <c r="E2826" i="1"/>
  <c r="AQ1097" i="1"/>
  <c r="T818" i="3"/>
  <c r="E1066" i="1"/>
  <c r="H1999" i="1"/>
  <c r="AT2030" i="1"/>
  <c r="W1496" i="3"/>
  <c r="AT2033" i="1"/>
  <c r="H2002" i="1"/>
  <c r="W1499" i="3"/>
  <c r="AQ713" i="1"/>
  <c r="T539" i="3"/>
  <c r="E682" i="1"/>
  <c r="AQ2253" i="1"/>
  <c r="E2222" i="1"/>
  <c r="T1659" i="3"/>
  <c r="P2253" i="1"/>
  <c r="P2247" i="1" s="1"/>
  <c r="T976" i="3"/>
  <c r="E1284" i="1"/>
  <c r="AQ1315" i="1"/>
  <c r="T975" i="3"/>
  <c r="AQ1314" i="1"/>
  <c r="E1307" i="1"/>
  <c r="S1307" i="1" s="1"/>
  <c r="E1283" i="1"/>
  <c r="H1692" i="1"/>
  <c r="V1692" i="1" s="1"/>
  <c r="W1255" i="3"/>
  <c r="H1668" i="1"/>
  <c r="AT1699" i="1"/>
  <c r="Y1576" i="3"/>
  <c r="AV2140" i="1"/>
  <c r="J2109" i="1"/>
  <c r="AV2142" i="1"/>
  <c r="Y1578" i="3"/>
  <c r="J2111" i="1"/>
  <c r="E1231" i="1"/>
  <c r="AQ1262" i="1"/>
  <c r="T938" i="3"/>
  <c r="T2055" i="3"/>
  <c r="AQ2799" i="1"/>
  <c r="E2792" i="1"/>
  <c r="S2792" i="1" s="1"/>
  <c r="E2768" i="1"/>
  <c r="AQ2801" i="1"/>
  <c r="T2057" i="3"/>
  <c r="E2770" i="1"/>
  <c r="T2496" i="3"/>
  <c r="AQ3405" i="1"/>
  <c r="E3374" i="1"/>
  <c r="AQ1150" i="1"/>
  <c r="E1119" i="1"/>
  <c r="AQ1152" i="1"/>
  <c r="E1121" i="1"/>
  <c r="E1158" i="1" s="1"/>
  <c r="E1165" i="1" s="1"/>
  <c r="E1063" i="1"/>
  <c r="AQ1094" i="1"/>
  <c r="T815" i="3"/>
  <c r="E1087" i="1"/>
  <c r="S1087" i="1" s="1"/>
  <c r="T819" i="3"/>
  <c r="AQ1098" i="1"/>
  <c r="E1067" i="1"/>
  <c r="AQ51" i="1"/>
  <c r="E7" i="1"/>
  <c r="E20" i="1"/>
  <c r="N957" i="1"/>
  <c r="AC739" i="3"/>
  <c r="AZ988" i="1"/>
  <c r="N3432" i="1"/>
  <c r="AZ3463" i="1"/>
  <c r="AZ3461" i="1"/>
  <c r="N3430" i="1"/>
  <c r="AC135" i="3"/>
  <c r="AZ159" i="1"/>
  <c r="N128" i="1"/>
  <c r="N152" i="1"/>
  <c r="AB152" i="1" s="1"/>
  <c r="AC496" i="3"/>
  <c r="N624" i="1"/>
  <c r="AZ655" i="1"/>
  <c r="N626" i="1"/>
  <c r="AC498" i="3"/>
  <c r="AZ657" i="1"/>
  <c r="AC657" i="3"/>
  <c r="AZ876" i="1"/>
  <c r="N845" i="1"/>
  <c r="AZ1644" i="1"/>
  <c r="N1613" i="1"/>
  <c r="AC1215" i="3"/>
  <c r="N1637" i="1"/>
  <c r="AB1637" i="1" s="1"/>
  <c r="AZ1645" i="1"/>
  <c r="AC1216" i="3"/>
  <c r="N1614" i="1"/>
  <c r="AZ3131" i="1"/>
  <c r="N3100" i="1"/>
  <c r="AZ3352" i="1"/>
  <c r="N3321" i="1"/>
  <c r="AT658" i="1"/>
  <c r="H627" i="1"/>
  <c r="W499" i="3"/>
  <c r="H623" i="1"/>
  <c r="W495" i="3"/>
  <c r="AT654" i="1"/>
  <c r="H647" i="1"/>
  <c r="V647" i="1" s="1"/>
  <c r="AT269" i="1"/>
  <c r="H262" i="1"/>
  <c r="V262" i="1" s="1"/>
  <c r="H238" i="1"/>
  <c r="W215" i="3"/>
  <c r="AT1370" i="1"/>
  <c r="W1016" i="3"/>
  <c r="W1014" i="3" s="1"/>
  <c r="H1339" i="1"/>
  <c r="AT3019" i="1"/>
  <c r="H3012" i="1"/>
  <c r="V3012" i="1" s="1"/>
  <c r="H2988" i="1"/>
  <c r="H3025" i="1" s="1"/>
  <c r="H3032" i="1" s="1"/>
  <c r="H2713" i="1"/>
  <c r="H2750" i="1" s="1"/>
  <c r="H2757" i="1" s="1"/>
  <c r="H2737" i="1"/>
  <c r="V2737" i="1" s="1"/>
  <c r="AT2744" i="1"/>
  <c r="H734" i="1"/>
  <c r="AT765" i="1"/>
  <c r="W576" i="3"/>
  <c r="H737" i="1"/>
  <c r="AT768" i="1"/>
  <c r="W579" i="3"/>
  <c r="W939" i="3"/>
  <c r="H1232" i="1"/>
  <c r="AT1263" i="1"/>
  <c r="W1178" i="3"/>
  <c r="H1561" i="1"/>
  <c r="AT1592" i="1"/>
  <c r="AT1591" i="1"/>
  <c r="W1177" i="3"/>
  <c r="H1560" i="1"/>
  <c r="G2933" i="1"/>
  <c r="G2970" i="1" s="1"/>
  <c r="G2977" i="1" s="1"/>
  <c r="G2957" i="1"/>
  <c r="U2957" i="1" s="1"/>
  <c r="AS2964" i="1"/>
  <c r="G407" i="1"/>
  <c r="AS438" i="1"/>
  <c r="G404" i="1"/>
  <c r="AS435" i="1"/>
  <c r="AS3131" i="1"/>
  <c r="V2297" i="3"/>
  <c r="G3100" i="1"/>
  <c r="AS3790" i="1"/>
  <c r="G3759" i="1"/>
  <c r="G3761" i="1"/>
  <c r="AS3792" i="1"/>
  <c r="AS3077" i="1"/>
  <c r="V2258" i="3"/>
  <c r="G3046" i="1"/>
  <c r="AS3074" i="1"/>
  <c r="G3067" i="1"/>
  <c r="U3067" i="1" s="1"/>
  <c r="G3043" i="1"/>
  <c r="V2255" i="3"/>
  <c r="U456" i="3"/>
  <c r="F569" i="1"/>
  <c r="AR600" i="1"/>
  <c r="U2418" i="3"/>
  <c r="AR3297" i="1"/>
  <c r="F3266" i="1"/>
  <c r="U2417" i="3"/>
  <c r="AR3296" i="1"/>
  <c r="F3265" i="1"/>
  <c r="U1379" i="3"/>
  <c r="F1837" i="1"/>
  <c r="AR1868" i="1"/>
  <c r="U817" i="3"/>
  <c r="AR1096" i="1"/>
  <c r="F1065" i="1"/>
  <c r="AR3351" i="1"/>
  <c r="U2457" i="3"/>
  <c r="F3320" i="1"/>
  <c r="AR3022" i="1"/>
  <c r="U2218" i="3"/>
  <c r="F2991" i="1"/>
  <c r="O922" i="1"/>
  <c r="AC922" i="1" s="1"/>
  <c r="O898" i="1"/>
  <c r="AD695" i="3"/>
  <c r="BA929" i="1"/>
  <c r="BA933" i="1"/>
  <c r="O902" i="1"/>
  <c r="AD699" i="3"/>
  <c r="O3727" i="1"/>
  <c r="AC3727" i="1" s="1"/>
  <c r="BA3734" i="1"/>
  <c r="O3703" i="1"/>
  <c r="BA1867" i="1"/>
  <c r="AD1378" i="3"/>
  <c r="O1836" i="1"/>
  <c r="BA1866" i="1"/>
  <c r="AD1377" i="3"/>
  <c r="O1835" i="1"/>
  <c r="BA2361" i="1"/>
  <c r="AD1737" i="3"/>
  <c r="O2330" i="1"/>
  <c r="O2552" i="1"/>
  <c r="BA2583" i="1"/>
  <c r="O2551" i="1"/>
  <c r="BA2582" i="1"/>
  <c r="BA489" i="1"/>
  <c r="O458" i="1"/>
  <c r="O482" i="1"/>
  <c r="AC482" i="1" s="1"/>
  <c r="AD375" i="3"/>
  <c r="BA711" i="1"/>
  <c r="AD537" i="3"/>
  <c r="O680" i="1"/>
  <c r="Z1655" i="3"/>
  <c r="K2242" i="1"/>
  <c r="Y2242" i="1" s="1"/>
  <c r="K2218" i="1"/>
  <c r="AW2249" i="1"/>
  <c r="Z1656" i="3"/>
  <c r="AW2250" i="1"/>
  <c r="K2219" i="1"/>
  <c r="AW3351" i="1"/>
  <c r="K3320" i="1"/>
  <c r="AW3680" i="1"/>
  <c r="K3649" i="1"/>
  <c r="AW1481" i="1"/>
  <c r="Z1097" i="3"/>
  <c r="K1450" i="1"/>
  <c r="K514" i="1"/>
  <c r="AW545" i="1"/>
  <c r="Z416" i="3"/>
  <c r="Z418" i="3"/>
  <c r="K516" i="1"/>
  <c r="AW547" i="1"/>
  <c r="Z216" i="3"/>
  <c r="K239" i="1"/>
  <c r="AW270" i="1"/>
  <c r="K2823" i="1"/>
  <c r="AW2854" i="1"/>
  <c r="K2847" i="1"/>
  <c r="Y2847" i="1" s="1"/>
  <c r="AW2855" i="1"/>
  <c r="K2824" i="1"/>
  <c r="J1229" i="1"/>
  <c r="Y936" i="3"/>
  <c r="AV1260" i="1"/>
  <c r="AV2525" i="1"/>
  <c r="J2494" i="1"/>
  <c r="AV2528" i="1"/>
  <c r="J2497" i="1"/>
  <c r="AV876" i="1"/>
  <c r="Y657" i="3"/>
  <c r="J845" i="1"/>
  <c r="AV3352" i="1"/>
  <c r="J3321" i="1"/>
  <c r="AV3349" i="1"/>
  <c r="J3318" i="1"/>
  <c r="J3342" i="1"/>
  <c r="X3342" i="1" s="1"/>
  <c r="AV437" i="1"/>
  <c r="J406" i="1"/>
  <c r="AV3408" i="1"/>
  <c r="J3377" i="1"/>
  <c r="AV3406" i="1"/>
  <c r="J3375" i="1"/>
  <c r="AX2307" i="1"/>
  <c r="L2276" i="1"/>
  <c r="AA1698" i="3"/>
  <c r="L2297" i="1"/>
  <c r="Z2297" i="1" s="1"/>
  <c r="AX2304" i="1"/>
  <c r="L2273" i="1"/>
  <c r="AA1695" i="3"/>
  <c r="AX1811" i="1"/>
  <c r="AA1337" i="3"/>
  <c r="L1780" i="1"/>
  <c r="BA767" i="1"/>
  <c r="O736" i="1"/>
  <c r="AD578" i="3"/>
  <c r="BA985" i="1"/>
  <c r="O954" i="1"/>
  <c r="AD736" i="3"/>
  <c r="AD737" i="3"/>
  <c r="BA986" i="1"/>
  <c r="O955" i="1"/>
  <c r="O1286" i="1"/>
  <c r="AD978" i="3"/>
  <c r="BA1317" i="1"/>
  <c r="AW3735" i="1"/>
  <c r="K3704" i="1"/>
  <c r="AW3076" i="1"/>
  <c r="K3045" i="1"/>
  <c r="Y3814" i="1"/>
  <c r="K2879" i="1"/>
  <c r="AW2910" i="1"/>
  <c r="AW2909" i="1"/>
  <c r="K2878" i="1"/>
  <c r="K2902" i="1"/>
  <c r="Y2902" i="1" s="1"/>
  <c r="AV2471" i="1"/>
  <c r="J2440" i="1"/>
  <c r="Y778" i="3"/>
  <c r="AV1042" i="1"/>
  <c r="J1011" i="1"/>
  <c r="AV1371" i="1"/>
  <c r="Y1017" i="3"/>
  <c r="J1340" i="1"/>
  <c r="AV2195" i="1"/>
  <c r="Y1616" i="3"/>
  <c r="J2164" i="1"/>
  <c r="AV2198" i="1"/>
  <c r="J2167" i="1"/>
  <c r="Y1619" i="3"/>
  <c r="Y1655" i="3"/>
  <c r="J2242" i="1"/>
  <c r="X2242" i="1" s="1"/>
  <c r="AV2249" i="1"/>
  <c r="J2218" i="1"/>
  <c r="AV2251" i="1"/>
  <c r="Y1657" i="3"/>
  <c r="J2220" i="1"/>
  <c r="Y1175" i="3"/>
  <c r="J1558" i="1"/>
  <c r="AV1589" i="1"/>
  <c r="J1582" i="1"/>
  <c r="X1582" i="1" s="1"/>
  <c r="AV3571" i="1"/>
  <c r="J3540" i="1"/>
  <c r="AX271" i="1"/>
  <c r="AA217" i="3"/>
  <c r="L240" i="1"/>
  <c r="AX710" i="1"/>
  <c r="L679" i="1"/>
  <c r="AA536" i="3"/>
  <c r="L678" i="1"/>
  <c r="AX709" i="1"/>
  <c r="AA535" i="3"/>
  <c r="L702" i="1"/>
  <c r="Z702" i="1" s="1"/>
  <c r="AP2143" i="1"/>
  <c r="D2112" i="1"/>
  <c r="S1579" i="3"/>
  <c r="P2143" i="1"/>
  <c r="P2137" i="1" s="1"/>
  <c r="S1578" i="3"/>
  <c r="D2111" i="1"/>
  <c r="AP2142" i="1"/>
  <c r="S737" i="3"/>
  <c r="AP986" i="1"/>
  <c r="D955" i="1"/>
  <c r="I3122" i="1"/>
  <c r="W3122" i="1" s="1"/>
  <c r="X2295" i="3"/>
  <c r="AU3129" i="1"/>
  <c r="I3098" i="1"/>
  <c r="E2881" i="1"/>
  <c r="T2138" i="3"/>
  <c r="AQ2912" i="1"/>
  <c r="AC815" i="3"/>
  <c r="N1087" i="1"/>
  <c r="AB1087" i="1" s="1"/>
  <c r="AZ1094" i="1"/>
  <c r="N1063" i="1"/>
  <c r="AZ1096" i="1"/>
  <c r="AC817" i="3"/>
  <c r="N1065" i="1"/>
  <c r="AT3077" i="1"/>
  <c r="H3046" i="1"/>
  <c r="AT3076" i="1"/>
  <c r="H3045" i="1"/>
  <c r="H3082" i="1" s="1"/>
  <c r="H3089" i="1" s="1"/>
  <c r="V1456" i="3"/>
  <c r="G1944" i="1"/>
  <c r="AS1975" i="1"/>
  <c r="G681" i="1"/>
  <c r="AS712" i="1"/>
  <c r="V538" i="3"/>
  <c r="AS710" i="1"/>
  <c r="G679" i="1"/>
  <c r="V536" i="3"/>
  <c r="F2163" i="1"/>
  <c r="F2187" i="1"/>
  <c r="T2187" i="1" s="1"/>
  <c r="AR2194" i="1"/>
  <c r="U1615" i="3"/>
  <c r="AR2198" i="1"/>
  <c r="F2167" i="1"/>
  <c r="U1619" i="3"/>
  <c r="BA1371" i="1"/>
  <c r="AD1017" i="3"/>
  <c r="O1340" i="1"/>
  <c r="O1032" i="1"/>
  <c r="AC1032" i="1" s="1"/>
  <c r="BA1039" i="1"/>
  <c r="AD775" i="3"/>
  <c r="O1008" i="1"/>
  <c r="AD776" i="3"/>
  <c r="O1009" i="1"/>
  <c r="BA1040" i="1"/>
  <c r="K3758" i="1"/>
  <c r="K3782" i="1"/>
  <c r="Y3782" i="1" s="1"/>
  <c r="AW3789" i="1"/>
  <c r="K1174" i="1"/>
  <c r="AW1205" i="1"/>
  <c r="Z896" i="3"/>
  <c r="AW1207" i="1"/>
  <c r="K1176" i="1"/>
  <c r="Z898" i="3"/>
  <c r="AV820" i="1"/>
  <c r="Y616" i="3"/>
  <c r="J789" i="1"/>
  <c r="AV3461" i="1"/>
  <c r="J3430" i="1"/>
  <c r="AA1136" i="3"/>
  <c r="AX1535" i="1"/>
  <c r="L1504" i="1"/>
  <c r="L3012" i="1"/>
  <c r="Z3012" i="1" s="1"/>
  <c r="AX3019" i="1"/>
  <c r="L2988" i="1"/>
  <c r="L2991" i="1"/>
  <c r="AX3022" i="1"/>
  <c r="AD1538" i="3"/>
  <c r="BA2087" i="1"/>
  <c r="O2056" i="1"/>
  <c r="D3361" i="1"/>
  <c r="P3354" i="1"/>
  <c r="AU382" i="1"/>
  <c r="I351" i="1"/>
  <c r="AY382" i="1"/>
  <c r="M351" i="1"/>
  <c r="AY1259" i="1"/>
  <c r="AB935" i="3"/>
  <c r="M1228" i="1"/>
  <c r="M1252" i="1"/>
  <c r="AA1252" i="1" s="1"/>
  <c r="D3746" i="1"/>
  <c r="P3746" i="1" s="1"/>
  <c r="P3739" i="1"/>
  <c r="AV1920" i="1"/>
  <c r="J1889" i="1"/>
  <c r="Y1416" i="3"/>
  <c r="Y1419" i="3"/>
  <c r="AV1923" i="1"/>
  <c r="J1892" i="1"/>
  <c r="T458" i="3"/>
  <c r="AQ602" i="1"/>
  <c r="E571" i="1"/>
  <c r="E568" i="1"/>
  <c r="AQ599" i="1"/>
  <c r="T455" i="3"/>
  <c r="E592" i="1"/>
  <c r="S592" i="1" s="1"/>
  <c r="AQ3514" i="1"/>
  <c r="E3483" i="1"/>
  <c r="E3507" i="1"/>
  <c r="S3507" i="1" s="1"/>
  <c r="T2575" i="3"/>
  <c r="H1946" i="1"/>
  <c r="W1458" i="3"/>
  <c r="AT1977" i="1"/>
  <c r="AQ1810" i="1"/>
  <c r="E1779" i="1"/>
  <c r="T1336" i="3"/>
  <c r="E514" i="1"/>
  <c r="AQ545" i="1"/>
  <c r="T416" i="3"/>
  <c r="E73" i="1"/>
  <c r="E97" i="1"/>
  <c r="S97" i="1" s="1"/>
  <c r="AQ104" i="1"/>
  <c r="T95" i="3"/>
  <c r="T98" i="3"/>
  <c r="AQ107" i="1"/>
  <c r="E76" i="1"/>
  <c r="AQ2637" i="1"/>
  <c r="E2606" i="1"/>
  <c r="T1938" i="3"/>
  <c r="AQ2306" i="1"/>
  <c r="E2275" i="1"/>
  <c r="E2312" i="1" s="1"/>
  <c r="E2274" i="1"/>
  <c r="AQ2305" i="1"/>
  <c r="AQ2470" i="1"/>
  <c r="E2439" i="1"/>
  <c r="AC97" i="3"/>
  <c r="AZ106" i="1"/>
  <c r="N75" i="1"/>
  <c r="N76" i="1"/>
  <c r="AC98" i="3"/>
  <c r="AZ107" i="1"/>
  <c r="AC57" i="3"/>
  <c r="AZ51" i="1"/>
  <c r="N7" i="1"/>
  <c r="N20" i="1"/>
  <c r="AC58" i="3"/>
  <c r="AZ52" i="1"/>
  <c r="N21" i="1"/>
  <c r="N8" i="1"/>
  <c r="AC576" i="3"/>
  <c r="N734" i="1"/>
  <c r="AZ765" i="1"/>
  <c r="AZ3022" i="1"/>
  <c r="N2991" i="1"/>
  <c r="N2548" i="1"/>
  <c r="AZ2579" i="1"/>
  <c r="N2572" i="1"/>
  <c r="AB2572" i="1" s="1"/>
  <c r="N3209" i="1"/>
  <c r="AZ3240" i="1"/>
  <c r="AX1757" i="1"/>
  <c r="L1726" i="1"/>
  <c r="AA1298" i="3"/>
  <c r="AX1754" i="1"/>
  <c r="L1723" i="1"/>
  <c r="AA1295" i="3"/>
  <c r="L1747" i="1"/>
  <c r="Z1747" i="1" s="1"/>
  <c r="H2878" i="1"/>
  <c r="W2135" i="3"/>
  <c r="H2902" i="1"/>
  <c r="V2902" i="1" s="1"/>
  <c r="AT2909" i="1"/>
  <c r="AT2471" i="1"/>
  <c r="H2440" i="1"/>
  <c r="H2438" i="1"/>
  <c r="AT2469" i="1"/>
  <c r="H2462" i="1"/>
  <c r="V2462" i="1" s="1"/>
  <c r="V3813" i="1"/>
  <c r="AT2856" i="1"/>
  <c r="H2825" i="1"/>
  <c r="H2862" i="1" s="1"/>
  <c r="H2869" i="1" s="1"/>
  <c r="W415" i="3"/>
  <c r="AT544" i="1"/>
  <c r="H513" i="1"/>
  <c r="H537" i="1"/>
  <c r="V537" i="1" s="1"/>
  <c r="W418" i="3"/>
  <c r="AT547" i="1"/>
  <c r="H516" i="1"/>
  <c r="AT2689" i="1"/>
  <c r="H2682" i="1"/>
  <c r="V2682" i="1" s="1"/>
  <c r="H2658" i="1"/>
  <c r="H2695" i="1" s="1"/>
  <c r="H2702" i="1" s="1"/>
  <c r="W2537" i="3"/>
  <c r="AT3461" i="1"/>
  <c r="H3430" i="1"/>
  <c r="H459" i="1"/>
  <c r="W376" i="3"/>
  <c r="AT490" i="1"/>
  <c r="G2053" i="1"/>
  <c r="V1535" i="3"/>
  <c r="AS2084" i="1"/>
  <c r="G2077" i="1"/>
  <c r="U2077" i="1" s="1"/>
  <c r="V1537" i="3"/>
  <c r="AS2086" i="1"/>
  <c r="G2055" i="1"/>
  <c r="V1778" i="3"/>
  <c r="AS2417" i="1"/>
  <c r="G2386" i="1"/>
  <c r="G513" i="1"/>
  <c r="AS544" i="1"/>
  <c r="G537" i="1"/>
  <c r="U537" i="1" s="1"/>
  <c r="V415" i="3"/>
  <c r="V418" i="3"/>
  <c r="G516" i="1"/>
  <c r="AS547" i="1"/>
  <c r="G3649" i="1"/>
  <c r="V2696" i="3"/>
  <c r="AS3680" i="1"/>
  <c r="V1618" i="3"/>
  <c r="G2166" i="1"/>
  <c r="AS2197" i="1"/>
  <c r="AS1207" i="1"/>
  <c r="V898" i="3"/>
  <c r="G1176" i="1"/>
  <c r="G1066" i="1"/>
  <c r="AS1097" i="1"/>
  <c r="V818" i="3"/>
  <c r="AS1095" i="1"/>
  <c r="G1064" i="1"/>
  <c r="V816" i="3"/>
  <c r="U1098" i="3"/>
  <c r="F1451" i="1"/>
  <c r="AR1482" i="1"/>
  <c r="F3486" i="1"/>
  <c r="AR3517" i="1"/>
  <c r="U2578" i="3"/>
  <c r="AR53" i="1"/>
  <c r="F22" i="1"/>
  <c r="U59" i="3"/>
  <c r="F9" i="1"/>
  <c r="U1176" i="3"/>
  <c r="AR1590" i="1"/>
  <c r="F1559" i="1"/>
  <c r="U2295" i="3"/>
  <c r="F3098" i="1"/>
  <c r="AR3129" i="1"/>
  <c r="F3122" i="1"/>
  <c r="T3122" i="1" s="1"/>
  <c r="AR1648" i="1"/>
  <c r="U1219" i="3"/>
  <c r="F1617" i="1"/>
  <c r="AR1644" i="1"/>
  <c r="F1613" i="1"/>
  <c r="F1637" i="1"/>
  <c r="T1637" i="1" s="1"/>
  <c r="U1215" i="3"/>
  <c r="F352" i="1"/>
  <c r="AR383" i="1"/>
  <c r="U1855" i="3"/>
  <c r="AR2524" i="1"/>
  <c r="F2493" i="1"/>
  <c r="F2517" i="1"/>
  <c r="T2517" i="1" s="1"/>
  <c r="AR2526" i="1"/>
  <c r="U1857" i="3"/>
  <c r="F2495" i="1"/>
  <c r="O3431" i="1"/>
  <c r="BA3462" i="1"/>
  <c r="BA1647" i="1"/>
  <c r="AD1218" i="3"/>
  <c r="O1616" i="1"/>
  <c r="BA1645" i="1"/>
  <c r="O1614" i="1"/>
  <c r="AD1216" i="3"/>
  <c r="BA2693" i="1"/>
  <c r="O2662" i="1"/>
  <c r="O2442" i="1"/>
  <c r="BA2473" i="1"/>
  <c r="O2438" i="1"/>
  <c r="O2462" i="1"/>
  <c r="AC2462" i="1" s="1"/>
  <c r="BA2469" i="1"/>
  <c r="BA3133" i="1"/>
  <c r="O3102" i="1"/>
  <c r="BA602" i="1"/>
  <c r="AD458" i="3"/>
  <c r="O571" i="1"/>
  <c r="AD936" i="3"/>
  <c r="BA1260" i="1"/>
  <c r="O1229" i="1"/>
  <c r="AD177" i="3"/>
  <c r="BA216" i="1"/>
  <c r="O185" i="1"/>
  <c r="O207" i="1"/>
  <c r="AC207" i="1" s="1"/>
  <c r="BA214" i="1"/>
  <c r="O183" i="1"/>
  <c r="AD175" i="3"/>
  <c r="AW2746" i="1"/>
  <c r="K2715" i="1"/>
  <c r="K2769" i="1"/>
  <c r="AW2800" i="1"/>
  <c r="Z1057" i="3"/>
  <c r="AW1426" i="1"/>
  <c r="K1395" i="1"/>
  <c r="K1397" i="1"/>
  <c r="Z1059" i="3"/>
  <c r="AW1428" i="1"/>
  <c r="Z857" i="3"/>
  <c r="AW1151" i="1"/>
  <c r="K1120" i="1"/>
  <c r="K2607" i="1"/>
  <c r="AW2638" i="1"/>
  <c r="K2603" i="1"/>
  <c r="AW2634" i="1"/>
  <c r="K2627" i="1"/>
  <c r="Y2627" i="1" s="1"/>
  <c r="AV1813" i="1"/>
  <c r="Y1339" i="3"/>
  <c r="J1782" i="1"/>
  <c r="J1779" i="1"/>
  <c r="AV1810" i="1"/>
  <c r="Y1336" i="3"/>
  <c r="J901" i="1"/>
  <c r="AV932" i="1"/>
  <c r="Y698" i="3"/>
  <c r="Y895" i="3"/>
  <c r="AV1204" i="1"/>
  <c r="J1173" i="1"/>
  <c r="J1197" i="1"/>
  <c r="X1197" i="1" s="1"/>
  <c r="J2277" i="1"/>
  <c r="Y1699" i="3"/>
  <c r="AV2308" i="1"/>
  <c r="AV3793" i="1"/>
  <c r="J3762" i="1"/>
  <c r="J3761" i="1"/>
  <c r="AV3792" i="1"/>
  <c r="AV1646" i="1"/>
  <c r="Y1217" i="3"/>
  <c r="J1615" i="1"/>
  <c r="AV1647" i="1"/>
  <c r="J1616" i="1"/>
  <c r="Y1218" i="3"/>
  <c r="AV2967" i="1"/>
  <c r="J2936" i="1"/>
  <c r="L3652" i="1"/>
  <c r="AX3683" i="1"/>
  <c r="AX3681" i="1"/>
  <c r="L3650" i="1"/>
  <c r="AX438" i="1"/>
  <c r="L407" i="1"/>
  <c r="AA179" i="3"/>
  <c r="L187" i="1"/>
  <c r="AX218" i="1"/>
  <c r="L843" i="1"/>
  <c r="L867" i="1"/>
  <c r="Z867" i="1" s="1"/>
  <c r="AX874" i="1"/>
  <c r="AA655" i="3"/>
  <c r="L846" i="1"/>
  <c r="AA658" i="3"/>
  <c r="AX877" i="1"/>
  <c r="AX654" i="1"/>
  <c r="L623" i="1"/>
  <c r="L647" i="1"/>
  <c r="Z647" i="1" s="1"/>
  <c r="AA495" i="3"/>
  <c r="AX1315" i="1"/>
  <c r="AA976" i="3"/>
  <c r="L1284" i="1"/>
  <c r="AA818" i="3"/>
  <c r="AX1097" i="1"/>
  <c r="L1066" i="1"/>
  <c r="AR2030" i="1"/>
  <c r="U1496" i="3"/>
  <c r="F1999" i="1"/>
  <c r="F2022" i="1"/>
  <c r="T2022" i="1" s="1"/>
  <c r="F1998" i="1"/>
  <c r="F2035" i="1" s="1"/>
  <c r="F2042" i="1" s="1"/>
  <c r="AR2029" i="1"/>
  <c r="O1692" i="1"/>
  <c r="AC1692" i="1" s="1"/>
  <c r="AD1255" i="3"/>
  <c r="BA1699" i="1"/>
  <c r="O1668" i="1"/>
  <c r="AQ1922" i="1"/>
  <c r="T1418" i="3"/>
  <c r="E1891" i="1"/>
  <c r="E1928" i="1" s="1"/>
  <c r="E1935" i="1" s="1"/>
  <c r="E1888" i="1"/>
  <c r="E1925" i="1" s="1"/>
  <c r="E1932" i="1" s="1"/>
  <c r="AQ1919" i="1"/>
  <c r="E1912" i="1"/>
  <c r="S1912" i="1" s="1"/>
  <c r="D336" i="1"/>
  <c r="P336" i="1" s="1"/>
  <c r="P329" i="1"/>
  <c r="D2206" i="1"/>
  <c r="P2206" i="1" s="1"/>
  <c r="P2199" i="1"/>
  <c r="I1164" i="1"/>
  <c r="X848" i="3"/>
  <c r="M2387" i="1"/>
  <c r="AY2418" i="1"/>
  <c r="AB1779" i="3"/>
  <c r="AY3077" i="1"/>
  <c r="M3046" i="1"/>
  <c r="AY3076" i="1"/>
  <c r="M3045" i="1"/>
  <c r="AY3517" i="1"/>
  <c r="M3486" i="1"/>
  <c r="M3483" i="1"/>
  <c r="M3507" i="1"/>
  <c r="AA3507" i="1" s="1"/>
  <c r="AY3514" i="1"/>
  <c r="AY1427" i="1"/>
  <c r="AB1058" i="3"/>
  <c r="M1396" i="1"/>
  <c r="M1397" i="1"/>
  <c r="AY1428" i="1"/>
  <c r="AB1059" i="3"/>
  <c r="AB99" i="3"/>
  <c r="AY108" i="1"/>
  <c r="M77" i="1"/>
  <c r="W1539" i="3"/>
  <c r="H2057" i="1"/>
  <c r="AT2088" i="1"/>
  <c r="AT2086" i="1"/>
  <c r="W1537" i="3"/>
  <c r="H2055" i="1"/>
  <c r="T738" i="3"/>
  <c r="AQ987" i="1"/>
  <c r="E956" i="1"/>
  <c r="T736" i="3"/>
  <c r="AQ985" i="1"/>
  <c r="E954" i="1"/>
  <c r="AQ1369" i="1"/>
  <c r="T1015" i="3"/>
  <c r="E1338" i="1"/>
  <c r="E1362" i="1"/>
  <c r="S1362" i="1" s="1"/>
  <c r="AQ381" i="1"/>
  <c r="E350" i="1"/>
  <c r="AQ1537" i="1"/>
  <c r="E1506" i="1"/>
  <c r="T1138" i="3"/>
  <c r="E1197" i="1"/>
  <c r="S1197" i="1" s="1"/>
  <c r="E1173" i="1"/>
  <c r="AQ1204" i="1"/>
  <c r="T895" i="3"/>
  <c r="T896" i="3"/>
  <c r="E1174" i="1"/>
  <c r="AQ1205" i="1"/>
  <c r="E3758" i="1"/>
  <c r="AQ3789" i="1"/>
  <c r="E3782" i="1"/>
  <c r="S3782" i="1" s="1"/>
  <c r="E2548" i="1"/>
  <c r="T1895" i="3"/>
  <c r="AQ2579" i="1"/>
  <c r="E2572" i="1"/>
  <c r="S2572" i="1" s="1"/>
  <c r="AC859" i="3"/>
  <c r="N1122" i="1"/>
  <c r="AZ1153" i="1"/>
  <c r="AC259" i="3"/>
  <c r="AZ328" i="1"/>
  <c r="N297" i="1"/>
  <c r="AZ2196" i="1"/>
  <c r="AC1617" i="3"/>
  <c r="N2165" i="1"/>
  <c r="AZ2857" i="1"/>
  <c r="N2826" i="1"/>
  <c r="N2847" i="1"/>
  <c r="AB2847" i="1" s="1"/>
  <c r="N2823" i="1"/>
  <c r="AZ2854" i="1"/>
  <c r="N3597" i="1"/>
  <c r="AZ3628" i="1"/>
  <c r="AC617" i="3"/>
  <c r="AZ821" i="1"/>
  <c r="N790" i="1"/>
  <c r="AZ819" i="1"/>
  <c r="AC615" i="3"/>
  <c r="N812" i="1"/>
  <c r="AB812" i="1" s="1"/>
  <c r="N788" i="1"/>
  <c r="AZ1041" i="1"/>
  <c r="AC777" i="3"/>
  <c r="N1010" i="1"/>
  <c r="AC1338" i="3"/>
  <c r="AZ1812" i="1"/>
  <c r="N1781" i="1"/>
  <c r="AZ1809" i="1"/>
  <c r="N1802" i="1"/>
  <c r="AB1802" i="1" s="1"/>
  <c r="N1778" i="1"/>
  <c r="AC1335" i="3"/>
  <c r="AW2030" i="1"/>
  <c r="K1999" i="1"/>
  <c r="Z1496" i="3"/>
  <c r="H3483" i="1"/>
  <c r="H3520" i="1" s="1"/>
  <c r="H3507" i="1"/>
  <c r="V3507" i="1" s="1"/>
  <c r="AT3514" i="1"/>
  <c r="H1118" i="1"/>
  <c r="H1155" i="1" s="1"/>
  <c r="H1162" i="1" s="1"/>
  <c r="H1142" i="1"/>
  <c r="V1142" i="1" s="1"/>
  <c r="AT1149" i="1"/>
  <c r="AT1152" i="1"/>
  <c r="H1121" i="1"/>
  <c r="H1158" i="1" s="1"/>
  <c r="H1165" i="1" s="1"/>
  <c r="H3727" i="1"/>
  <c r="V3727" i="1" s="1"/>
  <c r="H3703" i="1"/>
  <c r="H3740" i="1" s="1"/>
  <c r="H3747" i="1" s="1"/>
  <c r="AT3734" i="1"/>
  <c r="AT3736" i="1"/>
  <c r="H3705" i="1"/>
  <c r="H3742" i="1" s="1"/>
  <c r="H3749" i="1" s="1"/>
  <c r="W2296" i="3"/>
  <c r="H3099" i="1"/>
  <c r="AT3130" i="1"/>
  <c r="H3211" i="1"/>
  <c r="H3248" i="1" s="1"/>
  <c r="H3255" i="1" s="1"/>
  <c r="AT3242" i="1"/>
  <c r="W1616" i="3"/>
  <c r="H2164" i="1"/>
  <c r="AT2195" i="1"/>
  <c r="W1615" i="3"/>
  <c r="H2163" i="1"/>
  <c r="H2187" i="1"/>
  <c r="V2187" i="1" s="1"/>
  <c r="AT2194" i="1"/>
  <c r="W777" i="3"/>
  <c r="AT1041" i="1"/>
  <c r="H1010" i="1"/>
  <c r="F1912" i="1"/>
  <c r="T1912" i="1" s="1"/>
  <c r="AR1919" i="1"/>
  <c r="F1888" i="1"/>
  <c r="U1415" i="3"/>
  <c r="AD1297" i="3"/>
  <c r="BA1756" i="1"/>
  <c r="O1725" i="1"/>
  <c r="D2151" i="1"/>
  <c r="P2151" i="1" s="1"/>
  <c r="P2144" i="1"/>
  <c r="D1161" i="1"/>
  <c r="P1161" i="1" s="1"/>
  <c r="P1154" i="1"/>
  <c r="I458" i="1"/>
  <c r="X375" i="3"/>
  <c r="I482" i="1"/>
  <c r="W482" i="1" s="1"/>
  <c r="AU489" i="1"/>
  <c r="W3814" i="1"/>
  <c r="X2418" i="3"/>
  <c r="I3266" i="1"/>
  <c r="AU3297" i="1"/>
  <c r="AU3515" i="1"/>
  <c r="X2576" i="3"/>
  <c r="I3484" i="1"/>
  <c r="X136" i="3"/>
  <c r="AU160" i="1"/>
  <c r="I129" i="1"/>
  <c r="AB176" i="3"/>
  <c r="AY215" i="1"/>
  <c r="M184" i="1"/>
  <c r="AY657" i="1"/>
  <c r="AB498" i="3"/>
  <c r="M626" i="1"/>
  <c r="M1286" i="1"/>
  <c r="AY1317" i="1"/>
  <c r="AB978" i="3"/>
  <c r="AY1098" i="1"/>
  <c r="M1067" i="1"/>
  <c r="AB819" i="3"/>
  <c r="AB1379" i="3"/>
  <c r="X1375" i="3" s="1"/>
  <c r="M1837" i="1"/>
  <c r="AY1868" i="1"/>
  <c r="AB1377" i="3"/>
  <c r="AY1866" i="1"/>
  <c r="M1835" i="1"/>
  <c r="AY2801" i="1"/>
  <c r="M2770" i="1"/>
  <c r="X1415" i="3"/>
  <c r="I1888" i="1"/>
  <c r="I1912" i="1"/>
  <c r="W1912" i="1" s="1"/>
  <c r="AU1919" i="1"/>
  <c r="AP1701" i="1"/>
  <c r="D1670" i="1"/>
  <c r="M2108" i="1"/>
  <c r="AY2139" i="1"/>
  <c r="M2132" i="1"/>
  <c r="AA2132" i="1" s="1"/>
  <c r="AB1575" i="3"/>
  <c r="S535" i="3"/>
  <c r="D702" i="1"/>
  <c r="AP709" i="1"/>
  <c r="D678" i="1"/>
  <c r="P709" i="1"/>
  <c r="P703" i="1" s="1"/>
  <c r="S1217" i="3"/>
  <c r="AP1646" i="1"/>
  <c r="D1615" i="1"/>
  <c r="S1215" i="3"/>
  <c r="D1637" i="1"/>
  <c r="AP1644" i="1"/>
  <c r="D1613" i="1"/>
  <c r="S2018" i="3"/>
  <c r="AP2747" i="1"/>
  <c r="D2716" i="1"/>
  <c r="S1097" i="3"/>
  <c r="AP1481" i="1"/>
  <c r="D1450" i="1"/>
  <c r="S777" i="3"/>
  <c r="AP1041" i="1"/>
  <c r="D1010" i="1"/>
  <c r="AP3243" i="1"/>
  <c r="S2379" i="3"/>
  <c r="D3212" i="1"/>
  <c r="P3243" i="1"/>
  <c r="P3237" i="1" s="1"/>
  <c r="S2376" i="3"/>
  <c r="AP3240" i="1"/>
  <c r="D3209" i="1"/>
  <c r="AW1974" i="1"/>
  <c r="K1943" i="1"/>
  <c r="K1967" i="1"/>
  <c r="Y1967" i="1" s="1"/>
  <c r="Z1455" i="3"/>
  <c r="N2001" i="1"/>
  <c r="AC1498" i="3"/>
  <c r="AZ2032" i="1"/>
  <c r="N1998" i="1"/>
  <c r="AC1495" i="3"/>
  <c r="N2022" i="1"/>
  <c r="AB2022" i="1" s="1"/>
  <c r="AZ2029" i="1"/>
  <c r="X1018" i="3"/>
  <c r="I1341" i="1"/>
  <c r="AU1372" i="1"/>
  <c r="X898" i="3"/>
  <c r="I1176" i="1"/>
  <c r="AU1207" i="1"/>
  <c r="I1173" i="1"/>
  <c r="AU1204" i="1"/>
  <c r="X895" i="3"/>
  <c r="I1197" i="1"/>
  <c r="W1197" i="1" s="1"/>
  <c r="G1408" i="3"/>
  <c r="G1927" i="1"/>
  <c r="T2218" i="3"/>
  <c r="AQ3022" i="1"/>
  <c r="E2991" i="1"/>
  <c r="T1216" i="3"/>
  <c r="E1614" i="1"/>
  <c r="AQ1645" i="1"/>
  <c r="P1648" i="1"/>
  <c r="P1642" i="1" s="1"/>
  <c r="T1219" i="3"/>
  <c r="AQ1648" i="1"/>
  <c r="E1617" i="1"/>
  <c r="AQ932" i="1"/>
  <c r="T698" i="3"/>
  <c r="E901" i="1"/>
  <c r="T2739" i="3"/>
  <c r="E3707" i="1"/>
  <c r="AQ3738" i="1"/>
  <c r="T2738" i="3"/>
  <c r="E3706" i="1"/>
  <c r="AQ3737" i="1"/>
  <c r="E3209" i="1"/>
  <c r="T2376" i="3"/>
  <c r="AQ3240" i="1"/>
  <c r="N3486" i="1"/>
  <c r="AZ3517" i="1"/>
  <c r="AZ3518" i="1"/>
  <c r="N3487" i="1"/>
  <c r="AZ2362" i="1"/>
  <c r="AC1738" i="3"/>
  <c r="N2331" i="1"/>
  <c r="AZ380" i="1"/>
  <c r="N349" i="1"/>
  <c r="AZ601" i="1"/>
  <c r="AC457" i="3"/>
  <c r="N570" i="1"/>
  <c r="N3651" i="1"/>
  <c r="AZ3682" i="1"/>
  <c r="N3153" i="1"/>
  <c r="N3177" i="1"/>
  <c r="AB3177" i="1" s="1"/>
  <c r="AZ3184" i="1"/>
  <c r="AZ3407" i="1"/>
  <c r="N3376" i="1"/>
  <c r="L2111" i="1"/>
  <c r="AA1578" i="3"/>
  <c r="AX2142" i="1"/>
  <c r="AT2799" i="1"/>
  <c r="H2768" i="1"/>
  <c r="H2805" i="1" s="1"/>
  <c r="H2812" i="1" s="1"/>
  <c r="H2792" i="1"/>
  <c r="V2792" i="1" s="1"/>
  <c r="AT2800" i="1"/>
  <c r="H2769" i="1"/>
  <c r="H2806" i="1" s="1"/>
  <c r="H2813" i="1" s="1"/>
  <c r="W457" i="3"/>
  <c r="AT601" i="1"/>
  <c r="H570" i="1"/>
  <c r="W695" i="3"/>
  <c r="H898" i="1"/>
  <c r="H922" i="1"/>
  <c r="V922" i="1" s="1"/>
  <c r="AT929" i="1"/>
  <c r="W697" i="3"/>
  <c r="AT931" i="1"/>
  <c r="H900" i="1"/>
  <c r="H8" i="1"/>
  <c r="H791" i="1"/>
  <c r="H828" i="1" s="1"/>
  <c r="H835" i="1" s="1"/>
  <c r="AT822" i="1"/>
  <c r="U3813" i="1"/>
  <c r="G2273" i="1"/>
  <c r="AS2304" i="1"/>
  <c r="G2297" i="1"/>
  <c r="U2297" i="1" s="1"/>
  <c r="V2578" i="3"/>
  <c r="G3486" i="1"/>
  <c r="AS3517" i="1"/>
  <c r="AS3514" i="1"/>
  <c r="G3483" i="1"/>
  <c r="G3507" i="1"/>
  <c r="U3507" i="1" s="1"/>
  <c r="V2575" i="3"/>
  <c r="F3707" i="1"/>
  <c r="U2739" i="3"/>
  <c r="AR3738" i="1"/>
  <c r="F3727" i="1"/>
  <c r="T3727" i="1" s="1"/>
  <c r="AR3734" i="1"/>
  <c r="U2735" i="3"/>
  <c r="F3703" i="1"/>
  <c r="AR1039" i="1"/>
  <c r="F1032" i="1"/>
  <c r="T1032" i="1" s="1"/>
  <c r="U775" i="3"/>
  <c r="F1008" i="1"/>
  <c r="F899" i="1"/>
  <c r="AR930" i="1"/>
  <c r="U696" i="3"/>
  <c r="F902" i="1"/>
  <c r="U699" i="3"/>
  <c r="AR933" i="1"/>
  <c r="F427" i="1"/>
  <c r="T427" i="1" s="1"/>
  <c r="F403" i="1"/>
  <c r="AR434" i="1"/>
  <c r="F2772" i="1"/>
  <c r="U2059" i="3"/>
  <c r="AR2803" i="1"/>
  <c r="F2768" i="1"/>
  <c r="U2055" i="3"/>
  <c r="AR2799" i="1"/>
  <c r="F2792" i="1"/>
  <c r="T2792" i="1" s="1"/>
  <c r="U99" i="3"/>
  <c r="AR108" i="1"/>
  <c r="F77" i="1"/>
  <c r="U2097" i="3"/>
  <c r="AR2856" i="1"/>
  <c r="F2825" i="1"/>
  <c r="F2823" i="1"/>
  <c r="U2095" i="3"/>
  <c r="F2847" i="1"/>
  <c r="T2847" i="1" s="1"/>
  <c r="AR2854" i="1"/>
  <c r="BA2307" i="1"/>
  <c r="AD1698" i="3"/>
  <c r="O2276" i="1"/>
  <c r="BA3793" i="1"/>
  <c r="O3762" i="1"/>
  <c r="BA3789" i="1"/>
  <c r="O3782" i="1"/>
  <c r="AC3782" i="1" s="1"/>
  <c r="O3758" i="1"/>
  <c r="O76" i="1"/>
  <c r="BA107" i="1"/>
  <c r="AD98" i="3"/>
  <c r="O239" i="1"/>
  <c r="BA270" i="1"/>
  <c r="AD216" i="3"/>
  <c r="O1176" i="1"/>
  <c r="BA1207" i="1"/>
  <c r="AD898" i="3"/>
  <c r="AD658" i="3"/>
  <c r="O846" i="1"/>
  <c r="BA877" i="1"/>
  <c r="BA1535" i="1"/>
  <c r="O1504" i="1"/>
  <c r="AD1136" i="3"/>
  <c r="BA2252" i="1"/>
  <c r="AD1658" i="3"/>
  <c r="O2221" i="1"/>
  <c r="BA2250" i="1"/>
  <c r="AD1656" i="3"/>
  <c r="O2219" i="1"/>
  <c r="Z97" i="3"/>
  <c r="AW106" i="1"/>
  <c r="K75" i="1"/>
  <c r="K2988" i="1"/>
  <c r="AW3019" i="1"/>
  <c r="K3012" i="1"/>
  <c r="Y3012" i="1" s="1"/>
  <c r="K2992" i="1"/>
  <c r="AW3023" i="1"/>
  <c r="K3542" i="1"/>
  <c r="AW3573" i="1"/>
  <c r="AW3625" i="1"/>
  <c r="K3594" i="1"/>
  <c r="AW3628" i="1"/>
  <c r="K3597" i="1"/>
  <c r="K352" i="1"/>
  <c r="AW383" i="1"/>
  <c r="Z1738" i="3"/>
  <c r="K2331" i="1"/>
  <c r="AW2362" i="1"/>
  <c r="AW2359" i="1"/>
  <c r="K2328" i="1"/>
  <c r="Z1735" i="3"/>
  <c r="K2352" i="1"/>
  <c r="Y2352" i="1" s="1"/>
  <c r="AW3294" i="1"/>
  <c r="K3287" i="1"/>
  <c r="Y3287" i="1" s="1"/>
  <c r="K3263" i="1"/>
  <c r="AV3021" i="1"/>
  <c r="J2990" i="1"/>
  <c r="J2989" i="1"/>
  <c r="AV3020" i="1"/>
  <c r="AV1480" i="1"/>
  <c r="J1449" i="1"/>
  <c r="Y1096" i="3"/>
  <c r="AV601" i="1"/>
  <c r="Y457" i="3"/>
  <c r="J570" i="1"/>
  <c r="J571" i="1"/>
  <c r="Y458" i="3"/>
  <c r="AV602" i="1"/>
  <c r="Y1775" i="3"/>
  <c r="AV2414" i="1"/>
  <c r="J2383" i="1"/>
  <c r="J2407" i="1"/>
  <c r="X2407" i="1" s="1"/>
  <c r="J2827" i="1"/>
  <c r="AV2858" i="1"/>
  <c r="J2768" i="1"/>
  <c r="AV2799" i="1"/>
  <c r="J2792" i="1"/>
  <c r="X2792" i="1" s="1"/>
  <c r="AV490" i="1"/>
  <c r="J459" i="1"/>
  <c r="Y376" i="3"/>
  <c r="AV493" i="1"/>
  <c r="Y379" i="3"/>
  <c r="J462" i="1"/>
  <c r="Y576" i="3"/>
  <c r="J734" i="1"/>
  <c r="AV765" i="1"/>
  <c r="AX3516" i="1"/>
  <c r="L3485" i="1"/>
  <c r="L3706" i="1"/>
  <c r="AX3737" i="1"/>
  <c r="AA459" i="3"/>
  <c r="AX603" i="1"/>
  <c r="L572" i="1"/>
  <c r="AA458" i="3"/>
  <c r="L571" i="1"/>
  <c r="AX602" i="1"/>
  <c r="AX380" i="1"/>
  <c r="L349" i="1"/>
  <c r="AA778" i="3"/>
  <c r="AX1042" i="1"/>
  <c r="L1011" i="1"/>
  <c r="AA617" i="3"/>
  <c r="AX821" i="1"/>
  <c r="L790" i="1"/>
  <c r="AX1481" i="1"/>
  <c r="AA1097" i="3"/>
  <c r="L1450" i="1"/>
  <c r="L1448" i="1"/>
  <c r="AX1479" i="1"/>
  <c r="AA1095" i="3"/>
  <c r="L1472" i="1"/>
  <c r="Z1472" i="1" s="1"/>
  <c r="L1229" i="1"/>
  <c r="AX1260" i="1"/>
  <c r="AA936" i="3"/>
  <c r="AU1700" i="1"/>
  <c r="I1669" i="1"/>
  <c r="X1256" i="3"/>
  <c r="X1259" i="3"/>
  <c r="I1672" i="1"/>
  <c r="AU1703" i="1"/>
  <c r="AQ2141" i="1"/>
  <c r="E2110" i="1"/>
  <c r="E2147" i="1" s="1"/>
  <c r="E2154" i="1" s="1"/>
  <c r="AA3815" i="1"/>
  <c r="AY1702" i="1"/>
  <c r="M1671" i="1"/>
  <c r="AB1258" i="3"/>
  <c r="S2056" i="3"/>
  <c r="AP2800" i="1"/>
  <c r="D2769" i="1"/>
  <c r="D13" i="1"/>
  <c r="D76" i="1"/>
  <c r="AP107" i="1"/>
  <c r="S98" i="3"/>
  <c r="D8" i="1"/>
  <c r="AP106" i="1"/>
  <c r="S97" i="3"/>
  <c r="D75" i="1"/>
  <c r="D7" i="1"/>
  <c r="S936" i="3"/>
  <c r="AP1260" i="1"/>
  <c r="D1229" i="1"/>
  <c r="AP2583" i="1"/>
  <c r="S1899" i="3"/>
  <c r="D2552" i="1"/>
  <c r="P2583" i="1"/>
  <c r="P2577" i="1" s="1"/>
  <c r="S815" i="3"/>
  <c r="D1063" i="1"/>
  <c r="D1087" i="1"/>
  <c r="AP1094" i="1"/>
  <c r="P1094" i="1"/>
  <c r="P1088" i="1" s="1"/>
  <c r="AP437" i="1"/>
  <c r="D406" i="1"/>
  <c r="AP2857" i="1"/>
  <c r="D2826" i="1"/>
  <c r="S2098" i="3"/>
  <c r="AC1538" i="3"/>
  <c r="N2056" i="1"/>
  <c r="AZ2087" i="1"/>
  <c r="AC1537" i="3"/>
  <c r="AZ2086" i="1"/>
  <c r="N2055" i="1"/>
  <c r="X457" i="3"/>
  <c r="AU601" i="1"/>
  <c r="I570" i="1"/>
  <c r="W1295" i="3"/>
  <c r="AT1754" i="1"/>
  <c r="H1747" i="1"/>
  <c r="V1747" i="1" s="1"/>
  <c r="H1723" i="1"/>
  <c r="W1296" i="3"/>
  <c r="AT1755" i="1"/>
  <c r="H1724" i="1"/>
  <c r="AV1977" i="1"/>
  <c r="J1946" i="1"/>
  <c r="Y1458" i="3"/>
  <c r="T775" i="3"/>
  <c r="E1008" i="1"/>
  <c r="AQ1039" i="1"/>
  <c r="E1032" i="1"/>
  <c r="S1032" i="1" s="1"/>
  <c r="T778" i="3"/>
  <c r="E1011" i="1"/>
  <c r="AQ1042" i="1"/>
  <c r="AQ271" i="1"/>
  <c r="E240" i="1"/>
  <c r="E277" i="1" s="1"/>
  <c r="E238" i="1"/>
  <c r="AQ269" i="1"/>
  <c r="E262" i="1"/>
  <c r="P269" i="1"/>
  <c r="P263" i="1" s="1"/>
  <c r="T2658" i="3"/>
  <c r="E3596" i="1"/>
  <c r="AQ3627" i="1"/>
  <c r="E2662" i="1"/>
  <c r="T1979" i="3"/>
  <c r="AQ2693" i="1"/>
  <c r="E2658" i="1"/>
  <c r="T1975" i="3"/>
  <c r="AQ2689" i="1"/>
  <c r="E2682" i="1"/>
  <c r="S2682" i="1" s="1"/>
  <c r="T2295" i="3"/>
  <c r="AQ3129" i="1"/>
  <c r="E3098" i="1"/>
  <c r="E3122" i="1"/>
  <c r="S3122" i="1" s="1"/>
  <c r="E2934" i="1"/>
  <c r="T2176" i="3"/>
  <c r="AQ2965" i="1"/>
  <c r="T1618" i="3"/>
  <c r="AQ2197" i="1"/>
  <c r="E2166" i="1"/>
  <c r="AC1175" i="3"/>
  <c r="AZ1589" i="1"/>
  <c r="N1582" i="1"/>
  <c r="AB1582" i="1" s="1"/>
  <c r="N1558" i="1"/>
  <c r="AC1177" i="3"/>
  <c r="AZ1591" i="1"/>
  <c r="N1560" i="1"/>
  <c r="AC1696" i="3"/>
  <c r="AZ2305" i="1"/>
  <c r="N2274" i="1"/>
  <c r="AZ2526" i="1"/>
  <c r="N2495" i="1"/>
  <c r="AZ2690" i="1"/>
  <c r="N2659" i="1"/>
  <c r="N2882" i="1"/>
  <c r="AZ2913" i="1"/>
  <c r="N2879" i="1"/>
  <c r="AZ2910" i="1"/>
  <c r="N514" i="1"/>
  <c r="AZ545" i="1"/>
  <c r="AC416" i="3"/>
  <c r="AC896" i="3"/>
  <c r="AZ1205" i="1"/>
  <c r="N1174" i="1"/>
  <c r="AC939" i="3"/>
  <c r="AZ1263" i="1"/>
  <c r="N1232" i="1"/>
  <c r="L1944" i="1"/>
  <c r="AX1975" i="1"/>
  <c r="AA1456" i="3"/>
  <c r="W816" i="3"/>
  <c r="AT1095" i="1"/>
  <c r="H1064" i="1"/>
  <c r="W1215" i="3"/>
  <c r="H1637" i="1"/>
  <c r="V1637" i="1" s="1"/>
  <c r="H1613" i="1"/>
  <c r="AT1644" i="1"/>
  <c r="W1217" i="3"/>
  <c r="AT1646" i="1"/>
  <c r="H1615" i="1"/>
  <c r="AT436" i="1"/>
  <c r="H405" i="1"/>
  <c r="H407" i="1"/>
  <c r="AT438" i="1"/>
  <c r="AT2525" i="1"/>
  <c r="W1856" i="3"/>
  <c r="H2494" i="1"/>
  <c r="W737" i="3"/>
  <c r="AT986" i="1"/>
  <c r="H955" i="1"/>
  <c r="AT1207" i="1"/>
  <c r="H1176" i="1"/>
  <c r="W898" i="3"/>
  <c r="AS2032" i="1"/>
  <c r="G2001" i="1"/>
  <c r="V1498" i="3"/>
  <c r="G2219" i="1"/>
  <c r="V1656" i="3"/>
  <c r="AS2250" i="1"/>
  <c r="V777" i="3"/>
  <c r="AS1041" i="1"/>
  <c r="G1010" i="1"/>
  <c r="G1009" i="1"/>
  <c r="AS1040" i="1"/>
  <c r="V776" i="3"/>
  <c r="G569" i="1"/>
  <c r="V456" i="3"/>
  <c r="AS600" i="1"/>
  <c r="V455" i="3"/>
  <c r="G568" i="1"/>
  <c r="AS599" i="1"/>
  <c r="G592" i="1"/>
  <c r="U592" i="1" s="1"/>
  <c r="G349" i="1"/>
  <c r="AS380" i="1"/>
  <c r="AS2471" i="1"/>
  <c r="G2440" i="1"/>
  <c r="AS2469" i="1"/>
  <c r="G2438" i="1"/>
  <c r="G2462" i="1"/>
  <c r="U2462" i="1" s="1"/>
  <c r="G901" i="1"/>
  <c r="V698" i="3"/>
  <c r="AS932" i="1"/>
  <c r="U535" i="3"/>
  <c r="F678" i="1"/>
  <c r="F702" i="1"/>
  <c r="T702" i="1" s="1"/>
  <c r="AR709" i="1"/>
  <c r="AR712" i="1"/>
  <c r="U538" i="3"/>
  <c r="F681" i="1"/>
  <c r="AR1813" i="1"/>
  <c r="U1339" i="3"/>
  <c r="F1782" i="1"/>
  <c r="F788" i="1"/>
  <c r="U615" i="3"/>
  <c r="F812" i="1"/>
  <c r="T812" i="1" s="1"/>
  <c r="AR819" i="1"/>
  <c r="AR821" i="1"/>
  <c r="U617" i="3"/>
  <c r="F790" i="1"/>
  <c r="AR3681" i="1"/>
  <c r="U2697" i="3"/>
  <c r="F3650" i="1"/>
  <c r="U2255" i="3"/>
  <c r="F3043" i="1"/>
  <c r="F3067" i="1"/>
  <c r="T3067" i="1" s="1"/>
  <c r="AR3074" i="1"/>
  <c r="U2257" i="3"/>
  <c r="AR3076" i="1"/>
  <c r="F3045" i="1"/>
  <c r="F297" i="1"/>
  <c r="U259" i="3"/>
  <c r="AR328" i="1"/>
  <c r="U1776" i="3"/>
  <c r="F2384" i="1"/>
  <c r="AR2415" i="1"/>
  <c r="O3374" i="1"/>
  <c r="BA3405" i="1"/>
  <c r="O1451" i="1"/>
  <c r="BA1482" i="1"/>
  <c r="AD1098" i="3"/>
  <c r="BA1480" i="1"/>
  <c r="O1449" i="1"/>
  <c r="AD1096" i="3"/>
  <c r="AD495" i="3"/>
  <c r="BA654" i="1"/>
  <c r="O623" i="1"/>
  <c r="O647" i="1"/>
  <c r="AC647" i="1" s="1"/>
  <c r="O403" i="1"/>
  <c r="BA434" i="1"/>
  <c r="O427" i="1"/>
  <c r="AC427" i="1" s="1"/>
  <c r="O404" i="1"/>
  <c r="BA435" i="1"/>
  <c r="AD818" i="3"/>
  <c r="BA1097" i="1"/>
  <c r="O1066" i="1"/>
  <c r="BA2855" i="1"/>
  <c r="O2824" i="1"/>
  <c r="BA3074" i="1"/>
  <c r="O3067" i="1"/>
  <c r="AC3067" i="1" s="1"/>
  <c r="O3043" i="1"/>
  <c r="O3322" i="1"/>
  <c r="BA3353" i="1"/>
  <c r="Z817" i="3"/>
  <c r="AW1096" i="1"/>
  <c r="K1065" i="1"/>
  <c r="AW216" i="1"/>
  <c r="Z177" i="3"/>
  <c r="K185" i="1"/>
  <c r="K3154" i="1"/>
  <c r="AW3185" i="1"/>
  <c r="AW3188" i="1"/>
  <c r="K3157" i="1"/>
  <c r="Z256" i="3"/>
  <c r="K294" i="1"/>
  <c r="AW325" i="1"/>
  <c r="K461" i="1"/>
  <c r="Z378" i="3"/>
  <c r="AW492" i="1"/>
  <c r="K3428" i="1"/>
  <c r="K3452" i="1"/>
  <c r="Y3452" i="1" s="1"/>
  <c r="AW3459" i="1"/>
  <c r="K2274" i="1"/>
  <c r="AW2305" i="1"/>
  <c r="Z1696" i="3"/>
  <c r="K2276" i="1"/>
  <c r="AW2307" i="1"/>
  <c r="Z1698" i="3"/>
  <c r="AV3129" i="1"/>
  <c r="J3098" i="1"/>
  <c r="J3122" i="1"/>
  <c r="X3122" i="1" s="1"/>
  <c r="J1506" i="1"/>
  <c r="Y1138" i="3"/>
  <c r="AV1537" i="1"/>
  <c r="AV1534" i="1"/>
  <c r="J1503" i="1"/>
  <c r="Y1135" i="3"/>
  <c r="J1527" i="1"/>
  <c r="X1527" i="1" s="1"/>
  <c r="J3704" i="1"/>
  <c r="AV3735" i="1"/>
  <c r="AV3736" i="1"/>
  <c r="J3705" i="1"/>
  <c r="Y816" i="3"/>
  <c r="AV1095" i="1"/>
  <c r="J1064" i="1"/>
  <c r="J2716" i="1"/>
  <c r="AV2747" i="1"/>
  <c r="AV654" i="1"/>
  <c r="J647" i="1"/>
  <c r="X647" i="1" s="1"/>
  <c r="Y495" i="3"/>
  <c r="J623" i="1"/>
  <c r="AX1204" i="1"/>
  <c r="L1197" i="1"/>
  <c r="Z1197" i="1" s="1"/>
  <c r="AA895" i="3"/>
  <c r="L1173" i="1"/>
  <c r="L1176" i="1"/>
  <c r="AX1207" i="1"/>
  <c r="AA898" i="3"/>
  <c r="AA1655" i="3"/>
  <c r="L2242" i="1"/>
  <c r="Z2242" i="1" s="1"/>
  <c r="L2218" i="1"/>
  <c r="AX2249" i="1"/>
  <c r="AX2472" i="1"/>
  <c r="L2441" i="1"/>
  <c r="L2661" i="1"/>
  <c r="AX2692" i="1"/>
  <c r="L2881" i="1"/>
  <c r="AX2912" i="1"/>
  <c r="AX3131" i="1"/>
  <c r="L3100" i="1"/>
  <c r="BA2032" i="1"/>
  <c r="AD1498" i="3"/>
  <c r="O2001" i="1"/>
  <c r="BA2031" i="1"/>
  <c r="AD1497" i="3"/>
  <c r="O2000" i="1"/>
  <c r="AU2033" i="1"/>
  <c r="I2002" i="1"/>
  <c r="X1499" i="3"/>
  <c r="E2001" i="1"/>
  <c r="E2038" i="1" s="1"/>
  <c r="E2045" i="1" s="1"/>
  <c r="AQ2032" i="1"/>
  <c r="E1998" i="1"/>
  <c r="E2035" i="1" s="1"/>
  <c r="E2042" i="1" s="1"/>
  <c r="AQ2029" i="1"/>
  <c r="E2022" i="1"/>
  <c r="S2022" i="1" s="1"/>
  <c r="D2756" i="1"/>
  <c r="P2756" i="1" s="1"/>
  <c r="P2749" i="1"/>
  <c r="D1051" i="1"/>
  <c r="P1051" i="1" s="1"/>
  <c r="P1044" i="1"/>
  <c r="I3043" i="1"/>
  <c r="AU3074" i="1"/>
  <c r="X2255" i="3"/>
  <c r="I3067" i="1"/>
  <c r="W3067" i="1" s="1"/>
  <c r="AU3075" i="1"/>
  <c r="X2256" i="3"/>
  <c r="I3044" i="1"/>
  <c r="X2377" i="3"/>
  <c r="AU3241" i="1"/>
  <c r="I3210" i="1"/>
  <c r="AU1536" i="1"/>
  <c r="X1137" i="3"/>
  <c r="I1505" i="1"/>
  <c r="I1506" i="1"/>
  <c r="AU1537" i="1"/>
  <c r="X1138" i="3"/>
  <c r="I1286" i="1"/>
  <c r="AU1317" i="1"/>
  <c r="X978" i="3"/>
  <c r="AU3570" i="1"/>
  <c r="X2616" i="3"/>
  <c r="I3539" i="1"/>
  <c r="M262" i="1"/>
  <c r="AA262" i="1" s="1"/>
  <c r="AY269" i="1"/>
  <c r="AB215" i="3"/>
  <c r="M238" i="1"/>
  <c r="M241" i="1"/>
  <c r="AY272" i="1"/>
  <c r="AB218" i="3"/>
  <c r="AY490" i="1"/>
  <c r="AB376" i="3"/>
  <c r="M459" i="1"/>
  <c r="AB539" i="3"/>
  <c r="M682" i="1"/>
  <c r="AY713" i="1"/>
  <c r="AB695" i="3"/>
  <c r="M922" i="1"/>
  <c r="AA922" i="1" s="1"/>
  <c r="M898" i="1"/>
  <c r="AY929" i="1"/>
  <c r="AY1149" i="1"/>
  <c r="M1142" i="1"/>
  <c r="AA1142" i="1" s="1"/>
  <c r="M1118" i="1"/>
  <c r="AB855" i="3"/>
  <c r="AB1019" i="3"/>
  <c r="M1342" i="1"/>
  <c r="AY1373" i="1"/>
  <c r="AY3790" i="1"/>
  <c r="M3759" i="1"/>
  <c r="M1779" i="1"/>
  <c r="AB1336" i="3"/>
  <c r="AY1810" i="1"/>
  <c r="F886" i="1"/>
  <c r="P886" i="1" s="1"/>
  <c r="P879" i="1"/>
  <c r="D391" i="1"/>
  <c r="P391" i="1" s="1"/>
  <c r="P384" i="1"/>
  <c r="D3196" i="1"/>
  <c r="P3196" i="1" s="1"/>
  <c r="P3189" i="1"/>
  <c r="D3416" i="1"/>
  <c r="P3416" i="1" s="1"/>
  <c r="P3409" i="1"/>
  <c r="I18" i="1"/>
  <c r="I42" i="1"/>
  <c r="X55" i="3"/>
  <c r="AU49" i="1"/>
  <c r="I5" i="1"/>
  <c r="AU53" i="1"/>
  <c r="X59" i="3"/>
  <c r="I9" i="1"/>
  <c r="AU3735" i="1"/>
  <c r="I3704" i="1"/>
  <c r="X2736" i="3"/>
  <c r="AY2581" i="1"/>
  <c r="M2550" i="1"/>
  <c r="M2549" i="1"/>
  <c r="AY2580" i="1"/>
  <c r="AY3023" i="1"/>
  <c r="M2992" i="1"/>
  <c r="M2164" i="1"/>
  <c r="AB1616" i="3"/>
  <c r="AY2195" i="1"/>
  <c r="AX1150" i="1"/>
  <c r="L1119" i="1"/>
  <c r="AA856" i="3"/>
  <c r="D1142" i="1"/>
  <c r="D1118" i="1"/>
  <c r="AP1149" i="1"/>
  <c r="P1149" i="1"/>
  <c r="P1143" i="1" s="1"/>
  <c r="S859" i="3"/>
  <c r="AP1153" i="1"/>
  <c r="D1122" i="1"/>
  <c r="P1153" i="1"/>
  <c r="P1147" i="1" s="1"/>
  <c r="AP933" i="1"/>
  <c r="S699" i="3"/>
  <c r="D902" i="1"/>
  <c r="P933" i="1"/>
  <c r="P927" i="1" s="1"/>
  <c r="X2697" i="3"/>
  <c r="AU3681" i="1"/>
  <c r="I3650" i="1"/>
  <c r="I3652" i="1"/>
  <c r="AU3683" i="1"/>
  <c r="X2699" i="3"/>
  <c r="E184" i="1"/>
  <c r="AQ215" i="1"/>
  <c r="AQ438" i="1"/>
  <c r="E407" i="1"/>
  <c r="E406" i="1"/>
  <c r="AQ437" i="1"/>
  <c r="N2407" i="1"/>
  <c r="AB2407" i="1" s="1"/>
  <c r="N2383" i="1"/>
  <c r="AZ2414" i="1"/>
  <c r="AC1775" i="3"/>
  <c r="AZ3571" i="1"/>
  <c r="N3540" i="1"/>
  <c r="N3542" i="1"/>
  <c r="AZ3573" i="1"/>
  <c r="AS1536" i="1"/>
  <c r="V1137" i="3"/>
  <c r="G1505" i="1"/>
  <c r="F3758" i="1"/>
  <c r="AR3789" i="1"/>
  <c r="F3782" i="1"/>
  <c r="T3782" i="1" s="1"/>
  <c r="AD59" i="3"/>
  <c r="BA53" i="1"/>
  <c r="O22" i="1"/>
  <c r="O9" i="1"/>
  <c r="BA2965" i="1"/>
  <c r="O2934" i="1"/>
  <c r="BA2966" i="1"/>
  <c r="O2935" i="1"/>
  <c r="AW654" i="1"/>
  <c r="Z495" i="3"/>
  <c r="K647" i="1"/>
  <c r="Y647" i="1" s="1"/>
  <c r="K623" i="1"/>
  <c r="AW1865" i="1"/>
  <c r="Z1376" i="3"/>
  <c r="K1834" i="1"/>
  <c r="Z1377" i="3"/>
  <c r="AW1866" i="1"/>
  <c r="K1835" i="1"/>
  <c r="AV3627" i="1"/>
  <c r="J3596" i="1"/>
  <c r="AV2691" i="1"/>
  <c r="J2660" i="1"/>
  <c r="J2659" i="1"/>
  <c r="AV2690" i="1"/>
  <c r="AX2799" i="1"/>
  <c r="L2792" i="1"/>
  <c r="Z2792" i="1" s="1"/>
  <c r="L2768" i="1"/>
  <c r="AX3790" i="1"/>
  <c r="L3759" i="1"/>
  <c r="AX3793" i="1"/>
  <c r="L3762" i="1"/>
  <c r="X2496" i="3"/>
  <c r="I3374" i="1"/>
  <c r="AU3405" i="1"/>
  <c r="AU766" i="1"/>
  <c r="X577" i="3"/>
  <c r="I735" i="1"/>
  <c r="AY1483" i="1"/>
  <c r="M1452" i="1"/>
  <c r="AB1099" i="3"/>
  <c r="M2604" i="1"/>
  <c r="AY2635" i="1"/>
  <c r="AY2636" i="1"/>
  <c r="M2605" i="1"/>
  <c r="D3471" i="1"/>
  <c r="P3471" i="1" s="1"/>
  <c r="P3464" i="1"/>
  <c r="AX50" i="1"/>
  <c r="AA56" i="3"/>
  <c r="L19" i="1"/>
  <c r="L6" i="1"/>
  <c r="L297" i="1"/>
  <c r="AX328" i="1"/>
  <c r="AA259" i="3"/>
  <c r="AA419" i="3"/>
  <c r="L517" i="1"/>
  <c r="AX548" i="1"/>
  <c r="AX766" i="1"/>
  <c r="AA577" i="3"/>
  <c r="L735" i="1"/>
  <c r="L736" i="1"/>
  <c r="AA578" i="3"/>
  <c r="AX767" i="1"/>
  <c r="AA735" i="3"/>
  <c r="AX984" i="1"/>
  <c r="L953" i="1"/>
  <c r="L977" i="1"/>
  <c r="Z977" i="1" s="1"/>
  <c r="AV2030" i="1"/>
  <c r="J1999" i="1"/>
  <c r="Y1496" i="3"/>
  <c r="J2001" i="1"/>
  <c r="Y1498" i="3"/>
  <c r="AV2032" i="1"/>
  <c r="O1891" i="1"/>
  <c r="AD1418" i="3"/>
  <c r="BA1922" i="1"/>
  <c r="AD1417" i="3"/>
  <c r="BA1921" i="1"/>
  <c r="O1890" i="1"/>
  <c r="AU2141" i="1"/>
  <c r="X1577" i="3"/>
  <c r="I2110" i="1"/>
  <c r="T1458" i="3"/>
  <c r="E1946" i="1"/>
  <c r="AQ1977" i="1"/>
  <c r="E1943" i="1"/>
  <c r="AQ1974" i="1"/>
  <c r="T1455" i="3"/>
  <c r="E1967" i="1"/>
  <c r="S1967" i="1" s="1"/>
  <c r="D2426" i="1"/>
  <c r="P2426" i="1" s="1"/>
  <c r="P2419" i="1"/>
  <c r="D776" i="1"/>
  <c r="P776" i="1" s="1"/>
  <c r="P769" i="1"/>
  <c r="M2274" i="1"/>
  <c r="AY2305" i="1"/>
  <c r="AB1696" i="3"/>
  <c r="M2497" i="1"/>
  <c r="AY2528" i="1"/>
  <c r="AY2526" i="1"/>
  <c r="M2495" i="1"/>
  <c r="M2714" i="1"/>
  <c r="AY2745" i="1"/>
  <c r="M2937" i="1"/>
  <c r="AY2968" i="1"/>
  <c r="M2936" i="1"/>
  <c r="AY2967" i="1"/>
  <c r="AY3184" i="1"/>
  <c r="M3177" i="1"/>
  <c r="AA3177" i="1" s="1"/>
  <c r="M3153" i="1"/>
  <c r="AY3408" i="1"/>
  <c r="M3377" i="1"/>
  <c r="AY3407" i="1"/>
  <c r="M3376" i="1"/>
  <c r="AB1135" i="3"/>
  <c r="M1527" i="1"/>
  <c r="AA1527" i="1" s="1"/>
  <c r="M1503" i="1"/>
  <c r="AY1534" i="1"/>
  <c r="AY602" i="1"/>
  <c r="AB458" i="3"/>
  <c r="M571" i="1"/>
  <c r="AB459" i="3"/>
  <c r="AY603" i="1"/>
  <c r="M572" i="1"/>
  <c r="AT1922" i="1"/>
  <c r="H1891" i="1"/>
  <c r="W1418" i="3"/>
  <c r="E3321" i="1"/>
  <c r="T2458" i="3"/>
  <c r="AQ3352" i="1"/>
  <c r="E1559" i="1"/>
  <c r="T1176" i="3"/>
  <c r="AQ1590" i="1"/>
  <c r="T2016" i="3"/>
  <c r="E2714" i="1"/>
  <c r="AQ2745" i="1"/>
  <c r="T2017" i="3"/>
  <c r="AQ2746" i="1"/>
  <c r="E2715" i="1"/>
  <c r="S3815" i="1"/>
  <c r="E3539" i="1"/>
  <c r="T2616" i="3"/>
  <c r="AQ3570" i="1"/>
  <c r="E3541" i="1"/>
  <c r="AQ3572" i="1"/>
  <c r="T2618" i="3"/>
  <c r="N1527" i="1"/>
  <c r="AB1527" i="1" s="1"/>
  <c r="N1503" i="1"/>
  <c r="AZ1534" i="1"/>
  <c r="AC1135" i="3"/>
  <c r="AC1139" i="3"/>
  <c r="N1507" i="1"/>
  <c r="AZ1538" i="1"/>
  <c r="N427" i="1"/>
  <c r="AB427" i="1" s="1"/>
  <c r="AZ434" i="1"/>
  <c r="N403" i="1"/>
  <c r="AZ2744" i="1"/>
  <c r="N2713" i="1"/>
  <c r="N2737" i="1"/>
  <c r="AB2737" i="1" s="1"/>
  <c r="AZ2966" i="1"/>
  <c r="N2935" i="1"/>
  <c r="N2937" i="1"/>
  <c r="AZ2968" i="1"/>
  <c r="AC216" i="3"/>
  <c r="N239" i="1"/>
  <c r="AZ270" i="1"/>
  <c r="AZ931" i="1"/>
  <c r="AC697" i="3"/>
  <c r="N900" i="1"/>
  <c r="AZ3078" i="1"/>
  <c r="N3047" i="1"/>
  <c r="AX1920" i="1"/>
  <c r="AA1416" i="3"/>
  <c r="L1889" i="1"/>
  <c r="AX1922" i="1"/>
  <c r="AA1418" i="3"/>
  <c r="L1891" i="1"/>
  <c r="W2459" i="3"/>
  <c r="AT3353" i="1"/>
  <c r="H3322" i="1"/>
  <c r="H3594" i="1"/>
  <c r="AT3625" i="1"/>
  <c r="W2656" i="3"/>
  <c r="AT3628" i="1"/>
  <c r="H3597" i="1"/>
  <c r="W2659" i="3"/>
  <c r="AT1535" i="1"/>
  <c r="W1136" i="3"/>
  <c r="H1504" i="1"/>
  <c r="W1896" i="3"/>
  <c r="AT2580" i="1"/>
  <c r="H2549" i="1"/>
  <c r="W1898" i="3"/>
  <c r="H2551" i="1"/>
  <c r="AT2582" i="1"/>
  <c r="AT3680" i="1"/>
  <c r="W2696" i="3"/>
  <c r="H3649" i="1"/>
  <c r="AT2634" i="1"/>
  <c r="H2603" i="1"/>
  <c r="H2640" i="1" s="1"/>
  <c r="H2647" i="1" s="1"/>
  <c r="H2627" i="1"/>
  <c r="V2627" i="1" s="1"/>
  <c r="AT2636" i="1"/>
  <c r="H2605" i="1"/>
  <c r="H2642" i="1" s="1"/>
  <c r="H2649" i="1" s="1"/>
  <c r="AT1481" i="1"/>
  <c r="W1097" i="3"/>
  <c r="H1450" i="1"/>
  <c r="F2054" i="1"/>
  <c r="AR2085" i="1"/>
  <c r="U1536" i="3"/>
  <c r="X95" i="3"/>
  <c r="I73" i="1"/>
  <c r="AU104" i="1"/>
  <c r="I627" i="1"/>
  <c r="X499" i="3"/>
  <c r="AU658" i="1"/>
  <c r="X1935" i="3"/>
  <c r="I2627" i="1"/>
  <c r="W2627" i="1" s="1"/>
  <c r="I2603" i="1"/>
  <c r="AU2634" i="1"/>
  <c r="AU2636" i="1"/>
  <c r="X1937" i="3"/>
  <c r="I2605" i="1"/>
  <c r="AY50" i="1"/>
  <c r="M19" i="1"/>
  <c r="AB56" i="3"/>
  <c r="M6" i="1"/>
  <c r="M21" i="1"/>
  <c r="AY52" i="1"/>
  <c r="AB58" i="3"/>
  <c r="M8" i="1"/>
  <c r="AY327" i="1"/>
  <c r="AB258" i="3"/>
  <c r="M296" i="1"/>
  <c r="AY545" i="1"/>
  <c r="M514" i="1"/>
  <c r="AB416" i="3"/>
  <c r="AY546" i="1"/>
  <c r="AB417" i="3"/>
  <c r="M515" i="1"/>
  <c r="M736" i="1"/>
  <c r="AB578" i="3"/>
  <c r="AY767" i="1"/>
  <c r="AB738" i="3"/>
  <c r="AY987" i="1"/>
  <c r="M956" i="1"/>
  <c r="AY1207" i="1"/>
  <c r="M1176" i="1"/>
  <c r="AB898" i="3"/>
  <c r="AY1646" i="1"/>
  <c r="AB1217" i="3"/>
  <c r="M1615" i="1"/>
  <c r="D1891" i="1"/>
  <c r="AP1922" i="1"/>
  <c r="S1418" i="3"/>
  <c r="AP1923" i="1"/>
  <c r="S1419" i="3"/>
  <c r="D1892" i="1"/>
  <c r="P1923" i="1"/>
  <c r="P1917" i="1" s="1"/>
  <c r="AY1921" i="1"/>
  <c r="AB1417" i="3"/>
  <c r="M1890" i="1"/>
  <c r="S2456" i="3"/>
  <c r="AP3350" i="1"/>
  <c r="D3319" i="1"/>
  <c r="D3264" i="1"/>
  <c r="S2416" i="3"/>
  <c r="AP3295" i="1"/>
  <c r="AP1371" i="1"/>
  <c r="S1017" i="3"/>
  <c r="D1340" i="1"/>
  <c r="D1833" i="1"/>
  <c r="AP1864" i="1"/>
  <c r="D1857" i="1"/>
  <c r="P1864" i="1"/>
  <c r="P1858" i="1" s="1"/>
  <c r="D3046" i="1"/>
  <c r="AP3077" i="1"/>
  <c r="S2258" i="3"/>
  <c r="D3486" i="1"/>
  <c r="S2578" i="3"/>
  <c r="AP3517" i="1"/>
  <c r="D788" i="1"/>
  <c r="S615" i="3"/>
  <c r="D812" i="1"/>
  <c r="AP819" i="1"/>
  <c r="Z1579" i="3"/>
  <c r="K2112" i="1"/>
  <c r="AW2143" i="1"/>
  <c r="AC1459" i="3"/>
  <c r="AZ1978" i="1"/>
  <c r="N1947" i="1"/>
  <c r="I2551" i="1"/>
  <c r="AU2582" i="1"/>
  <c r="X1898" i="3"/>
  <c r="AU2579" i="1"/>
  <c r="I2548" i="1"/>
  <c r="X1895" i="3"/>
  <c r="I2572" i="1"/>
  <c r="W2572" i="1" s="1"/>
  <c r="AQ3078" i="1"/>
  <c r="T2259" i="3"/>
  <c r="E3047" i="1"/>
  <c r="AQ2527" i="1"/>
  <c r="T1858" i="3"/>
  <c r="E2496" i="1"/>
  <c r="S3816" i="1"/>
  <c r="T1775" i="3"/>
  <c r="AQ2414" i="1"/>
  <c r="E2383" i="1"/>
  <c r="E2407" i="1"/>
  <c r="S2407" i="1" s="1"/>
  <c r="AQ654" i="1"/>
  <c r="E623" i="1"/>
  <c r="E647" i="1"/>
  <c r="P654" i="1"/>
  <c r="P648" i="1" s="1"/>
  <c r="E626" i="1"/>
  <c r="E663" i="1" s="1"/>
  <c r="AQ657" i="1"/>
  <c r="AZ1480" i="1"/>
  <c r="AC1096" i="3"/>
  <c r="N1449" i="1"/>
  <c r="AZ2249" i="1"/>
  <c r="N2242" i="1"/>
  <c r="AB2242" i="1" s="1"/>
  <c r="N2218" i="1"/>
  <c r="AC1655" i="3"/>
  <c r="N2219" i="1"/>
  <c r="AC1656" i="3"/>
  <c r="AZ2250" i="1"/>
  <c r="N2439" i="1"/>
  <c r="AZ2470" i="1"/>
  <c r="N461" i="1"/>
  <c r="AZ492" i="1"/>
  <c r="AC378" i="3"/>
  <c r="N462" i="1"/>
  <c r="AC379" i="3"/>
  <c r="AZ493" i="1"/>
  <c r="N679" i="1"/>
  <c r="AZ710" i="1"/>
  <c r="AC536" i="3"/>
  <c r="AZ2634" i="1"/>
  <c r="N2603" i="1"/>
  <c r="N2627" i="1"/>
  <c r="AB2627" i="1" s="1"/>
  <c r="AZ3296" i="1"/>
  <c r="N3265" i="1"/>
  <c r="N1339" i="1"/>
  <c r="AC1016" i="3"/>
  <c r="AZ1370" i="1"/>
  <c r="AC1015" i="3"/>
  <c r="N1338" i="1"/>
  <c r="AZ1369" i="1"/>
  <c r="N1362" i="1"/>
  <c r="AB1362" i="1" s="1"/>
  <c r="AA1257" i="3"/>
  <c r="AX1701" i="1"/>
  <c r="L1670" i="1"/>
  <c r="AT2359" i="1"/>
  <c r="H2352" i="1"/>
  <c r="V2352" i="1" s="1"/>
  <c r="H2328" i="1"/>
  <c r="W1735" i="3"/>
  <c r="H2331" i="1"/>
  <c r="AT2362" i="1"/>
  <c r="W1738" i="3"/>
  <c r="W658" i="3"/>
  <c r="H846" i="1"/>
  <c r="AT877" i="1"/>
  <c r="W137" i="3"/>
  <c r="AT161" i="1"/>
  <c r="H130" i="1"/>
  <c r="H128" i="1"/>
  <c r="W135" i="3"/>
  <c r="H152" i="1"/>
  <c r="V152" i="1" s="1"/>
  <c r="AT159" i="1"/>
  <c r="W177" i="3"/>
  <c r="AT216" i="1"/>
  <c r="H185" i="1"/>
  <c r="AT2304" i="1"/>
  <c r="H2297" i="1"/>
  <c r="V2297" i="1" s="1"/>
  <c r="W1695" i="3"/>
  <c r="H2273" i="1"/>
  <c r="W2499" i="3"/>
  <c r="H3377" i="1"/>
  <c r="AT3408" i="1"/>
  <c r="AT327" i="1"/>
  <c r="H296" i="1"/>
  <c r="W258" i="3"/>
  <c r="H294" i="1"/>
  <c r="AT325" i="1"/>
  <c r="W256" i="3"/>
  <c r="AT713" i="1"/>
  <c r="H682" i="1"/>
  <c r="W539" i="3"/>
  <c r="G2109" i="1"/>
  <c r="V1576" i="3"/>
  <c r="AS2140" i="1"/>
  <c r="V1579" i="3"/>
  <c r="G2112" i="1"/>
  <c r="AS2143" i="1"/>
  <c r="V1857" i="3"/>
  <c r="AS2526" i="1"/>
  <c r="G2495" i="1"/>
  <c r="AS3572" i="1"/>
  <c r="V2618" i="3"/>
  <c r="G3541" i="1"/>
  <c r="G1121" i="1"/>
  <c r="G1158" i="1" s="1"/>
  <c r="G1165" i="1" s="1"/>
  <c r="AS1152" i="1"/>
  <c r="V2657" i="3"/>
  <c r="AS3626" i="1"/>
  <c r="G3595" i="1"/>
  <c r="V2655" i="3"/>
  <c r="G3593" i="1"/>
  <c r="AS3624" i="1"/>
  <c r="G3617" i="1"/>
  <c r="U3617" i="1" s="1"/>
  <c r="V1738" i="3"/>
  <c r="G2331" i="1"/>
  <c r="AS2362" i="1"/>
  <c r="V1739" i="3"/>
  <c r="AS2363" i="1"/>
  <c r="G2332" i="1"/>
  <c r="G626" i="1"/>
  <c r="G663" i="1" s="1"/>
  <c r="G670" i="1" s="1"/>
  <c r="AS657" i="1"/>
  <c r="F2881" i="1"/>
  <c r="U2138" i="3"/>
  <c r="AR2912" i="1"/>
  <c r="AR654" i="1"/>
  <c r="F623" i="1"/>
  <c r="F660" i="1" s="1"/>
  <c r="F667" i="1" s="1"/>
  <c r="F647" i="1"/>
  <c r="T647" i="1" s="1"/>
  <c r="AR1426" i="1"/>
  <c r="F1395" i="1"/>
  <c r="F1432" i="1" s="1"/>
  <c r="F1439" i="1" s="1"/>
  <c r="F1396" i="1"/>
  <c r="F1433" i="1" s="1"/>
  <c r="F1440" i="1" s="1"/>
  <c r="AR1427" i="1"/>
  <c r="F2441" i="1"/>
  <c r="AR2472" i="1"/>
  <c r="U2019" i="3"/>
  <c r="F2717" i="1"/>
  <c r="AR2748" i="1"/>
  <c r="F2737" i="1"/>
  <c r="T2737" i="1" s="1"/>
  <c r="U2015" i="3"/>
  <c r="AR2744" i="1"/>
  <c r="F2713" i="1"/>
  <c r="AR3573" i="1"/>
  <c r="F3542" i="1"/>
  <c r="U2619" i="3"/>
  <c r="BA1424" i="1"/>
  <c r="AD1055" i="3"/>
  <c r="O1417" i="1"/>
  <c r="AC1417" i="1" s="1"/>
  <c r="O1393" i="1"/>
  <c r="O1781" i="1"/>
  <c r="BA1812" i="1"/>
  <c r="AD1338" i="3"/>
  <c r="BA1813" i="1"/>
  <c r="AD1339" i="3"/>
  <c r="O1782" i="1"/>
  <c r="O2717" i="1"/>
  <c r="BA2748" i="1"/>
  <c r="O2496" i="1"/>
  <c r="BA2527" i="1"/>
  <c r="BA2526" i="1"/>
  <c r="O2495" i="1"/>
  <c r="BA3187" i="1"/>
  <c r="O3156" i="1"/>
  <c r="BA2801" i="1"/>
  <c r="O2770" i="1"/>
  <c r="BA2800" i="1"/>
  <c r="O2769" i="1"/>
  <c r="BA3023" i="1"/>
  <c r="O2992" i="1"/>
  <c r="O3484" i="1"/>
  <c r="BA3515" i="1"/>
  <c r="BA3516" i="1"/>
  <c r="O3485" i="1"/>
  <c r="K2164" i="1"/>
  <c r="Z1616" i="3"/>
  <c r="AW2195" i="1"/>
  <c r="Z138" i="3"/>
  <c r="K131" i="1"/>
  <c r="AW162" i="1"/>
  <c r="AW160" i="1"/>
  <c r="Z136" i="3"/>
  <c r="K129" i="1"/>
  <c r="AW2416" i="1"/>
  <c r="Z1777" i="3"/>
  <c r="K2385" i="1"/>
  <c r="AW2968" i="1"/>
  <c r="K2937" i="1"/>
  <c r="K2934" i="1"/>
  <c r="AW2965" i="1"/>
  <c r="Z659" i="3"/>
  <c r="AW878" i="1"/>
  <c r="K847" i="1"/>
  <c r="K2551" i="1"/>
  <c r="AW2582" i="1"/>
  <c r="Z778" i="3"/>
  <c r="K1011" i="1"/>
  <c r="AW1042" i="1"/>
  <c r="Z777" i="3"/>
  <c r="AW1041" i="1"/>
  <c r="K1010" i="1"/>
  <c r="AV3516" i="1"/>
  <c r="J3485" i="1"/>
  <c r="AV2634" i="1"/>
  <c r="J2603" i="1"/>
  <c r="J2627" i="1"/>
  <c r="X2627" i="1" s="1"/>
  <c r="AV1425" i="1"/>
  <c r="Y1056" i="3"/>
  <c r="J1394" i="1"/>
  <c r="J516" i="1"/>
  <c r="AV547" i="1"/>
  <c r="Y418" i="3"/>
  <c r="Y859" i="3"/>
  <c r="J1122" i="1"/>
  <c r="AV1153" i="1"/>
  <c r="J1119" i="1"/>
  <c r="Y856" i="3"/>
  <c r="AV1150" i="1"/>
  <c r="J239" i="1"/>
  <c r="Y216" i="3"/>
  <c r="AV270" i="1"/>
  <c r="AA1018" i="3"/>
  <c r="AX1372" i="1"/>
  <c r="L1341" i="1"/>
  <c r="L1613" i="1"/>
  <c r="AX1644" i="1"/>
  <c r="AA1215" i="3"/>
  <c r="L1637" i="1"/>
  <c r="Z1637" i="1" s="1"/>
  <c r="AX2196" i="1"/>
  <c r="AA1617" i="3"/>
  <c r="L2165" i="1"/>
  <c r="AX2416" i="1"/>
  <c r="AA1777" i="3"/>
  <c r="L2385" i="1"/>
  <c r="AX2636" i="1"/>
  <c r="L2605" i="1"/>
  <c r="L2604" i="1"/>
  <c r="AX2635" i="1"/>
  <c r="L2827" i="1"/>
  <c r="AX2858" i="1"/>
  <c r="AX3076" i="1"/>
  <c r="L3045" i="1"/>
  <c r="L3044" i="1"/>
  <c r="AX3075" i="1"/>
  <c r="AX3296" i="1"/>
  <c r="L3265" i="1"/>
  <c r="U1458" i="3"/>
  <c r="F1946" i="1"/>
  <c r="AR1977" i="1"/>
  <c r="U1459" i="3"/>
  <c r="F1947" i="1"/>
  <c r="AR1978" i="1"/>
  <c r="BA1976" i="1"/>
  <c r="AD1457" i="3"/>
  <c r="O1945" i="1"/>
  <c r="E2054" i="1"/>
  <c r="AQ2085" i="1"/>
  <c r="AQ2084" i="1"/>
  <c r="E2053" i="1"/>
  <c r="E2090" i="1" s="1"/>
  <c r="E2097" i="1" s="1"/>
  <c r="E2077" i="1"/>
  <c r="S2077" i="1" s="1"/>
  <c r="S1137" i="3"/>
  <c r="AP1536" i="1"/>
  <c r="D1505" i="1"/>
  <c r="AP3735" i="1"/>
  <c r="S2736" i="3"/>
  <c r="D3704" i="1"/>
  <c r="D3707" i="1"/>
  <c r="AP3738" i="1"/>
  <c r="S2739" i="3"/>
  <c r="P3738" i="1"/>
  <c r="P3732" i="1" s="1"/>
  <c r="D3651" i="1"/>
  <c r="S2698" i="3"/>
  <c r="AP3682" i="1"/>
  <c r="AP3681" i="1"/>
  <c r="S2697" i="3"/>
  <c r="D3650" i="1"/>
  <c r="S975" i="3"/>
  <c r="D1307" i="1"/>
  <c r="D1283" i="1"/>
  <c r="AP1314" i="1"/>
  <c r="P1314" i="1"/>
  <c r="P1308" i="1" s="1"/>
  <c r="S1936" i="3"/>
  <c r="AP2635" i="1"/>
  <c r="D2604" i="1"/>
  <c r="S2536" i="3"/>
  <c r="D3429" i="1"/>
  <c r="AP3460" i="1"/>
  <c r="AP161" i="1"/>
  <c r="S137" i="3"/>
  <c r="D130" i="1"/>
  <c r="AP160" i="1"/>
  <c r="D129" i="1"/>
  <c r="S136" i="3"/>
  <c r="AW1756" i="1"/>
  <c r="Z1297" i="3"/>
  <c r="K1725" i="1"/>
  <c r="I517" i="1"/>
  <c r="X419" i="3"/>
  <c r="AU548" i="1"/>
  <c r="I2219" i="1"/>
  <c r="AU2250" i="1"/>
  <c r="X1656" i="3"/>
  <c r="I2276" i="1"/>
  <c r="AU2307" i="1"/>
  <c r="X1698" i="3"/>
  <c r="AU1648" i="1"/>
  <c r="X1219" i="3"/>
  <c r="I1617" i="1"/>
  <c r="I2329" i="1"/>
  <c r="X1736" i="3"/>
  <c r="AU2360" i="1"/>
  <c r="I2332" i="1"/>
  <c r="AU2363" i="1"/>
  <c r="X1739" i="3"/>
  <c r="M3212" i="1"/>
  <c r="AY3243" i="1"/>
  <c r="M3649" i="1"/>
  <c r="AY3680" i="1"/>
  <c r="AY3461" i="1"/>
  <c r="M3430" i="1"/>
  <c r="M3704" i="1"/>
  <c r="AY3735" i="1"/>
  <c r="M3706" i="1"/>
  <c r="AY3737" i="1"/>
  <c r="AW932" i="1"/>
  <c r="Z698" i="3"/>
  <c r="K901" i="1"/>
  <c r="AX3573" i="1"/>
  <c r="L3542" i="1"/>
  <c r="L3538" i="1"/>
  <c r="AX3569" i="1"/>
  <c r="L3562" i="1"/>
  <c r="Z3562" i="1" s="1"/>
  <c r="L461" i="1"/>
  <c r="AA378" i="3"/>
  <c r="AX492" i="1"/>
  <c r="S2137" i="3"/>
  <c r="AP2911" i="1"/>
  <c r="D2880" i="1"/>
  <c r="S2296" i="3"/>
  <c r="D3099" i="1"/>
  <c r="AP3130" i="1"/>
  <c r="S2299" i="3"/>
  <c r="AP3133" i="1"/>
  <c r="D3102" i="1"/>
  <c r="P3133" i="1"/>
  <c r="P3127" i="1" s="1"/>
  <c r="K1669" i="1"/>
  <c r="AW1700" i="1"/>
  <c r="Z1256" i="3"/>
  <c r="AU1262" i="1"/>
  <c r="X938" i="3"/>
  <c r="I1231" i="1"/>
  <c r="I1252" i="1"/>
  <c r="W1252" i="1" s="1"/>
  <c r="AU1259" i="1"/>
  <c r="X935" i="3"/>
  <c r="I1228" i="1"/>
  <c r="AQ3461" i="1"/>
  <c r="T2537" i="3"/>
  <c r="E3430" i="1"/>
  <c r="E3429" i="1"/>
  <c r="AQ3460" i="1"/>
  <c r="T2536" i="3"/>
  <c r="AZ1866" i="1"/>
  <c r="AC1377" i="3"/>
  <c r="N1835" i="1"/>
  <c r="N1284" i="1"/>
  <c r="AZ1315" i="1"/>
  <c r="AC976" i="3"/>
  <c r="AT3185" i="1"/>
  <c r="H3154" i="1"/>
  <c r="H3191" i="1" s="1"/>
  <c r="H3198" i="1" s="1"/>
  <c r="H74" i="1"/>
  <c r="AT105" i="1"/>
  <c r="H3263" i="1"/>
  <c r="H3287" i="1"/>
  <c r="V3287" i="1" s="1"/>
  <c r="AT3294" i="1"/>
  <c r="W2415" i="3"/>
  <c r="G482" i="1"/>
  <c r="U482" i="1" s="1"/>
  <c r="AS489" i="1"/>
  <c r="G458" i="1"/>
  <c r="G1613" i="1"/>
  <c r="V1215" i="3"/>
  <c r="AS1644" i="1"/>
  <c r="G1637" i="1"/>
  <c r="U1637" i="1" s="1"/>
  <c r="AR217" i="1"/>
  <c r="F186" i="1"/>
  <c r="F223" i="1" s="1"/>
  <c r="F230" i="1" s="1"/>
  <c r="U1737" i="3"/>
  <c r="AR2361" i="1"/>
  <c r="F2330" i="1"/>
  <c r="AR2363" i="1"/>
  <c r="U1739" i="3"/>
  <c r="F2332" i="1"/>
  <c r="O294" i="1"/>
  <c r="BA325" i="1"/>
  <c r="AD256" i="3"/>
  <c r="O3594" i="1"/>
  <c r="BA3625" i="1"/>
  <c r="Z1139" i="3"/>
  <c r="AW1538" i="1"/>
  <c r="K1507" i="1"/>
  <c r="AV1316" i="1"/>
  <c r="Y977" i="3"/>
  <c r="J1285" i="1"/>
  <c r="J1284" i="1"/>
  <c r="Y976" i="3"/>
  <c r="AV1315" i="1"/>
  <c r="Y1378" i="3"/>
  <c r="AV1867" i="1"/>
  <c r="J1836" i="1"/>
  <c r="Y1376" i="3"/>
  <c r="AV1865" i="1"/>
  <c r="J1834" i="1"/>
  <c r="AX3459" i="1"/>
  <c r="L3452" i="1"/>
  <c r="Z3452" i="1" s="1"/>
  <c r="L3428" i="1"/>
  <c r="D1931" i="1"/>
  <c r="P1924" i="1"/>
  <c r="D3526" i="1"/>
  <c r="P3526" i="1" s="1"/>
  <c r="P3519" i="1"/>
  <c r="I3758" i="1"/>
  <c r="AU3789" i="1"/>
  <c r="I3782" i="1"/>
  <c r="W3782" i="1" s="1"/>
  <c r="AU3791" i="1"/>
  <c r="I3760" i="1"/>
  <c r="AY1040" i="1"/>
  <c r="M1009" i="1"/>
  <c r="AB776" i="3"/>
  <c r="M1561" i="1"/>
  <c r="AB1178" i="3"/>
  <c r="AY1592" i="1"/>
  <c r="AB1177" i="3"/>
  <c r="AY1591" i="1"/>
  <c r="M1560" i="1"/>
  <c r="S1297" i="3"/>
  <c r="AP1756" i="1"/>
  <c r="D1725" i="1"/>
  <c r="AP1758" i="1"/>
  <c r="S1299" i="3"/>
  <c r="D1727" i="1"/>
  <c r="AY2031" i="1"/>
  <c r="AB1497" i="3"/>
  <c r="M2000" i="1"/>
  <c r="AP546" i="1"/>
  <c r="S417" i="3"/>
  <c r="D515" i="1"/>
  <c r="AP545" i="1"/>
  <c r="S416" i="3"/>
  <c r="D514" i="1"/>
  <c r="AP1593" i="1"/>
  <c r="D1562" i="1"/>
  <c r="S1179" i="3"/>
  <c r="P1593" i="1"/>
  <c r="P1587" i="1" s="1"/>
  <c r="D568" i="1"/>
  <c r="S455" i="3"/>
  <c r="P599" i="1"/>
  <c r="P593" i="1" s="1"/>
  <c r="D592" i="1"/>
  <c r="AP599" i="1"/>
  <c r="AP326" i="1"/>
  <c r="D295" i="1"/>
  <c r="D332" i="1" s="1"/>
  <c r="S1859" i="3"/>
  <c r="D2497" i="1"/>
  <c r="AP2528" i="1"/>
  <c r="P2528" i="1"/>
  <c r="P2522" i="1" s="1"/>
  <c r="S1858" i="3"/>
  <c r="AP2527" i="1"/>
  <c r="D2496" i="1"/>
  <c r="AP2194" i="1"/>
  <c r="D2163" i="1"/>
  <c r="S1615" i="3"/>
  <c r="D2187" i="1"/>
  <c r="P2194" i="1"/>
  <c r="P2188" i="1" s="1"/>
  <c r="Z1537" i="3"/>
  <c r="AW2086" i="1"/>
  <c r="K2055" i="1"/>
  <c r="AW2087" i="1"/>
  <c r="K2056" i="1"/>
  <c r="Z1538" i="3"/>
  <c r="AZ1755" i="1"/>
  <c r="N1724" i="1"/>
  <c r="AC1296" i="3"/>
  <c r="AU2854" i="1"/>
  <c r="I2847" i="1"/>
  <c r="W2847" i="1" s="1"/>
  <c r="I2823" i="1"/>
  <c r="X2095" i="3"/>
  <c r="AU2857" i="1"/>
  <c r="X2098" i="3"/>
  <c r="I2826" i="1"/>
  <c r="X1615" i="3"/>
  <c r="I2187" i="1"/>
  <c r="W2187" i="1" s="1"/>
  <c r="AU2194" i="1"/>
  <c r="I2163" i="1"/>
  <c r="X2055" i="3"/>
  <c r="I2792" i="1"/>
  <c r="W2792" i="1" s="1"/>
  <c r="AU2799" i="1"/>
  <c r="I2768" i="1"/>
  <c r="X2057" i="3"/>
  <c r="AU2801" i="1"/>
  <c r="I2770" i="1"/>
  <c r="I403" i="1"/>
  <c r="I427" i="1"/>
  <c r="W427" i="1" s="1"/>
  <c r="AU434" i="1"/>
  <c r="I404" i="1"/>
  <c r="AU435" i="1"/>
  <c r="AU217" i="1"/>
  <c r="X178" i="3"/>
  <c r="I186" i="1"/>
  <c r="V578" i="3"/>
  <c r="AS767" i="1"/>
  <c r="G736" i="1"/>
  <c r="AS988" i="1"/>
  <c r="G957" i="1"/>
  <c r="V739" i="3"/>
  <c r="V219" i="3"/>
  <c r="AS273" i="1"/>
  <c r="G242" i="1"/>
  <c r="AS271" i="1"/>
  <c r="V217" i="3"/>
  <c r="G240" i="1"/>
  <c r="AS1592" i="1"/>
  <c r="V1178" i="3"/>
  <c r="G1561" i="1"/>
  <c r="V2336" i="3"/>
  <c r="AS3185" i="1"/>
  <c r="G3154" i="1"/>
  <c r="V2335" i="3"/>
  <c r="G3153" i="1"/>
  <c r="G3177" i="1"/>
  <c r="U3177" i="1" s="1"/>
  <c r="AS3184" i="1"/>
  <c r="AS1318" i="1"/>
  <c r="G1287" i="1"/>
  <c r="V979" i="3"/>
  <c r="AR3461" i="1"/>
  <c r="U2537" i="3"/>
  <c r="F3430" i="1"/>
  <c r="U2538" i="3"/>
  <c r="AR3462" i="1"/>
  <c r="F3431" i="1"/>
  <c r="U2337" i="3"/>
  <c r="AR3186" i="1"/>
  <c r="F3155" i="1"/>
  <c r="U1895" i="3"/>
  <c r="F2548" i="1"/>
  <c r="F2572" i="1"/>
  <c r="T2572" i="1" s="1"/>
  <c r="AR2579" i="1"/>
  <c r="AR1152" i="1"/>
  <c r="F1121" i="1"/>
  <c r="F1158" i="1" s="1"/>
  <c r="F1165" i="1" s="1"/>
  <c r="F152" i="1"/>
  <c r="T152" i="1" s="1"/>
  <c r="AR159" i="1"/>
  <c r="F128" i="1"/>
  <c r="F165" i="1" s="1"/>
  <c r="F172" i="1" s="1"/>
  <c r="U136" i="3"/>
  <c r="F129" i="1"/>
  <c r="AR160" i="1"/>
  <c r="F239" i="1"/>
  <c r="U216" i="3"/>
  <c r="AR270" i="1"/>
  <c r="F2933" i="1"/>
  <c r="F2970" i="1" s="1"/>
  <c r="F2977" i="1" s="1"/>
  <c r="F2957" i="1"/>
  <c r="T2957" i="1" s="1"/>
  <c r="AR2964" i="1"/>
  <c r="F2936" i="1"/>
  <c r="F2973" i="1" s="1"/>
  <c r="F2980" i="1" s="1"/>
  <c r="AR2967" i="1"/>
  <c r="O3212" i="1"/>
  <c r="BA3243" i="1"/>
  <c r="O3672" i="1"/>
  <c r="AC3672" i="1" s="1"/>
  <c r="O3648" i="1"/>
  <c r="BA3679" i="1"/>
  <c r="O3649" i="1"/>
  <c r="BA3680" i="1"/>
  <c r="O372" i="1"/>
  <c r="AC372" i="1" s="1"/>
  <c r="BA379" i="1"/>
  <c r="O348" i="1"/>
  <c r="AD137" i="3"/>
  <c r="BA161" i="1"/>
  <c r="O130" i="1"/>
  <c r="AD139" i="3"/>
  <c r="O132" i="1"/>
  <c r="BA163" i="1"/>
  <c r="O791" i="1"/>
  <c r="AD618" i="3"/>
  <c r="BA822" i="1"/>
  <c r="W1058" i="3"/>
  <c r="AT1427" i="1"/>
  <c r="H1396" i="1"/>
  <c r="W2615" i="3"/>
  <c r="H3562" i="1"/>
  <c r="V3562" i="1" s="1"/>
  <c r="H3538" i="1"/>
  <c r="AT3569" i="1"/>
  <c r="W2617" i="3"/>
  <c r="AT3571" i="1"/>
  <c r="H3540" i="1"/>
  <c r="G1726" i="1"/>
  <c r="V1298" i="3"/>
  <c r="AS1757" i="1"/>
  <c r="G1723" i="1"/>
  <c r="AS1754" i="1"/>
  <c r="V1295" i="3"/>
  <c r="G1747" i="1"/>
  <c r="U1747" i="1" s="1"/>
  <c r="V1096" i="3"/>
  <c r="G1449" i="1"/>
  <c r="AS1480" i="1"/>
  <c r="AS1479" i="1"/>
  <c r="V1095" i="3"/>
  <c r="G1448" i="1"/>
  <c r="G1472" i="1"/>
  <c r="U1472" i="1" s="1"/>
  <c r="V2416" i="3"/>
  <c r="AS3295" i="1"/>
  <c r="G3264" i="1"/>
  <c r="AS2912" i="1"/>
  <c r="V2138" i="3"/>
  <c r="G2881" i="1"/>
  <c r="V2135" i="3"/>
  <c r="G2878" i="1"/>
  <c r="AS2909" i="1"/>
  <c r="G2902" i="1"/>
  <c r="U2902" i="1" s="1"/>
  <c r="AS1369" i="1"/>
  <c r="G1338" i="1"/>
  <c r="G1362" i="1"/>
  <c r="U1362" i="1" s="1"/>
  <c r="F2273" i="1"/>
  <c r="F2310" i="1" s="1"/>
  <c r="F2317" i="1" s="1"/>
  <c r="AR2304" i="1"/>
  <c r="F2297" i="1"/>
  <c r="T2297" i="1" s="1"/>
  <c r="F2276" i="1"/>
  <c r="F2313" i="1" s="1"/>
  <c r="F2320" i="1" s="1"/>
  <c r="AR2307" i="1"/>
  <c r="AR2636" i="1"/>
  <c r="U1937" i="3"/>
  <c r="F2605" i="1"/>
  <c r="F1527" i="1"/>
  <c r="T1527" i="1" s="1"/>
  <c r="AR1534" i="1"/>
  <c r="U1135" i="3"/>
  <c r="F1503" i="1"/>
  <c r="AR1205" i="1"/>
  <c r="F1174" i="1"/>
  <c r="U896" i="3"/>
  <c r="AR548" i="1"/>
  <c r="F517" i="1"/>
  <c r="U419" i="3"/>
  <c r="AR765" i="1"/>
  <c r="F734" i="1"/>
  <c r="U576" i="3"/>
  <c r="U1659" i="3"/>
  <c r="AR2253" i="1"/>
  <c r="F2222" i="1"/>
  <c r="F2218" i="1"/>
  <c r="F2255" i="1" s="1"/>
  <c r="F2262" i="1" s="1"/>
  <c r="AR2249" i="1"/>
  <c r="F2242" i="1"/>
  <c r="T2242" i="1" s="1"/>
  <c r="F843" i="1"/>
  <c r="F867" i="1"/>
  <c r="AR874" i="1"/>
  <c r="P874" i="1"/>
  <c r="P868" i="1" s="1"/>
  <c r="O1562" i="1"/>
  <c r="AD1179" i="3"/>
  <c r="BA1593" i="1"/>
  <c r="AD1175" i="3"/>
  <c r="BA1589" i="1"/>
  <c r="O1558" i="1"/>
  <c r="O1582" i="1"/>
  <c r="AC1582" i="1" s="1"/>
  <c r="AD1618" i="3"/>
  <c r="O2166" i="1"/>
  <c r="BA2197" i="1"/>
  <c r="AD1777" i="3"/>
  <c r="BA2416" i="1"/>
  <c r="O2385" i="1"/>
  <c r="AD1776" i="3"/>
  <c r="BA2415" i="1"/>
  <c r="O2384" i="1"/>
  <c r="O1142" i="1"/>
  <c r="AC1142" i="1" s="1"/>
  <c r="O1118" i="1"/>
  <c r="BA1149" i="1"/>
  <c r="AD855" i="3"/>
  <c r="BA1151" i="1"/>
  <c r="AD857" i="3"/>
  <c r="O1120" i="1"/>
  <c r="BA2912" i="1"/>
  <c r="O2881" i="1"/>
  <c r="BA3569" i="1"/>
  <c r="O3538" i="1"/>
  <c r="O3562" i="1"/>
  <c r="AC3562" i="1" s="1"/>
  <c r="O3541" i="1"/>
  <c r="BA3572" i="1"/>
  <c r="K2661" i="1"/>
  <c r="AW2692" i="1"/>
  <c r="K406" i="1"/>
  <c r="AW437" i="1"/>
  <c r="AW2528" i="1"/>
  <c r="K2497" i="1"/>
  <c r="AW600" i="1"/>
  <c r="K569" i="1"/>
  <c r="Z456" i="3"/>
  <c r="K571" i="1"/>
  <c r="AW602" i="1"/>
  <c r="Z458" i="3"/>
  <c r="Z937" i="3"/>
  <c r="AW1261" i="1"/>
  <c r="K1230" i="1"/>
  <c r="K3373" i="1"/>
  <c r="AW3404" i="1"/>
  <c r="K3397" i="1"/>
  <c r="Y3397" i="1" s="1"/>
  <c r="K3376" i="1"/>
  <c r="AW3407" i="1"/>
  <c r="AW51" i="1"/>
  <c r="Z57" i="3"/>
  <c r="K7" i="1"/>
  <c r="K20" i="1"/>
  <c r="Z55" i="3"/>
  <c r="K18" i="1"/>
  <c r="AW49" i="1"/>
  <c r="K42" i="1"/>
  <c r="K5" i="1"/>
  <c r="AW986" i="1"/>
  <c r="Z737" i="3"/>
  <c r="K955" i="1"/>
  <c r="J3212" i="1"/>
  <c r="AV3243" i="1"/>
  <c r="AV3242" i="1"/>
  <c r="J3211" i="1"/>
  <c r="AV3077" i="1"/>
  <c r="J3046" i="1"/>
  <c r="AV51" i="1"/>
  <c r="Y57" i="3"/>
  <c r="J20" i="1"/>
  <c r="X3813" i="1"/>
  <c r="AV2582" i="1"/>
  <c r="J2551" i="1"/>
  <c r="Y736" i="3"/>
  <c r="J954" i="1"/>
  <c r="AV985" i="1"/>
  <c r="Y737" i="3"/>
  <c r="AV986" i="1"/>
  <c r="J955" i="1"/>
  <c r="AV712" i="1"/>
  <c r="J681" i="1"/>
  <c r="Y538" i="3"/>
  <c r="Y537" i="3"/>
  <c r="AV711" i="1"/>
  <c r="J680" i="1"/>
  <c r="J297" i="1"/>
  <c r="Y259" i="3"/>
  <c r="AV328" i="1"/>
  <c r="AA1737" i="3"/>
  <c r="AX2361" i="1"/>
  <c r="L2330" i="1"/>
  <c r="L2328" i="1"/>
  <c r="AX2359" i="1"/>
  <c r="AA1735" i="3"/>
  <c r="L2352" i="1"/>
  <c r="Z2352" i="1" s="1"/>
  <c r="AX2748" i="1"/>
  <c r="L2717" i="1"/>
  <c r="L2716" i="1"/>
  <c r="AX2747" i="1"/>
  <c r="AX2528" i="1"/>
  <c r="L2497" i="1"/>
  <c r="L3156" i="1"/>
  <c r="AX3187" i="1"/>
  <c r="AX3186" i="1"/>
  <c r="L3155" i="1"/>
  <c r="AX2967" i="1"/>
  <c r="L2936" i="1"/>
  <c r="L3617" i="1"/>
  <c r="Z3617" i="1" s="1"/>
  <c r="L3593" i="1"/>
  <c r="AX3624" i="1"/>
  <c r="L3374" i="1"/>
  <c r="AX3405" i="1"/>
  <c r="F2112" i="1"/>
  <c r="U1579" i="3"/>
  <c r="AR2143" i="1"/>
  <c r="F2111" i="1"/>
  <c r="U1578" i="3"/>
  <c r="AR2142" i="1"/>
  <c r="AD1579" i="3"/>
  <c r="BA2143" i="1"/>
  <c r="O2112" i="1"/>
  <c r="X1458" i="3"/>
  <c r="I1946" i="1"/>
  <c r="AU1977" i="1"/>
  <c r="E1723" i="1"/>
  <c r="T1295" i="3"/>
  <c r="AQ1754" i="1"/>
  <c r="E1747" i="1"/>
  <c r="S1747" i="1" s="1"/>
  <c r="S1458" i="3"/>
  <c r="AP1977" i="1"/>
  <c r="D1946" i="1"/>
  <c r="AB1296" i="3"/>
  <c r="AY1755" i="1"/>
  <c r="M1724" i="1"/>
  <c r="AY1758" i="1"/>
  <c r="M1727" i="1"/>
  <c r="AB1299" i="3"/>
  <c r="D349" i="1"/>
  <c r="AP380" i="1"/>
  <c r="S898" i="3"/>
  <c r="AP1207" i="1"/>
  <c r="D1176" i="1"/>
  <c r="D3177" i="1"/>
  <c r="AP3184" i="1"/>
  <c r="D3153" i="1"/>
  <c r="S2335" i="3"/>
  <c r="P3184" i="1"/>
  <c r="P3178" i="1" s="1"/>
  <c r="D3782" i="1"/>
  <c r="AP3789" i="1"/>
  <c r="D3758" i="1"/>
  <c r="P3789" i="1"/>
  <c r="P3783" i="1" s="1"/>
  <c r="AP3790" i="1"/>
  <c r="D3759" i="1"/>
  <c r="AP2360" i="1"/>
  <c r="D2329" i="1"/>
  <c r="S1736" i="3"/>
  <c r="S1058" i="3"/>
  <c r="AP1427" i="1"/>
  <c r="D1396" i="1"/>
  <c r="AP1426" i="1"/>
  <c r="D1395" i="1"/>
  <c r="D1432" i="1" s="1"/>
  <c r="AP3404" i="1"/>
  <c r="S2495" i="3"/>
  <c r="D3373" i="1"/>
  <c r="D3397" i="1"/>
  <c r="P3404" i="1"/>
  <c r="P3398" i="1" s="1"/>
  <c r="AP3408" i="1"/>
  <c r="D3377" i="1"/>
  <c r="S2499" i="3"/>
  <c r="P3408" i="1"/>
  <c r="P3402" i="1" s="1"/>
  <c r="Z1419" i="3"/>
  <c r="K1892" i="1"/>
  <c r="AW1923" i="1"/>
  <c r="AZ1702" i="1"/>
  <c r="AC1258" i="3"/>
  <c r="N1671" i="1"/>
  <c r="AC1255" i="3"/>
  <c r="N1668" i="1"/>
  <c r="N1692" i="1"/>
  <c r="AB1692" i="1" s="1"/>
  <c r="AZ1699" i="1"/>
  <c r="I956" i="1"/>
  <c r="X738" i="3"/>
  <c r="AU987" i="1"/>
  <c r="AU1096" i="1"/>
  <c r="X817" i="3"/>
  <c r="I1065" i="1"/>
  <c r="X818" i="3"/>
  <c r="I1066" i="1"/>
  <c r="AU1097" i="1"/>
  <c r="I1561" i="1"/>
  <c r="X1178" i="3"/>
  <c r="AU1592" i="1"/>
  <c r="AU269" i="1"/>
  <c r="I238" i="1"/>
  <c r="X215" i="3"/>
  <c r="I262" i="1"/>
  <c r="W262" i="1" s="1"/>
  <c r="X218" i="3"/>
  <c r="I241" i="1"/>
  <c r="AU272" i="1"/>
  <c r="I2439" i="1"/>
  <c r="AU2470" i="1"/>
  <c r="I293" i="1"/>
  <c r="AU324" i="1"/>
  <c r="I317" i="1"/>
  <c r="W317" i="1" s="1"/>
  <c r="X255" i="3"/>
  <c r="X258" i="3"/>
  <c r="I296" i="1"/>
  <c r="AU327" i="1"/>
  <c r="AY2470" i="1"/>
  <c r="M2439" i="1"/>
  <c r="AY2911" i="1"/>
  <c r="M2880" i="1"/>
  <c r="M2881" i="1"/>
  <c r="AY2912" i="1"/>
  <c r="AY3131" i="1"/>
  <c r="M3100" i="1"/>
  <c r="AY3351" i="1"/>
  <c r="M3320" i="1"/>
  <c r="M3319" i="1"/>
  <c r="AY3350" i="1"/>
  <c r="AY3571" i="1"/>
  <c r="M3540" i="1"/>
  <c r="AY3627" i="1"/>
  <c r="M3596" i="1"/>
  <c r="AY3628" i="1"/>
  <c r="M3597" i="1"/>
  <c r="AY435" i="1"/>
  <c r="M404" i="1"/>
  <c r="K1616" i="1"/>
  <c r="Z1218" i="3"/>
  <c r="AW1647" i="1"/>
  <c r="Z1217" i="3"/>
  <c r="AW1646" i="1"/>
  <c r="K1615" i="1"/>
  <c r="AA97" i="3"/>
  <c r="AX106" i="1"/>
  <c r="L75" i="1"/>
  <c r="AX930" i="1"/>
  <c r="L899" i="1"/>
  <c r="AA696" i="3"/>
  <c r="AQ1703" i="1"/>
  <c r="E1672" i="1"/>
  <c r="T1259" i="3"/>
  <c r="T1254" i="3" s="1"/>
  <c r="AB1455" i="3"/>
  <c r="AY1974" i="1"/>
  <c r="M1967" i="1"/>
  <c r="AA1967" i="1" s="1"/>
  <c r="M1943" i="1"/>
  <c r="M1947" i="1"/>
  <c r="AB1459" i="3"/>
  <c r="AY1978" i="1"/>
  <c r="AP2690" i="1"/>
  <c r="D2659" i="1"/>
  <c r="S1976" i="3"/>
  <c r="AC1579" i="3"/>
  <c r="N2112" i="1"/>
  <c r="AZ2143" i="1"/>
  <c r="AZ2141" i="1"/>
  <c r="AC1577" i="3"/>
  <c r="N2110" i="1"/>
  <c r="E3157" i="1"/>
  <c r="T2339" i="3"/>
  <c r="AQ3188" i="1"/>
  <c r="T2336" i="3"/>
  <c r="E3154" i="1"/>
  <c r="AQ3185" i="1"/>
  <c r="E3263" i="1"/>
  <c r="AQ3294" i="1"/>
  <c r="T2415" i="3"/>
  <c r="E3287" i="1"/>
  <c r="S3287" i="1" s="1"/>
  <c r="AZ2799" i="1"/>
  <c r="N2768" i="1"/>
  <c r="N2792" i="1"/>
  <c r="AB2792" i="1" s="1"/>
  <c r="AZ2800" i="1"/>
  <c r="N2769" i="1"/>
  <c r="AA1498" i="3"/>
  <c r="AX2032" i="1"/>
  <c r="L2001" i="1"/>
  <c r="H2937" i="1"/>
  <c r="AT2968" i="1"/>
  <c r="W2179" i="3"/>
  <c r="H2933" i="1"/>
  <c r="AT2964" i="1"/>
  <c r="H2957" i="1"/>
  <c r="V2957" i="1" s="1"/>
  <c r="W2175" i="3"/>
  <c r="AT3789" i="1"/>
  <c r="H3782" i="1"/>
  <c r="V3782" i="1" s="1"/>
  <c r="H3758" i="1"/>
  <c r="AS1424" i="1"/>
  <c r="G1393" i="1"/>
  <c r="G1417" i="1"/>
  <c r="U1417" i="1" s="1"/>
  <c r="G1397" i="1"/>
  <c r="AS1428" i="1"/>
  <c r="V1059" i="3"/>
  <c r="V1896" i="3"/>
  <c r="AS2580" i="1"/>
  <c r="G2549" i="1"/>
  <c r="AR3404" i="1"/>
  <c r="F3373" i="1"/>
  <c r="F3397" i="1"/>
  <c r="T3397" i="1" s="1"/>
  <c r="U2495" i="3"/>
  <c r="U938" i="3"/>
  <c r="F1231" i="1"/>
  <c r="AR1262" i="1"/>
  <c r="BA545" i="1"/>
  <c r="O514" i="1"/>
  <c r="AD416" i="3"/>
  <c r="AD417" i="3"/>
  <c r="BA546" i="1"/>
  <c r="O515" i="1"/>
  <c r="K3102" i="1"/>
  <c r="AW3133" i="1"/>
  <c r="Z538" i="3"/>
  <c r="AW712" i="1"/>
  <c r="K681" i="1"/>
  <c r="K682" i="1"/>
  <c r="Z539" i="3"/>
  <c r="AW713" i="1"/>
  <c r="K733" i="1"/>
  <c r="Z575" i="3"/>
  <c r="AW764" i="1"/>
  <c r="K757" i="1"/>
  <c r="Y757" i="1" s="1"/>
  <c r="J3157" i="1"/>
  <c r="AV3188" i="1"/>
  <c r="J3153" i="1"/>
  <c r="AV3184" i="1"/>
  <c r="J3177" i="1"/>
  <c r="X3177" i="1" s="1"/>
  <c r="AA137" i="3"/>
  <c r="AX161" i="1"/>
  <c r="L130" i="1"/>
  <c r="L3211" i="1"/>
  <c r="AX3242" i="1"/>
  <c r="L3209" i="1"/>
  <c r="AX3240" i="1"/>
  <c r="U1296" i="3"/>
  <c r="AR1755" i="1"/>
  <c r="F1724" i="1"/>
  <c r="D3306" i="1"/>
  <c r="P3306" i="1" s="1"/>
  <c r="P3299" i="1"/>
  <c r="X655" i="3"/>
  <c r="AU874" i="1"/>
  <c r="I867" i="1"/>
  <c r="W867" i="1" s="1"/>
  <c r="I843" i="1"/>
  <c r="M791" i="1"/>
  <c r="AY822" i="1"/>
  <c r="AB618" i="3"/>
  <c r="AA3814" i="1"/>
  <c r="AY2359" i="1"/>
  <c r="M2352" i="1"/>
  <c r="AA2352" i="1" s="1"/>
  <c r="M2328" i="1"/>
  <c r="AB1735" i="3"/>
  <c r="E666" i="1"/>
  <c r="P666" i="1" s="1"/>
  <c r="P659" i="1"/>
  <c r="D2646" i="1"/>
  <c r="P2646" i="1" s="1"/>
  <c r="P2639" i="1"/>
  <c r="E789" i="1"/>
  <c r="T616" i="3"/>
  <c r="AQ820" i="1"/>
  <c r="S3814" i="1"/>
  <c r="AN336" i="11"/>
  <c r="AN300" i="11"/>
  <c r="M2057" i="1"/>
  <c r="AY2088" i="1"/>
  <c r="AB1539" i="3"/>
  <c r="S1777" i="3"/>
  <c r="AP2416" i="1"/>
  <c r="D2385" i="1"/>
  <c r="S379" i="3"/>
  <c r="AP493" i="1"/>
  <c r="D462" i="1"/>
  <c r="P493" i="1"/>
  <c r="P487" i="1" s="1"/>
  <c r="S377" i="3"/>
  <c r="AP491" i="1"/>
  <c r="D460" i="1"/>
  <c r="S576" i="3"/>
  <c r="D734" i="1"/>
  <c r="AP765" i="1"/>
  <c r="D3012" i="1"/>
  <c r="S2215" i="3"/>
  <c r="D2988" i="1"/>
  <c r="AP3019" i="1"/>
  <c r="P3019" i="1"/>
  <c r="P3013" i="1" s="1"/>
  <c r="S2217" i="3"/>
  <c r="AP3021" i="1"/>
  <c r="D2990" i="1"/>
  <c r="D3596" i="1"/>
  <c r="AP3627" i="1"/>
  <c r="S2658" i="3"/>
  <c r="D3617" i="1"/>
  <c r="P3624" i="1"/>
  <c r="P3618" i="1" s="1"/>
  <c r="AP3624" i="1"/>
  <c r="S2655" i="3"/>
  <c r="D3593" i="1"/>
  <c r="AP2469" i="1"/>
  <c r="D2462" i="1"/>
  <c r="D2438" i="1"/>
  <c r="P2469" i="1"/>
  <c r="P2463" i="1" s="1"/>
  <c r="N1912" i="1"/>
  <c r="AB1912" i="1" s="1"/>
  <c r="AZ1919" i="1"/>
  <c r="N1888" i="1"/>
  <c r="AC1415" i="3"/>
  <c r="X1858" i="3"/>
  <c r="AU2527" i="1"/>
  <c r="I2496" i="1"/>
  <c r="X1379" i="3"/>
  <c r="AU1868" i="1"/>
  <c r="I1837" i="1"/>
  <c r="X2179" i="3"/>
  <c r="I2937" i="1"/>
  <c r="AU2968" i="1"/>
  <c r="I2659" i="1"/>
  <c r="AU2690" i="1"/>
  <c r="X1976" i="3"/>
  <c r="AU1043" i="1"/>
  <c r="X779" i="3"/>
  <c r="I1012" i="1"/>
  <c r="X698" i="3"/>
  <c r="I901" i="1"/>
  <c r="AU932" i="1"/>
  <c r="I899" i="1"/>
  <c r="AU930" i="1"/>
  <c r="X696" i="3"/>
  <c r="AU2744" i="1"/>
  <c r="I2737" i="1"/>
  <c r="W2737" i="1" s="1"/>
  <c r="I2713" i="1"/>
  <c r="H2149" i="1"/>
  <c r="H1570" i="3"/>
  <c r="V1258" i="3"/>
  <c r="G1671" i="1"/>
  <c r="AS1702" i="1"/>
  <c r="V1255" i="3"/>
  <c r="G1668" i="1"/>
  <c r="AS1699" i="1"/>
  <c r="G1692" i="1"/>
  <c r="U1692" i="1" s="1"/>
  <c r="V177" i="3"/>
  <c r="AS216" i="1"/>
  <c r="G185" i="1"/>
  <c r="G846" i="1"/>
  <c r="V658" i="3"/>
  <c r="AS877" i="1"/>
  <c r="G843" i="1"/>
  <c r="V655" i="3"/>
  <c r="AS874" i="1"/>
  <c r="G867" i="1"/>
  <c r="U867" i="1" s="1"/>
  <c r="P819" i="1"/>
  <c r="P813" i="1" s="1"/>
  <c r="AS819" i="1"/>
  <c r="G788" i="1"/>
  <c r="G812" i="1"/>
  <c r="U812" i="1" s="1"/>
  <c r="AT2031" i="1"/>
  <c r="W1497" i="3"/>
  <c r="H2000" i="1"/>
  <c r="T537" i="3"/>
  <c r="AQ711" i="1"/>
  <c r="E680" i="1"/>
  <c r="AQ2251" i="1"/>
  <c r="E2220" i="1"/>
  <c r="E2257" i="1" s="1"/>
  <c r="AQ2249" i="1"/>
  <c r="E2218" i="1"/>
  <c r="E2242" i="1"/>
  <c r="P2249" i="1"/>
  <c r="P2243" i="1" s="1"/>
  <c r="H1672" i="1"/>
  <c r="W1259" i="3"/>
  <c r="AT1703" i="1"/>
  <c r="W1257" i="3"/>
  <c r="AT1701" i="1"/>
  <c r="H1670" i="1"/>
  <c r="J2112" i="1"/>
  <c r="AV2143" i="1"/>
  <c r="Y1579" i="3"/>
  <c r="T939" i="3"/>
  <c r="AQ1263" i="1"/>
  <c r="E1232" i="1"/>
  <c r="T2058" i="3"/>
  <c r="E2771" i="1"/>
  <c r="AQ2802" i="1"/>
  <c r="E3373" i="1"/>
  <c r="AQ3404" i="1"/>
  <c r="E3397" i="1"/>
  <c r="S3397" i="1" s="1"/>
  <c r="T2495" i="3"/>
  <c r="E3377" i="1"/>
  <c r="AQ3408" i="1"/>
  <c r="T2499" i="3"/>
  <c r="T859" i="3"/>
  <c r="T854" i="3" s="1"/>
  <c r="E1122" i="1"/>
  <c r="AQ1153" i="1"/>
  <c r="T2096" i="3"/>
  <c r="E2824" i="1"/>
  <c r="AQ2855" i="1"/>
  <c r="E2823" i="1"/>
  <c r="T2095" i="3"/>
  <c r="AQ2854" i="1"/>
  <c r="E2847" i="1"/>
  <c r="S2847" i="1" s="1"/>
  <c r="T816" i="3"/>
  <c r="AQ1095" i="1"/>
  <c r="E1064" i="1"/>
  <c r="E22" i="1"/>
  <c r="AQ53" i="1"/>
  <c r="T59" i="3"/>
  <c r="E9" i="1"/>
  <c r="P53" i="1"/>
  <c r="AZ986" i="1"/>
  <c r="AC737" i="3"/>
  <c r="N955" i="1"/>
  <c r="N3428" i="1"/>
  <c r="AZ3459" i="1"/>
  <c r="N3452" i="1"/>
  <c r="AB3452" i="1" s="1"/>
  <c r="AZ163" i="1"/>
  <c r="N132" i="1"/>
  <c r="AC139" i="3"/>
  <c r="N131" i="1"/>
  <c r="AC138" i="3"/>
  <c r="AZ162" i="1"/>
  <c r="AC499" i="3"/>
  <c r="N627" i="1"/>
  <c r="AZ658" i="1"/>
  <c r="AC659" i="3"/>
  <c r="AZ878" i="1"/>
  <c r="N847" i="1"/>
  <c r="N846" i="1"/>
  <c r="AZ877" i="1"/>
  <c r="AC658" i="3"/>
  <c r="N3101" i="1"/>
  <c r="AZ3132" i="1"/>
  <c r="AZ3129" i="1"/>
  <c r="N3098" i="1"/>
  <c r="N3122" i="1"/>
  <c r="AB3122" i="1" s="1"/>
  <c r="N3319" i="1"/>
  <c r="AZ3350" i="1"/>
  <c r="AA1539" i="3"/>
  <c r="L2057" i="1"/>
  <c r="AX2088" i="1"/>
  <c r="AX2086" i="1"/>
  <c r="AA1537" i="3"/>
  <c r="L2055" i="1"/>
  <c r="AT271" i="1"/>
  <c r="W217" i="3"/>
  <c r="H240" i="1"/>
  <c r="H1338" i="1"/>
  <c r="H1375" i="1" s="1"/>
  <c r="H1382" i="1" s="1"/>
  <c r="AT1369" i="1"/>
  <c r="H1362" i="1"/>
  <c r="V1362" i="1" s="1"/>
  <c r="AT3021" i="1"/>
  <c r="H2990" i="1"/>
  <c r="H3027" i="1" s="1"/>
  <c r="H3034" i="1" s="1"/>
  <c r="AT766" i="1"/>
  <c r="W577" i="3"/>
  <c r="H735" i="1"/>
  <c r="AT1260" i="1"/>
  <c r="W936" i="3"/>
  <c r="H1229" i="1"/>
  <c r="H1231" i="1"/>
  <c r="AT1262" i="1"/>
  <c r="W938" i="3"/>
  <c r="AT1590" i="1"/>
  <c r="W1176" i="3"/>
  <c r="H1559" i="1"/>
  <c r="G2934" i="1"/>
  <c r="AS2965" i="1"/>
  <c r="V2176" i="3"/>
  <c r="V2174" i="3" s="1"/>
  <c r="G2936" i="1"/>
  <c r="G2973" i="1" s="1"/>
  <c r="G2980" i="1" s="1"/>
  <c r="AS2967" i="1"/>
  <c r="AS1263" i="1"/>
  <c r="G1232" i="1"/>
  <c r="V939" i="3"/>
  <c r="G403" i="1"/>
  <c r="AS434" i="1"/>
  <c r="G427" i="1"/>
  <c r="U427" i="1" s="1"/>
  <c r="AS3133" i="1"/>
  <c r="V2299" i="3"/>
  <c r="G3102" i="1"/>
  <c r="AS3791" i="1"/>
  <c r="G3760" i="1"/>
  <c r="G3762" i="1"/>
  <c r="AS3793" i="1"/>
  <c r="V2095" i="3"/>
  <c r="AS2854" i="1"/>
  <c r="G2847" i="1"/>
  <c r="U2847" i="1" s="1"/>
  <c r="G2823" i="1"/>
  <c r="AS3075" i="1"/>
  <c r="V2256" i="3"/>
  <c r="G3044" i="1"/>
  <c r="F592" i="1"/>
  <c r="T592" i="1" s="1"/>
  <c r="AR599" i="1"/>
  <c r="U455" i="3"/>
  <c r="F568" i="1"/>
  <c r="AR3294" i="1"/>
  <c r="F3287" i="1"/>
  <c r="T3287" i="1" s="1"/>
  <c r="F3263" i="1"/>
  <c r="U2415" i="3"/>
  <c r="F3264" i="1"/>
  <c r="AR3295" i="1"/>
  <c r="U2416" i="3"/>
  <c r="U819" i="3"/>
  <c r="AR1098" i="1"/>
  <c r="F1067" i="1"/>
  <c r="F1087" i="1"/>
  <c r="T1087" i="1" s="1"/>
  <c r="AR1094" i="1"/>
  <c r="F1063" i="1"/>
  <c r="U815" i="3"/>
  <c r="U2378" i="3"/>
  <c r="AR3242" i="1"/>
  <c r="F3211" i="1"/>
  <c r="U2455" i="3"/>
  <c r="AR3349" i="1"/>
  <c r="F3318" i="1"/>
  <c r="F3342" i="1"/>
  <c r="T3342" i="1" s="1"/>
  <c r="F3321" i="1"/>
  <c r="U2458" i="3"/>
  <c r="AR3352" i="1"/>
  <c r="AR3021" i="1"/>
  <c r="U2217" i="3"/>
  <c r="F2990" i="1"/>
  <c r="BA930" i="1"/>
  <c r="AD696" i="3"/>
  <c r="O899" i="1"/>
  <c r="AD698" i="3"/>
  <c r="O901" i="1"/>
  <c r="BA932" i="1"/>
  <c r="O3707" i="1"/>
  <c r="BA3738" i="1"/>
  <c r="AD1375" i="3"/>
  <c r="O1857" i="1"/>
  <c r="AC1857" i="1" s="1"/>
  <c r="BA1864" i="1"/>
  <c r="O1833" i="1"/>
  <c r="AD1736" i="3"/>
  <c r="BA2360" i="1"/>
  <c r="O2329" i="1"/>
  <c r="BA2581" i="1"/>
  <c r="O2550" i="1"/>
  <c r="BA2580" i="1"/>
  <c r="O2549" i="1"/>
  <c r="O459" i="1"/>
  <c r="AD376" i="3"/>
  <c r="BA490" i="1"/>
  <c r="BA712" i="1"/>
  <c r="AD538" i="3"/>
  <c r="O681" i="1"/>
  <c r="AD536" i="3"/>
  <c r="O679" i="1"/>
  <c r="BA710" i="1"/>
  <c r="BA3296" i="1"/>
  <c r="O3265" i="1"/>
  <c r="K2222" i="1"/>
  <c r="Z1659" i="3"/>
  <c r="AW2253" i="1"/>
  <c r="Z1658" i="3"/>
  <c r="K2221" i="1"/>
  <c r="AW2252" i="1"/>
  <c r="AW3352" i="1"/>
  <c r="K3321" i="1"/>
  <c r="K3651" i="1"/>
  <c r="AW3682" i="1"/>
  <c r="AW3683" i="1"/>
  <c r="K3652" i="1"/>
  <c r="K1448" i="1"/>
  <c r="K1472" i="1"/>
  <c r="Y1472" i="1" s="1"/>
  <c r="AW1479" i="1"/>
  <c r="Z1095" i="3"/>
  <c r="AW546" i="1"/>
  <c r="Z417" i="3"/>
  <c r="K515" i="1"/>
  <c r="K517" i="1"/>
  <c r="Z419" i="3"/>
  <c r="AW548" i="1"/>
  <c r="AW269" i="1"/>
  <c r="Z215" i="3"/>
  <c r="K238" i="1"/>
  <c r="K262" i="1"/>
  <c r="Y262" i="1" s="1"/>
  <c r="AW2856" i="1"/>
  <c r="K2825" i="1"/>
  <c r="AW2858" i="1"/>
  <c r="K2827" i="1"/>
  <c r="AW1589" i="1"/>
  <c r="K1558" i="1"/>
  <c r="K1582" i="1"/>
  <c r="Y1582" i="1" s="1"/>
  <c r="Z1175" i="3"/>
  <c r="Y939" i="3"/>
  <c r="J1232" i="1"/>
  <c r="AV1263" i="1"/>
  <c r="Y938" i="3"/>
  <c r="AV1262" i="1"/>
  <c r="J1231" i="1"/>
  <c r="Y96" i="3"/>
  <c r="J74" i="1"/>
  <c r="AV105" i="1"/>
  <c r="AV2526" i="1"/>
  <c r="J2495" i="1"/>
  <c r="J2493" i="1"/>
  <c r="AV2524" i="1"/>
  <c r="J2517" i="1"/>
  <c r="X2517" i="1" s="1"/>
  <c r="Y658" i="3"/>
  <c r="AV877" i="1"/>
  <c r="J846" i="1"/>
  <c r="AV3351" i="1"/>
  <c r="J3320" i="1"/>
  <c r="J3373" i="1"/>
  <c r="J3397" i="1"/>
  <c r="X3397" i="1" s="1"/>
  <c r="AV3404" i="1"/>
  <c r="AV3405" i="1"/>
  <c r="J3374" i="1"/>
  <c r="J129" i="1"/>
  <c r="Y136" i="3"/>
  <c r="AV160" i="1"/>
  <c r="AX2305" i="1"/>
  <c r="L2274" i="1"/>
  <c r="AA1696" i="3"/>
  <c r="AA1339" i="3"/>
  <c r="AX1813" i="1"/>
  <c r="L1782" i="1"/>
  <c r="AA55" i="3"/>
  <c r="AX49" i="1"/>
  <c r="L18" i="1"/>
  <c r="L42" i="1"/>
  <c r="L5" i="1"/>
  <c r="AX53" i="1"/>
  <c r="AA59" i="3"/>
  <c r="L22" i="1"/>
  <c r="L9" i="1"/>
  <c r="AX325" i="1"/>
  <c r="L294" i="1"/>
  <c r="AA256" i="3"/>
  <c r="AX545" i="1"/>
  <c r="L514" i="1"/>
  <c r="AA416" i="3"/>
  <c r="L757" i="1"/>
  <c r="Z757" i="1" s="1"/>
  <c r="AA575" i="3"/>
  <c r="L733" i="1"/>
  <c r="AX764" i="1"/>
  <c r="L957" i="1"/>
  <c r="AA739" i="3"/>
  <c r="AX988" i="1"/>
  <c r="AV2031" i="1"/>
  <c r="Y1497" i="3"/>
  <c r="J2000" i="1"/>
  <c r="AR1701" i="1"/>
  <c r="F1670" i="1"/>
  <c r="F1672" i="1"/>
  <c r="AR1703" i="1"/>
  <c r="U1259" i="3"/>
  <c r="AU2142" i="1"/>
  <c r="X1578" i="3"/>
  <c r="I2111" i="1"/>
  <c r="AU2143" i="1"/>
  <c r="I2112" i="1"/>
  <c r="X1579" i="3"/>
  <c r="T1457" i="3"/>
  <c r="AQ1976" i="1"/>
  <c r="E1945" i="1"/>
  <c r="D1821" i="1"/>
  <c r="P1821" i="1" s="1"/>
  <c r="P1814" i="1"/>
  <c r="D3636" i="1"/>
  <c r="P3636" i="1" s="1"/>
  <c r="P3629" i="1"/>
  <c r="M2297" i="1"/>
  <c r="AA2297" i="1" s="1"/>
  <c r="AY2304" i="1"/>
  <c r="AB1695" i="3"/>
  <c r="M2273" i="1"/>
  <c r="AY2307" i="1"/>
  <c r="AB1698" i="3"/>
  <c r="M2276" i="1"/>
  <c r="M2716" i="1"/>
  <c r="AY2747" i="1"/>
  <c r="AY2744" i="1"/>
  <c r="M2713" i="1"/>
  <c r="M2737" i="1"/>
  <c r="AA2737" i="1" s="1"/>
  <c r="M2933" i="1"/>
  <c r="M2957" i="1"/>
  <c r="AA2957" i="1" s="1"/>
  <c r="AY2964" i="1"/>
  <c r="M3154" i="1"/>
  <c r="AY3185" i="1"/>
  <c r="M3157" i="1"/>
  <c r="AY3188" i="1"/>
  <c r="M3374" i="1"/>
  <c r="AY3405" i="1"/>
  <c r="AY1537" i="1"/>
  <c r="AB1138" i="3"/>
  <c r="M1506" i="1"/>
  <c r="AB1136" i="3"/>
  <c r="M1504" i="1"/>
  <c r="AY1535" i="1"/>
  <c r="AB456" i="3"/>
  <c r="M569" i="1"/>
  <c r="AY600" i="1"/>
  <c r="H1567" i="3"/>
  <c r="H2146" i="1"/>
  <c r="H1888" i="1"/>
  <c r="W1415" i="3"/>
  <c r="H1912" i="1"/>
  <c r="V1912" i="1" s="1"/>
  <c r="AT1919" i="1"/>
  <c r="T578" i="3"/>
  <c r="AQ767" i="1"/>
  <c r="E736" i="1"/>
  <c r="AQ764" i="1"/>
  <c r="E757" i="1"/>
  <c r="S757" i="1" s="1"/>
  <c r="E733" i="1"/>
  <c r="T575" i="3"/>
  <c r="T2455" i="3"/>
  <c r="E3318" i="1"/>
  <c r="AQ3349" i="1"/>
  <c r="E3342" i="1"/>
  <c r="S3342" i="1" s="1"/>
  <c r="E1562" i="1"/>
  <c r="AQ1593" i="1"/>
  <c r="T1179" i="3"/>
  <c r="AQ1592" i="1"/>
  <c r="E1561" i="1"/>
  <c r="T1178" i="3"/>
  <c r="P2363" i="1"/>
  <c r="P2357" i="1" s="1"/>
  <c r="T1739" i="3"/>
  <c r="E2332" i="1"/>
  <c r="AQ2363" i="1"/>
  <c r="AQ2360" i="1"/>
  <c r="E2329" i="1"/>
  <c r="T1736" i="3"/>
  <c r="T2619" i="3"/>
  <c r="E3542" i="1"/>
  <c r="AQ3573" i="1"/>
  <c r="E3538" i="1"/>
  <c r="AQ3569" i="1"/>
  <c r="T2615" i="3"/>
  <c r="E3562" i="1"/>
  <c r="S3562" i="1" s="1"/>
  <c r="T1099" i="3"/>
  <c r="AQ1483" i="1"/>
  <c r="E1452" i="1"/>
  <c r="AC1137" i="3"/>
  <c r="AZ1536" i="1"/>
  <c r="N1505" i="1"/>
  <c r="AC1136" i="3"/>
  <c r="AZ1535" i="1"/>
  <c r="N1504" i="1"/>
  <c r="AC179" i="3"/>
  <c r="N187" i="1"/>
  <c r="AZ218" i="1"/>
  <c r="N407" i="1"/>
  <c r="AZ438" i="1"/>
  <c r="N406" i="1"/>
  <c r="AZ437" i="1"/>
  <c r="AZ2747" i="1"/>
  <c r="N2716" i="1"/>
  <c r="AZ2964" i="1"/>
  <c r="N2933" i="1"/>
  <c r="N2957" i="1"/>
  <c r="AB2957" i="1" s="1"/>
  <c r="N238" i="1"/>
  <c r="AC215" i="3"/>
  <c r="AZ269" i="1"/>
  <c r="N262" i="1"/>
  <c r="AB262" i="1" s="1"/>
  <c r="N901" i="1"/>
  <c r="AZ932" i="1"/>
  <c r="AC698" i="3"/>
  <c r="AC696" i="3"/>
  <c r="AZ930" i="1"/>
  <c r="N899" i="1"/>
  <c r="AA1417" i="3"/>
  <c r="AX1921" i="1"/>
  <c r="L1890" i="1"/>
  <c r="L1888" i="1"/>
  <c r="AX1919" i="1"/>
  <c r="AA1415" i="3"/>
  <c r="L1912" i="1"/>
  <c r="Z1912" i="1" s="1"/>
  <c r="AT3351" i="1"/>
  <c r="W2457" i="3"/>
  <c r="H3320" i="1"/>
  <c r="H3596" i="1"/>
  <c r="AT3627" i="1"/>
  <c r="W2658" i="3"/>
  <c r="W2657" i="3"/>
  <c r="AT3626" i="1"/>
  <c r="H3595" i="1"/>
  <c r="H1506" i="1"/>
  <c r="W1138" i="3"/>
  <c r="AT1537" i="1"/>
  <c r="AT2579" i="1"/>
  <c r="H2572" i="1"/>
  <c r="V2572" i="1" s="1"/>
  <c r="H2548" i="1"/>
  <c r="H2585" i="1" s="1"/>
  <c r="H2592" i="1" s="1"/>
  <c r="H2552" i="1"/>
  <c r="AT2583" i="1"/>
  <c r="W1899" i="3"/>
  <c r="W1098" i="3"/>
  <c r="AT1482" i="1"/>
  <c r="H1451" i="1"/>
  <c r="AT1483" i="1"/>
  <c r="W1099" i="3"/>
  <c r="H1452" i="1"/>
  <c r="AR2087" i="1"/>
  <c r="F2056" i="1"/>
  <c r="F2093" i="1" s="1"/>
  <c r="F2100" i="1" s="1"/>
  <c r="U1539" i="3"/>
  <c r="F2057" i="1"/>
  <c r="AR2088" i="1"/>
  <c r="D1271" i="1"/>
  <c r="P1271" i="1" s="1"/>
  <c r="P1264" i="1"/>
  <c r="D1106" i="1"/>
  <c r="P1106" i="1" s="1"/>
  <c r="P1099" i="1"/>
  <c r="I76" i="1"/>
  <c r="X98" i="3"/>
  <c r="AU107" i="1"/>
  <c r="I74" i="1"/>
  <c r="AU105" i="1"/>
  <c r="X96" i="3"/>
  <c r="X495" i="3"/>
  <c r="AU654" i="1"/>
  <c r="I647" i="1"/>
  <c r="W647" i="1" s="1"/>
  <c r="I623" i="1"/>
  <c r="X1939" i="3"/>
  <c r="AU2638" i="1"/>
  <c r="I2607" i="1"/>
  <c r="M22" i="1"/>
  <c r="AB59" i="3"/>
  <c r="AY53" i="1"/>
  <c r="M9" i="1"/>
  <c r="AB259" i="3"/>
  <c r="M297" i="1"/>
  <c r="AY328" i="1"/>
  <c r="AB256" i="3"/>
  <c r="M294" i="1"/>
  <c r="AY325" i="1"/>
  <c r="AY768" i="1"/>
  <c r="AB579" i="3"/>
  <c r="M737" i="1"/>
  <c r="M734" i="1"/>
  <c r="AY765" i="1"/>
  <c r="AB576" i="3"/>
  <c r="AY984" i="1"/>
  <c r="AB735" i="3"/>
  <c r="M977" i="1"/>
  <c r="AA977" i="1" s="1"/>
  <c r="M953" i="1"/>
  <c r="AY1206" i="1"/>
  <c r="AB897" i="3"/>
  <c r="M1175" i="1"/>
  <c r="AY1647" i="1"/>
  <c r="M1616" i="1"/>
  <c r="AB1218" i="3"/>
  <c r="AY2249" i="1"/>
  <c r="M2218" i="1"/>
  <c r="AB1655" i="3"/>
  <c r="M2242" i="1"/>
  <c r="AA2242" i="1" s="1"/>
  <c r="AY2252" i="1"/>
  <c r="AB1658" i="3"/>
  <c r="M2221" i="1"/>
  <c r="E281" i="1"/>
  <c r="P281" i="1" s="1"/>
  <c r="P274" i="1"/>
  <c r="AP1921" i="1"/>
  <c r="D1890" i="1"/>
  <c r="D1927" i="1" s="1"/>
  <c r="S2457" i="3"/>
  <c r="AP3351" i="1"/>
  <c r="D3320" i="1"/>
  <c r="AP3352" i="1"/>
  <c r="D3321" i="1"/>
  <c r="S2458" i="3"/>
  <c r="D3266" i="1"/>
  <c r="AP3297" i="1"/>
  <c r="S2418" i="3"/>
  <c r="S2419" i="3"/>
  <c r="AP3298" i="1"/>
  <c r="D3267" i="1"/>
  <c r="P3298" i="1"/>
  <c r="P3292" i="1" s="1"/>
  <c r="S1016" i="3"/>
  <c r="AP1370" i="1"/>
  <c r="D1339" i="1"/>
  <c r="AP1867" i="1"/>
  <c r="D1836" i="1"/>
  <c r="S1378" i="3"/>
  <c r="AP3075" i="1"/>
  <c r="D3044" i="1"/>
  <c r="S2256" i="3"/>
  <c r="S2577" i="3"/>
  <c r="AP3516" i="1"/>
  <c r="D3485" i="1"/>
  <c r="D3487" i="1"/>
  <c r="AP3518" i="1"/>
  <c r="S2579" i="3"/>
  <c r="P3518" i="1"/>
  <c r="P3512" i="1" s="1"/>
  <c r="AP821" i="1"/>
  <c r="S617" i="3"/>
  <c r="D790" i="1"/>
  <c r="AW2140" i="1"/>
  <c r="Z1576" i="3"/>
  <c r="K2109" i="1"/>
  <c r="Z1577" i="3"/>
  <c r="AW2141" i="1"/>
  <c r="K2110" i="1"/>
  <c r="AC1456" i="3"/>
  <c r="AZ1975" i="1"/>
  <c r="N1944" i="1"/>
  <c r="AU2581" i="1"/>
  <c r="X1897" i="3"/>
  <c r="I2550" i="1"/>
  <c r="AQ3074" i="1"/>
  <c r="E3043" i="1"/>
  <c r="T2255" i="3"/>
  <c r="E3067" i="1"/>
  <c r="S3067" i="1" s="1"/>
  <c r="E3044" i="1"/>
  <c r="AQ3075" i="1"/>
  <c r="T2256" i="3"/>
  <c r="AQ2528" i="1"/>
  <c r="E2497" i="1"/>
  <c r="T1859" i="3"/>
  <c r="AQ2418" i="1"/>
  <c r="E2387" i="1"/>
  <c r="T1779" i="3"/>
  <c r="E2384" i="1"/>
  <c r="AQ2415" i="1"/>
  <c r="T1776" i="3"/>
  <c r="AQ656" i="1"/>
  <c r="E625" i="1"/>
  <c r="E662" i="1" s="1"/>
  <c r="T499" i="3"/>
  <c r="E627" i="1"/>
  <c r="AQ658" i="1"/>
  <c r="P658" i="1"/>
  <c r="P652" i="1" s="1"/>
  <c r="AC1097" i="3"/>
  <c r="AZ1481" i="1"/>
  <c r="N1450" i="1"/>
  <c r="AZ2251" i="1"/>
  <c r="AC1657" i="3"/>
  <c r="N2220" i="1"/>
  <c r="N2222" i="1"/>
  <c r="AC1659" i="3"/>
  <c r="AZ2253" i="1"/>
  <c r="N459" i="1"/>
  <c r="AC376" i="3"/>
  <c r="AZ490" i="1"/>
  <c r="AZ491" i="1"/>
  <c r="AC377" i="3"/>
  <c r="N460" i="1"/>
  <c r="N678" i="1"/>
  <c r="AC535" i="3"/>
  <c r="N702" i="1"/>
  <c r="AB702" i="1" s="1"/>
  <c r="AZ709" i="1"/>
  <c r="AZ2635" i="1"/>
  <c r="N2604" i="1"/>
  <c r="AZ2637" i="1"/>
  <c r="N2606" i="1"/>
  <c r="N3264" i="1"/>
  <c r="AZ3295" i="1"/>
  <c r="N1341" i="1"/>
  <c r="AC1018" i="3"/>
  <c r="AZ1372" i="1"/>
  <c r="Z3815" i="1"/>
  <c r="W1736" i="3"/>
  <c r="AT2360" i="1"/>
  <c r="H2329" i="1"/>
  <c r="W1737" i="3"/>
  <c r="AT2361" i="1"/>
  <c r="H2330" i="1"/>
  <c r="W657" i="3"/>
  <c r="AT876" i="1"/>
  <c r="H845" i="1"/>
  <c r="H129" i="1"/>
  <c r="AT160" i="1"/>
  <c r="W136" i="3"/>
  <c r="W138" i="3"/>
  <c r="AT162" i="1"/>
  <c r="H131" i="1"/>
  <c r="AT217" i="1"/>
  <c r="H186" i="1"/>
  <c r="W178" i="3"/>
  <c r="H2276" i="1"/>
  <c r="AT2307" i="1"/>
  <c r="W1698" i="3"/>
  <c r="W1697" i="3"/>
  <c r="AT2306" i="1"/>
  <c r="H2275" i="1"/>
  <c r="W2496" i="3"/>
  <c r="AT3405" i="1"/>
  <c r="H3374" i="1"/>
  <c r="AT328" i="1"/>
  <c r="W259" i="3"/>
  <c r="H297" i="1"/>
  <c r="W257" i="3"/>
  <c r="AT326" i="1"/>
  <c r="H295" i="1"/>
  <c r="V1577" i="3"/>
  <c r="AS2141" i="1"/>
  <c r="G2110" i="1"/>
  <c r="G2111" i="1"/>
  <c r="V1578" i="3"/>
  <c r="AS2142" i="1"/>
  <c r="G2517" i="1"/>
  <c r="U2517" i="1" s="1"/>
  <c r="G2493" i="1"/>
  <c r="AS2524" i="1"/>
  <c r="V2616" i="3"/>
  <c r="G3539" i="1"/>
  <c r="AS3570" i="1"/>
  <c r="V2615" i="3"/>
  <c r="G3538" i="1"/>
  <c r="AS3569" i="1"/>
  <c r="G3562" i="1"/>
  <c r="U3562" i="1" s="1"/>
  <c r="G1118" i="1"/>
  <c r="G1155" i="1" s="1"/>
  <c r="G1162" i="1" s="1"/>
  <c r="G1142" i="1"/>
  <c r="U1142" i="1" s="1"/>
  <c r="AS1149" i="1"/>
  <c r="V2656" i="3"/>
  <c r="G3594" i="1"/>
  <c r="AS3625" i="1"/>
  <c r="AS3353" i="1"/>
  <c r="V2459" i="3"/>
  <c r="G3322" i="1"/>
  <c r="AS3349" i="1"/>
  <c r="V2455" i="3"/>
  <c r="G3318" i="1"/>
  <c r="G3342" i="1"/>
  <c r="U3342" i="1" s="1"/>
  <c r="V1736" i="3"/>
  <c r="G2329" i="1"/>
  <c r="AS2360" i="1"/>
  <c r="AS656" i="1"/>
  <c r="G625" i="1"/>
  <c r="G662" i="1" s="1"/>
  <c r="G669" i="1" s="1"/>
  <c r="AR2909" i="1"/>
  <c r="F2902" i="1"/>
  <c r="T2902" i="1" s="1"/>
  <c r="F2878" i="1"/>
  <c r="U2135" i="3"/>
  <c r="F626" i="1"/>
  <c r="F663" i="1" s="1"/>
  <c r="F670" i="1" s="1"/>
  <c r="AR657" i="1"/>
  <c r="AR1428" i="1"/>
  <c r="F1397" i="1"/>
  <c r="U1059" i="3"/>
  <c r="F2462" i="1"/>
  <c r="T2462" i="1" s="1"/>
  <c r="AR2469" i="1"/>
  <c r="F2438" i="1"/>
  <c r="AR2471" i="1"/>
  <c r="F2440" i="1"/>
  <c r="U2016" i="3"/>
  <c r="F2714" i="1"/>
  <c r="AR2745" i="1"/>
  <c r="U736" i="3"/>
  <c r="AR985" i="1"/>
  <c r="F954" i="1"/>
  <c r="AR988" i="1"/>
  <c r="U739" i="3"/>
  <c r="F957" i="1"/>
  <c r="U2617" i="3"/>
  <c r="AR3571" i="1"/>
  <c r="F3540" i="1"/>
  <c r="O1397" i="1"/>
  <c r="AD1059" i="3"/>
  <c r="BA1428" i="1"/>
  <c r="AD1057" i="3"/>
  <c r="BA1426" i="1"/>
  <c r="O1395" i="1"/>
  <c r="BA1809" i="1"/>
  <c r="AD1335" i="3"/>
  <c r="O1778" i="1"/>
  <c r="O1802" i="1"/>
  <c r="AC1802" i="1" s="1"/>
  <c r="O2716" i="1"/>
  <c r="BA2747" i="1"/>
  <c r="BA2525" i="1"/>
  <c r="O2494" i="1"/>
  <c r="BA3186" i="1"/>
  <c r="O3155" i="1"/>
  <c r="O3157" i="1"/>
  <c r="BA3188" i="1"/>
  <c r="BA2803" i="1"/>
  <c r="O2772" i="1"/>
  <c r="O2988" i="1"/>
  <c r="O3012" i="1"/>
  <c r="AC3012" i="1" s="1"/>
  <c r="BA3019" i="1"/>
  <c r="BA3021" i="1"/>
  <c r="O2990" i="1"/>
  <c r="K2163" i="1"/>
  <c r="Z1615" i="3"/>
  <c r="K2187" i="1"/>
  <c r="Y2187" i="1" s="1"/>
  <c r="AW2194" i="1"/>
  <c r="Z1775" i="3"/>
  <c r="K2383" i="1"/>
  <c r="AW2414" i="1"/>
  <c r="K2407" i="1"/>
  <c r="Y2407" i="1" s="1"/>
  <c r="AW2417" i="1"/>
  <c r="K2386" i="1"/>
  <c r="Z1778" i="3"/>
  <c r="AW2966" i="1"/>
  <c r="K2935" i="1"/>
  <c r="Z976" i="3"/>
  <c r="AW1315" i="1"/>
  <c r="K1284" i="1"/>
  <c r="Z977" i="3"/>
  <c r="AW1316" i="1"/>
  <c r="K1285" i="1"/>
  <c r="AW875" i="1"/>
  <c r="K844" i="1"/>
  <c r="Z656" i="3"/>
  <c r="K2548" i="1"/>
  <c r="K2572" i="1"/>
  <c r="Y2572" i="1" s="1"/>
  <c r="AW2579" i="1"/>
  <c r="AW1039" i="1"/>
  <c r="K1008" i="1"/>
  <c r="K1032" i="1"/>
  <c r="Y1032" i="1" s="1"/>
  <c r="Z775" i="3"/>
  <c r="J3484" i="1"/>
  <c r="AV3515" i="1"/>
  <c r="AV2636" i="1"/>
  <c r="J2605" i="1"/>
  <c r="J3263" i="1"/>
  <c r="AV3294" i="1"/>
  <c r="J3287" i="1"/>
  <c r="X3287" i="1" s="1"/>
  <c r="AV3296" i="1"/>
  <c r="J3265" i="1"/>
  <c r="J1397" i="1"/>
  <c r="Y1059" i="3"/>
  <c r="AV1428" i="1"/>
  <c r="AV546" i="1"/>
  <c r="Y417" i="3"/>
  <c r="J515" i="1"/>
  <c r="AV1149" i="1"/>
  <c r="J1142" i="1"/>
  <c r="X1142" i="1" s="1"/>
  <c r="Y855" i="3"/>
  <c r="J1118" i="1"/>
  <c r="Y217" i="3"/>
  <c r="AV271" i="1"/>
  <c r="J240" i="1"/>
  <c r="Y218" i="3"/>
  <c r="J241" i="1"/>
  <c r="AV272" i="1"/>
  <c r="L1362" i="1"/>
  <c r="Z1362" i="1" s="1"/>
  <c r="AX1369" i="1"/>
  <c r="AA1015" i="3"/>
  <c r="L1338" i="1"/>
  <c r="L1614" i="1"/>
  <c r="AA1216" i="3"/>
  <c r="AX1645" i="1"/>
  <c r="L2166" i="1"/>
  <c r="AA1618" i="3"/>
  <c r="AX2197" i="1"/>
  <c r="AA1778" i="3"/>
  <c r="L2386" i="1"/>
  <c r="AX2417" i="1"/>
  <c r="L2387" i="1"/>
  <c r="AA1779" i="3"/>
  <c r="AX2418" i="1"/>
  <c r="L2627" i="1"/>
  <c r="Z2627" i="1" s="1"/>
  <c r="AX2634" i="1"/>
  <c r="L2603" i="1"/>
  <c r="L2824" i="1"/>
  <c r="AX2855" i="1"/>
  <c r="L3047" i="1"/>
  <c r="AX3078" i="1"/>
  <c r="L3264" i="1"/>
  <c r="AX3295" i="1"/>
  <c r="AX3297" i="1"/>
  <c r="L3266" i="1"/>
  <c r="T3815" i="1"/>
  <c r="AD1459" i="3"/>
  <c r="O1947" i="1"/>
  <c r="BA1978" i="1"/>
  <c r="AD1456" i="3"/>
  <c r="O1944" i="1"/>
  <c r="BA1975" i="1"/>
  <c r="AP2030" i="1"/>
  <c r="S1496" i="3"/>
  <c r="D1999" i="1"/>
  <c r="AP1535" i="1"/>
  <c r="S1136" i="3"/>
  <c r="D1504" i="1"/>
  <c r="AP1537" i="1"/>
  <c r="D1506" i="1"/>
  <c r="S1138" i="3"/>
  <c r="D3706" i="1"/>
  <c r="S2738" i="3"/>
  <c r="AP3737" i="1"/>
  <c r="D3648" i="1"/>
  <c r="AP3679" i="1"/>
  <c r="D3672" i="1"/>
  <c r="S2695" i="3"/>
  <c r="P3679" i="1"/>
  <c r="P3673" i="1" s="1"/>
  <c r="S976" i="3"/>
  <c r="D1284" i="1"/>
  <c r="AP1315" i="1"/>
  <c r="AP2637" i="1"/>
  <c r="D2606" i="1"/>
  <c r="S1938" i="3"/>
  <c r="AP2638" i="1"/>
  <c r="S1939" i="3"/>
  <c r="D2607" i="1"/>
  <c r="P2638" i="1"/>
  <c r="P2632" i="1" s="1"/>
  <c r="AP3462" i="1"/>
  <c r="S2538" i="3"/>
  <c r="D3431" i="1"/>
  <c r="Z1296" i="3"/>
  <c r="AW1755" i="1"/>
  <c r="K1724" i="1"/>
  <c r="Z1299" i="3"/>
  <c r="K1727" i="1"/>
  <c r="AW1758" i="1"/>
  <c r="AU547" i="1"/>
  <c r="X418" i="3"/>
  <c r="I516" i="1"/>
  <c r="AU2251" i="1"/>
  <c r="X1657" i="3"/>
  <c r="I2220" i="1"/>
  <c r="I2218" i="1"/>
  <c r="X1655" i="3"/>
  <c r="AU2249" i="1"/>
  <c r="I2242" i="1"/>
  <c r="W2242" i="1" s="1"/>
  <c r="I2277" i="1"/>
  <c r="X1699" i="3"/>
  <c r="AU2308" i="1"/>
  <c r="I1614" i="1"/>
  <c r="X1216" i="3"/>
  <c r="AU1645" i="1"/>
  <c r="I1616" i="1"/>
  <c r="AU1647" i="1"/>
  <c r="X1218" i="3"/>
  <c r="X1737" i="3"/>
  <c r="AU2361" i="1"/>
  <c r="I2330" i="1"/>
  <c r="AU710" i="1"/>
  <c r="I679" i="1"/>
  <c r="X536" i="3"/>
  <c r="I678" i="1"/>
  <c r="X535" i="3"/>
  <c r="AU709" i="1"/>
  <c r="I702" i="1"/>
  <c r="W702" i="1" s="1"/>
  <c r="M3232" i="1"/>
  <c r="AA3232" i="1" s="1"/>
  <c r="AY3239" i="1"/>
  <c r="M3208" i="1"/>
  <c r="M3652" i="1"/>
  <c r="AY3683" i="1"/>
  <c r="AY3681" i="1"/>
  <c r="M3650" i="1"/>
  <c r="M3707" i="1"/>
  <c r="AY3738" i="1"/>
  <c r="K899" i="1"/>
  <c r="Z696" i="3"/>
  <c r="AW930" i="1"/>
  <c r="AX3570" i="1"/>
  <c r="L3539" i="1"/>
  <c r="S2136" i="3"/>
  <c r="AP2910" i="1"/>
  <c r="D2879" i="1"/>
  <c r="S2138" i="3"/>
  <c r="D2881" i="1"/>
  <c r="AP2912" i="1"/>
  <c r="D3098" i="1"/>
  <c r="AP3129" i="1"/>
  <c r="S2295" i="3"/>
  <c r="D3122" i="1"/>
  <c r="P3129" i="1"/>
  <c r="P3123" i="1" s="1"/>
  <c r="Z1258" i="3"/>
  <c r="AW1702" i="1"/>
  <c r="K1671" i="1"/>
  <c r="X937" i="3"/>
  <c r="AU1261" i="1"/>
  <c r="I1230" i="1"/>
  <c r="AQ326" i="1"/>
  <c r="E295" i="1"/>
  <c r="E332" i="1" s="1"/>
  <c r="E339" i="1" s="1"/>
  <c r="AQ3462" i="1"/>
  <c r="T2538" i="3"/>
  <c r="E3431" i="1"/>
  <c r="AZ1868" i="1"/>
  <c r="AC1379" i="3"/>
  <c r="Y1375" i="3" s="1"/>
  <c r="N1837" i="1"/>
  <c r="AC977" i="3"/>
  <c r="AZ1316" i="1"/>
  <c r="N1285" i="1"/>
  <c r="AZ1318" i="1"/>
  <c r="N1287" i="1"/>
  <c r="AC979" i="3"/>
  <c r="AT3184" i="1"/>
  <c r="H3153" i="1"/>
  <c r="H3190" i="1" s="1"/>
  <c r="H3197" i="1" s="1"/>
  <c r="H3177" i="1"/>
  <c r="V3177" i="1" s="1"/>
  <c r="H73" i="1"/>
  <c r="H110" i="1" s="1"/>
  <c r="H117" i="1" s="1"/>
  <c r="AT104" i="1"/>
  <c r="AT3295" i="1"/>
  <c r="W2416" i="3"/>
  <c r="H3264" i="1"/>
  <c r="H3267" i="1"/>
  <c r="AT3298" i="1"/>
  <c r="W2419" i="3"/>
  <c r="AS492" i="1"/>
  <c r="G461" i="1"/>
  <c r="AS1648" i="1"/>
  <c r="G1617" i="1"/>
  <c r="V1219" i="3"/>
  <c r="AS1646" i="1"/>
  <c r="V1217" i="3"/>
  <c r="G1615" i="1"/>
  <c r="AR216" i="1"/>
  <c r="F185" i="1"/>
  <c r="F222" i="1" s="1"/>
  <c r="F229" i="1" s="1"/>
  <c r="AR2359" i="1"/>
  <c r="F2352" i="1"/>
  <c r="T2352" i="1" s="1"/>
  <c r="U1735" i="3"/>
  <c r="F2328" i="1"/>
  <c r="AR2362" i="1"/>
  <c r="F2331" i="1"/>
  <c r="U1738" i="3"/>
  <c r="BA326" i="1"/>
  <c r="AD257" i="3"/>
  <c r="O295" i="1"/>
  <c r="O3596" i="1"/>
  <c r="BA3627" i="1"/>
  <c r="BA3626" i="1"/>
  <c r="O3595" i="1"/>
  <c r="K1506" i="1"/>
  <c r="Z1138" i="3"/>
  <c r="AW1537" i="1"/>
  <c r="AV1317" i="1"/>
  <c r="J1286" i="1"/>
  <c r="Y978" i="3"/>
  <c r="Y179" i="3"/>
  <c r="J187" i="1"/>
  <c r="AV218" i="1"/>
  <c r="J1837" i="1"/>
  <c r="Y1379" i="3"/>
  <c r="AV1868" i="1"/>
  <c r="AV1864" i="1"/>
  <c r="J1833" i="1"/>
  <c r="J1857" i="1"/>
  <c r="X1857" i="1" s="1"/>
  <c r="AX2581" i="1"/>
  <c r="L2550" i="1"/>
  <c r="AX3460" i="1"/>
  <c r="L3429" i="1"/>
  <c r="AX3462" i="1"/>
  <c r="L3431" i="1"/>
  <c r="AU3790" i="1"/>
  <c r="I3759" i="1"/>
  <c r="AY1593" i="1"/>
  <c r="AB1179" i="3"/>
  <c r="M1562" i="1"/>
  <c r="D2041" i="1"/>
  <c r="P2041" i="1" s="1"/>
  <c r="P2034" i="1"/>
  <c r="AP1754" i="1"/>
  <c r="D1747" i="1"/>
  <c r="S1295" i="3"/>
  <c r="D1723" i="1"/>
  <c r="M1999" i="1"/>
  <c r="AY2030" i="1"/>
  <c r="AB1496" i="3"/>
  <c r="AB1498" i="3"/>
  <c r="AY2032" i="1"/>
  <c r="M2001" i="1"/>
  <c r="D516" i="1"/>
  <c r="S418" i="3"/>
  <c r="AP547" i="1"/>
  <c r="S419" i="3"/>
  <c r="AP548" i="1"/>
  <c r="D517" i="1"/>
  <c r="P548" i="1"/>
  <c r="P542" i="1" s="1"/>
  <c r="D1559" i="1"/>
  <c r="S1176" i="3"/>
  <c r="AP1590" i="1"/>
  <c r="AP327" i="1"/>
  <c r="D296" i="1"/>
  <c r="S258" i="3"/>
  <c r="S259" i="3"/>
  <c r="AP328" i="1"/>
  <c r="D297" i="1"/>
  <c r="P328" i="1"/>
  <c r="P322" i="1" s="1"/>
  <c r="D2494" i="1"/>
  <c r="AP2525" i="1"/>
  <c r="S1856" i="3"/>
  <c r="R3816" i="1"/>
  <c r="AP2195" i="1"/>
  <c r="D2164" i="1"/>
  <c r="S1616" i="3"/>
  <c r="AP3570" i="1"/>
  <c r="S2616" i="3"/>
  <c r="D3539" i="1"/>
  <c r="Z1536" i="3"/>
  <c r="K2054" i="1"/>
  <c r="AW2085" i="1"/>
  <c r="AZ1757" i="1"/>
  <c r="AC1298" i="3"/>
  <c r="N1726" i="1"/>
  <c r="X2099" i="3"/>
  <c r="AU2858" i="1"/>
  <c r="I2827" i="1"/>
  <c r="AU2855" i="1"/>
  <c r="X2096" i="3"/>
  <c r="I2824" i="1"/>
  <c r="X2058" i="3"/>
  <c r="AU2802" i="1"/>
  <c r="I2771" i="1"/>
  <c r="X1095" i="3"/>
  <c r="AU1479" i="1"/>
  <c r="I1472" i="1"/>
  <c r="W1472" i="1" s="1"/>
  <c r="I1448" i="1"/>
  <c r="AU1480" i="1"/>
  <c r="X1096" i="3"/>
  <c r="I1449" i="1"/>
  <c r="AU437" i="1"/>
  <c r="I406" i="1"/>
  <c r="AU218" i="1"/>
  <c r="I187" i="1"/>
  <c r="X179" i="3"/>
  <c r="X177" i="3"/>
  <c r="AU216" i="1"/>
  <c r="I185" i="1"/>
  <c r="W1574" i="3"/>
  <c r="V575" i="3"/>
  <c r="G757" i="1"/>
  <c r="U757" i="1" s="1"/>
  <c r="G733" i="1"/>
  <c r="AS764" i="1"/>
  <c r="V735" i="3"/>
  <c r="AS984" i="1"/>
  <c r="G977" i="1"/>
  <c r="U977" i="1" s="1"/>
  <c r="G953" i="1"/>
  <c r="AS985" i="1"/>
  <c r="G954" i="1"/>
  <c r="V736" i="3"/>
  <c r="V259" i="3"/>
  <c r="G297" i="1"/>
  <c r="AS328" i="1"/>
  <c r="G238" i="1"/>
  <c r="G262" i="1"/>
  <c r="U262" i="1" s="1"/>
  <c r="AS269" i="1"/>
  <c r="V215" i="3"/>
  <c r="V1176" i="3"/>
  <c r="AS1590" i="1"/>
  <c r="G1559" i="1"/>
  <c r="V2339" i="3"/>
  <c r="AS3188" i="1"/>
  <c r="G3157" i="1"/>
  <c r="V2338" i="3"/>
  <c r="AS3187" i="1"/>
  <c r="G3156" i="1"/>
  <c r="G1283" i="1"/>
  <c r="G1307" i="1"/>
  <c r="U1307" i="1" s="1"/>
  <c r="AS1314" i="1"/>
  <c r="AR3459" i="1"/>
  <c r="F3428" i="1"/>
  <c r="U2535" i="3"/>
  <c r="F3452" i="1"/>
  <c r="T3452" i="1" s="1"/>
  <c r="F3153" i="1"/>
  <c r="AR3184" i="1"/>
  <c r="U2335" i="3"/>
  <c r="F3177" i="1"/>
  <c r="T3177" i="1" s="1"/>
  <c r="AR2580" i="1"/>
  <c r="U1896" i="3"/>
  <c r="F2549" i="1"/>
  <c r="F2551" i="1"/>
  <c r="AR2582" i="1"/>
  <c r="U1898" i="3"/>
  <c r="AR162" i="1"/>
  <c r="F131" i="1"/>
  <c r="F168" i="1" s="1"/>
  <c r="F175" i="1" s="1"/>
  <c r="AR163" i="1"/>
  <c r="U139" i="3"/>
  <c r="F132" i="1"/>
  <c r="AR2968" i="1"/>
  <c r="F2937" i="1"/>
  <c r="U2179" i="3"/>
  <c r="BA3241" i="1"/>
  <c r="O3210" i="1"/>
  <c r="BA3681" i="1"/>
  <c r="O3650" i="1"/>
  <c r="O3652" i="1"/>
  <c r="BA3683" i="1"/>
  <c r="BA383" i="1"/>
  <c r="O352" i="1"/>
  <c r="O129" i="1"/>
  <c r="AD136" i="3"/>
  <c r="BA160" i="1"/>
  <c r="AC3813" i="1"/>
  <c r="O6" i="1"/>
  <c r="BA820" i="1"/>
  <c r="AD616" i="3"/>
  <c r="O789" i="1"/>
  <c r="BA764" i="1"/>
  <c r="AD575" i="3"/>
  <c r="O733" i="1"/>
  <c r="O757" i="1"/>
  <c r="AC757" i="1" s="1"/>
  <c r="AD577" i="3"/>
  <c r="BA766" i="1"/>
  <c r="O735" i="1"/>
  <c r="BA984" i="1"/>
  <c r="O953" i="1"/>
  <c r="AD735" i="3"/>
  <c r="O977" i="1"/>
  <c r="AC977" i="1" s="1"/>
  <c r="AD977" i="3"/>
  <c r="BA1316" i="1"/>
  <c r="O1285" i="1"/>
  <c r="AW3734" i="1"/>
  <c r="K3703" i="1"/>
  <c r="K3727" i="1"/>
  <c r="Y3727" i="1" s="1"/>
  <c r="AW1809" i="1"/>
  <c r="Z1335" i="3"/>
  <c r="K1778" i="1"/>
  <c r="K1802" i="1"/>
  <c r="Y1802" i="1" s="1"/>
  <c r="Z1339" i="3"/>
  <c r="AW1813" i="1"/>
  <c r="K1782" i="1"/>
  <c r="AW3077" i="1"/>
  <c r="K3046" i="1"/>
  <c r="AW820" i="1"/>
  <c r="Z616" i="3"/>
  <c r="K789" i="1"/>
  <c r="K792" i="1"/>
  <c r="Z619" i="3"/>
  <c r="AW823" i="1"/>
  <c r="K2882" i="1"/>
  <c r="AW2913" i="1"/>
  <c r="J2438" i="1"/>
  <c r="AV2469" i="1"/>
  <c r="J2462" i="1"/>
  <c r="X2462" i="1" s="1"/>
  <c r="J2439" i="1"/>
  <c r="AV2470" i="1"/>
  <c r="AV1041" i="1"/>
  <c r="Y777" i="3"/>
  <c r="J1010" i="1"/>
  <c r="Y1018" i="3"/>
  <c r="AV1372" i="1"/>
  <c r="J1341" i="1"/>
  <c r="Y1016" i="3"/>
  <c r="AV1370" i="1"/>
  <c r="J1339" i="1"/>
  <c r="J3651" i="1"/>
  <c r="AV3682" i="1"/>
  <c r="J3652" i="1"/>
  <c r="AV3683" i="1"/>
  <c r="Y1659" i="3"/>
  <c r="J2222" i="1"/>
  <c r="AV2253" i="1"/>
  <c r="AV1590" i="1"/>
  <c r="J1559" i="1"/>
  <c r="Y1176" i="3"/>
  <c r="J3538" i="1"/>
  <c r="J3562" i="1"/>
  <c r="X3562" i="1" s="1"/>
  <c r="AV3569" i="1"/>
  <c r="L262" i="1"/>
  <c r="Z262" i="1" s="1"/>
  <c r="AA215" i="3"/>
  <c r="AX269" i="1"/>
  <c r="L238" i="1"/>
  <c r="AA218" i="3"/>
  <c r="L241" i="1"/>
  <c r="AX272" i="1"/>
  <c r="AX711" i="1"/>
  <c r="AA537" i="3"/>
  <c r="L680" i="1"/>
  <c r="AP2141" i="1"/>
  <c r="D2110" i="1"/>
  <c r="D2147" i="1" s="1"/>
  <c r="P988" i="1"/>
  <c r="P982" i="1" s="1"/>
  <c r="S739" i="3"/>
  <c r="D957" i="1"/>
  <c r="AP988" i="1"/>
  <c r="S176" i="3"/>
  <c r="D184" i="1"/>
  <c r="AP215" i="1"/>
  <c r="X2299" i="3"/>
  <c r="I3102" i="1"/>
  <c r="I3139" i="1" s="1"/>
  <c r="AU3133" i="1"/>
  <c r="AU3132" i="1"/>
  <c r="X2298" i="3"/>
  <c r="I3101" i="1"/>
  <c r="E2878" i="1"/>
  <c r="T2135" i="3"/>
  <c r="AQ2909" i="1"/>
  <c r="E2902" i="1"/>
  <c r="S2902" i="1" s="1"/>
  <c r="AQ2911" i="1"/>
  <c r="T2137" i="3"/>
  <c r="E2880" i="1"/>
  <c r="AZ1427" i="1"/>
  <c r="N1396" i="1"/>
  <c r="AC1058" i="3"/>
  <c r="N1064" i="1"/>
  <c r="AC816" i="3"/>
  <c r="AZ1095" i="1"/>
  <c r="AT381" i="1"/>
  <c r="H350" i="1"/>
  <c r="H3043" i="1"/>
  <c r="H3080" i="1" s="1"/>
  <c r="H3087" i="1" s="1"/>
  <c r="AT3074" i="1"/>
  <c r="H3067" i="1"/>
  <c r="V3067" i="1" s="1"/>
  <c r="V1455" i="3"/>
  <c r="G1943" i="1"/>
  <c r="G1967" i="1"/>
  <c r="U1967" i="1" s="1"/>
  <c r="AS1974" i="1"/>
  <c r="AS1978" i="1"/>
  <c r="G1947" i="1"/>
  <c r="V1459" i="3"/>
  <c r="G678" i="1"/>
  <c r="V535" i="3"/>
  <c r="G702" i="1"/>
  <c r="U702" i="1" s="1"/>
  <c r="AS709" i="1"/>
  <c r="U1978" i="3"/>
  <c r="AR2692" i="1"/>
  <c r="F2661" i="1"/>
  <c r="F2659" i="1"/>
  <c r="U1976" i="3"/>
  <c r="AR2690" i="1"/>
  <c r="O1339" i="1"/>
  <c r="AD1016" i="3"/>
  <c r="BA1370" i="1"/>
  <c r="O1338" i="1"/>
  <c r="BA1369" i="1"/>
  <c r="AD1015" i="3"/>
  <c r="O1362" i="1"/>
  <c r="AC1362" i="1" s="1"/>
  <c r="O1011" i="1"/>
  <c r="AD778" i="3"/>
  <c r="BA1042" i="1"/>
  <c r="K3759" i="1"/>
  <c r="AW3790" i="1"/>
  <c r="Z899" i="3"/>
  <c r="AW1208" i="1"/>
  <c r="K1177" i="1"/>
  <c r="J792" i="1"/>
  <c r="Y619" i="3"/>
  <c r="AV823" i="1"/>
  <c r="AV821" i="1"/>
  <c r="Y617" i="3"/>
  <c r="J790" i="1"/>
  <c r="AV3463" i="1"/>
  <c r="J3432" i="1"/>
  <c r="AX1538" i="1"/>
  <c r="AA1139" i="3"/>
  <c r="L1507" i="1"/>
  <c r="AX3021" i="1"/>
  <c r="L2990" i="1"/>
  <c r="BA2085" i="1"/>
  <c r="O2054" i="1"/>
  <c r="AD1536" i="3"/>
  <c r="BA2086" i="1"/>
  <c r="AD1537" i="3"/>
  <c r="O2055" i="1"/>
  <c r="D3086" i="1"/>
  <c r="P3086" i="1" s="1"/>
  <c r="P3079" i="1"/>
  <c r="AU383" i="1"/>
  <c r="I352" i="1"/>
  <c r="AU380" i="1"/>
  <c r="I349" i="1"/>
  <c r="M349" i="1"/>
  <c r="AY380" i="1"/>
  <c r="AB937" i="3"/>
  <c r="AY1261" i="1"/>
  <c r="M1230" i="1"/>
  <c r="M1229" i="1"/>
  <c r="AB936" i="3"/>
  <c r="AY1260" i="1"/>
  <c r="AV1922" i="1"/>
  <c r="Y1418" i="3"/>
  <c r="J1891" i="1"/>
  <c r="T457" i="3"/>
  <c r="AQ601" i="1"/>
  <c r="E570" i="1"/>
  <c r="AQ3516" i="1"/>
  <c r="T2577" i="3"/>
  <c r="E3485" i="1"/>
  <c r="AT1974" i="1"/>
  <c r="W1455" i="3"/>
  <c r="H1943" i="1"/>
  <c r="H1967" i="1"/>
  <c r="V1967" i="1" s="1"/>
  <c r="AQ1812" i="1"/>
  <c r="E1781" i="1"/>
  <c r="T1338" i="3"/>
  <c r="AQ546" i="1"/>
  <c r="T417" i="3"/>
  <c r="E515" i="1"/>
  <c r="T418" i="3"/>
  <c r="E516" i="1"/>
  <c r="AQ547" i="1"/>
  <c r="E74" i="1"/>
  <c r="T96" i="3"/>
  <c r="AQ105" i="1"/>
  <c r="AQ2638" i="1"/>
  <c r="E2607" i="1"/>
  <c r="T1939" i="3"/>
  <c r="E2273" i="1"/>
  <c r="E2297" i="1"/>
  <c r="AQ2304" i="1"/>
  <c r="P2304" i="1"/>
  <c r="P2298" i="1" s="1"/>
  <c r="AQ2308" i="1"/>
  <c r="T1699" i="3"/>
  <c r="E2277" i="1"/>
  <c r="P2308" i="1"/>
  <c r="P2302" i="1" s="1"/>
  <c r="AQ3681" i="1"/>
  <c r="T2697" i="3"/>
  <c r="E3650" i="1"/>
  <c r="AQ2471" i="1"/>
  <c r="E2440" i="1"/>
  <c r="AQ2473" i="1"/>
  <c r="E2442" i="1"/>
  <c r="N3761" i="1"/>
  <c r="AZ3792" i="1"/>
  <c r="AZ108" i="1"/>
  <c r="AC99" i="3"/>
  <c r="N77" i="1"/>
  <c r="AC95" i="3"/>
  <c r="AZ104" i="1"/>
  <c r="N73" i="1"/>
  <c r="N97" i="1"/>
  <c r="AB97" i="1" s="1"/>
  <c r="AC55" i="3"/>
  <c r="AZ49" i="1"/>
  <c r="N42" i="1"/>
  <c r="N18" i="1"/>
  <c r="N5" i="1"/>
  <c r="AZ766" i="1"/>
  <c r="AC577" i="3"/>
  <c r="N735" i="1"/>
  <c r="AC575" i="3"/>
  <c r="AZ764" i="1"/>
  <c r="N733" i="1"/>
  <c r="N757" i="1"/>
  <c r="AB757" i="1" s="1"/>
  <c r="N2992" i="1"/>
  <c r="AZ3023" i="1"/>
  <c r="AZ2582" i="1"/>
  <c r="N2551" i="1"/>
  <c r="AZ2581" i="1"/>
  <c r="N2550" i="1"/>
  <c r="N3211" i="1"/>
  <c r="AZ3242" i="1"/>
  <c r="N3704" i="1"/>
  <c r="AZ3735" i="1"/>
  <c r="AZ3734" i="1"/>
  <c r="N3727" i="1"/>
  <c r="AB3727" i="1" s="1"/>
  <c r="N3703" i="1"/>
  <c r="H2882" i="1"/>
  <c r="W2139" i="3"/>
  <c r="AT2913" i="1"/>
  <c r="H2881" i="1"/>
  <c r="W2138" i="3"/>
  <c r="AT2912" i="1"/>
  <c r="H2442" i="1"/>
  <c r="AT2473" i="1"/>
  <c r="H18" i="1"/>
  <c r="AT49" i="1"/>
  <c r="H42" i="1"/>
  <c r="H5" i="1"/>
  <c r="H19" i="1"/>
  <c r="AT50" i="1"/>
  <c r="H2824" i="1"/>
  <c r="H2861" i="1" s="1"/>
  <c r="AT2855" i="1"/>
  <c r="W2096" i="3"/>
  <c r="W2094" i="3" s="1"/>
  <c r="H514" i="1"/>
  <c r="AT545" i="1"/>
  <c r="W416" i="3"/>
  <c r="AT548" i="1"/>
  <c r="H517" i="1"/>
  <c r="W419" i="3"/>
  <c r="AT2690" i="1"/>
  <c r="H2659" i="1"/>
  <c r="W2535" i="3"/>
  <c r="H3428" i="1"/>
  <c r="H3452" i="1"/>
  <c r="V3452" i="1" s="1"/>
  <c r="AT3459" i="1"/>
  <c r="AT493" i="1"/>
  <c r="H462" i="1"/>
  <c r="W377" i="3"/>
  <c r="AT491" i="1"/>
  <c r="H460" i="1"/>
  <c r="AS2087" i="1"/>
  <c r="G2056" i="1"/>
  <c r="V1538" i="3"/>
  <c r="V1775" i="3"/>
  <c r="G2407" i="1"/>
  <c r="U2407" i="1" s="1"/>
  <c r="AS2414" i="1"/>
  <c r="G2383" i="1"/>
  <c r="AS2416" i="1"/>
  <c r="V1777" i="3"/>
  <c r="G2385" i="1"/>
  <c r="V2697" i="3"/>
  <c r="AS3681" i="1"/>
  <c r="G3650" i="1"/>
  <c r="AS2198" i="1"/>
  <c r="G2167" i="1"/>
  <c r="V1619" i="3"/>
  <c r="AS1205" i="1"/>
  <c r="V896" i="3"/>
  <c r="G1174" i="1"/>
  <c r="V895" i="3"/>
  <c r="G1197" i="1"/>
  <c r="U1197" i="1" s="1"/>
  <c r="G1173" i="1"/>
  <c r="AS1204" i="1"/>
  <c r="V815" i="3"/>
  <c r="G1087" i="1"/>
  <c r="U1087" i="1" s="1"/>
  <c r="AS1094" i="1"/>
  <c r="G1063" i="1"/>
  <c r="AR1481" i="1"/>
  <c r="U1097" i="3"/>
  <c r="F1450" i="1"/>
  <c r="AR3518" i="1"/>
  <c r="U2579" i="3"/>
  <c r="F3487" i="1"/>
  <c r="F18" i="1"/>
  <c r="AR49" i="1"/>
  <c r="F42" i="1"/>
  <c r="F5" i="1"/>
  <c r="AR1589" i="1"/>
  <c r="F1582" i="1"/>
  <c r="T1582" i="1" s="1"/>
  <c r="F1558" i="1"/>
  <c r="U1175" i="3"/>
  <c r="U1178" i="3"/>
  <c r="AR1592" i="1"/>
  <c r="F1561" i="1"/>
  <c r="F3102" i="1"/>
  <c r="U2299" i="3"/>
  <c r="AR3133" i="1"/>
  <c r="F1614" i="1"/>
  <c r="AR1645" i="1"/>
  <c r="U1216" i="3"/>
  <c r="AR381" i="1"/>
  <c r="F350" i="1"/>
  <c r="U1856" i="3"/>
  <c r="AR2525" i="1"/>
  <c r="F2494" i="1"/>
  <c r="U1858" i="3"/>
  <c r="F2496" i="1"/>
  <c r="AR2527" i="1"/>
  <c r="O3432" i="1"/>
  <c r="BA3463" i="1"/>
  <c r="O1637" i="1"/>
  <c r="AC1637" i="1" s="1"/>
  <c r="BA1644" i="1"/>
  <c r="AD1215" i="3"/>
  <c r="O1613" i="1"/>
  <c r="BA2691" i="1"/>
  <c r="O2660" i="1"/>
  <c r="BA2470" i="1"/>
  <c r="O2439" i="1"/>
  <c r="BA3130" i="1"/>
  <c r="O3099" i="1"/>
  <c r="AD457" i="3"/>
  <c r="BA601" i="1"/>
  <c r="O570" i="1"/>
  <c r="BA599" i="1"/>
  <c r="AD455" i="3"/>
  <c r="O568" i="1"/>
  <c r="O592" i="1"/>
  <c r="AC592" i="1" s="1"/>
  <c r="BA1262" i="1"/>
  <c r="O1231" i="1"/>
  <c r="AD938" i="3"/>
  <c r="BA218" i="1"/>
  <c r="O187" i="1"/>
  <c r="AD179" i="3"/>
  <c r="AD178" i="3"/>
  <c r="O186" i="1"/>
  <c r="BA217" i="1"/>
  <c r="AW2747" i="1"/>
  <c r="K2716" i="1"/>
  <c r="K2771" i="1"/>
  <c r="AW2802" i="1"/>
  <c r="AW2803" i="1"/>
  <c r="K2772" i="1"/>
  <c r="K2438" i="1"/>
  <c r="K2462" i="1"/>
  <c r="Y2462" i="1" s="1"/>
  <c r="AW2469" i="1"/>
  <c r="K1396" i="1"/>
  <c r="AW1427" i="1"/>
  <c r="Z1058" i="3"/>
  <c r="K1119" i="1"/>
  <c r="Z856" i="3"/>
  <c r="AW1150" i="1"/>
  <c r="AW2637" i="1"/>
  <c r="K2606" i="1"/>
  <c r="K2604" i="1"/>
  <c r="AW2635" i="1"/>
  <c r="AW3242" i="1"/>
  <c r="K3211" i="1"/>
  <c r="Y1337" i="3"/>
  <c r="AV1811" i="1"/>
  <c r="J1780" i="1"/>
  <c r="J1778" i="1"/>
  <c r="AV1809" i="1"/>
  <c r="Y1335" i="3"/>
  <c r="J1802" i="1"/>
  <c r="X1802" i="1" s="1"/>
  <c r="Y896" i="3"/>
  <c r="J1174" i="1"/>
  <c r="AV1205" i="1"/>
  <c r="J1176" i="1"/>
  <c r="Y898" i="3"/>
  <c r="AV1207" i="1"/>
  <c r="Y1698" i="3"/>
  <c r="J2276" i="1"/>
  <c r="AV2307" i="1"/>
  <c r="AV3791" i="1"/>
  <c r="J3760" i="1"/>
  <c r="AV2910" i="1"/>
  <c r="J2879" i="1"/>
  <c r="Y1219" i="3"/>
  <c r="J1617" i="1"/>
  <c r="AV1648" i="1"/>
  <c r="L3649" i="1"/>
  <c r="AX3680" i="1"/>
  <c r="AA1175" i="3"/>
  <c r="L1582" i="1"/>
  <c r="Z1582" i="1" s="1"/>
  <c r="AX1589" i="1"/>
  <c r="L1558" i="1"/>
  <c r="AX435" i="1"/>
  <c r="L404" i="1"/>
  <c r="AX436" i="1"/>
  <c r="L405" i="1"/>
  <c r="L184" i="1"/>
  <c r="AX215" i="1"/>
  <c r="AA176" i="3"/>
  <c r="AA657" i="3"/>
  <c r="AX876" i="1"/>
  <c r="L845" i="1"/>
  <c r="AA496" i="3"/>
  <c r="L624" i="1"/>
  <c r="AX655" i="1"/>
  <c r="AA978" i="3"/>
  <c r="AX1317" i="1"/>
  <c r="L1286" i="1"/>
  <c r="AA977" i="3"/>
  <c r="AX1316" i="1"/>
  <c r="L1285" i="1"/>
  <c r="AA816" i="3"/>
  <c r="L1064" i="1"/>
  <c r="AX1095" i="1"/>
  <c r="F2001" i="1"/>
  <c r="F2038" i="1" s="1"/>
  <c r="F2045" i="1" s="1"/>
  <c r="AR2032" i="1"/>
  <c r="BA1701" i="1"/>
  <c r="AD1257" i="3"/>
  <c r="O1670" i="1"/>
  <c r="AQ1921" i="1"/>
  <c r="E1890" i="1"/>
  <c r="E1927" i="1" s="1"/>
  <c r="E1934" i="1" s="1"/>
  <c r="T1419" i="3"/>
  <c r="AQ1923" i="1"/>
  <c r="E1892" i="1"/>
  <c r="D1766" i="1"/>
  <c r="D556" i="1"/>
  <c r="P556" i="1" s="1"/>
  <c r="P549" i="1"/>
  <c r="D611" i="1"/>
  <c r="P611" i="1" s="1"/>
  <c r="P604" i="1"/>
  <c r="M2386" i="1"/>
  <c r="AB1778" i="3"/>
  <c r="AY2417" i="1"/>
  <c r="M3043" i="1"/>
  <c r="AY3074" i="1"/>
  <c r="M3067" i="1"/>
  <c r="AA3067" i="1" s="1"/>
  <c r="AY2857" i="1"/>
  <c r="M2826" i="1"/>
  <c r="AY2858" i="1"/>
  <c r="M2827" i="1"/>
  <c r="AY3515" i="1"/>
  <c r="M3484" i="1"/>
  <c r="AY3297" i="1"/>
  <c r="M3266" i="1"/>
  <c r="AY3296" i="1"/>
  <c r="M3265" i="1"/>
  <c r="AY1426" i="1"/>
  <c r="AB1057" i="3"/>
  <c r="M1395" i="1"/>
  <c r="M74" i="1"/>
  <c r="AY105" i="1"/>
  <c r="AB96" i="3"/>
  <c r="AY106" i="1"/>
  <c r="AB97" i="3"/>
  <c r="M75" i="1"/>
  <c r="H2054" i="1"/>
  <c r="W1536" i="3"/>
  <c r="AT2085" i="1"/>
  <c r="AQ988" i="1"/>
  <c r="E957" i="1"/>
  <c r="T739" i="3"/>
  <c r="T1019" i="3"/>
  <c r="AQ1373" i="1"/>
  <c r="E1342" i="1"/>
  <c r="AQ380" i="1"/>
  <c r="E349" i="1"/>
  <c r="T1135" i="3"/>
  <c r="E1527" i="1"/>
  <c r="S1527" i="1" s="1"/>
  <c r="AQ1534" i="1"/>
  <c r="E1503" i="1"/>
  <c r="AQ1206" i="1"/>
  <c r="T897" i="3"/>
  <c r="E1175" i="1"/>
  <c r="AQ3792" i="1"/>
  <c r="E3761" i="1"/>
  <c r="AQ3790" i="1"/>
  <c r="E3759" i="1"/>
  <c r="T1898" i="3"/>
  <c r="E2551" i="1"/>
  <c r="AQ2582" i="1"/>
  <c r="N1119" i="1"/>
  <c r="AZ1150" i="1"/>
  <c r="AC856" i="3"/>
  <c r="AZ1151" i="1"/>
  <c r="AC857" i="3"/>
  <c r="N1120" i="1"/>
  <c r="N296" i="1"/>
  <c r="AC258" i="3"/>
  <c r="AZ327" i="1"/>
  <c r="AZ2195" i="1"/>
  <c r="N2164" i="1"/>
  <c r="AC1616" i="3"/>
  <c r="AZ2856" i="1"/>
  <c r="N2825" i="1"/>
  <c r="AZ3626" i="1"/>
  <c r="N3595" i="1"/>
  <c r="AZ3627" i="1"/>
  <c r="N3596" i="1"/>
  <c r="AC618" i="3"/>
  <c r="N791" i="1"/>
  <c r="AZ822" i="1"/>
  <c r="AZ1039" i="1"/>
  <c r="N1008" i="1"/>
  <c r="AC775" i="3"/>
  <c r="N1032" i="1"/>
  <c r="AB1032" i="1" s="1"/>
  <c r="AZ1810" i="1"/>
  <c r="N1779" i="1"/>
  <c r="AC1336" i="3"/>
  <c r="K2001" i="1"/>
  <c r="Z1498" i="3"/>
  <c r="AW2032" i="1"/>
  <c r="H1119" i="1"/>
  <c r="H1156" i="1" s="1"/>
  <c r="H1163" i="1" s="1"/>
  <c r="AT1150" i="1"/>
  <c r="H2219" i="1"/>
  <c r="AT2250" i="1"/>
  <c r="W1656" i="3"/>
  <c r="W1659" i="3"/>
  <c r="AT2253" i="1"/>
  <c r="H2222" i="1"/>
  <c r="H3707" i="1"/>
  <c r="AT3738" i="1"/>
  <c r="W2739" i="3"/>
  <c r="W2734" i="3" s="1"/>
  <c r="W2299" i="3"/>
  <c r="AT3133" i="1"/>
  <c r="W1617" i="3"/>
  <c r="AT2196" i="1"/>
  <c r="H2165" i="1"/>
  <c r="W776" i="3"/>
  <c r="AT1040" i="1"/>
  <c r="H1009" i="1"/>
  <c r="AR1921" i="1"/>
  <c r="U1417" i="3"/>
  <c r="F1890" i="1"/>
  <c r="BA1757" i="1"/>
  <c r="AD1298" i="3"/>
  <c r="O1726" i="1"/>
  <c r="BA1754" i="1"/>
  <c r="AD1295" i="3"/>
  <c r="O1723" i="1"/>
  <c r="O1747" i="1"/>
  <c r="AC1747" i="1" s="1"/>
  <c r="D996" i="1"/>
  <c r="P996" i="1" s="1"/>
  <c r="P989" i="1"/>
  <c r="D2701" i="1"/>
  <c r="P2701" i="1" s="1"/>
  <c r="P2694" i="1"/>
  <c r="D226" i="1"/>
  <c r="P226" i="1" s="1"/>
  <c r="P219" i="1"/>
  <c r="AU493" i="1"/>
  <c r="I462" i="1"/>
  <c r="X379" i="3"/>
  <c r="X378" i="3"/>
  <c r="I461" i="1"/>
  <c r="AU492" i="1"/>
  <c r="X2417" i="3"/>
  <c r="AU3296" i="1"/>
  <c r="I3265" i="1"/>
  <c r="X2578" i="3"/>
  <c r="AU3517" i="1"/>
  <c r="I3486" i="1"/>
  <c r="AU163" i="1"/>
  <c r="X139" i="3"/>
  <c r="I132" i="1"/>
  <c r="I131" i="1"/>
  <c r="X138" i="3"/>
  <c r="AU162" i="1"/>
  <c r="AB179" i="3"/>
  <c r="M187" i="1"/>
  <c r="AY218" i="1"/>
  <c r="AB657" i="3"/>
  <c r="AY876" i="1"/>
  <c r="M845" i="1"/>
  <c r="AB656" i="3"/>
  <c r="M844" i="1"/>
  <c r="AY875" i="1"/>
  <c r="M624" i="1"/>
  <c r="AB496" i="3"/>
  <c r="AY655" i="1"/>
  <c r="AB977" i="3"/>
  <c r="AY1316" i="1"/>
  <c r="M1285" i="1"/>
  <c r="M1284" i="1"/>
  <c r="AB976" i="3"/>
  <c r="AY1315" i="1"/>
  <c r="M1087" i="1"/>
  <c r="AA1087" i="1" s="1"/>
  <c r="AY1094" i="1"/>
  <c r="AB815" i="3"/>
  <c r="M1063" i="1"/>
  <c r="M152" i="1"/>
  <c r="AA152" i="1" s="1"/>
  <c r="AY159" i="1"/>
  <c r="AB135" i="3"/>
  <c r="M128" i="1"/>
  <c r="AY160" i="1"/>
  <c r="M129" i="1"/>
  <c r="AB136" i="3"/>
  <c r="AY1865" i="1"/>
  <c r="AB1376" i="3"/>
  <c r="M1834" i="1"/>
  <c r="AY2800" i="1"/>
  <c r="M2769" i="1"/>
  <c r="X1419" i="3"/>
  <c r="I1892" i="1"/>
  <c r="AU1923" i="1"/>
  <c r="D1668" i="1"/>
  <c r="D1692" i="1"/>
  <c r="AP1699" i="1"/>
  <c r="D1669" i="1"/>
  <c r="AP1700" i="1"/>
  <c r="S1256" i="3"/>
  <c r="M2112" i="1"/>
  <c r="AB1579" i="3"/>
  <c r="AY2143" i="1"/>
  <c r="S2175" i="3"/>
  <c r="AP2964" i="1"/>
  <c r="D2957" i="1"/>
  <c r="D2933" i="1"/>
  <c r="P2964" i="1"/>
  <c r="P2958" i="1" s="1"/>
  <c r="S538" i="3"/>
  <c r="AP712" i="1"/>
  <c r="D681" i="1"/>
  <c r="S537" i="3"/>
  <c r="AP711" i="1"/>
  <c r="D680" i="1"/>
  <c r="S1219" i="3"/>
  <c r="AP1648" i="1"/>
  <c r="D1617" i="1"/>
  <c r="AP2748" i="1"/>
  <c r="S2019" i="3"/>
  <c r="D2717" i="1"/>
  <c r="P2748" i="1"/>
  <c r="P2742" i="1" s="1"/>
  <c r="AP1479" i="1"/>
  <c r="D1448" i="1"/>
  <c r="D1472" i="1"/>
  <c r="S1095" i="3"/>
  <c r="P1479" i="1"/>
  <c r="P1473" i="1" s="1"/>
  <c r="AP1042" i="1"/>
  <c r="D1011" i="1"/>
  <c r="S778" i="3"/>
  <c r="D1009" i="1"/>
  <c r="S776" i="3"/>
  <c r="AP1040" i="1"/>
  <c r="S2375" i="3"/>
  <c r="D3232" i="1"/>
  <c r="D3208" i="1"/>
  <c r="AP3239" i="1"/>
  <c r="P3239" i="1"/>
  <c r="P3233" i="1" s="1"/>
  <c r="N1999" i="1"/>
  <c r="AZ2030" i="1"/>
  <c r="AC1496" i="3"/>
  <c r="AU1371" i="1"/>
  <c r="X1017" i="3"/>
  <c r="I1340" i="1"/>
  <c r="X896" i="3"/>
  <c r="AU1205" i="1"/>
  <c r="I1174" i="1"/>
  <c r="I834" i="1"/>
  <c r="X608" i="3"/>
  <c r="X605" i="3" s="1"/>
  <c r="AQ3021" i="1"/>
  <c r="T2217" i="3"/>
  <c r="E2990" i="1"/>
  <c r="T1217" i="3"/>
  <c r="AQ1646" i="1"/>
  <c r="E1615" i="1"/>
  <c r="AQ1647" i="1"/>
  <c r="T1218" i="3"/>
  <c r="E1616" i="1"/>
  <c r="AQ929" i="1"/>
  <c r="E922" i="1"/>
  <c r="S922" i="1" s="1"/>
  <c r="E898" i="1"/>
  <c r="T695" i="3"/>
  <c r="E3704" i="1"/>
  <c r="T2736" i="3"/>
  <c r="AQ3735" i="1"/>
  <c r="T2378" i="3"/>
  <c r="AQ3242" i="1"/>
  <c r="E3211" i="1"/>
  <c r="AZ3515" i="1"/>
  <c r="N3484" i="1"/>
  <c r="N352" i="1"/>
  <c r="AZ383" i="1"/>
  <c r="AZ382" i="1"/>
  <c r="N351" i="1"/>
  <c r="AC458" i="3"/>
  <c r="AZ602" i="1"/>
  <c r="N571" i="1"/>
  <c r="N3672" i="1"/>
  <c r="AB3672" i="1" s="1"/>
  <c r="N3648" i="1"/>
  <c r="AZ3679" i="1"/>
  <c r="N3649" i="1"/>
  <c r="AZ3680" i="1"/>
  <c r="N3156" i="1"/>
  <c r="AZ3187" i="1"/>
  <c r="N3397" i="1"/>
  <c r="AB3397" i="1" s="1"/>
  <c r="N3373" i="1"/>
  <c r="AZ3404" i="1"/>
  <c r="N3377" i="1"/>
  <c r="AZ3408" i="1"/>
  <c r="AA1577" i="3"/>
  <c r="AX2141" i="1"/>
  <c r="L2110" i="1"/>
  <c r="AT2801" i="1"/>
  <c r="H2770" i="1"/>
  <c r="H2807" i="1" s="1"/>
  <c r="H2814" i="1" s="1"/>
  <c r="H1286" i="1"/>
  <c r="H1323" i="1" s="1"/>
  <c r="H1330" i="1" s="1"/>
  <c r="AT1317" i="1"/>
  <c r="H1284" i="1"/>
  <c r="H1321" i="1" s="1"/>
  <c r="H1328" i="1" s="1"/>
  <c r="AT1315" i="1"/>
  <c r="W698" i="3"/>
  <c r="H901" i="1"/>
  <c r="AT932" i="1"/>
  <c r="V3814" i="1"/>
  <c r="AT1428" i="1"/>
  <c r="H1397" i="1"/>
  <c r="W1059" i="3"/>
  <c r="W1776" i="3"/>
  <c r="H2384" i="1"/>
  <c r="AT2415" i="1"/>
  <c r="AT2414" i="1"/>
  <c r="H2383" i="1"/>
  <c r="H2407" i="1"/>
  <c r="V2407" i="1" s="1"/>
  <c r="W1775" i="3"/>
  <c r="AS2637" i="1"/>
  <c r="G2606" i="1"/>
  <c r="G2643" i="1" s="1"/>
  <c r="G2650" i="1" s="1"/>
  <c r="AS2638" i="1"/>
  <c r="V1939" i="3"/>
  <c r="G2607" i="1"/>
  <c r="AS1866" i="1"/>
  <c r="V1377" i="3"/>
  <c r="G1835" i="1"/>
  <c r="G1833" i="1"/>
  <c r="AS1864" i="1"/>
  <c r="G1857" i="1"/>
  <c r="U1857" i="1" s="1"/>
  <c r="V2418" i="3"/>
  <c r="G3266" i="1"/>
  <c r="AS3297" i="1"/>
  <c r="G3431" i="1"/>
  <c r="V2538" i="3"/>
  <c r="AS3462" i="1"/>
  <c r="AS3461" i="1"/>
  <c r="V2537" i="3"/>
  <c r="G3430" i="1"/>
  <c r="G2879" i="1"/>
  <c r="AS2910" i="1"/>
  <c r="V2136" i="3"/>
  <c r="AS1372" i="1"/>
  <c r="G1341" i="1"/>
  <c r="G1339" i="1"/>
  <c r="V1016" i="3"/>
  <c r="AS1370" i="1"/>
  <c r="U1935" i="3"/>
  <c r="F2603" i="1"/>
  <c r="F2627" i="1"/>
  <c r="T2627" i="1" s="1"/>
  <c r="AR2634" i="1"/>
  <c r="AR2635" i="1"/>
  <c r="F2604" i="1"/>
  <c r="U1936" i="3"/>
  <c r="AR1536" i="1"/>
  <c r="U1137" i="3"/>
  <c r="F1505" i="1"/>
  <c r="F1173" i="1"/>
  <c r="F1197" i="1"/>
  <c r="T1197" i="1" s="1"/>
  <c r="U895" i="3"/>
  <c r="AR1204" i="1"/>
  <c r="F1176" i="1"/>
  <c r="AR1207" i="1"/>
  <c r="U898" i="3"/>
  <c r="F513" i="1"/>
  <c r="F537" i="1"/>
  <c r="T537" i="1" s="1"/>
  <c r="AR544" i="1"/>
  <c r="U415" i="3"/>
  <c r="U577" i="3"/>
  <c r="AR766" i="1"/>
  <c r="F735" i="1"/>
  <c r="AR876" i="1"/>
  <c r="F845" i="1"/>
  <c r="F882" i="1" s="1"/>
  <c r="AD1177" i="3"/>
  <c r="BA1591" i="1"/>
  <c r="O1560" i="1"/>
  <c r="BA1590" i="1"/>
  <c r="O1559" i="1"/>
  <c r="AD1176" i="3"/>
  <c r="O2167" i="1"/>
  <c r="AD1619" i="3"/>
  <c r="BA2198" i="1"/>
  <c r="AD1778" i="3"/>
  <c r="O2386" i="1"/>
  <c r="BA2417" i="1"/>
  <c r="BA2636" i="1"/>
  <c r="O2605" i="1"/>
  <c r="BA1152" i="1"/>
  <c r="AD858" i="3"/>
  <c r="O1121" i="1"/>
  <c r="AD856" i="3"/>
  <c r="BA1150" i="1"/>
  <c r="O1119" i="1"/>
  <c r="BA2911" i="1"/>
  <c r="O2880" i="1"/>
  <c r="O3539" i="1"/>
  <c r="BA3570" i="1"/>
  <c r="BA3571" i="1"/>
  <c r="O3540" i="1"/>
  <c r="K2662" i="1"/>
  <c r="AW2693" i="1"/>
  <c r="AW436" i="1"/>
  <c r="K405" i="1"/>
  <c r="K403" i="1"/>
  <c r="AW434" i="1"/>
  <c r="K427" i="1"/>
  <c r="Y427" i="1" s="1"/>
  <c r="K2496" i="1"/>
  <c r="AW2527" i="1"/>
  <c r="Z457" i="3"/>
  <c r="AW601" i="1"/>
  <c r="K570" i="1"/>
  <c r="Z939" i="3"/>
  <c r="K1232" i="1"/>
  <c r="AW1263" i="1"/>
  <c r="K3377" i="1"/>
  <c r="AW3408" i="1"/>
  <c r="K3374" i="1"/>
  <c r="AW3405" i="1"/>
  <c r="Y3813" i="1"/>
  <c r="K954" i="1"/>
  <c r="AW985" i="1"/>
  <c r="Z736" i="3"/>
  <c r="Z735" i="3"/>
  <c r="K977" i="1"/>
  <c r="Y977" i="1" s="1"/>
  <c r="K953" i="1"/>
  <c r="AW984" i="1"/>
  <c r="J3209" i="1"/>
  <c r="AV3240" i="1"/>
  <c r="AV3074" i="1"/>
  <c r="J3043" i="1"/>
  <c r="J3067" i="1"/>
  <c r="X3067" i="1" s="1"/>
  <c r="AV3076" i="1"/>
  <c r="J3045" i="1"/>
  <c r="AV53" i="1"/>
  <c r="Y59" i="3"/>
  <c r="J22" i="1"/>
  <c r="Y56" i="3"/>
  <c r="J19" i="1"/>
  <c r="AV50" i="1"/>
  <c r="AV2581" i="1"/>
  <c r="J2550" i="1"/>
  <c r="J956" i="1"/>
  <c r="AV987" i="1"/>
  <c r="Y738" i="3"/>
  <c r="J953" i="1"/>
  <c r="Y735" i="3"/>
  <c r="AV984" i="1"/>
  <c r="J977" i="1"/>
  <c r="X977" i="1" s="1"/>
  <c r="J2331" i="1"/>
  <c r="AV2362" i="1"/>
  <c r="Y1738" i="3"/>
  <c r="J678" i="1"/>
  <c r="AV709" i="1"/>
  <c r="Y535" i="3"/>
  <c r="J702" i="1"/>
  <c r="X702" i="1" s="1"/>
  <c r="AV713" i="1"/>
  <c r="J682" i="1"/>
  <c r="Y539" i="3"/>
  <c r="Y258" i="3"/>
  <c r="AV327" i="1"/>
  <c r="J296" i="1"/>
  <c r="AA1739" i="3"/>
  <c r="L2332" i="1"/>
  <c r="AX2363" i="1"/>
  <c r="AX1866" i="1"/>
  <c r="AA1377" i="3"/>
  <c r="L1835" i="1"/>
  <c r="L2737" i="1"/>
  <c r="Z2737" i="1" s="1"/>
  <c r="AX2744" i="1"/>
  <c r="L2713" i="1"/>
  <c r="AX2746" i="1"/>
  <c r="L2715" i="1"/>
  <c r="AX2524" i="1"/>
  <c r="L2493" i="1"/>
  <c r="L2517" i="1"/>
  <c r="Z2517" i="1" s="1"/>
  <c r="AX3185" i="1"/>
  <c r="L3154" i="1"/>
  <c r="AX3188" i="1"/>
  <c r="L3157" i="1"/>
  <c r="L2937" i="1"/>
  <c r="AX2968" i="1"/>
  <c r="AX3627" i="1"/>
  <c r="L3596" i="1"/>
  <c r="AX3625" i="1"/>
  <c r="L3594" i="1"/>
  <c r="AX3406" i="1"/>
  <c r="L3375" i="1"/>
  <c r="F2109" i="1"/>
  <c r="U1576" i="3"/>
  <c r="AR2140" i="1"/>
  <c r="AD1578" i="3"/>
  <c r="BA2142" i="1"/>
  <c r="O2111" i="1"/>
  <c r="X1457" i="3"/>
  <c r="AU1976" i="1"/>
  <c r="I1945" i="1"/>
  <c r="X1456" i="3"/>
  <c r="AU1975" i="1"/>
  <c r="I1944" i="1"/>
  <c r="AQ1758" i="1"/>
  <c r="E1727" i="1"/>
  <c r="T1299" i="3"/>
  <c r="AP1978" i="1"/>
  <c r="D1947" i="1"/>
  <c r="S1459" i="3"/>
  <c r="P1978" i="1"/>
  <c r="P1972" i="1" s="1"/>
  <c r="AB1297" i="3"/>
  <c r="AY1756" i="1"/>
  <c r="M1725" i="1"/>
  <c r="AP381" i="1"/>
  <c r="D350" i="1"/>
  <c r="S897" i="3"/>
  <c r="AP1206" i="1"/>
  <c r="D1175" i="1"/>
  <c r="S2337" i="3"/>
  <c r="AP3186" i="1"/>
  <c r="D3155" i="1"/>
  <c r="D3157" i="1"/>
  <c r="AP3188" i="1"/>
  <c r="S2339" i="3"/>
  <c r="P3188" i="1"/>
  <c r="P3182" i="1" s="1"/>
  <c r="D2352" i="1"/>
  <c r="AP2359" i="1"/>
  <c r="D2328" i="1"/>
  <c r="S1735" i="3"/>
  <c r="P2359" i="1"/>
  <c r="P2353" i="1" s="1"/>
  <c r="D2332" i="1"/>
  <c r="AP2363" i="1"/>
  <c r="S1739" i="3"/>
  <c r="S1059" i="3"/>
  <c r="AP1428" i="1"/>
  <c r="D1397" i="1"/>
  <c r="P1428" i="1"/>
  <c r="P1422" i="1" s="1"/>
  <c r="AP1425" i="1"/>
  <c r="D1394" i="1"/>
  <c r="S1056" i="3"/>
  <c r="S2498" i="3"/>
  <c r="AP3407" i="1"/>
  <c r="D3376" i="1"/>
  <c r="K1888" i="1"/>
  <c r="K1912" i="1"/>
  <c r="Y1912" i="1" s="1"/>
  <c r="Z1415" i="3"/>
  <c r="AW1919" i="1"/>
  <c r="AC1256" i="3"/>
  <c r="N1669" i="1"/>
  <c r="AZ1700" i="1"/>
  <c r="X739" i="3"/>
  <c r="I957" i="1"/>
  <c r="AU988" i="1"/>
  <c r="AU986" i="1"/>
  <c r="X737" i="3"/>
  <c r="I955" i="1"/>
  <c r="I1063" i="1"/>
  <c r="AU1094" i="1"/>
  <c r="I1087" i="1"/>
  <c r="W1087" i="1" s="1"/>
  <c r="X815" i="3"/>
  <c r="X1175" i="3"/>
  <c r="AU1589" i="1"/>
  <c r="I1582" i="1"/>
  <c r="W1582" i="1" s="1"/>
  <c r="I1558" i="1"/>
  <c r="I1559" i="1"/>
  <c r="AU1590" i="1"/>
  <c r="X1176" i="3"/>
  <c r="AU273" i="1"/>
  <c r="I242" i="1"/>
  <c r="X219" i="3"/>
  <c r="AU2471" i="1"/>
  <c r="I2440" i="1"/>
  <c r="I2438" i="1"/>
  <c r="I2462" i="1"/>
  <c r="W2462" i="1" s="1"/>
  <c r="AU2469" i="1"/>
  <c r="X257" i="3"/>
  <c r="AU326" i="1"/>
  <c r="I295" i="1"/>
  <c r="X2537" i="3"/>
  <c r="AU3461" i="1"/>
  <c r="I3430" i="1"/>
  <c r="I3432" i="1"/>
  <c r="X2539" i="3"/>
  <c r="AU3463" i="1"/>
  <c r="M2462" i="1"/>
  <c r="AA2462" i="1" s="1"/>
  <c r="M2438" i="1"/>
  <c r="AY2469" i="1"/>
  <c r="M2661" i="1"/>
  <c r="AY2692" i="1"/>
  <c r="AY2693" i="1"/>
  <c r="M2662" i="1"/>
  <c r="M2879" i="1"/>
  <c r="AY2910" i="1"/>
  <c r="AY3130" i="1"/>
  <c r="M3099" i="1"/>
  <c r="AY3132" i="1"/>
  <c r="M3101" i="1"/>
  <c r="M3538" i="1"/>
  <c r="AY3569" i="1"/>
  <c r="M3562" i="1"/>
  <c r="AA3562" i="1" s="1"/>
  <c r="AY3625" i="1"/>
  <c r="M3594" i="1"/>
  <c r="M407" i="1"/>
  <c r="AY438" i="1"/>
  <c r="AY434" i="1"/>
  <c r="M403" i="1"/>
  <c r="M427" i="1"/>
  <c r="AA427" i="1" s="1"/>
  <c r="Z1215" i="3"/>
  <c r="K1613" i="1"/>
  <c r="K1637" i="1"/>
  <c r="Y1637" i="1" s="1"/>
  <c r="AW1644" i="1"/>
  <c r="AA98" i="3"/>
  <c r="AX107" i="1"/>
  <c r="L76" i="1"/>
  <c r="AX108" i="1"/>
  <c r="L77" i="1"/>
  <c r="AA99" i="3"/>
  <c r="AX931" i="1"/>
  <c r="AA697" i="3"/>
  <c r="L900" i="1"/>
  <c r="E1692" i="1"/>
  <c r="S1692" i="1" s="1"/>
  <c r="E1668" i="1"/>
  <c r="AQ1699" i="1"/>
  <c r="AQ1700" i="1"/>
  <c r="E1669" i="1"/>
  <c r="AB1458" i="3"/>
  <c r="AY1977" i="1"/>
  <c r="M1946" i="1"/>
  <c r="AP2692" i="1"/>
  <c r="S1978" i="3"/>
  <c r="D2661" i="1"/>
  <c r="AC1576" i="3"/>
  <c r="AZ2140" i="1"/>
  <c r="N2109" i="1"/>
  <c r="AQ3186" i="1"/>
  <c r="T2337" i="3"/>
  <c r="E3155" i="1"/>
  <c r="AZ2802" i="1"/>
  <c r="N2771" i="1"/>
  <c r="N2772" i="1"/>
  <c r="AZ2803" i="1"/>
  <c r="AT2966" i="1"/>
  <c r="W2177" i="3"/>
  <c r="H2935" i="1"/>
  <c r="H2936" i="1"/>
  <c r="AT2967" i="1"/>
  <c r="W2178" i="3"/>
  <c r="AT3793" i="1"/>
  <c r="H3762" i="1"/>
  <c r="AS1426" i="1"/>
  <c r="G1395" i="1"/>
  <c r="AS2579" i="1"/>
  <c r="G2548" i="1"/>
  <c r="G2572" i="1"/>
  <c r="U2572" i="1" s="1"/>
  <c r="V1895" i="3"/>
  <c r="F3374" i="1"/>
  <c r="AR3405" i="1"/>
  <c r="U2496" i="3"/>
  <c r="AR3406" i="1"/>
  <c r="U2497" i="3"/>
  <c r="F3375" i="1"/>
  <c r="AR1263" i="1"/>
  <c r="U939" i="3"/>
  <c r="F1232" i="1"/>
  <c r="O517" i="1"/>
  <c r="AD419" i="3"/>
  <c r="BA548" i="1"/>
  <c r="AD415" i="3"/>
  <c r="O513" i="1"/>
  <c r="BA544" i="1"/>
  <c r="O537" i="1"/>
  <c r="AC537" i="1" s="1"/>
  <c r="AW3129" i="1"/>
  <c r="K3122" i="1"/>
  <c r="Y3122" i="1" s="1"/>
  <c r="K3098" i="1"/>
  <c r="Z537" i="3"/>
  <c r="AW711" i="1"/>
  <c r="K680" i="1"/>
  <c r="Z535" i="3"/>
  <c r="AW709" i="1"/>
  <c r="K678" i="1"/>
  <c r="K702" i="1"/>
  <c r="Y702" i="1" s="1"/>
  <c r="Z577" i="3"/>
  <c r="AW766" i="1"/>
  <c r="K735" i="1"/>
  <c r="AV3186" i="1"/>
  <c r="J3155" i="1"/>
  <c r="AA138" i="3"/>
  <c r="L131" i="1"/>
  <c r="AX162" i="1"/>
  <c r="L3232" i="1"/>
  <c r="Z3232" i="1" s="1"/>
  <c r="AX3239" i="1"/>
  <c r="L3208" i="1"/>
  <c r="AX3241" i="1"/>
  <c r="L3210" i="1"/>
  <c r="F1747" i="1"/>
  <c r="T1747" i="1" s="1"/>
  <c r="AR1754" i="1"/>
  <c r="F1723" i="1"/>
  <c r="U1295" i="3"/>
  <c r="M792" i="1"/>
  <c r="AB619" i="3"/>
  <c r="AY823" i="1"/>
  <c r="AB615" i="3"/>
  <c r="M812" i="1"/>
  <c r="AA812" i="1" s="1"/>
  <c r="AY819" i="1"/>
  <c r="M788" i="1"/>
  <c r="M2332" i="1"/>
  <c r="AB1739" i="3"/>
  <c r="AY2363" i="1"/>
  <c r="E792" i="1"/>
  <c r="AQ823" i="1"/>
  <c r="T619" i="3"/>
  <c r="AQ822" i="1"/>
  <c r="E791" i="1"/>
  <c r="T618" i="3"/>
  <c r="AB1537" i="3"/>
  <c r="AY2086" i="1"/>
  <c r="M2055" i="1"/>
  <c r="S1778" i="3"/>
  <c r="D2386" i="1"/>
  <c r="AP2417" i="1"/>
  <c r="D461" i="1"/>
  <c r="AP492" i="1"/>
  <c r="S378" i="3"/>
  <c r="AP768" i="1"/>
  <c r="D737" i="1"/>
  <c r="S579" i="3"/>
  <c r="P768" i="1"/>
  <c r="P762" i="1" s="1"/>
  <c r="D1802" i="1"/>
  <c r="D1778" i="1"/>
  <c r="S1335" i="3"/>
  <c r="AP1809" i="1"/>
  <c r="P1809" i="1"/>
  <c r="P1803" i="1" s="1"/>
  <c r="D1779" i="1"/>
  <c r="AP1810" i="1"/>
  <c r="S1336" i="3"/>
  <c r="S2219" i="3"/>
  <c r="D2992" i="1"/>
  <c r="AP3023" i="1"/>
  <c r="P3023" i="1"/>
  <c r="P3017" i="1" s="1"/>
  <c r="AP3626" i="1"/>
  <c r="S2657" i="3"/>
  <c r="D3595" i="1"/>
  <c r="AP2471" i="1"/>
  <c r="D2440" i="1"/>
  <c r="AZ1921" i="1"/>
  <c r="AC1417" i="3"/>
  <c r="N1890" i="1"/>
  <c r="N1889" i="1"/>
  <c r="AZ1920" i="1"/>
  <c r="AC1416" i="3"/>
  <c r="X1859" i="3"/>
  <c r="AU2528" i="1"/>
  <c r="I2497" i="1"/>
  <c r="I1857" i="1"/>
  <c r="W1857" i="1" s="1"/>
  <c r="I1833" i="1"/>
  <c r="AU1864" i="1"/>
  <c r="I1836" i="1"/>
  <c r="AU1867" i="1"/>
  <c r="X1378" i="3"/>
  <c r="X2176" i="3"/>
  <c r="AU2965" i="1"/>
  <c r="I2934" i="1"/>
  <c r="AU2689" i="1"/>
  <c r="X1975" i="3"/>
  <c r="I2658" i="1"/>
  <c r="I2682" i="1"/>
  <c r="W2682" i="1" s="1"/>
  <c r="AU2693" i="1"/>
  <c r="X1979" i="3"/>
  <c r="X699" i="3"/>
  <c r="AU933" i="1"/>
  <c r="I902" i="1"/>
  <c r="V1256" i="3"/>
  <c r="AS1700" i="1"/>
  <c r="G1669" i="1"/>
  <c r="AS215" i="1"/>
  <c r="V176" i="3"/>
  <c r="G184" i="1"/>
  <c r="AS214" i="1"/>
  <c r="G207" i="1"/>
  <c r="U207" i="1" s="1"/>
  <c r="V175" i="3"/>
  <c r="G183" i="1"/>
  <c r="AS822" i="1"/>
  <c r="G791" i="1"/>
  <c r="G828" i="1" s="1"/>
  <c r="G835" i="1" s="1"/>
  <c r="AS821" i="1"/>
  <c r="G790" i="1"/>
  <c r="G827" i="1" s="1"/>
  <c r="G834" i="1" s="1"/>
  <c r="AS162" i="1"/>
  <c r="G131" i="1"/>
  <c r="V138" i="3"/>
  <c r="G8" i="1"/>
  <c r="V139" i="3"/>
  <c r="AS163" i="1"/>
  <c r="G132" i="1"/>
  <c r="G9" i="1"/>
  <c r="AS2307" i="1"/>
  <c r="G2276" i="1"/>
  <c r="G2313" i="1" s="1"/>
  <c r="G2320" i="1" s="1"/>
  <c r="AS3516" i="1"/>
  <c r="V2577" i="3"/>
  <c r="G3485" i="1"/>
  <c r="G3487" i="1"/>
  <c r="AS3518" i="1"/>
  <c r="V2579" i="3"/>
  <c r="AR491" i="1"/>
  <c r="F460" i="1"/>
  <c r="U2738" i="3"/>
  <c r="F3706" i="1"/>
  <c r="AR3737" i="1"/>
  <c r="U2737" i="3"/>
  <c r="AR3736" i="1"/>
  <c r="F3705" i="1"/>
  <c r="U777" i="3"/>
  <c r="AR1041" i="1"/>
  <c r="F1010" i="1"/>
  <c r="F901" i="1"/>
  <c r="U698" i="3"/>
  <c r="AR932" i="1"/>
  <c r="F407" i="1"/>
  <c r="AR438" i="1"/>
  <c r="U2056" i="3"/>
  <c r="AR2800" i="1"/>
  <c r="F2769" i="1"/>
  <c r="U95" i="3"/>
  <c r="AR104" i="1"/>
  <c r="F73" i="1"/>
  <c r="F97" i="1"/>
  <c r="T97" i="1" s="1"/>
  <c r="AR2857" i="1"/>
  <c r="U2098" i="3"/>
  <c r="F2826" i="1"/>
  <c r="BA3791" i="1"/>
  <c r="O3760" i="1"/>
  <c r="BA3790" i="1"/>
  <c r="O3759" i="1"/>
  <c r="BA108" i="1"/>
  <c r="O77" i="1"/>
  <c r="AD99" i="3"/>
  <c r="AD217" i="3"/>
  <c r="BA271" i="1"/>
  <c r="O240" i="1"/>
  <c r="O242" i="1"/>
  <c r="BA273" i="1"/>
  <c r="AD219" i="3"/>
  <c r="O1173" i="1"/>
  <c r="BA1204" i="1"/>
  <c r="O1197" i="1"/>
  <c r="AC1197" i="1" s="1"/>
  <c r="AD895" i="3"/>
  <c r="BA878" i="1"/>
  <c r="AD659" i="3"/>
  <c r="O847" i="1"/>
  <c r="AD656" i="3"/>
  <c r="O844" i="1"/>
  <c r="BA875" i="1"/>
  <c r="AD1139" i="3"/>
  <c r="BA1538" i="1"/>
  <c r="O1507" i="1"/>
  <c r="AD1659" i="3"/>
  <c r="BA2253" i="1"/>
  <c r="O2222" i="1"/>
  <c r="Z99" i="3"/>
  <c r="AW108" i="1"/>
  <c r="K77" i="1"/>
  <c r="AW3020" i="1"/>
  <c r="K2989" i="1"/>
  <c r="AW3569" i="1"/>
  <c r="K3562" i="1"/>
  <c r="Y3562" i="1" s="1"/>
  <c r="K3538" i="1"/>
  <c r="AW3624" i="1"/>
  <c r="K3593" i="1"/>
  <c r="K3617" i="1"/>
  <c r="Y3617" i="1" s="1"/>
  <c r="AW3626" i="1"/>
  <c r="K3595" i="1"/>
  <c r="K348" i="1"/>
  <c r="K372" i="1"/>
  <c r="Y372" i="1" s="1"/>
  <c r="AW379" i="1"/>
  <c r="Z1736" i="3"/>
  <c r="AW2360" i="1"/>
  <c r="K2329" i="1"/>
  <c r="AW2363" i="1"/>
  <c r="K2332" i="1"/>
  <c r="Z1739" i="3"/>
  <c r="AW3296" i="1"/>
  <c r="K3265" i="1"/>
  <c r="J2992" i="1"/>
  <c r="AV3023" i="1"/>
  <c r="Y1095" i="3"/>
  <c r="J1472" i="1"/>
  <c r="X1472" i="1" s="1"/>
  <c r="J1448" i="1"/>
  <c r="AV1479" i="1"/>
  <c r="J568" i="1"/>
  <c r="J592" i="1"/>
  <c r="X592" i="1" s="1"/>
  <c r="Y455" i="3"/>
  <c r="AV599" i="1"/>
  <c r="AV600" i="1"/>
  <c r="J569" i="1"/>
  <c r="Y456" i="3"/>
  <c r="AV2856" i="1"/>
  <c r="J2825" i="1"/>
  <c r="AV2857" i="1"/>
  <c r="J2826" i="1"/>
  <c r="AV2801" i="1"/>
  <c r="J2770" i="1"/>
  <c r="AV491" i="1"/>
  <c r="Y377" i="3"/>
  <c r="J460" i="1"/>
  <c r="Y375" i="3"/>
  <c r="J458" i="1"/>
  <c r="AV489" i="1"/>
  <c r="J482" i="1"/>
  <c r="X482" i="1" s="1"/>
  <c r="AV766" i="1"/>
  <c r="Y577" i="3"/>
  <c r="J735" i="1"/>
  <c r="AX3515" i="1"/>
  <c r="L3484" i="1"/>
  <c r="L3487" i="1"/>
  <c r="AX3518" i="1"/>
  <c r="AX3734" i="1"/>
  <c r="L3727" i="1"/>
  <c r="Z3727" i="1" s="1"/>
  <c r="L3703" i="1"/>
  <c r="AA457" i="3"/>
  <c r="AX601" i="1"/>
  <c r="L570" i="1"/>
  <c r="AX600" i="1"/>
  <c r="AA456" i="3"/>
  <c r="L569" i="1"/>
  <c r="L351" i="1"/>
  <c r="AX382" i="1"/>
  <c r="AX1043" i="1"/>
  <c r="L1012" i="1"/>
  <c r="AA779" i="3"/>
  <c r="AX1040" i="1"/>
  <c r="AA776" i="3"/>
  <c r="L1009" i="1"/>
  <c r="AX820" i="1"/>
  <c r="L789" i="1"/>
  <c r="AA616" i="3"/>
  <c r="AA1098" i="3"/>
  <c r="AX1482" i="1"/>
  <c r="L1451" i="1"/>
  <c r="AX1483" i="1"/>
  <c r="L1452" i="1"/>
  <c r="AA1099" i="3"/>
  <c r="AA939" i="3"/>
  <c r="L1232" i="1"/>
  <c r="AX1263" i="1"/>
  <c r="X1258" i="3"/>
  <c r="I1671" i="1"/>
  <c r="AU1702" i="1"/>
  <c r="W3815" i="1"/>
  <c r="E2132" i="1"/>
  <c r="S2132" i="1" s="1"/>
  <c r="E2108" i="1"/>
  <c r="E2145" i="1" s="1"/>
  <c r="E2152" i="1" s="1"/>
  <c r="AQ2139" i="1"/>
  <c r="S1539" i="3"/>
  <c r="AP2088" i="1"/>
  <c r="D2057" i="1"/>
  <c r="AP2086" i="1"/>
  <c r="D2055" i="1"/>
  <c r="D2092" i="1" s="1"/>
  <c r="AB1257" i="3"/>
  <c r="AY1701" i="1"/>
  <c r="M1670" i="1"/>
  <c r="S2059" i="3"/>
  <c r="D2772" i="1"/>
  <c r="AP2803" i="1"/>
  <c r="P2803" i="1"/>
  <c r="P2797" i="1" s="1"/>
  <c r="D2768" i="1"/>
  <c r="P2799" i="1"/>
  <c r="P2793" i="1" s="1"/>
  <c r="S2055" i="3"/>
  <c r="AP2799" i="1"/>
  <c r="D2792" i="1"/>
  <c r="S96" i="3"/>
  <c r="AP105" i="1"/>
  <c r="D74" i="1"/>
  <c r="D6" i="1"/>
  <c r="D2551" i="1"/>
  <c r="AP2582" i="1"/>
  <c r="S1898" i="3"/>
  <c r="D2572" i="1"/>
  <c r="D2548" i="1"/>
  <c r="AP2579" i="1"/>
  <c r="S1895" i="3"/>
  <c r="P2579" i="1"/>
  <c r="P2573" i="1" s="1"/>
  <c r="S817" i="3"/>
  <c r="AP1096" i="1"/>
  <c r="D1065" i="1"/>
  <c r="AP1095" i="1"/>
  <c r="S816" i="3"/>
  <c r="D1064" i="1"/>
  <c r="AP438" i="1"/>
  <c r="D407" i="1"/>
  <c r="P438" i="1"/>
  <c r="P432" i="1" s="1"/>
  <c r="D2847" i="1"/>
  <c r="S2095" i="3"/>
  <c r="D2823" i="1"/>
  <c r="AP2854" i="1"/>
  <c r="P2854" i="1"/>
  <c r="P2848" i="1" s="1"/>
  <c r="N2053" i="1"/>
  <c r="AZ2084" i="1"/>
  <c r="N2077" i="1"/>
  <c r="AB2077" i="1" s="1"/>
  <c r="AC1535" i="3"/>
  <c r="AZ2085" i="1"/>
  <c r="AC1536" i="3"/>
  <c r="N2054" i="1"/>
  <c r="AU3624" i="1"/>
  <c r="I3617" i="1"/>
  <c r="W3617" i="1" s="1"/>
  <c r="X2655" i="3"/>
  <c r="I3593" i="1"/>
  <c r="X458" i="3"/>
  <c r="AU602" i="1"/>
  <c r="I571" i="1"/>
  <c r="X459" i="3"/>
  <c r="AU603" i="1"/>
  <c r="I572" i="1"/>
  <c r="X1777" i="3"/>
  <c r="AU2416" i="1"/>
  <c r="I2385" i="1"/>
  <c r="H1726" i="1"/>
  <c r="W1298" i="3"/>
  <c r="AT1757" i="1"/>
  <c r="AT1758" i="1"/>
  <c r="H1727" i="1"/>
  <c r="W1299" i="3"/>
  <c r="Y1456" i="3"/>
  <c r="J1944" i="1"/>
  <c r="AV1975" i="1"/>
  <c r="AQ1041" i="1"/>
  <c r="T777" i="3"/>
  <c r="E1010" i="1"/>
  <c r="AQ272" i="1"/>
  <c r="E241" i="1"/>
  <c r="E278" i="1" s="1"/>
  <c r="E3597" i="1"/>
  <c r="AQ3628" i="1"/>
  <c r="T2659" i="3"/>
  <c r="T2657" i="3"/>
  <c r="AQ3626" i="1"/>
  <c r="E3595" i="1"/>
  <c r="T1977" i="3"/>
  <c r="AQ2691" i="1"/>
  <c r="E2660" i="1"/>
  <c r="AQ3132" i="1"/>
  <c r="T2298" i="3"/>
  <c r="E3101" i="1"/>
  <c r="T2175" i="3"/>
  <c r="E2933" i="1"/>
  <c r="E2957" i="1"/>
  <c r="S2957" i="1" s="1"/>
  <c r="AQ2964" i="1"/>
  <c r="AQ2198" i="1"/>
  <c r="T1619" i="3"/>
  <c r="E2167" i="1"/>
  <c r="N1562" i="1"/>
  <c r="AC1179" i="3"/>
  <c r="AZ1593" i="1"/>
  <c r="AZ2304" i="1"/>
  <c r="AC1695" i="3"/>
  <c r="N2273" i="1"/>
  <c r="N2297" i="1"/>
  <c r="AB2297" i="1" s="1"/>
  <c r="N2493" i="1"/>
  <c r="AZ2524" i="1"/>
  <c r="N2517" i="1"/>
  <c r="AB2517" i="1" s="1"/>
  <c r="N2658" i="1"/>
  <c r="AZ2689" i="1"/>
  <c r="N2682" i="1"/>
  <c r="AB2682" i="1" s="1"/>
  <c r="N2662" i="1"/>
  <c r="AZ2693" i="1"/>
  <c r="AZ2911" i="1"/>
  <c r="N2880" i="1"/>
  <c r="N516" i="1"/>
  <c r="AC418" i="3"/>
  <c r="AZ547" i="1"/>
  <c r="AZ1207" i="1"/>
  <c r="AC898" i="3"/>
  <c r="N1176" i="1"/>
  <c r="N1228" i="1"/>
  <c r="AC935" i="3"/>
  <c r="AZ1259" i="1"/>
  <c r="N1252" i="1"/>
  <c r="AB1252" i="1" s="1"/>
  <c r="L1946" i="1"/>
  <c r="AA1458" i="3"/>
  <c r="AX1977" i="1"/>
  <c r="W817" i="3"/>
  <c r="AT1096" i="1"/>
  <c r="H1065" i="1"/>
  <c r="W1216" i="3"/>
  <c r="H1614" i="1"/>
  <c r="AT1645" i="1"/>
  <c r="H1779" i="1"/>
  <c r="W1336" i="3"/>
  <c r="AT1810" i="1"/>
  <c r="W1338" i="3"/>
  <c r="H1781" i="1"/>
  <c r="AT1812" i="1"/>
  <c r="H403" i="1"/>
  <c r="H427" i="1"/>
  <c r="V427" i="1" s="1"/>
  <c r="AT434" i="1"/>
  <c r="AT2528" i="1"/>
  <c r="W1859" i="3"/>
  <c r="H2497" i="1"/>
  <c r="V3816" i="1"/>
  <c r="AT984" i="1"/>
  <c r="W735" i="3"/>
  <c r="H977" i="1"/>
  <c r="V977" i="1" s="1"/>
  <c r="H953" i="1"/>
  <c r="W897" i="3"/>
  <c r="AT1206" i="1"/>
  <c r="H1175" i="1"/>
  <c r="V1497" i="3"/>
  <c r="AS2031" i="1"/>
  <c r="G2000" i="1"/>
  <c r="G2221" i="1"/>
  <c r="AS2252" i="1"/>
  <c r="V1658" i="3"/>
  <c r="V775" i="3"/>
  <c r="AS1039" i="1"/>
  <c r="G1032" i="1"/>
  <c r="U1032" i="1" s="1"/>
  <c r="G1008" i="1"/>
  <c r="V2018" i="3"/>
  <c r="G2716" i="1"/>
  <c r="AS2747" i="1"/>
  <c r="G2714" i="1"/>
  <c r="AS2745" i="1"/>
  <c r="V2016" i="3"/>
  <c r="AS602" i="1"/>
  <c r="V458" i="3"/>
  <c r="G571" i="1"/>
  <c r="AS383" i="1"/>
  <c r="G352" i="1"/>
  <c r="G348" i="1"/>
  <c r="G372" i="1"/>
  <c r="U372" i="1" s="1"/>
  <c r="AS379" i="1"/>
  <c r="AS2472" i="1"/>
  <c r="G2441" i="1"/>
  <c r="V696" i="3"/>
  <c r="G899" i="1"/>
  <c r="AS930" i="1"/>
  <c r="G902" i="1"/>
  <c r="V699" i="3"/>
  <c r="AS933" i="1"/>
  <c r="AR711" i="1"/>
  <c r="U537" i="3"/>
  <c r="F680" i="1"/>
  <c r="AR1809" i="1"/>
  <c r="U1335" i="3"/>
  <c r="F1778" i="1"/>
  <c r="F1802" i="1"/>
  <c r="T1802" i="1" s="1"/>
  <c r="AR1812" i="1"/>
  <c r="F1781" i="1"/>
  <c r="U1338" i="3"/>
  <c r="U616" i="3"/>
  <c r="AR820" i="1"/>
  <c r="F789" i="1"/>
  <c r="U2699" i="3"/>
  <c r="AR3683" i="1"/>
  <c r="F3652" i="1"/>
  <c r="AR3682" i="1"/>
  <c r="U2698" i="3"/>
  <c r="F3651" i="1"/>
  <c r="F293" i="1"/>
  <c r="F330" i="1" s="1"/>
  <c r="F337" i="1" s="1"/>
  <c r="F317" i="1"/>
  <c r="T317" i="1" s="1"/>
  <c r="AR324" i="1"/>
  <c r="AR326" i="1"/>
  <c r="F295" i="1"/>
  <c r="F332" i="1" s="1"/>
  <c r="F339" i="1" s="1"/>
  <c r="AR2414" i="1"/>
  <c r="U1775" i="3"/>
  <c r="F2407" i="1"/>
  <c r="T2407" i="1" s="1"/>
  <c r="F2383" i="1"/>
  <c r="O3377" i="1"/>
  <c r="BA3408" i="1"/>
  <c r="BA3407" i="1"/>
  <c r="O3376" i="1"/>
  <c r="BA655" i="1"/>
  <c r="AD496" i="3"/>
  <c r="O624" i="1"/>
  <c r="BA436" i="1"/>
  <c r="O405" i="1"/>
  <c r="AD816" i="3"/>
  <c r="BA1095" i="1"/>
  <c r="O1064" i="1"/>
  <c r="AD817" i="3"/>
  <c r="BA1096" i="1"/>
  <c r="O1065" i="1"/>
  <c r="BA2858" i="1"/>
  <c r="O2827" i="1"/>
  <c r="O3044" i="1"/>
  <c r="BA3075" i="1"/>
  <c r="O3047" i="1"/>
  <c r="BA3078" i="1"/>
  <c r="BA3351" i="1"/>
  <c r="O3320" i="1"/>
  <c r="K1341" i="1"/>
  <c r="AW1372" i="1"/>
  <c r="Z1018" i="3"/>
  <c r="AW1373" i="1"/>
  <c r="K1342" i="1"/>
  <c r="Z1019" i="3"/>
  <c r="AW1098" i="1"/>
  <c r="K1067" i="1"/>
  <c r="Z819" i="3"/>
  <c r="AW215" i="1"/>
  <c r="Z176" i="3"/>
  <c r="K184" i="1"/>
  <c r="K183" i="1"/>
  <c r="K207" i="1"/>
  <c r="Y207" i="1" s="1"/>
  <c r="Z175" i="3"/>
  <c r="AW214" i="1"/>
  <c r="AW3186" i="1"/>
  <c r="K3155" i="1"/>
  <c r="Z259" i="3"/>
  <c r="K297" i="1"/>
  <c r="AW328" i="1"/>
  <c r="AW491" i="1"/>
  <c r="Z377" i="3"/>
  <c r="K460" i="1"/>
  <c r="K3432" i="1"/>
  <c r="AW3463" i="1"/>
  <c r="J3102" i="1"/>
  <c r="AV3133" i="1"/>
  <c r="AV3131" i="1"/>
  <c r="J3100" i="1"/>
  <c r="Y1137" i="3"/>
  <c r="AV1536" i="1"/>
  <c r="J1505" i="1"/>
  <c r="AV381" i="1"/>
  <c r="J350" i="1"/>
  <c r="AV383" i="1"/>
  <c r="J352" i="1"/>
  <c r="AV3737" i="1"/>
  <c r="J3706" i="1"/>
  <c r="AV1097" i="1"/>
  <c r="J1066" i="1"/>
  <c r="Y818" i="3"/>
  <c r="J1063" i="1"/>
  <c r="AV1094" i="1"/>
  <c r="J1087" i="1"/>
  <c r="X1087" i="1" s="1"/>
  <c r="Y815" i="3"/>
  <c r="J2714" i="1"/>
  <c r="AV2745" i="1"/>
  <c r="AV658" i="1"/>
  <c r="J627" i="1"/>
  <c r="Y499" i="3"/>
  <c r="Y497" i="3"/>
  <c r="AV656" i="1"/>
  <c r="J625" i="1"/>
  <c r="AX1425" i="1"/>
  <c r="AA1056" i="3"/>
  <c r="L1394" i="1"/>
  <c r="AX1428" i="1"/>
  <c r="AA1059" i="3"/>
  <c r="L1397" i="1"/>
  <c r="AX2253" i="1"/>
  <c r="L2222" i="1"/>
  <c r="AA1659" i="3"/>
  <c r="AX2473" i="1"/>
  <c r="L2442" i="1"/>
  <c r="AX2471" i="1"/>
  <c r="L2440" i="1"/>
  <c r="AX2691" i="1"/>
  <c r="L2660" i="1"/>
  <c r="L2879" i="1"/>
  <c r="AX2910" i="1"/>
  <c r="L3099" i="1"/>
  <c r="AX3130" i="1"/>
  <c r="AX3352" i="1"/>
  <c r="L3321" i="1"/>
  <c r="AX3353" i="1"/>
  <c r="L3322" i="1"/>
  <c r="AD1499" i="3"/>
  <c r="BA2033" i="1"/>
  <c r="O2002" i="1"/>
  <c r="X1498" i="3"/>
  <c r="AU2032" i="1"/>
  <c r="I2001" i="1"/>
  <c r="E2002" i="1"/>
  <c r="AQ2033" i="1"/>
  <c r="T1499" i="3"/>
  <c r="T1494" i="3" s="1"/>
  <c r="D2976" i="1"/>
  <c r="P2976" i="1" s="1"/>
  <c r="P2969" i="1"/>
  <c r="D1491" i="1"/>
  <c r="P1491" i="1" s="1"/>
  <c r="P1484" i="1"/>
  <c r="D3251" i="1"/>
  <c r="P3251" i="1" s="1"/>
  <c r="P3244" i="1"/>
  <c r="I3212" i="1"/>
  <c r="X2379" i="3"/>
  <c r="AU3243" i="1"/>
  <c r="X2376" i="3"/>
  <c r="AU3240" i="1"/>
  <c r="I3209" i="1"/>
  <c r="AU1538" i="1"/>
  <c r="I1507" i="1"/>
  <c r="X1139" i="3"/>
  <c r="I1284" i="1"/>
  <c r="X976" i="3"/>
  <c r="AU1315" i="1"/>
  <c r="X2619" i="3"/>
  <c r="AU3573" i="1"/>
  <c r="I3542" i="1"/>
  <c r="AY270" i="1"/>
  <c r="M239" i="1"/>
  <c r="AB216" i="3"/>
  <c r="AY271" i="1"/>
  <c r="AB217" i="3"/>
  <c r="M240" i="1"/>
  <c r="M681" i="1"/>
  <c r="AB538" i="3"/>
  <c r="AY712" i="1"/>
  <c r="AB537" i="3"/>
  <c r="AY711" i="1"/>
  <c r="M680" i="1"/>
  <c r="AY933" i="1"/>
  <c r="AB699" i="3"/>
  <c r="M902" i="1"/>
  <c r="AB859" i="3"/>
  <c r="AY1153" i="1"/>
  <c r="M1122" i="1"/>
  <c r="AB858" i="3"/>
  <c r="M1121" i="1"/>
  <c r="AY1152" i="1"/>
  <c r="AY1372" i="1"/>
  <c r="AB1018" i="3"/>
  <c r="M1341" i="1"/>
  <c r="M3761" i="1"/>
  <c r="AY3792" i="1"/>
  <c r="AY3791" i="1"/>
  <c r="M3760" i="1"/>
  <c r="M1778" i="1"/>
  <c r="M1802" i="1"/>
  <c r="AA1802" i="1" s="1"/>
  <c r="AY1809" i="1"/>
  <c r="AB1335" i="3"/>
  <c r="D1436" i="1"/>
  <c r="P1436" i="1" s="1"/>
  <c r="P1429" i="1"/>
  <c r="AU50" i="1"/>
  <c r="I19" i="1"/>
  <c r="X56" i="3"/>
  <c r="I6" i="1"/>
  <c r="W3813" i="1"/>
  <c r="X2737" i="3"/>
  <c r="AU3736" i="1"/>
  <c r="I3705" i="1"/>
  <c r="M2548" i="1"/>
  <c r="M2572" i="1"/>
  <c r="AA2572" i="1" s="1"/>
  <c r="AY2579" i="1"/>
  <c r="M2991" i="1"/>
  <c r="AY3022" i="1"/>
  <c r="AB1615" i="3"/>
  <c r="M2187" i="1"/>
  <c r="AA2187" i="1" s="1"/>
  <c r="AY2194" i="1"/>
  <c r="M2163" i="1"/>
  <c r="AY2197" i="1"/>
  <c r="M2166" i="1"/>
  <c r="AB1618" i="3"/>
  <c r="AW3516" i="1"/>
  <c r="K3485" i="1"/>
  <c r="L1142" i="1"/>
  <c r="Z1142" i="1" s="1"/>
  <c r="L1118" i="1"/>
  <c r="AA855" i="3"/>
  <c r="AX1149" i="1"/>
  <c r="AA858" i="3"/>
  <c r="AX1152" i="1"/>
  <c r="L1121" i="1"/>
  <c r="S856" i="3"/>
  <c r="AP1150" i="1"/>
  <c r="D1119" i="1"/>
  <c r="D901" i="1"/>
  <c r="S698" i="3"/>
  <c r="AP932" i="1"/>
  <c r="AU3680" i="1"/>
  <c r="X2696" i="3"/>
  <c r="I3649" i="1"/>
  <c r="E187" i="1"/>
  <c r="T179" i="3"/>
  <c r="T174" i="3" s="1"/>
  <c r="AQ218" i="1"/>
  <c r="E403" i="1"/>
  <c r="E427" i="1"/>
  <c r="S427" i="1" s="1"/>
  <c r="AQ434" i="1"/>
  <c r="AQ436" i="1"/>
  <c r="E405" i="1"/>
  <c r="N3538" i="1"/>
  <c r="AZ3569" i="1"/>
  <c r="N3562" i="1"/>
  <c r="AB3562" i="1" s="1"/>
  <c r="AT1864" i="1"/>
  <c r="H1833" i="1"/>
  <c r="H1870" i="1" s="1"/>
  <c r="H1857" i="1"/>
  <c r="V1857" i="1" s="1"/>
  <c r="V1135" i="3"/>
  <c r="AS1534" i="1"/>
  <c r="G1527" i="1"/>
  <c r="U1527" i="1" s="1"/>
  <c r="G1503" i="1"/>
  <c r="V1136" i="3"/>
  <c r="AS1535" i="1"/>
  <c r="G1504" i="1"/>
  <c r="U2656" i="3"/>
  <c r="AR3625" i="1"/>
  <c r="F3594" i="1"/>
  <c r="F3759" i="1"/>
  <c r="AR3790" i="1"/>
  <c r="AR3792" i="1"/>
  <c r="F3761" i="1"/>
  <c r="BA50" i="1"/>
  <c r="AD56" i="3"/>
  <c r="O19" i="1"/>
  <c r="BA2967" i="1"/>
  <c r="O2936" i="1"/>
  <c r="BA2968" i="1"/>
  <c r="O2937" i="1"/>
  <c r="Z496" i="3"/>
  <c r="K624" i="1"/>
  <c r="AW655" i="1"/>
  <c r="K1837" i="1"/>
  <c r="Z1379" i="3"/>
  <c r="V1375" i="3" s="1"/>
  <c r="AW1868" i="1"/>
  <c r="K1833" i="1"/>
  <c r="AW1864" i="1"/>
  <c r="K1857" i="1"/>
  <c r="Y1857" i="1" s="1"/>
  <c r="AV3625" i="1"/>
  <c r="J3594" i="1"/>
  <c r="AV2689" i="1"/>
  <c r="J2658" i="1"/>
  <c r="J2682" i="1"/>
  <c r="X2682" i="1" s="1"/>
  <c r="L2771" i="1"/>
  <c r="AX2802" i="1"/>
  <c r="AX3792" i="1"/>
  <c r="L3761" i="1"/>
  <c r="X2499" i="3"/>
  <c r="I3377" i="1"/>
  <c r="AU3408" i="1"/>
  <c r="I737" i="1"/>
  <c r="X579" i="3"/>
  <c r="AU768" i="1"/>
  <c r="X578" i="3"/>
  <c r="I736" i="1"/>
  <c r="AU767" i="1"/>
  <c r="AY1479" i="1"/>
  <c r="M1448" i="1"/>
  <c r="M1472" i="1"/>
  <c r="AA1472" i="1" s="1"/>
  <c r="AB1095" i="3"/>
  <c r="M2627" i="1"/>
  <c r="AA2627" i="1" s="1"/>
  <c r="AY2634" i="1"/>
  <c r="M2603" i="1"/>
  <c r="M18" i="1"/>
  <c r="AY49" i="1"/>
  <c r="M42" i="1"/>
  <c r="AB55" i="3"/>
  <c r="M5" i="1"/>
  <c r="AB257" i="3"/>
  <c r="AY326" i="1"/>
  <c r="M295" i="1"/>
  <c r="AB419" i="3"/>
  <c r="M517" i="1"/>
  <c r="AY548" i="1"/>
  <c r="AB577" i="3"/>
  <c r="AY766" i="1"/>
  <c r="M735" i="1"/>
  <c r="AB736" i="3"/>
  <c r="AY985" i="1"/>
  <c r="M954" i="1"/>
  <c r="AY1205" i="1"/>
  <c r="M1174" i="1"/>
  <c r="AB896" i="3"/>
  <c r="M1173" i="1"/>
  <c r="AY1204" i="1"/>
  <c r="M1197" i="1"/>
  <c r="AA1197" i="1" s="1"/>
  <c r="AB895" i="3"/>
  <c r="AB1219" i="3"/>
  <c r="M1617" i="1"/>
  <c r="AY1648" i="1"/>
  <c r="AB1657" i="3"/>
  <c r="AY2251" i="1"/>
  <c r="M2220" i="1"/>
  <c r="AY2253" i="1"/>
  <c r="AB1659" i="3"/>
  <c r="M2222" i="1"/>
  <c r="D1888" i="1"/>
  <c r="AP1919" i="1"/>
  <c r="D1912" i="1"/>
  <c r="P1919" i="1"/>
  <c r="P1913" i="1" s="1"/>
  <c r="M1889" i="1"/>
  <c r="AB1416" i="3"/>
  <c r="AY1920" i="1"/>
  <c r="AY1923" i="1"/>
  <c r="AB1419" i="3"/>
  <c r="M1892" i="1"/>
  <c r="AP3349" i="1"/>
  <c r="S2455" i="3"/>
  <c r="D3318" i="1"/>
  <c r="P3349" i="1"/>
  <c r="P3343" i="1" s="1"/>
  <c r="D3342" i="1"/>
  <c r="S2417" i="3"/>
  <c r="AP3296" i="1"/>
  <c r="D3265" i="1"/>
  <c r="AP1369" i="1"/>
  <c r="S1015" i="3"/>
  <c r="D1362" i="1"/>
  <c r="D1338" i="1"/>
  <c r="P1369" i="1"/>
  <c r="P1363" i="1" s="1"/>
  <c r="S1376" i="3"/>
  <c r="AP1865" i="1"/>
  <c r="D1834" i="1"/>
  <c r="AP3078" i="1"/>
  <c r="S2259" i="3"/>
  <c r="D3047" i="1"/>
  <c r="P3078" i="1"/>
  <c r="P3072" i="1" s="1"/>
  <c r="AP3076" i="1"/>
  <c r="S2257" i="3"/>
  <c r="D3045" i="1"/>
  <c r="AP3514" i="1"/>
  <c r="D3483" i="1"/>
  <c r="S2575" i="3"/>
  <c r="D3507" i="1"/>
  <c r="P3514" i="1"/>
  <c r="P3508" i="1" s="1"/>
  <c r="D792" i="1"/>
  <c r="S619" i="3"/>
  <c r="AP823" i="1"/>
  <c r="AP822" i="1"/>
  <c r="D791" i="1"/>
  <c r="S618" i="3"/>
  <c r="AW2139" i="1"/>
  <c r="Z1575" i="3"/>
  <c r="K2108" i="1"/>
  <c r="K2132" i="1"/>
  <c r="Y2132" i="1" s="1"/>
  <c r="AC1458" i="3"/>
  <c r="N1946" i="1"/>
  <c r="AZ1977" i="1"/>
  <c r="I2552" i="1"/>
  <c r="AU2583" i="1"/>
  <c r="X1899" i="3"/>
  <c r="G1410" i="3"/>
  <c r="G1929" i="1"/>
  <c r="AQ3076" i="1"/>
  <c r="T2257" i="3"/>
  <c r="E3045" i="1"/>
  <c r="AQ2524" i="1"/>
  <c r="T1855" i="3"/>
  <c r="E2493" i="1"/>
  <c r="E2517" i="1"/>
  <c r="S2517" i="1" s="1"/>
  <c r="T1778" i="3"/>
  <c r="E2386" i="1"/>
  <c r="AQ2417" i="1"/>
  <c r="T1777" i="3"/>
  <c r="AQ2416" i="1"/>
  <c r="E2385" i="1"/>
  <c r="AZ1483" i="1"/>
  <c r="AC1099" i="3"/>
  <c r="N1452" i="1"/>
  <c r="AZ1482" i="1"/>
  <c r="AC1098" i="3"/>
  <c r="N1451" i="1"/>
  <c r="AC1658" i="3"/>
  <c r="AZ2252" i="1"/>
  <c r="N2221" i="1"/>
  <c r="AZ2469" i="1"/>
  <c r="N2438" i="1"/>
  <c r="N2462" i="1"/>
  <c r="AB2462" i="1" s="1"/>
  <c r="AZ2471" i="1"/>
  <c r="N2440" i="1"/>
  <c r="N482" i="1"/>
  <c r="AB482" i="1" s="1"/>
  <c r="AZ489" i="1"/>
  <c r="N458" i="1"/>
  <c r="AC375" i="3"/>
  <c r="AC537" i="3"/>
  <c r="AZ711" i="1"/>
  <c r="N680" i="1"/>
  <c r="AZ2636" i="1"/>
  <c r="N2605" i="1"/>
  <c r="N3263" i="1"/>
  <c r="AZ3294" i="1"/>
  <c r="N3287" i="1"/>
  <c r="AB3287" i="1" s="1"/>
  <c r="AC1017" i="3"/>
  <c r="AZ1371" i="1"/>
  <c r="N1340" i="1"/>
  <c r="L1672" i="1"/>
  <c r="AX1703" i="1"/>
  <c r="AA1259" i="3"/>
  <c r="L1671" i="1"/>
  <c r="AA1258" i="3"/>
  <c r="AX1702" i="1"/>
  <c r="AT2363" i="1"/>
  <c r="W1739" i="3"/>
  <c r="H2332" i="1"/>
  <c r="H844" i="1"/>
  <c r="W656" i="3"/>
  <c r="AT875" i="1"/>
  <c r="H132" i="1"/>
  <c r="W139" i="3"/>
  <c r="AT163" i="1"/>
  <c r="AT214" i="1"/>
  <c r="W175" i="3"/>
  <c r="H183" i="1"/>
  <c r="H207" i="1"/>
  <c r="V207" i="1" s="1"/>
  <c r="H184" i="1"/>
  <c r="W176" i="3"/>
  <c r="AT215" i="1"/>
  <c r="H2274" i="1"/>
  <c r="W1696" i="3"/>
  <c r="AT2305" i="1"/>
  <c r="AT3406" i="1"/>
  <c r="W2497" i="3"/>
  <c r="H3375" i="1"/>
  <c r="H3376" i="1"/>
  <c r="W2498" i="3"/>
  <c r="AT3407" i="1"/>
  <c r="H678" i="1"/>
  <c r="W535" i="3"/>
  <c r="H702" i="1"/>
  <c r="V702" i="1" s="1"/>
  <c r="AT709" i="1"/>
  <c r="AT711" i="1"/>
  <c r="W537" i="3"/>
  <c r="H680" i="1"/>
  <c r="G2108" i="1"/>
  <c r="V1575" i="3"/>
  <c r="G2132" i="1"/>
  <c r="U2132" i="1" s="1"/>
  <c r="AS2139" i="1"/>
  <c r="V1858" i="3"/>
  <c r="G2496" i="1"/>
  <c r="AS2527" i="1"/>
  <c r="V1859" i="3"/>
  <c r="AS2528" i="1"/>
  <c r="G2497" i="1"/>
  <c r="AS3571" i="1"/>
  <c r="V2617" i="3"/>
  <c r="G3540" i="1"/>
  <c r="V856" i="3"/>
  <c r="V854" i="3" s="1"/>
  <c r="G1119" i="1"/>
  <c r="AS1150" i="1"/>
  <c r="AS1151" i="1"/>
  <c r="G1120" i="1"/>
  <c r="G1157" i="1" s="1"/>
  <c r="G1164" i="1" s="1"/>
  <c r="V2658" i="3"/>
  <c r="AS3627" i="1"/>
  <c r="G3596" i="1"/>
  <c r="AS3352" i="1"/>
  <c r="V2458" i="3"/>
  <c r="G3321" i="1"/>
  <c r="AS3351" i="1"/>
  <c r="V2457" i="3"/>
  <c r="G3320" i="1"/>
  <c r="G2328" i="1"/>
  <c r="G2352" i="1"/>
  <c r="U2352" i="1" s="1"/>
  <c r="AS2359" i="1"/>
  <c r="V1735" i="3"/>
  <c r="G624" i="1"/>
  <c r="AS655" i="1"/>
  <c r="AS654" i="1"/>
  <c r="G623" i="1"/>
  <c r="G660" i="1" s="1"/>
  <c r="G667" i="1" s="1"/>
  <c r="G647" i="1"/>
  <c r="U647" i="1" s="1"/>
  <c r="U2139" i="3"/>
  <c r="AR2913" i="1"/>
  <c r="F2882" i="1"/>
  <c r="AR655" i="1"/>
  <c r="F624" i="1"/>
  <c r="U496" i="3"/>
  <c r="AR656" i="1"/>
  <c r="F625" i="1"/>
  <c r="F662" i="1" s="1"/>
  <c r="F669" i="1" s="1"/>
  <c r="F1394" i="1"/>
  <c r="AR1425" i="1"/>
  <c r="U1056" i="3"/>
  <c r="F2442" i="1"/>
  <c r="AR2473" i="1"/>
  <c r="F956" i="1"/>
  <c r="U738" i="3"/>
  <c r="AR987" i="1"/>
  <c r="AR986" i="1"/>
  <c r="U737" i="3"/>
  <c r="F955" i="1"/>
  <c r="F3538" i="1"/>
  <c r="F3562" i="1"/>
  <c r="T3562" i="1" s="1"/>
  <c r="U2615" i="3"/>
  <c r="AR3569" i="1"/>
  <c r="AD1056" i="3"/>
  <c r="BA1425" i="1"/>
  <c r="O1394" i="1"/>
  <c r="AD1058" i="3"/>
  <c r="BA1427" i="1"/>
  <c r="O1396" i="1"/>
  <c r="BA1811" i="1"/>
  <c r="AD1337" i="3"/>
  <c r="O1780" i="1"/>
  <c r="O2714" i="1"/>
  <c r="BA2745" i="1"/>
  <c r="BA2744" i="1"/>
  <c r="O2713" i="1"/>
  <c r="O2737" i="1"/>
  <c r="AC2737" i="1" s="1"/>
  <c r="AC3816" i="1"/>
  <c r="O3154" i="1"/>
  <c r="BA3185" i="1"/>
  <c r="O3177" i="1"/>
  <c r="AC3177" i="1" s="1"/>
  <c r="BA3184" i="1"/>
  <c r="O3153" i="1"/>
  <c r="BA2799" i="1"/>
  <c r="O2768" i="1"/>
  <c r="O2792" i="1"/>
  <c r="AC2792" i="1" s="1"/>
  <c r="BA3022" i="1"/>
  <c r="O2991" i="1"/>
  <c r="BA3514" i="1"/>
  <c r="O3507" i="1"/>
  <c r="AC3507" i="1" s="1"/>
  <c r="O3483" i="1"/>
  <c r="K2166" i="1"/>
  <c r="Z1618" i="3"/>
  <c r="AW2197" i="1"/>
  <c r="AW2196" i="1"/>
  <c r="Z1617" i="3"/>
  <c r="K2165" i="1"/>
  <c r="Z137" i="3"/>
  <c r="AW161" i="1"/>
  <c r="K130" i="1"/>
  <c r="AW2418" i="1"/>
  <c r="K2387" i="1"/>
  <c r="Z1779" i="3"/>
  <c r="AW2967" i="1"/>
  <c r="K2936" i="1"/>
  <c r="Z975" i="3"/>
  <c r="AW1314" i="1"/>
  <c r="K1307" i="1"/>
  <c r="Y1307" i="1" s="1"/>
  <c r="K1283" i="1"/>
  <c r="AW1318" i="1"/>
  <c r="K1287" i="1"/>
  <c r="Z979" i="3"/>
  <c r="AW876" i="1"/>
  <c r="Z657" i="3"/>
  <c r="K845" i="1"/>
  <c r="AW2580" i="1"/>
  <c r="K2549" i="1"/>
  <c r="AW2581" i="1"/>
  <c r="K2550" i="1"/>
  <c r="K1012" i="1"/>
  <c r="Z779" i="3"/>
  <c r="AW1043" i="1"/>
  <c r="AV3518" i="1"/>
  <c r="J3487" i="1"/>
  <c r="J3486" i="1"/>
  <c r="AV3517" i="1"/>
  <c r="J2606" i="1"/>
  <c r="AV2637" i="1"/>
  <c r="J3266" i="1"/>
  <c r="AV3297" i="1"/>
  <c r="J3267" i="1"/>
  <c r="AV3298" i="1"/>
  <c r="Y1058" i="3"/>
  <c r="J1396" i="1"/>
  <c r="AV1427" i="1"/>
  <c r="Y419" i="3"/>
  <c r="AV548" i="1"/>
  <c r="J517" i="1"/>
  <c r="J514" i="1"/>
  <c r="Y416" i="3"/>
  <c r="AV545" i="1"/>
  <c r="Y858" i="3"/>
  <c r="J1121" i="1"/>
  <c r="AV1152" i="1"/>
  <c r="Y215" i="3"/>
  <c r="AV269" i="1"/>
  <c r="J238" i="1"/>
  <c r="J262" i="1"/>
  <c r="X262" i="1" s="1"/>
  <c r="AV273" i="1"/>
  <c r="Y219" i="3"/>
  <c r="J242" i="1"/>
  <c r="AA1016" i="3"/>
  <c r="L1339" i="1"/>
  <c r="AX1370" i="1"/>
  <c r="AX1648" i="1"/>
  <c r="AA1219" i="3"/>
  <c r="L1617" i="1"/>
  <c r="AA1218" i="3"/>
  <c r="L1616" i="1"/>
  <c r="AX1647" i="1"/>
  <c r="AA1619" i="3"/>
  <c r="L2167" i="1"/>
  <c r="AX2198" i="1"/>
  <c r="L2407" i="1"/>
  <c r="Z2407" i="1" s="1"/>
  <c r="AX2414" i="1"/>
  <c r="L2383" i="1"/>
  <c r="AA1775" i="3"/>
  <c r="L2606" i="1"/>
  <c r="AX2637" i="1"/>
  <c r="AX2856" i="1"/>
  <c r="L2825" i="1"/>
  <c r="L2826" i="1"/>
  <c r="AX2857" i="1"/>
  <c r="L3067" i="1"/>
  <c r="Z3067" i="1" s="1"/>
  <c r="AX3074" i="1"/>
  <c r="L3043" i="1"/>
  <c r="L3263" i="1"/>
  <c r="L3287" i="1"/>
  <c r="Z3287" i="1" s="1"/>
  <c r="AX3294" i="1"/>
  <c r="U1456" i="3"/>
  <c r="F1944" i="1"/>
  <c r="AR1975" i="1"/>
  <c r="BA1974" i="1"/>
  <c r="AD1455" i="3"/>
  <c r="O1967" i="1"/>
  <c r="AC1967" i="1" s="1"/>
  <c r="O1943" i="1"/>
  <c r="AQ2087" i="1"/>
  <c r="E2056" i="1"/>
  <c r="E2093" i="1" s="1"/>
  <c r="E2100" i="1" s="1"/>
  <c r="D2002" i="1"/>
  <c r="S1499" i="3"/>
  <c r="AP2033" i="1"/>
  <c r="P2033" i="1"/>
  <c r="P2027" i="1" s="1"/>
  <c r="D2022" i="1"/>
  <c r="AP2029" i="1"/>
  <c r="S1495" i="3"/>
  <c r="D1998" i="1"/>
  <c r="P2029" i="1"/>
  <c r="P2023" i="1" s="1"/>
  <c r="D1503" i="1"/>
  <c r="AP1534" i="1"/>
  <c r="S1135" i="3"/>
  <c r="D1527" i="1"/>
  <c r="P1534" i="1"/>
  <c r="P1528" i="1" s="1"/>
  <c r="AP1538" i="1"/>
  <c r="S1139" i="3"/>
  <c r="D1507" i="1"/>
  <c r="P1538" i="1"/>
  <c r="P1532" i="1" s="1"/>
  <c r="S2737" i="3"/>
  <c r="AP3736" i="1"/>
  <c r="D3705" i="1"/>
  <c r="S979" i="3"/>
  <c r="AP1318" i="1"/>
  <c r="D1287" i="1"/>
  <c r="P1318" i="1"/>
  <c r="P1312" i="1" s="1"/>
  <c r="S978" i="3"/>
  <c r="D1286" i="1"/>
  <c r="AP1317" i="1"/>
  <c r="AP2636" i="1"/>
  <c r="S1937" i="3"/>
  <c r="D2605" i="1"/>
  <c r="D3452" i="1"/>
  <c r="D3428" i="1"/>
  <c r="S2535" i="3"/>
  <c r="P3459" i="1"/>
  <c r="P3453" i="1" s="1"/>
  <c r="AP3459" i="1"/>
  <c r="S138" i="3"/>
  <c r="AP162" i="1"/>
  <c r="D131" i="1"/>
  <c r="K1726" i="1"/>
  <c r="AW1757" i="1"/>
  <c r="Z1298" i="3"/>
  <c r="Z1295" i="3"/>
  <c r="AW1754" i="1"/>
  <c r="K1723" i="1"/>
  <c r="K1747" i="1"/>
  <c r="Y1747" i="1" s="1"/>
  <c r="X417" i="3"/>
  <c r="AU546" i="1"/>
  <c r="I515" i="1"/>
  <c r="I2222" i="1"/>
  <c r="X1659" i="3"/>
  <c r="AU2253" i="1"/>
  <c r="AU2306" i="1"/>
  <c r="X1697" i="3"/>
  <c r="I2275" i="1"/>
  <c r="X1215" i="3"/>
  <c r="AU1644" i="1"/>
  <c r="I1613" i="1"/>
  <c r="I1637" i="1"/>
  <c r="W1637" i="1" s="1"/>
  <c r="AU2362" i="1"/>
  <c r="X1738" i="3"/>
  <c r="I2331" i="1"/>
  <c r="X538" i="3"/>
  <c r="AU712" i="1"/>
  <c r="I681" i="1"/>
  <c r="AY3242" i="1"/>
  <c r="M3211" i="1"/>
  <c r="M3648" i="1"/>
  <c r="AY3679" i="1"/>
  <c r="M3672" i="1"/>
  <c r="AA3672" i="1" s="1"/>
  <c r="AY3462" i="1"/>
  <c r="M3431" i="1"/>
  <c r="AY3460" i="1"/>
  <c r="M3429" i="1"/>
  <c r="AY3736" i="1"/>
  <c r="M3705" i="1"/>
  <c r="Z695" i="3"/>
  <c r="K922" i="1"/>
  <c r="Y922" i="1" s="1"/>
  <c r="K898" i="1"/>
  <c r="AW929" i="1"/>
  <c r="AW933" i="1"/>
  <c r="K902" i="1"/>
  <c r="Z699" i="3"/>
  <c r="AX3572" i="1"/>
  <c r="L3541" i="1"/>
  <c r="L482" i="1"/>
  <c r="Z482" i="1" s="1"/>
  <c r="AX489" i="1"/>
  <c r="L458" i="1"/>
  <c r="AA375" i="3"/>
  <c r="AA377" i="3"/>
  <c r="AX491" i="1"/>
  <c r="L460" i="1"/>
  <c r="S2139" i="3"/>
  <c r="AP2913" i="1"/>
  <c r="D2882" i="1"/>
  <c r="P2913" i="1"/>
  <c r="P2907" i="1" s="1"/>
  <c r="S2298" i="3"/>
  <c r="D3101" i="1"/>
  <c r="AP3132" i="1"/>
  <c r="AW1703" i="1"/>
  <c r="K1672" i="1"/>
  <c r="Z1259" i="3"/>
  <c r="AW1701" i="1"/>
  <c r="Z1257" i="3"/>
  <c r="K1670" i="1"/>
  <c r="AU1263" i="1"/>
  <c r="X939" i="3"/>
  <c r="I1232" i="1"/>
  <c r="AQ325" i="1"/>
  <c r="T256" i="3"/>
  <c r="E294" i="1"/>
  <c r="E297" i="1"/>
  <c r="T259" i="3"/>
  <c r="AQ328" i="1"/>
  <c r="E3452" i="1"/>
  <c r="S3452" i="1" s="1"/>
  <c r="AQ3459" i="1"/>
  <c r="E3428" i="1"/>
  <c r="T2535" i="3"/>
  <c r="AC1378" i="3"/>
  <c r="AZ1867" i="1"/>
  <c r="N1836" i="1"/>
  <c r="AZ1317" i="1"/>
  <c r="N1286" i="1"/>
  <c r="AC978" i="3"/>
  <c r="AT3186" i="1"/>
  <c r="H3155" i="1"/>
  <c r="H3192" i="1" s="1"/>
  <c r="H3199" i="1" s="1"/>
  <c r="AT106" i="1"/>
  <c r="H75" i="1"/>
  <c r="H112" i="1" s="1"/>
  <c r="H119" i="1" s="1"/>
  <c r="AT3296" i="1"/>
  <c r="W2417" i="3"/>
  <c r="H3265" i="1"/>
  <c r="AS491" i="1"/>
  <c r="G460" i="1"/>
  <c r="AS1647" i="1"/>
  <c r="G1616" i="1"/>
  <c r="V1218" i="3"/>
  <c r="AR214" i="1"/>
  <c r="F183" i="1"/>
  <c r="F220" i="1" s="1"/>
  <c r="F227" i="1" s="1"/>
  <c r="F207" i="1"/>
  <c r="T207" i="1" s="1"/>
  <c r="O297" i="1"/>
  <c r="BA328" i="1"/>
  <c r="AD259" i="3"/>
  <c r="O3593" i="1"/>
  <c r="O3617" i="1"/>
  <c r="AC3617" i="1" s="1"/>
  <c r="BA3624" i="1"/>
  <c r="AW1536" i="1"/>
  <c r="Z1137" i="3"/>
  <c r="K1505" i="1"/>
  <c r="Y975" i="3"/>
  <c r="J1283" i="1"/>
  <c r="AV1314" i="1"/>
  <c r="J1307" i="1"/>
  <c r="X1307" i="1" s="1"/>
  <c r="J184" i="1"/>
  <c r="Y176" i="3"/>
  <c r="AV215" i="1"/>
  <c r="J186" i="1"/>
  <c r="Y178" i="3"/>
  <c r="AV217" i="1"/>
  <c r="AX2579" i="1"/>
  <c r="L2548" i="1"/>
  <c r="L2572" i="1"/>
  <c r="Z2572" i="1" s="1"/>
  <c r="L2551" i="1"/>
  <c r="AX2582" i="1"/>
  <c r="L3432" i="1"/>
  <c r="AX3463" i="1"/>
  <c r="D1381" i="1"/>
  <c r="P1381" i="1" s="1"/>
  <c r="P1374" i="1"/>
  <c r="AU3793" i="1"/>
  <c r="I3762" i="1"/>
  <c r="M1012" i="1"/>
  <c r="AY1043" i="1"/>
  <c r="AB779" i="3"/>
  <c r="AB777" i="3"/>
  <c r="AY1041" i="1"/>
  <c r="M1010" i="1"/>
  <c r="AB1176" i="3"/>
  <c r="M1559" i="1"/>
  <c r="AY1590" i="1"/>
  <c r="S1298" i="3"/>
  <c r="AP1757" i="1"/>
  <c r="D1726" i="1"/>
  <c r="M2002" i="1"/>
  <c r="AY2033" i="1"/>
  <c r="AB1499" i="3"/>
  <c r="AP1591" i="1"/>
  <c r="S1177" i="3"/>
  <c r="D1560" i="1"/>
  <c r="AP601" i="1"/>
  <c r="S457" i="3"/>
  <c r="D570" i="1"/>
  <c r="D571" i="1"/>
  <c r="AP602" i="1"/>
  <c r="S458" i="3"/>
  <c r="AP324" i="1"/>
  <c r="D293" i="1"/>
  <c r="D317" i="1"/>
  <c r="P324" i="1"/>
  <c r="P318" i="1" s="1"/>
  <c r="AP2524" i="1"/>
  <c r="D2493" i="1"/>
  <c r="S1855" i="3"/>
  <c r="D2517" i="1"/>
  <c r="P2524" i="1"/>
  <c r="P2518" i="1" s="1"/>
  <c r="D2167" i="1"/>
  <c r="S1619" i="3"/>
  <c r="AP2198" i="1"/>
  <c r="P2198" i="1"/>
  <c r="P2192" i="1" s="1"/>
  <c r="S1618" i="3"/>
  <c r="D2166" i="1"/>
  <c r="AP2197" i="1"/>
  <c r="AP3572" i="1"/>
  <c r="S2618" i="3"/>
  <c r="D3541" i="1"/>
  <c r="D3538" i="1"/>
  <c r="S2615" i="3"/>
  <c r="D3562" i="1"/>
  <c r="P3569" i="1"/>
  <c r="P3563" i="1" s="1"/>
  <c r="AP3569" i="1"/>
  <c r="Z1539" i="3"/>
  <c r="K2057" i="1"/>
  <c r="AW2088" i="1"/>
  <c r="AC1299" i="3"/>
  <c r="AZ1758" i="1"/>
  <c r="N1727" i="1"/>
  <c r="AU2856" i="1"/>
  <c r="X2097" i="3"/>
  <c r="I2825" i="1"/>
  <c r="X1619" i="3"/>
  <c r="I2167" i="1"/>
  <c r="AU2198" i="1"/>
  <c r="X1616" i="3"/>
  <c r="I2164" i="1"/>
  <c r="AU2195" i="1"/>
  <c r="I2769" i="1"/>
  <c r="X2056" i="3"/>
  <c r="AU2800" i="1"/>
  <c r="AU1481" i="1"/>
  <c r="X1097" i="3"/>
  <c r="I1450" i="1"/>
  <c r="AU1483" i="1"/>
  <c r="I1452" i="1"/>
  <c r="X1099" i="3"/>
  <c r="X176" i="3"/>
  <c r="I184" i="1"/>
  <c r="AU215" i="1"/>
  <c r="V577" i="3"/>
  <c r="AS766" i="1"/>
  <c r="G735" i="1"/>
  <c r="AS768" i="1"/>
  <c r="V579" i="3"/>
  <c r="G737" i="1"/>
  <c r="AS986" i="1"/>
  <c r="V737" i="3"/>
  <c r="G955" i="1"/>
  <c r="G296" i="1"/>
  <c r="V258" i="3"/>
  <c r="AS327" i="1"/>
  <c r="AS326" i="1"/>
  <c r="V257" i="3"/>
  <c r="G295" i="1"/>
  <c r="V218" i="3"/>
  <c r="G241" i="1"/>
  <c r="AS272" i="1"/>
  <c r="AS1591" i="1"/>
  <c r="V1177" i="3"/>
  <c r="G1560" i="1"/>
  <c r="AS3186" i="1"/>
  <c r="V2337" i="3"/>
  <c r="G3155" i="1"/>
  <c r="AS1315" i="1"/>
  <c r="G1284" i="1"/>
  <c r="V976" i="3"/>
  <c r="V974" i="3" s="1"/>
  <c r="AS1316" i="1"/>
  <c r="G1285" i="1"/>
  <c r="AR3463" i="1"/>
  <c r="U2539" i="3"/>
  <c r="F3432" i="1"/>
  <c r="AR3185" i="1"/>
  <c r="U2336" i="3"/>
  <c r="F3154" i="1"/>
  <c r="AR2583" i="1"/>
  <c r="U1899" i="3"/>
  <c r="F2552" i="1"/>
  <c r="AR1150" i="1"/>
  <c r="F1119" i="1"/>
  <c r="U856" i="3"/>
  <c r="AR1151" i="1"/>
  <c r="F1120" i="1"/>
  <c r="F1157" i="1" s="1"/>
  <c r="F1164" i="1" s="1"/>
  <c r="F242" i="1"/>
  <c r="U219" i="3"/>
  <c r="AR273" i="1"/>
  <c r="F238" i="1"/>
  <c r="F275" i="1" s="1"/>
  <c r="F282" i="1" s="1"/>
  <c r="AR269" i="1"/>
  <c r="F262" i="1"/>
  <c r="T262" i="1" s="1"/>
  <c r="AR2966" i="1"/>
  <c r="F2935" i="1"/>
  <c r="F2972" i="1" s="1"/>
  <c r="F2979" i="1" s="1"/>
  <c r="O3209" i="1"/>
  <c r="BA3240" i="1"/>
  <c r="BA3242" i="1"/>
  <c r="O3211" i="1"/>
  <c r="BA3682" i="1"/>
  <c r="O3651" i="1"/>
  <c r="BA381" i="1"/>
  <c r="O350" i="1"/>
  <c r="BA162" i="1"/>
  <c r="AD138" i="3"/>
  <c r="O131" i="1"/>
  <c r="AC3814" i="1"/>
  <c r="O7" i="1"/>
  <c r="AD617" i="3"/>
  <c r="BA821" i="1"/>
  <c r="O790" i="1"/>
  <c r="BA765" i="1"/>
  <c r="AD576" i="3"/>
  <c r="O734" i="1"/>
  <c r="BA768" i="1"/>
  <c r="AD579" i="3"/>
  <c r="O737" i="1"/>
  <c r="AD739" i="3"/>
  <c r="O957" i="1"/>
  <c r="BA988" i="1"/>
  <c r="AD976" i="3"/>
  <c r="O1284" i="1"/>
  <c r="BA1315" i="1"/>
  <c r="O1307" i="1"/>
  <c r="AC1307" i="1" s="1"/>
  <c r="BA1314" i="1"/>
  <c r="AD975" i="3"/>
  <c r="O1283" i="1"/>
  <c r="AW3736" i="1"/>
  <c r="K3705" i="1"/>
  <c r="AW1812" i="1"/>
  <c r="K1781" i="1"/>
  <c r="Z1338" i="3"/>
  <c r="Z1336" i="3"/>
  <c r="AW1810" i="1"/>
  <c r="K1779" i="1"/>
  <c r="AW3075" i="1"/>
  <c r="K3044" i="1"/>
  <c r="Z618" i="3"/>
  <c r="K791" i="1"/>
  <c r="AW822" i="1"/>
  <c r="Z617" i="3"/>
  <c r="AW821" i="1"/>
  <c r="K790" i="1"/>
  <c r="AW2911" i="1"/>
  <c r="K2880" i="1"/>
  <c r="AV2472" i="1"/>
  <c r="J2441" i="1"/>
  <c r="AV1043" i="1"/>
  <c r="Y779" i="3"/>
  <c r="J1012" i="1"/>
  <c r="J1338" i="1"/>
  <c r="AV1369" i="1"/>
  <c r="J1362" i="1"/>
  <c r="X1362" i="1" s="1"/>
  <c r="Y1015" i="3"/>
  <c r="Y1618" i="3"/>
  <c r="J2166" i="1"/>
  <c r="AV2197" i="1"/>
  <c r="AV3681" i="1"/>
  <c r="J3650" i="1"/>
  <c r="AV3679" i="1"/>
  <c r="J3648" i="1"/>
  <c r="J3672" i="1"/>
  <c r="X3672" i="1" s="1"/>
  <c r="Y1658" i="3"/>
  <c r="AV2252" i="1"/>
  <c r="J2221" i="1"/>
  <c r="Y1178" i="3"/>
  <c r="AV1592" i="1"/>
  <c r="J1561" i="1"/>
  <c r="AV1591" i="1"/>
  <c r="Y1177" i="3"/>
  <c r="J1560" i="1"/>
  <c r="AV3572" i="1"/>
  <c r="J3541" i="1"/>
  <c r="AA219" i="3"/>
  <c r="L242" i="1"/>
  <c r="AX273" i="1"/>
  <c r="L681" i="1"/>
  <c r="AX712" i="1"/>
  <c r="AA538" i="3"/>
  <c r="AP2140" i="1"/>
  <c r="S1576" i="3"/>
  <c r="D2109" i="1"/>
  <c r="S738" i="3"/>
  <c r="D956" i="1"/>
  <c r="AP987" i="1"/>
  <c r="D183" i="1"/>
  <c r="D207" i="1"/>
  <c r="AP214" i="1"/>
  <c r="P214" i="1"/>
  <c r="P208" i="1" s="1"/>
  <c r="S179" i="3"/>
  <c r="D187" i="1"/>
  <c r="AP218" i="1"/>
  <c r="P218" i="1"/>
  <c r="P212" i="1" s="1"/>
  <c r="AU3130" i="1"/>
  <c r="X2296" i="3"/>
  <c r="I3099" i="1"/>
  <c r="E2882" i="1"/>
  <c r="AQ2913" i="1"/>
  <c r="T2139" i="3"/>
  <c r="AC1057" i="3"/>
  <c r="AZ1426" i="1"/>
  <c r="N1395" i="1"/>
  <c r="N1397" i="1"/>
  <c r="AZ1428" i="1"/>
  <c r="AC1059" i="3"/>
  <c r="AZ1097" i="1"/>
  <c r="N1066" i="1"/>
  <c r="AC818" i="3"/>
  <c r="AT382" i="1"/>
  <c r="H351" i="1"/>
  <c r="AT379" i="1"/>
  <c r="H348" i="1"/>
  <c r="H372" i="1"/>
  <c r="V372" i="1" s="1"/>
  <c r="V1457" i="3"/>
  <c r="AS1976" i="1"/>
  <c r="G1945" i="1"/>
  <c r="V1458" i="3"/>
  <c r="G1946" i="1"/>
  <c r="AS1977" i="1"/>
  <c r="AR2689" i="1"/>
  <c r="U1975" i="3"/>
  <c r="F2682" i="1"/>
  <c r="T2682" i="1" s="1"/>
  <c r="F2658" i="1"/>
  <c r="U1977" i="3"/>
  <c r="AR2691" i="1"/>
  <c r="F2660" i="1"/>
  <c r="U1618" i="3"/>
  <c r="F2166" i="1"/>
  <c r="AR2197" i="1"/>
  <c r="AD1018" i="3"/>
  <c r="O1341" i="1"/>
  <c r="BA1372" i="1"/>
  <c r="AD779" i="3"/>
  <c r="O1012" i="1"/>
  <c r="BA1043" i="1"/>
  <c r="AW3793" i="1"/>
  <c r="K3762" i="1"/>
  <c r="K3761" i="1"/>
  <c r="AW3792" i="1"/>
  <c r="Z897" i="3"/>
  <c r="AW1206" i="1"/>
  <c r="K1175" i="1"/>
  <c r="Y618" i="3"/>
  <c r="J791" i="1"/>
  <c r="AV822" i="1"/>
  <c r="AV819" i="1"/>
  <c r="J788" i="1"/>
  <c r="Y615" i="3"/>
  <c r="J812" i="1"/>
  <c r="X812" i="1" s="1"/>
  <c r="AV3460" i="1"/>
  <c r="J3429" i="1"/>
  <c r="AX1534" i="1"/>
  <c r="AA1135" i="3"/>
  <c r="L1527" i="1"/>
  <c r="Z1527" i="1" s="1"/>
  <c r="L1503" i="1"/>
  <c r="AA1138" i="3"/>
  <c r="AX1537" i="1"/>
  <c r="L1506" i="1"/>
  <c r="AX3020" i="1"/>
  <c r="L2989" i="1"/>
  <c r="O2057" i="1"/>
  <c r="AD1539" i="3"/>
  <c r="BA2088" i="1"/>
  <c r="I348" i="1"/>
  <c r="AU379" i="1"/>
  <c r="I372" i="1"/>
  <c r="W372" i="1" s="1"/>
  <c r="AY383" i="1"/>
  <c r="M352" i="1"/>
  <c r="M1231" i="1"/>
  <c r="AB938" i="3"/>
  <c r="AY1262" i="1"/>
  <c r="AY1263" i="1"/>
  <c r="AB939" i="3"/>
  <c r="M1232" i="1"/>
  <c r="G1409" i="3"/>
  <c r="G1928" i="1"/>
  <c r="D171" i="1"/>
  <c r="P171" i="1" s="1"/>
  <c r="P164" i="1"/>
  <c r="J1888" i="1"/>
  <c r="J1912" i="1"/>
  <c r="X1912" i="1" s="1"/>
  <c r="AV1919" i="1"/>
  <c r="Y1415" i="3"/>
  <c r="E3484" i="1"/>
  <c r="T2576" i="3"/>
  <c r="AQ3515" i="1"/>
  <c r="T2579" i="3"/>
  <c r="AQ3518" i="1"/>
  <c r="E3487" i="1"/>
  <c r="AT1975" i="1"/>
  <c r="H1944" i="1"/>
  <c r="W1456" i="3"/>
  <c r="T1339" i="3"/>
  <c r="AQ1813" i="1"/>
  <c r="E1782" i="1"/>
  <c r="E513" i="1"/>
  <c r="AQ544" i="1"/>
  <c r="T415" i="3"/>
  <c r="E537" i="1"/>
  <c r="S537" i="1" s="1"/>
  <c r="AQ108" i="1"/>
  <c r="E77" i="1"/>
  <c r="T99" i="3"/>
  <c r="T1937" i="3"/>
  <c r="AQ2636" i="1"/>
  <c r="E2605" i="1"/>
  <c r="E2603" i="1"/>
  <c r="T1935" i="3"/>
  <c r="AQ2634" i="1"/>
  <c r="E2627" i="1"/>
  <c r="S2627" i="1" s="1"/>
  <c r="T2699" i="3"/>
  <c r="E3652" i="1"/>
  <c r="AQ3683" i="1"/>
  <c r="T2695" i="3"/>
  <c r="E3648" i="1"/>
  <c r="E3672" i="1"/>
  <c r="S3672" i="1" s="1"/>
  <c r="AQ3679" i="1"/>
  <c r="E2441" i="1"/>
  <c r="AQ2472" i="1"/>
  <c r="N3759" i="1"/>
  <c r="AZ3790" i="1"/>
  <c r="AZ3791" i="1"/>
  <c r="N3760" i="1"/>
  <c r="AZ105" i="1"/>
  <c r="N74" i="1"/>
  <c r="AC96" i="3"/>
  <c r="AZ53" i="1"/>
  <c r="N22" i="1"/>
  <c r="AC59" i="3"/>
  <c r="N9" i="1"/>
  <c r="AC578" i="3"/>
  <c r="AZ767" i="1"/>
  <c r="N736" i="1"/>
  <c r="AZ3020" i="1"/>
  <c r="N2989" i="1"/>
  <c r="AZ2580" i="1"/>
  <c r="N2549" i="1"/>
  <c r="AZ3241" i="1"/>
  <c r="N3210" i="1"/>
  <c r="AZ3736" i="1"/>
  <c r="N3705" i="1"/>
  <c r="N3706" i="1"/>
  <c r="AZ3737" i="1"/>
  <c r="AX1758" i="1"/>
  <c r="AA1299" i="3"/>
  <c r="L1727" i="1"/>
  <c r="W2136" i="3"/>
  <c r="AT2910" i="1"/>
  <c r="H2879" i="1"/>
  <c r="AT2911" i="1"/>
  <c r="W2137" i="3"/>
  <c r="H2880" i="1"/>
  <c r="H2441" i="1"/>
  <c r="AT2472" i="1"/>
  <c r="AT51" i="1"/>
  <c r="H20" i="1"/>
  <c r="H2823" i="1"/>
  <c r="H2860" i="1" s="1"/>
  <c r="H2867" i="1" s="1"/>
  <c r="AT2854" i="1"/>
  <c r="H2847" i="1"/>
  <c r="V2847" i="1" s="1"/>
  <c r="AT546" i="1"/>
  <c r="W417" i="3"/>
  <c r="H515" i="1"/>
  <c r="H2661" i="1"/>
  <c r="H2698" i="1" s="1"/>
  <c r="H2705" i="1" s="1"/>
  <c r="AT2692" i="1"/>
  <c r="AT2691" i="1"/>
  <c r="H2660" i="1"/>
  <c r="H2697" i="1" s="1"/>
  <c r="H2704" i="1" s="1"/>
  <c r="AT3463" i="1"/>
  <c r="H3432" i="1"/>
  <c r="W2539" i="3"/>
  <c r="AT489" i="1"/>
  <c r="W375" i="3"/>
  <c r="H482" i="1"/>
  <c r="V482" i="1" s="1"/>
  <c r="H458" i="1"/>
  <c r="G2384" i="1"/>
  <c r="AS2415" i="1"/>
  <c r="V1776" i="3"/>
  <c r="AS2418" i="1"/>
  <c r="G2387" i="1"/>
  <c r="V1779" i="3"/>
  <c r="G514" i="1"/>
  <c r="V416" i="3"/>
  <c r="AS545" i="1"/>
  <c r="G3652" i="1"/>
  <c r="V2699" i="3"/>
  <c r="AS3683" i="1"/>
  <c r="AS3682" i="1"/>
  <c r="V2698" i="3"/>
  <c r="G3651" i="1"/>
  <c r="V1617" i="3"/>
  <c r="AS2196" i="1"/>
  <c r="G2165" i="1"/>
  <c r="V897" i="3"/>
  <c r="AS1206" i="1"/>
  <c r="G1175" i="1"/>
  <c r="V899" i="3"/>
  <c r="G1177" i="1"/>
  <c r="AS1208" i="1"/>
  <c r="AS1096" i="1"/>
  <c r="V817" i="3"/>
  <c r="G1065" i="1"/>
  <c r="AR1483" i="1"/>
  <c r="U1099" i="3"/>
  <c r="F1452" i="1"/>
  <c r="U1095" i="3"/>
  <c r="AR1479" i="1"/>
  <c r="F1472" i="1"/>
  <c r="T1472" i="1" s="1"/>
  <c r="F1448" i="1"/>
  <c r="AR3515" i="1"/>
  <c r="F3484" i="1"/>
  <c r="U2576" i="3"/>
  <c r="T3813" i="1"/>
  <c r="AR51" i="1"/>
  <c r="F7" i="1"/>
  <c r="F20" i="1"/>
  <c r="AR1593" i="1"/>
  <c r="F1562" i="1"/>
  <c r="U1179" i="3"/>
  <c r="AR3131" i="1"/>
  <c r="U2297" i="3"/>
  <c r="F3100" i="1"/>
  <c r="U1217" i="3"/>
  <c r="AR1646" i="1"/>
  <c r="F1615" i="1"/>
  <c r="AR380" i="1"/>
  <c r="F349" i="1"/>
  <c r="AR382" i="1"/>
  <c r="F351" i="1"/>
  <c r="AR2528" i="1"/>
  <c r="U1859" i="3"/>
  <c r="F2497" i="1"/>
  <c r="BA3461" i="1"/>
  <c r="O3430" i="1"/>
  <c r="BA1648" i="1"/>
  <c r="O1617" i="1"/>
  <c r="AD1219" i="3"/>
  <c r="BA2689" i="1"/>
  <c r="O2658" i="1"/>
  <c r="O2682" i="1"/>
  <c r="AC2682" i="1" s="1"/>
  <c r="BA2471" i="1"/>
  <c r="O2440" i="1"/>
  <c r="O3101" i="1"/>
  <c r="BA3132" i="1"/>
  <c r="BA3131" i="1"/>
  <c r="O3100" i="1"/>
  <c r="O572" i="1"/>
  <c r="BA603" i="1"/>
  <c r="AD459" i="3"/>
  <c r="AD939" i="3"/>
  <c r="BA1263" i="1"/>
  <c r="O1232" i="1"/>
  <c r="BA1261" i="1"/>
  <c r="AD937" i="3"/>
  <c r="O1230" i="1"/>
  <c r="AW2748" i="1"/>
  <c r="K2717" i="1"/>
  <c r="AW2801" i="1"/>
  <c r="K2770" i="1"/>
  <c r="AW2471" i="1"/>
  <c r="K2440" i="1"/>
  <c r="K2442" i="1"/>
  <c r="AW2473" i="1"/>
  <c r="K1394" i="1"/>
  <c r="Z1056" i="3"/>
  <c r="AW1425" i="1"/>
  <c r="K1118" i="1"/>
  <c r="K1142" i="1"/>
  <c r="Y1142" i="1" s="1"/>
  <c r="AW1149" i="1"/>
  <c r="Z855" i="3"/>
  <c r="AW2636" i="1"/>
  <c r="K2605" i="1"/>
  <c r="AW3241" i="1"/>
  <c r="K3210" i="1"/>
  <c r="K3208" i="1"/>
  <c r="AW3239" i="1"/>
  <c r="K3232" i="1"/>
  <c r="Y3232" i="1" s="1"/>
  <c r="J1781" i="1"/>
  <c r="AV1812" i="1"/>
  <c r="Y1338" i="3"/>
  <c r="Y697" i="3"/>
  <c r="AV931" i="1"/>
  <c r="J900" i="1"/>
  <c r="AV933" i="1"/>
  <c r="J902" i="1"/>
  <c r="Y699" i="3"/>
  <c r="Y899" i="3"/>
  <c r="AV1208" i="1"/>
  <c r="J1177" i="1"/>
  <c r="Y1695" i="3"/>
  <c r="J2273" i="1"/>
  <c r="J2297" i="1"/>
  <c r="X2297" i="1" s="1"/>
  <c r="AV2304" i="1"/>
  <c r="J2274" i="1"/>
  <c r="Y1696" i="3"/>
  <c r="AV2305" i="1"/>
  <c r="AV3790" i="1"/>
  <c r="J3759" i="1"/>
  <c r="AV2913" i="1"/>
  <c r="J2882" i="1"/>
  <c r="AV2911" i="1"/>
  <c r="J2880" i="1"/>
  <c r="AV1644" i="1"/>
  <c r="Y1215" i="3"/>
  <c r="J1637" i="1"/>
  <c r="X1637" i="1" s="1"/>
  <c r="J1613" i="1"/>
  <c r="J2934" i="1"/>
  <c r="AV2965" i="1"/>
  <c r="AV2966" i="1"/>
  <c r="J2935" i="1"/>
  <c r="L3648" i="1"/>
  <c r="L3672" i="1"/>
  <c r="Z3672" i="1" s="1"/>
  <c r="AX3679" i="1"/>
  <c r="AX1592" i="1"/>
  <c r="AA1178" i="3"/>
  <c r="L1561" i="1"/>
  <c r="AA1177" i="3"/>
  <c r="AX1591" i="1"/>
  <c r="L1560" i="1"/>
  <c r="AX437" i="1"/>
  <c r="L406" i="1"/>
  <c r="AX217" i="1"/>
  <c r="L186" i="1"/>
  <c r="AA178" i="3"/>
  <c r="AX214" i="1"/>
  <c r="AA175" i="3"/>
  <c r="L207" i="1"/>
  <c r="Z207" i="1" s="1"/>
  <c r="L183" i="1"/>
  <c r="AA659" i="3"/>
  <c r="L847" i="1"/>
  <c r="AX878" i="1"/>
  <c r="L626" i="1"/>
  <c r="AX657" i="1"/>
  <c r="AA498" i="3"/>
  <c r="L1287" i="1"/>
  <c r="AX1318" i="1"/>
  <c r="AA979" i="3"/>
  <c r="L1063" i="1"/>
  <c r="L1087" i="1"/>
  <c r="Z1087" i="1" s="1"/>
  <c r="AA815" i="3"/>
  <c r="AX1094" i="1"/>
  <c r="AA819" i="3"/>
  <c r="AX1098" i="1"/>
  <c r="L1067" i="1"/>
  <c r="U1499" i="3"/>
  <c r="F2002" i="1"/>
  <c r="AR2033" i="1"/>
  <c r="BA1703" i="1"/>
  <c r="O1672" i="1"/>
  <c r="AD1259" i="3"/>
  <c r="O1671" i="1"/>
  <c r="AD1258" i="3"/>
  <c r="BA1702" i="1"/>
  <c r="D2536" i="1"/>
  <c r="P2536" i="1" s="1"/>
  <c r="P2529" i="1"/>
  <c r="D3581" i="1"/>
  <c r="P3581" i="1" s="1"/>
  <c r="P3574" i="1"/>
  <c r="AY2414" i="1"/>
  <c r="M2407" i="1"/>
  <c r="AA2407" i="1" s="1"/>
  <c r="AB1775" i="3"/>
  <c r="M2383" i="1"/>
  <c r="M2384" i="1"/>
  <c r="AB1776" i="3"/>
  <c r="AY2415" i="1"/>
  <c r="AY2855" i="1"/>
  <c r="M2824" i="1"/>
  <c r="AY2854" i="1"/>
  <c r="M2823" i="1"/>
  <c r="M2847" i="1"/>
  <c r="AA2847" i="1" s="1"/>
  <c r="M3487" i="1"/>
  <c r="AY3518" i="1"/>
  <c r="M3263" i="1"/>
  <c r="AY3294" i="1"/>
  <c r="M3287" i="1"/>
  <c r="AA3287" i="1" s="1"/>
  <c r="AY3298" i="1"/>
  <c r="M3267" i="1"/>
  <c r="M1393" i="1"/>
  <c r="AY1424" i="1"/>
  <c r="AB1055" i="3"/>
  <c r="M1417" i="1"/>
  <c r="AA1417" i="1" s="1"/>
  <c r="AY107" i="1"/>
  <c r="AB98" i="3"/>
  <c r="M76" i="1"/>
  <c r="AT2087" i="1"/>
  <c r="H2056" i="1"/>
  <c r="W1538" i="3"/>
  <c r="T1017" i="3"/>
  <c r="AQ1371" i="1"/>
  <c r="E1340" i="1"/>
  <c r="AQ1370" i="1"/>
  <c r="T1016" i="3"/>
  <c r="E1339" i="1"/>
  <c r="E351" i="1"/>
  <c r="AQ382" i="1"/>
  <c r="T1139" i="3"/>
  <c r="AQ1538" i="1"/>
  <c r="E1507" i="1"/>
  <c r="T1137" i="3"/>
  <c r="AQ1536" i="1"/>
  <c r="E1505" i="1"/>
  <c r="AQ3791" i="1"/>
  <c r="E3760" i="1"/>
  <c r="AQ2583" i="1"/>
  <c r="T1899" i="3"/>
  <c r="E2552" i="1"/>
  <c r="N1121" i="1"/>
  <c r="AC858" i="3"/>
  <c r="AZ1152" i="1"/>
  <c r="N1118" i="1"/>
  <c r="N1142" i="1"/>
  <c r="AB1142" i="1" s="1"/>
  <c r="AZ1149" i="1"/>
  <c r="AC855" i="3"/>
  <c r="N294" i="1"/>
  <c r="AZ325" i="1"/>
  <c r="AC256" i="3"/>
  <c r="N2187" i="1"/>
  <c r="AB2187" i="1" s="1"/>
  <c r="N2163" i="1"/>
  <c r="AZ2194" i="1"/>
  <c r="AC1615" i="3"/>
  <c r="AZ2198" i="1"/>
  <c r="AC1619" i="3"/>
  <c r="N2167" i="1"/>
  <c r="AZ3624" i="1"/>
  <c r="N3593" i="1"/>
  <c r="N3617" i="1"/>
  <c r="AB3617" i="1" s="1"/>
  <c r="N789" i="1"/>
  <c r="AZ820" i="1"/>
  <c r="AC616" i="3"/>
  <c r="AC776" i="3"/>
  <c r="AZ1040" i="1"/>
  <c r="N1009" i="1"/>
  <c r="AZ1042" i="1"/>
  <c r="AC778" i="3"/>
  <c r="N1011" i="1"/>
  <c r="Z1499" i="3"/>
  <c r="K2002" i="1"/>
  <c r="AW2033" i="1"/>
  <c r="AW2031" i="1"/>
  <c r="Z1497" i="3"/>
  <c r="K2000" i="1"/>
  <c r="AT3516" i="1"/>
  <c r="H3485" i="1"/>
  <c r="H3522" i="1" s="1"/>
  <c r="H3529" i="1" s="1"/>
  <c r="W1658" i="3"/>
  <c r="H2221" i="1"/>
  <c r="AT2252" i="1"/>
  <c r="AT2251" i="1"/>
  <c r="W1657" i="3"/>
  <c r="H2220" i="1"/>
  <c r="H3706" i="1"/>
  <c r="H3743" i="1" s="1"/>
  <c r="H3750" i="1" s="1"/>
  <c r="AT3737" i="1"/>
  <c r="W2297" i="3"/>
  <c r="AT3131" i="1"/>
  <c r="H3100" i="1"/>
  <c r="AT3129" i="1"/>
  <c r="H3098" i="1"/>
  <c r="W2295" i="3"/>
  <c r="H3122" i="1"/>
  <c r="V3122" i="1" s="1"/>
  <c r="AT3241" i="1"/>
  <c r="H3210" i="1"/>
  <c r="H3247" i="1" s="1"/>
  <c r="H3254" i="1" s="1"/>
  <c r="W1619" i="3"/>
  <c r="H2167" i="1"/>
  <c r="AT2198" i="1"/>
  <c r="W779" i="3"/>
  <c r="H1012" i="1"/>
  <c r="AT1043" i="1"/>
  <c r="U1419" i="3"/>
  <c r="AR1923" i="1"/>
  <c r="F1892" i="1"/>
  <c r="AD1296" i="3"/>
  <c r="O1724" i="1"/>
  <c r="BA1755" i="1"/>
  <c r="D2921" i="1"/>
  <c r="P2921" i="1" s="1"/>
  <c r="P2914" i="1"/>
  <c r="D3141" i="1"/>
  <c r="P3141" i="1" s="1"/>
  <c r="P3134" i="1"/>
  <c r="AU490" i="1"/>
  <c r="X376" i="3"/>
  <c r="I459" i="1"/>
  <c r="AU3295" i="1"/>
  <c r="X2416" i="3"/>
  <c r="I3264" i="1"/>
  <c r="X2577" i="3"/>
  <c r="AU3516" i="1"/>
  <c r="I3485" i="1"/>
  <c r="AU161" i="1"/>
  <c r="X137" i="3"/>
  <c r="I130" i="1"/>
  <c r="M207" i="1"/>
  <c r="AA207" i="1" s="1"/>
  <c r="AY214" i="1"/>
  <c r="M183" i="1"/>
  <c r="AB175" i="3"/>
  <c r="AB659" i="3"/>
  <c r="M847" i="1"/>
  <c r="AY878" i="1"/>
  <c r="AY874" i="1"/>
  <c r="M843" i="1"/>
  <c r="AB655" i="3"/>
  <c r="M867" i="1"/>
  <c r="AA867" i="1" s="1"/>
  <c r="AB497" i="3"/>
  <c r="AY656" i="1"/>
  <c r="M625" i="1"/>
  <c r="AY1318" i="1"/>
  <c r="AB979" i="3"/>
  <c r="M1287" i="1"/>
  <c r="AB817" i="3"/>
  <c r="AY1096" i="1"/>
  <c r="M1065" i="1"/>
  <c r="AY161" i="1"/>
  <c r="AB137" i="3"/>
  <c r="M130" i="1"/>
  <c r="AY163" i="1"/>
  <c r="AB139" i="3"/>
  <c r="M132" i="1"/>
  <c r="AB1378" i="3"/>
  <c r="AY1867" i="1"/>
  <c r="M1836" i="1"/>
  <c r="AY2802" i="1"/>
  <c r="M2771" i="1"/>
  <c r="AY2803" i="1"/>
  <c r="M2772" i="1"/>
  <c r="AU1920" i="1"/>
  <c r="I1889" i="1"/>
  <c r="X1416" i="3"/>
  <c r="AU1922" i="1"/>
  <c r="I1891" i="1"/>
  <c r="X1418" i="3"/>
  <c r="R3815" i="1"/>
  <c r="AP1702" i="1"/>
  <c r="D1671" i="1"/>
  <c r="S1258" i="3"/>
  <c r="AB1576" i="3"/>
  <c r="AY2140" i="1"/>
  <c r="M2109" i="1"/>
  <c r="S2179" i="3"/>
  <c r="D2937" i="1"/>
  <c r="AP2968" i="1"/>
  <c r="P2968" i="1"/>
  <c r="P2962" i="1" s="1"/>
  <c r="D2936" i="1"/>
  <c r="AP2967" i="1"/>
  <c r="S2178" i="3"/>
  <c r="S539" i="3"/>
  <c r="D682" i="1"/>
  <c r="AP713" i="1"/>
  <c r="P713" i="1"/>
  <c r="P707" i="1" s="1"/>
  <c r="D679" i="1"/>
  <c r="AP710" i="1"/>
  <c r="S536" i="3"/>
  <c r="D1614" i="1"/>
  <c r="S1216" i="3"/>
  <c r="AP1645" i="1"/>
  <c r="S2016" i="3"/>
  <c r="D2714" i="1"/>
  <c r="AP2745" i="1"/>
  <c r="AP1483" i="1"/>
  <c r="D1452" i="1"/>
  <c r="S1099" i="3"/>
  <c r="P1483" i="1"/>
  <c r="P1477" i="1" s="1"/>
  <c r="D1451" i="1"/>
  <c r="AP1482" i="1"/>
  <c r="S1098" i="3"/>
  <c r="D1012" i="1"/>
  <c r="S779" i="3"/>
  <c r="AP1043" i="1"/>
  <c r="P1043" i="1"/>
  <c r="P1037" i="1" s="1"/>
  <c r="AP3241" i="1"/>
  <c r="S2377" i="3"/>
  <c r="D3210" i="1"/>
  <c r="AW1978" i="1"/>
  <c r="Z1459" i="3"/>
  <c r="K1947" i="1"/>
  <c r="Z1458" i="3"/>
  <c r="K1946" i="1"/>
  <c r="AW1977" i="1"/>
  <c r="N2002" i="1"/>
  <c r="AZ2033" i="1"/>
  <c r="AC1499" i="3"/>
  <c r="I1338" i="1"/>
  <c r="I1362" i="1"/>
  <c r="W1362" i="1" s="1"/>
  <c r="X1015" i="3"/>
  <c r="AU1369" i="1"/>
  <c r="I1339" i="1"/>
  <c r="X1016" i="3"/>
  <c r="AU1370" i="1"/>
  <c r="X897" i="3"/>
  <c r="AU1206" i="1"/>
  <c r="I1175" i="1"/>
  <c r="G1406" i="3"/>
  <c r="G1925" i="1"/>
  <c r="T2219" i="3"/>
  <c r="E2992" i="1"/>
  <c r="AQ3023" i="1"/>
  <c r="T2215" i="3"/>
  <c r="AQ3019" i="1"/>
  <c r="E3012" i="1"/>
  <c r="S3012" i="1" s="1"/>
  <c r="E2988" i="1"/>
  <c r="P1644" i="1"/>
  <c r="P1638" i="1" s="1"/>
  <c r="AQ1644" i="1"/>
  <c r="T1215" i="3"/>
  <c r="E1613" i="1"/>
  <c r="E1637" i="1"/>
  <c r="S1637" i="1" s="1"/>
  <c r="T699" i="3"/>
  <c r="AQ933" i="1"/>
  <c r="E902" i="1"/>
  <c r="E3703" i="1"/>
  <c r="T2735" i="3"/>
  <c r="E3727" i="1"/>
  <c r="S3727" i="1" s="1"/>
  <c r="AQ3734" i="1"/>
  <c r="T2377" i="3"/>
  <c r="AQ3241" i="1"/>
  <c r="E3210" i="1"/>
  <c r="E3208" i="1"/>
  <c r="T2375" i="3"/>
  <c r="E3232" i="1"/>
  <c r="S3232" i="1" s="1"/>
  <c r="AQ3239" i="1"/>
  <c r="N3483" i="1"/>
  <c r="AZ3514" i="1"/>
  <c r="N3507" i="1"/>
  <c r="AB3507" i="1" s="1"/>
  <c r="AC1737" i="3"/>
  <c r="AZ2361" i="1"/>
  <c r="N2330" i="1"/>
  <c r="N2329" i="1"/>
  <c r="AZ2360" i="1"/>
  <c r="AC1736" i="3"/>
  <c r="AZ381" i="1"/>
  <c r="N350" i="1"/>
  <c r="N568" i="1"/>
  <c r="AC455" i="3"/>
  <c r="N592" i="1"/>
  <c r="AB592" i="1" s="1"/>
  <c r="AZ599" i="1"/>
  <c r="AZ600" i="1"/>
  <c r="AC456" i="3"/>
  <c r="N569" i="1"/>
  <c r="AZ3681" i="1"/>
  <c r="N3650" i="1"/>
  <c r="N3154" i="1"/>
  <c r="AZ3185" i="1"/>
  <c r="AZ3406" i="1"/>
  <c r="N3375" i="1"/>
  <c r="L2109" i="1"/>
  <c r="AX2140" i="1"/>
  <c r="AA1576" i="3"/>
  <c r="L2112" i="1"/>
  <c r="AA1579" i="3"/>
  <c r="AX2143" i="1"/>
  <c r="AT1314" i="1"/>
  <c r="H1283" i="1"/>
  <c r="H1320" i="1" s="1"/>
  <c r="H1327" i="1" s="1"/>
  <c r="H1307" i="1"/>
  <c r="V1307" i="1" s="1"/>
  <c r="W459" i="3"/>
  <c r="AT603" i="1"/>
  <c r="H572" i="1"/>
  <c r="W456" i="3"/>
  <c r="AT600" i="1"/>
  <c r="H569" i="1"/>
  <c r="H899" i="1"/>
  <c r="AT930" i="1"/>
  <c r="W696" i="3"/>
  <c r="H9" i="1"/>
  <c r="W619" i="3"/>
  <c r="H792" i="1"/>
  <c r="AT823" i="1"/>
  <c r="H7" i="1"/>
  <c r="AT821" i="1"/>
  <c r="H790" i="1"/>
  <c r="H827" i="1" s="1"/>
  <c r="H834" i="1" s="1"/>
  <c r="AT1425" i="1"/>
  <c r="W1056" i="3"/>
  <c r="H1394" i="1"/>
  <c r="H1393" i="1"/>
  <c r="AT1424" i="1"/>
  <c r="W1055" i="3"/>
  <c r="H1417" i="1"/>
  <c r="V1417" i="1" s="1"/>
  <c r="W2618" i="3"/>
  <c r="H3541" i="1"/>
  <c r="AT3572" i="1"/>
  <c r="AT2416" i="1"/>
  <c r="W1777" i="3"/>
  <c r="H2385" i="1"/>
  <c r="W1778" i="3"/>
  <c r="H2386" i="1"/>
  <c r="AT2417" i="1"/>
  <c r="AS1755" i="1"/>
  <c r="V1296" i="3"/>
  <c r="G1724" i="1"/>
  <c r="AS2635" i="1"/>
  <c r="V1936" i="3"/>
  <c r="G2604" i="1"/>
  <c r="G2603" i="1"/>
  <c r="G2640" i="1" s="1"/>
  <c r="G2647" i="1" s="1"/>
  <c r="AS2634" i="1"/>
  <c r="G2627" i="1"/>
  <c r="U2627" i="1" s="1"/>
  <c r="G1451" i="1"/>
  <c r="V1098" i="3"/>
  <c r="AS1482" i="1"/>
  <c r="V1376" i="3"/>
  <c r="G1834" i="1"/>
  <c r="AS1865" i="1"/>
  <c r="G1836" i="1"/>
  <c r="V1378" i="3"/>
  <c r="AS1867" i="1"/>
  <c r="G3267" i="1"/>
  <c r="V2419" i="3"/>
  <c r="AS3298" i="1"/>
  <c r="G3428" i="1"/>
  <c r="G3452" i="1"/>
  <c r="U3452" i="1" s="1"/>
  <c r="V2535" i="3"/>
  <c r="AS3459" i="1"/>
  <c r="V2536" i="3"/>
  <c r="G3429" i="1"/>
  <c r="AS3460" i="1"/>
  <c r="G2882" i="1"/>
  <c r="AS2913" i="1"/>
  <c r="V2139" i="3"/>
  <c r="AS1371" i="1"/>
  <c r="G1340" i="1"/>
  <c r="U1699" i="3"/>
  <c r="F2277" i="1"/>
  <c r="AR2308" i="1"/>
  <c r="U1939" i="3"/>
  <c r="F2607" i="1"/>
  <c r="AR2638" i="1"/>
  <c r="F1506" i="1"/>
  <c r="U1138" i="3"/>
  <c r="AR1537" i="1"/>
  <c r="AR1206" i="1"/>
  <c r="U897" i="3"/>
  <c r="F1175" i="1"/>
  <c r="AR546" i="1"/>
  <c r="U417" i="3"/>
  <c r="F515" i="1"/>
  <c r="F757" i="1"/>
  <c r="T757" i="1" s="1"/>
  <c r="U575" i="3"/>
  <c r="AR764" i="1"/>
  <c r="F733" i="1"/>
  <c r="AR768" i="1"/>
  <c r="F737" i="1"/>
  <c r="U579" i="3"/>
  <c r="F2221" i="1"/>
  <c r="F2258" i="1" s="1"/>
  <c r="AR2252" i="1"/>
  <c r="U1658" i="3"/>
  <c r="AR878" i="1"/>
  <c r="F847" i="1"/>
  <c r="U659" i="3"/>
  <c r="P878" i="1"/>
  <c r="P872" i="1" s="1"/>
  <c r="F844" i="1"/>
  <c r="U656" i="3"/>
  <c r="AR875" i="1"/>
  <c r="AD1178" i="3"/>
  <c r="O1561" i="1"/>
  <c r="BA1592" i="1"/>
  <c r="O2187" i="1"/>
  <c r="AC2187" i="1" s="1"/>
  <c r="O2163" i="1"/>
  <c r="AD1615" i="3"/>
  <c r="BA2194" i="1"/>
  <c r="AD1617" i="3"/>
  <c r="BA2196" i="1"/>
  <c r="O2165" i="1"/>
  <c r="BA2418" i="1"/>
  <c r="O2387" i="1"/>
  <c r="AD1779" i="3"/>
  <c r="O2604" i="1"/>
  <c r="BA2635" i="1"/>
  <c r="O2606" i="1"/>
  <c r="BA2637" i="1"/>
  <c r="O2882" i="1"/>
  <c r="BA2913" i="1"/>
  <c r="O2879" i="1"/>
  <c r="BA2910" i="1"/>
  <c r="AW2691" i="1"/>
  <c r="K2660" i="1"/>
  <c r="K2658" i="1"/>
  <c r="K2682" i="1"/>
  <c r="Y2682" i="1" s="1"/>
  <c r="AW2689" i="1"/>
  <c r="AW438" i="1"/>
  <c r="K407" i="1"/>
  <c r="AW2526" i="1"/>
  <c r="K2495" i="1"/>
  <c r="AW2525" i="1"/>
  <c r="K2494" i="1"/>
  <c r="K572" i="1"/>
  <c r="AW603" i="1"/>
  <c r="Z459" i="3"/>
  <c r="K1229" i="1"/>
  <c r="AW1260" i="1"/>
  <c r="Z936" i="3"/>
  <c r="AW53" i="1"/>
  <c r="Z59" i="3"/>
  <c r="K22" i="1"/>
  <c r="K9" i="1"/>
  <c r="Z739" i="3"/>
  <c r="AW988" i="1"/>
  <c r="K957" i="1"/>
  <c r="AW987" i="1"/>
  <c r="Z738" i="3"/>
  <c r="K956" i="1"/>
  <c r="AV3075" i="1"/>
  <c r="J3044" i="1"/>
  <c r="AV52" i="1"/>
  <c r="Y58" i="3"/>
  <c r="J21" i="1"/>
  <c r="AV2580" i="1"/>
  <c r="J2549" i="1"/>
  <c r="Y739" i="3"/>
  <c r="AV988" i="1"/>
  <c r="J957" i="1"/>
  <c r="AV2360" i="1"/>
  <c r="J2329" i="1"/>
  <c r="Y1736" i="3"/>
  <c r="J2328" i="1"/>
  <c r="Y1735" i="3"/>
  <c r="J2352" i="1"/>
  <c r="X2352" i="1" s="1"/>
  <c r="AV2359" i="1"/>
  <c r="Y256" i="3"/>
  <c r="AV325" i="1"/>
  <c r="J294" i="1"/>
  <c r="AX2360" i="1"/>
  <c r="AA1736" i="3"/>
  <c r="L2329" i="1"/>
  <c r="L1837" i="1"/>
  <c r="AX1868" i="1"/>
  <c r="AA1379" i="3"/>
  <c r="W1375" i="3" s="1"/>
  <c r="L1834" i="1"/>
  <c r="AA1376" i="3"/>
  <c r="AX1865" i="1"/>
  <c r="L2714" i="1"/>
  <c r="AX2745" i="1"/>
  <c r="L2496" i="1"/>
  <c r="AX2527" i="1"/>
  <c r="L2494" i="1"/>
  <c r="AX2525" i="1"/>
  <c r="L3177" i="1"/>
  <c r="Z3177" i="1" s="1"/>
  <c r="L3153" i="1"/>
  <c r="AX3184" i="1"/>
  <c r="AX2966" i="1"/>
  <c r="L2935" i="1"/>
  <c r="AX2964" i="1"/>
  <c r="L2933" i="1"/>
  <c r="L2957" i="1"/>
  <c r="Z2957" i="1" s="1"/>
  <c r="AX3626" i="1"/>
  <c r="L3595" i="1"/>
  <c r="L3377" i="1"/>
  <c r="AX3408" i="1"/>
  <c r="U1577" i="3"/>
  <c r="AR2141" i="1"/>
  <c r="F2110" i="1"/>
  <c r="BA2140" i="1"/>
  <c r="O2109" i="1"/>
  <c r="AD1576" i="3"/>
  <c r="O2132" i="1"/>
  <c r="AC2132" i="1" s="1"/>
  <c r="O2108" i="1"/>
  <c r="BA2139" i="1"/>
  <c r="AD1575" i="3"/>
  <c r="I1943" i="1"/>
  <c r="I1967" i="1"/>
  <c r="W1967" i="1" s="1"/>
  <c r="AU1974" i="1"/>
  <c r="X1455" i="3"/>
  <c r="AQ1755" i="1"/>
  <c r="E1724" i="1"/>
  <c r="T1296" i="3"/>
  <c r="AQ1757" i="1"/>
  <c r="E1726" i="1"/>
  <c r="T1298" i="3"/>
  <c r="AP1976" i="1"/>
  <c r="S1457" i="3"/>
  <c r="D1945" i="1"/>
  <c r="D1943" i="1"/>
  <c r="AP1974" i="1"/>
  <c r="D1967" i="1"/>
  <c r="S1455" i="3"/>
  <c r="P1974" i="1"/>
  <c r="P1968" i="1" s="1"/>
  <c r="M1723" i="1"/>
  <c r="AY1754" i="1"/>
  <c r="AB1295" i="3"/>
  <c r="M1747" i="1"/>
  <c r="AA1747" i="1" s="1"/>
  <c r="D351" i="1"/>
  <c r="AP382" i="1"/>
  <c r="D352" i="1"/>
  <c r="AP383" i="1"/>
  <c r="P383" i="1"/>
  <c r="P377" i="1" s="1"/>
  <c r="S899" i="3"/>
  <c r="D1177" i="1"/>
  <c r="AP1208" i="1"/>
  <c r="P1208" i="1"/>
  <c r="P1202" i="1" s="1"/>
  <c r="S896" i="3"/>
  <c r="D1174" i="1"/>
  <c r="AP1205" i="1"/>
  <c r="D3154" i="1"/>
  <c r="AP3185" i="1"/>
  <c r="S2336" i="3"/>
  <c r="D3761" i="1"/>
  <c r="AP3792" i="1"/>
  <c r="S1737" i="3"/>
  <c r="AP2361" i="1"/>
  <c r="D2330" i="1"/>
  <c r="D1393" i="1"/>
  <c r="D1430" i="1" s="1"/>
  <c r="D1417" i="1"/>
  <c r="AP1424" i="1"/>
  <c r="P1424" i="1"/>
  <c r="P1418" i="1" s="1"/>
  <c r="S2497" i="3"/>
  <c r="AP3406" i="1"/>
  <c r="D3375" i="1"/>
  <c r="Z1417" i="3"/>
  <c r="AW1921" i="1"/>
  <c r="K1890" i="1"/>
  <c r="K1891" i="1"/>
  <c r="Z1418" i="3"/>
  <c r="AW1922" i="1"/>
  <c r="AZ1701" i="1"/>
  <c r="AC1257" i="3"/>
  <c r="N1670" i="1"/>
  <c r="AU984" i="1"/>
  <c r="I953" i="1"/>
  <c r="X735" i="3"/>
  <c r="I977" i="1"/>
  <c r="W977" i="1" s="1"/>
  <c r="I954" i="1"/>
  <c r="AU985" i="1"/>
  <c r="X736" i="3"/>
  <c r="X816" i="3"/>
  <c r="AU1095" i="1"/>
  <c r="I1064" i="1"/>
  <c r="I1562" i="1"/>
  <c r="AU1593" i="1"/>
  <c r="X1179" i="3"/>
  <c r="X1177" i="3"/>
  <c r="AU1591" i="1"/>
  <c r="I1560" i="1"/>
  <c r="AU2473" i="1"/>
  <c r="I2442" i="1"/>
  <c r="I2441" i="1"/>
  <c r="AU2472" i="1"/>
  <c r="X2538" i="3"/>
  <c r="AU3462" i="1"/>
  <c r="I3431" i="1"/>
  <c r="I3428" i="1"/>
  <c r="AU3459" i="1"/>
  <c r="X2535" i="3"/>
  <c r="I3452" i="1"/>
  <c r="W3452" i="1" s="1"/>
  <c r="M2441" i="1"/>
  <c r="AY2472" i="1"/>
  <c r="M2659" i="1"/>
  <c r="AY2690" i="1"/>
  <c r="M2658" i="1"/>
  <c r="AY2689" i="1"/>
  <c r="M2682" i="1"/>
  <c r="AA2682" i="1" s="1"/>
  <c r="AY2909" i="1"/>
  <c r="M2878" i="1"/>
  <c r="M2902" i="1"/>
  <c r="AA2902" i="1" s="1"/>
  <c r="M3102" i="1"/>
  <c r="AY3133" i="1"/>
  <c r="M3321" i="1"/>
  <c r="AY3352" i="1"/>
  <c r="M3539" i="1"/>
  <c r="AY3570" i="1"/>
  <c r="AY3573" i="1"/>
  <c r="M3542" i="1"/>
  <c r="AY3626" i="1"/>
  <c r="M3595" i="1"/>
  <c r="AY436" i="1"/>
  <c r="M405" i="1"/>
  <c r="AW1645" i="1"/>
  <c r="Z1216" i="3"/>
  <c r="K1614" i="1"/>
  <c r="Z3813" i="1"/>
  <c r="AA95" i="3"/>
  <c r="L73" i="1"/>
  <c r="AX104" i="1"/>
  <c r="L97" i="1"/>
  <c r="Z97" i="1" s="1"/>
  <c r="L922" i="1"/>
  <c r="Z922" i="1" s="1"/>
  <c r="AA695" i="3"/>
  <c r="AX929" i="1"/>
  <c r="L898" i="1"/>
  <c r="AQ1701" i="1"/>
  <c r="E1670" i="1"/>
  <c r="AB1457" i="3"/>
  <c r="AY1976" i="1"/>
  <c r="M1945" i="1"/>
  <c r="S1975" i="3"/>
  <c r="D2658" i="1"/>
  <c r="D2682" i="1"/>
  <c r="AP2689" i="1"/>
  <c r="P2689" i="1"/>
  <c r="P2683" i="1" s="1"/>
  <c r="AC1575" i="3"/>
  <c r="N2108" i="1"/>
  <c r="AZ2139" i="1"/>
  <c r="N2132" i="1"/>
  <c r="AB2132" i="1" s="1"/>
  <c r="T2338" i="3"/>
  <c r="E3156" i="1"/>
  <c r="AQ3187" i="1"/>
  <c r="AQ3295" i="1"/>
  <c r="T2416" i="3"/>
  <c r="E3264" i="1"/>
  <c r="AQ3298" i="1"/>
  <c r="E3267" i="1"/>
  <c r="T2419" i="3"/>
  <c r="AZ2801" i="1"/>
  <c r="N2770" i="1"/>
  <c r="AX2031" i="1"/>
  <c r="AA1497" i="3"/>
  <c r="L2000" i="1"/>
  <c r="AA1495" i="3"/>
  <c r="L1998" i="1"/>
  <c r="L2022" i="1"/>
  <c r="Z2022" i="1" s="1"/>
  <c r="AX2029" i="1"/>
  <c r="AT3792" i="1"/>
  <c r="H3761" i="1"/>
  <c r="AT3790" i="1"/>
  <c r="H3759" i="1"/>
  <c r="AS1427" i="1"/>
  <c r="G1396" i="1"/>
  <c r="AS2582" i="1"/>
  <c r="V1898" i="3"/>
  <c r="G2551" i="1"/>
  <c r="V1897" i="3"/>
  <c r="AS2581" i="1"/>
  <c r="G2550" i="1"/>
  <c r="AR3407" i="1"/>
  <c r="F3376" i="1"/>
  <c r="U2498" i="3"/>
  <c r="U937" i="3"/>
  <c r="AR1261" i="1"/>
  <c r="F1230" i="1"/>
  <c r="AR1259" i="1"/>
  <c r="U935" i="3"/>
  <c r="F1252" i="1"/>
  <c r="T1252" i="1" s="1"/>
  <c r="F1228" i="1"/>
  <c r="BA547" i="1"/>
  <c r="O516" i="1"/>
  <c r="AD418" i="3"/>
  <c r="K3101" i="1"/>
  <c r="AW3132" i="1"/>
  <c r="K3099" i="1"/>
  <c r="AW3130" i="1"/>
  <c r="AW710" i="1"/>
  <c r="K679" i="1"/>
  <c r="Z536" i="3"/>
  <c r="K736" i="1"/>
  <c r="Z578" i="3"/>
  <c r="AW767" i="1"/>
  <c r="AW768" i="1"/>
  <c r="Z579" i="3"/>
  <c r="K737" i="1"/>
  <c r="J3154" i="1"/>
  <c r="AV3185" i="1"/>
  <c r="L152" i="1"/>
  <c r="Z152" i="1" s="1"/>
  <c r="L128" i="1"/>
  <c r="AA135" i="3"/>
  <c r="AX159" i="1"/>
  <c r="U1298" i="3"/>
  <c r="F1726" i="1"/>
  <c r="AR1757" i="1"/>
  <c r="D831" i="1"/>
  <c r="P831" i="1" s="1"/>
  <c r="AU878" i="1"/>
  <c r="X659" i="3"/>
  <c r="I847" i="1"/>
  <c r="AU875" i="1"/>
  <c r="I844" i="1"/>
  <c r="X656" i="3"/>
  <c r="AB616" i="3"/>
  <c r="M789" i="1"/>
  <c r="AY820" i="1"/>
  <c r="AB1738" i="3"/>
  <c r="M2331" i="1"/>
  <c r="AY2362" i="1"/>
  <c r="M2329" i="1"/>
  <c r="AY2360" i="1"/>
  <c r="AB1736" i="3"/>
  <c r="D1546" i="1"/>
  <c r="P1546" i="1" s="1"/>
  <c r="P1539" i="1"/>
  <c r="E790" i="1"/>
  <c r="AQ821" i="1"/>
  <c r="T617" i="3"/>
  <c r="M2056" i="1"/>
  <c r="AB1538" i="3"/>
  <c r="AY2087" i="1"/>
  <c r="AB1535" i="3"/>
  <c r="AY2084" i="1"/>
  <c r="M2053" i="1"/>
  <c r="M2077" i="1"/>
  <c r="AA2077" i="1" s="1"/>
  <c r="P2418" i="1"/>
  <c r="P2412" i="1" s="1"/>
  <c r="D2387" i="1"/>
  <c r="S1779" i="3"/>
  <c r="AP2418" i="1"/>
  <c r="D459" i="1"/>
  <c r="AP490" i="1"/>
  <c r="S376" i="3"/>
  <c r="S577" i="3"/>
  <c r="AP766" i="1"/>
  <c r="D735" i="1"/>
  <c r="D736" i="1"/>
  <c r="S578" i="3"/>
  <c r="AP767" i="1"/>
  <c r="D1782" i="1"/>
  <c r="AP1813" i="1"/>
  <c r="S1339" i="3"/>
  <c r="P1813" i="1"/>
  <c r="P1807" i="1" s="1"/>
  <c r="AP1812" i="1"/>
  <c r="S1338" i="3"/>
  <c r="D1781" i="1"/>
  <c r="D2989" i="1"/>
  <c r="S2216" i="3"/>
  <c r="AP3020" i="1"/>
  <c r="S2659" i="3"/>
  <c r="AP3628" i="1"/>
  <c r="P3628" i="1"/>
  <c r="P3622" i="1" s="1"/>
  <c r="D3597" i="1"/>
  <c r="S2656" i="3"/>
  <c r="AP3625" i="1"/>
  <c r="D3594" i="1"/>
  <c r="D2441" i="1"/>
  <c r="AP2472" i="1"/>
  <c r="AC1419" i="3"/>
  <c r="AZ1923" i="1"/>
  <c r="N1892" i="1"/>
  <c r="AU2526" i="1"/>
  <c r="X1857" i="3"/>
  <c r="I2495" i="1"/>
  <c r="AU2525" i="1"/>
  <c r="I2494" i="1"/>
  <c r="X1856" i="3"/>
  <c r="AU1866" i="1"/>
  <c r="X1377" i="3"/>
  <c r="I1835" i="1"/>
  <c r="AU2967" i="1"/>
  <c r="X2178" i="3"/>
  <c r="I2936" i="1"/>
  <c r="X2175" i="3"/>
  <c r="I2957" i="1"/>
  <c r="W2957" i="1" s="1"/>
  <c r="AU2964" i="1"/>
  <c r="I2933" i="1"/>
  <c r="I2661" i="1"/>
  <c r="AU2692" i="1"/>
  <c r="X1978" i="3"/>
  <c r="AU1041" i="1"/>
  <c r="X777" i="3"/>
  <c r="I1010" i="1"/>
  <c r="AU1042" i="1"/>
  <c r="X778" i="3"/>
  <c r="I1011" i="1"/>
  <c r="X697" i="3"/>
  <c r="AU931" i="1"/>
  <c r="I900" i="1"/>
  <c r="AU2747" i="1"/>
  <c r="I2716" i="1"/>
  <c r="AU2746" i="1"/>
  <c r="I2715" i="1"/>
  <c r="U3815" i="1"/>
  <c r="V179" i="3"/>
  <c r="G187" i="1"/>
  <c r="AS218" i="1"/>
  <c r="G844" i="1"/>
  <c r="AS875" i="1"/>
  <c r="V656" i="3"/>
  <c r="P823" i="1"/>
  <c r="P817" i="1" s="1"/>
  <c r="AS823" i="1"/>
  <c r="G792" i="1"/>
  <c r="U3814" i="1"/>
  <c r="G128" i="1"/>
  <c r="G152" i="1"/>
  <c r="AS159" i="1"/>
  <c r="V135" i="3"/>
  <c r="G5" i="1"/>
  <c r="AS161" i="1"/>
  <c r="V137" i="3"/>
  <c r="G7" i="1"/>
  <c r="G130" i="1"/>
  <c r="AS2306" i="1"/>
  <c r="V1697" i="3"/>
  <c r="G2275" i="1"/>
  <c r="F458" i="1"/>
  <c r="AR489" i="1"/>
  <c r="F482" i="1"/>
  <c r="T482" i="1" s="1"/>
  <c r="U376" i="3"/>
  <c r="AR490" i="1"/>
  <c r="F459" i="1"/>
  <c r="F1009" i="1"/>
  <c r="U776" i="3"/>
  <c r="AR1040" i="1"/>
  <c r="F1011" i="1"/>
  <c r="AR1042" i="1"/>
  <c r="U778" i="3"/>
  <c r="U697" i="3"/>
  <c r="AR931" i="1"/>
  <c r="F900" i="1"/>
  <c r="F406" i="1"/>
  <c r="AR437" i="1"/>
  <c r="U2057" i="3"/>
  <c r="AR2801" i="1"/>
  <c r="F2770" i="1"/>
  <c r="AR106" i="1"/>
  <c r="U97" i="3"/>
  <c r="F75" i="1"/>
  <c r="F2824" i="1"/>
  <c r="AR2855" i="1"/>
  <c r="U2096" i="3"/>
  <c r="O2277" i="1"/>
  <c r="BA2308" i="1"/>
  <c r="AD1699" i="3"/>
  <c r="AD1697" i="3"/>
  <c r="BA2306" i="1"/>
  <c r="O2275" i="1"/>
  <c r="O74" i="1"/>
  <c r="BA105" i="1"/>
  <c r="AD96" i="3"/>
  <c r="BA106" i="1"/>
  <c r="AD97" i="3"/>
  <c r="O75" i="1"/>
  <c r="BA272" i="1"/>
  <c r="O241" i="1"/>
  <c r="AD218" i="3"/>
  <c r="BA1206" i="1"/>
  <c r="AD897" i="3"/>
  <c r="O1175" i="1"/>
  <c r="AD899" i="3"/>
  <c r="O1177" i="1"/>
  <c r="BA1208" i="1"/>
  <c r="AD657" i="3"/>
  <c r="BA876" i="1"/>
  <c r="O845" i="1"/>
  <c r="O1506" i="1"/>
  <c r="AD1138" i="3"/>
  <c r="BA1537" i="1"/>
  <c r="BA1536" i="1"/>
  <c r="AD1137" i="3"/>
  <c r="O1505" i="1"/>
  <c r="O2242" i="1"/>
  <c r="AC2242" i="1" s="1"/>
  <c r="O2218" i="1"/>
  <c r="BA2249" i="1"/>
  <c r="AD1655" i="3"/>
  <c r="K76" i="1"/>
  <c r="Z98" i="3"/>
  <c r="AW107" i="1"/>
  <c r="Z96" i="3"/>
  <c r="K74" i="1"/>
  <c r="AW105" i="1"/>
  <c r="K2991" i="1"/>
  <c r="AW3022" i="1"/>
  <c r="AW3572" i="1"/>
  <c r="K3541" i="1"/>
  <c r="AW3571" i="1"/>
  <c r="K3540" i="1"/>
  <c r="AW381" i="1"/>
  <c r="K350" i="1"/>
  <c r="K351" i="1"/>
  <c r="AW382" i="1"/>
  <c r="Z1737" i="3"/>
  <c r="AW2361" i="1"/>
  <c r="K2330" i="1"/>
  <c r="K3267" i="1"/>
  <c r="AW3298" i="1"/>
  <c r="AV3022" i="1"/>
  <c r="J2991" i="1"/>
  <c r="AV1481" i="1"/>
  <c r="Y1097" i="3"/>
  <c r="J1450" i="1"/>
  <c r="Y1776" i="3"/>
  <c r="AV2415" i="1"/>
  <c r="J2384" i="1"/>
  <c r="AV2417" i="1"/>
  <c r="J2386" i="1"/>
  <c r="Y1778" i="3"/>
  <c r="AV2855" i="1"/>
  <c r="J2824" i="1"/>
  <c r="J2771" i="1"/>
  <c r="AV2802" i="1"/>
  <c r="AV768" i="1"/>
  <c r="J737" i="1"/>
  <c r="Y579" i="3"/>
  <c r="J736" i="1"/>
  <c r="Y578" i="3"/>
  <c r="AV767" i="1"/>
  <c r="L3486" i="1"/>
  <c r="AX3517" i="1"/>
  <c r="AX3736" i="1"/>
  <c r="L3705" i="1"/>
  <c r="L3707" i="1"/>
  <c r="AX3738" i="1"/>
  <c r="L568" i="1"/>
  <c r="AA455" i="3"/>
  <c r="L592" i="1"/>
  <c r="Z592" i="1" s="1"/>
  <c r="AX599" i="1"/>
  <c r="AX381" i="1"/>
  <c r="L350" i="1"/>
  <c r="AX1041" i="1"/>
  <c r="AA777" i="3"/>
  <c r="L1010" i="1"/>
  <c r="L788" i="1"/>
  <c r="AA615" i="3"/>
  <c r="AX819" i="1"/>
  <c r="L812" i="1"/>
  <c r="Z812" i="1" s="1"/>
  <c r="L791" i="1"/>
  <c r="AX822" i="1"/>
  <c r="AA618" i="3"/>
  <c r="AA1096" i="3"/>
  <c r="AX1480" i="1"/>
  <c r="L1449" i="1"/>
  <c r="L1228" i="1"/>
  <c r="AX1259" i="1"/>
  <c r="AA935" i="3"/>
  <c r="L1252" i="1"/>
  <c r="Z1252" i="1" s="1"/>
  <c r="AA937" i="3"/>
  <c r="AX1261" i="1"/>
  <c r="L1230" i="1"/>
  <c r="I1668" i="1"/>
  <c r="AU1699" i="1"/>
  <c r="I1692" i="1"/>
  <c r="W1692" i="1" s="1"/>
  <c r="X1255" i="3"/>
  <c r="E2111" i="1"/>
  <c r="E2148" i="1" s="1"/>
  <c r="E2155" i="1" s="1"/>
  <c r="AQ2142" i="1"/>
  <c r="D2056" i="1"/>
  <c r="S1538" i="3"/>
  <c r="AP2087" i="1"/>
  <c r="S1536" i="3"/>
  <c r="D2054" i="1"/>
  <c r="AP2085" i="1"/>
  <c r="AY1699" i="1"/>
  <c r="M1692" i="1"/>
  <c r="AA1692" i="1" s="1"/>
  <c r="M1668" i="1"/>
  <c r="AB1255" i="3"/>
  <c r="AP108" i="1"/>
  <c r="S99" i="3"/>
  <c r="D77" i="1"/>
  <c r="P108" i="1"/>
  <c r="P102" i="1" s="1"/>
  <c r="D9" i="1"/>
  <c r="AP1261" i="1"/>
  <c r="S937" i="3"/>
  <c r="D1230" i="1"/>
  <c r="D1231" i="1"/>
  <c r="AP1262" i="1"/>
  <c r="S938" i="3"/>
  <c r="S1896" i="3"/>
  <c r="AP2580" i="1"/>
  <c r="D2549" i="1"/>
  <c r="S819" i="3"/>
  <c r="AP1098" i="1"/>
  <c r="D1067" i="1"/>
  <c r="P1098" i="1"/>
  <c r="P1092" i="1" s="1"/>
  <c r="AP435" i="1"/>
  <c r="D404" i="1"/>
  <c r="D2827" i="1"/>
  <c r="S2099" i="3"/>
  <c r="AP2858" i="1"/>
  <c r="P2858" i="1"/>
  <c r="P2852" i="1" s="1"/>
  <c r="S2097" i="3"/>
  <c r="AP2856" i="1"/>
  <c r="D2825" i="1"/>
  <c r="AU3625" i="1"/>
  <c r="X2656" i="3"/>
  <c r="I3594" i="1"/>
  <c r="AU3627" i="1"/>
  <c r="I3596" i="1"/>
  <c r="X2658" i="3"/>
  <c r="I568" i="1"/>
  <c r="AU599" i="1"/>
  <c r="X455" i="3"/>
  <c r="I592" i="1"/>
  <c r="W592" i="1" s="1"/>
  <c r="AU2417" i="1"/>
  <c r="I2386" i="1"/>
  <c r="X1778" i="3"/>
  <c r="AU2414" i="1"/>
  <c r="I2407" i="1"/>
  <c r="W2407" i="1" s="1"/>
  <c r="I2383" i="1"/>
  <c r="X1775" i="3"/>
  <c r="AT1756" i="1"/>
  <c r="W1297" i="3"/>
  <c r="H1725" i="1"/>
  <c r="Y1457" i="3"/>
  <c r="AV1976" i="1"/>
  <c r="J1945" i="1"/>
  <c r="E1012" i="1"/>
  <c r="AQ1043" i="1"/>
  <c r="T779" i="3"/>
  <c r="E3593" i="1"/>
  <c r="T2655" i="3"/>
  <c r="AQ3624" i="1"/>
  <c r="E3617" i="1"/>
  <c r="S3617" i="1" s="1"/>
  <c r="AQ3131" i="1"/>
  <c r="T2297" i="3"/>
  <c r="E3100" i="1"/>
  <c r="AQ3133" i="1"/>
  <c r="T2299" i="3"/>
  <c r="E3102" i="1"/>
  <c r="T2178" i="3"/>
  <c r="E2936" i="1"/>
  <c r="AQ2967" i="1"/>
  <c r="AQ2196" i="1"/>
  <c r="T1617" i="3"/>
  <c r="E2165" i="1"/>
  <c r="T1616" i="3"/>
  <c r="AQ2195" i="1"/>
  <c r="E2164" i="1"/>
  <c r="AC1176" i="3"/>
  <c r="N1559" i="1"/>
  <c r="AZ1590" i="1"/>
  <c r="N2276" i="1"/>
  <c r="AZ2307" i="1"/>
  <c r="AC1698" i="3"/>
  <c r="AC1699" i="3"/>
  <c r="AZ2308" i="1"/>
  <c r="N2277" i="1"/>
  <c r="AZ2528" i="1"/>
  <c r="N2497" i="1"/>
  <c r="N2661" i="1"/>
  <c r="AZ2692" i="1"/>
  <c r="N2878" i="1"/>
  <c r="AZ2909" i="1"/>
  <c r="N2902" i="1"/>
  <c r="AB2902" i="1" s="1"/>
  <c r="AC417" i="3"/>
  <c r="AZ546" i="1"/>
  <c r="N515" i="1"/>
  <c r="AC419" i="3"/>
  <c r="AZ548" i="1"/>
  <c r="N517" i="1"/>
  <c r="AC899" i="3"/>
  <c r="AZ1208" i="1"/>
  <c r="N1177" i="1"/>
  <c r="AC937" i="3"/>
  <c r="AZ1261" i="1"/>
  <c r="N1230" i="1"/>
  <c r="N1229" i="1"/>
  <c r="AZ1260" i="1"/>
  <c r="AC936" i="3"/>
  <c r="AX1976" i="1"/>
  <c r="AA1457" i="3"/>
  <c r="L1945" i="1"/>
  <c r="AT1098" i="1"/>
  <c r="W819" i="3"/>
  <c r="H1067" i="1"/>
  <c r="AT1097" i="1"/>
  <c r="W818" i="3"/>
  <c r="H1066" i="1"/>
  <c r="W1219" i="3"/>
  <c r="H1617" i="1"/>
  <c r="AT1648" i="1"/>
  <c r="W1337" i="3"/>
  <c r="AT1811" i="1"/>
  <c r="H1780" i="1"/>
  <c r="W1335" i="3"/>
  <c r="AT1809" i="1"/>
  <c r="H1778" i="1"/>
  <c r="H1802" i="1"/>
  <c r="V1802" i="1" s="1"/>
  <c r="H406" i="1"/>
  <c r="AT437" i="1"/>
  <c r="AT2526" i="1"/>
  <c r="H2495" i="1"/>
  <c r="AT2524" i="1"/>
  <c r="H2493" i="1"/>
  <c r="H2517" i="1"/>
  <c r="V2517" i="1" s="1"/>
  <c r="AT988" i="1"/>
  <c r="H957" i="1"/>
  <c r="W739" i="3"/>
  <c r="H1177" i="1"/>
  <c r="AT1208" i="1"/>
  <c r="W899" i="3"/>
  <c r="H1174" i="1"/>
  <c r="W896" i="3"/>
  <c r="AT1205" i="1"/>
  <c r="AS2029" i="1"/>
  <c r="G2022" i="1"/>
  <c r="U2022" i="1" s="1"/>
  <c r="G1998" i="1"/>
  <c r="V1495" i="3"/>
  <c r="V1657" i="3"/>
  <c r="AS2251" i="1"/>
  <c r="G2220" i="1"/>
  <c r="V1655" i="3"/>
  <c r="AS2249" i="1"/>
  <c r="G2218" i="1"/>
  <c r="G2242" i="1"/>
  <c r="U2242" i="1" s="1"/>
  <c r="AS2746" i="1"/>
  <c r="V2017" i="3"/>
  <c r="G2715" i="1"/>
  <c r="V2015" i="3"/>
  <c r="G2713" i="1"/>
  <c r="AS2744" i="1"/>
  <c r="G2737" i="1"/>
  <c r="U2737" i="1" s="1"/>
  <c r="V457" i="3"/>
  <c r="AS601" i="1"/>
  <c r="G570" i="1"/>
  <c r="AS382" i="1"/>
  <c r="G351" i="1"/>
  <c r="AS2473" i="1"/>
  <c r="G2442" i="1"/>
  <c r="G898" i="1"/>
  <c r="G922" i="1"/>
  <c r="U922" i="1" s="1"/>
  <c r="V695" i="3"/>
  <c r="AS929" i="1"/>
  <c r="U536" i="3"/>
  <c r="AR710" i="1"/>
  <c r="F679" i="1"/>
  <c r="F1779" i="1"/>
  <c r="AR1810" i="1"/>
  <c r="U1336" i="3"/>
  <c r="U619" i="3"/>
  <c r="AR823" i="1"/>
  <c r="F792" i="1"/>
  <c r="AR3679" i="1"/>
  <c r="F3672" i="1"/>
  <c r="T3672" i="1" s="1"/>
  <c r="F3648" i="1"/>
  <c r="U2695" i="3"/>
  <c r="F3649" i="1"/>
  <c r="U2696" i="3"/>
  <c r="AR3680" i="1"/>
  <c r="U2258" i="3"/>
  <c r="F3046" i="1"/>
  <c r="AR3077" i="1"/>
  <c r="U256" i="3"/>
  <c r="AR325" i="1"/>
  <c r="F294" i="1"/>
  <c r="AR2416" i="1"/>
  <c r="U1777" i="3"/>
  <c r="F2385" i="1"/>
  <c r="BA3406" i="1"/>
  <c r="O3375" i="1"/>
  <c r="BA3404" i="1"/>
  <c r="O3373" i="1"/>
  <c r="O3397" i="1"/>
  <c r="AC3397" i="1" s="1"/>
  <c r="BA1481" i="1"/>
  <c r="AD1097" i="3"/>
  <c r="O1450" i="1"/>
  <c r="BA658" i="1"/>
  <c r="AD499" i="3"/>
  <c r="O627" i="1"/>
  <c r="O626" i="1"/>
  <c r="AD498" i="3"/>
  <c r="BA657" i="1"/>
  <c r="BA1098" i="1"/>
  <c r="AD819" i="3"/>
  <c r="O1067" i="1"/>
  <c r="BA2856" i="1"/>
  <c r="O2825" i="1"/>
  <c r="BA3077" i="1"/>
  <c r="O3046" i="1"/>
  <c r="O3321" i="1"/>
  <c r="BA3352" i="1"/>
  <c r="K1339" i="1"/>
  <c r="Z1016" i="3"/>
  <c r="AW1370" i="1"/>
  <c r="Z1017" i="3"/>
  <c r="AW1371" i="1"/>
  <c r="K1340" i="1"/>
  <c r="K1066" i="1"/>
  <c r="AW1097" i="1"/>
  <c r="Z818" i="3"/>
  <c r="Z178" i="3"/>
  <c r="AW217" i="1"/>
  <c r="K186" i="1"/>
  <c r="AW3184" i="1"/>
  <c r="K3153" i="1"/>
  <c r="K3177" i="1"/>
  <c r="Y3177" i="1" s="1"/>
  <c r="AW326" i="1"/>
  <c r="Z257" i="3"/>
  <c r="K295" i="1"/>
  <c r="Z255" i="3"/>
  <c r="K293" i="1"/>
  <c r="AW324" i="1"/>
  <c r="K317" i="1"/>
  <c r="Y317" i="1" s="1"/>
  <c r="AW490" i="1"/>
  <c r="Z376" i="3"/>
  <c r="K459" i="1"/>
  <c r="AW3460" i="1"/>
  <c r="K3429" i="1"/>
  <c r="AW3462" i="1"/>
  <c r="K3431" i="1"/>
  <c r="AW2304" i="1"/>
  <c r="K2273" i="1"/>
  <c r="Z1695" i="3"/>
  <c r="K2297" i="1"/>
  <c r="Y2297" i="1" s="1"/>
  <c r="J3099" i="1"/>
  <c r="AV3130" i="1"/>
  <c r="J3101" i="1"/>
  <c r="AV3132" i="1"/>
  <c r="J348" i="1"/>
  <c r="AV379" i="1"/>
  <c r="J372" i="1"/>
  <c r="X372" i="1" s="1"/>
  <c r="AV382" i="1"/>
  <c r="J351" i="1"/>
  <c r="J3703" i="1"/>
  <c r="J3727" i="1"/>
  <c r="X3727" i="1" s="1"/>
  <c r="AV3734" i="1"/>
  <c r="Y817" i="3"/>
  <c r="AV1096" i="1"/>
  <c r="J1065" i="1"/>
  <c r="J2713" i="1"/>
  <c r="AV2744" i="1"/>
  <c r="J2737" i="1"/>
  <c r="X2737" i="1" s="1"/>
  <c r="Y498" i="3"/>
  <c r="AV657" i="1"/>
  <c r="J626" i="1"/>
  <c r="AX1208" i="1"/>
  <c r="AA899" i="3"/>
  <c r="L1177" i="1"/>
  <c r="AX1427" i="1"/>
  <c r="L1396" i="1"/>
  <c r="AA1058" i="3"/>
  <c r="AA1055" i="3"/>
  <c r="L1417" i="1"/>
  <c r="Z1417" i="1" s="1"/>
  <c r="L1393" i="1"/>
  <c r="AX1424" i="1"/>
  <c r="L2219" i="1"/>
  <c r="AX2250" i="1"/>
  <c r="AA1656" i="3"/>
  <c r="L2462" i="1"/>
  <c r="Z2462" i="1" s="1"/>
  <c r="L2438" i="1"/>
  <c r="AX2469" i="1"/>
  <c r="L2659" i="1"/>
  <c r="AX2690" i="1"/>
  <c r="L2878" i="1"/>
  <c r="AX2909" i="1"/>
  <c r="L2902" i="1"/>
  <c r="Z2902" i="1" s="1"/>
  <c r="L2882" i="1"/>
  <c r="AX2913" i="1"/>
  <c r="AX3129" i="1"/>
  <c r="L3098" i="1"/>
  <c r="L3122" i="1"/>
  <c r="Z3122" i="1" s="1"/>
  <c r="L3342" i="1"/>
  <c r="Z3342" i="1" s="1"/>
  <c r="L3318" i="1"/>
  <c r="AX3349" i="1"/>
  <c r="AX3351" i="1"/>
  <c r="L3320" i="1"/>
  <c r="AD1495" i="3"/>
  <c r="BA2029" i="1"/>
  <c r="O1998" i="1"/>
  <c r="O2022" i="1"/>
  <c r="AC2022" i="1" s="1"/>
  <c r="X1495" i="3"/>
  <c r="I1998" i="1"/>
  <c r="I2022" i="1"/>
  <c r="W2022" i="1" s="1"/>
  <c r="AU2029" i="1"/>
  <c r="I1999" i="1"/>
  <c r="AU2030" i="1"/>
  <c r="X1496" i="3"/>
  <c r="AQ2031" i="1"/>
  <c r="E2000" i="1"/>
  <c r="E2037" i="1" s="1"/>
  <c r="E2044" i="1" s="1"/>
  <c r="D1711" i="1"/>
  <c r="D1656" i="1"/>
  <c r="P1656" i="1" s="1"/>
  <c r="P1649" i="1"/>
  <c r="X2259" i="3"/>
  <c r="AU3078" i="1"/>
  <c r="I3047" i="1"/>
  <c r="I3208" i="1"/>
  <c r="X2375" i="3"/>
  <c r="AU3239" i="1"/>
  <c r="I3232" i="1"/>
  <c r="W3232" i="1" s="1"/>
  <c r="X977" i="3"/>
  <c r="AU1316" i="1"/>
  <c r="I1285" i="1"/>
  <c r="X2615" i="3"/>
  <c r="I3538" i="1"/>
  <c r="AU3569" i="1"/>
  <c r="I3562" i="1"/>
  <c r="W3562" i="1" s="1"/>
  <c r="I3541" i="1"/>
  <c r="X2618" i="3"/>
  <c r="AU3572" i="1"/>
  <c r="AB219" i="3"/>
  <c r="AY273" i="1"/>
  <c r="M242" i="1"/>
  <c r="AY491" i="1"/>
  <c r="AB377" i="3"/>
  <c r="M460" i="1"/>
  <c r="AY493" i="1"/>
  <c r="M462" i="1"/>
  <c r="AB379" i="3"/>
  <c r="M702" i="1"/>
  <c r="AA702" i="1" s="1"/>
  <c r="AB535" i="3"/>
  <c r="M678" i="1"/>
  <c r="AY709" i="1"/>
  <c r="M899" i="1"/>
  <c r="AB696" i="3"/>
  <c r="AY930" i="1"/>
  <c r="AY931" i="1"/>
  <c r="AB697" i="3"/>
  <c r="M900" i="1"/>
  <c r="AY1151" i="1"/>
  <c r="AB857" i="3"/>
  <c r="M1120" i="1"/>
  <c r="AB1015" i="3"/>
  <c r="AY1369" i="1"/>
  <c r="M1338" i="1"/>
  <c r="M1362" i="1"/>
  <c r="AA1362" i="1" s="1"/>
  <c r="M3782" i="1"/>
  <c r="AA3782" i="1" s="1"/>
  <c r="M3758" i="1"/>
  <c r="AY3789" i="1"/>
  <c r="AY1813" i="1"/>
  <c r="AB1339" i="3"/>
  <c r="M1782" i="1"/>
  <c r="AY1811" i="1"/>
  <c r="AB1337" i="3"/>
  <c r="M1780" i="1"/>
  <c r="G1926" i="1"/>
  <c r="G1407" i="3"/>
  <c r="D1216" i="1"/>
  <c r="P1216" i="1" s="1"/>
  <c r="P1209" i="1"/>
  <c r="D3801" i="1"/>
  <c r="P3801" i="1" s="1"/>
  <c r="P3794" i="1"/>
  <c r="X58" i="3"/>
  <c r="AU52" i="1"/>
  <c r="I21" i="1"/>
  <c r="I8" i="1"/>
  <c r="AU3734" i="1"/>
  <c r="I3727" i="1"/>
  <c r="W3727" i="1" s="1"/>
  <c r="X2735" i="3"/>
  <c r="I3703" i="1"/>
  <c r="M2552" i="1"/>
  <c r="AY2583" i="1"/>
  <c r="AY3021" i="1"/>
  <c r="M2990" i="1"/>
  <c r="AY2198" i="1"/>
  <c r="M2167" i="1"/>
  <c r="AB1619" i="3"/>
  <c r="K3484" i="1"/>
  <c r="AW3515" i="1"/>
  <c r="K3483" i="1"/>
  <c r="K3507" i="1"/>
  <c r="Y3507" i="1" s="1"/>
  <c r="AW3514" i="1"/>
  <c r="AX1151" i="1"/>
  <c r="AA857" i="3"/>
  <c r="L1120" i="1"/>
  <c r="AP931" i="1"/>
  <c r="S697" i="3"/>
  <c r="D900" i="1"/>
  <c r="X2698" i="3"/>
  <c r="AU3682" i="1"/>
  <c r="I3651" i="1"/>
  <c r="E186" i="1"/>
  <c r="E223" i="1" s="1"/>
  <c r="E230" i="1" s="1"/>
  <c r="AQ217" i="1"/>
  <c r="N2387" i="1"/>
  <c r="AZ2418" i="1"/>
  <c r="AC1779" i="3"/>
  <c r="N2384" i="1"/>
  <c r="AZ2415" i="1"/>
  <c r="AC1776" i="3"/>
  <c r="N3539" i="1"/>
  <c r="AZ3570" i="1"/>
  <c r="AT1866" i="1"/>
  <c r="W1377" i="3"/>
  <c r="H1835" i="1"/>
  <c r="W1376" i="3"/>
  <c r="H1834" i="1"/>
  <c r="AT1865" i="1"/>
  <c r="V1138" i="3"/>
  <c r="AS1537" i="1"/>
  <c r="G1506" i="1"/>
  <c r="AR3628" i="1"/>
  <c r="U2659" i="3"/>
  <c r="F3597" i="1"/>
  <c r="AR3624" i="1"/>
  <c r="F3593" i="1"/>
  <c r="U2655" i="3"/>
  <c r="F3617" i="1"/>
  <c r="T3617" i="1" s="1"/>
  <c r="AR3793" i="1"/>
  <c r="F3762" i="1"/>
  <c r="AD57" i="3"/>
  <c r="BA51" i="1"/>
  <c r="O20" i="1"/>
  <c r="K626" i="1"/>
  <c r="AW657" i="1"/>
  <c r="Z498" i="3"/>
  <c r="J3597" i="1"/>
  <c r="AV3628" i="1"/>
  <c r="J2661" i="1"/>
  <c r="AV2692" i="1"/>
  <c r="AX2801" i="1"/>
  <c r="L2770" i="1"/>
  <c r="AX3791" i="1"/>
  <c r="L3760" i="1"/>
  <c r="D1876" i="1"/>
  <c r="P1876" i="1" s="1"/>
  <c r="P1869" i="1"/>
  <c r="X2495" i="3"/>
  <c r="AU3404" i="1"/>
  <c r="I3373" i="1"/>
  <c r="I3397" i="1"/>
  <c r="W3397" i="1" s="1"/>
  <c r="I733" i="1"/>
  <c r="AU764" i="1"/>
  <c r="I757" i="1"/>
  <c r="W757" i="1" s="1"/>
  <c r="X575" i="3"/>
  <c r="AB1096" i="3"/>
  <c r="AY1480" i="1"/>
  <c r="M1449" i="1"/>
  <c r="M1451" i="1"/>
  <c r="AB1098" i="3"/>
  <c r="AY1482" i="1"/>
  <c r="AY2638" i="1"/>
  <c r="M2607" i="1"/>
  <c r="E18" i="1"/>
  <c r="E42" i="1"/>
  <c r="AQ49" i="1"/>
  <c r="E5" i="1"/>
  <c r="P49" i="1"/>
  <c r="P43" i="1" s="1"/>
  <c r="N977" i="1"/>
  <c r="AB977" i="1" s="1"/>
  <c r="N953" i="1"/>
  <c r="AC735" i="3"/>
  <c r="AZ984" i="1"/>
  <c r="AC738" i="3"/>
  <c r="AZ987" i="1"/>
  <c r="N956" i="1"/>
  <c r="AZ3460" i="1"/>
  <c r="N3429" i="1"/>
  <c r="AC137" i="3"/>
  <c r="AZ161" i="1"/>
  <c r="N130" i="1"/>
  <c r="N623" i="1"/>
  <c r="AC495" i="3"/>
  <c r="AZ654" i="1"/>
  <c r="N647" i="1"/>
  <c r="AB647" i="1" s="1"/>
  <c r="AZ874" i="1"/>
  <c r="AC655" i="3"/>
  <c r="N843" i="1"/>
  <c r="N867" i="1"/>
  <c r="AB867" i="1" s="1"/>
  <c r="AC656" i="3"/>
  <c r="AZ875" i="1"/>
  <c r="N844" i="1"/>
  <c r="N1617" i="1"/>
  <c r="AC1219" i="3"/>
  <c r="AZ1648" i="1"/>
  <c r="AZ3130" i="1"/>
  <c r="N3099" i="1"/>
  <c r="AZ3351" i="1"/>
  <c r="N3320" i="1"/>
  <c r="L2053" i="1"/>
  <c r="L2077" i="1"/>
  <c r="Z2077" i="1" s="1"/>
  <c r="AA1535" i="3"/>
  <c r="AX2084" i="1"/>
  <c r="L2054" i="1"/>
  <c r="AX2085" i="1"/>
  <c r="AA1536" i="3"/>
  <c r="AT656" i="1"/>
  <c r="W497" i="3"/>
  <c r="H625" i="1"/>
  <c r="H241" i="1"/>
  <c r="AT272" i="1"/>
  <c r="W218" i="3"/>
  <c r="W216" i="3"/>
  <c r="AT270" i="1"/>
  <c r="H239" i="1"/>
  <c r="AT1371" i="1"/>
  <c r="H1340" i="1"/>
  <c r="H1377" i="1" s="1"/>
  <c r="H1384" i="1" s="1"/>
  <c r="H2991" i="1"/>
  <c r="H3028" i="1" s="1"/>
  <c r="H3035" i="1" s="1"/>
  <c r="AT3022" i="1"/>
  <c r="AT2746" i="1"/>
  <c r="H2715" i="1"/>
  <c r="H2752" i="1" s="1"/>
  <c r="H2759" i="1" s="1"/>
  <c r="AT2745" i="1"/>
  <c r="H2714" i="1"/>
  <c r="H2751" i="1" s="1"/>
  <c r="H2758" i="1" s="1"/>
  <c r="W935" i="3"/>
  <c r="H1228" i="1"/>
  <c r="H1252" i="1"/>
  <c r="V1252" i="1" s="1"/>
  <c r="AT1259" i="1"/>
  <c r="AT1261" i="1"/>
  <c r="W937" i="3"/>
  <c r="H1230" i="1"/>
  <c r="W1179" i="3"/>
  <c r="AT1593" i="1"/>
  <c r="H1562" i="1"/>
  <c r="G1229" i="1"/>
  <c r="V936" i="3"/>
  <c r="AS1260" i="1"/>
  <c r="AS1262" i="1"/>
  <c r="V938" i="3"/>
  <c r="G1231" i="1"/>
  <c r="AS436" i="1"/>
  <c r="G405" i="1"/>
  <c r="AS3132" i="1"/>
  <c r="G3101" i="1"/>
  <c r="V2298" i="3"/>
  <c r="AS3130" i="1"/>
  <c r="V2296" i="3"/>
  <c r="G3099" i="1"/>
  <c r="G2824" i="1"/>
  <c r="AS2855" i="1"/>
  <c r="V2096" i="3"/>
  <c r="V2097" i="3"/>
  <c r="AS2856" i="1"/>
  <c r="G2825" i="1"/>
  <c r="V2257" i="3"/>
  <c r="AS3076" i="1"/>
  <c r="G3045" i="1"/>
  <c r="AR602" i="1"/>
  <c r="U458" i="3"/>
  <c r="F571" i="1"/>
  <c r="AR601" i="1"/>
  <c r="U457" i="3"/>
  <c r="F570" i="1"/>
  <c r="U2419" i="3"/>
  <c r="AR3298" i="1"/>
  <c r="F3267" i="1"/>
  <c r="AR1864" i="1"/>
  <c r="F1857" i="1"/>
  <c r="T1857" i="1" s="1"/>
  <c r="F1833" i="1"/>
  <c r="F1870" i="1" s="1"/>
  <c r="F1877" i="1" s="1"/>
  <c r="F1836" i="1"/>
  <c r="F1873" i="1" s="1"/>
  <c r="F1880" i="1" s="1"/>
  <c r="AR1867" i="1"/>
  <c r="F1066" i="1"/>
  <c r="U818" i="3"/>
  <c r="AR1097" i="1"/>
  <c r="AR3243" i="1"/>
  <c r="U2379" i="3"/>
  <c r="F3212" i="1"/>
  <c r="U2377" i="3"/>
  <c r="AR3241" i="1"/>
  <c r="F3210" i="1"/>
  <c r="F3322" i="1"/>
  <c r="U2459" i="3"/>
  <c r="AR3353" i="1"/>
  <c r="F2988" i="1"/>
  <c r="AR3019" i="1"/>
  <c r="F3012" i="1"/>
  <c r="T3012" i="1" s="1"/>
  <c r="U2215" i="3"/>
  <c r="F2989" i="1"/>
  <c r="U2216" i="3"/>
  <c r="AR3020" i="1"/>
  <c r="BA931" i="1"/>
  <c r="AD697" i="3"/>
  <c r="O900" i="1"/>
  <c r="BA3737" i="1"/>
  <c r="O3706" i="1"/>
  <c r="BA3736" i="1"/>
  <c r="O3705" i="1"/>
  <c r="BA1865" i="1"/>
  <c r="AD1376" i="3"/>
  <c r="O1834" i="1"/>
  <c r="O2332" i="1"/>
  <c r="AD1739" i="3"/>
  <c r="BA2363" i="1"/>
  <c r="AD378" i="3"/>
  <c r="BA492" i="1"/>
  <c r="O461" i="1"/>
  <c r="O702" i="1"/>
  <c r="AC702" i="1" s="1"/>
  <c r="AD535" i="3"/>
  <c r="BA709" i="1"/>
  <c r="O678" i="1"/>
  <c r="O3287" i="1"/>
  <c r="AC3287" i="1" s="1"/>
  <c r="O3263" i="1"/>
  <c r="BA3294" i="1"/>
  <c r="O3267" i="1"/>
  <c r="BA3298" i="1"/>
  <c r="AW2251" i="1"/>
  <c r="Z1657" i="3"/>
  <c r="K2220" i="1"/>
  <c r="K3318" i="1"/>
  <c r="AW3349" i="1"/>
  <c r="K3342" i="1"/>
  <c r="Y3342" i="1" s="1"/>
  <c r="AW3350" i="1"/>
  <c r="K3319" i="1"/>
  <c r="AW3681" i="1"/>
  <c r="K3650" i="1"/>
  <c r="AW1483" i="1"/>
  <c r="K1452" i="1"/>
  <c r="Z1099" i="3"/>
  <c r="K242" i="1"/>
  <c r="Z219" i="3"/>
  <c r="AW273" i="1"/>
  <c r="K2826" i="1"/>
  <c r="AW2857" i="1"/>
  <c r="AW1592" i="1"/>
  <c r="K1561" i="1"/>
  <c r="Z1178" i="3"/>
  <c r="Z1177" i="3"/>
  <c r="AW1591" i="1"/>
  <c r="K1560" i="1"/>
  <c r="Y937" i="3"/>
  <c r="AV1261" i="1"/>
  <c r="J1230" i="1"/>
  <c r="Y99" i="3"/>
  <c r="AV108" i="1"/>
  <c r="Y98" i="3"/>
  <c r="J76" i="1"/>
  <c r="AV107" i="1"/>
  <c r="Y659" i="3"/>
  <c r="AV878" i="1"/>
  <c r="J847" i="1"/>
  <c r="AV874" i="1"/>
  <c r="J843" i="1"/>
  <c r="Y655" i="3"/>
  <c r="J867" i="1"/>
  <c r="X867" i="1" s="1"/>
  <c r="J3319" i="1"/>
  <c r="AV3350" i="1"/>
  <c r="J403" i="1"/>
  <c r="AV434" i="1"/>
  <c r="J427" i="1"/>
  <c r="X427" i="1" s="1"/>
  <c r="AV436" i="1"/>
  <c r="J405" i="1"/>
  <c r="J3376" i="1"/>
  <c r="AV3407" i="1"/>
  <c r="Y135" i="3"/>
  <c r="AV159" i="1"/>
  <c r="J128" i="1"/>
  <c r="J152" i="1"/>
  <c r="X152" i="1" s="1"/>
  <c r="AV161" i="1"/>
  <c r="Y137" i="3"/>
  <c r="J130" i="1"/>
  <c r="AX2306" i="1"/>
  <c r="AA1697" i="3"/>
  <c r="L2275" i="1"/>
  <c r="AX1809" i="1"/>
  <c r="L1802" i="1"/>
  <c r="Z1802" i="1" s="1"/>
  <c r="AA1335" i="3"/>
  <c r="L1778" i="1"/>
  <c r="AA58" i="3"/>
  <c r="L21" i="1"/>
  <c r="AX52" i="1"/>
  <c r="L8" i="1"/>
  <c r="L293" i="1"/>
  <c r="AA255" i="3"/>
  <c r="AX324" i="1"/>
  <c r="L317" i="1"/>
  <c r="Z317" i="1" s="1"/>
  <c r="AX546" i="1"/>
  <c r="AA417" i="3"/>
  <c r="L515" i="1"/>
  <c r="AX544" i="1"/>
  <c r="L537" i="1"/>
  <c r="Z537" i="1" s="1"/>
  <c r="L513" i="1"/>
  <c r="AA415" i="3"/>
  <c r="L734" i="1"/>
  <c r="AX765" i="1"/>
  <c r="AA576" i="3"/>
  <c r="AA737" i="3"/>
  <c r="AX986" i="1"/>
  <c r="L955" i="1"/>
  <c r="AX985" i="1"/>
  <c r="AA736" i="3"/>
  <c r="L954" i="1"/>
  <c r="AV2033" i="1"/>
  <c r="J2002" i="1"/>
  <c r="Y1499" i="3"/>
  <c r="F1669" i="1"/>
  <c r="U1256" i="3"/>
  <c r="AR1700" i="1"/>
  <c r="AR1699" i="1"/>
  <c r="F1692" i="1"/>
  <c r="T1692" i="1" s="1"/>
  <c r="F1668" i="1"/>
  <c r="F1705" i="1" s="1"/>
  <c r="F1712" i="1" s="1"/>
  <c r="AD1419" i="3"/>
  <c r="BA1923" i="1"/>
  <c r="O1892" i="1"/>
  <c r="AU2139" i="1"/>
  <c r="I2132" i="1"/>
  <c r="W2132" i="1" s="1"/>
  <c r="I2108" i="1"/>
  <c r="X1575" i="3"/>
  <c r="AQ1975" i="1"/>
  <c r="T1456" i="3"/>
  <c r="E1944" i="1"/>
  <c r="D501" i="1"/>
  <c r="P501" i="1" s="1"/>
  <c r="P494" i="1"/>
  <c r="AY2306" i="1"/>
  <c r="AB1697" i="3"/>
  <c r="M2275" i="1"/>
  <c r="M2496" i="1"/>
  <c r="AY2527" i="1"/>
  <c r="M2717" i="1"/>
  <c r="AY2748" i="1"/>
  <c r="AY2746" i="1"/>
  <c r="M2715" i="1"/>
  <c r="M3156" i="1"/>
  <c r="AY3187" i="1"/>
  <c r="AY3186" i="1"/>
  <c r="M3155" i="1"/>
  <c r="AY3406" i="1"/>
  <c r="M3375" i="1"/>
  <c r="AB1137" i="3"/>
  <c r="AY1536" i="1"/>
  <c r="M1505" i="1"/>
  <c r="H2148" i="1"/>
  <c r="H1569" i="3"/>
  <c r="W1419" i="3"/>
  <c r="H1892" i="1"/>
  <c r="AT1923" i="1"/>
  <c r="AQ765" i="1"/>
  <c r="T576" i="3"/>
  <c r="E734" i="1"/>
  <c r="AQ768" i="1"/>
  <c r="T579" i="3"/>
  <c r="E737" i="1"/>
  <c r="T2459" i="3"/>
  <c r="E3322" i="1"/>
  <c r="AQ3353" i="1"/>
  <c r="T1177" i="3"/>
  <c r="AQ1591" i="1"/>
  <c r="E1560" i="1"/>
  <c r="T2019" i="3"/>
  <c r="E2717" i="1"/>
  <c r="AQ2748" i="1"/>
  <c r="T1738" i="3"/>
  <c r="AQ2362" i="1"/>
  <c r="E2331" i="1"/>
  <c r="T1737" i="3"/>
  <c r="AQ2361" i="1"/>
  <c r="E2330" i="1"/>
  <c r="T2617" i="3"/>
  <c r="AQ3571" i="1"/>
  <c r="E3540" i="1"/>
  <c r="T1095" i="3"/>
  <c r="E1448" i="1"/>
  <c r="AQ1479" i="1"/>
  <c r="E1472" i="1"/>
  <c r="S1472" i="1" s="1"/>
  <c r="E1451" i="1"/>
  <c r="T1098" i="3"/>
  <c r="AQ1482" i="1"/>
  <c r="AZ217" i="1"/>
  <c r="N186" i="1"/>
  <c r="AC178" i="3"/>
  <c r="AZ215" i="1"/>
  <c r="AC176" i="3"/>
  <c r="N184" i="1"/>
  <c r="N404" i="1"/>
  <c r="AZ435" i="1"/>
  <c r="N2714" i="1"/>
  <c r="AZ2745" i="1"/>
  <c r="N2936" i="1"/>
  <c r="AZ2967" i="1"/>
  <c r="N241" i="1"/>
  <c r="AZ272" i="1"/>
  <c r="AC218" i="3"/>
  <c r="AC217" i="3"/>
  <c r="AZ271" i="1"/>
  <c r="N240" i="1"/>
  <c r="AC695" i="3"/>
  <c r="N922" i="1"/>
  <c r="AB922" i="1" s="1"/>
  <c r="N898" i="1"/>
  <c r="AZ929" i="1"/>
  <c r="N3044" i="1"/>
  <c r="AZ3075" i="1"/>
  <c r="AZ3077" i="1"/>
  <c r="N3046" i="1"/>
  <c r="AT3352" i="1"/>
  <c r="W2458" i="3"/>
  <c r="H3321" i="1"/>
  <c r="AT3349" i="1"/>
  <c r="H3318" i="1"/>
  <c r="W2455" i="3"/>
  <c r="H3342" i="1"/>
  <c r="V3342" i="1" s="1"/>
  <c r="AT1534" i="1"/>
  <c r="H1503" i="1"/>
  <c r="W1135" i="3"/>
  <c r="H1527" i="1"/>
  <c r="V1527" i="1" s="1"/>
  <c r="W2695" i="3"/>
  <c r="AT3679" i="1"/>
  <c r="H3648" i="1"/>
  <c r="H3672" i="1"/>
  <c r="V3672" i="1" s="1"/>
  <c r="H3652" i="1"/>
  <c r="W2699" i="3"/>
  <c r="AT3683" i="1"/>
  <c r="H2606" i="1"/>
  <c r="H2643" i="1" s="1"/>
  <c r="H2650" i="1" s="1"/>
  <c r="AT2637" i="1"/>
  <c r="W1096" i="3"/>
  <c r="AT1480" i="1"/>
  <c r="H1449" i="1"/>
  <c r="AT1479" i="1"/>
  <c r="H1448" i="1"/>
  <c r="W1095" i="3"/>
  <c r="H1472" i="1"/>
  <c r="V1472" i="1" s="1"/>
  <c r="F2053" i="1"/>
  <c r="F2090" i="1" s="1"/>
  <c r="F2097" i="1" s="1"/>
  <c r="AR2084" i="1"/>
  <c r="F2077" i="1"/>
  <c r="T2077" i="1" s="1"/>
  <c r="D2096" i="1"/>
  <c r="D2811" i="1"/>
  <c r="P2811" i="1" s="1"/>
  <c r="P2804" i="1"/>
  <c r="D2866" i="1"/>
  <c r="P2866" i="1" s="1"/>
  <c r="P2859" i="1"/>
  <c r="X97" i="3"/>
  <c r="AU106" i="1"/>
  <c r="I75" i="1"/>
  <c r="AU656" i="1"/>
  <c r="X497" i="3"/>
  <c r="I625" i="1"/>
  <c r="I624" i="1"/>
  <c r="AU655" i="1"/>
  <c r="X496" i="3"/>
  <c r="X1936" i="3"/>
  <c r="AU2635" i="1"/>
  <c r="I2604" i="1"/>
  <c r="W1498" i="3"/>
  <c r="AT2032" i="1"/>
  <c r="H2001" i="1"/>
  <c r="AQ710" i="1"/>
  <c r="T536" i="3"/>
  <c r="E679" i="1"/>
  <c r="E2219" i="1"/>
  <c r="E2256" i="1" s="1"/>
  <c r="AQ2250" i="1"/>
  <c r="AQ1317" i="1"/>
  <c r="T978" i="3"/>
  <c r="E1286" i="1"/>
  <c r="AQ1316" i="1"/>
  <c r="T977" i="3"/>
  <c r="E1285" i="1"/>
  <c r="AT1702" i="1"/>
  <c r="W1258" i="3"/>
  <c r="H1671" i="1"/>
  <c r="AV2139" i="1"/>
  <c r="J2132" i="1"/>
  <c r="X2132" i="1" s="1"/>
  <c r="Y1575" i="3"/>
  <c r="J2108" i="1"/>
  <c r="E1228" i="1"/>
  <c r="E1252" i="1"/>
  <c r="S1252" i="1" s="1"/>
  <c r="T935" i="3"/>
  <c r="AQ1259" i="1"/>
  <c r="AQ2803" i="1"/>
  <c r="T2059" i="3"/>
  <c r="E2772" i="1"/>
  <c r="T2498" i="3"/>
  <c r="E3376" i="1"/>
  <c r="AQ3407" i="1"/>
  <c r="E1118" i="1"/>
  <c r="E1155" i="1" s="1"/>
  <c r="E1162" i="1" s="1"/>
  <c r="AQ1149" i="1"/>
  <c r="E1142" i="1"/>
  <c r="S1142" i="1" s="1"/>
  <c r="AQ2856" i="1"/>
  <c r="T2097" i="3"/>
  <c r="E2825" i="1"/>
  <c r="AQ1096" i="1"/>
  <c r="T817" i="3"/>
  <c r="E1065" i="1"/>
  <c r="E21" i="1"/>
  <c r="E58" i="1" s="1"/>
  <c r="AQ52" i="1"/>
  <c r="E8" i="1"/>
  <c r="E19" i="1"/>
  <c r="AQ50" i="1"/>
  <c r="E6" i="1"/>
  <c r="N954" i="1"/>
  <c r="AZ985" i="1"/>
  <c r="AC736" i="3"/>
  <c r="N3431" i="1"/>
  <c r="AZ3462" i="1"/>
  <c r="AC136" i="3"/>
  <c r="AZ160" i="1"/>
  <c r="N129" i="1"/>
  <c r="AZ656" i="1"/>
  <c r="AC497" i="3"/>
  <c r="N625" i="1"/>
  <c r="AZ1646" i="1"/>
  <c r="AC1217" i="3"/>
  <c r="N1615" i="1"/>
  <c r="AZ1647" i="1"/>
  <c r="AC1218" i="3"/>
  <c r="N1616" i="1"/>
  <c r="AZ3133" i="1"/>
  <c r="N3102" i="1"/>
  <c r="N3322" i="1"/>
  <c r="AZ3353" i="1"/>
  <c r="N3342" i="1"/>
  <c r="AB3342" i="1" s="1"/>
  <c r="AZ3349" i="1"/>
  <c r="N3318" i="1"/>
  <c r="AA1538" i="3"/>
  <c r="AX2087" i="1"/>
  <c r="L2056" i="1"/>
  <c r="W496" i="3"/>
  <c r="H624" i="1"/>
  <c r="AT655" i="1"/>
  <c r="AT657" i="1"/>
  <c r="W498" i="3"/>
  <c r="H626" i="1"/>
  <c r="H242" i="1"/>
  <c r="W219" i="3"/>
  <c r="AT273" i="1"/>
  <c r="H1341" i="1"/>
  <c r="H1378" i="1" s="1"/>
  <c r="H1385" i="1" s="1"/>
  <c r="AT1372" i="1"/>
  <c r="AT3020" i="1"/>
  <c r="H2989" i="1"/>
  <c r="H3026" i="1" s="1"/>
  <c r="H3033" i="1" s="1"/>
  <c r="AT2747" i="1"/>
  <c r="H2716" i="1"/>
  <c r="H2753" i="1" s="1"/>
  <c r="H2760" i="1" s="1"/>
  <c r="H733" i="1"/>
  <c r="W575" i="3"/>
  <c r="AT764" i="1"/>
  <c r="H757" i="1"/>
  <c r="V757" i="1" s="1"/>
  <c r="AT767" i="1"/>
  <c r="H736" i="1"/>
  <c r="W578" i="3"/>
  <c r="AT1589" i="1"/>
  <c r="H1582" i="1"/>
  <c r="V1582" i="1" s="1"/>
  <c r="H1558" i="1"/>
  <c r="W1175" i="3"/>
  <c r="AS2966" i="1"/>
  <c r="G2935" i="1"/>
  <c r="G2972" i="1" s="1"/>
  <c r="G2979" i="1" s="1"/>
  <c r="G1228" i="1"/>
  <c r="G1252" i="1"/>
  <c r="U1252" i="1" s="1"/>
  <c r="V935" i="3"/>
  <c r="AS1259" i="1"/>
  <c r="V937" i="3"/>
  <c r="AS1261" i="1"/>
  <c r="G1230" i="1"/>
  <c r="G406" i="1"/>
  <c r="AS437" i="1"/>
  <c r="V2295" i="3"/>
  <c r="G3122" i="1"/>
  <c r="U3122" i="1" s="1"/>
  <c r="AS3129" i="1"/>
  <c r="G3098" i="1"/>
  <c r="G3782" i="1"/>
  <c r="U3782" i="1" s="1"/>
  <c r="AS3789" i="1"/>
  <c r="G3758" i="1"/>
  <c r="G2827" i="1"/>
  <c r="V2099" i="3"/>
  <c r="AS2858" i="1"/>
  <c r="V2098" i="3"/>
  <c r="AS2857" i="1"/>
  <c r="G2826" i="1"/>
  <c r="AS3078" i="1"/>
  <c r="V2259" i="3"/>
  <c r="G3047" i="1"/>
  <c r="AR603" i="1"/>
  <c r="U459" i="3"/>
  <c r="F572" i="1"/>
  <c r="AR1866" i="1"/>
  <c r="F1835" i="1"/>
  <c r="F1872" i="1" s="1"/>
  <c r="F1879" i="1" s="1"/>
  <c r="U1376" i="3"/>
  <c r="AR1865" i="1"/>
  <c r="F1834" i="1"/>
  <c r="U816" i="3"/>
  <c r="AR1095" i="1"/>
  <c r="F1064" i="1"/>
  <c r="AR3240" i="1"/>
  <c r="U2376" i="3"/>
  <c r="F3209" i="1"/>
  <c r="AR3239" i="1"/>
  <c r="F3208" i="1"/>
  <c r="U2375" i="3"/>
  <c r="F3232" i="1"/>
  <c r="T3232" i="1" s="1"/>
  <c r="AR3350" i="1"/>
  <c r="F3319" i="1"/>
  <c r="U2456" i="3"/>
  <c r="U2219" i="3"/>
  <c r="AR3023" i="1"/>
  <c r="F2992" i="1"/>
  <c r="BA3735" i="1"/>
  <c r="O3704" i="1"/>
  <c r="AD1379" i="3"/>
  <c r="Z1375" i="3" s="1"/>
  <c r="O1837" i="1"/>
  <c r="BA1868" i="1"/>
  <c r="O2352" i="1"/>
  <c r="AC2352" i="1" s="1"/>
  <c r="AD1735" i="3"/>
  <c r="O2328" i="1"/>
  <c r="BA2359" i="1"/>
  <c r="O2331" i="1"/>
  <c r="AD1738" i="3"/>
  <c r="BA2362" i="1"/>
  <c r="BA2579" i="1"/>
  <c r="O2572" i="1"/>
  <c r="AC2572" i="1" s="1"/>
  <c r="O2548" i="1"/>
  <c r="O462" i="1"/>
  <c r="AD379" i="3"/>
  <c r="BA493" i="1"/>
  <c r="AD377" i="3"/>
  <c r="BA491" i="1"/>
  <c r="O460" i="1"/>
  <c r="O682" i="1"/>
  <c r="AD539" i="3"/>
  <c r="BA713" i="1"/>
  <c r="BA3297" i="1"/>
  <c r="O3266" i="1"/>
  <c r="BA3295" i="1"/>
  <c r="O3264" i="1"/>
  <c r="K3322" i="1"/>
  <c r="AW3353" i="1"/>
  <c r="AW3679" i="1"/>
  <c r="K3648" i="1"/>
  <c r="K3672" i="1"/>
  <c r="Y3672" i="1" s="1"/>
  <c r="K1449" i="1"/>
  <c r="AW1480" i="1"/>
  <c r="Z1096" i="3"/>
  <c r="Z1098" i="3"/>
  <c r="K1451" i="1"/>
  <c r="AW1482" i="1"/>
  <c r="AW544" i="1"/>
  <c r="K537" i="1"/>
  <c r="Y537" i="1" s="1"/>
  <c r="Z415" i="3"/>
  <c r="K513" i="1"/>
  <c r="K241" i="1"/>
  <c r="Z218" i="3"/>
  <c r="AW272" i="1"/>
  <c r="Z217" i="3"/>
  <c r="AW271" i="1"/>
  <c r="K240" i="1"/>
  <c r="K1559" i="1"/>
  <c r="AW1590" i="1"/>
  <c r="Z1176" i="3"/>
  <c r="Z1179" i="3"/>
  <c r="AW1593" i="1"/>
  <c r="K1562" i="1"/>
  <c r="J1228" i="1"/>
  <c r="AV1259" i="1"/>
  <c r="Y935" i="3"/>
  <c r="J1252" i="1"/>
  <c r="X1252" i="1" s="1"/>
  <c r="Y95" i="3"/>
  <c r="AV104" i="1"/>
  <c r="J73" i="1"/>
  <c r="J97" i="1"/>
  <c r="X97" i="1" s="1"/>
  <c r="AV106" i="1"/>
  <c r="Y97" i="3"/>
  <c r="J75" i="1"/>
  <c r="AV2527" i="1"/>
  <c r="J2496" i="1"/>
  <c r="Y656" i="3"/>
  <c r="J844" i="1"/>
  <c r="AV875" i="1"/>
  <c r="AV3353" i="1"/>
  <c r="AV435" i="1"/>
  <c r="J404" i="1"/>
  <c r="AV438" i="1"/>
  <c r="J407" i="1"/>
  <c r="Y139" i="3"/>
  <c r="J132" i="1"/>
  <c r="AV163" i="1"/>
  <c r="J131" i="1"/>
  <c r="AV162" i="1"/>
  <c r="Y138" i="3"/>
  <c r="AA1699" i="3"/>
  <c r="AX2308" i="1"/>
  <c r="L2277" i="1"/>
  <c r="AX1810" i="1"/>
  <c r="AA1336" i="3"/>
  <c r="L1779" i="1"/>
  <c r="AA1338" i="3"/>
  <c r="L1781" i="1"/>
  <c r="AX1812" i="1"/>
  <c r="AA57" i="3"/>
  <c r="AX51" i="1"/>
  <c r="L7" i="1"/>
  <c r="L20" i="1"/>
  <c r="L296" i="1"/>
  <c r="AX327" i="1"/>
  <c r="AA258" i="3"/>
  <c r="AX326" i="1"/>
  <c r="AA257" i="3"/>
  <c r="L295" i="1"/>
  <c r="AA418" i="3"/>
  <c r="L516" i="1"/>
  <c r="AX547" i="1"/>
  <c r="AA579" i="3"/>
  <c r="AX768" i="1"/>
  <c r="L737" i="1"/>
  <c r="AX987" i="1"/>
  <c r="L956" i="1"/>
  <c r="AA738" i="3"/>
  <c r="J1998" i="1"/>
  <c r="AV2029" i="1"/>
  <c r="J2022" i="1"/>
  <c r="X2022" i="1" s="1"/>
  <c r="Y1495" i="3"/>
  <c r="F1671" i="1"/>
  <c r="F1708" i="1" s="1"/>
  <c r="F1715" i="1" s="1"/>
  <c r="AR1702" i="1"/>
  <c r="AD1416" i="3"/>
  <c r="O1889" i="1"/>
  <c r="BA1920" i="1"/>
  <c r="BA1919" i="1"/>
  <c r="O1888" i="1"/>
  <c r="O1912" i="1"/>
  <c r="AC1912" i="1" s="1"/>
  <c r="AD1415" i="3"/>
  <c r="X1576" i="3"/>
  <c r="AU2140" i="1"/>
  <c r="I2109" i="1"/>
  <c r="T1459" i="3"/>
  <c r="E1947" i="1"/>
  <c r="AQ1978" i="1"/>
  <c r="D3031" i="1"/>
  <c r="P3031" i="1" s="1"/>
  <c r="P3024" i="1"/>
  <c r="D2481" i="1"/>
  <c r="P2481" i="1" s="1"/>
  <c r="P2474" i="1"/>
  <c r="AB1699" i="3"/>
  <c r="M2277" i="1"/>
  <c r="AY2308" i="1"/>
  <c r="M2493" i="1"/>
  <c r="AY2524" i="1"/>
  <c r="M2517" i="1"/>
  <c r="AA2517" i="1" s="1"/>
  <c r="M2494" i="1"/>
  <c r="AY2525" i="1"/>
  <c r="M2934" i="1"/>
  <c r="AY2965" i="1"/>
  <c r="AY2966" i="1"/>
  <c r="M2935" i="1"/>
  <c r="M3397" i="1"/>
  <c r="AA3397" i="1" s="1"/>
  <c r="M3373" i="1"/>
  <c r="AY3404" i="1"/>
  <c r="AA3816" i="1"/>
  <c r="AB1139" i="3"/>
  <c r="M1507" i="1"/>
  <c r="AY1538" i="1"/>
  <c r="M592" i="1"/>
  <c r="AA592" i="1" s="1"/>
  <c r="M568" i="1"/>
  <c r="AY599" i="1"/>
  <c r="AB455" i="3"/>
  <c r="AB457" i="3"/>
  <c r="AY601" i="1"/>
  <c r="M570" i="1"/>
  <c r="W1416" i="3"/>
  <c r="AT1920" i="1"/>
  <c r="H1889" i="1"/>
  <c r="AT1921" i="1"/>
  <c r="W1417" i="3"/>
  <c r="H1890" i="1"/>
  <c r="AQ766" i="1"/>
  <c r="T577" i="3"/>
  <c r="E735" i="1"/>
  <c r="AQ3350" i="1"/>
  <c r="E3319" i="1"/>
  <c r="T2456" i="3"/>
  <c r="T2457" i="3"/>
  <c r="AQ3351" i="1"/>
  <c r="E3320" i="1"/>
  <c r="T1175" i="3"/>
  <c r="E1558" i="1"/>
  <c r="AQ1589" i="1"/>
  <c r="E1582" i="1"/>
  <c r="S1582" i="1" s="1"/>
  <c r="T2018" i="3"/>
  <c r="AQ2747" i="1"/>
  <c r="E2716" i="1"/>
  <c r="E2713" i="1"/>
  <c r="T2015" i="3"/>
  <c r="E2737" i="1"/>
  <c r="S2737" i="1" s="1"/>
  <c r="AQ2744" i="1"/>
  <c r="E2328" i="1"/>
  <c r="E2352" i="1"/>
  <c r="S2352" i="1" s="1"/>
  <c r="AQ2359" i="1"/>
  <c r="T1735" i="3"/>
  <c r="T1097" i="3"/>
  <c r="AQ1481" i="1"/>
  <c r="E1450" i="1"/>
  <c r="T1096" i="3"/>
  <c r="AQ1480" i="1"/>
  <c r="E1449" i="1"/>
  <c r="AC1138" i="3"/>
  <c r="N1506" i="1"/>
  <c r="AZ1537" i="1"/>
  <c r="AC175" i="3"/>
  <c r="N207" i="1"/>
  <c r="AB207" i="1" s="1"/>
  <c r="AZ214" i="1"/>
  <c r="N183" i="1"/>
  <c r="AC177" i="3"/>
  <c r="AZ216" i="1"/>
  <c r="N185" i="1"/>
  <c r="AZ436" i="1"/>
  <c r="N405" i="1"/>
  <c r="AZ2746" i="1"/>
  <c r="N2715" i="1"/>
  <c r="N2717" i="1"/>
  <c r="AZ2748" i="1"/>
  <c r="AZ2965" i="1"/>
  <c r="N2934" i="1"/>
  <c r="N242" i="1"/>
  <c r="AZ273" i="1"/>
  <c r="AC219" i="3"/>
  <c r="AZ933" i="1"/>
  <c r="N902" i="1"/>
  <c r="AC699" i="3"/>
  <c r="AZ3076" i="1"/>
  <c r="N3045" i="1"/>
  <c r="AZ3074" i="1"/>
  <c r="N3043" i="1"/>
  <c r="N3067" i="1"/>
  <c r="AB3067" i="1" s="1"/>
  <c r="L1892" i="1"/>
  <c r="AX1923" i="1"/>
  <c r="AA1419" i="3"/>
  <c r="AT3350" i="1"/>
  <c r="W2456" i="3"/>
  <c r="H3319" i="1"/>
  <c r="W2655" i="3"/>
  <c r="H3593" i="1"/>
  <c r="H3617" i="1"/>
  <c r="V3617" i="1" s="1"/>
  <c r="AT3624" i="1"/>
  <c r="W1137" i="3"/>
  <c r="AT1536" i="1"/>
  <c r="H1505" i="1"/>
  <c r="W1139" i="3"/>
  <c r="AT1538" i="1"/>
  <c r="H1507" i="1"/>
  <c r="W1897" i="3"/>
  <c r="AT2581" i="1"/>
  <c r="H2550" i="1"/>
  <c r="AT3681" i="1"/>
  <c r="W2697" i="3"/>
  <c r="H3650" i="1"/>
  <c r="AT3682" i="1"/>
  <c r="W2698" i="3"/>
  <c r="H3651" i="1"/>
  <c r="AT2635" i="1"/>
  <c r="H2604" i="1"/>
  <c r="H2641" i="1" s="1"/>
  <c r="H2648" i="1" s="1"/>
  <c r="AN300" i="12"/>
  <c r="AN336" i="12"/>
  <c r="AR2086" i="1"/>
  <c r="F2055" i="1"/>
  <c r="F2092" i="1" s="1"/>
  <c r="F2099" i="1" s="1"/>
  <c r="AQ300" i="12"/>
  <c r="AQ336" i="12"/>
  <c r="D116" i="1"/>
  <c r="P116" i="1" s="1"/>
  <c r="P109" i="1"/>
  <c r="D2591" i="1"/>
  <c r="P2591" i="1" s="1"/>
  <c r="P2584" i="1"/>
  <c r="D446" i="1"/>
  <c r="P446" i="1" s="1"/>
  <c r="P439" i="1"/>
  <c r="AU657" i="1"/>
  <c r="X498" i="3"/>
  <c r="I626" i="1"/>
  <c r="I2606" i="1"/>
  <c r="X1938" i="3"/>
  <c r="AU2637" i="1"/>
  <c r="AA3813" i="1"/>
  <c r="AY51" i="1"/>
  <c r="AB57" i="3"/>
  <c r="M7" i="1"/>
  <c r="M20" i="1"/>
  <c r="AY324" i="1"/>
  <c r="M293" i="1"/>
  <c r="M317" i="1"/>
  <c r="AA317" i="1" s="1"/>
  <c r="AB255" i="3"/>
  <c r="AB418" i="3"/>
  <c r="AY547" i="1"/>
  <c r="M516" i="1"/>
  <c r="AY544" i="1"/>
  <c r="AB415" i="3"/>
  <c r="M513" i="1"/>
  <c r="M537" i="1"/>
  <c r="AA537" i="1" s="1"/>
  <c r="AY764" i="1"/>
  <c r="M757" i="1"/>
  <c r="AA757" i="1" s="1"/>
  <c r="AB575" i="3"/>
  <c r="M733" i="1"/>
  <c r="AB737" i="3"/>
  <c r="AY986" i="1"/>
  <c r="M955" i="1"/>
  <c r="M957" i="1"/>
  <c r="AB739" i="3"/>
  <c r="AY988" i="1"/>
  <c r="AB899" i="3"/>
  <c r="AY1208" i="1"/>
  <c r="M1177" i="1"/>
  <c r="AY1645" i="1"/>
  <c r="M1614" i="1"/>
  <c r="AB1216" i="3"/>
  <c r="M1613" i="1"/>
  <c r="AB1215" i="3"/>
  <c r="AY1644" i="1"/>
  <c r="M1637" i="1"/>
  <c r="AA1637" i="1" s="1"/>
  <c r="AY2250" i="1"/>
  <c r="M2219" i="1"/>
  <c r="AB1656" i="3"/>
  <c r="AP1920" i="1"/>
  <c r="D1889" i="1"/>
  <c r="S1416" i="3"/>
  <c r="AY1922" i="1"/>
  <c r="M1891" i="1"/>
  <c r="AB1418" i="3"/>
  <c r="AB1415" i="3"/>
  <c r="M1888" i="1"/>
  <c r="AY1919" i="1"/>
  <c r="M1912" i="1"/>
  <c r="AA1912" i="1" s="1"/>
  <c r="S2459" i="3"/>
  <c r="AP3353" i="1"/>
  <c r="D3322" i="1"/>
  <c r="P3353" i="1"/>
  <c r="P3347" i="1" s="1"/>
  <c r="D3263" i="1"/>
  <c r="S2415" i="3"/>
  <c r="D3287" i="1"/>
  <c r="AP3294" i="1"/>
  <c r="P3294" i="1"/>
  <c r="P3288" i="1" s="1"/>
  <c r="D1341" i="1"/>
  <c r="S1018" i="3"/>
  <c r="AP1372" i="1"/>
  <c r="D1342" i="1"/>
  <c r="S1019" i="3"/>
  <c r="AP1373" i="1"/>
  <c r="P1373" i="1"/>
  <c r="P1367" i="1" s="1"/>
  <c r="AP1866" i="1"/>
  <c r="D1835" i="1"/>
  <c r="D1872" i="1" s="1"/>
  <c r="S1379" i="3"/>
  <c r="D1837" i="1"/>
  <c r="AP1868" i="1"/>
  <c r="P1868" i="1"/>
  <c r="P1862" i="1" s="1"/>
  <c r="S2255" i="3"/>
  <c r="D3043" i="1"/>
  <c r="D3067" i="1"/>
  <c r="AP3074" i="1"/>
  <c r="P3074" i="1"/>
  <c r="P3068" i="1" s="1"/>
  <c r="D3484" i="1"/>
  <c r="AP3515" i="1"/>
  <c r="S2576" i="3"/>
  <c r="R3814" i="1"/>
  <c r="S616" i="3"/>
  <c r="AP820" i="1"/>
  <c r="D789" i="1"/>
  <c r="AW2142" i="1"/>
  <c r="K2111" i="1"/>
  <c r="Z1578" i="3"/>
  <c r="AC1455" i="3"/>
  <c r="AZ1974" i="1"/>
  <c r="N1967" i="1"/>
  <c r="AB1967" i="1" s="1"/>
  <c r="N1943" i="1"/>
  <c r="AC1457" i="3"/>
  <c r="AZ1976" i="1"/>
  <c r="N1945" i="1"/>
  <c r="I2549" i="1"/>
  <c r="X1896" i="3"/>
  <c r="AU2580" i="1"/>
  <c r="E3046" i="1"/>
  <c r="T2258" i="3"/>
  <c r="AQ3077" i="1"/>
  <c r="T1857" i="3"/>
  <c r="AQ2526" i="1"/>
  <c r="E2495" i="1"/>
  <c r="E2494" i="1"/>
  <c r="AQ2525" i="1"/>
  <c r="T1856" i="3"/>
  <c r="E624" i="1"/>
  <c r="AQ655" i="1"/>
  <c r="N1448" i="1"/>
  <c r="AC1095" i="3"/>
  <c r="AZ1479" i="1"/>
  <c r="N1472" i="1"/>
  <c r="AB1472" i="1" s="1"/>
  <c r="AZ2472" i="1"/>
  <c r="N2441" i="1"/>
  <c r="N2442" i="1"/>
  <c r="AZ2473" i="1"/>
  <c r="N682" i="1"/>
  <c r="AC539" i="3"/>
  <c r="AZ713" i="1"/>
  <c r="AZ712" i="1"/>
  <c r="AC538" i="3"/>
  <c r="N681" i="1"/>
  <c r="N2607" i="1"/>
  <c r="AZ2638" i="1"/>
  <c r="N3267" i="1"/>
  <c r="AZ3298" i="1"/>
  <c r="AZ3297" i="1"/>
  <c r="N3266" i="1"/>
  <c r="AZ1373" i="1"/>
  <c r="N1342" i="1"/>
  <c r="AC1019" i="3"/>
  <c r="AX1700" i="1"/>
  <c r="AA1256" i="3"/>
  <c r="L1669" i="1"/>
  <c r="L1692" i="1"/>
  <c r="Z1692" i="1" s="1"/>
  <c r="L1668" i="1"/>
  <c r="AA1255" i="3"/>
  <c r="AX1699" i="1"/>
  <c r="W655" i="3"/>
  <c r="H843" i="1"/>
  <c r="H867" i="1"/>
  <c r="V867" i="1" s="1"/>
  <c r="AT874" i="1"/>
  <c r="H847" i="1"/>
  <c r="AT878" i="1"/>
  <c r="W659" i="3"/>
  <c r="W179" i="3"/>
  <c r="AT218" i="1"/>
  <c r="H187" i="1"/>
  <c r="H2277" i="1"/>
  <c r="W1699" i="3"/>
  <c r="AT2308" i="1"/>
  <c r="AT3404" i="1"/>
  <c r="H3373" i="1"/>
  <c r="W2495" i="3"/>
  <c r="H3397" i="1"/>
  <c r="V3397" i="1" s="1"/>
  <c r="W255" i="3"/>
  <c r="H293" i="1"/>
  <c r="AT324" i="1"/>
  <c r="H317" i="1"/>
  <c r="V317" i="1" s="1"/>
  <c r="W538" i="3"/>
  <c r="AT712" i="1"/>
  <c r="H681" i="1"/>
  <c r="AT710" i="1"/>
  <c r="H679" i="1"/>
  <c r="W536" i="3"/>
  <c r="G2494" i="1"/>
  <c r="AS2525" i="1"/>
  <c r="V1856" i="3"/>
  <c r="U3816" i="1"/>
  <c r="V2619" i="3"/>
  <c r="G3542" i="1"/>
  <c r="AS3573" i="1"/>
  <c r="G3597" i="1"/>
  <c r="V2659" i="3"/>
  <c r="AS3628" i="1"/>
  <c r="V2456" i="3"/>
  <c r="G3319" i="1"/>
  <c r="AS3350" i="1"/>
  <c r="AS2361" i="1"/>
  <c r="V1737" i="3"/>
  <c r="G2330" i="1"/>
  <c r="AS658" i="1"/>
  <c r="G627" i="1"/>
  <c r="U2136" i="3"/>
  <c r="AR2910" i="1"/>
  <c r="F2879" i="1"/>
  <c r="AR2911" i="1"/>
  <c r="U2137" i="3"/>
  <c r="F2880" i="1"/>
  <c r="U499" i="3"/>
  <c r="F627" i="1"/>
  <c r="AR658" i="1"/>
  <c r="F1393" i="1"/>
  <c r="F1430" i="1" s="1"/>
  <c r="F1437" i="1" s="1"/>
  <c r="AR1424" i="1"/>
  <c r="F1417" i="1"/>
  <c r="T1417" i="1" s="1"/>
  <c r="F2439" i="1"/>
  <c r="AR2470" i="1"/>
  <c r="AR2746" i="1"/>
  <c r="U2017" i="3"/>
  <c r="F2715" i="1"/>
  <c r="U2018" i="3"/>
  <c r="F2716" i="1"/>
  <c r="AR2747" i="1"/>
  <c r="U735" i="3"/>
  <c r="AR984" i="1"/>
  <c r="F953" i="1"/>
  <c r="F977" i="1"/>
  <c r="T977" i="1" s="1"/>
  <c r="AR3572" i="1"/>
  <c r="U2618" i="3"/>
  <c r="F3541" i="1"/>
  <c r="F3539" i="1"/>
  <c r="U2616" i="3"/>
  <c r="AR3570" i="1"/>
  <c r="O1779" i="1"/>
  <c r="AD1336" i="3"/>
  <c r="BA1810" i="1"/>
  <c r="BA2746" i="1"/>
  <c r="O2715" i="1"/>
  <c r="BA2528" i="1"/>
  <c r="O2497" i="1"/>
  <c r="O2493" i="1"/>
  <c r="BA2524" i="1"/>
  <c r="O2517" i="1"/>
  <c r="AC2517" i="1" s="1"/>
  <c r="O2771" i="1"/>
  <c r="BA2802" i="1"/>
  <c r="BA3020" i="1"/>
  <c r="O2989" i="1"/>
  <c r="O3486" i="1"/>
  <c r="BA3517" i="1"/>
  <c r="O3487" i="1"/>
  <c r="BA3518" i="1"/>
  <c r="K2167" i="1"/>
  <c r="Z1619" i="3"/>
  <c r="AW2198" i="1"/>
  <c r="AW159" i="1"/>
  <c r="K152" i="1"/>
  <c r="Y152" i="1" s="1"/>
  <c r="Z135" i="3"/>
  <c r="K128" i="1"/>
  <c r="AW163" i="1"/>
  <c r="K132" i="1"/>
  <c r="Z139" i="3"/>
  <c r="Z1776" i="3"/>
  <c r="K2384" i="1"/>
  <c r="AW2415" i="1"/>
  <c r="AW2964" i="1"/>
  <c r="K2957" i="1"/>
  <c r="Y2957" i="1" s="1"/>
  <c r="K2933" i="1"/>
  <c r="K1286" i="1"/>
  <c r="Z978" i="3"/>
  <c r="AW1317" i="1"/>
  <c r="AW874" i="1"/>
  <c r="Z655" i="3"/>
  <c r="K843" i="1"/>
  <c r="K867" i="1"/>
  <c r="Y867" i="1" s="1"/>
  <c r="Z658" i="3"/>
  <c r="K846" i="1"/>
  <c r="AW877" i="1"/>
  <c r="AW2583" i="1"/>
  <c r="K2552" i="1"/>
  <c r="AW1040" i="1"/>
  <c r="K1009" i="1"/>
  <c r="Z776" i="3"/>
  <c r="J3507" i="1"/>
  <c r="X3507" i="1" s="1"/>
  <c r="AV3514" i="1"/>
  <c r="J3483" i="1"/>
  <c r="AV2635" i="1"/>
  <c r="J2604" i="1"/>
  <c r="AV2638" i="1"/>
  <c r="J2607" i="1"/>
  <c r="J3264" i="1"/>
  <c r="AV3295" i="1"/>
  <c r="J1393" i="1"/>
  <c r="Y1055" i="3"/>
  <c r="J1417" i="1"/>
  <c r="X1417" i="1" s="1"/>
  <c r="AV1424" i="1"/>
  <c r="Y1057" i="3"/>
  <c r="AV1426" i="1"/>
  <c r="J1395" i="1"/>
  <c r="J513" i="1"/>
  <c r="Y415" i="3"/>
  <c r="AV544" i="1"/>
  <c r="J537" i="1"/>
  <c r="X537" i="1" s="1"/>
  <c r="Y857" i="3"/>
  <c r="AV1151" i="1"/>
  <c r="J1120" i="1"/>
  <c r="AA1017" i="3"/>
  <c r="AX1371" i="1"/>
  <c r="L1340" i="1"/>
  <c r="AA1019" i="3"/>
  <c r="L1342" i="1"/>
  <c r="AX1373" i="1"/>
  <c r="AX1646" i="1"/>
  <c r="AA1217" i="3"/>
  <c r="L1615" i="1"/>
  <c r="AA1616" i="3"/>
  <c r="L2164" i="1"/>
  <c r="AX2195" i="1"/>
  <c r="AX2194" i="1"/>
  <c r="L2163" i="1"/>
  <c r="AA1615" i="3"/>
  <c r="L2187" i="1"/>
  <c r="Z2187" i="1" s="1"/>
  <c r="L2384" i="1"/>
  <c r="AX2415" i="1"/>
  <c r="AA1776" i="3"/>
  <c r="AX2638" i="1"/>
  <c r="L2607" i="1"/>
  <c r="L2847" i="1"/>
  <c r="Z2847" i="1" s="1"/>
  <c r="L2823" i="1"/>
  <c r="AX2854" i="1"/>
  <c r="AX3077" i="1"/>
  <c r="L3046" i="1"/>
  <c r="L3267" i="1"/>
  <c r="AX3298" i="1"/>
  <c r="AR1976" i="1"/>
  <c r="U1457" i="3"/>
  <c r="F1945" i="1"/>
  <c r="U1455" i="3"/>
  <c r="AR1974" i="1"/>
  <c r="F1967" i="1"/>
  <c r="T1967" i="1" s="1"/>
  <c r="F1943" i="1"/>
  <c r="O1946" i="1"/>
  <c r="BA1977" i="1"/>
  <c r="AD1458" i="3"/>
  <c r="E2057" i="1"/>
  <c r="T1539" i="3"/>
  <c r="T1534" i="3" s="1"/>
  <c r="AQ2088" i="1"/>
  <c r="AQ2086" i="1"/>
  <c r="E2055" i="1"/>
  <c r="E2092" i="1" s="1"/>
  <c r="E2099" i="1" s="1"/>
  <c r="AP2031" i="1"/>
  <c r="S1497" i="3"/>
  <c r="D2000" i="1"/>
  <c r="AP2032" i="1"/>
  <c r="S1498" i="3"/>
  <c r="D2001" i="1"/>
  <c r="D3727" i="1"/>
  <c r="AP3734" i="1"/>
  <c r="S2735" i="3"/>
  <c r="D3703" i="1"/>
  <c r="P3734" i="1"/>
  <c r="P3728" i="1" s="1"/>
  <c r="AP3680" i="1"/>
  <c r="S2696" i="3"/>
  <c r="D3649" i="1"/>
  <c r="AP3683" i="1"/>
  <c r="D3652" i="1"/>
  <c r="S2699" i="3"/>
  <c r="P3683" i="1"/>
  <c r="P3677" i="1" s="1"/>
  <c r="S977" i="3"/>
  <c r="AP1316" i="1"/>
  <c r="D1285" i="1"/>
  <c r="D2627" i="1"/>
  <c r="D2603" i="1"/>
  <c r="S1935" i="3"/>
  <c r="AP2634" i="1"/>
  <c r="P2634" i="1"/>
  <c r="P2628" i="1" s="1"/>
  <c r="AP3463" i="1"/>
  <c r="P3463" i="1"/>
  <c r="P3457" i="1" s="1"/>
  <c r="S2539" i="3"/>
  <c r="D3432" i="1"/>
  <c r="AP3461" i="1"/>
  <c r="S2537" i="3"/>
  <c r="D3430" i="1"/>
  <c r="AP159" i="1"/>
  <c r="D152" i="1"/>
  <c r="D128" i="1"/>
  <c r="S135" i="3"/>
  <c r="P159" i="1"/>
  <c r="P153" i="1" s="1"/>
  <c r="D132" i="1"/>
  <c r="S139" i="3"/>
  <c r="AP163" i="1"/>
  <c r="P163" i="1"/>
  <c r="P157" i="1" s="1"/>
  <c r="I514" i="1"/>
  <c r="AU545" i="1"/>
  <c r="X416" i="3"/>
  <c r="X415" i="3"/>
  <c r="AU544" i="1"/>
  <c r="I513" i="1"/>
  <c r="I537" i="1"/>
  <c r="W537" i="1" s="1"/>
  <c r="X1658" i="3"/>
  <c r="AU2252" i="1"/>
  <c r="I2221" i="1"/>
  <c r="X1695" i="3"/>
  <c r="AU2304" i="1"/>
  <c r="I2297" i="1"/>
  <c r="W2297" i="1" s="1"/>
  <c r="I2273" i="1"/>
  <c r="AU2305" i="1"/>
  <c r="X1696" i="3"/>
  <c r="I2274" i="1"/>
  <c r="X1217" i="3"/>
  <c r="AU1646" i="1"/>
  <c r="I1615" i="1"/>
  <c r="I2328" i="1"/>
  <c r="AU2359" i="1"/>
  <c r="X1735" i="3"/>
  <c r="I2352" i="1"/>
  <c r="W2352" i="1" s="1"/>
  <c r="AU711" i="1"/>
  <c r="X537" i="3"/>
  <c r="I680" i="1"/>
  <c r="M3209" i="1"/>
  <c r="AY3240" i="1"/>
  <c r="AY3241" i="1"/>
  <c r="M3210" i="1"/>
  <c r="AY3682" i="1"/>
  <c r="M3651" i="1"/>
  <c r="M3452" i="1"/>
  <c r="AA3452" i="1" s="1"/>
  <c r="AY3459" i="1"/>
  <c r="M3428" i="1"/>
  <c r="M3432" i="1"/>
  <c r="AY3463" i="1"/>
  <c r="M3727" i="1"/>
  <c r="AA3727" i="1" s="1"/>
  <c r="AY3734" i="1"/>
  <c r="M3703" i="1"/>
  <c r="Z697" i="3"/>
  <c r="AW931" i="1"/>
  <c r="K900" i="1"/>
  <c r="AX3571" i="1"/>
  <c r="L3540" i="1"/>
  <c r="AX490" i="1"/>
  <c r="L459" i="1"/>
  <c r="AA376" i="3"/>
  <c r="AX493" i="1"/>
  <c r="L462" i="1"/>
  <c r="AA379" i="3"/>
  <c r="D2878" i="1"/>
  <c r="AP2909" i="1"/>
  <c r="S2135" i="3"/>
  <c r="D2902" i="1"/>
  <c r="P2909" i="1"/>
  <c r="P2903" i="1" s="1"/>
  <c r="S2297" i="3"/>
  <c r="AP3131" i="1"/>
  <c r="D3100" i="1"/>
  <c r="Y3815" i="1"/>
  <c r="AW1699" i="1"/>
  <c r="Z1255" i="3"/>
  <c r="K1668" i="1"/>
  <c r="K1692" i="1"/>
  <c r="Y1692" i="1" s="1"/>
  <c r="X936" i="3"/>
  <c r="AU1260" i="1"/>
  <c r="I1229" i="1"/>
  <c r="E317" i="1"/>
  <c r="S317" i="1" s="1"/>
  <c r="E293" i="1"/>
  <c r="E330" i="1" s="1"/>
  <c r="E337" i="1" s="1"/>
  <c r="AQ324" i="1"/>
  <c r="AQ327" i="1"/>
  <c r="E296" i="1"/>
  <c r="E333" i="1" s="1"/>
  <c r="E340" i="1" s="1"/>
  <c r="E3432" i="1"/>
  <c r="AQ3463" i="1"/>
  <c r="T2539" i="3"/>
  <c r="AC1376" i="3"/>
  <c r="AZ1865" i="1"/>
  <c r="N1834" i="1"/>
  <c r="AC1375" i="3"/>
  <c r="AZ1864" i="1"/>
  <c r="N1833" i="1"/>
  <c r="N1857" i="1"/>
  <c r="AB1857" i="1" s="1"/>
  <c r="AC975" i="3"/>
  <c r="N1307" i="1"/>
  <c r="AB1307" i="1" s="1"/>
  <c r="N1283" i="1"/>
  <c r="AZ1314" i="1"/>
  <c r="AT3187" i="1"/>
  <c r="H3156" i="1"/>
  <c r="H3193" i="1" s="1"/>
  <c r="H3200" i="1" s="1"/>
  <c r="AT107" i="1"/>
  <c r="H76" i="1"/>
  <c r="H113" i="1" s="1"/>
  <c r="H120" i="1" s="1"/>
  <c r="W2418" i="3"/>
  <c r="H3266" i="1"/>
  <c r="AT3297" i="1"/>
  <c r="G459" i="1"/>
  <c r="V376" i="3"/>
  <c r="AS490" i="1"/>
  <c r="V379" i="3"/>
  <c r="AS493" i="1"/>
  <c r="G462" i="1"/>
  <c r="G1614" i="1"/>
  <c r="AS1645" i="1"/>
  <c r="V1216" i="3"/>
  <c r="U179" i="3"/>
  <c r="AR218" i="1"/>
  <c r="F187" i="1"/>
  <c r="AR215" i="1"/>
  <c r="U176" i="3"/>
  <c r="F184" i="1"/>
  <c r="U1736" i="3"/>
  <c r="F2329" i="1"/>
  <c r="AR2360" i="1"/>
  <c r="AD258" i="3"/>
  <c r="O296" i="1"/>
  <c r="BA327" i="1"/>
  <c r="O293" i="1"/>
  <c r="BA324" i="1"/>
  <c r="AD255" i="3"/>
  <c r="O317" i="1"/>
  <c r="AC317" i="1" s="1"/>
  <c r="BA3628" i="1"/>
  <c r="O3597" i="1"/>
  <c r="AW1534" i="1"/>
  <c r="K1503" i="1"/>
  <c r="K1527" i="1"/>
  <c r="Y1527" i="1" s="1"/>
  <c r="Z1135" i="3"/>
  <c r="AW1535" i="1"/>
  <c r="Z1136" i="3"/>
  <c r="K1504" i="1"/>
  <c r="J1287" i="1"/>
  <c r="Y979" i="3"/>
  <c r="AV1318" i="1"/>
  <c r="Y177" i="3"/>
  <c r="AV216" i="1"/>
  <c r="J185" i="1"/>
  <c r="J183" i="1"/>
  <c r="AV214" i="1"/>
  <c r="Y175" i="3"/>
  <c r="J207" i="1"/>
  <c r="X207" i="1" s="1"/>
  <c r="Y1377" i="3"/>
  <c r="AV1866" i="1"/>
  <c r="J1835" i="1"/>
  <c r="L2549" i="1"/>
  <c r="AX2580" i="1"/>
  <c r="L2552" i="1"/>
  <c r="AX2583" i="1"/>
  <c r="AX3461" i="1"/>
  <c r="L3430" i="1"/>
  <c r="AU3792" i="1"/>
  <c r="I3761" i="1"/>
  <c r="M1008" i="1"/>
  <c r="AY1039" i="1"/>
  <c r="AB775" i="3"/>
  <c r="M1032" i="1"/>
  <c r="AA1032" i="1" s="1"/>
  <c r="M1011" i="1"/>
  <c r="AB778" i="3"/>
  <c r="AY1042" i="1"/>
  <c r="AB1175" i="3"/>
  <c r="M1558" i="1"/>
  <c r="AY1589" i="1"/>
  <c r="M1582" i="1"/>
  <c r="AA1582" i="1" s="1"/>
  <c r="D1326" i="1"/>
  <c r="P1326" i="1" s="1"/>
  <c r="P1319" i="1"/>
  <c r="E2261" i="1"/>
  <c r="P2261" i="1" s="1"/>
  <c r="P2254" i="1"/>
  <c r="E61" i="1"/>
  <c r="P61" i="1" s="1"/>
  <c r="P54" i="1"/>
  <c r="S1296" i="3"/>
  <c r="AP1755" i="1"/>
  <c r="D1724" i="1"/>
  <c r="M1998" i="1"/>
  <c r="AY2029" i="1"/>
  <c r="AB1495" i="3"/>
  <c r="M2022" i="1"/>
  <c r="AA2022" i="1" s="1"/>
  <c r="D513" i="1"/>
  <c r="AP544" i="1"/>
  <c r="S415" i="3"/>
  <c r="D537" i="1"/>
  <c r="P544" i="1"/>
  <c r="P538" i="1" s="1"/>
  <c r="D1582" i="1"/>
  <c r="S1175" i="3"/>
  <c r="D1558" i="1"/>
  <c r="AP1589" i="1"/>
  <c r="P1589" i="1"/>
  <c r="P1583" i="1" s="1"/>
  <c r="AP1592" i="1"/>
  <c r="S1178" i="3"/>
  <c r="D1561" i="1"/>
  <c r="S456" i="3"/>
  <c r="D569" i="1"/>
  <c r="AP600" i="1"/>
  <c r="S459" i="3"/>
  <c r="AP603" i="1"/>
  <c r="D572" i="1"/>
  <c r="P603" i="1"/>
  <c r="P597" i="1" s="1"/>
  <c r="D294" i="1"/>
  <c r="S256" i="3"/>
  <c r="AP325" i="1"/>
  <c r="S1857" i="3"/>
  <c r="AP2526" i="1"/>
  <c r="D2495" i="1"/>
  <c r="AP2196" i="1"/>
  <c r="S1617" i="3"/>
  <c r="D2165" i="1"/>
  <c r="AP3571" i="1"/>
  <c r="S2617" i="3"/>
  <c r="D3540" i="1"/>
  <c r="D3542" i="1"/>
  <c r="S2619" i="3"/>
  <c r="AP3573" i="1"/>
  <c r="P3573" i="1"/>
  <c r="P3567" i="1" s="1"/>
  <c r="Z1535" i="3"/>
  <c r="K2053" i="1"/>
  <c r="AW2084" i="1"/>
  <c r="K2077" i="1"/>
  <c r="Y2077" i="1" s="1"/>
  <c r="AC1295" i="3"/>
  <c r="N1747" i="1"/>
  <c r="AB1747" i="1" s="1"/>
  <c r="AZ1754" i="1"/>
  <c r="N1723" i="1"/>
  <c r="AC1297" i="3"/>
  <c r="AZ1756" i="1"/>
  <c r="N1725" i="1"/>
  <c r="AU2196" i="1"/>
  <c r="X1617" i="3"/>
  <c r="I2165" i="1"/>
  <c r="AU2197" i="1"/>
  <c r="X1618" i="3"/>
  <c r="I2166" i="1"/>
  <c r="X1098" i="3"/>
  <c r="AU1482" i="1"/>
  <c r="I1451" i="1"/>
  <c r="AU436" i="1"/>
  <c r="I405" i="1"/>
  <c r="AU438" i="1"/>
  <c r="I407" i="1"/>
  <c r="I183" i="1"/>
  <c r="X175" i="3"/>
  <c r="AU214" i="1"/>
  <c r="I207" i="1"/>
  <c r="W207" i="1" s="1"/>
  <c r="H1566" i="3"/>
  <c r="H2145" i="1"/>
  <c r="H1568" i="3"/>
  <c r="H2147" i="1"/>
  <c r="AS765" i="1"/>
  <c r="G734" i="1"/>
  <c r="V576" i="3"/>
  <c r="G956" i="1"/>
  <c r="AS987" i="1"/>
  <c r="V738" i="3"/>
  <c r="G293" i="1"/>
  <c r="AS324" i="1"/>
  <c r="G317" i="1"/>
  <c r="U317" i="1" s="1"/>
  <c r="V255" i="3"/>
  <c r="V256" i="3"/>
  <c r="AS325" i="1"/>
  <c r="G294" i="1"/>
  <c r="V216" i="3"/>
  <c r="AS270" i="1"/>
  <c r="G239" i="1"/>
  <c r="AS1589" i="1"/>
  <c r="G1558" i="1"/>
  <c r="G1582" i="1"/>
  <c r="U1582" i="1" s="1"/>
  <c r="V1175" i="3"/>
  <c r="G1562" i="1"/>
  <c r="AS1593" i="1"/>
  <c r="V1179" i="3"/>
  <c r="AS1317" i="1"/>
  <c r="G1286" i="1"/>
  <c r="U2536" i="3"/>
  <c r="F3429" i="1"/>
  <c r="AR3460" i="1"/>
  <c r="U2338" i="3"/>
  <c r="AR3187" i="1"/>
  <c r="F3156" i="1"/>
  <c r="AR3188" i="1"/>
  <c r="U2339" i="3"/>
  <c r="F3157" i="1"/>
  <c r="AR2581" i="1"/>
  <c r="U1897" i="3"/>
  <c r="F2550" i="1"/>
  <c r="U859" i="3"/>
  <c r="F1122" i="1"/>
  <c r="AR1153" i="1"/>
  <c r="F1118" i="1"/>
  <c r="F1155" i="1" s="1"/>
  <c r="F1162" i="1" s="1"/>
  <c r="AR1149" i="1"/>
  <c r="F1142" i="1"/>
  <c r="T1142" i="1" s="1"/>
  <c r="AR161" i="1"/>
  <c r="F130" i="1"/>
  <c r="F167" i="1" s="1"/>
  <c r="F174" i="1" s="1"/>
  <c r="F241" i="1"/>
  <c r="F278" i="1" s="1"/>
  <c r="F285" i="1" s="1"/>
  <c r="AR272" i="1"/>
  <c r="AR271" i="1"/>
  <c r="F240" i="1"/>
  <c r="F277" i="1" s="1"/>
  <c r="F284" i="1" s="1"/>
  <c r="F2934" i="1"/>
  <c r="U2176" i="3"/>
  <c r="AR2965" i="1"/>
  <c r="BA3239" i="1"/>
  <c r="O3208" i="1"/>
  <c r="O3232" i="1"/>
  <c r="AC3232" i="1" s="1"/>
  <c r="O351" i="1"/>
  <c r="BA382" i="1"/>
  <c r="BA380" i="1"/>
  <c r="O349" i="1"/>
  <c r="BA159" i="1"/>
  <c r="O128" i="1"/>
  <c r="AD135" i="3"/>
  <c r="O152" i="1"/>
  <c r="AC152" i="1" s="1"/>
  <c r="AD615" i="3"/>
  <c r="O812" i="1"/>
  <c r="AC812" i="1" s="1"/>
  <c r="O788" i="1"/>
  <c r="BA819" i="1"/>
  <c r="BA823" i="1"/>
  <c r="O792" i="1"/>
  <c r="AD619" i="3"/>
  <c r="O956" i="1"/>
  <c r="BA987" i="1"/>
  <c r="AD738" i="3"/>
  <c r="AD979" i="3"/>
  <c r="BA1318" i="1"/>
  <c r="O1287" i="1"/>
  <c r="K3707" i="1"/>
  <c r="AW3738" i="1"/>
  <c r="AW3737" i="1"/>
  <c r="K3706" i="1"/>
  <c r="Z1337" i="3"/>
  <c r="AW1811" i="1"/>
  <c r="K1780" i="1"/>
  <c r="AW3078" i="1"/>
  <c r="K3047" i="1"/>
  <c r="AW3074" i="1"/>
  <c r="K3043" i="1"/>
  <c r="K3067" i="1"/>
  <c r="Y3067" i="1" s="1"/>
  <c r="K788" i="1"/>
  <c r="K812" i="1"/>
  <c r="Y812" i="1" s="1"/>
  <c r="Z615" i="3"/>
  <c r="AW819" i="1"/>
  <c r="K2881" i="1"/>
  <c r="AW2912" i="1"/>
  <c r="AV2473" i="1"/>
  <c r="J2442" i="1"/>
  <c r="Y775" i="3"/>
  <c r="AV1039" i="1"/>
  <c r="J1032" i="1"/>
  <c r="X1032" i="1" s="1"/>
  <c r="J1008" i="1"/>
  <c r="J1009" i="1"/>
  <c r="Y776" i="3"/>
  <c r="AV1040" i="1"/>
  <c r="AV1373" i="1"/>
  <c r="J1342" i="1"/>
  <c r="Y1019" i="3"/>
  <c r="Y1617" i="3"/>
  <c r="AV2196" i="1"/>
  <c r="J2165" i="1"/>
  <c r="J2163" i="1"/>
  <c r="J2187" i="1"/>
  <c r="X2187" i="1" s="1"/>
  <c r="Y1615" i="3"/>
  <c r="AV2194" i="1"/>
  <c r="J3649" i="1"/>
  <c r="AV3680" i="1"/>
  <c r="Y1656" i="3"/>
  <c r="AV2250" i="1"/>
  <c r="J2219" i="1"/>
  <c r="Y1179" i="3"/>
  <c r="J1562" i="1"/>
  <c r="AV1593" i="1"/>
  <c r="AV3570" i="1"/>
  <c r="J3539" i="1"/>
  <c r="J3542" i="1"/>
  <c r="AV3573" i="1"/>
  <c r="L239" i="1"/>
  <c r="AX270" i="1"/>
  <c r="AA216" i="3"/>
  <c r="AA539" i="3"/>
  <c r="AX713" i="1"/>
  <c r="L682" i="1"/>
  <c r="AP2139" i="1"/>
  <c r="D2132" i="1"/>
  <c r="D2108" i="1"/>
  <c r="P2139" i="1"/>
  <c r="P2133" i="1" s="1"/>
  <c r="D954" i="1"/>
  <c r="S736" i="3"/>
  <c r="AP985" i="1"/>
  <c r="AP984" i="1"/>
  <c r="D953" i="1"/>
  <c r="D977" i="1"/>
  <c r="S735" i="3"/>
  <c r="P984" i="1"/>
  <c r="P978" i="1" s="1"/>
  <c r="AP216" i="1"/>
  <c r="D185" i="1"/>
  <c r="D222" i="1" s="1"/>
  <c r="AP217" i="1"/>
  <c r="D186" i="1"/>
  <c r="S178" i="3"/>
  <c r="AU3131" i="1"/>
  <c r="X2297" i="3"/>
  <c r="I3100" i="1"/>
  <c r="T2136" i="3"/>
  <c r="AQ2910" i="1"/>
  <c r="E2879" i="1"/>
  <c r="N1393" i="1"/>
  <c r="N1417" i="1"/>
  <c r="AB1417" i="1" s="1"/>
  <c r="AZ1424" i="1"/>
  <c r="AC1055" i="3"/>
  <c r="N1394" i="1"/>
  <c r="AC1056" i="3"/>
  <c r="AZ1425" i="1"/>
  <c r="AC819" i="3"/>
  <c r="N1067" i="1"/>
  <c r="AZ1098" i="1"/>
  <c r="AT383" i="1"/>
  <c r="H352" i="1"/>
  <c r="AT380" i="1"/>
  <c r="H349" i="1"/>
  <c r="AT3075" i="1"/>
  <c r="H3044" i="1"/>
  <c r="H3081" i="1" s="1"/>
  <c r="AS711" i="1"/>
  <c r="V537" i="3"/>
  <c r="G680" i="1"/>
  <c r="AS713" i="1"/>
  <c r="G682" i="1"/>
  <c r="V539" i="3"/>
  <c r="F2662" i="1"/>
  <c r="AR2693" i="1"/>
  <c r="U1979" i="3"/>
  <c r="U1616" i="3"/>
  <c r="AR2195" i="1"/>
  <c r="F2164" i="1"/>
  <c r="U1617" i="3"/>
  <c r="AR2196" i="1"/>
  <c r="F2165" i="1"/>
  <c r="BA1373" i="1"/>
  <c r="O1342" i="1"/>
  <c r="AD1019" i="3"/>
  <c r="BA1041" i="1"/>
  <c r="AD777" i="3"/>
  <c r="O1010" i="1"/>
  <c r="AW3791" i="1"/>
  <c r="K3760" i="1"/>
  <c r="K1173" i="1"/>
  <c r="AW1204" i="1"/>
  <c r="Z895" i="3"/>
  <c r="K1197" i="1"/>
  <c r="Y1197" i="1" s="1"/>
  <c r="X3814" i="1"/>
  <c r="AV3462" i="1"/>
  <c r="J3431" i="1"/>
  <c r="AV3459" i="1"/>
  <c r="J3428" i="1"/>
  <c r="J3452" i="1"/>
  <c r="X3452" i="1" s="1"/>
  <c r="AA1137" i="3"/>
  <c r="AX1536" i="1"/>
  <c r="L1505" i="1"/>
  <c r="AX3023" i="1"/>
  <c r="L2992" i="1"/>
  <c r="AD1535" i="3"/>
  <c r="O2077" i="1"/>
  <c r="AC2077" i="1" s="1"/>
  <c r="O2053" i="1"/>
  <c r="BA2084" i="1"/>
  <c r="AU381" i="1"/>
  <c r="I350" i="1"/>
  <c r="M372" i="1"/>
  <c r="AA372" i="1" s="1"/>
  <c r="AY379" i="1"/>
  <c r="M348" i="1"/>
  <c r="AY381" i="1"/>
  <c r="M350" i="1"/>
  <c r="P3361" i="1"/>
  <c r="Y1417" i="3"/>
  <c r="AV1921" i="1"/>
  <c r="J1890" i="1"/>
  <c r="E572" i="1"/>
  <c r="AQ603" i="1"/>
  <c r="T459" i="3"/>
  <c r="E569" i="1"/>
  <c r="T456" i="3"/>
  <c r="AQ600" i="1"/>
  <c r="E3486" i="1"/>
  <c r="T2578" i="3"/>
  <c r="AQ3517" i="1"/>
  <c r="W1457" i="3"/>
  <c r="AT1976" i="1"/>
  <c r="H1945" i="1"/>
  <c r="AT1978" i="1"/>
  <c r="W1459" i="3"/>
  <c r="H1947" i="1"/>
  <c r="T1335" i="3"/>
  <c r="E1778" i="1"/>
  <c r="E1802" i="1"/>
  <c r="S1802" i="1" s="1"/>
  <c r="AQ1809" i="1"/>
  <c r="T1337" i="3"/>
  <c r="AQ1811" i="1"/>
  <c r="E1780" i="1"/>
  <c r="AQ548" i="1"/>
  <c r="E517" i="1"/>
  <c r="T419" i="3"/>
  <c r="AQ106" i="1"/>
  <c r="T97" i="3"/>
  <c r="E75" i="1"/>
  <c r="AQ2635" i="1"/>
  <c r="T1936" i="3"/>
  <c r="E2604" i="1"/>
  <c r="AQ2307" i="1"/>
  <c r="E2276" i="1"/>
  <c r="E2313" i="1" s="1"/>
  <c r="AQ3682" i="1"/>
  <c r="E3651" i="1"/>
  <c r="T2698" i="3"/>
  <c r="T2696" i="3"/>
  <c r="AQ3680" i="1"/>
  <c r="E3649" i="1"/>
  <c r="E2438" i="1"/>
  <c r="E2462" i="1"/>
  <c r="S2462" i="1" s="1"/>
  <c r="AQ2469" i="1"/>
  <c r="N3758" i="1"/>
  <c r="AZ3789" i="1"/>
  <c r="N3782" i="1"/>
  <c r="AB3782" i="1" s="1"/>
  <c r="AZ3793" i="1"/>
  <c r="N3762" i="1"/>
  <c r="AZ50" i="1"/>
  <c r="AC56" i="3"/>
  <c r="N19" i="1"/>
  <c r="N6" i="1"/>
  <c r="AB3813" i="1"/>
  <c r="N737" i="1"/>
  <c r="AZ768" i="1"/>
  <c r="AC579" i="3"/>
  <c r="AZ3021" i="1"/>
  <c r="N2990" i="1"/>
  <c r="N2988" i="1"/>
  <c r="AZ3019" i="1"/>
  <c r="N3012" i="1"/>
  <c r="AB3012" i="1" s="1"/>
  <c r="N2552" i="1"/>
  <c r="AZ2583" i="1"/>
  <c r="N3208" i="1"/>
  <c r="AZ3239" i="1"/>
  <c r="N3232" i="1"/>
  <c r="AB3232" i="1" s="1"/>
  <c r="AZ3243" i="1"/>
  <c r="N3212" i="1"/>
  <c r="N3707" i="1"/>
  <c r="AZ3738" i="1"/>
  <c r="L1724" i="1"/>
  <c r="AX1755" i="1"/>
  <c r="AA1296" i="3"/>
  <c r="AX1756" i="1"/>
  <c r="AA1297" i="3"/>
  <c r="L1725" i="1"/>
  <c r="AT2470" i="1"/>
  <c r="H2439" i="1"/>
  <c r="H21" i="1"/>
  <c r="AT52" i="1"/>
  <c r="AT2857" i="1"/>
  <c r="H2826" i="1"/>
  <c r="H2863" i="1" s="1"/>
  <c r="H2870" i="1" s="1"/>
  <c r="H2827" i="1"/>
  <c r="H2864" i="1" s="1"/>
  <c r="H2871" i="1" s="1"/>
  <c r="AT2858" i="1"/>
  <c r="AT3462" i="1"/>
  <c r="H3431" i="1"/>
  <c r="W2538" i="3"/>
  <c r="AT3460" i="1"/>
  <c r="W2536" i="3"/>
  <c r="H3429" i="1"/>
  <c r="AT492" i="1"/>
  <c r="W378" i="3"/>
  <c r="H461" i="1"/>
  <c r="AS2085" i="1"/>
  <c r="V1536" i="3"/>
  <c r="G2054" i="1"/>
  <c r="G2057" i="1"/>
  <c r="AS2088" i="1"/>
  <c r="V1539" i="3"/>
  <c r="AS548" i="1"/>
  <c r="G517" i="1"/>
  <c r="V419" i="3"/>
  <c r="V417" i="3"/>
  <c r="AS546" i="1"/>
  <c r="G515" i="1"/>
  <c r="G3648" i="1"/>
  <c r="V2695" i="3"/>
  <c r="G3672" i="1"/>
  <c r="U3672" i="1" s="1"/>
  <c r="AS3679" i="1"/>
  <c r="G2163" i="1"/>
  <c r="V1615" i="3"/>
  <c r="AS2194" i="1"/>
  <c r="G2187" i="1"/>
  <c r="U2187" i="1" s="1"/>
  <c r="V1616" i="3"/>
  <c r="AS2195" i="1"/>
  <c r="G2164" i="1"/>
  <c r="AS1098" i="1"/>
  <c r="G1067" i="1"/>
  <c r="V819" i="3"/>
  <c r="U1096" i="3"/>
  <c r="AR1480" i="1"/>
  <c r="F1449" i="1"/>
  <c r="F3507" i="1"/>
  <c r="T3507" i="1" s="1"/>
  <c r="F3483" i="1"/>
  <c r="U2575" i="3"/>
  <c r="AR3514" i="1"/>
  <c r="AR3516" i="1"/>
  <c r="U2577" i="3"/>
  <c r="F3485" i="1"/>
  <c r="AR50" i="1"/>
  <c r="F19" i="1"/>
  <c r="F6" i="1"/>
  <c r="F21" i="1"/>
  <c r="AR52" i="1"/>
  <c r="F8" i="1"/>
  <c r="AR1591" i="1"/>
  <c r="U1177" i="3"/>
  <c r="F1560" i="1"/>
  <c r="AR3130" i="1"/>
  <c r="U2296" i="3"/>
  <c r="F3099" i="1"/>
  <c r="AR3132" i="1"/>
  <c r="F3101" i="1"/>
  <c r="U2298" i="3"/>
  <c r="U1218" i="3"/>
  <c r="AR1647" i="1"/>
  <c r="F1616" i="1"/>
  <c r="F348" i="1"/>
  <c r="AR379" i="1"/>
  <c r="F372" i="1"/>
  <c r="T372" i="1" s="1"/>
  <c r="T3816" i="1"/>
  <c r="BA3459" i="1"/>
  <c r="O3428" i="1"/>
  <c r="O3452" i="1"/>
  <c r="AC3452" i="1" s="1"/>
  <c r="BA3460" i="1"/>
  <c r="O3429" i="1"/>
  <c r="AD1217" i="3"/>
  <c r="BA1646" i="1"/>
  <c r="O1615" i="1"/>
  <c r="BA2692" i="1"/>
  <c r="O2661" i="1"/>
  <c r="O2659" i="1"/>
  <c r="BA2690" i="1"/>
  <c r="BA2472" i="1"/>
  <c r="O2441" i="1"/>
  <c r="O3122" i="1"/>
  <c r="AC3122" i="1" s="1"/>
  <c r="BA3129" i="1"/>
  <c r="O3098" i="1"/>
  <c r="BA600" i="1"/>
  <c r="AD456" i="3"/>
  <c r="O569" i="1"/>
  <c r="AD935" i="3"/>
  <c r="BA1259" i="1"/>
  <c r="O1228" i="1"/>
  <c r="O1252" i="1"/>
  <c r="AC1252" i="1" s="1"/>
  <c r="O184" i="1"/>
  <c r="BA215" i="1"/>
  <c r="AD176" i="3"/>
  <c r="AW2744" i="1"/>
  <c r="K2713" i="1"/>
  <c r="K2737" i="1"/>
  <c r="Y2737" i="1" s="1"/>
  <c r="K2714" i="1"/>
  <c r="AW2745" i="1"/>
  <c r="AW2799" i="1"/>
  <c r="K2768" i="1"/>
  <c r="K2792" i="1"/>
  <c r="Y2792" i="1" s="1"/>
  <c r="AW2472" i="1"/>
  <c r="K2441" i="1"/>
  <c r="AW2470" i="1"/>
  <c r="K2439" i="1"/>
  <c r="AW1424" i="1"/>
  <c r="K1393" i="1"/>
  <c r="K1417" i="1"/>
  <c r="Y1417" i="1" s="1"/>
  <c r="Z1055" i="3"/>
  <c r="AW1153" i="1"/>
  <c r="K1122" i="1"/>
  <c r="Z859" i="3"/>
  <c r="AW1152" i="1"/>
  <c r="Z858" i="3"/>
  <c r="K1121" i="1"/>
  <c r="K3212" i="1"/>
  <c r="AW3243" i="1"/>
  <c r="AW3240" i="1"/>
  <c r="K3209" i="1"/>
  <c r="J899" i="1"/>
  <c r="Y696" i="3"/>
  <c r="AV930" i="1"/>
  <c r="Y695" i="3"/>
  <c r="AV929" i="1"/>
  <c r="J898" i="1"/>
  <c r="J922" i="1"/>
  <c r="X922" i="1" s="1"/>
  <c r="AV1206" i="1"/>
  <c r="Y897" i="3"/>
  <c r="J1175" i="1"/>
  <c r="AV2306" i="1"/>
  <c r="Y1697" i="3"/>
  <c r="J2275" i="1"/>
  <c r="AV3789" i="1"/>
  <c r="J3782" i="1"/>
  <c r="X3782" i="1" s="1"/>
  <c r="J3758" i="1"/>
  <c r="J2878" i="1"/>
  <c r="J2902" i="1"/>
  <c r="X2902" i="1" s="1"/>
  <c r="AV2909" i="1"/>
  <c r="AV2912" i="1"/>
  <c r="J2881" i="1"/>
  <c r="AV1645" i="1"/>
  <c r="J1614" i="1"/>
  <c r="Y1216" i="3"/>
  <c r="J2937" i="1"/>
  <c r="AV2968" i="1"/>
  <c r="J2933" i="1"/>
  <c r="AV2964" i="1"/>
  <c r="J2957" i="1"/>
  <c r="X2957" i="1" s="1"/>
  <c r="L3651" i="1"/>
  <c r="AX3682" i="1"/>
  <c r="L1559" i="1"/>
  <c r="AX1590" i="1"/>
  <c r="AA1176" i="3"/>
  <c r="AX1593" i="1"/>
  <c r="L1562" i="1"/>
  <c r="AA1179" i="3"/>
  <c r="L403" i="1"/>
  <c r="AX434" i="1"/>
  <c r="L427" i="1"/>
  <c r="Z427" i="1" s="1"/>
  <c r="AA177" i="3"/>
  <c r="AX216" i="1"/>
  <c r="L185" i="1"/>
  <c r="AX875" i="1"/>
  <c r="AA656" i="3"/>
  <c r="L844" i="1"/>
  <c r="AA497" i="3"/>
  <c r="AX656" i="1"/>
  <c r="L625" i="1"/>
  <c r="AX658" i="1"/>
  <c r="AA499" i="3"/>
  <c r="L627" i="1"/>
  <c r="L1283" i="1"/>
  <c r="AA975" i="3"/>
  <c r="AX1314" i="1"/>
  <c r="L1307" i="1"/>
  <c r="Z1307" i="1" s="1"/>
  <c r="AA817" i="3"/>
  <c r="AX1096" i="1"/>
  <c r="L1065" i="1"/>
  <c r="AR2031" i="1"/>
  <c r="F2000" i="1"/>
  <c r="F2037" i="1" s="1"/>
  <c r="F2044" i="1" s="1"/>
  <c r="AD1256" i="3"/>
  <c r="BA1700" i="1"/>
  <c r="O1669" i="1"/>
  <c r="E1889" i="1"/>
  <c r="AQ1920" i="1"/>
  <c r="AL300" i="12"/>
  <c r="AL336" i="12"/>
  <c r="D1601" i="1"/>
  <c r="P1601" i="1" s="1"/>
  <c r="P1594" i="1"/>
  <c r="I845" i="3"/>
  <c r="I884" i="3" s="1"/>
  <c r="AB1777" i="3"/>
  <c r="AY2416" i="1"/>
  <c r="M2385" i="1"/>
  <c r="M3047" i="1"/>
  <c r="AY3078" i="1"/>
  <c r="M3044" i="1"/>
  <c r="AY3075" i="1"/>
  <c r="AY2856" i="1"/>
  <c r="M2825" i="1"/>
  <c r="AY3516" i="1"/>
  <c r="M3485" i="1"/>
  <c r="M3264" i="1"/>
  <c r="AY3295" i="1"/>
  <c r="M1394" i="1"/>
  <c r="AB1056" i="3"/>
  <c r="AY1425" i="1"/>
  <c r="AY104" i="1"/>
  <c r="AB95" i="3"/>
  <c r="M97" i="1"/>
  <c r="AA97" i="1" s="1"/>
  <c r="M73" i="1"/>
  <c r="AT2084" i="1"/>
  <c r="H2053" i="1"/>
  <c r="W1535" i="3"/>
  <c r="H2077" i="1"/>
  <c r="V2077" i="1" s="1"/>
  <c r="AQ984" i="1"/>
  <c r="T735" i="3"/>
  <c r="E977" i="1"/>
  <c r="S977" i="1" s="1"/>
  <c r="E953" i="1"/>
  <c r="T737" i="3"/>
  <c r="AQ986" i="1"/>
  <c r="E955" i="1"/>
  <c r="AQ1372" i="1"/>
  <c r="E1341" i="1"/>
  <c r="T1018" i="3"/>
  <c r="AQ383" i="1"/>
  <c r="E352" i="1"/>
  <c r="AQ379" i="1"/>
  <c r="E348" i="1"/>
  <c r="E372" i="1"/>
  <c r="S372" i="1" s="1"/>
  <c r="E1504" i="1"/>
  <c r="AQ1535" i="1"/>
  <c r="T1136" i="3"/>
  <c r="AQ1207" i="1"/>
  <c r="T898" i="3"/>
  <c r="E1176" i="1"/>
  <c r="T899" i="3"/>
  <c r="AQ1208" i="1"/>
  <c r="E1177" i="1"/>
  <c r="AQ3793" i="1"/>
  <c r="E3762" i="1"/>
  <c r="AQ2581" i="1"/>
  <c r="T1897" i="3"/>
  <c r="E2550" i="1"/>
  <c r="T1896" i="3"/>
  <c r="AQ2580" i="1"/>
  <c r="E2549" i="1"/>
  <c r="AC257" i="3"/>
  <c r="AZ326" i="1"/>
  <c r="N295" i="1"/>
  <c r="AZ324" i="1"/>
  <c r="N317" i="1"/>
  <c r="AB317" i="1" s="1"/>
  <c r="N293" i="1"/>
  <c r="AC255" i="3"/>
  <c r="N2166" i="1"/>
  <c r="AZ2197" i="1"/>
  <c r="AC1618" i="3"/>
  <c r="AZ2855" i="1"/>
  <c r="N2824" i="1"/>
  <c r="AZ2858" i="1"/>
  <c r="N2827" i="1"/>
  <c r="AZ3625" i="1"/>
  <c r="N3594" i="1"/>
  <c r="AZ823" i="1"/>
  <c r="AC619" i="3"/>
  <c r="N792" i="1"/>
  <c r="AB3814" i="1"/>
  <c r="AC779" i="3"/>
  <c r="N1012" i="1"/>
  <c r="AZ1043" i="1"/>
  <c r="AC1339" i="3"/>
  <c r="AZ1813" i="1"/>
  <c r="N1782" i="1"/>
  <c r="AC1337" i="3"/>
  <c r="AZ1811" i="1"/>
  <c r="N1780" i="1"/>
  <c r="Z1495" i="3"/>
  <c r="AW2029" i="1"/>
  <c r="K2022" i="1"/>
  <c r="Y2022" i="1" s="1"/>
  <c r="K1998" i="1"/>
  <c r="H3486" i="1"/>
  <c r="H3523" i="1" s="1"/>
  <c r="H3530" i="1" s="1"/>
  <c r="AT3517" i="1"/>
  <c r="AT3515" i="1"/>
  <c r="H3484" i="1"/>
  <c r="AT1151" i="1"/>
  <c r="H1120" i="1"/>
  <c r="H1157" i="1" s="1"/>
  <c r="H1164" i="1" s="1"/>
  <c r="W1655" i="3"/>
  <c r="H2218" i="1"/>
  <c r="H2242" i="1"/>
  <c r="V2242" i="1" s="1"/>
  <c r="AT2249" i="1"/>
  <c r="AT3735" i="1"/>
  <c r="H3704" i="1"/>
  <c r="H3741" i="1" s="1"/>
  <c r="H3748" i="1" s="1"/>
  <c r="W2298" i="3"/>
  <c r="H3101" i="1"/>
  <c r="AT3132" i="1"/>
  <c r="AT3239" i="1"/>
  <c r="H3232" i="1"/>
  <c r="V3232" i="1" s="1"/>
  <c r="H3208" i="1"/>
  <c r="AT3240" i="1"/>
  <c r="H3209" i="1"/>
  <c r="H3246" i="1" s="1"/>
  <c r="W2376" i="3"/>
  <c r="AT2197" i="1"/>
  <c r="H2166" i="1"/>
  <c r="W1618" i="3"/>
  <c r="H1011" i="1"/>
  <c r="AT1042" i="1"/>
  <c r="W778" i="3"/>
  <c r="W775" i="3"/>
  <c r="AT1039" i="1"/>
  <c r="H1008" i="1"/>
  <c r="H1032" i="1"/>
  <c r="V1032" i="1" s="1"/>
  <c r="AR1922" i="1"/>
  <c r="U1418" i="3"/>
  <c r="F1891" i="1"/>
  <c r="AR1920" i="1"/>
  <c r="F1889" i="1"/>
  <c r="U1416" i="3"/>
  <c r="O1727" i="1"/>
  <c r="BA1758" i="1"/>
  <c r="AD1299" i="3"/>
  <c r="D941" i="1"/>
  <c r="P941" i="1" s="1"/>
  <c r="P934" i="1"/>
  <c r="AU491" i="1"/>
  <c r="X377" i="3"/>
  <c r="I460" i="1"/>
  <c r="AU3294" i="1"/>
  <c r="X2415" i="3"/>
  <c r="I3263" i="1"/>
  <c r="I3287" i="1"/>
  <c r="W3287" i="1" s="1"/>
  <c r="I3267" i="1"/>
  <c r="AU3298" i="1"/>
  <c r="X2419" i="3"/>
  <c r="AU3514" i="1"/>
  <c r="I3483" i="1"/>
  <c r="X2575" i="3"/>
  <c r="I3507" i="1"/>
  <c r="W3507" i="1" s="1"/>
  <c r="X135" i="3"/>
  <c r="I152" i="1"/>
  <c r="W152" i="1" s="1"/>
  <c r="I128" i="1"/>
  <c r="AU159" i="1"/>
  <c r="AB177" i="3"/>
  <c r="AY216" i="1"/>
  <c r="M185" i="1"/>
  <c r="AY217" i="1"/>
  <c r="M186" i="1"/>
  <c r="AB178" i="3"/>
  <c r="AY877" i="1"/>
  <c r="AB658" i="3"/>
  <c r="M846" i="1"/>
  <c r="AB499" i="3"/>
  <c r="M627" i="1"/>
  <c r="AY658" i="1"/>
  <c r="M623" i="1"/>
  <c r="M647" i="1"/>
  <c r="AA647" i="1" s="1"/>
  <c r="AB495" i="3"/>
  <c r="AY654" i="1"/>
  <c r="AB975" i="3"/>
  <c r="M1307" i="1"/>
  <c r="AA1307" i="1" s="1"/>
  <c r="AY1314" i="1"/>
  <c r="M1283" i="1"/>
  <c r="AY1097" i="1"/>
  <c r="AB818" i="3"/>
  <c r="M1066" i="1"/>
  <c r="M1064" i="1"/>
  <c r="AB816" i="3"/>
  <c r="AY1095" i="1"/>
  <c r="AB138" i="3"/>
  <c r="AY162" i="1"/>
  <c r="M131" i="1"/>
  <c r="M1833" i="1"/>
  <c r="M1857" i="1"/>
  <c r="AA1857" i="1" s="1"/>
  <c r="AY1864" i="1"/>
  <c r="AB1375" i="3"/>
  <c r="M2792" i="1"/>
  <c r="AA2792" i="1" s="1"/>
  <c r="M2768" i="1"/>
  <c r="AY2799" i="1"/>
  <c r="AU1921" i="1"/>
  <c r="X1417" i="3"/>
  <c r="I1890" i="1"/>
  <c r="D1672" i="1"/>
  <c r="S1259" i="3"/>
  <c r="AP1703" i="1"/>
  <c r="AB1577" i="3"/>
  <c r="AY2141" i="1"/>
  <c r="M2110" i="1"/>
  <c r="AB1578" i="3"/>
  <c r="AY2142" i="1"/>
  <c r="M2111" i="1"/>
  <c r="AP2966" i="1"/>
  <c r="S2177" i="3"/>
  <c r="D2935" i="1"/>
  <c r="S2176" i="3"/>
  <c r="AP2965" i="1"/>
  <c r="D2934" i="1"/>
  <c r="S1218" i="3"/>
  <c r="AP1647" i="1"/>
  <c r="D1616" i="1"/>
  <c r="S2017" i="3"/>
  <c r="AP2746" i="1"/>
  <c r="D2715" i="1"/>
  <c r="D2713" i="1"/>
  <c r="AP2744" i="1"/>
  <c r="S2015" i="3"/>
  <c r="D2737" i="1"/>
  <c r="P2744" i="1"/>
  <c r="P2738" i="1" s="1"/>
  <c r="D1449" i="1"/>
  <c r="S1096" i="3"/>
  <c r="AP1480" i="1"/>
  <c r="D1008" i="1"/>
  <c r="AP1039" i="1"/>
  <c r="D1032" i="1"/>
  <c r="S775" i="3"/>
  <c r="P1039" i="1"/>
  <c r="P1033" i="1" s="1"/>
  <c r="AP3242" i="1"/>
  <c r="S2378" i="3"/>
  <c r="D3211" i="1"/>
  <c r="AW1976" i="1"/>
  <c r="Z1457" i="3"/>
  <c r="K1945" i="1"/>
  <c r="K1944" i="1"/>
  <c r="Z1456" i="3"/>
  <c r="AW1975" i="1"/>
  <c r="AC1497" i="3"/>
  <c r="AZ2031" i="1"/>
  <c r="N2000" i="1"/>
  <c r="X899" i="3"/>
  <c r="AU1208" i="1"/>
  <c r="I1177" i="1"/>
  <c r="V1414" i="3"/>
  <c r="T2216" i="3"/>
  <c r="E2989" i="1"/>
  <c r="AQ3020" i="1"/>
  <c r="E899" i="1"/>
  <c r="T696" i="3"/>
  <c r="AQ930" i="1"/>
  <c r="T697" i="3"/>
  <c r="AQ931" i="1"/>
  <c r="E900" i="1"/>
  <c r="AQ3736" i="1"/>
  <c r="T2737" i="3"/>
  <c r="E3705" i="1"/>
  <c r="E3212" i="1"/>
  <c r="T2379" i="3"/>
  <c r="AQ3243" i="1"/>
  <c r="AZ3516" i="1"/>
  <c r="N3485" i="1"/>
  <c r="AZ2359" i="1"/>
  <c r="AC1735" i="3"/>
  <c r="N2328" i="1"/>
  <c r="N2352" i="1"/>
  <c r="AB2352" i="1" s="1"/>
  <c r="AZ2363" i="1"/>
  <c r="AC1739" i="3"/>
  <c r="N2332" i="1"/>
  <c r="N348" i="1"/>
  <c r="AZ379" i="1"/>
  <c r="N372" i="1"/>
  <c r="AB372" i="1" s="1"/>
  <c r="AZ603" i="1"/>
  <c r="AC459" i="3"/>
  <c r="N572" i="1"/>
  <c r="AZ3683" i="1"/>
  <c r="N3652" i="1"/>
  <c r="AZ3186" i="1"/>
  <c r="N3155" i="1"/>
  <c r="N3157" i="1"/>
  <c r="AZ3188" i="1"/>
  <c r="N3374" i="1"/>
  <c r="AZ3405" i="1"/>
  <c r="AX2139" i="1"/>
  <c r="L2108" i="1"/>
  <c r="AA1575" i="3"/>
  <c r="L2132" i="1"/>
  <c r="Z2132" i="1" s="1"/>
  <c r="AT2802" i="1"/>
  <c r="H2771" i="1"/>
  <c r="H2808" i="1" s="1"/>
  <c r="H2815" i="1" s="1"/>
  <c r="AT1316" i="1"/>
  <c r="H1285" i="1"/>
  <c r="H1322" i="1" s="1"/>
  <c r="H1329" i="1" s="1"/>
  <c r="W455" i="3"/>
  <c r="H568" i="1"/>
  <c r="H592" i="1"/>
  <c r="V592" i="1" s="1"/>
  <c r="AT599" i="1"/>
  <c r="AT602" i="1"/>
  <c r="H571" i="1"/>
  <c r="W458" i="3"/>
  <c r="W699" i="3"/>
  <c r="H902" i="1"/>
  <c r="AT933" i="1"/>
  <c r="H812" i="1"/>
  <c r="V812" i="1" s="1"/>
  <c r="AT819" i="1"/>
  <c r="H788" i="1"/>
  <c r="H825" i="1" s="1"/>
  <c r="H832" i="1" s="1"/>
  <c r="H6" i="1"/>
  <c r="AT820" i="1"/>
  <c r="H789" i="1"/>
  <c r="W616" i="3"/>
  <c r="W1057" i="3"/>
  <c r="AT1426" i="1"/>
  <c r="H1395" i="1"/>
  <c r="H3539" i="1"/>
  <c r="AT3570" i="1"/>
  <c r="W2616" i="3"/>
  <c r="AT3573" i="1"/>
  <c r="H3542" i="1"/>
  <c r="W2619" i="3"/>
  <c r="W1779" i="3"/>
  <c r="AT2418" i="1"/>
  <c r="H2387" i="1"/>
  <c r="V1297" i="3"/>
  <c r="AS1756" i="1"/>
  <c r="G1725" i="1"/>
  <c r="G1727" i="1"/>
  <c r="V1299" i="3"/>
  <c r="AS1758" i="1"/>
  <c r="AS2636" i="1"/>
  <c r="G2605" i="1"/>
  <c r="G2642" i="1" s="1"/>
  <c r="G2649" i="1" s="1"/>
  <c r="AS1481" i="1"/>
  <c r="V1097" i="3"/>
  <c r="G1450" i="1"/>
  <c r="AS1483" i="1"/>
  <c r="V1099" i="3"/>
  <c r="G1452" i="1"/>
  <c r="V1379" i="3"/>
  <c r="AS1868" i="1"/>
  <c r="G1837" i="1"/>
  <c r="V2415" i="3"/>
  <c r="AS3294" i="1"/>
  <c r="G3287" i="1"/>
  <c r="U3287" i="1" s="1"/>
  <c r="G3263" i="1"/>
  <c r="V2417" i="3"/>
  <c r="AS3296" i="1"/>
  <c r="G3265" i="1"/>
  <c r="V2539" i="3"/>
  <c r="AS3463" i="1"/>
  <c r="G3432" i="1"/>
  <c r="AS2911" i="1"/>
  <c r="V2137" i="3"/>
  <c r="G2880" i="1"/>
  <c r="G1342" i="1"/>
  <c r="AS1373" i="1"/>
  <c r="V1019" i="3"/>
  <c r="AR2306" i="1"/>
  <c r="F2275" i="1"/>
  <c r="F2312" i="1" s="1"/>
  <c r="F2319" i="1" s="1"/>
  <c r="AR2305" i="1"/>
  <c r="F2274" i="1"/>
  <c r="U1696" i="3"/>
  <c r="U1938" i="3"/>
  <c r="F2606" i="1"/>
  <c r="AR2637" i="1"/>
  <c r="AR1535" i="1"/>
  <c r="F1504" i="1"/>
  <c r="U1136" i="3"/>
  <c r="U1139" i="3"/>
  <c r="AR1538" i="1"/>
  <c r="F1507" i="1"/>
  <c r="U899" i="3"/>
  <c r="F1177" i="1"/>
  <c r="AR1208" i="1"/>
  <c r="U418" i="3"/>
  <c r="AR547" i="1"/>
  <c r="F516" i="1"/>
  <c r="F514" i="1"/>
  <c r="AR545" i="1"/>
  <c r="U416" i="3"/>
  <c r="U578" i="3"/>
  <c r="F736" i="1"/>
  <c r="AR767" i="1"/>
  <c r="AR2250" i="1"/>
  <c r="F2219" i="1"/>
  <c r="F2256" i="1" s="1"/>
  <c r="F2263" i="1" s="1"/>
  <c r="AR2251" i="1"/>
  <c r="F2220" i="1"/>
  <c r="F2257" i="1" s="1"/>
  <c r="F2264" i="1" s="1"/>
  <c r="AR877" i="1"/>
  <c r="F846" i="1"/>
  <c r="F883" i="1" s="1"/>
  <c r="AD1616" i="3"/>
  <c r="O2164" i="1"/>
  <c r="BA2195" i="1"/>
  <c r="AC3815" i="1"/>
  <c r="O2383" i="1"/>
  <c r="BA2414" i="1"/>
  <c r="O2407" i="1"/>
  <c r="AC2407" i="1" s="1"/>
  <c r="AD1775" i="3"/>
  <c r="O2627" i="1"/>
  <c r="AC2627" i="1" s="1"/>
  <c r="O2603" i="1"/>
  <c r="BA2634" i="1"/>
  <c r="BA2638" i="1"/>
  <c r="O2607" i="1"/>
  <c r="BA1153" i="1"/>
  <c r="AD859" i="3"/>
  <c r="O1122" i="1"/>
  <c r="O2878" i="1"/>
  <c r="O2902" i="1"/>
  <c r="AC2902" i="1" s="1"/>
  <c r="BA2909" i="1"/>
  <c r="O3542" i="1"/>
  <c r="BA3573" i="1"/>
  <c r="AW2690" i="1"/>
  <c r="K2659" i="1"/>
  <c r="K404" i="1"/>
  <c r="AW435" i="1"/>
  <c r="K2493" i="1"/>
  <c r="K2517" i="1"/>
  <c r="Y2517" i="1" s="1"/>
  <c r="AW2524" i="1"/>
  <c r="Y3816" i="1"/>
  <c r="AW599" i="1"/>
  <c r="K568" i="1"/>
  <c r="K592" i="1"/>
  <c r="Y592" i="1" s="1"/>
  <c r="Z455" i="3"/>
  <c r="K1231" i="1"/>
  <c r="AW1262" i="1"/>
  <c r="Z938" i="3"/>
  <c r="Z935" i="3"/>
  <c r="K1228" i="1"/>
  <c r="AW1259" i="1"/>
  <c r="K1252" i="1"/>
  <c r="Y1252" i="1" s="1"/>
  <c r="AW3406" i="1"/>
  <c r="K3375" i="1"/>
  <c r="K19" i="1"/>
  <c r="AW50" i="1"/>
  <c r="Z56" i="3"/>
  <c r="K6" i="1"/>
  <c r="Z58" i="3"/>
  <c r="K21" i="1"/>
  <c r="AW52" i="1"/>
  <c r="K8" i="1"/>
  <c r="J3208" i="1"/>
  <c r="X3232" i="1"/>
  <c r="AV3239" i="1"/>
  <c r="AV3241" i="1"/>
  <c r="J3210" i="1"/>
  <c r="J3047" i="1"/>
  <c r="AV3078" i="1"/>
  <c r="AV49" i="1"/>
  <c r="J18" i="1"/>
  <c r="J42" i="1"/>
  <c r="Y55" i="3"/>
  <c r="AV2579" i="1"/>
  <c r="J2548" i="1"/>
  <c r="J2572" i="1"/>
  <c r="X2572" i="1" s="1"/>
  <c r="AV2583" i="1"/>
  <c r="J2552" i="1"/>
  <c r="AV2361" i="1"/>
  <c r="Y1737" i="3"/>
  <c r="J2330" i="1"/>
  <c r="Y1739" i="3"/>
  <c r="AV2363" i="1"/>
  <c r="J2332" i="1"/>
  <c r="J679" i="1"/>
  <c r="Y536" i="3"/>
  <c r="AV710" i="1"/>
  <c r="AV326" i="1"/>
  <c r="Y257" i="3"/>
  <c r="J295" i="1"/>
  <c r="Y255" i="3"/>
  <c r="J293" i="1"/>
  <c r="AV324" i="1"/>
  <c r="J317" i="1"/>
  <c r="X317" i="1" s="1"/>
  <c r="AA1738" i="3"/>
  <c r="AX2362" i="1"/>
  <c r="L2331" i="1"/>
  <c r="AA1378" i="3"/>
  <c r="L1836" i="1"/>
  <c r="AX1867" i="1"/>
  <c r="L1833" i="1"/>
  <c r="AX1864" i="1"/>
  <c r="L1857" i="1"/>
  <c r="Z1857" i="1" s="1"/>
  <c r="Z3816" i="1"/>
  <c r="AX2526" i="1"/>
  <c r="L2495" i="1"/>
  <c r="L2934" i="1"/>
  <c r="AX2965" i="1"/>
  <c r="AX3628" i="1"/>
  <c r="L3597" i="1"/>
  <c r="AX3404" i="1"/>
  <c r="L3373" i="1"/>
  <c r="L3397" i="1"/>
  <c r="Z3397" i="1" s="1"/>
  <c r="L3376" i="1"/>
  <c r="AX3407" i="1"/>
  <c r="AR2139" i="1"/>
  <c r="F2108" i="1"/>
  <c r="U1575" i="3"/>
  <c r="F2132" i="1"/>
  <c r="T2132" i="1" s="1"/>
  <c r="AD1577" i="3"/>
  <c r="BA2141" i="1"/>
  <c r="O2110" i="1"/>
  <c r="I1947" i="1"/>
  <c r="X1459" i="3"/>
  <c r="AU1978" i="1"/>
  <c r="AQ1756" i="1"/>
  <c r="T1297" i="3"/>
  <c r="E1725" i="1"/>
  <c r="AP1975" i="1"/>
  <c r="S1456" i="3"/>
  <c r="D1944" i="1"/>
  <c r="M1726" i="1"/>
  <c r="AB1298" i="3"/>
  <c r="AY1757" i="1"/>
  <c r="D348" i="1"/>
  <c r="AP379" i="1"/>
  <c r="D372" i="1"/>
  <c r="P379" i="1"/>
  <c r="P373" i="1" s="1"/>
  <c r="D1173" i="1"/>
  <c r="D1197" i="1"/>
  <c r="S895" i="3"/>
  <c r="AP1204" i="1"/>
  <c r="P1204" i="1"/>
  <c r="P1198" i="1" s="1"/>
  <c r="S2338" i="3"/>
  <c r="AP3187" i="1"/>
  <c r="D3156" i="1"/>
  <c r="AP3791" i="1"/>
  <c r="D3760" i="1"/>
  <c r="AP3793" i="1"/>
  <c r="D3762" i="1"/>
  <c r="P3793" i="1"/>
  <c r="P3787" i="1" s="1"/>
  <c r="S1738" i="3"/>
  <c r="D2331" i="1"/>
  <c r="AP2362" i="1"/>
  <c r="S2496" i="3"/>
  <c r="D3374" i="1"/>
  <c r="AP3405" i="1"/>
  <c r="K1889" i="1"/>
  <c r="Z1416" i="3"/>
  <c r="AW1920" i="1"/>
  <c r="N1672" i="1"/>
  <c r="AC1259" i="3"/>
  <c r="AZ1703" i="1"/>
  <c r="AB3815" i="1"/>
  <c r="I1067" i="1"/>
  <c r="X819" i="3"/>
  <c r="AU1098" i="1"/>
  <c r="X217" i="3"/>
  <c r="AU271" i="1"/>
  <c r="I240" i="1"/>
  <c r="I239" i="1"/>
  <c r="X216" i="3"/>
  <c r="AU270" i="1"/>
  <c r="AU325" i="1"/>
  <c r="X256" i="3"/>
  <c r="I294" i="1"/>
  <c r="I297" i="1"/>
  <c r="AU328" i="1"/>
  <c r="X259" i="3"/>
  <c r="I3429" i="1"/>
  <c r="AU3460" i="1"/>
  <c r="X2536" i="3"/>
  <c r="AY2471" i="1"/>
  <c r="M2440" i="1"/>
  <c r="AY2473" i="1"/>
  <c r="M2442" i="1"/>
  <c r="AY2691" i="1"/>
  <c r="M2660" i="1"/>
  <c r="M2882" i="1"/>
  <c r="AY2913" i="1"/>
  <c r="AY3129" i="1"/>
  <c r="M3098" i="1"/>
  <c r="M3122" i="1"/>
  <c r="AA3122" i="1" s="1"/>
  <c r="M3318" i="1"/>
  <c r="AY3349" i="1"/>
  <c r="M3342" i="1"/>
  <c r="AA3342" i="1" s="1"/>
  <c r="AY3353" i="1"/>
  <c r="M3322" i="1"/>
  <c r="AY3572" i="1"/>
  <c r="M3541" i="1"/>
  <c r="M3617" i="1"/>
  <c r="AA3617" i="1" s="1"/>
  <c r="M3593" i="1"/>
  <c r="AY3624" i="1"/>
  <c r="AY437" i="1"/>
  <c r="M406" i="1"/>
  <c r="K1617" i="1"/>
  <c r="AW1648" i="1"/>
  <c r="Z1219" i="3"/>
  <c r="AX105" i="1"/>
  <c r="AA96" i="3"/>
  <c r="L74" i="1"/>
  <c r="AX932" i="1"/>
  <c r="L901" i="1"/>
  <c r="AA698" i="3"/>
  <c r="AA699" i="3"/>
  <c r="AX933" i="1"/>
  <c r="L902" i="1"/>
  <c r="AQ1702" i="1"/>
  <c r="E1671" i="1"/>
  <c r="E1708" i="1" s="1"/>
  <c r="E1715" i="1" s="1"/>
  <c r="AB1456" i="3"/>
  <c r="AY1975" i="1"/>
  <c r="M1944" i="1"/>
  <c r="AP2693" i="1"/>
  <c r="D2662" i="1"/>
  <c r="S1979" i="3"/>
  <c r="P2693" i="1"/>
  <c r="P2687" i="1" s="1"/>
  <c r="AP2691" i="1"/>
  <c r="S1977" i="3"/>
  <c r="D2660" i="1"/>
  <c r="AC1578" i="3"/>
  <c r="N2111" i="1"/>
  <c r="AZ2142" i="1"/>
  <c r="T2335" i="3"/>
  <c r="AQ3184" i="1"/>
  <c r="E3177" i="1"/>
  <c r="S3177" i="1" s="1"/>
  <c r="E3153" i="1"/>
  <c r="AQ3296" i="1"/>
  <c r="T2417" i="3"/>
  <c r="E3265" i="1"/>
  <c r="AQ3297" i="1"/>
  <c r="E3266" i="1"/>
  <c r="T2418" i="3"/>
  <c r="AA1496" i="3"/>
  <c r="AX2030" i="1"/>
  <c r="L1999" i="1"/>
  <c r="AX2033" i="1"/>
  <c r="AA1499" i="3"/>
  <c r="L2002" i="1"/>
  <c r="W2176" i="3"/>
  <c r="AT2965" i="1"/>
  <c r="H2934" i="1"/>
  <c r="AT3791" i="1"/>
  <c r="H3760" i="1"/>
  <c r="AS1425" i="1"/>
  <c r="V1056" i="3"/>
  <c r="V1054" i="3" s="1"/>
  <c r="G1394" i="1"/>
  <c r="AS2583" i="1"/>
  <c r="G2552" i="1"/>
  <c r="V1899" i="3"/>
  <c r="AR3408" i="1"/>
  <c r="U2499" i="3"/>
  <c r="F3377" i="1"/>
  <c r="U936" i="3"/>
  <c r="F1229" i="1"/>
  <c r="AR1260" i="1"/>
  <c r="AW3131" i="1"/>
  <c r="K3100" i="1"/>
  <c r="Z576" i="3"/>
  <c r="AW765" i="1"/>
  <c r="K734" i="1"/>
  <c r="J3156" i="1"/>
  <c r="AV3187" i="1"/>
  <c r="AA139" i="3"/>
  <c r="AX163" i="1"/>
  <c r="L132" i="1"/>
  <c r="L129" i="1"/>
  <c r="AA136" i="3"/>
  <c r="AX160" i="1"/>
  <c r="L3212" i="1"/>
  <c r="AX3243" i="1"/>
  <c r="AR1756" i="1"/>
  <c r="U1297" i="3"/>
  <c r="F1725" i="1"/>
  <c r="AR1758" i="1"/>
  <c r="U1299" i="3"/>
  <c r="F1727" i="1"/>
  <c r="X657" i="3"/>
  <c r="AU876" i="1"/>
  <c r="I845" i="1"/>
  <c r="X658" i="3"/>
  <c r="I846" i="1"/>
  <c r="AU877" i="1"/>
  <c r="AB617" i="3"/>
  <c r="AY821" i="1"/>
  <c r="M790" i="1"/>
  <c r="AY2361" i="1"/>
  <c r="AB1737" i="3"/>
  <c r="M2330" i="1"/>
  <c r="E788" i="1"/>
  <c r="AQ819" i="1"/>
  <c r="E812" i="1"/>
  <c r="S812" i="1" s="1"/>
  <c r="T615" i="3"/>
  <c r="E2316" i="1"/>
  <c r="P2316" i="1" s="1"/>
  <c r="P2309" i="1"/>
  <c r="AB1536" i="3"/>
  <c r="AY2085" i="1"/>
  <c r="M2054" i="1"/>
  <c r="S1776" i="3"/>
  <c r="AP2415" i="1"/>
  <c r="D2384" i="1"/>
  <c r="P2414" i="1"/>
  <c r="P2408" i="1" s="1"/>
  <c r="D2383" i="1"/>
  <c r="D2407" i="1"/>
  <c r="S1775" i="3"/>
  <c r="AP2414" i="1"/>
  <c r="D458" i="1"/>
  <c r="AP489" i="1"/>
  <c r="D482" i="1"/>
  <c r="P489" i="1"/>
  <c r="P483" i="1" s="1"/>
  <c r="D733" i="1"/>
  <c r="AP764" i="1"/>
  <c r="D757" i="1"/>
  <c r="S575" i="3"/>
  <c r="P764" i="1"/>
  <c r="P758" i="1" s="1"/>
  <c r="AP1811" i="1"/>
  <c r="S1337" i="3"/>
  <c r="D1780" i="1"/>
  <c r="D2991" i="1"/>
  <c r="AP3022" i="1"/>
  <c r="AP2470" i="1"/>
  <c r="D2439" i="1"/>
  <c r="D2442" i="1"/>
  <c r="AP2473" i="1"/>
  <c r="P2473" i="1"/>
  <c r="P2467" i="1" s="1"/>
  <c r="AC1418" i="3"/>
  <c r="N1891" i="1"/>
  <c r="AZ1922" i="1"/>
  <c r="W3816" i="1"/>
  <c r="I2493" i="1"/>
  <c r="AU2524" i="1"/>
  <c r="X1855" i="3"/>
  <c r="I2517" i="1"/>
  <c r="W2517" i="1" s="1"/>
  <c r="X1376" i="3"/>
  <c r="I1834" i="1"/>
  <c r="AU1865" i="1"/>
  <c r="X2177" i="3"/>
  <c r="AU2966" i="1"/>
  <c r="I2935" i="1"/>
  <c r="AU2691" i="1"/>
  <c r="X1977" i="3"/>
  <c r="I2660" i="1"/>
  <c r="I1009" i="1"/>
  <c r="X776" i="3"/>
  <c r="AU1040" i="1"/>
  <c r="X775" i="3"/>
  <c r="AU1039" i="1"/>
  <c r="I1008" i="1"/>
  <c r="I1032" i="1"/>
  <c r="W1032" i="1" s="1"/>
  <c r="AU929" i="1"/>
  <c r="X695" i="3"/>
  <c r="I898" i="1"/>
  <c r="I922" i="1"/>
  <c r="W922" i="1" s="1"/>
  <c r="AU2745" i="1"/>
  <c r="I2714" i="1"/>
  <c r="AU2748" i="1"/>
  <c r="I2717" i="1"/>
  <c r="G1672" i="1"/>
  <c r="AS1703" i="1"/>
  <c r="V1259" i="3"/>
  <c r="V1257" i="3"/>
  <c r="AS1701" i="1"/>
  <c r="G1670" i="1"/>
  <c r="AS217" i="1"/>
  <c r="G186" i="1"/>
  <c r="V178" i="3"/>
  <c r="AS878" i="1"/>
  <c r="G847" i="1"/>
  <c r="V659" i="3"/>
  <c r="AS876" i="1"/>
  <c r="V657" i="3"/>
  <c r="G845" i="1"/>
  <c r="G789" i="1"/>
  <c r="G826" i="1" s="1"/>
  <c r="G833" i="1" s="1"/>
  <c r="AS820" i="1"/>
  <c r="G129" i="1"/>
  <c r="AS160" i="1"/>
  <c r="V136" i="3"/>
  <c r="G6" i="1"/>
  <c r="G2274" i="1"/>
  <c r="G2311" i="1" s="1"/>
  <c r="G2318" i="1" s="1"/>
  <c r="AS2305" i="1"/>
  <c r="V2576" i="3"/>
  <c r="AS3515" i="1"/>
  <c r="G3484" i="1"/>
  <c r="F461" i="1"/>
  <c r="AR492" i="1"/>
  <c r="U379" i="3"/>
  <c r="F462" i="1"/>
  <c r="AR493" i="1"/>
  <c r="U2736" i="3"/>
  <c r="AR3735" i="1"/>
  <c r="F3704" i="1"/>
  <c r="F1012" i="1"/>
  <c r="AR1043" i="1"/>
  <c r="U779" i="3"/>
  <c r="AR929" i="1"/>
  <c r="F922" i="1"/>
  <c r="T922" i="1" s="1"/>
  <c r="F898" i="1"/>
  <c r="U695" i="3"/>
  <c r="AR436" i="1"/>
  <c r="F405" i="1"/>
  <c r="F404" i="1"/>
  <c r="AR435" i="1"/>
  <c r="U2058" i="3"/>
  <c r="F2771" i="1"/>
  <c r="AR2802" i="1"/>
  <c r="F76" i="1"/>
  <c r="AR107" i="1"/>
  <c r="U98" i="3"/>
  <c r="U96" i="3"/>
  <c r="AR105" i="1"/>
  <c r="F74" i="1"/>
  <c r="F2827" i="1"/>
  <c r="U2099" i="3"/>
  <c r="AR2858" i="1"/>
  <c r="BA2305" i="1"/>
  <c r="AD1696" i="3"/>
  <c r="O2274" i="1"/>
  <c r="O2273" i="1"/>
  <c r="BA2304" i="1"/>
  <c r="AD1695" i="3"/>
  <c r="O2297" i="1"/>
  <c r="AC2297" i="1" s="1"/>
  <c r="O3761" i="1"/>
  <c r="BA3792" i="1"/>
  <c r="BA104" i="1"/>
  <c r="O73" i="1"/>
  <c r="AD95" i="3"/>
  <c r="O97" i="1"/>
  <c r="AC97" i="1" s="1"/>
  <c r="O238" i="1"/>
  <c r="O262" i="1"/>
  <c r="AC262" i="1" s="1"/>
  <c r="BA269" i="1"/>
  <c r="AD215" i="3"/>
  <c r="O1174" i="1"/>
  <c r="AD896" i="3"/>
  <c r="BA1205" i="1"/>
  <c r="O843" i="1"/>
  <c r="AD655" i="3"/>
  <c r="BA874" i="1"/>
  <c r="O867" i="1"/>
  <c r="AC867" i="1" s="1"/>
  <c r="O1527" i="1"/>
  <c r="AC1527" i="1" s="1"/>
  <c r="BA1534" i="1"/>
  <c r="O1503" i="1"/>
  <c r="AD1135" i="3"/>
  <c r="BA2251" i="1"/>
  <c r="AD1657" i="3"/>
  <c r="O2220" i="1"/>
  <c r="AW104" i="1"/>
  <c r="K73" i="1"/>
  <c r="Z95" i="3"/>
  <c r="K97" i="1"/>
  <c r="Y97" i="1" s="1"/>
  <c r="AW3021" i="1"/>
  <c r="K2990" i="1"/>
  <c r="AW3570" i="1"/>
  <c r="K3539" i="1"/>
  <c r="K3596" i="1"/>
  <c r="AW3627" i="1"/>
  <c r="K349" i="1"/>
  <c r="AW380" i="1"/>
  <c r="AW3297" i="1"/>
  <c r="K3266" i="1"/>
  <c r="AW3295" i="1"/>
  <c r="K3264" i="1"/>
  <c r="J2988" i="1"/>
  <c r="J3012" i="1"/>
  <c r="X3012" i="1" s="1"/>
  <c r="AV3019" i="1"/>
  <c r="Y1098" i="3"/>
  <c r="AV1482" i="1"/>
  <c r="J1451" i="1"/>
  <c r="AV1483" i="1"/>
  <c r="J1452" i="1"/>
  <c r="Y1099" i="3"/>
  <c r="J572" i="1"/>
  <c r="AV603" i="1"/>
  <c r="Y459" i="3"/>
  <c r="AV2416" i="1"/>
  <c r="Y1777" i="3"/>
  <c r="J2385" i="1"/>
  <c r="Y1779" i="3"/>
  <c r="J2387" i="1"/>
  <c r="AV2418" i="1"/>
  <c r="J2823" i="1"/>
  <c r="AV2854" i="1"/>
  <c r="J2847" i="1"/>
  <c r="X2847" i="1" s="1"/>
  <c r="J2772" i="1"/>
  <c r="AV2803" i="1"/>
  <c r="AV2800" i="1"/>
  <c r="J2769" i="1"/>
  <c r="J461" i="1"/>
  <c r="AV492" i="1"/>
  <c r="Y378" i="3"/>
  <c r="J733" i="1"/>
  <c r="AV764" i="1"/>
  <c r="J757" i="1"/>
  <c r="X757" i="1" s="1"/>
  <c r="Y575" i="3"/>
  <c r="L3507" i="1"/>
  <c r="Z3507" i="1" s="1"/>
  <c r="L3483" i="1"/>
  <c r="AX3514" i="1"/>
  <c r="L3704" i="1"/>
  <c r="AX3735" i="1"/>
  <c r="L372" i="1"/>
  <c r="Z372" i="1" s="1"/>
  <c r="L348" i="1"/>
  <c r="AX379" i="1"/>
  <c r="AX383" i="1"/>
  <c r="L352" i="1"/>
  <c r="AA775" i="3"/>
  <c r="L1008" i="1"/>
  <c r="AX1039" i="1"/>
  <c r="L1032" i="1"/>
  <c r="Z1032" i="1" s="1"/>
  <c r="Z3814" i="1"/>
  <c r="L792" i="1"/>
  <c r="AX823" i="1"/>
  <c r="AA619" i="3"/>
  <c r="L1231" i="1"/>
  <c r="AA938" i="3"/>
  <c r="AX1262" i="1"/>
  <c r="AU1701" i="1"/>
  <c r="X1257" i="3"/>
  <c r="I1670" i="1"/>
  <c r="T1579" i="3"/>
  <c r="T1574" i="3" s="1"/>
  <c r="E2112" i="1"/>
  <c r="AQ2143" i="1"/>
  <c r="AQ2140" i="1"/>
  <c r="E2109" i="1"/>
  <c r="D2053" i="1"/>
  <c r="D2077" i="1"/>
  <c r="AP2084" i="1"/>
  <c r="M1669" i="1"/>
  <c r="AY1700" i="1"/>
  <c r="AB1256" i="3"/>
  <c r="AY1703" i="1"/>
  <c r="M1672" i="1"/>
  <c r="AB1259" i="3"/>
  <c r="S2057" i="3"/>
  <c r="AP2801" i="1"/>
  <c r="D2770" i="1"/>
  <c r="S2058" i="3"/>
  <c r="D2771" i="1"/>
  <c r="AP2802" i="1"/>
  <c r="R3813" i="1"/>
  <c r="D73" i="1"/>
  <c r="S95" i="3"/>
  <c r="D97" i="1"/>
  <c r="AP104" i="1"/>
  <c r="P104" i="1"/>
  <c r="P98" i="1" s="1"/>
  <c r="D5" i="1"/>
  <c r="S939" i="3"/>
  <c r="AP1263" i="1"/>
  <c r="D1232" i="1"/>
  <c r="P1263" i="1"/>
  <c r="P1257" i="1" s="1"/>
  <c r="S935" i="3"/>
  <c r="D1228" i="1"/>
  <c r="AP1259" i="1"/>
  <c r="D1252" i="1"/>
  <c r="P1259" i="1"/>
  <c r="P1253" i="1" s="1"/>
  <c r="S1897" i="3"/>
  <c r="AP2581" i="1"/>
  <c r="D2550" i="1"/>
  <c r="S818" i="3"/>
  <c r="AP1097" i="1"/>
  <c r="D1066" i="1"/>
  <c r="D427" i="1"/>
  <c r="D403" i="1"/>
  <c r="AP434" i="1"/>
  <c r="P434" i="1"/>
  <c r="P428" i="1" s="1"/>
  <c r="AP436" i="1"/>
  <c r="D405" i="1"/>
  <c r="AP2855" i="1"/>
  <c r="D2824" i="1"/>
  <c r="S2096" i="3"/>
  <c r="N2057" i="1"/>
  <c r="AZ2088" i="1"/>
  <c r="AC1539" i="3"/>
  <c r="I3597" i="1"/>
  <c r="X2659" i="3"/>
  <c r="AU3628" i="1"/>
  <c r="X2657" i="3"/>
  <c r="AU3626" i="1"/>
  <c r="I3595" i="1"/>
  <c r="I569" i="1"/>
  <c r="X456" i="3"/>
  <c r="AU600" i="1"/>
  <c r="I2384" i="1"/>
  <c r="AU2415" i="1"/>
  <c r="X1776" i="3"/>
  <c r="AU2418" i="1"/>
  <c r="X1779" i="3"/>
  <c r="I2387" i="1"/>
  <c r="J1947" i="1"/>
  <c r="Y1459" i="3"/>
  <c r="AV1978" i="1"/>
  <c r="Y1455" i="3"/>
  <c r="AV1974" i="1"/>
  <c r="J1943" i="1"/>
  <c r="J1967" i="1"/>
  <c r="X1967" i="1" s="1"/>
  <c r="AQ1040" i="1"/>
  <c r="E1009" i="1"/>
  <c r="T776" i="3"/>
  <c r="T219" i="3"/>
  <c r="E242" i="1"/>
  <c r="AQ273" i="1"/>
  <c r="P273" i="1"/>
  <c r="P267" i="1" s="1"/>
  <c r="E239" i="1"/>
  <c r="AQ270" i="1"/>
  <c r="T2656" i="3"/>
  <c r="AQ3625" i="1"/>
  <c r="E3594" i="1"/>
  <c r="E2659" i="1"/>
  <c r="T1976" i="3"/>
  <c r="AQ2690" i="1"/>
  <c r="AQ2692" i="1"/>
  <c r="E2661" i="1"/>
  <c r="T1978" i="3"/>
  <c r="AQ3130" i="1"/>
  <c r="T2296" i="3"/>
  <c r="E3099" i="1"/>
  <c r="AQ2966" i="1"/>
  <c r="T2177" i="3"/>
  <c r="E2935" i="1"/>
  <c r="E2937" i="1"/>
  <c r="AQ2968" i="1"/>
  <c r="T2179" i="3"/>
  <c r="E2163" i="1"/>
  <c r="T1615" i="3"/>
  <c r="AQ2194" i="1"/>
  <c r="E2187" i="1"/>
  <c r="S2187" i="1" s="1"/>
  <c r="AC1178" i="3"/>
  <c r="N1561" i="1"/>
  <c r="AZ1592" i="1"/>
  <c r="AZ2306" i="1"/>
  <c r="AC1697" i="3"/>
  <c r="N2275" i="1"/>
  <c r="N2494" i="1"/>
  <c r="AZ2525" i="1"/>
  <c r="N2496" i="1"/>
  <c r="AZ2527" i="1"/>
  <c r="AZ2691" i="1"/>
  <c r="N2660" i="1"/>
  <c r="N2881" i="1"/>
  <c r="AZ2912" i="1"/>
  <c r="N513" i="1"/>
  <c r="AZ544" i="1"/>
  <c r="N537" i="1"/>
  <c r="AB537" i="1" s="1"/>
  <c r="AC415" i="3"/>
  <c r="N1173" i="1"/>
  <c r="AZ1204" i="1"/>
  <c r="AC895" i="3"/>
  <c r="N1197" i="1"/>
  <c r="AB1197" i="1" s="1"/>
  <c r="AZ1206" i="1"/>
  <c r="AC897" i="3"/>
  <c r="N1175" i="1"/>
  <c r="AZ1262" i="1"/>
  <c r="N1231" i="1"/>
  <c r="AC938" i="3"/>
  <c r="AA1459" i="3"/>
  <c r="AX1978" i="1"/>
  <c r="L1947" i="1"/>
  <c r="AA1455" i="3"/>
  <c r="AX1974" i="1"/>
  <c r="L1943" i="1"/>
  <c r="L1967" i="1"/>
  <c r="Z1967" i="1" s="1"/>
  <c r="AT1094" i="1"/>
  <c r="H1063" i="1"/>
  <c r="W815" i="3"/>
  <c r="H1087" i="1"/>
  <c r="V1087" i="1" s="1"/>
  <c r="AT1647" i="1"/>
  <c r="W1218" i="3"/>
  <c r="H1616" i="1"/>
  <c r="AT1813" i="1"/>
  <c r="H1782" i="1"/>
  <c r="W1339" i="3"/>
  <c r="H404" i="1"/>
  <c r="AT435" i="1"/>
  <c r="AT2527" i="1"/>
  <c r="W1858" i="3"/>
  <c r="H2496" i="1"/>
  <c r="H2533" i="1" s="1"/>
  <c r="H954" i="1"/>
  <c r="W736" i="3"/>
  <c r="AT985" i="1"/>
  <c r="AT987" i="1"/>
  <c r="H956" i="1"/>
  <c r="W738" i="3"/>
  <c r="W895" i="3"/>
  <c r="H1197" i="1"/>
  <c r="V1197" i="1" s="1"/>
  <c r="H1173" i="1"/>
  <c r="AT1204" i="1"/>
  <c r="G1999" i="1"/>
  <c r="AS2030" i="1"/>
  <c r="V1496" i="3"/>
  <c r="V1499" i="3"/>
  <c r="AS2033" i="1"/>
  <c r="G2002" i="1"/>
  <c r="V1659" i="3"/>
  <c r="G2222" i="1"/>
  <c r="AS2253" i="1"/>
  <c r="V778" i="3"/>
  <c r="G1011" i="1"/>
  <c r="AS1042" i="1"/>
  <c r="V779" i="3"/>
  <c r="G1012" i="1"/>
  <c r="AS1043" i="1"/>
  <c r="G2717" i="1"/>
  <c r="V2019" i="3"/>
  <c r="AS2748" i="1"/>
  <c r="V459" i="3"/>
  <c r="AS603" i="1"/>
  <c r="G572" i="1"/>
  <c r="AS381" i="1"/>
  <c r="G350" i="1"/>
  <c r="G2439" i="1"/>
  <c r="AS2470" i="1"/>
  <c r="V697" i="3"/>
  <c r="AS931" i="1"/>
  <c r="G900" i="1"/>
  <c r="AR713" i="1"/>
  <c r="F682" i="1"/>
  <c r="U539" i="3"/>
  <c r="U1337" i="3"/>
  <c r="AR1811" i="1"/>
  <c r="F1780" i="1"/>
  <c r="T3814" i="1"/>
  <c r="AR822" i="1"/>
  <c r="U618" i="3"/>
  <c r="F791" i="1"/>
  <c r="AR3075" i="1"/>
  <c r="F3044" i="1"/>
  <c r="U2256" i="3"/>
  <c r="F3047" i="1"/>
  <c r="AR3078" i="1"/>
  <c r="U2259" i="3"/>
  <c r="AR327" i="1"/>
  <c r="F296" i="1"/>
  <c r="F333" i="1" s="1"/>
  <c r="F340" i="1" s="1"/>
  <c r="U1779" i="3"/>
  <c r="F2387" i="1"/>
  <c r="AR2418" i="1"/>
  <c r="F2386" i="1"/>
  <c r="AR2417" i="1"/>
  <c r="U1778" i="3"/>
  <c r="O1452" i="1"/>
  <c r="AD1099" i="3"/>
  <c r="BA1483" i="1"/>
  <c r="O1448" i="1"/>
  <c r="BA1479" i="1"/>
  <c r="AD1095" i="3"/>
  <c r="O1472" i="1"/>
  <c r="AC1472" i="1" s="1"/>
  <c r="AD497" i="3"/>
  <c r="BA656" i="1"/>
  <c r="O625" i="1"/>
  <c r="O406" i="1"/>
  <c r="BA437" i="1"/>
  <c r="O407" i="1"/>
  <c r="BA438" i="1"/>
  <c r="AD815" i="3"/>
  <c r="O1063" i="1"/>
  <c r="BA1094" i="1"/>
  <c r="O1087" i="1"/>
  <c r="AC1087" i="1" s="1"/>
  <c r="BA2854" i="1"/>
  <c r="O2847" i="1"/>
  <c r="AC2847" i="1" s="1"/>
  <c r="O2823" i="1"/>
  <c r="O2826" i="1"/>
  <c r="BA2857" i="1"/>
  <c r="BA3076" i="1"/>
  <c r="O3045" i="1"/>
  <c r="O3342" i="1"/>
  <c r="AC3342" i="1" s="1"/>
  <c r="BA3349" i="1"/>
  <c r="O3318" i="1"/>
  <c r="O3319" i="1"/>
  <c r="BA3350" i="1"/>
  <c r="K1338" i="1"/>
  <c r="Z1015" i="3"/>
  <c r="K1362" i="1"/>
  <c r="Y1362" i="1" s="1"/>
  <c r="AW1369" i="1"/>
  <c r="Z815" i="3"/>
  <c r="K1063" i="1"/>
  <c r="AW1094" i="1"/>
  <c r="K1087" i="1"/>
  <c r="Y1087" i="1" s="1"/>
  <c r="AW1095" i="1"/>
  <c r="K1064" i="1"/>
  <c r="Z816" i="3"/>
  <c r="Z179" i="3"/>
  <c r="K187" i="1"/>
  <c r="AW218" i="1"/>
  <c r="AW3187" i="1"/>
  <c r="K3156" i="1"/>
  <c r="K296" i="1"/>
  <c r="AW327" i="1"/>
  <c r="Z258" i="3"/>
  <c r="K462" i="1"/>
  <c r="Z379" i="3"/>
  <c r="AW493" i="1"/>
  <c r="Z375" i="3"/>
  <c r="K458" i="1"/>
  <c r="K482" i="1"/>
  <c r="Y482" i="1" s="1"/>
  <c r="AW489" i="1"/>
  <c r="AW3461" i="1"/>
  <c r="K3430" i="1"/>
  <c r="AW2306" i="1"/>
  <c r="Z1697" i="3"/>
  <c r="K2275" i="1"/>
  <c r="AW2308" i="1"/>
  <c r="Z1699" i="3"/>
  <c r="K2277" i="1"/>
  <c r="AV1538" i="1"/>
  <c r="J1507" i="1"/>
  <c r="Y1139" i="3"/>
  <c r="Y1136" i="3"/>
  <c r="AV1535" i="1"/>
  <c r="J1504" i="1"/>
  <c r="J349" i="1"/>
  <c r="AV380" i="1"/>
  <c r="J3707" i="1"/>
  <c r="AV3738" i="1"/>
  <c r="Y819" i="3"/>
  <c r="AV1098" i="1"/>
  <c r="J1067" i="1"/>
  <c r="AV2748" i="1"/>
  <c r="J2717" i="1"/>
  <c r="AV2746" i="1"/>
  <c r="J2715" i="1"/>
  <c r="Y496" i="3"/>
  <c r="AV655" i="1"/>
  <c r="J624" i="1"/>
  <c r="AA896" i="3"/>
  <c r="AX1205" i="1"/>
  <c r="L1174" i="1"/>
  <c r="AA897" i="3"/>
  <c r="AX1206" i="1"/>
  <c r="L1175" i="1"/>
  <c r="AX1426" i="1"/>
  <c r="AA1057" i="3"/>
  <c r="L1395" i="1"/>
  <c r="AX2251" i="1"/>
  <c r="AA1657" i="3"/>
  <c r="L2220" i="1"/>
  <c r="AA1658" i="3"/>
  <c r="AX2252" i="1"/>
  <c r="L2221" i="1"/>
  <c r="AX2470" i="1"/>
  <c r="L2439" i="1"/>
  <c r="L2662" i="1"/>
  <c r="AX2693" i="1"/>
  <c r="AX2689" i="1"/>
  <c r="L2658" i="1"/>
  <c r="L2682" i="1"/>
  <c r="Z2682" i="1" s="1"/>
  <c r="AX2911" i="1"/>
  <c r="L2880" i="1"/>
  <c r="L3102" i="1"/>
  <c r="AX3133" i="1"/>
  <c r="L3101" i="1"/>
  <c r="AX3132" i="1"/>
  <c r="L3319" i="1"/>
  <c r="AX3350" i="1"/>
  <c r="BA2030" i="1"/>
  <c r="O1999" i="1"/>
  <c r="AD1496" i="3"/>
  <c r="X1497" i="3"/>
  <c r="AU2031" i="1"/>
  <c r="I2000" i="1"/>
  <c r="AQ2030" i="1"/>
  <c r="E1999" i="1"/>
  <c r="D721" i="1"/>
  <c r="P721" i="1" s="1"/>
  <c r="P714" i="1"/>
  <c r="AU3076" i="1"/>
  <c r="X2257" i="3"/>
  <c r="I3045" i="1"/>
  <c r="X2258" i="3"/>
  <c r="AU3077" i="1"/>
  <c r="I3046" i="1"/>
  <c r="AU3242" i="1"/>
  <c r="I3211" i="1"/>
  <c r="X2378" i="3"/>
  <c r="X1136" i="3"/>
  <c r="AU1535" i="1"/>
  <c r="I1504" i="1"/>
  <c r="X1135" i="3"/>
  <c r="AU1534" i="1"/>
  <c r="I1503" i="1"/>
  <c r="I1527" i="1"/>
  <c r="W1527" i="1" s="1"/>
  <c r="AU1314" i="1"/>
  <c r="I1283" i="1"/>
  <c r="I1307" i="1"/>
  <c r="W1307" i="1" s="1"/>
  <c r="X975" i="3"/>
  <c r="X2617" i="3"/>
  <c r="AU3571" i="1"/>
  <c r="I3540" i="1"/>
  <c r="AB375" i="3"/>
  <c r="M482" i="1"/>
  <c r="AA482" i="1" s="1"/>
  <c r="M458" i="1"/>
  <c r="AY489" i="1"/>
  <c r="M461" i="1"/>
  <c r="AY492" i="1"/>
  <c r="AB378" i="3"/>
  <c r="M679" i="1"/>
  <c r="AB536" i="3"/>
  <c r="AY710" i="1"/>
  <c r="AB698" i="3"/>
  <c r="AY932" i="1"/>
  <c r="M901" i="1"/>
  <c r="AY1150" i="1"/>
  <c r="M1119" i="1"/>
  <c r="AB856" i="3"/>
  <c r="M1339" i="1"/>
  <c r="AB1016" i="3"/>
  <c r="AY1370" i="1"/>
  <c r="AY1371" i="1"/>
  <c r="AB1017" i="3"/>
  <c r="M1340" i="1"/>
  <c r="AY3793" i="1"/>
  <c r="M3762" i="1"/>
  <c r="M1781" i="1"/>
  <c r="AB1338" i="3"/>
  <c r="AY1812" i="1"/>
  <c r="D1986" i="1"/>
  <c r="P1986" i="1" s="1"/>
  <c r="P1979" i="1"/>
  <c r="D2371" i="1"/>
  <c r="P2371" i="1" s="1"/>
  <c r="P2364" i="1"/>
  <c r="AU51" i="1"/>
  <c r="X57" i="3"/>
  <c r="I7" i="1"/>
  <c r="I20" i="1"/>
  <c r="AU3737" i="1"/>
  <c r="X2738" i="3"/>
  <c r="I3706" i="1"/>
  <c r="X2739" i="3"/>
  <c r="AU3738" i="1"/>
  <c r="I3707" i="1"/>
  <c r="AY2582" i="1"/>
  <c r="M2551" i="1"/>
  <c r="M3012" i="1"/>
  <c r="AA3012" i="1" s="1"/>
  <c r="M2988" i="1"/>
  <c r="AY3019" i="1"/>
  <c r="AY3020" i="1"/>
  <c r="M2989" i="1"/>
  <c r="AY2196" i="1"/>
  <c r="AB1617" i="3"/>
  <c r="M2165" i="1"/>
  <c r="AW3518" i="1"/>
  <c r="K3487" i="1"/>
  <c r="AW3517" i="1"/>
  <c r="K3486" i="1"/>
  <c r="AA859" i="3"/>
  <c r="AX1153" i="1"/>
  <c r="L1122" i="1"/>
  <c r="D1121" i="1"/>
  <c r="AP1152" i="1"/>
  <c r="S858" i="3"/>
  <c r="AP1151" i="1"/>
  <c r="D1120" i="1"/>
  <c r="D1157" i="1" s="1"/>
  <c r="AP930" i="1"/>
  <c r="S696" i="3"/>
  <c r="D899" i="1"/>
  <c r="D922" i="1"/>
  <c r="D898" i="1"/>
  <c r="S695" i="3"/>
  <c r="AP929" i="1"/>
  <c r="P929" i="1"/>
  <c r="P923" i="1" s="1"/>
  <c r="X2695" i="3"/>
  <c r="I3648" i="1"/>
  <c r="I3672" i="1"/>
  <c r="W3672" i="1" s="1"/>
  <c r="AU3679" i="1"/>
  <c r="AQ214" i="1"/>
  <c r="E183" i="1"/>
  <c r="E220" i="1" s="1"/>
  <c r="E227" i="1" s="1"/>
  <c r="E207" i="1"/>
  <c r="S207" i="1" s="1"/>
  <c r="AQ216" i="1"/>
  <c r="E185" i="1"/>
  <c r="E222" i="1" s="1"/>
  <c r="E229" i="1" s="1"/>
  <c r="E404" i="1"/>
  <c r="AQ435" i="1"/>
  <c r="N2386" i="1"/>
  <c r="AC1778" i="3"/>
  <c r="AZ2417" i="1"/>
  <c r="AZ2416" i="1"/>
  <c r="AC1777" i="3"/>
  <c r="N2385" i="1"/>
  <c r="AZ3572" i="1"/>
  <c r="N3541" i="1"/>
  <c r="W1378" i="3"/>
  <c r="AT1867" i="1"/>
  <c r="H1836" i="1"/>
  <c r="AT1868" i="1"/>
  <c r="H1837" i="1"/>
  <c r="W1379" i="3"/>
  <c r="G1507" i="1"/>
  <c r="AS1538" i="1"/>
  <c r="V1139" i="3"/>
  <c r="U2658" i="3"/>
  <c r="F3596" i="1"/>
  <c r="AR3627" i="1"/>
  <c r="AR3626" i="1"/>
  <c r="U2657" i="3"/>
  <c r="F3595" i="1"/>
  <c r="AR3791" i="1"/>
  <c r="F3760" i="1"/>
  <c r="AD55" i="3"/>
  <c r="BA49" i="1"/>
  <c r="O18" i="1"/>
  <c r="O42" i="1"/>
  <c r="O5" i="1"/>
  <c r="O21" i="1"/>
  <c r="BA52" i="1"/>
  <c r="AD58" i="3"/>
  <c r="O8" i="1"/>
  <c r="BA2964" i="1"/>
  <c r="O2933" i="1"/>
  <c r="O2957" i="1"/>
  <c r="AC2957" i="1" s="1"/>
  <c r="Z497" i="3"/>
  <c r="AW656" i="1"/>
  <c r="K625" i="1"/>
  <c r="AW658" i="1"/>
  <c r="Z499" i="3"/>
  <c r="K627" i="1"/>
  <c r="AW1867" i="1"/>
  <c r="K1836" i="1"/>
  <c r="Z1378" i="3"/>
  <c r="AV3626" i="1"/>
  <c r="J3595" i="1"/>
  <c r="AV3624" i="1"/>
  <c r="J3593" i="1"/>
  <c r="J3617" i="1"/>
  <c r="X3617" i="1" s="1"/>
  <c r="AV2693" i="1"/>
  <c r="J2662" i="1"/>
  <c r="L2769" i="1"/>
  <c r="AX2800" i="1"/>
  <c r="L2772" i="1"/>
  <c r="AX2803" i="1"/>
  <c r="L3782" i="1"/>
  <c r="Z3782" i="1" s="1"/>
  <c r="AX3789" i="1"/>
  <c r="L3758" i="1"/>
  <c r="P1931" i="1"/>
  <c r="AU3406" i="1"/>
  <c r="X2497" i="3"/>
  <c r="I3375" i="1"/>
  <c r="I3376" i="1"/>
  <c r="AU3407" i="1"/>
  <c r="X2498" i="3"/>
  <c r="I734" i="1"/>
  <c r="AU765" i="1"/>
  <c r="X576" i="3"/>
  <c r="AB1097" i="3"/>
  <c r="AY1481" i="1"/>
  <c r="M1450" i="1"/>
  <c r="M2606" i="1"/>
  <c r="AY2637" i="1"/>
  <c r="D3691" i="1"/>
  <c r="P3691" i="1" s="1"/>
  <c r="P3684" i="1"/>
  <c r="U174" i="3" l="1"/>
  <c r="U254" i="3"/>
  <c r="AE2774" i="3"/>
  <c r="S182" i="4"/>
  <c r="AE182" i="4" s="1"/>
  <c r="AE138" i="4"/>
  <c r="P1698" i="1"/>
  <c r="J1701" i="1"/>
  <c r="J1700" i="1"/>
  <c r="J1703" i="1"/>
  <c r="AJ1692" i="1"/>
  <c r="J1702" i="1"/>
  <c r="J1699" i="1"/>
  <c r="J2086" i="1"/>
  <c r="P2083" i="1"/>
  <c r="J2085" i="1"/>
  <c r="J2088" i="1"/>
  <c r="J2087" i="1"/>
  <c r="AJ2077" i="1"/>
  <c r="J2084" i="1"/>
  <c r="J1717" i="1"/>
  <c r="J1704" i="1"/>
  <c r="J2089" i="1"/>
  <c r="J2102" i="1"/>
  <c r="AB974" i="3"/>
  <c r="AD934" i="3"/>
  <c r="T934" i="3"/>
  <c r="T17" i="3"/>
  <c r="I3414" i="1"/>
  <c r="I2490" i="3"/>
  <c r="X134" i="4"/>
  <c r="W137" i="4"/>
  <c r="W136" i="4"/>
  <c r="X137" i="4"/>
  <c r="X136" i="4"/>
  <c r="W133" i="4"/>
  <c r="X135" i="4"/>
  <c r="X133" i="4"/>
  <c r="W135" i="4"/>
  <c r="W134" i="4"/>
  <c r="W1214" i="3"/>
  <c r="W1534" i="3"/>
  <c r="AD134" i="3"/>
  <c r="AC974" i="3"/>
  <c r="W2654" i="3"/>
  <c r="Z414" i="3"/>
  <c r="AE939" i="3"/>
  <c r="U2174" i="3"/>
  <c r="AB1494" i="3"/>
  <c r="W894" i="3"/>
  <c r="M3846" i="1"/>
  <c r="V14" i="4"/>
  <c r="AD1774" i="3"/>
  <c r="V15" i="4"/>
  <c r="V2334" i="3"/>
  <c r="AE816" i="3"/>
  <c r="AD1094" i="3"/>
  <c r="T1614" i="3"/>
  <c r="AE1897" i="3"/>
  <c r="U694" i="3"/>
  <c r="Z94" i="4"/>
  <c r="AA1574" i="3"/>
  <c r="AB1174" i="3"/>
  <c r="AC374" i="3"/>
  <c r="AB574" i="3"/>
  <c r="Z454" i="3"/>
  <c r="AB94" i="3"/>
  <c r="Z1494" i="3"/>
  <c r="V1934" i="3"/>
  <c r="W814" i="3"/>
  <c r="AC414" i="3"/>
  <c r="AD1134" i="3"/>
  <c r="AD94" i="3"/>
  <c r="Z614" i="3"/>
  <c r="T614" i="3"/>
  <c r="W1614" i="3"/>
  <c r="I1440" i="1"/>
  <c r="X1049" i="3"/>
  <c r="X1045" i="3" s="1"/>
  <c r="Y1574" i="3"/>
  <c r="Y574" i="3"/>
  <c r="Y1494" i="3"/>
  <c r="Y1454" i="3"/>
  <c r="G3836" i="1"/>
  <c r="G3844" i="1"/>
  <c r="AE2378" i="3"/>
  <c r="AB1374" i="3"/>
  <c r="X134" i="3"/>
  <c r="W2494" i="3"/>
  <c r="AE1018" i="3"/>
  <c r="X2614" i="3"/>
  <c r="S3817" i="1"/>
  <c r="I3830" i="1"/>
  <c r="X974" i="3"/>
  <c r="AC97" i="4"/>
  <c r="X55" i="4"/>
  <c r="T1214" i="3"/>
  <c r="I3844" i="1"/>
  <c r="AA57" i="4"/>
  <c r="AE1378" i="3"/>
  <c r="Z1014" i="3"/>
  <c r="U56" i="4"/>
  <c r="AE818" i="3"/>
  <c r="D10" i="1"/>
  <c r="AD654" i="3"/>
  <c r="AD1694" i="3"/>
  <c r="X2574" i="3"/>
  <c r="AA974" i="3"/>
  <c r="V2694" i="3"/>
  <c r="N3829" i="1"/>
  <c r="Y1614" i="3"/>
  <c r="X174" i="3"/>
  <c r="AA1614" i="3"/>
  <c r="Y414" i="3"/>
  <c r="U734" i="3"/>
  <c r="W254" i="3"/>
  <c r="AB1414" i="3"/>
  <c r="AB414" i="3"/>
  <c r="T1174" i="3"/>
  <c r="AC654" i="3"/>
  <c r="Y16" i="3"/>
  <c r="D3828" i="1"/>
  <c r="AE696" i="3"/>
  <c r="AE858" i="3"/>
  <c r="AE2057" i="3"/>
  <c r="AB94" i="4"/>
  <c r="G3829" i="1"/>
  <c r="D3843" i="1"/>
  <c r="AC694" i="3"/>
  <c r="AA1334" i="3"/>
  <c r="U1054" i="3"/>
  <c r="F3838" i="1"/>
  <c r="AA1454" i="3"/>
  <c r="AE2096" i="3"/>
  <c r="V1614" i="3"/>
  <c r="V2294" i="3"/>
  <c r="I3831" i="1"/>
  <c r="W1374" i="3"/>
  <c r="O3844" i="1"/>
  <c r="AC854" i="3"/>
  <c r="Y1694" i="3"/>
  <c r="U1094" i="3"/>
  <c r="X2694" i="3"/>
  <c r="AE2738" i="3"/>
  <c r="AD814" i="3"/>
  <c r="AA774" i="3"/>
  <c r="AD214" i="3"/>
  <c r="X694" i="3"/>
  <c r="E3835" i="1"/>
  <c r="T2334" i="3"/>
  <c r="L3829" i="1"/>
  <c r="Z16" i="3"/>
  <c r="K3849" i="1"/>
  <c r="K3842" i="1"/>
  <c r="T734" i="3"/>
  <c r="AD1534" i="3"/>
  <c r="Z894" i="3"/>
  <c r="Z1134" i="3"/>
  <c r="AE857" i="3"/>
  <c r="W654" i="3"/>
  <c r="AC1094" i="3"/>
  <c r="AB254" i="3"/>
  <c r="AD1414" i="3"/>
  <c r="E3831" i="1"/>
  <c r="W2454" i="3"/>
  <c r="AE1338" i="3"/>
  <c r="V1574" i="3"/>
  <c r="G3832" i="1"/>
  <c r="AC94" i="3"/>
  <c r="U2574" i="3"/>
  <c r="V1174" i="3"/>
  <c r="X414" i="3"/>
  <c r="AD3814" i="1"/>
  <c r="AE3814" i="1" s="1"/>
  <c r="E3845" i="1"/>
  <c r="H3816" i="1"/>
  <c r="X454" i="3"/>
  <c r="AA454" i="3"/>
  <c r="U3817" i="1"/>
  <c r="X1014" i="3"/>
  <c r="Z1294" i="3"/>
  <c r="AD14" i="3"/>
  <c r="M1088" i="3"/>
  <c r="M1487" i="1"/>
  <c r="I2489" i="3"/>
  <c r="I3413" i="1"/>
  <c r="L2047" i="3"/>
  <c r="L2806" i="1"/>
  <c r="AA2047" i="3" s="1"/>
  <c r="O58" i="1"/>
  <c r="O49" i="3"/>
  <c r="O3861" i="1"/>
  <c r="F3632" i="1"/>
  <c r="F2648" i="3"/>
  <c r="F2649" i="3"/>
  <c r="F3633" i="1"/>
  <c r="G1130" i="3"/>
  <c r="G1544" i="1"/>
  <c r="H1369" i="3"/>
  <c r="H1873" i="1"/>
  <c r="D936" i="1"/>
  <c r="D687" i="3"/>
  <c r="L850" i="3"/>
  <c r="L1159" i="1"/>
  <c r="K2569" i="3"/>
  <c r="K3523" i="1"/>
  <c r="Z2569" i="3" s="1"/>
  <c r="M2207" i="3"/>
  <c r="M3026" i="1"/>
  <c r="AB2207" i="3" s="1"/>
  <c r="I3860" i="1"/>
  <c r="I48" i="3"/>
  <c r="I57" i="1"/>
  <c r="M1818" i="1"/>
  <c r="M1329" i="3"/>
  <c r="M1376" i="1"/>
  <c r="M1007" i="3"/>
  <c r="M938" i="1"/>
  <c r="M689" i="3"/>
  <c r="M498" i="1"/>
  <c r="M369" i="3"/>
  <c r="M3868" i="1"/>
  <c r="AB374" i="3"/>
  <c r="AB53" i="4"/>
  <c r="I1541" i="1"/>
  <c r="I1127" i="3"/>
  <c r="I2369" i="3"/>
  <c r="I3248" i="1"/>
  <c r="I2037" i="1"/>
  <c r="I1488" i="3"/>
  <c r="O2036" i="1"/>
  <c r="O1487" i="3"/>
  <c r="L2447" i="3"/>
  <c r="L3356" i="1"/>
  <c r="AA2447" i="3" s="1"/>
  <c r="L2695" i="1"/>
  <c r="AA1966" i="3" s="1"/>
  <c r="L1966" i="3"/>
  <c r="L1970" i="3"/>
  <c r="L2699" i="1"/>
  <c r="AA1970" i="3" s="1"/>
  <c r="L888" i="3"/>
  <c r="L1212" i="1"/>
  <c r="J287" i="3"/>
  <c r="J386" i="1"/>
  <c r="J393" i="1" s="1"/>
  <c r="O2086" i="3"/>
  <c r="O2860" i="1"/>
  <c r="AD2086" i="3" s="1"/>
  <c r="O488" i="3"/>
  <c r="O662" i="1"/>
  <c r="F1769" i="3"/>
  <c r="F2423" i="1"/>
  <c r="F2250" i="3"/>
  <c r="F3084" i="1"/>
  <c r="F609" i="3"/>
  <c r="F828" i="1"/>
  <c r="F1817" i="1"/>
  <c r="F1328" i="3"/>
  <c r="F530" i="3"/>
  <c r="F719" i="1"/>
  <c r="G1049" i="1"/>
  <c r="G770" i="3"/>
  <c r="G1490" i="3"/>
  <c r="G2039" i="1"/>
  <c r="W1849" i="3"/>
  <c r="H2540" i="1"/>
  <c r="H327" i="3"/>
  <c r="H441" i="1"/>
  <c r="H448" i="1" s="1"/>
  <c r="H1209" i="3"/>
  <c r="H1653" i="1"/>
  <c r="L1980" i="1"/>
  <c r="L1446" i="3"/>
  <c r="N2533" i="1"/>
  <c r="AC1849" i="3" s="1"/>
  <c r="N1849" i="3"/>
  <c r="N3882" i="1"/>
  <c r="N2312" i="1"/>
  <c r="N1688" i="3"/>
  <c r="N1169" i="3"/>
  <c r="N1598" i="1"/>
  <c r="E2974" i="1"/>
  <c r="E2170" i="3"/>
  <c r="E2287" i="3"/>
  <c r="E3136" i="1"/>
  <c r="E1969" i="3"/>
  <c r="E2698" i="1"/>
  <c r="E1967" i="3"/>
  <c r="E2696" i="1"/>
  <c r="E210" i="3"/>
  <c r="E279" i="1"/>
  <c r="P242" i="1"/>
  <c r="I2424" i="1"/>
  <c r="I1770" i="3"/>
  <c r="I447" i="3"/>
  <c r="I606" i="1"/>
  <c r="D1265" i="1"/>
  <c r="D926" i="3"/>
  <c r="P1228" i="1"/>
  <c r="I771" i="1"/>
  <c r="I567" i="3"/>
  <c r="I2488" i="3"/>
  <c r="I3412" i="1"/>
  <c r="L3795" i="1"/>
  <c r="L3802" i="1" s="1"/>
  <c r="L2766" i="3"/>
  <c r="J3632" i="1"/>
  <c r="Y2648" i="3" s="1"/>
  <c r="J2648" i="3"/>
  <c r="K1369" i="3"/>
  <c r="K1873" i="1"/>
  <c r="O10" i="1"/>
  <c r="AD13" i="3"/>
  <c r="AD54" i="3"/>
  <c r="AD13" i="4"/>
  <c r="E441" i="1"/>
  <c r="E448" i="1" s="1"/>
  <c r="E327" i="3"/>
  <c r="I3685" i="1"/>
  <c r="I2686" i="3"/>
  <c r="S694" i="3"/>
  <c r="AE695" i="3"/>
  <c r="M2202" i="1"/>
  <c r="M1608" i="3"/>
  <c r="M3025" i="1"/>
  <c r="AB2206" i="3" s="1"/>
  <c r="M2206" i="3"/>
  <c r="I2729" i="3"/>
  <c r="I3743" i="1"/>
  <c r="M3799" i="1"/>
  <c r="M3806" i="1" s="1"/>
  <c r="M2770" i="3"/>
  <c r="M716" i="1"/>
  <c r="M527" i="3"/>
  <c r="I2608" i="3"/>
  <c r="I3577" i="1"/>
  <c r="I1540" i="1"/>
  <c r="I1126" i="3"/>
  <c r="I2248" i="3"/>
  <c r="I3082" i="1"/>
  <c r="L1807" i="3"/>
  <c r="L2476" i="1"/>
  <c r="L2483" i="1" s="1"/>
  <c r="L1048" i="3"/>
  <c r="L1432" i="1"/>
  <c r="J2008" i="3"/>
  <c r="J2752" i="1"/>
  <c r="Y2008" i="3" s="1"/>
  <c r="J810" i="3"/>
  <c r="J1104" i="1"/>
  <c r="J1127" i="3"/>
  <c r="J1541" i="1"/>
  <c r="J1544" i="1"/>
  <c r="J1130" i="3"/>
  <c r="K3467" i="1"/>
  <c r="Z2528" i="3" s="1"/>
  <c r="K2528" i="3"/>
  <c r="K3814" i="1"/>
  <c r="K333" i="1"/>
  <c r="K249" i="3"/>
  <c r="K807" i="3"/>
  <c r="K1101" i="1"/>
  <c r="K1100" i="1"/>
  <c r="K806" i="3"/>
  <c r="O2447" i="3"/>
  <c r="O3356" i="1"/>
  <c r="AD2447" i="3" s="1"/>
  <c r="O444" i="1"/>
  <c r="O451" i="1" s="1"/>
  <c r="O330" i="3"/>
  <c r="O1090" i="3"/>
  <c r="O1489" i="1"/>
  <c r="G450" i="3"/>
  <c r="G609" i="1"/>
  <c r="G2036" i="1"/>
  <c r="G1487" i="3"/>
  <c r="H1100" i="1"/>
  <c r="H806" i="3"/>
  <c r="N888" i="3"/>
  <c r="N1212" i="1"/>
  <c r="AC894" i="3"/>
  <c r="E1606" i="3"/>
  <c r="E2200" i="1"/>
  <c r="E2168" i="3"/>
  <c r="E2972" i="1"/>
  <c r="E3631" i="1"/>
  <c r="E2647" i="3"/>
  <c r="E207" i="3"/>
  <c r="E276" i="1"/>
  <c r="T214" i="3"/>
  <c r="AE219" i="3"/>
  <c r="I2421" i="1"/>
  <c r="I1767" i="3"/>
  <c r="I3632" i="1"/>
  <c r="I2648" i="3"/>
  <c r="N2094" i="1"/>
  <c r="N1530" i="3"/>
  <c r="D328" i="3"/>
  <c r="D442" i="1"/>
  <c r="D326" i="3"/>
  <c r="D440" i="1"/>
  <c r="P403" i="1"/>
  <c r="S934" i="3"/>
  <c r="AE935" i="3"/>
  <c r="R97" i="1"/>
  <c r="D3" i="1"/>
  <c r="D3817" i="1" s="1"/>
  <c r="P97" i="1"/>
  <c r="E1567" i="3"/>
  <c r="E2146" i="1"/>
  <c r="L3839" i="1"/>
  <c r="J450" i="3"/>
  <c r="J609" i="1"/>
  <c r="J1089" i="3"/>
  <c r="J1488" i="1"/>
  <c r="O1648" i="3"/>
  <c r="O2257" i="1"/>
  <c r="O1540" i="1"/>
  <c r="O1126" i="3"/>
  <c r="O86" i="3"/>
  <c r="O110" i="1"/>
  <c r="O1687" i="3"/>
  <c r="O2311" i="1"/>
  <c r="U14" i="3"/>
  <c r="U14" i="4"/>
  <c r="F327" i="3"/>
  <c r="F441" i="1"/>
  <c r="F448" i="1" s="1"/>
  <c r="F935" i="1"/>
  <c r="F686" i="3"/>
  <c r="G169" i="3"/>
  <c r="G223" i="1"/>
  <c r="V95" i="4"/>
  <c r="I2754" i="1"/>
  <c r="I2010" i="3"/>
  <c r="I3816" i="1"/>
  <c r="AE1337" i="3"/>
  <c r="R757" i="1"/>
  <c r="P757" i="1"/>
  <c r="R482" i="1"/>
  <c r="P482" i="1"/>
  <c r="S93" i="4"/>
  <c r="AE1775" i="3"/>
  <c r="S1774" i="3"/>
  <c r="D1767" i="3"/>
  <c r="D2421" i="1"/>
  <c r="E825" i="1"/>
  <c r="E606" i="3"/>
  <c r="AB55" i="4"/>
  <c r="I882" i="1"/>
  <c r="I648" i="3"/>
  <c r="K3137" i="1"/>
  <c r="Z2288" i="3" s="1"/>
  <c r="K2288" i="3"/>
  <c r="F927" i="3"/>
  <c r="F1266" i="1"/>
  <c r="G1431" i="1"/>
  <c r="G1047" i="3"/>
  <c r="L1490" i="3"/>
  <c r="L2039" i="1"/>
  <c r="E3190" i="1"/>
  <c r="E2326" i="3"/>
  <c r="AE1977" i="3"/>
  <c r="D2699" i="1"/>
  <c r="D1970" i="3"/>
  <c r="P2662" i="1"/>
  <c r="M3359" i="1"/>
  <c r="AB2450" i="3" s="1"/>
  <c r="M2450" i="3"/>
  <c r="M3135" i="1"/>
  <c r="AB2286" i="3" s="1"/>
  <c r="M2286" i="3"/>
  <c r="I207" i="3"/>
  <c r="I276" i="1"/>
  <c r="N3846" i="1"/>
  <c r="AE2496" i="3"/>
  <c r="D886" i="3"/>
  <c r="D1210" i="1"/>
  <c r="P1173" i="1"/>
  <c r="D286" i="3"/>
  <c r="D385" i="1"/>
  <c r="P348" i="1"/>
  <c r="D1447" i="3"/>
  <c r="D1981" i="1"/>
  <c r="I1450" i="3"/>
  <c r="I1984" i="1"/>
  <c r="L2486" i="3"/>
  <c r="L3410" i="1"/>
  <c r="AA2486" i="3" s="1"/>
  <c r="L2971" i="1"/>
  <c r="AA2167" i="3" s="1"/>
  <c r="L2167" i="3"/>
  <c r="J330" i="1"/>
  <c r="J246" i="3"/>
  <c r="J2369" i="1"/>
  <c r="J1730" i="3"/>
  <c r="J55" i="1"/>
  <c r="J46" i="3"/>
  <c r="J3858" i="1"/>
  <c r="J3084" i="1"/>
  <c r="Y2250" i="3" s="1"/>
  <c r="J2250" i="3"/>
  <c r="K2488" i="3"/>
  <c r="K3412" i="1"/>
  <c r="Z2488" i="3" s="1"/>
  <c r="K446" i="3"/>
  <c r="K605" i="1"/>
  <c r="K3816" i="1"/>
  <c r="K441" i="1"/>
  <c r="K448" i="1" s="1"/>
  <c r="K327" i="3"/>
  <c r="O2420" i="1"/>
  <c r="O1766" i="3"/>
  <c r="AD94" i="4"/>
  <c r="F569" i="3"/>
  <c r="F773" i="1"/>
  <c r="F407" i="3"/>
  <c r="F551" i="1"/>
  <c r="U1694" i="3"/>
  <c r="AE1696" i="3"/>
  <c r="G2917" i="1"/>
  <c r="G2128" i="3"/>
  <c r="G1489" i="1"/>
  <c r="G1090" i="3"/>
  <c r="H3836" i="1"/>
  <c r="H3814" i="1"/>
  <c r="N2330" i="3"/>
  <c r="N3194" i="1"/>
  <c r="AC2330" i="3" s="1"/>
  <c r="N286" i="3"/>
  <c r="N385" i="1"/>
  <c r="N392" i="1" s="1"/>
  <c r="N3522" i="1"/>
  <c r="AC2568" i="3" s="1"/>
  <c r="N2568" i="3"/>
  <c r="E3026" i="1"/>
  <c r="E2207" i="3"/>
  <c r="K1982" i="1"/>
  <c r="K1448" i="3"/>
  <c r="R1032" i="1"/>
  <c r="P1032" i="1"/>
  <c r="AE1096" i="3"/>
  <c r="S2014" i="3"/>
  <c r="AE1218" i="3"/>
  <c r="D2972" i="1"/>
  <c r="D2168" i="3"/>
  <c r="D1709" i="1"/>
  <c r="D3876" i="1"/>
  <c r="M168" i="1"/>
  <c r="M129" i="3"/>
  <c r="M486" i="3"/>
  <c r="M660" i="1"/>
  <c r="M649" i="3"/>
  <c r="M883" i="1"/>
  <c r="M169" i="3"/>
  <c r="M223" i="1"/>
  <c r="I497" i="1"/>
  <c r="I368" i="3"/>
  <c r="I3867" i="1"/>
  <c r="H1048" i="1"/>
  <c r="H769" i="3"/>
  <c r="AE2376" i="3"/>
  <c r="W2374" i="3"/>
  <c r="N1330" i="3"/>
  <c r="N1819" i="1"/>
  <c r="N770" i="3"/>
  <c r="N1049" i="1"/>
  <c r="AC57" i="4"/>
  <c r="N2861" i="1"/>
  <c r="AC2087" i="3" s="1"/>
  <c r="N2087" i="3"/>
  <c r="E1888" i="3"/>
  <c r="E2587" i="1"/>
  <c r="E1213" i="1"/>
  <c r="E889" i="3"/>
  <c r="E1009" i="3"/>
  <c r="E1378" i="1"/>
  <c r="M110" i="1"/>
  <c r="M86" i="3"/>
  <c r="M2250" i="3"/>
  <c r="M3084" i="1"/>
  <c r="AB2250" i="3" s="1"/>
  <c r="E1407" i="3"/>
  <c r="E1926" i="1"/>
  <c r="L1320" i="1"/>
  <c r="L966" i="3"/>
  <c r="L662" i="1"/>
  <c r="L488" i="3"/>
  <c r="J1212" i="1"/>
  <c r="J888" i="3"/>
  <c r="J935" i="1"/>
  <c r="J686" i="3"/>
  <c r="K1158" i="1"/>
  <c r="K849" i="3"/>
  <c r="K850" i="3"/>
  <c r="K1159" i="1"/>
  <c r="K1430" i="1"/>
  <c r="K1046" i="3"/>
  <c r="K2478" i="1"/>
  <c r="K2485" i="1" s="1"/>
  <c r="K1809" i="3"/>
  <c r="O3465" i="1"/>
  <c r="AD2526" i="3" s="1"/>
  <c r="O2526" i="3"/>
  <c r="F1168" i="3"/>
  <c r="F1597" i="1"/>
  <c r="F3831" i="1"/>
  <c r="F3829" i="1"/>
  <c r="F1087" i="3"/>
  <c r="F1486" i="1"/>
  <c r="G1104" i="1"/>
  <c r="G810" i="3"/>
  <c r="G1606" i="3"/>
  <c r="G2200" i="1"/>
  <c r="G2686" i="3"/>
  <c r="G3685" i="1"/>
  <c r="H2527" i="3"/>
  <c r="H3466" i="1"/>
  <c r="H3468" i="1"/>
  <c r="H2529" i="3"/>
  <c r="H1807" i="3"/>
  <c r="H2476" i="1"/>
  <c r="H2483" i="1" s="1"/>
  <c r="N3025" i="1"/>
  <c r="AC2206" i="3" s="1"/>
  <c r="N2206" i="3"/>
  <c r="N2770" i="3"/>
  <c r="N3799" i="1"/>
  <c r="N3806" i="1" s="1"/>
  <c r="N3795" i="1"/>
  <c r="N3802" i="1" s="1"/>
  <c r="N2766" i="3"/>
  <c r="E3686" i="1"/>
  <c r="E2687" i="3"/>
  <c r="E3688" i="1"/>
  <c r="E2689" i="3"/>
  <c r="E2641" i="1"/>
  <c r="E1927" i="3"/>
  <c r="T15" i="3"/>
  <c r="T15" i="4"/>
  <c r="AE1457" i="3"/>
  <c r="M286" i="3"/>
  <c r="M385" i="1"/>
  <c r="M392" i="1" s="1"/>
  <c r="L1128" i="3"/>
  <c r="L1542" i="1"/>
  <c r="J3465" i="1"/>
  <c r="Y2526" i="3" s="1"/>
  <c r="J2526" i="3"/>
  <c r="H287" i="3"/>
  <c r="H386" i="1"/>
  <c r="H393" i="1" s="1"/>
  <c r="AE178" i="3"/>
  <c r="D726" i="3"/>
  <c r="P953" i="1"/>
  <c r="D990" i="1"/>
  <c r="D991" i="1"/>
  <c r="D727" i="3"/>
  <c r="J1647" i="3"/>
  <c r="J2256" i="1"/>
  <c r="K3835" i="1"/>
  <c r="O1324" i="1"/>
  <c r="O970" i="3"/>
  <c r="O3839" i="1"/>
  <c r="AD53" i="4"/>
  <c r="AD614" i="3"/>
  <c r="O3828" i="1"/>
  <c r="O289" i="3"/>
  <c r="O388" i="1"/>
  <c r="O395" i="1" s="1"/>
  <c r="F1888" i="3"/>
  <c r="F2587" i="1"/>
  <c r="G969" i="3"/>
  <c r="G1323" i="1"/>
  <c r="G1330" i="1" s="1"/>
  <c r="G1170" i="3"/>
  <c r="G1599" i="1"/>
  <c r="G331" i="1"/>
  <c r="G247" i="3"/>
  <c r="H1565" i="3"/>
  <c r="H1604" i="3" s="1"/>
  <c r="I166" i="3"/>
  <c r="I220" i="1"/>
  <c r="I1609" i="3"/>
  <c r="I2203" i="1"/>
  <c r="X1614" i="3"/>
  <c r="D3579" i="1"/>
  <c r="D2610" i="3"/>
  <c r="P3542" i="1"/>
  <c r="D2202" i="1"/>
  <c r="D1608" i="3"/>
  <c r="D3851" i="1"/>
  <c r="D331" i="1"/>
  <c r="D247" i="3"/>
  <c r="AE459" i="3"/>
  <c r="D1598" i="1"/>
  <c r="D1169" i="3"/>
  <c r="D550" i="1"/>
  <c r="D406" i="3"/>
  <c r="P513" i="1"/>
  <c r="M1486" i="3"/>
  <c r="M2035" i="1"/>
  <c r="M1166" i="3"/>
  <c r="M1595" i="1"/>
  <c r="M1048" i="1"/>
  <c r="M769" i="3"/>
  <c r="M1045" i="1"/>
  <c r="M766" i="3"/>
  <c r="J1368" i="3"/>
  <c r="J1872" i="1"/>
  <c r="Y174" i="3"/>
  <c r="J970" i="3"/>
  <c r="J1324" i="1"/>
  <c r="O2650" i="3"/>
  <c r="O3634" i="1"/>
  <c r="AD2650" i="3" s="1"/>
  <c r="AD254" i="3"/>
  <c r="O249" i="3"/>
  <c r="O333" i="1"/>
  <c r="F170" i="3"/>
  <c r="F224" i="1"/>
  <c r="V57" i="4"/>
  <c r="N1320" i="1"/>
  <c r="N966" i="3"/>
  <c r="N1870" i="1"/>
  <c r="N1366" i="3"/>
  <c r="E2530" i="3"/>
  <c r="E3469" i="1"/>
  <c r="AE2297" i="3"/>
  <c r="L2608" i="3"/>
  <c r="L3577" i="1"/>
  <c r="AA2608" i="3" s="1"/>
  <c r="M2368" i="3"/>
  <c r="M3247" i="1"/>
  <c r="AB2368" i="3" s="1"/>
  <c r="M2367" i="3"/>
  <c r="M3246" i="1"/>
  <c r="AB2367" i="3" s="1"/>
  <c r="I1726" i="3"/>
  <c r="I2365" i="1"/>
  <c r="I1687" i="3"/>
  <c r="I2311" i="1"/>
  <c r="I407" i="3"/>
  <c r="I551" i="1"/>
  <c r="D169" i="1"/>
  <c r="D130" i="3"/>
  <c r="P132" i="1"/>
  <c r="R152" i="1"/>
  <c r="P152" i="1"/>
  <c r="D2640" i="1"/>
  <c r="D1926" i="3"/>
  <c r="P2603" i="1"/>
  <c r="AE977" i="3"/>
  <c r="R3727" i="1"/>
  <c r="P3727" i="1"/>
  <c r="D2037" i="1"/>
  <c r="D1488" i="3"/>
  <c r="F3815" i="1"/>
  <c r="L3304" i="1"/>
  <c r="AA2410" i="3" s="1"/>
  <c r="L2410" i="3"/>
  <c r="L2644" i="1"/>
  <c r="AA1930" i="3" s="1"/>
  <c r="L1930" i="3"/>
  <c r="L2200" i="1"/>
  <c r="L1606" i="3"/>
  <c r="J550" i="1"/>
  <c r="J406" i="3"/>
  <c r="K649" i="3"/>
  <c r="K883" i="1"/>
  <c r="Z654" i="3"/>
  <c r="K969" i="3"/>
  <c r="K1323" i="1"/>
  <c r="Z134" i="3"/>
  <c r="O3026" i="1"/>
  <c r="AD2207" i="3" s="1"/>
  <c r="O2207" i="3"/>
  <c r="O2808" i="1"/>
  <c r="AD2049" i="3" s="1"/>
  <c r="O2049" i="3"/>
  <c r="O2530" i="1"/>
  <c r="AD1846" i="3" s="1"/>
  <c r="O1846" i="3"/>
  <c r="O3879" i="1"/>
  <c r="O3853" i="1"/>
  <c r="F3576" i="1"/>
  <c r="F2607" i="3"/>
  <c r="F490" i="3"/>
  <c r="F664" i="1"/>
  <c r="G664" i="1"/>
  <c r="G671" i="1" s="1"/>
  <c r="G490" i="3"/>
  <c r="G2610" i="3"/>
  <c r="G3579" i="1"/>
  <c r="G3850" i="1"/>
  <c r="H650" i="3"/>
  <c r="H884" i="1"/>
  <c r="L3815" i="1"/>
  <c r="N2410" i="3"/>
  <c r="N3304" i="1"/>
  <c r="AC2410" i="3" s="1"/>
  <c r="N718" i="1"/>
  <c r="N529" i="3"/>
  <c r="N2478" i="1"/>
  <c r="N2485" i="1" s="1"/>
  <c r="N1809" i="3"/>
  <c r="T134" i="4"/>
  <c r="E3851" i="1"/>
  <c r="E3083" i="1"/>
  <c r="E2249" i="3"/>
  <c r="N1448" i="3"/>
  <c r="N1982" i="1"/>
  <c r="K1569" i="3"/>
  <c r="K2148" i="1"/>
  <c r="AE616" i="3"/>
  <c r="D2567" i="3"/>
  <c r="D3521" i="1"/>
  <c r="D3080" i="1"/>
  <c r="D2246" i="3"/>
  <c r="P3043" i="1"/>
  <c r="D1370" i="3"/>
  <c r="D1874" i="1"/>
  <c r="P1837" i="1"/>
  <c r="D1926" i="1"/>
  <c r="D1407" i="3"/>
  <c r="M1206" i="3"/>
  <c r="M1650" i="1"/>
  <c r="M1214" i="1"/>
  <c r="M890" i="3"/>
  <c r="M48" i="3"/>
  <c r="M3860" i="1"/>
  <c r="M57" i="1"/>
  <c r="I489" i="3"/>
  <c r="I663" i="1"/>
  <c r="H2587" i="1"/>
  <c r="H1888" i="3"/>
  <c r="N3080" i="1"/>
  <c r="AC2246" i="3" s="1"/>
  <c r="N2246" i="3"/>
  <c r="N2971" i="1"/>
  <c r="AC2167" i="3" s="1"/>
  <c r="N2167" i="3"/>
  <c r="N2010" i="3"/>
  <c r="N2754" i="1"/>
  <c r="AC2010" i="3" s="1"/>
  <c r="N220" i="1"/>
  <c r="N166" i="3"/>
  <c r="E2365" i="1"/>
  <c r="E1726" i="3"/>
  <c r="E2006" i="3"/>
  <c r="E2750" i="1"/>
  <c r="E2448" i="3"/>
  <c r="E3357" i="1"/>
  <c r="E2447" i="3"/>
  <c r="E3356" i="1"/>
  <c r="H1407" i="3"/>
  <c r="H1926" i="1"/>
  <c r="M605" i="1"/>
  <c r="M446" i="3"/>
  <c r="M2314" i="1"/>
  <c r="M1690" i="3"/>
  <c r="J1486" i="3"/>
  <c r="J2035" i="1"/>
  <c r="L774" i="1"/>
  <c r="L570" i="3"/>
  <c r="L553" i="1"/>
  <c r="L409" i="3"/>
  <c r="L3860" i="1"/>
  <c r="L48" i="3"/>
  <c r="L57" i="1"/>
  <c r="J112" i="1"/>
  <c r="J88" i="3"/>
  <c r="J110" i="1"/>
  <c r="J86" i="3"/>
  <c r="Y934" i="3"/>
  <c r="K1596" i="1"/>
  <c r="K1167" i="3"/>
  <c r="K1488" i="1"/>
  <c r="K1089" i="3"/>
  <c r="K1087" i="3"/>
  <c r="K1486" i="1"/>
  <c r="O3301" i="1"/>
  <c r="AD2407" i="3" s="1"/>
  <c r="O2407" i="3"/>
  <c r="O719" i="1"/>
  <c r="O530" i="3"/>
  <c r="O1886" i="3"/>
  <c r="O2585" i="1"/>
  <c r="AD1886" i="3" s="1"/>
  <c r="AD1734" i="3"/>
  <c r="Z1374" i="3"/>
  <c r="F3029" i="1"/>
  <c r="F2210" i="3"/>
  <c r="F3356" i="1"/>
  <c r="F2447" i="3"/>
  <c r="F2366" i="3"/>
  <c r="F3245" i="1"/>
  <c r="F1871" i="1"/>
  <c r="F1367" i="3"/>
  <c r="G3084" i="1"/>
  <c r="G2250" i="3"/>
  <c r="G2090" i="3"/>
  <c r="G2864" i="1"/>
  <c r="G2286" i="3"/>
  <c r="G3135" i="1"/>
  <c r="G926" i="3"/>
  <c r="G1265" i="1"/>
  <c r="H1166" i="3"/>
  <c r="H1595" i="1"/>
  <c r="H773" i="1"/>
  <c r="H569" i="3"/>
  <c r="W574" i="3"/>
  <c r="AE498" i="3"/>
  <c r="N3879" i="1"/>
  <c r="N3355" i="1"/>
  <c r="AC2446" i="3" s="1"/>
  <c r="N2446" i="3"/>
  <c r="N3853" i="1"/>
  <c r="N488" i="3"/>
  <c r="N662" i="1"/>
  <c r="N3468" i="1"/>
  <c r="AC2529" i="3" s="1"/>
  <c r="N2529" i="3"/>
  <c r="E3413" i="1"/>
  <c r="E2489" i="3"/>
  <c r="E926" i="3"/>
  <c r="E1265" i="1"/>
  <c r="E1322" i="1"/>
  <c r="E968" i="3"/>
  <c r="E716" i="1"/>
  <c r="E527" i="3"/>
  <c r="I662" i="1"/>
  <c r="I488" i="3"/>
  <c r="W1094" i="3"/>
  <c r="H2686" i="3"/>
  <c r="H3685" i="1"/>
  <c r="W1134" i="3"/>
  <c r="N277" i="1"/>
  <c r="N208" i="3"/>
  <c r="N2973" i="1"/>
  <c r="AC2169" i="3" s="1"/>
  <c r="N2169" i="3"/>
  <c r="N327" i="3"/>
  <c r="N441" i="1"/>
  <c r="N448" i="1" s="1"/>
  <c r="T1094" i="3"/>
  <c r="E1086" i="3"/>
  <c r="E1485" i="1"/>
  <c r="E3875" i="1"/>
  <c r="E2368" i="1"/>
  <c r="E1729" i="3"/>
  <c r="E2754" i="1"/>
  <c r="E2010" i="3"/>
  <c r="E570" i="3"/>
  <c r="E774" i="1"/>
  <c r="AB135" i="4"/>
  <c r="M1849" i="3"/>
  <c r="M2533" i="1"/>
  <c r="AB1849" i="3" s="1"/>
  <c r="M3882" i="1"/>
  <c r="J2039" i="1"/>
  <c r="J1490" i="3"/>
  <c r="L550" i="1"/>
  <c r="L406" i="3"/>
  <c r="AA254" i="3"/>
  <c r="L49" i="3"/>
  <c r="L58" i="1"/>
  <c r="Y654" i="3"/>
  <c r="O2410" i="3"/>
  <c r="O3304" i="1"/>
  <c r="AD2410" i="3" s="1"/>
  <c r="O937" i="1"/>
  <c r="O688" i="3"/>
  <c r="F3359" i="1"/>
  <c r="F2450" i="3"/>
  <c r="F2370" i="3"/>
  <c r="F3249" i="1"/>
  <c r="G2248" i="3"/>
  <c r="G3082" i="1"/>
  <c r="G2861" i="1"/>
  <c r="G2087" i="3"/>
  <c r="W934" i="3"/>
  <c r="AE497" i="3"/>
  <c r="L1527" i="3"/>
  <c r="L2091" i="1"/>
  <c r="L1526" i="3"/>
  <c r="L2090" i="1"/>
  <c r="N2287" i="3"/>
  <c r="N3136" i="1"/>
  <c r="AC2287" i="3" s="1"/>
  <c r="N660" i="1"/>
  <c r="N486" i="3"/>
  <c r="N3466" i="1"/>
  <c r="AC2527" i="3" s="1"/>
  <c r="N2527" i="3"/>
  <c r="N990" i="1"/>
  <c r="N726" i="3"/>
  <c r="E3828" i="1"/>
  <c r="M1089" i="3"/>
  <c r="M1488" i="1"/>
  <c r="X574" i="3"/>
  <c r="L2807" i="1"/>
  <c r="AA2048" i="3" s="1"/>
  <c r="L2048" i="3"/>
  <c r="J1969" i="3"/>
  <c r="J2698" i="1"/>
  <c r="Y1969" i="3" s="1"/>
  <c r="O57" i="1"/>
  <c r="O48" i="3"/>
  <c r="O3860" i="1"/>
  <c r="G1129" i="3"/>
  <c r="G1543" i="1"/>
  <c r="H1367" i="3"/>
  <c r="H1871" i="1"/>
  <c r="I3688" i="1"/>
  <c r="I2689" i="3"/>
  <c r="AE697" i="3"/>
  <c r="K2566" i="3"/>
  <c r="K3520" i="1"/>
  <c r="Z2566" i="3" s="1"/>
  <c r="M1890" i="3"/>
  <c r="M2589" i="1"/>
  <c r="AB1890" i="3" s="1"/>
  <c r="X16" i="4"/>
  <c r="AE58" i="3"/>
  <c r="M1328" i="3"/>
  <c r="M1817" i="1"/>
  <c r="AB1014" i="3"/>
  <c r="M688" i="3"/>
  <c r="M937" i="1"/>
  <c r="AB534" i="3"/>
  <c r="M279" i="1"/>
  <c r="M210" i="3"/>
  <c r="I2606" i="3"/>
  <c r="I3575" i="1"/>
  <c r="I2366" i="3"/>
  <c r="I3245" i="1"/>
  <c r="I1487" i="3"/>
  <c r="I2036" i="1"/>
  <c r="J1102" i="1"/>
  <c r="J808" i="3"/>
  <c r="K1686" i="3"/>
  <c r="K2310" i="1"/>
  <c r="K367" i="3"/>
  <c r="K496" i="1"/>
  <c r="K3866" i="1"/>
  <c r="K1377" i="1"/>
  <c r="K1008" i="3"/>
  <c r="O2449" i="3"/>
  <c r="O3358" i="1"/>
  <c r="AD2449" i="3" s="1"/>
  <c r="O2862" i="1"/>
  <c r="AD2088" i="3" s="1"/>
  <c r="O2088" i="3"/>
  <c r="O489" i="3"/>
  <c r="O663" i="1"/>
  <c r="O1088" i="3"/>
  <c r="O1487" i="1"/>
  <c r="O2486" i="3"/>
  <c r="O3410" i="1"/>
  <c r="AD2486" i="3" s="1"/>
  <c r="U57" i="4"/>
  <c r="F527" i="3"/>
  <c r="F716" i="1"/>
  <c r="V694" i="3"/>
  <c r="G2750" i="1"/>
  <c r="G2006" i="3"/>
  <c r="V1654" i="3"/>
  <c r="V1494" i="3"/>
  <c r="H3881" i="1"/>
  <c r="H2532" i="1"/>
  <c r="H2539" i="1" s="1"/>
  <c r="H1817" i="1"/>
  <c r="H1328" i="3"/>
  <c r="H1210" i="3"/>
  <c r="H1654" i="1"/>
  <c r="L1982" i="1"/>
  <c r="L1448" i="3"/>
  <c r="N410" i="3"/>
  <c r="N554" i="1"/>
  <c r="N2314" i="1"/>
  <c r="N1690" i="3"/>
  <c r="E1608" i="3"/>
  <c r="E2202" i="1"/>
  <c r="E2973" i="1"/>
  <c r="E2169" i="3"/>
  <c r="AE2097" i="3"/>
  <c r="D2090" i="3"/>
  <c r="D2864" i="1"/>
  <c r="P2827" i="1"/>
  <c r="D810" i="3"/>
  <c r="D1104" i="1"/>
  <c r="P1067" i="1"/>
  <c r="D1268" i="1"/>
  <c r="D929" i="3"/>
  <c r="D3832" i="1"/>
  <c r="M3842" i="1"/>
  <c r="I1246" i="3"/>
  <c r="I1705" i="1"/>
  <c r="I3872" i="1"/>
  <c r="L1486" i="1"/>
  <c r="L1087" i="3"/>
  <c r="L3838" i="1"/>
  <c r="AA614" i="3"/>
  <c r="L3744" i="1"/>
  <c r="AA2730" i="3" s="1"/>
  <c r="L2730" i="3"/>
  <c r="J570" i="3"/>
  <c r="J774" i="1"/>
  <c r="J2808" i="1"/>
  <c r="Y2049" i="3" s="1"/>
  <c r="J2049" i="3"/>
  <c r="K387" i="1"/>
  <c r="K394" i="1" s="1"/>
  <c r="K288" i="3"/>
  <c r="K87" i="3"/>
  <c r="K111" i="1"/>
  <c r="K89" i="3"/>
  <c r="K113" i="1"/>
  <c r="O111" i="1"/>
  <c r="O87" i="3"/>
  <c r="F495" i="1"/>
  <c r="F502" i="1" s="1"/>
  <c r="F3865" i="1"/>
  <c r="G128" i="3"/>
  <c r="G3860" i="1"/>
  <c r="G167" i="1"/>
  <c r="G10" i="1"/>
  <c r="G165" i="1"/>
  <c r="G126" i="3"/>
  <c r="G3858" i="1"/>
  <c r="I1048" i="1"/>
  <c r="I769" i="3"/>
  <c r="I2698" i="1"/>
  <c r="I1969" i="3"/>
  <c r="X2174" i="3"/>
  <c r="I1872" i="1"/>
  <c r="I1368" i="3"/>
  <c r="I1847" i="3"/>
  <c r="I2531" i="1"/>
  <c r="I3880" i="1"/>
  <c r="I3851" i="1"/>
  <c r="AE2656" i="3"/>
  <c r="AE2659" i="3"/>
  <c r="D1818" i="1"/>
  <c r="D1329" i="3"/>
  <c r="AE1339" i="3"/>
  <c r="AE578" i="3"/>
  <c r="AE577" i="3"/>
  <c r="E3837" i="1"/>
  <c r="M1729" i="3"/>
  <c r="M2368" i="1"/>
  <c r="AB54" i="4"/>
  <c r="I650" i="3"/>
  <c r="I884" i="1"/>
  <c r="K773" i="1"/>
  <c r="K569" i="3"/>
  <c r="E3301" i="1"/>
  <c r="E2407" i="3"/>
  <c r="E2329" i="3"/>
  <c r="E3193" i="1"/>
  <c r="N1566" i="3"/>
  <c r="N2145" i="1"/>
  <c r="R2682" i="1"/>
  <c r="P2682" i="1"/>
  <c r="L935" i="1"/>
  <c r="L686" i="3"/>
  <c r="M328" i="3"/>
  <c r="M442" i="1"/>
  <c r="M449" i="1" s="1"/>
  <c r="M2449" i="3"/>
  <c r="M3358" i="1"/>
  <c r="AB2449" i="3" s="1"/>
  <c r="M2290" i="3"/>
  <c r="M3139" i="1"/>
  <c r="AB2290" i="3" s="1"/>
  <c r="I727" i="3"/>
  <c r="I991" i="1"/>
  <c r="AE2497" i="3"/>
  <c r="D1437" i="1"/>
  <c r="D2327" i="3"/>
  <c r="D3191" i="1"/>
  <c r="D388" i="1"/>
  <c r="D289" i="3"/>
  <c r="M1286" i="3"/>
  <c r="M1760" i="1"/>
  <c r="T1294" i="3"/>
  <c r="T94" i="4"/>
  <c r="O1567" i="3"/>
  <c r="O2146" i="1"/>
  <c r="AE1577" i="3"/>
  <c r="L3632" i="1"/>
  <c r="AA2648" i="3" s="1"/>
  <c r="L2648" i="3"/>
  <c r="L2166" i="3"/>
  <c r="L2970" i="1"/>
  <c r="AA2166" i="3" s="1"/>
  <c r="L2326" i="3"/>
  <c r="L3190" i="1"/>
  <c r="AA2326" i="3" s="1"/>
  <c r="L1847" i="3"/>
  <c r="L3880" i="1"/>
  <c r="L2531" i="1"/>
  <c r="AA1847" i="3" s="1"/>
  <c r="L1367" i="3"/>
  <c r="L1871" i="1"/>
  <c r="L1727" i="3"/>
  <c r="L2366" i="1"/>
  <c r="Y1734" i="3"/>
  <c r="J2586" i="1"/>
  <c r="Y1887" i="3" s="1"/>
  <c r="J1887" i="3"/>
  <c r="J58" i="1"/>
  <c r="J49" i="3"/>
  <c r="J3861" i="1"/>
  <c r="J3081" i="1"/>
  <c r="Y2247" i="3" s="1"/>
  <c r="J2247" i="3"/>
  <c r="Z934" i="3"/>
  <c r="K3850" i="1"/>
  <c r="K444" i="1"/>
  <c r="K451" i="1" s="1"/>
  <c r="K330" i="3"/>
  <c r="O2641" i="1"/>
  <c r="AD1927" i="3" s="1"/>
  <c r="O1927" i="3"/>
  <c r="O2202" i="1"/>
  <c r="O1608" i="3"/>
  <c r="AD1614" i="3"/>
  <c r="O1169" i="3"/>
  <c r="O1598" i="1"/>
  <c r="F647" i="3"/>
  <c r="F881" i="1"/>
  <c r="F1690" i="3"/>
  <c r="F2314" i="1"/>
  <c r="G3466" i="1"/>
  <c r="G2527" i="3"/>
  <c r="G3304" i="1"/>
  <c r="G2410" i="3"/>
  <c r="G1287" i="3"/>
  <c r="G1761" i="1"/>
  <c r="H1769" i="3"/>
  <c r="H2423" i="1"/>
  <c r="H1047" i="3"/>
  <c r="H1431" i="1"/>
  <c r="H3837" i="1"/>
  <c r="W57" i="4"/>
  <c r="H936" i="1"/>
  <c r="H687" i="3"/>
  <c r="H450" i="3"/>
  <c r="H609" i="1"/>
  <c r="L1570" i="3"/>
  <c r="L2149" i="1"/>
  <c r="N3412" i="1"/>
  <c r="AC2488" i="3" s="1"/>
  <c r="N2488" i="3"/>
  <c r="N3191" i="1"/>
  <c r="AC2327" i="3" s="1"/>
  <c r="N2327" i="3"/>
  <c r="N288" i="3"/>
  <c r="N387" i="1"/>
  <c r="N394" i="1" s="1"/>
  <c r="N2366" i="1"/>
  <c r="N1727" i="3"/>
  <c r="E3247" i="1"/>
  <c r="E2368" i="3"/>
  <c r="E2210" i="3"/>
  <c r="E3029" i="1"/>
  <c r="I888" i="3"/>
  <c r="I1212" i="1"/>
  <c r="N1490" i="3"/>
  <c r="N2039" i="1"/>
  <c r="K1984" i="1"/>
  <c r="K1450" i="3"/>
  <c r="AE2377" i="3"/>
  <c r="AE779" i="3"/>
  <c r="D1089" i="3"/>
  <c r="D1488" i="1"/>
  <c r="D530" i="3"/>
  <c r="D719" i="1"/>
  <c r="P682" i="1"/>
  <c r="D2169" i="3"/>
  <c r="D2973" i="1"/>
  <c r="AE2179" i="3"/>
  <c r="S96" i="4"/>
  <c r="X96" i="4"/>
  <c r="I1926" i="1"/>
  <c r="I1407" i="3"/>
  <c r="M1873" i="1"/>
  <c r="M1369" i="3"/>
  <c r="M970" i="3"/>
  <c r="M1324" i="1"/>
  <c r="M880" i="1"/>
  <c r="M646" i="3"/>
  <c r="I3522" i="1"/>
  <c r="I2568" i="3"/>
  <c r="I3836" i="1"/>
  <c r="F1410" i="3"/>
  <c r="F1929" i="1"/>
  <c r="H770" i="3"/>
  <c r="H1049" i="1"/>
  <c r="W2294" i="3"/>
  <c r="H2257" i="1"/>
  <c r="H1648" i="3"/>
  <c r="H1649" i="3"/>
  <c r="H2258" i="1"/>
  <c r="K2037" i="1"/>
  <c r="K1488" i="3"/>
  <c r="K2039" i="1"/>
  <c r="K1490" i="3"/>
  <c r="AC54" i="4"/>
  <c r="N1606" i="3"/>
  <c r="N2200" i="1"/>
  <c r="N331" i="1"/>
  <c r="N247" i="3"/>
  <c r="N846" i="3"/>
  <c r="N1155" i="1"/>
  <c r="E2589" i="1"/>
  <c r="E1890" i="3"/>
  <c r="E1544" i="1"/>
  <c r="E1130" i="3"/>
  <c r="E289" i="3"/>
  <c r="E388" i="1"/>
  <c r="E395" i="1" s="1"/>
  <c r="E1377" i="1"/>
  <c r="E1008" i="3"/>
  <c r="H1529" i="3"/>
  <c r="H2093" i="1"/>
  <c r="M1046" i="3"/>
  <c r="M1430" i="1"/>
  <c r="M2860" i="1"/>
  <c r="AB2086" i="3" s="1"/>
  <c r="M2086" i="3"/>
  <c r="M2861" i="1"/>
  <c r="AB2087" i="3" s="1"/>
  <c r="M2087" i="3"/>
  <c r="M2421" i="1"/>
  <c r="M1767" i="3"/>
  <c r="F2039" i="1"/>
  <c r="F1490" i="3"/>
  <c r="L1100" i="1"/>
  <c r="L806" i="3"/>
  <c r="L650" i="3"/>
  <c r="L884" i="1"/>
  <c r="AA174" i="3"/>
  <c r="L2686" i="3"/>
  <c r="L3685" i="1"/>
  <c r="AA2686" i="3" s="1"/>
  <c r="J2310" i="1"/>
  <c r="J1686" i="3"/>
  <c r="J688" i="3"/>
  <c r="J937" i="1"/>
  <c r="Z854" i="3"/>
  <c r="K1810" i="3"/>
  <c r="K2479" i="1"/>
  <c r="K2486" i="1" s="1"/>
  <c r="O928" i="3"/>
  <c r="O1267" i="1"/>
  <c r="O450" i="3"/>
  <c r="O609" i="1"/>
  <c r="O3467" i="1"/>
  <c r="AD2528" i="3" s="1"/>
  <c r="O2528" i="3"/>
  <c r="U137" i="4"/>
  <c r="F287" i="3"/>
  <c r="F386" i="1"/>
  <c r="F393" i="1" s="1"/>
  <c r="F3521" i="1"/>
  <c r="F2567" i="3"/>
  <c r="H495" i="1"/>
  <c r="H366" i="3"/>
  <c r="H3865" i="1"/>
  <c r="H2478" i="1"/>
  <c r="H2485" i="1" s="1"/>
  <c r="H1809" i="3"/>
  <c r="H2916" i="1"/>
  <c r="H2127" i="3"/>
  <c r="N2729" i="3"/>
  <c r="N3743" i="1"/>
  <c r="AC2729" i="3" s="1"/>
  <c r="N2368" i="3"/>
  <c r="N3247" i="1"/>
  <c r="AC2368" i="3" s="1"/>
  <c r="E2478" i="1"/>
  <c r="E2485" i="1" s="1"/>
  <c r="E1809" i="3"/>
  <c r="T2694" i="3"/>
  <c r="E2642" i="1"/>
  <c r="E1928" i="3"/>
  <c r="E90" i="3"/>
  <c r="E114" i="1"/>
  <c r="H1981" i="1"/>
  <c r="H1447" i="3"/>
  <c r="Y1414" i="3"/>
  <c r="V1409" i="3"/>
  <c r="G1935" i="1"/>
  <c r="M290" i="3"/>
  <c r="M389" i="1"/>
  <c r="M396" i="1" s="1"/>
  <c r="I385" i="1"/>
  <c r="I392" i="1" s="1"/>
  <c r="I286" i="3"/>
  <c r="L3026" i="1"/>
  <c r="AA2207" i="3" s="1"/>
  <c r="L2207" i="3"/>
  <c r="AA1134" i="3"/>
  <c r="J3835" i="1"/>
  <c r="K888" i="3"/>
  <c r="K1212" i="1"/>
  <c r="K3798" i="1"/>
  <c r="K3805" i="1" s="1"/>
  <c r="K2769" i="3"/>
  <c r="O770" i="3"/>
  <c r="O1049" i="1"/>
  <c r="F2697" i="1"/>
  <c r="F1968" i="3"/>
  <c r="G1983" i="1"/>
  <c r="G1449" i="3"/>
  <c r="H289" i="3"/>
  <c r="H388" i="1"/>
  <c r="H395" i="1" s="1"/>
  <c r="N1432" i="1"/>
  <c r="N1048" i="3"/>
  <c r="D224" i="1"/>
  <c r="D170" i="3"/>
  <c r="P187" i="1"/>
  <c r="R207" i="1"/>
  <c r="P207" i="1"/>
  <c r="AE738" i="3"/>
  <c r="L279" i="1"/>
  <c r="L210" i="3"/>
  <c r="J1169" i="3"/>
  <c r="J1598" i="1"/>
  <c r="Y1014" i="3"/>
  <c r="J770" i="3"/>
  <c r="J1049" i="1"/>
  <c r="K827" i="1"/>
  <c r="K608" i="3"/>
  <c r="K609" i="3"/>
  <c r="K828" i="1"/>
  <c r="O570" i="3"/>
  <c r="O774" i="1"/>
  <c r="AD55" i="4"/>
  <c r="AD16" i="4"/>
  <c r="O2367" i="3"/>
  <c r="O3246" i="1"/>
  <c r="AD2367" i="3" s="1"/>
  <c r="F210" i="3"/>
  <c r="F279" i="1"/>
  <c r="F1156" i="1"/>
  <c r="F847" i="3"/>
  <c r="F2530" i="3"/>
  <c r="F3469" i="1"/>
  <c r="G2328" i="3"/>
  <c r="G3192" i="1"/>
  <c r="AE218" i="3"/>
  <c r="I1489" i="1"/>
  <c r="I1090" i="3"/>
  <c r="I2204" i="1"/>
  <c r="I1610" i="3"/>
  <c r="D3578" i="1"/>
  <c r="D2609" i="3"/>
  <c r="D2203" i="1"/>
  <c r="D1609" i="3"/>
  <c r="AE1619" i="3"/>
  <c r="S1854" i="3"/>
  <c r="S133" i="4"/>
  <c r="R317" i="1"/>
  <c r="P317" i="1"/>
  <c r="L2588" i="1"/>
  <c r="AA1889" i="3" s="1"/>
  <c r="L1889" i="3"/>
  <c r="O334" i="1"/>
  <c r="O250" i="3"/>
  <c r="E334" i="1"/>
  <c r="E250" i="3"/>
  <c r="I1269" i="1"/>
  <c r="I930" i="3"/>
  <c r="K3846" i="1"/>
  <c r="L368" i="3"/>
  <c r="L497" i="1"/>
  <c r="L3867" i="1"/>
  <c r="L366" i="3"/>
  <c r="L495" i="1"/>
  <c r="L3865" i="1"/>
  <c r="Z694" i="3"/>
  <c r="M3466" i="1"/>
  <c r="AB2527" i="3" s="1"/>
  <c r="M2527" i="3"/>
  <c r="I2368" i="1"/>
  <c r="I1729" i="3"/>
  <c r="I1206" i="3"/>
  <c r="I1650" i="1"/>
  <c r="I1650" i="3"/>
  <c r="I2259" i="1"/>
  <c r="S2534" i="3"/>
  <c r="AE2535" i="3"/>
  <c r="AE1937" i="3"/>
  <c r="AE978" i="3"/>
  <c r="AE979" i="3"/>
  <c r="D1540" i="1"/>
  <c r="D1126" i="3"/>
  <c r="P1503" i="1"/>
  <c r="AE1499" i="3"/>
  <c r="O1446" i="3"/>
  <c r="O1980" i="1"/>
  <c r="F3843" i="1"/>
  <c r="L2089" i="3"/>
  <c r="L2863" i="1"/>
  <c r="AA2089" i="3" s="1"/>
  <c r="AA1774" i="3"/>
  <c r="L1209" i="3"/>
  <c r="L1653" i="1"/>
  <c r="J210" i="3"/>
  <c r="J279" i="1"/>
  <c r="J206" i="3"/>
  <c r="J275" i="1"/>
  <c r="J1158" i="1"/>
  <c r="J849" i="3"/>
  <c r="J551" i="1"/>
  <c r="J407" i="3"/>
  <c r="J2409" i="3"/>
  <c r="J3303" i="1"/>
  <c r="Y2409" i="3" s="1"/>
  <c r="J2570" i="3"/>
  <c r="J3524" i="1"/>
  <c r="Y2570" i="3" s="1"/>
  <c r="K770" i="3"/>
  <c r="K1049" i="1"/>
  <c r="Z974" i="3"/>
  <c r="Z1774" i="3"/>
  <c r="O2046" i="3"/>
  <c r="O2805" i="1"/>
  <c r="AD2046" i="3" s="1"/>
  <c r="O3191" i="1"/>
  <c r="AD2327" i="3" s="1"/>
  <c r="O2327" i="3"/>
  <c r="O2006" i="3"/>
  <c r="O2750" i="1"/>
  <c r="AD2006" i="3" s="1"/>
  <c r="O1328" i="3"/>
  <c r="O1817" i="1"/>
  <c r="F3575" i="1"/>
  <c r="F2606" i="3"/>
  <c r="F2479" i="1"/>
  <c r="F2486" i="1" s="1"/>
  <c r="F1810" i="3"/>
  <c r="G661" i="1"/>
  <c r="G668" i="1" s="1"/>
  <c r="G487" i="3"/>
  <c r="G2365" i="1"/>
  <c r="G1726" i="3"/>
  <c r="G3358" i="1"/>
  <c r="G2449" i="3"/>
  <c r="V137" i="4"/>
  <c r="H717" i="1"/>
  <c r="H528" i="3"/>
  <c r="H220" i="1"/>
  <c r="H166" i="3"/>
  <c r="W17" i="4"/>
  <c r="H647" i="3"/>
  <c r="H881" i="1"/>
  <c r="L3845" i="1"/>
  <c r="L3846" i="1"/>
  <c r="N2406" i="3"/>
  <c r="N3300" i="1"/>
  <c r="AC2406" i="3" s="1"/>
  <c r="N717" i="1"/>
  <c r="N528" i="3"/>
  <c r="N495" i="1"/>
  <c r="N366" i="3"/>
  <c r="N3865" i="1"/>
  <c r="N2258" i="1"/>
  <c r="N1649" i="3"/>
  <c r="E2530" i="1"/>
  <c r="E1846" i="3"/>
  <c r="E3879" i="1"/>
  <c r="G1936" i="1"/>
  <c r="V1410" i="3"/>
  <c r="I1890" i="3"/>
  <c r="I2589" i="1"/>
  <c r="AE618" i="3"/>
  <c r="AE619" i="3"/>
  <c r="S2574" i="3"/>
  <c r="AE2575" i="3"/>
  <c r="AE2257" i="3"/>
  <c r="AE2259" i="3"/>
  <c r="S1374" i="3"/>
  <c r="S1014" i="3"/>
  <c r="AE1015" i="3"/>
  <c r="AE2417" i="3"/>
  <c r="S2454" i="3"/>
  <c r="AE2455" i="3"/>
  <c r="M2257" i="1"/>
  <c r="M1648" i="3"/>
  <c r="M1654" i="1"/>
  <c r="M1210" i="3"/>
  <c r="M772" i="1"/>
  <c r="M568" i="3"/>
  <c r="M554" i="1"/>
  <c r="M410" i="3"/>
  <c r="M3828" i="1"/>
  <c r="M1086" i="3"/>
  <c r="M1485" i="1"/>
  <c r="J3631" i="1"/>
  <c r="Y2647" i="3" s="1"/>
  <c r="J2647" i="3"/>
  <c r="K1370" i="3"/>
  <c r="K1874" i="1"/>
  <c r="O2974" i="1"/>
  <c r="AD2170" i="3" s="1"/>
  <c r="O2170" i="3"/>
  <c r="F3796" i="1"/>
  <c r="F3803" i="1" s="1"/>
  <c r="F2767" i="3"/>
  <c r="G1127" i="3"/>
  <c r="G1541" i="1"/>
  <c r="D689" i="3"/>
  <c r="D938" i="1"/>
  <c r="L1158" i="1"/>
  <c r="L849" i="3"/>
  <c r="AA854" i="3"/>
  <c r="AB1614" i="3"/>
  <c r="I3742" i="1"/>
  <c r="I2728" i="3"/>
  <c r="M850" i="3"/>
  <c r="M1159" i="1"/>
  <c r="M208" i="3"/>
  <c r="M277" i="1"/>
  <c r="M207" i="3"/>
  <c r="M276" i="1"/>
  <c r="I3249" i="1"/>
  <c r="I2370" i="3"/>
  <c r="L1968" i="3"/>
  <c r="L2697" i="1"/>
  <c r="AA1968" i="3" s="1"/>
  <c r="L1650" i="3"/>
  <c r="L2259" i="1"/>
  <c r="J662" i="1"/>
  <c r="J488" i="3"/>
  <c r="J490" i="3"/>
  <c r="J664" i="1"/>
  <c r="Y814" i="3"/>
  <c r="J387" i="1"/>
  <c r="J394" i="1" s="1"/>
  <c r="J288" i="3"/>
  <c r="K2530" i="3"/>
  <c r="K3469" i="1"/>
  <c r="Z2530" i="3" s="1"/>
  <c r="K3192" i="1"/>
  <c r="Z2328" i="3" s="1"/>
  <c r="K2328" i="3"/>
  <c r="Z174" i="3"/>
  <c r="O3084" i="1"/>
  <c r="AD2250" i="3" s="1"/>
  <c r="O2250" i="3"/>
  <c r="O2864" i="1"/>
  <c r="AD2090" i="3" s="1"/>
  <c r="O2090" i="3"/>
  <c r="F1766" i="3"/>
  <c r="F2420" i="1"/>
  <c r="F3689" i="1"/>
  <c r="F2690" i="3"/>
  <c r="F3836" i="1"/>
  <c r="G936" i="1"/>
  <c r="G687" i="3"/>
  <c r="G2753" i="1"/>
  <c r="G2009" i="3"/>
  <c r="G2258" i="1"/>
  <c r="G1649" i="3"/>
  <c r="H1212" i="1"/>
  <c r="H888" i="3"/>
  <c r="H2534" i="1"/>
  <c r="H3883" i="1"/>
  <c r="L1449" i="3"/>
  <c r="L1983" i="1"/>
  <c r="N926" i="3"/>
  <c r="N1265" i="1"/>
  <c r="N2699" i="1"/>
  <c r="AC1970" i="3" s="1"/>
  <c r="N1970" i="3"/>
  <c r="N2530" i="1"/>
  <c r="AC1846" i="3" s="1"/>
  <c r="N1846" i="3"/>
  <c r="E2204" i="1"/>
  <c r="E1610" i="3"/>
  <c r="H1290" i="3"/>
  <c r="H1764" i="1"/>
  <c r="H1289" i="3"/>
  <c r="H1763" i="1"/>
  <c r="I450" i="3"/>
  <c r="I609" i="1"/>
  <c r="N1526" i="3"/>
  <c r="N2090" i="1"/>
  <c r="S2094" i="3"/>
  <c r="AE2095" i="3"/>
  <c r="D808" i="3"/>
  <c r="D1102" i="1"/>
  <c r="S1894" i="3"/>
  <c r="AE1895" i="3"/>
  <c r="AE1898" i="3"/>
  <c r="D87" i="3"/>
  <c r="D111" i="1"/>
  <c r="D3859" i="1"/>
  <c r="M1248" i="3"/>
  <c r="M3874" i="1"/>
  <c r="M1707" i="1"/>
  <c r="L1090" i="3"/>
  <c r="L1489" i="1"/>
  <c r="L1046" i="1"/>
  <c r="L767" i="3"/>
  <c r="L770" i="3"/>
  <c r="L1049" i="1"/>
  <c r="L606" i="1"/>
  <c r="L447" i="3"/>
  <c r="L2570" i="3"/>
  <c r="L3524" i="1"/>
  <c r="AA2570" i="3" s="1"/>
  <c r="J568" i="3"/>
  <c r="J772" i="1"/>
  <c r="J2862" i="1"/>
  <c r="Y2088" i="3" s="1"/>
  <c r="J2088" i="3"/>
  <c r="J447" i="3"/>
  <c r="J606" i="1"/>
  <c r="J2210" i="3"/>
  <c r="J3029" i="1"/>
  <c r="Y2210" i="3" s="1"/>
  <c r="K286" i="3"/>
  <c r="K385" i="1"/>
  <c r="K392" i="1" s="1"/>
  <c r="K2606" i="3"/>
  <c r="K3575" i="1"/>
  <c r="Z2606" i="3" s="1"/>
  <c r="K2207" i="3"/>
  <c r="K3026" i="1"/>
  <c r="Z2207" i="3" s="1"/>
  <c r="O279" i="1"/>
  <c r="O210" i="3"/>
  <c r="G2568" i="3"/>
  <c r="G3522" i="1"/>
  <c r="V17" i="4"/>
  <c r="G3831" i="1"/>
  <c r="G3838" i="1"/>
  <c r="G1247" i="3"/>
  <c r="G1706" i="1"/>
  <c r="G3873" i="1"/>
  <c r="I1366" i="3"/>
  <c r="I1870" i="1"/>
  <c r="I3853" i="1"/>
  <c r="N1926" i="1"/>
  <c r="N1407" i="3"/>
  <c r="D1808" i="3"/>
  <c r="D2477" i="1"/>
  <c r="AE2219" i="3"/>
  <c r="R1802" i="1"/>
  <c r="P1802" i="1"/>
  <c r="E3838" i="1"/>
  <c r="M3835" i="1"/>
  <c r="AB57" i="4"/>
  <c r="J2328" i="3"/>
  <c r="J3192" i="1"/>
  <c r="Y2328" i="3" s="1"/>
  <c r="AD414" i="3"/>
  <c r="F1269" i="1"/>
  <c r="F930" i="3"/>
  <c r="F3411" i="1"/>
  <c r="F2487" i="3"/>
  <c r="H2972" i="1"/>
  <c r="H2168" i="3"/>
  <c r="N2146" i="1"/>
  <c r="N1567" i="3"/>
  <c r="AE1978" i="3"/>
  <c r="E1705" i="1"/>
  <c r="E1712" i="1" s="1"/>
  <c r="E3872" i="1"/>
  <c r="L3861" i="1"/>
  <c r="L89" i="3"/>
  <c r="L113" i="1"/>
  <c r="M326" i="3"/>
  <c r="M440" i="1"/>
  <c r="M447" i="1" s="1"/>
  <c r="M3631" i="1"/>
  <c r="AB2647" i="3" s="1"/>
  <c r="M2647" i="3"/>
  <c r="I3467" i="1"/>
  <c r="I2528" i="3"/>
  <c r="P2438" i="1"/>
  <c r="I1806" i="3"/>
  <c r="I2475" i="1"/>
  <c r="I2482" i="1" s="1"/>
  <c r="I210" i="3"/>
  <c r="I279" i="1"/>
  <c r="I1596" i="1"/>
  <c r="I1167" i="3"/>
  <c r="X1174" i="3"/>
  <c r="I1100" i="1"/>
  <c r="I806" i="3"/>
  <c r="N1247" i="3"/>
  <c r="N1706" i="1"/>
  <c r="N3873" i="1"/>
  <c r="K3815" i="1"/>
  <c r="AE2498" i="3"/>
  <c r="AE1739" i="3"/>
  <c r="S1734" i="3"/>
  <c r="AE1735" i="3"/>
  <c r="D3192" i="1"/>
  <c r="D2328" i="3"/>
  <c r="M1762" i="1"/>
  <c r="M1288" i="3"/>
  <c r="AE1459" i="3"/>
  <c r="E1290" i="3"/>
  <c r="E1764" i="1"/>
  <c r="O2148" i="1"/>
  <c r="O1569" i="3"/>
  <c r="L2649" i="3"/>
  <c r="L3633" i="1"/>
  <c r="AA2649" i="3" s="1"/>
  <c r="L3816" i="1"/>
  <c r="L2008" i="3"/>
  <c r="L2752" i="1"/>
  <c r="AA2008" i="3" s="1"/>
  <c r="J715" i="1"/>
  <c r="J526" i="3"/>
  <c r="Y734" i="3"/>
  <c r="J56" i="1"/>
  <c r="J47" i="3"/>
  <c r="J3859" i="1"/>
  <c r="Y17" i="3"/>
  <c r="Y17" i="4"/>
  <c r="K3852" i="1"/>
  <c r="O3576" i="1"/>
  <c r="AD2607" i="3" s="1"/>
  <c r="O2607" i="3"/>
  <c r="O847" i="3"/>
  <c r="O1156" i="1"/>
  <c r="O3846" i="1"/>
  <c r="O1167" i="3"/>
  <c r="O1596" i="1"/>
  <c r="F889" i="3"/>
  <c r="F1213" i="1"/>
  <c r="F1210" i="1"/>
  <c r="F886" i="3"/>
  <c r="V1014" i="3"/>
  <c r="G3468" i="1"/>
  <c r="G2529" i="3"/>
  <c r="AE1377" i="3"/>
  <c r="H2421" i="1"/>
  <c r="H1767" i="3"/>
  <c r="N3414" i="1"/>
  <c r="AC2490" i="3" s="1"/>
  <c r="N2490" i="3"/>
  <c r="N2686" i="3"/>
  <c r="N3685" i="1"/>
  <c r="AC2686" i="3" s="1"/>
  <c r="E686" i="3"/>
  <c r="E935" i="1"/>
  <c r="D1048" i="1"/>
  <c r="D769" i="3"/>
  <c r="R1472" i="1"/>
  <c r="P1472" i="1"/>
  <c r="D2754" i="1"/>
  <c r="P2717" i="1"/>
  <c r="D2010" i="3"/>
  <c r="AE537" i="3"/>
  <c r="S2174" i="3"/>
  <c r="AE2175" i="3"/>
  <c r="S1254" i="3"/>
  <c r="S94" i="4"/>
  <c r="I1410" i="3"/>
  <c r="I1929" i="1"/>
  <c r="AB134" i="3"/>
  <c r="AB814" i="3"/>
  <c r="I169" i="1"/>
  <c r="I3862" i="1"/>
  <c r="I130" i="3"/>
  <c r="X57" i="4"/>
  <c r="F1927" i="1"/>
  <c r="F1408" i="3"/>
  <c r="K1489" i="3"/>
  <c r="K2038" i="1"/>
  <c r="N3838" i="1"/>
  <c r="E1379" i="1"/>
  <c r="E1010" i="3"/>
  <c r="E994" i="1"/>
  <c r="E730" i="3"/>
  <c r="M112" i="1"/>
  <c r="M88" i="3"/>
  <c r="L1101" i="1"/>
  <c r="L807" i="3"/>
  <c r="L221" i="1"/>
  <c r="L167" i="3"/>
  <c r="AA1174" i="3"/>
  <c r="J2127" i="3"/>
  <c r="J2916" i="1"/>
  <c r="Y2127" i="3" s="1"/>
  <c r="J1326" i="3"/>
  <c r="J1815" i="1"/>
  <c r="K2369" i="3"/>
  <c r="K3248" i="1"/>
  <c r="Z2369" i="3" s="1"/>
  <c r="K2753" i="1"/>
  <c r="Z2009" i="3" s="1"/>
  <c r="K2009" i="3"/>
  <c r="O446" i="3"/>
  <c r="O605" i="1"/>
  <c r="O3469" i="1"/>
  <c r="AD2530" i="3" s="1"/>
  <c r="O2530" i="3"/>
  <c r="F1847" i="3"/>
  <c r="F2531" i="1"/>
  <c r="F3880" i="1"/>
  <c r="F3828" i="1"/>
  <c r="G806" i="3"/>
  <c r="G1100" i="1"/>
  <c r="G1211" i="1"/>
  <c r="G887" i="3"/>
  <c r="G1610" i="3"/>
  <c r="G2204" i="1"/>
  <c r="G2420" i="1"/>
  <c r="G1766" i="3"/>
  <c r="H2696" i="1"/>
  <c r="H2703" i="1" s="1"/>
  <c r="H1967" i="3"/>
  <c r="H1965" i="3" s="1"/>
  <c r="H2004" i="3" s="1"/>
  <c r="H56" i="1"/>
  <c r="H63" i="1" s="1"/>
  <c r="H47" i="3"/>
  <c r="H3859" i="1"/>
  <c r="H55" i="1"/>
  <c r="H62" i="1" s="1"/>
  <c r="H3858" i="1"/>
  <c r="H2130" i="3"/>
  <c r="H2919" i="1"/>
  <c r="N568" i="3"/>
  <c r="N772" i="1"/>
  <c r="N46" i="3"/>
  <c r="N55" i="1"/>
  <c r="N3858" i="1"/>
  <c r="N114" i="1"/>
  <c r="N90" i="3"/>
  <c r="N3798" i="1"/>
  <c r="N3805" i="1" s="1"/>
  <c r="N2769" i="3"/>
  <c r="T14" i="3"/>
  <c r="T14" i="4"/>
  <c r="H1446" i="3"/>
  <c r="H1980" i="1"/>
  <c r="M928" i="3"/>
  <c r="M1267" i="1"/>
  <c r="M287" i="3"/>
  <c r="M386" i="1"/>
  <c r="M393" i="1" s="1"/>
  <c r="L1544" i="1"/>
  <c r="L1130" i="3"/>
  <c r="J3837" i="1"/>
  <c r="K1214" i="1"/>
  <c r="K890" i="3"/>
  <c r="K2767" i="3"/>
  <c r="K3796" i="1"/>
  <c r="K3803" i="1" s="1"/>
  <c r="G715" i="1"/>
  <c r="G526" i="3"/>
  <c r="T2134" i="3"/>
  <c r="D730" i="3"/>
  <c r="D994" i="1"/>
  <c r="P957" i="1"/>
  <c r="J1596" i="1"/>
  <c r="J1167" i="3"/>
  <c r="J2475" i="1"/>
  <c r="J2482" i="1" s="1"/>
  <c r="J1806" i="3"/>
  <c r="K3839" i="1"/>
  <c r="Z54" i="4"/>
  <c r="O968" i="3"/>
  <c r="O1322" i="1"/>
  <c r="AD734" i="3"/>
  <c r="AD574" i="3"/>
  <c r="O3836" i="1"/>
  <c r="AD14" i="4"/>
  <c r="F130" i="3"/>
  <c r="F169" i="1"/>
  <c r="F1887" i="3"/>
  <c r="F2586" i="1"/>
  <c r="U2334" i="3"/>
  <c r="U2534" i="3"/>
  <c r="G1596" i="1"/>
  <c r="G1167" i="3"/>
  <c r="G334" i="1"/>
  <c r="G250" i="3"/>
  <c r="V734" i="3"/>
  <c r="V574" i="3"/>
  <c r="I443" i="1"/>
  <c r="I450" i="1" s="1"/>
  <c r="I329" i="3"/>
  <c r="X1094" i="3"/>
  <c r="I2087" i="3"/>
  <c r="I2861" i="1"/>
  <c r="D2607" i="3"/>
  <c r="D3576" i="1"/>
  <c r="D2201" i="1"/>
  <c r="D1607" i="3"/>
  <c r="D3850" i="1"/>
  <c r="M2036" i="1"/>
  <c r="M1487" i="3"/>
  <c r="R1747" i="1"/>
  <c r="U1374" i="3"/>
  <c r="O3633" i="1"/>
  <c r="AD2649" i="3" s="1"/>
  <c r="O2649" i="3"/>
  <c r="U1734" i="3"/>
  <c r="H2407" i="3"/>
  <c r="H3301" i="1"/>
  <c r="D2286" i="3"/>
  <c r="D3135" i="1"/>
  <c r="P3098" i="1"/>
  <c r="D2916" i="1"/>
  <c r="D2127" i="3"/>
  <c r="L2607" i="3"/>
  <c r="L3576" i="1"/>
  <c r="AA2607" i="3" s="1"/>
  <c r="K687" i="3"/>
  <c r="K936" i="1"/>
  <c r="M3687" i="1"/>
  <c r="AB2688" i="3" s="1"/>
  <c r="M2688" i="3"/>
  <c r="X534" i="3"/>
  <c r="I2314" i="1"/>
  <c r="I1690" i="3"/>
  <c r="I2255" i="1"/>
  <c r="I1646" i="3"/>
  <c r="I553" i="1"/>
  <c r="I409" i="3"/>
  <c r="K1764" i="1"/>
  <c r="K1290" i="3"/>
  <c r="AE1938" i="3"/>
  <c r="D1321" i="1"/>
  <c r="D967" i="3"/>
  <c r="R3672" i="1"/>
  <c r="P3672" i="1"/>
  <c r="D1487" i="3"/>
  <c r="D2036" i="1"/>
  <c r="O1447" i="3"/>
  <c r="O1981" i="1"/>
  <c r="L1770" i="3"/>
  <c r="L2424" i="1"/>
  <c r="J1155" i="1"/>
  <c r="J846" i="3"/>
  <c r="J552" i="1"/>
  <c r="J408" i="3"/>
  <c r="K647" i="3"/>
  <c r="K881" i="1"/>
  <c r="K2168" i="3"/>
  <c r="K2972" i="1"/>
  <c r="Z2168" i="3" s="1"/>
  <c r="K2423" i="1"/>
  <c r="K1769" i="3"/>
  <c r="K2420" i="1"/>
  <c r="K1766" i="3"/>
  <c r="Z1614" i="3"/>
  <c r="O3025" i="1"/>
  <c r="AD2206" i="3" s="1"/>
  <c r="O2206" i="3"/>
  <c r="O3850" i="1"/>
  <c r="O1326" i="3"/>
  <c r="O1815" i="1"/>
  <c r="O1050" i="3"/>
  <c r="O1434" i="1"/>
  <c r="F730" i="3"/>
  <c r="F994" i="1"/>
  <c r="F2126" i="3"/>
  <c r="F2915" i="1"/>
  <c r="G2450" i="3"/>
  <c r="G3359" i="1"/>
  <c r="G2647" i="3"/>
  <c r="G3631" i="1"/>
  <c r="V2614" i="3"/>
  <c r="G3849" i="1"/>
  <c r="H250" i="3"/>
  <c r="H334" i="1"/>
  <c r="H127" i="3"/>
  <c r="H166" i="1"/>
  <c r="H2367" i="1"/>
  <c r="H1728" i="3"/>
  <c r="N2407" i="3"/>
  <c r="N3301" i="1"/>
  <c r="AC2407" i="3" s="1"/>
  <c r="N1927" i="3"/>
  <c r="N2641" i="1"/>
  <c r="AC1927" i="3" s="1"/>
  <c r="N496" i="1"/>
  <c r="N367" i="3"/>
  <c r="N3866" i="1"/>
  <c r="N2257" i="1"/>
  <c r="N1648" i="3"/>
  <c r="E490" i="3"/>
  <c r="E664" i="1"/>
  <c r="P627" i="1"/>
  <c r="E1770" i="3"/>
  <c r="E2424" i="1"/>
  <c r="E3853" i="1"/>
  <c r="I2587" i="1"/>
  <c r="I1888" i="3"/>
  <c r="D827" i="1"/>
  <c r="D608" i="3"/>
  <c r="AE2579" i="3"/>
  <c r="D1376" i="1"/>
  <c r="D1007" i="3"/>
  <c r="D2410" i="3"/>
  <c r="D3304" i="1"/>
  <c r="P3267" i="1"/>
  <c r="D1934" i="1"/>
  <c r="M2258" i="1"/>
  <c r="M1649" i="3"/>
  <c r="AB1654" i="3"/>
  <c r="M1653" i="1"/>
  <c r="M1209" i="3"/>
  <c r="M774" i="1"/>
  <c r="M570" i="3"/>
  <c r="M247" i="3"/>
  <c r="M331" i="1"/>
  <c r="M3862" i="1"/>
  <c r="M50" i="3"/>
  <c r="M59" i="1"/>
  <c r="I660" i="1"/>
  <c r="I486" i="3"/>
  <c r="X16" i="3"/>
  <c r="H2448" i="3"/>
  <c r="H3357" i="1"/>
  <c r="AA1414" i="3"/>
  <c r="N2753" i="1"/>
  <c r="AC2009" i="3" s="1"/>
  <c r="N2009" i="3"/>
  <c r="N1128" i="3"/>
  <c r="N1542" i="1"/>
  <c r="E3846" i="1"/>
  <c r="E3355" i="1"/>
  <c r="E2446" i="3"/>
  <c r="H1925" i="1"/>
  <c r="H1406" i="3"/>
  <c r="M447" i="3"/>
  <c r="M606" i="1"/>
  <c r="M3850" i="1"/>
  <c r="M2327" i="3"/>
  <c r="M3191" i="1"/>
  <c r="AB2327" i="3" s="1"/>
  <c r="F1709" i="1"/>
  <c r="F1250" i="3"/>
  <c r="L730" i="3"/>
  <c r="L994" i="1"/>
  <c r="L50" i="3"/>
  <c r="L59" i="1"/>
  <c r="L3862" i="1"/>
  <c r="Z42" i="1"/>
  <c r="L3" i="1"/>
  <c r="L3817" i="1" s="1"/>
  <c r="L1330" i="3"/>
  <c r="L1819" i="1"/>
  <c r="L1687" i="3"/>
  <c r="L2311" i="1"/>
  <c r="J127" i="3"/>
  <c r="J166" i="1"/>
  <c r="J2448" i="3"/>
  <c r="J3357" i="1"/>
  <c r="Y2448" i="3" s="1"/>
  <c r="J2530" i="1"/>
  <c r="Y1846" i="3" s="1"/>
  <c r="J1846" i="3"/>
  <c r="J3879" i="1"/>
  <c r="J3851" i="1"/>
  <c r="J929" i="3"/>
  <c r="J1268" i="1"/>
  <c r="J930" i="3"/>
  <c r="J1269" i="1"/>
  <c r="K1595" i="1"/>
  <c r="K1166" i="3"/>
  <c r="K2449" i="3"/>
  <c r="K3358" i="1"/>
  <c r="Z2449" i="3" s="1"/>
  <c r="K1649" i="3"/>
  <c r="K2258" i="1"/>
  <c r="K2259" i="1"/>
  <c r="K1650" i="3"/>
  <c r="O496" i="1"/>
  <c r="O367" i="3"/>
  <c r="O3866" i="1"/>
  <c r="O1888" i="3"/>
  <c r="O2587" i="1"/>
  <c r="AD1888" i="3" s="1"/>
  <c r="O936" i="1"/>
  <c r="O687" i="3"/>
  <c r="F2449" i="3"/>
  <c r="F3358" i="1"/>
  <c r="U2454" i="3"/>
  <c r="U814" i="3"/>
  <c r="F810" i="3"/>
  <c r="F1104" i="1"/>
  <c r="V2094" i="3"/>
  <c r="G930" i="3"/>
  <c r="G1269" i="1"/>
  <c r="H1268" i="1"/>
  <c r="H929" i="3"/>
  <c r="H772" i="1"/>
  <c r="H568" i="3"/>
  <c r="H277" i="1"/>
  <c r="H208" i="3"/>
  <c r="N169" i="1"/>
  <c r="N130" i="3"/>
  <c r="E3832" i="1"/>
  <c r="E2086" i="3"/>
  <c r="E2860" i="1"/>
  <c r="H3844" i="1"/>
  <c r="H3876" i="1"/>
  <c r="H1709" i="1"/>
  <c r="H1250" i="3"/>
  <c r="G646" i="3"/>
  <c r="G880" i="1"/>
  <c r="G168" i="3"/>
  <c r="G222" i="1"/>
  <c r="G3842" i="1"/>
  <c r="G1708" i="1"/>
  <c r="G1249" i="3"/>
  <c r="G3875" i="1"/>
  <c r="I2006" i="3"/>
  <c r="I2750" i="1"/>
  <c r="I2974" i="1"/>
  <c r="I2170" i="3"/>
  <c r="AC1414" i="3"/>
  <c r="P3593" i="1"/>
  <c r="D3630" i="1"/>
  <c r="D2646" i="3"/>
  <c r="R3617" i="1"/>
  <c r="P3617" i="1"/>
  <c r="D3027" i="1"/>
  <c r="D2208" i="3"/>
  <c r="AE1777" i="3"/>
  <c r="E3836" i="1"/>
  <c r="AB1734" i="3"/>
  <c r="AA3817" i="1"/>
  <c r="I880" i="1"/>
  <c r="I646" i="3"/>
  <c r="K770" i="1"/>
  <c r="K566" i="3"/>
  <c r="K718" i="1"/>
  <c r="K529" i="3"/>
  <c r="G1434" i="1"/>
  <c r="G1050" i="3"/>
  <c r="H3795" i="1"/>
  <c r="H3802" i="1" s="1"/>
  <c r="H2766" i="3"/>
  <c r="AE1976" i="3"/>
  <c r="L112" i="1"/>
  <c r="L88" i="3"/>
  <c r="K1653" i="1"/>
  <c r="K1209" i="3"/>
  <c r="M2128" i="3"/>
  <c r="M2917" i="1"/>
  <c r="AB2128" i="3" s="1"/>
  <c r="X254" i="3"/>
  <c r="I993" i="1"/>
  <c r="I729" i="3"/>
  <c r="AC1254" i="3"/>
  <c r="AC93" i="4"/>
  <c r="AE2499" i="3"/>
  <c r="R3397" i="1"/>
  <c r="P3397" i="1"/>
  <c r="D1439" i="1"/>
  <c r="AE1058" i="3"/>
  <c r="D2767" i="3"/>
  <c r="D3796" i="1"/>
  <c r="D3190" i="1"/>
  <c r="D2326" i="3"/>
  <c r="P3153" i="1"/>
  <c r="E1286" i="3"/>
  <c r="E1760" i="1"/>
  <c r="O1570" i="3"/>
  <c r="O2149" i="1"/>
  <c r="F1570" i="3"/>
  <c r="F2149" i="1"/>
  <c r="L2973" i="1"/>
  <c r="AA2169" i="3" s="1"/>
  <c r="L2169" i="3"/>
  <c r="L2367" i="1"/>
  <c r="L1728" i="3"/>
  <c r="J728" i="3"/>
  <c r="J992" i="1"/>
  <c r="J727" i="3"/>
  <c r="J991" i="1"/>
  <c r="Y15" i="3"/>
  <c r="Y15" i="4"/>
  <c r="Z137" i="4"/>
  <c r="AD854" i="3"/>
  <c r="O1767" i="3"/>
  <c r="O2421" i="1"/>
  <c r="AD1174" i="3"/>
  <c r="U1134" i="3"/>
  <c r="G1375" i="1"/>
  <c r="G1382" i="1" s="1"/>
  <c r="G1006" i="3"/>
  <c r="G2126" i="3"/>
  <c r="G2915" i="1"/>
  <c r="V1294" i="3"/>
  <c r="W2614" i="3"/>
  <c r="O3832" i="1"/>
  <c r="O3830" i="1"/>
  <c r="F127" i="3"/>
  <c r="F166" i="1"/>
  <c r="G279" i="1"/>
  <c r="G210" i="3"/>
  <c r="G730" i="3"/>
  <c r="G994" i="1"/>
  <c r="I440" i="1"/>
  <c r="I447" i="1" s="1"/>
  <c r="I326" i="3"/>
  <c r="I2805" i="1"/>
  <c r="I2046" i="3"/>
  <c r="I1606" i="3"/>
  <c r="I2200" i="1"/>
  <c r="I2863" i="1"/>
  <c r="I2089" i="3"/>
  <c r="I2860" i="1"/>
  <c r="I2086" i="3"/>
  <c r="N1761" i="1"/>
  <c r="N1287" i="3"/>
  <c r="D339" i="1"/>
  <c r="AE1179" i="3"/>
  <c r="AE416" i="3"/>
  <c r="D1762" i="1"/>
  <c r="D1288" i="3"/>
  <c r="M767" i="3"/>
  <c r="M1046" i="1"/>
  <c r="J968" i="3"/>
  <c r="J1322" i="1"/>
  <c r="F1730" i="3"/>
  <c r="F2369" i="1"/>
  <c r="G495" i="1"/>
  <c r="G502" i="1" s="1"/>
  <c r="G3865" i="1"/>
  <c r="H87" i="3"/>
  <c r="H85" i="3" s="1"/>
  <c r="H124" i="3" s="1"/>
  <c r="H111" i="1"/>
  <c r="H118" i="1" s="1"/>
  <c r="E2528" i="3"/>
  <c r="E3467" i="1"/>
  <c r="X934" i="3"/>
  <c r="K1706" i="1"/>
  <c r="K1247" i="3"/>
  <c r="K3873" i="1"/>
  <c r="AE2299" i="3"/>
  <c r="D2917" i="1"/>
  <c r="D2128" i="3"/>
  <c r="I2366" i="1"/>
  <c r="I1727" i="3"/>
  <c r="I410" i="3"/>
  <c r="I554" i="1"/>
  <c r="AE136" i="3"/>
  <c r="AE137" i="3"/>
  <c r="AE2536" i="3"/>
  <c r="S974" i="3"/>
  <c r="AE975" i="3"/>
  <c r="AE2739" i="3"/>
  <c r="AE2736" i="3"/>
  <c r="AE1137" i="3"/>
  <c r="F3845" i="1"/>
  <c r="L1608" i="3"/>
  <c r="L2202" i="1"/>
  <c r="AA1214" i="3"/>
  <c r="J207" i="3"/>
  <c r="J276" i="1"/>
  <c r="K1047" i="1"/>
  <c r="K768" i="3"/>
  <c r="K769" i="3"/>
  <c r="K1048" i="1"/>
  <c r="K2588" i="1"/>
  <c r="Z1889" i="3" s="1"/>
  <c r="K1889" i="3"/>
  <c r="O2210" i="3"/>
  <c r="O3029" i="1"/>
  <c r="AD2210" i="3" s="1"/>
  <c r="O2532" i="1"/>
  <c r="AD1848" i="3" s="1"/>
  <c r="O3881" i="1"/>
  <c r="O1848" i="3"/>
  <c r="O3852" i="1"/>
  <c r="O1330" i="3"/>
  <c r="O1819" i="1"/>
  <c r="AD1054" i="3"/>
  <c r="G3632" i="1"/>
  <c r="G2648" i="3"/>
  <c r="G1848" i="3"/>
  <c r="G3881" i="1"/>
  <c r="G2532" i="1"/>
  <c r="G1570" i="3"/>
  <c r="G2149" i="1"/>
  <c r="G2146" i="1"/>
  <c r="G1567" i="3"/>
  <c r="H333" i="1"/>
  <c r="H249" i="3"/>
  <c r="H167" i="1"/>
  <c r="H128" i="3"/>
  <c r="H883" i="1"/>
  <c r="H649" i="3"/>
  <c r="H2368" i="1"/>
  <c r="H1729" i="3"/>
  <c r="N716" i="1"/>
  <c r="N527" i="3"/>
  <c r="AC56" i="4"/>
  <c r="N2476" i="1"/>
  <c r="N2483" i="1" s="1"/>
  <c r="N1807" i="3"/>
  <c r="AC1654" i="3"/>
  <c r="N1486" i="1"/>
  <c r="N1087" i="3"/>
  <c r="E670" i="1"/>
  <c r="T1774" i="3"/>
  <c r="E3852" i="1"/>
  <c r="I2585" i="1"/>
  <c r="I1886" i="3"/>
  <c r="I2588" i="1"/>
  <c r="I1889" i="3"/>
  <c r="R812" i="1"/>
  <c r="P812" i="1"/>
  <c r="AE2578" i="3"/>
  <c r="D2249" i="3"/>
  <c r="D3083" i="1"/>
  <c r="D1870" i="1"/>
  <c r="P1833" i="1"/>
  <c r="M1208" i="3"/>
  <c r="M1652" i="1"/>
  <c r="M1213" i="1"/>
  <c r="M889" i="3"/>
  <c r="M552" i="1"/>
  <c r="M408" i="3"/>
  <c r="M551" i="1"/>
  <c r="M407" i="3"/>
  <c r="M49" i="3"/>
  <c r="M58" i="1"/>
  <c r="M3861" i="1"/>
  <c r="M3829" i="1"/>
  <c r="I110" i="1"/>
  <c r="I86" i="3"/>
  <c r="F2091" i="1"/>
  <c r="F1527" i="3"/>
  <c r="N3084" i="1"/>
  <c r="AC2250" i="3" s="1"/>
  <c r="N2250" i="3"/>
  <c r="N2972" i="1"/>
  <c r="AC2168" i="3" s="1"/>
  <c r="N2168" i="3"/>
  <c r="N2006" i="3"/>
  <c r="N2750" i="1"/>
  <c r="AC2006" i="3" s="1"/>
  <c r="AC1134" i="3"/>
  <c r="H1928" i="1"/>
  <c r="H1409" i="3"/>
  <c r="M3413" i="1"/>
  <c r="AB2489" i="3" s="1"/>
  <c r="M2489" i="3"/>
  <c r="M2169" i="3"/>
  <c r="M2973" i="1"/>
  <c r="AB2169" i="3" s="1"/>
  <c r="T1454" i="3"/>
  <c r="E1449" i="3"/>
  <c r="E1983" i="1"/>
  <c r="AA734" i="3"/>
  <c r="L568" i="3"/>
  <c r="L772" i="1"/>
  <c r="L554" i="1"/>
  <c r="L410" i="3"/>
  <c r="L250" i="3"/>
  <c r="L334" i="1"/>
  <c r="I568" i="3"/>
  <c r="I772" i="1"/>
  <c r="I2487" i="3"/>
  <c r="I3411" i="1"/>
  <c r="L2767" i="3"/>
  <c r="L3796" i="1"/>
  <c r="L3803" i="1" s="1"/>
  <c r="J2696" i="1"/>
  <c r="Y1967" i="3" s="1"/>
  <c r="J1967" i="3"/>
  <c r="O2971" i="1"/>
  <c r="AD2167" i="3" s="1"/>
  <c r="O2167" i="3"/>
  <c r="O50" i="3"/>
  <c r="O59" i="1"/>
  <c r="O3862" i="1"/>
  <c r="N3577" i="1"/>
  <c r="AC2608" i="3" s="1"/>
  <c r="N2608" i="3"/>
  <c r="E329" i="3"/>
  <c r="E443" i="1"/>
  <c r="E450" i="1" s="1"/>
  <c r="E167" i="3"/>
  <c r="E221" i="1"/>
  <c r="I3687" i="1"/>
  <c r="I2688" i="3"/>
  <c r="D939" i="1"/>
  <c r="D690" i="3"/>
  <c r="P902" i="1"/>
  <c r="D1159" i="1"/>
  <c r="D850" i="3"/>
  <c r="P1122" i="1"/>
  <c r="L847" i="3"/>
  <c r="L1156" i="1"/>
  <c r="M1607" i="3"/>
  <c r="M2201" i="1"/>
  <c r="I10" i="1"/>
  <c r="I46" i="3"/>
  <c r="I55" i="1"/>
  <c r="I3858" i="1"/>
  <c r="M1816" i="1"/>
  <c r="M1327" i="3"/>
  <c r="M1379" i="1"/>
  <c r="M1010" i="3"/>
  <c r="AB214" i="3"/>
  <c r="I969" i="3"/>
  <c r="I1323" i="1"/>
  <c r="I1542" i="1"/>
  <c r="I1128" i="3"/>
  <c r="I3080" i="1"/>
  <c r="I2246" i="3"/>
  <c r="O1489" i="3"/>
  <c r="O2038" i="1"/>
  <c r="L2918" i="1"/>
  <c r="AA2129" i="3" s="1"/>
  <c r="L2129" i="3"/>
  <c r="L2478" i="1"/>
  <c r="L2485" i="1" s="1"/>
  <c r="L1809" i="3"/>
  <c r="L1213" i="1"/>
  <c r="L889" i="3"/>
  <c r="J3135" i="1"/>
  <c r="Y2286" i="3" s="1"/>
  <c r="J2286" i="3"/>
  <c r="K1687" i="3"/>
  <c r="K2311" i="1"/>
  <c r="K3465" i="1"/>
  <c r="Z2526" i="3" s="1"/>
  <c r="K2526" i="3"/>
  <c r="K2327" i="3"/>
  <c r="K3191" i="1"/>
  <c r="Z2327" i="3" s="1"/>
  <c r="K1102" i="1"/>
  <c r="K808" i="3"/>
  <c r="O326" i="3"/>
  <c r="O440" i="1"/>
  <c r="O447" i="1" s="1"/>
  <c r="AD494" i="3"/>
  <c r="F3082" i="1"/>
  <c r="F2248" i="3"/>
  <c r="F3837" i="1"/>
  <c r="F825" i="1"/>
  <c r="F606" i="3"/>
  <c r="F718" i="1"/>
  <c r="F529" i="3"/>
  <c r="G287" i="3"/>
  <c r="G386" i="1"/>
  <c r="G393" i="1" s="1"/>
  <c r="G1647" i="3"/>
  <c r="G2256" i="1"/>
  <c r="H3850" i="1"/>
  <c r="H807" i="3"/>
  <c r="H1101" i="1"/>
  <c r="N2919" i="1"/>
  <c r="AC2130" i="3" s="1"/>
  <c r="N2130" i="3"/>
  <c r="N3881" i="1"/>
  <c r="N2532" i="1"/>
  <c r="AC1848" i="3" s="1"/>
  <c r="N1848" i="3"/>
  <c r="AC1174" i="3"/>
  <c r="E3135" i="1"/>
  <c r="E2286" i="3"/>
  <c r="E275" i="1"/>
  <c r="P238" i="1"/>
  <c r="E769" i="3"/>
  <c r="E1048" i="1"/>
  <c r="E766" i="3"/>
  <c r="E1045" i="1"/>
  <c r="H1760" i="1"/>
  <c r="H1286" i="3"/>
  <c r="I607" i="1"/>
  <c r="I448" i="3"/>
  <c r="D443" i="1"/>
  <c r="D329" i="3"/>
  <c r="R1087" i="1"/>
  <c r="P1087" i="1"/>
  <c r="D2589" i="1"/>
  <c r="D1890" i="3"/>
  <c r="P2552" i="1"/>
  <c r="S15" i="3"/>
  <c r="S15" i="4"/>
  <c r="AE97" i="3"/>
  <c r="D3831" i="1"/>
  <c r="D2806" i="1"/>
  <c r="D2047" i="3"/>
  <c r="M1249" i="3"/>
  <c r="M1708" i="1"/>
  <c r="M3875" i="1"/>
  <c r="L769" i="3"/>
  <c r="L1048" i="1"/>
  <c r="L450" i="3"/>
  <c r="L609" i="1"/>
  <c r="L3743" i="1"/>
  <c r="AA2729" i="3" s="1"/>
  <c r="L2729" i="3"/>
  <c r="J370" i="3"/>
  <c r="J499" i="1"/>
  <c r="J3869" i="1"/>
  <c r="J496" i="1"/>
  <c r="J367" i="3"/>
  <c r="J3866" i="1"/>
  <c r="J2046" i="3"/>
  <c r="J2805" i="1"/>
  <c r="Y2046" i="3" s="1"/>
  <c r="Y1774" i="3"/>
  <c r="J607" i="1"/>
  <c r="J448" i="3"/>
  <c r="J1486" i="1"/>
  <c r="J1087" i="3"/>
  <c r="J3026" i="1"/>
  <c r="Y2207" i="3" s="1"/>
  <c r="J2207" i="3"/>
  <c r="K389" i="1"/>
  <c r="K396" i="1" s="1"/>
  <c r="K290" i="3"/>
  <c r="K2210" i="3"/>
  <c r="K3029" i="1"/>
  <c r="Z2210" i="3" s="1"/>
  <c r="K3025" i="1"/>
  <c r="Z2206" i="3" s="1"/>
  <c r="K2206" i="3"/>
  <c r="O1647" i="3"/>
  <c r="O2256" i="1"/>
  <c r="O113" i="1"/>
  <c r="O89" i="3"/>
  <c r="O3799" i="1"/>
  <c r="O3806" i="1" s="1"/>
  <c r="O2770" i="3"/>
  <c r="F2086" i="3"/>
  <c r="F2860" i="1"/>
  <c r="F90" i="3"/>
  <c r="F114" i="1"/>
  <c r="U774" i="3"/>
  <c r="U2734" i="3"/>
  <c r="G3520" i="1"/>
  <c r="G2566" i="3"/>
  <c r="H937" i="1"/>
  <c r="H688" i="3"/>
  <c r="N3190" i="1"/>
  <c r="AC2326" i="3" s="1"/>
  <c r="N2326" i="3"/>
  <c r="N448" i="3"/>
  <c r="N607" i="1"/>
  <c r="N3524" i="1"/>
  <c r="AC2570" i="3" s="1"/>
  <c r="N2570" i="3"/>
  <c r="E2367" i="3"/>
  <c r="E3246" i="1"/>
  <c r="I1378" i="1"/>
  <c r="I1009" i="3"/>
  <c r="AC1494" i="3"/>
  <c r="N1489" i="3"/>
  <c r="N2038" i="1"/>
  <c r="D768" i="3"/>
  <c r="D1047" i="1"/>
  <c r="S1214" i="3"/>
  <c r="AE1215" i="3"/>
  <c r="AE535" i="3"/>
  <c r="M1566" i="3"/>
  <c r="M2145" i="1"/>
  <c r="M2048" i="3"/>
  <c r="M2807" i="1"/>
  <c r="AB2048" i="3" s="1"/>
  <c r="I3521" i="1"/>
  <c r="I2567" i="3"/>
  <c r="I3303" i="1"/>
  <c r="I2409" i="3"/>
  <c r="I3814" i="1"/>
  <c r="H3852" i="1"/>
  <c r="K3843" i="1"/>
  <c r="N1047" i="1"/>
  <c r="N768" i="3"/>
  <c r="N3837" i="1"/>
  <c r="N3634" i="1"/>
  <c r="AC2650" i="3" s="1"/>
  <c r="N2650" i="3"/>
  <c r="N2202" i="1"/>
  <c r="N1608" i="3"/>
  <c r="E2585" i="1"/>
  <c r="E1886" i="3"/>
  <c r="E1543" i="1"/>
  <c r="E1129" i="3"/>
  <c r="E991" i="1"/>
  <c r="E727" i="3"/>
  <c r="M1050" i="3"/>
  <c r="M1434" i="1"/>
  <c r="X845" i="3"/>
  <c r="O1246" i="3"/>
  <c r="O1705" i="1"/>
  <c r="O3872" i="1"/>
  <c r="U1494" i="3"/>
  <c r="AA494" i="3"/>
  <c r="L224" i="1"/>
  <c r="L170" i="3"/>
  <c r="L3687" i="1"/>
  <c r="AA2688" i="3" s="1"/>
  <c r="L2688" i="3"/>
  <c r="J1208" i="3"/>
  <c r="J1652" i="1"/>
  <c r="J2769" i="3"/>
  <c r="J3798" i="1"/>
  <c r="J3805" i="1" s="1"/>
  <c r="J938" i="1"/>
  <c r="J689" i="3"/>
  <c r="J1330" i="3"/>
  <c r="J1819" i="1"/>
  <c r="K1432" i="1"/>
  <c r="K1048" i="3"/>
  <c r="K2806" i="1"/>
  <c r="Z2047" i="3" s="1"/>
  <c r="K2047" i="3"/>
  <c r="AD174" i="3"/>
  <c r="O222" i="1"/>
  <c r="O168" i="3"/>
  <c r="O1810" i="3"/>
  <c r="O2479" i="1"/>
  <c r="O2486" i="1" s="1"/>
  <c r="F3816" i="1"/>
  <c r="F1650" i="1"/>
  <c r="F1206" i="3"/>
  <c r="U2294" i="3"/>
  <c r="F1488" i="1"/>
  <c r="F1089" i="3"/>
  <c r="G1213" i="1"/>
  <c r="G889" i="3"/>
  <c r="G1609" i="3"/>
  <c r="G2203" i="1"/>
  <c r="G3686" i="1"/>
  <c r="G2687" i="3"/>
  <c r="V53" i="4"/>
  <c r="V414" i="3"/>
  <c r="G2423" i="1"/>
  <c r="G1769" i="3"/>
  <c r="V1534" i="3"/>
  <c r="H367" i="3"/>
  <c r="H496" i="1"/>
  <c r="H3866" i="1"/>
  <c r="V3817" i="1"/>
  <c r="H2477" i="1"/>
  <c r="H2484" i="1" s="1"/>
  <c r="H1808" i="3"/>
  <c r="W2134" i="3"/>
  <c r="L1760" i="1"/>
  <c r="L1286" i="3"/>
  <c r="N2209" i="3"/>
  <c r="N3028" i="1"/>
  <c r="AC2209" i="3" s="1"/>
  <c r="N567" i="3"/>
  <c r="N771" i="1"/>
  <c r="N3831" i="1"/>
  <c r="N3830" i="1"/>
  <c r="N89" i="3"/>
  <c r="N113" i="1"/>
  <c r="E2476" i="1"/>
  <c r="E2483" i="1" s="1"/>
  <c r="E1807" i="3"/>
  <c r="E2319" i="1"/>
  <c r="T13" i="3"/>
  <c r="T94" i="3"/>
  <c r="T13" i="4"/>
  <c r="E1816" i="1"/>
  <c r="E1327" i="3"/>
  <c r="T2574" i="3"/>
  <c r="E608" i="1"/>
  <c r="E449" i="3"/>
  <c r="M1265" i="1"/>
  <c r="M926" i="3"/>
  <c r="K3795" i="1"/>
  <c r="K3802" i="1" s="1"/>
  <c r="K2766" i="3"/>
  <c r="O766" i="3"/>
  <c r="O1045" i="1"/>
  <c r="O1377" i="1"/>
  <c r="O1008" i="3"/>
  <c r="F1610" i="3"/>
  <c r="F2204" i="1"/>
  <c r="E2918" i="1"/>
  <c r="E2129" i="3"/>
  <c r="AE1579" i="3"/>
  <c r="AA534" i="3"/>
  <c r="L527" i="3"/>
  <c r="L716" i="1"/>
  <c r="J1648" i="3"/>
  <c r="J2257" i="1"/>
  <c r="J1610" i="3"/>
  <c r="J2204" i="1"/>
  <c r="J1048" i="1"/>
  <c r="J769" i="3"/>
  <c r="AG2728" i="3"/>
  <c r="K3741" i="1"/>
  <c r="Z2727" i="3" s="1"/>
  <c r="J3414" i="1"/>
  <c r="Y2490" i="3" s="1"/>
  <c r="J2490" i="3"/>
  <c r="J882" i="1"/>
  <c r="J648" i="3"/>
  <c r="J3853" i="1"/>
  <c r="Y134" i="4"/>
  <c r="K276" i="1"/>
  <c r="K207" i="3"/>
  <c r="K1088" i="3"/>
  <c r="K1487" i="1"/>
  <c r="O717" i="1"/>
  <c r="O528" i="3"/>
  <c r="O1368" i="3"/>
  <c r="O1872" i="1"/>
  <c r="F3357" i="1"/>
  <c r="F2448" i="3"/>
  <c r="F2409" i="3"/>
  <c r="F3303" i="1"/>
  <c r="F606" i="1"/>
  <c r="F447" i="3"/>
  <c r="H1007" i="3"/>
  <c r="H1005" i="3" s="1"/>
  <c r="H1044" i="3" s="1"/>
  <c r="H1376" i="1"/>
  <c r="H275" i="1"/>
  <c r="H206" i="3"/>
  <c r="H490" i="3"/>
  <c r="H664" i="1"/>
  <c r="N3852" i="1"/>
  <c r="N1651" i="1"/>
  <c r="N1207" i="3"/>
  <c r="AC1214" i="3"/>
  <c r="N663" i="1"/>
  <c r="N489" i="3"/>
  <c r="N2528" i="3"/>
  <c r="N3467" i="1"/>
  <c r="AC2528" i="3" s="1"/>
  <c r="N730" i="3"/>
  <c r="N994" i="1"/>
  <c r="E3830" i="1"/>
  <c r="E3411" i="1"/>
  <c r="E2487" i="3"/>
  <c r="E929" i="3"/>
  <c r="E1268" i="1"/>
  <c r="J1567" i="3"/>
  <c r="J2146" i="1"/>
  <c r="H3872" i="1"/>
  <c r="H1246" i="3"/>
  <c r="H1705" i="1"/>
  <c r="E1321" i="1"/>
  <c r="E967" i="3"/>
  <c r="E2259" i="1"/>
  <c r="E1650" i="3"/>
  <c r="P2222" i="1"/>
  <c r="E2265" i="1"/>
  <c r="T534" i="3"/>
  <c r="H1486" i="3"/>
  <c r="H2035" i="1"/>
  <c r="S13" i="3"/>
  <c r="S13" i="4"/>
  <c r="S94" i="3"/>
  <c r="AE95" i="3"/>
  <c r="D2049" i="3"/>
  <c r="D2808" i="1"/>
  <c r="I3874" i="1"/>
  <c r="I1707" i="1"/>
  <c r="I1248" i="3"/>
  <c r="L610" i="3"/>
  <c r="L829" i="1"/>
  <c r="L766" i="3"/>
  <c r="L1045" i="1"/>
  <c r="L3520" i="1"/>
  <c r="AA2566" i="3" s="1"/>
  <c r="L2566" i="3"/>
  <c r="J498" i="1"/>
  <c r="J369" i="3"/>
  <c r="J3868" i="1"/>
  <c r="J1770" i="3"/>
  <c r="J2424" i="1"/>
  <c r="K3633" i="1"/>
  <c r="Z2649" i="3" s="1"/>
  <c r="K2649" i="3"/>
  <c r="K3027" i="1"/>
  <c r="Z2208" i="3" s="1"/>
  <c r="K2208" i="3"/>
  <c r="Z13" i="3"/>
  <c r="Z94" i="3"/>
  <c r="O887" i="3"/>
  <c r="O1211" i="1"/>
  <c r="O206" i="3"/>
  <c r="O275" i="1"/>
  <c r="F2090" i="3"/>
  <c r="F2864" i="1"/>
  <c r="U16" i="3"/>
  <c r="U16" i="4"/>
  <c r="F2808" i="1"/>
  <c r="F2049" i="3"/>
  <c r="F328" i="3"/>
  <c r="F442" i="1"/>
  <c r="F449" i="1" s="1"/>
  <c r="F1049" i="1"/>
  <c r="F770" i="3"/>
  <c r="F498" i="1"/>
  <c r="F505" i="1" s="1"/>
  <c r="F3868" i="1"/>
  <c r="K771" i="1"/>
  <c r="K567" i="3"/>
  <c r="H2167" i="3"/>
  <c r="H2971" i="1"/>
  <c r="E2408" i="3"/>
  <c r="E3302" i="1"/>
  <c r="N2148" i="1"/>
  <c r="N1569" i="3"/>
  <c r="L3859" i="1"/>
  <c r="L87" i="3"/>
  <c r="L111" i="1"/>
  <c r="M2609" i="3"/>
  <c r="M3578" i="1"/>
  <c r="AB2609" i="3" s="1"/>
  <c r="M2446" i="3"/>
  <c r="M3355" i="1"/>
  <c r="AB2446" i="3" s="1"/>
  <c r="M2130" i="3"/>
  <c r="M2919" i="1"/>
  <c r="AB2130" i="3" s="1"/>
  <c r="M2479" i="1"/>
  <c r="M2486" i="1" s="1"/>
  <c r="M1810" i="3"/>
  <c r="I208" i="3"/>
  <c r="I277" i="1"/>
  <c r="K1407" i="3"/>
  <c r="K1926" i="1"/>
  <c r="D3799" i="1"/>
  <c r="D2770" i="3"/>
  <c r="P3762" i="1"/>
  <c r="D2329" i="3"/>
  <c r="D3193" i="1"/>
  <c r="O1568" i="3"/>
  <c r="O2147" i="1"/>
  <c r="U1574" i="3"/>
  <c r="AE1575" i="3"/>
  <c r="L1848" i="3"/>
  <c r="L3881" i="1"/>
  <c r="L2532" i="1"/>
  <c r="AA1848" i="3" s="1"/>
  <c r="L1369" i="3"/>
  <c r="L1873" i="1"/>
  <c r="H608" i="1"/>
  <c r="H449" i="3"/>
  <c r="H446" i="3"/>
  <c r="H605" i="1"/>
  <c r="L2145" i="1"/>
  <c r="L1566" i="3"/>
  <c r="N3411" i="1"/>
  <c r="AC2487" i="3" s="1"/>
  <c r="N2487" i="3"/>
  <c r="N2328" i="3"/>
  <c r="N3192" i="1"/>
  <c r="AC2328" i="3" s="1"/>
  <c r="N3689" i="1"/>
  <c r="AC2690" i="3" s="1"/>
  <c r="N2690" i="3"/>
  <c r="N1730" i="3"/>
  <c r="N2369" i="1"/>
  <c r="N2365" i="1"/>
  <c r="N1726" i="3"/>
  <c r="E2370" i="3"/>
  <c r="E3249" i="1"/>
  <c r="E937" i="1"/>
  <c r="E688" i="3"/>
  <c r="D1486" i="1"/>
  <c r="D1087" i="3"/>
  <c r="D2971" i="1"/>
  <c r="D2167" i="3"/>
  <c r="AE2177" i="3"/>
  <c r="I1927" i="1"/>
  <c r="I1408" i="3"/>
  <c r="M2046" i="3"/>
  <c r="M2805" i="1"/>
  <c r="AB2046" i="3" s="1"/>
  <c r="M807" i="3"/>
  <c r="M1101" i="1"/>
  <c r="M966" i="3"/>
  <c r="M1320" i="1"/>
  <c r="I2406" i="3"/>
  <c r="I3300" i="1"/>
  <c r="F1407" i="3"/>
  <c r="F1926" i="1"/>
  <c r="W2367" i="3"/>
  <c r="W2365" i="3" s="1"/>
  <c r="H3253" i="1"/>
  <c r="H2255" i="1"/>
  <c r="H1646" i="3"/>
  <c r="H3521" i="1"/>
  <c r="H2567" i="3"/>
  <c r="H2565" i="3" s="1"/>
  <c r="H2604" i="3" s="1"/>
  <c r="K1486" i="3"/>
  <c r="K2035" i="1"/>
  <c r="N1328" i="3"/>
  <c r="N1817" i="1"/>
  <c r="N3839" i="1"/>
  <c r="N2203" i="1"/>
  <c r="N1609" i="3"/>
  <c r="E1887" i="3"/>
  <c r="E2586" i="1"/>
  <c r="E1214" i="1"/>
  <c r="E890" i="3"/>
  <c r="E1541" i="1"/>
  <c r="E1127" i="3"/>
  <c r="E290" i="3"/>
  <c r="E389" i="1"/>
  <c r="E396" i="1" s="1"/>
  <c r="E990" i="1"/>
  <c r="E726" i="3"/>
  <c r="M3301" i="1"/>
  <c r="AB2407" i="3" s="1"/>
  <c r="M2407" i="3"/>
  <c r="M2862" i="1"/>
  <c r="AB2088" i="3" s="1"/>
  <c r="M2088" i="3"/>
  <c r="M2247" i="3"/>
  <c r="M3081" i="1"/>
  <c r="AB2247" i="3" s="1"/>
  <c r="O1247" i="3"/>
  <c r="O1706" i="1"/>
  <c r="O3873" i="1"/>
  <c r="L664" i="1"/>
  <c r="L490" i="3"/>
  <c r="L1599" i="1"/>
  <c r="L1170" i="3"/>
  <c r="L1596" i="1"/>
  <c r="L1167" i="3"/>
  <c r="J1651" i="1"/>
  <c r="J1207" i="3"/>
  <c r="J2915" i="1"/>
  <c r="Y2126" i="3" s="1"/>
  <c r="J2126" i="3"/>
  <c r="J2312" i="1"/>
  <c r="J1688" i="3"/>
  <c r="J687" i="3"/>
  <c r="J936" i="1"/>
  <c r="K2006" i="3"/>
  <c r="K2750" i="1"/>
  <c r="Z2006" i="3" s="1"/>
  <c r="O221" i="1"/>
  <c r="O167" i="3"/>
  <c r="O3135" i="1"/>
  <c r="AD2286" i="3" s="1"/>
  <c r="O2286" i="3"/>
  <c r="O1809" i="3"/>
  <c r="O2478" i="1"/>
  <c r="O2485" i="1" s="1"/>
  <c r="O2696" i="1"/>
  <c r="AD1967" i="3" s="1"/>
  <c r="O1967" i="3"/>
  <c r="O1208" i="3"/>
  <c r="O1652" i="1"/>
  <c r="O2527" i="3"/>
  <c r="O3466" i="1"/>
  <c r="AD2527" i="3" s="1"/>
  <c r="F2287" i="3"/>
  <c r="F3136" i="1"/>
  <c r="F58" i="1"/>
  <c r="F65" i="1" s="1"/>
  <c r="F3861" i="1"/>
  <c r="F3522" i="1"/>
  <c r="F2568" i="3"/>
  <c r="G552" i="1"/>
  <c r="G408" i="3"/>
  <c r="G554" i="1"/>
  <c r="G410" i="3"/>
  <c r="G1530" i="3"/>
  <c r="G2094" i="1"/>
  <c r="H498" i="1"/>
  <c r="H369" i="3"/>
  <c r="H3868" i="1"/>
  <c r="N3245" i="1"/>
  <c r="AC2366" i="3" s="1"/>
  <c r="N2366" i="3"/>
  <c r="N3027" i="1"/>
  <c r="AC2208" i="3" s="1"/>
  <c r="N2208" i="3"/>
  <c r="N56" i="1"/>
  <c r="N47" i="3"/>
  <c r="N3859" i="1"/>
  <c r="E1328" i="3"/>
  <c r="E1817" i="1"/>
  <c r="E609" i="1"/>
  <c r="E450" i="3"/>
  <c r="L2210" i="3"/>
  <c r="L3029" i="1"/>
  <c r="AA2210" i="3" s="1"/>
  <c r="O1047" i="1"/>
  <c r="O768" i="3"/>
  <c r="O1379" i="1"/>
  <c r="O1010" i="3"/>
  <c r="G530" i="3"/>
  <c r="G719" i="1"/>
  <c r="N1104" i="1"/>
  <c r="N810" i="3"/>
  <c r="N1047" i="3"/>
  <c r="N1431" i="1"/>
  <c r="N1430" i="1"/>
  <c r="N1046" i="3"/>
  <c r="I2288" i="3"/>
  <c r="I3137" i="1"/>
  <c r="D169" i="3"/>
  <c r="D223" i="1"/>
  <c r="L530" i="3"/>
  <c r="L719" i="1"/>
  <c r="J2610" i="3"/>
  <c r="J3579" i="1"/>
  <c r="Y2610" i="3" s="1"/>
  <c r="J3686" i="1"/>
  <c r="Y2687" i="3" s="1"/>
  <c r="J2687" i="3"/>
  <c r="J1606" i="3"/>
  <c r="J2200" i="1"/>
  <c r="K3080" i="1"/>
  <c r="Z2246" i="3" s="1"/>
  <c r="K2246" i="3"/>
  <c r="K2250" i="3"/>
  <c r="K3084" i="1"/>
  <c r="Z2250" i="3" s="1"/>
  <c r="O993" i="1"/>
  <c r="O729" i="3"/>
  <c r="F3842" i="1"/>
  <c r="F3844" i="1"/>
  <c r="L1767" i="3"/>
  <c r="L2421" i="1"/>
  <c r="L1652" i="1"/>
  <c r="L1208" i="3"/>
  <c r="L1010" i="3"/>
  <c r="L1379" i="1"/>
  <c r="J1432" i="1"/>
  <c r="J1048" i="3"/>
  <c r="J3301" i="1"/>
  <c r="Y2407" i="3" s="1"/>
  <c r="J2407" i="3"/>
  <c r="J3520" i="1"/>
  <c r="Y2566" i="3" s="1"/>
  <c r="J2566" i="3"/>
  <c r="K1890" i="3"/>
  <c r="K2589" i="1"/>
  <c r="Z1890" i="3" s="1"/>
  <c r="K2166" i="3"/>
  <c r="K2970" i="1"/>
  <c r="Z2166" i="3" s="1"/>
  <c r="K130" i="3"/>
  <c r="K169" i="1"/>
  <c r="K1610" i="3"/>
  <c r="K2204" i="1"/>
  <c r="AD133" i="4"/>
  <c r="O2752" i="1"/>
  <c r="AD2008" i="3" s="1"/>
  <c r="O2008" i="3"/>
  <c r="O1816" i="1"/>
  <c r="O1327" i="3"/>
  <c r="F3578" i="1"/>
  <c r="F2609" i="3"/>
  <c r="F726" i="3"/>
  <c r="F990" i="1"/>
  <c r="F2009" i="3"/>
  <c r="F2753" i="1"/>
  <c r="F2916" i="1"/>
  <c r="F2127" i="3"/>
  <c r="G2531" i="1"/>
  <c r="G3880" i="1"/>
  <c r="G1847" i="3"/>
  <c r="H529" i="3"/>
  <c r="H718" i="1"/>
  <c r="E3850" i="1"/>
  <c r="T135" i="4"/>
  <c r="S2254" i="3"/>
  <c r="AE2255" i="3"/>
  <c r="AE1379" i="3"/>
  <c r="AA1375" i="3" s="1"/>
  <c r="AE1375" i="3" s="1"/>
  <c r="R3287" i="1"/>
  <c r="P3287" i="1"/>
  <c r="D2450" i="3"/>
  <c r="D3359" i="1"/>
  <c r="P3322" i="1"/>
  <c r="M1409" i="3"/>
  <c r="M1928" i="1"/>
  <c r="M730" i="3"/>
  <c r="M994" i="1"/>
  <c r="M770" i="1"/>
  <c r="M566" i="3"/>
  <c r="M409" i="3"/>
  <c r="M553" i="1"/>
  <c r="L1329" i="3"/>
  <c r="L1818" i="1"/>
  <c r="J169" i="1"/>
  <c r="J130" i="3"/>
  <c r="J327" i="3"/>
  <c r="J441" i="1"/>
  <c r="J448" i="1" s="1"/>
  <c r="J1849" i="3"/>
  <c r="J3882" i="1"/>
  <c r="J2533" i="1"/>
  <c r="Y1849" i="3" s="1"/>
  <c r="K277" i="1"/>
  <c r="K208" i="3"/>
  <c r="O368" i="3"/>
  <c r="O497" i="1"/>
  <c r="O3867" i="1"/>
  <c r="O1729" i="3"/>
  <c r="O2368" i="1"/>
  <c r="O3741" i="1"/>
  <c r="AD2727" i="3" s="1"/>
  <c r="AK2728" i="3"/>
  <c r="F807" i="3"/>
  <c r="F1101" i="1"/>
  <c r="F450" i="3"/>
  <c r="F609" i="1"/>
  <c r="G2766" i="3"/>
  <c r="G3795" i="1"/>
  <c r="G3802" i="1" s="1"/>
  <c r="G329" i="3"/>
  <c r="G443" i="1"/>
  <c r="G450" i="1" s="1"/>
  <c r="H11" i="1"/>
  <c r="H770" i="1"/>
  <c r="H566" i="3"/>
  <c r="L2093" i="1"/>
  <c r="L1529" i="3"/>
  <c r="AC133" i="4"/>
  <c r="N3883" i="1"/>
  <c r="N2450" i="3"/>
  <c r="N3359" i="1"/>
  <c r="AC2450" i="3" s="1"/>
  <c r="N1208" i="3"/>
  <c r="N1652" i="1"/>
  <c r="E3829" i="1"/>
  <c r="E65" i="1"/>
  <c r="E2862" i="1"/>
  <c r="E2088" i="3"/>
  <c r="J1566" i="3"/>
  <c r="J2145" i="1"/>
  <c r="H3875" i="1"/>
  <c r="H1249" i="3"/>
  <c r="H1708" i="1"/>
  <c r="H1485" i="1"/>
  <c r="H1086" i="3"/>
  <c r="H1126" i="3"/>
  <c r="H1540" i="1"/>
  <c r="H2446" i="3"/>
  <c r="H3355" i="1"/>
  <c r="N935" i="1"/>
  <c r="N686" i="3"/>
  <c r="N209" i="3"/>
  <c r="N278" i="1"/>
  <c r="N221" i="1"/>
  <c r="N167" i="3"/>
  <c r="N223" i="1"/>
  <c r="N169" i="3"/>
  <c r="E1488" i="1"/>
  <c r="E1089" i="3"/>
  <c r="E1728" i="3"/>
  <c r="E2367" i="1"/>
  <c r="M848" i="3"/>
  <c r="M1157" i="1"/>
  <c r="M687" i="3"/>
  <c r="M936" i="1"/>
  <c r="M497" i="1"/>
  <c r="M368" i="3"/>
  <c r="M3867" i="1"/>
  <c r="I2609" i="3"/>
  <c r="I3578" i="1"/>
  <c r="I3084" i="1"/>
  <c r="I2250" i="3"/>
  <c r="L2448" i="3"/>
  <c r="L3357" i="1"/>
  <c r="AA2448" i="3" s="1"/>
  <c r="L1967" i="3"/>
  <c r="L2696" i="1"/>
  <c r="AA1967" i="3" s="1"/>
  <c r="L1046" i="3"/>
  <c r="L1430" i="1"/>
  <c r="L1433" i="1"/>
  <c r="L1049" i="3"/>
  <c r="J3138" i="1"/>
  <c r="Y2289" i="3" s="1"/>
  <c r="J2289" i="3"/>
  <c r="J3136" i="1"/>
  <c r="Y2287" i="3" s="1"/>
  <c r="J2287" i="3"/>
  <c r="K3466" i="1"/>
  <c r="Z2527" i="3" s="1"/>
  <c r="K2527" i="3"/>
  <c r="K246" i="3"/>
  <c r="K330" i="1"/>
  <c r="K1376" i="1"/>
  <c r="K1007" i="3"/>
  <c r="O2249" i="3"/>
  <c r="O3083" i="1"/>
  <c r="AD2249" i="3" s="1"/>
  <c r="O664" i="1"/>
  <c r="O490" i="3"/>
  <c r="F247" i="3"/>
  <c r="F331" i="1"/>
  <c r="F3083" i="1"/>
  <c r="F2249" i="3"/>
  <c r="F2687" i="3"/>
  <c r="F3686" i="1"/>
  <c r="G289" i="3"/>
  <c r="G388" i="1"/>
  <c r="G395" i="1" s="1"/>
  <c r="V2014" i="3"/>
  <c r="G2257" i="1"/>
  <c r="G1648" i="3"/>
  <c r="G1486" i="3"/>
  <c r="G2035" i="1"/>
  <c r="H890" i="3"/>
  <c r="H1214" i="1"/>
  <c r="H3851" i="1"/>
  <c r="H1815" i="1"/>
  <c r="H1326" i="3"/>
  <c r="H810" i="3"/>
  <c r="H1104" i="1"/>
  <c r="N1266" i="1"/>
  <c r="N927" i="3"/>
  <c r="N1214" i="1"/>
  <c r="N890" i="3"/>
  <c r="N2126" i="3"/>
  <c r="N2915" i="1"/>
  <c r="AC2126" i="3" s="1"/>
  <c r="N2534" i="1"/>
  <c r="AC1850" i="3" s="1"/>
  <c r="N1850" i="3"/>
  <c r="N1689" i="3"/>
  <c r="N2313" i="1"/>
  <c r="E2201" i="1"/>
  <c r="E1607" i="3"/>
  <c r="E2288" i="3"/>
  <c r="E3137" i="1"/>
  <c r="X1774" i="3"/>
  <c r="I2649" i="3"/>
  <c r="I3633" i="1"/>
  <c r="D441" i="1"/>
  <c r="D327" i="3"/>
  <c r="AE1896" i="3"/>
  <c r="D1267" i="1"/>
  <c r="D928" i="3"/>
  <c r="AB93" i="4"/>
  <c r="AB1254" i="3"/>
  <c r="X1254" i="3"/>
  <c r="X93" i="4"/>
  <c r="L1267" i="1"/>
  <c r="L928" i="3"/>
  <c r="AA934" i="3"/>
  <c r="L828" i="1"/>
  <c r="L609" i="3"/>
  <c r="L825" i="1"/>
  <c r="L606" i="3"/>
  <c r="L387" i="1"/>
  <c r="L394" i="1" s="1"/>
  <c r="L288" i="3"/>
  <c r="J2087" i="3"/>
  <c r="J2861" i="1"/>
  <c r="Y2087" i="3" s="1"/>
  <c r="J2423" i="1"/>
  <c r="J1769" i="3"/>
  <c r="J2209" i="3"/>
  <c r="J3028" i="1"/>
  <c r="Y2209" i="3" s="1"/>
  <c r="K2410" i="3"/>
  <c r="K3304" i="1"/>
  <c r="Z2410" i="3" s="1"/>
  <c r="K3578" i="1"/>
  <c r="Z2609" i="3" s="1"/>
  <c r="K2609" i="3"/>
  <c r="AD1654" i="3"/>
  <c r="O1542" i="1"/>
  <c r="O1128" i="3"/>
  <c r="O888" i="3"/>
  <c r="O1212" i="1"/>
  <c r="O278" i="1"/>
  <c r="O209" i="3"/>
  <c r="O2312" i="1"/>
  <c r="O1688" i="3"/>
  <c r="F2861" i="1"/>
  <c r="F2087" i="3"/>
  <c r="F2048" i="3"/>
  <c r="F2807" i="1"/>
  <c r="F443" i="1"/>
  <c r="F450" i="1" s="1"/>
  <c r="F329" i="3"/>
  <c r="U374" i="3"/>
  <c r="G2312" i="1"/>
  <c r="G1688" i="3"/>
  <c r="L3852" i="1"/>
  <c r="L2751" i="1"/>
  <c r="AA2007" i="3" s="1"/>
  <c r="L2007" i="3"/>
  <c r="J1726" i="3"/>
  <c r="J2365" i="1"/>
  <c r="J994" i="1"/>
  <c r="J730" i="3"/>
  <c r="O2200" i="1"/>
  <c r="O1606" i="3"/>
  <c r="U1654" i="3"/>
  <c r="AE1658" i="3"/>
  <c r="F570" i="3"/>
  <c r="F774" i="1"/>
  <c r="U574" i="3"/>
  <c r="F1930" i="3"/>
  <c r="F2644" i="1"/>
  <c r="G3465" i="1"/>
  <c r="G2526" i="3"/>
  <c r="G1871" i="1"/>
  <c r="G1367" i="3"/>
  <c r="G1488" i="1"/>
  <c r="G1089" i="3"/>
  <c r="G1927" i="3"/>
  <c r="G2641" i="1"/>
  <c r="AE1055" i="3"/>
  <c r="W1054" i="3"/>
  <c r="H606" i="1"/>
  <c r="H447" i="3"/>
  <c r="N606" i="1"/>
  <c r="N447" i="3"/>
  <c r="N2367" i="1"/>
  <c r="N1728" i="3"/>
  <c r="T2734" i="3"/>
  <c r="I1376" i="1"/>
  <c r="I1007" i="3"/>
  <c r="I1006" i="3"/>
  <c r="I1375" i="1"/>
  <c r="D770" i="3"/>
  <c r="D1049" i="1"/>
  <c r="P1012" i="1"/>
  <c r="AE1216" i="3"/>
  <c r="D527" i="3"/>
  <c r="D716" i="1"/>
  <c r="S534" i="3"/>
  <c r="AE539" i="3"/>
  <c r="M1567" i="3"/>
  <c r="M2146" i="1"/>
  <c r="D1708" i="1"/>
  <c r="D3875" i="1"/>
  <c r="I1928" i="1"/>
  <c r="I1409" i="3"/>
  <c r="M808" i="3"/>
  <c r="M1102" i="1"/>
  <c r="AB174" i="3"/>
  <c r="I167" i="1"/>
  <c r="I128" i="3"/>
  <c r="H3135" i="1"/>
  <c r="H2286" i="3"/>
  <c r="N767" i="3"/>
  <c r="N1046" i="1"/>
  <c r="N3836" i="1"/>
  <c r="N2646" i="3"/>
  <c r="N3630" i="1"/>
  <c r="AC2646" i="3" s="1"/>
  <c r="E1542" i="1"/>
  <c r="E1128" i="3"/>
  <c r="E1007" i="3"/>
  <c r="E1376" i="1"/>
  <c r="M3524" i="1"/>
  <c r="AB2570" i="3" s="1"/>
  <c r="M2570" i="3"/>
  <c r="M1766" i="3"/>
  <c r="M2420" i="1"/>
  <c r="O1709" i="1"/>
  <c r="O1250" i="3"/>
  <c r="O3876" i="1"/>
  <c r="L329" i="3"/>
  <c r="L443" i="1"/>
  <c r="L450" i="1" s="1"/>
  <c r="J2168" i="3"/>
  <c r="J2972" i="1"/>
  <c r="Y2168" i="3" s="1"/>
  <c r="Y1214" i="3"/>
  <c r="J3796" i="1"/>
  <c r="J3803" i="1" s="1"/>
  <c r="J2767" i="3"/>
  <c r="J1687" i="3"/>
  <c r="J2311" i="1"/>
  <c r="J1329" i="3"/>
  <c r="J1818" i="1"/>
  <c r="K2366" i="3"/>
  <c r="K3245" i="1"/>
  <c r="Z2366" i="3" s="1"/>
  <c r="K2642" i="1"/>
  <c r="Z1928" i="3" s="1"/>
  <c r="K1928" i="3"/>
  <c r="K2477" i="1"/>
  <c r="K2484" i="1" s="1"/>
  <c r="K1808" i="3"/>
  <c r="O3137" i="1"/>
  <c r="AD2288" i="3" s="1"/>
  <c r="O2288" i="3"/>
  <c r="F3853" i="1"/>
  <c r="F3137" i="1"/>
  <c r="F2288" i="3"/>
  <c r="F1170" i="3"/>
  <c r="F1599" i="1"/>
  <c r="F3830" i="1"/>
  <c r="G808" i="3"/>
  <c r="G1102" i="1"/>
  <c r="G890" i="3"/>
  <c r="G1214" i="1"/>
  <c r="G2689" i="3"/>
  <c r="G3688" i="1"/>
  <c r="G551" i="1"/>
  <c r="G407" i="3"/>
  <c r="H3469" i="1"/>
  <c r="H2530" i="3"/>
  <c r="H57" i="1"/>
  <c r="H64" i="1" s="1"/>
  <c r="H3860" i="1"/>
  <c r="H2128" i="3"/>
  <c r="H2917" i="1"/>
  <c r="N3742" i="1"/>
  <c r="AC2728" i="3" s="1"/>
  <c r="AJ2729" i="3"/>
  <c r="N773" i="1"/>
  <c r="N569" i="3"/>
  <c r="AC17" i="3"/>
  <c r="AC17" i="4"/>
  <c r="N111" i="1"/>
  <c r="N87" i="3"/>
  <c r="E550" i="1"/>
  <c r="E406" i="3"/>
  <c r="E3865" i="1"/>
  <c r="J3838" i="1"/>
  <c r="K3799" i="1"/>
  <c r="K3806" i="1" s="1"/>
  <c r="K2770" i="3"/>
  <c r="U1974" i="3"/>
  <c r="E2919" i="1"/>
  <c r="E2130" i="3"/>
  <c r="AE179" i="3"/>
  <c r="D220" i="1"/>
  <c r="P183" i="1"/>
  <c r="D2146" i="1"/>
  <c r="D1567" i="3"/>
  <c r="J1597" i="1"/>
  <c r="J1168" i="3"/>
  <c r="K2917" i="1"/>
  <c r="Z2128" i="3" s="1"/>
  <c r="K2128" i="3"/>
  <c r="K3837" i="1"/>
  <c r="Z56" i="4"/>
  <c r="K1816" i="1"/>
  <c r="K1327" i="3"/>
  <c r="K1818" i="1"/>
  <c r="K1329" i="3"/>
  <c r="O3831" i="1"/>
  <c r="O2689" i="3"/>
  <c r="O3688" i="1"/>
  <c r="AD2689" i="3" s="1"/>
  <c r="F3191" i="1"/>
  <c r="F2327" i="3"/>
  <c r="G332" i="1"/>
  <c r="G248" i="3"/>
  <c r="G568" i="3"/>
  <c r="G772" i="1"/>
  <c r="I221" i="1"/>
  <c r="I167" i="3"/>
  <c r="I1607" i="3"/>
  <c r="I2201" i="1"/>
  <c r="N1290" i="3"/>
  <c r="N1764" i="1"/>
  <c r="K2094" i="1"/>
  <c r="K1530" i="3"/>
  <c r="R3562" i="1"/>
  <c r="P3562" i="1"/>
  <c r="AE2618" i="3"/>
  <c r="AE1618" i="3"/>
  <c r="D1610" i="3"/>
  <c r="D2204" i="1"/>
  <c r="P2167" i="1"/>
  <c r="D1846" i="3"/>
  <c r="D2530" i="1"/>
  <c r="P2493" i="1"/>
  <c r="D3879" i="1"/>
  <c r="D330" i="1"/>
  <c r="D337" i="1" s="1"/>
  <c r="P293" i="1"/>
  <c r="D449" i="3"/>
  <c r="D608" i="1"/>
  <c r="D1597" i="1"/>
  <c r="D1168" i="3"/>
  <c r="M768" i="3"/>
  <c r="M1047" i="1"/>
  <c r="L3469" i="1"/>
  <c r="AA2530" i="3" s="1"/>
  <c r="L2530" i="3"/>
  <c r="J966" i="3"/>
  <c r="J1320" i="1"/>
  <c r="O2646" i="3"/>
  <c r="O3630" i="1"/>
  <c r="AD2646" i="3" s="1"/>
  <c r="G1209" i="3"/>
  <c r="G1653" i="1"/>
  <c r="H3302" i="1"/>
  <c r="H2408" i="3"/>
  <c r="N1323" i="1"/>
  <c r="N969" i="3"/>
  <c r="E247" i="3"/>
  <c r="E331" i="1"/>
  <c r="D2130" i="3"/>
  <c r="D2919" i="1"/>
  <c r="P2882" i="1"/>
  <c r="M3742" i="1"/>
  <c r="AB2728" i="3" s="1"/>
  <c r="AI2729" i="3"/>
  <c r="M2686" i="3"/>
  <c r="M3685" i="1"/>
  <c r="AB2686" i="3" s="1"/>
  <c r="I718" i="1"/>
  <c r="I529" i="3"/>
  <c r="I552" i="1"/>
  <c r="I408" i="3"/>
  <c r="K1760" i="1"/>
  <c r="K1286" i="3"/>
  <c r="AE138" i="3"/>
  <c r="D2526" i="3"/>
  <c r="P3428" i="1"/>
  <c r="D3465" i="1"/>
  <c r="D3742" i="1"/>
  <c r="D2728" i="3"/>
  <c r="D1544" i="1"/>
  <c r="D1130" i="3"/>
  <c r="P1507" i="1"/>
  <c r="R1527" i="1"/>
  <c r="P1527" i="1"/>
  <c r="R2022" i="1"/>
  <c r="P2022" i="1"/>
  <c r="D2039" i="1"/>
  <c r="D1490" i="3"/>
  <c r="P2002" i="1"/>
  <c r="F3873" i="1"/>
  <c r="F1447" i="3"/>
  <c r="F1981" i="1"/>
  <c r="L2420" i="1"/>
  <c r="L1766" i="3"/>
  <c r="L1610" i="3"/>
  <c r="L2204" i="1"/>
  <c r="J554" i="1"/>
  <c r="J410" i="3"/>
  <c r="J1433" i="1"/>
  <c r="J1049" i="3"/>
  <c r="J2410" i="3"/>
  <c r="J3304" i="1"/>
  <c r="Y2410" i="3" s="1"/>
  <c r="J3523" i="1"/>
  <c r="Y2569" i="3" s="1"/>
  <c r="J2569" i="3"/>
  <c r="K2587" i="1"/>
  <c r="Z1888" i="3" s="1"/>
  <c r="K1888" i="3"/>
  <c r="K2586" i="1"/>
  <c r="Z1887" i="3" s="1"/>
  <c r="K1887" i="3"/>
  <c r="K1320" i="1"/>
  <c r="K966" i="3"/>
  <c r="K2424" i="1"/>
  <c r="K1770" i="3"/>
  <c r="O2566" i="3"/>
  <c r="O3520" i="1"/>
  <c r="AD2566" i="3" s="1"/>
  <c r="O3028" i="1"/>
  <c r="AD2209" i="3" s="1"/>
  <c r="O2209" i="3"/>
  <c r="F992" i="1"/>
  <c r="F728" i="3"/>
  <c r="F2130" i="3"/>
  <c r="F2919" i="1"/>
  <c r="V1734" i="3"/>
  <c r="G2448" i="3"/>
  <c r="G3357" i="1"/>
  <c r="G1156" i="1"/>
  <c r="G847" i="3"/>
  <c r="G845" i="3" s="1"/>
  <c r="G884" i="3" s="1"/>
  <c r="G3852" i="1"/>
  <c r="W534" i="3"/>
  <c r="H2489" i="3"/>
  <c r="H3413" i="1"/>
  <c r="W174" i="3"/>
  <c r="H169" i="1"/>
  <c r="H3862" i="1"/>
  <c r="H130" i="3"/>
  <c r="H1730" i="3"/>
  <c r="H2369" i="1"/>
  <c r="AA96" i="4"/>
  <c r="L1709" i="1"/>
  <c r="L1250" i="3"/>
  <c r="L3876" i="1"/>
  <c r="N2642" i="1"/>
  <c r="AC1928" i="3" s="1"/>
  <c r="N1928" i="3"/>
  <c r="E2422" i="1"/>
  <c r="E1768" i="3"/>
  <c r="E2423" i="1"/>
  <c r="E1769" i="3"/>
  <c r="AE1855" i="3"/>
  <c r="T1854" i="3"/>
  <c r="T133" i="4"/>
  <c r="K2145" i="1"/>
  <c r="K1566" i="3"/>
  <c r="D828" i="1"/>
  <c r="D609" i="3"/>
  <c r="D610" i="3"/>
  <c r="D829" i="1"/>
  <c r="D3520" i="1"/>
  <c r="D2566" i="3"/>
  <c r="P3483" i="1"/>
  <c r="R3342" i="1"/>
  <c r="P3342" i="1"/>
  <c r="R1912" i="1"/>
  <c r="P1912" i="1"/>
  <c r="M2259" i="1"/>
  <c r="M1650" i="3"/>
  <c r="M886" i="3"/>
  <c r="M1210" i="1"/>
  <c r="M991" i="1"/>
  <c r="M727" i="3"/>
  <c r="M10" i="1"/>
  <c r="M55" i="1"/>
  <c r="M3858" i="1"/>
  <c r="M46" i="3"/>
  <c r="I3421" i="1"/>
  <c r="X2490" i="3"/>
  <c r="J2695" i="1"/>
  <c r="Y1966" i="3" s="1"/>
  <c r="J1966" i="3"/>
  <c r="K1870" i="1"/>
  <c r="K1366" i="3"/>
  <c r="F3798" i="1"/>
  <c r="F3805" i="1" s="1"/>
  <c r="F2769" i="3"/>
  <c r="F2647" i="3"/>
  <c r="F3631" i="1"/>
  <c r="H1877" i="1"/>
  <c r="W1366" i="3"/>
  <c r="D1156" i="1"/>
  <c r="D847" i="3"/>
  <c r="L1155" i="1"/>
  <c r="L846" i="3"/>
  <c r="M2200" i="1"/>
  <c r="M1606" i="3"/>
  <c r="X14" i="3"/>
  <c r="X14" i="4"/>
  <c r="AE56" i="3"/>
  <c r="M1326" i="3"/>
  <c r="M1815" i="1"/>
  <c r="M3798" i="1"/>
  <c r="M3805" i="1" s="1"/>
  <c r="M2769" i="3"/>
  <c r="I1544" i="1"/>
  <c r="I1130" i="3"/>
  <c r="E2039" i="1"/>
  <c r="E1490" i="3"/>
  <c r="O2039" i="1"/>
  <c r="O1490" i="3"/>
  <c r="L3359" i="1"/>
  <c r="AA2450" i="3" s="1"/>
  <c r="L2450" i="3"/>
  <c r="L1810" i="3"/>
  <c r="L2479" i="1"/>
  <c r="L2486" i="1" s="1"/>
  <c r="L1431" i="1"/>
  <c r="L1047" i="3"/>
  <c r="J809" i="3"/>
  <c r="J1103" i="1"/>
  <c r="J2288" i="3"/>
  <c r="J3137" i="1"/>
  <c r="Y2288" i="3" s="1"/>
  <c r="O328" i="3"/>
  <c r="O442" i="1"/>
  <c r="O449" i="1" s="1"/>
  <c r="F3688" i="1"/>
  <c r="F2689" i="3"/>
  <c r="U54" i="4"/>
  <c r="F528" i="3"/>
  <c r="F717" i="1"/>
  <c r="G449" i="3"/>
  <c r="G608" i="1"/>
  <c r="V774" i="3"/>
  <c r="G1488" i="3"/>
  <c r="G2037" i="1"/>
  <c r="W734" i="3"/>
  <c r="H326" i="3"/>
  <c r="H440" i="1"/>
  <c r="H447" i="1" s="1"/>
  <c r="H1207" i="3"/>
  <c r="H1651" i="1"/>
  <c r="N889" i="3"/>
  <c r="N1213" i="1"/>
  <c r="E2970" i="1"/>
  <c r="E2166" i="3"/>
  <c r="E2648" i="3"/>
  <c r="E3632" i="1"/>
  <c r="E768" i="3"/>
  <c r="E1047" i="1"/>
  <c r="J1447" i="3"/>
  <c r="J1981" i="1"/>
  <c r="I1768" i="3"/>
  <c r="I2422" i="1"/>
  <c r="AC1534" i="3"/>
  <c r="R2847" i="1"/>
  <c r="P2847" i="1"/>
  <c r="D807" i="3"/>
  <c r="D1101" i="1"/>
  <c r="D3829" i="1"/>
  <c r="AE2055" i="3"/>
  <c r="S2054" i="3"/>
  <c r="M3844" i="1"/>
  <c r="I3845" i="1"/>
  <c r="L1269" i="1"/>
  <c r="L930" i="3"/>
  <c r="AA54" i="4"/>
  <c r="L2567" i="3"/>
  <c r="L3521" i="1"/>
  <c r="AA2567" i="3" s="1"/>
  <c r="J495" i="1"/>
  <c r="J366" i="3"/>
  <c r="J3865" i="1"/>
  <c r="J2089" i="3"/>
  <c r="J2863" i="1"/>
  <c r="Y2089" i="3" s="1"/>
  <c r="J605" i="1"/>
  <c r="J446" i="3"/>
  <c r="Y1094" i="3"/>
  <c r="K3302" i="1"/>
  <c r="Z2408" i="3" s="1"/>
  <c r="K2408" i="3"/>
  <c r="K1730" i="3"/>
  <c r="K2369" i="1"/>
  <c r="K3632" i="1"/>
  <c r="Z2648" i="3" s="1"/>
  <c r="K2648" i="3"/>
  <c r="K2646" i="3"/>
  <c r="K3630" i="1"/>
  <c r="Z2646" i="3" s="1"/>
  <c r="O1544" i="1"/>
  <c r="O1130" i="3"/>
  <c r="O881" i="1"/>
  <c r="O647" i="3"/>
  <c r="O1210" i="1"/>
  <c r="O886" i="3"/>
  <c r="O208" i="3"/>
  <c r="O277" i="1"/>
  <c r="O114" i="1"/>
  <c r="O90" i="3"/>
  <c r="O2768" i="3"/>
  <c r="O3797" i="1"/>
  <c r="O3804" i="1" s="1"/>
  <c r="U13" i="3"/>
  <c r="U94" i="3"/>
  <c r="U13" i="4"/>
  <c r="F689" i="3"/>
  <c r="F938" i="1"/>
  <c r="F3742" i="1"/>
  <c r="F2728" i="3"/>
  <c r="F2729" i="3"/>
  <c r="F3743" i="1"/>
  <c r="G166" i="3"/>
  <c r="G220" i="1"/>
  <c r="G167" i="3"/>
  <c r="G221" i="1"/>
  <c r="G3843" i="1"/>
  <c r="I2167" i="3"/>
  <c r="I2971" i="1"/>
  <c r="X1374" i="3"/>
  <c r="N1408" i="3"/>
  <c r="N1927" i="1"/>
  <c r="AE1336" i="3"/>
  <c r="AE378" i="3"/>
  <c r="S56" i="4"/>
  <c r="D2423" i="1"/>
  <c r="D1769" i="3"/>
  <c r="T57" i="4"/>
  <c r="M610" i="3"/>
  <c r="M829" i="1"/>
  <c r="L3245" i="1"/>
  <c r="AA2366" i="3" s="1"/>
  <c r="L2366" i="3"/>
  <c r="Z534" i="3"/>
  <c r="K2286" i="3"/>
  <c r="K3135" i="1"/>
  <c r="Z2286" i="3" s="1"/>
  <c r="V133" i="4"/>
  <c r="V1894" i="3"/>
  <c r="G1432" i="1"/>
  <c r="G1439" i="1" s="1"/>
  <c r="G1048" i="3"/>
  <c r="N2050" i="3"/>
  <c r="N2809" i="1"/>
  <c r="AC2050" i="3" s="1"/>
  <c r="E3192" i="1"/>
  <c r="E2328" i="3"/>
  <c r="E1247" i="3"/>
  <c r="E1706" i="1"/>
  <c r="AA17" i="4"/>
  <c r="L3831" i="1"/>
  <c r="K1206" i="3"/>
  <c r="K1650" i="1"/>
  <c r="M2699" i="1"/>
  <c r="AB1970" i="3" s="1"/>
  <c r="M1970" i="3"/>
  <c r="M1969" i="3"/>
  <c r="M2698" i="1"/>
  <c r="AB1969" i="3" s="1"/>
  <c r="I1808" i="3"/>
  <c r="I2477" i="1"/>
  <c r="I2484" i="1" s="1"/>
  <c r="I1166" i="3"/>
  <c r="I1595" i="1"/>
  <c r="X814" i="3"/>
  <c r="I728" i="3"/>
  <c r="I992" i="1"/>
  <c r="I994" i="1"/>
  <c r="I730" i="3"/>
  <c r="AC94" i="4"/>
  <c r="K1406" i="3"/>
  <c r="K1925" i="1"/>
  <c r="S1054" i="3"/>
  <c r="AE1056" i="3"/>
  <c r="D1050" i="3"/>
  <c r="D1434" i="1"/>
  <c r="P1397" i="1"/>
  <c r="D2365" i="1"/>
  <c r="D1726" i="3"/>
  <c r="P2328" i="1"/>
  <c r="AE2339" i="3"/>
  <c r="AE897" i="3"/>
  <c r="D1984" i="1"/>
  <c r="D1450" i="3"/>
  <c r="P1947" i="1"/>
  <c r="I1448" i="3"/>
  <c r="I1982" i="1"/>
  <c r="F1567" i="3"/>
  <c r="F2146" i="1"/>
  <c r="L2170" i="3"/>
  <c r="L2974" i="1"/>
  <c r="AA2170" i="3" s="1"/>
  <c r="AA133" i="4"/>
  <c r="L1368" i="3"/>
  <c r="L1872" i="1"/>
  <c r="L1730" i="3"/>
  <c r="L2369" i="1"/>
  <c r="Y14" i="3"/>
  <c r="Y14" i="4"/>
  <c r="J3832" i="1"/>
  <c r="K726" i="3"/>
  <c r="K990" i="1"/>
  <c r="K3414" i="1"/>
  <c r="Z2490" i="3" s="1"/>
  <c r="K2490" i="3"/>
  <c r="K607" i="1"/>
  <c r="K448" i="3"/>
  <c r="K2533" i="1"/>
  <c r="Z1849" i="3" s="1"/>
  <c r="K1849" i="3"/>
  <c r="K3882" i="1"/>
  <c r="K440" i="1"/>
  <c r="K447" i="1" s="1"/>
  <c r="K326" i="3"/>
  <c r="K1970" i="3"/>
  <c r="K2699" i="1"/>
  <c r="Z1970" i="3" s="1"/>
  <c r="O2128" i="3"/>
  <c r="O2917" i="1"/>
  <c r="AD2128" i="3" s="1"/>
  <c r="AD97" i="4"/>
  <c r="F889" i="1"/>
  <c r="F550" i="1"/>
  <c r="F406" i="3"/>
  <c r="F1542" i="1"/>
  <c r="F1128" i="3"/>
  <c r="F1927" i="3"/>
  <c r="F2641" i="1"/>
  <c r="F1926" i="3"/>
  <c r="F2640" i="1"/>
  <c r="G1376" i="1"/>
  <c r="G1007" i="3"/>
  <c r="H1766" i="3"/>
  <c r="H2420" i="1"/>
  <c r="N389" i="1"/>
  <c r="N396" i="1" s="1"/>
  <c r="N290" i="3"/>
  <c r="E2369" i="3"/>
  <c r="E3248" i="1"/>
  <c r="E2208" i="3"/>
  <c r="E3027" i="1"/>
  <c r="I1377" i="1"/>
  <c r="I1008" i="3"/>
  <c r="D2366" i="3"/>
  <c r="D3245" i="1"/>
  <c r="AE776" i="3"/>
  <c r="D1086" i="3"/>
  <c r="D1485" i="1"/>
  <c r="P1448" i="1"/>
  <c r="AE1219" i="3"/>
  <c r="D529" i="3"/>
  <c r="D718" i="1"/>
  <c r="D2970" i="1"/>
  <c r="D2166" i="3"/>
  <c r="P2933" i="1"/>
  <c r="R1692" i="1"/>
  <c r="X97" i="4"/>
  <c r="M1871" i="1"/>
  <c r="M1367" i="3"/>
  <c r="M166" i="1"/>
  <c r="M127" i="3"/>
  <c r="M967" i="3"/>
  <c r="M1321" i="1"/>
  <c r="M881" i="1"/>
  <c r="M647" i="3"/>
  <c r="I3838" i="1"/>
  <c r="I499" i="1"/>
  <c r="I370" i="3"/>
  <c r="I3869" i="1"/>
  <c r="O1763" i="1"/>
  <c r="O1289" i="3"/>
  <c r="AE1417" i="3"/>
  <c r="H2730" i="3"/>
  <c r="H2725" i="3" s="1"/>
  <c r="H2764" i="3" s="1"/>
  <c r="H3744" i="1"/>
  <c r="AC774" i="3"/>
  <c r="N609" i="3"/>
  <c r="N828" i="1"/>
  <c r="N2862" i="1"/>
  <c r="AC2088" i="3" s="1"/>
  <c r="N2088" i="3"/>
  <c r="N2201" i="1"/>
  <c r="N1607" i="3"/>
  <c r="N333" i="1"/>
  <c r="N249" i="3"/>
  <c r="E1889" i="3"/>
  <c r="E2588" i="1"/>
  <c r="E3798" i="1"/>
  <c r="E3805" i="1" s="1"/>
  <c r="E2769" i="3"/>
  <c r="T1134" i="3"/>
  <c r="M111" i="1"/>
  <c r="M87" i="3"/>
  <c r="M2408" i="3"/>
  <c r="M3302" i="1"/>
  <c r="AB2408" i="3" s="1"/>
  <c r="M2409" i="3"/>
  <c r="M3303" i="1"/>
  <c r="AB2409" i="3" s="1"/>
  <c r="M2863" i="1"/>
  <c r="AB2089" i="3" s="1"/>
  <c r="M2089" i="3"/>
  <c r="E1410" i="3"/>
  <c r="E1929" i="1"/>
  <c r="L969" i="3"/>
  <c r="L1323" i="1"/>
  <c r="L487" i="3"/>
  <c r="L661" i="1"/>
  <c r="L328" i="3"/>
  <c r="L442" i="1"/>
  <c r="L449" i="1" s="1"/>
  <c r="L1595" i="1"/>
  <c r="L1166" i="3"/>
  <c r="J1654" i="1"/>
  <c r="J1210" i="3"/>
  <c r="J2313" i="1"/>
  <c r="J1689" i="3"/>
  <c r="J889" i="3"/>
  <c r="J1213" i="1"/>
  <c r="J1328" i="3"/>
  <c r="J1817" i="1"/>
  <c r="K2641" i="1"/>
  <c r="Z1927" i="3" s="1"/>
  <c r="K1927" i="3"/>
  <c r="K1806" i="3"/>
  <c r="K2475" i="1"/>
  <c r="K2482" i="1" s="1"/>
  <c r="O929" i="3"/>
  <c r="O1268" i="1"/>
  <c r="AD454" i="3"/>
  <c r="O1807" i="3"/>
  <c r="O2476" i="1"/>
  <c r="O2483" i="1" s="1"/>
  <c r="F3852" i="1"/>
  <c r="F3850" i="1"/>
  <c r="F55" i="1"/>
  <c r="F62" i="1" s="1"/>
  <c r="F3858" i="1"/>
  <c r="F1088" i="3"/>
  <c r="F1487" i="1"/>
  <c r="G1210" i="1"/>
  <c r="G886" i="3"/>
  <c r="G1768" i="3"/>
  <c r="G2422" i="1"/>
  <c r="G2093" i="1"/>
  <c r="G1529" i="3"/>
  <c r="W55" i="4"/>
  <c r="H10" i="1"/>
  <c r="H2918" i="1"/>
  <c r="H2129" i="3"/>
  <c r="N2369" i="3"/>
  <c r="N3248" i="1"/>
  <c r="AC2369" i="3" s="1"/>
  <c r="N770" i="1"/>
  <c r="N566" i="3"/>
  <c r="AB42" i="1"/>
  <c r="N3" i="1"/>
  <c r="N3817" i="1" s="1"/>
  <c r="N110" i="1"/>
  <c r="N86" i="3"/>
  <c r="E2479" i="1"/>
  <c r="E2486" i="1" s="1"/>
  <c r="E1810" i="3"/>
  <c r="E2688" i="3"/>
  <c r="E3687" i="1"/>
  <c r="E2314" i="1"/>
  <c r="E1690" i="3"/>
  <c r="P2277" i="1"/>
  <c r="E2644" i="1"/>
  <c r="E1930" i="3"/>
  <c r="E87" i="3"/>
  <c r="E111" i="1"/>
  <c r="E3867" i="1"/>
  <c r="E552" i="1"/>
  <c r="E408" i="3"/>
  <c r="E1329" i="3"/>
  <c r="E1818" i="1"/>
  <c r="W1454" i="3"/>
  <c r="J1928" i="1"/>
  <c r="J1409" i="3"/>
  <c r="I386" i="1"/>
  <c r="I393" i="1" s="1"/>
  <c r="I287" i="3"/>
  <c r="L2208" i="3"/>
  <c r="L3027" i="1"/>
  <c r="AA2208" i="3" s="1"/>
  <c r="J3839" i="1"/>
  <c r="AD1014" i="3"/>
  <c r="F2696" i="1"/>
  <c r="F1967" i="3"/>
  <c r="V1454" i="3"/>
  <c r="H3849" i="1"/>
  <c r="N1433" i="1"/>
  <c r="N1049" i="3"/>
  <c r="E2915" i="1"/>
  <c r="E2126" i="3"/>
  <c r="D221" i="1"/>
  <c r="D167" i="3"/>
  <c r="AE739" i="3"/>
  <c r="L528" i="3"/>
  <c r="L717" i="1"/>
  <c r="L209" i="3"/>
  <c r="L278" i="1"/>
  <c r="AA214" i="3"/>
  <c r="J2689" i="3"/>
  <c r="J3688" i="1"/>
  <c r="Y2689" i="3" s="1"/>
  <c r="J768" i="3"/>
  <c r="J1047" i="1"/>
  <c r="J2476" i="1"/>
  <c r="J2483" i="1" s="1"/>
  <c r="J1807" i="3"/>
  <c r="Z57" i="4"/>
  <c r="K3836" i="1"/>
  <c r="K1330" i="3"/>
  <c r="K1819" i="1"/>
  <c r="K1815" i="1"/>
  <c r="K1326" i="3"/>
  <c r="K3740" i="1"/>
  <c r="Z2726" i="3" s="1"/>
  <c r="K2726" i="3"/>
  <c r="O990" i="1"/>
  <c r="O726" i="3"/>
  <c r="O166" i="1"/>
  <c r="O127" i="3"/>
  <c r="O3689" i="1"/>
  <c r="AD2690" i="3" s="1"/>
  <c r="O2690" i="3"/>
  <c r="F2526" i="3"/>
  <c r="F3465" i="1"/>
  <c r="G966" i="3"/>
  <c r="G1320" i="1"/>
  <c r="G1327" i="1" s="1"/>
  <c r="G2330" i="3"/>
  <c r="G3194" i="1"/>
  <c r="G990" i="1"/>
  <c r="G726" i="3"/>
  <c r="I1086" i="3"/>
  <c r="I1485" i="1"/>
  <c r="I2049" i="3"/>
  <c r="I2808" i="1"/>
  <c r="AE2616" i="3"/>
  <c r="D2531" i="1"/>
  <c r="D1847" i="3"/>
  <c r="D3880" i="1"/>
  <c r="AE259" i="3"/>
  <c r="D554" i="1"/>
  <c r="D410" i="3"/>
  <c r="P517" i="1"/>
  <c r="AE418" i="3"/>
  <c r="I3796" i="1"/>
  <c r="I3803" i="1" s="1"/>
  <c r="I2767" i="3"/>
  <c r="L2587" i="1"/>
  <c r="AA1888" i="3" s="1"/>
  <c r="L1888" i="3"/>
  <c r="J1366" i="3"/>
  <c r="J1870" i="1"/>
  <c r="J1874" i="1"/>
  <c r="J1370" i="3"/>
  <c r="O332" i="1"/>
  <c r="O248" i="3"/>
  <c r="F1729" i="3"/>
  <c r="F2368" i="1"/>
  <c r="G1208" i="3"/>
  <c r="G1652" i="1"/>
  <c r="G1210" i="3"/>
  <c r="G1654" i="1"/>
  <c r="N970" i="3"/>
  <c r="N1324" i="1"/>
  <c r="E3468" i="1"/>
  <c r="E2529" i="3"/>
  <c r="K3875" i="1"/>
  <c r="K1708" i="1"/>
  <c r="K1249" i="3"/>
  <c r="R3122" i="1"/>
  <c r="P3122" i="1"/>
  <c r="M3689" i="1"/>
  <c r="AB2690" i="3" s="1"/>
  <c r="M2690" i="3"/>
  <c r="I715" i="1"/>
  <c r="I526" i="3"/>
  <c r="I2367" i="1"/>
  <c r="I1728" i="3"/>
  <c r="I1651" i="1"/>
  <c r="I1207" i="3"/>
  <c r="I1648" i="3"/>
  <c r="I2257" i="1"/>
  <c r="D3468" i="1"/>
  <c r="D2529" i="3"/>
  <c r="D1930" i="3"/>
  <c r="D2644" i="1"/>
  <c r="P2607" i="1"/>
  <c r="D1929" i="3"/>
  <c r="D2643" i="1"/>
  <c r="AE976" i="3"/>
  <c r="D3743" i="1"/>
  <c r="D2729" i="3"/>
  <c r="D1127" i="3"/>
  <c r="D1541" i="1"/>
  <c r="AE1496" i="3"/>
  <c r="L2087" i="3"/>
  <c r="L2861" i="1"/>
  <c r="AA2087" i="3" s="1"/>
  <c r="L1207" i="3"/>
  <c r="L1651" i="1"/>
  <c r="J208" i="3"/>
  <c r="J277" i="1"/>
  <c r="Y854" i="3"/>
  <c r="AE855" i="3"/>
  <c r="J1050" i="3"/>
  <c r="J1434" i="1"/>
  <c r="J2642" i="1"/>
  <c r="Y1928" i="3" s="1"/>
  <c r="J1928" i="3"/>
  <c r="K1045" i="1"/>
  <c r="K766" i="3"/>
  <c r="K967" i="3"/>
  <c r="K1321" i="1"/>
  <c r="K1606" i="3"/>
  <c r="K2200" i="1"/>
  <c r="O2050" i="3"/>
  <c r="O2809" i="1"/>
  <c r="AD2050" i="3" s="1"/>
  <c r="AD1334" i="3"/>
  <c r="F3577" i="1"/>
  <c r="F2608" i="3"/>
  <c r="F1808" i="3"/>
  <c r="F2477" i="1"/>
  <c r="F2484" i="1" s="1"/>
  <c r="G3355" i="1"/>
  <c r="G2446" i="3"/>
  <c r="G2530" i="1"/>
  <c r="G2537" i="1" s="1"/>
  <c r="G3879" i="1"/>
  <c r="G2148" i="1"/>
  <c r="G1569" i="3"/>
  <c r="H248" i="3"/>
  <c r="H332" i="1"/>
  <c r="AE1698" i="3"/>
  <c r="H223" i="1"/>
  <c r="H169" i="3"/>
  <c r="W16" i="4"/>
  <c r="H882" i="1"/>
  <c r="H648" i="3"/>
  <c r="N1378" i="1"/>
  <c r="N1009" i="3"/>
  <c r="N2643" i="1"/>
  <c r="AC1929" i="3" s="1"/>
  <c r="N1929" i="3"/>
  <c r="AC534" i="3"/>
  <c r="T494" i="3"/>
  <c r="AE499" i="3"/>
  <c r="T2254" i="3"/>
  <c r="K2146" i="1"/>
  <c r="K1567" i="3"/>
  <c r="AE617" i="3"/>
  <c r="AE2577" i="3"/>
  <c r="D2409" i="3"/>
  <c r="D3303" i="1"/>
  <c r="D3357" i="1"/>
  <c r="D2448" i="3"/>
  <c r="M1646" i="3"/>
  <c r="M2255" i="1"/>
  <c r="M990" i="1"/>
  <c r="M726" i="3"/>
  <c r="I2644" i="1"/>
  <c r="I1930" i="3"/>
  <c r="I89" i="3"/>
  <c r="I113" i="1"/>
  <c r="H1129" i="3"/>
  <c r="H1543" i="1"/>
  <c r="N2166" i="3"/>
  <c r="N2970" i="1"/>
  <c r="AC2166" i="3" s="1"/>
  <c r="N444" i="1"/>
  <c r="N451" i="1" s="1"/>
  <c r="N330" i="3"/>
  <c r="N1541" i="1"/>
  <c r="N1127" i="3"/>
  <c r="E3575" i="1"/>
  <c r="E2606" i="3"/>
  <c r="P2332" i="1"/>
  <c r="E1730" i="3"/>
  <c r="E2369" i="1"/>
  <c r="E1598" i="1"/>
  <c r="E1169" i="3"/>
  <c r="E1599" i="1"/>
  <c r="E1170" i="3"/>
  <c r="T2454" i="3"/>
  <c r="H2153" i="1"/>
  <c r="W1567" i="3"/>
  <c r="M1129" i="3"/>
  <c r="M1543" i="1"/>
  <c r="AB134" i="4"/>
  <c r="M3194" i="1"/>
  <c r="AB2330" i="3" s="1"/>
  <c r="M2330" i="3"/>
  <c r="M2753" i="1"/>
  <c r="AB2009" i="3" s="1"/>
  <c r="M2009" i="3"/>
  <c r="M2310" i="1"/>
  <c r="M1686" i="3"/>
  <c r="E1448" i="3"/>
  <c r="E1982" i="1"/>
  <c r="I1570" i="3"/>
  <c r="I2149" i="1"/>
  <c r="F1707" i="1"/>
  <c r="F1714" i="1" s="1"/>
  <c r="F3874" i="1"/>
  <c r="L331" i="1"/>
  <c r="L247" i="3"/>
  <c r="AA17" i="3"/>
  <c r="L46" i="3"/>
  <c r="L55" i="1"/>
  <c r="L3858" i="1"/>
  <c r="J3411" i="1"/>
  <c r="Y2487" i="3" s="1"/>
  <c r="J2487" i="3"/>
  <c r="Y133" i="4"/>
  <c r="K2088" i="3"/>
  <c r="K2862" i="1"/>
  <c r="Z2088" i="3" s="1"/>
  <c r="K275" i="1"/>
  <c r="K206" i="3"/>
  <c r="K1086" i="3"/>
  <c r="K1485" i="1"/>
  <c r="O2408" i="3"/>
  <c r="O3302" i="1"/>
  <c r="AD2408" i="3" s="1"/>
  <c r="O716" i="1"/>
  <c r="O527" i="3"/>
  <c r="O1887" i="3"/>
  <c r="O2586" i="1"/>
  <c r="AD1887" i="3" s="1"/>
  <c r="AD1374" i="3"/>
  <c r="F2369" i="3"/>
  <c r="F3248" i="1"/>
  <c r="F806" i="3"/>
  <c r="F1100" i="1"/>
  <c r="F2407" i="3"/>
  <c r="F3301" i="1"/>
  <c r="G2860" i="1"/>
  <c r="G2086" i="3"/>
  <c r="G3139" i="1"/>
  <c r="G2290" i="3"/>
  <c r="H1266" i="1"/>
  <c r="H927" i="3"/>
  <c r="N3850" i="1"/>
  <c r="N2286" i="3"/>
  <c r="N3135" i="1"/>
  <c r="AC2286" i="3" s="1"/>
  <c r="N883" i="1"/>
  <c r="N649" i="3"/>
  <c r="N3465" i="1"/>
  <c r="AC2526" i="3" s="1"/>
  <c r="N2526" i="3"/>
  <c r="E50" i="3"/>
  <c r="E59" i="1"/>
  <c r="E3862" i="1"/>
  <c r="P22" i="1"/>
  <c r="E1159" i="1"/>
  <c r="E850" i="3"/>
  <c r="E2490" i="3"/>
  <c r="E3414" i="1"/>
  <c r="E3410" i="1"/>
  <c r="E2486" i="3"/>
  <c r="E1269" i="1"/>
  <c r="E930" i="3"/>
  <c r="W95" i="4"/>
  <c r="E2264" i="1"/>
  <c r="G1246" i="3"/>
  <c r="G1705" i="1"/>
  <c r="G3872" i="1"/>
  <c r="V96" i="4"/>
  <c r="I687" i="3"/>
  <c r="I936" i="1"/>
  <c r="I770" i="3"/>
  <c r="I1049" i="1"/>
  <c r="I1849" i="3"/>
  <c r="I2533" i="1"/>
  <c r="I3882" i="1"/>
  <c r="N1925" i="1"/>
  <c r="N1406" i="3"/>
  <c r="D2475" i="1"/>
  <c r="D1806" i="3"/>
  <c r="S2654" i="3"/>
  <c r="AE2655" i="3"/>
  <c r="AE2658" i="3"/>
  <c r="D2206" i="3"/>
  <c r="D3025" i="1"/>
  <c r="P2988" i="1"/>
  <c r="D771" i="1"/>
  <c r="D567" i="3"/>
  <c r="AE377" i="3"/>
  <c r="S55" i="4"/>
  <c r="AE379" i="3"/>
  <c r="S57" i="4"/>
  <c r="T54" i="4"/>
  <c r="M2365" i="1"/>
  <c r="M1726" i="3"/>
  <c r="AB56" i="4"/>
  <c r="J2326" i="3"/>
  <c r="J3190" i="1"/>
  <c r="Y2326" i="3" s="1"/>
  <c r="K2290" i="3"/>
  <c r="K3139" i="1"/>
  <c r="Z2290" i="3" s="1"/>
  <c r="F929" i="3"/>
  <c r="F1268" i="1"/>
  <c r="F3410" i="1"/>
  <c r="F2486" i="3"/>
  <c r="H2170" i="3"/>
  <c r="H2974" i="1"/>
  <c r="N2806" i="1"/>
  <c r="AC2047" i="3" s="1"/>
  <c r="N2047" i="3"/>
  <c r="T2414" i="3"/>
  <c r="E3191" i="1"/>
  <c r="E2327" i="3"/>
  <c r="E2330" i="3"/>
  <c r="E3194" i="1"/>
  <c r="D1967" i="3"/>
  <c r="D2696" i="1"/>
  <c r="M1984" i="1"/>
  <c r="M1450" i="3"/>
  <c r="AB1454" i="3"/>
  <c r="L3830" i="1"/>
  <c r="M327" i="3"/>
  <c r="M441" i="1"/>
  <c r="M448" i="1" s="1"/>
  <c r="M2608" i="3"/>
  <c r="M3577" i="1"/>
  <c r="AB2608" i="3" s="1"/>
  <c r="M3356" i="1"/>
  <c r="AB2447" i="3" s="1"/>
  <c r="M2447" i="3"/>
  <c r="I2476" i="1"/>
  <c r="I2483" i="1" s="1"/>
  <c r="I1807" i="3"/>
  <c r="I809" i="3"/>
  <c r="I1103" i="1"/>
  <c r="N3842" i="1"/>
  <c r="N1708" i="1"/>
  <c r="N1249" i="3"/>
  <c r="N3875" i="1"/>
  <c r="K1410" i="3"/>
  <c r="K1929" i="1"/>
  <c r="D2490" i="3"/>
  <c r="D3414" i="1"/>
  <c r="P3377" i="1"/>
  <c r="D2486" i="3"/>
  <c r="D3410" i="1"/>
  <c r="P3373" i="1"/>
  <c r="AE1736" i="3"/>
  <c r="R3782" i="1"/>
  <c r="P3782" i="1"/>
  <c r="AE898" i="3"/>
  <c r="M1290" i="3"/>
  <c r="M1764" i="1"/>
  <c r="F2148" i="1"/>
  <c r="F1569" i="3"/>
  <c r="L2534" i="1"/>
  <c r="AA1850" i="3" s="1"/>
  <c r="L3883" i="1"/>
  <c r="L1850" i="3"/>
  <c r="L2009" i="3"/>
  <c r="L2753" i="1"/>
  <c r="AA2009" i="3" s="1"/>
  <c r="AA1734" i="3"/>
  <c r="J334" i="1"/>
  <c r="J250" i="3"/>
  <c r="J3830" i="1"/>
  <c r="J2369" i="3"/>
  <c r="J3248" i="1"/>
  <c r="Y2369" i="3" s="1"/>
  <c r="K46" i="3"/>
  <c r="K55" i="1"/>
  <c r="K3858" i="1"/>
  <c r="Z15" i="3"/>
  <c r="Z15" i="4"/>
  <c r="K3413" i="1"/>
  <c r="Z2489" i="3" s="1"/>
  <c r="K2489" i="3"/>
  <c r="K3410" i="1"/>
  <c r="Z2486" i="3" s="1"/>
  <c r="K2486" i="3"/>
  <c r="K447" i="3"/>
  <c r="K606" i="1"/>
  <c r="K3853" i="1"/>
  <c r="O3578" i="1"/>
  <c r="AD2609" i="3" s="1"/>
  <c r="O2609" i="3"/>
  <c r="O848" i="3"/>
  <c r="O1157" i="1"/>
  <c r="F887" i="3"/>
  <c r="F1211" i="1"/>
  <c r="V2134" i="3"/>
  <c r="G3301" i="1"/>
  <c r="G2407" i="3"/>
  <c r="G1485" i="1"/>
  <c r="G1086" i="3"/>
  <c r="G1486" i="1"/>
  <c r="G1087" i="3"/>
  <c r="G1763" i="1"/>
  <c r="G1289" i="3"/>
  <c r="H1049" i="3"/>
  <c r="H1433" i="1"/>
  <c r="O3838" i="1"/>
  <c r="O169" i="1"/>
  <c r="O130" i="3"/>
  <c r="AD15" i="4"/>
  <c r="U214" i="3"/>
  <c r="AE216" i="3"/>
  <c r="U134" i="3"/>
  <c r="F1886" i="3"/>
  <c r="F2585" i="1"/>
  <c r="F2528" i="3"/>
  <c r="F3467" i="1"/>
  <c r="G970" i="3"/>
  <c r="G1324" i="1"/>
  <c r="G3190" i="1"/>
  <c r="G2326" i="3"/>
  <c r="G208" i="3"/>
  <c r="G277" i="1"/>
  <c r="I169" i="3"/>
  <c r="I223" i="1"/>
  <c r="I327" i="3"/>
  <c r="I441" i="1"/>
  <c r="I448" i="1" s="1"/>
  <c r="I2807" i="1"/>
  <c r="I2048" i="3"/>
  <c r="K2092" i="1"/>
  <c r="K1528" i="3"/>
  <c r="R2187" i="1"/>
  <c r="P2187" i="1"/>
  <c r="D2533" i="1"/>
  <c r="D1849" i="3"/>
  <c r="D3882" i="1"/>
  <c r="D3853" i="1"/>
  <c r="S454" i="3"/>
  <c r="AE455" i="3"/>
  <c r="D1170" i="3"/>
  <c r="D1599" i="1"/>
  <c r="P1562" i="1"/>
  <c r="M2037" i="1"/>
  <c r="M1488" i="3"/>
  <c r="D1764" i="1"/>
  <c r="D1290" i="3"/>
  <c r="M1168" i="3"/>
  <c r="M1597" i="1"/>
  <c r="N1321" i="1"/>
  <c r="N967" i="3"/>
  <c r="L369" i="3"/>
  <c r="L498" i="1"/>
  <c r="L3868" i="1"/>
  <c r="L2606" i="3"/>
  <c r="L3575" i="1"/>
  <c r="AA2606" i="3" s="1"/>
  <c r="K938" i="1"/>
  <c r="K689" i="3"/>
  <c r="M3741" i="1"/>
  <c r="AB2727" i="3" s="1"/>
  <c r="AI2728" i="3"/>
  <c r="M2370" i="3"/>
  <c r="M3249" i="1"/>
  <c r="AB2370" i="3" s="1"/>
  <c r="I2369" i="1"/>
  <c r="I1730" i="3"/>
  <c r="I1210" i="3"/>
  <c r="I1654" i="1"/>
  <c r="I1647" i="3"/>
  <c r="I2256" i="1"/>
  <c r="K1288" i="3"/>
  <c r="K1762" i="1"/>
  <c r="D127" i="3"/>
  <c r="D166" i="1"/>
  <c r="D2641" i="1"/>
  <c r="D1927" i="3"/>
  <c r="D3687" i="1"/>
  <c r="D2688" i="3"/>
  <c r="AE2698" i="3"/>
  <c r="E2091" i="1"/>
  <c r="E1527" i="3"/>
  <c r="F3846" i="1"/>
  <c r="F3875" i="1"/>
  <c r="F1449" i="3"/>
  <c r="F1983" i="1"/>
  <c r="L2248" i="3"/>
  <c r="L3082" i="1"/>
  <c r="AA2248" i="3" s="1"/>
  <c r="L2864" i="1"/>
  <c r="AA2090" i="3" s="1"/>
  <c r="L2090" i="3"/>
  <c r="L2641" i="1"/>
  <c r="AA1927" i="3" s="1"/>
  <c r="L1927" i="3"/>
  <c r="L2422" i="1"/>
  <c r="L1768" i="3"/>
  <c r="J850" i="3"/>
  <c r="J1159" i="1"/>
  <c r="J409" i="3"/>
  <c r="J553" i="1"/>
  <c r="J2568" i="3"/>
  <c r="J3522" i="1"/>
  <c r="Y2568" i="3" s="1"/>
  <c r="K884" i="1"/>
  <c r="K650" i="3"/>
  <c r="K127" i="3"/>
  <c r="K166" i="1"/>
  <c r="K129" i="3"/>
  <c r="K168" i="1"/>
  <c r="K1607" i="3"/>
  <c r="K2201" i="1"/>
  <c r="O3193" i="1"/>
  <c r="AD2329" i="3" s="1"/>
  <c r="O2329" i="3"/>
  <c r="AD135" i="4"/>
  <c r="O2533" i="1"/>
  <c r="AD1849" i="3" s="1"/>
  <c r="O3882" i="1"/>
  <c r="O1849" i="3"/>
  <c r="O1818" i="1"/>
  <c r="O1329" i="3"/>
  <c r="F2006" i="3"/>
  <c r="F2750" i="1"/>
  <c r="F1809" i="3"/>
  <c r="F2478" i="1"/>
  <c r="F2485" i="1" s="1"/>
  <c r="G2609" i="3"/>
  <c r="G3578" i="1"/>
  <c r="G3851" i="1"/>
  <c r="H1686" i="3"/>
  <c r="H2310" i="1"/>
  <c r="H168" i="3"/>
  <c r="H222" i="1"/>
  <c r="W1734" i="3"/>
  <c r="L3874" i="1"/>
  <c r="L1707" i="1"/>
  <c r="L1248" i="3"/>
  <c r="N1646" i="3"/>
  <c r="N2255" i="1"/>
  <c r="E3084" i="1"/>
  <c r="E2250" i="3"/>
  <c r="N1450" i="3"/>
  <c r="N1984" i="1"/>
  <c r="K1570" i="3"/>
  <c r="K2149" i="1"/>
  <c r="S614" i="3"/>
  <c r="AE615" i="3"/>
  <c r="D3523" i="1"/>
  <c r="D2569" i="3"/>
  <c r="D1377" i="1"/>
  <c r="D1008" i="3"/>
  <c r="AE2416" i="3"/>
  <c r="AE2456" i="3"/>
  <c r="AE1418" i="3"/>
  <c r="I1928" i="3"/>
  <c r="I2642" i="1"/>
  <c r="I1926" i="3"/>
  <c r="I2640" i="1"/>
  <c r="X94" i="3"/>
  <c r="H1487" i="1"/>
  <c r="H1088" i="3"/>
  <c r="H3686" i="1"/>
  <c r="H2687" i="3"/>
  <c r="H1889" i="3"/>
  <c r="H2588" i="1"/>
  <c r="W1894" i="3"/>
  <c r="L1407" i="3"/>
  <c r="L1926" i="1"/>
  <c r="E2607" i="3"/>
  <c r="E3576" i="1"/>
  <c r="M449" i="3"/>
  <c r="M608" i="1"/>
  <c r="M1126" i="3"/>
  <c r="M1540" i="1"/>
  <c r="M3852" i="1"/>
  <c r="M3853" i="1"/>
  <c r="M2007" i="3"/>
  <c r="M2751" i="1"/>
  <c r="AB2007" i="3" s="1"/>
  <c r="O1408" i="3"/>
  <c r="O1927" i="1"/>
  <c r="J2038" i="1"/>
  <c r="J1489" i="3"/>
  <c r="J1968" i="3"/>
  <c r="J2697" i="1"/>
  <c r="Y1968" i="3" s="1"/>
  <c r="J3633" i="1"/>
  <c r="Y2649" i="3" s="1"/>
  <c r="J2649" i="3"/>
  <c r="K660" i="1"/>
  <c r="K486" i="3"/>
  <c r="O2168" i="3"/>
  <c r="O2972" i="1"/>
  <c r="AD2168" i="3" s="1"/>
  <c r="F2766" i="3"/>
  <c r="F3795" i="1"/>
  <c r="F3802" i="1" s="1"/>
  <c r="N1766" i="3"/>
  <c r="N2420" i="1"/>
  <c r="E444" i="1"/>
  <c r="E451" i="1" s="1"/>
  <c r="E330" i="3"/>
  <c r="AE699" i="3"/>
  <c r="D1155" i="1"/>
  <c r="P1118" i="1"/>
  <c r="M2210" i="3"/>
  <c r="M3029" i="1"/>
  <c r="AB2210" i="3" s="1"/>
  <c r="M2586" i="1"/>
  <c r="AB1887" i="3" s="1"/>
  <c r="M1887" i="3"/>
  <c r="I3828" i="1"/>
  <c r="M2767" i="3"/>
  <c r="M3796" i="1"/>
  <c r="M3803" i="1" s="1"/>
  <c r="AB694" i="3"/>
  <c r="M367" i="3"/>
  <c r="M496" i="1"/>
  <c r="M3866" i="1"/>
  <c r="O1488" i="3"/>
  <c r="O2037" i="1"/>
  <c r="AD1494" i="3"/>
  <c r="AA1654" i="3"/>
  <c r="L1210" i="1"/>
  <c r="L886" i="3"/>
  <c r="J660" i="1"/>
  <c r="J486" i="3"/>
  <c r="Y1134" i="3"/>
  <c r="K2313" i="1"/>
  <c r="K1689" i="3"/>
  <c r="K247" i="3"/>
  <c r="K331" i="1"/>
  <c r="K222" i="1"/>
  <c r="K168" i="3"/>
  <c r="O3359" i="1"/>
  <c r="AD2450" i="3" s="1"/>
  <c r="O2450" i="3"/>
  <c r="O1103" i="1"/>
  <c r="O809" i="3"/>
  <c r="O441" i="1"/>
  <c r="O448" i="1" s="1"/>
  <c r="O327" i="3"/>
  <c r="O2487" i="3"/>
  <c r="O3411" i="1"/>
  <c r="AD2487" i="3" s="1"/>
  <c r="F2246" i="3"/>
  <c r="F3080" i="1"/>
  <c r="F3835" i="1"/>
  <c r="F1330" i="3"/>
  <c r="F1819" i="1"/>
  <c r="F715" i="1"/>
  <c r="F526" i="3"/>
  <c r="G689" i="3"/>
  <c r="G938" i="1"/>
  <c r="G1808" i="3"/>
  <c r="G2477" i="1"/>
  <c r="G2484" i="1" s="1"/>
  <c r="H889" i="3"/>
  <c r="H1213" i="1"/>
  <c r="H1208" i="3"/>
  <c r="H1652" i="1"/>
  <c r="H1206" i="3"/>
  <c r="H1650" i="1"/>
  <c r="L1447" i="3"/>
  <c r="L1981" i="1"/>
  <c r="N1211" i="1"/>
  <c r="N887" i="3"/>
  <c r="N2916" i="1"/>
  <c r="AC2127" i="3" s="1"/>
  <c r="N2127" i="3"/>
  <c r="N1166" i="3"/>
  <c r="N1595" i="1"/>
  <c r="E1609" i="3"/>
  <c r="E2203" i="1"/>
  <c r="T1974" i="3"/>
  <c r="E1970" i="3"/>
  <c r="E2699" i="1"/>
  <c r="E284" i="1"/>
  <c r="T774" i="3"/>
  <c r="H1761" i="1"/>
  <c r="H1287" i="3"/>
  <c r="AE2098" i="3"/>
  <c r="D806" i="3"/>
  <c r="D1100" i="1"/>
  <c r="P1063" i="1"/>
  <c r="AE1899" i="3"/>
  <c r="AE936" i="3"/>
  <c r="D3830" i="1"/>
  <c r="D89" i="3"/>
  <c r="D113" i="1"/>
  <c r="D3861" i="1"/>
  <c r="M3845" i="1"/>
  <c r="I3846" i="1"/>
  <c r="I1706" i="1"/>
  <c r="I1247" i="3"/>
  <c r="I3873" i="1"/>
  <c r="L927" i="3"/>
  <c r="L1266" i="1"/>
  <c r="L1485" i="1"/>
  <c r="L1086" i="3"/>
  <c r="L827" i="1"/>
  <c r="L608" i="3"/>
  <c r="J3027" i="1"/>
  <c r="Y2208" i="3" s="1"/>
  <c r="J2208" i="3"/>
  <c r="K2406" i="3"/>
  <c r="K3300" i="1"/>
  <c r="Z2406" i="3" s="1"/>
  <c r="Z1734" i="3"/>
  <c r="K1729" i="3"/>
  <c r="K2368" i="1"/>
  <c r="K3634" i="1"/>
  <c r="Z2650" i="3" s="1"/>
  <c r="K2650" i="3"/>
  <c r="K2647" i="3"/>
  <c r="K3631" i="1"/>
  <c r="Z2647" i="3" s="1"/>
  <c r="K3579" i="1"/>
  <c r="Z2610" i="3" s="1"/>
  <c r="K2610" i="3"/>
  <c r="K88" i="3"/>
  <c r="K112" i="1"/>
  <c r="O276" i="1"/>
  <c r="O207" i="3"/>
  <c r="O2766" i="3"/>
  <c r="O3795" i="1"/>
  <c r="O3802" i="1" s="1"/>
  <c r="F2088" i="3"/>
  <c r="F2862" i="1"/>
  <c r="U2054" i="3"/>
  <c r="F2809" i="1"/>
  <c r="F2050" i="3"/>
  <c r="F3744" i="1"/>
  <c r="F2730" i="3"/>
  <c r="H3838" i="1"/>
  <c r="H935" i="1"/>
  <c r="H686" i="3"/>
  <c r="L2148" i="1"/>
  <c r="L1569" i="3"/>
  <c r="N2368" i="1"/>
  <c r="N1729" i="3"/>
  <c r="N2569" i="3"/>
  <c r="N3523" i="1"/>
  <c r="AC2569" i="3" s="1"/>
  <c r="E3744" i="1"/>
  <c r="E2730" i="3"/>
  <c r="E3028" i="1"/>
  <c r="E2209" i="3"/>
  <c r="X894" i="3"/>
  <c r="I1213" i="1"/>
  <c r="I889" i="3"/>
  <c r="N1486" i="3"/>
  <c r="N2035" i="1"/>
  <c r="Z1454" i="3"/>
  <c r="D2367" i="3"/>
  <c r="D3246" i="1"/>
  <c r="D2370" i="3"/>
  <c r="D3249" i="1"/>
  <c r="P3212" i="1"/>
  <c r="AE1097" i="3"/>
  <c r="D1650" i="1"/>
  <c r="D1206" i="3"/>
  <c r="P1613" i="1"/>
  <c r="D1652" i="1"/>
  <c r="D1208" i="3"/>
  <c r="D526" i="3"/>
  <c r="D715" i="1"/>
  <c r="P678" i="1"/>
  <c r="AB1574" i="3"/>
  <c r="D1707" i="1"/>
  <c r="D3874" i="1"/>
  <c r="I1406" i="3"/>
  <c r="I1925" i="1"/>
  <c r="I127" i="3"/>
  <c r="I166" i="1"/>
  <c r="X374" i="3"/>
  <c r="X53" i="4"/>
  <c r="H3527" i="1"/>
  <c r="W2566" i="3"/>
  <c r="AC1334" i="3"/>
  <c r="N1329" i="3"/>
  <c r="N1818" i="1"/>
  <c r="AC53" i="4"/>
  <c r="AC614" i="3"/>
  <c r="AC55" i="4"/>
  <c r="N2089" i="3"/>
  <c r="N2863" i="1"/>
  <c r="AC2089" i="3" s="1"/>
  <c r="E1211" i="1"/>
  <c r="E887" i="3"/>
  <c r="E886" i="3"/>
  <c r="E1210" i="1"/>
  <c r="E1375" i="1"/>
  <c r="E1006" i="3"/>
  <c r="H1528" i="3"/>
  <c r="H2092" i="1"/>
  <c r="H2094" i="1"/>
  <c r="H1530" i="3"/>
  <c r="M1433" i="1"/>
  <c r="M1049" i="3"/>
  <c r="M2569" i="3"/>
  <c r="M3523" i="1"/>
  <c r="AB2569" i="3" s="1"/>
  <c r="L1321" i="1"/>
  <c r="L967" i="3"/>
  <c r="L2690" i="3"/>
  <c r="L3689" i="1"/>
  <c r="AA2690" i="3" s="1"/>
  <c r="J3799" i="1"/>
  <c r="J3806" i="1" s="1"/>
  <c r="J2770" i="3"/>
  <c r="J2314" i="1"/>
  <c r="J1690" i="3"/>
  <c r="Y894" i="3"/>
  <c r="K2640" i="1"/>
  <c r="Z1926" i="3" s="1"/>
  <c r="K1926" i="3"/>
  <c r="K2644" i="1"/>
  <c r="Z1930" i="3" s="1"/>
  <c r="K1930" i="3"/>
  <c r="O220" i="1"/>
  <c r="O166" i="3"/>
  <c r="O2290" i="3"/>
  <c r="O3139" i="1"/>
  <c r="AD2290" i="3" s="1"/>
  <c r="O1207" i="3"/>
  <c r="O1651" i="1"/>
  <c r="F1848" i="3"/>
  <c r="F2532" i="1"/>
  <c r="F3881" i="1"/>
  <c r="F1846" i="3"/>
  <c r="F2530" i="1"/>
  <c r="F3879" i="1"/>
  <c r="F389" i="1"/>
  <c r="F396" i="1" s="1"/>
  <c r="F290" i="3"/>
  <c r="F1596" i="1"/>
  <c r="F1167" i="3"/>
  <c r="U17" i="3"/>
  <c r="U54" i="3"/>
  <c r="U17" i="4"/>
  <c r="G1526" i="3"/>
  <c r="G2090" i="1"/>
  <c r="H3467" i="1"/>
  <c r="H2528" i="3"/>
  <c r="W414" i="3"/>
  <c r="H2126" i="3"/>
  <c r="H2915" i="1"/>
  <c r="AC16" i="3"/>
  <c r="AC16" i="4"/>
  <c r="AC15" i="3"/>
  <c r="AC15" i="4"/>
  <c r="N112" i="1"/>
  <c r="N88" i="3"/>
  <c r="E3861" i="1"/>
  <c r="E89" i="3"/>
  <c r="E113" i="1"/>
  <c r="T454" i="3"/>
  <c r="AB934" i="3"/>
  <c r="I388" i="1"/>
  <c r="I395" i="1" s="1"/>
  <c r="I289" i="3"/>
  <c r="O1529" i="3"/>
  <c r="O2093" i="1"/>
  <c r="J607" i="3"/>
  <c r="J826" i="1"/>
  <c r="K1213" i="1"/>
  <c r="K889" i="3"/>
  <c r="K1211" i="1"/>
  <c r="K887" i="3"/>
  <c r="AD774" i="3"/>
  <c r="F1606" i="3"/>
  <c r="F2200" i="1"/>
  <c r="G1447" i="3"/>
  <c r="G1981" i="1"/>
  <c r="H3882" i="1"/>
  <c r="H3083" i="1"/>
  <c r="H3090" i="1" s="1"/>
  <c r="AC814" i="3"/>
  <c r="I3135" i="1"/>
  <c r="I2286" i="3"/>
  <c r="D992" i="1"/>
  <c r="D728" i="3"/>
  <c r="D1569" i="3"/>
  <c r="D2148" i="1"/>
  <c r="D2149" i="1"/>
  <c r="D1570" i="3"/>
  <c r="P2112" i="1"/>
  <c r="J3577" i="1"/>
  <c r="Y2608" i="3" s="1"/>
  <c r="J2608" i="3"/>
  <c r="J1377" i="1"/>
  <c r="J1008" i="3"/>
  <c r="K2248" i="3"/>
  <c r="K3082" i="1"/>
  <c r="Z2248" i="3" s="1"/>
  <c r="O1323" i="1"/>
  <c r="O969" i="3"/>
  <c r="O773" i="1"/>
  <c r="O569" i="3"/>
  <c r="J3412" i="1"/>
  <c r="Y2488" i="3" s="1"/>
  <c r="J2488" i="3"/>
  <c r="J2449" i="3"/>
  <c r="J3358" i="1"/>
  <c r="Y2449" i="3" s="1"/>
  <c r="Y137" i="4"/>
  <c r="K2861" i="1"/>
  <c r="Z2087" i="3" s="1"/>
  <c r="K2087" i="3"/>
  <c r="K2860" i="1"/>
  <c r="Z2086" i="3" s="1"/>
  <c r="K2086" i="3"/>
  <c r="K1647" i="3"/>
  <c r="K2256" i="1"/>
  <c r="K2255" i="1"/>
  <c r="K1646" i="3"/>
  <c r="O495" i="1"/>
  <c r="O366" i="3"/>
  <c r="O2588" i="1"/>
  <c r="AD1889" i="3" s="1"/>
  <c r="O1889" i="3"/>
  <c r="O1728" i="3"/>
  <c r="O2367" i="1"/>
  <c r="F3028" i="1"/>
  <c r="F2209" i="3"/>
  <c r="F3302" i="1"/>
  <c r="F2408" i="3"/>
  <c r="G2288" i="3"/>
  <c r="G3137" i="1"/>
  <c r="G327" i="3"/>
  <c r="G441" i="1"/>
  <c r="G448" i="1" s="1"/>
  <c r="H567" i="3"/>
  <c r="H771" i="1"/>
  <c r="AE495" i="3"/>
  <c r="W494" i="3"/>
  <c r="N2288" i="3"/>
  <c r="N3137" i="1"/>
  <c r="AC2288" i="3" s="1"/>
  <c r="N1206" i="3"/>
  <c r="N1650" i="1"/>
  <c r="N126" i="3"/>
  <c r="N165" i="1"/>
  <c r="N2530" i="3"/>
  <c r="N3469" i="1"/>
  <c r="AC2530" i="3" s="1"/>
  <c r="E1104" i="1"/>
  <c r="E810" i="3"/>
  <c r="T814" i="3"/>
  <c r="T2054" i="3"/>
  <c r="J2148" i="1"/>
  <c r="J1569" i="3"/>
  <c r="W1254" i="3"/>
  <c r="W93" i="4"/>
  <c r="E927" i="3"/>
  <c r="E1266" i="1"/>
  <c r="H3843" i="1"/>
  <c r="E970" i="3"/>
  <c r="E1324" i="1"/>
  <c r="W1494" i="3"/>
  <c r="L2809" i="1"/>
  <c r="AA2050" i="3" s="1"/>
  <c r="L2050" i="3"/>
  <c r="J3630" i="1"/>
  <c r="Y2646" i="3" s="1"/>
  <c r="J2646" i="3"/>
  <c r="K662" i="1"/>
  <c r="K488" i="3"/>
  <c r="O2166" i="3"/>
  <c r="O2970" i="1"/>
  <c r="AD2166" i="3" s="1"/>
  <c r="AC42" i="1"/>
  <c r="O3" i="1"/>
  <c r="O3817" i="1" s="1"/>
  <c r="F2768" i="3"/>
  <c r="F3797" i="1"/>
  <c r="F3804" i="1" s="1"/>
  <c r="H1874" i="1"/>
  <c r="H1370" i="3"/>
  <c r="N2422" i="1"/>
  <c r="N1768" i="3"/>
  <c r="D935" i="1"/>
  <c r="D686" i="3"/>
  <c r="P898" i="1"/>
  <c r="K2570" i="3"/>
  <c r="K3524" i="1"/>
  <c r="Z2570" i="3" s="1"/>
  <c r="I3744" i="1"/>
  <c r="I2730" i="3"/>
  <c r="X15" i="3"/>
  <c r="X15" i="4"/>
  <c r="AE57" i="3"/>
  <c r="M1156" i="1"/>
  <c r="M847" i="3"/>
  <c r="M495" i="1"/>
  <c r="M366" i="3"/>
  <c r="M3865" i="1"/>
  <c r="I966" i="3"/>
  <c r="I1320" i="1"/>
  <c r="I3083" i="1"/>
  <c r="I2249" i="3"/>
  <c r="E1487" i="3"/>
  <c r="E2036" i="1"/>
  <c r="L2290" i="3"/>
  <c r="L3139" i="1"/>
  <c r="AA2290" i="3" s="1"/>
  <c r="L2257" i="1"/>
  <c r="L1648" i="3"/>
  <c r="J487" i="3"/>
  <c r="J661" i="1"/>
  <c r="J3744" i="1"/>
  <c r="Y2730" i="3" s="1"/>
  <c r="J2730" i="3"/>
  <c r="K2312" i="1"/>
  <c r="K1688" i="3"/>
  <c r="K495" i="1"/>
  <c r="K366" i="3"/>
  <c r="K3865" i="1"/>
  <c r="K499" i="1"/>
  <c r="K370" i="3"/>
  <c r="K3869" i="1"/>
  <c r="K3193" i="1"/>
  <c r="Z2329" i="3" s="1"/>
  <c r="K2329" i="3"/>
  <c r="K224" i="1"/>
  <c r="K170" i="3"/>
  <c r="Z814" i="3"/>
  <c r="K1375" i="1"/>
  <c r="K1006" i="3"/>
  <c r="O2446" i="3"/>
  <c r="O3355" i="1"/>
  <c r="AD2446" i="3" s="1"/>
  <c r="O3082" i="1"/>
  <c r="AD2248" i="3" s="1"/>
  <c r="O2248" i="3"/>
  <c r="O1100" i="1"/>
  <c r="O806" i="3"/>
  <c r="O1485" i="1"/>
  <c r="O1086" i="3"/>
  <c r="F2424" i="1"/>
  <c r="F1770" i="3"/>
  <c r="F2247" i="3"/>
  <c r="F3081" i="1"/>
  <c r="G688" i="3"/>
  <c r="G937" i="1"/>
  <c r="G2476" i="1"/>
  <c r="G2483" i="1" s="1"/>
  <c r="G1807" i="3"/>
  <c r="G2754" i="1"/>
  <c r="G2010" i="3"/>
  <c r="G2259" i="1"/>
  <c r="G1650" i="3"/>
  <c r="H1819" i="1"/>
  <c r="H1330" i="3"/>
  <c r="N2129" i="3"/>
  <c r="N2918" i="1"/>
  <c r="AC2129" i="3" s="1"/>
  <c r="J1446" i="3"/>
  <c r="J1980" i="1"/>
  <c r="I3634" i="1"/>
  <c r="I2650" i="3"/>
  <c r="R427" i="1"/>
  <c r="P427" i="1"/>
  <c r="D2587" i="1"/>
  <c r="D1888" i="3"/>
  <c r="R1252" i="1"/>
  <c r="P1252" i="1"/>
  <c r="G882" i="1"/>
  <c r="G648" i="3"/>
  <c r="G650" i="3"/>
  <c r="G884" i="1"/>
  <c r="V1254" i="3"/>
  <c r="V97" i="4"/>
  <c r="I935" i="1"/>
  <c r="I686" i="3"/>
  <c r="I766" i="3"/>
  <c r="I1045" i="1"/>
  <c r="X1854" i="3"/>
  <c r="R2407" i="1"/>
  <c r="P2407" i="1"/>
  <c r="J3828" i="1"/>
  <c r="J2368" i="3"/>
  <c r="J3247" i="1"/>
  <c r="Y2368" i="3" s="1"/>
  <c r="K3831" i="1"/>
  <c r="Z14" i="3"/>
  <c r="Z14" i="4"/>
  <c r="K1265" i="1"/>
  <c r="K926" i="3"/>
  <c r="K929" i="3"/>
  <c r="K1268" i="1"/>
  <c r="K1846" i="3"/>
  <c r="K3879" i="1"/>
  <c r="K2530" i="1"/>
  <c r="Z1846" i="3" s="1"/>
  <c r="F890" i="1"/>
  <c r="F553" i="1"/>
  <c r="F409" i="3"/>
  <c r="F890" i="3"/>
  <c r="F1214" i="1"/>
  <c r="F2311" i="1"/>
  <c r="F1687" i="3"/>
  <c r="G2406" i="3"/>
  <c r="G3300" i="1"/>
  <c r="G1874" i="1"/>
  <c r="G1370" i="3"/>
  <c r="AE1057" i="3"/>
  <c r="O3835" i="1"/>
  <c r="O287" i="3"/>
  <c r="O386" i="1"/>
  <c r="O393" i="1" s="1"/>
  <c r="G276" i="1"/>
  <c r="G207" i="3"/>
  <c r="G993" i="1"/>
  <c r="G729" i="3"/>
  <c r="W1568" i="3"/>
  <c r="H2154" i="1"/>
  <c r="I444" i="1"/>
  <c r="I451" i="1" s="1"/>
  <c r="I330" i="3"/>
  <c r="I1089" i="3"/>
  <c r="I1488" i="1"/>
  <c r="N1286" i="3"/>
  <c r="N1760" i="1"/>
  <c r="D2608" i="3"/>
  <c r="D3577" i="1"/>
  <c r="AE1617" i="3"/>
  <c r="AE1857" i="3"/>
  <c r="S135" i="4"/>
  <c r="AE1178" i="3"/>
  <c r="D1166" i="3"/>
  <c r="D1595" i="1"/>
  <c r="P1558" i="1"/>
  <c r="R537" i="1"/>
  <c r="P537" i="1"/>
  <c r="D1761" i="1"/>
  <c r="D1287" i="3"/>
  <c r="I3798" i="1"/>
  <c r="I3805" i="1" s="1"/>
  <c r="I2769" i="3"/>
  <c r="K1541" i="1"/>
  <c r="K1127" i="3"/>
  <c r="F167" i="3"/>
  <c r="F165" i="3" s="1"/>
  <c r="F204" i="3" s="1"/>
  <c r="F221" i="1"/>
  <c r="G1651" i="1"/>
  <c r="G1207" i="3"/>
  <c r="H2409" i="3"/>
  <c r="H3303" i="1"/>
  <c r="D2915" i="1"/>
  <c r="D2126" i="3"/>
  <c r="P2878" i="1"/>
  <c r="M2526" i="3"/>
  <c r="M3465" i="1"/>
  <c r="AB2526" i="3" s="1"/>
  <c r="M3688" i="1"/>
  <c r="AB2689" i="3" s="1"/>
  <c r="M2689" i="3"/>
  <c r="I1208" i="3"/>
  <c r="I1652" i="1"/>
  <c r="D3469" i="1"/>
  <c r="D2530" i="3"/>
  <c r="P3432" i="1"/>
  <c r="R2627" i="1"/>
  <c r="P2627" i="1"/>
  <c r="D3686" i="1"/>
  <c r="D2687" i="3"/>
  <c r="D3740" i="1"/>
  <c r="D2726" i="3"/>
  <c r="P3703" i="1"/>
  <c r="D2038" i="1"/>
  <c r="D1489" i="3"/>
  <c r="AE1497" i="3"/>
  <c r="L3842" i="1"/>
  <c r="L1247" i="3"/>
  <c r="L1706" i="1"/>
  <c r="L3873" i="1"/>
  <c r="N1379" i="1"/>
  <c r="N1010" i="3"/>
  <c r="N719" i="1"/>
  <c r="N530" i="3"/>
  <c r="N1485" i="1"/>
  <c r="N1086" i="3"/>
  <c r="H3687" i="1"/>
  <c r="H2688" i="3"/>
  <c r="H3356" i="1"/>
  <c r="H2447" i="3"/>
  <c r="N2008" i="3"/>
  <c r="N2752" i="1"/>
  <c r="AC2008" i="3" s="1"/>
  <c r="N222" i="1"/>
  <c r="N168" i="3"/>
  <c r="N1543" i="1"/>
  <c r="N1129" i="3"/>
  <c r="T93" i="4"/>
  <c r="T1734" i="3"/>
  <c r="E2753" i="1"/>
  <c r="E2009" i="3"/>
  <c r="H1927" i="1"/>
  <c r="H1408" i="3"/>
  <c r="M3816" i="1"/>
  <c r="I2146" i="1"/>
  <c r="I1567" i="3"/>
  <c r="O1407" i="3"/>
  <c r="O1926" i="1"/>
  <c r="M2328" i="3"/>
  <c r="M3192" i="1"/>
  <c r="AB2328" i="3" s="1"/>
  <c r="M2329" i="3"/>
  <c r="M3193" i="1"/>
  <c r="AB2329" i="3" s="1"/>
  <c r="U1254" i="3"/>
  <c r="U94" i="4"/>
  <c r="L992" i="1"/>
  <c r="L728" i="3"/>
  <c r="L330" i="1"/>
  <c r="L246" i="3"/>
  <c r="AA16" i="4"/>
  <c r="J167" i="1"/>
  <c r="J128" i="3"/>
  <c r="J126" i="3"/>
  <c r="J165" i="1"/>
  <c r="J3413" i="1"/>
  <c r="Y2489" i="3" s="1"/>
  <c r="J2489" i="3"/>
  <c r="J880" i="1"/>
  <c r="J646" i="3"/>
  <c r="K210" i="3"/>
  <c r="K279" i="1"/>
  <c r="K3687" i="1"/>
  <c r="Z2688" i="3" s="1"/>
  <c r="K2688" i="3"/>
  <c r="K3356" i="1"/>
  <c r="Z2447" i="3" s="1"/>
  <c r="K2447" i="3"/>
  <c r="O715" i="1"/>
  <c r="O526" i="3"/>
  <c r="O369" i="3"/>
  <c r="O498" i="1"/>
  <c r="O3868" i="1"/>
  <c r="F3026" i="1"/>
  <c r="F2207" i="3"/>
  <c r="F2206" i="3"/>
  <c r="F3025" i="1"/>
  <c r="F3247" i="1"/>
  <c r="F2368" i="3"/>
  <c r="F809" i="3"/>
  <c r="F1103" i="1"/>
  <c r="F449" i="3"/>
  <c r="F608" i="1"/>
  <c r="G3136" i="1"/>
  <c r="G2287" i="3"/>
  <c r="G2289" i="3"/>
  <c r="G3138" i="1"/>
  <c r="G1268" i="1"/>
  <c r="G929" i="3"/>
  <c r="H276" i="1"/>
  <c r="H207" i="3"/>
  <c r="N2448" i="3"/>
  <c r="N3357" i="1"/>
  <c r="AC2448" i="3" s="1"/>
  <c r="N1654" i="1"/>
  <c r="N1210" i="3"/>
  <c r="N167" i="1"/>
  <c r="N128" i="3"/>
  <c r="S42" i="1"/>
  <c r="E3" i="1"/>
  <c r="E3817" i="1" s="1"/>
  <c r="P42" i="1"/>
  <c r="M1087" i="3"/>
  <c r="M1486" i="1"/>
  <c r="I2486" i="3"/>
  <c r="I2485" i="3" s="1"/>
  <c r="I2524" i="3" s="1"/>
  <c r="I3410" i="1"/>
  <c r="F3634" i="1"/>
  <c r="F2650" i="3"/>
  <c r="N1770" i="3"/>
  <c r="N2424" i="1"/>
  <c r="M1610" i="3"/>
  <c r="M2204" i="1"/>
  <c r="I3740" i="1"/>
  <c r="I2726" i="3"/>
  <c r="V134" i="3"/>
  <c r="V13" i="4"/>
  <c r="G224" i="1"/>
  <c r="G170" i="3"/>
  <c r="I2752" i="1"/>
  <c r="I2008" i="3"/>
  <c r="I937" i="1"/>
  <c r="I688" i="3"/>
  <c r="I2970" i="1"/>
  <c r="I2166" i="3"/>
  <c r="I2169" i="3"/>
  <c r="I2973" i="1"/>
  <c r="I3850" i="1"/>
  <c r="N1929" i="1"/>
  <c r="N1410" i="3"/>
  <c r="D1809" i="3"/>
  <c r="D2478" i="1"/>
  <c r="D3634" i="1"/>
  <c r="D2650" i="3"/>
  <c r="P3597" i="1"/>
  <c r="D569" i="3"/>
  <c r="D773" i="1"/>
  <c r="S374" i="3"/>
  <c r="AE376" i="3"/>
  <c r="S54" i="4"/>
  <c r="AE1779" i="3"/>
  <c r="M1526" i="3"/>
  <c r="M2090" i="1"/>
  <c r="E608" i="3"/>
  <c r="E827" i="1"/>
  <c r="AA134" i="3"/>
  <c r="K3138" i="1"/>
  <c r="Z2289" i="3" s="1"/>
  <c r="K2289" i="3"/>
  <c r="F1265" i="1"/>
  <c r="F926" i="3"/>
  <c r="F1267" i="1"/>
  <c r="F928" i="3"/>
  <c r="F2489" i="3"/>
  <c r="F3413" i="1"/>
  <c r="G1049" i="3"/>
  <c r="G1433" i="1"/>
  <c r="G1440" i="1" s="1"/>
  <c r="H3798" i="1"/>
  <c r="H3805" i="1" s="1"/>
  <c r="H2769" i="3"/>
  <c r="L1486" i="3"/>
  <c r="L2035" i="1"/>
  <c r="D1966" i="3"/>
  <c r="D2695" i="1"/>
  <c r="P2658" i="1"/>
  <c r="K1207" i="3"/>
  <c r="K1651" i="1"/>
  <c r="M2610" i="3"/>
  <c r="M3579" i="1"/>
  <c r="AB2610" i="3" s="1"/>
  <c r="M2607" i="3"/>
  <c r="M3576" i="1"/>
  <c r="AB2607" i="3" s="1"/>
  <c r="M1809" i="3"/>
  <c r="M2478" i="1"/>
  <c r="M2485" i="1" s="1"/>
  <c r="I2526" i="3"/>
  <c r="I3465" i="1"/>
  <c r="I1597" i="1"/>
  <c r="I1168" i="3"/>
  <c r="N3874" i="1"/>
  <c r="N1707" i="1"/>
  <c r="N1248" i="3"/>
  <c r="Z96" i="4"/>
  <c r="Z95" i="4"/>
  <c r="D1728" i="3"/>
  <c r="D2367" i="1"/>
  <c r="D3798" i="1"/>
  <c r="D2769" i="3"/>
  <c r="D1980" i="1"/>
  <c r="D1446" i="3"/>
  <c r="P1943" i="1"/>
  <c r="E1287" i="3"/>
  <c r="E1761" i="1"/>
  <c r="O2145" i="1"/>
  <c r="O1566" i="3"/>
  <c r="K730" i="3"/>
  <c r="K994" i="1"/>
  <c r="K50" i="3"/>
  <c r="K3862" i="1"/>
  <c r="K59" i="1"/>
  <c r="K609" i="1"/>
  <c r="K450" i="3"/>
  <c r="K3881" i="1"/>
  <c r="K1848" i="3"/>
  <c r="K2532" i="1"/>
  <c r="Z1848" i="3" s="1"/>
  <c r="K2695" i="1"/>
  <c r="Z1966" i="3" s="1"/>
  <c r="K1966" i="3"/>
  <c r="O2130" i="3"/>
  <c r="O2919" i="1"/>
  <c r="AD2130" i="3" s="1"/>
  <c r="O2643" i="1"/>
  <c r="AD1929" i="3" s="1"/>
  <c r="O1929" i="3"/>
  <c r="M2643" i="1"/>
  <c r="AB1929" i="3" s="1"/>
  <c r="M1929" i="3"/>
  <c r="J2699" i="1"/>
  <c r="Y1970" i="3" s="1"/>
  <c r="J1970" i="3"/>
  <c r="K664" i="1"/>
  <c r="K490" i="3"/>
  <c r="O46" i="3"/>
  <c r="O55" i="1"/>
  <c r="O3858" i="1"/>
  <c r="N2609" i="3"/>
  <c r="N3578" i="1"/>
  <c r="AC2609" i="3" s="1"/>
  <c r="N2423" i="1"/>
  <c r="N1769" i="3"/>
  <c r="R922" i="1"/>
  <c r="P922" i="1"/>
  <c r="D1164" i="1"/>
  <c r="D1158" i="1"/>
  <c r="D849" i="3"/>
  <c r="M1889" i="3"/>
  <c r="M2588" i="1"/>
  <c r="AB1889" i="3" s="1"/>
  <c r="M1377" i="1"/>
  <c r="M1008" i="3"/>
  <c r="M3814" i="1"/>
  <c r="X1134" i="3"/>
  <c r="L2289" i="3"/>
  <c r="L3138" i="1"/>
  <c r="AA2289" i="3" s="1"/>
  <c r="L2128" i="3"/>
  <c r="L2917" i="1"/>
  <c r="AA2128" i="3" s="1"/>
  <c r="L2258" i="1"/>
  <c r="L1649" i="3"/>
  <c r="L1211" i="1"/>
  <c r="L887" i="3"/>
  <c r="J2010" i="3"/>
  <c r="J2754" i="1"/>
  <c r="Y2010" i="3" s="1"/>
  <c r="K2314" i="1"/>
  <c r="K1690" i="3"/>
  <c r="Z374" i="3"/>
  <c r="Z53" i="4"/>
  <c r="Z16" i="4"/>
  <c r="O2089" i="3"/>
  <c r="O2863" i="1"/>
  <c r="AD2089" i="3" s="1"/>
  <c r="O329" i="3"/>
  <c r="O443" i="1"/>
  <c r="O450" i="1" s="1"/>
  <c r="T3817" i="1"/>
  <c r="G288" i="3"/>
  <c r="G387" i="1"/>
  <c r="G394" i="1" s="1"/>
  <c r="G769" i="3"/>
  <c r="G1048" i="1"/>
  <c r="H886" i="3"/>
  <c r="H1210" i="1"/>
  <c r="H993" i="1"/>
  <c r="H729" i="3"/>
  <c r="H727" i="3"/>
  <c r="H991" i="1"/>
  <c r="L1450" i="3"/>
  <c r="L1984" i="1"/>
  <c r="N1268" i="1"/>
  <c r="N929" i="3"/>
  <c r="N1210" i="1"/>
  <c r="N886" i="3"/>
  <c r="N550" i="1"/>
  <c r="N406" i="3"/>
  <c r="N2697" i="1"/>
  <c r="AC1968" i="3" s="1"/>
  <c r="N1968" i="3"/>
  <c r="N2531" i="1"/>
  <c r="AC1847" i="3" s="1"/>
  <c r="N1847" i="3"/>
  <c r="E767" i="3"/>
  <c r="E1046" i="1"/>
  <c r="J1450" i="3"/>
  <c r="J1984" i="1"/>
  <c r="D2087" i="3"/>
  <c r="D2861" i="1"/>
  <c r="D1103" i="1"/>
  <c r="D809" i="3"/>
  <c r="D1269" i="1"/>
  <c r="D930" i="3"/>
  <c r="P1232" i="1"/>
  <c r="D86" i="3"/>
  <c r="D110" i="1"/>
  <c r="P73" i="1"/>
  <c r="D3858" i="1"/>
  <c r="AE2058" i="3"/>
  <c r="AB97" i="4"/>
  <c r="M3843" i="1"/>
  <c r="R2077" i="1"/>
  <c r="L1268" i="1"/>
  <c r="L929" i="3"/>
  <c r="Z3817" i="1"/>
  <c r="L286" i="3"/>
  <c r="L385" i="1"/>
  <c r="L392" i="1" s="1"/>
  <c r="AH2728" i="3"/>
  <c r="L3741" i="1"/>
  <c r="AA2727" i="3" s="1"/>
  <c r="J824" i="1"/>
  <c r="J770" i="1"/>
  <c r="J566" i="3"/>
  <c r="J2806" i="1"/>
  <c r="Y2047" i="3" s="1"/>
  <c r="J2047" i="3"/>
  <c r="J1489" i="1"/>
  <c r="J1090" i="3"/>
  <c r="J3025" i="1"/>
  <c r="Y2206" i="3" s="1"/>
  <c r="J2206" i="3"/>
  <c r="K3303" i="1"/>
  <c r="Z2409" i="3" s="1"/>
  <c r="K2409" i="3"/>
  <c r="K287" i="3"/>
  <c r="K386" i="1"/>
  <c r="K393" i="1" s="1"/>
  <c r="K3576" i="1"/>
  <c r="Z2607" i="3" s="1"/>
  <c r="K2607" i="3"/>
  <c r="K110" i="1"/>
  <c r="K86" i="3"/>
  <c r="O646" i="3"/>
  <c r="O880" i="1"/>
  <c r="F111" i="1"/>
  <c r="F87" i="3"/>
  <c r="F3741" i="1"/>
  <c r="F2727" i="3"/>
  <c r="F370" i="3"/>
  <c r="F499" i="1"/>
  <c r="F3869" i="1"/>
  <c r="G3521" i="1"/>
  <c r="G2567" i="3"/>
  <c r="G127" i="3"/>
  <c r="G166" i="1"/>
  <c r="G3859" i="1"/>
  <c r="AE657" i="3"/>
  <c r="G3874" i="1"/>
  <c r="G1248" i="3"/>
  <c r="G1707" i="1"/>
  <c r="G3846" i="1"/>
  <c r="I2007" i="3"/>
  <c r="I2751" i="1"/>
  <c r="I1046" i="1"/>
  <c r="I767" i="3"/>
  <c r="I2168" i="3"/>
  <c r="I2972" i="1"/>
  <c r="I1871" i="1"/>
  <c r="I1367" i="3"/>
  <c r="I3849" i="1"/>
  <c r="N1409" i="3"/>
  <c r="N1928" i="1"/>
  <c r="D1810" i="3"/>
  <c r="D2479" i="1"/>
  <c r="P2442" i="1"/>
  <c r="D2209" i="3"/>
  <c r="D3028" i="1"/>
  <c r="D566" i="3"/>
  <c r="D770" i="1"/>
  <c r="P733" i="1"/>
  <c r="D495" i="1"/>
  <c r="P458" i="1"/>
  <c r="D3865" i="1"/>
  <c r="D3872" i="1"/>
  <c r="P2383" i="1"/>
  <c r="D2420" i="1"/>
  <c r="D1766" i="3"/>
  <c r="AE1776" i="3"/>
  <c r="M827" i="1"/>
  <c r="M608" i="3"/>
  <c r="I883" i="1"/>
  <c r="I649" i="3"/>
  <c r="F1288" i="3"/>
  <c r="F1762" i="1"/>
  <c r="L127" i="3"/>
  <c r="L166" i="1"/>
  <c r="F2490" i="3"/>
  <c r="F3414" i="1"/>
  <c r="G1890" i="3"/>
  <c r="G2589" i="1"/>
  <c r="M1981" i="1"/>
  <c r="M1447" i="3"/>
  <c r="K1654" i="1"/>
  <c r="K1210" i="3"/>
  <c r="M2697" i="1"/>
  <c r="AB1968" i="3" s="1"/>
  <c r="M1968" i="3"/>
  <c r="I334" i="1"/>
  <c r="I250" i="3"/>
  <c r="I810" i="3"/>
  <c r="I1104" i="1"/>
  <c r="N1250" i="3"/>
  <c r="N1709" i="1"/>
  <c r="N3876" i="1"/>
  <c r="D2368" i="1"/>
  <c r="D1729" i="3"/>
  <c r="S894" i="3"/>
  <c r="AE895" i="3"/>
  <c r="R372" i="1"/>
  <c r="P372" i="1"/>
  <c r="F2145" i="1"/>
  <c r="F1566" i="3"/>
  <c r="L2489" i="3"/>
  <c r="L3413" i="1"/>
  <c r="AA2489" i="3" s="1"/>
  <c r="AA135" i="4"/>
  <c r="J248" i="3"/>
  <c r="J332" i="1"/>
  <c r="J2589" i="1"/>
  <c r="Y1890" i="3" s="1"/>
  <c r="J1890" i="3"/>
  <c r="Y13" i="3"/>
  <c r="Y13" i="4"/>
  <c r="Y54" i="3"/>
  <c r="K49" i="3"/>
  <c r="K3861" i="1"/>
  <c r="K58" i="1"/>
  <c r="K3829" i="1"/>
  <c r="Z133" i="4"/>
  <c r="K2696" i="1"/>
  <c r="Z1967" i="3" s="1"/>
  <c r="K1967" i="3"/>
  <c r="O3579" i="1"/>
  <c r="AD2610" i="3" s="1"/>
  <c r="O2610" i="3"/>
  <c r="O2915" i="1"/>
  <c r="AD2126" i="3" s="1"/>
  <c r="O2126" i="3"/>
  <c r="O1930" i="3"/>
  <c r="O2644" i="1"/>
  <c r="AD1930" i="3" s="1"/>
  <c r="O3843" i="1"/>
  <c r="F1929" i="3"/>
  <c r="F2643" i="1"/>
  <c r="G2408" i="3"/>
  <c r="G3302" i="1"/>
  <c r="G1764" i="1"/>
  <c r="G1290" i="3"/>
  <c r="H1770" i="3"/>
  <c r="H2424" i="1"/>
  <c r="H3579" i="1"/>
  <c r="H2610" i="3"/>
  <c r="H2607" i="3"/>
  <c r="H3576" i="1"/>
  <c r="W54" i="4"/>
  <c r="W614" i="3"/>
  <c r="H939" i="1"/>
  <c r="H690" i="3"/>
  <c r="W454" i="3"/>
  <c r="AC1734" i="3"/>
  <c r="E2728" i="3"/>
  <c r="E3742" i="1"/>
  <c r="E687" i="3"/>
  <c r="E936" i="1"/>
  <c r="N1488" i="3"/>
  <c r="N2037" i="1"/>
  <c r="D1045" i="1"/>
  <c r="D766" i="3"/>
  <c r="P1008" i="1"/>
  <c r="D2750" i="1"/>
  <c r="P2713" i="1"/>
  <c r="D2006" i="3"/>
  <c r="D1209" i="3"/>
  <c r="D1653" i="1"/>
  <c r="M1568" i="3"/>
  <c r="M2147" i="1"/>
  <c r="D3846" i="1"/>
  <c r="X95" i="4"/>
  <c r="M1103" i="1"/>
  <c r="M809" i="3"/>
  <c r="AB494" i="3"/>
  <c r="M664" i="1"/>
  <c r="M490" i="3"/>
  <c r="M222" i="1"/>
  <c r="M168" i="3"/>
  <c r="I165" i="1"/>
  <c r="I126" i="3"/>
  <c r="X2414" i="3"/>
  <c r="I3837" i="1"/>
  <c r="W774" i="3"/>
  <c r="H1609" i="3"/>
  <c r="H2203" i="1"/>
  <c r="W1654" i="3"/>
  <c r="AB3817" i="1"/>
  <c r="N2864" i="1"/>
  <c r="AC2090" i="3" s="1"/>
  <c r="N2090" i="3"/>
  <c r="AC254" i="3"/>
  <c r="N248" i="3"/>
  <c r="N332" i="1"/>
  <c r="E992" i="1"/>
  <c r="E728" i="3"/>
  <c r="H2090" i="1"/>
  <c r="H1526" i="3"/>
  <c r="M1047" i="3"/>
  <c r="M1431" i="1"/>
  <c r="M3522" i="1"/>
  <c r="AB2568" i="3" s="1"/>
  <c r="M2568" i="3"/>
  <c r="M1768" i="3"/>
  <c r="M2422" i="1"/>
  <c r="L1102" i="1"/>
  <c r="L808" i="3"/>
  <c r="L222" i="1"/>
  <c r="L168" i="3"/>
  <c r="J2766" i="3"/>
  <c r="J3795" i="1"/>
  <c r="J3802" i="1" s="1"/>
  <c r="Y694" i="3"/>
  <c r="K3246" i="1"/>
  <c r="Z2367" i="3" s="1"/>
  <c r="K2367" i="3"/>
  <c r="K3249" i="1"/>
  <c r="Z2370" i="3" s="1"/>
  <c r="K2370" i="3"/>
  <c r="Z1054" i="3"/>
  <c r="K1807" i="3"/>
  <c r="K2476" i="1"/>
  <c r="K2483" i="1" s="1"/>
  <c r="O606" i="1"/>
  <c r="O447" i="3"/>
  <c r="O1969" i="3"/>
  <c r="O2698" i="1"/>
  <c r="AD1969" i="3" s="1"/>
  <c r="F385" i="1"/>
  <c r="F392" i="1" s="1"/>
  <c r="F286" i="3"/>
  <c r="F2566" i="3"/>
  <c r="F3520" i="1"/>
  <c r="G2201" i="1"/>
  <c r="G1607" i="3"/>
  <c r="G2091" i="1"/>
  <c r="G1527" i="3"/>
  <c r="W56" i="4"/>
  <c r="H3831" i="1"/>
  <c r="L1762" i="1"/>
  <c r="L1288" i="3"/>
  <c r="N3744" i="1"/>
  <c r="AC2730" i="3" s="1"/>
  <c r="N2730" i="3"/>
  <c r="N774" i="1"/>
  <c r="N570" i="3"/>
  <c r="AC14" i="4"/>
  <c r="AC14" i="3"/>
  <c r="E2320" i="1"/>
  <c r="E1815" i="1"/>
  <c r="E1326" i="3"/>
  <c r="H1448" i="3"/>
  <c r="H1982" i="1"/>
  <c r="E447" i="3"/>
  <c r="E606" i="1"/>
  <c r="J1408" i="3"/>
  <c r="J1927" i="1"/>
  <c r="M387" i="1"/>
  <c r="M394" i="1" s="1"/>
  <c r="M288" i="3"/>
  <c r="O2090" i="1"/>
  <c r="O1526" i="3"/>
  <c r="K1210" i="1"/>
  <c r="K886" i="3"/>
  <c r="F1607" i="3"/>
  <c r="F2201" i="1"/>
  <c r="H3088" i="1"/>
  <c r="H290" i="3"/>
  <c r="H389" i="1"/>
  <c r="H396" i="1" s="1"/>
  <c r="AC1054" i="3"/>
  <c r="E2916" i="1"/>
  <c r="E2127" i="3"/>
  <c r="AE735" i="3"/>
  <c r="S734" i="3"/>
  <c r="D2145" i="1"/>
  <c r="P2108" i="1"/>
  <c r="L276" i="1"/>
  <c r="L207" i="3"/>
  <c r="J1599" i="1"/>
  <c r="J1170" i="3"/>
  <c r="J2202" i="1"/>
  <c r="J1608" i="3"/>
  <c r="J1010" i="3"/>
  <c r="J1379" i="1"/>
  <c r="J767" i="3"/>
  <c r="J1046" i="1"/>
  <c r="Y774" i="3"/>
  <c r="K3743" i="1"/>
  <c r="Z2729" i="3" s="1"/>
  <c r="K2729" i="3"/>
  <c r="AD57" i="4"/>
  <c r="O3865" i="1"/>
  <c r="O825" i="1"/>
  <c r="O606" i="3"/>
  <c r="O2366" i="3"/>
  <c r="O3245" i="1"/>
  <c r="AD2366" i="3" s="1"/>
  <c r="F1159" i="1"/>
  <c r="F850" i="3"/>
  <c r="F2329" i="3"/>
  <c r="F3193" i="1"/>
  <c r="F2527" i="3"/>
  <c r="F3466" i="1"/>
  <c r="G246" i="3"/>
  <c r="G330" i="1"/>
  <c r="N1288" i="3"/>
  <c r="N1762" i="1"/>
  <c r="AE2617" i="3"/>
  <c r="D450" i="3"/>
  <c r="D609" i="1"/>
  <c r="P572" i="1"/>
  <c r="D606" i="1"/>
  <c r="D447" i="3"/>
  <c r="S1174" i="3"/>
  <c r="AE1175" i="3"/>
  <c r="S414" i="3"/>
  <c r="AE415" i="3"/>
  <c r="S53" i="4"/>
  <c r="AB774" i="3"/>
  <c r="J166" i="3"/>
  <c r="J220" i="1"/>
  <c r="K1540" i="1"/>
  <c r="K1126" i="3"/>
  <c r="O246" i="3"/>
  <c r="O330" i="1"/>
  <c r="G499" i="1"/>
  <c r="G370" i="3"/>
  <c r="G3869" i="1"/>
  <c r="V54" i="4"/>
  <c r="V374" i="3"/>
  <c r="AC1374" i="3"/>
  <c r="I927" i="3"/>
  <c r="I1266" i="1"/>
  <c r="K1705" i="1"/>
  <c r="K1246" i="3"/>
  <c r="K3872" i="1"/>
  <c r="D3137" i="1"/>
  <c r="D2288" i="3"/>
  <c r="R2902" i="1"/>
  <c r="P2902" i="1"/>
  <c r="L367" i="3"/>
  <c r="L496" i="1"/>
  <c r="L3866" i="1"/>
  <c r="I717" i="1"/>
  <c r="I528" i="3"/>
  <c r="X1734" i="3"/>
  <c r="X1694" i="3"/>
  <c r="S134" i="3"/>
  <c r="AE135" i="3"/>
  <c r="D2528" i="3"/>
  <c r="D3467" i="1"/>
  <c r="AE2539" i="3"/>
  <c r="D968" i="3"/>
  <c r="D1322" i="1"/>
  <c r="AE2699" i="3"/>
  <c r="AE2696" i="3"/>
  <c r="S2734" i="3"/>
  <c r="AE2735" i="3"/>
  <c r="AE1498" i="3"/>
  <c r="O1449" i="3"/>
  <c r="O1983" i="1"/>
  <c r="U1454" i="3"/>
  <c r="L2249" i="3"/>
  <c r="L3083" i="1"/>
  <c r="AA2249" i="3" s="1"/>
  <c r="L2086" i="3"/>
  <c r="L2860" i="1"/>
  <c r="AA2086" i="3" s="1"/>
  <c r="J1157" i="1"/>
  <c r="J848" i="3"/>
  <c r="Y1054" i="3"/>
  <c r="K767" i="3"/>
  <c r="K1046" i="1"/>
  <c r="K1767" i="3"/>
  <c r="K2421" i="1"/>
  <c r="O3816" i="1"/>
  <c r="AD137" i="4"/>
  <c r="F2128" i="3"/>
  <c r="F2917" i="1"/>
  <c r="G1728" i="3"/>
  <c r="G2367" i="1"/>
  <c r="G2447" i="3"/>
  <c r="G3356" i="1"/>
  <c r="G2650" i="3"/>
  <c r="G3634" i="1"/>
  <c r="H330" i="1"/>
  <c r="H246" i="3"/>
  <c r="H2486" i="3"/>
  <c r="H3410" i="1"/>
  <c r="H2314" i="1"/>
  <c r="H1690" i="3"/>
  <c r="AA1254" i="3"/>
  <c r="AA94" i="4"/>
  <c r="E2531" i="1"/>
  <c r="E1847" i="3"/>
  <c r="E3880" i="1"/>
  <c r="D607" i="3"/>
  <c r="D826" i="1"/>
  <c r="AE2576" i="3"/>
  <c r="D1879" i="1"/>
  <c r="AE1019" i="3"/>
  <c r="D1009" i="3"/>
  <c r="D1378" i="1"/>
  <c r="S2414" i="3"/>
  <c r="AE2415" i="3"/>
  <c r="M1925" i="1"/>
  <c r="M1406" i="3"/>
  <c r="M1207" i="3"/>
  <c r="M1651" i="1"/>
  <c r="M728" i="3"/>
  <c r="M992" i="1"/>
  <c r="M406" i="3"/>
  <c r="M550" i="1"/>
  <c r="M246" i="3"/>
  <c r="M330" i="1"/>
  <c r="AB15" i="3"/>
  <c r="AB15" i="4"/>
  <c r="H2689" i="3"/>
  <c r="H3688" i="1"/>
  <c r="H1542" i="1"/>
  <c r="H1128" i="3"/>
  <c r="L1410" i="3"/>
  <c r="L1929" i="1"/>
  <c r="E1487" i="1"/>
  <c r="E1088" i="3"/>
  <c r="E1166" i="3"/>
  <c r="E1595" i="1"/>
  <c r="E772" i="1"/>
  <c r="E568" i="3"/>
  <c r="AB454" i="3"/>
  <c r="M3849" i="1"/>
  <c r="M2972" i="1"/>
  <c r="AB2168" i="3" s="1"/>
  <c r="M2168" i="3"/>
  <c r="M1847" i="3"/>
  <c r="M2531" i="1"/>
  <c r="AB1847" i="3" s="1"/>
  <c r="M2530" i="1"/>
  <c r="AB1846" i="3" s="1"/>
  <c r="M1846" i="3"/>
  <c r="M3879" i="1"/>
  <c r="O1406" i="3"/>
  <c r="O1925" i="1"/>
  <c r="L993" i="1"/>
  <c r="L729" i="3"/>
  <c r="L248" i="3"/>
  <c r="L332" i="1"/>
  <c r="L2314" i="1"/>
  <c r="L1690" i="3"/>
  <c r="J3852" i="1"/>
  <c r="Y94" i="3"/>
  <c r="J1265" i="1"/>
  <c r="J926" i="3"/>
  <c r="K209" i="3"/>
  <c r="K278" i="1"/>
  <c r="O370" i="3"/>
  <c r="O499" i="1"/>
  <c r="O3869" i="1"/>
  <c r="F2367" i="3"/>
  <c r="F3246" i="1"/>
  <c r="G928" i="3"/>
  <c r="G1267" i="1"/>
  <c r="V934" i="3"/>
  <c r="H279" i="1"/>
  <c r="H210" i="3"/>
  <c r="N3849" i="1"/>
  <c r="AC137" i="4"/>
  <c r="N1653" i="1"/>
  <c r="N1209" i="3"/>
  <c r="E56" i="1"/>
  <c r="E47" i="3"/>
  <c r="E3859" i="1"/>
  <c r="E808" i="3"/>
  <c r="E1102" i="1"/>
  <c r="E2809" i="1"/>
  <c r="E2050" i="3"/>
  <c r="W96" i="4"/>
  <c r="I2641" i="1"/>
  <c r="I1927" i="3"/>
  <c r="H2690" i="3"/>
  <c r="H3689" i="1"/>
  <c r="W2694" i="3"/>
  <c r="N3081" i="1"/>
  <c r="AC2247" i="3" s="1"/>
  <c r="N2247" i="3"/>
  <c r="N2007" i="3"/>
  <c r="N2751" i="1"/>
  <c r="AC2007" i="3" s="1"/>
  <c r="E2608" i="3"/>
  <c r="E3577" i="1"/>
  <c r="E3844" i="1"/>
  <c r="T96" i="4"/>
  <c r="E1168" i="3"/>
  <c r="E1597" i="1"/>
  <c r="E2450" i="3"/>
  <c r="E3359" i="1"/>
  <c r="H2155" i="1"/>
  <c r="W1569" i="3"/>
  <c r="M3412" i="1"/>
  <c r="AB2488" i="3" s="1"/>
  <c r="M2488" i="3"/>
  <c r="M2754" i="1"/>
  <c r="AB2010" i="3" s="1"/>
  <c r="M2010" i="3"/>
  <c r="M1688" i="3"/>
  <c r="M2312" i="1"/>
  <c r="X1574" i="3"/>
  <c r="O1929" i="1"/>
  <c r="O1410" i="3"/>
  <c r="F1247" i="3"/>
  <c r="F1706" i="1"/>
  <c r="L727" i="3"/>
  <c r="L991" i="1"/>
  <c r="L567" i="3"/>
  <c r="L771" i="1"/>
  <c r="L1326" i="3"/>
  <c r="L1815" i="1"/>
  <c r="L2312" i="1"/>
  <c r="L1688" i="3"/>
  <c r="J3356" i="1"/>
  <c r="Y2447" i="3" s="1"/>
  <c r="J2447" i="3"/>
  <c r="K1168" i="3"/>
  <c r="K1597" i="1"/>
  <c r="K1169" i="3"/>
  <c r="K1598" i="1"/>
  <c r="K2863" i="1"/>
  <c r="Z2089" i="3" s="1"/>
  <c r="K2089" i="3"/>
  <c r="K3355" i="1"/>
  <c r="Z2446" i="3" s="1"/>
  <c r="K2446" i="3"/>
  <c r="O1730" i="3"/>
  <c r="O2369" i="1"/>
  <c r="AK2729" i="3"/>
  <c r="O3742" i="1"/>
  <c r="AD2728" i="3" s="1"/>
  <c r="O2729" i="3"/>
  <c r="O3743" i="1"/>
  <c r="AD2729" i="3" s="1"/>
  <c r="U2214" i="3"/>
  <c r="F448" i="3"/>
  <c r="F607" i="1"/>
  <c r="G927" i="3"/>
  <c r="G1266" i="1"/>
  <c r="H1267" i="1"/>
  <c r="H928" i="3"/>
  <c r="H278" i="1"/>
  <c r="H209" i="3"/>
  <c r="AA1534" i="3"/>
  <c r="N3851" i="1"/>
  <c r="N881" i="1"/>
  <c r="N647" i="3"/>
  <c r="N880" i="1"/>
  <c r="N646" i="3"/>
  <c r="E55" i="1"/>
  <c r="E3858" i="1"/>
  <c r="P18" i="1"/>
  <c r="L3797" i="1"/>
  <c r="L3804" i="1" s="1"/>
  <c r="L2768" i="3"/>
  <c r="AD15" i="3"/>
  <c r="U2654" i="3"/>
  <c r="H1368" i="3"/>
  <c r="H1872" i="1"/>
  <c r="N2607" i="3"/>
  <c r="N3576" i="1"/>
  <c r="AC2607" i="3" s="1"/>
  <c r="N1767" i="3"/>
  <c r="N2421" i="1"/>
  <c r="L1157" i="1"/>
  <c r="L848" i="3"/>
  <c r="K2567" i="3"/>
  <c r="K3521" i="1"/>
  <c r="Z2567" i="3" s="1"/>
  <c r="X2734" i="3"/>
  <c r="I49" i="3"/>
  <c r="I3861" i="1"/>
  <c r="I58" i="1"/>
  <c r="M1375" i="1"/>
  <c r="M1006" i="3"/>
  <c r="I968" i="3"/>
  <c r="I1322" i="1"/>
  <c r="O1486" i="3"/>
  <c r="O2035" i="1"/>
  <c r="L3355" i="1"/>
  <c r="AA2446" i="3" s="1"/>
  <c r="L2446" i="3"/>
  <c r="L2286" i="3"/>
  <c r="L3135" i="1"/>
  <c r="AA2286" i="3" s="1"/>
  <c r="L2130" i="3"/>
  <c r="L2919" i="1"/>
  <c r="AA2130" i="3" s="1"/>
  <c r="L2915" i="1"/>
  <c r="AA2126" i="3" s="1"/>
  <c r="L2126" i="3"/>
  <c r="J663" i="1"/>
  <c r="J489" i="3"/>
  <c r="J2726" i="3"/>
  <c r="J3740" i="1"/>
  <c r="Y2726" i="3" s="1"/>
  <c r="K2529" i="3"/>
  <c r="K3468" i="1"/>
  <c r="Z2529" i="3" s="1"/>
  <c r="Z254" i="3"/>
  <c r="K169" i="3"/>
  <c r="K223" i="1"/>
  <c r="F1768" i="3"/>
  <c r="F2422" i="1"/>
  <c r="U2694" i="3"/>
  <c r="F610" i="3"/>
  <c r="F829" i="1"/>
  <c r="G686" i="3"/>
  <c r="G935" i="1"/>
  <c r="G2008" i="3"/>
  <c r="G2752" i="1"/>
  <c r="G2255" i="1"/>
  <c r="G1646" i="3"/>
  <c r="H1211" i="1"/>
  <c r="H887" i="3"/>
  <c r="H2530" i="1"/>
  <c r="H2537" i="1" s="1"/>
  <c r="H3879" i="1"/>
  <c r="H1103" i="1"/>
  <c r="H809" i="3"/>
  <c r="N1267" i="1"/>
  <c r="N928" i="3"/>
  <c r="E3139" i="1"/>
  <c r="E2290" i="3"/>
  <c r="T2654" i="3"/>
  <c r="E1049" i="1"/>
  <c r="E770" i="3"/>
  <c r="H1288" i="3"/>
  <c r="H1762" i="1"/>
  <c r="I2420" i="1"/>
  <c r="I1766" i="3"/>
  <c r="I2423" i="1"/>
  <c r="I1769" i="3"/>
  <c r="D2862" i="1"/>
  <c r="D2088" i="3"/>
  <c r="AE819" i="3"/>
  <c r="AE938" i="3"/>
  <c r="AE937" i="3"/>
  <c r="D114" i="1"/>
  <c r="P77" i="1"/>
  <c r="D90" i="3"/>
  <c r="D3862" i="1"/>
  <c r="M1705" i="1"/>
  <c r="M1246" i="3"/>
  <c r="M3872" i="1"/>
  <c r="D2091" i="1"/>
  <c r="D1527" i="3"/>
  <c r="D1529" i="3"/>
  <c r="D2093" i="1"/>
  <c r="I3815" i="1"/>
  <c r="L1047" i="1"/>
  <c r="L768" i="3"/>
  <c r="L446" i="3"/>
  <c r="L605" i="1"/>
  <c r="AH2729" i="3"/>
  <c r="L3742" i="1"/>
  <c r="AA2728" i="3" s="1"/>
  <c r="J773" i="1"/>
  <c r="J569" i="3"/>
  <c r="J1088" i="3"/>
  <c r="J1487" i="1"/>
  <c r="K3577" i="1"/>
  <c r="Z2608" i="3" s="1"/>
  <c r="K2608" i="3"/>
  <c r="K3028" i="1"/>
  <c r="Z2209" i="3" s="1"/>
  <c r="K2209" i="3"/>
  <c r="O1543" i="1"/>
  <c r="O1129" i="3"/>
  <c r="O1690" i="3"/>
  <c r="O2314" i="1"/>
  <c r="F88" i="3"/>
  <c r="F112" i="1"/>
  <c r="F688" i="3"/>
  <c r="F937" i="1"/>
  <c r="F767" i="3"/>
  <c r="F1046" i="1"/>
  <c r="V1694" i="3"/>
  <c r="AE1697" i="3"/>
  <c r="G3828" i="1"/>
  <c r="P792" i="1"/>
  <c r="G610" i="3"/>
  <c r="G829" i="1"/>
  <c r="I3881" i="1"/>
  <c r="I1848" i="3"/>
  <c r="I2532" i="1"/>
  <c r="D2647" i="3"/>
  <c r="D3631" i="1"/>
  <c r="AE2216" i="3"/>
  <c r="D1330" i="3"/>
  <c r="D1819" i="1"/>
  <c r="P1782" i="1"/>
  <c r="D772" i="1"/>
  <c r="D568" i="3"/>
  <c r="P2387" i="1"/>
  <c r="D2424" i="1"/>
  <c r="D1770" i="3"/>
  <c r="M2093" i="1"/>
  <c r="M1529" i="3"/>
  <c r="M1727" i="3"/>
  <c r="M2366" i="1"/>
  <c r="M3836" i="1"/>
  <c r="I647" i="3"/>
  <c r="I881" i="1"/>
  <c r="F1763" i="1"/>
  <c r="F1289" i="3"/>
  <c r="L165" i="1"/>
  <c r="L126" i="3"/>
  <c r="J2327" i="3"/>
  <c r="J3191" i="1"/>
  <c r="Y2327" i="3" s="1"/>
  <c r="K716" i="1"/>
  <c r="K527" i="3"/>
  <c r="K2287" i="3"/>
  <c r="K3136" i="1"/>
  <c r="Z2287" i="3" s="1"/>
  <c r="G2588" i="1"/>
  <c r="G1889" i="3"/>
  <c r="AA1494" i="3"/>
  <c r="N2807" i="1"/>
  <c r="AC2048" i="3" s="1"/>
  <c r="N2048" i="3"/>
  <c r="E3304" i="1"/>
  <c r="E2410" i="3"/>
  <c r="S1974" i="3"/>
  <c r="AE1975" i="3"/>
  <c r="E1707" i="1"/>
  <c r="E1714" i="1" s="1"/>
  <c r="E3874" i="1"/>
  <c r="AA694" i="3"/>
  <c r="L86" i="3"/>
  <c r="L110" i="1"/>
  <c r="M2648" i="3"/>
  <c r="M3632" i="1"/>
  <c r="AB2648" i="3" s="1"/>
  <c r="M2915" i="1"/>
  <c r="AB2126" i="3" s="1"/>
  <c r="M2126" i="3"/>
  <c r="I2529" i="3"/>
  <c r="I3468" i="1"/>
  <c r="I2478" i="1"/>
  <c r="I2485" i="1" s="1"/>
  <c r="I1809" i="3"/>
  <c r="I1599" i="1"/>
  <c r="I1170" i="3"/>
  <c r="X734" i="3"/>
  <c r="AC95" i="4"/>
  <c r="K1409" i="3"/>
  <c r="K1928" i="1"/>
  <c r="D3412" i="1"/>
  <c r="D2488" i="3"/>
  <c r="AE2336" i="3"/>
  <c r="D887" i="3"/>
  <c r="D1211" i="1"/>
  <c r="D1214" i="1"/>
  <c r="D890" i="3"/>
  <c r="P1177" i="1"/>
  <c r="D290" i="3"/>
  <c r="D389" i="1"/>
  <c r="P352" i="1"/>
  <c r="AB1294" i="3"/>
  <c r="S1454" i="3"/>
  <c r="AE1455" i="3"/>
  <c r="D1982" i="1"/>
  <c r="D1448" i="3"/>
  <c r="E1289" i="3"/>
  <c r="E1763" i="1"/>
  <c r="I1980" i="1"/>
  <c r="I1446" i="3"/>
  <c r="F1568" i="3"/>
  <c r="F2147" i="1"/>
  <c r="L3850" i="1"/>
  <c r="L1849" i="3"/>
  <c r="L2533" i="1"/>
  <c r="AA1849" i="3" s="1"/>
  <c r="L3882" i="1"/>
  <c r="J3831" i="1"/>
  <c r="K993" i="1"/>
  <c r="K729" i="3"/>
  <c r="Z17" i="3"/>
  <c r="Z17" i="4"/>
  <c r="K1266" i="1"/>
  <c r="K927" i="3"/>
  <c r="K2531" i="1"/>
  <c r="Z1847" i="3" s="1"/>
  <c r="K1847" i="3"/>
  <c r="K3880" i="1"/>
  <c r="Z135" i="4"/>
  <c r="K2697" i="1"/>
  <c r="Z1968" i="3" s="1"/>
  <c r="K1968" i="3"/>
  <c r="O2127" i="3"/>
  <c r="O2916" i="1"/>
  <c r="AD2127" i="3" s="1"/>
  <c r="O1770" i="3"/>
  <c r="O2424" i="1"/>
  <c r="AD95" i="4"/>
  <c r="O3815" i="1"/>
  <c r="AE659" i="3"/>
  <c r="F1212" i="1"/>
  <c r="F888" i="3"/>
  <c r="G1377" i="1"/>
  <c r="G1384" i="1" s="1"/>
  <c r="G1008" i="3"/>
  <c r="G2919" i="1"/>
  <c r="G2130" i="3"/>
  <c r="H1768" i="3"/>
  <c r="H2422" i="1"/>
  <c r="H2609" i="3"/>
  <c r="H3578" i="1"/>
  <c r="H3839" i="1"/>
  <c r="W694" i="3"/>
  <c r="N3687" i="1"/>
  <c r="AC2688" i="3" s="1"/>
  <c r="N2688" i="3"/>
  <c r="AC454" i="3"/>
  <c r="T2374" i="3"/>
  <c r="E2726" i="3"/>
  <c r="E3740" i="1"/>
  <c r="T2214" i="3"/>
  <c r="G1932" i="1"/>
  <c r="V1406" i="3"/>
  <c r="K1983" i="1"/>
  <c r="K1449" i="3"/>
  <c r="AE1098" i="3"/>
  <c r="AE1099" i="3"/>
  <c r="D2751" i="1"/>
  <c r="D2007" i="3"/>
  <c r="D1207" i="3"/>
  <c r="D1651" i="1"/>
  <c r="AE2178" i="3"/>
  <c r="D3845" i="1"/>
  <c r="M2809" i="1"/>
  <c r="AB2050" i="3" s="1"/>
  <c r="M2050" i="3"/>
  <c r="M2049" i="3"/>
  <c r="M2808" i="1"/>
  <c r="AB2049" i="3" s="1"/>
  <c r="M128" i="3"/>
  <c r="M167" i="1"/>
  <c r="M220" i="1"/>
  <c r="M166" i="3"/>
  <c r="I496" i="1"/>
  <c r="I367" i="3"/>
  <c r="I3866" i="1"/>
  <c r="O1287" i="3"/>
  <c r="O1761" i="1"/>
  <c r="K3844" i="1"/>
  <c r="N1048" i="1"/>
  <c r="N769" i="3"/>
  <c r="N826" i="1"/>
  <c r="N607" i="3"/>
  <c r="AC1614" i="3"/>
  <c r="M89" i="3"/>
  <c r="M113" i="1"/>
  <c r="AB1054" i="3"/>
  <c r="M3304" i="1"/>
  <c r="AB2410" i="3" s="1"/>
  <c r="M2410" i="3"/>
  <c r="M2406" i="3"/>
  <c r="M3300" i="1"/>
  <c r="AB2406" i="3" s="1"/>
  <c r="AB1774" i="3"/>
  <c r="AD96" i="4"/>
  <c r="L810" i="3"/>
  <c r="L1104" i="1"/>
  <c r="AA814" i="3"/>
  <c r="L663" i="1"/>
  <c r="L489" i="3"/>
  <c r="L166" i="3"/>
  <c r="L220" i="1"/>
  <c r="L1598" i="1"/>
  <c r="L1169" i="3"/>
  <c r="J2167" i="3"/>
  <c r="J2971" i="1"/>
  <c r="Y2167" i="3" s="1"/>
  <c r="J2130" i="3"/>
  <c r="J2919" i="1"/>
  <c r="Y2130" i="3" s="1"/>
  <c r="J1214" i="1"/>
  <c r="J890" i="3"/>
  <c r="J690" i="3"/>
  <c r="J939" i="1"/>
  <c r="K2368" i="3"/>
  <c r="K3247" i="1"/>
  <c r="Z2368" i="3" s="1"/>
  <c r="K1047" i="3"/>
  <c r="K1431" i="1"/>
  <c r="K2754" i="1"/>
  <c r="Z2010" i="3" s="1"/>
  <c r="K2010" i="3"/>
  <c r="O3138" i="1"/>
  <c r="AD2289" i="3" s="1"/>
  <c r="O2289" i="3"/>
  <c r="O2695" i="1"/>
  <c r="AD1966" i="3" s="1"/>
  <c r="O1966" i="3"/>
  <c r="O1210" i="3"/>
  <c r="O1654" i="1"/>
  <c r="F388" i="1"/>
  <c r="F395" i="1" s="1"/>
  <c r="F289" i="3"/>
  <c r="F1208" i="3"/>
  <c r="F1652" i="1"/>
  <c r="F1485" i="1"/>
  <c r="F1086" i="3"/>
  <c r="F1090" i="3"/>
  <c r="F1489" i="1"/>
  <c r="G1608" i="3"/>
  <c r="G2202" i="1"/>
  <c r="G2690" i="3"/>
  <c r="G3689" i="1"/>
  <c r="W374" i="3"/>
  <c r="AE375" i="3"/>
  <c r="W53" i="4"/>
  <c r="H3830" i="1"/>
  <c r="N2207" i="3"/>
  <c r="N3026" i="1"/>
  <c r="AC2207" i="3" s="1"/>
  <c r="N59" i="1"/>
  <c r="N50" i="3"/>
  <c r="N3862" i="1"/>
  <c r="N3796" i="1"/>
  <c r="N3803" i="1" s="1"/>
  <c r="N2767" i="3"/>
  <c r="E3689" i="1"/>
  <c r="E2690" i="3"/>
  <c r="T1934" i="3"/>
  <c r="E1819" i="1"/>
  <c r="E1330" i="3"/>
  <c r="E2570" i="3"/>
  <c r="E3524" i="1"/>
  <c r="M1269" i="1"/>
  <c r="M930" i="3"/>
  <c r="L1540" i="1"/>
  <c r="L1126" i="3"/>
  <c r="Y614" i="3"/>
  <c r="J828" i="1"/>
  <c r="J609" i="3"/>
  <c r="F2203" i="1"/>
  <c r="F1609" i="3"/>
  <c r="G1448" i="3"/>
  <c r="G1982" i="1"/>
  <c r="H385" i="1"/>
  <c r="H392" i="1" s="1"/>
  <c r="H286" i="3"/>
  <c r="S1574" i="3"/>
  <c r="AE1576" i="3"/>
  <c r="L718" i="1"/>
  <c r="L529" i="3"/>
  <c r="J3578" i="1"/>
  <c r="Y2609" i="3" s="1"/>
  <c r="J2609" i="3"/>
  <c r="J3687" i="1"/>
  <c r="Y2688" i="3" s="1"/>
  <c r="J2688" i="3"/>
  <c r="J2203" i="1"/>
  <c r="J1609" i="3"/>
  <c r="Z55" i="4"/>
  <c r="O966" i="3"/>
  <c r="O1320" i="1"/>
  <c r="O730" i="3"/>
  <c r="O994" i="1"/>
  <c r="O827" i="1"/>
  <c r="O608" i="3"/>
  <c r="AC3817" i="1"/>
  <c r="O288" i="3"/>
  <c r="O387" i="1"/>
  <c r="O394" i="1" s="1"/>
  <c r="F1890" i="3"/>
  <c r="F2589" i="1"/>
  <c r="G1321" i="1"/>
  <c r="G967" i="3"/>
  <c r="AE257" i="3"/>
  <c r="G333" i="1"/>
  <c r="G249" i="3"/>
  <c r="G570" i="3"/>
  <c r="G774" i="1"/>
  <c r="I1088" i="3"/>
  <c r="I1487" i="1"/>
  <c r="I2862" i="1"/>
  <c r="I2088" i="3"/>
  <c r="S2614" i="3"/>
  <c r="AE2615" i="3"/>
  <c r="D3849" i="1"/>
  <c r="D607" i="1"/>
  <c r="D448" i="3"/>
  <c r="AE1177" i="3"/>
  <c r="M2039" i="1"/>
  <c r="M1490" i="3"/>
  <c r="M770" i="3"/>
  <c r="M1049" i="1"/>
  <c r="Y16" i="4"/>
  <c r="J167" i="3"/>
  <c r="J221" i="1"/>
  <c r="Y974" i="3"/>
  <c r="T2534" i="3"/>
  <c r="T254" i="3"/>
  <c r="D2289" i="3"/>
  <c r="D3138" i="1"/>
  <c r="L3814" i="1"/>
  <c r="K935" i="1"/>
  <c r="K686" i="3"/>
  <c r="X1214" i="3"/>
  <c r="K1289" i="3"/>
  <c r="K1763" i="1"/>
  <c r="R3452" i="1"/>
  <c r="P3452" i="1"/>
  <c r="D1324" i="1"/>
  <c r="D970" i="3"/>
  <c r="P1287" i="1"/>
  <c r="AE1139" i="3"/>
  <c r="S1134" i="3"/>
  <c r="AE1135" i="3"/>
  <c r="D2035" i="1"/>
  <c r="D1486" i="3"/>
  <c r="P1998" i="1"/>
  <c r="AD1454" i="3"/>
  <c r="L2406" i="3"/>
  <c r="L3300" i="1"/>
  <c r="AA2406" i="3" s="1"/>
  <c r="L2088" i="3"/>
  <c r="L2862" i="1"/>
  <c r="AA2088" i="3" s="1"/>
  <c r="L1210" i="3"/>
  <c r="L1654" i="1"/>
  <c r="L1376" i="1"/>
  <c r="L1007" i="3"/>
  <c r="K2973" i="1"/>
  <c r="Z2169" i="3" s="1"/>
  <c r="K2169" i="3"/>
  <c r="K2202" i="1"/>
  <c r="K1608" i="3"/>
  <c r="O1431" i="1"/>
  <c r="O1047" i="3"/>
  <c r="U2614" i="3"/>
  <c r="F993" i="1"/>
  <c r="F729" i="3"/>
  <c r="U494" i="3"/>
  <c r="AE496" i="3"/>
  <c r="G1850" i="3"/>
  <c r="G2534" i="1"/>
  <c r="G3883" i="1"/>
  <c r="G1849" i="3"/>
  <c r="G3882" i="1"/>
  <c r="G2533" i="1"/>
  <c r="H526" i="3"/>
  <c r="H715" i="1"/>
  <c r="H3412" i="1"/>
  <c r="H2488" i="3"/>
  <c r="H221" i="1"/>
  <c r="H167" i="3"/>
  <c r="L1708" i="1"/>
  <c r="L1249" i="3"/>
  <c r="L3875" i="1"/>
  <c r="N1008" i="3"/>
  <c r="N1377" i="1"/>
  <c r="N3814" i="1"/>
  <c r="N1806" i="3"/>
  <c r="N2475" i="1"/>
  <c r="N2482" i="1" s="1"/>
  <c r="N1489" i="1"/>
  <c r="N1090" i="3"/>
  <c r="E3849" i="1"/>
  <c r="N1983" i="1"/>
  <c r="N1449" i="3"/>
  <c r="Z1574" i="3"/>
  <c r="D3838" i="1"/>
  <c r="D1871" i="1"/>
  <c r="D1367" i="3"/>
  <c r="D1375" i="1"/>
  <c r="D1006" i="3"/>
  <c r="P1338" i="1"/>
  <c r="D2408" i="3"/>
  <c r="D3302" i="1"/>
  <c r="M1410" i="3"/>
  <c r="M1929" i="1"/>
  <c r="AB894" i="3"/>
  <c r="M332" i="1"/>
  <c r="M248" i="3"/>
  <c r="AB13" i="3"/>
  <c r="AB54" i="3"/>
  <c r="AB13" i="4"/>
  <c r="M2640" i="1"/>
  <c r="AB1926" i="3" s="1"/>
  <c r="M1926" i="3"/>
  <c r="AB1094" i="3"/>
  <c r="K487" i="3"/>
  <c r="K661" i="1"/>
  <c r="O56" i="1"/>
  <c r="O47" i="3"/>
  <c r="O3859" i="1"/>
  <c r="V1134" i="3"/>
  <c r="N2606" i="3"/>
  <c r="N3575" i="1"/>
  <c r="AC2606" i="3" s="1"/>
  <c r="E224" i="1"/>
  <c r="E170" i="3"/>
  <c r="M3028" i="1"/>
  <c r="AB2209" i="3" s="1"/>
  <c r="M2209" i="3"/>
  <c r="I56" i="1"/>
  <c r="I3859" i="1"/>
  <c r="I47" i="3"/>
  <c r="AB1334" i="3"/>
  <c r="M2768" i="3"/>
  <c r="M3797" i="1"/>
  <c r="M3804" i="1" s="1"/>
  <c r="M1009" i="3"/>
  <c r="M1378" i="1"/>
  <c r="M1158" i="1"/>
  <c r="M849" i="3"/>
  <c r="M717" i="1"/>
  <c r="M528" i="3"/>
  <c r="I3579" i="1"/>
  <c r="I2610" i="3"/>
  <c r="I2038" i="1"/>
  <c r="I1489" i="3"/>
  <c r="L1050" i="3"/>
  <c r="L1434" i="1"/>
  <c r="J389" i="1"/>
  <c r="J396" i="1" s="1"/>
  <c r="J290" i="3"/>
  <c r="J1128" i="3"/>
  <c r="J1542" i="1"/>
  <c r="J2290" i="3"/>
  <c r="J3139" i="1"/>
  <c r="Y2290" i="3" s="1"/>
  <c r="K368" i="3"/>
  <c r="K497" i="1"/>
  <c r="K3867" i="1"/>
  <c r="K334" i="1"/>
  <c r="K250" i="3"/>
  <c r="K220" i="1"/>
  <c r="K166" i="3"/>
  <c r="K1379" i="1"/>
  <c r="K1010" i="3"/>
  <c r="K1009" i="3"/>
  <c r="K1378" i="1"/>
  <c r="O1101" i="1"/>
  <c r="O807" i="3"/>
  <c r="U1774" i="3"/>
  <c r="F1326" i="3"/>
  <c r="F1815" i="1"/>
  <c r="G690" i="3"/>
  <c r="G939" i="1"/>
  <c r="G1809" i="3"/>
  <c r="G2478" i="1"/>
  <c r="G2485" i="1" s="1"/>
  <c r="G286" i="3"/>
  <c r="G385" i="1"/>
  <c r="G392" i="1" s="1"/>
  <c r="G2751" i="1"/>
  <c r="G2007" i="3"/>
  <c r="G1045" i="1"/>
  <c r="G766" i="3"/>
  <c r="H3853" i="1"/>
  <c r="N553" i="1"/>
  <c r="N409" i="3"/>
  <c r="N1686" i="3"/>
  <c r="N2310" i="1"/>
  <c r="T2174" i="3"/>
  <c r="E1968" i="3"/>
  <c r="E2697" i="1"/>
  <c r="E3634" i="1"/>
  <c r="E2650" i="3"/>
  <c r="I2646" i="3"/>
  <c r="I3630" i="1"/>
  <c r="N2091" i="1"/>
  <c r="N1527" i="3"/>
  <c r="AE817" i="3"/>
  <c r="D1886" i="3"/>
  <c r="D2585" i="1"/>
  <c r="P2548" i="1"/>
  <c r="D2588" i="1"/>
  <c r="D1889" i="3"/>
  <c r="AE96" i="3"/>
  <c r="S14" i="3"/>
  <c r="S14" i="4"/>
  <c r="D2809" i="1"/>
  <c r="P2772" i="1"/>
  <c r="D2050" i="3"/>
  <c r="AB95" i="4"/>
  <c r="D1530" i="3"/>
  <c r="D2094" i="1"/>
  <c r="I1708" i="1"/>
  <c r="I1249" i="3"/>
  <c r="I3875" i="1"/>
  <c r="L1488" i="1"/>
  <c r="L1089" i="3"/>
  <c r="L607" i="3"/>
  <c r="L826" i="1"/>
  <c r="Y374" i="3"/>
  <c r="Y53" i="4"/>
  <c r="J2807" i="1"/>
  <c r="Y2048" i="3" s="1"/>
  <c r="J2048" i="3"/>
  <c r="O2259" i="1"/>
  <c r="O1650" i="3"/>
  <c r="AD894" i="3"/>
  <c r="F2047" i="3"/>
  <c r="F2806" i="1"/>
  <c r="F444" i="1"/>
  <c r="F451" i="1" s="1"/>
  <c r="F330" i="3"/>
  <c r="F1047" i="1"/>
  <c r="F768" i="3"/>
  <c r="G169" i="1"/>
  <c r="G130" i="3"/>
  <c r="G3862" i="1"/>
  <c r="V16" i="4"/>
  <c r="G3837" i="1"/>
  <c r="V174" i="3"/>
  <c r="AE175" i="3"/>
  <c r="V94" i="4"/>
  <c r="I2695" i="1"/>
  <c r="I1966" i="3"/>
  <c r="I1873" i="1"/>
  <c r="I1369" i="3"/>
  <c r="D3632" i="1"/>
  <c r="D2648" i="3"/>
  <c r="S1334" i="3"/>
  <c r="AE1335" i="3"/>
  <c r="AE579" i="3"/>
  <c r="AE1778" i="3"/>
  <c r="T56" i="4"/>
  <c r="E3839" i="1"/>
  <c r="M2369" i="1"/>
  <c r="M1730" i="3"/>
  <c r="AB614" i="3"/>
  <c r="U1294" i="3"/>
  <c r="U93" i="4"/>
  <c r="L2368" i="3"/>
  <c r="L3247" i="1"/>
  <c r="AA2368" i="3" s="1"/>
  <c r="L168" i="1"/>
  <c r="L129" i="3"/>
  <c r="K528" i="3"/>
  <c r="K717" i="1"/>
  <c r="N2049" i="3"/>
  <c r="N2808" i="1"/>
  <c r="AC2049" i="3" s="1"/>
  <c r="M1449" i="3"/>
  <c r="M1983" i="1"/>
  <c r="L688" i="3"/>
  <c r="L937" i="1"/>
  <c r="L114" i="1"/>
  <c r="L90" i="3"/>
  <c r="AA16" i="3"/>
  <c r="Z1214" i="3"/>
  <c r="M3575" i="1"/>
  <c r="AB2606" i="3" s="1"/>
  <c r="M2606" i="3"/>
  <c r="M2287" i="3"/>
  <c r="M3136" i="1"/>
  <c r="AB2287" i="3" s="1"/>
  <c r="D3413" i="1"/>
  <c r="D2489" i="3"/>
  <c r="D1047" i="3"/>
  <c r="D1431" i="1"/>
  <c r="D1730" i="3"/>
  <c r="D2369" i="1"/>
  <c r="AE2337" i="3"/>
  <c r="D387" i="1"/>
  <c r="D288" i="3"/>
  <c r="I1447" i="3"/>
  <c r="I1981" i="1"/>
  <c r="L3412" i="1"/>
  <c r="AA2488" i="3" s="1"/>
  <c r="L2488" i="3"/>
  <c r="L3631" i="1"/>
  <c r="AA2647" i="3" s="1"/>
  <c r="L2647" i="3"/>
  <c r="L3194" i="1"/>
  <c r="AA2330" i="3" s="1"/>
  <c r="L2330" i="3"/>
  <c r="L2327" i="3"/>
  <c r="L3191" i="1"/>
  <c r="AA2327" i="3" s="1"/>
  <c r="L2530" i="1"/>
  <c r="AA1846" i="3" s="1"/>
  <c r="L3879" i="1"/>
  <c r="L1846" i="3"/>
  <c r="L2006" i="3"/>
  <c r="L2750" i="1"/>
  <c r="AA2006" i="3" s="1"/>
  <c r="Y534" i="3"/>
  <c r="J729" i="3"/>
  <c r="J993" i="1"/>
  <c r="J3082" i="1"/>
  <c r="Y2248" i="3" s="1"/>
  <c r="J2248" i="3"/>
  <c r="J3246" i="1"/>
  <c r="Y2367" i="3" s="1"/>
  <c r="J2367" i="3"/>
  <c r="K991" i="1"/>
  <c r="K727" i="3"/>
  <c r="K2487" i="3"/>
  <c r="K3411" i="1"/>
  <c r="Z2487" i="3" s="1"/>
  <c r="Z136" i="4"/>
  <c r="K328" i="3"/>
  <c r="K442" i="1"/>
  <c r="K449" i="1" s="1"/>
  <c r="O1928" i="3"/>
  <c r="O2642" i="1"/>
  <c r="AD1928" i="3" s="1"/>
  <c r="O1769" i="3"/>
  <c r="O2423" i="1"/>
  <c r="O2204" i="1"/>
  <c r="O1610" i="3"/>
  <c r="O1597" i="1"/>
  <c r="O1168" i="3"/>
  <c r="U414" i="3"/>
  <c r="U53" i="4"/>
  <c r="U894" i="3"/>
  <c r="U1934" i="3"/>
  <c r="G1009" i="3"/>
  <c r="G1378" i="1"/>
  <c r="G1385" i="1" s="1"/>
  <c r="G2127" i="3"/>
  <c r="G2916" i="1"/>
  <c r="G3303" i="1"/>
  <c r="G2409" i="3"/>
  <c r="G1870" i="1"/>
  <c r="G1366" i="3"/>
  <c r="G1930" i="3"/>
  <c r="G2644" i="1"/>
  <c r="N3686" i="1"/>
  <c r="AC2687" i="3" s="1"/>
  <c r="N2687" i="3"/>
  <c r="N388" i="1"/>
  <c r="N395" i="1" s="1"/>
  <c r="N289" i="3"/>
  <c r="N3521" i="1"/>
  <c r="AC2567" i="3" s="1"/>
  <c r="N2567" i="3"/>
  <c r="E3741" i="1"/>
  <c r="E2727" i="3"/>
  <c r="E1208" i="3"/>
  <c r="E1652" i="1"/>
  <c r="I1211" i="1"/>
  <c r="I887" i="3"/>
  <c r="N1487" i="3"/>
  <c r="N2036" i="1"/>
  <c r="R3232" i="1"/>
  <c r="P3232" i="1"/>
  <c r="D1046" i="1"/>
  <c r="D767" i="3"/>
  <c r="D717" i="1"/>
  <c r="D528" i="3"/>
  <c r="R2957" i="1"/>
  <c r="P2957" i="1"/>
  <c r="D1706" i="1"/>
  <c r="D3873" i="1"/>
  <c r="D1705" i="1"/>
  <c r="M2047" i="3"/>
  <c r="M2806" i="1"/>
  <c r="AB2047" i="3" s="1"/>
  <c r="M968" i="3"/>
  <c r="M1322" i="1"/>
  <c r="I3302" i="1"/>
  <c r="I2408" i="3"/>
  <c r="I369" i="3"/>
  <c r="I498" i="1"/>
  <c r="I3868" i="1"/>
  <c r="I3839" i="1"/>
  <c r="O1760" i="1"/>
  <c r="O1286" i="3"/>
  <c r="H2202" i="1"/>
  <c r="H1608" i="3"/>
  <c r="H1650" i="3"/>
  <c r="H2259" i="1"/>
  <c r="K3845" i="1"/>
  <c r="N1816" i="1"/>
  <c r="N1327" i="3"/>
  <c r="N1045" i="1"/>
  <c r="N766" i="3"/>
  <c r="N2648" i="3"/>
  <c r="N3632" i="1"/>
  <c r="AC2648" i="3" s="1"/>
  <c r="N1157" i="1"/>
  <c r="N848" i="3"/>
  <c r="E1540" i="1"/>
  <c r="E1126" i="3"/>
  <c r="E386" i="1"/>
  <c r="E393" i="1" s="1"/>
  <c r="E287" i="3"/>
  <c r="M1048" i="3"/>
  <c r="M1432" i="1"/>
  <c r="M2090" i="3"/>
  <c r="M2864" i="1"/>
  <c r="AB2090" i="3" s="1"/>
  <c r="M2423" i="1"/>
  <c r="M1769" i="3"/>
  <c r="O1248" i="3"/>
  <c r="O1707" i="1"/>
  <c r="O3874" i="1"/>
  <c r="L1322" i="1"/>
  <c r="L968" i="3"/>
  <c r="J3797" i="1"/>
  <c r="J3804" i="1" s="1"/>
  <c r="J2768" i="3"/>
  <c r="Y1334" i="3"/>
  <c r="K2643" i="1"/>
  <c r="Z1929" i="3" s="1"/>
  <c r="K1929" i="3"/>
  <c r="K1433" i="1"/>
  <c r="K1049" i="3"/>
  <c r="K2809" i="1"/>
  <c r="Z2050" i="3" s="1"/>
  <c r="K2050" i="3"/>
  <c r="O170" i="3"/>
  <c r="O224" i="1"/>
  <c r="O3136" i="1"/>
  <c r="AD2287" i="3" s="1"/>
  <c r="O2287" i="3"/>
  <c r="O1650" i="1"/>
  <c r="O1206" i="3"/>
  <c r="F2533" i="1"/>
  <c r="F1849" i="3"/>
  <c r="F3882" i="1"/>
  <c r="U134" i="4"/>
  <c r="F3139" i="1"/>
  <c r="F2290" i="3"/>
  <c r="U1174" i="3"/>
  <c r="F10" i="1"/>
  <c r="F2570" i="3"/>
  <c r="F3524" i="1"/>
  <c r="G3687" i="1"/>
  <c r="G2688" i="3"/>
  <c r="H499" i="1"/>
  <c r="H506" i="1" s="1"/>
  <c r="H3869" i="1"/>
  <c r="H3465" i="1"/>
  <c r="H2526" i="3"/>
  <c r="W2087" i="3"/>
  <c r="W2085" i="3" s="1"/>
  <c r="H2868" i="1"/>
  <c r="V42" i="1"/>
  <c r="H3" i="1"/>
  <c r="H3817" i="1" s="1"/>
  <c r="H2479" i="1"/>
  <c r="H2486" i="1" s="1"/>
  <c r="H1810" i="3"/>
  <c r="N3740" i="1"/>
  <c r="AC2726" i="3" s="1"/>
  <c r="N2726" i="3"/>
  <c r="N3029" i="1"/>
  <c r="AC2210" i="3" s="1"/>
  <c r="N2210" i="3"/>
  <c r="N3828" i="1"/>
  <c r="T1694" i="3"/>
  <c r="AE1699" i="3"/>
  <c r="S2297" i="1"/>
  <c r="P2297" i="1"/>
  <c r="E448" i="3"/>
  <c r="E607" i="1"/>
  <c r="J608" i="3"/>
  <c r="J827" i="1"/>
  <c r="Y57" i="4"/>
  <c r="O1007" i="3"/>
  <c r="O1376" i="1"/>
  <c r="F1969" i="3"/>
  <c r="F2698" i="1"/>
  <c r="G1450" i="3"/>
  <c r="G1984" i="1"/>
  <c r="G1446" i="3"/>
  <c r="G1980" i="1"/>
  <c r="I2289" i="3"/>
  <c r="I3138" i="1"/>
  <c r="X2290" i="3"/>
  <c r="I3146" i="1"/>
  <c r="S174" i="3"/>
  <c r="AE176" i="3"/>
  <c r="J2606" i="3"/>
  <c r="J3575" i="1"/>
  <c r="Y2606" i="3" s="1"/>
  <c r="J3689" i="1"/>
  <c r="Y2690" i="3" s="1"/>
  <c r="J2690" i="3"/>
  <c r="J1009" i="3"/>
  <c r="J1378" i="1"/>
  <c r="K610" i="3"/>
  <c r="K829" i="1"/>
  <c r="K2249" i="3"/>
  <c r="K3083" i="1"/>
  <c r="Z2249" i="3" s="1"/>
  <c r="Z1334" i="3"/>
  <c r="O607" i="3"/>
  <c r="O826" i="1"/>
  <c r="O389" i="1"/>
  <c r="O396" i="1" s="1"/>
  <c r="O290" i="3"/>
  <c r="O3247" i="1"/>
  <c r="AD2368" i="3" s="1"/>
  <c r="O2368" i="3"/>
  <c r="F2170" i="3"/>
  <c r="F2974" i="1"/>
  <c r="F3190" i="1"/>
  <c r="F2326" i="3"/>
  <c r="G3193" i="1"/>
  <c r="G2329" i="3"/>
  <c r="G275" i="1"/>
  <c r="G206" i="3"/>
  <c r="G566" i="3"/>
  <c r="G770" i="1"/>
  <c r="I222" i="1"/>
  <c r="I168" i="3"/>
  <c r="I170" i="3"/>
  <c r="I224" i="1"/>
  <c r="I1486" i="1"/>
  <c r="I1087" i="3"/>
  <c r="N1763" i="1"/>
  <c r="N1289" i="3"/>
  <c r="K2091" i="1"/>
  <c r="K1527" i="3"/>
  <c r="AD3816" i="1"/>
  <c r="AE3816" i="1" s="1"/>
  <c r="AE258" i="3"/>
  <c r="AE1176" i="3"/>
  <c r="D553" i="1"/>
  <c r="D409" i="3"/>
  <c r="D1760" i="1"/>
  <c r="D1286" i="3"/>
  <c r="M1170" i="3"/>
  <c r="M1599" i="1"/>
  <c r="J969" i="3"/>
  <c r="J1323" i="1"/>
  <c r="K1129" i="3"/>
  <c r="K1543" i="1"/>
  <c r="N1874" i="1"/>
  <c r="N1370" i="3"/>
  <c r="I1267" i="1"/>
  <c r="I928" i="3"/>
  <c r="S2294" i="3"/>
  <c r="AE2295" i="3"/>
  <c r="D2918" i="1"/>
  <c r="D2129" i="3"/>
  <c r="AE2136" i="3"/>
  <c r="M2730" i="3"/>
  <c r="M3744" i="1"/>
  <c r="AB2730" i="3" s="1"/>
  <c r="M2366" i="3"/>
  <c r="M3245" i="1"/>
  <c r="AB2366" i="3" s="1"/>
  <c r="I1209" i="3"/>
  <c r="I1653" i="1"/>
  <c r="AE1657" i="3"/>
  <c r="K1761" i="1"/>
  <c r="K1287" i="3"/>
  <c r="AE2538" i="3"/>
  <c r="AE1939" i="3"/>
  <c r="D3685" i="1"/>
  <c r="D2686" i="3"/>
  <c r="P3648" i="1"/>
  <c r="AE1138" i="3"/>
  <c r="L2409" i="3"/>
  <c r="L3303" i="1"/>
  <c r="AA2409" i="3" s="1"/>
  <c r="L3084" i="1"/>
  <c r="AA2250" i="3" s="1"/>
  <c r="L2250" i="3"/>
  <c r="L2640" i="1"/>
  <c r="AA1926" i="3" s="1"/>
  <c r="L1926" i="3"/>
  <c r="L1769" i="3"/>
  <c r="L2423" i="1"/>
  <c r="L2203" i="1"/>
  <c r="L1609" i="3"/>
  <c r="L1006" i="3"/>
  <c r="L1375" i="1"/>
  <c r="J2408" i="3"/>
  <c r="J3302" i="1"/>
  <c r="Y2408" i="3" s="1"/>
  <c r="J2567" i="3"/>
  <c r="J3521" i="1"/>
  <c r="Y2567" i="3" s="1"/>
  <c r="K1886" i="3"/>
  <c r="K2585" i="1"/>
  <c r="Z1886" i="3" s="1"/>
  <c r="K968" i="3"/>
  <c r="K1322" i="1"/>
  <c r="O3027" i="1"/>
  <c r="AD2208" i="3" s="1"/>
  <c r="O2208" i="3"/>
  <c r="O2330" i="3"/>
  <c r="O3194" i="1"/>
  <c r="AD2330" i="3" s="1"/>
  <c r="O2531" i="1"/>
  <c r="AD1847" i="3" s="1"/>
  <c r="O3880" i="1"/>
  <c r="O1847" i="3"/>
  <c r="O2753" i="1"/>
  <c r="AD2009" i="3" s="1"/>
  <c r="O2009" i="3"/>
  <c r="G2366" i="1"/>
  <c r="G1727" i="3"/>
  <c r="V2454" i="3"/>
  <c r="G3576" i="1"/>
  <c r="G2607" i="3"/>
  <c r="G3816" i="1"/>
  <c r="G1568" i="3"/>
  <c r="G2147" i="1"/>
  <c r="H2312" i="1"/>
  <c r="H1688" i="3"/>
  <c r="W14" i="4"/>
  <c r="N526" i="3"/>
  <c r="N715" i="1"/>
  <c r="E669" i="1"/>
  <c r="E2421" i="1"/>
  <c r="E1767" i="3"/>
  <c r="T137" i="4"/>
  <c r="E2246" i="3"/>
  <c r="E3080" i="1"/>
  <c r="K1568" i="3"/>
  <c r="K2147" i="1"/>
  <c r="D3837" i="1"/>
  <c r="D3524" i="1"/>
  <c r="D2570" i="3"/>
  <c r="P3487" i="1"/>
  <c r="AE2256" i="3"/>
  <c r="D1369" i="3"/>
  <c r="D1873" i="1"/>
  <c r="AE1016" i="3"/>
  <c r="AE2419" i="3"/>
  <c r="AE2458" i="3"/>
  <c r="M1212" i="1"/>
  <c r="M888" i="3"/>
  <c r="M3832" i="1"/>
  <c r="I111" i="1"/>
  <c r="I87" i="3"/>
  <c r="H1089" i="3"/>
  <c r="H1488" i="1"/>
  <c r="H2648" i="3"/>
  <c r="H3632" i="1"/>
  <c r="L1925" i="1"/>
  <c r="L1406" i="3"/>
  <c r="N936" i="1"/>
  <c r="N687" i="3"/>
  <c r="AC214" i="3"/>
  <c r="E3873" i="1"/>
  <c r="E2366" i="1"/>
  <c r="E1727" i="3"/>
  <c r="T97" i="4"/>
  <c r="T574" i="3"/>
  <c r="E569" i="3"/>
  <c r="E773" i="1"/>
  <c r="AB1134" i="3"/>
  <c r="M3880" i="1"/>
  <c r="M2487" i="3"/>
  <c r="M3411" i="1"/>
  <c r="AB2487" i="3" s="1"/>
  <c r="M2006" i="3"/>
  <c r="M2750" i="1"/>
  <c r="AB2006" i="3" s="1"/>
  <c r="M1689" i="3"/>
  <c r="M2313" i="1"/>
  <c r="AB1694" i="3"/>
  <c r="U97" i="4"/>
  <c r="L770" i="1"/>
  <c r="L566" i="3"/>
  <c r="L407" i="3"/>
  <c r="L551" i="1"/>
  <c r="L3832" i="1"/>
  <c r="L3828" i="1"/>
  <c r="J3816" i="1"/>
  <c r="J1848" i="3"/>
  <c r="J2532" i="1"/>
  <c r="Y1848" i="3" s="1"/>
  <c r="J3881" i="1"/>
  <c r="J87" i="3"/>
  <c r="J111" i="1"/>
  <c r="Z1174" i="3"/>
  <c r="K2864" i="1"/>
  <c r="Z2090" i="3" s="1"/>
  <c r="K2090" i="3"/>
  <c r="Z214" i="3"/>
  <c r="K554" i="1"/>
  <c r="K410" i="3"/>
  <c r="AE1095" i="3"/>
  <c r="Z1094" i="3"/>
  <c r="K2690" i="3"/>
  <c r="K3689" i="1"/>
  <c r="Z2690" i="3" s="1"/>
  <c r="O1366" i="3"/>
  <c r="O1870" i="1"/>
  <c r="O938" i="1"/>
  <c r="O689" i="3"/>
  <c r="F3355" i="1"/>
  <c r="F2446" i="3"/>
  <c r="U2414" i="3"/>
  <c r="F605" i="1"/>
  <c r="F446" i="3"/>
  <c r="G3081" i="1"/>
  <c r="G2247" i="3"/>
  <c r="G2770" i="3"/>
  <c r="G3799" i="1"/>
  <c r="G3806" i="1" s="1"/>
  <c r="G440" i="1"/>
  <c r="G447" i="1" s="1"/>
  <c r="G326" i="3"/>
  <c r="G2167" i="3"/>
  <c r="G2165" i="3" s="1"/>
  <c r="G2204" i="3" s="1"/>
  <c r="G2971" i="1"/>
  <c r="N3880" i="1"/>
  <c r="N3356" i="1"/>
  <c r="AC2447" i="3" s="1"/>
  <c r="N2447" i="3"/>
  <c r="N2289" i="3"/>
  <c r="N3138" i="1"/>
  <c r="AC2289" i="3" s="1"/>
  <c r="N650" i="3"/>
  <c r="N884" i="1"/>
  <c r="N490" i="3"/>
  <c r="N664" i="1"/>
  <c r="N168" i="1"/>
  <c r="N129" i="3"/>
  <c r="N728" i="3"/>
  <c r="N992" i="1"/>
  <c r="E1101" i="1"/>
  <c r="E807" i="3"/>
  <c r="E2087" i="3"/>
  <c r="E2861" i="1"/>
  <c r="T2494" i="3"/>
  <c r="J1570" i="3"/>
  <c r="J2149" i="1"/>
  <c r="H3846" i="1"/>
  <c r="S2242" i="1"/>
  <c r="P2242" i="1"/>
  <c r="H2037" i="1"/>
  <c r="H1488" i="3"/>
  <c r="P788" i="1"/>
  <c r="G825" i="1"/>
  <c r="G832" i="1" s="1"/>
  <c r="AE658" i="3"/>
  <c r="V93" i="4"/>
  <c r="I1967" i="3"/>
  <c r="I2696" i="1"/>
  <c r="I1874" i="1"/>
  <c r="I1370" i="3"/>
  <c r="I3852" i="1"/>
  <c r="R2462" i="1"/>
  <c r="P2462" i="1"/>
  <c r="AE2217" i="3"/>
  <c r="S2214" i="3"/>
  <c r="AE2215" i="3"/>
  <c r="AE576" i="3"/>
  <c r="D1768" i="3"/>
  <c r="D2422" i="1"/>
  <c r="E826" i="1"/>
  <c r="E607" i="3"/>
  <c r="M3838" i="1"/>
  <c r="F1761" i="1"/>
  <c r="F1287" i="3"/>
  <c r="L3248" i="1"/>
  <c r="AA2369" i="3" s="1"/>
  <c r="L2369" i="3"/>
  <c r="O552" i="1"/>
  <c r="O408" i="3"/>
  <c r="O407" i="3"/>
  <c r="O551" i="1"/>
  <c r="P1393" i="1"/>
  <c r="G1430" i="1"/>
  <c r="G1046" i="3"/>
  <c r="H2166" i="3"/>
  <c r="H2970" i="1"/>
  <c r="L2038" i="1"/>
  <c r="L1489" i="3"/>
  <c r="N2805" i="1"/>
  <c r="AC2046" i="3" s="1"/>
  <c r="N2046" i="3"/>
  <c r="N2147" i="1"/>
  <c r="N1568" i="3"/>
  <c r="N2149" i="1"/>
  <c r="N1570" i="3"/>
  <c r="M1980" i="1"/>
  <c r="M1446" i="3"/>
  <c r="L687" i="3"/>
  <c r="L936" i="1"/>
  <c r="M3633" i="1"/>
  <c r="AB2649" i="3" s="1"/>
  <c r="M2649" i="3"/>
  <c r="M2288" i="3"/>
  <c r="M3137" i="1"/>
  <c r="AB2288" i="3" s="1"/>
  <c r="I249" i="3"/>
  <c r="I333" i="1"/>
  <c r="X214" i="3"/>
  <c r="N3815" i="1"/>
  <c r="AC96" i="4"/>
  <c r="Z97" i="4"/>
  <c r="S2494" i="3"/>
  <c r="AE2495" i="3"/>
  <c r="D1433" i="1"/>
  <c r="D1049" i="3"/>
  <c r="D1727" i="3"/>
  <c r="D2366" i="1"/>
  <c r="R3177" i="1"/>
  <c r="P3177" i="1"/>
  <c r="D1449" i="3"/>
  <c r="D1983" i="1"/>
  <c r="I1449" i="3"/>
  <c r="I1983" i="1"/>
  <c r="L3630" i="1"/>
  <c r="AA2646" i="3" s="1"/>
  <c r="L2646" i="3"/>
  <c r="AA137" i="4"/>
  <c r="L2010" i="3"/>
  <c r="L2754" i="1"/>
  <c r="AA2010" i="3" s="1"/>
  <c r="J528" i="3"/>
  <c r="J717" i="1"/>
  <c r="J718" i="1"/>
  <c r="J529" i="3"/>
  <c r="J2588" i="1"/>
  <c r="Y1889" i="3" s="1"/>
  <c r="J1889" i="3"/>
  <c r="J57" i="1"/>
  <c r="J48" i="3"/>
  <c r="J3860" i="1"/>
  <c r="J2370" i="3"/>
  <c r="J3249" i="1"/>
  <c r="Y2370" i="3" s="1"/>
  <c r="K10" i="1"/>
  <c r="Z54" i="3"/>
  <c r="Z13" i="4"/>
  <c r="K3830" i="1"/>
  <c r="K928" i="3"/>
  <c r="K1267" i="1"/>
  <c r="K2698" i="1"/>
  <c r="Z1969" i="3" s="1"/>
  <c r="K1969" i="3"/>
  <c r="O2129" i="3"/>
  <c r="O2918" i="1"/>
  <c r="AD2129" i="3" s="1"/>
  <c r="O846" i="3"/>
  <c r="O1155" i="1"/>
  <c r="O3845" i="1"/>
  <c r="O1595" i="1"/>
  <c r="O1166" i="3"/>
  <c r="T867" i="1"/>
  <c r="F3814" i="1" s="1"/>
  <c r="P867" i="1"/>
  <c r="F410" i="3"/>
  <c r="F554" i="1"/>
  <c r="G2918" i="1"/>
  <c r="G2129" i="3"/>
  <c r="V1094" i="3"/>
  <c r="G1760" i="1"/>
  <c r="G1286" i="3"/>
  <c r="H2608" i="3"/>
  <c r="H3577" i="1"/>
  <c r="H2606" i="3"/>
  <c r="H3575" i="1"/>
  <c r="AD56" i="4"/>
  <c r="AD17" i="4"/>
  <c r="O286" i="3"/>
  <c r="O385" i="1"/>
  <c r="O392" i="1" s="1"/>
  <c r="O3685" i="1"/>
  <c r="AD2686" i="3" s="1"/>
  <c r="O2686" i="3"/>
  <c r="O3249" i="1"/>
  <c r="AD2370" i="3" s="1"/>
  <c r="O2370" i="3"/>
  <c r="F207" i="3"/>
  <c r="F205" i="3" s="1"/>
  <c r="F244" i="3" s="1"/>
  <c r="F276" i="1"/>
  <c r="U1894" i="3"/>
  <c r="F2529" i="3"/>
  <c r="F3468" i="1"/>
  <c r="G1169" i="3"/>
  <c r="G1598" i="1"/>
  <c r="AE217" i="3"/>
  <c r="G569" i="3"/>
  <c r="G773" i="1"/>
  <c r="Z1534" i="3"/>
  <c r="S1614" i="3"/>
  <c r="AE1615" i="3"/>
  <c r="D3852" i="1"/>
  <c r="D2534" i="1"/>
  <c r="D1850" i="3"/>
  <c r="D3883" i="1"/>
  <c r="P2497" i="1"/>
  <c r="D605" i="1"/>
  <c r="D446" i="3"/>
  <c r="P568" i="1"/>
  <c r="D552" i="1"/>
  <c r="D408" i="3"/>
  <c r="S95" i="4"/>
  <c r="M1598" i="1"/>
  <c r="M1169" i="3"/>
  <c r="I2768" i="3"/>
  <c r="I3797" i="1"/>
  <c r="I3804" i="1" s="1"/>
  <c r="I2766" i="3"/>
  <c r="I3795" i="1"/>
  <c r="I3802" i="1" s="1"/>
  <c r="J1873" i="1"/>
  <c r="J1369" i="3"/>
  <c r="V1214" i="3"/>
  <c r="G3814" i="1"/>
  <c r="H3300" i="1"/>
  <c r="H2406" i="3"/>
  <c r="N1872" i="1"/>
  <c r="N1368" i="3"/>
  <c r="D3139" i="1"/>
  <c r="D2290" i="3"/>
  <c r="P3102" i="1"/>
  <c r="D2287" i="3"/>
  <c r="D3136" i="1"/>
  <c r="AE2137" i="3"/>
  <c r="M2729" i="3"/>
  <c r="M3743" i="1"/>
  <c r="AB2729" i="3" s="1"/>
  <c r="M2528" i="3"/>
  <c r="M3467" i="1"/>
  <c r="AB2528" i="3" s="1"/>
  <c r="M3686" i="1"/>
  <c r="AB2687" i="3" s="1"/>
  <c r="M2687" i="3"/>
  <c r="I1689" i="3"/>
  <c r="I2313" i="1"/>
  <c r="D1320" i="1"/>
  <c r="D966" i="3"/>
  <c r="P1283" i="1"/>
  <c r="AE2697" i="3"/>
  <c r="D3688" i="1"/>
  <c r="D2689" i="3"/>
  <c r="D2730" i="3"/>
  <c r="P3707" i="1"/>
  <c r="D3744" i="1"/>
  <c r="D1128" i="3"/>
  <c r="D1542" i="1"/>
  <c r="O1982" i="1"/>
  <c r="O1448" i="3"/>
  <c r="F3876" i="1"/>
  <c r="F1450" i="3"/>
  <c r="F1984" i="1"/>
  <c r="U96" i="4"/>
  <c r="L2642" i="1"/>
  <c r="AA1928" i="3" s="1"/>
  <c r="L1928" i="3"/>
  <c r="L1650" i="1"/>
  <c r="L1206" i="3"/>
  <c r="J1431" i="1"/>
  <c r="J1047" i="3"/>
  <c r="K2971" i="1"/>
  <c r="Z2167" i="3" s="1"/>
  <c r="K2167" i="3"/>
  <c r="K1768" i="3"/>
  <c r="K2422" i="1"/>
  <c r="O2568" i="3"/>
  <c r="O3522" i="1"/>
  <c r="AD2568" i="3" s="1"/>
  <c r="O3521" i="1"/>
  <c r="AD2567" i="3" s="1"/>
  <c r="O2567" i="3"/>
  <c r="O2048" i="3"/>
  <c r="O2807" i="1"/>
  <c r="AD2048" i="3" s="1"/>
  <c r="O3851" i="1"/>
  <c r="O1046" i="3"/>
  <c r="O1430" i="1"/>
  <c r="F2010" i="3"/>
  <c r="F2754" i="1"/>
  <c r="G1730" i="3"/>
  <c r="G2369" i="1"/>
  <c r="G1729" i="3"/>
  <c r="G2368" i="1"/>
  <c r="G3630" i="1"/>
  <c r="G2646" i="3"/>
  <c r="V135" i="4"/>
  <c r="H719" i="1"/>
  <c r="H530" i="3"/>
  <c r="H247" i="3"/>
  <c r="H331" i="1"/>
  <c r="W1694" i="3"/>
  <c r="AE1695" i="3"/>
  <c r="W134" i="3"/>
  <c r="W13" i="4"/>
  <c r="W15" i="4"/>
  <c r="H1726" i="3"/>
  <c r="H2365" i="1"/>
  <c r="L3844" i="1"/>
  <c r="N1375" i="1"/>
  <c r="N1006" i="3"/>
  <c r="N1376" i="1"/>
  <c r="N1007" i="3"/>
  <c r="N498" i="1"/>
  <c r="N369" i="3"/>
  <c r="N3868" i="1"/>
  <c r="S647" i="1"/>
  <c r="E3814" i="1" s="1"/>
  <c r="P647" i="1"/>
  <c r="E1766" i="3"/>
  <c r="E2420" i="1"/>
  <c r="E1849" i="3"/>
  <c r="E2533" i="1"/>
  <c r="E3882" i="1"/>
  <c r="D825" i="1"/>
  <c r="D606" i="3"/>
  <c r="AE2258" i="3"/>
  <c r="R1857" i="1"/>
  <c r="P1857" i="1"/>
  <c r="AE1017" i="3"/>
  <c r="D2407" i="3"/>
  <c r="D3301" i="1"/>
  <c r="M1927" i="1"/>
  <c r="M1408" i="3"/>
  <c r="D1929" i="1"/>
  <c r="D1410" i="3"/>
  <c r="P1892" i="1"/>
  <c r="M993" i="1"/>
  <c r="M729" i="3"/>
  <c r="M333" i="1"/>
  <c r="M249" i="3"/>
  <c r="AB16" i="4"/>
  <c r="AB16" i="3"/>
  <c r="AB14" i="3"/>
  <c r="AB14" i="4"/>
  <c r="I664" i="1"/>
  <c r="I490" i="3"/>
  <c r="U1534" i="3"/>
  <c r="H1541" i="1"/>
  <c r="H1127" i="3"/>
  <c r="H3634" i="1"/>
  <c r="H2650" i="3"/>
  <c r="H2647" i="3"/>
  <c r="H3631" i="1"/>
  <c r="L1928" i="1"/>
  <c r="L1409" i="3"/>
  <c r="N326" i="3"/>
  <c r="N440" i="1"/>
  <c r="N447" i="1" s="1"/>
  <c r="N1544" i="1"/>
  <c r="N1130" i="3"/>
  <c r="N1540" i="1"/>
  <c r="N1126" i="3"/>
  <c r="E2609" i="3"/>
  <c r="E3578" i="1"/>
  <c r="E2449" i="3"/>
  <c r="E3358" i="1"/>
  <c r="M450" i="3"/>
  <c r="M609" i="1"/>
  <c r="AB136" i="4"/>
  <c r="M2532" i="1"/>
  <c r="AB1848" i="3" s="1"/>
  <c r="M1848" i="3"/>
  <c r="M3881" i="1"/>
  <c r="M2534" i="1"/>
  <c r="AB1850" i="3" s="1"/>
  <c r="M1850" i="3"/>
  <c r="M2311" i="1"/>
  <c r="M1687" i="3"/>
  <c r="E1446" i="3"/>
  <c r="E1980" i="1"/>
  <c r="I1568" i="3"/>
  <c r="I2147" i="1"/>
  <c r="O1409" i="3"/>
  <c r="O1928" i="1"/>
  <c r="L990" i="1"/>
  <c r="L726" i="3"/>
  <c r="L47" i="3"/>
  <c r="L56" i="1"/>
  <c r="M1090" i="3"/>
  <c r="M1489" i="1"/>
  <c r="L3799" i="1"/>
  <c r="L3806" i="1" s="1"/>
  <c r="L2770" i="3"/>
  <c r="L2046" i="3"/>
  <c r="L2805" i="1"/>
  <c r="AA2046" i="3" s="1"/>
  <c r="K1367" i="3"/>
  <c r="K1871" i="1"/>
  <c r="AD17" i="3"/>
  <c r="G1542" i="1"/>
  <c r="G1128" i="3"/>
  <c r="N2610" i="3"/>
  <c r="N3579" i="1"/>
  <c r="AC2610" i="3" s="1"/>
  <c r="R1142" i="1"/>
  <c r="P1142" i="1"/>
  <c r="X17" i="3"/>
  <c r="X17" i="4"/>
  <c r="AE55" i="3"/>
  <c r="X54" i="3"/>
  <c r="X13" i="3"/>
  <c r="X13" i="4"/>
  <c r="AB854" i="3"/>
  <c r="M209" i="3"/>
  <c r="M278" i="1"/>
  <c r="I3081" i="1"/>
  <c r="I2247" i="3"/>
  <c r="X2254" i="3"/>
  <c r="X1494" i="3"/>
  <c r="AA894" i="3"/>
  <c r="Y494" i="3"/>
  <c r="J2753" i="1"/>
  <c r="Y2009" i="3" s="1"/>
  <c r="J2009" i="3"/>
  <c r="J3742" i="1"/>
  <c r="Y2728" i="3" s="1"/>
  <c r="AF2729" i="3"/>
  <c r="J1126" i="3"/>
  <c r="J1540" i="1"/>
  <c r="J1129" i="3"/>
  <c r="J1543" i="1"/>
  <c r="AE177" i="3"/>
  <c r="O3080" i="1"/>
  <c r="AD2246" i="3" s="1"/>
  <c r="O2246" i="3"/>
  <c r="O486" i="3"/>
  <c r="O660" i="1"/>
  <c r="O1486" i="1"/>
  <c r="O1087" i="3"/>
  <c r="O1089" i="3"/>
  <c r="O1488" i="1"/>
  <c r="U2254" i="3"/>
  <c r="F608" i="3"/>
  <c r="F827" i="1"/>
  <c r="U534" i="3"/>
  <c r="V454" i="3"/>
  <c r="G1046" i="1"/>
  <c r="G767" i="3"/>
  <c r="G2038" i="1"/>
  <c r="G1489" i="3"/>
  <c r="H2531" i="1"/>
  <c r="H3880" i="1"/>
  <c r="H444" i="1"/>
  <c r="H451" i="1" s="1"/>
  <c r="H330" i="3"/>
  <c r="N1269" i="1"/>
  <c r="N930" i="3"/>
  <c r="N551" i="1"/>
  <c r="N407" i="3"/>
  <c r="N2696" i="1"/>
  <c r="AC1967" i="3" s="1"/>
  <c r="N1967" i="3"/>
  <c r="N1597" i="1"/>
  <c r="N1168" i="3"/>
  <c r="E2167" i="3"/>
  <c r="E2971" i="1"/>
  <c r="T2294" i="3"/>
  <c r="E2695" i="1"/>
  <c r="E1966" i="3"/>
  <c r="S262" i="1"/>
  <c r="P262" i="1"/>
  <c r="D2089" i="3"/>
  <c r="D2863" i="1"/>
  <c r="S814" i="3"/>
  <c r="AE815" i="3"/>
  <c r="AE2056" i="3"/>
  <c r="I1250" i="3"/>
  <c r="I1709" i="1"/>
  <c r="I3876" i="1"/>
  <c r="I3843" i="1"/>
  <c r="L1088" i="3"/>
  <c r="L1487" i="1"/>
  <c r="L3837" i="1"/>
  <c r="L449" i="3"/>
  <c r="L608" i="1"/>
  <c r="L3522" i="1"/>
  <c r="AA2568" i="3" s="1"/>
  <c r="L2568" i="3"/>
  <c r="J771" i="1"/>
  <c r="J567" i="3"/>
  <c r="J2420" i="1"/>
  <c r="J1766" i="3"/>
  <c r="K2365" i="1"/>
  <c r="K1726" i="3"/>
  <c r="O883" i="1"/>
  <c r="O649" i="3"/>
  <c r="O889" i="3"/>
  <c r="O1213" i="1"/>
  <c r="AD16" i="3"/>
  <c r="O1689" i="3"/>
  <c r="O2313" i="1"/>
  <c r="F2805" i="1"/>
  <c r="F2046" i="3"/>
  <c r="F687" i="3"/>
  <c r="F936" i="1"/>
  <c r="V2574" i="3"/>
  <c r="N3413" i="1"/>
  <c r="AC2489" i="3" s="1"/>
  <c r="N2489" i="3"/>
  <c r="E2729" i="3"/>
  <c r="E3743" i="1"/>
  <c r="P1617" i="1"/>
  <c r="E1654" i="1"/>
  <c r="E1210" i="3"/>
  <c r="V1408" i="3"/>
  <c r="G1934" i="1"/>
  <c r="AE2379" i="3"/>
  <c r="AE777" i="3"/>
  <c r="D2009" i="3"/>
  <c r="D2753" i="1"/>
  <c r="D3844" i="1"/>
  <c r="X1414" i="3"/>
  <c r="M810" i="3"/>
  <c r="M1104" i="1"/>
  <c r="M969" i="3"/>
  <c r="M1323" i="1"/>
  <c r="M221" i="1"/>
  <c r="M167" i="3"/>
  <c r="I366" i="3"/>
  <c r="I495" i="1"/>
  <c r="I3865" i="1"/>
  <c r="U1414" i="3"/>
  <c r="AE1415" i="3"/>
  <c r="H1047" i="1"/>
  <c r="H768" i="3"/>
  <c r="H2201" i="1"/>
  <c r="H1607" i="3"/>
  <c r="N1815" i="1"/>
  <c r="N1326" i="3"/>
  <c r="N3835" i="1"/>
  <c r="E288" i="3"/>
  <c r="E387" i="1"/>
  <c r="E394" i="1" s="1"/>
  <c r="T1014" i="3"/>
  <c r="M2566" i="3"/>
  <c r="M3520" i="1"/>
  <c r="AB2566" i="3" s="1"/>
  <c r="M2249" i="3"/>
  <c r="M3083" i="1"/>
  <c r="AB2249" i="3" s="1"/>
  <c r="T1414" i="3"/>
  <c r="AD1254" i="3"/>
  <c r="AD93" i="4"/>
  <c r="L809" i="3"/>
  <c r="L1103" i="1"/>
  <c r="L660" i="1"/>
  <c r="L486" i="3"/>
  <c r="L883" i="1"/>
  <c r="L649" i="3"/>
  <c r="L880" i="1"/>
  <c r="L646" i="3"/>
  <c r="L444" i="1"/>
  <c r="L451" i="1" s="1"/>
  <c r="L330" i="3"/>
  <c r="J1653" i="1"/>
  <c r="J1209" i="3"/>
  <c r="K848" i="3"/>
  <c r="K1157" i="1"/>
  <c r="K2008" i="3"/>
  <c r="K2752" i="1"/>
  <c r="Z2008" i="3" s="1"/>
  <c r="O608" i="1"/>
  <c r="O449" i="3"/>
  <c r="O1806" i="3"/>
  <c r="O2475" i="1"/>
  <c r="O2482" i="1" s="1"/>
  <c r="O2699" i="1"/>
  <c r="AD1970" i="3" s="1"/>
  <c r="O1970" i="3"/>
  <c r="U135" i="4"/>
  <c r="F3849" i="1"/>
  <c r="U1214" i="3"/>
  <c r="F1654" i="1"/>
  <c r="F1210" i="3"/>
  <c r="F59" i="1"/>
  <c r="F66" i="1" s="1"/>
  <c r="F3862" i="1"/>
  <c r="F3523" i="1"/>
  <c r="F2569" i="3"/>
  <c r="G553" i="1"/>
  <c r="G409" i="3"/>
  <c r="N2585" i="1"/>
  <c r="AC1886" i="3" s="1"/>
  <c r="N1886" i="3"/>
  <c r="N3860" i="1"/>
  <c r="N57" i="1"/>
  <c r="N48" i="3"/>
  <c r="E407" i="3"/>
  <c r="E551" i="1"/>
  <c r="E3866" i="1"/>
  <c r="AE1458" i="3"/>
  <c r="E2566" i="3"/>
  <c r="E3520" i="1"/>
  <c r="L2209" i="3"/>
  <c r="L3028" i="1"/>
  <c r="AA2209" i="3" s="1"/>
  <c r="J3467" i="1"/>
  <c r="Y2528" i="3" s="1"/>
  <c r="J2528" i="3"/>
  <c r="Y54" i="4"/>
  <c r="O1046" i="1"/>
  <c r="O767" i="3"/>
  <c r="U1614" i="3"/>
  <c r="N806" i="3"/>
  <c r="N1100" i="1"/>
  <c r="AE1578" i="3"/>
  <c r="L526" i="3"/>
  <c r="L715" i="1"/>
  <c r="L208" i="3"/>
  <c r="L277" i="1"/>
  <c r="J1166" i="3"/>
  <c r="J1595" i="1"/>
  <c r="Y1654" i="3"/>
  <c r="J2201" i="1"/>
  <c r="J1607" i="3"/>
  <c r="K2126" i="3"/>
  <c r="K2915" i="1"/>
  <c r="Z2126" i="3" s="1"/>
  <c r="O728" i="3"/>
  <c r="O992" i="1"/>
  <c r="O727" i="3"/>
  <c r="O991" i="1"/>
  <c r="AA1694" i="3"/>
  <c r="J2446" i="3"/>
  <c r="J3355" i="1"/>
  <c r="Y2446" i="3" s="1"/>
  <c r="J2531" i="1"/>
  <c r="Y1847" i="3" s="1"/>
  <c r="J1847" i="3"/>
  <c r="J3880" i="1"/>
  <c r="K3357" i="1"/>
  <c r="Z2448" i="3" s="1"/>
  <c r="K2448" i="3"/>
  <c r="O2726" i="3"/>
  <c r="O3740" i="1"/>
  <c r="AD2726" i="3" s="1"/>
  <c r="AD694" i="3"/>
  <c r="V2254" i="3"/>
  <c r="G3083" i="1"/>
  <c r="G2249" i="3"/>
  <c r="G3798" i="1"/>
  <c r="G3805" i="1" s="1"/>
  <c r="G2769" i="3"/>
  <c r="H930" i="3"/>
  <c r="H1269" i="1"/>
  <c r="H570" i="3"/>
  <c r="H774" i="1"/>
  <c r="H486" i="3"/>
  <c r="H660" i="1"/>
  <c r="N2449" i="3"/>
  <c r="N3358" i="1"/>
  <c r="AC2449" i="3" s="1"/>
  <c r="N661" i="1"/>
  <c r="N487" i="3"/>
  <c r="E57" i="1"/>
  <c r="E3860" i="1"/>
  <c r="E847" i="3"/>
  <c r="E1156" i="1"/>
  <c r="E2805" i="1"/>
  <c r="E2812" i="1" s="1"/>
  <c r="E2046" i="3"/>
  <c r="H3815" i="1"/>
  <c r="T974" i="3"/>
  <c r="E530" i="3"/>
  <c r="E719" i="1"/>
  <c r="H2039" i="1"/>
  <c r="H1490" i="3"/>
  <c r="H1487" i="3"/>
  <c r="H2036" i="1"/>
  <c r="E2863" i="1"/>
  <c r="E2089" i="3"/>
  <c r="E3412" i="1"/>
  <c r="E2488" i="3"/>
  <c r="J2147" i="1"/>
  <c r="J1568" i="3"/>
  <c r="H1247" i="3"/>
  <c r="H3873" i="1"/>
  <c r="H1706" i="1"/>
  <c r="E715" i="1"/>
  <c r="E526" i="3"/>
  <c r="R3817" i="1"/>
  <c r="AD3813" i="1"/>
  <c r="AE3813" i="1" s="1"/>
  <c r="D2807" i="1"/>
  <c r="D2048" i="3"/>
  <c r="M1250" i="3"/>
  <c r="M1709" i="1"/>
  <c r="M3876" i="1"/>
  <c r="M1247" i="3"/>
  <c r="M1706" i="1"/>
  <c r="M3873" i="1"/>
  <c r="D2090" i="1"/>
  <c r="E2149" i="1"/>
  <c r="E1570" i="3"/>
  <c r="E1565" i="3" s="1"/>
  <c r="E1604" i="3" s="1"/>
  <c r="L290" i="3"/>
  <c r="L389" i="1"/>
  <c r="L396" i="1" s="1"/>
  <c r="J2809" i="1"/>
  <c r="Y2050" i="3" s="1"/>
  <c r="J2050" i="3"/>
  <c r="J2860" i="1"/>
  <c r="Y2086" i="3" s="1"/>
  <c r="J2086" i="3"/>
  <c r="J2422" i="1"/>
  <c r="J1768" i="3"/>
  <c r="K3301" i="1"/>
  <c r="Z2407" i="3" s="1"/>
  <c r="K2407" i="3"/>
  <c r="O3798" i="1"/>
  <c r="O3805" i="1" s="1"/>
  <c r="O2769" i="3"/>
  <c r="O1686" i="3"/>
  <c r="O2310" i="1"/>
  <c r="F89" i="3"/>
  <c r="F113" i="1"/>
  <c r="G1709" i="1"/>
  <c r="G1250" i="3"/>
  <c r="G3876" i="1"/>
  <c r="X774" i="3"/>
  <c r="I1968" i="3"/>
  <c r="I2697" i="1"/>
  <c r="I2530" i="1"/>
  <c r="I1846" i="3"/>
  <c r="I3879" i="1"/>
  <c r="D1807" i="3"/>
  <c r="D2476" i="1"/>
  <c r="D1817" i="1"/>
  <c r="D1328" i="3"/>
  <c r="S574" i="3"/>
  <c r="AE575" i="3"/>
  <c r="D3842" i="1"/>
  <c r="M2091" i="1"/>
  <c r="M1527" i="3"/>
  <c r="M1728" i="3"/>
  <c r="M2367" i="1"/>
  <c r="M3837" i="1"/>
  <c r="F1764" i="1"/>
  <c r="F1290" i="3"/>
  <c r="U95" i="4"/>
  <c r="L2370" i="3"/>
  <c r="L3249" i="1"/>
  <c r="AA2370" i="3" s="1"/>
  <c r="L130" i="3"/>
  <c r="L169" i="1"/>
  <c r="J2329" i="3"/>
  <c r="J3193" i="1"/>
  <c r="Y2329" i="3" s="1"/>
  <c r="H3797" i="1"/>
  <c r="H3804" i="1" s="1"/>
  <c r="H2768" i="3"/>
  <c r="L1487" i="3"/>
  <c r="L2036" i="1"/>
  <c r="E2409" i="3"/>
  <c r="E3303" i="1"/>
  <c r="D1968" i="3"/>
  <c r="D2697" i="1"/>
  <c r="AE1979" i="3"/>
  <c r="L690" i="3"/>
  <c r="L939" i="1"/>
  <c r="L938" i="1"/>
  <c r="L689" i="3"/>
  <c r="M443" i="1"/>
  <c r="M450" i="1" s="1"/>
  <c r="M329" i="3"/>
  <c r="M3630" i="1"/>
  <c r="AB2646" i="3" s="1"/>
  <c r="M2646" i="3"/>
  <c r="M2477" i="1"/>
  <c r="M2484" i="1" s="1"/>
  <c r="M1808" i="3"/>
  <c r="I3466" i="1"/>
  <c r="I2527" i="3"/>
  <c r="I331" i="1"/>
  <c r="I247" i="3"/>
  <c r="D2487" i="3"/>
  <c r="D3411" i="1"/>
  <c r="AE1738" i="3"/>
  <c r="D2768" i="3"/>
  <c r="D3797" i="1"/>
  <c r="AE2338" i="3"/>
  <c r="R1197" i="1"/>
  <c r="P1197" i="1"/>
  <c r="M1763" i="1"/>
  <c r="M1289" i="3"/>
  <c r="E1288" i="3"/>
  <c r="E1762" i="1"/>
  <c r="L3634" i="1"/>
  <c r="AA2650" i="3" s="1"/>
  <c r="L2650" i="3"/>
  <c r="L3851" i="1"/>
  <c r="L1366" i="3"/>
  <c r="L1870" i="1"/>
  <c r="L2368" i="1"/>
  <c r="L1729" i="3"/>
  <c r="Y254" i="3"/>
  <c r="J716" i="1"/>
  <c r="J527" i="3"/>
  <c r="J1728" i="3"/>
  <c r="J2367" i="1"/>
  <c r="J2585" i="1"/>
  <c r="Y1886" i="3" s="1"/>
  <c r="J1886" i="3"/>
  <c r="X42" i="1"/>
  <c r="J3245" i="1"/>
  <c r="Y2366" i="3" s="1"/>
  <c r="J2366" i="3"/>
  <c r="K47" i="3"/>
  <c r="K56" i="1"/>
  <c r="K3859" i="1"/>
  <c r="O850" i="3"/>
  <c r="O1159" i="1"/>
  <c r="O1926" i="3"/>
  <c r="O2640" i="1"/>
  <c r="AD1926" i="3" s="1"/>
  <c r="O2201" i="1"/>
  <c r="O1607" i="3"/>
  <c r="F1544" i="1"/>
  <c r="F1130" i="3"/>
  <c r="F1127" i="3"/>
  <c r="F1541" i="1"/>
  <c r="G1010" i="3"/>
  <c r="G1379" i="1"/>
  <c r="G2530" i="3"/>
  <c r="G3469" i="1"/>
  <c r="G1487" i="1"/>
  <c r="G1088" i="3"/>
  <c r="G1288" i="3"/>
  <c r="G1762" i="1"/>
  <c r="H1048" i="3"/>
  <c r="H1432" i="1"/>
  <c r="H826" i="1"/>
  <c r="H607" i="3"/>
  <c r="H3835" i="1"/>
  <c r="N450" i="3"/>
  <c r="N609" i="1"/>
  <c r="I1214" i="1"/>
  <c r="I890" i="3"/>
  <c r="K1447" i="3"/>
  <c r="K1981" i="1"/>
  <c r="D2369" i="3"/>
  <c r="D3248" i="1"/>
  <c r="S774" i="3"/>
  <c r="AE775" i="3"/>
  <c r="R2737" i="1"/>
  <c r="P2737" i="1"/>
  <c r="D2752" i="1"/>
  <c r="D2008" i="3"/>
  <c r="AE2176" i="3"/>
  <c r="M2148" i="1"/>
  <c r="M1569" i="3"/>
  <c r="S97" i="4"/>
  <c r="M1366" i="3"/>
  <c r="M1870" i="1"/>
  <c r="I3520" i="1"/>
  <c r="I2566" i="3"/>
  <c r="I2410" i="3"/>
  <c r="I3304" i="1"/>
  <c r="O1290" i="3"/>
  <c r="O1764" i="1"/>
  <c r="F1409" i="3"/>
  <c r="F1928" i="1"/>
  <c r="H766" i="3"/>
  <c r="H1045" i="1"/>
  <c r="P3208" i="1"/>
  <c r="H3245" i="1"/>
  <c r="H3252" i="1" s="1"/>
  <c r="H2289" i="3"/>
  <c r="H3138" i="1"/>
  <c r="N610" i="3"/>
  <c r="N829" i="1"/>
  <c r="N2647" i="3"/>
  <c r="N3631" i="1"/>
  <c r="AC2647" i="3" s="1"/>
  <c r="N330" i="1"/>
  <c r="N246" i="3"/>
  <c r="E2770" i="3"/>
  <c r="E3799" i="1"/>
  <c r="E3806" i="1" s="1"/>
  <c r="E286" i="3"/>
  <c r="E385" i="1"/>
  <c r="E392" i="1" s="1"/>
  <c r="L647" i="3"/>
  <c r="L881" i="1"/>
  <c r="L326" i="3"/>
  <c r="L440" i="1"/>
  <c r="L447" i="1" s="1"/>
  <c r="L3688" i="1"/>
  <c r="AA2689" i="3" s="1"/>
  <c r="L2689" i="3"/>
  <c r="J2970" i="1"/>
  <c r="Y2166" i="3" s="1"/>
  <c r="J2166" i="3"/>
  <c r="J2170" i="3"/>
  <c r="J2974" i="1"/>
  <c r="Y2170" i="3" s="1"/>
  <c r="J2129" i="3"/>
  <c r="J2918" i="1"/>
  <c r="Y2129" i="3" s="1"/>
  <c r="AE859" i="3"/>
  <c r="K2805" i="1"/>
  <c r="Z2046" i="3" s="1"/>
  <c r="K2046" i="3"/>
  <c r="K2007" i="3"/>
  <c r="K2751" i="1"/>
  <c r="Z2007" i="3" s="1"/>
  <c r="O926" i="3"/>
  <c r="O1265" i="1"/>
  <c r="F1653" i="1"/>
  <c r="F1209" i="3"/>
  <c r="F2289" i="3"/>
  <c r="F3138" i="1"/>
  <c r="F56" i="1"/>
  <c r="F63" i="1" s="1"/>
  <c r="F3859" i="1"/>
  <c r="V55" i="4"/>
  <c r="H58" i="1"/>
  <c r="H65" i="1" s="1"/>
  <c r="H3861" i="1"/>
  <c r="L1287" i="3"/>
  <c r="L1761" i="1"/>
  <c r="N2370" i="3"/>
  <c r="N3249" i="1"/>
  <c r="AC2370" i="3" s="1"/>
  <c r="N2589" i="1"/>
  <c r="AC1890" i="3" s="1"/>
  <c r="N1890" i="3"/>
  <c r="E2475" i="1"/>
  <c r="E2482" i="1" s="1"/>
  <c r="E1806" i="3"/>
  <c r="E112" i="1"/>
  <c r="E88" i="3"/>
  <c r="E554" i="1"/>
  <c r="E410" i="3"/>
  <c r="E3869" i="1"/>
  <c r="T1334" i="3"/>
  <c r="H1984" i="1"/>
  <c r="H1450" i="3"/>
  <c r="E3523" i="1"/>
  <c r="E2569" i="3"/>
  <c r="I288" i="3"/>
  <c r="I387" i="1"/>
  <c r="I394" i="1" s="1"/>
  <c r="J3468" i="1"/>
  <c r="Y2529" i="3" s="1"/>
  <c r="J2529" i="3"/>
  <c r="K2768" i="3"/>
  <c r="K3797" i="1"/>
  <c r="K3804" i="1" s="1"/>
  <c r="F1608" i="3"/>
  <c r="F2202" i="1"/>
  <c r="F2699" i="1"/>
  <c r="F1970" i="3"/>
  <c r="G717" i="1"/>
  <c r="G528" i="3"/>
  <c r="D229" i="1"/>
  <c r="R977" i="1"/>
  <c r="P977" i="1"/>
  <c r="AE736" i="3"/>
  <c r="R2132" i="1"/>
  <c r="P2132" i="1"/>
  <c r="J2607" i="3"/>
  <c r="J3576" i="1"/>
  <c r="Y2607" i="3" s="1"/>
  <c r="J766" i="3"/>
  <c r="J1045" i="1"/>
  <c r="J1810" i="3"/>
  <c r="J2479" i="1"/>
  <c r="J2486" i="1" s="1"/>
  <c r="K2918" i="1"/>
  <c r="Z2129" i="3" s="1"/>
  <c r="K2129" i="3"/>
  <c r="K606" i="3"/>
  <c r="K825" i="1"/>
  <c r="K1817" i="1"/>
  <c r="K1328" i="3"/>
  <c r="K3744" i="1"/>
  <c r="Z2730" i="3" s="1"/>
  <c r="K2730" i="3"/>
  <c r="O610" i="3"/>
  <c r="O829" i="1"/>
  <c r="O3814" i="1"/>
  <c r="O165" i="1"/>
  <c r="O126" i="3"/>
  <c r="F2971" i="1"/>
  <c r="F2167" i="3"/>
  <c r="F3194" i="1"/>
  <c r="F2330" i="3"/>
  <c r="G1595" i="1"/>
  <c r="G1166" i="3"/>
  <c r="V254" i="3"/>
  <c r="AE255" i="3"/>
  <c r="G567" i="3"/>
  <c r="G771" i="1"/>
  <c r="H2152" i="1"/>
  <c r="W1566" i="3"/>
  <c r="I442" i="1"/>
  <c r="I449" i="1" s="1"/>
  <c r="I328" i="3"/>
  <c r="I2202" i="1"/>
  <c r="I1608" i="3"/>
  <c r="K2090" i="1"/>
  <c r="K1526" i="3"/>
  <c r="AE2619" i="3"/>
  <c r="D1848" i="3"/>
  <c r="D2532" i="1"/>
  <c r="D3881" i="1"/>
  <c r="S254" i="3"/>
  <c r="AE256" i="3"/>
  <c r="AE456" i="3"/>
  <c r="R1582" i="1"/>
  <c r="P1582" i="1"/>
  <c r="L2528" i="3"/>
  <c r="L3467" i="1"/>
  <c r="AA2528" i="3" s="1"/>
  <c r="L2589" i="1"/>
  <c r="AA1890" i="3" s="1"/>
  <c r="L1890" i="3"/>
  <c r="L2586" i="1"/>
  <c r="AA1887" i="3" s="1"/>
  <c r="L1887" i="3"/>
  <c r="J222" i="1"/>
  <c r="J168" i="3"/>
  <c r="F2366" i="1"/>
  <c r="F1727" i="3"/>
  <c r="G496" i="1"/>
  <c r="G367" i="3"/>
  <c r="G3866" i="1"/>
  <c r="N1367" i="3"/>
  <c r="N1871" i="1"/>
  <c r="Z1254" i="3"/>
  <c r="Z93" i="4"/>
  <c r="S2134" i="3"/>
  <c r="AE2135" i="3"/>
  <c r="L370" i="3"/>
  <c r="L499" i="1"/>
  <c r="L3869" i="1"/>
  <c r="K688" i="3"/>
  <c r="K937" i="1"/>
  <c r="M2726" i="3"/>
  <c r="M3740" i="1"/>
  <c r="AB2726" i="3" s="1"/>
  <c r="M3469" i="1"/>
  <c r="AB2530" i="3" s="1"/>
  <c r="M2530" i="3"/>
  <c r="I2310" i="1"/>
  <c r="I1686" i="3"/>
  <c r="I2258" i="1"/>
  <c r="I1649" i="3"/>
  <c r="I406" i="3"/>
  <c r="I550" i="1"/>
  <c r="AE139" i="3"/>
  <c r="D126" i="3"/>
  <c r="D165" i="1"/>
  <c r="P128" i="1"/>
  <c r="AE2537" i="3"/>
  <c r="S1934" i="3"/>
  <c r="AE1935" i="3"/>
  <c r="D3689" i="1"/>
  <c r="D2690" i="3"/>
  <c r="P3652" i="1"/>
  <c r="E2094" i="1"/>
  <c r="E1530" i="3"/>
  <c r="F3872" i="1"/>
  <c r="F1980" i="1"/>
  <c r="F1446" i="3"/>
  <c r="F1448" i="3"/>
  <c r="F1982" i="1"/>
  <c r="L1607" i="3"/>
  <c r="L2201" i="1"/>
  <c r="L1377" i="1"/>
  <c r="L1008" i="3"/>
  <c r="J1430" i="1"/>
  <c r="J1046" i="3"/>
  <c r="J2644" i="1"/>
  <c r="Y1930" i="3" s="1"/>
  <c r="J1930" i="3"/>
  <c r="J1927" i="3"/>
  <c r="J2641" i="1"/>
  <c r="Y1927" i="3" s="1"/>
  <c r="K880" i="1"/>
  <c r="K646" i="3"/>
  <c r="K126" i="3"/>
  <c r="K165" i="1"/>
  <c r="O2570" i="3"/>
  <c r="O3524" i="1"/>
  <c r="AD2570" i="3" s="1"/>
  <c r="O2569" i="3"/>
  <c r="O3523" i="1"/>
  <c r="AD2569" i="3" s="1"/>
  <c r="O3849" i="1"/>
  <c r="O3883" i="1"/>
  <c r="O1850" i="3"/>
  <c r="O2534" i="1"/>
  <c r="AD1850" i="3" s="1"/>
  <c r="F2008" i="3"/>
  <c r="F2752" i="1"/>
  <c r="F1807" i="3"/>
  <c r="F2476" i="1"/>
  <c r="F2483" i="1" s="1"/>
  <c r="V1854" i="3"/>
  <c r="V134" i="4"/>
  <c r="H527" i="3"/>
  <c r="H716" i="1"/>
  <c r="H170" i="3"/>
  <c r="H224" i="1"/>
  <c r="H880" i="1"/>
  <c r="H646" i="3"/>
  <c r="L1705" i="1"/>
  <c r="L1246" i="3"/>
  <c r="L3872" i="1"/>
  <c r="L3843" i="1"/>
  <c r="N2409" i="3"/>
  <c r="N3303" i="1"/>
  <c r="AC2409" i="3" s="1"/>
  <c r="N2644" i="1"/>
  <c r="AC1930" i="3" s="1"/>
  <c r="N1930" i="3"/>
  <c r="N1810" i="3"/>
  <c r="N2479" i="1"/>
  <c r="N2486" i="1" s="1"/>
  <c r="E487" i="3"/>
  <c r="E661" i="1"/>
  <c r="E3881" i="1"/>
  <c r="E1848" i="3"/>
  <c r="E2532" i="1"/>
  <c r="I2586" i="1"/>
  <c r="I1887" i="3"/>
  <c r="N1980" i="1"/>
  <c r="N1446" i="3"/>
  <c r="D3836" i="1"/>
  <c r="R3067" i="1"/>
  <c r="P3067" i="1"/>
  <c r="D1379" i="1"/>
  <c r="D1010" i="3"/>
  <c r="P1342" i="1"/>
  <c r="D3300" i="1"/>
  <c r="D2406" i="3"/>
  <c r="P3263" i="1"/>
  <c r="AE2459" i="3"/>
  <c r="S1414" i="3"/>
  <c r="AE1416" i="3"/>
  <c r="M1647" i="3"/>
  <c r="M2256" i="1"/>
  <c r="AB1214" i="3"/>
  <c r="M3830" i="1"/>
  <c r="I2643" i="1"/>
  <c r="I1929" i="3"/>
  <c r="H1130" i="3"/>
  <c r="H1544" i="1"/>
  <c r="H2646" i="3"/>
  <c r="H3630" i="1"/>
  <c r="N3082" i="1"/>
  <c r="AC2248" i="3" s="1"/>
  <c r="N2248" i="3"/>
  <c r="N690" i="3"/>
  <c r="N939" i="1"/>
  <c r="N279" i="1"/>
  <c r="N210" i="3"/>
  <c r="N328" i="3"/>
  <c r="N442" i="1"/>
  <c r="N449" i="1" s="1"/>
  <c r="AC174" i="3"/>
  <c r="E1486" i="1"/>
  <c r="E1087" i="3"/>
  <c r="T2014" i="3"/>
  <c r="M607" i="1"/>
  <c r="M448" i="3"/>
  <c r="M1130" i="3"/>
  <c r="M1544" i="1"/>
  <c r="M2486" i="3"/>
  <c r="M3410" i="1"/>
  <c r="AB2486" i="3" s="1"/>
  <c r="M2971" i="1"/>
  <c r="AB2167" i="3" s="1"/>
  <c r="M2167" i="3"/>
  <c r="AB133" i="4"/>
  <c r="E1450" i="3"/>
  <c r="E1984" i="1"/>
  <c r="L333" i="1"/>
  <c r="L249" i="3"/>
  <c r="AA15" i="4"/>
  <c r="AA15" i="3"/>
  <c r="L1816" i="1"/>
  <c r="L1327" i="3"/>
  <c r="J168" i="1"/>
  <c r="J129" i="3"/>
  <c r="J444" i="1"/>
  <c r="J451" i="1" s="1"/>
  <c r="J330" i="3"/>
  <c r="J3359" i="1"/>
  <c r="Y2450" i="3" s="1"/>
  <c r="J2450" i="3"/>
  <c r="J647" i="3"/>
  <c r="J881" i="1"/>
  <c r="Y136" i="4"/>
  <c r="K1170" i="3"/>
  <c r="K1599" i="1"/>
  <c r="K550" i="1"/>
  <c r="K406" i="3"/>
  <c r="K2686" i="3"/>
  <c r="K3685" i="1"/>
  <c r="Z2686" i="3" s="1"/>
  <c r="K2450" i="3"/>
  <c r="K3359" i="1"/>
  <c r="Z2450" i="3" s="1"/>
  <c r="O2409" i="3"/>
  <c r="O3303" i="1"/>
  <c r="AD2409" i="3" s="1"/>
  <c r="O2365" i="1"/>
  <c r="O1726" i="3"/>
  <c r="O1370" i="3"/>
  <c r="O1874" i="1"/>
  <c r="U2374" i="3"/>
  <c r="G2089" i="3"/>
  <c r="G2863" i="1"/>
  <c r="AE2099" i="3"/>
  <c r="W1174" i="3"/>
  <c r="H663" i="1"/>
  <c r="H489" i="3"/>
  <c r="H661" i="1"/>
  <c r="H487" i="3"/>
  <c r="N3816" i="1"/>
  <c r="N3139" i="1"/>
  <c r="AC2290" i="3" s="1"/>
  <c r="N2290" i="3"/>
  <c r="N166" i="1"/>
  <c r="N127" i="3"/>
  <c r="N991" i="1"/>
  <c r="N727" i="3"/>
  <c r="H3845" i="1"/>
  <c r="E1323" i="1"/>
  <c r="E969" i="3"/>
  <c r="E2263" i="1"/>
  <c r="H1489" i="3"/>
  <c r="H2038" i="1"/>
  <c r="I661" i="1"/>
  <c r="I487" i="3"/>
  <c r="I88" i="3"/>
  <c r="I112" i="1"/>
  <c r="H1486" i="1"/>
  <c r="H1087" i="3"/>
  <c r="H2449" i="3"/>
  <c r="H3358" i="1"/>
  <c r="N2249" i="3"/>
  <c r="N3083" i="1"/>
  <c r="AC2249" i="3" s="1"/>
  <c r="T95" i="4"/>
  <c r="E771" i="1"/>
  <c r="E567" i="3"/>
  <c r="H1410" i="3"/>
  <c r="H1929" i="1"/>
  <c r="M1542" i="1"/>
  <c r="M1128" i="3"/>
  <c r="M3851" i="1"/>
  <c r="M2752" i="1"/>
  <c r="AB2008" i="3" s="1"/>
  <c r="M2008" i="3"/>
  <c r="E1981" i="1"/>
  <c r="E1447" i="3"/>
  <c r="I1566" i="3"/>
  <c r="I2145" i="1"/>
  <c r="AA414" i="3"/>
  <c r="L552" i="1"/>
  <c r="L408" i="3"/>
  <c r="Y134" i="3"/>
  <c r="J442" i="1"/>
  <c r="J449" i="1" s="1"/>
  <c r="J328" i="3"/>
  <c r="J326" i="3"/>
  <c r="J440" i="1"/>
  <c r="J447" i="1" s="1"/>
  <c r="J650" i="3"/>
  <c r="J884" i="1"/>
  <c r="J113" i="1"/>
  <c r="J89" i="3"/>
  <c r="J928" i="3"/>
  <c r="J1267" i="1"/>
  <c r="K1489" i="1"/>
  <c r="K1090" i="3"/>
  <c r="K2257" i="1"/>
  <c r="K1648" i="3"/>
  <c r="O2406" i="3"/>
  <c r="O3300" i="1"/>
  <c r="AD2406" i="3" s="1"/>
  <c r="AD534" i="3"/>
  <c r="O1871" i="1"/>
  <c r="O1367" i="3"/>
  <c r="F2410" i="3"/>
  <c r="F3304" i="1"/>
  <c r="G2088" i="3"/>
  <c r="G2862" i="1"/>
  <c r="G442" i="1"/>
  <c r="G449" i="1" s="1"/>
  <c r="G328" i="3"/>
  <c r="H1170" i="3"/>
  <c r="H1599" i="1"/>
  <c r="H1265" i="1"/>
  <c r="H926" i="3"/>
  <c r="H662" i="1"/>
  <c r="H488" i="3"/>
  <c r="AC135" i="4"/>
  <c r="AC494" i="3"/>
  <c r="N993" i="1"/>
  <c r="N729" i="3"/>
  <c r="AC734" i="3"/>
  <c r="E10" i="1"/>
  <c r="M2644" i="1"/>
  <c r="AB1930" i="3" s="1"/>
  <c r="M1930" i="3"/>
  <c r="I11" i="1"/>
  <c r="I13" i="1" s="1"/>
  <c r="I566" i="3"/>
  <c r="I770" i="1"/>
  <c r="X2494" i="3"/>
  <c r="J2650" i="3"/>
  <c r="J3634" i="1"/>
  <c r="Y2650" i="3" s="1"/>
  <c r="K663" i="1"/>
  <c r="K489" i="3"/>
  <c r="F3799" i="1"/>
  <c r="F3806" i="1" s="1"/>
  <c r="F2770" i="3"/>
  <c r="F3630" i="1"/>
  <c r="F2646" i="3"/>
  <c r="D937" i="1"/>
  <c r="D688" i="3"/>
  <c r="M2208" i="3"/>
  <c r="M3027" i="1"/>
  <c r="AB2208" i="3" s="1"/>
  <c r="V1407" i="3"/>
  <c r="G1933" i="1"/>
  <c r="M1330" i="3"/>
  <c r="M1819" i="1"/>
  <c r="M3795" i="1"/>
  <c r="M3802" i="1" s="1"/>
  <c r="M2766" i="3"/>
  <c r="M715" i="1"/>
  <c r="M526" i="3"/>
  <c r="M370" i="3"/>
  <c r="M499" i="1"/>
  <c r="M3869" i="1"/>
  <c r="X2374" i="3"/>
  <c r="I1486" i="3"/>
  <c r="I2035" i="1"/>
  <c r="L1806" i="3"/>
  <c r="L2475" i="1"/>
  <c r="L2482" i="1" s="1"/>
  <c r="L2256" i="1"/>
  <c r="L1647" i="3"/>
  <c r="AA1054" i="3"/>
  <c r="L890" i="3"/>
  <c r="L1214" i="1"/>
  <c r="J2006" i="3"/>
  <c r="J2750" i="1"/>
  <c r="Y2006" i="3" s="1"/>
  <c r="J388" i="1"/>
  <c r="J395" i="1" s="1"/>
  <c r="J289" i="3"/>
  <c r="J385" i="1"/>
  <c r="J392" i="1" s="1"/>
  <c r="J286" i="3"/>
  <c r="Z1694" i="3"/>
  <c r="K248" i="3"/>
  <c r="K332" i="1"/>
  <c r="K3190" i="1"/>
  <c r="Z2326" i="3" s="1"/>
  <c r="K2326" i="3"/>
  <c r="K809" i="3"/>
  <c r="K1103" i="1"/>
  <c r="O1104" i="1"/>
  <c r="O810" i="3"/>
  <c r="O3412" i="1"/>
  <c r="AD2488" i="3" s="1"/>
  <c r="O2488" i="3"/>
  <c r="F3685" i="1"/>
  <c r="F2686" i="3"/>
  <c r="F3839" i="1"/>
  <c r="F1327" i="3"/>
  <c r="F1816" i="1"/>
  <c r="G2479" i="1"/>
  <c r="G2486" i="1" s="1"/>
  <c r="G1810" i="3"/>
  <c r="G448" i="3"/>
  <c r="G607" i="1"/>
  <c r="H994" i="1"/>
  <c r="H730" i="3"/>
  <c r="H443" i="1"/>
  <c r="H450" i="1" s="1"/>
  <c r="H329" i="3"/>
  <c r="W1334" i="3"/>
  <c r="N552" i="1"/>
  <c r="N408" i="3"/>
  <c r="N1969" i="3"/>
  <c r="N2698" i="1"/>
  <c r="AC1969" i="3" s="1"/>
  <c r="N1167" i="3"/>
  <c r="N1596" i="1"/>
  <c r="E2646" i="3"/>
  <c r="E3630" i="1"/>
  <c r="J1448" i="3"/>
  <c r="J1982" i="1"/>
  <c r="I446" i="3"/>
  <c r="I605" i="1"/>
  <c r="I2647" i="3"/>
  <c r="I3631" i="1"/>
  <c r="D2586" i="1"/>
  <c r="D1887" i="3"/>
  <c r="AE99" i="3"/>
  <c r="S17" i="4"/>
  <c r="S17" i="3"/>
  <c r="M3815" i="1"/>
  <c r="S1534" i="3"/>
  <c r="I3842" i="1"/>
  <c r="L1265" i="1"/>
  <c r="L926" i="3"/>
  <c r="AA56" i="4"/>
  <c r="L3835" i="1"/>
  <c r="L2569" i="3"/>
  <c r="L3523" i="1"/>
  <c r="AA2569" i="3" s="1"/>
  <c r="J1767" i="3"/>
  <c r="J2421" i="1"/>
  <c r="K2367" i="1"/>
  <c r="K1728" i="3"/>
  <c r="K388" i="1"/>
  <c r="K395" i="1" s="1"/>
  <c r="K289" i="3"/>
  <c r="O2255" i="1"/>
  <c r="O1646" i="3"/>
  <c r="O648" i="3"/>
  <c r="O882" i="1"/>
  <c r="O1214" i="1"/>
  <c r="O890" i="3"/>
  <c r="O88" i="3"/>
  <c r="O112" i="1"/>
  <c r="U15" i="4"/>
  <c r="U15" i="3"/>
  <c r="F1048" i="1"/>
  <c r="F769" i="3"/>
  <c r="F367" i="3"/>
  <c r="F496" i="1"/>
  <c r="F3866" i="1"/>
  <c r="G3830" i="1"/>
  <c r="U152" i="1"/>
  <c r="G3" i="1"/>
  <c r="G3817" i="1" s="1"/>
  <c r="G3839" i="1"/>
  <c r="G647" i="3"/>
  <c r="G881" i="1"/>
  <c r="I2753" i="1"/>
  <c r="I2009" i="3"/>
  <c r="I1047" i="1"/>
  <c r="I768" i="3"/>
  <c r="D3026" i="1"/>
  <c r="D2207" i="3"/>
  <c r="D496" i="1"/>
  <c r="D3866" i="1"/>
  <c r="AB1534" i="3"/>
  <c r="T55" i="4"/>
  <c r="M826" i="1"/>
  <c r="M607" i="3"/>
  <c r="K774" i="1"/>
  <c r="K570" i="3"/>
  <c r="O409" i="3"/>
  <c r="O553" i="1"/>
  <c r="U934" i="3"/>
  <c r="G1888" i="3"/>
  <c r="G2587" i="1"/>
  <c r="H3796" i="1"/>
  <c r="H3803" i="1" s="1"/>
  <c r="H2767" i="3"/>
  <c r="L1488" i="3"/>
  <c r="L2037" i="1"/>
  <c r="M1982" i="1"/>
  <c r="M1448" i="3"/>
  <c r="AA13" i="3"/>
  <c r="AA94" i="3"/>
  <c r="M2695" i="1"/>
  <c r="AB1966" i="3" s="1"/>
  <c r="M1966" i="3"/>
  <c r="M2696" i="1"/>
  <c r="AB1967" i="3" s="1"/>
  <c r="M1967" i="3"/>
  <c r="X2534" i="3"/>
  <c r="I1810" i="3"/>
  <c r="I2479" i="1"/>
  <c r="I2486" i="1" s="1"/>
  <c r="I1101" i="1"/>
  <c r="I807" i="3"/>
  <c r="I726" i="3"/>
  <c r="I990" i="1"/>
  <c r="N3844" i="1"/>
  <c r="K1927" i="1"/>
  <c r="K1408" i="3"/>
  <c r="R1417" i="1"/>
  <c r="P1417" i="1"/>
  <c r="AE1737" i="3"/>
  <c r="AE896" i="3"/>
  <c r="AE899" i="3"/>
  <c r="R1967" i="1"/>
  <c r="P1967" i="1"/>
  <c r="X1454" i="3"/>
  <c r="AD1574" i="3"/>
  <c r="L3414" i="1"/>
  <c r="AA2490" i="3" s="1"/>
  <c r="L2490" i="3"/>
  <c r="L2168" i="3"/>
  <c r="L2972" i="1"/>
  <c r="AA2168" i="3" s="1"/>
  <c r="AA134" i="4"/>
  <c r="AA136" i="4"/>
  <c r="L1370" i="3"/>
  <c r="L1874" i="1"/>
  <c r="J331" i="1"/>
  <c r="J247" i="3"/>
  <c r="J2366" i="1"/>
  <c r="J1727" i="3"/>
  <c r="K3832" i="1"/>
  <c r="Z134" i="4"/>
  <c r="K3851" i="1"/>
  <c r="O3842" i="1"/>
  <c r="U654" i="3"/>
  <c r="AE656" i="3"/>
  <c r="F650" i="3"/>
  <c r="F884" i="1"/>
  <c r="P847" i="1"/>
  <c r="F2265" i="1"/>
  <c r="U1649" i="3"/>
  <c r="F770" i="1"/>
  <c r="F566" i="3"/>
  <c r="F552" i="1"/>
  <c r="F408" i="3"/>
  <c r="F1129" i="3"/>
  <c r="F1543" i="1"/>
  <c r="V2534" i="3"/>
  <c r="V2414" i="3"/>
  <c r="G1873" i="1"/>
  <c r="G1369" i="3"/>
  <c r="H1046" i="3"/>
  <c r="H1430" i="1"/>
  <c r="H610" i="3"/>
  <c r="H829" i="1"/>
  <c r="L1567" i="3"/>
  <c r="L2146" i="1"/>
  <c r="N446" i="3"/>
  <c r="N605" i="1"/>
  <c r="N2566" i="3"/>
  <c r="N3520" i="1"/>
  <c r="AC2566" i="3" s="1"/>
  <c r="E2366" i="3"/>
  <c r="E3245" i="1"/>
  <c r="E939" i="1"/>
  <c r="E690" i="3"/>
  <c r="E1206" i="3"/>
  <c r="E1650" i="1"/>
  <c r="E2206" i="3"/>
  <c r="E3025" i="1"/>
  <c r="G1405" i="3"/>
  <c r="G1444" i="3" s="1"/>
  <c r="D2368" i="3"/>
  <c r="D3247" i="1"/>
  <c r="D1489" i="1"/>
  <c r="D1090" i="3"/>
  <c r="P1452" i="1"/>
  <c r="AE536" i="3"/>
  <c r="D2170" i="3"/>
  <c r="D2974" i="1"/>
  <c r="P2937" i="1"/>
  <c r="X94" i="4"/>
  <c r="M169" i="1"/>
  <c r="M130" i="3"/>
  <c r="M488" i="3"/>
  <c r="M662" i="1"/>
  <c r="AB654" i="3"/>
  <c r="M650" i="3"/>
  <c r="M884" i="1"/>
  <c r="I3301" i="1"/>
  <c r="I2407" i="3"/>
  <c r="X54" i="4"/>
  <c r="H2204" i="1"/>
  <c r="H1610" i="3"/>
  <c r="H2288" i="3"/>
  <c r="H3137" i="1"/>
  <c r="N2204" i="1"/>
  <c r="N1610" i="3"/>
  <c r="N849" i="3"/>
  <c r="N1158" i="1"/>
  <c r="E2768" i="3"/>
  <c r="E3797" i="1"/>
  <c r="E3804" i="1" s="1"/>
  <c r="O1249" i="3"/>
  <c r="O1708" i="1"/>
  <c r="O3875" i="1"/>
  <c r="L1324" i="1"/>
  <c r="L970" i="3"/>
  <c r="AT966" i="3" s="1"/>
  <c r="L169" i="3"/>
  <c r="L223" i="1"/>
  <c r="L1168" i="3"/>
  <c r="L1597" i="1"/>
  <c r="J1650" i="1"/>
  <c r="J1206" i="3"/>
  <c r="J2917" i="1"/>
  <c r="Y2128" i="3" s="1"/>
  <c r="J2128" i="3"/>
  <c r="K846" i="3"/>
  <c r="K1155" i="1"/>
  <c r="K2807" i="1"/>
  <c r="Z2048" i="3" s="1"/>
  <c r="K2048" i="3"/>
  <c r="O1269" i="1"/>
  <c r="O930" i="3"/>
  <c r="O1808" i="3"/>
  <c r="O2477" i="1"/>
  <c r="O2484" i="1" s="1"/>
  <c r="F2534" i="1"/>
  <c r="F1850" i="3"/>
  <c r="F3883" i="1"/>
  <c r="F57" i="1"/>
  <c r="F64" i="1" s="1"/>
  <c r="F3860" i="1"/>
  <c r="G888" i="3"/>
  <c r="G1212" i="1"/>
  <c r="G1770" i="3"/>
  <c r="G2424" i="1"/>
  <c r="G2421" i="1"/>
  <c r="G1767" i="3"/>
  <c r="H408" i="3"/>
  <c r="H552" i="1"/>
  <c r="L1764" i="1"/>
  <c r="L1290" i="3"/>
  <c r="N2586" i="1"/>
  <c r="AC1887" i="3" s="1"/>
  <c r="N1887" i="3"/>
  <c r="N3832" i="1"/>
  <c r="N3797" i="1"/>
  <c r="N3804" i="1" s="1"/>
  <c r="N2768" i="3"/>
  <c r="E3685" i="1"/>
  <c r="E2686" i="3"/>
  <c r="E1926" i="3"/>
  <c r="E2640" i="1"/>
  <c r="T414" i="3"/>
  <c r="T53" i="4"/>
  <c r="AE1456" i="3"/>
  <c r="E2567" i="3"/>
  <c r="E3521" i="1"/>
  <c r="J1406" i="3"/>
  <c r="J1925" i="1"/>
  <c r="M929" i="3"/>
  <c r="M1268" i="1"/>
  <c r="O1530" i="3"/>
  <c r="O2094" i="1"/>
  <c r="L1129" i="3"/>
  <c r="L1543" i="1"/>
  <c r="J3466" i="1"/>
  <c r="Y2527" i="3" s="1"/>
  <c r="J2527" i="3"/>
  <c r="J606" i="3"/>
  <c r="J825" i="1"/>
  <c r="Y56" i="4"/>
  <c r="O1378" i="1"/>
  <c r="O1009" i="3"/>
  <c r="F2695" i="1"/>
  <c r="F1966" i="3"/>
  <c r="N809" i="3"/>
  <c r="N1103" i="1"/>
  <c r="N1434" i="1"/>
  <c r="N1050" i="3"/>
  <c r="I3136" i="1"/>
  <c r="I2287" i="3"/>
  <c r="D993" i="1"/>
  <c r="D729" i="3"/>
  <c r="J1649" i="3"/>
  <c r="J2258" i="1"/>
  <c r="J2686" i="3"/>
  <c r="J3685" i="1"/>
  <c r="Y2686" i="3" s="1"/>
  <c r="J1006" i="3"/>
  <c r="J1375" i="1"/>
  <c r="J1809" i="3"/>
  <c r="J2478" i="1"/>
  <c r="J2485" i="1" s="1"/>
  <c r="K3838" i="1"/>
  <c r="K2247" i="3"/>
  <c r="K3081" i="1"/>
  <c r="Z2247" i="3" s="1"/>
  <c r="K3742" i="1"/>
  <c r="Z2728" i="3" s="1"/>
  <c r="AG2729" i="3"/>
  <c r="AD974" i="3"/>
  <c r="O967" i="3"/>
  <c r="O1321" i="1"/>
  <c r="O771" i="1"/>
  <c r="O567" i="3"/>
  <c r="O3837" i="1"/>
  <c r="O168" i="1"/>
  <c r="O129" i="3"/>
  <c r="O3248" i="1"/>
  <c r="AD2369" i="3" s="1"/>
  <c r="O2369" i="3"/>
  <c r="U854" i="3"/>
  <c r="G968" i="3"/>
  <c r="G1322" i="1"/>
  <c r="G1329" i="1" s="1"/>
  <c r="G1168" i="3"/>
  <c r="G1597" i="1"/>
  <c r="G278" i="1"/>
  <c r="G209" i="3"/>
  <c r="G728" i="3"/>
  <c r="G992" i="1"/>
  <c r="I2047" i="3"/>
  <c r="I2806" i="1"/>
  <c r="D2606" i="3"/>
  <c r="D3575" i="1"/>
  <c r="P3538" i="1"/>
  <c r="R2517" i="1"/>
  <c r="P2517" i="1"/>
  <c r="AE458" i="3"/>
  <c r="AE457" i="3"/>
  <c r="D1289" i="3"/>
  <c r="D1763" i="1"/>
  <c r="M1596" i="1"/>
  <c r="M1167" i="3"/>
  <c r="I2770" i="3"/>
  <c r="I3799" i="1"/>
  <c r="I3806" i="1" s="1"/>
  <c r="L1886" i="3"/>
  <c r="L2585" i="1"/>
  <c r="AA1886" i="3" s="1"/>
  <c r="J169" i="3"/>
  <c r="J223" i="1"/>
  <c r="K1128" i="3"/>
  <c r="K1542" i="1"/>
  <c r="G497" i="1"/>
  <c r="G504" i="1" s="1"/>
  <c r="G3867" i="1"/>
  <c r="N1873" i="1"/>
  <c r="N1369" i="3"/>
  <c r="E2526" i="3"/>
  <c r="E3465" i="1"/>
  <c r="K3874" i="1"/>
  <c r="K1707" i="1"/>
  <c r="K1248" i="3"/>
  <c r="K1709" i="1"/>
  <c r="K1250" i="3"/>
  <c r="K3876" i="1"/>
  <c r="AE2298" i="3"/>
  <c r="AE2139" i="3"/>
  <c r="AA374" i="3"/>
  <c r="AA53" i="4"/>
  <c r="L2609" i="3"/>
  <c r="L3578" i="1"/>
  <c r="AA2609" i="3" s="1"/>
  <c r="K939" i="1"/>
  <c r="K690" i="3"/>
  <c r="M3468" i="1"/>
  <c r="AB2529" i="3" s="1"/>
  <c r="M2529" i="3"/>
  <c r="M2369" i="3"/>
  <c r="M3248" i="1"/>
  <c r="AB2369" i="3" s="1"/>
  <c r="I2312" i="1"/>
  <c r="I1688" i="3"/>
  <c r="D168" i="1"/>
  <c r="D129" i="3"/>
  <c r="D1928" i="3"/>
  <c r="D2642" i="1"/>
  <c r="D969" i="3"/>
  <c r="D1323" i="1"/>
  <c r="AE2737" i="3"/>
  <c r="S1494" i="3"/>
  <c r="AE1495" i="3"/>
  <c r="L3080" i="1"/>
  <c r="AA2246" i="3" s="1"/>
  <c r="L2246" i="3"/>
  <c r="L2643" i="1"/>
  <c r="AA1929" i="3" s="1"/>
  <c r="L1929" i="3"/>
  <c r="J1929" i="3"/>
  <c r="J2643" i="1"/>
  <c r="Y1929" i="3" s="1"/>
  <c r="K882" i="1"/>
  <c r="K648" i="3"/>
  <c r="K1324" i="1"/>
  <c r="K970" i="3"/>
  <c r="K167" i="1"/>
  <c r="K128" i="3"/>
  <c r="K2203" i="1"/>
  <c r="K1609" i="3"/>
  <c r="O3190" i="1"/>
  <c r="AD2326" i="3" s="1"/>
  <c r="O2326" i="3"/>
  <c r="O2007" i="3"/>
  <c r="O2751" i="1"/>
  <c r="AD2007" i="3" s="1"/>
  <c r="O1433" i="1"/>
  <c r="O1049" i="3"/>
  <c r="F1431" i="1"/>
  <c r="F1047" i="3"/>
  <c r="F487" i="3"/>
  <c r="F485" i="3" s="1"/>
  <c r="F524" i="3" s="1"/>
  <c r="F661" i="1"/>
  <c r="G3633" i="1"/>
  <c r="G2649" i="3"/>
  <c r="G2608" i="3"/>
  <c r="G3577" i="1"/>
  <c r="G3853" i="1"/>
  <c r="V136" i="4"/>
  <c r="G1566" i="3"/>
  <c r="G2145" i="1"/>
  <c r="H2311" i="1"/>
  <c r="H1687" i="3"/>
  <c r="H3832" i="1"/>
  <c r="AA97" i="4"/>
  <c r="N1808" i="3"/>
  <c r="N2477" i="1"/>
  <c r="N2484" i="1" s="1"/>
  <c r="N1089" i="3"/>
  <c r="N1488" i="1"/>
  <c r="E3816" i="1"/>
  <c r="E3082" i="1"/>
  <c r="E2248" i="3"/>
  <c r="D3839" i="1"/>
  <c r="R3507" i="1"/>
  <c r="P3507" i="1"/>
  <c r="D2248" i="3"/>
  <c r="D3082" i="1"/>
  <c r="D2250" i="3"/>
  <c r="D3084" i="1"/>
  <c r="P3047" i="1"/>
  <c r="R1362" i="1"/>
  <c r="P1362" i="1"/>
  <c r="D3355" i="1"/>
  <c r="D2446" i="3"/>
  <c r="P3318" i="1"/>
  <c r="M1407" i="3"/>
  <c r="M1926" i="1"/>
  <c r="D1925" i="1"/>
  <c r="P1888" i="1"/>
  <c r="M887" i="3"/>
  <c r="M1211" i="1"/>
  <c r="AA42" i="1"/>
  <c r="M3" i="1"/>
  <c r="M3817" i="1" s="1"/>
  <c r="I773" i="1"/>
  <c r="I569" i="3"/>
  <c r="I570" i="3"/>
  <c r="I774" i="1"/>
  <c r="L3798" i="1"/>
  <c r="L3805" i="1" s="1"/>
  <c r="L2769" i="3"/>
  <c r="L2808" i="1"/>
  <c r="AA2049" i="3" s="1"/>
  <c r="L2049" i="3"/>
  <c r="V1374" i="3"/>
  <c r="O2169" i="3"/>
  <c r="O2973" i="1"/>
  <c r="AD2169" i="3" s="1"/>
  <c r="G1126" i="3"/>
  <c r="G1540" i="1"/>
  <c r="E442" i="1"/>
  <c r="E449" i="1" s="1"/>
  <c r="E328" i="3"/>
  <c r="E326" i="3"/>
  <c r="E440" i="1"/>
  <c r="E447" i="1" s="1"/>
  <c r="I3686" i="1"/>
  <c r="I2687" i="3"/>
  <c r="AE698" i="3"/>
  <c r="S854" i="3"/>
  <c r="AE856" i="3"/>
  <c r="K3522" i="1"/>
  <c r="Z2568" i="3" s="1"/>
  <c r="K2568" i="3"/>
  <c r="M2203" i="1"/>
  <c r="M1609" i="3"/>
  <c r="M1886" i="3"/>
  <c r="M2585" i="1"/>
  <c r="AB1886" i="3" s="1"/>
  <c r="W3817" i="1"/>
  <c r="I3829" i="1"/>
  <c r="M690" i="3"/>
  <c r="M939" i="1"/>
  <c r="M529" i="3"/>
  <c r="M718" i="1"/>
  <c r="I967" i="3"/>
  <c r="I1321" i="1"/>
  <c r="I3246" i="1"/>
  <c r="I2367" i="3"/>
  <c r="L2449" i="3"/>
  <c r="L3358" i="1"/>
  <c r="AA2449" i="3" s="1"/>
  <c r="L3136" i="1"/>
  <c r="AA2287" i="3" s="1"/>
  <c r="L2287" i="3"/>
  <c r="L2916" i="1"/>
  <c r="AA2127" i="3" s="1"/>
  <c r="L2127" i="3"/>
  <c r="L2477" i="1"/>
  <c r="L2484" i="1" s="1"/>
  <c r="L1808" i="3"/>
  <c r="J2007" i="3"/>
  <c r="J2751" i="1"/>
  <c r="Y2007" i="3" s="1"/>
  <c r="J806" i="3"/>
  <c r="J1100" i="1"/>
  <c r="J2729" i="3"/>
  <c r="J3743" i="1"/>
  <c r="Y2729" i="3" s="1"/>
  <c r="K3828" i="1"/>
  <c r="K221" i="1"/>
  <c r="K167" i="3"/>
  <c r="K1104" i="1"/>
  <c r="K810" i="3"/>
  <c r="O2448" i="3"/>
  <c r="O3357" i="1"/>
  <c r="AD2448" i="3" s="1"/>
  <c r="O3081" i="1"/>
  <c r="AD2247" i="3" s="1"/>
  <c r="O2247" i="3"/>
  <c r="O808" i="3"/>
  <c r="O1102" i="1"/>
  <c r="O661" i="1"/>
  <c r="O487" i="3"/>
  <c r="O3413" i="1"/>
  <c r="AD2489" i="3" s="1"/>
  <c r="O2489" i="3"/>
  <c r="O3414" i="1"/>
  <c r="AD2490" i="3" s="1"/>
  <c r="O2490" i="3"/>
  <c r="F826" i="1"/>
  <c r="F607" i="3"/>
  <c r="F1818" i="1"/>
  <c r="F1329" i="3"/>
  <c r="U1334" i="3"/>
  <c r="G290" i="3"/>
  <c r="G389" i="1"/>
  <c r="G396" i="1" s="1"/>
  <c r="H726" i="3"/>
  <c r="H990" i="1"/>
  <c r="H1818" i="1"/>
  <c r="H1329" i="3"/>
  <c r="H1327" i="3"/>
  <c r="H1816" i="1"/>
  <c r="H1102" i="1"/>
  <c r="H808" i="3"/>
  <c r="AC934" i="3"/>
  <c r="N2917" i="1"/>
  <c r="AC2128" i="3" s="1"/>
  <c r="N2128" i="3"/>
  <c r="N1966" i="3"/>
  <c r="N2695" i="1"/>
  <c r="AC1966" i="3" s="1"/>
  <c r="AC1694" i="3"/>
  <c r="N1599" i="1"/>
  <c r="N1170" i="3"/>
  <c r="E2289" i="3"/>
  <c r="E3138" i="1"/>
  <c r="E285" i="1"/>
  <c r="I449" i="3"/>
  <c r="I608" i="1"/>
  <c r="X2654" i="3"/>
  <c r="D2860" i="1"/>
  <c r="D2086" i="3"/>
  <c r="P2823" i="1"/>
  <c r="D330" i="3"/>
  <c r="D444" i="1"/>
  <c r="P407" i="1"/>
  <c r="R2572" i="1"/>
  <c r="P2572" i="1"/>
  <c r="R2792" i="1"/>
  <c r="P2792" i="1"/>
  <c r="D2046" i="3"/>
  <c r="D2805" i="1"/>
  <c r="P2768" i="1"/>
  <c r="AE2059" i="3"/>
  <c r="D2099" i="1"/>
  <c r="L3836" i="1"/>
  <c r="L289" i="3"/>
  <c r="L388" i="1"/>
  <c r="L395" i="1" s="1"/>
  <c r="L448" i="3"/>
  <c r="L607" i="1"/>
  <c r="L3740" i="1"/>
  <c r="AA2726" i="3" s="1"/>
  <c r="L2726" i="3"/>
  <c r="J3814" i="1"/>
  <c r="J497" i="1"/>
  <c r="J368" i="3"/>
  <c r="J3867" i="1"/>
  <c r="Y454" i="3"/>
  <c r="J1086" i="3"/>
  <c r="J1485" i="1"/>
  <c r="K2366" i="1"/>
  <c r="K1727" i="3"/>
  <c r="K114" i="1"/>
  <c r="K90" i="3"/>
  <c r="O884" i="1"/>
  <c r="O650" i="3"/>
  <c r="O3796" i="1"/>
  <c r="O3803" i="1" s="1"/>
  <c r="O2767" i="3"/>
  <c r="F2089" i="3"/>
  <c r="F2863" i="1"/>
  <c r="F86" i="3"/>
  <c r="F110" i="1"/>
  <c r="F497" i="1"/>
  <c r="F504" i="1" s="1"/>
  <c r="F3867" i="1"/>
  <c r="G3524" i="1"/>
  <c r="G2570" i="3"/>
  <c r="G168" i="1"/>
  <c r="G129" i="3"/>
  <c r="G3861" i="1"/>
  <c r="I939" i="1"/>
  <c r="I690" i="3"/>
  <c r="I1970" i="3"/>
  <c r="I2699" i="1"/>
  <c r="X1974" i="3"/>
  <c r="I2534" i="1"/>
  <c r="I1850" i="3"/>
  <c r="I3883" i="1"/>
  <c r="AE2657" i="3"/>
  <c r="D2210" i="3"/>
  <c r="D3029" i="1"/>
  <c r="P2992" i="1"/>
  <c r="D1327" i="3"/>
  <c r="D1816" i="1"/>
  <c r="D1326" i="3"/>
  <c r="D1815" i="1"/>
  <c r="P1778" i="1"/>
  <c r="D774" i="1"/>
  <c r="D570" i="3"/>
  <c r="P737" i="1"/>
  <c r="D498" i="1"/>
  <c r="D369" i="3"/>
  <c r="D3868" i="1"/>
  <c r="M2092" i="1"/>
  <c r="M1528" i="3"/>
  <c r="E609" i="3"/>
  <c r="E828" i="1"/>
  <c r="E829" i="1"/>
  <c r="E610" i="3"/>
  <c r="M825" i="1"/>
  <c r="M606" i="3"/>
  <c r="M3839" i="1"/>
  <c r="F1286" i="3"/>
  <c r="F1760" i="1"/>
  <c r="K772" i="1"/>
  <c r="K568" i="3"/>
  <c r="K526" i="3"/>
  <c r="K715" i="1"/>
  <c r="O406" i="3"/>
  <c r="O550" i="1"/>
  <c r="O554" i="1"/>
  <c r="O410" i="3"/>
  <c r="F3412" i="1"/>
  <c r="F2488" i="3"/>
  <c r="G2585" i="1"/>
  <c r="G1886" i="3"/>
  <c r="H2770" i="3"/>
  <c r="H3799" i="1"/>
  <c r="H3806" i="1" s="1"/>
  <c r="H2169" i="3"/>
  <c r="H2973" i="1"/>
  <c r="D2698" i="1"/>
  <c r="D1969" i="3"/>
  <c r="E3842" i="1"/>
  <c r="M330" i="3"/>
  <c r="M444" i="1"/>
  <c r="M451" i="1" s="1"/>
  <c r="M2289" i="3"/>
  <c r="M3138" i="1"/>
  <c r="AB2289" i="3" s="1"/>
  <c r="M2916" i="1"/>
  <c r="AB2127" i="3" s="1"/>
  <c r="M2127" i="3"/>
  <c r="M2475" i="1"/>
  <c r="M2482" i="1" s="1"/>
  <c r="M1806" i="3"/>
  <c r="I2530" i="3"/>
  <c r="I3469" i="1"/>
  <c r="I248" i="3"/>
  <c r="I332" i="1"/>
  <c r="N3843" i="1"/>
  <c r="Z1414" i="3"/>
  <c r="AE1059" i="3"/>
  <c r="R2352" i="1"/>
  <c r="P2352" i="1"/>
  <c r="D3194" i="1"/>
  <c r="D2330" i="3"/>
  <c r="P3157" i="1"/>
  <c r="D888" i="3"/>
  <c r="D1212" i="1"/>
  <c r="L3849" i="1"/>
  <c r="J249" i="3"/>
  <c r="J333" i="1"/>
  <c r="J719" i="1"/>
  <c r="J530" i="3"/>
  <c r="J1729" i="3"/>
  <c r="J2368" i="1"/>
  <c r="J990" i="1"/>
  <c r="J726" i="3"/>
  <c r="J2587" i="1"/>
  <c r="Y1888" i="3" s="1"/>
  <c r="J1888" i="3"/>
  <c r="J3829" i="1"/>
  <c r="J59" i="1"/>
  <c r="J50" i="3"/>
  <c r="J3862" i="1"/>
  <c r="J2246" i="3"/>
  <c r="J3080" i="1"/>
  <c r="Y2246" i="3" s="1"/>
  <c r="Z734" i="3"/>
  <c r="Y3817" i="1"/>
  <c r="K1269" i="1"/>
  <c r="K930" i="3"/>
  <c r="O3577" i="1"/>
  <c r="AD2608" i="3" s="1"/>
  <c r="O2608" i="3"/>
  <c r="O1158" i="1"/>
  <c r="O849" i="3"/>
  <c r="F568" i="3"/>
  <c r="F772" i="1"/>
  <c r="G3467" i="1"/>
  <c r="G2528" i="3"/>
  <c r="G1872" i="1"/>
  <c r="G1368" i="3"/>
  <c r="W1774" i="3"/>
  <c r="H1050" i="3"/>
  <c r="H1434" i="1"/>
  <c r="H689" i="3"/>
  <c r="H938" i="1"/>
  <c r="L1568" i="3"/>
  <c r="L2147" i="1"/>
  <c r="N3410" i="1"/>
  <c r="AC2486" i="3" s="1"/>
  <c r="N2486" i="3"/>
  <c r="N3193" i="1"/>
  <c r="AC2329" i="3" s="1"/>
  <c r="N2329" i="3"/>
  <c r="N608" i="1"/>
  <c r="N449" i="3"/>
  <c r="T694" i="3"/>
  <c r="E1653" i="1"/>
  <c r="E1209" i="3"/>
  <c r="S2374" i="3"/>
  <c r="AE2375" i="3"/>
  <c r="AE778" i="3"/>
  <c r="S1094" i="3"/>
  <c r="D1654" i="1"/>
  <c r="D1210" i="3"/>
  <c r="AE538" i="3"/>
  <c r="M1570" i="3"/>
  <c r="M2149" i="1"/>
  <c r="M165" i="1"/>
  <c r="M126" i="3"/>
  <c r="M1100" i="1"/>
  <c r="M806" i="3"/>
  <c r="M661" i="1"/>
  <c r="M487" i="3"/>
  <c r="M882" i="1"/>
  <c r="M648" i="3"/>
  <c r="M170" i="3"/>
  <c r="M224" i="1"/>
  <c r="I168" i="1"/>
  <c r="I129" i="3"/>
  <c r="I2569" i="3"/>
  <c r="I3523" i="1"/>
  <c r="X56" i="4"/>
  <c r="AD1294" i="3"/>
  <c r="H767" i="3"/>
  <c r="H1046" i="1"/>
  <c r="H1647" i="3"/>
  <c r="H2256" i="1"/>
  <c r="N2649" i="3"/>
  <c r="N3633" i="1"/>
  <c r="AC2649" i="3" s="1"/>
  <c r="N1156" i="1"/>
  <c r="N847" i="3"/>
  <c r="E3796" i="1"/>
  <c r="E3803" i="1" s="1"/>
  <c r="E2767" i="3"/>
  <c r="E888" i="3"/>
  <c r="E1212" i="1"/>
  <c r="H2091" i="1"/>
  <c r="H1527" i="3"/>
  <c r="M2567" i="3"/>
  <c r="M3521" i="1"/>
  <c r="AB2567" i="3" s="1"/>
  <c r="M3080" i="1"/>
  <c r="AB2246" i="3" s="1"/>
  <c r="M2246" i="3"/>
  <c r="L882" i="1"/>
  <c r="L648" i="3"/>
  <c r="L441" i="1"/>
  <c r="L448" i="1" s="1"/>
  <c r="L327" i="3"/>
  <c r="L3686" i="1"/>
  <c r="AA2687" i="3" s="1"/>
  <c r="L2687" i="3"/>
  <c r="J1211" i="1"/>
  <c r="J887" i="3"/>
  <c r="K1156" i="1"/>
  <c r="K847" i="3"/>
  <c r="K2049" i="3"/>
  <c r="K2808" i="1"/>
  <c r="Z2049" i="3" s="1"/>
  <c r="O169" i="3"/>
  <c r="O223" i="1"/>
  <c r="O448" i="3"/>
  <c r="O607" i="1"/>
  <c r="O1968" i="3"/>
  <c r="O2697" i="1"/>
  <c r="AD1968" i="3" s="1"/>
  <c r="AD1214" i="3"/>
  <c r="U136" i="4"/>
  <c r="F288" i="3"/>
  <c r="F387" i="1"/>
  <c r="F394" i="1" s="1"/>
  <c r="F1207" i="3"/>
  <c r="F1651" i="1"/>
  <c r="F1169" i="3"/>
  <c r="F1598" i="1"/>
  <c r="F1595" i="1"/>
  <c r="F1166" i="3"/>
  <c r="T42" i="1"/>
  <c r="F3" i="1"/>
  <c r="F3817" i="1" s="1"/>
  <c r="V814" i="3"/>
  <c r="V894" i="3"/>
  <c r="V1774" i="3"/>
  <c r="H368" i="3"/>
  <c r="H497" i="1"/>
  <c r="H3867" i="1"/>
  <c r="W2534" i="3"/>
  <c r="H554" i="1"/>
  <c r="H410" i="3"/>
  <c r="H551" i="1"/>
  <c r="H407" i="3"/>
  <c r="H3829" i="1"/>
  <c r="H3828" i="1"/>
  <c r="N3741" i="1"/>
  <c r="AC2727" i="3" s="1"/>
  <c r="AJ2728" i="3"/>
  <c r="N2587" i="1"/>
  <c r="AC1888" i="3" s="1"/>
  <c r="N1888" i="3"/>
  <c r="N2588" i="1"/>
  <c r="AC1889" i="3" s="1"/>
  <c r="N1889" i="3"/>
  <c r="AC574" i="3"/>
  <c r="N10" i="1"/>
  <c r="AC13" i="3"/>
  <c r="AC54" i="3"/>
  <c r="AC13" i="4"/>
  <c r="E2477" i="1"/>
  <c r="E2484" i="1" s="1"/>
  <c r="E1808" i="3"/>
  <c r="E2310" i="1"/>
  <c r="P2273" i="1"/>
  <c r="E553" i="1"/>
  <c r="E409" i="3"/>
  <c r="E3868" i="1"/>
  <c r="E3522" i="1"/>
  <c r="E2568" i="3"/>
  <c r="M927" i="3"/>
  <c r="M1266" i="1"/>
  <c r="I389" i="1"/>
  <c r="I396" i="1" s="1"/>
  <c r="I290" i="3"/>
  <c r="O1528" i="3"/>
  <c r="O2092" i="1"/>
  <c r="O1527" i="3"/>
  <c r="O2091" i="1"/>
  <c r="J2530" i="3"/>
  <c r="J3469" i="1"/>
  <c r="Y2530" i="3" s="1"/>
  <c r="Y55" i="4"/>
  <c r="J610" i="3"/>
  <c r="J829" i="1"/>
  <c r="O1048" i="1"/>
  <c r="O769" i="3"/>
  <c r="O1375" i="1"/>
  <c r="O1006" i="3"/>
  <c r="V534" i="3"/>
  <c r="H387" i="1"/>
  <c r="H394" i="1" s="1"/>
  <c r="H288" i="3"/>
  <c r="N807" i="3"/>
  <c r="N1101" i="1"/>
  <c r="E2128" i="3"/>
  <c r="E2917" i="1"/>
  <c r="D2154" i="1"/>
  <c r="L275" i="1"/>
  <c r="L206" i="3"/>
  <c r="J1650" i="3"/>
  <c r="J2259" i="1"/>
  <c r="J1007" i="3"/>
  <c r="J1376" i="1"/>
  <c r="K2919" i="1"/>
  <c r="Z2130" i="3" s="1"/>
  <c r="K2130" i="3"/>
  <c r="K826" i="1"/>
  <c r="K607" i="3"/>
  <c r="O568" i="3"/>
  <c r="O772" i="1"/>
  <c r="O11" i="1"/>
  <c r="O13" i="1" s="1"/>
  <c r="O566" i="3"/>
  <c r="O770" i="1"/>
  <c r="AD54" i="4"/>
  <c r="O3829" i="1"/>
  <c r="O2688" i="3"/>
  <c r="O3687" i="1"/>
  <c r="AD2688" i="3" s="1"/>
  <c r="F2588" i="1"/>
  <c r="F1889" i="3"/>
  <c r="V214" i="3"/>
  <c r="AE215" i="3"/>
  <c r="G991" i="1"/>
  <c r="G727" i="3"/>
  <c r="I2864" i="1"/>
  <c r="I2090" i="3"/>
  <c r="AE1616" i="3"/>
  <c r="AE1856" i="3"/>
  <c r="S134" i="4"/>
  <c r="D250" i="3"/>
  <c r="D334" i="1"/>
  <c r="P297" i="1"/>
  <c r="D249" i="3"/>
  <c r="D333" i="1"/>
  <c r="D1167" i="3"/>
  <c r="D1596" i="1"/>
  <c r="AE419" i="3"/>
  <c r="M2038" i="1"/>
  <c r="M1489" i="3"/>
  <c r="S1294" i="3"/>
  <c r="L3468" i="1"/>
  <c r="AA2529" i="3" s="1"/>
  <c r="L2529" i="3"/>
  <c r="L3466" i="1"/>
  <c r="AA2527" i="3" s="1"/>
  <c r="L2527" i="3"/>
  <c r="J224" i="1"/>
  <c r="J170" i="3"/>
  <c r="O3632" i="1"/>
  <c r="AD2648" i="3" s="1"/>
  <c r="O2648" i="3"/>
  <c r="F1726" i="3"/>
  <c r="F2365" i="1"/>
  <c r="G498" i="1"/>
  <c r="G505" i="1" s="1"/>
  <c r="G3868" i="1"/>
  <c r="H3304" i="1"/>
  <c r="H2410" i="3"/>
  <c r="N1322" i="1"/>
  <c r="N968" i="3"/>
  <c r="Y1374" i="3"/>
  <c r="AE2138" i="3"/>
  <c r="I527" i="3"/>
  <c r="I716" i="1"/>
  <c r="AE1655" i="3"/>
  <c r="X1654" i="3"/>
  <c r="S2694" i="3"/>
  <c r="AE2695" i="3"/>
  <c r="D1129" i="3"/>
  <c r="D1543" i="1"/>
  <c r="O1984" i="1"/>
  <c r="O1450" i="3"/>
  <c r="L2407" i="3"/>
  <c r="L3301" i="1"/>
  <c r="AA2407" i="3" s="1"/>
  <c r="AA1014" i="3"/>
  <c r="J278" i="1"/>
  <c r="J209" i="3"/>
  <c r="J3300" i="1"/>
  <c r="Y2406" i="3" s="1"/>
  <c r="Y2405" i="3" s="1"/>
  <c r="J2406" i="3"/>
  <c r="Z774" i="3"/>
  <c r="O3192" i="1"/>
  <c r="AD2328" i="3" s="1"/>
  <c r="O2328" i="3"/>
  <c r="AD134" i="4"/>
  <c r="O1048" i="3"/>
  <c r="O1432" i="1"/>
  <c r="F991" i="1"/>
  <c r="F727" i="3"/>
  <c r="F2751" i="1"/>
  <c r="F2007" i="3"/>
  <c r="F2475" i="1"/>
  <c r="F2482" i="1" s="1"/>
  <c r="F1806" i="3"/>
  <c r="F1434" i="1"/>
  <c r="F1050" i="3"/>
  <c r="U2134" i="3"/>
  <c r="G3575" i="1"/>
  <c r="G2606" i="3"/>
  <c r="H2487" i="3"/>
  <c r="H3411" i="1"/>
  <c r="H2313" i="1"/>
  <c r="H1689" i="3"/>
  <c r="H168" i="1"/>
  <c r="H129" i="3"/>
  <c r="H2366" i="1"/>
  <c r="H1727" i="3"/>
  <c r="N368" i="3"/>
  <c r="N497" i="1"/>
  <c r="N3867" i="1"/>
  <c r="N1650" i="3"/>
  <c r="N2259" i="1"/>
  <c r="N1487" i="1"/>
  <c r="N1088" i="3"/>
  <c r="E2534" i="1"/>
  <c r="E1850" i="3"/>
  <c r="E3883" i="1"/>
  <c r="E3081" i="1"/>
  <c r="E2247" i="3"/>
  <c r="N1447" i="3"/>
  <c r="N1981" i="1"/>
  <c r="D2568" i="3"/>
  <c r="D3522" i="1"/>
  <c r="D3081" i="1"/>
  <c r="D2247" i="3"/>
  <c r="AE2418" i="3"/>
  <c r="D3358" i="1"/>
  <c r="D2449" i="3"/>
  <c r="AE2457" i="3"/>
  <c r="AB734" i="3"/>
  <c r="M567" i="3"/>
  <c r="M771" i="1"/>
  <c r="M250" i="3"/>
  <c r="M334" i="1"/>
  <c r="AB17" i="4"/>
  <c r="AB17" i="3"/>
  <c r="X494" i="3"/>
  <c r="F2094" i="1"/>
  <c r="F1530" i="3"/>
  <c r="H1489" i="1"/>
  <c r="H1090" i="3"/>
  <c r="H2589" i="1"/>
  <c r="H1890" i="3"/>
  <c r="H2649" i="3"/>
  <c r="H3633" i="1"/>
  <c r="L1927" i="1"/>
  <c r="L1408" i="3"/>
  <c r="N938" i="1"/>
  <c r="N689" i="3"/>
  <c r="N275" i="1"/>
  <c r="N206" i="3"/>
  <c r="N443" i="1"/>
  <c r="N450" i="1" s="1"/>
  <c r="N329" i="3"/>
  <c r="N170" i="3"/>
  <c r="N224" i="1"/>
  <c r="E1090" i="3"/>
  <c r="E1489" i="1"/>
  <c r="T2614" i="3"/>
  <c r="E3579" i="1"/>
  <c r="E2610" i="3"/>
  <c r="E3843" i="1"/>
  <c r="E566" i="3"/>
  <c r="E770" i="1"/>
  <c r="W1414" i="3"/>
  <c r="M1127" i="3"/>
  <c r="M1541" i="1"/>
  <c r="M2166" i="3"/>
  <c r="M2970" i="1"/>
  <c r="AB2166" i="3" s="1"/>
  <c r="I1569" i="3"/>
  <c r="I2148" i="1"/>
  <c r="J1488" i="3"/>
  <c r="J2037" i="1"/>
  <c r="AA574" i="3"/>
  <c r="L10" i="1"/>
  <c r="AA13" i="4"/>
  <c r="AA54" i="3"/>
  <c r="J2486" i="3"/>
  <c r="J3410" i="1"/>
  <c r="Y2486" i="3" s="1"/>
  <c r="J883" i="1"/>
  <c r="J649" i="3"/>
  <c r="J3849" i="1"/>
  <c r="Y135" i="4"/>
  <c r="K552" i="1"/>
  <c r="K408" i="3"/>
  <c r="K3688" i="1"/>
  <c r="Z2689" i="3" s="1"/>
  <c r="K2689" i="3"/>
  <c r="Z1654" i="3"/>
  <c r="O718" i="1"/>
  <c r="O529" i="3"/>
  <c r="O2366" i="1"/>
  <c r="O1727" i="3"/>
  <c r="O2730" i="3"/>
  <c r="O3744" i="1"/>
  <c r="AD2730" i="3" s="1"/>
  <c r="F2208" i="3"/>
  <c r="F3027" i="1"/>
  <c r="F2406" i="3"/>
  <c r="F3300" i="1"/>
  <c r="U454" i="3"/>
  <c r="G3797" i="1"/>
  <c r="G3804" i="1" s="1"/>
  <c r="G2768" i="3"/>
  <c r="H1596" i="1"/>
  <c r="H1167" i="3"/>
  <c r="L2092" i="1"/>
  <c r="L1528" i="3"/>
  <c r="L1530" i="3"/>
  <c r="L2094" i="1"/>
  <c r="AC134" i="4"/>
  <c r="T54" i="3"/>
  <c r="T17" i="4"/>
  <c r="AE59" i="3"/>
  <c r="T2094" i="3"/>
  <c r="E2808" i="1"/>
  <c r="E2049" i="3"/>
  <c r="H3874" i="1"/>
  <c r="H1248" i="3"/>
  <c r="H1707" i="1"/>
  <c r="W97" i="4"/>
  <c r="E2255" i="1"/>
  <c r="P2218" i="1"/>
  <c r="E528" i="3"/>
  <c r="E717" i="1"/>
  <c r="G3835" i="1"/>
  <c r="AE655" i="3"/>
  <c r="V654" i="3"/>
  <c r="G883" i="1"/>
  <c r="G649" i="3"/>
  <c r="G3815" i="1"/>
  <c r="G3845" i="1"/>
  <c r="H2156" i="1"/>
  <c r="W1570" i="3"/>
  <c r="I938" i="1"/>
  <c r="I689" i="3"/>
  <c r="D2649" i="3"/>
  <c r="D3633" i="1"/>
  <c r="R3012" i="1"/>
  <c r="P3012" i="1"/>
  <c r="D497" i="1"/>
  <c r="D368" i="3"/>
  <c r="D3867" i="1"/>
  <c r="D370" i="3"/>
  <c r="D499" i="1"/>
  <c r="P462" i="1"/>
  <c r="D3869" i="1"/>
  <c r="M1530" i="3"/>
  <c r="M2094" i="1"/>
  <c r="M609" i="3"/>
  <c r="M828" i="1"/>
  <c r="X654" i="3"/>
  <c r="L3246" i="1"/>
  <c r="AA2367" i="3" s="1"/>
  <c r="L2367" i="3"/>
  <c r="L167" i="1"/>
  <c r="L128" i="3"/>
  <c r="J3194" i="1"/>
  <c r="Y2330" i="3" s="1"/>
  <c r="J2330" i="3"/>
  <c r="Z574" i="3"/>
  <c r="K719" i="1"/>
  <c r="K530" i="3"/>
  <c r="U2494" i="3"/>
  <c r="G1887" i="3"/>
  <c r="G2586" i="1"/>
  <c r="W2174" i="3"/>
  <c r="E3300" i="1"/>
  <c r="E2406" i="3"/>
  <c r="AC1574" i="3"/>
  <c r="E1709" i="1"/>
  <c r="E1250" i="3"/>
  <c r="E3876" i="1"/>
  <c r="K1208" i="3"/>
  <c r="K1652" i="1"/>
  <c r="M3634" i="1"/>
  <c r="AB2650" i="3" s="1"/>
  <c r="M2650" i="3"/>
  <c r="M2448" i="3"/>
  <c r="M3357" i="1"/>
  <c r="AB2448" i="3" s="1"/>
  <c r="M2918" i="1"/>
  <c r="AB2129" i="3" s="1"/>
  <c r="M2129" i="3"/>
  <c r="M1807" i="3"/>
  <c r="M2476" i="1"/>
  <c r="M2483" i="1" s="1"/>
  <c r="I330" i="1"/>
  <c r="I246" i="3"/>
  <c r="I209" i="3"/>
  <c r="I278" i="1"/>
  <c r="I275" i="1"/>
  <c r="I206" i="3"/>
  <c r="I1169" i="3"/>
  <c r="I1598" i="1"/>
  <c r="I808" i="3"/>
  <c r="I1102" i="1"/>
  <c r="N1246" i="3"/>
  <c r="N1705" i="1"/>
  <c r="N3872" i="1"/>
  <c r="N3845" i="1"/>
  <c r="D2766" i="3"/>
  <c r="D3795" i="1"/>
  <c r="P3758" i="1"/>
  <c r="S2334" i="3"/>
  <c r="AE2335" i="3"/>
  <c r="D889" i="3"/>
  <c r="D1213" i="1"/>
  <c r="D287" i="3"/>
  <c r="D386" i="1"/>
  <c r="M1761" i="1"/>
  <c r="M1287" i="3"/>
  <c r="L2487" i="3"/>
  <c r="L3411" i="1"/>
  <c r="AA2487" i="3" s="1"/>
  <c r="L2328" i="3"/>
  <c r="L3192" i="1"/>
  <c r="AA2328" i="3" s="1"/>
  <c r="L2329" i="3"/>
  <c r="L3193" i="1"/>
  <c r="AA2329" i="3" s="1"/>
  <c r="L3853" i="1"/>
  <c r="L1726" i="3"/>
  <c r="L2365" i="1"/>
  <c r="J2249" i="3"/>
  <c r="J3083" i="1"/>
  <c r="Y2249" i="3" s="1"/>
  <c r="K728" i="3"/>
  <c r="K992" i="1"/>
  <c r="Y42" i="1"/>
  <c r="K3" i="1"/>
  <c r="K3817" i="1" s="1"/>
  <c r="K57" i="1"/>
  <c r="K48" i="3"/>
  <c r="K3860" i="1"/>
  <c r="K608" i="1"/>
  <c r="K449" i="3"/>
  <c r="K2534" i="1"/>
  <c r="Z1850" i="3" s="1"/>
  <c r="K1850" i="3"/>
  <c r="K3883" i="1"/>
  <c r="K443" i="1"/>
  <c r="K450" i="1" s="1"/>
  <c r="K329" i="3"/>
  <c r="O2606" i="3"/>
  <c r="O3575" i="1"/>
  <c r="AD2606" i="3" s="1"/>
  <c r="O2422" i="1"/>
  <c r="O1768" i="3"/>
  <c r="O1609" i="3"/>
  <c r="O2203" i="1"/>
  <c r="O1599" i="1"/>
  <c r="O1170" i="3"/>
  <c r="F880" i="1"/>
  <c r="P843" i="1"/>
  <c r="F2259" i="1"/>
  <c r="F1650" i="3"/>
  <c r="F1645" i="3" s="1"/>
  <c r="F1684" i="3" s="1"/>
  <c r="F771" i="1"/>
  <c r="F567" i="3"/>
  <c r="F1126" i="3"/>
  <c r="F1540" i="1"/>
  <c r="F1928" i="3"/>
  <c r="F2642" i="1"/>
  <c r="O609" i="3"/>
  <c r="O828" i="1"/>
  <c r="O167" i="1"/>
  <c r="O128" i="3"/>
  <c r="O2687" i="3"/>
  <c r="O3686" i="1"/>
  <c r="AD2687" i="3" s="1"/>
  <c r="F2328" i="3"/>
  <c r="F3192" i="1"/>
  <c r="G2327" i="3"/>
  <c r="G3191" i="1"/>
  <c r="X2054" i="3"/>
  <c r="X2094" i="3"/>
  <c r="AC1294" i="3"/>
  <c r="K2093" i="1"/>
  <c r="K1529" i="3"/>
  <c r="D2200" i="1"/>
  <c r="D1606" i="3"/>
  <c r="P2163" i="1"/>
  <c r="AE1858" i="3"/>
  <c r="S136" i="4"/>
  <c r="AE1859" i="3"/>
  <c r="S137" i="4"/>
  <c r="R592" i="1"/>
  <c r="P592" i="1"/>
  <c r="D551" i="1"/>
  <c r="D407" i="3"/>
  <c r="AE417" i="3"/>
  <c r="L3465" i="1"/>
  <c r="AA2526" i="3" s="1"/>
  <c r="L2526" i="3"/>
  <c r="J1871" i="1"/>
  <c r="J1367" i="3"/>
  <c r="J967" i="3"/>
  <c r="J1321" i="1"/>
  <c r="K1130" i="3"/>
  <c r="K1544" i="1"/>
  <c r="O2647" i="3"/>
  <c r="O3631" i="1"/>
  <c r="AD2647" i="3" s="1"/>
  <c r="O331" i="1"/>
  <c r="O247" i="3"/>
  <c r="F1728" i="3"/>
  <c r="F2367" i="1"/>
  <c r="G1650" i="1"/>
  <c r="G1206" i="3"/>
  <c r="W2414" i="3"/>
  <c r="E2527" i="3"/>
  <c r="E3466" i="1"/>
  <c r="I1265" i="1"/>
  <c r="I926" i="3"/>
  <c r="I929" i="3"/>
  <c r="I1268" i="1"/>
  <c r="AE2296" i="3"/>
  <c r="L3579" i="1"/>
  <c r="AA2610" i="3" s="1"/>
  <c r="L2610" i="3"/>
  <c r="D128" i="3"/>
  <c r="D167" i="1"/>
  <c r="D3466" i="1"/>
  <c r="D2527" i="3"/>
  <c r="AE1936" i="3"/>
  <c r="R1307" i="1"/>
  <c r="P1307" i="1"/>
  <c r="D3741" i="1"/>
  <c r="D2727" i="3"/>
  <c r="L3302" i="1"/>
  <c r="AA2408" i="3" s="1"/>
  <c r="L2408" i="3"/>
  <c r="L2247" i="3"/>
  <c r="L3081" i="1"/>
  <c r="AA2247" i="3" s="1"/>
  <c r="L1378" i="1"/>
  <c r="L1009" i="3"/>
  <c r="Y214" i="3"/>
  <c r="J1156" i="1"/>
  <c r="J847" i="3"/>
  <c r="J1926" i="3"/>
  <c r="J2640" i="1"/>
  <c r="Y1926" i="3" s="1"/>
  <c r="K2974" i="1"/>
  <c r="Z2170" i="3" s="1"/>
  <c r="K2170" i="3"/>
  <c r="O2806" i="1"/>
  <c r="AD2047" i="3" s="1"/>
  <c r="O2047" i="3"/>
  <c r="AD136" i="4"/>
  <c r="O2010" i="3"/>
  <c r="O2754" i="1"/>
  <c r="AD2010" i="3" s="1"/>
  <c r="F2610" i="3"/>
  <c r="F3579" i="1"/>
  <c r="U2014" i="3"/>
  <c r="F2918" i="1"/>
  <c r="F2129" i="3"/>
  <c r="V2654" i="3"/>
  <c r="H3414" i="1"/>
  <c r="H2490" i="3"/>
  <c r="H165" i="1"/>
  <c r="H126" i="3"/>
  <c r="AA95" i="4"/>
  <c r="AC1014" i="3"/>
  <c r="N2408" i="3"/>
  <c r="N3302" i="1"/>
  <c r="AC2408" i="3" s="1"/>
  <c r="N2640" i="1"/>
  <c r="AC1926" i="3" s="1"/>
  <c r="N1926" i="3"/>
  <c r="N499" i="1"/>
  <c r="N370" i="3"/>
  <c r="N3869" i="1"/>
  <c r="N1647" i="3"/>
  <c r="N2256" i="1"/>
  <c r="E660" i="1"/>
  <c r="P623" i="1"/>
  <c r="T136" i="4"/>
  <c r="X1894" i="3"/>
  <c r="AC1454" i="3"/>
  <c r="D3835" i="1"/>
  <c r="D3356" i="1"/>
  <c r="D2447" i="3"/>
  <c r="AE1419" i="3"/>
  <c r="D1409" i="3"/>
  <c r="D1928" i="1"/>
  <c r="M773" i="1"/>
  <c r="M569" i="3"/>
  <c r="M3831" i="1"/>
  <c r="M3859" i="1"/>
  <c r="M47" i="3"/>
  <c r="M56" i="1"/>
  <c r="X1934" i="3"/>
  <c r="H2586" i="1"/>
  <c r="H1887" i="3"/>
  <c r="AE1136" i="3"/>
  <c r="H3359" i="1"/>
  <c r="H2450" i="3"/>
  <c r="N937" i="1"/>
  <c r="N688" i="3"/>
  <c r="N207" i="3"/>
  <c r="N276" i="1"/>
  <c r="N2170" i="3"/>
  <c r="N2974" i="1"/>
  <c r="AC2170" i="3" s="1"/>
  <c r="E2752" i="1"/>
  <c r="E2008" i="3"/>
  <c r="E2751" i="1"/>
  <c r="E2007" i="3"/>
  <c r="E1167" i="3"/>
  <c r="E1596" i="1"/>
  <c r="M3883" i="1"/>
  <c r="M2490" i="3"/>
  <c r="M3414" i="1"/>
  <c r="AB2490" i="3" s="1"/>
  <c r="M3190" i="1"/>
  <c r="AB2326" i="3" s="1"/>
  <c r="M2326" i="3"/>
  <c r="M2170" i="3"/>
  <c r="M2974" i="1"/>
  <c r="AB2170" i="3" s="1"/>
  <c r="AB137" i="4"/>
  <c r="J2036" i="1"/>
  <c r="J1487" i="3"/>
  <c r="L569" i="3"/>
  <c r="L773" i="1"/>
  <c r="AA14" i="4"/>
  <c r="AA14" i="3"/>
  <c r="M1928" i="3"/>
  <c r="M2642" i="1"/>
  <c r="AB1928" i="3" s="1"/>
  <c r="M2641" i="1"/>
  <c r="AB1927" i="3" s="1"/>
  <c r="M1927" i="3"/>
  <c r="K1368" i="3"/>
  <c r="K1872" i="1"/>
  <c r="AE1376" i="3"/>
  <c r="Z494" i="3"/>
  <c r="AC1774" i="3"/>
  <c r="I2690" i="3"/>
  <c r="I3689" i="1"/>
  <c r="M2587" i="1"/>
  <c r="AB1888" i="3" s="1"/>
  <c r="M1888" i="3"/>
  <c r="I2727" i="3"/>
  <c r="I3741" i="1"/>
  <c r="I3832" i="1"/>
  <c r="W42" i="1"/>
  <c r="I3" i="1"/>
  <c r="I3817" i="1" s="1"/>
  <c r="M846" i="3"/>
  <c r="M1155" i="1"/>
  <c r="M935" i="1"/>
  <c r="M686" i="3"/>
  <c r="M719" i="1"/>
  <c r="M530" i="3"/>
  <c r="M206" i="3"/>
  <c r="M275" i="1"/>
  <c r="I3576" i="1"/>
  <c r="I2607" i="3"/>
  <c r="I1543" i="1"/>
  <c r="I1129" i="3"/>
  <c r="I3247" i="1"/>
  <c r="I2368" i="3"/>
  <c r="I1490" i="3"/>
  <c r="I2039" i="1"/>
  <c r="L3137" i="1"/>
  <c r="AA2288" i="3" s="1"/>
  <c r="L2288" i="3"/>
  <c r="L2698" i="1"/>
  <c r="AA1969" i="3" s="1"/>
  <c r="L1969" i="3"/>
  <c r="L1646" i="3"/>
  <c r="L2255" i="1"/>
  <c r="J807" i="3"/>
  <c r="J1101" i="1"/>
  <c r="AF2728" i="3"/>
  <c r="J3741" i="1"/>
  <c r="Y2727" i="3" s="1"/>
  <c r="K498" i="1"/>
  <c r="K369" i="3"/>
  <c r="K3868" i="1"/>
  <c r="K2330" i="3"/>
  <c r="K3194" i="1"/>
  <c r="Z2330" i="3" s="1"/>
  <c r="O2861" i="1"/>
  <c r="AD2087" i="3" s="1"/>
  <c r="O2087" i="3"/>
  <c r="F2421" i="1"/>
  <c r="F1767" i="3"/>
  <c r="F250" i="3"/>
  <c r="F334" i="1"/>
  <c r="F2688" i="3"/>
  <c r="F3687" i="1"/>
  <c r="U55" i="4"/>
  <c r="U614" i="3"/>
  <c r="G2475" i="1"/>
  <c r="G2482" i="1" s="1"/>
  <c r="G1806" i="3"/>
  <c r="G605" i="1"/>
  <c r="G446" i="3"/>
  <c r="G606" i="1"/>
  <c r="G447" i="3"/>
  <c r="G768" i="3"/>
  <c r="G1047" i="1"/>
  <c r="AE1656" i="3"/>
  <c r="H992" i="1"/>
  <c r="H728" i="3"/>
  <c r="W1854" i="3"/>
  <c r="H328" i="3"/>
  <c r="H442" i="1"/>
  <c r="H449" i="1" s="1"/>
  <c r="N1687" i="3"/>
  <c r="N2311" i="1"/>
  <c r="E3633" i="1"/>
  <c r="E2649" i="3"/>
  <c r="J1449" i="3"/>
  <c r="J1983" i="1"/>
  <c r="W1294" i="3"/>
  <c r="N1528" i="3"/>
  <c r="N2092" i="1"/>
  <c r="N2093" i="1"/>
  <c r="N1529" i="3"/>
  <c r="D927" i="3"/>
  <c r="D1266" i="1"/>
  <c r="D112" i="1"/>
  <c r="D88" i="3"/>
  <c r="D3860" i="1"/>
  <c r="AE98" i="3"/>
  <c r="S16" i="3"/>
  <c r="S16" i="4"/>
  <c r="AB96" i="4"/>
  <c r="AA1094" i="3"/>
  <c r="AA55" i="4"/>
  <c r="L386" i="1"/>
  <c r="L393" i="1" s="1"/>
  <c r="L287" i="3"/>
  <c r="J2864" i="1"/>
  <c r="Y2090" i="3" s="1"/>
  <c r="J2090" i="3"/>
  <c r="J449" i="3"/>
  <c r="J608" i="1"/>
  <c r="O1649" i="3"/>
  <c r="O2258" i="1"/>
  <c r="O1541" i="1"/>
  <c r="O1127" i="3"/>
  <c r="U2094" i="3"/>
  <c r="F440" i="1"/>
  <c r="F447" i="1" s="1"/>
  <c r="F326" i="3"/>
  <c r="F939" i="1"/>
  <c r="F690" i="3"/>
  <c r="F766" i="3"/>
  <c r="F1045" i="1"/>
  <c r="F3740" i="1"/>
  <c r="F2726" i="3"/>
  <c r="G3523" i="1"/>
  <c r="G2569" i="3"/>
  <c r="G1686" i="3"/>
  <c r="G2310" i="1"/>
  <c r="G2317" i="1" s="1"/>
  <c r="H448" i="3"/>
  <c r="H607" i="1"/>
  <c r="N3688" i="1"/>
  <c r="AC2689" i="3" s="1"/>
  <c r="N2689" i="3"/>
  <c r="N287" i="3"/>
  <c r="N386" i="1"/>
  <c r="N393" i="1" s="1"/>
  <c r="E689" i="3"/>
  <c r="E938" i="1"/>
  <c r="E1651" i="1"/>
  <c r="E1207" i="3"/>
  <c r="AE2218" i="3"/>
  <c r="I886" i="3"/>
  <c r="I1210" i="1"/>
  <c r="K1980" i="1"/>
  <c r="K1446" i="3"/>
  <c r="D1088" i="3"/>
  <c r="D1487" i="1"/>
  <c r="R1637" i="1"/>
  <c r="P1637" i="1"/>
  <c r="AE1217" i="3"/>
  <c r="R702" i="1"/>
  <c r="P702" i="1"/>
  <c r="M1368" i="3"/>
  <c r="M1872" i="1"/>
  <c r="M1370" i="3"/>
  <c r="M1874" i="1"/>
  <c r="M663" i="1"/>
  <c r="M489" i="3"/>
  <c r="I3835" i="1"/>
  <c r="O1762" i="1"/>
  <c r="O1288" i="3"/>
  <c r="F1406" i="3"/>
  <c r="F1925" i="1"/>
  <c r="H1606" i="3"/>
  <c r="H2200" i="1"/>
  <c r="H3136" i="1"/>
  <c r="H2287" i="3"/>
  <c r="K1487" i="3"/>
  <c r="K2036" i="1"/>
  <c r="N825" i="1"/>
  <c r="N606" i="3"/>
  <c r="N608" i="3"/>
  <c r="N827" i="1"/>
  <c r="N2086" i="3"/>
  <c r="N2860" i="1"/>
  <c r="AC2086" i="3" s="1"/>
  <c r="N250" i="3"/>
  <c r="N334" i="1"/>
  <c r="N850" i="3"/>
  <c r="N1159" i="1"/>
  <c r="T1894" i="3"/>
  <c r="E2766" i="3"/>
  <c r="E3795" i="1"/>
  <c r="E3802" i="1" s="1"/>
  <c r="T894" i="3"/>
  <c r="E993" i="1"/>
  <c r="E729" i="3"/>
  <c r="M114" i="1"/>
  <c r="M90" i="3"/>
  <c r="M3082" i="1"/>
  <c r="AB2248" i="3" s="1"/>
  <c r="M2248" i="3"/>
  <c r="M1770" i="3"/>
  <c r="M2424" i="1"/>
  <c r="F1487" i="3"/>
  <c r="F1485" i="3" s="1"/>
  <c r="F1524" i="3" s="1"/>
  <c r="F2036" i="1"/>
  <c r="AA654" i="3"/>
  <c r="J2169" i="3"/>
  <c r="J2973" i="1"/>
  <c r="Y2169" i="3" s="1"/>
  <c r="J1210" i="1"/>
  <c r="J886" i="3"/>
  <c r="J1327" i="3"/>
  <c r="J1816" i="1"/>
  <c r="K1434" i="1"/>
  <c r="K1050" i="3"/>
  <c r="O1266" i="1"/>
  <c r="O927" i="3"/>
  <c r="O1653" i="1"/>
  <c r="O1209" i="3"/>
  <c r="O3468" i="1"/>
  <c r="AD2529" i="3" s="1"/>
  <c r="O2529" i="3"/>
  <c r="F3851" i="1"/>
  <c r="U1854" i="3"/>
  <c r="U133" i="4"/>
  <c r="F2286" i="3"/>
  <c r="F3135" i="1"/>
  <c r="F3832" i="1"/>
  <c r="G1101" i="1"/>
  <c r="G807" i="3"/>
  <c r="G1103" i="1"/>
  <c r="G809" i="3"/>
  <c r="V56" i="4"/>
  <c r="G406" i="3"/>
  <c r="G550" i="1"/>
  <c r="G1528" i="3"/>
  <c r="G2092" i="1"/>
  <c r="H409" i="3"/>
  <c r="H553" i="1"/>
  <c r="H406" i="3"/>
  <c r="H550" i="1"/>
  <c r="H2475" i="1"/>
  <c r="H2482" i="1" s="1"/>
  <c r="H1806" i="3"/>
  <c r="AA1294" i="3"/>
  <c r="L1763" i="1"/>
  <c r="L1289" i="3"/>
  <c r="N2367" i="3"/>
  <c r="N3246" i="1"/>
  <c r="AC2367" i="3" s="1"/>
  <c r="N49" i="3"/>
  <c r="N58" i="1"/>
  <c r="N3861" i="1"/>
  <c r="E1687" i="3"/>
  <c r="E2311" i="1"/>
  <c r="E2643" i="1"/>
  <c r="E1929" i="3"/>
  <c r="T16" i="3"/>
  <c r="T16" i="4"/>
  <c r="E86" i="3"/>
  <c r="E110" i="1"/>
  <c r="H1983" i="1"/>
  <c r="H1449" i="3"/>
  <c r="E605" i="1"/>
  <c r="E446" i="3"/>
  <c r="J1929" i="1"/>
  <c r="J1410" i="3"/>
  <c r="J1926" i="1"/>
  <c r="J1407" i="3"/>
  <c r="M388" i="1"/>
  <c r="M395" i="1" s="1"/>
  <c r="M289" i="3"/>
  <c r="L2206" i="3"/>
  <c r="L3025" i="1"/>
  <c r="AA2206" i="3" s="1"/>
  <c r="L1127" i="3"/>
  <c r="L1541" i="1"/>
  <c r="J3836" i="1"/>
  <c r="G527" i="3"/>
  <c r="G716" i="1"/>
  <c r="G529" i="3"/>
  <c r="G718" i="1"/>
  <c r="N808" i="3"/>
  <c r="N1102" i="1"/>
  <c r="X2294" i="3"/>
  <c r="AE737" i="3"/>
  <c r="Y1174" i="3"/>
  <c r="J1646" i="3"/>
  <c r="J2255" i="1"/>
  <c r="J2477" i="1"/>
  <c r="J2484" i="1" s="1"/>
  <c r="J1808" i="3"/>
  <c r="K2127" i="3"/>
  <c r="K2916" i="1"/>
  <c r="Z2127" i="3" s="1"/>
  <c r="L1817" i="1"/>
  <c r="L1328" i="3"/>
  <c r="L2310" i="1"/>
  <c r="L1686" i="3"/>
  <c r="L1689" i="3"/>
  <c r="L2313" i="1"/>
  <c r="J329" i="3"/>
  <c r="J443" i="1"/>
  <c r="J450" i="1" s="1"/>
  <c r="J1850" i="3"/>
  <c r="J2534" i="1"/>
  <c r="Y1850" i="3" s="1"/>
  <c r="J3883" i="1"/>
  <c r="J3850" i="1"/>
  <c r="J1266" i="1"/>
  <c r="J927" i="3"/>
  <c r="K409" i="3"/>
  <c r="K553" i="1"/>
  <c r="K551" i="1"/>
  <c r="K407" i="3"/>
  <c r="K2687" i="3"/>
  <c r="K3686" i="1"/>
  <c r="Z2687" i="3" s="1"/>
  <c r="AD374" i="3"/>
  <c r="O1890" i="3"/>
  <c r="O1885" i="3" s="1"/>
  <c r="O1924" i="3" s="1"/>
  <c r="O2589" i="1"/>
  <c r="AD1890" i="3" s="1"/>
  <c r="O1873" i="1"/>
  <c r="O1369" i="3"/>
  <c r="O939" i="1"/>
  <c r="O690" i="3"/>
  <c r="O686" i="3"/>
  <c r="O935" i="1"/>
  <c r="F808" i="3"/>
  <c r="F1102" i="1"/>
  <c r="F1874" i="1"/>
  <c r="F1370" i="3"/>
  <c r="F1365" i="3" s="1"/>
  <c r="F1404" i="3" s="1"/>
  <c r="G3080" i="1"/>
  <c r="G2246" i="3"/>
  <c r="G2767" i="3"/>
  <c r="G3796" i="1"/>
  <c r="G3803" i="1" s="1"/>
  <c r="G330" i="3"/>
  <c r="G444" i="1"/>
  <c r="G451" i="1" s="1"/>
  <c r="H1168" i="3"/>
  <c r="H1597" i="1"/>
  <c r="H1169" i="3"/>
  <c r="H1598" i="1"/>
  <c r="W214" i="3"/>
  <c r="AC136" i="4"/>
  <c r="N882" i="1"/>
  <c r="N648" i="3"/>
  <c r="AC134" i="3"/>
  <c r="E1100" i="1"/>
  <c r="E806" i="3"/>
  <c r="E2807" i="1"/>
  <c r="E2048" i="3"/>
  <c r="H3842" i="1"/>
  <c r="E1320" i="1"/>
  <c r="E966" i="3"/>
  <c r="T1654" i="3"/>
  <c r="AE1659" i="3"/>
  <c r="E1103" i="1"/>
  <c r="E809" i="3"/>
  <c r="E2864" i="1"/>
  <c r="E2090" i="3"/>
  <c r="E2806" i="1"/>
  <c r="E2047" i="3"/>
  <c r="E1267" i="1"/>
  <c r="E928" i="3"/>
  <c r="W94" i="4"/>
  <c r="E718" i="1"/>
  <c r="E529" i="3"/>
  <c r="M205" i="3" l="1"/>
  <c r="M244" i="3" s="1"/>
  <c r="J2054" i="1"/>
  <c r="AV2085" i="1"/>
  <c r="Y1536" i="3"/>
  <c r="AE1536" i="3" s="1"/>
  <c r="AV1701" i="1"/>
  <c r="Y1257" i="3"/>
  <c r="AE1257" i="3" s="1"/>
  <c r="J1670" i="1"/>
  <c r="J2096" i="1"/>
  <c r="P2096" i="1" s="1"/>
  <c r="P2089" i="1"/>
  <c r="J1711" i="1"/>
  <c r="P1711" i="1" s="1"/>
  <c r="P1704" i="1"/>
  <c r="Y1537" i="3"/>
  <c r="AE1537" i="3" s="1"/>
  <c r="AV2086" i="1"/>
  <c r="J2055" i="1"/>
  <c r="J1692" i="1"/>
  <c r="P1699" i="1"/>
  <c r="P1693" i="1" s="1"/>
  <c r="J1668" i="1"/>
  <c r="Y1255" i="3"/>
  <c r="AV1699" i="1"/>
  <c r="AV2084" i="1"/>
  <c r="Y1535" i="3"/>
  <c r="J2053" i="1"/>
  <c r="J2077" i="1"/>
  <c r="P2084" i="1"/>
  <c r="P2078" i="1" s="1"/>
  <c r="J1671" i="1"/>
  <c r="Y1258" i="3"/>
  <c r="AE1258" i="3" s="1"/>
  <c r="AV1702" i="1"/>
  <c r="J2056" i="1"/>
  <c r="Y1538" i="3"/>
  <c r="AE1538" i="3" s="1"/>
  <c r="AV2087" i="1"/>
  <c r="Y1259" i="3"/>
  <c r="AE1259" i="3" s="1"/>
  <c r="P1703" i="1"/>
  <c r="P1697" i="1" s="1"/>
  <c r="J1672" i="1"/>
  <c r="AV1703" i="1"/>
  <c r="P2088" i="1"/>
  <c r="P2082" i="1" s="1"/>
  <c r="J2057" i="1"/>
  <c r="AV2088" i="1"/>
  <c r="Y1539" i="3"/>
  <c r="AE1539" i="3" s="1"/>
  <c r="AV1700" i="1"/>
  <c r="J1669" i="1"/>
  <c r="Y1256" i="3"/>
  <c r="AE1256" i="3" s="1"/>
  <c r="AA2725" i="3"/>
  <c r="D2605" i="3"/>
  <c r="AC1925" i="3"/>
  <c r="AC2085" i="3"/>
  <c r="Y2485" i="3"/>
  <c r="K805" i="3"/>
  <c r="K844" i="3" s="1"/>
  <c r="E2205" i="3"/>
  <c r="E2244" i="3" s="1"/>
  <c r="F2445" i="3"/>
  <c r="F2484" i="3" s="1"/>
  <c r="AA1845" i="3"/>
  <c r="E965" i="3"/>
  <c r="E1004" i="3" s="1"/>
  <c r="AC2485" i="3"/>
  <c r="AT486" i="3"/>
  <c r="F525" i="3"/>
  <c r="F564" i="3" s="1"/>
  <c r="Y2205" i="3"/>
  <c r="AB2325" i="3"/>
  <c r="I128" i="4"/>
  <c r="AD2725" i="3"/>
  <c r="AA2645" i="3"/>
  <c r="F2165" i="3"/>
  <c r="F2204" i="3" s="1"/>
  <c r="AC2045" i="3"/>
  <c r="AB2725" i="3"/>
  <c r="AA1885" i="3"/>
  <c r="AC1965" i="3"/>
  <c r="AB1965" i="3"/>
  <c r="AB2605" i="3"/>
  <c r="E1005" i="3"/>
  <c r="E1044" i="3" s="1"/>
  <c r="H1885" i="3"/>
  <c r="Y1925" i="3"/>
  <c r="AA2205" i="3"/>
  <c r="Y2685" i="3"/>
  <c r="AC2565" i="3"/>
  <c r="Y2445" i="3"/>
  <c r="I1645" i="3"/>
  <c r="I1684" i="3" s="1"/>
  <c r="Z1885" i="3"/>
  <c r="F125" i="3"/>
  <c r="F164" i="3" s="1"/>
  <c r="Z2125" i="3"/>
  <c r="AC1885" i="3"/>
  <c r="AB2005" i="3"/>
  <c r="Y2605" i="3"/>
  <c r="AC2605" i="3"/>
  <c r="AA2125" i="3"/>
  <c r="Z2445" i="3"/>
  <c r="Z1925" i="3"/>
  <c r="Z2405" i="3"/>
  <c r="AC2285" i="3"/>
  <c r="AC2165" i="3"/>
  <c r="Z2285" i="3"/>
  <c r="AA2365" i="3"/>
  <c r="Z2645" i="3"/>
  <c r="AD2645" i="3"/>
  <c r="AD2685" i="3"/>
  <c r="AA2005" i="3"/>
  <c r="AC2125" i="3"/>
  <c r="Y2565" i="3"/>
  <c r="AD2285" i="3"/>
  <c r="AA2565" i="3"/>
  <c r="AC2325" i="3"/>
  <c r="Z2525" i="3"/>
  <c r="Y2285" i="3"/>
  <c r="AC2005" i="3"/>
  <c r="AD2205" i="3"/>
  <c r="AC2685" i="3"/>
  <c r="AA2245" i="3"/>
  <c r="AA2525" i="3"/>
  <c r="Y2245" i="3"/>
  <c r="AD2405" i="3"/>
  <c r="AB2485" i="3"/>
  <c r="Y2165" i="3"/>
  <c r="AD1925" i="3"/>
  <c r="Y2365" i="3"/>
  <c r="Y1885" i="3"/>
  <c r="AB2645" i="3"/>
  <c r="AD2245" i="3"/>
  <c r="O285" i="3"/>
  <c r="O324" i="3" s="1"/>
  <c r="AC2725" i="3"/>
  <c r="AB2125" i="3"/>
  <c r="AB1845" i="3"/>
  <c r="AA2085" i="3"/>
  <c r="Z1845" i="3"/>
  <c r="AD2165" i="3"/>
  <c r="AD2605" i="3"/>
  <c r="Y2325" i="3"/>
  <c r="AC2525" i="3"/>
  <c r="AB2685" i="3"/>
  <c r="AB2445" i="3"/>
  <c r="AC1845" i="3"/>
  <c r="AA2685" i="3"/>
  <c r="AA2325" i="3"/>
  <c r="AD2485" i="3"/>
  <c r="AC2445" i="3"/>
  <c r="AB2165" i="3"/>
  <c r="AB2245" i="3"/>
  <c r="AD2325" i="3"/>
  <c r="Z2045" i="3"/>
  <c r="Y2085" i="3"/>
  <c r="AA1925" i="3"/>
  <c r="AB2365" i="3"/>
  <c r="AB1925" i="3"/>
  <c r="AA2405" i="3"/>
  <c r="AA2445" i="3"/>
  <c r="AD2365" i="3"/>
  <c r="AD2125" i="3"/>
  <c r="Z1965" i="3"/>
  <c r="AB2525" i="3"/>
  <c r="Y2645" i="3"/>
  <c r="Z2085" i="3"/>
  <c r="Z2485" i="3"/>
  <c r="Y1965" i="3"/>
  <c r="AD2565" i="3"/>
  <c r="Z2245" i="3"/>
  <c r="Y2125" i="3"/>
  <c r="AB2045" i="3"/>
  <c r="Z2205" i="3"/>
  <c r="Y2045" i="3"/>
  <c r="Y1845" i="3"/>
  <c r="Z2605" i="3"/>
  <c r="AC2405" i="3"/>
  <c r="G485" i="3"/>
  <c r="G524" i="3" s="1"/>
  <c r="AD2005" i="3"/>
  <c r="AD2045" i="3"/>
  <c r="Z2565" i="3"/>
  <c r="AC2245" i="3"/>
  <c r="AD1845" i="3"/>
  <c r="AC2205" i="3"/>
  <c r="AD2525" i="3"/>
  <c r="AA2485" i="3"/>
  <c r="AB2205" i="3"/>
  <c r="AD2085" i="3"/>
  <c r="AB1885" i="3"/>
  <c r="Z2325" i="3"/>
  <c r="Y2005" i="3"/>
  <c r="Z2685" i="3"/>
  <c r="AB2565" i="3"/>
  <c r="AA2045" i="3"/>
  <c r="AD1965" i="3"/>
  <c r="AB2405" i="3"/>
  <c r="Y2725" i="3"/>
  <c r="AA2285" i="3"/>
  <c r="AD2445" i="3"/>
  <c r="AA2605" i="3"/>
  <c r="Z2725" i="3"/>
  <c r="Z2365" i="3"/>
  <c r="AC2645" i="3"/>
  <c r="Z2165" i="3"/>
  <c r="AC2365" i="3"/>
  <c r="Z2005" i="3"/>
  <c r="AB2085" i="3"/>
  <c r="AA2165" i="3"/>
  <c r="AD1885" i="3"/>
  <c r="Y2525" i="3"/>
  <c r="AB2285" i="3"/>
  <c r="AA1965" i="3"/>
  <c r="Y132" i="4"/>
  <c r="N2525" i="3"/>
  <c r="N2564" i="3" s="1"/>
  <c r="F325" i="3"/>
  <c r="F364" i="3" s="1"/>
  <c r="L2725" i="3"/>
  <c r="L2764" i="3" s="1"/>
  <c r="L1885" i="3"/>
  <c r="L1924" i="3" s="1"/>
  <c r="N2565" i="3"/>
  <c r="N2604" i="3" s="1"/>
  <c r="H2525" i="3"/>
  <c r="H2564" i="3" s="1"/>
  <c r="T178" i="4"/>
  <c r="G2245" i="3"/>
  <c r="G2284" i="3" s="1"/>
  <c r="E2685" i="3"/>
  <c r="E2724" i="3" s="1"/>
  <c r="I725" i="3"/>
  <c r="I764" i="3" s="1"/>
  <c r="E245" i="3"/>
  <c r="E284" i="3" s="1"/>
  <c r="N2085" i="3"/>
  <c r="N2124" i="3" s="1"/>
  <c r="E2365" i="3"/>
  <c r="E2404" i="3" s="1"/>
  <c r="E845" i="3"/>
  <c r="E884" i="3" s="1"/>
  <c r="F1685" i="3"/>
  <c r="F1724" i="3" s="1"/>
  <c r="H2445" i="3"/>
  <c r="H2484" i="3" s="1"/>
  <c r="N1925" i="3"/>
  <c r="N1964" i="3" s="1"/>
  <c r="H86" i="4"/>
  <c r="G1125" i="3"/>
  <c r="G1164" i="3" s="1"/>
  <c r="P2250" i="3"/>
  <c r="G1565" i="3"/>
  <c r="G1604" i="3" s="1"/>
  <c r="F1965" i="3"/>
  <c r="F2004" i="3" s="1"/>
  <c r="AT1366" i="3"/>
  <c r="F2725" i="3"/>
  <c r="F2764" i="3" s="1"/>
  <c r="M805" i="3"/>
  <c r="M844" i="3" s="1"/>
  <c r="H1805" i="3"/>
  <c r="H1844" i="3" s="1"/>
  <c r="I405" i="3"/>
  <c r="I444" i="3" s="1"/>
  <c r="E3815" i="1"/>
  <c r="O1565" i="3"/>
  <c r="O1604" i="3" s="1"/>
  <c r="K1445" i="3"/>
  <c r="K1484" i="3" s="1"/>
  <c r="M845" i="3"/>
  <c r="M884" i="3" s="1"/>
  <c r="N2405" i="3"/>
  <c r="N2444" i="3" s="1"/>
  <c r="E1125" i="3"/>
  <c r="E1164" i="3" s="1"/>
  <c r="M405" i="3"/>
  <c r="M444" i="3" s="1"/>
  <c r="I1405" i="3"/>
  <c r="I1444" i="3" s="1"/>
  <c r="X12" i="3"/>
  <c r="AC12" i="3"/>
  <c r="F2285" i="3"/>
  <c r="F2324" i="3" s="1"/>
  <c r="I885" i="3"/>
  <c r="I924" i="3" s="1"/>
  <c r="O565" i="3"/>
  <c r="O604" i="3" s="1"/>
  <c r="E1485" i="3"/>
  <c r="E1524" i="3" s="1"/>
  <c r="M1285" i="3"/>
  <c r="M1324" i="3" s="1"/>
  <c r="O2605" i="3"/>
  <c r="O2644" i="3" s="1"/>
  <c r="AD92" i="4"/>
  <c r="AA179" i="4"/>
  <c r="T52" i="4"/>
  <c r="AE15" i="3"/>
  <c r="I125" i="4"/>
  <c r="P128" i="3"/>
  <c r="H128" i="4"/>
  <c r="H1725" i="3"/>
  <c r="H1764" i="3" s="1"/>
  <c r="G2605" i="3"/>
  <c r="G2644" i="3" s="1"/>
  <c r="N2485" i="3"/>
  <c r="N2524" i="3" s="1"/>
  <c r="H645" i="3"/>
  <c r="H684" i="3" s="1"/>
  <c r="E2765" i="3"/>
  <c r="E2804" i="3" s="1"/>
  <c r="O1285" i="3"/>
  <c r="O1324" i="3" s="1"/>
  <c r="M2325" i="3"/>
  <c r="M2364" i="3" s="1"/>
  <c r="F1125" i="3"/>
  <c r="F1164" i="3" s="1"/>
  <c r="E2405" i="3"/>
  <c r="E2444" i="3" s="1"/>
  <c r="F1805" i="3"/>
  <c r="F1844" i="3" s="1"/>
  <c r="U12" i="3"/>
  <c r="L925" i="3"/>
  <c r="L964" i="3" s="1"/>
  <c r="M2765" i="3"/>
  <c r="M2804" i="3" s="1"/>
  <c r="K1885" i="3"/>
  <c r="K1924" i="3" s="1"/>
  <c r="H2285" i="3"/>
  <c r="H2324" i="3" s="1"/>
  <c r="G1805" i="3"/>
  <c r="G1844" i="3" s="1"/>
  <c r="G1205" i="3"/>
  <c r="G1244" i="3" s="1"/>
  <c r="P649" i="3"/>
  <c r="E1085" i="3"/>
  <c r="E1124" i="3" s="1"/>
  <c r="O1005" i="3"/>
  <c r="O1044" i="3" s="1"/>
  <c r="F1165" i="3"/>
  <c r="F1204" i="3" s="1"/>
  <c r="K5" i="4"/>
  <c r="F2645" i="3"/>
  <c r="F2684" i="3" s="1"/>
  <c r="O2405" i="3"/>
  <c r="O2444" i="3" s="1"/>
  <c r="V179" i="4"/>
  <c r="F2045" i="3"/>
  <c r="F2084" i="3" s="1"/>
  <c r="W179" i="4"/>
  <c r="N2045" i="3"/>
  <c r="N2084" i="3" s="1"/>
  <c r="F445" i="3"/>
  <c r="F484" i="3" s="1"/>
  <c r="M2605" i="3"/>
  <c r="M2644" i="3" s="1"/>
  <c r="Z12" i="3"/>
  <c r="AC52" i="4"/>
  <c r="P222" i="1"/>
  <c r="P2147" i="1"/>
  <c r="P2568" i="3"/>
  <c r="AE1494" i="3"/>
  <c r="P1409" i="3"/>
  <c r="AE814" i="3"/>
  <c r="AE374" i="3"/>
  <c r="P2207" i="3"/>
  <c r="P889" i="3"/>
  <c r="J2405" i="3"/>
  <c r="J2444" i="3" s="1"/>
  <c r="J2685" i="3"/>
  <c r="J2724" i="3" s="1"/>
  <c r="J5" i="4"/>
  <c r="P1157" i="1"/>
  <c r="AE2254" i="3"/>
  <c r="AE1334" i="3"/>
  <c r="P1088" i="3"/>
  <c r="AE137" i="4"/>
  <c r="AE17" i="3"/>
  <c r="P883" i="1"/>
  <c r="AE1094" i="3"/>
  <c r="P2447" i="3"/>
  <c r="AE2334" i="3"/>
  <c r="P249" i="3"/>
  <c r="AE2374" i="3"/>
  <c r="P2210" i="3"/>
  <c r="J1165" i="3"/>
  <c r="J1204" i="3" s="1"/>
  <c r="J46" i="4"/>
  <c r="P1688" i="3"/>
  <c r="J2445" i="3"/>
  <c r="J2484" i="3" s="1"/>
  <c r="J2365" i="3"/>
  <c r="J2404" i="3" s="1"/>
  <c r="AE574" i="3"/>
  <c r="P277" i="1"/>
  <c r="AE1694" i="3"/>
  <c r="J1205" i="3"/>
  <c r="J1244" i="3" s="1"/>
  <c r="AE214" i="3"/>
  <c r="AE2694" i="3"/>
  <c r="J765" i="3"/>
  <c r="J804" i="3" s="1"/>
  <c r="P1449" i="3"/>
  <c r="F1085" i="3"/>
  <c r="F1124" i="3" s="1"/>
  <c r="P2256" i="1"/>
  <c r="H405" i="3"/>
  <c r="H444" i="3" s="1"/>
  <c r="J885" i="3"/>
  <c r="J924" i="3" s="1"/>
  <c r="P927" i="3"/>
  <c r="U179" i="4"/>
  <c r="M685" i="3"/>
  <c r="M724" i="3" s="1"/>
  <c r="I925" i="3"/>
  <c r="I964" i="3" s="1"/>
  <c r="E88" i="4"/>
  <c r="AE654" i="3"/>
  <c r="P2768" i="3"/>
  <c r="F2405" i="3"/>
  <c r="F2444" i="3" s="1"/>
  <c r="P1569" i="3"/>
  <c r="AD178" i="4"/>
  <c r="P129" i="3"/>
  <c r="P2770" i="3"/>
  <c r="J605" i="3"/>
  <c r="J644" i="3" s="1"/>
  <c r="AA180" i="4"/>
  <c r="P662" i="1"/>
  <c r="J1045" i="3"/>
  <c r="J1084" i="3" s="1"/>
  <c r="E285" i="3"/>
  <c r="E324" i="3" s="1"/>
  <c r="O1925" i="3"/>
  <c r="O1964" i="3" s="1"/>
  <c r="O1685" i="3"/>
  <c r="O1724" i="3" s="1"/>
  <c r="N1325" i="3"/>
  <c r="N1364" i="3" s="1"/>
  <c r="N1125" i="3"/>
  <c r="N1164" i="3" s="1"/>
  <c r="O2125" i="3"/>
  <c r="O2164" i="3" s="1"/>
  <c r="G1445" i="3"/>
  <c r="G1484" i="3" s="1"/>
  <c r="N765" i="3"/>
  <c r="N804" i="3" s="1"/>
  <c r="P1730" i="3"/>
  <c r="AE614" i="3"/>
  <c r="F765" i="3"/>
  <c r="F804" i="3" s="1"/>
  <c r="N1525" i="3"/>
  <c r="N1564" i="3" s="1"/>
  <c r="P278" i="1"/>
  <c r="P2449" i="3"/>
  <c r="M125" i="3"/>
  <c r="M164" i="3" s="1"/>
  <c r="AA181" i="4"/>
  <c r="P969" i="3"/>
  <c r="E1965" i="3"/>
  <c r="E2004" i="3" s="1"/>
  <c r="L725" i="3"/>
  <c r="L764" i="3" s="1"/>
  <c r="L1205" i="3"/>
  <c r="L1244" i="3" s="1"/>
  <c r="D445" i="3"/>
  <c r="D484" i="3" s="1"/>
  <c r="V92" i="4"/>
  <c r="I1765" i="3"/>
  <c r="I1804" i="3" s="1"/>
  <c r="N885" i="3"/>
  <c r="N924" i="3" s="1"/>
  <c r="F925" i="3"/>
  <c r="F964" i="3" s="1"/>
  <c r="N605" i="3"/>
  <c r="N644" i="3" s="1"/>
  <c r="AE134" i="4"/>
  <c r="E47" i="4"/>
  <c r="M2245" i="3"/>
  <c r="M2284" i="3" s="1"/>
  <c r="O685" i="3"/>
  <c r="O724" i="3" s="1"/>
  <c r="J128" i="4"/>
  <c r="J1645" i="3"/>
  <c r="J1684" i="3" s="1"/>
  <c r="U132" i="4"/>
  <c r="G445" i="3"/>
  <c r="G484" i="3" s="1"/>
  <c r="AA12" i="4"/>
  <c r="P2527" i="3"/>
  <c r="P1606" i="3"/>
  <c r="O47" i="4"/>
  <c r="P287" i="3"/>
  <c r="I205" i="3"/>
  <c r="I244" i="3" s="1"/>
  <c r="I245" i="3"/>
  <c r="I284" i="3" s="1"/>
  <c r="P2313" i="1"/>
  <c r="J7" i="4"/>
  <c r="H48" i="4"/>
  <c r="J2245" i="3"/>
  <c r="J2284" i="3" s="1"/>
  <c r="O405" i="3"/>
  <c r="O444" i="3" s="1"/>
  <c r="M605" i="3"/>
  <c r="M644" i="3" s="1"/>
  <c r="P570" i="3"/>
  <c r="E325" i="3"/>
  <c r="E364" i="3" s="1"/>
  <c r="O2325" i="3"/>
  <c r="O2364" i="3" s="1"/>
  <c r="AA52" i="4"/>
  <c r="J1005" i="3"/>
  <c r="J1044" i="3" s="1"/>
  <c r="E1925" i="3"/>
  <c r="E1964" i="3" s="1"/>
  <c r="H1605" i="3"/>
  <c r="H1644" i="3" s="1"/>
  <c r="P2170" i="3"/>
  <c r="F46" i="4"/>
  <c r="P650" i="3"/>
  <c r="O1645" i="3"/>
  <c r="O1684" i="3" s="1"/>
  <c r="P688" i="3"/>
  <c r="I565" i="3"/>
  <c r="I604" i="3" s="1"/>
  <c r="H925" i="3"/>
  <c r="H964" i="3" s="1"/>
  <c r="AB132" i="4"/>
  <c r="H2645" i="3"/>
  <c r="H2684" i="3" s="1"/>
  <c r="P1010" i="3"/>
  <c r="F1445" i="3"/>
  <c r="F1484" i="3" s="1"/>
  <c r="AE1934" i="3"/>
  <c r="P882" i="1"/>
  <c r="K47" i="4"/>
  <c r="AL2728" i="3"/>
  <c r="AE136" i="4"/>
  <c r="P609" i="3"/>
  <c r="N685" i="3"/>
  <c r="N724" i="3" s="1"/>
  <c r="P2247" i="3"/>
  <c r="P1129" i="3"/>
  <c r="AE1654" i="3"/>
  <c r="P1167" i="3"/>
  <c r="H46" i="4"/>
  <c r="P1368" i="3"/>
  <c r="P888" i="3"/>
  <c r="P330" i="3"/>
  <c r="M1885" i="3"/>
  <c r="M1924" i="3" s="1"/>
  <c r="P729" i="3"/>
  <c r="F128" i="4"/>
  <c r="H1045" i="3"/>
  <c r="H1084" i="3" s="1"/>
  <c r="M1965" i="3"/>
  <c r="M2004" i="3" s="1"/>
  <c r="AA12" i="3"/>
  <c r="K565" i="3"/>
  <c r="K604" i="3" s="1"/>
  <c r="T179" i="4"/>
  <c r="P1887" i="3"/>
  <c r="F2685" i="3"/>
  <c r="F2724" i="3" s="1"/>
  <c r="K2325" i="3"/>
  <c r="K2364" i="3" s="1"/>
  <c r="I1485" i="3"/>
  <c r="I1524" i="3" s="1"/>
  <c r="M48" i="4"/>
  <c r="M1125" i="3"/>
  <c r="M1164" i="3" s="1"/>
  <c r="P567" i="3"/>
  <c r="N1445" i="3"/>
  <c r="N1484" i="3" s="1"/>
  <c r="O128" i="4"/>
  <c r="K125" i="3"/>
  <c r="K164" i="3" s="1"/>
  <c r="L48" i="4"/>
  <c r="I86" i="4"/>
  <c r="W1565" i="3"/>
  <c r="AE254" i="3"/>
  <c r="O125" i="3"/>
  <c r="O164" i="3" s="1"/>
  <c r="O48" i="4"/>
  <c r="P1450" i="3"/>
  <c r="E48" i="4"/>
  <c r="E1805" i="3"/>
  <c r="E1844" i="3" s="1"/>
  <c r="M1365" i="3"/>
  <c r="M1404" i="3" s="1"/>
  <c r="L1365" i="3"/>
  <c r="L1404" i="3" s="1"/>
  <c r="P1968" i="3"/>
  <c r="P1328" i="3"/>
  <c r="M85" i="4"/>
  <c r="P2048" i="3"/>
  <c r="E525" i="3"/>
  <c r="E564" i="3" s="1"/>
  <c r="H85" i="4"/>
  <c r="N127" i="4"/>
  <c r="J1765" i="3"/>
  <c r="J1804" i="3" s="1"/>
  <c r="O87" i="4"/>
  <c r="K128" i="4"/>
  <c r="P2649" i="3"/>
  <c r="P3081" i="1"/>
  <c r="E128" i="4"/>
  <c r="N46" i="4"/>
  <c r="F1725" i="3"/>
  <c r="F1764" i="3" s="1"/>
  <c r="P250" i="3"/>
  <c r="P2090" i="3"/>
  <c r="P1872" i="1"/>
  <c r="M1805" i="3"/>
  <c r="M1844" i="3" s="1"/>
  <c r="K525" i="3"/>
  <c r="K564" i="3" s="1"/>
  <c r="P1327" i="3"/>
  <c r="F1045" i="3"/>
  <c r="F1084" i="3" s="1"/>
  <c r="L2245" i="3"/>
  <c r="L2284" i="3" s="1"/>
  <c r="P1928" i="3"/>
  <c r="P1168" i="3"/>
  <c r="K845" i="3"/>
  <c r="K884" i="3" s="1"/>
  <c r="P2368" i="3"/>
  <c r="F565" i="3"/>
  <c r="F604" i="3" s="1"/>
  <c r="I805" i="3"/>
  <c r="I844" i="3" s="1"/>
  <c r="I445" i="3"/>
  <c r="I484" i="3" s="1"/>
  <c r="E2645" i="3"/>
  <c r="E2684" i="3" s="1"/>
  <c r="L1805" i="3"/>
  <c r="L1844" i="3" s="1"/>
  <c r="M525" i="3"/>
  <c r="M564" i="3" s="1"/>
  <c r="P488" i="3"/>
  <c r="P489" i="3"/>
  <c r="K2685" i="3"/>
  <c r="K2724" i="3" s="1"/>
  <c r="E126" i="4"/>
  <c r="K645" i="3"/>
  <c r="K684" i="3" s="1"/>
  <c r="J1925" i="3"/>
  <c r="J1964" i="3" s="1"/>
  <c r="P2690" i="3"/>
  <c r="P2258" i="1"/>
  <c r="AE2134" i="3"/>
  <c r="I2565" i="3"/>
  <c r="I2604" i="3" s="1"/>
  <c r="P2369" i="3"/>
  <c r="O85" i="4"/>
  <c r="K5" i="3"/>
  <c r="E86" i="4"/>
  <c r="K2125" i="3"/>
  <c r="K2164" i="3" s="1"/>
  <c r="G47" i="4"/>
  <c r="M2565" i="3"/>
  <c r="M2604" i="3" s="1"/>
  <c r="H765" i="3"/>
  <c r="H804" i="3" s="1"/>
  <c r="P2009" i="3"/>
  <c r="N1965" i="3"/>
  <c r="N2004" i="3" s="1"/>
  <c r="O485" i="3"/>
  <c r="O524" i="3" s="1"/>
  <c r="E1445" i="3"/>
  <c r="E1484" i="3" s="1"/>
  <c r="E127" i="4"/>
  <c r="L1925" i="3"/>
  <c r="L1964" i="3" s="1"/>
  <c r="AE2294" i="3"/>
  <c r="F2325" i="3"/>
  <c r="F2364" i="3" s="1"/>
  <c r="J2605" i="3"/>
  <c r="J2644" i="3" s="1"/>
  <c r="E805" i="3"/>
  <c r="E844" i="3" s="1"/>
  <c r="N48" i="4"/>
  <c r="H1165" i="3"/>
  <c r="H1204" i="3" s="1"/>
  <c r="M2165" i="3"/>
  <c r="M2204" i="3" s="1"/>
  <c r="N205" i="3"/>
  <c r="N244" i="3" s="1"/>
  <c r="P1689" i="3"/>
  <c r="P2330" i="3"/>
  <c r="P1969" i="3"/>
  <c r="P449" i="3"/>
  <c r="H725" i="3"/>
  <c r="H764" i="3" s="1"/>
  <c r="J805" i="3"/>
  <c r="J844" i="3" s="1"/>
  <c r="AE1374" i="3"/>
  <c r="P2248" i="3"/>
  <c r="K86" i="4"/>
  <c r="E2525" i="3"/>
  <c r="E2564" i="3" s="1"/>
  <c r="P209" i="3"/>
  <c r="P1090" i="3"/>
  <c r="E1205" i="3"/>
  <c r="E1244" i="3" s="1"/>
  <c r="H8" i="3"/>
  <c r="J2005" i="3"/>
  <c r="J2044" i="3" s="1"/>
  <c r="J325" i="3"/>
  <c r="J364" i="3" s="1"/>
  <c r="I1565" i="3"/>
  <c r="I1604" i="3" s="1"/>
  <c r="P663" i="1"/>
  <c r="O1725" i="3"/>
  <c r="O1764" i="3" s="1"/>
  <c r="K405" i="3"/>
  <c r="K444" i="3" s="1"/>
  <c r="AE2454" i="3"/>
  <c r="I1685" i="3"/>
  <c r="I1724" i="3" s="1"/>
  <c r="K1525" i="3"/>
  <c r="K1564" i="3" s="1"/>
  <c r="G1165" i="3"/>
  <c r="G1204" i="3" s="1"/>
  <c r="K605" i="3"/>
  <c r="K644" i="3" s="1"/>
  <c r="G525" i="3"/>
  <c r="G564" i="3" s="1"/>
  <c r="K2045" i="3"/>
  <c r="K2084" i="3" s="1"/>
  <c r="J2165" i="3"/>
  <c r="J2204" i="3" s="1"/>
  <c r="P2008" i="3"/>
  <c r="AE774" i="3"/>
  <c r="J1885" i="3"/>
  <c r="J1924" i="3" s="1"/>
  <c r="M2645" i="3"/>
  <c r="M2684" i="3" s="1"/>
  <c r="O2725" i="3"/>
  <c r="O2764" i="3" s="1"/>
  <c r="P1210" i="3"/>
  <c r="K1725" i="3"/>
  <c r="K1764" i="3" s="1"/>
  <c r="O2245" i="3"/>
  <c r="O2284" i="3" s="1"/>
  <c r="N325" i="3"/>
  <c r="N364" i="3" s="1"/>
  <c r="G2645" i="3"/>
  <c r="G2684" i="3" s="1"/>
  <c r="P2287" i="3"/>
  <c r="G1285" i="3"/>
  <c r="G1324" i="3" s="1"/>
  <c r="M1445" i="3"/>
  <c r="M1484" i="3" s="1"/>
  <c r="G325" i="3"/>
  <c r="G364" i="3" s="1"/>
  <c r="P2570" i="3"/>
  <c r="K325" i="3"/>
  <c r="K364" i="3" s="1"/>
  <c r="L2485" i="3"/>
  <c r="L2524" i="3" s="1"/>
  <c r="P288" i="3"/>
  <c r="T180" i="4"/>
  <c r="AE174" i="3"/>
  <c r="P2050" i="3"/>
  <c r="G285" i="3"/>
  <c r="G324" i="3" s="1"/>
  <c r="K46" i="4"/>
  <c r="N1805" i="3"/>
  <c r="N1844" i="3" s="1"/>
  <c r="G127" i="4"/>
  <c r="AE1134" i="3"/>
  <c r="P970" i="3"/>
  <c r="O1965" i="3"/>
  <c r="O2004" i="3" s="1"/>
  <c r="M165" i="3"/>
  <c r="M204" i="3" s="1"/>
  <c r="P2007" i="3"/>
  <c r="AE1454" i="3"/>
  <c r="P2488" i="3"/>
  <c r="M2125" i="3"/>
  <c r="M2164" i="3" s="1"/>
  <c r="P2088" i="3"/>
  <c r="N645" i="3"/>
  <c r="N684" i="3" s="1"/>
  <c r="AE2414" i="3"/>
  <c r="P848" i="3"/>
  <c r="L45" i="4"/>
  <c r="V178" i="4"/>
  <c r="AE414" i="3"/>
  <c r="E2125" i="3"/>
  <c r="E2164" i="3" s="1"/>
  <c r="P1448" i="3"/>
  <c r="X179" i="4"/>
  <c r="K1965" i="3"/>
  <c r="K2004" i="3" s="1"/>
  <c r="F86" i="4"/>
  <c r="O645" i="3"/>
  <c r="O684" i="3" s="1"/>
  <c r="P2087" i="3"/>
  <c r="P849" i="3"/>
  <c r="N86" i="4"/>
  <c r="M1525" i="3"/>
  <c r="M1564" i="3" s="1"/>
  <c r="P2650" i="3"/>
  <c r="AE135" i="4"/>
  <c r="P2608" i="3"/>
  <c r="P1089" i="3"/>
  <c r="G2405" i="3"/>
  <c r="G2444" i="3" s="1"/>
  <c r="Z178" i="4"/>
  <c r="X132" i="4"/>
  <c r="I685" i="3"/>
  <c r="I724" i="3" s="1"/>
  <c r="O805" i="3"/>
  <c r="O844" i="3" s="1"/>
  <c r="W92" i="4"/>
  <c r="O365" i="3"/>
  <c r="O404" i="3" s="1"/>
  <c r="P289" i="3"/>
  <c r="E885" i="3"/>
  <c r="E924" i="3" s="1"/>
  <c r="P2367" i="3"/>
  <c r="H685" i="3"/>
  <c r="H724" i="3" s="1"/>
  <c r="F2245" i="3"/>
  <c r="F2284" i="3" s="1"/>
  <c r="F2765" i="3"/>
  <c r="F2804" i="3" s="1"/>
  <c r="H127" i="4"/>
  <c r="O127" i="4"/>
  <c r="E1525" i="3"/>
  <c r="E1564" i="3" s="1"/>
  <c r="P127" i="3"/>
  <c r="L2605" i="3"/>
  <c r="L2644" i="3" s="1"/>
  <c r="P1170" i="3"/>
  <c r="F1565" i="3"/>
  <c r="F1604" i="3" s="1"/>
  <c r="AE55" i="4"/>
  <c r="AE2654" i="3"/>
  <c r="N1405" i="3"/>
  <c r="N1444" i="3" s="1"/>
  <c r="I127" i="4"/>
  <c r="M2725" i="3"/>
  <c r="M2764" i="3" s="1"/>
  <c r="Z92" i="4"/>
  <c r="O925" i="3"/>
  <c r="O964" i="3" s="1"/>
  <c r="L325" i="3"/>
  <c r="L364" i="3" s="1"/>
  <c r="N245" i="3"/>
  <c r="N284" i="3" s="1"/>
  <c r="P2487" i="3"/>
  <c r="P1807" i="3"/>
  <c r="G88" i="4"/>
  <c r="K125" i="4"/>
  <c r="J2085" i="3"/>
  <c r="J2124" i="3" s="1"/>
  <c r="M88" i="4"/>
  <c r="E2045" i="3"/>
  <c r="E2084" i="3" s="1"/>
  <c r="E2565" i="3"/>
  <c r="E2604" i="3" s="1"/>
  <c r="E45" i="4"/>
  <c r="N1885" i="3"/>
  <c r="N1924" i="3" s="1"/>
  <c r="O1805" i="3"/>
  <c r="O1844" i="3" s="1"/>
  <c r="AE1414" i="3"/>
  <c r="P2089" i="3"/>
  <c r="M126" i="4"/>
  <c r="P1410" i="3"/>
  <c r="E1765" i="3"/>
  <c r="E1804" i="3" s="1"/>
  <c r="N47" i="4"/>
  <c r="N1005" i="3"/>
  <c r="N1044" i="3" s="1"/>
  <c r="H525" i="3"/>
  <c r="H564" i="3" s="1"/>
  <c r="O1045" i="3"/>
  <c r="O1084" i="3" s="1"/>
  <c r="I2765" i="3"/>
  <c r="I2804" i="3" s="1"/>
  <c r="P408" i="3"/>
  <c r="O1165" i="3"/>
  <c r="O1204" i="3" s="1"/>
  <c r="O845" i="3"/>
  <c r="O884" i="3" s="1"/>
  <c r="G1437" i="1"/>
  <c r="P1430" i="1"/>
  <c r="AE2214" i="3"/>
  <c r="J126" i="4"/>
  <c r="P1369" i="3"/>
  <c r="O45" i="4"/>
  <c r="F127" i="4"/>
  <c r="P767" i="3"/>
  <c r="U52" i="4"/>
  <c r="O88" i="4"/>
  <c r="I1965" i="3"/>
  <c r="I2004" i="3" s="1"/>
  <c r="J285" i="3"/>
  <c r="J324" i="3" s="1"/>
  <c r="P1489" i="3"/>
  <c r="O965" i="3"/>
  <c r="O1004" i="3" s="1"/>
  <c r="P2167" i="3"/>
  <c r="L165" i="3"/>
  <c r="L204" i="3" s="1"/>
  <c r="P1568" i="3"/>
  <c r="P290" i="3"/>
  <c r="AE1974" i="3"/>
  <c r="P2647" i="3"/>
  <c r="L2125" i="3"/>
  <c r="L2164" i="3" s="1"/>
  <c r="M1005" i="3"/>
  <c r="M1044" i="3" s="1"/>
  <c r="O1405" i="3"/>
  <c r="O1444" i="3" s="1"/>
  <c r="P607" i="3"/>
  <c r="O245" i="3"/>
  <c r="O284" i="3" s="1"/>
  <c r="J165" i="3"/>
  <c r="J204" i="3" s="1"/>
  <c r="O2365" i="3"/>
  <c r="O2404" i="3" s="1"/>
  <c r="AD181" i="4"/>
  <c r="K885" i="3"/>
  <c r="K924" i="3" s="1"/>
  <c r="K2365" i="3"/>
  <c r="K2404" i="3" s="1"/>
  <c r="P1209" i="3"/>
  <c r="P1729" i="3"/>
  <c r="N88" i="4"/>
  <c r="D565" i="3"/>
  <c r="D604" i="3" s="1"/>
  <c r="K85" i="3"/>
  <c r="K124" i="3" s="1"/>
  <c r="J2205" i="3"/>
  <c r="J2244" i="3" s="1"/>
  <c r="L285" i="3"/>
  <c r="L324" i="3" s="1"/>
  <c r="P809" i="3"/>
  <c r="N405" i="3"/>
  <c r="N444" i="3" s="1"/>
  <c r="N925" i="3"/>
  <c r="N964" i="3" s="1"/>
  <c r="P1728" i="3"/>
  <c r="O525" i="3"/>
  <c r="O564" i="3" s="1"/>
  <c r="J645" i="3"/>
  <c r="J684" i="3" s="1"/>
  <c r="O2445" i="3"/>
  <c r="O2484" i="3" s="1"/>
  <c r="N1205" i="3"/>
  <c r="N1244" i="3" s="1"/>
  <c r="AE494" i="3"/>
  <c r="I2285" i="3"/>
  <c r="I2324" i="3" s="1"/>
  <c r="F1605" i="3"/>
  <c r="F1644" i="3" s="1"/>
  <c r="F126" i="4"/>
  <c r="P2209" i="3"/>
  <c r="P2312" i="1"/>
  <c r="M128" i="4"/>
  <c r="P2407" i="3"/>
  <c r="F88" i="4"/>
  <c r="P2730" i="3"/>
  <c r="P2290" i="3"/>
  <c r="O2685" i="3"/>
  <c r="O2724" i="3" s="1"/>
  <c r="L2645" i="3"/>
  <c r="L2684" i="3" s="1"/>
  <c r="O1365" i="3"/>
  <c r="O1404" i="3" s="1"/>
  <c r="M2005" i="3"/>
  <c r="M2044" i="3" s="1"/>
  <c r="L1405" i="3"/>
  <c r="L1444" i="3" s="1"/>
  <c r="E2245" i="3"/>
  <c r="E2284" i="3" s="1"/>
  <c r="W178" i="4"/>
  <c r="M2365" i="3"/>
  <c r="M2404" i="3" s="1"/>
  <c r="P2129" i="3"/>
  <c r="O86" i="4"/>
  <c r="I47" i="4"/>
  <c r="L2005" i="3"/>
  <c r="L2044" i="3" s="1"/>
  <c r="D1045" i="3"/>
  <c r="D1084" i="3" s="1"/>
  <c r="U92" i="4"/>
  <c r="Y52" i="4"/>
  <c r="P1889" i="3"/>
  <c r="F1325" i="3"/>
  <c r="F1364" i="3" s="1"/>
  <c r="K165" i="3"/>
  <c r="K204" i="3" s="1"/>
  <c r="P2408" i="3"/>
  <c r="L87" i="4"/>
  <c r="AE2614" i="3"/>
  <c r="I45" i="4"/>
  <c r="V1405" i="3"/>
  <c r="E2725" i="3"/>
  <c r="E2764" i="3" s="1"/>
  <c r="L127" i="4"/>
  <c r="I1445" i="3"/>
  <c r="I1484" i="3" s="1"/>
  <c r="P887" i="3"/>
  <c r="F87" i="4"/>
  <c r="P568" i="3"/>
  <c r="P1330" i="3"/>
  <c r="L445" i="3"/>
  <c r="L484" i="3" s="1"/>
  <c r="J2725" i="3"/>
  <c r="J2764" i="3" s="1"/>
  <c r="N2605" i="3"/>
  <c r="N2644" i="3" s="1"/>
  <c r="J925" i="3"/>
  <c r="J964" i="3" s="1"/>
  <c r="M125" i="4"/>
  <c r="E1165" i="3"/>
  <c r="E1204" i="3" s="1"/>
  <c r="M1405" i="3"/>
  <c r="M1444" i="3" s="1"/>
  <c r="H2485" i="3"/>
  <c r="H2524" i="3" s="1"/>
  <c r="AE2734" i="3"/>
  <c r="P2528" i="3"/>
  <c r="G48" i="4"/>
  <c r="K1125" i="3"/>
  <c r="K1164" i="3" s="1"/>
  <c r="AE1174" i="3"/>
  <c r="F2565" i="3"/>
  <c r="F2604" i="3" s="1"/>
  <c r="H2605" i="3"/>
  <c r="H2644" i="3" s="1"/>
  <c r="Z132" i="4"/>
  <c r="P1810" i="3"/>
  <c r="F48" i="4"/>
  <c r="Z52" i="4"/>
  <c r="K126" i="4"/>
  <c r="P2769" i="3"/>
  <c r="Z179" i="4"/>
  <c r="I2525" i="3"/>
  <c r="I2564" i="3" s="1"/>
  <c r="AE54" i="4"/>
  <c r="P569" i="3"/>
  <c r="G925" i="3"/>
  <c r="G964" i="3" s="1"/>
  <c r="J125" i="3"/>
  <c r="J164" i="3" s="1"/>
  <c r="P1408" i="3"/>
  <c r="N1085" i="3"/>
  <c r="N1124" i="3" s="1"/>
  <c r="L85" i="4"/>
  <c r="P2687" i="3"/>
  <c r="M2525" i="3"/>
  <c r="M2564" i="3" s="1"/>
  <c r="N1285" i="3"/>
  <c r="N1324" i="3" s="1"/>
  <c r="N1765" i="3"/>
  <c r="N1804" i="3" s="1"/>
  <c r="N1645" i="3"/>
  <c r="N1684" i="3" s="1"/>
  <c r="H1685" i="3"/>
  <c r="H1724" i="3" s="1"/>
  <c r="P208" i="3"/>
  <c r="F1885" i="3"/>
  <c r="F1924" i="3" s="1"/>
  <c r="G2085" i="3"/>
  <c r="G2124" i="3" s="1"/>
  <c r="K1085" i="3"/>
  <c r="K1124" i="3" s="1"/>
  <c r="M1685" i="3"/>
  <c r="M1724" i="3" s="1"/>
  <c r="M1645" i="3"/>
  <c r="M1684" i="3" s="1"/>
  <c r="P2409" i="3"/>
  <c r="P169" i="3"/>
  <c r="AE854" i="3"/>
  <c r="I1085" i="3"/>
  <c r="I1124" i="3" s="1"/>
  <c r="G885" i="3"/>
  <c r="G924" i="3" s="1"/>
  <c r="P529" i="3"/>
  <c r="P1050" i="3"/>
  <c r="K1405" i="3"/>
  <c r="K1444" i="3" s="1"/>
  <c r="I1165" i="3"/>
  <c r="I1204" i="3" s="1"/>
  <c r="K1205" i="3"/>
  <c r="K1244" i="3" s="1"/>
  <c r="V132" i="4"/>
  <c r="T181" i="4"/>
  <c r="G165" i="3"/>
  <c r="G204" i="3" s="1"/>
  <c r="O885" i="3"/>
  <c r="O924" i="3" s="1"/>
  <c r="AA178" i="4"/>
  <c r="J1445" i="3"/>
  <c r="J1484" i="3" s="1"/>
  <c r="H325" i="3"/>
  <c r="H364" i="3" s="1"/>
  <c r="X178" i="4"/>
  <c r="M885" i="3"/>
  <c r="M924" i="3" s="1"/>
  <c r="T132" i="4"/>
  <c r="O2565" i="3"/>
  <c r="O2604" i="3" s="1"/>
  <c r="K965" i="3"/>
  <c r="K1004" i="3" s="1"/>
  <c r="L1765" i="3"/>
  <c r="L1804" i="3" s="1"/>
  <c r="M2685" i="3"/>
  <c r="M2724" i="3" s="1"/>
  <c r="P1610" i="3"/>
  <c r="P332" i="1"/>
  <c r="P2257" i="1"/>
  <c r="P2689" i="3"/>
  <c r="AE1614" i="3"/>
  <c r="P1727" i="3"/>
  <c r="P1768" i="3"/>
  <c r="N125" i="4"/>
  <c r="L565" i="3"/>
  <c r="L604" i="3" s="1"/>
  <c r="E85" i="4"/>
  <c r="O125" i="4"/>
  <c r="L1005" i="3"/>
  <c r="L1044" i="3" s="1"/>
  <c r="P409" i="3"/>
  <c r="E445" i="3"/>
  <c r="E484" i="3" s="1"/>
  <c r="N2725" i="3"/>
  <c r="N2764" i="3" s="1"/>
  <c r="O1205" i="3"/>
  <c r="O1244" i="3" s="1"/>
  <c r="P528" i="3"/>
  <c r="V180" i="4"/>
  <c r="I2645" i="3"/>
  <c r="I2684" i="3" s="1"/>
  <c r="G765" i="3"/>
  <c r="G804" i="3" s="1"/>
  <c r="M1925" i="3"/>
  <c r="M1964" i="3" s="1"/>
  <c r="AB12" i="3"/>
  <c r="G128" i="4"/>
  <c r="P2289" i="3"/>
  <c r="P448" i="3"/>
  <c r="W52" i="4"/>
  <c r="M2405" i="3"/>
  <c r="M2444" i="3" s="1"/>
  <c r="P1207" i="3"/>
  <c r="Z181" i="4"/>
  <c r="P890" i="3"/>
  <c r="P1770" i="3"/>
  <c r="I126" i="4"/>
  <c r="L1325" i="3"/>
  <c r="L1364" i="3" s="1"/>
  <c r="M1845" i="3"/>
  <c r="M1884" i="3" s="1"/>
  <c r="P1128" i="3"/>
  <c r="M245" i="3"/>
  <c r="M284" i="3" s="1"/>
  <c r="P1009" i="3"/>
  <c r="E125" i="4"/>
  <c r="H245" i="3"/>
  <c r="H284" i="3" s="1"/>
  <c r="L2085" i="3"/>
  <c r="L2124" i="3" s="1"/>
  <c r="P968" i="3"/>
  <c r="AE134" i="3"/>
  <c r="P2288" i="3"/>
  <c r="AE734" i="3"/>
  <c r="O1525" i="3"/>
  <c r="O1564" i="3" s="1"/>
  <c r="E1325" i="3"/>
  <c r="E1364" i="3" s="1"/>
  <c r="F285" i="3"/>
  <c r="F324" i="3" s="1"/>
  <c r="J2765" i="3"/>
  <c r="J2804" i="3" s="1"/>
  <c r="I125" i="3"/>
  <c r="I164" i="3" s="1"/>
  <c r="P1566" i="3"/>
  <c r="AE894" i="3"/>
  <c r="K2405" i="3"/>
  <c r="K2444" i="3" s="1"/>
  <c r="J565" i="3"/>
  <c r="J604" i="3" s="1"/>
  <c r="P930" i="3"/>
  <c r="Z180" i="4"/>
  <c r="L1485" i="3"/>
  <c r="L1524" i="3" s="1"/>
  <c r="I2725" i="3"/>
  <c r="I2764" i="3" s="1"/>
  <c r="F2205" i="3"/>
  <c r="F2244" i="3" s="1"/>
  <c r="K2445" i="3"/>
  <c r="K2484" i="3" s="1"/>
  <c r="J2485" i="3"/>
  <c r="J2524" i="3" s="1"/>
  <c r="P1927" i="1"/>
  <c r="P2530" i="3"/>
  <c r="H2405" i="3"/>
  <c r="H2444" i="3" s="1"/>
  <c r="I765" i="3"/>
  <c r="I804" i="3" s="1"/>
  <c r="K1685" i="3"/>
  <c r="K1724" i="3" s="1"/>
  <c r="O2165" i="3"/>
  <c r="O2204" i="3" s="1"/>
  <c r="N125" i="3"/>
  <c r="N164" i="3" s="1"/>
  <c r="P1570" i="3"/>
  <c r="G1525" i="3"/>
  <c r="G1564" i="3" s="1"/>
  <c r="N1485" i="3"/>
  <c r="N1524" i="3" s="1"/>
  <c r="O2765" i="3"/>
  <c r="O2804" i="3" s="1"/>
  <c r="L885" i="3"/>
  <c r="L924" i="3" s="1"/>
  <c r="M45" i="4"/>
  <c r="K485" i="3"/>
  <c r="K524" i="3" s="1"/>
  <c r="I1925" i="3"/>
  <c r="I1964" i="3" s="1"/>
  <c r="P2569" i="3"/>
  <c r="L86" i="4"/>
  <c r="P2688" i="3"/>
  <c r="L47" i="4"/>
  <c r="G2325" i="3"/>
  <c r="G2364" i="3" s="1"/>
  <c r="K2485" i="3"/>
  <c r="K2524" i="3" s="1"/>
  <c r="K88" i="4"/>
  <c r="P1967" i="3"/>
  <c r="M1725" i="3"/>
  <c r="M1764" i="3" s="1"/>
  <c r="F805" i="3"/>
  <c r="F844" i="3" s="1"/>
  <c r="K205" i="3"/>
  <c r="K244" i="3" s="1"/>
  <c r="M725" i="3"/>
  <c r="M764" i="3" s="1"/>
  <c r="P2448" i="3"/>
  <c r="G2445" i="3"/>
  <c r="G2484" i="3" s="1"/>
  <c r="K87" i="4"/>
  <c r="G725" i="3"/>
  <c r="G764" i="3" s="1"/>
  <c r="O725" i="3"/>
  <c r="O764" i="3" s="1"/>
  <c r="K1325" i="3"/>
  <c r="K1364" i="3" s="1"/>
  <c r="E46" i="4"/>
  <c r="P1690" i="3"/>
  <c r="F2485" i="3"/>
  <c r="F2524" i="3" s="1"/>
  <c r="AB180" i="4"/>
  <c r="AE57" i="4"/>
  <c r="E2485" i="3"/>
  <c r="E2524" i="3" s="1"/>
  <c r="E2605" i="3"/>
  <c r="E2644" i="3" s="1"/>
  <c r="W180" i="4"/>
  <c r="K1605" i="3"/>
  <c r="K1644" i="3" s="1"/>
  <c r="P1929" i="3"/>
  <c r="P2529" i="3"/>
  <c r="I525" i="3"/>
  <c r="I564" i="3" s="1"/>
  <c r="J1365" i="3"/>
  <c r="J1404" i="3" s="1"/>
  <c r="K2725" i="3"/>
  <c r="K2764" i="3" s="1"/>
  <c r="N85" i="3"/>
  <c r="N124" i="3" s="1"/>
  <c r="N565" i="3"/>
  <c r="N604" i="3" s="1"/>
  <c r="D3815" i="1"/>
  <c r="AA132" i="4"/>
  <c r="AE56" i="4"/>
  <c r="K2645" i="3"/>
  <c r="K2684" i="3" s="1"/>
  <c r="J445" i="3"/>
  <c r="J484" i="3" s="1"/>
  <c r="AE14" i="3"/>
  <c r="M1605" i="3"/>
  <c r="M1644" i="3" s="1"/>
  <c r="K1365" i="3"/>
  <c r="K1404" i="3" s="1"/>
  <c r="H8" i="4"/>
  <c r="O2645" i="3"/>
  <c r="O2684" i="3" s="1"/>
  <c r="P248" i="3"/>
  <c r="I87" i="4"/>
  <c r="G1925" i="3"/>
  <c r="G1964" i="3" s="1"/>
  <c r="J725" i="3"/>
  <c r="J764" i="3" s="1"/>
  <c r="X92" i="4"/>
  <c r="AB92" i="4"/>
  <c r="P327" i="3"/>
  <c r="P1648" i="3"/>
  <c r="M46" i="4"/>
  <c r="J1565" i="3"/>
  <c r="J1604" i="3" s="1"/>
  <c r="AC132" i="4"/>
  <c r="O46" i="4"/>
  <c r="F725" i="3"/>
  <c r="F764" i="3" s="1"/>
  <c r="P1890" i="3"/>
  <c r="N2365" i="3"/>
  <c r="N2404" i="3" s="1"/>
  <c r="H1645" i="3"/>
  <c r="H1684" i="3" s="1"/>
  <c r="K85" i="4"/>
  <c r="M2445" i="3"/>
  <c r="M2484" i="3" s="1"/>
  <c r="L765" i="3"/>
  <c r="L804" i="3" s="1"/>
  <c r="AE94" i="3"/>
  <c r="H205" i="3"/>
  <c r="H244" i="3" s="1"/>
  <c r="K2765" i="3"/>
  <c r="K2804" i="3" s="1"/>
  <c r="W132" i="4"/>
  <c r="E1885" i="3"/>
  <c r="E1924" i="3" s="1"/>
  <c r="AE534" i="3"/>
  <c r="P768" i="3"/>
  <c r="I1005" i="3"/>
  <c r="I1044" i="3" s="1"/>
  <c r="G126" i="4"/>
  <c r="P2128" i="3"/>
  <c r="I2045" i="3"/>
  <c r="I2084" i="3" s="1"/>
  <c r="G1005" i="3"/>
  <c r="G1044" i="3" s="1"/>
  <c r="P1432" i="1"/>
  <c r="P2208" i="3"/>
  <c r="Z3810" i="1"/>
  <c r="L3813" i="1"/>
  <c r="L3818" i="1" s="1"/>
  <c r="E2445" i="3"/>
  <c r="E2484" i="3" s="1"/>
  <c r="J1805" i="3"/>
  <c r="J1844" i="3" s="1"/>
  <c r="M1765" i="3"/>
  <c r="M1804" i="3" s="1"/>
  <c r="N2645" i="3"/>
  <c r="N2684" i="3" s="1"/>
  <c r="P527" i="3"/>
  <c r="P770" i="3"/>
  <c r="N445" i="3"/>
  <c r="N484" i="3" s="1"/>
  <c r="G2525" i="3"/>
  <c r="G2564" i="3" s="1"/>
  <c r="P928" i="3"/>
  <c r="H1325" i="3"/>
  <c r="H1364" i="3" s="1"/>
  <c r="H1125" i="3"/>
  <c r="H1164" i="3" s="1"/>
  <c r="H87" i="4"/>
  <c r="G2765" i="3"/>
  <c r="G2804" i="3" s="1"/>
  <c r="J127" i="4"/>
  <c r="J2565" i="3"/>
  <c r="J2604" i="3" s="1"/>
  <c r="N1045" i="3"/>
  <c r="N1084" i="3" s="1"/>
  <c r="N805" i="3"/>
  <c r="N844" i="3" s="1"/>
  <c r="G46" i="4"/>
  <c r="O2285" i="3"/>
  <c r="O2324" i="3" s="1"/>
  <c r="E725" i="3"/>
  <c r="E764" i="3" s="1"/>
  <c r="K1485" i="3"/>
  <c r="K1524" i="3" s="1"/>
  <c r="M965" i="3"/>
  <c r="M1004" i="3" s="1"/>
  <c r="M2045" i="3"/>
  <c r="M2084" i="3" s="1"/>
  <c r="N1725" i="3"/>
  <c r="N1764" i="3" s="1"/>
  <c r="L126" i="4"/>
  <c r="H1485" i="3"/>
  <c r="H1524" i="3" s="1"/>
  <c r="T12" i="3"/>
  <c r="V52" i="4"/>
  <c r="AT166" i="3"/>
  <c r="AE1214" i="3"/>
  <c r="J2045" i="3"/>
  <c r="J2084" i="3" s="1"/>
  <c r="P2047" i="3"/>
  <c r="F605" i="3"/>
  <c r="F644" i="3" s="1"/>
  <c r="F1525" i="3"/>
  <c r="F1564" i="3" s="1"/>
  <c r="P2648" i="3"/>
  <c r="E1285" i="3"/>
  <c r="E1324" i="3" s="1"/>
  <c r="AC92" i="4"/>
  <c r="H2765" i="3"/>
  <c r="H2804" i="3" s="1"/>
  <c r="P168" i="3"/>
  <c r="E2085" i="3"/>
  <c r="E2124" i="3" s="1"/>
  <c r="K1165" i="3"/>
  <c r="K1204" i="3" s="1"/>
  <c r="P2410" i="3"/>
  <c r="P608" i="3"/>
  <c r="F2125" i="3"/>
  <c r="F2164" i="3" s="1"/>
  <c r="O2205" i="3"/>
  <c r="O2244" i="3" s="1"/>
  <c r="J405" i="3"/>
  <c r="J444" i="3" s="1"/>
  <c r="P967" i="3"/>
  <c r="G805" i="3"/>
  <c r="G844" i="3" s="1"/>
  <c r="F125" i="4"/>
  <c r="O445" i="3"/>
  <c r="O484" i="3" s="1"/>
  <c r="N2685" i="3"/>
  <c r="N2724" i="3" s="1"/>
  <c r="H2165" i="3"/>
  <c r="H2204" i="3" s="1"/>
  <c r="L1165" i="3"/>
  <c r="L1204" i="3" s="1"/>
  <c r="X181" i="4"/>
  <c r="D2165" i="3"/>
  <c r="D2204" i="3" s="1"/>
  <c r="F1925" i="3"/>
  <c r="F1964" i="3" s="1"/>
  <c r="K725" i="3"/>
  <c r="K764" i="3" s="1"/>
  <c r="P728" i="3"/>
  <c r="P1048" i="3"/>
  <c r="P1769" i="3"/>
  <c r="P807" i="3"/>
  <c r="E2165" i="3"/>
  <c r="E2204" i="3" s="1"/>
  <c r="O1485" i="3"/>
  <c r="O1524" i="3" s="1"/>
  <c r="J1965" i="3"/>
  <c r="J2004" i="3" s="1"/>
  <c r="K1765" i="3"/>
  <c r="K1804" i="3" s="1"/>
  <c r="P1130" i="3"/>
  <c r="K1285" i="3"/>
  <c r="K1324" i="3" s="1"/>
  <c r="P2130" i="3"/>
  <c r="J965" i="3"/>
  <c r="J1004" i="3" s="1"/>
  <c r="J125" i="4"/>
  <c r="O1605" i="3"/>
  <c r="O1644" i="3" s="1"/>
  <c r="F245" i="3"/>
  <c r="F284" i="3" s="1"/>
  <c r="K245" i="3"/>
  <c r="K284" i="3" s="1"/>
  <c r="H1085" i="3"/>
  <c r="H1124" i="3" s="1"/>
  <c r="M565" i="3"/>
  <c r="M604" i="3" s="1"/>
  <c r="P2450" i="3"/>
  <c r="K2165" i="3"/>
  <c r="K2204" i="3" s="1"/>
  <c r="J1605" i="3"/>
  <c r="J1644" i="3" s="1"/>
  <c r="K2005" i="3"/>
  <c r="K2044" i="3" s="1"/>
  <c r="AE1574" i="3"/>
  <c r="U180" i="4"/>
  <c r="M925" i="3"/>
  <c r="M964" i="3" s="1"/>
  <c r="L1285" i="3"/>
  <c r="L1324" i="3" s="1"/>
  <c r="K2205" i="3"/>
  <c r="K2244" i="3" s="1"/>
  <c r="N2125" i="3"/>
  <c r="N2164" i="3" s="1"/>
  <c r="K2525" i="3"/>
  <c r="K2564" i="3" s="1"/>
  <c r="J2285" i="3"/>
  <c r="J2324" i="3" s="1"/>
  <c r="P2489" i="3"/>
  <c r="I1885" i="3"/>
  <c r="I1924" i="3" s="1"/>
  <c r="AC180" i="4"/>
  <c r="K925" i="3"/>
  <c r="K964" i="3" s="1"/>
  <c r="P648" i="3"/>
  <c r="P1888" i="3"/>
  <c r="O1085" i="3"/>
  <c r="O1124" i="3" s="1"/>
  <c r="K1005" i="3"/>
  <c r="K1044" i="3" s="1"/>
  <c r="K48" i="4"/>
  <c r="I965" i="3"/>
  <c r="I1004" i="3" s="1"/>
  <c r="K1645" i="3"/>
  <c r="K1684" i="3" s="1"/>
  <c r="K2085" i="3"/>
  <c r="K2124" i="3" s="1"/>
  <c r="O165" i="3"/>
  <c r="O204" i="3" s="1"/>
  <c r="K1925" i="3"/>
  <c r="K1964" i="3" s="1"/>
  <c r="AC179" i="4"/>
  <c r="X52" i="4"/>
  <c r="P1208" i="3"/>
  <c r="P2370" i="3"/>
  <c r="N1165" i="3"/>
  <c r="N1204" i="3" s="1"/>
  <c r="H1205" i="3"/>
  <c r="H1244" i="3" s="1"/>
  <c r="J485" i="3"/>
  <c r="J524" i="3" s="1"/>
  <c r="J2645" i="3"/>
  <c r="J2684" i="3" s="1"/>
  <c r="P1008" i="3"/>
  <c r="F2005" i="3"/>
  <c r="F2044" i="3" s="1"/>
  <c r="P1927" i="3"/>
  <c r="K685" i="3"/>
  <c r="K724" i="3" s="1"/>
  <c r="AE454" i="3"/>
  <c r="G1085" i="3"/>
  <c r="G1124" i="3" s="1"/>
  <c r="L128" i="4"/>
  <c r="P2490" i="3"/>
  <c r="N87" i="4"/>
  <c r="J2325" i="3"/>
  <c r="J2364" i="3" s="1"/>
  <c r="N2285" i="3"/>
  <c r="N2324" i="3" s="1"/>
  <c r="N2165" i="3"/>
  <c r="N2204" i="3" s="1"/>
  <c r="K765" i="3"/>
  <c r="K804" i="3" s="1"/>
  <c r="P1127" i="3"/>
  <c r="P1930" i="3"/>
  <c r="P410" i="3"/>
  <c r="G965" i="3"/>
  <c r="G1004" i="3" s="1"/>
  <c r="K1805" i="3"/>
  <c r="K1844" i="3" s="1"/>
  <c r="I48" i="4"/>
  <c r="F44" i="4"/>
  <c r="K127" i="4"/>
  <c r="AE1054" i="3"/>
  <c r="K2285" i="3"/>
  <c r="K2324" i="3" s="1"/>
  <c r="AE2054" i="3"/>
  <c r="U178" i="4"/>
  <c r="M1325" i="3"/>
  <c r="M1364" i="3" s="1"/>
  <c r="K1565" i="3"/>
  <c r="K1604" i="3" s="1"/>
  <c r="AE1854" i="3"/>
  <c r="L88" i="4"/>
  <c r="P1049" i="3"/>
  <c r="P1490" i="3"/>
  <c r="G565" i="3"/>
  <c r="G604" i="3" s="1"/>
  <c r="P447" i="3"/>
  <c r="J1725" i="3"/>
  <c r="J1764" i="3" s="1"/>
  <c r="N128" i="4"/>
  <c r="G1485" i="3"/>
  <c r="G1524" i="3" s="1"/>
  <c r="P58" i="1"/>
  <c r="AD132" i="4"/>
  <c r="K2245" i="3"/>
  <c r="K2284" i="3" s="1"/>
  <c r="H47" i="4"/>
  <c r="J2125" i="3"/>
  <c r="J2164" i="3" s="1"/>
  <c r="I2405" i="3"/>
  <c r="I2444" i="3" s="1"/>
  <c r="P1087" i="3"/>
  <c r="L1565" i="3"/>
  <c r="L1604" i="3" s="1"/>
  <c r="P2329" i="3"/>
  <c r="O205" i="3"/>
  <c r="O244" i="3" s="1"/>
  <c r="J47" i="4"/>
  <c r="P2049" i="3"/>
  <c r="S12" i="3"/>
  <c r="O765" i="3"/>
  <c r="O804" i="3" s="1"/>
  <c r="F1205" i="3"/>
  <c r="F1244" i="3" s="1"/>
  <c r="M1565" i="3"/>
  <c r="M1604" i="3" s="1"/>
  <c r="F2085" i="3"/>
  <c r="F2124" i="3" s="1"/>
  <c r="J1085" i="3"/>
  <c r="J1124" i="3" s="1"/>
  <c r="J45" i="4"/>
  <c r="J48" i="4"/>
  <c r="E765" i="3"/>
  <c r="E804" i="3" s="1"/>
  <c r="N126" i="4"/>
  <c r="P690" i="3"/>
  <c r="I85" i="3"/>
  <c r="I124" i="3" s="1"/>
  <c r="G2125" i="3"/>
  <c r="G2164" i="3" s="1"/>
  <c r="D3816" i="1"/>
  <c r="I2005" i="3"/>
  <c r="I2044" i="3" s="1"/>
  <c r="I88" i="4"/>
  <c r="AE2174" i="3"/>
  <c r="P769" i="3"/>
  <c r="H1765" i="3"/>
  <c r="H1804" i="3" s="1"/>
  <c r="J525" i="3"/>
  <c r="J564" i="3" s="1"/>
  <c r="AE1734" i="3"/>
  <c r="I1805" i="3"/>
  <c r="I1844" i="3" s="1"/>
  <c r="M325" i="3"/>
  <c r="M364" i="3" s="1"/>
  <c r="AE2574" i="3"/>
  <c r="N525" i="3"/>
  <c r="N564" i="3" s="1"/>
  <c r="W181" i="4"/>
  <c r="G1725" i="3"/>
  <c r="G1764" i="3" s="1"/>
  <c r="P2609" i="3"/>
  <c r="P170" i="3"/>
  <c r="I285" i="3"/>
  <c r="I324" i="3" s="1"/>
  <c r="P2127" i="3"/>
  <c r="J1685" i="3"/>
  <c r="J1724" i="3" s="1"/>
  <c r="M645" i="3"/>
  <c r="M684" i="3" s="1"/>
  <c r="X180" i="4"/>
  <c r="P530" i="3"/>
  <c r="T92" i="4"/>
  <c r="K285" i="3"/>
  <c r="K324" i="3" s="1"/>
  <c r="O2485" i="3"/>
  <c r="O2524" i="3" s="1"/>
  <c r="H565" i="3"/>
  <c r="H604" i="3" s="1"/>
  <c r="N2245" i="3"/>
  <c r="N2284" i="3" s="1"/>
  <c r="M1205" i="3"/>
  <c r="M1244" i="3" s="1"/>
  <c r="P130" i="3"/>
  <c r="I165" i="3"/>
  <c r="I204" i="3" s="1"/>
  <c r="N2765" i="3"/>
  <c r="N2804" i="3" s="1"/>
  <c r="N2205" i="3"/>
  <c r="N2244" i="3" s="1"/>
  <c r="O2525" i="3"/>
  <c r="O2564" i="3" s="1"/>
  <c r="K1045" i="3"/>
  <c r="K1084" i="3" s="1"/>
  <c r="L965" i="3"/>
  <c r="L1004" i="3" s="1"/>
  <c r="AC181" i="4"/>
  <c r="O1125" i="3"/>
  <c r="O1164" i="3" s="1"/>
  <c r="P328" i="3"/>
  <c r="H805" i="3"/>
  <c r="H844" i="3" s="1"/>
  <c r="I1125" i="3"/>
  <c r="I1164" i="3" s="1"/>
  <c r="I2685" i="3"/>
  <c r="I2724" i="3" s="1"/>
  <c r="L2765" i="3"/>
  <c r="L2804" i="3" s="1"/>
  <c r="O2085" i="3"/>
  <c r="O2124" i="3" s="1"/>
  <c r="V181" i="4"/>
  <c r="K2605" i="3"/>
  <c r="K2644" i="3" s="1"/>
  <c r="M86" i="4"/>
  <c r="P808" i="3"/>
  <c r="H885" i="3"/>
  <c r="H924" i="3" s="1"/>
  <c r="G2005" i="3"/>
  <c r="G2044" i="3" s="1"/>
  <c r="F1765" i="3"/>
  <c r="F1804" i="3" s="1"/>
  <c r="P689" i="3"/>
  <c r="AD180" i="4"/>
  <c r="N845" i="3"/>
  <c r="N884" i="3" s="1"/>
  <c r="N1605" i="3"/>
  <c r="N1644" i="3" s="1"/>
  <c r="P2169" i="3"/>
  <c r="P929" i="3"/>
  <c r="P810" i="3"/>
  <c r="E1605" i="3"/>
  <c r="E1644" i="3" s="1"/>
  <c r="AE16" i="3"/>
  <c r="N725" i="3"/>
  <c r="N764" i="3" s="1"/>
  <c r="N485" i="3"/>
  <c r="N524" i="3" s="1"/>
  <c r="J1485" i="3"/>
  <c r="J1524" i="3" s="1"/>
  <c r="M127" i="4"/>
  <c r="H2685" i="3"/>
  <c r="H2724" i="3" s="1"/>
  <c r="P1407" i="3"/>
  <c r="D1405" i="3"/>
  <c r="P1370" i="3"/>
  <c r="P1488" i="3"/>
  <c r="N1365" i="3"/>
  <c r="N1404" i="3" s="1"/>
  <c r="M1485" i="3"/>
  <c r="M1524" i="3" s="1"/>
  <c r="P1169" i="3"/>
  <c r="P727" i="3"/>
  <c r="J2525" i="3"/>
  <c r="J2564" i="3" s="1"/>
  <c r="G2685" i="3"/>
  <c r="G2724" i="3" s="1"/>
  <c r="M485" i="3"/>
  <c r="M524" i="3" s="1"/>
  <c r="N285" i="3"/>
  <c r="N324" i="3" s="1"/>
  <c r="O1765" i="3"/>
  <c r="O1804" i="3" s="1"/>
  <c r="J245" i="3"/>
  <c r="J284" i="3" s="1"/>
  <c r="D285" i="3"/>
  <c r="M2285" i="3"/>
  <c r="M2324" i="3" s="1"/>
  <c r="E2325" i="3"/>
  <c r="E2364" i="3" s="1"/>
  <c r="P1047" i="3"/>
  <c r="AB179" i="4"/>
  <c r="P1767" i="3"/>
  <c r="P2729" i="3"/>
  <c r="N2325" i="3"/>
  <c r="N2364" i="3" s="1"/>
  <c r="G2565" i="3"/>
  <c r="G2604" i="3" s="1"/>
  <c r="M87" i="4"/>
  <c r="H1285" i="3"/>
  <c r="H1324" i="3" s="1"/>
  <c r="E2285" i="3"/>
  <c r="E2324" i="3" s="1"/>
  <c r="P1647" i="3"/>
  <c r="O325" i="3"/>
  <c r="O364" i="3" s="1"/>
  <c r="I2245" i="3"/>
  <c r="I2284" i="3" s="1"/>
  <c r="P850" i="3"/>
  <c r="E165" i="3"/>
  <c r="E204" i="3" s="1"/>
  <c r="N2005" i="3"/>
  <c r="N2044" i="3" s="1"/>
  <c r="P2249" i="3"/>
  <c r="O126" i="4"/>
  <c r="AE974" i="3"/>
  <c r="D86" i="4"/>
  <c r="I2085" i="3"/>
  <c r="I2124" i="3" s="1"/>
  <c r="I325" i="3"/>
  <c r="I364" i="3" s="1"/>
  <c r="P2767" i="3"/>
  <c r="I645" i="3"/>
  <c r="I684" i="3" s="1"/>
  <c r="H1405" i="3"/>
  <c r="H1444" i="3" s="1"/>
  <c r="P1007" i="3"/>
  <c r="P490" i="3"/>
  <c r="N45" i="4"/>
  <c r="P1487" i="3"/>
  <c r="P2607" i="3"/>
  <c r="P329" i="3"/>
  <c r="G1765" i="3"/>
  <c r="G1804" i="3" s="1"/>
  <c r="F885" i="3"/>
  <c r="F924" i="3" s="1"/>
  <c r="P2328" i="3"/>
  <c r="P1808" i="3"/>
  <c r="G85" i="4"/>
  <c r="AE1894" i="3"/>
  <c r="AE2094" i="3"/>
  <c r="AL2729" i="3"/>
  <c r="M1085" i="3"/>
  <c r="M1124" i="3" s="1"/>
  <c r="F2605" i="3"/>
  <c r="F2644" i="3" s="1"/>
  <c r="J205" i="3"/>
  <c r="J244" i="3" s="1"/>
  <c r="O1445" i="3"/>
  <c r="O1484" i="3" s="1"/>
  <c r="AE2534" i="3"/>
  <c r="L46" i="4"/>
  <c r="I1605" i="3"/>
  <c r="I1644" i="3" s="1"/>
  <c r="F2525" i="3"/>
  <c r="F2564" i="3" s="1"/>
  <c r="AD179" i="4"/>
  <c r="L2205" i="3"/>
  <c r="L2244" i="3" s="1"/>
  <c r="M1045" i="3"/>
  <c r="M1084" i="3" s="1"/>
  <c r="I85" i="4"/>
  <c r="P450" i="3"/>
  <c r="L125" i="4"/>
  <c r="N1565" i="3"/>
  <c r="N1604" i="3" s="1"/>
  <c r="P1329" i="3"/>
  <c r="U181" i="4"/>
  <c r="K45" i="4"/>
  <c r="I2365" i="3"/>
  <c r="I2404" i="3" s="1"/>
  <c r="K2565" i="3"/>
  <c r="K2604" i="3" s="1"/>
  <c r="M445" i="3"/>
  <c r="M484" i="3" s="1"/>
  <c r="N165" i="3"/>
  <c r="N204" i="3" s="1"/>
  <c r="H126" i="4"/>
  <c r="P2567" i="3"/>
  <c r="L1605" i="3"/>
  <c r="L1644" i="3" s="1"/>
  <c r="M765" i="3"/>
  <c r="M804" i="3" s="1"/>
  <c r="P2610" i="3"/>
  <c r="AD52" i="4"/>
  <c r="M285" i="3"/>
  <c r="M324" i="3" s="1"/>
  <c r="P1809" i="3"/>
  <c r="J685" i="3"/>
  <c r="J724" i="3" s="1"/>
  <c r="L485" i="3"/>
  <c r="L524" i="3" s="1"/>
  <c r="M85" i="3"/>
  <c r="M124" i="3" s="1"/>
  <c r="I46" i="4"/>
  <c r="AT2486" i="3"/>
  <c r="P1447" i="3"/>
  <c r="P1970" i="3"/>
  <c r="E605" i="3"/>
  <c r="E644" i="3" s="1"/>
  <c r="D3814" i="1"/>
  <c r="F685" i="3"/>
  <c r="F724" i="3" s="1"/>
  <c r="AE934" i="3"/>
  <c r="J1125" i="3"/>
  <c r="J1164" i="3" s="1"/>
  <c r="M2205" i="3"/>
  <c r="M2244" i="3" s="1"/>
  <c r="AE694" i="3"/>
  <c r="AD12" i="3"/>
  <c r="N1685" i="3"/>
  <c r="N1724" i="3" s="1"/>
  <c r="M47" i="4"/>
  <c r="I485" i="3"/>
  <c r="I524" i="3" s="1"/>
  <c r="O1325" i="3"/>
  <c r="O1364" i="3" s="1"/>
  <c r="P1607" i="3"/>
  <c r="P730" i="3"/>
  <c r="H1445" i="3"/>
  <c r="H1484" i="3" s="1"/>
  <c r="J1325" i="3"/>
  <c r="J1364" i="3" s="1"/>
  <c r="P2010" i="3"/>
  <c r="E685" i="3"/>
  <c r="E724" i="3" s="1"/>
  <c r="Y12" i="3"/>
  <c r="AE2494" i="3"/>
  <c r="N85" i="4"/>
  <c r="AB181" i="4"/>
  <c r="I1365" i="3"/>
  <c r="I1404" i="3" s="1"/>
  <c r="P1649" i="3"/>
  <c r="G685" i="3"/>
  <c r="G724" i="3" s="1"/>
  <c r="AE1014" i="3"/>
  <c r="O2005" i="3"/>
  <c r="O2044" i="3" s="1"/>
  <c r="O2045" i="3"/>
  <c r="O2084" i="3" s="1"/>
  <c r="I1205" i="3"/>
  <c r="I1244" i="3" s="1"/>
  <c r="F845" i="3"/>
  <c r="F884" i="3" s="1"/>
  <c r="L2685" i="3"/>
  <c r="L2724" i="3" s="1"/>
  <c r="M2085" i="3"/>
  <c r="M2124" i="3" s="1"/>
  <c r="AC178" i="4"/>
  <c r="P2327" i="3"/>
  <c r="AB178" i="4"/>
  <c r="H1365" i="3"/>
  <c r="H1404" i="3" s="1"/>
  <c r="L405" i="3"/>
  <c r="L444" i="3" s="1"/>
  <c r="E87" i="4"/>
  <c r="E925" i="3"/>
  <c r="E964" i="3" s="1"/>
  <c r="N2445" i="3"/>
  <c r="N2484" i="3" s="1"/>
  <c r="G2285" i="3"/>
  <c r="G2324" i="3" s="1"/>
  <c r="F2365" i="3"/>
  <c r="F2404" i="3" s="1"/>
  <c r="E2005" i="3"/>
  <c r="E2044" i="3" s="1"/>
  <c r="I1725" i="3"/>
  <c r="I1764" i="3" s="1"/>
  <c r="N965" i="3"/>
  <c r="N1004" i="3" s="1"/>
  <c r="M1165" i="3"/>
  <c r="M1204" i="3" s="1"/>
  <c r="P1608" i="3"/>
  <c r="G1605" i="3"/>
  <c r="G1644" i="3" s="1"/>
  <c r="E1405" i="3"/>
  <c r="E1444" i="3" s="1"/>
  <c r="P2168" i="3"/>
  <c r="K445" i="3"/>
  <c r="K484" i="3" s="1"/>
  <c r="AE1774" i="3"/>
  <c r="O85" i="3"/>
  <c r="O124" i="3" s="1"/>
  <c r="P210" i="3"/>
  <c r="L1965" i="3"/>
  <c r="L2004" i="3" s="1"/>
  <c r="AB52" i="4"/>
  <c r="P687" i="3"/>
  <c r="T529" i="3"/>
  <c r="E725" i="1"/>
  <c r="E1274" i="1"/>
  <c r="T928" i="3"/>
  <c r="E2813" i="1"/>
  <c r="T2047" i="3"/>
  <c r="E2871" i="1"/>
  <c r="T2090" i="3"/>
  <c r="T809" i="3"/>
  <c r="E1110" i="1"/>
  <c r="E1327" i="1"/>
  <c r="T966" i="3"/>
  <c r="T2048" i="3"/>
  <c r="E2814" i="1"/>
  <c r="E1107" i="1"/>
  <c r="T806" i="3"/>
  <c r="AC648" i="3"/>
  <c r="N889" i="1"/>
  <c r="W1169" i="3"/>
  <c r="H1605" i="1"/>
  <c r="W1168" i="3"/>
  <c r="H1604" i="1"/>
  <c r="V2246" i="3"/>
  <c r="G3087" i="1"/>
  <c r="F1881" i="1"/>
  <c r="U1370" i="3"/>
  <c r="U808" i="3"/>
  <c r="F1109" i="1"/>
  <c r="O942" i="1"/>
  <c r="AD686" i="3"/>
  <c r="AD690" i="3"/>
  <c r="O946" i="1"/>
  <c r="AD1369" i="3"/>
  <c r="O1880" i="1"/>
  <c r="O2596" i="1"/>
  <c r="K3693" i="1"/>
  <c r="Z407" i="3"/>
  <c r="K558" i="1"/>
  <c r="K560" i="1"/>
  <c r="Z409" i="3"/>
  <c r="Y927" i="3"/>
  <c r="J1273" i="1"/>
  <c r="J2541" i="1"/>
  <c r="AA1689" i="3"/>
  <c r="L2320" i="1"/>
  <c r="AT1686" i="3"/>
  <c r="L1685" i="3"/>
  <c r="L1724" i="3" s="1"/>
  <c r="AA1686" i="3"/>
  <c r="L2317" i="1"/>
  <c r="L1824" i="1"/>
  <c r="AA1328" i="3"/>
  <c r="K2923" i="1"/>
  <c r="Y1646" i="3"/>
  <c r="J2262" i="1"/>
  <c r="AC808" i="3"/>
  <c r="N1109" i="1"/>
  <c r="G725" i="1"/>
  <c r="V529" i="3"/>
  <c r="G723" i="1"/>
  <c r="V527" i="3"/>
  <c r="AA1127" i="3"/>
  <c r="L1548" i="1"/>
  <c r="L3032" i="1"/>
  <c r="J1933" i="1"/>
  <c r="Y1407" i="3"/>
  <c r="Y1410" i="3"/>
  <c r="J1936" i="1"/>
  <c r="E612" i="1"/>
  <c r="T446" i="3"/>
  <c r="H1990" i="1"/>
  <c r="W1449" i="3"/>
  <c r="T86" i="3"/>
  <c r="E117" i="1"/>
  <c r="E85" i="3"/>
  <c r="E124" i="3" s="1"/>
  <c r="E4" i="4"/>
  <c r="E4" i="3"/>
  <c r="E2650" i="1"/>
  <c r="T1929" i="3"/>
  <c r="E2318" i="1"/>
  <c r="T1687" i="3"/>
  <c r="P2311" i="1"/>
  <c r="E1685" i="3"/>
  <c r="P1687" i="3"/>
  <c r="AC49" i="3"/>
  <c r="N65" i="1"/>
  <c r="N7" i="4"/>
  <c r="N7" i="3"/>
  <c r="N3253" i="1"/>
  <c r="L1770" i="1"/>
  <c r="AA1289" i="3"/>
  <c r="H557" i="1"/>
  <c r="W406" i="3"/>
  <c r="H560" i="1"/>
  <c r="W409" i="3"/>
  <c r="G2099" i="1"/>
  <c r="V1528" i="3"/>
  <c r="G557" i="1"/>
  <c r="V406" i="3"/>
  <c r="G44" i="4"/>
  <c r="G405" i="3"/>
  <c r="G444" i="3" s="1"/>
  <c r="V809" i="3"/>
  <c r="G1110" i="1"/>
  <c r="V807" i="3"/>
  <c r="G1108" i="1"/>
  <c r="F3142" i="1"/>
  <c r="U2286" i="3"/>
  <c r="O3475" i="1"/>
  <c r="AD1209" i="3"/>
  <c r="O1660" i="1"/>
  <c r="AD927" i="3"/>
  <c r="O1273" i="1"/>
  <c r="Z1050" i="3"/>
  <c r="K1441" i="1"/>
  <c r="Y1327" i="3"/>
  <c r="J1823" i="1"/>
  <c r="J1217" i="1"/>
  <c r="Y886" i="3"/>
  <c r="J2980" i="1"/>
  <c r="U1487" i="3"/>
  <c r="F2043" i="1"/>
  <c r="M2431" i="1"/>
  <c r="AB1770" i="3"/>
  <c r="M3089" i="1"/>
  <c r="M121" i="1"/>
  <c r="AB90" i="3"/>
  <c r="E1000" i="1"/>
  <c r="T729" i="3"/>
  <c r="N1166" i="1"/>
  <c r="AC850" i="3"/>
  <c r="AC250" i="3"/>
  <c r="N341" i="1"/>
  <c r="N2867" i="1"/>
  <c r="AC608" i="3"/>
  <c r="N834" i="1"/>
  <c r="N832" i="1"/>
  <c r="AC606" i="3"/>
  <c r="P2036" i="1"/>
  <c r="K2043" i="1"/>
  <c r="Z1487" i="3"/>
  <c r="W2287" i="3"/>
  <c r="H3143" i="1"/>
  <c r="H2207" i="1"/>
  <c r="W1606" i="3"/>
  <c r="F1932" i="1"/>
  <c r="U1406" i="3"/>
  <c r="F1405" i="3"/>
  <c r="F1444" i="3" s="1"/>
  <c r="P1406" i="3"/>
  <c r="AD1288" i="3"/>
  <c r="O1769" i="1"/>
  <c r="AB489" i="3"/>
  <c r="M670" i="1"/>
  <c r="M1881" i="1"/>
  <c r="AB1370" i="3"/>
  <c r="M1879" i="1"/>
  <c r="AB1368" i="3"/>
  <c r="S1088" i="3"/>
  <c r="D1494" i="1"/>
  <c r="P1487" i="1"/>
  <c r="K1987" i="1"/>
  <c r="Z1446" i="3"/>
  <c r="X886" i="3"/>
  <c r="I1217" i="1"/>
  <c r="T1207" i="3"/>
  <c r="E1658" i="1"/>
  <c r="E945" i="1"/>
  <c r="T689" i="3"/>
  <c r="N3695" i="1"/>
  <c r="W448" i="3"/>
  <c r="H614" i="1"/>
  <c r="P1686" i="3"/>
  <c r="G1685" i="3"/>
  <c r="G1724" i="3" s="1"/>
  <c r="G3530" i="1"/>
  <c r="V2569" i="3"/>
  <c r="F3747" i="1"/>
  <c r="U2726" i="3"/>
  <c r="U766" i="3"/>
  <c r="F1052" i="1"/>
  <c r="U690" i="3"/>
  <c r="F946" i="1"/>
  <c r="O1548" i="1"/>
  <c r="AD1127" i="3"/>
  <c r="AD1649" i="3"/>
  <c r="O2265" i="1"/>
  <c r="J615" i="1"/>
  <c r="Y449" i="3"/>
  <c r="J2871" i="1"/>
  <c r="S180" i="4"/>
  <c r="AE16" i="4"/>
  <c r="P88" i="3"/>
  <c r="D6" i="3"/>
  <c r="D6" i="4"/>
  <c r="S88" i="3"/>
  <c r="D119" i="1"/>
  <c r="P112" i="1"/>
  <c r="S927" i="3"/>
  <c r="D1273" i="1"/>
  <c r="P1266" i="1"/>
  <c r="N2100" i="1"/>
  <c r="AC1529" i="3"/>
  <c r="N2099" i="1"/>
  <c r="AC1528" i="3"/>
  <c r="Y1449" i="3"/>
  <c r="J1990" i="1"/>
  <c r="T2649" i="3"/>
  <c r="E3640" i="1"/>
  <c r="N2318" i="1"/>
  <c r="AC1687" i="3"/>
  <c r="W728" i="3"/>
  <c r="H999" i="1"/>
  <c r="G1054" i="1"/>
  <c r="V768" i="3"/>
  <c r="G613" i="1"/>
  <c r="V447" i="3"/>
  <c r="V446" i="3"/>
  <c r="G612" i="1"/>
  <c r="F3694" i="1"/>
  <c r="U2688" i="3"/>
  <c r="U250" i="3"/>
  <c r="F341" i="1"/>
  <c r="U1767" i="3"/>
  <c r="F2428" i="1"/>
  <c r="O2868" i="1"/>
  <c r="K3201" i="1"/>
  <c r="Z369" i="3"/>
  <c r="K505" i="1"/>
  <c r="J3748" i="1"/>
  <c r="Y807" i="3"/>
  <c r="J1108" i="1"/>
  <c r="L2262" i="1"/>
  <c r="AA1646" i="3"/>
  <c r="AT1646" i="3"/>
  <c r="L1645" i="3"/>
  <c r="L1684" i="3" s="1"/>
  <c r="L2705" i="1"/>
  <c r="L3144" i="1"/>
  <c r="X1490" i="3"/>
  <c r="I2046" i="1"/>
  <c r="I3254" i="1"/>
  <c r="X2368" i="3"/>
  <c r="X1129" i="3"/>
  <c r="I1550" i="1"/>
  <c r="I3583" i="1"/>
  <c r="X2607" i="3"/>
  <c r="M282" i="1"/>
  <c r="AB206" i="3"/>
  <c r="M726" i="1"/>
  <c r="AB530" i="3"/>
  <c r="AB686" i="3"/>
  <c r="M942" i="1"/>
  <c r="AB846" i="3"/>
  <c r="M1162" i="1"/>
  <c r="I3813" i="1"/>
  <c r="I3818" i="1" s="1"/>
  <c r="W3810" i="1"/>
  <c r="X2727" i="3"/>
  <c r="I3748" i="1"/>
  <c r="M2594" i="1"/>
  <c r="X2690" i="3"/>
  <c r="I3696" i="1"/>
  <c r="K1879" i="1"/>
  <c r="Z1368" i="3"/>
  <c r="M2648" i="1"/>
  <c r="M2649" i="1"/>
  <c r="AA569" i="3"/>
  <c r="L780" i="1"/>
  <c r="J2043" i="1"/>
  <c r="Y1487" i="3"/>
  <c r="M2981" i="1"/>
  <c r="M3197" i="1"/>
  <c r="M3421" i="1"/>
  <c r="P1596" i="1"/>
  <c r="E1603" i="1"/>
  <c r="T1167" i="3"/>
  <c r="T2007" i="3"/>
  <c r="E2758" i="1"/>
  <c r="E2759" i="1"/>
  <c r="T2008" i="3"/>
  <c r="N2981" i="1"/>
  <c r="AC207" i="3"/>
  <c r="N283" i="1"/>
  <c r="AC688" i="3"/>
  <c r="N944" i="1"/>
  <c r="H3366" i="1"/>
  <c r="W2450" i="3"/>
  <c r="H125" i="4"/>
  <c r="H2593" i="1"/>
  <c r="W1887" i="3"/>
  <c r="AB47" i="3"/>
  <c r="M63" i="1"/>
  <c r="M5" i="4"/>
  <c r="M5" i="3"/>
  <c r="M780" i="1"/>
  <c r="AB569" i="3"/>
  <c r="S1409" i="3"/>
  <c r="D1935" i="1"/>
  <c r="P1928" i="1"/>
  <c r="D3363" i="1"/>
  <c r="S2447" i="3"/>
  <c r="P3356" i="1"/>
  <c r="E667" i="1"/>
  <c r="P660" i="1"/>
  <c r="N2263" i="1"/>
  <c r="AC1647" i="3"/>
  <c r="N506" i="1"/>
  <c r="AC370" i="3"/>
  <c r="N2647" i="1"/>
  <c r="N3309" i="1"/>
  <c r="H4" i="4"/>
  <c r="H125" i="3"/>
  <c r="H164" i="3" s="1"/>
  <c r="H4" i="3"/>
  <c r="H172" i="1"/>
  <c r="W126" i="3"/>
  <c r="H3421" i="1"/>
  <c r="W2490" i="3"/>
  <c r="F2925" i="1"/>
  <c r="U2129" i="3"/>
  <c r="F3586" i="1"/>
  <c r="U2610" i="3"/>
  <c r="O2761" i="1"/>
  <c r="O2813" i="1"/>
  <c r="K2981" i="1"/>
  <c r="J2647" i="1"/>
  <c r="Y847" i="3"/>
  <c r="J1163" i="1"/>
  <c r="AA1009" i="3"/>
  <c r="L1385" i="1"/>
  <c r="L3088" i="1"/>
  <c r="L3309" i="1"/>
  <c r="AO2728" i="3"/>
  <c r="D3748" i="1"/>
  <c r="P3741" i="1"/>
  <c r="D3473" i="1"/>
  <c r="S2527" i="3"/>
  <c r="P3466" i="1"/>
  <c r="D174" i="1"/>
  <c r="S128" i="3"/>
  <c r="P167" i="1"/>
  <c r="L3586" i="1"/>
  <c r="X929" i="3"/>
  <c r="I1275" i="1"/>
  <c r="I1272" i="1"/>
  <c r="X926" i="3"/>
  <c r="T2527" i="3"/>
  <c r="E3473" i="1"/>
  <c r="V1206" i="3"/>
  <c r="G1657" i="1"/>
  <c r="U1728" i="3"/>
  <c r="F2374" i="1"/>
  <c r="O338" i="1"/>
  <c r="AD247" i="3"/>
  <c r="O3638" i="1"/>
  <c r="Z1130" i="3"/>
  <c r="K1551" i="1"/>
  <c r="Y967" i="3"/>
  <c r="J1328" i="1"/>
  <c r="Y1367" i="3"/>
  <c r="J1878" i="1"/>
  <c r="AT2526" i="3"/>
  <c r="L2525" i="3"/>
  <c r="L2564" i="3" s="1"/>
  <c r="L3472" i="1"/>
  <c r="P407" i="3"/>
  <c r="D45" i="4"/>
  <c r="D558" i="1"/>
  <c r="S407" i="3"/>
  <c r="P551" i="1"/>
  <c r="S1606" i="3"/>
  <c r="D2207" i="1"/>
  <c r="P2200" i="1"/>
  <c r="K2100" i="1"/>
  <c r="Z1529" i="3"/>
  <c r="P3191" i="1"/>
  <c r="G3198" i="1"/>
  <c r="V2327" i="3"/>
  <c r="U2328" i="3"/>
  <c r="F3199" i="1"/>
  <c r="O3693" i="1"/>
  <c r="AD128" i="3"/>
  <c r="O174" i="1"/>
  <c r="AD609" i="3"/>
  <c r="O835" i="1"/>
  <c r="U1928" i="3"/>
  <c r="F2649" i="1"/>
  <c r="F1547" i="1"/>
  <c r="U1126" i="3"/>
  <c r="U567" i="3"/>
  <c r="F778" i="1"/>
  <c r="F2266" i="1"/>
  <c r="U1650" i="3"/>
  <c r="U1645" i="3" s="1"/>
  <c r="F887" i="1"/>
  <c r="P880" i="1"/>
  <c r="AD1170" i="3"/>
  <c r="O1606" i="1"/>
  <c r="AD1609" i="3"/>
  <c r="O2210" i="1"/>
  <c r="AD1768" i="3"/>
  <c r="O2429" i="1"/>
  <c r="O3582" i="1"/>
  <c r="K2541" i="1"/>
  <c r="K615" i="1"/>
  <c r="Z449" i="3"/>
  <c r="K6" i="3"/>
  <c r="K6" i="4"/>
  <c r="Z48" i="3"/>
  <c r="K64" i="1"/>
  <c r="K3813" i="1"/>
  <c r="K3818" i="1" s="1"/>
  <c r="Y3810" i="1"/>
  <c r="K999" i="1"/>
  <c r="Z728" i="3"/>
  <c r="J3090" i="1"/>
  <c r="L2372" i="1"/>
  <c r="AA1726" i="3"/>
  <c r="AT1726" i="3"/>
  <c r="L1725" i="3"/>
  <c r="L1764" i="3" s="1"/>
  <c r="L3200" i="1"/>
  <c r="L3199" i="1"/>
  <c r="L3418" i="1"/>
  <c r="M1768" i="1"/>
  <c r="AB1287" i="3"/>
  <c r="D393" i="1"/>
  <c r="P386" i="1"/>
  <c r="S889" i="3"/>
  <c r="D1220" i="1"/>
  <c r="P1213" i="1"/>
  <c r="D3802" i="1"/>
  <c r="P3802" i="1" s="1"/>
  <c r="P3795" i="1"/>
  <c r="D2765" i="3"/>
  <c r="P2766" i="3"/>
  <c r="AC1246" i="3"/>
  <c r="N1712" i="1"/>
  <c r="N1245" i="3"/>
  <c r="N84" i="4"/>
  <c r="X808" i="3"/>
  <c r="I1109" i="1"/>
  <c r="I1605" i="1"/>
  <c r="X1169" i="3"/>
  <c r="I282" i="1"/>
  <c r="X206" i="3"/>
  <c r="I285" i="1"/>
  <c r="X209" i="3"/>
  <c r="P330" i="1"/>
  <c r="I337" i="1"/>
  <c r="X246" i="3"/>
  <c r="M2925" i="1"/>
  <c r="M3364" i="1"/>
  <c r="M3641" i="1"/>
  <c r="K1659" i="1"/>
  <c r="Z1208" i="3"/>
  <c r="T1250" i="3"/>
  <c r="E1716" i="1"/>
  <c r="E3307" i="1"/>
  <c r="T2406" i="3"/>
  <c r="P2586" i="1"/>
  <c r="G2593" i="1"/>
  <c r="V1887" i="3"/>
  <c r="K726" i="1"/>
  <c r="Z530" i="3"/>
  <c r="J3201" i="1"/>
  <c r="AA128" i="3"/>
  <c r="L174" i="1"/>
  <c r="L3253" i="1"/>
  <c r="AB609" i="3"/>
  <c r="M835" i="1"/>
  <c r="M2101" i="1"/>
  <c r="AB1530" i="3"/>
  <c r="S370" i="3"/>
  <c r="D506" i="1"/>
  <c r="P499" i="1"/>
  <c r="P370" i="3"/>
  <c r="D48" i="4"/>
  <c r="D46" i="4"/>
  <c r="D365" i="3"/>
  <c r="P368" i="3"/>
  <c r="S368" i="3"/>
  <c r="D504" i="1"/>
  <c r="P497" i="1"/>
  <c r="D3640" i="1"/>
  <c r="S2649" i="3"/>
  <c r="P3633" i="1"/>
  <c r="I945" i="1"/>
  <c r="X689" i="3"/>
  <c r="G890" i="1"/>
  <c r="V649" i="3"/>
  <c r="E724" i="1"/>
  <c r="T528" i="3"/>
  <c r="E2262" i="1"/>
  <c r="P2255" i="1"/>
  <c r="H1714" i="1"/>
  <c r="W1248" i="3"/>
  <c r="E2815" i="1"/>
  <c r="T2049" i="3"/>
  <c r="L2101" i="1"/>
  <c r="AA1530" i="3"/>
  <c r="AA1528" i="3"/>
  <c r="L2099" i="1"/>
  <c r="W1167" i="3"/>
  <c r="H1603" i="1"/>
  <c r="U2406" i="3"/>
  <c r="F3307" i="1"/>
  <c r="U2208" i="3"/>
  <c r="F3034" i="1"/>
  <c r="O3751" i="1"/>
  <c r="O2373" i="1"/>
  <c r="AD1727" i="3"/>
  <c r="O725" i="1"/>
  <c r="AD529" i="3"/>
  <c r="K3695" i="1"/>
  <c r="K559" i="1"/>
  <c r="Z408" i="3"/>
  <c r="J890" i="1"/>
  <c r="Y649" i="3"/>
  <c r="J3417" i="1"/>
  <c r="J2044" i="1"/>
  <c r="Y1488" i="3"/>
  <c r="I2155" i="1"/>
  <c r="X1569" i="3"/>
  <c r="M2977" i="1"/>
  <c r="M1548" i="1"/>
  <c r="AB1127" i="3"/>
  <c r="E777" i="1"/>
  <c r="T566" i="3"/>
  <c r="P566" i="3"/>
  <c r="E565" i="3"/>
  <c r="E604" i="3" s="1"/>
  <c r="E3586" i="1"/>
  <c r="T2610" i="3"/>
  <c r="P1489" i="1"/>
  <c r="E1496" i="1"/>
  <c r="T1090" i="3"/>
  <c r="N231" i="1"/>
  <c r="AC170" i="3"/>
  <c r="AC206" i="3"/>
  <c r="N282" i="1"/>
  <c r="N945" i="1"/>
  <c r="AC689" i="3"/>
  <c r="L1934" i="1"/>
  <c r="AA1408" i="3"/>
  <c r="W2649" i="3"/>
  <c r="H3640" i="1"/>
  <c r="W1890" i="3"/>
  <c r="H2596" i="1"/>
  <c r="H1496" i="1"/>
  <c r="W1090" i="3"/>
  <c r="F2101" i="1"/>
  <c r="U1530" i="3"/>
  <c r="M341" i="1"/>
  <c r="AB250" i="3"/>
  <c r="AB567" i="3"/>
  <c r="M778" i="1"/>
  <c r="D3365" i="1"/>
  <c r="S2449" i="3"/>
  <c r="P3358" i="1"/>
  <c r="S2247" i="3"/>
  <c r="D3088" i="1"/>
  <c r="D3529" i="1"/>
  <c r="S2568" i="3"/>
  <c r="P3522" i="1"/>
  <c r="N1988" i="1"/>
  <c r="AC1447" i="3"/>
  <c r="E3088" i="1"/>
  <c r="T2247" i="3"/>
  <c r="E2541" i="1"/>
  <c r="T1850" i="3"/>
  <c r="N1494" i="1"/>
  <c r="AC1088" i="3"/>
  <c r="N2266" i="1"/>
  <c r="AC1650" i="3"/>
  <c r="AC368" i="3"/>
  <c r="N504" i="1"/>
  <c r="H2373" i="1"/>
  <c r="W1727" i="3"/>
  <c r="H7" i="4"/>
  <c r="H7" i="3"/>
  <c r="W129" i="3"/>
  <c r="H175" i="1"/>
  <c r="H2320" i="1"/>
  <c r="W1689" i="3"/>
  <c r="W2487" i="3"/>
  <c r="H3418" i="1"/>
  <c r="G3582" i="1"/>
  <c r="V2606" i="3"/>
  <c r="U1050" i="3"/>
  <c r="F1441" i="1"/>
  <c r="U2007" i="3"/>
  <c r="F2758" i="1"/>
  <c r="F998" i="1"/>
  <c r="U727" i="3"/>
  <c r="AD1048" i="3"/>
  <c r="O1439" i="1"/>
  <c r="O3199" i="1"/>
  <c r="J3307" i="1"/>
  <c r="Y209" i="3"/>
  <c r="J285" i="1"/>
  <c r="L3308" i="1"/>
  <c r="O1991" i="1"/>
  <c r="AD1450" i="3"/>
  <c r="S1129" i="3"/>
  <c r="D1550" i="1"/>
  <c r="P1543" i="1"/>
  <c r="P716" i="1"/>
  <c r="X527" i="3"/>
  <c r="I723" i="1"/>
  <c r="AC968" i="3"/>
  <c r="N1329" i="1"/>
  <c r="W2410" i="3"/>
  <c r="H3311" i="1"/>
  <c r="F2372" i="1"/>
  <c r="U1726" i="3"/>
  <c r="O3639" i="1"/>
  <c r="J231" i="1"/>
  <c r="Y170" i="3"/>
  <c r="L3473" i="1"/>
  <c r="L3475" i="1"/>
  <c r="M2045" i="1"/>
  <c r="AB1489" i="3"/>
  <c r="S1167" i="3"/>
  <c r="D1603" i="1"/>
  <c r="S249" i="3"/>
  <c r="D340" i="1"/>
  <c r="P333" i="1"/>
  <c r="S250" i="3"/>
  <c r="D341" i="1"/>
  <c r="P334" i="1"/>
  <c r="I2871" i="1"/>
  <c r="X2090" i="3"/>
  <c r="G998" i="1"/>
  <c r="V727" i="3"/>
  <c r="U1889" i="3"/>
  <c r="F2595" i="1"/>
  <c r="O3694" i="1"/>
  <c r="O777" i="1"/>
  <c r="AD566" i="3"/>
  <c r="AD568" i="3"/>
  <c r="O779" i="1"/>
  <c r="K833" i="1"/>
  <c r="Z607" i="3"/>
  <c r="K2926" i="1"/>
  <c r="J1383" i="1"/>
  <c r="Y1007" i="3"/>
  <c r="J2266" i="1"/>
  <c r="Y1650" i="3"/>
  <c r="L205" i="3"/>
  <c r="L244" i="3" s="1"/>
  <c r="AT206" i="3"/>
  <c r="L282" i="1"/>
  <c r="AA206" i="3"/>
  <c r="E2924" i="1"/>
  <c r="T2128" i="3"/>
  <c r="AC807" i="3"/>
  <c r="N1108" i="1"/>
  <c r="O1382" i="1"/>
  <c r="AD1006" i="3"/>
  <c r="AD769" i="3"/>
  <c r="O1055" i="1"/>
  <c r="Y610" i="3"/>
  <c r="J836" i="1"/>
  <c r="J3476" i="1"/>
  <c r="AD1527" i="3"/>
  <c r="O2098" i="1"/>
  <c r="AD1528" i="3"/>
  <c r="O2099" i="1"/>
  <c r="M1273" i="1"/>
  <c r="AB927" i="3"/>
  <c r="E3529" i="1"/>
  <c r="T2568" i="3"/>
  <c r="E560" i="1"/>
  <c r="T409" i="3"/>
  <c r="E2317" i="1"/>
  <c r="P2310" i="1"/>
  <c r="AC12" i="4"/>
  <c r="AC177" i="4"/>
  <c r="N2595" i="1"/>
  <c r="N2594" i="1"/>
  <c r="N3748" i="1"/>
  <c r="H558" i="1"/>
  <c r="W407" i="3"/>
  <c r="W410" i="3"/>
  <c r="H561" i="1"/>
  <c r="W368" i="3"/>
  <c r="H504" i="1"/>
  <c r="F3813" i="1"/>
  <c r="F3818" i="1" s="1"/>
  <c r="T3810" i="1"/>
  <c r="F1602" i="1"/>
  <c r="U1166" i="3"/>
  <c r="F1605" i="1"/>
  <c r="U1169" i="3"/>
  <c r="F1658" i="1"/>
  <c r="U1207" i="3"/>
  <c r="O2704" i="1"/>
  <c r="AD448" i="3"/>
  <c r="O614" i="1"/>
  <c r="O230" i="1"/>
  <c r="AD169" i="3"/>
  <c r="K2815" i="1"/>
  <c r="K1163" i="1"/>
  <c r="Z847" i="3"/>
  <c r="Y887" i="3"/>
  <c r="J1218" i="1"/>
  <c r="L3693" i="1"/>
  <c r="L889" i="1"/>
  <c r="AA648" i="3"/>
  <c r="M3087" i="1"/>
  <c r="M3528" i="1"/>
  <c r="H2098" i="1"/>
  <c r="W1527" i="3"/>
  <c r="E1219" i="1"/>
  <c r="T888" i="3"/>
  <c r="N1163" i="1"/>
  <c r="AC847" i="3"/>
  <c r="N3640" i="1"/>
  <c r="W1647" i="3"/>
  <c r="H2263" i="1"/>
  <c r="W767" i="3"/>
  <c r="H1053" i="1"/>
  <c r="X2569" i="3"/>
  <c r="I3530" i="1"/>
  <c r="I175" i="1"/>
  <c r="X129" i="3"/>
  <c r="AB170" i="3"/>
  <c r="M231" i="1"/>
  <c r="M889" i="1"/>
  <c r="AB648" i="3"/>
  <c r="AB487" i="3"/>
  <c r="M668" i="1"/>
  <c r="M1107" i="1"/>
  <c r="AB806" i="3"/>
  <c r="AB126" i="3"/>
  <c r="M172" i="1"/>
  <c r="AB1570" i="3"/>
  <c r="M2156" i="1"/>
  <c r="D1661" i="1"/>
  <c r="P1661" i="1" s="1"/>
  <c r="S1210" i="3"/>
  <c r="P1653" i="1"/>
  <c r="T1209" i="3"/>
  <c r="E1660" i="1"/>
  <c r="AC449" i="3"/>
  <c r="N615" i="1"/>
  <c r="N3200" i="1"/>
  <c r="N3417" i="1"/>
  <c r="AA1568" i="3"/>
  <c r="L2154" i="1"/>
  <c r="W689" i="3"/>
  <c r="H945" i="1"/>
  <c r="W1050" i="3"/>
  <c r="H1441" i="1"/>
  <c r="V1368" i="3"/>
  <c r="G1879" i="1"/>
  <c r="V2528" i="3"/>
  <c r="G3474" i="1"/>
  <c r="U568" i="3"/>
  <c r="F779" i="1"/>
  <c r="AD849" i="3"/>
  <c r="O1165" i="1"/>
  <c r="O3584" i="1"/>
  <c r="K1276" i="1"/>
  <c r="Z930" i="3"/>
  <c r="J3087" i="1"/>
  <c r="J8" i="4"/>
  <c r="Y50" i="3"/>
  <c r="J66" i="1"/>
  <c r="J2594" i="1"/>
  <c r="Y726" i="3"/>
  <c r="J997" i="1"/>
  <c r="Y1729" i="3"/>
  <c r="J2375" i="1"/>
  <c r="J726" i="1"/>
  <c r="Y530" i="3"/>
  <c r="J340" i="1"/>
  <c r="Y249" i="3"/>
  <c r="S888" i="3"/>
  <c r="D1219" i="1"/>
  <c r="P1212" i="1"/>
  <c r="S2330" i="3"/>
  <c r="D3201" i="1"/>
  <c r="P3201" i="1" s="1"/>
  <c r="P3194" i="1"/>
  <c r="X248" i="3"/>
  <c r="I339" i="1"/>
  <c r="I3476" i="1"/>
  <c r="X2530" i="3"/>
  <c r="M2923" i="1"/>
  <c r="M3145" i="1"/>
  <c r="S1969" i="3"/>
  <c r="D2705" i="1"/>
  <c r="P2698" i="1"/>
  <c r="W2169" i="3"/>
  <c r="H2980" i="1"/>
  <c r="G1885" i="3"/>
  <c r="G1924" i="3" s="1"/>
  <c r="G124" i="4"/>
  <c r="V1886" i="3"/>
  <c r="G2592" i="1"/>
  <c r="F3419" i="1"/>
  <c r="U2488" i="3"/>
  <c r="AD410" i="3"/>
  <c r="O561" i="1"/>
  <c r="O557" i="1"/>
  <c r="AD406" i="3"/>
  <c r="Z526" i="3"/>
  <c r="K722" i="1"/>
  <c r="K779" i="1"/>
  <c r="Z568" i="3"/>
  <c r="F1767" i="1"/>
  <c r="U1286" i="3"/>
  <c r="F1285" i="3"/>
  <c r="F1324" i="3" s="1"/>
  <c r="F84" i="4"/>
  <c r="AB606" i="3"/>
  <c r="M832" i="1"/>
  <c r="E836" i="1"/>
  <c r="T610" i="3"/>
  <c r="E835" i="1"/>
  <c r="T609" i="3"/>
  <c r="AB1528" i="3"/>
  <c r="M2099" i="1"/>
  <c r="P369" i="3"/>
  <c r="D47" i="4"/>
  <c r="D505" i="1"/>
  <c r="S369" i="3"/>
  <c r="P498" i="1"/>
  <c r="D781" i="1"/>
  <c r="S570" i="3"/>
  <c r="P774" i="1"/>
  <c r="S1326" i="3"/>
  <c r="D1822" i="1"/>
  <c r="P1815" i="1"/>
  <c r="D1325" i="3"/>
  <c r="P1326" i="3"/>
  <c r="D1823" i="1"/>
  <c r="S1327" i="3"/>
  <c r="P1816" i="1"/>
  <c r="D3036" i="1"/>
  <c r="P3036" i="1" s="1"/>
  <c r="S2210" i="3"/>
  <c r="P3029" i="1"/>
  <c r="X1850" i="3"/>
  <c r="I2541" i="1"/>
  <c r="I2706" i="1"/>
  <c r="X1970" i="3"/>
  <c r="I946" i="1"/>
  <c r="X690" i="3"/>
  <c r="G7" i="4"/>
  <c r="G7" i="3"/>
  <c r="V129" i="3"/>
  <c r="G175" i="1"/>
  <c r="G3531" i="1"/>
  <c r="V2570" i="3"/>
  <c r="U86" i="3"/>
  <c r="F117" i="1"/>
  <c r="F85" i="3"/>
  <c r="F4" i="4"/>
  <c r="F4" i="3"/>
  <c r="U2089" i="3"/>
  <c r="F2870" i="1"/>
  <c r="AD650" i="3"/>
  <c r="O891" i="1"/>
  <c r="K121" i="1"/>
  <c r="Z90" i="3"/>
  <c r="Z1727" i="3"/>
  <c r="K2373" i="1"/>
  <c r="J1492" i="1"/>
  <c r="Y1086" i="3"/>
  <c r="J504" i="1"/>
  <c r="Y368" i="3"/>
  <c r="L3747" i="1"/>
  <c r="L614" i="1"/>
  <c r="AA448" i="3"/>
  <c r="D2812" i="1"/>
  <c r="P2812" i="1" s="1"/>
  <c r="S2046" i="3"/>
  <c r="P2805" i="1"/>
  <c r="D2045" i="3"/>
  <c r="P2046" i="3"/>
  <c r="D451" i="1"/>
  <c r="P451" i="1" s="1"/>
  <c r="P444" i="1"/>
  <c r="D2085" i="3"/>
  <c r="P2086" i="3"/>
  <c r="S2086" i="3"/>
  <c r="D2867" i="1"/>
  <c r="P2867" i="1" s="1"/>
  <c r="X449" i="3"/>
  <c r="I615" i="1"/>
  <c r="T2289" i="3"/>
  <c r="E3145" i="1"/>
  <c r="AC1170" i="3"/>
  <c r="N1606" i="1"/>
  <c r="N2702" i="1"/>
  <c r="N2924" i="1"/>
  <c r="W808" i="3"/>
  <c r="H1109" i="1"/>
  <c r="W1327" i="3"/>
  <c r="H1823" i="1"/>
  <c r="W1329" i="3"/>
  <c r="H1825" i="1"/>
  <c r="H997" i="1"/>
  <c r="W726" i="3"/>
  <c r="F1825" i="1"/>
  <c r="U1329" i="3"/>
  <c r="F833" i="1"/>
  <c r="U607" i="3"/>
  <c r="O3421" i="1"/>
  <c r="O3420" i="1"/>
  <c r="AD487" i="3"/>
  <c r="O668" i="1"/>
  <c r="AD808" i="3"/>
  <c r="O1109" i="1"/>
  <c r="O3088" i="1"/>
  <c r="O3364" i="1"/>
  <c r="Z810" i="3"/>
  <c r="K1111" i="1"/>
  <c r="Z167" i="3"/>
  <c r="K228" i="1"/>
  <c r="J3750" i="1"/>
  <c r="Y806" i="3"/>
  <c r="J1107" i="1"/>
  <c r="J2758" i="1"/>
  <c r="L2923" i="1"/>
  <c r="L3143" i="1"/>
  <c r="L3365" i="1"/>
  <c r="X2367" i="3"/>
  <c r="I3253" i="1"/>
  <c r="I1328" i="1"/>
  <c r="X967" i="3"/>
  <c r="M725" i="1"/>
  <c r="AB529" i="3"/>
  <c r="M946" i="1"/>
  <c r="AB690" i="3"/>
  <c r="M2592" i="1"/>
  <c r="M2210" i="1"/>
  <c r="AB1609" i="3"/>
  <c r="K3529" i="1"/>
  <c r="X2687" i="3"/>
  <c r="I3693" i="1"/>
  <c r="V1126" i="3"/>
  <c r="G1547" i="1"/>
  <c r="O2980" i="1"/>
  <c r="L2815" i="1"/>
  <c r="I781" i="1"/>
  <c r="X570" i="3"/>
  <c r="I780" i="1"/>
  <c r="X569" i="3"/>
  <c r="M3813" i="1"/>
  <c r="M3818" i="1" s="1"/>
  <c r="AA3810" i="1"/>
  <c r="M1218" i="1"/>
  <c r="AB887" i="3"/>
  <c r="D1932" i="1"/>
  <c r="P1925" i="1"/>
  <c r="AB1407" i="3"/>
  <c r="M1933" i="1"/>
  <c r="D2445" i="3"/>
  <c r="P2446" i="3"/>
  <c r="D3362" i="1"/>
  <c r="S2446" i="3"/>
  <c r="P3355" i="1"/>
  <c r="D3091" i="1"/>
  <c r="P3091" i="1" s="1"/>
  <c r="S2250" i="3"/>
  <c r="P3084" i="1"/>
  <c r="S2248" i="3"/>
  <c r="D3089" i="1"/>
  <c r="P3082" i="1"/>
  <c r="E3089" i="1"/>
  <c r="T2248" i="3"/>
  <c r="AC1089" i="3"/>
  <c r="N1495" i="1"/>
  <c r="W1687" i="3"/>
  <c r="H2318" i="1"/>
  <c r="V1566" i="3"/>
  <c r="G2152" i="1"/>
  <c r="G3584" i="1"/>
  <c r="V2608" i="3"/>
  <c r="V2649" i="3"/>
  <c r="G3640" i="1"/>
  <c r="F668" i="1"/>
  <c r="U487" i="3"/>
  <c r="F1438" i="1"/>
  <c r="U1047" i="3"/>
  <c r="O1440" i="1"/>
  <c r="AD1049" i="3"/>
  <c r="O2758" i="1"/>
  <c r="O3197" i="1"/>
  <c r="Z1609" i="3"/>
  <c r="K2210" i="1"/>
  <c r="K174" i="1"/>
  <c r="Z128" i="3"/>
  <c r="Z970" i="3"/>
  <c r="K1331" i="1"/>
  <c r="K889" i="1"/>
  <c r="Z648" i="3"/>
  <c r="J2650" i="1"/>
  <c r="L2650" i="1"/>
  <c r="L3087" i="1"/>
  <c r="S969" i="3"/>
  <c r="D1330" i="1"/>
  <c r="P1323" i="1"/>
  <c r="S1928" i="3"/>
  <c r="D2649" i="1"/>
  <c r="P2642" i="1"/>
  <c r="D175" i="1"/>
  <c r="S129" i="3"/>
  <c r="P168" i="1"/>
  <c r="X1688" i="3"/>
  <c r="I2319" i="1"/>
  <c r="M3255" i="1"/>
  <c r="M3475" i="1"/>
  <c r="K946" i="1"/>
  <c r="Z690" i="3"/>
  <c r="L3585" i="1"/>
  <c r="K1716" i="1"/>
  <c r="Z1250" i="3"/>
  <c r="K1714" i="1"/>
  <c r="Z1248" i="3"/>
  <c r="E3472" i="1"/>
  <c r="T2526" i="3"/>
  <c r="N1880" i="1"/>
  <c r="AC1369" i="3"/>
  <c r="K1549" i="1"/>
  <c r="Z1128" i="3"/>
  <c r="Y169" i="3"/>
  <c r="J230" i="1"/>
  <c r="L2592" i="1"/>
  <c r="AB1167" i="3"/>
  <c r="M1603" i="1"/>
  <c r="D1770" i="1"/>
  <c r="S1289" i="3"/>
  <c r="D87" i="4"/>
  <c r="S2606" i="3"/>
  <c r="D3582" i="1"/>
  <c r="P3575" i="1"/>
  <c r="D2644" i="3"/>
  <c r="I2813" i="1"/>
  <c r="X2047" i="3"/>
  <c r="G999" i="1"/>
  <c r="V728" i="3"/>
  <c r="V209" i="3"/>
  <c r="G285" i="1"/>
  <c r="V1168" i="3"/>
  <c r="G1604" i="1"/>
  <c r="O3255" i="1"/>
  <c r="AD129" i="3"/>
  <c r="O175" i="1"/>
  <c r="AD567" i="3"/>
  <c r="O778" i="1"/>
  <c r="AD967" i="3"/>
  <c r="O1328" i="1"/>
  <c r="K3749" i="1"/>
  <c r="K3088" i="1"/>
  <c r="J1382" i="1"/>
  <c r="Y1006" i="3"/>
  <c r="J3692" i="1"/>
  <c r="Y1649" i="3"/>
  <c r="J2265" i="1"/>
  <c r="S729" i="3"/>
  <c r="P993" i="1"/>
  <c r="D1000" i="1"/>
  <c r="P3136" i="1"/>
  <c r="I3143" i="1"/>
  <c r="X2287" i="3"/>
  <c r="N1441" i="1"/>
  <c r="AC1050" i="3"/>
  <c r="N1110" i="1"/>
  <c r="AC809" i="3"/>
  <c r="U1966" i="3"/>
  <c r="F2702" i="1"/>
  <c r="AD1009" i="3"/>
  <c r="O1385" i="1"/>
  <c r="J832" i="1"/>
  <c r="Y606" i="3"/>
  <c r="J3473" i="1"/>
  <c r="AA1129" i="3"/>
  <c r="L1550" i="1"/>
  <c r="O2101" i="1"/>
  <c r="AD1530" i="3"/>
  <c r="AB929" i="3"/>
  <c r="M1275" i="1"/>
  <c r="Y1406" i="3"/>
  <c r="J1932" i="1"/>
  <c r="J1405" i="3"/>
  <c r="J1444" i="3" s="1"/>
  <c r="E3528" i="1"/>
  <c r="T2567" i="3"/>
  <c r="E2647" i="1"/>
  <c r="T1926" i="3"/>
  <c r="E3692" i="1"/>
  <c r="T2686" i="3"/>
  <c r="N2593" i="1"/>
  <c r="L1771" i="1"/>
  <c r="AA1290" i="3"/>
  <c r="H559" i="1"/>
  <c r="W408" i="3"/>
  <c r="V1767" i="3"/>
  <c r="G2428" i="1"/>
  <c r="V1770" i="3"/>
  <c r="G2431" i="1"/>
  <c r="V888" i="3"/>
  <c r="G1219" i="1"/>
  <c r="U1850" i="3"/>
  <c r="F2541" i="1"/>
  <c r="AD930" i="3"/>
  <c r="O1276" i="1"/>
  <c r="K2814" i="1"/>
  <c r="K1162" i="1"/>
  <c r="Z846" i="3"/>
  <c r="J2924" i="1"/>
  <c r="Y1206" i="3"/>
  <c r="J1657" i="1"/>
  <c r="AA1168" i="3"/>
  <c r="L1604" i="1"/>
  <c r="L230" i="1"/>
  <c r="AA169" i="3"/>
  <c r="AA970" i="3"/>
  <c r="L1331" i="1"/>
  <c r="O1715" i="1"/>
  <c r="AD1249" i="3"/>
  <c r="N1165" i="1"/>
  <c r="AC849" i="3"/>
  <c r="AC1610" i="3"/>
  <c r="N2211" i="1"/>
  <c r="H3144" i="1"/>
  <c r="W2288" i="3"/>
  <c r="H2211" i="1"/>
  <c r="W1610" i="3"/>
  <c r="X2407" i="3"/>
  <c r="I3308" i="1"/>
  <c r="AB650" i="3"/>
  <c r="M891" i="1"/>
  <c r="AB488" i="3"/>
  <c r="M669" i="1"/>
  <c r="M176" i="1"/>
  <c r="AB130" i="3"/>
  <c r="S2170" i="3"/>
  <c r="D2981" i="1"/>
  <c r="P2981" i="1" s="1"/>
  <c r="P2974" i="1"/>
  <c r="S1090" i="3"/>
  <c r="D1496" i="1"/>
  <c r="P1496" i="1" s="1"/>
  <c r="S2368" i="3"/>
  <c r="D3254" i="1"/>
  <c r="P3247" i="1"/>
  <c r="E3032" i="1"/>
  <c r="T2206" i="3"/>
  <c r="P1650" i="1"/>
  <c r="E1657" i="1"/>
  <c r="T1206" i="3"/>
  <c r="T690" i="3"/>
  <c r="E946" i="1"/>
  <c r="E3252" i="1"/>
  <c r="T2366" i="3"/>
  <c r="N3527" i="1"/>
  <c r="AC446" i="3"/>
  <c r="N612" i="1"/>
  <c r="AA1567" i="3"/>
  <c r="L2153" i="1"/>
  <c r="W610" i="3"/>
  <c r="H836" i="1"/>
  <c r="W1046" i="3"/>
  <c r="H1437" i="1"/>
  <c r="V1369" i="3"/>
  <c r="G1880" i="1"/>
  <c r="U1129" i="3"/>
  <c r="F1550" i="1"/>
  <c r="U408" i="3"/>
  <c r="F559" i="1"/>
  <c r="F777" i="1"/>
  <c r="U566" i="3"/>
  <c r="F891" i="1"/>
  <c r="U650" i="3"/>
  <c r="P884" i="1"/>
  <c r="J2373" i="1"/>
  <c r="Y1727" i="3"/>
  <c r="J338" i="1"/>
  <c r="Y247" i="3"/>
  <c r="L1881" i="1"/>
  <c r="AA1370" i="3"/>
  <c r="L2979" i="1"/>
  <c r="L3421" i="1"/>
  <c r="K1934" i="1"/>
  <c r="Z1408" i="3"/>
  <c r="I997" i="1"/>
  <c r="X726" i="3"/>
  <c r="I1108" i="1"/>
  <c r="X807" i="3"/>
  <c r="M2703" i="1"/>
  <c r="M2702" i="1"/>
  <c r="M1989" i="1"/>
  <c r="AB1448" i="3"/>
  <c r="AA1488" i="3"/>
  <c r="L2044" i="1"/>
  <c r="G2594" i="1"/>
  <c r="V1888" i="3"/>
  <c r="O560" i="1"/>
  <c r="AD409" i="3"/>
  <c r="K781" i="1"/>
  <c r="Z570" i="3"/>
  <c r="M833" i="1"/>
  <c r="AB607" i="3"/>
  <c r="S367" i="3"/>
  <c r="D503" i="1"/>
  <c r="P496" i="1"/>
  <c r="S2207" i="3"/>
  <c r="D3033" i="1"/>
  <c r="P3026" i="1"/>
  <c r="X768" i="3"/>
  <c r="I1054" i="1"/>
  <c r="X2009" i="3"/>
  <c r="I2760" i="1"/>
  <c r="V647" i="3"/>
  <c r="G888" i="1"/>
  <c r="G3813" i="1"/>
  <c r="G3818" i="1" s="1"/>
  <c r="U3810" i="1"/>
  <c r="U367" i="3"/>
  <c r="F503" i="1"/>
  <c r="F365" i="3"/>
  <c r="P367" i="3"/>
  <c r="F45" i="4"/>
  <c r="U769" i="3"/>
  <c r="F1055" i="1"/>
  <c r="O119" i="1"/>
  <c r="AD88" i="3"/>
  <c r="O1221" i="1"/>
  <c r="AD890" i="3"/>
  <c r="O889" i="1"/>
  <c r="AD648" i="3"/>
  <c r="AD1646" i="3"/>
  <c r="O2262" i="1"/>
  <c r="K2374" i="1"/>
  <c r="Z1728" i="3"/>
  <c r="J2428" i="1"/>
  <c r="Y1767" i="3"/>
  <c r="L3530" i="1"/>
  <c r="AA926" i="3"/>
  <c r="L1272" i="1"/>
  <c r="AE17" i="4"/>
  <c r="S181" i="4"/>
  <c r="D2593" i="1"/>
  <c r="S1887" i="3"/>
  <c r="I3638" i="1"/>
  <c r="X2647" i="3"/>
  <c r="X446" i="3"/>
  <c r="I612" i="1"/>
  <c r="J1989" i="1"/>
  <c r="Y1448" i="3"/>
  <c r="E3637" i="1"/>
  <c r="T2646" i="3"/>
  <c r="N1603" i="1"/>
  <c r="AC1167" i="3"/>
  <c r="N2705" i="1"/>
  <c r="AC408" i="3"/>
  <c r="N559" i="1"/>
  <c r="H1001" i="1"/>
  <c r="W730" i="3"/>
  <c r="V448" i="3"/>
  <c r="G614" i="1"/>
  <c r="U1327" i="3"/>
  <c r="F1823" i="1"/>
  <c r="U2686" i="3"/>
  <c r="F3692" i="1"/>
  <c r="O3419" i="1"/>
  <c r="AD810" i="3"/>
  <c r="O1111" i="1"/>
  <c r="K1110" i="1"/>
  <c r="Z809" i="3"/>
  <c r="K3197" i="1"/>
  <c r="K339" i="1"/>
  <c r="Z248" i="3"/>
  <c r="J2757" i="1"/>
  <c r="AA890" i="3"/>
  <c r="L1221" i="1"/>
  <c r="L2263" i="1"/>
  <c r="AA1647" i="3"/>
  <c r="X1486" i="3"/>
  <c r="I2042" i="1"/>
  <c r="AB370" i="3"/>
  <c r="M506" i="1"/>
  <c r="M722" i="1"/>
  <c r="AB526" i="3"/>
  <c r="M1826" i="1"/>
  <c r="AB1330" i="3"/>
  <c r="M3034" i="1"/>
  <c r="D944" i="1"/>
  <c r="S688" i="3"/>
  <c r="P937" i="1"/>
  <c r="U2646" i="3"/>
  <c r="F3637" i="1"/>
  <c r="K670" i="1"/>
  <c r="Z489" i="3"/>
  <c r="J3641" i="1"/>
  <c r="I777" i="1"/>
  <c r="X566" i="3"/>
  <c r="M2651" i="1"/>
  <c r="N1000" i="1"/>
  <c r="AC729" i="3"/>
  <c r="W488" i="3"/>
  <c r="H669" i="1"/>
  <c r="H1272" i="1"/>
  <c r="W926" i="3"/>
  <c r="H1606" i="1"/>
  <c r="W1170" i="3"/>
  <c r="V2088" i="3"/>
  <c r="G2869" i="1"/>
  <c r="F3311" i="1"/>
  <c r="U2410" i="3"/>
  <c r="AD1367" i="3"/>
  <c r="O1878" i="1"/>
  <c r="O3307" i="1"/>
  <c r="K2264" i="1"/>
  <c r="Z1648" i="3"/>
  <c r="K1496" i="1"/>
  <c r="Z1090" i="3"/>
  <c r="J1274" i="1"/>
  <c r="Y928" i="3"/>
  <c r="Y89" i="3"/>
  <c r="J120" i="1"/>
  <c r="Y650" i="3"/>
  <c r="J891" i="1"/>
  <c r="L559" i="1"/>
  <c r="AA408" i="3"/>
  <c r="X1566" i="3"/>
  <c r="I2152" i="1"/>
  <c r="T1447" i="3"/>
  <c r="E1988" i="1"/>
  <c r="M2759" i="1"/>
  <c r="M1549" i="1"/>
  <c r="AB1128" i="3"/>
  <c r="W1410" i="3"/>
  <c r="H1936" i="1"/>
  <c r="T567" i="3"/>
  <c r="E778" i="1"/>
  <c r="N3090" i="1"/>
  <c r="W2449" i="3"/>
  <c r="H3365" i="1"/>
  <c r="H1493" i="1"/>
  <c r="W1087" i="3"/>
  <c r="I119" i="1"/>
  <c r="X88" i="3"/>
  <c r="X487" i="3"/>
  <c r="I668" i="1"/>
  <c r="P2038" i="1"/>
  <c r="W1489" i="3"/>
  <c r="H2045" i="1"/>
  <c r="E1330" i="1"/>
  <c r="T969" i="3"/>
  <c r="N998" i="1"/>
  <c r="AC727" i="3"/>
  <c r="N173" i="1"/>
  <c r="AC127" i="3"/>
  <c r="N3146" i="1"/>
  <c r="W487" i="3"/>
  <c r="H668" i="1"/>
  <c r="H670" i="1"/>
  <c r="W489" i="3"/>
  <c r="V2089" i="3"/>
  <c r="G2870" i="1"/>
  <c r="AD1370" i="3"/>
  <c r="O1881" i="1"/>
  <c r="O2372" i="1"/>
  <c r="AD1726" i="3"/>
  <c r="O3310" i="1"/>
  <c r="K3366" i="1"/>
  <c r="K3692" i="1"/>
  <c r="Z406" i="3"/>
  <c r="K557" i="1"/>
  <c r="Z1170" i="3"/>
  <c r="K1606" i="1"/>
  <c r="Y647" i="3"/>
  <c r="J888" i="1"/>
  <c r="J3366" i="1"/>
  <c r="Y129" i="3"/>
  <c r="J175" i="1"/>
  <c r="AA1327" i="3"/>
  <c r="L1823" i="1"/>
  <c r="L340" i="1"/>
  <c r="AA249" i="3"/>
  <c r="E1991" i="1"/>
  <c r="T1450" i="3"/>
  <c r="M2978" i="1"/>
  <c r="M3417" i="1"/>
  <c r="M124" i="4"/>
  <c r="M2485" i="3"/>
  <c r="M2524" i="3" s="1"/>
  <c r="M1551" i="1"/>
  <c r="AB1130" i="3"/>
  <c r="AB448" i="3"/>
  <c r="M614" i="1"/>
  <c r="E1493" i="1"/>
  <c r="T1087" i="3"/>
  <c r="N286" i="1"/>
  <c r="AC210" i="3"/>
  <c r="AC690" i="3"/>
  <c r="N946" i="1"/>
  <c r="N3089" i="1"/>
  <c r="H3637" i="1"/>
  <c r="W2646" i="3"/>
  <c r="H1551" i="1"/>
  <c r="W1130" i="3"/>
  <c r="I2650" i="1"/>
  <c r="X1929" i="3"/>
  <c r="M2263" i="1"/>
  <c r="AB1647" i="3"/>
  <c r="D2405" i="3"/>
  <c r="P2406" i="3"/>
  <c r="D3307" i="1"/>
  <c r="S2406" i="3"/>
  <c r="P3300" i="1"/>
  <c r="D1386" i="1"/>
  <c r="P1386" i="1" s="1"/>
  <c r="S1010" i="3"/>
  <c r="P1379" i="1"/>
  <c r="N1987" i="1"/>
  <c r="AC1446" i="3"/>
  <c r="I2593" i="1"/>
  <c r="X1887" i="3"/>
  <c r="E2539" i="1"/>
  <c r="T1848" i="3"/>
  <c r="T487" i="3"/>
  <c r="E668" i="1"/>
  <c r="P661" i="1"/>
  <c r="E485" i="3"/>
  <c r="P487" i="3"/>
  <c r="N2651" i="1"/>
  <c r="N3310" i="1"/>
  <c r="L84" i="4"/>
  <c r="AT1246" i="3"/>
  <c r="L1245" i="3"/>
  <c r="L1712" i="1"/>
  <c r="AA1246" i="3"/>
  <c r="H887" i="1"/>
  <c r="W646" i="3"/>
  <c r="H231" i="1"/>
  <c r="W170" i="3"/>
  <c r="W527" i="3"/>
  <c r="H723" i="1"/>
  <c r="F2759" i="1"/>
  <c r="U2008" i="3"/>
  <c r="O2541" i="1"/>
  <c r="O3530" i="1"/>
  <c r="O3531" i="1"/>
  <c r="K172" i="1"/>
  <c r="Z126" i="3"/>
  <c r="K887" i="1"/>
  <c r="Z646" i="3"/>
  <c r="J2648" i="1"/>
  <c r="J2651" i="1"/>
  <c r="J1437" i="1"/>
  <c r="Y1046" i="3"/>
  <c r="AA1008" i="3"/>
  <c r="L1384" i="1"/>
  <c r="L2208" i="1"/>
  <c r="AA1607" i="3"/>
  <c r="F1989" i="1"/>
  <c r="U1448" i="3"/>
  <c r="F1987" i="1"/>
  <c r="U1446" i="3"/>
  <c r="T1530" i="3"/>
  <c r="E2101" i="1"/>
  <c r="D3696" i="1"/>
  <c r="S2690" i="3"/>
  <c r="P3689" i="1"/>
  <c r="S126" i="3"/>
  <c r="D172" i="1"/>
  <c r="P172" i="1" s="1"/>
  <c r="P165" i="1"/>
  <c r="D125" i="3"/>
  <c r="P126" i="3"/>
  <c r="X406" i="3"/>
  <c r="I557" i="1"/>
  <c r="X1649" i="3"/>
  <c r="I2265" i="1"/>
  <c r="I2317" i="1"/>
  <c r="X1686" i="3"/>
  <c r="M3476" i="1"/>
  <c r="M3747" i="1"/>
  <c r="K944" i="1"/>
  <c r="Z688" i="3"/>
  <c r="L506" i="1"/>
  <c r="AA370" i="3"/>
  <c r="N1878" i="1"/>
  <c r="AC1367" i="3"/>
  <c r="G45" i="4"/>
  <c r="G365" i="3"/>
  <c r="G503" i="1"/>
  <c r="V367" i="3"/>
  <c r="F2373" i="1"/>
  <c r="U1727" i="3"/>
  <c r="J229" i="1"/>
  <c r="Y168" i="3"/>
  <c r="L2593" i="1"/>
  <c r="L2596" i="1"/>
  <c r="L3474" i="1"/>
  <c r="S1848" i="3"/>
  <c r="D2539" i="1"/>
  <c r="P2532" i="1"/>
  <c r="D126" i="4"/>
  <c r="P1848" i="3"/>
  <c r="K2097" i="1"/>
  <c r="Z1526" i="3"/>
  <c r="I2209" i="1"/>
  <c r="X1608" i="3"/>
  <c r="V567" i="3"/>
  <c r="G778" i="1"/>
  <c r="G1602" i="1"/>
  <c r="V1166" i="3"/>
  <c r="U2330" i="3"/>
  <c r="F3201" i="1"/>
  <c r="U2167" i="3"/>
  <c r="F2978" i="1"/>
  <c r="AD126" i="3"/>
  <c r="O172" i="1"/>
  <c r="O836" i="1"/>
  <c r="AD610" i="3"/>
  <c r="K3751" i="1"/>
  <c r="Z1328" i="3"/>
  <c r="K1824" i="1"/>
  <c r="K832" i="1"/>
  <c r="Z606" i="3"/>
  <c r="K2925" i="1"/>
  <c r="J1052" i="1"/>
  <c r="Y766" i="3"/>
  <c r="J3583" i="1"/>
  <c r="G724" i="1"/>
  <c r="V528" i="3"/>
  <c r="U1970" i="3"/>
  <c r="F2706" i="1"/>
  <c r="F2209" i="1"/>
  <c r="U1608" i="3"/>
  <c r="J3475" i="1"/>
  <c r="E3530" i="1"/>
  <c r="T2569" i="3"/>
  <c r="H1991" i="1"/>
  <c r="W1450" i="3"/>
  <c r="T410" i="3"/>
  <c r="E561" i="1"/>
  <c r="E6" i="3"/>
  <c r="E6" i="4"/>
  <c r="T88" i="3"/>
  <c r="E119" i="1"/>
  <c r="N2596" i="1"/>
  <c r="N3256" i="1"/>
  <c r="L1768" i="1"/>
  <c r="AA1287" i="3"/>
  <c r="U2289" i="3"/>
  <c r="F3145" i="1"/>
  <c r="F1660" i="1"/>
  <c r="U1209" i="3"/>
  <c r="AD926" i="3"/>
  <c r="O1272" i="1"/>
  <c r="K2758" i="1"/>
  <c r="K2812" i="1"/>
  <c r="J2925" i="1"/>
  <c r="J2981" i="1"/>
  <c r="J2977" i="1"/>
  <c r="L3695" i="1"/>
  <c r="AA647" i="3"/>
  <c r="L888" i="1"/>
  <c r="N337" i="1"/>
  <c r="AC246" i="3"/>
  <c r="N3638" i="1"/>
  <c r="N836" i="1"/>
  <c r="AC610" i="3"/>
  <c r="H3145" i="1"/>
  <c r="W2289" i="3"/>
  <c r="H1052" i="1"/>
  <c r="W766" i="3"/>
  <c r="U1409" i="3"/>
  <c r="F1935" i="1"/>
  <c r="AD1290" i="3"/>
  <c r="O1771" i="1"/>
  <c r="I3311" i="1"/>
  <c r="X2410" i="3"/>
  <c r="X2566" i="3"/>
  <c r="I3527" i="1"/>
  <c r="M1877" i="1"/>
  <c r="AB1366" i="3"/>
  <c r="AB1569" i="3"/>
  <c r="M2155" i="1"/>
  <c r="D2759" i="1"/>
  <c r="S2008" i="3"/>
  <c r="P2752" i="1"/>
  <c r="D3255" i="1"/>
  <c r="S2369" i="3"/>
  <c r="P3248" i="1"/>
  <c r="Z1447" i="3"/>
  <c r="K1988" i="1"/>
  <c r="X890" i="3"/>
  <c r="I1221" i="1"/>
  <c r="AC450" i="3"/>
  <c r="N616" i="1"/>
  <c r="H45" i="4"/>
  <c r="H605" i="3"/>
  <c r="H644" i="3" s="1"/>
  <c r="H833" i="1"/>
  <c r="W607" i="3"/>
  <c r="H1439" i="1"/>
  <c r="W1048" i="3"/>
  <c r="V1288" i="3"/>
  <c r="G1769" i="1"/>
  <c r="G1494" i="1"/>
  <c r="V1088" i="3"/>
  <c r="V2530" i="3"/>
  <c r="G3476" i="1"/>
  <c r="G1386" i="1"/>
  <c r="V1010" i="3"/>
  <c r="U1127" i="3"/>
  <c r="F1548" i="1"/>
  <c r="U1130" i="3"/>
  <c r="F1551" i="1"/>
  <c r="O2208" i="1"/>
  <c r="AD1607" i="3"/>
  <c r="O2647" i="1"/>
  <c r="AD850" i="3"/>
  <c r="O1166" i="1"/>
  <c r="Z47" i="3"/>
  <c r="K63" i="1"/>
  <c r="J3252" i="1"/>
  <c r="J3813" i="1"/>
  <c r="J2592" i="1"/>
  <c r="J2374" i="1"/>
  <c r="Y1728" i="3"/>
  <c r="Y527" i="3"/>
  <c r="J723" i="1"/>
  <c r="L2375" i="1"/>
  <c r="AA1729" i="3"/>
  <c r="AA1366" i="3"/>
  <c r="L1877" i="1"/>
  <c r="L3641" i="1"/>
  <c r="E1769" i="1"/>
  <c r="T1288" i="3"/>
  <c r="M1770" i="1"/>
  <c r="AB1289" i="3"/>
  <c r="D3804" i="1"/>
  <c r="P3797" i="1"/>
  <c r="S2487" i="3"/>
  <c r="D3418" i="1"/>
  <c r="P3411" i="1"/>
  <c r="X247" i="3"/>
  <c r="I338" i="1"/>
  <c r="I3473" i="1"/>
  <c r="X2527" i="3"/>
  <c r="M3637" i="1"/>
  <c r="AA689" i="3"/>
  <c r="L945" i="1"/>
  <c r="AA690" i="3"/>
  <c r="L946" i="1"/>
  <c r="S1968" i="3"/>
  <c r="D2704" i="1"/>
  <c r="P2697" i="1"/>
  <c r="E3310" i="1"/>
  <c r="T2409" i="3"/>
  <c r="L2043" i="1"/>
  <c r="AA1487" i="3"/>
  <c r="J3200" i="1"/>
  <c r="AA130" i="3"/>
  <c r="L176" i="1"/>
  <c r="L3256" i="1"/>
  <c r="F1771" i="1"/>
  <c r="U1290" i="3"/>
  <c r="M2374" i="1"/>
  <c r="AB1728" i="3"/>
  <c r="AB1527" i="3"/>
  <c r="M2098" i="1"/>
  <c r="S1328" i="3"/>
  <c r="D1824" i="1"/>
  <c r="P1817" i="1"/>
  <c r="D2483" i="1"/>
  <c r="P2476" i="1"/>
  <c r="I1845" i="3"/>
  <c r="I124" i="4"/>
  <c r="I2537" i="1"/>
  <c r="X1846" i="3"/>
  <c r="X1968" i="3"/>
  <c r="I2704" i="1"/>
  <c r="V1250" i="3"/>
  <c r="G1716" i="1"/>
  <c r="U89" i="3"/>
  <c r="F120" i="1"/>
  <c r="F7" i="4"/>
  <c r="F7" i="3"/>
  <c r="AD1686" i="3"/>
  <c r="O2317" i="1"/>
  <c r="K3308" i="1"/>
  <c r="J2429" i="1"/>
  <c r="Y1768" i="3"/>
  <c r="J2867" i="1"/>
  <c r="J2816" i="1"/>
  <c r="T1570" i="3"/>
  <c r="E2156" i="1"/>
  <c r="D2097" i="1"/>
  <c r="AB1247" i="3"/>
  <c r="M1713" i="1"/>
  <c r="AB1250" i="3"/>
  <c r="M1716" i="1"/>
  <c r="S2048" i="3"/>
  <c r="D2814" i="1"/>
  <c r="P2807" i="1"/>
  <c r="E722" i="1"/>
  <c r="T526" i="3"/>
  <c r="W1247" i="3"/>
  <c r="H1713" i="1"/>
  <c r="J2154" i="1"/>
  <c r="Y1568" i="3"/>
  <c r="T2488" i="3"/>
  <c r="E3419" i="1"/>
  <c r="T2089" i="3"/>
  <c r="E2870" i="1"/>
  <c r="W1487" i="3"/>
  <c r="H2043" i="1"/>
  <c r="W1490" i="3"/>
  <c r="H2046" i="1"/>
  <c r="E726" i="1"/>
  <c r="T530" i="3"/>
  <c r="E1163" i="1"/>
  <c r="T847" i="3"/>
  <c r="E64" i="1"/>
  <c r="P57" i="1"/>
  <c r="N668" i="1"/>
  <c r="AC487" i="3"/>
  <c r="N3365" i="1"/>
  <c r="H667" i="1"/>
  <c r="W486" i="3"/>
  <c r="H485" i="3"/>
  <c r="H524" i="3" s="1"/>
  <c r="P486" i="3"/>
  <c r="H781" i="1"/>
  <c r="W570" i="3"/>
  <c r="W930" i="3"/>
  <c r="H1276" i="1"/>
  <c r="V2249" i="3"/>
  <c r="G3090" i="1"/>
  <c r="O3747" i="1"/>
  <c r="K3364" i="1"/>
  <c r="J2538" i="1"/>
  <c r="J3362" i="1"/>
  <c r="AD727" i="3"/>
  <c r="O998" i="1"/>
  <c r="AD728" i="3"/>
  <c r="O999" i="1"/>
  <c r="K2922" i="1"/>
  <c r="J2208" i="1"/>
  <c r="Y1607" i="3"/>
  <c r="J1602" i="1"/>
  <c r="Y1166" i="3"/>
  <c r="L284" i="1"/>
  <c r="AA208" i="3"/>
  <c r="L722" i="1"/>
  <c r="AA526" i="3"/>
  <c r="L525" i="3"/>
  <c r="L564" i="3" s="1"/>
  <c r="AT526" i="3"/>
  <c r="N1107" i="1"/>
  <c r="AC806" i="3"/>
  <c r="O1053" i="1"/>
  <c r="AD767" i="3"/>
  <c r="J3474" i="1"/>
  <c r="L3035" i="1"/>
  <c r="E3527" i="1"/>
  <c r="T2566" i="3"/>
  <c r="T407" i="3"/>
  <c r="E558" i="1"/>
  <c r="N6" i="4"/>
  <c r="N6" i="3"/>
  <c r="N64" i="1"/>
  <c r="AC48" i="3"/>
  <c r="N2592" i="1"/>
  <c r="G560" i="1"/>
  <c r="V409" i="3"/>
  <c r="F3530" i="1"/>
  <c r="U2569" i="3"/>
  <c r="U1210" i="3"/>
  <c r="F1661" i="1"/>
  <c r="O2706" i="1"/>
  <c r="O615" i="1"/>
  <c r="AD449" i="3"/>
  <c r="K2759" i="1"/>
  <c r="K1164" i="1"/>
  <c r="Z848" i="3"/>
  <c r="Y1209" i="3"/>
  <c r="J1660" i="1"/>
  <c r="AT646" i="3"/>
  <c r="L645" i="3"/>
  <c r="L684" i="3" s="1"/>
  <c r="L887" i="1"/>
  <c r="AA646" i="3"/>
  <c r="AA649" i="3"/>
  <c r="L890" i="1"/>
  <c r="AA486" i="3"/>
  <c r="L667" i="1"/>
  <c r="AA809" i="3"/>
  <c r="L1110" i="1"/>
  <c r="M3090" i="1"/>
  <c r="M3527" i="1"/>
  <c r="AC1326" i="3"/>
  <c r="N1822" i="1"/>
  <c r="H2208" i="1"/>
  <c r="W1607" i="3"/>
  <c r="W768" i="3"/>
  <c r="H1054" i="1"/>
  <c r="X366" i="3"/>
  <c r="I502" i="1"/>
  <c r="I365" i="3"/>
  <c r="I44" i="4"/>
  <c r="AB167" i="3"/>
  <c r="M228" i="1"/>
  <c r="AB969" i="3"/>
  <c r="M1330" i="1"/>
  <c r="AB810" i="3"/>
  <c r="M1111" i="1"/>
  <c r="P2753" i="1"/>
  <c r="D2760" i="1"/>
  <c r="S2009" i="3"/>
  <c r="P1654" i="1"/>
  <c r="E1661" i="1"/>
  <c r="T1210" i="3"/>
  <c r="E3750" i="1"/>
  <c r="T2729" i="3"/>
  <c r="N3420" i="1"/>
  <c r="U687" i="3"/>
  <c r="F943" i="1"/>
  <c r="F2812" i="1"/>
  <c r="U2046" i="3"/>
  <c r="AD1689" i="3"/>
  <c r="O2320" i="1"/>
  <c r="AD889" i="3"/>
  <c r="O1220" i="1"/>
  <c r="O890" i="1"/>
  <c r="AD649" i="3"/>
  <c r="K2372" i="1"/>
  <c r="Z1726" i="3"/>
  <c r="J2427" i="1"/>
  <c r="Y1766" i="3"/>
  <c r="J778" i="1"/>
  <c r="Y567" i="3"/>
  <c r="L3529" i="1"/>
  <c r="L615" i="1"/>
  <c r="AA449" i="3"/>
  <c r="L1494" i="1"/>
  <c r="AA1088" i="3"/>
  <c r="I1716" i="1"/>
  <c r="X1250" i="3"/>
  <c r="D2870" i="1"/>
  <c r="S2089" i="3"/>
  <c r="T1966" i="3"/>
  <c r="E2702" i="1"/>
  <c r="E2978" i="1"/>
  <c r="T2167" i="3"/>
  <c r="N1604" i="1"/>
  <c r="AC1168" i="3"/>
  <c r="N2703" i="1"/>
  <c r="N558" i="1"/>
  <c r="AC407" i="3"/>
  <c r="N1276" i="1"/>
  <c r="AC930" i="3"/>
  <c r="W1847" i="3"/>
  <c r="H2538" i="1"/>
  <c r="V1489" i="3"/>
  <c r="G2045" i="1"/>
  <c r="V767" i="3"/>
  <c r="G1053" i="1"/>
  <c r="F834" i="1"/>
  <c r="U608" i="3"/>
  <c r="AD1089" i="3"/>
  <c r="O1495" i="1"/>
  <c r="AD1087" i="3"/>
  <c r="O1493" i="1"/>
  <c r="AD486" i="3"/>
  <c r="O667" i="1"/>
  <c r="O3087" i="1"/>
  <c r="J1550" i="1"/>
  <c r="Y1129" i="3"/>
  <c r="J1547" i="1"/>
  <c r="Y1126" i="3"/>
  <c r="J3749" i="1"/>
  <c r="J2760" i="1"/>
  <c r="I3088" i="1"/>
  <c r="X2247" i="3"/>
  <c r="AB209" i="3"/>
  <c r="M285" i="1"/>
  <c r="X12" i="4"/>
  <c r="X177" i="4"/>
  <c r="AE13" i="3"/>
  <c r="AE54" i="3"/>
  <c r="N3586" i="1"/>
  <c r="G1549" i="1"/>
  <c r="V1128" i="3"/>
  <c r="K1878" i="1"/>
  <c r="Z1367" i="3"/>
  <c r="L2812" i="1"/>
  <c r="AT2046" i="3"/>
  <c r="L2045" i="3"/>
  <c r="L2084" i="3" s="1"/>
  <c r="AB1090" i="3"/>
  <c r="M1496" i="1"/>
  <c r="L63" i="1"/>
  <c r="AA47" i="3"/>
  <c r="L5" i="4"/>
  <c r="L5" i="3"/>
  <c r="L997" i="1"/>
  <c r="AA726" i="3"/>
  <c r="O1935" i="1"/>
  <c r="AD1409" i="3"/>
  <c r="I2154" i="1"/>
  <c r="X1568" i="3"/>
  <c r="E1987" i="1"/>
  <c r="T1446" i="3"/>
  <c r="AB1687" i="3"/>
  <c r="M2318" i="1"/>
  <c r="M2541" i="1"/>
  <c r="M2539" i="1"/>
  <c r="M616" i="1"/>
  <c r="AB450" i="3"/>
  <c r="E3365" i="1"/>
  <c r="T2449" i="3"/>
  <c r="E3585" i="1"/>
  <c r="T2609" i="3"/>
  <c r="N1547" i="1"/>
  <c r="AC1126" i="3"/>
  <c r="AC1130" i="3"/>
  <c r="N1551" i="1"/>
  <c r="L1935" i="1"/>
  <c r="AA1409" i="3"/>
  <c r="H3638" i="1"/>
  <c r="W2647" i="3"/>
  <c r="H3641" i="1"/>
  <c r="W2650" i="3"/>
  <c r="H1548" i="1"/>
  <c r="W1127" i="3"/>
  <c r="I671" i="1"/>
  <c r="X490" i="3"/>
  <c r="M340" i="1"/>
  <c r="AB249" i="3"/>
  <c r="M1000" i="1"/>
  <c r="AB729" i="3"/>
  <c r="D1936" i="1"/>
  <c r="S1410" i="3"/>
  <c r="P1929" i="1"/>
  <c r="AB1408" i="3"/>
  <c r="M1934" i="1"/>
  <c r="D3308" i="1"/>
  <c r="S2407" i="3"/>
  <c r="P3301" i="1"/>
  <c r="D605" i="3"/>
  <c r="D644" i="3" s="1"/>
  <c r="P606" i="3"/>
  <c r="S606" i="3"/>
  <c r="D832" i="1"/>
  <c r="P832" i="1" s="1"/>
  <c r="P825" i="1"/>
  <c r="T1849" i="3"/>
  <c r="E2540" i="1"/>
  <c r="T1766" i="3"/>
  <c r="E2427" i="1"/>
  <c r="AC369" i="3"/>
  <c r="N505" i="1"/>
  <c r="AC1007" i="3"/>
  <c r="N1383" i="1"/>
  <c r="AC1006" i="3"/>
  <c r="N1382" i="1"/>
  <c r="H2372" i="1"/>
  <c r="W1726" i="3"/>
  <c r="W12" i="4"/>
  <c r="W177" i="4"/>
  <c r="W247" i="3"/>
  <c r="H338" i="1"/>
  <c r="H726" i="1"/>
  <c r="W530" i="3"/>
  <c r="V2646" i="3"/>
  <c r="G3637" i="1"/>
  <c r="G2375" i="1"/>
  <c r="V1729" i="3"/>
  <c r="V1730" i="3"/>
  <c r="G2376" i="1"/>
  <c r="U2010" i="3"/>
  <c r="F2761" i="1"/>
  <c r="O1437" i="1"/>
  <c r="AD1046" i="3"/>
  <c r="O2814" i="1"/>
  <c r="O3528" i="1"/>
  <c r="O3529" i="1"/>
  <c r="K2429" i="1"/>
  <c r="Z1768" i="3"/>
  <c r="K2978" i="1"/>
  <c r="Y1047" i="3"/>
  <c r="J1438" i="1"/>
  <c r="L1657" i="1"/>
  <c r="AA1206" i="3"/>
  <c r="L2649" i="1"/>
  <c r="U1450" i="3"/>
  <c r="F1991" i="1"/>
  <c r="AD1448" i="3"/>
  <c r="O1989" i="1"/>
  <c r="S1128" i="3"/>
  <c r="D1549" i="1"/>
  <c r="P1542" i="1"/>
  <c r="S2730" i="3"/>
  <c r="D3751" i="1"/>
  <c r="P3751" i="1" s="1"/>
  <c r="P3744" i="1"/>
  <c r="S2689" i="3"/>
  <c r="D3695" i="1"/>
  <c r="P3688" i="1"/>
  <c r="D965" i="3"/>
  <c r="P966" i="3"/>
  <c r="S966" i="3"/>
  <c r="D1327" i="1"/>
  <c r="P1327" i="1" s="1"/>
  <c r="P1320" i="1"/>
  <c r="I2320" i="1"/>
  <c r="X1689" i="3"/>
  <c r="M3693" i="1"/>
  <c r="M3474" i="1"/>
  <c r="M3750" i="1"/>
  <c r="S2287" i="3"/>
  <c r="D3143" i="1"/>
  <c r="S2290" i="3"/>
  <c r="D3146" i="1"/>
  <c r="P3139" i="1"/>
  <c r="N1879" i="1"/>
  <c r="AC1368" i="3"/>
  <c r="H3307" i="1"/>
  <c r="W2406" i="3"/>
  <c r="Y1369" i="3"/>
  <c r="J1880" i="1"/>
  <c r="M1605" i="1"/>
  <c r="AB1169" i="3"/>
  <c r="S408" i="3"/>
  <c r="D559" i="1"/>
  <c r="P552" i="1"/>
  <c r="D612" i="1"/>
  <c r="S446" i="3"/>
  <c r="P605" i="1"/>
  <c r="P1850" i="3"/>
  <c r="D128" i="4"/>
  <c r="D2541" i="1"/>
  <c r="P2541" i="1" s="1"/>
  <c r="S1850" i="3"/>
  <c r="P2534" i="1"/>
  <c r="V569" i="3"/>
  <c r="G780" i="1"/>
  <c r="V1169" i="3"/>
  <c r="G1605" i="1"/>
  <c r="F3475" i="1"/>
  <c r="U2529" i="3"/>
  <c r="U207" i="3"/>
  <c r="F283" i="1"/>
  <c r="O3256" i="1"/>
  <c r="O3692" i="1"/>
  <c r="W2606" i="3"/>
  <c r="H3582" i="1"/>
  <c r="W2608" i="3"/>
  <c r="H3584" i="1"/>
  <c r="V1286" i="3"/>
  <c r="G1767" i="1"/>
  <c r="G2925" i="1"/>
  <c r="V2129" i="3"/>
  <c r="F561" i="1"/>
  <c r="U410" i="3"/>
  <c r="AD1166" i="3"/>
  <c r="O1602" i="1"/>
  <c r="O1162" i="1"/>
  <c r="AD846" i="3"/>
  <c r="O2925" i="1"/>
  <c r="K2705" i="1"/>
  <c r="Z928" i="3"/>
  <c r="K1274" i="1"/>
  <c r="Z12" i="4"/>
  <c r="Z177" i="4"/>
  <c r="J3256" i="1"/>
  <c r="J6" i="4"/>
  <c r="J64" i="1"/>
  <c r="Y48" i="3"/>
  <c r="J2595" i="1"/>
  <c r="J725" i="1"/>
  <c r="Y529" i="3"/>
  <c r="Y528" i="3"/>
  <c r="J724" i="1"/>
  <c r="L2761" i="1"/>
  <c r="L3637" i="1"/>
  <c r="I1990" i="1"/>
  <c r="X1449" i="3"/>
  <c r="D1990" i="1"/>
  <c r="S1449" i="3"/>
  <c r="P1983" i="1"/>
  <c r="D2373" i="1"/>
  <c r="S1727" i="3"/>
  <c r="D1440" i="1"/>
  <c r="S1049" i="3"/>
  <c r="P1433" i="1"/>
  <c r="I340" i="1"/>
  <c r="X249" i="3"/>
  <c r="M3144" i="1"/>
  <c r="M3640" i="1"/>
  <c r="AA687" i="3"/>
  <c r="L943" i="1"/>
  <c r="M1987" i="1"/>
  <c r="AB1446" i="3"/>
  <c r="AC1570" i="3"/>
  <c r="N2156" i="1"/>
  <c r="N2154" i="1"/>
  <c r="AC1568" i="3"/>
  <c r="N2812" i="1"/>
  <c r="AA1489" i="3"/>
  <c r="L2045" i="1"/>
  <c r="W2166" i="3"/>
  <c r="H2977" i="1"/>
  <c r="G1045" i="3"/>
  <c r="G1084" i="3" s="1"/>
  <c r="P1046" i="3"/>
  <c r="O558" i="1"/>
  <c r="AD407" i="3"/>
  <c r="AD408" i="3"/>
  <c r="O559" i="1"/>
  <c r="L3255" i="1"/>
  <c r="F1768" i="1"/>
  <c r="U1287" i="3"/>
  <c r="E833" i="1"/>
  <c r="T607" i="3"/>
  <c r="S1768" i="3"/>
  <c r="D2429" i="1"/>
  <c r="P2422" i="1"/>
  <c r="I1881" i="1"/>
  <c r="X1370" i="3"/>
  <c r="X1967" i="3"/>
  <c r="I2703" i="1"/>
  <c r="W1488" i="3"/>
  <c r="H2044" i="1"/>
  <c r="Y1570" i="3"/>
  <c r="J2156" i="1"/>
  <c r="E2868" i="1"/>
  <c r="T2087" i="3"/>
  <c r="T807" i="3"/>
  <c r="E1108" i="1"/>
  <c r="N999" i="1"/>
  <c r="AC728" i="3"/>
  <c r="AC129" i="3"/>
  <c r="N175" i="1"/>
  <c r="N671" i="1"/>
  <c r="AC490" i="3"/>
  <c r="AC650" i="3"/>
  <c r="N891" i="1"/>
  <c r="N3145" i="1"/>
  <c r="N3363" i="1"/>
  <c r="G2978" i="1"/>
  <c r="V2167" i="3"/>
  <c r="V2165" i="3" s="1"/>
  <c r="V2247" i="3"/>
  <c r="G3088" i="1"/>
  <c r="F612" i="1"/>
  <c r="U446" i="3"/>
  <c r="F3362" i="1"/>
  <c r="U2446" i="3"/>
  <c r="AD689" i="3"/>
  <c r="O945" i="1"/>
  <c r="O1877" i="1"/>
  <c r="AD1366" i="3"/>
  <c r="K3696" i="1"/>
  <c r="K561" i="1"/>
  <c r="Z410" i="3"/>
  <c r="K2871" i="1"/>
  <c r="J118" i="1"/>
  <c r="Y87" i="3"/>
  <c r="J2539" i="1"/>
  <c r="AA407" i="3"/>
  <c r="L558" i="1"/>
  <c r="AA566" i="3"/>
  <c r="L777" i="1"/>
  <c r="AB1689" i="3"/>
  <c r="M2320" i="1"/>
  <c r="M2757" i="1"/>
  <c r="M3418" i="1"/>
  <c r="T569" i="3"/>
  <c r="E780" i="1"/>
  <c r="P2366" i="1"/>
  <c r="T1727" i="3"/>
  <c r="E2373" i="1"/>
  <c r="N943" i="1"/>
  <c r="AC687" i="3"/>
  <c r="L1932" i="1"/>
  <c r="AA1406" i="3"/>
  <c r="H3639" i="1"/>
  <c r="W2648" i="3"/>
  <c r="W1089" i="3"/>
  <c r="H1495" i="1"/>
  <c r="I118" i="1"/>
  <c r="X87" i="3"/>
  <c r="AB888" i="3"/>
  <c r="M1219" i="1"/>
  <c r="S1369" i="3"/>
  <c r="D1880" i="1"/>
  <c r="P1873" i="1"/>
  <c r="D3531" i="1"/>
  <c r="S2570" i="3"/>
  <c r="P3524" i="1"/>
  <c r="K2154" i="1"/>
  <c r="Z1568" i="3"/>
  <c r="T2246" i="3"/>
  <c r="E3087" i="1"/>
  <c r="T1767" i="3"/>
  <c r="E2428" i="1"/>
  <c r="N722" i="1"/>
  <c r="AC526" i="3"/>
  <c r="H2319" i="1"/>
  <c r="W1688" i="3"/>
  <c r="G2154" i="1"/>
  <c r="V1568" i="3"/>
  <c r="G3583" i="1"/>
  <c r="V2607" i="3"/>
  <c r="V1727" i="3"/>
  <c r="G2373" i="1"/>
  <c r="O2760" i="1"/>
  <c r="O2538" i="1"/>
  <c r="O3201" i="1"/>
  <c r="O3034" i="1"/>
  <c r="Z968" i="3"/>
  <c r="K1329" i="1"/>
  <c r="K2592" i="1"/>
  <c r="J3528" i="1"/>
  <c r="J3309" i="1"/>
  <c r="AA1006" i="3"/>
  <c r="L1382" i="1"/>
  <c r="L2210" i="1"/>
  <c r="AA1609" i="3"/>
  <c r="AA1769" i="3"/>
  <c r="L2430" i="1"/>
  <c r="L2647" i="1"/>
  <c r="L3091" i="1"/>
  <c r="L3310" i="1"/>
  <c r="D2685" i="3"/>
  <c r="P2686" i="3"/>
  <c r="S2686" i="3"/>
  <c r="D3692" i="1"/>
  <c r="P3685" i="1"/>
  <c r="Z1287" i="3"/>
  <c r="K1768" i="1"/>
  <c r="X1209" i="3"/>
  <c r="I1660" i="1"/>
  <c r="M3252" i="1"/>
  <c r="M3751" i="1"/>
  <c r="S2129" i="3"/>
  <c r="D2925" i="1"/>
  <c r="P2918" i="1"/>
  <c r="X928" i="3"/>
  <c r="I1274" i="1"/>
  <c r="N1881" i="1"/>
  <c r="AC1370" i="3"/>
  <c r="Z1129" i="3"/>
  <c r="K1550" i="1"/>
  <c r="J1330" i="1"/>
  <c r="Y969" i="3"/>
  <c r="M1606" i="1"/>
  <c r="AB1170" i="3"/>
  <c r="D1285" i="3"/>
  <c r="D1767" i="1"/>
  <c r="S1286" i="3"/>
  <c r="S409" i="3"/>
  <c r="D560" i="1"/>
  <c r="P553" i="1"/>
  <c r="Z1527" i="3"/>
  <c r="K2098" i="1"/>
  <c r="N1770" i="1"/>
  <c r="AC1289" i="3"/>
  <c r="X1087" i="3"/>
  <c r="I1493" i="1"/>
  <c r="I231" i="1"/>
  <c r="X170" i="3"/>
  <c r="I229" i="1"/>
  <c r="X168" i="3"/>
  <c r="V566" i="3"/>
  <c r="G777" i="1"/>
  <c r="G205" i="3"/>
  <c r="G244" i="3" s="1"/>
  <c r="P206" i="3"/>
  <c r="G282" i="1"/>
  <c r="V206" i="3"/>
  <c r="G3200" i="1"/>
  <c r="V2329" i="3"/>
  <c r="U2326" i="3"/>
  <c r="F3197" i="1"/>
  <c r="F2981" i="1"/>
  <c r="U2170" i="3"/>
  <c r="O3254" i="1"/>
  <c r="AD607" i="3"/>
  <c r="O833" i="1"/>
  <c r="K3090" i="1"/>
  <c r="K836" i="1"/>
  <c r="Z610" i="3"/>
  <c r="J1385" i="1"/>
  <c r="Y1009" i="3"/>
  <c r="J3696" i="1"/>
  <c r="J3582" i="1"/>
  <c r="X2289" i="3"/>
  <c r="I3145" i="1"/>
  <c r="V1446" i="3"/>
  <c r="G1987" i="1"/>
  <c r="G1991" i="1"/>
  <c r="V1450" i="3"/>
  <c r="U1969" i="3"/>
  <c r="F2705" i="1"/>
  <c r="O1383" i="1"/>
  <c r="AD1007" i="3"/>
  <c r="J834" i="1"/>
  <c r="Y608" i="3"/>
  <c r="T448" i="3"/>
  <c r="E614" i="1"/>
  <c r="N3036" i="1"/>
  <c r="N3747" i="1"/>
  <c r="H3813" i="1"/>
  <c r="H3818" i="1" s="1"/>
  <c r="V3810" i="1"/>
  <c r="H3472" i="1"/>
  <c r="W2526" i="3"/>
  <c r="V2688" i="3"/>
  <c r="G3694" i="1"/>
  <c r="F3531" i="1"/>
  <c r="U2570" i="3"/>
  <c r="F3146" i="1"/>
  <c r="U2290" i="3"/>
  <c r="U1849" i="3"/>
  <c r="F2540" i="1"/>
  <c r="O1657" i="1"/>
  <c r="AD1206" i="3"/>
  <c r="O3143" i="1"/>
  <c r="O231" i="1"/>
  <c r="AD170" i="3"/>
  <c r="K2816" i="1"/>
  <c r="K1440" i="1"/>
  <c r="Z1049" i="3"/>
  <c r="K2650" i="1"/>
  <c r="AA968" i="3"/>
  <c r="L1329" i="1"/>
  <c r="AD1248" i="3"/>
  <c r="O1714" i="1"/>
  <c r="M2430" i="1"/>
  <c r="AB1769" i="3"/>
  <c r="M2871" i="1"/>
  <c r="AB1048" i="3"/>
  <c r="M1439" i="1"/>
  <c r="E1547" i="1"/>
  <c r="T1126" i="3"/>
  <c r="AC848" i="3"/>
  <c r="N1164" i="1"/>
  <c r="N3639" i="1"/>
  <c r="AC766" i="3"/>
  <c r="N1052" i="1"/>
  <c r="N1823" i="1"/>
  <c r="AC1327" i="3"/>
  <c r="W1650" i="3"/>
  <c r="H2266" i="1"/>
  <c r="H2209" i="1"/>
  <c r="W1608" i="3"/>
  <c r="O1767" i="1"/>
  <c r="AD1286" i="3"/>
  <c r="I505" i="1"/>
  <c r="X369" i="3"/>
  <c r="X2408" i="3"/>
  <c r="I3309" i="1"/>
  <c r="AB968" i="3"/>
  <c r="M1329" i="1"/>
  <c r="M2813" i="1"/>
  <c r="D1712" i="1"/>
  <c r="D1713" i="1"/>
  <c r="S1247" i="3"/>
  <c r="S528" i="3"/>
  <c r="D724" i="1"/>
  <c r="P717" i="1"/>
  <c r="D1053" i="1"/>
  <c r="S767" i="3"/>
  <c r="P1046" i="1"/>
  <c r="AC1487" i="3"/>
  <c r="N2043" i="1"/>
  <c r="X887" i="3"/>
  <c r="I1218" i="1"/>
  <c r="E1659" i="1"/>
  <c r="T1208" i="3"/>
  <c r="AP2728" i="3"/>
  <c r="E3748" i="1"/>
  <c r="N3528" i="1"/>
  <c r="N3693" i="1"/>
  <c r="V1930" i="3"/>
  <c r="G2651" i="1"/>
  <c r="P1366" i="3"/>
  <c r="G1365" i="3"/>
  <c r="G1404" i="3" s="1"/>
  <c r="G1877" i="1"/>
  <c r="V1366" i="3"/>
  <c r="G3310" i="1"/>
  <c r="V2409" i="3"/>
  <c r="G2923" i="1"/>
  <c r="V2127" i="3"/>
  <c r="AD1168" i="3"/>
  <c r="O1604" i="1"/>
  <c r="AD1610" i="3"/>
  <c r="O2211" i="1"/>
  <c r="O2430" i="1"/>
  <c r="AD1769" i="3"/>
  <c r="O2649" i="1"/>
  <c r="K3418" i="1"/>
  <c r="K998" i="1"/>
  <c r="Z727" i="3"/>
  <c r="J3253" i="1"/>
  <c r="J3089" i="1"/>
  <c r="J1000" i="1"/>
  <c r="Y729" i="3"/>
  <c r="L2757" i="1"/>
  <c r="L124" i="4"/>
  <c r="L1845" i="3"/>
  <c r="AT1846" i="3"/>
  <c r="L2537" i="1"/>
  <c r="L3198" i="1"/>
  <c r="L3201" i="1"/>
  <c r="L3638" i="1"/>
  <c r="L3419" i="1"/>
  <c r="I1988" i="1"/>
  <c r="X1447" i="3"/>
  <c r="D394" i="1"/>
  <c r="P387" i="1"/>
  <c r="D2376" i="1"/>
  <c r="S1730" i="3"/>
  <c r="D1438" i="1"/>
  <c r="S1047" i="3"/>
  <c r="P1431" i="1"/>
  <c r="S2489" i="3"/>
  <c r="D3420" i="1"/>
  <c r="P3413" i="1"/>
  <c r="M3143" i="1"/>
  <c r="M3582" i="1"/>
  <c r="L121" i="1"/>
  <c r="AA90" i="3"/>
  <c r="L944" i="1"/>
  <c r="AA688" i="3"/>
  <c r="M1990" i="1"/>
  <c r="AB1449" i="3"/>
  <c r="N2815" i="1"/>
  <c r="K724" i="1"/>
  <c r="Z528" i="3"/>
  <c r="AA129" i="3"/>
  <c r="L175" i="1"/>
  <c r="L3254" i="1"/>
  <c r="M2376" i="1"/>
  <c r="AB1730" i="3"/>
  <c r="D3639" i="1"/>
  <c r="S2648" i="3"/>
  <c r="P3632" i="1"/>
  <c r="I1880" i="1"/>
  <c r="X1369" i="3"/>
  <c r="X1966" i="3"/>
  <c r="I2702" i="1"/>
  <c r="G8" i="3"/>
  <c r="G8" i="4"/>
  <c r="G176" i="1"/>
  <c r="V130" i="3"/>
  <c r="U768" i="3"/>
  <c r="F1054" i="1"/>
  <c r="F2813" i="1"/>
  <c r="U2047" i="3"/>
  <c r="AD1650" i="3"/>
  <c r="O2266" i="1"/>
  <c r="J2814" i="1"/>
  <c r="AA607" i="3"/>
  <c r="L833" i="1"/>
  <c r="L1495" i="1"/>
  <c r="AA1089" i="3"/>
  <c r="X1249" i="3"/>
  <c r="I1715" i="1"/>
  <c r="S1530" i="3"/>
  <c r="D2101" i="1"/>
  <c r="S2050" i="3"/>
  <c r="D2816" i="1"/>
  <c r="P2816" i="1" s="1"/>
  <c r="P2809" i="1"/>
  <c r="AE14" i="4"/>
  <c r="S178" i="4"/>
  <c r="S1889" i="3"/>
  <c r="D2595" i="1"/>
  <c r="P2588" i="1"/>
  <c r="S1886" i="3"/>
  <c r="D2592" i="1"/>
  <c r="P2585" i="1"/>
  <c r="D1885" i="3"/>
  <c r="P1886" i="3"/>
  <c r="AC1527" i="3"/>
  <c r="N2098" i="1"/>
  <c r="X2646" i="3"/>
  <c r="I3637" i="1"/>
  <c r="T2650" i="3"/>
  <c r="E3641" i="1"/>
  <c r="E2704" i="1"/>
  <c r="T1968" i="3"/>
  <c r="N2317" i="1"/>
  <c r="AC1686" i="3"/>
  <c r="N560" i="1"/>
  <c r="AC409" i="3"/>
  <c r="V766" i="3"/>
  <c r="G1052" i="1"/>
  <c r="V2007" i="3"/>
  <c r="G2758" i="1"/>
  <c r="G946" i="1"/>
  <c r="V690" i="3"/>
  <c r="F1822" i="1"/>
  <c r="U1326" i="3"/>
  <c r="AD807" i="3"/>
  <c r="O1108" i="1"/>
  <c r="Z1009" i="3"/>
  <c r="K1385" i="1"/>
  <c r="Z1010" i="3"/>
  <c r="K1386" i="1"/>
  <c r="Z166" i="3"/>
  <c r="K227" i="1"/>
  <c r="K341" i="1"/>
  <c r="Z250" i="3"/>
  <c r="Z368" i="3"/>
  <c r="K504" i="1"/>
  <c r="J3146" i="1"/>
  <c r="Y1128" i="3"/>
  <c r="J1549" i="1"/>
  <c r="AA1050" i="3"/>
  <c r="L1441" i="1"/>
  <c r="X1489" i="3"/>
  <c r="I2045" i="1"/>
  <c r="I3586" i="1"/>
  <c r="X2610" i="3"/>
  <c r="M724" i="1"/>
  <c r="AB528" i="3"/>
  <c r="M1165" i="1"/>
  <c r="AB849" i="3"/>
  <c r="AB1009" i="3"/>
  <c r="M1385" i="1"/>
  <c r="I5" i="4"/>
  <c r="I5" i="3"/>
  <c r="I63" i="1"/>
  <c r="X47" i="3"/>
  <c r="M3035" i="1"/>
  <c r="E231" i="1"/>
  <c r="T170" i="3"/>
  <c r="N3582" i="1"/>
  <c r="O5" i="4"/>
  <c r="O5" i="3"/>
  <c r="O63" i="1"/>
  <c r="AD47" i="3"/>
  <c r="K668" i="1"/>
  <c r="Z487" i="3"/>
  <c r="M2647" i="1"/>
  <c r="AB12" i="4"/>
  <c r="AB177" i="4"/>
  <c r="M339" i="1"/>
  <c r="AB248" i="3"/>
  <c r="AB1410" i="3"/>
  <c r="M1936" i="1"/>
  <c r="S2408" i="3"/>
  <c r="D3309" i="1"/>
  <c r="P3302" i="1"/>
  <c r="D1005" i="3"/>
  <c r="P1006" i="3"/>
  <c r="S1006" i="3"/>
  <c r="P1375" i="1"/>
  <c r="D1382" i="1"/>
  <c r="P1382" i="1" s="1"/>
  <c r="D1365" i="3"/>
  <c r="P1367" i="3"/>
  <c r="S1367" i="3"/>
  <c r="D1878" i="1"/>
  <c r="P1871" i="1"/>
  <c r="N1990" i="1"/>
  <c r="AC1449" i="3"/>
  <c r="N1496" i="1"/>
  <c r="AC1090" i="3"/>
  <c r="AC1008" i="3"/>
  <c r="N1384" i="1"/>
  <c r="L1715" i="1"/>
  <c r="AA1249" i="3"/>
  <c r="H228" i="1"/>
  <c r="W167" i="3"/>
  <c r="W2488" i="3"/>
  <c r="H3419" i="1"/>
  <c r="H722" i="1"/>
  <c r="W526" i="3"/>
  <c r="V1849" i="3"/>
  <c r="G2540" i="1"/>
  <c r="G2541" i="1"/>
  <c r="V1850" i="3"/>
  <c r="U729" i="3"/>
  <c r="F1000" i="1"/>
  <c r="O1438" i="1"/>
  <c r="AD1047" i="3"/>
  <c r="K2209" i="1"/>
  <c r="Z1608" i="3"/>
  <c r="K2980" i="1"/>
  <c r="AA1007" i="3"/>
  <c r="L1383" i="1"/>
  <c r="AA1210" i="3"/>
  <c r="L1661" i="1"/>
  <c r="L2869" i="1"/>
  <c r="L3307" i="1"/>
  <c r="L2405" i="3"/>
  <c r="L2444" i="3" s="1"/>
  <c r="AT2406" i="3"/>
  <c r="D1485" i="3"/>
  <c r="P1486" i="3"/>
  <c r="S1486" i="3"/>
  <c r="D2042" i="1"/>
  <c r="P2035" i="1"/>
  <c r="S970" i="3"/>
  <c r="D1331" i="1"/>
  <c r="P1331" i="1" s="1"/>
  <c r="P1324" i="1"/>
  <c r="Z1289" i="3"/>
  <c r="K1770" i="1"/>
  <c r="Z686" i="3"/>
  <c r="K942" i="1"/>
  <c r="S2289" i="3"/>
  <c r="D3145" i="1"/>
  <c r="P3138" i="1"/>
  <c r="Y167" i="3"/>
  <c r="J228" i="1"/>
  <c r="AB770" i="3"/>
  <c r="M1056" i="1"/>
  <c r="AB1490" i="3"/>
  <c r="M2046" i="1"/>
  <c r="S448" i="3"/>
  <c r="D614" i="1"/>
  <c r="P607" i="1"/>
  <c r="I2869" i="1"/>
  <c r="X2088" i="3"/>
  <c r="I1494" i="1"/>
  <c r="X1088" i="3"/>
  <c r="G781" i="1"/>
  <c r="V570" i="3"/>
  <c r="G340" i="1"/>
  <c r="V249" i="3"/>
  <c r="V967" i="3"/>
  <c r="G1328" i="1"/>
  <c r="F2596" i="1"/>
  <c r="U1890" i="3"/>
  <c r="AD608" i="3"/>
  <c r="O834" i="1"/>
  <c r="AD730" i="3"/>
  <c r="O1001" i="1"/>
  <c r="O1327" i="1"/>
  <c r="AD966" i="3"/>
  <c r="J2210" i="1"/>
  <c r="Y1609" i="3"/>
  <c r="J3694" i="1"/>
  <c r="J3585" i="1"/>
  <c r="AA529" i="3"/>
  <c r="L725" i="1"/>
  <c r="P286" i="3"/>
  <c r="H285" i="3"/>
  <c r="H324" i="3" s="1"/>
  <c r="G1989" i="1"/>
  <c r="V1448" i="3"/>
  <c r="U1609" i="3"/>
  <c r="F2210" i="1"/>
  <c r="Y609" i="3"/>
  <c r="J835" i="1"/>
  <c r="AT1126" i="3"/>
  <c r="L1125" i="3"/>
  <c r="L1164" i="3" s="1"/>
  <c r="AA1126" i="3"/>
  <c r="L1547" i="1"/>
  <c r="AB930" i="3"/>
  <c r="M1276" i="1"/>
  <c r="T2570" i="3"/>
  <c r="E3531" i="1"/>
  <c r="T1330" i="3"/>
  <c r="E1826" i="1"/>
  <c r="T2690" i="3"/>
  <c r="E3696" i="1"/>
  <c r="N8" i="4"/>
  <c r="N8" i="3"/>
  <c r="AC50" i="3"/>
  <c r="N66" i="1"/>
  <c r="N3033" i="1"/>
  <c r="G3696" i="1"/>
  <c r="V2690" i="3"/>
  <c r="G2209" i="1"/>
  <c r="V1608" i="3"/>
  <c r="U1090" i="3"/>
  <c r="F1496" i="1"/>
  <c r="U1086" i="3"/>
  <c r="F1492" i="1"/>
  <c r="F1659" i="1"/>
  <c r="U1208" i="3"/>
  <c r="O1661" i="1"/>
  <c r="AD1210" i="3"/>
  <c r="O2702" i="1"/>
  <c r="O3145" i="1"/>
  <c r="K2761" i="1"/>
  <c r="Z1047" i="3"/>
  <c r="K1438" i="1"/>
  <c r="K3254" i="1"/>
  <c r="Y690" i="3"/>
  <c r="J946" i="1"/>
  <c r="Y890" i="3"/>
  <c r="J1221" i="1"/>
  <c r="J2926" i="1"/>
  <c r="J2978" i="1"/>
  <c r="AA1169" i="3"/>
  <c r="L1605" i="1"/>
  <c r="AA166" i="3"/>
  <c r="L227" i="1"/>
  <c r="AA489" i="3"/>
  <c r="L670" i="1"/>
  <c r="L1111" i="1"/>
  <c r="AA810" i="3"/>
  <c r="M3307" i="1"/>
  <c r="M3311" i="1"/>
  <c r="M120" i="1"/>
  <c r="AB89" i="3"/>
  <c r="AC607" i="3"/>
  <c r="N833" i="1"/>
  <c r="AC769" i="3"/>
  <c r="N1055" i="1"/>
  <c r="AD1287" i="3"/>
  <c r="O1768" i="1"/>
  <c r="I503" i="1"/>
  <c r="X367" i="3"/>
  <c r="AB166" i="3"/>
  <c r="M227" i="1"/>
  <c r="M174" i="1"/>
  <c r="AB128" i="3"/>
  <c r="M2815" i="1"/>
  <c r="M2816" i="1"/>
  <c r="S1207" i="3"/>
  <c r="D1658" i="1"/>
  <c r="P1651" i="1"/>
  <c r="P2751" i="1"/>
  <c r="S2007" i="3"/>
  <c r="D2758" i="1"/>
  <c r="K1990" i="1"/>
  <c r="Z1449" i="3"/>
  <c r="T2726" i="3"/>
  <c r="E3747" i="1"/>
  <c r="N3694" i="1"/>
  <c r="W2609" i="3"/>
  <c r="H3585" i="1"/>
  <c r="W1768" i="3"/>
  <c r="H2429" i="1"/>
  <c r="V2130" i="3"/>
  <c r="G2926" i="1"/>
  <c r="F1219" i="1"/>
  <c r="U888" i="3"/>
  <c r="AD1770" i="3"/>
  <c r="O2431" i="1"/>
  <c r="O2923" i="1"/>
  <c r="K2704" i="1"/>
  <c r="K2538" i="1"/>
  <c r="Z927" i="3"/>
  <c r="K1273" i="1"/>
  <c r="K1000" i="1"/>
  <c r="Z729" i="3"/>
  <c r="L2540" i="1"/>
  <c r="F2154" i="1"/>
  <c r="U1568" i="3"/>
  <c r="X1446" i="3"/>
  <c r="I1987" i="1"/>
  <c r="T1289" i="3"/>
  <c r="E1770" i="1"/>
  <c r="S1448" i="3"/>
  <c r="D1989" i="1"/>
  <c r="P1982" i="1"/>
  <c r="D396" i="1"/>
  <c r="P396" i="1" s="1"/>
  <c r="P389" i="1"/>
  <c r="S890" i="3"/>
  <c r="D1221" i="1"/>
  <c r="P1214" i="1"/>
  <c r="D1218" i="1"/>
  <c r="S887" i="3"/>
  <c r="P1211" i="1"/>
  <c r="S2488" i="3"/>
  <c r="D3419" i="1"/>
  <c r="P3412" i="1"/>
  <c r="K1935" i="1"/>
  <c r="Z1409" i="3"/>
  <c r="I1606" i="1"/>
  <c r="X1170" i="3"/>
  <c r="I3475" i="1"/>
  <c r="X2529" i="3"/>
  <c r="M2922" i="1"/>
  <c r="M3639" i="1"/>
  <c r="L117" i="1"/>
  <c r="AA86" i="3"/>
  <c r="AT86" i="3"/>
  <c r="L85" i="3"/>
  <c r="T2410" i="3"/>
  <c r="E3311" i="1"/>
  <c r="N2814" i="1"/>
  <c r="V1889" i="3"/>
  <c r="G2595" i="1"/>
  <c r="K3143" i="1"/>
  <c r="K723" i="1"/>
  <c r="Z527" i="3"/>
  <c r="J3198" i="1"/>
  <c r="L125" i="3"/>
  <c r="L164" i="3" s="1"/>
  <c r="AT126" i="3"/>
  <c r="L172" i="1"/>
  <c r="AA126" i="3"/>
  <c r="U1289" i="3"/>
  <c r="F1770" i="1"/>
  <c r="X647" i="3"/>
  <c r="I888" i="1"/>
  <c r="M2373" i="1"/>
  <c r="AB1727" i="3"/>
  <c r="AB1529" i="3"/>
  <c r="M2100" i="1"/>
  <c r="P2424" i="1"/>
  <c r="D2431" i="1"/>
  <c r="S1770" i="3"/>
  <c r="S568" i="3"/>
  <c r="D779" i="1"/>
  <c r="P772" i="1"/>
  <c r="S1330" i="3"/>
  <c r="D1826" i="1"/>
  <c r="P1819" i="1"/>
  <c r="D3638" i="1"/>
  <c r="P3631" i="1"/>
  <c r="S2647" i="3"/>
  <c r="X1848" i="3"/>
  <c r="I2539" i="1"/>
  <c r="G836" i="1"/>
  <c r="V610" i="3"/>
  <c r="V605" i="3" s="1"/>
  <c r="P610" i="3"/>
  <c r="G605" i="3"/>
  <c r="U767" i="3"/>
  <c r="F1053" i="1"/>
  <c r="U688" i="3"/>
  <c r="F944" i="1"/>
  <c r="F119" i="1"/>
  <c r="U88" i="3"/>
  <c r="F6" i="4"/>
  <c r="F6" i="3"/>
  <c r="AD1690" i="3"/>
  <c r="O2321" i="1"/>
  <c r="O1550" i="1"/>
  <c r="AD1129" i="3"/>
  <c r="K3035" i="1"/>
  <c r="K3584" i="1"/>
  <c r="Y1088" i="3"/>
  <c r="J1494" i="1"/>
  <c r="J780" i="1"/>
  <c r="Y569" i="3"/>
  <c r="L3749" i="1"/>
  <c r="AA446" i="3"/>
  <c r="L612" i="1"/>
  <c r="AA768" i="3"/>
  <c r="L1054" i="1"/>
  <c r="D2100" i="1"/>
  <c r="S1529" i="3"/>
  <c r="D1525" i="3"/>
  <c r="S1527" i="3"/>
  <c r="D2098" i="1"/>
  <c r="M1245" i="3"/>
  <c r="M84" i="4"/>
  <c r="M1712" i="1"/>
  <c r="AB1246" i="3"/>
  <c r="P90" i="3"/>
  <c r="D8" i="3"/>
  <c r="D8" i="4"/>
  <c r="S90" i="3"/>
  <c r="D121" i="1"/>
  <c r="P121" i="1" s="1"/>
  <c r="P114" i="1"/>
  <c r="S2088" i="3"/>
  <c r="D2869" i="1"/>
  <c r="P2862" i="1"/>
  <c r="I2430" i="1"/>
  <c r="X1769" i="3"/>
  <c r="I2427" i="1"/>
  <c r="X1766" i="3"/>
  <c r="W1288" i="3"/>
  <c r="H1769" i="1"/>
  <c r="E1056" i="1"/>
  <c r="T770" i="3"/>
  <c r="T2290" i="3"/>
  <c r="E3146" i="1"/>
  <c r="N1274" i="1"/>
  <c r="AC928" i="3"/>
  <c r="H1110" i="1"/>
  <c r="W809" i="3"/>
  <c r="H1218" i="1"/>
  <c r="W887" i="3"/>
  <c r="G1645" i="3"/>
  <c r="G1684" i="3" s="1"/>
  <c r="P1646" i="3"/>
  <c r="G2262" i="1"/>
  <c r="V1646" i="3"/>
  <c r="V2008" i="3"/>
  <c r="G2759" i="1"/>
  <c r="V686" i="3"/>
  <c r="G942" i="1"/>
  <c r="F836" i="1"/>
  <c r="U610" i="3"/>
  <c r="F2429" i="1"/>
  <c r="U1768" i="3"/>
  <c r="Z169" i="3"/>
  <c r="K230" i="1"/>
  <c r="K3475" i="1"/>
  <c r="J3747" i="1"/>
  <c r="Y489" i="3"/>
  <c r="J670" i="1"/>
  <c r="L2922" i="1"/>
  <c r="L2926" i="1"/>
  <c r="L3142" i="1"/>
  <c r="L2285" i="3"/>
  <c r="L2324" i="3" s="1"/>
  <c r="AT2286" i="3"/>
  <c r="L2445" i="3"/>
  <c r="L2484" i="3" s="1"/>
  <c r="AT2446" i="3"/>
  <c r="L3362" i="1"/>
  <c r="O2042" i="1"/>
  <c r="AD1486" i="3"/>
  <c r="I1329" i="1"/>
  <c r="X968" i="3"/>
  <c r="M1382" i="1"/>
  <c r="AB1006" i="3"/>
  <c r="X49" i="3"/>
  <c r="I65" i="1"/>
  <c r="P49" i="3"/>
  <c r="I7" i="4"/>
  <c r="I7" i="3"/>
  <c r="K3528" i="1"/>
  <c r="AA848" i="3"/>
  <c r="L1164" i="1"/>
  <c r="AC1767" i="3"/>
  <c r="N2428" i="1"/>
  <c r="N3583" i="1"/>
  <c r="W1368" i="3"/>
  <c r="H1879" i="1"/>
  <c r="E62" i="1"/>
  <c r="P55" i="1"/>
  <c r="AC646" i="3"/>
  <c r="N887" i="1"/>
  <c r="N888" i="1"/>
  <c r="AC647" i="3"/>
  <c r="W209" i="3"/>
  <c r="H285" i="1"/>
  <c r="H1274" i="1"/>
  <c r="W928" i="3"/>
  <c r="V927" i="3"/>
  <c r="G1273" i="1"/>
  <c r="U448" i="3"/>
  <c r="F614" i="1"/>
  <c r="O3750" i="1"/>
  <c r="O3749" i="1"/>
  <c r="O2376" i="1"/>
  <c r="AD1730" i="3"/>
  <c r="K3362" i="1"/>
  <c r="K2870" i="1"/>
  <c r="K1605" i="1"/>
  <c r="Z1169" i="3"/>
  <c r="K1604" i="1"/>
  <c r="Z1168" i="3"/>
  <c r="J3363" i="1"/>
  <c r="L2319" i="1"/>
  <c r="AA1688" i="3"/>
  <c r="AA1326" i="3"/>
  <c r="L1822" i="1"/>
  <c r="L778" i="1"/>
  <c r="AA567" i="3"/>
  <c r="AA727" i="3"/>
  <c r="L998" i="1"/>
  <c r="F1713" i="1"/>
  <c r="U1247" i="3"/>
  <c r="F1245" i="3"/>
  <c r="F85" i="4"/>
  <c r="AD1410" i="3"/>
  <c r="O1936" i="1"/>
  <c r="AB1688" i="3"/>
  <c r="M2319" i="1"/>
  <c r="M2761" i="1"/>
  <c r="M3419" i="1"/>
  <c r="T2450" i="3"/>
  <c r="E3366" i="1"/>
  <c r="E1604" i="1"/>
  <c r="T1168" i="3"/>
  <c r="T2608" i="3"/>
  <c r="E3584" i="1"/>
  <c r="N2758" i="1"/>
  <c r="N3088" i="1"/>
  <c r="H3696" i="1"/>
  <c r="W2690" i="3"/>
  <c r="I2648" i="1"/>
  <c r="X1927" i="3"/>
  <c r="E2816" i="1"/>
  <c r="T2050" i="3"/>
  <c r="E1109" i="1"/>
  <c r="T808" i="3"/>
  <c r="E45" i="3"/>
  <c r="P47" i="3"/>
  <c r="E5" i="4"/>
  <c r="E5" i="3"/>
  <c r="E63" i="1"/>
  <c r="T47" i="3"/>
  <c r="P56" i="1"/>
  <c r="AC1209" i="3"/>
  <c r="N1660" i="1"/>
  <c r="W210" i="3"/>
  <c r="H286" i="1"/>
  <c r="G1274" i="1"/>
  <c r="V928" i="3"/>
  <c r="F3253" i="1"/>
  <c r="U2367" i="3"/>
  <c r="AD370" i="3"/>
  <c r="O506" i="1"/>
  <c r="K285" i="1"/>
  <c r="Z209" i="3"/>
  <c r="Y926" i="3"/>
  <c r="J1272" i="1"/>
  <c r="L2321" i="1"/>
  <c r="AA1690" i="3"/>
  <c r="AA248" i="3"/>
  <c r="L339" i="1"/>
  <c r="AA729" i="3"/>
  <c r="L1000" i="1"/>
  <c r="AD1406" i="3"/>
  <c r="O1932" i="1"/>
  <c r="M2537" i="1"/>
  <c r="M2538" i="1"/>
  <c r="M2979" i="1"/>
  <c r="E779" i="1"/>
  <c r="T568" i="3"/>
  <c r="T1166" i="3"/>
  <c r="E1602" i="1"/>
  <c r="E1494" i="1"/>
  <c r="T1088" i="3"/>
  <c r="AA1410" i="3"/>
  <c r="L1936" i="1"/>
  <c r="W1128" i="3"/>
  <c r="H1549" i="1"/>
  <c r="H3695" i="1"/>
  <c r="W2689" i="3"/>
  <c r="M337" i="1"/>
  <c r="AB246" i="3"/>
  <c r="M557" i="1"/>
  <c r="AB406" i="3"/>
  <c r="M999" i="1"/>
  <c r="AB728" i="3"/>
  <c r="M1658" i="1"/>
  <c r="AB1207" i="3"/>
  <c r="AB1406" i="3"/>
  <c r="M1932" i="1"/>
  <c r="D1385" i="1"/>
  <c r="S1009" i="3"/>
  <c r="P1378" i="1"/>
  <c r="D833" i="1"/>
  <c r="S607" i="3"/>
  <c r="P826" i="1"/>
  <c r="E2538" i="1"/>
  <c r="T1847" i="3"/>
  <c r="H2321" i="1"/>
  <c r="W1690" i="3"/>
  <c r="W2486" i="3"/>
  <c r="H3417" i="1"/>
  <c r="W246" i="3"/>
  <c r="H337" i="1"/>
  <c r="V2650" i="3"/>
  <c r="G3641" i="1"/>
  <c r="V2447" i="3"/>
  <c r="G3363" i="1"/>
  <c r="G2374" i="1"/>
  <c r="V1728" i="3"/>
  <c r="U2128" i="3"/>
  <c r="F2924" i="1"/>
  <c r="K2428" i="1"/>
  <c r="Z1767" i="3"/>
  <c r="K1053" i="1"/>
  <c r="Z767" i="3"/>
  <c r="Y848" i="3"/>
  <c r="J1164" i="1"/>
  <c r="L2867" i="1"/>
  <c r="L3090" i="1"/>
  <c r="O1990" i="1"/>
  <c r="AD1449" i="3"/>
  <c r="S968" i="3"/>
  <c r="D1329" i="1"/>
  <c r="P1322" i="1"/>
  <c r="D3474" i="1"/>
  <c r="S2528" i="3"/>
  <c r="P3467" i="1"/>
  <c r="X528" i="3"/>
  <c r="I724" i="1"/>
  <c r="L503" i="1"/>
  <c r="AA367" i="3"/>
  <c r="D3144" i="1"/>
  <c r="S2288" i="3"/>
  <c r="P3137" i="1"/>
  <c r="K1245" i="3"/>
  <c r="K84" i="4"/>
  <c r="Z1246" i="3"/>
  <c r="K1712" i="1"/>
  <c r="I1273" i="1"/>
  <c r="X927" i="3"/>
  <c r="V370" i="3"/>
  <c r="G506" i="1"/>
  <c r="O337" i="1"/>
  <c r="AD246" i="3"/>
  <c r="K1547" i="1"/>
  <c r="Z1126" i="3"/>
  <c r="Y166" i="3"/>
  <c r="J227" i="1"/>
  <c r="S52" i="4"/>
  <c r="AE53" i="4"/>
  <c r="D613" i="1"/>
  <c r="S447" i="3"/>
  <c r="P606" i="1"/>
  <c r="S450" i="3"/>
  <c r="D616" i="1"/>
  <c r="P609" i="1"/>
  <c r="AC1288" i="3"/>
  <c r="N1769" i="1"/>
  <c r="V246" i="3"/>
  <c r="G337" i="1"/>
  <c r="P337" i="1" s="1"/>
  <c r="P246" i="3"/>
  <c r="G245" i="3"/>
  <c r="G284" i="3" s="1"/>
  <c r="U2527" i="3"/>
  <c r="F3473" i="1"/>
  <c r="F3200" i="1"/>
  <c r="U2329" i="3"/>
  <c r="U850" i="3"/>
  <c r="F1166" i="1"/>
  <c r="O3252" i="1"/>
  <c r="O44" i="4"/>
  <c r="O605" i="3"/>
  <c r="O644" i="3" s="1"/>
  <c r="O832" i="1"/>
  <c r="AD606" i="3"/>
  <c r="K3750" i="1"/>
  <c r="J1053" i="1"/>
  <c r="Y767" i="3"/>
  <c r="Y1010" i="3"/>
  <c r="J1386" i="1"/>
  <c r="J2209" i="1"/>
  <c r="Y1608" i="3"/>
  <c r="Y1170" i="3"/>
  <c r="J1606" i="1"/>
  <c r="L283" i="1"/>
  <c r="AA207" i="3"/>
  <c r="D2152" i="1"/>
  <c r="P2145" i="1"/>
  <c r="E2923" i="1"/>
  <c r="T2127" i="3"/>
  <c r="F2208" i="1"/>
  <c r="U1607" i="3"/>
  <c r="K1217" i="1"/>
  <c r="Z886" i="3"/>
  <c r="O2097" i="1"/>
  <c r="AD1526" i="3"/>
  <c r="Y1408" i="3"/>
  <c r="J1934" i="1"/>
  <c r="T447" i="3"/>
  <c r="E613" i="1"/>
  <c r="H1989" i="1"/>
  <c r="W1448" i="3"/>
  <c r="E1822" i="1"/>
  <c r="T1326" i="3"/>
  <c r="N781" i="1"/>
  <c r="AC570" i="3"/>
  <c r="N3751" i="1"/>
  <c r="L1769" i="1"/>
  <c r="AA1288" i="3"/>
  <c r="G2098" i="1"/>
  <c r="V1527" i="3"/>
  <c r="G2208" i="1"/>
  <c r="V1607" i="3"/>
  <c r="F3527" i="1"/>
  <c r="U2566" i="3"/>
  <c r="O2705" i="1"/>
  <c r="O613" i="1"/>
  <c r="AD447" i="3"/>
  <c r="K3256" i="1"/>
  <c r="K3253" i="1"/>
  <c r="AA168" i="3"/>
  <c r="L229" i="1"/>
  <c r="L1109" i="1"/>
  <c r="AA808" i="3"/>
  <c r="AB1768" i="3"/>
  <c r="M2429" i="1"/>
  <c r="M3529" i="1"/>
  <c r="M1438" i="1"/>
  <c r="AB1047" i="3"/>
  <c r="H1525" i="3"/>
  <c r="H1564" i="3" s="1"/>
  <c r="W1526" i="3"/>
  <c r="H2097" i="1"/>
  <c r="T728" i="3"/>
  <c r="E999" i="1"/>
  <c r="N339" i="1"/>
  <c r="AC248" i="3"/>
  <c r="N2871" i="1"/>
  <c r="W1609" i="3"/>
  <c r="H2210" i="1"/>
  <c r="I172" i="1"/>
  <c r="X126" i="3"/>
  <c r="AB168" i="3"/>
  <c r="M229" i="1"/>
  <c r="M671" i="1"/>
  <c r="AB490" i="3"/>
  <c r="M1110" i="1"/>
  <c r="AB809" i="3"/>
  <c r="AB1568" i="3"/>
  <c r="M2154" i="1"/>
  <c r="D1660" i="1"/>
  <c r="S1209" i="3"/>
  <c r="P2006" i="3"/>
  <c r="D2005" i="3"/>
  <c r="S2006" i="3"/>
  <c r="D2757" i="1"/>
  <c r="P2757" i="1" s="1"/>
  <c r="P2750" i="1"/>
  <c r="D765" i="3"/>
  <c r="P766" i="3"/>
  <c r="S766" i="3"/>
  <c r="D1052" i="1"/>
  <c r="AC1488" i="3"/>
  <c r="N2044" i="1"/>
  <c r="T687" i="3"/>
  <c r="E943" i="1"/>
  <c r="E3749" i="1"/>
  <c r="AP2729" i="3"/>
  <c r="W690" i="3"/>
  <c r="H946" i="1"/>
  <c r="H3583" i="1"/>
  <c r="W2607" i="3"/>
  <c r="H3586" i="1"/>
  <c r="W2610" i="3"/>
  <c r="W1770" i="3"/>
  <c r="H2431" i="1"/>
  <c r="G1771" i="1"/>
  <c r="V1290" i="3"/>
  <c r="V2408" i="3"/>
  <c r="G3309" i="1"/>
  <c r="F2650" i="1"/>
  <c r="U1929" i="3"/>
  <c r="O2651" i="1"/>
  <c r="O2922" i="1"/>
  <c r="O3586" i="1"/>
  <c r="K2703" i="1"/>
  <c r="Z49" i="3"/>
  <c r="K65" i="1"/>
  <c r="K7" i="4"/>
  <c r="K7" i="3"/>
  <c r="Y12" i="4"/>
  <c r="J2596" i="1"/>
  <c r="J339" i="1"/>
  <c r="Y248" i="3"/>
  <c r="L3420" i="1"/>
  <c r="U1566" i="3"/>
  <c r="F2152" i="1"/>
  <c r="D2375" i="1"/>
  <c r="S1729" i="3"/>
  <c r="AC1250" i="3"/>
  <c r="N1716" i="1"/>
  <c r="X810" i="3"/>
  <c r="I1111" i="1"/>
  <c r="I341" i="1"/>
  <c r="X250" i="3"/>
  <c r="M2704" i="1"/>
  <c r="K1661" i="1"/>
  <c r="Z1210" i="3"/>
  <c r="AB1447" i="3"/>
  <c r="M1988" i="1"/>
  <c r="V1890" i="3"/>
  <c r="G2596" i="1"/>
  <c r="U2490" i="3"/>
  <c r="F3421" i="1"/>
  <c r="AA127" i="3"/>
  <c r="L173" i="1"/>
  <c r="U1288" i="3"/>
  <c r="F1769" i="1"/>
  <c r="I890" i="1"/>
  <c r="X649" i="3"/>
  <c r="AB608" i="3"/>
  <c r="M834" i="1"/>
  <c r="D84" i="4"/>
  <c r="D1765" i="3"/>
  <c r="P1766" i="3"/>
  <c r="P2420" i="1"/>
  <c r="D2427" i="1"/>
  <c r="S1766" i="3"/>
  <c r="D502" i="1"/>
  <c r="P495" i="1"/>
  <c r="S566" i="3"/>
  <c r="D777" i="1"/>
  <c r="P770" i="1"/>
  <c r="S2209" i="3"/>
  <c r="D3035" i="1"/>
  <c r="P3028" i="1"/>
  <c r="D2486" i="1"/>
  <c r="P2486" i="1" s="1"/>
  <c r="P2479" i="1"/>
  <c r="N1935" i="1"/>
  <c r="AC1409" i="3"/>
  <c r="I1878" i="1"/>
  <c r="X1367" i="3"/>
  <c r="I2979" i="1"/>
  <c r="X2168" i="3"/>
  <c r="X767" i="3"/>
  <c r="I1053" i="1"/>
  <c r="I2758" i="1"/>
  <c r="X2007" i="3"/>
  <c r="V1248" i="3"/>
  <c r="G1714" i="1"/>
  <c r="G86" i="4"/>
  <c r="V127" i="3"/>
  <c r="G173" i="1"/>
  <c r="G5" i="4"/>
  <c r="G5" i="3"/>
  <c r="V2567" i="3"/>
  <c r="G3528" i="1"/>
  <c r="U370" i="3"/>
  <c r="F506" i="1"/>
  <c r="F3748" i="1"/>
  <c r="AQ2728" i="3"/>
  <c r="F5" i="4"/>
  <c r="F5" i="3"/>
  <c r="U87" i="3"/>
  <c r="F118" i="1"/>
  <c r="AD646" i="3"/>
  <c r="O887" i="1"/>
  <c r="K117" i="1"/>
  <c r="Z86" i="3"/>
  <c r="K3583" i="1"/>
  <c r="K3310" i="1"/>
  <c r="J3032" i="1"/>
  <c r="J1496" i="1"/>
  <c r="Y1090" i="3"/>
  <c r="J2813" i="1"/>
  <c r="Y566" i="3"/>
  <c r="J777" i="1"/>
  <c r="J831" i="1"/>
  <c r="P824" i="1"/>
  <c r="L3748" i="1"/>
  <c r="AA929" i="3"/>
  <c r="L1275" i="1"/>
  <c r="S86" i="3"/>
  <c r="D117" i="1"/>
  <c r="P117" i="1" s="1"/>
  <c r="P110" i="1"/>
  <c r="D4" i="4"/>
  <c r="D85" i="3"/>
  <c r="P86" i="3"/>
  <c r="D4" i="3"/>
  <c r="D1276" i="1"/>
  <c r="S930" i="3"/>
  <c r="P1269" i="1"/>
  <c r="S809" i="3"/>
  <c r="D1110" i="1"/>
  <c r="P1103" i="1"/>
  <c r="D2868" i="1"/>
  <c r="S2087" i="3"/>
  <c r="P2861" i="1"/>
  <c r="Y1450" i="3"/>
  <c r="J1991" i="1"/>
  <c r="E1053" i="1"/>
  <c r="T767" i="3"/>
  <c r="N2538" i="1"/>
  <c r="N2704" i="1"/>
  <c r="AC406" i="3"/>
  <c r="N557" i="1"/>
  <c r="AC886" i="3"/>
  <c r="N1217" i="1"/>
  <c r="AC929" i="3"/>
  <c r="N1275" i="1"/>
  <c r="L1991" i="1"/>
  <c r="AA1450" i="3"/>
  <c r="W727" i="3"/>
  <c r="H998" i="1"/>
  <c r="W729" i="3"/>
  <c r="H1000" i="1"/>
  <c r="H1217" i="1"/>
  <c r="W886" i="3"/>
  <c r="V769" i="3"/>
  <c r="G1055" i="1"/>
  <c r="O2870" i="1"/>
  <c r="K2321" i="1"/>
  <c r="Z1690" i="3"/>
  <c r="J2761" i="1"/>
  <c r="AA887" i="3"/>
  <c r="L1218" i="1"/>
  <c r="AA1649" i="3"/>
  <c r="L2265" i="1"/>
  <c r="L2924" i="1"/>
  <c r="L3145" i="1"/>
  <c r="M1384" i="1"/>
  <c r="AB1008" i="3"/>
  <c r="M2595" i="1"/>
  <c r="D1165" i="1"/>
  <c r="P1158" i="1"/>
  <c r="S849" i="3"/>
  <c r="N2430" i="1"/>
  <c r="AC1769" i="3"/>
  <c r="N3585" i="1"/>
  <c r="O62" i="1"/>
  <c r="AD46" i="3"/>
  <c r="O45" i="3"/>
  <c r="O4" i="4"/>
  <c r="O4" i="3"/>
  <c r="Z490" i="3"/>
  <c r="K671" i="1"/>
  <c r="J2706" i="1"/>
  <c r="M2650" i="1"/>
  <c r="O2650" i="1"/>
  <c r="O2926" i="1"/>
  <c r="K2702" i="1"/>
  <c r="K2539" i="1"/>
  <c r="Z450" i="3"/>
  <c r="K616" i="1"/>
  <c r="Z50" i="3"/>
  <c r="K66" i="1"/>
  <c r="K8" i="4"/>
  <c r="K8" i="3"/>
  <c r="Z730" i="3"/>
  <c r="K1001" i="1"/>
  <c r="AD1566" i="3"/>
  <c r="O2152" i="1"/>
  <c r="E1768" i="1"/>
  <c r="T1287" i="3"/>
  <c r="D1445" i="3"/>
  <c r="P1446" i="3"/>
  <c r="S1446" i="3"/>
  <c r="D1987" i="1"/>
  <c r="P1980" i="1"/>
  <c r="D3805" i="1"/>
  <c r="P3798" i="1"/>
  <c r="S1728" i="3"/>
  <c r="D2374" i="1"/>
  <c r="P2367" i="1"/>
  <c r="AC1248" i="3"/>
  <c r="N1714" i="1"/>
  <c r="X1168" i="3"/>
  <c r="I1604" i="1"/>
  <c r="I3472" i="1"/>
  <c r="X2526" i="3"/>
  <c r="M3583" i="1"/>
  <c r="M3586" i="1"/>
  <c r="K1658" i="1"/>
  <c r="Z1207" i="3"/>
  <c r="S1966" i="3"/>
  <c r="D2702" i="1"/>
  <c r="P2695" i="1"/>
  <c r="D1965" i="3"/>
  <c r="P1966" i="3"/>
  <c r="L2042" i="1"/>
  <c r="AA1486" i="3"/>
  <c r="U2489" i="3"/>
  <c r="F3420" i="1"/>
  <c r="U928" i="3"/>
  <c r="F1274" i="1"/>
  <c r="U926" i="3"/>
  <c r="F1272" i="1"/>
  <c r="K3145" i="1"/>
  <c r="T608" i="3"/>
  <c r="E834" i="1"/>
  <c r="M2097" i="1"/>
  <c r="AB1526" i="3"/>
  <c r="S569" i="3"/>
  <c r="D780" i="1"/>
  <c r="P773" i="1"/>
  <c r="P3634" i="1"/>
  <c r="D3641" i="1"/>
  <c r="S2650" i="3"/>
  <c r="D2485" i="1"/>
  <c r="P2478" i="1"/>
  <c r="AC1410" i="3"/>
  <c r="N1936" i="1"/>
  <c r="X2169" i="3"/>
  <c r="I2980" i="1"/>
  <c r="P2166" i="3"/>
  <c r="I2165" i="3"/>
  <c r="I2204" i="3" s="1"/>
  <c r="I2977" i="1"/>
  <c r="X2166" i="3"/>
  <c r="I944" i="1"/>
  <c r="X688" i="3"/>
  <c r="X2008" i="3"/>
  <c r="I2759" i="1"/>
  <c r="G231" i="1"/>
  <c r="V170" i="3"/>
  <c r="V12" i="4"/>
  <c r="V177" i="4"/>
  <c r="X2726" i="3"/>
  <c r="I3747" i="1"/>
  <c r="M2211" i="1"/>
  <c r="AB1610" i="3"/>
  <c r="N2431" i="1"/>
  <c r="AC1770" i="3"/>
  <c r="U2650" i="3"/>
  <c r="F3641" i="1"/>
  <c r="I3417" i="1"/>
  <c r="X2486" i="3"/>
  <c r="M1493" i="1"/>
  <c r="AB1087" i="3"/>
  <c r="E3813" i="1"/>
  <c r="E3818" i="1" s="1"/>
  <c r="S3810" i="1"/>
  <c r="AC128" i="3"/>
  <c r="N174" i="1"/>
  <c r="AC1210" i="3"/>
  <c r="N1661" i="1"/>
  <c r="N3364" i="1"/>
  <c r="H283" i="1"/>
  <c r="W207" i="3"/>
  <c r="G1275" i="1"/>
  <c r="V929" i="3"/>
  <c r="G3145" i="1"/>
  <c r="V2289" i="3"/>
  <c r="G3143" i="1"/>
  <c r="V2287" i="3"/>
  <c r="U449" i="3"/>
  <c r="F615" i="1"/>
  <c r="U809" i="3"/>
  <c r="F1110" i="1"/>
  <c r="F3254" i="1"/>
  <c r="U2368" i="3"/>
  <c r="U2206" i="3"/>
  <c r="F3032" i="1"/>
  <c r="F3033" i="1"/>
  <c r="U2207" i="3"/>
  <c r="AD369" i="3"/>
  <c r="O505" i="1"/>
  <c r="AD526" i="3"/>
  <c r="O722" i="1"/>
  <c r="K3363" i="1"/>
  <c r="K3694" i="1"/>
  <c r="K286" i="1"/>
  <c r="Z210" i="3"/>
  <c r="J887" i="1"/>
  <c r="Y646" i="3"/>
  <c r="J3420" i="1"/>
  <c r="J172" i="1"/>
  <c r="Y126" i="3"/>
  <c r="J174" i="1"/>
  <c r="Y128" i="3"/>
  <c r="AT246" i="3"/>
  <c r="L245" i="3"/>
  <c r="L284" i="3" s="1"/>
  <c r="L337" i="1"/>
  <c r="AA246" i="3"/>
  <c r="L999" i="1"/>
  <c r="AA728" i="3"/>
  <c r="M3200" i="1"/>
  <c r="M3199" i="1"/>
  <c r="AD1407" i="3"/>
  <c r="O1933" i="1"/>
  <c r="X1567" i="3"/>
  <c r="I2153" i="1"/>
  <c r="H1934" i="1"/>
  <c r="W1408" i="3"/>
  <c r="T2009" i="3"/>
  <c r="E2760" i="1"/>
  <c r="N1550" i="1"/>
  <c r="AC1129" i="3"/>
  <c r="N229" i="1"/>
  <c r="AC168" i="3"/>
  <c r="N2759" i="1"/>
  <c r="W2447" i="3"/>
  <c r="H3363" i="1"/>
  <c r="W2688" i="3"/>
  <c r="H3694" i="1"/>
  <c r="N1492" i="1"/>
  <c r="AC1086" i="3"/>
  <c r="AC530" i="3"/>
  <c r="N726" i="1"/>
  <c r="N1386" i="1"/>
  <c r="AC1010" i="3"/>
  <c r="AA1247" i="3"/>
  <c r="L1713" i="1"/>
  <c r="S1489" i="3"/>
  <c r="D2045" i="1"/>
  <c r="D2725" i="3"/>
  <c r="P2726" i="3"/>
  <c r="S2726" i="3"/>
  <c r="D3747" i="1"/>
  <c r="P3740" i="1"/>
  <c r="S2687" i="3"/>
  <c r="D3693" i="1"/>
  <c r="P3686" i="1"/>
  <c r="S2530" i="3"/>
  <c r="D3476" i="1"/>
  <c r="P3469" i="1"/>
  <c r="X1208" i="3"/>
  <c r="I1659" i="1"/>
  <c r="M3695" i="1"/>
  <c r="M3472" i="1"/>
  <c r="D2125" i="3"/>
  <c r="P2126" i="3"/>
  <c r="S2126" i="3"/>
  <c r="D2922" i="1"/>
  <c r="P2922" i="1" s="1"/>
  <c r="W2409" i="3"/>
  <c r="H3310" i="1"/>
  <c r="G1658" i="1"/>
  <c r="V1207" i="3"/>
  <c r="F228" i="1"/>
  <c r="U167" i="3"/>
  <c r="K1548" i="1"/>
  <c r="Z1127" i="3"/>
  <c r="D85" i="4"/>
  <c r="D1768" i="1"/>
  <c r="S1287" i="3"/>
  <c r="S1166" i="3"/>
  <c r="D1602" i="1"/>
  <c r="P1595" i="1"/>
  <c r="D1165" i="3"/>
  <c r="P1166" i="3"/>
  <c r="S2608" i="3"/>
  <c r="D3584" i="1"/>
  <c r="P3577" i="1"/>
  <c r="N1767" i="1"/>
  <c r="AC1286" i="3"/>
  <c r="I1495" i="1"/>
  <c r="X1089" i="3"/>
  <c r="V729" i="3"/>
  <c r="G1000" i="1"/>
  <c r="V207" i="3"/>
  <c r="G283" i="1"/>
  <c r="G1881" i="1"/>
  <c r="V1370" i="3"/>
  <c r="V2406" i="3"/>
  <c r="G3307" i="1"/>
  <c r="U1687" i="3"/>
  <c r="F2318" i="1"/>
  <c r="U890" i="3"/>
  <c r="F1221" i="1"/>
  <c r="F405" i="3"/>
  <c r="F444" i="3" s="1"/>
  <c r="F47" i="4"/>
  <c r="F560" i="1"/>
  <c r="U409" i="3"/>
  <c r="K2537" i="1"/>
  <c r="K1845" i="3"/>
  <c r="K124" i="4"/>
  <c r="Z929" i="3"/>
  <c r="K1275" i="1"/>
  <c r="K1272" i="1"/>
  <c r="Z926" i="3"/>
  <c r="J3254" i="1"/>
  <c r="I1052" i="1"/>
  <c r="X766" i="3"/>
  <c r="X686" i="3"/>
  <c r="I942" i="1"/>
  <c r="G891" i="1"/>
  <c r="V650" i="3"/>
  <c r="G889" i="1"/>
  <c r="V648" i="3"/>
  <c r="S1888" i="3"/>
  <c r="D2594" i="1"/>
  <c r="P2587" i="1"/>
  <c r="I3641" i="1"/>
  <c r="X2650" i="3"/>
  <c r="Y1446" i="3"/>
  <c r="J1987" i="1"/>
  <c r="N2925" i="1"/>
  <c r="H1826" i="1"/>
  <c r="W1330" i="3"/>
  <c r="V1650" i="3"/>
  <c r="G2266" i="1"/>
  <c r="G2761" i="1"/>
  <c r="V2010" i="3"/>
  <c r="G944" i="1"/>
  <c r="V688" i="3"/>
  <c r="F3088" i="1"/>
  <c r="U2247" i="3"/>
  <c r="U1770" i="3"/>
  <c r="F2431" i="1"/>
  <c r="O1492" i="1"/>
  <c r="AD1086" i="3"/>
  <c r="O1107" i="1"/>
  <c r="AD806" i="3"/>
  <c r="O3089" i="1"/>
  <c r="O3362" i="1"/>
  <c r="K1382" i="1"/>
  <c r="Z1006" i="3"/>
  <c r="Z170" i="3"/>
  <c r="K231" i="1"/>
  <c r="K3200" i="1"/>
  <c r="K506" i="1"/>
  <c r="Z370" i="3"/>
  <c r="K365" i="3"/>
  <c r="K44" i="4"/>
  <c r="Z366" i="3"/>
  <c r="K502" i="1"/>
  <c r="K2319" i="1"/>
  <c r="Z1688" i="3"/>
  <c r="J3751" i="1"/>
  <c r="Y487" i="3"/>
  <c r="J668" i="1"/>
  <c r="AA1648" i="3"/>
  <c r="L2264" i="1"/>
  <c r="L3146" i="1"/>
  <c r="E2043" i="1"/>
  <c r="T1487" i="3"/>
  <c r="X2249" i="3"/>
  <c r="I3090" i="1"/>
  <c r="X966" i="3"/>
  <c r="I1327" i="1"/>
  <c r="M365" i="3"/>
  <c r="M44" i="4"/>
  <c r="AB366" i="3"/>
  <c r="M502" i="1"/>
  <c r="AB847" i="3"/>
  <c r="M1163" i="1"/>
  <c r="I3751" i="1"/>
  <c r="X2730" i="3"/>
  <c r="K3531" i="1"/>
  <c r="D685" i="3"/>
  <c r="P686" i="3"/>
  <c r="S686" i="3"/>
  <c r="D942" i="1"/>
  <c r="P935" i="1"/>
  <c r="AC1768" i="3"/>
  <c r="N2429" i="1"/>
  <c r="W1370" i="3"/>
  <c r="H1881" i="1"/>
  <c r="AC3810" i="1"/>
  <c r="O3813" i="1"/>
  <c r="O3818" i="1" s="1"/>
  <c r="O2977" i="1"/>
  <c r="K669" i="1"/>
  <c r="Z488" i="3"/>
  <c r="J3637" i="1"/>
  <c r="L2816" i="1"/>
  <c r="E1331" i="1"/>
  <c r="T970" i="3"/>
  <c r="T927" i="3"/>
  <c r="E1273" i="1"/>
  <c r="J2155" i="1"/>
  <c r="Y1569" i="3"/>
  <c r="E1111" i="1"/>
  <c r="T810" i="3"/>
  <c r="N3476" i="1"/>
  <c r="AC126" i="3"/>
  <c r="N172" i="1"/>
  <c r="N1657" i="1"/>
  <c r="AC1206" i="3"/>
  <c r="N3144" i="1"/>
  <c r="H778" i="1"/>
  <c r="W567" i="3"/>
  <c r="G3144" i="1"/>
  <c r="V2288" i="3"/>
  <c r="U2408" i="3"/>
  <c r="F3309" i="1"/>
  <c r="F3035" i="1"/>
  <c r="U2209" i="3"/>
  <c r="O2374" i="1"/>
  <c r="AD1728" i="3"/>
  <c r="O2595" i="1"/>
  <c r="AD366" i="3"/>
  <c r="O502" i="1"/>
  <c r="K2262" i="1"/>
  <c r="Z1646" i="3"/>
  <c r="K2263" i="1"/>
  <c r="Z1647" i="3"/>
  <c r="K2867" i="1"/>
  <c r="K2868" i="1"/>
  <c r="J3365" i="1"/>
  <c r="J3419" i="1"/>
  <c r="AD569" i="3"/>
  <c r="O780" i="1"/>
  <c r="AD969" i="3"/>
  <c r="O1330" i="1"/>
  <c r="K3089" i="1"/>
  <c r="Y1008" i="3"/>
  <c r="J1384" i="1"/>
  <c r="J3584" i="1"/>
  <c r="D2156" i="1"/>
  <c r="S1570" i="3"/>
  <c r="P2149" i="1"/>
  <c r="D2155" i="1"/>
  <c r="S1569" i="3"/>
  <c r="P2148" i="1"/>
  <c r="S728" i="3"/>
  <c r="D999" i="1"/>
  <c r="P992" i="1"/>
  <c r="X2286" i="3"/>
  <c r="I3142" i="1"/>
  <c r="V1447" i="3"/>
  <c r="G1988" i="1"/>
  <c r="F2207" i="1"/>
  <c r="U1606" i="3"/>
  <c r="Z887" i="3"/>
  <c r="K1218" i="1"/>
  <c r="Z889" i="3"/>
  <c r="K1220" i="1"/>
  <c r="Y607" i="3"/>
  <c r="J833" i="1"/>
  <c r="AD1529" i="3"/>
  <c r="O2100" i="1"/>
  <c r="T89" i="3"/>
  <c r="E120" i="1"/>
  <c r="E7" i="4"/>
  <c r="E7" i="3"/>
  <c r="AC88" i="3"/>
  <c r="N119" i="1"/>
  <c r="P2915" i="1"/>
  <c r="W2126" i="3"/>
  <c r="H2922" i="1"/>
  <c r="H2125" i="3"/>
  <c r="H2164" i="3" s="1"/>
  <c r="H124" i="4"/>
  <c r="H3474" i="1"/>
  <c r="W2528" i="3"/>
  <c r="G2097" i="1"/>
  <c r="V1526" i="3"/>
  <c r="F1603" i="1"/>
  <c r="U1167" i="3"/>
  <c r="U1846" i="3"/>
  <c r="F2537" i="1"/>
  <c r="F1845" i="3"/>
  <c r="F124" i="4"/>
  <c r="U1848" i="3"/>
  <c r="F2539" i="1"/>
  <c r="O1658" i="1"/>
  <c r="AD1207" i="3"/>
  <c r="O3146" i="1"/>
  <c r="AD166" i="3"/>
  <c r="O227" i="1"/>
  <c r="K2651" i="1"/>
  <c r="K2647" i="1"/>
  <c r="Y1690" i="3"/>
  <c r="J2321" i="1"/>
  <c r="L3696" i="1"/>
  <c r="AA967" i="3"/>
  <c r="L1328" i="1"/>
  <c r="M3530" i="1"/>
  <c r="AB1049" i="3"/>
  <c r="M1440" i="1"/>
  <c r="H2101" i="1"/>
  <c r="W1530" i="3"/>
  <c r="H2099" i="1"/>
  <c r="W1528" i="3"/>
  <c r="T1006" i="3"/>
  <c r="E1382" i="1"/>
  <c r="T886" i="3"/>
  <c r="E1217" i="1"/>
  <c r="E1218" i="1"/>
  <c r="T887" i="3"/>
  <c r="N2870" i="1"/>
  <c r="AC1329" i="3"/>
  <c r="N1825" i="1"/>
  <c r="I173" i="1"/>
  <c r="X127" i="3"/>
  <c r="I1932" i="1"/>
  <c r="X1406" i="3"/>
  <c r="D1714" i="1"/>
  <c r="D722" i="1"/>
  <c r="P722" i="1" s="1"/>
  <c r="S526" i="3"/>
  <c r="P715" i="1"/>
  <c r="D525" i="3"/>
  <c r="P526" i="3"/>
  <c r="S1208" i="3"/>
  <c r="D1659" i="1"/>
  <c r="P1652" i="1"/>
  <c r="D1205" i="3"/>
  <c r="P1206" i="3"/>
  <c r="S1206" i="3"/>
  <c r="D1657" i="1"/>
  <c r="P1657" i="1" s="1"/>
  <c r="S2370" i="3"/>
  <c r="D3256" i="1"/>
  <c r="P3249" i="1"/>
  <c r="S2367" i="3"/>
  <c r="D3253" i="1"/>
  <c r="P3246" i="1"/>
  <c r="N2042" i="1"/>
  <c r="AC1486" i="3"/>
  <c r="X889" i="3"/>
  <c r="I1220" i="1"/>
  <c r="E3035" i="1"/>
  <c r="T2209" i="3"/>
  <c r="T2730" i="3"/>
  <c r="E3751" i="1"/>
  <c r="N3530" i="1"/>
  <c r="N2375" i="1"/>
  <c r="AC1729" i="3"/>
  <c r="L2155" i="1"/>
  <c r="AA1569" i="3"/>
  <c r="H942" i="1"/>
  <c r="W686" i="3"/>
  <c r="F3751" i="1"/>
  <c r="U2730" i="3"/>
  <c r="U2050" i="3"/>
  <c r="F2816" i="1"/>
  <c r="F2869" i="1"/>
  <c r="U2088" i="3"/>
  <c r="O283" i="1"/>
  <c r="AD207" i="3"/>
  <c r="Z88" i="3"/>
  <c r="K119" i="1"/>
  <c r="K3586" i="1"/>
  <c r="K3638" i="1"/>
  <c r="K3641" i="1"/>
  <c r="Z1729" i="3"/>
  <c r="K2375" i="1"/>
  <c r="K3307" i="1"/>
  <c r="J3034" i="1"/>
  <c r="AA608" i="3"/>
  <c r="L834" i="1"/>
  <c r="AT1086" i="3"/>
  <c r="L1085" i="3"/>
  <c r="L1124" i="3" s="1"/>
  <c r="L1492" i="1"/>
  <c r="AA1086" i="3"/>
  <c r="AA927" i="3"/>
  <c r="L1273" i="1"/>
  <c r="I1713" i="1"/>
  <c r="X1247" i="3"/>
  <c r="S89" i="3"/>
  <c r="D120" i="1"/>
  <c r="P113" i="1"/>
  <c r="P89" i="3"/>
  <c r="D7" i="3"/>
  <c r="D7" i="4"/>
  <c r="D1107" i="1"/>
  <c r="S806" i="3"/>
  <c r="P1100" i="1"/>
  <c r="D805" i="3"/>
  <c r="P806" i="3"/>
  <c r="H1768" i="1"/>
  <c r="W1287" i="3"/>
  <c r="E2706" i="1"/>
  <c r="T1970" i="3"/>
  <c r="E2210" i="1"/>
  <c r="T1609" i="3"/>
  <c r="AC1166" i="3"/>
  <c r="N1602" i="1"/>
  <c r="N2923" i="1"/>
  <c r="AC887" i="3"/>
  <c r="N1218" i="1"/>
  <c r="AA1447" i="3"/>
  <c r="L1988" i="1"/>
  <c r="W1206" i="3"/>
  <c r="H1657" i="1"/>
  <c r="W1208" i="3"/>
  <c r="H1659" i="1"/>
  <c r="W889" i="3"/>
  <c r="H1220" i="1"/>
  <c r="V689" i="3"/>
  <c r="G945" i="1"/>
  <c r="F722" i="1"/>
  <c r="U526" i="3"/>
  <c r="F1826" i="1"/>
  <c r="U1330" i="3"/>
  <c r="U2246" i="3"/>
  <c r="F3087" i="1"/>
  <c r="O3418" i="1"/>
  <c r="O1110" i="1"/>
  <c r="AD809" i="3"/>
  <c r="O3366" i="1"/>
  <c r="Z168" i="3"/>
  <c r="K229" i="1"/>
  <c r="K338" i="1"/>
  <c r="Z247" i="3"/>
  <c r="K2320" i="1"/>
  <c r="Z1689" i="3"/>
  <c r="Y486" i="3"/>
  <c r="J667" i="1"/>
  <c r="AA886" i="3"/>
  <c r="L1217" i="1"/>
  <c r="AD1488" i="3"/>
  <c r="O2044" i="1"/>
  <c r="M503" i="1"/>
  <c r="AB367" i="3"/>
  <c r="M2593" i="1"/>
  <c r="M3036" i="1"/>
  <c r="D1162" i="1"/>
  <c r="P1155" i="1"/>
  <c r="AC1766" i="3"/>
  <c r="N2427" i="1"/>
  <c r="O2979" i="1"/>
  <c r="Z486" i="3"/>
  <c r="K667" i="1"/>
  <c r="J3640" i="1"/>
  <c r="J2704" i="1"/>
  <c r="J2045" i="1"/>
  <c r="Y1489" i="3"/>
  <c r="AD1408" i="3"/>
  <c r="O1934" i="1"/>
  <c r="M2758" i="1"/>
  <c r="M1547" i="1"/>
  <c r="AB1126" i="3"/>
  <c r="AB449" i="3"/>
  <c r="M615" i="1"/>
  <c r="E3583" i="1"/>
  <c r="T2607" i="3"/>
  <c r="AA1407" i="3"/>
  <c r="L1933" i="1"/>
  <c r="H2595" i="1"/>
  <c r="W1889" i="3"/>
  <c r="H3693" i="1"/>
  <c r="W2687" i="3"/>
  <c r="H1494" i="1"/>
  <c r="W1088" i="3"/>
  <c r="X1926" i="3"/>
  <c r="I2647" i="1"/>
  <c r="X1928" i="3"/>
  <c r="I2649" i="1"/>
  <c r="S1008" i="3"/>
  <c r="D1384" i="1"/>
  <c r="P1377" i="1"/>
  <c r="D3530" i="1"/>
  <c r="S2569" i="3"/>
  <c r="P3523" i="1"/>
  <c r="K2156" i="1"/>
  <c r="Z1570" i="3"/>
  <c r="N1991" i="1"/>
  <c r="AC1450" i="3"/>
  <c r="T2250" i="3"/>
  <c r="E3091" i="1"/>
  <c r="AC1646" i="3"/>
  <c r="N2262" i="1"/>
  <c r="AA1248" i="3"/>
  <c r="L1714" i="1"/>
  <c r="H229" i="1"/>
  <c r="W168" i="3"/>
  <c r="H2317" i="1"/>
  <c r="W1686" i="3"/>
  <c r="V2609" i="3"/>
  <c r="G3585" i="1"/>
  <c r="F2757" i="1"/>
  <c r="U2006" i="3"/>
  <c r="O1825" i="1"/>
  <c r="AD1329" i="3"/>
  <c r="O2540" i="1"/>
  <c r="O3200" i="1"/>
  <c r="K2208" i="1"/>
  <c r="Z1607" i="3"/>
  <c r="K175" i="1"/>
  <c r="Z129" i="3"/>
  <c r="K173" i="1"/>
  <c r="Z127" i="3"/>
  <c r="K891" i="1"/>
  <c r="Z650" i="3"/>
  <c r="J3529" i="1"/>
  <c r="Y409" i="3"/>
  <c r="J560" i="1"/>
  <c r="J1166" i="1"/>
  <c r="Y850" i="3"/>
  <c r="AA1768" i="3"/>
  <c r="L2429" i="1"/>
  <c r="L2648" i="1"/>
  <c r="L2871" i="1"/>
  <c r="L3089" i="1"/>
  <c r="F1990" i="1"/>
  <c r="U1449" i="3"/>
  <c r="T1527" i="3"/>
  <c r="E2098" i="1"/>
  <c r="S2688" i="3"/>
  <c r="D3694" i="1"/>
  <c r="P3687" i="1"/>
  <c r="D2648" i="1"/>
  <c r="S1927" i="3"/>
  <c r="P2641" i="1"/>
  <c r="D173" i="1"/>
  <c r="S127" i="3"/>
  <c r="P166" i="1"/>
  <c r="Z1288" i="3"/>
  <c r="K1769" i="1"/>
  <c r="I2263" i="1"/>
  <c r="X1647" i="3"/>
  <c r="I1661" i="1"/>
  <c r="X1210" i="3"/>
  <c r="X1730" i="3"/>
  <c r="I2376" i="1"/>
  <c r="M3256" i="1"/>
  <c r="M3748" i="1"/>
  <c r="K945" i="1"/>
  <c r="Z689" i="3"/>
  <c r="L3582" i="1"/>
  <c r="AA369" i="3"/>
  <c r="L505" i="1"/>
  <c r="N1328" i="1"/>
  <c r="AC967" i="3"/>
  <c r="AB1168" i="3"/>
  <c r="M1604" i="1"/>
  <c r="D88" i="4"/>
  <c r="D1771" i="1"/>
  <c r="S1290" i="3"/>
  <c r="AB1488" i="3"/>
  <c r="M2044" i="1"/>
  <c r="D1606" i="1"/>
  <c r="S1170" i="3"/>
  <c r="P1599" i="1"/>
  <c r="P1849" i="3"/>
  <c r="D127" i="4"/>
  <c r="S1849" i="3"/>
  <c r="D2540" i="1"/>
  <c r="P2533" i="1"/>
  <c r="Z1528" i="3"/>
  <c r="K2099" i="1"/>
  <c r="X2048" i="3"/>
  <c r="I2814" i="1"/>
  <c r="X169" i="3"/>
  <c r="I230" i="1"/>
  <c r="G284" i="1"/>
  <c r="V208" i="3"/>
  <c r="V2326" i="3"/>
  <c r="G3197" i="1"/>
  <c r="G1331" i="1"/>
  <c r="V970" i="3"/>
  <c r="U2528" i="3"/>
  <c r="F3474" i="1"/>
  <c r="U1886" i="3"/>
  <c r="F2592" i="1"/>
  <c r="AD130" i="3"/>
  <c r="O176" i="1"/>
  <c r="W1049" i="3"/>
  <c r="H1440" i="1"/>
  <c r="G1770" i="1"/>
  <c r="V1289" i="3"/>
  <c r="G1493" i="1"/>
  <c r="V1087" i="3"/>
  <c r="V1086" i="3"/>
  <c r="G1492" i="1"/>
  <c r="G3308" i="1"/>
  <c r="V2407" i="3"/>
  <c r="F1218" i="1"/>
  <c r="U887" i="3"/>
  <c r="O1164" i="1"/>
  <c r="AD848" i="3"/>
  <c r="O3585" i="1"/>
  <c r="K613" i="1"/>
  <c r="Z447" i="3"/>
  <c r="K3417" i="1"/>
  <c r="K3420" i="1"/>
  <c r="K62" i="1"/>
  <c r="Z46" i="3"/>
  <c r="K4" i="4"/>
  <c r="K4" i="3"/>
  <c r="K45" i="3"/>
  <c r="J3255" i="1"/>
  <c r="J341" i="1"/>
  <c r="Y250" i="3"/>
  <c r="L2760" i="1"/>
  <c r="L2541" i="1"/>
  <c r="F2155" i="1"/>
  <c r="U1569" i="3"/>
  <c r="M1771" i="1"/>
  <c r="AB1290" i="3"/>
  <c r="D3417" i="1"/>
  <c r="P3417" i="1" s="1"/>
  <c r="S2486" i="3"/>
  <c r="P3410" i="1"/>
  <c r="D2485" i="3"/>
  <c r="P2486" i="3"/>
  <c r="S2490" i="3"/>
  <c r="D3421" i="1"/>
  <c r="P3421" i="1" s="1"/>
  <c r="P3414" i="1"/>
  <c r="Z1410" i="3"/>
  <c r="K1936" i="1"/>
  <c r="AC1249" i="3"/>
  <c r="N1715" i="1"/>
  <c r="X809" i="3"/>
  <c r="I1110" i="1"/>
  <c r="M3363" i="1"/>
  <c r="M3584" i="1"/>
  <c r="AB1450" i="3"/>
  <c r="M1991" i="1"/>
  <c r="D2703" i="1"/>
  <c r="S1967" i="3"/>
  <c r="P2696" i="1"/>
  <c r="T2330" i="3"/>
  <c r="E3201" i="1"/>
  <c r="E3198" i="1"/>
  <c r="T2327" i="3"/>
  <c r="N2813" i="1"/>
  <c r="W2170" i="3"/>
  <c r="H2981" i="1"/>
  <c r="F3417" i="1"/>
  <c r="U2486" i="3"/>
  <c r="U929" i="3"/>
  <c r="F1275" i="1"/>
  <c r="K3146" i="1"/>
  <c r="J3197" i="1"/>
  <c r="AB1726" i="3"/>
  <c r="M2372" i="1"/>
  <c r="D778" i="1"/>
  <c r="S567" i="3"/>
  <c r="P771" i="1"/>
  <c r="D3032" i="1"/>
  <c r="P3032" i="1" s="1"/>
  <c r="S2206" i="3"/>
  <c r="P3025" i="1"/>
  <c r="D2205" i="3"/>
  <c r="P2206" i="3"/>
  <c r="D1805" i="3"/>
  <c r="P1806" i="3"/>
  <c r="D2482" i="1"/>
  <c r="P2482" i="1" s="1"/>
  <c r="P2475" i="1"/>
  <c r="AC1406" i="3"/>
  <c r="N1932" i="1"/>
  <c r="I2540" i="1"/>
  <c r="X1849" i="3"/>
  <c r="X770" i="3"/>
  <c r="I1056" i="1"/>
  <c r="X687" i="3"/>
  <c r="I943" i="1"/>
  <c r="V1246" i="3"/>
  <c r="G1712" i="1"/>
  <c r="G84" i="4"/>
  <c r="E1276" i="1"/>
  <c r="T930" i="3"/>
  <c r="T2486" i="3"/>
  <c r="E3417" i="1"/>
  <c r="T2490" i="3"/>
  <c r="E3421" i="1"/>
  <c r="E1166" i="1"/>
  <c r="T850" i="3"/>
  <c r="T50" i="3"/>
  <c r="E66" i="1"/>
  <c r="P66" i="1" s="1"/>
  <c r="P59" i="1"/>
  <c r="P50" i="3"/>
  <c r="E8" i="4"/>
  <c r="E8" i="3"/>
  <c r="N3472" i="1"/>
  <c r="N890" i="1"/>
  <c r="AC649" i="3"/>
  <c r="N3142" i="1"/>
  <c r="H1273" i="1"/>
  <c r="W927" i="3"/>
  <c r="G3146" i="1"/>
  <c r="V2290" i="3"/>
  <c r="G2867" i="1"/>
  <c r="V2086" i="3"/>
  <c r="F3308" i="1"/>
  <c r="U2407" i="3"/>
  <c r="U806" i="3"/>
  <c r="F1107" i="1"/>
  <c r="F3255" i="1"/>
  <c r="U2369" i="3"/>
  <c r="O2593" i="1"/>
  <c r="AD527" i="3"/>
  <c r="O723" i="1"/>
  <c r="O3309" i="1"/>
  <c r="K1492" i="1"/>
  <c r="Z1086" i="3"/>
  <c r="Z206" i="3"/>
  <c r="K282" i="1"/>
  <c r="K2869" i="1"/>
  <c r="J3418" i="1"/>
  <c r="L62" i="1"/>
  <c r="AA46" i="3"/>
  <c r="L45" i="3"/>
  <c r="L84" i="3" s="1"/>
  <c r="L4" i="4"/>
  <c r="L4" i="3"/>
  <c r="L338" i="1"/>
  <c r="AA247" i="3"/>
  <c r="X1570" i="3"/>
  <c r="I2156" i="1"/>
  <c r="T1448" i="3"/>
  <c r="E1989" i="1"/>
  <c r="M2317" i="1"/>
  <c r="AB1686" i="3"/>
  <c r="M2760" i="1"/>
  <c r="M3201" i="1"/>
  <c r="M1550" i="1"/>
  <c r="AB1129" i="3"/>
  <c r="E1606" i="1"/>
  <c r="T1170" i="3"/>
  <c r="E1605" i="1"/>
  <c r="T1169" i="3"/>
  <c r="P2369" i="1"/>
  <c r="E2376" i="1"/>
  <c r="T1730" i="3"/>
  <c r="E3582" i="1"/>
  <c r="T2606" i="3"/>
  <c r="N1548" i="1"/>
  <c r="AC1127" i="3"/>
  <c r="N2977" i="1"/>
  <c r="W1129" i="3"/>
  <c r="H1550" i="1"/>
  <c r="I120" i="1"/>
  <c r="X89" i="3"/>
  <c r="X1930" i="3"/>
  <c r="I2651" i="1"/>
  <c r="M997" i="1"/>
  <c r="AB726" i="3"/>
  <c r="M2262" i="1"/>
  <c r="AB1646" i="3"/>
  <c r="D3364" i="1"/>
  <c r="S2448" i="3"/>
  <c r="P3357" i="1"/>
  <c r="D3310" i="1"/>
  <c r="S2409" i="3"/>
  <c r="P3303" i="1"/>
  <c r="K2153" i="1"/>
  <c r="Z1567" i="3"/>
  <c r="N2650" i="1"/>
  <c r="N1385" i="1"/>
  <c r="AC1009" i="3"/>
  <c r="W648" i="3"/>
  <c r="H889" i="1"/>
  <c r="H230" i="1"/>
  <c r="W169" i="3"/>
  <c r="W248" i="3"/>
  <c r="H339" i="1"/>
  <c r="V1569" i="3"/>
  <c r="G2155" i="1"/>
  <c r="G3362" i="1"/>
  <c r="V2446" i="3"/>
  <c r="U2608" i="3"/>
  <c r="F3584" i="1"/>
  <c r="O2816" i="1"/>
  <c r="K2207" i="1"/>
  <c r="Z1606" i="3"/>
  <c r="Z967" i="3"/>
  <c r="K1328" i="1"/>
  <c r="Z766" i="3"/>
  <c r="K1052" i="1"/>
  <c r="J2649" i="1"/>
  <c r="Y1050" i="3"/>
  <c r="J1441" i="1"/>
  <c r="J284" i="1"/>
  <c r="Y208" i="3"/>
  <c r="AA1207" i="3"/>
  <c r="L1658" i="1"/>
  <c r="L2868" i="1"/>
  <c r="D1548" i="1"/>
  <c r="S1127" i="3"/>
  <c r="P1541" i="1"/>
  <c r="S2729" i="3"/>
  <c r="D3750" i="1"/>
  <c r="P3743" i="1"/>
  <c r="S1929" i="3"/>
  <c r="D2650" i="1"/>
  <c r="P2643" i="1"/>
  <c r="D2651" i="1"/>
  <c r="S1930" i="3"/>
  <c r="P2644" i="1"/>
  <c r="S2529" i="3"/>
  <c r="D3475" i="1"/>
  <c r="P3468" i="1"/>
  <c r="I2264" i="1"/>
  <c r="X1648" i="3"/>
  <c r="I1658" i="1"/>
  <c r="X1207" i="3"/>
  <c r="X1728" i="3"/>
  <c r="I2374" i="1"/>
  <c r="I722" i="1"/>
  <c r="X526" i="3"/>
  <c r="M3696" i="1"/>
  <c r="Z1249" i="3"/>
  <c r="K1715" i="1"/>
  <c r="T2529" i="3"/>
  <c r="E3475" i="1"/>
  <c r="AC970" i="3"/>
  <c r="N1331" i="1"/>
  <c r="G1661" i="1"/>
  <c r="V1210" i="3"/>
  <c r="V1208" i="3"/>
  <c r="G1659" i="1"/>
  <c r="U1729" i="3"/>
  <c r="F2375" i="1"/>
  <c r="O339" i="1"/>
  <c r="AD248" i="3"/>
  <c r="Y1370" i="3"/>
  <c r="J1881" i="1"/>
  <c r="Y1366" i="3"/>
  <c r="J1877" i="1"/>
  <c r="L2594" i="1"/>
  <c r="D561" i="1"/>
  <c r="S410" i="3"/>
  <c r="P554" i="1"/>
  <c r="P1847" i="3"/>
  <c r="D125" i="4"/>
  <c r="D2538" i="1"/>
  <c r="S1847" i="3"/>
  <c r="P2531" i="1"/>
  <c r="X2049" i="3"/>
  <c r="I2815" i="1"/>
  <c r="X1086" i="3"/>
  <c r="I1492" i="1"/>
  <c r="V726" i="3"/>
  <c r="G997" i="1"/>
  <c r="V2330" i="3"/>
  <c r="G3201" i="1"/>
  <c r="U2526" i="3"/>
  <c r="F3472" i="1"/>
  <c r="O3696" i="1"/>
  <c r="O173" i="1"/>
  <c r="AD127" i="3"/>
  <c r="O997" i="1"/>
  <c r="AD726" i="3"/>
  <c r="K3747" i="1"/>
  <c r="K1822" i="1"/>
  <c r="Z1326" i="3"/>
  <c r="Z1330" i="3"/>
  <c r="K1826" i="1"/>
  <c r="J1054" i="1"/>
  <c r="Y768" i="3"/>
  <c r="J3695" i="1"/>
  <c r="AA209" i="3"/>
  <c r="L285" i="1"/>
  <c r="AA528" i="3"/>
  <c r="L724" i="1"/>
  <c r="D165" i="3"/>
  <c r="P167" i="3"/>
  <c r="D228" i="1"/>
  <c r="S167" i="3"/>
  <c r="P221" i="1"/>
  <c r="E2922" i="1"/>
  <c r="T2126" i="3"/>
  <c r="N1440" i="1"/>
  <c r="AC1049" i="3"/>
  <c r="U1967" i="3"/>
  <c r="F2703" i="1"/>
  <c r="L3034" i="1"/>
  <c r="J1935" i="1"/>
  <c r="Y1409" i="3"/>
  <c r="E1825" i="1"/>
  <c r="T1329" i="3"/>
  <c r="T408" i="3"/>
  <c r="E559" i="1"/>
  <c r="E118" i="1"/>
  <c r="T87" i="3"/>
  <c r="E2651" i="1"/>
  <c r="T1930" i="3"/>
  <c r="T1690" i="3"/>
  <c r="E2321" i="1"/>
  <c r="P2314" i="1"/>
  <c r="T2688" i="3"/>
  <c r="E3694" i="1"/>
  <c r="N117" i="1"/>
  <c r="AC86" i="3"/>
  <c r="N3813" i="1"/>
  <c r="N3818" i="1" s="1"/>
  <c r="AB3810" i="1"/>
  <c r="N777" i="1"/>
  <c r="AC566" i="3"/>
  <c r="N3255" i="1"/>
  <c r="W2129" i="3"/>
  <c r="H2925" i="1"/>
  <c r="V1529" i="3"/>
  <c r="G2100" i="1"/>
  <c r="G2429" i="1"/>
  <c r="V1768" i="3"/>
  <c r="V886" i="3"/>
  <c r="G1217" i="1"/>
  <c r="U1088" i="3"/>
  <c r="F1494" i="1"/>
  <c r="AD929" i="3"/>
  <c r="O1275" i="1"/>
  <c r="K2648" i="1"/>
  <c r="J1824" i="1"/>
  <c r="Y1328" i="3"/>
  <c r="J1220" i="1"/>
  <c r="Y889" i="3"/>
  <c r="Y1689" i="3"/>
  <c r="J2320" i="1"/>
  <c r="Y1210" i="3"/>
  <c r="J1661" i="1"/>
  <c r="AA1166" i="3"/>
  <c r="L1602" i="1"/>
  <c r="L668" i="1"/>
  <c r="AA487" i="3"/>
  <c r="AA969" i="3"/>
  <c r="L1330" i="1"/>
  <c r="E1936" i="1"/>
  <c r="T1410" i="3"/>
  <c r="M2870" i="1"/>
  <c r="M3310" i="1"/>
  <c r="M3309" i="1"/>
  <c r="M118" i="1"/>
  <c r="AB87" i="3"/>
  <c r="T1889" i="3"/>
  <c r="E2595" i="1"/>
  <c r="N340" i="1"/>
  <c r="AC249" i="3"/>
  <c r="AC1607" i="3"/>
  <c r="N2208" i="1"/>
  <c r="N2869" i="1"/>
  <c r="N835" i="1"/>
  <c r="AC609" i="3"/>
  <c r="H3751" i="1"/>
  <c r="W2730" i="3"/>
  <c r="W2725" i="3" s="1"/>
  <c r="O1770" i="1"/>
  <c r="AD1289" i="3"/>
  <c r="X370" i="3"/>
  <c r="I506" i="1"/>
  <c r="AB647" i="3"/>
  <c r="M888" i="1"/>
  <c r="AB967" i="3"/>
  <c r="M1328" i="1"/>
  <c r="AB127" i="3"/>
  <c r="M173" i="1"/>
  <c r="AB1367" i="3"/>
  <c r="M1878" i="1"/>
  <c r="D2977" i="1"/>
  <c r="P2977" i="1" s="1"/>
  <c r="S2166" i="3"/>
  <c r="P2970" i="1"/>
  <c r="D725" i="1"/>
  <c r="S529" i="3"/>
  <c r="D1492" i="1"/>
  <c r="P1492" i="1" s="1"/>
  <c r="S1086" i="3"/>
  <c r="P1485" i="1"/>
  <c r="D1085" i="3"/>
  <c r="P1086" i="3"/>
  <c r="S2366" i="3"/>
  <c r="D3252" i="1"/>
  <c r="P3245" i="1"/>
  <c r="D2365" i="3"/>
  <c r="P2366" i="3"/>
  <c r="X1008" i="3"/>
  <c r="I1384" i="1"/>
  <c r="T2208" i="3"/>
  <c r="E3034" i="1"/>
  <c r="E3255" i="1"/>
  <c r="T2369" i="3"/>
  <c r="W1766" i="3"/>
  <c r="H2427" i="1"/>
  <c r="G1383" i="1"/>
  <c r="V1007" i="3"/>
  <c r="U1926" i="3"/>
  <c r="F2647" i="1"/>
  <c r="F2648" i="1"/>
  <c r="U1927" i="3"/>
  <c r="F1549" i="1"/>
  <c r="U1128" i="3"/>
  <c r="F557" i="1"/>
  <c r="U406" i="3"/>
  <c r="O2924" i="1"/>
  <c r="K2706" i="1"/>
  <c r="K2540" i="1"/>
  <c r="K614" i="1"/>
  <c r="Z448" i="3"/>
  <c r="K3421" i="1"/>
  <c r="K997" i="1"/>
  <c r="Z726" i="3"/>
  <c r="AA1730" i="3"/>
  <c r="L2376" i="1"/>
  <c r="AA1368" i="3"/>
  <c r="L1879" i="1"/>
  <c r="L2981" i="1"/>
  <c r="U1567" i="3"/>
  <c r="F2153" i="1"/>
  <c r="I1989" i="1"/>
  <c r="X1448" i="3"/>
  <c r="S1450" i="3"/>
  <c r="D1991" i="1"/>
  <c r="P1984" i="1"/>
  <c r="D1725" i="3"/>
  <c r="D1764" i="3" s="1"/>
  <c r="P1726" i="3"/>
  <c r="D2372" i="1"/>
  <c r="S1726" i="3"/>
  <c r="P2365" i="1"/>
  <c r="D1441" i="1"/>
  <c r="S1050" i="3"/>
  <c r="P1434" i="1"/>
  <c r="K1932" i="1"/>
  <c r="Z1406" i="3"/>
  <c r="I1001" i="1"/>
  <c r="X730" i="3"/>
  <c r="I999" i="1"/>
  <c r="X728" i="3"/>
  <c r="I1602" i="1"/>
  <c r="X1166" i="3"/>
  <c r="M2705" i="1"/>
  <c r="M2706" i="1"/>
  <c r="Z1206" i="3"/>
  <c r="K1657" i="1"/>
  <c r="T1247" i="3"/>
  <c r="E1713" i="1"/>
  <c r="E1245" i="3"/>
  <c r="E3199" i="1"/>
  <c r="T2328" i="3"/>
  <c r="N2816" i="1"/>
  <c r="K3142" i="1"/>
  <c r="AT2366" i="3"/>
  <c r="L2365" i="3"/>
  <c r="L2404" i="3" s="1"/>
  <c r="L3252" i="1"/>
  <c r="AB610" i="3"/>
  <c r="M836" i="1"/>
  <c r="D2430" i="1"/>
  <c r="S1769" i="3"/>
  <c r="P2423" i="1"/>
  <c r="N1934" i="1"/>
  <c r="AC1408" i="3"/>
  <c r="I2978" i="1"/>
  <c r="X2167" i="3"/>
  <c r="G228" i="1"/>
  <c r="V167" i="3"/>
  <c r="G227" i="1"/>
  <c r="V166" i="3"/>
  <c r="F3750" i="1"/>
  <c r="U2729" i="3"/>
  <c r="AQ2729" i="3"/>
  <c r="F3749" i="1"/>
  <c r="F945" i="1"/>
  <c r="U689" i="3"/>
  <c r="U12" i="4"/>
  <c r="U177" i="4"/>
  <c r="O121" i="1"/>
  <c r="AD90" i="3"/>
  <c r="AD208" i="3"/>
  <c r="O284" i="1"/>
  <c r="AD886" i="3"/>
  <c r="O1217" i="1"/>
  <c r="O888" i="1"/>
  <c r="AD647" i="3"/>
  <c r="O1551" i="1"/>
  <c r="AD1130" i="3"/>
  <c r="K3637" i="1"/>
  <c r="K3639" i="1"/>
  <c r="K2376" i="1"/>
  <c r="Z1730" i="3"/>
  <c r="K3309" i="1"/>
  <c r="J612" i="1"/>
  <c r="Y446" i="3"/>
  <c r="J2870" i="1"/>
  <c r="J365" i="3"/>
  <c r="J44" i="4"/>
  <c r="Y366" i="3"/>
  <c r="J502" i="1"/>
  <c r="L3528" i="1"/>
  <c r="AA930" i="3"/>
  <c r="L1276" i="1"/>
  <c r="D1108" i="1"/>
  <c r="S807" i="3"/>
  <c r="P1101" i="1"/>
  <c r="I2429" i="1"/>
  <c r="X1768" i="3"/>
  <c r="Y1447" i="3"/>
  <c r="J1988" i="1"/>
  <c r="T768" i="3"/>
  <c r="E1054" i="1"/>
  <c r="E3639" i="1"/>
  <c r="T2648" i="3"/>
  <c r="T2166" i="3"/>
  <c r="E2977" i="1"/>
  <c r="N1220" i="1"/>
  <c r="AC889" i="3"/>
  <c r="W1207" i="3"/>
  <c r="H1658" i="1"/>
  <c r="V1488" i="3"/>
  <c r="G2044" i="1"/>
  <c r="G615" i="1"/>
  <c r="V449" i="3"/>
  <c r="F724" i="1"/>
  <c r="U528" i="3"/>
  <c r="F3695" i="1"/>
  <c r="U2689" i="3"/>
  <c r="J3144" i="1"/>
  <c r="Y809" i="3"/>
  <c r="J1110" i="1"/>
  <c r="AA1047" i="3"/>
  <c r="L1438" i="1"/>
  <c r="L3366" i="1"/>
  <c r="O2046" i="1"/>
  <c r="AD1490" i="3"/>
  <c r="E2046" i="1"/>
  <c r="T1490" i="3"/>
  <c r="I1551" i="1"/>
  <c r="X1130" i="3"/>
  <c r="AB1326" i="3"/>
  <c r="M1822" i="1"/>
  <c r="AB1606" i="3"/>
  <c r="M2207" i="1"/>
  <c r="L845" i="3"/>
  <c r="L884" i="3" s="1"/>
  <c r="AT846" i="3"/>
  <c r="AA846" i="3"/>
  <c r="L1162" i="1"/>
  <c r="D845" i="3"/>
  <c r="P847" i="3"/>
  <c r="P1156" i="1"/>
  <c r="S847" i="3"/>
  <c r="D1163" i="1"/>
  <c r="U2647" i="3"/>
  <c r="F3638" i="1"/>
  <c r="Z1366" i="3"/>
  <c r="K1877" i="1"/>
  <c r="J2702" i="1"/>
  <c r="M4" i="4"/>
  <c r="M45" i="3"/>
  <c r="M4" i="3"/>
  <c r="M62" i="1"/>
  <c r="AB46" i="3"/>
  <c r="M998" i="1"/>
  <c r="AB727" i="3"/>
  <c r="M1217" i="1"/>
  <c r="AB886" i="3"/>
  <c r="AB1650" i="3"/>
  <c r="M2266" i="1"/>
  <c r="D2565" i="3"/>
  <c r="P2566" i="3"/>
  <c r="D3527" i="1"/>
  <c r="P3527" i="1" s="1"/>
  <c r="S2566" i="3"/>
  <c r="S610" i="3"/>
  <c r="D836" i="1"/>
  <c r="P829" i="1"/>
  <c r="D835" i="1"/>
  <c r="S609" i="3"/>
  <c r="P828" i="1"/>
  <c r="Z1566" i="3"/>
  <c r="K2152" i="1"/>
  <c r="E2430" i="1"/>
  <c r="T1769" i="3"/>
  <c r="E2429" i="1"/>
  <c r="T1768" i="3"/>
  <c r="N2649" i="1"/>
  <c r="L1716" i="1"/>
  <c r="AA1250" i="3"/>
  <c r="H2376" i="1"/>
  <c r="W1730" i="3"/>
  <c r="H176" i="1"/>
  <c r="W130" i="3"/>
  <c r="H3420" i="1"/>
  <c r="W2489" i="3"/>
  <c r="G1163" i="1"/>
  <c r="V847" i="3"/>
  <c r="V845" i="3" s="1"/>
  <c r="V2448" i="3"/>
  <c r="G3364" i="1"/>
  <c r="F2926" i="1"/>
  <c r="U2130" i="3"/>
  <c r="U728" i="3"/>
  <c r="F999" i="1"/>
  <c r="O3035" i="1"/>
  <c r="O3527" i="1"/>
  <c r="K2431" i="1"/>
  <c r="Z1770" i="3"/>
  <c r="K1327" i="1"/>
  <c r="Z966" i="3"/>
  <c r="K2593" i="1"/>
  <c r="K2594" i="1"/>
  <c r="J3530" i="1"/>
  <c r="J3311" i="1"/>
  <c r="J1440" i="1"/>
  <c r="Y1049" i="3"/>
  <c r="J561" i="1"/>
  <c r="Y410" i="3"/>
  <c r="AA1610" i="3"/>
  <c r="L2211" i="1"/>
  <c r="AA1766" i="3"/>
  <c r="L2427" i="1"/>
  <c r="F1988" i="1"/>
  <c r="U1447" i="3"/>
  <c r="S1490" i="3"/>
  <c r="D2046" i="1"/>
  <c r="P2039" i="1"/>
  <c r="D1551" i="1"/>
  <c r="P1551" i="1" s="1"/>
  <c r="S1130" i="3"/>
  <c r="P1544" i="1"/>
  <c r="D3749" i="1"/>
  <c r="AO2729" i="3"/>
  <c r="P3742" i="1"/>
  <c r="P3465" i="1"/>
  <c r="D3472" i="1"/>
  <c r="P3472" i="1" s="1"/>
  <c r="S2526" i="3"/>
  <c r="P2526" i="3"/>
  <c r="D2525" i="3"/>
  <c r="Z1286" i="3"/>
  <c r="K1767" i="1"/>
  <c r="I559" i="1"/>
  <c r="X408" i="3"/>
  <c r="X529" i="3"/>
  <c r="I725" i="1"/>
  <c r="M3692" i="1"/>
  <c r="M3749" i="1"/>
  <c r="D2926" i="1"/>
  <c r="P2926" i="1" s="1"/>
  <c r="S2130" i="3"/>
  <c r="P2919" i="1"/>
  <c r="E338" i="1"/>
  <c r="T247" i="3"/>
  <c r="N1330" i="1"/>
  <c r="AC969" i="3"/>
  <c r="H3309" i="1"/>
  <c r="W2408" i="3"/>
  <c r="G1660" i="1"/>
  <c r="V1209" i="3"/>
  <c r="O3637" i="1"/>
  <c r="J1327" i="1"/>
  <c r="Y966" i="3"/>
  <c r="L3476" i="1"/>
  <c r="AB768" i="3"/>
  <c r="M1054" i="1"/>
  <c r="D1604" i="1"/>
  <c r="S1168" i="3"/>
  <c r="P1597" i="1"/>
  <c r="S449" i="3"/>
  <c r="P608" i="1"/>
  <c r="D615" i="1"/>
  <c r="D2537" i="1"/>
  <c r="P2537" i="1" s="1"/>
  <c r="S1846" i="3"/>
  <c r="P2530" i="1"/>
  <c r="D1845" i="3"/>
  <c r="P1846" i="3"/>
  <c r="D124" i="4"/>
  <c r="S1610" i="3"/>
  <c r="D2211" i="1"/>
  <c r="P2204" i="1"/>
  <c r="Z1530" i="3"/>
  <c r="K2101" i="1"/>
  <c r="AC1290" i="3"/>
  <c r="N1771" i="1"/>
  <c r="I2208" i="1"/>
  <c r="X1607" i="3"/>
  <c r="X167" i="3"/>
  <c r="I228" i="1"/>
  <c r="G779" i="1"/>
  <c r="V568" i="3"/>
  <c r="G339" i="1"/>
  <c r="V248" i="3"/>
  <c r="F3198" i="1"/>
  <c r="U2327" i="3"/>
  <c r="O3695" i="1"/>
  <c r="Z1329" i="3"/>
  <c r="K1825" i="1"/>
  <c r="K1823" i="1"/>
  <c r="Z1327" i="3"/>
  <c r="K2924" i="1"/>
  <c r="J1604" i="1"/>
  <c r="Y1168" i="3"/>
  <c r="D1565" i="3"/>
  <c r="P1567" i="3"/>
  <c r="S1567" i="3"/>
  <c r="D2153" i="1"/>
  <c r="P2146" i="1"/>
  <c r="D227" i="1"/>
  <c r="P220" i="1"/>
  <c r="T2130" i="3"/>
  <c r="E2926" i="1"/>
  <c r="E405" i="3"/>
  <c r="E44" i="4"/>
  <c r="T406" i="3"/>
  <c r="E557" i="1"/>
  <c r="AC87" i="3"/>
  <c r="N118" i="1"/>
  <c r="N780" i="1"/>
  <c r="AC569" i="3"/>
  <c r="N3749" i="1"/>
  <c r="H2924" i="1"/>
  <c r="W2128" i="3"/>
  <c r="W2530" i="3"/>
  <c r="H3476" i="1"/>
  <c r="V407" i="3"/>
  <c r="G558" i="1"/>
  <c r="G3695" i="1"/>
  <c r="V2689" i="3"/>
  <c r="V890" i="3"/>
  <c r="G1221" i="1"/>
  <c r="G1109" i="1"/>
  <c r="V808" i="3"/>
  <c r="U1170" i="3"/>
  <c r="F1606" i="1"/>
  <c r="F3144" i="1"/>
  <c r="U2288" i="3"/>
  <c r="O3144" i="1"/>
  <c r="K2649" i="1"/>
  <c r="K3252" i="1"/>
  <c r="Y1329" i="3"/>
  <c r="J1825" i="1"/>
  <c r="Y1687" i="3"/>
  <c r="J2318" i="1"/>
  <c r="J2979" i="1"/>
  <c r="O1716" i="1"/>
  <c r="AD1250" i="3"/>
  <c r="AB1766" i="3"/>
  <c r="M2427" i="1"/>
  <c r="M3531" i="1"/>
  <c r="E1383" i="1"/>
  <c r="T1007" i="3"/>
  <c r="T1128" i="3"/>
  <c r="E1549" i="1"/>
  <c r="N3637" i="1"/>
  <c r="N1053" i="1"/>
  <c r="AC767" i="3"/>
  <c r="W2286" i="3"/>
  <c r="H3142" i="1"/>
  <c r="X128" i="3"/>
  <c r="I174" i="1"/>
  <c r="AB808" i="3"/>
  <c r="M1109" i="1"/>
  <c r="X1409" i="3"/>
  <c r="I1935" i="1"/>
  <c r="S1249" i="3"/>
  <c r="D1715" i="1"/>
  <c r="AB1567" i="3"/>
  <c r="M2153" i="1"/>
  <c r="D723" i="1"/>
  <c r="S527" i="3"/>
  <c r="S770" i="3"/>
  <c r="D1056" i="1"/>
  <c r="P1049" i="1"/>
  <c r="X1006" i="3"/>
  <c r="I1382" i="1"/>
  <c r="I1383" i="1"/>
  <c r="X1007" i="3"/>
  <c r="AC1728" i="3"/>
  <c r="N2374" i="1"/>
  <c r="AC447" i="3"/>
  <c r="N613" i="1"/>
  <c r="H613" i="1"/>
  <c r="W447" i="3"/>
  <c r="V1927" i="3"/>
  <c r="G2648" i="1"/>
  <c r="V1089" i="3"/>
  <c r="G1495" i="1"/>
  <c r="V1367" i="3"/>
  <c r="G1878" i="1"/>
  <c r="G3472" i="1"/>
  <c r="V2526" i="3"/>
  <c r="U1930" i="3"/>
  <c r="F2651" i="1"/>
  <c r="U570" i="3"/>
  <c r="F781" i="1"/>
  <c r="O2207" i="1"/>
  <c r="AD1606" i="3"/>
  <c r="J1001" i="1"/>
  <c r="Y730" i="3"/>
  <c r="J2372" i="1"/>
  <c r="Y1726" i="3"/>
  <c r="L2758" i="1"/>
  <c r="V1688" i="3"/>
  <c r="G2319" i="1"/>
  <c r="F2814" i="1"/>
  <c r="U2048" i="3"/>
  <c r="F2868" i="1"/>
  <c r="U2087" i="3"/>
  <c r="O2319" i="1"/>
  <c r="AD1688" i="3"/>
  <c r="AD209" i="3"/>
  <c r="O285" i="1"/>
  <c r="O1219" i="1"/>
  <c r="AD888" i="3"/>
  <c r="O1549" i="1"/>
  <c r="AD1128" i="3"/>
  <c r="K3585" i="1"/>
  <c r="K3311" i="1"/>
  <c r="J3035" i="1"/>
  <c r="Y1769" i="3"/>
  <c r="J2430" i="1"/>
  <c r="J2868" i="1"/>
  <c r="L605" i="3"/>
  <c r="L644" i="3" s="1"/>
  <c r="AT606" i="3"/>
  <c r="L832" i="1"/>
  <c r="AA606" i="3"/>
  <c r="AA609" i="3"/>
  <c r="L835" i="1"/>
  <c r="L1274" i="1"/>
  <c r="AA928" i="3"/>
  <c r="S928" i="3"/>
  <c r="D1274" i="1"/>
  <c r="P1267" i="1"/>
  <c r="D448" i="1"/>
  <c r="P441" i="1"/>
  <c r="I3640" i="1"/>
  <c r="X2649" i="3"/>
  <c r="T2288" i="3"/>
  <c r="E3144" i="1"/>
  <c r="T1607" i="3"/>
  <c r="E2208" i="1"/>
  <c r="AC1689" i="3"/>
  <c r="N2320" i="1"/>
  <c r="N2541" i="1"/>
  <c r="N2922" i="1"/>
  <c r="N1221" i="1"/>
  <c r="AC890" i="3"/>
  <c r="N1273" i="1"/>
  <c r="AC927" i="3"/>
  <c r="H1111" i="1"/>
  <c r="W810" i="3"/>
  <c r="H1822" i="1"/>
  <c r="W1326" i="3"/>
  <c r="H1221" i="1"/>
  <c r="W890" i="3"/>
  <c r="V1486" i="3"/>
  <c r="G2042" i="1"/>
  <c r="G2264" i="1"/>
  <c r="V1648" i="3"/>
  <c r="U2687" i="3"/>
  <c r="F3693" i="1"/>
  <c r="F3090" i="1"/>
  <c r="U2249" i="3"/>
  <c r="U247" i="3"/>
  <c r="U245" i="3" s="1"/>
  <c r="F338" i="1"/>
  <c r="O671" i="1"/>
  <c r="AD490" i="3"/>
  <c r="O3090" i="1"/>
  <c r="K1383" i="1"/>
  <c r="Z1007" i="3"/>
  <c r="Z246" i="3"/>
  <c r="K337" i="1"/>
  <c r="K3473" i="1"/>
  <c r="J3143" i="1"/>
  <c r="J3145" i="1"/>
  <c r="AA1049" i="3"/>
  <c r="L1440" i="1"/>
  <c r="AA1046" i="3"/>
  <c r="L1437" i="1"/>
  <c r="L1045" i="3"/>
  <c r="AT1046" i="3"/>
  <c r="L2703" i="1"/>
  <c r="L3364" i="1"/>
  <c r="I3091" i="1"/>
  <c r="X2250" i="3"/>
  <c r="I3585" i="1"/>
  <c r="X2609" i="3"/>
  <c r="AB368" i="3"/>
  <c r="M504" i="1"/>
  <c r="AB687" i="3"/>
  <c r="M943" i="1"/>
  <c r="M1164" i="1"/>
  <c r="AB848" i="3"/>
  <c r="T1728" i="3"/>
  <c r="E2374" i="1"/>
  <c r="T1089" i="3"/>
  <c r="E1495" i="1"/>
  <c r="AC169" i="3"/>
  <c r="N230" i="1"/>
  <c r="AC167" i="3"/>
  <c r="N228" i="1"/>
  <c r="N285" i="1"/>
  <c r="AC209" i="3"/>
  <c r="N942" i="1"/>
  <c r="AC686" i="3"/>
  <c r="H3362" i="1"/>
  <c r="W2446" i="3"/>
  <c r="W1126" i="3"/>
  <c r="H1547" i="1"/>
  <c r="H1492" i="1"/>
  <c r="W1086" i="3"/>
  <c r="W1249" i="3"/>
  <c r="H1715" i="1"/>
  <c r="Y1566" i="3"/>
  <c r="J2152" i="1"/>
  <c r="T2088" i="3"/>
  <c r="E2869" i="1"/>
  <c r="N1659" i="1"/>
  <c r="AC1208" i="3"/>
  <c r="N3366" i="1"/>
  <c r="L2100" i="1"/>
  <c r="AA1529" i="3"/>
  <c r="H777" i="1"/>
  <c r="W566" i="3"/>
  <c r="P11" i="1"/>
  <c r="H13" i="1"/>
  <c r="U450" i="3"/>
  <c r="F616" i="1"/>
  <c r="F1108" i="1"/>
  <c r="U807" i="3"/>
  <c r="O3748" i="1"/>
  <c r="AD1729" i="3"/>
  <c r="O2375" i="1"/>
  <c r="O504" i="1"/>
  <c r="AD368" i="3"/>
  <c r="K284" i="1"/>
  <c r="Z208" i="3"/>
  <c r="J2540" i="1"/>
  <c r="J176" i="1"/>
  <c r="Y130" i="3"/>
  <c r="L1825" i="1"/>
  <c r="AA1329" i="3"/>
  <c r="AB409" i="3"/>
  <c r="M560" i="1"/>
  <c r="AB566" i="3"/>
  <c r="M777" i="1"/>
  <c r="M1001" i="1"/>
  <c r="AB730" i="3"/>
  <c r="M1935" i="1"/>
  <c r="AB1409" i="3"/>
  <c r="D3366" i="1"/>
  <c r="P3366" i="1" s="1"/>
  <c r="S2450" i="3"/>
  <c r="P3359" i="1"/>
  <c r="AA93" i="4"/>
  <c r="AA1374" i="3"/>
  <c r="P718" i="1"/>
  <c r="H725" i="1"/>
  <c r="W529" i="3"/>
  <c r="G1845" i="3"/>
  <c r="G125" i="4"/>
  <c r="G2538" i="1"/>
  <c r="V1847" i="3"/>
  <c r="F2923" i="1"/>
  <c r="U2127" i="3"/>
  <c r="F2760" i="1"/>
  <c r="U2009" i="3"/>
  <c r="U726" i="3"/>
  <c r="F997" i="1"/>
  <c r="F3585" i="1"/>
  <c r="U2609" i="3"/>
  <c r="AD1327" i="3"/>
  <c r="O1823" i="1"/>
  <c r="O2759" i="1"/>
  <c r="Z1610" i="3"/>
  <c r="K2211" i="1"/>
  <c r="K176" i="1"/>
  <c r="Z130" i="3"/>
  <c r="K2977" i="1"/>
  <c r="K2596" i="1"/>
  <c r="P3520" i="1"/>
  <c r="J3527" i="1"/>
  <c r="J3308" i="1"/>
  <c r="Y1048" i="3"/>
  <c r="J1439" i="1"/>
  <c r="AA1010" i="3"/>
  <c r="L1386" i="1"/>
  <c r="L1659" i="1"/>
  <c r="AA1208" i="3"/>
  <c r="AA1767" i="3"/>
  <c r="L2428" i="1"/>
  <c r="AD729" i="3"/>
  <c r="O1000" i="1"/>
  <c r="K3091" i="1"/>
  <c r="K3087" i="1"/>
  <c r="Y1606" i="3"/>
  <c r="J2207" i="1"/>
  <c r="J3693" i="1"/>
  <c r="J3586" i="1"/>
  <c r="L726" i="1"/>
  <c r="AA530" i="3"/>
  <c r="D230" i="1"/>
  <c r="S169" i="3"/>
  <c r="P223" i="1"/>
  <c r="X2288" i="3"/>
  <c r="I3144" i="1"/>
  <c r="AC1046" i="3"/>
  <c r="N1437" i="1"/>
  <c r="AC1047" i="3"/>
  <c r="N1438" i="1"/>
  <c r="N1111" i="1"/>
  <c r="AC810" i="3"/>
  <c r="V530" i="3"/>
  <c r="G726" i="1"/>
  <c r="O1386" i="1"/>
  <c r="AD1010" i="3"/>
  <c r="O1054" i="1"/>
  <c r="AD768" i="3"/>
  <c r="L3036" i="1"/>
  <c r="T450" i="3"/>
  <c r="E616" i="1"/>
  <c r="E1824" i="1"/>
  <c r="T1328" i="3"/>
  <c r="N5" i="4"/>
  <c r="N5" i="3"/>
  <c r="N63" i="1"/>
  <c r="AC47" i="3"/>
  <c r="N3034" i="1"/>
  <c r="N3252" i="1"/>
  <c r="W369" i="3"/>
  <c r="H505" i="1"/>
  <c r="G2101" i="1"/>
  <c r="V1530" i="3"/>
  <c r="G561" i="1"/>
  <c r="V410" i="3"/>
  <c r="V408" i="3"/>
  <c r="G559" i="1"/>
  <c r="F3529" i="1"/>
  <c r="U2568" i="3"/>
  <c r="U2287" i="3"/>
  <c r="F3143" i="1"/>
  <c r="O3473" i="1"/>
  <c r="AD1208" i="3"/>
  <c r="O1659" i="1"/>
  <c r="O2703" i="1"/>
  <c r="O3142" i="1"/>
  <c r="AD167" i="3"/>
  <c r="O228" i="1"/>
  <c r="K2757" i="1"/>
  <c r="J943" i="1"/>
  <c r="Y687" i="3"/>
  <c r="Y1688" i="3"/>
  <c r="J2319" i="1"/>
  <c r="J2922" i="1"/>
  <c r="J1658" i="1"/>
  <c r="Y1207" i="3"/>
  <c r="L1603" i="1"/>
  <c r="AA1167" i="3"/>
  <c r="L1606" i="1"/>
  <c r="AA1170" i="3"/>
  <c r="AA490" i="3"/>
  <c r="L671" i="1"/>
  <c r="O1713" i="1"/>
  <c r="AD1247" i="3"/>
  <c r="M3088" i="1"/>
  <c r="M2869" i="1"/>
  <c r="M3308" i="1"/>
  <c r="T726" i="3"/>
  <c r="E997" i="1"/>
  <c r="E1548" i="1"/>
  <c r="T1127" i="3"/>
  <c r="E1221" i="1"/>
  <c r="T890" i="3"/>
  <c r="E2593" i="1"/>
  <c r="T1887" i="3"/>
  <c r="AC1609" i="3"/>
  <c r="N2210" i="1"/>
  <c r="N1824" i="1"/>
  <c r="AC1328" i="3"/>
  <c r="Z1486" i="3"/>
  <c r="K2042" i="1"/>
  <c r="H3528" i="1"/>
  <c r="W2567" i="3"/>
  <c r="W2565" i="3" s="1"/>
  <c r="H2262" i="1"/>
  <c r="W1646" i="3"/>
  <c r="U1407" i="3"/>
  <c r="F1933" i="1"/>
  <c r="X2406" i="3"/>
  <c r="I3307" i="1"/>
  <c r="M1327" i="1"/>
  <c r="AB966" i="3"/>
  <c r="AB807" i="3"/>
  <c r="M1108" i="1"/>
  <c r="M2812" i="1"/>
  <c r="X1408" i="3"/>
  <c r="I1934" i="1"/>
  <c r="S2167" i="3"/>
  <c r="D2978" i="1"/>
  <c r="P2971" i="1"/>
  <c r="P1486" i="1"/>
  <c r="D1493" i="1"/>
  <c r="S1087" i="3"/>
  <c r="E944" i="1"/>
  <c r="T688" i="3"/>
  <c r="E3256" i="1"/>
  <c r="T2370" i="3"/>
  <c r="N2372" i="1"/>
  <c r="AC1726" i="3"/>
  <c r="AC1730" i="3"/>
  <c r="N2376" i="1"/>
  <c r="N3696" i="1"/>
  <c r="N3199" i="1"/>
  <c r="N3418" i="1"/>
  <c r="L2152" i="1"/>
  <c r="AA1566" i="3"/>
  <c r="W446" i="3"/>
  <c r="H612" i="1"/>
  <c r="P446" i="3"/>
  <c r="H445" i="3"/>
  <c r="W449" i="3"/>
  <c r="H615" i="1"/>
  <c r="L1880" i="1"/>
  <c r="AA1369" i="3"/>
  <c r="L2539" i="1"/>
  <c r="O2154" i="1"/>
  <c r="AD1568" i="3"/>
  <c r="S2329" i="3"/>
  <c r="D3200" i="1"/>
  <c r="P3193" i="1"/>
  <c r="D3806" i="1"/>
  <c r="P3806" i="1" s="1"/>
  <c r="P3799" i="1"/>
  <c r="Z1407" i="3"/>
  <c r="K1933" i="1"/>
  <c r="X208" i="3"/>
  <c r="I284" i="1"/>
  <c r="M2926" i="1"/>
  <c r="M3362" i="1"/>
  <c r="M3585" i="1"/>
  <c r="AA87" i="3"/>
  <c r="L118" i="1"/>
  <c r="N2155" i="1"/>
  <c r="AC1569" i="3"/>
  <c r="T2408" i="3"/>
  <c r="E3309" i="1"/>
  <c r="W2167" i="3"/>
  <c r="H2978" i="1"/>
  <c r="K778" i="1"/>
  <c r="Z567" i="3"/>
  <c r="F1056" i="1"/>
  <c r="U770" i="3"/>
  <c r="F2815" i="1"/>
  <c r="U2049" i="3"/>
  <c r="F2871" i="1"/>
  <c r="U2090" i="3"/>
  <c r="O282" i="1"/>
  <c r="AD206" i="3"/>
  <c r="O1218" i="1"/>
  <c r="AD887" i="3"/>
  <c r="K3034" i="1"/>
  <c r="K3640" i="1"/>
  <c r="Y1770" i="3"/>
  <c r="J2431" i="1"/>
  <c r="Y369" i="3"/>
  <c r="J505" i="1"/>
  <c r="AT2566" i="3"/>
  <c r="L2565" i="3"/>
  <c r="L2604" i="3" s="1"/>
  <c r="L3527" i="1"/>
  <c r="AA766" i="3"/>
  <c r="L1052" i="1"/>
  <c r="L836" i="1"/>
  <c r="AA610" i="3"/>
  <c r="X1248" i="3"/>
  <c r="I1714" i="1"/>
  <c r="P2808" i="1"/>
  <c r="D2815" i="1"/>
  <c r="S2049" i="3"/>
  <c r="AE13" i="4"/>
  <c r="S12" i="4"/>
  <c r="S177" i="4"/>
  <c r="W1486" i="3"/>
  <c r="H2042" i="1"/>
  <c r="E1645" i="3"/>
  <c r="P1650" i="3"/>
  <c r="E2266" i="1"/>
  <c r="T1650" i="3"/>
  <c r="P2259" i="1"/>
  <c r="T967" i="3"/>
  <c r="E1328" i="1"/>
  <c r="W1246" i="3"/>
  <c r="H1712" i="1"/>
  <c r="H84" i="4"/>
  <c r="H1245" i="3"/>
  <c r="J2153" i="1"/>
  <c r="Y1567" i="3"/>
  <c r="E1275" i="1"/>
  <c r="T929" i="3"/>
  <c r="T2487" i="3"/>
  <c r="E3418" i="1"/>
  <c r="N1001" i="1"/>
  <c r="AC730" i="3"/>
  <c r="N3474" i="1"/>
  <c r="AC489" i="3"/>
  <c r="N670" i="1"/>
  <c r="N1658" i="1"/>
  <c r="AC1207" i="3"/>
  <c r="W490" i="3"/>
  <c r="H671" i="1"/>
  <c r="H282" i="1"/>
  <c r="W206" i="3"/>
  <c r="H1383" i="1"/>
  <c r="W1007" i="3"/>
  <c r="W1005" i="3" s="1"/>
  <c r="U447" i="3"/>
  <c r="F613" i="1"/>
  <c r="F3310" i="1"/>
  <c r="U2409" i="3"/>
  <c r="F3364" i="1"/>
  <c r="U2448" i="3"/>
  <c r="O1879" i="1"/>
  <c r="AD1368" i="3"/>
  <c r="O724" i="1"/>
  <c r="AD528" i="3"/>
  <c r="Z1088" i="3"/>
  <c r="K1494" i="1"/>
  <c r="Z207" i="3"/>
  <c r="K283" i="1"/>
  <c r="J889" i="1"/>
  <c r="Y648" i="3"/>
  <c r="J3421" i="1"/>
  <c r="K3748" i="1"/>
  <c r="J1055" i="1"/>
  <c r="Y769" i="3"/>
  <c r="J2211" i="1"/>
  <c r="Y1610" i="3"/>
  <c r="Y1648" i="3"/>
  <c r="J2264" i="1"/>
  <c r="AA527" i="3"/>
  <c r="L723" i="1"/>
  <c r="T2129" i="3"/>
  <c r="E2925" i="1"/>
  <c r="U1610" i="3"/>
  <c r="F2211" i="1"/>
  <c r="AD1008" i="3"/>
  <c r="O1384" i="1"/>
  <c r="P1045" i="1"/>
  <c r="AD766" i="3"/>
  <c r="O1052" i="1"/>
  <c r="M1272" i="1"/>
  <c r="AB926" i="3"/>
  <c r="T449" i="3"/>
  <c r="E615" i="1"/>
  <c r="E1823" i="1"/>
  <c r="T1327" i="3"/>
  <c r="T12" i="4"/>
  <c r="T177" i="4"/>
  <c r="AC89" i="3"/>
  <c r="N120" i="1"/>
  <c r="AC567" i="3"/>
  <c r="N778" i="1"/>
  <c r="N3035" i="1"/>
  <c r="L1767" i="1"/>
  <c r="AA1286" i="3"/>
  <c r="W367" i="3"/>
  <c r="H503" i="1"/>
  <c r="V1769" i="3"/>
  <c r="G2430" i="1"/>
  <c r="G3693" i="1"/>
  <c r="V2687" i="3"/>
  <c r="G2210" i="1"/>
  <c r="V1609" i="3"/>
  <c r="V889" i="3"/>
  <c r="G1220" i="1"/>
  <c r="F1495" i="1"/>
  <c r="U1089" i="3"/>
  <c r="U1206" i="3"/>
  <c r="F1657" i="1"/>
  <c r="AD168" i="3"/>
  <c r="O229" i="1"/>
  <c r="K2813" i="1"/>
  <c r="K1439" i="1"/>
  <c r="Z1048" i="3"/>
  <c r="J1826" i="1"/>
  <c r="Y1330" i="3"/>
  <c r="Y689" i="3"/>
  <c r="J945" i="1"/>
  <c r="Y1208" i="3"/>
  <c r="J1659" i="1"/>
  <c r="L3694" i="1"/>
  <c r="AA170" i="3"/>
  <c r="L231" i="1"/>
  <c r="O1712" i="1"/>
  <c r="AD1246" i="3"/>
  <c r="O1245" i="3"/>
  <c r="O84" i="4"/>
  <c r="AB1050" i="3"/>
  <c r="M1441" i="1"/>
  <c r="T727" i="3"/>
  <c r="E998" i="1"/>
  <c r="T1129" i="3"/>
  <c r="E1550" i="1"/>
  <c r="T1886" i="3"/>
  <c r="E2592" i="1"/>
  <c r="N2209" i="1"/>
  <c r="AC1608" i="3"/>
  <c r="N3641" i="1"/>
  <c r="N1054" i="1"/>
  <c r="AC768" i="3"/>
  <c r="I3310" i="1"/>
  <c r="X2409" i="3"/>
  <c r="I3528" i="1"/>
  <c r="X2567" i="3"/>
  <c r="M2814" i="1"/>
  <c r="M2152" i="1"/>
  <c r="AB1566" i="3"/>
  <c r="D1054" i="1"/>
  <c r="S768" i="3"/>
  <c r="P1047" i="1"/>
  <c r="AC1489" i="3"/>
  <c r="N2045" i="1"/>
  <c r="I1385" i="1"/>
  <c r="X1009" i="3"/>
  <c r="T2367" i="3"/>
  <c r="E3253" i="1"/>
  <c r="N3531" i="1"/>
  <c r="N614" i="1"/>
  <c r="AC448" i="3"/>
  <c r="N3197" i="1"/>
  <c r="W688" i="3"/>
  <c r="H944" i="1"/>
  <c r="G3527" i="1"/>
  <c r="V2566" i="3"/>
  <c r="U90" i="3"/>
  <c r="F121" i="1"/>
  <c r="F8" i="4"/>
  <c r="F8" i="3"/>
  <c r="F2867" i="1"/>
  <c r="U2086" i="3"/>
  <c r="O120" i="1"/>
  <c r="AD89" i="3"/>
  <c r="O2263" i="1"/>
  <c r="AD1647" i="3"/>
  <c r="K3032" i="1"/>
  <c r="K3036" i="1"/>
  <c r="J3033" i="1"/>
  <c r="J1493" i="1"/>
  <c r="Y1087" i="3"/>
  <c r="J614" i="1"/>
  <c r="Y448" i="3"/>
  <c r="J2812" i="1"/>
  <c r="J503" i="1"/>
  <c r="Y367" i="3"/>
  <c r="J506" i="1"/>
  <c r="Y370" i="3"/>
  <c r="L3750" i="1"/>
  <c r="L616" i="1"/>
  <c r="AA450" i="3"/>
  <c r="AA769" i="3"/>
  <c r="L1055" i="1"/>
  <c r="M1715" i="1"/>
  <c r="AB1249" i="3"/>
  <c r="S2047" i="3"/>
  <c r="P2806" i="1"/>
  <c r="D2813" i="1"/>
  <c r="AE15" i="4"/>
  <c r="S179" i="4"/>
  <c r="D2596" i="1"/>
  <c r="S1890" i="3"/>
  <c r="P2589" i="1"/>
  <c r="D450" i="1"/>
  <c r="P443" i="1"/>
  <c r="X448" i="3"/>
  <c r="I614" i="1"/>
  <c r="W1286" i="3"/>
  <c r="H1767" i="1"/>
  <c r="E1052" i="1"/>
  <c r="T766" i="3"/>
  <c r="T769" i="3"/>
  <c r="E1055" i="1"/>
  <c r="E282" i="1"/>
  <c r="P275" i="1"/>
  <c r="T2286" i="3"/>
  <c r="E3142" i="1"/>
  <c r="N2539" i="1"/>
  <c r="N2926" i="1"/>
  <c r="H1108" i="1"/>
  <c r="W807" i="3"/>
  <c r="V1647" i="3"/>
  <c r="G2263" i="1"/>
  <c r="U529" i="3"/>
  <c r="F725" i="1"/>
  <c r="U606" i="3"/>
  <c r="F832" i="1"/>
  <c r="F3089" i="1"/>
  <c r="U2248" i="3"/>
  <c r="Z808" i="3"/>
  <c r="K1109" i="1"/>
  <c r="K3198" i="1"/>
  <c r="K3472" i="1"/>
  <c r="Z1687" i="3"/>
  <c r="K2318" i="1"/>
  <c r="J3142" i="1"/>
  <c r="AA889" i="3"/>
  <c r="L1220" i="1"/>
  <c r="L2925" i="1"/>
  <c r="O2045" i="1"/>
  <c r="AD1489" i="3"/>
  <c r="I3087" i="1"/>
  <c r="X2246" i="3"/>
  <c r="I1549" i="1"/>
  <c r="X1128" i="3"/>
  <c r="I1330" i="1"/>
  <c r="X969" i="3"/>
  <c r="M1386" i="1"/>
  <c r="AB1010" i="3"/>
  <c r="AB1327" i="3"/>
  <c r="M1823" i="1"/>
  <c r="I62" i="1"/>
  <c r="X46" i="3"/>
  <c r="I45" i="3"/>
  <c r="I4" i="4"/>
  <c r="I4" i="3"/>
  <c r="P46" i="3"/>
  <c r="M2208" i="1"/>
  <c r="AB1607" i="3"/>
  <c r="L1163" i="1"/>
  <c r="AA847" i="3"/>
  <c r="S850" i="3"/>
  <c r="D1166" i="1"/>
  <c r="P1159" i="1"/>
  <c r="S690" i="3"/>
  <c r="D946" i="1"/>
  <c r="P939" i="1"/>
  <c r="X2688" i="3"/>
  <c r="I3694" i="1"/>
  <c r="E228" i="1"/>
  <c r="T167" i="3"/>
  <c r="N3584" i="1"/>
  <c r="AD50" i="3"/>
  <c r="O66" i="1"/>
  <c r="O8" i="4"/>
  <c r="O8" i="3"/>
  <c r="O2978" i="1"/>
  <c r="J2703" i="1"/>
  <c r="I3418" i="1"/>
  <c r="X2487" i="3"/>
  <c r="I779" i="1"/>
  <c r="X568" i="3"/>
  <c r="L341" i="1"/>
  <c r="AA250" i="3"/>
  <c r="AA410" i="3"/>
  <c r="L561" i="1"/>
  <c r="L779" i="1"/>
  <c r="AA568" i="3"/>
  <c r="T1449" i="3"/>
  <c r="E1990" i="1"/>
  <c r="M2980" i="1"/>
  <c r="M3420" i="1"/>
  <c r="H1935" i="1"/>
  <c r="W1409" i="3"/>
  <c r="N2757" i="1"/>
  <c r="N2979" i="1"/>
  <c r="N3091" i="1"/>
  <c r="U1527" i="3"/>
  <c r="F2098" i="1"/>
  <c r="I117" i="1"/>
  <c r="X86" i="3"/>
  <c r="AB49" i="3"/>
  <c r="M65" i="1"/>
  <c r="M7" i="4"/>
  <c r="M171" i="4" s="1"/>
  <c r="M7" i="3"/>
  <c r="AB407" i="3"/>
  <c r="M558" i="1"/>
  <c r="M559" i="1"/>
  <c r="AB408" i="3"/>
  <c r="AB889" i="3"/>
  <c r="M1220" i="1"/>
  <c r="AB1208" i="3"/>
  <c r="M1659" i="1"/>
  <c r="D1877" i="1"/>
  <c r="P1870" i="1"/>
  <c r="D3090" i="1"/>
  <c r="S2249" i="3"/>
  <c r="P3083" i="1"/>
  <c r="X1889" i="3"/>
  <c r="I2595" i="1"/>
  <c r="I2592" i="1"/>
  <c r="X1886" i="3"/>
  <c r="N1493" i="1"/>
  <c r="AC1087" i="3"/>
  <c r="N723" i="1"/>
  <c r="AC527" i="3"/>
  <c r="H2375" i="1"/>
  <c r="W1729" i="3"/>
  <c r="H890" i="1"/>
  <c r="W649" i="3"/>
  <c r="H6" i="4"/>
  <c r="H6" i="3"/>
  <c r="W128" i="3"/>
  <c r="H174" i="1"/>
  <c r="H340" i="1"/>
  <c r="W249" i="3"/>
  <c r="V1567" i="3"/>
  <c r="G2153" i="1"/>
  <c r="G2156" i="1"/>
  <c r="V1570" i="3"/>
  <c r="V1848" i="3"/>
  <c r="G2539" i="1"/>
  <c r="V2648" i="3"/>
  <c r="G3639" i="1"/>
  <c r="AD1330" i="3"/>
  <c r="O1826" i="1"/>
  <c r="O2539" i="1"/>
  <c r="O3036" i="1"/>
  <c r="K2595" i="1"/>
  <c r="K1055" i="1"/>
  <c r="Z769" i="3"/>
  <c r="K1054" i="1"/>
  <c r="Z768" i="3"/>
  <c r="J283" i="1"/>
  <c r="Y207" i="3"/>
  <c r="AA1608" i="3"/>
  <c r="L2209" i="1"/>
  <c r="X410" i="3"/>
  <c r="I561" i="1"/>
  <c r="I2373" i="1"/>
  <c r="X1727" i="3"/>
  <c r="D2924" i="1"/>
  <c r="S2128" i="3"/>
  <c r="P2917" i="1"/>
  <c r="Z1247" i="3"/>
  <c r="K1713" i="1"/>
  <c r="T2528" i="3"/>
  <c r="E3474" i="1"/>
  <c r="F2376" i="1"/>
  <c r="U1730" i="3"/>
  <c r="Y968" i="3"/>
  <c r="J1329" i="1"/>
  <c r="M1053" i="1"/>
  <c r="AB767" i="3"/>
  <c r="S1288" i="3"/>
  <c r="D1769" i="1"/>
  <c r="N1768" i="1"/>
  <c r="AC1287" i="3"/>
  <c r="P2860" i="1"/>
  <c r="I2867" i="1"/>
  <c r="X2086" i="3"/>
  <c r="P2863" i="1"/>
  <c r="X2089" i="3"/>
  <c r="I2870" i="1"/>
  <c r="I2207" i="1"/>
  <c r="X1606" i="3"/>
  <c r="X2046" i="3"/>
  <c r="I2812" i="1"/>
  <c r="G1001" i="1"/>
  <c r="V730" i="3"/>
  <c r="G286" i="1"/>
  <c r="V210" i="3"/>
  <c r="F173" i="1"/>
  <c r="U127" i="3"/>
  <c r="V2126" i="3"/>
  <c r="G2922" i="1"/>
  <c r="O2428" i="1"/>
  <c r="AD1767" i="3"/>
  <c r="Y727" i="3"/>
  <c r="J998" i="1"/>
  <c r="J999" i="1"/>
  <c r="Y728" i="3"/>
  <c r="AA1728" i="3"/>
  <c r="L2374" i="1"/>
  <c r="L2980" i="1"/>
  <c r="U1570" i="3"/>
  <c r="F2156" i="1"/>
  <c r="AD1570" i="3"/>
  <c r="O2156" i="1"/>
  <c r="E1767" i="1"/>
  <c r="T1286" i="3"/>
  <c r="D2325" i="3"/>
  <c r="P2326" i="3"/>
  <c r="S2326" i="3"/>
  <c r="D3197" i="1"/>
  <c r="P3197" i="1" s="1"/>
  <c r="P3190" i="1"/>
  <c r="D3803" i="1"/>
  <c r="P3796" i="1"/>
  <c r="X729" i="3"/>
  <c r="I1000" i="1"/>
  <c r="M2924" i="1"/>
  <c r="Z1209" i="3"/>
  <c r="K1660" i="1"/>
  <c r="AA88" i="3"/>
  <c r="L119" i="1"/>
  <c r="V1050" i="3"/>
  <c r="G1441" i="1"/>
  <c r="K725" i="1"/>
  <c r="Z529" i="3"/>
  <c r="K777" i="1"/>
  <c r="Z566" i="3"/>
  <c r="X646" i="3"/>
  <c r="I887" i="1"/>
  <c r="D3034" i="1"/>
  <c r="S2208" i="3"/>
  <c r="P3027" i="1"/>
  <c r="P2646" i="3"/>
  <c r="D2645" i="3"/>
  <c r="D3637" i="1"/>
  <c r="S2646" i="3"/>
  <c r="P3630" i="1"/>
  <c r="I2981" i="1"/>
  <c r="X2170" i="3"/>
  <c r="I2757" i="1"/>
  <c r="X2006" i="3"/>
  <c r="G1245" i="3"/>
  <c r="G87" i="4"/>
  <c r="G1715" i="1"/>
  <c r="V1249" i="3"/>
  <c r="G229" i="1"/>
  <c r="V168" i="3"/>
  <c r="V646" i="3"/>
  <c r="G887" i="1"/>
  <c r="G645" i="3"/>
  <c r="G684" i="3" s="1"/>
  <c r="P646" i="3"/>
  <c r="H88" i="4"/>
  <c r="H172" i="4" s="1"/>
  <c r="W1250" i="3"/>
  <c r="H1716" i="1"/>
  <c r="T2086" i="3"/>
  <c r="E2867" i="1"/>
  <c r="AC130" i="3"/>
  <c r="N176" i="1"/>
  <c r="H284" i="1"/>
  <c r="W208" i="3"/>
  <c r="W568" i="3"/>
  <c r="H779" i="1"/>
  <c r="H1275" i="1"/>
  <c r="W929" i="3"/>
  <c r="V930" i="3"/>
  <c r="G1276" i="1"/>
  <c r="F1111" i="1"/>
  <c r="U810" i="3"/>
  <c r="F3365" i="1"/>
  <c r="U2449" i="3"/>
  <c r="AD687" i="3"/>
  <c r="O943" i="1"/>
  <c r="O2594" i="1"/>
  <c r="AD367" i="3"/>
  <c r="O503" i="1"/>
  <c r="K2266" i="1"/>
  <c r="Z1650" i="3"/>
  <c r="K2265" i="1"/>
  <c r="Z1649" i="3"/>
  <c r="K3365" i="1"/>
  <c r="K1602" i="1"/>
  <c r="Z1166" i="3"/>
  <c r="Y930" i="3"/>
  <c r="J1276" i="1"/>
  <c r="Y929" i="3"/>
  <c r="J1275" i="1"/>
  <c r="J1845" i="3"/>
  <c r="J124" i="4"/>
  <c r="J2537" i="1"/>
  <c r="J3364" i="1"/>
  <c r="J173" i="1"/>
  <c r="Y127" i="3"/>
  <c r="AA1687" i="3"/>
  <c r="L2318" i="1"/>
  <c r="L1826" i="1"/>
  <c r="AA1330" i="3"/>
  <c r="AA50" i="3"/>
  <c r="L66" i="1"/>
  <c r="AT46" i="3"/>
  <c r="L8" i="4"/>
  <c r="L8" i="3"/>
  <c r="L1001" i="1"/>
  <c r="AA730" i="3"/>
  <c r="U1250" i="3"/>
  <c r="F1716" i="1"/>
  <c r="M3198" i="1"/>
  <c r="AB447" i="3"/>
  <c r="M613" i="1"/>
  <c r="W1406" i="3"/>
  <c r="H1932" i="1"/>
  <c r="T2446" i="3"/>
  <c r="E3362" i="1"/>
  <c r="N1549" i="1"/>
  <c r="AC1128" i="3"/>
  <c r="N2760" i="1"/>
  <c r="H3364" i="1"/>
  <c r="W2448" i="3"/>
  <c r="I667" i="1"/>
  <c r="X486" i="3"/>
  <c r="M66" i="1"/>
  <c r="AB50" i="3"/>
  <c r="M8" i="4"/>
  <c r="M8" i="3"/>
  <c r="AB247" i="3"/>
  <c r="M338" i="1"/>
  <c r="AB570" i="3"/>
  <c r="M781" i="1"/>
  <c r="AB1209" i="3"/>
  <c r="M1660" i="1"/>
  <c r="AB1649" i="3"/>
  <c r="M2265" i="1"/>
  <c r="D3311" i="1"/>
  <c r="P3304" i="1"/>
  <c r="S2410" i="3"/>
  <c r="D1383" i="1"/>
  <c r="S1007" i="3"/>
  <c r="P1376" i="1"/>
  <c r="S608" i="3"/>
  <c r="D834" i="1"/>
  <c r="P827" i="1"/>
  <c r="I2594" i="1"/>
  <c r="X1888" i="3"/>
  <c r="T1770" i="3"/>
  <c r="E2431" i="1"/>
  <c r="E671" i="1"/>
  <c r="T490" i="3"/>
  <c r="P664" i="1"/>
  <c r="N2264" i="1"/>
  <c r="AC1648" i="3"/>
  <c r="N503" i="1"/>
  <c r="AC367" i="3"/>
  <c r="N2648" i="1"/>
  <c r="N3308" i="1"/>
  <c r="H2374" i="1"/>
  <c r="W1728" i="3"/>
  <c r="H173" i="1"/>
  <c r="W127" i="3"/>
  <c r="H341" i="1"/>
  <c r="W250" i="3"/>
  <c r="V2647" i="3"/>
  <c r="G3638" i="1"/>
  <c r="V2450" i="3"/>
  <c r="G3366" i="1"/>
  <c r="F2922" i="1"/>
  <c r="U2126" i="3"/>
  <c r="F1001" i="1"/>
  <c r="U730" i="3"/>
  <c r="O1441" i="1"/>
  <c r="AD1050" i="3"/>
  <c r="O1822" i="1"/>
  <c r="AD1326" i="3"/>
  <c r="O3032" i="1"/>
  <c r="Z1766" i="3"/>
  <c r="K2427" i="1"/>
  <c r="K2430" i="1"/>
  <c r="Z1769" i="3"/>
  <c r="K2979" i="1"/>
  <c r="Z647" i="3"/>
  <c r="K888" i="1"/>
  <c r="Y408" i="3"/>
  <c r="J559" i="1"/>
  <c r="J845" i="3"/>
  <c r="J884" i="3" s="1"/>
  <c r="P846" i="3"/>
  <c r="J1162" i="1"/>
  <c r="Y846" i="3"/>
  <c r="L2431" i="1"/>
  <c r="AA1770" i="3"/>
  <c r="AD1447" i="3"/>
  <c r="O1988" i="1"/>
  <c r="D2043" i="1"/>
  <c r="S1487" i="3"/>
  <c r="D1328" i="1"/>
  <c r="S967" i="3"/>
  <c r="P1321" i="1"/>
  <c r="Z1290" i="3"/>
  <c r="K1771" i="1"/>
  <c r="X409" i="3"/>
  <c r="I560" i="1"/>
  <c r="I2262" i="1"/>
  <c r="X1646" i="3"/>
  <c r="X1690" i="3"/>
  <c r="I2321" i="1"/>
  <c r="M3694" i="1"/>
  <c r="Z687" i="3"/>
  <c r="K943" i="1"/>
  <c r="L3583" i="1"/>
  <c r="S2127" i="3"/>
  <c r="D2923" i="1"/>
  <c r="P2916" i="1"/>
  <c r="S2286" i="3"/>
  <c r="D3142" i="1"/>
  <c r="P3135" i="1"/>
  <c r="D2285" i="3"/>
  <c r="P2286" i="3"/>
  <c r="W2407" i="3"/>
  <c r="H3308" i="1"/>
  <c r="O3640" i="1"/>
  <c r="M2043" i="1"/>
  <c r="AB1487" i="3"/>
  <c r="D2208" i="1"/>
  <c r="S1607" i="3"/>
  <c r="P2201" i="1"/>
  <c r="D3583" i="1"/>
  <c r="S2607" i="3"/>
  <c r="P3576" i="1"/>
  <c r="I2868" i="1"/>
  <c r="X2087" i="3"/>
  <c r="G341" i="1"/>
  <c r="V250" i="3"/>
  <c r="G1603" i="1"/>
  <c r="V1167" i="3"/>
  <c r="U1887" i="3"/>
  <c r="F2593" i="1"/>
  <c r="F176" i="1"/>
  <c r="U130" i="3"/>
  <c r="AD968" i="3"/>
  <c r="O1329" i="1"/>
  <c r="J1603" i="1"/>
  <c r="Y1167" i="3"/>
  <c r="P994" i="1"/>
  <c r="D1001" i="1"/>
  <c r="S730" i="3"/>
  <c r="V526" i="3"/>
  <c r="G722" i="1"/>
  <c r="K1221" i="1"/>
  <c r="Z890" i="3"/>
  <c r="AA1130" i="3"/>
  <c r="L1551" i="1"/>
  <c r="M1274" i="1"/>
  <c r="AB928" i="3"/>
  <c r="H1987" i="1"/>
  <c r="W1446" i="3"/>
  <c r="AC90" i="3"/>
  <c r="N121" i="1"/>
  <c r="AC46" i="3"/>
  <c r="N62" i="1"/>
  <c r="N45" i="3"/>
  <c r="N4" i="4"/>
  <c r="N4" i="3"/>
  <c r="AC568" i="3"/>
  <c r="N779" i="1"/>
  <c r="W2130" i="3"/>
  <c r="H2926" i="1"/>
  <c r="H5" i="4"/>
  <c r="H45" i="3"/>
  <c r="H5" i="3"/>
  <c r="G2427" i="1"/>
  <c r="V1766" i="3"/>
  <c r="V1610" i="3"/>
  <c r="G2211" i="1"/>
  <c r="G1218" i="1"/>
  <c r="V887" i="3"/>
  <c r="G1107" i="1"/>
  <c r="V806" i="3"/>
  <c r="F2538" i="1"/>
  <c r="U1847" i="3"/>
  <c r="O3476" i="1"/>
  <c r="O612" i="1"/>
  <c r="AD446" i="3"/>
  <c r="K2760" i="1"/>
  <c r="K3255" i="1"/>
  <c r="Y1326" i="3"/>
  <c r="J1822" i="1"/>
  <c r="J2923" i="1"/>
  <c r="AA167" i="3"/>
  <c r="L228" i="1"/>
  <c r="AA807" i="3"/>
  <c r="L1108" i="1"/>
  <c r="AB88" i="3"/>
  <c r="M119" i="1"/>
  <c r="T730" i="3"/>
  <c r="E1001" i="1"/>
  <c r="E1386" i="1"/>
  <c r="T1010" i="3"/>
  <c r="Z1489" i="3"/>
  <c r="K2045" i="1"/>
  <c r="U1408" i="3"/>
  <c r="F1934" i="1"/>
  <c r="I8" i="4"/>
  <c r="I8" i="3"/>
  <c r="X130" i="3"/>
  <c r="I176" i="1"/>
  <c r="I1936" i="1"/>
  <c r="X1410" i="3"/>
  <c r="D2761" i="1"/>
  <c r="P2761" i="1" s="1"/>
  <c r="P2754" i="1"/>
  <c r="S2010" i="3"/>
  <c r="D1055" i="1"/>
  <c r="S769" i="3"/>
  <c r="P1048" i="1"/>
  <c r="T686" i="3"/>
  <c r="E942" i="1"/>
  <c r="N3692" i="1"/>
  <c r="N3421" i="1"/>
  <c r="W1767" i="3"/>
  <c r="H2428" i="1"/>
  <c r="G3475" i="1"/>
  <c r="V2529" i="3"/>
  <c r="U886" i="3"/>
  <c r="F1217" i="1"/>
  <c r="U889" i="3"/>
  <c r="F1220" i="1"/>
  <c r="O1603" i="1"/>
  <c r="AD1167" i="3"/>
  <c r="O1163" i="1"/>
  <c r="AD847" i="3"/>
  <c r="O3583" i="1"/>
  <c r="J63" i="1"/>
  <c r="Y47" i="3"/>
  <c r="Y526" i="3"/>
  <c r="J722" i="1"/>
  <c r="L2759" i="1"/>
  <c r="L3640" i="1"/>
  <c r="AD1569" i="3"/>
  <c r="O2155" i="1"/>
  <c r="T1290" i="3"/>
  <c r="E1771" i="1"/>
  <c r="M1769" i="1"/>
  <c r="AB1288" i="3"/>
  <c r="S2328" i="3"/>
  <c r="D3199" i="1"/>
  <c r="P3192" i="1"/>
  <c r="N1713" i="1"/>
  <c r="AC1247" i="3"/>
  <c r="I1107" i="1"/>
  <c r="X806" i="3"/>
  <c r="I1603" i="1"/>
  <c r="X1167" i="3"/>
  <c r="I286" i="1"/>
  <c r="X210" i="3"/>
  <c r="I3474" i="1"/>
  <c r="X2528" i="3"/>
  <c r="M3638" i="1"/>
  <c r="L120" i="1"/>
  <c r="AA89" i="3"/>
  <c r="N2153" i="1"/>
  <c r="AC1567" i="3"/>
  <c r="W2168" i="3"/>
  <c r="H2979" i="1"/>
  <c r="U2487" i="3"/>
  <c r="F3418" i="1"/>
  <c r="U930" i="3"/>
  <c r="F1276" i="1"/>
  <c r="J3199" i="1"/>
  <c r="D2484" i="1"/>
  <c r="P2477" i="1"/>
  <c r="N1933" i="1"/>
  <c r="AC1407" i="3"/>
  <c r="X1366" i="3"/>
  <c r="I1877" i="1"/>
  <c r="G1713" i="1"/>
  <c r="V1247" i="3"/>
  <c r="V2568" i="3"/>
  <c r="G3529" i="1"/>
  <c r="AD210" i="3"/>
  <c r="O286" i="1"/>
  <c r="K3033" i="1"/>
  <c r="K3582" i="1"/>
  <c r="J3036" i="1"/>
  <c r="J613" i="1"/>
  <c r="Y447" i="3"/>
  <c r="J2869" i="1"/>
  <c r="J779" i="1"/>
  <c r="Y568" i="3"/>
  <c r="L3531" i="1"/>
  <c r="L613" i="1"/>
  <c r="AA447" i="3"/>
  <c r="L1056" i="1"/>
  <c r="AA770" i="3"/>
  <c r="AA767" i="3"/>
  <c r="L1053" i="1"/>
  <c r="AA1090" i="3"/>
  <c r="L1496" i="1"/>
  <c r="AB1248" i="3"/>
  <c r="M1714" i="1"/>
  <c r="S87" i="3"/>
  <c r="D118" i="1"/>
  <c r="P111" i="1"/>
  <c r="P87" i="3"/>
  <c r="D5" i="3"/>
  <c r="D5" i="4"/>
  <c r="D1109" i="1"/>
  <c r="S808" i="3"/>
  <c r="P1102" i="1"/>
  <c r="AC1526" i="3"/>
  <c r="N2097" i="1"/>
  <c r="I616" i="1"/>
  <c r="X450" i="3"/>
  <c r="H1770" i="1"/>
  <c r="W1289" i="3"/>
  <c r="W1290" i="3"/>
  <c r="H1771" i="1"/>
  <c r="E2211" i="1"/>
  <c r="T1610" i="3"/>
  <c r="N1845" i="3"/>
  <c r="N124" i="4"/>
  <c r="N2537" i="1"/>
  <c r="N2706" i="1"/>
  <c r="N1272" i="1"/>
  <c r="AC926" i="3"/>
  <c r="AA1449" i="3"/>
  <c r="L1990" i="1"/>
  <c r="H2541" i="1"/>
  <c r="W1850" i="3"/>
  <c r="H1219" i="1"/>
  <c r="W888" i="3"/>
  <c r="G2265" i="1"/>
  <c r="V1649" i="3"/>
  <c r="V2009" i="3"/>
  <c r="G2760" i="1"/>
  <c r="V687" i="3"/>
  <c r="G943" i="1"/>
  <c r="U2690" i="3"/>
  <c r="F3696" i="1"/>
  <c r="F2427" i="1"/>
  <c r="U1766" i="3"/>
  <c r="O2871" i="1"/>
  <c r="O3091" i="1"/>
  <c r="K3199" i="1"/>
  <c r="K3476" i="1"/>
  <c r="J671" i="1"/>
  <c r="Y490" i="3"/>
  <c r="J669" i="1"/>
  <c r="Y488" i="3"/>
  <c r="L2266" i="1"/>
  <c r="AA1650" i="3"/>
  <c r="L2704" i="1"/>
  <c r="I3256" i="1"/>
  <c r="X2370" i="3"/>
  <c r="AB207" i="3"/>
  <c r="M283" i="1"/>
  <c r="AB208" i="3"/>
  <c r="M284" i="1"/>
  <c r="AB850" i="3"/>
  <c r="M1166" i="1"/>
  <c r="X2728" i="3"/>
  <c r="I3749" i="1"/>
  <c r="AA849" i="3"/>
  <c r="L1165" i="1"/>
  <c r="P938" i="1"/>
  <c r="D945" i="1"/>
  <c r="S689" i="3"/>
  <c r="V1127" i="3"/>
  <c r="G1548" i="1"/>
  <c r="O2981" i="1"/>
  <c r="K1881" i="1"/>
  <c r="Z1370" i="3"/>
  <c r="J3638" i="1"/>
  <c r="M1492" i="1"/>
  <c r="AB1086" i="3"/>
  <c r="M561" i="1"/>
  <c r="AB410" i="3"/>
  <c r="M779" i="1"/>
  <c r="AB568" i="3"/>
  <c r="AB1210" i="3"/>
  <c r="M1661" i="1"/>
  <c r="AB1648" i="3"/>
  <c r="M2264" i="1"/>
  <c r="I2596" i="1"/>
  <c r="X1890" i="3"/>
  <c r="E1845" i="3"/>
  <c r="E124" i="4"/>
  <c r="E2537" i="1"/>
  <c r="T1846" i="3"/>
  <c r="AC1649" i="3"/>
  <c r="N2265" i="1"/>
  <c r="N365" i="3"/>
  <c r="N44" i="4"/>
  <c r="AC366" i="3"/>
  <c r="N502" i="1"/>
  <c r="N724" i="1"/>
  <c r="AC528" i="3"/>
  <c r="N3307" i="1"/>
  <c r="W647" i="3"/>
  <c r="H888" i="1"/>
  <c r="P166" i="3"/>
  <c r="H165" i="3"/>
  <c r="H204" i="3" s="1"/>
  <c r="H227" i="1"/>
  <c r="W166" i="3"/>
  <c r="W528" i="3"/>
  <c r="H724" i="1"/>
  <c r="G3365" i="1"/>
  <c r="V2449" i="3"/>
  <c r="V1726" i="3"/>
  <c r="G2372" i="1"/>
  <c r="F3582" i="1"/>
  <c r="U2606" i="3"/>
  <c r="AD1328" i="3"/>
  <c r="O1824" i="1"/>
  <c r="O2757" i="1"/>
  <c r="O3198" i="1"/>
  <c r="O2812" i="1"/>
  <c r="K1056" i="1"/>
  <c r="Z770" i="3"/>
  <c r="J3531" i="1"/>
  <c r="J3310" i="1"/>
  <c r="Y407" i="3"/>
  <c r="J558" i="1"/>
  <c r="J1165" i="1"/>
  <c r="Y849" i="3"/>
  <c r="Y206" i="3"/>
  <c r="J282" i="1"/>
  <c r="J286" i="1"/>
  <c r="Y210" i="3"/>
  <c r="AA1209" i="3"/>
  <c r="L1660" i="1"/>
  <c r="L2870" i="1"/>
  <c r="O1987" i="1"/>
  <c r="AD1446" i="3"/>
  <c r="D1125" i="3"/>
  <c r="P1126" i="3"/>
  <c r="D1547" i="1"/>
  <c r="P1547" i="1" s="1"/>
  <c r="S1126" i="3"/>
  <c r="P1540" i="1"/>
  <c r="X1650" i="3"/>
  <c r="I2266" i="1"/>
  <c r="X1206" i="3"/>
  <c r="I1657" i="1"/>
  <c r="I2375" i="1"/>
  <c r="X1729" i="3"/>
  <c r="M3473" i="1"/>
  <c r="AA366" i="3"/>
  <c r="L502" i="1"/>
  <c r="AT366" i="3"/>
  <c r="L365" i="3"/>
  <c r="L44" i="4"/>
  <c r="L504" i="1"/>
  <c r="AA368" i="3"/>
  <c r="X930" i="3"/>
  <c r="I1276" i="1"/>
  <c r="T250" i="3"/>
  <c r="E341" i="1"/>
  <c r="O341" i="1"/>
  <c r="AD250" i="3"/>
  <c r="L2595" i="1"/>
  <c r="AE133" i="4"/>
  <c r="S132" i="4"/>
  <c r="D1605" i="3"/>
  <c r="P1609" i="3"/>
  <c r="P2203" i="1"/>
  <c r="S1609" i="3"/>
  <c r="D2210" i="1"/>
  <c r="D3585" i="1"/>
  <c r="S2609" i="3"/>
  <c r="P3578" i="1"/>
  <c r="I2211" i="1"/>
  <c r="X1610" i="3"/>
  <c r="I1496" i="1"/>
  <c r="X1090" i="3"/>
  <c r="V2328" i="3"/>
  <c r="G3199" i="1"/>
  <c r="F3476" i="1"/>
  <c r="U2530" i="3"/>
  <c r="U847" i="3"/>
  <c r="F1163" i="1"/>
  <c r="F286" i="1"/>
  <c r="U210" i="3"/>
  <c r="O3253" i="1"/>
  <c r="AD570" i="3"/>
  <c r="O781" i="1"/>
  <c r="K835" i="1"/>
  <c r="Z609" i="3"/>
  <c r="K834" i="1"/>
  <c r="Z608" i="3"/>
  <c r="Y770" i="3"/>
  <c r="J1056" i="1"/>
  <c r="J1605" i="1"/>
  <c r="Y1169" i="3"/>
  <c r="L286" i="1"/>
  <c r="AA210" i="3"/>
  <c r="S170" i="3"/>
  <c r="D231" i="1"/>
  <c r="P224" i="1"/>
  <c r="N1439" i="1"/>
  <c r="AC1048" i="3"/>
  <c r="G1990" i="1"/>
  <c r="V1449" i="3"/>
  <c r="F2704" i="1"/>
  <c r="U1968" i="3"/>
  <c r="AD770" i="3"/>
  <c r="O1056" i="1"/>
  <c r="K1219" i="1"/>
  <c r="Z888" i="3"/>
  <c r="L3033" i="1"/>
  <c r="W1447" i="3"/>
  <c r="H1988" i="1"/>
  <c r="E121" i="1"/>
  <c r="T90" i="3"/>
  <c r="T1928" i="3"/>
  <c r="E2649" i="1"/>
  <c r="N3254" i="1"/>
  <c r="N3750" i="1"/>
  <c r="W2127" i="3"/>
  <c r="H2923" i="1"/>
  <c r="P366" i="3"/>
  <c r="H365" i="3"/>
  <c r="H44" i="4"/>
  <c r="H502" i="1"/>
  <c r="W366" i="3"/>
  <c r="U2567" i="3"/>
  <c r="F3528" i="1"/>
  <c r="O3474" i="1"/>
  <c r="AD450" i="3"/>
  <c r="O616" i="1"/>
  <c r="AD928" i="3"/>
  <c r="O1274" i="1"/>
  <c r="J944" i="1"/>
  <c r="Y688" i="3"/>
  <c r="J2317" i="1"/>
  <c r="Y1686" i="3"/>
  <c r="L3692" i="1"/>
  <c r="L891" i="1"/>
  <c r="AA650" i="3"/>
  <c r="L805" i="3"/>
  <c r="L844" i="3" s="1"/>
  <c r="AT806" i="3"/>
  <c r="L1107" i="1"/>
  <c r="AA806" i="3"/>
  <c r="U1490" i="3"/>
  <c r="F2046" i="1"/>
  <c r="AB1767" i="3"/>
  <c r="M2428" i="1"/>
  <c r="M2868" i="1"/>
  <c r="M2867" i="1"/>
  <c r="M1437" i="1"/>
  <c r="AB1046" i="3"/>
  <c r="W1529" i="3"/>
  <c r="H2100" i="1"/>
  <c r="E1384" i="1"/>
  <c r="T1008" i="3"/>
  <c r="E1551" i="1"/>
  <c r="T1130" i="3"/>
  <c r="T1890" i="3"/>
  <c r="E2596" i="1"/>
  <c r="N1162" i="1"/>
  <c r="AC846" i="3"/>
  <c r="N338" i="1"/>
  <c r="AC247" i="3"/>
  <c r="N2207" i="1"/>
  <c r="AC1606" i="3"/>
  <c r="K2046" i="1"/>
  <c r="Z1490" i="3"/>
  <c r="K2044" i="1"/>
  <c r="Z1488" i="3"/>
  <c r="W1649" i="3"/>
  <c r="H2265" i="1"/>
  <c r="W1648" i="3"/>
  <c r="H2264" i="1"/>
  <c r="W770" i="3"/>
  <c r="H1056" i="1"/>
  <c r="F1936" i="1"/>
  <c r="U1410" i="3"/>
  <c r="X2568" i="3"/>
  <c r="I3529" i="1"/>
  <c r="M887" i="1"/>
  <c r="AB646" i="3"/>
  <c r="AB970" i="3"/>
  <c r="M1331" i="1"/>
  <c r="M1880" i="1"/>
  <c r="AB1369" i="3"/>
  <c r="X1407" i="3"/>
  <c r="I1933" i="1"/>
  <c r="D2980" i="1"/>
  <c r="S2169" i="3"/>
  <c r="P2973" i="1"/>
  <c r="S530" i="3"/>
  <c r="D726" i="1"/>
  <c r="P726" i="1" s="1"/>
  <c r="P719" i="1"/>
  <c r="S1089" i="3"/>
  <c r="D1495" i="1"/>
  <c r="P1488" i="1"/>
  <c r="Z1450" i="3"/>
  <c r="K1991" i="1"/>
  <c r="N2046" i="1"/>
  <c r="AC1490" i="3"/>
  <c r="I1219" i="1"/>
  <c r="X888" i="3"/>
  <c r="T2210" i="3"/>
  <c r="E3036" i="1"/>
  <c r="E3254" i="1"/>
  <c r="T2368" i="3"/>
  <c r="N2373" i="1"/>
  <c r="AC1727" i="3"/>
  <c r="N3198" i="1"/>
  <c r="N3419" i="1"/>
  <c r="L2156" i="1"/>
  <c r="AA1570" i="3"/>
  <c r="H616" i="1"/>
  <c r="W450" i="3"/>
  <c r="W687" i="3"/>
  <c r="H943" i="1"/>
  <c r="W1047" i="3"/>
  <c r="H1438" i="1"/>
  <c r="W1769" i="3"/>
  <c r="H2430" i="1"/>
  <c r="G1768" i="1"/>
  <c r="V1287" i="3"/>
  <c r="G3311" i="1"/>
  <c r="V2410" i="3"/>
  <c r="V2527" i="3"/>
  <c r="G3473" i="1"/>
  <c r="F2321" i="1"/>
  <c r="U1690" i="3"/>
  <c r="U647" i="3"/>
  <c r="F888" i="1"/>
  <c r="P881" i="1"/>
  <c r="F645" i="3"/>
  <c r="P647" i="3"/>
  <c r="AD1169" i="3"/>
  <c r="O1605" i="1"/>
  <c r="AD1608" i="3"/>
  <c r="O2209" i="1"/>
  <c r="O2648" i="1"/>
  <c r="J3088" i="1"/>
  <c r="Y49" i="3"/>
  <c r="J65" i="1"/>
  <c r="J2593" i="1"/>
  <c r="L2373" i="1"/>
  <c r="AA1727" i="3"/>
  <c r="AA1367" i="3"/>
  <c r="L1878" i="1"/>
  <c r="L2538" i="1"/>
  <c r="L3197" i="1"/>
  <c r="L2325" i="3"/>
  <c r="L2364" i="3" s="1"/>
  <c r="AT2326" i="3"/>
  <c r="L2977" i="1"/>
  <c r="L2165" i="3"/>
  <c r="L2204" i="3" s="1"/>
  <c r="AT2166" i="3"/>
  <c r="L3639" i="1"/>
  <c r="AD1567" i="3"/>
  <c r="O2153" i="1"/>
  <c r="M1767" i="1"/>
  <c r="AB1286" i="3"/>
  <c r="D395" i="1"/>
  <c r="P388" i="1"/>
  <c r="D3198" i="1"/>
  <c r="S2327" i="3"/>
  <c r="X727" i="3"/>
  <c r="I998" i="1"/>
  <c r="M3146" i="1"/>
  <c r="M3365" i="1"/>
  <c r="L685" i="3"/>
  <c r="L724" i="3" s="1"/>
  <c r="AT686" i="3"/>
  <c r="L942" i="1"/>
  <c r="AA686" i="3"/>
  <c r="N2152" i="1"/>
  <c r="AC1566" i="3"/>
  <c r="T2329" i="3"/>
  <c r="E3200" i="1"/>
  <c r="T2407" i="3"/>
  <c r="E3308" i="1"/>
  <c r="Z569" i="3"/>
  <c r="K780" i="1"/>
  <c r="X650" i="3"/>
  <c r="I891" i="1"/>
  <c r="M2375" i="1"/>
  <c r="AB1729" i="3"/>
  <c r="D1825" i="1"/>
  <c r="S1329" i="3"/>
  <c r="P1818" i="1"/>
  <c r="X1847" i="3"/>
  <c r="I2538" i="1"/>
  <c r="X1368" i="3"/>
  <c r="I1879" i="1"/>
  <c r="I2705" i="1"/>
  <c r="X1969" i="3"/>
  <c r="X769" i="3"/>
  <c r="I1055" i="1"/>
  <c r="G125" i="3"/>
  <c r="G4" i="4"/>
  <c r="G4" i="3"/>
  <c r="V126" i="3"/>
  <c r="G172" i="1"/>
  <c r="V128" i="3"/>
  <c r="G174" i="1"/>
  <c r="G6" i="3"/>
  <c r="G6" i="4"/>
  <c r="AD87" i="3"/>
  <c r="O118" i="1"/>
  <c r="Z89" i="3"/>
  <c r="K120" i="1"/>
  <c r="Z87" i="3"/>
  <c r="K118" i="1"/>
  <c r="J2815" i="1"/>
  <c r="J781" i="1"/>
  <c r="Y570" i="3"/>
  <c r="L3751" i="1"/>
  <c r="L1493" i="1"/>
  <c r="AA1087" i="3"/>
  <c r="X1246" i="3"/>
  <c r="I1712" i="1"/>
  <c r="I1245" i="3"/>
  <c r="I84" i="4"/>
  <c r="D1275" i="1"/>
  <c r="S929" i="3"/>
  <c r="P1268" i="1"/>
  <c r="S810" i="3"/>
  <c r="D1111" i="1"/>
  <c r="P1104" i="1"/>
  <c r="S2090" i="3"/>
  <c r="D2871" i="1"/>
  <c r="P2871" i="1" s="1"/>
  <c r="P2864" i="1"/>
  <c r="E2980" i="1"/>
  <c r="T2169" i="3"/>
  <c r="E2209" i="1"/>
  <c r="T1608" i="3"/>
  <c r="N2321" i="1"/>
  <c r="AC1690" i="3"/>
  <c r="N561" i="1"/>
  <c r="AC410" i="3"/>
  <c r="AA1448" i="3"/>
  <c r="L1989" i="1"/>
  <c r="H1661" i="1"/>
  <c r="W1210" i="3"/>
  <c r="H1824" i="1"/>
  <c r="W1328" i="3"/>
  <c r="V2006" i="3"/>
  <c r="G2757" i="1"/>
  <c r="F723" i="1"/>
  <c r="U527" i="3"/>
  <c r="O3417" i="1"/>
  <c r="O1494" i="1"/>
  <c r="AD1088" i="3"/>
  <c r="AD489" i="3"/>
  <c r="O670" i="1"/>
  <c r="O2869" i="1"/>
  <c r="O3365" i="1"/>
  <c r="Z1008" i="3"/>
  <c r="K1384" i="1"/>
  <c r="K503" i="1"/>
  <c r="Z367" i="3"/>
  <c r="K2317" i="1"/>
  <c r="Z1686" i="3"/>
  <c r="Y808" i="3"/>
  <c r="J1109" i="1"/>
  <c r="X1487" i="3"/>
  <c r="I2043" i="1"/>
  <c r="X2366" i="3"/>
  <c r="I3252" i="1"/>
  <c r="X2606" i="3"/>
  <c r="I3582" i="1"/>
  <c r="P2606" i="3"/>
  <c r="I2605" i="3"/>
  <c r="M286" i="1"/>
  <c r="AB210" i="3"/>
  <c r="M944" i="1"/>
  <c r="AB688" i="3"/>
  <c r="M1824" i="1"/>
  <c r="AB1328" i="3"/>
  <c r="M2596" i="1"/>
  <c r="K3527" i="1"/>
  <c r="I3695" i="1"/>
  <c r="X2689" i="3"/>
  <c r="H1878" i="1"/>
  <c r="W1367" i="3"/>
  <c r="G1550" i="1"/>
  <c r="V1129" i="3"/>
  <c r="O6" i="4"/>
  <c r="O6" i="3"/>
  <c r="O64" i="1"/>
  <c r="AD48" i="3"/>
  <c r="J2705" i="1"/>
  <c r="L2814" i="1"/>
  <c r="AB1089" i="3"/>
  <c r="M1495" i="1"/>
  <c r="N997" i="1"/>
  <c r="AC726" i="3"/>
  <c r="N3473" i="1"/>
  <c r="N667" i="1"/>
  <c r="AC486" i="3"/>
  <c r="N3143" i="1"/>
  <c r="AA1526" i="3"/>
  <c r="L2097" i="1"/>
  <c r="L1525" i="3"/>
  <c r="L1564" i="3" s="1"/>
  <c r="AT1526" i="3"/>
  <c r="L2098" i="1"/>
  <c r="AA1527" i="3"/>
  <c r="G2868" i="1"/>
  <c r="V2087" i="3"/>
  <c r="G3089" i="1"/>
  <c r="V2248" i="3"/>
  <c r="F3256" i="1"/>
  <c r="U2370" i="3"/>
  <c r="F3366" i="1"/>
  <c r="U2450" i="3"/>
  <c r="O944" i="1"/>
  <c r="AD688" i="3"/>
  <c r="O3311" i="1"/>
  <c r="L65" i="1"/>
  <c r="AA49" i="3"/>
  <c r="L7" i="4"/>
  <c r="L7" i="3"/>
  <c r="AA406" i="3"/>
  <c r="L557" i="1"/>
  <c r="J2046" i="1"/>
  <c r="Y1490" i="3"/>
  <c r="M2540" i="1"/>
  <c r="T570" i="3"/>
  <c r="E781" i="1"/>
  <c r="T2010" i="3"/>
  <c r="E2761" i="1"/>
  <c r="P2368" i="1"/>
  <c r="E2375" i="1"/>
  <c r="T1729" i="3"/>
  <c r="E1492" i="1"/>
  <c r="T1086" i="3"/>
  <c r="N2980" i="1"/>
  <c r="AC208" i="3"/>
  <c r="N284" i="1"/>
  <c r="W2686" i="3"/>
  <c r="H3692" i="1"/>
  <c r="I669" i="1"/>
  <c r="X488" i="3"/>
  <c r="T527" i="3"/>
  <c r="E723" i="1"/>
  <c r="E1329" i="1"/>
  <c r="T968" i="3"/>
  <c r="T926" i="3"/>
  <c r="E1272" i="1"/>
  <c r="T2489" i="3"/>
  <c r="E3420" i="1"/>
  <c r="N3475" i="1"/>
  <c r="AC488" i="3"/>
  <c r="N669" i="1"/>
  <c r="N3362" i="1"/>
  <c r="W569" i="3"/>
  <c r="H780" i="1"/>
  <c r="W1166" i="3"/>
  <c r="H1602" i="1"/>
  <c r="G1272" i="1"/>
  <c r="V926" i="3"/>
  <c r="G3142" i="1"/>
  <c r="V2286" i="3"/>
  <c r="G2871" i="1"/>
  <c r="V2090" i="3"/>
  <c r="V2250" i="3"/>
  <c r="G3091" i="1"/>
  <c r="U1367" i="3"/>
  <c r="U1365" i="3" s="1"/>
  <c r="F1878" i="1"/>
  <c r="F3252" i="1"/>
  <c r="U2366" i="3"/>
  <c r="F3363" i="1"/>
  <c r="U2447" i="3"/>
  <c r="F3036" i="1"/>
  <c r="U2210" i="3"/>
  <c r="O2592" i="1"/>
  <c r="O726" i="1"/>
  <c r="AD530" i="3"/>
  <c r="O3308" i="1"/>
  <c r="K1493" i="1"/>
  <c r="Z1087" i="3"/>
  <c r="K1495" i="1"/>
  <c r="Z1089" i="3"/>
  <c r="K1603" i="1"/>
  <c r="Z1167" i="3"/>
  <c r="J4" i="4"/>
  <c r="J85" i="3"/>
  <c r="J124" i="3" s="1"/>
  <c r="Y86" i="3"/>
  <c r="J117" i="1"/>
  <c r="J119" i="1"/>
  <c r="Y88" i="3"/>
  <c r="AA48" i="3"/>
  <c r="L64" i="1"/>
  <c r="L6" i="3"/>
  <c r="L6" i="4"/>
  <c r="L560" i="1"/>
  <c r="AA409" i="3"/>
  <c r="AA570" i="3"/>
  <c r="L781" i="1"/>
  <c r="Y1486" i="3"/>
  <c r="J2042" i="1"/>
  <c r="M2321" i="1"/>
  <c r="AB1690" i="3"/>
  <c r="M612" i="1"/>
  <c r="AB446" i="3"/>
  <c r="H1933" i="1"/>
  <c r="W1407" i="3"/>
  <c r="T2447" i="3"/>
  <c r="E3363" i="1"/>
  <c r="E3364" i="1"/>
  <c r="T2448" i="3"/>
  <c r="E2757" i="1"/>
  <c r="T2006" i="3"/>
  <c r="E84" i="4"/>
  <c r="E1725" i="3"/>
  <c r="E2372" i="1"/>
  <c r="T1726" i="3"/>
  <c r="AC166" i="3"/>
  <c r="N227" i="1"/>
  <c r="N2761" i="1"/>
  <c r="N2978" i="1"/>
  <c r="N3087" i="1"/>
  <c r="H2594" i="1"/>
  <c r="W1888" i="3"/>
  <c r="I670" i="1"/>
  <c r="X489" i="3"/>
  <c r="M64" i="1"/>
  <c r="AB48" i="3"/>
  <c r="M6" i="4"/>
  <c r="M6" i="3"/>
  <c r="M1221" i="1"/>
  <c r="AB890" i="3"/>
  <c r="AB1206" i="3"/>
  <c r="M1657" i="1"/>
  <c r="D1444" i="3"/>
  <c r="S1407" i="3"/>
  <c r="D1933" i="1"/>
  <c r="P1926" i="1"/>
  <c r="S1370" i="3"/>
  <c r="D1881" i="1"/>
  <c r="P1874" i="1"/>
  <c r="D2245" i="3"/>
  <c r="P2246" i="3"/>
  <c r="D3087" i="1"/>
  <c r="P3087" i="1" s="1"/>
  <c r="S2246" i="3"/>
  <c r="P3080" i="1"/>
  <c r="S2567" i="3"/>
  <c r="D3528" i="1"/>
  <c r="P3521" i="1"/>
  <c r="K2155" i="1"/>
  <c r="Z1569" i="3"/>
  <c r="AC1448" i="3"/>
  <c r="N1989" i="1"/>
  <c r="E3090" i="1"/>
  <c r="T2249" i="3"/>
  <c r="AC529" i="3"/>
  <c r="N725" i="1"/>
  <c r="N3311" i="1"/>
  <c r="W650" i="3"/>
  <c r="H891" i="1"/>
  <c r="V2610" i="3"/>
  <c r="G3586" i="1"/>
  <c r="F671" i="1"/>
  <c r="U490" i="3"/>
  <c r="U2607" i="3"/>
  <c r="F3583" i="1"/>
  <c r="O124" i="4"/>
  <c r="O1845" i="3"/>
  <c r="O2537" i="1"/>
  <c r="O2815" i="1"/>
  <c r="O3033" i="1"/>
  <c r="K1330" i="1"/>
  <c r="Z969" i="3"/>
  <c r="Z649" i="3"/>
  <c r="K890" i="1"/>
  <c r="Y406" i="3"/>
  <c r="J557" i="1"/>
  <c r="AA1606" i="3"/>
  <c r="L2207" i="1"/>
  <c r="L2651" i="1"/>
  <c r="L3311" i="1"/>
  <c r="S1488" i="3"/>
  <c r="D2044" i="1"/>
  <c r="P2037" i="1"/>
  <c r="D1925" i="3"/>
  <c r="P1926" i="3"/>
  <c r="S1926" i="3"/>
  <c r="D2647" i="1"/>
  <c r="P2647" i="1" s="1"/>
  <c r="P2640" i="1"/>
  <c r="S130" i="3"/>
  <c r="D176" i="1"/>
  <c r="P176" i="1" s="1"/>
  <c r="P169" i="1"/>
  <c r="I558" i="1"/>
  <c r="X407" i="3"/>
  <c r="X1687" i="3"/>
  <c r="I2318" i="1"/>
  <c r="I2372" i="1"/>
  <c r="X1726" i="3"/>
  <c r="M3253" i="1"/>
  <c r="M3254" i="1"/>
  <c r="L3584" i="1"/>
  <c r="T2530" i="3"/>
  <c r="E3476" i="1"/>
  <c r="N1877" i="1"/>
  <c r="AC1366" i="3"/>
  <c r="N1327" i="1"/>
  <c r="AC966" i="3"/>
  <c r="U170" i="3"/>
  <c r="F231" i="1"/>
  <c r="AD249" i="3"/>
  <c r="O340" i="1"/>
  <c r="O3641" i="1"/>
  <c r="J1331" i="1"/>
  <c r="Y970" i="3"/>
  <c r="Y1368" i="3"/>
  <c r="J1879" i="1"/>
  <c r="M1052" i="1"/>
  <c r="AB766" i="3"/>
  <c r="AB769" i="3"/>
  <c r="M1055" i="1"/>
  <c r="M1602" i="1"/>
  <c r="AB1166" i="3"/>
  <c r="AB1486" i="3"/>
  <c r="M2042" i="1"/>
  <c r="D405" i="3"/>
  <c r="P406" i="3"/>
  <c r="D44" i="4"/>
  <c r="S406" i="3"/>
  <c r="D557" i="1"/>
  <c r="P550" i="1"/>
  <c r="D1605" i="1"/>
  <c r="S1169" i="3"/>
  <c r="P1598" i="1"/>
  <c r="D245" i="3"/>
  <c r="P247" i="3"/>
  <c r="S247" i="3"/>
  <c r="D338" i="1"/>
  <c r="P331" i="1"/>
  <c r="S1608" i="3"/>
  <c r="D2209" i="1"/>
  <c r="P2202" i="1"/>
  <c r="D3586" i="1"/>
  <c r="S2610" i="3"/>
  <c r="P3579" i="1"/>
  <c r="X1609" i="3"/>
  <c r="I2210" i="1"/>
  <c r="X166" i="3"/>
  <c r="I227" i="1"/>
  <c r="V247" i="3"/>
  <c r="G338" i="1"/>
  <c r="V1170" i="3"/>
  <c r="G1606" i="1"/>
  <c r="U1888" i="3"/>
  <c r="F2594" i="1"/>
  <c r="AD970" i="3"/>
  <c r="O1331" i="1"/>
  <c r="J2263" i="1"/>
  <c r="Y1647" i="3"/>
  <c r="D998" i="1"/>
  <c r="P991" i="1"/>
  <c r="S727" i="3"/>
  <c r="S726" i="3"/>
  <c r="D997" i="1"/>
  <c r="P990" i="1"/>
  <c r="P726" i="3"/>
  <c r="D725" i="3"/>
  <c r="J3472" i="1"/>
  <c r="L1549" i="1"/>
  <c r="AA1128" i="3"/>
  <c r="T1927" i="3"/>
  <c r="E2648" i="1"/>
  <c r="E3695" i="1"/>
  <c r="T2689" i="3"/>
  <c r="E3693" i="1"/>
  <c r="T2687" i="3"/>
  <c r="N3032" i="1"/>
  <c r="H3475" i="1"/>
  <c r="W2529" i="3"/>
  <c r="H3473" i="1"/>
  <c r="W2527" i="3"/>
  <c r="V2686" i="3"/>
  <c r="G3692" i="1"/>
  <c r="G2207" i="1"/>
  <c r="V1606" i="3"/>
  <c r="G1111" i="1"/>
  <c r="V810" i="3"/>
  <c r="F1493" i="1"/>
  <c r="U1087" i="3"/>
  <c r="F1604" i="1"/>
  <c r="U1168" i="3"/>
  <c r="O3472" i="1"/>
  <c r="K1437" i="1"/>
  <c r="Z1046" i="3"/>
  <c r="K1166" i="1"/>
  <c r="Z850" i="3"/>
  <c r="K1165" i="1"/>
  <c r="Z849" i="3"/>
  <c r="Y686" i="3"/>
  <c r="J942" i="1"/>
  <c r="Y888" i="3"/>
  <c r="J1219" i="1"/>
  <c r="L669" i="1"/>
  <c r="AA488" i="3"/>
  <c r="L1327" i="1"/>
  <c r="AA966" i="3"/>
  <c r="E1933" i="1"/>
  <c r="T1407" i="3"/>
  <c r="M3091" i="1"/>
  <c r="M117" i="1"/>
  <c r="AB86" i="3"/>
  <c r="E1385" i="1"/>
  <c r="T1009" i="3"/>
  <c r="T889" i="3"/>
  <c r="E1220" i="1"/>
  <c r="T1888" i="3"/>
  <c r="E2594" i="1"/>
  <c r="N2868" i="1"/>
  <c r="AC770" i="3"/>
  <c r="N1056" i="1"/>
  <c r="N1826" i="1"/>
  <c r="AC1330" i="3"/>
  <c r="H1055" i="1"/>
  <c r="W769" i="3"/>
  <c r="X368" i="3"/>
  <c r="I504" i="1"/>
  <c r="M230" i="1"/>
  <c r="AB169" i="3"/>
  <c r="AB649" i="3"/>
  <c r="M890" i="1"/>
  <c r="M667" i="1"/>
  <c r="AB486" i="3"/>
  <c r="M175" i="1"/>
  <c r="AB129" i="3"/>
  <c r="S1250" i="3"/>
  <c r="D1716" i="1"/>
  <c r="D2979" i="1"/>
  <c r="S2168" i="3"/>
  <c r="P2972" i="1"/>
  <c r="Z1448" i="3"/>
  <c r="K1989" i="1"/>
  <c r="E3033" i="1"/>
  <c r="T2207" i="3"/>
  <c r="N3529" i="1"/>
  <c r="N3201" i="1"/>
  <c r="V1090" i="3"/>
  <c r="G1496" i="1"/>
  <c r="V2128" i="3"/>
  <c r="G2924" i="1"/>
  <c r="U407" i="3"/>
  <c r="F558" i="1"/>
  <c r="F780" i="1"/>
  <c r="U569" i="3"/>
  <c r="O2427" i="1"/>
  <c r="AD1766" i="3"/>
  <c r="Z446" i="3"/>
  <c r="K612" i="1"/>
  <c r="K3419" i="1"/>
  <c r="J3091" i="1"/>
  <c r="J45" i="3"/>
  <c r="Y46" i="3"/>
  <c r="J62" i="1"/>
  <c r="Y1730" i="3"/>
  <c r="J2376" i="1"/>
  <c r="J337" i="1"/>
  <c r="Y246" i="3"/>
  <c r="L2978" i="1"/>
  <c r="L3417" i="1"/>
  <c r="I1991" i="1"/>
  <c r="X1450" i="3"/>
  <c r="D1988" i="1"/>
  <c r="S1447" i="3"/>
  <c r="P1981" i="1"/>
  <c r="D392" i="1"/>
  <c r="P392" i="1" s="1"/>
  <c r="P385" i="1"/>
  <c r="D324" i="3"/>
  <c r="S886" i="3"/>
  <c r="D1217" i="1"/>
  <c r="P1210" i="1"/>
  <c r="D885" i="3"/>
  <c r="P886" i="3"/>
  <c r="I283" i="1"/>
  <c r="X207" i="3"/>
  <c r="M3142" i="1"/>
  <c r="M3366" i="1"/>
  <c r="D2706" i="1"/>
  <c r="S1970" i="3"/>
  <c r="P2699" i="1"/>
  <c r="E3197" i="1"/>
  <c r="T2326" i="3"/>
  <c r="L2046" i="1"/>
  <c r="AA1490" i="3"/>
  <c r="V1047" i="3"/>
  <c r="G1438" i="1"/>
  <c r="U927" i="3"/>
  <c r="F1273" i="1"/>
  <c r="K3144" i="1"/>
  <c r="X648" i="3"/>
  <c r="I889" i="1"/>
  <c r="T606" i="3"/>
  <c r="E832" i="1"/>
  <c r="P2421" i="1"/>
  <c r="D2428" i="1"/>
  <c r="S1767" i="3"/>
  <c r="S92" i="4"/>
  <c r="I2761" i="1"/>
  <c r="X2010" i="3"/>
  <c r="V169" i="3"/>
  <c r="G230" i="1"/>
  <c r="F942" i="1"/>
  <c r="U686" i="3"/>
  <c r="O2318" i="1"/>
  <c r="AD1687" i="3"/>
  <c r="O117" i="1"/>
  <c r="AD86" i="3"/>
  <c r="AD1126" i="3"/>
  <c r="O1547" i="1"/>
  <c r="O2264" i="1"/>
  <c r="AD1648" i="3"/>
  <c r="Y1089" i="3"/>
  <c r="J1495" i="1"/>
  <c r="Y450" i="3"/>
  <c r="J616" i="1"/>
  <c r="E2153" i="1"/>
  <c r="T1567" i="3"/>
  <c r="D3813" i="1"/>
  <c r="D3818" i="1" s="1"/>
  <c r="R3810" i="1"/>
  <c r="D447" i="1"/>
  <c r="P447" i="1" s="1"/>
  <c r="P440" i="1"/>
  <c r="P326" i="3"/>
  <c r="D325" i="3"/>
  <c r="D449" i="1"/>
  <c r="P442" i="1"/>
  <c r="N2101" i="1"/>
  <c r="AC1530" i="3"/>
  <c r="I3639" i="1"/>
  <c r="X2648" i="3"/>
  <c r="I2428" i="1"/>
  <c r="X1767" i="3"/>
  <c r="E283" i="1"/>
  <c r="T207" i="3"/>
  <c r="P276" i="1"/>
  <c r="E205" i="3"/>
  <c r="P207" i="3"/>
  <c r="E3638" i="1"/>
  <c r="T2647" i="3"/>
  <c r="T2168" i="3"/>
  <c r="E2979" i="1"/>
  <c r="T1606" i="3"/>
  <c r="E2207" i="1"/>
  <c r="N1219" i="1"/>
  <c r="AC888" i="3"/>
  <c r="H1107" i="1"/>
  <c r="W806" i="3"/>
  <c r="V1487" i="3"/>
  <c r="G2043" i="1"/>
  <c r="V450" i="3"/>
  <c r="G616" i="1"/>
  <c r="O1496" i="1"/>
  <c r="AD1090" i="3"/>
  <c r="O3363" i="1"/>
  <c r="Z806" i="3"/>
  <c r="K1107" i="1"/>
  <c r="Z807" i="3"/>
  <c r="K1108" i="1"/>
  <c r="Z249" i="3"/>
  <c r="K340" i="1"/>
  <c r="K3474" i="1"/>
  <c r="J1551" i="1"/>
  <c r="Y1130" i="3"/>
  <c r="Y1127" i="3"/>
  <c r="J1548" i="1"/>
  <c r="J1111" i="1"/>
  <c r="Y810" i="3"/>
  <c r="J2759" i="1"/>
  <c r="L1439" i="1"/>
  <c r="AA1048" i="3"/>
  <c r="X2248" i="3"/>
  <c r="I3089" i="1"/>
  <c r="I1547" i="1"/>
  <c r="X1126" i="3"/>
  <c r="I3584" i="1"/>
  <c r="X2608" i="3"/>
  <c r="AB527" i="3"/>
  <c r="M723" i="1"/>
  <c r="I3750" i="1"/>
  <c r="X2729" i="3"/>
  <c r="M3032" i="1"/>
  <c r="M2209" i="1"/>
  <c r="AB1608" i="3"/>
  <c r="I3692" i="1"/>
  <c r="X2686" i="3"/>
  <c r="AD177" i="4"/>
  <c r="AD12" i="4"/>
  <c r="K1880" i="1"/>
  <c r="Z1369" i="3"/>
  <c r="J3639" i="1"/>
  <c r="X2488" i="3"/>
  <c r="I3419" i="1"/>
  <c r="X567" i="3"/>
  <c r="I778" i="1"/>
  <c r="D925" i="3"/>
  <c r="P926" i="3"/>
  <c r="S926" i="3"/>
  <c r="D1272" i="1"/>
  <c r="P1265" i="1"/>
  <c r="X447" i="3"/>
  <c r="I613" i="1"/>
  <c r="I2431" i="1"/>
  <c r="X1770" i="3"/>
  <c r="E286" i="1"/>
  <c r="T210" i="3"/>
  <c r="P279" i="1"/>
  <c r="T1967" i="3"/>
  <c r="E2703" i="1"/>
  <c r="E2705" i="1"/>
  <c r="T1969" i="3"/>
  <c r="E3143" i="1"/>
  <c r="T2287" i="3"/>
  <c r="E2981" i="1"/>
  <c r="T2170" i="3"/>
  <c r="AC1169" i="3"/>
  <c r="N1605" i="1"/>
  <c r="AC1688" i="3"/>
  <c r="N2319" i="1"/>
  <c r="N2540" i="1"/>
  <c r="AT1446" i="3"/>
  <c r="L1445" i="3"/>
  <c r="L1484" i="3" s="1"/>
  <c r="L1987" i="1"/>
  <c r="AA1446" i="3"/>
  <c r="W1209" i="3"/>
  <c r="H1660" i="1"/>
  <c r="G2046" i="1"/>
  <c r="V1490" i="3"/>
  <c r="V770" i="3"/>
  <c r="G1056" i="1"/>
  <c r="F726" i="1"/>
  <c r="U530" i="3"/>
  <c r="U1328" i="3"/>
  <c r="F1824" i="1"/>
  <c r="U609" i="3"/>
  <c r="F835" i="1"/>
  <c r="F3091" i="1"/>
  <c r="U2250" i="3"/>
  <c r="F2430" i="1"/>
  <c r="U1769" i="3"/>
  <c r="O669" i="1"/>
  <c r="AD488" i="3"/>
  <c r="O2867" i="1"/>
  <c r="AA888" i="3"/>
  <c r="L1219" i="1"/>
  <c r="L2706" i="1"/>
  <c r="L2702" i="1"/>
  <c r="L3363" i="1"/>
  <c r="O2043" i="1"/>
  <c r="AD1487" i="3"/>
  <c r="I2044" i="1"/>
  <c r="X1488" i="3"/>
  <c r="I3255" i="1"/>
  <c r="X2369" i="3"/>
  <c r="I1548" i="1"/>
  <c r="X1127" i="3"/>
  <c r="M505" i="1"/>
  <c r="AB369" i="3"/>
  <c r="M945" i="1"/>
  <c r="AB689" i="3"/>
  <c r="AB1007" i="3"/>
  <c r="M1383" i="1"/>
  <c r="M1825" i="1"/>
  <c r="AB1329" i="3"/>
  <c r="X48" i="3"/>
  <c r="I64" i="1"/>
  <c r="I6" i="3"/>
  <c r="I6" i="4"/>
  <c r="P48" i="3"/>
  <c r="M3033" i="1"/>
  <c r="K3530" i="1"/>
  <c r="AA850" i="3"/>
  <c r="L1166" i="1"/>
  <c r="D943" i="1"/>
  <c r="P936" i="1"/>
  <c r="S687" i="3"/>
  <c r="H1880" i="1"/>
  <c r="W1369" i="3"/>
  <c r="G1551" i="1"/>
  <c r="V1130" i="3"/>
  <c r="U2649" i="3"/>
  <c r="F3640" i="1"/>
  <c r="U2648" i="3"/>
  <c r="F3639" i="1"/>
  <c r="O7" i="4"/>
  <c r="O171" i="4" s="1"/>
  <c r="O7" i="3"/>
  <c r="AD49" i="3"/>
  <c r="O65" i="1"/>
  <c r="L2813" i="1"/>
  <c r="I3420" i="1"/>
  <c r="X2489" i="3"/>
  <c r="AB1088" i="3"/>
  <c r="M1494" i="1"/>
  <c r="P1672" i="1" l="1"/>
  <c r="J1709" i="1"/>
  <c r="J1250" i="3"/>
  <c r="P1250" i="3" s="1"/>
  <c r="J1249" i="3"/>
  <c r="P1249" i="3" s="1"/>
  <c r="J1708" i="1"/>
  <c r="J1705" i="1"/>
  <c r="J1246" i="3"/>
  <c r="P1668" i="1"/>
  <c r="W2685" i="3"/>
  <c r="J1247" i="3"/>
  <c r="P1247" i="3" s="1"/>
  <c r="J1706" i="1"/>
  <c r="X2077" i="1"/>
  <c r="P2077" i="1"/>
  <c r="X1692" i="1"/>
  <c r="P1692" i="1"/>
  <c r="J1707" i="1"/>
  <c r="J1248" i="3"/>
  <c r="P1248" i="3" s="1"/>
  <c r="J2090" i="1"/>
  <c r="P2053" i="1"/>
  <c r="J1526" i="3"/>
  <c r="J1528" i="3"/>
  <c r="P1528" i="3" s="1"/>
  <c r="J2092" i="1"/>
  <c r="X885" i="3"/>
  <c r="Y1534" i="3"/>
  <c r="AE1535" i="3"/>
  <c r="AE1534" i="3" s="1"/>
  <c r="J1530" i="3"/>
  <c r="P1530" i="3" s="1"/>
  <c r="J2094" i="1"/>
  <c r="P2057" i="1"/>
  <c r="J2093" i="1"/>
  <c r="J1529" i="3"/>
  <c r="P1529" i="3" s="1"/>
  <c r="AE1255" i="3"/>
  <c r="Y1254" i="3"/>
  <c r="AE1254" i="3" s="1"/>
  <c r="J1527" i="3"/>
  <c r="P1527" i="3" s="1"/>
  <c r="J2091" i="1"/>
  <c r="E171" i="4"/>
  <c r="O170" i="4"/>
  <c r="S1405" i="3"/>
  <c r="L170" i="4"/>
  <c r="E172" i="4"/>
  <c r="AB1245" i="3"/>
  <c r="T165" i="3"/>
  <c r="AD925" i="3"/>
  <c r="AA1125" i="3"/>
  <c r="P781" i="1"/>
  <c r="AD685" i="3"/>
  <c r="V1925" i="3"/>
  <c r="U1965" i="3"/>
  <c r="AC1045" i="3"/>
  <c r="I169" i="4"/>
  <c r="H169" i="4"/>
  <c r="K172" i="4"/>
  <c r="U176" i="4"/>
  <c r="H170" i="4"/>
  <c r="O172" i="4"/>
  <c r="L169" i="4"/>
  <c r="AE52" i="4"/>
  <c r="E169" i="4"/>
  <c r="F170" i="4"/>
  <c r="T176" i="4"/>
  <c r="M170" i="4"/>
  <c r="L171" i="4"/>
  <c r="M172" i="4"/>
  <c r="G171" i="4"/>
  <c r="F172" i="4"/>
  <c r="N172" i="4"/>
  <c r="G172" i="4"/>
  <c r="N170" i="4"/>
  <c r="P227" i="1"/>
  <c r="AD176" i="4"/>
  <c r="Z1045" i="3"/>
  <c r="I172" i="4"/>
  <c r="I170" i="4"/>
  <c r="I171" i="4"/>
  <c r="X176" i="4"/>
  <c r="AA45" i="3"/>
  <c r="P3142" i="1"/>
  <c r="AE1129" i="3"/>
  <c r="AD1325" i="3"/>
  <c r="AB1645" i="3"/>
  <c r="W1085" i="3"/>
  <c r="H171" i="4"/>
  <c r="W1885" i="3"/>
  <c r="AA885" i="3"/>
  <c r="P3146" i="1"/>
  <c r="K170" i="4"/>
  <c r="Z176" i="4"/>
  <c r="X2245" i="3"/>
  <c r="X2645" i="3"/>
  <c r="U1165" i="3"/>
  <c r="K171" i="4"/>
  <c r="L172" i="4"/>
  <c r="U845" i="3"/>
  <c r="P3307" i="1"/>
  <c r="P1437" i="1"/>
  <c r="AC1445" i="3"/>
  <c r="P282" i="1"/>
  <c r="U1125" i="3"/>
  <c r="AC1685" i="3"/>
  <c r="O43" i="4"/>
  <c r="O82" i="4" s="1"/>
  <c r="F171" i="4"/>
  <c r="P2372" i="1"/>
  <c r="AB1085" i="3"/>
  <c r="T1405" i="3"/>
  <c r="AA485" i="3"/>
  <c r="X645" i="3"/>
  <c r="AD1605" i="3"/>
  <c r="V2565" i="3"/>
  <c r="AC1125" i="3"/>
  <c r="X2045" i="3"/>
  <c r="AD165" i="3"/>
  <c r="K3" i="3"/>
  <c r="K42" i="3" s="1"/>
  <c r="U2725" i="3"/>
  <c r="U2645" i="3"/>
  <c r="V125" i="3"/>
  <c r="W1645" i="3"/>
  <c r="T1925" i="3"/>
  <c r="X1925" i="3"/>
  <c r="X685" i="3"/>
  <c r="AA1725" i="3"/>
  <c r="V2125" i="3"/>
  <c r="AD525" i="3"/>
  <c r="T685" i="3"/>
  <c r="AD45" i="3"/>
  <c r="AB685" i="3"/>
  <c r="T1605" i="3"/>
  <c r="P1111" i="1"/>
  <c r="P2211" i="1"/>
  <c r="W1445" i="3"/>
  <c r="AD965" i="3"/>
  <c r="P1444" i="3"/>
  <c r="P604" i="3"/>
  <c r="AE132" i="4"/>
  <c r="AE139" i="4" s="1"/>
  <c r="AE170" i="3"/>
  <c r="AE2609" i="3"/>
  <c r="AE2607" i="3"/>
  <c r="AE1447" i="3"/>
  <c r="P127" i="4"/>
  <c r="P565" i="3"/>
  <c r="AE1410" i="3"/>
  <c r="P324" i="3"/>
  <c r="Y1485" i="3"/>
  <c r="P48" i="4"/>
  <c r="AE130" i="3"/>
  <c r="AE12" i="3"/>
  <c r="P1405" i="3"/>
  <c r="P1162" i="1"/>
  <c r="P1881" i="1"/>
  <c r="Y485" i="3"/>
  <c r="P128" i="4"/>
  <c r="P46" i="4"/>
  <c r="AE1970" i="3"/>
  <c r="Z205" i="3"/>
  <c r="G169" i="4"/>
  <c r="AC205" i="3"/>
  <c r="AD765" i="3"/>
  <c r="O169" i="4"/>
  <c r="W176" i="4"/>
  <c r="T2365" i="3"/>
  <c r="AD1645" i="3"/>
  <c r="Z1525" i="3"/>
  <c r="Z925" i="3"/>
  <c r="W2645" i="3"/>
  <c r="P3362" i="1"/>
  <c r="E170" i="4"/>
  <c r="U485" i="3"/>
  <c r="M169" i="4"/>
  <c r="AA365" i="3"/>
  <c r="U2045" i="3"/>
  <c r="AE48" i="3"/>
  <c r="U1325" i="3"/>
  <c r="AE210" i="3"/>
  <c r="AE926" i="3"/>
  <c r="AC485" i="3"/>
  <c r="AE87" i="3"/>
  <c r="X1365" i="3"/>
  <c r="AB1285" i="3"/>
  <c r="AE1169" i="3"/>
  <c r="AB1325" i="3"/>
  <c r="Z1685" i="3"/>
  <c r="AD1085" i="3"/>
  <c r="AE2090" i="3"/>
  <c r="AE1407" i="3"/>
  <c r="V2325" i="3"/>
  <c r="AE450" i="3"/>
  <c r="AE1649" i="3"/>
  <c r="AC565" i="3"/>
  <c r="AB925" i="3"/>
  <c r="AE730" i="3"/>
  <c r="AE2127" i="3"/>
  <c r="AE967" i="3"/>
  <c r="AE846" i="3"/>
  <c r="AC1645" i="3"/>
  <c r="P671" i="1"/>
  <c r="AE646" i="3"/>
  <c r="AE2089" i="3"/>
  <c r="AA1605" i="3"/>
  <c r="V2645" i="3"/>
  <c r="P2156" i="1"/>
  <c r="AA565" i="3"/>
  <c r="P1166" i="1"/>
  <c r="Y445" i="3"/>
  <c r="AD365" i="3"/>
  <c r="AB845" i="3"/>
  <c r="AE1648" i="3"/>
  <c r="AC1725" i="3"/>
  <c r="X1005" i="3"/>
  <c r="AE1409" i="3"/>
  <c r="X125" i="3"/>
  <c r="T1125" i="3"/>
  <c r="AE1610" i="3"/>
  <c r="T1765" i="3"/>
  <c r="AD245" i="3"/>
  <c r="AE1930" i="3"/>
  <c r="AE1929" i="3"/>
  <c r="W245" i="3"/>
  <c r="AE50" i="3"/>
  <c r="AE1967" i="3"/>
  <c r="AE2490" i="3"/>
  <c r="AE1927" i="3"/>
  <c r="AD1485" i="3"/>
  <c r="AC85" i="3"/>
  <c r="X965" i="3"/>
  <c r="AA1645" i="3"/>
  <c r="Z365" i="3"/>
  <c r="P1602" i="1"/>
  <c r="AE2126" i="3"/>
  <c r="X1205" i="3"/>
  <c r="AC165" i="3"/>
  <c r="AA725" i="3"/>
  <c r="U2365" i="3"/>
  <c r="P3747" i="1"/>
  <c r="AE2650" i="3"/>
  <c r="P1272" i="1"/>
  <c r="S1965" i="3"/>
  <c r="AC1245" i="3"/>
  <c r="AE1446" i="3"/>
  <c r="AE2087" i="3"/>
  <c r="X2485" i="3"/>
  <c r="Z805" i="3"/>
  <c r="T2165" i="3"/>
  <c r="AE1767" i="3"/>
  <c r="T605" i="3"/>
  <c r="V1045" i="3"/>
  <c r="T1725" i="3"/>
  <c r="G170" i="4"/>
  <c r="L168" i="4"/>
  <c r="N169" i="4"/>
  <c r="V1005" i="3"/>
  <c r="M123" i="4"/>
  <c r="M162" i="4" s="1"/>
  <c r="AB176" i="4"/>
  <c r="P1987" i="1"/>
  <c r="W605" i="3"/>
  <c r="U1045" i="3"/>
  <c r="AC176" i="4"/>
  <c r="N171" i="4"/>
  <c r="W565" i="3"/>
  <c r="P3637" i="1"/>
  <c r="AE2208" i="3"/>
  <c r="Z565" i="3"/>
  <c r="AE2086" i="3"/>
  <c r="V1845" i="3"/>
  <c r="W125" i="3"/>
  <c r="AE2249" i="3"/>
  <c r="AB405" i="3"/>
  <c r="X85" i="3"/>
  <c r="AE2489" i="3"/>
  <c r="X565" i="3"/>
  <c r="AE690" i="3"/>
  <c r="X1125" i="3"/>
  <c r="U2245" i="3"/>
  <c r="AE807" i="3"/>
  <c r="AC445" i="3"/>
  <c r="Y1205" i="3"/>
  <c r="U1205" i="3"/>
  <c r="AE766" i="3"/>
  <c r="Y645" i="3"/>
  <c r="AD1365" i="3"/>
  <c r="P2266" i="1"/>
  <c r="AE2049" i="3"/>
  <c r="X1245" i="3"/>
  <c r="T2405" i="3"/>
  <c r="X205" i="3"/>
  <c r="AD1565" i="3"/>
  <c r="AE1087" i="3"/>
  <c r="AC1325" i="3"/>
  <c r="T1325" i="3"/>
  <c r="Y1045" i="3"/>
  <c r="AE2450" i="3"/>
  <c r="AC1205" i="3"/>
  <c r="W2445" i="3"/>
  <c r="W1325" i="3"/>
  <c r="P1056" i="1"/>
  <c r="AB805" i="3"/>
  <c r="W2285" i="3"/>
  <c r="Y1165" i="3"/>
  <c r="AB765" i="3"/>
  <c r="AE2130" i="3"/>
  <c r="X405" i="3"/>
  <c r="P2046" i="1"/>
  <c r="Z965" i="3"/>
  <c r="Z1365" i="3"/>
  <c r="U525" i="3"/>
  <c r="T2645" i="3"/>
  <c r="X725" i="3"/>
  <c r="P1441" i="1"/>
  <c r="AA1365" i="3"/>
  <c r="P2165" i="3"/>
  <c r="V1765" i="3"/>
  <c r="T405" i="3"/>
  <c r="Y765" i="3"/>
  <c r="Z1325" i="3"/>
  <c r="X1645" i="3"/>
  <c r="AE2529" i="3"/>
  <c r="Z765" i="3"/>
  <c r="U2605" i="3"/>
  <c r="P2376" i="1"/>
  <c r="L3" i="3"/>
  <c r="L42" i="3" s="1"/>
  <c r="U2525" i="3"/>
  <c r="P1606" i="1"/>
  <c r="T1525" i="3"/>
  <c r="AA1245" i="3"/>
  <c r="AD1405" i="3"/>
  <c r="Z485" i="3"/>
  <c r="W1205" i="3"/>
  <c r="U2085" i="3"/>
  <c r="AE2367" i="3"/>
  <c r="P1217" i="1"/>
  <c r="P2207" i="1"/>
  <c r="V2285" i="3"/>
  <c r="AE1089" i="3"/>
  <c r="AE2687" i="3"/>
  <c r="Y125" i="3"/>
  <c r="V176" i="4"/>
  <c r="X1165" i="3"/>
  <c r="O168" i="4"/>
  <c r="O208" i="4" s="1"/>
  <c r="O210" i="4" s="1"/>
  <c r="O212" i="4" s="1"/>
  <c r="O213" i="4" s="1"/>
  <c r="AE849" i="3"/>
  <c r="AE930" i="3"/>
  <c r="AE86" i="3"/>
  <c r="P2427" i="1"/>
  <c r="AC1485" i="3"/>
  <c r="AA805" i="3"/>
  <c r="Z885" i="3"/>
  <c r="Y1605" i="3"/>
  <c r="Z1125" i="3"/>
  <c r="AE2528" i="3"/>
  <c r="AE968" i="3"/>
  <c r="W2485" i="3"/>
  <c r="W1125" i="3"/>
  <c r="T1165" i="3"/>
  <c r="W925" i="3"/>
  <c r="AE49" i="3"/>
  <c r="AE90" i="3"/>
  <c r="U85" i="3"/>
  <c r="AE2647" i="3"/>
  <c r="P1826" i="1"/>
  <c r="U885" i="3"/>
  <c r="U765" i="3"/>
  <c r="AA685" i="3"/>
  <c r="V365" i="3"/>
  <c r="T2565" i="3"/>
  <c r="AE1689" i="3"/>
  <c r="AB1365" i="3"/>
  <c r="W1605" i="3"/>
  <c r="E3" i="3"/>
  <c r="E42" i="3" s="1"/>
  <c r="U2445" i="3"/>
  <c r="U2565" i="3"/>
  <c r="M3" i="3"/>
  <c r="M42" i="3" s="1"/>
  <c r="X1765" i="3"/>
  <c r="AD205" i="3"/>
  <c r="AE1769" i="3"/>
  <c r="T2325" i="3"/>
  <c r="AE1726" i="3"/>
  <c r="T2205" i="3"/>
  <c r="Y1325" i="3"/>
  <c r="AE1690" i="3"/>
  <c r="AE410" i="3"/>
  <c r="AE2409" i="3"/>
  <c r="S2205" i="3"/>
  <c r="AB1485" i="3"/>
  <c r="AE2688" i="3"/>
  <c r="AA1765" i="3"/>
  <c r="AE1008" i="3"/>
  <c r="S805" i="3"/>
  <c r="W685" i="3"/>
  <c r="Z1645" i="3"/>
  <c r="AD1725" i="3"/>
  <c r="D3" i="3"/>
  <c r="D42" i="3" s="1"/>
  <c r="P502" i="1"/>
  <c r="AB605" i="3"/>
  <c r="U1285" i="3"/>
  <c r="S765" i="3"/>
  <c r="AC245" i="3"/>
  <c r="AA1285" i="3"/>
  <c r="K168" i="4"/>
  <c r="X525" i="3"/>
  <c r="U2125" i="3"/>
  <c r="AA245" i="3"/>
  <c r="T805" i="3"/>
  <c r="U1245" i="3"/>
  <c r="AA1685" i="3"/>
  <c r="P2431" i="1"/>
  <c r="P126" i="4"/>
  <c r="K169" i="4"/>
  <c r="I2644" i="3"/>
  <c r="P2644" i="3" s="1"/>
  <c r="P2605" i="3"/>
  <c r="H484" i="3"/>
  <c r="P484" i="3" s="1"/>
  <c r="P445" i="3"/>
  <c r="AA92" i="4"/>
  <c r="AA177" i="4"/>
  <c r="AA176" i="4" s="1"/>
  <c r="Y845" i="3"/>
  <c r="AE848" i="3"/>
  <c r="AE2488" i="3"/>
  <c r="AE1568" i="3"/>
  <c r="AB125" i="3"/>
  <c r="V1605" i="3"/>
  <c r="V1445" i="3"/>
  <c r="X2085" i="3"/>
  <c r="AE448" i="3"/>
  <c r="AE970" i="3"/>
  <c r="W525" i="3"/>
  <c r="Y1125" i="3"/>
  <c r="Z165" i="3"/>
  <c r="G3" i="3"/>
  <c r="G42" i="3" s="1"/>
  <c r="AE1369" i="3"/>
  <c r="X1485" i="3"/>
  <c r="P286" i="1"/>
  <c r="AA1045" i="3"/>
  <c r="AC885" i="3"/>
  <c r="P285" i="3"/>
  <c r="Z1445" i="3"/>
  <c r="X365" i="3"/>
  <c r="AE727" i="3"/>
  <c r="U1885" i="3"/>
  <c r="P3586" i="1"/>
  <c r="AE2567" i="3"/>
  <c r="AE1370" i="3"/>
  <c r="AB45" i="3"/>
  <c r="T2445" i="3"/>
  <c r="Y85" i="3"/>
  <c r="T965" i="3"/>
  <c r="X485" i="3"/>
  <c r="X2365" i="3"/>
  <c r="Y805" i="3"/>
  <c r="V2005" i="3"/>
  <c r="AE810" i="3"/>
  <c r="I168" i="4"/>
  <c r="AE1329" i="3"/>
  <c r="AE2327" i="3"/>
  <c r="AE530" i="3"/>
  <c r="T1005" i="3"/>
  <c r="AC525" i="3"/>
  <c r="N168" i="4"/>
  <c r="AE689" i="3"/>
  <c r="P1877" i="1"/>
  <c r="X2525" i="3"/>
  <c r="AE2328" i="3"/>
  <c r="AE769" i="3"/>
  <c r="AB85" i="3"/>
  <c r="AE490" i="3"/>
  <c r="X1885" i="3"/>
  <c r="AE608" i="3"/>
  <c r="AE2410" i="3"/>
  <c r="Z1165" i="3"/>
  <c r="W205" i="3"/>
  <c r="AB1205" i="3"/>
  <c r="X2685" i="3"/>
  <c r="I3" i="3"/>
  <c r="I42" i="3" s="1"/>
  <c r="X445" i="3"/>
  <c r="AE1890" i="3"/>
  <c r="AC765" i="3"/>
  <c r="AC1605" i="3"/>
  <c r="AE2167" i="3"/>
  <c r="Y1685" i="3"/>
  <c r="AD1205" i="3"/>
  <c r="V405" i="3"/>
  <c r="AE169" i="3"/>
  <c r="L1084" i="3"/>
  <c r="P1084" i="3" s="1"/>
  <c r="P1045" i="3"/>
  <c r="Z245" i="3"/>
  <c r="T2285" i="3"/>
  <c r="AD885" i="3"/>
  <c r="AD1685" i="3"/>
  <c r="AE447" i="3"/>
  <c r="AE770" i="3"/>
  <c r="W2125" i="3"/>
  <c r="AE1567" i="3"/>
  <c r="W2405" i="3"/>
  <c r="T245" i="3"/>
  <c r="AE1490" i="3"/>
  <c r="U725" i="3"/>
  <c r="V2445" i="3"/>
  <c r="AE609" i="3"/>
  <c r="AE610" i="3"/>
  <c r="V1485" i="3"/>
  <c r="Z1205" i="3"/>
  <c r="X1445" i="3"/>
  <c r="P2204" i="3"/>
  <c r="U1085" i="3"/>
  <c r="P2321" i="1"/>
  <c r="AE1847" i="3"/>
  <c r="X1725" i="3"/>
  <c r="AE2729" i="3"/>
  <c r="Y205" i="3"/>
  <c r="AE2448" i="3"/>
  <c r="V2085" i="3"/>
  <c r="AD845" i="3"/>
  <c r="AE208" i="3"/>
  <c r="AB1165" i="3"/>
  <c r="Z1285" i="3"/>
  <c r="W165" i="3"/>
  <c r="AE89" i="3"/>
  <c r="AE1206" i="3"/>
  <c r="U1845" i="3"/>
  <c r="AE1569" i="3"/>
  <c r="Y1005" i="3"/>
  <c r="AC1765" i="3"/>
  <c r="T1485" i="3"/>
  <c r="V685" i="3"/>
  <c r="V2405" i="3"/>
  <c r="AE2530" i="3"/>
  <c r="AD1165" i="3"/>
  <c r="AE767" i="3"/>
  <c r="AE528" i="3"/>
  <c r="W2525" i="3"/>
  <c r="X165" i="3"/>
  <c r="AE409" i="3"/>
  <c r="P3692" i="1"/>
  <c r="V1565" i="3"/>
  <c r="AC1565" i="3"/>
  <c r="AE1449" i="3"/>
  <c r="S445" i="3"/>
  <c r="P1991" i="1"/>
  <c r="AE2407" i="3"/>
  <c r="W1845" i="3"/>
  <c r="W765" i="3"/>
  <c r="AD725" i="3"/>
  <c r="Y1765" i="3"/>
  <c r="V1285" i="3"/>
  <c r="X2565" i="3"/>
  <c r="T85" i="3"/>
  <c r="Y165" i="3"/>
  <c r="U1445" i="3"/>
  <c r="Z645" i="3"/>
  <c r="W645" i="3"/>
  <c r="T1845" i="3"/>
  <c r="AE489" i="3"/>
  <c r="AE688" i="3"/>
  <c r="Y1445" i="3"/>
  <c r="AD645" i="3"/>
  <c r="AD85" i="3"/>
  <c r="F169" i="4"/>
  <c r="U365" i="3"/>
  <c r="X765" i="3"/>
  <c r="AA1485" i="3"/>
  <c r="AE650" i="3"/>
  <c r="AE887" i="3"/>
  <c r="AE890" i="3"/>
  <c r="X1085" i="3"/>
  <c r="P2042" i="1"/>
  <c r="AE2408" i="3"/>
  <c r="V765" i="3"/>
  <c r="AE1889" i="3"/>
  <c r="X1965" i="3"/>
  <c r="P3582" i="1"/>
  <c r="V2605" i="3"/>
  <c r="T2245" i="3"/>
  <c r="AE2248" i="3"/>
  <c r="AD805" i="3"/>
  <c r="AA445" i="3"/>
  <c r="Y365" i="3"/>
  <c r="F3" i="3"/>
  <c r="F42" i="3" s="1"/>
  <c r="AE369" i="3"/>
  <c r="U2485" i="3"/>
  <c r="AE888" i="3"/>
  <c r="U565" i="3"/>
  <c r="AC1085" i="3"/>
  <c r="AE2247" i="3"/>
  <c r="AA1405" i="3"/>
  <c r="AE1090" i="3"/>
  <c r="U2205" i="3"/>
  <c r="X805" i="3"/>
  <c r="H168" i="4"/>
  <c r="AE2447" i="3"/>
  <c r="U2685" i="3"/>
  <c r="AC1525" i="3"/>
  <c r="AE1207" i="3"/>
  <c r="AE1487" i="3"/>
  <c r="W1165" i="3"/>
  <c r="AC645" i="3"/>
  <c r="T2045" i="3"/>
  <c r="AE1130" i="3"/>
  <c r="AE687" i="3"/>
  <c r="AD485" i="3"/>
  <c r="AB1605" i="3"/>
  <c r="P616" i="1"/>
  <c r="Z445" i="3"/>
  <c r="AE2168" i="3"/>
  <c r="T1885" i="3"/>
  <c r="Y885" i="3"/>
  <c r="P997" i="1"/>
  <c r="AE1608" i="3"/>
  <c r="P44" i="4"/>
  <c r="Y1365" i="3"/>
  <c r="AA1445" i="3"/>
  <c r="AE929" i="3"/>
  <c r="AE2169" i="3"/>
  <c r="Y685" i="3"/>
  <c r="P231" i="1"/>
  <c r="AE1609" i="3"/>
  <c r="AB565" i="3"/>
  <c r="AB205" i="3"/>
  <c r="P3256" i="1"/>
  <c r="AE808" i="3"/>
  <c r="Y565" i="3"/>
  <c r="AE2010" i="3"/>
  <c r="P1936" i="1"/>
  <c r="N3" i="3"/>
  <c r="N42" i="3" s="1"/>
  <c r="P1001" i="1"/>
  <c r="AE1607" i="3"/>
  <c r="Y405" i="3"/>
  <c r="Z1765" i="3"/>
  <c r="AE1007" i="3"/>
  <c r="P3311" i="1"/>
  <c r="W1405" i="3"/>
  <c r="P1276" i="1"/>
  <c r="AE168" i="3"/>
  <c r="AE2646" i="3"/>
  <c r="AA85" i="3"/>
  <c r="Y725" i="3"/>
  <c r="U125" i="3"/>
  <c r="Y965" i="3"/>
  <c r="T2525" i="3"/>
  <c r="U1525" i="3"/>
  <c r="P946" i="1"/>
  <c r="AE850" i="3"/>
  <c r="AE1647" i="3"/>
  <c r="W1285" i="3"/>
  <c r="AE2047" i="3"/>
  <c r="AE768" i="3"/>
  <c r="AD1005" i="3"/>
  <c r="Y1645" i="3"/>
  <c r="W1245" i="3"/>
  <c r="AE2329" i="3"/>
  <c r="AE446" i="3"/>
  <c r="X1405" i="3"/>
  <c r="Z1485" i="3"/>
  <c r="X2285" i="3"/>
  <c r="AA1205" i="3"/>
  <c r="T2085" i="3"/>
  <c r="AB365" i="3"/>
  <c r="AD1125" i="3"/>
  <c r="U2285" i="3"/>
  <c r="E168" i="4"/>
  <c r="E208" i="4" s="1"/>
  <c r="E210" i="4" s="1"/>
  <c r="E212" i="4" s="1"/>
  <c r="E213" i="4" s="1"/>
  <c r="P124" i="4"/>
  <c r="AE1846" i="3"/>
  <c r="AE449" i="3"/>
  <c r="AE2569" i="3"/>
  <c r="T765" i="3"/>
  <c r="AC1405" i="3"/>
  <c r="AE1050" i="3"/>
  <c r="Z725" i="3"/>
  <c r="AE529" i="3"/>
  <c r="T2685" i="3"/>
  <c r="AA525" i="3"/>
  <c r="P125" i="4"/>
  <c r="P561" i="1"/>
  <c r="V1205" i="3"/>
  <c r="AE1127" i="3"/>
  <c r="Z1605" i="3"/>
  <c r="AE1730" i="3"/>
  <c r="T1445" i="3"/>
  <c r="Z1085" i="3"/>
  <c r="Z45" i="3"/>
  <c r="AE1849" i="3"/>
  <c r="AE1170" i="3"/>
  <c r="AE127" i="3"/>
  <c r="AE1686" i="3"/>
  <c r="P1107" i="1"/>
  <c r="AA605" i="3"/>
  <c r="AE2370" i="3"/>
  <c r="D1244" i="3"/>
  <c r="P1244" i="3" s="1"/>
  <c r="P1205" i="3"/>
  <c r="P1932" i="1"/>
  <c r="AE728" i="3"/>
  <c r="U2405" i="3"/>
  <c r="P942" i="1"/>
  <c r="M168" i="4"/>
  <c r="M208" i="4" s="1"/>
  <c r="M210" i="4" s="1"/>
  <c r="M212" i="4" s="1"/>
  <c r="M213" i="4" s="1"/>
  <c r="Z1005" i="3"/>
  <c r="AE1330" i="3"/>
  <c r="U1685" i="3"/>
  <c r="AE1166" i="3"/>
  <c r="U165" i="3"/>
  <c r="P3641" i="1"/>
  <c r="Y605" i="3"/>
  <c r="AE2129" i="3"/>
  <c r="W1685" i="3"/>
  <c r="Z1565" i="3"/>
  <c r="AE569" i="3"/>
  <c r="W1485" i="3"/>
  <c r="AE607" i="3"/>
  <c r="Y45" i="3"/>
  <c r="AE408" i="3"/>
  <c r="AE2730" i="3"/>
  <c r="W1725" i="3"/>
  <c r="AE2009" i="3"/>
  <c r="T2485" i="3"/>
  <c r="X1845" i="3"/>
  <c r="AE1328" i="3"/>
  <c r="AE2487" i="3"/>
  <c r="AE2369" i="3"/>
  <c r="T1205" i="3"/>
  <c r="AE2170" i="3"/>
  <c r="AB485" i="3"/>
  <c r="AA1165" i="3"/>
  <c r="AE1966" i="3"/>
  <c r="AE209" i="3"/>
  <c r="F168" i="4"/>
  <c r="AC125" i="3"/>
  <c r="AE12" i="4"/>
  <c r="X2005" i="3"/>
  <c r="U925" i="3"/>
  <c r="AB1005" i="3"/>
  <c r="D168" i="4"/>
  <c r="X2165" i="3"/>
  <c r="AE1729" i="3"/>
  <c r="P1052" i="1"/>
  <c r="AB1565" i="3"/>
  <c r="T725" i="3"/>
  <c r="Y1405" i="3"/>
  <c r="AC1285" i="3"/>
  <c r="AE2288" i="3"/>
  <c r="AE1009" i="3"/>
  <c r="V925" i="3"/>
  <c r="AB1685" i="3"/>
  <c r="U445" i="3"/>
  <c r="P62" i="1"/>
  <c r="AA845" i="3"/>
  <c r="AE2088" i="3"/>
  <c r="AA765" i="3"/>
  <c r="Y1085" i="3"/>
  <c r="P836" i="1"/>
  <c r="AE1770" i="3"/>
  <c r="P1221" i="1"/>
  <c r="W1765" i="3"/>
  <c r="AD605" i="3"/>
  <c r="V965" i="3"/>
  <c r="AE2289" i="3"/>
  <c r="AC1005" i="3"/>
  <c r="AB245" i="3"/>
  <c r="AE2610" i="3"/>
  <c r="X2405" i="3"/>
  <c r="AC845" i="3"/>
  <c r="AB1045" i="3"/>
  <c r="AA965" i="3"/>
  <c r="V2685" i="3"/>
  <c r="V565" i="3"/>
  <c r="X925" i="3"/>
  <c r="AB885" i="3"/>
  <c r="Z845" i="3"/>
  <c r="AE2287" i="3"/>
  <c r="V725" i="3"/>
  <c r="AE969" i="3"/>
  <c r="AE1327" i="3"/>
  <c r="AE570" i="3"/>
  <c r="AB1525" i="3"/>
  <c r="AE2330" i="3"/>
  <c r="P2317" i="1"/>
  <c r="AD1525" i="3"/>
  <c r="AD565" i="3"/>
  <c r="P341" i="1"/>
  <c r="AE249" i="3"/>
  <c r="AE527" i="3"/>
  <c r="AD1045" i="3"/>
  <c r="AC365" i="3"/>
  <c r="AE2568" i="3"/>
  <c r="AE649" i="3"/>
  <c r="P506" i="1"/>
  <c r="T1245" i="3"/>
  <c r="P887" i="1"/>
  <c r="U1925" i="3"/>
  <c r="AD125" i="3"/>
  <c r="U2325" i="3"/>
  <c r="P45" i="4"/>
  <c r="AE2527" i="3"/>
  <c r="AE2727" i="3"/>
  <c r="O3" i="3"/>
  <c r="O42" i="3" s="1"/>
  <c r="W885" i="3"/>
  <c r="Z85" i="3"/>
  <c r="AE2209" i="3"/>
  <c r="P777" i="1"/>
  <c r="P2596" i="1"/>
  <c r="Y245" i="3"/>
  <c r="T2725" i="3"/>
  <c r="AB165" i="3"/>
  <c r="W1525" i="3"/>
  <c r="AB1765" i="3"/>
  <c r="AA165" i="3"/>
  <c r="V1725" i="3"/>
  <c r="AB725" i="3"/>
  <c r="T1085" i="3"/>
  <c r="T2605" i="3"/>
  <c r="W1365" i="3"/>
  <c r="U1765" i="3"/>
  <c r="AC925" i="3"/>
  <c r="U685" i="3"/>
  <c r="AE2007" i="3"/>
  <c r="Z685" i="3"/>
  <c r="AE1486" i="3"/>
  <c r="AB525" i="3"/>
  <c r="T1965" i="3"/>
  <c r="AE1886" i="3"/>
  <c r="AE2050" i="3"/>
  <c r="AE1366" i="3"/>
  <c r="P2651" i="1"/>
  <c r="AB965" i="3"/>
  <c r="AD1245" i="3"/>
  <c r="P3531" i="1"/>
  <c r="T445" i="3"/>
  <c r="AE2570" i="3"/>
  <c r="AC725" i="3"/>
  <c r="AE1768" i="3"/>
  <c r="AD405" i="3"/>
  <c r="Y525" i="3"/>
  <c r="P612" i="1"/>
  <c r="AC1365" i="3"/>
  <c r="AE2290" i="3"/>
  <c r="AE1128" i="3"/>
  <c r="V1125" i="3"/>
  <c r="U605" i="3"/>
  <c r="AA1085" i="3"/>
  <c r="AB1725" i="3"/>
  <c r="AE1968" i="3"/>
  <c r="Y1725" i="3"/>
  <c r="V1085" i="3"/>
  <c r="AE1048" i="3"/>
  <c r="AE2008" i="3"/>
  <c r="AE1450" i="3"/>
  <c r="P2706" i="1"/>
  <c r="V1165" i="3"/>
  <c r="X1605" i="3"/>
  <c r="AA1005" i="3"/>
  <c r="AE1489" i="3"/>
  <c r="AB1125" i="3"/>
  <c r="AA405" i="3"/>
  <c r="AC405" i="3"/>
  <c r="AB1445" i="3"/>
  <c r="P891" i="1"/>
  <c r="T925" i="3"/>
  <c r="U2165" i="3"/>
  <c r="X1685" i="3"/>
  <c r="AE2690" i="3"/>
  <c r="Z125" i="3"/>
  <c r="U2005" i="3"/>
  <c r="AE567" i="3"/>
  <c r="AE488" i="3"/>
  <c r="V885" i="3"/>
  <c r="AE729" i="3"/>
  <c r="AE129" i="3"/>
  <c r="AE1928" i="3"/>
  <c r="P2152" i="1"/>
  <c r="AE2250" i="3"/>
  <c r="W805" i="3"/>
  <c r="S2085" i="3"/>
  <c r="AE2210" i="3"/>
  <c r="P1822" i="1"/>
  <c r="P47" i="4"/>
  <c r="P2592" i="1"/>
  <c r="AE1969" i="3"/>
  <c r="V2525" i="3"/>
  <c r="AA1565" i="3"/>
  <c r="AE1209" i="3"/>
  <c r="AB645" i="3"/>
  <c r="T885" i="3"/>
  <c r="AA645" i="3"/>
  <c r="T2125" i="3"/>
  <c r="AE250" i="3"/>
  <c r="U1725" i="3"/>
  <c r="AE2449" i="3"/>
  <c r="AA1525" i="3"/>
  <c r="P2262" i="1"/>
  <c r="AE2649" i="3"/>
  <c r="AE368" i="3"/>
  <c r="AE370" i="3"/>
  <c r="AA125" i="3"/>
  <c r="AE128" i="3"/>
  <c r="H3" i="3"/>
  <c r="H42" i="3" s="1"/>
  <c r="P667" i="1"/>
  <c r="AC685" i="3"/>
  <c r="AE927" i="3"/>
  <c r="W445" i="3"/>
  <c r="AE1406" i="3"/>
  <c r="AC605" i="3"/>
  <c r="U1485" i="3"/>
  <c r="AE809" i="3"/>
  <c r="P557" i="1"/>
  <c r="AC805" i="3"/>
  <c r="U805" i="3"/>
  <c r="V2245" i="3"/>
  <c r="AE1727" i="3"/>
  <c r="W2165" i="3"/>
  <c r="AE1049" i="3"/>
  <c r="W2605" i="3"/>
  <c r="U205" i="3"/>
  <c r="AE1850" i="3"/>
  <c r="AE2689" i="3"/>
  <c r="AD1445" i="3"/>
  <c r="AB1405" i="3"/>
  <c r="X1565" i="3"/>
  <c r="AC1165" i="3"/>
  <c r="Z1725" i="3"/>
  <c r="AE1210" i="3"/>
  <c r="AC45" i="3"/>
  <c r="AA205" i="3"/>
  <c r="T845" i="3"/>
  <c r="Y1565" i="3"/>
  <c r="AE2048" i="3"/>
  <c r="T1565" i="3"/>
  <c r="T1285" i="3"/>
  <c r="P3476" i="1"/>
  <c r="U1605" i="3"/>
  <c r="V525" i="3"/>
  <c r="Z605" i="3"/>
  <c r="P3696" i="1"/>
  <c r="AE1010" i="3"/>
  <c r="AB445" i="3"/>
  <c r="Z405" i="3"/>
  <c r="Y925" i="3"/>
  <c r="AA925" i="3"/>
  <c r="AE2207" i="3"/>
  <c r="Z1405" i="3"/>
  <c r="U405" i="3"/>
  <c r="P3252" i="1"/>
  <c r="AE2206" i="3"/>
  <c r="AE2368" i="3"/>
  <c r="W405" i="3"/>
  <c r="P2702" i="1"/>
  <c r="Z1245" i="3"/>
  <c r="W725" i="3"/>
  <c r="Z525" i="3"/>
  <c r="V1885" i="3"/>
  <c r="AD445" i="3"/>
  <c r="AC965" i="3"/>
  <c r="T525" i="3"/>
  <c r="AE1887" i="3"/>
  <c r="AE889" i="3"/>
  <c r="AD1765" i="3"/>
  <c r="AE407" i="3"/>
  <c r="T2005" i="3"/>
  <c r="AE1167" i="3"/>
  <c r="V445" i="3"/>
  <c r="AE1088" i="3"/>
  <c r="AD1285" i="3"/>
  <c r="AA1325" i="3"/>
  <c r="D964" i="3"/>
  <c r="P964" i="3" s="1"/>
  <c r="P925" i="3"/>
  <c r="E244" i="3"/>
  <c r="P244" i="3" s="1"/>
  <c r="P205" i="3"/>
  <c r="T205" i="3"/>
  <c r="AE207" i="3"/>
  <c r="D364" i="3"/>
  <c r="P364" i="3" s="1"/>
  <c r="P325" i="3"/>
  <c r="D924" i="3"/>
  <c r="P924" i="3" s="1"/>
  <c r="P885" i="3"/>
  <c r="AE886" i="3"/>
  <c r="S885" i="3"/>
  <c r="J84" i="3"/>
  <c r="J3" i="4"/>
  <c r="D764" i="3"/>
  <c r="P764" i="3" s="1"/>
  <c r="P725" i="3"/>
  <c r="AE726" i="3"/>
  <c r="S725" i="3"/>
  <c r="S245" i="3"/>
  <c r="AE247" i="3"/>
  <c r="D284" i="3"/>
  <c r="P284" i="3" s="1"/>
  <c r="P245" i="3"/>
  <c r="AE406" i="3"/>
  <c r="S405" i="3"/>
  <c r="D444" i="3"/>
  <c r="P405" i="3"/>
  <c r="AE1926" i="3"/>
  <c r="S1925" i="3"/>
  <c r="D1964" i="3"/>
  <c r="P1964" i="3" s="1"/>
  <c r="P1925" i="3"/>
  <c r="S1485" i="3"/>
  <c r="AE1488" i="3"/>
  <c r="O1884" i="3"/>
  <c r="O123" i="4"/>
  <c r="O162" i="4" s="1"/>
  <c r="AE2246" i="3"/>
  <c r="S2245" i="3"/>
  <c r="D2284" i="3"/>
  <c r="P2284" i="3" s="1"/>
  <c r="P2245" i="3"/>
  <c r="P1725" i="3"/>
  <c r="E1764" i="3"/>
  <c r="P1764" i="3" s="1"/>
  <c r="AE2606" i="3"/>
  <c r="X2605" i="3"/>
  <c r="I1284" i="3"/>
  <c r="I83" i="4"/>
  <c r="I122" i="4" s="1"/>
  <c r="P4" i="4"/>
  <c r="G168" i="4"/>
  <c r="G164" i="3"/>
  <c r="G3" i="4"/>
  <c r="F684" i="3"/>
  <c r="P684" i="3" s="1"/>
  <c r="P645" i="3"/>
  <c r="U645" i="3"/>
  <c r="AE647" i="3"/>
  <c r="AE366" i="3"/>
  <c r="W365" i="3"/>
  <c r="H404" i="3"/>
  <c r="H43" i="4"/>
  <c r="H82" i="4" s="1"/>
  <c r="D1644" i="3"/>
  <c r="P1644" i="3" s="1"/>
  <c r="P1605" i="3"/>
  <c r="L404" i="3"/>
  <c r="L43" i="4"/>
  <c r="L82" i="4" s="1"/>
  <c r="AE1126" i="3"/>
  <c r="S1125" i="3"/>
  <c r="D1164" i="3"/>
  <c r="P1164" i="3" s="1"/>
  <c r="P1125" i="3"/>
  <c r="N404" i="3"/>
  <c r="N43" i="4"/>
  <c r="N82" i="4" s="1"/>
  <c r="E1884" i="3"/>
  <c r="E123" i="4"/>
  <c r="E162" i="4" s="1"/>
  <c r="N1884" i="3"/>
  <c r="N123" i="4"/>
  <c r="N162" i="4" s="1"/>
  <c r="P5" i="4"/>
  <c r="D169" i="4"/>
  <c r="U1405" i="3"/>
  <c r="AE1408" i="3"/>
  <c r="AE806" i="3"/>
  <c r="V805" i="3"/>
  <c r="H84" i="3"/>
  <c r="H3" i="4"/>
  <c r="N84" i="3"/>
  <c r="N3" i="4"/>
  <c r="D2324" i="3"/>
  <c r="P2324" i="3" s="1"/>
  <c r="P2285" i="3"/>
  <c r="AE2286" i="3"/>
  <c r="S2285" i="3"/>
  <c r="J1884" i="3"/>
  <c r="J123" i="4"/>
  <c r="J162" i="4" s="1"/>
  <c r="G1284" i="3"/>
  <c r="G83" i="4"/>
  <c r="G122" i="4" s="1"/>
  <c r="P2645" i="3"/>
  <c r="D2684" i="3"/>
  <c r="P2684" i="3" s="1"/>
  <c r="AE2326" i="3"/>
  <c r="S2325" i="3"/>
  <c r="D2364" i="3"/>
  <c r="P2364" i="3" s="1"/>
  <c r="P2325" i="3"/>
  <c r="S1285" i="3"/>
  <c r="S2125" i="3"/>
  <c r="AE2128" i="3"/>
  <c r="I84" i="3"/>
  <c r="I3" i="4"/>
  <c r="AE46" i="3"/>
  <c r="X45" i="3"/>
  <c r="O1284" i="3"/>
  <c r="O83" i="4"/>
  <c r="O122" i="4" s="1"/>
  <c r="H1284" i="3"/>
  <c r="H83" i="4"/>
  <c r="H122" i="4" s="1"/>
  <c r="T1645" i="3"/>
  <c r="AE1650" i="3"/>
  <c r="E1684" i="3"/>
  <c r="P1684" i="3" s="1"/>
  <c r="P1645" i="3"/>
  <c r="S176" i="4"/>
  <c r="G1884" i="3"/>
  <c r="G123" i="4"/>
  <c r="G162" i="4" s="1"/>
  <c r="S925" i="3"/>
  <c r="AE928" i="3"/>
  <c r="V1685" i="3"/>
  <c r="AE1688" i="3"/>
  <c r="E444" i="3"/>
  <c r="E43" i="4"/>
  <c r="E82" i="4" s="1"/>
  <c r="D1604" i="3"/>
  <c r="P1604" i="3" s="1"/>
  <c r="P1565" i="3"/>
  <c r="V245" i="3"/>
  <c r="AE248" i="3"/>
  <c r="D1884" i="3"/>
  <c r="P1845" i="3"/>
  <c r="D123" i="4"/>
  <c r="S1165" i="3"/>
  <c r="AE1168" i="3"/>
  <c r="D2564" i="3"/>
  <c r="P2564" i="3" s="1"/>
  <c r="P2525" i="3"/>
  <c r="AE2526" i="3"/>
  <c r="S2525" i="3"/>
  <c r="S2725" i="3"/>
  <c r="AE2728" i="3"/>
  <c r="AE2566" i="3"/>
  <c r="S2565" i="3"/>
  <c r="D2604" i="3"/>
  <c r="P2604" i="3" s="1"/>
  <c r="P2565" i="3"/>
  <c r="M84" i="3"/>
  <c r="M3" i="4"/>
  <c r="S845" i="3"/>
  <c r="AE847" i="3"/>
  <c r="D884" i="3"/>
  <c r="P884" i="3" s="1"/>
  <c r="P845" i="3"/>
  <c r="J404" i="3"/>
  <c r="J43" i="4"/>
  <c r="J82" i="4" s="1"/>
  <c r="AE166" i="3"/>
  <c r="V165" i="3"/>
  <c r="E1284" i="3"/>
  <c r="E83" i="4"/>
  <c r="E122" i="4" s="1"/>
  <c r="D2404" i="3"/>
  <c r="P2404" i="3" s="1"/>
  <c r="P2365" i="3"/>
  <c r="AE2366" i="3"/>
  <c r="S2365" i="3"/>
  <c r="D1124" i="3"/>
  <c r="P1124" i="3" s="1"/>
  <c r="P1085" i="3"/>
  <c r="AE1086" i="3"/>
  <c r="S1085" i="3"/>
  <c r="AE2166" i="3"/>
  <c r="S2165" i="3"/>
  <c r="S165" i="3"/>
  <c r="AE167" i="3"/>
  <c r="D204" i="3"/>
  <c r="P204" i="3" s="1"/>
  <c r="P165" i="3"/>
  <c r="D1844" i="3"/>
  <c r="P1844" i="3" s="1"/>
  <c r="P1805" i="3"/>
  <c r="D2244" i="3"/>
  <c r="P2244" i="3" s="1"/>
  <c r="P2205" i="3"/>
  <c r="D2524" i="3"/>
  <c r="P2524" i="3" s="1"/>
  <c r="P2485" i="3"/>
  <c r="AE2486" i="3"/>
  <c r="S2485" i="3"/>
  <c r="K84" i="3"/>
  <c r="K3" i="4"/>
  <c r="D844" i="3"/>
  <c r="P844" i="3" s="1"/>
  <c r="P805" i="3"/>
  <c r="P7" i="4"/>
  <c r="D171" i="4"/>
  <c r="S1205" i="3"/>
  <c r="AE1208" i="3"/>
  <c r="D564" i="3"/>
  <c r="P564" i="3" s="1"/>
  <c r="P525" i="3"/>
  <c r="AE526" i="3"/>
  <c r="S525" i="3"/>
  <c r="F1884" i="3"/>
  <c r="F123" i="4"/>
  <c r="F162" i="4" s="1"/>
  <c r="V1525" i="3"/>
  <c r="S1565" i="3"/>
  <c r="AE1570" i="3"/>
  <c r="AE686" i="3"/>
  <c r="S685" i="3"/>
  <c r="D724" i="3"/>
  <c r="P724" i="3" s="1"/>
  <c r="P685" i="3"/>
  <c r="M404" i="3"/>
  <c r="M43" i="4"/>
  <c r="M82" i="4" s="1"/>
  <c r="K404" i="3"/>
  <c r="K43" i="4"/>
  <c r="K82" i="4" s="1"/>
  <c r="S1885" i="3"/>
  <c r="AE1888" i="3"/>
  <c r="V645" i="3"/>
  <c r="AE648" i="3"/>
  <c r="K1884" i="3"/>
  <c r="K123" i="4"/>
  <c r="K162" i="4" s="1"/>
  <c r="S2605" i="3"/>
  <c r="AE2608" i="3"/>
  <c r="D1204" i="3"/>
  <c r="P1204" i="3" s="1"/>
  <c r="P1165" i="3"/>
  <c r="D2164" i="3"/>
  <c r="P2164" i="3" s="1"/>
  <c r="P2125" i="3"/>
  <c r="D2764" i="3"/>
  <c r="P2764" i="3" s="1"/>
  <c r="P2725" i="3"/>
  <c r="AE2726" i="3"/>
  <c r="X2725" i="3"/>
  <c r="D2004" i="3"/>
  <c r="P2004" i="3" s="1"/>
  <c r="P1965" i="3"/>
  <c r="S1725" i="3"/>
  <c r="AE1728" i="3"/>
  <c r="D1484" i="3"/>
  <c r="P1484" i="3" s="1"/>
  <c r="P1445" i="3"/>
  <c r="O84" i="3"/>
  <c r="O3" i="4"/>
  <c r="D124" i="3"/>
  <c r="P85" i="3"/>
  <c r="D3" i="4"/>
  <c r="V1245" i="3"/>
  <c r="AE1766" i="3"/>
  <c r="S1765" i="3"/>
  <c r="D1804" i="3"/>
  <c r="P1804" i="3" s="1"/>
  <c r="P1765" i="3"/>
  <c r="AE1566" i="3"/>
  <c r="U1565" i="3"/>
  <c r="D804" i="3"/>
  <c r="P804" i="3" s="1"/>
  <c r="P765" i="3"/>
  <c r="AE2006" i="3"/>
  <c r="S2005" i="3"/>
  <c r="D2044" i="3"/>
  <c r="P2044" i="3" s="1"/>
  <c r="P2005" i="3"/>
  <c r="K1284" i="3"/>
  <c r="K83" i="4"/>
  <c r="K122" i="4" s="1"/>
  <c r="T45" i="3"/>
  <c r="AE47" i="3"/>
  <c r="E84" i="3"/>
  <c r="E3" i="4"/>
  <c r="P45" i="3"/>
  <c r="F1284" i="3"/>
  <c r="F83" i="4"/>
  <c r="F122" i="4" s="1"/>
  <c r="AE1646" i="3"/>
  <c r="V1645" i="3"/>
  <c r="P8" i="4"/>
  <c r="D172" i="4"/>
  <c r="M1284" i="3"/>
  <c r="M83" i="4"/>
  <c r="M122" i="4" s="1"/>
  <c r="S1525" i="3"/>
  <c r="D1564" i="3"/>
  <c r="P605" i="3"/>
  <c r="G644" i="3"/>
  <c r="P644" i="3" s="1"/>
  <c r="S565" i="3"/>
  <c r="AE568" i="3"/>
  <c r="L3" i="4"/>
  <c r="L124" i="3"/>
  <c r="S1445" i="3"/>
  <c r="AE1448" i="3"/>
  <c r="D1524" i="3"/>
  <c r="P1524" i="3" s="1"/>
  <c r="P1485" i="3"/>
  <c r="S1365" i="3"/>
  <c r="AE1367" i="3"/>
  <c r="D1404" i="3"/>
  <c r="P1404" i="3" s="1"/>
  <c r="P1365" i="3"/>
  <c r="AE1006" i="3"/>
  <c r="S1005" i="3"/>
  <c r="D1044" i="3"/>
  <c r="P1044" i="3" s="1"/>
  <c r="P1005" i="3"/>
  <c r="D1924" i="3"/>
  <c r="P1885" i="3"/>
  <c r="S2645" i="3"/>
  <c r="AE2648" i="3"/>
  <c r="S1045" i="3"/>
  <c r="AE1047" i="3"/>
  <c r="L1884" i="3"/>
  <c r="L123" i="4"/>
  <c r="L162" i="4" s="1"/>
  <c r="S1245" i="3"/>
  <c r="AE206" i="3"/>
  <c r="V205" i="3"/>
  <c r="D1324" i="3"/>
  <c r="D83" i="4"/>
  <c r="AE2686" i="3"/>
  <c r="S2685" i="3"/>
  <c r="D2724" i="3"/>
  <c r="P2724" i="3" s="1"/>
  <c r="P2685" i="3"/>
  <c r="AE966" i="3"/>
  <c r="S965" i="3"/>
  <c r="D1004" i="3"/>
  <c r="P1004" i="3" s="1"/>
  <c r="P965" i="3"/>
  <c r="AE606" i="3"/>
  <c r="S605" i="3"/>
  <c r="I404" i="3"/>
  <c r="I43" i="4"/>
  <c r="I82" i="4" s="1"/>
  <c r="AE486" i="3"/>
  <c r="W485" i="3"/>
  <c r="I1884" i="3"/>
  <c r="I123" i="4"/>
  <c r="I162" i="4" s="1"/>
  <c r="S1845" i="3"/>
  <c r="AE1848" i="3"/>
  <c r="G404" i="3"/>
  <c r="G43" i="4"/>
  <c r="G82" i="4" s="1"/>
  <c r="D164" i="3"/>
  <c r="P125" i="3"/>
  <c r="AE126" i="3"/>
  <c r="S125" i="3"/>
  <c r="L1284" i="3"/>
  <c r="L83" i="4"/>
  <c r="L122" i="4" s="1"/>
  <c r="E524" i="3"/>
  <c r="P524" i="3" s="1"/>
  <c r="P485" i="3"/>
  <c r="T485" i="3"/>
  <c r="AE487" i="3"/>
  <c r="AE2406" i="3"/>
  <c r="S2405" i="3"/>
  <c r="D2444" i="3"/>
  <c r="P2444" i="3" s="1"/>
  <c r="P2405" i="3"/>
  <c r="F404" i="3"/>
  <c r="F43" i="4"/>
  <c r="F82" i="4" s="1"/>
  <c r="AE367" i="3"/>
  <c r="S365" i="3"/>
  <c r="AE1046" i="3"/>
  <c r="W1045" i="3"/>
  <c r="AE2446" i="3"/>
  <c r="S2445" i="3"/>
  <c r="D2484" i="3"/>
  <c r="P2484" i="3" s="1"/>
  <c r="P2445" i="3"/>
  <c r="D2124" i="3"/>
  <c r="P2124" i="3" s="1"/>
  <c r="P2085" i="3"/>
  <c r="D2084" i="3"/>
  <c r="P2084" i="3" s="1"/>
  <c r="P2045" i="3"/>
  <c r="AE2046" i="3"/>
  <c r="S2045" i="3"/>
  <c r="F124" i="3"/>
  <c r="F3" i="4"/>
  <c r="D1364" i="3"/>
  <c r="P1364" i="3" s="1"/>
  <c r="P1325" i="3"/>
  <c r="AE1326" i="3"/>
  <c r="S1325" i="3"/>
  <c r="V1365" i="3"/>
  <c r="AE1368" i="3"/>
  <c r="AE566" i="3"/>
  <c r="T565" i="3"/>
  <c r="D404" i="3"/>
  <c r="P365" i="3"/>
  <c r="D43" i="4"/>
  <c r="AE246" i="3"/>
  <c r="X245" i="3"/>
  <c r="N1284" i="3"/>
  <c r="N83" i="4"/>
  <c r="N122" i="4" s="1"/>
  <c r="D2804" i="3"/>
  <c r="P2804" i="3" s="1"/>
  <c r="P2765" i="3"/>
  <c r="AE1606" i="3"/>
  <c r="S1605" i="3"/>
  <c r="H1924" i="3"/>
  <c r="H123" i="4"/>
  <c r="H162" i="4" s="1"/>
  <c r="S85" i="3"/>
  <c r="AE88" i="3"/>
  <c r="P6" i="4"/>
  <c r="D170" i="4"/>
  <c r="E1724" i="3"/>
  <c r="P1724" i="3" s="1"/>
  <c r="P1685" i="3"/>
  <c r="T1685" i="3"/>
  <c r="AE1687" i="3"/>
  <c r="Y1248" i="3" l="1"/>
  <c r="AE1248" i="3" s="1"/>
  <c r="P1707" i="1"/>
  <c r="J1714" i="1"/>
  <c r="P1246" i="3"/>
  <c r="J1245" i="3"/>
  <c r="Y1528" i="3"/>
  <c r="AE1528" i="3" s="1"/>
  <c r="J2099" i="1"/>
  <c r="P2092" i="1"/>
  <c r="J1712" i="1"/>
  <c r="P1712" i="1" s="1"/>
  <c r="Y1246" i="3"/>
  <c r="P1705" i="1"/>
  <c r="Y1529" i="3"/>
  <c r="AE1529" i="3" s="1"/>
  <c r="J2100" i="1"/>
  <c r="P2093" i="1"/>
  <c r="P1708" i="1"/>
  <c r="Y1249" i="3"/>
  <c r="AE1249" i="3" s="1"/>
  <c r="J1715" i="1"/>
  <c r="J1525" i="3"/>
  <c r="P1526" i="3"/>
  <c r="Y1530" i="3"/>
  <c r="AE1530" i="3" s="1"/>
  <c r="P2094" i="1"/>
  <c r="J2101" i="1"/>
  <c r="P2101" i="1" s="1"/>
  <c r="P1706" i="1"/>
  <c r="Y1247" i="3"/>
  <c r="AE1247" i="3" s="1"/>
  <c r="J1713" i="1"/>
  <c r="P2091" i="1"/>
  <c r="J2098" i="1"/>
  <c r="Y1527" i="3"/>
  <c r="AE1527" i="3" s="1"/>
  <c r="Y1526" i="3"/>
  <c r="P2090" i="1"/>
  <c r="J2097" i="1"/>
  <c r="P2097" i="1" s="1"/>
  <c r="Y1250" i="3"/>
  <c r="AE1250" i="3" s="1"/>
  <c r="P1709" i="1"/>
  <c r="J1716" i="1"/>
  <c r="P1716" i="1" s="1"/>
  <c r="K208" i="4"/>
  <c r="K210" i="4" s="1"/>
  <c r="K212" i="4" s="1"/>
  <c r="K213" i="4" s="1"/>
  <c r="I208" i="4"/>
  <c r="I210" i="4" s="1"/>
  <c r="I212" i="4" s="1"/>
  <c r="I213" i="4" s="1"/>
  <c r="L208" i="4"/>
  <c r="L210" i="4" s="1"/>
  <c r="L212" i="4" s="1"/>
  <c r="L213" i="4" s="1"/>
  <c r="G208" i="4"/>
  <c r="G210" i="4" s="1"/>
  <c r="G212" i="4" s="1"/>
  <c r="G213" i="4" s="1"/>
  <c r="F208" i="4"/>
  <c r="F210" i="4" s="1"/>
  <c r="F212" i="4" s="1"/>
  <c r="F213" i="4" s="1"/>
  <c r="H208" i="4"/>
  <c r="H210" i="4" s="1"/>
  <c r="H212" i="4" s="1"/>
  <c r="H213" i="4" s="1"/>
  <c r="AE1485" i="3"/>
  <c r="N208" i="4"/>
  <c r="N210" i="4" s="1"/>
  <c r="N212" i="4" s="1"/>
  <c r="N213" i="4" s="1"/>
  <c r="AE2405" i="3"/>
  <c r="AE1325" i="3"/>
  <c r="AE1685" i="3"/>
  <c r="AE2445" i="3"/>
  <c r="AE365" i="3"/>
  <c r="AE485" i="3"/>
  <c r="AE965" i="3"/>
  <c r="AE1365" i="3"/>
  <c r="AE1445" i="3"/>
  <c r="D208" i="4"/>
  <c r="D210" i="4" s="1"/>
  <c r="D212" i="4" s="1"/>
  <c r="D213" i="4" s="1"/>
  <c r="AE2565" i="3"/>
  <c r="AE1405" i="3"/>
  <c r="AE205" i="3"/>
  <c r="AE2285" i="3"/>
  <c r="AE1965" i="3"/>
  <c r="AE925" i="3"/>
  <c r="AE885" i="3"/>
  <c r="AE2085" i="3"/>
  <c r="AE1125" i="3"/>
  <c r="AE765" i="3"/>
  <c r="AE1645" i="3"/>
  <c r="AE805" i="3"/>
  <c r="AE1045" i="3"/>
  <c r="AE565" i="3"/>
  <c r="AE1845" i="3"/>
  <c r="P1924" i="3"/>
  <c r="AE1565" i="3"/>
  <c r="AE405" i="3"/>
  <c r="AE125" i="3"/>
  <c r="AE1885" i="3"/>
  <c r="AE685" i="3"/>
  <c r="AE85" i="3"/>
  <c r="AE1085" i="3"/>
  <c r="AE1765" i="3"/>
  <c r="AE2645" i="3"/>
  <c r="AE245" i="3"/>
  <c r="AE2165" i="3"/>
  <c r="AE2005" i="3"/>
  <c r="AE1165" i="3"/>
  <c r="P164" i="3"/>
  <c r="P124" i="3"/>
  <c r="P84" i="3"/>
  <c r="AE605" i="3"/>
  <c r="AE1725" i="3"/>
  <c r="AE2485" i="3"/>
  <c r="AE2725" i="3"/>
  <c r="AE445" i="3"/>
  <c r="AE645" i="3"/>
  <c r="AE2045" i="3"/>
  <c r="AE165" i="3"/>
  <c r="P1884" i="3"/>
  <c r="P444" i="3"/>
  <c r="AE845" i="3"/>
  <c r="AE1005" i="3"/>
  <c r="AE45" i="3"/>
  <c r="AE725" i="3"/>
  <c r="AE2205" i="3"/>
  <c r="AE2525" i="3"/>
  <c r="AE2605" i="3"/>
  <c r="AE2325" i="3"/>
  <c r="AE2685" i="3"/>
  <c r="AE2365" i="3"/>
  <c r="P404" i="3"/>
  <c r="AE525" i="3"/>
  <c r="AE2125" i="3"/>
  <c r="AE1925" i="3"/>
  <c r="AE1605" i="3"/>
  <c r="AE2245" i="3"/>
  <c r="AE1205" i="3"/>
  <c r="D82" i="4"/>
  <c r="P82" i="4" s="1"/>
  <c r="Q59" i="4" s="1"/>
  <c r="P43" i="4"/>
  <c r="F42" i="4"/>
  <c r="F167" i="4"/>
  <c r="F206" i="4" s="1"/>
  <c r="D122" i="4"/>
  <c r="L42" i="4"/>
  <c r="L167" i="4"/>
  <c r="L206" i="4" s="1"/>
  <c r="E42" i="4"/>
  <c r="E167" i="4"/>
  <c r="E206" i="4" s="1"/>
  <c r="D42" i="4"/>
  <c r="P3" i="4"/>
  <c r="D167" i="4"/>
  <c r="O42" i="4"/>
  <c r="O167" i="4"/>
  <c r="O206" i="4" s="1"/>
  <c r="K42" i="4"/>
  <c r="K167" i="4"/>
  <c r="K206" i="4" s="1"/>
  <c r="M42" i="4"/>
  <c r="M167" i="4"/>
  <c r="M206" i="4" s="1"/>
  <c r="P123" i="4"/>
  <c r="D162" i="4"/>
  <c r="P162" i="4" s="1"/>
  <c r="Q139" i="4" s="1"/>
  <c r="I42" i="4"/>
  <c r="I167" i="4"/>
  <c r="I206" i="4" s="1"/>
  <c r="N42" i="4"/>
  <c r="N167" i="4"/>
  <c r="N206" i="4" s="1"/>
  <c r="H42" i="4"/>
  <c r="H167" i="4"/>
  <c r="H206" i="4" s="1"/>
  <c r="G42" i="4"/>
  <c r="G167" i="4"/>
  <c r="G206" i="4" s="1"/>
  <c r="J42" i="4"/>
  <c r="Y1525" i="3" l="1"/>
  <c r="AE1525" i="3" s="1"/>
  <c r="AE1526" i="3"/>
  <c r="P1245" i="3"/>
  <c r="J1284" i="3"/>
  <c r="P1284" i="3" s="1"/>
  <c r="J1564" i="3"/>
  <c r="P1564" i="3" s="1"/>
  <c r="P1525" i="3"/>
  <c r="AE1246" i="3"/>
  <c r="Y1245" i="3"/>
  <c r="AE1245" i="3" s="1"/>
  <c r="P42" i="4"/>
  <c r="Q19" i="4" s="1"/>
  <c r="D206" i="4"/>
  <c r="J1743" i="1"/>
  <c r="J1741" i="1" s="1"/>
  <c r="J1759" i="1" s="1"/>
  <c r="J1735" i="1"/>
  <c r="J1753" i="1" s="1"/>
  <c r="J1766" i="1" l="1"/>
  <c r="P1766" i="1" s="1"/>
  <c r="P1759" i="1"/>
  <c r="J1755" i="1"/>
  <c r="J1757" i="1"/>
  <c r="J12" i="1"/>
  <c r="J1754" i="1"/>
  <c r="P1753" i="1"/>
  <c r="AJ1747" i="1"/>
  <c r="X3815" i="1" s="1"/>
  <c r="J1758" i="1"/>
  <c r="J1756" i="1"/>
  <c r="J1772" i="1"/>
  <c r="AD3815" i="1" l="1"/>
  <c r="AE3815" i="1" s="1"/>
  <c r="X3817" i="1"/>
  <c r="AD3817" i="1" s="1"/>
  <c r="Y1298" i="3"/>
  <c r="J1726" i="1"/>
  <c r="AV1757" i="1"/>
  <c r="J3845" i="1" s="1"/>
  <c r="J8" i="1"/>
  <c r="AV1755" i="1"/>
  <c r="J3843" i="1" s="1"/>
  <c r="J1724" i="1"/>
  <c r="Y1296" i="3"/>
  <c r="J6" i="1"/>
  <c r="J9" i="1"/>
  <c r="AV1758" i="1"/>
  <c r="J3846" i="1" s="1"/>
  <c r="P1758" i="1"/>
  <c r="P1752" i="1" s="1"/>
  <c r="Y1299" i="3"/>
  <c r="J1727" i="1"/>
  <c r="J7" i="1"/>
  <c r="Y1297" i="3"/>
  <c r="AV1756" i="1"/>
  <c r="J3844" i="1" s="1"/>
  <c r="J1725" i="1"/>
  <c r="J1723" i="1"/>
  <c r="J1747" i="1"/>
  <c r="J5" i="1"/>
  <c r="Y1295" i="3"/>
  <c r="P1754" i="1"/>
  <c r="P1748" i="1" s="1"/>
  <c r="AV1754" i="1"/>
  <c r="J3842" i="1" s="1"/>
  <c r="J13" i="1"/>
  <c r="P12" i="1"/>
  <c r="P13" i="1" s="1"/>
  <c r="J10" i="1" l="1"/>
  <c r="J1288" i="3"/>
  <c r="J3874" i="1"/>
  <c r="J1762" i="1"/>
  <c r="J3873" i="1"/>
  <c r="J1761" i="1"/>
  <c r="J1287" i="3"/>
  <c r="J3875" i="1"/>
  <c r="J1763" i="1"/>
  <c r="J1289" i="3"/>
  <c r="Y96" i="4"/>
  <c r="AE1298" i="3"/>
  <c r="P1747" i="1"/>
  <c r="J3" i="1"/>
  <c r="J3817" i="1" s="1"/>
  <c r="X1747" i="1"/>
  <c r="P1727" i="1"/>
  <c r="J1764" i="1"/>
  <c r="J1290" i="3"/>
  <c r="J3876" i="1"/>
  <c r="J1760" i="1"/>
  <c r="J1286" i="3"/>
  <c r="J3872" i="1"/>
  <c r="P1723" i="1"/>
  <c r="AE1297" i="3"/>
  <c r="Y95" i="4"/>
  <c r="AE1299" i="3"/>
  <c r="Y97" i="4"/>
  <c r="Y93" i="4"/>
  <c r="Y1294" i="3"/>
  <c r="AE1295" i="3"/>
  <c r="Y94" i="4"/>
  <c r="AE1296" i="3"/>
  <c r="J3815" i="1" l="1"/>
  <c r="J3818" i="1" s="1"/>
  <c r="X3810" i="1"/>
  <c r="AE96" i="4"/>
  <c r="Y180" i="4"/>
  <c r="AE180" i="4" s="1"/>
  <c r="J5" i="3"/>
  <c r="P1287" i="3"/>
  <c r="P5" i="3" s="1"/>
  <c r="J85" i="4"/>
  <c r="J7" i="3"/>
  <c r="P1289" i="3"/>
  <c r="P7" i="3" s="1"/>
  <c r="J87" i="4"/>
  <c r="J1768" i="1"/>
  <c r="P1761" i="1"/>
  <c r="Y1287" i="3"/>
  <c r="AE1287" i="3" s="1"/>
  <c r="J86" i="4"/>
  <c r="J6" i="3"/>
  <c r="P1288" i="3"/>
  <c r="P6" i="3" s="1"/>
  <c r="Y177" i="4"/>
  <c r="Y92" i="4"/>
  <c r="AE92" i="4" s="1"/>
  <c r="AE93" i="4"/>
  <c r="P1760" i="1"/>
  <c r="J1767" i="1"/>
  <c r="P1767" i="1" s="1"/>
  <c r="Y1286" i="3"/>
  <c r="J1769" i="1"/>
  <c r="P1762" i="1"/>
  <c r="Y1288" i="3"/>
  <c r="AE1288" i="3" s="1"/>
  <c r="AE94" i="4"/>
  <c r="Y178" i="4"/>
  <c r="AE178" i="4" s="1"/>
  <c r="AE97" i="4"/>
  <c r="Y181" i="4"/>
  <c r="AE181" i="4" s="1"/>
  <c r="AE1294" i="3"/>
  <c r="J88" i="4"/>
  <c r="J8" i="3"/>
  <c r="P1290" i="3"/>
  <c r="P8" i="3" s="1"/>
  <c r="AE95" i="4"/>
  <c r="Y179" i="4"/>
  <c r="AE179" i="4" s="1"/>
  <c r="J4" i="3"/>
  <c r="J84" i="4"/>
  <c r="P1286" i="3"/>
  <c r="P4" i="3" s="1"/>
  <c r="J1285" i="3"/>
  <c r="P1764" i="1"/>
  <c r="J1771" i="1"/>
  <c r="P1771" i="1" s="1"/>
  <c r="Y1290" i="3"/>
  <c r="AE1290" i="3" s="1"/>
  <c r="J1770" i="1"/>
  <c r="P1763" i="1"/>
  <c r="Y1289" i="3"/>
  <c r="AE1289" i="3" s="1"/>
  <c r="J169" i="4" l="1"/>
  <c r="P169" i="4" s="1"/>
  <c r="P85" i="4"/>
  <c r="J168" i="4"/>
  <c r="P84" i="4"/>
  <c r="J3" i="3"/>
  <c r="J83" i="4"/>
  <c r="J1324" i="3"/>
  <c r="P1324" i="3" s="1"/>
  <c r="P1285" i="3"/>
  <c r="P88" i="4"/>
  <c r="J172" i="4"/>
  <c r="P172" i="4" s="1"/>
  <c r="Y1285" i="3"/>
  <c r="AE1285" i="3" s="1"/>
  <c r="AE1286" i="3"/>
  <c r="J170" i="4"/>
  <c r="P170" i="4" s="1"/>
  <c r="P86" i="4"/>
  <c r="J171" i="4"/>
  <c r="P171" i="4" s="1"/>
  <c r="P87" i="4"/>
  <c r="Y176" i="4"/>
  <c r="AE176" i="4" s="1"/>
  <c r="AE177" i="4"/>
  <c r="P168" i="4" l="1"/>
  <c r="J208" i="4"/>
  <c r="J122" i="4"/>
  <c r="P122" i="4" s="1"/>
  <c r="Q99" i="4" s="1"/>
  <c r="P83" i="4"/>
  <c r="J167" i="4"/>
  <c r="AF176" i="4"/>
  <c r="AF52" i="4"/>
  <c r="AF132" i="4"/>
  <c r="AF12" i="4"/>
  <c r="AF92" i="4"/>
  <c r="J42" i="3"/>
  <c r="P42" i="3" s="1"/>
  <c r="Q43" i="3" s="1"/>
  <c r="P3" i="3"/>
  <c r="R10" i="3" s="1"/>
  <c r="J206" i="4" l="1"/>
  <c r="P206" i="4" s="1"/>
  <c r="P167" i="4"/>
  <c r="J210" i="4"/>
  <c r="J212" i="4" s="1"/>
  <c r="J213" i="4" s="1"/>
  <c r="P208" i="4"/>
  <c r="Q168" i="4"/>
  <c r="P210" i="4" l="1"/>
  <c r="P212" i="4" s="1"/>
  <c r="P213" i="4" s="1"/>
  <c r="Q167" i="4"/>
  <c r="R167" i="4"/>
  <c r="R168" i="4" s="1"/>
  <c r="R173" i="4" s="1"/>
  <c r="Q178" i="4"/>
  <c r="Q181" i="4"/>
  <c r="Q203" i="4"/>
  <c r="Q205" i="4"/>
  <c r="Q183" i="4"/>
  <c r="Q182" i="4"/>
  <c r="Q204" i="4"/>
  <c r="Q180" i="4"/>
  <c r="Q179" i="4"/>
</calcChain>
</file>

<file path=xl/comments1.xml><?xml version="1.0" encoding="utf-8"?>
<comments xmlns="http://schemas.openxmlformats.org/spreadsheetml/2006/main">
  <authors>
    <author>Ecem Ezber</author>
  </authors>
  <commentList>
    <comment ref="J1735" authorId="0" guid="{868316CB-370D-4334-93B5-6200039C16EA}" shapeId="0">
      <text>
        <r>
          <rPr>
            <b/>
            <sz val="9"/>
            <color indexed="81"/>
            <rFont val="Tahoma"/>
            <family val="2"/>
            <charset val="162"/>
          </rPr>
          <t>Ecem Ezber:5 Ana kanal +trt cppsi</t>
        </r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Sinem Duman</author>
  </authors>
  <commentList>
    <comment ref="D651" authorId="0" guid="{E0483A24-FD18-4F28-A179-70F2054C4F8A}" shapeId="0">
      <text>
        <r>
          <rPr>
            <b/>
            <sz val="9"/>
            <color indexed="81"/>
            <rFont val="Tahoma"/>
            <family val="2"/>
            <charset val="162"/>
          </rPr>
          <t>Sinem Duman:</t>
        </r>
        <r>
          <rPr>
            <sz val="9"/>
            <color indexed="81"/>
            <rFont val="Tahoma"/>
            <family val="2"/>
            <charset val="162"/>
          </rPr>
          <t xml:space="preserve">
çalıkuşu ent bedeli
</t>
        </r>
      </text>
    </comment>
    <comment ref="F651" authorId="0" guid="{CB190BD2-6E8B-4D6A-BB25-DD8649791611}" shapeId="0">
      <text>
        <r>
          <rPr>
            <b/>
            <sz val="9"/>
            <color indexed="81"/>
            <rFont val="Tahoma"/>
            <family val="2"/>
            <charset val="162"/>
          </rPr>
          <t>Sinem Duman:</t>
        </r>
        <r>
          <rPr>
            <sz val="9"/>
            <color indexed="81"/>
            <rFont val="Tahoma"/>
            <family val="2"/>
            <charset val="162"/>
          </rPr>
          <t xml:space="preserve">
?????
</t>
        </r>
      </text>
    </comment>
    <comment ref="D655" authorId="0" guid="{AE448321-CF62-4861-9299-EDA57571203A}" shapeId="0">
      <text>
        <r>
          <rPr>
            <b/>
            <sz val="9"/>
            <color indexed="81"/>
            <rFont val="Tahoma"/>
            <family val="2"/>
            <charset val="162"/>
          </rPr>
          <t>Sinem Duman:</t>
        </r>
        <r>
          <rPr>
            <sz val="9"/>
            <color indexed="81"/>
            <rFont val="Tahoma"/>
            <family val="2"/>
            <charset val="162"/>
          </rPr>
          <t xml:space="preserve">
çalıkuşu müzik bedeli
</t>
        </r>
      </text>
    </comment>
    <comment ref="H855" authorId="0" guid="{9262D9CF-B787-4213-A6D8-72315B703673}" shapeId="0">
      <text>
        <r>
          <rPr>
            <b/>
            <sz val="9"/>
            <color indexed="81"/>
            <rFont val="Tahoma"/>
            <family val="2"/>
            <charset val="162"/>
          </rPr>
          <t>Sinem Duman:</t>
        </r>
        <r>
          <rPr>
            <sz val="9"/>
            <color indexed="81"/>
            <rFont val="Tahoma"/>
            <family val="2"/>
            <charset val="162"/>
          </rPr>
          <t xml:space="preserve">
200.000 tl miss turkey produksiyon</t>
        </r>
      </text>
    </comment>
    <comment ref="H975" authorId="0" guid="{64592846-7E6F-4323-BA40-60C635F9D1E2}" shapeId="0">
      <text>
        <r>
          <rPr>
            <b/>
            <sz val="9"/>
            <color indexed="81"/>
            <rFont val="Tahoma"/>
            <family val="2"/>
            <charset val="162"/>
          </rPr>
          <t>Sinem Duman:</t>
        </r>
        <r>
          <rPr>
            <sz val="9"/>
            <color indexed="81"/>
            <rFont val="Tahoma"/>
            <family val="2"/>
            <charset val="162"/>
          </rPr>
          <t xml:space="preserve">
survivor isim hakkı
</t>
        </r>
      </text>
    </comment>
    <comment ref="D1415" authorId="0" guid="{587AC919-3CAE-42EF-AB24-1F2E78F06B5E}" shapeId="0">
      <text>
        <r>
          <rPr>
            <b/>
            <sz val="9"/>
            <color indexed="81"/>
            <rFont val="Tahoma"/>
            <family val="2"/>
            <charset val="162"/>
          </rPr>
          <t>Sinem Duman:</t>
        </r>
        <r>
          <rPr>
            <sz val="9"/>
            <color indexed="81"/>
            <rFont val="Tahoma"/>
            <family val="2"/>
            <charset val="162"/>
          </rPr>
          <t xml:space="preserve">
3.500 24 kitchen bedeli
</t>
        </r>
      </text>
    </comment>
    <comment ref="D1655" authorId="0" guid="{12FE8D57-2DA0-4594-AC86-3792158FBB41}" shapeId="0">
      <text>
        <r>
          <rPr>
            <b/>
            <sz val="9"/>
            <color indexed="81"/>
            <rFont val="Tahoma"/>
            <family val="2"/>
            <charset val="162"/>
          </rPr>
          <t>Sinem Duman:</t>
        </r>
        <r>
          <rPr>
            <sz val="9"/>
            <color indexed="81"/>
            <rFont val="Tahoma"/>
            <family val="2"/>
            <charset val="162"/>
          </rPr>
          <t xml:space="preserve">
güneşi beklerken ent bedeli
</t>
        </r>
      </text>
    </comment>
  </commentList>
</comments>
</file>

<file path=xl/sharedStrings.xml><?xml version="1.0" encoding="utf-8"?>
<sst xmlns="http://schemas.openxmlformats.org/spreadsheetml/2006/main" count="24978" uniqueCount="328">
  <si>
    <t>Toplam Butce</t>
  </si>
  <si>
    <t>Spot Butce</t>
  </si>
  <si>
    <t>Toplam PT</t>
  </si>
  <si>
    <t>Spot PT</t>
  </si>
  <si>
    <t>Toplam Kendi HK GRP</t>
  </si>
  <si>
    <t>Spot Kendi HK GRP</t>
  </si>
  <si>
    <t>OPT</t>
  </si>
  <si>
    <t>PT</t>
  </si>
  <si>
    <t>Conversion</t>
  </si>
  <si>
    <t>Toplam FHK 30"GRP</t>
  </si>
  <si>
    <t>Spot FHK 30"GRP</t>
  </si>
  <si>
    <t>Toplam Kendi HK 30"GRP</t>
  </si>
  <si>
    <t>Spot Kendi HK 30"GRP</t>
  </si>
  <si>
    <t>Ort Sure</t>
  </si>
  <si>
    <t>Avg. FHK CPP</t>
  </si>
  <si>
    <t>Spot FHK CPP</t>
  </si>
  <si>
    <t>Avg. Kendi HK CPP</t>
  </si>
  <si>
    <t>AGE 5-11</t>
  </si>
  <si>
    <t>AGE 15-34</t>
  </si>
  <si>
    <t>20+</t>
  </si>
  <si>
    <t>AGE 20-34 ABC1</t>
  </si>
  <si>
    <t>20-44</t>
  </si>
  <si>
    <t>35+</t>
  </si>
  <si>
    <t>F 20-34 ABC1</t>
  </si>
  <si>
    <t>F 20-34 ABC1C2</t>
  </si>
  <si>
    <t>F 20-44 ABC1</t>
  </si>
  <si>
    <t>F 25-44 ABC1</t>
  </si>
  <si>
    <t>FHK</t>
  </si>
  <si>
    <t>FHK 20-44 ABC1</t>
  </si>
  <si>
    <t>FHK 20-44 ABC1C2</t>
  </si>
  <si>
    <t>Male 15-24 ABC1</t>
  </si>
  <si>
    <t>Male 20+ABC1</t>
  </si>
  <si>
    <t>F 15-34 ABC1C2</t>
  </si>
  <si>
    <t>Hedef Kitle</t>
  </si>
  <si>
    <t>Spot Avg. FHK CPP</t>
  </si>
  <si>
    <t>Ozel Kusak Butce</t>
  </si>
  <si>
    <t>Ozel Kusak Kull%</t>
  </si>
  <si>
    <t>Ozel Kusak FHK CPP</t>
  </si>
  <si>
    <t>Ozel Kusak FHK 30"GRP</t>
  </si>
  <si>
    <t>Ozel Kusak Kendi HK 30"GRP</t>
  </si>
  <si>
    <t>Ozel Kusak Kendi HK GRP</t>
  </si>
  <si>
    <t>UL</t>
  </si>
  <si>
    <t>MEDIA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</si>
  <si>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</si>
  <si>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</si>
  <si>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</si>
  <si>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</si>
  <si>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</si>
  <si>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</si>
  <si>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</si>
  <si>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</si>
  <si>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</si>
  <si>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</si>
  <si>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</si>
  <si>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</si>
  <si>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</si>
  <si>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TV Total</t>
  </si>
  <si>
    <t>TV Measured Spot</t>
  </si>
  <si>
    <t>TV Non Mea Spot</t>
  </si>
  <si>
    <t>TV Non Mea Project</t>
  </si>
  <si>
    <t>Newspaper</t>
  </si>
  <si>
    <t>Magazine</t>
  </si>
  <si>
    <t>Cinema</t>
  </si>
  <si>
    <t>Radio</t>
  </si>
  <si>
    <t>Outdoor</t>
  </si>
  <si>
    <t>Internet</t>
  </si>
  <si>
    <t>Local</t>
  </si>
  <si>
    <t>Instore</t>
  </si>
  <si>
    <t>Other</t>
  </si>
  <si>
    <t>BRAND</t>
  </si>
  <si>
    <t>Omo</t>
  </si>
  <si>
    <t>Domestos</t>
  </si>
  <si>
    <t>Rinso</t>
  </si>
  <si>
    <t>Cif</t>
  </si>
  <si>
    <t>Yumoş</t>
  </si>
  <si>
    <t>Signal</t>
  </si>
  <si>
    <t>Elidor</t>
  </si>
  <si>
    <t>Calve</t>
  </si>
  <si>
    <t>Sana</t>
  </si>
  <si>
    <t>Knorr CAS</t>
  </si>
  <si>
    <t>Ben&amp;Jerry's</t>
  </si>
  <si>
    <t>Fruttare</t>
  </si>
  <si>
    <t>HC TOTAL</t>
  </si>
  <si>
    <t>PC TOTAL</t>
  </si>
  <si>
    <t>FOOD TOTAL</t>
  </si>
  <si>
    <t>IC TOTAL</t>
  </si>
  <si>
    <t>TV Projeler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</si>
  <si>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</si>
  <si>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</si>
  <si>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</si>
  <si>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</si>
  <si>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</si>
  <si>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</si>
  <si>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</si>
  <si>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</si>
  <si>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</si>
  <si>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</si>
  <si>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</si>
  <si>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</si>
  <si>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TOPLAM</t>
  </si>
  <si>
    <t>CPP</t>
  </si>
  <si>
    <t>TV Measured ADV&amp;Integration&amp;Other Projects</t>
  </si>
  <si>
    <t>TV Non Mea ADV</t>
  </si>
  <si>
    <t>TV Other</t>
  </si>
  <si>
    <t>TV Total GRP Brand Target 30"</t>
  </si>
  <si>
    <t>Brand Target</t>
  </si>
  <si>
    <t>TV Total GRP FHK 30"</t>
  </si>
  <si>
    <t>x</t>
  </si>
  <si>
    <t>Toplam</t>
  </si>
  <si>
    <t>Ortalama</t>
  </si>
  <si>
    <t>15-34</t>
  </si>
  <si>
    <t>20-34 ABC1</t>
  </si>
  <si>
    <t>M 20+ ABC1</t>
  </si>
  <si>
    <t>TI</t>
  </si>
  <si>
    <t>F 20+ ABC1</t>
  </si>
  <si>
    <t>HC</t>
  </si>
  <si>
    <t>Client</t>
  </si>
  <si>
    <t>PC</t>
  </si>
  <si>
    <t>FOOD</t>
  </si>
  <si>
    <t>IC</t>
  </si>
  <si>
    <t>Client Totals</t>
  </si>
  <si>
    <t>M 25-44 ABC1</t>
  </si>
  <si>
    <t>20-34 ABC1C2</t>
  </si>
  <si>
    <t>TRT %</t>
  </si>
  <si>
    <t>TRT Hariç Toplam Measured Butce</t>
  </si>
  <si>
    <t>Toplam Measured Butce</t>
  </si>
  <si>
    <t>z</t>
  </si>
  <si>
    <t>T</t>
  </si>
  <si>
    <t>M 15-34 ABC1</t>
  </si>
  <si>
    <t>Axe Deo</t>
  </si>
  <si>
    <t>Dove Men Deo</t>
  </si>
  <si>
    <t>Measured</t>
  </si>
  <si>
    <t>Non Measured</t>
  </si>
  <si>
    <t>Measured%</t>
  </si>
  <si>
    <t>Non Measured%</t>
  </si>
  <si>
    <t>Axe Hair</t>
  </si>
  <si>
    <t>Magnum Promo</t>
  </si>
  <si>
    <t>Sunlight</t>
  </si>
  <si>
    <t>Bos</t>
  </si>
  <si>
    <t>Axe SCL</t>
  </si>
  <si>
    <t>Dove Hair</t>
  </si>
  <si>
    <t>Dove SCL</t>
  </si>
  <si>
    <t>Dove Skin</t>
  </si>
  <si>
    <t>Lifebuoy</t>
  </si>
  <si>
    <t>LUX</t>
  </si>
  <si>
    <t>Toni&amp;Guy</t>
  </si>
  <si>
    <t>Vaseline</t>
  </si>
  <si>
    <t>Dove Men MB</t>
  </si>
  <si>
    <t>Dove Men SCL</t>
  </si>
  <si>
    <t>Becel</t>
  </si>
  <si>
    <t>CDO Dessert</t>
  </si>
  <si>
    <t>Knorr Boullion</t>
  </si>
  <si>
    <t>Knorr Meal Maker</t>
  </si>
  <si>
    <t>Knorr Soup</t>
  </si>
  <si>
    <t>Lipton Herbal &amp; Form</t>
  </si>
  <si>
    <t>Lipton Teabag</t>
  </si>
  <si>
    <t>Lipton Teapotbag &amp; Loose Tea</t>
  </si>
  <si>
    <t>Max Kids</t>
  </si>
  <si>
    <t>Max Duo</t>
  </si>
  <si>
    <t>Max Classics</t>
  </si>
  <si>
    <t>Cornetto BOGOF</t>
  </si>
  <si>
    <t xml:space="preserve">Magnum Mini </t>
  </si>
  <si>
    <t>Magnum Tema</t>
  </si>
  <si>
    <t>Cafe Zero</t>
  </si>
  <si>
    <t>Algida Food Service</t>
  </si>
  <si>
    <t>Cornetto Tema</t>
  </si>
  <si>
    <t>TV Non Mea ADV&amp;Integration&amp;Other Projects</t>
  </si>
  <si>
    <t>TV Other (Cryptex, Produksiyon, Sanatcı Bedeli vs..)</t>
  </si>
  <si>
    <t>Clear F.</t>
  </si>
  <si>
    <t>Clear M.</t>
  </si>
  <si>
    <t>Rexona M.</t>
  </si>
  <si>
    <t>Rexona F.</t>
  </si>
  <si>
    <t>15-34 AB</t>
  </si>
  <si>
    <t>M 20+ ABC1C2</t>
  </si>
  <si>
    <t>05-11</t>
  </si>
  <si>
    <t>PT Hedef</t>
  </si>
  <si>
    <t>Nogger</t>
  </si>
  <si>
    <t>Sept</t>
  </si>
  <si>
    <t>KANALD</t>
  </si>
  <si>
    <t>STAR</t>
  </si>
  <si>
    <t>SHOW</t>
  </si>
  <si>
    <t>ATV</t>
  </si>
  <si>
    <t>FOX</t>
  </si>
  <si>
    <t>TRT</t>
  </si>
  <si>
    <t>K7</t>
  </si>
  <si>
    <t>STV</t>
  </si>
  <si>
    <t>Kanalturk</t>
  </si>
  <si>
    <t>Total</t>
  </si>
  <si>
    <t>SPOT</t>
  </si>
  <si>
    <t>ÖZEL KUSAK</t>
  </si>
  <si>
    <t>PREMIUM</t>
  </si>
  <si>
    <t>BANT</t>
  </si>
  <si>
    <t>Dove MB</t>
  </si>
  <si>
    <t>Prem Avg. FHK CPP</t>
  </si>
  <si>
    <t>Bant Avg. FHK CPP</t>
  </si>
  <si>
    <t>ÖK Avg. FHK CPP</t>
  </si>
  <si>
    <t>Spot %</t>
  </si>
  <si>
    <t>Bant %</t>
  </si>
  <si>
    <t>Prem %</t>
  </si>
  <si>
    <t>ÖK %</t>
  </si>
  <si>
    <t>Bant PT</t>
  </si>
  <si>
    <t>ÖK PT</t>
  </si>
  <si>
    <t>Prem PT</t>
  </si>
  <si>
    <t>x1</t>
  </si>
  <si>
    <t>x2</t>
  </si>
  <si>
    <t>x3</t>
  </si>
  <si>
    <t>x4</t>
  </si>
  <si>
    <t>x5</t>
  </si>
  <si>
    <t>x6</t>
  </si>
  <si>
    <t>Bant Butce</t>
  </si>
  <si>
    <t>ÖK Butce</t>
  </si>
  <si>
    <t>Prem Butce</t>
  </si>
  <si>
    <t>Spot Avg. HK CPP</t>
  </si>
  <si>
    <t>Bant Avg. HK CPP</t>
  </si>
  <si>
    <t>ÖK Avg. HK CPP</t>
  </si>
  <si>
    <t>Prem Avg. HK CPP</t>
  </si>
  <si>
    <t>Spot HK GRP</t>
  </si>
  <si>
    <t>Bant HK GRP</t>
  </si>
  <si>
    <t>ÖK HK GRP</t>
  </si>
  <si>
    <t>Prem HK GRP</t>
  </si>
  <si>
    <t>Dove Deo</t>
  </si>
  <si>
    <t>TV Measured Bant</t>
  </si>
  <si>
    <t>TV Measured ÖK</t>
  </si>
  <si>
    <t>TV Measured Premium</t>
  </si>
  <si>
    <t>TV Measured Ilk-Son</t>
  </si>
  <si>
    <t>F 15-34 AB</t>
  </si>
  <si>
    <t>M 15-34 AB</t>
  </si>
  <si>
    <t>ilk-son Butce</t>
  </si>
  <si>
    <t>ilk-son %</t>
  </si>
  <si>
    <t>ilk-son Avg. FHK CPP</t>
  </si>
  <si>
    <t>ilk-son Avg. HK CPP</t>
  </si>
  <si>
    <t>ilk-son PT</t>
  </si>
  <si>
    <t>ILK-SON</t>
  </si>
  <si>
    <t>ALL Channels</t>
  </si>
  <si>
    <t>5 Ana Kanal</t>
  </si>
  <si>
    <t>Lipton Rainforest</t>
  </si>
  <si>
    <t>20+ ABC1</t>
  </si>
  <si>
    <t>MAX MOVIE MAX TWISTER OLMALI</t>
  </si>
  <si>
    <t>ilk-son HK GRP</t>
  </si>
  <si>
    <t>Toplam FHK 30''GRP</t>
  </si>
  <si>
    <t>Spot FHK 30''GRP</t>
  </si>
  <si>
    <t>Bant FHK 30''GRP</t>
  </si>
  <si>
    <t>ÖK FHK 30''GRP</t>
  </si>
  <si>
    <t>Prem FHK 30''GRP</t>
  </si>
  <si>
    <t>ilk-son FHK 30'' GRP</t>
  </si>
  <si>
    <t>Toplam Kendi HK 30''GRP</t>
  </si>
  <si>
    <t>Spot HK 30''GRP</t>
  </si>
  <si>
    <t>Bant HK 30''GRP</t>
  </si>
  <si>
    <t>ÖK HK 30''GRP</t>
  </si>
  <si>
    <t>Prem HK 30''GRP</t>
  </si>
  <si>
    <t>ilk-son HK 30''GRP</t>
  </si>
  <si>
    <t>Olması gereken PT</t>
  </si>
  <si>
    <t>Hc</t>
  </si>
  <si>
    <t>Pc</t>
  </si>
  <si>
    <t>Food</t>
  </si>
  <si>
    <t>Ic</t>
  </si>
  <si>
    <t>Kategori Bazlı PT oranları</t>
  </si>
  <si>
    <t>Kategori Bazlı Spot Tipi kullanım</t>
  </si>
  <si>
    <t>Butce</t>
  </si>
  <si>
    <t>pC</t>
  </si>
  <si>
    <t>Keratinology</t>
  </si>
  <si>
    <t>TV Measured Spot FHK30</t>
  </si>
  <si>
    <t>TV Measured Bant FHK30</t>
  </si>
  <si>
    <t>TV Measured ÖK FHK30</t>
  </si>
  <si>
    <t>TV Measured Premium FHK30</t>
  </si>
  <si>
    <t>TV Measured Ilk-Son FHK30</t>
  </si>
  <si>
    <t>TV Measured ADV&amp;Integration&amp;Other Projects FHK30</t>
  </si>
  <si>
    <t>Max Twister</t>
  </si>
  <si>
    <t>Algida Keyif Cone</t>
  </si>
  <si>
    <t>Magnum NPD</t>
  </si>
  <si>
    <t>Carte d'Or Selection Tub</t>
  </si>
  <si>
    <t>Carte d'Or Selection Pints</t>
  </si>
  <si>
    <t>Carte d'Or Maraş</t>
  </si>
  <si>
    <t>Carte d'Or  Nilg</t>
  </si>
  <si>
    <t>Cornetto Mini (MD)</t>
  </si>
  <si>
    <t>Algida Keyif (MD)</t>
  </si>
  <si>
    <t>Algida MD</t>
  </si>
  <si>
    <t>Knorr Seffaf Mutfak</t>
  </si>
  <si>
    <t>Aylık Fiyat Yapısı</t>
  </si>
  <si>
    <t>Mobile+Desktop - Service   - Mindshare</t>
  </si>
  <si>
    <t xml:space="preserve">                                                     - Local</t>
  </si>
  <si>
    <t xml:space="preserve">                    - Operator             - Local</t>
  </si>
  <si>
    <r>
      <t xml:space="preserve">                    - Social Media     -</t>
    </r>
    <r>
      <rPr>
        <b/>
        <sz val="11"/>
        <color theme="1"/>
        <rFont val="Calibri"/>
        <family val="2"/>
        <charset val="162"/>
        <scheme val="minor"/>
      </rPr>
      <t xml:space="preserve"> </t>
    </r>
    <r>
      <rPr>
        <b/>
        <sz val="11"/>
        <color rgb="FF002060"/>
        <rFont val="Calibri"/>
        <family val="2"/>
        <charset val="162"/>
        <scheme val="minor"/>
      </rPr>
      <t>Facebook</t>
    </r>
  </si>
  <si>
    <r>
      <t xml:space="preserve">                                                     - </t>
    </r>
    <r>
      <rPr>
        <b/>
        <sz val="11"/>
        <color rgb="FF00B0F0"/>
        <rFont val="Calibri"/>
        <family val="2"/>
        <charset val="162"/>
        <scheme val="minor"/>
      </rPr>
      <t>Twitter</t>
    </r>
  </si>
  <si>
    <r>
      <rPr>
        <b/>
        <sz val="11"/>
        <color theme="1"/>
        <rFont val="Calibri"/>
        <family val="2"/>
        <charset val="162"/>
        <scheme val="minor"/>
      </rPr>
      <t>Desktop</t>
    </r>
    <r>
      <rPr>
        <sz val="11"/>
        <color theme="1"/>
        <rFont val="Calibri"/>
        <family val="2"/>
        <charset val="162"/>
        <scheme val="minor"/>
      </rPr>
      <t xml:space="preserve">   - Display                - </t>
    </r>
    <r>
      <rPr>
        <sz val="11"/>
        <color rgb="FF0070C0"/>
        <rFont val="Calibri"/>
        <family val="2"/>
        <charset val="162"/>
        <scheme val="minor"/>
      </rPr>
      <t>G</t>
    </r>
    <r>
      <rPr>
        <sz val="11"/>
        <color rgb="FFC00000"/>
        <rFont val="Calibri"/>
        <family val="2"/>
        <charset val="162"/>
        <scheme val="minor"/>
      </rPr>
      <t>o</t>
    </r>
    <r>
      <rPr>
        <sz val="11"/>
        <color rgb="FFDEA900"/>
        <rFont val="Calibri"/>
        <family val="2"/>
        <charset val="162"/>
        <scheme val="minor"/>
      </rPr>
      <t>o</t>
    </r>
    <r>
      <rPr>
        <sz val="11"/>
        <color rgb="FF0070C0"/>
        <rFont val="Calibri"/>
        <family val="2"/>
        <charset val="162"/>
        <scheme val="minor"/>
      </rPr>
      <t>g</t>
    </r>
    <r>
      <rPr>
        <sz val="11"/>
        <color rgb="FF00B050"/>
        <rFont val="Calibri"/>
        <family val="2"/>
        <charset val="162"/>
        <scheme val="minor"/>
      </rPr>
      <t>l</t>
    </r>
    <r>
      <rPr>
        <sz val="11"/>
        <color rgb="FFC00000"/>
        <rFont val="Calibri"/>
        <family val="2"/>
        <charset val="162"/>
        <scheme val="minor"/>
      </rPr>
      <t>e</t>
    </r>
  </si>
  <si>
    <r>
      <t xml:space="preserve">                    - Video                   - </t>
    </r>
    <r>
      <rPr>
        <sz val="11"/>
        <color rgb="FF0070C0"/>
        <rFont val="Calibri"/>
        <family val="2"/>
        <charset val="162"/>
        <scheme val="minor"/>
      </rPr>
      <t>G</t>
    </r>
    <r>
      <rPr>
        <sz val="11"/>
        <color rgb="FFC00000"/>
        <rFont val="Calibri"/>
        <family val="2"/>
        <charset val="162"/>
        <scheme val="minor"/>
      </rPr>
      <t>o</t>
    </r>
    <r>
      <rPr>
        <sz val="11"/>
        <color rgb="FFDEA900"/>
        <rFont val="Calibri"/>
        <family val="2"/>
        <charset val="162"/>
        <scheme val="minor"/>
      </rPr>
      <t>o</t>
    </r>
    <r>
      <rPr>
        <sz val="11"/>
        <color rgb="FF0070C0"/>
        <rFont val="Calibri"/>
        <family val="2"/>
        <charset val="162"/>
        <scheme val="minor"/>
      </rPr>
      <t>g</t>
    </r>
    <r>
      <rPr>
        <sz val="11"/>
        <color rgb="FF00B050"/>
        <rFont val="Calibri"/>
        <family val="2"/>
        <charset val="162"/>
        <scheme val="minor"/>
      </rPr>
      <t>l</t>
    </r>
    <r>
      <rPr>
        <sz val="11"/>
        <color rgb="FFC00000"/>
        <rFont val="Calibri"/>
        <family val="2"/>
        <charset val="162"/>
        <scheme val="minor"/>
      </rPr>
      <t>e</t>
    </r>
  </si>
  <si>
    <r>
      <t xml:space="preserve">                    - Search                 - </t>
    </r>
    <r>
      <rPr>
        <sz val="11"/>
        <color rgb="FF0070C0"/>
        <rFont val="Calibri"/>
        <family val="2"/>
        <charset val="162"/>
        <scheme val="minor"/>
      </rPr>
      <t>G</t>
    </r>
    <r>
      <rPr>
        <sz val="11"/>
        <color rgb="FFC00000"/>
        <rFont val="Calibri"/>
        <family val="2"/>
        <charset val="162"/>
        <scheme val="minor"/>
      </rPr>
      <t>o</t>
    </r>
    <r>
      <rPr>
        <sz val="11"/>
        <color rgb="FFDEA900"/>
        <rFont val="Calibri"/>
        <family val="2"/>
        <charset val="162"/>
        <scheme val="minor"/>
      </rPr>
      <t>o</t>
    </r>
    <r>
      <rPr>
        <sz val="11"/>
        <color rgb="FF0070C0"/>
        <rFont val="Calibri"/>
        <family val="2"/>
        <charset val="162"/>
        <scheme val="minor"/>
      </rPr>
      <t>g</t>
    </r>
    <r>
      <rPr>
        <sz val="11"/>
        <color rgb="FF00B050"/>
        <rFont val="Calibri"/>
        <family val="2"/>
        <charset val="162"/>
        <scheme val="minor"/>
      </rPr>
      <t>l</t>
    </r>
    <r>
      <rPr>
        <sz val="11"/>
        <color rgb="FFC00000"/>
        <rFont val="Calibri"/>
        <family val="2"/>
        <charset val="162"/>
        <scheme val="minor"/>
      </rPr>
      <t>e</t>
    </r>
  </si>
  <si>
    <r>
      <rPr>
        <b/>
        <sz val="11"/>
        <color theme="1"/>
        <rFont val="Calibri"/>
        <family val="2"/>
        <charset val="162"/>
        <scheme val="minor"/>
      </rPr>
      <t xml:space="preserve">Mobile  </t>
    </r>
    <r>
      <rPr>
        <sz val="11"/>
        <color theme="1"/>
        <rFont val="Calibri"/>
        <family val="2"/>
        <charset val="162"/>
        <scheme val="minor"/>
      </rPr>
      <t xml:space="preserve">    - Display                - </t>
    </r>
    <r>
      <rPr>
        <sz val="11"/>
        <color rgb="FF0070C0"/>
        <rFont val="Calibri"/>
        <family val="2"/>
        <charset val="162"/>
        <scheme val="minor"/>
      </rPr>
      <t>G</t>
    </r>
    <r>
      <rPr>
        <sz val="11"/>
        <color rgb="FFC00000"/>
        <rFont val="Calibri"/>
        <family val="2"/>
        <charset val="162"/>
        <scheme val="minor"/>
      </rPr>
      <t>o</t>
    </r>
    <r>
      <rPr>
        <sz val="11"/>
        <color rgb="FFDEA900"/>
        <rFont val="Calibri"/>
        <family val="2"/>
        <charset val="162"/>
        <scheme val="minor"/>
      </rPr>
      <t>o</t>
    </r>
    <r>
      <rPr>
        <sz val="11"/>
        <color rgb="FF0070C0"/>
        <rFont val="Calibri"/>
        <family val="2"/>
        <charset val="162"/>
        <scheme val="minor"/>
      </rPr>
      <t>g</t>
    </r>
    <r>
      <rPr>
        <sz val="11"/>
        <color rgb="FF00B050"/>
        <rFont val="Calibri"/>
        <family val="2"/>
        <charset val="162"/>
        <scheme val="minor"/>
      </rPr>
      <t>l</t>
    </r>
    <r>
      <rPr>
        <sz val="11"/>
        <color rgb="FFC00000"/>
        <rFont val="Calibri"/>
        <family val="2"/>
        <charset val="162"/>
        <scheme val="minor"/>
      </rPr>
      <t>e</t>
    </r>
  </si>
  <si>
    <r>
      <t xml:space="preserve">                                                     -</t>
    </r>
    <r>
      <rPr>
        <sz val="11"/>
        <color theme="1" tint="0.499984740745262"/>
        <rFont val="Calibri"/>
        <family val="2"/>
        <charset val="162"/>
        <scheme val="minor"/>
      </rPr>
      <t xml:space="preserve"> </t>
    </r>
    <r>
      <rPr>
        <b/>
        <sz val="11"/>
        <color theme="1" tint="0.34998626667073579"/>
        <rFont val="Calibri"/>
        <family val="2"/>
        <charset val="162"/>
        <scheme val="minor"/>
      </rPr>
      <t>Microsoft</t>
    </r>
  </si>
  <si>
    <t>Digital Total</t>
  </si>
  <si>
    <t>Other Digital - (Produksiyon, Telif vs..)</t>
  </si>
  <si>
    <t>Conv değişiklik tarihi</t>
  </si>
  <si>
    <t>Sana / Plum</t>
  </si>
  <si>
    <t>TOTAL UL</t>
  </si>
  <si>
    <t>5 Ana Kanal + TRT</t>
  </si>
  <si>
    <t xml:space="preserve">5 Ana Kanal + TRT </t>
  </si>
  <si>
    <t xml:space="preserve">Ramazan Bayram </t>
  </si>
  <si>
    <t>Domestos HLC</t>
  </si>
  <si>
    <t>Cif Sunlight</t>
  </si>
  <si>
    <t>Yumos</t>
  </si>
  <si>
    <t>Clear Male</t>
  </si>
  <si>
    <t>Clear Female</t>
  </si>
  <si>
    <t>Dove (PW)</t>
  </si>
  <si>
    <t>Dove (skincare)</t>
  </si>
  <si>
    <t>Dove DEO</t>
  </si>
  <si>
    <t>Dove Sampuan</t>
  </si>
  <si>
    <t>Rexona Female</t>
  </si>
  <si>
    <t>Rexona Male</t>
  </si>
  <si>
    <t>DOVE Master Brand</t>
  </si>
  <si>
    <t>LB</t>
  </si>
  <si>
    <t>VASELINE</t>
  </si>
  <si>
    <t>AXE SHOWER</t>
  </si>
  <si>
    <t>AXE</t>
  </si>
  <si>
    <t>Clear Ronaldo</t>
  </si>
  <si>
    <t>Lipton YL</t>
  </si>
  <si>
    <t>Lipton YL HW</t>
  </si>
  <si>
    <t>Lipton ICE TEA</t>
  </si>
  <si>
    <t>Knorr</t>
  </si>
  <si>
    <t>Knorr Cas</t>
  </si>
  <si>
    <t>Carte D'or Toz Tatlı</t>
  </si>
  <si>
    <t>Becel Female</t>
  </si>
  <si>
    <t>Max Fun</t>
  </si>
  <si>
    <t>Algida HB</t>
  </si>
  <si>
    <t>Cornetto</t>
  </si>
  <si>
    <t>Magnum</t>
  </si>
  <si>
    <t>Magnum Çikolata</t>
  </si>
  <si>
    <t>Carte D'or</t>
  </si>
  <si>
    <t>Algida Market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</si>
</sst>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164" formatCode="_-* #,##0.00\ _T_L_-;\-* #,##0.00\ _T_L_-;_-* &quot;-&quot;??\ _T_L_-;_-@_-"/>
    <numFmt numFmtId="165" formatCode="#,##0.0"/>
    <numFmt numFmtId="166" formatCode="0.0"/>
    <numFmt numFmtId="167" formatCode="_-* #,##0.00\ _Y_T_L_-;\-* #,##0.00\ _Y_T_L_-;_-* &quot;-&quot;??\ _Y_T_L_-;_-@_-"/>
    <numFmt numFmtId="168" formatCode="_(* #,##0.00_);_(* \(#,##0.00\);_(* &quot;-&quot;??_);_(@_)"/>
    <numFmt numFmtId="169" formatCode="_(&quot;$&quot;* #,##0.00_);_(&quot;$&quot;* \(#,##0.00\);_(&quot;$&quot;* &quot;-&quot;??_);_(@_)"/>
    <numFmt numFmtId="170" formatCode="#,###,;\-#,###,"/>
    <numFmt numFmtId="171" formatCode="#,##0;\-#,##0;&quot;---&quot;"/>
    <numFmt numFmtId="172" formatCode="#,##0\ _Y_T_L"/>
    <numFmt numFmtId="173" formatCode="#,##0\ &quot;YTL&quot;"/>
    <numFmt numFmtId="174" formatCode="#,##0.000000"/>
    <numFmt numFmtId="175" formatCode="0.0%"/>
    <numFmt numFmtId="176" formatCode="#,##0\ &quot;TL&quot;"/>
    <numFmt numFmtId="177" formatCode="0.000%"/>
    <numFmt numFmtId="178" formatCode="0.00000%"/>
    <numFmt numFmtId="179" formatCode="_-* #,##0\ &quot;TL&quot;_-;\-* #,##0\ &quot;TL&quot;_-;_-* &quot;-&quot;??\ &quot;TL&quot;_-;_-@_-"/>
    <numFmt numFmtId="180" formatCode="0.000"/>
    <numFmt numFmtId="181" formatCode="_-[$€-2]\ * #,##0.00_-;\-[$€-2]\ * #,##0.00_-;_-[$€-2]\ * &quot;-&quot;??_-;_-@_-"/>
    <numFmt numFmtId="182" formatCode="#,##0.000"/>
  </numFmts>
  <fonts count="5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9"/>
      <color theme="0"/>
      <name val="Arial"/>
      <family val="2"/>
      <charset val="162"/>
    </font>
    <font>
      <sz val="10"/>
      <name val="Tahoma"/>
      <family val="2"/>
    </font>
    <font>
      <sz val="10"/>
      <name val="Arial"/>
      <family val="2"/>
      <charset val="162"/>
    </font>
    <font>
      <sz val="11"/>
      <color theme="1"/>
      <name val="Calibri"/>
      <family val="2"/>
      <charset val="162"/>
      <scheme val="minor"/>
    </font>
    <font>
      <sz val="10"/>
      <name val="Arial"/>
      <family val="2"/>
      <charset val="162"/>
    </font>
    <font>
      <b/>
      <sz val="10"/>
      <name val="Arial"/>
      <family val="2"/>
      <charset val="162"/>
    </font>
    <font>
      <b/>
      <sz val="10"/>
      <color indexed="10"/>
      <name val="Arial"/>
      <family val="2"/>
      <charset val="162"/>
    </font>
    <font>
      <b/>
      <sz val="10"/>
      <color theme="0"/>
      <name val="Arial"/>
      <family val="2"/>
      <charset val="162"/>
    </font>
    <font>
      <sz val="11"/>
      <color theme="1"/>
      <name val="Calibri"/>
      <family val="2"/>
      <charset val="162"/>
    </font>
    <font>
      <sz val="10"/>
      <name val="Arial Narrow"/>
      <family val="2"/>
      <charset val="162"/>
    </font>
    <font>
      <b/>
      <i/>
      <sz val="9"/>
      <name val="Arial"/>
      <family val="2"/>
    </font>
    <font>
      <b/>
      <sz val="9"/>
      <name val="Arial"/>
      <family val="2"/>
    </font>
    <font>
      <sz val="10"/>
      <color indexed="8"/>
      <name val="Arial"/>
      <family val="2"/>
    </font>
    <font>
      <b/>
      <sz val="14"/>
      <color theme="1"/>
      <name val="Calibri"/>
      <family val="2"/>
      <charset val="162"/>
      <scheme val="minor"/>
    </font>
    <font>
      <sz val="11"/>
      <name val="Calibri"/>
      <family val="2"/>
      <charset val="162"/>
      <scheme val="minor"/>
    </font>
    <font>
      <i/>
      <sz val="10"/>
      <name val="Arial"/>
      <family val="2"/>
      <charset val="162"/>
    </font>
    <font>
      <b/>
      <i/>
      <sz val="10"/>
      <name val="Arial"/>
      <family val="2"/>
      <charset val="162"/>
    </font>
    <font>
      <b/>
      <sz val="11"/>
      <name val="Calibri"/>
      <family val="2"/>
      <charset val="162"/>
      <scheme val="minor"/>
    </font>
    <font>
      <b/>
      <sz val="18"/>
      <name val="Arial"/>
      <family val="2"/>
      <charset val="162"/>
    </font>
    <font>
      <b/>
      <sz val="12"/>
      <name val="Arial"/>
      <family val="2"/>
      <charset val="162"/>
    </font>
    <font>
      <b/>
      <sz val="10"/>
      <color rgb="FFFF0000"/>
      <name val="Arial"/>
      <family val="2"/>
      <charset val="162"/>
    </font>
    <font>
      <b/>
      <i/>
      <sz val="10"/>
      <color rgb="FFFF0000"/>
      <name val="Arial"/>
      <family val="2"/>
      <charset val="162"/>
    </font>
    <font>
      <sz val="10"/>
      <name val="Arial"/>
      <family val="2"/>
      <charset val="162"/>
    </font>
    <font>
      <b/>
      <sz val="11"/>
      <color theme="0"/>
      <name val="Arial"/>
      <family val="2"/>
      <charset val="162"/>
    </font>
    <font>
      <sz val="10"/>
      <name val="Arial Narrow"/>
      <family val="2"/>
    </font>
    <font>
      <sz val="10"/>
      <name val="Arial"/>
      <family val="2"/>
      <charset val="162"/>
    </font>
    <font>
      <sz val="28"/>
      <color rgb="FFFF0000"/>
      <name val="Segoe Script"/>
      <family val="2"/>
      <charset val="162"/>
    </font>
    <font>
      <b/>
      <u/>
      <sz val="11"/>
      <color theme="1"/>
      <name val="Calibri"/>
      <family val="2"/>
      <charset val="162"/>
      <scheme val="minor"/>
    </font>
    <font>
      <b/>
      <sz val="18"/>
      <color theme="1"/>
      <name val="Calibri"/>
      <family val="2"/>
      <charset val="162"/>
      <scheme val="minor"/>
    </font>
    <font>
      <b/>
      <sz val="18"/>
      <color theme="0"/>
      <name val="Calibri"/>
      <family val="2"/>
      <charset val="162"/>
      <scheme val="minor"/>
    </font>
    <font>
      <b/>
      <sz val="18"/>
      <name val="Calibri"/>
      <family val="2"/>
      <charset val="162"/>
      <scheme val="minor"/>
    </font>
    <font>
      <sz val="28"/>
      <color rgb="FFFF0000"/>
      <name val="Calibri"/>
      <family val="2"/>
      <charset val="162"/>
    </font>
    <font>
      <sz val="11"/>
      <color theme="0"/>
      <name val="Calibri"/>
      <family val="2"/>
      <charset val="162"/>
      <scheme val="minor"/>
    </font>
    <font>
      <b/>
      <sz val="24"/>
      <color theme="1"/>
      <name val="Calibri"/>
      <family val="2"/>
      <charset val="162"/>
      <scheme val="minor"/>
    </font>
    <font>
      <b/>
      <sz val="24"/>
      <color rgb="FFFF00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theme="4" tint="-0.499984740745262"/>
      <name val="Calibri"/>
      <family val="2"/>
      <charset val="162"/>
      <scheme val="minor"/>
    </font>
    <font>
      <sz val="11"/>
      <color rgb="FF00B050"/>
      <name val="Calibri"/>
      <family val="2"/>
      <charset val="162"/>
      <scheme val="minor"/>
    </font>
    <font>
      <b/>
      <sz val="11"/>
      <color rgb="FF00B0F0"/>
      <name val="Calibri"/>
      <family val="2"/>
      <charset val="162"/>
      <scheme val="minor"/>
    </font>
    <font>
      <sz val="11"/>
      <color rgb="FFC00000"/>
      <name val="Calibri"/>
      <family val="2"/>
      <charset val="162"/>
      <scheme val="minor"/>
    </font>
    <font>
      <sz val="11"/>
      <color rgb="FF0070C0"/>
      <name val="Calibri"/>
      <family val="2"/>
      <charset val="162"/>
      <scheme val="minor"/>
    </font>
    <font>
      <sz val="11"/>
      <color theme="1" tint="0.499984740745262"/>
      <name val="Calibri"/>
      <family val="2"/>
      <charset val="162"/>
      <scheme val="minor"/>
    </font>
    <font>
      <b/>
      <sz val="11"/>
      <color rgb="FF002060"/>
      <name val="Calibri"/>
      <family val="2"/>
      <charset val="162"/>
      <scheme val="minor"/>
    </font>
    <font>
      <sz val="11"/>
      <color rgb="FFDEA900"/>
      <name val="Calibri"/>
      <family val="2"/>
      <charset val="162"/>
      <scheme val="minor"/>
    </font>
    <font>
      <b/>
      <sz val="11"/>
      <color theme="1" tint="0.34998626667073579"/>
      <name val="Calibri"/>
      <family val="2"/>
      <charset val="162"/>
      <scheme val="minor"/>
    </font>
    <font>
      <sz val="9"/>
      <color indexed="81"/>
      <name val="Tahoma"/>
      <family val="2"/>
      <charset val="162"/>
    </font>
    <font>
      <b/>
      <sz val="9"/>
      <color indexed="81"/>
      <name val="Tahoma"/>
      <family val="2"/>
      <charset val="162"/>
    </font>
    <font>
      <i/>
      <sz val="10"/>
      <name val="Arial"/>
      <family val="2"/>
      <charset val="162"/>
    </font>
    <font>
      <sz val="11"/>
      <color rgb="FFFF0000"/>
      <name val="Segoe Script"/>
      <family val="2"/>
      <charset val="162"/>
    </font>
    <font>
      <sz val="10"/>
      <name val="Arial Narrow"/>
      <family val="2"/>
      <charset val="162"/>
    </font>
    <font>
      <i/>
      <sz val="10"/>
      <name val="Arial"/>
      <family val="2"/>
      <charset val="162"/>
    </font>
  </fonts>
  <fills count="3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C73AD"/>
        <bgColor indexed="64"/>
      </patternFill>
    </fill>
    <fill>
      <patternFill patternType="solid">
        <fgColor rgb="FFE5E0EC"/>
        <bgColor indexed="64"/>
      </patternFill>
    </fill>
  </fills>
  <borders count="74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1" tint="0.34998626667073579"/>
      </left>
      <right/>
      <top style="medium">
        <color theme="1" tint="0.34998626667073579"/>
      </top>
      <bottom/>
      <diagonal/>
    </border>
    <border>
      <left/>
      <right/>
      <top style="medium">
        <color theme="1" tint="0.34998626667073579"/>
      </top>
      <bottom style="thin">
        <color theme="0" tint="-0.24994659260841701"/>
      </bottom>
      <diagonal/>
    </border>
    <border>
      <left/>
      <right style="medium">
        <color theme="1" tint="0.34998626667073579"/>
      </right>
      <top style="medium">
        <color theme="1" tint="0.34998626667073579"/>
      </top>
      <bottom style="thin">
        <color theme="0" tint="-0.24994659260841701"/>
      </bottom>
      <diagonal/>
    </border>
    <border>
      <left style="medium">
        <color theme="1" tint="0.34998626667073579"/>
      </left>
      <right/>
      <top/>
      <bottom/>
      <diagonal/>
    </border>
    <border>
      <left/>
      <right style="medium">
        <color theme="1" tint="0.34998626667073579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1" tint="0.34998626667073579"/>
      </left>
      <right/>
      <top/>
      <bottom style="medium">
        <color theme="1" tint="0.34998626667073579"/>
      </bottom>
      <diagonal/>
    </border>
    <border>
      <left/>
      <right/>
      <top style="thin">
        <color theme="0" tint="-0.24994659260841701"/>
      </top>
      <bottom style="medium">
        <color theme="1" tint="0.34998626667073579"/>
      </bottom>
      <diagonal/>
    </border>
    <border>
      <left/>
      <right style="medium">
        <color theme="1" tint="0.34998626667073579"/>
      </right>
      <top style="thin">
        <color theme="0" tint="-0.24994659260841701"/>
      </top>
      <bottom style="medium">
        <color theme="1" tint="0.34998626667073579"/>
      </bottom>
      <diagonal/>
    </border>
    <border>
      <left style="medium">
        <color theme="1" tint="0.34998626667073579"/>
      </left>
      <right/>
      <top style="medium">
        <color theme="1" tint="0.34998626667073579"/>
      </top>
      <bottom style="medium">
        <color theme="1" tint="0.34998626667073579"/>
      </bottom>
      <diagonal/>
    </border>
    <border>
      <left/>
      <right/>
      <top style="medium">
        <color theme="1" tint="0.34998626667073579"/>
      </top>
      <bottom style="medium">
        <color theme="1" tint="0.34998626667073579"/>
      </bottom>
      <diagonal/>
    </border>
    <border>
      <left/>
      <right style="medium">
        <color theme="1" tint="0.34998626667073579"/>
      </right>
      <top style="medium">
        <color theme="1" tint="0.34998626667073579"/>
      </top>
      <bottom style="medium">
        <color theme="1" tint="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/>
      <top style="medium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 style="thin">
        <color theme="0" tint="-0.34998626667073579"/>
      </bottom>
      <diagonal/>
    </border>
    <border>
      <left/>
      <right style="medium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/>
      <top style="thin">
        <color theme="0" tint="-0.34998626667073579"/>
      </top>
      <bottom style="medium">
        <color theme="0" tint="-0.34998626667073579"/>
      </bottom>
      <diagonal/>
    </border>
    <border>
      <left/>
      <right/>
      <top style="thin">
        <color theme="0" tint="-0.34998626667073579"/>
      </top>
      <bottom style="medium">
        <color theme="0" tint="-0.34998626667073579"/>
      </bottom>
      <diagonal/>
    </border>
    <border>
      <left/>
      <right style="medium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medium">
        <color theme="0" tint="-0.34998626667073579"/>
      </left>
      <right/>
      <top style="medium">
        <color theme="0" tint="-0.34998626667073579"/>
      </top>
      <bottom/>
      <diagonal/>
    </border>
    <border>
      <left/>
      <right/>
      <top style="medium">
        <color theme="0" tint="-0.34998626667073579"/>
      </top>
      <bottom/>
      <diagonal/>
    </border>
    <border>
      <left/>
      <right style="medium">
        <color theme="0" tint="-0.34998626667073579"/>
      </right>
      <top style="medium">
        <color theme="0" tint="-0.34998626667073579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theme="1" tint="0.34998626667073579"/>
      </bottom>
      <diagonal/>
    </border>
    <border>
      <left/>
      <right style="medium">
        <color indexed="64"/>
      </right>
      <top style="medium">
        <color theme="1" tint="0.34998626667073579"/>
      </top>
      <bottom style="thin">
        <color theme="0" tint="-0.24994659260841701"/>
      </bottom>
      <diagonal/>
    </border>
    <border>
      <left/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indexed="64"/>
      </right>
      <top style="thin">
        <color theme="0" tint="-0.24994659260841701"/>
      </top>
      <bottom style="medium">
        <color theme="1" tint="0.34998626667073579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theme="1" tint="0.34998626667073579"/>
      </top>
      <bottom style="medium">
        <color theme="1" tint="0.34998626667073579"/>
      </bottom>
      <diagonal/>
    </border>
    <border>
      <left style="medium">
        <color theme="1" tint="0.34998626667073579"/>
      </left>
      <right/>
      <top style="medium">
        <color theme="1" tint="0.34998626667073579"/>
      </top>
      <bottom style="medium">
        <color indexed="64"/>
      </bottom>
      <diagonal/>
    </border>
    <border>
      <left/>
      <right/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medium">
        <color theme="0" tint="-0.34998626667073579"/>
      </left>
      <right/>
      <top style="medium">
        <color indexed="64"/>
      </top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/>
      <top/>
      <bottom style="medium">
        <color theme="1" tint="0.499984740745262"/>
      </bottom>
      <diagonal/>
    </border>
    <border>
      <left style="medium">
        <color theme="0" tint="-0.34998626667073579"/>
      </left>
      <right/>
      <top/>
      <bottom style="medium">
        <color theme="0" tint="-0.34998626667073579"/>
      </bottom>
      <diagonal/>
    </border>
    <border>
      <left/>
      <right style="thin">
        <color indexed="10"/>
      </right>
      <top/>
      <bottom/>
      <diagonal/>
    </border>
    <border>
      <left/>
      <right/>
      <top style="thin">
        <color theme="0" tint="-0.24994659260841701"/>
      </top>
      <bottom/>
      <diagonal/>
    </border>
    <border>
      <left/>
      <right style="medium">
        <color theme="1" tint="0.34998626667073579"/>
      </right>
      <top style="thin">
        <color theme="0" tint="-0.24994659260841701"/>
      </top>
      <bottom/>
      <diagonal/>
    </border>
    <border>
      <left style="medium">
        <color theme="1" tint="0.34998626667073579"/>
      </left>
      <right/>
      <top style="medium">
        <color theme="1" tint="0.34998626667073579"/>
      </top>
      <bottom style="thin">
        <color theme="1" tint="0.34998626667073579"/>
      </bottom>
      <diagonal/>
    </border>
    <border>
      <left/>
      <right/>
      <top style="medium">
        <color theme="1" tint="0.34998626667073579"/>
      </top>
      <bottom style="thin">
        <color theme="1" tint="0.34998626667073579"/>
      </bottom>
      <diagonal/>
    </border>
    <border>
      <left/>
      <right style="medium">
        <color theme="1" tint="0.34998626667073579"/>
      </right>
      <top style="medium">
        <color theme="1" tint="0.34998626667073579"/>
      </top>
      <bottom style="thin">
        <color theme="1" tint="0.34998626667073579"/>
      </bottom>
      <diagonal/>
    </border>
    <border>
      <left style="medium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medium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medium">
        <color theme="1" tint="0.34998626667073579"/>
      </left>
      <right/>
      <top style="thin">
        <color theme="1" tint="0.34998626667073579"/>
      </top>
      <bottom style="medium">
        <color theme="1" tint="0.34998626667073579"/>
      </bottom>
      <diagonal/>
    </border>
    <border>
      <left/>
      <right/>
      <top style="thin">
        <color theme="1" tint="0.34998626667073579"/>
      </top>
      <bottom style="medium">
        <color theme="1" tint="0.34998626667073579"/>
      </bottom>
      <diagonal/>
    </border>
    <border>
      <left/>
      <right style="medium">
        <color theme="1" tint="0.34998626667073579"/>
      </right>
      <top style="thin">
        <color theme="1" tint="0.34998626667073579"/>
      </top>
      <bottom style="medium">
        <color theme="1" tint="0.34998626667073579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medium">
        <color theme="1" tint="0.34998626667073579"/>
      </right>
      <top/>
      <bottom style="thin">
        <color theme="0" tint="-0.24994659260841701"/>
      </bottom>
      <diagonal/>
    </border>
    <border>
      <left/>
      <right style="medium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/>
      <right style="medium">
        <color theme="1" tint="0.34998626667073579"/>
      </right>
      <top style="medium">
        <color theme="1" tint="0.34998626667073579"/>
      </top>
      <bottom/>
      <diagonal/>
    </border>
    <border>
      <left/>
      <right style="medium">
        <color theme="1" tint="0.34998626667073579"/>
      </right>
      <top/>
      <bottom/>
      <diagonal/>
    </border>
    <border>
      <left/>
      <right style="medium">
        <color theme="0" tint="-0.34998626667073579"/>
      </right>
      <top style="thin">
        <color theme="0" tint="-0.34998626667073579"/>
      </top>
      <bottom/>
      <diagonal/>
    </border>
    <border>
      <left/>
      <right style="medium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thin">
        <color rgb="FFFF0000"/>
      </left>
      <right/>
      <top/>
      <bottom/>
      <diagonal/>
    </border>
  </borders>
  <cellStyleXfs count="4672">
    <xf numFmtId="0" fontId="0" fillId="0" borderId="0"/>
    <xf numFmtId="9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167" fontId="10" fillId="0" borderId="0" applyFont="0" applyFill="0" applyBorder="0" applyAlignment="0" applyProtection="0"/>
    <xf numFmtId="16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8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70" fontId="12" fillId="0" borderId="18" applyFont="0" applyFill="0" applyBorder="0" applyAlignment="0" applyProtection="0">
      <alignment horizontal="center"/>
    </xf>
    <xf numFmtId="171" fontId="13" fillId="0" borderId="19" applyFont="0" applyFill="0" applyBorder="0" applyAlignment="0" applyProtection="0">
      <alignment horizontal="center"/>
    </xf>
    <xf numFmtId="0" fontId="10" fillId="0" borderId="0"/>
    <xf numFmtId="0" fontId="14" fillId="0" borderId="0"/>
    <xf numFmtId="0" fontId="4" fillId="0" borderId="0"/>
    <xf numFmtId="0" fontId="14" fillId="0" borderId="0"/>
    <xf numFmtId="0" fontId="5" fillId="0" borderId="0"/>
    <xf numFmtId="0" fontId="4" fillId="0" borderId="0" applyNumberFormat="0" applyFill="0" applyBorder="0" applyAlignment="0" applyProtection="0"/>
    <xf numFmtId="0" fontId="11" fillId="0" borderId="0"/>
    <xf numFmtId="0" fontId="4" fillId="0" borderId="0" applyNumberFormat="0" applyFill="0" applyBorder="0" applyAlignment="0" applyProtection="0"/>
    <xf numFmtId="0" fontId="11" fillId="0" borderId="0"/>
    <xf numFmtId="0" fontId="11" fillId="0" borderId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4" fillId="0" borderId="0"/>
    <xf numFmtId="9" fontId="1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164" fontId="2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5" fillId="0" borderId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7" fontId="10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0" fillId="0" borderId="0"/>
    <xf numFmtId="0" fontId="14" fillId="0" borderId="0"/>
    <xf numFmtId="9" fontId="4" fillId="0" borderId="0" applyFont="0" applyFill="0" applyBorder="0" applyAlignment="0" applyProtection="0"/>
    <xf numFmtId="0" fontId="11" fillId="0" borderId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14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 applyNumberFormat="0" applyFill="0" applyBorder="0" applyAlignment="0" applyProtection="0"/>
    <xf numFmtId="0" fontId="51" fillId="0" borderId="0"/>
    <xf numFmtId="0" fontId="11" fillId="0" borderId="0"/>
    <xf numFmtId="9" fontId="5" fillId="0" borderId="0" applyFont="0" applyFill="0" applyBorder="0" applyAlignment="0" applyProtection="0"/>
    <xf numFmtId="9" fontId="11" fillId="0" borderId="0" applyFont="0" applyFill="0" applyBorder="0" applyAlignment="0" applyProtection="0"/>
    <xf numFmtId="181" fontId="11" fillId="0" borderId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1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</cellStyleXfs>
  <cellXfs count="402">
    <xf numFmtId="0" fontId="0" fillId="0" borderId="0" xfId="0"/>
    <xf numFmtId="0" fontId="2" fillId="2" borderId="1" xfId="0" applyFont="1" applyFill="1" applyBorder="1" applyAlignment="1" applyProtection="1">
      <alignment horizontal="center"/>
    </xf>
    <xf numFmtId="0" fontId="1" fillId="0" borderId="0" xfId="0" applyFont="1"/>
    <xf numFmtId="0" fontId="6" fillId="0" borderId="0" xfId="2" applyProtection="1">
      <protection locked="0"/>
    </xf>
    <xf numFmtId="0" fontId="6" fillId="0" borderId="0" xfId="2" applyProtection="1"/>
    <xf numFmtId="3" fontId="6" fillId="0" borderId="0" xfId="2" applyNumberFormat="1" applyProtection="1">
      <protection locked="0"/>
    </xf>
    <xf numFmtId="166" fontId="6" fillId="0" borderId="0" xfId="2" applyNumberFormat="1" applyProtection="1">
      <protection locked="0"/>
    </xf>
    <xf numFmtId="0" fontId="7" fillId="0" borderId="0" xfId="2" applyFont="1" applyBorder="1" applyAlignment="1" applyProtection="1">
      <alignment horizontal="center" vertical="center" wrapText="1"/>
      <protection locked="0"/>
    </xf>
    <xf numFmtId="3" fontId="8" fillId="0" borderId="0" xfId="2" applyNumberFormat="1" applyFont="1" applyProtection="1">
      <protection locked="0"/>
    </xf>
    <xf numFmtId="3" fontId="6" fillId="0" borderId="0" xfId="2" applyNumberFormat="1" applyProtection="1"/>
    <xf numFmtId="0" fontId="4" fillId="0" borderId="0" xfId="2" applyFont="1" applyFill="1" applyProtection="1"/>
    <xf numFmtId="0" fontId="6" fillId="0" borderId="0" xfId="2" applyFill="1" applyProtection="1"/>
    <xf numFmtId="3" fontId="6" fillId="0" borderId="0" xfId="2" applyNumberFormat="1" applyFill="1" applyAlignment="1" applyProtection="1">
      <alignment horizontal="center"/>
    </xf>
    <xf numFmtId="3" fontId="0" fillId="0" borderId="0" xfId="3" applyNumberFormat="1" applyFont="1" applyFill="1" applyAlignment="1" applyProtection="1">
      <alignment horizontal="center"/>
    </xf>
    <xf numFmtId="3" fontId="6" fillId="0" borderId="0" xfId="2" applyNumberFormat="1" applyFill="1" applyProtection="1"/>
    <xf numFmtId="0" fontId="7" fillId="0" borderId="0" xfId="2" applyFont="1" applyFill="1" applyProtection="1"/>
    <xf numFmtId="0" fontId="9" fillId="2" borderId="1" xfId="2" applyFont="1" applyFill="1" applyBorder="1" applyProtection="1"/>
    <xf numFmtId="0" fontId="2" fillId="2" borderId="1" xfId="2" applyFont="1" applyFill="1" applyBorder="1" applyAlignment="1" applyProtection="1">
      <alignment horizontal="center"/>
    </xf>
    <xf numFmtId="172" fontId="6" fillId="0" borderId="1" xfId="2" applyNumberFormat="1" applyBorder="1" applyAlignment="1" applyProtection="1">
      <alignment horizontal="right"/>
    </xf>
    <xf numFmtId="172" fontId="7" fillId="0" borderId="1" xfId="2" applyNumberFormat="1" applyFont="1" applyBorder="1" applyAlignment="1" applyProtection="1">
      <alignment horizontal="right"/>
    </xf>
    <xf numFmtId="173" fontId="6" fillId="0" borderId="0" xfId="2" applyNumberFormat="1" applyProtection="1"/>
    <xf numFmtId="172" fontId="6" fillId="0" borderId="0" xfId="2" applyNumberFormat="1" applyProtection="1"/>
    <xf numFmtId="0" fontId="9" fillId="2" borderId="14" xfId="2" applyFont="1" applyFill="1" applyBorder="1" applyProtection="1"/>
    <xf numFmtId="0" fontId="7" fillId="0" borderId="0" xfId="2" applyFont="1" applyProtection="1"/>
    <xf numFmtId="0" fontId="4" fillId="0" borderId="0" xfId="2" applyFont="1" applyFill="1"/>
    <xf numFmtId="0" fontId="6" fillId="0" borderId="0" xfId="2" applyFill="1"/>
    <xf numFmtId="3" fontId="6" fillId="0" borderId="0" xfId="2" applyNumberFormat="1" applyFill="1" applyAlignment="1">
      <alignment horizontal="center"/>
    </xf>
    <xf numFmtId="3" fontId="0" fillId="0" borderId="0" xfId="3" applyNumberFormat="1" applyFont="1" applyFill="1" applyAlignment="1">
      <alignment horizontal="center"/>
    </xf>
    <xf numFmtId="3" fontId="6" fillId="0" borderId="0" xfId="2" applyNumberFormat="1" applyFill="1"/>
    <xf numFmtId="0" fontId="7" fillId="0" borderId="0" xfId="2" applyFont="1" applyFill="1"/>
    <xf numFmtId="0" fontId="9" fillId="2" borderId="1" xfId="2" applyFont="1" applyFill="1" applyBorder="1"/>
    <xf numFmtId="0" fontId="2" fillId="2" borderId="1" xfId="2" applyFont="1" applyFill="1" applyBorder="1" applyAlignment="1">
      <alignment horizontal="center"/>
    </xf>
    <xf numFmtId="0" fontId="6" fillId="0" borderId="0" xfId="2"/>
    <xf numFmtId="3" fontId="6" fillId="0" borderId="0" xfId="2" applyNumberFormat="1"/>
    <xf numFmtId="173" fontId="6" fillId="0" borderId="0" xfId="2" applyNumberFormat="1"/>
    <xf numFmtId="0" fontId="9" fillId="2" borderId="14" xfId="2" applyFont="1" applyFill="1" applyBorder="1"/>
    <xf numFmtId="172" fontId="6" fillId="0" borderId="0" xfId="2" applyNumberFormat="1"/>
    <xf numFmtId="0" fontId="7" fillId="0" borderId="0" xfId="2" applyFont="1"/>
    <xf numFmtId="2" fontId="3" fillId="4" borderId="12" xfId="0" applyNumberFormat="1" applyFont="1" applyFill="1" applyBorder="1" applyAlignment="1" applyProtection="1">
      <alignment horizontal="center"/>
      <protection locked="0"/>
    </xf>
    <xf numFmtId="0" fontId="2" fillId="2" borderId="20" xfId="0" applyFont="1" applyFill="1" applyBorder="1" applyAlignment="1" applyProtection="1">
      <alignment horizontal="center"/>
    </xf>
    <xf numFmtId="0" fontId="16" fillId="5" borderId="12" xfId="0" applyFont="1" applyFill="1" applyBorder="1" applyProtection="1">
      <protection locked="0"/>
    </xf>
    <xf numFmtId="0" fontId="1" fillId="9" borderId="0" xfId="0" applyFont="1" applyFill="1"/>
    <xf numFmtId="3" fontId="6" fillId="0" borderId="21" xfId="2" applyNumberFormat="1" applyBorder="1" applyProtection="1">
      <protection locked="0"/>
    </xf>
    <xf numFmtId="3" fontId="7" fillId="8" borderId="26" xfId="2" applyNumberFormat="1" applyFont="1" applyFill="1" applyBorder="1" applyProtection="1"/>
    <xf numFmtId="3" fontId="17" fillId="10" borderId="21" xfId="2" applyNumberFormat="1" applyFont="1" applyFill="1" applyBorder="1" applyProtection="1">
      <protection locked="0"/>
    </xf>
    <xf numFmtId="3" fontId="18" fillId="10" borderId="26" xfId="2" applyNumberFormat="1" applyFont="1" applyFill="1" applyBorder="1" applyProtection="1"/>
    <xf numFmtId="3" fontId="17" fillId="11" borderId="21" xfId="2" applyNumberFormat="1" applyFont="1" applyFill="1" applyBorder="1" applyProtection="1">
      <protection locked="0"/>
    </xf>
    <xf numFmtId="3" fontId="18" fillId="11" borderId="26" xfId="2" applyNumberFormat="1" applyFont="1" applyFill="1" applyBorder="1" applyProtection="1"/>
    <xf numFmtId="3" fontId="17" fillId="7" borderId="21" xfId="2" applyNumberFormat="1" applyFont="1" applyFill="1" applyBorder="1" applyProtection="1">
      <protection locked="0"/>
    </xf>
    <xf numFmtId="3" fontId="18" fillId="7" borderId="26" xfId="2" applyNumberFormat="1" applyFont="1" applyFill="1" applyBorder="1" applyProtection="1"/>
    <xf numFmtId="3" fontId="9" fillId="12" borderId="30" xfId="2" applyNumberFormat="1" applyFont="1" applyFill="1" applyBorder="1" applyAlignment="1" applyProtection="1">
      <alignment horizontal="center"/>
      <protection locked="0"/>
    </xf>
    <xf numFmtId="3" fontId="9" fillId="12" borderId="31" xfId="2" applyNumberFormat="1" applyFont="1" applyFill="1" applyBorder="1" applyAlignment="1" applyProtection="1">
      <alignment horizontal="center"/>
      <protection locked="0"/>
    </xf>
    <xf numFmtId="3" fontId="9" fillId="12" borderId="32" xfId="2" applyNumberFormat="1" applyFont="1" applyFill="1" applyBorder="1" applyProtection="1">
      <protection locked="0"/>
    </xf>
    <xf numFmtId="0" fontId="7" fillId="0" borderId="23" xfId="2" applyFont="1" applyFill="1" applyBorder="1" applyProtection="1">
      <protection locked="0"/>
    </xf>
    <xf numFmtId="3" fontId="6" fillId="0" borderId="23" xfId="2" applyNumberFormat="1" applyFill="1" applyBorder="1" applyProtection="1"/>
    <xf numFmtId="3" fontId="7" fillId="0" borderId="24" xfId="2" applyNumberFormat="1" applyFont="1" applyFill="1" applyBorder="1" applyProtection="1"/>
    <xf numFmtId="3" fontId="9" fillId="9" borderId="28" xfId="2" applyNumberFormat="1" applyFont="1" applyFill="1" applyBorder="1" applyProtection="1"/>
    <xf numFmtId="3" fontId="9" fillId="9" borderId="29" xfId="2" applyNumberFormat="1" applyFont="1" applyFill="1" applyBorder="1" applyProtection="1"/>
    <xf numFmtId="3" fontId="17" fillId="10" borderId="21" xfId="2" applyNumberFormat="1" applyFont="1" applyFill="1" applyBorder="1" applyProtection="1"/>
    <xf numFmtId="0" fontId="2" fillId="14" borderId="20" xfId="0" applyFont="1" applyFill="1" applyBorder="1" applyAlignment="1" applyProtection="1">
      <alignment horizontal="center"/>
    </xf>
    <xf numFmtId="3" fontId="9" fillId="0" borderId="0" xfId="2" applyNumberFormat="1" applyFont="1" applyProtection="1">
      <protection locked="0"/>
    </xf>
    <xf numFmtId="9" fontId="0" fillId="0" borderId="0" xfId="1" applyFont="1"/>
    <xf numFmtId="0" fontId="0" fillId="0" borderId="0" xfId="0" applyProtection="1">
      <protection locked="0"/>
    </xf>
    <xf numFmtId="0" fontId="1" fillId="0" borderId="3" xfId="0" applyFont="1" applyFill="1" applyBorder="1" applyAlignment="1" applyProtection="1">
      <alignment horizontal="right"/>
      <protection locked="0"/>
    </xf>
    <xf numFmtId="165" fontId="0" fillId="0" borderId="4" xfId="0" applyNumberFormat="1" applyBorder="1" applyProtection="1">
      <protection locked="0"/>
    </xf>
    <xf numFmtId="0" fontId="1" fillId="0" borderId="6" xfId="0" applyFont="1" applyFill="1" applyBorder="1" applyAlignment="1" applyProtection="1">
      <alignment horizontal="right"/>
      <protection locked="0"/>
    </xf>
    <xf numFmtId="0" fontId="1" fillId="7" borderId="6" xfId="0" applyFont="1" applyFill="1" applyBorder="1" applyAlignment="1" applyProtection="1">
      <alignment horizontal="right"/>
      <protection locked="0"/>
    </xf>
    <xf numFmtId="9" fontId="1" fillId="7" borderId="0" xfId="1" applyFont="1" applyFill="1" applyBorder="1" applyProtection="1">
      <protection locked="0"/>
    </xf>
    <xf numFmtId="9" fontId="1" fillId="7" borderId="38" xfId="1" applyFont="1" applyFill="1" applyBorder="1" applyProtection="1">
      <protection locked="0"/>
    </xf>
    <xf numFmtId="3" fontId="0" fillId="5" borderId="34" xfId="0" applyNumberFormat="1" applyFill="1" applyBorder="1" applyProtection="1">
      <protection locked="0"/>
    </xf>
    <xf numFmtId="3" fontId="0" fillId="3" borderId="4" xfId="0" applyNumberFormat="1" applyFill="1" applyBorder="1" applyProtection="1">
      <protection locked="0"/>
    </xf>
    <xf numFmtId="3" fontId="0" fillId="3" borderId="35" xfId="0" applyNumberFormat="1" applyFill="1" applyBorder="1" applyProtection="1">
      <protection locked="0"/>
    </xf>
    <xf numFmtId="3" fontId="1" fillId="6" borderId="12" xfId="0" applyNumberFormat="1" applyFont="1" applyFill="1" applyBorder="1" applyProtection="1">
      <protection locked="0"/>
    </xf>
    <xf numFmtId="3" fontId="1" fillId="6" borderId="39" xfId="0" applyNumberFormat="1" applyFont="1" applyFill="1" applyBorder="1" applyProtection="1">
      <protection locked="0"/>
    </xf>
    <xf numFmtId="0" fontId="0" fillId="0" borderId="0" xfId="0" applyProtection="1"/>
    <xf numFmtId="0" fontId="15" fillId="0" borderId="0" xfId="0" applyFont="1" applyProtection="1"/>
    <xf numFmtId="0" fontId="1" fillId="0" borderId="3" xfId="0" applyFont="1" applyFill="1" applyBorder="1" applyAlignment="1" applyProtection="1">
      <alignment horizontal="right"/>
    </xf>
    <xf numFmtId="0" fontId="1" fillId="0" borderId="6" xfId="0" applyFont="1" applyFill="1" applyBorder="1" applyAlignment="1" applyProtection="1">
      <alignment horizontal="right"/>
    </xf>
    <xf numFmtId="0" fontId="1" fillId="7" borderId="6" xfId="0" applyFont="1" applyFill="1" applyBorder="1" applyAlignment="1" applyProtection="1">
      <alignment horizontal="right"/>
    </xf>
    <xf numFmtId="9" fontId="1" fillId="7" borderId="0" xfId="1" applyFont="1" applyFill="1" applyBorder="1" applyProtection="1"/>
    <xf numFmtId="9" fontId="1" fillId="7" borderId="38" xfId="1" applyFont="1" applyFill="1" applyBorder="1" applyProtection="1"/>
    <xf numFmtId="0" fontId="19" fillId="13" borderId="16" xfId="0" applyFont="1" applyFill="1" applyBorder="1" applyAlignment="1" applyProtection="1">
      <alignment vertical="center"/>
    </xf>
    <xf numFmtId="0" fontId="1" fillId="5" borderId="33" xfId="0" applyFont="1" applyFill="1" applyBorder="1" applyProtection="1"/>
    <xf numFmtId="0" fontId="19" fillId="13" borderId="17" xfId="0" applyFont="1" applyFill="1" applyBorder="1" applyAlignment="1" applyProtection="1">
      <alignment vertical="center"/>
    </xf>
    <xf numFmtId="0" fontId="1" fillId="3" borderId="3" xfId="0" applyFont="1" applyFill="1" applyBorder="1" applyAlignment="1" applyProtection="1">
      <alignment horizontal="right"/>
    </xf>
    <xf numFmtId="3" fontId="0" fillId="3" borderId="35" xfId="0" applyNumberFormat="1" applyFill="1" applyBorder="1" applyProtection="1"/>
    <xf numFmtId="0" fontId="1" fillId="0" borderId="6" xfId="0" applyFont="1" applyBorder="1" applyAlignment="1" applyProtection="1">
      <alignment horizontal="right"/>
    </xf>
    <xf numFmtId="3" fontId="0" fillId="0" borderId="2" xfId="0" applyNumberFormat="1" applyBorder="1" applyProtection="1"/>
    <xf numFmtId="3" fontId="0" fillId="0" borderId="36" xfId="0" applyNumberFormat="1" applyBorder="1" applyProtection="1"/>
    <xf numFmtId="0" fontId="1" fillId="0" borderId="8" xfId="0" applyFont="1" applyBorder="1" applyAlignment="1" applyProtection="1">
      <alignment horizontal="right"/>
    </xf>
    <xf numFmtId="3" fontId="0" fillId="0" borderId="9" xfId="0" applyNumberFormat="1" applyBorder="1" applyProtection="1"/>
    <xf numFmtId="3" fontId="0" fillId="0" borderId="37" xfId="0" applyNumberFormat="1" applyBorder="1" applyProtection="1"/>
    <xf numFmtId="165" fontId="0" fillId="0" borderId="4" xfId="0" applyNumberFormat="1" applyFont="1" applyBorder="1" applyProtection="1"/>
    <xf numFmtId="165" fontId="0" fillId="0" borderId="35" xfId="0" applyNumberFormat="1" applyFont="1" applyBorder="1" applyProtection="1"/>
    <xf numFmtId="165" fontId="0" fillId="0" borderId="2" xfId="0" applyNumberFormat="1" applyFont="1" applyBorder="1" applyProtection="1"/>
    <xf numFmtId="165" fontId="0" fillId="0" borderId="36" xfId="0" applyNumberFormat="1" applyFont="1" applyBorder="1" applyProtection="1"/>
    <xf numFmtId="0" fontId="1" fillId="0" borderId="8" xfId="0" applyFont="1" applyFill="1" applyBorder="1" applyAlignment="1" applyProtection="1">
      <alignment horizontal="right"/>
    </xf>
    <xf numFmtId="165" fontId="0" fillId="0" borderId="9" xfId="0" applyNumberFormat="1" applyFont="1" applyBorder="1" applyProtection="1"/>
    <xf numFmtId="165" fontId="0" fillId="0" borderId="37" xfId="0" applyNumberFormat="1" applyFont="1" applyBorder="1" applyProtection="1"/>
    <xf numFmtId="0" fontId="1" fillId="0" borderId="3" xfId="0" applyFont="1" applyBorder="1" applyAlignment="1" applyProtection="1">
      <alignment horizontal="right"/>
    </xf>
    <xf numFmtId="3" fontId="0" fillId="0" borderId="4" xfId="0" applyNumberFormat="1" applyBorder="1" applyProtection="1"/>
    <xf numFmtId="3" fontId="0" fillId="0" borderId="35" xfId="0" applyNumberFormat="1" applyBorder="1" applyProtection="1"/>
    <xf numFmtId="0" fontId="1" fillId="6" borderId="11" xfId="0" applyFont="1" applyFill="1" applyBorder="1" applyAlignment="1" applyProtection="1">
      <alignment horizontal="right"/>
    </xf>
    <xf numFmtId="3" fontId="1" fillId="6" borderId="39" xfId="0" applyNumberFormat="1" applyFont="1" applyFill="1" applyBorder="1" applyProtection="1"/>
    <xf numFmtId="0" fontId="19" fillId="13" borderId="15" xfId="0" applyFont="1" applyFill="1" applyBorder="1" applyAlignment="1" applyProtection="1">
      <alignment vertical="center"/>
    </xf>
    <xf numFmtId="0" fontId="1" fillId="0" borderId="40" xfId="0" applyFont="1" applyFill="1" applyBorder="1" applyAlignment="1" applyProtection="1">
      <alignment horizontal="right"/>
    </xf>
    <xf numFmtId="4" fontId="0" fillId="0" borderId="41" xfId="0" applyNumberFormat="1" applyBorder="1" applyProtection="1"/>
    <xf numFmtId="4" fontId="0" fillId="0" borderId="42" xfId="0" applyNumberFormat="1" applyBorder="1" applyProtection="1"/>
    <xf numFmtId="0" fontId="19" fillId="0" borderId="16" xfId="0" applyFont="1" applyFill="1" applyBorder="1" applyAlignment="1" applyProtection="1">
      <alignment vertical="center"/>
    </xf>
    <xf numFmtId="0" fontId="19" fillId="0" borderId="17" xfId="0" applyFont="1" applyFill="1" applyBorder="1" applyAlignment="1" applyProtection="1">
      <alignment vertical="center"/>
    </xf>
    <xf numFmtId="0" fontId="19" fillId="0" borderId="15" xfId="0" applyFont="1" applyFill="1" applyBorder="1" applyAlignment="1" applyProtection="1">
      <alignment vertical="center"/>
    </xf>
    <xf numFmtId="3" fontId="0" fillId="8" borderId="4" xfId="0" applyNumberFormat="1" applyFill="1" applyBorder="1" applyProtection="1"/>
    <xf numFmtId="3" fontId="0" fillId="8" borderId="35" xfId="0" applyNumberFormat="1" applyFill="1" applyBorder="1" applyProtection="1"/>
    <xf numFmtId="3" fontId="0" fillId="8" borderId="2" xfId="0" applyNumberFormat="1" applyFill="1" applyBorder="1" applyProtection="1"/>
    <xf numFmtId="3" fontId="0" fillId="8" borderId="36" xfId="0" applyNumberFormat="1" applyFill="1" applyBorder="1" applyProtection="1"/>
    <xf numFmtId="3" fontId="0" fillId="8" borderId="9" xfId="0" applyNumberFormat="1" applyFill="1" applyBorder="1" applyProtection="1"/>
    <xf numFmtId="3" fontId="0" fillId="8" borderId="37" xfId="0" applyNumberFormat="1" applyFill="1" applyBorder="1" applyProtection="1"/>
    <xf numFmtId="3" fontId="6" fillId="0" borderId="23" xfId="2" applyNumberFormat="1" applyFill="1" applyBorder="1" applyProtection="1">
      <protection locked="0"/>
    </xf>
    <xf numFmtId="174" fontId="0" fillId="0" borderId="0" xfId="1" applyNumberFormat="1" applyFont="1" applyAlignment="1" applyProtection="1">
      <alignment horizontal="center"/>
      <protection locked="0"/>
    </xf>
    <xf numFmtId="3" fontId="7" fillId="8" borderId="0" xfId="2" applyNumberFormat="1" applyFont="1" applyFill="1" applyProtection="1"/>
    <xf numFmtId="3" fontId="9" fillId="12" borderId="32" xfId="2" applyNumberFormat="1" applyFont="1" applyFill="1" applyBorder="1" applyProtection="1"/>
    <xf numFmtId="0" fontId="7" fillId="0" borderId="23" xfId="2" applyFont="1" applyFill="1" applyBorder="1" applyProtection="1"/>
    <xf numFmtId="0" fontId="7" fillId="0" borderId="21" xfId="2" applyFont="1" applyBorder="1" applyProtection="1"/>
    <xf numFmtId="0" fontId="17" fillId="10" borderId="21" xfId="0" applyFont="1" applyFill="1" applyBorder="1" applyAlignment="1" applyProtection="1">
      <alignment horizontal="left" indent="1"/>
    </xf>
    <xf numFmtId="0" fontId="17" fillId="11" borderId="21" xfId="2" applyFont="1" applyFill="1" applyBorder="1" applyAlignment="1" applyProtection="1">
      <alignment horizontal="left" indent="1"/>
    </xf>
    <xf numFmtId="0" fontId="17" fillId="7" borderId="21" xfId="2" applyFont="1" applyFill="1" applyBorder="1" applyAlignment="1" applyProtection="1">
      <alignment horizontal="left" indent="1"/>
    </xf>
    <xf numFmtId="0" fontId="9" fillId="9" borderId="28" xfId="2" applyFont="1" applyFill="1" applyBorder="1" applyProtection="1"/>
    <xf numFmtId="3" fontId="17" fillId="11" borderId="21" xfId="2" applyNumberFormat="1" applyFont="1" applyFill="1" applyBorder="1" applyProtection="1"/>
    <xf numFmtId="3" fontId="17" fillId="7" borderId="21" xfId="2" applyNumberFormat="1" applyFont="1" applyFill="1" applyBorder="1" applyProtection="1"/>
    <xf numFmtId="3" fontId="6" fillId="0" borderId="21" xfId="2" applyNumberFormat="1" applyBorder="1" applyProtection="1"/>
    <xf numFmtId="0" fontId="6" fillId="0" borderId="0" xfId="2" applyBorder="1" applyProtection="1"/>
    <xf numFmtId="3" fontId="6" fillId="0" borderId="0" xfId="2" applyNumberFormat="1" applyBorder="1" applyProtection="1"/>
    <xf numFmtId="3" fontId="9" fillId="12" borderId="31" xfId="2" applyNumberFormat="1" applyFont="1" applyFill="1" applyBorder="1" applyAlignment="1" applyProtection="1">
      <alignment horizontal="center"/>
    </xf>
    <xf numFmtId="3" fontId="8" fillId="0" borderId="0" xfId="2" applyNumberFormat="1" applyFont="1" applyProtection="1"/>
    <xf numFmtId="0" fontId="21" fillId="0" borderId="0" xfId="2" applyFont="1" applyProtection="1">
      <protection locked="0"/>
    </xf>
    <xf numFmtId="0" fontId="20" fillId="0" borderId="0" xfId="2" applyFont="1" applyProtection="1"/>
    <xf numFmtId="9" fontId="6" fillId="0" borderId="0" xfId="1" applyFont="1" applyProtection="1"/>
    <xf numFmtId="3" fontId="9" fillId="12" borderId="30" xfId="2" applyNumberFormat="1" applyFont="1" applyFill="1" applyBorder="1" applyAlignment="1" applyProtection="1">
      <alignment horizontal="center"/>
    </xf>
    <xf numFmtId="9" fontId="0" fillId="0" borderId="0" xfId="1" applyFont="1" applyProtection="1"/>
    <xf numFmtId="3" fontId="22" fillId="12" borderId="32" xfId="2" applyNumberFormat="1" applyFont="1" applyFill="1" applyBorder="1" applyProtection="1"/>
    <xf numFmtId="3" fontId="22" fillId="0" borderId="24" xfId="2" applyNumberFormat="1" applyFont="1" applyFill="1" applyBorder="1" applyProtection="1"/>
    <xf numFmtId="3" fontId="23" fillId="10" borderId="26" xfId="2" applyNumberFormat="1" applyFont="1" applyFill="1" applyBorder="1" applyProtection="1"/>
    <xf numFmtId="3" fontId="23" fillId="11" borderId="26" xfId="2" applyNumberFormat="1" applyFont="1" applyFill="1" applyBorder="1" applyProtection="1"/>
    <xf numFmtId="3" fontId="23" fillId="7" borderId="26" xfId="2" applyNumberFormat="1" applyFont="1" applyFill="1" applyBorder="1" applyProtection="1"/>
    <xf numFmtId="3" fontId="22" fillId="8" borderId="26" xfId="2" applyNumberFormat="1" applyFont="1" applyFill="1" applyBorder="1" applyProtection="1"/>
    <xf numFmtId="3" fontId="22" fillId="8" borderId="0" xfId="2" applyNumberFormat="1" applyFont="1" applyFill="1" applyProtection="1"/>
    <xf numFmtId="3" fontId="9" fillId="19" borderId="32" xfId="2" applyNumberFormat="1" applyFont="1" applyFill="1" applyBorder="1" applyProtection="1"/>
    <xf numFmtId="3" fontId="9" fillId="20" borderId="29" xfId="2" applyNumberFormat="1" applyFont="1" applyFill="1" applyBorder="1" applyProtection="1"/>
    <xf numFmtId="0" fontId="1" fillId="7" borderId="0" xfId="0" applyFont="1" applyFill="1" applyBorder="1" applyAlignment="1" applyProtection="1">
      <alignment horizontal="right"/>
      <protection locked="0"/>
    </xf>
    <xf numFmtId="175" fontId="1" fillId="7" borderId="0" xfId="1" applyNumberFormat="1" applyFont="1" applyFill="1" applyBorder="1" applyProtection="1">
      <protection locked="0"/>
    </xf>
    <xf numFmtId="3" fontId="0" fillId="0" borderId="4" xfId="0" applyNumberFormat="1" applyFill="1" applyBorder="1" applyProtection="1">
      <protection locked="0"/>
    </xf>
    <xf numFmtId="3" fontId="0" fillId="0" borderId="35" xfId="0" applyNumberFormat="1" applyFill="1" applyBorder="1" applyProtection="1"/>
    <xf numFmtId="3" fontId="0" fillId="5" borderId="33" xfId="0" applyNumberFormat="1" applyFill="1" applyBorder="1" applyProtection="1">
      <protection locked="0"/>
    </xf>
    <xf numFmtId="0" fontId="2" fillId="2" borderId="44" xfId="0" applyFont="1" applyFill="1" applyBorder="1" applyAlignment="1" applyProtection="1">
      <alignment horizontal="center"/>
    </xf>
    <xf numFmtId="0" fontId="1" fillId="21" borderId="3" xfId="0" applyFont="1" applyFill="1" applyBorder="1" applyAlignment="1" applyProtection="1">
      <alignment horizontal="right"/>
    </xf>
    <xf numFmtId="4" fontId="0" fillId="21" borderId="4" xfId="0" applyNumberFormat="1" applyFill="1" applyBorder="1" applyProtection="1"/>
    <xf numFmtId="4" fontId="0" fillId="21" borderId="5" xfId="0" applyNumberFormat="1" applyFill="1" applyBorder="1" applyProtection="1"/>
    <xf numFmtId="0" fontId="1" fillId="17" borderId="6" xfId="0" applyFont="1" applyFill="1" applyBorder="1" applyAlignment="1" applyProtection="1">
      <alignment horizontal="right"/>
    </xf>
    <xf numFmtId="9" fontId="0" fillId="17" borderId="0" xfId="1" applyFont="1" applyFill="1" applyBorder="1" applyProtection="1"/>
    <xf numFmtId="3" fontId="0" fillId="0" borderId="7" xfId="0" applyNumberFormat="1" applyBorder="1" applyProtection="1"/>
    <xf numFmtId="3" fontId="0" fillId="0" borderId="10" xfId="0" applyNumberFormat="1" applyBorder="1" applyProtection="1"/>
    <xf numFmtId="4" fontId="0" fillId="0" borderId="2" xfId="0" applyNumberFormat="1" applyFont="1" applyBorder="1" applyProtection="1"/>
    <xf numFmtId="4" fontId="0" fillId="0" borderId="7" xfId="0" applyNumberFormat="1" applyFont="1" applyBorder="1" applyProtection="1"/>
    <xf numFmtId="4" fontId="0" fillId="0" borderId="9" xfId="0" applyNumberFormat="1" applyFont="1" applyBorder="1" applyProtection="1"/>
    <xf numFmtId="4" fontId="0" fillId="0" borderId="10" xfId="0" applyNumberFormat="1" applyFont="1" applyBorder="1" applyProtection="1"/>
    <xf numFmtId="4" fontId="0" fillId="0" borderId="5" xfId="0" applyNumberFormat="1" applyFont="1" applyBorder="1" applyProtection="1"/>
    <xf numFmtId="9" fontId="0" fillId="0" borderId="5" xfId="0" applyNumberFormat="1" applyFont="1" applyBorder="1" applyProtection="1"/>
    <xf numFmtId="3" fontId="0" fillId="0" borderId="5" xfId="0" applyNumberFormat="1" applyBorder="1" applyProtection="1"/>
    <xf numFmtId="3" fontId="0" fillId="0" borderId="2" xfId="0" applyNumberFormat="1" applyFont="1" applyBorder="1" applyProtection="1"/>
    <xf numFmtId="3" fontId="0" fillId="0" borderId="7" xfId="0" applyNumberFormat="1" applyFont="1" applyBorder="1" applyProtection="1"/>
    <xf numFmtId="4" fontId="0" fillId="0" borderId="4" xfId="0" applyNumberFormat="1" applyBorder="1" applyProtection="1"/>
    <xf numFmtId="4" fontId="0" fillId="0" borderId="5" xfId="0" applyNumberFormat="1" applyBorder="1" applyProtection="1"/>
    <xf numFmtId="4" fontId="0" fillId="0" borderId="2" xfId="0" applyNumberFormat="1" applyBorder="1" applyProtection="1"/>
    <xf numFmtId="4" fontId="0" fillId="0" borderId="7" xfId="0" applyNumberFormat="1" applyBorder="1" applyProtection="1"/>
    <xf numFmtId="4" fontId="0" fillId="0" borderId="10" xfId="0" applyNumberFormat="1" applyBorder="1" applyProtection="1"/>
    <xf numFmtId="0" fontId="1" fillId="3" borderId="3" xfId="0" applyFont="1" applyFill="1" applyBorder="1" applyAlignment="1" applyProtection="1">
      <alignment horizontal="right"/>
      <protection locked="0"/>
    </xf>
    <xf numFmtId="3" fontId="0" fillId="3" borderId="5" xfId="0" applyNumberFormat="1" applyFill="1" applyBorder="1" applyProtection="1">
      <protection locked="0"/>
    </xf>
    <xf numFmtId="9" fontId="1" fillId="7" borderId="13" xfId="1" applyFont="1" applyFill="1" applyBorder="1" applyProtection="1">
      <protection locked="0"/>
    </xf>
    <xf numFmtId="0" fontId="1" fillId="0" borderId="6" xfId="0" applyFont="1" applyBorder="1" applyAlignment="1" applyProtection="1">
      <alignment horizontal="right"/>
      <protection locked="0"/>
    </xf>
    <xf numFmtId="9" fontId="0" fillId="0" borderId="2" xfId="0" applyNumberFormat="1" applyBorder="1" applyProtection="1">
      <protection locked="0"/>
    </xf>
    <xf numFmtId="9" fontId="0" fillId="0" borderId="7" xfId="0" applyNumberFormat="1" applyBorder="1" applyProtection="1">
      <protection locked="0"/>
    </xf>
    <xf numFmtId="9" fontId="0" fillId="0" borderId="9" xfId="0" applyNumberFormat="1" applyBorder="1" applyProtection="1">
      <protection locked="0"/>
    </xf>
    <xf numFmtId="9" fontId="0" fillId="0" borderId="10" xfId="0" applyNumberFormat="1" applyBorder="1" applyProtection="1">
      <protection locked="0"/>
    </xf>
    <xf numFmtId="0" fontId="1" fillId="6" borderId="11" xfId="0" applyFont="1" applyFill="1" applyBorder="1" applyAlignment="1" applyProtection="1">
      <alignment horizontal="right"/>
      <protection locked="0"/>
    </xf>
    <xf numFmtId="3" fontId="1" fillId="6" borderId="13" xfId="0" applyNumberFormat="1" applyFont="1" applyFill="1" applyBorder="1" applyProtection="1">
      <protection locked="0"/>
    </xf>
    <xf numFmtId="0" fontId="1" fillId="5" borderId="0" xfId="0" applyFont="1" applyFill="1" applyProtection="1">
      <protection locked="0"/>
    </xf>
    <xf numFmtId="3" fontId="0" fillId="5" borderId="12" xfId="0" applyNumberFormat="1" applyFill="1" applyBorder="1" applyProtection="1">
      <protection locked="0"/>
    </xf>
    <xf numFmtId="3" fontId="0" fillId="5" borderId="0" xfId="0" applyNumberFormat="1" applyFill="1" applyBorder="1" applyProtection="1">
      <protection locked="0"/>
    </xf>
    <xf numFmtId="3" fontId="1" fillId="0" borderId="0" xfId="0" applyNumberFormat="1" applyFont="1" applyFill="1" applyBorder="1" applyProtection="1">
      <protection locked="0"/>
    </xf>
    <xf numFmtId="0" fontId="1" fillId="5" borderId="0" xfId="0" applyFont="1" applyFill="1" applyBorder="1" applyProtection="1"/>
    <xf numFmtId="3" fontId="0" fillId="0" borderId="0" xfId="0" applyNumberFormat="1" applyProtection="1"/>
    <xf numFmtId="0" fontId="7" fillId="0" borderId="0" xfId="2" applyFont="1" applyFill="1" applyBorder="1" applyProtection="1"/>
    <xf numFmtId="9" fontId="0" fillId="0" borderId="0" xfId="0" applyNumberFormat="1" applyProtection="1"/>
    <xf numFmtId="0" fontId="25" fillId="15" borderId="43" xfId="2" applyFont="1" applyFill="1" applyBorder="1" applyAlignment="1" applyProtection="1">
      <alignment vertical="top"/>
      <protection locked="0"/>
    </xf>
    <xf numFmtId="0" fontId="25" fillId="17" borderId="43" xfId="2" applyFont="1" applyFill="1" applyBorder="1" applyAlignment="1" applyProtection="1">
      <alignment vertical="top"/>
      <protection locked="0"/>
    </xf>
    <xf numFmtId="0" fontId="25" fillId="18" borderId="43" xfId="2" applyFont="1" applyFill="1" applyBorder="1" applyAlignment="1" applyProtection="1">
      <alignment vertical="top"/>
      <protection locked="0"/>
    </xf>
    <xf numFmtId="0" fontId="25" fillId="16" borderId="43" xfId="2" applyFont="1" applyFill="1" applyBorder="1" applyAlignment="1" applyProtection="1">
      <alignment vertical="top"/>
      <protection locked="0"/>
    </xf>
    <xf numFmtId="3" fontId="0" fillId="0" borderId="0" xfId="0" applyNumberFormat="1" applyFill="1" applyBorder="1" applyProtection="1"/>
    <xf numFmtId="0" fontId="4" fillId="0" borderId="0" xfId="2" applyFont="1" applyProtection="1">
      <protection locked="0"/>
    </xf>
    <xf numFmtId="3" fontId="4" fillId="0" borderId="0" xfId="2" applyNumberFormat="1" applyFont="1" applyProtection="1">
      <protection locked="0"/>
    </xf>
    <xf numFmtId="3" fontId="0" fillId="3" borderId="4" xfId="0" applyNumberFormat="1" applyFill="1" applyBorder="1" applyAlignment="1" applyProtection="1">
      <alignment vertical="top" wrapText="1"/>
      <protection locked="0"/>
    </xf>
    <xf numFmtId="3" fontId="0" fillId="3" borderId="4" xfId="0" applyNumberFormat="1" applyFill="1" applyBorder="1" applyAlignment="1" applyProtection="1">
      <protection locked="0"/>
    </xf>
    <xf numFmtId="0" fontId="0" fillId="0" borderId="0" xfId="0" quotePrefix="1"/>
    <xf numFmtId="2" fontId="0" fillId="0" borderId="0" xfId="0" applyNumberFormat="1"/>
    <xf numFmtId="0" fontId="1" fillId="22" borderId="3" xfId="0" applyFont="1" applyFill="1" applyBorder="1" applyAlignment="1" applyProtection="1">
      <alignment horizontal="right"/>
    </xf>
    <xf numFmtId="9" fontId="0" fillId="22" borderId="4" xfId="0" applyNumberFormat="1" applyFont="1" applyFill="1" applyBorder="1" applyProtection="1"/>
    <xf numFmtId="176" fontId="26" fillId="0" borderId="49" xfId="53" applyNumberFormat="1" applyFont="1" applyFill="1" applyBorder="1" applyAlignment="1">
      <alignment horizontal="center"/>
    </xf>
    <xf numFmtId="0" fontId="27" fillId="0" borderId="21" xfId="0" applyFont="1" applyFill="1" applyBorder="1" applyProtection="1">
      <protection locked="0"/>
    </xf>
    <xf numFmtId="175" fontId="6" fillId="0" borderId="0" xfId="1" applyNumberFormat="1" applyFont="1" applyProtection="1">
      <protection locked="0"/>
    </xf>
    <xf numFmtId="0" fontId="0" fillId="3" borderId="0" xfId="0" applyFill="1"/>
    <xf numFmtId="0" fontId="0" fillId="0" borderId="0" xfId="0" applyFill="1"/>
    <xf numFmtId="4" fontId="0" fillId="0" borderId="0" xfId="0" applyNumberFormat="1" applyFont="1" applyFill="1" applyBorder="1" applyProtection="1"/>
    <xf numFmtId="0" fontId="7" fillId="0" borderId="21" xfId="37" applyFont="1" applyBorder="1" applyProtection="1"/>
    <xf numFmtId="3" fontId="4" fillId="0" borderId="21" xfId="37" applyNumberFormat="1" applyBorder="1" applyProtection="1">
      <protection locked="0"/>
    </xf>
    <xf numFmtId="3" fontId="22" fillId="8" borderId="26" xfId="37" applyNumberFormat="1" applyFont="1" applyFill="1" applyBorder="1" applyProtection="1"/>
    <xf numFmtId="3" fontId="4" fillId="24" borderId="21" xfId="37" applyNumberFormat="1" applyFill="1" applyBorder="1" applyProtection="1">
      <protection locked="0"/>
    </xf>
    <xf numFmtId="3" fontId="22" fillId="24" borderId="26" xfId="37" applyNumberFormat="1" applyFont="1" applyFill="1" applyBorder="1" applyProtection="1"/>
    <xf numFmtId="3" fontId="4" fillId="0" borderId="21" xfId="37" applyNumberFormat="1" applyBorder="1" applyProtection="1"/>
    <xf numFmtId="0" fontId="29" fillId="25" borderId="0" xfId="0" applyFont="1" applyFill="1"/>
    <xf numFmtId="0" fontId="1" fillId="26" borderId="1" xfId="0" applyFont="1" applyFill="1" applyBorder="1"/>
    <xf numFmtId="4" fontId="0" fillId="0" borderId="1" xfId="0" applyNumberFormat="1" applyBorder="1"/>
    <xf numFmtId="3" fontId="0" fillId="0" borderId="1" xfId="0" applyNumberFormat="1" applyBorder="1"/>
    <xf numFmtId="0" fontId="1" fillId="5" borderId="0" xfId="0" applyFont="1" applyFill="1"/>
    <xf numFmtId="2" fontId="1" fillId="5" borderId="0" xfId="0" applyNumberFormat="1" applyFont="1" applyFill="1"/>
    <xf numFmtId="3" fontId="1" fillId="5" borderId="0" xfId="0" applyNumberFormat="1" applyFont="1" applyFill="1"/>
    <xf numFmtId="0" fontId="0" fillId="20" borderId="0" xfId="0" applyFill="1"/>
    <xf numFmtId="0" fontId="30" fillId="27" borderId="0" xfId="0" applyFont="1" applyFill="1"/>
    <xf numFmtId="0" fontId="0" fillId="27" borderId="0" xfId="0" applyFill="1"/>
    <xf numFmtId="0" fontId="31" fillId="20" borderId="0" xfId="0" applyFont="1" applyFill="1"/>
    <xf numFmtId="0" fontId="29" fillId="28" borderId="0" xfId="0" applyFont="1" applyFill="1"/>
    <xf numFmtId="2" fontId="0" fillId="0" borderId="1" xfId="0" applyNumberFormat="1" applyBorder="1"/>
    <xf numFmtId="0" fontId="30" fillId="23" borderId="0" xfId="0" applyFont="1" applyFill="1"/>
    <xf numFmtId="0" fontId="0" fillId="23" borderId="0" xfId="0" applyFill="1"/>
    <xf numFmtId="175" fontId="6" fillId="0" borderId="0" xfId="1" applyNumberFormat="1" applyFont="1" applyProtection="1"/>
    <xf numFmtId="176" fontId="26" fillId="0" borderId="0" xfId="53" applyNumberFormat="1" applyFont="1" applyFill="1" applyBorder="1" applyAlignment="1" applyProtection="1">
      <alignment horizontal="center"/>
      <protection locked="0"/>
    </xf>
    <xf numFmtId="176" fontId="26" fillId="0" borderId="49" xfId="53" applyNumberFormat="1" applyFont="1" applyFill="1" applyBorder="1" applyAlignment="1" applyProtection="1">
      <alignment horizontal="center"/>
      <protection locked="0"/>
    </xf>
    <xf numFmtId="3" fontId="4" fillId="0" borderId="21" xfId="2" applyNumberFormat="1" applyFont="1" applyBorder="1" applyProtection="1">
      <protection locked="0"/>
    </xf>
    <xf numFmtId="0" fontId="32" fillId="3" borderId="0" xfId="0" applyFont="1" applyFill="1"/>
    <xf numFmtId="0" fontId="16" fillId="3" borderId="0" xfId="0" applyFont="1" applyFill="1"/>
    <xf numFmtId="0" fontId="28" fillId="0" borderId="0" xfId="0" applyFont="1" applyAlignment="1" applyProtection="1">
      <alignment textRotation="90"/>
    </xf>
    <xf numFmtId="0" fontId="33" fillId="0" borderId="0" xfId="0" applyFont="1" applyAlignment="1" applyProtection="1">
      <alignment textRotation="90"/>
    </xf>
    <xf numFmtId="0" fontId="28" fillId="0" borderId="0" xfId="0" applyFont="1" applyAlignment="1" applyProtection="1">
      <alignment horizontal="center" vertical="center" textRotation="90"/>
    </xf>
    <xf numFmtId="9" fontId="0" fillId="0" borderId="51" xfId="0" applyNumberFormat="1" applyBorder="1" applyProtection="1">
      <protection locked="0"/>
    </xf>
    <xf numFmtId="4" fontId="0" fillId="0" borderId="50" xfId="0" applyNumberFormat="1" applyFont="1" applyBorder="1" applyProtection="1"/>
    <xf numFmtId="4" fontId="0" fillId="0" borderId="51" xfId="0" applyNumberFormat="1" applyFont="1" applyBorder="1" applyProtection="1"/>
    <xf numFmtId="0" fontId="1" fillId="7" borderId="55" xfId="0" applyFont="1" applyFill="1" applyBorder="1" applyAlignment="1" applyProtection="1">
      <alignment horizontal="right"/>
      <protection locked="0"/>
    </xf>
    <xf numFmtId="9" fontId="1" fillId="7" borderId="56" xfId="1" applyFont="1" applyFill="1" applyBorder="1" applyProtection="1">
      <protection locked="0"/>
    </xf>
    <xf numFmtId="9" fontId="1" fillId="7" borderId="57" xfId="1" applyFont="1" applyFill="1" applyBorder="1" applyProtection="1">
      <protection locked="0"/>
    </xf>
    <xf numFmtId="0" fontId="1" fillId="7" borderId="58" xfId="0" applyFont="1" applyFill="1" applyBorder="1" applyAlignment="1" applyProtection="1">
      <alignment horizontal="right"/>
      <protection locked="0"/>
    </xf>
    <xf numFmtId="9" fontId="1" fillId="7" borderId="59" xfId="1" applyFont="1" applyFill="1" applyBorder="1" applyProtection="1">
      <protection locked="0"/>
    </xf>
    <xf numFmtId="9" fontId="1" fillId="7" borderId="60" xfId="1" applyFont="1" applyFill="1" applyBorder="1" applyProtection="1">
      <protection locked="0"/>
    </xf>
    <xf numFmtId="3" fontId="0" fillId="0" borderId="9" xfId="0" applyNumberFormat="1" applyFont="1" applyFill="1" applyBorder="1" applyProtection="1"/>
    <xf numFmtId="3" fontId="0" fillId="0" borderId="10" xfId="0" applyNumberFormat="1" applyFont="1" applyFill="1" applyBorder="1" applyProtection="1"/>
    <xf numFmtId="0" fontId="30" fillId="30" borderId="0" xfId="0" applyFont="1" applyFill="1"/>
    <xf numFmtId="0" fontId="0" fillId="30" borderId="0" xfId="0" applyFill="1"/>
    <xf numFmtId="4" fontId="0" fillId="0" borderId="2" xfId="0" applyNumberFormat="1" applyFont="1" applyFill="1" applyBorder="1" applyProtection="1"/>
    <xf numFmtId="4" fontId="0" fillId="0" borderId="7" xfId="0" applyNumberFormat="1" applyFont="1" applyFill="1" applyBorder="1" applyProtection="1"/>
    <xf numFmtId="4" fontId="0" fillId="0" borderId="50" xfId="0" applyNumberFormat="1" applyFont="1" applyFill="1" applyBorder="1" applyProtection="1"/>
    <xf numFmtId="4" fontId="0" fillId="0" borderId="51" xfId="0" applyNumberFormat="1" applyFont="1" applyFill="1" applyBorder="1" applyProtection="1"/>
    <xf numFmtId="3" fontId="0" fillId="0" borderId="50" xfId="0" applyNumberFormat="1" applyBorder="1" applyProtection="1"/>
    <xf numFmtId="3" fontId="0" fillId="0" borderId="51" xfId="0" applyNumberFormat="1" applyBorder="1" applyProtection="1"/>
    <xf numFmtId="4" fontId="0" fillId="0" borderId="61" xfId="0" applyNumberFormat="1" applyFont="1" applyBorder="1" applyProtection="1"/>
    <xf numFmtId="4" fontId="0" fillId="0" borderId="62" xfId="0" applyNumberFormat="1" applyFont="1" applyBorder="1" applyProtection="1"/>
    <xf numFmtId="0" fontId="1" fillId="31" borderId="3" xfId="0" applyFont="1" applyFill="1" applyBorder="1" applyAlignment="1" applyProtection="1">
      <alignment horizontal="right"/>
    </xf>
    <xf numFmtId="4" fontId="0" fillId="31" borderId="4" xfId="0" applyNumberFormat="1" applyFont="1" applyFill="1" applyBorder="1" applyProtection="1"/>
    <xf numFmtId="4" fontId="0" fillId="31" borderId="5" xfId="0" applyNumberFormat="1" applyFont="1" applyFill="1" applyBorder="1" applyProtection="1"/>
    <xf numFmtId="3" fontId="0" fillId="0" borderId="61" xfId="0" applyNumberFormat="1" applyBorder="1" applyProtection="1"/>
    <xf numFmtId="3" fontId="0" fillId="0" borderId="62" xfId="0" applyNumberFormat="1" applyBorder="1" applyProtection="1"/>
    <xf numFmtId="3" fontId="0" fillId="0" borderId="63" xfId="0" applyNumberFormat="1" applyBorder="1" applyProtection="1"/>
    <xf numFmtId="0" fontId="0" fillId="5" borderId="0" xfId="0" applyFill="1"/>
    <xf numFmtId="0" fontId="1" fillId="0" borderId="0" xfId="0" applyFont="1" applyFill="1" applyBorder="1"/>
    <xf numFmtId="0" fontId="31" fillId="32" borderId="0" xfId="0" applyFont="1" applyFill="1"/>
    <xf numFmtId="0" fontId="34" fillId="32" borderId="0" xfId="0" applyFont="1" applyFill="1"/>
    <xf numFmtId="166" fontId="1" fillId="5" borderId="0" xfId="0" applyNumberFormat="1" applyFont="1" applyFill="1"/>
    <xf numFmtId="3" fontId="0" fillId="20" borderId="0" xfId="0" applyNumberFormat="1" applyFill="1"/>
    <xf numFmtId="3" fontId="0" fillId="0" borderId="0" xfId="0" applyNumberFormat="1"/>
    <xf numFmtId="3" fontId="1" fillId="26" borderId="1" xfId="0" applyNumberFormat="1" applyFont="1" applyFill="1" applyBorder="1"/>
    <xf numFmtId="3" fontId="34" fillId="32" borderId="0" xfId="0" applyNumberFormat="1" applyFont="1" applyFill="1"/>
    <xf numFmtId="0" fontId="35" fillId="0" borderId="0" xfId="0" applyFont="1"/>
    <xf numFmtId="0" fontId="36" fillId="0" borderId="0" xfId="0" applyFont="1"/>
    <xf numFmtId="0" fontId="1" fillId="0" borderId="8" xfId="0" applyFont="1" applyFill="1" applyBorder="1" applyAlignment="1" applyProtection="1">
      <alignment horizontal="right"/>
      <protection locked="0"/>
    </xf>
    <xf numFmtId="0" fontId="1" fillId="29" borderId="52" xfId="0" applyFont="1" applyFill="1" applyBorder="1" applyAlignment="1" applyProtection="1">
      <alignment horizontal="right"/>
    </xf>
    <xf numFmtId="9" fontId="1" fillId="29" borderId="53" xfId="1" applyFont="1" applyFill="1" applyBorder="1" applyProtection="1"/>
    <xf numFmtId="9" fontId="1" fillId="7" borderId="54" xfId="1" applyFont="1" applyFill="1" applyBorder="1" applyProtection="1"/>
    <xf numFmtId="3" fontId="0" fillId="3" borderId="4" xfId="0" applyNumberFormat="1" applyFont="1" applyFill="1" applyBorder="1" applyAlignment="1" applyProtection="1">
      <protection locked="0"/>
    </xf>
    <xf numFmtId="4" fontId="0" fillId="0" borderId="0" xfId="0" applyNumberFormat="1" applyProtection="1"/>
    <xf numFmtId="0" fontId="1" fillId="3" borderId="64" xfId="0" applyFont="1" applyFill="1" applyBorder="1" applyAlignment="1" applyProtection="1">
      <alignment horizontal="right"/>
      <protection locked="0"/>
    </xf>
    <xf numFmtId="3" fontId="0" fillId="0" borderId="64" xfId="0" applyNumberFormat="1" applyBorder="1" applyProtection="1"/>
    <xf numFmtId="0" fontId="1" fillId="0" borderId="64" xfId="0" applyFont="1" applyBorder="1" applyAlignment="1" applyProtection="1">
      <alignment horizontal="right"/>
    </xf>
    <xf numFmtId="0" fontId="0" fillId="0" borderId="64" xfId="0" applyBorder="1" applyProtection="1"/>
    <xf numFmtId="4" fontId="0" fillId="0" borderId="64" xfId="0" applyNumberFormat="1" applyBorder="1" applyProtection="1"/>
    <xf numFmtId="166" fontId="0" fillId="0" borderId="0" xfId="0" applyNumberFormat="1"/>
    <xf numFmtId="166" fontId="0" fillId="33" borderId="0" xfId="0" applyNumberFormat="1" applyFill="1"/>
    <xf numFmtId="9" fontId="0" fillId="0" borderId="0" xfId="0" applyNumberFormat="1" applyProtection="1">
      <protection locked="0"/>
    </xf>
    <xf numFmtId="3" fontId="0" fillId="0" borderId="0" xfId="1" applyNumberFormat="1" applyFont="1" applyProtection="1"/>
    <xf numFmtId="0" fontId="1" fillId="0" borderId="0" xfId="0" applyFont="1" applyFill="1" applyBorder="1" applyAlignment="1" applyProtection="1">
      <alignment horizontal="right"/>
    </xf>
    <xf numFmtId="10" fontId="0" fillId="17" borderId="0" xfId="1" applyNumberFormat="1" applyFont="1" applyFill="1" applyBorder="1" applyProtection="1"/>
    <xf numFmtId="10" fontId="0" fillId="0" borderId="0" xfId="0" applyNumberFormat="1" applyProtection="1"/>
    <xf numFmtId="10" fontId="0" fillId="0" borderId="0" xfId="1" applyNumberFormat="1" applyFont="1" applyProtection="1"/>
    <xf numFmtId="9" fontId="0" fillId="0" borderId="64" xfId="1" applyFont="1" applyBorder="1" applyProtection="1"/>
    <xf numFmtId="0" fontId="1" fillId="0" borderId="0" xfId="0" applyFont="1" applyFill="1" applyBorder="1" applyAlignment="1" applyProtection="1">
      <alignment horizontal="left"/>
    </xf>
    <xf numFmtId="177" fontId="1" fillId="29" borderId="53" xfId="1" applyNumberFormat="1" applyFont="1" applyFill="1" applyBorder="1" applyProtection="1"/>
    <xf numFmtId="178" fontId="1" fillId="29" borderId="53" xfId="1" applyNumberFormat="1" applyFont="1" applyFill="1" applyBorder="1" applyProtection="1"/>
    <xf numFmtId="9" fontId="1" fillId="29" borderId="53" xfId="1" applyNumberFormat="1" applyFont="1" applyFill="1" applyBorder="1" applyProtection="1"/>
    <xf numFmtId="3" fontId="7" fillId="0" borderId="23" xfId="2" applyNumberFormat="1" applyFont="1" applyFill="1" applyBorder="1" applyProtection="1">
      <protection locked="0"/>
    </xf>
    <xf numFmtId="3" fontId="0" fillId="10" borderId="21" xfId="2" applyNumberFormat="1" applyFont="1" applyFill="1" applyBorder="1" applyProtection="1">
      <protection locked="0"/>
    </xf>
    <xf numFmtId="0" fontId="37" fillId="9" borderId="6" xfId="0" applyFont="1" applyFill="1" applyBorder="1" applyAlignment="1" applyProtection="1">
      <alignment horizontal="right"/>
      <protection locked="0"/>
    </xf>
    <xf numFmtId="9" fontId="37" fillId="9" borderId="68" xfId="1" applyFont="1" applyFill="1" applyBorder="1" applyProtection="1">
      <protection locked="0"/>
    </xf>
    <xf numFmtId="9" fontId="37" fillId="9" borderId="67" xfId="1" applyFont="1" applyFill="1" applyBorder="1" applyProtection="1">
      <protection locked="0"/>
    </xf>
    <xf numFmtId="3" fontId="37" fillId="9" borderId="0" xfId="1" applyNumberFormat="1" applyFont="1" applyFill="1" applyBorder="1" applyProtection="1">
      <protection locked="0"/>
    </xf>
    <xf numFmtId="177" fontId="1" fillId="7" borderId="56" xfId="1" applyNumberFormat="1" applyFont="1" applyFill="1" applyBorder="1" applyProtection="1">
      <protection locked="0"/>
    </xf>
    <xf numFmtId="0" fontId="0" fillId="36" borderId="21" xfId="0" applyFill="1" applyBorder="1"/>
    <xf numFmtId="3" fontId="38" fillId="36" borderId="26" xfId="0" applyNumberFormat="1" applyFont="1" applyFill="1" applyBorder="1"/>
    <xf numFmtId="0" fontId="0" fillId="22" borderId="21" xfId="0" applyFill="1" applyBorder="1"/>
    <xf numFmtId="3" fontId="38" fillId="22" borderId="26" xfId="0" applyNumberFormat="1" applyFont="1" applyFill="1" applyBorder="1"/>
    <xf numFmtId="3" fontId="38" fillId="34" borderId="26" xfId="0" applyNumberFormat="1" applyFont="1" applyFill="1" applyBorder="1"/>
    <xf numFmtId="0" fontId="16" fillId="35" borderId="21" xfId="0" applyFont="1" applyFill="1" applyBorder="1"/>
    <xf numFmtId="3" fontId="38" fillId="35" borderId="26" xfId="0" applyNumberFormat="1" applyFont="1" applyFill="1" applyBorder="1"/>
    <xf numFmtId="0" fontId="1" fillId="34" borderId="21" xfId="0" applyFont="1" applyFill="1" applyBorder="1"/>
    <xf numFmtId="0" fontId="7" fillId="0" borderId="71" xfId="2" applyFont="1" applyBorder="1" applyProtection="1"/>
    <xf numFmtId="3" fontId="6" fillId="0" borderId="71" xfId="2" applyNumberFormat="1" applyBorder="1" applyProtection="1">
      <protection locked="0"/>
    </xf>
    <xf numFmtId="3" fontId="22" fillId="8" borderId="69" xfId="2" applyNumberFormat="1" applyFont="1" applyFill="1" applyBorder="1" applyProtection="1"/>
    <xf numFmtId="0" fontId="7" fillId="0" borderId="72" xfId="2" applyFont="1" applyBorder="1" applyProtection="1"/>
    <xf numFmtId="3" fontId="6" fillId="0" borderId="72" xfId="2" applyNumberFormat="1" applyBorder="1" applyProtection="1">
      <protection locked="0"/>
    </xf>
    <xf numFmtId="3" fontId="22" fillId="8" borderId="70" xfId="2" applyNumberFormat="1" applyFont="1" applyFill="1" applyBorder="1" applyProtection="1"/>
    <xf numFmtId="0" fontId="7" fillId="0" borderId="23" xfId="37" applyFont="1" applyBorder="1" applyProtection="1"/>
    <xf numFmtId="3" fontId="4" fillId="0" borderId="23" xfId="37" applyNumberFormat="1" applyBorder="1" applyProtection="1"/>
    <xf numFmtId="3" fontId="22" fillId="8" borderId="24" xfId="37" applyNumberFormat="1" applyFont="1" applyFill="1" applyBorder="1" applyProtection="1"/>
    <xf numFmtId="0" fontId="16" fillId="35" borderId="28" xfId="0" applyFont="1" applyFill="1" applyBorder="1"/>
    <xf numFmtId="3" fontId="38" fillId="35" borderId="29" xfId="0" applyNumberFormat="1" applyFont="1" applyFill="1" applyBorder="1"/>
    <xf numFmtId="3" fontId="38" fillId="36" borderId="21" xfId="0" applyNumberFormat="1" applyFont="1" applyFill="1" applyBorder="1" applyProtection="1">
      <protection locked="0"/>
    </xf>
    <xf numFmtId="3" fontId="38" fillId="22" borderId="21" xfId="0" applyNumberFormat="1" applyFont="1" applyFill="1" applyBorder="1" applyProtection="1">
      <protection locked="0"/>
    </xf>
    <xf numFmtId="3" fontId="38" fillId="34" borderId="21" xfId="0" applyNumberFormat="1" applyFont="1" applyFill="1" applyBorder="1" applyProtection="1">
      <protection locked="0"/>
    </xf>
    <xf numFmtId="3" fontId="38" fillId="35" borderId="28" xfId="0" applyNumberFormat="1" applyFont="1" applyFill="1" applyBorder="1" applyProtection="1">
      <protection locked="0"/>
    </xf>
    <xf numFmtId="3" fontId="38" fillId="35" borderId="21" xfId="0" applyNumberFormat="1" applyFont="1" applyFill="1" applyBorder="1" applyProtection="1">
      <protection locked="0"/>
    </xf>
    <xf numFmtId="3" fontId="6" fillId="0" borderId="71" xfId="2" applyNumberFormat="1" applyBorder="1" applyProtection="1"/>
    <xf numFmtId="0" fontId="7" fillId="0" borderId="23" xfId="2" applyFont="1" applyBorder="1" applyProtection="1"/>
    <xf numFmtId="3" fontId="6" fillId="0" borderId="23" xfId="2" applyNumberFormat="1" applyBorder="1" applyProtection="1"/>
    <xf numFmtId="3" fontId="22" fillId="8" borderId="24" xfId="2" applyNumberFormat="1" applyFont="1" applyFill="1" applyBorder="1" applyProtection="1"/>
    <xf numFmtId="166" fontId="0" fillId="0" borderId="21" xfId="0" applyNumberFormat="1" applyBorder="1" applyAlignment="1" applyProtection="1">
      <alignment horizontal="center"/>
    </xf>
    <xf numFmtId="16" fontId="0" fillId="3" borderId="0" xfId="0" applyNumberFormat="1" applyFill="1"/>
    <xf numFmtId="1" fontId="6" fillId="0" borderId="0" xfId="2" applyNumberFormat="1" applyProtection="1">
      <protection locked="0"/>
    </xf>
    <xf numFmtId="9" fontId="0" fillId="0" borderId="0" xfId="0" applyNumberFormat="1" applyBorder="1" applyProtection="1">
      <protection locked="0"/>
    </xf>
    <xf numFmtId="9" fontId="1" fillId="7" borderId="56" xfId="1" applyNumberFormat="1" applyFont="1" applyFill="1" applyBorder="1" applyProtection="1">
      <protection locked="0"/>
    </xf>
    <xf numFmtId="3" fontId="6" fillId="3" borderId="21" xfId="2" applyNumberFormat="1" applyFill="1" applyBorder="1" applyProtection="1">
      <protection locked="0"/>
    </xf>
    <xf numFmtId="0" fontId="0" fillId="0" borderId="64" xfId="0" applyBorder="1"/>
    <xf numFmtId="179" fontId="0" fillId="0" borderId="64" xfId="0" applyNumberFormat="1" applyBorder="1"/>
    <xf numFmtId="3" fontId="17" fillId="3" borderId="21" xfId="2" applyNumberFormat="1" applyFont="1" applyFill="1" applyBorder="1" applyProtection="1">
      <protection locked="0"/>
    </xf>
    <xf numFmtId="180" fontId="0" fillId="0" borderId="0" xfId="0" applyNumberFormat="1"/>
    <xf numFmtId="0" fontId="49" fillId="11" borderId="21" xfId="0" applyFont="1" applyFill="1" applyBorder="1" applyAlignment="1" applyProtection="1">
      <protection locked="0"/>
    </xf>
    <xf numFmtId="0" fontId="50" fillId="0" borderId="0" xfId="0" applyFont="1" applyAlignment="1" applyProtection="1">
      <alignment textRotation="90"/>
    </xf>
    <xf numFmtId="3" fontId="52" fillId="10" borderId="21" xfId="2" applyNumberFormat="1" applyFont="1" applyFill="1" applyBorder="1" applyProtection="1">
      <protection locked="0"/>
    </xf>
    <xf numFmtId="176" fontId="26" fillId="8" borderId="0" xfId="53" applyNumberFormat="1" applyFont="1" applyFill="1" applyBorder="1" applyAlignment="1">
      <alignment horizontal="center"/>
    </xf>
    <xf numFmtId="176" fontId="26" fillId="0" borderId="65" xfId="53" applyNumberFormat="1" applyFont="1" applyFill="1" applyBorder="1" applyAlignment="1">
      <alignment horizontal="center"/>
    </xf>
    <xf numFmtId="176" fontId="26" fillId="0" borderId="0" xfId="53" applyNumberFormat="1" applyFont="1" applyFill="1" applyBorder="1" applyAlignment="1">
      <alignment horizontal="center"/>
    </xf>
    <xf numFmtId="176" fontId="26" fillId="0" borderId="66" xfId="53" applyNumberFormat="1" applyFont="1" applyFill="1" applyBorder="1" applyAlignment="1">
      <alignment horizontal="center"/>
    </xf>
    <xf numFmtId="176" fontId="26" fillId="0" borderId="73" xfId="53" applyNumberFormat="1" applyFont="1" applyFill="1" applyBorder="1" applyAlignment="1">
      <alignment horizontal="center"/>
    </xf>
    <xf numFmtId="182" fontId="0" fillId="0" borderId="1" xfId="0" applyNumberFormat="1" applyBorder="1"/>
    <xf numFmtId="2" fontId="0" fillId="0" borderId="0" xfId="0" applyNumberFormat="1" applyBorder="1"/>
    <xf numFmtId="3" fontId="0" fillId="0" borderId="0" xfId="0" applyNumberFormat="1" applyBorder="1"/>
    <xf numFmtId="0" fontId="0" fillId="0" borderId="0" xfId="0" applyBorder="1"/>
    <xf numFmtId="2" fontId="1" fillId="5" borderId="0" xfId="0" applyNumberFormat="1" applyFont="1" applyFill="1" applyBorder="1"/>
    <xf numFmtId="0" fontId="34" fillId="32" borderId="0" xfId="0" applyFont="1" applyFill="1" applyBorder="1"/>
    <xf numFmtId="0" fontId="0" fillId="23" borderId="0" xfId="0" applyFill="1" applyBorder="1"/>
    <xf numFmtId="0" fontId="0" fillId="27" borderId="0" xfId="0" applyFill="1" applyBorder="1"/>
    <xf numFmtId="166" fontId="0" fillId="0" borderId="0" xfId="0" applyNumberFormat="1" applyBorder="1"/>
    <xf numFmtId="0" fontId="0" fillId="30" borderId="0" xfId="0" applyFill="1" applyBorder="1"/>
    <xf numFmtId="0" fontId="16" fillId="3" borderId="0" xfId="0" applyFont="1" applyFill="1" applyBorder="1"/>
    <xf numFmtId="166" fontId="1" fillId="5" borderId="0" xfId="0" applyNumberFormat="1" applyFont="1" applyFill="1" applyBorder="1"/>
    <xf numFmtId="3" fontId="1" fillId="5" borderId="0" xfId="0" applyNumberFormat="1" applyFont="1" applyFill="1" applyBorder="1"/>
    <xf numFmtId="0" fontId="0" fillId="3" borderId="0" xfId="0" applyFill="1" applyBorder="1"/>
    <xf numFmtId="3" fontId="34" fillId="32" borderId="0" xfId="0" applyNumberFormat="1" applyFont="1" applyFill="1" applyBorder="1"/>
    <xf numFmtId="4" fontId="0" fillId="3" borderId="2" xfId="0" applyNumberFormat="1" applyFont="1" applyFill="1" applyBorder="1" applyProtection="1"/>
    <xf numFmtId="4" fontId="0" fillId="3" borderId="50" xfId="0" applyNumberFormat="1" applyFont="1" applyFill="1" applyBorder="1" applyProtection="1"/>
    <xf numFmtId="4" fontId="0" fillId="3" borderId="9" xfId="0" applyNumberFormat="1" applyFont="1" applyFill="1" applyBorder="1" applyProtection="1"/>
    <xf numFmtId="0" fontId="28" fillId="0" borderId="45" xfId="0" applyFont="1" applyFill="1" applyBorder="1" applyAlignment="1" applyProtection="1">
      <alignment horizontal="center" vertical="center" textRotation="90"/>
    </xf>
    <xf numFmtId="0" fontId="28" fillId="0" borderId="46" xfId="0" applyFont="1" applyFill="1" applyBorder="1" applyAlignment="1" applyProtection="1">
      <alignment horizontal="center" vertical="center" textRotation="90"/>
    </xf>
    <xf numFmtId="0" fontId="28" fillId="0" borderId="47" xfId="0" applyFont="1" applyFill="1" applyBorder="1" applyAlignment="1" applyProtection="1">
      <alignment horizontal="center" vertical="center" textRotation="90"/>
    </xf>
    <xf numFmtId="0" fontId="28" fillId="13" borderId="45" xfId="0" applyFont="1" applyFill="1" applyBorder="1" applyAlignment="1" applyProtection="1">
      <alignment horizontal="center" vertical="center" textRotation="90"/>
    </xf>
    <xf numFmtId="0" fontId="28" fillId="13" borderId="46" xfId="0" applyFont="1" applyFill="1" applyBorder="1" applyAlignment="1" applyProtection="1">
      <alignment horizontal="center" vertical="center" textRotation="90"/>
    </xf>
    <xf numFmtId="0" fontId="28" fillId="13" borderId="47" xfId="0" applyFont="1" applyFill="1" applyBorder="1" applyAlignment="1" applyProtection="1">
      <alignment horizontal="center" vertical="center" textRotation="90"/>
    </xf>
    <xf numFmtId="0" fontId="28" fillId="13" borderId="45" xfId="0" applyFont="1" applyFill="1" applyBorder="1" applyAlignment="1" applyProtection="1">
      <alignment horizontal="center" vertical="center" textRotation="90" wrapText="1"/>
    </xf>
    <xf numFmtId="0" fontId="28" fillId="13" borderId="46" xfId="0" applyFont="1" applyFill="1" applyBorder="1" applyAlignment="1" applyProtection="1">
      <alignment horizontal="center" vertical="center" textRotation="90" wrapText="1"/>
    </xf>
    <xf numFmtId="0" fontId="28" fillId="13" borderId="47" xfId="0" applyFont="1" applyFill="1" applyBorder="1" applyAlignment="1" applyProtection="1">
      <alignment horizontal="center" vertical="center" textRotation="90" wrapText="1"/>
    </xf>
    <xf numFmtId="0" fontId="28" fillId="0" borderId="30" xfId="2" applyNumberFormat="1" applyFont="1" applyFill="1" applyBorder="1" applyAlignment="1" applyProtection="1">
      <alignment horizontal="center" vertical="center" textRotation="90" wrapText="1"/>
      <protection locked="0"/>
    </xf>
    <xf numFmtId="0" fontId="0" fillId="0" borderId="46" xfId="0" applyBorder="1" applyAlignment="1">
      <alignment horizontal="center" vertical="center" textRotation="90" wrapText="1"/>
    </xf>
    <xf numFmtId="0" fontId="0" fillId="0" borderId="48" xfId="0" applyBorder="1" applyAlignment="1">
      <alignment horizontal="center" vertical="center" textRotation="90" wrapText="1"/>
    </xf>
    <xf numFmtId="0" fontId="28" fillId="13" borderId="30" xfId="2" applyNumberFormat="1" applyFont="1" applyFill="1" applyBorder="1" applyAlignment="1" applyProtection="1">
      <alignment horizontal="center" vertical="center" textRotation="90" wrapText="1"/>
      <protection locked="0"/>
    </xf>
    <xf numFmtId="0" fontId="28" fillId="13" borderId="46" xfId="2" applyNumberFormat="1" applyFont="1" applyFill="1" applyBorder="1" applyAlignment="1" applyProtection="1">
      <alignment horizontal="center" vertical="center" textRotation="90" wrapText="1"/>
      <protection locked="0"/>
    </xf>
    <xf numFmtId="0" fontId="28" fillId="13" borderId="48" xfId="2" applyNumberFormat="1" applyFont="1" applyFill="1" applyBorder="1" applyAlignment="1" applyProtection="1">
      <alignment horizontal="center" vertical="center" textRotation="90" wrapText="1"/>
      <protection locked="0"/>
    </xf>
    <xf numFmtId="176" fontId="26" fillId="0" borderId="65" xfId="53" applyNumberFormat="1" applyFont="1" applyFill="1" applyBorder="1" applyAlignment="1" applyProtection="1">
      <alignment horizontal="center"/>
      <protection locked="0"/>
    </xf>
    <xf numFmtId="176" fontId="26" fillId="0" borderId="0" xfId="53" applyNumberFormat="1" applyFont="1" applyFill="1" applyBorder="1" applyAlignment="1" applyProtection="1">
      <alignment horizontal="center"/>
      <protection locked="0"/>
    </xf>
    <xf numFmtId="176" fontId="26" fillId="0" borderId="66" xfId="53" applyNumberFormat="1" applyFont="1" applyFill="1" applyBorder="1" applyAlignment="1" applyProtection="1">
      <alignment horizontal="center"/>
      <protection locked="0"/>
    </xf>
    <xf numFmtId="0" fontId="9" fillId="9" borderId="22" xfId="2" applyFont="1" applyFill="1" applyBorder="1" applyAlignment="1" applyProtection="1">
      <alignment horizontal="center" vertical="center" wrapText="1"/>
      <protection locked="0"/>
    </xf>
    <xf numFmtId="0" fontId="9" fillId="9" borderId="25" xfId="2" applyFont="1" applyFill="1" applyBorder="1" applyAlignment="1" applyProtection="1">
      <alignment horizontal="center" vertical="center" wrapText="1"/>
      <protection locked="0"/>
    </xf>
    <xf numFmtId="0" fontId="9" fillId="9" borderId="27" xfId="2" applyFont="1" applyFill="1" applyBorder="1" applyAlignment="1" applyProtection="1">
      <alignment horizontal="center" vertical="center" wrapText="1"/>
      <protection locked="0"/>
    </xf>
    <xf numFmtId="0" fontId="9" fillId="9" borderId="22" xfId="2" applyFont="1" applyFill="1" applyBorder="1" applyAlignment="1" applyProtection="1">
      <alignment horizontal="center" vertical="center" wrapText="1"/>
    </xf>
    <xf numFmtId="0" fontId="9" fillId="9" borderId="25" xfId="2" applyFont="1" applyFill="1" applyBorder="1" applyAlignment="1" applyProtection="1">
      <alignment horizontal="center" vertical="center" wrapText="1"/>
    </xf>
    <xf numFmtId="0" fontId="9" fillId="9" borderId="27" xfId="2" applyFont="1" applyFill="1" applyBorder="1" applyAlignment="1" applyProtection="1">
      <alignment horizontal="center" vertical="center" wrapText="1"/>
    </xf>
    <xf numFmtId="0" fontId="7" fillId="0" borderId="22" xfId="2" applyFont="1" applyFill="1" applyBorder="1" applyAlignment="1" applyProtection="1">
      <alignment horizontal="center" vertical="center" wrapText="1"/>
    </xf>
    <xf numFmtId="0" fontId="7" fillId="0" borderId="25" xfId="2" applyFont="1" applyFill="1" applyBorder="1" applyAlignment="1" applyProtection="1">
      <alignment horizontal="center" vertical="center" wrapText="1"/>
    </xf>
    <xf numFmtId="0" fontId="7" fillId="0" borderId="27" xfId="2" applyFont="1" applyFill="1" applyBorder="1" applyAlignment="1" applyProtection="1">
      <alignment horizontal="center" vertical="center" wrapText="1"/>
    </xf>
  </cellXfs>
  <cellStyles count="4672">
    <cellStyle name="Comma 2" xfId="3"/>
    <cellStyle name="Comma 2 2" xfId="4"/>
    <cellStyle name="Comma 2 2 2" xfId="5"/>
    <cellStyle name="Comma 2 3" xfId="38"/>
    <cellStyle name="Comma 3" xfId="31"/>
    <cellStyle name="Comma 3 2" xfId="6"/>
    <cellStyle name="Comma 3 2 2" xfId="7"/>
    <cellStyle name="Comma 4" xfId="8"/>
    <cellStyle name="Comma 4 2" xfId="30"/>
    <cellStyle name="Comma 4 2 2" xfId="48"/>
    <cellStyle name="Comma 4 2 3" xfId="51"/>
    <cellStyle name="Comma 4 3" xfId="39"/>
    <cellStyle name="Comma 4 4" xfId="45"/>
    <cellStyle name="Currency 2" xfId="9"/>
    <cellStyle name="LeverCurrency" xfId="10"/>
    <cellStyle name="LeverGRP" xfId="11"/>
    <cellStyle name="Normal" xfId="0" builtinId="0"/>
    <cellStyle name="Normal 10" xfId="54"/>
    <cellStyle name="Normal 2" xfId="2"/>
    <cellStyle name="Normal 2 10" xfId="103"/>
    <cellStyle name="Normal 2 10 2" xfId="247"/>
    <cellStyle name="Normal 2 10 2 2" xfId="535"/>
    <cellStyle name="Normal 2 10 2 2 2" xfId="1111"/>
    <cellStyle name="Normal 2 10 2 2 2 2" xfId="2265"/>
    <cellStyle name="Normal 2 10 2 2 2 2 2" xfId="4574"/>
    <cellStyle name="Normal 2 10 2 2 2 3" xfId="3420"/>
    <cellStyle name="Normal 2 10 2 2 3" xfId="1689"/>
    <cellStyle name="Normal 2 10 2 2 3 2" xfId="3998"/>
    <cellStyle name="Normal 2 10 2 2 4" xfId="2844"/>
    <cellStyle name="Normal 2 10 2 3" xfId="823"/>
    <cellStyle name="Normal 2 10 2 3 2" xfId="1977"/>
    <cellStyle name="Normal 2 10 2 3 2 2" xfId="4286"/>
    <cellStyle name="Normal 2 10 2 3 3" xfId="3132"/>
    <cellStyle name="Normal 2 10 2 4" xfId="1401"/>
    <cellStyle name="Normal 2 10 2 4 2" xfId="3710"/>
    <cellStyle name="Normal 2 10 2 5" xfId="2556"/>
    <cellStyle name="Normal 2 10 3" xfId="391"/>
    <cellStyle name="Normal 2 10 3 2" xfId="967"/>
    <cellStyle name="Normal 2 10 3 2 2" xfId="2121"/>
    <cellStyle name="Normal 2 10 3 2 2 2" xfId="4430"/>
    <cellStyle name="Normal 2 10 3 2 3" xfId="3276"/>
    <cellStyle name="Normal 2 10 3 3" xfId="1545"/>
    <cellStyle name="Normal 2 10 3 3 2" xfId="3854"/>
    <cellStyle name="Normal 2 10 3 4" xfId="2700"/>
    <cellStyle name="Normal 2 10 4" xfId="679"/>
    <cellStyle name="Normal 2 10 4 2" xfId="1833"/>
    <cellStyle name="Normal 2 10 4 2 2" xfId="4142"/>
    <cellStyle name="Normal 2 10 4 3" xfId="2988"/>
    <cellStyle name="Normal 2 10 5" xfId="1257"/>
    <cellStyle name="Normal 2 10 5 2" xfId="3566"/>
    <cellStyle name="Normal 2 10 6" xfId="2412"/>
    <cellStyle name="Normal 2 11" xfId="151"/>
    <cellStyle name="Normal 2 11 2" xfId="295"/>
    <cellStyle name="Normal 2 11 2 2" xfId="583"/>
    <cellStyle name="Normal 2 11 2 2 2" xfId="1159"/>
    <cellStyle name="Normal 2 11 2 2 2 2" xfId="2313"/>
    <cellStyle name="Normal 2 11 2 2 2 2 2" xfId="4622"/>
    <cellStyle name="Normal 2 11 2 2 2 3" xfId="3468"/>
    <cellStyle name="Normal 2 11 2 2 3" xfId="1737"/>
    <cellStyle name="Normal 2 11 2 2 3 2" xfId="4046"/>
    <cellStyle name="Normal 2 11 2 2 4" xfId="2892"/>
    <cellStyle name="Normal 2 11 2 3" xfId="871"/>
    <cellStyle name="Normal 2 11 2 3 2" xfId="2025"/>
    <cellStyle name="Normal 2 11 2 3 2 2" xfId="4334"/>
    <cellStyle name="Normal 2 11 2 3 3" xfId="3180"/>
    <cellStyle name="Normal 2 11 2 4" xfId="1449"/>
    <cellStyle name="Normal 2 11 2 4 2" xfId="3758"/>
    <cellStyle name="Normal 2 11 2 5" xfId="2604"/>
    <cellStyle name="Normal 2 11 3" xfId="439"/>
    <cellStyle name="Normal 2 11 3 2" xfId="1015"/>
    <cellStyle name="Normal 2 11 3 2 2" xfId="2169"/>
    <cellStyle name="Normal 2 11 3 2 2 2" xfId="4478"/>
    <cellStyle name="Normal 2 11 3 2 3" xfId="3324"/>
    <cellStyle name="Normal 2 11 3 3" xfId="1593"/>
    <cellStyle name="Normal 2 11 3 3 2" xfId="3902"/>
    <cellStyle name="Normal 2 11 3 4" xfId="2748"/>
    <cellStyle name="Normal 2 11 4" xfId="727"/>
    <cellStyle name="Normal 2 11 4 2" xfId="1881"/>
    <cellStyle name="Normal 2 11 4 2 2" xfId="4190"/>
    <cellStyle name="Normal 2 11 4 3" xfId="3036"/>
    <cellStyle name="Normal 2 11 5" xfId="1305"/>
    <cellStyle name="Normal 2 11 5 2" xfId="3614"/>
    <cellStyle name="Normal 2 11 6" xfId="2460"/>
    <cellStyle name="Normal 2 12" xfId="199"/>
    <cellStyle name="Normal 2 12 2" xfId="487"/>
    <cellStyle name="Normal 2 12 2 2" xfId="1063"/>
    <cellStyle name="Normal 2 12 2 2 2" xfId="2217"/>
    <cellStyle name="Normal 2 12 2 2 2 2" xfId="4526"/>
    <cellStyle name="Normal 2 12 2 2 3" xfId="3372"/>
    <cellStyle name="Normal 2 12 2 3" xfId="1641"/>
    <cellStyle name="Normal 2 12 2 3 2" xfId="3950"/>
    <cellStyle name="Normal 2 12 2 4" xfId="2796"/>
    <cellStyle name="Normal 2 12 3" xfId="775"/>
    <cellStyle name="Normal 2 12 3 2" xfId="1929"/>
    <cellStyle name="Normal 2 12 3 2 2" xfId="4238"/>
    <cellStyle name="Normal 2 12 3 3" xfId="3084"/>
    <cellStyle name="Normal 2 12 4" xfId="1353"/>
    <cellStyle name="Normal 2 12 4 2" xfId="3662"/>
    <cellStyle name="Normal 2 12 5" xfId="2508"/>
    <cellStyle name="Normal 2 13" xfId="343"/>
    <cellStyle name="Normal 2 13 2" xfId="919"/>
    <cellStyle name="Normal 2 13 2 2" xfId="2073"/>
    <cellStyle name="Normal 2 13 2 2 2" xfId="4382"/>
    <cellStyle name="Normal 2 13 2 3" xfId="3228"/>
    <cellStyle name="Normal 2 13 3" xfId="1497"/>
    <cellStyle name="Normal 2 13 3 2" xfId="3806"/>
    <cellStyle name="Normal 2 13 4" xfId="2652"/>
    <cellStyle name="Normal 2 14" xfId="631"/>
    <cellStyle name="Normal 2 14 2" xfId="1785"/>
    <cellStyle name="Normal 2 14 2 2" xfId="4094"/>
    <cellStyle name="Normal 2 14 3" xfId="2940"/>
    <cellStyle name="Normal 2 15" xfId="1209"/>
    <cellStyle name="Normal 2 15 2" xfId="3518"/>
    <cellStyle name="Normal 2 16" xfId="2364"/>
    <cellStyle name="Normal 2 2" xfId="12"/>
    <cellStyle name="Normal 2 2 2" xfId="13"/>
    <cellStyle name="Normal 2 2 2 2" xfId="32"/>
    <cellStyle name="Normal 2 2 2 3" xfId="41"/>
    <cellStyle name="Normal 2 2 3" xfId="40"/>
    <cellStyle name="Normal 2 3" xfId="14"/>
    <cellStyle name="Normal 2 3 2" xfId="15"/>
    <cellStyle name="Normal 2 4" xfId="16"/>
    <cellStyle name="Normal 2 4 10" xfId="345"/>
    <cellStyle name="Normal 2 4 10 2" xfId="921"/>
    <cellStyle name="Normal 2 4 10 2 2" xfId="2075"/>
    <cellStyle name="Normal 2 4 10 2 2 2" xfId="4384"/>
    <cellStyle name="Normal 2 4 10 2 3" xfId="3230"/>
    <cellStyle name="Normal 2 4 10 3" xfId="1499"/>
    <cellStyle name="Normal 2 4 10 3 2" xfId="3808"/>
    <cellStyle name="Normal 2 4 10 4" xfId="2654"/>
    <cellStyle name="Normal 2 4 11" xfId="633"/>
    <cellStyle name="Normal 2 4 11 2" xfId="1787"/>
    <cellStyle name="Normal 2 4 11 2 2" xfId="4096"/>
    <cellStyle name="Normal 2 4 11 3" xfId="2942"/>
    <cellStyle name="Normal 2 4 12" xfId="1211"/>
    <cellStyle name="Normal 2 4 12 2" xfId="3520"/>
    <cellStyle name="Normal 2 4 13" xfId="2366"/>
    <cellStyle name="Normal 2 4 2" xfId="60"/>
    <cellStyle name="Normal 2 4 2 10" xfId="1213"/>
    <cellStyle name="Normal 2 4 2 10 2" xfId="3522"/>
    <cellStyle name="Normal 2 4 2 11" xfId="2368"/>
    <cellStyle name="Normal 2 4 2 2" xfId="71"/>
    <cellStyle name="Normal 2 4 2 2 2" xfId="119"/>
    <cellStyle name="Normal 2 4 2 2 2 2" xfId="263"/>
    <cellStyle name="Normal 2 4 2 2 2 2 2" xfId="551"/>
    <cellStyle name="Normal 2 4 2 2 2 2 2 2" xfId="1127"/>
    <cellStyle name="Normal 2 4 2 2 2 2 2 2 2" xfId="2281"/>
    <cellStyle name="Normal 2 4 2 2 2 2 2 2 2 2" xfId="4590"/>
    <cellStyle name="Normal 2 4 2 2 2 2 2 2 3" xfId="3436"/>
    <cellStyle name="Normal 2 4 2 2 2 2 2 3" xfId="1705"/>
    <cellStyle name="Normal 2 4 2 2 2 2 2 3 2" xfId="4014"/>
    <cellStyle name="Normal 2 4 2 2 2 2 2 4" xfId="2860"/>
    <cellStyle name="Normal 2 4 2 2 2 2 3" xfId="839"/>
    <cellStyle name="Normal 2 4 2 2 2 2 3 2" xfId="1993"/>
    <cellStyle name="Normal 2 4 2 2 2 2 3 2 2" xfId="4302"/>
    <cellStyle name="Normal 2 4 2 2 2 2 3 3" xfId="3148"/>
    <cellStyle name="Normal 2 4 2 2 2 2 4" xfId="1417"/>
    <cellStyle name="Normal 2 4 2 2 2 2 4 2" xfId="3726"/>
    <cellStyle name="Normal 2 4 2 2 2 2 5" xfId="2572"/>
    <cellStyle name="Normal 2 4 2 2 2 3" xfId="407"/>
    <cellStyle name="Normal 2 4 2 2 2 3 2" xfId="983"/>
    <cellStyle name="Normal 2 4 2 2 2 3 2 2" xfId="2137"/>
    <cellStyle name="Normal 2 4 2 2 2 3 2 2 2" xfId="4446"/>
    <cellStyle name="Normal 2 4 2 2 2 3 2 3" xfId="3292"/>
    <cellStyle name="Normal 2 4 2 2 2 3 3" xfId="1561"/>
    <cellStyle name="Normal 2 4 2 2 2 3 3 2" xfId="3870"/>
    <cellStyle name="Normal 2 4 2 2 2 3 4" xfId="2716"/>
    <cellStyle name="Normal 2 4 2 2 2 4" xfId="695"/>
    <cellStyle name="Normal 2 4 2 2 2 4 2" xfId="1849"/>
    <cellStyle name="Normal 2 4 2 2 2 4 2 2" xfId="4158"/>
    <cellStyle name="Normal 2 4 2 2 2 4 3" xfId="3004"/>
    <cellStyle name="Normal 2 4 2 2 2 5" xfId="1273"/>
    <cellStyle name="Normal 2 4 2 2 2 5 2" xfId="3582"/>
    <cellStyle name="Normal 2 4 2 2 2 6" xfId="2428"/>
    <cellStyle name="Normal 2 4 2 2 3" xfId="167"/>
    <cellStyle name="Normal 2 4 2 2 3 2" xfId="311"/>
    <cellStyle name="Normal 2 4 2 2 3 2 2" xfId="599"/>
    <cellStyle name="Normal 2 4 2 2 3 2 2 2" xfId="1175"/>
    <cellStyle name="Normal 2 4 2 2 3 2 2 2 2" xfId="2329"/>
    <cellStyle name="Normal 2 4 2 2 3 2 2 2 2 2" xfId="4638"/>
    <cellStyle name="Normal 2 4 2 2 3 2 2 2 3" xfId="3484"/>
    <cellStyle name="Normal 2 4 2 2 3 2 2 3" xfId="1753"/>
    <cellStyle name="Normal 2 4 2 2 3 2 2 3 2" xfId="4062"/>
    <cellStyle name="Normal 2 4 2 2 3 2 2 4" xfId="2908"/>
    <cellStyle name="Normal 2 4 2 2 3 2 3" xfId="887"/>
    <cellStyle name="Normal 2 4 2 2 3 2 3 2" xfId="2041"/>
    <cellStyle name="Normal 2 4 2 2 3 2 3 2 2" xfId="4350"/>
    <cellStyle name="Normal 2 4 2 2 3 2 3 3" xfId="3196"/>
    <cellStyle name="Normal 2 4 2 2 3 2 4" xfId="1465"/>
    <cellStyle name="Normal 2 4 2 2 3 2 4 2" xfId="3774"/>
    <cellStyle name="Normal 2 4 2 2 3 2 5" xfId="2620"/>
    <cellStyle name="Normal 2 4 2 2 3 3" xfId="455"/>
    <cellStyle name="Normal 2 4 2 2 3 3 2" xfId="1031"/>
    <cellStyle name="Normal 2 4 2 2 3 3 2 2" xfId="2185"/>
    <cellStyle name="Normal 2 4 2 2 3 3 2 2 2" xfId="4494"/>
    <cellStyle name="Normal 2 4 2 2 3 3 2 3" xfId="3340"/>
    <cellStyle name="Normal 2 4 2 2 3 3 3" xfId="1609"/>
    <cellStyle name="Normal 2 4 2 2 3 3 3 2" xfId="3918"/>
    <cellStyle name="Normal 2 4 2 2 3 3 4" xfId="2764"/>
    <cellStyle name="Normal 2 4 2 2 3 4" xfId="743"/>
    <cellStyle name="Normal 2 4 2 2 3 4 2" xfId="1897"/>
    <cellStyle name="Normal 2 4 2 2 3 4 2 2" xfId="4206"/>
    <cellStyle name="Normal 2 4 2 2 3 4 3" xfId="3052"/>
    <cellStyle name="Normal 2 4 2 2 3 5" xfId="1321"/>
    <cellStyle name="Normal 2 4 2 2 3 5 2" xfId="3630"/>
    <cellStyle name="Normal 2 4 2 2 3 6" xfId="2476"/>
    <cellStyle name="Normal 2 4 2 2 4" xfId="215"/>
    <cellStyle name="Normal 2 4 2 2 4 2" xfId="503"/>
    <cellStyle name="Normal 2 4 2 2 4 2 2" xfId="1079"/>
    <cellStyle name="Normal 2 4 2 2 4 2 2 2" xfId="2233"/>
    <cellStyle name="Normal 2 4 2 2 4 2 2 2 2" xfId="4542"/>
    <cellStyle name="Normal 2 4 2 2 4 2 2 3" xfId="3388"/>
    <cellStyle name="Normal 2 4 2 2 4 2 3" xfId="1657"/>
    <cellStyle name="Normal 2 4 2 2 4 2 3 2" xfId="3966"/>
    <cellStyle name="Normal 2 4 2 2 4 2 4" xfId="2812"/>
    <cellStyle name="Normal 2 4 2 2 4 3" xfId="791"/>
    <cellStyle name="Normal 2 4 2 2 4 3 2" xfId="1945"/>
    <cellStyle name="Normal 2 4 2 2 4 3 2 2" xfId="4254"/>
    <cellStyle name="Normal 2 4 2 2 4 3 3" xfId="3100"/>
    <cellStyle name="Normal 2 4 2 2 4 4" xfId="1369"/>
    <cellStyle name="Normal 2 4 2 2 4 4 2" xfId="3678"/>
    <cellStyle name="Normal 2 4 2 2 4 5" xfId="2524"/>
    <cellStyle name="Normal 2 4 2 2 5" xfId="359"/>
    <cellStyle name="Normal 2 4 2 2 5 2" xfId="935"/>
    <cellStyle name="Normal 2 4 2 2 5 2 2" xfId="2089"/>
    <cellStyle name="Normal 2 4 2 2 5 2 2 2" xfId="4398"/>
    <cellStyle name="Normal 2 4 2 2 5 2 3" xfId="3244"/>
    <cellStyle name="Normal 2 4 2 2 5 3" xfId="1513"/>
    <cellStyle name="Normal 2 4 2 2 5 3 2" xfId="3822"/>
    <cellStyle name="Normal 2 4 2 2 5 4" xfId="2668"/>
    <cellStyle name="Normal 2 4 2 2 6" xfId="647"/>
    <cellStyle name="Normal 2 4 2 2 6 2" xfId="1801"/>
    <cellStyle name="Normal 2 4 2 2 6 2 2" xfId="4110"/>
    <cellStyle name="Normal 2 4 2 2 6 3" xfId="2956"/>
    <cellStyle name="Normal 2 4 2 2 7" xfId="1225"/>
    <cellStyle name="Normal 2 4 2 2 7 2" xfId="3534"/>
    <cellStyle name="Normal 2 4 2 2 8" xfId="2380"/>
    <cellStyle name="Normal 2 4 2 3" xfId="83"/>
    <cellStyle name="Normal 2 4 2 3 2" xfId="131"/>
    <cellStyle name="Normal 2 4 2 3 2 2" xfId="275"/>
    <cellStyle name="Normal 2 4 2 3 2 2 2" xfId="563"/>
    <cellStyle name="Normal 2 4 2 3 2 2 2 2" xfId="1139"/>
    <cellStyle name="Normal 2 4 2 3 2 2 2 2 2" xfId="2293"/>
    <cellStyle name="Normal 2 4 2 3 2 2 2 2 2 2" xfId="4602"/>
    <cellStyle name="Normal 2 4 2 3 2 2 2 2 3" xfId="3448"/>
    <cellStyle name="Normal 2 4 2 3 2 2 2 3" xfId="1717"/>
    <cellStyle name="Normal 2 4 2 3 2 2 2 3 2" xfId="4026"/>
    <cellStyle name="Normal 2 4 2 3 2 2 2 4" xfId="2872"/>
    <cellStyle name="Normal 2 4 2 3 2 2 3" xfId="851"/>
    <cellStyle name="Normal 2 4 2 3 2 2 3 2" xfId="2005"/>
    <cellStyle name="Normal 2 4 2 3 2 2 3 2 2" xfId="4314"/>
    <cellStyle name="Normal 2 4 2 3 2 2 3 3" xfId="3160"/>
    <cellStyle name="Normal 2 4 2 3 2 2 4" xfId="1429"/>
    <cellStyle name="Normal 2 4 2 3 2 2 4 2" xfId="3738"/>
    <cellStyle name="Normal 2 4 2 3 2 2 5" xfId="2584"/>
    <cellStyle name="Normal 2 4 2 3 2 3" xfId="419"/>
    <cellStyle name="Normal 2 4 2 3 2 3 2" xfId="995"/>
    <cellStyle name="Normal 2 4 2 3 2 3 2 2" xfId="2149"/>
    <cellStyle name="Normal 2 4 2 3 2 3 2 2 2" xfId="4458"/>
    <cellStyle name="Normal 2 4 2 3 2 3 2 3" xfId="3304"/>
    <cellStyle name="Normal 2 4 2 3 2 3 3" xfId="1573"/>
    <cellStyle name="Normal 2 4 2 3 2 3 3 2" xfId="3882"/>
    <cellStyle name="Normal 2 4 2 3 2 3 4" xfId="2728"/>
    <cellStyle name="Normal 2 4 2 3 2 4" xfId="707"/>
    <cellStyle name="Normal 2 4 2 3 2 4 2" xfId="1861"/>
    <cellStyle name="Normal 2 4 2 3 2 4 2 2" xfId="4170"/>
    <cellStyle name="Normal 2 4 2 3 2 4 3" xfId="3016"/>
    <cellStyle name="Normal 2 4 2 3 2 5" xfId="1285"/>
    <cellStyle name="Normal 2 4 2 3 2 5 2" xfId="3594"/>
    <cellStyle name="Normal 2 4 2 3 2 6" xfId="2440"/>
    <cellStyle name="Normal 2 4 2 3 3" xfId="179"/>
    <cellStyle name="Normal 2 4 2 3 3 2" xfId="323"/>
    <cellStyle name="Normal 2 4 2 3 3 2 2" xfId="611"/>
    <cellStyle name="Normal 2 4 2 3 3 2 2 2" xfId="1187"/>
    <cellStyle name="Normal 2 4 2 3 3 2 2 2 2" xfId="2341"/>
    <cellStyle name="Normal 2 4 2 3 3 2 2 2 2 2" xfId="4650"/>
    <cellStyle name="Normal 2 4 2 3 3 2 2 2 3" xfId="3496"/>
    <cellStyle name="Normal 2 4 2 3 3 2 2 3" xfId="1765"/>
    <cellStyle name="Normal 2 4 2 3 3 2 2 3 2" xfId="4074"/>
    <cellStyle name="Normal 2 4 2 3 3 2 2 4" xfId="2920"/>
    <cellStyle name="Normal 2 4 2 3 3 2 3" xfId="899"/>
    <cellStyle name="Normal 2 4 2 3 3 2 3 2" xfId="2053"/>
    <cellStyle name="Normal 2 4 2 3 3 2 3 2 2" xfId="4362"/>
    <cellStyle name="Normal 2 4 2 3 3 2 3 3" xfId="3208"/>
    <cellStyle name="Normal 2 4 2 3 3 2 4" xfId="1477"/>
    <cellStyle name="Normal 2 4 2 3 3 2 4 2" xfId="3786"/>
    <cellStyle name="Normal 2 4 2 3 3 2 5" xfId="2632"/>
    <cellStyle name="Normal 2 4 2 3 3 3" xfId="467"/>
    <cellStyle name="Normal 2 4 2 3 3 3 2" xfId="1043"/>
    <cellStyle name="Normal 2 4 2 3 3 3 2 2" xfId="2197"/>
    <cellStyle name="Normal 2 4 2 3 3 3 2 2 2" xfId="4506"/>
    <cellStyle name="Normal 2 4 2 3 3 3 2 3" xfId="3352"/>
    <cellStyle name="Normal 2 4 2 3 3 3 3" xfId="1621"/>
    <cellStyle name="Normal 2 4 2 3 3 3 3 2" xfId="3930"/>
    <cellStyle name="Normal 2 4 2 3 3 3 4" xfId="2776"/>
    <cellStyle name="Normal 2 4 2 3 3 4" xfId="755"/>
    <cellStyle name="Normal 2 4 2 3 3 4 2" xfId="1909"/>
    <cellStyle name="Normal 2 4 2 3 3 4 2 2" xfId="4218"/>
    <cellStyle name="Normal 2 4 2 3 3 4 3" xfId="3064"/>
    <cellStyle name="Normal 2 4 2 3 3 5" xfId="1333"/>
    <cellStyle name="Normal 2 4 2 3 3 5 2" xfId="3642"/>
    <cellStyle name="Normal 2 4 2 3 3 6" xfId="2488"/>
    <cellStyle name="Normal 2 4 2 3 4" xfId="227"/>
    <cellStyle name="Normal 2 4 2 3 4 2" xfId="515"/>
    <cellStyle name="Normal 2 4 2 3 4 2 2" xfId="1091"/>
    <cellStyle name="Normal 2 4 2 3 4 2 2 2" xfId="2245"/>
    <cellStyle name="Normal 2 4 2 3 4 2 2 2 2" xfId="4554"/>
    <cellStyle name="Normal 2 4 2 3 4 2 2 3" xfId="3400"/>
    <cellStyle name="Normal 2 4 2 3 4 2 3" xfId="1669"/>
    <cellStyle name="Normal 2 4 2 3 4 2 3 2" xfId="3978"/>
    <cellStyle name="Normal 2 4 2 3 4 2 4" xfId="2824"/>
    <cellStyle name="Normal 2 4 2 3 4 3" xfId="803"/>
    <cellStyle name="Normal 2 4 2 3 4 3 2" xfId="1957"/>
    <cellStyle name="Normal 2 4 2 3 4 3 2 2" xfId="4266"/>
    <cellStyle name="Normal 2 4 2 3 4 3 3" xfId="3112"/>
    <cellStyle name="Normal 2 4 2 3 4 4" xfId="1381"/>
    <cellStyle name="Normal 2 4 2 3 4 4 2" xfId="3690"/>
    <cellStyle name="Normal 2 4 2 3 4 5" xfId="2536"/>
    <cellStyle name="Normal 2 4 2 3 5" xfId="371"/>
    <cellStyle name="Normal 2 4 2 3 5 2" xfId="947"/>
    <cellStyle name="Normal 2 4 2 3 5 2 2" xfId="2101"/>
    <cellStyle name="Normal 2 4 2 3 5 2 2 2" xfId="4410"/>
    <cellStyle name="Normal 2 4 2 3 5 2 3" xfId="3256"/>
    <cellStyle name="Normal 2 4 2 3 5 3" xfId="1525"/>
    <cellStyle name="Normal 2 4 2 3 5 3 2" xfId="3834"/>
    <cellStyle name="Normal 2 4 2 3 5 4" xfId="2680"/>
    <cellStyle name="Normal 2 4 2 3 6" xfId="659"/>
    <cellStyle name="Normal 2 4 2 3 6 2" xfId="1813"/>
    <cellStyle name="Normal 2 4 2 3 6 2 2" xfId="4122"/>
    <cellStyle name="Normal 2 4 2 3 6 3" xfId="2968"/>
    <cellStyle name="Normal 2 4 2 3 7" xfId="1237"/>
    <cellStyle name="Normal 2 4 2 3 7 2" xfId="3546"/>
    <cellStyle name="Normal 2 4 2 3 8" xfId="2392"/>
    <cellStyle name="Normal 2 4 2 4" xfId="95"/>
    <cellStyle name="Normal 2 4 2 4 2" xfId="143"/>
    <cellStyle name="Normal 2 4 2 4 2 2" xfId="287"/>
    <cellStyle name="Normal 2 4 2 4 2 2 2" xfId="575"/>
    <cellStyle name="Normal 2 4 2 4 2 2 2 2" xfId="1151"/>
    <cellStyle name="Normal 2 4 2 4 2 2 2 2 2" xfId="2305"/>
    <cellStyle name="Normal 2 4 2 4 2 2 2 2 2 2" xfId="4614"/>
    <cellStyle name="Normal 2 4 2 4 2 2 2 2 3" xfId="3460"/>
    <cellStyle name="Normal 2 4 2 4 2 2 2 3" xfId="1729"/>
    <cellStyle name="Normal 2 4 2 4 2 2 2 3 2" xfId="4038"/>
    <cellStyle name="Normal 2 4 2 4 2 2 2 4" xfId="2884"/>
    <cellStyle name="Normal 2 4 2 4 2 2 3" xfId="863"/>
    <cellStyle name="Normal 2 4 2 4 2 2 3 2" xfId="2017"/>
    <cellStyle name="Normal 2 4 2 4 2 2 3 2 2" xfId="4326"/>
    <cellStyle name="Normal 2 4 2 4 2 2 3 3" xfId="3172"/>
    <cellStyle name="Normal 2 4 2 4 2 2 4" xfId="1441"/>
    <cellStyle name="Normal 2 4 2 4 2 2 4 2" xfId="3750"/>
    <cellStyle name="Normal 2 4 2 4 2 2 5" xfId="2596"/>
    <cellStyle name="Normal 2 4 2 4 2 3" xfId="431"/>
    <cellStyle name="Normal 2 4 2 4 2 3 2" xfId="1007"/>
    <cellStyle name="Normal 2 4 2 4 2 3 2 2" xfId="2161"/>
    <cellStyle name="Normal 2 4 2 4 2 3 2 2 2" xfId="4470"/>
    <cellStyle name="Normal 2 4 2 4 2 3 2 3" xfId="3316"/>
    <cellStyle name="Normal 2 4 2 4 2 3 3" xfId="1585"/>
    <cellStyle name="Normal 2 4 2 4 2 3 3 2" xfId="3894"/>
    <cellStyle name="Normal 2 4 2 4 2 3 4" xfId="2740"/>
    <cellStyle name="Normal 2 4 2 4 2 4" xfId="719"/>
    <cellStyle name="Normal 2 4 2 4 2 4 2" xfId="1873"/>
    <cellStyle name="Normal 2 4 2 4 2 4 2 2" xfId="4182"/>
    <cellStyle name="Normal 2 4 2 4 2 4 3" xfId="3028"/>
    <cellStyle name="Normal 2 4 2 4 2 5" xfId="1297"/>
    <cellStyle name="Normal 2 4 2 4 2 5 2" xfId="3606"/>
    <cellStyle name="Normal 2 4 2 4 2 6" xfId="2452"/>
    <cellStyle name="Normal 2 4 2 4 3" xfId="191"/>
    <cellStyle name="Normal 2 4 2 4 3 2" xfId="335"/>
    <cellStyle name="Normal 2 4 2 4 3 2 2" xfId="623"/>
    <cellStyle name="Normal 2 4 2 4 3 2 2 2" xfId="1199"/>
    <cellStyle name="Normal 2 4 2 4 3 2 2 2 2" xfId="2353"/>
    <cellStyle name="Normal 2 4 2 4 3 2 2 2 2 2" xfId="4662"/>
    <cellStyle name="Normal 2 4 2 4 3 2 2 2 3" xfId="3508"/>
    <cellStyle name="Normal 2 4 2 4 3 2 2 3" xfId="1777"/>
    <cellStyle name="Normal 2 4 2 4 3 2 2 3 2" xfId="4086"/>
    <cellStyle name="Normal 2 4 2 4 3 2 2 4" xfId="2932"/>
    <cellStyle name="Normal 2 4 2 4 3 2 3" xfId="911"/>
    <cellStyle name="Normal 2 4 2 4 3 2 3 2" xfId="2065"/>
    <cellStyle name="Normal 2 4 2 4 3 2 3 2 2" xfId="4374"/>
    <cellStyle name="Normal 2 4 2 4 3 2 3 3" xfId="3220"/>
    <cellStyle name="Normal 2 4 2 4 3 2 4" xfId="1489"/>
    <cellStyle name="Normal 2 4 2 4 3 2 4 2" xfId="3798"/>
    <cellStyle name="Normal 2 4 2 4 3 2 5" xfId="2644"/>
    <cellStyle name="Normal 2 4 2 4 3 3" xfId="479"/>
    <cellStyle name="Normal 2 4 2 4 3 3 2" xfId="1055"/>
    <cellStyle name="Normal 2 4 2 4 3 3 2 2" xfId="2209"/>
    <cellStyle name="Normal 2 4 2 4 3 3 2 2 2" xfId="4518"/>
    <cellStyle name="Normal 2 4 2 4 3 3 2 3" xfId="3364"/>
    <cellStyle name="Normal 2 4 2 4 3 3 3" xfId="1633"/>
    <cellStyle name="Normal 2 4 2 4 3 3 3 2" xfId="3942"/>
    <cellStyle name="Normal 2 4 2 4 3 3 4" xfId="2788"/>
    <cellStyle name="Normal 2 4 2 4 3 4" xfId="767"/>
    <cellStyle name="Normal 2 4 2 4 3 4 2" xfId="1921"/>
    <cellStyle name="Normal 2 4 2 4 3 4 2 2" xfId="4230"/>
    <cellStyle name="Normal 2 4 2 4 3 4 3" xfId="3076"/>
    <cellStyle name="Normal 2 4 2 4 3 5" xfId="1345"/>
    <cellStyle name="Normal 2 4 2 4 3 5 2" xfId="3654"/>
    <cellStyle name="Normal 2 4 2 4 3 6" xfId="2500"/>
    <cellStyle name="Normal 2 4 2 4 4" xfId="239"/>
    <cellStyle name="Normal 2 4 2 4 4 2" xfId="527"/>
    <cellStyle name="Normal 2 4 2 4 4 2 2" xfId="1103"/>
    <cellStyle name="Normal 2 4 2 4 4 2 2 2" xfId="2257"/>
    <cellStyle name="Normal 2 4 2 4 4 2 2 2 2" xfId="4566"/>
    <cellStyle name="Normal 2 4 2 4 4 2 2 3" xfId="3412"/>
    <cellStyle name="Normal 2 4 2 4 4 2 3" xfId="1681"/>
    <cellStyle name="Normal 2 4 2 4 4 2 3 2" xfId="3990"/>
    <cellStyle name="Normal 2 4 2 4 4 2 4" xfId="2836"/>
    <cellStyle name="Normal 2 4 2 4 4 3" xfId="815"/>
    <cellStyle name="Normal 2 4 2 4 4 3 2" xfId="1969"/>
    <cellStyle name="Normal 2 4 2 4 4 3 2 2" xfId="4278"/>
    <cellStyle name="Normal 2 4 2 4 4 3 3" xfId="3124"/>
    <cellStyle name="Normal 2 4 2 4 4 4" xfId="1393"/>
    <cellStyle name="Normal 2 4 2 4 4 4 2" xfId="3702"/>
    <cellStyle name="Normal 2 4 2 4 4 5" xfId="2548"/>
    <cellStyle name="Normal 2 4 2 4 5" xfId="383"/>
    <cellStyle name="Normal 2 4 2 4 5 2" xfId="959"/>
    <cellStyle name="Normal 2 4 2 4 5 2 2" xfId="2113"/>
    <cellStyle name="Normal 2 4 2 4 5 2 2 2" xfId="4422"/>
    <cellStyle name="Normal 2 4 2 4 5 2 3" xfId="3268"/>
    <cellStyle name="Normal 2 4 2 4 5 3" xfId="1537"/>
    <cellStyle name="Normal 2 4 2 4 5 3 2" xfId="3846"/>
    <cellStyle name="Normal 2 4 2 4 5 4" xfId="2692"/>
    <cellStyle name="Normal 2 4 2 4 6" xfId="671"/>
    <cellStyle name="Normal 2 4 2 4 6 2" xfId="1825"/>
    <cellStyle name="Normal 2 4 2 4 6 2 2" xfId="4134"/>
    <cellStyle name="Normal 2 4 2 4 6 3" xfId="2980"/>
    <cellStyle name="Normal 2 4 2 4 7" xfId="1249"/>
    <cellStyle name="Normal 2 4 2 4 7 2" xfId="3558"/>
    <cellStyle name="Normal 2 4 2 4 8" xfId="2404"/>
    <cellStyle name="Normal 2 4 2 5" xfId="107"/>
    <cellStyle name="Normal 2 4 2 5 2" xfId="251"/>
    <cellStyle name="Normal 2 4 2 5 2 2" xfId="539"/>
    <cellStyle name="Normal 2 4 2 5 2 2 2" xfId="1115"/>
    <cellStyle name="Normal 2 4 2 5 2 2 2 2" xfId="2269"/>
    <cellStyle name="Normal 2 4 2 5 2 2 2 2 2" xfId="4578"/>
    <cellStyle name="Normal 2 4 2 5 2 2 2 3" xfId="3424"/>
    <cellStyle name="Normal 2 4 2 5 2 2 3" xfId="1693"/>
    <cellStyle name="Normal 2 4 2 5 2 2 3 2" xfId="4002"/>
    <cellStyle name="Normal 2 4 2 5 2 2 4" xfId="2848"/>
    <cellStyle name="Normal 2 4 2 5 2 3" xfId="827"/>
    <cellStyle name="Normal 2 4 2 5 2 3 2" xfId="1981"/>
    <cellStyle name="Normal 2 4 2 5 2 3 2 2" xfId="4290"/>
    <cellStyle name="Normal 2 4 2 5 2 3 3" xfId="3136"/>
    <cellStyle name="Normal 2 4 2 5 2 4" xfId="1405"/>
    <cellStyle name="Normal 2 4 2 5 2 4 2" xfId="3714"/>
    <cellStyle name="Normal 2 4 2 5 2 5" xfId="2560"/>
    <cellStyle name="Normal 2 4 2 5 3" xfId="395"/>
    <cellStyle name="Normal 2 4 2 5 3 2" xfId="971"/>
    <cellStyle name="Normal 2 4 2 5 3 2 2" xfId="2125"/>
    <cellStyle name="Normal 2 4 2 5 3 2 2 2" xfId="4434"/>
    <cellStyle name="Normal 2 4 2 5 3 2 3" xfId="3280"/>
    <cellStyle name="Normal 2 4 2 5 3 3" xfId="1549"/>
    <cellStyle name="Normal 2 4 2 5 3 3 2" xfId="3858"/>
    <cellStyle name="Normal 2 4 2 5 3 4" xfId="2704"/>
    <cellStyle name="Normal 2 4 2 5 4" xfId="683"/>
    <cellStyle name="Normal 2 4 2 5 4 2" xfId="1837"/>
    <cellStyle name="Normal 2 4 2 5 4 2 2" xfId="4146"/>
    <cellStyle name="Normal 2 4 2 5 4 3" xfId="2992"/>
    <cellStyle name="Normal 2 4 2 5 5" xfId="1261"/>
    <cellStyle name="Normal 2 4 2 5 5 2" xfId="3570"/>
    <cellStyle name="Normal 2 4 2 5 6" xfId="2416"/>
    <cellStyle name="Normal 2 4 2 6" xfId="155"/>
    <cellStyle name="Normal 2 4 2 6 2" xfId="299"/>
    <cellStyle name="Normal 2 4 2 6 2 2" xfId="587"/>
    <cellStyle name="Normal 2 4 2 6 2 2 2" xfId="1163"/>
    <cellStyle name="Normal 2 4 2 6 2 2 2 2" xfId="2317"/>
    <cellStyle name="Normal 2 4 2 6 2 2 2 2 2" xfId="4626"/>
    <cellStyle name="Normal 2 4 2 6 2 2 2 3" xfId="3472"/>
    <cellStyle name="Normal 2 4 2 6 2 2 3" xfId="1741"/>
    <cellStyle name="Normal 2 4 2 6 2 2 3 2" xfId="4050"/>
    <cellStyle name="Normal 2 4 2 6 2 2 4" xfId="2896"/>
    <cellStyle name="Normal 2 4 2 6 2 3" xfId="875"/>
    <cellStyle name="Normal 2 4 2 6 2 3 2" xfId="2029"/>
    <cellStyle name="Normal 2 4 2 6 2 3 2 2" xfId="4338"/>
    <cellStyle name="Normal 2 4 2 6 2 3 3" xfId="3184"/>
    <cellStyle name="Normal 2 4 2 6 2 4" xfId="1453"/>
    <cellStyle name="Normal 2 4 2 6 2 4 2" xfId="3762"/>
    <cellStyle name="Normal 2 4 2 6 2 5" xfId="2608"/>
    <cellStyle name="Normal 2 4 2 6 3" xfId="443"/>
    <cellStyle name="Normal 2 4 2 6 3 2" xfId="1019"/>
    <cellStyle name="Normal 2 4 2 6 3 2 2" xfId="2173"/>
    <cellStyle name="Normal 2 4 2 6 3 2 2 2" xfId="4482"/>
    <cellStyle name="Normal 2 4 2 6 3 2 3" xfId="3328"/>
    <cellStyle name="Normal 2 4 2 6 3 3" xfId="1597"/>
    <cellStyle name="Normal 2 4 2 6 3 3 2" xfId="3906"/>
    <cellStyle name="Normal 2 4 2 6 3 4" xfId="2752"/>
    <cellStyle name="Normal 2 4 2 6 4" xfId="731"/>
    <cellStyle name="Normal 2 4 2 6 4 2" xfId="1885"/>
    <cellStyle name="Normal 2 4 2 6 4 2 2" xfId="4194"/>
    <cellStyle name="Normal 2 4 2 6 4 3" xfId="3040"/>
    <cellStyle name="Normal 2 4 2 6 5" xfId="1309"/>
    <cellStyle name="Normal 2 4 2 6 5 2" xfId="3618"/>
    <cellStyle name="Normal 2 4 2 6 6" xfId="2464"/>
    <cellStyle name="Normal 2 4 2 7" xfId="203"/>
    <cellStyle name="Normal 2 4 2 7 2" xfId="491"/>
    <cellStyle name="Normal 2 4 2 7 2 2" xfId="1067"/>
    <cellStyle name="Normal 2 4 2 7 2 2 2" xfId="2221"/>
    <cellStyle name="Normal 2 4 2 7 2 2 2 2" xfId="4530"/>
    <cellStyle name="Normal 2 4 2 7 2 2 3" xfId="3376"/>
    <cellStyle name="Normal 2 4 2 7 2 3" xfId="1645"/>
    <cellStyle name="Normal 2 4 2 7 2 3 2" xfId="3954"/>
    <cellStyle name="Normal 2 4 2 7 2 4" xfId="2800"/>
    <cellStyle name="Normal 2 4 2 7 3" xfId="779"/>
    <cellStyle name="Normal 2 4 2 7 3 2" xfId="1933"/>
    <cellStyle name="Normal 2 4 2 7 3 2 2" xfId="4242"/>
    <cellStyle name="Normal 2 4 2 7 3 3" xfId="3088"/>
    <cellStyle name="Normal 2 4 2 7 4" xfId="1357"/>
    <cellStyle name="Normal 2 4 2 7 4 2" xfId="3666"/>
    <cellStyle name="Normal 2 4 2 7 5" xfId="2512"/>
    <cellStyle name="Normal 2 4 2 8" xfId="347"/>
    <cellStyle name="Normal 2 4 2 8 2" xfId="923"/>
    <cellStyle name="Normal 2 4 2 8 2 2" xfId="2077"/>
    <cellStyle name="Normal 2 4 2 8 2 2 2" xfId="4386"/>
    <cellStyle name="Normal 2 4 2 8 2 3" xfId="3232"/>
    <cellStyle name="Normal 2 4 2 8 3" xfId="1501"/>
    <cellStyle name="Normal 2 4 2 8 3 2" xfId="3810"/>
    <cellStyle name="Normal 2 4 2 8 4" xfId="2656"/>
    <cellStyle name="Normal 2 4 2 9" xfId="635"/>
    <cellStyle name="Normal 2 4 2 9 2" xfId="1789"/>
    <cellStyle name="Normal 2 4 2 9 2 2" xfId="4098"/>
    <cellStyle name="Normal 2 4 2 9 3" xfId="2944"/>
    <cellStyle name="Normal 2 4 3" xfId="65"/>
    <cellStyle name="Normal 2 4 3 10" xfId="1219"/>
    <cellStyle name="Normal 2 4 3 10 2" xfId="3528"/>
    <cellStyle name="Normal 2 4 3 11" xfId="2374"/>
    <cellStyle name="Normal 2 4 3 2" xfId="77"/>
    <cellStyle name="Normal 2 4 3 2 2" xfId="125"/>
    <cellStyle name="Normal 2 4 3 2 2 2" xfId="269"/>
    <cellStyle name="Normal 2 4 3 2 2 2 2" xfId="557"/>
    <cellStyle name="Normal 2 4 3 2 2 2 2 2" xfId="1133"/>
    <cellStyle name="Normal 2 4 3 2 2 2 2 2 2" xfId="2287"/>
    <cellStyle name="Normal 2 4 3 2 2 2 2 2 2 2" xfId="4596"/>
    <cellStyle name="Normal 2 4 3 2 2 2 2 2 3" xfId="3442"/>
    <cellStyle name="Normal 2 4 3 2 2 2 2 3" xfId="1711"/>
    <cellStyle name="Normal 2 4 3 2 2 2 2 3 2" xfId="4020"/>
    <cellStyle name="Normal 2 4 3 2 2 2 2 4" xfId="2866"/>
    <cellStyle name="Normal 2 4 3 2 2 2 3" xfId="845"/>
    <cellStyle name="Normal 2 4 3 2 2 2 3 2" xfId="1999"/>
    <cellStyle name="Normal 2 4 3 2 2 2 3 2 2" xfId="4308"/>
    <cellStyle name="Normal 2 4 3 2 2 2 3 3" xfId="3154"/>
    <cellStyle name="Normal 2 4 3 2 2 2 4" xfId="1423"/>
    <cellStyle name="Normal 2 4 3 2 2 2 4 2" xfId="3732"/>
    <cellStyle name="Normal 2 4 3 2 2 2 5" xfId="2578"/>
    <cellStyle name="Normal 2 4 3 2 2 3" xfId="413"/>
    <cellStyle name="Normal 2 4 3 2 2 3 2" xfId="989"/>
    <cellStyle name="Normal 2 4 3 2 2 3 2 2" xfId="2143"/>
    <cellStyle name="Normal 2 4 3 2 2 3 2 2 2" xfId="4452"/>
    <cellStyle name="Normal 2 4 3 2 2 3 2 3" xfId="3298"/>
    <cellStyle name="Normal 2 4 3 2 2 3 3" xfId="1567"/>
    <cellStyle name="Normal 2 4 3 2 2 3 3 2" xfId="3876"/>
    <cellStyle name="Normal 2 4 3 2 2 3 4" xfId="2722"/>
    <cellStyle name="Normal 2 4 3 2 2 4" xfId="701"/>
    <cellStyle name="Normal 2 4 3 2 2 4 2" xfId="1855"/>
    <cellStyle name="Normal 2 4 3 2 2 4 2 2" xfId="4164"/>
    <cellStyle name="Normal 2 4 3 2 2 4 3" xfId="3010"/>
    <cellStyle name="Normal 2 4 3 2 2 5" xfId="1279"/>
    <cellStyle name="Normal 2 4 3 2 2 5 2" xfId="3588"/>
    <cellStyle name="Normal 2 4 3 2 2 6" xfId="2434"/>
    <cellStyle name="Normal 2 4 3 2 3" xfId="173"/>
    <cellStyle name="Normal 2 4 3 2 3 2" xfId="317"/>
    <cellStyle name="Normal 2 4 3 2 3 2 2" xfId="605"/>
    <cellStyle name="Normal 2 4 3 2 3 2 2 2" xfId="1181"/>
    <cellStyle name="Normal 2 4 3 2 3 2 2 2 2" xfId="2335"/>
    <cellStyle name="Normal 2 4 3 2 3 2 2 2 2 2" xfId="4644"/>
    <cellStyle name="Normal 2 4 3 2 3 2 2 2 3" xfId="3490"/>
    <cellStyle name="Normal 2 4 3 2 3 2 2 3" xfId="1759"/>
    <cellStyle name="Normal 2 4 3 2 3 2 2 3 2" xfId="4068"/>
    <cellStyle name="Normal 2 4 3 2 3 2 2 4" xfId="2914"/>
    <cellStyle name="Normal 2 4 3 2 3 2 3" xfId="893"/>
    <cellStyle name="Normal 2 4 3 2 3 2 3 2" xfId="2047"/>
    <cellStyle name="Normal 2 4 3 2 3 2 3 2 2" xfId="4356"/>
    <cellStyle name="Normal 2 4 3 2 3 2 3 3" xfId="3202"/>
    <cellStyle name="Normal 2 4 3 2 3 2 4" xfId="1471"/>
    <cellStyle name="Normal 2 4 3 2 3 2 4 2" xfId="3780"/>
    <cellStyle name="Normal 2 4 3 2 3 2 5" xfId="2626"/>
    <cellStyle name="Normal 2 4 3 2 3 3" xfId="461"/>
    <cellStyle name="Normal 2 4 3 2 3 3 2" xfId="1037"/>
    <cellStyle name="Normal 2 4 3 2 3 3 2 2" xfId="2191"/>
    <cellStyle name="Normal 2 4 3 2 3 3 2 2 2" xfId="4500"/>
    <cellStyle name="Normal 2 4 3 2 3 3 2 3" xfId="3346"/>
    <cellStyle name="Normal 2 4 3 2 3 3 3" xfId="1615"/>
    <cellStyle name="Normal 2 4 3 2 3 3 3 2" xfId="3924"/>
    <cellStyle name="Normal 2 4 3 2 3 3 4" xfId="2770"/>
    <cellStyle name="Normal 2 4 3 2 3 4" xfId="749"/>
    <cellStyle name="Normal 2 4 3 2 3 4 2" xfId="1903"/>
    <cellStyle name="Normal 2 4 3 2 3 4 2 2" xfId="4212"/>
    <cellStyle name="Normal 2 4 3 2 3 4 3" xfId="3058"/>
    <cellStyle name="Normal 2 4 3 2 3 5" xfId="1327"/>
    <cellStyle name="Normal 2 4 3 2 3 5 2" xfId="3636"/>
    <cellStyle name="Normal 2 4 3 2 3 6" xfId="2482"/>
    <cellStyle name="Normal 2 4 3 2 4" xfId="221"/>
    <cellStyle name="Normal 2 4 3 2 4 2" xfId="509"/>
    <cellStyle name="Normal 2 4 3 2 4 2 2" xfId="1085"/>
    <cellStyle name="Normal 2 4 3 2 4 2 2 2" xfId="2239"/>
    <cellStyle name="Normal 2 4 3 2 4 2 2 2 2" xfId="4548"/>
    <cellStyle name="Normal 2 4 3 2 4 2 2 3" xfId="3394"/>
    <cellStyle name="Normal 2 4 3 2 4 2 3" xfId="1663"/>
    <cellStyle name="Normal 2 4 3 2 4 2 3 2" xfId="3972"/>
    <cellStyle name="Normal 2 4 3 2 4 2 4" xfId="2818"/>
    <cellStyle name="Normal 2 4 3 2 4 3" xfId="797"/>
    <cellStyle name="Normal 2 4 3 2 4 3 2" xfId="1951"/>
    <cellStyle name="Normal 2 4 3 2 4 3 2 2" xfId="4260"/>
    <cellStyle name="Normal 2 4 3 2 4 3 3" xfId="3106"/>
    <cellStyle name="Normal 2 4 3 2 4 4" xfId="1375"/>
    <cellStyle name="Normal 2 4 3 2 4 4 2" xfId="3684"/>
    <cellStyle name="Normal 2 4 3 2 4 5" xfId="2530"/>
    <cellStyle name="Normal 2 4 3 2 5" xfId="365"/>
    <cellStyle name="Normal 2 4 3 2 5 2" xfId="941"/>
    <cellStyle name="Normal 2 4 3 2 5 2 2" xfId="2095"/>
    <cellStyle name="Normal 2 4 3 2 5 2 2 2" xfId="4404"/>
    <cellStyle name="Normal 2 4 3 2 5 2 3" xfId="3250"/>
    <cellStyle name="Normal 2 4 3 2 5 3" xfId="1519"/>
    <cellStyle name="Normal 2 4 3 2 5 3 2" xfId="3828"/>
    <cellStyle name="Normal 2 4 3 2 5 4" xfId="2674"/>
    <cellStyle name="Normal 2 4 3 2 6" xfId="653"/>
    <cellStyle name="Normal 2 4 3 2 6 2" xfId="1807"/>
    <cellStyle name="Normal 2 4 3 2 6 2 2" xfId="4116"/>
    <cellStyle name="Normal 2 4 3 2 6 3" xfId="2962"/>
    <cellStyle name="Normal 2 4 3 2 7" xfId="1231"/>
    <cellStyle name="Normal 2 4 3 2 7 2" xfId="3540"/>
    <cellStyle name="Normal 2 4 3 2 8" xfId="2386"/>
    <cellStyle name="Normal 2 4 3 3" xfId="89"/>
    <cellStyle name="Normal 2 4 3 3 2" xfId="137"/>
    <cellStyle name="Normal 2 4 3 3 2 2" xfId="281"/>
    <cellStyle name="Normal 2 4 3 3 2 2 2" xfId="569"/>
    <cellStyle name="Normal 2 4 3 3 2 2 2 2" xfId="1145"/>
    <cellStyle name="Normal 2 4 3 3 2 2 2 2 2" xfId="2299"/>
    <cellStyle name="Normal 2 4 3 3 2 2 2 2 2 2" xfId="4608"/>
    <cellStyle name="Normal 2 4 3 3 2 2 2 2 3" xfId="3454"/>
    <cellStyle name="Normal 2 4 3 3 2 2 2 3" xfId="1723"/>
    <cellStyle name="Normal 2 4 3 3 2 2 2 3 2" xfId="4032"/>
    <cellStyle name="Normal 2 4 3 3 2 2 2 4" xfId="2878"/>
    <cellStyle name="Normal 2 4 3 3 2 2 3" xfId="857"/>
    <cellStyle name="Normal 2 4 3 3 2 2 3 2" xfId="2011"/>
    <cellStyle name="Normal 2 4 3 3 2 2 3 2 2" xfId="4320"/>
    <cellStyle name="Normal 2 4 3 3 2 2 3 3" xfId="3166"/>
    <cellStyle name="Normal 2 4 3 3 2 2 4" xfId="1435"/>
    <cellStyle name="Normal 2 4 3 3 2 2 4 2" xfId="3744"/>
    <cellStyle name="Normal 2 4 3 3 2 2 5" xfId="2590"/>
    <cellStyle name="Normal 2 4 3 3 2 3" xfId="425"/>
    <cellStyle name="Normal 2 4 3 3 2 3 2" xfId="1001"/>
    <cellStyle name="Normal 2 4 3 3 2 3 2 2" xfId="2155"/>
    <cellStyle name="Normal 2 4 3 3 2 3 2 2 2" xfId="4464"/>
    <cellStyle name="Normal 2 4 3 3 2 3 2 3" xfId="3310"/>
    <cellStyle name="Normal 2 4 3 3 2 3 3" xfId="1579"/>
    <cellStyle name="Normal 2 4 3 3 2 3 3 2" xfId="3888"/>
    <cellStyle name="Normal 2 4 3 3 2 3 4" xfId="2734"/>
    <cellStyle name="Normal 2 4 3 3 2 4" xfId="713"/>
    <cellStyle name="Normal 2 4 3 3 2 4 2" xfId="1867"/>
    <cellStyle name="Normal 2 4 3 3 2 4 2 2" xfId="4176"/>
    <cellStyle name="Normal 2 4 3 3 2 4 3" xfId="3022"/>
    <cellStyle name="Normal 2 4 3 3 2 5" xfId="1291"/>
    <cellStyle name="Normal 2 4 3 3 2 5 2" xfId="3600"/>
    <cellStyle name="Normal 2 4 3 3 2 6" xfId="2446"/>
    <cellStyle name="Normal 2 4 3 3 3" xfId="185"/>
    <cellStyle name="Normal 2 4 3 3 3 2" xfId="329"/>
    <cellStyle name="Normal 2 4 3 3 3 2 2" xfId="617"/>
    <cellStyle name="Normal 2 4 3 3 3 2 2 2" xfId="1193"/>
    <cellStyle name="Normal 2 4 3 3 3 2 2 2 2" xfId="2347"/>
    <cellStyle name="Normal 2 4 3 3 3 2 2 2 2 2" xfId="4656"/>
    <cellStyle name="Normal 2 4 3 3 3 2 2 2 3" xfId="3502"/>
    <cellStyle name="Normal 2 4 3 3 3 2 2 3" xfId="1771"/>
    <cellStyle name="Normal 2 4 3 3 3 2 2 3 2" xfId="4080"/>
    <cellStyle name="Normal 2 4 3 3 3 2 2 4" xfId="2926"/>
    <cellStyle name="Normal 2 4 3 3 3 2 3" xfId="905"/>
    <cellStyle name="Normal 2 4 3 3 3 2 3 2" xfId="2059"/>
    <cellStyle name="Normal 2 4 3 3 3 2 3 2 2" xfId="4368"/>
    <cellStyle name="Normal 2 4 3 3 3 2 3 3" xfId="3214"/>
    <cellStyle name="Normal 2 4 3 3 3 2 4" xfId="1483"/>
    <cellStyle name="Normal 2 4 3 3 3 2 4 2" xfId="3792"/>
    <cellStyle name="Normal 2 4 3 3 3 2 5" xfId="2638"/>
    <cellStyle name="Normal 2 4 3 3 3 3" xfId="473"/>
    <cellStyle name="Normal 2 4 3 3 3 3 2" xfId="1049"/>
    <cellStyle name="Normal 2 4 3 3 3 3 2 2" xfId="2203"/>
    <cellStyle name="Normal 2 4 3 3 3 3 2 2 2" xfId="4512"/>
    <cellStyle name="Normal 2 4 3 3 3 3 2 3" xfId="3358"/>
    <cellStyle name="Normal 2 4 3 3 3 3 3" xfId="1627"/>
    <cellStyle name="Normal 2 4 3 3 3 3 3 2" xfId="3936"/>
    <cellStyle name="Normal 2 4 3 3 3 3 4" xfId="2782"/>
    <cellStyle name="Normal 2 4 3 3 3 4" xfId="761"/>
    <cellStyle name="Normal 2 4 3 3 3 4 2" xfId="1915"/>
    <cellStyle name="Normal 2 4 3 3 3 4 2 2" xfId="4224"/>
    <cellStyle name="Normal 2 4 3 3 3 4 3" xfId="3070"/>
    <cellStyle name="Normal 2 4 3 3 3 5" xfId="1339"/>
    <cellStyle name="Normal 2 4 3 3 3 5 2" xfId="3648"/>
    <cellStyle name="Normal 2 4 3 3 3 6" xfId="2494"/>
    <cellStyle name="Normal 2 4 3 3 4" xfId="233"/>
    <cellStyle name="Normal 2 4 3 3 4 2" xfId="521"/>
    <cellStyle name="Normal 2 4 3 3 4 2 2" xfId="1097"/>
    <cellStyle name="Normal 2 4 3 3 4 2 2 2" xfId="2251"/>
    <cellStyle name="Normal 2 4 3 3 4 2 2 2 2" xfId="4560"/>
    <cellStyle name="Normal 2 4 3 3 4 2 2 3" xfId="3406"/>
    <cellStyle name="Normal 2 4 3 3 4 2 3" xfId="1675"/>
    <cellStyle name="Normal 2 4 3 3 4 2 3 2" xfId="3984"/>
    <cellStyle name="Normal 2 4 3 3 4 2 4" xfId="2830"/>
    <cellStyle name="Normal 2 4 3 3 4 3" xfId="809"/>
    <cellStyle name="Normal 2 4 3 3 4 3 2" xfId="1963"/>
    <cellStyle name="Normal 2 4 3 3 4 3 2 2" xfId="4272"/>
    <cellStyle name="Normal 2 4 3 3 4 3 3" xfId="3118"/>
    <cellStyle name="Normal 2 4 3 3 4 4" xfId="1387"/>
    <cellStyle name="Normal 2 4 3 3 4 4 2" xfId="3696"/>
    <cellStyle name="Normal 2 4 3 3 4 5" xfId="2542"/>
    <cellStyle name="Normal 2 4 3 3 5" xfId="377"/>
    <cellStyle name="Normal 2 4 3 3 5 2" xfId="953"/>
    <cellStyle name="Normal 2 4 3 3 5 2 2" xfId="2107"/>
    <cellStyle name="Normal 2 4 3 3 5 2 2 2" xfId="4416"/>
    <cellStyle name="Normal 2 4 3 3 5 2 3" xfId="3262"/>
    <cellStyle name="Normal 2 4 3 3 5 3" xfId="1531"/>
    <cellStyle name="Normal 2 4 3 3 5 3 2" xfId="3840"/>
    <cellStyle name="Normal 2 4 3 3 5 4" xfId="2686"/>
    <cellStyle name="Normal 2 4 3 3 6" xfId="665"/>
    <cellStyle name="Normal 2 4 3 3 6 2" xfId="1819"/>
    <cellStyle name="Normal 2 4 3 3 6 2 2" xfId="4128"/>
    <cellStyle name="Normal 2 4 3 3 6 3" xfId="2974"/>
    <cellStyle name="Normal 2 4 3 3 7" xfId="1243"/>
    <cellStyle name="Normal 2 4 3 3 7 2" xfId="3552"/>
    <cellStyle name="Normal 2 4 3 3 8" xfId="2398"/>
    <cellStyle name="Normal 2 4 3 4" xfId="101"/>
    <cellStyle name="Normal 2 4 3 4 2" xfId="149"/>
    <cellStyle name="Normal 2 4 3 4 2 2" xfId="293"/>
    <cellStyle name="Normal 2 4 3 4 2 2 2" xfId="581"/>
    <cellStyle name="Normal 2 4 3 4 2 2 2 2" xfId="1157"/>
    <cellStyle name="Normal 2 4 3 4 2 2 2 2 2" xfId="2311"/>
    <cellStyle name="Normal 2 4 3 4 2 2 2 2 2 2" xfId="4620"/>
    <cellStyle name="Normal 2 4 3 4 2 2 2 2 3" xfId="3466"/>
    <cellStyle name="Normal 2 4 3 4 2 2 2 3" xfId="1735"/>
    <cellStyle name="Normal 2 4 3 4 2 2 2 3 2" xfId="4044"/>
    <cellStyle name="Normal 2 4 3 4 2 2 2 4" xfId="2890"/>
    <cellStyle name="Normal 2 4 3 4 2 2 3" xfId="869"/>
    <cellStyle name="Normal 2 4 3 4 2 2 3 2" xfId="2023"/>
    <cellStyle name="Normal 2 4 3 4 2 2 3 2 2" xfId="4332"/>
    <cellStyle name="Normal 2 4 3 4 2 2 3 3" xfId="3178"/>
    <cellStyle name="Normal 2 4 3 4 2 2 4" xfId="1447"/>
    <cellStyle name="Normal 2 4 3 4 2 2 4 2" xfId="3756"/>
    <cellStyle name="Normal 2 4 3 4 2 2 5" xfId="2602"/>
    <cellStyle name="Normal 2 4 3 4 2 3" xfId="437"/>
    <cellStyle name="Normal 2 4 3 4 2 3 2" xfId="1013"/>
    <cellStyle name="Normal 2 4 3 4 2 3 2 2" xfId="2167"/>
    <cellStyle name="Normal 2 4 3 4 2 3 2 2 2" xfId="4476"/>
    <cellStyle name="Normal 2 4 3 4 2 3 2 3" xfId="3322"/>
    <cellStyle name="Normal 2 4 3 4 2 3 3" xfId="1591"/>
    <cellStyle name="Normal 2 4 3 4 2 3 3 2" xfId="3900"/>
    <cellStyle name="Normal 2 4 3 4 2 3 4" xfId="2746"/>
    <cellStyle name="Normal 2 4 3 4 2 4" xfId="725"/>
    <cellStyle name="Normal 2 4 3 4 2 4 2" xfId="1879"/>
    <cellStyle name="Normal 2 4 3 4 2 4 2 2" xfId="4188"/>
    <cellStyle name="Normal 2 4 3 4 2 4 3" xfId="3034"/>
    <cellStyle name="Normal 2 4 3 4 2 5" xfId="1303"/>
    <cellStyle name="Normal 2 4 3 4 2 5 2" xfId="3612"/>
    <cellStyle name="Normal 2 4 3 4 2 6" xfId="2458"/>
    <cellStyle name="Normal 2 4 3 4 3" xfId="197"/>
    <cellStyle name="Normal 2 4 3 4 3 2" xfId="341"/>
    <cellStyle name="Normal 2 4 3 4 3 2 2" xfId="629"/>
    <cellStyle name="Normal 2 4 3 4 3 2 2 2" xfId="1205"/>
    <cellStyle name="Normal 2 4 3 4 3 2 2 2 2" xfId="2359"/>
    <cellStyle name="Normal 2 4 3 4 3 2 2 2 2 2" xfId="4668"/>
    <cellStyle name="Normal 2 4 3 4 3 2 2 2 3" xfId="3514"/>
    <cellStyle name="Normal 2 4 3 4 3 2 2 3" xfId="1783"/>
    <cellStyle name="Normal 2 4 3 4 3 2 2 3 2" xfId="4092"/>
    <cellStyle name="Normal 2 4 3 4 3 2 2 4" xfId="2938"/>
    <cellStyle name="Normal 2 4 3 4 3 2 3" xfId="917"/>
    <cellStyle name="Normal 2 4 3 4 3 2 3 2" xfId="2071"/>
    <cellStyle name="Normal 2 4 3 4 3 2 3 2 2" xfId="4380"/>
    <cellStyle name="Normal 2 4 3 4 3 2 3 3" xfId="3226"/>
    <cellStyle name="Normal 2 4 3 4 3 2 4" xfId="1495"/>
    <cellStyle name="Normal 2 4 3 4 3 2 4 2" xfId="3804"/>
    <cellStyle name="Normal 2 4 3 4 3 2 5" xfId="2650"/>
    <cellStyle name="Normal 2 4 3 4 3 3" xfId="485"/>
    <cellStyle name="Normal 2 4 3 4 3 3 2" xfId="1061"/>
    <cellStyle name="Normal 2 4 3 4 3 3 2 2" xfId="2215"/>
    <cellStyle name="Normal 2 4 3 4 3 3 2 2 2" xfId="4524"/>
    <cellStyle name="Normal 2 4 3 4 3 3 2 3" xfId="3370"/>
    <cellStyle name="Normal 2 4 3 4 3 3 3" xfId="1639"/>
    <cellStyle name="Normal 2 4 3 4 3 3 3 2" xfId="3948"/>
    <cellStyle name="Normal 2 4 3 4 3 3 4" xfId="2794"/>
    <cellStyle name="Normal 2 4 3 4 3 4" xfId="773"/>
    <cellStyle name="Normal 2 4 3 4 3 4 2" xfId="1927"/>
    <cellStyle name="Normal 2 4 3 4 3 4 2 2" xfId="4236"/>
    <cellStyle name="Normal 2 4 3 4 3 4 3" xfId="3082"/>
    <cellStyle name="Normal 2 4 3 4 3 5" xfId="1351"/>
    <cellStyle name="Normal 2 4 3 4 3 5 2" xfId="3660"/>
    <cellStyle name="Normal 2 4 3 4 3 6" xfId="2506"/>
    <cellStyle name="Normal 2 4 3 4 4" xfId="245"/>
    <cellStyle name="Normal 2 4 3 4 4 2" xfId="533"/>
    <cellStyle name="Normal 2 4 3 4 4 2 2" xfId="1109"/>
    <cellStyle name="Normal 2 4 3 4 4 2 2 2" xfId="2263"/>
    <cellStyle name="Normal 2 4 3 4 4 2 2 2 2" xfId="4572"/>
    <cellStyle name="Normal 2 4 3 4 4 2 2 3" xfId="3418"/>
    <cellStyle name="Normal 2 4 3 4 4 2 3" xfId="1687"/>
    <cellStyle name="Normal 2 4 3 4 4 2 3 2" xfId="3996"/>
    <cellStyle name="Normal 2 4 3 4 4 2 4" xfId="2842"/>
    <cellStyle name="Normal 2 4 3 4 4 3" xfId="821"/>
    <cellStyle name="Normal 2 4 3 4 4 3 2" xfId="1975"/>
    <cellStyle name="Normal 2 4 3 4 4 3 2 2" xfId="4284"/>
    <cellStyle name="Normal 2 4 3 4 4 3 3" xfId="3130"/>
    <cellStyle name="Normal 2 4 3 4 4 4" xfId="1399"/>
    <cellStyle name="Normal 2 4 3 4 4 4 2" xfId="3708"/>
    <cellStyle name="Normal 2 4 3 4 4 5" xfId="2554"/>
    <cellStyle name="Normal 2 4 3 4 5" xfId="389"/>
    <cellStyle name="Normal 2 4 3 4 5 2" xfId="965"/>
    <cellStyle name="Normal 2 4 3 4 5 2 2" xfId="2119"/>
    <cellStyle name="Normal 2 4 3 4 5 2 2 2" xfId="4428"/>
    <cellStyle name="Normal 2 4 3 4 5 2 3" xfId="3274"/>
    <cellStyle name="Normal 2 4 3 4 5 3" xfId="1543"/>
    <cellStyle name="Normal 2 4 3 4 5 3 2" xfId="3852"/>
    <cellStyle name="Normal 2 4 3 4 5 4" xfId="2698"/>
    <cellStyle name="Normal 2 4 3 4 6" xfId="677"/>
    <cellStyle name="Normal 2 4 3 4 6 2" xfId="1831"/>
    <cellStyle name="Normal 2 4 3 4 6 2 2" xfId="4140"/>
    <cellStyle name="Normal 2 4 3 4 6 3" xfId="2986"/>
    <cellStyle name="Normal 2 4 3 4 7" xfId="1255"/>
    <cellStyle name="Normal 2 4 3 4 7 2" xfId="3564"/>
    <cellStyle name="Normal 2 4 3 4 8" xfId="2410"/>
    <cellStyle name="Normal 2 4 3 5" xfId="113"/>
    <cellStyle name="Normal 2 4 3 5 2" xfId="257"/>
    <cellStyle name="Normal 2 4 3 5 2 2" xfId="545"/>
    <cellStyle name="Normal 2 4 3 5 2 2 2" xfId="1121"/>
    <cellStyle name="Normal 2 4 3 5 2 2 2 2" xfId="2275"/>
    <cellStyle name="Normal 2 4 3 5 2 2 2 2 2" xfId="4584"/>
    <cellStyle name="Normal 2 4 3 5 2 2 2 3" xfId="3430"/>
    <cellStyle name="Normal 2 4 3 5 2 2 3" xfId="1699"/>
    <cellStyle name="Normal 2 4 3 5 2 2 3 2" xfId="4008"/>
    <cellStyle name="Normal 2 4 3 5 2 2 4" xfId="2854"/>
    <cellStyle name="Normal 2 4 3 5 2 3" xfId="833"/>
    <cellStyle name="Normal 2 4 3 5 2 3 2" xfId="1987"/>
    <cellStyle name="Normal 2 4 3 5 2 3 2 2" xfId="4296"/>
    <cellStyle name="Normal 2 4 3 5 2 3 3" xfId="3142"/>
    <cellStyle name="Normal 2 4 3 5 2 4" xfId="1411"/>
    <cellStyle name="Normal 2 4 3 5 2 4 2" xfId="3720"/>
    <cellStyle name="Normal 2 4 3 5 2 5" xfId="2566"/>
    <cellStyle name="Normal 2 4 3 5 3" xfId="401"/>
    <cellStyle name="Normal 2 4 3 5 3 2" xfId="977"/>
    <cellStyle name="Normal 2 4 3 5 3 2 2" xfId="2131"/>
    <cellStyle name="Normal 2 4 3 5 3 2 2 2" xfId="4440"/>
    <cellStyle name="Normal 2 4 3 5 3 2 3" xfId="3286"/>
    <cellStyle name="Normal 2 4 3 5 3 3" xfId="1555"/>
    <cellStyle name="Normal 2 4 3 5 3 3 2" xfId="3864"/>
    <cellStyle name="Normal 2 4 3 5 3 4" xfId="2710"/>
    <cellStyle name="Normal 2 4 3 5 4" xfId="689"/>
    <cellStyle name="Normal 2 4 3 5 4 2" xfId="1843"/>
    <cellStyle name="Normal 2 4 3 5 4 2 2" xfId="4152"/>
    <cellStyle name="Normal 2 4 3 5 4 3" xfId="2998"/>
    <cellStyle name="Normal 2 4 3 5 5" xfId="1267"/>
    <cellStyle name="Normal 2 4 3 5 5 2" xfId="3576"/>
    <cellStyle name="Normal 2 4 3 5 6" xfId="2422"/>
    <cellStyle name="Normal 2 4 3 6" xfId="161"/>
    <cellStyle name="Normal 2 4 3 6 2" xfId="305"/>
    <cellStyle name="Normal 2 4 3 6 2 2" xfId="593"/>
    <cellStyle name="Normal 2 4 3 6 2 2 2" xfId="1169"/>
    <cellStyle name="Normal 2 4 3 6 2 2 2 2" xfId="2323"/>
    <cellStyle name="Normal 2 4 3 6 2 2 2 2 2" xfId="4632"/>
    <cellStyle name="Normal 2 4 3 6 2 2 2 3" xfId="3478"/>
    <cellStyle name="Normal 2 4 3 6 2 2 3" xfId="1747"/>
    <cellStyle name="Normal 2 4 3 6 2 2 3 2" xfId="4056"/>
    <cellStyle name="Normal 2 4 3 6 2 2 4" xfId="2902"/>
    <cellStyle name="Normal 2 4 3 6 2 3" xfId="881"/>
    <cellStyle name="Normal 2 4 3 6 2 3 2" xfId="2035"/>
    <cellStyle name="Normal 2 4 3 6 2 3 2 2" xfId="4344"/>
    <cellStyle name="Normal 2 4 3 6 2 3 3" xfId="3190"/>
    <cellStyle name="Normal 2 4 3 6 2 4" xfId="1459"/>
    <cellStyle name="Normal 2 4 3 6 2 4 2" xfId="3768"/>
    <cellStyle name="Normal 2 4 3 6 2 5" xfId="2614"/>
    <cellStyle name="Normal 2 4 3 6 3" xfId="449"/>
    <cellStyle name="Normal 2 4 3 6 3 2" xfId="1025"/>
    <cellStyle name="Normal 2 4 3 6 3 2 2" xfId="2179"/>
    <cellStyle name="Normal 2 4 3 6 3 2 2 2" xfId="4488"/>
    <cellStyle name="Normal 2 4 3 6 3 2 3" xfId="3334"/>
    <cellStyle name="Normal 2 4 3 6 3 3" xfId="1603"/>
    <cellStyle name="Normal 2 4 3 6 3 3 2" xfId="3912"/>
    <cellStyle name="Normal 2 4 3 6 3 4" xfId="2758"/>
    <cellStyle name="Normal 2 4 3 6 4" xfId="737"/>
    <cellStyle name="Normal 2 4 3 6 4 2" xfId="1891"/>
    <cellStyle name="Normal 2 4 3 6 4 2 2" xfId="4200"/>
    <cellStyle name="Normal 2 4 3 6 4 3" xfId="3046"/>
    <cellStyle name="Normal 2 4 3 6 5" xfId="1315"/>
    <cellStyle name="Normal 2 4 3 6 5 2" xfId="3624"/>
    <cellStyle name="Normal 2 4 3 6 6" xfId="2470"/>
    <cellStyle name="Normal 2 4 3 7" xfId="209"/>
    <cellStyle name="Normal 2 4 3 7 2" xfId="497"/>
    <cellStyle name="Normal 2 4 3 7 2 2" xfId="1073"/>
    <cellStyle name="Normal 2 4 3 7 2 2 2" xfId="2227"/>
    <cellStyle name="Normal 2 4 3 7 2 2 2 2" xfId="4536"/>
    <cellStyle name="Normal 2 4 3 7 2 2 3" xfId="3382"/>
    <cellStyle name="Normal 2 4 3 7 2 3" xfId="1651"/>
    <cellStyle name="Normal 2 4 3 7 2 3 2" xfId="3960"/>
    <cellStyle name="Normal 2 4 3 7 2 4" xfId="2806"/>
    <cellStyle name="Normal 2 4 3 7 3" xfId="785"/>
    <cellStyle name="Normal 2 4 3 7 3 2" xfId="1939"/>
    <cellStyle name="Normal 2 4 3 7 3 2 2" xfId="4248"/>
    <cellStyle name="Normal 2 4 3 7 3 3" xfId="3094"/>
    <cellStyle name="Normal 2 4 3 7 4" xfId="1363"/>
    <cellStyle name="Normal 2 4 3 7 4 2" xfId="3672"/>
    <cellStyle name="Normal 2 4 3 7 5" xfId="2518"/>
    <cellStyle name="Normal 2 4 3 8" xfId="353"/>
    <cellStyle name="Normal 2 4 3 8 2" xfId="929"/>
    <cellStyle name="Normal 2 4 3 8 2 2" xfId="2083"/>
    <cellStyle name="Normal 2 4 3 8 2 2 2" xfId="4392"/>
    <cellStyle name="Normal 2 4 3 8 2 3" xfId="3238"/>
    <cellStyle name="Normal 2 4 3 8 3" xfId="1507"/>
    <cellStyle name="Normal 2 4 3 8 3 2" xfId="3816"/>
    <cellStyle name="Normal 2 4 3 8 4" xfId="2662"/>
    <cellStyle name="Normal 2 4 3 9" xfId="641"/>
    <cellStyle name="Normal 2 4 3 9 2" xfId="1795"/>
    <cellStyle name="Normal 2 4 3 9 2 2" xfId="4104"/>
    <cellStyle name="Normal 2 4 3 9 3" xfId="2950"/>
    <cellStyle name="Normal 2 4 4" xfId="69"/>
    <cellStyle name="Normal 2 4 4 2" xfId="117"/>
    <cellStyle name="Normal 2 4 4 2 2" xfId="261"/>
    <cellStyle name="Normal 2 4 4 2 2 2" xfId="549"/>
    <cellStyle name="Normal 2 4 4 2 2 2 2" xfId="1125"/>
    <cellStyle name="Normal 2 4 4 2 2 2 2 2" xfId="2279"/>
    <cellStyle name="Normal 2 4 4 2 2 2 2 2 2" xfId="4588"/>
    <cellStyle name="Normal 2 4 4 2 2 2 2 3" xfId="3434"/>
    <cellStyle name="Normal 2 4 4 2 2 2 3" xfId="1703"/>
    <cellStyle name="Normal 2 4 4 2 2 2 3 2" xfId="4012"/>
    <cellStyle name="Normal 2 4 4 2 2 2 4" xfId="2858"/>
    <cellStyle name="Normal 2 4 4 2 2 3" xfId="837"/>
    <cellStyle name="Normal 2 4 4 2 2 3 2" xfId="1991"/>
    <cellStyle name="Normal 2 4 4 2 2 3 2 2" xfId="4300"/>
    <cellStyle name="Normal 2 4 4 2 2 3 3" xfId="3146"/>
    <cellStyle name="Normal 2 4 4 2 2 4" xfId="1415"/>
    <cellStyle name="Normal 2 4 4 2 2 4 2" xfId="3724"/>
    <cellStyle name="Normal 2 4 4 2 2 5" xfId="2570"/>
    <cellStyle name="Normal 2 4 4 2 3" xfId="405"/>
    <cellStyle name="Normal 2 4 4 2 3 2" xfId="981"/>
    <cellStyle name="Normal 2 4 4 2 3 2 2" xfId="2135"/>
    <cellStyle name="Normal 2 4 4 2 3 2 2 2" xfId="4444"/>
    <cellStyle name="Normal 2 4 4 2 3 2 3" xfId="3290"/>
    <cellStyle name="Normal 2 4 4 2 3 3" xfId="1559"/>
    <cellStyle name="Normal 2 4 4 2 3 3 2" xfId="3868"/>
    <cellStyle name="Normal 2 4 4 2 3 4" xfId="2714"/>
    <cellStyle name="Normal 2 4 4 2 4" xfId="693"/>
    <cellStyle name="Normal 2 4 4 2 4 2" xfId="1847"/>
    <cellStyle name="Normal 2 4 4 2 4 2 2" xfId="4156"/>
    <cellStyle name="Normal 2 4 4 2 4 3" xfId="3002"/>
    <cellStyle name="Normal 2 4 4 2 5" xfId="1271"/>
    <cellStyle name="Normal 2 4 4 2 5 2" xfId="3580"/>
    <cellStyle name="Normal 2 4 4 2 6" xfId="2426"/>
    <cellStyle name="Normal 2 4 4 3" xfId="165"/>
    <cellStyle name="Normal 2 4 4 3 2" xfId="309"/>
    <cellStyle name="Normal 2 4 4 3 2 2" xfId="597"/>
    <cellStyle name="Normal 2 4 4 3 2 2 2" xfId="1173"/>
    <cellStyle name="Normal 2 4 4 3 2 2 2 2" xfId="2327"/>
    <cellStyle name="Normal 2 4 4 3 2 2 2 2 2" xfId="4636"/>
    <cellStyle name="Normal 2 4 4 3 2 2 2 3" xfId="3482"/>
    <cellStyle name="Normal 2 4 4 3 2 2 3" xfId="1751"/>
    <cellStyle name="Normal 2 4 4 3 2 2 3 2" xfId="4060"/>
    <cellStyle name="Normal 2 4 4 3 2 2 4" xfId="2906"/>
    <cellStyle name="Normal 2 4 4 3 2 3" xfId="885"/>
    <cellStyle name="Normal 2 4 4 3 2 3 2" xfId="2039"/>
    <cellStyle name="Normal 2 4 4 3 2 3 2 2" xfId="4348"/>
    <cellStyle name="Normal 2 4 4 3 2 3 3" xfId="3194"/>
    <cellStyle name="Normal 2 4 4 3 2 4" xfId="1463"/>
    <cellStyle name="Normal 2 4 4 3 2 4 2" xfId="3772"/>
    <cellStyle name="Normal 2 4 4 3 2 5" xfId="2618"/>
    <cellStyle name="Normal 2 4 4 3 3" xfId="453"/>
    <cellStyle name="Normal 2 4 4 3 3 2" xfId="1029"/>
    <cellStyle name="Normal 2 4 4 3 3 2 2" xfId="2183"/>
    <cellStyle name="Normal 2 4 4 3 3 2 2 2" xfId="4492"/>
    <cellStyle name="Normal 2 4 4 3 3 2 3" xfId="3338"/>
    <cellStyle name="Normal 2 4 4 3 3 3" xfId="1607"/>
    <cellStyle name="Normal 2 4 4 3 3 3 2" xfId="3916"/>
    <cellStyle name="Normal 2 4 4 3 3 4" xfId="2762"/>
    <cellStyle name="Normal 2 4 4 3 4" xfId="741"/>
    <cellStyle name="Normal 2 4 4 3 4 2" xfId="1895"/>
    <cellStyle name="Normal 2 4 4 3 4 2 2" xfId="4204"/>
    <cellStyle name="Normal 2 4 4 3 4 3" xfId="3050"/>
    <cellStyle name="Normal 2 4 4 3 5" xfId="1319"/>
    <cellStyle name="Normal 2 4 4 3 5 2" xfId="3628"/>
    <cellStyle name="Normal 2 4 4 3 6" xfId="2474"/>
    <cellStyle name="Normal 2 4 4 4" xfId="213"/>
    <cellStyle name="Normal 2 4 4 4 2" xfId="501"/>
    <cellStyle name="Normal 2 4 4 4 2 2" xfId="1077"/>
    <cellStyle name="Normal 2 4 4 4 2 2 2" xfId="2231"/>
    <cellStyle name="Normal 2 4 4 4 2 2 2 2" xfId="4540"/>
    <cellStyle name="Normal 2 4 4 4 2 2 3" xfId="3386"/>
    <cellStyle name="Normal 2 4 4 4 2 3" xfId="1655"/>
    <cellStyle name="Normal 2 4 4 4 2 3 2" xfId="3964"/>
    <cellStyle name="Normal 2 4 4 4 2 4" xfId="2810"/>
    <cellStyle name="Normal 2 4 4 4 3" xfId="789"/>
    <cellStyle name="Normal 2 4 4 4 3 2" xfId="1943"/>
    <cellStyle name="Normal 2 4 4 4 3 2 2" xfId="4252"/>
    <cellStyle name="Normal 2 4 4 4 3 3" xfId="3098"/>
    <cellStyle name="Normal 2 4 4 4 4" xfId="1367"/>
    <cellStyle name="Normal 2 4 4 4 4 2" xfId="3676"/>
    <cellStyle name="Normal 2 4 4 4 5" xfId="2522"/>
    <cellStyle name="Normal 2 4 4 5" xfId="357"/>
    <cellStyle name="Normal 2 4 4 5 2" xfId="933"/>
    <cellStyle name="Normal 2 4 4 5 2 2" xfId="2087"/>
    <cellStyle name="Normal 2 4 4 5 2 2 2" xfId="4396"/>
    <cellStyle name="Normal 2 4 4 5 2 3" xfId="3242"/>
    <cellStyle name="Normal 2 4 4 5 3" xfId="1511"/>
    <cellStyle name="Normal 2 4 4 5 3 2" xfId="3820"/>
    <cellStyle name="Normal 2 4 4 5 4" xfId="2666"/>
    <cellStyle name="Normal 2 4 4 6" xfId="645"/>
    <cellStyle name="Normal 2 4 4 6 2" xfId="1799"/>
    <cellStyle name="Normal 2 4 4 6 2 2" xfId="4108"/>
    <cellStyle name="Normal 2 4 4 6 3" xfId="2954"/>
    <cellStyle name="Normal 2 4 4 7" xfId="1223"/>
    <cellStyle name="Normal 2 4 4 7 2" xfId="3532"/>
    <cellStyle name="Normal 2 4 4 8" xfId="2378"/>
    <cellStyle name="Normal 2 4 5" xfId="81"/>
    <cellStyle name="Normal 2 4 5 2" xfId="129"/>
    <cellStyle name="Normal 2 4 5 2 2" xfId="273"/>
    <cellStyle name="Normal 2 4 5 2 2 2" xfId="561"/>
    <cellStyle name="Normal 2 4 5 2 2 2 2" xfId="1137"/>
    <cellStyle name="Normal 2 4 5 2 2 2 2 2" xfId="2291"/>
    <cellStyle name="Normal 2 4 5 2 2 2 2 2 2" xfId="4600"/>
    <cellStyle name="Normal 2 4 5 2 2 2 2 3" xfId="3446"/>
    <cellStyle name="Normal 2 4 5 2 2 2 3" xfId="1715"/>
    <cellStyle name="Normal 2 4 5 2 2 2 3 2" xfId="4024"/>
    <cellStyle name="Normal 2 4 5 2 2 2 4" xfId="2870"/>
    <cellStyle name="Normal 2 4 5 2 2 3" xfId="849"/>
    <cellStyle name="Normal 2 4 5 2 2 3 2" xfId="2003"/>
    <cellStyle name="Normal 2 4 5 2 2 3 2 2" xfId="4312"/>
    <cellStyle name="Normal 2 4 5 2 2 3 3" xfId="3158"/>
    <cellStyle name="Normal 2 4 5 2 2 4" xfId="1427"/>
    <cellStyle name="Normal 2 4 5 2 2 4 2" xfId="3736"/>
    <cellStyle name="Normal 2 4 5 2 2 5" xfId="2582"/>
    <cellStyle name="Normal 2 4 5 2 3" xfId="417"/>
    <cellStyle name="Normal 2 4 5 2 3 2" xfId="993"/>
    <cellStyle name="Normal 2 4 5 2 3 2 2" xfId="2147"/>
    <cellStyle name="Normal 2 4 5 2 3 2 2 2" xfId="4456"/>
    <cellStyle name="Normal 2 4 5 2 3 2 3" xfId="3302"/>
    <cellStyle name="Normal 2 4 5 2 3 3" xfId="1571"/>
    <cellStyle name="Normal 2 4 5 2 3 3 2" xfId="3880"/>
    <cellStyle name="Normal 2 4 5 2 3 4" xfId="2726"/>
    <cellStyle name="Normal 2 4 5 2 4" xfId="705"/>
    <cellStyle name="Normal 2 4 5 2 4 2" xfId="1859"/>
    <cellStyle name="Normal 2 4 5 2 4 2 2" xfId="4168"/>
    <cellStyle name="Normal 2 4 5 2 4 3" xfId="3014"/>
    <cellStyle name="Normal 2 4 5 2 5" xfId="1283"/>
    <cellStyle name="Normal 2 4 5 2 5 2" xfId="3592"/>
    <cellStyle name="Normal 2 4 5 2 6" xfId="2438"/>
    <cellStyle name="Normal 2 4 5 3" xfId="177"/>
    <cellStyle name="Normal 2 4 5 3 2" xfId="321"/>
    <cellStyle name="Normal 2 4 5 3 2 2" xfId="609"/>
    <cellStyle name="Normal 2 4 5 3 2 2 2" xfId="1185"/>
    <cellStyle name="Normal 2 4 5 3 2 2 2 2" xfId="2339"/>
    <cellStyle name="Normal 2 4 5 3 2 2 2 2 2" xfId="4648"/>
    <cellStyle name="Normal 2 4 5 3 2 2 2 3" xfId="3494"/>
    <cellStyle name="Normal 2 4 5 3 2 2 3" xfId="1763"/>
    <cellStyle name="Normal 2 4 5 3 2 2 3 2" xfId="4072"/>
    <cellStyle name="Normal 2 4 5 3 2 2 4" xfId="2918"/>
    <cellStyle name="Normal 2 4 5 3 2 3" xfId="897"/>
    <cellStyle name="Normal 2 4 5 3 2 3 2" xfId="2051"/>
    <cellStyle name="Normal 2 4 5 3 2 3 2 2" xfId="4360"/>
    <cellStyle name="Normal 2 4 5 3 2 3 3" xfId="3206"/>
    <cellStyle name="Normal 2 4 5 3 2 4" xfId="1475"/>
    <cellStyle name="Normal 2 4 5 3 2 4 2" xfId="3784"/>
    <cellStyle name="Normal 2 4 5 3 2 5" xfId="2630"/>
    <cellStyle name="Normal 2 4 5 3 3" xfId="465"/>
    <cellStyle name="Normal 2 4 5 3 3 2" xfId="1041"/>
    <cellStyle name="Normal 2 4 5 3 3 2 2" xfId="2195"/>
    <cellStyle name="Normal 2 4 5 3 3 2 2 2" xfId="4504"/>
    <cellStyle name="Normal 2 4 5 3 3 2 3" xfId="3350"/>
    <cellStyle name="Normal 2 4 5 3 3 3" xfId="1619"/>
    <cellStyle name="Normal 2 4 5 3 3 3 2" xfId="3928"/>
    <cellStyle name="Normal 2 4 5 3 3 4" xfId="2774"/>
    <cellStyle name="Normal 2 4 5 3 4" xfId="753"/>
    <cellStyle name="Normal 2 4 5 3 4 2" xfId="1907"/>
    <cellStyle name="Normal 2 4 5 3 4 2 2" xfId="4216"/>
    <cellStyle name="Normal 2 4 5 3 4 3" xfId="3062"/>
    <cellStyle name="Normal 2 4 5 3 5" xfId="1331"/>
    <cellStyle name="Normal 2 4 5 3 5 2" xfId="3640"/>
    <cellStyle name="Normal 2 4 5 3 6" xfId="2486"/>
    <cellStyle name="Normal 2 4 5 4" xfId="225"/>
    <cellStyle name="Normal 2 4 5 4 2" xfId="513"/>
    <cellStyle name="Normal 2 4 5 4 2 2" xfId="1089"/>
    <cellStyle name="Normal 2 4 5 4 2 2 2" xfId="2243"/>
    <cellStyle name="Normal 2 4 5 4 2 2 2 2" xfId="4552"/>
    <cellStyle name="Normal 2 4 5 4 2 2 3" xfId="3398"/>
    <cellStyle name="Normal 2 4 5 4 2 3" xfId="1667"/>
    <cellStyle name="Normal 2 4 5 4 2 3 2" xfId="3976"/>
    <cellStyle name="Normal 2 4 5 4 2 4" xfId="2822"/>
    <cellStyle name="Normal 2 4 5 4 3" xfId="801"/>
    <cellStyle name="Normal 2 4 5 4 3 2" xfId="1955"/>
    <cellStyle name="Normal 2 4 5 4 3 2 2" xfId="4264"/>
    <cellStyle name="Normal 2 4 5 4 3 3" xfId="3110"/>
    <cellStyle name="Normal 2 4 5 4 4" xfId="1379"/>
    <cellStyle name="Normal 2 4 5 4 4 2" xfId="3688"/>
    <cellStyle name="Normal 2 4 5 4 5" xfId="2534"/>
    <cellStyle name="Normal 2 4 5 5" xfId="369"/>
    <cellStyle name="Normal 2 4 5 5 2" xfId="945"/>
    <cellStyle name="Normal 2 4 5 5 2 2" xfId="2099"/>
    <cellStyle name="Normal 2 4 5 5 2 2 2" xfId="4408"/>
    <cellStyle name="Normal 2 4 5 5 2 3" xfId="3254"/>
    <cellStyle name="Normal 2 4 5 5 3" xfId="1523"/>
    <cellStyle name="Normal 2 4 5 5 3 2" xfId="3832"/>
    <cellStyle name="Normal 2 4 5 5 4" xfId="2678"/>
    <cellStyle name="Normal 2 4 5 6" xfId="657"/>
    <cellStyle name="Normal 2 4 5 6 2" xfId="1811"/>
    <cellStyle name="Normal 2 4 5 6 2 2" xfId="4120"/>
    <cellStyle name="Normal 2 4 5 6 3" xfId="2966"/>
    <cellStyle name="Normal 2 4 5 7" xfId="1235"/>
    <cellStyle name="Normal 2 4 5 7 2" xfId="3544"/>
    <cellStyle name="Normal 2 4 5 8" xfId="2390"/>
    <cellStyle name="Normal 2 4 6" xfId="93"/>
    <cellStyle name="Normal 2 4 6 2" xfId="141"/>
    <cellStyle name="Normal 2 4 6 2 2" xfId="285"/>
    <cellStyle name="Normal 2 4 6 2 2 2" xfId="573"/>
    <cellStyle name="Normal 2 4 6 2 2 2 2" xfId="1149"/>
    <cellStyle name="Normal 2 4 6 2 2 2 2 2" xfId="2303"/>
    <cellStyle name="Normal 2 4 6 2 2 2 2 2 2" xfId="4612"/>
    <cellStyle name="Normal 2 4 6 2 2 2 2 3" xfId="3458"/>
    <cellStyle name="Normal 2 4 6 2 2 2 3" xfId="1727"/>
    <cellStyle name="Normal 2 4 6 2 2 2 3 2" xfId="4036"/>
    <cellStyle name="Normal 2 4 6 2 2 2 4" xfId="2882"/>
    <cellStyle name="Normal 2 4 6 2 2 3" xfId="861"/>
    <cellStyle name="Normal 2 4 6 2 2 3 2" xfId="2015"/>
    <cellStyle name="Normal 2 4 6 2 2 3 2 2" xfId="4324"/>
    <cellStyle name="Normal 2 4 6 2 2 3 3" xfId="3170"/>
    <cellStyle name="Normal 2 4 6 2 2 4" xfId="1439"/>
    <cellStyle name="Normal 2 4 6 2 2 4 2" xfId="3748"/>
    <cellStyle name="Normal 2 4 6 2 2 5" xfId="2594"/>
    <cellStyle name="Normal 2 4 6 2 3" xfId="429"/>
    <cellStyle name="Normal 2 4 6 2 3 2" xfId="1005"/>
    <cellStyle name="Normal 2 4 6 2 3 2 2" xfId="2159"/>
    <cellStyle name="Normal 2 4 6 2 3 2 2 2" xfId="4468"/>
    <cellStyle name="Normal 2 4 6 2 3 2 3" xfId="3314"/>
    <cellStyle name="Normal 2 4 6 2 3 3" xfId="1583"/>
    <cellStyle name="Normal 2 4 6 2 3 3 2" xfId="3892"/>
    <cellStyle name="Normal 2 4 6 2 3 4" xfId="2738"/>
    <cellStyle name="Normal 2 4 6 2 4" xfId="717"/>
    <cellStyle name="Normal 2 4 6 2 4 2" xfId="1871"/>
    <cellStyle name="Normal 2 4 6 2 4 2 2" xfId="4180"/>
    <cellStyle name="Normal 2 4 6 2 4 3" xfId="3026"/>
    <cellStyle name="Normal 2 4 6 2 5" xfId="1295"/>
    <cellStyle name="Normal 2 4 6 2 5 2" xfId="3604"/>
    <cellStyle name="Normal 2 4 6 2 6" xfId="2450"/>
    <cellStyle name="Normal 2 4 6 3" xfId="189"/>
    <cellStyle name="Normal 2 4 6 3 2" xfId="333"/>
    <cellStyle name="Normal 2 4 6 3 2 2" xfId="621"/>
    <cellStyle name="Normal 2 4 6 3 2 2 2" xfId="1197"/>
    <cellStyle name="Normal 2 4 6 3 2 2 2 2" xfId="2351"/>
    <cellStyle name="Normal 2 4 6 3 2 2 2 2 2" xfId="4660"/>
    <cellStyle name="Normal 2 4 6 3 2 2 2 3" xfId="3506"/>
    <cellStyle name="Normal 2 4 6 3 2 2 3" xfId="1775"/>
    <cellStyle name="Normal 2 4 6 3 2 2 3 2" xfId="4084"/>
    <cellStyle name="Normal 2 4 6 3 2 2 4" xfId="2930"/>
    <cellStyle name="Normal 2 4 6 3 2 3" xfId="909"/>
    <cellStyle name="Normal 2 4 6 3 2 3 2" xfId="2063"/>
    <cellStyle name="Normal 2 4 6 3 2 3 2 2" xfId="4372"/>
    <cellStyle name="Normal 2 4 6 3 2 3 3" xfId="3218"/>
    <cellStyle name="Normal 2 4 6 3 2 4" xfId="1487"/>
    <cellStyle name="Normal 2 4 6 3 2 4 2" xfId="3796"/>
    <cellStyle name="Normal 2 4 6 3 2 5" xfId="2642"/>
    <cellStyle name="Normal 2 4 6 3 3" xfId="477"/>
    <cellStyle name="Normal 2 4 6 3 3 2" xfId="1053"/>
    <cellStyle name="Normal 2 4 6 3 3 2 2" xfId="2207"/>
    <cellStyle name="Normal 2 4 6 3 3 2 2 2" xfId="4516"/>
    <cellStyle name="Normal 2 4 6 3 3 2 3" xfId="3362"/>
    <cellStyle name="Normal 2 4 6 3 3 3" xfId="1631"/>
    <cellStyle name="Normal 2 4 6 3 3 3 2" xfId="3940"/>
    <cellStyle name="Normal 2 4 6 3 3 4" xfId="2786"/>
    <cellStyle name="Normal 2 4 6 3 4" xfId="765"/>
    <cellStyle name="Normal 2 4 6 3 4 2" xfId="1919"/>
    <cellStyle name="Normal 2 4 6 3 4 2 2" xfId="4228"/>
    <cellStyle name="Normal 2 4 6 3 4 3" xfId="3074"/>
    <cellStyle name="Normal 2 4 6 3 5" xfId="1343"/>
    <cellStyle name="Normal 2 4 6 3 5 2" xfId="3652"/>
    <cellStyle name="Normal 2 4 6 3 6" xfId="2498"/>
    <cellStyle name="Normal 2 4 6 4" xfId="237"/>
    <cellStyle name="Normal 2 4 6 4 2" xfId="525"/>
    <cellStyle name="Normal 2 4 6 4 2 2" xfId="1101"/>
    <cellStyle name="Normal 2 4 6 4 2 2 2" xfId="2255"/>
    <cellStyle name="Normal 2 4 6 4 2 2 2 2" xfId="4564"/>
    <cellStyle name="Normal 2 4 6 4 2 2 3" xfId="3410"/>
    <cellStyle name="Normal 2 4 6 4 2 3" xfId="1679"/>
    <cellStyle name="Normal 2 4 6 4 2 3 2" xfId="3988"/>
    <cellStyle name="Normal 2 4 6 4 2 4" xfId="2834"/>
    <cellStyle name="Normal 2 4 6 4 3" xfId="813"/>
    <cellStyle name="Normal 2 4 6 4 3 2" xfId="1967"/>
    <cellStyle name="Normal 2 4 6 4 3 2 2" xfId="4276"/>
    <cellStyle name="Normal 2 4 6 4 3 3" xfId="3122"/>
    <cellStyle name="Normal 2 4 6 4 4" xfId="1391"/>
    <cellStyle name="Normal 2 4 6 4 4 2" xfId="3700"/>
    <cellStyle name="Normal 2 4 6 4 5" xfId="2546"/>
    <cellStyle name="Normal 2 4 6 5" xfId="381"/>
    <cellStyle name="Normal 2 4 6 5 2" xfId="957"/>
    <cellStyle name="Normal 2 4 6 5 2 2" xfId="2111"/>
    <cellStyle name="Normal 2 4 6 5 2 2 2" xfId="4420"/>
    <cellStyle name="Normal 2 4 6 5 2 3" xfId="3266"/>
    <cellStyle name="Normal 2 4 6 5 3" xfId="1535"/>
    <cellStyle name="Normal 2 4 6 5 3 2" xfId="3844"/>
    <cellStyle name="Normal 2 4 6 5 4" xfId="2690"/>
    <cellStyle name="Normal 2 4 6 6" xfId="669"/>
    <cellStyle name="Normal 2 4 6 6 2" xfId="1823"/>
    <cellStyle name="Normal 2 4 6 6 2 2" xfId="4132"/>
    <cellStyle name="Normal 2 4 6 6 3" xfId="2978"/>
    <cellStyle name="Normal 2 4 6 7" xfId="1247"/>
    <cellStyle name="Normal 2 4 6 7 2" xfId="3556"/>
    <cellStyle name="Normal 2 4 6 8" xfId="2402"/>
    <cellStyle name="Normal 2 4 7" xfId="105"/>
    <cellStyle name="Normal 2 4 7 2" xfId="249"/>
    <cellStyle name="Normal 2 4 7 2 2" xfId="537"/>
    <cellStyle name="Normal 2 4 7 2 2 2" xfId="1113"/>
    <cellStyle name="Normal 2 4 7 2 2 2 2" xfId="2267"/>
    <cellStyle name="Normal 2 4 7 2 2 2 2 2" xfId="4576"/>
    <cellStyle name="Normal 2 4 7 2 2 2 3" xfId="3422"/>
    <cellStyle name="Normal 2 4 7 2 2 3" xfId="1691"/>
    <cellStyle name="Normal 2 4 7 2 2 3 2" xfId="4000"/>
    <cellStyle name="Normal 2 4 7 2 2 4" xfId="2846"/>
    <cellStyle name="Normal 2 4 7 2 3" xfId="825"/>
    <cellStyle name="Normal 2 4 7 2 3 2" xfId="1979"/>
    <cellStyle name="Normal 2 4 7 2 3 2 2" xfId="4288"/>
    <cellStyle name="Normal 2 4 7 2 3 3" xfId="3134"/>
    <cellStyle name="Normal 2 4 7 2 4" xfId="1403"/>
    <cellStyle name="Normal 2 4 7 2 4 2" xfId="3712"/>
    <cellStyle name="Normal 2 4 7 2 5" xfId="2558"/>
    <cellStyle name="Normal 2 4 7 3" xfId="393"/>
    <cellStyle name="Normal 2 4 7 3 2" xfId="969"/>
    <cellStyle name="Normal 2 4 7 3 2 2" xfId="2123"/>
    <cellStyle name="Normal 2 4 7 3 2 2 2" xfId="4432"/>
    <cellStyle name="Normal 2 4 7 3 2 3" xfId="3278"/>
    <cellStyle name="Normal 2 4 7 3 3" xfId="1547"/>
    <cellStyle name="Normal 2 4 7 3 3 2" xfId="3856"/>
    <cellStyle name="Normal 2 4 7 3 4" xfId="2702"/>
    <cellStyle name="Normal 2 4 7 4" xfId="681"/>
    <cellStyle name="Normal 2 4 7 4 2" xfId="1835"/>
    <cellStyle name="Normal 2 4 7 4 2 2" xfId="4144"/>
    <cellStyle name="Normal 2 4 7 4 3" xfId="2990"/>
    <cellStyle name="Normal 2 4 7 5" xfId="1259"/>
    <cellStyle name="Normal 2 4 7 5 2" xfId="3568"/>
    <cellStyle name="Normal 2 4 7 6" xfId="2414"/>
    <cellStyle name="Normal 2 4 8" xfId="153"/>
    <cellStyle name="Normal 2 4 8 2" xfId="297"/>
    <cellStyle name="Normal 2 4 8 2 2" xfId="585"/>
    <cellStyle name="Normal 2 4 8 2 2 2" xfId="1161"/>
    <cellStyle name="Normal 2 4 8 2 2 2 2" xfId="2315"/>
    <cellStyle name="Normal 2 4 8 2 2 2 2 2" xfId="4624"/>
    <cellStyle name="Normal 2 4 8 2 2 2 3" xfId="3470"/>
    <cellStyle name="Normal 2 4 8 2 2 3" xfId="1739"/>
    <cellStyle name="Normal 2 4 8 2 2 3 2" xfId="4048"/>
    <cellStyle name="Normal 2 4 8 2 2 4" xfId="2894"/>
    <cellStyle name="Normal 2 4 8 2 3" xfId="873"/>
    <cellStyle name="Normal 2 4 8 2 3 2" xfId="2027"/>
    <cellStyle name="Normal 2 4 8 2 3 2 2" xfId="4336"/>
    <cellStyle name="Normal 2 4 8 2 3 3" xfId="3182"/>
    <cellStyle name="Normal 2 4 8 2 4" xfId="1451"/>
    <cellStyle name="Normal 2 4 8 2 4 2" xfId="3760"/>
    <cellStyle name="Normal 2 4 8 2 5" xfId="2606"/>
    <cellStyle name="Normal 2 4 8 3" xfId="441"/>
    <cellStyle name="Normal 2 4 8 3 2" xfId="1017"/>
    <cellStyle name="Normal 2 4 8 3 2 2" xfId="2171"/>
    <cellStyle name="Normal 2 4 8 3 2 2 2" xfId="4480"/>
    <cellStyle name="Normal 2 4 8 3 2 3" xfId="3326"/>
    <cellStyle name="Normal 2 4 8 3 3" xfId="1595"/>
    <cellStyle name="Normal 2 4 8 3 3 2" xfId="3904"/>
    <cellStyle name="Normal 2 4 8 3 4" xfId="2750"/>
    <cellStyle name="Normal 2 4 8 4" xfId="729"/>
    <cellStyle name="Normal 2 4 8 4 2" xfId="1883"/>
    <cellStyle name="Normal 2 4 8 4 2 2" xfId="4192"/>
    <cellStyle name="Normal 2 4 8 4 3" xfId="3038"/>
    <cellStyle name="Normal 2 4 8 5" xfId="1307"/>
    <cellStyle name="Normal 2 4 8 5 2" xfId="3616"/>
    <cellStyle name="Normal 2 4 8 6" xfId="2462"/>
    <cellStyle name="Normal 2 4 9" xfId="201"/>
    <cellStyle name="Normal 2 4 9 2" xfId="489"/>
    <cellStyle name="Normal 2 4 9 2 2" xfId="1065"/>
    <cellStyle name="Normal 2 4 9 2 2 2" xfId="2219"/>
    <cellStyle name="Normal 2 4 9 2 2 2 2" xfId="4528"/>
    <cellStyle name="Normal 2 4 9 2 2 3" xfId="3374"/>
    <cellStyle name="Normal 2 4 9 2 3" xfId="1643"/>
    <cellStyle name="Normal 2 4 9 2 3 2" xfId="3952"/>
    <cellStyle name="Normal 2 4 9 2 4" xfId="2798"/>
    <cellStyle name="Normal 2 4 9 3" xfId="777"/>
    <cellStyle name="Normal 2 4 9 3 2" xfId="1931"/>
    <cellStyle name="Normal 2 4 9 3 2 2" xfId="4240"/>
    <cellStyle name="Normal 2 4 9 3 3" xfId="3086"/>
    <cellStyle name="Normal 2 4 9 4" xfId="1355"/>
    <cellStyle name="Normal 2 4 9 4 2" xfId="3664"/>
    <cellStyle name="Normal 2 4 9 5" xfId="2510"/>
    <cellStyle name="Normal 2 5" xfId="37"/>
    <cellStyle name="Normal 2 5 10" xfId="1214"/>
    <cellStyle name="Normal 2 5 10 2" xfId="3523"/>
    <cellStyle name="Normal 2 5 11" xfId="2369"/>
    <cellStyle name="Normal 2 5 12" xfId="61"/>
    <cellStyle name="Normal 2 5 2" xfId="72"/>
    <cellStyle name="Normal 2 5 2 2" xfId="120"/>
    <cellStyle name="Normal 2 5 2 2 2" xfId="264"/>
    <cellStyle name="Normal 2 5 2 2 2 2" xfId="552"/>
    <cellStyle name="Normal 2 5 2 2 2 2 2" xfId="1128"/>
    <cellStyle name="Normal 2 5 2 2 2 2 2 2" xfId="2282"/>
    <cellStyle name="Normal 2 5 2 2 2 2 2 2 2" xfId="4591"/>
    <cellStyle name="Normal 2 5 2 2 2 2 2 3" xfId="3437"/>
    <cellStyle name="Normal 2 5 2 2 2 2 3" xfId="1706"/>
    <cellStyle name="Normal 2 5 2 2 2 2 3 2" xfId="4015"/>
    <cellStyle name="Normal 2 5 2 2 2 2 4" xfId="2861"/>
    <cellStyle name="Normal 2 5 2 2 2 3" xfId="840"/>
    <cellStyle name="Normal 2 5 2 2 2 3 2" xfId="1994"/>
    <cellStyle name="Normal 2 5 2 2 2 3 2 2" xfId="4303"/>
    <cellStyle name="Normal 2 5 2 2 2 3 3" xfId="3149"/>
    <cellStyle name="Normal 2 5 2 2 2 4" xfId="1418"/>
    <cellStyle name="Normal 2 5 2 2 2 4 2" xfId="3727"/>
    <cellStyle name="Normal 2 5 2 2 2 5" xfId="2573"/>
    <cellStyle name="Normal 2 5 2 2 3" xfId="408"/>
    <cellStyle name="Normal 2 5 2 2 3 2" xfId="984"/>
    <cellStyle name="Normal 2 5 2 2 3 2 2" xfId="2138"/>
    <cellStyle name="Normal 2 5 2 2 3 2 2 2" xfId="4447"/>
    <cellStyle name="Normal 2 5 2 2 3 2 3" xfId="3293"/>
    <cellStyle name="Normal 2 5 2 2 3 3" xfId="1562"/>
    <cellStyle name="Normal 2 5 2 2 3 3 2" xfId="3871"/>
    <cellStyle name="Normal 2 5 2 2 3 4" xfId="2717"/>
    <cellStyle name="Normal 2 5 2 2 4" xfId="696"/>
    <cellStyle name="Normal 2 5 2 2 4 2" xfId="1850"/>
    <cellStyle name="Normal 2 5 2 2 4 2 2" xfId="4159"/>
    <cellStyle name="Normal 2 5 2 2 4 3" xfId="3005"/>
    <cellStyle name="Normal 2 5 2 2 5" xfId="1274"/>
    <cellStyle name="Normal 2 5 2 2 5 2" xfId="3583"/>
    <cellStyle name="Normal 2 5 2 2 6" xfId="2429"/>
    <cellStyle name="Normal 2 5 2 3" xfId="168"/>
    <cellStyle name="Normal 2 5 2 3 2" xfId="312"/>
    <cellStyle name="Normal 2 5 2 3 2 2" xfId="600"/>
    <cellStyle name="Normal 2 5 2 3 2 2 2" xfId="1176"/>
    <cellStyle name="Normal 2 5 2 3 2 2 2 2" xfId="2330"/>
    <cellStyle name="Normal 2 5 2 3 2 2 2 2 2" xfId="4639"/>
    <cellStyle name="Normal 2 5 2 3 2 2 2 3" xfId="3485"/>
    <cellStyle name="Normal 2 5 2 3 2 2 3" xfId="1754"/>
    <cellStyle name="Normal 2 5 2 3 2 2 3 2" xfId="4063"/>
    <cellStyle name="Normal 2 5 2 3 2 2 4" xfId="2909"/>
    <cellStyle name="Normal 2 5 2 3 2 3" xfId="888"/>
    <cellStyle name="Normal 2 5 2 3 2 3 2" xfId="2042"/>
    <cellStyle name="Normal 2 5 2 3 2 3 2 2" xfId="4351"/>
    <cellStyle name="Normal 2 5 2 3 2 3 3" xfId="3197"/>
    <cellStyle name="Normal 2 5 2 3 2 4" xfId="1466"/>
    <cellStyle name="Normal 2 5 2 3 2 4 2" xfId="3775"/>
    <cellStyle name="Normal 2 5 2 3 2 5" xfId="2621"/>
    <cellStyle name="Normal 2 5 2 3 3" xfId="456"/>
    <cellStyle name="Normal 2 5 2 3 3 2" xfId="1032"/>
    <cellStyle name="Normal 2 5 2 3 3 2 2" xfId="2186"/>
    <cellStyle name="Normal 2 5 2 3 3 2 2 2" xfId="4495"/>
    <cellStyle name="Normal 2 5 2 3 3 2 3" xfId="3341"/>
    <cellStyle name="Normal 2 5 2 3 3 3" xfId="1610"/>
    <cellStyle name="Normal 2 5 2 3 3 3 2" xfId="3919"/>
    <cellStyle name="Normal 2 5 2 3 3 4" xfId="2765"/>
    <cellStyle name="Normal 2 5 2 3 4" xfId="744"/>
    <cellStyle name="Normal 2 5 2 3 4 2" xfId="1898"/>
    <cellStyle name="Normal 2 5 2 3 4 2 2" xfId="4207"/>
    <cellStyle name="Normal 2 5 2 3 4 3" xfId="3053"/>
    <cellStyle name="Normal 2 5 2 3 5" xfId="1322"/>
    <cellStyle name="Normal 2 5 2 3 5 2" xfId="3631"/>
    <cellStyle name="Normal 2 5 2 3 6" xfId="2477"/>
    <cellStyle name="Normal 2 5 2 4" xfId="216"/>
    <cellStyle name="Normal 2 5 2 4 2" xfId="504"/>
    <cellStyle name="Normal 2 5 2 4 2 2" xfId="1080"/>
    <cellStyle name="Normal 2 5 2 4 2 2 2" xfId="2234"/>
    <cellStyle name="Normal 2 5 2 4 2 2 2 2" xfId="4543"/>
    <cellStyle name="Normal 2 5 2 4 2 2 3" xfId="3389"/>
    <cellStyle name="Normal 2 5 2 4 2 3" xfId="1658"/>
    <cellStyle name="Normal 2 5 2 4 2 3 2" xfId="3967"/>
    <cellStyle name="Normal 2 5 2 4 2 4" xfId="2813"/>
    <cellStyle name="Normal 2 5 2 4 3" xfId="792"/>
    <cellStyle name="Normal 2 5 2 4 3 2" xfId="1946"/>
    <cellStyle name="Normal 2 5 2 4 3 2 2" xfId="4255"/>
    <cellStyle name="Normal 2 5 2 4 3 3" xfId="3101"/>
    <cellStyle name="Normal 2 5 2 4 4" xfId="1370"/>
    <cellStyle name="Normal 2 5 2 4 4 2" xfId="3679"/>
    <cellStyle name="Normal 2 5 2 4 5" xfId="2525"/>
    <cellStyle name="Normal 2 5 2 5" xfId="360"/>
    <cellStyle name="Normal 2 5 2 5 2" xfId="936"/>
    <cellStyle name="Normal 2 5 2 5 2 2" xfId="2090"/>
    <cellStyle name="Normal 2 5 2 5 2 2 2" xfId="4399"/>
    <cellStyle name="Normal 2 5 2 5 2 3" xfId="3245"/>
    <cellStyle name="Normal 2 5 2 5 3" xfId="1514"/>
    <cellStyle name="Normal 2 5 2 5 3 2" xfId="3823"/>
    <cellStyle name="Normal 2 5 2 5 4" xfId="2669"/>
    <cellStyle name="Normal 2 5 2 6" xfId="648"/>
    <cellStyle name="Normal 2 5 2 6 2" xfId="1802"/>
    <cellStyle name="Normal 2 5 2 6 2 2" xfId="4111"/>
    <cellStyle name="Normal 2 5 2 6 3" xfId="2957"/>
    <cellStyle name="Normal 2 5 2 7" xfId="1226"/>
    <cellStyle name="Normal 2 5 2 7 2" xfId="3535"/>
    <cellStyle name="Normal 2 5 2 8" xfId="2381"/>
    <cellStyle name="Normal 2 5 3" xfId="84"/>
    <cellStyle name="Normal 2 5 3 2" xfId="132"/>
    <cellStyle name="Normal 2 5 3 2 2" xfId="276"/>
    <cellStyle name="Normal 2 5 3 2 2 2" xfId="564"/>
    <cellStyle name="Normal 2 5 3 2 2 2 2" xfId="1140"/>
    <cellStyle name="Normal 2 5 3 2 2 2 2 2" xfId="2294"/>
    <cellStyle name="Normal 2 5 3 2 2 2 2 2 2" xfId="4603"/>
    <cellStyle name="Normal 2 5 3 2 2 2 2 3" xfId="3449"/>
    <cellStyle name="Normal 2 5 3 2 2 2 3" xfId="1718"/>
    <cellStyle name="Normal 2 5 3 2 2 2 3 2" xfId="4027"/>
    <cellStyle name="Normal 2 5 3 2 2 2 4" xfId="2873"/>
    <cellStyle name="Normal 2 5 3 2 2 3" xfId="852"/>
    <cellStyle name="Normal 2 5 3 2 2 3 2" xfId="2006"/>
    <cellStyle name="Normal 2 5 3 2 2 3 2 2" xfId="4315"/>
    <cellStyle name="Normal 2 5 3 2 2 3 3" xfId="3161"/>
    <cellStyle name="Normal 2 5 3 2 2 4" xfId="1430"/>
    <cellStyle name="Normal 2 5 3 2 2 4 2" xfId="3739"/>
    <cellStyle name="Normal 2 5 3 2 2 5" xfId="2585"/>
    <cellStyle name="Normal 2 5 3 2 3" xfId="420"/>
    <cellStyle name="Normal 2 5 3 2 3 2" xfId="996"/>
    <cellStyle name="Normal 2 5 3 2 3 2 2" xfId="2150"/>
    <cellStyle name="Normal 2 5 3 2 3 2 2 2" xfId="4459"/>
    <cellStyle name="Normal 2 5 3 2 3 2 3" xfId="3305"/>
    <cellStyle name="Normal 2 5 3 2 3 3" xfId="1574"/>
    <cellStyle name="Normal 2 5 3 2 3 3 2" xfId="3883"/>
    <cellStyle name="Normal 2 5 3 2 3 4" xfId="2729"/>
    <cellStyle name="Normal 2 5 3 2 4" xfId="708"/>
    <cellStyle name="Normal 2 5 3 2 4 2" xfId="1862"/>
    <cellStyle name="Normal 2 5 3 2 4 2 2" xfId="4171"/>
    <cellStyle name="Normal 2 5 3 2 4 3" xfId="3017"/>
    <cellStyle name="Normal 2 5 3 2 5" xfId="1286"/>
    <cellStyle name="Normal 2 5 3 2 5 2" xfId="3595"/>
    <cellStyle name="Normal 2 5 3 2 6" xfId="2441"/>
    <cellStyle name="Normal 2 5 3 3" xfId="180"/>
    <cellStyle name="Normal 2 5 3 3 2" xfId="324"/>
    <cellStyle name="Normal 2 5 3 3 2 2" xfId="612"/>
    <cellStyle name="Normal 2 5 3 3 2 2 2" xfId="1188"/>
    <cellStyle name="Normal 2 5 3 3 2 2 2 2" xfId="2342"/>
    <cellStyle name="Normal 2 5 3 3 2 2 2 2 2" xfId="4651"/>
    <cellStyle name="Normal 2 5 3 3 2 2 2 3" xfId="3497"/>
    <cellStyle name="Normal 2 5 3 3 2 2 3" xfId="1766"/>
    <cellStyle name="Normal 2 5 3 3 2 2 3 2" xfId="4075"/>
    <cellStyle name="Normal 2 5 3 3 2 2 4" xfId="2921"/>
    <cellStyle name="Normal 2 5 3 3 2 3" xfId="900"/>
    <cellStyle name="Normal 2 5 3 3 2 3 2" xfId="2054"/>
    <cellStyle name="Normal 2 5 3 3 2 3 2 2" xfId="4363"/>
    <cellStyle name="Normal 2 5 3 3 2 3 3" xfId="3209"/>
    <cellStyle name="Normal 2 5 3 3 2 4" xfId="1478"/>
    <cellStyle name="Normal 2 5 3 3 2 4 2" xfId="3787"/>
    <cellStyle name="Normal 2 5 3 3 2 5" xfId="2633"/>
    <cellStyle name="Normal 2 5 3 3 3" xfId="468"/>
    <cellStyle name="Normal 2 5 3 3 3 2" xfId="1044"/>
    <cellStyle name="Normal 2 5 3 3 3 2 2" xfId="2198"/>
    <cellStyle name="Normal 2 5 3 3 3 2 2 2" xfId="4507"/>
    <cellStyle name="Normal 2 5 3 3 3 2 3" xfId="3353"/>
    <cellStyle name="Normal 2 5 3 3 3 3" xfId="1622"/>
    <cellStyle name="Normal 2 5 3 3 3 3 2" xfId="3931"/>
    <cellStyle name="Normal 2 5 3 3 3 4" xfId="2777"/>
    <cellStyle name="Normal 2 5 3 3 4" xfId="756"/>
    <cellStyle name="Normal 2 5 3 3 4 2" xfId="1910"/>
    <cellStyle name="Normal 2 5 3 3 4 2 2" xfId="4219"/>
    <cellStyle name="Normal 2 5 3 3 4 3" xfId="3065"/>
    <cellStyle name="Normal 2 5 3 3 5" xfId="1334"/>
    <cellStyle name="Normal 2 5 3 3 5 2" xfId="3643"/>
    <cellStyle name="Normal 2 5 3 3 6" xfId="2489"/>
    <cellStyle name="Normal 2 5 3 4" xfId="228"/>
    <cellStyle name="Normal 2 5 3 4 2" xfId="516"/>
    <cellStyle name="Normal 2 5 3 4 2 2" xfId="1092"/>
    <cellStyle name="Normal 2 5 3 4 2 2 2" xfId="2246"/>
    <cellStyle name="Normal 2 5 3 4 2 2 2 2" xfId="4555"/>
    <cellStyle name="Normal 2 5 3 4 2 2 3" xfId="3401"/>
    <cellStyle name="Normal 2 5 3 4 2 3" xfId="1670"/>
    <cellStyle name="Normal 2 5 3 4 2 3 2" xfId="3979"/>
    <cellStyle name="Normal 2 5 3 4 2 4" xfId="2825"/>
    <cellStyle name="Normal 2 5 3 4 3" xfId="804"/>
    <cellStyle name="Normal 2 5 3 4 3 2" xfId="1958"/>
    <cellStyle name="Normal 2 5 3 4 3 2 2" xfId="4267"/>
    <cellStyle name="Normal 2 5 3 4 3 3" xfId="3113"/>
    <cellStyle name="Normal 2 5 3 4 4" xfId="1382"/>
    <cellStyle name="Normal 2 5 3 4 4 2" xfId="3691"/>
    <cellStyle name="Normal 2 5 3 4 5" xfId="2537"/>
    <cellStyle name="Normal 2 5 3 5" xfId="372"/>
    <cellStyle name="Normal 2 5 3 5 2" xfId="948"/>
    <cellStyle name="Normal 2 5 3 5 2 2" xfId="2102"/>
    <cellStyle name="Normal 2 5 3 5 2 2 2" xfId="4411"/>
    <cellStyle name="Normal 2 5 3 5 2 3" xfId="3257"/>
    <cellStyle name="Normal 2 5 3 5 3" xfId="1526"/>
    <cellStyle name="Normal 2 5 3 5 3 2" xfId="3835"/>
    <cellStyle name="Normal 2 5 3 5 4" xfId="2681"/>
    <cellStyle name="Normal 2 5 3 6" xfId="660"/>
    <cellStyle name="Normal 2 5 3 6 2" xfId="1814"/>
    <cellStyle name="Normal 2 5 3 6 2 2" xfId="4123"/>
    <cellStyle name="Normal 2 5 3 6 3" xfId="2969"/>
    <cellStyle name="Normal 2 5 3 7" xfId="1238"/>
    <cellStyle name="Normal 2 5 3 7 2" xfId="3547"/>
    <cellStyle name="Normal 2 5 3 8" xfId="2393"/>
    <cellStyle name="Normal 2 5 4" xfId="96"/>
    <cellStyle name="Normal 2 5 4 2" xfId="144"/>
    <cellStyle name="Normal 2 5 4 2 2" xfId="288"/>
    <cellStyle name="Normal 2 5 4 2 2 2" xfId="576"/>
    <cellStyle name="Normal 2 5 4 2 2 2 2" xfId="1152"/>
    <cellStyle name="Normal 2 5 4 2 2 2 2 2" xfId="2306"/>
    <cellStyle name="Normal 2 5 4 2 2 2 2 2 2" xfId="4615"/>
    <cellStyle name="Normal 2 5 4 2 2 2 2 3" xfId="3461"/>
    <cellStyle name="Normal 2 5 4 2 2 2 3" xfId="1730"/>
    <cellStyle name="Normal 2 5 4 2 2 2 3 2" xfId="4039"/>
    <cellStyle name="Normal 2 5 4 2 2 2 4" xfId="2885"/>
    <cellStyle name="Normal 2 5 4 2 2 3" xfId="864"/>
    <cellStyle name="Normal 2 5 4 2 2 3 2" xfId="2018"/>
    <cellStyle name="Normal 2 5 4 2 2 3 2 2" xfId="4327"/>
    <cellStyle name="Normal 2 5 4 2 2 3 3" xfId="3173"/>
    <cellStyle name="Normal 2 5 4 2 2 4" xfId="1442"/>
    <cellStyle name="Normal 2 5 4 2 2 4 2" xfId="3751"/>
    <cellStyle name="Normal 2 5 4 2 2 5" xfId="2597"/>
    <cellStyle name="Normal 2 5 4 2 3" xfId="432"/>
    <cellStyle name="Normal 2 5 4 2 3 2" xfId="1008"/>
    <cellStyle name="Normal 2 5 4 2 3 2 2" xfId="2162"/>
    <cellStyle name="Normal 2 5 4 2 3 2 2 2" xfId="4471"/>
    <cellStyle name="Normal 2 5 4 2 3 2 3" xfId="3317"/>
    <cellStyle name="Normal 2 5 4 2 3 3" xfId="1586"/>
    <cellStyle name="Normal 2 5 4 2 3 3 2" xfId="3895"/>
    <cellStyle name="Normal 2 5 4 2 3 4" xfId="2741"/>
    <cellStyle name="Normal 2 5 4 2 4" xfId="720"/>
    <cellStyle name="Normal 2 5 4 2 4 2" xfId="1874"/>
    <cellStyle name="Normal 2 5 4 2 4 2 2" xfId="4183"/>
    <cellStyle name="Normal 2 5 4 2 4 3" xfId="3029"/>
    <cellStyle name="Normal 2 5 4 2 5" xfId="1298"/>
    <cellStyle name="Normal 2 5 4 2 5 2" xfId="3607"/>
    <cellStyle name="Normal 2 5 4 2 6" xfId="2453"/>
    <cellStyle name="Normal 2 5 4 3" xfId="192"/>
    <cellStyle name="Normal 2 5 4 3 2" xfId="336"/>
    <cellStyle name="Normal 2 5 4 3 2 2" xfId="624"/>
    <cellStyle name="Normal 2 5 4 3 2 2 2" xfId="1200"/>
    <cellStyle name="Normal 2 5 4 3 2 2 2 2" xfId="2354"/>
    <cellStyle name="Normal 2 5 4 3 2 2 2 2 2" xfId="4663"/>
    <cellStyle name="Normal 2 5 4 3 2 2 2 3" xfId="3509"/>
    <cellStyle name="Normal 2 5 4 3 2 2 3" xfId="1778"/>
    <cellStyle name="Normal 2 5 4 3 2 2 3 2" xfId="4087"/>
    <cellStyle name="Normal 2 5 4 3 2 2 4" xfId="2933"/>
    <cellStyle name="Normal 2 5 4 3 2 3" xfId="912"/>
    <cellStyle name="Normal 2 5 4 3 2 3 2" xfId="2066"/>
    <cellStyle name="Normal 2 5 4 3 2 3 2 2" xfId="4375"/>
    <cellStyle name="Normal 2 5 4 3 2 3 3" xfId="3221"/>
    <cellStyle name="Normal 2 5 4 3 2 4" xfId="1490"/>
    <cellStyle name="Normal 2 5 4 3 2 4 2" xfId="3799"/>
    <cellStyle name="Normal 2 5 4 3 2 5" xfId="2645"/>
    <cellStyle name="Normal 2 5 4 3 3" xfId="480"/>
    <cellStyle name="Normal 2 5 4 3 3 2" xfId="1056"/>
    <cellStyle name="Normal 2 5 4 3 3 2 2" xfId="2210"/>
    <cellStyle name="Normal 2 5 4 3 3 2 2 2" xfId="4519"/>
    <cellStyle name="Normal 2 5 4 3 3 2 3" xfId="3365"/>
    <cellStyle name="Normal 2 5 4 3 3 3" xfId="1634"/>
    <cellStyle name="Normal 2 5 4 3 3 3 2" xfId="3943"/>
    <cellStyle name="Normal 2 5 4 3 3 4" xfId="2789"/>
    <cellStyle name="Normal 2 5 4 3 4" xfId="768"/>
    <cellStyle name="Normal 2 5 4 3 4 2" xfId="1922"/>
    <cellStyle name="Normal 2 5 4 3 4 2 2" xfId="4231"/>
    <cellStyle name="Normal 2 5 4 3 4 3" xfId="3077"/>
    <cellStyle name="Normal 2 5 4 3 5" xfId="1346"/>
    <cellStyle name="Normal 2 5 4 3 5 2" xfId="3655"/>
    <cellStyle name="Normal 2 5 4 3 6" xfId="2501"/>
    <cellStyle name="Normal 2 5 4 4" xfId="240"/>
    <cellStyle name="Normal 2 5 4 4 2" xfId="528"/>
    <cellStyle name="Normal 2 5 4 4 2 2" xfId="1104"/>
    <cellStyle name="Normal 2 5 4 4 2 2 2" xfId="2258"/>
    <cellStyle name="Normal 2 5 4 4 2 2 2 2" xfId="4567"/>
    <cellStyle name="Normal 2 5 4 4 2 2 3" xfId="3413"/>
    <cellStyle name="Normal 2 5 4 4 2 3" xfId="1682"/>
    <cellStyle name="Normal 2 5 4 4 2 3 2" xfId="3991"/>
    <cellStyle name="Normal 2 5 4 4 2 4" xfId="2837"/>
    <cellStyle name="Normal 2 5 4 4 3" xfId="816"/>
    <cellStyle name="Normal 2 5 4 4 3 2" xfId="1970"/>
    <cellStyle name="Normal 2 5 4 4 3 2 2" xfId="4279"/>
    <cellStyle name="Normal 2 5 4 4 3 3" xfId="3125"/>
    <cellStyle name="Normal 2 5 4 4 4" xfId="1394"/>
    <cellStyle name="Normal 2 5 4 4 4 2" xfId="3703"/>
    <cellStyle name="Normal 2 5 4 4 5" xfId="2549"/>
    <cellStyle name="Normal 2 5 4 5" xfId="384"/>
    <cellStyle name="Normal 2 5 4 5 2" xfId="960"/>
    <cellStyle name="Normal 2 5 4 5 2 2" xfId="2114"/>
    <cellStyle name="Normal 2 5 4 5 2 2 2" xfId="4423"/>
    <cellStyle name="Normal 2 5 4 5 2 3" xfId="3269"/>
    <cellStyle name="Normal 2 5 4 5 3" xfId="1538"/>
    <cellStyle name="Normal 2 5 4 5 3 2" xfId="3847"/>
    <cellStyle name="Normal 2 5 4 5 4" xfId="2693"/>
    <cellStyle name="Normal 2 5 4 6" xfId="672"/>
    <cellStyle name="Normal 2 5 4 6 2" xfId="1826"/>
    <cellStyle name="Normal 2 5 4 6 2 2" xfId="4135"/>
    <cellStyle name="Normal 2 5 4 6 3" xfId="2981"/>
    <cellStyle name="Normal 2 5 4 7" xfId="1250"/>
    <cellStyle name="Normal 2 5 4 7 2" xfId="3559"/>
    <cellStyle name="Normal 2 5 4 8" xfId="2405"/>
    <cellStyle name="Normal 2 5 5" xfId="108"/>
    <cellStyle name="Normal 2 5 5 2" xfId="252"/>
    <cellStyle name="Normal 2 5 5 2 2" xfId="540"/>
    <cellStyle name="Normal 2 5 5 2 2 2" xfId="1116"/>
    <cellStyle name="Normal 2 5 5 2 2 2 2" xfId="2270"/>
    <cellStyle name="Normal 2 5 5 2 2 2 2 2" xfId="4579"/>
    <cellStyle name="Normal 2 5 5 2 2 2 3" xfId="3425"/>
    <cellStyle name="Normal 2 5 5 2 2 3" xfId="1694"/>
    <cellStyle name="Normal 2 5 5 2 2 3 2" xfId="4003"/>
    <cellStyle name="Normal 2 5 5 2 2 4" xfId="2849"/>
    <cellStyle name="Normal 2 5 5 2 3" xfId="828"/>
    <cellStyle name="Normal 2 5 5 2 3 2" xfId="1982"/>
    <cellStyle name="Normal 2 5 5 2 3 2 2" xfId="4291"/>
    <cellStyle name="Normal 2 5 5 2 3 3" xfId="3137"/>
    <cellStyle name="Normal 2 5 5 2 4" xfId="1406"/>
    <cellStyle name="Normal 2 5 5 2 4 2" xfId="3715"/>
    <cellStyle name="Normal 2 5 5 2 5" xfId="2561"/>
    <cellStyle name="Normal 2 5 5 3" xfId="396"/>
    <cellStyle name="Normal 2 5 5 3 2" xfId="972"/>
    <cellStyle name="Normal 2 5 5 3 2 2" xfId="2126"/>
    <cellStyle name="Normal 2 5 5 3 2 2 2" xfId="4435"/>
    <cellStyle name="Normal 2 5 5 3 2 3" xfId="3281"/>
    <cellStyle name="Normal 2 5 5 3 3" xfId="1550"/>
    <cellStyle name="Normal 2 5 5 3 3 2" xfId="3859"/>
    <cellStyle name="Normal 2 5 5 3 4" xfId="2705"/>
    <cellStyle name="Normal 2 5 5 4" xfId="684"/>
    <cellStyle name="Normal 2 5 5 4 2" xfId="1838"/>
    <cellStyle name="Normal 2 5 5 4 2 2" xfId="4147"/>
    <cellStyle name="Normal 2 5 5 4 3" xfId="2993"/>
    <cellStyle name="Normal 2 5 5 5" xfId="1262"/>
    <cellStyle name="Normal 2 5 5 5 2" xfId="3571"/>
    <cellStyle name="Normal 2 5 5 6" xfId="2417"/>
    <cellStyle name="Normal 2 5 6" xfId="156"/>
    <cellStyle name="Normal 2 5 6 2" xfId="300"/>
    <cellStyle name="Normal 2 5 6 2 2" xfId="588"/>
    <cellStyle name="Normal 2 5 6 2 2 2" xfId="1164"/>
    <cellStyle name="Normal 2 5 6 2 2 2 2" xfId="2318"/>
    <cellStyle name="Normal 2 5 6 2 2 2 2 2" xfId="4627"/>
    <cellStyle name="Normal 2 5 6 2 2 2 3" xfId="3473"/>
    <cellStyle name="Normal 2 5 6 2 2 3" xfId="1742"/>
    <cellStyle name="Normal 2 5 6 2 2 3 2" xfId="4051"/>
    <cellStyle name="Normal 2 5 6 2 2 4" xfId="2897"/>
    <cellStyle name="Normal 2 5 6 2 3" xfId="876"/>
    <cellStyle name="Normal 2 5 6 2 3 2" xfId="2030"/>
    <cellStyle name="Normal 2 5 6 2 3 2 2" xfId="4339"/>
    <cellStyle name="Normal 2 5 6 2 3 3" xfId="3185"/>
    <cellStyle name="Normal 2 5 6 2 4" xfId="1454"/>
    <cellStyle name="Normal 2 5 6 2 4 2" xfId="3763"/>
    <cellStyle name="Normal 2 5 6 2 5" xfId="2609"/>
    <cellStyle name="Normal 2 5 6 3" xfId="444"/>
    <cellStyle name="Normal 2 5 6 3 2" xfId="1020"/>
    <cellStyle name="Normal 2 5 6 3 2 2" xfId="2174"/>
    <cellStyle name="Normal 2 5 6 3 2 2 2" xfId="4483"/>
    <cellStyle name="Normal 2 5 6 3 2 3" xfId="3329"/>
    <cellStyle name="Normal 2 5 6 3 3" xfId="1598"/>
    <cellStyle name="Normal 2 5 6 3 3 2" xfId="3907"/>
    <cellStyle name="Normal 2 5 6 3 4" xfId="2753"/>
    <cellStyle name="Normal 2 5 6 4" xfId="732"/>
    <cellStyle name="Normal 2 5 6 4 2" xfId="1886"/>
    <cellStyle name="Normal 2 5 6 4 2 2" xfId="4195"/>
    <cellStyle name="Normal 2 5 6 4 3" xfId="3041"/>
    <cellStyle name="Normal 2 5 6 5" xfId="1310"/>
    <cellStyle name="Normal 2 5 6 5 2" xfId="3619"/>
    <cellStyle name="Normal 2 5 6 6" xfId="2465"/>
    <cellStyle name="Normal 2 5 7" xfId="204"/>
    <cellStyle name="Normal 2 5 7 2" xfId="492"/>
    <cellStyle name="Normal 2 5 7 2 2" xfId="1068"/>
    <cellStyle name="Normal 2 5 7 2 2 2" xfId="2222"/>
    <cellStyle name="Normal 2 5 7 2 2 2 2" xfId="4531"/>
    <cellStyle name="Normal 2 5 7 2 2 3" xfId="3377"/>
    <cellStyle name="Normal 2 5 7 2 3" xfId="1646"/>
    <cellStyle name="Normal 2 5 7 2 3 2" xfId="3955"/>
    <cellStyle name="Normal 2 5 7 2 4" xfId="2801"/>
    <cellStyle name="Normal 2 5 7 3" xfId="780"/>
    <cellStyle name="Normal 2 5 7 3 2" xfId="1934"/>
    <cellStyle name="Normal 2 5 7 3 2 2" xfId="4243"/>
    <cellStyle name="Normal 2 5 7 3 3" xfId="3089"/>
    <cellStyle name="Normal 2 5 7 4" xfId="1358"/>
    <cellStyle name="Normal 2 5 7 4 2" xfId="3667"/>
    <cellStyle name="Normal 2 5 7 5" xfId="2513"/>
    <cellStyle name="Normal 2 5 8" xfId="348"/>
    <cellStyle name="Normal 2 5 8 2" xfId="924"/>
    <cellStyle name="Normal 2 5 8 2 2" xfId="2078"/>
    <cellStyle name="Normal 2 5 8 2 2 2" xfId="4387"/>
    <cellStyle name="Normal 2 5 8 2 3" xfId="3233"/>
    <cellStyle name="Normal 2 5 8 3" xfId="1502"/>
    <cellStyle name="Normal 2 5 8 3 2" xfId="3811"/>
    <cellStyle name="Normal 2 5 8 4" xfId="2657"/>
    <cellStyle name="Normal 2 5 9" xfId="636"/>
    <cellStyle name="Normal 2 5 9 2" xfId="1790"/>
    <cellStyle name="Normal 2 5 9 2 2" xfId="4099"/>
    <cellStyle name="Normal 2 5 9 3" xfId="2945"/>
    <cellStyle name="Normal 2 6" xfId="63"/>
    <cellStyle name="Normal 2 6 10" xfId="1217"/>
    <cellStyle name="Normal 2 6 10 2" xfId="3526"/>
    <cellStyle name="Normal 2 6 11" xfId="2372"/>
    <cellStyle name="Normal 2 6 2" xfId="75"/>
    <cellStyle name="Normal 2 6 2 2" xfId="123"/>
    <cellStyle name="Normal 2 6 2 2 2" xfId="267"/>
    <cellStyle name="Normal 2 6 2 2 2 2" xfId="555"/>
    <cellStyle name="Normal 2 6 2 2 2 2 2" xfId="1131"/>
    <cellStyle name="Normal 2 6 2 2 2 2 2 2" xfId="2285"/>
    <cellStyle name="Normal 2 6 2 2 2 2 2 2 2" xfId="4594"/>
    <cellStyle name="Normal 2 6 2 2 2 2 2 3" xfId="3440"/>
    <cellStyle name="Normal 2 6 2 2 2 2 3" xfId="1709"/>
    <cellStyle name="Normal 2 6 2 2 2 2 3 2" xfId="4018"/>
    <cellStyle name="Normal 2 6 2 2 2 2 4" xfId="2864"/>
    <cellStyle name="Normal 2 6 2 2 2 3" xfId="843"/>
    <cellStyle name="Normal 2 6 2 2 2 3 2" xfId="1997"/>
    <cellStyle name="Normal 2 6 2 2 2 3 2 2" xfId="4306"/>
    <cellStyle name="Normal 2 6 2 2 2 3 3" xfId="3152"/>
    <cellStyle name="Normal 2 6 2 2 2 4" xfId="1421"/>
    <cellStyle name="Normal 2 6 2 2 2 4 2" xfId="3730"/>
    <cellStyle name="Normal 2 6 2 2 2 5" xfId="2576"/>
    <cellStyle name="Normal 2 6 2 2 3" xfId="411"/>
    <cellStyle name="Normal 2 6 2 2 3 2" xfId="987"/>
    <cellStyle name="Normal 2 6 2 2 3 2 2" xfId="2141"/>
    <cellStyle name="Normal 2 6 2 2 3 2 2 2" xfId="4450"/>
    <cellStyle name="Normal 2 6 2 2 3 2 3" xfId="3296"/>
    <cellStyle name="Normal 2 6 2 2 3 3" xfId="1565"/>
    <cellStyle name="Normal 2 6 2 2 3 3 2" xfId="3874"/>
    <cellStyle name="Normal 2 6 2 2 3 4" xfId="2720"/>
    <cellStyle name="Normal 2 6 2 2 4" xfId="699"/>
    <cellStyle name="Normal 2 6 2 2 4 2" xfId="1853"/>
    <cellStyle name="Normal 2 6 2 2 4 2 2" xfId="4162"/>
    <cellStyle name="Normal 2 6 2 2 4 3" xfId="3008"/>
    <cellStyle name="Normal 2 6 2 2 5" xfId="1277"/>
    <cellStyle name="Normal 2 6 2 2 5 2" xfId="3586"/>
    <cellStyle name="Normal 2 6 2 2 6" xfId="2432"/>
    <cellStyle name="Normal 2 6 2 3" xfId="171"/>
    <cellStyle name="Normal 2 6 2 3 2" xfId="315"/>
    <cellStyle name="Normal 2 6 2 3 2 2" xfId="603"/>
    <cellStyle name="Normal 2 6 2 3 2 2 2" xfId="1179"/>
    <cellStyle name="Normal 2 6 2 3 2 2 2 2" xfId="2333"/>
    <cellStyle name="Normal 2 6 2 3 2 2 2 2 2" xfId="4642"/>
    <cellStyle name="Normal 2 6 2 3 2 2 2 3" xfId="3488"/>
    <cellStyle name="Normal 2 6 2 3 2 2 3" xfId="1757"/>
    <cellStyle name="Normal 2 6 2 3 2 2 3 2" xfId="4066"/>
    <cellStyle name="Normal 2 6 2 3 2 2 4" xfId="2912"/>
    <cellStyle name="Normal 2 6 2 3 2 3" xfId="891"/>
    <cellStyle name="Normal 2 6 2 3 2 3 2" xfId="2045"/>
    <cellStyle name="Normal 2 6 2 3 2 3 2 2" xfId="4354"/>
    <cellStyle name="Normal 2 6 2 3 2 3 3" xfId="3200"/>
    <cellStyle name="Normal 2 6 2 3 2 4" xfId="1469"/>
    <cellStyle name="Normal 2 6 2 3 2 4 2" xfId="3778"/>
    <cellStyle name="Normal 2 6 2 3 2 5" xfId="2624"/>
    <cellStyle name="Normal 2 6 2 3 3" xfId="459"/>
    <cellStyle name="Normal 2 6 2 3 3 2" xfId="1035"/>
    <cellStyle name="Normal 2 6 2 3 3 2 2" xfId="2189"/>
    <cellStyle name="Normal 2 6 2 3 3 2 2 2" xfId="4498"/>
    <cellStyle name="Normal 2 6 2 3 3 2 3" xfId="3344"/>
    <cellStyle name="Normal 2 6 2 3 3 3" xfId="1613"/>
    <cellStyle name="Normal 2 6 2 3 3 3 2" xfId="3922"/>
    <cellStyle name="Normal 2 6 2 3 3 4" xfId="2768"/>
    <cellStyle name="Normal 2 6 2 3 4" xfId="747"/>
    <cellStyle name="Normal 2 6 2 3 4 2" xfId="1901"/>
    <cellStyle name="Normal 2 6 2 3 4 2 2" xfId="4210"/>
    <cellStyle name="Normal 2 6 2 3 4 3" xfId="3056"/>
    <cellStyle name="Normal 2 6 2 3 5" xfId="1325"/>
    <cellStyle name="Normal 2 6 2 3 5 2" xfId="3634"/>
    <cellStyle name="Normal 2 6 2 3 6" xfId="2480"/>
    <cellStyle name="Normal 2 6 2 4" xfId="219"/>
    <cellStyle name="Normal 2 6 2 4 2" xfId="507"/>
    <cellStyle name="Normal 2 6 2 4 2 2" xfId="1083"/>
    <cellStyle name="Normal 2 6 2 4 2 2 2" xfId="2237"/>
    <cellStyle name="Normal 2 6 2 4 2 2 2 2" xfId="4546"/>
    <cellStyle name="Normal 2 6 2 4 2 2 3" xfId="3392"/>
    <cellStyle name="Normal 2 6 2 4 2 3" xfId="1661"/>
    <cellStyle name="Normal 2 6 2 4 2 3 2" xfId="3970"/>
    <cellStyle name="Normal 2 6 2 4 2 4" xfId="2816"/>
    <cellStyle name="Normal 2 6 2 4 3" xfId="795"/>
    <cellStyle name="Normal 2 6 2 4 3 2" xfId="1949"/>
    <cellStyle name="Normal 2 6 2 4 3 2 2" xfId="4258"/>
    <cellStyle name="Normal 2 6 2 4 3 3" xfId="3104"/>
    <cellStyle name="Normal 2 6 2 4 4" xfId="1373"/>
    <cellStyle name="Normal 2 6 2 4 4 2" xfId="3682"/>
    <cellStyle name="Normal 2 6 2 4 5" xfId="2528"/>
    <cellStyle name="Normal 2 6 2 5" xfId="363"/>
    <cellStyle name="Normal 2 6 2 5 2" xfId="939"/>
    <cellStyle name="Normal 2 6 2 5 2 2" xfId="2093"/>
    <cellStyle name="Normal 2 6 2 5 2 2 2" xfId="4402"/>
    <cellStyle name="Normal 2 6 2 5 2 3" xfId="3248"/>
    <cellStyle name="Normal 2 6 2 5 3" xfId="1517"/>
    <cellStyle name="Normal 2 6 2 5 3 2" xfId="3826"/>
    <cellStyle name="Normal 2 6 2 5 4" xfId="2672"/>
    <cellStyle name="Normal 2 6 2 6" xfId="651"/>
    <cellStyle name="Normal 2 6 2 6 2" xfId="1805"/>
    <cellStyle name="Normal 2 6 2 6 2 2" xfId="4114"/>
    <cellStyle name="Normal 2 6 2 6 3" xfId="2960"/>
    <cellStyle name="Normal 2 6 2 7" xfId="1229"/>
    <cellStyle name="Normal 2 6 2 7 2" xfId="3538"/>
    <cellStyle name="Normal 2 6 2 8" xfId="2384"/>
    <cellStyle name="Normal 2 6 3" xfId="87"/>
    <cellStyle name="Normal 2 6 3 2" xfId="135"/>
    <cellStyle name="Normal 2 6 3 2 2" xfId="279"/>
    <cellStyle name="Normal 2 6 3 2 2 2" xfId="567"/>
    <cellStyle name="Normal 2 6 3 2 2 2 2" xfId="1143"/>
    <cellStyle name="Normal 2 6 3 2 2 2 2 2" xfId="2297"/>
    <cellStyle name="Normal 2 6 3 2 2 2 2 2 2" xfId="4606"/>
    <cellStyle name="Normal 2 6 3 2 2 2 2 3" xfId="3452"/>
    <cellStyle name="Normal 2 6 3 2 2 2 3" xfId="1721"/>
    <cellStyle name="Normal 2 6 3 2 2 2 3 2" xfId="4030"/>
    <cellStyle name="Normal 2 6 3 2 2 2 4" xfId="2876"/>
    <cellStyle name="Normal 2 6 3 2 2 3" xfId="855"/>
    <cellStyle name="Normal 2 6 3 2 2 3 2" xfId="2009"/>
    <cellStyle name="Normal 2 6 3 2 2 3 2 2" xfId="4318"/>
    <cellStyle name="Normal 2 6 3 2 2 3 3" xfId="3164"/>
    <cellStyle name="Normal 2 6 3 2 2 4" xfId="1433"/>
    <cellStyle name="Normal 2 6 3 2 2 4 2" xfId="3742"/>
    <cellStyle name="Normal 2 6 3 2 2 5" xfId="2588"/>
    <cellStyle name="Normal 2 6 3 2 3" xfId="423"/>
    <cellStyle name="Normal 2 6 3 2 3 2" xfId="999"/>
    <cellStyle name="Normal 2 6 3 2 3 2 2" xfId="2153"/>
    <cellStyle name="Normal 2 6 3 2 3 2 2 2" xfId="4462"/>
    <cellStyle name="Normal 2 6 3 2 3 2 3" xfId="3308"/>
    <cellStyle name="Normal 2 6 3 2 3 3" xfId="1577"/>
    <cellStyle name="Normal 2 6 3 2 3 3 2" xfId="3886"/>
    <cellStyle name="Normal 2 6 3 2 3 4" xfId="2732"/>
    <cellStyle name="Normal 2 6 3 2 4" xfId="711"/>
    <cellStyle name="Normal 2 6 3 2 4 2" xfId="1865"/>
    <cellStyle name="Normal 2 6 3 2 4 2 2" xfId="4174"/>
    <cellStyle name="Normal 2 6 3 2 4 3" xfId="3020"/>
    <cellStyle name="Normal 2 6 3 2 5" xfId="1289"/>
    <cellStyle name="Normal 2 6 3 2 5 2" xfId="3598"/>
    <cellStyle name="Normal 2 6 3 2 6" xfId="2444"/>
    <cellStyle name="Normal 2 6 3 3" xfId="183"/>
    <cellStyle name="Normal 2 6 3 3 2" xfId="327"/>
    <cellStyle name="Normal 2 6 3 3 2 2" xfId="615"/>
    <cellStyle name="Normal 2 6 3 3 2 2 2" xfId="1191"/>
    <cellStyle name="Normal 2 6 3 3 2 2 2 2" xfId="2345"/>
    <cellStyle name="Normal 2 6 3 3 2 2 2 2 2" xfId="4654"/>
    <cellStyle name="Normal 2 6 3 3 2 2 2 3" xfId="3500"/>
    <cellStyle name="Normal 2 6 3 3 2 2 3" xfId="1769"/>
    <cellStyle name="Normal 2 6 3 3 2 2 3 2" xfId="4078"/>
    <cellStyle name="Normal 2 6 3 3 2 2 4" xfId="2924"/>
    <cellStyle name="Normal 2 6 3 3 2 3" xfId="903"/>
    <cellStyle name="Normal 2 6 3 3 2 3 2" xfId="2057"/>
    <cellStyle name="Normal 2 6 3 3 2 3 2 2" xfId="4366"/>
    <cellStyle name="Normal 2 6 3 3 2 3 3" xfId="3212"/>
    <cellStyle name="Normal 2 6 3 3 2 4" xfId="1481"/>
    <cellStyle name="Normal 2 6 3 3 2 4 2" xfId="3790"/>
    <cellStyle name="Normal 2 6 3 3 2 5" xfId="2636"/>
    <cellStyle name="Normal 2 6 3 3 3" xfId="471"/>
    <cellStyle name="Normal 2 6 3 3 3 2" xfId="1047"/>
    <cellStyle name="Normal 2 6 3 3 3 2 2" xfId="2201"/>
    <cellStyle name="Normal 2 6 3 3 3 2 2 2" xfId="4510"/>
    <cellStyle name="Normal 2 6 3 3 3 2 3" xfId="3356"/>
    <cellStyle name="Normal 2 6 3 3 3 3" xfId="1625"/>
    <cellStyle name="Normal 2 6 3 3 3 3 2" xfId="3934"/>
    <cellStyle name="Normal 2 6 3 3 3 4" xfId="2780"/>
    <cellStyle name="Normal 2 6 3 3 4" xfId="759"/>
    <cellStyle name="Normal 2 6 3 3 4 2" xfId="1913"/>
    <cellStyle name="Normal 2 6 3 3 4 2 2" xfId="4222"/>
    <cellStyle name="Normal 2 6 3 3 4 3" xfId="3068"/>
    <cellStyle name="Normal 2 6 3 3 5" xfId="1337"/>
    <cellStyle name="Normal 2 6 3 3 5 2" xfId="3646"/>
    <cellStyle name="Normal 2 6 3 3 6" xfId="2492"/>
    <cellStyle name="Normal 2 6 3 4" xfId="231"/>
    <cellStyle name="Normal 2 6 3 4 2" xfId="519"/>
    <cellStyle name="Normal 2 6 3 4 2 2" xfId="1095"/>
    <cellStyle name="Normal 2 6 3 4 2 2 2" xfId="2249"/>
    <cellStyle name="Normal 2 6 3 4 2 2 2 2" xfId="4558"/>
    <cellStyle name="Normal 2 6 3 4 2 2 3" xfId="3404"/>
    <cellStyle name="Normal 2 6 3 4 2 3" xfId="1673"/>
    <cellStyle name="Normal 2 6 3 4 2 3 2" xfId="3982"/>
    <cellStyle name="Normal 2 6 3 4 2 4" xfId="2828"/>
    <cellStyle name="Normal 2 6 3 4 3" xfId="807"/>
    <cellStyle name="Normal 2 6 3 4 3 2" xfId="1961"/>
    <cellStyle name="Normal 2 6 3 4 3 2 2" xfId="4270"/>
    <cellStyle name="Normal 2 6 3 4 3 3" xfId="3116"/>
    <cellStyle name="Normal 2 6 3 4 4" xfId="1385"/>
    <cellStyle name="Normal 2 6 3 4 4 2" xfId="3694"/>
    <cellStyle name="Normal 2 6 3 4 5" xfId="2540"/>
    <cellStyle name="Normal 2 6 3 5" xfId="375"/>
    <cellStyle name="Normal 2 6 3 5 2" xfId="951"/>
    <cellStyle name="Normal 2 6 3 5 2 2" xfId="2105"/>
    <cellStyle name="Normal 2 6 3 5 2 2 2" xfId="4414"/>
    <cellStyle name="Normal 2 6 3 5 2 3" xfId="3260"/>
    <cellStyle name="Normal 2 6 3 5 3" xfId="1529"/>
    <cellStyle name="Normal 2 6 3 5 3 2" xfId="3838"/>
    <cellStyle name="Normal 2 6 3 5 4" xfId="2684"/>
    <cellStyle name="Normal 2 6 3 6" xfId="663"/>
    <cellStyle name="Normal 2 6 3 6 2" xfId="1817"/>
    <cellStyle name="Normal 2 6 3 6 2 2" xfId="4126"/>
    <cellStyle name="Normal 2 6 3 6 3" xfId="2972"/>
    <cellStyle name="Normal 2 6 3 7" xfId="1241"/>
    <cellStyle name="Normal 2 6 3 7 2" xfId="3550"/>
    <cellStyle name="Normal 2 6 3 8" xfId="2396"/>
    <cellStyle name="Normal 2 6 4" xfId="99"/>
    <cellStyle name="Normal 2 6 4 2" xfId="147"/>
    <cellStyle name="Normal 2 6 4 2 2" xfId="291"/>
    <cellStyle name="Normal 2 6 4 2 2 2" xfId="579"/>
    <cellStyle name="Normal 2 6 4 2 2 2 2" xfId="1155"/>
    <cellStyle name="Normal 2 6 4 2 2 2 2 2" xfId="2309"/>
    <cellStyle name="Normal 2 6 4 2 2 2 2 2 2" xfId="4618"/>
    <cellStyle name="Normal 2 6 4 2 2 2 2 3" xfId="3464"/>
    <cellStyle name="Normal 2 6 4 2 2 2 3" xfId="1733"/>
    <cellStyle name="Normal 2 6 4 2 2 2 3 2" xfId="4042"/>
    <cellStyle name="Normal 2 6 4 2 2 2 4" xfId="2888"/>
    <cellStyle name="Normal 2 6 4 2 2 3" xfId="867"/>
    <cellStyle name="Normal 2 6 4 2 2 3 2" xfId="2021"/>
    <cellStyle name="Normal 2 6 4 2 2 3 2 2" xfId="4330"/>
    <cellStyle name="Normal 2 6 4 2 2 3 3" xfId="3176"/>
    <cellStyle name="Normal 2 6 4 2 2 4" xfId="1445"/>
    <cellStyle name="Normal 2 6 4 2 2 4 2" xfId="3754"/>
    <cellStyle name="Normal 2 6 4 2 2 5" xfId="2600"/>
    <cellStyle name="Normal 2 6 4 2 3" xfId="435"/>
    <cellStyle name="Normal 2 6 4 2 3 2" xfId="1011"/>
    <cellStyle name="Normal 2 6 4 2 3 2 2" xfId="2165"/>
    <cellStyle name="Normal 2 6 4 2 3 2 2 2" xfId="4474"/>
    <cellStyle name="Normal 2 6 4 2 3 2 3" xfId="3320"/>
    <cellStyle name="Normal 2 6 4 2 3 3" xfId="1589"/>
    <cellStyle name="Normal 2 6 4 2 3 3 2" xfId="3898"/>
    <cellStyle name="Normal 2 6 4 2 3 4" xfId="2744"/>
    <cellStyle name="Normal 2 6 4 2 4" xfId="723"/>
    <cellStyle name="Normal 2 6 4 2 4 2" xfId="1877"/>
    <cellStyle name="Normal 2 6 4 2 4 2 2" xfId="4186"/>
    <cellStyle name="Normal 2 6 4 2 4 3" xfId="3032"/>
    <cellStyle name="Normal 2 6 4 2 5" xfId="1301"/>
    <cellStyle name="Normal 2 6 4 2 5 2" xfId="3610"/>
    <cellStyle name="Normal 2 6 4 2 6" xfId="2456"/>
    <cellStyle name="Normal 2 6 4 3" xfId="195"/>
    <cellStyle name="Normal 2 6 4 3 2" xfId="339"/>
    <cellStyle name="Normal 2 6 4 3 2 2" xfId="627"/>
    <cellStyle name="Normal 2 6 4 3 2 2 2" xfId="1203"/>
    <cellStyle name="Normal 2 6 4 3 2 2 2 2" xfId="2357"/>
    <cellStyle name="Normal 2 6 4 3 2 2 2 2 2" xfId="4666"/>
    <cellStyle name="Normal 2 6 4 3 2 2 2 3" xfId="3512"/>
    <cellStyle name="Normal 2 6 4 3 2 2 3" xfId="1781"/>
    <cellStyle name="Normal 2 6 4 3 2 2 3 2" xfId="4090"/>
    <cellStyle name="Normal 2 6 4 3 2 2 4" xfId="2936"/>
    <cellStyle name="Normal 2 6 4 3 2 3" xfId="915"/>
    <cellStyle name="Normal 2 6 4 3 2 3 2" xfId="2069"/>
    <cellStyle name="Normal 2 6 4 3 2 3 2 2" xfId="4378"/>
    <cellStyle name="Normal 2 6 4 3 2 3 3" xfId="3224"/>
    <cellStyle name="Normal 2 6 4 3 2 4" xfId="1493"/>
    <cellStyle name="Normal 2 6 4 3 2 4 2" xfId="3802"/>
    <cellStyle name="Normal 2 6 4 3 2 5" xfId="2648"/>
    <cellStyle name="Normal 2 6 4 3 3" xfId="483"/>
    <cellStyle name="Normal 2 6 4 3 3 2" xfId="1059"/>
    <cellStyle name="Normal 2 6 4 3 3 2 2" xfId="2213"/>
    <cellStyle name="Normal 2 6 4 3 3 2 2 2" xfId="4522"/>
    <cellStyle name="Normal 2 6 4 3 3 2 3" xfId="3368"/>
    <cellStyle name="Normal 2 6 4 3 3 3" xfId="1637"/>
    <cellStyle name="Normal 2 6 4 3 3 3 2" xfId="3946"/>
    <cellStyle name="Normal 2 6 4 3 3 4" xfId="2792"/>
    <cellStyle name="Normal 2 6 4 3 4" xfId="771"/>
    <cellStyle name="Normal 2 6 4 3 4 2" xfId="1925"/>
    <cellStyle name="Normal 2 6 4 3 4 2 2" xfId="4234"/>
    <cellStyle name="Normal 2 6 4 3 4 3" xfId="3080"/>
    <cellStyle name="Normal 2 6 4 3 5" xfId="1349"/>
    <cellStyle name="Normal 2 6 4 3 5 2" xfId="3658"/>
    <cellStyle name="Normal 2 6 4 3 6" xfId="2504"/>
    <cellStyle name="Normal 2 6 4 4" xfId="243"/>
    <cellStyle name="Normal 2 6 4 4 2" xfId="531"/>
    <cellStyle name="Normal 2 6 4 4 2 2" xfId="1107"/>
    <cellStyle name="Normal 2 6 4 4 2 2 2" xfId="2261"/>
    <cellStyle name="Normal 2 6 4 4 2 2 2 2" xfId="4570"/>
    <cellStyle name="Normal 2 6 4 4 2 2 3" xfId="3416"/>
    <cellStyle name="Normal 2 6 4 4 2 3" xfId="1685"/>
    <cellStyle name="Normal 2 6 4 4 2 3 2" xfId="3994"/>
    <cellStyle name="Normal 2 6 4 4 2 4" xfId="2840"/>
    <cellStyle name="Normal 2 6 4 4 3" xfId="819"/>
    <cellStyle name="Normal 2 6 4 4 3 2" xfId="1973"/>
    <cellStyle name="Normal 2 6 4 4 3 2 2" xfId="4282"/>
    <cellStyle name="Normal 2 6 4 4 3 3" xfId="3128"/>
    <cellStyle name="Normal 2 6 4 4 4" xfId="1397"/>
    <cellStyle name="Normal 2 6 4 4 4 2" xfId="3706"/>
    <cellStyle name="Normal 2 6 4 4 5" xfId="2552"/>
    <cellStyle name="Normal 2 6 4 5" xfId="387"/>
    <cellStyle name="Normal 2 6 4 5 2" xfId="963"/>
    <cellStyle name="Normal 2 6 4 5 2 2" xfId="2117"/>
    <cellStyle name="Normal 2 6 4 5 2 2 2" xfId="4426"/>
    <cellStyle name="Normal 2 6 4 5 2 3" xfId="3272"/>
    <cellStyle name="Normal 2 6 4 5 3" xfId="1541"/>
    <cellStyle name="Normal 2 6 4 5 3 2" xfId="3850"/>
    <cellStyle name="Normal 2 6 4 5 4" xfId="2696"/>
    <cellStyle name="Normal 2 6 4 6" xfId="675"/>
    <cellStyle name="Normal 2 6 4 6 2" xfId="1829"/>
    <cellStyle name="Normal 2 6 4 6 2 2" xfId="4138"/>
    <cellStyle name="Normal 2 6 4 6 3" xfId="2984"/>
    <cellStyle name="Normal 2 6 4 7" xfId="1253"/>
    <cellStyle name="Normal 2 6 4 7 2" xfId="3562"/>
    <cellStyle name="Normal 2 6 4 8" xfId="2408"/>
    <cellStyle name="Normal 2 6 5" xfId="111"/>
    <cellStyle name="Normal 2 6 5 2" xfId="255"/>
    <cellStyle name="Normal 2 6 5 2 2" xfId="543"/>
    <cellStyle name="Normal 2 6 5 2 2 2" xfId="1119"/>
    <cellStyle name="Normal 2 6 5 2 2 2 2" xfId="2273"/>
    <cellStyle name="Normal 2 6 5 2 2 2 2 2" xfId="4582"/>
    <cellStyle name="Normal 2 6 5 2 2 2 3" xfId="3428"/>
    <cellStyle name="Normal 2 6 5 2 2 3" xfId="1697"/>
    <cellStyle name="Normal 2 6 5 2 2 3 2" xfId="4006"/>
    <cellStyle name="Normal 2 6 5 2 2 4" xfId="2852"/>
    <cellStyle name="Normal 2 6 5 2 3" xfId="831"/>
    <cellStyle name="Normal 2 6 5 2 3 2" xfId="1985"/>
    <cellStyle name="Normal 2 6 5 2 3 2 2" xfId="4294"/>
    <cellStyle name="Normal 2 6 5 2 3 3" xfId="3140"/>
    <cellStyle name="Normal 2 6 5 2 4" xfId="1409"/>
    <cellStyle name="Normal 2 6 5 2 4 2" xfId="3718"/>
    <cellStyle name="Normal 2 6 5 2 5" xfId="2564"/>
    <cellStyle name="Normal 2 6 5 3" xfId="399"/>
    <cellStyle name="Normal 2 6 5 3 2" xfId="975"/>
    <cellStyle name="Normal 2 6 5 3 2 2" xfId="2129"/>
    <cellStyle name="Normal 2 6 5 3 2 2 2" xfId="4438"/>
    <cellStyle name="Normal 2 6 5 3 2 3" xfId="3284"/>
    <cellStyle name="Normal 2 6 5 3 3" xfId="1553"/>
    <cellStyle name="Normal 2 6 5 3 3 2" xfId="3862"/>
    <cellStyle name="Normal 2 6 5 3 4" xfId="2708"/>
    <cellStyle name="Normal 2 6 5 4" xfId="687"/>
    <cellStyle name="Normal 2 6 5 4 2" xfId="1841"/>
    <cellStyle name="Normal 2 6 5 4 2 2" xfId="4150"/>
    <cellStyle name="Normal 2 6 5 4 3" xfId="2996"/>
    <cellStyle name="Normal 2 6 5 5" xfId="1265"/>
    <cellStyle name="Normal 2 6 5 5 2" xfId="3574"/>
    <cellStyle name="Normal 2 6 5 6" xfId="2420"/>
    <cellStyle name="Normal 2 6 6" xfId="159"/>
    <cellStyle name="Normal 2 6 6 2" xfId="303"/>
    <cellStyle name="Normal 2 6 6 2 2" xfId="591"/>
    <cellStyle name="Normal 2 6 6 2 2 2" xfId="1167"/>
    <cellStyle name="Normal 2 6 6 2 2 2 2" xfId="2321"/>
    <cellStyle name="Normal 2 6 6 2 2 2 2 2" xfId="4630"/>
    <cellStyle name="Normal 2 6 6 2 2 2 3" xfId="3476"/>
    <cellStyle name="Normal 2 6 6 2 2 3" xfId="1745"/>
    <cellStyle name="Normal 2 6 6 2 2 3 2" xfId="4054"/>
    <cellStyle name="Normal 2 6 6 2 2 4" xfId="2900"/>
    <cellStyle name="Normal 2 6 6 2 3" xfId="879"/>
    <cellStyle name="Normal 2 6 6 2 3 2" xfId="2033"/>
    <cellStyle name="Normal 2 6 6 2 3 2 2" xfId="4342"/>
    <cellStyle name="Normal 2 6 6 2 3 3" xfId="3188"/>
    <cellStyle name="Normal 2 6 6 2 4" xfId="1457"/>
    <cellStyle name="Normal 2 6 6 2 4 2" xfId="3766"/>
    <cellStyle name="Normal 2 6 6 2 5" xfId="2612"/>
    <cellStyle name="Normal 2 6 6 3" xfId="447"/>
    <cellStyle name="Normal 2 6 6 3 2" xfId="1023"/>
    <cellStyle name="Normal 2 6 6 3 2 2" xfId="2177"/>
    <cellStyle name="Normal 2 6 6 3 2 2 2" xfId="4486"/>
    <cellStyle name="Normal 2 6 6 3 2 3" xfId="3332"/>
    <cellStyle name="Normal 2 6 6 3 3" xfId="1601"/>
    <cellStyle name="Normal 2 6 6 3 3 2" xfId="3910"/>
    <cellStyle name="Normal 2 6 6 3 4" xfId="2756"/>
    <cellStyle name="Normal 2 6 6 4" xfId="735"/>
    <cellStyle name="Normal 2 6 6 4 2" xfId="1889"/>
    <cellStyle name="Normal 2 6 6 4 2 2" xfId="4198"/>
    <cellStyle name="Normal 2 6 6 4 3" xfId="3044"/>
    <cellStyle name="Normal 2 6 6 5" xfId="1313"/>
    <cellStyle name="Normal 2 6 6 5 2" xfId="3622"/>
    <cellStyle name="Normal 2 6 6 6" xfId="2468"/>
    <cellStyle name="Normal 2 6 7" xfId="207"/>
    <cellStyle name="Normal 2 6 7 2" xfId="495"/>
    <cellStyle name="Normal 2 6 7 2 2" xfId="1071"/>
    <cellStyle name="Normal 2 6 7 2 2 2" xfId="2225"/>
    <cellStyle name="Normal 2 6 7 2 2 2 2" xfId="4534"/>
    <cellStyle name="Normal 2 6 7 2 2 3" xfId="3380"/>
    <cellStyle name="Normal 2 6 7 2 3" xfId="1649"/>
    <cellStyle name="Normal 2 6 7 2 3 2" xfId="3958"/>
    <cellStyle name="Normal 2 6 7 2 4" xfId="2804"/>
    <cellStyle name="Normal 2 6 7 3" xfId="783"/>
    <cellStyle name="Normal 2 6 7 3 2" xfId="1937"/>
    <cellStyle name="Normal 2 6 7 3 2 2" xfId="4246"/>
    <cellStyle name="Normal 2 6 7 3 3" xfId="3092"/>
    <cellStyle name="Normal 2 6 7 4" xfId="1361"/>
    <cellStyle name="Normal 2 6 7 4 2" xfId="3670"/>
    <cellStyle name="Normal 2 6 7 5" xfId="2516"/>
    <cellStyle name="Normal 2 6 8" xfId="351"/>
    <cellStyle name="Normal 2 6 8 2" xfId="927"/>
    <cellStyle name="Normal 2 6 8 2 2" xfId="2081"/>
    <cellStyle name="Normal 2 6 8 2 2 2" xfId="4390"/>
    <cellStyle name="Normal 2 6 8 2 3" xfId="3236"/>
    <cellStyle name="Normal 2 6 8 3" xfId="1505"/>
    <cellStyle name="Normal 2 6 8 3 2" xfId="3814"/>
    <cellStyle name="Normal 2 6 8 4" xfId="2660"/>
    <cellStyle name="Normal 2 6 9" xfId="639"/>
    <cellStyle name="Normal 2 6 9 2" xfId="1793"/>
    <cellStyle name="Normal 2 6 9 2 2" xfId="4102"/>
    <cellStyle name="Normal 2 6 9 3" xfId="2948"/>
    <cellStyle name="Normal 2 7" xfId="67"/>
    <cellStyle name="Normal 2 7 2" xfId="115"/>
    <cellStyle name="Normal 2 7 2 2" xfId="259"/>
    <cellStyle name="Normal 2 7 2 2 2" xfId="547"/>
    <cellStyle name="Normal 2 7 2 2 2 2" xfId="1123"/>
    <cellStyle name="Normal 2 7 2 2 2 2 2" xfId="2277"/>
    <cellStyle name="Normal 2 7 2 2 2 2 2 2" xfId="4586"/>
    <cellStyle name="Normal 2 7 2 2 2 2 3" xfId="3432"/>
    <cellStyle name="Normal 2 7 2 2 2 3" xfId="1701"/>
    <cellStyle name="Normal 2 7 2 2 2 3 2" xfId="4010"/>
    <cellStyle name="Normal 2 7 2 2 2 4" xfId="2856"/>
    <cellStyle name="Normal 2 7 2 2 3" xfId="835"/>
    <cellStyle name="Normal 2 7 2 2 3 2" xfId="1989"/>
    <cellStyle name="Normal 2 7 2 2 3 2 2" xfId="4298"/>
    <cellStyle name="Normal 2 7 2 2 3 3" xfId="3144"/>
    <cellStyle name="Normal 2 7 2 2 4" xfId="1413"/>
    <cellStyle name="Normal 2 7 2 2 4 2" xfId="3722"/>
    <cellStyle name="Normal 2 7 2 2 5" xfId="2568"/>
    <cellStyle name="Normal 2 7 2 3" xfId="403"/>
    <cellStyle name="Normal 2 7 2 3 2" xfId="979"/>
    <cellStyle name="Normal 2 7 2 3 2 2" xfId="2133"/>
    <cellStyle name="Normal 2 7 2 3 2 2 2" xfId="4442"/>
    <cellStyle name="Normal 2 7 2 3 2 3" xfId="3288"/>
    <cellStyle name="Normal 2 7 2 3 3" xfId="1557"/>
    <cellStyle name="Normal 2 7 2 3 3 2" xfId="3866"/>
    <cellStyle name="Normal 2 7 2 3 4" xfId="2712"/>
    <cellStyle name="Normal 2 7 2 4" xfId="691"/>
    <cellStyle name="Normal 2 7 2 4 2" xfId="1845"/>
    <cellStyle name="Normal 2 7 2 4 2 2" xfId="4154"/>
    <cellStyle name="Normal 2 7 2 4 3" xfId="3000"/>
    <cellStyle name="Normal 2 7 2 5" xfId="1269"/>
    <cellStyle name="Normal 2 7 2 5 2" xfId="3578"/>
    <cellStyle name="Normal 2 7 2 6" xfId="2424"/>
    <cellStyle name="Normal 2 7 3" xfId="163"/>
    <cellStyle name="Normal 2 7 3 2" xfId="307"/>
    <cellStyle name="Normal 2 7 3 2 2" xfId="595"/>
    <cellStyle name="Normal 2 7 3 2 2 2" xfId="1171"/>
    <cellStyle name="Normal 2 7 3 2 2 2 2" xfId="2325"/>
    <cellStyle name="Normal 2 7 3 2 2 2 2 2" xfId="4634"/>
    <cellStyle name="Normal 2 7 3 2 2 2 3" xfId="3480"/>
    <cellStyle name="Normal 2 7 3 2 2 3" xfId="1749"/>
    <cellStyle name="Normal 2 7 3 2 2 3 2" xfId="4058"/>
    <cellStyle name="Normal 2 7 3 2 2 4" xfId="2904"/>
    <cellStyle name="Normal 2 7 3 2 3" xfId="883"/>
    <cellStyle name="Normal 2 7 3 2 3 2" xfId="2037"/>
    <cellStyle name="Normal 2 7 3 2 3 2 2" xfId="4346"/>
    <cellStyle name="Normal 2 7 3 2 3 3" xfId="3192"/>
    <cellStyle name="Normal 2 7 3 2 4" xfId="1461"/>
    <cellStyle name="Normal 2 7 3 2 4 2" xfId="3770"/>
    <cellStyle name="Normal 2 7 3 2 5" xfId="2616"/>
    <cellStyle name="Normal 2 7 3 3" xfId="451"/>
    <cellStyle name="Normal 2 7 3 3 2" xfId="1027"/>
    <cellStyle name="Normal 2 7 3 3 2 2" xfId="2181"/>
    <cellStyle name="Normal 2 7 3 3 2 2 2" xfId="4490"/>
    <cellStyle name="Normal 2 7 3 3 2 3" xfId="3336"/>
    <cellStyle name="Normal 2 7 3 3 3" xfId="1605"/>
    <cellStyle name="Normal 2 7 3 3 3 2" xfId="3914"/>
    <cellStyle name="Normal 2 7 3 3 4" xfId="2760"/>
    <cellStyle name="Normal 2 7 3 4" xfId="739"/>
    <cellStyle name="Normal 2 7 3 4 2" xfId="1893"/>
    <cellStyle name="Normal 2 7 3 4 2 2" xfId="4202"/>
    <cellStyle name="Normal 2 7 3 4 3" xfId="3048"/>
    <cellStyle name="Normal 2 7 3 5" xfId="1317"/>
    <cellStyle name="Normal 2 7 3 5 2" xfId="3626"/>
    <cellStyle name="Normal 2 7 3 6" xfId="2472"/>
    <cellStyle name="Normal 2 7 4" xfId="211"/>
    <cellStyle name="Normal 2 7 4 2" xfId="499"/>
    <cellStyle name="Normal 2 7 4 2 2" xfId="1075"/>
    <cellStyle name="Normal 2 7 4 2 2 2" xfId="2229"/>
    <cellStyle name="Normal 2 7 4 2 2 2 2" xfId="4538"/>
    <cellStyle name="Normal 2 7 4 2 2 3" xfId="3384"/>
    <cellStyle name="Normal 2 7 4 2 3" xfId="1653"/>
    <cellStyle name="Normal 2 7 4 2 3 2" xfId="3962"/>
    <cellStyle name="Normal 2 7 4 2 4" xfId="2808"/>
    <cellStyle name="Normal 2 7 4 3" xfId="787"/>
    <cellStyle name="Normal 2 7 4 3 2" xfId="1941"/>
    <cellStyle name="Normal 2 7 4 3 2 2" xfId="4250"/>
    <cellStyle name="Normal 2 7 4 3 3" xfId="3096"/>
    <cellStyle name="Normal 2 7 4 4" xfId="1365"/>
    <cellStyle name="Normal 2 7 4 4 2" xfId="3674"/>
    <cellStyle name="Normal 2 7 4 5" xfId="2520"/>
    <cellStyle name="Normal 2 7 5" xfId="355"/>
    <cellStyle name="Normal 2 7 5 2" xfId="931"/>
    <cellStyle name="Normal 2 7 5 2 2" xfId="2085"/>
    <cellStyle name="Normal 2 7 5 2 2 2" xfId="4394"/>
    <cellStyle name="Normal 2 7 5 2 3" xfId="3240"/>
    <cellStyle name="Normal 2 7 5 3" xfId="1509"/>
    <cellStyle name="Normal 2 7 5 3 2" xfId="3818"/>
    <cellStyle name="Normal 2 7 5 4" xfId="2664"/>
    <cellStyle name="Normal 2 7 6" xfId="643"/>
    <cellStyle name="Normal 2 7 6 2" xfId="1797"/>
    <cellStyle name="Normal 2 7 6 2 2" xfId="4106"/>
    <cellStyle name="Normal 2 7 6 3" xfId="2952"/>
    <cellStyle name="Normal 2 7 7" xfId="1221"/>
    <cellStyle name="Normal 2 7 7 2" xfId="3530"/>
    <cellStyle name="Normal 2 7 8" xfId="2376"/>
    <cellStyle name="Normal 2 8" xfId="79"/>
    <cellStyle name="Normal 2 8 2" xfId="127"/>
    <cellStyle name="Normal 2 8 2 2" xfId="271"/>
    <cellStyle name="Normal 2 8 2 2 2" xfId="559"/>
    <cellStyle name="Normal 2 8 2 2 2 2" xfId="1135"/>
    <cellStyle name="Normal 2 8 2 2 2 2 2" xfId="2289"/>
    <cellStyle name="Normal 2 8 2 2 2 2 2 2" xfId="4598"/>
    <cellStyle name="Normal 2 8 2 2 2 2 3" xfId="3444"/>
    <cellStyle name="Normal 2 8 2 2 2 3" xfId="1713"/>
    <cellStyle name="Normal 2 8 2 2 2 3 2" xfId="4022"/>
    <cellStyle name="Normal 2 8 2 2 2 4" xfId="2868"/>
    <cellStyle name="Normal 2 8 2 2 3" xfId="847"/>
    <cellStyle name="Normal 2 8 2 2 3 2" xfId="2001"/>
    <cellStyle name="Normal 2 8 2 2 3 2 2" xfId="4310"/>
    <cellStyle name="Normal 2 8 2 2 3 3" xfId="3156"/>
    <cellStyle name="Normal 2 8 2 2 4" xfId="1425"/>
    <cellStyle name="Normal 2 8 2 2 4 2" xfId="3734"/>
    <cellStyle name="Normal 2 8 2 2 5" xfId="2580"/>
    <cellStyle name="Normal 2 8 2 3" xfId="415"/>
    <cellStyle name="Normal 2 8 2 3 2" xfId="991"/>
    <cellStyle name="Normal 2 8 2 3 2 2" xfId="2145"/>
    <cellStyle name="Normal 2 8 2 3 2 2 2" xfId="4454"/>
    <cellStyle name="Normal 2 8 2 3 2 3" xfId="3300"/>
    <cellStyle name="Normal 2 8 2 3 3" xfId="1569"/>
    <cellStyle name="Normal 2 8 2 3 3 2" xfId="3878"/>
    <cellStyle name="Normal 2 8 2 3 4" xfId="2724"/>
    <cellStyle name="Normal 2 8 2 4" xfId="703"/>
    <cellStyle name="Normal 2 8 2 4 2" xfId="1857"/>
    <cellStyle name="Normal 2 8 2 4 2 2" xfId="4166"/>
    <cellStyle name="Normal 2 8 2 4 3" xfId="3012"/>
    <cellStyle name="Normal 2 8 2 5" xfId="1281"/>
    <cellStyle name="Normal 2 8 2 5 2" xfId="3590"/>
    <cellStyle name="Normal 2 8 2 6" xfId="2436"/>
    <cellStyle name="Normal 2 8 3" xfId="175"/>
    <cellStyle name="Normal 2 8 3 2" xfId="319"/>
    <cellStyle name="Normal 2 8 3 2 2" xfId="607"/>
    <cellStyle name="Normal 2 8 3 2 2 2" xfId="1183"/>
    <cellStyle name="Normal 2 8 3 2 2 2 2" xfId="2337"/>
    <cellStyle name="Normal 2 8 3 2 2 2 2 2" xfId="4646"/>
    <cellStyle name="Normal 2 8 3 2 2 2 3" xfId="3492"/>
    <cellStyle name="Normal 2 8 3 2 2 3" xfId="1761"/>
    <cellStyle name="Normal 2 8 3 2 2 3 2" xfId="4070"/>
    <cellStyle name="Normal 2 8 3 2 2 4" xfId="2916"/>
    <cellStyle name="Normal 2 8 3 2 3" xfId="895"/>
    <cellStyle name="Normal 2 8 3 2 3 2" xfId="2049"/>
    <cellStyle name="Normal 2 8 3 2 3 2 2" xfId="4358"/>
    <cellStyle name="Normal 2 8 3 2 3 3" xfId="3204"/>
    <cellStyle name="Normal 2 8 3 2 4" xfId="1473"/>
    <cellStyle name="Normal 2 8 3 2 4 2" xfId="3782"/>
    <cellStyle name="Normal 2 8 3 2 5" xfId="2628"/>
    <cellStyle name="Normal 2 8 3 3" xfId="463"/>
    <cellStyle name="Normal 2 8 3 3 2" xfId="1039"/>
    <cellStyle name="Normal 2 8 3 3 2 2" xfId="2193"/>
    <cellStyle name="Normal 2 8 3 3 2 2 2" xfId="4502"/>
    <cellStyle name="Normal 2 8 3 3 2 3" xfId="3348"/>
    <cellStyle name="Normal 2 8 3 3 3" xfId="1617"/>
    <cellStyle name="Normal 2 8 3 3 3 2" xfId="3926"/>
    <cellStyle name="Normal 2 8 3 3 4" xfId="2772"/>
    <cellStyle name="Normal 2 8 3 4" xfId="751"/>
    <cellStyle name="Normal 2 8 3 4 2" xfId="1905"/>
    <cellStyle name="Normal 2 8 3 4 2 2" xfId="4214"/>
    <cellStyle name="Normal 2 8 3 4 3" xfId="3060"/>
    <cellStyle name="Normal 2 8 3 5" xfId="1329"/>
    <cellStyle name="Normal 2 8 3 5 2" xfId="3638"/>
    <cellStyle name="Normal 2 8 3 6" xfId="2484"/>
    <cellStyle name="Normal 2 8 4" xfId="223"/>
    <cellStyle name="Normal 2 8 4 2" xfId="511"/>
    <cellStyle name="Normal 2 8 4 2 2" xfId="1087"/>
    <cellStyle name="Normal 2 8 4 2 2 2" xfId="2241"/>
    <cellStyle name="Normal 2 8 4 2 2 2 2" xfId="4550"/>
    <cellStyle name="Normal 2 8 4 2 2 3" xfId="3396"/>
    <cellStyle name="Normal 2 8 4 2 3" xfId="1665"/>
    <cellStyle name="Normal 2 8 4 2 3 2" xfId="3974"/>
    <cellStyle name="Normal 2 8 4 2 4" xfId="2820"/>
    <cellStyle name="Normal 2 8 4 3" xfId="799"/>
    <cellStyle name="Normal 2 8 4 3 2" xfId="1953"/>
    <cellStyle name="Normal 2 8 4 3 2 2" xfId="4262"/>
    <cellStyle name="Normal 2 8 4 3 3" xfId="3108"/>
    <cellStyle name="Normal 2 8 4 4" xfId="1377"/>
    <cellStyle name="Normal 2 8 4 4 2" xfId="3686"/>
    <cellStyle name="Normal 2 8 4 5" xfId="2532"/>
    <cellStyle name="Normal 2 8 5" xfId="367"/>
    <cellStyle name="Normal 2 8 5 2" xfId="943"/>
    <cellStyle name="Normal 2 8 5 2 2" xfId="2097"/>
    <cellStyle name="Normal 2 8 5 2 2 2" xfId="4406"/>
    <cellStyle name="Normal 2 8 5 2 3" xfId="3252"/>
    <cellStyle name="Normal 2 8 5 3" xfId="1521"/>
    <cellStyle name="Normal 2 8 5 3 2" xfId="3830"/>
    <cellStyle name="Normal 2 8 5 4" xfId="2676"/>
    <cellStyle name="Normal 2 8 6" xfId="655"/>
    <cellStyle name="Normal 2 8 6 2" xfId="1809"/>
    <cellStyle name="Normal 2 8 6 2 2" xfId="4118"/>
    <cellStyle name="Normal 2 8 6 3" xfId="2964"/>
    <cellStyle name="Normal 2 8 7" xfId="1233"/>
    <cellStyle name="Normal 2 8 7 2" xfId="3542"/>
    <cellStyle name="Normal 2 8 8" xfId="2388"/>
    <cellStyle name="Normal 2 9" xfId="91"/>
    <cellStyle name="Normal 2 9 2" xfId="139"/>
    <cellStyle name="Normal 2 9 2 2" xfId="283"/>
    <cellStyle name="Normal 2 9 2 2 2" xfId="571"/>
    <cellStyle name="Normal 2 9 2 2 2 2" xfId="1147"/>
    <cellStyle name="Normal 2 9 2 2 2 2 2" xfId="2301"/>
    <cellStyle name="Normal 2 9 2 2 2 2 2 2" xfId="4610"/>
    <cellStyle name="Normal 2 9 2 2 2 2 3" xfId="3456"/>
    <cellStyle name="Normal 2 9 2 2 2 3" xfId="1725"/>
    <cellStyle name="Normal 2 9 2 2 2 3 2" xfId="4034"/>
    <cellStyle name="Normal 2 9 2 2 2 4" xfId="2880"/>
    <cellStyle name="Normal 2 9 2 2 3" xfId="859"/>
    <cellStyle name="Normal 2 9 2 2 3 2" xfId="2013"/>
    <cellStyle name="Normal 2 9 2 2 3 2 2" xfId="4322"/>
    <cellStyle name="Normal 2 9 2 2 3 3" xfId="3168"/>
    <cellStyle name="Normal 2 9 2 2 4" xfId="1437"/>
    <cellStyle name="Normal 2 9 2 2 4 2" xfId="3746"/>
    <cellStyle name="Normal 2 9 2 2 5" xfId="2592"/>
    <cellStyle name="Normal 2 9 2 3" xfId="427"/>
    <cellStyle name="Normal 2 9 2 3 2" xfId="1003"/>
    <cellStyle name="Normal 2 9 2 3 2 2" xfId="2157"/>
    <cellStyle name="Normal 2 9 2 3 2 2 2" xfId="4466"/>
    <cellStyle name="Normal 2 9 2 3 2 3" xfId="3312"/>
    <cellStyle name="Normal 2 9 2 3 3" xfId="1581"/>
    <cellStyle name="Normal 2 9 2 3 3 2" xfId="3890"/>
    <cellStyle name="Normal 2 9 2 3 4" xfId="2736"/>
    <cellStyle name="Normal 2 9 2 4" xfId="715"/>
    <cellStyle name="Normal 2 9 2 4 2" xfId="1869"/>
    <cellStyle name="Normal 2 9 2 4 2 2" xfId="4178"/>
    <cellStyle name="Normal 2 9 2 4 3" xfId="3024"/>
    <cellStyle name="Normal 2 9 2 5" xfId="1293"/>
    <cellStyle name="Normal 2 9 2 5 2" xfId="3602"/>
    <cellStyle name="Normal 2 9 2 6" xfId="2448"/>
    <cellStyle name="Normal 2 9 3" xfId="187"/>
    <cellStyle name="Normal 2 9 3 2" xfId="331"/>
    <cellStyle name="Normal 2 9 3 2 2" xfId="619"/>
    <cellStyle name="Normal 2 9 3 2 2 2" xfId="1195"/>
    <cellStyle name="Normal 2 9 3 2 2 2 2" xfId="2349"/>
    <cellStyle name="Normal 2 9 3 2 2 2 2 2" xfId="4658"/>
    <cellStyle name="Normal 2 9 3 2 2 2 3" xfId="3504"/>
    <cellStyle name="Normal 2 9 3 2 2 3" xfId="1773"/>
    <cellStyle name="Normal 2 9 3 2 2 3 2" xfId="4082"/>
    <cellStyle name="Normal 2 9 3 2 2 4" xfId="2928"/>
    <cellStyle name="Normal 2 9 3 2 3" xfId="907"/>
    <cellStyle name="Normal 2 9 3 2 3 2" xfId="2061"/>
    <cellStyle name="Normal 2 9 3 2 3 2 2" xfId="4370"/>
    <cellStyle name="Normal 2 9 3 2 3 3" xfId="3216"/>
    <cellStyle name="Normal 2 9 3 2 4" xfId="1485"/>
    <cellStyle name="Normal 2 9 3 2 4 2" xfId="3794"/>
    <cellStyle name="Normal 2 9 3 2 5" xfId="2640"/>
    <cellStyle name="Normal 2 9 3 3" xfId="475"/>
    <cellStyle name="Normal 2 9 3 3 2" xfId="1051"/>
    <cellStyle name="Normal 2 9 3 3 2 2" xfId="2205"/>
    <cellStyle name="Normal 2 9 3 3 2 2 2" xfId="4514"/>
    <cellStyle name="Normal 2 9 3 3 2 3" xfId="3360"/>
    <cellStyle name="Normal 2 9 3 3 3" xfId="1629"/>
    <cellStyle name="Normal 2 9 3 3 3 2" xfId="3938"/>
    <cellStyle name="Normal 2 9 3 3 4" xfId="2784"/>
    <cellStyle name="Normal 2 9 3 4" xfId="763"/>
    <cellStyle name="Normal 2 9 3 4 2" xfId="1917"/>
    <cellStyle name="Normal 2 9 3 4 2 2" xfId="4226"/>
    <cellStyle name="Normal 2 9 3 4 3" xfId="3072"/>
    <cellStyle name="Normal 2 9 3 5" xfId="1341"/>
    <cellStyle name="Normal 2 9 3 5 2" xfId="3650"/>
    <cellStyle name="Normal 2 9 3 6" xfId="2496"/>
    <cellStyle name="Normal 2 9 4" xfId="235"/>
    <cellStyle name="Normal 2 9 4 2" xfId="523"/>
    <cellStyle name="Normal 2 9 4 2 2" xfId="1099"/>
    <cellStyle name="Normal 2 9 4 2 2 2" xfId="2253"/>
    <cellStyle name="Normal 2 9 4 2 2 2 2" xfId="4562"/>
    <cellStyle name="Normal 2 9 4 2 2 3" xfId="3408"/>
    <cellStyle name="Normal 2 9 4 2 3" xfId="1677"/>
    <cellStyle name="Normal 2 9 4 2 3 2" xfId="3986"/>
    <cellStyle name="Normal 2 9 4 2 4" xfId="2832"/>
    <cellStyle name="Normal 2 9 4 3" xfId="811"/>
    <cellStyle name="Normal 2 9 4 3 2" xfId="1965"/>
    <cellStyle name="Normal 2 9 4 3 2 2" xfId="4274"/>
    <cellStyle name="Normal 2 9 4 3 3" xfId="3120"/>
    <cellStyle name="Normal 2 9 4 4" xfId="1389"/>
    <cellStyle name="Normal 2 9 4 4 2" xfId="3698"/>
    <cellStyle name="Normal 2 9 4 5" xfId="2544"/>
    <cellStyle name="Normal 2 9 5" xfId="379"/>
    <cellStyle name="Normal 2 9 5 2" xfId="955"/>
    <cellStyle name="Normal 2 9 5 2 2" xfId="2109"/>
    <cellStyle name="Normal 2 9 5 2 2 2" xfId="4418"/>
    <cellStyle name="Normal 2 9 5 2 3" xfId="3264"/>
    <cellStyle name="Normal 2 9 5 3" xfId="1533"/>
    <cellStyle name="Normal 2 9 5 3 2" xfId="3842"/>
    <cellStyle name="Normal 2 9 5 4" xfId="2688"/>
    <cellStyle name="Normal 2 9 6" xfId="667"/>
    <cellStyle name="Normal 2 9 6 2" xfId="1821"/>
    <cellStyle name="Normal 2 9 6 2 2" xfId="4130"/>
    <cellStyle name="Normal 2 9 6 3" xfId="2976"/>
    <cellStyle name="Normal 2 9 7" xfId="1245"/>
    <cellStyle name="Normal 2 9 7 2" xfId="3554"/>
    <cellStyle name="Normal 2 9 8" xfId="2400"/>
    <cellStyle name="Normal 3" xfId="33"/>
    <cellStyle name="Normal 3 2" xfId="17"/>
    <cellStyle name="Normal 3 2 2" xfId="56"/>
    <cellStyle name="Normal 3 3" xfId="18"/>
    <cellStyle name="Normal 3 3 2" xfId="59"/>
    <cellStyle name="Normal 4" xfId="19"/>
    <cellStyle name="Normal 4 2" xfId="20"/>
    <cellStyle name="Normal 5" xfId="21"/>
    <cellStyle name="Normal 5 2" xfId="43"/>
    <cellStyle name="Normal 5 2 2" xfId="4670"/>
    <cellStyle name="Normal 5 2 3" xfId="2361"/>
    <cellStyle name="Normal 5 3" xfId="3516"/>
    <cellStyle name="Normal 5 4" xfId="1207"/>
    <cellStyle name="Normal 6" xfId="29"/>
    <cellStyle name="Normal 6 2" xfId="46"/>
    <cellStyle name="Normal 6 3" xfId="50"/>
    <cellStyle name="Normal 6 4" xfId="2363"/>
    <cellStyle name="Normal 7" xfId="55"/>
    <cellStyle name="Normal_Persil 240798" xfId="53"/>
    <cellStyle name="Percent" xfId="1" builtinId="5"/>
    <cellStyle name="Percent 2" xfId="35"/>
    <cellStyle name="Percent 2 10" xfId="200"/>
    <cellStyle name="Percent 2 10 2" xfId="488"/>
    <cellStyle name="Percent 2 10 2 2" xfId="1064"/>
    <cellStyle name="Percent 2 10 2 2 2" xfId="2218"/>
    <cellStyle name="Percent 2 10 2 2 2 2" xfId="4527"/>
    <cellStyle name="Percent 2 10 2 2 3" xfId="3373"/>
    <cellStyle name="Percent 2 10 2 3" xfId="1642"/>
    <cellStyle name="Percent 2 10 2 3 2" xfId="3951"/>
    <cellStyle name="Percent 2 10 2 4" xfId="2797"/>
    <cellStyle name="Percent 2 10 3" xfId="776"/>
    <cellStyle name="Percent 2 10 3 2" xfId="1930"/>
    <cellStyle name="Percent 2 10 3 2 2" xfId="4239"/>
    <cellStyle name="Percent 2 10 3 3" xfId="3085"/>
    <cellStyle name="Percent 2 10 4" xfId="1354"/>
    <cellStyle name="Percent 2 10 4 2" xfId="3663"/>
    <cellStyle name="Percent 2 10 5" xfId="2509"/>
    <cellStyle name="Percent 2 11" xfId="344"/>
    <cellStyle name="Percent 2 11 2" xfId="920"/>
    <cellStyle name="Percent 2 11 2 2" xfId="2074"/>
    <cellStyle name="Percent 2 11 2 2 2" xfId="4383"/>
    <cellStyle name="Percent 2 11 2 3" xfId="3229"/>
    <cellStyle name="Percent 2 11 3" xfId="1498"/>
    <cellStyle name="Percent 2 11 3 2" xfId="3807"/>
    <cellStyle name="Percent 2 11 4" xfId="2653"/>
    <cellStyle name="Percent 2 12" xfId="632"/>
    <cellStyle name="Percent 2 12 2" xfId="1786"/>
    <cellStyle name="Percent 2 12 2 2" xfId="4095"/>
    <cellStyle name="Percent 2 12 3" xfId="2941"/>
    <cellStyle name="Percent 2 13" xfId="1210"/>
    <cellStyle name="Percent 2 13 2" xfId="3519"/>
    <cellStyle name="Percent 2 14" xfId="2365"/>
    <cellStyle name="Percent 2 2" xfId="22"/>
    <cellStyle name="Percent 2 2 10" xfId="346"/>
    <cellStyle name="Percent 2 2 10 2" xfId="922"/>
    <cellStyle name="Percent 2 2 10 2 2" xfId="2076"/>
    <cellStyle name="Percent 2 2 10 2 2 2" xfId="4385"/>
    <cellStyle name="Percent 2 2 10 2 3" xfId="3231"/>
    <cellStyle name="Percent 2 2 10 3" xfId="1500"/>
    <cellStyle name="Percent 2 2 10 3 2" xfId="3809"/>
    <cellStyle name="Percent 2 2 10 4" xfId="2655"/>
    <cellStyle name="Percent 2 2 11" xfId="634"/>
    <cellStyle name="Percent 2 2 11 2" xfId="1788"/>
    <cellStyle name="Percent 2 2 11 2 2" xfId="4097"/>
    <cellStyle name="Percent 2 2 11 3" xfId="2943"/>
    <cellStyle name="Percent 2 2 12" xfId="1212"/>
    <cellStyle name="Percent 2 2 12 2" xfId="3521"/>
    <cellStyle name="Percent 2 2 13" xfId="2367"/>
    <cellStyle name="Percent 2 2 14" xfId="57"/>
    <cellStyle name="Percent 2 2 2" xfId="62"/>
    <cellStyle name="Percent 2 2 2 10" xfId="1215"/>
    <cellStyle name="Percent 2 2 2 10 2" xfId="3524"/>
    <cellStyle name="Percent 2 2 2 11" xfId="2370"/>
    <cellStyle name="Percent 2 2 2 2" xfId="73"/>
    <cellStyle name="Percent 2 2 2 2 2" xfId="121"/>
    <cellStyle name="Percent 2 2 2 2 2 2" xfId="265"/>
    <cellStyle name="Percent 2 2 2 2 2 2 2" xfId="553"/>
    <cellStyle name="Percent 2 2 2 2 2 2 2 2" xfId="1129"/>
    <cellStyle name="Percent 2 2 2 2 2 2 2 2 2" xfId="2283"/>
    <cellStyle name="Percent 2 2 2 2 2 2 2 2 2 2" xfId="4592"/>
    <cellStyle name="Percent 2 2 2 2 2 2 2 2 3" xfId="3438"/>
    <cellStyle name="Percent 2 2 2 2 2 2 2 3" xfId="1707"/>
    <cellStyle name="Percent 2 2 2 2 2 2 2 3 2" xfId="4016"/>
    <cellStyle name="Percent 2 2 2 2 2 2 2 4" xfId="2862"/>
    <cellStyle name="Percent 2 2 2 2 2 2 3" xfId="841"/>
    <cellStyle name="Percent 2 2 2 2 2 2 3 2" xfId="1995"/>
    <cellStyle name="Percent 2 2 2 2 2 2 3 2 2" xfId="4304"/>
    <cellStyle name="Percent 2 2 2 2 2 2 3 3" xfId="3150"/>
    <cellStyle name="Percent 2 2 2 2 2 2 4" xfId="1419"/>
    <cellStyle name="Percent 2 2 2 2 2 2 4 2" xfId="3728"/>
    <cellStyle name="Percent 2 2 2 2 2 2 5" xfId="2574"/>
    <cellStyle name="Percent 2 2 2 2 2 3" xfId="409"/>
    <cellStyle name="Percent 2 2 2 2 2 3 2" xfId="985"/>
    <cellStyle name="Percent 2 2 2 2 2 3 2 2" xfId="2139"/>
    <cellStyle name="Percent 2 2 2 2 2 3 2 2 2" xfId="4448"/>
    <cellStyle name="Percent 2 2 2 2 2 3 2 3" xfId="3294"/>
    <cellStyle name="Percent 2 2 2 2 2 3 3" xfId="1563"/>
    <cellStyle name="Percent 2 2 2 2 2 3 3 2" xfId="3872"/>
    <cellStyle name="Percent 2 2 2 2 2 3 4" xfId="2718"/>
    <cellStyle name="Percent 2 2 2 2 2 4" xfId="697"/>
    <cellStyle name="Percent 2 2 2 2 2 4 2" xfId="1851"/>
    <cellStyle name="Percent 2 2 2 2 2 4 2 2" xfId="4160"/>
    <cellStyle name="Percent 2 2 2 2 2 4 3" xfId="3006"/>
    <cellStyle name="Percent 2 2 2 2 2 5" xfId="1275"/>
    <cellStyle name="Percent 2 2 2 2 2 5 2" xfId="3584"/>
    <cellStyle name="Percent 2 2 2 2 2 6" xfId="2430"/>
    <cellStyle name="Percent 2 2 2 2 3" xfId="169"/>
    <cellStyle name="Percent 2 2 2 2 3 2" xfId="313"/>
    <cellStyle name="Percent 2 2 2 2 3 2 2" xfId="601"/>
    <cellStyle name="Percent 2 2 2 2 3 2 2 2" xfId="1177"/>
    <cellStyle name="Percent 2 2 2 2 3 2 2 2 2" xfId="2331"/>
    <cellStyle name="Percent 2 2 2 2 3 2 2 2 2 2" xfId="4640"/>
    <cellStyle name="Percent 2 2 2 2 3 2 2 2 3" xfId="3486"/>
    <cellStyle name="Percent 2 2 2 2 3 2 2 3" xfId="1755"/>
    <cellStyle name="Percent 2 2 2 2 3 2 2 3 2" xfId="4064"/>
    <cellStyle name="Percent 2 2 2 2 3 2 2 4" xfId="2910"/>
    <cellStyle name="Percent 2 2 2 2 3 2 3" xfId="889"/>
    <cellStyle name="Percent 2 2 2 2 3 2 3 2" xfId="2043"/>
    <cellStyle name="Percent 2 2 2 2 3 2 3 2 2" xfId="4352"/>
    <cellStyle name="Percent 2 2 2 2 3 2 3 3" xfId="3198"/>
    <cellStyle name="Percent 2 2 2 2 3 2 4" xfId="1467"/>
    <cellStyle name="Percent 2 2 2 2 3 2 4 2" xfId="3776"/>
    <cellStyle name="Percent 2 2 2 2 3 2 5" xfId="2622"/>
    <cellStyle name="Percent 2 2 2 2 3 3" xfId="457"/>
    <cellStyle name="Percent 2 2 2 2 3 3 2" xfId="1033"/>
    <cellStyle name="Percent 2 2 2 2 3 3 2 2" xfId="2187"/>
    <cellStyle name="Percent 2 2 2 2 3 3 2 2 2" xfId="4496"/>
    <cellStyle name="Percent 2 2 2 2 3 3 2 3" xfId="3342"/>
    <cellStyle name="Percent 2 2 2 2 3 3 3" xfId="1611"/>
    <cellStyle name="Percent 2 2 2 2 3 3 3 2" xfId="3920"/>
    <cellStyle name="Percent 2 2 2 2 3 3 4" xfId="2766"/>
    <cellStyle name="Percent 2 2 2 2 3 4" xfId="745"/>
    <cellStyle name="Percent 2 2 2 2 3 4 2" xfId="1899"/>
    <cellStyle name="Percent 2 2 2 2 3 4 2 2" xfId="4208"/>
    <cellStyle name="Percent 2 2 2 2 3 4 3" xfId="3054"/>
    <cellStyle name="Percent 2 2 2 2 3 5" xfId="1323"/>
    <cellStyle name="Percent 2 2 2 2 3 5 2" xfId="3632"/>
    <cellStyle name="Percent 2 2 2 2 3 6" xfId="2478"/>
    <cellStyle name="Percent 2 2 2 2 4" xfId="217"/>
    <cellStyle name="Percent 2 2 2 2 4 2" xfId="505"/>
    <cellStyle name="Percent 2 2 2 2 4 2 2" xfId="1081"/>
    <cellStyle name="Percent 2 2 2 2 4 2 2 2" xfId="2235"/>
    <cellStyle name="Percent 2 2 2 2 4 2 2 2 2" xfId="4544"/>
    <cellStyle name="Percent 2 2 2 2 4 2 2 3" xfId="3390"/>
    <cellStyle name="Percent 2 2 2 2 4 2 3" xfId="1659"/>
    <cellStyle name="Percent 2 2 2 2 4 2 3 2" xfId="3968"/>
    <cellStyle name="Percent 2 2 2 2 4 2 4" xfId="2814"/>
    <cellStyle name="Percent 2 2 2 2 4 3" xfId="793"/>
    <cellStyle name="Percent 2 2 2 2 4 3 2" xfId="1947"/>
    <cellStyle name="Percent 2 2 2 2 4 3 2 2" xfId="4256"/>
    <cellStyle name="Percent 2 2 2 2 4 3 3" xfId="3102"/>
    <cellStyle name="Percent 2 2 2 2 4 4" xfId="1371"/>
    <cellStyle name="Percent 2 2 2 2 4 4 2" xfId="3680"/>
    <cellStyle name="Percent 2 2 2 2 4 5" xfId="2526"/>
    <cellStyle name="Percent 2 2 2 2 5" xfId="361"/>
    <cellStyle name="Percent 2 2 2 2 5 2" xfId="937"/>
    <cellStyle name="Percent 2 2 2 2 5 2 2" xfId="2091"/>
    <cellStyle name="Percent 2 2 2 2 5 2 2 2" xfId="4400"/>
    <cellStyle name="Percent 2 2 2 2 5 2 3" xfId="3246"/>
    <cellStyle name="Percent 2 2 2 2 5 3" xfId="1515"/>
    <cellStyle name="Percent 2 2 2 2 5 3 2" xfId="3824"/>
    <cellStyle name="Percent 2 2 2 2 5 4" xfId="2670"/>
    <cellStyle name="Percent 2 2 2 2 6" xfId="649"/>
    <cellStyle name="Percent 2 2 2 2 6 2" xfId="1803"/>
    <cellStyle name="Percent 2 2 2 2 6 2 2" xfId="4112"/>
    <cellStyle name="Percent 2 2 2 2 6 3" xfId="2958"/>
    <cellStyle name="Percent 2 2 2 2 7" xfId="1227"/>
    <cellStyle name="Percent 2 2 2 2 7 2" xfId="3536"/>
    <cellStyle name="Percent 2 2 2 2 8" xfId="2382"/>
    <cellStyle name="Percent 2 2 2 3" xfId="85"/>
    <cellStyle name="Percent 2 2 2 3 2" xfId="133"/>
    <cellStyle name="Percent 2 2 2 3 2 2" xfId="277"/>
    <cellStyle name="Percent 2 2 2 3 2 2 2" xfId="565"/>
    <cellStyle name="Percent 2 2 2 3 2 2 2 2" xfId="1141"/>
    <cellStyle name="Percent 2 2 2 3 2 2 2 2 2" xfId="2295"/>
    <cellStyle name="Percent 2 2 2 3 2 2 2 2 2 2" xfId="4604"/>
    <cellStyle name="Percent 2 2 2 3 2 2 2 2 3" xfId="3450"/>
    <cellStyle name="Percent 2 2 2 3 2 2 2 3" xfId="1719"/>
    <cellStyle name="Percent 2 2 2 3 2 2 2 3 2" xfId="4028"/>
    <cellStyle name="Percent 2 2 2 3 2 2 2 4" xfId="2874"/>
    <cellStyle name="Percent 2 2 2 3 2 2 3" xfId="853"/>
    <cellStyle name="Percent 2 2 2 3 2 2 3 2" xfId="2007"/>
    <cellStyle name="Percent 2 2 2 3 2 2 3 2 2" xfId="4316"/>
    <cellStyle name="Percent 2 2 2 3 2 2 3 3" xfId="3162"/>
    <cellStyle name="Percent 2 2 2 3 2 2 4" xfId="1431"/>
    <cellStyle name="Percent 2 2 2 3 2 2 4 2" xfId="3740"/>
    <cellStyle name="Percent 2 2 2 3 2 2 5" xfId="2586"/>
    <cellStyle name="Percent 2 2 2 3 2 3" xfId="421"/>
    <cellStyle name="Percent 2 2 2 3 2 3 2" xfId="997"/>
    <cellStyle name="Percent 2 2 2 3 2 3 2 2" xfId="2151"/>
    <cellStyle name="Percent 2 2 2 3 2 3 2 2 2" xfId="4460"/>
    <cellStyle name="Percent 2 2 2 3 2 3 2 3" xfId="3306"/>
    <cellStyle name="Percent 2 2 2 3 2 3 3" xfId="1575"/>
    <cellStyle name="Percent 2 2 2 3 2 3 3 2" xfId="3884"/>
    <cellStyle name="Percent 2 2 2 3 2 3 4" xfId="2730"/>
    <cellStyle name="Percent 2 2 2 3 2 4" xfId="709"/>
    <cellStyle name="Percent 2 2 2 3 2 4 2" xfId="1863"/>
    <cellStyle name="Percent 2 2 2 3 2 4 2 2" xfId="4172"/>
    <cellStyle name="Percent 2 2 2 3 2 4 3" xfId="3018"/>
    <cellStyle name="Percent 2 2 2 3 2 5" xfId="1287"/>
    <cellStyle name="Percent 2 2 2 3 2 5 2" xfId="3596"/>
    <cellStyle name="Percent 2 2 2 3 2 6" xfId="2442"/>
    <cellStyle name="Percent 2 2 2 3 3" xfId="181"/>
    <cellStyle name="Percent 2 2 2 3 3 2" xfId="325"/>
    <cellStyle name="Percent 2 2 2 3 3 2 2" xfId="613"/>
    <cellStyle name="Percent 2 2 2 3 3 2 2 2" xfId="1189"/>
    <cellStyle name="Percent 2 2 2 3 3 2 2 2 2" xfId="2343"/>
    <cellStyle name="Percent 2 2 2 3 3 2 2 2 2 2" xfId="4652"/>
    <cellStyle name="Percent 2 2 2 3 3 2 2 2 3" xfId="3498"/>
    <cellStyle name="Percent 2 2 2 3 3 2 2 3" xfId="1767"/>
    <cellStyle name="Percent 2 2 2 3 3 2 2 3 2" xfId="4076"/>
    <cellStyle name="Percent 2 2 2 3 3 2 2 4" xfId="2922"/>
    <cellStyle name="Percent 2 2 2 3 3 2 3" xfId="901"/>
    <cellStyle name="Percent 2 2 2 3 3 2 3 2" xfId="2055"/>
    <cellStyle name="Percent 2 2 2 3 3 2 3 2 2" xfId="4364"/>
    <cellStyle name="Percent 2 2 2 3 3 2 3 3" xfId="3210"/>
    <cellStyle name="Percent 2 2 2 3 3 2 4" xfId="1479"/>
    <cellStyle name="Percent 2 2 2 3 3 2 4 2" xfId="3788"/>
    <cellStyle name="Percent 2 2 2 3 3 2 5" xfId="2634"/>
    <cellStyle name="Percent 2 2 2 3 3 3" xfId="469"/>
    <cellStyle name="Percent 2 2 2 3 3 3 2" xfId="1045"/>
    <cellStyle name="Percent 2 2 2 3 3 3 2 2" xfId="2199"/>
    <cellStyle name="Percent 2 2 2 3 3 3 2 2 2" xfId="4508"/>
    <cellStyle name="Percent 2 2 2 3 3 3 2 3" xfId="3354"/>
    <cellStyle name="Percent 2 2 2 3 3 3 3" xfId="1623"/>
    <cellStyle name="Percent 2 2 2 3 3 3 3 2" xfId="3932"/>
    <cellStyle name="Percent 2 2 2 3 3 3 4" xfId="2778"/>
    <cellStyle name="Percent 2 2 2 3 3 4" xfId="757"/>
    <cellStyle name="Percent 2 2 2 3 3 4 2" xfId="1911"/>
    <cellStyle name="Percent 2 2 2 3 3 4 2 2" xfId="4220"/>
    <cellStyle name="Percent 2 2 2 3 3 4 3" xfId="3066"/>
    <cellStyle name="Percent 2 2 2 3 3 5" xfId="1335"/>
    <cellStyle name="Percent 2 2 2 3 3 5 2" xfId="3644"/>
    <cellStyle name="Percent 2 2 2 3 3 6" xfId="2490"/>
    <cellStyle name="Percent 2 2 2 3 4" xfId="229"/>
    <cellStyle name="Percent 2 2 2 3 4 2" xfId="517"/>
    <cellStyle name="Percent 2 2 2 3 4 2 2" xfId="1093"/>
    <cellStyle name="Percent 2 2 2 3 4 2 2 2" xfId="2247"/>
    <cellStyle name="Percent 2 2 2 3 4 2 2 2 2" xfId="4556"/>
    <cellStyle name="Percent 2 2 2 3 4 2 2 3" xfId="3402"/>
    <cellStyle name="Percent 2 2 2 3 4 2 3" xfId="1671"/>
    <cellStyle name="Percent 2 2 2 3 4 2 3 2" xfId="3980"/>
    <cellStyle name="Percent 2 2 2 3 4 2 4" xfId="2826"/>
    <cellStyle name="Percent 2 2 2 3 4 3" xfId="805"/>
    <cellStyle name="Percent 2 2 2 3 4 3 2" xfId="1959"/>
    <cellStyle name="Percent 2 2 2 3 4 3 2 2" xfId="4268"/>
    <cellStyle name="Percent 2 2 2 3 4 3 3" xfId="3114"/>
    <cellStyle name="Percent 2 2 2 3 4 4" xfId="1383"/>
    <cellStyle name="Percent 2 2 2 3 4 4 2" xfId="3692"/>
    <cellStyle name="Percent 2 2 2 3 4 5" xfId="2538"/>
    <cellStyle name="Percent 2 2 2 3 5" xfId="373"/>
    <cellStyle name="Percent 2 2 2 3 5 2" xfId="949"/>
    <cellStyle name="Percent 2 2 2 3 5 2 2" xfId="2103"/>
    <cellStyle name="Percent 2 2 2 3 5 2 2 2" xfId="4412"/>
    <cellStyle name="Percent 2 2 2 3 5 2 3" xfId="3258"/>
    <cellStyle name="Percent 2 2 2 3 5 3" xfId="1527"/>
    <cellStyle name="Percent 2 2 2 3 5 3 2" xfId="3836"/>
    <cellStyle name="Percent 2 2 2 3 5 4" xfId="2682"/>
    <cellStyle name="Percent 2 2 2 3 6" xfId="661"/>
    <cellStyle name="Percent 2 2 2 3 6 2" xfId="1815"/>
    <cellStyle name="Percent 2 2 2 3 6 2 2" xfId="4124"/>
    <cellStyle name="Percent 2 2 2 3 6 3" xfId="2970"/>
    <cellStyle name="Percent 2 2 2 3 7" xfId="1239"/>
    <cellStyle name="Percent 2 2 2 3 7 2" xfId="3548"/>
    <cellStyle name="Percent 2 2 2 3 8" xfId="2394"/>
    <cellStyle name="Percent 2 2 2 4" xfId="97"/>
    <cellStyle name="Percent 2 2 2 4 2" xfId="145"/>
    <cellStyle name="Percent 2 2 2 4 2 2" xfId="289"/>
    <cellStyle name="Percent 2 2 2 4 2 2 2" xfId="577"/>
    <cellStyle name="Percent 2 2 2 4 2 2 2 2" xfId="1153"/>
    <cellStyle name="Percent 2 2 2 4 2 2 2 2 2" xfId="2307"/>
    <cellStyle name="Percent 2 2 2 4 2 2 2 2 2 2" xfId="4616"/>
    <cellStyle name="Percent 2 2 2 4 2 2 2 2 3" xfId="3462"/>
    <cellStyle name="Percent 2 2 2 4 2 2 2 3" xfId="1731"/>
    <cellStyle name="Percent 2 2 2 4 2 2 2 3 2" xfId="4040"/>
    <cellStyle name="Percent 2 2 2 4 2 2 2 4" xfId="2886"/>
    <cellStyle name="Percent 2 2 2 4 2 2 3" xfId="865"/>
    <cellStyle name="Percent 2 2 2 4 2 2 3 2" xfId="2019"/>
    <cellStyle name="Percent 2 2 2 4 2 2 3 2 2" xfId="4328"/>
    <cellStyle name="Percent 2 2 2 4 2 2 3 3" xfId="3174"/>
    <cellStyle name="Percent 2 2 2 4 2 2 4" xfId="1443"/>
    <cellStyle name="Percent 2 2 2 4 2 2 4 2" xfId="3752"/>
    <cellStyle name="Percent 2 2 2 4 2 2 5" xfId="2598"/>
    <cellStyle name="Percent 2 2 2 4 2 3" xfId="433"/>
    <cellStyle name="Percent 2 2 2 4 2 3 2" xfId="1009"/>
    <cellStyle name="Percent 2 2 2 4 2 3 2 2" xfId="2163"/>
    <cellStyle name="Percent 2 2 2 4 2 3 2 2 2" xfId="4472"/>
    <cellStyle name="Percent 2 2 2 4 2 3 2 3" xfId="3318"/>
    <cellStyle name="Percent 2 2 2 4 2 3 3" xfId="1587"/>
    <cellStyle name="Percent 2 2 2 4 2 3 3 2" xfId="3896"/>
    <cellStyle name="Percent 2 2 2 4 2 3 4" xfId="2742"/>
    <cellStyle name="Percent 2 2 2 4 2 4" xfId="721"/>
    <cellStyle name="Percent 2 2 2 4 2 4 2" xfId="1875"/>
    <cellStyle name="Percent 2 2 2 4 2 4 2 2" xfId="4184"/>
    <cellStyle name="Percent 2 2 2 4 2 4 3" xfId="3030"/>
    <cellStyle name="Percent 2 2 2 4 2 5" xfId="1299"/>
    <cellStyle name="Percent 2 2 2 4 2 5 2" xfId="3608"/>
    <cellStyle name="Percent 2 2 2 4 2 6" xfId="2454"/>
    <cellStyle name="Percent 2 2 2 4 3" xfId="193"/>
    <cellStyle name="Percent 2 2 2 4 3 2" xfId="337"/>
    <cellStyle name="Percent 2 2 2 4 3 2 2" xfId="625"/>
    <cellStyle name="Percent 2 2 2 4 3 2 2 2" xfId="1201"/>
    <cellStyle name="Percent 2 2 2 4 3 2 2 2 2" xfId="2355"/>
    <cellStyle name="Percent 2 2 2 4 3 2 2 2 2 2" xfId="4664"/>
    <cellStyle name="Percent 2 2 2 4 3 2 2 2 3" xfId="3510"/>
    <cellStyle name="Percent 2 2 2 4 3 2 2 3" xfId="1779"/>
    <cellStyle name="Percent 2 2 2 4 3 2 2 3 2" xfId="4088"/>
    <cellStyle name="Percent 2 2 2 4 3 2 2 4" xfId="2934"/>
    <cellStyle name="Percent 2 2 2 4 3 2 3" xfId="913"/>
    <cellStyle name="Percent 2 2 2 4 3 2 3 2" xfId="2067"/>
    <cellStyle name="Percent 2 2 2 4 3 2 3 2 2" xfId="4376"/>
    <cellStyle name="Percent 2 2 2 4 3 2 3 3" xfId="3222"/>
    <cellStyle name="Percent 2 2 2 4 3 2 4" xfId="1491"/>
    <cellStyle name="Percent 2 2 2 4 3 2 4 2" xfId="3800"/>
    <cellStyle name="Percent 2 2 2 4 3 2 5" xfId="2646"/>
    <cellStyle name="Percent 2 2 2 4 3 3" xfId="481"/>
    <cellStyle name="Percent 2 2 2 4 3 3 2" xfId="1057"/>
    <cellStyle name="Percent 2 2 2 4 3 3 2 2" xfId="2211"/>
    <cellStyle name="Percent 2 2 2 4 3 3 2 2 2" xfId="4520"/>
    <cellStyle name="Percent 2 2 2 4 3 3 2 3" xfId="3366"/>
    <cellStyle name="Percent 2 2 2 4 3 3 3" xfId="1635"/>
    <cellStyle name="Percent 2 2 2 4 3 3 3 2" xfId="3944"/>
    <cellStyle name="Percent 2 2 2 4 3 3 4" xfId="2790"/>
    <cellStyle name="Percent 2 2 2 4 3 4" xfId="769"/>
    <cellStyle name="Percent 2 2 2 4 3 4 2" xfId="1923"/>
    <cellStyle name="Percent 2 2 2 4 3 4 2 2" xfId="4232"/>
    <cellStyle name="Percent 2 2 2 4 3 4 3" xfId="3078"/>
    <cellStyle name="Percent 2 2 2 4 3 5" xfId="1347"/>
    <cellStyle name="Percent 2 2 2 4 3 5 2" xfId="3656"/>
    <cellStyle name="Percent 2 2 2 4 3 6" xfId="2502"/>
    <cellStyle name="Percent 2 2 2 4 4" xfId="241"/>
    <cellStyle name="Percent 2 2 2 4 4 2" xfId="529"/>
    <cellStyle name="Percent 2 2 2 4 4 2 2" xfId="1105"/>
    <cellStyle name="Percent 2 2 2 4 4 2 2 2" xfId="2259"/>
    <cellStyle name="Percent 2 2 2 4 4 2 2 2 2" xfId="4568"/>
    <cellStyle name="Percent 2 2 2 4 4 2 2 3" xfId="3414"/>
    <cellStyle name="Percent 2 2 2 4 4 2 3" xfId="1683"/>
    <cellStyle name="Percent 2 2 2 4 4 2 3 2" xfId="3992"/>
    <cellStyle name="Percent 2 2 2 4 4 2 4" xfId="2838"/>
    <cellStyle name="Percent 2 2 2 4 4 3" xfId="817"/>
    <cellStyle name="Percent 2 2 2 4 4 3 2" xfId="1971"/>
    <cellStyle name="Percent 2 2 2 4 4 3 2 2" xfId="4280"/>
    <cellStyle name="Percent 2 2 2 4 4 3 3" xfId="3126"/>
    <cellStyle name="Percent 2 2 2 4 4 4" xfId="1395"/>
    <cellStyle name="Percent 2 2 2 4 4 4 2" xfId="3704"/>
    <cellStyle name="Percent 2 2 2 4 4 5" xfId="2550"/>
    <cellStyle name="Percent 2 2 2 4 5" xfId="385"/>
    <cellStyle name="Percent 2 2 2 4 5 2" xfId="961"/>
    <cellStyle name="Percent 2 2 2 4 5 2 2" xfId="2115"/>
    <cellStyle name="Percent 2 2 2 4 5 2 2 2" xfId="4424"/>
    <cellStyle name="Percent 2 2 2 4 5 2 3" xfId="3270"/>
    <cellStyle name="Percent 2 2 2 4 5 3" xfId="1539"/>
    <cellStyle name="Percent 2 2 2 4 5 3 2" xfId="3848"/>
    <cellStyle name="Percent 2 2 2 4 5 4" xfId="2694"/>
    <cellStyle name="Percent 2 2 2 4 6" xfId="673"/>
    <cellStyle name="Percent 2 2 2 4 6 2" xfId="1827"/>
    <cellStyle name="Percent 2 2 2 4 6 2 2" xfId="4136"/>
    <cellStyle name="Percent 2 2 2 4 6 3" xfId="2982"/>
    <cellStyle name="Percent 2 2 2 4 7" xfId="1251"/>
    <cellStyle name="Percent 2 2 2 4 7 2" xfId="3560"/>
    <cellStyle name="Percent 2 2 2 4 8" xfId="2406"/>
    <cellStyle name="Percent 2 2 2 5" xfId="109"/>
    <cellStyle name="Percent 2 2 2 5 2" xfId="253"/>
    <cellStyle name="Percent 2 2 2 5 2 2" xfId="541"/>
    <cellStyle name="Percent 2 2 2 5 2 2 2" xfId="1117"/>
    <cellStyle name="Percent 2 2 2 5 2 2 2 2" xfId="2271"/>
    <cellStyle name="Percent 2 2 2 5 2 2 2 2 2" xfId="4580"/>
    <cellStyle name="Percent 2 2 2 5 2 2 2 3" xfId="3426"/>
    <cellStyle name="Percent 2 2 2 5 2 2 3" xfId="1695"/>
    <cellStyle name="Percent 2 2 2 5 2 2 3 2" xfId="4004"/>
    <cellStyle name="Percent 2 2 2 5 2 2 4" xfId="2850"/>
    <cellStyle name="Percent 2 2 2 5 2 3" xfId="829"/>
    <cellStyle name="Percent 2 2 2 5 2 3 2" xfId="1983"/>
    <cellStyle name="Percent 2 2 2 5 2 3 2 2" xfId="4292"/>
    <cellStyle name="Percent 2 2 2 5 2 3 3" xfId="3138"/>
    <cellStyle name="Percent 2 2 2 5 2 4" xfId="1407"/>
    <cellStyle name="Percent 2 2 2 5 2 4 2" xfId="3716"/>
    <cellStyle name="Percent 2 2 2 5 2 5" xfId="2562"/>
    <cellStyle name="Percent 2 2 2 5 3" xfId="397"/>
    <cellStyle name="Percent 2 2 2 5 3 2" xfId="973"/>
    <cellStyle name="Percent 2 2 2 5 3 2 2" xfId="2127"/>
    <cellStyle name="Percent 2 2 2 5 3 2 2 2" xfId="4436"/>
    <cellStyle name="Percent 2 2 2 5 3 2 3" xfId="3282"/>
    <cellStyle name="Percent 2 2 2 5 3 3" xfId="1551"/>
    <cellStyle name="Percent 2 2 2 5 3 3 2" xfId="3860"/>
    <cellStyle name="Percent 2 2 2 5 3 4" xfId="2706"/>
    <cellStyle name="Percent 2 2 2 5 4" xfId="685"/>
    <cellStyle name="Percent 2 2 2 5 4 2" xfId="1839"/>
    <cellStyle name="Percent 2 2 2 5 4 2 2" xfId="4148"/>
    <cellStyle name="Percent 2 2 2 5 4 3" xfId="2994"/>
    <cellStyle name="Percent 2 2 2 5 5" xfId="1263"/>
    <cellStyle name="Percent 2 2 2 5 5 2" xfId="3572"/>
    <cellStyle name="Percent 2 2 2 5 6" xfId="2418"/>
    <cellStyle name="Percent 2 2 2 6" xfId="157"/>
    <cellStyle name="Percent 2 2 2 6 2" xfId="301"/>
    <cellStyle name="Percent 2 2 2 6 2 2" xfId="589"/>
    <cellStyle name="Percent 2 2 2 6 2 2 2" xfId="1165"/>
    <cellStyle name="Percent 2 2 2 6 2 2 2 2" xfId="2319"/>
    <cellStyle name="Percent 2 2 2 6 2 2 2 2 2" xfId="4628"/>
    <cellStyle name="Percent 2 2 2 6 2 2 2 3" xfId="3474"/>
    <cellStyle name="Percent 2 2 2 6 2 2 3" xfId="1743"/>
    <cellStyle name="Percent 2 2 2 6 2 2 3 2" xfId="4052"/>
    <cellStyle name="Percent 2 2 2 6 2 2 4" xfId="2898"/>
    <cellStyle name="Percent 2 2 2 6 2 3" xfId="877"/>
    <cellStyle name="Percent 2 2 2 6 2 3 2" xfId="2031"/>
    <cellStyle name="Percent 2 2 2 6 2 3 2 2" xfId="4340"/>
    <cellStyle name="Percent 2 2 2 6 2 3 3" xfId="3186"/>
    <cellStyle name="Percent 2 2 2 6 2 4" xfId="1455"/>
    <cellStyle name="Percent 2 2 2 6 2 4 2" xfId="3764"/>
    <cellStyle name="Percent 2 2 2 6 2 5" xfId="2610"/>
    <cellStyle name="Percent 2 2 2 6 3" xfId="445"/>
    <cellStyle name="Percent 2 2 2 6 3 2" xfId="1021"/>
    <cellStyle name="Percent 2 2 2 6 3 2 2" xfId="2175"/>
    <cellStyle name="Percent 2 2 2 6 3 2 2 2" xfId="4484"/>
    <cellStyle name="Percent 2 2 2 6 3 2 3" xfId="3330"/>
    <cellStyle name="Percent 2 2 2 6 3 3" xfId="1599"/>
    <cellStyle name="Percent 2 2 2 6 3 3 2" xfId="3908"/>
    <cellStyle name="Percent 2 2 2 6 3 4" xfId="2754"/>
    <cellStyle name="Percent 2 2 2 6 4" xfId="733"/>
    <cellStyle name="Percent 2 2 2 6 4 2" xfId="1887"/>
    <cellStyle name="Percent 2 2 2 6 4 2 2" xfId="4196"/>
    <cellStyle name="Percent 2 2 2 6 4 3" xfId="3042"/>
    <cellStyle name="Percent 2 2 2 6 5" xfId="1311"/>
    <cellStyle name="Percent 2 2 2 6 5 2" xfId="3620"/>
    <cellStyle name="Percent 2 2 2 6 6" xfId="2466"/>
    <cellStyle name="Percent 2 2 2 7" xfId="205"/>
    <cellStyle name="Percent 2 2 2 7 2" xfId="493"/>
    <cellStyle name="Percent 2 2 2 7 2 2" xfId="1069"/>
    <cellStyle name="Percent 2 2 2 7 2 2 2" xfId="2223"/>
    <cellStyle name="Percent 2 2 2 7 2 2 2 2" xfId="4532"/>
    <cellStyle name="Percent 2 2 2 7 2 2 3" xfId="3378"/>
    <cellStyle name="Percent 2 2 2 7 2 3" xfId="1647"/>
    <cellStyle name="Percent 2 2 2 7 2 3 2" xfId="3956"/>
    <cellStyle name="Percent 2 2 2 7 2 4" xfId="2802"/>
    <cellStyle name="Percent 2 2 2 7 3" xfId="781"/>
    <cellStyle name="Percent 2 2 2 7 3 2" xfId="1935"/>
    <cellStyle name="Percent 2 2 2 7 3 2 2" xfId="4244"/>
    <cellStyle name="Percent 2 2 2 7 3 3" xfId="3090"/>
    <cellStyle name="Percent 2 2 2 7 4" xfId="1359"/>
    <cellStyle name="Percent 2 2 2 7 4 2" xfId="3668"/>
    <cellStyle name="Percent 2 2 2 7 5" xfId="2514"/>
    <cellStyle name="Percent 2 2 2 8" xfId="349"/>
    <cellStyle name="Percent 2 2 2 8 2" xfId="925"/>
    <cellStyle name="Percent 2 2 2 8 2 2" xfId="2079"/>
    <cellStyle name="Percent 2 2 2 8 2 2 2" xfId="4388"/>
    <cellStyle name="Percent 2 2 2 8 2 3" xfId="3234"/>
    <cellStyle name="Percent 2 2 2 8 3" xfId="1503"/>
    <cellStyle name="Percent 2 2 2 8 3 2" xfId="3812"/>
    <cellStyle name="Percent 2 2 2 8 4" xfId="2658"/>
    <cellStyle name="Percent 2 2 2 9" xfId="637"/>
    <cellStyle name="Percent 2 2 2 9 2" xfId="1791"/>
    <cellStyle name="Percent 2 2 2 9 2 2" xfId="4100"/>
    <cellStyle name="Percent 2 2 2 9 3" xfId="2946"/>
    <cellStyle name="Percent 2 2 3" xfId="66"/>
    <cellStyle name="Percent 2 2 3 10" xfId="1220"/>
    <cellStyle name="Percent 2 2 3 10 2" xfId="3529"/>
    <cellStyle name="Percent 2 2 3 11" xfId="2375"/>
    <cellStyle name="Percent 2 2 3 2" xfId="78"/>
    <cellStyle name="Percent 2 2 3 2 2" xfId="126"/>
    <cellStyle name="Percent 2 2 3 2 2 2" xfId="270"/>
    <cellStyle name="Percent 2 2 3 2 2 2 2" xfId="558"/>
    <cellStyle name="Percent 2 2 3 2 2 2 2 2" xfId="1134"/>
    <cellStyle name="Percent 2 2 3 2 2 2 2 2 2" xfId="2288"/>
    <cellStyle name="Percent 2 2 3 2 2 2 2 2 2 2" xfId="4597"/>
    <cellStyle name="Percent 2 2 3 2 2 2 2 2 3" xfId="3443"/>
    <cellStyle name="Percent 2 2 3 2 2 2 2 3" xfId="1712"/>
    <cellStyle name="Percent 2 2 3 2 2 2 2 3 2" xfId="4021"/>
    <cellStyle name="Percent 2 2 3 2 2 2 2 4" xfId="2867"/>
    <cellStyle name="Percent 2 2 3 2 2 2 3" xfId="846"/>
    <cellStyle name="Percent 2 2 3 2 2 2 3 2" xfId="2000"/>
    <cellStyle name="Percent 2 2 3 2 2 2 3 2 2" xfId="4309"/>
    <cellStyle name="Percent 2 2 3 2 2 2 3 3" xfId="3155"/>
    <cellStyle name="Percent 2 2 3 2 2 2 4" xfId="1424"/>
    <cellStyle name="Percent 2 2 3 2 2 2 4 2" xfId="3733"/>
    <cellStyle name="Percent 2 2 3 2 2 2 5" xfId="2579"/>
    <cellStyle name="Percent 2 2 3 2 2 3" xfId="414"/>
    <cellStyle name="Percent 2 2 3 2 2 3 2" xfId="990"/>
    <cellStyle name="Percent 2 2 3 2 2 3 2 2" xfId="2144"/>
    <cellStyle name="Percent 2 2 3 2 2 3 2 2 2" xfId="4453"/>
    <cellStyle name="Percent 2 2 3 2 2 3 2 3" xfId="3299"/>
    <cellStyle name="Percent 2 2 3 2 2 3 3" xfId="1568"/>
    <cellStyle name="Percent 2 2 3 2 2 3 3 2" xfId="3877"/>
    <cellStyle name="Percent 2 2 3 2 2 3 4" xfId="2723"/>
    <cellStyle name="Percent 2 2 3 2 2 4" xfId="702"/>
    <cellStyle name="Percent 2 2 3 2 2 4 2" xfId="1856"/>
    <cellStyle name="Percent 2 2 3 2 2 4 2 2" xfId="4165"/>
    <cellStyle name="Percent 2 2 3 2 2 4 3" xfId="3011"/>
    <cellStyle name="Percent 2 2 3 2 2 5" xfId="1280"/>
    <cellStyle name="Percent 2 2 3 2 2 5 2" xfId="3589"/>
    <cellStyle name="Percent 2 2 3 2 2 6" xfId="2435"/>
    <cellStyle name="Percent 2 2 3 2 3" xfId="174"/>
    <cellStyle name="Percent 2 2 3 2 3 2" xfId="318"/>
    <cellStyle name="Percent 2 2 3 2 3 2 2" xfId="606"/>
    <cellStyle name="Percent 2 2 3 2 3 2 2 2" xfId="1182"/>
    <cellStyle name="Percent 2 2 3 2 3 2 2 2 2" xfId="2336"/>
    <cellStyle name="Percent 2 2 3 2 3 2 2 2 2 2" xfId="4645"/>
    <cellStyle name="Percent 2 2 3 2 3 2 2 2 3" xfId="3491"/>
    <cellStyle name="Percent 2 2 3 2 3 2 2 3" xfId="1760"/>
    <cellStyle name="Percent 2 2 3 2 3 2 2 3 2" xfId="4069"/>
    <cellStyle name="Percent 2 2 3 2 3 2 2 4" xfId="2915"/>
    <cellStyle name="Percent 2 2 3 2 3 2 3" xfId="894"/>
    <cellStyle name="Percent 2 2 3 2 3 2 3 2" xfId="2048"/>
    <cellStyle name="Percent 2 2 3 2 3 2 3 2 2" xfId="4357"/>
    <cellStyle name="Percent 2 2 3 2 3 2 3 3" xfId="3203"/>
    <cellStyle name="Percent 2 2 3 2 3 2 4" xfId="1472"/>
    <cellStyle name="Percent 2 2 3 2 3 2 4 2" xfId="3781"/>
    <cellStyle name="Percent 2 2 3 2 3 2 5" xfId="2627"/>
    <cellStyle name="Percent 2 2 3 2 3 3" xfId="462"/>
    <cellStyle name="Percent 2 2 3 2 3 3 2" xfId="1038"/>
    <cellStyle name="Percent 2 2 3 2 3 3 2 2" xfId="2192"/>
    <cellStyle name="Percent 2 2 3 2 3 3 2 2 2" xfId="4501"/>
    <cellStyle name="Percent 2 2 3 2 3 3 2 3" xfId="3347"/>
    <cellStyle name="Percent 2 2 3 2 3 3 3" xfId="1616"/>
    <cellStyle name="Percent 2 2 3 2 3 3 3 2" xfId="3925"/>
    <cellStyle name="Percent 2 2 3 2 3 3 4" xfId="2771"/>
    <cellStyle name="Percent 2 2 3 2 3 4" xfId="750"/>
    <cellStyle name="Percent 2 2 3 2 3 4 2" xfId="1904"/>
    <cellStyle name="Percent 2 2 3 2 3 4 2 2" xfId="4213"/>
    <cellStyle name="Percent 2 2 3 2 3 4 3" xfId="3059"/>
    <cellStyle name="Percent 2 2 3 2 3 5" xfId="1328"/>
    <cellStyle name="Percent 2 2 3 2 3 5 2" xfId="3637"/>
    <cellStyle name="Percent 2 2 3 2 3 6" xfId="2483"/>
    <cellStyle name="Percent 2 2 3 2 4" xfId="222"/>
    <cellStyle name="Percent 2 2 3 2 4 2" xfId="510"/>
    <cellStyle name="Percent 2 2 3 2 4 2 2" xfId="1086"/>
    <cellStyle name="Percent 2 2 3 2 4 2 2 2" xfId="2240"/>
    <cellStyle name="Percent 2 2 3 2 4 2 2 2 2" xfId="4549"/>
    <cellStyle name="Percent 2 2 3 2 4 2 2 3" xfId="3395"/>
    <cellStyle name="Percent 2 2 3 2 4 2 3" xfId="1664"/>
    <cellStyle name="Percent 2 2 3 2 4 2 3 2" xfId="3973"/>
    <cellStyle name="Percent 2 2 3 2 4 2 4" xfId="2819"/>
    <cellStyle name="Percent 2 2 3 2 4 3" xfId="798"/>
    <cellStyle name="Percent 2 2 3 2 4 3 2" xfId="1952"/>
    <cellStyle name="Percent 2 2 3 2 4 3 2 2" xfId="4261"/>
    <cellStyle name="Percent 2 2 3 2 4 3 3" xfId="3107"/>
    <cellStyle name="Percent 2 2 3 2 4 4" xfId="1376"/>
    <cellStyle name="Percent 2 2 3 2 4 4 2" xfId="3685"/>
    <cellStyle name="Percent 2 2 3 2 4 5" xfId="2531"/>
    <cellStyle name="Percent 2 2 3 2 5" xfId="366"/>
    <cellStyle name="Percent 2 2 3 2 5 2" xfId="942"/>
    <cellStyle name="Percent 2 2 3 2 5 2 2" xfId="2096"/>
    <cellStyle name="Percent 2 2 3 2 5 2 2 2" xfId="4405"/>
    <cellStyle name="Percent 2 2 3 2 5 2 3" xfId="3251"/>
    <cellStyle name="Percent 2 2 3 2 5 3" xfId="1520"/>
    <cellStyle name="Percent 2 2 3 2 5 3 2" xfId="3829"/>
    <cellStyle name="Percent 2 2 3 2 5 4" xfId="2675"/>
    <cellStyle name="Percent 2 2 3 2 6" xfId="654"/>
    <cellStyle name="Percent 2 2 3 2 6 2" xfId="1808"/>
    <cellStyle name="Percent 2 2 3 2 6 2 2" xfId="4117"/>
    <cellStyle name="Percent 2 2 3 2 6 3" xfId="2963"/>
    <cellStyle name="Percent 2 2 3 2 7" xfId="1232"/>
    <cellStyle name="Percent 2 2 3 2 7 2" xfId="3541"/>
    <cellStyle name="Percent 2 2 3 2 8" xfId="2387"/>
    <cellStyle name="Percent 2 2 3 3" xfId="90"/>
    <cellStyle name="Percent 2 2 3 3 2" xfId="138"/>
    <cellStyle name="Percent 2 2 3 3 2 2" xfId="282"/>
    <cellStyle name="Percent 2 2 3 3 2 2 2" xfId="570"/>
    <cellStyle name="Percent 2 2 3 3 2 2 2 2" xfId="1146"/>
    <cellStyle name="Percent 2 2 3 3 2 2 2 2 2" xfId="2300"/>
    <cellStyle name="Percent 2 2 3 3 2 2 2 2 2 2" xfId="4609"/>
    <cellStyle name="Percent 2 2 3 3 2 2 2 2 3" xfId="3455"/>
    <cellStyle name="Percent 2 2 3 3 2 2 2 3" xfId="1724"/>
    <cellStyle name="Percent 2 2 3 3 2 2 2 3 2" xfId="4033"/>
    <cellStyle name="Percent 2 2 3 3 2 2 2 4" xfId="2879"/>
    <cellStyle name="Percent 2 2 3 3 2 2 3" xfId="858"/>
    <cellStyle name="Percent 2 2 3 3 2 2 3 2" xfId="2012"/>
    <cellStyle name="Percent 2 2 3 3 2 2 3 2 2" xfId="4321"/>
    <cellStyle name="Percent 2 2 3 3 2 2 3 3" xfId="3167"/>
    <cellStyle name="Percent 2 2 3 3 2 2 4" xfId="1436"/>
    <cellStyle name="Percent 2 2 3 3 2 2 4 2" xfId="3745"/>
    <cellStyle name="Percent 2 2 3 3 2 2 5" xfId="2591"/>
    <cellStyle name="Percent 2 2 3 3 2 3" xfId="426"/>
    <cellStyle name="Percent 2 2 3 3 2 3 2" xfId="1002"/>
    <cellStyle name="Percent 2 2 3 3 2 3 2 2" xfId="2156"/>
    <cellStyle name="Percent 2 2 3 3 2 3 2 2 2" xfId="4465"/>
    <cellStyle name="Percent 2 2 3 3 2 3 2 3" xfId="3311"/>
    <cellStyle name="Percent 2 2 3 3 2 3 3" xfId="1580"/>
    <cellStyle name="Percent 2 2 3 3 2 3 3 2" xfId="3889"/>
    <cellStyle name="Percent 2 2 3 3 2 3 4" xfId="2735"/>
    <cellStyle name="Percent 2 2 3 3 2 4" xfId="714"/>
    <cellStyle name="Percent 2 2 3 3 2 4 2" xfId="1868"/>
    <cellStyle name="Percent 2 2 3 3 2 4 2 2" xfId="4177"/>
    <cellStyle name="Percent 2 2 3 3 2 4 3" xfId="3023"/>
    <cellStyle name="Percent 2 2 3 3 2 5" xfId="1292"/>
    <cellStyle name="Percent 2 2 3 3 2 5 2" xfId="3601"/>
    <cellStyle name="Percent 2 2 3 3 2 6" xfId="2447"/>
    <cellStyle name="Percent 2 2 3 3 3" xfId="186"/>
    <cellStyle name="Percent 2 2 3 3 3 2" xfId="330"/>
    <cellStyle name="Percent 2 2 3 3 3 2 2" xfId="618"/>
    <cellStyle name="Percent 2 2 3 3 3 2 2 2" xfId="1194"/>
    <cellStyle name="Percent 2 2 3 3 3 2 2 2 2" xfId="2348"/>
    <cellStyle name="Percent 2 2 3 3 3 2 2 2 2 2" xfId="4657"/>
    <cellStyle name="Percent 2 2 3 3 3 2 2 2 3" xfId="3503"/>
    <cellStyle name="Percent 2 2 3 3 3 2 2 3" xfId="1772"/>
    <cellStyle name="Percent 2 2 3 3 3 2 2 3 2" xfId="4081"/>
    <cellStyle name="Percent 2 2 3 3 3 2 2 4" xfId="2927"/>
    <cellStyle name="Percent 2 2 3 3 3 2 3" xfId="906"/>
    <cellStyle name="Percent 2 2 3 3 3 2 3 2" xfId="2060"/>
    <cellStyle name="Percent 2 2 3 3 3 2 3 2 2" xfId="4369"/>
    <cellStyle name="Percent 2 2 3 3 3 2 3 3" xfId="3215"/>
    <cellStyle name="Percent 2 2 3 3 3 2 4" xfId="1484"/>
    <cellStyle name="Percent 2 2 3 3 3 2 4 2" xfId="3793"/>
    <cellStyle name="Percent 2 2 3 3 3 2 5" xfId="2639"/>
    <cellStyle name="Percent 2 2 3 3 3 3" xfId="474"/>
    <cellStyle name="Percent 2 2 3 3 3 3 2" xfId="1050"/>
    <cellStyle name="Percent 2 2 3 3 3 3 2 2" xfId="2204"/>
    <cellStyle name="Percent 2 2 3 3 3 3 2 2 2" xfId="4513"/>
    <cellStyle name="Percent 2 2 3 3 3 3 2 3" xfId="3359"/>
    <cellStyle name="Percent 2 2 3 3 3 3 3" xfId="1628"/>
    <cellStyle name="Percent 2 2 3 3 3 3 3 2" xfId="3937"/>
    <cellStyle name="Percent 2 2 3 3 3 3 4" xfId="2783"/>
    <cellStyle name="Percent 2 2 3 3 3 4" xfId="762"/>
    <cellStyle name="Percent 2 2 3 3 3 4 2" xfId="1916"/>
    <cellStyle name="Percent 2 2 3 3 3 4 2 2" xfId="4225"/>
    <cellStyle name="Percent 2 2 3 3 3 4 3" xfId="3071"/>
    <cellStyle name="Percent 2 2 3 3 3 5" xfId="1340"/>
    <cellStyle name="Percent 2 2 3 3 3 5 2" xfId="3649"/>
    <cellStyle name="Percent 2 2 3 3 3 6" xfId="2495"/>
    <cellStyle name="Percent 2 2 3 3 4" xfId="234"/>
    <cellStyle name="Percent 2 2 3 3 4 2" xfId="522"/>
    <cellStyle name="Percent 2 2 3 3 4 2 2" xfId="1098"/>
    <cellStyle name="Percent 2 2 3 3 4 2 2 2" xfId="2252"/>
    <cellStyle name="Percent 2 2 3 3 4 2 2 2 2" xfId="4561"/>
    <cellStyle name="Percent 2 2 3 3 4 2 2 3" xfId="3407"/>
    <cellStyle name="Percent 2 2 3 3 4 2 3" xfId="1676"/>
    <cellStyle name="Percent 2 2 3 3 4 2 3 2" xfId="3985"/>
    <cellStyle name="Percent 2 2 3 3 4 2 4" xfId="2831"/>
    <cellStyle name="Percent 2 2 3 3 4 3" xfId="810"/>
    <cellStyle name="Percent 2 2 3 3 4 3 2" xfId="1964"/>
    <cellStyle name="Percent 2 2 3 3 4 3 2 2" xfId="4273"/>
    <cellStyle name="Percent 2 2 3 3 4 3 3" xfId="3119"/>
    <cellStyle name="Percent 2 2 3 3 4 4" xfId="1388"/>
    <cellStyle name="Percent 2 2 3 3 4 4 2" xfId="3697"/>
    <cellStyle name="Percent 2 2 3 3 4 5" xfId="2543"/>
    <cellStyle name="Percent 2 2 3 3 5" xfId="378"/>
    <cellStyle name="Percent 2 2 3 3 5 2" xfId="954"/>
    <cellStyle name="Percent 2 2 3 3 5 2 2" xfId="2108"/>
    <cellStyle name="Percent 2 2 3 3 5 2 2 2" xfId="4417"/>
    <cellStyle name="Percent 2 2 3 3 5 2 3" xfId="3263"/>
    <cellStyle name="Percent 2 2 3 3 5 3" xfId="1532"/>
    <cellStyle name="Percent 2 2 3 3 5 3 2" xfId="3841"/>
    <cellStyle name="Percent 2 2 3 3 5 4" xfId="2687"/>
    <cellStyle name="Percent 2 2 3 3 6" xfId="666"/>
    <cellStyle name="Percent 2 2 3 3 6 2" xfId="1820"/>
    <cellStyle name="Percent 2 2 3 3 6 2 2" xfId="4129"/>
    <cellStyle name="Percent 2 2 3 3 6 3" xfId="2975"/>
    <cellStyle name="Percent 2 2 3 3 7" xfId="1244"/>
    <cellStyle name="Percent 2 2 3 3 7 2" xfId="3553"/>
    <cellStyle name="Percent 2 2 3 3 8" xfId="2399"/>
    <cellStyle name="Percent 2 2 3 4" xfId="102"/>
    <cellStyle name="Percent 2 2 3 4 2" xfId="150"/>
    <cellStyle name="Percent 2 2 3 4 2 2" xfId="294"/>
    <cellStyle name="Percent 2 2 3 4 2 2 2" xfId="582"/>
    <cellStyle name="Percent 2 2 3 4 2 2 2 2" xfId="1158"/>
    <cellStyle name="Percent 2 2 3 4 2 2 2 2 2" xfId="2312"/>
    <cellStyle name="Percent 2 2 3 4 2 2 2 2 2 2" xfId="4621"/>
    <cellStyle name="Percent 2 2 3 4 2 2 2 2 3" xfId="3467"/>
    <cellStyle name="Percent 2 2 3 4 2 2 2 3" xfId="1736"/>
    <cellStyle name="Percent 2 2 3 4 2 2 2 3 2" xfId="4045"/>
    <cellStyle name="Percent 2 2 3 4 2 2 2 4" xfId="2891"/>
    <cellStyle name="Percent 2 2 3 4 2 2 3" xfId="870"/>
    <cellStyle name="Percent 2 2 3 4 2 2 3 2" xfId="2024"/>
    <cellStyle name="Percent 2 2 3 4 2 2 3 2 2" xfId="4333"/>
    <cellStyle name="Percent 2 2 3 4 2 2 3 3" xfId="3179"/>
    <cellStyle name="Percent 2 2 3 4 2 2 4" xfId="1448"/>
    <cellStyle name="Percent 2 2 3 4 2 2 4 2" xfId="3757"/>
    <cellStyle name="Percent 2 2 3 4 2 2 5" xfId="2603"/>
    <cellStyle name="Percent 2 2 3 4 2 3" xfId="438"/>
    <cellStyle name="Percent 2 2 3 4 2 3 2" xfId="1014"/>
    <cellStyle name="Percent 2 2 3 4 2 3 2 2" xfId="2168"/>
    <cellStyle name="Percent 2 2 3 4 2 3 2 2 2" xfId="4477"/>
    <cellStyle name="Percent 2 2 3 4 2 3 2 3" xfId="3323"/>
    <cellStyle name="Percent 2 2 3 4 2 3 3" xfId="1592"/>
    <cellStyle name="Percent 2 2 3 4 2 3 3 2" xfId="3901"/>
    <cellStyle name="Percent 2 2 3 4 2 3 4" xfId="2747"/>
    <cellStyle name="Percent 2 2 3 4 2 4" xfId="726"/>
    <cellStyle name="Percent 2 2 3 4 2 4 2" xfId="1880"/>
    <cellStyle name="Percent 2 2 3 4 2 4 2 2" xfId="4189"/>
    <cellStyle name="Percent 2 2 3 4 2 4 3" xfId="3035"/>
    <cellStyle name="Percent 2 2 3 4 2 5" xfId="1304"/>
    <cellStyle name="Percent 2 2 3 4 2 5 2" xfId="3613"/>
    <cellStyle name="Percent 2 2 3 4 2 6" xfId="2459"/>
    <cellStyle name="Percent 2 2 3 4 3" xfId="198"/>
    <cellStyle name="Percent 2 2 3 4 3 2" xfId="342"/>
    <cellStyle name="Percent 2 2 3 4 3 2 2" xfId="630"/>
    <cellStyle name="Percent 2 2 3 4 3 2 2 2" xfId="1206"/>
    <cellStyle name="Percent 2 2 3 4 3 2 2 2 2" xfId="2360"/>
    <cellStyle name="Percent 2 2 3 4 3 2 2 2 2 2" xfId="4669"/>
    <cellStyle name="Percent 2 2 3 4 3 2 2 2 3" xfId="3515"/>
    <cellStyle name="Percent 2 2 3 4 3 2 2 3" xfId="1784"/>
    <cellStyle name="Percent 2 2 3 4 3 2 2 3 2" xfId="4093"/>
    <cellStyle name="Percent 2 2 3 4 3 2 2 4" xfId="2939"/>
    <cellStyle name="Percent 2 2 3 4 3 2 3" xfId="918"/>
    <cellStyle name="Percent 2 2 3 4 3 2 3 2" xfId="2072"/>
    <cellStyle name="Percent 2 2 3 4 3 2 3 2 2" xfId="4381"/>
    <cellStyle name="Percent 2 2 3 4 3 2 3 3" xfId="3227"/>
    <cellStyle name="Percent 2 2 3 4 3 2 4" xfId="1496"/>
    <cellStyle name="Percent 2 2 3 4 3 2 4 2" xfId="3805"/>
    <cellStyle name="Percent 2 2 3 4 3 2 5" xfId="2651"/>
    <cellStyle name="Percent 2 2 3 4 3 3" xfId="486"/>
    <cellStyle name="Percent 2 2 3 4 3 3 2" xfId="1062"/>
    <cellStyle name="Percent 2 2 3 4 3 3 2 2" xfId="2216"/>
    <cellStyle name="Percent 2 2 3 4 3 3 2 2 2" xfId="4525"/>
    <cellStyle name="Percent 2 2 3 4 3 3 2 3" xfId="3371"/>
    <cellStyle name="Percent 2 2 3 4 3 3 3" xfId="1640"/>
    <cellStyle name="Percent 2 2 3 4 3 3 3 2" xfId="3949"/>
    <cellStyle name="Percent 2 2 3 4 3 3 4" xfId="2795"/>
    <cellStyle name="Percent 2 2 3 4 3 4" xfId="774"/>
    <cellStyle name="Percent 2 2 3 4 3 4 2" xfId="1928"/>
    <cellStyle name="Percent 2 2 3 4 3 4 2 2" xfId="4237"/>
    <cellStyle name="Percent 2 2 3 4 3 4 3" xfId="3083"/>
    <cellStyle name="Percent 2 2 3 4 3 5" xfId="1352"/>
    <cellStyle name="Percent 2 2 3 4 3 5 2" xfId="3661"/>
    <cellStyle name="Percent 2 2 3 4 3 6" xfId="2507"/>
    <cellStyle name="Percent 2 2 3 4 4" xfId="246"/>
    <cellStyle name="Percent 2 2 3 4 4 2" xfId="534"/>
    <cellStyle name="Percent 2 2 3 4 4 2 2" xfId="1110"/>
    <cellStyle name="Percent 2 2 3 4 4 2 2 2" xfId="2264"/>
    <cellStyle name="Percent 2 2 3 4 4 2 2 2 2" xfId="4573"/>
    <cellStyle name="Percent 2 2 3 4 4 2 2 3" xfId="3419"/>
    <cellStyle name="Percent 2 2 3 4 4 2 3" xfId="1688"/>
    <cellStyle name="Percent 2 2 3 4 4 2 3 2" xfId="3997"/>
    <cellStyle name="Percent 2 2 3 4 4 2 4" xfId="2843"/>
    <cellStyle name="Percent 2 2 3 4 4 3" xfId="822"/>
    <cellStyle name="Percent 2 2 3 4 4 3 2" xfId="1976"/>
    <cellStyle name="Percent 2 2 3 4 4 3 2 2" xfId="4285"/>
    <cellStyle name="Percent 2 2 3 4 4 3 3" xfId="3131"/>
    <cellStyle name="Percent 2 2 3 4 4 4" xfId="1400"/>
    <cellStyle name="Percent 2 2 3 4 4 4 2" xfId="3709"/>
    <cellStyle name="Percent 2 2 3 4 4 5" xfId="2555"/>
    <cellStyle name="Percent 2 2 3 4 5" xfId="390"/>
    <cellStyle name="Percent 2 2 3 4 5 2" xfId="966"/>
    <cellStyle name="Percent 2 2 3 4 5 2 2" xfId="2120"/>
    <cellStyle name="Percent 2 2 3 4 5 2 2 2" xfId="4429"/>
    <cellStyle name="Percent 2 2 3 4 5 2 3" xfId="3275"/>
    <cellStyle name="Percent 2 2 3 4 5 3" xfId="1544"/>
    <cellStyle name="Percent 2 2 3 4 5 3 2" xfId="3853"/>
    <cellStyle name="Percent 2 2 3 4 5 4" xfId="2699"/>
    <cellStyle name="Percent 2 2 3 4 6" xfId="678"/>
    <cellStyle name="Percent 2 2 3 4 6 2" xfId="1832"/>
    <cellStyle name="Percent 2 2 3 4 6 2 2" xfId="4141"/>
    <cellStyle name="Percent 2 2 3 4 6 3" xfId="2987"/>
    <cellStyle name="Percent 2 2 3 4 7" xfId="1256"/>
    <cellStyle name="Percent 2 2 3 4 7 2" xfId="3565"/>
    <cellStyle name="Percent 2 2 3 4 8" xfId="2411"/>
    <cellStyle name="Percent 2 2 3 5" xfId="114"/>
    <cellStyle name="Percent 2 2 3 5 2" xfId="258"/>
    <cellStyle name="Percent 2 2 3 5 2 2" xfId="546"/>
    <cellStyle name="Percent 2 2 3 5 2 2 2" xfId="1122"/>
    <cellStyle name="Percent 2 2 3 5 2 2 2 2" xfId="2276"/>
    <cellStyle name="Percent 2 2 3 5 2 2 2 2 2" xfId="4585"/>
    <cellStyle name="Percent 2 2 3 5 2 2 2 3" xfId="3431"/>
    <cellStyle name="Percent 2 2 3 5 2 2 3" xfId="1700"/>
    <cellStyle name="Percent 2 2 3 5 2 2 3 2" xfId="4009"/>
    <cellStyle name="Percent 2 2 3 5 2 2 4" xfId="2855"/>
    <cellStyle name="Percent 2 2 3 5 2 3" xfId="834"/>
    <cellStyle name="Percent 2 2 3 5 2 3 2" xfId="1988"/>
    <cellStyle name="Percent 2 2 3 5 2 3 2 2" xfId="4297"/>
    <cellStyle name="Percent 2 2 3 5 2 3 3" xfId="3143"/>
    <cellStyle name="Percent 2 2 3 5 2 4" xfId="1412"/>
    <cellStyle name="Percent 2 2 3 5 2 4 2" xfId="3721"/>
    <cellStyle name="Percent 2 2 3 5 2 5" xfId="2567"/>
    <cellStyle name="Percent 2 2 3 5 3" xfId="402"/>
    <cellStyle name="Percent 2 2 3 5 3 2" xfId="978"/>
    <cellStyle name="Percent 2 2 3 5 3 2 2" xfId="2132"/>
    <cellStyle name="Percent 2 2 3 5 3 2 2 2" xfId="4441"/>
    <cellStyle name="Percent 2 2 3 5 3 2 3" xfId="3287"/>
    <cellStyle name="Percent 2 2 3 5 3 3" xfId="1556"/>
    <cellStyle name="Percent 2 2 3 5 3 3 2" xfId="3865"/>
    <cellStyle name="Percent 2 2 3 5 3 4" xfId="2711"/>
    <cellStyle name="Percent 2 2 3 5 4" xfId="690"/>
    <cellStyle name="Percent 2 2 3 5 4 2" xfId="1844"/>
    <cellStyle name="Percent 2 2 3 5 4 2 2" xfId="4153"/>
    <cellStyle name="Percent 2 2 3 5 4 3" xfId="2999"/>
    <cellStyle name="Percent 2 2 3 5 5" xfId="1268"/>
    <cellStyle name="Percent 2 2 3 5 5 2" xfId="3577"/>
    <cellStyle name="Percent 2 2 3 5 6" xfId="2423"/>
    <cellStyle name="Percent 2 2 3 6" xfId="162"/>
    <cellStyle name="Percent 2 2 3 6 2" xfId="306"/>
    <cellStyle name="Percent 2 2 3 6 2 2" xfId="594"/>
    <cellStyle name="Percent 2 2 3 6 2 2 2" xfId="1170"/>
    <cellStyle name="Percent 2 2 3 6 2 2 2 2" xfId="2324"/>
    <cellStyle name="Percent 2 2 3 6 2 2 2 2 2" xfId="4633"/>
    <cellStyle name="Percent 2 2 3 6 2 2 2 3" xfId="3479"/>
    <cellStyle name="Percent 2 2 3 6 2 2 3" xfId="1748"/>
    <cellStyle name="Percent 2 2 3 6 2 2 3 2" xfId="4057"/>
    <cellStyle name="Percent 2 2 3 6 2 2 4" xfId="2903"/>
    <cellStyle name="Percent 2 2 3 6 2 3" xfId="882"/>
    <cellStyle name="Percent 2 2 3 6 2 3 2" xfId="2036"/>
    <cellStyle name="Percent 2 2 3 6 2 3 2 2" xfId="4345"/>
    <cellStyle name="Percent 2 2 3 6 2 3 3" xfId="3191"/>
    <cellStyle name="Percent 2 2 3 6 2 4" xfId="1460"/>
    <cellStyle name="Percent 2 2 3 6 2 4 2" xfId="3769"/>
    <cellStyle name="Percent 2 2 3 6 2 5" xfId="2615"/>
    <cellStyle name="Percent 2 2 3 6 3" xfId="450"/>
    <cellStyle name="Percent 2 2 3 6 3 2" xfId="1026"/>
    <cellStyle name="Percent 2 2 3 6 3 2 2" xfId="2180"/>
    <cellStyle name="Percent 2 2 3 6 3 2 2 2" xfId="4489"/>
    <cellStyle name="Percent 2 2 3 6 3 2 3" xfId="3335"/>
    <cellStyle name="Percent 2 2 3 6 3 3" xfId="1604"/>
    <cellStyle name="Percent 2 2 3 6 3 3 2" xfId="3913"/>
    <cellStyle name="Percent 2 2 3 6 3 4" xfId="2759"/>
    <cellStyle name="Percent 2 2 3 6 4" xfId="738"/>
    <cellStyle name="Percent 2 2 3 6 4 2" xfId="1892"/>
    <cellStyle name="Percent 2 2 3 6 4 2 2" xfId="4201"/>
    <cellStyle name="Percent 2 2 3 6 4 3" xfId="3047"/>
    <cellStyle name="Percent 2 2 3 6 5" xfId="1316"/>
    <cellStyle name="Percent 2 2 3 6 5 2" xfId="3625"/>
    <cellStyle name="Percent 2 2 3 6 6" xfId="2471"/>
    <cellStyle name="Percent 2 2 3 7" xfId="210"/>
    <cellStyle name="Percent 2 2 3 7 2" xfId="498"/>
    <cellStyle name="Percent 2 2 3 7 2 2" xfId="1074"/>
    <cellStyle name="Percent 2 2 3 7 2 2 2" xfId="2228"/>
    <cellStyle name="Percent 2 2 3 7 2 2 2 2" xfId="4537"/>
    <cellStyle name="Percent 2 2 3 7 2 2 3" xfId="3383"/>
    <cellStyle name="Percent 2 2 3 7 2 3" xfId="1652"/>
    <cellStyle name="Percent 2 2 3 7 2 3 2" xfId="3961"/>
    <cellStyle name="Percent 2 2 3 7 2 4" xfId="2807"/>
    <cellStyle name="Percent 2 2 3 7 3" xfId="786"/>
    <cellStyle name="Percent 2 2 3 7 3 2" xfId="1940"/>
    <cellStyle name="Percent 2 2 3 7 3 2 2" xfId="4249"/>
    <cellStyle name="Percent 2 2 3 7 3 3" xfId="3095"/>
    <cellStyle name="Percent 2 2 3 7 4" xfId="1364"/>
    <cellStyle name="Percent 2 2 3 7 4 2" xfId="3673"/>
    <cellStyle name="Percent 2 2 3 7 5" xfId="2519"/>
    <cellStyle name="Percent 2 2 3 8" xfId="354"/>
    <cellStyle name="Percent 2 2 3 8 2" xfId="930"/>
    <cellStyle name="Percent 2 2 3 8 2 2" xfId="2084"/>
    <cellStyle name="Percent 2 2 3 8 2 2 2" xfId="4393"/>
    <cellStyle name="Percent 2 2 3 8 2 3" xfId="3239"/>
    <cellStyle name="Percent 2 2 3 8 3" xfId="1508"/>
    <cellStyle name="Percent 2 2 3 8 3 2" xfId="3817"/>
    <cellStyle name="Percent 2 2 3 8 4" xfId="2663"/>
    <cellStyle name="Percent 2 2 3 9" xfId="642"/>
    <cellStyle name="Percent 2 2 3 9 2" xfId="1796"/>
    <cellStyle name="Percent 2 2 3 9 2 2" xfId="4105"/>
    <cellStyle name="Percent 2 2 3 9 3" xfId="2951"/>
    <cellStyle name="Percent 2 2 4" xfId="70"/>
    <cellStyle name="Percent 2 2 4 2" xfId="118"/>
    <cellStyle name="Percent 2 2 4 2 2" xfId="262"/>
    <cellStyle name="Percent 2 2 4 2 2 2" xfId="550"/>
    <cellStyle name="Percent 2 2 4 2 2 2 2" xfId="1126"/>
    <cellStyle name="Percent 2 2 4 2 2 2 2 2" xfId="2280"/>
    <cellStyle name="Percent 2 2 4 2 2 2 2 2 2" xfId="4589"/>
    <cellStyle name="Percent 2 2 4 2 2 2 2 3" xfId="3435"/>
    <cellStyle name="Percent 2 2 4 2 2 2 3" xfId="1704"/>
    <cellStyle name="Percent 2 2 4 2 2 2 3 2" xfId="4013"/>
    <cellStyle name="Percent 2 2 4 2 2 2 4" xfId="2859"/>
    <cellStyle name="Percent 2 2 4 2 2 3" xfId="838"/>
    <cellStyle name="Percent 2 2 4 2 2 3 2" xfId="1992"/>
    <cellStyle name="Percent 2 2 4 2 2 3 2 2" xfId="4301"/>
    <cellStyle name="Percent 2 2 4 2 2 3 3" xfId="3147"/>
    <cellStyle name="Percent 2 2 4 2 2 4" xfId="1416"/>
    <cellStyle name="Percent 2 2 4 2 2 4 2" xfId="3725"/>
    <cellStyle name="Percent 2 2 4 2 2 5" xfId="2571"/>
    <cellStyle name="Percent 2 2 4 2 3" xfId="406"/>
    <cellStyle name="Percent 2 2 4 2 3 2" xfId="982"/>
    <cellStyle name="Percent 2 2 4 2 3 2 2" xfId="2136"/>
    <cellStyle name="Percent 2 2 4 2 3 2 2 2" xfId="4445"/>
    <cellStyle name="Percent 2 2 4 2 3 2 3" xfId="3291"/>
    <cellStyle name="Percent 2 2 4 2 3 3" xfId="1560"/>
    <cellStyle name="Percent 2 2 4 2 3 3 2" xfId="3869"/>
    <cellStyle name="Percent 2 2 4 2 3 4" xfId="2715"/>
    <cellStyle name="Percent 2 2 4 2 4" xfId="694"/>
    <cellStyle name="Percent 2 2 4 2 4 2" xfId="1848"/>
    <cellStyle name="Percent 2 2 4 2 4 2 2" xfId="4157"/>
    <cellStyle name="Percent 2 2 4 2 4 3" xfId="3003"/>
    <cellStyle name="Percent 2 2 4 2 5" xfId="1272"/>
    <cellStyle name="Percent 2 2 4 2 5 2" xfId="3581"/>
    <cellStyle name="Percent 2 2 4 2 6" xfId="2427"/>
    <cellStyle name="Percent 2 2 4 3" xfId="166"/>
    <cellStyle name="Percent 2 2 4 3 2" xfId="310"/>
    <cellStyle name="Percent 2 2 4 3 2 2" xfId="598"/>
    <cellStyle name="Percent 2 2 4 3 2 2 2" xfId="1174"/>
    <cellStyle name="Percent 2 2 4 3 2 2 2 2" xfId="2328"/>
    <cellStyle name="Percent 2 2 4 3 2 2 2 2 2" xfId="4637"/>
    <cellStyle name="Percent 2 2 4 3 2 2 2 3" xfId="3483"/>
    <cellStyle name="Percent 2 2 4 3 2 2 3" xfId="1752"/>
    <cellStyle name="Percent 2 2 4 3 2 2 3 2" xfId="4061"/>
    <cellStyle name="Percent 2 2 4 3 2 2 4" xfId="2907"/>
    <cellStyle name="Percent 2 2 4 3 2 3" xfId="886"/>
    <cellStyle name="Percent 2 2 4 3 2 3 2" xfId="2040"/>
    <cellStyle name="Percent 2 2 4 3 2 3 2 2" xfId="4349"/>
    <cellStyle name="Percent 2 2 4 3 2 3 3" xfId="3195"/>
    <cellStyle name="Percent 2 2 4 3 2 4" xfId="1464"/>
    <cellStyle name="Percent 2 2 4 3 2 4 2" xfId="3773"/>
    <cellStyle name="Percent 2 2 4 3 2 5" xfId="2619"/>
    <cellStyle name="Percent 2 2 4 3 3" xfId="454"/>
    <cellStyle name="Percent 2 2 4 3 3 2" xfId="1030"/>
    <cellStyle name="Percent 2 2 4 3 3 2 2" xfId="2184"/>
    <cellStyle name="Percent 2 2 4 3 3 2 2 2" xfId="4493"/>
    <cellStyle name="Percent 2 2 4 3 3 2 3" xfId="3339"/>
    <cellStyle name="Percent 2 2 4 3 3 3" xfId="1608"/>
    <cellStyle name="Percent 2 2 4 3 3 3 2" xfId="3917"/>
    <cellStyle name="Percent 2 2 4 3 3 4" xfId="2763"/>
    <cellStyle name="Percent 2 2 4 3 4" xfId="742"/>
    <cellStyle name="Percent 2 2 4 3 4 2" xfId="1896"/>
    <cellStyle name="Percent 2 2 4 3 4 2 2" xfId="4205"/>
    <cellStyle name="Percent 2 2 4 3 4 3" xfId="3051"/>
    <cellStyle name="Percent 2 2 4 3 5" xfId="1320"/>
    <cellStyle name="Percent 2 2 4 3 5 2" xfId="3629"/>
    <cellStyle name="Percent 2 2 4 3 6" xfId="2475"/>
    <cellStyle name="Percent 2 2 4 4" xfId="214"/>
    <cellStyle name="Percent 2 2 4 4 2" xfId="502"/>
    <cellStyle name="Percent 2 2 4 4 2 2" xfId="1078"/>
    <cellStyle name="Percent 2 2 4 4 2 2 2" xfId="2232"/>
    <cellStyle name="Percent 2 2 4 4 2 2 2 2" xfId="4541"/>
    <cellStyle name="Percent 2 2 4 4 2 2 3" xfId="3387"/>
    <cellStyle name="Percent 2 2 4 4 2 3" xfId="1656"/>
    <cellStyle name="Percent 2 2 4 4 2 3 2" xfId="3965"/>
    <cellStyle name="Percent 2 2 4 4 2 4" xfId="2811"/>
    <cellStyle name="Percent 2 2 4 4 3" xfId="790"/>
    <cellStyle name="Percent 2 2 4 4 3 2" xfId="1944"/>
    <cellStyle name="Percent 2 2 4 4 3 2 2" xfId="4253"/>
    <cellStyle name="Percent 2 2 4 4 3 3" xfId="3099"/>
    <cellStyle name="Percent 2 2 4 4 4" xfId="1368"/>
    <cellStyle name="Percent 2 2 4 4 4 2" xfId="3677"/>
    <cellStyle name="Percent 2 2 4 4 5" xfId="2523"/>
    <cellStyle name="Percent 2 2 4 5" xfId="358"/>
    <cellStyle name="Percent 2 2 4 5 2" xfId="934"/>
    <cellStyle name="Percent 2 2 4 5 2 2" xfId="2088"/>
    <cellStyle name="Percent 2 2 4 5 2 2 2" xfId="4397"/>
    <cellStyle name="Percent 2 2 4 5 2 3" xfId="3243"/>
    <cellStyle name="Percent 2 2 4 5 3" xfId="1512"/>
    <cellStyle name="Percent 2 2 4 5 3 2" xfId="3821"/>
    <cellStyle name="Percent 2 2 4 5 4" xfId="2667"/>
    <cellStyle name="Percent 2 2 4 6" xfId="646"/>
    <cellStyle name="Percent 2 2 4 6 2" xfId="1800"/>
    <cellStyle name="Percent 2 2 4 6 2 2" xfId="4109"/>
    <cellStyle name="Percent 2 2 4 6 3" xfId="2955"/>
    <cellStyle name="Percent 2 2 4 7" xfId="1224"/>
    <cellStyle name="Percent 2 2 4 7 2" xfId="3533"/>
    <cellStyle name="Percent 2 2 4 8" xfId="2379"/>
    <cellStyle name="Percent 2 2 5" xfId="82"/>
    <cellStyle name="Percent 2 2 5 2" xfId="130"/>
    <cellStyle name="Percent 2 2 5 2 2" xfId="274"/>
    <cellStyle name="Percent 2 2 5 2 2 2" xfId="562"/>
    <cellStyle name="Percent 2 2 5 2 2 2 2" xfId="1138"/>
    <cellStyle name="Percent 2 2 5 2 2 2 2 2" xfId="2292"/>
    <cellStyle name="Percent 2 2 5 2 2 2 2 2 2" xfId="4601"/>
    <cellStyle name="Percent 2 2 5 2 2 2 2 3" xfId="3447"/>
    <cellStyle name="Percent 2 2 5 2 2 2 3" xfId="1716"/>
    <cellStyle name="Percent 2 2 5 2 2 2 3 2" xfId="4025"/>
    <cellStyle name="Percent 2 2 5 2 2 2 4" xfId="2871"/>
    <cellStyle name="Percent 2 2 5 2 2 3" xfId="850"/>
    <cellStyle name="Percent 2 2 5 2 2 3 2" xfId="2004"/>
    <cellStyle name="Percent 2 2 5 2 2 3 2 2" xfId="4313"/>
    <cellStyle name="Percent 2 2 5 2 2 3 3" xfId="3159"/>
    <cellStyle name="Percent 2 2 5 2 2 4" xfId="1428"/>
    <cellStyle name="Percent 2 2 5 2 2 4 2" xfId="3737"/>
    <cellStyle name="Percent 2 2 5 2 2 5" xfId="2583"/>
    <cellStyle name="Percent 2 2 5 2 3" xfId="418"/>
    <cellStyle name="Percent 2 2 5 2 3 2" xfId="994"/>
    <cellStyle name="Percent 2 2 5 2 3 2 2" xfId="2148"/>
    <cellStyle name="Percent 2 2 5 2 3 2 2 2" xfId="4457"/>
    <cellStyle name="Percent 2 2 5 2 3 2 3" xfId="3303"/>
    <cellStyle name="Percent 2 2 5 2 3 3" xfId="1572"/>
    <cellStyle name="Percent 2 2 5 2 3 3 2" xfId="3881"/>
    <cellStyle name="Percent 2 2 5 2 3 4" xfId="2727"/>
    <cellStyle name="Percent 2 2 5 2 4" xfId="706"/>
    <cellStyle name="Percent 2 2 5 2 4 2" xfId="1860"/>
    <cellStyle name="Percent 2 2 5 2 4 2 2" xfId="4169"/>
    <cellStyle name="Percent 2 2 5 2 4 3" xfId="3015"/>
    <cellStyle name="Percent 2 2 5 2 5" xfId="1284"/>
    <cellStyle name="Percent 2 2 5 2 5 2" xfId="3593"/>
    <cellStyle name="Percent 2 2 5 2 6" xfId="2439"/>
    <cellStyle name="Percent 2 2 5 3" xfId="178"/>
    <cellStyle name="Percent 2 2 5 3 2" xfId="322"/>
    <cellStyle name="Percent 2 2 5 3 2 2" xfId="610"/>
    <cellStyle name="Percent 2 2 5 3 2 2 2" xfId="1186"/>
    <cellStyle name="Percent 2 2 5 3 2 2 2 2" xfId="2340"/>
    <cellStyle name="Percent 2 2 5 3 2 2 2 2 2" xfId="4649"/>
    <cellStyle name="Percent 2 2 5 3 2 2 2 3" xfId="3495"/>
    <cellStyle name="Percent 2 2 5 3 2 2 3" xfId="1764"/>
    <cellStyle name="Percent 2 2 5 3 2 2 3 2" xfId="4073"/>
    <cellStyle name="Percent 2 2 5 3 2 2 4" xfId="2919"/>
    <cellStyle name="Percent 2 2 5 3 2 3" xfId="898"/>
    <cellStyle name="Percent 2 2 5 3 2 3 2" xfId="2052"/>
    <cellStyle name="Percent 2 2 5 3 2 3 2 2" xfId="4361"/>
    <cellStyle name="Percent 2 2 5 3 2 3 3" xfId="3207"/>
    <cellStyle name="Percent 2 2 5 3 2 4" xfId="1476"/>
    <cellStyle name="Percent 2 2 5 3 2 4 2" xfId="3785"/>
    <cellStyle name="Percent 2 2 5 3 2 5" xfId="2631"/>
    <cellStyle name="Percent 2 2 5 3 3" xfId="466"/>
    <cellStyle name="Percent 2 2 5 3 3 2" xfId="1042"/>
    <cellStyle name="Percent 2 2 5 3 3 2 2" xfId="2196"/>
    <cellStyle name="Percent 2 2 5 3 3 2 2 2" xfId="4505"/>
    <cellStyle name="Percent 2 2 5 3 3 2 3" xfId="3351"/>
    <cellStyle name="Percent 2 2 5 3 3 3" xfId="1620"/>
    <cellStyle name="Percent 2 2 5 3 3 3 2" xfId="3929"/>
    <cellStyle name="Percent 2 2 5 3 3 4" xfId="2775"/>
    <cellStyle name="Percent 2 2 5 3 4" xfId="754"/>
    <cellStyle name="Percent 2 2 5 3 4 2" xfId="1908"/>
    <cellStyle name="Percent 2 2 5 3 4 2 2" xfId="4217"/>
    <cellStyle name="Percent 2 2 5 3 4 3" xfId="3063"/>
    <cellStyle name="Percent 2 2 5 3 5" xfId="1332"/>
    <cellStyle name="Percent 2 2 5 3 5 2" xfId="3641"/>
    <cellStyle name="Percent 2 2 5 3 6" xfId="2487"/>
    <cellStyle name="Percent 2 2 5 4" xfId="226"/>
    <cellStyle name="Percent 2 2 5 4 2" xfId="514"/>
    <cellStyle name="Percent 2 2 5 4 2 2" xfId="1090"/>
    <cellStyle name="Percent 2 2 5 4 2 2 2" xfId="2244"/>
    <cellStyle name="Percent 2 2 5 4 2 2 2 2" xfId="4553"/>
    <cellStyle name="Percent 2 2 5 4 2 2 3" xfId="3399"/>
    <cellStyle name="Percent 2 2 5 4 2 3" xfId="1668"/>
    <cellStyle name="Percent 2 2 5 4 2 3 2" xfId="3977"/>
    <cellStyle name="Percent 2 2 5 4 2 4" xfId="2823"/>
    <cellStyle name="Percent 2 2 5 4 3" xfId="802"/>
    <cellStyle name="Percent 2 2 5 4 3 2" xfId="1956"/>
    <cellStyle name="Percent 2 2 5 4 3 2 2" xfId="4265"/>
    <cellStyle name="Percent 2 2 5 4 3 3" xfId="3111"/>
    <cellStyle name="Percent 2 2 5 4 4" xfId="1380"/>
    <cellStyle name="Percent 2 2 5 4 4 2" xfId="3689"/>
    <cellStyle name="Percent 2 2 5 4 5" xfId="2535"/>
    <cellStyle name="Percent 2 2 5 5" xfId="370"/>
    <cellStyle name="Percent 2 2 5 5 2" xfId="946"/>
    <cellStyle name="Percent 2 2 5 5 2 2" xfId="2100"/>
    <cellStyle name="Percent 2 2 5 5 2 2 2" xfId="4409"/>
    <cellStyle name="Percent 2 2 5 5 2 3" xfId="3255"/>
    <cellStyle name="Percent 2 2 5 5 3" xfId="1524"/>
    <cellStyle name="Percent 2 2 5 5 3 2" xfId="3833"/>
    <cellStyle name="Percent 2 2 5 5 4" xfId="2679"/>
    <cellStyle name="Percent 2 2 5 6" xfId="658"/>
    <cellStyle name="Percent 2 2 5 6 2" xfId="1812"/>
    <cellStyle name="Percent 2 2 5 6 2 2" xfId="4121"/>
    <cellStyle name="Percent 2 2 5 6 3" xfId="2967"/>
    <cellStyle name="Percent 2 2 5 7" xfId="1236"/>
    <cellStyle name="Percent 2 2 5 7 2" xfId="3545"/>
    <cellStyle name="Percent 2 2 5 8" xfId="2391"/>
    <cellStyle name="Percent 2 2 6" xfId="94"/>
    <cellStyle name="Percent 2 2 6 2" xfId="142"/>
    <cellStyle name="Percent 2 2 6 2 2" xfId="286"/>
    <cellStyle name="Percent 2 2 6 2 2 2" xfId="574"/>
    <cellStyle name="Percent 2 2 6 2 2 2 2" xfId="1150"/>
    <cellStyle name="Percent 2 2 6 2 2 2 2 2" xfId="2304"/>
    <cellStyle name="Percent 2 2 6 2 2 2 2 2 2" xfId="4613"/>
    <cellStyle name="Percent 2 2 6 2 2 2 2 3" xfId="3459"/>
    <cellStyle name="Percent 2 2 6 2 2 2 3" xfId="1728"/>
    <cellStyle name="Percent 2 2 6 2 2 2 3 2" xfId="4037"/>
    <cellStyle name="Percent 2 2 6 2 2 2 4" xfId="2883"/>
    <cellStyle name="Percent 2 2 6 2 2 3" xfId="862"/>
    <cellStyle name="Percent 2 2 6 2 2 3 2" xfId="2016"/>
    <cellStyle name="Percent 2 2 6 2 2 3 2 2" xfId="4325"/>
    <cellStyle name="Percent 2 2 6 2 2 3 3" xfId="3171"/>
    <cellStyle name="Percent 2 2 6 2 2 4" xfId="1440"/>
    <cellStyle name="Percent 2 2 6 2 2 4 2" xfId="3749"/>
    <cellStyle name="Percent 2 2 6 2 2 5" xfId="2595"/>
    <cellStyle name="Percent 2 2 6 2 3" xfId="430"/>
    <cellStyle name="Percent 2 2 6 2 3 2" xfId="1006"/>
    <cellStyle name="Percent 2 2 6 2 3 2 2" xfId="2160"/>
    <cellStyle name="Percent 2 2 6 2 3 2 2 2" xfId="4469"/>
    <cellStyle name="Percent 2 2 6 2 3 2 3" xfId="3315"/>
    <cellStyle name="Percent 2 2 6 2 3 3" xfId="1584"/>
    <cellStyle name="Percent 2 2 6 2 3 3 2" xfId="3893"/>
    <cellStyle name="Percent 2 2 6 2 3 4" xfId="2739"/>
    <cellStyle name="Percent 2 2 6 2 4" xfId="718"/>
    <cellStyle name="Percent 2 2 6 2 4 2" xfId="1872"/>
    <cellStyle name="Percent 2 2 6 2 4 2 2" xfId="4181"/>
    <cellStyle name="Percent 2 2 6 2 4 3" xfId="3027"/>
    <cellStyle name="Percent 2 2 6 2 5" xfId="1296"/>
    <cellStyle name="Percent 2 2 6 2 5 2" xfId="3605"/>
    <cellStyle name="Percent 2 2 6 2 6" xfId="2451"/>
    <cellStyle name="Percent 2 2 6 3" xfId="190"/>
    <cellStyle name="Percent 2 2 6 3 2" xfId="334"/>
    <cellStyle name="Percent 2 2 6 3 2 2" xfId="622"/>
    <cellStyle name="Percent 2 2 6 3 2 2 2" xfId="1198"/>
    <cellStyle name="Percent 2 2 6 3 2 2 2 2" xfId="2352"/>
    <cellStyle name="Percent 2 2 6 3 2 2 2 2 2" xfId="4661"/>
    <cellStyle name="Percent 2 2 6 3 2 2 2 3" xfId="3507"/>
    <cellStyle name="Percent 2 2 6 3 2 2 3" xfId="1776"/>
    <cellStyle name="Percent 2 2 6 3 2 2 3 2" xfId="4085"/>
    <cellStyle name="Percent 2 2 6 3 2 2 4" xfId="2931"/>
    <cellStyle name="Percent 2 2 6 3 2 3" xfId="910"/>
    <cellStyle name="Percent 2 2 6 3 2 3 2" xfId="2064"/>
    <cellStyle name="Percent 2 2 6 3 2 3 2 2" xfId="4373"/>
    <cellStyle name="Percent 2 2 6 3 2 3 3" xfId="3219"/>
    <cellStyle name="Percent 2 2 6 3 2 4" xfId="1488"/>
    <cellStyle name="Percent 2 2 6 3 2 4 2" xfId="3797"/>
    <cellStyle name="Percent 2 2 6 3 2 5" xfId="2643"/>
    <cellStyle name="Percent 2 2 6 3 3" xfId="478"/>
    <cellStyle name="Percent 2 2 6 3 3 2" xfId="1054"/>
    <cellStyle name="Percent 2 2 6 3 3 2 2" xfId="2208"/>
    <cellStyle name="Percent 2 2 6 3 3 2 2 2" xfId="4517"/>
    <cellStyle name="Percent 2 2 6 3 3 2 3" xfId="3363"/>
    <cellStyle name="Percent 2 2 6 3 3 3" xfId="1632"/>
    <cellStyle name="Percent 2 2 6 3 3 3 2" xfId="3941"/>
    <cellStyle name="Percent 2 2 6 3 3 4" xfId="2787"/>
    <cellStyle name="Percent 2 2 6 3 4" xfId="766"/>
    <cellStyle name="Percent 2 2 6 3 4 2" xfId="1920"/>
    <cellStyle name="Percent 2 2 6 3 4 2 2" xfId="4229"/>
    <cellStyle name="Percent 2 2 6 3 4 3" xfId="3075"/>
    <cellStyle name="Percent 2 2 6 3 5" xfId="1344"/>
    <cellStyle name="Percent 2 2 6 3 5 2" xfId="3653"/>
    <cellStyle name="Percent 2 2 6 3 6" xfId="2499"/>
    <cellStyle name="Percent 2 2 6 4" xfId="238"/>
    <cellStyle name="Percent 2 2 6 4 2" xfId="526"/>
    <cellStyle name="Percent 2 2 6 4 2 2" xfId="1102"/>
    <cellStyle name="Percent 2 2 6 4 2 2 2" xfId="2256"/>
    <cellStyle name="Percent 2 2 6 4 2 2 2 2" xfId="4565"/>
    <cellStyle name="Percent 2 2 6 4 2 2 3" xfId="3411"/>
    <cellStyle name="Percent 2 2 6 4 2 3" xfId="1680"/>
    <cellStyle name="Percent 2 2 6 4 2 3 2" xfId="3989"/>
    <cellStyle name="Percent 2 2 6 4 2 4" xfId="2835"/>
    <cellStyle name="Percent 2 2 6 4 3" xfId="814"/>
    <cellStyle name="Percent 2 2 6 4 3 2" xfId="1968"/>
    <cellStyle name="Percent 2 2 6 4 3 2 2" xfId="4277"/>
    <cellStyle name="Percent 2 2 6 4 3 3" xfId="3123"/>
    <cellStyle name="Percent 2 2 6 4 4" xfId="1392"/>
    <cellStyle name="Percent 2 2 6 4 4 2" xfId="3701"/>
    <cellStyle name="Percent 2 2 6 4 5" xfId="2547"/>
    <cellStyle name="Percent 2 2 6 5" xfId="382"/>
    <cellStyle name="Percent 2 2 6 5 2" xfId="958"/>
    <cellStyle name="Percent 2 2 6 5 2 2" xfId="2112"/>
    <cellStyle name="Percent 2 2 6 5 2 2 2" xfId="4421"/>
    <cellStyle name="Percent 2 2 6 5 2 3" xfId="3267"/>
    <cellStyle name="Percent 2 2 6 5 3" xfId="1536"/>
    <cellStyle name="Percent 2 2 6 5 3 2" xfId="3845"/>
    <cellStyle name="Percent 2 2 6 5 4" xfId="2691"/>
    <cellStyle name="Percent 2 2 6 6" xfId="670"/>
    <cellStyle name="Percent 2 2 6 6 2" xfId="1824"/>
    <cellStyle name="Percent 2 2 6 6 2 2" xfId="4133"/>
    <cellStyle name="Percent 2 2 6 6 3" xfId="2979"/>
    <cellStyle name="Percent 2 2 6 7" xfId="1248"/>
    <cellStyle name="Percent 2 2 6 7 2" xfId="3557"/>
    <cellStyle name="Percent 2 2 6 8" xfId="2403"/>
    <cellStyle name="Percent 2 2 7" xfId="106"/>
    <cellStyle name="Percent 2 2 7 2" xfId="250"/>
    <cellStyle name="Percent 2 2 7 2 2" xfId="538"/>
    <cellStyle name="Percent 2 2 7 2 2 2" xfId="1114"/>
    <cellStyle name="Percent 2 2 7 2 2 2 2" xfId="2268"/>
    <cellStyle name="Percent 2 2 7 2 2 2 2 2" xfId="4577"/>
    <cellStyle name="Percent 2 2 7 2 2 2 3" xfId="3423"/>
    <cellStyle name="Percent 2 2 7 2 2 3" xfId="1692"/>
    <cellStyle name="Percent 2 2 7 2 2 3 2" xfId="4001"/>
    <cellStyle name="Percent 2 2 7 2 2 4" xfId="2847"/>
    <cellStyle name="Percent 2 2 7 2 3" xfId="826"/>
    <cellStyle name="Percent 2 2 7 2 3 2" xfId="1980"/>
    <cellStyle name="Percent 2 2 7 2 3 2 2" xfId="4289"/>
    <cellStyle name="Percent 2 2 7 2 3 3" xfId="3135"/>
    <cellStyle name="Percent 2 2 7 2 4" xfId="1404"/>
    <cellStyle name="Percent 2 2 7 2 4 2" xfId="3713"/>
    <cellStyle name="Percent 2 2 7 2 5" xfId="2559"/>
    <cellStyle name="Percent 2 2 7 3" xfId="394"/>
    <cellStyle name="Percent 2 2 7 3 2" xfId="970"/>
    <cellStyle name="Percent 2 2 7 3 2 2" xfId="2124"/>
    <cellStyle name="Percent 2 2 7 3 2 2 2" xfId="4433"/>
    <cellStyle name="Percent 2 2 7 3 2 3" xfId="3279"/>
    <cellStyle name="Percent 2 2 7 3 3" xfId="1548"/>
    <cellStyle name="Percent 2 2 7 3 3 2" xfId="3857"/>
    <cellStyle name="Percent 2 2 7 3 4" xfId="2703"/>
    <cellStyle name="Percent 2 2 7 4" xfId="682"/>
    <cellStyle name="Percent 2 2 7 4 2" xfId="1836"/>
    <cellStyle name="Percent 2 2 7 4 2 2" xfId="4145"/>
    <cellStyle name="Percent 2 2 7 4 3" xfId="2991"/>
    <cellStyle name="Percent 2 2 7 5" xfId="1260"/>
    <cellStyle name="Percent 2 2 7 5 2" xfId="3569"/>
    <cellStyle name="Percent 2 2 7 6" xfId="2415"/>
    <cellStyle name="Percent 2 2 8" xfId="154"/>
    <cellStyle name="Percent 2 2 8 2" xfId="298"/>
    <cellStyle name="Percent 2 2 8 2 2" xfId="586"/>
    <cellStyle name="Percent 2 2 8 2 2 2" xfId="1162"/>
    <cellStyle name="Percent 2 2 8 2 2 2 2" xfId="2316"/>
    <cellStyle name="Percent 2 2 8 2 2 2 2 2" xfId="4625"/>
    <cellStyle name="Percent 2 2 8 2 2 2 3" xfId="3471"/>
    <cellStyle name="Percent 2 2 8 2 2 3" xfId="1740"/>
    <cellStyle name="Percent 2 2 8 2 2 3 2" xfId="4049"/>
    <cellStyle name="Percent 2 2 8 2 2 4" xfId="2895"/>
    <cellStyle name="Percent 2 2 8 2 3" xfId="874"/>
    <cellStyle name="Percent 2 2 8 2 3 2" xfId="2028"/>
    <cellStyle name="Percent 2 2 8 2 3 2 2" xfId="4337"/>
    <cellStyle name="Percent 2 2 8 2 3 3" xfId="3183"/>
    <cellStyle name="Percent 2 2 8 2 4" xfId="1452"/>
    <cellStyle name="Percent 2 2 8 2 4 2" xfId="3761"/>
    <cellStyle name="Percent 2 2 8 2 5" xfId="2607"/>
    <cellStyle name="Percent 2 2 8 3" xfId="442"/>
    <cellStyle name="Percent 2 2 8 3 2" xfId="1018"/>
    <cellStyle name="Percent 2 2 8 3 2 2" xfId="2172"/>
    <cellStyle name="Percent 2 2 8 3 2 2 2" xfId="4481"/>
    <cellStyle name="Percent 2 2 8 3 2 3" xfId="3327"/>
    <cellStyle name="Percent 2 2 8 3 3" xfId="1596"/>
    <cellStyle name="Percent 2 2 8 3 3 2" xfId="3905"/>
    <cellStyle name="Percent 2 2 8 3 4" xfId="2751"/>
    <cellStyle name="Percent 2 2 8 4" xfId="730"/>
    <cellStyle name="Percent 2 2 8 4 2" xfId="1884"/>
    <cellStyle name="Percent 2 2 8 4 2 2" xfId="4193"/>
    <cellStyle name="Percent 2 2 8 4 3" xfId="3039"/>
    <cellStyle name="Percent 2 2 8 5" xfId="1308"/>
    <cellStyle name="Percent 2 2 8 5 2" xfId="3617"/>
    <cellStyle name="Percent 2 2 8 6" xfId="2463"/>
    <cellStyle name="Percent 2 2 9" xfId="202"/>
    <cellStyle name="Percent 2 2 9 2" xfId="490"/>
    <cellStyle name="Percent 2 2 9 2 2" xfId="1066"/>
    <cellStyle name="Percent 2 2 9 2 2 2" xfId="2220"/>
    <cellStyle name="Percent 2 2 9 2 2 2 2" xfId="4529"/>
    <cellStyle name="Percent 2 2 9 2 2 3" xfId="3375"/>
    <cellStyle name="Percent 2 2 9 2 3" xfId="1644"/>
    <cellStyle name="Percent 2 2 9 2 3 2" xfId="3953"/>
    <cellStyle name="Percent 2 2 9 2 4" xfId="2799"/>
    <cellStyle name="Percent 2 2 9 3" xfId="778"/>
    <cellStyle name="Percent 2 2 9 3 2" xfId="1932"/>
    <cellStyle name="Percent 2 2 9 3 2 2" xfId="4241"/>
    <cellStyle name="Percent 2 2 9 3 3" xfId="3087"/>
    <cellStyle name="Percent 2 2 9 4" xfId="1356"/>
    <cellStyle name="Percent 2 2 9 4 2" xfId="3665"/>
    <cellStyle name="Percent 2 2 9 5" xfId="2511"/>
    <cellStyle name="Percent 2 3" xfId="23"/>
    <cellStyle name="Percent 2 3 10" xfId="1216"/>
    <cellStyle name="Percent 2 3 10 2" xfId="3525"/>
    <cellStyle name="Percent 2 3 11" xfId="2371"/>
    <cellStyle name="Percent 2 3 2" xfId="74"/>
    <cellStyle name="Percent 2 3 2 2" xfId="122"/>
    <cellStyle name="Percent 2 3 2 2 2" xfId="266"/>
    <cellStyle name="Percent 2 3 2 2 2 2" xfId="554"/>
    <cellStyle name="Percent 2 3 2 2 2 2 2" xfId="1130"/>
    <cellStyle name="Percent 2 3 2 2 2 2 2 2" xfId="2284"/>
    <cellStyle name="Percent 2 3 2 2 2 2 2 2 2" xfId="4593"/>
    <cellStyle name="Percent 2 3 2 2 2 2 2 3" xfId="3439"/>
    <cellStyle name="Percent 2 3 2 2 2 2 3" xfId="1708"/>
    <cellStyle name="Percent 2 3 2 2 2 2 3 2" xfId="4017"/>
    <cellStyle name="Percent 2 3 2 2 2 2 4" xfId="2863"/>
    <cellStyle name="Percent 2 3 2 2 2 3" xfId="842"/>
    <cellStyle name="Percent 2 3 2 2 2 3 2" xfId="1996"/>
    <cellStyle name="Percent 2 3 2 2 2 3 2 2" xfId="4305"/>
    <cellStyle name="Percent 2 3 2 2 2 3 3" xfId="3151"/>
    <cellStyle name="Percent 2 3 2 2 2 4" xfId="1420"/>
    <cellStyle name="Percent 2 3 2 2 2 4 2" xfId="3729"/>
    <cellStyle name="Percent 2 3 2 2 2 5" xfId="2575"/>
    <cellStyle name="Percent 2 3 2 2 3" xfId="410"/>
    <cellStyle name="Percent 2 3 2 2 3 2" xfId="986"/>
    <cellStyle name="Percent 2 3 2 2 3 2 2" xfId="2140"/>
    <cellStyle name="Percent 2 3 2 2 3 2 2 2" xfId="4449"/>
    <cellStyle name="Percent 2 3 2 2 3 2 3" xfId="3295"/>
    <cellStyle name="Percent 2 3 2 2 3 3" xfId="1564"/>
    <cellStyle name="Percent 2 3 2 2 3 3 2" xfId="3873"/>
    <cellStyle name="Percent 2 3 2 2 3 4" xfId="2719"/>
    <cellStyle name="Percent 2 3 2 2 4" xfId="698"/>
    <cellStyle name="Percent 2 3 2 2 4 2" xfId="1852"/>
    <cellStyle name="Percent 2 3 2 2 4 2 2" xfId="4161"/>
    <cellStyle name="Percent 2 3 2 2 4 3" xfId="3007"/>
    <cellStyle name="Percent 2 3 2 2 5" xfId="1276"/>
    <cellStyle name="Percent 2 3 2 2 5 2" xfId="3585"/>
    <cellStyle name="Percent 2 3 2 2 6" xfId="2431"/>
    <cellStyle name="Percent 2 3 2 3" xfId="170"/>
    <cellStyle name="Percent 2 3 2 3 2" xfId="314"/>
    <cellStyle name="Percent 2 3 2 3 2 2" xfId="602"/>
    <cellStyle name="Percent 2 3 2 3 2 2 2" xfId="1178"/>
    <cellStyle name="Percent 2 3 2 3 2 2 2 2" xfId="2332"/>
    <cellStyle name="Percent 2 3 2 3 2 2 2 2 2" xfId="4641"/>
    <cellStyle name="Percent 2 3 2 3 2 2 2 3" xfId="3487"/>
    <cellStyle name="Percent 2 3 2 3 2 2 3" xfId="1756"/>
    <cellStyle name="Percent 2 3 2 3 2 2 3 2" xfId="4065"/>
    <cellStyle name="Percent 2 3 2 3 2 2 4" xfId="2911"/>
    <cellStyle name="Percent 2 3 2 3 2 3" xfId="890"/>
    <cellStyle name="Percent 2 3 2 3 2 3 2" xfId="2044"/>
    <cellStyle name="Percent 2 3 2 3 2 3 2 2" xfId="4353"/>
    <cellStyle name="Percent 2 3 2 3 2 3 3" xfId="3199"/>
    <cellStyle name="Percent 2 3 2 3 2 4" xfId="1468"/>
    <cellStyle name="Percent 2 3 2 3 2 4 2" xfId="3777"/>
    <cellStyle name="Percent 2 3 2 3 2 5" xfId="2623"/>
    <cellStyle name="Percent 2 3 2 3 3" xfId="458"/>
    <cellStyle name="Percent 2 3 2 3 3 2" xfId="1034"/>
    <cellStyle name="Percent 2 3 2 3 3 2 2" xfId="2188"/>
    <cellStyle name="Percent 2 3 2 3 3 2 2 2" xfId="4497"/>
    <cellStyle name="Percent 2 3 2 3 3 2 3" xfId="3343"/>
    <cellStyle name="Percent 2 3 2 3 3 3" xfId="1612"/>
    <cellStyle name="Percent 2 3 2 3 3 3 2" xfId="3921"/>
    <cellStyle name="Percent 2 3 2 3 3 4" xfId="2767"/>
    <cellStyle name="Percent 2 3 2 3 4" xfId="746"/>
    <cellStyle name="Percent 2 3 2 3 4 2" xfId="1900"/>
    <cellStyle name="Percent 2 3 2 3 4 2 2" xfId="4209"/>
    <cellStyle name="Percent 2 3 2 3 4 3" xfId="3055"/>
    <cellStyle name="Percent 2 3 2 3 5" xfId="1324"/>
    <cellStyle name="Percent 2 3 2 3 5 2" xfId="3633"/>
    <cellStyle name="Percent 2 3 2 3 6" xfId="2479"/>
    <cellStyle name="Percent 2 3 2 4" xfId="218"/>
    <cellStyle name="Percent 2 3 2 4 2" xfId="506"/>
    <cellStyle name="Percent 2 3 2 4 2 2" xfId="1082"/>
    <cellStyle name="Percent 2 3 2 4 2 2 2" xfId="2236"/>
    <cellStyle name="Percent 2 3 2 4 2 2 2 2" xfId="4545"/>
    <cellStyle name="Percent 2 3 2 4 2 2 3" xfId="3391"/>
    <cellStyle name="Percent 2 3 2 4 2 3" xfId="1660"/>
    <cellStyle name="Percent 2 3 2 4 2 3 2" xfId="3969"/>
    <cellStyle name="Percent 2 3 2 4 2 4" xfId="2815"/>
    <cellStyle name="Percent 2 3 2 4 3" xfId="794"/>
    <cellStyle name="Percent 2 3 2 4 3 2" xfId="1948"/>
    <cellStyle name="Percent 2 3 2 4 3 2 2" xfId="4257"/>
    <cellStyle name="Percent 2 3 2 4 3 3" xfId="3103"/>
    <cellStyle name="Percent 2 3 2 4 4" xfId="1372"/>
    <cellStyle name="Percent 2 3 2 4 4 2" xfId="3681"/>
    <cellStyle name="Percent 2 3 2 4 5" xfId="2527"/>
    <cellStyle name="Percent 2 3 2 5" xfId="362"/>
    <cellStyle name="Percent 2 3 2 5 2" xfId="938"/>
    <cellStyle name="Percent 2 3 2 5 2 2" xfId="2092"/>
    <cellStyle name="Percent 2 3 2 5 2 2 2" xfId="4401"/>
    <cellStyle name="Percent 2 3 2 5 2 3" xfId="3247"/>
    <cellStyle name="Percent 2 3 2 5 3" xfId="1516"/>
    <cellStyle name="Percent 2 3 2 5 3 2" xfId="3825"/>
    <cellStyle name="Percent 2 3 2 5 4" xfId="2671"/>
    <cellStyle name="Percent 2 3 2 6" xfId="650"/>
    <cellStyle name="Percent 2 3 2 6 2" xfId="1804"/>
    <cellStyle name="Percent 2 3 2 6 2 2" xfId="4113"/>
    <cellStyle name="Percent 2 3 2 6 3" xfId="2959"/>
    <cellStyle name="Percent 2 3 2 7" xfId="1228"/>
    <cellStyle name="Percent 2 3 2 7 2" xfId="3537"/>
    <cellStyle name="Percent 2 3 2 8" xfId="2383"/>
    <cellStyle name="Percent 2 3 3" xfId="86"/>
    <cellStyle name="Percent 2 3 3 2" xfId="134"/>
    <cellStyle name="Percent 2 3 3 2 2" xfId="278"/>
    <cellStyle name="Percent 2 3 3 2 2 2" xfId="566"/>
    <cellStyle name="Percent 2 3 3 2 2 2 2" xfId="1142"/>
    <cellStyle name="Percent 2 3 3 2 2 2 2 2" xfId="2296"/>
    <cellStyle name="Percent 2 3 3 2 2 2 2 2 2" xfId="4605"/>
    <cellStyle name="Percent 2 3 3 2 2 2 2 3" xfId="3451"/>
    <cellStyle name="Percent 2 3 3 2 2 2 3" xfId="1720"/>
    <cellStyle name="Percent 2 3 3 2 2 2 3 2" xfId="4029"/>
    <cellStyle name="Percent 2 3 3 2 2 2 4" xfId="2875"/>
    <cellStyle name="Percent 2 3 3 2 2 3" xfId="854"/>
    <cellStyle name="Percent 2 3 3 2 2 3 2" xfId="2008"/>
    <cellStyle name="Percent 2 3 3 2 2 3 2 2" xfId="4317"/>
    <cellStyle name="Percent 2 3 3 2 2 3 3" xfId="3163"/>
    <cellStyle name="Percent 2 3 3 2 2 4" xfId="1432"/>
    <cellStyle name="Percent 2 3 3 2 2 4 2" xfId="3741"/>
    <cellStyle name="Percent 2 3 3 2 2 5" xfId="2587"/>
    <cellStyle name="Percent 2 3 3 2 3" xfId="422"/>
    <cellStyle name="Percent 2 3 3 2 3 2" xfId="998"/>
    <cellStyle name="Percent 2 3 3 2 3 2 2" xfId="2152"/>
    <cellStyle name="Percent 2 3 3 2 3 2 2 2" xfId="4461"/>
    <cellStyle name="Percent 2 3 3 2 3 2 3" xfId="3307"/>
    <cellStyle name="Percent 2 3 3 2 3 3" xfId="1576"/>
    <cellStyle name="Percent 2 3 3 2 3 3 2" xfId="3885"/>
    <cellStyle name="Percent 2 3 3 2 3 4" xfId="2731"/>
    <cellStyle name="Percent 2 3 3 2 4" xfId="710"/>
    <cellStyle name="Percent 2 3 3 2 4 2" xfId="1864"/>
    <cellStyle name="Percent 2 3 3 2 4 2 2" xfId="4173"/>
    <cellStyle name="Percent 2 3 3 2 4 3" xfId="3019"/>
    <cellStyle name="Percent 2 3 3 2 5" xfId="1288"/>
    <cellStyle name="Percent 2 3 3 2 5 2" xfId="3597"/>
    <cellStyle name="Percent 2 3 3 2 6" xfId="2443"/>
    <cellStyle name="Percent 2 3 3 3" xfId="182"/>
    <cellStyle name="Percent 2 3 3 3 2" xfId="326"/>
    <cellStyle name="Percent 2 3 3 3 2 2" xfId="614"/>
    <cellStyle name="Percent 2 3 3 3 2 2 2" xfId="1190"/>
    <cellStyle name="Percent 2 3 3 3 2 2 2 2" xfId="2344"/>
    <cellStyle name="Percent 2 3 3 3 2 2 2 2 2" xfId="4653"/>
    <cellStyle name="Percent 2 3 3 3 2 2 2 3" xfId="3499"/>
    <cellStyle name="Percent 2 3 3 3 2 2 3" xfId="1768"/>
    <cellStyle name="Percent 2 3 3 3 2 2 3 2" xfId="4077"/>
    <cellStyle name="Percent 2 3 3 3 2 2 4" xfId="2923"/>
    <cellStyle name="Percent 2 3 3 3 2 3" xfId="902"/>
    <cellStyle name="Percent 2 3 3 3 2 3 2" xfId="2056"/>
    <cellStyle name="Percent 2 3 3 3 2 3 2 2" xfId="4365"/>
    <cellStyle name="Percent 2 3 3 3 2 3 3" xfId="3211"/>
    <cellStyle name="Percent 2 3 3 3 2 4" xfId="1480"/>
    <cellStyle name="Percent 2 3 3 3 2 4 2" xfId="3789"/>
    <cellStyle name="Percent 2 3 3 3 2 5" xfId="2635"/>
    <cellStyle name="Percent 2 3 3 3 3" xfId="470"/>
    <cellStyle name="Percent 2 3 3 3 3 2" xfId="1046"/>
    <cellStyle name="Percent 2 3 3 3 3 2 2" xfId="2200"/>
    <cellStyle name="Percent 2 3 3 3 3 2 2 2" xfId="4509"/>
    <cellStyle name="Percent 2 3 3 3 3 2 3" xfId="3355"/>
    <cellStyle name="Percent 2 3 3 3 3 3" xfId="1624"/>
    <cellStyle name="Percent 2 3 3 3 3 3 2" xfId="3933"/>
    <cellStyle name="Percent 2 3 3 3 3 4" xfId="2779"/>
    <cellStyle name="Percent 2 3 3 3 4" xfId="758"/>
    <cellStyle name="Percent 2 3 3 3 4 2" xfId="1912"/>
    <cellStyle name="Percent 2 3 3 3 4 2 2" xfId="4221"/>
    <cellStyle name="Percent 2 3 3 3 4 3" xfId="3067"/>
    <cellStyle name="Percent 2 3 3 3 5" xfId="1336"/>
    <cellStyle name="Percent 2 3 3 3 5 2" xfId="3645"/>
    <cellStyle name="Percent 2 3 3 3 6" xfId="2491"/>
    <cellStyle name="Percent 2 3 3 4" xfId="230"/>
    <cellStyle name="Percent 2 3 3 4 2" xfId="518"/>
    <cellStyle name="Percent 2 3 3 4 2 2" xfId="1094"/>
    <cellStyle name="Percent 2 3 3 4 2 2 2" xfId="2248"/>
    <cellStyle name="Percent 2 3 3 4 2 2 2 2" xfId="4557"/>
    <cellStyle name="Percent 2 3 3 4 2 2 3" xfId="3403"/>
    <cellStyle name="Percent 2 3 3 4 2 3" xfId="1672"/>
    <cellStyle name="Percent 2 3 3 4 2 3 2" xfId="3981"/>
    <cellStyle name="Percent 2 3 3 4 2 4" xfId="2827"/>
    <cellStyle name="Percent 2 3 3 4 3" xfId="806"/>
    <cellStyle name="Percent 2 3 3 4 3 2" xfId="1960"/>
    <cellStyle name="Percent 2 3 3 4 3 2 2" xfId="4269"/>
    <cellStyle name="Percent 2 3 3 4 3 3" xfId="3115"/>
    <cellStyle name="Percent 2 3 3 4 4" xfId="1384"/>
    <cellStyle name="Percent 2 3 3 4 4 2" xfId="3693"/>
    <cellStyle name="Percent 2 3 3 4 5" xfId="2539"/>
    <cellStyle name="Percent 2 3 3 5" xfId="374"/>
    <cellStyle name="Percent 2 3 3 5 2" xfId="950"/>
    <cellStyle name="Percent 2 3 3 5 2 2" xfId="2104"/>
    <cellStyle name="Percent 2 3 3 5 2 2 2" xfId="4413"/>
    <cellStyle name="Percent 2 3 3 5 2 3" xfId="3259"/>
    <cellStyle name="Percent 2 3 3 5 3" xfId="1528"/>
    <cellStyle name="Percent 2 3 3 5 3 2" xfId="3837"/>
    <cellStyle name="Percent 2 3 3 5 4" xfId="2683"/>
    <cellStyle name="Percent 2 3 3 6" xfId="662"/>
    <cellStyle name="Percent 2 3 3 6 2" xfId="1816"/>
    <cellStyle name="Percent 2 3 3 6 2 2" xfId="4125"/>
    <cellStyle name="Percent 2 3 3 6 3" xfId="2971"/>
    <cellStyle name="Percent 2 3 3 7" xfId="1240"/>
    <cellStyle name="Percent 2 3 3 7 2" xfId="3549"/>
    <cellStyle name="Percent 2 3 3 8" xfId="2395"/>
    <cellStyle name="Percent 2 3 4" xfId="98"/>
    <cellStyle name="Percent 2 3 4 2" xfId="146"/>
    <cellStyle name="Percent 2 3 4 2 2" xfId="290"/>
    <cellStyle name="Percent 2 3 4 2 2 2" xfId="578"/>
    <cellStyle name="Percent 2 3 4 2 2 2 2" xfId="1154"/>
    <cellStyle name="Percent 2 3 4 2 2 2 2 2" xfId="2308"/>
    <cellStyle name="Percent 2 3 4 2 2 2 2 2 2" xfId="4617"/>
    <cellStyle name="Percent 2 3 4 2 2 2 2 3" xfId="3463"/>
    <cellStyle name="Percent 2 3 4 2 2 2 3" xfId="1732"/>
    <cellStyle name="Percent 2 3 4 2 2 2 3 2" xfId="4041"/>
    <cellStyle name="Percent 2 3 4 2 2 2 4" xfId="2887"/>
    <cellStyle name="Percent 2 3 4 2 2 3" xfId="866"/>
    <cellStyle name="Percent 2 3 4 2 2 3 2" xfId="2020"/>
    <cellStyle name="Percent 2 3 4 2 2 3 2 2" xfId="4329"/>
    <cellStyle name="Percent 2 3 4 2 2 3 3" xfId="3175"/>
    <cellStyle name="Percent 2 3 4 2 2 4" xfId="1444"/>
    <cellStyle name="Percent 2 3 4 2 2 4 2" xfId="3753"/>
    <cellStyle name="Percent 2 3 4 2 2 5" xfId="2599"/>
    <cellStyle name="Percent 2 3 4 2 3" xfId="434"/>
    <cellStyle name="Percent 2 3 4 2 3 2" xfId="1010"/>
    <cellStyle name="Percent 2 3 4 2 3 2 2" xfId="2164"/>
    <cellStyle name="Percent 2 3 4 2 3 2 2 2" xfId="4473"/>
    <cellStyle name="Percent 2 3 4 2 3 2 3" xfId="3319"/>
    <cellStyle name="Percent 2 3 4 2 3 3" xfId="1588"/>
    <cellStyle name="Percent 2 3 4 2 3 3 2" xfId="3897"/>
    <cellStyle name="Percent 2 3 4 2 3 4" xfId="2743"/>
    <cellStyle name="Percent 2 3 4 2 4" xfId="722"/>
    <cellStyle name="Percent 2 3 4 2 4 2" xfId="1876"/>
    <cellStyle name="Percent 2 3 4 2 4 2 2" xfId="4185"/>
    <cellStyle name="Percent 2 3 4 2 4 3" xfId="3031"/>
    <cellStyle name="Percent 2 3 4 2 5" xfId="1300"/>
    <cellStyle name="Percent 2 3 4 2 5 2" xfId="3609"/>
    <cellStyle name="Percent 2 3 4 2 6" xfId="2455"/>
    <cellStyle name="Percent 2 3 4 3" xfId="194"/>
    <cellStyle name="Percent 2 3 4 3 2" xfId="338"/>
    <cellStyle name="Percent 2 3 4 3 2 2" xfId="626"/>
    <cellStyle name="Percent 2 3 4 3 2 2 2" xfId="1202"/>
    <cellStyle name="Percent 2 3 4 3 2 2 2 2" xfId="2356"/>
    <cellStyle name="Percent 2 3 4 3 2 2 2 2 2" xfId="4665"/>
    <cellStyle name="Percent 2 3 4 3 2 2 2 3" xfId="3511"/>
    <cellStyle name="Percent 2 3 4 3 2 2 3" xfId="1780"/>
    <cellStyle name="Percent 2 3 4 3 2 2 3 2" xfId="4089"/>
    <cellStyle name="Percent 2 3 4 3 2 2 4" xfId="2935"/>
    <cellStyle name="Percent 2 3 4 3 2 3" xfId="914"/>
    <cellStyle name="Percent 2 3 4 3 2 3 2" xfId="2068"/>
    <cellStyle name="Percent 2 3 4 3 2 3 2 2" xfId="4377"/>
    <cellStyle name="Percent 2 3 4 3 2 3 3" xfId="3223"/>
    <cellStyle name="Percent 2 3 4 3 2 4" xfId="1492"/>
    <cellStyle name="Percent 2 3 4 3 2 4 2" xfId="3801"/>
    <cellStyle name="Percent 2 3 4 3 2 5" xfId="2647"/>
    <cellStyle name="Percent 2 3 4 3 3" xfId="482"/>
    <cellStyle name="Percent 2 3 4 3 3 2" xfId="1058"/>
    <cellStyle name="Percent 2 3 4 3 3 2 2" xfId="2212"/>
    <cellStyle name="Percent 2 3 4 3 3 2 2 2" xfId="4521"/>
    <cellStyle name="Percent 2 3 4 3 3 2 3" xfId="3367"/>
    <cellStyle name="Percent 2 3 4 3 3 3" xfId="1636"/>
    <cellStyle name="Percent 2 3 4 3 3 3 2" xfId="3945"/>
    <cellStyle name="Percent 2 3 4 3 3 4" xfId="2791"/>
    <cellStyle name="Percent 2 3 4 3 4" xfId="770"/>
    <cellStyle name="Percent 2 3 4 3 4 2" xfId="1924"/>
    <cellStyle name="Percent 2 3 4 3 4 2 2" xfId="4233"/>
    <cellStyle name="Percent 2 3 4 3 4 3" xfId="3079"/>
    <cellStyle name="Percent 2 3 4 3 5" xfId="1348"/>
    <cellStyle name="Percent 2 3 4 3 5 2" xfId="3657"/>
    <cellStyle name="Percent 2 3 4 3 6" xfId="2503"/>
    <cellStyle name="Percent 2 3 4 4" xfId="242"/>
    <cellStyle name="Percent 2 3 4 4 2" xfId="530"/>
    <cellStyle name="Percent 2 3 4 4 2 2" xfId="1106"/>
    <cellStyle name="Percent 2 3 4 4 2 2 2" xfId="2260"/>
    <cellStyle name="Percent 2 3 4 4 2 2 2 2" xfId="4569"/>
    <cellStyle name="Percent 2 3 4 4 2 2 3" xfId="3415"/>
    <cellStyle name="Percent 2 3 4 4 2 3" xfId="1684"/>
    <cellStyle name="Percent 2 3 4 4 2 3 2" xfId="3993"/>
    <cellStyle name="Percent 2 3 4 4 2 4" xfId="2839"/>
    <cellStyle name="Percent 2 3 4 4 3" xfId="818"/>
    <cellStyle name="Percent 2 3 4 4 3 2" xfId="1972"/>
    <cellStyle name="Percent 2 3 4 4 3 2 2" xfId="4281"/>
    <cellStyle name="Percent 2 3 4 4 3 3" xfId="3127"/>
    <cellStyle name="Percent 2 3 4 4 4" xfId="1396"/>
    <cellStyle name="Percent 2 3 4 4 4 2" xfId="3705"/>
    <cellStyle name="Percent 2 3 4 4 5" xfId="2551"/>
    <cellStyle name="Percent 2 3 4 5" xfId="386"/>
    <cellStyle name="Percent 2 3 4 5 2" xfId="962"/>
    <cellStyle name="Percent 2 3 4 5 2 2" xfId="2116"/>
    <cellStyle name="Percent 2 3 4 5 2 2 2" xfId="4425"/>
    <cellStyle name="Percent 2 3 4 5 2 3" xfId="3271"/>
    <cellStyle name="Percent 2 3 4 5 3" xfId="1540"/>
    <cellStyle name="Percent 2 3 4 5 3 2" xfId="3849"/>
    <cellStyle name="Percent 2 3 4 5 4" xfId="2695"/>
    <cellStyle name="Percent 2 3 4 6" xfId="674"/>
    <cellStyle name="Percent 2 3 4 6 2" xfId="1828"/>
    <cellStyle name="Percent 2 3 4 6 2 2" xfId="4137"/>
    <cellStyle name="Percent 2 3 4 6 3" xfId="2983"/>
    <cellStyle name="Percent 2 3 4 7" xfId="1252"/>
    <cellStyle name="Percent 2 3 4 7 2" xfId="3561"/>
    <cellStyle name="Percent 2 3 4 8" xfId="2407"/>
    <cellStyle name="Percent 2 3 5" xfId="110"/>
    <cellStyle name="Percent 2 3 5 2" xfId="254"/>
    <cellStyle name="Percent 2 3 5 2 2" xfId="542"/>
    <cellStyle name="Percent 2 3 5 2 2 2" xfId="1118"/>
    <cellStyle name="Percent 2 3 5 2 2 2 2" xfId="2272"/>
    <cellStyle name="Percent 2 3 5 2 2 2 2 2" xfId="4581"/>
    <cellStyle name="Percent 2 3 5 2 2 2 3" xfId="3427"/>
    <cellStyle name="Percent 2 3 5 2 2 3" xfId="1696"/>
    <cellStyle name="Percent 2 3 5 2 2 3 2" xfId="4005"/>
    <cellStyle name="Percent 2 3 5 2 2 4" xfId="2851"/>
    <cellStyle name="Percent 2 3 5 2 3" xfId="830"/>
    <cellStyle name="Percent 2 3 5 2 3 2" xfId="1984"/>
    <cellStyle name="Percent 2 3 5 2 3 2 2" xfId="4293"/>
    <cellStyle name="Percent 2 3 5 2 3 3" xfId="3139"/>
    <cellStyle name="Percent 2 3 5 2 4" xfId="1408"/>
    <cellStyle name="Percent 2 3 5 2 4 2" xfId="3717"/>
    <cellStyle name="Percent 2 3 5 2 5" xfId="2563"/>
    <cellStyle name="Percent 2 3 5 3" xfId="398"/>
    <cellStyle name="Percent 2 3 5 3 2" xfId="974"/>
    <cellStyle name="Percent 2 3 5 3 2 2" xfId="2128"/>
    <cellStyle name="Percent 2 3 5 3 2 2 2" xfId="4437"/>
    <cellStyle name="Percent 2 3 5 3 2 3" xfId="3283"/>
    <cellStyle name="Percent 2 3 5 3 3" xfId="1552"/>
    <cellStyle name="Percent 2 3 5 3 3 2" xfId="3861"/>
    <cellStyle name="Percent 2 3 5 3 4" xfId="2707"/>
    <cellStyle name="Percent 2 3 5 4" xfId="686"/>
    <cellStyle name="Percent 2 3 5 4 2" xfId="1840"/>
    <cellStyle name="Percent 2 3 5 4 2 2" xfId="4149"/>
    <cellStyle name="Percent 2 3 5 4 3" xfId="2995"/>
    <cellStyle name="Percent 2 3 5 5" xfId="1264"/>
    <cellStyle name="Percent 2 3 5 5 2" xfId="3573"/>
    <cellStyle name="Percent 2 3 5 6" xfId="2419"/>
    <cellStyle name="Percent 2 3 6" xfId="158"/>
    <cellStyle name="Percent 2 3 6 2" xfId="302"/>
    <cellStyle name="Percent 2 3 6 2 2" xfId="590"/>
    <cellStyle name="Percent 2 3 6 2 2 2" xfId="1166"/>
    <cellStyle name="Percent 2 3 6 2 2 2 2" xfId="2320"/>
    <cellStyle name="Percent 2 3 6 2 2 2 2 2" xfId="4629"/>
    <cellStyle name="Percent 2 3 6 2 2 2 3" xfId="3475"/>
    <cellStyle name="Percent 2 3 6 2 2 3" xfId="1744"/>
    <cellStyle name="Percent 2 3 6 2 2 3 2" xfId="4053"/>
    <cellStyle name="Percent 2 3 6 2 2 4" xfId="2899"/>
    <cellStyle name="Percent 2 3 6 2 3" xfId="878"/>
    <cellStyle name="Percent 2 3 6 2 3 2" xfId="2032"/>
    <cellStyle name="Percent 2 3 6 2 3 2 2" xfId="4341"/>
    <cellStyle name="Percent 2 3 6 2 3 3" xfId="3187"/>
    <cellStyle name="Percent 2 3 6 2 4" xfId="1456"/>
    <cellStyle name="Percent 2 3 6 2 4 2" xfId="3765"/>
    <cellStyle name="Percent 2 3 6 2 5" xfId="2611"/>
    <cellStyle name="Percent 2 3 6 3" xfId="446"/>
    <cellStyle name="Percent 2 3 6 3 2" xfId="1022"/>
    <cellStyle name="Percent 2 3 6 3 2 2" xfId="2176"/>
    <cellStyle name="Percent 2 3 6 3 2 2 2" xfId="4485"/>
    <cellStyle name="Percent 2 3 6 3 2 3" xfId="3331"/>
    <cellStyle name="Percent 2 3 6 3 3" xfId="1600"/>
    <cellStyle name="Percent 2 3 6 3 3 2" xfId="3909"/>
    <cellStyle name="Percent 2 3 6 3 4" xfId="2755"/>
    <cellStyle name="Percent 2 3 6 4" xfId="734"/>
    <cellStyle name="Percent 2 3 6 4 2" xfId="1888"/>
    <cellStyle name="Percent 2 3 6 4 2 2" xfId="4197"/>
    <cellStyle name="Percent 2 3 6 4 3" xfId="3043"/>
    <cellStyle name="Percent 2 3 6 5" xfId="1312"/>
    <cellStyle name="Percent 2 3 6 5 2" xfId="3621"/>
    <cellStyle name="Percent 2 3 6 6" xfId="2467"/>
    <cellStyle name="Percent 2 3 7" xfId="206"/>
    <cellStyle name="Percent 2 3 7 2" xfId="494"/>
    <cellStyle name="Percent 2 3 7 2 2" xfId="1070"/>
    <cellStyle name="Percent 2 3 7 2 2 2" xfId="2224"/>
    <cellStyle name="Percent 2 3 7 2 2 2 2" xfId="4533"/>
    <cellStyle name="Percent 2 3 7 2 2 3" xfId="3379"/>
    <cellStyle name="Percent 2 3 7 2 3" xfId="1648"/>
    <cellStyle name="Percent 2 3 7 2 3 2" xfId="3957"/>
    <cellStyle name="Percent 2 3 7 2 4" xfId="2803"/>
    <cellStyle name="Percent 2 3 7 3" xfId="782"/>
    <cellStyle name="Percent 2 3 7 3 2" xfId="1936"/>
    <cellStyle name="Percent 2 3 7 3 2 2" xfId="4245"/>
    <cellStyle name="Percent 2 3 7 3 3" xfId="3091"/>
    <cellStyle name="Percent 2 3 7 4" xfId="1360"/>
    <cellStyle name="Percent 2 3 7 4 2" xfId="3669"/>
    <cellStyle name="Percent 2 3 7 5" xfId="2515"/>
    <cellStyle name="Percent 2 3 8" xfId="350"/>
    <cellStyle name="Percent 2 3 8 2" xfId="926"/>
    <cellStyle name="Percent 2 3 8 2 2" xfId="2080"/>
    <cellStyle name="Percent 2 3 8 2 2 2" xfId="4389"/>
    <cellStyle name="Percent 2 3 8 2 3" xfId="3235"/>
    <cellStyle name="Percent 2 3 8 3" xfId="1504"/>
    <cellStyle name="Percent 2 3 8 3 2" xfId="3813"/>
    <cellStyle name="Percent 2 3 8 4" xfId="2659"/>
    <cellStyle name="Percent 2 3 9" xfId="638"/>
    <cellStyle name="Percent 2 3 9 2" xfId="1792"/>
    <cellStyle name="Percent 2 3 9 2 2" xfId="4101"/>
    <cellStyle name="Percent 2 3 9 3" xfId="2947"/>
    <cellStyle name="Percent 2 4" xfId="64"/>
    <cellStyle name="Percent 2 4 10" xfId="1218"/>
    <cellStyle name="Percent 2 4 10 2" xfId="3527"/>
    <cellStyle name="Percent 2 4 11" xfId="2373"/>
    <cellStyle name="Percent 2 4 2" xfId="76"/>
    <cellStyle name="Percent 2 4 2 2" xfId="124"/>
    <cellStyle name="Percent 2 4 2 2 2" xfId="268"/>
    <cellStyle name="Percent 2 4 2 2 2 2" xfId="556"/>
    <cellStyle name="Percent 2 4 2 2 2 2 2" xfId="1132"/>
    <cellStyle name="Percent 2 4 2 2 2 2 2 2" xfId="2286"/>
    <cellStyle name="Percent 2 4 2 2 2 2 2 2 2" xfId="4595"/>
    <cellStyle name="Percent 2 4 2 2 2 2 2 3" xfId="3441"/>
    <cellStyle name="Percent 2 4 2 2 2 2 3" xfId="1710"/>
    <cellStyle name="Percent 2 4 2 2 2 2 3 2" xfId="4019"/>
    <cellStyle name="Percent 2 4 2 2 2 2 4" xfId="2865"/>
    <cellStyle name="Percent 2 4 2 2 2 3" xfId="844"/>
    <cellStyle name="Percent 2 4 2 2 2 3 2" xfId="1998"/>
    <cellStyle name="Percent 2 4 2 2 2 3 2 2" xfId="4307"/>
    <cellStyle name="Percent 2 4 2 2 2 3 3" xfId="3153"/>
    <cellStyle name="Percent 2 4 2 2 2 4" xfId="1422"/>
    <cellStyle name="Percent 2 4 2 2 2 4 2" xfId="3731"/>
    <cellStyle name="Percent 2 4 2 2 2 5" xfId="2577"/>
    <cellStyle name="Percent 2 4 2 2 3" xfId="412"/>
    <cellStyle name="Percent 2 4 2 2 3 2" xfId="988"/>
    <cellStyle name="Percent 2 4 2 2 3 2 2" xfId="2142"/>
    <cellStyle name="Percent 2 4 2 2 3 2 2 2" xfId="4451"/>
    <cellStyle name="Percent 2 4 2 2 3 2 3" xfId="3297"/>
    <cellStyle name="Percent 2 4 2 2 3 3" xfId="1566"/>
    <cellStyle name="Percent 2 4 2 2 3 3 2" xfId="3875"/>
    <cellStyle name="Percent 2 4 2 2 3 4" xfId="2721"/>
    <cellStyle name="Percent 2 4 2 2 4" xfId="700"/>
    <cellStyle name="Percent 2 4 2 2 4 2" xfId="1854"/>
    <cellStyle name="Percent 2 4 2 2 4 2 2" xfId="4163"/>
    <cellStyle name="Percent 2 4 2 2 4 3" xfId="3009"/>
    <cellStyle name="Percent 2 4 2 2 5" xfId="1278"/>
    <cellStyle name="Percent 2 4 2 2 5 2" xfId="3587"/>
    <cellStyle name="Percent 2 4 2 2 6" xfId="2433"/>
    <cellStyle name="Percent 2 4 2 3" xfId="172"/>
    <cellStyle name="Percent 2 4 2 3 2" xfId="316"/>
    <cellStyle name="Percent 2 4 2 3 2 2" xfId="604"/>
    <cellStyle name="Percent 2 4 2 3 2 2 2" xfId="1180"/>
    <cellStyle name="Percent 2 4 2 3 2 2 2 2" xfId="2334"/>
    <cellStyle name="Percent 2 4 2 3 2 2 2 2 2" xfId="4643"/>
    <cellStyle name="Percent 2 4 2 3 2 2 2 3" xfId="3489"/>
    <cellStyle name="Percent 2 4 2 3 2 2 3" xfId="1758"/>
    <cellStyle name="Percent 2 4 2 3 2 2 3 2" xfId="4067"/>
    <cellStyle name="Percent 2 4 2 3 2 2 4" xfId="2913"/>
    <cellStyle name="Percent 2 4 2 3 2 3" xfId="892"/>
    <cellStyle name="Percent 2 4 2 3 2 3 2" xfId="2046"/>
    <cellStyle name="Percent 2 4 2 3 2 3 2 2" xfId="4355"/>
    <cellStyle name="Percent 2 4 2 3 2 3 3" xfId="3201"/>
    <cellStyle name="Percent 2 4 2 3 2 4" xfId="1470"/>
    <cellStyle name="Percent 2 4 2 3 2 4 2" xfId="3779"/>
    <cellStyle name="Percent 2 4 2 3 2 5" xfId="2625"/>
    <cellStyle name="Percent 2 4 2 3 3" xfId="460"/>
    <cellStyle name="Percent 2 4 2 3 3 2" xfId="1036"/>
    <cellStyle name="Percent 2 4 2 3 3 2 2" xfId="2190"/>
    <cellStyle name="Percent 2 4 2 3 3 2 2 2" xfId="4499"/>
    <cellStyle name="Percent 2 4 2 3 3 2 3" xfId="3345"/>
    <cellStyle name="Percent 2 4 2 3 3 3" xfId="1614"/>
    <cellStyle name="Percent 2 4 2 3 3 3 2" xfId="3923"/>
    <cellStyle name="Percent 2 4 2 3 3 4" xfId="2769"/>
    <cellStyle name="Percent 2 4 2 3 4" xfId="748"/>
    <cellStyle name="Percent 2 4 2 3 4 2" xfId="1902"/>
    <cellStyle name="Percent 2 4 2 3 4 2 2" xfId="4211"/>
    <cellStyle name="Percent 2 4 2 3 4 3" xfId="3057"/>
    <cellStyle name="Percent 2 4 2 3 5" xfId="1326"/>
    <cellStyle name="Percent 2 4 2 3 5 2" xfId="3635"/>
    <cellStyle name="Percent 2 4 2 3 6" xfId="2481"/>
    <cellStyle name="Percent 2 4 2 4" xfId="220"/>
    <cellStyle name="Percent 2 4 2 4 2" xfId="508"/>
    <cellStyle name="Percent 2 4 2 4 2 2" xfId="1084"/>
    <cellStyle name="Percent 2 4 2 4 2 2 2" xfId="2238"/>
    <cellStyle name="Percent 2 4 2 4 2 2 2 2" xfId="4547"/>
    <cellStyle name="Percent 2 4 2 4 2 2 3" xfId="3393"/>
    <cellStyle name="Percent 2 4 2 4 2 3" xfId="1662"/>
    <cellStyle name="Percent 2 4 2 4 2 3 2" xfId="3971"/>
    <cellStyle name="Percent 2 4 2 4 2 4" xfId="2817"/>
    <cellStyle name="Percent 2 4 2 4 3" xfId="796"/>
    <cellStyle name="Percent 2 4 2 4 3 2" xfId="1950"/>
    <cellStyle name="Percent 2 4 2 4 3 2 2" xfId="4259"/>
    <cellStyle name="Percent 2 4 2 4 3 3" xfId="3105"/>
    <cellStyle name="Percent 2 4 2 4 4" xfId="1374"/>
    <cellStyle name="Percent 2 4 2 4 4 2" xfId="3683"/>
    <cellStyle name="Percent 2 4 2 4 5" xfId="2529"/>
    <cellStyle name="Percent 2 4 2 5" xfId="364"/>
    <cellStyle name="Percent 2 4 2 5 2" xfId="940"/>
    <cellStyle name="Percent 2 4 2 5 2 2" xfId="2094"/>
    <cellStyle name="Percent 2 4 2 5 2 2 2" xfId="4403"/>
    <cellStyle name="Percent 2 4 2 5 2 3" xfId="3249"/>
    <cellStyle name="Percent 2 4 2 5 3" xfId="1518"/>
    <cellStyle name="Percent 2 4 2 5 3 2" xfId="3827"/>
    <cellStyle name="Percent 2 4 2 5 4" xfId="2673"/>
    <cellStyle name="Percent 2 4 2 6" xfId="652"/>
    <cellStyle name="Percent 2 4 2 6 2" xfId="1806"/>
    <cellStyle name="Percent 2 4 2 6 2 2" xfId="4115"/>
    <cellStyle name="Percent 2 4 2 6 3" xfId="2961"/>
    <cellStyle name="Percent 2 4 2 7" xfId="1230"/>
    <cellStyle name="Percent 2 4 2 7 2" xfId="3539"/>
    <cellStyle name="Percent 2 4 2 8" xfId="2385"/>
    <cellStyle name="Percent 2 4 3" xfId="88"/>
    <cellStyle name="Percent 2 4 3 2" xfId="136"/>
    <cellStyle name="Percent 2 4 3 2 2" xfId="280"/>
    <cellStyle name="Percent 2 4 3 2 2 2" xfId="568"/>
    <cellStyle name="Percent 2 4 3 2 2 2 2" xfId="1144"/>
    <cellStyle name="Percent 2 4 3 2 2 2 2 2" xfId="2298"/>
    <cellStyle name="Percent 2 4 3 2 2 2 2 2 2" xfId="4607"/>
    <cellStyle name="Percent 2 4 3 2 2 2 2 3" xfId="3453"/>
    <cellStyle name="Percent 2 4 3 2 2 2 3" xfId="1722"/>
    <cellStyle name="Percent 2 4 3 2 2 2 3 2" xfId="4031"/>
    <cellStyle name="Percent 2 4 3 2 2 2 4" xfId="2877"/>
    <cellStyle name="Percent 2 4 3 2 2 3" xfId="856"/>
    <cellStyle name="Percent 2 4 3 2 2 3 2" xfId="2010"/>
    <cellStyle name="Percent 2 4 3 2 2 3 2 2" xfId="4319"/>
    <cellStyle name="Percent 2 4 3 2 2 3 3" xfId="3165"/>
    <cellStyle name="Percent 2 4 3 2 2 4" xfId="1434"/>
    <cellStyle name="Percent 2 4 3 2 2 4 2" xfId="3743"/>
    <cellStyle name="Percent 2 4 3 2 2 5" xfId="2589"/>
    <cellStyle name="Percent 2 4 3 2 3" xfId="424"/>
    <cellStyle name="Percent 2 4 3 2 3 2" xfId="1000"/>
    <cellStyle name="Percent 2 4 3 2 3 2 2" xfId="2154"/>
    <cellStyle name="Percent 2 4 3 2 3 2 2 2" xfId="4463"/>
    <cellStyle name="Percent 2 4 3 2 3 2 3" xfId="3309"/>
    <cellStyle name="Percent 2 4 3 2 3 3" xfId="1578"/>
    <cellStyle name="Percent 2 4 3 2 3 3 2" xfId="3887"/>
    <cellStyle name="Percent 2 4 3 2 3 4" xfId="2733"/>
    <cellStyle name="Percent 2 4 3 2 4" xfId="712"/>
    <cellStyle name="Percent 2 4 3 2 4 2" xfId="1866"/>
    <cellStyle name="Percent 2 4 3 2 4 2 2" xfId="4175"/>
    <cellStyle name="Percent 2 4 3 2 4 3" xfId="3021"/>
    <cellStyle name="Percent 2 4 3 2 5" xfId="1290"/>
    <cellStyle name="Percent 2 4 3 2 5 2" xfId="3599"/>
    <cellStyle name="Percent 2 4 3 2 6" xfId="2445"/>
    <cellStyle name="Percent 2 4 3 3" xfId="184"/>
    <cellStyle name="Percent 2 4 3 3 2" xfId="328"/>
    <cellStyle name="Percent 2 4 3 3 2 2" xfId="616"/>
    <cellStyle name="Percent 2 4 3 3 2 2 2" xfId="1192"/>
    <cellStyle name="Percent 2 4 3 3 2 2 2 2" xfId="2346"/>
    <cellStyle name="Percent 2 4 3 3 2 2 2 2 2" xfId="4655"/>
    <cellStyle name="Percent 2 4 3 3 2 2 2 3" xfId="3501"/>
    <cellStyle name="Percent 2 4 3 3 2 2 3" xfId="1770"/>
    <cellStyle name="Percent 2 4 3 3 2 2 3 2" xfId="4079"/>
    <cellStyle name="Percent 2 4 3 3 2 2 4" xfId="2925"/>
    <cellStyle name="Percent 2 4 3 3 2 3" xfId="904"/>
    <cellStyle name="Percent 2 4 3 3 2 3 2" xfId="2058"/>
    <cellStyle name="Percent 2 4 3 3 2 3 2 2" xfId="4367"/>
    <cellStyle name="Percent 2 4 3 3 2 3 3" xfId="3213"/>
    <cellStyle name="Percent 2 4 3 3 2 4" xfId="1482"/>
    <cellStyle name="Percent 2 4 3 3 2 4 2" xfId="3791"/>
    <cellStyle name="Percent 2 4 3 3 2 5" xfId="2637"/>
    <cellStyle name="Percent 2 4 3 3 3" xfId="472"/>
    <cellStyle name="Percent 2 4 3 3 3 2" xfId="1048"/>
    <cellStyle name="Percent 2 4 3 3 3 2 2" xfId="2202"/>
    <cellStyle name="Percent 2 4 3 3 3 2 2 2" xfId="4511"/>
    <cellStyle name="Percent 2 4 3 3 3 2 3" xfId="3357"/>
    <cellStyle name="Percent 2 4 3 3 3 3" xfId="1626"/>
    <cellStyle name="Percent 2 4 3 3 3 3 2" xfId="3935"/>
    <cellStyle name="Percent 2 4 3 3 3 4" xfId="2781"/>
    <cellStyle name="Percent 2 4 3 3 4" xfId="760"/>
    <cellStyle name="Percent 2 4 3 3 4 2" xfId="1914"/>
    <cellStyle name="Percent 2 4 3 3 4 2 2" xfId="4223"/>
    <cellStyle name="Percent 2 4 3 3 4 3" xfId="3069"/>
    <cellStyle name="Percent 2 4 3 3 5" xfId="1338"/>
    <cellStyle name="Percent 2 4 3 3 5 2" xfId="3647"/>
    <cellStyle name="Percent 2 4 3 3 6" xfId="2493"/>
    <cellStyle name="Percent 2 4 3 4" xfId="232"/>
    <cellStyle name="Percent 2 4 3 4 2" xfId="520"/>
    <cellStyle name="Percent 2 4 3 4 2 2" xfId="1096"/>
    <cellStyle name="Percent 2 4 3 4 2 2 2" xfId="2250"/>
    <cellStyle name="Percent 2 4 3 4 2 2 2 2" xfId="4559"/>
    <cellStyle name="Percent 2 4 3 4 2 2 3" xfId="3405"/>
    <cellStyle name="Percent 2 4 3 4 2 3" xfId="1674"/>
    <cellStyle name="Percent 2 4 3 4 2 3 2" xfId="3983"/>
    <cellStyle name="Percent 2 4 3 4 2 4" xfId="2829"/>
    <cellStyle name="Percent 2 4 3 4 3" xfId="808"/>
    <cellStyle name="Percent 2 4 3 4 3 2" xfId="1962"/>
    <cellStyle name="Percent 2 4 3 4 3 2 2" xfId="4271"/>
    <cellStyle name="Percent 2 4 3 4 3 3" xfId="3117"/>
    <cellStyle name="Percent 2 4 3 4 4" xfId="1386"/>
    <cellStyle name="Percent 2 4 3 4 4 2" xfId="3695"/>
    <cellStyle name="Percent 2 4 3 4 5" xfId="2541"/>
    <cellStyle name="Percent 2 4 3 5" xfId="376"/>
    <cellStyle name="Percent 2 4 3 5 2" xfId="952"/>
    <cellStyle name="Percent 2 4 3 5 2 2" xfId="2106"/>
    <cellStyle name="Percent 2 4 3 5 2 2 2" xfId="4415"/>
    <cellStyle name="Percent 2 4 3 5 2 3" xfId="3261"/>
    <cellStyle name="Percent 2 4 3 5 3" xfId="1530"/>
    <cellStyle name="Percent 2 4 3 5 3 2" xfId="3839"/>
    <cellStyle name="Percent 2 4 3 5 4" xfId="2685"/>
    <cellStyle name="Percent 2 4 3 6" xfId="664"/>
    <cellStyle name="Percent 2 4 3 6 2" xfId="1818"/>
    <cellStyle name="Percent 2 4 3 6 2 2" xfId="4127"/>
    <cellStyle name="Percent 2 4 3 6 3" xfId="2973"/>
    <cellStyle name="Percent 2 4 3 7" xfId="1242"/>
    <cellStyle name="Percent 2 4 3 7 2" xfId="3551"/>
    <cellStyle name="Percent 2 4 3 8" xfId="2397"/>
    <cellStyle name="Percent 2 4 4" xfId="100"/>
    <cellStyle name="Percent 2 4 4 2" xfId="148"/>
    <cellStyle name="Percent 2 4 4 2 2" xfId="292"/>
    <cellStyle name="Percent 2 4 4 2 2 2" xfId="580"/>
    <cellStyle name="Percent 2 4 4 2 2 2 2" xfId="1156"/>
    <cellStyle name="Percent 2 4 4 2 2 2 2 2" xfId="2310"/>
    <cellStyle name="Percent 2 4 4 2 2 2 2 2 2" xfId="4619"/>
    <cellStyle name="Percent 2 4 4 2 2 2 2 3" xfId="3465"/>
    <cellStyle name="Percent 2 4 4 2 2 2 3" xfId="1734"/>
    <cellStyle name="Percent 2 4 4 2 2 2 3 2" xfId="4043"/>
    <cellStyle name="Percent 2 4 4 2 2 2 4" xfId="2889"/>
    <cellStyle name="Percent 2 4 4 2 2 3" xfId="868"/>
    <cellStyle name="Percent 2 4 4 2 2 3 2" xfId="2022"/>
    <cellStyle name="Percent 2 4 4 2 2 3 2 2" xfId="4331"/>
    <cellStyle name="Percent 2 4 4 2 2 3 3" xfId="3177"/>
    <cellStyle name="Percent 2 4 4 2 2 4" xfId="1446"/>
    <cellStyle name="Percent 2 4 4 2 2 4 2" xfId="3755"/>
    <cellStyle name="Percent 2 4 4 2 2 5" xfId="2601"/>
    <cellStyle name="Percent 2 4 4 2 3" xfId="436"/>
    <cellStyle name="Percent 2 4 4 2 3 2" xfId="1012"/>
    <cellStyle name="Percent 2 4 4 2 3 2 2" xfId="2166"/>
    <cellStyle name="Percent 2 4 4 2 3 2 2 2" xfId="4475"/>
    <cellStyle name="Percent 2 4 4 2 3 2 3" xfId="3321"/>
    <cellStyle name="Percent 2 4 4 2 3 3" xfId="1590"/>
    <cellStyle name="Percent 2 4 4 2 3 3 2" xfId="3899"/>
    <cellStyle name="Percent 2 4 4 2 3 4" xfId="2745"/>
    <cellStyle name="Percent 2 4 4 2 4" xfId="724"/>
    <cellStyle name="Percent 2 4 4 2 4 2" xfId="1878"/>
    <cellStyle name="Percent 2 4 4 2 4 2 2" xfId="4187"/>
    <cellStyle name="Percent 2 4 4 2 4 3" xfId="3033"/>
    <cellStyle name="Percent 2 4 4 2 5" xfId="1302"/>
    <cellStyle name="Percent 2 4 4 2 5 2" xfId="3611"/>
    <cellStyle name="Percent 2 4 4 2 6" xfId="2457"/>
    <cellStyle name="Percent 2 4 4 3" xfId="196"/>
    <cellStyle name="Percent 2 4 4 3 2" xfId="340"/>
    <cellStyle name="Percent 2 4 4 3 2 2" xfId="628"/>
    <cellStyle name="Percent 2 4 4 3 2 2 2" xfId="1204"/>
    <cellStyle name="Percent 2 4 4 3 2 2 2 2" xfId="2358"/>
    <cellStyle name="Percent 2 4 4 3 2 2 2 2 2" xfId="4667"/>
    <cellStyle name="Percent 2 4 4 3 2 2 2 3" xfId="3513"/>
    <cellStyle name="Percent 2 4 4 3 2 2 3" xfId="1782"/>
    <cellStyle name="Percent 2 4 4 3 2 2 3 2" xfId="4091"/>
    <cellStyle name="Percent 2 4 4 3 2 2 4" xfId="2937"/>
    <cellStyle name="Percent 2 4 4 3 2 3" xfId="916"/>
    <cellStyle name="Percent 2 4 4 3 2 3 2" xfId="2070"/>
    <cellStyle name="Percent 2 4 4 3 2 3 2 2" xfId="4379"/>
    <cellStyle name="Percent 2 4 4 3 2 3 3" xfId="3225"/>
    <cellStyle name="Percent 2 4 4 3 2 4" xfId="1494"/>
    <cellStyle name="Percent 2 4 4 3 2 4 2" xfId="3803"/>
    <cellStyle name="Percent 2 4 4 3 2 5" xfId="2649"/>
    <cellStyle name="Percent 2 4 4 3 3" xfId="484"/>
    <cellStyle name="Percent 2 4 4 3 3 2" xfId="1060"/>
    <cellStyle name="Percent 2 4 4 3 3 2 2" xfId="2214"/>
    <cellStyle name="Percent 2 4 4 3 3 2 2 2" xfId="4523"/>
    <cellStyle name="Percent 2 4 4 3 3 2 3" xfId="3369"/>
    <cellStyle name="Percent 2 4 4 3 3 3" xfId="1638"/>
    <cellStyle name="Percent 2 4 4 3 3 3 2" xfId="3947"/>
    <cellStyle name="Percent 2 4 4 3 3 4" xfId="2793"/>
    <cellStyle name="Percent 2 4 4 3 4" xfId="772"/>
    <cellStyle name="Percent 2 4 4 3 4 2" xfId="1926"/>
    <cellStyle name="Percent 2 4 4 3 4 2 2" xfId="4235"/>
    <cellStyle name="Percent 2 4 4 3 4 3" xfId="3081"/>
    <cellStyle name="Percent 2 4 4 3 5" xfId="1350"/>
    <cellStyle name="Percent 2 4 4 3 5 2" xfId="3659"/>
    <cellStyle name="Percent 2 4 4 3 6" xfId="2505"/>
    <cellStyle name="Percent 2 4 4 4" xfId="244"/>
    <cellStyle name="Percent 2 4 4 4 2" xfId="532"/>
    <cellStyle name="Percent 2 4 4 4 2 2" xfId="1108"/>
    <cellStyle name="Percent 2 4 4 4 2 2 2" xfId="2262"/>
    <cellStyle name="Percent 2 4 4 4 2 2 2 2" xfId="4571"/>
    <cellStyle name="Percent 2 4 4 4 2 2 3" xfId="3417"/>
    <cellStyle name="Percent 2 4 4 4 2 3" xfId="1686"/>
    <cellStyle name="Percent 2 4 4 4 2 3 2" xfId="3995"/>
    <cellStyle name="Percent 2 4 4 4 2 4" xfId="2841"/>
    <cellStyle name="Percent 2 4 4 4 3" xfId="820"/>
    <cellStyle name="Percent 2 4 4 4 3 2" xfId="1974"/>
    <cellStyle name="Percent 2 4 4 4 3 2 2" xfId="4283"/>
    <cellStyle name="Percent 2 4 4 4 3 3" xfId="3129"/>
    <cellStyle name="Percent 2 4 4 4 4" xfId="1398"/>
    <cellStyle name="Percent 2 4 4 4 4 2" xfId="3707"/>
    <cellStyle name="Percent 2 4 4 4 5" xfId="2553"/>
    <cellStyle name="Percent 2 4 4 5" xfId="388"/>
    <cellStyle name="Percent 2 4 4 5 2" xfId="964"/>
    <cellStyle name="Percent 2 4 4 5 2 2" xfId="2118"/>
    <cellStyle name="Percent 2 4 4 5 2 2 2" xfId="4427"/>
    <cellStyle name="Percent 2 4 4 5 2 3" xfId="3273"/>
    <cellStyle name="Percent 2 4 4 5 3" xfId="1542"/>
    <cellStyle name="Percent 2 4 4 5 3 2" xfId="3851"/>
    <cellStyle name="Percent 2 4 4 5 4" xfId="2697"/>
    <cellStyle name="Percent 2 4 4 6" xfId="676"/>
    <cellStyle name="Percent 2 4 4 6 2" xfId="1830"/>
    <cellStyle name="Percent 2 4 4 6 2 2" xfId="4139"/>
    <cellStyle name="Percent 2 4 4 6 3" xfId="2985"/>
    <cellStyle name="Percent 2 4 4 7" xfId="1254"/>
    <cellStyle name="Percent 2 4 4 7 2" xfId="3563"/>
    <cellStyle name="Percent 2 4 4 8" xfId="2409"/>
    <cellStyle name="Percent 2 4 5" xfId="112"/>
    <cellStyle name="Percent 2 4 5 2" xfId="256"/>
    <cellStyle name="Percent 2 4 5 2 2" xfId="544"/>
    <cellStyle name="Percent 2 4 5 2 2 2" xfId="1120"/>
    <cellStyle name="Percent 2 4 5 2 2 2 2" xfId="2274"/>
    <cellStyle name="Percent 2 4 5 2 2 2 2 2" xfId="4583"/>
    <cellStyle name="Percent 2 4 5 2 2 2 3" xfId="3429"/>
    <cellStyle name="Percent 2 4 5 2 2 3" xfId="1698"/>
    <cellStyle name="Percent 2 4 5 2 2 3 2" xfId="4007"/>
    <cellStyle name="Percent 2 4 5 2 2 4" xfId="2853"/>
    <cellStyle name="Percent 2 4 5 2 3" xfId="832"/>
    <cellStyle name="Percent 2 4 5 2 3 2" xfId="1986"/>
    <cellStyle name="Percent 2 4 5 2 3 2 2" xfId="4295"/>
    <cellStyle name="Percent 2 4 5 2 3 3" xfId="3141"/>
    <cellStyle name="Percent 2 4 5 2 4" xfId="1410"/>
    <cellStyle name="Percent 2 4 5 2 4 2" xfId="3719"/>
    <cellStyle name="Percent 2 4 5 2 5" xfId="2565"/>
    <cellStyle name="Percent 2 4 5 3" xfId="400"/>
    <cellStyle name="Percent 2 4 5 3 2" xfId="976"/>
    <cellStyle name="Percent 2 4 5 3 2 2" xfId="2130"/>
    <cellStyle name="Percent 2 4 5 3 2 2 2" xfId="4439"/>
    <cellStyle name="Percent 2 4 5 3 2 3" xfId="3285"/>
    <cellStyle name="Percent 2 4 5 3 3" xfId="1554"/>
    <cellStyle name="Percent 2 4 5 3 3 2" xfId="3863"/>
    <cellStyle name="Percent 2 4 5 3 4" xfId="2709"/>
    <cellStyle name="Percent 2 4 5 4" xfId="688"/>
    <cellStyle name="Percent 2 4 5 4 2" xfId="1842"/>
    <cellStyle name="Percent 2 4 5 4 2 2" xfId="4151"/>
    <cellStyle name="Percent 2 4 5 4 3" xfId="2997"/>
    <cellStyle name="Percent 2 4 5 5" xfId="1266"/>
    <cellStyle name="Percent 2 4 5 5 2" xfId="3575"/>
    <cellStyle name="Percent 2 4 5 6" xfId="2421"/>
    <cellStyle name="Percent 2 4 6" xfId="160"/>
    <cellStyle name="Percent 2 4 6 2" xfId="304"/>
    <cellStyle name="Percent 2 4 6 2 2" xfId="592"/>
    <cellStyle name="Percent 2 4 6 2 2 2" xfId="1168"/>
    <cellStyle name="Percent 2 4 6 2 2 2 2" xfId="2322"/>
    <cellStyle name="Percent 2 4 6 2 2 2 2 2" xfId="4631"/>
    <cellStyle name="Percent 2 4 6 2 2 2 3" xfId="3477"/>
    <cellStyle name="Percent 2 4 6 2 2 3" xfId="1746"/>
    <cellStyle name="Percent 2 4 6 2 2 3 2" xfId="4055"/>
    <cellStyle name="Percent 2 4 6 2 2 4" xfId="2901"/>
    <cellStyle name="Percent 2 4 6 2 3" xfId="880"/>
    <cellStyle name="Percent 2 4 6 2 3 2" xfId="2034"/>
    <cellStyle name="Percent 2 4 6 2 3 2 2" xfId="4343"/>
    <cellStyle name="Percent 2 4 6 2 3 3" xfId="3189"/>
    <cellStyle name="Percent 2 4 6 2 4" xfId="1458"/>
    <cellStyle name="Percent 2 4 6 2 4 2" xfId="3767"/>
    <cellStyle name="Percent 2 4 6 2 5" xfId="2613"/>
    <cellStyle name="Percent 2 4 6 3" xfId="448"/>
    <cellStyle name="Percent 2 4 6 3 2" xfId="1024"/>
    <cellStyle name="Percent 2 4 6 3 2 2" xfId="2178"/>
    <cellStyle name="Percent 2 4 6 3 2 2 2" xfId="4487"/>
    <cellStyle name="Percent 2 4 6 3 2 3" xfId="3333"/>
    <cellStyle name="Percent 2 4 6 3 3" xfId="1602"/>
    <cellStyle name="Percent 2 4 6 3 3 2" xfId="3911"/>
    <cellStyle name="Percent 2 4 6 3 4" xfId="2757"/>
    <cellStyle name="Percent 2 4 6 4" xfId="736"/>
    <cellStyle name="Percent 2 4 6 4 2" xfId="1890"/>
    <cellStyle name="Percent 2 4 6 4 2 2" xfId="4199"/>
    <cellStyle name="Percent 2 4 6 4 3" xfId="3045"/>
    <cellStyle name="Percent 2 4 6 5" xfId="1314"/>
    <cellStyle name="Percent 2 4 6 5 2" xfId="3623"/>
    <cellStyle name="Percent 2 4 6 6" xfId="2469"/>
    <cellStyle name="Percent 2 4 7" xfId="208"/>
    <cellStyle name="Percent 2 4 7 2" xfId="496"/>
    <cellStyle name="Percent 2 4 7 2 2" xfId="1072"/>
    <cellStyle name="Percent 2 4 7 2 2 2" xfId="2226"/>
    <cellStyle name="Percent 2 4 7 2 2 2 2" xfId="4535"/>
    <cellStyle name="Percent 2 4 7 2 2 3" xfId="3381"/>
    <cellStyle name="Percent 2 4 7 2 3" xfId="1650"/>
    <cellStyle name="Percent 2 4 7 2 3 2" xfId="3959"/>
    <cellStyle name="Percent 2 4 7 2 4" xfId="2805"/>
    <cellStyle name="Percent 2 4 7 3" xfId="784"/>
    <cellStyle name="Percent 2 4 7 3 2" xfId="1938"/>
    <cellStyle name="Percent 2 4 7 3 2 2" xfId="4247"/>
    <cellStyle name="Percent 2 4 7 3 3" xfId="3093"/>
    <cellStyle name="Percent 2 4 7 4" xfId="1362"/>
    <cellStyle name="Percent 2 4 7 4 2" xfId="3671"/>
    <cellStyle name="Percent 2 4 7 5" xfId="2517"/>
    <cellStyle name="Percent 2 4 8" xfId="352"/>
    <cellStyle name="Percent 2 4 8 2" xfId="928"/>
    <cellStyle name="Percent 2 4 8 2 2" xfId="2082"/>
    <cellStyle name="Percent 2 4 8 2 2 2" xfId="4391"/>
    <cellStyle name="Percent 2 4 8 2 3" xfId="3237"/>
    <cellStyle name="Percent 2 4 8 3" xfId="1506"/>
    <cellStyle name="Percent 2 4 8 3 2" xfId="3815"/>
    <cellStyle name="Percent 2 4 8 4" xfId="2661"/>
    <cellStyle name="Percent 2 4 9" xfId="640"/>
    <cellStyle name="Percent 2 4 9 2" xfId="1794"/>
    <cellStyle name="Percent 2 4 9 2 2" xfId="4103"/>
    <cellStyle name="Percent 2 4 9 3" xfId="2949"/>
    <cellStyle name="Percent 2 5" xfId="68"/>
    <cellStyle name="Percent 2 5 2" xfId="116"/>
    <cellStyle name="Percent 2 5 2 2" xfId="260"/>
    <cellStyle name="Percent 2 5 2 2 2" xfId="548"/>
    <cellStyle name="Percent 2 5 2 2 2 2" xfId="1124"/>
    <cellStyle name="Percent 2 5 2 2 2 2 2" xfId="2278"/>
    <cellStyle name="Percent 2 5 2 2 2 2 2 2" xfId="4587"/>
    <cellStyle name="Percent 2 5 2 2 2 2 3" xfId="3433"/>
    <cellStyle name="Percent 2 5 2 2 2 3" xfId="1702"/>
    <cellStyle name="Percent 2 5 2 2 2 3 2" xfId="4011"/>
    <cellStyle name="Percent 2 5 2 2 2 4" xfId="2857"/>
    <cellStyle name="Percent 2 5 2 2 3" xfId="836"/>
    <cellStyle name="Percent 2 5 2 2 3 2" xfId="1990"/>
    <cellStyle name="Percent 2 5 2 2 3 2 2" xfId="4299"/>
    <cellStyle name="Percent 2 5 2 2 3 3" xfId="3145"/>
    <cellStyle name="Percent 2 5 2 2 4" xfId="1414"/>
    <cellStyle name="Percent 2 5 2 2 4 2" xfId="3723"/>
    <cellStyle name="Percent 2 5 2 2 5" xfId="2569"/>
    <cellStyle name="Percent 2 5 2 3" xfId="404"/>
    <cellStyle name="Percent 2 5 2 3 2" xfId="980"/>
    <cellStyle name="Percent 2 5 2 3 2 2" xfId="2134"/>
    <cellStyle name="Percent 2 5 2 3 2 2 2" xfId="4443"/>
    <cellStyle name="Percent 2 5 2 3 2 3" xfId="3289"/>
    <cellStyle name="Percent 2 5 2 3 3" xfId="1558"/>
    <cellStyle name="Percent 2 5 2 3 3 2" xfId="3867"/>
    <cellStyle name="Percent 2 5 2 3 4" xfId="2713"/>
    <cellStyle name="Percent 2 5 2 4" xfId="692"/>
    <cellStyle name="Percent 2 5 2 4 2" xfId="1846"/>
    <cellStyle name="Percent 2 5 2 4 2 2" xfId="4155"/>
    <cellStyle name="Percent 2 5 2 4 3" xfId="3001"/>
    <cellStyle name="Percent 2 5 2 5" xfId="1270"/>
    <cellStyle name="Percent 2 5 2 5 2" xfId="3579"/>
    <cellStyle name="Percent 2 5 2 6" xfId="2425"/>
    <cellStyle name="Percent 2 5 3" xfId="164"/>
    <cellStyle name="Percent 2 5 3 2" xfId="308"/>
    <cellStyle name="Percent 2 5 3 2 2" xfId="596"/>
    <cellStyle name="Percent 2 5 3 2 2 2" xfId="1172"/>
    <cellStyle name="Percent 2 5 3 2 2 2 2" xfId="2326"/>
    <cellStyle name="Percent 2 5 3 2 2 2 2 2" xfId="4635"/>
    <cellStyle name="Percent 2 5 3 2 2 2 3" xfId="3481"/>
    <cellStyle name="Percent 2 5 3 2 2 3" xfId="1750"/>
    <cellStyle name="Percent 2 5 3 2 2 3 2" xfId="4059"/>
    <cellStyle name="Percent 2 5 3 2 2 4" xfId="2905"/>
    <cellStyle name="Percent 2 5 3 2 3" xfId="884"/>
    <cellStyle name="Percent 2 5 3 2 3 2" xfId="2038"/>
    <cellStyle name="Percent 2 5 3 2 3 2 2" xfId="4347"/>
    <cellStyle name="Percent 2 5 3 2 3 3" xfId="3193"/>
    <cellStyle name="Percent 2 5 3 2 4" xfId="1462"/>
    <cellStyle name="Percent 2 5 3 2 4 2" xfId="3771"/>
    <cellStyle name="Percent 2 5 3 2 5" xfId="2617"/>
    <cellStyle name="Percent 2 5 3 3" xfId="452"/>
    <cellStyle name="Percent 2 5 3 3 2" xfId="1028"/>
    <cellStyle name="Percent 2 5 3 3 2 2" xfId="2182"/>
    <cellStyle name="Percent 2 5 3 3 2 2 2" xfId="4491"/>
    <cellStyle name="Percent 2 5 3 3 2 3" xfId="3337"/>
    <cellStyle name="Percent 2 5 3 3 3" xfId="1606"/>
    <cellStyle name="Percent 2 5 3 3 3 2" xfId="3915"/>
    <cellStyle name="Percent 2 5 3 3 4" xfId="2761"/>
    <cellStyle name="Percent 2 5 3 4" xfId="740"/>
    <cellStyle name="Percent 2 5 3 4 2" xfId="1894"/>
    <cellStyle name="Percent 2 5 3 4 2 2" xfId="4203"/>
    <cellStyle name="Percent 2 5 3 4 3" xfId="3049"/>
    <cellStyle name="Percent 2 5 3 5" xfId="1318"/>
    <cellStyle name="Percent 2 5 3 5 2" xfId="3627"/>
    <cellStyle name="Percent 2 5 3 6" xfId="2473"/>
    <cellStyle name="Percent 2 5 4" xfId="212"/>
    <cellStyle name="Percent 2 5 4 2" xfId="500"/>
    <cellStyle name="Percent 2 5 4 2 2" xfId="1076"/>
    <cellStyle name="Percent 2 5 4 2 2 2" xfId="2230"/>
    <cellStyle name="Percent 2 5 4 2 2 2 2" xfId="4539"/>
    <cellStyle name="Percent 2 5 4 2 2 3" xfId="3385"/>
    <cellStyle name="Percent 2 5 4 2 3" xfId="1654"/>
    <cellStyle name="Percent 2 5 4 2 3 2" xfId="3963"/>
    <cellStyle name="Percent 2 5 4 2 4" xfId="2809"/>
    <cellStyle name="Percent 2 5 4 3" xfId="788"/>
    <cellStyle name="Percent 2 5 4 3 2" xfId="1942"/>
    <cellStyle name="Percent 2 5 4 3 2 2" xfId="4251"/>
    <cellStyle name="Percent 2 5 4 3 3" xfId="3097"/>
    <cellStyle name="Percent 2 5 4 4" xfId="1366"/>
    <cellStyle name="Percent 2 5 4 4 2" xfId="3675"/>
    <cellStyle name="Percent 2 5 4 5" xfId="2521"/>
    <cellStyle name="Percent 2 5 5" xfId="356"/>
    <cellStyle name="Percent 2 5 5 2" xfId="932"/>
    <cellStyle name="Percent 2 5 5 2 2" xfId="2086"/>
    <cellStyle name="Percent 2 5 5 2 2 2" xfId="4395"/>
    <cellStyle name="Percent 2 5 5 2 3" xfId="3241"/>
    <cellStyle name="Percent 2 5 5 3" xfId="1510"/>
    <cellStyle name="Percent 2 5 5 3 2" xfId="3819"/>
    <cellStyle name="Percent 2 5 5 4" xfId="2665"/>
    <cellStyle name="Percent 2 5 6" xfId="644"/>
    <cellStyle name="Percent 2 5 6 2" xfId="1798"/>
    <cellStyle name="Percent 2 5 6 2 2" xfId="4107"/>
    <cellStyle name="Percent 2 5 6 3" xfId="2953"/>
    <cellStyle name="Percent 2 5 7" xfId="1222"/>
    <cellStyle name="Percent 2 5 7 2" xfId="3531"/>
    <cellStyle name="Percent 2 5 8" xfId="2377"/>
    <cellStyle name="Percent 2 6" xfId="80"/>
    <cellStyle name="Percent 2 6 2" xfId="128"/>
    <cellStyle name="Percent 2 6 2 2" xfId="272"/>
    <cellStyle name="Percent 2 6 2 2 2" xfId="560"/>
    <cellStyle name="Percent 2 6 2 2 2 2" xfId="1136"/>
    <cellStyle name="Percent 2 6 2 2 2 2 2" xfId="2290"/>
    <cellStyle name="Percent 2 6 2 2 2 2 2 2" xfId="4599"/>
    <cellStyle name="Percent 2 6 2 2 2 2 3" xfId="3445"/>
    <cellStyle name="Percent 2 6 2 2 2 3" xfId="1714"/>
    <cellStyle name="Percent 2 6 2 2 2 3 2" xfId="4023"/>
    <cellStyle name="Percent 2 6 2 2 2 4" xfId="2869"/>
    <cellStyle name="Percent 2 6 2 2 3" xfId="848"/>
    <cellStyle name="Percent 2 6 2 2 3 2" xfId="2002"/>
    <cellStyle name="Percent 2 6 2 2 3 2 2" xfId="4311"/>
    <cellStyle name="Percent 2 6 2 2 3 3" xfId="3157"/>
    <cellStyle name="Percent 2 6 2 2 4" xfId="1426"/>
    <cellStyle name="Percent 2 6 2 2 4 2" xfId="3735"/>
    <cellStyle name="Percent 2 6 2 2 5" xfId="2581"/>
    <cellStyle name="Percent 2 6 2 3" xfId="416"/>
    <cellStyle name="Percent 2 6 2 3 2" xfId="992"/>
    <cellStyle name="Percent 2 6 2 3 2 2" xfId="2146"/>
    <cellStyle name="Percent 2 6 2 3 2 2 2" xfId="4455"/>
    <cellStyle name="Percent 2 6 2 3 2 3" xfId="3301"/>
    <cellStyle name="Percent 2 6 2 3 3" xfId="1570"/>
    <cellStyle name="Percent 2 6 2 3 3 2" xfId="3879"/>
    <cellStyle name="Percent 2 6 2 3 4" xfId="2725"/>
    <cellStyle name="Percent 2 6 2 4" xfId="704"/>
    <cellStyle name="Percent 2 6 2 4 2" xfId="1858"/>
    <cellStyle name="Percent 2 6 2 4 2 2" xfId="4167"/>
    <cellStyle name="Percent 2 6 2 4 3" xfId="3013"/>
    <cellStyle name="Percent 2 6 2 5" xfId="1282"/>
    <cellStyle name="Percent 2 6 2 5 2" xfId="3591"/>
    <cellStyle name="Percent 2 6 2 6" xfId="2437"/>
    <cellStyle name="Percent 2 6 3" xfId="176"/>
    <cellStyle name="Percent 2 6 3 2" xfId="320"/>
    <cellStyle name="Percent 2 6 3 2 2" xfId="608"/>
    <cellStyle name="Percent 2 6 3 2 2 2" xfId="1184"/>
    <cellStyle name="Percent 2 6 3 2 2 2 2" xfId="2338"/>
    <cellStyle name="Percent 2 6 3 2 2 2 2 2" xfId="4647"/>
    <cellStyle name="Percent 2 6 3 2 2 2 3" xfId="3493"/>
    <cellStyle name="Percent 2 6 3 2 2 3" xfId="1762"/>
    <cellStyle name="Percent 2 6 3 2 2 3 2" xfId="4071"/>
    <cellStyle name="Percent 2 6 3 2 2 4" xfId="2917"/>
    <cellStyle name="Percent 2 6 3 2 3" xfId="896"/>
    <cellStyle name="Percent 2 6 3 2 3 2" xfId="2050"/>
    <cellStyle name="Percent 2 6 3 2 3 2 2" xfId="4359"/>
    <cellStyle name="Percent 2 6 3 2 3 3" xfId="3205"/>
    <cellStyle name="Percent 2 6 3 2 4" xfId="1474"/>
    <cellStyle name="Percent 2 6 3 2 4 2" xfId="3783"/>
    <cellStyle name="Percent 2 6 3 2 5" xfId="2629"/>
    <cellStyle name="Percent 2 6 3 3" xfId="464"/>
    <cellStyle name="Percent 2 6 3 3 2" xfId="1040"/>
    <cellStyle name="Percent 2 6 3 3 2 2" xfId="2194"/>
    <cellStyle name="Percent 2 6 3 3 2 2 2" xfId="4503"/>
    <cellStyle name="Percent 2 6 3 3 2 3" xfId="3349"/>
    <cellStyle name="Percent 2 6 3 3 3" xfId="1618"/>
    <cellStyle name="Percent 2 6 3 3 3 2" xfId="3927"/>
    <cellStyle name="Percent 2 6 3 3 4" xfId="2773"/>
    <cellStyle name="Percent 2 6 3 4" xfId="752"/>
    <cellStyle name="Percent 2 6 3 4 2" xfId="1906"/>
    <cellStyle name="Percent 2 6 3 4 2 2" xfId="4215"/>
    <cellStyle name="Percent 2 6 3 4 3" xfId="3061"/>
    <cellStyle name="Percent 2 6 3 5" xfId="1330"/>
    <cellStyle name="Percent 2 6 3 5 2" xfId="3639"/>
    <cellStyle name="Percent 2 6 3 6" xfId="2485"/>
    <cellStyle name="Percent 2 6 4" xfId="224"/>
    <cellStyle name="Percent 2 6 4 2" xfId="512"/>
    <cellStyle name="Percent 2 6 4 2 2" xfId="1088"/>
    <cellStyle name="Percent 2 6 4 2 2 2" xfId="2242"/>
    <cellStyle name="Percent 2 6 4 2 2 2 2" xfId="4551"/>
    <cellStyle name="Percent 2 6 4 2 2 3" xfId="3397"/>
    <cellStyle name="Percent 2 6 4 2 3" xfId="1666"/>
    <cellStyle name="Percent 2 6 4 2 3 2" xfId="3975"/>
    <cellStyle name="Percent 2 6 4 2 4" xfId="2821"/>
    <cellStyle name="Percent 2 6 4 3" xfId="800"/>
    <cellStyle name="Percent 2 6 4 3 2" xfId="1954"/>
    <cellStyle name="Percent 2 6 4 3 2 2" xfId="4263"/>
    <cellStyle name="Percent 2 6 4 3 3" xfId="3109"/>
    <cellStyle name="Percent 2 6 4 4" xfId="1378"/>
    <cellStyle name="Percent 2 6 4 4 2" xfId="3687"/>
    <cellStyle name="Percent 2 6 4 5" xfId="2533"/>
    <cellStyle name="Percent 2 6 5" xfId="368"/>
    <cellStyle name="Percent 2 6 5 2" xfId="944"/>
    <cellStyle name="Percent 2 6 5 2 2" xfId="2098"/>
    <cellStyle name="Percent 2 6 5 2 2 2" xfId="4407"/>
    <cellStyle name="Percent 2 6 5 2 3" xfId="3253"/>
    <cellStyle name="Percent 2 6 5 3" xfId="1522"/>
    <cellStyle name="Percent 2 6 5 3 2" xfId="3831"/>
    <cellStyle name="Percent 2 6 5 4" xfId="2677"/>
    <cellStyle name="Percent 2 6 6" xfId="656"/>
    <cellStyle name="Percent 2 6 6 2" xfId="1810"/>
    <cellStyle name="Percent 2 6 6 2 2" xfId="4119"/>
    <cellStyle name="Percent 2 6 6 3" xfId="2965"/>
    <cellStyle name="Percent 2 6 7" xfId="1234"/>
    <cellStyle name="Percent 2 6 7 2" xfId="3543"/>
    <cellStyle name="Percent 2 6 8" xfId="2389"/>
    <cellStyle name="Percent 2 7" xfId="92"/>
    <cellStyle name="Percent 2 7 2" xfId="140"/>
    <cellStyle name="Percent 2 7 2 2" xfId="284"/>
    <cellStyle name="Percent 2 7 2 2 2" xfId="572"/>
    <cellStyle name="Percent 2 7 2 2 2 2" xfId="1148"/>
    <cellStyle name="Percent 2 7 2 2 2 2 2" xfId="2302"/>
    <cellStyle name="Percent 2 7 2 2 2 2 2 2" xfId="4611"/>
    <cellStyle name="Percent 2 7 2 2 2 2 3" xfId="3457"/>
    <cellStyle name="Percent 2 7 2 2 2 3" xfId="1726"/>
    <cellStyle name="Percent 2 7 2 2 2 3 2" xfId="4035"/>
    <cellStyle name="Percent 2 7 2 2 2 4" xfId="2881"/>
    <cellStyle name="Percent 2 7 2 2 3" xfId="860"/>
    <cellStyle name="Percent 2 7 2 2 3 2" xfId="2014"/>
    <cellStyle name="Percent 2 7 2 2 3 2 2" xfId="4323"/>
    <cellStyle name="Percent 2 7 2 2 3 3" xfId="3169"/>
    <cellStyle name="Percent 2 7 2 2 4" xfId="1438"/>
    <cellStyle name="Percent 2 7 2 2 4 2" xfId="3747"/>
    <cellStyle name="Percent 2 7 2 2 5" xfId="2593"/>
    <cellStyle name="Percent 2 7 2 3" xfId="428"/>
    <cellStyle name="Percent 2 7 2 3 2" xfId="1004"/>
    <cellStyle name="Percent 2 7 2 3 2 2" xfId="2158"/>
    <cellStyle name="Percent 2 7 2 3 2 2 2" xfId="4467"/>
    <cellStyle name="Percent 2 7 2 3 2 3" xfId="3313"/>
    <cellStyle name="Percent 2 7 2 3 3" xfId="1582"/>
    <cellStyle name="Percent 2 7 2 3 3 2" xfId="3891"/>
    <cellStyle name="Percent 2 7 2 3 4" xfId="2737"/>
    <cellStyle name="Percent 2 7 2 4" xfId="716"/>
    <cellStyle name="Percent 2 7 2 4 2" xfId="1870"/>
    <cellStyle name="Percent 2 7 2 4 2 2" xfId="4179"/>
    <cellStyle name="Percent 2 7 2 4 3" xfId="3025"/>
    <cellStyle name="Percent 2 7 2 5" xfId="1294"/>
    <cellStyle name="Percent 2 7 2 5 2" xfId="3603"/>
    <cellStyle name="Percent 2 7 2 6" xfId="2449"/>
    <cellStyle name="Percent 2 7 3" xfId="188"/>
    <cellStyle name="Percent 2 7 3 2" xfId="332"/>
    <cellStyle name="Percent 2 7 3 2 2" xfId="620"/>
    <cellStyle name="Percent 2 7 3 2 2 2" xfId="1196"/>
    <cellStyle name="Percent 2 7 3 2 2 2 2" xfId="2350"/>
    <cellStyle name="Percent 2 7 3 2 2 2 2 2" xfId="4659"/>
    <cellStyle name="Percent 2 7 3 2 2 2 3" xfId="3505"/>
    <cellStyle name="Percent 2 7 3 2 2 3" xfId="1774"/>
    <cellStyle name="Percent 2 7 3 2 2 3 2" xfId="4083"/>
    <cellStyle name="Percent 2 7 3 2 2 4" xfId="2929"/>
    <cellStyle name="Percent 2 7 3 2 3" xfId="908"/>
    <cellStyle name="Percent 2 7 3 2 3 2" xfId="2062"/>
    <cellStyle name="Percent 2 7 3 2 3 2 2" xfId="4371"/>
    <cellStyle name="Percent 2 7 3 2 3 3" xfId="3217"/>
    <cellStyle name="Percent 2 7 3 2 4" xfId="1486"/>
    <cellStyle name="Percent 2 7 3 2 4 2" xfId="3795"/>
    <cellStyle name="Percent 2 7 3 2 5" xfId="2641"/>
    <cellStyle name="Percent 2 7 3 3" xfId="476"/>
    <cellStyle name="Percent 2 7 3 3 2" xfId="1052"/>
    <cellStyle name="Percent 2 7 3 3 2 2" xfId="2206"/>
    <cellStyle name="Percent 2 7 3 3 2 2 2" xfId="4515"/>
    <cellStyle name="Percent 2 7 3 3 2 3" xfId="3361"/>
    <cellStyle name="Percent 2 7 3 3 3" xfId="1630"/>
    <cellStyle name="Percent 2 7 3 3 3 2" xfId="3939"/>
    <cellStyle name="Percent 2 7 3 3 4" xfId="2785"/>
    <cellStyle name="Percent 2 7 3 4" xfId="764"/>
    <cellStyle name="Percent 2 7 3 4 2" xfId="1918"/>
    <cellStyle name="Percent 2 7 3 4 2 2" xfId="4227"/>
    <cellStyle name="Percent 2 7 3 4 3" xfId="3073"/>
    <cellStyle name="Percent 2 7 3 5" xfId="1342"/>
    <cellStyle name="Percent 2 7 3 5 2" xfId="3651"/>
    <cellStyle name="Percent 2 7 3 6" xfId="2497"/>
    <cellStyle name="Percent 2 7 4" xfId="236"/>
    <cellStyle name="Percent 2 7 4 2" xfId="524"/>
    <cellStyle name="Percent 2 7 4 2 2" xfId="1100"/>
    <cellStyle name="Percent 2 7 4 2 2 2" xfId="2254"/>
    <cellStyle name="Percent 2 7 4 2 2 2 2" xfId="4563"/>
    <cellStyle name="Percent 2 7 4 2 2 3" xfId="3409"/>
    <cellStyle name="Percent 2 7 4 2 3" xfId="1678"/>
    <cellStyle name="Percent 2 7 4 2 3 2" xfId="3987"/>
    <cellStyle name="Percent 2 7 4 2 4" xfId="2833"/>
    <cellStyle name="Percent 2 7 4 3" xfId="812"/>
    <cellStyle name="Percent 2 7 4 3 2" xfId="1966"/>
    <cellStyle name="Percent 2 7 4 3 2 2" xfId="4275"/>
    <cellStyle name="Percent 2 7 4 3 3" xfId="3121"/>
    <cellStyle name="Percent 2 7 4 4" xfId="1390"/>
    <cellStyle name="Percent 2 7 4 4 2" xfId="3699"/>
    <cellStyle name="Percent 2 7 4 5" xfId="2545"/>
    <cellStyle name="Percent 2 7 5" xfId="380"/>
    <cellStyle name="Percent 2 7 5 2" xfId="956"/>
    <cellStyle name="Percent 2 7 5 2 2" xfId="2110"/>
    <cellStyle name="Percent 2 7 5 2 2 2" xfId="4419"/>
    <cellStyle name="Percent 2 7 5 2 3" xfId="3265"/>
    <cellStyle name="Percent 2 7 5 3" xfId="1534"/>
    <cellStyle name="Percent 2 7 5 3 2" xfId="3843"/>
    <cellStyle name="Percent 2 7 5 4" xfId="2689"/>
    <cellStyle name="Percent 2 7 6" xfId="668"/>
    <cellStyle name="Percent 2 7 6 2" xfId="1822"/>
    <cellStyle name="Percent 2 7 6 2 2" xfId="4131"/>
    <cellStyle name="Percent 2 7 6 3" xfId="2977"/>
    <cellStyle name="Percent 2 7 7" xfId="1246"/>
    <cellStyle name="Percent 2 7 7 2" xfId="3555"/>
    <cellStyle name="Percent 2 7 8" xfId="2401"/>
    <cellStyle name="Percent 2 8" xfId="104"/>
    <cellStyle name="Percent 2 8 2" xfId="248"/>
    <cellStyle name="Percent 2 8 2 2" xfId="536"/>
    <cellStyle name="Percent 2 8 2 2 2" xfId="1112"/>
    <cellStyle name="Percent 2 8 2 2 2 2" xfId="2266"/>
    <cellStyle name="Percent 2 8 2 2 2 2 2" xfId="4575"/>
    <cellStyle name="Percent 2 8 2 2 2 3" xfId="3421"/>
    <cellStyle name="Percent 2 8 2 2 3" xfId="1690"/>
    <cellStyle name="Percent 2 8 2 2 3 2" xfId="3999"/>
    <cellStyle name="Percent 2 8 2 2 4" xfId="2845"/>
    <cellStyle name="Percent 2 8 2 3" xfId="824"/>
    <cellStyle name="Percent 2 8 2 3 2" xfId="1978"/>
    <cellStyle name="Percent 2 8 2 3 2 2" xfId="4287"/>
    <cellStyle name="Percent 2 8 2 3 3" xfId="3133"/>
    <cellStyle name="Percent 2 8 2 4" xfId="1402"/>
    <cellStyle name="Percent 2 8 2 4 2" xfId="3711"/>
    <cellStyle name="Percent 2 8 2 5" xfId="2557"/>
    <cellStyle name="Percent 2 8 3" xfId="392"/>
    <cellStyle name="Percent 2 8 3 2" xfId="968"/>
    <cellStyle name="Percent 2 8 3 2 2" xfId="2122"/>
    <cellStyle name="Percent 2 8 3 2 2 2" xfId="4431"/>
    <cellStyle name="Percent 2 8 3 2 3" xfId="3277"/>
    <cellStyle name="Percent 2 8 3 3" xfId="1546"/>
    <cellStyle name="Percent 2 8 3 3 2" xfId="3855"/>
    <cellStyle name="Percent 2 8 3 4" xfId="2701"/>
    <cellStyle name="Percent 2 8 4" xfId="680"/>
    <cellStyle name="Percent 2 8 4 2" xfId="1834"/>
    <cellStyle name="Percent 2 8 4 2 2" xfId="4143"/>
    <cellStyle name="Percent 2 8 4 3" xfId="2989"/>
    <cellStyle name="Percent 2 8 5" xfId="1258"/>
    <cellStyle name="Percent 2 8 5 2" xfId="3567"/>
    <cellStyle name="Percent 2 8 6" xfId="2413"/>
    <cellStyle name="Percent 2 9" xfId="152"/>
    <cellStyle name="Percent 2 9 2" xfId="296"/>
    <cellStyle name="Percent 2 9 2 2" xfId="584"/>
    <cellStyle name="Percent 2 9 2 2 2" xfId="1160"/>
    <cellStyle name="Percent 2 9 2 2 2 2" xfId="2314"/>
    <cellStyle name="Percent 2 9 2 2 2 2 2" xfId="4623"/>
    <cellStyle name="Percent 2 9 2 2 2 3" xfId="3469"/>
    <cellStyle name="Percent 2 9 2 2 3" xfId="1738"/>
    <cellStyle name="Percent 2 9 2 2 3 2" xfId="4047"/>
    <cellStyle name="Percent 2 9 2 2 4" xfId="2893"/>
    <cellStyle name="Percent 2 9 2 3" xfId="872"/>
    <cellStyle name="Percent 2 9 2 3 2" xfId="2026"/>
    <cellStyle name="Percent 2 9 2 3 2 2" xfId="4335"/>
    <cellStyle name="Percent 2 9 2 3 3" xfId="3181"/>
    <cellStyle name="Percent 2 9 2 4" xfId="1450"/>
    <cellStyle name="Percent 2 9 2 4 2" xfId="3759"/>
    <cellStyle name="Percent 2 9 2 5" xfId="2605"/>
    <cellStyle name="Percent 2 9 3" xfId="440"/>
    <cellStyle name="Percent 2 9 3 2" xfId="1016"/>
    <cellStyle name="Percent 2 9 3 2 2" xfId="2170"/>
    <cellStyle name="Percent 2 9 3 2 2 2" xfId="4479"/>
    <cellStyle name="Percent 2 9 3 2 3" xfId="3325"/>
    <cellStyle name="Percent 2 9 3 3" xfId="1594"/>
    <cellStyle name="Percent 2 9 3 3 2" xfId="3903"/>
    <cellStyle name="Percent 2 9 3 4" xfId="2749"/>
    <cellStyle name="Percent 2 9 4" xfId="728"/>
    <cellStyle name="Percent 2 9 4 2" xfId="1882"/>
    <cellStyle name="Percent 2 9 4 2 2" xfId="4191"/>
    <cellStyle name="Percent 2 9 4 3" xfId="3037"/>
    <cellStyle name="Percent 2 9 5" xfId="1306"/>
    <cellStyle name="Percent 2 9 5 2" xfId="3615"/>
    <cellStyle name="Percent 2 9 6" xfId="2461"/>
    <cellStyle name="Percent 3" xfId="24"/>
    <cellStyle name="Percent 3 2" xfId="25"/>
    <cellStyle name="Percent 3 2 2" xfId="58"/>
    <cellStyle name="Percent 3 3" xfId="26"/>
    <cellStyle name="Percent 3 4" xfId="44"/>
    <cellStyle name="Percent 4" xfId="27"/>
    <cellStyle name="Percent 4 2" xfId="34"/>
    <cellStyle name="Percent 4 2 2" xfId="49"/>
    <cellStyle name="Percent 4 2 3" xfId="52"/>
    <cellStyle name="Percent 4 3" xfId="47"/>
    <cellStyle name="Percent 4 4" xfId="42"/>
    <cellStyle name="Percent 5" xfId="28"/>
    <cellStyle name="Percent 5 2" xfId="2362"/>
    <cellStyle name="Percent 5 2 2" xfId="4671"/>
    <cellStyle name="Percent 5 3" xfId="3517"/>
    <cellStyle name="Percent 5 4" xfId="1208"/>
    <cellStyle name="Percent 6" xfId="36"/>
  </cellStyles>
  <dxfs count="0"/>
  <tableStyles count="0" defaultTableStyle="TableStyleMedium2" defaultPivotStyle="PivotStyleLight16"/>
  <colors>
    <mruColors>
      <color rgb="FFDEA900"/>
      <color rgb="FFE5E0EC"/>
      <color rgb="FFDBD3E5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revisionHeaders" Target="revisions/revisionHeader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usernames" Target="revisions/userNam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revisions/_rels/revisionHeaders.xml.rels><?xml version="1.0" encoding="UTF-8" standalone="yes"?>
<Relationships xmlns="http://schemas.openxmlformats.org/package/2006/relationships"><Relationship Id="rId21" Type="http://schemas.openxmlformats.org/officeDocument/2006/relationships/revisionLog" Target="revisionLog3.xml"/><Relationship Id="rId23" Type="http://schemas.openxmlformats.org/officeDocument/2006/relationships/revisionLog" Target="revisionLog5.xml"/><Relationship Id="rId22" Type="http://schemas.openxmlformats.org/officeDocument/2006/relationships/revisionLog" Target="revisionLog4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190F2257-A603-4258-9D05-11D537EF1D90}" diskRevisions="1" revisionId="804" version="3">
  <header guid="{5D64DA1D-0DBC-447C-A4DE-034DDE169639}" dateTime="2015-06-04T12:56:49" maxSheetId="14" userName="Hasan Yogurtcu" r:id="rId21">
    <sheetIdMap count="13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</sheetIdMap>
  </header>
  <header guid="{A98883E4-FE5C-4F00-BA4F-8C27B3CA42DD}" dateTime="2015-10-04T15:11:19" maxSheetId="14" userName="hasan.yogurtcu" r:id="rId22">
    <sheetIdMap count="13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</sheetIdMap>
  </header>
  <header guid="{190F2257-A603-4258-9D05-11D537EF1D90}" dateTime="2015-10-05T22:20:17" maxSheetId="14" userName="hasan.yogurtcu" r:id="rId23" minRId="668" maxRId="793">
    <sheetIdMap count="13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</sheetIdMap>
  </header>
</header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6F043BD-1BE6-4D4E-8101-802957D65524}" action="delete"/>
  <rdn rId="0" localSheetId="1" customView="1" name="Z_96F043BD_1BE6_4D4E_8101_802957D65524_.wvu.FilterData" hidden="1" oldHidden="1">
    <formula>'Measured TV opt-pt'!$B$15:$P$3810</formula>
    <oldFormula>'Measured TV opt-pt'!$B$15:$P$3810</oldFormula>
  </rdn>
  <rdn rId="0" localSheetId="2" customView="1" name="Z_96F043BD_1BE6_4D4E_8101_802957D65524_.wvu.FilterData" hidden="1" oldHidden="1">
    <formula>'Measured TV'!$B$7:$P$1791</formula>
    <oldFormula>'Measured TV'!$B$7:$P$1791</oldFormula>
  </rdn>
  <rdn rId="0" localSheetId="3" customView="1" name="Z_96F043BD_1BE6_4D4E_8101_802957D65524_.wvu.Rows" hidden="1" oldHidden="1">
    <formula>'Mecra Kırılımı'!$4:$13,'Mecra Kırılımı'!$20:$38</formula>
  </rdn>
  <rdn rId="0" localSheetId="3" customView="1" name="Z_96F043BD_1BE6_4D4E_8101_802957D65524_.wvu.FilterData" hidden="1" oldHidden="1">
    <formula>'Mecra Kırılımı'!$A$44:$AT$2804</formula>
    <oldFormula>'Mecra Kırılımı'!$A$44:$AT$2804</oldFormula>
  </rdn>
  <rdn rId="0" localSheetId="4" customView="1" name="Z_96F043BD_1BE6_4D4E_8101_802957D65524_.wvu.FilterData" hidden="1" oldHidden="1">
    <formula>'Client Totals'!$A$2:$AF$206</formula>
    <oldFormula>'Client Totals'!$A$2:$AF$206</oldFormula>
  </rdn>
  <rdn rId="0" localSheetId="5" customView="1" name="Z_96F043BD_1BE6_4D4E_8101_802957D65524_.wvu.Rows" hidden="1" oldHidden="1">
    <formula>Conversion!$1:$30,Conversion!$58:$68</formula>
    <oldFormula>Conversion!$1:$30,Conversion!$58:$68</oldFormula>
  </rdn>
  <rdn rId="0" localSheetId="5" customView="1" name="Z_96F043BD_1BE6_4D4E_8101_802957D65524_.wvu.FilterData" hidden="1" oldHidden="1">
    <formula>Conversion!$A$74:$O$111</formula>
    <oldFormula>Conversion!$A$74:$O$111</oldFormula>
  </rdn>
  <rdn rId="0" localSheetId="10" customView="1" name="Z_96F043BD_1BE6_4D4E_8101_802957D65524_.wvu.Cols" hidden="1" oldHidden="1">
    <formula>'CPP Detay Tum Ay'!$C:$AC,'CPP Detay Tum Ay'!$AS:$BE</formula>
    <oldFormula>'CPP Detay Tum Ay'!$C:$AC,'CPP Detay Tum Ay'!$AS:$BE</oldFormula>
  </rdn>
  <rdn rId="0" localSheetId="10" customView="1" name="Z_96F043BD_1BE6_4D4E_8101_802957D65524_.wvu.FilterData" hidden="1" oldHidden="1">
    <formula>'CPP Detay Tum Ay'!$A$4:$BE$280</formula>
    <oldFormula>'CPP Detay Tum Ay'!$A$4:$BE$280</oldFormula>
  </rdn>
  <rdn rId="0" localSheetId="11" customView="1" name="Z_96F043BD_1BE6_4D4E_8101_802957D65524_.wvu.FilterData" hidden="1" oldHidden="1">
    <formula>'CPP Detay (düşük)'!$A$4:$BE$280</formula>
    <oldFormula>'CPP Detay (düşük)'!$A$4:$BE$280</oldFormula>
  </rdn>
  <rdn rId="0" localSheetId="12" customView="1" name="Z_96F043BD_1BE6_4D4E_8101_802957D65524_.wvu.FilterData" hidden="1" oldHidden="1">
    <formula>'CPP Detay (yüksek)'!$A$4:$BE$280</formula>
    <oldFormula>'CPP Detay (yüksek)'!$A$4:$BE$280</oldFormula>
  </rdn>
  <rcv guid="{96F043BD-1BE6-4D4E-8101-802957D65524}" action="add"/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B038629F_75D1_4D4A_9132_D631B674B7E0_.wvu.FilterData" hidden="1" oldHidden="1">
    <formula>'Measured TV opt-pt'!$B$15:$P$3810</formula>
  </rdn>
  <rdn rId="0" localSheetId="2" customView="1" name="Z_B038629F_75D1_4D4A_9132_D631B674B7E0_.wvu.FilterData" hidden="1" oldHidden="1">
    <formula>'Measured TV'!$B$7:$P$1791</formula>
  </rdn>
  <rdn rId="0" localSheetId="3" customView="1" name="Z_B038629F_75D1_4D4A_9132_D631B674B7E0_.wvu.Rows" hidden="1" oldHidden="1">
    <formula>'Mecra Kırılımı'!$4:$13,'Mecra Kırılımı'!$20:$38</formula>
  </rdn>
  <rdn rId="0" localSheetId="3" customView="1" name="Z_B038629F_75D1_4D4A_9132_D631B674B7E0_.wvu.FilterData" hidden="1" oldHidden="1">
    <formula>'Mecra Kırılımı'!$A$44:$AT$2804</formula>
  </rdn>
  <rdn rId="0" localSheetId="4" customView="1" name="Z_B038629F_75D1_4D4A_9132_D631B674B7E0_.wvu.FilterData" hidden="1" oldHidden="1">
    <formula>'Client Totals'!$A$2:$AF$206</formula>
  </rdn>
  <rdn rId="0" localSheetId="5" customView="1" name="Z_B038629F_75D1_4D4A_9132_D631B674B7E0_.wvu.Rows" hidden="1" oldHidden="1">
    <formula>Conversion!$1:$30,Conversion!$58:$68</formula>
  </rdn>
  <rdn rId="0" localSheetId="5" customView="1" name="Z_B038629F_75D1_4D4A_9132_D631B674B7E0_.wvu.FilterData" hidden="1" oldHidden="1">
    <formula>Conversion!$A$74:$O$111</formula>
  </rdn>
  <rdn rId="0" localSheetId="10" customView="1" name="Z_B038629F_75D1_4D4A_9132_D631B674B7E0_.wvu.Cols" hidden="1" oldHidden="1">
    <formula>'CPP Detay Tum Ay'!$C:$AC,'CPP Detay Tum Ay'!$AS:$BE</formula>
  </rdn>
  <rdn rId="0" localSheetId="10" customView="1" name="Z_B038629F_75D1_4D4A_9132_D631B674B7E0_.wvu.FilterData" hidden="1" oldHidden="1">
    <formula>'CPP Detay Tum Ay'!$A$4:$BE$280</formula>
  </rdn>
  <rdn rId="0" localSheetId="11" customView="1" name="Z_B038629F_75D1_4D4A_9132_D631B674B7E0_.wvu.FilterData" hidden="1" oldHidden="1">
    <formula>'CPP Detay (düşük)'!$A$4:$BE$280</formula>
  </rdn>
  <rdn rId="0" localSheetId="12" customView="1" name="Z_B038629F_75D1_4D4A_9132_D631B674B7E0_.wvu.FilterData" hidden="1" oldHidden="1">
    <formula>'CPP Detay (yüksek)'!$A$4:$BE$280</formula>
  </rdn>
  <rcv guid="{B038629F-75D1-4D4A-9132-D631B674B7E0}" action="add"/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8" sId="6">
    <oc r="A4">
      <f>+'C:\Documents and Settings\candas.ucgun\Desktop\[(0) 2012 Budget Analysis.xlsx]GRP KENDI HEDEF KITLELERINDE'!A2</f>
    </oc>
    <nc r="A4" t="inlineStr">
      <is>
        <t>Omo</t>
      </is>
    </nc>
  </rcc>
  <rcc rId="669" sId="6">
    <oc r="A5">
      <f>+'C:\Documents and Settings\candas.ucgun\Desktop\[(0) 2012 Budget Analysis.xlsx]GRP KENDI HEDEF KITLELERINDE'!A3</f>
    </oc>
    <nc r="A5" t="inlineStr">
      <is>
        <t>Domestos</t>
      </is>
    </nc>
  </rcc>
  <rcc rId="670" sId="6">
    <oc r="A6">
      <f>+'C:\Documents and Settings\candas.ucgun\Desktop\[(0) 2012 Budget Analysis.xlsx]GRP KENDI HEDEF KITLELERINDE'!A4</f>
    </oc>
    <nc r="A6" t="inlineStr">
      <is>
        <t>Domestos HLC</t>
      </is>
    </nc>
  </rcc>
  <rcc rId="671" sId="6">
    <oc r="A7">
      <f>+'C:\Documents and Settings\candas.ucgun\Desktop\[(0) 2012 Budget Analysis.xlsx]GRP KENDI HEDEF KITLELERINDE'!A5</f>
    </oc>
    <nc r="A7" t="inlineStr">
      <is>
        <t>Rinso</t>
      </is>
    </nc>
  </rcc>
  <rcc rId="672" sId="6">
    <oc r="A8">
      <f>+'C:\Documents and Settings\candas.ucgun\Desktop\[(0) 2012 Budget Analysis.xlsx]GRP KENDI HEDEF KITLELERINDE'!A6</f>
    </oc>
    <nc r="A8" t="inlineStr">
      <is>
        <t>Cif</t>
      </is>
    </nc>
  </rcc>
  <rcc rId="673" sId="6">
    <oc r="A9">
      <f>+'C:\Documents and Settings\candas.ucgun\Desktop\[(0) 2012 Budget Analysis.xlsx]GRP KENDI HEDEF KITLELERINDE'!A7</f>
    </oc>
    <nc r="A9" t="inlineStr">
      <is>
        <t>Cif Sunlight</t>
      </is>
    </nc>
  </rcc>
  <rcc rId="674" sId="6">
    <oc r="A10">
      <f>+'C:\Documents and Settings\candas.ucgun\Desktop\[(0) 2012 Budget Analysis.xlsx]GRP KENDI HEDEF KITLELERINDE'!A8</f>
    </oc>
    <nc r="A10" t="inlineStr">
      <is>
        <t>Yumos</t>
      </is>
    </nc>
  </rcc>
  <rcc rId="675" sId="6">
    <oc r="A11">
      <f>+'C:\Documents and Settings\candas.ucgun\Desktop\[(0) 2012 Budget Analysis.xlsx]GRP KENDI HEDEF KITLELERINDE'!A9</f>
    </oc>
    <nc r="A11" t="inlineStr">
      <is>
        <t>Clear Male</t>
      </is>
    </nc>
  </rcc>
  <rcc rId="676" sId="6">
    <oc r="A12">
      <f>+'C:\Documents and Settings\candas.ucgun\Desktop\[(0) 2012 Budget Analysis.xlsx]GRP KENDI HEDEF KITLELERINDE'!A10</f>
    </oc>
    <nc r="A12" t="inlineStr">
      <is>
        <t>Clear Female</t>
      </is>
    </nc>
  </rcc>
  <rcc rId="677" sId="6">
    <oc r="A13">
      <f>+'C:\Documents and Settings\candas.ucgun\Desktop\[(0) 2012 Budget Analysis.xlsx]GRP KENDI HEDEF KITLELERINDE'!A11</f>
    </oc>
    <nc r="A13" t="inlineStr">
      <is>
        <t>Signal</t>
      </is>
    </nc>
  </rcc>
  <rcc rId="678" sId="6">
    <oc r="A14">
      <f>+'C:\Documents and Settings\candas.ucgun\Desktop\[(0) 2012 Budget Analysis.xlsx]GRP KENDI HEDEF KITLELERINDE'!A12</f>
    </oc>
    <nc r="A14" t="inlineStr">
      <is>
        <t>Dove (PW)</t>
      </is>
    </nc>
  </rcc>
  <rcc rId="679" sId="6">
    <oc r="A15">
      <f>+'C:\Documents and Settings\candas.ucgun\Desktop\[(0) 2012 Budget Analysis.xlsx]GRP KENDI HEDEF KITLELERINDE'!A13</f>
    </oc>
    <nc r="A15" t="inlineStr">
      <is>
        <t>Dove (skincare)</t>
      </is>
    </nc>
  </rcc>
  <rcc rId="680" sId="6">
    <oc r="A16">
      <f>+'C:\Documents and Settings\candas.ucgun\Desktop\[(0) 2012 Budget Analysis.xlsx]GRP KENDI HEDEF KITLELERINDE'!A14</f>
    </oc>
    <nc r="A16" t="inlineStr">
      <is>
        <t>Dove DEO</t>
      </is>
    </nc>
  </rcc>
  <rcc rId="681" sId="6">
    <oc r="A17">
      <f>+'C:\Documents and Settings\candas.ucgun\Desktop\[(0) 2012 Budget Analysis.xlsx]GRP KENDI HEDEF KITLELERINDE'!A15</f>
    </oc>
    <nc r="A17" t="inlineStr">
      <is>
        <t>Dove Sampuan</t>
      </is>
    </nc>
  </rcc>
  <rcc rId="682" sId="6">
    <oc r="A18">
      <f>+'C:\Documents and Settings\candas.ucgun\Desktop\[(0) 2012 Budget Analysis.xlsx]GRP KENDI HEDEF KITLELERINDE'!A16</f>
    </oc>
    <nc r="A18" t="inlineStr">
      <is>
        <t>Elidor</t>
      </is>
    </nc>
  </rcc>
  <rcc rId="683" sId="6">
    <oc r="A19">
      <f>+'C:\Documents and Settings\candas.ucgun\Desktop\[(0) 2012 Budget Analysis.xlsx]GRP KENDI HEDEF KITLELERINDE'!A17</f>
    </oc>
    <nc r="A19" t="inlineStr">
      <is>
        <t>Rexona Female</t>
      </is>
    </nc>
  </rcc>
  <rcc rId="684" sId="6">
    <oc r="A20">
      <f>+'C:\Documents and Settings\candas.ucgun\Desktop\[(0) 2012 Budget Analysis.xlsx]GRP KENDI HEDEF KITLELERINDE'!A18</f>
    </oc>
    <nc r="A20" t="inlineStr">
      <is>
        <t>Rexona Male</t>
      </is>
    </nc>
  </rcc>
  <rcc rId="685" sId="6">
    <oc r="A21">
      <f>+'C:\Documents and Settings\candas.ucgun\Desktop\[(0) 2012 Budget Analysis.xlsx]GRP KENDI HEDEF KITLELERINDE'!A19</f>
    </oc>
    <nc r="A21" t="inlineStr">
      <is>
        <t>DOVE Master Brand</t>
      </is>
    </nc>
  </rcc>
  <rcc rId="686" sId="6">
    <oc r="A22">
      <f>+'C:\Documents and Settings\candas.ucgun\Desktop\[(0) 2012 Budget Analysis.xlsx]GRP KENDI HEDEF KITLELERINDE'!A20</f>
    </oc>
    <nc r="A22" t="inlineStr">
      <is>
        <t>LB</t>
      </is>
    </nc>
  </rcc>
  <rcc rId="687" sId="6">
    <oc r="A23">
      <f>+'C:\Documents and Settings\candas.ucgun\Desktop\[(0) 2012 Budget Analysis.xlsx]GRP KENDI HEDEF KITLELERINDE'!A21</f>
    </oc>
    <nc r="A23" t="inlineStr">
      <is>
        <t>VASELINE</t>
      </is>
    </nc>
  </rcc>
  <rcc rId="688" sId="6">
    <oc r="A24">
      <f>+'C:\Documents and Settings\candas.ucgun\Desktop\[(0) 2012 Budget Analysis.xlsx]GRP KENDI HEDEF KITLELERINDE'!A22</f>
    </oc>
    <nc r="A24" t="inlineStr">
      <is>
        <t>AXE SHOWER</t>
      </is>
    </nc>
  </rcc>
  <rcc rId="689" sId="6">
    <oc r="A25">
      <f>+'C:\Documents and Settings\candas.ucgun\Desktop\[(0) 2012 Budget Analysis.xlsx]GRP KENDI HEDEF KITLELERINDE'!A23</f>
    </oc>
    <nc r="A25" t="inlineStr">
      <is>
        <t>AXE</t>
      </is>
    </nc>
  </rcc>
  <rcc rId="690" sId="6">
    <oc r="A26">
      <f>+'C:\Documents and Settings\candas.ucgun\Desktop\[(0) 2012 Budget Analysis.xlsx]GRP KENDI HEDEF KITLELERINDE'!A24</f>
    </oc>
    <nc r="A26" t="inlineStr">
      <is>
        <t>Clear Ronaldo</t>
      </is>
    </nc>
  </rcc>
  <rcc rId="691" sId="6">
    <oc r="A27">
      <f>+'C:\Documents and Settings\candas.ucgun\Desktop\[(0) 2012 Budget Analysis.xlsx]GRP KENDI HEDEF KITLELERINDE'!A25</f>
    </oc>
    <nc r="A27" t="inlineStr">
      <is>
        <t>Lipton YL</t>
      </is>
    </nc>
  </rcc>
  <rcc rId="692" sId="6">
    <oc r="A28">
      <f>+'C:\Documents and Settings\candas.ucgun\Desktop\[(0) 2012 Budget Analysis.xlsx]GRP KENDI HEDEF KITLELERINDE'!A26</f>
    </oc>
    <nc r="A28" t="inlineStr">
      <is>
        <t>Lipton YL HW</t>
      </is>
    </nc>
  </rcc>
  <rcc rId="693" sId="6">
    <oc r="A29">
      <f>+'C:\Documents and Settings\candas.ucgun\Desktop\[(0) 2012 Budget Analysis.xlsx]GRP KENDI HEDEF KITLELERINDE'!A27</f>
    </oc>
    <nc r="A29" t="inlineStr">
      <is>
        <t>Lipton ICE TEA</t>
      </is>
    </nc>
  </rcc>
  <rcc rId="694" sId="6">
    <oc r="A30">
      <f>+'C:\Documents and Settings\candas.ucgun\Desktop\[(0) 2012 Budget Analysis.xlsx]GRP KENDI HEDEF KITLELERINDE'!A28</f>
    </oc>
    <nc r="A30" t="inlineStr">
      <is>
        <t>Calve</t>
      </is>
    </nc>
  </rcc>
  <rcc rId="695" sId="6">
    <oc r="A31">
      <f>+'C:\Documents and Settings\candas.ucgun\Desktop\[(0) 2012 Budget Analysis.xlsx]GRP KENDI HEDEF KITLELERINDE'!A29</f>
    </oc>
    <nc r="A31" t="inlineStr">
      <is>
        <t>Becel</t>
      </is>
    </nc>
  </rcc>
  <rcc rId="696" sId="6">
    <oc r="A32">
      <f>+'C:\Documents and Settings\candas.ucgun\Desktop\[(0) 2012 Budget Analysis.xlsx]GRP KENDI HEDEF KITLELERINDE'!A30</f>
    </oc>
    <nc r="A32" t="inlineStr">
      <is>
        <t>Sana</t>
      </is>
    </nc>
  </rcc>
  <rcc rId="697" sId="6">
    <oc r="A33">
      <f>+'C:\Documents and Settings\candas.ucgun\Desktop\[(0) 2012 Budget Analysis.xlsx]GRP KENDI HEDEF KITLELERINDE'!A31</f>
    </oc>
    <nc r="A33" t="inlineStr">
      <is>
        <t>Knorr</t>
      </is>
    </nc>
  </rcc>
  <rcc rId="698" sId="6">
    <oc r="A34">
      <f>+'C:\Documents and Settings\candas.ucgun\Desktop\[(0) 2012 Budget Analysis.xlsx]GRP KENDI HEDEF KITLELERINDE'!A32</f>
    </oc>
    <nc r="A34" t="inlineStr">
      <is>
        <t>Knorr Cas</t>
      </is>
    </nc>
  </rcc>
  <rcc rId="699" sId="6">
    <oc r="A35">
      <f>+'C:\Documents and Settings\candas.ucgun\Desktop\[(0) 2012 Budget Analysis.xlsx]GRP KENDI HEDEF KITLELERINDE'!A33</f>
    </oc>
    <nc r="A35" t="inlineStr">
      <is>
        <t>Carte D'or Toz Tatlı</t>
      </is>
    </nc>
  </rcc>
  <rcc rId="700" sId="6">
    <oc r="A36">
      <f>+'C:\Documents and Settings\candas.ucgun\Desktop\[(0) 2012 Budget Analysis.xlsx]GRP KENDI HEDEF KITLELERINDE'!A34</f>
    </oc>
    <nc r="A36" t="inlineStr">
      <is>
        <t>Becel Female</t>
      </is>
    </nc>
  </rcc>
  <rcc rId="701" sId="6">
    <oc r="A37">
      <f>+'C:\Documents and Settings\candas.ucgun\Desktop\[(0) 2012 Budget Analysis.xlsx]GRP KENDI HEDEF KITLELERINDE'!A35</f>
    </oc>
    <nc r="A37" t="inlineStr">
      <is>
        <t>Max Fun</t>
      </is>
    </nc>
  </rcc>
  <rcc rId="702" sId="6">
    <oc r="A38">
      <f>+'C:\Documents and Settings\candas.ucgun\Desktop\[(0) 2012 Budget Analysis.xlsx]GRP KENDI HEDEF KITLELERINDE'!A36</f>
    </oc>
    <nc r="A38" t="inlineStr">
      <is>
        <t>Algida HB</t>
      </is>
    </nc>
  </rcc>
  <rcc rId="703" sId="6">
    <oc r="A39">
      <f>+'C:\Documents and Settings\candas.ucgun\Desktop\[(0) 2012 Budget Analysis.xlsx]GRP KENDI HEDEF KITLELERINDE'!A37</f>
    </oc>
    <nc r="A39" t="inlineStr">
      <is>
        <t>Cornetto</t>
      </is>
    </nc>
  </rcc>
  <rcc rId="704" sId="6">
    <oc r="A40">
      <f>+'C:\Documents and Settings\candas.ucgun\Desktop\[(0) 2012 Budget Analysis.xlsx]GRP KENDI HEDEF KITLELERINDE'!A38</f>
    </oc>
    <nc r="A40" t="inlineStr">
      <is>
        <t>Magnum</t>
      </is>
    </nc>
  </rcc>
  <rcc rId="705" sId="6">
    <oc r="A41">
      <f>+'C:\Documents and Settings\candas.ucgun\Desktop\[(0) 2012 Budget Analysis.xlsx]GRP KENDI HEDEF KITLELERINDE'!A39</f>
    </oc>
    <nc r="A41" t="inlineStr">
      <is>
        <t>Ben&amp;Jerry's</t>
      </is>
    </nc>
  </rcc>
  <rcc rId="706" sId="6">
    <oc r="A42">
      <f>+'C:\Documents and Settings\candas.ucgun\Desktop\[(0) 2012 Budget Analysis.xlsx]GRP KENDI HEDEF KITLELERINDE'!A40</f>
    </oc>
    <nc r="A42" t="inlineStr">
      <is>
        <t>Magnum Çikolata</t>
      </is>
    </nc>
  </rcc>
  <rcc rId="707" sId="6">
    <oc r="A43">
      <f>+'C:\Documents and Settings\candas.ucgun\Desktop\[(0) 2012 Budget Analysis.xlsx]GRP KENDI HEDEF KITLELERINDE'!A41</f>
    </oc>
    <nc r="A43" t="inlineStr">
      <is>
        <t>Carte D'or</t>
      </is>
    </nc>
  </rcc>
  <rcc rId="708" sId="6">
    <oc r="A44">
      <f>+'C:\Documents and Settings\candas.ucgun\Desktop\[(0) 2012 Budget Analysis.xlsx]GRP KENDI HEDEF KITLELERINDE'!A42</f>
    </oc>
    <nc r="A44" t="inlineStr">
      <is>
        <t>Fruttare</t>
      </is>
    </nc>
  </rcc>
  <rcc rId="709" sId="6">
    <oc r="A45">
      <f>+'C:\Documents and Settings\candas.ucgun\Desktop\[(0) 2012 Budget Analysis.xlsx]GRP KENDI HEDEF KITLELERINDE'!A43</f>
    </oc>
    <nc r="A45" t="inlineStr">
      <is>
        <t>Algida Market Development</t>
      </is>
    </nc>
  </rcc>
  <rcc rId="710" sId="7">
    <oc r="A4">
      <f>+'C:\Documents and Settings\candas.ucgun\Desktop\[(0) 2012 Budget Analysis.xlsx]GRP KENDI HEDEF KITLELERINDE'!A2</f>
    </oc>
    <nc r="A4" t="inlineStr">
      <is>
        <t>Omo</t>
      </is>
    </nc>
  </rcc>
  <rcc rId="711" sId="7">
    <oc r="A5">
      <f>+'C:\Documents and Settings\candas.ucgun\Desktop\[(0) 2012 Budget Analysis.xlsx]GRP KENDI HEDEF KITLELERINDE'!A3</f>
    </oc>
    <nc r="A5" t="inlineStr">
      <is>
        <t>Domestos</t>
      </is>
    </nc>
  </rcc>
  <rcc rId="712" sId="7">
    <oc r="A6">
      <f>+'C:\Documents and Settings\candas.ucgun\Desktop\[(0) 2012 Budget Analysis.xlsx]GRP KENDI HEDEF KITLELERINDE'!A4</f>
    </oc>
    <nc r="A6" t="inlineStr">
      <is>
        <t>Domestos HLC</t>
      </is>
    </nc>
  </rcc>
  <rcc rId="713" sId="7">
    <oc r="A7">
      <f>+'C:\Documents and Settings\candas.ucgun\Desktop\[(0) 2012 Budget Analysis.xlsx]GRP KENDI HEDEF KITLELERINDE'!A5</f>
    </oc>
    <nc r="A7" t="inlineStr">
      <is>
        <t>Rinso</t>
      </is>
    </nc>
  </rcc>
  <rcc rId="714" sId="7">
    <oc r="A8">
      <f>+'C:\Documents and Settings\candas.ucgun\Desktop\[(0) 2012 Budget Analysis.xlsx]GRP KENDI HEDEF KITLELERINDE'!A6</f>
    </oc>
    <nc r="A8" t="inlineStr">
      <is>
        <t>Cif</t>
      </is>
    </nc>
  </rcc>
  <rcc rId="715" sId="7">
    <oc r="A9">
      <f>+'C:\Documents and Settings\candas.ucgun\Desktop\[(0) 2012 Budget Analysis.xlsx]GRP KENDI HEDEF KITLELERINDE'!A7</f>
    </oc>
    <nc r="A9" t="inlineStr">
      <is>
        <t>Cif Sunlight</t>
      </is>
    </nc>
  </rcc>
  <rcc rId="716" sId="7">
    <oc r="A10">
      <f>+'C:\Documents and Settings\candas.ucgun\Desktop\[(0) 2012 Budget Analysis.xlsx]GRP KENDI HEDEF KITLELERINDE'!A8</f>
    </oc>
    <nc r="A10" t="inlineStr">
      <is>
        <t>Yumos</t>
      </is>
    </nc>
  </rcc>
  <rcc rId="717" sId="7">
    <oc r="A11">
      <f>+'C:\Documents and Settings\candas.ucgun\Desktop\[(0) 2012 Budget Analysis.xlsx]GRP KENDI HEDEF KITLELERINDE'!A9</f>
    </oc>
    <nc r="A11" t="inlineStr">
      <is>
        <t>Clear Male</t>
      </is>
    </nc>
  </rcc>
  <rcc rId="718" sId="7">
    <oc r="A12">
      <f>+'C:\Documents and Settings\candas.ucgun\Desktop\[(0) 2012 Budget Analysis.xlsx]GRP KENDI HEDEF KITLELERINDE'!A10</f>
    </oc>
    <nc r="A12" t="inlineStr">
      <is>
        <t>Clear Female</t>
      </is>
    </nc>
  </rcc>
  <rcc rId="719" sId="7">
    <oc r="A13">
      <f>+'C:\Documents and Settings\candas.ucgun\Desktop\[(0) 2012 Budget Analysis.xlsx]GRP KENDI HEDEF KITLELERINDE'!A11</f>
    </oc>
    <nc r="A13" t="inlineStr">
      <is>
        <t>Signal</t>
      </is>
    </nc>
  </rcc>
  <rcc rId="720" sId="7">
    <oc r="A14">
      <f>+'C:\Documents and Settings\candas.ucgun\Desktop\[(0) 2012 Budget Analysis.xlsx]GRP KENDI HEDEF KITLELERINDE'!A12</f>
    </oc>
    <nc r="A14" t="inlineStr">
      <is>
        <t>Dove (PW)</t>
      </is>
    </nc>
  </rcc>
  <rcc rId="721" sId="7">
    <oc r="A15">
      <f>+'C:\Documents and Settings\candas.ucgun\Desktop\[(0) 2012 Budget Analysis.xlsx]GRP KENDI HEDEF KITLELERINDE'!A13</f>
    </oc>
    <nc r="A15" t="inlineStr">
      <is>
        <t>Dove (skincare)</t>
      </is>
    </nc>
  </rcc>
  <rcc rId="722" sId="7">
    <oc r="A16">
      <f>+'C:\Documents and Settings\candas.ucgun\Desktop\[(0) 2012 Budget Analysis.xlsx]GRP KENDI HEDEF KITLELERINDE'!A14</f>
    </oc>
    <nc r="A16" t="inlineStr">
      <is>
        <t>Dove DEO</t>
      </is>
    </nc>
  </rcc>
  <rcc rId="723" sId="7">
    <oc r="A17">
      <f>+'C:\Documents and Settings\candas.ucgun\Desktop\[(0) 2012 Budget Analysis.xlsx]GRP KENDI HEDEF KITLELERINDE'!A15</f>
    </oc>
    <nc r="A17" t="inlineStr">
      <is>
        <t>Dove Sampuan</t>
      </is>
    </nc>
  </rcc>
  <rcc rId="724" sId="7">
    <oc r="A18">
      <f>+'C:\Documents and Settings\candas.ucgun\Desktop\[(0) 2012 Budget Analysis.xlsx]GRP KENDI HEDEF KITLELERINDE'!A16</f>
    </oc>
    <nc r="A18" t="inlineStr">
      <is>
        <t>Elidor</t>
      </is>
    </nc>
  </rcc>
  <rcc rId="725" sId="7">
    <oc r="A19">
      <f>+'C:\Documents and Settings\candas.ucgun\Desktop\[(0) 2012 Budget Analysis.xlsx]GRP KENDI HEDEF KITLELERINDE'!A17</f>
    </oc>
    <nc r="A19" t="inlineStr">
      <is>
        <t>Rexona Female</t>
      </is>
    </nc>
  </rcc>
  <rcc rId="726" sId="7">
    <oc r="A20">
      <f>+'C:\Documents and Settings\candas.ucgun\Desktop\[(0) 2012 Budget Analysis.xlsx]GRP KENDI HEDEF KITLELERINDE'!A18</f>
    </oc>
    <nc r="A20" t="inlineStr">
      <is>
        <t>Rexona Male</t>
      </is>
    </nc>
  </rcc>
  <rcc rId="727" sId="7">
    <oc r="A21">
      <f>+'C:\Documents and Settings\candas.ucgun\Desktop\[(0) 2012 Budget Analysis.xlsx]GRP KENDI HEDEF KITLELERINDE'!A19</f>
    </oc>
    <nc r="A21" t="inlineStr">
      <is>
        <t>DOVE Master Brand</t>
      </is>
    </nc>
  </rcc>
  <rcc rId="728" sId="7">
    <oc r="A22">
      <f>+'C:\Documents and Settings\candas.ucgun\Desktop\[(0) 2012 Budget Analysis.xlsx]GRP KENDI HEDEF KITLELERINDE'!A20</f>
    </oc>
    <nc r="A22" t="inlineStr">
      <is>
        <t>LB</t>
      </is>
    </nc>
  </rcc>
  <rcc rId="729" sId="7">
    <oc r="A23">
      <f>+'C:\Documents and Settings\candas.ucgun\Desktop\[(0) 2012 Budget Analysis.xlsx]GRP KENDI HEDEF KITLELERINDE'!A21</f>
    </oc>
    <nc r="A23" t="inlineStr">
      <is>
        <t>VASELINE</t>
      </is>
    </nc>
  </rcc>
  <rcc rId="730" sId="7">
    <oc r="A24">
      <f>+'C:\Documents and Settings\candas.ucgun\Desktop\[(0) 2012 Budget Analysis.xlsx]GRP KENDI HEDEF KITLELERINDE'!A22</f>
    </oc>
    <nc r="A24" t="inlineStr">
      <is>
        <t>AXE SHOWER</t>
      </is>
    </nc>
  </rcc>
  <rcc rId="731" sId="7">
    <oc r="A25">
      <f>+'C:\Documents and Settings\candas.ucgun\Desktop\[(0) 2012 Budget Analysis.xlsx]GRP KENDI HEDEF KITLELERINDE'!A23</f>
    </oc>
    <nc r="A25" t="inlineStr">
      <is>
        <t>AXE</t>
      </is>
    </nc>
  </rcc>
  <rcc rId="732" sId="7">
    <oc r="A26">
      <f>+'C:\Documents and Settings\candas.ucgun\Desktop\[(0) 2012 Budget Analysis.xlsx]GRP KENDI HEDEF KITLELERINDE'!A24</f>
    </oc>
    <nc r="A26" t="inlineStr">
      <is>
        <t>Clear Ronaldo</t>
      </is>
    </nc>
  </rcc>
  <rcc rId="733" sId="7">
    <oc r="A27">
      <f>+'C:\Documents and Settings\candas.ucgun\Desktop\[(0) 2012 Budget Analysis.xlsx]GRP KENDI HEDEF KITLELERINDE'!A25</f>
    </oc>
    <nc r="A27" t="inlineStr">
      <is>
        <t>Lipton YL</t>
      </is>
    </nc>
  </rcc>
  <rcc rId="734" sId="7">
    <oc r="A28">
      <f>+'C:\Documents and Settings\candas.ucgun\Desktop\[(0) 2012 Budget Analysis.xlsx]GRP KENDI HEDEF KITLELERINDE'!A26</f>
    </oc>
    <nc r="A28" t="inlineStr">
      <is>
        <t>Lipton YL HW</t>
      </is>
    </nc>
  </rcc>
  <rcc rId="735" sId="7">
    <oc r="A29">
      <f>+'C:\Documents and Settings\candas.ucgun\Desktop\[(0) 2012 Budget Analysis.xlsx]GRP KENDI HEDEF KITLELERINDE'!A27</f>
    </oc>
    <nc r="A29" t="inlineStr">
      <is>
        <t>Lipton ICE TEA</t>
      </is>
    </nc>
  </rcc>
  <rcc rId="736" sId="7">
    <oc r="A30">
      <f>+'C:\Documents and Settings\candas.ucgun\Desktop\[(0) 2012 Budget Analysis.xlsx]GRP KENDI HEDEF KITLELERINDE'!A28</f>
    </oc>
    <nc r="A30" t="inlineStr">
      <is>
        <t>Calve</t>
      </is>
    </nc>
  </rcc>
  <rcc rId="737" sId="7">
    <oc r="A31">
      <f>+'C:\Documents and Settings\candas.ucgun\Desktop\[(0) 2012 Budget Analysis.xlsx]GRP KENDI HEDEF KITLELERINDE'!A29</f>
    </oc>
    <nc r="A31" t="inlineStr">
      <is>
        <t>Becel</t>
      </is>
    </nc>
  </rcc>
  <rcc rId="738" sId="7">
    <oc r="A32">
      <f>+'C:\Documents and Settings\candas.ucgun\Desktop\[(0) 2012 Budget Analysis.xlsx]GRP KENDI HEDEF KITLELERINDE'!A30</f>
    </oc>
    <nc r="A32" t="inlineStr">
      <is>
        <t>Sana</t>
      </is>
    </nc>
  </rcc>
  <rcc rId="739" sId="7">
    <oc r="A33">
      <f>+'C:\Documents and Settings\candas.ucgun\Desktop\[(0) 2012 Budget Analysis.xlsx]GRP KENDI HEDEF KITLELERINDE'!A31</f>
    </oc>
    <nc r="A33" t="inlineStr">
      <is>
        <t>Knorr</t>
      </is>
    </nc>
  </rcc>
  <rcc rId="740" sId="7">
    <oc r="A34">
      <f>+'C:\Documents and Settings\candas.ucgun\Desktop\[(0) 2012 Budget Analysis.xlsx]GRP KENDI HEDEF KITLELERINDE'!A32</f>
    </oc>
    <nc r="A34" t="inlineStr">
      <is>
        <t>Knorr Cas</t>
      </is>
    </nc>
  </rcc>
  <rcc rId="741" sId="7">
    <oc r="A35">
      <f>+'C:\Documents and Settings\candas.ucgun\Desktop\[(0) 2012 Budget Analysis.xlsx]GRP KENDI HEDEF KITLELERINDE'!A33</f>
    </oc>
    <nc r="A35" t="inlineStr">
      <is>
        <t>Carte D'or Toz Tatlı</t>
      </is>
    </nc>
  </rcc>
  <rcc rId="742" sId="7">
    <oc r="A36">
      <f>+'C:\Documents and Settings\candas.ucgun\Desktop\[(0) 2012 Budget Analysis.xlsx]GRP KENDI HEDEF KITLELERINDE'!A34</f>
    </oc>
    <nc r="A36" t="inlineStr">
      <is>
        <t>Becel Female</t>
      </is>
    </nc>
  </rcc>
  <rcc rId="743" sId="7">
    <oc r="A37">
      <f>+'C:\Documents and Settings\candas.ucgun\Desktop\[(0) 2012 Budget Analysis.xlsx]GRP KENDI HEDEF KITLELERINDE'!A35</f>
    </oc>
    <nc r="A37" t="inlineStr">
      <is>
        <t>Max Fun</t>
      </is>
    </nc>
  </rcc>
  <rcc rId="744" sId="7">
    <oc r="A38">
      <f>+'C:\Documents and Settings\candas.ucgun\Desktop\[(0) 2012 Budget Analysis.xlsx]GRP KENDI HEDEF KITLELERINDE'!A36</f>
    </oc>
    <nc r="A38" t="inlineStr">
      <is>
        <t>Algida HB</t>
      </is>
    </nc>
  </rcc>
  <rcc rId="745" sId="7">
    <oc r="A39">
      <f>+'C:\Documents and Settings\candas.ucgun\Desktop\[(0) 2012 Budget Analysis.xlsx]GRP KENDI HEDEF KITLELERINDE'!A37</f>
    </oc>
    <nc r="A39" t="inlineStr">
      <is>
        <t>Cornetto</t>
      </is>
    </nc>
  </rcc>
  <rcc rId="746" sId="7">
    <oc r="A40">
      <f>+'C:\Documents and Settings\candas.ucgun\Desktop\[(0) 2012 Budget Analysis.xlsx]GRP KENDI HEDEF KITLELERINDE'!A38</f>
    </oc>
    <nc r="A40" t="inlineStr">
      <is>
        <t>Magnum</t>
      </is>
    </nc>
  </rcc>
  <rcc rId="747" sId="7">
    <oc r="A41">
      <f>+'C:\Documents and Settings\candas.ucgun\Desktop\[(0) 2012 Budget Analysis.xlsx]GRP KENDI HEDEF KITLELERINDE'!A39</f>
    </oc>
    <nc r="A41" t="inlineStr">
      <is>
        <t>Ben&amp;Jerry's</t>
      </is>
    </nc>
  </rcc>
  <rcc rId="748" sId="7">
    <oc r="A42">
      <f>+'C:\Documents and Settings\candas.ucgun\Desktop\[(0) 2012 Budget Analysis.xlsx]GRP KENDI HEDEF KITLELERINDE'!A40</f>
    </oc>
    <nc r="A42" t="inlineStr">
      <is>
        <t>Magnum Çikolata</t>
      </is>
    </nc>
  </rcc>
  <rcc rId="749" sId="7">
    <oc r="A43">
      <f>+'C:\Documents and Settings\candas.ucgun\Desktop\[(0) 2012 Budget Analysis.xlsx]GRP KENDI HEDEF KITLELERINDE'!A41</f>
    </oc>
    <nc r="A43" t="inlineStr">
      <is>
        <t>Carte D'or</t>
      </is>
    </nc>
  </rcc>
  <rcc rId="750" sId="7">
    <oc r="A44">
      <f>+'C:\Documents and Settings\candas.ucgun\Desktop\[(0) 2012 Budget Analysis.xlsx]GRP KENDI HEDEF KITLELERINDE'!A42</f>
    </oc>
    <nc r="A44" t="inlineStr">
      <is>
        <t>Fruttare</t>
      </is>
    </nc>
  </rcc>
  <rcc rId="751" sId="7">
    <oc r="A45">
      <f>+'C:\Documents and Settings\candas.ucgun\Desktop\[(0) 2012 Budget Analysis.xlsx]GRP KENDI HEDEF KITLELERINDE'!A43</f>
    </oc>
    <nc r="A45" t="inlineStr">
      <is>
        <t>Algida Market Development</t>
      </is>
    </nc>
  </rcc>
  <rcc rId="752" sId="8">
    <oc r="A4">
      <f>+'C:\Documents and Settings\candas.ucgun\Desktop\[(0) 2012 Budget Analysis.xlsx]GRP KENDI HEDEF KITLELERINDE'!A2</f>
    </oc>
    <nc r="A4" t="inlineStr">
      <is>
        <t>Omo</t>
      </is>
    </nc>
  </rcc>
  <rcc rId="753" sId="8">
    <oc r="A5">
      <f>+'C:\Documents and Settings\candas.ucgun\Desktop\[(0) 2012 Budget Analysis.xlsx]GRP KENDI HEDEF KITLELERINDE'!A3</f>
    </oc>
    <nc r="A5" t="inlineStr">
      <is>
        <t>Domestos</t>
      </is>
    </nc>
  </rcc>
  <rcc rId="754" sId="8">
    <oc r="A6">
      <f>+'C:\Documents and Settings\candas.ucgun\Desktop\[(0) 2012 Budget Analysis.xlsx]GRP KENDI HEDEF KITLELERINDE'!A4</f>
    </oc>
    <nc r="A6" t="inlineStr">
      <is>
        <t>Domestos HLC</t>
      </is>
    </nc>
  </rcc>
  <rcc rId="755" sId="8">
    <oc r="A7">
      <f>+'C:\Documents and Settings\candas.ucgun\Desktop\[(0) 2012 Budget Analysis.xlsx]GRP KENDI HEDEF KITLELERINDE'!A5</f>
    </oc>
    <nc r="A7" t="inlineStr">
      <is>
        <t>Rinso</t>
      </is>
    </nc>
  </rcc>
  <rcc rId="756" sId="8">
    <oc r="A8">
      <f>+'C:\Documents and Settings\candas.ucgun\Desktop\[(0) 2012 Budget Analysis.xlsx]GRP KENDI HEDEF KITLELERINDE'!A6</f>
    </oc>
    <nc r="A8" t="inlineStr">
      <is>
        <t>Cif</t>
      </is>
    </nc>
  </rcc>
  <rcc rId="757" sId="8">
    <oc r="A9">
      <f>+'C:\Documents and Settings\candas.ucgun\Desktop\[(0) 2012 Budget Analysis.xlsx]GRP KENDI HEDEF KITLELERINDE'!A7</f>
    </oc>
    <nc r="A9" t="inlineStr">
      <is>
        <t>Cif Sunlight</t>
      </is>
    </nc>
  </rcc>
  <rcc rId="758" sId="8">
    <oc r="A10">
      <f>+'C:\Documents and Settings\candas.ucgun\Desktop\[(0) 2012 Budget Analysis.xlsx]GRP KENDI HEDEF KITLELERINDE'!A8</f>
    </oc>
    <nc r="A10" t="inlineStr">
      <is>
        <t>Yumos</t>
      </is>
    </nc>
  </rcc>
  <rcc rId="759" sId="8">
    <oc r="A11">
      <f>+'C:\Documents and Settings\candas.ucgun\Desktop\[(0) 2012 Budget Analysis.xlsx]GRP KENDI HEDEF KITLELERINDE'!A9</f>
    </oc>
    <nc r="A11" t="inlineStr">
      <is>
        <t>Clear Male</t>
      </is>
    </nc>
  </rcc>
  <rcc rId="760" sId="8">
    <oc r="A12">
      <f>+'C:\Documents and Settings\candas.ucgun\Desktop\[(0) 2012 Budget Analysis.xlsx]GRP KENDI HEDEF KITLELERINDE'!A10</f>
    </oc>
    <nc r="A12" t="inlineStr">
      <is>
        <t>Clear Female</t>
      </is>
    </nc>
  </rcc>
  <rcc rId="761" sId="8">
    <oc r="A13">
      <f>+'C:\Documents and Settings\candas.ucgun\Desktop\[(0) 2012 Budget Analysis.xlsx]GRP KENDI HEDEF KITLELERINDE'!A11</f>
    </oc>
    <nc r="A13" t="inlineStr">
      <is>
        <t>Signal</t>
      </is>
    </nc>
  </rcc>
  <rcc rId="762" sId="8">
    <oc r="A14">
      <f>+'C:\Documents and Settings\candas.ucgun\Desktop\[(0) 2012 Budget Analysis.xlsx]GRP KENDI HEDEF KITLELERINDE'!A12</f>
    </oc>
    <nc r="A14" t="inlineStr">
      <is>
        <t>Dove (PW)</t>
      </is>
    </nc>
  </rcc>
  <rcc rId="763" sId="8">
    <oc r="A15">
      <f>+'C:\Documents and Settings\candas.ucgun\Desktop\[(0) 2012 Budget Analysis.xlsx]GRP KENDI HEDEF KITLELERINDE'!A13</f>
    </oc>
    <nc r="A15" t="inlineStr">
      <is>
        <t>Dove (skincare)</t>
      </is>
    </nc>
  </rcc>
  <rcc rId="764" sId="8">
    <oc r="A16">
      <f>+'C:\Documents and Settings\candas.ucgun\Desktop\[(0) 2012 Budget Analysis.xlsx]GRP KENDI HEDEF KITLELERINDE'!A14</f>
    </oc>
    <nc r="A16" t="inlineStr">
      <is>
        <t>Dove DEO</t>
      </is>
    </nc>
  </rcc>
  <rcc rId="765" sId="8">
    <oc r="A17">
      <f>+'C:\Documents and Settings\candas.ucgun\Desktop\[(0) 2012 Budget Analysis.xlsx]GRP KENDI HEDEF KITLELERINDE'!A15</f>
    </oc>
    <nc r="A17" t="inlineStr">
      <is>
        <t>Dove Sampuan</t>
      </is>
    </nc>
  </rcc>
  <rcc rId="766" sId="8">
    <oc r="A18">
      <f>+'C:\Documents and Settings\candas.ucgun\Desktop\[(0) 2012 Budget Analysis.xlsx]GRP KENDI HEDEF KITLELERINDE'!A16</f>
    </oc>
    <nc r="A18" t="inlineStr">
      <is>
        <t>Elidor</t>
      </is>
    </nc>
  </rcc>
  <rcc rId="767" sId="8">
    <oc r="A19">
      <f>+'C:\Documents and Settings\candas.ucgun\Desktop\[(0) 2012 Budget Analysis.xlsx]GRP KENDI HEDEF KITLELERINDE'!A17</f>
    </oc>
    <nc r="A19" t="inlineStr">
      <is>
        <t>Rexona Female</t>
      </is>
    </nc>
  </rcc>
  <rcc rId="768" sId="8">
    <oc r="A20">
      <f>+'C:\Documents and Settings\candas.ucgun\Desktop\[(0) 2012 Budget Analysis.xlsx]GRP KENDI HEDEF KITLELERINDE'!A18</f>
    </oc>
    <nc r="A20" t="inlineStr">
      <is>
        <t>Rexona Male</t>
      </is>
    </nc>
  </rcc>
  <rcc rId="769" sId="8">
    <oc r="A21">
      <f>+'C:\Documents and Settings\candas.ucgun\Desktop\[(0) 2012 Budget Analysis.xlsx]GRP KENDI HEDEF KITLELERINDE'!A19</f>
    </oc>
    <nc r="A21" t="inlineStr">
      <is>
        <t>DOVE Master Brand</t>
      </is>
    </nc>
  </rcc>
  <rcc rId="770" sId="8">
    <oc r="A22">
      <f>+'C:\Documents and Settings\candas.ucgun\Desktop\[(0) 2012 Budget Analysis.xlsx]GRP KENDI HEDEF KITLELERINDE'!A20</f>
    </oc>
    <nc r="A22" t="inlineStr">
      <is>
        <t>LB</t>
      </is>
    </nc>
  </rcc>
  <rcc rId="771" sId="8">
    <oc r="A23">
      <f>+'C:\Documents and Settings\candas.ucgun\Desktop\[(0) 2012 Budget Analysis.xlsx]GRP KENDI HEDEF KITLELERINDE'!A21</f>
    </oc>
    <nc r="A23" t="inlineStr">
      <is>
        <t>VASELINE</t>
      </is>
    </nc>
  </rcc>
  <rcc rId="772" sId="8">
    <oc r="A24">
      <f>+'C:\Documents and Settings\candas.ucgun\Desktop\[(0) 2012 Budget Analysis.xlsx]GRP KENDI HEDEF KITLELERINDE'!A22</f>
    </oc>
    <nc r="A24" t="inlineStr">
      <is>
        <t>AXE SHOWER</t>
      </is>
    </nc>
  </rcc>
  <rcc rId="773" sId="8">
    <oc r="A25">
      <f>+'C:\Documents and Settings\candas.ucgun\Desktop\[(0) 2012 Budget Analysis.xlsx]GRP KENDI HEDEF KITLELERINDE'!A23</f>
    </oc>
    <nc r="A25" t="inlineStr">
      <is>
        <t>AXE</t>
      </is>
    </nc>
  </rcc>
  <rcc rId="774" sId="8">
    <oc r="A26">
      <f>+'C:\Documents and Settings\candas.ucgun\Desktop\[(0) 2012 Budget Analysis.xlsx]GRP KENDI HEDEF KITLELERINDE'!A24</f>
    </oc>
    <nc r="A26" t="inlineStr">
      <is>
        <t>Clear Ronaldo</t>
      </is>
    </nc>
  </rcc>
  <rcc rId="775" sId="8">
    <oc r="A27">
      <f>+'C:\Documents and Settings\candas.ucgun\Desktop\[(0) 2012 Budget Analysis.xlsx]GRP KENDI HEDEF KITLELERINDE'!A25</f>
    </oc>
    <nc r="A27" t="inlineStr">
      <is>
        <t>Lipton YL</t>
      </is>
    </nc>
  </rcc>
  <rcc rId="776" sId="8">
    <oc r="A28">
      <f>+'C:\Documents and Settings\candas.ucgun\Desktop\[(0) 2012 Budget Analysis.xlsx]GRP KENDI HEDEF KITLELERINDE'!A26</f>
    </oc>
    <nc r="A28" t="inlineStr">
      <is>
        <t>Lipton YL HW</t>
      </is>
    </nc>
  </rcc>
  <rcc rId="777" sId="8">
    <oc r="A29">
      <f>+'C:\Documents and Settings\candas.ucgun\Desktop\[(0) 2012 Budget Analysis.xlsx]GRP KENDI HEDEF KITLELERINDE'!A27</f>
    </oc>
    <nc r="A29" t="inlineStr">
      <is>
        <t>Lipton ICE TEA</t>
      </is>
    </nc>
  </rcc>
  <rcc rId="778" sId="8">
    <oc r="A30">
      <f>+'C:\Documents and Settings\candas.ucgun\Desktop\[(0) 2012 Budget Analysis.xlsx]GRP KENDI HEDEF KITLELERINDE'!A28</f>
    </oc>
    <nc r="A30" t="inlineStr">
      <is>
        <t>Calve</t>
      </is>
    </nc>
  </rcc>
  <rcc rId="779" sId="8">
    <oc r="A31">
      <f>+'C:\Documents and Settings\candas.ucgun\Desktop\[(0) 2012 Budget Analysis.xlsx]GRP KENDI HEDEF KITLELERINDE'!A29</f>
    </oc>
    <nc r="A31" t="inlineStr">
      <is>
        <t>Becel</t>
      </is>
    </nc>
  </rcc>
  <rcc rId="780" sId="8">
    <oc r="A32">
      <f>+'C:\Documents and Settings\candas.ucgun\Desktop\[(0) 2012 Budget Analysis.xlsx]GRP KENDI HEDEF KITLELERINDE'!A30</f>
    </oc>
    <nc r="A32" t="inlineStr">
      <is>
        <t>Sana</t>
      </is>
    </nc>
  </rcc>
  <rcc rId="781" sId="8">
    <oc r="A33">
      <f>+'C:\Documents and Settings\candas.ucgun\Desktop\[(0) 2012 Budget Analysis.xlsx]GRP KENDI HEDEF KITLELERINDE'!A31</f>
    </oc>
    <nc r="A33" t="inlineStr">
      <is>
        <t>Knorr</t>
      </is>
    </nc>
  </rcc>
  <rcc rId="782" sId="8">
    <oc r="A34">
      <f>+'C:\Documents and Settings\candas.ucgun\Desktop\[(0) 2012 Budget Analysis.xlsx]GRP KENDI HEDEF KITLELERINDE'!A32</f>
    </oc>
    <nc r="A34" t="inlineStr">
      <is>
        <t>Knorr Cas</t>
      </is>
    </nc>
  </rcc>
  <rcc rId="783" sId="8">
    <oc r="A35">
      <f>+'C:\Documents and Settings\candas.ucgun\Desktop\[(0) 2012 Budget Analysis.xlsx]GRP KENDI HEDEF KITLELERINDE'!A33</f>
    </oc>
    <nc r="A35" t="inlineStr">
      <is>
        <t>Carte D'or Toz Tatlı</t>
      </is>
    </nc>
  </rcc>
  <rcc rId="784" sId="8">
    <oc r="A36">
      <f>+'C:\Documents and Settings\candas.ucgun\Desktop\[(0) 2012 Budget Analysis.xlsx]GRP KENDI HEDEF KITLELERINDE'!A34</f>
    </oc>
    <nc r="A36" t="inlineStr">
      <is>
        <t>Becel Female</t>
      </is>
    </nc>
  </rcc>
  <rcc rId="785" sId="8">
    <oc r="A37">
      <f>+'C:\Documents and Settings\candas.ucgun\Desktop\[(0) 2012 Budget Analysis.xlsx]GRP KENDI HEDEF KITLELERINDE'!A35</f>
    </oc>
    <nc r="A37" t="inlineStr">
      <is>
        <t>Max Fun</t>
      </is>
    </nc>
  </rcc>
  <rcc rId="786" sId="8">
    <oc r="A38">
      <f>+'C:\Documents and Settings\candas.ucgun\Desktop\[(0) 2012 Budget Analysis.xlsx]GRP KENDI HEDEF KITLELERINDE'!A36</f>
    </oc>
    <nc r="A38" t="inlineStr">
      <is>
        <t>Algida HB</t>
      </is>
    </nc>
  </rcc>
  <rcc rId="787" sId="8">
    <oc r="A39">
      <f>+'C:\Documents and Settings\candas.ucgun\Desktop\[(0) 2012 Budget Analysis.xlsx]GRP KENDI HEDEF KITLELERINDE'!A37</f>
    </oc>
    <nc r="A39" t="inlineStr">
      <is>
        <t>Cornetto</t>
      </is>
    </nc>
  </rcc>
  <rcc rId="788" sId="8">
    <oc r="A40">
      <f>+'C:\Documents and Settings\candas.ucgun\Desktop\[(0) 2012 Budget Analysis.xlsx]GRP KENDI HEDEF KITLELERINDE'!A38</f>
    </oc>
    <nc r="A40" t="inlineStr">
      <is>
        <t>Magnum</t>
      </is>
    </nc>
  </rcc>
  <rcc rId="789" sId="8">
    <oc r="A41">
      <f>+'C:\Documents and Settings\candas.ucgun\Desktop\[(0) 2012 Budget Analysis.xlsx]GRP KENDI HEDEF KITLELERINDE'!A39</f>
    </oc>
    <nc r="A41" t="inlineStr">
      <is>
        <t>Ben&amp;Jerry's</t>
      </is>
    </nc>
  </rcc>
  <rcc rId="790" sId="8">
    <oc r="A42">
      <f>+'C:\Documents and Settings\candas.ucgun\Desktop\[(0) 2012 Budget Analysis.xlsx]GRP KENDI HEDEF KITLELERINDE'!A40</f>
    </oc>
    <nc r="A42" t="inlineStr">
      <is>
        <t>Magnum Çikolata</t>
      </is>
    </nc>
  </rcc>
  <rcc rId="791" sId="8">
    <oc r="A43">
      <f>+'C:\Documents and Settings\candas.ucgun\Desktop\[(0) 2012 Budget Analysis.xlsx]GRP KENDI HEDEF KITLELERINDE'!A41</f>
    </oc>
    <nc r="A43" t="inlineStr">
      <is>
        <t>Carte D'or</t>
      </is>
    </nc>
  </rcc>
  <rcc rId="792" sId="8">
    <oc r="A44">
      <f>+'C:\Documents and Settings\candas.ucgun\Desktop\[(0) 2012 Budget Analysis.xlsx]GRP KENDI HEDEF KITLELERINDE'!A42</f>
    </oc>
    <nc r="A44" t="inlineStr">
      <is>
        <t>Fruttare</t>
      </is>
    </nc>
  </rcc>
  <rcc rId="793" sId="8">
    <oc r="A45">
      <f>+'C:\Documents and Settings\candas.ucgun\Desktop\[(0) 2012 Budget Analysis.xlsx]GRP KENDI HEDEF KITLELERINDE'!A43</f>
    </oc>
    <nc r="A45" t="inlineStr">
      <is>
        <t>Algida Market Development</t>
      </is>
    </nc>
  </rcc>
  <rcv guid="{B038629F-75D1-4D4A-9132-D631B674B7E0}" action="delete"/>
  <rdn rId="0" localSheetId="1" customView="1" name="Z_B038629F_75D1_4D4A_9132_D631B674B7E0_.wvu.FilterData" hidden="1" oldHidden="1">
    <formula>'Measured TV opt-pt'!$B$15:$P$3810</formula>
    <oldFormula>'Measured TV opt-pt'!$B$15:$P$3810</oldFormula>
  </rdn>
  <rdn rId="0" localSheetId="2" customView="1" name="Z_B038629F_75D1_4D4A_9132_D631B674B7E0_.wvu.FilterData" hidden="1" oldHidden="1">
    <formula>'Measured TV'!$B$7:$P$1791</formula>
    <oldFormula>'Measured TV'!$B$7:$P$1791</oldFormula>
  </rdn>
  <rdn rId="0" localSheetId="3" customView="1" name="Z_B038629F_75D1_4D4A_9132_D631B674B7E0_.wvu.Rows" hidden="1" oldHidden="1">
    <formula>'Mecra Kırılımı'!$4:$13,'Mecra Kırılımı'!$20:$38</formula>
    <oldFormula>'Mecra Kırılımı'!$4:$13,'Mecra Kırılımı'!$20:$38</oldFormula>
  </rdn>
  <rdn rId="0" localSheetId="3" customView="1" name="Z_B038629F_75D1_4D4A_9132_D631B674B7E0_.wvu.FilterData" hidden="1" oldHidden="1">
    <formula>'Mecra Kırılımı'!$A$44:$AT$2804</formula>
    <oldFormula>'Mecra Kırılımı'!$A$44:$AT$2804</oldFormula>
  </rdn>
  <rdn rId="0" localSheetId="4" customView="1" name="Z_B038629F_75D1_4D4A_9132_D631B674B7E0_.wvu.FilterData" hidden="1" oldHidden="1">
    <formula>'Client Totals'!$A$2:$AF$206</formula>
    <oldFormula>'Client Totals'!$A$2:$AF$206</oldFormula>
  </rdn>
  <rdn rId="0" localSheetId="5" customView="1" name="Z_B038629F_75D1_4D4A_9132_D631B674B7E0_.wvu.Rows" hidden="1" oldHidden="1">
    <formula>Conversion!$1:$30,Conversion!$58:$68</formula>
    <oldFormula>Conversion!$1:$30,Conversion!$58:$68</oldFormula>
  </rdn>
  <rdn rId="0" localSheetId="5" customView="1" name="Z_B038629F_75D1_4D4A_9132_D631B674B7E0_.wvu.FilterData" hidden="1" oldHidden="1">
    <formula>Conversion!$A$74:$O$111</formula>
    <oldFormula>Conversion!$A$74:$O$111</oldFormula>
  </rdn>
  <rdn rId="0" localSheetId="10" customView="1" name="Z_B038629F_75D1_4D4A_9132_D631B674B7E0_.wvu.Cols" hidden="1" oldHidden="1">
    <formula>'CPP Detay Tum Ay'!$C:$AC,'CPP Detay Tum Ay'!$AS:$BE</formula>
    <oldFormula>'CPP Detay Tum Ay'!$C:$AC,'CPP Detay Tum Ay'!$AS:$BE</oldFormula>
  </rdn>
  <rdn rId="0" localSheetId="10" customView="1" name="Z_B038629F_75D1_4D4A_9132_D631B674B7E0_.wvu.FilterData" hidden="1" oldHidden="1">
    <formula>'CPP Detay Tum Ay'!$A$4:$BE$280</formula>
    <oldFormula>'CPP Detay Tum Ay'!$A$4:$BE$280</oldFormula>
  </rdn>
  <rdn rId="0" localSheetId="11" customView="1" name="Z_B038629F_75D1_4D4A_9132_D631B674B7E0_.wvu.FilterData" hidden="1" oldHidden="1">
    <formula>'CPP Detay (düşük)'!$A$4:$BE$280</formula>
    <oldFormula>'CPP Detay (düşük)'!$A$4:$BE$280</oldFormula>
  </rdn>
  <rdn rId="0" localSheetId="12" customView="1" name="Z_B038629F_75D1_4D4A_9132_D631B674B7E0_.wvu.FilterData" hidden="1" oldHidden="1">
    <formula>'CPP Detay (yüksek)'!$A$4:$BE$280</formula>
    <oldFormula>'CPP Detay (yüksek)'!$A$4:$BE$280</oldFormula>
  </rdn>
  <rcv guid="{B038629F-75D1-4D4A-9132-D631B674B7E0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5D64DA1D-0DBC-447C-A4DE-034DDE169639}" name="hasan.yogurtcu" id="-177189791" dateTime="2015-10-04T15:11:19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printerSettings" Target="../printerSettings/printerSettings13.bin"/><Relationship Id="rId18" Type="http://schemas.openxmlformats.org/officeDocument/2006/relationships/printerSettings" Target="../printerSettings/printerSettings18.bin"/><Relationship Id="rId26" Type="http://schemas.openxmlformats.org/officeDocument/2006/relationships/printerSettings" Target="../printerSettings/printerSettings26.bin"/><Relationship Id="rId3" Type="http://schemas.openxmlformats.org/officeDocument/2006/relationships/printerSettings" Target="../printerSettings/printerSettings3.bin"/><Relationship Id="rId21" Type="http://schemas.openxmlformats.org/officeDocument/2006/relationships/printerSettings" Target="../printerSettings/printerSettings21.bin"/><Relationship Id="rId34" Type="http://schemas.openxmlformats.org/officeDocument/2006/relationships/comments" Target="../comments1.xml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17" Type="http://schemas.openxmlformats.org/officeDocument/2006/relationships/printerSettings" Target="../printerSettings/printerSettings17.bin"/><Relationship Id="rId25" Type="http://schemas.openxmlformats.org/officeDocument/2006/relationships/printerSettings" Target="../printerSettings/printerSettings25.bin"/><Relationship Id="rId3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6" Type="http://schemas.openxmlformats.org/officeDocument/2006/relationships/printerSettings" Target="../printerSettings/printerSettings16.bin"/><Relationship Id="rId20" Type="http://schemas.openxmlformats.org/officeDocument/2006/relationships/printerSettings" Target="../printerSettings/printerSettings20.bin"/><Relationship Id="rId29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24" Type="http://schemas.openxmlformats.org/officeDocument/2006/relationships/printerSettings" Target="../printerSettings/printerSettings24.bin"/><Relationship Id="rId32" Type="http://schemas.openxmlformats.org/officeDocument/2006/relationships/printerSettings" Target="../printerSettings/printerSettings32.bin"/><Relationship Id="rId5" Type="http://schemas.openxmlformats.org/officeDocument/2006/relationships/printerSettings" Target="../printerSettings/printerSettings5.bin"/><Relationship Id="rId15" Type="http://schemas.openxmlformats.org/officeDocument/2006/relationships/printerSettings" Target="../printerSettings/printerSettings15.bin"/><Relationship Id="rId23" Type="http://schemas.openxmlformats.org/officeDocument/2006/relationships/printerSettings" Target="../printerSettings/printerSettings23.bin"/><Relationship Id="rId28" Type="http://schemas.openxmlformats.org/officeDocument/2006/relationships/printerSettings" Target="../printerSettings/printerSettings28.bin"/><Relationship Id="rId10" Type="http://schemas.openxmlformats.org/officeDocument/2006/relationships/printerSettings" Target="../printerSettings/printerSettings10.bin"/><Relationship Id="rId19" Type="http://schemas.openxmlformats.org/officeDocument/2006/relationships/printerSettings" Target="../printerSettings/printerSettings19.bin"/><Relationship Id="rId31" Type="http://schemas.openxmlformats.org/officeDocument/2006/relationships/printerSettings" Target="../printerSettings/printerSettings31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Relationship Id="rId22" Type="http://schemas.openxmlformats.org/officeDocument/2006/relationships/printerSettings" Target="../printerSettings/printerSettings22.bin"/><Relationship Id="rId27" Type="http://schemas.openxmlformats.org/officeDocument/2006/relationships/printerSettings" Target="../printerSettings/printerSettings27.bin"/><Relationship Id="rId30" Type="http://schemas.openxmlformats.org/officeDocument/2006/relationships/printerSettings" Target="../printerSettings/printerSettings30.bin"/><Relationship Id="rId8" Type="http://schemas.openxmlformats.org/officeDocument/2006/relationships/printerSettings" Target="../printerSettings/printerSettings8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0.bin"/><Relationship Id="rId13" Type="http://schemas.openxmlformats.org/officeDocument/2006/relationships/printerSettings" Target="../printerSettings/printerSettings45.bin"/><Relationship Id="rId18" Type="http://schemas.openxmlformats.org/officeDocument/2006/relationships/printerSettings" Target="../printerSettings/printerSettings50.bin"/><Relationship Id="rId26" Type="http://schemas.openxmlformats.org/officeDocument/2006/relationships/printerSettings" Target="../printerSettings/printerSettings58.bin"/><Relationship Id="rId3" Type="http://schemas.openxmlformats.org/officeDocument/2006/relationships/printerSettings" Target="../printerSettings/printerSettings35.bin"/><Relationship Id="rId21" Type="http://schemas.openxmlformats.org/officeDocument/2006/relationships/printerSettings" Target="../printerSettings/printerSettings53.bin"/><Relationship Id="rId7" Type="http://schemas.openxmlformats.org/officeDocument/2006/relationships/printerSettings" Target="../printerSettings/printerSettings39.bin"/><Relationship Id="rId12" Type="http://schemas.openxmlformats.org/officeDocument/2006/relationships/printerSettings" Target="../printerSettings/printerSettings44.bin"/><Relationship Id="rId17" Type="http://schemas.openxmlformats.org/officeDocument/2006/relationships/printerSettings" Target="../printerSettings/printerSettings49.bin"/><Relationship Id="rId25" Type="http://schemas.openxmlformats.org/officeDocument/2006/relationships/printerSettings" Target="../printerSettings/printerSettings57.bin"/><Relationship Id="rId2" Type="http://schemas.openxmlformats.org/officeDocument/2006/relationships/printerSettings" Target="../printerSettings/printerSettings34.bin"/><Relationship Id="rId16" Type="http://schemas.openxmlformats.org/officeDocument/2006/relationships/printerSettings" Target="../printerSettings/printerSettings48.bin"/><Relationship Id="rId20" Type="http://schemas.openxmlformats.org/officeDocument/2006/relationships/printerSettings" Target="../printerSettings/printerSettings52.bin"/><Relationship Id="rId29" Type="http://schemas.openxmlformats.org/officeDocument/2006/relationships/printerSettings" Target="../printerSettings/printerSettings61.bin"/><Relationship Id="rId1" Type="http://schemas.openxmlformats.org/officeDocument/2006/relationships/printerSettings" Target="../printerSettings/printerSettings33.bin"/><Relationship Id="rId6" Type="http://schemas.openxmlformats.org/officeDocument/2006/relationships/printerSettings" Target="../printerSettings/printerSettings38.bin"/><Relationship Id="rId11" Type="http://schemas.openxmlformats.org/officeDocument/2006/relationships/printerSettings" Target="../printerSettings/printerSettings43.bin"/><Relationship Id="rId24" Type="http://schemas.openxmlformats.org/officeDocument/2006/relationships/printerSettings" Target="../printerSettings/printerSettings56.bin"/><Relationship Id="rId32" Type="http://schemas.openxmlformats.org/officeDocument/2006/relationships/printerSettings" Target="../printerSettings/printerSettings64.bin"/><Relationship Id="rId5" Type="http://schemas.openxmlformats.org/officeDocument/2006/relationships/printerSettings" Target="../printerSettings/printerSettings37.bin"/><Relationship Id="rId15" Type="http://schemas.openxmlformats.org/officeDocument/2006/relationships/printerSettings" Target="../printerSettings/printerSettings47.bin"/><Relationship Id="rId23" Type="http://schemas.openxmlformats.org/officeDocument/2006/relationships/printerSettings" Target="../printerSettings/printerSettings55.bin"/><Relationship Id="rId28" Type="http://schemas.openxmlformats.org/officeDocument/2006/relationships/printerSettings" Target="../printerSettings/printerSettings60.bin"/><Relationship Id="rId10" Type="http://schemas.openxmlformats.org/officeDocument/2006/relationships/printerSettings" Target="../printerSettings/printerSettings42.bin"/><Relationship Id="rId19" Type="http://schemas.openxmlformats.org/officeDocument/2006/relationships/printerSettings" Target="../printerSettings/printerSettings51.bin"/><Relationship Id="rId31" Type="http://schemas.openxmlformats.org/officeDocument/2006/relationships/printerSettings" Target="../printerSettings/printerSettings63.bin"/><Relationship Id="rId4" Type="http://schemas.openxmlformats.org/officeDocument/2006/relationships/printerSettings" Target="../printerSettings/printerSettings36.bin"/><Relationship Id="rId9" Type="http://schemas.openxmlformats.org/officeDocument/2006/relationships/printerSettings" Target="../printerSettings/printerSettings41.bin"/><Relationship Id="rId14" Type="http://schemas.openxmlformats.org/officeDocument/2006/relationships/printerSettings" Target="../printerSettings/printerSettings46.bin"/><Relationship Id="rId22" Type="http://schemas.openxmlformats.org/officeDocument/2006/relationships/printerSettings" Target="../printerSettings/printerSettings54.bin"/><Relationship Id="rId27" Type="http://schemas.openxmlformats.org/officeDocument/2006/relationships/printerSettings" Target="../printerSettings/printerSettings59.bin"/><Relationship Id="rId30" Type="http://schemas.openxmlformats.org/officeDocument/2006/relationships/printerSettings" Target="../printerSettings/printerSettings62.bin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printerSettings" Target="../printerSettings/printerSettings77.bin"/><Relationship Id="rId18" Type="http://schemas.openxmlformats.org/officeDocument/2006/relationships/printerSettings" Target="../printerSettings/printerSettings82.bin"/><Relationship Id="rId26" Type="http://schemas.openxmlformats.org/officeDocument/2006/relationships/printerSettings" Target="../printerSettings/printerSettings90.bin"/><Relationship Id="rId3" Type="http://schemas.openxmlformats.org/officeDocument/2006/relationships/printerSettings" Target="../printerSettings/printerSettings67.bin"/><Relationship Id="rId21" Type="http://schemas.openxmlformats.org/officeDocument/2006/relationships/printerSettings" Target="../printerSettings/printerSettings85.bin"/><Relationship Id="rId34" Type="http://schemas.openxmlformats.org/officeDocument/2006/relationships/comments" Target="../comments2.xml"/><Relationship Id="rId7" Type="http://schemas.openxmlformats.org/officeDocument/2006/relationships/printerSettings" Target="../printerSettings/printerSettings71.bin"/><Relationship Id="rId12" Type="http://schemas.openxmlformats.org/officeDocument/2006/relationships/printerSettings" Target="../printerSettings/printerSettings76.bin"/><Relationship Id="rId17" Type="http://schemas.openxmlformats.org/officeDocument/2006/relationships/printerSettings" Target="../printerSettings/printerSettings81.bin"/><Relationship Id="rId25" Type="http://schemas.openxmlformats.org/officeDocument/2006/relationships/printerSettings" Target="../printerSettings/printerSettings89.bin"/><Relationship Id="rId3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66.bin"/><Relationship Id="rId16" Type="http://schemas.openxmlformats.org/officeDocument/2006/relationships/printerSettings" Target="../printerSettings/printerSettings80.bin"/><Relationship Id="rId20" Type="http://schemas.openxmlformats.org/officeDocument/2006/relationships/printerSettings" Target="../printerSettings/printerSettings84.bin"/><Relationship Id="rId29" Type="http://schemas.openxmlformats.org/officeDocument/2006/relationships/printerSettings" Target="../printerSettings/printerSettings93.bin"/><Relationship Id="rId1" Type="http://schemas.openxmlformats.org/officeDocument/2006/relationships/printerSettings" Target="../printerSettings/printerSettings65.bin"/><Relationship Id="rId6" Type="http://schemas.openxmlformats.org/officeDocument/2006/relationships/printerSettings" Target="../printerSettings/printerSettings70.bin"/><Relationship Id="rId11" Type="http://schemas.openxmlformats.org/officeDocument/2006/relationships/printerSettings" Target="../printerSettings/printerSettings75.bin"/><Relationship Id="rId24" Type="http://schemas.openxmlformats.org/officeDocument/2006/relationships/printerSettings" Target="../printerSettings/printerSettings88.bin"/><Relationship Id="rId32" Type="http://schemas.openxmlformats.org/officeDocument/2006/relationships/printerSettings" Target="../printerSettings/printerSettings96.bin"/><Relationship Id="rId5" Type="http://schemas.openxmlformats.org/officeDocument/2006/relationships/printerSettings" Target="../printerSettings/printerSettings69.bin"/><Relationship Id="rId15" Type="http://schemas.openxmlformats.org/officeDocument/2006/relationships/printerSettings" Target="../printerSettings/printerSettings79.bin"/><Relationship Id="rId23" Type="http://schemas.openxmlformats.org/officeDocument/2006/relationships/printerSettings" Target="../printerSettings/printerSettings87.bin"/><Relationship Id="rId28" Type="http://schemas.openxmlformats.org/officeDocument/2006/relationships/printerSettings" Target="../printerSettings/printerSettings92.bin"/><Relationship Id="rId10" Type="http://schemas.openxmlformats.org/officeDocument/2006/relationships/printerSettings" Target="../printerSettings/printerSettings74.bin"/><Relationship Id="rId19" Type="http://schemas.openxmlformats.org/officeDocument/2006/relationships/printerSettings" Target="../printerSettings/printerSettings83.bin"/><Relationship Id="rId31" Type="http://schemas.openxmlformats.org/officeDocument/2006/relationships/printerSettings" Target="../printerSettings/printerSettings95.bin"/><Relationship Id="rId4" Type="http://schemas.openxmlformats.org/officeDocument/2006/relationships/printerSettings" Target="../printerSettings/printerSettings68.bin"/><Relationship Id="rId9" Type="http://schemas.openxmlformats.org/officeDocument/2006/relationships/printerSettings" Target="../printerSettings/printerSettings73.bin"/><Relationship Id="rId14" Type="http://schemas.openxmlformats.org/officeDocument/2006/relationships/printerSettings" Target="../printerSettings/printerSettings78.bin"/><Relationship Id="rId22" Type="http://schemas.openxmlformats.org/officeDocument/2006/relationships/printerSettings" Target="../printerSettings/printerSettings86.bin"/><Relationship Id="rId27" Type="http://schemas.openxmlformats.org/officeDocument/2006/relationships/printerSettings" Target="../printerSettings/printerSettings91.bin"/><Relationship Id="rId30" Type="http://schemas.openxmlformats.org/officeDocument/2006/relationships/printerSettings" Target="../printerSettings/printerSettings94.bin"/><Relationship Id="rId8" Type="http://schemas.openxmlformats.org/officeDocument/2006/relationships/printerSettings" Target="../printerSettings/printerSettings7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04.bin"/><Relationship Id="rId13" Type="http://schemas.openxmlformats.org/officeDocument/2006/relationships/printerSettings" Target="../printerSettings/printerSettings109.bin"/><Relationship Id="rId18" Type="http://schemas.openxmlformats.org/officeDocument/2006/relationships/printerSettings" Target="../printerSettings/printerSettings114.bin"/><Relationship Id="rId26" Type="http://schemas.openxmlformats.org/officeDocument/2006/relationships/printerSettings" Target="../printerSettings/printerSettings122.bin"/><Relationship Id="rId3" Type="http://schemas.openxmlformats.org/officeDocument/2006/relationships/printerSettings" Target="../printerSettings/printerSettings99.bin"/><Relationship Id="rId21" Type="http://schemas.openxmlformats.org/officeDocument/2006/relationships/printerSettings" Target="../printerSettings/printerSettings117.bin"/><Relationship Id="rId7" Type="http://schemas.openxmlformats.org/officeDocument/2006/relationships/printerSettings" Target="../printerSettings/printerSettings103.bin"/><Relationship Id="rId12" Type="http://schemas.openxmlformats.org/officeDocument/2006/relationships/printerSettings" Target="../printerSettings/printerSettings108.bin"/><Relationship Id="rId17" Type="http://schemas.openxmlformats.org/officeDocument/2006/relationships/printerSettings" Target="../printerSettings/printerSettings113.bin"/><Relationship Id="rId25" Type="http://schemas.openxmlformats.org/officeDocument/2006/relationships/printerSettings" Target="../printerSettings/printerSettings121.bin"/><Relationship Id="rId2" Type="http://schemas.openxmlformats.org/officeDocument/2006/relationships/printerSettings" Target="../printerSettings/printerSettings98.bin"/><Relationship Id="rId16" Type="http://schemas.openxmlformats.org/officeDocument/2006/relationships/printerSettings" Target="../printerSettings/printerSettings112.bin"/><Relationship Id="rId20" Type="http://schemas.openxmlformats.org/officeDocument/2006/relationships/printerSettings" Target="../printerSettings/printerSettings116.bin"/><Relationship Id="rId29" Type="http://schemas.openxmlformats.org/officeDocument/2006/relationships/printerSettings" Target="../printerSettings/printerSettings125.bin"/><Relationship Id="rId1" Type="http://schemas.openxmlformats.org/officeDocument/2006/relationships/printerSettings" Target="../printerSettings/printerSettings97.bin"/><Relationship Id="rId6" Type="http://schemas.openxmlformats.org/officeDocument/2006/relationships/printerSettings" Target="../printerSettings/printerSettings102.bin"/><Relationship Id="rId11" Type="http://schemas.openxmlformats.org/officeDocument/2006/relationships/printerSettings" Target="../printerSettings/printerSettings107.bin"/><Relationship Id="rId24" Type="http://schemas.openxmlformats.org/officeDocument/2006/relationships/printerSettings" Target="../printerSettings/printerSettings120.bin"/><Relationship Id="rId5" Type="http://schemas.openxmlformats.org/officeDocument/2006/relationships/printerSettings" Target="../printerSettings/printerSettings101.bin"/><Relationship Id="rId15" Type="http://schemas.openxmlformats.org/officeDocument/2006/relationships/printerSettings" Target="../printerSettings/printerSettings111.bin"/><Relationship Id="rId23" Type="http://schemas.openxmlformats.org/officeDocument/2006/relationships/printerSettings" Target="../printerSettings/printerSettings119.bin"/><Relationship Id="rId28" Type="http://schemas.openxmlformats.org/officeDocument/2006/relationships/printerSettings" Target="../printerSettings/printerSettings124.bin"/><Relationship Id="rId10" Type="http://schemas.openxmlformats.org/officeDocument/2006/relationships/printerSettings" Target="../printerSettings/printerSettings106.bin"/><Relationship Id="rId19" Type="http://schemas.openxmlformats.org/officeDocument/2006/relationships/printerSettings" Target="../printerSettings/printerSettings115.bin"/><Relationship Id="rId4" Type="http://schemas.openxmlformats.org/officeDocument/2006/relationships/printerSettings" Target="../printerSettings/printerSettings100.bin"/><Relationship Id="rId9" Type="http://schemas.openxmlformats.org/officeDocument/2006/relationships/printerSettings" Target="../printerSettings/printerSettings105.bin"/><Relationship Id="rId14" Type="http://schemas.openxmlformats.org/officeDocument/2006/relationships/printerSettings" Target="../printerSettings/printerSettings110.bin"/><Relationship Id="rId22" Type="http://schemas.openxmlformats.org/officeDocument/2006/relationships/printerSettings" Target="../printerSettings/printerSettings118.bin"/><Relationship Id="rId27" Type="http://schemas.openxmlformats.org/officeDocument/2006/relationships/printerSettings" Target="../printerSettings/printerSettings123.bin"/><Relationship Id="rId30" Type="http://schemas.openxmlformats.org/officeDocument/2006/relationships/printerSettings" Target="../printerSettings/printerSettings126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34.bin"/><Relationship Id="rId13" Type="http://schemas.openxmlformats.org/officeDocument/2006/relationships/printerSettings" Target="../printerSettings/printerSettings139.bin"/><Relationship Id="rId18" Type="http://schemas.openxmlformats.org/officeDocument/2006/relationships/printerSettings" Target="../printerSettings/printerSettings144.bin"/><Relationship Id="rId26" Type="http://schemas.openxmlformats.org/officeDocument/2006/relationships/printerSettings" Target="../printerSettings/printerSettings152.bin"/><Relationship Id="rId3" Type="http://schemas.openxmlformats.org/officeDocument/2006/relationships/printerSettings" Target="../printerSettings/printerSettings129.bin"/><Relationship Id="rId21" Type="http://schemas.openxmlformats.org/officeDocument/2006/relationships/printerSettings" Target="../printerSettings/printerSettings147.bin"/><Relationship Id="rId7" Type="http://schemas.openxmlformats.org/officeDocument/2006/relationships/printerSettings" Target="../printerSettings/printerSettings133.bin"/><Relationship Id="rId12" Type="http://schemas.openxmlformats.org/officeDocument/2006/relationships/printerSettings" Target="../printerSettings/printerSettings138.bin"/><Relationship Id="rId17" Type="http://schemas.openxmlformats.org/officeDocument/2006/relationships/printerSettings" Target="../printerSettings/printerSettings143.bin"/><Relationship Id="rId25" Type="http://schemas.openxmlformats.org/officeDocument/2006/relationships/printerSettings" Target="../printerSettings/printerSettings151.bin"/><Relationship Id="rId2" Type="http://schemas.openxmlformats.org/officeDocument/2006/relationships/printerSettings" Target="../printerSettings/printerSettings128.bin"/><Relationship Id="rId16" Type="http://schemas.openxmlformats.org/officeDocument/2006/relationships/printerSettings" Target="../printerSettings/printerSettings142.bin"/><Relationship Id="rId20" Type="http://schemas.openxmlformats.org/officeDocument/2006/relationships/printerSettings" Target="../printerSettings/printerSettings146.bin"/><Relationship Id="rId29" Type="http://schemas.openxmlformats.org/officeDocument/2006/relationships/printerSettings" Target="../printerSettings/printerSettings155.bin"/><Relationship Id="rId1" Type="http://schemas.openxmlformats.org/officeDocument/2006/relationships/printerSettings" Target="../printerSettings/printerSettings127.bin"/><Relationship Id="rId6" Type="http://schemas.openxmlformats.org/officeDocument/2006/relationships/printerSettings" Target="../printerSettings/printerSettings132.bin"/><Relationship Id="rId11" Type="http://schemas.openxmlformats.org/officeDocument/2006/relationships/printerSettings" Target="../printerSettings/printerSettings137.bin"/><Relationship Id="rId24" Type="http://schemas.openxmlformats.org/officeDocument/2006/relationships/printerSettings" Target="../printerSettings/printerSettings150.bin"/><Relationship Id="rId32" Type="http://schemas.openxmlformats.org/officeDocument/2006/relationships/printerSettings" Target="../printerSettings/printerSettings158.bin"/><Relationship Id="rId5" Type="http://schemas.openxmlformats.org/officeDocument/2006/relationships/printerSettings" Target="../printerSettings/printerSettings131.bin"/><Relationship Id="rId15" Type="http://schemas.openxmlformats.org/officeDocument/2006/relationships/printerSettings" Target="../printerSettings/printerSettings141.bin"/><Relationship Id="rId23" Type="http://schemas.openxmlformats.org/officeDocument/2006/relationships/printerSettings" Target="../printerSettings/printerSettings149.bin"/><Relationship Id="rId28" Type="http://schemas.openxmlformats.org/officeDocument/2006/relationships/printerSettings" Target="../printerSettings/printerSettings154.bin"/><Relationship Id="rId10" Type="http://schemas.openxmlformats.org/officeDocument/2006/relationships/printerSettings" Target="../printerSettings/printerSettings136.bin"/><Relationship Id="rId19" Type="http://schemas.openxmlformats.org/officeDocument/2006/relationships/printerSettings" Target="../printerSettings/printerSettings145.bin"/><Relationship Id="rId31" Type="http://schemas.openxmlformats.org/officeDocument/2006/relationships/printerSettings" Target="../printerSettings/printerSettings157.bin"/><Relationship Id="rId4" Type="http://schemas.openxmlformats.org/officeDocument/2006/relationships/printerSettings" Target="../printerSettings/printerSettings130.bin"/><Relationship Id="rId9" Type="http://schemas.openxmlformats.org/officeDocument/2006/relationships/printerSettings" Target="../printerSettings/printerSettings135.bin"/><Relationship Id="rId14" Type="http://schemas.openxmlformats.org/officeDocument/2006/relationships/printerSettings" Target="../printerSettings/printerSettings140.bin"/><Relationship Id="rId22" Type="http://schemas.openxmlformats.org/officeDocument/2006/relationships/printerSettings" Target="../printerSettings/printerSettings148.bin"/><Relationship Id="rId27" Type="http://schemas.openxmlformats.org/officeDocument/2006/relationships/printerSettings" Target="../printerSettings/printerSettings153.bin"/><Relationship Id="rId30" Type="http://schemas.openxmlformats.org/officeDocument/2006/relationships/printerSettings" Target="../printerSettings/printerSettings15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66.bin"/><Relationship Id="rId13" Type="http://schemas.openxmlformats.org/officeDocument/2006/relationships/printerSettings" Target="../printerSettings/printerSettings171.bin"/><Relationship Id="rId18" Type="http://schemas.openxmlformats.org/officeDocument/2006/relationships/printerSettings" Target="../printerSettings/printerSettings176.bin"/><Relationship Id="rId26" Type="http://schemas.openxmlformats.org/officeDocument/2006/relationships/printerSettings" Target="../printerSettings/printerSettings184.bin"/><Relationship Id="rId3" Type="http://schemas.openxmlformats.org/officeDocument/2006/relationships/printerSettings" Target="../printerSettings/printerSettings161.bin"/><Relationship Id="rId21" Type="http://schemas.openxmlformats.org/officeDocument/2006/relationships/printerSettings" Target="../printerSettings/printerSettings179.bin"/><Relationship Id="rId7" Type="http://schemas.openxmlformats.org/officeDocument/2006/relationships/printerSettings" Target="../printerSettings/printerSettings165.bin"/><Relationship Id="rId12" Type="http://schemas.openxmlformats.org/officeDocument/2006/relationships/printerSettings" Target="../printerSettings/printerSettings170.bin"/><Relationship Id="rId17" Type="http://schemas.openxmlformats.org/officeDocument/2006/relationships/printerSettings" Target="../printerSettings/printerSettings175.bin"/><Relationship Id="rId25" Type="http://schemas.openxmlformats.org/officeDocument/2006/relationships/printerSettings" Target="../printerSettings/printerSettings183.bin"/><Relationship Id="rId2" Type="http://schemas.openxmlformats.org/officeDocument/2006/relationships/printerSettings" Target="../printerSettings/printerSettings160.bin"/><Relationship Id="rId16" Type="http://schemas.openxmlformats.org/officeDocument/2006/relationships/printerSettings" Target="../printerSettings/printerSettings174.bin"/><Relationship Id="rId20" Type="http://schemas.openxmlformats.org/officeDocument/2006/relationships/printerSettings" Target="../printerSettings/printerSettings178.bin"/><Relationship Id="rId29" Type="http://schemas.openxmlformats.org/officeDocument/2006/relationships/printerSettings" Target="../printerSettings/printerSettings187.bin"/><Relationship Id="rId1" Type="http://schemas.openxmlformats.org/officeDocument/2006/relationships/printerSettings" Target="../printerSettings/printerSettings159.bin"/><Relationship Id="rId6" Type="http://schemas.openxmlformats.org/officeDocument/2006/relationships/printerSettings" Target="../printerSettings/printerSettings164.bin"/><Relationship Id="rId11" Type="http://schemas.openxmlformats.org/officeDocument/2006/relationships/printerSettings" Target="../printerSettings/printerSettings169.bin"/><Relationship Id="rId24" Type="http://schemas.openxmlformats.org/officeDocument/2006/relationships/printerSettings" Target="../printerSettings/printerSettings182.bin"/><Relationship Id="rId32" Type="http://schemas.openxmlformats.org/officeDocument/2006/relationships/printerSettings" Target="../printerSettings/printerSettings190.bin"/><Relationship Id="rId5" Type="http://schemas.openxmlformats.org/officeDocument/2006/relationships/printerSettings" Target="../printerSettings/printerSettings163.bin"/><Relationship Id="rId15" Type="http://schemas.openxmlformats.org/officeDocument/2006/relationships/printerSettings" Target="../printerSettings/printerSettings173.bin"/><Relationship Id="rId23" Type="http://schemas.openxmlformats.org/officeDocument/2006/relationships/printerSettings" Target="../printerSettings/printerSettings181.bin"/><Relationship Id="rId28" Type="http://schemas.openxmlformats.org/officeDocument/2006/relationships/printerSettings" Target="../printerSettings/printerSettings186.bin"/><Relationship Id="rId10" Type="http://schemas.openxmlformats.org/officeDocument/2006/relationships/printerSettings" Target="../printerSettings/printerSettings168.bin"/><Relationship Id="rId19" Type="http://schemas.openxmlformats.org/officeDocument/2006/relationships/printerSettings" Target="../printerSettings/printerSettings177.bin"/><Relationship Id="rId31" Type="http://schemas.openxmlformats.org/officeDocument/2006/relationships/printerSettings" Target="../printerSettings/printerSettings189.bin"/><Relationship Id="rId4" Type="http://schemas.openxmlformats.org/officeDocument/2006/relationships/printerSettings" Target="../printerSettings/printerSettings162.bin"/><Relationship Id="rId9" Type="http://schemas.openxmlformats.org/officeDocument/2006/relationships/printerSettings" Target="../printerSettings/printerSettings167.bin"/><Relationship Id="rId14" Type="http://schemas.openxmlformats.org/officeDocument/2006/relationships/printerSettings" Target="../printerSettings/printerSettings172.bin"/><Relationship Id="rId22" Type="http://schemas.openxmlformats.org/officeDocument/2006/relationships/printerSettings" Target="../printerSettings/printerSettings180.bin"/><Relationship Id="rId27" Type="http://schemas.openxmlformats.org/officeDocument/2006/relationships/printerSettings" Target="../printerSettings/printerSettings185.bin"/><Relationship Id="rId30" Type="http://schemas.openxmlformats.org/officeDocument/2006/relationships/printerSettings" Target="../printerSettings/printerSettings188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98.bin"/><Relationship Id="rId13" Type="http://schemas.openxmlformats.org/officeDocument/2006/relationships/printerSettings" Target="../printerSettings/printerSettings203.bin"/><Relationship Id="rId18" Type="http://schemas.openxmlformats.org/officeDocument/2006/relationships/printerSettings" Target="../printerSettings/printerSettings208.bin"/><Relationship Id="rId26" Type="http://schemas.openxmlformats.org/officeDocument/2006/relationships/printerSettings" Target="../printerSettings/printerSettings216.bin"/><Relationship Id="rId3" Type="http://schemas.openxmlformats.org/officeDocument/2006/relationships/printerSettings" Target="../printerSettings/printerSettings193.bin"/><Relationship Id="rId21" Type="http://schemas.openxmlformats.org/officeDocument/2006/relationships/printerSettings" Target="../printerSettings/printerSettings211.bin"/><Relationship Id="rId7" Type="http://schemas.openxmlformats.org/officeDocument/2006/relationships/printerSettings" Target="../printerSettings/printerSettings197.bin"/><Relationship Id="rId12" Type="http://schemas.openxmlformats.org/officeDocument/2006/relationships/printerSettings" Target="../printerSettings/printerSettings202.bin"/><Relationship Id="rId17" Type="http://schemas.openxmlformats.org/officeDocument/2006/relationships/printerSettings" Target="../printerSettings/printerSettings207.bin"/><Relationship Id="rId25" Type="http://schemas.openxmlformats.org/officeDocument/2006/relationships/printerSettings" Target="../printerSettings/printerSettings215.bin"/><Relationship Id="rId2" Type="http://schemas.openxmlformats.org/officeDocument/2006/relationships/printerSettings" Target="../printerSettings/printerSettings192.bin"/><Relationship Id="rId16" Type="http://schemas.openxmlformats.org/officeDocument/2006/relationships/printerSettings" Target="../printerSettings/printerSettings206.bin"/><Relationship Id="rId20" Type="http://schemas.openxmlformats.org/officeDocument/2006/relationships/printerSettings" Target="../printerSettings/printerSettings210.bin"/><Relationship Id="rId29" Type="http://schemas.openxmlformats.org/officeDocument/2006/relationships/printerSettings" Target="../printerSettings/printerSettings219.bin"/><Relationship Id="rId1" Type="http://schemas.openxmlformats.org/officeDocument/2006/relationships/printerSettings" Target="../printerSettings/printerSettings191.bin"/><Relationship Id="rId6" Type="http://schemas.openxmlformats.org/officeDocument/2006/relationships/printerSettings" Target="../printerSettings/printerSettings196.bin"/><Relationship Id="rId11" Type="http://schemas.openxmlformats.org/officeDocument/2006/relationships/printerSettings" Target="../printerSettings/printerSettings201.bin"/><Relationship Id="rId24" Type="http://schemas.openxmlformats.org/officeDocument/2006/relationships/printerSettings" Target="../printerSettings/printerSettings214.bin"/><Relationship Id="rId32" Type="http://schemas.openxmlformats.org/officeDocument/2006/relationships/printerSettings" Target="../printerSettings/printerSettings222.bin"/><Relationship Id="rId5" Type="http://schemas.openxmlformats.org/officeDocument/2006/relationships/printerSettings" Target="../printerSettings/printerSettings195.bin"/><Relationship Id="rId15" Type="http://schemas.openxmlformats.org/officeDocument/2006/relationships/printerSettings" Target="../printerSettings/printerSettings205.bin"/><Relationship Id="rId23" Type="http://schemas.openxmlformats.org/officeDocument/2006/relationships/printerSettings" Target="../printerSettings/printerSettings213.bin"/><Relationship Id="rId28" Type="http://schemas.openxmlformats.org/officeDocument/2006/relationships/printerSettings" Target="../printerSettings/printerSettings218.bin"/><Relationship Id="rId10" Type="http://schemas.openxmlformats.org/officeDocument/2006/relationships/printerSettings" Target="../printerSettings/printerSettings200.bin"/><Relationship Id="rId19" Type="http://schemas.openxmlformats.org/officeDocument/2006/relationships/printerSettings" Target="../printerSettings/printerSettings209.bin"/><Relationship Id="rId31" Type="http://schemas.openxmlformats.org/officeDocument/2006/relationships/printerSettings" Target="../printerSettings/printerSettings221.bin"/><Relationship Id="rId4" Type="http://schemas.openxmlformats.org/officeDocument/2006/relationships/printerSettings" Target="../printerSettings/printerSettings194.bin"/><Relationship Id="rId9" Type="http://schemas.openxmlformats.org/officeDocument/2006/relationships/printerSettings" Target="../printerSettings/printerSettings199.bin"/><Relationship Id="rId14" Type="http://schemas.openxmlformats.org/officeDocument/2006/relationships/printerSettings" Target="../printerSettings/printerSettings204.bin"/><Relationship Id="rId22" Type="http://schemas.openxmlformats.org/officeDocument/2006/relationships/printerSettings" Target="../printerSettings/printerSettings212.bin"/><Relationship Id="rId27" Type="http://schemas.openxmlformats.org/officeDocument/2006/relationships/printerSettings" Target="../printerSettings/printerSettings217.bin"/><Relationship Id="rId30" Type="http://schemas.openxmlformats.org/officeDocument/2006/relationships/printerSettings" Target="../printerSettings/printerSettings220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30.bin"/><Relationship Id="rId13" Type="http://schemas.openxmlformats.org/officeDocument/2006/relationships/printerSettings" Target="../printerSettings/printerSettings235.bin"/><Relationship Id="rId18" Type="http://schemas.openxmlformats.org/officeDocument/2006/relationships/printerSettings" Target="../printerSettings/printerSettings240.bin"/><Relationship Id="rId3" Type="http://schemas.openxmlformats.org/officeDocument/2006/relationships/printerSettings" Target="../printerSettings/printerSettings225.bin"/><Relationship Id="rId21" Type="http://schemas.openxmlformats.org/officeDocument/2006/relationships/printerSettings" Target="../printerSettings/printerSettings243.bin"/><Relationship Id="rId7" Type="http://schemas.openxmlformats.org/officeDocument/2006/relationships/printerSettings" Target="../printerSettings/printerSettings229.bin"/><Relationship Id="rId12" Type="http://schemas.openxmlformats.org/officeDocument/2006/relationships/printerSettings" Target="../printerSettings/printerSettings234.bin"/><Relationship Id="rId17" Type="http://schemas.openxmlformats.org/officeDocument/2006/relationships/printerSettings" Target="../printerSettings/printerSettings239.bin"/><Relationship Id="rId2" Type="http://schemas.openxmlformats.org/officeDocument/2006/relationships/printerSettings" Target="../printerSettings/printerSettings224.bin"/><Relationship Id="rId16" Type="http://schemas.openxmlformats.org/officeDocument/2006/relationships/printerSettings" Target="../printerSettings/printerSettings238.bin"/><Relationship Id="rId20" Type="http://schemas.openxmlformats.org/officeDocument/2006/relationships/printerSettings" Target="../printerSettings/printerSettings242.bin"/><Relationship Id="rId1" Type="http://schemas.openxmlformats.org/officeDocument/2006/relationships/printerSettings" Target="../printerSettings/printerSettings223.bin"/><Relationship Id="rId6" Type="http://schemas.openxmlformats.org/officeDocument/2006/relationships/printerSettings" Target="../printerSettings/printerSettings228.bin"/><Relationship Id="rId11" Type="http://schemas.openxmlformats.org/officeDocument/2006/relationships/printerSettings" Target="../printerSettings/printerSettings233.bin"/><Relationship Id="rId5" Type="http://schemas.openxmlformats.org/officeDocument/2006/relationships/printerSettings" Target="../printerSettings/printerSettings227.bin"/><Relationship Id="rId15" Type="http://schemas.openxmlformats.org/officeDocument/2006/relationships/printerSettings" Target="../printerSettings/printerSettings237.bin"/><Relationship Id="rId10" Type="http://schemas.openxmlformats.org/officeDocument/2006/relationships/printerSettings" Target="../printerSettings/printerSettings232.bin"/><Relationship Id="rId19" Type="http://schemas.openxmlformats.org/officeDocument/2006/relationships/printerSettings" Target="../printerSettings/printerSettings241.bin"/><Relationship Id="rId4" Type="http://schemas.openxmlformats.org/officeDocument/2006/relationships/printerSettings" Target="../printerSettings/printerSettings226.bin"/><Relationship Id="rId9" Type="http://schemas.openxmlformats.org/officeDocument/2006/relationships/printerSettings" Target="../printerSettings/printerSettings231.bin"/><Relationship Id="rId14" Type="http://schemas.openxmlformats.org/officeDocument/2006/relationships/printerSettings" Target="../printerSettings/printerSettings236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51.bin"/><Relationship Id="rId13" Type="http://schemas.openxmlformats.org/officeDocument/2006/relationships/printerSettings" Target="../printerSettings/printerSettings256.bin"/><Relationship Id="rId18" Type="http://schemas.openxmlformats.org/officeDocument/2006/relationships/printerSettings" Target="../printerSettings/printerSettings261.bin"/><Relationship Id="rId3" Type="http://schemas.openxmlformats.org/officeDocument/2006/relationships/printerSettings" Target="../printerSettings/printerSettings246.bin"/><Relationship Id="rId21" Type="http://schemas.openxmlformats.org/officeDocument/2006/relationships/printerSettings" Target="../printerSettings/printerSettings264.bin"/><Relationship Id="rId7" Type="http://schemas.openxmlformats.org/officeDocument/2006/relationships/printerSettings" Target="../printerSettings/printerSettings250.bin"/><Relationship Id="rId12" Type="http://schemas.openxmlformats.org/officeDocument/2006/relationships/printerSettings" Target="../printerSettings/printerSettings255.bin"/><Relationship Id="rId17" Type="http://schemas.openxmlformats.org/officeDocument/2006/relationships/printerSettings" Target="../printerSettings/printerSettings260.bin"/><Relationship Id="rId2" Type="http://schemas.openxmlformats.org/officeDocument/2006/relationships/printerSettings" Target="../printerSettings/printerSettings245.bin"/><Relationship Id="rId16" Type="http://schemas.openxmlformats.org/officeDocument/2006/relationships/printerSettings" Target="../printerSettings/printerSettings259.bin"/><Relationship Id="rId20" Type="http://schemas.openxmlformats.org/officeDocument/2006/relationships/printerSettings" Target="../printerSettings/printerSettings263.bin"/><Relationship Id="rId1" Type="http://schemas.openxmlformats.org/officeDocument/2006/relationships/printerSettings" Target="../printerSettings/printerSettings244.bin"/><Relationship Id="rId6" Type="http://schemas.openxmlformats.org/officeDocument/2006/relationships/printerSettings" Target="../printerSettings/printerSettings249.bin"/><Relationship Id="rId11" Type="http://schemas.openxmlformats.org/officeDocument/2006/relationships/printerSettings" Target="../printerSettings/printerSettings254.bin"/><Relationship Id="rId5" Type="http://schemas.openxmlformats.org/officeDocument/2006/relationships/printerSettings" Target="../printerSettings/printerSettings248.bin"/><Relationship Id="rId15" Type="http://schemas.openxmlformats.org/officeDocument/2006/relationships/printerSettings" Target="../printerSettings/printerSettings258.bin"/><Relationship Id="rId10" Type="http://schemas.openxmlformats.org/officeDocument/2006/relationships/printerSettings" Target="../printerSettings/printerSettings253.bin"/><Relationship Id="rId19" Type="http://schemas.openxmlformats.org/officeDocument/2006/relationships/printerSettings" Target="../printerSettings/printerSettings262.bin"/><Relationship Id="rId4" Type="http://schemas.openxmlformats.org/officeDocument/2006/relationships/printerSettings" Target="../printerSettings/printerSettings247.bin"/><Relationship Id="rId9" Type="http://schemas.openxmlformats.org/officeDocument/2006/relationships/printerSettings" Target="../printerSettings/printerSettings252.bin"/><Relationship Id="rId14" Type="http://schemas.openxmlformats.org/officeDocument/2006/relationships/printerSettings" Target="../printerSettings/printerSettings257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72.bin"/><Relationship Id="rId13" Type="http://schemas.openxmlformats.org/officeDocument/2006/relationships/printerSettings" Target="../printerSettings/printerSettings277.bin"/><Relationship Id="rId18" Type="http://schemas.openxmlformats.org/officeDocument/2006/relationships/printerSettings" Target="../printerSettings/printerSettings282.bin"/><Relationship Id="rId3" Type="http://schemas.openxmlformats.org/officeDocument/2006/relationships/printerSettings" Target="../printerSettings/printerSettings267.bin"/><Relationship Id="rId21" Type="http://schemas.openxmlformats.org/officeDocument/2006/relationships/printerSettings" Target="../printerSettings/printerSettings285.bin"/><Relationship Id="rId7" Type="http://schemas.openxmlformats.org/officeDocument/2006/relationships/printerSettings" Target="../printerSettings/printerSettings271.bin"/><Relationship Id="rId12" Type="http://schemas.openxmlformats.org/officeDocument/2006/relationships/printerSettings" Target="../printerSettings/printerSettings276.bin"/><Relationship Id="rId17" Type="http://schemas.openxmlformats.org/officeDocument/2006/relationships/printerSettings" Target="../printerSettings/printerSettings281.bin"/><Relationship Id="rId2" Type="http://schemas.openxmlformats.org/officeDocument/2006/relationships/printerSettings" Target="../printerSettings/printerSettings266.bin"/><Relationship Id="rId16" Type="http://schemas.openxmlformats.org/officeDocument/2006/relationships/printerSettings" Target="../printerSettings/printerSettings280.bin"/><Relationship Id="rId20" Type="http://schemas.openxmlformats.org/officeDocument/2006/relationships/printerSettings" Target="../printerSettings/printerSettings284.bin"/><Relationship Id="rId1" Type="http://schemas.openxmlformats.org/officeDocument/2006/relationships/printerSettings" Target="../printerSettings/printerSettings265.bin"/><Relationship Id="rId6" Type="http://schemas.openxmlformats.org/officeDocument/2006/relationships/printerSettings" Target="../printerSettings/printerSettings270.bin"/><Relationship Id="rId11" Type="http://schemas.openxmlformats.org/officeDocument/2006/relationships/printerSettings" Target="../printerSettings/printerSettings275.bin"/><Relationship Id="rId5" Type="http://schemas.openxmlformats.org/officeDocument/2006/relationships/printerSettings" Target="../printerSettings/printerSettings269.bin"/><Relationship Id="rId15" Type="http://schemas.openxmlformats.org/officeDocument/2006/relationships/printerSettings" Target="../printerSettings/printerSettings279.bin"/><Relationship Id="rId10" Type="http://schemas.openxmlformats.org/officeDocument/2006/relationships/printerSettings" Target="../printerSettings/printerSettings274.bin"/><Relationship Id="rId19" Type="http://schemas.openxmlformats.org/officeDocument/2006/relationships/printerSettings" Target="../printerSettings/printerSettings283.bin"/><Relationship Id="rId4" Type="http://schemas.openxmlformats.org/officeDocument/2006/relationships/printerSettings" Target="../printerSettings/printerSettings268.bin"/><Relationship Id="rId9" Type="http://schemas.openxmlformats.org/officeDocument/2006/relationships/printerSettings" Target="../printerSettings/printerSettings273.bin"/><Relationship Id="rId14" Type="http://schemas.openxmlformats.org/officeDocument/2006/relationships/printerSettings" Target="../printerSettings/printerSettings27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BF3883"/>
  <sheetViews>
    <sheetView showGridLines="0" tabSelected="1" zoomScale="70" zoomScaleNormal="70" workbookViewId="0">
      <selection activeCell="P22" sqref="P22"/>
    </sheetView>
  </sheetViews>
  <sheetFormatPr defaultRowHeight="15" x14ac:dyDescent="0.25"/>
  <cols>
    <col min="1" max="1" width="8.5703125" style="74" customWidth="1"/>
    <col min="2" max="2" width="14.28515625" style="239" customWidth="1"/>
    <col min="3" max="3" width="23.85546875" style="74" customWidth="1"/>
    <col min="4" max="4" width="16.85546875" style="74" customWidth="1"/>
    <col min="5" max="7" width="15.140625" style="74" customWidth="1"/>
    <col min="8" max="8" width="16.140625" style="74" customWidth="1"/>
    <col min="9" max="14" width="15.140625" style="74" customWidth="1"/>
    <col min="15" max="15" width="16.85546875" style="74" customWidth="1"/>
    <col min="16" max="16" width="14.42578125" style="74" customWidth="1"/>
    <col min="17" max="17" width="12.42578125" style="74" customWidth="1"/>
    <col min="18" max="22" width="8.7109375" style="74" customWidth="1"/>
    <col min="23" max="23" width="7.5703125" style="74" customWidth="1"/>
    <col min="24" max="28" width="8.7109375" style="74" customWidth="1"/>
    <col min="29" max="29" width="7.5703125" style="74" customWidth="1"/>
    <col min="30" max="30" width="8.140625" style="74" customWidth="1"/>
    <col min="31" max="31" width="7.140625" style="74" customWidth="1"/>
    <col min="32" max="39" width="6" style="74" customWidth="1"/>
    <col min="40" max="41" width="4.42578125" style="74" customWidth="1"/>
    <col min="42" max="42" width="3.42578125" style="74" customWidth="1"/>
    <col min="43" max="54" width="5" style="74" customWidth="1"/>
    <col min="55" max="55" width="2.7109375" style="74" customWidth="1"/>
    <col min="56" max="67" width="5" style="74" customWidth="1"/>
    <col min="68" max="68" width="2.7109375" style="74" customWidth="1"/>
    <col min="69" max="94" width="3.42578125" style="74" customWidth="1"/>
    <col min="95" max="106" width="3.7109375" style="74" customWidth="1"/>
    <col min="107" max="16384" width="9.140625" style="74"/>
  </cols>
  <sheetData>
    <row r="1" spans="1:41" x14ac:dyDescent="0.25">
      <c r="C1" s="74" t="s">
        <v>251</v>
      </c>
      <c r="D1" s="158">
        <v>0.44</v>
      </c>
      <c r="E1" s="158">
        <v>0.44</v>
      </c>
      <c r="F1" s="158">
        <v>0.44</v>
      </c>
      <c r="G1" s="158">
        <v>0.48</v>
      </c>
      <c r="H1" s="158">
        <v>0.48</v>
      </c>
      <c r="I1" s="158">
        <v>0.48</v>
      </c>
      <c r="J1" s="158">
        <v>0.48</v>
      </c>
      <c r="K1" s="158">
        <v>0.48</v>
      </c>
      <c r="L1" s="158">
        <v>0.48</v>
      </c>
      <c r="M1" s="158">
        <v>0.42</v>
      </c>
      <c r="N1" s="158">
        <v>0.42</v>
      </c>
      <c r="O1" s="158">
        <v>0.42</v>
      </c>
    </row>
    <row r="2" spans="1:41" ht="18.75" x14ac:dyDescent="0.3">
      <c r="C2" s="75" t="s">
        <v>100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</row>
    <row r="3" spans="1:41" x14ac:dyDescent="0.25">
      <c r="C3" s="157" t="s">
        <v>2</v>
      </c>
      <c r="D3" s="296">
        <f>+(D42*D48+D97*D103+D152*D158+D207*D213+D262*D268+D317*D323+D372*D378+D427*D433+D482*D488+D537*D543+D592*D598+D647*D653+D702*D708+D757*D763+D812*D818+D867*D873+D922*D928+D977*D983+D1032*D1038+D1087*D1093+D1142*D1148+D1197*D1203+D1252*D1258+D1307*D1313+D1362*D1368+D1417*D1423+D1472*D1478+D1527*D1533+D1582*D1588+D1637*D1643+D1692*D1698+D1747*D1753+D1802*D1808+D1857*D1863+D1912*D1918+D1967*D1973+D2022*D2028+D2077*D2083+D2132*D2138+D2187*D2193+D2242*D2248+D2297*D2303+D2352*D2358+D2407*D2413+D2462*D2468+D2517*D2523+D2572*D2578+D2627*D2633+D2682*D2688+D2737*D2743+D2792*D2798+D2847*D2853+D2902*D2908+D2957*D2963+D3012*D3018+D3122*D3128+D3177*D3183+D3397*D3403+D3562*D3568+D3617*D3623+D3672*D3678+D3727*D3733+D3782*D3788+D3067*D3073+D3232*D3238+D3287*D3293+D3342*D3348+D3452*D3458+D3507*D3513)/SUMIF($C$15:$C$3788,$C$158,D15:D3788)</f>
        <v>0.39274893338398931</v>
      </c>
      <c r="E3" s="296">
        <f t="shared" ref="E3:O3" si="0">+(E42*E48+E97*E103+E152*E158+E207*E213+E262*E268+E317*E323+E372*E378+E427*E433+E482*E488+E537*E543+E592*E598+E647*E653+E702*E708+E757*E763+E812*E818+E867*E873+E922*E928+E977*E983+E1032*E1038+E1087*E1093+E1142*E1148+E1197*E1203+E1252*E1258+E1307*E1313+E1362*E1368+E1417*E1423+E1472*E1478+E1527*E1533+E1582*E1588+E1637*E1643+E1692*E1698+E1747*E1753+E1802*E1808+E1857*E1863+E1912*E1918+E1967*E1973+E2022*E2028+E2077*E2083+E2132*E2138+E2187*E2193+E2242*E2248+E2297*E2303+E2352*E2358+E2407*E2413+E2462*E2468+E2517*E2523+E2572*E2578+E2627*E2633+E2682*E2688+E2737*E2743+E2792*E2798+E2847*E2853+E2902*E2908+E2957*E2963+E3012*E3018+E3122*E3128+E3177*E3183+E3397*E3403+E3562*E3568+E3617*E3623+E3672*E3678+E3727*E3733+E3782*E3788+E3067*E3073+E3232*E3238+E3287*E3293+E3342*E3348+E3452*E3458+E3507*E3513)/SUMIF($C$15:$C$3788,$C$158,E15:E3788)</f>
        <v>0.38270047181847811</v>
      </c>
      <c r="F3" s="158">
        <f t="shared" si="0"/>
        <v>0.42458731519770015</v>
      </c>
      <c r="G3" s="158">
        <f t="shared" si="0"/>
        <v>0.51260043740048977</v>
      </c>
      <c r="H3" s="158">
        <f t="shared" si="0"/>
        <v>0.52015031156085634</v>
      </c>
      <c r="I3" s="158">
        <f t="shared" si="0"/>
        <v>0.49918203488390467</v>
      </c>
      <c r="J3" s="158">
        <f t="shared" si="0"/>
        <v>0.47869814731575983</v>
      </c>
      <c r="K3" s="158">
        <f t="shared" si="0"/>
        <v>0.49421753506804011</v>
      </c>
      <c r="L3" s="158">
        <f t="shared" si="0"/>
        <v>0.48617223244368557</v>
      </c>
      <c r="M3" s="158">
        <f t="shared" si="0"/>
        <v>0.45414569524687326</v>
      </c>
      <c r="N3" s="158">
        <f t="shared" si="0"/>
        <v>0.38276016431267562</v>
      </c>
      <c r="O3" s="158">
        <f t="shared" si="0"/>
        <v>0.34111134082271422</v>
      </c>
    </row>
    <row r="4" spans="1:41" x14ac:dyDescent="0.25">
      <c r="C4" s="78" t="s">
        <v>175</v>
      </c>
      <c r="D4" s="79">
        <v>0.45</v>
      </c>
      <c r="E4" s="79">
        <v>0.45</v>
      </c>
      <c r="F4" s="79">
        <v>0.45</v>
      </c>
      <c r="G4" s="79">
        <v>0.5</v>
      </c>
      <c r="H4" s="79">
        <v>0.5</v>
      </c>
      <c r="I4" s="79">
        <v>0.5</v>
      </c>
      <c r="J4" s="79">
        <v>0.45</v>
      </c>
      <c r="K4" s="79">
        <v>0.45</v>
      </c>
      <c r="L4" s="79">
        <v>0.45</v>
      </c>
      <c r="M4" s="79">
        <v>0.45</v>
      </c>
      <c r="N4" s="79">
        <v>0.4</v>
      </c>
      <c r="O4" s="79">
        <v>0.4</v>
      </c>
    </row>
    <row r="5" spans="1:41" x14ac:dyDescent="0.25">
      <c r="C5" s="245" t="s">
        <v>196</v>
      </c>
      <c r="D5" s="246">
        <f>+SUMIF($C$16:$C$3809,$C49,D$16:D$3809)/SUMIF($C$16:$C$3809,$C$48,D$16:D$3809)</f>
        <v>0.748</v>
      </c>
      <c r="E5" s="246">
        <f t="shared" ref="E5:O5" si="1">+SUMIF($C$16:$C$3809,$C49,E$16:E$3809)/SUMIF($C$16:$C$3809,$C$48,E$16:E$3809)</f>
        <v>0.71289999999999998</v>
      </c>
      <c r="F5" s="246">
        <f t="shared" si="1"/>
        <v>0.70128149006739837</v>
      </c>
      <c r="G5" s="246">
        <f t="shared" si="1"/>
        <v>0.53018436569432525</v>
      </c>
      <c r="H5" s="246">
        <f t="shared" si="1"/>
        <v>0.5423765464750937</v>
      </c>
      <c r="I5" s="246">
        <f t="shared" si="1"/>
        <v>0.58843916554063302</v>
      </c>
      <c r="J5" s="246">
        <f t="shared" si="1"/>
        <v>0.60561377608760258</v>
      </c>
      <c r="K5" s="246">
        <f t="shared" si="1"/>
        <v>0.80100224649177587</v>
      </c>
      <c r="L5" s="246">
        <f t="shared" si="1"/>
        <v>0.74479587945877479</v>
      </c>
      <c r="M5" s="246">
        <f t="shared" si="1"/>
        <v>0.79328167047923925</v>
      </c>
      <c r="N5" s="246">
        <f t="shared" si="1"/>
        <v>0.79251746496726749</v>
      </c>
      <c r="O5" s="246">
        <f t="shared" si="1"/>
        <v>0.7524099999999998</v>
      </c>
    </row>
    <row r="6" spans="1:41" x14ac:dyDescent="0.25">
      <c r="C6" s="245" t="s">
        <v>197</v>
      </c>
      <c r="D6" s="246">
        <f>+SUMIF($C$16:$C$3809,$C50,D$16:D$3809)/SUMIF($C$16:$C$3809,$C$48,D$16:D$3809)</f>
        <v>0</v>
      </c>
      <c r="E6" s="246">
        <f t="shared" ref="E6:O6" si="2">+SUMIF($C$16:$C$3809,$C50,E$16:E$3809)/SUMIF($C$16:$C$3809,$C$48,E$16:E$3809)</f>
        <v>3.4229363724529484E-3</v>
      </c>
      <c r="F6" s="246">
        <f t="shared" si="2"/>
        <v>0</v>
      </c>
      <c r="G6" s="246">
        <f t="shared" si="2"/>
        <v>0</v>
      </c>
      <c r="H6" s="246">
        <f t="shared" si="2"/>
        <v>0</v>
      </c>
      <c r="I6" s="246">
        <f t="shared" si="2"/>
        <v>0</v>
      </c>
      <c r="J6" s="246">
        <f t="shared" si="2"/>
        <v>0</v>
      </c>
      <c r="K6" s="246">
        <f t="shared" si="2"/>
        <v>0</v>
      </c>
      <c r="L6" s="246">
        <f t="shared" si="2"/>
        <v>0</v>
      </c>
      <c r="M6" s="246">
        <f t="shared" si="2"/>
        <v>0</v>
      </c>
      <c r="N6" s="246">
        <f t="shared" si="2"/>
        <v>0</v>
      </c>
      <c r="O6" s="246">
        <f t="shared" si="2"/>
        <v>0</v>
      </c>
    </row>
    <row r="7" spans="1:41" x14ac:dyDescent="0.25">
      <c r="C7" s="245" t="s">
        <v>199</v>
      </c>
      <c r="D7" s="246">
        <f>+SUMIF($C$16:$C$3809,$C51,D$16:D$3809)/SUMIF($C$16:$C$3809,$C$48,D$16:D$3809)</f>
        <v>0.25199999999999995</v>
      </c>
      <c r="E7" s="246">
        <f t="shared" ref="E7:O7" si="3">+SUMIF($C$16:$C$3809,$C51,E$16:E$3809)/SUMIF($C$16:$C$3809,$C$48,E$16:E$3809)</f>
        <v>0.28709999999999997</v>
      </c>
      <c r="F7" s="246">
        <f t="shared" si="3"/>
        <v>0.27946524626273334</v>
      </c>
      <c r="G7" s="246">
        <f t="shared" si="3"/>
        <v>0.26027151737500415</v>
      </c>
      <c r="H7" s="246">
        <f t="shared" si="3"/>
        <v>0.22206611722025235</v>
      </c>
      <c r="I7" s="246">
        <f t="shared" si="3"/>
        <v>0.23470428159927742</v>
      </c>
      <c r="J7" s="246">
        <f t="shared" si="3"/>
        <v>0.15048175443375289</v>
      </c>
      <c r="K7" s="246">
        <f t="shared" si="3"/>
        <v>0.11533513094114621</v>
      </c>
      <c r="L7" s="246">
        <f t="shared" si="3"/>
        <v>0.24760860291699183</v>
      </c>
      <c r="M7" s="246">
        <f t="shared" si="3"/>
        <v>0.18024296287308914</v>
      </c>
      <c r="N7" s="246">
        <f t="shared" si="3"/>
        <v>0.19496532528723076</v>
      </c>
      <c r="O7" s="246">
        <f t="shared" si="3"/>
        <v>0.24758999999999992</v>
      </c>
    </row>
    <row r="8" spans="1:41" x14ac:dyDescent="0.25">
      <c r="C8" s="245" t="s">
        <v>198</v>
      </c>
      <c r="D8" s="246">
        <f>+SUMIF($C$16:$C$3809,$C52,D$16:D$3809)/SUMIF($C$16:$C$3809,$C$48,D$16:D$3809)</f>
        <v>0</v>
      </c>
      <c r="E8" s="246">
        <f t="shared" ref="E8:O8" si="4">+SUMIF($C$16:$C$3809,$C52,E$16:E$3809)/SUMIF($C$16:$C$3809,$C$48,E$16:E$3809)</f>
        <v>0</v>
      </c>
      <c r="F8" s="246">
        <f t="shared" si="4"/>
        <v>1.9253263669868261E-2</v>
      </c>
      <c r="G8" s="246">
        <f t="shared" si="4"/>
        <v>0.20954411693067052</v>
      </c>
      <c r="H8" s="246">
        <f t="shared" si="4"/>
        <v>0.23555733630465386</v>
      </c>
      <c r="I8" s="246">
        <f t="shared" si="4"/>
        <v>0.17685655286008956</v>
      </c>
      <c r="J8" s="246">
        <f t="shared" si="4"/>
        <v>0.24390446947864441</v>
      </c>
      <c r="K8" s="246">
        <f t="shared" si="4"/>
        <v>8.3662622567077585E-2</v>
      </c>
      <c r="L8" s="246">
        <f t="shared" si="4"/>
        <v>7.5955176242334752E-3</v>
      </c>
      <c r="M8" s="246">
        <f t="shared" si="4"/>
        <v>2.6475366647671972E-2</v>
      </c>
      <c r="N8" s="246">
        <f t="shared" si="4"/>
        <v>1.2517209745501355E-2</v>
      </c>
      <c r="O8" s="246">
        <f t="shared" si="4"/>
        <v>0</v>
      </c>
    </row>
    <row r="9" spans="1:41" ht="15.75" thickBot="1" x14ac:dyDescent="0.3">
      <c r="C9" s="248" t="s">
        <v>228</v>
      </c>
      <c r="D9" s="246">
        <f>+SUMIF($C$16:$C$3809,$C53,D$16:D$3809)/SUMIF($C$16:$C$3809,$C$48,D$16:D$3809)</f>
        <v>0</v>
      </c>
      <c r="E9" s="246">
        <f t="shared" ref="E9:O9" si="5">+SUMIF($C$16:$C$3809,$C53,E$16:E$3809)/SUMIF($C$16:$C$3809,$C$48,E$16:E$3809)</f>
        <v>0</v>
      </c>
      <c r="F9" s="246">
        <f t="shared" si="5"/>
        <v>0</v>
      </c>
      <c r="G9" s="246">
        <f t="shared" si="5"/>
        <v>7.4388025275919561E-2</v>
      </c>
      <c r="H9" s="246">
        <f t="shared" si="5"/>
        <v>0.17809179592298577</v>
      </c>
      <c r="I9" s="246">
        <f t="shared" si="5"/>
        <v>0.13557915742230953</v>
      </c>
      <c r="J9" s="246">
        <f t="shared" si="5"/>
        <v>0</v>
      </c>
      <c r="K9" s="246">
        <f t="shared" si="5"/>
        <v>0</v>
      </c>
      <c r="L9" s="246">
        <f t="shared" si="5"/>
        <v>0</v>
      </c>
      <c r="M9" s="246">
        <f t="shared" si="5"/>
        <v>0</v>
      </c>
      <c r="N9" s="246">
        <f t="shared" si="5"/>
        <v>0</v>
      </c>
      <c r="O9" s="246">
        <f t="shared" si="5"/>
        <v>0</v>
      </c>
    </row>
    <row r="10" spans="1:41" x14ac:dyDescent="0.25">
      <c r="D10" s="192">
        <f>SUM(D5:D9)</f>
        <v>1</v>
      </c>
      <c r="E10" s="192">
        <f t="shared" ref="E10:O10" si="6">SUM(E5:E9)</f>
        <v>1.0034229363724529</v>
      </c>
      <c r="F10" s="192">
        <f t="shared" si="6"/>
        <v>0.99999999999999989</v>
      </c>
      <c r="G10" s="192">
        <f t="shared" si="6"/>
        <v>1.0743880252759195</v>
      </c>
      <c r="H10" s="192">
        <f t="shared" si="6"/>
        <v>1.1780917959229857</v>
      </c>
      <c r="I10" s="192">
        <f t="shared" si="6"/>
        <v>1.1355791574223095</v>
      </c>
      <c r="J10" s="192">
        <f t="shared" si="6"/>
        <v>0.99999999999999989</v>
      </c>
      <c r="K10" s="192">
        <f t="shared" si="6"/>
        <v>0.99999999999999967</v>
      </c>
      <c r="L10" s="192">
        <f t="shared" si="6"/>
        <v>1</v>
      </c>
      <c r="M10" s="192">
        <f t="shared" si="6"/>
        <v>1.0000000000000004</v>
      </c>
      <c r="N10" s="192">
        <f t="shared" si="6"/>
        <v>0.99999999999999956</v>
      </c>
      <c r="O10" s="192">
        <f t="shared" si="6"/>
        <v>0.99999999999999978</v>
      </c>
    </row>
    <row r="11" spans="1:41" x14ac:dyDescent="0.25">
      <c r="B11" s="350"/>
      <c r="C11" s="286" t="s">
        <v>125</v>
      </c>
      <c r="D11" s="287">
        <f t="shared" ref="D11:O12" si="7">+SUMIF($C$16:$C$3809,$C11,D$16:D$3809)</f>
        <v>5552397.1512218118</v>
      </c>
      <c r="E11" s="287">
        <f t="shared" si="7"/>
        <v>5388924.9462246569</v>
      </c>
      <c r="F11" s="287">
        <f t="shared" si="7"/>
        <v>6656283.5203371346</v>
      </c>
      <c r="G11" s="287">
        <f t="shared" si="7"/>
        <v>8859637.7485999987</v>
      </c>
      <c r="H11" s="287">
        <f t="shared" si="7"/>
        <v>8944768.5984639395</v>
      </c>
      <c r="I11" s="287">
        <f t="shared" si="7"/>
        <v>8764872.5849970374</v>
      </c>
      <c r="J11" s="287">
        <f t="shared" si="7"/>
        <v>5677229.9442279879</v>
      </c>
      <c r="K11" s="287">
        <f t="shared" si="7"/>
        <v>4848729.7683430966</v>
      </c>
      <c r="L11" s="287">
        <f t="shared" si="7"/>
        <v>7423158.6254374059</v>
      </c>
      <c r="M11" s="287">
        <f t="shared" si="7"/>
        <v>8279362.4951395653</v>
      </c>
      <c r="N11" s="287">
        <f t="shared" si="7"/>
        <v>5441952.9678762015</v>
      </c>
      <c r="O11" s="287">
        <f t="shared" si="7"/>
        <v>2095087.0379370127</v>
      </c>
      <c r="P11" s="190">
        <f>SUM(D11:O11)</f>
        <v>77932405.388805851</v>
      </c>
      <c r="Q11" s="74">
        <v>9179489</v>
      </c>
      <c r="R11" s="190">
        <f>Q11-G11</f>
        <v>319851.25140000135</v>
      </c>
    </row>
    <row r="12" spans="1:41" x14ac:dyDescent="0.25">
      <c r="C12" s="288" t="s">
        <v>239</v>
      </c>
      <c r="D12" s="287">
        <f t="shared" si="7"/>
        <v>10269.192116703409</v>
      </c>
      <c r="E12" s="287">
        <f t="shared" si="7"/>
        <v>9962.7565217343217</v>
      </c>
      <c r="F12" s="287">
        <f t="shared" si="7"/>
        <v>10876.988961988052</v>
      </c>
      <c r="G12" s="287">
        <f t="shared" si="7"/>
        <v>9908.2614072105953</v>
      </c>
      <c r="H12" s="287">
        <f t="shared" si="7"/>
        <v>8916.7498804196275</v>
      </c>
      <c r="I12" s="287">
        <f t="shared" si="7"/>
        <v>9418.8518669011137</v>
      </c>
      <c r="J12" s="287">
        <f t="shared" si="7"/>
        <v>9202.1857287412749</v>
      </c>
      <c r="K12" s="287">
        <f t="shared" si="7"/>
        <v>9293.2546669796229</v>
      </c>
      <c r="L12" s="287">
        <f t="shared" si="7"/>
        <v>10221.758182762653</v>
      </c>
      <c r="M12" s="287">
        <f t="shared" si="7"/>
        <v>10033.867104304587</v>
      </c>
      <c r="N12" s="287">
        <f t="shared" si="7"/>
        <v>7171.0521326424741</v>
      </c>
      <c r="O12" s="287">
        <f t="shared" si="7"/>
        <v>3261.5857759771452</v>
      </c>
      <c r="P12" s="190">
        <f>SUM(D12:O12)</f>
        <v>108536.50434636489</v>
      </c>
    </row>
    <row r="13" spans="1:41" x14ac:dyDescent="0.25">
      <c r="C13" s="289" t="s">
        <v>100</v>
      </c>
      <c r="D13" s="290">
        <f>+D11/D12/30</f>
        <v>18.022830125038205</v>
      </c>
      <c r="E13" s="290">
        <f t="shared" ref="E13:P13" si="8">+E11/E12/30</f>
        <v>18.030234016955749</v>
      </c>
      <c r="F13" s="290">
        <f t="shared" si="8"/>
        <v>20.398670819650949</v>
      </c>
      <c r="G13" s="290">
        <f t="shared" si="8"/>
        <v>29.805557821854681</v>
      </c>
      <c r="H13" s="290">
        <f t="shared" si="8"/>
        <v>33.438075227035505</v>
      </c>
      <c r="I13" s="290">
        <f t="shared" si="8"/>
        <v>31.01889950372744</v>
      </c>
      <c r="J13" s="290">
        <f t="shared" si="8"/>
        <v>20.564787944876475</v>
      </c>
      <c r="K13" s="290">
        <f t="shared" si="8"/>
        <v>17.391573932188997</v>
      </c>
      <c r="L13" s="290">
        <f t="shared" si="8"/>
        <v>24.207050922529049</v>
      </c>
      <c r="M13" s="290">
        <f t="shared" si="8"/>
        <v>27.504724446628263</v>
      </c>
      <c r="N13" s="290">
        <f t="shared" si="8"/>
        <v>25.295929928722497</v>
      </c>
      <c r="O13" s="290">
        <f t="shared" si="8"/>
        <v>21.411742445123352</v>
      </c>
      <c r="P13" s="285">
        <f t="shared" si="8"/>
        <v>23.934314652363618</v>
      </c>
    </row>
    <row r="14" spans="1:41" x14ac:dyDescent="0.25">
      <c r="D14" s="192"/>
      <c r="E14" s="192"/>
      <c r="F14" s="192"/>
      <c r="G14" s="192"/>
      <c r="H14" s="192"/>
      <c r="I14" s="192"/>
      <c r="J14" s="192"/>
      <c r="K14" s="192"/>
      <c r="L14" s="192"/>
      <c r="M14" s="192"/>
      <c r="N14" s="192"/>
      <c r="O14" s="192"/>
    </row>
    <row r="15" spans="1:41" ht="13.5" customHeight="1" thickBot="1" x14ac:dyDescent="0.3">
      <c r="B15" s="239" t="s">
        <v>126</v>
      </c>
      <c r="C15" s="74" t="s">
        <v>107</v>
      </c>
      <c r="D15" s="153">
        <v>1</v>
      </c>
      <c r="E15" s="153">
        <v>2</v>
      </c>
      <c r="F15" s="153">
        <v>3</v>
      </c>
      <c r="G15" s="153">
        <v>4</v>
      </c>
      <c r="H15" s="153">
        <v>5</v>
      </c>
      <c r="I15" s="153">
        <v>6</v>
      </c>
      <c r="J15" s="153">
        <v>7</v>
      </c>
      <c r="K15" s="153">
        <v>8</v>
      </c>
      <c r="L15" s="153">
        <v>9</v>
      </c>
      <c r="M15" s="153">
        <v>10</v>
      </c>
      <c r="N15" s="153">
        <v>11</v>
      </c>
      <c r="O15" s="153">
        <v>12</v>
      </c>
      <c r="P15" s="74" t="s">
        <v>127</v>
      </c>
      <c r="R15" s="153">
        <v>1</v>
      </c>
      <c r="S15" s="153">
        <v>2</v>
      </c>
      <c r="T15" s="153">
        <v>3</v>
      </c>
      <c r="U15" s="153">
        <v>4</v>
      </c>
      <c r="V15" s="153">
        <v>5</v>
      </c>
      <c r="W15" s="153">
        <v>6</v>
      </c>
      <c r="X15" s="153">
        <v>7</v>
      </c>
      <c r="Y15" s="153">
        <v>8</v>
      </c>
      <c r="Z15" s="153">
        <v>9</v>
      </c>
      <c r="AA15" s="153">
        <v>10</v>
      </c>
      <c r="AB15" s="153">
        <v>11</v>
      </c>
      <c r="AC15" s="153">
        <v>12</v>
      </c>
      <c r="AD15" s="153">
        <v>1</v>
      </c>
      <c r="AE15" s="153">
        <v>2</v>
      </c>
      <c r="AF15" s="153">
        <v>3</v>
      </c>
      <c r="AG15" s="153">
        <v>4</v>
      </c>
      <c r="AH15" s="153">
        <v>5</v>
      </c>
      <c r="AI15" s="153">
        <v>6</v>
      </c>
      <c r="AJ15" s="153">
        <v>7</v>
      </c>
      <c r="AK15" s="153">
        <v>8</v>
      </c>
      <c r="AL15" s="153">
        <v>9</v>
      </c>
      <c r="AM15" s="153">
        <v>10</v>
      </c>
      <c r="AN15" s="153">
        <v>11</v>
      </c>
      <c r="AO15" s="153">
        <v>12</v>
      </c>
    </row>
    <row r="16" spans="1:41" ht="13.5" customHeight="1" thickBot="1" x14ac:dyDescent="0.3">
      <c r="A16" s="196" t="s">
        <v>115</v>
      </c>
      <c r="B16" s="378" t="s">
        <v>70</v>
      </c>
      <c r="C16" s="185" t="s">
        <v>33</v>
      </c>
      <c r="D16" s="186" t="s">
        <v>29</v>
      </c>
      <c r="E16" s="186" t="s">
        <v>29</v>
      </c>
      <c r="F16" s="186" t="s">
        <v>29</v>
      </c>
      <c r="G16" s="186" t="s">
        <v>29</v>
      </c>
      <c r="H16" s="186" t="s">
        <v>29</v>
      </c>
      <c r="I16" s="186" t="s">
        <v>29</v>
      </c>
      <c r="J16" s="186" t="s">
        <v>29</v>
      </c>
      <c r="K16" s="186" t="s">
        <v>29</v>
      </c>
      <c r="L16" s="186" t="s">
        <v>29</v>
      </c>
      <c r="M16" s="186" t="s">
        <v>29</v>
      </c>
      <c r="N16" s="186" t="s">
        <v>29</v>
      </c>
      <c r="O16" s="186" t="s">
        <v>29</v>
      </c>
      <c r="P16" s="188" t="s">
        <v>108</v>
      </c>
    </row>
    <row r="17" spans="1:16" x14ac:dyDescent="0.25">
      <c r="A17" s="196" t="s">
        <v>115</v>
      </c>
      <c r="B17" s="379"/>
      <c r="C17" s="175" t="s">
        <v>125</v>
      </c>
      <c r="D17" s="200">
        <v>605034.39260000037</v>
      </c>
      <c r="E17" s="201">
        <v>618467.47179999994</v>
      </c>
      <c r="F17" s="201">
        <v>556796.89960000047</v>
      </c>
      <c r="G17" s="201">
        <v>1027594.7740000002</v>
      </c>
      <c r="H17" s="201">
        <v>388166.2680000001</v>
      </c>
      <c r="I17" s="201">
        <v>237494.20745627547</v>
      </c>
      <c r="J17" s="201">
        <v>0</v>
      </c>
      <c r="K17" s="201">
        <v>349803.49535627407</v>
      </c>
      <c r="L17" s="201">
        <v>556698.28436995961</v>
      </c>
      <c r="M17" s="201">
        <v>752723.90645752288</v>
      </c>
      <c r="N17" s="201">
        <v>634326.80962738441</v>
      </c>
      <c r="O17" s="176">
        <v>489787.00323835417</v>
      </c>
      <c r="P17" s="176">
        <f>SUM(D17:O17)</f>
        <v>6216893.5125057716</v>
      </c>
    </row>
    <row r="18" spans="1:16" x14ac:dyDescent="0.25">
      <c r="A18" s="196" t="s">
        <v>115</v>
      </c>
      <c r="B18" s="379"/>
      <c r="C18" s="86" t="s">
        <v>1</v>
      </c>
      <c r="D18" s="87">
        <f>+D49*D31*30</f>
        <v>424308.79042358714</v>
      </c>
      <c r="E18" s="87">
        <f>+E49*E31*30</f>
        <v>408118.97275796894</v>
      </c>
      <c r="F18" s="87">
        <f t="shared" ref="F18:O18" si="9">+F49*F31*30</f>
        <v>356681.28498508467</v>
      </c>
      <c r="G18" s="87">
        <f t="shared" si="9"/>
        <v>483301.24484446744</v>
      </c>
      <c r="H18" s="87">
        <f>+H49*H31*30</f>
        <v>187242.01492978574</v>
      </c>
      <c r="I18" s="87">
        <f t="shared" si="9"/>
        <v>126239.83643312639</v>
      </c>
      <c r="J18" s="87">
        <f t="shared" si="9"/>
        <v>0</v>
      </c>
      <c r="K18" s="87">
        <f t="shared" si="9"/>
        <v>276051.55318854284</v>
      </c>
      <c r="L18" s="87">
        <f t="shared" si="9"/>
        <v>388284.62166141381</v>
      </c>
      <c r="M18" s="87">
        <f t="shared" si="9"/>
        <v>564954.27619514661</v>
      </c>
      <c r="N18" s="87">
        <f t="shared" si="9"/>
        <v>477643.14634779753</v>
      </c>
      <c r="O18" s="159">
        <f t="shared" si="9"/>
        <v>347688.19045897218</v>
      </c>
      <c r="P18" s="159">
        <f t="shared" ref="P18:P22" si="10">SUM(D18:O18)</f>
        <v>4040513.9322258933</v>
      </c>
    </row>
    <row r="19" spans="1:16" x14ac:dyDescent="0.25">
      <c r="A19" s="196" t="s">
        <v>115</v>
      </c>
      <c r="B19" s="379"/>
      <c r="C19" s="86" t="s">
        <v>209</v>
      </c>
      <c r="D19" s="87">
        <f t="shared" ref="D19:D22" si="11">+D50*D32*30</f>
        <v>0</v>
      </c>
      <c r="E19" s="259">
        <f t="shared" ref="E19:O19" si="12">+E50*E32*30</f>
        <v>0</v>
      </c>
      <c r="F19" s="259">
        <f t="shared" si="12"/>
        <v>0</v>
      </c>
      <c r="G19" s="259">
        <f t="shared" si="12"/>
        <v>0</v>
      </c>
      <c r="H19" s="259">
        <f t="shared" si="12"/>
        <v>0</v>
      </c>
      <c r="I19" s="259">
        <f t="shared" si="12"/>
        <v>0</v>
      </c>
      <c r="J19" s="259">
        <f t="shared" si="12"/>
        <v>0</v>
      </c>
      <c r="K19" s="259">
        <f t="shared" si="12"/>
        <v>0</v>
      </c>
      <c r="L19" s="259">
        <f t="shared" si="12"/>
        <v>0</v>
      </c>
      <c r="M19" s="259">
        <f t="shared" si="12"/>
        <v>0</v>
      </c>
      <c r="N19" s="259">
        <f t="shared" si="12"/>
        <v>0</v>
      </c>
      <c r="O19" s="260">
        <f t="shared" si="12"/>
        <v>0</v>
      </c>
      <c r="P19" s="260"/>
    </row>
    <row r="20" spans="1:16" x14ac:dyDescent="0.25">
      <c r="A20" s="196" t="s">
        <v>115</v>
      </c>
      <c r="B20" s="379"/>
      <c r="C20" s="86" t="s">
        <v>210</v>
      </c>
      <c r="D20" s="87">
        <f t="shared" si="11"/>
        <v>180725.60217641323</v>
      </c>
      <c r="E20" s="259">
        <f>+E51*E33*30</f>
        <v>210348.49904203106</v>
      </c>
      <c r="F20" s="259">
        <f t="shared" ref="F20:O20" si="13">+F51*F33*30</f>
        <v>190095.46122146287</v>
      </c>
      <c r="G20" s="259">
        <f t="shared" si="13"/>
        <v>305685.20516769082</v>
      </c>
      <c r="H20" s="259">
        <f t="shared" si="13"/>
        <v>98821.009348184642</v>
      </c>
      <c r="I20" s="259">
        <f t="shared" si="13"/>
        <v>63974.570697632851</v>
      </c>
      <c r="J20" s="259">
        <f t="shared" si="13"/>
        <v>0</v>
      </c>
      <c r="K20" s="259">
        <f t="shared" si="13"/>
        <v>43224.320600429004</v>
      </c>
      <c r="L20" s="259">
        <f t="shared" si="13"/>
        <v>162219.34294365929</v>
      </c>
      <c r="M20" s="259">
        <f t="shared" si="13"/>
        <v>161067.96037349987</v>
      </c>
      <c r="N20" s="259">
        <f t="shared" si="13"/>
        <v>146343.29629973206</v>
      </c>
      <c r="O20" s="260">
        <f t="shared" si="13"/>
        <v>142098.81277938205</v>
      </c>
      <c r="P20" s="260"/>
    </row>
    <row r="21" spans="1:16" x14ac:dyDescent="0.25">
      <c r="A21" s="196" t="s">
        <v>115</v>
      </c>
      <c r="B21" s="379"/>
      <c r="C21" s="86" t="s">
        <v>211</v>
      </c>
      <c r="D21" s="87">
        <f t="shared" si="11"/>
        <v>0</v>
      </c>
      <c r="E21" s="259">
        <f>+E52*E34*30</f>
        <v>0</v>
      </c>
      <c r="F21" s="259">
        <f t="shared" ref="F21:O21" si="14">+F52*F34*30</f>
        <v>10020.153393452885</v>
      </c>
      <c r="G21" s="259">
        <f t="shared" si="14"/>
        <v>238608.3239878419</v>
      </c>
      <c r="H21" s="259">
        <f t="shared" si="14"/>
        <v>102103.24372202976</v>
      </c>
      <c r="I21" s="259">
        <f t="shared" si="14"/>
        <v>47279.800325516233</v>
      </c>
      <c r="J21" s="259">
        <f t="shared" si="14"/>
        <v>0</v>
      </c>
      <c r="K21" s="259">
        <f t="shared" si="14"/>
        <v>30527.621567302231</v>
      </c>
      <c r="L21" s="259">
        <f t="shared" si="14"/>
        <v>6194.3197648864852</v>
      </c>
      <c r="M21" s="259">
        <f t="shared" si="14"/>
        <v>26701.669888876477</v>
      </c>
      <c r="N21" s="259">
        <f t="shared" si="14"/>
        <v>10340.366979854904</v>
      </c>
      <c r="O21" s="260">
        <f t="shared" si="14"/>
        <v>0</v>
      </c>
      <c r="P21" s="260"/>
    </row>
    <row r="22" spans="1:16" ht="15.75" thickBot="1" x14ac:dyDescent="0.3">
      <c r="A22" s="196" t="s">
        <v>115</v>
      </c>
      <c r="B22" s="379"/>
      <c r="C22" s="96" t="s">
        <v>227</v>
      </c>
      <c r="D22" s="87">
        <f t="shared" si="11"/>
        <v>0</v>
      </c>
      <c r="E22" s="90">
        <f>+E53*E35*30</f>
        <v>0</v>
      </c>
      <c r="F22" s="90">
        <f t="shared" ref="F22:O22" si="15">+F53*F35*30</f>
        <v>0</v>
      </c>
      <c r="G22" s="90">
        <f t="shared" si="15"/>
        <v>0</v>
      </c>
      <c r="H22" s="90">
        <v>212355</v>
      </c>
      <c r="I22" s="90">
        <v>0</v>
      </c>
      <c r="J22" s="90">
        <f t="shared" si="15"/>
        <v>0</v>
      </c>
      <c r="K22" s="90">
        <f t="shared" si="15"/>
        <v>0</v>
      </c>
      <c r="L22" s="90">
        <f t="shared" si="15"/>
        <v>0</v>
      </c>
      <c r="M22" s="90">
        <f t="shared" si="15"/>
        <v>0</v>
      </c>
      <c r="N22" s="90">
        <f t="shared" si="15"/>
        <v>0</v>
      </c>
      <c r="O22" s="160">
        <f t="shared" si="15"/>
        <v>0</v>
      </c>
      <c r="P22" s="160">
        <f t="shared" si="10"/>
        <v>212355</v>
      </c>
    </row>
    <row r="23" spans="1:16" x14ac:dyDescent="0.25">
      <c r="A23" s="196" t="s">
        <v>115</v>
      </c>
      <c r="B23" s="379"/>
      <c r="C23" s="281" t="s">
        <v>108</v>
      </c>
      <c r="D23" s="282">
        <f>SUM(D24:D28)</f>
        <v>1</v>
      </c>
      <c r="E23" s="282">
        <f t="shared" ref="E23:O23" si="16">SUM(E24:E28)</f>
        <v>1.0034229363724529</v>
      </c>
      <c r="F23" s="282">
        <f t="shared" si="16"/>
        <v>0.99999999999999922</v>
      </c>
      <c r="G23" s="282">
        <f t="shared" si="16"/>
        <v>0.99999999999999989</v>
      </c>
      <c r="H23" s="282">
        <f t="shared" si="16"/>
        <v>1</v>
      </c>
      <c r="I23" s="282">
        <f t="shared" si="16"/>
        <v>1.0000000000000002</v>
      </c>
      <c r="J23" s="282">
        <f t="shared" si="16"/>
        <v>0.99999999999999978</v>
      </c>
      <c r="K23" s="282">
        <f t="shared" si="16"/>
        <v>0.99999999999999978</v>
      </c>
      <c r="L23" s="282">
        <f t="shared" si="16"/>
        <v>1</v>
      </c>
      <c r="M23" s="282">
        <f t="shared" si="16"/>
        <v>1.0000000000000002</v>
      </c>
      <c r="N23" s="282">
        <f t="shared" si="16"/>
        <v>1</v>
      </c>
      <c r="O23" s="282">
        <f t="shared" si="16"/>
        <v>0.99999999999999989</v>
      </c>
      <c r="P23" s="283"/>
    </row>
    <row r="24" spans="1:16" x14ac:dyDescent="0.25">
      <c r="A24" s="196" t="s">
        <v>115</v>
      </c>
      <c r="B24" s="379"/>
      <c r="C24" s="245" t="s">
        <v>196</v>
      </c>
      <c r="D24" s="246">
        <v>0.748</v>
      </c>
      <c r="E24" s="246">
        <v>0.71289999999999998</v>
      </c>
      <c r="F24" s="246">
        <v>0.70128149006739804</v>
      </c>
      <c r="G24" s="246">
        <v>0.53018436569432525</v>
      </c>
      <c r="H24" s="246">
        <v>0.5423765464750937</v>
      </c>
      <c r="I24" s="246">
        <v>0.58843916554063314</v>
      </c>
      <c r="J24" s="246">
        <v>0.60561377608760258</v>
      </c>
      <c r="K24" s="246">
        <v>0.80100224649177598</v>
      </c>
      <c r="L24" s="246">
        <v>0.74479587945877479</v>
      </c>
      <c r="M24" s="246">
        <v>0.79328167047923914</v>
      </c>
      <c r="N24" s="246">
        <v>0.79251746496726783</v>
      </c>
      <c r="O24" s="246">
        <v>0.75240999999999991</v>
      </c>
      <c r="P24" s="247"/>
    </row>
    <row r="25" spans="1:16" x14ac:dyDescent="0.25">
      <c r="A25" s="196" t="s">
        <v>115</v>
      </c>
      <c r="B25" s="379"/>
      <c r="C25" s="245" t="s">
        <v>197</v>
      </c>
      <c r="D25" s="246">
        <v>0</v>
      </c>
      <c r="E25" s="246">
        <v>3.4229363724529492E-3</v>
      </c>
      <c r="F25" s="246"/>
      <c r="G25" s="246"/>
      <c r="H25" s="246"/>
      <c r="I25" s="246"/>
      <c r="J25" s="246"/>
      <c r="K25" s="246"/>
      <c r="L25" s="246"/>
      <c r="M25" s="246"/>
      <c r="N25" s="246"/>
      <c r="O25" s="246"/>
      <c r="P25" s="247"/>
    </row>
    <row r="26" spans="1:16" x14ac:dyDescent="0.25">
      <c r="A26" s="196" t="s">
        <v>115</v>
      </c>
      <c r="B26" s="379"/>
      <c r="C26" s="245" t="s">
        <v>199</v>
      </c>
      <c r="D26" s="310">
        <v>0.252</v>
      </c>
      <c r="E26" s="246">
        <v>0.28710000000000002</v>
      </c>
      <c r="F26" s="246">
        <v>0.279465246262733</v>
      </c>
      <c r="G26" s="246">
        <v>0.26027151737500415</v>
      </c>
      <c r="H26" s="246">
        <v>0.22206611722025232</v>
      </c>
      <c r="I26" s="246">
        <v>0.23470428159927745</v>
      </c>
      <c r="J26" s="246">
        <v>0.15048175443375286</v>
      </c>
      <c r="K26" s="246">
        <v>0.11533513094114624</v>
      </c>
      <c r="L26" s="246">
        <v>0.2476086029169918</v>
      </c>
      <c r="M26" s="246">
        <v>0.18024296287308908</v>
      </c>
      <c r="N26" s="246">
        <v>0.19496532528723082</v>
      </c>
      <c r="O26" s="246">
        <v>0.24758999999999998</v>
      </c>
      <c r="P26" s="247"/>
    </row>
    <row r="27" spans="1:16" x14ac:dyDescent="0.25">
      <c r="A27" s="196" t="s">
        <v>115</v>
      </c>
      <c r="B27" s="379"/>
      <c r="C27" s="245" t="s">
        <v>198</v>
      </c>
      <c r="D27" s="246">
        <v>0</v>
      </c>
      <c r="E27" s="246"/>
      <c r="F27" s="246">
        <v>1.9253263669868261E-2</v>
      </c>
      <c r="G27" s="246">
        <v>0.20954411693067052</v>
      </c>
      <c r="H27" s="246">
        <v>0.23555733630465386</v>
      </c>
      <c r="I27" s="246">
        <v>0.17685655286008953</v>
      </c>
      <c r="J27" s="246">
        <v>0.24390446947864436</v>
      </c>
      <c r="K27" s="246">
        <v>8.3662622567077571E-2</v>
      </c>
      <c r="L27" s="246">
        <v>7.5955176242334761E-3</v>
      </c>
      <c r="M27" s="246">
        <v>2.6475366647671975E-2</v>
      </c>
      <c r="N27" s="246">
        <v>1.2517209745501362E-2</v>
      </c>
      <c r="O27" s="246">
        <v>0</v>
      </c>
      <c r="P27" s="247"/>
    </row>
    <row r="28" spans="1:16" ht="15.75" thickBot="1" x14ac:dyDescent="0.3">
      <c r="A28" s="196" t="s">
        <v>115</v>
      </c>
      <c r="B28" s="379"/>
      <c r="C28" s="248" t="s">
        <v>228</v>
      </c>
      <c r="D28" s="249">
        <v>0</v>
      </c>
      <c r="E28" s="249"/>
      <c r="F28" s="249"/>
      <c r="G28" s="249"/>
      <c r="H28" s="249"/>
      <c r="I28" s="249"/>
      <c r="J28" s="249"/>
      <c r="K28" s="249"/>
      <c r="L28" s="249"/>
      <c r="M28" s="249"/>
      <c r="N28" s="249"/>
      <c r="O28" s="249"/>
      <c r="P28" s="250"/>
    </row>
    <row r="29" spans="1:16" ht="15.75" thickBot="1" x14ac:dyDescent="0.3">
      <c r="A29" s="196"/>
      <c r="B29" s="379"/>
      <c r="C29" s="306" t="s">
        <v>278</v>
      </c>
      <c r="D29" s="309">
        <v>3</v>
      </c>
      <c r="E29" s="309">
        <v>1</v>
      </c>
      <c r="F29" s="309">
        <v>1</v>
      </c>
      <c r="G29" s="309">
        <v>3</v>
      </c>
      <c r="H29" s="309">
        <v>1</v>
      </c>
      <c r="I29" s="309">
        <v>1</v>
      </c>
      <c r="J29" s="309">
        <v>1</v>
      </c>
      <c r="K29" s="309">
        <v>1</v>
      </c>
      <c r="L29" s="309">
        <v>1</v>
      </c>
      <c r="M29" s="309">
        <v>1</v>
      </c>
      <c r="N29" s="309">
        <v>1</v>
      </c>
      <c r="O29" s="309">
        <v>1</v>
      </c>
      <c r="P29" s="307"/>
    </row>
    <row r="30" spans="1:16" x14ac:dyDescent="0.25">
      <c r="A30" s="196" t="s">
        <v>115</v>
      </c>
      <c r="B30" s="379"/>
      <c r="C30" s="154" t="s">
        <v>14</v>
      </c>
      <c r="D30" s="155">
        <f>+SUMPRODUCT(D31:D35,D24:D28)</f>
        <v>19.934888520708657</v>
      </c>
      <c r="E30" s="155">
        <f t="shared" ref="E30:O30" si="17">+SUMPRODUCT(E31:E35,E24:E28)</f>
        <v>19.042491483104865</v>
      </c>
      <c r="F30" s="155">
        <f t="shared" si="17"/>
        <v>20.802872856011192</v>
      </c>
      <c r="G30" s="155">
        <f t="shared" si="17"/>
        <v>29.607656066282033</v>
      </c>
      <c r="H30" s="155">
        <f t="shared" si="17"/>
        <v>32.527521446004968</v>
      </c>
      <c r="I30" s="155">
        <f t="shared" si="17"/>
        <v>30.490743659499646</v>
      </c>
      <c r="J30" s="155">
        <f t="shared" si="17"/>
        <v>19.669317920481522</v>
      </c>
      <c r="K30" s="155">
        <f t="shared" si="17"/>
        <v>17.290051071257835</v>
      </c>
      <c r="L30" s="155">
        <f t="shared" si="17"/>
        <v>23.991363394497959</v>
      </c>
      <c r="M30" s="155">
        <f t="shared" si="17"/>
        <v>27.257656862768588</v>
      </c>
      <c r="N30" s="155">
        <f t="shared" si="17"/>
        <v>25.052800302948242</v>
      </c>
      <c r="O30" s="156">
        <f t="shared" si="17"/>
        <v>21.196595452974034</v>
      </c>
      <c r="P30" s="156"/>
    </row>
    <row r="31" spans="1:16" x14ac:dyDescent="0.25">
      <c r="A31" s="196" t="s">
        <v>115</v>
      </c>
      <c r="B31" s="379"/>
      <c r="C31" s="77" t="s">
        <v>34</v>
      </c>
      <c r="D31" s="243">
        <f>+IF(D29=1,D43*'CPP Detay Tum Ay'!D$38+(1-'Measured TV opt-pt'!D43)*'CPP Detay Tum Ay'!D$20,IF(D29=2,D43*'CPP Detay (düşük)'!D$38+(1-'Measured TV opt-pt'!D43)*'CPP Detay (düşük)'!D$20,IF(D29=3,D43*'CPP Detay (yüksek)'!D$38+(1-'Measured TV opt-pt'!D43)*'CPP Detay (yüksek)'!D$20,"Girilen Rakamda Hata Var")))</f>
        <v>18.690209964587321</v>
      </c>
      <c r="E31" s="243">
        <f>+IF(E29=1,E43*'CPP Detay Tum Ay'!E$38+(1-'Measured TV opt-pt'!E43)*'CPP Detay Tum Ay'!E$20,IF(E29=2,E43*'CPP Detay (düşük)'!E$38+(1-'Measured TV opt-pt'!E43)*'CPP Detay (düşük)'!E$20,IF(E29=3,E43*'CPP Detay (yüksek)'!E$38+(1-'Measured TV opt-pt'!E43)*'CPP Detay (yüksek)'!E$20,"Girilen Rakamda Hata Var")))</f>
        <v>17.626459085915062</v>
      </c>
      <c r="F31" s="161">
        <f>+IF(F29=1,F43*'CPP Detay Tum Ay'!F$38+(1-'Measured TV opt-pt'!F43)*'CPP Detay Tum Ay'!F$20,IF(F29=2,F43*'CPP Detay (düşük)'!F$38+(1-'Measured TV opt-pt'!F43)*'CPP Detay (düşük)'!F$20,IF(F29=3,F43*'CPP Detay (yüksek)'!F$38+(1-'Measured TV opt-pt'!F43)*'CPP Detay (yüksek)'!F$20,"Girilen Rakamda Hata Var")))</f>
        <v>19.002662404621546</v>
      </c>
      <c r="G31" s="161">
        <f>+IF(G29=1,G43*'CPP Detay Tum Ay'!G$38+(1-'Measured TV opt-pt'!G43)*'CPP Detay Tum Ay'!G$20,IF(G29=2,G43*'CPP Detay (düşük)'!G$38+(1-'Measured TV opt-pt'!G43)*'CPP Detay (düşük)'!G$20,IF(G29=3,G43*'CPP Detay (yüksek)'!G$38+(1-'Measured TV opt-pt'!G43)*'CPP Detay (yüksek)'!G$20,"Girilen Rakamda Hata Var")))</f>
        <v>26.26474188123079</v>
      </c>
      <c r="H31" s="161">
        <f>+IF(H29=1,H43*'CPP Detay Tum Ay'!H$38+(1-'Measured TV opt-pt'!H43)*'CPP Detay Tum Ay'!H$20,IF(H29=2,H43*'CPP Detay (düşük)'!H$38+(1-'Measured TV opt-pt'!H43)*'CPP Detay (düşük)'!H$20,IF(H29=3,H43*'CPP Detay (yüksek)'!H$38+(1-'Measured TV opt-pt'!H43)*'CPP Detay (yüksek)'!H$20,"Girilen Rakamda Hata Var")))</f>
        <v>28.929144068697727</v>
      </c>
      <c r="I31" s="161">
        <f>+IF(I29=1,I43*'CPP Detay Tum Ay'!I$38+(1-'Measured TV opt-pt'!I43)*'CPP Detay Tum Ay'!I$20,IF(I29=2,I43*'CPP Detay (düşük)'!I$38+(1-'Measured TV opt-pt'!I43)*'CPP Detay (düşük)'!I$20,IF(I29=3,I43*'CPP Detay (yüksek)'!I$38+(1-'Measured TV opt-pt'!I43)*'CPP Detay (yüksek)'!I$20,"Girilen Rakamda Hata Var")))</f>
        <v>27.542911552201975</v>
      </c>
      <c r="J31" s="161">
        <f>+IF(J29=1,J43*'CPP Detay Tum Ay'!J$38+(1-'Measured TV opt-pt'!J43)*'CPP Detay Tum Ay'!J$20,IF(J29=2,J43*'CPP Detay (düşük)'!J$38+(1-'Measured TV opt-pt'!J43)*'CPP Detay (düşük)'!J$20,IF(J29=3,J43*'CPP Detay (yüksek)'!J$38+(1-'Measured TV opt-pt'!J43)*'CPP Detay (yüksek)'!J$20,"Girilen Rakamda Hata Var")))</f>
        <v>18.249474980755032</v>
      </c>
      <c r="K31" s="161">
        <f>+IF(K29=1,K43*'CPP Detay Tum Ay'!K$38+(1-'Measured TV opt-pt'!K43)*'CPP Detay Tum Ay'!K$20,IF(K29=2,K43*'CPP Detay (düşük)'!K$38+(1-'Measured TV opt-pt'!K43)*'CPP Detay (düşük)'!K$20,IF(K29=3,K43*'CPP Detay (yüksek)'!K$38+(1-'Measured TV opt-pt'!K43)*'CPP Detay (yüksek)'!K$20,"Girilen Rakamda Hata Var")))</f>
        <v>17.034468684979927</v>
      </c>
      <c r="L31" s="255">
        <f>+IF(L29=1,L43*'CPP Detay Tum Ay'!L$38+(1-'Measured TV opt-pt'!L43)*'CPP Detay Tum Ay'!L$20,IF(L29=2,L43*'CPP Detay (düşük)'!L$38+(1-'Measured TV opt-pt'!L43)*'CPP Detay (düşük)'!L$20,IF(L29=3,L43*'CPP Detay (yüksek)'!L$38+(1-'Measured TV opt-pt'!L43)*'CPP Detay (yüksek)'!L$20,"Girilen Rakamda Hata Var")))</f>
        <v>22.467149289573328</v>
      </c>
      <c r="M31" s="255">
        <f>+IF(M29=1,M43*'CPP Detay Tum Ay'!M$38+(1-'Measured TV opt-pt'!M43)*'CPP Detay Tum Ay'!M$20,IF(M29=2,M43*'CPP Detay (düşük)'!M$38+(1-'Measured TV opt-pt'!M43)*'CPP Detay (düşük)'!M$20,IF(M29=3,M43*'CPP Detay (yüksek)'!M$38+(1-'Measured TV opt-pt'!M43)*'CPP Detay (yüksek)'!M$20,"Girilen Rakamda Hata Var")))</f>
        <v>25.789248753307362</v>
      </c>
      <c r="N31" s="255">
        <f>+IF(N29=1,N43*'CPP Detay Tum Ay'!N$38+(1-'Measured TV opt-pt'!N43)*'CPP Detay Tum Ay'!N$20,IF(N29=2,N43*'CPP Detay (düşük)'!N$38+(1-'Measured TV opt-pt'!N43)*'CPP Detay (düşük)'!N$20,IF(N29=3,N43*'CPP Detay (yüksek)'!N$38+(1-'Measured TV opt-pt'!N43)*'CPP Detay (yüksek)'!N$20,"Girilen Rakamda Hata Var")))</f>
        <v>23.803341004858662</v>
      </c>
      <c r="O31" s="256">
        <f>+IF(O29=1,O43*'CPP Detay Tum Ay'!O$38+(1-'Measured TV opt-pt'!O43)*'CPP Detay Tum Ay'!O$20,IF(O29=2,O43*'CPP Detay (düşük)'!O$38+(1-'Measured TV opt-pt'!O43)*'CPP Detay (düşük)'!O$20,IF(O29=3,O43*'CPP Detay (yüksek)'!O$38+(1-'Measured TV opt-pt'!O43)*'CPP Detay (yüksek)'!O$20,"Girilen Rakamda Hata Var")))</f>
        <v>19.99835323959751</v>
      </c>
      <c r="P31" s="162"/>
    </row>
    <row r="32" spans="1:16" x14ac:dyDescent="0.25">
      <c r="A32" s="196" t="s">
        <v>115</v>
      </c>
      <c r="B32" s="379"/>
      <c r="C32" s="77" t="s">
        <v>194</v>
      </c>
      <c r="D32" s="243">
        <f>+IF(D29=1,D44*'CPP Detay Tum Ay'!D$94+(1-'Measured TV opt-pt'!D44)*'CPP Detay Tum Ay'!D$76,IF(D29=2,D44*'CPP Detay (düşük)'!D$94+(1-'Measured TV opt-pt'!D44)*'CPP Detay (düşük)'!D$76,IF(D29=3,D44*'CPP Detay (yüksek)'!D$94+(1-'Measured TV opt-pt'!D44)*'CPP Detay (yüksek)'!D$76,"Girilen Rakamda Hata Var")))</f>
        <v>0</v>
      </c>
      <c r="E32" s="243">
        <f>+IF(E29=1,E44*'CPP Detay Tum Ay'!E$94+(1-'Measured TV opt-pt'!E44)*'CPP Detay Tum Ay'!E$76,IF(E29=2,E44*'CPP Detay (düşük)'!E$94+(1-'Measured TV opt-pt'!E44)*'CPP Detay (düşük)'!E$76,IF(E29=3,E44*'CPP Detay (yüksek)'!E$94+(1-'Measured TV opt-pt'!E44)*'CPP Detay (yüksek)'!E$76,"Girilen Rakamda Hata Var")))</f>
        <v>0</v>
      </c>
      <c r="F32" s="243">
        <f>+IF(F29=1,F44*'CPP Detay Tum Ay'!F$94+(1-'Measured TV opt-pt'!F44)*'CPP Detay Tum Ay'!F$76,IF(F29=2,F44*'CPP Detay (düşük)'!F$94+(1-'Measured TV opt-pt'!F44)*'CPP Detay (düşük)'!F$76,IF(F29=3,F44*'CPP Detay (yüksek)'!F$94+(1-'Measured TV opt-pt'!F44)*'CPP Detay (yüksek)'!F$76,"Girilen Rakamda Hata Var")))</f>
        <v>0</v>
      </c>
      <c r="G32" s="243">
        <f>+IF(G29=1,G44*'CPP Detay Tum Ay'!G$94+(1-'Measured TV opt-pt'!G44)*'CPP Detay Tum Ay'!G$76,IF(G29=2,G44*'CPP Detay (düşük)'!G$94+(1-'Measured TV opt-pt'!G44)*'CPP Detay (düşük)'!G$76,IF(G29=3,G44*'CPP Detay (yüksek)'!G$94+(1-'Measured TV opt-pt'!G44)*'CPP Detay (yüksek)'!G$76,"Girilen Rakamda Hata Var")))</f>
        <v>0</v>
      </c>
      <c r="H32" s="243">
        <f>+IF(H29=1,H44*'CPP Detay Tum Ay'!H$94+(1-'Measured TV opt-pt'!H44)*'CPP Detay Tum Ay'!H$76,IF(H29=2,H44*'CPP Detay (düşük)'!H$94+(1-'Measured TV opt-pt'!H44)*'CPP Detay (düşük)'!H$76,IF(H29=3,H44*'CPP Detay (yüksek)'!H$94+(1-'Measured TV opt-pt'!H44)*'CPP Detay (yüksek)'!H$76,"Girilen Rakamda Hata Var")))</f>
        <v>0</v>
      </c>
      <c r="I32" s="243">
        <f>+IF(I29=1,I44*'CPP Detay Tum Ay'!I$94+(1-'Measured TV opt-pt'!I44)*'CPP Detay Tum Ay'!I$76,IF(I29=2,I44*'CPP Detay (düşük)'!I$94+(1-'Measured TV opt-pt'!I44)*'CPP Detay (düşük)'!I$76,IF(I29=3,I44*'CPP Detay (yüksek)'!I$94+(1-'Measured TV opt-pt'!I44)*'CPP Detay (yüksek)'!I$76,"Girilen Rakamda Hata Var")))</f>
        <v>0</v>
      </c>
      <c r="J32" s="243">
        <f>+IF(J29=1,J44*'CPP Detay Tum Ay'!J$94+(1-'Measured TV opt-pt'!J44)*'CPP Detay Tum Ay'!J$76,IF(J29=2,J44*'CPP Detay (düşük)'!J$94+(1-'Measured TV opt-pt'!J44)*'CPP Detay (düşük)'!J$76,IF(J29=3,J44*'CPP Detay (yüksek)'!J$94+(1-'Measured TV opt-pt'!J44)*'CPP Detay (yüksek)'!J$76,"Girilen Rakamda Hata Var")))</f>
        <v>0</v>
      </c>
      <c r="K32" s="243">
        <f>+IF(K29=1,K44*'CPP Detay Tum Ay'!K$94+(1-'Measured TV opt-pt'!K44)*'CPP Detay Tum Ay'!K$76,IF(K29=2,K44*'CPP Detay (düşük)'!K$94+(1-'Measured TV opt-pt'!K44)*'CPP Detay (düşük)'!K$76,IF(K29=3,K44*'CPP Detay (yüksek)'!K$94+(1-'Measured TV opt-pt'!K44)*'CPP Detay (yüksek)'!K$76,"Girilen Rakamda Hata Var")))</f>
        <v>0</v>
      </c>
      <c r="L32" s="257">
        <f>+IF(L29=1,L44*'CPP Detay Tum Ay'!L$94+(1-'Measured TV opt-pt'!L44)*'CPP Detay Tum Ay'!L$76,IF(L29=2,L44*'CPP Detay (düşük)'!L$94+(1-'Measured TV opt-pt'!L44)*'CPP Detay (düşük)'!L$76,IF(L29=3,L44*'CPP Detay (yüksek)'!L$94+(1-'Measured TV opt-pt'!L44)*'CPP Detay (yüksek)'!L$76,"Girilen Rakamda Hata Var")))</f>
        <v>0</v>
      </c>
      <c r="M32" s="257">
        <f>+IF(M29=1,M44*'CPP Detay Tum Ay'!M$94+(1-'Measured TV opt-pt'!M44)*'CPP Detay Tum Ay'!M$76,IF(M29=2,M44*'CPP Detay (düşük)'!M$94+(1-'Measured TV opt-pt'!M44)*'CPP Detay (düşük)'!M$76,IF(M29=3,M44*'CPP Detay (yüksek)'!M$94+(1-'Measured TV opt-pt'!M44)*'CPP Detay (yüksek)'!M$76,"Girilen Rakamda Hata Var")))</f>
        <v>0</v>
      </c>
      <c r="N32" s="257">
        <f>+IF(N29=1,N44*'CPP Detay Tum Ay'!N$94+(1-'Measured TV opt-pt'!N44)*'CPP Detay Tum Ay'!N$76,IF(N29=2,N44*'CPP Detay (düşük)'!N$94+(1-'Measured TV opt-pt'!N44)*'CPP Detay (düşük)'!N$76,IF(N29=3,N44*'CPP Detay (yüksek)'!N$94+(1-'Measured TV opt-pt'!N44)*'CPP Detay (yüksek)'!N$76,"Girilen Rakamda Hata Var")))</f>
        <v>0</v>
      </c>
      <c r="O32" s="258">
        <f>+IF(O29=1,O44*'CPP Detay Tum Ay'!O$94+(1-'Measured TV opt-pt'!O44)*'CPP Detay Tum Ay'!O$76,IF(O29=2,O44*'CPP Detay (düşük)'!O$94+(1-'Measured TV opt-pt'!O44)*'CPP Detay (düşük)'!O$76,IF(O29=3,O44*'CPP Detay (yüksek)'!O$94+(1-'Measured TV opt-pt'!O44)*'CPP Detay (yüksek)'!O$76,"Girilen Rakamda Hata Var")))</f>
        <v>0</v>
      </c>
      <c r="P32" s="244"/>
    </row>
    <row r="33" spans="1:41" x14ac:dyDescent="0.25">
      <c r="A33" s="196" t="s">
        <v>115</v>
      </c>
      <c r="B33" s="379"/>
      <c r="C33" s="77" t="s">
        <v>195</v>
      </c>
      <c r="D33" s="243">
        <f>+IF(D29=1,D45*'CPP Detay Tum Ay'!D$150+(1-'Measured TV opt-pt'!D45)*'CPP Detay Tum Ay'!D$132,IF(D29=2,D45*'CPP Detay (düşük)'!D$150+(1-'Measured TV opt-pt'!D45)*'CPP Detay (düşük)'!D$132,IF(D29=3,D45*'CPP Detay (yüksek)'!D$150+(1-'Measured TV opt-pt'!D45)*'CPP Detay (yüksek)'!D$132,"Girilen Rakamda Hata Var")))</f>
        <v>23.629410584116428</v>
      </c>
      <c r="E33" s="243">
        <f>+IF(E29=1,E45*'CPP Detay Tum Ay'!E$150+(1-'Measured TV opt-pt'!E45)*'CPP Detay Tum Ay'!E$132,IF(E29=2,E45*'CPP Detay (düşük)'!E$150+(1-'Measured TV opt-pt'!E45)*'CPP Detay (düşük)'!E$132,IF(E29=3,E45*'CPP Detay (yüksek)'!E$150+(1-'Measured TV opt-pt'!E45)*'CPP Detay (yüksek)'!E$132,"Girilen Rakamda Hata Var")))</f>
        <v>22.558651343629457</v>
      </c>
      <c r="F33" s="243">
        <f>+IF(F29=1,F45*'CPP Detay Tum Ay'!F$150+(1-'Measured TV opt-pt'!F45)*'CPP Detay Tum Ay'!F$132,IF(F29=2,F45*'CPP Detay (düşük)'!F$150+(1-'Measured TV opt-pt'!F45)*'CPP Detay (düşük)'!F$132,IF(F29=3,F45*'CPP Detay (yüksek)'!F$150+(1-'Measured TV opt-pt'!F45)*'CPP Detay (yüksek)'!F$132,"Girilen Rakamda Hata Var")))</f>
        <v>25.413849074922503</v>
      </c>
      <c r="G33" s="243">
        <f>+IF(G29=1,G45*'CPP Detay Tum Ay'!G$150+(1-'Measured TV opt-pt'!G45)*'CPP Detay Tum Ay'!G$132,IF(G29=2,G45*'CPP Detay (düşük)'!G$150+(1-'Measured TV opt-pt'!G45)*'CPP Detay (düşük)'!G$132,IF(G29=3,G45*'CPP Detay (yüksek)'!G$150+(1-'Measured TV opt-pt'!G45)*'CPP Detay (yüksek)'!G$132,"Girilen Rakamda Hata Var")))</f>
        <v>33.839965851120105</v>
      </c>
      <c r="H33" s="243">
        <f>+IF(H29=1,H45*'CPP Detay Tum Ay'!H$150+(1-'Measured TV opt-pt'!H45)*'CPP Detay Tum Ay'!H$132,IF(H29=2,H45*'CPP Detay (düşük)'!H$150+(1-'Measured TV opt-pt'!H45)*'CPP Detay (düşük)'!H$132,IF(H29=3,H45*'CPP Detay (yüksek)'!H$150+(1-'Measured TV opt-pt'!H45)*'CPP Detay (yüksek)'!H$132,"Girilen Rakamda Hata Var")))</f>
        <v>37.290668258648957</v>
      </c>
      <c r="I33" s="243">
        <f>+IF(I29=1,I45*'CPP Detay Tum Ay'!I$150+(1-'Measured TV opt-pt'!I45)*'CPP Detay Tum Ay'!I$132,IF(I29=2,I45*'CPP Detay (düşük)'!I$150+(1-'Measured TV opt-pt'!I45)*'CPP Detay (düşük)'!I$132,IF(I29=3,I45*'CPP Detay (yüksek)'!I$150+(1-'Measured TV opt-pt'!I45)*'CPP Detay (yüksek)'!I$132,"Girilen Rakamda Hata Var")))</f>
        <v>34.994626545893723</v>
      </c>
      <c r="J33" s="243">
        <f>+IF(J29=1,J45*'CPP Detay Tum Ay'!J$150+(1-'Measured TV opt-pt'!J45)*'CPP Detay Tum Ay'!J$132,IF(J29=2,J45*'CPP Detay (düşük)'!J$150+(1-'Measured TV opt-pt'!J45)*'CPP Detay (düşük)'!J$132,IF(J29=3,J45*'CPP Detay (yüksek)'!J$150+(1-'Measured TV opt-pt'!J45)*'CPP Detay (yüksek)'!J$132,"Girilen Rakamda Hata Var")))</f>
        <v>22.218026922126668</v>
      </c>
      <c r="K33" s="243">
        <f>+IF(K29=1,K45*'CPP Detay Tum Ay'!K$150+(1-'Measured TV opt-pt'!K45)*'CPP Detay Tum Ay'!K$132,IF(K29=2,K45*'CPP Detay (düşük)'!K$150+(1-'Measured TV opt-pt'!K45)*'CPP Detay (düşük)'!K$132,IF(K29=3,K45*'CPP Detay (yüksek)'!K$150+(1-'Measured TV opt-pt'!K45)*'CPP Detay (yüksek)'!K$132,"Girilen Rakamda Hata Var")))</f>
        <v>18.52416727465565</v>
      </c>
      <c r="L33" s="257">
        <f>+IF(L29=1,L45*'CPP Detay Tum Ay'!L$150+(1-'Measured TV opt-pt'!L45)*'CPP Detay Tum Ay'!L$132,IF(L29=2,L45*'CPP Detay (düşük)'!L$150+(1-'Measured TV opt-pt'!L45)*'CPP Detay (düşük)'!L$132,IF(L29=3,L45*'CPP Detay (yüksek)'!L$150+(1-'Measured TV opt-pt'!L45)*'CPP Detay (yüksek)'!L$132,"Girilen Rakamda Hata Var")))</f>
        <v>28.233970352734637</v>
      </c>
      <c r="M33" s="257">
        <f>+IF(M29=1,M45*'CPP Detay Tum Ay'!M$150+(1-'Measured TV opt-pt'!M45)*'CPP Detay Tum Ay'!M$132,IF(M29=2,M45*'CPP Detay (düşük)'!M$150+(1-'Measured TV opt-pt'!M45)*'CPP Detay (düşük)'!M$132,IF(M29=3,M45*'CPP Detay (yüksek)'!M$150+(1-'Measured TV opt-pt'!M45)*'CPP Detay (yüksek)'!M$132,"Girilen Rakamda Hata Var")))</f>
        <v>32.359637806635185</v>
      </c>
      <c r="N33" s="257">
        <f>+IF(N29=1,N45*'CPP Detay Tum Ay'!N$150+(1-'Measured TV opt-pt'!N45)*'CPP Detay Tum Ay'!N$132,IF(N29=2,N45*'CPP Detay (düşük)'!N$150+(1-'Measured TV opt-pt'!N45)*'CPP Detay (düşük)'!N$132,IF(N29=3,N45*'CPP Detay (yüksek)'!N$150+(1-'Measured TV opt-pt'!N45)*'CPP Detay (yüksek)'!N$132,"Girilen Rakamda Hata Var")))</f>
        <v>29.645492106680784</v>
      </c>
      <c r="O33" s="258">
        <f>+IF(O29=1,O45*'CPP Detay Tum Ay'!O$150+(1-'Measured TV opt-pt'!O45)*'CPP Detay Tum Ay'!O$132,IF(O29=2,O45*'CPP Detay (düşük)'!O$150+(1-'Measured TV opt-pt'!O45)*'CPP Detay (düşük)'!O$132,IF(O29=3,O45*'CPP Detay (yüksek)'!O$150+(1-'Measured TV opt-pt'!O45)*'CPP Detay (yüksek)'!O$132,"Girilen Rakamda Hata Var")))</f>
        <v>24.837976057063997</v>
      </c>
      <c r="P33" s="244"/>
    </row>
    <row r="34" spans="1:41" x14ac:dyDescent="0.25">
      <c r="A34" s="196" t="s">
        <v>115</v>
      </c>
      <c r="B34" s="379"/>
      <c r="C34" s="77" t="s">
        <v>193</v>
      </c>
      <c r="D34" s="243">
        <f>+IF(D29=1,D46*'CPP Detay Tum Ay'!D$206+(1-'Measured TV opt-pt'!D46)*'CPP Detay Tum Ay'!D$188,IF(D29=2,D46*'CPP Detay (düşük)'!D$206+(1-'Measured TV opt-pt'!D46)*'CPP Detay (düşük)'!D$188,IF(D29=3,D46*'CPP Detay (yüksek)'!D$206+(1-'Measured TV opt-pt'!D46)*'CPP Detay (yüksek)'!D$188,"Girilen Rakamda Hata Var")))</f>
        <v>13.379264023663602</v>
      </c>
      <c r="E34" s="243">
        <f>+IF(E29=1,E46*'CPP Detay Tum Ay'!E$206+(1-'Measured TV opt-pt'!E46)*'CPP Detay Tum Ay'!E$188,IF(E29=2,E46*'CPP Detay (düşük)'!E$206+(1-'Measured TV opt-pt'!E46)*'CPP Detay (düşük)'!E$188,IF(E29=3,E46*'CPP Detay (yüksek)'!E$206+(1-'Measured TV opt-pt'!E46)*'CPP Detay (yüksek)'!E$188,"Girilen Rakamda Hata Var")))</f>
        <v>13.088165237706932</v>
      </c>
      <c r="F34" s="243">
        <f>+IF(F29=1,F46*'CPP Detay Tum Ay'!F$206+(1-'Measured TV opt-pt'!F46)*'CPP Detay Tum Ay'!F$188,IF(F29=2,F46*'CPP Detay (düşük)'!F$206+(1-'Measured TV opt-pt'!F46)*'CPP Detay (düşük)'!F$188,IF(F29=3,F46*'CPP Detay (yüksek)'!F$206+(1-'Measured TV opt-pt'!F46)*'CPP Detay (yüksek)'!F$188,"Girilen Rakamda Hata Var")))</f>
        <v>19.444488262487042</v>
      </c>
      <c r="G34" s="243">
        <f>+IF(G29=1,G46*'CPP Detay Tum Ay'!G$206+(1-'Measured TV opt-pt'!G46)*'CPP Detay Tum Ay'!G$188,IF(G29=2,G46*'CPP Detay (düşük)'!G$206+(1-'Measured TV opt-pt'!G46)*'CPP Detay (düşük)'!G$188,IF(G29=3,G46*'CPP Detay (yüksek)'!G$206+(1-'Measured TV opt-pt'!G46)*'CPP Detay (yüksek)'!G$188,"Girilen Rakamda Hata Var")))</f>
        <v>32.808944448398805</v>
      </c>
      <c r="H34" s="243">
        <f>+IF(H29=1,H46*'CPP Detay Tum Ay'!H$206+(1-'Measured TV opt-pt'!H46)*'CPP Detay Tum Ay'!H$188,IF(H29=2,H46*'CPP Detay (düşük)'!H$206+(1-'Measured TV opt-pt'!H46)*'CPP Detay (düşük)'!H$188,IF(H29=3,H46*'CPP Detay (yüksek)'!H$206+(1-'Measured TV opt-pt'!H46)*'CPP Detay (yüksek)'!H$188,"Girilen Rakamda Hata Var")))</f>
        <v>36.322529448761351</v>
      </c>
      <c r="I34" s="243">
        <f>+IF(I29=1,I46*'CPP Detay Tum Ay'!I$206+(1-'Measured TV opt-pt'!I46)*'CPP Detay Tum Ay'!I$188,IF(I29=2,I46*'CPP Detay (düşük)'!I$206+(1-'Measured TV opt-pt'!I46)*'CPP Detay (düşük)'!I$188,IF(I29=3,I46*'CPP Detay (yüksek)'!I$206+(1-'Measured TV opt-pt'!I46)*'CPP Detay (yüksek)'!I$188,"Girilen Rakamda Hata Var")))</f>
        <v>34.321753917003207</v>
      </c>
      <c r="J34" s="243">
        <f>+IF(J29=1,J46*'CPP Detay Tum Ay'!J$206+(1-'Measured TV opt-pt'!J46)*'CPP Detay Tum Ay'!J$188,IF(J29=2,J46*'CPP Detay (düşük)'!J$206+(1-'Measured TV opt-pt'!J46)*'CPP Detay (düşük)'!J$188,IF(J29=3,J46*'CPP Detay (yüksek)'!J$206+(1-'Measured TV opt-pt'!J46)*'CPP Detay (yüksek)'!J$188,"Girilen Rakamda Hata Var")))</f>
        <v>21.622304854622683</v>
      </c>
      <c r="K34" s="243">
        <f>+IF(K29=1,K46*'CPP Detay Tum Ay'!K$206+(1-'Measured TV opt-pt'!K46)*'CPP Detay Tum Ay'!K$188,IF(K29=2,K46*'CPP Detay (düşük)'!K$206+(1-'Measured TV opt-pt'!K46)*'CPP Detay (düşük)'!K$188,IF(K29=3,K46*'CPP Detay (yüksek)'!K$206+(1-'Measured TV opt-pt'!K46)*'CPP Detay (yüksek)'!K$188,"Girilen Rakamda Hata Var")))</f>
        <v>18.035725898829039</v>
      </c>
      <c r="L34" s="257">
        <f>+IF(L29=1,L46*'CPP Detay Tum Ay'!L$206+(1-'Measured TV opt-pt'!L46)*'CPP Detay Tum Ay'!L$188,IF(L29=2,L46*'CPP Detay (düşük)'!L$206+(1-'Measured TV opt-pt'!L46)*'CPP Detay (düşük)'!L$188,IF(L29=3,L46*'CPP Detay (yüksek)'!L$206+(1-'Measured TV opt-pt'!L46)*'CPP Detay (yüksek)'!L$188,"Girilen Rakamda Hata Var")))</f>
        <v>35.145626645182467</v>
      </c>
      <c r="M34" s="257">
        <f>+IF(M29=1,M46*'CPP Detay Tum Ay'!M$206+(1-'Measured TV opt-pt'!M46)*'CPP Detay Tum Ay'!M$188,IF(M29=2,M46*'CPP Detay (düşük)'!M$206+(1-'Measured TV opt-pt'!M46)*'CPP Detay (düşük)'!M$188,IF(M29=3,M46*'CPP Detay (yüksek)'!M$206+(1-'Measured TV opt-pt'!M46)*'CPP Detay (yüksek)'!M$188,"Girilen Rakamda Hata Var")))</f>
        <v>36.521554108764683</v>
      </c>
      <c r="N34" s="257">
        <f>+IF(N29=1,N46*'CPP Detay Tum Ay'!N$206+(1-'Measured TV opt-pt'!N46)*'CPP Detay Tum Ay'!N$188,IF(N29=2,N46*'CPP Detay (düşük)'!N$206+(1-'Measured TV opt-pt'!N46)*'CPP Detay (düşük)'!N$188,IF(N29=3,N46*'CPP Detay (yüksek)'!N$206+(1-'Measured TV opt-pt'!N46)*'CPP Detay (yüksek)'!N$188,"Girilen Rakamda Hata Var")))</f>
        <v>32.626585992454281</v>
      </c>
      <c r="O34" s="258">
        <f>+IF(O29=1,O46*'CPP Detay Tum Ay'!O$206+(1-'Measured TV opt-pt'!O46)*'CPP Detay Tum Ay'!O$188,IF(O29=2,O46*'CPP Detay (düşük)'!O$206+(1-'Measured TV opt-pt'!O46)*'CPP Detay (düşük)'!O$188,IF(O29=3,O46*'CPP Detay (yüksek)'!O$206+(1-'Measured TV opt-pt'!O46)*'CPP Detay (yüksek)'!O$188,"Girilen Rakamda Hata Var")))</f>
        <v>0</v>
      </c>
      <c r="P34" s="244"/>
    </row>
    <row r="35" spans="1:41" ht="15.75" thickBot="1" x14ac:dyDescent="0.3">
      <c r="A35" s="196" t="s">
        <v>115</v>
      </c>
      <c r="B35" s="379"/>
      <c r="C35" s="96" t="s">
        <v>229</v>
      </c>
      <c r="D35" s="243">
        <f>+IF(D29=1,D47*'CPP Detay Tum Ay'!D$262+(1-'Measured TV opt-pt'!D47)*'CPP Detay Tum Ay'!D$244,IF(D29=2,D47*'CPP Detay (düşük)'!D$262+(1-'Measured TV opt-pt'!D47)*'CPP Detay (düşük)'!D$244,IF(D29=3,D47*'CPP Detay (yüksek)'!D$262+(1-'Measured TV opt-pt'!D47)*'CPP Detay (yüksek)'!D$244,"Girilen Rakamda Hata Var")))</f>
        <v>0</v>
      </c>
      <c r="E35" s="163">
        <f>+IF(E29=1,E47*'CPP Detay Tum Ay'!E$262+(1-'Measured TV opt-pt'!E47)*'CPP Detay Tum Ay'!E$244,IF(E29=2,E47*'CPP Detay (düşük)'!E$262+(1-'Measured TV opt-pt'!E47)*'CPP Detay (düşük)'!E$244,IF(E29=3,E47*'CPP Detay (yüksek)'!E$262+(1-'Measured TV opt-pt'!E47)*'CPP Detay (yüksek)'!E$244,"Girilen Rakamda Hata Var")))</f>
        <v>0</v>
      </c>
      <c r="F35" s="163">
        <f>+IF(F29=1,F47*'CPP Detay Tum Ay'!F$262+(1-'Measured TV opt-pt'!F47)*'CPP Detay Tum Ay'!F$244,IF(F29=2,F47*'CPP Detay (düşük)'!F$262+(1-'Measured TV opt-pt'!F47)*'CPP Detay (düşük)'!F$244,IF(F29=3,F47*'CPP Detay (yüksek)'!F$262+(1-'Measured TV opt-pt'!F47)*'CPP Detay (yüksek)'!F$244,"Girilen Rakamda Hata Var")))</f>
        <v>0</v>
      </c>
      <c r="G35" s="163">
        <f>+IF(G29=1,G47*'CPP Detay Tum Ay'!G$262+(1-'Measured TV opt-pt'!G47)*'CPP Detay Tum Ay'!G$244,IF(G29=2,G47*'CPP Detay (düşük)'!G$262+(1-'Measured TV opt-pt'!G47)*'CPP Detay (düşük)'!G$244,IF(G29=3,G47*'CPP Detay (yüksek)'!G$262+(1-'Measured TV opt-pt'!G47)*'CPP Detay (yüksek)'!G$244,"Girilen Rakamda Hata Var")))</f>
        <v>0</v>
      </c>
      <c r="H35" s="163">
        <f>+IF(H29=1,H47*'CPP Detay Tum Ay'!H$262+(1-'Measured TV opt-pt'!H47)*'CPP Detay Tum Ay'!H$244,IF(H29=2,H47*'CPP Detay (düşük)'!H$262+(1-'Measured TV opt-pt'!H47)*'CPP Detay (düşük)'!H$244,IF(H29=3,H47*'CPP Detay (yüksek)'!H$262+(1-'Measured TV opt-pt'!H47)*'CPP Detay (yüksek)'!H$244,"Girilen Rakamda Hata Var")))</f>
        <v>0</v>
      </c>
      <c r="I35" s="163">
        <f>+IF(I29=1,I47*'CPP Detay Tum Ay'!I$262+(1-'Measured TV opt-pt'!I47)*'CPP Detay Tum Ay'!I$244,IF(I29=2,I47*'CPP Detay (düşük)'!I$262+(1-'Measured TV opt-pt'!I47)*'CPP Detay (düşük)'!I$244,IF(I29=3,I47*'CPP Detay (yüksek)'!I$262+(1-'Measured TV opt-pt'!I47)*'CPP Detay (yüksek)'!I$244,"Girilen Rakamda Hata Var")))</f>
        <v>0</v>
      </c>
      <c r="J35" s="163">
        <f>+IF(J29=1,J47*'CPP Detay Tum Ay'!J$262+(1-'Measured TV opt-pt'!J47)*'CPP Detay Tum Ay'!J$244,IF(J29=2,J47*'CPP Detay (düşük)'!J$262+(1-'Measured TV opt-pt'!J47)*'CPP Detay (düşük)'!J$244,IF(J29=3,J47*'CPP Detay (yüksek)'!J$262+(1-'Measured TV opt-pt'!J47)*'CPP Detay (yüksek)'!J$244,"Girilen Rakamda Hata Var")))</f>
        <v>0</v>
      </c>
      <c r="K35" s="163">
        <f>+IF(K29=1,K47*'CPP Detay Tum Ay'!K$262+(1-'Measured TV opt-pt'!K47)*'CPP Detay Tum Ay'!K$244,IF(K29=2,K47*'CPP Detay (düşük)'!K$262+(1-'Measured TV opt-pt'!K47)*'CPP Detay (düşük)'!K$244,IF(K29=3,K47*'CPP Detay (yüksek)'!K$262+(1-'Measured TV opt-pt'!K47)*'CPP Detay (yüksek)'!K$244,"Girilen Rakamda Hata Var")))</f>
        <v>0</v>
      </c>
      <c r="L35" s="163">
        <f>+IF(L29=1,L47*'CPP Detay Tum Ay'!L$262+(1-'Measured TV opt-pt'!L47)*'CPP Detay Tum Ay'!L$244,IF(L29=2,L47*'CPP Detay (düşük)'!L$262+(1-'Measured TV opt-pt'!L47)*'CPP Detay (düşük)'!L$244,IF(L29=3,L47*'CPP Detay (yüksek)'!L$262+(1-'Measured TV opt-pt'!L47)*'CPP Detay (yüksek)'!L$244,"Girilen Rakamda Hata Var")))</f>
        <v>0</v>
      </c>
      <c r="M35" s="163">
        <f>+IF(M29=1,M47*'CPP Detay Tum Ay'!M$262+(1-'Measured TV opt-pt'!M47)*'CPP Detay Tum Ay'!M$244,IF(M29=2,M47*'CPP Detay (düşük)'!M$262+(1-'Measured TV opt-pt'!M47)*'CPP Detay (düşük)'!M$244,IF(M29=3,M47*'CPP Detay (yüksek)'!M$262+(1-'Measured TV opt-pt'!M47)*'CPP Detay (yüksek)'!M$244,"Girilen Rakamda Hata Var")))</f>
        <v>0</v>
      </c>
      <c r="N35" s="163">
        <f>+IF(N29=1,N47*'CPP Detay Tum Ay'!N$262+(1-'Measured TV opt-pt'!N47)*'CPP Detay Tum Ay'!N$244,IF(N29=2,N47*'CPP Detay (düşük)'!N$262+(1-'Measured TV opt-pt'!N47)*'CPP Detay (düşük)'!N$244,IF(N29=3,N47*'CPP Detay (yüksek)'!N$262+(1-'Measured TV opt-pt'!N47)*'CPP Detay (yüksek)'!N$244,"Girilen Rakamda Hata Var")))</f>
        <v>0</v>
      </c>
      <c r="O35" s="164">
        <f>+IF(O29=1,O47*'CPP Detay Tum Ay'!O$262+(1-'Measured TV opt-pt'!O47)*'CPP Detay Tum Ay'!O$244,IF(O29=2,O47*'CPP Detay (düşük)'!O$262+(1-'Measured TV opt-pt'!O47)*'CPP Detay (düşük)'!O$244,IF(O29=3,O47*'CPP Detay (yüksek)'!O$262+(1-'Measured TV opt-pt'!O47)*'CPP Detay (yüksek)'!O$244,"Girilen Rakamda Hata Var")))</f>
        <v>0</v>
      </c>
      <c r="P35" s="164"/>
    </row>
    <row r="36" spans="1:41" x14ac:dyDescent="0.25">
      <c r="A36" s="196" t="s">
        <v>115</v>
      </c>
      <c r="B36" s="379"/>
      <c r="C36" s="263" t="s">
        <v>16</v>
      </c>
      <c r="D36" s="264">
        <f>+SUMPRODUCT(D37:D41,D24:D28)</f>
        <v>22.212046559523497</v>
      </c>
      <c r="E36" s="264">
        <f t="shared" ref="E36:O36" si="18">+SUMPRODUCT(E37:E41,E24:E28)</f>
        <v>21.111451647763381</v>
      </c>
      <c r="F36" s="264">
        <f t="shared" si="18"/>
        <v>23.063097852710278</v>
      </c>
      <c r="G36" s="264">
        <f t="shared" si="18"/>
        <v>33.337121099030227</v>
      </c>
      <c r="H36" s="264">
        <f t="shared" si="18"/>
        <v>36.62478107247685</v>
      </c>
      <c r="I36" s="264">
        <f t="shared" si="18"/>
        <v>34.331444931022901</v>
      </c>
      <c r="J36" s="264">
        <f t="shared" si="18"/>
        <v>22.61137003571643</v>
      </c>
      <c r="K36" s="264">
        <f t="shared" si="18"/>
        <v>19.776129346767807</v>
      </c>
      <c r="L36" s="264">
        <f t="shared" si="18"/>
        <v>26.782943085663984</v>
      </c>
      <c r="M36" s="264">
        <f t="shared" si="18"/>
        <v>30.357749516156087</v>
      </c>
      <c r="N36" s="264">
        <f t="shared" si="18"/>
        <v>28.11647452880495</v>
      </c>
      <c r="O36" s="265">
        <f t="shared" si="18"/>
        <v>23.894507404668566</v>
      </c>
      <c r="P36" s="165"/>
    </row>
    <row r="37" spans="1:41" x14ac:dyDescent="0.25">
      <c r="A37" s="196" t="s">
        <v>115</v>
      </c>
      <c r="B37" s="379"/>
      <c r="C37" s="77" t="s">
        <v>212</v>
      </c>
      <c r="D37" s="261">
        <f>+D31*(D43*D69+(1-D43)*D68)</f>
        <v>20.825188638974424</v>
      </c>
      <c r="E37" s="261">
        <f t="shared" ref="E37:O37" si="19">+E31*(E43*E69+(1-E43)*E68)</f>
        <v>19.541567816571312</v>
      </c>
      <c r="F37" s="261">
        <f t="shared" si="19"/>
        <v>21.067295153571347</v>
      </c>
      <c r="G37" s="261">
        <f t="shared" si="19"/>
        <v>29.573123882863104</v>
      </c>
      <c r="H37" s="261">
        <f t="shared" si="19"/>
        <v>32.573141789760534</v>
      </c>
      <c r="I37" s="261">
        <f t="shared" si="19"/>
        <v>31.012295461014471</v>
      </c>
      <c r="J37" s="261">
        <f t="shared" si="19"/>
        <v>20.979153085817789</v>
      </c>
      <c r="K37" s="261">
        <f t="shared" si="19"/>
        <v>19.483797629009622</v>
      </c>
      <c r="L37" s="261">
        <f t="shared" si="19"/>
        <v>25.08137494419168</v>
      </c>
      <c r="M37" s="261">
        <f t="shared" si="19"/>
        <v>28.722335078336044</v>
      </c>
      <c r="N37" s="261">
        <f t="shared" si="19"/>
        <v>26.714220485156979</v>
      </c>
      <c r="O37" s="262">
        <f t="shared" si="19"/>
        <v>22.543752397637725</v>
      </c>
      <c r="P37" s="262"/>
    </row>
    <row r="38" spans="1:41" x14ac:dyDescent="0.25">
      <c r="A38" s="196" t="s">
        <v>115</v>
      </c>
      <c r="B38" s="379"/>
      <c r="C38" s="77" t="s">
        <v>213</v>
      </c>
      <c r="D38" s="261">
        <f>+D32*(D44*D69+(1-D44)*D68)</f>
        <v>0</v>
      </c>
      <c r="E38" s="261">
        <f t="shared" ref="E38:O38" si="20">+E32*(E44*E69+(1-E44)*E68)</f>
        <v>0</v>
      </c>
      <c r="F38" s="261">
        <f t="shared" si="20"/>
        <v>0</v>
      </c>
      <c r="G38" s="261">
        <f t="shared" si="20"/>
        <v>0</v>
      </c>
      <c r="H38" s="261">
        <f t="shared" si="20"/>
        <v>0</v>
      </c>
      <c r="I38" s="261">
        <f t="shared" si="20"/>
        <v>0</v>
      </c>
      <c r="J38" s="261">
        <f t="shared" si="20"/>
        <v>0</v>
      </c>
      <c r="K38" s="261">
        <f t="shared" si="20"/>
        <v>0</v>
      </c>
      <c r="L38" s="261">
        <f t="shared" si="20"/>
        <v>0</v>
      </c>
      <c r="M38" s="261">
        <f t="shared" si="20"/>
        <v>0</v>
      </c>
      <c r="N38" s="261">
        <f t="shared" si="20"/>
        <v>0</v>
      </c>
      <c r="O38" s="262">
        <f t="shared" si="20"/>
        <v>0</v>
      </c>
      <c r="P38" s="262"/>
    </row>
    <row r="39" spans="1:41" x14ac:dyDescent="0.25">
      <c r="A39" s="196" t="s">
        <v>115</v>
      </c>
      <c r="B39" s="379"/>
      <c r="C39" s="77" t="s">
        <v>214</v>
      </c>
      <c r="D39" s="261">
        <f>+D33*(D45*D69+(1-D45)*D68)</f>
        <v>26.328593085597728</v>
      </c>
      <c r="E39" s="261">
        <f t="shared" ref="E39:O39" si="21">+E33*(E45*E69+(1-E45)*E68)</f>
        <v>25.009641070462177</v>
      </c>
      <c r="F39" s="261">
        <f t="shared" si="21"/>
        <v>28.175055055416664</v>
      </c>
      <c r="G39" s="261">
        <f t="shared" si="21"/>
        <v>38.10254472830691</v>
      </c>
      <c r="H39" s="261">
        <f t="shared" si="21"/>
        <v>41.987907479717379</v>
      </c>
      <c r="I39" s="261">
        <f t="shared" si="21"/>
        <v>39.402649786396779</v>
      </c>
      <c r="J39" s="261">
        <f t="shared" si="21"/>
        <v>25.541303985767151</v>
      </c>
      <c r="K39" s="261">
        <f t="shared" si="21"/>
        <v>21.187694967178761</v>
      </c>
      <c r="L39" s="261">
        <f t="shared" si="21"/>
        <v>31.51921000092209</v>
      </c>
      <c r="M39" s="261">
        <f t="shared" si="21"/>
        <v>36.039993603015276</v>
      </c>
      <c r="N39" s="261">
        <f t="shared" si="21"/>
        <v>33.270800614384335</v>
      </c>
      <c r="O39" s="262">
        <f t="shared" si="21"/>
        <v>27.999364526685117</v>
      </c>
      <c r="P39" s="262"/>
    </row>
    <row r="40" spans="1:41" x14ac:dyDescent="0.25">
      <c r="A40" s="196" t="s">
        <v>115</v>
      </c>
      <c r="B40" s="379"/>
      <c r="C40" s="77" t="s">
        <v>215</v>
      </c>
      <c r="D40" s="161">
        <f>+D34*(D46*D69+(1-D46)*D68)</f>
        <v>14.90757448264924</v>
      </c>
      <c r="E40" s="161">
        <f t="shared" ref="E40:O40" si="22">+E34*(E46*E69+(1-E46)*E68)</f>
        <v>14.510189899201951</v>
      </c>
      <c r="F40" s="161">
        <f t="shared" si="22"/>
        <v>21.557125239268625</v>
      </c>
      <c r="G40" s="161">
        <f t="shared" si="22"/>
        <v>36.941652921091041</v>
      </c>
      <c r="H40" s="161">
        <f t="shared" si="22"/>
        <v>40.897819136565836</v>
      </c>
      <c r="I40" s="161">
        <f t="shared" si="22"/>
        <v>38.645020196829513</v>
      </c>
      <c r="J40" s="161">
        <f t="shared" si="22"/>
        <v>24.85647636941405</v>
      </c>
      <c r="K40" s="161">
        <f t="shared" si="22"/>
        <v>20.629022249160144</v>
      </c>
      <c r="L40" s="161">
        <f t="shared" si="22"/>
        <v>39.235090672828996</v>
      </c>
      <c r="M40" s="161">
        <f t="shared" si="22"/>
        <v>40.675256760202906</v>
      </c>
      <c r="N40" s="161">
        <f t="shared" si="22"/>
        <v>36.616448577636682</v>
      </c>
      <c r="O40" s="162">
        <f t="shared" si="22"/>
        <v>0</v>
      </c>
      <c r="P40" s="162"/>
    </row>
    <row r="41" spans="1:41" ht="15.75" thickBot="1" x14ac:dyDescent="0.3">
      <c r="A41" s="196" t="s">
        <v>115</v>
      </c>
      <c r="B41" s="379"/>
      <c r="C41" s="96" t="s">
        <v>230</v>
      </c>
      <c r="D41" s="163">
        <f>+D35*(D47*D69+(1-D47)*D68)</f>
        <v>0</v>
      </c>
      <c r="E41" s="163">
        <f t="shared" ref="E41:O41" si="23">+E35*(E47*E69+(1-E47)*E68)</f>
        <v>0</v>
      </c>
      <c r="F41" s="163">
        <f t="shared" si="23"/>
        <v>0</v>
      </c>
      <c r="G41" s="163">
        <f t="shared" si="23"/>
        <v>0</v>
      </c>
      <c r="H41" s="163">
        <f t="shared" si="23"/>
        <v>0</v>
      </c>
      <c r="I41" s="163">
        <f t="shared" si="23"/>
        <v>0</v>
      </c>
      <c r="J41" s="163">
        <f t="shared" si="23"/>
        <v>0</v>
      </c>
      <c r="K41" s="163">
        <f t="shared" si="23"/>
        <v>0</v>
      </c>
      <c r="L41" s="163">
        <f t="shared" si="23"/>
        <v>0</v>
      </c>
      <c r="M41" s="163">
        <f t="shared" si="23"/>
        <v>0</v>
      </c>
      <c r="N41" s="163">
        <f t="shared" si="23"/>
        <v>0</v>
      </c>
      <c r="O41" s="164">
        <f t="shared" si="23"/>
        <v>0</v>
      </c>
      <c r="P41" s="164"/>
    </row>
    <row r="42" spans="1:41" x14ac:dyDescent="0.25">
      <c r="A42" s="196" t="s">
        <v>115</v>
      </c>
      <c r="B42" s="379"/>
      <c r="C42" s="204" t="s">
        <v>2</v>
      </c>
      <c r="D42" s="205">
        <f>+IFERROR(SUMPRODUCT(D43:D47,D49:D53)/D48,0)</f>
        <v>0.45</v>
      </c>
      <c r="E42" s="205">
        <f t="shared" ref="E42:O42" si="24">+IFERROR(SUMPRODUCT(E43:E47,E49:E53)/E48,0)</f>
        <v>0.4515403213676038</v>
      </c>
      <c r="F42" s="205">
        <f t="shared" si="24"/>
        <v>0.44999999999999962</v>
      </c>
      <c r="G42" s="205">
        <f t="shared" si="24"/>
        <v>0.4499999999999999</v>
      </c>
      <c r="H42" s="205">
        <f t="shared" si="24"/>
        <v>0.5065635883024574</v>
      </c>
      <c r="I42" s="205">
        <f t="shared" si="24"/>
        <v>0.45</v>
      </c>
      <c r="J42" s="205">
        <f t="shared" si="24"/>
        <v>0</v>
      </c>
      <c r="K42" s="205">
        <f t="shared" si="24"/>
        <v>0.48915873014712263</v>
      </c>
      <c r="L42" s="205">
        <f t="shared" si="24"/>
        <v>0.48349741695372356</v>
      </c>
      <c r="M42" s="205">
        <f t="shared" si="24"/>
        <v>0.4541456952468732</v>
      </c>
      <c r="N42" s="205">
        <f t="shared" si="24"/>
        <v>0.38276016431267579</v>
      </c>
      <c r="O42" s="205">
        <f t="shared" si="24"/>
        <v>0.34111134082271422</v>
      </c>
      <c r="P42" s="166">
        <f>+SUMPRODUCT(D42:O42,D48:O48)/P48</f>
        <v>0.44313272594442443</v>
      </c>
      <c r="R42" s="192">
        <f>+D42</f>
        <v>0.45</v>
      </c>
      <c r="S42" s="192">
        <f t="shared" ref="S42:AC42" si="25">+E42</f>
        <v>0.4515403213676038</v>
      </c>
      <c r="T42" s="192">
        <f t="shared" si="25"/>
        <v>0.44999999999999962</v>
      </c>
      <c r="U42" s="192">
        <f t="shared" si="25"/>
        <v>0.4499999999999999</v>
      </c>
      <c r="V42" s="192">
        <f t="shared" si="25"/>
        <v>0.5065635883024574</v>
      </c>
      <c r="W42" s="192">
        <f t="shared" si="25"/>
        <v>0.45</v>
      </c>
      <c r="X42" s="192">
        <f t="shared" si="25"/>
        <v>0</v>
      </c>
      <c r="Y42" s="192">
        <f t="shared" si="25"/>
        <v>0.48915873014712263</v>
      </c>
      <c r="Z42" s="192">
        <f t="shared" si="25"/>
        <v>0.48349741695372356</v>
      </c>
      <c r="AA42" s="192">
        <f t="shared" si="25"/>
        <v>0.4541456952468732</v>
      </c>
      <c r="AB42" s="192">
        <f t="shared" si="25"/>
        <v>0.38276016431267579</v>
      </c>
      <c r="AC42" s="192">
        <f t="shared" si="25"/>
        <v>0.34111134082271422</v>
      </c>
      <c r="AD42" s="190">
        <f>+D48</f>
        <v>1011.6842672942995</v>
      </c>
      <c r="AE42" s="190">
        <f t="shared" ref="AE42:AO42" si="26">+E48</f>
        <v>1082.6095110308527</v>
      </c>
      <c r="AF42" s="190">
        <f t="shared" si="26"/>
        <v>892.17949760099066</v>
      </c>
      <c r="AG42" s="190">
        <f t="shared" si="26"/>
        <v>1156.9020883197074</v>
      </c>
      <c r="AH42" s="190">
        <f t="shared" si="26"/>
        <v>397.78240163420622</v>
      </c>
      <c r="AI42" s="190">
        <f t="shared" si="26"/>
        <v>259.63530671084192</v>
      </c>
      <c r="AJ42" s="190">
        <f t="shared" si="26"/>
        <v>0</v>
      </c>
      <c r="AK42" s="190">
        <f t="shared" si="26"/>
        <v>674.3830000166414</v>
      </c>
      <c r="AL42" s="190">
        <f t="shared" si="26"/>
        <v>773.47040157185563</v>
      </c>
      <c r="AM42" s="190">
        <f t="shared" si="26"/>
        <v>920.50453963227892</v>
      </c>
      <c r="AN42" s="190">
        <f t="shared" si="26"/>
        <v>843.98656964072813</v>
      </c>
      <c r="AO42" s="190">
        <f t="shared" si="26"/>
        <v>770.22904350367196</v>
      </c>
    </row>
    <row r="43" spans="1:41" x14ac:dyDescent="0.25">
      <c r="A43" s="196" t="s">
        <v>115</v>
      </c>
      <c r="B43" s="379"/>
      <c r="C43" s="178" t="s">
        <v>3</v>
      </c>
      <c r="D43" s="179">
        <v>0.45</v>
      </c>
      <c r="E43" s="179">
        <v>0.45</v>
      </c>
      <c r="F43" s="179">
        <v>0.45</v>
      </c>
      <c r="G43" s="179">
        <v>0.45</v>
      </c>
      <c r="H43" s="179">
        <v>0.45</v>
      </c>
      <c r="I43" s="179">
        <v>0.45</v>
      </c>
      <c r="J43" s="179">
        <v>0.45</v>
      </c>
      <c r="K43" s="179">
        <v>0.48915873014712274</v>
      </c>
      <c r="L43" s="179">
        <v>0.4834974169537235</v>
      </c>
      <c r="M43" s="179">
        <v>0.45414569524687309</v>
      </c>
      <c r="N43" s="179">
        <v>0.38276016431267579</v>
      </c>
      <c r="O43" s="179">
        <v>0.34111134082271427</v>
      </c>
      <c r="P43" s="180">
        <f>+SUMPRODUCT(D43:O43,D49:O49)/P49</f>
        <v>0.43963216525639653</v>
      </c>
    </row>
    <row r="44" spans="1:41" x14ac:dyDescent="0.25">
      <c r="A44" s="196" t="s">
        <v>115</v>
      </c>
      <c r="B44" s="379"/>
      <c r="C44" s="178" t="s">
        <v>200</v>
      </c>
      <c r="D44" s="179">
        <v>0.45</v>
      </c>
      <c r="E44" s="179">
        <v>0.45</v>
      </c>
      <c r="F44" s="179">
        <v>0.45</v>
      </c>
      <c r="G44" s="179">
        <v>0.45</v>
      </c>
      <c r="H44" s="179">
        <v>0.45</v>
      </c>
      <c r="I44" s="179">
        <v>0.45</v>
      </c>
      <c r="J44" s="179">
        <v>0.45</v>
      </c>
      <c r="K44" s="179">
        <v>0.48915873014712274</v>
      </c>
      <c r="L44" s="179">
        <v>0.4834974169537235</v>
      </c>
      <c r="M44" s="179">
        <v>0.45414569524687309</v>
      </c>
      <c r="N44" s="179">
        <v>0.38276016431267579</v>
      </c>
      <c r="O44" s="179">
        <v>0.34111134082271427</v>
      </c>
      <c r="P44" s="242"/>
    </row>
    <row r="45" spans="1:41" x14ac:dyDescent="0.25">
      <c r="A45" s="196" t="s">
        <v>115</v>
      </c>
      <c r="B45" s="379"/>
      <c r="C45" s="178" t="s">
        <v>201</v>
      </c>
      <c r="D45" s="179">
        <v>0.45</v>
      </c>
      <c r="E45" s="179">
        <v>0.45</v>
      </c>
      <c r="F45" s="179">
        <v>0.45</v>
      </c>
      <c r="G45" s="179">
        <v>0.45</v>
      </c>
      <c r="H45" s="179">
        <v>0.45</v>
      </c>
      <c r="I45" s="179">
        <v>0.45</v>
      </c>
      <c r="J45" s="179">
        <v>0.45</v>
      </c>
      <c r="K45" s="179">
        <v>0.48915873014712274</v>
      </c>
      <c r="L45" s="179">
        <v>0.4834974169537235</v>
      </c>
      <c r="M45" s="179">
        <v>0.45414569524687309</v>
      </c>
      <c r="N45" s="179">
        <v>0.38276016431267579</v>
      </c>
      <c r="O45" s="179">
        <v>0.34111134082271427</v>
      </c>
      <c r="P45" s="242"/>
    </row>
    <row r="46" spans="1:41" x14ac:dyDescent="0.25">
      <c r="A46" s="196" t="s">
        <v>115</v>
      </c>
      <c r="B46" s="379"/>
      <c r="C46" s="178" t="s">
        <v>202</v>
      </c>
      <c r="D46" s="179">
        <v>0.45</v>
      </c>
      <c r="E46" s="179">
        <v>0.45</v>
      </c>
      <c r="F46" s="179">
        <v>0.45</v>
      </c>
      <c r="G46" s="179">
        <v>0.45</v>
      </c>
      <c r="H46" s="179">
        <v>0.45</v>
      </c>
      <c r="I46" s="179">
        <v>0.45</v>
      </c>
      <c r="J46" s="179">
        <v>0.45</v>
      </c>
      <c r="K46" s="179">
        <v>0.48915873014712274</v>
      </c>
      <c r="L46" s="179">
        <v>0.4834974169537235</v>
      </c>
      <c r="M46" s="179">
        <v>0.45414569524687309</v>
      </c>
      <c r="N46" s="179">
        <v>0.38276016431267579</v>
      </c>
      <c r="O46" s="179">
        <v>0.34111134082271427</v>
      </c>
      <c r="P46" s="242"/>
    </row>
    <row r="47" spans="1:41" ht="15.75" thickBot="1" x14ac:dyDescent="0.3">
      <c r="A47" s="196" t="s">
        <v>115</v>
      </c>
      <c r="B47" s="379"/>
      <c r="C47" s="280" t="s">
        <v>231</v>
      </c>
      <c r="D47" s="179">
        <v>0.45</v>
      </c>
      <c r="E47" s="179">
        <v>0.45</v>
      </c>
      <c r="F47" s="179">
        <v>0.45</v>
      </c>
      <c r="G47" s="179">
        <v>0.45</v>
      </c>
      <c r="H47" s="179">
        <v>0.45</v>
      </c>
      <c r="I47" s="179">
        <v>0.45</v>
      </c>
      <c r="J47" s="179">
        <v>0.45</v>
      </c>
      <c r="K47" s="179">
        <v>0.48915873014712274</v>
      </c>
      <c r="L47" s="179">
        <v>0.4834974169537235</v>
      </c>
      <c r="M47" s="179">
        <v>0.45414569524687309</v>
      </c>
      <c r="N47" s="179">
        <v>0.38276016431267579</v>
      </c>
      <c r="O47" s="179">
        <v>0.34111134082271427</v>
      </c>
      <c r="P47" s="182" t="e">
        <f>+SUMPRODUCT(D47:O47,#REF!)/#REF!</f>
        <v>#REF!</v>
      </c>
    </row>
    <row r="48" spans="1:41" x14ac:dyDescent="0.25">
      <c r="A48" s="196" t="s">
        <v>115</v>
      </c>
      <c r="B48" s="379"/>
      <c r="C48" s="99" t="s">
        <v>239</v>
      </c>
      <c r="D48" s="100">
        <f>+D17/D30/30</f>
        <v>1011.6842672942995</v>
      </c>
      <c r="E48" s="100">
        <f t="shared" ref="E48:O48" si="27">+E17/E30/30</f>
        <v>1082.6095110308527</v>
      </c>
      <c r="F48" s="100">
        <f t="shared" si="27"/>
        <v>892.17949760099066</v>
      </c>
      <c r="G48" s="100">
        <f t="shared" si="27"/>
        <v>1156.9020883197074</v>
      </c>
      <c r="H48" s="100">
        <f t="shared" si="27"/>
        <v>397.78240163420622</v>
      </c>
      <c r="I48" s="100">
        <f t="shared" si="27"/>
        <v>259.63530671084192</v>
      </c>
      <c r="J48" s="100">
        <f t="shared" si="27"/>
        <v>0</v>
      </c>
      <c r="K48" s="100">
        <f t="shared" si="27"/>
        <v>674.3830000166414</v>
      </c>
      <c r="L48" s="100">
        <f t="shared" si="27"/>
        <v>773.47040157185563</v>
      </c>
      <c r="M48" s="100">
        <f t="shared" si="27"/>
        <v>920.50453963227892</v>
      </c>
      <c r="N48" s="100">
        <f t="shared" si="27"/>
        <v>843.98656964072813</v>
      </c>
      <c r="O48" s="167">
        <f t="shared" si="27"/>
        <v>770.22904350367196</v>
      </c>
      <c r="P48" s="167">
        <f>SUM(D48:O48)</f>
        <v>8783.3666269560745</v>
      </c>
    </row>
    <row r="49" spans="1:58" x14ac:dyDescent="0.25">
      <c r="A49" s="196" t="s">
        <v>115</v>
      </c>
      <c r="B49" s="379"/>
      <c r="C49" s="86" t="s">
        <v>240</v>
      </c>
      <c r="D49" s="87">
        <f>+D48*D24</f>
        <v>756.73983193613606</v>
      </c>
      <c r="E49" s="87">
        <f t="shared" ref="E49:O49" si="28">+E48*E24</f>
        <v>771.7923204138948</v>
      </c>
      <c r="F49" s="87">
        <f t="shared" si="28"/>
        <v>625.66896748520526</v>
      </c>
      <c r="G49" s="87">
        <f t="shared" si="28"/>
        <v>613.37139986622435</v>
      </c>
      <c r="H49" s="87">
        <f t="shared" si="28"/>
        <v>215.74784524692944</v>
      </c>
      <c r="I49" s="87">
        <f t="shared" si="28"/>
        <v>152.77958322581415</v>
      </c>
      <c r="J49" s="87">
        <f t="shared" si="28"/>
        <v>0</v>
      </c>
      <c r="K49" s="87">
        <f t="shared" si="28"/>
        <v>540.18229800919312</v>
      </c>
      <c r="L49" s="87">
        <f t="shared" si="28"/>
        <v>576.07756797404193</v>
      </c>
      <c r="M49" s="87">
        <f t="shared" si="28"/>
        <v>730.21937888321725</v>
      </c>
      <c r="N49" s="87">
        <f t="shared" si="28"/>
        <v>668.87409663809035</v>
      </c>
      <c r="O49" s="159">
        <f t="shared" si="28"/>
        <v>579.52803462259772</v>
      </c>
      <c r="P49" s="159">
        <f t="shared" ref="P49:P53" si="29">SUM(D49:O49)</f>
        <v>6230.981324301345</v>
      </c>
      <c r="AP49" s="190">
        <f>+D49</f>
        <v>756.73983193613606</v>
      </c>
      <c r="AQ49" s="190">
        <f t="shared" ref="AQ49:BA49" si="30">+E49</f>
        <v>771.7923204138948</v>
      </c>
      <c r="AR49" s="190">
        <f t="shared" si="30"/>
        <v>625.66896748520526</v>
      </c>
      <c r="AS49" s="190">
        <f t="shared" si="30"/>
        <v>613.37139986622435</v>
      </c>
      <c r="AT49" s="190">
        <f t="shared" si="30"/>
        <v>215.74784524692944</v>
      </c>
      <c r="AU49" s="190">
        <f t="shared" si="30"/>
        <v>152.77958322581415</v>
      </c>
      <c r="AV49" s="190">
        <f t="shared" si="30"/>
        <v>0</v>
      </c>
      <c r="AW49" s="190">
        <f t="shared" si="30"/>
        <v>540.18229800919312</v>
      </c>
      <c r="AX49" s="190">
        <f t="shared" si="30"/>
        <v>576.07756797404193</v>
      </c>
      <c r="AY49" s="190">
        <f t="shared" si="30"/>
        <v>730.21937888321725</v>
      </c>
      <c r="AZ49" s="190">
        <f t="shared" si="30"/>
        <v>668.87409663809035</v>
      </c>
      <c r="BA49" s="190">
        <f t="shared" si="30"/>
        <v>579.52803462259772</v>
      </c>
      <c r="BB49" s="190"/>
      <c r="BC49" s="190"/>
      <c r="BD49" s="190"/>
      <c r="BE49" s="190"/>
      <c r="BF49" s="190"/>
    </row>
    <row r="50" spans="1:58" x14ac:dyDescent="0.25">
      <c r="A50" s="196" t="s">
        <v>115</v>
      </c>
      <c r="B50" s="379"/>
      <c r="C50" s="86" t="s">
        <v>241</v>
      </c>
      <c r="D50" s="87">
        <f>+D48*D25</f>
        <v>0</v>
      </c>
      <c r="E50" s="87">
        <f t="shared" ref="E50:O50" si="31">+E48*E25</f>
        <v>3.7057034724710078</v>
      </c>
      <c r="F50" s="87">
        <f t="shared" si="31"/>
        <v>0</v>
      </c>
      <c r="G50" s="87">
        <f t="shared" si="31"/>
        <v>0</v>
      </c>
      <c r="H50" s="87">
        <f t="shared" si="31"/>
        <v>0</v>
      </c>
      <c r="I50" s="87">
        <f t="shared" si="31"/>
        <v>0</v>
      </c>
      <c r="J50" s="87">
        <f t="shared" si="31"/>
        <v>0</v>
      </c>
      <c r="K50" s="87">
        <f t="shared" si="31"/>
        <v>0</v>
      </c>
      <c r="L50" s="87">
        <f t="shared" si="31"/>
        <v>0</v>
      </c>
      <c r="M50" s="87">
        <f t="shared" si="31"/>
        <v>0</v>
      </c>
      <c r="N50" s="87">
        <f t="shared" si="31"/>
        <v>0</v>
      </c>
      <c r="O50" s="159">
        <f t="shared" si="31"/>
        <v>0</v>
      </c>
      <c r="P50" s="159"/>
      <c r="AP50" s="190">
        <f t="shared" ref="AP50:AP53" si="32">+D50</f>
        <v>0</v>
      </c>
      <c r="AQ50" s="190">
        <f t="shared" ref="AQ50:AQ53" si="33">+E50</f>
        <v>3.7057034724710078</v>
      </c>
      <c r="AR50" s="190">
        <f t="shared" ref="AR50:AR53" si="34">+F50</f>
        <v>0</v>
      </c>
      <c r="AS50" s="190">
        <f t="shared" ref="AS50:AS53" si="35">+G50</f>
        <v>0</v>
      </c>
      <c r="AT50" s="190">
        <f t="shared" ref="AT50:AT53" si="36">+H50</f>
        <v>0</v>
      </c>
      <c r="AU50" s="190">
        <f t="shared" ref="AU50:AU53" si="37">+I50</f>
        <v>0</v>
      </c>
      <c r="AV50" s="190">
        <f t="shared" ref="AV50:AV53" si="38">+J50</f>
        <v>0</v>
      </c>
      <c r="AW50" s="190">
        <f t="shared" ref="AW50:AW53" si="39">+K50</f>
        <v>0</v>
      </c>
      <c r="AX50" s="190">
        <f t="shared" ref="AX50:AX53" si="40">+L50</f>
        <v>0</v>
      </c>
      <c r="AY50" s="190">
        <f t="shared" ref="AY50:AY53" si="41">+M50</f>
        <v>0</v>
      </c>
      <c r="AZ50" s="190">
        <f t="shared" ref="AZ50:AZ53" si="42">+N50</f>
        <v>0</v>
      </c>
      <c r="BA50" s="190">
        <f t="shared" ref="BA50:BA53" si="43">+O50</f>
        <v>0</v>
      </c>
    </row>
    <row r="51" spans="1:58" x14ac:dyDescent="0.25">
      <c r="A51" s="196" t="s">
        <v>115</v>
      </c>
      <c r="B51" s="379"/>
      <c r="C51" s="86" t="s">
        <v>242</v>
      </c>
      <c r="D51" s="87">
        <f>+D48*D26</f>
        <v>254.94443535816347</v>
      </c>
      <c r="E51" s="87">
        <f t="shared" ref="E51:O51" si="44">+E48*E26</f>
        <v>310.81719061695782</v>
      </c>
      <c r="F51" s="87">
        <f t="shared" si="44"/>
        <v>249.33316300762226</v>
      </c>
      <c r="G51" s="87">
        <f t="shared" si="44"/>
        <v>301.10866198128133</v>
      </c>
      <c r="H51" s="87">
        <f t="shared" si="44"/>
        <v>88.333993429455134</v>
      </c>
      <c r="I51" s="87">
        <f t="shared" si="44"/>
        <v>60.937518139376209</v>
      </c>
      <c r="J51" s="87">
        <f t="shared" si="44"/>
        <v>0</v>
      </c>
      <c r="K51" s="87">
        <f t="shared" si="44"/>
        <v>77.780051611402357</v>
      </c>
      <c r="L51" s="87">
        <f t="shared" si="44"/>
        <v>191.51792553085178</v>
      </c>
      <c r="M51" s="87">
        <f t="shared" si="44"/>
        <v>165.91446556145081</v>
      </c>
      <c r="N51" s="87">
        <f t="shared" si="44"/>
        <v>164.54811608805863</v>
      </c>
      <c r="O51" s="159">
        <f t="shared" si="44"/>
        <v>190.70100888107413</v>
      </c>
      <c r="P51" s="159"/>
      <c r="AP51" s="190">
        <f t="shared" si="32"/>
        <v>254.94443535816347</v>
      </c>
      <c r="AQ51" s="190">
        <f t="shared" si="33"/>
        <v>310.81719061695782</v>
      </c>
      <c r="AR51" s="190">
        <f t="shared" si="34"/>
        <v>249.33316300762226</v>
      </c>
      <c r="AS51" s="190">
        <f t="shared" si="35"/>
        <v>301.10866198128133</v>
      </c>
      <c r="AT51" s="190">
        <f t="shared" si="36"/>
        <v>88.333993429455134</v>
      </c>
      <c r="AU51" s="190">
        <f t="shared" si="37"/>
        <v>60.937518139376209</v>
      </c>
      <c r="AV51" s="190">
        <f t="shared" si="38"/>
        <v>0</v>
      </c>
      <c r="AW51" s="190">
        <f t="shared" si="39"/>
        <v>77.780051611402357</v>
      </c>
      <c r="AX51" s="190">
        <f t="shared" si="40"/>
        <v>191.51792553085178</v>
      </c>
      <c r="AY51" s="190">
        <f t="shared" si="41"/>
        <v>165.91446556145081</v>
      </c>
      <c r="AZ51" s="190">
        <f t="shared" si="42"/>
        <v>164.54811608805863</v>
      </c>
      <c r="BA51" s="190">
        <f t="shared" si="43"/>
        <v>190.70100888107413</v>
      </c>
    </row>
    <row r="52" spans="1:58" x14ac:dyDescent="0.25">
      <c r="A52" s="196" t="s">
        <v>115</v>
      </c>
      <c r="B52" s="379"/>
      <c r="C52" s="86" t="s">
        <v>243</v>
      </c>
      <c r="D52" s="87">
        <f>+D48*D27</f>
        <v>0</v>
      </c>
      <c r="E52" s="87">
        <f t="shared" ref="E52:O52" si="45">+E48*E27</f>
        <v>0</v>
      </c>
      <c r="F52" s="87">
        <f t="shared" si="45"/>
        <v>17.177367108162471</v>
      </c>
      <c r="G52" s="87">
        <f t="shared" si="45"/>
        <v>242.42202647220168</v>
      </c>
      <c r="H52" s="87">
        <f t="shared" si="45"/>
        <v>93.700562957821603</v>
      </c>
      <c r="I52" s="87">
        <f t="shared" si="45"/>
        <v>45.918205345651572</v>
      </c>
      <c r="J52" s="87">
        <f t="shared" si="45"/>
        <v>0</v>
      </c>
      <c r="K52" s="87">
        <f t="shared" si="45"/>
        <v>56.420650396045737</v>
      </c>
      <c r="L52" s="87">
        <f t="shared" si="45"/>
        <v>5.8749080669619733</v>
      </c>
      <c r="M52" s="87">
        <f t="shared" si="45"/>
        <v>24.370695187611084</v>
      </c>
      <c r="N52" s="87">
        <f t="shared" si="45"/>
        <v>10.564356914579186</v>
      </c>
      <c r="O52" s="159">
        <f t="shared" si="45"/>
        <v>0</v>
      </c>
      <c r="P52" s="159"/>
      <c r="AP52" s="190">
        <f t="shared" si="32"/>
        <v>0</v>
      </c>
      <c r="AQ52" s="190">
        <f t="shared" si="33"/>
        <v>0</v>
      </c>
      <c r="AR52" s="190">
        <f t="shared" si="34"/>
        <v>17.177367108162471</v>
      </c>
      <c r="AS52" s="190">
        <f t="shared" si="35"/>
        <v>242.42202647220168</v>
      </c>
      <c r="AT52" s="190">
        <f t="shared" si="36"/>
        <v>93.700562957821603</v>
      </c>
      <c r="AU52" s="190">
        <f t="shared" si="37"/>
        <v>45.918205345651572</v>
      </c>
      <c r="AV52" s="190">
        <f t="shared" si="38"/>
        <v>0</v>
      </c>
      <c r="AW52" s="190">
        <f t="shared" si="39"/>
        <v>56.420650396045737</v>
      </c>
      <c r="AX52" s="190">
        <f t="shared" si="40"/>
        <v>5.8749080669619733</v>
      </c>
      <c r="AY52" s="190">
        <f t="shared" si="41"/>
        <v>24.370695187611084</v>
      </c>
      <c r="AZ52" s="190">
        <f t="shared" si="42"/>
        <v>10.564356914579186</v>
      </c>
      <c r="BA52" s="190">
        <f t="shared" si="43"/>
        <v>0</v>
      </c>
    </row>
    <row r="53" spans="1:58" ht="15.75" thickBot="1" x14ac:dyDescent="0.3">
      <c r="A53" s="196" t="s">
        <v>115</v>
      </c>
      <c r="B53" s="379"/>
      <c r="C53" s="96" t="s">
        <v>244</v>
      </c>
      <c r="D53" s="251">
        <f>+D48*D28</f>
        <v>0</v>
      </c>
      <c r="E53" s="251">
        <f t="shared" ref="E53:O53" si="46">+E48*E28</f>
        <v>0</v>
      </c>
      <c r="F53" s="251">
        <f t="shared" si="46"/>
        <v>0</v>
      </c>
      <c r="G53" s="251">
        <f t="shared" si="46"/>
        <v>0</v>
      </c>
      <c r="H53" s="251">
        <v>50</v>
      </c>
      <c r="I53" s="251">
        <f t="shared" si="46"/>
        <v>0</v>
      </c>
      <c r="J53" s="251">
        <f t="shared" si="46"/>
        <v>0</v>
      </c>
      <c r="K53" s="251">
        <f t="shared" si="46"/>
        <v>0</v>
      </c>
      <c r="L53" s="251">
        <f t="shared" si="46"/>
        <v>0</v>
      </c>
      <c r="M53" s="251">
        <f t="shared" si="46"/>
        <v>0</v>
      </c>
      <c r="N53" s="251">
        <f t="shared" si="46"/>
        <v>0</v>
      </c>
      <c r="O53" s="251">
        <f t="shared" si="46"/>
        <v>0</v>
      </c>
      <c r="P53" s="252">
        <f t="shared" si="29"/>
        <v>50</v>
      </c>
      <c r="AP53" s="190">
        <f t="shared" si="32"/>
        <v>0</v>
      </c>
      <c r="AQ53" s="190">
        <f t="shared" si="33"/>
        <v>0</v>
      </c>
      <c r="AR53" s="190">
        <f t="shared" si="34"/>
        <v>0</v>
      </c>
      <c r="AS53" s="190">
        <f t="shared" si="35"/>
        <v>0</v>
      </c>
      <c r="AT53" s="190">
        <f t="shared" si="36"/>
        <v>50</v>
      </c>
      <c r="AU53" s="190">
        <f t="shared" si="37"/>
        <v>0</v>
      </c>
      <c r="AV53" s="190">
        <f t="shared" si="38"/>
        <v>0</v>
      </c>
      <c r="AW53" s="190">
        <f t="shared" si="39"/>
        <v>0</v>
      </c>
      <c r="AX53" s="190">
        <f t="shared" si="40"/>
        <v>0</v>
      </c>
      <c r="AY53" s="190">
        <f t="shared" si="41"/>
        <v>0</v>
      </c>
      <c r="AZ53" s="190">
        <f t="shared" si="42"/>
        <v>0</v>
      </c>
      <c r="BA53" s="190">
        <f t="shared" si="43"/>
        <v>0</v>
      </c>
    </row>
    <row r="54" spans="1:58" ht="15.75" thickBot="1" x14ac:dyDescent="0.3">
      <c r="A54" s="196" t="s">
        <v>115</v>
      </c>
      <c r="B54" s="379"/>
      <c r="C54" s="99" t="s">
        <v>245</v>
      </c>
      <c r="D54" s="100">
        <f>+IFERROR(D17/D36/30,0)</f>
        <v>907.96735152797771</v>
      </c>
      <c r="E54" s="100">
        <f t="shared" ref="E54:O54" si="47">+IFERROR(E17/E36/30,0)</f>
        <v>976.51183524925523</v>
      </c>
      <c r="F54" s="100">
        <f t="shared" si="47"/>
        <v>804.74430503065605</v>
      </c>
      <c r="G54" s="100">
        <f t="shared" si="47"/>
        <v>1027.4780186202029</v>
      </c>
      <c r="H54" s="100">
        <f t="shared" si="47"/>
        <v>353.28199162188133</v>
      </c>
      <c r="I54" s="100">
        <f t="shared" si="47"/>
        <v>230.58958333333334</v>
      </c>
      <c r="J54" s="100">
        <f t="shared" si="47"/>
        <v>0</v>
      </c>
      <c r="K54" s="100">
        <f t="shared" si="47"/>
        <v>589.60559507978348</v>
      </c>
      <c r="L54" s="100">
        <f t="shared" si="47"/>
        <v>692.85176836788298</v>
      </c>
      <c r="M54" s="100">
        <f t="shared" si="47"/>
        <v>826.50385097104652</v>
      </c>
      <c r="N54" s="100">
        <f t="shared" si="47"/>
        <v>752.02269637032566</v>
      </c>
      <c r="O54" s="167">
        <f t="shared" si="47"/>
        <v>683.26302630070597</v>
      </c>
      <c r="P54" s="167">
        <f>SUM(D54:O54)</f>
        <v>7844.8200224730508</v>
      </c>
    </row>
    <row r="55" spans="1:58" x14ac:dyDescent="0.25">
      <c r="A55" s="196" t="s">
        <v>115</v>
      </c>
      <c r="B55" s="379"/>
      <c r="C55" s="86" t="s">
        <v>246</v>
      </c>
      <c r="D55" s="266">
        <f t="shared" ref="D55:O55" si="48">+IFERROR(D18/D37/30,0)</f>
        <v>679.15957894292728</v>
      </c>
      <c r="E55" s="266">
        <f t="shared" si="48"/>
        <v>696.15528734919405</v>
      </c>
      <c r="F55" s="266">
        <f t="shared" si="48"/>
        <v>564.35228535515114</v>
      </c>
      <c r="G55" s="266">
        <f t="shared" si="48"/>
        <v>544.75278156701438</v>
      </c>
      <c r="H55" s="266">
        <f t="shared" si="48"/>
        <v>191.61186654771899</v>
      </c>
      <c r="I55" s="266">
        <f t="shared" si="48"/>
        <v>135.68794199902894</v>
      </c>
      <c r="J55" s="266">
        <f t="shared" si="48"/>
        <v>0</v>
      </c>
      <c r="K55" s="266">
        <f t="shared" si="48"/>
        <v>472.27540620302705</v>
      </c>
      <c r="L55" s="266">
        <f t="shared" si="48"/>
        <v>516.03314215612465</v>
      </c>
      <c r="M55" s="266">
        <f t="shared" si="48"/>
        <v>655.65035555583597</v>
      </c>
      <c r="N55" s="266">
        <f t="shared" si="48"/>
        <v>595.99112092526002</v>
      </c>
      <c r="O55" s="267">
        <f t="shared" si="48"/>
        <v>514.09393361891421</v>
      </c>
      <c r="P55" s="167">
        <f t="shared" ref="P55:P59" si="49">SUM(D55:O55)</f>
        <v>5565.7637002201964</v>
      </c>
    </row>
    <row r="56" spans="1:58" x14ac:dyDescent="0.25">
      <c r="A56" s="196" t="s">
        <v>115</v>
      </c>
      <c r="B56" s="379"/>
      <c r="C56" s="86" t="s">
        <v>247</v>
      </c>
      <c r="D56" s="266">
        <f t="shared" ref="D56:O56" si="50">+IFERROR(D19/D38/30,0)</f>
        <v>0</v>
      </c>
      <c r="E56" s="266">
        <f t="shared" si="50"/>
        <v>0</v>
      </c>
      <c r="F56" s="266">
        <f t="shared" si="50"/>
        <v>0</v>
      </c>
      <c r="G56" s="266">
        <f t="shared" si="50"/>
        <v>0</v>
      </c>
      <c r="H56" s="266">
        <f t="shared" si="50"/>
        <v>0</v>
      </c>
      <c r="I56" s="266">
        <f t="shared" si="50"/>
        <v>0</v>
      </c>
      <c r="J56" s="266">
        <f t="shared" si="50"/>
        <v>0</v>
      </c>
      <c r="K56" s="266">
        <f t="shared" si="50"/>
        <v>0</v>
      </c>
      <c r="L56" s="266">
        <f t="shared" si="50"/>
        <v>0</v>
      </c>
      <c r="M56" s="266">
        <f t="shared" si="50"/>
        <v>0</v>
      </c>
      <c r="N56" s="266">
        <f t="shared" si="50"/>
        <v>0</v>
      </c>
      <c r="O56" s="267">
        <f t="shared" si="50"/>
        <v>0</v>
      </c>
      <c r="P56" s="267">
        <f t="shared" si="49"/>
        <v>0</v>
      </c>
    </row>
    <row r="57" spans="1:58" x14ac:dyDescent="0.25">
      <c r="A57" s="196" t="s">
        <v>115</v>
      </c>
      <c r="B57" s="379"/>
      <c r="C57" s="86" t="s">
        <v>248</v>
      </c>
      <c r="D57" s="266">
        <f t="shared" ref="D57:O57" si="51">+IFERROR(D20/D39/30,0)</f>
        <v>228.80777258505037</v>
      </c>
      <c r="E57" s="266">
        <f t="shared" si="51"/>
        <v>280.35654790006123</v>
      </c>
      <c r="F57" s="266">
        <f t="shared" si="51"/>
        <v>224.89806538392426</v>
      </c>
      <c r="G57" s="266">
        <f t="shared" si="51"/>
        <v>267.42326297574294</v>
      </c>
      <c r="H57" s="266">
        <f t="shared" si="51"/>
        <v>78.451960163308911</v>
      </c>
      <c r="I57" s="266">
        <f t="shared" si="51"/>
        <v>54.120362500526717</v>
      </c>
      <c r="J57" s="266">
        <f t="shared" si="51"/>
        <v>0</v>
      </c>
      <c r="K57" s="266">
        <f t="shared" si="51"/>
        <v>68.002238512159281</v>
      </c>
      <c r="L57" s="266">
        <f t="shared" si="51"/>
        <v>171.55605839413866</v>
      </c>
      <c r="M57" s="266">
        <f t="shared" si="51"/>
        <v>148.97150292503952</v>
      </c>
      <c r="N57" s="266">
        <f t="shared" si="51"/>
        <v>146.61834962122097</v>
      </c>
      <c r="O57" s="267">
        <f t="shared" si="51"/>
        <v>169.1690926817918</v>
      </c>
      <c r="P57" s="267">
        <f t="shared" si="49"/>
        <v>1838.3752136429646</v>
      </c>
    </row>
    <row r="58" spans="1:58" x14ac:dyDescent="0.25">
      <c r="A58" s="196" t="s">
        <v>115</v>
      </c>
      <c r="B58" s="379"/>
      <c r="C58" s="86" t="s">
        <v>249</v>
      </c>
      <c r="D58" s="87">
        <f t="shared" ref="D58:O58" si="52">+IFERROR(D21/D40/30,0)</f>
        <v>0</v>
      </c>
      <c r="E58" s="87">
        <f t="shared" si="52"/>
        <v>0</v>
      </c>
      <c r="F58" s="87">
        <f t="shared" si="52"/>
        <v>15.493954291580117</v>
      </c>
      <c r="G58" s="87">
        <f t="shared" si="52"/>
        <v>215.30197407744544</v>
      </c>
      <c r="H58" s="87">
        <f t="shared" si="52"/>
        <v>83.218164910853403</v>
      </c>
      <c r="I58" s="87">
        <f t="shared" si="52"/>
        <v>40.781278833777684</v>
      </c>
      <c r="J58" s="87">
        <f t="shared" si="52"/>
        <v>0</v>
      </c>
      <c r="K58" s="87">
        <f t="shared" si="52"/>
        <v>49.327950364597108</v>
      </c>
      <c r="L58" s="87">
        <f t="shared" si="52"/>
        <v>5.2625678176195834</v>
      </c>
      <c r="M58" s="87">
        <f t="shared" si="52"/>
        <v>21.881992490171296</v>
      </c>
      <c r="N58" s="87">
        <f t="shared" si="52"/>
        <v>9.4132258238448525</v>
      </c>
      <c r="O58" s="159">
        <f t="shared" si="52"/>
        <v>0</v>
      </c>
      <c r="P58" s="159">
        <f t="shared" si="49"/>
        <v>440.68110860988941</v>
      </c>
    </row>
    <row r="59" spans="1:58" ht="15.75" thickBot="1" x14ac:dyDescent="0.3">
      <c r="A59" s="196" t="s">
        <v>115</v>
      </c>
      <c r="B59" s="379"/>
      <c r="C59" s="96" t="s">
        <v>250</v>
      </c>
      <c r="D59" s="168">
        <f t="shared" ref="D59:O59" si="53">+IFERROR(D22/D41/30,0)</f>
        <v>0</v>
      </c>
      <c r="E59" s="168">
        <f t="shared" si="53"/>
        <v>0</v>
      </c>
      <c r="F59" s="168">
        <f t="shared" si="53"/>
        <v>0</v>
      </c>
      <c r="G59" s="168">
        <f t="shared" si="53"/>
        <v>0</v>
      </c>
      <c r="H59" s="168">
        <f t="shared" si="53"/>
        <v>0</v>
      </c>
      <c r="I59" s="168">
        <f t="shared" si="53"/>
        <v>0</v>
      </c>
      <c r="J59" s="168">
        <f t="shared" si="53"/>
        <v>0</v>
      </c>
      <c r="K59" s="168">
        <f t="shared" si="53"/>
        <v>0</v>
      </c>
      <c r="L59" s="168">
        <f t="shared" si="53"/>
        <v>0</v>
      </c>
      <c r="M59" s="168">
        <f t="shared" si="53"/>
        <v>0</v>
      </c>
      <c r="N59" s="168">
        <f t="shared" si="53"/>
        <v>0</v>
      </c>
      <c r="O59" s="169">
        <f t="shared" si="53"/>
        <v>0</v>
      </c>
      <c r="P59" s="169">
        <f t="shared" si="49"/>
        <v>0</v>
      </c>
    </row>
    <row r="60" spans="1:58" ht="15.75" thickBot="1" x14ac:dyDescent="0.3">
      <c r="A60" s="196" t="s">
        <v>115</v>
      </c>
      <c r="B60" s="379"/>
      <c r="C60" s="183" t="s">
        <v>13</v>
      </c>
      <c r="D60" s="72">
        <v>22.000000000000025</v>
      </c>
      <c r="E60" s="72">
        <v>17.2647064224114</v>
      </c>
      <c r="F60" s="72">
        <v>11.55452594381523</v>
      </c>
      <c r="G60" s="72">
        <v>29.536893656254019</v>
      </c>
      <c r="H60" s="72">
        <v>28</v>
      </c>
      <c r="I60" s="72">
        <v>18.875</v>
      </c>
      <c r="J60" s="72"/>
      <c r="K60" s="72">
        <v>28</v>
      </c>
      <c r="L60" s="72">
        <v>30</v>
      </c>
      <c r="M60" s="72">
        <v>30</v>
      </c>
      <c r="N60" s="72">
        <v>30</v>
      </c>
      <c r="O60" s="72">
        <v>30</v>
      </c>
      <c r="P60" s="184"/>
    </row>
    <row r="61" spans="1:58" x14ac:dyDescent="0.25">
      <c r="A61" s="196" t="s">
        <v>115</v>
      </c>
      <c r="B61" s="379"/>
      <c r="C61" s="99" t="s">
        <v>4</v>
      </c>
      <c r="D61" s="100">
        <f>+D54/D60*30</f>
        <v>1238.1372975381501</v>
      </c>
      <c r="E61" s="100">
        <f t="shared" ref="E61:O61" si="54">+E54/E60*30</f>
        <v>1696.8348224820788</v>
      </c>
      <c r="F61" s="100">
        <f>+F54/F60*30</f>
        <v>2089.4261926723439</v>
      </c>
      <c r="G61" s="100">
        <f t="shared" si="54"/>
        <v>1043.5877556162534</v>
      </c>
      <c r="H61" s="100">
        <f t="shared" si="54"/>
        <v>378.51641959487284</v>
      </c>
      <c r="I61" s="100">
        <f t="shared" si="54"/>
        <v>366.5</v>
      </c>
      <c r="J61" s="100" t="e">
        <f t="shared" si="54"/>
        <v>#DIV/0!</v>
      </c>
      <c r="K61" s="100">
        <f t="shared" si="54"/>
        <v>631.72028044262515</v>
      </c>
      <c r="L61" s="100">
        <f t="shared" si="54"/>
        <v>692.85176836788298</v>
      </c>
      <c r="M61" s="100">
        <f t="shared" si="54"/>
        <v>826.50385097104652</v>
      </c>
      <c r="N61" s="100">
        <f t="shared" si="54"/>
        <v>752.02269637032566</v>
      </c>
      <c r="O61" s="167">
        <f t="shared" si="54"/>
        <v>683.26302630070597</v>
      </c>
      <c r="P61" s="167" t="e">
        <f>SUM(D61:O61)</f>
        <v>#DIV/0!</v>
      </c>
    </row>
    <row r="62" spans="1:58" x14ac:dyDescent="0.25">
      <c r="A62" s="196" t="s">
        <v>115</v>
      </c>
      <c r="B62" s="379"/>
      <c r="C62" s="86" t="s">
        <v>216</v>
      </c>
      <c r="D62" s="87">
        <f>+D55/D60*30</f>
        <v>926.12669855853619</v>
      </c>
      <c r="E62" s="87">
        <f t="shared" ref="E62:O62" si="55">+E55/E60*30</f>
        <v>1209.6735449474741</v>
      </c>
      <c r="F62" s="87">
        <f t="shared" si="55"/>
        <v>1465.2759137831117</v>
      </c>
      <c r="G62" s="87">
        <f t="shared" si="55"/>
        <v>553.29391225776783</v>
      </c>
      <c r="H62" s="87">
        <f t="shared" si="55"/>
        <v>205.29842844398465</v>
      </c>
      <c r="I62" s="87">
        <f t="shared" si="55"/>
        <v>215.66295417064202</v>
      </c>
      <c r="J62" s="87" t="e">
        <f t="shared" si="55"/>
        <v>#DIV/0!</v>
      </c>
      <c r="K62" s="87">
        <f t="shared" si="55"/>
        <v>506.00936378895756</v>
      </c>
      <c r="L62" s="87">
        <f t="shared" si="55"/>
        <v>516.03314215612465</v>
      </c>
      <c r="M62" s="87">
        <f t="shared" si="55"/>
        <v>655.65035555583597</v>
      </c>
      <c r="N62" s="87">
        <f t="shared" si="55"/>
        <v>595.99112092526002</v>
      </c>
      <c r="O62" s="159">
        <f t="shared" si="55"/>
        <v>514.09393361891421</v>
      </c>
      <c r="P62" s="159" t="e">
        <f t="shared" ref="P62:P66" si="56">SUM(D62:O62)</f>
        <v>#DIV/0!</v>
      </c>
    </row>
    <row r="63" spans="1:58" x14ac:dyDescent="0.25">
      <c r="A63" s="196" t="s">
        <v>115</v>
      </c>
      <c r="B63" s="379"/>
      <c r="C63" s="86" t="s">
        <v>217</v>
      </c>
      <c r="D63" s="87">
        <f>+D56/D60*30</f>
        <v>0</v>
      </c>
      <c r="E63" s="87">
        <f t="shared" ref="E63:O63" si="57">+E56/E60*30</f>
        <v>0</v>
      </c>
      <c r="F63" s="87">
        <f t="shared" si="57"/>
        <v>0</v>
      </c>
      <c r="G63" s="87">
        <f t="shared" si="57"/>
        <v>0</v>
      </c>
      <c r="H63" s="87">
        <f t="shared" si="57"/>
        <v>0</v>
      </c>
      <c r="I63" s="87">
        <f t="shared" si="57"/>
        <v>0</v>
      </c>
      <c r="J63" s="87" t="e">
        <f t="shared" si="57"/>
        <v>#DIV/0!</v>
      </c>
      <c r="K63" s="87">
        <f t="shared" si="57"/>
        <v>0</v>
      </c>
      <c r="L63" s="87">
        <f t="shared" si="57"/>
        <v>0</v>
      </c>
      <c r="M63" s="87">
        <f t="shared" si="57"/>
        <v>0</v>
      </c>
      <c r="N63" s="87">
        <f t="shared" si="57"/>
        <v>0</v>
      </c>
      <c r="O63" s="159">
        <f t="shared" si="57"/>
        <v>0</v>
      </c>
      <c r="P63" s="159"/>
    </row>
    <row r="64" spans="1:58" x14ac:dyDescent="0.25">
      <c r="A64" s="196" t="s">
        <v>115</v>
      </c>
      <c r="B64" s="379"/>
      <c r="C64" s="86" t="s">
        <v>218</v>
      </c>
      <c r="D64" s="87">
        <f>+D57/D60*30</f>
        <v>312.01059897961375</v>
      </c>
      <c r="E64" s="87">
        <f t="shared" ref="E64:O64" si="58">+E57/E60*30</f>
        <v>487.16127753460495</v>
      </c>
      <c r="F64" s="87">
        <f t="shared" si="58"/>
        <v>583.92200548298149</v>
      </c>
      <c r="G64" s="87">
        <f t="shared" si="58"/>
        <v>271.61616866821726</v>
      </c>
      <c r="H64" s="87">
        <f t="shared" si="58"/>
        <v>84.055671603545264</v>
      </c>
      <c r="I64" s="87">
        <f t="shared" si="58"/>
        <v>86.019119206135187</v>
      </c>
      <c r="J64" s="87" t="e">
        <f t="shared" si="58"/>
        <v>#DIV/0!</v>
      </c>
      <c r="K64" s="87">
        <f t="shared" si="58"/>
        <v>72.859541263027808</v>
      </c>
      <c r="L64" s="87">
        <f t="shared" si="58"/>
        <v>171.55605839413866</v>
      </c>
      <c r="M64" s="87">
        <f t="shared" si="58"/>
        <v>148.97150292503952</v>
      </c>
      <c r="N64" s="87">
        <f t="shared" si="58"/>
        <v>146.61834962122097</v>
      </c>
      <c r="O64" s="159">
        <f t="shared" si="58"/>
        <v>169.1690926817918</v>
      </c>
      <c r="P64" s="159"/>
    </row>
    <row r="65" spans="1:16" x14ac:dyDescent="0.25">
      <c r="A65" s="196" t="s">
        <v>115</v>
      </c>
      <c r="B65" s="379"/>
      <c r="C65" s="86" t="s">
        <v>219</v>
      </c>
      <c r="D65" s="87">
        <f>+D58/D60*30</f>
        <v>0</v>
      </c>
      <c r="E65" s="87">
        <f t="shared" ref="E65:O65" si="59">+E58/E60*30</f>
        <v>0</v>
      </c>
      <c r="F65" s="87">
        <f t="shared" si="59"/>
        <v>40.22827340624962</v>
      </c>
      <c r="G65" s="87">
        <f t="shared" si="59"/>
        <v>218.67767469026819</v>
      </c>
      <c r="H65" s="87">
        <f t="shared" si="59"/>
        <v>89.162319547342932</v>
      </c>
      <c r="I65" s="87">
        <f t="shared" si="59"/>
        <v>64.817926623222817</v>
      </c>
      <c r="J65" s="87" t="e">
        <f t="shared" si="59"/>
        <v>#DIV/0!</v>
      </c>
      <c r="K65" s="87">
        <f t="shared" si="59"/>
        <v>52.85137539063976</v>
      </c>
      <c r="L65" s="87">
        <f t="shared" si="59"/>
        <v>5.2625678176195834</v>
      </c>
      <c r="M65" s="87">
        <f t="shared" si="59"/>
        <v>21.881992490171296</v>
      </c>
      <c r="N65" s="87">
        <f t="shared" si="59"/>
        <v>9.4132258238448525</v>
      </c>
      <c r="O65" s="159">
        <f t="shared" si="59"/>
        <v>0</v>
      </c>
      <c r="P65" s="159"/>
    </row>
    <row r="66" spans="1:16" ht="15.75" thickBot="1" x14ac:dyDescent="0.3">
      <c r="A66" s="196" t="s">
        <v>115</v>
      </c>
      <c r="B66" s="379"/>
      <c r="C66" s="96" t="s">
        <v>238</v>
      </c>
      <c r="D66" s="168">
        <f>+D59/D60*30</f>
        <v>0</v>
      </c>
      <c r="E66" s="168">
        <f t="shared" ref="E66:O66" si="60">+E59/E60*30</f>
        <v>0</v>
      </c>
      <c r="F66" s="168">
        <f t="shared" si="60"/>
        <v>0</v>
      </c>
      <c r="G66" s="168">
        <f t="shared" si="60"/>
        <v>0</v>
      </c>
      <c r="H66" s="168">
        <f t="shared" si="60"/>
        <v>0</v>
      </c>
      <c r="I66" s="168">
        <f t="shared" si="60"/>
        <v>0</v>
      </c>
      <c r="J66" s="168" t="e">
        <f t="shared" si="60"/>
        <v>#DIV/0!</v>
      </c>
      <c r="K66" s="168">
        <f t="shared" si="60"/>
        <v>0</v>
      </c>
      <c r="L66" s="168">
        <f t="shared" si="60"/>
        <v>0</v>
      </c>
      <c r="M66" s="168">
        <f t="shared" si="60"/>
        <v>0</v>
      </c>
      <c r="N66" s="168">
        <f t="shared" si="60"/>
        <v>0</v>
      </c>
      <c r="O66" s="169">
        <f t="shared" si="60"/>
        <v>0</v>
      </c>
      <c r="P66" s="169" t="e">
        <f t="shared" si="56"/>
        <v>#DIV/0!</v>
      </c>
    </row>
    <row r="67" spans="1:16" x14ac:dyDescent="0.25">
      <c r="A67" s="196" t="s">
        <v>115</v>
      </c>
      <c r="B67" s="379"/>
      <c r="C67" s="76" t="s">
        <v>8</v>
      </c>
      <c r="D67" s="170">
        <f>+D36/D30</f>
        <v>1.1142297854562515</v>
      </c>
      <c r="E67" s="170">
        <f t="shared" ref="E67:O67" si="61">+E36/E30</f>
        <v>1.1086496568211239</v>
      </c>
      <c r="F67" s="170">
        <f t="shared" si="61"/>
        <v>1.1086496568211237</v>
      </c>
      <c r="G67" s="170">
        <f t="shared" si="61"/>
        <v>1.1259628598899933</v>
      </c>
      <c r="H67" s="170">
        <f t="shared" si="61"/>
        <v>1.1259628598899936</v>
      </c>
      <c r="I67" s="170">
        <f t="shared" si="61"/>
        <v>1.1259628598899933</v>
      </c>
      <c r="J67" s="170">
        <f t="shared" si="61"/>
        <v>1.1495757060376441</v>
      </c>
      <c r="K67" s="170">
        <f t="shared" si="61"/>
        <v>1.1437866357516266</v>
      </c>
      <c r="L67" s="170">
        <f t="shared" si="61"/>
        <v>1.1163576927773196</v>
      </c>
      <c r="M67" s="170">
        <f t="shared" si="61"/>
        <v>1.1137329106825002</v>
      </c>
      <c r="N67" s="170">
        <f t="shared" si="61"/>
        <v>1.1222886938310115</v>
      </c>
      <c r="O67" s="171">
        <f t="shared" si="61"/>
        <v>1.1272804379212698</v>
      </c>
      <c r="P67" s="171"/>
    </row>
    <row r="68" spans="1:16" x14ac:dyDescent="0.25">
      <c r="A68" s="196" t="s">
        <v>115</v>
      </c>
      <c r="B68" s="379"/>
      <c r="C68" s="77" t="s">
        <v>6</v>
      </c>
      <c r="D68" s="172">
        <f>+VLOOKUP(D16,Conversion!$B$33:$N$71,(MATCH('Measured TV opt-pt'!D15,butget_aylar_opt,0)+1),0)</f>
        <v>1.1681637180956133</v>
      </c>
      <c r="E68" s="172">
        <f>+VLOOKUP(E16,Conversion!$B$33:$N$71,(MATCH('Measured TV opt-pt'!E15,butget_aylar_opt,0)+1),0)</f>
        <v>1.1734620254679939</v>
      </c>
      <c r="F68" s="172">
        <f>+VLOOKUP(F16,Conversion!$B$33:$N$71,(MATCH('Measured TV opt-pt'!F15,butget_aylar_opt,0)+1),0)</f>
        <v>1.1734620254679939</v>
      </c>
      <c r="G68" s="172">
        <f>+VLOOKUP(G16,Conversion!$B$33:$N$71,(MATCH('Measured TV opt-pt'!G15,butget_aylar_opt,0)+1),0)</f>
        <v>1.190644938745824</v>
      </c>
      <c r="H68" s="172">
        <f>+VLOOKUP(H16,Conversion!$B$33:$N$71,(MATCH('Measured TV opt-pt'!H15,butget_aylar_opt,0)+1),0)</f>
        <v>1.190644938745824</v>
      </c>
      <c r="I68" s="172">
        <f>+VLOOKUP(I16,Conversion!$B$33:$N$71,(MATCH('Measured TV opt-pt'!I15,butget_aylar_opt,0)+1),0)</f>
        <v>1.190644938745824</v>
      </c>
      <c r="J68" s="172">
        <f>+VLOOKUP(J16,Conversion!$B$33:$N$71,(MATCH('Measured TV opt-pt'!J15,butget_aylar_opt,0)+1),0)</f>
        <v>1.2161019089793743</v>
      </c>
      <c r="K68" s="172">
        <f>+VLOOKUP(K16,Conversion!$B$33:$N$71,(MATCH('Measured TV opt-pt'!K15,butget_aylar_opt,0)+1),0)</f>
        <v>1.2161019089793743</v>
      </c>
      <c r="L68" s="172">
        <f>+VLOOKUP(L16,Conversion!$B$33:$N$71,(MATCH('Measured TV opt-pt'!L15,butget_aylar_opt,0)+1),0)</f>
        <v>1.1613541170725816</v>
      </c>
      <c r="M68" s="172">
        <f>+VLOOKUP(M16,Conversion!$B$33:$N$71,(MATCH('Measured TV opt-pt'!M15,butget_aylar_opt,0)+1),0)</f>
        <v>1.1681637180956133</v>
      </c>
      <c r="N68" s="172">
        <f>+VLOOKUP(N16,Conversion!$B$33:$N$71,(MATCH('Measured TV opt-pt'!N15,butget_aylar_opt,0)+1),0)</f>
        <v>1.1681637180956133</v>
      </c>
      <c r="O68" s="173">
        <f>+VLOOKUP(O16,Conversion!$B$33:$N$71,(MATCH('Measured TV opt-pt'!O15,butget_aylar_opt,0)+1),0)</f>
        <v>1.1681637180956133</v>
      </c>
      <c r="P68" s="173"/>
    </row>
    <row r="69" spans="1:16" ht="15.75" thickBot="1" x14ac:dyDescent="0.3">
      <c r="A69" s="196" t="s">
        <v>115</v>
      </c>
      <c r="B69" s="380"/>
      <c r="C69" s="96" t="s">
        <v>7</v>
      </c>
      <c r="D69" s="172">
        <f>+VLOOKUP(D16,Conversion!$B$74:$N$112,(MATCH('Measured TV opt-pt'!D15,budget_aylar_pt,0)+1),0)</f>
        <v>1.0483105344525872</v>
      </c>
      <c r="E69" s="172">
        <f>+VLOOKUP(E16,Conversion!$B$74:$N$112,(MATCH('Measured TV opt-pt'!E15,budget_aylar_pt,0)+1),0)</f>
        <v>1.02943453958606</v>
      </c>
      <c r="F69" s="172">
        <f>+VLOOKUP(F16,Conversion!$B$74:$N$112,(MATCH('Measured TV opt-pt'!F15,budget_aylar_pt,0)+1),0)</f>
        <v>1.02943453958606</v>
      </c>
      <c r="G69" s="172">
        <f>+VLOOKUP(G16,Conversion!$B$74:$N$112,(MATCH('Measured TV opt-pt'!G15,budget_aylar_pt,0)+1),0)</f>
        <v>1.0469069857328672</v>
      </c>
      <c r="H69" s="172">
        <f>+VLOOKUP(H16,Conversion!$B$74:$N$112,(MATCH('Measured TV opt-pt'!H15,budget_aylar_pt,0)+1),0)</f>
        <v>1.0469069857328672</v>
      </c>
      <c r="I69" s="172">
        <f>+VLOOKUP(I16,Conversion!$B$74:$N$112,(MATCH('Measured TV opt-pt'!I15,budget_aylar_pt,0)+1),0)</f>
        <v>1.0469069857328672</v>
      </c>
      <c r="J69" s="172">
        <f>+VLOOKUP(J16,Conversion!$B$74:$N$112,(MATCH('Measured TV opt-pt'!J15,budget_aylar_pt,0)+1),0)</f>
        <v>1.0682659024421961</v>
      </c>
      <c r="K69" s="172">
        <f>+VLOOKUP(K16,Conversion!$B$74:$N$112,(MATCH('Measured TV opt-pt'!K15,budget_aylar_pt,0)+1),0)</f>
        <v>1.0682659024421961</v>
      </c>
      <c r="L69" s="172">
        <f>+VLOOKUP(L16,Conversion!$B$74:$N$112,(MATCH('Measured TV opt-pt'!L15,budget_aylar_pt,0)+1),0)</f>
        <v>1.0682896606401939</v>
      </c>
      <c r="M69" s="172">
        <f>+VLOOKUP(M16,Conversion!$B$74:$N$112,(MATCH('Measured TV opt-pt'!M15,budget_aylar_pt,0)+1),0)</f>
        <v>1.0483105344525872</v>
      </c>
      <c r="N69" s="172">
        <f>+VLOOKUP(N16,Conversion!$B$74:$N$112,(MATCH('Measured TV opt-pt'!N15,budget_aylar_pt,0)+1),0)</f>
        <v>1.0483105344525872</v>
      </c>
      <c r="O69" s="173">
        <f>+VLOOKUP(O16,Conversion!$B$74:$N$112,(MATCH('Measured TV opt-pt'!O15,budget_aylar_pt,0)+1),0)</f>
        <v>1.0483105344525872</v>
      </c>
      <c r="P69" s="174"/>
    </row>
    <row r="70" spans="1:16" ht="21.75" thickBot="1" x14ac:dyDescent="0.3">
      <c r="A70" s="196" t="s">
        <v>115</v>
      </c>
      <c r="B70" s="240" t="s">
        <v>126</v>
      </c>
      <c r="C70" s="74" t="s">
        <v>107</v>
      </c>
      <c r="D70" s="153">
        <v>1</v>
      </c>
      <c r="E70" s="153">
        <v>2</v>
      </c>
      <c r="F70" s="153">
        <v>3</v>
      </c>
      <c r="G70" s="153">
        <v>4</v>
      </c>
      <c r="H70" s="153">
        <v>5</v>
      </c>
      <c r="I70" s="153">
        <v>6</v>
      </c>
      <c r="J70" s="153">
        <v>7</v>
      </c>
      <c r="K70" s="153">
        <v>8</v>
      </c>
      <c r="L70" s="153">
        <v>9</v>
      </c>
      <c r="M70" s="153">
        <v>10</v>
      </c>
      <c r="N70" s="153">
        <v>11</v>
      </c>
      <c r="O70" s="153">
        <v>12</v>
      </c>
      <c r="P70" s="74" t="s">
        <v>127</v>
      </c>
    </row>
    <row r="71" spans="1:16" ht="15.75" customHeight="1" thickBot="1" x14ac:dyDescent="0.3">
      <c r="A71" s="196" t="s">
        <v>115</v>
      </c>
      <c r="B71" s="375" t="s">
        <v>72</v>
      </c>
      <c r="C71" s="185" t="s">
        <v>33</v>
      </c>
      <c r="D71" s="186" t="s">
        <v>28</v>
      </c>
      <c r="E71" s="186" t="s">
        <v>28</v>
      </c>
      <c r="F71" s="186" t="s">
        <v>28</v>
      </c>
      <c r="G71" s="186" t="s">
        <v>28</v>
      </c>
      <c r="H71" s="186" t="s">
        <v>28</v>
      </c>
      <c r="I71" s="186" t="s">
        <v>28</v>
      </c>
      <c r="J71" s="186" t="s">
        <v>28</v>
      </c>
      <c r="K71" s="186" t="s">
        <v>28</v>
      </c>
      <c r="L71" s="186" t="s">
        <v>28</v>
      </c>
      <c r="M71" s="186" t="s">
        <v>28</v>
      </c>
      <c r="N71" s="186" t="s">
        <v>28</v>
      </c>
      <c r="O71" s="186" t="s">
        <v>28</v>
      </c>
      <c r="P71" s="188" t="s">
        <v>108</v>
      </c>
    </row>
    <row r="72" spans="1:16" x14ac:dyDescent="0.25">
      <c r="A72" s="196" t="s">
        <v>115</v>
      </c>
      <c r="B72" s="376"/>
      <c r="C72" s="175" t="s">
        <v>125</v>
      </c>
      <c r="D72" s="200">
        <v>0</v>
      </c>
      <c r="E72" s="201">
        <v>0</v>
      </c>
      <c r="F72" s="201">
        <v>0</v>
      </c>
      <c r="G72" s="201">
        <v>0</v>
      </c>
      <c r="H72" s="201">
        <v>357387.39000000019</v>
      </c>
      <c r="I72" s="201">
        <v>676709.60037425999</v>
      </c>
      <c r="J72" s="201">
        <v>0</v>
      </c>
      <c r="K72" s="201">
        <v>0</v>
      </c>
      <c r="L72" s="201">
        <v>0</v>
      </c>
      <c r="M72" s="201">
        <v>0</v>
      </c>
      <c r="N72" s="201">
        <v>0</v>
      </c>
      <c r="O72" s="176">
        <v>0</v>
      </c>
      <c r="P72" s="176">
        <f>SUM(D72:O72)</f>
        <v>1034096.9903742601</v>
      </c>
    </row>
    <row r="73" spans="1:16" x14ac:dyDescent="0.25">
      <c r="A73" s="196" t="s">
        <v>115</v>
      </c>
      <c r="B73" s="376"/>
      <c r="C73" s="86" t="s">
        <v>1</v>
      </c>
      <c r="D73" s="87">
        <f>+D104*D86*30</f>
        <v>0</v>
      </c>
      <c r="E73" s="87">
        <f t="shared" ref="E73:O73" si="62">+E104*E86*30</f>
        <v>0</v>
      </c>
      <c r="F73" s="87">
        <f t="shared" si="62"/>
        <v>0</v>
      </c>
      <c r="G73" s="87">
        <f t="shared" si="62"/>
        <v>0</v>
      </c>
      <c r="H73" s="87">
        <f t="shared" si="62"/>
        <v>172395.02896242691</v>
      </c>
      <c r="I73" s="87">
        <f t="shared" si="62"/>
        <v>359704.39102057175</v>
      </c>
      <c r="J73" s="87">
        <f t="shared" si="62"/>
        <v>0</v>
      </c>
      <c r="K73" s="87">
        <f t="shared" si="62"/>
        <v>0</v>
      </c>
      <c r="L73" s="87">
        <f t="shared" si="62"/>
        <v>0</v>
      </c>
      <c r="M73" s="87">
        <f t="shared" si="62"/>
        <v>0</v>
      </c>
      <c r="N73" s="87">
        <f t="shared" si="62"/>
        <v>0</v>
      </c>
      <c r="O73" s="159">
        <f t="shared" si="62"/>
        <v>0</v>
      </c>
      <c r="P73" s="159">
        <f t="shared" ref="P73:P77" si="63">SUM(D73:O73)</f>
        <v>532099.41998299863</v>
      </c>
    </row>
    <row r="74" spans="1:16" x14ac:dyDescent="0.25">
      <c r="A74" s="196" t="s">
        <v>115</v>
      </c>
      <c r="B74" s="376"/>
      <c r="C74" s="86" t="s">
        <v>209</v>
      </c>
      <c r="D74" s="87">
        <f t="shared" ref="D74:O77" si="64">+D105*D87*30</f>
        <v>0</v>
      </c>
      <c r="E74" s="259">
        <f t="shared" si="64"/>
        <v>0</v>
      </c>
      <c r="F74" s="259">
        <f t="shared" si="64"/>
        <v>0</v>
      </c>
      <c r="G74" s="259">
        <f t="shared" si="64"/>
        <v>0</v>
      </c>
      <c r="H74" s="259">
        <f t="shared" si="64"/>
        <v>0</v>
      </c>
      <c r="I74" s="259">
        <f t="shared" si="64"/>
        <v>0</v>
      </c>
      <c r="J74" s="259">
        <f t="shared" si="64"/>
        <v>0</v>
      </c>
      <c r="K74" s="259">
        <f t="shared" si="64"/>
        <v>0</v>
      </c>
      <c r="L74" s="259">
        <f t="shared" si="64"/>
        <v>0</v>
      </c>
      <c r="M74" s="259">
        <f t="shared" si="64"/>
        <v>0</v>
      </c>
      <c r="N74" s="259">
        <f t="shared" si="64"/>
        <v>0</v>
      </c>
      <c r="O74" s="260">
        <f t="shared" si="64"/>
        <v>0</v>
      </c>
      <c r="P74" s="260"/>
    </row>
    <row r="75" spans="1:16" x14ac:dyDescent="0.25">
      <c r="A75" s="196" t="s">
        <v>115</v>
      </c>
      <c r="B75" s="376"/>
      <c r="C75" s="86" t="s">
        <v>210</v>
      </c>
      <c r="D75" s="87">
        <f t="shared" si="64"/>
        <v>0</v>
      </c>
      <c r="E75" s="259">
        <f t="shared" si="64"/>
        <v>0</v>
      </c>
      <c r="F75" s="259">
        <f t="shared" si="64"/>
        <v>0</v>
      </c>
      <c r="G75" s="259">
        <f t="shared" si="64"/>
        <v>0</v>
      </c>
      <c r="H75" s="259">
        <f t="shared" si="64"/>
        <v>90985.192479716759</v>
      </c>
      <c r="I75" s="259">
        <f t="shared" si="64"/>
        <v>182287.41927897502</v>
      </c>
      <c r="J75" s="259">
        <f t="shared" si="64"/>
        <v>0</v>
      </c>
      <c r="K75" s="259">
        <f t="shared" si="64"/>
        <v>0</v>
      </c>
      <c r="L75" s="259">
        <f t="shared" si="64"/>
        <v>0</v>
      </c>
      <c r="M75" s="259">
        <f t="shared" si="64"/>
        <v>0</v>
      </c>
      <c r="N75" s="259">
        <f t="shared" si="64"/>
        <v>0</v>
      </c>
      <c r="O75" s="260">
        <f t="shared" si="64"/>
        <v>0</v>
      </c>
      <c r="P75" s="260"/>
    </row>
    <row r="76" spans="1:16" x14ac:dyDescent="0.25">
      <c r="A76" s="196" t="s">
        <v>115</v>
      </c>
      <c r="B76" s="376"/>
      <c r="C76" s="86" t="s">
        <v>211</v>
      </c>
      <c r="D76" s="87">
        <f t="shared" si="64"/>
        <v>0</v>
      </c>
      <c r="E76" s="259">
        <f t="shared" si="64"/>
        <v>0</v>
      </c>
      <c r="F76" s="259">
        <f t="shared" si="64"/>
        <v>0</v>
      </c>
      <c r="G76" s="259">
        <f t="shared" si="64"/>
        <v>0</v>
      </c>
      <c r="H76" s="259">
        <f t="shared" si="64"/>
        <v>94007.168557856538</v>
      </c>
      <c r="I76" s="259">
        <f t="shared" si="64"/>
        <v>134717.79007471315</v>
      </c>
      <c r="J76" s="259">
        <f t="shared" si="64"/>
        <v>0</v>
      </c>
      <c r="K76" s="259">
        <f t="shared" si="64"/>
        <v>0</v>
      </c>
      <c r="L76" s="259">
        <f t="shared" si="64"/>
        <v>0</v>
      </c>
      <c r="M76" s="259">
        <f t="shared" si="64"/>
        <v>0</v>
      </c>
      <c r="N76" s="259">
        <f t="shared" si="64"/>
        <v>0</v>
      </c>
      <c r="O76" s="260">
        <f t="shared" si="64"/>
        <v>0</v>
      </c>
      <c r="P76" s="260"/>
    </row>
    <row r="77" spans="1:16" ht="15.75" thickBot="1" x14ac:dyDescent="0.3">
      <c r="A77" s="196" t="s">
        <v>115</v>
      </c>
      <c r="B77" s="376"/>
      <c r="C77" s="96" t="s">
        <v>227</v>
      </c>
      <c r="D77" s="87">
        <f t="shared" si="64"/>
        <v>0</v>
      </c>
      <c r="E77" s="90">
        <f t="shared" si="64"/>
        <v>0</v>
      </c>
      <c r="F77" s="90">
        <f t="shared" si="64"/>
        <v>0</v>
      </c>
      <c r="G77" s="90">
        <f t="shared" si="64"/>
        <v>0</v>
      </c>
      <c r="H77" s="90">
        <v>523112.5</v>
      </c>
      <c r="I77" s="90">
        <v>466666</v>
      </c>
      <c r="J77" s="90">
        <v>83333</v>
      </c>
      <c r="K77" s="90">
        <f t="shared" si="64"/>
        <v>0</v>
      </c>
      <c r="L77" s="90">
        <f t="shared" si="64"/>
        <v>0</v>
      </c>
      <c r="M77" s="90">
        <f t="shared" si="64"/>
        <v>0</v>
      </c>
      <c r="N77" s="90">
        <f t="shared" si="64"/>
        <v>0</v>
      </c>
      <c r="O77" s="160">
        <f t="shared" si="64"/>
        <v>0</v>
      </c>
      <c r="P77" s="160">
        <f t="shared" si="63"/>
        <v>1073111.5</v>
      </c>
    </row>
    <row r="78" spans="1:16" ht="15.75" thickBot="1" x14ac:dyDescent="0.3">
      <c r="A78" s="196" t="s">
        <v>115</v>
      </c>
      <c r="B78" s="376"/>
      <c r="C78" s="281" t="s">
        <v>108</v>
      </c>
      <c r="D78" s="282">
        <f>SUM(D79:D83)</f>
        <v>1</v>
      </c>
      <c r="E78" s="282">
        <f t="shared" ref="E78" si="65">SUM(E79:E83)</f>
        <v>1.0034229363724529</v>
      </c>
      <c r="F78" s="282">
        <f t="shared" ref="F78" si="66">SUM(F79:F83)</f>
        <v>0.99999999999999989</v>
      </c>
      <c r="G78" s="282">
        <f t="shared" ref="G78" si="67">SUM(G79:G83)</f>
        <v>0.99999999999999989</v>
      </c>
      <c r="H78" s="282">
        <f t="shared" ref="H78" si="68">SUM(H79:H83)</f>
        <v>1</v>
      </c>
      <c r="I78" s="282">
        <f t="shared" ref="I78" si="69">SUM(I79:I83)</f>
        <v>1.0000000000000002</v>
      </c>
      <c r="J78" s="282">
        <f t="shared" ref="J78" si="70">SUM(J79:J83)</f>
        <v>0.99999999999999978</v>
      </c>
      <c r="K78" s="282">
        <f t="shared" ref="K78" si="71">SUM(K79:K83)</f>
        <v>0.99999999999999978</v>
      </c>
      <c r="L78" s="282">
        <f t="shared" ref="L78" si="72">SUM(L79:L83)</f>
        <v>1</v>
      </c>
      <c r="M78" s="282">
        <f t="shared" ref="M78" si="73">SUM(M79:M83)</f>
        <v>1.0000000000000002</v>
      </c>
      <c r="N78" s="282">
        <f t="shared" ref="N78" si="74">SUM(N79:N83)</f>
        <v>1</v>
      </c>
      <c r="O78" s="282">
        <f t="shared" ref="O78" si="75">SUM(O79:O83)</f>
        <v>0.99999999999999989</v>
      </c>
      <c r="P78" s="268"/>
    </row>
    <row r="79" spans="1:16" ht="15.75" thickBot="1" x14ac:dyDescent="0.3">
      <c r="A79" s="196" t="s">
        <v>115</v>
      </c>
      <c r="B79" s="376"/>
      <c r="C79" s="245" t="s">
        <v>196</v>
      </c>
      <c r="D79" s="246">
        <v>0.748</v>
      </c>
      <c r="E79" s="246">
        <v>0.71289999999999998</v>
      </c>
      <c r="F79" s="246">
        <v>0.70128149006739837</v>
      </c>
      <c r="G79" s="246">
        <v>0.53018436569432525</v>
      </c>
      <c r="H79" s="246">
        <v>0.5423765464750937</v>
      </c>
      <c r="I79" s="246">
        <v>0.58843916554063314</v>
      </c>
      <c r="J79" s="246">
        <v>0.60561377608760258</v>
      </c>
      <c r="K79" s="246">
        <v>0.80100224649177598</v>
      </c>
      <c r="L79" s="246">
        <v>0.74479587945877479</v>
      </c>
      <c r="M79" s="246">
        <v>0.79328167047923914</v>
      </c>
      <c r="N79" s="246">
        <v>0.79251746496726783</v>
      </c>
      <c r="O79" s="246">
        <v>0.75240999999999991</v>
      </c>
      <c r="P79" s="268"/>
    </row>
    <row r="80" spans="1:16" ht="15.75" thickBot="1" x14ac:dyDescent="0.3">
      <c r="A80" s="196" t="s">
        <v>115</v>
      </c>
      <c r="B80" s="376"/>
      <c r="C80" s="245" t="s">
        <v>197</v>
      </c>
      <c r="D80" s="246"/>
      <c r="E80" s="246">
        <v>3.4229363724529492E-3</v>
      </c>
      <c r="F80" s="246"/>
      <c r="G80" s="246"/>
      <c r="H80" s="246"/>
      <c r="I80" s="246"/>
      <c r="J80" s="246"/>
      <c r="K80" s="246"/>
      <c r="L80" s="246"/>
      <c r="M80" s="246"/>
      <c r="N80" s="246"/>
      <c r="O80" s="246"/>
      <c r="P80" s="268"/>
    </row>
    <row r="81" spans="1:16" ht="15.75" thickBot="1" x14ac:dyDescent="0.3">
      <c r="A81" s="196" t="s">
        <v>115</v>
      </c>
      <c r="B81" s="376"/>
      <c r="C81" s="245" t="s">
        <v>199</v>
      </c>
      <c r="D81" s="310">
        <v>0.252</v>
      </c>
      <c r="E81" s="246">
        <v>0.28710000000000002</v>
      </c>
      <c r="F81" s="246">
        <v>0.27946524626273334</v>
      </c>
      <c r="G81" s="246">
        <v>0.26027151737500415</v>
      </c>
      <c r="H81" s="246">
        <v>0.22206611722025232</v>
      </c>
      <c r="I81" s="246">
        <v>0.23470428159927745</v>
      </c>
      <c r="J81" s="246">
        <v>0.15048175443375286</v>
      </c>
      <c r="K81" s="246">
        <v>0.11533513094114624</v>
      </c>
      <c r="L81" s="246">
        <v>0.2476086029169918</v>
      </c>
      <c r="M81" s="246">
        <v>0.18024296287308908</v>
      </c>
      <c r="N81" s="246">
        <v>0.19496532528723082</v>
      </c>
      <c r="O81" s="246">
        <v>0.24758999999999998</v>
      </c>
      <c r="P81" s="268"/>
    </row>
    <row r="82" spans="1:16" ht="15.75" thickBot="1" x14ac:dyDescent="0.3">
      <c r="A82" s="196" t="s">
        <v>115</v>
      </c>
      <c r="B82" s="376"/>
      <c r="C82" s="245" t="s">
        <v>198</v>
      </c>
      <c r="D82" s="246"/>
      <c r="E82" s="246"/>
      <c r="F82" s="246">
        <v>1.9253263669868261E-2</v>
      </c>
      <c r="G82" s="246">
        <v>0.20954411693067052</v>
      </c>
      <c r="H82" s="246">
        <v>0.23555733630465386</v>
      </c>
      <c r="I82" s="246">
        <v>0.17685655286008953</v>
      </c>
      <c r="J82" s="246">
        <v>0.24390446947864436</v>
      </c>
      <c r="K82" s="246">
        <v>8.3662622567077571E-2</v>
      </c>
      <c r="L82" s="246">
        <v>7.5955176242334761E-3</v>
      </c>
      <c r="M82" s="246">
        <v>2.6475366647671975E-2</v>
      </c>
      <c r="N82" s="246">
        <v>1.2517209745501362E-2</v>
      </c>
      <c r="O82" s="246">
        <v>0</v>
      </c>
      <c r="P82" s="268"/>
    </row>
    <row r="83" spans="1:16" ht="15.75" thickBot="1" x14ac:dyDescent="0.3">
      <c r="A83" s="196" t="s">
        <v>115</v>
      </c>
      <c r="B83" s="376"/>
      <c r="C83" s="248" t="s">
        <v>228</v>
      </c>
      <c r="D83" s="249"/>
      <c r="E83" s="249"/>
      <c r="F83" s="249"/>
      <c r="G83" s="249"/>
      <c r="H83" s="249"/>
      <c r="I83" s="249"/>
      <c r="J83" s="249"/>
      <c r="K83" s="249"/>
      <c r="L83" s="249"/>
      <c r="M83" s="249"/>
      <c r="N83" s="249"/>
      <c r="O83" s="249"/>
      <c r="P83" s="177"/>
    </row>
    <row r="84" spans="1:16" ht="15.75" thickBot="1" x14ac:dyDescent="0.3">
      <c r="A84" s="196"/>
      <c r="B84" s="376"/>
      <c r="C84" s="306" t="s">
        <v>278</v>
      </c>
      <c r="D84" s="309">
        <v>1</v>
      </c>
      <c r="E84" s="309">
        <v>1</v>
      </c>
      <c r="F84" s="309">
        <v>1</v>
      </c>
      <c r="G84" s="309">
        <v>3</v>
      </c>
      <c r="H84" s="309">
        <v>1</v>
      </c>
      <c r="I84" s="309">
        <v>1</v>
      </c>
      <c r="J84" s="309">
        <v>1</v>
      </c>
      <c r="K84" s="309">
        <v>1</v>
      </c>
      <c r="L84" s="309">
        <v>1</v>
      </c>
      <c r="M84" s="309">
        <v>1</v>
      </c>
      <c r="N84" s="309">
        <v>1</v>
      </c>
      <c r="O84" s="309">
        <v>1</v>
      </c>
      <c r="P84" s="308"/>
    </row>
    <row r="85" spans="1:16" x14ac:dyDescent="0.25">
      <c r="A85" s="196" t="s">
        <v>115</v>
      </c>
      <c r="B85" s="376"/>
      <c r="C85" s="154" t="s">
        <v>14</v>
      </c>
      <c r="D85" s="155">
        <f>+SUMPRODUCT(D86:D90,D79:D83)</f>
        <v>17.635459843446117</v>
      </c>
      <c r="E85" s="155">
        <f t="shared" ref="E85" si="76">+SUMPRODUCT(E86:E90,E79:E83)</f>
        <v>18.03571002946196</v>
      </c>
      <c r="F85" s="155">
        <f t="shared" ref="F85" si="77">+SUMPRODUCT(F86:F90,F79:F83)</f>
        <v>19.694741112610537</v>
      </c>
      <c r="G85" s="155">
        <f t="shared" ref="G85" si="78">+SUMPRODUCT(G86:G90,G79:G83)</f>
        <v>27.986369348573721</v>
      </c>
      <c r="H85" s="155">
        <f t="shared" ref="H85" si="79">+SUMPRODUCT(H86:H90,H79:H83)</f>
        <v>32.527521446004968</v>
      </c>
      <c r="I85" s="155">
        <f t="shared" ref="I85" si="80">+SUMPRODUCT(I86:I90,I79:I83)</f>
        <v>30.490743659499646</v>
      </c>
      <c r="J85" s="155">
        <f t="shared" ref="J85" si="81">+SUMPRODUCT(J86:J90,J79:J83)</f>
        <v>19.265589615873186</v>
      </c>
      <c r="K85" s="155">
        <f t="shared" ref="K85" si="82">+SUMPRODUCT(K86:K90,K79:K83)</f>
        <v>17.290051071257835</v>
      </c>
      <c r="L85" s="155">
        <f t="shared" ref="L85" si="83">+SUMPRODUCT(L86:L90,L79:L83)</f>
        <v>23.991363394497959</v>
      </c>
      <c r="M85" s="155">
        <f t="shared" ref="M85" si="84">+SUMPRODUCT(M86:M90,M79:M83)</f>
        <v>27.257656862768588</v>
      </c>
      <c r="N85" s="155">
        <f t="shared" ref="N85" si="85">+SUMPRODUCT(N86:N90,N79:N83)</f>
        <v>25.052800302948242</v>
      </c>
      <c r="O85" s="156">
        <f t="shared" ref="O85" si="86">+SUMPRODUCT(O86:O90,O79:O83)</f>
        <v>21.196595452974034</v>
      </c>
      <c r="P85" s="156"/>
    </row>
    <row r="86" spans="1:16" x14ac:dyDescent="0.25">
      <c r="A86" s="196" t="s">
        <v>115</v>
      </c>
      <c r="B86" s="376"/>
      <c r="C86" s="77" t="s">
        <v>34</v>
      </c>
      <c r="D86" s="243">
        <f>+IF(D84=1,D98*'CPP Detay Tum Ay'!D$38+(1-'Measured TV opt-pt'!D98)*'CPP Detay Tum Ay'!D$20,IF(D84=2,D98*'CPP Detay (düşük)'!D$38+(1-'Measured TV opt-pt'!D98)*'CPP Detay (düşük)'!D$20,IF(D84=3,D98*'CPP Detay (yüksek)'!D$38+(1-'Measured TV opt-pt'!D98)*'CPP Detay (yüksek)'!D$20,"Girilen Rakamda Hata Var")))</f>
        <v>16.718723351532475</v>
      </c>
      <c r="E86" s="243">
        <f>+IF(E84=1,E98*'CPP Detay Tum Ay'!E$38+(1-'Measured TV opt-pt'!E98)*'CPP Detay Tum Ay'!E$20,IF(E84=2,E98*'CPP Detay (düşük)'!E$38+(1-'Measured TV opt-pt'!E98)*'CPP Detay (düşük)'!E$20,IF(E84=3,E98*'CPP Detay (yüksek)'!E$38+(1-'Measured TV opt-pt'!E98)*'CPP Detay (yüksek)'!E$20,"Girilen Rakamda Hata Var")))</f>
        <v>16.695717720372208</v>
      </c>
      <c r="F86" s="161">
        <f>+IF(F84=1,F98*'CPP Detay Tum Ay'!F$38+(1-'Measured TV opt-pt'!F98)*'CPP Detay Tum Ay'!F$20,IF(F84=2,F98*'CPP Detay (düşük)'!F$38+(1-'Measured TV opt-pt'!F98)*'CPP Detay (düşük)'!F$20,IF(F84=3,F98*'CPP Detay (yüksek)'!F$38+(1-'Measured TV opt-pt'!F98)*'CPP Detay (yüksek)'!F$20,"Girilen Rakamda Hata Var")))</f>
        <v>17.995772335783187</v>
      </c>
      <c r="G86" s="161">
        <f>+IF(G84=1,G98*'CPP Detay Tum Ay'!G$38+(1-'Measured TV opt-pt'!G98)*'CPP Detay Tum Ay'!G$20,IF(G84=2,G98*'CPP Detay (düşük)'!G$38+(1-'Measured TV opt-pt'!G98)*'CPP Detay (düşük)'!G$20,IF(G84=3,G98*'CPP Detay (yüksek)'!G$38+(1-'Measured TV opt-pt'!G98)*'CPP Detay (yüksek)'!G$20,"Girilen Rakamda Hata Var")))</f>
        <v>24.797448119805551</v>
      </c>
      <c r="H86" s="161">
        <f>+IF(H84=1,H98*'CPP Detay Tum Ay'!H$38+(1-'Measured TV opt-pt'!H98)*'CPP Detay Tum Ay'!H$20,IF(H84=2,H98*'CPP Detay (düşük)'!H$38+(1-'Measured TV opt-pt'!H98)*'CPP Detay (düşük)'!H$20,IF(H84=3,H98*'CPP Detay (yüksek)'!H$38+(1-'Measured TV opt-pt'!H98)*'CPP Detay (yüksek)'!H$20,"Girilen Rakamda Hata Var")))</f>
        <v>28.929144068697727</v>
      </c>
      <c r="I86" s="161">
        <f>+IF(I84=1,I98*'CPP Detay Tum Ay'!I$38+(1-'Measured TV opt-pt'!I98)*'CPP Detay Tum Ay'!I$20,IF(I84=2,I98*'CPP Detay (düşük)'!I$38+(1-'Measured TV opt-pt'!I98)*'CPP Detay (düşük)'!I$20,IF(I84=3,I98*'CPP Detay (yüksek)'!I$38+(1-'Measured TV opt-pt'!I98)*'CPP Detay (yüksek)'!I$20,"Girilen Rakamda Hata Var")))</f>
        <v>27.542911552201975</v>
      </c>
      <c r="J86" s="161">
        <f>+IF(J84=1,J98*'CPP Detay Tum Ay'!J$38+(1-'Measured TV opt-pt'!J98)*'CPP Detay Tum Ay'!J$20,IF(J84=2,J98*'CPP Detay (düşük)'!J$38+(1-'Measured TV opt-pt'!J98)*'CPP Detay (düşük)'!J$20,IF(J84=3,J98*'CPP Detay (yüksek)'!J$38+(1-'Measured TV opt-pt'!J98)*'CPP Detay (yüksek)'!J$20,"Girilen Rakamda Hata Var")))</f>
        <v>17.872474302324608</v>
      </c>
      <c r="K86" s="161">
        <f>+IF(K84=1,K98*'CPP Detay Tum Ay'!K$38+(1-'Measured TV opt-pt'!K98)*'CPP Detay Tum Ay'!K$20,IF(K84=2,K98*'CPP Detay (düşük)'!K$38+(1-'Measured TV opt-pt'!K98)*'CPP Detay (düşük)'!K$20,IF(K84=3,K98*'CPP Detay (yüksek)'!K$38+(1-'Measured TV opt-pt'!K98)*'CPP Detay (yüksek)'!K$20,"Girilen Rakamda Hata Var")))</f>
        <v>17.034468684979927</v>
      </c>
      <c r="L86" s="255">
        <f>+IF(L84=1,L98*'CPP Detay Tum Ay'!L$38+(1-'Measured TV opt-pt'!L98)*'CPP Detay Tum Ay'!L$20,IF(L84=2,L98*'CPP Detay (düşük)'!L$38+(1-'Measured TV opt-pt'!L98)*'CPP Detay (düşük)'!L$20,IF(L84=3,L98*'CPP Detay (yüksek)'!L$38+(1-'Measured TV opt-pt'!L98)*'CPP Detay (yüksek)'!L$20,"Girilen Rakamda Hata Var")))</f>
        <v>22.467149289573328</v>
      </c>
      <c r="M86" s="255">
        <f>+IF(M84=1,M98*'CPP Detay Tum Ay'!M$38+(1-'Measured TV opt-pt'!M98)*'CPP Detay Tum Ay'!M$20,IF(M84=2,M98*'CPP Detay (düşük)'!M$38+(1-'Measured TV opt-pt'!M98)*'CPP Detay (düşük)'!M$20,IF(M84=3,M98*'CPP Detay (yüksek)'!M$38+(1-'Measured TV opt-pt'!M98)*'CPP Detay (yüksek)'!M$20,"Girilen Rakamda Hata Var")))</f>
        <v>25.789248753307362</v>
      </c>
      <c r="N86" s="255">
        <f>+IF(N84=1,N98*'CPP Detay Tum Ay'!N$38+(1-'Measured TV opt-pt'!N98)*'CPP Detay Tum Ay'!N$20,IF(N84=2,N98*'CPP Detay (düşük)'!N$38+(1-'Measured TV opt-pt'!N98)*'CPP Detay (düşük)'!N$20,IF(N84=3,N98*'CPP Detay (yüksek)'!N$38+(1-'Measured TV opt-pt'!N98)*'CPP Detay (yüksek)'!N$20,"Girilen Rakamda Hata Var")))</f>
        <v>23.803341004858662</v>
      </c>
      <c r="O86" s="256">
        <f>+IF(O84=1,O98*'CPP Detay Tum Ay'!O$38+(1-'Measured TV opt-pt'!O98)*'CPP Detay Tum Ay'!O$20,IF(O84=2,O98*'CPP Detay (düşük)'!O$38+(1-'Measured TV opt-pt'!O98)*'CPP Detay (düşük)'!O$20,IF(O84=3,O98*'CPP Detay (yüksek)'!O$38+(1-'Measured TV opt-pt'!O98)*'CPP Detay (yüksek)'!O$20,"Girilen Rakamda Hata Var")))</f>
        <v>19.99835323959751</v>
      </c>
      <c r="P86" s="162"/>
    </row>
    <row r="87" spans="1:16" x14ac:dyDescent="0.25">
      <c r="A87" s="196" t="s">
        <v>115</v>
      </c>
      <c r="B87" s="376"/>
      <c r="C87" s="77" t="s">
        <v>194</v>
      </c>
      <c r="D87" s="243">
        <f>+IF(D84=1,D99*'CPP Detay Tum Ay'!D$94+(1-'Measured TV opt-pt'!D99)*'CPP Detay Tum Ay'!D$76,IF(D84=2,D99*'CPP Detay (düşük)'!D$94+(1-'Measured TV opt-pt'!D99)*'CPP Detay (düşük)'!D$76,IF(D84=3,D99*'CPP Detay (yüksek)'!D$94+(1-'Measured TV opt-pt'!D99)*'CPP Detay (yüksek)'!D$76,"Girilen Rakamda Hata Var")))</f>
        <v>0</v>
      </c>
      <c r="E87" s="243">
        <f>+IF(E84=1,E99*'CPP Detay Tum Ay'!E$94+(1-'Measured TV opt-pt'!E99)*'CPP Detay Tum Ay'!E$76,IF(E84=2,E99*'CPP Detay (düşük)'!E$94+(1-'Measured TV opt-pt'!E99)*'CPP Detay (düşük)'!E$76,IF(E84=3,E99*'CPP Detay (yüksek)'!E$94+(1-'Measured TV opt-pt'!E99)*'CPP Detay (yüksek)'!E$76,"Girilen Rakamda Hata Var")))</f>
        <v>0</v>
      </c>
      <c r="F87" s="243">
        <f>+IF(F84=1,F99*'CPP Detay Tum Ay'!F$94+(1-'Measured TV opt-pt'!F99)*'CPP Detay Tum Ay'!F$76,IF(F84=2,F99*'CPP Detay (düşük)'!F$94+(1-'Measured TV opt-pt'!F99)*'CPP Detay (düşük)'!F$76,IF(F84=3,F99*'CPP Detay (yüksek)'!F$94+(1-'Measured TV opt-pt'!F99)*'CPP Detay (yüksek)'!F$76,"Girilen Rakamda Hata Var")))</f>
        <v>0</v>
      </c>
      <c r="G87" s="243">
        <f>+IF(G84=1,G99*'CPP Detay Tum Ay'!G$94+(1-'Measured TV opt-pt'!G99)*'CPP Detay Tum Ay'!G$76,IF(G84=2,G99*'CPP Detay (düşük)'!G$94+(1-'Measured TV opt-pt'!G99)*'CPP Detay (düşük)'!G$76,IF(G84=3,G99*'CPP Detay (yüksek)'!G$94+(1-'Measured TV opt-pt'!G99)*'CPP Detay (yüksek)'!G$76,"Girilen Rakamda Hata Var")))</f>
        <v>0</v>
      </c>
      <c r="H87" s="243">
        <f>+IF(H84=1,H99*'CPP Detay Tum Ay'!H$94+(1-'Measured TV opt-pt'!H99)*'CPP Detay Tum Ay'!H$76,IF(H84=2,H99*'CPP Detay (düşük)'!H$94+(1-'Measured TV opt-pt'!H99)*'CPP Detay (düşük)'!H$76,IF(H84=3,H99*'CPP Detay (yüksek)'!H$94+(1-'Measured TV opt-pt'!H99)*'CPP Detay (yüksek)'!H$76,"Girilen Rakamda Hata Var")))</f>
        <v>0</v>
      </c>
      <c r="I87" s="243">
        <f>+IF(I84=1,I99*'CPP Detay Tum Ay'!I$94+(1-'Measured TV opt-pt'!I99)*'CPP Detay Tum Ay'!I$76,IF(I84=2,I99*'CPP Detay (düşük)'!I$94+(1-'Measured TV opt-pt'!I99)*'CPP Detay (düşük)'!I$76,IF(I84=3,I99*'CPP Detay (yüksek)'!I$94+(1-'Measured TV opt-pt'!I99)*'CPP Detay (yüksek)'!I$76,"Girilen Rakamda Hata Var")))</f>
        <v>0</v>
      </c>
      <c r="J87" s="243">
        <f>+IF(J84=1,J99*'CPP Detay Tum Ay'!J$94+(1-'Measured TV opt-pt'!J99)*'CPP Detay Tum Ay'!J$76,IF(J84=2,J99*'CPP Detay (düşük)'!J$94+(1-'Measured TV opt-pt'!J99)*'CPP Detay (düşük)'!J$76,IF(J84=3,J99*'CPP Detay (yüksek)'!J$94+(1-'Measured TV opt-pt'!J99)*'CPP Detay (yüksek)'!J$76,"Girilen Rakamda Hata Var")))</f>
        <v>0</v>
      </c>
      <c r="K87" s="243">
        <f>+IF(K84=1,K99*'CPP Detay Tum Ay'!K$94+(1-'Measured TV opt-pt'!K99)*'CPP Detay Tum Ay'!K$76,IF(K84=2,K99*'CPP Detay (düşük)'!K$94+(1-'Measured TV opt-pt'!K99)*'CPP Detay (düşük)'!K$76,IF(K84=3,K99*'CPP Detay (yüksek)'!K$94+(1-'Measured TV opt-pt'!K99)*'CPP Detay (yüksek)'!K$76,"Girilen Rakamda Hata Var")))</f>
        <v>0</v>
      </c>
      <c r="L87" s="257">
        <f>+IF(L84=1,L99*'CPP Detay Tum Ay'!L$94+(1-'Measured TV opt-pt'!L99)*'CPP Detay Tum Ay'!L$76,IF(L84=2,L99*'CPP Detay (düşük)'!L$94+(1-'Measured TV opt-pt'!L99)*'CPP Detay (düşük)'!L$76,IF(L84=3,L99*'CPP Detay (yüksek)'!L$94+(1-'Measured TV opt-pt'!L99)*'CPP Detay (yüksek)'!L$76,"Girilen Rakamda Hata Var")))</f>
        <v>0</v>
      </c>
      <c r="M87" s="257">
        <f>+IF(M84=1,M99*'CPP Detay Tum Ay'!M$94+(1-'Measured TV opt-pt'!M99)*'CPP Detay Tum Ay'!M$76,IF(M84=2,M99*'CPP Detay (düşük)'!M$94+(1-'Measured TV opt-pt'!M99)*'CPP Detay (düşük)'!M$76,IF(M84=3,M99*'CPP Detay (yüksek)'!M$94+(1-'Measured TV opt-pt'!M99)*'CPP Detay (yüksek)'!M$76,"Girilen Rakamda Hata Var")))</f>
        <v>0</v>
      </c>
      <c r="N87" s="257">
        <f>+IF(N84=1,N99*'CPP Detay Tum Ay'!N$94+(1-'Measured TV opt-pt'!N99)*'CPP Detay Tum Ay'!N$76,IF(N84=2,N99*'CPP Detay (düşük)'!N$94+(1-'Measured TV opt-pt'!N99)*'CPP Detay (düşük)'!N$76,IF(N84=3,N99*'CPP Detay (yüksek)'!N$94+(1-'Measured TV opt-pt'!N99)*'CPP Detay (yüksek)'!N$76,"Girilen Rakamda Hata Var")))</f>
        <v>0</v>
      </c>
      <c r="O87" s="258">
        <f>+IF(O84=1,O99*'CPP Detay Tum Ay'!O$94+(1-'Measured TV opt-pt'!O99)*'CPP Detay Tum Ay'!O$76,IF(O84=2,O99*'CPP Detay (düşük)'!O$94+(1-'Measured TV opt-pt'!O99)*'CPP Detay (düşük)'!O$76,IF(O84=3,O99*'CPP Detay (yüksek)'!O$94+(1-'Measured TV opt-pt'!O99)*'CPP Detay (yüksek)'!O$76,"Girilen Rakamda Hata Var")))</f>
        <v>0</v>
      </c>
      <c r="P87" s="244"/>
    </row>
    <row r="88" spans="1:16" x14ac:dyDescent="0.25">
      <c r="A88" s="196" t="s">
        <v>115</v>
      </c>
      <c r="B88" s="376"/>
      <c r="C88" s="77" t="s">
        <v>195</v>
      </c>
      <c r="D88" s="243">
        <f>+IF(D84=1,D100*'CPP Detay Tum Ay'!D$150+(1-'Measured TV opt-pt'!D100)*'CPP Detay Tum Ay'!D$132,IF(D84=2,D100*'CPP Detay (düşük)'!D$150+(1-'Measured TV opt-pt'!D100)*'CPP Detay (düşük)'!D$132,IF(D84=3,D100*'CPP Detay (yüksek)'!D$150+(1-'Measured TV opt-pt'!D100)*'CPP Detay (yüksek)'!D$132,"Girilen Rakamda Hata Var")))</f>
        <v>20.356566573412003</v>
      </c>
      <c r="E88" s="243">
        <f>+IF(E84=1,E100*'CPP Detay Tum Ay'!E$150+(1-'Measured TV opt-pt'!E100)*'CPP Detay Tum Ay'!E$132,IF(E84=2,E100*'CPP Detay (düşük)'!E$150+(1-'Measured TV opt-pt'!E100)*'CPP Detay (düşük)'!E$132,IF(E84=3,E100*'CPP Detay (yüksek)'!E$150+(1-'Measured TV opt-pt'!E100)*'CPP Detay (yüksek)'!E$132,"Girilen Rakamda Hata Var")))</f>
        <v>21.363054220162358</v>
      </c>
      <c r="F88" s="243">
        <f>+IF(F84=1,F100*'CPP Detay Tum Ay'!F$150+(1-'Measured TV opt-pt'!F100)*'CPP Detay Tum Ay'!F$132,IF(F84=2,F100*'CPP Detay (düşük)'!F$150+(1-'Measured TV opt-pt'!F100)*'CPP Detay (düşük)'!F$132,IF(F84=3,F100*'CPP Detay (yüksek)'!F$150+(1-'Measured TV opt-pt'!F100)*'CPP Detay (yüksek)'!F$132,"Girilen Rakamda Hata Var")))</f>
        <v>24.042857686642577</v>
      </c>
      <c r="G88" s="243">
        <f>+IF(G84=1,G100*'CPP Detay Tum Ay'!G$150+(1-'Measured TV opt-pt'!G100)*'CPP Detay Tum Ay'!G$132,IF(G84=2,G100*'CPP Detay (düşük)'!G$150+(1-'Measured TV opt-pt'!G100)*'CPP Detay (düşük)'!G$132,IF(G84=3,G100*'CPP Detay (yüksek)'!G$150+(1-'Measured TV opt-pt'!G100)*'CPP Detay (yüksek)'!G$132,"Girilen Rakamda Hata Var")))</f>
        <v>32.013703128557523</v>
      </c>
      <c r="H88" s="243">
        <f>+IF(H84=1,H100*'CPP Detay Tum Ay'!H$150+(1-'Measured TV opt-pt'!H100)*'CPP Detay Tum Ay'!H$132,IF(H84=2,H100*'CPP Detay (düşük)'!H$150+(1-'Measured TV opt-pt'!H100)*'CPP Detay (düşük)'!H$132,IF(H84=3,H100*'CPP Detay (yüksek)'!H$150+(1-'Measured TV opt-pt'!H100)*'CPP Detay (yüksek)'!H$132,"Girilen Rakamda Hata Var")))</f>
        <v>37.290668258648957</v>
      </c>
      <c r="I88" s="243">
        <f>+IF(I84=1,I100*'CPP Detay Tum Ay'!I$150+(1-'Measured TV opt-pt'!I100)*'CPP Detay Tum Ay'!I$132,IF(I84=2,I100*'CPP Detay (düşük)'!I$150+(1-'Measured TV opt-pt'!I100)*'CPP Detay (düşük)'!I$132,IF(I84=3,I100*'CPP Detay (yüksek)'!I$150+(1-'Measured TV opt-pt'!I100)*'CPP Detay (yüksek)'!I$132,"Girilen Rakamda Hata Var")))</f>
        <v>34.994626545893723</v>
      </c>
      <c r="J88" s="243">
        <f>+IF(J84=1,J100*'CPP Detay Tum Ay'!J$150+(1-'Measured TV opt-pt'!J100)*'CPP Detay Tum Ay'!J$132,IF(J84=2,J100*'CPP Detay (düşük)'!J$150+(1-'Measured TV opt-pt'!J100)*'CPP Detay (düşük)'!J$132,IF(J84=3,J100*'CPP Detay (yüksek)'!J$150+(1-'Measured TV opt-pt'!J100)*'CPP Detay (yüksek)'!J$132,"Girilen Rakamda Hata Var")))</f>
        <v>21.769247471149008</v>
      </c>
      <c r="K88" s="243">
        <f>+IF(K84=1,K100*'CPP Detay Tum Ay'!K$150+(1-'Measured TV opt-pt'!K100)*'CPP Detay Tum Ay'!K$132,IF(K84=2,K100*'CPP Detay (düşük)'!K$150+(1-'Measured TV opt-pt'!K100)*'CPP Detay (düşük)'!K$132,IF(K84=3,K100*'CPP Detay (yüksek)'!K$150+(1-'Measured TV opt-pt'!K100)*'CPP Detay (yüksek)'!K$132,"Girilen Rakamda Hata Var")))</f>
        <v>18.52416727465565</v>
      </c>
      <c r="L88" s="257">
        <f>+IF(L84=1,L100*'CPP Detay Tum Ay'!L$150+(1-'Measured TV opt-pt'!L100)*'CPP Detay Tum Ay'!L$132,IF(L84=2,L100*'CPP Detay (düşük)'!L$150+(1-'Measured TV opt-pt'!L100)*'CPP Detay (düşük)'!L$132,IF(L84=3,L100*'CPP Detay (yüksek)'!L$150+(1-'Measured TV opt-pt'!L100)*'CPP Detay (yüksek)'!L$132,"Girilen Rakamda Hata Var")))</f>
        <v>28.233970352734637</v>
      </c>
      <c r="M88" s="257">
        <f>+IF(M84=1,M100*'CPP Detay Tum Ay'!M$150+(1-'Measured TV opt-pt'!M100)*'CPP Detay Tum Ay'!M$132,IF(M84=2,M100*'CPP Detay (düşük)'!M$150+(1-'Measured TV opt-pt'!M100)*'CPP Detay (düşük)'!M$132,IF(M84=3,M100*'CPP Detay (yüksek)'!M$150+(1-'Measured TV opt-pt'!M100)*'CPP Detay (yüksek)'!M$132,"Girilen Rakamda Hata Var")))</f>
        <v>32.359637806635185</v>
      </c>
      <c r="N88" s="257">
        <f>+IF(N84=1,N100*'CPP Detay Tum Ay'!N$150+(1-'Measured TV opt-pt'!N100)*'CPP Detay Tum Ay'!N$132,IF(N84=2,N100*'CPP Detay (düşük)'!N$150+(1-'Measured TV opt-pt'!N100)*'CPP Detay (düşük)'!N$132,IF(N84=3,N100*'CPP Detay (yüksek)'!N$150+(1-'Measured TV opt-pt'!N100)*'CPP Detay (yüksek)'!N$132,"Girilen Rakamda Hata Var")))</f>
        <v>29.645492106680784</v>
      </c>
      <c r="O88" s="258">
        <f>+IF(O84=1,O100*'CPP Detay Tum Ay'!O$150+(1-'Measured TV opt-pt'!O100)*'CPP Detay Tum Ay'!O$132,IF(O84=2,O100*'CPP Detay (düşük)'!O$150+(1-'Measured TV opt-pt'!O100)*'CPP Detay (düşük)'!O$132,IF(O84=3,O100*'CPP Detay (yüksek)'!O$150+(1-'Measured TV opt-pt'!O100)*'CPP Detay (yüksek)'!O$132,"Girilen Rakamda Hata Var")))</f>
        <v>24.837976057063997</v>
      </c>
      <c r="P88" s="244"/>
    </row>
    <row r="89" spans="1:16" x14ac:dyDescent="0.25">
      <c r="A89" s="196" t="s">
        <v>115</v>
      </c>
      <c r="B89" s="376"/>
      <c r="C89" s="77" t="s">
        <v>193</v>
      </c>
      <c r="D89" s="243">
        <f>+IF(D84=1,D101*'CPP Detay Tum Ay'!D$206+(1-'Measured TV opt-pt'!D101)*'CPP Detay Tum Ay'!D$188,IF(D84=2,D101*'CPP Detay (düşük)'!D$206+(1-'Measured TV opt-pt'!D101)*'CPP Detay (düşük)'!D$188,IF(D84=3,D101*'CPP Detay (yüksek)'!D$206+(1-'Measured TV opt-pt'!D101)*'CPP Detay (yüksek)'!D$188,"Girilen Rakamda Hata Var")))</f>
        <v>12.795919787449392</v>
      </c>
      <c r="E89" s="243">
        <f>+IF(E84=1,E101*'CPP Detay Tum Ay'!E$206+(1-'Measured TV opt-pt'!E101)*'CPP Detay Tum Ay'!E$188,IF(E84=2,E101*'CPP Detay (düşük)'!E$206+(1-'Measured TV opt-pt'!E101)*'CPP Detay (düşük)'!E$188,IF(E84=3,E101*'CPP Detay (yüksek)'!E$206+(1-'Measured TV opt-pt'!E101)*'CPP Detay (yüksek)'!E$188,"Girilen Rakamda Hata Var")))</f>
        <v>12.487056004387721</v>
      </c>
      <c r="F89" s="243">
        <f>+IF(F84=1,F101*'CPP Detay Tum Ay'!F$206+(1-'Measured TV opt-pt'!F101)*'CPP Detay Tum Ay'!F$188,IF(F84=2,F101*'CPP Detay (düşük)'!F$206+(1-'Measured TV opt-pt'!F101)*'CPP Detay (düşük)'!F$188,IF(F84=3,F101*'CPP Detay (yüksek)'!F$206+(1-'Measured TV opt-pt'!F101)*'CPP Detay (yüksek)'!F$188,"Girilen Rakamda Hata Var")))</f>
        <v>18.464190585919944</v>
      </c>
      <c r="G89" s="243">
        <f>+IF(G84=1,G101*'CPP Detay Tum Ay'!G$206+(1-'Measured TV opt-pt'!G101)*'CPP Detay Tum Ay'!G$188,IF(G84=2,G101*'CPP Detay (düşük)'!G$206+(1-'Measured TV opt-pt'!G101)*'CPP Detay (düşük)'!G$188,IF(G84=3,G101*'CPP Detay (yüksek)'!G$206+(1-'Measured TV opt-pt'!G101)*'CPP Detay (yüksek)'!G$188,"Girilen Rakamda Hata Var")))</f>
        <v>31.052625344890757</v>
      </c>
      <c r="H89" s="243">
        <f>+IF(H84=1,H101*'CPP Detay Tum Ay'!H$206+(1-'Measured TV opt-pt'!H101)*'CPP Detay Tum Ay'!H$188,IF(H84=2,H101*'CPP Detay (düşük)'!H$206+(1-'Measured TV opt-pt'!H101)*'CPP Detay (düşük)'!H$188,IF(H84=3,H101*'CPP Detay (yüksek)'!H$206+(1-'Measured TV opt-pt'!H101)*'CPP Detay (yüksek)'!H$188,"Girilen Rakamda Hata Var")))</f>
        <v>36.322529448761351</v>
      </c>
      <c r="I89" s="243">
        <f>+IF(I84=1,I101*'CPP Detay Tum Ay'!I$206+(1-'Measured TV opt-pt'!I101)*'CPP Detay Tum Ay'!I$188,IF(I84=2,I101*'CPP Detay (düşük)'!I$206+(1-'Measured TV opt-pt'!I101)*'CPP Detay (düşük)'!I$188,IF(I84=3,I101*'CPP Detay (yüksek)'!I$206+(1-'Measured TV opt-pt'!I101)*'CPP Detay (yüksek)'!I$188,"Girilen Rakamda Hata Var")))</f>
        <v>34.321753917003207</v>
      </c>
      <c r="J89" s="243">
        <f>+IF(J84=1,J101*'CPP Detay Tum Ay'!J$206+(1-'Measured TV opt-pt'!J101)*'CPP Detay Tum Ay'!J$188,IF(J84=2,J101*'CPP Detay (düşük)'!J$206+(1-'Measured TV opt-pt'!J101)*'CPP Detay (düşük)'!J$188,IF(J84=3,J101*'CPP Detay (yüksek)'!J$206+(1-'Measured TV opt-pt'!J101)*'CPP Detay (yüksek)'!J$188,"Girilen Rakamda Hata Var")))</f>
        <v>21.180007174509818</v>
      </c>
      <c r="K89" s="243">
        <f>+IF(K84=1,K101*'CPP Detay Tum Ay'!K$206+(1-'Measured TV opt-pt'!K101)*'CPP Detay Tum Ay'!K$188,IF(K84=2,K101*'CPP Detay (düşük)'!K$206+(1-'Measured TV opt-pt'!K101)*'CPP Detay (düşük)'!K$188,IF(K84=3,K101*'CPP Detay (yüksek)'!K$206+(1-'Measured TV opt-pt'!K101)*'CPP Detay (yüksek)'!K$188,"Girilen Rakamda Hata Var")))</f>
        <v>18.035725898829039</v>
      </c>
      <c r="L89" s="257">
        <f>+IF(L84=1,L101*'CPP Detay Tum Ay'!L$206+(1-'Measured TV opt-pt'!L101)*'CPP Detay Tum Ay'!L$188,IF(L84=2,L101*'CPP Detay (düşük)'!L$206+(1-'Measured TV opt-pt'!L101)*'CPP Detay (düşük)'!L$188,IF(L84=3,L101*'CPP Detay (yüksek)'!L$206+(1-'Measured TV opt-pt'!L101)*'CPP Detay (yüksek)'!L$188,"Girilen Rakamda Hata Var")))</f>
        <v>35.145626645182467</v>
      </c>
      <c r="M89" s="257">
        <f>+IF(M84=1,M101*'CPP Detay Tum Ay'!M$206+(1-'Measured TV opt-pt'!M101)*'CPP Detay Tum Ay'!M$188,IF(M84=2,M101*'CPP Detay (düşük)'!M$206+(1-'Measured TV opt-pt'!M101)*'CPP Detay (düşük)'!M$188,IF(M84=3,M101*'CPP Detay (yüksek)'!M$206+(1-'Measured TV opt-pt'!M101)*'CPP Detay (yüksek)'!M$188,"Girilen Rakamda Hata Var")))</f>
        <v>36.521554108764683</v>
      </c>
      <c r="N89" s="257">
        <f>+IF(N84=1,N101*'CPP Detay Tum Ay'!N$206+(1-'Measured TV opt-pt'!N101)*'CPP Detay Tum Ay'!N$188,IF(N84=2,N101*'CPP Detay (düşük)'!N$206+(1-'Measured TV opt-pt'!N101)*'CPP Detay (düşük)'!N$188,IF(N84=3,N101*'CPP Detay (yüksek)'!N$206+(1-'Measured TV opt-pt'!N101)*'CPP Detay (yüksek)'!N$188,"Girilen Rakamda Hata Var")))</f>
        <v>32.626585992454281</v>
      </c>
      <c r="O89" s="258">
        <f>+IF(O84=1,O101*'CPP Detay Tum Ay'!O$206+(1-'Measured TV opt-pt'!O101)*'CPP Detay Tum Ay'!O$188,IF(O84=2,O101*'CPP Detay (düşük)'!O$206+(1-'Measured TV opt-pt'!O101)*'CPP Detay (düşük)'!O$188,IF(O84=3,O101*'CPP Detay (yüksek)'!O$206+(1-'Measured TV opt-pt'!O101)*'CPP Detay (yüksek)'!O$188,"Girilen Rakamda Hata Var")))</f>
        <v>0</v>
      </c>
      <c r="P89" s="244"/>
    </row>
    <row r="90" spans="1:16" ht="15.75" thickBot="1" x14ac:dyDescent="0.3">
      <c r="A90" s="196" t="s">
        <v>115</v>
      </c>
      <c r="B90" s="376"/>
      <c r="C90" s="96" t="s">
        <v>229</v>
      </c>
      <c r="D90" s="243">
        <f>+IF(D84=1,D102*'CPP Detay Tum Ay'!D$262+(1-'Measured TV opt-pt'!D102)*'CPP Detay Tum Ay'!D$244,IF(D84=2,D102*'CPP Detay (düşük)'!D$262+(1-'Measured TV opt-pt'!D102)*'CPP Detay (düşük)'!D$244,IF(D84=3,D102*'CPP Detay (yüksek)'!D$262+(1-'Measured TV opt-pt'!D102)*'CPP Detay (yüksek)'!D$244,"Girilen Rakamda Hata Var")))</f>
        <v>0</v>
      </c>
      <c r="E90" s="163">
        <f>+IF(E84=1,E102*'CPP Detay Tum Ay'!E$262+(1-'Measured TV opt-pt'!E102)*'CPP Detay Tum Ay'!E$244,IF(E84=2,E102*'CPP Detay (düşük)'!E$262+(1-'Measured TV opt-pt'!E102)*'CPP Detay (düşük)'!E$244,IF(E84=3,E102*'CPP Detay (yüksek)'!E$262+(1-'Measured TV opt-pt'!E102)*'CPP Detay (yüksek)'!E$244,"Girilen Rakamda Hata Var")))</f>
        <v>0</v>
      </c>
      <c r="F90" s="163">
        <f>+IF(F84=1,F102*'CPP Detay Tum Ay'!F$262+(1-'Measured TV opt-pt'!F102)*'CPP Detay Tum Ay'!F$244,IF(F84=2,F102*'CPP Detay (düşük)'!F$262+(1-'Measured TV opt-pt'!F102)*'CPP Detay (düşük)'!F$244,IF(F84=3,F102*'CPP Detay (yüksek)'!F$262+(1-'Measured TV opt-pt'!F102)*'CPP Detay (yüksek)'!F$244,"Girilen Rakamda Hata Var")))</f>
        <v>0</v>
      </c>
      <c r="G90" s="163">
        <f>+IF(G84=1,G102*'CPP Detay Tum Ay'!G$262+(1-'Measured TV opt-pt'!G102)*'CPP Detay Tum Ay'!G$244,IF(G84=2,G102*'CPP Detay (düşük)'!G$262+(1-'Measured TV opt-pt'!G102)*'CPP Detay (düşük)'!G$244,IF(G84=3,G102*'CPP Detay (yüksek)'!G$262+(1-'Measured TV opt-pt'!G102)*'CPP Detay (yüksek)'!G$244,"Girilen Rakamda Hata Var")))</f>
        <v>0</v>
      </c>
      <c r="H90" s="163">
        <f>+IF(H84=1,H102*'CPP Detay Tum Ay'!H$262+(1-'Measured TV opt-pt'!H102)*'CPP Detay Tum Ay'!H$244,IF(H84=2,H102*'CPP Detay (düşük)'!H$262+(1-'Measured TV opt-pt'!H102)*'CPP Detay (düşük)'!H$244,IF(H84=3,H102*'CPP Detay (yüksek)'!H$262+(1-'Measured TV opt-pt'!H102)*'CPP Detay (yüksek)'!H$244,"Girilen Rakamda Hata Var")))</f>
        <v>0</v>
      </c>
      <c r="I90" s="163">
        <f>+IF(I84=1,I102*'CPP Detay Tum Ay'!I$262+(1-'Measured TV opt-pt'!I102)*'CPP Detay Tum Ay'!I$244,IF(I84=2,I102*'CPP Detay (düşük)'!I$262+(1-'Measured TV opt-pt'!I102)*'CPP Detay (düşük)'!I$244,IF(I84=3,I102*'CPP Detay (yüksek)'!I$262+(1-'Measured TV opt-pt'!I102)*'CPP Detay (yüksek)'!I$244,"Girilen Rakamda Hata Var")))</f>
        <v>0</v>
      </c>
      <c r="J90" s="163">
        <f>+IF(J84=1,J102*'CPP Detay Tum Ay'!J$262+(1-'Measured TV opt-pt'!J102)*'CPP Detay Tum Ay'!J$244,IF(J84=2,J102*'CPP Detay (düşük)'!J$262+(1-'Measured TV opt-pt'!J102)*'CPP Detay (düşük)'!J$244,IF(J84=3,J102*'CPP Detay (yüksek)'!J$262+(1-'Measured TV opt-pt'!J102)*'CPP Detay (yüksek)'!J$244,"Girilen Rakamda Hata Var")))</f>
        <v>0</v>
      </c>
      <c r="K90" s="163">
        <f>+IF(K84=1,K102*'CPP Detay Tum Ay'!K$262+(1-'Measured TV opt-pt'!K102)*'CPP Detay Tum Ay'!K$244,IF(K84=2,K102*'CPP Detay (düşük)'!K$262+(1-'Measured TV opt-pt'!K102)*'CPP Detay (düşük)'!K$244,IF(K84=3,K102*'CPP Detay (yüksek)'!K$262+(1-'Measured TV opt-pt'!K102)*'CPP Detay (yüksek)'!K$244,"Girilen Rakamda Hata Var")))</f>
        <v>0</v>
      </c>
      <c r="L90" s="163">
        <f>+IF(L84=1,L102*'CPP Detay Tum Ay'!L$262+(1-'Measured TV opt-pt'!L102)*'CPP Detay Tum Ay'!L$244,IF(L84=2,L102*'CPP Detay (düşük)'!L$262+(1-'Measured TV opt-pt'!L102)*'CPP Detay (düşük)'!L$244,IF(L84=3,L102*'CPP Detay (yüksek)'!L$262+(1-'Measured TV opt-pt'!L102)*'CPP Detay (yüksek)'!L$244,"Girilen Rakamda Hata Var")))</f>
        <v>0</v>
      </c>
      <c r="M90" s="163">
        <f>+IF(M84=1,M102*'CPP Detay Tum Ay'!M$262+(1-'Measured TV opt-pt'!M102)*'CPP Detay Tum Ay'!M$244,IF(M84=2,M102*'CPP Detay (düşük)'!M$262+(1-'Measured TV opt-pt'!M102)*'CPP Detay (düşük)'!M$244,IF(M84=3,M102*'CPP Detay (yüksek)'!M$262+(1-'Measured TV opt-pt'!M102)*'CPP Detay (yüksek)'!M$244,"Girilen Rakamda Hata Var")))</f>
        <v>0</v>
      </c>
      <c r="N90" s="163">
        <f>+IF(N84=1,N102*'CPP Detay Tum Ay'!N$262+(1-'Measured TV opt-pt'!N102)*'CPP Detay Tum Ay'!N$244,IF(N84=2,N102*'CPP Detay (düşük)'!N$262+(1-'Measured TV opt-pt'!N102)*'CPP Detay (düşük)'!N$244,IF(N84=3,N102*'CPP Detay (yüksek)'!N$262+(1-'Measured TV opt-pt'!N102)*'CPP Detay (yüksek)'!N$244,"Girilen Rakamda Hata Var")))</f>
        <v>0</v>
      </c>
      <c r="O90" s="164">
        <f>+IF(O84=1,O102*'CPP Detay Tum Ay'!O$262+(1-'Measured TV opt-pt'!O102)*'CPP Detay Tum Ay'!O$244,IF(O84=2,O102*'CPP Detay (düşük)'!O$262+(1-'Measured TV opt-pt'!O102)*'CPP Detay (düşük)'!O$244,IF(O84=3,O102*'CPP Detay (yüksek)'!O$262+(1-'Measured TV opt-pt'!O102)*'CPP Detay (yüksek)'!O$244,"Girilen Rakamda Hata Var")))</f>
        <v>0</v>
      </c>
      <c r="P90" s="164"/>
    </row>
    <row r="91" spans="1:16" x14ac:dyDescent="0.25">
      <c r="A91" s="196" t="s">
        <v>115</v>
      </c>
      <c r="B91" s="376"/>
      <c r="C91" s="263" t="s">
        <v>16</v>
      </c>
      <c r="D91" s="264">
        <f>+SUMPRODUCT(D92:D96,D79:D83)</f>
        <v>20.117704034385788</v>
      </c>
      <c r="E91" s="264">
        <f t="shared" ref="E91" si="87">+SUMPRODUCT(E92:E96,E79:E83)</f>
        <v>21.394259921704005</v>
      </c>
      <c r="F91" s="264">
        <f t="shared" ref="F91" si="88">+SUMPRODUCT(F92:F96,F79:F83)</f>
        <v>23.362230251293827</v>
      </c>
      <c r="G91" s="264">
        <f t="shared" ref="G91" si="89">+SUMPRODUCT(G92:G96,G79:G83)</f>
        <v>33.12511134507217</v>
      </c>
      <c r="H91" s="264">
        <f t="shared" ref="H91" si="90">+SUMPRODUCT(H92:H96,H79:H83)</f>
        <v>38.185582708960254</v>
      </c>
      <c r="I91" s="264">
        <f t="shared" ref="I91" si="91">+SUMPRODUCT(I92:I96,I79:I83)</f>
        <v>35.794513756612389</v>
      </c>
      <c r="J91" s="264">
        <f t="shared" ref="J91" si="92">+SUMPRODUCT(J92:J96,J79:J83)</f>
        <v>23.298092045764861</v>
      </c>
      <c r="K91" s="264">
        <f t="shared" ref="K91" si="93">+SUMPRODUCT(K92:K96,K79:K83)</f>
        <v>20.753346760638056</v>
      </c>
      <c r="L91" s="264">
        <f t="shared" ref="L91" si="94">+SUMPRODUCT(L92:L96,L79:L83)</f>
        <v>27.19598882384788</v>
      </c>
      <c r="M91" s="264">
        <f t="shared" ref="M91" si="95">+SUMPRODUCT(M92:M96,M79:M83)</f>
        <v>30.916749114669731</v>
      </c>
      <c r="N91" s="264">
        <f t="shared" ref="N91" si="96">+SUMPRODUCT(N92:N96,N79:N83)</f>
        <v>28.631003059618376</v>
      </c>
      <c r="O91" s="265">
        <f t="shared" ref="O91" si="97">+SUMPRODUCT(O92:O96,O79:O83)</f>
        <v>24.330206401680861</v>
      </c>
      <c r="P91" s="165"/>
    </row>
    <row r="92" spans="1:16" x14ac:dyDescent="0.25">
      <c r="A92" s="196" t="s">
        <v>115</v>
      </c>
      <c r="B92" s="376"/>
      <c r="C92" s="77" t="s">
        <v>212</v>
      </c>
      <c r="D92" s="261">
        <f>+D86*(D98*D124+(1-D98)*D123)</f>
        <v>19.071934114828313</v>
      </c>
      <c r="E92" s="261">
        <f t="shared" ref="E92:O92" si="98">+E86*(E98*E124+(1-E98)*E123)</f>
        <v>19.804738704800425</v>
      </c>
      <c r="F92" s="261">
        <f t="shared" si="98"/>
        <v>21.346885163635633</v>
      </c>
      <c r="G92" s="261">
        <f t="shared" si="98"/>
        <v>29.350653520338525</v>
      </c>
      <c r="H92" s="261">
        <f t="shared" si="98"/>
        <v>33.961278770299927</v>
      </c>
      <c r="I92" s="261">
        <f t="shared" si="98"/>
        <v>32.333915415844281</v>
      </c>
      <c r="J92" s="261">
        <f t="shared" si="98"/>
        <v>21.613382184682923</v>
      </c>
      <c r="K92" s="261">
        <f t="shared" si="98"/>
        <v>20.446569766950962</v>
      </c>
      <c r="L92" s="261">
        <f t="shared" si="98"/>
        <v>25.468179149963817</v>
      </c>
      <c r="M92" s="261">
        <f t="shared" si="98"/>
        <v>29.251220586420875</v>
      </c>
      <c r="N92" s="261">
        <f t="shared" si="98"/>
        <v>27.203087914249913</v>
      </c>
      <c r="O92" s="262">
        <f t="shared" si="98"/>
        <v>22.95482135763751</v>
      </c>
      <c r="P92" s="162"/>
    </row>
    <row r="93" spans="1:16" x14ac:dyDescent="0.25">
      <c r="A93" s="196" t="s">
        <v>115</v>
      </c>
      <c r="B93" s="376"/>
      <c r="C93" s="77" t="s">
        <v>213</v>
      </c>
      <c r="D93" s="261">
        <f>+D87*(D99*D124+(1-D99)*D123)</f>
        <v>0</v>
      </c>
      <c r="E93" s="261">
        <f t="shared" ref="E93:O93" si="99">+E87*(E99*E124+(1-E99)*E123)</f>
        <v>0</v>
      </c>
      <c r="F93" s="261">
        <f t="shared" si="99"/>
        <v>0</v>
      </c>
      <c r="G93" s="261">
        <f t="shared" si="99"/>
        <v>0</v>
      </c>
      <c r="H93" s="261">
        <f t="shared" si="99"/>
        <v>0</v>
      </c>
      <c r="I93" s="261">
        <f t="shared" si="99"/>
        <v>0</v>
      </c>
      <c r="J93" s="261">
        <f t="shared" si="99"/>
        <v>0</v>
      </c>
      <c r="K93" s="261">
        <f t="shared" si="99"/>
        <v>0</v>
      </c>
      <c r="L93" s="261">
        <f t="shared" si="99"/>
        <v>0</v>
      </c>
      <c r="M93" s="261">
        <f t="shared" si="99"/>
        <v>0</v>
      </c>
      <c r="N93" s="261">
        <f t="shared" si="99"/>
        <v>0</v>
      </c>
      <c r="O93" s="262">
        <f t="shared" si="99"/>
        <v>0</v>
      </c>
      <c r="P93" s="244"/>
    </row>
    <row r="94" spans="1:16" x14ac:dyDescent="0.25">
      <c r="A94" s="196" t="s">
        <v>115</v>
      </c>
      <c r="B94" s="376"/>
      <c r="C94" s="77" t="s">
        <v>214</v>
      </c>
      <c r="D94" s="261">
        <f>+D88*(D100*D124+(1-D100)*D123)</f>
        <v>23.221814747992898</v>
      </c>
      <c r="E94" s="261">
        <f t="shared" ref="E94:O94" si="100">+E88*(E100*E124+(1-E100)*E123)</f>
        <v>25.341211072977298</v>
      </c>
      <c r="F94" s="261">
        <f t="shared" si="100"/>
        <v>28.520038621618671</v>
      </c>
      <c r="G94" s="261">
        <f t="shared" si="100"/>
        <v>37.891927584225847</v>
      </c>
      <c r="H94" s="261">
        <f t="shared" si="100"/>
        <v>43.777264106236728</v>
      </c>
      <c r="I94" s="261">
        <f t="shared" si="100"/>
        <v>41.081833073436471</v>
      </c>
      <c r="J94" s="261">
        <f t="shared" si="100"/>
        <v>26.325793368503465</v>
      </c>
      <c r="K94" s="261">
        <f t="shared" si="100"/>
        <v>22.23466346736619</v>
      </c>
      <c r="L94" s="261">
        <f t="shared" si="100"/>
        <v>32.00529830421884</v>
      </c>
      <c r="M94" s="261">
        <f t="shared" si="100"/>
        <v>36.703624546534265</v>
      </c>
      <c r="N94" s="261">
        <f t="shared" si="100"/>
        <v>33.879652771206757</v>
      </c>
      <c r="O94" s="262">
        <f t="shared" si="100"/>
        <v>28.50991261351761</v>
      </c>
      <c r="P94" s="244"/>
    </row>
    <row r="95" spans="1:16" x14ac:dyDescent="0.25">
      <c r="A95" s="196" t="s">
        <v>115</v>
      </c>
      <c r="B95" s="376"/>
      <c r="C95" s="77" t="s">
        <v>215</v>
      </c>
      <c r="D95" s="161">
        <f>+D89*(D101*D124+(1-D101)*D123)</f>
        <v>14.596984111379127</v>
      </c>
      <c r="E95" s="161">
        <f t="shared" ref="E95:O95" si="101">+E89*(E101*E124+(1-E101)*E123)</f>
        <v>14.812354012031941</v>
      </c>
      <c r="F95" s="161">
        <f t="shared" si="101"/>
        <v>21.902530701245471</v>
      </c>
      <c r="G95" s="161">
        <f t="shared" si="101"/>
        <v>36.754380652049051</v>
      </c>
      <c r="H95" s="161">
        <f t="shared" si="101"/>
        <v>42.640720559256515</v>
      </c>
      <c r="I95" s="161">
        <f t="shared" si="101"/>
        <v>40.291916341977362</v>
      </c>
      <c r="J95" s="161">
        <f t="shared" si="101"/>
        <v>25.613218516557961</v>
      </c>
      <c r="K95" s="161">
        <f t="shared" si="101"/>
        <v>21.648384502486572</v>
      </c>
      <c r="L95" s="161">
        <f t="shared" si="101"/>
        <v>39.840173054471549</v>
      </c>
      <c r="M95" s="161">
        <f t="shared" si="101"/>
        <v>41.424240217830167</v>
      </c>
      <c r="N95" s="161">
        <f t="shared" si="101"/>
        <v>37.286525740794367</v>
      </c>
      <c r="O95" s="162">
        <f t="shared" si="101"/>
        <v>0</v>
      </c>
      <c r="P95" s="244"/>
    </row>
    <row r="96" spans="1:16" ht="15.75" thickBot="1" x14ac:dyDescent="0.3">
      <c r="A96" s="196" t="s">
        <v>115</v>
      </c>
      <c r="B96" s="376"/>
      <c r="C96" s="96" t="s">
        <v>230</v>
      </c>
      <c r="D96" s="163">
        <f>+D90*(D102*D124+(1-D102)*D123)</f>
        <v>0</v>
      </c>
      <c r="E96" s="163">
        <f t="shared" ref="E96:O96" si="102">+E90*(E102*E124+(1-E102)*E123)</f>
        <v>0</v>
      </c>
      <c r="F96" s="163">
        <f t="shared" si="102"/>
        <v>0</v>
      </c>
      <c r="G96" s="163">
        <f t="shared" si="102"/>
        <v>0</v>
      </c>
      <c r="H96" s="163">
        <f t="shared" si="102"/>
        <v>0</v>
      </c>
      <c r="I96" s="163">
        <f t="shared" si="102"/>
        <v>0</v>
      </c>
      <c r="J96" s="163">
        <f t="shared" si="102"/>
        <v>0</v>
      </c>
      <c r="K96" s="163">
        <f t="shared" si="102"/>
        <v>0</v>
      </c>
      <c r="L96" s="163">
        <f t="shared" si="102"/>
        <v>0</v>
      </c>
      <c r="M96" s="163">
        <f t="shared" si="102"/>
        <v>0</v>
      </c>
      <c r="N96" s="163">
        <f t="shared" si="102"/>
        <v>0</v>
      </c>
      <c r="O96" s="164">
        <f t="shared" si="102"/>
        <v>0</v>
      </c>
      <c r="P96" s="164"/>
    </row>
    <row r="97" spans="1:53" x14ac:dyDescent="0.25">
      <c r="A97" s="196" t="s">
        <v>115</v>
      </c>
      <c r="B97" s="376"/>
      <c r="C97" s="204" t="s">
        <v>2</v>
      </c>
      <c r="D97" s="205">
        <f>+IFERROR(SUMPRODUCT(D98:D102,D104:D108)/D103,0)</f>
        <v>0</v>
      </c>
      <c r="E97" s="205">
        <f t="shared" ref="E97" si="103">+IFERROR(SUMPRODUCT(E98:E102,E104:E108)/E103,0)</f>
        <v>0</v>
      </c>
      <c r="F97" s="205">
        <f t="shared" ref="F97" si="104">+IFERROR(SUMPRODUCT(F98:F102,F104:F108)/F103,0)</f>
        <v>0</v>
      </c>
      <c r="G97" s="205">
        <f t="shared" ref="G97" si="105">+IFERROR(SUMPRODUCT(G98:G102,G104:G108)/G103,0)</f>
        <v>0</v>
      </c>
      <c r="H97" s="205">
        <v>0.45</v>
      </c>
      <c r="I97" s="205">
        <v>0.45</v>
      </c>
      <c r="J97" s="205">
        <f t="shared" ref="J97" si="106">+IFERROR(SUMPRODUCT(J98:J102,J104:J108)/J103,0)</f>
        <v>0</v>
      </c>
      <c r="K97" s="205">
        <f t="shared" ref="K97" si="107">+IFERROR(SUMPRODUCT(K98:K102,K104:K108)/K103,0)</f>
        <v>0</v>
      </c>
      <c r="L97" s="205">
        <f t="shared" ref="L97" si="108">+IFERROR(SUMPRODUCT(L98:L102,L104:L108)/L103,0)</f>
        <v>0</v>
      </c>
      <c r="M97" s="205">
        <f t="shared" ref="M97" si="109">+IFERROR(SUMPRODUCT(M98:M102,M104:M108)/M103,0)</f>
        <v>0</v>
      </c>
      <c r="N97" s="205">
        <f t="shared" ref="N97" si="110">+IFERROR(SUMPRODUCT(N98:N102,N104:N108)/N103,0)</f>
        <v>0</v>
      </c>
      <c r="O97" s="205">
        <f t="shared" ref="O97" si="111">+IFERROR(SUMPRODUCT(O98:O102,O104:O108)/O103,0)</f>
        <v>0</v>
      </c>
      <c r="P97" s="166">
        <f>+SUMPRODUCT(D97:O97,D103:O103)/P103</f>
        <v>0.45</v>
      </c>
      <c r="R97" s="192">
        <f>+D97</f>
        <v>0</v>
      </c>
      <c r="S97" s="192">
        <f t="shared" ref="S97" si="112">+E97</f>
        <v>0</v>
      </c>
      <c r="T97" s="192">
        <f t="shared" ref="T97" si="113">+F97</f>
        <v>0</v>
      </c>
      <c r="U97" s="192">
        <f t="shared" ref="U97" si="114">+G97</f>
        <v>0</v>
      </c>
      <c r="V97" s="192">
        <f t="shared" ref="V97" si="115">+H97</f>
        <v>0.45</v>
      </c>
      <c r="W97" s="192">
        <f t="shared" ref="W97" si="116">+I97</f>
        <v>0.45</v>
      </c>
      <c r="X97" s="192">
        <f t="shared" ref="X97" si="117">+J97</f>
        <v>0</v>
      </c>
      <c r="Y97" s="192">
        <f t="shared" ref="Y97" si="118">+K97</f>
        <v>0</v>
      </c>
      <c r="Z97" s="192">
        <f t="shared" ref="Z97" si="119">+L97</f>
        <v>0</v>
      </c>
      <c r="AA97" s="192">
        <f t="shared" ref="AA97" si="120">+M97</f>
        <v>0</v>
      </c>
      <c r="AB97" s="192">
        <f t="shared" ref="AB97" si="121">+N97</f>
        <v>0</v>
      </c>
      <c r="AC97" s="192">
        <f t="shared" ref="AC97" si="122">+O97</f>
        <v>0</v>
      </c>
      <c r="AD97" s="190">
        <f>+D103</f>
        <v>0</v>
      </c>
      <c r="AE97" s="190">
        <f t="shared" ref="AE97" si="123">+E103</f>
        <v>0</v>
      </c>
      <c r="AF97" s="190">
        <f t="shared" ref="AF97" si="124">+F103</f>
        <v>0</v>
      </c>
      <c r="AG97" s="190">
        <f t="shared" ref="AG97" si="125">+G103</f>
        <v>0</v>
      </c>
      <c r="AH97" s="190">
        <f t="shared" ref="AH97" si="126">+H103</f>
        <v>366.24103129945524</v>
      </c>
      <c r="AI97" s="190">
        <f t="shared" ref="AI97" si="127">+I103</f>
        <v>739.79785245789435</v>
      </c>
      <c r="AJ97" s="190">
        <f t="shared" ref="AJ97" si="128">+J103</f>
        <v>0</v>
      </c>
      <c r="AK97" s="190">
        <f t="shared" ref="AK97" si="129">+K103</f>
        <v>0</v>
      </c>
      <c r="AL97" s="190">
        <f t="shared" ref="AL97" si="130">+L103</f>
        <v>0</v>
      </c>
      <c r="AM97" s="190">
        <f t="shared" ref="AM97" si="131">+M103</f>
        <v>0</v>
      </c>
      <c r="AN97" s="190">
        <f t="shared" ref="AN97" si="132">+N103</f>
        <v>0</v>
      </c>
      <c r="AO97" s="190">
        <f t="shared" ref="AO97" si="133">+O103</f>
        <v>0</v>
      </c>
    </row>
    <row r="98" spans="1:53" x14ac:dyDescent="0.25">
      <c r="A98" s="196" t="s">
        <v>115</v>
      </c>
      <c r="B98" s="376"/>
      <c r="C98" s="178" t="s">
        <v>3</v>
      </c>
      <c r="D98" s="179">
        <v>0.4</v>
      </c>
      <c r="E98" s="179">
        <v>0.4</v>
      </c>
      <c r="F98" s="179">
        <v>0.4</v>
      </c>
      <c r="G98" s="293">
        <v>0.4</v>
      </c>
      <c r="H98" s="293">
        <v>0.45</v>
      </c>
      <c r="I98" s="293">
        <v>0.45</v>
      </c>
      <c r="J98" s="179">
        <v>0.43</v>
      </c>
      <c r="K98" s="179">
        <v>0.48915873014712274</v>
      </c>
      <c r="L98" s="179">
        <v>0.4834974169537235</v>
      </c>
      <c r="M98" s="179">
        <v>0.45414569524687309</v>
      </c>
      <c r="N98" s="179">
        <v>0.38276016431267579</v>
      </c>
      <c r="O98" s="179">
        <v>0.34111134082271427</v>
      </c>
      <c r="P98" s="180">
        <f>+SUMPRODUCT(D98:O98,D104:O104)/P104</f>
        <v>0.45</v>
      </c>
    </row>
    <row r="99" spans="1:53" x14ac:dyDescent="0.25">
      <c r="A99" s="196" t="s">
        <v>115</v>
      </c>
      <c r="B99" s="376"/>
      <c r="C99" s="178" t="s">
        <v>200</v>
      </c>
      <c r="D99" s="179">
        <v>0.4</v>
      </c>
      <c r="E99" s="179">
        <v>0.4</v>
      </c>
      <c r="F99" s="179">
        <v>0.4</v>
      </c>
      <c r="G99" s="293">
        <v>0.4</v>
      </c>
      <c r="H99" s="293">
        <v>0.45</v>
      </c>
      <c r="I99" s="293">
        <v>0.45</v>
      </c>
      <c r="J99" s="179">
        <v>0.43</v>
      </c>
      <c r="K99" s="179">
        <v>0.48915873014712274</v>
      </c>
      <c r="L99" s="179">
        <v>0.4834974169537235</v>
      </c>
      <c r="M99" s="179">
        <v>0.45414569524687309</v>
      </c>
      <c r="N99" s="179">
        <v>0.38276016431267579</v>
      </c>
      <c r="O99" s="179">
        <v>0.34111134082271427</v>
      </c>
      <c r="P99" s="242"/>
    </row>
    <row r="100" spans="1:53" x14ac:dyDescent="0.25">
      <c r="A100" s="196" t="s">
        <v>115</v>
      </c>
      <c r="B100" s="376"/>
      <c r="C100" s="178" t="s">
        <v>201</v>
      </c>
      <c r="D100" s="179">
        <v>0.4</v>
      </c>
      <c r="E100" s="179">
        <v>0.4</v>
      </c>
      <c r="F100" s="179">
        <v>0.4</v>
      </c>
      <c r="G100" s="293">
        <v>0.4</v>
      </c>
      <c r="H100" s="293">
        <v>0.45</v>
      </c>
      <c r="I100" s="293">
        <v>0.45</v>
      </c>
      <c r="J100" s="179">
        <v>0.43</v>
      </c>
      <c r="K100" s="179">
        <v>0.48915873014712274</v>
      </c>
      <c r="L100" s="179">
        <v>0.4834974169537235</v>
      </c>
      <c r="M100" s="179">
        <v>0.45414569524687309</v>
      </c>
      <c r="N100" s="179">
        <v>0.38276016431267579</v>
      </c>
      <c r="O100" s="179">
        <v>0.34111134082271427</v>
      </c>
      <c r="P100" s="242"/>
    </row>
    <row r="101" spans="1:53" x14ac:dyDescent="0.25">
      <c r="A101" s="196" t="s">
        <v>115</v>
      </c>
      <c r="B101" s="376"/>
      <c r="C101" s="178" t="s">
        <v>202</v>
      </c>
      <c r="D101" s="179">
        <v>0.4</v>
      </c>
      <c r="E101" s="179">
        <v>0.4</v>
      </c>
      <c r="F101" s="179">
        <v>0.4</v>
      </c>
      <c r="G101" s="293">
        <v>0.4</v>
      </c>
      <c r="H101" s="293">
        <v>0.45</v>
      </c>
      <c r="I101" s="293">
        <v>0.45</v>
      </c>
      <c r="J101" s="179">
        <v>0.43</v>
      </c>
      <c r="K101" s="179">
        <v>0.48915873014712274</v>
      </c>
      <c r="L101" s="179">
        <v>0.4834974169537235</v>
      </c>
      <c r="M101" s="179">
        <v>0.45414569524687309</v>
      </c>
      <c r="N101" s="179">
        <v>0.38276016431267579</v>
      </c>
      <c r="O101" s="179">
        <v>0.34111134082271427</v>
      </c>
      <c r="P101" s="242"/>
    </row>
    <row r="102" spans="1:53" ht="15.75" thickBot="1" x14ac:dyDescent="0.3">
      <c r="A102" s="196" t="s">
        <v>115</v>
      </c>
      <c r="B102" s="376"/>
      <c r="C102" s="280" t="s">
        <v>231</v>
      </c>
      <c r="D102" s="179">
        <v>0.4</v>
      </c>
      <c r="E102" s="179">
        <v>0.4</v>
      </c>
      <c r="F102" s="179">
        <v>0.4</v>
      </c>
      <c r="G102" s="293">
        <v>0.4</v>
      </c>
      <c r="H102" s="293">
        <v>0.45</v>
      </c>
      <c r="I102" s="293">
        <v>0.45</v>
      </c>
      <c r="J102" s="179">
        <v>0.43</v>
      </c>
      <c r="K102" s="179">
        <v>0.48915873014712274</v>
      </c>
      <c r="L102" s="179">
        <v>0.4834974169537235</v>
      </c>
      <c r="M102" s="179">
        <v>0.45414569524687309</v>
      </c>
      <c r="N102" s="179">
        <v>0.38276016431267579</v>
      </c>
      <c r="O102" s="179">
        <v>0.34111134082271427</v>
      </c>
      <c r="P102" s="182">
        <f t="shared" ref="P102" si="134">+SUMPRODUCT(D102:O102,D108:O108)/P108</f>
        <v>0.45</v>
      </c>
    </row>
    <row r="103" spans="1:53" x14ac:dyDescent="0.25">
      <c r="A103" s="196" t="s">
        <v>115</v>
      </c>
      <c r="B103" s="376"/>
      <c r="C103" s="99" t="s">
        <v>239</v>
      </c>
      <c r="D103" s="100">
        <f>+D72/D85/30</f>
        <v>0</v>
      </c>
      <c r="E103" s="100">
        <f t="shared" ref="E103:O103" si="135">+E72/E85/30</f>
        <v>0</v>
      </c>
      <c r="F103" s="100">
        <f t="shared" si="135"/>
        <v>0</v>
      </c>
      <c r="G103" s="100">
        <f t="shared" si="135"/>
        <v>0</v>
      </c>
      <c r="H103" s="100">
        <f t="shared" si="135"/>
        <v>366.24103129945524</v>
      </c>
      <c r="I103" s="100">
        <f t="shared" si="135"/>
        <v>739.79785245789435</v>
      </c>
      <c r="J103" s="100">
        <f t="shared" si="135"/>
        <v>0</v>
      </c>
      <c r="K103" s="100">
        <f t="shared" si="135"/>
        <v>0</v>
      </c>
      <c r="L103" s="100">
        <f t="shared" si="135"/>
        <v>0</v>
      </c>
      <c r="M103" s="100">
        <f t="shared" si="135"/>
        <v>0</v>
      </c>
      <c r="N103" s="100">
        <f t="shared" si="135"/>
        <v>0</v>
      </c>
      <c r="O103" s="167">
        <f t="shared" si="135"/>
        <v>0</v>
      </c>
      <c r="P103" s="167">
        <f>SUM(D103:O103)</f>
        <v>1106.0388837573496</v>
      </c>
    </row>
    <row r="104" spans="1:53" x14ac:dyDescent="0.25">
      <c r="A104" s="196" t="s">
        <v>115</v>
      </c>
      <c r="B104" s="376"/>
      <c r="C104" s="86" t="s">
        <v>240</v>
      </c>
      <c r="D104" s="87">
        <f>+D103*D79</f>
        <v>0</v>
      </c>
      <c r="E104" s="87">
        <f t="shared" ref="E104" si="136">+E103*E79</f>
        <v>0</v>
      </c>
      <c r="F104" s="87">
        <f t="shared" ref="F104" si="137">+F103*F79</f>
        <v>0</v>
      </c>
      <c r="G104" s="87">
        <f t="shared" ref="G104" si="138">+G103*G79</f>
        <v>0</v>
      </c>
      <c r="H104" s="87">
        <f t="shared" ref="H104" si="139">+H103*H79</f>
        <v>198.64054573367522</v>
      </c>
      <c r="I104" s="87">
        <f t="shared" ref="I104" si="140">+I103*I79</f>
        <v>435.32603096907576</v>
      </c>
      <c r="J104" s="87">
        <f t="shared" ref="J104" si="141">+J103*J79</f>
        <v>0</v>
      </c>
      <c r="K104" s="87">
        <f t="shared" ref="K104" si="142">+K103*K79</f>
        <v>0</v>
      </c>
      <c r="L104" s="87">
        <f t="shared" ref="L104" si="143">+L103*L79</f>
        <v>0</v>
      </c>
      <c r="M104" s="87">
        <f t="shared" ref="M104" si="144">+M103*M79</f>
        <v>0</v>
      </c>
      <c r="N104" s="87">
        <f t="shared" ref="N104" si="145">+N103*N79</f>
        <v>0</v>
      </c>
      <c r="O104" s="159">
        <f t="shared" ref="O104" si="146">+O103*O79</f>
        <v>0</v>
      </c>
      <c r="P104" s="159">
        <f t="shared" ref="P104:P114" si="147">SUM(D104:O104)</f>
        <v>633.96657670275101</v>
      </c>
      <c r="AP104" s="190">
        <f>+D104</f>
        <v>0</v>
      </c>
      <c r="AQ104" s="190">
        <f t="shared" ref="AQ104:AQ108" si="148">+E104</f>
        <v>0</v>
      </c>
      <c r="AR104" s="190">
        <f t="shared" ref="AR104:AR108" si="149">+F104</f>
        <v>0</v>
      </c>
      <c r="AS104" s="190">
        <f t="shared" ref="AS104:AS108" si="150">+G104</f>
        <v>0</v>
      </c>
      <c r="AT104" s="190">
        <f t="shared" ref="AT104:AT108" si="151">+H104</f>
        <v>198.64054573367522</v>
      </c>
      <c r="AU104" s="190">
        <f t="shared" ref="AU104:AU108" si="152">+I104</f>
        <v>435.32603096907576</v>
      </c>
      <c r="AV104" s="190">
        <f t="shared" ref="AV104:AV108" si="153">+J104</f>
        <v>0</v>
      </c>
      <c r="AW104" s="190">
        <f t="shared" ref="AW104:AW108" si="154">+K104</f>
        <v>0</v>
      </c>
      <c r="AX104" s="190">
        <f t="shared" ref="AX104:AX108" si="155">+L104</f>
        <v>0</v>
      </c>
      <c r="AY104" s="190">
        <f t="shared" ref="AY104:AY108" si="156">+M104</f>
        <v>0</v>
      </c>
      <c r="AZ104" s="190">
        <f t="shared" ref="AZ104:AZ108" si="157">+N104</f>
        <v>0</v>
      </c>
      <c r="BA104" s="190">
        <f t="shared" ref="BA104:BA108" si="158">+O104</f>
        <v>0</v>
      </c>
    </row>
    <row r="105" spans="1:53" x14ac:dyDescent="0.25">
      <c r="A105" s="196" t="s">
        <v>115</v>
      </c>
      <c r="B105" s="376"/>
      <c r="C105" s="86" t="s">
        <v>241</v>
      </c>
      <c r="D105" s="87">
        <f>+D103*D80</f>
        <v>0</v>
      </c>
      <c r="E105" s="87">
        <f t="shared" ref="E105:O105" si="159">+E103*E80</f>
        <v>0</v>
      </c>
      <c r="F105" s="87">
        <f t="shared" si="159"/>
        <v>0</v>
      </c>
      <c r="G105" s="87">
        <f t="shared" si="159"/>
        <v>0</v>
      </c>
      <c r="H105" s="87">
        <f t="shared" si="159"/>
        <v>0</v>
      </c>
      <c r="I105" s="87">
        <f t="shared" si="159"/>
        <v>0</v>
      </c>
      <c r="J105" s="87">
        <f t="shared" si="159"/>
        <v>0</v>
      </c>
      <c r="K105" s="87">
        <f t="shared" si="159"/>
        <v>0</v>
      </c>
      <c r="L105" s="87">
        <f t="shared" si="159"/>
        <v>0</v>
      </c>
      <c r="M105" s="87">
        <f t="shared" si="159"/>
        <v>0</v>
      </c>
      <c r="N105" s="87">
        <f t="shared" si="159"/>
        <v>0</v>
      </c>
      <c r="O105" s="159">
        <f t="shared" si="159"/>
        <v>0</v>
      </c>
      <c r="P105" s="159"/>
      <c r="AP105" s="190">
        <f t="shared" ref="AP105:AP108" si="160">+D105</f>
        <v>0</v>
      </c>
      <c r="AQ105" s="190">
        <f t="shared" si="148"/>
        <v>0</v>
      </c>
      <c r="AR105" s="190">
        <f t="shared" si="149"/>
        <v>0</v>
      </c>
      <c r="AS105" s="190">
        <f t="shared" si="150"/>
        <v>0</v>
      </c>
      <c r="AT105" s="190">
        <f t="shared" si="151"/>
        <v>0</v>
      </c>
      <c r="AU105" s="190">
        <f t="shared" si="152"/>
        <v>0</v>
      </c>
      <c r="AV105" s="190">
        <f t="shared" si="153"/>
        <v>0</v>
      </c>
      <c r="AW105" s="190">
        <f t="shared" si="154"/>
        <v>0</v>
      </c>
      <c r="AX105" s="190">
        <f t="shared" si="155"/>
        <v>0</v>
      </c>
      <c r="AY105" s="190">
        <f t="shared" si="156"/>
        <v>0</v>
      </c>
      <c r="AZ105" s="190">
        <f t="shared" si="157"/>
        <v>0</v>
      </c>
      <c r="BA105" s="190">
        <f t="shared" si="158"/>
        <v>0</v>
      </c>
    </row>
    <row r="106" spans="1:53" x14ac:dyDescent="0.25">
      <c r="A106" s="196" t="s">
        <v>115</v>
      </c>
      <c r="B106" s="376"/>
      <c r="C106" s="86" t="s">
        <v>242</v>
      </c>
      <c r="D106" s="87">
        <f>+D103*D81</f>
        <v>0</v>
      </c>
      <c r="E106" s="87">
        <f t="shared" ref="E106:O106" si="161">+E103*E81</f>
        <v>0</v>
      </c>
      <c r="F106" s="87">
        <f t="shared" si="161"/>
        <v>0</v>
      </c>
      <c r="G106" s="87">
        <f t="shared" si="161"/>
        <v>0</v>
      </c>
      <c r="H106" s="87">
        <f t="shared" si="161"/>
        <v>81.329723787410927</v>
      </c>
      <c r="I106" s="87">
        <f t="shared" si="161"/>
        <v>173.63372348981835</v>
      </c>
      <c r="J106" s="87">
        <f t="shared" si="161"/>
        <v>0</v>
      </c>
      <c r="K106" s="87">
        <f t="shared" si="161"/>
        <v>0</v>
      </c>
      <c r="L106" s="87">
        <f t="shared" si="161"/>
        <v>0</v>
      </c>
      <c r="M106" s="87">
        <f t="shared" si="161"/>
        <v>0</v>
      </c>
      <c r="N106" s="87">
        <f t="shared" si="161"/>
        <v>0</v>
      </c>
      <c r="O106" s="159">
        <f t="shared" si="161"/>
        <v>0</v>
      </c>
      <c r="P106" s="159"/>
      <c r="AP106" s="190">
        <f t="shared" si="160"/>
        <v>0</v>
      </c>
      <c r="AQ106" s="190">
        <f t="shared" si="148"/>
        <v>0</v>
      </c>
      <c r="AR106" s="190">
        <f t="shared" si="149"/>
        <v>0</v>
      </c>
      <c r="AS106" s="190">
        <f t="shared" si="150"/>
        <v>0</v>
      </c>
      <c r="AT106" s="190">
        <f t="shared" si="151"/>
        <v>81.329723787410927</v>
      </c>
      <c r="AU106" s="190">
        <f t="shared" si="152"/>
        <v>173.63372348981835</v>
      </c>
      <c r="AV106" s="190">
        <f t="shared" si="153"/>
        <v>0</v>
      </c>
      <c r="AW106" s="190">
        <f t="shared" si="154"/>
        <v>0</v>
      </c>
      <c r="AX106" s="190">
        <f t="shared" si="155"/>
        <v>0</v>
      </c>
      <c r="AY106" s="190">
        <f t="shared" si="156"/>
        <v>0</v>
      </c>
      <c r="AZ106" s="190">
        <f t="shared" si="157"/>
        <v>0</v>
      </c>
      <c r="BA106" s="190">
        <f t="shared" si="158"/>
        <v>0</v>
      </c>
    </row>
    <row r="107" spans="1:53" x14ac:dyDescent="0.25">
      <c r="A107" s="196" t="s">
        <v>115</v>
      </c>
      <c r="B107" s="376"/>
      <c r="C107" s="86" t="s">
        <v>243</v>
      </c>
      <c r="D107" s="87">
        <f>+D103*D82</f>
        <v>0</v>
      </c>
      <c r="E107" s="87">
        <f t="shared" ref="E107:O107" si="162">+E103*E82</f>
        <v>0</v>
      </c>
      <c r="F107" s="87">
        <f t="shared" si="162"/>
        <v>0</v>
      </c>
      <c r="G107" s="87">
        <f t="shared" si="162"/>
        <v>0</v>
      </c>
      <c r="H107" s="87">
        <f t="shared" si="162"/>
        <v>86.270761778369035</v>
      </c>
      <c r="I107" s="87">
        <f t="shared" si="162"/>
        <v>130.8380979990003</v>
      </c>
      <c r="J107" s="87">
        <f t="shared" si="162"/>
        <v>0</v>
      </c>
      <c r="K107" s="87">
        <f t="shared" si="162"/>
        <v>0</v>
      </c>
      <c r="L107" s="87">
        <f t="shared" si="162"/>
        <v>0</v>
      </c>
      <c r="M107" s="87">
        <f t="shared" si="162"/>
        <v>0</v>
      </c>
      <c r="N107" s="87">
        <f t="shared" si="162"/>
        <v>0</v>
      </c>
      <c r="O107" s="159">
        <f t="shared" si="162"/>
        <v>0</v>
      </c>
      <c r="P107" s="159"/>
      <c r="AP107" s="190">
        <f t="shared" si="160"/>
        <v>0</v>
      </c>
      <c r="AQ107" s="190">
        <f t="shared" si="148"/>
        <v>0</v>
      </c>
      <c r="AR107" s="190">
        <f t="shared" si="149"/>
        <v>0</v>
      </c>
      <c r="AS107" s="190">
        <f t="shared" si="150"/>
        <v>0</v>
      </c>
      <c r="AT107" s="190">
        <f t="shared" si="151"/>
        <v>86.270761778369035</v>
      </c>
      <c r="AU107" s="190">
        <f t="shared" si="152"/>
        <v>130.8380979990003</v>
      </c>
      <c r="AV107" s="190">
        <f t="shared" si="153"/>
        <v>0</v>
      </c>
      <c r="AW107" s="190">
        <f t="shared" si="154"/>
        <v>0</v>
      </c>
      <c r="AX107" s="190">
        <f t="shared" si="155"/>
        <v>0</v>
      </c>
      <c r="AY107" s="190">
        <f t="shared" si="156"/>
        <v>0</v>
      </c>
      <c r="AZ107" s="190">
        <f t="shared" si="157"/>
        <v>0</v>
      </c>
      <c r="BA107" s="190">
        <f t="shared" si="158"/>
        <v>0</v>
      </c>
    </row>
    <row r="108" spans="1:53" ht="15.75" thickBot="1" x14ac:dyDescent="0.3">
      <c r="A108" s="196" t="s">
        <v>115</v>
      </c>
      <c r="B108" s="376"/>
      <c r="C108" s="96" t="s">
        <v>244</v>
      </c>
      <c r="D108" s="251">
        <f>+D103*D83</f>
        <v>0</v>
      </c>
      <c r="E108" s="251">
        <f t="shared" ref="E108:O108" si="163">+E103*E83</f>
        <v>0</v>
      </c>
      <c r="F108" s="251">
        <f t="shared" si="163"/>
        <v>0</v>
      </c>
      <c r="G108" s="251">
        <f t="shared" si="163"/>
        <v>0</v>
      </c>
      <c r="H108" s="251">
        <v>710</v>
      </c>
      <c r="I108" s="251">
        <v>450</v>
      </c>
      <c r="J108" s="251">
        <f t="shared" si="163"/>
        <v>0</v>
      </c>
      <c r="K108" s="251">
        <f t="shared" si="163"/>
        <v>0</v>
      </c>
      <c r="L108" s="251">
        <f t="shared" si="163"/>
        <v>0</v>
      </c>
      <c r="M108" s="251">
        <f t="shared" si="163"/>
        <v>0</v>
      </c>
      <c r="N108" s="251">
        <f t="shared" si="163"/>
        <v>0</v>
      </c>
      <c r="O108" s="251">
        <f t="shared" si="163"/>
        <v>0</v>
      </c>
      <c r="P108" s="169">
        <f t="shared" si="147"/>
        <v>1160</v>
      </c>
      <c r="AP108" s="190">
        <f t="shared" si="160"/>
        <v>0</v>
      </c>
      <c r="AQ108" s="190">
        <f t="shared" si="148"/>
        <v>0</v>
      </c>
      <c r="AR108" s="190">
        <f t="shared" si="149"/>
        <v>0</v>
      </c>
      <c r="AS108" s="190">
        <f t="shared" si="150"/>
        <v>0</v>
      </c>
      <c r="AT108" s="190">
        <f t="shared" si="151"/>
        <v>710</v>
      </c>
      <c r="AU108" s="190">
        <f t="shared" si="152"/>
        <v>450</v>
      </c>
      <c r="AV108" s="190">
        <f t="shared" si="153"/>
        <v>0</v>
      </c>
      <c r="AW108" s="190">
        <f t="shared" si="154"/>
        <v>0</v>
      </c>
      <c r="AX108" s="190">
        <f t="shared" si="155"/>
        <v>0</v>
      </c>
      <c r="AY108" s="190">
        <f t="shared" si="156"/>
        <v>0</v>
      </c>
      <c r="AZ108" s="190">
        <f t="shared" si="157"/>
        <v>0</v>
      </c>
      <c r="BA108" s="190">
        <f t="shared" si="158"/>
        <v>0</v>
      </c>
    </row>
    <row r="109" spans="1:53" x14ac:dyDescent="0.25">
      <c r="A109" s="196" t="s">
        <v>115</v>
      </c>
      <c r="B109" s="376"/>
      <c r="C109" s="99" t="s">
        <v>245</v>
      </c>
      <c r="D109" s="100">
        <f>+IFERROR(D72/D91/30,0)</f>
        <v>0</v>
      </c>
      <c r="E109" s="100">
        <f t="shared" ref="E109:O109" si="164">+IFERROR(E72/E91/30,0)</f>
        <v>0</v>
      </c>
      <c r="F109" s="100">
        <f t="shared" si="164"/>
        <v>0</v>
      </c>
      <c r="G109" s="100">
        <f t="shared" si="164"/>
        <v>0</v>
      </c>
      <c r="H109" s="100">
        <f t="shared" si="164"/>
        <v>311.97410527415201</v>
      </c>
      <c r="I109" s="100">
        <f t="shared" si="164"/>
        <v>630.18000000000018</v>
      </c>
      <c r="J109" s="100">
        <f t="shared" si="164"/>
        <v>0</v>
      </c>
      <c r="K109" s="100">
        <f t="shared" si="164"/>
        <v>0</v>
      </c>
      <c r="L109" s="100">
        <f t="shared" si="164"/>
        <v>0</v>
      </c>
      <c r="M109" s="100">
        <f t="shared" si="164"/>
        <v>0</v>
      </c>
      <c r="N109" s="100">
        <f t="shared" si="164"/>
        <v>0</v>
      </c>
      <c r="O109" s="167">
        <f t="shared" si="164"/>
        <v>0</v>
      </c>
      <c r="P109" s="167">
        <f t="shared" si="147"/>
        <v>942.15410527415224</v>
      </c>
    </row>
    <row r="110" spans="1:53" x14ac:dyDescent="0.25">
      <c r="A110" s="196" t="s">
        <v>115</v>
      </c>
      <c r="B110" s="376"/>
      <c r="C110" s="86" t="s">
        <v>246</v>
      </c>
      <c r="D110" s="266">
        <f t="shared" ref="D110:O110" si="165">+IFERROR(D73/D92/30,0)</f>
        <v>0</v>
      </c>
      <c r="E110" s="266">
        <f t="shared" si="165"/>
        <v>0</v>
      </c>
      <c r="F110" s="266">
        <f t="shared" si="165"/>
        <v>0</v>
      </c>
      <c r="G110" s="266">
        <f t="shared" si="165"/>
        <v>0</v>
      </c>
      <c r="H110" s="266">
        <f t="shared" si="165"/>
        <v>169.20743780825191</v>
      </c>
      <c r="I110" s="266">
        <f t="shared" si="165"/>
        <v>370.82259334039622</v>
      </c>
      <c r="J110" s="266">
        <f t="shared" si="165"/>
        <v>0</v>
      </c>
      <c r="K110" s="266">
        <f t="shared" si="165"/>
        <v>0</v>
      </c>
      <c r="L110" s="266">
        <f t="shared" si="165"/>
        <v>0</v>
      </c>
      <c r="M110" s="266">
        <f t="shared" si="165"/>
        <v>0</v>
      </c>
      <c r="N110" s="266">
        <f t="shared" si="165"/>
        <v>0</v>
      </c>
      <c r="O110" s="267">
        <f t="shared" si="165"/>
        <v>0</v>
      </c>
      <c r="P110" s="159">
        <f t="shared" si="147"/>
        <v>540.03003114864816</v>
      </c>
    </row>
    <row r="111" spans="1:53" x14ac:dyDescent="0.25">
      <c r="A111" s="196" t="s">
        <v>115</v>
      </c>
      <c r="B111" s="376"/>
      <c r="C111" s="86" t="s">
        <v>247</v>
      </c>
      <c r="D111" s="266">
        <f t="shared" ref="D111:O111" si="166">+IFERROR(D74/D93/30,0)</f>
        <v>0</v>
      </c>
      <c r="E111" s="266">
        <f t="shared" si="166"/>
        <v>0</v>
      </c>
      <c r="F111" s="266">
        <f t="shared" si="166"/>
        <v>0</v>
      </c>
      <c r="G111" s="266">
        <f t="shared" si="166"/>
        <v>0</v>
      </c>
      <c r="H111" s="266">
        <f t="shared" si="166"/>
        <v>0</v>
      </c>
      <c r="I111" s="266">
        <f t="shared" si="166"/>
        <v>0</v>
      </c>
      <c r="J111" s="266">
        <f t="shared" si="166"/>
        <v>0</v>
      </c>
      <c r="K111" s="266">
        <f t="shared" si="166"/>
        <v>0</v>
      </c>
      <c r="L111" s="266">
        <f t="shared" si="166"/>
        <v>0</v>
      </c>
      <c r="M111" s="266">
        <f t="shared" si="166"/>
        <v>0</v>
      </c>
      <c r="N111" s="266">
        <f t="shared" si="166"/>
        <v>0</v>
      </c>
      <c r="O111" s="267">
        <f t="shared" si="166"/>
        <v>0</v>
      </c>
      <c r="P111" s="159">
        <f t="shared" si="147"/>
        <v>0</v>
      </c>
    </row>
    <row r="112" spans="1:53" x14ac:dyDescent="0.25">
      <c r="A112" s="196" t="s">
        <v>115</v>
      </c>
      <c r="B112" s="376"/>
      <c r="C112" s="86" t="s">
        <v>248</v>
      </c>
      <c r="D112" s="266">
        <f t="shared" ref="D112:O112" si="167">+IFERROR(D75/D94/30,0)</f>
        <v>0</v>
      </c>
      <c r="E112" s="266">
        <f t="shared" si="167"/>
        <v>0</v>
      </c>
      <c r="F112" s="266">
        <f t="shared" si="167"/>
        <v>0</v>
      </c>
      <c r="G112" s="266">
        <f t="shared" si="167"/>
        <v>0</v>
      </c>
      <c r="H112" s="266">
        <f t="shared" si="167"/>
        <v>69.278878231493181</v>
      </c>
      <c r="I112" s="266">
        <f t="shared" si="167"/>
        <v>147.90594417823269</v>
      </c>
      <c r="J112" s="266">
        <f t="shared" si="167"/>
        <v>0</v>
      </c>
      <c r="K112" s="266">
        <f t="shared" si="167"/>
        <v>0</v>
      </c>
      <c r="L112" s="266">
        <f t="shared" si="167"/>
        <v>0</v>
      </c>
      <c r="M112" s="266">
        <f t="shared" si="167"/>
        <v>0</v>
      </c>
      <c r="N112" s="266">
        <f t="shared" si="167"/>
        <v>0</v>
      </c>
      <c r="O112" s="267">
        <f t="shared" si="167"/>
        <v>0</v>
      </c>
      <c r="P112" s="159">
        <f t="shared" si="147"/>
        <v>217.18482240972588</v>
      </c>
    </row>
    <row r="113" spans="1:16" x14ac:dyDescent="0.25">
      <c r="A113" s="196" t="s">
        <v>115</v>
      </c>
      <c r="B113" s="376"/>
      <c r="C113" s="86" t="s">
        <v>249</v>
      </c>
      <c r="D113" s="87">
        <f t="shared" ref="D113:O113" si="168">+IFERROR(D76/D95/30,0)</f>
        <v>0</v>
      </c>
      <c r="E113" s="87">
        <f t="shared" si="168"/>
        <v>0</v>
      </c>
      <c r="F113" s="87">
        <f t="shared" si="168"/>
        <v>0</v>
      </c>
      <c r="G113" s="87">
        <f t="shared" si="168"/>
        <v>0</v>
      </c>
      <c r="H113" s="87">
        <f t="shared" si="168"/>
        <v>73.487789234406904</v>
      </c>
      <c r="I113" s="87">
        <f t="shared" si="168"/>
        <v>111.45146248137122</v>
      </c>
      <c r="J113" s="87">
        <f t="shared" si="168"/>
        <v>0</v>
      </c>
      <c r="K113" s="87">
        <f t="shared" si="168"/>
        <v>0</v>
      </c>
      <c r="L113" s="87">
        <f t="shared" si="168"/>
        <v>0</v>
      </c>
      <c r="M113" s="87">
        <f t="shared" si="168"/>
        <v>0</v>
      </c>
      <c r="N113" s="87">
        <f t="shared" si="168"/>
        <v>0</v>
      </c>
      <c r="O113" s="159">
        <f t="shared" si="168"/>
        <v>0</v>
      </c>
      <c r="P113" s="159">
        <f t="shared" si="147"/>
        <v>184.93925171577814</v>
      </c>
    </row>
    <row r="114" spans="1:16" ht="15.75" thickBot="1" x14ac:dyDescent="0.3">
      <c r="A114" s="196" t="s">
        <v>115</v>
      </c>
      <c r="B114" s="376"/>
      <c r="C114" s="96" t="s">
        <v>250</v>
      </c>
      <c r="D114" s="168">
        <f t="shared" ref="D114:O114" si="169">+IFERROR(D77/D96/30,0)</f>
        <v>0</v>
      </c>
      <c r="E114" s="168">
        <f t="shared" si="169"/>
        <v>0</v>
      </c>
      <c r="F114" s="168">
        <f t="shared" si="169"/>
        <v>0</v>
      </c>
      <c r="G114" s="168">
        <f t="shared" si="169"/>
        <v>0</v>
      </c>
      <c r="H114" s="168">
        <f t="shared" si="169"/>
        <v>0</v>
      </c>
      <c r="I114" s="168">
        <f t="shared" si="169"/>
        <v>0</v>
      </c>
      <c r="J114" s="168">
        <f t="shared" si="169"/>
        <v>0</v>
      </c>
      <c r="K114" s="168">
        <f t="shared" si="169"/>
        <v>0</v>
      </c>
      <c r="L114" s="168">
        <f t="shared" si="169"/>
        <v>0</v>
      </c>
      <c r="M114" s="168">
        <f t="shared" si="169"/>
        <v>0</v>
      </c>
      <c r="N114" s="168">
        <f t="shared" si="169"/>
        <v>0</v>
      </c>
      <c r="O114" s="169">
        <f t="shared" si="169"/>
        <v>0</v>
      </c>
      <c r="P114" s="169">
        <f t="shared" si="147"/>
        <v>0</v>
      </c>
    </row>
    <row r="115" spans="1:16" ht="15.75" thickBot="1" x14ac:dyDescent="0.3">
      <c r="A115" s="196" t="s">
        <v>115</v>
      </c>
      <c r="B115" s="376"/>
      <c r="C115" s="183" t="s">
        <v>13</v>
      </c>
      <c r="D115" s="72"/>
      <c r="E115" s="72"/>
      <c r="F115" s="72"/>
      <c r="G115" s="72">
        <v>45</v>
      </c>
      <c r="H115" s="72">
        <v>38.4</v>
      </c>
      <c r="I115" s="72">
        <v>32.400000000000006</v>
      </c>
      <c r="J115" s="72"/>
      <c r="K115" s="72"/>
      <c r="L115" s="72"/>
      <c r="M115" s="72"/>
      <c r="N115" s="72"/>
      <c r="O115" s="72"/>
      <c r="P115" s="184"/>
    </row>
    <row r="116" spans="1:16" x14ac:dyDescent="0.25">
      <c r="A116" s="196" t="s">
        <v>115</v>
      </c>
      <c r="B116" s="376"/>
      <c r="C116" s="99" t="s">
        <v>4</v>
      </c>
      <c r="D116" s="100" t="e">
        <f>+D109/D115*30</f>
        <v>#DIV/0!</v>
      </c>
      <c r="E116" s="100" t="e">
        <f t="shared" ref="E116" si="170">+E109/E115*30</f>
        <v>#DIV/0!</v>
      </c>
      <c r="F116" s="100" t="e">
        <f t="shared" ref="F116" si="171">+F109/F115*30</f>
        <v>#DIV/0!</v>
      </c>
      <c r="G116" s="100">
        <f t="shared" ref="G116" si="172">+G109/G115*30</f>
        <v>0</v>
      </c>
      <c r="H116" s="100">
        <f t="shared" ref="H116" si="173">+H109/H115*30</f>
        <v>243.72976974543127</v>
      </c>
      <c r="I116" s="100">
        <f t="shared" ref="I116" si="174">+I109/I115*30</f>
        <v>583.50000000000011</v>
      </c>
      <c r="J116" s="100" t="e">
        <f t="shared" ref="J116" si="175">+J109/J115*30</f>
        <v>#DIV/0!</v>
      </c>
      <c r="K116" s="100" t="e">
        <f t="shared" ref="K116" si="176">+K109/K115*30</f>
        <v>#DIV/0!</v>
      </c>
      <c r="L116" s="100" t="e">
        <f t="shared" ref="L116" si="177">+L109/L115*30</f>
        <v>#DIV/0!</v>
      </c>
      <c r="M116" s="100" t="e">
        <f t="shared" ref="M116" si="178">+M109/M115*30</f>
        <v>#DIV/0!</v>
      </c>
      <c r="N116" s="100" t="e">
        <f t="shared" ref="N116" si="179">+N109/N115*30</f>
        <v>#DIV/0!</v>
      </c>
      <c r="O116" s="167" t="e">
        <f t="shared" ref="O116" si="180">+O109/O115*30</f>
        <v>#DIV/0!</v>
      </c>
      <c r="P116" s="167" t="e">
        <f>SUM(D116:O116)</f>
        <v>#DIV/0!</v>
      </c>
    </row>
    <row r="117" spans="1:16" x14ac:dyDescent="0.25">
      <c r="A117" s="196" t="s">
        <v>115</v>
      </c>
      <c r="B117" s="376"/>
      <c r="C117" s="86" t="s">
        <v>216</v>
      </c>
      <c r="D117" s="87" t="e">
        <f>+D110/D115*30</f>
        <v>#DIV/0!</v>
      </c>
      <c r="E117" s="87" t="e">
        <f t="shared" ref="E117:O117" si="181">+E110/E115*30</f>
        <v>#DIV/0!</v>
      </c>
      <c r="F117" s="87" t="e">
        <f t="shared" si="181"/>
        <v>#DIV/0!</v>
      </c>
      <c r="G117" s="87">
        <f t="shared" si="181"/>
        <v>0</v>
      </c>
      <c r="H117" s="87">
        <f t="shared" si="181"/>
        <v>132.19331078769679</v>
      </c>
      <c r="I117" s="87">
        <f t="shared" si="181"/>
        <v>343.35425309295942</v>
      </c>
      <c r="J117" s="87" t="e">
        <f t="shared" si="181"/>
        <v>#DIV/0!</v>
      </c>
      <c r="K117" s="87" t="e">
        <f t="shared" si="181"/>
        <v>#DIV/0!</v>
      </c>
      <c r="L117" s="87" t="e">
        <f t="shared" si="181"/>
        <v>#DIV/0!</v>
      </c>
      <c r="M117" s="87" t="e">
        <f t="shared" si="181"/>
        <v>#DIV/0!</v>
      </c>
      <c r="N117" s="87" t="e">
        <f t="shared" si="181"/>
        <v>#DIV/0!</v>
      </c>
      <c r="O117" s="159" t="e">
        <f t="shared" si="181"/>
        <v>#DIV/0!</v>
      </c>
      <c r="P117" s="159" t="e">
        <f t="shared" ref="P117:P121" si="182">SUM(D117:O117)</f>
        <v>#DIV/0!</v>
      </c>
    </row>
    <row r="118" spans="1:16" x14ac:dyDescent="0.25">
      <c r="A118" s="196" t="s">
        <v>115</v>
      </c>
      <c r="B118" s="376"/>
      <c r="C118" s="86" t="s">
        <v>217</v>
      </c>
      <c r="D118" s="87" t="e">
        <f>+D111/D115*30</f>
        <v>#DIV/0!</v>
      </c>
      <c r="E118" s="87" t="e">
        <f t="shared" ref="E118:O118" si="183">+E111/E115*30</f>
        <v>#DIV/0!</v>
      </c>
      <c r="F118" s="87" t="e">
        <f t="shared" si="183"/>
        <v>#DIV/0!</v>
      </c>
      <c r="G118" s="87">
        <f t="shared" si="183"/>
        <v>0</v>
      </c>
      <c r="H118" s="87">
        <f t="shared" si="183"/>
        <v>0</v>
      </c>
      <c r="I118" s="87">
        <f t="shared" si="183"/>
        <v>0</v>
      </c>
      <c r="J118" s="87" t="e">
        <f t="shared" si="183"/>
        <v>#DIV/0!</v>
      </c>
      <c r="K118" s="87" t="e">
        <f t="shared" si="183"/>
        <v>#DIV/0!</v>
      </c>
      <c r="L118" s="87" t="e">
        <f t="shared" si="183"/>
        <v>#DIV/0!</v>
      </c>
      <c r="M118" s="87" t="e">
        <f t="shared" si="183"/>
        <v>#DIV/0!</v>
      </c>
      <c r="N118" s="87" t="e">
        <f t="shared" si="183"/>
        <v>#DIV/0!</v>
      </c>
      <c r="O118" s="159" t="e">
        <f t="shared" si="183"/>
        <v>#DIV/0!</v>
      </c>
      <c r="P118" s="159"/>
    </row>
    <row r="119" spans="1:16" x14ac:dyDescent="0.25">
      <c r="A119" s="196" t="s">
        <v>115</v>
      </c>
      <c r="B119" s="376"/>
      <c r="C119" s="86" t="s">
        <v>218</v>
      </c>
      <c r="D119" s="87" t="e">
        <f>+D112/D115*30</f>
        <v>#DIV/0!</v>
      </c>
      <c r="E119" s="87" t="e">
        <f t="shared" ref="E119:O119" si="184">+E112/E115*30</f>
        <v>#DIV/0!</v>
      </c>
      <c r="F119" s="87" t="e">
        <f t="shared" si="184"/>
        <v>#DIV/0!</v>
      </c>
      <c r="G119" s="87">
        <f t="shared" si="184"/>
        <v>0</v>
      </c>
      <c r="H119" s="87">
        <f t="shared" si="184"/>
        <v>54.124123618354048</v>
      </c>
      <c r="I119" s="87">
        <f t="shared" si="184"/>
        <v>136.9499483131784</v>
      </c>
      <c r="J119" s="87" t="e">
        <f t="shared" si="184"/>
        <v>#DIV/0!</v>
      </c>
      <c r="K119" s="87" t="e">
        <f t="shared" si="184"/>
        <v>#DIV/0!</v>
      </c>
      <c r="L119" s="87" t="e">
        <f t="shared" si="184"/>
        <v>#DIV/0!</v>
      </c>
      <c r="M119" s="87" t="e">
        <f t="shared" si="184"/>
        <v>#DIV/0!</v>
      </c>
      <c r="N119" s="87" t="e">
        <f t="shared" si="184"/>
        <v>#DIV/0!</v>
      </c>
      <c r="O119" s="159" t="e">
        <f t="shared" si="184"/>
        <v>#DIV/0!</v>
      </c>
      <c r="P119" s="159"/>
    </row>
    <row r="120" spans="1:16" x14ac:dyDescent="0.25">
      <c r="A120" s="196" t="s">
        <v>115</v>
      </c>
      <c r="B120" s="376"/>
      <c r="C120" s="86" t="s">
        <v>219</v>
      </c>
      <c r="D120" s="87" t="e">
        <f>+D113/D115*30</f>
        <v>#DIV/0!</v>
      </c>
      <c r="E120" s="87" t="e">
        <f t="shared" ref="E120:O120" si="185">+E113/E115*30</f>
        <v>#DIV/0!</v>
      </c>
      <c r="F120" s="87" t="e">
        <f t="shared" si="185"/>
        <v>#DIV/0!</v>
      </c>
      <c r="G120" s="87">
        <f t="shared" si="185"/>
        <v>0</v>
      </c>
      <c r="H120" s="87">
        <f t="shared" si="185"/>
        <v>57.412335339380398</v>
      </c>
      <c r="I120" s="87">
        <f t="shared" si="185"/>
        <v>103.19579859386224</v>
      </c>
      <c r="J120" s="87" t="e">
        <f t="shared" si="185"/>
        <v>#DIV/0!</v>
      </c>
      <c r="K120" s="87" t="e">
        <f t="shared" si="185"/>
        <v>#DIV/0!</v>
      </c>
      <c r="L120" s="87" t="e">
        <f t="shared" si="185"/>
        <v>#DIV/0!</v>
      </c>
      <c r="M120" s="87" t="e">
        <f t="shared" si="185"/>
        <v>#DIV/0!</v>
      </c>
      <c r="N120" s="87" t="e">
        <f t="shared" si="185"/>
        <v>#DIV/0!</v>
      </c>
      <c r="O120" s="159" t="e">
        <f t="shared" si="185"/>
        <v>#DIV/0!</v>
      </c>
      <c r="P120" s="159"/>
    </row>
    <row r="121" spans="1:16" ht="15.75" thickBot="1" x14ac:dyDescent="0.3">
      <c r="A121" s="196" t="s">
        <v>115</v>
      </c>
      <c r="B121" s="376"/>
      <c r="C121" s="96" t="s">
        <v>238</v>
      </c>
      <c r="D121" s="168" t="e">
        <f>+D114/D115*30</f>
        <v>#DIV/0!</v>
      </c>
      <c r="E121" s="168" t="e">
        <f t="shared" ref="E121:O121" si="186">+E114/E115*30</f>
        <v>#DIV/0!</v>
      </c>
      <c r="F121" s="168" t="e">
        <f t="shared" si="186"/>
        <v>#DIV/0!</v>
      </c>
      <c r="G121" s="168">
        <f t="shared" si="186"/>
        <v>0</v>
      </c>
      <c r="H121" s="168">
        <f t="shared" si="186"/>
        <v>0</v>
      </c>
      <c r="I121" s="168">
        <f t="shared" si="186"/>
        <v>0</v>
      </c>
      <c r="J121" s="168" t="e">
        <f t="shared" si="186"/>
        <v>#DIV/0!</v>
      </c>
      <c r="K121" s="168" t="e">
        <f t="shared" si="186"/>
        <v>#DIV/0!</v>
      </c>
      <c r="L121" s="168" t="e">
        <f t="shared" si="186"/>
        <v>#DIV/0!</v>
      </c>
      <c r="M121" s="168" t="e">
        <f t="shared" si="186"/>
        <v>#DIV/0!</v>
      </c>
      <c r="N121" s="168" t="e">
        <f t="shared" si="186"/>
        <v>#DIV/0!</v>
      </c>
      <c r="O121" s="169" t="e">
        <f t="shared" si="186"/>
        <v>#DIV/0!</v>
      </c>
      <c r="P121" s="169" t="e">
        <f t="shared" si="182"/>
        <v>#DIV/0!</v>
      </c>
    </row>
    <row r="122" spans="1:16" x14ac:dyDescent="0.25">
      <c r="A122" s="196" t="s">
        <v>115</v>
      </c>
      <c r="B122" s="376"/>
      <c r="C122" s="76" t="s">
        <v>8</v>
      </c>
      <c r="D122" s="170">
        <f t="shared" ref="D122:O122" si="187">+D91/D85</f>
        <v>1.1407530176686689</v>
      </c>
      <c r="E122" s="170">
        <f t="shared" si="187"/>
        <v>1.1862166716339826</v>
      </c>
      <c r="F122" s="170">
        <f t="shared" si="187"/>
        <v>1.1862166716339824</v>
      </c>
      <c r="G122" s="170">
        <f t="shared" si="187"/>
        <v>1.1836158857369021</v>
      </c>
      <c r="H122" s="170">
        <f t="shared" si="187"/>
        <v>1.1739468920909806</v>
      </c>
      <c r="I122" s="170">
        <f t="shared" si="187"/>
        <v>1.1739468920909808</v>
      </c>
      <c r="J122" s="170">
        <f t="shared" si="187"/>
        <v>1.2093111350492611</v>
      </c>
      <c r="K122" s="170">
        <f t="shared" si="187"/>
        <v>1.2003056945932011</v>
      </c>
      <c r="L122" s="170">
        <f t="shared" si="187"/>
        <v>1.1335741273497133</v>
      </c>
      <c r="M122" s="170">
        <f t="shared" si="187"/>
        <v>1.1342408949647877</v>
      </c>
      <c r="N122" s="170">
        <f t="shared" si="187"/>
        <v>1.1428264590545212</v>
      </c>
      <c r="O122" s="171">
        <f t="shared" si="187"/>
        <v>1.1478355783908287</v>
      </c>
      <c r="P122" s="171"/>
    </row>
    <row r="123" spans="1:16" x14ac:dyDescent="0.25">
      <c r="A123" s="196" t="s">
        <v>115</v>
      </c>
      <c r="B123" s="376"/>
      <c r="C123" s="77" t="s">
        <v>6</v>
      </c>
      <c r="D123" s="172">
        <f>+VLOOKUP(D71,Conversion!$B$33:$N$71,(MATCH('Measured TV opt-pt'!D70,butget_aylar_opt,0)+1),0)</f>
        <v>1.1888611649493708</v>
      </c>
      <c r="E123" s="172">
        <f>+VLOOKUP(E71,Conversion!$B$33:$N$71,(MATCH('Measured TV opt-pt'!E70,butget_aylar_opt,0)+1),0)</f>
        <v>1.2706957337752476</v>
      </c>
      <c r="F123" s="172">
        <f>+VLOOKUP(F71,Conversion!$B$33:$N$71,(MATCH('Measured TV opt-pt'!F70,butget_aylar_opt,0)+1),0)</f>
        <v>1.2706957337752476</v>
      </c>
      <c r="G123" s="172">
        <f>+VLOOKUP(G71,Conversion!$B$33:$N$71,(MATCH('Measured TV opt-pt'!G70,butget_aylar_opt,0)+1),0)</f>
        <v>1.2609678349042717</v>
      </c>
      <c r="H123" s="172">
        <f>+VLOOKUP(H71,Conversion!$B$33:$N$71,(MATCH('Measured TV opt-pt'!H70,butget_aylar_opt,0)+1),0)</f>
        <v>1.2609678349042717</v>
      </c>
      <c r="I123" s="172">
        <f>+VLOOKUP(I71,Conversion!$B$33:$N$71,(MATCH('Measured TV opt-pt'!I70,butget_aylar_opt,0)+1),0)</f>
        <v>1.2609678349042717</v>
      </c>
      <c r="J123" s="172">
        <f>+VLOOKUP(J71,Conversion!$B$33:$N$71,(MATCH('Measured TV opt-pt'!J70,butget_aylar_opt,0)+1),0)</f>
        <v>1.2747679051062868</v>
      </c>
      <c r="K123" s="172">
        <f>+VLOOKUP(K71,Conversion!$B$33:$N$71,(MATCH('Measured TV opt-pt'!K70,butget_aylar_opt,0)+1),0)</f>
        <v>1.2747679051062868</v>
      </c>
      <c r="L123" s="172">
        <f>+VLOOKUP(L71,Conversion!$B$33:$N$71,(MATCH('Measured TV opt-pt'!L70,butget_aylar_opt,0)+1),0)</f>
        <v>1.1748916075557905</v>
      </c>
      <c r="M123" s="172">
        <f>+VLOOKUP(M71,Conversion!$B$33:$N$71,(MATCH('Measured TV opt-pt'!M70,butget_aylar_opt,0)+1),0)</f>
        <v>1.1888611649493708</v>
      </c>
      <c r="N123" s="172">
        <f>+VLOOKUP(N71,Conversion!$B$33:$N$71,(MATCH('Measured TV opt-pt'!N70,butget_aylar_opt,0)+1),0)</f>
        <v>1.1888611649493708</v>
      </c>
      <c r="O123" s="173">
        <f>+VLOOKUP(O71,Conversion!$B$33:$N$71,(MATCH('Measured TV opt-pt'!O70,butget_aylar_opt,0)+1),0)</f>
        <v>1.1888611649493708</v>
      </c>
      <c r="P123" s="173"/>
    </row>
    <row r="124" spans="1:16" ht="15.75" thickBot="1" x14ac:dyDescent="0.3">
      <c r="A124" s="196" t="s">
        <v>115</v>
      </c>
      <c r="B124" s="377"/>
      <c r="C124" s="96" t="s">
        <v>7</v>
      </c>
      <c r="D124" s="172">
        <f>+VLOOKUP(D71,Conversion!$B$74:$N$112,(MATCH('Measured TV opt-pt'!D70,budget_aylar_pt,0)+1),0)</f>
        <v>1.068590796747616</v>
      </c>
      <c r="E124" s="172">
        <f>+VLOOKUP(E71,Conversion!$B$74:$N$112,(MATCH('Measured TV opt-pt'!E70,budget_aylar_pt,0)+1),0)</f>
        <v>1.0594980784220853</v>
      </c>
      <c r="F124" s="172">
        <f>+VLOOKUP(F71,Conversion!$B$74:$N$112,(MATCH('Measured TV opt-pt'!F70,budget_aylar_pt,0)+1),0)</f>
        <v>1.0594980784220853</v>
      </c>
      <c r="G124" s="172">
        <f>+VLOOKUP(G71,Conversion!$B$74:$N$112,(MATCH('Measured TV opt-pt'!G70,budget_aylar_pt,0)+1),0)</f>
        <v>1.0675879619858475</v>
      </c>
      <c r="H124" s="172">
        <f>+VLOOKUP(H71,Conversion!$B$74:$N$112,(MATCH('Measured TV opt-pt'!H70,budget_aylar_pt,0)+1),0)</f>
        <v>1.0675879619858475</v>
      </c>
      <c r="I124" s="172">
        <f>+VLOOKUP(I71,Conversion!$B$74:$N$112,(MATCH('Measured TV opt-pt'!I70,budget_aylar_pt,0)+1),0)</f>
        <v>1.0675879619858475</v>
      </c>
      <c r="J124" s="172">
        <f>+VLOOKUP(J71,Conversion!$B$74:$N$112,(MATCH('Measured TV opt-pt'!J70,budget_aylar_pt,0)+1),0)</f>
        <v>1.1225428584620409</v>
      </c>
      <c r="K124" s="172">
        <f>+VLOOKUP(K71,Conversion!$B$74:$N$112,(MATCH('Measured TV opt-pt'!K70,budget_aylar_pt,0)+1),0)</f>
        <v>1.1225428584620409</v>
      </c>
      <c r="L124" s="172">
        <f>+VLOOKUP(L71,Conversion!$B$74:$N$112,(MATCH('Measured TV opt-pt'!L70,budget_aylar_pt,0)+1),0)</f>
        <v>1.0894361764463583</v>
      </c>
      <c r="M124" s="172">
        <f>+VLOOKUP(M71,Conversion!$B$74:$N$112,(MATCH('Measured TV opt-pt'!M70,budget_aylar_pt,0)+1),0)</f>
        <v>1.068590796747616</v>
      </c>
      <c r="N124" s="172">
        <f>+VLOOKUP(N71,Conversion!$B$74:$N$112,(MATCH('Measured TV opt-pt'!N70,budget_aylar_pt,0)+1),0)</f>
        <v>1.068590796747616</v>
      </c>
      <c r="O124" s="173">
        <f>+VLOOKUP(O71,Conversion!$B$74:$N$112,(MATCH('Measured TV opt-pt'!O70,budget_aylar_pt,0)+1),0)</f>
        <v>1.068590796747616</v>
      </c>
      <c r="P124" s="174"/>
    </row>
    <row r="125" spans="1:16" ht="21.75" thickBot="1" x14ac:dyDescent="0.3">
      <c r="A125" s="196" t="s">
        <v>115</v>
      </c>
      <c r="B125" s="240" t="s">
        <v>126</v>
      </c>
      <c r="C125" s="74" t="s">
        <v>107</v>
      </c>
      <c r="D125" s="153">
        <v>1</v>
      </c>
      <c r="E125" s="153">
        <v>2</v>
      </c>
      <c r="F125" s="153">
        <v>3</v>
      </c>
      <c r="G125" s="153">
        <v>4</v>
      </c>
      <c r="H125" s="153">
        <v>5</v>
      </c>
      <c r="I125" s="153">
        <v>6</v>
      </c>
      <c r="J125" s="153">
        <v>7</v>
      </c>
      <c r="K125" s="153">
        <v>8</v>
      </c>
      <c r="L125" s="153">
        <v>9</v>
      </c>
      <c r="M125" s="153">
        <v>10</v>
      </c>
      <c r="N125" s="153">
        <v>11</v>
      </c>
      <c r="O125" s="153">
        <v>12</v>
      </c>
      <c r="P125" s="74" t="s">
        <v>127</v>
      </c>
    </row>
    <row r="126" spans="1:16" ht="15.75" customHeight="1" thickBot="1" x14ac:dyDescent="0.3">
      <c r="A126" s="196" t="s">
        <v>115</v>
      </c>
      <c r="B126" s="378" t="s">
        <v>74</v>
      </c>
      <c r="C126" s="185" t="s">
        <v>33</v>
      </c>
      <c r="D126" s="186" t="s">
        <v>28</v>
      </c>
      <c r="E126" s="186" t="s">
        <v>28</v>
      </c>
      <c r="F126" s="186" t="s">
        <v>28</v>
      </c>
      <c r="G126" s="186" t="s">
        <v>28</v>
      </c>
      <c r="H126" s="186" t="s">
        <v>28</v>
      </c>
      <c r="I126" s="186" t="s">
        <v>28</v>
      </c>
      <c r="J126" s="186" t="s">
        <v>28</v>
      </c>
      <c r="K126" s="186" t="s">
        <v>28</v>
      </c>
      <c r="L126" s="186" t="s">
        <v>28</v>
      </c>
      <c r="M126" s="186" t="s">
        <v>28</v>
      </c>
      <c r="N126" s="186" t="s">
        <v>28</v>
      </c>
      <c r="O126" s="186" t="s">
        <v>28</v>
      </c>
      <c r="P126" s="188" t="s">
        <v>108</v>
      </c>
    </row>
    <row r="127" spans="1:16" x14ac:dyDescent="0.25">
      <c r="A127" s="196" t="s">
        <v>115</v>
      </c>
      <c r="B127" s="379"/>
      <c r="C127" s="175" t="s">
        <v>125</v>
      </c>
      <c r="D127" s="200">
        <v>0</v>
      </c>
      <c r="E127" s="201">
        <v>554623.97999999975</v>
      </c>
      <c r="F127" s="201">
        <v>554010.1660000002</v>
      </c>
      <c r="G127" s="201">
        <v>0</v>
      </c>
      <c r="H127" s="201"/>
      <c r="I127" s="201"/>
      <c r="J127" s="201">
        <v>0</v>
      </c>
      <c r="K127" s="201">
        <v>213158.27062363893</v>
      </c>
      <c r="L127" s="201">
        <v>451446.03931325488</v>
      </c>
      <c r="M127" s="201">
        <v>255941.55344711154</v>
      </c>
      <c r="N127" s="201">
        <v>0</v>
      </c>
      <c r="O127" s="176">
        <v>0</v>
      </c>
      <c r="P127" s="176">
        <f>SUM(D127:O127)</f>
        <v>2029180.0093840053</v>
      </c>
    </row>
    <row r="128" spans="1:16" x14ac:dyDescent="0.25">
      <c r="A128" s="196" t="s">
        <v>115</v>
      </c>
      <c r="B128" s="379"/>
      <c r="C128" s="86" t="s">
        <v>1</v>
      </c>
      <c r="D128" s="87">
        <f>+D159*D141*30</f>
        <v>0</v>
      </c>
      <c r="E128" s="87">
        <f t="shared" ref="E128:O128" si="188">+E159*E141*30</f>
        <v>362819.17155274027</v>
      </c>
      <c r="F128" s="87">
        <f t="shared" si="188"/>
        <v>355047.20903836837</v>
      </c>
      <c r="G128" s="87">
        <f t="shared" si="188"/>
        <v>0</v>
      </c>
      <c r="H128" s="87">
        <f t="shared" si="188"/>
        <v>0</v>
      </c>
      <c r="I128" s="87">
        <f t="shared" si="188"/>
        <v>0</v>
      </c>
      <c r="J128" s="87">
        <f t="shared" si="188"/>
        <v>0</v>
      </c>
      <c r="K128" s="87">
        <f t="shared" si="188"/>
        <v>168216.36279165291</v>
      </c>
      <c r="L128" s="87">
        <f t="shared" si="188"/>
        <v>314873.5311330696</v>
      </c>
      <c r="M128" s="87">
        <f t="shared" si="188"/>
        <v>192096.03127456136</v>
      </c>
      <c r="N128" s="87">
        <f t="shared" si="188"/>
        <v>0</v>
      </c>
      <c r="O128" s="159">
        <f t="shared" si="188"/>
        <v>0</v>
      </c>
      <c r="P128" s="159">
        <f t="shared" ref="P128:P132" si="189">SUM(D128:O128)</f>
        <v>1393052.3057903924</v>
      </c>
    </row>
    <row r="129" spans="1:16" x14ac:dyDescent="0.25">
      <c r="A129" s="196" t="s">
        <v>115</v>
      </c>
      <c r="B129" s="379"/>
      <c r="C129" s="86" t="s">
        <v>209</v>
      </c>
      <c r="D129" s="87">
        <f t="shared" ref="D129:O132" si="190">+D160*D142*30</f>
        <v>0</v>
      </c>
      <c r="E129" s="259">
        <f t="shared" si="190"/>
        <v>0</v>
      </c>
      <c r="F129" s="259">
        <f t="shared" si="190"/>
        <v>0</v>
      </c>
      <c r="G129" s="259">
        <f t="shared" si="190"/>
        <v>0</v>
      </c>
      <c r="H129" s="259">
        <f t="shared" si="190"/>
        <v>0</v>
      </c>
      <c r="I129" s="259">
        <f t="shared" si="190"/>
        <v>0</v>
      </c>
      <c r="J129" s="259">
        <f t="shared" si="190"/>
        <v>0</v>
      </c>
      <c r="K129" s="259">
        <f t="shared" si="190"/>
        <v>0</v>
      </c>
      <c r="L129" s="259">
        <f t="shared" si="190"/>
        <v>0</v>
      </c>
      <c r="M129" s="259">
        <f t="shared" si="190"/>
        <v>0</v>
      </c>
      <c r="N129" s="259">
        <f t="shared" si="190"/>
        <v>0</v>
      </c>
      <c r="O129" s="260">
        <f t="shared" si="190"/>
        <v>0</v>
      </c>
      <c r="P129" s="260"/>
    </row>
    <row r="130" spans="1:16" x14ac:dyDescent="0.25">
      <c r="A130" s="196" t="s">
        <v>115</v>
      </c>
      <c r="B130" s="379"/>
      <c r="C130" s="86" t="s">
        <v>210</v>
      </c>
      <c r="D130" s="87">
        <f t="shared" si="190"/>
        <v>0</v>
      </c>
      <c r="E130" s="259">
        <f t="shared" si="190"/>
        <v>191804.80844725948</v>
      </c>
      <c r="F130" s="259">
        <f t="shared" si="190"/>
        <v>188949.92236575554</v>
      </c>
      <c r="G130" s="259">
        <f t="shared" si="190"/>
        <v>0</v>
      </c>
      <c r="H130" s="259">
        <f t="shared" si="190"/>
        <v>0</v>
      </c>
      <c r="I130" s="259">
        <f t="shared" si="190"/>
        <v>0</v>
      </c>
      <c r="J130" s="259">
        <f t="shared" si="190"/>
        <v>0</v>
      </c>
      <c r="K130" s="259">
        <f t="shared" si="190"/>
        <v>26339.420704430428</v>
      </c>
      <c r="L130" s="259">
        <f t="shared" si="190"/>
        <v>131549.31841544108</v>
      </c>
      <c r="M130" s="259">
        <f t="shared" si="190"/>
        <v>54766.407224343515</v>
      </c>
      <c r="N130" s="259">
        <f t="shared" si="190"/>
        <v>0</v>
      </c>
      <c r="O130" s="260">
        <f t="shared" si="190"/>
        <v>0</v>
      </c>
      <c r="P130" s="260"/>
    </row>
    <row r="131" spans="1:16" x14ac:dyDescent="0.25">
      <c r="A131" s="196" t="s">
        <v>115</v>
      </c>
      <c r="B131" s="379"/>
      <c r="C131" s="86" t="s">
        <v>211</v>
      </c>
      <c r="D131" s="87">
        <f t="shared" si="190"/>
        <v>0</v>
      </c>
      <c r="E131" s="259">
        <f t="shared" si="190"/>
        <v>0</v>
      </c>
      <c r="F131" s="259">
        <f t="shared" si="190"/>
        <v>10013.034595876321</v>
      </c>
      <c r="G131" s="259">
        <f t="shared" si="190"/>
        <v>0</v>
      </c>
      <c r="H131" s="259">
        <f t="shared" si="190"/>
        <v>0</v>
      </c>
      <c r="I131" s="259">
        <f t="shared" si="190"/>
        <v>0</v>
      </c>
      <c r="J131" s="259">
        <f t="shared" si="190"/>
        <v>0</v>
      </c>
      <c r="K131" s="259">
        <f t="shared" si="190"/>
        <v>18602.487127555603</v>
      </c>
      <c r="L131" s="259">
        <f t="shared" si="190"/>
        <v>5023.189764744161</v>
      </c>
      <c r="M131" s="259">
        <f t="shared" si="190"/>
        <v>9079.1149482066612</v>
      </c>
      <c r="N131" s="259">
        <f t="shared" si="190"/>
        <v>0</v>
      </c>
      <c r="O131" s="260">
        <f t="shared" si="190"/>
        <v>0</v>
      </c>
      <c r="P131" s="260"/>
    </row>
    <row r="132" spans="1:16" ht="15.75" thickBot="1" x14ac:dyDescent="0.3">
      <c r="A132" s="196" t="s">
        <v>115</v>
      </c>
      <c r="B132" s="379"/>
      <c r="C132" s="96" t="s">
        <v>227</v>
      </c>
      <c r="D132" s="87">
        <f t="shared" si="190"/>
        <v>0</v>
      </c>
      <c r="E132" s="90">
        <f t="shared" si="190"/>
        <v>0</v>
      </c>
      <c r="F132" s="90">
        <f t="shared" si="190"/>
        <v>0</v>
      </c>
      <c r="G132" s="90">
        <f t="shared" si="190"/>
        <v>0</v>
      </c>
      <c r="H132" s="90">
        <f t="shared" si="190"/>
        <v>0</v>
      </c>
      <c r="I132" s="90">
        <f t="shared" si="190"/>
        <v>0</v>
      </c>
      <c r="J132" s="90">
        <f t="shared" si="190"/>
        <v>0</v>
      </c>
      <c r="K132" s="90">
        <f t="shared" si="190"/>
        <v>0</v>
      </c>
      <c r="L132" s="90">
        <f t="shared" si="190"/>
        <v>0</v>
      </c>
      <c r="M132" s="90">
        <f t="shared" si="190"/>
        <v>0</v>
      </c>
      <c r="N132" s="90">
        <f t="shared" si="190"/>
        <v>0</v>
      </c>
      <c r="O132" s="160">
        <f t="shared" si="190"/>
        <v>0</v>
      </c>
      <c r="P132" s="160">
        <f t="shared" si="189"/>
        <v>0</v>
      </c>
    </row>
    <row r="133" spans="1:16" ht="15.75" thickBot="1" x14ac:dyDescent="0.3">
      <c r="A133" s="196" t="s">
        <v>115</v>
      </c>
      <c r="B133" s="379"/>
      <c r="C133" s="281" t="s">
        <v>108</v>
      </c>
      <c r="D133" s="282">
        <f>SUM(D134:D138)</f>
        <v>1</v>
      </c>
      <c r="E133" s="282">
        <f t="shared" ref="E133" si="191">SUM(E134:E138)</f>
        <v>1.0034229363724529</v>
      </c>
      <c r="F133" s="282">
        <f t="shared" ref="F133" si="192">SUM(F134:F138)</f>
        <v>0.99999999999999989</v>
      </c>
      <c r="G133" s="282">
        <f t="shared" ref="G133" si="193">SUM(G134:G138)</f>
        <v>0.99999999999999989</v>
      </c>
      <c r="H133" s="282">
        <f t="shared" ref="H133" si="194">SUM(H134:H138)</f>
        <v>1</v>
      </c>
      <c r="I133" s="282">
        <f t="shared" ref="I133" si="195">SUM(I134:I138)</f>
        <v>1.0000000000000002</v>
      </c>
      <c r="J133" s="282">
        <f t="shared" ref="J133" si="196">SUM(J134:J138)</f>
        <v>0.99999999999999978</v>
      </c>
      <c r="K133" s="282">
        <f t="shared" ref="K133" si="197">SUM(K134:K138)</f>
        <v>0.99999999999999978</v>
      </c>
      <c r="L133" s="282">
        <f t="shared" ref="L133" si="198">SUM(L134:L138)</f>
        <v>1</v>
      </c>
      <c r="M133" s="282">
        <f t="shared" ref="M133" si="199">SUM(M134:M138)</f>
        <v>1.0000000000000002</v>
      </c>
      <c r="N133" s="282">
        <f t="shared" ref="N133" si="200">SUM(N134:N138)</f>
        <v>1</v>
      </c>
      <c r="O133" s="282">
        <f t="shared" ref="O133" si="201">SUM(O134:O138)</f>
        <v>0.99999999999999989</v>
      </c>
      <c r="P133" s="268"/>
    </row>
    <row r="134" spans="1:16" ht="15.75" thickBot="1" x14ac:dyDescent="0.3">
      <c r="A134" s="196" t="s">
        <v>115</v>
      </c>
      <c r="B134" s="379"/>
      <c r="C134" s="245" t="s">
        <v>196</v>
      </c>
      <c r="D134" s="246">
        <v>0.748</v>
      </c>
      <c r="E134" s="246">
        <v>0.71289999999999998</v>
      </c>
      <c r="F134" s="246">
        <v>0.70128149006739837</v>
      </c>
      <c r="G134" s="246">
        <v>0.53018436569432525</v>
      </c>
      <c r="H134" s="246">
        <v>0.5423765464750937</v>
      </c>
      <c r="I134" s="246">
        <v>0.58843916554063314</v>
      </c>
      <c r="J134" s="246">
        <v>0.60561377608760258</v>
      </c>
      <c r="K134" s="246">
        <v>0.80100224649177598</v>
      </c>
      <c r="L134" s="246">
        <v>0.74479587945877479</v>
      </c>
      <c r="M134" s="246">
        <v>0.79328167047923914</v>
      </c>
      <c r="N134" s="246">
        <v>0.79251746496726783</v>
      </c>
      <c r="O134" s="246">
        <v>0.75240999999999991</v>
      </c>
      <c r="P134" s="268"/>
    </row>
    <row r="135" spans="1:16" ht="15.75" thickBot="1" x14ac:dyDescent="0.3">
      <c r="A135" s="196" t="s">
        <v>115</v>
      </c>
      <c r="B135" s="379"/>
      <c r="C135" s="245" t="s">
        <v>197</v>
      </c>
      <c r="D135" s="246"/>
      <c r="E135" s="246">
        <v>3.4229363724529492E-3</v>
      </c>
      <c r="F135" s="246"/>
      <c r="G135" s="246"/>
      <c r="H135" s="246"/>
      <c r="I135" s="246"/>
      <c r="J135" s="246"/>
      <c r="K135" s="246"/>
      <c r="L135" s="246"/>
      <c r="M135" s="246"/>
      <c r="N135" s="246"/>
      <c r="O135" s="246"/>
      <c r="P135" s="268"/>
    </row>
    <row r="136" spans="1:16" ht="15.75" thickBot="1" x14ac:dyDescent="0.3">
      <c r="A136" s="196" t="s">
        <v>115</v>
      </c>
      <c r="B136" s="379"/>
      <c r="C136" s="245" t="s">
        <v>199</v>
      </c>
      <c r="D136" s="310">
        <v>0.252</v>
      </c>
      <c r="E136" s="246">
        <v>0.28710000000000002</v>
      </c>
      <c r="F136" s="246">
        <v>0.27946524626273334</v>
      </c>
      <c r="G136" s="246">
        <v>0.26027151737500415</v>
      </c>
      <c r="H136" s="246">
        <v>0.22206611722025232</v>
      </c>
      <c r="I136" s="246">
        <v>0.23470428159927745</v>
      </c>
      <c r="J136" s="246">
        <v>0.15048175443375286</v>
      </c>
      <c r="K136" s="246">
        <v>0.11533513094114624</v>
      </c>
      <c r="L136" s="246">
        <v>0.2476086029169918</v>
      </c>
      <c r="M136" s="246">
        <v>0.18024296287308908</v>
      </c>
      <c r="N136" s="246">
        <v>0.19496532528723082</v>
      </c>
      <c r="O136" s="246">
        <v>0.24758999999999998</v>
      </c>
      <c r="P136" s="268"/>
    </row>
    <row r="137" spans="1:16" ht="15.75" thickBot="1" x14ac:dyDescent="0.3">
      <c r="A137" s="196" t="s">
        <v>115</v>
      </c>
      <c r="B137" s="379"/>
      <c r="C137" s="245" t="s">
        <v>198</v>
      </c>
      <c r="D137" s="246"/>
      <c r="E137" s="246"/>
      <c r="F137" s="246">
        <v>1.9253263669868261E-2</v>
      </c>
      <c r="G137" s="246">
        <v>0.20954411693067052</v>
      </c>
      <c r="H137" s="246">
        <v>0.23555733630465386</v>
      </c>
      <c r="I137" s="246">
        <v>0.17685655286008953</v>
      </c>
      <c r="J137" s="246">
        <v>0.24390446947864436</v>
      </c>
      <c r="K137" s="246">
        <v>8.3662622567077571E-2</v>
      </c>
      <c r="L137" s="246">
        <v>7.5955176242334761E-3</v>
      </c>
      <c r="M137" s="246">
        <v>2.6475366647671975E-2</v>
      </c>
      <c r="N137" s="246">
        <v>1.2517209745501362E-2</v>
      </c>
      <c r="O137" s="246">
        <v>0</v>
      </c>
      <c r="P137" s="268"/>
    </row>
    <row r="138" spans="1:16" ht="15.75" thickBot="1" x14ac:dyDescent="0.3">
      <c r="A138" s="196" t="s">
        <v>115</v>
      </c>
      <c r="B138" s="379"/>
      <c r="C138" s="248" t="s">
        <v>228</v>
      </c>
      <c r="D138" s="249"/>
      <c r="E138" s="249"/>
      <c r="F138" s="249"/>
      <c r="G138" s="249"/>
      <c r="H138" s="249"/>
      <c r="I138" s="249"/>
      <c r="J138" s="249"/>
      <c r="K138" s="249"/>
      <c r="L138" s="249"/>
      <c r="M138" s="249"/>
      <c r="N138" s="249"/>
      <c r="O138" s="249"/>
      <c r="P138" s="177"/>
    </row>
    <row r="139" spans="1:16" ht="15.75" thickBot="1" x14ac:dyDescent="0.3">
      <c r="A139" s="196"/>
      <c r="B139" s="379"/>
      <c r="C139" s="306" t="s">
        <v>278</v>
      </c>
      <c r="D139" s="309">
        <v>1</v>
      </c>
      <c r="E139" s="309">
        <v>3</v>
      </c>
      <c r="F139" s="309">
        <v>1</v>
      </c>
      <c r="G139" s="309">
        <v>1</v>
      </c>
      <c r="H139" s="309">
        <v>1</v>
      </c>
      <c r="I139" s="309">
        <v>1</v>
      </c>
      <c r="J139" s="309">
        <v>1</v>
      </c>
      <c r="K139" s="309">
        <v>1</v>
      </c>
      <c r="L139" s="309">
        <v>1</v>
      </c>
      <c r="M139" s="309">
        <v>1</v>
      </c>
      <c r="N139" s="309">
        <v>1</v>
      </c>
      <c r="O139" s="309">
        <v>1</v>
      </c>
      <c r="P139" s="308"/>
    </row>
    <row r="140" spans="1:16" x14ac:dyDescent="0.25">
      <c r="A140" s="196" t="s">
        <v>115</v>
      </c>
      <c r="B140" s="379"/>
      <c r="C140" s="154" t="s">
        <v>14</v>
      </c>
      <c r="D140" s="155">
        <f>+SUMPRODUCT(D141:D145,D134:D138)</f>
        <v>17.245847380499455</v>
      </c>
      <c r="E140" s="155">
        <f t="shared" ref="E140" si="202">+SUMPRODUCT(E141:E145,E134:E138)</f>
        <v>18.627247315154271</v>
      </c>
      <c r="F140" s="155">
        <f t="shared" ref="F140" si="203">+SUMPRODUCT(F141:F145,F134:F138)</f>
        <v>19.251488415250265</v>
      </c>
      <c r="G140" s="155">
        <f t="shared" ref="G140" si="204">+SUMPRODUCT(G141:G145,G134:G138)</f>
        <v>25.543963861089495</v>
      </c>
      <c r="H140" s="155">
        <f t="shared" ref="H140" si="205">+SUMPRODUCT(H141:H145,H134:H138)</f>
        <v>30.016206721803023</v>
      </c>
      <c r="I140" s="155">
        <f t="shared" ref="I140" si="206">+SUMPRODUCT(I141:I145,I134:I138)</f>
        <v>28.110435625701889</v>
      </c>
      <c r="J140" s="155">
        <f t="shared" ref="J140" si="207">+SUMPRODUCT(J141:J145,J134:J138)</f>
        <v>18.256268854352349</v>
      </c>
      <c r="K140" s="155">
        <f t="shared" ref="K140" si="208">+SUMPRODUCT(K141:K145,K134:K138)</f>
        <v>17.290051071257835</v>
      </c>
      <c r="L140" s="155">
        <f t="shared" ref="L140" si="209">+SUMPRODUCT(L141:L145,L134:L138)</f>
        <v>23.991363394497959</v>
      </c>
      <c r="M140" s="155">
        <f t="shared" ref="M140" si="210">+SUMPRODUCT(M141:M145,M134:M138)</f>
        <v>27.257656862768588</v>
      </c>
      <c r="N140" s="155">
        <f t="shared" ref="N140" si="211">+SUMPRODUCT(N141:N145,N134:N138)</f>
        <v>25.052800302948242</v>
      </c>
      <c r="O140" s="156">
        <f t="shared" ref="O140" si="212">+SUMPRODUCT(O141:O145,O134:O138)</f>
        <v>21.196595452974034</v>
      </c>
      <c r="P140" s="156"/>
    </row>
    <row r="141" spans="1:16" x14ac:dyDescent="0.25">
      <c r="A141" s="196" t="s">
        <v>115</v>
      </c>
      <c r="B141" s="379"/>
      <c r="C141" s="77" t="s">
        <v>34</v>
      </c>
      <c r="D141" s="243">
        <f>+IF(D139=1,D153*'CPP Detay Tum Ay'!D$38+(1-'Measured TV opt-pt'!D153)*'CPP Detay Tum Ay'!D$20,IF(D139=2,D153*'CPP Detay (düşük)'!D$38+(1-'Measured TV opt-pt'!D153)*'CPP Detay (düşük)'!D$20,IF(D139=3,D153*'CPP Detay (yüksek)'!D$38+(1-'Measured TV opt-pt'!D153)*'CPP Detay (yüksek)'!D$20,"Girilen Rakamda Hata Var")))</f>
        <v>16.346002952020395</v>
      </c>
      <c r="E141" s="243">
        <f>+IF(E139=1,E153*'CPP Detay Tum Ay'!E$38+(1-'Measured TV opt-pt'!E153)*'CPP Detay Tum Ay'!E$20,IF(E139=2,E153*'CPP Detay (düşük)'!E$38+(1-'Measured TV opt-pt'!E153)*'CPP Detay (düşük)'!E$20,IF(E139=3,E153*'CPP Detay (yüksek)'!E$38+(1-'Measured TV opt-pt'!E153)*'CPP Detay (yüksek)'!E$20,"Girilen Rakamda Hata Var")))</f>
        <v>17.092738575246489</v>
      </c>
      <c r="F141" s="161">
        <f>+IF(F139=1,F153*'CPP Detay Tum Ay'!F$38+(1-'Measured TV opt-pt'!F153)*'CPP Detay Tum Ay'!F$20,IF(F139=2,F153*'CPP Detay (düşük)'!F$38+(1-'Measured TV opt-pt'!F153)*'CPP Detay (düşük)'!F$20,IF(F139=3,F153*'CPP Detay (yüksek)'!F$38+(1-'Measured TV opt-pt'!F153)*'CPP Detay (yüksek)'!F$20,"Girilen Rakamda Hata Var")))</f>
        <v>17.59301630824784</v>
      </c>
      <c r="G141" s="161">
        <f>+IF(G139=1,G153*'CPP Detay Tum Ay'!G$38+(1-'Measured TV opt-pt'!G153)*'CPP Detay Tum Ay'!G$20,IF(G139=2,G153*'CPP Detay (düşük)'!G$38+(1-'Measured TV opt-pt'!G153)*'CPP Detay (düşük)'!G$20,IF(G139=3,G153*'CPP Detay (yüksek)'!G$38+(1-'Measured TV opt-pt'!G153)*'CPP Detay (yüksek)'!G$20,"Girilen Rakamda Hata Var")))</f>
        <v>22.654697553372174</v>
      </c>
      <c r="H141" s="161">
        <f>+IF(H139=1,H153*'CPP Detay Tum Ay'!H$38+(1-'Measured TV opt-pt'!H153)*'CPP Detay Tum Ay'!H$20,IF(H139=2,H153*'CPP Detay (düşük)'!H$38+(1-'Measured TV opt-pt'!H153)*'CPP Detay (düşük)'!H$20,IF(H139=3,H153*'CPP Detay (yüksek)'!H$38+(1-'Measured TV opt-pt'!H153)*'CPP Detay (yüksek)'!H$20,"Girilen Rakamda Hata Var")))</f>
        <v>26.648129174391343</v>
      </c>
      <c r="I141" s="161">
        <f>+IF(I139=1,I153*'CPP Detay Tum Ay'!I$38+(1-'Measured TV opt-pt'!I153)*'CPP Detay Tum Ay'!I$20,IF(I139=2,I153*'CPP Detay (düşük)'!I$38+(1-'Measured TV opt-pt'!I153)*'CPP Detay (düşük)'!I$20,IF(I139=3,I153*'CPP Detay (yüksek)'!I$38+(1-'Measured TV opt-pt'!I153)*'CPP Detay (yüksek)'!I$20,"Girilen Rakamda Hata Var")))</f>
        <v>25.352769643194797</v>
      </c>
      <c r="J141" s="161">
        <f>+IF(J139=1,J153*'CPP Detay Tum Ay'!J$38+(1-'Measured TV opt-pt'!J153)*'CPP Detay Tum Ay'!J$20,IF(J139=2,J153*'CPP Detay (düşük)'!J$38+(1-'Measured TV opt-pt'!J153)*'CPP Detay (düşük)'!J$20,IF(J139=3,J153*'CPP Detay (yüksek)'!J$38+(1-'Measured TV opt-pt'!J153)*'CPP Detay (yüksek)'!J$20,"Girilen Rakamda Hata Var")))</f>
        <v>16.929972606248555</v>
      </c>
      <c r="K141" s="161">
        <f>+IF(K139=1,K153*'CPP Detay Tum Ay'!K$38+(1-'Measured TV opt-pt'!K153)*'CPP Detay Tum Ay'!K$20,IF(K139=2,K153*'CPP Detay (düşük)'!K$38+(1-'Measured TV opt-pt'!K153)*'CPP Detay (düşük)'!K$20,IF(K139=3,K153*'CPP Detay (yüksek)'!K$38+(1-'Measured TV opt-pt'!K153)*'CPP Detay (yüksek)'!K$20,"Girilen Rakamda Hata Var")))</f>
        <v>17.034468684979927</v>
      </c>
      <c r="L141" s="255">
        <f>+IF(L139=1,L153*'CPP Detay Tum Ay'!L$38+(1-'Measured TV opt-pt'!L153)*'CPP Detay Tum Ay'!L$20,IF(L139=2,L153*'CPP Detay (düşük)'!L$38+(1-'Measured TV opt-pt'!L153)*'CPP Detay (düşük)'!L$20,IF(L139=3,L153*'CPP Detay (yüksek)'!L$38+(1-'Measured TV opt-pt'!L153)*'CPP Detay (yüksek)'!L$20,"Girilen Rakamda Hata Var")))</f>
        <v>22.467149289573328</v>
      </c>
      <c r="M141" s="255">
        <f>+IF(M139=1,M153*'CPP Detay Tum Ay'!M$38+(1-'Measured TV opt-pt'!M153)*'CPP Detay Tum Ay'!M$20,IF(M139=2,M153*'CPP Detay (düşük)'!M$38+(1-'Measured TV opt-pt'!M153)*'CPP Detay (düşük)'!M$20,IF(M139=3,M153*'CPP Detay (yüksek)'!M$38+(1-'Measured TV opt-pt'!M153)*'CPP Detay (yüksek)'!M$20,"Girilen Rakamda Hata Var")))</f>
        <v>25.789248753307362</v>
      </c>
      <c r="N141" s="255">
        <f>+IF(N139=1,N153*'CPP Detay Tum Ay'!N$38+(1-'Measured TV opt-pt'!N153)*'CPP Detay Tum Ay'!N$20,IF(N139=2,N153*'CPP Detay (düşük)'!N$38+(1-'Measured TV opt-pt'!N153)*'CPP Detay (düşük)'!N$20,IF(N139=3,N153*'CPP Detay (yüksek)'!N$38+(1-'Measured TV opt-pt'!N153)*'CPP Detay (yüksek)'!N$20,"Girilen Rakamda Hata Var")))</f>
        <v>23.803341004858662</v>
      </c>
      <c r="O141" s="256">
        <f>+IF(O139=1,O153*'CPP Detay Tum Ay'!O$38+(1-'Measured TV opt-pt'!O153)*'CPP Detay Tum Ay'!O$20,IF(O139=2,O153*'CPP Detay (düşük)'!O$38+(1-'Measured TV opt-pt'!O153)*'CPP Detay (düşük)'!O$20,IF(O139=3,O153*'CPP Detay (yüksek)'!O$38+(1-'Measured TV opt-pt'!O153)*'CPP Detay (yüksek)'!O$20,"Girilen Rakamda Hata Var")))</f>
        <v>19.99835323959751</v>
      </c>
      <c r="P141" s="162"/>
    </row>
    <row r="142" spans="1:16" x14ac:dyDescent="0.25">
      <c r="A142" s="196" t="s">
        <v>115</v>
      </c>
      <c r="B142" s="379"/>
      <c r="C142" s="77" t="s">
        <v>194</v>
      </c>
      <c r="D142" s="243">
        <f>+IF(D139=1,D154*'CPP Detay Tum Ay'!D$94+(1-'Measured TV opt-pt'!D154)*'CPP Detay Tum Ay'!D$76,IF(D139=2,D154*'CPP Detay (düşük)'!D$94+(1-'Measured TV opt-pt'!D154)*'CPP Detay (düşük)'!D$76,IF(D139=3,D154*'CPP Detay (yüksek)'!D$94+(1-'Measured TV opt-pt'!D154)*'CPP Detay (yüksek)'!D$76,"Girilen Rakamda Hata Var")))</f>
        <v>0</v>
      </c>
      <c r="E142" s="243">
        <f>+IF(E139=1,E154*'CPP Detay Tum Ay'!E$94+(1-'Measured TV opt-pt'!E154)*'CPP Detay Tum Ay'!E$76,IF(E139=2,E154*'CPP Detay (düşük)'!E$94+(1-'Measured TV opt-pt'!E154)*'CPP Detay (düşük)'!E$76,IF(E139=3,E154*'CPP Detay (yüksek)'!E$94+(1-'Measured TV opt-pt'!E154)*'CPP Detay (yüksek)'!E$76,"Girilen Rakamda Hata Var")))</f>
        <v>0</v>
      </c>
      <c r="F142" s="243">
        <f>+IF(F139=1,F154*'CPP Detay Tum Ay'!F$94+(1-'Measured TV opt-pt'!F154)*'CPP Detay Tum Ay'!F$76,IF(F139=2,F154*'CPP Detay (düşük)'!F$94+(1-'Measured TV opt-pt'!F154)*'CPP Detay (düşük)'!F$76,IF(F139=3,F154*'CPP Detay (yüksek)'!F$94+(1-'Measured TV opt-pt'!F154)*'CPP Detay (yüksek)'!F$76,"Girilen Rakamda Hata Var")))</f>
        <v>0</v>
      </c>
      <c r="G142" s="243">
        <f>+IF(G139=1,G154*'CPP Detay Tum Ay'!G$94+(1-'Measured TV opt-pt'!G154)*'CPP Detay Tum Ay'!G$76,IF(G139=2,G154*'CPP Detay (düşük)'!G$94+(1-'Measured TV opt-pt'!G154)*'CPP Detay (düşük)'!G$76,IF(G139=3,G154*'CPP Detay (yüksek)'!G$94+(1-'Measured TV opt-pt'!G154)*'CPP Detay (yüksek)'!G$76,"Girilen Rakamda Hata Var")))</f>
        <v>0</v>
      </c>
      <c r="H142" s="243">
        <f>+IF(H139=1,H154*'CPP Detay Tum Ay'!H$94+(1-'Measured TV opt-pt'!H154)*'CPP Detay Tum Ay'!H$76,IF(H139=2,H154*'CPP Detay (düşük)'!H$94+(1-'Measured TV opt-pt'!H154)*'CPP Detay (düşük)'!H$76,IF(H139=3,H154*'CPP Detay (yüksek)'!H$94+(1-'Measured TV opt-pt'!H154)*'CPP Detay (yüksek)'!H$76,"Girilen Rakamda Hata Var")))</f>
        <v>0</v>
      </c>
      <c r="I142" s="243">
        <f>+IF(I139=1,I154*'CPP Detay Tum Ay'!I$94+(1-'Measured TV opt-pt'!I154)*'CPP Detay Tum Ay'!I$76,IF(I139=2,I154*'CPP Detay (düşük)'!I$94+(1-'Measured TV opt-pt'!I154)*'CPP Detay (düşük)'!I$76,IF(I139=3,I154*'CPP Detay (yüksek)'!I$94+(1-'Measured TV opt-pt'!I154)*'CPP Detay (yüksek)'!I$76,"Girilen Rakamda Hata Var")))</f>
        <v>0</v>
      </c>
      <c r="J142" s="243">
        <f>+IF(J139=1,J154*'CPP Detay Tum Ay'!J$94+(1-'Measured TV opt-pt'!J154)*'CPP Detay Tum Ay'!J$76,IF(J139=2,J154*'CPP Detay (düşük)'!J$94+(1-'Measured TV opt-pt'!J154)*'CPP Detay (düşük)'!J$76,IF(J139=3,J154*'CPP Detay (yüksek)'!J$94+(1-'Measured TV opt-pt'!J154)*'CPP Detay (yüksek)'!J$76,"Girilen Rakamda Hata Var")))</f>
        <v>0</v>
      </c>
      <c r="K142" s="243">
        <f>+IF(K139=1,K154*'CPP Detay Tum Ay'!K$94+(1-'Measured TV opt-pt'!K154)*'CPP Detay Tum Ay'!K$76,IF(K139=2,K154*'CPP Detay (düşük)'!K$94+(1-'Measured TV opt-pt'!K154)*'CPP Detay (düşük)'!K$76,IF(K139=3,K154*'CPP Detay (yüksek)'!K$94+(1-'Measured TV opt-pt'!K154)*'CPP Detay (yüksek)'!K$76,"Girilen Rakamda Hata Var")))</f>
        <v>0</v>
      </c>
      <c r="L142" s="257">
        <f>+IF(L139=1,L154*'CPP Detay Tum Ay'!L$94+(1-'Measured TV opt-pt'!L154)*'CPP Detay Tum Ay'!L$76,IF(L139=2,L154*'CPP Detay (düşük)'!L$94+(1-'Measured TV opt-pt'!L154)*'CPP Detay (düşük)'!L$76,IF(L139=3,L154*'CPP Detay (yüksek)'!L$94+(1-'Measured TV opt-pt'!L154)*'CPP Detay (yüksek)'!L$76,"Girilen Rakamda Hata Var")))</f>
        <v>0</v>
      </c>
      <c r="M142" s="257">
        <f>+IF(M139=1,M154*'CPP Detay Tum Ay'!M$94+(1-'Measured TV opt-pt'!M154)*'CPP Detay Tum Ay'!M$76,IF(M139=2,M154*'CPP Detay (düşük)'!M$94+(1-'Measured TV opt-pt'!M154)*'CPP Detay (düşük)'!M$76,IF(M139=3,M154*'CPP Detay (yüksek)'!M$94+(1-'Measured TV opt-pt'!M154)*'CPP Detay (yüksek)'!M$76,"Girilen Rakamda Hata Var")))</f>
        <v>0</v>
      </c>
      <c r="N142" s="257">
        <f>+IF(N139=1,N154*'CPP Detay Tum Ay'!N$94+(1-'Measured TV opt-pt'!N154)*'CPP Detay Tum Ay'!N$76,IF(N139=2,N154*'CPP Detay (düşük)'!N$94+(1-'Measured TV opt-pt'!N154)*'CPP Detay (düşük)'!N$76,IF(N139=3,N154*'CPP Detay (yüksek)'!N$94+(1-'Measured TV opt-pt'!N154)*'CPP Detay (yüksek)'!N$76,"Girilen Rakamda Hata Var")))</f>
        <v>0</v>
      </c>
      <c r="O142" s="258">
        <f>+IF(O139=1,O154*'CPP Detay Tum Ay'!O$94+(1-'Measured TV opt-pt'!O154)*'CPP Detay Tum Ay'!O$76,IF(O139=2,O154*'CPP Detay (düşük)'!O$94+(1-'Measured TV opt-pt'!O154)*'CPP Detay (düşük)'!O$76,IF(O139=3,O154*'CPP Detay (yüksek)'!O$94+(1-'Measured TV opt-pt'!O154)*'CPP Detay (yüksek)'!O$76,"Girilen Rakamda Hata Var")))</f>
        <v>0</v>
      </c>
      <c r="P142" s="244"/>
    </row>
    <row r="143" spans="1:16" x14ac:dyDescent="0.25">
      <c r="A143" s="196" t="s">
        <v>115</v>
      </c>
      <c r="B143" s="379"/>
      <c r="C143" s="77" t="s">
        <v>195</v>
      </c>
      <c r="D143" s="243">
        <f>+IF(D139=1,D155*'CPP Detay Tum Ay'!D$150+(1-'Measured TV opt-pt'!D155)*'CPP Detay Tum Ay'!D$132,IF(D139=2,D155*'CPP Detay (düşük)'!D$150+(1-'Measured TV opt-pt'!D155)*'CPP Detay (düşük)'!D$132,IF(D139=3,D155*'CPP Detay (yüksek)'!D$150+(1-'Measured TV opt-pt'!D155)*'CPP Detay (yüksek)'!D$132,"Girilen Rakamda Hata Var")))</f>
        <v>19.916814176143649</v>
      </c>
      <c r="E143" s="243">
        <f>+IF(E139=1,E155*'CPP Detay Tum Ay'!E$150+(1-'Measured TV opt-pt'!E155)*'CPP Detay Tum Ay'!E$132,IF(E139=2,E155*'CPP Detay (düşük)'!E$150+(1-'Measured TV opt-pt'!E155)*'CPP Detay (düşük)'!E$132,IF(E139=3,E155*'CPP Detay (yüksek)'!E$150+(1-'Measured TV opt-pt'!E155)*'CPP Detay (yüksek)'!E$132,"Girilen Rakamda Hata Var")))</f>
        <v>22.43759660348676</v>
      </c>
      <c r="F143" s="243">
        <f>+IF(F139=1,F155*'CPP Detay Tum Ay'!F$150+(1-'Measured TV opt-pt'!F155)*'CPP Detay Tum Ay'!F$132,IF(F139=2,F155*'CPP Detay (düşük)'!F$150+(1-'Measured TV opt-pt'!F155)*'CPP Detay (düşük)'!F$132,IF(F139=3,F155*'CPP Detay (yüksek)'!F$150+(1-'Measured TV opt-pt'!F155)*'CPP Detay (yüksek)'!F$132,"Girilen Rakamda Hata Var")))</f>
        <v>23.494461131330606</v>
      </c>
      <c r="G143" s="243">
        <f>+IF(G139=1,G155*'CPP Detay Tum Ay'!G$150+(1-'Measured TV opt-pt'!G155)*'CPP Detay Tum Ay'!G$132,IF(G139=2,G155*'CPP Detay (düşük)'!G$150+(1-'Measured TV opt-pt'!G155)*'CPP Detay (düşük)'!G$132,IF(G139=3,G155*'CPP Detay (yüksek)'!G$150+(1-'Measured TV opt-pt'!G155)*'CPP Detay (yüksek)'!G$132,"Girilen Rakamda Hata Var")))</f>
        <v>29.175351583464604</v>
      </c>
      <c r="H143" s="243">
        <f>+IF(H139=1,H155*'CPP Detay Tum Ay'!H$150+(1-'Measured TV opt-pt'!H155)*'CPP Detay Tum Ay'!H$132,IF(H139=2,H155*'CPP Detay (düşük)'!H$150+(1-'Measured TV opt-pt'!H155)*'CPP Detay (düşük)'!H$132,IF(H139=3,H155*'CPP Detay (yüksek)'!H$150+(1-'Measured TV opt-pt'!H155)*'CPP Detay (yüksek)'!H$132,"Girilen Rakamda Hata Var")))</f>
        <v>34.458202109507553</v>
      </c>
      <c r="I143" s="243">
        <f>+IF(I139=1,I155*'CPP Detay Tum Ay'!I$150+(1-'Measured TV opt-pt'!I155)*'CPP Detay Tum Ay'!I$132,IF(I139=2,I155*'CPP Detay (düşük)'!I$150+(1-'Measured TV opt-pt'!I155)*'CPP Detay (düşük)'!I$132,IF(I139=3,I155*'CPP Detay (yüksek)'!I$150+(1-'Measured TV opt-pt'!I155)*'CPP Detay (yüksek)'!I$132,"Girilen Rakamda Hata Var")))</f>
        <v>32.316930237244485</v>
      </c>
      <c r="J143" s="243">
        <f>+IF(J139=1,J155*'CPP Detay Tum Ay'!J$150+(1-'Measured TV opt-pt'!J155)*'CPP Detay Tum Ay'!J$132,IF(J139=2,J155*'CPP Detay (düşük)'!J$150+(1-'Measured TV opt-pt'!J155)*'CPP Detay (düşük)'!J$132,IF(J139=3,J155*'CPP Detay (yüksek)'!J$150+(1-'Measured TV opt-pt'!J155)*'CPP Detay (yüksek)'!J$132,"Girilen Rakamda Hata Var")))</f>
        <v>20.647298843704863</v>
      </c>
      <c r="K143" s="243">
        <f>+IF(K139=1,K155*'CPP Detay Tum Ay'!K$150+(1-'Measured TV opt-pt'!K155)*'CPP Detay Tum Ay'!K$132,IF(K139=2,K155*'CPP Detay (düşük)'!K$150+(1-'Measured TV opt-pt'!K155)*'CPP Detay (düşük)'!K$132,IF(K139=3,K155*'CPP Detay (yüksek)'!K$150+(1-'Measured TV opt-pt'!K155)*'CPP Detay (yüksek)'!K$132,"Girilen Rakamda Hata Var")))</f>
        <v>18.52416727465565</v>
      </c>
      <c r="L143" s="257">
        <f>+IF(L139=1,L155*'CPP Detay Tum Ay'!L$150+(1-'Measured TV opt-pt'!L155)*'CPP Detay Tum Ay'!L$132,IF(L139=2,L155*'CPP Detay (düşük)'!L$150+(1-'Measured TV opt-pt'!L155)*'CPP Detay (düşük)'!L$132,IF(L139=3,L155*'CPP Detay (yüksek)'!L$150+(1-'Measured TV opt-pt'!L155)*'CPP Detay (yüksek)'!L$132,"Girilen Rakamda Hata Var")))</f>
        <v>28.233970352734637</v>
      </c>
      <c r="M143" s="257">
        <f>+IF(M139=1,M155*'CPP Detay Tum Ay'!M$150+(1-'Measured TV opt-pt'!M155)*'CPP Detay Tum Ay'!M$132,IF(M139=2,M155*'CPP Detay (düşük)'!M$150+(1-'Measured TV opt-pt'!M155)*'CPP Detay (düşük)'!M$132,IF(M139=3,M155*'CPP Detay (yüksek)'!M$150+(1-'Measured TV opt-pt'!M155)*'CPP Detay (yüksek)'!M$132,"Girilen Rakamda Hata Var")))</f>
        <v>32.359637806635185</v>
      </c>
      <c r="N143" s="257">
        <f>+IF(N139=1,N155*'CPP Detay Tum Ay'!N$150+(1-'Measured TV opt-pt'!N155)*'CPP Detay Tum Ay'!N$132,IF(N139=2,N155*'CPP Detay (düşük)'!N$150+(1-'Measured TV opt-pt'!N155)*'CPP Detay (düşük)'!N$132,IF(N139=3,N155*'CPP Detay (yüksek)'!N$150+(1-'Measured TV opt-pt'!N155)*'CPP Detay (yüksek)'!N$132,"Girilen Rakamda Hata Var")))</f>
        <v>29.645492106680784</v>
      </c>
      <c r="O143" s="258">
        <f>+IF(O139=1,O155*'CPP Detay Tum Ay'!O$150+(1-'Measured TV opt-pt'!O155)*'CPP Detay Tum Ay'!O$132,IF(O139=2,O155*'CPP Detay (düşük)'!O$150+(1-'Measured TV opt-pt'!O155)*'CPP Detay (düşük)'!O$132,IF(O139=3,O155*'CPP Detay (yüksek)'!O$150+(1-'Measured TV opt-pt'!O155)*'CPP Detay (yüksek)'!O$132,"Girilen Rakamda Hata Var")))</f>
        <v>24.837976057063997</v>
      </c>
      <c r="P143" s="244"/>
    </row>
    <row r="144" spans="1:16" x14ac:dyDescent="0.25">
      <c r="A144" s="196" t="s">
        <v>115</v>
      </c>
      <c r="B144" s="379"/>
      <c r="C144" s="77" t="s">
        <v>193</v>
      </c>
      <c r="D144" s="243">
        <f>+IF(D139=1,D156*'CPP Detay Tum Ay'!D$206+(1-'Measured TV opt-pt'!D156)*'CPP Detay Tum Ay'!D$188,IF(D139=2,D156*'CPP Detay (düşük)'!D$206+(1-'Measured TV opt-pt'!D156)*'CPP Detay (düşük)'!D$188,IF(D139=3,D156*'CPP Detay (yüksek)'!D$206+(1-'Measured TV opt-pt'!D156)*'CPP Detay (yüksek)'!D$188,"Girilen Rakamda Hata Var")))</f>
        <v>12.566310096153845</v>
      </c>
      <c r="E144" s="243">
        <f>+IF(E139=1,E156*'CPP Detay Tum Ay'!E$206+(1-'Measured TV opt-pt'!E156)*'CPP Detay Tum Ay'!E$188,IF(E139=2,E156*'CPP Detay (düşük)'!E$206+(1-'Measured TV opt-pt'!E156)*'CPP Detay (düşük)'!E$188,IF(E139=3,E156*'CPP Detay (yüksek)'!E$206+(1-'Measured TV opt-pt'!E156)*'CPP Detay (yüksek)'!E$188,"Girilen Rakamda Hata Var")))</f>
        <v>12.246612311060037</v>
      </c>
      <c r="F144" s="243">
        <f>+IF(F139=1,F156*'CPP Detay Tum Ay'!F$206+(1-'Measured TV opt-pt'!F156)*'CPP Detay Tum Ay'!F$188,IF(F139=2,F156*'CPP Detay (düşük)'!F$206+(1-'Measured TV opt-pt'!F156)*'CPP Detay (düşük)'!F$188,IF(F139=3,F156*'CPP Detay (yüksek)'!F$206+(1-'Measured TV opt-pt'!F156)*'CPP Detay (yüksek)'!F$188,"Girilen Rakamda Hata Var")))</f>
        <v>18.072071515293104</v>
      </c>
      <c r="G144" s="243">
        <f>+IF(G139=1,G156*'CPP Detay Tum Ay'!G$206+(1-'Measured TV opt-pt'!G156)*'CPP Detay Tum Ay'!G$188,IF(G139=2,G156*'CPP Detay (düşük)'!G$206+(1-'Measured TV opt-pt'!G156)*'CPP Detay (düşük)'!G$188,IF(G139=3,G156*'CPP Detay (yüksek)'!G$206+(1-'Measured TV opt-pt'!G156)*'CPP Detay (yüksek)'!G$188,"Girilen Rakamda Hata Var")))</f>
        <v>28.343837417996262</v>
      </c>
      <c r="H144" s="243">
        <f>+IF(H139=1,H156*'CPP Detay Tum Ay'!H$206+(1-'Measured TV opt-pt'!H156)*'CPP Detay Tum Ay'!H$188,IF(H139=2,H156*'CPP Detay (düşük)'!H$206+(1-'Measured TV opt-pt'!H156)*'CPP Detay (düşük)'!H$188,IF(H139=3,H156*'CPP Detay (yüksek)'!H$206+(1-'Measured TV opt-pt'!H156)*'CPP Detay (yüksek)'!H$188,"Girilen Rakamda Hata Var")))</f>
        <v>33.583701638967426</v>
      </c>
      <c r="I144" s="243">
        <f>+IF(I139=1,I156*'CPP Detay Tum Ay'!I$206+(1-'Measured TV opt-pt'!I156)*'CPP Detay Tum Ay'!I$188,IF(I139=2,I156*'CPP Detay (düşük)'!I$206+(1-'Measured TV opt-pt'!I156)*'CPP Detay (düşük)'!I$188,IF(I139=3,I156*'CPP Detay (yüksek)'!I$206+(1-'Measured TV opt-pt'!I156)*'CPP Detay (yüksek)'!I$188,"Girilen Rakamda Hata Var")))</f>
        <v>31.703383489135668</v>
      </c>
      <c r="J144" s="243">
        <f>+IF(J139=1,J156*'CPP Detay Tum Ay'!J$206+(1-'Measured TV opt-pt'!J156)*'CPP Detay Tum Ay'!J$188,IF(J139=2,J156*'CPP Detay (düşük)'!J$206+(1-'Measured TV opt-pt'!J156)*'CPP Detay (düşük)'!J$188,IF(J139=3,J156*'CPP Detay (yüksek)'!J$206+(1-'Measured TV opt-pt'!J156)*'CPP Detay (yüksek)'!J$188,"Girilen Rakamda Hata Var")))</f>
        <v>20.074262974227651</v>
      </c>
      <c r="K144" s="243">
        <f>+IF(K139=1,K156*'CPP Detay Tum Ay'!K$206+(1-'Measured TV opt-pt'!K156)*'CPP Detay Tum Ay'!K$188,IF(K139=2,K156*'CPP Detay (düşük)'!K$206+(1-'Measured TV opt-pt'!K156)*'CPP Detay (düşük)'!K$188,IF(K139=3,K156*'CPP Detay (yüksek)'!K$206+(1-'Measured TV opt-pt'!K156)*'CPP Detay (yüksek)'!K$188,"Girilen Rakamda Hata Var")))</f>
        <v>18.035725898829039</v>
      </c>
      <c r="L144" s="257">
        <f>+IF(L139=1,L156*'CPP Detay Tum Ay'!L$206+(1-'Measured TV opt-pt'!L156)*'CPP Detay Tum Ay'!L$188,IF(L139=2,L156*'CPP Detay (düşük)'!L$206+(1-'Measured TV opt-pt'!L156)*'CPP Detay (düşük)'!L$188,IF(L139=3,L156*'CPP Detay (yüksek)'!L$206+(1-'Measured TV opt-pt'!L156)*'CPP Detay (yüksek)'!L$188,"Girilen Rakamda Hata Var")))</f>
        <v>35.145626645182467</v>
      </c>
      <c r="M144" s="257">
        <f>+IF(M139=1,M156*'CPP Detay Tum Ay'!M$206+(1-'Measured TV opt-pt'!M156)*'CPP Detay Tum Ay'!M$188,IF(M139=2,M156*'CPP Detay (düşük)'!M$206+(1-'Measured TV opt-pt'!M156)*'CPP Detay (düşük)'!M$188,IF(M139=3,M156*'CPP Detay (yüksek)'!M$206+(1-'Measured TV opt-pt'!M156)*'CPP Detay (yüksek)'!M$188,"Girilen Rakamda Hata Var")))</f>
        <v>36.521554108764683</v>
      </c>
      <c r="N144" s="257">
        <f>+IF(N139=1,N156*'CPP Detay Tum Ay'!N$206+(1-'Measured TV opt-pt'!N156)*'CPP Detay Tum Ay'!N$188,IF(N139=2,N156*'CPP Detay (düşük)'!N$206+(1-'Measured TV opt-pt'!N156)*'CPP Detay (düşük)'!N$188,IF(N139=3,N156*'CPP Detay (yüksek)'!N$206+(1-'Measured TV opt-pt'!N156)*'CPP Detay (yüksek)'!N$188,"Girilen Rakamda Hata Var")))</f>
        <v>32.626585992454281</v>
      </c>
      <c r="O144" s="258">
        <f>+IF(O139=1,O156*'CPP Detay Tum Ay'!O$206+(1-'Measured TV opt-pt'!O156)*'CPP Detay Tum Ay'!O$188,IF(O139=2,O156*'CPP Detay (düşük)'!O$206+(1-'Measured TV opt-pt'!O156)*'CPP Detay (düşük)'!O$188,IF(O139=3,O156*'CPP Detay (yüksek)'!O$206+(1-'Measured TV opt-pt'!O156)*'CPP Detay (yüksek)'!O$188,"Girilen Rakamda Hata Var")))</f>
        <v>0</v>
      </c>
      <c r="P144" s="244"/>
    </row>
    <row r="145" spans="1:53" ht="15.75" thickBot="1" x14ac:dyDescent="0.3">
      <c r="A145" s="196" t="s">
        <v>115</v>
      </c>
      <c r="B145" s="379"/>
      <c r="C145" s="96" t="s">
        <v>229</v>
      </c>
      <c r="D145" s="243">
        <f>+IF(D139=1,D157*'CPP Detay Tum Ay'!D$262+(1-'Measured TV opt-pt'!D157)*'CPP Detay Tum Ay'!D$244,IF(D139=2,D157*'CPP Detay (düşük)'!D$262+(1-'Measured TV opt-pt'!D157)*'CPP Detay (düşük)'!D$244,IF(D139=3,D157*'CPP Detay (yüksek)'!D$262+(1-'Measured TV opt-pt'!D157)*'CPP Detay (yüksek)'!D$244,"Girilen Rakamda Hata Var")))</f>
        <v>0</v>
      </c>
      <c r="E145" s="163">
        <f>+IF(E139=1,E157*'CPP Detay Tum Ay'!E$262+(1-'Measured TV opt-pt'!E157)*'CPP Detay Tum Ay'!E$244,IF(E139=2,E157*'CPP Detay (düşük)'!E$262+(1-'Measured TV opt-pt'!E157)*'CPP Detay (düşük)'!E$244,IF(E139=3,E157*'CPP Detay (yüksek)'!E$262+(1-'Measured TV opt-pt'!E157)*'CPP Detay (yüksek)'!E$244,"Girilen Rakamda Hata Var")))</f>
        <v>0</v>
      </c>
      <c r="F145" s="163">
        <f>+IF(F139=1,F157*'CPP Detay Tum Ay'!F$262+(1-'Measured TV opt-pt'!F157)*'CPP Detay Tum Ay'!F$244,IF(F139=2,F157*'CPP Detay (düşük)'!F$262+(1-'Measured TV opt-pt'!F157)*'CPP Detay (düşük)'!F$244,IF(F139=3,F157*'CPP Detay (yüksek)'!F$262+(1-'Measured TV opt-pt'!F157)*'CPP Detay (yüksek)'!F$244,"Girilen Rakamda Hata Var")))</f>
        <v>0</v>
      </c>
      <c r="G145" s="163">
        <f>+IF(G139=1,G157*'CPP Detay Tum Ay'!G$262+(1-'Measured TV opt-pt'!G157)*'CPP Detay Tum Ay'!G$244,IF(G139=2,G157*'CPP Detay (düşük)'!G$262+(1-'Measured TV opt-pt'!G157)*'CPP Detay (düşük)'!G$244,IF(G139=3,G157*'CPP Detay (yüksek)'!G$262+(1-'Measured TV opt-pt'!G157)*'CPP Detay (yüksek)'!G$244,"Girilen Rakamda Hata Var")))</f>
        <v>0</v>
      </c>
      <c r="H145" s="163">
        <f>+IF(H139=1,H157*'CPP Detay Tum Ay'!H$262+(1-'Measured TV opt-pt'!H157)*'CPP Detay Tum Ay'!H$244,IF(H139=2,H157*'CPP Detay (düşük)'!H$262+(1-'Measured TV opt-pt'!H157)*'CPP Detay (düşük)'!H$244,IF(H139=3,H157*'CPP Detay (yüksek)'!H$262+(1-'Measured TV opt-pt'!H157)*'CPP Detay (yüksek)'!H$244,"Girilen Rakamda Hata Var")))</f>
        <v>0</v>
      </c>
      <c r="I145" s="163">
        <f>+IF(I139=1,I157*'CPP Detay Tum Ay'!I$262+(1-'Measured TV opt-pt'!I157)*'CPP Detay Tum Ay'!I$244,IF(I139=2,I157*'CPP Detay (düşük)'!I$262+(1-'Measured TV opt-pt'!I157)*'CPP Detay (düşük)'!I$244,IF(I139=3,I157*'CPP Detay (yüksek)'!I$262+(1-'Measured TV opt-pt'!I157)*'CPP Detay (yüksek)'!I$244,"Girilen Rakamda Hata Var")))</f>
        <v>0</v>
      </c>
      <c r="J145" s="163">
        <f>+IF(J139=1,J157*'CPP Detay Tum Ay'!J$262+(1-'Measured TV opt-pt'!J157)*'CPP Detay Tum Ay'!J$244,IF(J139=2,J157*'CPP Detay (düşük)'!J$262+(1-'Measured TV opt-pt'!J157)*'CPP Detay (düşük)'!J$244,IF(J139=3,J157*'CPP Detay (yüksek)'!J$262+(1-'Measured TV opt-pt'!J157)*'CPP Detay (yüksek)'!J$244,"Girilen Rakamda Hata Var")))</f>
        <v>0</v>
      </c>
      <c r="K145" s="163">
        <f>+IF(K139=1,K157*'CPP Detay Tum Ay'!K$262+(1-'Measured TV opt-pt'!K157)*'CPP Detay Tum Ay'!K$244,IF(K139=2,K157*'CPP Detay (düşük)'!K$262+(1-'Measured TV opt-pt'!K157)*'CPP Detay (düşük)'!K$244,IF(K139=3,K157*'CPP Detay (yüksek)'!K$262+(1-'Measured TV opt-pt'!K157)*'CPP Detay (yüksek)'!K$244,"Girilen Rakamda Hata Var")))</f>
        <v>0</v>
      </c>
      <c r="L145" s="163">
        <f>+IF(L139=1,L157*'CPP Detay Tum Ay'!L$262+(1-'Measured TV opt-pt'!L157)*'CPP Detay Tum Ay'!L$244,IF(L139=2,L157*'CPP Detay (düşük)'!L$262+(1-'Measured TV opt-pt'!L157)*'CPP Detay (düşük)'!L$244,IF(L139=3,L157*'CPP Detay (yüksek)'!L$262+(1-'Measured TV opt-pt'!L157)*'CPP Detay (yüksek)'!L$244,"Girilen Rakamda Hata Var")))</f>
        <v>0</v>
      </c>
      <c r="M145" s="163">
        <f>+IF(M139=1,M157*'CPP Detay Tum Ay'!M$262+(1-'Measured TV opt-pt'!M157)*'CPP Detay Tum Ay'!M$244,IF(M139=2,M157*'CPP Detay (düşük)'!M$262+(1-'Measured TV opt-pt'!M157)*'CPP Detay (düşük)'!M$244,IF(M139=3,M157*'CPP Detay (yüksek)'!M$262+(1-'Measured TV opt-pt'!M157)*'CPP Detay (yüksek)'!M$244,"Girilen Rakamda Hata Var")))</f>
        <v>0</v>
      </c>
      <c r="N145" s="163">
        <f>+IF(N139=1,N157*'CPP Detay Tum Ay'!N$262+(1-'Measured TV opt-pt'!N157)*'CPP Detay Tum Ay'!N$244,IF(N139=2,N157*'CPP Detay (düşük)'!N$262+(1-'Measured TV opt-pt'!N157)*'CPP Detay (düşük)'!N$244,IF(N139=3,N157*'CPP Detay (yüksek)'!N$262+(1-'Measured TV opt-pt'!N157)*'CPP Detay (yüksek)'!N$244,"Girilen Rakamda Hata Var")))</f>
        <v>0</v>
      </c>
      <c r="O145" s="164">
        <f>+IF(O139=1,O157*'CPP Detay Tum Ay'!O$262+(1-'Measured TV opt-pt'!O157)*'CPP Detay Tum Ay'!O$244,IF(O139=2,O157*'CPP Detay (düşük)'!O$262+(1-'Measured TV opt-pt'!O157)*'CPP Detay (düşük)'!O$244,IF(O139=3,O157*'CPP Detay (yüksek)'!O$262+(1-'Measured TV opt-pt'!O157)*'CPP Detay (yüksek)'!O$244,"Girilen Rakamda Hata Var")))</f>
        <v>0</v>
      </c>
      <c r="P145" s="164"/>
    </row>
    <row r="146" spans="1:53" x14ac:dyDescent="0.25">
      <c r="A146" s="196" t="s">
        <v>115</v>
      </c>
      <c r="B146" s="379"/>
      <c r="C146" s="263" t="s">
        <v>16</v>
      </c>
      <c r="D146" s="264">
        <f>+SUMPRODUCT(D147:D151,D134:D138)</f>
        <v>19.714735729846144</v>
      </c>
      <c r="E146" s="264">
        <f t="shared" ref="E146" si="213">+SUMPRODUCT(E147:E151,E134:E138)</f>
        <v>22.174631931058222</v>
      </c>
      <c r="F146" s="264">
        <f t="shared" ref="F146" si="214">+SUMPRODUCT(F147:F151,F134:F138)</f>
        <v>22.917753896245532</v>
      </c>
      <c r="G146" s="264">
        <f t="shared" ref="G146" si="215">+SUMPRODUCT(G147:G151,G134:G138)</f>
        <v>30.333035180380662</v>
      </c>
      <c r="H146" s="264">
        <f t="shared" ref="H146" si="216">+SUMPRODUCT(H147:H151,H134:H138)</f>
        <v>35.643749710315944</v>
      </c>
      <c r="I146" s="264">
        <f t="shared" ref="I146" si="217">+SUMPRODUCT(I147:I151,I134:I138)</f>
        <v>33.380678010944898</v>
      </c>
      <c r="J146" s="264">
        <f t="shared" ref="J146" si="218">+SUMPRODUCT(J147:J151,J134:J138)</f>
        <v>22.216462278916499</v>
      </c>
      <c r="K146" s="264">
        <f t="shared" ref="K146" si="219">+SUMPRODUCT(K147:K151,K134:K138)</f>
        <v>20.753346760638056</v>
      </c>
      <c r="L146" s="264">
        <f t="shared" ref="L146" si="220">+SUMPRODUCT(L147:L151,L134:L138)</f>
        <v>27.19598882384788</v>
      </c>
      <c r="M146" s="264">
        <f t="shared" ref="M146" si="221">+SUMPRODUCT(M147:M151,M134:M138)</f>
        <v>30.916749114669731</v>
      </c>
      <c r="N146" s="264">
        <f t="shared" ref="N146" si="222">+SUMPRODUCT(N147:N151,N134:N138)</f>
        <v>28.631003059618376</v>
      </c>
      <c r="O146" s="265">
        <f t="shared" ref="O146" si="223">+SUMPRODUCT(O147:O151,O134:O138)</f>
        <v>24.330206401680861</v>
      </c>
      <c r="P146" s="165"/>
    </row>
    <row r="147" spans="1:53" x14ac:dyDescent="0.25">
      <c r="A147" s="196" t="s">
        <v>115</v>
      </c>
      <c r="B147" s="379"/>
      <c r="C147" s="77" t="s">
        <v>212</v>
      </c>
      <c r="D147" s="261">
        <f>+D141*(D153*D179+(1-D153)*D178)</f>
        <v>18.686070990211565</v>
      </c>
      <c r="E147" s="261">
        <f t="shared" ref="E147:O147" si="224">+E141*(E153*E179+(1-E153)*E178)</f>
        <v>20.347890388051805</v>
      </c>
      <c r="F147" s="261">
        <f t="shared" si="224"/>
        <v>20.943441325069969</v>
      </c>
      <c r="G147" s="261">
        <f t="shared" si="224"/>
        <v>26.902079161413763</v>
      </c>
      <c r="H147" s="261">
        <f t="shared" si="224"/>
        <v>31.644213252643741</v>
      </c>
      <c r="I147" s="261">
        <f t="shared" si="224"/>
        <v>30.105995204548275</v>
      </c>
      <c r="J147" s="261">
        <f t="shared" si="224"/>
        <v>20.602462682298938</v>
      </c>
      <c r="K147" s="261">
        <f t="shared" si="224"/>
        <v>20.446569766950962</v>
      </c>
      <c r="L147" s="261">
        <f t="shared" si="224"/>
        <v>25.468179149963817</v>
      </c>
      <c r="M147" s="261">
        <f t="shared" si="224"/>
        <v>29.251220586420875</v>
      </c>
      <c r="N147" s="261">
        <f t="shared" si="224"/>
        <v>27.203087914249913</v>
      </c>
      <c r="O147" s="262">
        <f t="shared" si="224"/>
        <v>22.95482135763751</v>
      </c>
      <c r="P147" s="162"/>
    </row>
    <row r="148" spans="1:53" x14ac:dyDescent="0.25">
      <c r="A148" s="196" t="s">
        <v>115</v>
      </c>
      <c r="B148" s="379"/>
      <c r="C148" s="77" t="s">
        <v>213</v>
      </c>
      <c r="D148" s="261">
        <f>+D142*(D154*D179+(1-D154)*D178)</f>
        <v>0</v>
      </c>
      <c r="E148" s="261">
        <f t="shared" ref="E148:O148" si="225">+E142*(E154*E179+(1-E154)*E178)</f>
        <v>0</v>
      </c>
      <c r="F148" s="261">
        <f t="shared" si="225"/>
        <v>0</v>
      </c>
      <c r="G148" s="261">
        <f t="shared" si="225"/>
        <v>0</v>
      </c>
      <c r="H148" s="261">
        <f t="shared" si="225"/>
        <v>0</v>
      </c>
      <c r="I148" s="261">
        <f t="shared" si="225"/>
        <v>0</v>
      </c>
      <c r="J148" s="261">
        <f t="shared" si="225"/>
        <v>0</v>
      </c>
      <c r="K148" s="261">
        <f t="shared" si="225"/>
        <v>0</v>
      </c>
      <c r="L148" s="261">
        <f t="shared" si="225"/>
        <v>0</v>
      </c>
      <c r="M148" s="261">
        <f t="shared" si="225"/>
        <v>0</v>
      </c>
      <c r="N148" s="261">
        <f t="shared" si="225"/>
        <v>0</v>
      </c>
      <c r="O148" s="262">
        <f t="shared" si="225"/>
        <v>0</v>
      </c>
      <c r="P148" s="244"/>
    </row>
    <row r="149" spans="1:53" x14ac:dyDescent="0.25">
      <c r="A149" s="196" t="s">
        <v>115</v>
      </c>
      <c r="B149" s="379"/>
      <c r="C149" s="77" t="s">
        <v>214</v>
      </c>
      <c r="D149" s="261">
        <f>+D143*(D155*D179+(1-D155)*D178)</f>
        <v>22.768073925269409</v>
      </c>
      <c r="E149" s="261">
        <f t="shared" ref="E149:O149" si="226">+E143*(E155*E179+(1-E155)*E178)</f>
        <v>26.710626518342348</v>
      </c>
      <c r="F149" s="261">
        <f t="shared" si="226"/>
        <v>27.968760987135429</v>
      </c>
      <c r="G149" s="261">
        <f t="shared" si="226"/>
        <v>34.645248121779197</v>
      </c>
      <c r="H149" s="261">
        <f t="shared" si="226"/>
        <v>40.918545865644646</v>
      </c>
      <c r="I149" s="261">
        <f t="shared" si="226"/>
        <v>38.375820884301639</v>
      </c>
      <c r="J149" s="261">
        <f t="shared" si="226"/>
        <v>25.126160201860056</v>
      </c>
      <c r="K149" s="261">
        <f t="shared" si="226"/>
        <v>22.23466346736619</v>
      </c>
      <c r="L149" s="261">
        <f t="shared" si="226"/>
        <v>32.00529830421884</v>
      </c>
      <c r="M149" s="261">
        <f t="shared" si="226"/>
        <v>36.703624546534265</v>
      </c>
      <c r="N149" s="261">
        <f t="shared" si="226"/>
        <v>33.879652771206757</v>
      </c>
      <c r="O149" s="262">
        <f t="shared" si="226"/>
        <v>28.50991261351761</v>
      </c>
      <c r="P149" s="244"/>
    </row>
    <row r="150" spans="1:53" x14ac:dyDescent="0.25">
      <c r="A150" s="196" t="s">
        <v>115</v>
      </c>
      <c r="B150" s="379"/>
      <c r="C150" s="77" t="s">
        <v>215</v>
      </c>
      <c r="D150" s="161">
        <f>+D144*(D156*D179+(1-D156)*D178)</f>
        <v>14.365283257991798</v>
      </c>
      <c r="E150" s="161">
        <f t="shared" ref="E150:O150" si="227">+E144*(E156*E179+(1-E156)*E178)</f>
        <v>14.578864810539695</v>
      </c>
      <c r="F150" s="161">
        <f t="shared" si="227"/>
        <v>21.513728105030385</v>
      </c>
      <c r="G150" s="161">
        <f t="shared" si="227"/>
        <v>33.657838784242642</v>
      </c>
      <c r="H150" s="161">
        <f t="shared" si="227"/>
        <v>39.880091000831754</v>
      </c>
      <c r="I150" s="161">
        <f t="shared" si="227"/>
        <v>37.647244254754249</v>
      </c>
      <c r="J150" s="161">
        <f t="shared" si="227"/>
        <v>24.428820023520629</v>
      </c>
      <c r="K150" s="161">
        <f t="shared" si="227"/>
        <v>21.648384502486572</v>
      </c>
      <c r="L150" s="161">
        <f t="shared" si="227"/>
        <v>39.840173054471549</v>
      </c>
      <c r="M150" s="161">
        <f t="shared" si="227"/>
        <v>41.424240217830167</v>
      </c>
      <c r="N150" s="161">
        <f t="shared" si="227"/>
        <v>37.286525740794367</v>
      </c>
      <c r="O150" s="162">
        <f t="shared" si="227"/>
        <v>0</v>
      </c>
      <c r="P150" s="244"/>
    </row>
    <row r="151" spans="1:53" ht="15.75" thickBot="1" x14ac:dyDescent="0.3">
      <c r="A151" s="196" t="s">
        <v>115</v>
      </c>
      <c r="B151" s="379"/>
      <c r="C151" s="96" t="s">
        <v>230</v>
      </c>
      <c r="D151" s="163">
        <f>+D145*(D157*D179+(1-D157)*D178)</f>
        <v>0</v>
      </c>
      <c r="E151" s="163">
        <f t="shared" ref="E151:O151" si="228">+E145*(E157*E179+(1-E157)*E178)</f>
        <v>0</v>
      </c>
      <c r="F151" s="163">
        <f t="shared" si="228"/>
        <v>0</v>
      </c>
      <c r="G151" s="163">
        <f t="shared" si="228"/>
        <v>0</v>
      </c>
      <c r="H151" s="163">
        <f t="shared" si="228"/>
        <v>0</v>
      </c>
      <c r="I151" s="163">
        <f t="shared" si="228"/>
        <v>0</v>
      </c>
      <c r="J151" s="163">
        <f t="shared" si="228"/>
        <v>0</v>
      </c>
      <c r="K151" s="163">
        <f t="shared" si="228"/>
        <v>0</v>
      </c>
      <c r="L151" s="163">
        <f t="shared" si="228"/>
        <v>0</v>
      </c>
      <c r="M151" s="163">
        <f t="shared" si="228"/>
        <v>0</v>
      </c>
      <c r="N151" s="163">
        <f t="shared" si="228"/>
        <v>0</v>
      </c>
      <c r="O151" s="164">
        <f t="shared" si="228"/>
        <v>0</v>
      </c>
      <c r="P151" s="164"/>
    </row>
    <row r="152" spans="1:53" x14ac:dyDescent="0.25">
      <c r="A152" s="196" t="s">
        <v>115</v>
      </c>
      <c r="B152" s="379"/>
      <c r="C152" s="204" t="s">
        <v>2</v>
      </c>
      <c r="D152" s="205">
        <f>+IFERROR(SUMPRODUCT(D153:D157,D159:D163)/D158,0)</f>
        <v>0</v>
      </c>
      <c r="E152" s="205">
        <f t="shared" ref="E152" si="229">+IFERROR(SUMPRODUCT(E153:E157,E159:E163)/E158,0)</f>
        <v>0.38130071582153208</v>
      </c>
      <c r="F152" s="205">
        <f t="shared" ref="F152" si="230">+IFERROR(SUMPRODUCT(F153:F157,F159:F163)/F158,0)</f>
        <v>0.37999999999999995</v>
      </c>
      <c r="G152" s="205">
        <f t="shared" ref="G152" si="231">+IFERROR(SUMPRODUCT(G153:G157,G159:G163)/G158,0)</f>
        <v>0</v>
      </c>
      <c r="H152" s="205">
        <f t="shared" ref="H152" si="232">+IFERROR(SUMPRODUCT(H153:H157,H159:H163)/H158,0)</f>
        <v>0</v>
      </c>
      <c r="I152" s="205">
        <f t="shared" ref="I152" si="233">+IFERROR(SUMPRODUCT(I153:I157,I159:I163)/I158,0)</f>
        <v>0</v>
      </c>
      <c r="J152" s="205">
        <f t="shared" ref="J152" si="234">+IFERROR(SUMPRODUCT(J153:J157,J159:J163)/J158,0)</f>
        <v>0</v>
      </c>
      <c r="K152" s="205">
        <f t="shared" ref="K152" si="235">+IFERROR(SUMPRODUCT(K153:K157,K159:K163)/K158,0)</f>
        <v>0.48915873014712263</v>
      </c>
      <c r="L152" s="205">
        <f t="shared" ref="L152" si="236">+IFERROR(SUMPRODUCT(L153:L157,L159:L163)/L158,0)</f>
        <v>0.48349741695372361</v>
      </c>
      <c r="M152" s="205">
        <f t="shared" ref="M152" si="237">+IFERROR(SUMPRODUCT(M153:M157,M159:M163)/M158,0)</f>
        <v>0.45414569524687326</v>
      </c>
      <c r="N152" s="205">
        <f t="shared" ref="N152" si="238">+IFERROR(SUMPRODUCT(N153:N157,N159:N163)/N158,0)</f>
        <v>0</v>
      </c>
      <c r="O152" s="205">
        <f t="shared" ref="O152" si="239">+IFERROR(SUMPRODUCT(O153:O157,O159:O163)/O158,0)</f>
        <v>0</v>
      </c>
      <c r="P152" s="166">
        <f>+SUMPRODUCT(D152:O152,D158:O158)/P158</f>
        <v>0.42065293980173846</v>
      </c>
      <c r="R152" s="192">
        <f>+D152</f>
        <v>0</v>
      </c>
      <c r="S152" s="192">
        <f t="shared" ref="S152" si="240">+E152</f>
        <v>0.38130071582153208</v>
      </c>
      <c r="T152" s="192">
        <f t="shared" ref="T152" si="241">+F152</f>
        <v>0.37999999999999995</v>
      </c>
      <c r="U152" s="192">
        <f t="shared" ref="U152" si="242">+G152</f>
        <v>0</v>
      </c>
      <c r="V152" s="192">
        <f t="shared" ref="V152" si="243">+H152</f>
        <v>0</v>
      </c>
      <c r="W152" s="192">
        <f t="shared" ref="W152" si="244">+I152</f>
        <v>0</v>
      </c>
      <c r="X152" s="192">
        <f t="shared" ref="X152" si="245">+J152</f>
        <v>0</v>
      </c>
      <c r="Y152" s="192">
        <f t="shared" ref="Y152" si="246">+K152</f>
        <v>0.48915873014712263</v>
      </c>
      <c r="Z152" s="192">
        <f t="shared" ref="Z152" si="247">+L152</f>
        <v>0.48349741695372361</v>
      </c>
      <c r="AA152" s="192">
        <f t="shared" ref="AA152" si="248">+M152</f>
        <v>0.45414569524687326</v>
      </c>
      <c r="AB152" s="192">
        <f t="shared" ref="AB152" si="249">+N152</f>
        <v>0</v>
      </c>
      <c r="AC152" s="192">
        <f t="shared" ref="AC152" si="250">+O152</f>
        <v>0</v>
      </c>
      <c r="AD152" s="190">
        <f>+D158</f>
        <v>0</v>
      </c>
      <c r="AE152" s="190">
        <f t="shared" ref="AE152" si="251">+E158</f>
        <v>992.49586840238271</v>
      </c>
      <c r="AF152" s="190">
        <f t="shared" ref="AF152" si="252">+F158</f>
        <v>959.25079323760292</v>
      </c>
      <c r="AG152" s="190">
        <f t="shared" ref="AG152" si="253">+G158</f>
        <v>0</v>
      </c>
      <c r="AH152" s="190">
        <f t="shared" ref="AH152" si="254">+H158</f>
        <v>0</v>
      </c>
      <c r="AI152" s="190">
        <f t="shared" ref="AI152" si="255">+I158</f>
        <v>0</v>
      </c>
      <c r="AJ152" s="190">
        <f t="shared" ref="AJ152" si="256">+J158</f>
        <v>0</v>
      </c>
      <c r="AK152" s="190">
        <f t="shared" ref="AK152" si="257">+K158</f>
        <v>410.94590514345595</v>
      </c>
      <c r="AL152" s="190">
        <f t="shared" ref="AL152" si="258">+L158</f>
        <v>627.23410349796529</v>
      </c>
      <c r="AM152" s="190">
        <f t="shared" ref="AM152" si="259">+M158</f>
        <v>312.99040698383698</v>
      </c>
      <c r="AN152" s="190">
        <f t="shared" ref="AN152" si="260">+N158</f>
        <v>0</v>
      </c>
      <c r="AO152" s="190">
        <f t="shared" ref="AO152" si="261">+O158</f>
        <v>0</v>
      </c>
    </row>
    <row r="153" spans="1:53" x14ac:dyDescent="0.25">
      <c r="A153" s="196" t="s">
        <v>115</v>
      </c>
      <c r="B153" s="379"/>
      <c r="C153" s="178" t="s">
        <v>3</v>
      </c>
      <c r="D153" s="179">
        <v>0.38</v>
      </c>
      <c r="E153" s="179">
        <v>0.38</v>
      </c>
      <c r="F153" s="179">
        <v>0.38</v>
      </c>
      <c r="G153" s="179">
        <v>0.38</v>
      </c>
      <c r="H153" s="179">
        <v>0.38</v>
      </c>
      <c r="I153" s="179">
        <v>0.38</v>
      </c>
      <c r="J153" s="179">
        <v>0.38</v>
      </c>
      <c r="K153" s="179">
        <v>0.48915873014712274</v>
      </c>
      <c r="L153" s="179">
        <v>0.4834974169537235</v>
      </c>
      <c r="M153" s="179">
        <v>0.45414569524687309</v>
      </c>
      <c r="N153" s="179">
        <v>0.38276016431267579</v>
      </c>
      <c r="O153" s="179">
        <v>0.34111134082271427</v>
      </c>
      <c r="P153" s="180">
        <f>+SUMPRODUCT(D153:O153,D159:O159)/P159</f>
        <v>0.42234908503966323</v>
      </c>
    </row>
    <row r="154" spans="1:53" x14ac:dyDescent="0.25">
      <c r="A154" s="196" t="s">
        <v>115</v>
      </c>
      <c r="B154" s="379"/>
      <c r="C154" s="178" t="s">
        <v>200</v>
      </c>
      <c r="D154" s="179">
        <v>0.38</v>
      </c>
      <c r="E154" s="179">
        <v>0.38</v>
      </c>
      <c r="F154" s="179">
        <v>0.38</v>
      </c>
      <c r="G154" s="179">
        <v>0.38</v>
      </c>
      <c r="H154" s="179">
        <v>0.38</v>
      </c>
      <c r="I154" s="179">
        <v>0.38</v>
      </c>
      <c r="J154" s="179">
        <v>0.38</v>
      </c>
      <c r="K154" s="179">
        <v>0.48915873014712274</v>
      </c>
      <c r="L154" s="179">
        <v>0.4834974169537235</v>
      </c>
      <c r="M154" s="179">
        <v>0.45414569524687309</v>
      </c>
      <c r="N154" s="179">
        <v>0.38276016431267579</v>
      </c>
      <c r="O154" s="179">
        <v>0.34111134082271427</v>
      </c>
      <c r="P154" s="242"/>
    </row>
    <row r="155" spans="1:53" x14ac:dyDescent="0.25">
      <c r="A155" s="196" t="s">
        <v>115</v>
      </c>
      <c r="B155" s="379"/>
      <c r="C155" s="178" t="s">
        <v>201</v>
      </c>
      <c r="D155" s="179">
        <v>0.38</v>
      </c>
      <c r="E155" s="179">
        <v>0.38</v>
      </c>
      <c r="F155" s="179">
        <v>0.38</v>
      </c>
      <c r="G155" s="179">
        <v>0.38</v>
      </c>
      <c r="H155" s="179">
        <v>0.38</v>
      </c>
      <c r="I155" s="179">
        <v>0.38</v>
      </c>
      <c r="J155" s="179">
        <v>0.38</v>
      </c>
      <c r="K155" s="179">
        <v>0.48915873014712274</v>
      </c>
      <c r="L155" s="179">
        <v>0.4834974169537235</v>
      </c>
      <c r="M155" s="179">
        <v>0.45414569524687309</v>
      </c>
      <c r="N155" s="179">
        <v>0.38276016431267579</v>
      </c>
      <c r="O155" s="179">
        <v>0.34111134082271427</v>
      </c>
      <c r="P155" s="242"/>
    </row>
    <row r="156" spans="1:53" x14ac:dyDescent="0.25">
      <c r="A156" s="196" t="s">
        <v>115</v>
      </c>
      <c r="B156" s="379"/>
      <c r="C156" s="178" t="s">
        <v>202</v>
      </c>
      <c r="D156" s="179">
        <v>0.38</v>
      </c>
      <c r="E156" s="179">
        <v>0.38</v>
      </c>
      <c r="F156" s="179">
        <v>0.38</v>
      </c>
      <c r="G156" s="179">
        <v>0.38</v>
      </c>
      <c r="H156" s="179">
        <v>0.38</v>
      </c>
      <c r="I156" s="179">
        <v>0.38</v>
      </c>
      <c r="J156" s="179">
        <v>0.38</v>
      </c>
      <c r="K156" s="179">
        <v>0.48915873014712274</v>
      </c>
      <c r="L156" s="179">
        <v>0.4834974169537235</v>
      </c>
      <c r="M156" s="179">
        <v>0.45414569524687309</v>
      </c>
      <c r="N156" s="179">
        <v>0.38276016431267579</v>
      </c>
      <c r="O156" s="179">
        <v>0.34111134082271427</v>
      </c>
      <c r="P156" s="242"/>
    </row>
    <row r="157" spans="1:53" ht="15.75" thickBot="1" x14ac:dyDescent="0.3">
      <c r="A157" s="196" t="s">
        <v>115</v>
      </c>
      <c r="B157" s="379"/>
      <c r="C157" s="280" t="s">
        <v>231</v>
      </c>
      <c r="D157" s="179">
        <v>0.38</v>
      </c>
      <c r="E157" s="179">
        <v>0.38</v>
      </c>
      <c r="F157" s="179">
        <v>0.38</v>
      </c>
      <c r="G157" s="179">
        <v>0.38</v>
      </c>
      <c r="H157" s="179">
        <v>0.38</v>
      </c>
      <c r="I157" s="179">
        <v>0.38</v>
      </c>
      <c r="J157" s="179">
        <v>0.38</v>
      </c>
      <c r="K157" s="179">
        <v>0.48915873014712274</v>
      </c>
      <c r="L157" s="179">
        <v>0.4834974169537235</v>
      </c>
      <c r="M157" s="179">
        <v>0.45414569524687309</v>
      </c>
      <c r="N157" s="179">
        <v>0.38276016431267579</v>
      </c>
      <c r="O157" s="179">
        <v>0.34111134082271427</v>
      </c>
      <c r="P157" s="182" t="e">
        <f t="shared" ref="P157" si="262">+SUMPRODUCT(D157:O157,D163:O163)/P163</f>
        <v>#DIV/0!</v>
      </c>
    </row>
    <row r="158" spans="1:53" x14ac:dyDescent="0.25">
      <c r="A158" s="196" t="s">
        <v>115</v>
      </c>
      <c r="B158" s="379"/>
      <c r="C158" s="99" t="s">
        <v>239</v>
      </c>
      <c r="D158" s="100">
        <f>+D127/D140/30</f>
        <v>0</v>
      </c>
      <c r="E158" s="100">
        <f t="shared" ref="E158:O158" si="263">+E127/E140/30</f>
        <v>992.49586840238271</v>
      </c>
      <c r="F158" s="100">
        <f t="shared" si="263"/>
        <v>959.25079323760292</v>
      </c>
      <c r="G158" s="100">
        <f t="shared" si="263"/>
        <v>0</v>
      </c>
      <c r="H158" s="100">
        <f t="shared" si="263"/>
        <v>0</v>
      </c>
      <c r="I158" s="100">
        <f t="shared" si="263"/>
        <v>0</v>
      </c>
      <c r="J158" s="100">
        <f t="shared" si="263"/>
        <v>0</v>
      </c>
      <c r="K158" s="100">
        <f t="shared" si="263"/>
        <v>410.94590514345595</v>
      </c>
      <c r="L158" s="100">
        <f t="shared" si="263"/>
        <v>627.23410349796529</v>
      </c>
      <c r="M158" s="100">
        <f t="shared" si="263"/>
        <v>312.99040698383698</v>
      </c>
      <c r="N158" s="100">
        <f t="shared" si="263"/>
        <v>0</v>
      </c>
      <c r="O158" s="167">
        <f t="shared" si="263"/>
        <v>0</v>
      </c>
      <c r="P158" s="167">
        <f>SUM(D158:O158)</f>
        <v>3302.9170772652442</v>
      </c>
    </row>
    <row r="159" spans="1:53" x14ac:dyDescent="0.25">
      <c r="A159" s="196" t="s">
        <v>115</v>
      </c>
      <c r="B159" s="379"/>
      <c r="C159" s="86" t="s">
        <v>240</v>
      </c>
      <c r="D159" s="87">
        <f>+D158*D134</f>
        <v>0</v>
      </c>
      <c r="E159" s="87">
        <f t="shared" ref="E159" si="264">+E158*E134</f>
        <v>707.55030458405861</v>
      </c>
      <c r="F159" s="87">
        <f t="shared" ref="F159" si="265">+F158*F134</f>
        <v>672.70482563000007</v>
      </c>
      <c r="G159" s="87">
        <f t="shared" ref="G159" si="266">+G158*G134</f>
        <v>0</v>
      </c>
      <c r="H159" s="87">
        <f t="shared" ref="H159" si="267">+H158*H134</f>
        <v>0</v>
      </c>
      <c r="I159" s="87">
        <f t="shared" ref="I159" si="268">+I158*I134</f>
        <v>0</v>
      </c>
      <c r="J159" s="87">
        <f t="shared" ref="J159" si="269">+J158*J134</f>
        <v>0</v>
      </c>
      <c r="K159" s="87">
        <f t="shared" ref="K159" si="270">+K158*K134</f>
        <v>329.16859320650451</v>
      </c>
      <c r="L159" s="87">
        <f t="shared" ref="L159" si="271">+L158*L134</f>
        <v>467.16137574130323</v>
      </c>
      <c r="M159" s="87">
        <f t="shared" ref="M159" si="272">+M158*M134</f>
        <v>248.28955289611511</v>
      </c>
      <c r="N159" s="87">
        <f t="shared" ref="N159" si="273">+N158*N134</f>
        <v>0</v>
      </c>
      <c r="O159" s="159">
        <f t="shared" ref="O159" si="274">+O158*O134</f>
        <v>0</v>
      </c>
      <c r="P159" s="159">
        <f t="shared" ref="P159:P169" si="275">SUM(D159:O159)</f>
        <v>2424.8746520579816</v>
      </c>
      <c r="AP159" s="190">
        <f>+D159</f>
        <v>0</v>
      </c>
      <c r="AQ159" s="190">
        <f t="shared" ref="AQ159:AQ163" si="276">+E159</f>
        <v>707.55030458405861</v>
      </c>
      <c r="AR159" s="190">
        <f t="shared" ref="AR159:AR163" si="277">+F159</f>
        <v>672.70482563000007</v>
      </c>
      <c r="AS159" s="190">
        <f t="shared" ref="AS159:AS163" si="278">+G159</f>
        <v>0</v>
      </c>
      <c r="AT159" s="190">
        <f t="shared" ref="AT159:AT163" si="279">+H159</f>
        <v>0</v>
      </c>
      <c r="AU159" s="190">
        <f t="shared" ref="AU159:AU163" si="280">+I159</f>
        <v>0</v>
      </c>
      <c r="AV159" s="190">
        <f t="shared" ref="AV159:AV163" si="281">+J159</f>
        <v>0</v>
      </c>
      <c r="AW159" s="190">
        <f t="shared" ref="AW159:AW163" si="282">+K159</f>
        <v>329.16859320650451</v>
      </c>
      <c r="AX159" s="190">
        <f t="shared" ref="AX159:AX163" si="283">+L159</f>
        <v>467.16137574130323</v>
      </c>
      <c r="AY159" s="190">
        <f t="shared" ref="AY159:AY163" si="284">+M159</f>
        <v>248.28955289611511</v>
      </c>
      <c r="AZ159" s="190">
        <f t="shared" ref="AZ159:AZ163" si="285">+N159</f>
        <v>0</v>
      </c>
      <c r="BA159" s="190">
        <f t="shared" ref="BA159:BA163" si="286">+O159</f>
        <v>0</v>
      </c>
    </row>
    <row r="160" spans="1:53" x14ac:dyDescent="0.25">
      <c r="A160" s="196" t="s">
        <v>115</v>
      </c>
      <c r="B160" s="379"/>
      <c r="C160" s="86" t="s">
        <v>241</v>
      </c>
      <c r="D160" s="87">
        <f>+D158*D135</f>
        <v>0</v>
      </c>
      <c r="E160" s="87">
        <f t="shared" ref="E160:O160" si="287">+E158*E135</f>
        <v>3.3972502074637916</v>
      </c>
      <c r="F160" s="87">
        <f t="shared" si="287"/>
        <v>0</v>
      </c>
      <c r="G160" s="87">
        <f t="shared" si="287"/>
        <v>0</v>
      </c>
      <c r="H160" s="87">
        <f t="shared" si="287"/>
        <v>0</v>
      </c>
      <c r="I160" s="87">
        <f t="shared" si="287"/>
        <v>0</v>
      </c>
      <c r="J160" s="87">
        <f t="shared" si="287"/>
        <v>0</v>
      </c>
      <c r="K160" s="87">
        <f t="shared" si="287"/>
        <v>0</v>
      </c>
      <c r="L160" s="87">
        <f t="shared" si="287"/>
        <v>0</v>
      </c>
      <c r="M160" s="87">
        <f t="shared" si="287"/>
        <v>0</v>
      </c>
      <c r="N160" s="87">
        <f t="shared" si="287"/>
        <v>0</v>
      </c>
      <c r="O160" s="159">
        <f t="shared" si="287"/>
        <v>0</v>
      </c>
      <c r="P160" s="159"/>
      <c r="AP160" s="190">
        <f t="shared" ref="AP160:AP163" si="288">+D160</f>
        <v>0</v>
      </c>
      <c r="AQ160" s="190">
        <f t="shared" si="276"/>
        <v>3.3972502074637916</v>
      </c>
      <c r="AR160" s="190">
        <f t="shared" si="277"/>
        <v>0</v>
      </c>
      <c r="AS160" s="190">
        <f t="shared" si="278"/>
        <v>0</v>
      </c>
      <c r="AT160" s="190">
        <f t="shared" si="279"/>
        <v>0</v>
      </c>
      <c r="AU160" s="190">
        <f t="shared" si="280"/>
        <v>0</v>
      </c>
      <c r="AV160" s="190">
        <f t="shared" si="281"/>
        <v>0</v>
      </c>
      <c r="AW160" s="190">
        <f t="shared" si="282"/>
        <v>0</v>
      </c>
      <c r="AX160" s="190">
        <f t="shared" si="283"/>
        <v>0</v>
      </c>
      <c r="AY160" s="190">
        <f t="shared" si="284"/>
        <v>0</v>
      </c>
      <c r="AZ160" s="190">
        <f t="shared" si="285"/>
        <v>0</v>
      </c>
      <c r="BA160" s="190">
        <f t="shared" si="286"/>
        <v>0</v>
      </c>
    </row>
    <row r="161" spans="1:53" x14ac:dyDescent="0.25">
      <c r="A161" s="196" t="s">
        <v>115</v>
      </c>
      <c r="B161" s="379"/>
      <c r="C161" s="86" t="s">
        <v>242</v>
      </c>
      <c r="D161" s="87">
        <f>+D158*D136</f>
        <v>0</v>
      </c>
      <c r="E161" s="87">
        <f t="shared" ref="E161:O161" si="289">+E158*E136</f>
        <v>284.9455638183241</v>
      </c>
      <c r="F161" s="87">
        <f t="shared" si="289"/>
        <v>268.07725915986902</v>
      </c>
      <c r="G161" s="87">
        <f t="shared" si="289"/>
        <v>0</v>
      </c>
      <c r="H161" s="87">
        <f t="shared" si="289"/>
        <v>0</v>
      </c>
      <c r="I161" s="87">
        <f t="shared" si="289"/>
        <v>0</v>
      </c>
      <c r="J161" s="87">
        <f t="shared" si="289"/>
        <v>0</v>
      </c>
      <c r="K161" s="87">
        <f t="shared" si="289"/>
        <v>47.396499779448355</v>
      </c>
      <c r="L161" s="87">
        <f t="shared" si="289"/>
        <v>155.30856006902303</v>
      </c>
      <c r="M161" s="87">
        <f t="shared" si="289"/>
        <v>56.414318305620768</v>
      </c>
      <c r="N161" s="87">
        <f t="shared" si="289"/>
        <v>0</v>
      </c>
      <c r="O161" s="159">
        <f t="shared" si="289"/>
        <v>0</v>
      </c>
      <c r="P161" s="159"/>
      <c r="AP161" s="190">
        <f t="shared" si="288"/>
        <v>0</v>
      </c>
      <c r="AQ161" s="190">
        <f t="shared" si="276"/>
        <v>284.9455638183241</v>
      </c>
      <c r="AR161" s="190">
        <f t="shared" si="277"/>
        <v>268.07725915986902</v>
      </c>
      <c r="AS161" s="190">
        <f t="shared" si="278"/>
        <v>0</v>
      </c>
      <c r="AT161" s="190">
        <f t="shared" si="279"/>
        <v>0</v>
      </c>
      <c r="AU161" s="190">
        <f t="shared" si="280"/>
        <v>0</v>
      </c>
      <c r="AV161" s="190">
        <f t="shared" si="281"/>
        <v>0</v>
      </c>
      <c r="AW161" s="190">
        <f t="shared" si="282"/>
        <v>47.396499779448355</v>
      </c>
      <c r="AX161" s="190">
        <f t="shared" si="283"/>
        <v>155.30856006902303</v>
      </c>
      <c r="AY161" s="190">
        <f t="shared" si="284"/>
        <v>56.414318305620768</v>
      </c>
      <c r="AZ161" s="190">
        <f t="shared" si="285"/>
        <v>0</v>
      </c>
      <c r="BA161" s="190">
        <f t="shared" si="286"/>
        <v>0</v>
      </c>
    </row>
    <row r="162" spans="1:53" x14ac:dyDescent="0.25">
      <c r="A162" s="196" t="s">
        <v>115</v>
      </c>
      <c r="B162" s="379"/>
      <c r="C162" s="86" t="s">
        <v>243</v>
      </c>
      <c r="D162" s="87">
        <f>+D158*D137</f>
        <v>0</v>
      </c>
      <c r="E162" s="87">
        <f t="shared" ref="E162:O162" si="290">+E158*E137</f>
        <v>0</v>
      </c>
      <c r="F162" s="87">
        <f t="shared" si="290"/>
        <v>18.468708447733853</v>
      </c>
      <c r="G162" s="87">
        <f t="shared" si="290"/>
        <v>0</v>
      </c>
      <c r="H162" s="87">
        <f t="shared" si="290"/>
        <v>0</v>
      </c>
      <c r="I162" s="87">
        <f t="shared" si="290"/>
        <v>0</v>
      </c>
      <c r="J162" s="87">
        <f t="shared" si="290"/>
        <v>0</v>
      </c>
      <c r="K162" s="87">
        <f t="shared" si="290"/>
        <v>34.380812157503016</v>
      </c>
      <c r="L162" s="87">
        <f t="shared" si="290"/>
        <v>4.7641676876390795</v>
      </c>
      <c r="M162" s="87">
        <f t="shared" si="290"/>
        <v>8.286535782101156</v>
      </c>
      <c r="N162" s="87">
        <f t="shared" si="290"/>
        <v>0</v>
      </c>
      <c r="O162" s="159">
        <f t="shared" si="290"/>
        <v>0</v>
      </c>
      <c r="P162" s="159"/>
      <c r="AP162" s="190">
        <f t="shared" si="288"/>
        <v>0</v>
      </c>
      <c r="AQ162" s="190">
        <f t="shared" si="276"/>
        <v>0</v>
      </c>
      <c r="AR162" s="190">
        <f t="shared" si="277"/>
        <v>18.468708447733853</v>
      </c>
      <c r="AS162" s="190">
        <f t="shared" si="278"/>
        <v>0</v>
      </c>
      <c r="AT162" s="190">
        <f t="shared" si="279"/>
        <v>0</v>
      </c>
      <c r="AU162" s="190">
        <f t="shared" si="280"/>
        <v>0</v>
      </c>
      <c r="AV162" s="190">
        <f t="shared" si="281"/>
        <v>0</v>
      </c>
      <c r="AW162" s="190">
        <f t="shared" si="282"/>
        <v>34.380812157503016</v>
      </c>
      <c r="AX162" s="190">
        <f t="shared" si="283"/>
        <v>4.7641676876390795</v>
      </c>
      <c r="AY162" s="190">
        <f t="shared" si="284"/>
        <v>8.286535782101156</v>
      </c>
      <c r="AZ162" s="190">
        <f t="shared" si="285"/>
        <v>0</v>
      </c>
      <c r="BA162" s="190">
        <f t="shared" si="286"/>
        <v>0</v>
      </c>
    </row>
    <row r="163" spans="1:53" ht="15.75" thickBot="1" x14ac:dyDescent="0.3">
      <c r="A163" s="196" t="s">
        <v>115</v>
      </c>
      <c r="B163" s="379"/>
      <c r="C163" s="96" t="s">
        <v>244</v>
      </c>
      <c r="D163" s="251">
        <f>+D158*D138</f>
        <v>0</v>
      </c>
      <c r="E163" s="251">
        <f t="shared" ref="E163:O163" si="291">+E158*E138</f>
        <v>0</v>
      </c>
      <c r="F163" s="251">
        <f t="shared" si="291"/>
        <v>0</v>
      </c>
      <c r="G163" s="251">
        <f t="shared" si="291"/>
        <v>0</v>
      </c>
      <c r="H163" s="251">
        <f t="shared" si="291"/>
        <v>0</v>
      </c>
      <c r="I163" s="251">
        <f t="shared" si="291"/>
        <v>0</v>
      </c>
      <c r="J163" s="251">
        <f t="shared" si="291"/>
        <v>0</v>
      </c>
      <c r="K163" s="251">
        <f t="shared" si="291"/>
        <v>0</v>
      </c>
      <c r="L163" s="251">
        <f t="shared" si="291"/>
        <v>0</v>
      </c>
      <c r="M163" s="251">
        <f t="shared" si="291"/>
        <v>0</v>
      </c>
      <c r="N163" s="251">
        <f t="shared" si="291"/>
        <v>0</v>
      </c>
      <c r="O163" s="251">
        <f t="shared" si="291"/>
        <v>0</v>
      </c>
      <c r="P163" s="169">
        <f t="shared" si="275"/>
        <v>0</v>
      </c>
      <c r="AP163" s="190">
        <f t="shared" si="288"/>
        <v>0</v>
      </c>
      <c r="AQ163" s="190">
        <f t="shared" si="276"/>
        <v>0</v>
      </c>
      <c r="AR163" s="190">
        <f t="shared" si="277"/>
        <v>0</v>
      </c>
      <c r="AS163" s="190">
        <f t="shared" si="278"/>
        <v>0</v>
      </c>
      <c r="AT163" s="190">
        <f t="shared" si="279"/>
        <v>0</v>
      </c>
      <c r="AU163" s="190">
        <f t="shared" si="280"/>
        <v>0</v>
      </c>
      <c r="AV163" s="190">
        <f t="shared" si="281"/>
        <v>0</v>
      </c>
      <c r="AW163" s="190">
        <f t="shared" si="282"/>
        <v>0</v>
      </c>
      <c r="AX163" s="190">
        <f t="shared" si="283"/>
        <v>0</v>
      </c>
      <c r="AY163" s="190">
        <f t="shared" si="284"/>
        <v>0</v>
      </c>
      <c r="AZ163" s="190">
        <f t="shared" si="285"/>
        <v>0</v>
      </c>
      <c r="BA163" s="190">
        <f t="shared" si="286"/>
        <v>0</v>
      </c>
    </row>
    <row r="164" spans="1:53" x14ac:dyDescent="0.25">
      <c r="A164" s="196" t="s">
        <v>115</v>
      </c>
      <c r="B164" s="379"/>
      <c r="C164" s="99" t="s">
        <v>245</v>
      </c>
      <c r="D164" s="100">
        <f>+IFERROR(D127/D146/30,0)</f>
        <v>0</v>
      </c>
      <c r="E164" s="100">
        <f t="shared" ref="E164:O164" si="292">+IFERROR(E127/E146/30,0)</f>
        <v>833.72143706728616</v>
      </c>
      <c r="F164" s="100">
        <f t="shared" si="292"/>
        <v>805.79473961271003</v>
      </c>
      <c r="G164" s="100">
        <f t="shared" si="292"/>
        <v>0</v>
      </c>
      <c r="H164" s="100">
        <f t="shared" si="292"/>
        <v>0</v>
      </c>
      <c r="I164" s="100">
        <f t="shared" si="292"/>
        <v>0</v>
      </c>
      <c r="J164" s="100">
        <f t="shared" si="292"/>
        <v>0</v>
      </c>
      <c r="K164" s="100">
        <f t="shared" si="292"/>
        <v>342.36770432279815</v>
      </c>
      <c r="L164" s="100">
        <f t="shared" si="292"/>
        <v>553.32429381079237</v>
      </c>
      <c r="M164" s="100">
        <f t="shared" si="292"/>
        <v>275.94703062928596</v>
      </c>
      <c r="N164" s="100">
        <f t="shared" si="292"/>
        <v>0</v>
      </c>
      <c r="O164" s="167">
        <f t="shared" si="292"/>
        <v>0</v>
      </c>
      <c r="P164" s="167">
        <f t="shared" si="275"/>
        <v>2811.1552054428726</v>
      </c>
    </row>
    <row r="165" spans="1:53" x14ac:dyDescent="0.25">
      <c r="A165" s="196" t="s">
        <v>115</v>
      </c>
      <c r="B165" s="379"/>
      <c r="C165" s="86" t="s">
        <v>246</v>
      </c>
      <c r="D165" s="266">
        <f t="shared" ref="D165:O165" si="293">+IFERROR(D128/D147/30,0)</f>
        <v>0</v>
      </c>
      <c r="E165" s="266">
        <f t="shared" si="293"/>
        <v>594.36001248526838</v>
      </c>
      <c r="F165" s="266">
        <f t="shared" si="293"/>
        <v>565.08893568407257</v>
      </c>
      <c r="G165" s="266">
        <f t="shared" si="293"/>
        <v>0</v>
      </c>
      <c r="H165" s="266">
        <f t="shared" si="293"/>
        <v>0</v>
      </c>
      <c r="I165" s="266">
        <f t="shared" si="293"/>
        <v>0</v>
      </c>
      <c r="J165" s="266">
        <f t="shared" si="293"/>
        <v>0</v>
      </c>
      <c r="K165" s="266">
        <f t="shared" si="293"/>
        <v>274.23730028879345</v>
      </c>
      <c r="L165" s="266">
        <f t="shared" si="293"/>
        <v>412.11365403471456</v>
      </c>
      <c r="M165" s="266">
        <f t="shared" si="293"/>
        <v>218.90372142138574</v>
      </c>
      <c r="N165" s="266">
        <f t="shared" si="293"/>
        <v>0</v>
      </c>
      <c r="O165" s="267">
        <f t="shared" si="293"/>
        <v>0</v>
      </c>
      <c r="P165" s="159">
        <f t="shared" si="275"/>
        <v>2064.7036239142344</v>
      </c>
    </row>
    <row r="166" spans="1:53" x14ac:dyDescent="0.25">
      <c r="A166" s="196" t="s">
        <v>115</v>
      </c>
      <c r="B166" s="379"/>
      <c r="C166" s="86" t="s">
        <v>247</v>
      </c>
      <c r="D166" s="266">
        <f t="shared" ref="D166:O166" si="294">+IFERROR(D129/D148/30,0)</f>
        <v>0</v>
      </c>
      <c r="E166" s="266">
        <f t="shared" si="294"/>
        <v>0</v>
      </c>
      <c r="F166" s="266">
        <f t="shared" si="294"/>
        <v>0</v>
      </c>
      <c r="G166" s="266">
        <f t="shared" si="294"/>
        <v>0</v>
      </c>
      <c r="H166" s="266">
        <f t="shared" si="294"/>
        <v>0</v>
      </c>
      <c r="I166" s="266">
        <f t="shared" si="294"/>
        <v>0</v>
      </c>
      <c r="J166" s="266">
        <f t="shared" si="294"/>
        <v>0</v>
      </c>
      <c r="K166" s="266">
        <f t="shared" si="294"/>
        <v>0</v>
      </c>
      <c r="L166" s="266">
        <f t="shared" si="294"/>
        <v>0</v>
      </c>
      <c r="M166" s="266">
        <f t="shared" si="294"/>
        <v>0</v>
      </c>
      <c r="N166" s="266">
        <f t="shared" si="294"/>
        <v>0</v>
      </c>
      <c r="O166" s="267">
        <f t="shared" si="294"/>
        <v>0</v>
      </c>
      <c r="P166" s="159">
        <f t="shared" si="275"/>
        <v>0</v>
      </c>
    </row>
    <row r="167" spans="1:53" x14ac:dyDescent="0.25">
      <c r="A167" s="196" t="s">
        <v>115</v>
      </c>
      <c r="B167" s="379"/>
      <c r="C167" s="86" t="s">
        <v>248</v>
      </c>
      <c r="D167" s="266">
        <f t="shared" ref="D167:O167" si="295">+IFERROR(D130/D149/30,0)</f>
        <v>0</v>
      </c>
      <c r="E167" s="266">
        <f t="shared" si="295"/>
        <v>239.36142458201792</v>
      </c>
      <c r="F167" s="266">
        <f t="shared" si="295"/>
        <v>225.19162534308109</v>
      </c>
      <c r="G167" s="266">
        <f t="shared" si="295"/>
        <v>0</v>
      </c>
      <c r="H167" s="266">
        <f t="shared" si="295"/>
        <v>0</v>
      </c>
      <c r="I167" s="266">
        <f t="shared" si="295"/>
        <v>0</v>
      </c>
      <c r="J167" s="266">
        <f t="shared" si="295"/>
        <v>0</v>
      </c>
      <c r="K167" s="266">
        <f t="shared" si="295"/>
        <v>39.48702400808957</v>
      </c>
      <c r="L167" s="266">
        <f t="shared" si="295"/>
        <v>137.0078553505214</v>
      </c>
      <c r="M167" s="266">
        <f t="shared" si="295"/>
        <v>49.737510396653569</v>
      </c>
      <c r="N167" s="266">
        <f t="shared" si="295"/>
        <v>0</v>
      </c>
      <c r="O167" s="267">
        <f t="shared" si="295"/>
        <v>0</v>
      </c>
      <c r="P167" s="159">
        <f t="shared" si="275"/>
        <v>690.78543968036354</v>
      </c>
    </row>
    <row r="168" spans="1:53" x14ac:dyDescent="0.25">
      <c r="A168" s="196" t="s">
        <v>115</v>
      </c>
      <c r="B168" s="379"/>
      <c r="C168" s="86" t="s">
        <v>249</v>
      </c>
      <c r="D168" s="87">
        <f t="shared" ref="D168:O168" si="296">+IFERROR(D131/D150/30,0)</f>
        <v>0</v>
      </c>
      <c r="E168" s="87">
        <f t="shared" si="296"/>
        <v>0</v>
      </c>
      <c r="F168" s="87">
        <f t="shared" si="296"/>
        <v>15.514178585556344</v>
      </c>
      <c r="G168" s="87">
        <f t="shared" si="296"/>
        <v>0</v>
      </c>
      <c r="H168" s="87">
        <f t="shared" si="296"/>
        <v>0</v>
      </c>
      <c r="I168" s="87">
        <f t="shared" si="296"/>
        <v>0</v>
      </c>
      <c r="J168" s="87">
        <f t="shared" si="296"/>
        <v>0</v>
      </c>
      <c r="K168" s="87">
        <f t="shared" si="296"/>
        <v>28.643380025915079</v>
      </c>
      <c r="L168" s="87">
        <f t="shared" si="296"/>
        <v>4.2027844255564144</v>
      </c>
      <c r="M168" s="87">
        <f t="shared" si="296"/>
        <v>7.3057988112467163</v>
      </c>
      <c r="N168" s="87">
        <f t="shared" si="296"/>
        <v>0</v>
      </c>
      <c r="O168" s="159">
        <f t="shared" si="296"/>
        <v>0</v>
      </c>
      <c r="P168" s="159">
        <f t="shared" si="275"/>
        <v>55.666141848274556</v>
      </c>
    </row>
    <row r="169" spans="1:53" ht="15.75" thickBot="1" x14ac:dyDescent="0.3">
      <c r="A169" s="196" t="s">
        <v>115</v>
      </c>
      <c r="B169" s="379"/>
      <c r="C169" s="96" t="s">
        <v>250</v>
      </c>
      <c r="D169" s="168">
        <f t="shared" ref="D169:O169" si="297">+IFERROR(D132/D151/30,0)</f>
        <v>0</v>
      </c>
      <c r="E169" s="168">
        <f t="shared" si="297"/>
        <v>0</v>
      </c>
      <c r="F169" s="168">
        <f t="shared" si="297"/>
        <v>0</v>
      </c>
      <c r="G169" s="168">
        <f t="shared" si="297"/>
        <v>0</v>
      </c>
      <c r="H169" s="168">
        <f t="shared" si="297"/>
        <v>0</v>
      </c>
      <c r="I169" s="168">
        <f t="shared" si="297"/>
        <v>0</v>
      </c>
      <c r="J169" s="168">
        <f t="shared" si="297"/>
        <v>0</v>
      </c>
      <c r="K169" s="168">
        <f t="shared" si="297"/>
        <v>0</v>
      </c>
      <c r="L169" s="168">
        <f t="shared" si="297"/>
        <v>0</v>
      </c>
      <c r="M169" s="168">
        <f t="shared" si="297"/>
        <v>0</v>
      </c>
      <c r="N169" s="168">
        <f t="shared" si="297"/>
        <v>0</v>
      </c>
      <c r="O169" s="169">
        <f t="shared" si="297"/>
        <v>0</v>
      </c>
      <c r="P169" s="169">
        <f t="shared" si="275"/>
        <v>0</v>
      </c>
    </row>
    <row r="170" spans="1:53" ht="15.75" thickBot="1" x14ac:dyDescent="0.3">
      <c r="A170" s="196" t="s">
        <v>115</v>
      </c>
      <c r="B170" s="379"/>
      <c r="C170" s="183" t="s">
        <v>13</v>
      </c>
      <c r="D170" s="72"/>
      <c r="E170" s="72">
        <v>30</v>
      </c>
      <c r="F170" s="72">
        <v>19.624955854496445</v>
      </c>
      <c r="G170" s="72"/>
      <c r="H170" s="72"/>
      <c r="I170" s="72"/>
      <c r="J170" s="72"/>
      <c r="K170" s="72">
        <v>16</v>
      </c>
      <c r="L170" s="72">
        <v>16</v>
      </c>
      <c r="M170" s="72">
        <v>16</v>
      </c>
      <c r="N170" s="72"/>
      <c r="O170" s="72"/>
      <c r="P170" s="184"/>
    </row>
    <row r="171" spans="1:53" x14ac:dyDescent="0.25">
      <c r="A171" s="196" t="s">
        <v>115</v>
      </c>
      <c r="B171" s="379"/>
      <c r="C171" s="99" t="s">
        <v>4</v>
      </c>
      <c r="D171" s="100" t="e">
        <f>+D164/D170*30</f>
        <v>#DIV/0!</v>
      </c>
      <c r="E171" s="100">
        <f t="shared" ref="E171" si="298">+E164/E170*30</f>
        <v>833.72143706728616</v>
      </c>
      <c r="F171" s="100">
        <f t="shared" ref="F171" si="299">+F164/F170*30</f>
        <v>1231.7909078426089</v>
      </c>
      <c r="G171" s="100" t="e">
        <f t="shared" ref="G171" si="300">+G164/G170*30</f>
        <v>#DIV/0!</v>
      </c>
      <c r="H171" s="100" t="e">
        <f t="shared" ref="H171" si="301">+H164/H170*30</f>
        <v>#DIV/0!</v>
      </c>
      <c r="I171" s="100" t="e">
        <f t="shared" ref="I171" si="302">+I164/I170*30</f>
        <v>#DIV/0!</v>
      </c>
      <c r="J171" s="100" t="e">
        <f t="shared" ref="J171" si="303">+J164/J170*30</f>
        <v>#DIV/0!</v>
      </c>
      <c r="K171" s="100">
        <f t="shared" ref="K171" si="304">+K164/K170*30</f>
        <v>641.93944560524653</v>
      </c>
      <c r="L171" s="100">
        <f t="shared" ref="L171" si="305">+L164/L170*30</f>
        <v>1037.4830508952357</v>
      </c>
      <c r="M171" s="100">
        <f t="shared" ref="M171" si="306">+M164/M170*30</f>
        <v>517.40068242991117</v>
      </c>
      <c r="N171" s="100" t="e">
        <f t="shared" ref="N171" si="307">+N164/N170*30</f>
        <v>#DIV/0!</v>
      </c>
      <c r="O171" s="167" t="e">
        <f t="shared" ref="O171" si="308">+O164/O170*30</f>
        <v>#DIV/0!</v>
      </c>
      <c r="P171" s="167" t="e">
        <f>SUM(D171:O171)</f>
        <v>#DIV/0!</v>
      </c>
    </row>
    <row r="172" spans="1:53" x14ac:dyDescent="0.25">
      <c r="A172" s="196" t="s">
        <v>115</v>
      </c>
      <c r="B172" s="379"/>
      <c r="C172" s="86" t="s">
        <v>216</v>
      </c>
      <c r="D172" s="87" t="e">
        <f>+D165/D170*30</f>
        <v>#DIV/0!</v>
      </c>
      <c r="E172" s="87">
        <f t="shared" ref="E172:O172" si="309">+E165/E170*30</f>
        <v>594.36001248526838</v>
      </c>
      <c r="F172" s="87">
        <f t="shared" si="309"/>
        <v>863.83216330333823</v>
      </c>
      <c r="G172" s="87" t="e">
        <f t="shared" si="309"/>
        <v>#DIV/0!</v>
      </c>
      <c r="H172" s="87" t="e">
        <f t="shared" si="309"/>
        <v>#DIV/0!</v>
      </c>
      <c r="I172" s="87" t="e">
        <f t="shared" si="309"/>
        <v>#DIV/0!</v>
      </c>
      <c r="J172" s="87" t="e">
        <f t="shared" si="309"/>
        <v>#DIV/0!</v>
      </c>
      <c r="K172" s="87">
        <f t="shared" si="309"/>
        <v>514.19493804148772</v>
      </c>
      <c r="L172" s="87">
        <f t="shared" si="309"/>
        <v>772.71310131508983</v>
      </c>
      <c r="M172" s="87">
        <f t="shared" si="309"/>
        <v>410.44447766509825</v>
      </c>
      <c r="N172" s="87" t="e">
        <f t="shared" si="309"/>
        <v>#DIV/0!</v>
      </c>
      <c r="O172" s="159" t="e">
        <f t="shared" si="309"/>
        <v>#DIV/0!</v>
      </c>
      <c r="P172" s="159" t="e">
        <f t="shared" ref="P172:P176" si="310">SUM(D172:O172)</f>
        <v>#DIV/0!</v>
      </c>
    </row>
    <row r="173" spans="1:53" x14ac:dyDescent="0.25">
      <c r="A173" s="196" t="s">
        <v>115</v>
      </c>
      <c r="B173" s="379"/>
      <c r="C173" s="86" t="s">
        <v>217</v>
      </c>
      <c r="D173" s="87" t="e">
        <f>+D166/D170*30</f>
        <v>#DIV/0!</v>
      </c>
      <c r="E173" s="87">
        <f t="shared" ref="E173:O173" si="311">+E166/E170*30</f>
        <v>0</v>
      </c>
      <c r="F173" s="87">
        <f t="shared" si="311"/>
        <v>0</v>
      </c>
      <c r="G173" s="87" t="e">
        <f t="shared" si="311"/>
        <v>#DIV/0!</v>
      </c>
      <c r="H173" s="87" t="e">
        <f t="shared" si="311"/>
        <v>#DIV/0!</v>
      </c>
      <c r="I173" s="87" t="e">
        <f t="shared" si="311"/>
        <v>#DIV/0!</v>
      </c>
      <c r="J173" s="87" t="e">
        <f t="shared" si="311"/>
        <v>#DIV/0!</v>
      </c>
      <c r="K173" s="87">
        <f t="shared" si="311"/>
        <v>0</v>
      </c>
      <c r="L173" s="87">
        <f t="shared" si="311"/>
        <v>0</v>
      </c>
      <c r="M173" s="87">
        <f t="shared" si="311"/>
        <v>0</v>
      </c>
      <c r="N173" s="87" t="e">
        <f t="shared" si="311"/>
        <v>#DIV/0!</v>
      </c>
      <c r="O173" s="159" t="e">
        <f t="shared" si="311"/>
        <v>#DIV/0!</v>
      </c>
      <c r="P173" s="159"/>
    </row>
    <row r="174" spans="1:53" x14ac:dyDescent="0.25">
      <c r="A174" s="196" t="s">
        <v>115</v>
      </c>
      <c r="B174" s="379"/>
      <c r="C174" s="86" t="s">
        <v>218</v>
      </c>
      <c r="D174" s="87" t="e">
        <f>+D167/D170*30</f>
        <v>#DIV/0!</v>
      </c>
      <c r="E174" s="87">
        <f t="shared" ref="E174:O174" si="312">+E167/E170*30</f>
        <v>239.36142458201792</v>
      </c>
      <c r="F174" s="87">
        <f t="shared" si="312"/>
        <v>344.24274940443058</v>
      </c>
      <c r="G174" s="87" t="e">
        <f t="shared" si="312"/>
        <v>#DIV/0!</v>
      </c>
      <c r="H174" s="87" t="e">
        <f t="shared" si="312"/>
        <v>#DIV/0!</v>
      </c>
      <c r="I174" s="87" t="e">
        <f t="shared" si="312"/>
        <v>#DIV/0!</v>
      </c>
      <c r="J174" s="87" t="e">
        <f t="shared" si="312"/>
        <v>#DIV/0!</v>
      </c>
      <c r="K174" s="87">
        <f t="shared" si="312"/>
        <v>74.03817001516795</v>
      </c>
      <c r="L174" s="87">
        <f t="shared" si="312"/>
        <v>256.88972878222762</v>
      </c>
      <c r="M174" s="87">
        <f t="shared" si="312"/>
        <v>93.257831993725446</v>
      </c>
      <c r="N174" s="87" t="e">
        <f t="shared" si="312"/>
        <v>#DIV/0!</v>
      </c>
      <c r="O174" s="159" t="e">
        <f t="shared" si="312"/>
        <v>#DIV/0!</v>
      </c>
      <c r="P174" s="159"/>
    </row>
    <row r="175" spans="1:53" x14ac:dyDescent="0.25">
      <c r="A175" s="196" t="s">
        <v>115</v>
      </c>
      <c r="B175" s="379"/>
      <c r="C175" s="86" t="s">
        <v>219</v>
      </c>
      <c r="D175" s="87" t="e">
        <f>+D168/D170*30</f>
        <v>#DIV/0!</v>
      </c>
      <c r="E175" s="87">
        <f t="shared" ref="E175:O175" si="313">+E168/E170*30</f>
        <v>0</v>
      </c>
      <c r="F175" s="87">
        <f t="shared" si="313"/>
        <v>23.715995134840146</v>
      </c>
      <c r="G175" s="87" t="e">
        <f t="shared" si="313"/>
        <v>#DIV/0!</v>
      </c>
      <c r="H175" s="87" t="e">
        <f t="shared" si="313"/>
        <v>#DIV/0!</v>
      </c>
      <c r="I175" s="87" t="e">
        <f t="shared" si="313"/>
        <v>#DIV/0!</v>
      </c>
      <c r="J175" s="87" t="e">
        <f t="shared" si="313"/>
        <v>#DIV/0!</v>
      </c>
      <c r="K175" s="87">
        <f t="shared" si="313"/>
        <v>53.706337548590774</v>
      </c>
      <c r="L175" s="87">
        <f t="shared" si="313"/>
        <v>7.8802207979182768</v>
      </c>
      <c r="M175" s="87">
        <f t="shared" si="313"/>
        <v>13.698372771087593</v>
      </c>
      <c r="N175" s="87" t="e">
        <f t="shared" si="313"/>
        <v>#DIV/0!</v>
      </c>
      <c r="O175" s="159" t="e">
        <f t="shared" si="313"/>
        <v>#DIV/0!</v>
      </c>
      <c r="P175" s="159"/>
    </row>
    <row r="176" spans="1:53" ht="15.75" thickBot="1" x14ac:dyDescent="0.3">
      <c r="A176" s="196" t="s">
        <v>115</v>
      </c>
      <c r="B176" s="379"/>
      <c r="C176" s="96" t="s">
        <v>238</v>
      </c>
      <c r="D176" s="168" t="e">
        <f>+D169/D170*30</f>
        <v>#DIV/0!</v>
      </c>
      <c r="E176" s="168">
        <f t="shared" ref="E176:O176" si="314">+E169/E170*30</f>
        <v>0</v>
      </c>
      <c r="F176" s="168">
        <f t="shared" si="314"/>
        <v>0</v>
      </c>
      <c r="G176" s="168" t="e">
        <f t="shared" si="314"/>
        <v>#DIV/0!</v>
      </c>
      <c r="H176" s="168" t="e">
        <f t="shared" si="314"/>
        <v>#DIV/0!</v>
      </c>
      <c r="I176" s="168" t="e">
        <f t="shared" si="314"/>
        <v>#DIV/0!</v>
      </c>
      <c r="J176" s="168" t="e">
        <f t="shared" si="314"/>
        <v>#DIV/0!</v>
      </c>
      <c r="K176" s="168">
        <f t="shared" si="314"/>
        <v>0</v>
      </c>
      <c r="L176" s="168">
        <f t="shared" si="314"/>
        <v>0</v>
      </c>
      <c r="M176" s="168">
        <f t="shared" si="314"/>
        <v>0</v>
      </c>
      <c r="N176" s="168" t="e">
        <f t="shared" si="314"/>
        <v>#DIV/0!</v>
      </c>
      <c r="O176" s="169" t="e">
        <f t="shared" si="314"/>
        <v>#DIV/0!</v>
      </c>
      <c r="P176" s="169" t="e">
        <f t="shared" si="310"/>
        <v>#DIV/0!</v>
      </c>
    </row>
    <row r="177" spans="1:16" x14ac:dyDescent="0.25">
      <c r="A177" s="196" t="s">
        <v>115</v>
      </c>
      <c r="B177" s="379"/>
      <c r="C177" s="76" t="s">
        <v>8</v>
      </c>
      <c r="D177" s="170">
        <f t="shared" ref="D177:O177" si="315">+D146/D140</f>
        <v>1.143158425032704</v>
      </c>
      <c r="E177" s="170">
        <f t="shared" si="315"/>
        <v>1.1904406247410459</v>
      </c>
      <c r="F177" s="170">
        <f t="shared" si="315"/>
        <v>1.1904406247410459</v>
      </c>
      <c r="G177" s="170">
        <f t="shared" si="315"/>
        <v>1.1874834831952705</v>
      </c>
      <c r="H177" s="170">
        <f t="shared" si="315"/>
        <v>1.1874834831952705</v>
      </c>
      <c r="I177" s="170">
        <f t="shared" si="315"/>
        <v>1.1874834831952703</v>
      </c>
      <c r="J177" s="170">
        <f t="shared" si="315"/>
        <v>1.2169223873814734</v>
      </c>
      <c r="K177" s="170">
        <f t="shared" si="315"/>
        <v>1.2003056945932011</v>
      </c>
      <c r="L177" s="170">
        <f t="shared" si="315"/>
        <v>1.1335741273497133</v>
      </c>
      <c r="M177" s="170">
        <f t="shared" si="315"/>
        <v>1.1342408949647877</v>
      </c>
      <c r="N177" s="170">
        <f t="shared" si="315"/>
        <v>1.1428264590545212</v>
      </c>
      <c r="O177" s="171">
        <f t="shared" si="315"/>
        <v>1.1478355783908287</v>
      </c>
      <c r="P177" s="171"/>
    </row>
    <row r="178" spans="1:16" x14ac:dyDescent="0.25">
      <c r="A178" s="196" t="s">
        <v>115</v>
      </c>
      <c r="B178" s="379"/>
      <c r="C178" s="77" t="s">
        <v>6</v>
      </c>
      <c r="D178" s="172">
        <f>+VLOOKUP(D126,Conversion!$B$33:$N$71,(MATCH('Measured TV opt-pt'!D125,butget_aylar_opt,0)+1),0)</f>
        <v>1.1888611649493708</v>
      </c>
      <c r="E178" s="172">
        <f>+VLOOKUP(E126,Conversion!$B$33:$N$71,(MATCH('Measured TV opt-pt'!E125,butget_aylar_opt,0)+1),0)</f>
        <v>1.2706957337752476</v>
      </c>
      <c r="F178" s="172">
        <f>+VLOOKUP(F126,Conversion!$B$33:$N$71,(MATCH('Measured TV opt-pt'!F125,butget_aylar_opt,0)+1),0)</f>
        <v>1.2706957337752476</v>
      </c>
      <c r="G178" s="172">
        <f>+VLOOKUP(G126,Conversion!$B$33:$N$71,(MATCH('Measured TV opt-pt'!G125,butget_aylar_opt,0)+1),0)</f>
        <v>1.2609678349042717</v>
      </c>
      <c r="H178" s="172">
        <f>+VLOOKUP(H126,Conversion!$B$33:$N$71,(MATCH('Measured TV opt-pt'!H125,butget_aylar_opt,0)+1),0)</f>
        <v>1.2609678349042717</v>
      </c>
      <c r="I178" s="172">
        <f>+VLOOKUP(I126,Conversion!$B$33:$N$71,(MATCH('Measured TV opt-pt'!I125,butget_aylar_opt,0)+1),0)</f>
        <v>1.2609678349042717</v>
      </c>
      <c r="J178" s="172">
        <f>+VLOOKUP(J126,Conversion!$B$33:$N$71,(MATCH('Measured TV opt-pt'!J125,butget_aylar_opt,0)+1),0)</f>
        <v>1.2747679051062868</v>
      </c>
      <c r="K178" s="172">
        <f>+VLOOKUP(K126,Conversion!$B$33:$N$71,(MATCH('Measured TV opt-pt'!K125,butget_aylar_opt,0)+1),0)</f>
        <v>1.2747679051062868</v>
      </c>
      <c r="L178" s="172">
        <f>+VLOOKUP(L126,Conversion!$B$33:$N$71,(MATCH('Measured TV opt-pt'!L125,butget_aylar_opt,0)+1),0)</f>
        <v>1.1748916075557905</v>
      </c>
      <c r="M178" s="172">
        <f>+VLOOKUP(M126,Conversion!$B$33:$N$71,(MATCH('Measured TV opt-pt'!M125,butget_aylar_opt,0)+1),0)</f>
        <v>1.1888611649493708</v>
      </c>
      <c r="N178" s="172">
        <f>+VLOOKUP(N126,Conversion!$B$33:$N$71,(MATCH('Measured TV opt-pt'!N125,butget_aylar_opt,0)+1),0)</f>
        <v>1.1888611649493708</v>
      </c>
      <c r="O178" s="173">
        <f>+VLOOKUP(O126,Conversion!$B$33:$N$71,(MATCH('Measured TV opt-pt'!O125,butget_aylar_opt,0)+1),0)</f>
        <v>1.1888611649493708</v>
      </c>
      <c r="P178" s="173"/>
    </row>
    <row r="179" spans="1:16" ht="15.75" thickBot="1" x14ac:dyDescent="0.3">
      <c r="A179" s="196" t="s">
        <v>115</v>
      </c>
      <c r="B179" s="380"/>
      <c r="C179" s="96" t="s">
        <v>7</v>
      </c>
      <c r="D179" s="172">
        <f>+VLOOKUP(D126,Conversion!$B$74:$N$112,(MATCH('Measured TV opt-pt'!D125,budget_aylar_pt,0)+1),0)</f>
        <v>1.068590796747616</v>
      </c>
      <c r="E179" s="172">
        <f>+VLOOKUP(E126,Conversion!$B$74:$N$112,(MATCH('Measured TV opt-pt'!E125,budget_aylar_pt,0)+1),0)</f>
        <v>1.0594980784220853</v>
      </c>
      <c r="F179" s="172">
        <f>+VLOOKUP(F126,Conversion!$B$74:$N$112,(MATCH('Measured TV opt-pt'!F125,budget_aylar_pt,0)+1),0)</f>
        <v>1.0594980784220853</v>
      </c>
      <c r="G179" s="172">
        <f>+VLOOKUP(G126,Conversion!$B$74:$N$112,(MATCH('Measured TV opt-pt'!G125,budget_aylar_pt,0)+1),0)</f>
        <v>1.0675879619858475</v>
      </c>
      <c r="H179" s="172">
        <f>+VLOOKUP(H126,Conversion!$B$74:$N$112,(MATCH('Measured TV opt-pt'!H125,budget_aylar_pt,0)+1),0)</f>
        <v>1.0675879619858475</v>
      </c>
      <c r="I179" s="172">
        <f>+VLOOKUP(I126,Conversion!$B$74:$N$112,(MATCH('Measured TV opt-pt'!I125,budget_aylar_pt,0)+1),0)</f>
        <v>1.0675879619858475</v>
      </c>
      <c r="J179" s="172">
        <f>+VLOOKUP(J126,Conversion!$B$74:$N$112,(MATCH('Measured TV opt-pt'!J125,budget_aylar_pt,0)+1),0)</f>
        <v>1.1225428584620409</v>
      </c>
      <c r="K179" s="172">
        <f>+VLOOKUP(K126,Conversion!$B$74:$N$112,(MATCH('Measured TV opt-pt'!K125,budget_aylar_pt,0)+1),0)</f>
        <v>1.1225428584620409</v>
      </c>
      <c r="L179" s="172">
        <f>+VLOOKUP(L126,Conversion!$B$74:$N$112,(MATCH('Measured TV opt-pt'!L125,budget_aylar_pt,0)+1),0)</f>
        <v>1.0894361764463583</v>
      </c>
      <c r="M179" s="172">
        <f>+VLOOKUP(M126,Conversion!$B$74:$N$112,(MATCH('Measured TV opt-pt'!M125,budget_aylar_pt,0)+1),0)</f>
        <v>1.068590796747616</v>
      </c>
      <c r="N179" s="172">
        <f>+VLOOKUP(N126,Conversion!$B$74:$N$112,(MATCH('Measured TV opt-pt'!N125,budget_aylar_pt,0)+1),0)</f>
        <v>1.068590796747616</v>
      </c>
      <c r="O179" s="173">
        <f>+VLOOKUP(O126,Conversion!$B$74:$N$112,(MATCH('Measured TV opt-pt'!O125,budget_aylar_pt,0)+1),0)</f>
        <v>1.068590796747616</v>
      </c>
      <c r="P179" s="174"/>
    </row>
    <row r="180" spans="1:16" ht="21.75" thickBot="1" x14ac:dyDescent="0.3">
      <c r="A180" s="196" t="s">
        <v>115</v>
      </c>
      <c r="B180" s="240" t="s">
        <v>126</v>
      </c>
      <c r="C180" s="74" t="s">
        <v>107</v>
      </c>
      <c r="D180" s="153">
        <v>1</v>
      </c>
      <c r="E180" s="153">
        <v>2</v>
      </c>
      <c r="F180" s="153">
        <v>3</v>
      </c>
      <c r="G180" s="153">
        <v>4</v>
      </c>
      <c r="H180" s="153">
        <v>5</v>
      </c>
      <c r="I180" s="153">
        <v>6</v>
      </c>
      <c r="J180" s="153">
        <v>7</v>
      </c>
      <c r="K180" s="153">
        <v>8</v>
      </c>
      <c r="L180" s="153">
        <v>9</v>
      </c>
      <c r="M180" s="153">
        <v>10</v>
      </c>
      <c r="N180" s="153">
        <v>11</v>
      </c>
      <c r="O180" s="153">
        <v>12</v>
      </c>
      <c r="P180" s="74" t="s">
        <v>127</v>
      </c>
    </row>
    <row r="181" spans="1:16" ht="15.75" customHeight="1" thickBot="1" x14ac:dyDescent="0.3">
      <c r="A181" s="196" t="s">
        <v>115</v>
      </c>
      <c r="B181" s="375" t="s">
        <v>73</v>
      </c>
      <c r="C181" s="185" t="s">
        <v>33</v>
      </c>
      <c r="D181" s="186" t="s">
        <v>28</v>
      </c>
      <c r="E181" s="186" t="s">
        <v>28</v>
      </c>
      <c r="F181" s="186" t="s">
        <v>28</v>
      </c>
      <c r="G181" s="186" t="s">
        <v>28</v>
      </c>
      <c r="H181" s="186" t="s">
        <v>28</v>
      </c>
      <c r="I181" s="186" t="s">
        <v>28</v>
      </c>
      <c r="J181" s="186" t="s">
        <v>28</v>
      </c>
      <c r="K181" s="186" t="s">
        <v>28</v>
      </c>
      <c r="L181" s="186" t="s">
        <v>28</v>
      </c>
      <c r="M181" s="186" t="s">
        <v>28</v>
      </c>
      <c r="N181" s="186" t="s">
        <v>28</v>
      </c>
      <c r="O181" s="186" t="s">
        <v>28</v>
      </c>
      <c r="P181" s="188" t="s">
        <v>108</v>
      </c>
    </row>
    <row r="182" spans="1:16" x14ac:dyDescent="0.25">
      <c r="A182" s="196" t="s">
        <v>115</v>
      </c>
      <c r="B182" s="376"/>
      <c r="C182" s="175" t="s">
        <v>125</v>
      </c>
      <c r="D182" s="200">
        <v>523444.90200000035</v>
      </c>
      <c r="E182" s="201">
        <v>279932.38400000008</v>
      </c>
      <c r="F182" s="201">
        <v>528759.11179999984</v>
      </c>
      <c r="G182" s="201">
        <v>0</v>
      </c>
      <c r="H182" s="201">
        <v>0</v>
      </c>
      <c r="I182" s="201">
        <v>0</v>
      </c>
      <c r="J182" s="201">
        <v>0</v>
      </c>
      <c r="K182" s="201">
        <v>0</v>
      </c>
      <c r="L182" s="201">
        <v>544905.3207006295</v>
      </c>
      <c r="M182" s="201">
        <v>992619.39380628651</v>
      </c>
      <c r="N182" s="201">
        <v>161202.09043279494</v>
      </c>
      <c r="O182" s="176"/>
      <c r="P182" s="176">
        <f>SUM(D182:O182)</f>
        <v>3030863.2027397114</v>
      </c>
    </row>
    <row r="183" spans="1:16" x14ac:dyDescent="0.25">
      <c r="A183" s="196" t="s">
        <v>115</v>
      </c>
      <c r="B183" s="376"/>
      <c r="C183" s="86" t="s">
        <v>1</v>
      </c>
      <c r="D183" s="87">
        <f>+D214*D196*30</f>
        <v>371183.69902620395</v>
      </c>
      <c r="E183" s="87">
        <f t="shared" ref="E183:O183" si="316">+E214*E196*30</f>
        <v>184736.88083374506</v>
      </c>
      <c r="F183" s="87">
        <f t="shared" si="316"/>
        <v>338821.10491197312</v>
      </c>
      <c r="G183" s="87">
        <f t="shared" si="316"/>
        <v>0</v>
      </c>
      <c r="H183" s="87">
        <f t="shared" si="316"/>
        <v>0</v>
      </c>
      <c r="I183" s="87">
        <f t="shared" si="316"/>
        <v>0</v>
      </c>
      <c r="J183" s="87">
        <f t="shared" si="316"/>
        <v>0</v>
      </c>
      <c r="K183" s="87">
        <f t="shared" si="316"/>
        <v>0</v>
      </c>
      <c r="L183" s="87">
        <f t="shared" si="316"/>
        <v>380059.29285194044</v>
      </c>
      <c r="M183" s="87">
        <f t="shared" si="316"/>
        <v>745006.98908882285</v>
      </c>
      <c r="N183" s="87">
        <f t="shared" si="316"/>
        <v>121383.91835809666</v>
      </c>
      <c r="O183" s="159">
        <f t="shared" si="316"/>
        <v>0</v>
      </c>
      <c r="P183" s="159">
        <f t="shared" ref="P183:P187" si="317">SUM(D183:O183)</f>
        <v>2141191.8850707822</v>
      </c>
    </row>
    <row r="184" spans="1:16" x14ac:dyDescent="0.25">
      <c r="A184" s="196" t="s">
        <v>115</v>
      </c>
      <c r="B184" s="376"/>
      <c r="C184" s="86" t="s">
        <v>209</v>
      </c>
      <c r="D184" s="87">
        <f t="shared" ref="D184:O187" si="318">+D215*D197*30</f>
        <v>0</v>
      </c>
      <c r="E184" s="259">
        <f t="shared" si="318"/>
        <v>0</v>
      </c>
      <c r="F184" s="259">
        <f t="shared" si="318"/>
        <v>0</v>
      </c>
      <c r="G184" s="259">
        <f t="shared" si="318"/>
        <v>0</v>
      </c>
      <c r="H184" s="259">
        <f t="shared" si="318"/>
        <v>0</v>
      </c>
      <c r="I184" s="259">
        <f t="shared" si="318"/>
        <v>0</v>
      </c>
      <c r="J184" s="259">
        <f t="shared" si="318"/>
        <v>0</v>
      </c>
      <c r="K184" s="259">
        <f t="shared" si="318"/>
        <v>0</v>
      </c>
      <c r="L184" s="259">
        <f t="shared" si="318"/>
        <v>0</v>
      </c>
      <c r="M184" s="259">
        <f t="shared" si="318"/>
        <v>0</v>
      </c>
      <c r="N184" s="259">
        <f t="shared" si="318"/>
        <v>0</v>
      </c>
      <c r="O184" s="260">
        <f t="shared" si="318"/>
        <v>0</v>
      </c>
      <c r="P184" s="260"/>
    </row>
    <row r="185" spans="1:16" x14ac:dyDescent="0.25">
      <c r="A185" s="196" t="s">
        <v>115</v>
      </c>
      <c r="B185" s="376"/>
      <c r="C185" s="86" t="s">
        <v>210</v>
      </c>
      <c r="D185" s="87">
        <f t="shared" si="318"/>
        <v>152261.2029737964</v>
      </c>
      <c r="E185" s="259">
        <f t="shared" si="318"/>
        <v>95195.503166255032</v>
      </c>
      <c r="F185" s="259">
        <f t="shared" si="318"/>
        <v>180393.7477878168</v>
      </c>
      <c r="G185" s="259">
        <f t="shared" si="318"/>
        <v>0</v>
      </c>
      <c r="H185" s="259">
        <f t="shared" si="318"/>
        <v>0</v>
      </c>
      <c r="I185" s="259">
        <f t="shared" si="318"/>
        <v>0</v>
      </c>
      <c r="J185" s="259">
        <f t="shared" si="318"/>
        <v>0</v>
      </c>
      <c r="K185" s="259">
        <f t="shared" si="318"/>
        <v>0</v>
      </c>
      <c r="L185" s="259">
        <f t="shared" si="318"/>
        <v>158782.92707619839</v>
      </c>
      <c r="M185" s="259">
        <f t="shared" si="318"/>
        <v>212400.82826648018</v>
      </c>
      <c r="N185" s="259">
        <f t="shared" si="318"/>
        <v>37190.36453496333</v>
      </c>
      <c r="O185" s="260">
        <f t="shared" si="318"/>
        <v>0</v>
      </c>
      <c r="P185" s="260"/>
    </row>
    <row r="186" spans="1:16" x14ac:dyDescent="0.25">
      <c r="A186" s="196" t="s">
        <v>115</v>
      </c>
      <c r="B186" s="376"/>
      <c r="C186" s="86" t="s">
        <v>211</v>
      </c>
      <c r="D186" s="87">
        <f t="shared" si="318"/>
        <v>0</v>
      </c>
      <c r="E186" s="259">
        <f t="shared" si="318"/>
        <v>0</v>
      </c>
      <c r="F186" s="259">
        <f t="shared" si="318"/>
        <v>9544.2591002099325</v>
      </c>
      <c r="G186" s="259">
        <f t="shared" si="318"/>
        <v>0</v>
      </c>
      <c r="H186" s="259">
        <f t="shared" si="318"/>
        <v>0</v>
      </c>
      <c r="I186" s="259">
        <f t="shared" si="318"/>
        <v>0</v>
      </c>
      <c r="J186" s="259">
        <f t="shared" si="318"/>
        <v>0</v>
      </c>
      <c r="K186" s="259">
        <f t="shared" si="318"/>
        <v>0</v>
      </c>
      <c r="L186" s="259">
        <f t="shared" si="318"/>
        <v>6063.1007724906431</v>
      </c>
      <c r="M186" s="259">
        <f t="shared" si="318"/>
        <v>35211.576450983666</v>
      </c>
      <c r="N186" s="259">
        <f t="shared" si="318"/>
        <v>2627.8075397349498</v>
      </c>
      <c r="O186" s="260">
        <f t="shared" si="318"/>
        <v>0</v>
      </c>
      <c r="P186" s="260"/>
    </row>
    <row r="187" spans="1:16" ht="15.75" thickBot="1" x14ac:dyDescent="0.3">
      <c r="A187" s="196" t="s">
        <v>115</v>
      </c>
      <c r="B187" s="376"/>
      <c r="C187" s="96" t="s">
        <v>227</v>
      </c>
      <c r="D187" s="87">
        <f t="shared" si="318"/>
        <v>0</v>
      </c>
      <c r="E187" s="90">
        <f t="shared" si="318"/>
        <v>0</v>
      </c>
      <c r="F187" s="90">
        <f t="shared" si="318"/>
        <v>0</v>
      </c>
      <c r="G187" s="90">
        <f t="shared" si="318"/>
        <v>0</v>
      </c>
      <c r="H187" s="90">
        <f t="shared" si="318"/>
        <v>0</v>
      </c>
      <c r="I187" s="90">
        <f t="shared" si="318"/>
        <v>0</v>
      </c>
      <c r="J187" s="90">
        <f t="shared" si="318"/>
        <v>0</v>
      </c>
      <c r="K187" s="90">
        <f t="shared" si="318"/>
        <v>0</v>
      </c>
      <c r="L187" s="90">
        <f t="shared" si="318"/>
        <v>0</v>
      </c>
      <c r="M187" s="90">
        <f t="shared" si="318"/>
        <v>0</v>
      </c>
      <c r="N187" s="90">
        <f t="shared" si="318"/>
        <v>0</v>
      </c>
      <c r="O187" s="160">
        <f t="shared" si="318"/>
        <v>0</v>
      </c>
      <c r="P187" s="160">
        <f t="shared" si="317"/>
        <v>0</v>
      </c>
    </row>
    <row r="188" spans="1:16" ht="15.75" thickBot="1" x14ac:dyDescent="0.3">
      <c r="A188" s="196" t="s">
        <v>115</v>
      </c>
      <c r="B188" s="376"/>
      <c r="C188" s="281" t="s">
        <v>108</v>
      </c>
      <c r="D188" s="282">
        <f>SUM(D189:D193)</f>
        <v>1</v>
      </c>
      <c r="E188" s="282">
        <f t="shared" ref="E188" si="319">SUM(E189:E193)</f>
        <v>1.0034229363724529</v>
      </c>
      <c r="F188" s="282">
        <f t="shared" ref="F188" si="320">SUM(F189:F193)</f>
        <v>0.99999999999999989</v>
      </c>
      <c r="G188" s="282">
        <f t="shared" ref="G188" si="321">SUM(G189:G193)</f>
        <v>0.99999999999999989</v>
      </c>
      <c r="H188" s="282">
        <f t="shared" ref="H188" si="322">SUM(H189:H193)</f>
        <v>1</v>
      </c>
      <c r="I188" s="282">
        <f t="shared" ref="I188" si="323">SUM(I189:I193)</f>
        <v>1.0000000000000002</v>
      </c>
      <c r="J188" s="282">
        <f t="shared" ref="J188" si="324">SUM(J189:J193)</f>
        <v>0.99999999999999978</v>
      </c>
      <c r="K188" s="282">
        <f t="shared" ref="K188" si="325">SUM(K189:K193)</f>
        <v>0.99999999999999978</v>
      </c>
      <c r="L188" s="282">
        <f t="shared" ref="L188" si="326">SUM(L189:L193)</f>
        <v>1</v>
      </c>
      <c r="M188" s="282">
        <f t="shared" ref="M188" si="327">SUM(M189:M193)</f>
        <v>1.0000000000000002</v>
      </c>
      <c r="N188" s="303">
        <f t="shared" ref="N188" si="328">SUM(N189:N193)</f>
        <v>1</v>
      </c>
      <c r="O188" s="302">
        <f t="shared" ref="O188" si="329">SUM(O189:O193)</f>
        <v>0.99999999999999989</v>
      </c>
      <c r="P188" s="268"/>
    </row>
    <row r="189" spans="1:16" ht="15.75" thickBot="1" x14ac:dyDescent="0.3">
      <c r="A189" s="196" t="s">
        <v>115</v>
      </c>
      <c r="B189" s="376"/>
      <c r="C189" s="245" t="s">
        <v>196</v>
      </c>
      <c r="D189" s="246">
        <v>0.748</v>
      </c>
      <c r="E189" s="246">
        <v>0.71289999999999998</v>
      </c>
      <c r="F189" s="246">
        <v>0.70128149006739837</v>
      </c>
      <c r="G189" s="246">
        <v>0.53018436569432525</v>
      </c>
      <c r="H189" s="246">
        <v>0.5423765464750937</v>
      </c>
      <c r="I189" s="246">
        <v>0.58843916554063314</v>
      </c>
      <c r="J189" s="246">
        <v>0.60561377608760258</v>
      </c>
      <c r="K189" s="246">
        <v>0.80100224649177598</v>
      </c>
      <c r="L189" s="246">
        <v>0.74479587945877479</v>
      </c>
      <c r="M189" s="246">
        <v>0.79328167047923914</v>
      </c>
      <c r="N189" s="246">
        <v>0.79251746496726783</v>
      </c>
      <c r="O189" s="246">
        <v>0.75240999999999991</v>
      </c>
      <c r="P189" s="268"/>
    </row>
    <row r="190" spans="1:16" ht="15.75" thickBot="1" x14ac:dyDescent="0.3">
      <c r="A190" s="196" t="s">
        <v>115</v>
      </c>
      <c r="B190" s="376"/>
      <c r="C190" s="245" t="s">
        <v>197</v>
      </c>
      <c r="D190" s="246"/>
      <c r="E190" s="246">
        <v>3.4229363724529492E-3</v>
      </c>
      <c r="F190" s="246"/>
      <c r="G190" s="246"/>
      <c r="H190" s="246"/>
      <c r="I190" s="246"/>
      <c r="J190" s="246"/>
      <c r="K190" s="246"/>
      <c r="L190" s="246"/>
      <c r="M190" s="246"/>
      <c r="N190" s="246"/>
      <c r="O190" s="246"/>
      <c r="P190" s="268"/>
    </row>
    <row r="191" spans="1:16" ht="15.75" thickBot="1" x14ac:dyDescent="0.3">
      <c r="A191" s="196" t="s">
        <v>115</v>
      </c>
      <c r="B191" s="376"/>
      <c r="C191" s="245" t="s">
        <v>199</v>
      </c>
      <c r="D191" s="310">
        <v>0.252</v>
      </c>
      <c r="E191" s="246">
        <v>0.28710000000000002</v>
      </c>
      <c r="F191" s="246">
        <v>0.27946524626273334</v>
      </c>
      <c r="G191" s="246">
        <v>0.26027151737500415</v>
      </c>
      <c r="H191" s="246">
        <v>0.22206611722025232</v>
      </c>
      <c r="I191" s="246">
        <v>0.23470428159927745</v>
      </c>
      <c r="J191" s="246">
        <v>0.15048175443375286</v>
      </c>
      <c r="K191" s="246">
        <v>0.11533513094114624</v>
      </c>
      <c r="L191" s="246">
        <v>0.2476086029169918</v>
      </c>
      <c r="M191" s="246">
        <v>0.18024296287308908</v>
      </c>
      <c r="N191" s="246">
        <v>0.19496532528723082</v>
      </c>
      <c r="O191" s="246">
        <v>0.24758999999999998</v>
      </c>
      <c r="P191" s="268"/>
    </row>
    <row r="192" spans="1:16" ht="15.75" thickBot="1" x14ac:dyDescent="0.3">
      <c r="A192" s="196" t="s">
        <v>115</v>
      </c>
      <c r="B192" s="376"/>
      <c r="C192" s="245" t="s">
        <v>198</v>
      </c>
      <c r="D192" s="246"/>
      <c r="E192" s="246"/>
      <c r="F192" s="246">
        <v>1.9253263669868261E-2</v>
      </c>
      <c r="G192" s="246">
        <v>0.20954411693067052</v>
      </c>
      <c r="H192" s="246">
        <v>0.23555733630465386</v>
      </c>
      <c r="I192" s="246">
        <v>0.17685655286008953</v>
      </c>
      <c r="J192" s="246">
        <v>0.24390446947864436</v>
      </c>
      <c r="K192" s="246">
        <v>8.3662622567077571E-2</v>
      </c>
      <c r="L192" s="246">
        <v>7.5955176242334761E-3</v>
      </c>
      <c r="M192" s="246">
        <v>2.6475366647671975E-2</v>
      </c>
      <c r="N192" s="246">
        <v>1.2517209745501362E-2</v>
      </c>
      <c r="O192" s="246">
        <v>0</v>
      </c>
      <c r="P192" s="268"/>
    </row>
    <row r="193" spans="1:41" ht="15.75" thickBot="1" x14ac:dyDescent="0.3">
      <c r="A193" s="196" t="s">
        <v>115</v>
      </c>
      <c r="B193" s="376"/>
      <c r="C193" s="248" t="s">
        <v>228</v>
      </c>
      <c r="D193" s="249"/>
      <c r="E193" s="249"/>
      <c r="F193" s="249"/>
      <c r="G193" s="249"/>
      <c r="H193" s="249"/>
      <c r="I193" s="249"/>
      <c r="J193" s="249"/>
      <c r="K193" s="249"/>
      <c r="L193" s="249"/>
      <c r="M193" s="249"/>
      <c r="N193" s="249"/>
      <c r="O193" s="249"/>
      <c r="P193" s="177"/>
    </row>
    <row r="194" spans="1:41" ht="15.75" thickBot="1" x14ac:dyDescent="0.3">
      <c r="A194" s="196"/>
      <c r="B194" s="376"/>
      <c r="C194" s="306" t="s">
        <v>278</v>
      </c>
      <c r="D194" s="309">
        <v>1</v>
      </c>
      <c r="E194" s="309">
        <v>1</v>
      </c>
      <c r="F194" s="309">
        <v>1</v>
      </c>
      <c r="G194" s="309">
        <v>1</v>
      </c>
      <c r="H194" s="309">
        <v>1</v>
      </c>
      <c r="I194" s="309">
        <v>1</v>
      </c>
      <c r="J194" s="309">
        <v>1</v>
      </c>
      <c r="K194" s="309">
        <v>1</v>
      </c>
      <c r="L194" s="309">
        <v>1</v>
      </c>
      <c r="M194" s="309">
        <v>1</v>
      </c>
      <c r="N194" s="309">
        <v>1</v>
      </c>
      <c r="O194" s="309">
        <v>1</v>
      </c>
      <c r="P194" s="308"/>
    </row>
    <row r="195" spans="1:41" x14ac:dyDescent="0.25">
      <c r="A195" s="196" t="s">
        <v>115</v>
      </c>
      <c r="B195" s="376"/>
      <c r="C195" s="154" t="s">
        <v>14</v>
      </c>
      <c r="D195" s="155">
        <f>+SUMPRODUCT(D196:D200,D189:D193)</f>
        <v>17.635459843446117</v>
      </c>
      <c r="E195" s="155">
        <f t="shared" ref="E195" si="330">+SUMPRODUCT(E196:E200,E189:E193)</f>
        <v>18.03571002946196</v>
      </c>
      <c r="F195" s="155">
        <f t="shared" ref="F195" si="331">+SUMPRODUCT(F196:F200,F189:F193)</f>
        <v>19.694741112610537</v>
      </c>
      <c r="G195" s="155">
        <f t="shared" ref="G195" si="332">+SUMPRODUCT(G196:G200,G189:G193)</f>
        <v>26.147781757097761</v>
      </c>
      <c r="H195" s="155">
        <f t="shared" ref="H195" si="333">+SUMPRODUCT(H196:H200,H189:H193)</f>
        <v>30.733725214432148</v>
      </c>
      <c r="I195" s="155">
        <f t="shared" ref="I195" si="334">+SUMPRODUCT(I196:I200,I189:I193)</f>
        <v>28.790523635358394</v>
      </c>
      <c r="J195" s="155">
        <f t="shared" ref="J195" si="335">+SUMPRODUCT(J196:J200,J189:J193)</f>
        <v>19.265589615873186</v>
      </c>
      <c r="K195" s="155">
        <f t="shared" ref="K195" si="336">+SUMPRODUCT(K196:K200,K189:K193)</f>
        <v>17.290051071257835</v>
      </c>
      <c r="L195" s="155">
        <f t="shared" ref="L195" si="337">+SUMPRODUCT(L196:L200,L189:L193)</f>
        <v>23.991363394497959</v>
      </c>
      <c r="M195" s="155">
        <f t="shared" ref="M195" si="338">+SUMPRODUCT(M196:M200,M189:M193)</f>
        <v>27.257656862768588</v>
      </c>
      <c r="N195" s="155">
        <f t="shared" ref="N195" si="339">+SUMPRODUCT(N196:N200,N189:N193)</f>
        <v>25.052800302948242</v>
      </c>
      <c r="O195" s="156">
        <f t="shared" ref="O195" si="340">+SUMPRODUCT(O196:O200,O189:O193)</f>
        <v>21.196595452974034</v>
      </c>
      <c r="P195" s="156"/>
    </row>
    <row r="196" spans="1:41" x14ac:dyDescent="0.25">
      <c r="A196" s="196" t="s">
        <v>115</v>
      </c>
      <c r="B196" s="376"/>
      <c r="C196" s="77" t="s">
        <v>34</v>
      </c>
      <c r="D196" s="243">
        <f>+IF(D194=1,D208*'CPP Detay Tum Ay'!D$38+(1-'Measured TV opt-pt'!D208)*'CPP Detay Tum Ay'!D$20,IF(D194=2,D208*'CPP Detay (düşük)'!D$38+(1-'Measured TV opt-pt'!D208)*'CPP Detay (düşük)'!D$20,IF(D194=3,D208*'CPP Detay (yüksek)'!D$38+(1-'Measured TV opt-pt'!D208)*'CPP Detay (yüksek)'!D$20,"Girilen Rakamda Hata Var")))</f>
        <v>16.718723351532475</v>
      </c>
      <c r="E196" s="243">
        <f>+IF(E194=1,E208*'CPP Detay Tum Ay'!E$38+(1-'Measured TV opt-pt'!E208)*'CPP Detay Tum Ay'!E$20,IF(E194=2,E208*'CPP Detay (düşük)'!E$38+(1-'Measured TV opt-pt'!E208)*'CPP Detay (düşük)'!E$20,IF(E194=3,E208*'CPP Detay (yüksek)'!E$38+(1-'Measured TV opt-pt'!E208)*'CPP Detay (yüksek)'!E$20,"Girilen Rakamda Hata Var")))</f>
        <v>16.695717720372208</v>
      </c>
      <c r="F196" s="161">
        <f>+IF(F194=1,F208*'CPP Detay Tum Ay'!F$38+(1-'Measured TV opt-pt'!F208)*'CPP Detay Tum Ay'!F$20,IF(F194=2,F208*'CPP Detay (düşük)'!F$38+(1-'Measured TV opt-pt'!F208)*'CPP Detay (düşük)'!F$20,IF(F194=3,F208*'CPP Detay (yüksek)'!F$38+(1-'Measured TV opt-pt'!F208)*'CPP Detay (yüksek)'!F$20,"Girilen Rakamda Hata Var")))</f>
        <v>17.995772335783187</v>
      </c>
      <c r="G196" s="161">
        <f>+IF(G194=1,G208*'CPP Detay Tum Ay'!G$38+(1-'Measured TV opt-pt'!G208)*'CPP Detay Tum Ay'!G$20,IF(G194=2,G208*'CPP Detay (düşük)'!G$38+(1-'Measured TV opt-pt'!G208)*'CPP Detay (düşük)'!G$20,IF(G194=3,G208*'CPP Detay (yüksek)'!G$38+(1-'Measured TV opt-pt'!G208)*'CPP Detay (yüksek)'!G$20,"Girilen Rakamda Hata Var")))</f>
        <v>23.201427065128307</v>
      </c>
      <c r="H196" s="161">
        <f>+IF(H194=1,H208*'CPP Detay Tum Ay'!H$38+(1-'Measured TV opt-pt'!H208)*'CPP Detay Tum Ay'!H$20,IF(H194=2,H208*'CPP Detay (düşük)'!H$38+(1-'Measured TV opt-pt'!H208)*'CPP Detay (düşük)'!H$20,IF(H194=3,H208*'CPP Detay (yüksek)'!H$38+(1-'Measured TV opt-pt'!H208)*'CPP Detay (yüksek)'!H$20,"Girilen Rakamda Hata Var")))</f>
        <v>27.299847715621741</v>
      </c>
      <c r="I196" s="161">
        <f>+IF(I194=1,I208*'CPP Detay Tum Ay'!I$38+(1-'Measured TV opt-pt'!I208)*'CPP Detay Tum Ay'!I$20,IF(I194=2,I208*'CPP Detay (düşük)'!I$38+(1-'Measured TV opt-pt'!I208)*'CPP Detay (düşük)'!I$20,IF(I194=3,I208*'CPP Detay (yüksek)'!I$38+(1-'Measured TV opt-pt'!I208)*'CPP Detay (yüksek)'!I$20,"Girilen Rakamda Hata Var")))</f>
        <v>25.978524474339707</v>
      </c>
      <c r="J196" s="161">
        <f>+IF(J194=1,J208*'CPP Detay Tum Ay'!J$38+(1-'Measured TV opt-pt'!J208)*'CPP Detay Tum Ay'!J$20,IF(J194=2,J208*'CPP Detay (düşük)'!J$38+(1-'Measured TV opt-pt'!J208)*'CPP Detay (düşük)'!J$20,IF(J194=3,J208*'CPP Detay (yüksek)'!J$38+(1-'Measured TV opt-pt'!J208)*'CPP Detay (yüksek)'!J$20,"Girilen Rakamda Hata Var")))</f>
        <v>17.872474302324608</v>
      </c>
      <c r="K196" s="161">
        <f>+IF(K194=1,K208*'CPP Detay Tum Ay'!K$38+(1-'Measured TV opt-pt'!K208)*'CPP Detay Tum Ay'!K$20,IF(K194=2,K208*'CPP Detay (düşük)'!K$38+(1-'Measured TV opt-pt'!K208)*'CPP Detay (düşük)'!K$20,IF(K194=3,K208*'CPP Detay (yüksek)'!K$38+(1-'Measured TV opt-pt'!K208)*'CPP Detay (yüksek)'!K$20,"Girilen Rakamda Hata Var")))</f>
        <v>17.034468684979927</v>
      </c>
      <c r="L196" s="255">
        <f>+IF(L194=1,L208*'CPP Detay Tum Ay'!L$38+(1-'Measured TV opt-pt'!L208)*'CPP Detay Tum Ay'!L$20,IF(L194=2,L208*'CPP Detay (düşük)'!L$38+(1-'Measured TV opt-pt'!L208)*'CPP Detay (düşük)'!L$20,IF(L194=3,L208*'CPP Detay (yüksek)'!L$38+(1-'Measured TV opt-pt'!L208)*'CPP Detay (yüksek)'!L$20,"Girilen Rakamda Hata Var")))</f>
        <v>22.467149289573328</v>
      </c>
      <c r="M196" s="255">
        <f>+IF(M194=1,M208*'CPP Detay Tum Ay'!M$38+(1-'Measured TV opt-pt'!M208)*'CPP Detay Tum Ay'!M$20,IF(M194=2,M208*'CPP Detay (düşük)'!M$38+(1-'Measured TV opt-pt'!M208)*'CPP Detay (düşük)'!M$20,IF(M194=3,M208*'CPP Detay (yüksek)'!M$38+(1-'Measured TV opt-pt'!M208)*'CPP Detay (yüksek)'!M$20,"Girilen Rakamda Hata Var")))</f>
        <v>25.789248753307362</v>
      </c>
      <c r="N196" s="255">
        <f>+IF(N194=1,N208*'CPP Detay Tum Ay'!N$38+(1-'Measured TV opt-pt'!N208)*'CPP Detay Tum Ay'!N$20,IF(N194=2,N208*'CPP Detay (düşük)'!N$38+(1-'Measured TV opt-pt'!N208)*'CPP Detay (düşük)'!N$20,IF(N194=3,N208*'CPP Detay (yüksek)'!N$38+(1-'Measured TV opt-pt'!N208)*'CPP Detay (yüksek)'!N$20,"Girilen Rakamda Hata Var")))</f>
        <v>23.803341004858662</v>
      </c>
      <c r="O196" s="256">
        <f>+IF(O194=1,O208*'CPP Detay Tum Ay'!O$38+(1-'Measured TV opt-pt'!O208)*'CPP Detay Tum Ay'!O$20,IF(O194=2,O208*'CPP Detay (düşük)'!O$38+(1-'Measured TV opt-pt'!O208)*'CPP Detay (düşük)'!O$20,IF(O194=3,O208*'CPP Detay (yüksek)'!O$38+(1-'Measured TV opt-pt'!O208)*'CPP Detay (yüksek)'!O$20,"Girilen Rakamda Hata Var")))</f>
        <v>19.99835323959751</v>
      </c>
      <c r="P196" s="162"/>
    </row>
    <row r="197" spans="1:41" x14ac:dyDescent="0.25">
      <c r="A197" s="196" t="s">
        <v>115</v>
      </c>
      <c r="B197" s="376"/>
      <c r="C197" s="77" t="s">
        <v>194</v>
      </c>
      <c r="D197" s="243">
        <f>+IF(D194=1,D209*'CPP Detay Tum Ay'!D$94+(1-'Measured TV opt-pt'!D209)*'CPP Detay Tum Ay'!D$76,IF(D194=2,D209*'CPP Detay (düşük)'!D$94+(1-'Measured TV opt-pt'!D209)*'CPP Detay (düşük)'!D$76,IF(D194=3,D209*'CPP Detay (yüksek)'!D$94+(1-'Measured TV opt-pt'!D209)*'CPP Detay (yüksek)'!D$76,"Girilen Rakamda Hata Var")))</f>
        <v>0</v>
      </c>
      <c r="E197" s="243">
        <f>+IF(E194=1,E209*'CPP Detay Tum Ay'!E$94+(1-'Measured TV opt-pt'!E209)*'CPP Detay Tum Ay'!E$76,IF(E194=2,E209*'CPP Detay (düşük)'!E$94+(1-'Measured TV opt-pt'!E209)*'CPP Detay (düşük)'!E$76,IF(E194=3,E209*'CPP Detay (yüksek)'!E$94+(1-'Measured TV opt-pt'!E209)*'CPP Detay (yüksek)'!E$76,"Girilen Rakamda Hata Var")))</f>
        <v>0</v>
      </c>
      <c r="F197" s="243">
        <f>+IF(F194=1,F209*'CPP Detay Tum Ay'!F$94+(1-'Measured TV opt-pt'!F209)*'CPP Detay Tum Ay'!F$76,IF(F194=2,F209*'CPP Detay (düşük)'!F$94+(1-'Measured TV opt-pt'!F209)*'CPP Detay (düşük)'!F$76,IF(F194=3,F209*'CPP Detay (yüksek)'!F$94+(1-'Measured TV opt-pt'!F209)*'CPP Detay (yüksek)'!F$76,"Girilen Rakamda Hata Var")))</f>
        <v>0</v>
      </c>
      <c r="G197" s="243">
        <f>+IF(G194=1,G209*'CPP Detay Tum Ay'!G$94+(1-'Measured TV opt-pt'!G209)*'CPP Detay Tum Ay'!G$76,IF(G194=2,G209*'CPP Detay (düşük)'!G$94+(1-'Measured TV opt-pt'!G209)*'CPP Detay (düşük)'!G$76,IF(G194=3,G209*'CPP Detay (yüksek)'!G$94+(1-'Measured TV opt-pt'!G209)*'CPP Detay (yüksek)'!G$76,"Girilen Rakamda Hata Var")))</f>
        <v>0</v>
      </c>
      <c r="H197" s="243">
        <f>+IF(H194=1,H209*'CPP Detay Tum Ay'!H$94+(1-'Measured TV opt-pt'!H209)*'CPP Detay Tum Ay'!H$76,IF(H194=2,H209*'CPP Detay (düşük)'!H$94+(1-'Measured TV opt-pt'!H209)*'CPP Detay (düşük)'!H$76,IF(H194=3,H209*'CPP Detay (yüksek)'!H$94+(1-'Measured TV opt-pt'!H209)*'CPP Detay (yüksek)'!H$76,"Girilen Rakamda Hata Var")))</f>
        <v>0</v>
      </c>
      <c r="I197" s="243">
        <f>+IF(I194=1,I209*'CPP Detay Tum Ay'!I$94+(1-'Measured TV opt-pt'!I209)*'CPP Detay Tum Ay'!I$76,IF(I194=2,I209*'CPP Detay (düşük)'!I$94+(1-'Measured TV opt-pt'!I209)*'CPP Detay (düşük)'!I$76,IF(I194=3,I209*'CPP Detay (yüksek)'!I$94+(1-'Measured TV opt-pt'!I209)*'CPP Detay (yüksek)'!I$76,"Girilen Rakamda Hata Var")))</f>
        <v>0</v>
      </c>
      <c r="J197" s="243">
        <f>+IF(J194=1,J209*'CPP Detay Tum Ay'!J$94+(1-'Measured TV opt-pt'!J209)*'CPP Detay Tum Ay'!J$76,IF(J194=2,J209*'CPP Detay (düşük)'!J$94+(1-'Measured TV opt-pt'!J209)*'CPP Detay (düşük)'!J$76,IF(J194=3,J209*'CPP Detay (yüksek)'!J$94+(1-'Measured TV opt-pt'!J209)*'CPP Detay (yüksek)'!J$76,"Girilen Rakamda Hata Var")))</f>
        <v>0</v>
      </c>
      <c r="K197" s="243">
        <f>+IF(K194=1,K209*'CPP Detay Tum Ay'!K$94+(1-'Measured TV opt-pt'!K209)*'CPP Detay Tum Ay'!K$76,IF(K194=2,K209*'CPP Detay (düşük)'!K$94+(1-'Measured TV opt-pt'!K209)*'CPP Detay (düşük)'!K$76,IF(K194=3,K209*'CPP Detay (yüksek)'!K$94+(1-'Measured TV opt-pt'!K209)*'CPP Detay (yüksek)'!K$76,"Girilen Rakamda Hata Var")))</f>
        <v>0</v>
      </c>
      <c r="L197" s="257">
        <f>+IF(L194=1,L209*'CPP Detay Tum Ay'!L$94+(1-'Measured TV opt-pt'!L209)*'CPP Detay Tum Ay'!L$76,IF(L194=2,L209*'CPP Detay (düşük)'!L$94+(1-'Measured TV opt-pt'!L209)*'CPP Detay (düşük)'!L$76,IF(L194=3,L209*'CPP Detay (yüksek)'!L$94+(1-'Measured TV opt-pt'!L209)*'CPP Detay (yüksek)'!L$76,"Girilen Rakamda Hata Var")))</f>
        <v>0</v>
      </c>
      <c r="M197" s="257">
        <f>+IF(M194=1,M209*'CPP Detay Tum Ay'!M$94+(1-'Measured TV opt-pt'!M209)*'CPP Detay Tum Ay'!M$76,IF(M194=2,M209*'CPP Detay (düşük)'!M$94+(1-'Measured TV opt-pt'!M209)*'CPP Detay (düşük)'!M$76,IF(M194=3,M209*'CPP Detay (yüksek)'!M$94+(1-'Measured TV opt-pt'!M209)*'CPP Detay (yüksek)'!M$76,"Girilen Rakamda Hata Var")))</f>
        <v>0</v>
      </c>
      <c r="N197" s="257">
        <f>+IF(N194=1,N209*'CPP Detay Tum Ay'!N$94+(1-'Measured TV opt-pt'!N209)*'CPP Detay Tum Ay'!N$76,IF(N194=2,N209*'CPP Detay (düşük)'!N$94+(1-'Measured TV opt-pt'!N209)*'CPP Detay (düşük)'!N$76,IF(N194=3,N209*'CPP Detay (yüksek)'!N$94+(1-'Measured TV opt-pt'!N209)*'CPP Detay (yüksek)'!N$76,"Girilen Rakamda Hata Var")))</f>
        <v>0</v>
      </c>
      <c r="O197" s="258">
        <f>+IF(O194=1,O209*'CPP Detay Tum Ay'!O$94+(1-'Measured TV opt-pt'!O209)*'CPP Detay Tum Ay'!O$76,IF(O194=2,O209*'CPP Detay (düşük)'!O$94+(1-'Measured TV opt-pt'!O209)*'CPP Detay (düşük)'!O$76,IF(O194=3,O209*'CPP Detay (yüksek)'!O$94+(1-'Measured TV opt-pt'!O209)*'CPP Detay (yüksek)'!O$76,"Girilen Rakamda Hata Var")))</f>
        <v>0</v>
      </c>
      <c r="P197" s="244"/>
    </row>
    <row r="198" spans="1:41" x14ac:dyDescent="0.25">
      <c r="A198" s="196" t="s">
        <v>115</v>
      </c>
      <c r="B198" s="376"/>
      <c r="C198" s="77" t="s">
        <v>195</v>
      </c>
      <c r="D198" s="243">
        <f>+IF(D194=1,D210*'CPP Detay Tum Ay'!D$150+(1-'Measured TV opt-pt'!D210)*'CPP Detay Tum Ay'!D$132,IF(D194=2,D210*'CPP Detay (düşük)'!D$150+(1-'Measured TV opt-pt'!D210)*'CPP Detay (düşük)'!D$132,IF(D194=3,D210*'CPP Detay (yüksek)'!D$150+(1-'Measured TV opt-pt'!D210)*'CPP Detay (yüksek)'!D$132,"Girilen Rakamda Hata Var")))</f>
        <v>20.356566573412003</v>
      </c>
      <c r="E198" s="243">
        <f>+IF(E194=1,E210*'CPP Detay Tum Ay'!E$150+(1-'Measured TV opt-pt'!E210)*'CPP Detay Tum Ay'!E$132,IF(E194=2,E210*'CPP Detay (düşük)'!E$150+(1-'Measured TV opt-pt'!E210)*'CPP Detay (düşük)'!E$132,IF(E194=3,E210*'CPP Detay (yüksek)'!E$150+(1-'Measured TV opt-pt'!E210)*'CPP Detay (yüksek)'!E$132,"Girilen Rakamda Hata Var")))</f>
        <v>21.363054220162358</v>
      </c>
      <c r="F198" s="243">
        <f>+IF(F194=1,F210*'CPP Detay Tum Ay'!F$150+(1-'Measured TV opt-pt'!F210)*'CPP Detay Tum Ay'!F$132,IF(F194=2,F210*'CPP Detay (düşük)'!F$150+(1-'Measured TV opt-pt'!F210)*'CPP Detay (düşük)'!F$132,IF(F194=3,F210*'CPP Detay (yüksek)'!F$150+(1-'Measured TV opt-pt'!F210)*'CPP Detay (yüksek)'!F$132,"Girilen Rakamda Hata Var")))</f>
        <v>24.042857686642577</v>
      </c>
      <c r="G198" s="243">
        <f>+IF(G194=1,G210*'CPP Detay Tum Ay'!G$150+(1-'Measured TV opt-pt'!G210)*'CPP Detay Tum Ay'!G$132,IF(G194=2,G210*'CPP Detay (düşük)'!G$150+(1-'Measured TV opt-pt'!G210)*'CPP Detay (düşük)'!G$132,IF(G194=3,G210*'CPP Detay (yüksek)'!G$150+(1-'Measured TV opt-pt'!G210)*'CPP Detay (yüksek)'!G$132,"Girilen Rakamda Hata Var")))</f>
        <v>29.85451185919014</v>
      </c>
      <c r="H198" s="243">
        <f>+IF(H194=1,H210*'CPP Detay Tum Ay'!H$150+(1-'Measured TV opt-pt'!H210)*'CPP Detay Tum Ay'!H$132,IF(H194=2,H210*'CPP Detay (düşük)'!H$150+(1-'Measured TV opt-pt'!H210)*'CPP Detay (düşük)'!H$132,IF(H194=3,H210*'CPP Detay (yüksek)'!H$150+(1-'Measured TV opt-pt'!H210)*'CPP Detay (yüksek)'!H$132,"Girilen Rakamda Hata Var")))</f>
        <v>35.267478152119381</v>
      </c>
      <c r="I198" s="243">
        <f>+IF(I194=1,I210*'CPP Detay Tum Ay'!I$150+(1-'Measured TV opt-pt'!I210)*'CPP Detay Tum Ay'!I$132,IF(I194=2,I210*'CPP Detay (düşük)'!I$150+(1-'Measured TV opt-pt'!I210)*'CPP Detay (düşük)'!I$132,IF(I194=3,I210*'CPP Detay (yüksek)'!I$150+(1-'Measured TV opt-pt'!I210)*'CPP Detay (yüksek)'!I$132,"Girilen Rakamda Hata Var")))</f>
        <v>33.08198632542998</v>
      </c>
      <c r="J198" s="243">
        <f>+IF(J194=1,J210*'CPP Detay Tum Ay'!J$150+(1-'Measured TV opt-pt'!J210)*'CPP Detay Tum Ay'!J$132,IF(J194=2,J210*'CPP Detay (düşük)'!J$150+(1-'Measured TV opt-pt'!J210)*'CPP Detay (düşük)'!J$132,IF(J194=3,J210*'CPP Detay (yüksek)'!J$150+(1-'Measured TV opt-pt'!J210)*'CPP Detay (yüksek)'!J$132,"Girilen Rakamda Hata Var")))</f>
        <v>21.769247471149008</v>
      </c>
      <c r="K198" s="243">
        <f>+IF(K194=1,K210*'CPP Detay Tum Ay'!K$150+(1-'Measured TV opt-pt'!K210)*'CPP Detay Tum Ay'!K$132,IF(K194=2,K210*'CPP Detay (düşük)'!K$150+(1-'Measured TV opt-pt'!K210)*'CPP Detay (düşük)'!K$132,IF(K194=3,K210*'CPP Detay (yüksek)'!K$150+(1-'Measured TV opt-pt'!K210)*'CPP Detay (yüksek)'!K$132,"Girilen Rakamda Hata Var")))</f>
        <v>18.52416727465565</v>
      </c>
      <c r="L198" s="257">
        <f>+IF(L194=1,L210*'CPP Detay Tum Ay'!L$150+(1-'Measured TV opt-pt'!L210)*'CPP Detay Tum Ay'!L$132,IF(L194=2,L210*'CPP Detay (düşük)'!L$150+(1-'Measured TV opt-pt'!L210)*'CPP Detay (düşük)'!L$132,IF(L194=3,L210*'CPP Detay (yüksek)'!L$150+(1-'Measured TV opt-pt'!L210)*'CPP Detay (yüksek)'!L$132,"Girilen Rakamda Hata Var")))</f>
        <v>28.233970352734637</v>
      </c>
      <c r="M198" s="257">
        <f>+IF(M194=1,M210*'CPP Detay Tum Ay'!M$150+(1-'Measured TV opt-pt'!M210)*'CPP Detay Tum Ay'!M$132,IF(M194=2,M210*'CPP Detay (düşük)'!M$150+(1-'Measured TV opt-pt'!M210)*'CPP Detay (düşük)'!M$132,IF(M194=3,M210*'CPP Detay (yüksek)'!M$150+(1-'Measured TV opt-pt'!M210)*'CPP Detay (yüksek)'!M$132,"Girilen Rakamda Hata Var")))</f>
        <v>32.359637806635185</v>
      </c>
      <c r="N198" s="257">
        <f>+IF(N194=1,N210*'CPP Detay Tum Ay'!N$150+(1-'Measured TV opt-pt'!N210)*'CPP Detay Tum Ay'!N$132,IF(N194=2,N210*'CPP Detay (düşük)'!N$150+(1-'Measured TV opt-pt'!N210)*'CPP Detay (düşük)'!N$132,IF(N194=3,N210*'CPP Detay (yüksek)'!N$150+(1-'Measured TV opt-pt'!N210)*'CPP Detay (yüksek)'!N$132,"Girilen Rakamda Hata Var")))</f>
        <v>29.645492106680784</v>
      </c>
      <c r="O198" s="258">
        <f>+IF(O194=1,O210*'CPP Detay Tum Ay'!O$150+(1-'Measured TV opt-pt'!O210)*'CPP Detay Tum Ay'!O$132,IF(O194=2,O210*'CPP Detay (düşük)'!O$150+(1-'Measured TV opt-pt'!O210)*'CPP Detay (düşük)'!O$132,IF(O194=3,O210*'CPP Detay (yüksek)'!O$150+(1-'Measured TV opt-pt'!O210)*'CPP Detay (yüksek)'!O$132,"Girilen Rakamda Hata Var")))</f>
        <v>24.837976057063997</v>
      </c>
      <c r="P198" s="244"/>
    </row>
    <row r="199" spans="1:41" x14ac:dyDescent="0.25">
      <c r="A199" s="196" t="s">
        <v>115</v>
      </c>
      <c r="B199" s="376"/>
      <c r="C199" s="77" t="s">
        <v>193</v>
      </c>
      <c r="D199" s="243">
        <f>+IF(D194=1,D211*'CPP Detay Tum Ay'!D$206+(1-'Measured TV opt-pt'!D211)*'CPP Detay Tum Ay'!D$188,IF(D194=2,D211*'CPP Detay (düşük)'!D$206+(1-'Measured TV opt-pt'!D211)*'CPP Detay (düşük)'!D$188,IF(D194=3,D211*'CPP Detay (yüksek)'!D$206+(1-'Measured TV opt-pt'!D211)*'CPP Detay (yüksek)'!D$188,"Girilen Rakamda Hata Var")))</f>
        <v>12.795919787449392</v>
      </c>
      <c r="E199" s="243">
        <f>+IF(E194=1,E211*'CPP Detay Tum Ay'!E$206+(1-'Measured TV opt-pt'!E211)*'CPP Detay Tum Ay'!E$188,IF(E194=2,E211*'CPP Detay (düşük)'!E$206+(1-'Measured TV opt-pt'!E211)*'CPP Detay (düşük)'!E$188,IF(E194=3,E211*'CPP Detay (yüksek)'!E$206+(1-'Measured TV opt-pt'!E211)*'CPP Detay (yüksek)'!E$188,"Girilen Rakamda Hata Var")))</f>
        <v>12.487056004387721</v>
      </c>
      <c r="F199" s="243">
        <f>+IF(F194=1,F211*'CPP Detay Tum Ay'!F$206+(1-'Measured TV opt-pt'!F211)*'CPP Detay Tum Ay'!F$188,IF(F194=2,F211*'CPP Detay (düşük)'!F$206+(1-'Measured TV opt-pt'!F211)*'CPP Detay (düşük)'!F$188,IF(F194=3,F211*'CPP Detay (yüksek)'!F$206+(1-'Measured TV opt-pt'!F211)*'CPP Detay (yüksek)'!F$188,"Girilen Rakamda Hata Var")))</f>
        <v>18.464190585919944</v>
      </c>
      <c r="G199" s="243">
        <f>+IF(G194=1,G211*'CPP Detay Tum Ay'!G$206+(1-'Measured TV opt-pt'!G211)*'CPP Detay Tum Ay'!G$188,IF(G194=2,G211*'CPP Detay (düşük)'!G$206+(1-'Measured TV opt-pt'!G211)*'CPP Detay (düşük)'!G$188,IF(G194=3,G211*'CPP Detay (yüksek)'!G$206+(1-'Measured TV opt-pt'!G211)*'CPP Detay (yüksek)'!G$188,"Girilen Rakamda Hata Var")))</f>
        <v>28.998517602374559</v>
      </c>
      <c r="H199" s="243">
        <f>+IF(H194=1,H211*'CPP Detay Tum Ay'!H$206+(1-'Measured TV opt-pt'!H211)*'CPP Detay Tum Ay'!H$188,IF(H194=2,H211*'CPP Detay (düşük)'!H$206+(1-'Measured TV opt-pt'!H211)*'CPP Detay (düşük)'!H$188,IF(H194=3,H211*'CPP Detay (yüksek)'!H$206+(1-'Measured TV opt-pt'!H211)*'CPP Detay (yüksek)'!H$188,"Girilen Rakamda Hata Var")))</f>
        <v>34.366223870337123</v>
      </c>
      <c r="I199" s="243">
        <f>+IF(I194=1,I211*'CPP Detay Tum Ay'!I$206+(1-'Measured TV opt-pt'!I211)*'CPP Detay Tum Ay'!I$188,IF(I194=2,I211*'CPP Detay (düşük)'!I$206+(1-'Measured TV opt-pt'!I211)*'CPP Detay (düşük)'!I$188,IF(I194=3,I211*'CPP Detay (yüksek)'!I$206+(1-'Measured TV opt-pt'!I211)*'CPP Detay (yüksek)'!I$188,"Girilen Rakamda Hata Var")))</f>
        <v>32.45148932566925</v>
      </c>
      <c r="J199" s="243">
        <f>+IF(J194=1,J211*'CPP Detay Tum Ay'!J$206+(1-'Measured TV opt-pt'!J211)*'CPP Detay Tum Ay'!J$188,IF(J194=2,J211*'CPP Detay (düşük)'!J$206+(1-'Measured TV opt-pt'!J211)*'CPP Detay (düşük)'!J$188,IF(J194=3,J211*'CPP Detay (yüksek)'!J$206+(1-'Measured TV opt-pt'!J211)*'CPP Detay (yüksek)'!J$188,"Girilen Rakamda Hata Var")))</f>
        <v>21.180007174509818</v>
      </c>
      <c r="K199" s="243">
        <f>+IF(K194=1,K211*'CPP Detay Tum Ay'!K$206+(1-'Measured TV opt-pt'!K211)*'CPP Detay Tum Ay'!K$188,IF(K194=2,K211*'CPP Detay (düşük)'!K$206+(1-'Measured TV opt-pt'!K211)*'CPP Detay (düşük)'!K$188,IF(K194=3,K211*'CPP Detay (yüksek)'!K$206+(1-'Measured TV opt-pt'!K211)*'CPP Detay (yüksek)'!K$188,"Girilen Rakamda Hata Var")))</f>
        <v>18.035725898829039</v>
      </c>
      <c r="L199" s="257">
        <f>+IF(L194=1,L211*'CPP Detay Tum Ay'!L$206+(1-'Measured TV opt-pt'!L211)*'CPP Detay Tum Ay'!L$188,IF(L194=2,L211*'CPP Detay (düşük)'!L$206+(1-'Measured TV opt-pt'!L211)*'CPP Detay (düşük)'!L$188,IF(L194=3,L211*'CPP Detay (yüksek)'!L$206+(1-'Measured TV opt-pt'!L211)*'CPP Detay (yüksek)'!L$188,"Girilen Rakamda Hata Var")))</f>
        <v>35.145626645182467</v>
      </c>
      <c r="M199" s="257">
        <f>+IF(M194=1,M211*'CPP Detay Tum Ay'!M$206+(1-'Measured TV opt-pt'!M211)*'CPP Detay Tum Ay'!M$188,IF(M194=2,M211*'CPP Detay (düşük)'!M$206+(1-'Measured TV opt-pt'!M211)*'CPP Detay (düşük)'!M$188,IF(M194=3,M211*'CPP Detay (yüksek)'!M$206+(1-'Measured TV opt-pt'!M211)*'CPP Detay (yüksek)'!M$188,"Girilen Rakamda Hata Var")))</f>
        <v>36.521554108764683</v>
      </c>
      <c r="N199" s="257">
        <f>+IF(N194=1,N211*'CPP Detay Tum Ay'!N$206+(1-'Measured TV opt-pt'!N211)*'CPP Detay Tum Ay'!N$188,IF(N194=2,N211*'CPP Detay (düşük)'!N$206+(1-'Measured TV opt-pt'!N211)*'CPP Detay (düşük)'!N$188,IF(N194=3,N211*'CPP Detay (yüksek)'!N$206+(1-'Measured TV opt-pt'!N211)*'CPP Detay (yüksek)'!N$188,"Girilen Rakamda Hata Var")))</f>
        <v>32.626585992454281</v>
      </c>
      <c r="O199" s="258">
        <f>+IF(O194=1,O211*'CPP Detay Tum Ay'!O$206+(1-'Measured TV opt-pt'!O211)*'CPP Detay Tum Ay'!O$188,IF(O194=2,O211*'CPP Detay (düşük)'!O$206+(1-'Measured TV opt-pt'!O211)*'CPP Detay (düşük)'!O$188,IF(O194=3,O211*'CPP Detay (yüksek)'!O$206+(1-'Measured TV opt-pt'!O211)*'CPP Detay (yüksek)'!O$188,"Girilen Rakamda Hata Var")))</f>
        <v>0</v>
      </c>
      <c r="P199" s="244"/>
    </row>
    <row r="200" spans="1:41" ht="15.75" thickBot="1" x14ac:dyDescent="0.3">
      <c r="A200" s="196" t="s">
        <v>115</v>
      </c>
      <c r="B200" s="376"/>
      <c r="C200" s="96" t="s">
        <v>229</v>
      </c>
      <c r="D200" s="243">
        <f>+IF(D194=1,D212*'CPP Detay Tum Ay'!D$262+(1-'Measured TV opt-pt'!D212)*'CPP Detay Tum Ay'!D$244,IF(D194=2,D212*'CPP Detay (düşük)'!D$262+(1-'Measured TV opt-pt'!D212)*'CPP Detay (düşük)'!D$244,IF(D194=3,D212*'CPP Detay (yüksek)'!D$262+(1-'Measured TV opt-pt'!D212)*'CPP Detay (yüksek)'!D$244,"Girilen Rakamda Hata Var")))</f>
        <v>0</v>
      </c>
      <c r="E200" s="163">
        <f>+IF(E194=1,E212*'CPP Detay Tum Ay'!E$262+(1-'Measured TV opt-pt'!E212)*'CPP Detay Tum Ay'!E$244,IF(E194=2,E212*'CPP Detay (düşük)'!E$262+(1-'Measured TV opt-pt'!E212)*'CPP Detay (düşük)'!E$244,IF(E194=3,E212*'CPP Detay (yüksek)'!E$262+(1-'Measured TV opt-pt'!E212)*'CPP Detay (yüksek)'!E$244,"Girilen Rakamda Hata Var")))</f>
        <v>0</v>
      </c>
      <c r="F200" s="163">
        <f>+IF(F194=1,F212*'CPP Detay Tum Ay'!F$262+(1-'Measured TV opt-pt'!F212)*'CPP Detay Tum Ay'!F$244,IF(F194=2,F212*'CPP Detay (düşük)'!F$262+(1-'Measured TV opt-pt'!F212)*'CPP Detay (düşük)'!F$244,IF(F194=3,F212*'CPP Detay (yüksek)'!F$262+(1-'Measured TV opt-pt'!F212)*'CPP Detay (yüksek)'!F$244,"Girilen Rakamda Hata Var")))</f>
        <v>0</v>
      </c>
      <c r="G200" s="163">
        <f>+IF(G194=1,G212*'CPP Detay Tum Ay'!G$262+(1-'Measured TV opt-pt'!G212)*'CPP Detay Tum Ay'!G$244,IF(G194=2,G212*'CPP Detay (düşük)'!G$262+(1-'Measured TV opt-pt'!G212)*'CPP Detay (düşük)'!G$244,IF(G194=3,G212*'CPP Detay (yüksek)'!G$262+(1-'Measured TV opt-pt'!G212)*'CPP Detay (yüksek)'!G$244,"Girilen Rakamda Hata Var")))</f>
        <v>0</v>
      </c>
      <c r="H200" s="163">
        <f>+IF(H194=1,H212*'CPP Detay Tum Ay'!H$262+(1-'Measured TV opt-pt'!H212)*'CPP Detay Tum Ay'!H$244,IF(H194=2,H212*'CPP Detay (düşük)'!H$262+(1-'Measured TV opt-pt'!H212)*'CPP Detay (düşük)'!H$244,IF(H194=3,H212*'CPP Detay (yüksek)'!H$262+(1-'Measured TV opt-pt'!H212)*'CPP Detay (yüksek)'!H$244,"Girilen Rakamda Hata Var")))</f>
        <v>0</v>
      </c>
      <c r="I200" s="163">
        <f>+IF(I194=1,I212*'CPP Detay Tum Ay'!I$262+(1-'Measured TV opt-pt'!I212)*'CPP Detay Tum Ay'!I$244,IF(I194=2,I212*'CPP Detay (düşük)'!I$262+(1-'Measured TV opt-pt'!I212)*'CPP Detay (düşük)'!I$244,IF(I194=3,I212*'CPP Detay (yüksek)'!I$262+(1-'Measured TV opt-pt'!I212)*'CPP Detay (yüksek)'!I$244,"Girilen Rakamda Hata Var")))</f>
        <v>0</v>
      </c>
      <c r="J200" s="163">
        <f>+IF(J194=1,J212*'CPP Detay Tum Ay'!J$262+(1-'Measured TV opt-pt'!J212)*'CPP Detay Tum Ay'!J$244,IF(J194=2,J212*'CPP Detay (düşük)'!J$262+(1-'Measured TV opt-pt'!J212)*'CPP Detay (düşük)'!J$244,IF(J194=3,J212*'CPP Detay (yüksek)'!J$262+(1-'Measured TV opt-pt'!J212)*'CPP Detay (yüksek)'!J$244,"Girilen Rakamda Hata Var")))</f>
        <v>0</v>
      </c>
      <c r="K200" s="163">
        <f>+IF(K194=1,K212*'CPP Detay Tum Ay'!K$262+(1-'Measured TV opt-pt'!K212)*'CPP Detay Tum Ay'!K$244,IF(K194=2,K212*'CPP Detay (düşük)'!K$262+(1-'Measured TV opt-pt'!K212)*'CPP Detay (düşük)'!K$244,IF(K194=3,K212*'CPP Detay (yüksek)'!K$262+(1-'Measured TV opt-pt'!K212)*'CPP Detay (yüksek)'!K$244,"Girilen Rakamda Hata Var")))</f>
        <v>0</v>
      </c>
      <c r="L200" s="163">
        <f>+IF(L194=1,L212*'CPP Detay Tum Ay'!L$262+(1-'Measured TV opt-pt'!L212)*'CPP Detay Tum Ay'!L$244,IF(L194=2,L212*'CPP Detay (düşük)'!L$262+(1-'Measured TV opt-pt'!L212)*'CPP Detay (düşük)'!L$244,IF(L194=3,L212*'CPP Detay (yüksek)'!L$262+(1-'Measured TV opt-pt'!L212)*'CPP Detay (yüksek)'!L$244,"Girilen Rakamda Hata Var")))</f>
        <v>0</v>
      </c>
      <c r="M200" s="163">
        <f>+IF(M194=1,M212*'CPP Detay Tum Ay'!M$262+(1-'Measured TV opt-pt'!M212)*'CPP Detay Tum Ay'!M$244,IF(M194=2,M212*'CPP Detay (düşük)'!M$262+(1-'Measured TV opt-pt'!M212)*'CPP Detay (düşük)'!M$244,IF(M194=3,M212*'CPP Detay (yüksek)'!M$262+(1-'Measured TV opt-pt'!M212)*'CPP Detay (yüksek)'!M$244,"Girilen Rakamda Hata Var")))</f>
        <v>0</v>
      </c>
      <c r="N200" s="163">
        <f>+IF(N194=1,N212*'CPP Detay Tum Ay'!N$262+(1-'Measured TV opt-pt'!N212)*'CPP Detay Tum Ay'!N$244,IF(N194=2,N212*'CPP Detay (düşük)'!N$262+(1-'Measured TV opt-pt'!N212)*'CPP Detay (düşük)'!N$244,IF(N194=3,N212*'CPP Detay (yüksek)'!N$262+(1-'Measured TV opt-pt'!N212)*'CPP Detay (yüksek)'!N$244,"Girilen Rakamda Hata Var")))</f>
        <v>0</v>
      </c>
      <c r="O200" s="164">
        <f>+IF(O194=1,O212*'CPP Detay Tum Ay'!O$262+(1-'Measured TV opt-pt'!O212)*'CPP Detay Tum Ay'!O$244,IF(O194=2,O212*'CPP Detay (düşük)'!O$262+(1-'Measured TV opt-pt'!O212)*'CPP Detay (düşük)'!O$244,IF(O194=3,O212*'CPP Detay (yüksek)'!O$262+(1-'Measured TV opt-pt'!O212)*'CPP Detay (yüksek)'!O$244,"Girilen Rakamda Hata Var")))</f>
        <v>0</v>
      </c>
      <c r="P200" s="164"/>
    </row>
    <row r="201" spans="1:41" x14ac:dyDescent="0.25">
      <c r="A201" s="196" t="s">
        <v>115</v>
      </c>
      <c r="B201" s="376"/>
      <c r="C201" s="263" t="s">
        <v>16</v>
      </c>
      <c r="D201" s="264">
        <f>+SUMPRODUCT(D202:D206,D189:D193)</f>
        <v>20.117704034385788</v>
      </c>
      <c r="E201" s="264">
        <f t="shared" ref="E201" si="341">+SUMPRODUCT(E202:E206,E189:E193)</f>
        <v>21.394259921704005</v>
      </c>
      <c r="F201" s="264">
        <f t="shared" ref="F201" si="342">+SUMPRODUCT(F202:F206,F189:F193)</f>
        <v>23.362230251293827</v>
      </c>
      <c r="G201" s="264">
        <f t="shared" ref="G201" si="343">+SUMPRODUCT(G202:G206,G189:G193)</f>
        <v>30.948929864482473</v>
      </c>
      <c r="H201" s="264">
        <f t="shared" ref="H201" si="344">+SUMPRODUCT(H202:H206,H189:H193)</f>
        <v>36.376925391674675</v>
      </c>
      <c r="I201" s="264">
        <f t="shared" ref="I201" si="345">+SUMPRODUCT(I202:I206,I189:I193)</f>
        <v>34.07692113349394</v>
      </c>
      <c r="J201" s="264">
        <f t="shared" ref="J201" si="346">+SUMPRODUCT(J202:J206,J189:J193)</f>
        <v>23.298092045764861</v>
      </c>
      <c r="K201" s="264">
        <f t="shared" ref="K201" si="347">+SUMPRODUCT(K202:K206,K189:K193)</f>
        <v>20.753346760638056</v>
      </c>
      <c r="L201" s="264">
        <f t="shared" ref="L201" si="348">+SUMPRODUCT(L202:L206,L189:L193)</f>
        <v>27.19598882384788</v>
      </c>
      <c r="M201" s="264">
        <f t="shared" ref="M201" si="349">+SUMPRODUCT(M202:M206,M189:M193)</f>
        <v>30.916749114669731</v>
      </c>
      <c r="N201" s="264">
        <f t="shared" ref="N201" si="350">+SUMPRODUCT(N202:N206,N189:N193)</f>
        <v>28.631003059618376</v>
      </c>
      <c r="O201" s="265">
        <f t="shared" ref="O201" si="351">+SUMPRODUCT(O202:O206,O189:O193)</f>
        <v>24.330206401680861</v>
      </c>
      <c r="P201" s="165"/>
    </row>
    <row r="202" spans="1:41" x14ac:dyDescent="0.25">
      <c r="A202" s="196" t="s">
        <v>115</v>
      </c>
      <c r="B202" s="376"/>
      <c r="C202" s="77" t="s">
        <v>212</v>
      </c>
      <c r="D202" s="261">
        <f>+D196*(D208*D234+(1-D208)*D233)</f>
        <v>19.071934114828313</v>
      </c>
      <c r="E202" s="261">
        <f t="shared" ref="E202:O202" si="352">+E196*(E208*E234+(1-E208)*E233)</f>
        <v>19.804738704800425</v>
      </c>
      <c r="F202" s="261">
        <f t="shared" si="352"/>
        <v>21.346885163635633</v>
      </c>
      <c r="G202" s="261">
        <f t="shared" si="352"/>
        <v>27.461577646051975</v>
      </c>
      <c r="H202" s="261">
        <f t="shared" si="352"/>
        <v>32.312533434408174</v>
      </c>
      <c r="I202" s="261">
        <f t="shared" si="352"/>
        <v>30.748594255833382</v>
      </c>
      <c r="J202" s="261">
        <f t="shared" si="352"/>
        <v>21.613382184682923</v>
      </c>
      <c r="K202" s="261">
        <f t="shared" si="352"/>
        <v>20.446569766950962</v>
      </c>
      <c r="L202" s="261">
        <f t="shared" si="352"/>
        <v>25.468179149963817</v>
      </c>
      <c r="M202" s="261">
        <f t="shared" si="352"/>
        <v>29.251220586420875</v>
      </c>
      <c r="N202" s="261">
        <f t="shared" si="352"/>
        <v>27.203087914249913</v>
      </c>
      <c r="O202" s="262">
        <f t="shared" si="352"/>
        <v>22.95482135763751</v>
      </c>
      <c r="P202" s="162"/>
    </row>
    <row r="203" spans="1:41" x14ac:dyDescent="0.25">
      <c r="A203" s="196" t="s">
        <v>115</v>
      </c>
      <c r="B203" s="376"/>
      <c r="C203" s="77" t="s">
        <v>213</v>
      </c>
      <c r="D203" s="261">
        <f>+D197*(D209*D234+(1-D209)*D233)</f>
        <v>0</v>
      </c>
      <c r="E203" s="261">
        <f t="shared" ref="E203:O203" si="353">+E197*(E209*E234+(1-E209)*E233)</f>
        <v>0</v>
      </c>
      <c r="F203" s="261">
        <f t="shared" si="353"/>
        <v>0</v>
      </c>
      <c r="G203" s="261">
        <f t="shared" si="353"/>
        <v>0</v>
      </c>
      <c r="H203" s="261">
        <f t="shared" si="353"/>
        <v>0</v>
      </c>
      <c r="I203" s="261">
        <f t="shared" si="353"/>
        <v>0</v>
      </c>
      <c r="J203" s="261">
        <f t="shared" si="353"/>
        <v>0</v>
      </c>
      <c r="K203" s="261">
        <f t="shared" si="353"/>
        <v>0</v>
      </c>
      <c r="L203" s="261">
        <f t="shared" si="353"/>
        <v>0</v>
      </c>
      <c r="M203" s="261">
        <f t="shared" si="353"/>
        <v>0</v>
      </c>
      <c r="N203" s="261">
        <f t="shared" si="353"/>
        <v>0</v>
      </c>
      <c r="O203" s="262">
        <f t="shared" si="353"/>
        <v>0</v>
      </c>
      <c r="P203" s="244"/>
    </row>
    <row r="204" spans="1:41" x14ac:dyDescent="0.25">
      <c r="A204" s="196" t="s">
        <v>115</v>
      </c>
      <c r="B204" s="376"/>
      <c r="C204" s="77" t="s">
        <v>214</v>
      </c>
      <c r="D204" s="261">
        <f>+D198*(D210*D234+(1-D210)*D233)</f>
        <v>23.221814747992898</v>
      </c>
      <c r="E204" s="261">
        <f t="shared" ref="E204:O204" si="354">+E198*(E210*E234+(1-E210)*E233)</f>
        <v>25.341211072977298</v>
      </c>
      <c r="F204" s="261">
        <f t="shared" si="354"/>
        <v>28.520038621618671</v>
      </c>
      <c r="G204" s="261">
        <f t="shared" si="354"/>
        <v>35.336274497458184</v>
      </c>
      <c r="H204" s="261">
        <f t="shared" si="354"/>
        <v>41.743147390727628</v>
      </c>
      <c r="I204" s="261">
        <f t="shared" si="354"/>
        <v>39.156364546509892</v>
      </c>
      <c r="J204" s="261">
        <f t="shared" si="354"/>
        <v>26.325793368503465</v>
      </c>
      <c r="K204" s="261">
        <f t="shared" si="354"/>
        <v>22.23466346736619</v>
      </c>
      <c r="L204" s="261">
        <f t="shared" si="354"/>
        <v>32.00529830421884</v>
      </c>
      <c r="M204" s="261">
        <f t="shared" si="354"/>
        <v>36.703624546534265</v>
      </c>
      <c r="N204" s="261">
        <f t="shared" si="354"/>
        <v>33.879652771206757</v>
      </c>
      <c r="O204" s="262">
        <f t="shared" si="354"/>
        <v>28.50991261351761</v>
      </c>
      <c r="P204" s="244"/>
    </row>
    <row r="205" spans="1:41" x14ac:dyDescent="0.25">
      <c r="A205" s="196" t="s">
        <v>115</v>
      </c>
      <c r="B205" s="376"/>
      <c r="C205" s="77" t="s">
        <v>215</v>
      </c>
      <c r="D205" s="161">
        <f>+D199*(D211*D234+(1-D211)*D233)</f>
        <v>14.596984111379127</v>
      </c>
      <c r="E205" s="161">
        <f t="shared" ref="E205:O205" si="355">+E199*(E211*E234+(1-E211)*E233)</f>
        <v>14.812354012031941</v>
      </c>
      <c r="F205" s="161">
        <f t="shared" si="355"/>
        <v>21.902530701245471</v>
      </c>
      <c r="G205" s="161">
        <f t="shared" si="355"/>
        <v>34.323106096991708</v>
      </c>
      <c r="H205" s="161">
        <f t="shared" si="355"/>
        <v>40.676408505721746</v>
      </c>
      <c r="I205" s="161">
        <f t="shared" si="355"/>
        <v>38.410098281683638</v>
      </c>
      <c r="J205" s="161">
        <f t="shared" si="355"/>
        <v>25.613218516557961</v>
      </c>
      <c r="K205" s="161">
        <f t="shared" si="355"/>
        <v>21.648384502486572</v>
      </c>
      <c r="L205" s="161">
        <f t="shared" si="355"/>
        <v>39.840173054471549</v>
      </c>
      <c r="M205" s="161">
        <f t="shared" si="355"/>
        <v>41.424240217830167</v>
      </c>
      <c r="N205" s="161">
        <f t="shared" si="355"/>
        <v>37.286525740794367</v>
      </c>
      <c r="O205" s="162">
        <f t="shared" si="355"/>
        <v>0</v>
      </c>
      <c r="P205" s="244"/>
    </row>
    <row r="206" spans="1:41" ht="15.75" thickBot="1" x14ac:dyDescent="0.3">
      <c r="A206" s="196" t="s">
        <v>115</v>
      </c>
      <c r="B206" s="376"/>
      <c r="C206" s="96" t="s">
        <v>230</v>
      </c>
      <c r="D206" s="163">
        <f>+D200*(D212*D234+(1-D212)*D233)</f>
        <v>0</v>
      </c>
      <c r="E206" s="163">
        <f t="shared" ref="E206:O206" si="356">+E200*(E212*E234+(1-E212)*E233)</f>
        <v>0</v>
      </c>
      <c r="F206" s="163">
        <f t="shared" si="356"/>
        <v>0</v>
      </c>
      <c r="G206" s="163">
        <f t="shared" si="356"/>
        <v>0</v>
      </c>
      <c r="H206" s="163">
        <f t="shared" si="356"/>
        <v>0</v>
      </c>
      <c r="I206" s="163">
        <f t="shared" si="356"/>
        <v>0</v>
      </c>
      <c r="J206" s="163">
        <f t="shared" si="356"/>
        <v>0</v>
      </c>
      <c r="K206" s="163">
        <f t="shared" si="356"/>
        <v>0</v>
      </c>
      <c r="L206" s="163">
        <f t="shared" si="356"/>
        <v>0</v>
      </c>
      <c r="M206" s="163">
        <f t="shared" si="356"/>
        <v>0</v>
      </c>
      <c r="N206" s="163">
        <f t="shared" si="356"/>
        <v>0</v>
      </c>
      <c r="O206" s="164">
        <f t="shared" si="356"/>
        <v>0</v>
      </c>
      <c r="P206" s="164"/>
    </row>
    <row r="207" spans="1:41" x14ac:dyDescent="0.25">
      <c r="A207" s="196" t="s">
        <v>115</v>
      </c>
      <c r="B207" s="376"/>
      <c r="C207" s="204" t="s">
        <v>2</v>
      </c>
      <c r="D207" s="205">
        <f>+IFERROR(SUMPRODUCT(D208:D212,D214:D218)/D213,0)</f>
        <v>0.4</v>
      </c>
      <c r="E207" s="205">
        <f t="shared" ref="E207" si="357">+IFERROR(SUMPRODUCT(E208:E212,E214:E218)/E213,0)</f>
        <v>0.40136917454898119</v>
      </c>
      <c r="F207" s="205">
        <f t="shared" ref="F207" si="358">+IFERROR(SUMPRODUCT(F208:F212,F214:F218)/F213,0)</f>
        <v>0.4</v>
      </c>
      <c r="G207" s="205">
        <f t="shared" ref="G207" si="359">+IFERROR(SUMPRODUCT(G208:G212,G214:G218)/G213,0)</f>
        <v>0</v>
      </c>
      <c r="H207" s="205">
        <f t="shared" ref="H207" si="360">+IFERROR(SUMPRODUCT(H208:H212,H214:H218)/H213,0)</f>
        <v>0</v>
      </c>
      <c r="I207" s="205">
        <f t="shared" ref="I207" si="361">+IFERROR(SUMPRODUCT(I208:I212,I214:I218)/I213,0)</f>
        <v>0</v>
      </c>
      <c r="J207" s="205">
        <f t="shared" ref="J207" si="362">+IFERROR(SUMPRODUCT(J208:J212,J214:J218)/J213,0)</f>
        <v>0</v>
      </c>
      <c r="K207" s="205">
        <f t="shared" ref="K207" si="363">+IFERROR(SUMPRODUCT(K208:K212,K214:K218)/K213,0)</f>
        <v>0</v>
      </c>
      <c r="L207" s="205">
        <f t="shared" ref="L207" si="364">+IFERROR(SUMPRODUCT(L208:L212,L214:L218)/L213,0)</f>
        <v>0.48349741695372356</v>
      </c>
      <c r="M207" s="205">
        <f t="shared" ref="M207" si="365">+IFERROR(SUMPRODUCT(M208:M212,M214:M218)/M213,0)</f>
        <v>0.4541456952468732</v>
      </c>
      <c r="N207" s="205">
        <f t="shared" ref="N207" si="366">+IFERROR(SUMPRODUCT(N208:N212,N214:N218)/N213,0)</f>
        <v>0.38276016431267579</v>
      </c>
      <c r="O207" s="205">
        <f t="shared" ref="O207" si="367">+IFERROR(SUMPRODUCT(O208:O212,O214:O218)/O213,0)</f>
        <v>0</v>
      </c>
      <c r="P207" s="166">
        <f>+SUMPRODUCT(D207:O207,D213:O213)/P213</f>
        <v>0.42745765832634197</v>
      </c>
      <c r="R207" s="192">
        <f>+D207</f>
        <v>0.4</v>
      </c>
      <c r="S207" s="192">
        <f t="shared" ref="S207" si="368">+E207</f>
        <v>0.40136917454898119</v>
      </c>
      <c r="T207" s="192">
        <f t="shared" ref="T207" si="369">+F207</f>
        <v>0.4</v>
      </c>
      <c r="U207" s="192">
        <f t="shared" ref="U207" si="370">+G207</f>
        <v>0</v>
      </c>
      <c r="V207" s="192">
        <f t="shared" ref="V207" si="371">+H207</f>
        <v>0</v>
      </c>
      <c r="W207" s="192">
        <f t="shared" ref="W207" si="372">+I207</f>
        <v>0</v>
      </c>
      <c r="X207" s="192">
        <f t="shared" ref="X207" si="373">+J207</f>
        <v>0</v>
      </c>
      <c r="Y207" s="192">
        <f t="shared" ref="Y207" si="374">+K207</f>
        <v>0</v>
      </c>
      <c r="Z207" s="192">
        <f t="shared" ref="Z207" si="375">+L207</f>
        <v>0.48349741695372356</v>
      </c>
      <c r="AA207" s="192">
        <f t="shared" ref="AA207" si="376">+M207</f>
        <v>0.4541456952468732</v>
      </c>
      <c r="AB207" s="192">
        <f t="shared" ref="AB207" si="377">+N207</f>
        <v>0.38276016431267579</v>
      </c>
      <c r="AC207" s="192">
        <f t="shared" ref="AC207" si="378">+O207</f>
        <v>0</v>
      </c>
      <c r="AD207" s="190">
        <f>+D213</f>
        <v>989.37955431223361</v>
      </c>
      <c r="AE207" s="190">
        <f t="shared" ref="AE207" si="379">+E213</f>
        <v>517.36690440376492</v>
      </c>
      <c r="AF207" s="190">
        <f t="shared" ref="AF207" si="380">+F213</f>
        <v>894.92436716424697</v>
      </c>
      <c r="AG207" s="190">
        <f t="shared" ref="AG207" si="381">+G213</f>
        <v>0</v>
      </c>
      <c r="AH207" s="190">
        <f t="shared" ref="AH207" si="382">+H213</f>
        <v>0</v>
      </c>
      <c r="AI207" s="190">
        <f t="shared" ref="AI207" si="383">+I213</f>
        <v>0</v>
      </c>
      <c r="AJ207" s="190">
        <f t="shared" ref="AJ207" si="384">+J213</f>
        <v>0</v>
      </c>
      <c r="AK207" s="190">
        <f t="shared" ref="AK207" si="385">+K213</f>
        <v>0</v>
      </c>
      <c r="AL207" s="190">
        <f t="shared" ref="AL207" si="386">+L213</f>
        <v>757.08538907740854</v>
      </c>
      <c r="AM207" s="190">
        <f t="shared" ref="AM207" si="387">+M213</f>
        <v>1213.8722449056286</v>
      </c>
      <c r="AN207" s="190">
        <f t="shared" ref="AN207" si="388">+N213</f>
        <v>214.48312960823583</v>
      </c>
      <c r="AO207" s="190">
        <f t="shared" ref="AO207" si="389">+O213</f>
        <v>0</v>
      </c>
    </row>
    <row r="208" spans="1:41" x14ac:dyDescent="0.25">
      <c r="A208" s="196" t="s">
        <v>115</v>
      </c>
      <c r="B208" s="376"/>
      <c r="C208" s="178" t="s">
        <v>3</v>
      </c>
      <c r="D208" s="179">
        <v>0.4</v>
      </c>
      <c r="E208" s="179">
        <v>0.4</v>
      </c>
      <c r="F208" s="179">
        <v>0.4</v>
      </c>
      <c r="G208" s="293">
        <v>0.4</v>
      </c>
      <c r="H208" s="293">
        <v>0.4</v>
      </c>
      <c r="I208" s="293">
        <v>0.4</v>
      </c>
      <c r="J208" s="179">
        <v>0.43</v>
      </c>
      <c r="K208" s="179">
        <v>0.48915873014712274</v>
      </c>
      <c r="L208" s="179">
        <v>0.4834974169537235</v>
      </c>
      <c r="M208" s="179">
        <v>0.45414569524687309</v>
      </c>
      <c r="N208" s="179">
        <v>0.38276016431267579</v>
      </c>
      <c r="O208" s="179">
        <v>0.34111134082271427</v>
      </c>
      <c r="P208" s="180">
        <f>+SUMPRODUCT(D208:O208,D214:O214)/P214</f>
        <v>0.42804629951311723</v>
      </c>
    </row>
    <row r="209" spans="1:53" x14ac:dyDescent="0.25">
      <c r="A209" s="196" t="s">
        <v>115</v>
      </c>
      <c r="B209" s="376"/>
      <c r="C209" s="178" t="s">
        <v>200</v>
      </c>
      <c r="D209" s="179">
        <v>0.4</v>
      </c>
      <c r="E209" s="179">
        <v>0.4</v>
      </c>
      <c r="F209" s="179">
        <v>0.4</v>
      </c>
      <c r="G209" s="293">
        <v>0.4</v>
      </c>
      <c r="H209" s="293">
        <v>0.4</v>
      </c>
      <c r="I209" s="293">
        <v>0.4</v>
      </c>
      <c r="J209" s="179">
        <v>0.43</v>
      </c>
      <c r="K209" s="179">
        <v>0.48915873014712274</v>
      </c>
      <c r="L209" s="179">
        <v>0.4834974169537235</v>
      </c>
      <c r="M209" s="179">
        <v>0.45414569524687309</v>
      </c>
      <c r="N209" s="179">
        <v>0.38276016431267579</v>
      </c>
      <c r="O209" s="179">
        <v>0.34111134082271427</v>
      </c>
      <c r="P209" s="242"/>
    </row>
    <row r="210" spans="1:53" x14ac:dyDescent="0.25">
      <c r="A210" s="196" t="s">
        <v>115</v>
      </c>
      <c r="B210" s="376"/>
      <c r="C210" s="178" t="s">
        <v>201</v>
      </c>
      <c r="D210" s="179">
        <v>0.4</v>
      </c>
      <c r="E210" s="179">
        <v>0.4</v>
      </c>
      <c r="F210" s="179">
        <v>0.4</v>
      </c>
      <c r="G210" s="293">
        <v>0.4</v>
      </c>
      <c r="H210" s="293">
        <v>0.4</v>
      </c>
      <c r="I210" s="293">
        <v>0.4</v>
      </c>
      <c r="J210" s="179">
        <v>0.43</v>
      </c>
      <c r="K210" s="179">
        <v>0.48915873014712274</v>
      </c>
      <c r="L210" s="179">
        <v>0.4834974169537235</v>
      </c>
      <c r="M210" s="179">
        <v>0.45414569524687309</v>
      </c>
      <c r="N210" s="179">
        <v>0.38276016431267579</v>
      </c>
      <c r="O210" s="179">
        <v>0.34111134082271427</v>
      </c>
      <c r="P210" s="242"/>
    </row>
    <row r="211" spans="1:53" x14ac:dyDescent="0.25">
      <c r="A211" s="196" t="s">
        <v>115</v>
      </c>
      <c r="B211" s="376"/>
      <c r="C211" s="178" t="s">
        <v>202</v>
      </c>
      <c r="D211" s="179">
        <v>0.4</v>
      </c>
      <c r="E211" s="179">
        <v>0.4</v>
      </c>
      <c r="F211" s="179">
        <v>0.4</v>
      </c>
      <c r="G211" s="293">
        <v>0.4</v>
      </c>
      <c r="H211" s="293">
        <v>0.4</v>
      </c>
      <c r="I211" s="293">
        <v>0.4</v>
      </c>
      <c r="J211" s="179">
        <v>0.43</v>
      </c>
      <c r="K211" s="179">
        <v>0.48915873014712274</v>
      </c>
      <c r="L211" s="179">
        <v>0.4834974169537235</v>
      </c>
      <c r="M211" s="179">
        <v>0.45414569524687309</v>
      </c>
      <c r="N211" s="179">
        <v>0.38276016431267579</v>
      </c>
      <c r="O211" s="179">
        <v>0.34111134082271427</v>
      </c>
      <c r="P211" s="242"/>
    </row>
    <row r="212" spans="1:53" ht="15.75" thickBot="1" x14ac:dyDescent="0.3">
      <c r="A212" s="196" t="s">
        <v>115</v>
      </c>
      <c r="B212" s="376"/>
      <c r="C212" s="280" t="s">
        <v>231</v>
      </c>
      <c r="D212" s="179">
        <v>0.4</v>
      </c>
      <c r="E212" s="179">
        <v>0.4</v>
      </c>
      <c r="F212" s="179">
        <v>0.4</v>
      </c>
      <c r="G212" s="293">
        <v>0.4</v>
      </c>
      <c r="H212" s="293">
        <v>0.4</v>
      </c>
      <c r="I212" s="293">
        <v>0.4</v>
      </c>
      <c r="J212" s="179">
        <v>0.43</v>
      </c>
      <c r="K212" s="179">
        <v>0.48915873014712274</v>
      </c>
      <c r="L212" s="179">
        <v>0.4834974169537235</v>
      </c>
      <c r="M212" s="179">
        <v>0.45414569524687309</v>
      </c>
      <c r="N212" s="179">
        <v>0.38276016431267579</v>
      </c>
      <c r="O212" s="179">
        <v>0.34111134082271427</v>
      </c>
      <c r="P212" s="182" t="e">
        <f t="shared" ref="P212" si="390">+SUMPRODUCT(D212:O212,D218:O218)/P218</f>
        <v>#DIV/0!</v>
      </c>
    </row>
    <row r="213" spans="1:53" x14ac:dyDescent="0.25">
      <c r="A213" s="196" t="s">
        <v>115</v>
      </c>
      <c r="B213" s="376"/>
      <c r="C213" s="99" t="s">
        <v>239</v>
      </c>
      <c r="D213" s="100">
        <f>+D182/D195/30</f>
        <v>989.37955431223361</v>
      </c>
      <c r="E213" s="100">
        <f t="shared" ref="E213:O213" si="391">+E182/E195/30</f>
        <v>517.36690440376492</v>
      </c>
      <c r="F213" s="100">
        <f t="shared" si="391"/>
        <v>894.92436716424697</v>
      </c>
      <c r="G213" s="100">
        <f t="shared" si="391"/>
        <v>0</v>
      </c>
      <c r="H213" s="100">
        <f t="shared" si="391"/>
        <v>0</v>
      </c>
      <c r="I213" s="100">
        <f t="shared" si="391"/>
        <v>0</v>
      </c>
      <c r="J213" s="100">
        <f t="shared" si="391"/>
        <v>0</v>
      </c>
      <c r="K213" s="100">
        <f t="shared" si="391"/>
        <v>0</v>
      </c>
      <c r="L213" s="100">
        <f t="shared" si="391"/>
        <v>757.08538907740854</v>
      </c>
      <c r="M213" s="100">
        <f t="shared" si="391"/>
        <v>1213.8722449056286</v>
      </c>
      <c r="N213" s="100">
        <f t="shared" si="391"/>
        <v>214.48312960823583</v>
      </c>
      <c r="O213" s="167">
        <f t="shared" si="391"/>
        <v>0</v>
      </c>
      <c r="P213" s="167">
        <f>SUM(D213:O213)</f>
        <v>4587.1115894715185</v>
      </c>
    </row>
    <row r="214" spans="1:53" x14ac:dyDescent="0.25">
      <c r="A214" s="196" t="s">
        <v>115</v>
      </c>
      <c r="B214" s="376"/>
      <c r="C214" s="86" t="s">
        <v>240</v>
      </c>
      <c r="D214" s="87">
        <f>+D213*D189</f>
        <v>740.05590662555073</v>
      </c>
      <c r="E214" s="87">
        <f t="shared" ref="E214" si="392">+E213*E189</f>
        <v>368.83086614944398</v>
      </c>
      <c r="F214" s="87">
        <f t="shared" ref="F214" si="393">+F213*F189</f>
        <v>627.59389370256667</v>
      </c>
      <c r="G214" s="87">
        <f t="shared" ref="G214" si="394">+G213*G189</f>
        <v>0</v>
      </c>
      <c r="H214" s="87">
        <f t="shared" ref="H214" si="395">+H213*H189</f>
        <v>0</v>
      </c>
      <c r="I214" s="87">
        <f t="shared" ref="I214" si="396">+I213*I189</f>
        <v>0</v>
      </c>
      <c r="J214" s="87">
        <f t="shared" ref="J214" si="397">+J213*J189</f>
        <v>0</v>
      </c>
      <c r="K214" s="87">
        <f t="shared" ref="K214" si="398">+K213*K189</f>
        <v>0</v>
      </c>
      <c r="L214" s="87">
        <f t="shared" ref="L214" si="399">+L213*L189</f>
        <v>563.87407818329723</v>
      </c>
      <c r="M214" s="87">
        <f t="shared" ref="M214" si="400">+M213*M189</f>
        <v>962.94260218712111</v>
      </c>
      <c r="N214" s="87">
        <f t="shared" ref="N214" si="401">+N213*N189</f>
        <v>169.98162615536501</v>
      </c>
      <c r="O214" s="159">
        <f t="shared" ref="O214" si="402">+O213*O189</f>
        <v>0</v>
      </c>
      <c r="P214" s="159">
        <f t="shared" ref="P214:P224" si="403">SUM(D214:O214)</f>
        <v>3433.2789730033446</v>
      </c>
      <c r="AP214" s="190">
        <f>+D214</f>
        <v>740.05590662555073</v>
      </c>
      <c r="AQ214" s="190">
        <f t="shared" ref="AQ214:AQ218" si="404">+E214</f>
        <v>368.83086614944398</v>
      </c>
      <c r="AR214" s="190">
        <f t="shared" ref="AR214:AR218" si="405">+F214</f>
        <v>627.59389370256667</v>
      </c>
      <c r="AS214" s="190">
        <f t="shared" ref="AS214:AS218" si="406">+G214</f>
        <v>0</v>
      </c>
      <c r="AT214" s="190">
        <f t="shared" ref="AT214:AT218" si="407">+H214</f>
        <v>0</v>
      </c>
      <c r="AU214" s="190">
        <f t="shared" ref="AU214:AU218" si="408">+I214</f>
        <v>0</v>
      </c>
      <c r="AV214" s="190">
        <f t="shared" ref="AV214:AV218" si="409">+J214</f>
        <v>0</v>
      </c>
      <c r="AW214" s="190">
        <f t="shared" ref="AW214:AW218" si="410">+K214</f>
        <v>0</v>
      </c>
      <c r="AX214" s="190">
        <f t="shared" ref="AX214:AX218" si="411">+L214</f>
        <v>563.87407818329723</v>
      </c>
      <c r="AY214" s="190">
        <f t="shared" ref="AY214:AY218" si="412">+M214</f>
        <v>962.94260218712111</v>
      </c>
      <c r="AZ214" s="190">
        <f t="shared" ref="AZ214:AZ218" si="413">+N214</f>
        <v>169.98162615536501</v>
      </c>
      <c r="BA214" s="190">
        <f t="shared" ref="BA214:BA218" si="414">+O214</f>
        <v>0</v>
      </c>
    </row>
    <row r="215" spans="1:53" x14ac:dyDescent="0.25">
      <c r="A215" s="196" t="s">
        <v>115</v>
      </c>
      <c r="B215" s="376"/>
      <c r="C215" s="86" t="s">
        <v>241</v>
      </c>
      <c r="D215" s="87">
        <f>+D213*D190</f>
        <v>0</v>
      </c>
      <c r="E215" s="87">
        <f t="shared" ref="E215:O215" si="415">+E213*E190</f>
        <v>1.7709139949870349</v>
      </c>
      <c r="F215" s="87">
        <f t="shared" si="415"/>
        <v>0</v>
      </c>
      <c r="G215" s="87">
        <f t="shared" si="415"/>
        <v>0</v>
      </c>
      <c r="H215" s="87">
        <f t="shared" si="415"/>
        <v>0</v>
      </c>
      <c r="I215" s="87">
        <f t="shared" si="415"/>
        <v>0</v>
      </c>
      <c r="J215" s="87">
        <f t="shared" si="415"/>
        <v>0</v>
      </c>
      <c r="K215" s="87">
        <f t="shared" si="415"/>
        <v>0</v>
      </c>
      <c r="L215" s="87">
        <f t="shared" si="415"/>
        <v>0</v>
      </c>
      <c r="M215" s="87">
        <f t="shared" si="415"/>
        <v>0</v>
      </c>
      <c r="N215" s="87">
        <f t="shared" si="415"/>
        <v>0</v>
      </c>
      <c r="O215" s="159">
        <f t="shared" si="415"/>
        <v>0</v>
      </c>
      <c r="P215" s="159"/>
      <c r="AP215" s="190">
        <f t="shared" ref="AP215:AP218" si="416">+D215</f>
        <v>0</v>
      </c>
      <c r="AQ215" s="190">
        <f t="shared" si="404"/>
        <v>1.7709139949870349</v>
      </c>
      <c r="AR215" s="190">
        <f t="shared" si="405"/>
        <v>0</v>
      </c>
      <c r="AS215" s="190">
        <f t="shared" si="406"/>
        <v>0</v>
      </c>
      <c r="AT215" s="190">
        <f t="shared" si="407"/>
        <v>0</v>
      </c>
      <c r="AU215" s="190">
        <f t="shared" si="408"/>
        <v>0</v>
      </c>
      <c r="AV215" s="190">
        <f t="shared" si="409"/>
        <v>0</v>
      </c>
      <c r="AW215" s="190">
        <f t="shared" si="410"/>
        <v>0</v>
      </c>
      <c r="AX215" s="190">
        <f t="shared" si="411"/>
        <v>0</v>
      </c>
      <c r="AY215" s="190">
        <f t="shared" si="412"/>
        <v>0</v>
      </c>
      <c r="AZ215" s="190">
        <f t="shared" si="413"/>
        <v>0</v>
      </c>
      <c r="BA215" s="190">
        <f t="shared" si="414"/>
        <v>0</v>
      </c>
    </row>
    <row r="216" spans="1:53" x14ac:dyDescent="0.25">
      <c r="A216" s="196" t="s">
        <v>115</v>
      </c>
      <c r="B216" s="376"/>
      <c r="C216" s="86" t="s">
        <v>242</v>
      </c>
      <c r="D216" s="87">
        <f>+D213*D191</f>
        <v>249.32364768668288</v>
      </c>
      <c r="E216" s="87">
        <f t="shared" ref="E216:O216" si="417">+E213*E191</f>
        <v>148.53603825432091</v>
      </c>
      <c r="F216" s="87">
        <f t="shared" si="417"/>
        <v>250.10025865607707</v>
      </c>
      <c r="G216" s="87">
        <f t="shared" si="417"/>
        <v>0</v>
      </c>
      <c r="H216" s="87">
        <f t="shared" si="417"/>
        <v>0</v>
      </c>
      <c r="I216" s="87">
        <f t="shared" si="417"/>
        <v>0</v>
      </c>
      <c r="J216" s="87">
        <f t="shared" si="417"/>
        <v>0</v>
      </c>
      <c r="K216" s="87">
        <f t="shared" si="417"/>
        <v>0</v>
      </c>
      <c r="L216" s="87">
        <f t="shared" si="417"/>
        <v>187.46085547832428</v>
      </c>
      <c r="M216" s="87">
        <f t="shared" si="417"/>
        <v>218.7919299711985</v>
      </c>
      <c r="N216" s="87">
        <f t="shared" si="417"/>
        <v>41.816773132692987</v>
      </c>
      <c r="O216" s="159">
        <f t="shared" si="417"/>
        <v>0</v>
      </c>
      <c r="P216" s="159"/>
      <c r="AP216" s="190">
        <f t="shared" si="416"/>
        <v>249.32364768668288</v>
      </c>
      <c r="AQ216" s="190">
        <f t="shared" si="404"/>
        <v>148.53603825432091</v>
      </c>
      <c r="AR216" s="190">
        <f t="shared" si="405"/>
        <v>250.10025865607707</v>
      </c>
      <c r="AS216" s="190">
        <f t="shared" si="406"/>
        <v>0</v>
      </c>
      <c r="AT216" s="190">
        <f t="shared" si="407"/>
        <v>0</v>
      </c>
      <c r="AU216" s="190">
        <f t="shared" si="408"/>
        <v>0</v>
      </c>
      <c r="AV216" s="190">
        <f t="shared" si="409"/>
        <v>0</v>
      </c>
      <c r="AW216" s="190">
        <f t="shared" si="410"/>
        <v>0</v>
      </c>
      <c r="AX216" s="190">
        <f t="shared" si="411"/>
        <v>187.46085547832428</v>
      </c>
      <c r="AY216" s="190">
        <f t="shared" si="412"/>
        <v>218.7919299711985</v>
      </c>
      <c r="AZ216" s="190">
        <f t="shared" si="413"/>
        <v>41.816773132692987</v>
      </c>
      <c r="BA216" s="190">
        <f t="shared" si="414"/>
        <v>0</v>
      </c>
    </row>
    <row r="217" spans="1:53" x14ac:dyDescent="0.25">
      <c r="A217" s="196" t="s">
        <v>115</v>
      </c>
      <c r="B217" s="376"/>
      <c r="C217" s="86" t="s">
        <v>243</v>
      </c>
      <c r="D217" s="87">
        <f>+D213*D192</f>
        <v>0</v>
      </c>
      <c r="E217" s="87">
        <f t="shared" ref="E217:O217" si="418">+E213*E192</f>
        <v>0</v>
      </c>
      <c r="F217" s="87">
        <f t="shared" si="418"/>
        <v>17.230214805603239</v>
      </c>
      <c r="G217" s="87">
        <f t="shared" si="418"/>
        <v>0</v>
      </c>
      <c r="H217" s="87">
        <f t="shared" si="418"/>
        <v>0</v>
      </c>
      <c r="I217" s="87">
        <f t="shared" si="418"/>
        <v>0</v>
      </c>
      <c r="J217" s="87">
        <f t="shared" si="418"/>
        <v>0</v>
      </c>
      <c r="K217" s="87">
        <f t="shared" si="418"/>
        <v>0</v>
      </c>
      <c r="L217" s="87">
        <f t="shared" si="418"/>
        <v>5.7504554157871146</v>
      </c>
      <c r="M217" s="87">
        <f t="shared" si="418"/>
        <v>32.137712747309187</v>
      </c>
      <c r="N217" s="87">
        <f t="shared" si="418"/>
        <v>2.6847303201778412</v>
      </c>
      <c r="O217" s="159">
        <f t="shared" si="418"/>
        <v>0</v>
      </c>
      <c r="P217" s="159"/>
      <c r="AP217" s="190">
        <f t="shared" si="416"/>
        <v>0</v>
      </c>
      <c r="AQ217" s="190">
        <f t="shared" si="404"/>
        <v>0</v>
      </c>
      <c r="AR217" s="190">
        <f t="shared" si="405"/>
        <v>17.230214805603239</v>
      </c>
      <c r="AS217" s="190">
        <f t="shared" si="406"/>
        <v>0</v>
      </c>
      <c r="AT217" s="190">
        <f t="shared" si="407"/>
        <v>0</v>
      </c>
      <c r="AU217" s="190">
        <f t="shared" si="408"/>
        <v>0</v>
      </c>
      <c r="AV217" s="190">
        <f t="shared" si="409"/>
        <v>0</v>
      </c>
      <c r="AW217" s="190">
        <f t="shared" si="410"/>
        <v>0</v>
      </c>
      <c r="AX217" s="190">
        <f t="shared" si="411"/>
        <v>5.7504554157871146</v>
      </c>
      <c r="AY217" s="190">
        <f t="shared" si="412"/>
        <v>32.137712747309187</v>
      </c>
      <c r="AZ217" s="190">
        <f t="shared" si="413"/>
        <v>2.6847303201778412</v>
      </c>
      <c r="BA217" s="190">
        <f t="shared" si="414"/>
        <v>0</v>
      </c>
    </row>
    <row r="218" spans="1:53" ht="15.75" thickBot="1" x14ac:dyDescent="0.3">
      <c r="A218" s="196" t="s">
        <v>115</v>
      </c>
      <c r="B218" s="376"/>
      <c r="C218" s="96" t="s">
        <v>244</v>
      </c>
      <c r="D218" s="251">
        <f>+D213*D193</f>
        <v>0</v>
      </c>
      <c r="E218" s="251">
        <f t="shared" ref="E218:O218" si="419">+E213*E193</f>
        <v>0</v>
      </c>
      <c r="F218" s="251">
        <f t="shared" si="419"/>
        <v>0</v>
      </c>
      <c r="G218" s="251">
        <f t="shared" si="419"/>
        <v>0</v>
      </c>
      <c r="H218" s="251">
        <f t="shared" si="419"/>
        <v>0</v>
      </c>
      <c r="I218" s="251">
        <f t="shared" si="419"/>
        <v>0</v>
      </c>
      <c r="J218" s="251">
        <f t="shared" si="419"/>
        <v>0</v>
      </c>
      <c r="K218" s="251">
        <f t="shared" si="419"/>
        <v>0</v>
      </c>
      <c r="L218" s="251">
        <f t="shared" si="419"/>
        <v>0</v>
      </c>
      <c r="M218" s="251">
        <f t="shared" si="419"/>
        <v>0</v>
      </c>
      <c r="N218" s="251">
        <f t="shared" si="419"/>
        <v>0</v>
      </c>
      <c r="O218" s="251">
        <f t="shared" si="419"/>
        <v>0</v>
      </c>
      <c r="P218" s="169">
        <f t="shared" si="403"/>
        <v>0</v>
      </c>
      <c r="AP218" s="190">
        <f t="shared" si="416"/>
        <v>0</v>
      </c>
      <c r="AQ218" s="190">
        <f t="shared" si="404"/>
        <v>0</v>
      </c>
      <c r="AR218" s="190">
        <f t="shared" si="405"/>
        <v>0</v>
      </c>
      <c r="AS218" s="190">
        <f t="shared" si="406"/>
        <v>0</v>
      </c>
      <c r="AT218" s="190">
        <f t="shared" si="407"/>
        <v>0</v>
      </c>
      <c r="AU218" s="190">
        <f t="shared" si="408"/>
        <v>0</v>
      </c>
      <c r="AV218" s="190">
        <f t="shared" si="409"/>
        <v>0</v>
      </c>
      <c r="AW218" s="190">
        <f t="shared" si="410"/>
        <v>0</v>
      </c>
      <c r="AX218" s="190">
        <f t="shared" si="411"/>
        <v>0</v>
      </c>
      <c r="AY218" s="190">
        <f t="shared" si="412"/>
        <v>0</v>
      </c>
      <c r="AZ218" s="190">
        <f t="shared" si="413"/>
        <v>0</v>
      </c>
      <c r="BA218" s="190">
        <f t="shared" si="414"/>
        <v>0</v>
      </c>
    </row>
    <row r="219" spans="1:53" x14ac:dyDescent="0.25">
      <c r="A219" s="196" t="s">
        <v>115</v>
      </c>
      <c r="B219" s="376"/>
      <c r="C219" s="99" t="s">
        <v>245</v>
      </c>
      <c r="D219" s="100">
        <f>+IFERROR(D182/D201/30,0)</f>
        <v>867.30391152872528</v>
      </c>
      <c r="E219" s="100">
        <f t="shared" ref="E219:O219" si="420">+IFERROR(E182/E201/30,0)</f>
        <v>436.14873806410543</v>
      </c>
      <c r="F219" s="100">
        <f t="shared" si="420"/>
        <v>754.43583669373993</v>
      </c>
      <c r="G219" s="100">
        <f t="shared" si="420"/>
        <v>0</v>
      </c>
      <c r="H219" s="100">
        <f t="shared" si="420"/>
        <v>0</v>
      </c>
      <c r="I219" s="100">
        <f t="shared" si="420"/>
        <v>0</v>
      </c>
      <c r="J219" s="100">
        <f t="shared" si="420"/>
        <v>0</v>
      </c>
      <c r="K219" s="100">
        <f t="shared" si="420"/>
        <v>0</v>
      </c>
      <c r="L219" s="100">
        <f t="shared" si="420"/>
        <v>667.87461958704694</v>
      </c>
      <c r="M219" s="100">
        <f t="shared" si="420"/>
        <v>1070.2067350016619</v>
      </c>
      <c r="N219" s="100">
        <f t="shared" si="420"/>
        <v>187.67777724159552</v>
      </c>
      <c r="O219" s="167">
        <f t="shared" si="420"/>
        <v>0</v>
      </c>
      <c r="P219" s="167">
        <f t="shared" si="403"/>
        <v>3983.647618116875</v>
      </c>
    </row>
    <row r="220" spans="1:53" x14ac:dyDescent="0.25">
      <c r="A220" s="196" t="s">
        <v>115</v>
      </c>
      <c r="B220" s="376"/>
      <c r="C220" s="86" t="s">
        <v>246</v>
      </c>
      <c r="D220" s="266">
        <f t="shared" ref="D220:O220" si="421">+IFERROR(D183/D202/30,0)</f>
        <v>648.74332582348654</v>
      </c>
      <c r="E220" s="266">
        <f t="shared" si="421"/>
        <v>310.93043536590079</v>
      </c>
      <c r="F220" s="266">
        <f t="shared" si="421"/>
        <v>529.07188771683036</v>
      </c>
      <c r="G220" s="266">
        <f t="shared" si="421"/>
        <v>0</v>
      </c>
      <c r="H220" s="266">
        <f t="shared" si="421"/>
        <v>0</v>
      </c>
      <c r="I220" s="266">
        <f t="shared" si="421"/>
        <v>0</v>
      </c>
      <c r="J220" s="266">
        <f t="shared" si="421"/>
        <v>0</v>
      </c>
      <c r="K220" s="266">
        <f t="shared" si="421"/>
        <v>0</v>
      </c>
      <c r="L220" s="266">
        <f t="shared" si="421"/>
        <v>497.43026466352939</v>
      </c>
      <c r="M220" s="266">
        <f t="shared" si="421"/>
        <v>848.97538650025103</v>
      </c>
      <c r="N220" s="266">
        <f t="shared" si="421"/>
        <v>148.73791625020087</v>
      </c>
      <c r="O220" s="267">
        <f t="shared" si="421"/>
        <v>0</v>
      </c>
      <c r="P220" s="159">
        <f t="shared" si="403"/>
        <v>2983.8892163201986</v>
      </c>
    </row>
    <row r="221" spans="1:53" x14ac:dyDescent="0.25">
      <c r="A221" s="196" t="s">
        <v>115</v>
      </c>
      <c r="B221" s="376"/>
      <c r="C221" s="86" t="s">
        <v>247</v>
      </c>
      <c r="D221" s="266">
        <f t="shared" ref="D221:O221" si="422">+IFERROR(D184/D203/30,0)</f>
        <v>0</v>
      </c>
      <c r="E221" s="266">
        <f t="shared" si="422"/>
        <v>0</v>
      </c>
      <c r="F221" s="266">
        <f t="shared" si="422"/>
        <v>0</v>
      </c>
      <c r="G221" s="266">
        <f t="shared" si="422"/>
        <v>0</v>
      </c>
      <c r="H221" s="266">
        <f t="shared" si="422"/>
        <v>0</v>
      </c>
      <c r="I221" s="266">
        <f t="shared" si="422"/>
        <v>0</v>
      </c>
      <c r="J221" s="266">
        <f t="shared" si="422"/>
        <v>0</v>
      </c>
      <c r="K221" s="266">
        <f t="shared" si="422"/>
        <v>0</v>
      </c>
      <c r="L221" s="266">
        <f t="shared" si="422"/>
        <v>0</v>
      </c>
      <c r="M221" s="266">
        <f t="shared" si="422"/>
        <v>0</v>
      </c>
      <c r="N221" s="266">
        <f t="shared" si="422"/>
        <v>0</v>
      </c>
      <c r="O221" s="267">
        <f t="shared" si="422"/>
        <v>0</v>
      </c>
      <c r="P221" s="159">
        <f t="shared" si="403"/>
        <v>0</v>
      </c>
    </row>
    <row r="222" spans="1:53" x14ac:dyDescent="0.25">
      <c r="A222" s="196" t="s">
        <v>115</v>
      </c>
      <c r="B222" s="376"/>
      <c r="C222" s="86" t="s">
        <v>248</v>
      </c>
      <c r="D222" s="266">
        <f t="shared" ref="D222:O222" si="423">+IFERROR(D185/D204/30,0)</f>
        <v>218.56058570523879</v>
      </c>
      <c r="E222" s="266">
        <f t="shared" si="423"/>
        <v>125.2183026982047</v>
      </c>
      <c r="F222" s="266">
        <f t="shared" si="423"/>
        <v>210.83859689104733</v>
      </c>
      <c r="G222" s="266">
        <f t="shared" si="423"/>
        <v>0</v>
      </c>
      <c r="H222" s="266">
        <f t="shared" si="423"/>
        <v>0</v>
      </c>
      <c r="I222" s="266">
        <f t="shared" si="423"/>
        <v>0</v>
      </c>
      <c r="J222" s="266">
        <f t="shared" si="423"/>
        <v>0</v>
      </c>
      <c r="K222" s="266">
        <f t="shared" si="423"/>
        <v>0</v>
      </c>
      <c r="L222" s="266">
        <f t="shared" si="423"/>
        <v>165.37150147966608</v>
      </c>
      <c r="M222" s="266">
        <f t="shared" si="423"/>
        <v>192.89723280343449</v>
      </c>
      <c r="N222" s="266">
        <f t="shared" si="423"/>
        <v>36.590658889092118</v>
      </c>
      <c r="O222" s="267">
        <f t="shared" si="423"/>
        <v>0</v>
      </c>
      <c r="P222" s="159">
        <f t="shared" si="403"/>
        <v>949.4768784666835</v>
      </c>
    </row>
    <row r="223" spans="1:53" x14ac:dyDescent="0.25">
      <c r="A223" s="196" t="s">
        <v>115</v>
      </c>
      <c r="B223" s="376"/>
      <c r="C223" s="86" t="s">
        <v>249</v>
      </c>
      <c r="D223" s="87">
        <f t="shared" ref="D223:O223" si="424">+IFERROR(D186/D205/30,0)</f>
        <v>0</v>
      </c>
      <c r="E223" s="87">
        <f t="shared" si="424"/>
        <v>0</v>
      </c>
      <c r="F223" s="87">
        <f t="shared" si="424"/>
        <v>14.525352085862243</v>
      </c>
      <c r="G223" s="87">
        <f t="shared" si="424"/>
        <v>0</v>
      </c>
      <c r="H223" s="87">
        <f t="shared" si="424"/>
        <v>0</v>
      </c>
      <c r="I223" s="87">
        <f t="shared" si="424"/>
        <v>0</v>
      </c>
      <c r="J223" s="87">
        <f t="shared" si="424"/>
        <v>0</v>
      </c>
      <c r="K223" s="87">
        <f t="shared" si="424"/>
        <v>0</v>
      </c>
      <c r="L223" s="87">
        <f t="shared" si="424"/>
        <v>5.0728534438516428</v>
      </c>
      <c r="M223" s="87">
        <f t="shared" si="424"/>
        <v>28.334115697976927</v>
      </c>
      <c r="N223" s="87">
        <f t="shared" si="424"/>
        <v>2.3492021023025336</v>
      </c>
      <c r="O223" s="159">
        <f t="shared" si="424"/>
        <v>0</v>
      </c>
      <c r="P223" s="159">
        <f t="shared" si="403"/>
        <v>50.281523329993348</v>
      </c>
    </row>
    <row r="224" spans="1:53" ht="15.75" thickBot="1" x14ac:dyDescent="0.3">
      <c r="A224" s="196" t="s">
        <v>115</v>
      </c>
      <c r="B224" s="376"/>
      <c r="C224" s="96" t="s">
        <v>250</v>
      </c>
      <c r="D224" s="168">
        <f t="shared" ref="D224:O224" si="425">+IFERROR(D187/D206/30,0)</f>
        <v>0</v>
      </c>
      <c r="E224" s="168">
        <f t="shared" si="425"/>
        <v>0</v>
      </c>
      <c r="F224" s="168">
        <f t="shared" si="425"/>
        <v>0</v>
      </c>
      <c r="G224" s="168">
        <f t="shared" si="425"/>
        <v>0</v>
      </c>
      <c r="H224" s="168">
        <f t="shared" si="425"/>
        <v>0</v>
      </c>
      <c r="I224" s="168">
        <f t="shared" si="425"/>
        <v>0</v>
      </c>
      <c r="J224" s="168">
        <f t="shared" si="425"/>
        <v>0</v>
      </c>
      <c r="K224" s="168">
        <f t="shared" si="425"/>
        <v>0</v>
      </c>
      <c r="L224" s="168">
        <f t="shared" si="425"/>
        <v>0</v>
      </c>
      <c r="M224" s="168">
        <f t="shared" si="425"/>
        <v>0</v>
      </c>
      <c r="N224" s="168">
        <f t="shared" si="425"/>
        <v>0</v>
      </c>
      <c r="O224" s="169">
        <f t="shared" si="425"/>
        <v>0</v>
      </c>
      <c r="P224" s="169">
        <f t="shared" si="403"/>
        <v>0</v>
      </c>
    </row>
    <row r="225" spans="1:16" ht="15.75" thickBot="1" x14ac:dyDescent="0.3">
      <c r="A225" s="196" t="s">
        <v>115</v>
      </c>
      <c r="B225" s="376"/>
      <c r="C225" s="183" t="s">
        <v>13</v>
      </c>
      <c r="D225" s="72">
        <v>30.578958954551823</v>
      </c>
      <c r="E225" s="72">
        <v>22.3</v>
      </c>
      <c r="F225" s="72">
        <v>15</v>
      </c>
      <c r="G225" s="72"/>
      <c r="H225" s="72"/>
      <c r="I225" s="72"/>
      <c r="J225" s="72"/>
      <c r="K225" s="72"/>
      <c r="L225" s="72">
        <v>30</v>
      </c>
      <c r="M225" s="72">
        <v>30</v>
      </c>
      <c r="N225" s="72">
        <v>30</v>
      </c>
      <c r="O225" s="72"/>
      <c r="P225" s="184"/>
    </row>
    <row r="226" spans="1:16" x14ac:dyDescent="0.25">
      <c r="A226" s="196" t="s">
        <v>115</v>
      </c>
      <c r="B226" s="376"/>
      <c r="C226" s="99" t="s">
        <v>4</v>
      </c>
      <c r="D226" s="100">
        <f>+D219/D225*30</f>
        <v>850.88303315141764</v>
      </c>
      <c r="E226" s="100">
        <f t="shared" ref="E226" si="426">+E219/E225*30</f>
        <v>586.74718125215975</v>
      </c>
      <c r="F226" s="100">
        <f t="shared" ref="F226" si="427">+F219/F225*30</f>
        <v>1508.8716733874799</v>
      </c>
      <c r="G226" s="100" t="e">
        <f t="shared" ref="G226" si="428">+G219/G225*30</f>
        <v>#DIV/0!</v>
      </c>
      <c r="H226" s="100" t="e">
        <f t="shared" ref="H226" si="429">+H219/H225*30</f>
        <v>#DIV/0!</v>
      </c>
      <c r="I226" s="100" t="e">
        <f t="shared" ref="I226" si="430">+I219/I225*30</f>
        <v>#DIV/0!</v>
      </c>
      <c r="J226" s="100" t="e">
        <f t="shared" ref="J226" si="431">+J219/J225*30</f>
        <v>#DIV/0!</v>
      </c>
      <c r="K226" s="100" t="e">
        <f t="shared" ref="K226" si="432">+K219/K225*30</f>
        <v>#DIV/0!</v>
      </c>
      <c r="L226" s="100">
        <f t="shared" ref="L226" si="433">+L219/L225*30</f>
        <v>667.87461958704694</v>
      </c>
      <c r="M226" s="100">
        <f t="shared" ref="M226" si="434">+M219/M225*30</f>
        <v>1070.2067350016619</v>
      </c>
      <c r="N226" s="100">
        <f t="shared" ref="N226" si="435">+N219/N225*30</f>
        <v>187.67777724159552</v>
      </c>
      <c r="O226" s="167" t="e">
        <f t="shared" ref="O226" si="436">+O219/O225*30</f>
        <v>#DIV/0!</v>
      </c>
      <c r="P226" s="167" t="e">
        <f>SUM(D226:O226)</f>
        <v>#DIV/0!</v>
      </c>
    </row>
    <row r="227" spans="1:16" x14ac:dyDescent="0.25">
      <c r="A227" s="196" t="s">
        <v>115</v>
      </c>
      <c r="B227" s="376"/>
      <c r="C227" s="86" t="s">
        <v>216</v>
      </c>
      <c r="D227" s="87">
        <f>+D220/D225*30</f>
        <v>636.46050879726045</v>
      </c>
      <c r="E227" s="87">
        <f t="shared" ref="E227:O227" si="437">+E220/E225*30</f>
        <v>418.29206551466473</v>
      </c>
      <c r="F227" s="87">
        <f t="shared" si="437"/>
        <v>1058.1437754336607</v>
      </c>
      <c r="G227" s="87" t="e">
        <f t="shared" si="437"/>
        <v>#DIV/0!</v>
      </c>
      <c r="H227" s="87" t="e">
        <f t="shared" si="437"/>
        <v>#DIV/0!</v>
      </c>
      <c r="I227" s="87" t="e">
        <f t="shared" si="437"/>
        <v>#DIV/0!</v>
      </c>
      <c r="J227" s="87" t="e">
        <f t="shared" si="437"/>
        <v>#DIV/0!</v>
      </c>
      <c r="K227" s="87" t="e">
        <f t="shared" si="437"/>
        <v>#DIV/0!</v>
      </c>
      <c r="L227" s="87">
        <f t="shared" si="437"/>
        <v>497.43026466352939</v>
      </c>
      <c r="M227" s="87">
        <f t="shared" si="437"/>
        <v>848.97538650025103</v>
      </c>
      <c r="N227" s="87">
        <f t="shared" si="437"/>
        <v>148.73791625020087</v>
      </c>
      <c r="O227" s="159" t="e">
        <f t="shared" si="437"/>
        <v>#DIV/0!</v>
      </c>
      <c r="P227" s="159" t="e">
        <f t="shared" ref="P227:P231" si="438">SUM(D227:O227)</f>
        <v>#DIV/0!</v>
      </c>
    </row>
    <row r="228" spans="1:16" x14ac:dyDescent="0.25">
      <c r="A228" s="196" t="s">
        <v>115</v>
      </c>
      <c r="B228" s="376"/>
      <c r="C228" s="86" t="s">
        <v>217</v>
      </c>
      <c r="D228" s="87">
        <f>+D221/D225*30</f>
        <v>0</v>
      </c>
      <c r="E228" s="87">
        <f t="shared" ref="E228:O228" si="439">+E221/E225*30</f>
        <v>0</v>
      </c>
      <c r="F228" s="87">
        <f t="shared" si="439"/>
        <v>0</v>
      </c>
      <c r="G228" s="87" t="e">
        <f t="shared" si="439"/>
        <v>#DIV/0!</v>
      </c>
      <c r="H228" s="87" t="e">
        <f t="shared" si="439"/>
        <v>#DIV/0!</v>
      </c>
      <c r="I228" s="87" t="e">
        <f t="shared" si="439"/>
        <v>#DIV/0!</v>
      </c>
      <c r="J228" s="87" t="e">
        <f t="shared" si="439"/>
        <v>#DIV/0!</v>
      </c>
      <c r="K228" s="87" t="e">
        <f t="shared" si="439"/>
        <v>#DIV/0!</v>
      </c>
      <c r="L228" s="87">
        <f t="shared" si="439"/>
        <v>0</v>
      </c>
      <c r="M228" s="87">
        <f t="shared" si="439"/>
        <v>0</v>
      </c>
      <c r="N228" s="87">
        <f t="shared" si="439"/>
        <v>0</v>
      </c>
      <c r="O228" s="159" t="e">
        <f t="shared" si="439"/>
        <v>#DIV/0!</v>
      </c>
      <c r="P228" s="159"/>
    </row>
    <row r="229" spans="1:16" x14ac:dyDescent="0.25">
      <c r="A229" s="196" t="s">
        <v>115</v>
      </c>
      <c r="B229" s="376"/>
      <c r="C229" s="86" t="s">
        <v>218</v>
      </c>
      <c r="D229" s="87">
        <f>+D222/D225*30</f>
        <v>214.42252435415728</v>
      </c>
      <c r="E229" s="87">
        <f t="shared" ref="E229:O229" si="440">+E222/E225*30</f>
        <v>168.45511573749511</v>
      </c>
      <c r="F229" s="87">
        <f t="shared" si="440"/>
        <v>421.67719378209466</v>
      </c>
      <c r="G229" s="87" t="e">
        <f t="shared" si="440"/>
        <v>#DIV/0!</v>
      </c>
      <c r="H229" s="87" t="e">
        <f t="shared" si="440"/>
        <v>#DIV/0!</v>
      </c>
      <c r="I229" s="87" t="e">
        <f t="shared" si="440"/>
        <v>#DIV/0!</v>
      </c>
      <c r="J229" s="87" t="e">
        <f t="shared" si="440"/>
        <v>#DIV/0!</v>
      </c>
      <c r="K229" s="87" t="e">
        <f t="shared" si="440"/>
        <v>#DIV/0!</v>
      </c>
      <c r="L229" s="87">
        <f t="shared" si="440"/>
        <v>165.37150147966608</v>
      </c>
      <c r="M229" s="87">
        <f t="shared" si="440"/>
        <v>192.89723280343449</v>
      </c>
      <c r="N229" s="87">
        <f t="shared" si="440"/>
        <v>36.590658889092118</v>
      </c>
      <c r="O229" s="159" t="e">
        <f t="shared" si="440"/>
        <v>#DIV/0!</v>
      </c>
      <c r="P229" s="159"/>
    </row>
    <row r="230" spans="1:16" x14ac:dyDescent="0.25">
      <c r="A230" s="196" t="s">
        <v>115</v>
      </c>
      <c r="B230" s="376"/>
      <c r="C230" s="86" t="s">
        <v>219</v>
      </c>
      <c r="D230" s="87">
        <f>+D223/D225*30</f>
        <v>0</v>
      </c>
      <c r="E230" s="87">
        <f t="shared" ref="E230:O230" si="441">+E223/E225*30</f>
        <v>0</v>
      </c>
      <c r="F230" s="87">
        <f t="shared" si="441"/>
        <v>29.050704171724487</v>
      </c>
      <c r="G230" s="87" t="e">
        <f t="shared" si="441"/>
        <v>#DIV/0!</v>
      </c>
      <c r="H230" s="87" t="e">
        <f t="shared" si="441"/>
        <v>#DIV/0!</v>
      </c>
      <c r="I230" s="87" t="e">
        <f t="shared" si="441"/>
        <v>#DIV/0!</v>
      </c>
      <c r="J230" s="87" t="e">
        <f t="shared" si="441"/>
        <v>#DIV/0!</v>
      </c>
      <c r="K230" s="87" t="e">
        <f t="shared" si="441"/>
        <v>#DIV/0!</v>
      </c>
      <c r="L230" s="87">
        <f t="shared" si="441"/>
        <v>5.0728534438516428</v>
      </c>
      <c r="M230" s="87">
        <f t="shared" si="441"/>
        <v>28.334115697976927</v>
      </c>
      <c r="N230" s="87">
        <f t="shared" si="441"/>
        <v>2.3492021023025336</v>
      </c>
      <c r="O230" s="159" t="e">
        <f t="shared" si="441"/>
        <v>#DIV/0!</v>
      </c>
      <c r="P230" s="159"/>
    </row>
    <row r="231" spans="1:16" ht="15.75" thickBot="1" x14ac:dyDescent="0.3">
      <c r="A231" s="196" t="s">
        <v>115</v>
      </c>
      <c r="B231" s="376"/>
      <c r="C231" s="96" t="s">
        <v>238</v>
      </c>
      <c r="D231" s="168">
        <f>+D224/D225*30</f>
        <v>0</v>
      </c>
      <c r="E231" s="168">
        <f t="shared" ref="E231:O231" si="442">+E224/E225*30</f>
        <v>0</v>
      </c>
      <c r="F231" s="168">
        <f t="shared" si="442"/>
        <v>0</v>
      </c>
      <c r="G231" s="168" t="e">
        <f t="shared" si="442"/>
        <v>#DIV/0!</v>
      </c>
      <c r="H231" s="168" t="e">
        <f t="shared" si="442"/>
        <v>#DIV/0!</v>
      </c>
      <c r="I231" s="168" t="e">
        <f t="shared" si="442"/>
        <v>#DIV/0!</v>
      </c>
      <c r="J231" s="168" t="e">
        <f t="shared" si="442"/>
        <v>#DIV/0!</v>
      </c>
      <c r="K231" s="168" t="e">
        <f t="shared" si="442"/>
        <v>#DIV/0!</v>
      </c>
      <c r="L231" s="168">
        <f t="shared" si="442"/>
        <v>0</v>
      </c>
      <c r="M231" s="168">
        <f t="shared" si="442"/>
        <v>0</v>
      </c>
      <c r="N231" s="168">
        <f t="shared" si="442"/>
        <v>0</v>
      </c>
      <c r="O231" s="169" t="e">
        <f t="shared" si="442"/>
        <v>#DIV/0!</v>
      </c>
      <c r="P231" s="169" t="e">
        <f t="shared" si="438"/>
        <v>#DIV/0!</v>
      </c>
    </row>
    <row r="232" spans="1:16" x14ac:dyDescent="0.25">
      <c r="A232" s="196" t="s">
        <v>115</v>
      </c>
      <c r="B232" s="376"/>
      <c r="C232" s="76" t="s">
        <v>8</v>
      </c>
      <c r="D232" s="170">
        <f t="shared" ref="D232:O232" si="443">+D201/D195</f>
        <v>1.1407530176686689</v>
      </c>
      <c r="E232" s="170">
        <f t="shared" si="443"/>
        <v>1.1862166716339826</v>
      </c>
      <c r="F232" s="170">
        <f t="shared" si="443"/>
        <v>1.1862166716339824</v>
      </c>
      <c r="G232" s="170">
        <f t="shared" si="443"/>
        <v>1.1836158857369019</v>
      </c>
      <c r="H232" s="170">
        <f t="shared" si="443"/>
        <v>1.1836158857369024</v>
      </c>
      <c r="I232" s="170">
        <f t="shared" si="443"/>
        <v>1.1836158857369021</v>
      </c>
      <c r="J232" s="170">
        <f t="shared" si="443"/>
        <v>1.2093111350492611</v>
      </c>
      <c r="K232" s="170">
        <f t="shared" si="443"/>
        <v>1.2003056945932011</v>
      </c>
      <c r="L232" s="170">
        <f t="shared" si="443"/>
        <v>1.1335741273497133</v>
      </c>
      <c r="M232" s="170">
        <f t="shared" si="443"/>
        <v>1.1342408949647877</v>
      </c>
      <c r="N232" s="170">
        <f t="shared" si="443"/>
        <v>1.1428264590545212</v>
      </c>
      <c r="O232" s="171">
        <f t="shared" si="443"/>
        <v>1.1478355783908287</v>
      </c>
      <c r="P232" s="171"/>
    </row>
    <row r="233" spans="1:16" x14ac:dyDescent="0.25">
      <c r="A233" s="196" t="s">
        <v>115</v>
      </c>
      <c r="B233" s="376"/>
      <c r="C233" s="77" t="s">
        <v>6</v>
      </c>
      <c r="D233" s="172">
        <f>+VLOOKUP(D181,Conversion!$B$33:$N$71,(MATCH('Measured TV opt-pt'!D180,butget_aylar_opt,0)+1),0)</f>
        <v>1.1888611649493708</v>
      </c>
      <c r="E233" s="172">
        <f>+VLOOKUP(E181,Conversion!$B$33:$N$71,(MATCH('Measured TV opt-pt'!E180,butget_aylar_opt,0)+1),0)</f>
        <v>1.2706957337752476</v>
      </c>
      <c r="F233" s="172">
        <f>+VLOOKUP(F181,Conversion!$B$33:$N$71,(MATCH('Measured TV opt-pt'!F180,butget_aylar_opt,0)+1),0)</f>
        <v>1.2706957337752476</v>
      </c>
      <c r="G233" s="172">
        <f>+VLOOKUP(G181,Conversion!$B$33:$N$71,(MATCH('Measured TV opt-pt'!G180,butget_aylar_opt,0)+1),0)</f>
        <v>1.2609678349042717</v>
      </c>
      <c r="H233" s="172">
        <f>+VLOOKUP(H181,Conversion!$B$33:$N$71,(MATCH('Measured TV opt-pt'!H180,butget_aylar_opt,0)+1),0)</f>
        <v>1.2609678349042717</v>
      </c>
      <c r="I233" s="172">
        <f>+VLOOKUP(I181,Conversion!$B$33:$N$71,(MATCH('Measured TV opt-pt'!I180,butget_aylar_opt,0)+1),0)</f>
        <v>1.2609678349042717</v>
      </c>
      <c r="J233" s="172">
        <f>+VLOOKUP(J181,Conversion!$B$33:$N$71,(MATCH('Measured TV opt-pt'!J180,butget_aylar_opt,0)+1),0)</f>
        <v>1.2747679051062868</v>
      </c>
      <c r="K233" s="172">
        <f>+VLOOKUP(K181,Conversion!$B$33:$N$71,(MATCH('Measured TV opt-pt'!K180,butget_aylar_opt,0)+1),0)</f>
        <v>1.2747679051062868</v>
      </c>
      <c r="L233" s="172">
        <f>+VLOOKUP(L181,Conversion!$B$33:$N$71,(MATCH('Measured TV opt-pt'!L180,butget_aylar_opt,0)+1),0)</f>
        <v>1.1748916075557905</v>
      </c>
      <c r="M233" s="172">
        <f>+VLOOKUP(M181,Conversion!$B$33:$N$71,(MATCH('Measured TV opt-pt'!M180,butget_aylar_opt,0)+1),0)</f>
        <v>1.1888611649493708</v>
      </c>
      <c r="N233" s="172">
        <f>+VLOOKUP(N181,Conversion!$B$33:$N$71,(MATCH('Measured TV opt-pt'!N180,butget_aylar_opt,0)+1),0)</f>
        <v>1.1888611649493708</v>
      </c>
      <c r="O233" s="173">
        <f>+VLOOKUP(O181,Conversion!$B$33:$N$71,(MATCH('Measured TV opt-pt'!O180,butget_aylar_opt,0)+1),0)</f>
        <v>1.1888611649493708</v>
      </c>
      <c r="P233" s="173"/>
    </row>
    <row r="234" spans="1:16" ht="15.75" thickBot="1" x14ac:dyDescent="0.3">
      <c r="A234" s="196" t="s">
        <v>115</v>
      </c>
      <c r="B234" s="377"/>
      <c r="C234" s="96" t="s">
        <v>7</v>
      </c>
      <c r="D234" s="172">
        <f>+VLOOKUP(D181,Conversion!$B$74:$N$112,(MATCH('Measured TV opt-pt'!D180,budget_aylar_pt,0)+1),0)</f>
        <v>1.068590796747616</v>
      </c>
      <c r="E234" s="172">
        <f>+VLOOKUP(E181,Conversion!$B$74:$N$112,(MATCH('Measured TV opt-pt'!E180,budget_aylar_pt,0)+1),0)</f>
        <v>1.0594980784220853</v>
      </c>
      <c r="F234" s="172">
        <f>+VLOOKUP(F181,Conversion!$B$74:$N$112,(MATCH('Measured TV opt-pt'!F180,budget_aylar_pt,0)+1),0)</f>
        <v>1.0594980784220853</v>
      </c>
      <c r="G234" s="172">
        <f>+VLOOKUP(G181,Conversion!$B$74:$N$112,(MATCH('Measured TV opt-pt'!G180,budget_aylar_pt,0)+1),0)</f>
        <v>1.0675879619858475</v>
      </c>
      <c r="H234" s="172">
        <f>+VLOOKUP(H181,Conversion!$B$74:$N$112,(MATCH('Measured TV opt-pt'!H180,budget_aylar_pt,0)+1),0)</f>
        <v>1.0675879619858475</v>
      </c>
      <c r="I234" s="172">
        <f>+VLOOKUP(I181,Conversion!$B$74:$N$112,(MATCH('Measured TV opt-pt'!I180,budget_aylar_pt,0)+1),0)</f>
        <v>1.0675879619858475</v>
      </c>
      <c r="J234" s="172">
        <f>+VLOOKUP(J181,Conversion!$B$74:$N$112,(MATCH('Measured TV opt-pt'!J180,budget_aylar_pt,0)+1),0)</f>
        <v>1.1225428584620409</v>
      </c>
      <c r="K234" s="172">
        <f>+VLOOKUP(K181,Conversion!$B$74:$N$112,(MATCH('Measured TV opt-pt'!K180,budget_aylar_pt,0)+1),0)</f>
        <v>1.1225428584620409</v>
      </c>
      <c r="L234" s="172">
        <f>+VLOOKUP(L181,Conversion!$B$74:$N$112,(MATCH('Measured TV opt-pt'!L180,budget_aylar_pt,0)+1),0)</f>
        <v>1.0894361764463583</v>
      </c>
      <c r="M234" s="172">
        <f>+VLOOKUP(M181,Conversion!$B$74:$N$112,(MATCH('Measured TV opt-pt'!M180,budget_aylar_pt,0)+1),0)</f>
        <v>1.068590796747616</v>
      </c>
      <c r="N234" s="172">
        <f>+VLOOKUP(N181,Conversion!$B$74:$N$112,(MATCH('Measured TV opt-pt'!N180,budget_aylar_pt,0)+1),0)</f>
        <v>1.068590796747616</v>
      </c>
      <c r="O234" s="173">
        <f>+VLOOKUP(O181,Conversion!$B$74:$N$112,(MATCH('Measured TV opt-pt'!O180,budget_aylar_pt,0)+1),0)</f>
        <v>1.068590796747616</v>
      </c>
      <c r="P234" s="174"/>
    </row>
    <row r="235" spans="1:16" ht="21.75" thickBot="1" x14ac:dyDescent="0.3">
      <c r="A235" s="196" t="s">
        <v>115</v>
      </c>
      <c r="B235" s="240" t="s">
        <v>126</v>
      </c>
      <c r="C235" s="74" t="s">
        <v>107</v>
      </c>
      <c r="D235" s="153">
        <v>1</v>
      </c>
      <c r="E235" s="153">
        <v>2</v>
      </c>
      <c r="F235" s="153">
        <v>3</v>
      </c>
      <c r="G235" s="153">
        <v>4</v>
      </c>
      <c r="H235" s="153">
        <v>5</v>
      </c>
      <c r="I235" s="153">
        <v>6</v>
      </c>
      <c r="J235" s="153">
        <v>7</v>
      </c>
      <c r="K235" s="153">
        <v>8</v>
      </c>
      <c r="L235" s="153">
        <v>9</v>
      </c>
      <c r="M235" s="153">
        <v>10</v>
      </c>
      <c r="N235" s="153">
        <v>11</v>
      </c>
      <c r="O235" s="153">
        <v>12</v>
      </c>
      <c r="P235" s="74" t="s">
        <v>127</v>
      </c>
    </row>
    <row r="236" spans="1:16" ht="15.75" customHeight="1" thickBot="1" x14ac:dyDescent="0.3">
      <c r="A236" s="196" t="s">
        <v>115</v>
      </c>
      <c r="B236" s="378" t="s">
        <v>71</v>
      </c>
      <c r="C236" s="185" t="s">
        <v>33</v>
      </c>
      <c r="D236" s="186" t="s">
        <v>28</v>
      </c>
      <c r="E236" s="186" t="s">
        <v>28</v>
      </c>
      <c r="F236" s="186" t="s">
        <v>28</v>
      </c>
      <c r="G236" s="186" t="s">
        <v>28</v>
      </c>
      <c r="H236" s="186" t="s">
        <v>28</v>
      </c>
      <c r="I236" s="186" t="s">
        <v>29</v>
      </c>
      <c r="J236" s="186" t="s">
        <v>28</v>
      </c>
      <c r="K236" s="186" t="s">
        <v>28</v>
      </c>
      <c r="L236" s="186" t="s">
        <v>28</v>
      </c>
      <c r="M236" s="186" t="s">
        <v>28</v>
      </c>
      <c r="N236" s="186" t="s">
        <v>28</v>
      </c>
      <c r="O236" s="186" t="s">
        <v>28</v>
      </c>
      <c r="P236" s="188" t="s">
        <v>108</v>
      </c>
    </row>
    <row r="237" spans="1:16" x14ac:dyDescent="0.25">
      <c r="A237" s="196" t="s">
        <v>115</v>
      </c>
      <c r="B237" s="379"/>
      <c r="C237" s="175" t="s">
        <v>125</v>
      </c>
      <c r="D237" s="200">
        <v>578220.65999999992</v>
      </c>
      <c r="E237" s="201">
        <v>344033.31000000006</v>
      </c>
      <c r="F237" s="201">
        <v>549159.89399999962</v>
      </c>
      <c r="G237" s="201">
        <v>0</v>
      </c>
      <c r="H237" s="201">
        <v>0</v>
      </c>
      <c r="I237" s="201">
        <v>0</v>
      </c>
      <c r="J237" s="201">
        <v>0</v>
      </c>
      <c r="K237" s="201">
        <v>411499.46784374578</v>
      </c>
      <c r="L237" s="201">
        <v>476695.26633127622</v>
      </c>
      <c r="M237" s="201">
        <v>686277.01542947139</v>
      </c>
      <c r="N237" s="201">
        <v>596330.92149233201</v>
      </c>
      <c r="O237" s="176"/>
      <c r="P237" s="176">
        <f>SUM(D237:O237)</f>
        <v>3642216.5350968256</v>
      </c>
    </row>
    <row r="238" spans="1:16" x14ac:dyDescent="0.25">
      <c r="A238" s="196" t="s">
        <v>115</v>
      </c>
      <c r="B238" s="379"/>
      <c r="C238" s="86" t="s">
        <v>1</v>
      </c>
      <c r="D238" s="87">
        <f>+D269*D251*30</f>
        <v>405306.79762604571</v>
      </c>
      <c r="E238" s="87">
        <f t="shared" ref="E238:O238" si="444">+E269*E251*30</f>
        <v>227039.25742406727</v>
      </c>
      <c r="F238" s="87">
        <f t="shared" si="444"/>
        <v>351893.62775236799</v>
      </c>
      <c r="G238" s="87">
        <f t="shared" si="444"/>
        <v>0</v>
      </c>
      <c r="H238" s="87">
        <f t="shared" si="444"/>
        <v>0</v>
      </c>
      <c r="I238" s="87">
        <f t="shared" si="444"/>
        <v>0</v>
      </c>
      <c r="J238" s="87">
        <f t="shared" si="444"/>
        <v>0</v>
      </c>
      <c r="K238" s="87">
        <f t="shared" si="444"/>
        <v>324739.65738629503</v>
      </c>
      <c r="L238" s="87">
        <f t="shared" si="444"/>
        <v>332484.30313505459</v>
      </c>
      <c r="M238" s="87">
        <f t="shared" si="444"/>
        <v>515082.79622204573</v>
      </c>
      <c r="N238" s="87">
        <f t="shared" si="444"/>
        <v>449032.53856382868</v>
      </c>
      <c r="O238" s="159">
        <f t="shared" si="444"/>
        <v>0</v>
      </c>
      <c r="P238" s="159">
        <f t="shared" ref="P238:P242" si="445">SUM(D238:O238)</f>
        <v>2605578.9781097053</v>
      </c>
    </row>
    <row r="239" spans="1:16" x14ac:dyDescent="0.25">
      <c r="A239" s="196" t="s">
        <v>115</v>
      </c>
      <c r="B239" s="379"/>
      <c r="C239" s="86" t="s">
        <v>209</v>
      </c>
      <c r="D239" s="87">
        <f t="shared" ref="D239:O242" si="446">+D270*D252*30</f>
        <v>0</v>
      </c>
      <c r="E239" s="259">
        <f t="shared" si="446"/>
        <v>0</v>
      </c>
      <c r="F239" s="259">
        <f t="shared" si="446"/>
        <v>0</v>
      </c>
      <c r="G239" s="259">
        <f t="shared" si="446"/>
        <v>0</v>
      </c>
      <c r="H239" s="259">
        <f t="shared" si="446"/>
        <v>0</v>
      </c>
      <c r="I239" s="259">
        <f t="shared" si="446"/>
        <v>0</v>
      </c>
      <c r="J239" s="259">
        <f t="shared" si="446"/>
        <v>0</v>
      </c>
      <c r="K239" s="259">
        <f t="shared" si="446"/>
        <v>0</v>
      </c>
      <c r="L239" s="259">
        <f t="shared" si="446"/>
        <v>0</v>
      </c>
      <c r="M239" s="259">
        <f t="shared" si="446"/>
        <v>0</v>
      </c>
      <c r="N239" s="259">
        <f t="shared" si="446"/>
        <v>0</v>
      </c>
      <c r="O239" s="260">
        <f t="shared" si="446"/>
        <v>0</v>
      </c>
      <c r="P239" s="260"/>
    </row>
    <row r="240" spans="1:16" x14ac:dyDescent="0.25">
      <c r="A240" s="196" t="s">
        <v>115</v>
      </c>
      <c r="B240" s="379"/>
      <c r="C240" s="86" t="s">
        <v>210</v>
      </c>
      <c r="D240" s="87">
        <f t="shared" si="446"/>
        <v>172913.86237395421</v>
      </c>
      <c r="E240" s="259">
        <f t="shared" si="446"/>
        <v>116994.05257593273</v>
      </c>
      <c r="F240" s="259">
        <f t="shared" si="446"/>
        <v>187353.76696617741</v>
      </c>
      <c r="G240" s="259">
        <f t="shared" si="446"/>
        <v>0</v>
      </c>
      <c r="H240" s="259">
        <f t="shared" si="446"/>
        <v>0</v>
      </c>
      <c r="I240" s="259">
        <f t="shared" si="446"/>
        <v>0</v>
      </c>
      <c r="J240" s="259">
        <f t="shared" si="446"/>
        <v>0</v>
      </c>
      <c r="K240" s="259">
        <f t="shared" si="446"/>
        <v>50847.933657347232</v>
      </c>
      <c r="L240" s="259">
        <f t="shared" si="446"/>
        <v>138906.82809653203</v>
      </c>
      <c r="M240" s="259">
        <f t="shared" si="446"/>
        <v>146849.64590356822</v>
      </c>
      <c r="N240" s="259">
        <f t="shared" si="446"/>
        <v>137577.39923984624</v>
      </c>
      <c r="O240" s="260">
        <f t="shared" si="446"/>
        <v>0</v>
      </c>
      <c r="P240" s="260"/>
    </row>
    <row r="241" spans="1:16" x14ac:dyDescent="0.25">
      <c r="A241" s="196" t="s">
        <v>115</v>
      </c>
      <c r="B241" s="379"/>
      <c r="C241" s="86" t="s">
        <v>211</v>
      </c>
      <c r="D241" s="87">
        <f t="shared" si="446"/>
        <v>0</v>
      </c>
      <c r="E241" s="259">
        <f t="shared" si="446"/>
        <v>0</v>
      </c>
      <c r="F241" s="259">
        <f t="shared" si="446"/>
        <v>9912.4992814541238</v>
      </c>
      <c r="G241" s="259">
        <f t="shared" si="446"/>
        <v>0</v>
      </c>
      <c r="H241" s="259">
        <f t="shared" si="446"/>
        <v>0</v>
      </c>
      <c r="I241" s="259">
        <f t="shared" si="446"/>
        <v>0</v>
      </c>
      <c r="J241" s="259">
        <f t="shared" si="446"/>
        <v>0</v>
      </c>
      <c r="K241" s="259">
        <f t="shared" si="446"/>
        <v>35911.876800103586</v>
      </c>
      <c r="L241" s="259">
        <f t="shared" si="446"/>
        <v>5304.1350996895389</v>
      </c>
      <c r="M241" s="259">
        <f t="shared" si="446"/>
        <v>24344.573303857494</v>
      </c>
      <c r="N241" s="259">
        <f t="shared" si="446"/>
        <v>9720.9836886571884</v>
      </c>
      <c r="O241" s="260">
        <f t="shared" si="446"/>
        <v>0</v>
      </c>
      <c r="P241" s="260"/>
    </row>
    <row r="242" spans="1:16" ht="15.75" thickBot="1" x14ac:dyDescent="0.3">
      <c r="A242" s="196" t="s">
        <v>115</v>
      </c>
      <c r="B242" s="379"/>
      <c r="C242" s="96" t="s">
        <v>227</v>
      </c>
      <c r="D242" s="87">
        <f t="shared" si="446"/>
        <v>0</v>
      </c>
      <c r="E242" s="90">
        <f t="shared" si="446"/>
        <v>0</v>
      </c>
      <c r="F242" s="90">
        <f t="shared" si="446"/>
        <v>0</v>
      </c>
      <c r="G242" s="90">
        <f t="shared" si="446"/>
        <v>0</v>
      </c>
      <c r="H242" s="90">
        <f t="shared" si="446"/>
        <v>0</v>
      </c>
      <c r="I242" s="90">
        <f t="shared" si="446"/>
        <v>0</v>
      </c>
      <c r="J242" s="90">
        <f t="shared" si="446"/>
        <v>0</v>
      </c>
      <c r="K242" s="90">
        <f t="shared" si="446"/>
        <v>0</v>
      </c>
      <c r="L242" s="90">
        <f t="shared" si="446"/>
        <v>0</v>
      </c>
      <c r="M242" s="90">
        <f t="shared" si="446"/>
        <v>0</v>
      </c>
      <c r="N242" s="90">
        <f t="shared" si="446"/>
        <v>0</v>
      </c>
      <c r="O242" s="160">
        <f t="shared" si="446"/>
        <v>0</v>
      </c>
      <c r="P242" s="160">
        <f t="shared" si="445"/>
        <v>0</v>
      </c>
    </row>
    <row r="243" spans="1:16" ht="15.75" thickBot="1" x14ac:dyDescent="0.3">
      <c r="A243" s="196" t="s">
        <v>115</v>
      </c>
      <c r="B243" s="379"/>
      <c r="C243" s="281" t="s">
        <v>108</v>
      </c>
      <c r="D243" s="301">
        <f>SUM(D244:D248)</f>
        <v>1</v>
      </c>
      <c r="E243" s="301">
        <f t="shared" ref="E243" si="447">SUM(E244:E248)</f>
        <v>1.0034229363724529</v>
      </c>
      <c r="F243" s="301">
        <f t="shared" ref="F243" si="448">SUM(F244:F248)</f>
        <v>0.99999999999999989</v>
      </c>
      <c r="G243" s="301">
        <f t="shared" ref="G243" si="449">SUM(G244:G248)</f>
        <v>0.99999999999999989</v>
      </c>
      <c r="H243" s="301">
        <f t="shared" ref="H243" si="450">SUM(H244:H248)</f>
        <v>1</v>
      </c>
      <c r="I243" s="301">
        <f t="shared" ref="I243" si="451">SUM(I244:I248)</f>
        <v>1.0000000000000002</v>
      </c>
      <c r="J243" s="301">
        <f t="shared" ref="J243" si="452">SUM(J244:J248)</f>
        <v>0.99999999999999978</v>
      </c>
      <c r="K243" s="301">
        <f t="shared" ref="K243" si="453">SUM(K244:K248)</f>
        <v>0.99999999999999978</v>
      </c>
      <c r="L243" s="301">
        <f t="shared" ref="L243" si="454">SUM(L244:L248)</f>
        <v>1</v>
      </c>
      <c r="M243" s="301">
        <f t="shared" ref="M243" si="455">SUM(M244:M248)</f>
        <v>1.0000000000000002</v>
      </c>
      <c r="N243" s="301">
        <f t="shared" ref="N243" si="456">SUM(N244:N248)</f>
        <v>1</v>
      </c>
      <c r="O243" s="301">
        <f t="shared" ref="O243" si="457">SUM(O244:O248)</f>
        <v>0.99999999999999989</v>
      </c>
      <c r="P243" s="268"/>
    </row>
    <row r="244" spans="1:16" ht="15.75" thickBot="1" x14ac:dyDescent="0.3">
      <c r="A244" s="196" t="s">
        <v>115</v>
      </c>
      <c r="B244" s="379"/>
      <c r="C244" s="245" t="s">
        <v>196</v>
      </c>
      <c r="D244" s="246">
        <v>0.748</v>
      </c>
      <c r="E244" s="246">
        <v>0.71289999999999998</v>
      </c>
      <c r="F244" s="246">
        <v>0.70128149006739837</v>
      </c>
      <c r="G244" s="246">
        <v>0.53018436569432525</v>
      </c>
      <c r="H244" s="246">
        <v>0.5423765464750937</v>
      </c>
      <c r="I244" s="246">
        <v>0.58843916554063314</v>
      </c>
      <c r="J244" s="246">
        <v>0.60561377608760258</v>
      </c>
      <c r="K244" s="246">
        <v>0.80100224649177598</v>
      </c>
      <c r="L244" s="246">
        <v>0.74479587945877479</v>
      </c>
      <c r="M244" s="246">
        <v>0.79328167047923914</v>
      </c>
      <c r="N244" s="246">
        <v>0.79251746496726783</v>
      </c>
      <c r="O244" s="246">
        <v>0.75240999999999991</v>
      </c>
      <c r="P244" s="268"/>
    </row>
    <row r="245" spans="1:16" ht="15.75" thickBot="1" x14ac:dyDescent="0.3">
      <c r="A245" s="196" t="s">
        <v>115</v>
      </c>
      <c r="B245" s="379"/>
      <c r="C245" s="245" t="s">
        <v>197</v>
      </c>
      <c r="D245" s="310"/>
      <c r="E245" s="246">
        <v>3.4229363724529492E-3</v>
      </c>
      <c r="F245" s="246"/>
      <c r="G245" s="246"/>
      <c r="H245" s="246"/>
      <c r="I245" s="246"/>
      <c r="J245" s="246"/>
      <c r="K245" s="246"/>
      <c r="L245" s="246"/>
      <c r="M245" s="246"/>
      <c r="N245" s="246"/>
      <c r="O245" s="246"/>
      <c r="P245" s="268"/>
    </row>
    <row r="246" spans="1:16" ht="15.75" thickBot="1" x14ac:dyDescent="0.3">
      <c r="A246" s="196" t="s">
        <v>115</v>
      </c>
      <c r="B246" s="379"/>
      <c r="C246" s="245" t="s">
        <v>199</v>
      </c>
      <c r="D246" s="343">
        <v>0.252</v>
      </c>
      <c r="E246" s="246">
        <v>0.28710000000000002</v>
      </c>
      <c r="F246" s="246">
        <v>0.27946524626273334</v>
      </c>
      <c r="G246" s="246">
        <v>0.26027151737500415</v>
      </c>
      <c r="H246" s="246">
        <v>0.22206611722025232</v>
      </c>
      <c r="I246" s="246">
        <v>0.23470428159927745</v>
      </c>
      <c r="J246" s="246">
        <v>0.15048175443375286</v>
      </c>
      <c r="K246" s="246">
        <v>0.11533513094114624</v>
      </c>
      <c r="L246" s="246">
        <v>0.2476086029169918</v>
      </c>
      <c r="M246" s="246">
        <v>0.18024296287308908</v>
      </c>
      <c r="N246" s="246">
        <v>0.19496532528723082</v>
      </c>
      <c r="O246" s="246">
        <v>0.24758999999999998</v>
      </c>
      <c r="P246" s="268"/>
    </row>
    <row r="247" spans="1:16" ht="15.75" thickBot="1" x14ac:dyDescent="0.3">
      <c r="A247" s="196" t="s">
        <v>115</v>
      </c>
      <c r="B247" s="379"/>
      <c r="C247" s="245" t="s">
        <v>198</v>
      </c>
      <c r="D247" s="310"/>
      <c r="E247" s="246"/>
      <c r="F247" s="246">
        <v>1.9253263669868261E-2</v>
      </c>
      <c r="G247" s="246">
        <v>0.20954411693067052</v>
      </c>
      <c r="H247" s="246">
        <v>0.23555733630465386</v>
      </c>
      <c r="I247" s="246">
        <v>0.17685655286008953</v>
      </c>
      <c r="J247" s="246">
        <v>0.24390446947864436</v>
      </c>
      <c r="K247" s="246">
        <v>8.3662622567077571E-2</v>
      </c>
      <c r="L247" s="246">
        <v>7.5955176242334761E-3</v>
      </c>
      <c r="M247" s="246">
        <v>2.6475366647671975E-2</v>
      </c>
      <c r="N247" s="246">
        <v>1.2517209745501362E-2</v>
      </c>
      <c r="O247" s="246">
        <v>0</v>
      </c>
      <c r="P247" s="268"/>
    </row>
    <row r="248" spans="1:16" ht="15.75" thickBot="1" x14ac:dyDescent="0.3">
      <c r="A248" s="196" t="s">
        <v>115</v>
      </c>
      <c r="B248" s="379"/>
      <c r="C248" s="248" t="s">
        <v>228</v>
      </c>
      <c r="D248" s="249"/>
      <c r="E248" s="249"/>
      <c r="F248" s="249"/>
      <c r="G248" s="249"/>
      <c r="H248" s="249"/>
      <c r="I248" s="249"/>
      <c r="J248" s="249"/>
      <c r="K248" s="249"/>
      <c r="L248" s="249"/>
      <c r="M248" s="249"/>
      <c r="N248" s="249"/>
      <c r="O248" s="249"/>
      <c r="P248" s="177"/>
    </row>
    <row r="249" spans="1:16" ht="15.75" thickBot="1" x14ac:dyDescent="0.3">
      <c r="A249" s="196"/>
      <c r="B249" s="379"/>
      <c r="C249" s="306" t="s">
        <v>278</v>
      </c>
      <c r="D249" s="309">
        <v>3</v>
      </c>
      <c r="E249" s="309">
        <v>1</v>
      </c>
      <c r="F249" s="309">
        <v>1</v>
      </c>
      <c r="G249" s="309">
        <v>1</v>
      </c>
      <c r="H249" s="309">
        <v>1</v>
      </c>
      <c r="I249" s="309">
        <v>1</v>
      </c>
      <c r="J249" s="309">
        <v>1</v>
      </c>
      <c r="K249" s="309">
        <v>1</v>
      </c>
      <c r="L249" s="309">
        <v>1</v>
      </c>
      <c r="M249" s="309">
        <v>1</v>
      </c>
      <c r="N249" s="309">
        <v>1</v>
      </c>
      <c r="O249" s="309">
        <v>1</v>
      </c>
      <c r="P249" s="308"/>
    </row>
    <row r="250" spans="1:16" x14ac:dyDescent="0.25">
      <c r="A250" s="196" t="s">
        <v>115</v>
      </c>
      <c r="B250" s="379"/>
      <c r="C250" s="154" t="s">
        <v>14</v>
      </c>
      <c r="D250" s="155">
        <f>+SUMPRODUCT(D251:D255,D244:D248)</f>
        <v>18.892131871517876</v>
      </c>
      <c r="E250" s="155">
        <f t="shared" ref="E250" si="458">+SUMPRODUCT(E251:E255,E244:E248)</f>
        <v>18.03571002946196</v>
      </c>
      <c r="F250" s="155">
        <f t="shared" ref="F250" si="459">+SUMPRODUCT(F251:F255,F244:F248)</f>
        <v>19.694741112610537</v>
      </c>
      <c r="G250" s="155">
        <f t="shared" ref="G250" si="460">+SUMPRODUCT(G251:G255,G244:G248)</f>
        <v>26.147781757097761</v>
      </c>
      <c r="H250" s="155">
        <f t="shared" ref="H250" si="461">+SUMPRODUCT(H251:H255,H244:H248)</f>
        <v>30.733725214432148</v>
      </c>
      <c r="I250" s="155">
        <f t="shared" ref="I250" si="462">+SUMPRODUCT(I251:I255,I244:I248)</f>
        <v>28.790523635358394</v>
      </c>
      <c r="J250" s="155">
        <f t="shared" ref="J250" si="463">+SUMPRODUCT(J251:J255,J244:J248)</f>
        <v>19.265589615873186</v>
      </c>
      <c r="K250" s="155">
        <f t="shared" ref="K250" si="464">+SUMPRODUCT(K251:K255,K244:K248)</f>
        <v>17.290051071257835</v>
      </c>
      <c r="L250" s="155">
        <f t="shared" ref="L250" si="465">+SUMPRODUCT(L251:L255,L244:L248)</f>
        <v>23.991363394497959</v>
      </c>
      <c r="M250" s="155">
        <f t="shared" ref="M250" si="466">+SUMPRODUCT(M251:M255,M244:M248)</f>
        <v>27.257656862768588</v>
      </c>
      <c r="N250" s="155">
        <f t="shared" ref="N250" si="467">+SUMPRODUCT(N251:N255,N244:N248)</f>
        <v>25.052800302948242</v>
      </c>
      <c r="O250" s="156">
        <f t="shared" ref="O250" si="468">+SUMPRODUCT(O251:O255,O244:O248)</f>
        <v>21.196595452974034</v>
      </c>
      <c r="P250" s="156"/>
    </row>
    <row r="251" spans="1:16" x14ac:dyDescent="0.25">
      <c r="A251" s="196" t="s">
        <v>115</v>
      </c>
      <c r="B251" s="379"/>
      <c r="C251" s="77" t="s">
        <v>34</v>
      </c>
      <c r="D251" s="243">
        <f>+IF(D249=1,D263*'CPP Detay Tum Ay'!D$38+(1-'Measured TV opt-pt'!D263)*'CPP Detay Tum Ay'!D$20,IF(D249=2,D263*'CPP Detay (düşük)'!D$38+(1-'Measured TV opt-pt'!D263)*'CPP Detay (düşük)'!D$20,IF(D249=3,D263*'CPP Detay (yüksek)'!D$38+(1-'Measured TV opt-pt'!D263)*'CPP Detay (yüksek)'!D$20,"Girilen Rakamda Hata Var")))</f>
        <v>17.70392874790344</v>
      </c>
      <c r="E251" s="243">
        <f>+IF(E249=1,E263*'CPP Detay Tum Ay'!E$38+(1-'Measured TV opt-pt'!E263)*'CPP Detay Tum Ay'!E$20,IF(E249=2,E263*'CPP Detay (düşük)'!E$38+(1-'Measured TV opt-pt'!E263)*'CPP Detay (düşük)'!E$20,IF(E249=3,E263*'CPP Detay (yüksek)'!E$38+(1-'Measured TV opt-pt'!E263)*'CPP Detay (yüksek)'!E$20,"Girilen Rakamda Hata Var")))</f>
        <v>16.695717720372208</v>
      </c>
      <c r="F251" s="161">
        <f>+IF(F249=1,F263*'CPP Detay Tum Ay'!F$38+(1-'Measured TV opt-pt'!F263)*'CPP Detay Tum Ay'!F$20,IF(F249=2,F263*'CPP Detay (düşük)'!F$38+(1-'Measured TV opt-pt'!F263)*'CPP Detay (düşük)'!F$20,IF(F249=3,F263*'CPP Detay (yüksek)'!F$38+(1-'Measured TV opt-pt'!F263)*'CPP Detay (yüksek)'!F$20,"Girilen Rakamda Hata Var")))</f>
        <v>17.995772335783187</v>
      </c>
      <c r="G251" s="161">
        <f>+IF(G249=1,G263*'CPP Detay Tum Ay'!G$38+(1-'Measured TV opt-pt'!G263)*'CPP Detay Tum Ay'!G$20,IF(G249=2,G263*'CPP Detay (düşük)'!G$38+(1-'Measured TV opt-pt'!G263)*'CPP Detay (düşük)'!G$20,IF(G249=3,G263*'CPP Detay (yüksek)'!G$38+(1-'Measured TV opt-pt'!G263)*'CPP Detay (yüksek)'!G$20,"Girilen Rakamda Hata Var")))</f>
        <v>23.201427065128307</v>
      </c>
      <c r="H251" s="161">
        <f>+IF(H249=1,H263*'CPP Detay Tum Ay'!H$38+(1-'Measured TV opt-pt'!H263)*'CPP Detay Tum Ay'!H$20,IF(H249=2,H263*'CPP Detay (düşük)'!H$38+(1-'Measured TV opt-pt'!H263)*'CPP Detay (düşük)'!H$20,IF(H249=3,H263*'CPP Detay (yüksek)'!H$38+(1-'Measured TV opt-pt'!H263)*'CPP Detay (yüksek)'!H$20,"Girilen Rakamda Hata Var")))</f>
        <v>27.299847715621741</v>
      </c>
      <c r="I251" s="161">
        <f>+IF(I249=1,I263*'CPP Detay Tum Ay'!I$38+(1-'Measured TV opt-pt'!I263)*'CPP Detay Tum Ay'!I$20,IF(I249=2,I263*'CPP Detay (düşük)'!I$38+(1-'Measured TV opt-pt'!I263)*'CPP Detay (düşük)'!I$20,IF(I249=3,I263*'CPP Detay (yüksek)'!I$38+(1-'Measured TV opt-pt'!I263)*'CPP Detay (yüksek)'!I$20,"Girilen Rakamda Hata Var")))</f>
        <v>25.978524474339707</v>
      </c>
      <c r="J251" s="161">
        <f>+IF(J249=1,J263*'CPP Detay Tum Ay'!J$38+(1-'Measured TV opt-pt'!J263)*'CPP Detay Tum Ay'!J$20,IF(J249=2,J263*'CPP Detay (düşük)'!J$38+(1-'Measured TV opt-pt'!J263)*'CPP Detay (düşük)'!J$20,IF(J249=3,J263*'CPP Detay (yüksek)'!J$38+(1-'Measured TV opt-pt'!J263)*'CPP Detay (yüksek)'!J$20,"Girilen Rakamda Hata Var")))</f>
        <v>17.872474302324608</v>
      </c>
      <c r="K251" s="161">
        <f>+IF(K249=1,K263*'CPP Detay Tum Ay'!K$38+(1-'Measured TV opt-pt'!K263)*'CPP Detay Tum Ay'!K$20,IF(K249=2,K263*'CPP Detay (düşük)'!K$38+(1-'Measured TV opt-pt'!K263)*'CPP Detay (düşük)'!K$20,IF(K249=3,K263*'CPP Detay (yüksek)'!K$38+(1-'Measured TV opt-pt'!K263)*'CPP Detay (yüksek)'!K$20,"Girilen Rakamda Hata Var")))</f>
        <v>17.034468684979927</v>
      </c>
      <c r="L251" s="255">
        <f>+IF(L249=1,L263*'CPP Detay Tum Ay'!L$38+(1-'Measured TV opt-pt'!L263)*'CPP Detay Tum Ay'!L$20,IF(L249=2,L263*'CPP Detay (düşük)'!L$38+(1-'Measured TV opt-pt'!L263)*'CPP Detay (düşük)'!L$20,IF(L249=3,L263*'CPP Detay (yüksek)'!L$38+(1-'Measured TV opt-pt'!L263)*'CPP Detay (yüksek)'!L$20,"Girilen Rakamda Hata Var")))</f>
        <v>22.467149289573328</v>
      </c>
      <c r="M251" s="255">
        <f>+IF(M249=1,M263*'CPP Detay Tum Ay'!M$38+(1-'Measured TV opt-pt'!M263)*'CPP Detay Tum Ay'!M$20,IF(M249=2,M263*'CPP Detay (düşük)'!M$38+(1-'Measured TV opt-pt'!M263)*'CPP Detay (düşük)'!M$20,IF(M249=3,M263*'CPP Detay (yüksek)'!M$38+(1-'Measured TV opt-pt'!M263)*'CPP Detay (yüksek)'!M$20,"Girilen Rakamda Hata Var")))</f>
        <v>25.789248753307362</v>
      </c>
      <c r="N251" s="255">
        <f>+IF(N249=1,N263*'CPP Detay Tum Ay'!N$38+(1-'Measured TV opt-pt'!N263)*'CPP Detay Tum Ay'!N$20,IF(N249=2,N263*'CPP Detay (düşük)'!N$38+(1-'Measured TV opt-pt'!N263)*'CPP Detay (düşük)'!N$20,IF(N249=3,N263*'CPP Detay (yüksek)'!N$38+(1-'Measured TV opt-pt'!N263)*'CPP Detay (yüksek)'!N$20,"Girilen Rakamda Hata Var")))</f>
        <v>23.803341004858662</v>
      </c>
      <c r="O251" s="256">
        <f>+IF(O249=1,O263*'CPP Detay Tum Ay'!O$38+(1-'Measured TV opt-pt'!O263)*'CPP Detay Tum Ay'!O$20,IF(O249=2,O263*'CPP Detay (düşük)'!O$38+(1-'Measured TV opt-pt'!O263)*'CPP Detay (düşük)'!O$20,IF(O249=3,O263*'CPP Detay (yüksek)'!O$38+(1-'Measured TV opt-pt'!O263)*'CPP Detay (yüksek)'!O$20,"Girilen Rakamda Hata Var")))</f>
        <v>19.99835323959751</v>
      </c>
      <c r="P251" s="162"/>
    </row>
    <row r="252" spans="1:16" x14ac:dyDescent="0.25">
      <c r="A252" s="196" t="s">
        <v>115</v>
      </c>
      <c r="B252" s="379"/>
      <c r="C252" s="77" t="s">
        <v>194</v>
      </c>
      <c r="D252" s="243">
        <f>+IF(D249=1,D264*'CPP Detay Tum Ay'!D$94+(1-'Measured TV opt-pt'!D264)*'CPP Detay Tum Ay'!D$76,IF(D249=2,D264*'CPP Detay (düşük)'!D$94+(1-'Measured TV opt-pt'!D264)*'CPP Detay (düşük)'!D$76,IF(D249=3,D264*'CPP Detay (yüksek)'!D$94+(1-'Measured TV opt-pt'!D264)*'CPP Detay (yüksek)'!D$76,"Girilen Rakamda Hata Var")))</f>
        <v>0</v>
      </c>
      <c r="E252" s="243">
        <f>+IF(E249=1,E264*'CPP Detay Tum Ay'!E$94+(1-'Measured TV opt-pt'!E264)*'CPP Detay Tum Ay'!E$76,IF(E249=2,E264*'CPP Detay (düşük)'!E$94+(1-'Measured TV opt-pt'!E264)*'CPP Detay (düşük)'!E$76,IF(E249=3,E264*'CPP Detay (yüksek)'!E$94+(1-'Measured TV opt-pt'!E264)*'CPP Detay (yüksek)'!E$76,"Girilen Rakamda Hata Var")))</f>
        <v>0</v>
      </c>
      <c r="F252" s="243">
        <f>+IF(F249=1,F264*'CPP Detay Tum Ay'!F$94+(1-'Measured TV opt-pt'!F264)*'CPP Detay Tum Ay'!F$76,IF(F249=2,F264*'CPP Detay (düşük)'!F$94+(1-'Measured TV opt-pt'!F264)*'CPP Detay (düşük)'!F$76,IF(F249=3,F264*'CPP Detay (yüksek)'!F$94+(1-'Measured TV opt-pt'!F264)*'CPP Detay (yüksek)'!F$76,"Girilen Rakamda Hata Var")))</f>
        <v>0</v>
      </c>
      <c r="G252" s="243">
        <f>+IF(G249=1,G264*'CPP Detay Tum Ay'!G$94+(1-'Measured TV opt-pt'!G264)*'CPP Detay Tum Ay'!G$76,IF(G249=2,G264*'CPP Detay (düşük)'!G$94+(1-'Measured TV opt-pt'!G264)*'CPP Detay (düşük)'!G$76,IF(G249=3,G264*'CPP Detay (yüksek)'!G$94+(1-'Measured TV opt-pt'!G264)*'CPP Detay (yüksek)'!G$76,"Girilen Rakamda Hata Var")))</f>
        <v>0</v>
      </c>
      <c r="H252" s="243">
        <f>+IF(H249=1,H264*'CPP Detay Tum Ay'!H$94+(1-'Measured TV opt-pt'!H264)*'CPP Detay Tum Ay'!H$76,IF(H249=2,H264*'CPP Detay (düşük)'!H$94+(1-'Measured TV opt-pt'!H264)*'CPP Detay (düşük)'!H$76,IF(H249=3,H264*'CPP Detay (yüksek)'!H$94+(1-'Measured TV opt-pt'!H264)*'CPP Detay (yüksek)'!H$76,"Girilen Rakamda Hata Var")))</f>
        <v>0</v>
      </c>
      <c r="I252" s="243">
        <f>+IF(I249=1,I264*'CPP Detay Tum Ay'!I$94+(1-'Measured TV opt-pt'!I264)*'CPP Detay Tum Ay'!I$76,IF(I249=2,I264*'CPP Detay (düşük)'!I$94+(1-'Measured TV opt-pt'!I264)*'CPP Detay (düşük)'!I$76,IF(I249=3,I264*'CPP Detay (yüksek)'!I$94+(1-'Measured TV opt-pt'!I264)*'CPP Detay (yüksek)'!I$76,"Girilen Rakamda Hata Var")))</f>
        <v>0</v>
      </c>
      <c r="J252" s="243">
        <f>+IF(J249=1,J264*'CPP Detay Tum Ay'!J$94+(1-'Measured TV opt-pt'!J264)*'CPP Detay Tum Ay'!J$76,IF(J249=2,J264*'CPP Detay (düşük)'!J$94+(1-'Measured TV opt-pt'!J264)*'CPP Detay (düşük)'!J$76,IF(J249=3,J264*'CPP Detay (yüksek)'!J$94+(1-'Measured TV opt-pt'!J264)*'CPP Detay (yüksek)'!J$76,"Girilen Rakamda Hata Var")))</f>
        <v>0</v>
      </c>
      <c r="K252" s="243">
        <f>+IF(K249=1,K264*'CPP Detay Tum Ay'!K$94+(1-'Measured TV opt-pt'!K264)*'CPP Detay Tum Ay'!K$76,IF(K249=2,K264*'CPP Detay (düşük)'!K$94+(1-'Measured TV opt-pt'!K264)*'CPP Detay (düşük)'!K$76,IF(K249=3,K264*'CPP Detay (yüksek)'!K$94+(1-'Measured TV opt-pt'!K264)*'CPP Detay (yüksek)'!K$76,"Girilen Rakamda Hata Var")))</f>
        <v>0</v>
      </c>
      <c r="L252" s="257">
        <f>+IF(L249=1,L264*'CPP Detay Tum Ay'!L$94+(1-'Measured TV opt-pt'!L264)*'CPP Detay Tum Ay'!L$76,IF(L249=2,L264*'CPP Detay (düşük)'!L$94+(1-'Measured TV opt-pt'!L264)*'CPP Detay (düşük)'!L$76,IF(L249=3,L264*'CPP Detay (yüksek)'!L$94+(1-'Measured TV opt-pt'!L264)*'CPP Detay (yüksek)'!L$76,"Girilen Rakamda Hata Var")))</f>
        <v>0</v>
      </c>
      <c r="M252" s="257">
        <f>+IF(M249=1,M264*'CPP Detay Tum Ay'!M$94+(1-'Measured TV opt-pt'!M264)*'CPP Detay Tum Ay'!M$76,IF(M249=2,M264*'CPP Detay (düşük)'!M$94+(1-'Measured TV opt-pt'!M264)*'CPP Detay (düşük)'!M$76,IF(M249=3,M264*'CPP Detay (yüksek)'!M$94+(1-'Measured TV opt-pt'!M264)*'CPP Detay (yüksek)'!M$76,"Girilen Rakamda Hata Var")))</f>
        <v>0</v>
      </c>
      <c r="N252" s="257">
        <f>+IF(N249=1,N264*'CPP Detay Tum Ay'!N$94+(1-'Measured TV opt-pt'!N264)*'CPP Detay Tum Ay'!N$76,IF(N249=2,N264*'CPP Detay (düşük)'!N$94+(1-'Measured TV opt-pt'!N264)*'CPP Detay (düşük)'!N$76,IF(N249=3,N264*'CPP Detay (yüksek)'!N$94+(1-'Measured TV opt-pt'!N264)*'CPP Detay (yüksek)'!N$76,"Girilen Rakamda Hata Var")))</f>
        <v>0</v>
      </c>
      <c r="O252" s="258">
        <f>+IF(O249=1,O264*'CPP Detay Tum Ay'!O$94+(1-'Measured TV opt-pt'!O264)*'CPP Detay Tum Ay'!O$76,IF(O249=2,O264*'CPP Detay (düşük)'!O$94+(1-'Measured TV opt-pt'!O264)*'CPP Detay (düşük)'!O$76,IF(O249=3,O264*'CPP Detay (yüksek)'!O$94+(1-'Measured TV opt-pt'!O264)*'CPP Detay (yüksek)'!O$76,"Girilen Rakamda Hata Var")))</f>
        <v>0</v>
      </c>
      <c r="P252" s="244"/>
    </row>
    <row r="253" spans="1:16" x14ac:dyDescent="0.25">
      <c r="A253" s="196" t="s">
        <v>115</v>
      </c>
      <c r="B253" s="379"/>
      <c r="C253" s="77" t="s">
        <v>195</v>
      </c>
      <c r="D253" s="243">
        <f>+IF(D249=1,D265*'CPP Detay Tum Ay'!D$150+(1-'Measured TV opt-pt'!D265)*'CPP Detay Tum Ay'!D$132,IF(D249=2,D265*'CPP Detay (düşük)'!D$150+(1-'Measured TV opt-pt'!D265)*'CPP Detay (düşük)'!D$132,IF(D249=3,D265*'CPP Detay (yüksek)'!D$150+(1-'Measured TV opt-pt'!D265)*'CPP Detay (yüksek)'!D$132,"Girilen Rakamda Hata Var")))</f>
        <v>22.419020508278184</v>
      </c>
      <c r="E253" s="243">
        <f>+IF(E249=1,E265*'CPP Detay Tum Ay'!E$150+(1-'Measured TV opt-pt'!E265)*'CPP Detay Tum Ay'!E$132,IF(E249=2,E265*'CPP Detay (düşük)'!E$150+(1-'Measured TV opt-pt'!E265)*'CPP Detay (düşük)'!E$132,IF(E249=3,E265*'CPP Detay (yüksek)'!E$150+(1-'Measured TV opt-pt'!E265)*'CPP Detay (yüksek)'!E$132,"Girilen Rakamda Hata Var")))</f>
        <v>21.363054220162358</v>
      </c>
      <c r="F253" s="243">
        <f>+IF(F249=1,F265*'CPP Detay Tum Ay'!F$150+(1-'Measured TV opt-pt'!F265)*'CPP Detay Tum Ay'!F$132,IF(F249=2,F265*'CPP Detay (düşük)'!F$150+(1-'Measured TV opt-pt'!F265)*'CPP Detay (düşük)'!F$132,IF(F249=3,F265*'CPP Detay (yüksek)'!F$150+(1-'Measured TV opt-pt'!F265)*'CPP Detay (yüksek)'!F$132,"Girilen Rakamda Hata Var")))</f>
        <v>24.042857686642577</v>
      </c>
      <c r="G253" s="243">
        <f>+IF(G249=1,G265*'CPP Detay Tum Ay'!G$150+(1-'Measured TV opt-pt'!G265)*'CPP Detay Tum Ay'!G$132,IF(G249=2,G265*'CPP Detay (düşük)'!G$150+(1-'Measured TV opt-pt'!G265)*'CPP Detay (düşük)'!G$132,IF(G249=3,G265*'CPP Detay (yüksek)'!G$150+(1-'Measured TV opt-pt'!G265)*'CPP Detay (yüksek)'!G$132,"Girilen Rakamda Hata Var")))</f>
        <v>29.85451185919014</v>
      </c>
      <c r="H253" s="243">
        <f>+IF(H249=1,H265*'CPP Detay Tum Ay'!H$150+(1-'Measured TV opt-pt'!H265)*'CPP Detay Tum Ay'!H$132,IF(H249=2,H265*'CPP Detay (düşük)'!H$150+(1-'Measured TV opt-pt'!H265)*'CPP Detay (düşük)'!H$132,IF(H249=3,H265*'CPP Detay (yüksek)'!H$150+(1-'Measured TV opt-pt'!H265)*'CPP Detay (yüksek)'!H$132,"Girilen Rakamda Hata Var")))</f>
        <v>35.267478152119381</v>
      </c>
      <c r="I253" s="243">
        <f>+IF(I249=1,I265*'CPP Detay Tum Ay'!I$150+(1-'Measured TV opt-pt'!I265)*'CPP Detay Tum Ay'!I$132,IF(I249=2,I265*'CPP Detay (düşük)'!I$150+(1-'Measured TV opt-pt'!I265)*'CPP Detay (düşük)'!I$132,IF(I249=3,I265*'CPP Detay (yüksek)'!I$150+(1-'Measured TV opt-pt'!I265)*'CPP Detay (yüksek)'!I$132,"Girilen Rakamda Hata Var")))</f>
        <v>33.08198632542998</v>
      </c>
      <c r="J253" s="243">
        <f>+IF(J249=1,J265*'CPP Detay Tum Ay'!J$150+(1-'Measured TV opt-pt'!J265)*'CPP Detay Tum Ay'!J$132,IF(J249=2,J265*'CPP Detay (düşük)'!J$150+(1-'Measured TV opt-pt'!J265)*'CPP Detay (düşük)'!J$132,IF(J249=3,J265*'CPP Detay (yüksek)'!J$150+(1-'Measured TV opt-pt'!J265)*'CPP Detay (yüksek)'!J$132,"Girilen Rakamda Hata Var")))</f>
        <v>21.769247471149008</v>
      </c>
      <c r="K253" s="243">
        <f>+IF(K249=1,K265*'CPP Detay Tum Ay'!K$150+(1-'Measured TV opt-pt'!K265)*'CPP Detay Tum Ay'!K$132,IF(K249=2,K265*'CPP Detay (düşük)'!K$150+(1-'Measured TV opt-pt'!K265)*'CPP Detay (düşük)'!K$132,IF(K249=3,K265*'CPP Detay (yüksek)'!K$150+(1-'Measured TV opt-pt'!K265)*'CPP Detay (yüksek)'!K$132,"Girilen Rakamda Hata Var")))</f>
        <v>18.52416727465565</v>
      </c>
      <c r="L253" s="257">
        <f>+IF(L249=1,L265*'CPP Detay Tum Ay'!L$150+(1-'Measured TV opt-pt'!L265)*'CPP Detay Tum Ay'!L$132,IF(L249=2,L265*'CPP Detay (düşük)'!L$150+(1-'Measured TV opt-pt'!L265)*'CPP Detay (düşük)'!L$132,IF(L249=3,L265*'CPP Detay (yüksek)'!L$150+(1-'Measured TV opt-pt'!L265)*'CPP Detay (yüksek)'!L$132,"Girilen Rakamda Hata Var")))</f>
        <v>28.233970352734637</v>
      </c>
      <c r="M253" s="257">
        <f>+IF(M249=1,M265*'CPP Detay Tum Ay'!M$150+(1-'Measured TV opt-pt'!M265)*'CPP Detay Tum Ay'!M$132,IF(M249=2,M265*'CPP Detay (düşük)'!M$150+(1-'Measured TV opt-pt'!M265)*'CPP Detay (düşük)'!M$132,IF(M249=3,M265*'CPP Detay (yüksek)'!M$150+(1-'Measured TV opt-pt'!M265)*'CPP Detay (yüksek)'!M$132,"Girilen Rakamda Hata Var")))</f>
        <v>32.359637806635185</v>
      </c>
      <c r="N253" s="257">
        <f>+IF(N249=1,N265*'CPP Detay Tum Ay'!N$150+(1-'Measured TV opt-pt'!N265)*'CPP Detay Tum Ay'!N$132,IF(N249=2,N265*'CPP Detay (düşük)'!N$150+(1-'Measured TV opt-pt'!N265)*'CPP Detay (düşük)'!N$132,IF(N249=3,N265*'CPP Detay (yüksek)'!N$150+(1-'Measured TV opt-pt'!N265)*'CPP Detay (yüksek)'!N$132,"Girilen Rakamda Hata Var")))</f>
        <v>29.645492106680784</v>
      </c>
      <c r="O253" s="258">
        <f>+IF(O249=1,O265*'CPP Detay Tum Ay'!O$150+(1-'Measured TV opt-pt'!O265)*'CPP Detay Tum Ay'!O$132,IF(O249=2,O265*'CPP Detay (düşük)'!O$150+(1-'Measured TV opt-pt'!O265)*'CPP Detay (düşük)'!O$132,IF(O249=3,O265*'CPP Detay (yüksek)'!O$150+(1-'Measured TV opt-pt'!O265)*'CPP Detay (yüksek)'!O$132,"Girilen Rakamda Hata Var")))</f>
        <v>24.837976057063997</v>
      </c>
      <c r="P253" s="244"/>
    </row>
    <row r="254" spans="1:16" x14ac:dyDescent="0.25">
      <c r="A254" s="196" t="s">
        <v>115</v>
      </c>
      <c r="B254" s="379"/>
      <c r="C254" s="77" t="s">
        <v>193</v>
      </c>
      <c r="D254" s="243">
        <f>+IF(D249=1,D266*'CPP Detay Tum Ay'!D$206+(1-'Measured TV opt-pt'!D266)*'CPP Detay Tum Ay'!D$188,IF(D249=2,D266*'CPP Detay (düşük)'!D$206+(1-'Measured TV opt-pt'!D266)*'CPP Detay (düşük)'!D$188,IF(D249=3,D266*'CPP Detay (yüksek)'!D$206+(1-'Measured TV opt-pt'!D266)*'CPP Detay (yüksek)'!D$188,"Girilen Rakamda Hata Var")))</f>
        <v>12.803090596981047</v>
      </c>
      <c r="E254" s="243">
        <f>+IF(E249=1,E266*'CPP Detay Tum Ay'!E$206+(1-'Measured TV opt-pt'!E266)*'CPP Detay Tum Ay'!E$188,IF(E249=2,E266*'CPP Detay (düşük)'!E$206+(1-'Measured TV opt-pt'!E266)*'CPP Detay (düşük)'!E$188,IF(E249=3,E266*'CPP Detay (yüksek)'!E$206+(1-'Measured TV opt-pt'!E266)*'CPP Detay (yüksek)'!E$188,"Girilen Rakamda Hata Var")))</f>
        <v>12.487056004387721</v>
      </c>
      <c r="F254" s="243">
        <f>+IF(F249=1,F266*'CPP Detay Tum Ay'!F$206+(1-'Measured TV opt-pt'!F266)*'CPP Detay Tum Ay'!F$188,IF(F249=2,F266*'CPP Detay (düşük)'!F$206+(1-'Measured TV opt-pt'!F266)*'CPP Detay (düşük)'!F$188,IF(F249=3,F266*'CPP Detay (yüksek)'!F$206+(1-'Measured TV opt-pt'!F266)*'CPP Detay (yüksek)'!F$188,"Girilen Rakamda Hata Var")))</f>
        <v>18.464190585919944</v>
      </c>
      <c r="G254" s="243">
        <f>+IF(G249=1,G266*'CPP Detay Tum Ay'!G$206+(1-'Measured TV opt-pt'!G266)*'CPP Detay Tum Ay'!G$188,IF(G249=2,G266*'CPP Detay (düşük)'!G$206+(1-'Measured TV opt-pt'!G266)*'CPP Detay (düşük)'!G$188,IF(G249=3,G266*'CPP Detay (yüksek)'!G$206+(1-'Measured TV opt-pt'!G266)*'CPP Detay (yüksek)'!G$188,"Girilen Rakamda Hata Var")))</f>
        <v>28.998517602374559</v>
      </c>
      <c r="H254" s="243">
        <f>+IF(H249=1,H266*'CPP Detay Tum Ay'!H$206+(1-'Measured TV opt-pt'!H266)*'CPP Detay Tum Ay'!H$188,IF(H249=2,H266*'CPP Detay (düşük)'!H$206+(1-'Measured TV opt-pt'!H266)*'CPP Detay (düşük)'!H$188,IF(H249=3,H266*'CPP Detay (yüksek)'!H$206+(1-'Measured TV opt-pt'!H266)*'CPP Detay (yüksek)'!H$188,"Girilen Rakamda Hata Var")))</f>
        <v>34.366223870337123</v>
      </c>
      <c r="I254" s="243">
        <f>+IF(I249=1,I266*'CPP Detay Tum Ay'!I$206+(1-'Measured TV opt-pt'!I266)*'CPP Detay Tum Ay'!I$188,IF(I249=2,I266*'CPP Detay (düşük)'!I$206+(1-'Measured TV opt-pt'!I266)*'CPP Detay (düşük)'!I$188,IF(I249=3,I266*'CPP Detay (yüksek)'!I$206+(1-'Measured TV opt-pt'!I266)*'CPP Detay (yüksek)'!I$188,"Girilen Rakamda Hata Var")))</f>
        <v>32.45148932566925</v>
      </c>
      <c r="J254" s="243">
        <f>+IF(J249=1,J266*'CPP Detay Tum Ay'!J$206+(1-'Measured TV opt-pt'!J266)*'CPP Detay Tum Ay'!J$188,IF(J249=2,J266*'CPP Detay (düşük)'!J$206+(1-'Measured TV opt-pt'!J266)*'CPP Detay (düşük)'!J$188,IF(J249=3,J266*'CPP Detay (yüksek)'!J$206+(1-'Measured TV opt-pt'!J266)*'CPP Detay (yüksek)'!J$188,"Girilen Rakamda Hata Var")))</f>
        <v>21.180007174509818</v>
      </c>
      <c r="K254" s="243">
        <f>+IF(K249=1,K266*'CPP Detay Tum Ay'!K$206+(1-'Measured TV opt-pt'!K266)*'CPP Detay Tum Ay'!K$188,IF(K249=2,K266*'CPP Detay (düşük)'!K$206+(1-'Measured TV opt-pt'!K266)*'CPP Detay (düşük)'!K$188,IF(K249=3,K266*'CPP Detay (yüksek)'!K$206+(1-'Measured TV opt-pt'!K266)*'CPP Detay (yüksek)'!K$188,"Girilen Rakamda Hata Var")))</f>
        <v>18.035725898829039</v>
      </c>
      <c r="L254" s="257">
        <f>+IF(L249=1,L266*'CPP Detay Tum Ay'!L$206+(1-'Measured TV opt-pt'!L266)*'CPP Detay Tum Ay'!L$188,IF(L249=2,L266*'CPP Detay (düşük)'!L$206+(1-'Measured TV opt-pt'!L266)*'CPP Detay (düşük)'!L$188,IF(L249=3,L266*'CPP Detay (yüksek)'!L$206+(1-'Measured TV opt-pt'!L266)*'CPP Detay (yüksek)'!L$188,"Girilen Rakamda Hata Var")))</f>
        <v>35.145626645182467</v>
      </c>
      <c r="M254" s="257">
        <f>+IF(M249=1,M266*'CPP Detay Tum Ay'!M$206+(1-'Measured TV opt-pt'!M266)*'CPP Detay Tum Ay'!M$188,IF(M249=2,M266*'CPP Detay (düşük)'!M$206+(1-'Measured TV opt-pt'!M266)*'CPP Detay (düşük)'!M$188,IF(M249=3,M266*'CPP Detay (yüksek)'!M$206+(1-'Measured TV opt-pt'!M266)*'CPP Detay (yüksek)'!M$188,"Girilen Rakamda Hata Var")))</f>
        <v>36.521554108764683</v>
      </c>
      <c r="N254" s="257">
        <f>+IF(N249=1,N266*'CPP Detay Tum Ay'!N$206+(1-'Measured TV opt-pt'!N266)*'CPP Detay Tum Ay'!N$188,IF(N249=2,N266*'CPP Detay (düşük)'!N$206+(1-'Measured TV opt-pt'!N266)*'CPP Detay (düşük)'!N$188,IF(N249=3,N266*'CPP Detay (yüksek)'!N$206+(1-'Measured TV opt-pt'!N266)*'CPP Detay (yüksek)'!N$188,"Girilen Rakamda Hata Var")))</f>
        <v>32.626585992454281</v>
      </c>
      <c r="O254" s="258">
        <f>+IF(O249=1,O266*'CPP Detay Tum Ay'!O$206+(1-'Measured TV opt-pt'!O266)*'CPP Detay Tum Ay'!O$188,IF(O249=2,O266*'CPP Detay (düşük)'!O$206+(1-'Measured TV opt-pt'!O266)*'CPP Detay (düşük)'!O$188,IF(O249=3,O266*'CPP Detay (yüksek)'!O$206+(1-'Measured TV opt-pt'!O266)*'CPP Detay (yüksek)'!O$188,"Girilen Rakamda Hata Var")))</f>
        <v>0</v>
      </c>
      <c r="P254" s="244"/>
    </row>
    <row r="255" spans="1:16" ht="15.75" thickBot="1" x14ac:dyDescent="0.3">
      <c r="A255" s="196" t="s">
        <v>115</v>
      </c>
      <c r="B255" s="379"/>
      <c r="C255" s="96" t="s">
        <v>229</v>
      </c>
      <c r="D255" s="243">
        <f>+IF(D249=1,D267*'CPP Detay Tum Ay'!D$262+(1-'Measured TV opt-pt'!D267)*'CPP Detay Tum Ay'!D$244,IF(D249=2,D267*'CPP Detay (düşük)'!D$262+(1-'Measured TV opt-pt'!D267)*'CPP Detay (düşük)'!D$244,IF(D249=3,D267*'CPP Detay (yüksek)'!D$262+(1-'Measured TV opt-pt'!D267)*'CPP Detay (yüksek)'!D$244,"Girilen Rakamda Hata Var")))</f>
        <v>0</v>
      </c>
      <c r="E255" s="163">
        <f>+IF(E249=1,E267*'CPP Detay Tum Ay'!E$262+(1-'Measured TV opt-pt'!E267)*'CPP Detay Tum Ay'!E$244,IF(E249=2,E267*'CPP Detay (düşük)'!E$262+(1-'Measured TV opt-pt'!E267)*'CPP Detay (düşük)'!E$244,IF(E249=3,E267*'CPP Detay (yüksek)'!E$262+(1-'Measured TV opt-pt'!E267)*'CPP Detay (yüksek)'!E$244,"Girilen Rakamda Hata Var")))</f>
        <v>0</v>
      </c>
      <c r="F255" s="163">
        <f>+IF(F249=1,F267*'CPP Detay Tum Ay'!F$262+(1-'Measured TV opt-pt'!F267)*'CPP Detay Tum Ay'!F$244,IF(F249=2,F267*'CPP Detay (düşük)'!F$262+(1-'Measured TV opt-pt'!F267)*'CPP Detay (düşük)'!F$244,IF(F249=3,F267*'CPP Detay (yüksek)'!F$262+(1-'Measured TV opt-pt'!F267)*'CPP Detay (yüksek)'!F$244,"Girilen Rakamda Hata Var")))</f>
        <v>0</v>
      </c>
      <c r="G255" s="163">
        <f>+IF(G249=1,G267*'CPP Detay Tum Ay'!G$262+(1-'Measured TV opt-pt'!G267)*'CPP Detay Tum Ay'!G$244,IF(G249=2,G267*'CPP Detay (düşük)'!G$262+(1-'Measured TV opt-pt'!G267)*'CPP Detay (düşük)'!G$244,IF(G249=3,G267*'CPP Detay (yüksek)'!G$262+(1-'Measured TV opt-pt'!G267)*'CPP Detay (yüksek)'!G$244,"Girilen Rakamda Hata Var")))</f>
        <v>0</v>
      </c>
      <c r="H255" s="163">
        <f>+IF(H249=1,H267*'CPP Detay Tum Ay'!H$262+(1-'Measured TV opt-pt'!H267)*'CPP Detay Tum Ay'!H$244,IF(H249=2,H267*'CPP Detay (düşük)'!H$262+(1-'Measured TV opt-pt'!H267)*'CPP Detay (düşük)'!H$244,IF(H249=3,H267*'CPP Detay (yüksek)'!H$262+(1-'Measured TV opt-pt'!H267)*'CPP Detay (yüksek)'!H$244,"Girilen Rakamda Hata Var")))</f>
        <v>0</v>
      </c>
      <c r="I255" s="163">
        <f>+IF(I249=1,I267*'CPP Detay Tum Ay'!I$262+(1-'Measured TV opt-pt'!I267)*'CPP Detay Tum Ay'!I$244,IF(I249=2,I267*'CPP Detay (düşük)'!I$262+(1-'Measured TV opt-pt'!I267)*'CPP Detay (düşük)'!I$244,IF(I249=3,I267*'CPP Detay (yüksek)'!I$262+(1-'Measured TV opt-pt'!I267)*'CPP Detay (yüksek)'!I$244,"Girilen Rakamda Hata Var")))</f>
        <v>0</v>
      </c>
      <c r="J255" s="163">
        <f>+IF(J249=1,J267*'CPP Detay Tum Ay'!J$262+(1-'Measured TV opt-pt'!J267)*'CPP Detay Tum Ay'!J$244,IF(J249=2,J267*'CPP Detay (düşük)'!J$262+(1-'Measured TV opt-pt'!J267)*'CPP Detay (düşük)'!J$244,IF(J249=3,J267*'CPP Detay (yüksek)'!J$262+(1-'Measured TV opt-pt'!J267)*'CPP Detay (yüksek)'!J$244,"Girilen Rakamda Hata Var")))</f>
        <v>0</v>
      </c>
      <c r="K255" s="163">
        <f>+IF(K249=1,K267*'CPP Detay Tum Ay'!K$262+(1-'Measured TV opt-pt'!K267)*'CPP Detay Tum Ay'!K$244,IF(K249=2,K267*'CPP Detay (düşük)'!K$262+(1-'Measured TV opt-pt'!K267)*'CPP Detay (düşük)'!K$244,IF(K249=3,K267*'CPP Detay (yüksek)'!K$262+(1-'Measured TV opt-pt'!K267)*'CPP Detay (yüksek)'!K$244,"Girilen Rakamda Hata Var")))</f>
        <v>0</v>
      </c>
      <c r="L255" s="163">
        <f>+IF(L249=1,L267*'CPP Detay Tum Ay'!L$262+(1-'Measured TV opt-pt'!L267)*'CPP Detay Tum Ay'!L$244,IF(L249=2,L267*'CPP Detay (düşük)'!L$262+(1-'Measured TV opt-pt'!L267)*'CPP Detay (düşük)'!L$244,IF(L249=3,L267*'CPP Detay (yüksek)'!L$262+(1-'Measured TV opt-pt'!L267)*'CPP Detay (yüksek)'!L$244,"Girilen Rakamda Hata Var")))</f>
        <v>0</v>
      </c>
      <c r="M255" s="163">
        <f>+IF(M249=1,M267*'CPP Detay Tum Ay'!M$262+(1-'Measured TV opt-pt'!M267)*'CPP Detay Tum Ay'!M$244,IF(M249=2,M267*'CPP Detay (düşük)'!M$262+(1-'Measured TV opt-pt'!M267)*'CPP Detay (düşük)'!M$244,IF(M249=3,M267*'CPP Detay (yüksek)'!M$262+(1-'Measured TV opt-pt'!M267)*'CPP Detay (yüksek)'!M$244,"Girilen Rakamda Hata Var")))</f>
        <v>0</v>
      </c>
      <c r="N255" s="163">
        <f>+IF(N249=1,N267*'CPP Detay Tum Ay'!N$262+(1-'Measured TV opt-pt'!N267)*'CPP Detay Tum Ay'!N$244,IF(N249=2,N267*'CPP Detay (düşük)'!N$262+(1-'Measured TV opt-pt'!N267)*'CPP Detay (düşük)'!N$244,IF(N249=3,N267*'CPP Detay (yüksek)'!N$262+(1-'Measured TV opt-pt'!N267)*'CPP Detay (yüksek)'!N$244,"Girilen Rakamda Hata Var")))</f>
        <v>0</v>
      </c>
      <c r="O255" s="164">
        <f>+IF(O249=1,O267*'CPP Detay Tum Ay'!O$262+(1-'Measured TV opt-pt'!O267)*'CPP Detay Tum Ay'!O$244,IF(O249=2,O267*'CPP Detay (düşük)'!O$262+(1-'Measured TV opt-pt'!O267)*'CPP Detay (düşük)'!O$244,IF(O249=3,O267*'CPP Detay (yüksek)'!O$262+(1-'Measured TV opt-pt'!O267)*'CPP Detay (yüksek)'!O$244,"Girilen Rakamda Hata Var")))</f>
        <v>0</v>
      </c>
      <c r="P255" s="164"/>
    </row>
    <row r="256" spans="1:16" x14ac:dyDescent="0.25">
      <c r="A256" s="196" t="s">
        <v>115</v>
      </c>
      <c r="B256" s="379"/>
      <c r="C256" s="263" t="s">
        <v>16</v>
      </c>
      <c r="D256" s="264">
        <f>+SUMPRODUCT(D257:D261,D244:D248)</f>
        <v>21.55125644262845</v>
      </c>
      <c r="E256" s="264">
        <f t="shared" ref="E256" si="469">+SUMPRODUCT(E257:E261,E244:E248)</f>
        <v>21.394259921704005</v>
      </c>
      <c r="F256" s="264">
        <f t="shared" ref="F256" si="470">+SUMPRODUCT(F257:F261,F244:F248)</f>
        <v>23.362230251293827</v>
      </c>
      <c r="G256" s="264">
        <f t="shared" ref="G256" si="471">+SUMPRODUCT(G257:G261,G244:G248)</f>
        <v>30.948929864482473</v>
      </c>
      <c r="H256" s="264">
        <f t="shared" ref="H256" si="472">+SUMPRODUCT(H257:H261,H244:H248)</f>
        <v>36.376925391674675</v>
      </c>
      <c r="I256" s="264">
        <f t="shared" ref="I256" si="473">+SUMPRODUCT(I257:I261,I244:I248)</f>
        <v>32.623974876874463</v>
      </c>
      <c r="J256" s="264">
        <f t="shared" ref="J256" si="474">+SUMPRODUCT(J257:J261,J244:J248)</f>
        <v>23.298092045764861</v>
      </c>
      <c r="K256" s="264">
        <f t="shared" ref="K256" si="475">+SUMPRODUCT(K257:K261,K244:K248)</f>
        <v>20.753346760638056</v>
      </c>
      <c r="L256" s="264">
        <f t="shared" ref="L256" si="476">+SUMPRODUCT(L257:L261,L244:L248)</f>
        <v>27.19598882384788</v>
      </c>
      <c r="M256" s="264">
        <f t="shared" ref="M256" si="477">+SUMPRODUCT(M257:M261,M244:M248)</f>
        <v>30.916749114669731</v>
      </c>
      <c r="N256" s="264">
        <f t="shared" ref="N256" si="478">+SUMPRODUCT(N257:N261,N244:N248)</f>
        <v>28.631003059618376</v>
      </c>
      <c r="O256" s="265">
        <f t="shared" ref="O256" si="479">+SUMPRODUCT(O257:O261,O244:O248)</f>
        <v>24.330206401680861</v>
      </c>
      <c r="P256" s="165"/>
    </row>
    <row r="257" spans="1:53" x14ac:dyDescent="0.25">
      <c r="A257" s="196" t="s">
        <v>115</v>
      </c>
      <c r="B257" s="379"/>
      <c r="C257" s="77" t="s">
        <v>212</v>
      </c>
      <c r="D257" s="261">
        <f>+D251*(D263*D289+(1-D263)*D288)</f>
        <v>20.195810143761946</v>
      </c>
      <c r="E257" s="261">
        <f t="shared" ref="E257:O257" si="480">+E251*(E263*E289+(1-E263)*E288)</f>
        <v>19.804738704800425</v>
      </c>
      <c r="F257" s="261">
        <f t="shared" si="480"/>
        <v>21.346885163635633</v>
      </c>
      <c r="G257" s="261">
        <f t="shared" si="480"/>
        <v>27.461577646051975</v>
      </c>
      <c r="H257" s="261">
        <f t="shared" si="480"/>
        <v>32.312533434408174</v>
      </c>
      <c r="I257" s="261">
        <f t="shared" si="480"/>
        <v>29.437558709361657</v>
      </c>
      <c r="J257" s="261">
        <f t="shared" si="480"/>
        <v>21.613382184682923</v>
      </c>
      <c r="K257" s="261">
        <f t="shared" si="480"/>
        <v>20.446569766950962</v>
      </c>
      <c r="L257" s="261">
        <f t="shared" si="480"/>
        <v>25.468179149963817</v>
      </c>
      <c r="M257" s="261">
        <f t="shared" si="480"/>
        <v>29.251220586420875</v>
      </c>
      <c r="N257" s="261">
        <f t="shared" si="480"/>
        <v>27.203087914249913</v>
      </c>
      <c r="O257" s="262">
        <f t="shared" si="480"/>
        <v>22.95482135763751</v>
      </c>
      <c r="P257" s="162"/>
    </row>
    <row r="258" spans="1:53" x14ac:dyDescent="0.25">
      <c r="A258" s="196" t="s">
        <v>115</v>
      </c>
      <c r="B258" s="379"/>
      <c r="C258" s="77" t="s">
        <v>213</v>
      </c>
      <c r="D258" s="261">
        <f>+D252*(D264*D289+(1-D264)*D288)</f>
        <v>0</v>
      </c>
      <c r="E258" s="261">
        <f t="shared" ref="E258:O258" si="481">+E252*(E264*E289+(1-E264)*E288)</f>
        <v>0</v>
      </c>
      <c r="F258" s="261">
        <f t="shared" si="481"/>
        <v>0</v>
      </c>
      <c r="G258" s="261">
        <f t="shared" si="481"/>
        <v>0</v>
      </c>
      <c r="H258" s="261">
        <f t="shared" si="481"/>
        <v>0</v>
      </c>
      <c r="I258" s="261">
        <f t="shared" si="481"/>
        <v>0</v>
      </c>
      <c r="J258" s="261">
        <f t="shared" si="481"/>
        <v>0</v>
      </c>
      <c r="K258" s="261">
        <f t="shared" si="481"/>
        <v>0</v>
      </c>
      <c r="L258" s="261">
        <f t="shared" si="481"/>
        <v>0</v>
      </c>
      <c r="M258" s="261">
        <f t="shared" si="481"/>
        <v>0</v>
      </c>
      <c r="N258" s="261">
        <f t="shared" si="481"/>
        <v>0</v>
      </c>
      <c r="O258" s="262">
        <f t="shared" si="481"/>
        <v>0</v>
      </c>
      <c r="P258" s="244"/>
    </row>
    <row r="259" spans="1:53" x14ac:dyDescent="0.25">
      <c r="A259" s="196" t="s">
        <v>115</v>
      </c>
      <c r="B259" s="379"/>
      <c r="C259" s="77" t="s">
        <v>214</v>
      </c>
      <c r="D259" s="261">
        <f>+D253*(D265*D289+(1-D265)*D288)</f>
        <v>25.574565297994113</v>
      </c>
      <c r="E259" s="261">
        <f t="shared" ref="E259:O259" si="482">+E253*(E265*E289+(1-E265)*E288)</f>
        <v>25.341211072977298</v>
      </c>
      <c r="F259" s="261">
        <f t="shared" si="482"/>
        <v>28.520038621618671</v>
      </c>
      <c r="G259" s="261">
        <f t="shared" si="482"/>
        <v>35.336274497458184</v>
      </c>
      <c r="H259" s="261">
        <f t="shared" si="482"/>
        <v>41.743147390727628</v>
      </c>
      <c r="I259" s="261">
        <f t="shared" si="482"/>
        <v>37.486844783623795</v>
      </c>
      <c r="J259" s="261">
        <f t="shared" si="482"/>
        <v>26.325793368503465</v>
      </c>
      <c r="K259" s="261">
        <f t="shared" si="482"/>
        <v>22.23466346736619</v>
      </c>
      <c r="L259" s="261">
        <f t="shared" si="482"/>
        <v>32.00529830421884</v>
      </c>
      <c r="M259" s="261">
        <f t="shared" si="482"/>
        <v>36.703624546534265</v>
      </c>
      <c r="N259" s="261">
        <f t="shared" si="482"/>
        <v>33.879652771206757</v>
      </c>
      <c r="O259" s="262">
        <f t="shared" si="482"/>
        <v>28.50991261351761</v>
      </c>
      <c r="P259" s="244"/>
    </row>
    <row r="260" spans="1:53" x14ac:dyDescent="0.25">
      <c r="A260" s="196" t="s">
        <v>115</v>
      </c>
      <c r="B260" s="379"/>
      <c r="C260" s="77" t="s">
        <v>215</v>
      </c>
      <c r="D260" s="161">
        <f>+D254*(D266*D289+(1-D266)*D288)</f>
        <v>14.605164233991488</v>
      </c>
      <c r="E260" s="161">
        <f t="shared" ref="E260:O260" si="483">+E254*(E266*E289+(1-E266)*E288)</f>
        <v>14.812354012031941</v>
      </c>
      <c r="F260" s="161">
        <f t="shared" si="483"/>
        <v>21.902530701245471</v>
      </c>
      <c r="G260" s="161">
        <f t="shared" si="483"/>
        <v>34.323106096991708</v>
      </c>
      <c r="H260" s="161">
        <f t="shared" si="483"/>
        <v>40.676408505721746</v>
      </c>
      <c r="I260" s="161">
        <f t="shared" si="483"/>
        <v>36.77239726121482</v>
      </c>
      <c r="J260" s="161">
        <f t="shared" si="483"/>
        <v>25.613218516557961</v>
      </c>
      <c r="K260" s="161">
        <f t="shared" si="483"/>
        <v>21.648384502486572</v>
      </c>
      <c r="L260" s="161">
        <f t="shared" si="483"/>
        <v>39.840173054471549</v>
      </c>
      <c r="M260" s="161">
        <f t="shared" si="483"/>
        <v>41.424240217830167</v>
      </c>
      <c r="N260" s="161">
        <f t="shared" si="483"/>
        <v>37.286525740794367</v>
      </c>
      <c r="O260" s="162">
        <f t="shared" si="483"/>
        <v>0</v>
      </c>
      <c r="P260" s="244"/>
    </row>
    <row r="261" spans="1:53" ht="15.75" thickBot="1" x14ac:dyDescent="0.3">
      <c r="A261" s="196" t="s">
        <v>115</v>
      </c>
      <c r="B261" s="379"/>
      <c r="C261" s="96" t="s">
        <v>230</v>
      </c>
      <c r="D261" s="163">
        <f>+D255*(D267*D289+(1-D267)*D288)</f>
        <v>0</v>
      </c>
      <c r="E261" s="163">
        <f t="shared" ref="E261:O261" si="484">+E255*(E267*E289+(1-E267)*E288)</f>
        <v>0</v>
      </c>
      <c r="F261" s="163">
        <f t="shared" si="484"/>
        <v>0</v>
      </c>
      <c r="G261" s="163">
        <f t="shared" si="484"/>
        <v>0</v>
      </c>
      <c r="H261" s="163">
        <f t="shared" si="484"/>
        <v>0</v>
      </c>
      <c r="I261" s="163">
        <f t="shared" si="484"/>
        <v>0</v>
      </c>
      <c r="J261" s="163">
        <f t="shared" si="484"/>
        <v>0</v>
      </c>
      <c r="K261" s="163">
        <f t="shared" si="484"/>
        <v>0</v>
      </c>
      <c r="L261" s="163">
        <f t="shared" si="484"/>
        <v>0</v>
      </c>
      <c r="M261" s="163">
        <f t="shared" si="484"/>
        <v>0</v>
      </c>
      <c r="N261" s="163">
        <f t="shared" si="484"/>
        <v>0</v>
      </c>
      <c r="O261" s="164">
        <f t="shared" si="484"/>
        <v>0</v>
      </c>
      <c r="P261" s="164"/>
    </row>
    <row r="262" spans="1:53" x14ac:dyDescent="0.25">
      <c r="A262" s="196" t="s">
        <v>115</v>
      </c>
      <c r="B262" s="379"/>
      <c r="C262" s="204" t="s">
        <v>2</v>
      </c>
      <c r="D262" s="205">
        <f>+IFERROR(SUMPRODUCT(D263:D267,D269:D273)/D268,0)</f>
        <v>0.4</v>
      </c>
      <c r="E262" s="205">
        <f t="shared" ref="E262" si="485">+IFERROR(SUMPRODUCT(E263:E267,E269:E273)/E268,0)</f>
        <v>0.40136917454898119</v>
      </c>
      <c r="F262" s="205">
        <f t="shared" ref="F262" si="486">+IFERROR(SUMPRODUCT(F263:F267,F269:F273)/F268,0)</f>
        <v>0.40000000000000008</v>
      </c>
      <c r="G262" s="205">
        <f t="shared" ref="G262" si="487">+IFERROR(SUMPRODUCT(G263:G267,G269:G273)/G268,0)</f>
        <v>0</v>
      </c>
      <c r="H262" s="205">
        <f t="shared" ref="H262" si="488">+IFERROR(SUMPRODUCT(H263:H267,H269:H273)/H268,0)</f>
        <v>0</v>
      </c>
      <c r="I262" s="205">
        <f t="shared" ref="I262" si="489">+IFERROR(SUMPRODUCT(I263:I267,I269:I273)/I268,0)</f>
        <v>0</v>
      </c>
      <c r="J262" s="205">
        <f t="shared" ref="J262" si="490">+IFERROR(SUMPRODUCT(J263:J267,J269:J273)/J268,0)</f>
        <v>0</v>
      </c>
      <c r="K262" s="205">
        <f t="shared" ref="K262" si="491">+IFERROR(SUMPRODUCT(K263:K267,K269:K273)/K268,0)</f>
        <v>0.48915873014712274</v>
      </c>
      <c r="L262" s="205">
        <f t="shared" ref="L262" si="492">+IFERROR(SUMPRODUCT(L263:L267,L269:L273)/L268,0)</f>
        <v>0.4834974169537235</v>
      </c>
      <c r="M262" s="205">
        <f t="shared" ref="M262" si="493">+IFERROR(SUMPRODUCT(M263:M267,M269:M273)/M268,0)</f>
        <v>0.45414569524687315</v>
      </c>
      <c r="N262" s="205">
        <f t="shared" ref="N262" si="494">+IFERROR(SUMPRODUCT(N263:N267,N269:N273)/N268,0)</f>
        <v>0.38276016431267584</v>
      </c>
      <c r="O262" s="205">
        <f t="shared" ref="O262" si="495">+IFERROR(SUMPRODUCT(O263:O267,O269:O273)/O268,0)</f>
        <v>0</v>
      </c>
      <c r="P262" s="166">
        <f>+SUMPRODUCT(D262:O262,D268:O268)/P268</f>
        <v>0.42796475021161923</v>
      </c>
      <c r="R262" s="192">
        <f>+D262</f>
        <v>0.4</v>
      </c>
      <c r="S262" s="192">
        <f t="shared" ref="S262" si="496">+E262</f>
        <v>0.40136917454898119</v>
      </c>
      <c r="T262" s="192">
        <f t="shared" ref="T262" si="497">+F262</f>
        <v>0.40000000000000008</v>
      </c>
      <c r="U262" s="192">
        <f t="shared" ref="U262" si="498">+G262</f>
        <v>0</v>
      </c>
      <c r="V262" s="192">
        <f t="shared" ref="V262" si="499">+H262</f>
        <v>0</v>
      </c>
      <c r="W262" s="192">
        <f t="shared" ref="W262" si="500">+I262</f>
        <v>0</v>
      </c>
      <c r="X262" s="192">
        <f t="shared" ref="X262" si="501">+J262</f>
        <v>0</v>
      </c>
      <c r="Y262" s="192">
        <f t="shared" ref="Y262" si="502">+K262</f>
        <v>0.48915873014712274</v>
      </c>
      <c r="Z262" s="192">
        <f t="shared" ref="Z262" si="503">+L262</f>
        <v>0.4834974169537235</v>
      </c>
      <c r="AA262" s="192">
        <f t="shared" ref="AA262" si="504">+M262</f>
        <v>0.45414569524687315</v>
      </c>
      <c r="AB262" s="192">
        <f t="shared" ref="AB262" si="505">+N262</f>
        <v>0.38276016431267584</v>
      </c>
      <c r="AC262" s="192">
        <f t="shared" ref="AC262" si="506">+O262</f>
        <v>0</v>
      </c>
      <c r="AD262" s="190">
        <f>+D268</f>
        <v>1020.214242155374</v>
      </c>
      <c r="AE262" s="190">
        <f>+E268</f>
        <v>635.83729064544661</v>
      </c>
      <c r="AF262" s="190">
        <f t="shared" ref="AF262" si="507">+F268</f>
        <v>929.45267446440766</v>
      </c>
      <c r="AG262" s="190">
        <f t="shared" ref="AG262" si="508">+G268</f>
        <v>0</v>
      </c>
      <c r="AH262" s="190">
        <f t="shared" ref="AH262" si="509">+H268</f>
        <v>0</v>
      </c>
      <c r="AI262" s="190">
        <f t="shared" ref="AI262" si="510">+I268</f>
        <v>0</v>
      </c>
      <c r="AJ262" s="190">
        <f t="shared" ref="AJ262" si="511">+J268</f>
        <v>0</v>
      </c>
      <c r="AK262" s="190">
        <f t="shared" ref="AK262" si="512">+K268</f>
        <v>793.32610826851567</v>
      </c>
      <c r="AL262" s="190">
        <f t="shared" ref="AL262" si="513">+L268</f>
        <v>662.31509855278273</v>
      </c>
      <c r="AM262" s="190">
        <f t="shared" ref="AM262" si="514">+M268</f>
        <v>839.24677126455629</v>
      </c>
      <c r="AN262" s="190">
        <f t="shared" ref="AN262" si="515">+N268</f>
        <v>793.43215699278551</v>
      </c>
      <c r="AO262" s="190">
        <f t="shared" ref="AO262" si="516">+O268</f>
        <v>0</v>
      </c>
    </row>
    <row r="263" spans="1:53" x14ac:dyDescent="0.25">
      <c r="A263" s="196" t="s">
        <v>115</v>
      </c>
      <c r="B263" s="379"/>
      <c r="C263" s="178" t="s">
        <v>3</v>
      </c>
      <c r="D263" s="179">
        <v>0.4</v>
      </c>
      <c r="E263" s="179">
        <v>0.4</v>
      </c>
      <c r="F263" s="179">
        <v>0.4</v>
      </c>
      <c r="G263" s="293">
        <v>0.4</v>
      </c>
      <c r="H263" s="293">
        <v>0.4</v>
      </c>
      <c r="I263" s="293">
        <v>0.4</v>
      </c>
      <c r="J263" s="179">
        <v>0.43</v>
      </c>
      <c r="K263" s="179">
        <v>0.48915873014712274</v>
      </c>
      <c r="L263" s="179">
        <v>0.4834974169537235</v>
      </c>
      <c r="M263" s="179">
        <v>0.45414569524687309</v>
      </c>
      <c r="N263" s="179">
        <v>0.38276016431267579</v>
      </c>
      <c r="O263" s="179">
        <v>0.34111134082271427</v>
      </c>
      <c r="P263" s="180">
        <f>+SUMPRODUCT(D263:O263,D269:O269)/P269</f>
        <v>0.42867328854710401</v>
      </c>
    </row>
    <row r="264" spans="1:53" x14ac:dyDescent="0.25">
      <c r="A264" s="196" t="s">
        <v>115</v>
      </c>
      <c r="B264" s="379"/>
      <c r="C264" s="178" t="s">
        <v>200</v>
      </c>
      <c r="D264" s="179">
        <v>0.4</v>
      </c>
      <c r="E264" s="179">
        <v>0.4</v>
      </c>
      <c r="F264" s="179">
        <v>0.4</v>
      </c>
      <c r="G264" s="293">
        <v>0.4</v>
      </c>
      <c r="H264" s="293">
        <v>0.4</v>
      </c>
      <c r="I264" s="293">
        <v>0.4</v>
      </c>
      <c r="J264" s="179">
        <v>0.43</v>
      </c>
      <c r="K264" s="179">
        <v>0.48915873014712274</v>
      </c>
      <c r="L264" s="179">
        <v>0.4834974169537235</v>
      </c>
      <c r="M264" s="179">
        <v>0.45414569524687309</v>
      </c>
      <c r="N264" s="179">
        <v>0.38276016431267579</v>
      </c>
      <c r="O264" s="179">
        <v>0.34111134082271427</v>
      </c>
      <c r="P264" s="242"/>
    </row>
    <row r="265" spans="1:53" x14ac:dyDescent="0.25">
      <c r="A265" s="196" t="s">
        <v>115</v>
      </c>
      <c r="B265" s="379"/>
      <c r="C265" s="178" t="s">
        <v>201</v>
      </c>
      <c r="D265" s="179">
        <v>0.4</v>
      </c>
      <c r="E265" s="179">
        <v>0.4</v>
      </c>
      <c r="F265" s="179">
        <v>0.4</v>
      </c>
      <c r="G265" s="293">
        <v>0.4</v>
      </c>
      <c r="H265" s="293">
        <v>0.4</v>
      </c>
      <c r="I265" s="293">
        <v>0.4</v>
      </c>
      <c r="J265" s="179">
        <v>0.43</v>
      </c>
      <c r="K265" s="179">
        <v>0.48915873014712274</v>
      </c>
      <c r="L265" s="179">
        <v>0.4834974169537235</v>
      </c>
      <c r="M265" s="179">
        <v>0.45414569524687309</v>
      </c>
      <c r="N265" s="179">
        <v>0.38276016431267579</v>
      </c>
      <c r="O265" s="179">
        <v>0.34111134082271427</v>
      </c>
      <c r="P265" s="242"/>
    </row>
    <row r="266" spans="1:53" x14ac:dyDescent="0.25">
      <c r="A266" s="196" t="s">
        <v>115</v>
      </c>
      <c r="B266" s="379"/>
      <c r="C266" s="178" t="s">
        <v>202</v>
      </c>
      <c r="D266" s="179">
        <v>0.4</v>
      </c>
      <c r="E266" s="179">
        <v>0.4</v>
      </c>
      <c r="F266" s="179">
        <v>0.4</v>
      </c>
      <c r="G266" s="293">
        <v>0.4</v>
      </c>
      <c r="H266" s="293">
        <v>0.4</v>
      </c>
      <c r="I266" s="293">
        <v>0.4</v>
      </c>
      <c r="J266" s="179">
        <v>0.43</v>
      </c>
      <c r="K266" s="179">
        <v>0.48915873014712274</v>
      </c>
      <c r="L266" s="179">
        <v>0.4834974169537235</v>
      </c>
      <c r="M266" s="179">
        <v>0.45414569524687309</v>
      </c>
      <c r="N266" s="179">
        <v>0.38276016431267579</v>
      </c>
      <c r="O266" s="179">
        <v>0.34111134082271427</v>
      </c>
      <c r="P266" s="242"/>
    </row>
    <row r="267" spans="1:53" ht="15.75" thickBot="1" x14ac:dyDescent="0.3">
      <c r="A267" s="196" t="s">
        <v>115</v>
      </c>
      <c r="B267" s="379"/>
      <c r="C267" s="280" t="s">
        <v>231</v>
      </c>
      <c r="D267" s="179">
        <v>0.4</v>
      </c>
      <c r="E267" s="179">
        <v>0.4</v>
      </c>
      <c r="F267" s="179">
        <v>0.4</v>
      </c>
      <c r="G267" s="293">
        <v>0.4</v>
      </c>
      <c r="H267" s="293">
        <v>0.4</v>
      </c>
      <c r="I267" s="293">
        <v>0.4</v>
      </c>
      <c r="J267" s="179">
        <v>0.43</v>
      </c>
      <c r="K267" s="179">
        <v>0.48915873014712274</v>
      </c>
      <c r="L267" s="179">
        <v>0.4834974169537235</v>
      </c>
      <c r="M267" s="179">
        <v>0.45414569524687309</v>
      </c>
      <c r="N267" s="179">
        <v>0.38276016431267579</v>
      </c>
      <c r="O267" s="179">
        <v>0.34111134082271427</v>
      </c>
      <c r="P267" s="182" t="e">
        <f t="shared" ref="P267" si="517">+SUMPRODUCT(D267:O267,D273:O273)/P273</f>
        <v>#DIV/0!</v>
      </c>
    </row>
    <row r="268" spans="1:53" x14ac:dyDescent="0.25">
      <c r="A268" s="196" t="s">
        <v>115</v>
      </c>
      <c r="B268" s="379"/>
      <c r="C268" s="99" t="s">
        <v>239</v>
      </c>
      <c r="D268" s="100">
        <f>+D237/D250/30</f>
        <v>1020.214242155374</v>
      </c>
      <c r="E268" s="100">
        <f t="shared" ref="E268:O268" si="518">+E237/E250/30</f>
        <v>635.83729064544661</v>
      </c>
      <c r="F268" s="100">
        <f t="shared" si="518"/>
        <v>929.45267446440766</v>
      </c>
      <c r="G268" s="100">
        <f t="shared" si="518"/>
        <v>0</v>
      </c>
      <c r="H268" s="100">
        <f t="shared" si="518"/>
        <v>0</v>
      </c>
      <c r="I268" s="100">
        <f t="shared" si="518"/>
        <v>0</v>
      </c>
      <c r="J268" s="100">
        <f t="shared" si="518"/>
        <v>0</v>
      </c>
      <c r="K268" s="100">
        <f t="shared" si="518"/>
        <v>793.32610826851567</v>
      </c>
      <c r="L268" s="100">
        <f t="shared" si="518"/>
        <v>662.31509855278273</v>
      </c>
      <c r="M268" s="100">
        <f t="shared" si="518"/>
        <v>839.24677126455629</v>
      </c>
      <c r="N268" s="100">
        <f t="shared" si="518"/>
        <v>793.43215699278551</v>
      </c>
      <c r="O268" s="167">
        <f t="shared" si="518"/>
        <v>0</v>
      </c>
      <c r="P268" s="167">
        <f>SUM(D268:O268)</f>
        <v>5673.824342343868</v>
      </c>
    </row>
    <row r="269" spans="1:53" x14ac:dyDescent="0.25">
      <c r="A269" s="196" t="s">
        <v>115</v>
      </c>
      <c r="B269" s="379"/>
      <c r="C269" s="86" t="s">
        <v>240</v>
      </c>
      <c r="D269" s="87">
        <f>+D268*D244</f>
        <v>763.12025313221977</v>
      </c>
      <c r="E269" s="87">
        <f t="shared" ref="E269" si="519">+E268*E244</f>
        <v>453.28840450113887</v>
      </c>
      <c r="F269" s="87">
        <f t="shared" ref="F269" si="520">+F268*F244</f>
        <v>651.8079564955284</v>
      </c>
      <c r="G269" s="87">
        <f t="shared" ref="G269" si="521">+G268*G244</f>
        <v>0</v>
      </c>
      <c r="H269" s="87">
        <f t="shared" ref="H269" si="522">+H268*H244</f>
        <v>0</v>
      </c>
      <c r="I269" s="87">
        <f t="shared" ref="I269" si="523">+I268*I244</f>
        <v>0</v>
      </c>
      <c r="J269" s="87">
        <f t="shared" ref="J269" si="524">+J268*J244</f>
        <v>0</v>
      </c>
      <c r="K269" s="87">
        <f t="shared" ref="K269" si="525">+K268*K244</f>
        <v>635.45599492365898</v>
      </c>
      <c r="L269" s="87">
        <f t="shared" ref="L269" si="526">+L268*L244</f>
        <v>493.28955630544493</v>
      </c>
      <c r="M269" s="87">
        <f t="shared" ref="M269" si="527">+M268*M244</f>
        <v>665.75908065305509</v>
      </c>
      <c r="N269" s="87">
        <f t="shared" ref="N269" si="528">+N268*N244</f>
        <v>628.80884168343368</v>
      </c>
      <c r="O269" s="159">
        <f t="shared" ref="O269" si="529">+O268*O244</f>
        <v>0</v>
      </c>
      <c r="P269" s="159">
        <f t="shared" ref="P269:P279" si="530">SUM(D269:O269)</f>
        <v>4291.5300876944802</v>
      </c>
      <c r="AP269" s="190">
        <f>+D269</f>
        <v>763.12025313221977</v>
      </c>
      <c r="AQ269" s="190">
        <f t="shared" ref="AQ269:AQ273" si="531">+E269</f>
        <v>453.28840450113887</v>
      </c>
      <c r="AR269" s="190">
        <f t="shared" ref="AR269:AR273" si="532">+F269</f>
        <v>651.8079564955284</v>
      </c>
      <c r="AS269" s="190">
        <f t="shared" ref="AS269:AS273" si="533">+G269</f>
        <v>0</v>
      </c>
      <c r="AT269" s="190">
        <f t="shared" ref="AT269:AT273" si="534">+H269</f>
        <v>0</v>
      </c>
      <c r="AU269" s="190">
        <f t="shared" ref="AU269:AU273" si="535">+I269</f>
        <v>0</v>
      </c>
      <c r="AV269" s="190">
        <f t="shared" ref="AV269:AV273" si="536">+J269</f>
        <v>0</v>
      </c>
      <c r="AW269" s="190">
        <f t="shared" ref="AW269:AW273" si="537">+K269</f>
        <v>635.45599492365898</v>
      </c>
      <c r="AX269" s="190">
        <f t="shared" ref="AX269:AX273" si="538">+L269</f>
        <v>493.28955630544493</v>
      </c>
      <c r="AY269" s="190">
        <f t="shared" ref="AY269:AY273" si="539">+M269</f>
        <v>665.75908065305509</v>
      </c>
      <c r="AZ269" s="190">
        <f t="shared" ref="AZ269:AZ273" si="540">+N269</f>
        <v>628.80884168343368</v>
      </c>
      <c r="BA269" s="190">
        <f t="shared" ref="BA269:BA273" si="541">+O269</f>
        <v>0</v>
      </c>
    </row>
    <row r="270" spans="1:53" x14ac:dyDescent="0.25">
      <c r="A270" s="196" t="s">
        <v>115</v>
      </c>
      <c r="B270" s="379"/>
      <c r="C270" s="86" t="s">
        <v>241</v>
      </c>
      <c r="D270" s="87">
        <f>+D268*D245</f>
        <v>0</v>
      </c>
      <c r="E270" s="87">
        <f t="shared" ref="E270:O270" si="542">+E268*E245</f>
        <v>2.1764305891122366</v>
      </c>
      <c r="F270" s="87">
        <f t="shared" si="542"/>
        <v>0</v>
      </c>
      <c r="G270" s="87">
        <f t="shared" si="542"/>
        <v>0</v>
      </c>
      <c r="H270" s="87">
        <f t="shared" si="542"/>
        <v>0</v>
      </c>
      <c r="I270" s="87">
        <f t="shared" si="542"/>
        <v>0</v>
      </c>
      <c r="J270" s="87">
        <f t="shared" si="542"/>
        <v>0</v>
      </c>
      <c r="K270" s="87">
        <f t="shared" si="542"/>
        <v>0</v>
      </c>
      <c r="L270" s="87">
        <f t="shared" si="542"/>
        <v>0</v>
      </c>
      <c r="M270" s="87">
        <f t="shared" si="542"/>
        <v>0</v>
      </c>
      <c r="N270" s="87">
        <f t="shared" si="542"/>
        <v>0</v>
      </c>
      <c r="O270" s="159">
        <f t="shared" si="542"/>
        <v>0</v>
      </c>
      <c r="P270" s="159"/>
      <c r="AP270" s="190">
        <f t="shared" ref="AP270:AP273" si="543">+D270</f>
        <v>0</v>
      </c>
      <c r="AQ270" s="190">
        <f t="shared" si="531"/>
        <v>2.1764305891122366</v>
      </c>
      <c r="AR270" s="190">
        <f t="shared" si="532"/>
        <v>0</v>
      </c>
      <c r="AS270" s="190">
        <f t="shared" si="533"/>
        <v>0</v>
      </c>
      <c r="AT270" s="190">
        <f t="shared" si="534"/>
        <v>0</v>
      </c>
      <c r="AU270" s="190">
        <f t="shared" si="535"/>
        <v>0</v>
      </c>
      <c r="AV270" s="190">
        <f t="shared" si="536"/>
        <v>0</v>
      </c>
      <c r="AW270" s="190">
        <f t="shared" si="537"/>
        <v>0</v>
      </c>
      <c r="AX270" s="190">
        <f t="shared" si="538"/>
        <v>0</v>
      </c>
      <c r="AY270" s="190">
        <f t="shared" si="539"/>
        <v>0</v>
      </c>
      <c r="AZ270" s="190">
        <f t="shared" si="540"/>
        <v>0</v>
      </c>
      <c r="BA270" s="190">
        <f t="shared" si="541"/>
        <v>0</v>
      </c>
    </row>
    <row r="271" spans="1:53" x14ac:dyDescent="0.25">
      <c r="A271" s="196" t="s">
        <v>115</v>
      </c>
      <c r="B271" s="379"/>
      <c r="C271" s="86" t="s">
        <v>242</v>
      </c>
      <c r="D271" s="87">
        <f>+D268*D246</f>
        <v>257.09398902315422</v>
      </c>
      <c r="E271" s="87">
        <f t="shared" ref="E271:O271" si="544">+E268*E246</f>
        <v>182.54888614430774</v>
      </c>
      <c r="F271" s="87">
        <f t="shared" si="544"/>
        <v>259.74972055875179</v>
      </c>
      <c r="G271" s="87">
        <f t="shared" si="544"/>
        <v>0</v>
      </c>
      <c r="H271" s="87">
        <f t="shared" si="544"/>
        <v>0</v>
      </c>
      <c r="I271" s="87">
        <f t="shared" si="544"/>
        <v>0</v>
      </c>
      <c r="J271" s="87">
        <f t="shared" si="544"/>
        <v>0</v>
      </c>
      <c r="K271" s="87">
        <f t="shared" si="544"/>
        <v>91.498370576179212</v>
      </c>
      <c r="L271" s="87">
        <f t="shared" si="544"/>
        <v>163.99491624348425</v>
      </c>
      <c r="M271" s="87">
        <f t="shared" si="544"/>
        <v>151.26832463439729</v>
      </c>
      <c r="N271" s="87">
        <f t="shared" si="544"/>
        <v>154.69175858144763</v>
      </c>
      <c r="O271" s="159">
        <f t="shared" si="544"/>
        <v>0</v>
      </c>
      <c r="P271" s="159"/>
      <c r="AP271" s="190">
        <f t="shared" si="543"/>
        <v>257.09398902315422</v>
      </c>
      <c r="AQ271" s="190">
        <f t="shared" si="531"/>
        <v>182.54888614430774</v>
      </c>
      <c r="AR271" s="190">
        <f t="shared" si="532"/>
        <v>259.74972055875179</v>
      </c>
      <c r="AS271" s="190">
        <f t="shared" si="533"/>
        <v>0</v>
      </c>
      <c r="AT271" s="190">
        <f t="shared" si="534"/>
        <v>0</v>
      </c>
      <c r="AU271" s="190">
        <f t="shared" si="535"/>
        <v>0</v>
      </c>
      <c r="AV271" s="190">
        <f t="shared" si="536"/>
        <v>0</v>
      </c>
      <c r="AW271" s="190">
        <f t="shared" si="537"/>
        <v>91.498370576179212</v>
      </c>
      <c r="AX271" s="190">
        <f t="shared" si="538"/>
        <v>163.99491624348425</v>
      </c>
      <c r="AY271" s="190">
        <f t="shared" si="539"/>
        <v>151.26832463439729</v>
      </c>
      <c r="AZ271" s="190">
        <f t="shared" si="540"/>
        <v>154.69175858144763</v>
      </c>
      <c r="BA271" s="190">
        <f t="shared" si="541"/>
        <v>0</v>
      </c>
    </row>
    <row r="272" spans="1:53" x14ac:dyDescent="0.25">
      <c r="A272" s="196" t="s">
        <v>115</v>
      </c>
      <c r="B272" s="379"/>
      <c r="C272" s="86" t="s">
        <v>243</v>
      </c>
      <c r="D272" s="87">
        <f>+D268*D247</f>
        <v>0</v>
      </c>
      <c r="E272" s="87">
        <f t="shared" ref="E272:O272" si="545">+E268*E247</f>
        <v>0</v>
      </c>
      <c r="F272" s="87">
        <f t="shared" si="545"/>
        <v>17.894997410127473</v>
      </c>
      <c r="G272" s="87">
        <f t="shared" si="545"/>
        <v>0</v>
      </c>
      <c r="H272" s="87">
        <f t="shared" si="545"/>
        <v>0</v>
      </c>
      <c r="I272" s="87">
        <f t="shared" si="545"/>
        <v>0</v>
      </c>
      <c r="J272" s="87">
        <f t="shared" si="545"/>
        <v>0</v>
      </c>
      <c r="K272" s="87">
        <f t="shared" si="545"/>
        <v>66.37174276867735</v>
      </c>
      <c r="L272" s="87">
        <f t="shared" si="545"/>
        <v>5.0306260038535928</v>
      </c>
      <c r="M272" s="87">
        <f t="shared" si="545"/>
        <v>22.219365977104026</v>
      </c>
      <c r="N272" s="87">
        <f t="shared" si="545"/>
        <v>9.9315567279042618</v>
      </c>
      <c r="O272" s="159">
        <f t="shared" si="545"/>
        <v>0</v>
      </c>
      <c r="P272" s="159"/>
      <c r="AP272" s="190">
        <f t="shared" si="543"/>
        <v>0</v>
      </c>
      <c r="AQ272" s="190">
        <f t="shared" si="531"/>
        <v>0</v>
      </c>
      <c r="AR272" s="190">
        <f t="shared" si="532"/>
        <v>17.894997410127473</v>
      </c>
      <c r="AS272" s="190">
        <f t="shared" si="533"/>
        <v>0</v>
      </c>
      <c r="AT272" s="190">
        <f t="shared" si="534"/>
        <v>0</v>
      </c>
      <c r="AU272" s="190">
        <f t="shared" si="535"/>
        <v>0</v>
      </c>
      <c r="AV272" s="190">
        <f t="shared" si="536"/>
        <v>0</v>
      </c>
      <c r="AW272" s="190">
        <f t="shared" si="537"/>
        <v>66.37174276867735</v>
      </c>
      <c r="AX272" s="190">
        <f t="shared" si="538"/>
        <v>5.0306260038535928</v>
      </c>
      <c r="AY272" s="190">
        <f t="shared" si="539"/>
        <v>22.219365977104026</v>
      </c>
      <c r="AZ272" s="190">
        <f t="shared" si="540"/>
        <v>9.9315567279042618</v>
      </c>
      <c r="BA272" s="190">
        <f t="shared" si="541"/>
        <v>0</v>
      </c>
    </row>
    <row r="273" spans="1:53" ht="15.75" thickBot="1" x14ac:dyDescent="0.3">
      <c r="A273" s="196" t="s">
        <v>115</v>
      </c>
      <c r="B273" s="379"/>
      <c r="C273" s="96" t="s">
        <v>244</v>
      </c>
      <c r="D273" s="251">
        <f>+D268*D248</f>
        <v>0</v>
      </c>
      <c r="E273" s="251">
        <f t="shared" ref="E273:O273" si="546">+E268*E248</f>
        <v>0</v>
      </c>
      <c r="F273" s="251">
        <f t="shared" si="546"/>
        <v>0</v>
      </c>
      <c r="G273" s="251">
        <f t="shared" si="546"/>
        <v>0</v>
      </c>
      <c r="H273" s="251">
        <f t="shared" si="546"/>
        <v>0</v>
      </c>
      <c r="I273" s="251">
        <f t="shared" si="546"/>
        <v>0</v>
      </c>
      <c r="J273" s="251">
        <f t="shared" si="546"/>
        <v>0</v>
      </c>
      <c r="K273" s="251">
        <f t="shared" si="546"/>
        <v>0</v>
      </c>
      <c r="L273" s="251">
        <f t="shared" si="546"/>
        <v>0</v>
      </c>
      <c r="M273" s="251">
        <f t="shared" si="546"/>
        <v>0</v>
      </c>
      <c r="N273" s="251">
        <f t="shared" si="546"/>
        <v>0</v>
      </c>
      <c r="O273" s="251">
        <f t="shared" si="546"/>
        <v>0</v>
      </c>
      <c r="P273" s="169">
        <f t="shared" si="530"/>
        <v>0</v>
      </c>
      <c r="AP273" s="190">
        <f t="shared" si="543"/>
        <v>0</v>
      </c>
      <c r="AQ273" s="190">
        <f t="shared" si="531"/>
        <v>0</v>
      </c>
      <c r="AR273" s="190">
        <f t="shared" si="532"/>
        <v>0</v>
      </c>
      <c r="AS273" s="190">
        <f t="shared" si="533"/>
        <v>0</v>
      </c>
      <c r="AT273" s="190">
        <f t="shared" si="534"/>
        <v>0</v>
      </c>
      <c r="AU273" s="190">
        <f t="shared" si="535"/>
        <v>0</v>
      </c>
      <c r="AV273" s="190">
        <f t="shared" si="536"/>
        <v>0</v>
      </c>
      <c r="AW273" s="190">
        <f t="shared" si="537"/>
        <v>0</v>
      </c>
      <c r="AX273" s="190">
        <f t="shared" si="538"/>
        <v>0</v>
      </c>
      <c r="AY273" s="190">
        <f t="shared" si="539"/>
        <v>0</v>
      </c>
      <c r="AZ273" s="190">
        <f t="shared" si="540"/>
        <v>0</v>
      </c>
      <c r="BA273" s="190">
        <f t="shared" si="541"/>
        <v>0</v>
      </c>
    </row>
    <row r="274" spans="1:53" x14ac:dyDescent="0.25">
      <c r="A274" s="196" t="s">
        <v>115</v>
      </c>
      <c r="B274" s="379"/>
      <c r="C274" s="99" t="s">
        <v>245</v>
      </c>
      <c r="D274" s="100">
        <f>+IFERROR(D237/D256/30,0)</f>
        <v>894.33402879824325</v>
      </c>
      <c r="E274" s="100">
        <f t="shared" ref="E274:O274" si="547">+IFERROR(E237/E256/30,0)</f>
        <v>536.02120577988285</v>
      </c>
      <c r="F274" s="100">
        <f t="shared" si="547"/>
        <v>783.54376286425895</v>
      </c>
      <c r="G274" s="100">
        <f t="shared" si="547"/>
        <v>0</v>
      </c>
      <c r="H274" s="100">
        <f t="shared" si="547"/>
        <v>0</v>
      </c>
      <c r="I274" s="100">
        <f t="shared" si="547"/>
        <v>0</v>
      </c>
      <c r="J274" s="100">
        <f t="shared" si="547"/>
        <v>0</v>
      </c>
      <c r="K274" s="100">
        <f t="shared" si="547"/>
        <v>660.9367195724119</v>
      </c>
      <c r="L274" s="100">
        <f t="shared" si="547"/>
        <v>584.27153776107241</v>
      </c>
      <c r="M274" s="100">
        <f t="shared" si="547"/>
        <v>739.91933723268778</v>
      </c>
      <c r="N274" s="100">
        <f t="shared" si="547"/>
        <v>694.27177740459797</v>
      </c>
      <c r="O274" s="167">
        <f t="shared" si="547"/>
        <v>0</v>
      </c>
      <c r="P274" s="167">
        <f t="shared" si="530"/>
        <v>4893.2983694131544</v>
      </c>
    </row>
    <row r="275" spans="1:53" x14ac:dyDescent="0.25">
      <c r="A275" s="196" t="s">
        <v>115</v>
      </c>
      <c r="B275" s="379"/>
      <c r="C275" s="86" t="s">
        <v>246</v>
      </c>
      <c r="D275" s="266">
        <f t="shared" ref="D275:O275" si="548">+IFERROR(D238/D257/30,0)</f>
        <v>668.96185354108593</v>
      </c>
      <c r="E275" s="266">
        <f t="shared" si="548"/>
        <v>382.12951760047838</v>
      </c>
      <c r="F275" s="266">
        <f t="shared" si="548"/>
        <v>549.48473755446366</v>
      </c>
      <c r="G275" s="266">
        <f t="shared" si="548"/>
        <v>0</v>
      </c>
      <c r="H275" s="266">
        <f t="shared" si="548"/>
        <v>0</v>
      </c>
      <c r="I275" s="266">
        <f t="shared" si="548"/>
        <v>0</v>
      </c>
      <c r="J275" s="266">
        <f t="shared" si="548"/>
        <v>0</v>
      </c>
      <c r="K275" s="266">
        <f t="shared" si="548"/>
        <v>529.41179716640704</v>
      </c>
      <c r="L275" s="266">
        <f t="shared" si="548"/>
        <v>435.1630338094887</v>
      </c>
      <c r="M275" s="266">
        <f t="shared" si="548"/>
        <v>586.96444785983806</v>
      </c>
      <c r="N275" s="266">
        <f t="shared" si="548"/>
        <v>550.22250902701137</v>
      </c>
      <c r="O275" s="267">
        <f t="shared" si="548"/>
        <v>0</v>
      </c>
      <c r="P275" s="159">
        <f t="shared" si="530"/>
        <v>3702.3378965587726</v>
      </c>
    </row>
    <row r="276" spans="1:53" x14ac:dyDescent="0.25">
      <c r="A276" s="196" t="s">
        <v>115</v>
      </c>
      <c r="B276" s="379"/>
      <c r="C276" s="86" t="s">
        <v>247</v>
      </c>
      <c r="D276" s="266">
        <f t="shared" ref="D276:O276" si="549">+IFERROR(D239/D258/30,0)</f>
        <v>0</v>
      </c>
      <c r="E276" s="266">
        <f t="shared" si="549"/>
        <v>0</v>
      </c>
      <c r="F276" s="266">
        <f t="shared" si="549"/>
        <v>0</v>
      </c>
      <c r="G276" s="266">
        <f t="shared" si="549"/>
        <v>0</v>
      </c>
      <c r="H276" s="266">
        <f t="shared" si="549"/>
        <v>0</v>
      </c>
      <c r="I276" s="266">
        <f t="shared" si="549"/>
        <v>0</v>
      </c>
      <c r="J276" s="266">
        <f t="shared" si="549"/>
        <v>0</v>
      </c>
      <c r="K276" s="266">
        <f t="shared" si="549"/>
        <v>0</v>
      </c>
      <c r="L276" s="266">
        <f t="shared" si="549"/>
        <v>0</v>
      </c>
      <c r="M276" s="266">
        <f t="shared" si="549"/>
        <v>0</v>
      </c>
      <c r="N276" s="266">
        <f t="shared" si="549"/>
        <v>0</v>
      </c>
      <c r="O276" s="267">
        <f t="shared" si="549"/>
        <v>0</v>
      </c>
      <c r="P276" s="159">
        <f t="shared" si="530"/>
        <v>0</v>
      </c>
    </row>
    <row r="277" spans="1:53" x14ac:dyDescent="0.25">
      <c r="A277" s="196" t="s">
        <v>115</v>
      </c>
      <c r="B277" s="379"/>
      <c r="C277" s="86" t="s">
        <v>248</v>
      </c>
      <c r="D277" s="266">
        <f t="shared" ref="D277:O277" si="550">+IFERROR(D240/D259/30,0)</f>
        <v>225.37217525715721</v>
      </c>
      <c r="E277" s="266">
        <f t="shared" si="550"/>
        <v>153.89168817940435</v>
      </c>
      <c r="F277" s="266">
        <f t="shared" si="550"/>
        <v>218.97325064648882</v>
      </c>
      <c r="G277" s="266">
        <f t="shared" si="550"/>
        <v>0</v>
      </c>
      <c r="H277" s="266">
        <f t="shared" si="550"/>
        <v>0</v>
      </c>
      <c r="I277" s="266">
        <f t="shared" si="550"/>
        <v>0</v>
      </c>
      <c r="J277" s="266">
        <f t="shared" si="550"/>
        <v>0</v>
      </c>
      <c r="K277" s="266">
        <f t="shared" si="550"/>
        <v>76.229223095695801</v>
      </c>
      <c r="L277" s="266">
        <f t="shared" si="550"/>
        <v>144.67065918918155</v>
      </c>
      <c r="M277" s="266">
        <f t="shared" si="550"/>
        <v>133.36525362991205</v>
      </c>
      <c r="N277" s="266">
        <f t="shared" si="550"/>
        <v>135.35892291943136</v>
      </c>
      <c r="O277" s="267">
        <f t="shared" si="550"/>
        <v>0</v>
      </c>
      <c r="P277" s="159">
        <f t="shared" si="530"/>
        <v>1087.8611729172712</v>
      </c>
    </row>
    <row r="278" spans="1:53" x14ac:dyDescent="0.25">
      <c r="A278" s="196" t="s">
        <v>115</v>
      </c>
      <c r="B278" s="379"/>
      <c r="C278" s="86" t="s">
        <v>249</v>
      </c>
      <c r="D278" s="87">
        <f t="shared" ref="D278:O278" si="551">+IFERROR(D241/D260/30,0)</f>
        <v>0</v>
      </c>
      <c r="E278" s="87">
        <f t="shared" si="551"/>
        <v>0</v>
      </c>
      <c r="F278" s="87">
        <f t="shared" si="551"/>
        <v>15.085774663306307</v>
      </c>
      <c r="G278" s="87">
        <f t="shared" si="551"/>
        <v>0</v>
      </c>
      <c r="H278" s="87">
        <f t="shared" si="551"/>
        <v>0</v>
      </c>
      <c r="I278" s="87">
        <f t="shared" si="551"/>
        <v>0</v>
      </c>
      <c r="J278" s="87">
        <f t="shared" si="551"/>
        <v>0</v>
      </c>
      <c r="K278" s="87">
        <f t="shared" si="551"/>
        <v>55.295699310309104</v>
      </c>
      <c r="L278" s="87">
        <f t="shared" si="551"/>
        <v>4.4378447624022206</v>
      </c>
      <c r="M278" s="87">
        <f t="shared" si="551"/>
        <v>19.589635742937858</v>
      </c>
      <c r="N278" s="87">
        <f t="shared" si="551"/>
        <v>8.6903454581553863</v>
      </c>
      <c r="O278" s="159">
        <f t="shared" si="551"/>
        <v>0</v>
      </c>
      <c r="P278" s="159">
        <f t="shared" si="530"/>
        <v>103.09929993711089</v>
      </c>
    </row>
    <row r="279" spans="1:53" ht="15.75" thickBot="1" x14ac:dyDescent="0.3">
      <c r="A279" s="196" t="s">
        <v>115</v>
      </c>
      <c r="B279" s="379"/>
      <c r="C279" s="96" t="s">
        <v>250</v>
      </c>
      <c r="D279" s="168">
        <f t="shared" ref="D279:O279" si="552">+IFERROR(D242/D261/30,0)</f>
        <v>0</v>
      </c>
      <c r="E279" s="168">
        <f t="shared" si="552"/>
        <v>0</v>
      </c>
      <c r="F279" s="168">
        <f t="shared" si="552"/>
        <v>0</v>
      </c>
      <c r="G279" s="168">
        <f t="shared" si="552"/>
        <v>0</v>
      </c>
      <c r="H279" s="168">
        <f t="shared" si="552"/>
        <v>0</v>
      </c>
      <c r="I279" s="168">
        <f t="shared" si="552"/>
        <v>0</v>
      </c>
      <c r="J279" s="168">
        <f t="shared" si="552"/>
        <v>0</v>
      </c>
      <c r="K279" s="168">
        <f t="shared" si="552"/>
        <v>0</v>
      </c>
      <c r="L279" s="168">
        <f t="shared" si="552"/>
        <v>0</v>
      </c>
      <c r="M279" s="168">
        <f t="shared" si="552"/>
        <v>0</v>
      </c>
      <c r="N279" s="168">
        <f t="shared" si="552"/>
        <v>0</v>
      </c>
      <c r="O279" s="169">
        <f t="shared" si="552"/>
        <v>0</v>
      </c>
      <c r="P279" s="169">
        <f t="shared" si="530"/>
        <v>0</v>
      </c>
    </row>
    <row r="280" spans="1:53" ht="15.75" thickBot="1" x14ac:dyDescent="0.3">
      <c r="A280" s="196" t="s">
        <v>115</v>
      </c>
      <c r="B280" s="379"/>
      <c r="C280" s="183" t="s">
        <v>13</v>
      </c>
      <c r="D280" s="72">
        <v>30.000000000000004</v>
      </c>
      <c r="E280" s="72">
        <v>25</v>
      </c>
      <c r="F280" s="72">
        <v>20</v>
      </c>
      <c r="G280" s="72"/>
      <c r="H280" s="72"/>
      <c r="I280" s="72"/>
      <c r="J280" s="72"/>
      <c r="K280" s="72">
        <v>23</v>
      </c>
      <c r="L280" s="72">
        <v>30</v>
      </c>
      <c r="M280" s="72">
        <v>25</v>
      </c>
      <c r="N280" s="72">
        <v>20</v>
      </c>
      <c r="O280" s="72">
        <v>0</v>
      </c>
      <c r="P280" s="184"/>
    </row>
    <row r="281" spans="1:53" x14ac:dyDescent="0.25">
      <c r="A281" s="196" t="s">
        <v>115</v>
      </c>
      <c r="B281" s="379"/>
      <c r="C281" s="99" t="s">
        <v>4</v>
      </c>
      <c r="D281" s="100">
        <f>+D274/D280*30</f>
        <v>894.33402879824314</v>
      </c>
      <c r="E281" s="100">
        <f t="shared" ref="E281" si="553">+E274/E280*30</f>
        <v>643.2254469358594</v>
      </c>
      <c r="F281" s="100">
        <f t="shared" ref="F281" si="554">+F274/F280*30</f>
        <v>1175.3156442963884</v>
      </c>
      <c r="G281" s="100" t="e">
        <f t="shared" ref="G281" si="555">+G274/G280*30</f>
        <v>#DIV/0!</v>
      </c>
      <c r="H281" s="100" t="e">
        <f t="shared" ref="H281" si="556">+H274/H280*30</f>
        <v>#DIV/0!</v>
      </c>
      <c r="I281" s="100" t="e">
        <f t="shared" ref="I281" si="557">+I274/I280*30</f>
        <v>#DIV/0!</v>
      </c>
      <c r="J281" s="100" t="e">
        <f t="shared" ref="J281" si="558">+J274/J280*30</f>
        <v>#DIV/0!</v>
      </c>
      <c r="K281" s="100">
        <f t="shared" ref="K281" si="559">+K274/K280*30</f>
        <v>862.09137335531989</v>
      </c>
      <c r="L281" s="100">
        <f t="shared" ref="L281" si="560">+L274/L280*30</f>
        <v>584.27153776107241</v>
      </c>
      <c r="M281" s="100">
        <f t="shared" ref="M281" si="561">+M274/M280*30</f>
        <v>887.90320467922538</v>
      </c>
      <c r="N281" s="100">
        <f t="shared" ref="N281" si="562">+N274/N280*30</f>
        <v>1041.4076661068971</v>
      </c>
      <c r="O281" s="167" t="e">
        <f t="shared" ref="O281" si="563">+O274/O280*30</f>
        <v>#DIV/0!</v>
      </c>
      <c r="P281" s="167" t="e">
        <f>SUM(D281:O281)</f>
        <v>#DIV/0!</v>
      </c>
    </row>
    <row r="282" spans="1:53" x14ac:dyDescent="0.25">
      <c r="A282" s="196" t="s">
        <v>115</v>
      </c>
      <c r="B282" s="379"/>
      <c r="C282" s="86" t="s">
        <v>216</v>
      </c>
      <c r="D282" s="87">
        <f>+D275/D280*30</f>
        <v>668.96185354108582</v>
      </c>
      <c r="E282" s="87">
        <f t="shared" ref="E282:O282" si="564">+E275/E280*30</f>
        <v>458.55542112057407</v>
      </c>
      <c r="F282" s="87">
        <f t="shared" si="564"/>
        <v>824.2271063316955</v>
      </c>
      <c r="G282" s="87" t="e">
        <f t="shared" si="564"/>
        <v>#DIV/0!</v>
      </c>
      <c r="H282" s="87" t="e">
        <f t="shared" si="564"/>
        <v>#DIV/0!</v>
      </c>
      <c r="I282" s="87" t="e">
        <f t="shared" si="564"/>
        <v>#DIV/0!</v>
      </c>
      <c r="J282" s="87" t="e">
        <f t="shared" si="564"/>
        <v>#DIV/0!</v>
      </c>
      <c r="K282" s="87">
        <f t="shared" si="564"/>
        <v>690.53712673879181</v>
      </c>
      <c r="L282" s="87">
        <f t="shared" si="564"/>
        <v>435.1630338094887</v>
      </c>
      <c r="M282" s="87">
        <f t="shared" si="564"/>
        <v>704.35733743180572</v>
      </c>
      <c r="N282" s="87">
        <f t="shared" si="564"/>
        <v>825.33376354051711</v>
      </c>
      <c r="O282" s="159" t="e">
        <f t="shared" si="564"/>
        <v>#DIV/0!</v>
      </c>
      <c r="P282" s="159" t="e">
        <f t="shared" ref="P282:P286" si="565">SUM(D282:O282)</f>
        <v>#DIV/0!</v>
      </c>
    </row>
    <row r="283" spans="1:53" x14ac:dyDescent="0.25">
      <c r="A283" s="196" t="s">
        <v>115</v>
      </c>
      <c r="B283" s="379"/>
      <c r="C283" s="86" t="s">
        <v>217</v>
      </c>
      <c r="D283" s="87">
        <f>+D276/D280*30</f>
        <v>0</v>
      </c>
      <c r="E283" s="87">
        <f t="shared" ref="E283:O283" si="566">+E276/E280*30</f>
        <v>0</v>
      </c>
      <c r="F283" s="87">
        <f t="shared" si="566"/>
        <v>0</v>
      </c>
      <c r="G283" s="87" t="e">
        <f t="shared" si="566"/>
        <v>#DIV/0!</v>
      </c>
      <c r="H283" s="87" t="e">
        <f t="shared" si="566"/>
        <v>#DIV/0!</v>
      </c>
      <c r="I283" s="87" t="e">
        <f t="shared" si="566"/>
        <v>#DIV/0!</v>
      </c>
      <c r="J283" s="87" t="e">
        <f t="shared" si="566"/>
        <v>#DIV/0!</v>
      </c>
      <c r="K283" s="87">
        <f t="shared" si="566"/>
        <v>0</v>
      </c>
      <c r="L283" s="87">
        <f t="shared" si="566"/>
        <v>0</v>
      </c>
      <c r="M283" s="87">
        <f t="shared" si="566"/>
        <v>0</v>
      </c>
      <c r="N283" s="87">
        <f t="shared" si="566"/>
        <v>0</v>
      </c>
      <c r="O283" s="159" t="e">
        <f t="shared" si="566"/>
        <v>#DIV/0!</v>
      </c>
      <c r="P283" s="159"/>
    </row>
    <row r="284" spans="1:53" x14ac:dyDescent="0.25">
      <c r="A284" s="196" t="s">
        <v>115</v>
      </c>
      <c r="B284" s="379"/>
      <c r="C284" s="86" t="s">
        <v>218</v>
      </c>
      <c r="D284" s="87">
        <f>+D277/D280*30</f>
        <v>225.37217525715718</v>
      </c>
      <c r="E284" s="87">
        <f t="shared" ref="E284:O284" si="567">+E277/E280*30</f>
        <v>184.67002581528521</v>
      </c>
      <c r="F284" s="87">
        <f t="shared" si="567"/>
        <v>328.45987596973322</v>
      </c>
      <c r="G284" s="87" t="e">
        <f t="shared" si="567"/>
        <v>#DIV/0!</v>
      </c>
      <c r="H284" s="87" t="e">
        <f t="shared" si="567"/>
        <v>#DIV/0!</v>
      </c>
      <c r="I284" s="87" t="e">
        <f t="shared" si="567"/>
        <v>#DIV/0!</v>
      </c>
      <c r="J284" s="87" t="e">
        <f t="shared" si="567"/>
        <v>#DIV/0!</v>
      </c>
      <c r="K284" s="87">
        <f t="shared" si="567"/>
        <v>99.429421429168443</v>
      </c>
      <c r="L284" s="87">
        <f t="shared" si="567"/>
        <v>144.67065918918155</v>
      </c>
      <c r="M284" s="87">
        <f t="shared" si="567"/>
        <v>160.03830435589447</v>
      </c>
      <c r="N284" s="87">
        <f t="shared" si="567"/>
        <v>203.03838437914706</v>
      </c>
      <c r="O284" s="159" t="e">
        <f t="shared" si="567"/>
        <v>#DIV/0!</v>
      </c>
      <c r="P284" s="159"/>
    </row>
    <row r="285" spans="1:53" x14ac:dyDescent="0.25">
      <c r="A285" s="196" t="s">
        <v>115</v>
      </c>
      <c r="B285" s="379"/>
      <c r="C285" s="86" t="s">
        <v>219</v>
      </c>
      <c r="D285" s="87">
        <f>+D278/D280*30</f>
        <v>0</v>
      </c>
      <c r="E285" s="87">
        <f t="shared" ref="E285:O285" si="568">+E278/E280*30</f>
        <v>0</v>
      </c>
      <c r="F285" s="87">
        <f t="shared" si="568"/>
        <v>22.628661994959458</v>
      </c>
      <c r="G285" s="87" t="e">
        <f t="shared" si="568"/>
        <v>#DIV/0!</v>
      </c>
      <c r="H285" s="87" t="e">
        <f t="shared" si="568"/>
        <v>#DIV/0!</v>
      </c>
      <c r="I285" s="87" t="e">
        <f t="shared" si="568"/>
        <v>#DIV/0!</v>
      </c>
      <c r="J285" s="87" t="e">
        <f t="shared" si="568"/>
        <v>#DIV/0!</v>
      </c>
      <c r="K285" s="87">
        <f t="shared" si="568"/>
        <v>72.124825187359704</v>
      </c>
      <c r="L285" s="87">
        <f t="shared" si="568"/>
        <v>4.4378447624022206</v>
      </c>
      <c r="M285" s="87">
        <f t="shared" si="568"/>
        <v>23.507562891525431</v>
      </c>
      <c r="N285" s="87">
        <f t="shared" si="568"/>
        <v>13.03551818723308</v>
      </c>
      <c r="O285" s="159" t="e">
        <f t="shared" si="568"/>
        <v>#DIV/0!</v>
      </c>
      <c r="P285" s="159"/>
    </row>
    <row r="286" spans="1:53" ht="15.75" thickBot="1" x14ac:dyDescent="0.3">
      <c r="A286" s="196" t="s">
        <v>115</v>
      </c>
      <c r="B286" s="379"/>
      <c r="C286" s="96" t="s">
        <v>238</v>
      </c>
      <c r="D286" s="168">
        <f>+D279/D280*30</f>
        <v>0</v>
      </c>
      <c r="E286" s="168">
        <f t="shared" ref="E286:O286" si="569">+E279/E280*30</f>
        <v>0</v>
      </c>
      <c r="F286" s="168">
        <f t="shared" si="569"/>
        <v>0</v>
      </c>
      <c r="G286" s="168" t="e">
        <f t="shared" si="569"/>
        <v>#DIV/0!</v>
      </c>
      <c r="H286" s="168" t="e">
        <f t="shared" si="569"/>
        <v>#DIV/0!</v>
      </c>
      <c r="I286" s="168" t="e">
        <f t="shared" si="569"/>
        <v>#DIV/0!</v>
      </c>
      <c r="J286" s="168" t="e">
        <f t="shared" si="569"/>
        <v>#DIV/0!</v>
      </c>
      <c r="K286" s="168">
        <f t="shared" si="569"/>
        <v>0</v>
      </c>
      <c r="L286" s="168">
        <f t="shared" si="569"/>
        <v>0</v>
      </c>
      <c r="M286" s="168">
        <f t="shared" si="569"/>
        <v>0</v>
      </c>
      <c r="N286" s="168">
        <f t="shared" si="569"/>
        <v>0</v>
      </c>
      <c r="O286" s="169" t="e">
        <f t="shared" si="569"/>
        <v>#DIV/0!</v>
      </c>
      <c r="P286" s="169" t="e">
        <f t="shared" si="565"/>
        <v>#DIV/0!</v>
      </c>
    </row>
    <row r="287" spans="1:53" x14ac:dyDescent="0.25">
      <c r="A287" s="196" t="s">
        <v>115</v>
      </c>
      <c r="B287" s="379"/>
      <c r="C287" s="76" t="s">
        <v>8</v>
      </c>
      <c r="D287" s="170">
        <f t="shared" ref="D287:O287" si="570">+D256/D250</f>
        <v>1.1407530176686687</v>
      </c>
      <c r="E287" s="170">
        <f t="shared" si="570"/>
        <v>1.1862166716339826</v>
      </c>
      <c r="F287" s="170">
        <f t="shared" si="570"/>
        <v>1.1862166716339824</v>
      </c>
      <c r="G287" s="170">
        <f t="shared" si="570"/>
        <v>1.1836158857369019</v>
      </c>
      <c r="H287" s="170">
        <f t="shared" si="570"/>
        <v>1.1836158857369024</v>
      </c>
      <c r="I287" s="170">
        <f t="shared" si="570"/>
        <v>1.1331497575406413</v>
      </c>
      <c r="J287" s="170">
        <f t="shared" si="570"/>
        <v>1.2093111350492611</v>
      </c>
      <c r="K287" s="170">
        <f t="shared" si="570"/>
        <v>1.2003056945932011</v>
      </c>
      <c r="L287" s="170">
        <f t="shared" si="570"/>
        <v>1.1335741273497133</v>
      </c>
      <c r="M287" s="170">
        <f t="shared" si="570"/>
        <v>1.1342408949647877</v>
      </c>
      <c r="N287" s="170">
        <f t="shared" si="570"/>
        <v>1.1428264590545212</v>
      </c>
      <c r="O287" s="171">
        <f t="shared" si="570"/>
        <v>1.1478355783908287</v>
      </c>
      <c r="P287" s="171"/>
    </row>
    <row r="288" spans="1:53" x14ac:dyDescent="0.25">
      <c r="A288" s="196" t="s">
        <v>115</v>
      </c>
      <c r="B288" s="379"/>
      <c r="C288" s="77" t="s">
        <v>6</v>
      </c>
      <c r="D288" s="172">
        <f>+VLOOKUP(D236,Conversion!$B$33:$N$71,(MATCH('Measured TV opt-pt'!D235,butget_aylar_opt,0)+1),0)</f>
        <v>1.1888611649493708</v>
      </c>
      <c r="E288" s="172">
        <f>+VLOOKUP(E236,Conversion!$B$33:$N$71,(MATCH('Measured TV opt-pt'!E235,butget_aylar_opt,0)+1),0)</f>
        <v>1.2706957337752476</v>
      </c>
      <c r="F288" s="172">
        <f>+VLOOKUP(F236,Conversion!$B$33:$N$71,(MATCH('Measured TV opt-pt'!F235,butget_aylar_opt,0)+1),0)</f>
        <v>1.2706957337752476</v>
      </c>
      <c r="G288" s="172">
        <f>+VLOOKUP(G236,Conversion!$B$33:$N$71,(MATCH('Measured TV opt-pt'!G235,butget_aylar_opt,0)+1),0)</f>
        <v>1.2609678349042717</v>
      </c>
      <c r="H288" s="172">
        <f>+VLOOKUP(H236,Conversion!$B$33:$N$71,(MATCH('Measured TV opt-pt'!H235,butget_aylar_opt,0)+1),0)</f>
        <v>1.2609678349042717</v>
      </c>
      <c r="I288" s="172">
        <f>+VLOOKUP(I236,Conversion!$B$33:$N$71,(MATCH('Measured TV opt-pt'!I235,butget_aylar_opt,0)+1),0)</f>
        <v>1.190644938745824</v>
      </c>
      <c r="J288" s="172">
        <f>+VLOOKUP(J236,Conversion!$B$33:$N$71,(MATCH('Measured TV opt-pt'!J235,butget_aylar_opt,0)+1),0)</f>
        <v>1.2747679051062868</v>
      </c>
      <c r="K288" s="172">
        <f>+VLOOKUP(K236,Conversion!$B$33:$N$71,(MATCH('Measured TV opt-pt'!K235,butget_aylar_opt,0)+1),0)</f>
        <v>1.2747679051062868</v>
      </c>
      <c r="L288" s="172">
        <f>+VLOOKUP(L236,Conversion!$B$33:$N$71,(MATCH('Measured TV opt-pt'!L235,butget_aylar_opt,0)+1),0)</f>
        <v>1.1748916075557905</v>
      </c>
      <c r="M288" s="172">
        <f>+VLOOKUP(M236,Conversion!$B$33:$N$71,(MATCH('Measured TV opt-pt'!M235,butget_aylar_opt,0)+1),0)</f>
        <v>1.1888611649493708</v>
      </c>
      <c r="N288" s="172">
        <f>+VLOOKUP(N236,Conversion!$B$33:$N$71,(MATCH('Measured TV opt-pt'!N235,butget_aylar_opt,0)+1),0)</f>
        <v>1.1888611649493708</v>
      </c>
      <c r="O288" s="173">
        <f>+VLOOKUP(O236,Conversion!$B$33:$N$71,(MATCH('Measured TV opt-pt'!O235,butget_aylar_opt,0)+1),0)</f>
        <v>1.1888611649493708</v>
      </c>
      <c r="P288" s="173"/>
    </row>
    <row r="289" spans="1:16" ht="15.75" thickBot="1" x14ac:dyDescent="0.3">
      <c r="A289" s="196" t="s">
        <v>115</v>
      </c>
      <c r="B289" s="380"/>
      <c r="C289" s="96" t="s">
        <v>7</v>
      </c>
      <c r="D289" s="172">
        <f>+VLOOKUP(D236,Conversion!$B$74:$N$112,(MATCH('Measured TV opt-pt'!D235,budget_aylar_pt,0)+1),0)</f>
        <v>1.068590796747616</v>
      </c>
      <c r="E289" s="172">
        <f>+VLOOKUP(E236,Conversion!$B$74:$N$112,(MATCH('Measured TV opt-pt'!E235,budget_aylar_pt,0)+1),0)</f>
        <v>1.0594980784220853</v>
      </c>
      <c r="F289" s="172">
        <f>+VLOOKUP(F236,Conversion!$B$74:$N$112,(MATCH('Measured TV opt-pt'!F235,budget_aylar_pt,0)+1),0)</f>
        <v>1.0594980784220853</v>
      </c>
      <c r="G289" s="172">
        <f>+VLOOKUP(G236,Conversion!$B$74:$N$112,(MATCH('Measured TV opt-pt'!G235,budget_aylar_pt,0)+1),0)</f>
        <v>1.0675879619858475</v>
      </c>
      <c r="H289" s="172">
        <f>+VLOOKUP(H236,Conversion!$B$74:$N$112,(MATCH('Measured TV opt-pt'!H235,budget_aylar_pt,0)+1),0)</f>
        <v>1.0675879619858475</v>
      </c>
      <c r="I289" s="172">
        <f>+VLOOKUP(I236,Conversion!$B$74:$N$112,(MATCH('Measured TV opt-pt'!I235,budget_aylar_pt,0)+1),0)</f>
        <v>1.0469069857328672</v>
      </c>
      <c r="J289" s="172">
        <f>+VLOOKUP(J236,Conversion!$B$74:$N$112,(MATCH('Measured TV opt-pt'!J235,budget_aylar_pt,0)+1),0)</f>
        <v>1.1225428584620409</v>
      </c>
      <c r="K289" s="172">
        <f>+VLOOKUP(K236,Conversion!$B$74:$N$112,(MATCH('Measured TV opt-pt'!K235,budget_aylar_pt,0)+1),0)</f>
        <v>1.1225428584620409</v>
      </c>
      <c r="L289" s="172">
        <f>+VLOOKUP(L236,Conversion!$B$74:$N$112,(MATCH('Measured TV opt-pt'!L235,budget_aylar_pt,0)+1),0)</f>
        <v>1.0894361764463583</v>
      </c>
      <c r="M289" s="172">
        <f>+VLOOKUP(M236,Conversion!$B$74:$N$112,(MATCH('Measured TV opt-pt'!M235,budget_aylar_pt,0)+1),0)</f>
        <v>1.068590796747616</v>
      </c>
      <c r="N289" s="172">
        <f>+VLOOKUP(N236,Conversion!$B$74:$N$112,(MATCH('Measured TV opt-pt'!N235,budget_aylar_pt,0)+1),0)</f>
        <v>1.068590796747616</v>
      </c>
      <c r="O289" s="173">
        <f>+VLOOKUP(O236,Conversion!$B$74:$N$112,(MATCH('Measured TV opt-pt'!O235,budget_aylar_pt,0)+1),0)</f>
        <v>1.068590796747616</v>
      </c>
      <c r="P289" s="174"/>
    </row>
    <row r="290" spans="1:16" ht="21.75" thickBot="1" x14ac:dyDescent="0.3">
      <c r="A290" s="196" t="s">
        <v>115</v>
      </c>
      <c r="B290" s="240" t="s">
        <v>126</v>
      </c>
      <c r="C290" s="74" t="s">
        <v>107</v>
      </c>
      <c r="D290" s="153">
        <v>1</v>
      </c>
      <c r="E290" s="153">
        <v>2</v>
      </c>
      <c r="F290" s="153">
        <v>3</v>
      </c>
      <c r="G290" s="153">
        <v>4</v>
      </c>
      <c r="H290" s="153">
        <v>5</v>
      </c>
      <c r="I290" s="153">
        <v>6</v>
      </c>
      <c r="J290" s="153">
        <v>7</v>
      </c>
      <c r="K290" s="153">
        <v>8</v>
      </c>
      <c r="L290" s="153">
        <v>9</v>
      </c>
      <c r="M290" s="153">
        <v>10</v>
      </c>
      <c r="N290" s="153">
        <v>11</v>
      </c>
      <c r="O290" s="153">
        <v>12</v>
      </c>
      <c r="P290" s="74" t="s">
        <v>127</v>
      </c>
    </row>
    <row r="291" spans="1:16" ht="15.75" customHeight="1" thickBot="1" x14ac:dyDescent="0.3">
      <c r="A291" s="196" t="s">
        <v>115</v>
      </c>
      <c r="B291" s="375" t="s">
        <v>137</v>
      </c>
      <c r="C291" s="185" t="s">
        <v>33</v>
      </c>
      <c r="D291" s="186" t="s">
        <v>28</v>
      </c>
      <c r="E291" s="186" t="s">
        <v>28</v>
      </c>
      <c r="F291" s="186" t="s">
        <v>28</v>
      </c>
      <c r="G291" s="186" t="s">
        <v>28</v>
      </c>
      <c r="H291" s="186" t="s">
        <v>28</v>
      </c>
      <c r="I291" s="186" t="s">
        <v>28</v>
      </c>
      <c r="J291" s="186" t="s">
        <v>28</v>
      </c>
      <c r="K291" s="186" t="s">
        <v>28</v>
      </c>
      <c r="L291" s="186" t="s">
        <v>28</v>
      </c>
      <c r="M291" s="186" t="s">
        <v>28</v>
      </c>
      <c r="N291" s="186" t="s">
        <v>28</v>
      </c>
      <c r="O291" s="186" t="s">
        <v>28</v>
      </c>
      <c r="P291" s="188" t="s">
        <v>108</v>
      </c>
    </row>
    <row r="292" spans="1:16" x14ac:dyDescent="0.25">
      <c r="A292" s="196" t="s">
        <v>115</v>
      </c>
      <c r="B292" s="376"/>
      <c r="C292" s="175" t="s">
        <v>125</v>
      </c>
      <c r="D292" s="200">
        <v>398170.56000000006</v>
      </c>
      <c r="E292" s="201">
        <v>111068.742</v>
      </c>
      <c r="F292" s="201">
        <v>193071.63099999994</v>
      </c>
      <c r="G292" s="201">
        <v>0</v>
      </c>
      <c r="H292" s="201">
        <v>0</v>
      </c>
      <c r="I292" s="201">
        <v>0</v>
      </c>
      <c r="J292" s="201">
        <v>0</v>
      </c>
      <c r="K292" s="201">
        <v>0</v>
      </c>
      <c r="L292" s="201"/>
      <c r="M292" s="201"/>
      <c r="N292" s="201">
        <v>700878.65405563021</v>
      </c>
      <c r="O292" s="176">
        <v>436746.45155272516</v>
      </c>
      <c r="P292" s="176">
        <f>SUM(D292:O292)</f>
        <v>1839936.0386083552</v>
      </c>
    </row>
    <row r="293" spans="1:16" x14ac:dyDescent="0.25">
      <c r="A293" s="196" t="s">
        <v>115</v>
      </c>
      <c r="B293" s="376"/>
      <c r="C293" s="86" t="s">
        <v>1</v>
      </c>
      <c r="D293" s="87">
        <f>+D324*D306*30</f>
        <v>282349.52855484106</v>
      </c>
      <c r="E293" s="87">
        <f t="shared" ref="E293:O293" si="571">+E324*E306*30</f>
        <v>73298.032410598011</v>
      </c>
      <c r="F293" s="87">
        <f t="shared" si="571"/>
        <v>123717.47717005821</v>
      </c>
      <c r="G293" s="87">
        <f t="shared" si="571"/>
        <v>0</v>
      </c>
      <c r="H293" s="87">
        <f t="shared" si="571"/>
        <v>0</v>
      </c>
      <c r="I293" s="87">
        <f t="shared" si="571"/>
        <v>0</v>
      </c>
      <c r="J293" s="87">
        <f t="shared" si="571"/>
        <v>0</v>
      </c>
      <c r="K293" s="87">
        <f t="shared" si="571"/>
        <v>0</v>
      </c>
      <c r="L293" s="87">
        <f t="shared" si="571"/>
        <v>0</v>
      </c>
      <c r="M293" s="87">
        <f t="shared" si="571"/>
        <v>0</v>
      </c>
      <c r="N293" s="87">
        <f t="shared" si="571"/>
        <v>527756.16677433334</v>
      </c>
      <c r="O293" s="159">
        <f t="shared" si="571"/>
        <v>310035.95935730817</v>
      </c>
      <c r="P293" s="159">
        <f t="shared" ref="P293:P297" si="572">SUM(D293:O293)</f>
        <v>1317157.1642671388</v>
      </c>
    </row>
    <row r="294" spans="1:16" x14ac:dyDescent="0.25">
      <c r="A294" s="196" t="s">
        <v>115</v>
      </c>
      <c r="B294" s="376"/>
      <c r="C294" s="86" t="s">
        <v>209</v>
      </c>
      <c r="D294" s="87">
        <f t="shared" ref="D294:O297" si="573">+D325*D307*30</f>
        <v>0</v>
      </c>
      <c r="E294" s="259">
        <f t="shared" si="573"/>
        <v>0</v>
      </c>
      <c r="F294" s="259">
        <f t="shared" si="573"/>
        <v>0</v>
      </c>
      <c r="G294" s="259">
        <f t="shared" si="573"/>
        <v>0</v>
      </c>
      <c r="H294" s="259">
        <f t="shared" si="573"/>
        <v>0</v>
      </c>
      <c r="I294" s="259">
        <f t="shared" si="573"/>
        <v>0</v>
      </c>
      <c r="J294" s="259">
        <f t="shared" si="573"/>
        <v>0</v>
      </c>
      <c r="K294" s="259">
        <f t="shared" si="573"/>
        <v>0</v>
      </c>
      <c r="L294" s="259">
        <f t="shared" si="573"/>
        <v>0</v>
      </c>
      <c r="M294" s="259">
        <f t="shared" si="573"/>
        <v>0</v>
      </c>
      <c r="N294" s="259">
        <f t="shared" si="573"/>
        <v>0</v>
      </c>
      <c r="O294" s="260">
        <f t="shared" si="573"/>
        <v>0</v>
      </c>
      <c r="P294" s="260"/>
    </row>
    <row r="295" spans="1:16" x14ac:dyDescent="0.25">
      <c r="A295" s="196" t="s">
        <v>115</v>
      </c>
      <c r="B295" s="376"/>
      <c r="C295" s="86" t="s">
        <v>210</v>
      </c>
      <c r="D295" s="87">
        <f t="shared" si="573"/>
        <v>115821.03144515892</v>
      </c>
      <c r="E295" s="259">
        <f t="shared" si="573"/>
        <v>37770.709589401988</v>
      </c>
      <c r="F295" s="259">
        <f t="shared" si="573"/>
        <v>65869.15351497574</v>
      </c>
      <c r="G295" s="259">
        <f t="shared" si="573"/>
        <v>0</v>
      </c>
      <c r="H295" s="259">
        <f t="shared" si="573"/>
        <v>0</v>
      </c>
      <c r="I295" s="259">
        <f t="shared" si="573"/>
        <v>0</v>
      </c>
      <c r="J295" s="259">
        <f t="shared" si="573"/>
        <v>0</v>
      </c>
      <c r="K295" s="259">
        <f t="shared" si="573"/>
        <v>0</v>
      </c>
      <c r="L295" s="259">
        <f t="shared" si="573"/>
        <v>0</v>
      </c>
      <c r="M295" s="259">
        <f t="shared" si="573"/>
        <v>0</v>
      </c>
      <c r="N295" s="259">
        <f t="shared" si="573"/>
        <v>161697.23710853621</v>
      </c>
      <c r="O295" s="260">
        <f t="shared" si="573"/>
        <v>126710.49219541697</v>
      </c>
      <c r="P295" s="260"/>
    </row>
    <row r="296" spans="1:16" x14ac:dyDescent="0.25">
      <c r="A296" s="196" t="s">
        <v>115</v>
      </c>
      <c r="B296" s="376"/>
      <c r="C296" s="86" t="s">
        <v>211</v>
      </c>
      <c r="D296" s="87">
        <f t="shared" si="573"/>
        <v>0</v>
      </c>
      <c r="E296" s="259">
        <f t="shared" si="573"/>
        <v>0</v>
      </c>
      <c r="F296" s="259">
        <f t="shared" si="573"/>
        <v>3485.0003149659656</v>
      </c>
      <c r="G296" s="259">
        <f t="shared" si="573"/>
        <v>0</v>
      </c>
      <c r="H296" s="259">
        <f t="shared" si="573"/>
        <v>0</v>
      </c>
      <c r="I296" s="259">
        <f t="shared" si="573"/>
        <v>0</v>
      </c>
      <c r="J296" s="259">
        <f t="shared" si="573"/>
        <v>0</v>
      </c>
      <c r="K296" s="259">
        <f t="shared" si="573"/>
        <v>0</v>
      </c>
      <c r="L296" s="259">
        <f t="shared" si="573"/>
        <v>0</v>
      </c>
      <c r="M296" s="259">
        <f t="shared" si="573"/>
        <v>0</v>
      </c>
      <c r="N296" s="259">
        <f t="shared" si="573"/>
        <v>11425.25017276065</v>
      </c>
      <c r="O296" s="260">
        <f t="shared" si="573"/>
        <v>0</v>
      </c>
      <c r="P296" s="260"/>
    </row>
    <row r="297" spans="1:16" ht="15.75" thickBot="1" x14ac:dyDescent="0.3">
      <c r="A297" s="196" t="s">
        <v>115</v>
      </c>
      <c r="B297" s="376"/>
      <c r="C297" s="96" t="s">
        <v>227</v>
      </c>
      <c r="D297" s="87">
        <f t="shared" si="573"/>
        <v>0</v>
      </c>
      <c r="E297" s="90">
        <f t="shared" si="573"/>
        <v>0</v>
      </c>
      <c r="F297" s="90">
        <f t="shared" si="573"/>
        <v>0</v>
      </c>
      <c r="G297" s="90">
        <f t="shared" si="573"/>
        <v>0</v>
      </c>
      <c r="H297" s="90">
        <f t="shared" si="573"/>
        <v>0</v>
      </c>
      <c r="I297" s="90">
        <f t="shared" si="573"/>
        <v>0</v>
      </c>
      <c r="J297" s="90">
        <f t="shared" si="573"/>
        <v>0</v>
      </c>
      <c r="K297" s="90">
        <f t="shared" si="573"/>
        <v>0</v>
      </c>
      <c r="L297" s="90">
        <f t="shared" si="573"/>
        <v>0</v>
      </c>
      <c r="M297" s="90">
        <f t="shared" si="573"/>
        <v>0</v>
      </c>
      <c r="N297" s="90">
        <f t="shared" si="573"/>
        <v>0</v>
      </c>
      <c r="O297" s="160">
        <f t="shared" si="573"/>
        <v>0</v>
      </c>
      <c r="P297" s="160">
        <f t="shared" si="572"/>
        <v>0</v>
      </c>
    </row>
    <row r="298" spans="1:16" ht="15.75" thickBot="1" x14ac:dyDescent="0.3">
      <c r="A298" s="196" t="s">
        <v>115</v>
      </c>
      <c r="B298" s="376"/>
      <c r="C298" s="281" t="s">
        <v>108</v>
      </c>
      <c r="D298" s="282">
        <f>SUM(D299:D303)</f>
        <v>1</v>
      </c>
      <c r="E298" s="282">
        <f t="shared" ref="E298" si="574">SUM(E299:E303)</f>
        <v>1.0034229363724529</v>
      </c>
      <c r="F298" s="282">
        <f t="shared" ref="F298" si="575">SUM(F299:F303)</f>
        <v>0.99999999999999989</v>
      </c>
      <c r="G298" s="282">
        <f t="shared" ref="G298" si="576">SUM(G299:G303)</f>
        <v>0.99999999999999989</v>
      </c>
      <c r="H298" s="282">
        <f t="shared" ref="H298" si="577">SUM(H299:H303)</f>
        <v>1</v>
      </c>
      <c r="I298" s="282">
        <f t="shared" ref="I298" si="578">SUM(I299:I303)</f>
        <v>1.0000000000000002</v>
      </c>
      <c r="J298" s="282">
        <f t="shared" ref="J298" si="579">SUM(J299:J303)</f>
        <v>0.99999999999999978</v>
      </c>
      <c r="K298" s="282">
        <f t="shared" ref="K298" si="580">SUM(K299:K303)</f>
        <v>0.99999999999999978</v>
      </c>
      <c r="L298" s="282">
        <f t="shared" ref="L298" si="581">SUM(L299:L303)</f>
        <v>1</v>
      </c>
      <c r="M298" s="282">
        <f t="shared" ref="M298" si="582">SUM(M299:M303)</f>
        <v>1.0000000000000002</v>
      </c>
      <c r="N298" s="282">
        <f t="shared" ref="N298" si="583">SUM(N299:N303)</f>
        <v>1</v>
      </c>
      <c r="O298" s="282">
        <f t="shared" ref="O298" si="584">SUM(O299:O303)</f>
        <v>0.99999999999999989</v>
      </c>
      <c r="P298" s="268"/>
    </row>
    <row r="299" spans="1:16" ht="15.75" thickBot="1" x14ac:dyDescent="0.3">
      <c r="A299" s="196" t="s">
        <v>115</v>
      </c>
      <c r="B299" s="376"/>
      <c r="C299" s="245" t="s">
        <v>196</v>
      </c>
      <c r="D299" s="246">
        <v>0.748</v>
      </c>
      <c r="E299" s="246">
        <v>0.71289999999999998</v>
      </c>
      <c r="F299" s="246">
        <v>0.70128149006739837</v>
      </c>
      <c r="G299" s="246">
        <v>0.53018436569432525</v>
      </c>
      <c r="H299" s="246">
        <v>0.5423765464750937</v>
      </c>
      <c r="I299" s="246">
        <v>0.58843916554063314</v>
      </c>
      <c r="J299" s="246">
        <v>0.60561377608760258</v>
      </c>
      <c r="K299" s="246">
        <v>0.80100224649177598</v>
      </c>
      <c r="L299" s="246">
        <v>0.74479587945877479</v>
      </c>
      <c r="M299" s="246">
        <v>0.79328167047923914</v>
      </c>
      <c r="N299" s="246">
        <v>0.79251746496726783</v>
      </c>
      <c r="O299" s="246">
        <v>0.75240999999999991</v>
      </c>
      <c r="P299" s="268"/>
    </row>
    <row r="300" spans="1:16" ht="15.75" thickBot="1" x14ac:dyDescent="0.3">
      <c r="A300" s="196" t="s">
        <v>115</v>
      </c>
      <c r="B300" s="376"/>
      <c r="C300" s="245" t="s">
        <v>197</v>
      </c>
      <c r="D300" s="246"/>
      <c r="E300" s="246">
        <v>3.4229363724529492E-3</v>
      </c>
      <c r="F300" s="246"/>
      <c r="G300" s="246"/>
      <c r="H300" s="246"/>
      <c r="I300" s="246"/>
      <c r="J300" s="246"/>
      <c r="K300" s="246"/>
      <c r="L300" s="246"/>
      <c r="M300" s="246"/>
      <c r="N300" s="246"/>
      <c r="O300" s="246"/>
      <c r="P300" s="268"/>
    </row>
    <row r="301" spans="1:16" ht="15.75" thickBot="1" x14ac:dyDescent="0.3">
      <c r="A301" s="196" t="s">
        <v>115</v>
      </c>
      <c r="B301" s="376"/>
      <c r="C301" s="245" t="s">
        <v>199</v>
      </c>
      <c r="D301" s="343">
        <v>0.252</v>
      </c>
      <c r="E301" s="246">
        <v>0.28710000000000002</v>
      </c>
      <c r="F301" s="246">
        <v>0.27946524626273334</v>
      </c>
      <c r="G301" s="246">
        <v>0.26027151737500415</v>
      </c>
      <c r="H301" s="246">
        <v>0.22206611722025232</v>
      </c>
      <c r="I301" s="246">
        <v>0.23470428159927745</v>
      </c>
      <c r="J301" s="246">
        <v>0.15048175443375286</v>
      </c>
      <c r="K301" s="246">
        <v>0.11533513094114624</v>
      </c>
      <c r="L301" s="246">
        <v>0.2476086029169918</v>
      </c>
      <c r="M301" s="246">
        <v>0.18024296287308908</v>
      </c>
      <c r="N301" s="246">
        <v>0.19496532528723082</v>
      </c>
      <c r="O301" s="246">
        <v>0.24758999999999998</v>
      </c>
      <c r="P301" s="268"/>
    </row>
    <row r="302" spans="1:16" ht="15.75" thickBot="1" x14ac:dyDescent="0.3">
      <c r="A302" s="196" t="s">
        <v>115</v>
      </c>
      <c r="B302" s="376"/>
      <c r="C302" s="245" t="s">
        <v>198</v>
      </c>
      <c r="D302" s="246"/>
      <c r="E302" s="246"/>
      <c r="F302" s="246">
        <v>1.9253263669868261E-2</v>
      </c>
      <c r="G302" s="246">
        <v>0.20954411693067052</v>
      </c>
      <c r="H302" s="246">
        <v>0.23555733630465386</v>
      </c>
      <c r="I302" s="246">
        <v>0.17685655286008953</v>
      </c>
      <c r="J302" s="246">
        <v>0.24390446947864436</v>
      </c>
      <c r="K302" s="246">
        <v>8.3662622567077571E-2</v>
      </c>
      <c r="L302" s="246">
        <v>7.5955176242334761E-3</v>
      </c>
      <c r="M302" s="246">
        <v>2.6475366647671975E-2</v>
      </c>
      <c r="N302" s="246">
        <v>1.2517209745501362E-2</v>
      </c>
      <c r="O302" s="246">
        <v>0</v>
      </c>
      <c r="P302" s="268"/>
    </row>
    <row r="303" spans="1:16" ht="15.75" thickBot="1" x14ac:dyDescent="0.3">
      <c r="A303" s="196" t="s">
        <v>115</v>
      </c>
      <c r="B303" s="376"/>
      <c r="C303" s="248" t="s">
        <v>228</v>
      </c>
      <c r="D303" s="249"/>
      <c r="E303" s="249"/>
      <c r="F303" s="249"/>
      <c r="G303" s="249"/>
      <c r="H303" s="249"/>
      <c r="I303" s="249"/>
      <c r="J303" s="249"/>
      <c r="K303" s="249"/>
      <c r="L303" s="249"/>
      <c r="M303" s="249"/>
      <c r="N303" s="249"/>
      <c r="O303" s="249"/>
      <c r="P303" s="177"/>
    </row>
    <row r="304" spans="1:16" ht="15.75" thickBot="1" x14ac:dyDescent="0.3">
      <c r="A304" s="196"/>
      <c r="B304" s="376"/>
      <c r="C304" s="306" t="s">
        <v>278</v>
      </c>
      <c r="D304" s="309">
        <v>1</v>
      </c>
      <c r="E304" s="309">
        <v>1</v>
      </c>
      <c r="F304" s="309">
        <v>1</v>
      </c>
      <c r="G304" s="309">
        <v>1</v>
      </c>
      <c r="H304" s="309">
        <v>1</v>
      </c>
      <c r="I304" s="309">
        <v>1</v>
      </c>
      <c r="J304" s="309">
        <v>1</v>
      </c>
      <c r="K304" s="309">
        <v>1</v>
      </c>
      <c r="L304" s="309">
        <v>1</v>
      </c>
      <c r="M304" s="309">
        <v>1</v>
      </c>
      <c r="N304" s="309">
        <v>1</v>
      </c>
      <c r="O304" s="309">
        <v>1</v>
      </c>
      <c r="P304" s="308"/>
    </row>
    <row r="305" spans="1:41" x14ac:dyDescent="0.25">
      <c r="A305" s="196" t="s">
        <v>115</v>
      </c>
      <c r="B305" s="376"/>
      <c r="C305" s="154" t="s">
        <v>14</v>
      </c>
      <c r="D305" s="155">
        <f>+SUMPRODUCT(D306:D310,D299:D303)</f>
        <v>17.635459843446117</v>
      </c>
      <c r="E305" s="155">
        <f t="shared" ref="E305" si="585">+SUMPRODUCT(E306:E310,E299:E303)</f>
        <v>18.03571002946196</v>
      </c>
      <c r="F305" s="155">
        <f t="shared" ref="F305" si="586">+SUMPRODUCT(F306:F310,F299:F303)</f>
        <v>19.694741112610537</v>
      </c>
      <c r="G305" s="155">
        <f t="shared" ref="G305" si="587">+SUMPRODUCT(G306:G310,G299:G303)</f>
        <v>26.147781757097761</v>
      </c>
      <c r="H305" s="155">
        <f t="shared" ref="H305" si="588">+SUMPRODUCT(H306:H310,H299:H303)</f>
        <v>30.733725214432148</v>
      </c>
      <c r="I305" s="155">
        <f t="shared" ref="I305" si="589">+SUMPRODUCT(I306:I310,I299:I303)</f>
        <v>28.790523635358394</v>
      </c>
      <c r="J305" s="155">
        <f t="shared" ref="J305" si="590">+SUMPRODUCT(J306:J310,J299:J303)</f>
        <v>19.265589615873186</v>
      </c>
      <c r="K305" s="155">
        <f t="shared" ref="K305" si="591">+SUMPRODUCT(K306:K310,K299:K303)</f>
        <v>17.290051071257835</v>
      </c>
      <c r="L305" s="155">
        <f t="shared" ref="L305" si="592">+SUMPRODUCT(L306:L310,L299:L303)</f>
        <v>23.991363394497959</v>
      </c>
      <c r="M305" s="155">
        <f t="shared" ref="M305" si="593">+SUMPRODUCT(M306:M310,M299:M303)</f>
        <v>27.257656862768588</v>
      </c>
      <c r="N305" s="155">
        <f t="shared" ref="N305" si="594">+SUMPRODUCT(N306:N310,N299:N303)</f>
        <v>25.052800302948242</v>
      </c>
      <c r="O305" s="156">
        <f t="shared" ref="O305" si="595">+SUMPRODUCT(O306:O310,O299:O303)</f>
        <v>21.196595452974034</v>
      </c>
      <c r="P305" s="156"/>
    </row>
    <row r="306" spans="1:41" x14ac:dyDescent="0.25">
      <c r="A306" s="196" t="s">
        <v>115</v>
      </c>
      <c r="B306" s="376"/>
      <c r="C306" s="77" t="s">
        <v>34</v>
      </c>
      <c r="D306" s="243">
        <f>+IF(D304=1,D318*'CPP Detay Tum Ay'!D$38+(1-'Measured TV opt-pt'!D318)*'CPP Detay Tum Ay'!D$20,IF(D304=2,D318*'CPP Detay (düşük)'!D$38+(1-'Measured TV opt-pt'!D318)*'CPP Detay (düşük)'!D$20,IF(D304=3,D318*'CPP Detay (yüksek)'!D$38+(1-'Measured TV opt-pt'!D318)*'CPP Detay (yüksek)'!D$20,"Girilen Rakamda Hata Var")))</f>
        <v>16.718723351532475</v>
      </c>
      <c r="E306" s="243">
        <f>+IF(E304=1,E318*'CPP Detay Tum Ay'!E$38+(1-'Measured TV opt-pt'!E318)*'CPP Detay Tum Ay'!E$20,IF(E304=2,E318*'CPP Detay (düşük)'!E$38+(1-'Measured TV opt-pt'!E318)*'CPP Detay (düşük)'!E$20,IF(E304=3,E318*'CPP Detay (yüksek)'!E$38+(1-'Measured TV opt-pt'!E318)*'CPP Detay (yüksek)'!E$20,"Girilen Rakamda Hata Var")))</f>
        <v>16.695717720372208</v>
      </c>
      <c r="F306" s="161">
        <f>+IF(F304=1,F318*'CPP Detay Tum Ay'!F$38+(1-'Measured TV opt-pt'!F318)*'CPP Detay Tum Ay'!F$20,IF(F304=2,F318*'CPP Detay (düşük)'!F$38+(1-'Measured TV opt-pt'!F318)*'CPP Detay (düşük)'!F$20,IF(F304=3,F318*'CPP Detay (yüksek)'!F$38+(1-'Measured TV opt-pt'!F318)*'CPP Detay (yüksek)'!F$20,"Girilen Rakamda Hata Var")))</f>
        <v>17.995772335783187</v>
      </c>
      <c r="G306" s="161">
        <f>+IF(G304=1,G318*'CPP Detay Tum Ay'!G$38+(1-'Measured TV opt-pt'!G318)*'CPP Detay Tum Ay'!G$20,IF(G304=2,G318*'CPP Detay (düşük)'!G$38+(1-'Measured TV opt-pt'!G318)*'CPP Detay (düşük)'!G$20,IF(G304=3,G318*'CPP Detay (yüksek)'!G$38+(1-'Measured TV opt-pt'!G318)*'CPP Detay (yüksek)'!G$20,"Girilen Rakamda Hata Var")))</f>
        <v>23.201427065128307</v>
      </c>
      <c r="H306" s="161">
        <f>+IF(H304=1,H318*'CPP Detay Tum Ay'!H$38+(1-'Measured TV opt-pt'!H318)*'CPP Detay Tum Ay'!H$20,IF(H304=2,H318*'CPP Detay (düşük)'!H$38+(1-'Measured TV opt-pt'!H318)*'CPP Detay (düşük)'!H$20,IF(H304=3,H318*'CPP Detay (yüksek)'!H$38+(1-'Measured TV opt-pt'!H318)*'CPP Detay (yüksek)'!H$20,"Girilen Rakamda Hata Var")))</f>
        <v>27.299847715621741</v>
      </c>
      <c r="I306" s="161">
        <f>+IF(I304=1,I318*'CPP Detay Tum Ay'!I$38+(1-'Measured TV opt-pt'!I318)*'CPP Detay Tum Ay'!I$20,IF(I304=2,I318*'CPP Detay (düşük)'!I$38+(1-'Measured TV opt-pt'!I318)*'CPP Detay (düşük)'!I$20,IF(I304=3,I318*'CPP Detay (yüksek)'!I$38+(1-'Measured TV opt-pt'!I318)*'CPP Detay (yüksek)'!I$20,"Girilen Rakamda Hata Var")))</f>
        <v>25.978524474339707</v>
      </c>
      <c r="J306" s="161">
        <f>+IF(J304=1,J318*'CPP Detay Tum Ay'!J$38+(1-'Measured TV opt-pt'!J318)*'CPP Detay Tum Ay'!J$20,IF(J304=2,J318*'CPP Detay (düşük)'!J$38+(1-'Measured TV opt-pt'!J318)*'CPP Detay (düşük)'!J$20,IF(J304=3,J318*'CPP Detay (yüksek)'!J$38+(1-'Measured TV opt-pt'!J318)*'CPP Detay (yüksek)'!J$20,"Girilen Rakamda Hata Var")))</f>
        <v>17.872474302324608</v>
      </c>
      <c r="K306" s="161">
        <f>+IF(K304=1,K318*'CPP Detay Tum Ay'!K$38+(1-'Measured TV opt-pt'!K318)*'CPP Detay Tum Ay'!K$20,IF(K304=2,K318*'CPP Detay (düşük)'!K$38+(1-'Measured TV opt-pt'!K318)*'CPP Detay (düşük)'!K$20,IF(K304=3,K318*'CPP Detay (yüksek)'!K$38+(1-'Measured TV opt-pt'!K318)*'CPP Detay (yüksek)'!K$20,"Girilen Rakamda Hata Var")))</f>
        <v>17.034468684979927</v>
      </c>
      <c r="L306" s="255">
        <f>+IF(L304=1,L318*'CPP Detay Tum Ay'!L$38+(1-'Measured TV opt-pt'!L318)*'CPP Detay Tum Ay'!L$20,IF(L304=2,L318*'CPP Detay (düşük)'!L$38+(1-'Measured TV opt-pt'!L318)*'CPP Detay (düşük)'!L$20,IF(L304=3,L318*'CPP Detay (yüksek)'!L$38+(1-'Measured TV opt-pt'!L318)*'CPP Detay (yüksek)'!L$20,"Girilen Rakamda Hata Var")))</f>
        <v>22.467149289573328</v>
      </c>
      <c r="M306" s="255">
        <f>+IF(M304=1,M318*'CPP Detay Tum Ay'!M$38+(1-'Measured TV opt-pt'!M318)*'CPP Detay Tum Ay'!M$20,IF(M304=2,M318*'CPP Detay (düşük)'!M$38+(1-'Measured TV opt-pt'!M318)*'CPP Detay (düşük)'!M$20,IF(M304=3,M318*'CPP Detay (yüksek)'!M$38+(1-'Measured TV opt-pt'!M318)*'CPP Detay (yüksek)'!M$20,"Girilen Rakamda Hata Var")))</f>
        <v>25.789248753307362</v>
      </c>
      <c r="N306" s="255">
        <f>+IF(N304=1,N318*'CPP Detay Tum Ay'!N$38+(1-'Measured TV opt-pt'!N318)*'CPP Detay Tum Ay'!N$20,IF(N304=2,N318*'CPP Detay (düşük)'!N$38+(1-'Measured TV opt-pt'!N318)*'CPP Detay (düşük)'!N$20,IF(N304=3,N318*'CPP Detay (yüksek)'!N$38+(1-'Measured TV opt-pt'!N318)*'CPP Detay (yüksek)'!N$20,"Girilen Rakamda Hata Var")))</f>
        <v>23.803341004858662</v>
      </c>
      <c r="O306" s="256">
        <f>+IF(O304=1,O318*'CPP Detay Tum Ay'!O$38+(1-'Measured TV opt-pt'!O318)*'CPP Detay Tum Ay'!O$20,IF(O304=2,O318*'CPP Detay (düşük)'!O$38+(1-'Measured TV opt-pt'!O318)*'CPP Detay (düşük)'!O$20,IF(O304=3,O318*'CPP Detay (yüksek)'!O$38+(1-'Measured TV opt-pt'!O318)*'CPP Detay (yüksek)'!O$20,"Girilen Rakamda Hata Var")))</f>
        <v>19.99835323959751</v>
      </c>
      <c r="P306" s="162"/>
    </row>
    <row r="307" spans="1:41" x14ac:dyDescent="0.25">
      <c r="A307" s="196" t="s">
        <v>115</v>
      </c>
      <c r="B307" s="376"/>
      <c r="C307" s="77" t="s">
        <v>194</v>
      </c>
      <c r="D307" s="243">
        <f>+IF(D304=1,D319*'CPP Detay Tum Ay'!D$94+(1-'Measured TV opt-pt'!D319)*'CPP Detay Tum Ay'!D$76,IF(D304=2,D319*'CPP Detay (düşük)'!D$94+(1-'Measured TV opt-pt'!D319)*'CPP Detay (düşük)'!D$76,IF(D304=3,D319*'CPP Detay (yüksek)'!D$94+(1-'Measured TV opt-pt'!D319)*'CPP Detay (yüksek)'!D$76,"Girilen Rakamda Hata Var")))</f>
        <v>0</v>
      </c>
      <c r="E307" s="243">
        <f>+IF(E304=1,E319*'CPP Detay Tum Ay'!E$94+(1-'Measured TV opt-pt'!E319)*'CPP Detay Tum Ay'!E$76,IF(E304=2,E319*'CPP Detay (düşük)'!E$94+(1-'Measured TV opt-pt'!E319)*'CPP Detay (düşük)'!E$76,IF(E304=3,E319*'CPP Detay (yüksek)'!E$94+(1-'Measured TV opt-pt'!E319)*'CPP Detay (yüksek)'!E$76,"Girilen Rakamda Hata Var")))</f>
        <v>0</v>
      </c>
      <c r="F307" s="243">
        <f>+IF(F304=1,F319*'CPP Detay Tum Ay'!F$94+(1-'Measured TV opt-pt'!F319)*'CPP Detay Tum Ay'!F$76,IF(F304=2,F319*'CPP Detay (düşük)'!F$94+(1-'Measured TV opt-pt'!F319)*'CPP Detay (düşük)'!F$76,IF(F304=3,F319*'CPP Detay (yüksek)'!F$94+(1-'Measured TV opt-pt'!F319)*'CPP Detay (yüksek)'!F$76,"Girilen Rakamda Hata Var")))</f>
        <v>0</v>
      </c>
      <c r="G307" s="243">
        <f>+IF(G304=1,G319*'CPP Detay Tum Ay'!G$94+(1-'Measured TV opt-pt'!G319)*'CPP Detay Tum Ay'!G$76,IF(G304=2,G319*'CPP Detay (düşük)'!G$94+(1-'Measured TV opt-pt'!G319)*'CPP Detay (düşük)'!G$76,IF(G304=3,G319*'CPP Detay (yüksek)'!G$94+(1-'Measured TV opt-pt'!G319)*'CPP Detay (yüksek)'!G$76,"Girilen Rakamda Hata Var")))</f>
        <v>0</v>
      </c>
      <c r="H307" s="243">
        <f>+IF(H304=1,H319*'CPP Detay Tum Ay'!H$94+(1-'Measured TV opt-pt'!H319)*'CPP Detay Tum Ay'!H$76,IF(H304=2,H319*'CPP Detay (düşük)'!H$94+(1-'Measured TV opt-pt'!H319)*'CPP Detay (düşük)'!H$76,IF(H304=3,H319*'CPP Detay (yüksek)'!H$94+(1-'Measured TV opt-pt'!H319)*'CPP Detay (yüksek)'!H$76,"Girilen Rakamda Hata Var")))</f>
        <v>0</v>
      </c>
      <c r="I307" s="243">
        <f>+IF(I304=1,I319*'CPP Detay Tum Ay'!I$94+(1-'Measured TV opt-pt'!I319)*'CPP Detay Tum Ay'!I$76,IF(I304=2,I319*'CPP Detay (düşük)'!I$94+(1-'Measured TV opt-pt'!I319)*'CPP Detay (düşük)'!I$76,IF(I304=3,I319*'CPP Detay (yüksek)'!I$94+(1-'Measured TV opt-pt'!I319)*'CPP Detay (yüksek)'!I$76,"Girilen Rakamda Hata Var")))</f>
        <v>0</v>
      </c>
      <c r="J307" s="243">
        <f>+IF(J304=1,J319*'CPP Detay Tum Ay'!J$94+(1-'Measured TV opt-pt'!J319)*'CPP Detay Tum Ay'!J$76,IF(J304=2,J319*'CPP Detay (düşük)'!J$94+(1-'Measured TV opt-pt'!J319)*'CPP Detay (düşük)'!J$76,IF(J304=3,J319*'CPP Detay (yüksek)'!J$94+(1-'Measured TV opt-pt'!J319)*'CPP Detay (yüksek)'!J$76,"Girilen Rakamda Hata Var")))</f>
        <v>0</v>
      </c>
      <c r="K307" s="243">
        <f>+IF(K304=1,K319*'CPP Detay Tum Ay'!K$94+(1-'Measured TV opt-pt'!K319)*'CPP Detay Tum Ay'!K$76,IF(K304=2,K319*'CPP Detay (düşük)'!K$94+(1-'Measured TV opt-pt'!K319)*'CPP Detay (düşük)'!K$76,IF(K304=3,K319*'CPP Detay (yüksek)'!K$94+(1-'Measured TV opt-pt'!K319)*'CPP Detay (yüksek)'!K$76,"Girilen Rakamda Hata Var")))</f>
        <v>0</v>
      </c>
      <c r="L307" s="257">
        <f>+IF(L304=1,L319*'CPP Detay Tum Ay'!L$94+(1-'Measured TV opt-pt'!L319)*'CPP Detay Tum Ay'!L$76,IF(L304=2,L319*'CPP Detay (düşük)'!L$94+(1-'Measured TV opt-pt'!L319)*'CPP Detay (düşük)'!L$76,IF(L304=3,L319*'CPP Detay (yüksek)'!L$94+(1-'Measured TV opt-pt'!L319)*'CPP Detay (yüksek)'!L$76,"Girilen Rakamda Hata Var")))</f>
        <v>0</v>
      </c>
      <c r="M307" s="257">
        <f>+IF(M304=1,M319*'CPP Detay Tum Ay'!M$94+(1-'Measured TV opt-pt'!M319)*'CPP Detay Tum Ay'!M$76,IF(M304=2,M319*'CPP Detay (düşük)'!M$94+(1-'Measured TV opt-pt'!M319)*'CPP Detay (düşük)'!M$76,IF(M304=3,M319*'CPP Detay (yüksek)'!M$94+(1-'Measured TV opt-pt'!M319)*'CPP Detay (yüksek)'!M$76,"Girilen Rakamda Hata Var")))</f>
        <v>0</v>
      </c>
      <c r="N307" s="257">
        <f>+IF(N304=1,N319*'CPP Detay Tum Ay'!N$94+(1-'Measured TV opt-pt'!N319)*'CPP Detay Tum Ay'!N$76,IF(N304=2,N319*'CPP Detay (düşük)'!N$94+(1-'Measured TV opt-pt'!N319)*'CPP Detay (düşük)'!N$76,IF(N304=3,N319*'CPP Detay (yüksek)'!N$94+(1-'Measured TV opt-pt'!N319)*'CPP Detay (yüksek)'!N$76,"Girilen Rakamda Hata Var")))</f>
        <v>0</v>
      </c>
      <c r="O307" s="258">
        <f>+IF(O304=1,O319*'CPP Detay Tum Ay'!O$94+(1-'Measured TV opt-pt'!O319)*'CPP Detay Tum Ay'!O$76,IF(O304=2,O319*'CPP Detay (düşük)'!O$94+(1-'Measured TV opt-pt'!O319)*'CPP Detay (düşük)'!O$76,IF(O304=3,O319*'CPP Detay (yüksek)'!O$94+(1-'Measured TV opt-pt'!O319)*'CPP Detay (yüksek)'!O$76,"Girilen Rakamda Hata Var")))</f>
        <v>0</v>
      </c>
      <c r="P307" s="244"/>
    </row>
    <row r="308" spans="1:41" x14ac:dyDescent="0.25">
      <c r="A308" s="196" t="s">
        <v>115</v>
      </c>
      <c r="B308" s="376"/>
      <c r="C308" s="77" t="s">
        <v>195</v>
      </c>
      <c r="D308" s="243">
        <f>+IF(D304=1,D320*'CPP Detay Tum Ay'!D$150+(1-'Measured TV opt-pt'!D320)*'CPP Detay Tum Ay'!D$132,IF(D304=2,D320*'CPP Detay (düşük)'!D$150+(1-'Measured TV opt-pt'!D320)*'CPP Detay (düşük)'!D$132,IF(D304=3,D320*'CPP Detay (yüksek)'!D$150+(1-'Measured TV opt-pt'!D320)*'CPP Detay (yüksek)'!D$132,"Girilen Rakamda Hata Var")))</f>
        <v>20.356566573412003</v>
      </c>
      <c r="E308" s="243">
        <f>+IF(E304=1,E320*'CPP Detay Tum Ay'!E$150+(1-'Measured TV opt-pt'!E320)*'CPP Detay Tum Ay'!E$132,IF(E304=2,E320*'CPP Detay (düşük)'!E$150+(1-'Measured TV opt-pt'!E320)*'CPP Detay (düşük)'!E$132,IF(E304=3,E320*'CPP Detay (yüksek)'!E$150+(1-'Measured TV opt-pt'!E320)*'CPP Detay (yüksek)'!E$132,"Girilen Rakamda Hata Var")))</f>
        <v>21.363054220162358</v>
      </c>
      <c r="F308" s="243">
        <f>+IF(F304=1,F320*'CPP Detay Tum Ay'!F$150+(1-'Measured TV opt-pt'!F320)*'CPP Detay Tum Ay'!F$132,IF(F304=2,F320*'CPP Detay (düşük)'!F$150+(1-'Measured TV opt-pt'!F320)*'CPP Detay (düşük)'!F$132,IF(F304=3,F320*'CPP Detay (yüksek)'!F$150+(1-'Measured TV opt-pt'!F320)*'CPP Detay (yüksek)'!F$132,"Girilen Rakamda Hata Var")))</f>
        <v>24.042857686642577</v>
      </c>
      <c r="G308" s="243">
        <f>+IF(G304=1,G320*'CPP Detay Tum Ay'!G$150+(1-'Measured TV opt-pt'!G320)*'CPP Detay Tum Ay'!G$132,IF(G304=2,G320*'CPP Detay (düşük)'!G$150+(1-'Measured TV opt-pt'!G320)*'CPP Detay (düşük)'!G$132,IF(G304=3,G320*'CPP Detay (yüksek)'!G$150+(1-'Measured TV opt-pt'!G320)*'CPP Detay (yüksek)'!G$132,"Girilen Rakamda Hata Var")))</f>
        <v>29.85451185919014</v>
      </c>
      <c r="H308" s="243">
        <f>+IF(H304=1,H320*'CPP Detay Tum Ay'!H$150+(1-'Measured TV opt-pt'!H320)*'CPP Detay Tum Ay'!H$132,IF(H304=2,H320*'CPP Detay (düşük)'!H$150+(1-'Measured TV opt-pt'!H320)*'CPP Detay (düşük)'!H$132,IF(H304=3,H320*'CPP Detay (yüksek)'!H$150+(1-'Measured TV opt-pt'!H320)*'CPP Detay (yüksek)'!H$132,"Girilen Rakamda Hata Var")))</f>
        <v>35.267478152119381</v>
      </c>
      <c r="I308" s="243">
        <f>+IF(I304=1,I320*'CPP Detay Tum Ay'!I$150+(1-'Measured TV opt-pt'!I320)*'CPP Detay Tum Ay'!I$132,IF(I304=2,I320*'CPP Detay (düşük)'!I$150+(1-'Measured TV opt-pt'!I320)*'CPP Detay (düşük)'!I$132,IF(I304=3,I320*'CPP Detay (yüksek)'!I$150+(1-'Measured TV opt-pt'!I320)*'CPP Detay (yüksek)'!I$132,"Girilen Rakamda Hata Var")))</f>
        <v>33.08198632542998</v>
      </c>
      <c r="J308" s="243">
        <f>+IF(J304=1,J320*'CPP Detay Tum Ay'!J$150+(1-'Measured TV opt-pt'!J320)*'CPP Detay Tum Ay'!J$132,IF(J304=2,J320*'CPP Detay (düşük)'!J$150+(1-'Measured TV opt-pt'!J320)*'CPP Detay (düşük)'!J$132,IF(J304=3,J320*'CPP Detay (yüksek)'!J$150+(1-'Measured TV opt-pt'!J320)*'CPP Detay (yüksek)'!J$132,"Girilen Rakamda Hata Var")))</f>
        <v>21.769247471149008</v>
      </c>
      <c r="K308" s="243">
        <f>+IF(K304=1,K320*'CPP Detay Tum Ay'!K$150+(1-'Measured TV opt-pt'!K320)*'CPP Detay Tum Ay'!K$132,IF(K304=2,K320*'CPP Detay (düşük)'!K$150+(1-'Measured TV opt-pt'!K320)*'CPP Detay (düşük)'!K$132,IF(K304=3,K320*'CPP Detay (yüksek)'!K$150+(1-'Measured TV opt-pt'!K320)*'CPP Detay (yüksek)'!K$132,"Girilen Rakamda Hata Var")))</f>
        <v>18.52416727465565</v>
      </c>
      <c r="L308" s="257">
        <f>+IF(L304=1,L320*'CPP Detay Tum Ay'!L$150+(1-'Measured TV opt-pt'!L320)*'CPP Detay Tum Ay'!L$132,IF(L304=2,L320*'CPP Detay (düşük)'!L$150+(1-'Measured TV opt-pt'!L320)*'CPP Detay (düşük)'!L$132,IF(L304=3,L320*'CPP Detay (yüksek)'!L$150+(1-'Measured TV opt-pt'!L320)*'CPP Detay (yüksek)'!L$132,"Girilen Rakamda Hata Var")))</f>
        <v>28.233970352734637</v>
      </c>
      <c r="M308" s="257">
        <f>+IF(M304=1,M320*'CPP Detay Tum Ay'!M$150+(1-'Measured TV opt-pt'!M320)*'CPP Detay Tum Ay'!M$132,IF(M304=2,M320*'CPP Detay (düşük)'!M$150+(1-'Measured TV opt-pt'!M320)*'CPP Detay (düşük)'!M$132,IF(M304=3,M320*'CPP Detay (yüksek)'!M$150+(1-'Measured TV opt-pt'!M320)*'CPP Detay (yüksek)'!M$132,"Girilen Rakamda Hata Var")))</f>
        <v>32.359637806635185</v>
      </c>
      <c r="N308" s="257">
        <f>+IF(N304=1,N320*'CPP Detay Tum Ay'!N$150+(1-'Measured TV opt-pt'!N320)*'CPP Detay Tum Ay'!N$132,IF(N304=2,N320*'CPP Detay (düşük)'!N$150+(1-'Measured TV opt-pt'!N320)*'CPP Detay (düşük)'!N$132,IF(N304=3,N320*'CPP Detay (yüksek)'!N$150+(1-'Measured TV opt-pt'!N320)*'CPP Detay (yüksek)'!N$132,"Girilen Rakamda Hata Var")))</f>
        <v>29.645492106680784</v>
      </c>
      <c r="O308" s="258">
        <f>+IF(O304=1,O320*'CPP Detay Tum Ay'!O$150+(1-'Measured TV opt-pt'!O320)*'CPP Detay Tum Ay'!O$132,IF(O304=2,O320*'CPP Detay (düşük)'!O$150+(1-'Measured TV opt-pt'!O320)*'CPP Detay (düşük)'!O$132,IF(O304=3,O320*'CPP Detay (yüksek)'!O$150+(1-'Measured TV opt-pt'!O320)*'CPP Detay (yüksek)'!O$132,"Girilen Rakamda Hata Var")))</f>
        <v>24.837976057063997</v>
      </c>
      <c r="P308" s="244"/>
    </row>
    <row r="309" spans="1:41" x14ac:dyDescent="0.25">
      <c r="A309" s="196" t="s">
        <v>115</v>
      </c>
      <c r="B309" s="376"/>
      <c r="C309" s="77" t="s">
        <v>193</v>
      </c>
      <c r="D309" s="243">
        <f>+IF(D304=1,D321*'CPP Detay Tum Ay'!D$206+(1-'Measured TV opt-pt'!D321)*'CPP Detay Tum Ay'!D$188,IF(D304=2,D321*'CPP Detay (düşük)'!D$206+(1-'Measured TV opt-pt'!D321)*'CPP Detay (düşük)'!D$188,IF(D304=3,D321*'CPP Detay (yüksek)'!D$206+(1-'Measured TV opt-pt'!D321)*'CPP Detay (yüksek)'!D$188,"Girilen Rakamda Hata Var")))</f>
        <v>12.795919787449392</v>
      </c>
      <c r="E309" s="243">
        <f>+IF(E304=1,E321*'CPP Detay Tum Ay'!E$206+(1-'Measured TV opt-pt'!E321)*'CPP Detay Tum Ay'!E$188,IF(E304=2,E321*'CPP Detay (düşük)'!E$206+(1-'Measured TV opt-pt'!E321)*'CPP Detay (düşük)'!E$188,IF(E304=3,E321*'CPP Detay (yüksek)'!E$206+(1-'Measured TV opt-pt'!E321)*'CPP Detay (yüksek)'!E$188,"Girilen Rakamda Hata Var")))</f>
        <v>12.487056004387721</v>
      </c>
      <c r="F309" s="243">
        <f>+IF(F304=1,F321*'CPP Detay Tum Ay'!F$206+(1-'Measured TV opt-pt'!F321)*'CPP Detay Tum Ay'!F$188,IF(F304=2,F321*'CPP Detay (düşük)'!F$206+(1-'Measured TV opt-pt'!F321)*'CPP Detay (düşük)'!F$188,IF(F304=3,F321*'CPP Detay (yüksek)'!F$206+(1-'Measured TV opt-pt'!F321)*'CPP Detay (yüksek)'!F$188,"Girilen Rakamda Hata Var")))</f>
        <v>18.464190585919944</v>
      </c>
      <c r="G309" s="243">
        <f>+IF(G304=1,G321*'CPP Detay Tum Ay'!G$206+(1-'Measured TV opt-pt'!G321)*'CPP Detay Tum Ay'!G$188,IF(G304=2,G321*'CPP Detay (düşük)'!G$206+(1-'Measured TV opt-pt'!G321)*'CPP Detay (düşük)'!G$188,IF(G304=3,G321*'CPP Detay (yüksek)'!G$206+(1-'Measured TV opt-pt'!G321)*'CPP Detay (yüksek)'!G$188,"Girilen Rakamda Hata Var")))</f>
        <v>28.998517602374559</v>
      </c>
      <c r="H309" s="243">
        <f>+IF(H304=1,H321*'CPP Detay Tum Ay'!H$206+(1-'Measured TV opt-pt'!H321)*'CPP Detay Tum Ay'!H$188,IF(H304=2,H321*'CPP Detay (düşük)'!H$206+(1-'Measured TV opt-pt'!H321)*'CPP Detay (düşük)'!H$188,IF(H304=3,H321*'CPP Detay (yüksek)'!H$206+(1-'Measured TV opt-pt'!H321)*'CPP Detay (yüksek)'!H$188,"Girilen Rakamda Hata Var")))</f>
        <v>34.366223870337123</v>
      </c>
      <c r="I309" s="243">
        <f>+IF(I304=1,I321*'CPP Detay Tum Ay'!I$206+(1-'Measured TV opt-pt'!I321)*'CPP Detay Tum Ay'!I$188,IF(I304=2,I321*'CPP Detay (düşük)'!I$206+(1-'Measured TV opt-pt'!I321)*'CPP Detay (düşük)'!I$188,IF(I304=3,I321*'CPP Detay (yüksek)'!I$206+(1-'Measured TV opt-pt'!I321)*'CPP Detay (yüksek)'!I$188,"Girilen Rakamda Hata Var")))</f>
        <v>32.45148932566925</v>
      </c>
      <c r="J309" s="243">
        <f>+IF(J304=1,J321*'CPP Detay Tum Ay'!J$206+(1-'Measured TV opt-pt'!J321)*'CPP Detay Tum Ay'!J$188,IF(J304=2,J321*'CPP Detay (düşük)'!J$206+(1-'Measured TV opt-pt'!J321)*'CPP Detay (düşük)'!J$188,IF(J304=3,J321*'CPP Detay (yüksek)'!J$206+(1-'Measured TV opt-pt'!J321)*'CPP Detay (yüksek)'!J$188,"Girilen Rakamda Hata Var")))</f>
        <v>21.180007174509818</v>
      </c>
      <c r="K309" s="243">
        <f>+IF(K304=1,K321*'CPP Detay Tum Ay'!K$206+(1-'Measured TV opt-pt'!K321)*'CPP Detay Tum Ay'!K$188,IF(K304=2,K321*'CPP Detay (düşük)'!K$206+(1-'Measured TV opt-pt'!K321)*'CPP Detay (düşük)'!K$188,IF(K304=3,K321*'CPP Detay (yüksek)'!K$206+(1-'Measured TV opt-pt'!K321)*'CPP Detay (yüksek)'!K$188,"Girilen Rakamda Hata Var")))</f>
        <v>18.035725898829039</v>
      </c>
      <c r="L309" s="257">
        <f>+IF(L304=1,L321*'CPP Detay Tum Ay'!L$206+(1-'Measured TV opt-pt'!L321)*'CPP Detay Tum Ay'!L$188,IF(L304=2,L321*'CPP Detay (düşük)'!L$206+(1-'Measured TV opt-pt'!L321)*'CPP Detay (düşük)'!L$188,IF(L304=3,L321*'CPP Detay (yüksek)'!L$206+(1-'Measured TV opt-pt'!L321)*'CPP Detay (yüksek)'!L$188,"Girilen Rakamda Hata Var")))</f>
        <v>35.145626645182467</v>
      </c>
      <c r="M309" s="257">
        <f>+IF(M304=1,M321*'CPP Detay Tum Ay'!M$206+(1-'Measured TV opt-pt'!M321)*'CPP Detay Tum Ay'!M$188,IF(M304=2,M321*'CPP Detay (düşük)'!M$206+(1-'Measured TV opt-pt'!M321)*'CPP Detay (düşük)'!M$188,IF(M304=3,M321*'CPP Detay (yüksek)'!M$206+(1-'Measured TV opt-pt'!M321)*'CPP Detay (yüksek)'!M$188,"Girilen Rakamda Hata Var")))</f>
        <v>36.521554108764683</v>
      </c>
      <c r="N309" s="257">
        <f>+IF(N304=1,N321*'CPP Detay Tum Ay'!N$206+(1-'Measured TV opt-pt'!N321)*'CPP Detay Tum Ay'!N$188,IF(N304=2,N321*'CPP Detay (düşük)'!N$206+(1-'Measured TV opt-pt'!N321)*'CPP Detay (düşük)'!N$188,IF(N304=3,N321*'CPP Detay (yüksek)'!N$206+(1-'Measured TV opt-pt'!N321)*'CPP Detay (yüksek)'!N$188,"Girilen Rakamda Hata Var")))</f>
        <v>32.626585992454281</v>
      </c>
      <c r="O309" s="258">
        <f>+IF(O304=1,O321*'CPP Detay Tum Ay'!O$206+(1-'Measured TV opt-pt'!O321)*'CPP Detay Tum Ay'!O$188,IF(O304=2,O321*'CPP Detay (düşük)'!O$206+(1-'Measured TV opt-pt'!O321)*'CPP Detay (düşük)'!O$188,IF(O304=3,O321*'CPP Detay (yüksek)'!O$206+(1-'Measured TV opt-pt'!O321)*'CPP Detay (yüksek)'!O$188,"Girilen Rakamda Hata Var")))</f>
        <v>0</v>
      </c>
      <c r="P309" s="244"/>
    </row>
    <row r="310" spans="1:41" ht="15.75" thickBot="1" x14ac:dyDescent="0.3">
      <c r="A310" s="196" t="s">
        <v>115</v>
      </c>
      <c r="B310" s="376"/>
      <c r="C310" s="96" t="s">
        <v>229</v>
      </c>
      <c r="D310" s="243">
        <f>+IF(D304=1,D322*'CPP Detay Tum Ay'!D$262+(1-'Measured TV opt-pt'!D322)*'CPP Detay Tum Ay'!D$244,IF(D304=2,D322*'CPP Detay (düşük)'!D$262+(1-'Measured TV opt-pt'!D322)*'CPP Detay (düşük)'!D$244,IF(D304=3,D322*'CPP Detay (yüksek)'!D$262+(1-'Measured TV opt-pt'!D322)*'CPP Detay (yüksek)'!D$244,"Girilen Rakamda Hata Var")))</f>
        <v>0</v>
      </c>
      <c r="E310" s="163">
        <f>+IF(E304=1,E322*'CPP Detay Tum Ay'!E$262+(1-'Measured TV opt-pt'!E322)*'CPP Detay Tum Ay'!E$244,IF(E304=2,E322*'CPP Detay (düşük)'!E$262+(1-'Measured TV opt-pt'!E322)*'CPP Detay (düşük)'!E$244,IF(E304=3,E322*'CPP Detay (yüksek)'!E$262+(1-'Measured TV opt-pt'!E322)*'CPP Detay (yüksek)'!E$244,"Girilen Rakamda Hata Var")))</f>
        <v>0</v>
      </c>
      <c r="F310" s="163">
        <f>+IF(F304=1,F322*'CPP Detay Tum Ay'!F$262+(1-'Measured TV opt-pt'!F322)*'CPP Detay Tum Ay'!F$244,IF(F304=2,F322*'CPP Detay (düşük)'!F$262+(1-'Measured TV opt-pt'!F322)*'CPP Detay (düşük)'!F$244,IF(F304=3,F322*'CPP Detay (yüksek)'!F$262+(1-'Measured TV opt-pt'!F322)*'CPP Detay (yüksek)'!F$244,"Girilen Rakamda Hata Var")))</f>
        <v>0</v>
      </c>
      <c r="G310" s="163">
        <f>+IF(G304=1,G322*'CPP Detay Tum Ay'!G$262+(1-'Measured TV opt-pt'!G322)*'CPP Detay Tum Ay'!G$244,IF(G304=2,G322*'CPP Detay (düşük)'!G$262+(1-'Measured TV opt-pt'!G322)*'CPP Detay (düşük)'!G$244,IF(G304=3,G322*'CPP Detay (yüksek)'!G$262+(1-'Measured TV opt-pt'!G322)*'CPP Detay (yüksek)'!G$244,"Girilen Rakamda Hata Var")))</f>
        <v>0</v>
      </c>
      <c r="H310" s="163">
        <f>+IF(H304=1,H322*'CPP Detay Tum Ay'!H$262+(1-'Measured TV opt-pt'!H322)*'CPP Detay Tum Ay'!H$244,IF(H304=2,H322*'CPP Detay (düşük)'!H$262+(1-'Measured TV opt-pt'!H322)*'CPP Detay (düşük)'!H$244,IF(H304=3,H322*'CPP Detay (yüksek)'!H$262+(1-'Measured TV opt-pt'!H322)*'CPP Detay (yüksek)'!H$244,"Girilen Rakamda Hata Var")))</f>
        <v>0</v>
      </c>
      <c r="I310" s="163">
        <f>+IF(I304=1,I322*'CPP Detay Tum Ay'!I$262+(1-'Measured TV opt-pt'!I322)*'CPP Detay Tum Ay'!I$244,IF(I304=2,I322*'CPP Detay (düşük)'!I$262+(1-'Measured TV opt-pt'!I322)*'CPP Detay (düşük)'!I$244,IF(I304=3,I322*'CPP Detay (yüksek)'!I$262+(1-'Measured TV opt-pt'!I322)*'CPP Detay (yüksek)'!I$244,"Girilen Rakamda Hata Var")))</f>
        <v>0</v>
      </c>
      <c r="J310" s="163">
        <f>+IF(J304=1,J322*'CPP Detay Tum Ay'!J$262+(1-'Measured TV opt-pt'!J322)*'CPP Detay Tum Ay'!J$244,IF(J304=2,J322*'CPP Detay (düşük)'!J$262+(1-'Measured TV opt-pt'!J322)*'CPP Detay (düşük)'!J$244,IF(J304=3,J322*'CPP Detay (yüksek)'!J$262+(1-'Measured TV opt-pt'!J322)*'CPP Detay (yüksek)'!J$244,"Girilen Rakamda Hata Var")))</f>
        <v>0</v>
      </c>
      <c r="K310" s="163">
        <f>+IF(K304=1,K322*'CPP Detay Tum Ay'!K$262+(1-'Measured TV opt-pt'!K322)*'CPP Detay Tum Ay'!K$244,IF(K304=2,K322*'CPP Detay (düşük)'!K$262+(1-'Measured TV opt-pt'!K322)*'CPP Detay (düşük)'!K$244,IF(K304=3,K322*'CPP Detay (yüksek)'!K$262+(1-'Measured TV opt-pt'!K322)*'CPP Detay (yüksek)'!K$244,"Girilen Rakamda Hata Var")))</f>
        <v>0</v>
      </c>
      <c r="L310" s="163">
        <f>+IF(L304=1,L322*'CPP Detay Tum Ay'!L$262+(1-'Measured TV opt-pt'!L322)*'CPP Detay Tum Ay'!L$244,IF(L304=2,L322*'CPP Detay (düşük)'!L$262+(1-'Measured TV opt-pt'!L322)*'CPP Detay (düşük)'!L$244,IF(L304=3,L322*'CPP Detay (yüksek)'!L$262+(1-'Measured TV opt-pt'!L322)*'CPP Detay (yüksek)'!L$244,"Girilen Rakamda Hata Var")))</f>
        <v>0</v>
      </c>
      <c r="M310" s="163">
        <f>+IF(M304=1,M322*'CPP Detay Tum Ay'!M$262+(1-'Measured TV opt-pt'!M322)*'CPP Detay Tum Ay'!M$244,IF(M304=2,M322*'CPP Detay (düşük)'!M$262+(1-'Measured TV opt-pt'!M322)*'CPP Detay (düşük)'!M$244,IF(M304=3,M322*'CPP Detay (yüksek)'!M$262+(1-'Measured TV opt-pt'!M322)*'CPP Detay (yüksek)'!M$244,"Girilen Rakamda Hata Var")))</f>
        <v>0</v>
      </c>
      <c r="N310" s="163">
        <f>+IF(N304=1,N322*'CPP Detay Tum Ay'!N$262+(1-'Measured TV opt-pt'!N322)*'CPP Detay Tum Ay'!N$244,IF(N304=2,N322*'CPP Detay (düşük)'!N$262+(1-'Measured TV opt-pt'!N322)*'CPP Detay (düşük)'!N$244,IF(N304=3,N322*'CPP Detay (yüksek)'!N$262+(1-'Measured TV opt-pt'!N322)*'CPP Detay (yüksek)'!N$244,"Girilen Rakamda Hata Var")))</f>
        <v>0</v>
      </c>
      <c r="O310" s="164">
        <f>+IF(O304=1,O322*'CPP Detay Tum Ay'!O$262+(1-'Measured TV opt-pt'!O322)*'CPP Detay Tum Ay'!O$244,IF(O304=2,O322*'CPP Detay (düşük)'!O$262+(1-'Measured TV opt-pt'!O322)*'CPP Detay (düşük)'!O$244,IF(O304=3,O322*'CPP Detay (yüksek)'!O$262+(1-'Measured TV opt-pt'!O322)*'CPP Detay (yüksek)'!O$244,"Girilen Rakamda Hata Var")))</f>
        <v>0</v>
      </c>
      <c r="P310" s="164"/>
    </row>
    <row r="311" spans="1:41" x14ac:dyDescent="0.25">
      <c r="A311" s="196" t="s">
        <v>115</v>
      </c>
      <c r="B311" s="376"/>
      <c r="C311" s="263" t="s">
        <v>16</v>
      </c>
      <c r="D311" s="264">
        <f>+SUMPRODUCT(D312:D316,D299:D303)</f>
        <v>20.117704034385788</v>
      </c>
      <c r="E311" s="264">
        <f t="shared" ref="E311" si="596">+SUMPRODUCT(E312:E316,E299:E303)</f>
        <v>21.394259921704005</v>
      </c>
      <c r="F311" s="264">
        <f t="shared" ref="F311" si="597">+SUMPRODUCT(F312:F316,F299:F303)</f>
        <v>23.362230251293827</v>
      </c>
      <c r="G311" s="264">
        <f t="shared" ref="G311" si="598">+SUMPRODUCT(G312:G316,G299:G303)</f>
        <v>30.948929864482473</v>
      </c>
      <c r="H311" s="264">
        <f t="shared" ref="H311" si="599">+SUMPRODUCT(H312:H316,H299:H303)</f>
        <v>36.376925391674675</v>
      </c>
      <c r="I311" s="264">
        <f t="shared" ref="I311" si="600">+SUMPRODUCT(I312:I316,I299:I303)</f>
        <v>34.07692113349394</v>
      </c>
      <c r="J311" s="264">
        <f t="shared" ref="J311" si="601">+SUMPRODUCT(J312:J316,J299:J303)</f>
        <v>23.298092045764861</v>
      </c>
      <c r="K311" s="264">
        <f t="shared" ref="K311" si="602">+SUMPRODUCT(K312:K316,K299:K303)</f>
        <v>20.753346760638056</v>
      </c>
      <c r="L311" s="264">
        <f t="shared" ref="L311" si="603">+SUMPRODUCT(L312:L316,L299:L303)</f>
        <v>27.19598882384788</v>
      </c>
      <c r="M311" s="264">
        <f t="shared" ref="M311" si="604">+SUMPRODUCT(M312:M316,M299:M303)</f>
        <v>30.916749114669731</v>
      </c>
      <c r="N311" s="264">
        <f t="shared" ref="N311" si="605">+SUMPRODUCT(N312:N316,N299:N303)</f>
        <v>28.631003059618376</v>
      </c>
      <c r="O311" s="265">
        <f t="shared" ref="O311" si="606">+SUMPRODUCT(O312:O316,O299:O303)</f>
        <v>24.330206401680861</v>
      </c>
      <c r="P311" s="165"/>
    </row>
    <row r="312" spans="1:41" x14ac:dyDescent="0.25">
      <c r="A312" s="196" t="s">
        <v>115</v>
      </c>
      <c r="B312" s="376"/>
      <c r="C312" s="77" t="s">
        <v>212</v>
      </c>
      <c r="D312" s="261">
        <f>+D306*(D318*D344+(1-D318)*D343)</f>
        <v>19.071934114828313</v>
      </c>
      <c r="E312" s="261">
        <f t="shared" ref="E312:O312" si="607">+E306*(E318*E344+(1-E318)*E343)</f>
        <v>19.804738704800425</v>
      </c>
      <c r="F312" s="261">
        <f t="shared" si="607"/>
        <v>21.346885163635633</v>
      </c>
      <c r="G312" s="261">
        <f t="shared" si="607"/>
        <v>27.461577646051975</v>
      </c>
      <c r="H312" s="261">
        <f t="shared" si="607"/>
        <v>32.312533434408174</v>
      </c>
      <c r="I312" s="261">
        <f t="shared" si="607"/>
        <v>30.748594255833382</v>
      </c>
      <c r="J312" s="261">
        <f t="shared" si="607"/>
        <v>21.613382184682923</v>
      </c>
      <c r="K312" s="261">
        <f t="shared" si="607"/>
        <v>20.446569766950962</v>
      </c>
      <c r="L312" s="261">
        <f t="shared" si="607"/>
        <v>25.468179149963817</v>
      </c>
      <c r="M312" s="261">
        <f t="shared" si="607"/>
        <v>29.251220586420875</v>
      </c>
      <c r="N312" s="261">
        <f t="shared" si="607"/>
        <v>27.203087914249913</v>
      </c>
      <c r="O312" s="262">
        <f t="shared" si="607"/>
        <v>22.95482135763751</v>
      </c>
      <c r="P312" s="162"/>
    </row>
    <row r="313" spans="1:41" x14ac:dyDescent="0.25">
      <c r="A313" s="196" t="s">
        <v>115</v>
      </c>
      <c r="B313" s="376"/>
      <c r="C313" s="77" t="s">
        <v>213</v>
      </c>
      <c r="D313" s="261">
        <f>+D307*(D319*D344+(1-D319)*D343)</f>
        <v>0</v>
      </c>
      <c r="E313" s="261">
        <f t="shared" ref="E313:O313" si="608">+E307*(E319*E344+(1-E319)*E343)</f>
        <v>0</v>
      </c>
      <c r="F313" s="261">
        <f t="shared" si="608"/>
        <v>0</v>
      </c>
      <c r="G313" s="261">
        <f t="shared" si="608"/>
        <v>0</v>
      </c>
      <c r="H313" s="261">
        <f t="shared" si="608"/>
        <v>0</v>
      </c>
      <c r="I313" s="261">
        <f t="shared" si="608"/>
        <v>0</v>
      </c>
      <c r="J313" s="261">
        <f t="shared" si="608"/>
        <v>0</v>
      </c>
      <c r="K313" s="261">
        <f t="shared" si="608"/>
        <v>0</v>
      </c>
      <c r="L313" s="261">
        <f t="shared" si="608"/>
        <v>0</v>
      </c>
      <c r="M313" s="261">
        <f t="shared" si="608"/>
        <v>0</v>
      </c>
      <c r="N313" s="261">
        <f t="shared" si="608"/>
        <v>0</v>
      </c>
      <c r="O313" s="262">
        <f t="shared" si="608"/>
        <v>0</v>
      </c>
      <c r="P313" s="244"/>
    </row>
    <row r="314" spans="1:41" x14ac:dyDescent="0.25">
      <c r="A314" s="196" t="s">
        <v>115</v>
      </c>
      <c r="B314" s="376"/>
      <c r="C314" s="77" t="s">
        <v>214</v>
      </c>
      <c r="D314" s="261">
        <f>+D308*(D320*D344+(1-D320)*D343)</f>
        <v>23.221814747992898</v>
      </c>
      <c r="E314" s="261">
        <f t="shared" ref="E314:O314" si="609">+E308*(E320*E344+(1-E320)*E343)</f>
        <v>25.341211072977298</v>
      </c>
      <c r="F314" s="261">
        <f t="shared" si="609"/>
        <v>28.520038621618671</v>
      </c>
      <c r="G314" s="261">
        <f t="shared" si="609"/>
        <v>35.336274497458184</v>
      </c>
      <c r="H314" s="261">
        <f t="shared" si="609"/>
        <v>41.743147390727628</v>
      </c>
      <c r="I314" s="261">
        <f t="shared" si="609"/>
        <v>39.156364546509892</v>
      </c>
      <c r="J314" s="261">
        <f t="shared" si="609"/>
        <v>26.325793368503465</v>
      </c>
      <c r="K314" s="261">
        <f t="shared" si="609"/>
        <v>22.23466346736619</v>
      </c>
      <c r="L314" s="261">
        <f t="shared" si="609"/>
        <v>32.00529830421884</v>
      </c>
      <c r="M314" s="261">
        <f t="shared" si="609"/>
        <v>36.703624546534265</v>
      </c>
      <c r="N314" s="261">
        <f t="shared" si="609"/>
        <v>33.879652771206757</v>
      </c>
      <c r="O314" s="262">
        <f t="shared" si="609"/>
        <v>28.50991261351761</v>
      </c>
      <c r="P314" s="244"/>
    </row>
    <row r="315" spans="1:41" x14ac:dyDescent="0.25">
      <c r="A315" s="196" t="s">
        <v>115</v>
      </c>
      <c r="B315" s="376"/>
      <c r="C315" s="77" t="s">
        <v>215</v>
      </c>
      <c r="D315" s="161">
        <f>+D309*(D321*D344+(1-D321)*D343)</f>
        <v>14.596984111379127</v>
      </c>
      <c r="E315" s="161">
        <f t="shared" ref="E315:O315" si="610">+E309*(E321*E344+(1-E321)*E343)</f>
        <v>14.812354012031941</v>
      </c>
      <c r="F315" s="161">
        <f t="shared" si="610"/>
        <v>21.902530701245471</v>
      </c>
      <c r="G315" s="161">
        <f t="shared" si="610"/>
        <v>34.323106096991708</v>
      </c>
      <c r="H315" s="161">
        <f t="shared" si="610"/>
        <v>40.676408505721746</v>
      </c>
      <c r="I315" s="161">
        <f t="shared" si="610"/>
        <v>38.410098281683638</v>
      </c>
      <c r="J315" s="161">
        <f t="shared" si="610"/>
        <v>25.613218516557961</v>
      </c>
      <c r="K315" s="161">
        <f t="shared" si="610"/>
        <v>21.648384502486572</v>
      </c>
      <c r="L315" s="161">
        <f t="shared" si="610"/>
        <v>39.840173054471549</v>
      </c>
      <c r="M315" s="161">
        <f t="shared" si="610"/>
        <v>41.424240217830167</v>
      </c>
      <c r="N315" s="161">
        <f t="shared" si="610"/>
        <v>37.286525740794367</v>
      </c>
      <c r="O315" s="162">
        <f t="shared" si="610"/>
        <v>0</v>
      </c>
      <c r="P315" s="244"/>
    </row>
    <row r="316" spans="1:41" ht="15.75" thickBot="1" x14ac:dyDescent="0.3">
      <c r="A316" s="196" t="s">
        <v>115</v>
      </c>
      <c r="B316" s="376"/>
      <c r="C316" s="96" t="s">
        <v>230</v>
      </c>
      <c r="D316" s="163">
        <f>+D310*(D322*D344+(1-D322)*D343)</f>
        <v>0</v>
      </c>
      <c r="E316" s="163">
        <f t="shared" ref="E316:O316" si="611">+E310*(E322*E344+(1-E322)*E343)</f>
        <v>0</v>
      </c>
      <c r="F316" s="163">
        <f t="shared" si="611"/>
        <v>0</v>
      </c>
      <c r="G316" s="163">
        <f t="shared" si="611"/>
        <v>0</v>
      </c>
      <c r="H316" s="163">
        <f t="shared" si="611"/>
        <v>0</v>
      </c>
      <c r="I316" s="163">
        <f t="shared" si="611"/>
        <v>0</v>
      </c>
      <c r="J316" s="163">
        <f t="shared" si="611"/>
        <v>0</v>
      </c>
      <c r="K316" s="163">
        <f t="shared" si="611"/>
        <v>0</v>
      </c>
      <c r="L316" s="163">
        <f t="shared" si="611"/>
        <v>0</v>
      </c>
      <c r="M316" s="163">
        <f t="shared" si="611"/>
        <v>0</v>
      </c>
      <c r="N316" s="163">
        <f t="shared" si="611"/>
        <v>0</v>
      </c>
      <c r="O316" s="164">
        <f t="shared" si="611"/>
        <v>0</v>
      </c>
      <c r="P316" s="164"/>
    </row>
    <row r="317" spans="1:41" x14ac:dyDescent="0.25">
      <c r="A317" s="196" t="s">
        <v>115</v>
      </c>
      <c r="B317" s="376"/>
      <c r="C317" s="204" t="s">
        <v>2</v>
      </c>
      <c r="D317" s="205">
        <f>+IFERROR(SUMPRODUCT(D318:D322,D324:D328)/D323,0)</f>
        <v>0.39999999999999997</v>
      </c>
      <c r="E317" s="205">
        <f t="shared" ref="E317" si="612">+IFERROR(SUMPRODUCT(E318:E322,E324:E328)/E323,0)</f>
        <v>0.40136917454898124</v>
      </c>
      <c r="F317" s="205">
        <f t="shared" ref="F317" si="613">+IFERROR(SUMPRODUCT(F318:F322,F324:F328)/F323,0)</f>
        <v>0.4</v>
      </c>
      <c r="G317" s="205">
        <f t="shared" ref="G317" si="614">+IFERROR(SUMPRODUCT(G318:G322,G324:G328)/G323,0)</f>
        <v>0</v>
      </c>
      <c r="H317" s="205">
        <f t="shared" ref="H317" si="615">+IFERROR(SUMPRODUCT(H318:H322,H324:H328)/H323,0)</f>
        <v>0</v>
      </c>
      <c r="I317" s="205">
        <f t="shared" ref="I317" si="616">+IFERROR(SUMPRODUCT(I318:I322,I324:I328)/I323,0)</f>
        <v>0</v>
      </c>
      <c r="J317" s="205">
        <f t="shared" ref="J317" si="617">+IFERROR(SUMPRODUCT(J318:J322,J324:J328)/J323,0)</f>
        <v>0</v>
      </c>
      <c r="K317" s="205">
        <f t="shared" ref="K317" si="618">+IFERROR(SUMPRODUCT(K318:K322,K324:K328)/K323,0)</f>
        <v>0</v>
      </c>
      <c r="L317" s="205">
        <f t="shared" ref="L317" si="619">+IFERROR(SUMPRODUCT(L318:L322,L324:L328)/L323,0)</f>
        <v>0</v>
      </c>
      <c r="M317" s="205">
        <f t="shared" ref="M317" si="620">+IFERROR(SUMPRODUCT(M318:M322,M324:M328)/M323,0)</f>
        <v>0</v>
      </c>
      <c r="N317" s="205">
        <f t="shared" ref="N317" si="621">+IFERROR(SUMPRODUCT(N318:N322,N324:N328)/N323,0)</f>
        <v>0.38276016431267579</v>
      </c>
      <c r="O317" s="205">
        <f t="shared" ref="O317" si="622">+IFERROR(SUMPRODUCT(O318:O322,O324:O328)/O323,0)</f>
        <v>0.34111134082271422</v>
      </c>
      <c r="P317" s="166">
        <f>+SUMPRODUCT(D317:O317,D323:O323)/P323</f>
        <v>0.38063306944390762</v>
      </c>
      <c r="R317" s="192">
        <f>+D317</f>
        <v>0.39999999999999997</v>
      </c>
      <c r="S317" s="192">
        <f t="shared" ref="S317" si="623">+E317</f>
        <v>0.40136917454898124</v>
      </c>
      <c r="T317" s="192">
        <f t="shared" ref="T317" si="624">+F317</f>
        <v>0.4</v>
      </c>
      <c r="U317" s="192">
        <f t="shared" ref="U317" si="625">+G317</f>
        <v>0</v>
      </c>
      <c r="V317" s="192">
        <f t="shared" ref="V317" si="626">+H317</f>
        <v>0</v>
      </c>
      <c r="W317" s="192">
        <f t="shared" ref="W317" si="627">+I317</f>
        <v>0</v>
      </c>
      <c r="X317" s="192">
        <f t="shared" ref="X317" si="628">+J317</f>
        <v>0</v>
      </c>
      <c r="Y317" s="192">
        <f t="shared" ref="Y317" si="629">+K317</f>
        <v>0</v>
      </c>
      <c r="Z317" s="192">
        <f t="shared" ref="Z317" si="630">+L317</f>
        <v>0</v>
      </c>
      <c r="AA317" s="192">
        <f t="shared" ref="AA317" si="631">+M317</f>
        <v>0</v>
      </c>
      <c r="AB317" s="192">
        <f t="shared" ref="AB317" si="632">+N317</f>
        <v>0.38276016431267579</v>
      </c>
      <c r="AC317" s="192">
        <f t="shared" ref="AC317" si="633">+O317</f>
        <v>0.34111134082271422</v>
      </c>
      <c r="AD317" s="190">
        <f>+D323</f>
        <v>752.59460869303143</v>
      </c>
      <c r="AE317" s="190">
        <f t="shared" ref="AE317" si="634">+E323</f>
        <v>205.27561121531551</v>
      </c>
      <c r="AF317" s="190">
        <f t="shared" ref="AF317" si="635">+F323</f>
        <v>326.77357861853494</v>
      </c>
      <c r="AG317" s="190">
        <f t="shared" ref="AG317" si="636">+G323</f>
        <v>0</v>
      </c>
      <c r="AH317" s="190">
        <f t="shared" ref="AH317" si="637">+H323</f>
        <v>0</v>
      </c>
      <c r="AI317" s="190">
        <f t="shared" ref="AI317" si="638">+I323</f>
        <v>0</v>
      </c>
      <c r="AJ317" s="190">
        <f t="shared" ref="AJ317" si="639">+J323</f>
        <v>0</v>
      </c>
      <c r="AK317" s="190">
        <f t="shared" ref="AK317" si="640">+K323</f>
        <v>0</v>
      </c>
      <c r="AL317" s="190">
        <f t="shared" ref="AL317" si="641">+L323</f>
        <v>0</v>
      </c>
      <c r="AM317" s="190">
        <f t="shared" ref="AM317" si="642">+M323</f>
        <v>0</v>
      </c>
      <c r="AN317" s="190">
        <f t="shared" ref="AN317" si="643">+N323</f>
        <v>932.53534612276451</v>
      </c>
      <c r="AO317" s="190">
        <f t="shared" ref="AO317" si="644">+O323</f>
        <v>686.81855461438658</v>
      </c>
    </row>
    <row r="318" spans="1:41" x14ac:dyDescent="0.25">
      <c r="A318" s="196" t="s">
        <v>115</v>
      </c>
      <c r="B318" s="376"/>
      <c r="C318" s="178" t="s">
        <v>3</v>
      </c>
      <c r="D318" s="179">
        <v>0.4</v>
      </c>
      <c r="E318" s="179">
        <v>0.4</v>
      </c>
      <c r="F318" s="179">
        <v>0.4</v>
      </c>
      <c r="G318" s="293">
        <v>0.4</v>
      </c>
      <c r="H318" s="293">
        <v>0.4</v>
      </c>
      <c r="I318" s="293">
        <v>0.4</v>
      </c>
      <c r="J318" s="179">
        <v>0.43</v>
      </c>
      <c r="K318" s="179">
        <v>0.48915873014712274</v>
      </c>
      <c r="L318" s="179">
        <v>0.4834974169537235</v>
      </c>
      <c r="M318" s="179">
        <v>0.45414569524687309</v>
      </c>
      <c r="N318" s="179">
        <v>0.38276016431267579</v>
      </c>
      <c r="O318" s="179">
        <v>0.34111134082271427</v>
      </c>
      <c r="P318" s="180">
        <f>+SUMPRODUCT(D318:O318,D324:O324)/P324</f>
        <v>0.38032461119068472</v>
      </c>
    </row>
    <row r="319" spans="1:41" x14ac:dyDescent="0.25">
      <c r="A319" s="196" t="s">
        <v>115</v>
      </c>
      <c r="B319" s="376"/>
      <c r="C319" s="178" t="s">
        <v>200</v>
      </c>
      <c r="D319" s="179">
        <v>0.4</v>
      </c>
      <c r="E319" s="179">
        <v>0.4</v>
      </c>
      <c r="F319" s="179">
        <v>0.4</v>
      </c>
      <c r="G319" s="293">
        <v>0.4</v>
      </c>
      <c r="H319" s="293">
        <v>0.4</v>
      </c>
      <c r="I319" s="293">
        <v>0.4</v>
      </c>
      <c r="J319" s="179">
        <v>0.43</v>
      </c>
      <c r="K319" s="179">
        <v>0.48915873014712274</v>
      </c>
      <c r="L319" s="179">
        <v>0.4834974169537235</v>
      </c>
      <c r="M319" s="179">
        <v>0.45414569524687309</v>
      </c>
      <c r="N319" s="179">
        <v>0.38276016431267579</v>
      </c>
      <c r="O319" s="179">
        <v>0.34111134082271427</v>
      </c>
      <c r="P319" s="242"/>
    </row>
    <row r="320" spans="1:41" x14ac:dyDescent="0.25">
      <c r="A320" s="196" t="s">
        <v>115</v>
      </c>
      <c r="B320" s="376"/>
      <c r="C320" s="178" t="s">
        <v>201</v>
      </c>
      <c r="D320" s="179">
        <v>0.4</v>
      </c>
      <c r="E320" s="179">
        <v>0.4</v>
      </c>
      <c r="F320" s="179">
        <v>0.4</v>
      </c>
      <c r="G320" s="293">
        <v>0.4</v>
      </c>
      <c r="H320" s="293">
        <v>0.4</v>
      </c>
      <c r="I320" s="293">
        <v>0.4</v>
      </c>
      <c r="J320" s="179">
        <v>0.43</v>
      </c>
      <c r="K320" s="179">
        <v>0.48915873014712274</v>
      </c>
      <c r="L320" s="179">
        <v>0.4834974169537235</v>
      </c>
      <c r="M320" s="179">
        <v>0.45414569524687309</v>
      </c>
      <c r="N320" s="179">
        <v>0.38276016431267579</v>
      </c>
      <c r="O320" s="179">
        <v>0.34111134082271427</v>
      </c>
      <c r="P320" s="242"/>
    </row>
    <row r="321" spans="1:53" x14ac:dyDescent="0.25">
      <c r="A321" s="196" t="s">
        <v>115</v>
      </c>
      <c r="B321" s="376"/>
      <c r="C321" s="178" t="s">
        <v>202</v>
      </c>
      <c r="D321" s="179">
        <v>0.4</v>
      </c>
      <c r="E321" s="179">
        <v>0.4</v>
      </c>
      <c r="F321" s="179">
        <v>0.4</v>
      </c>
      <c r="G321" s="293">
        <v>0.4</v>
      </c>
      <c r="H321" s="293">
        <v>0.4</v>
      </c>
      <c r="I321" s="293">
        <v>0.4</v>
      </c>
      <c r="J321" s="179">
        <v>0.43</v>
      </c>
      <c r="K321" s="179">
        <v>0.48915873014712274</v>
      </c>
      <c r="L321" s="179">
        <v>0.4834974169537235</v>
      </c>
      <c r="M321" s="179">
        <v>0.45414569524687309</v>
      </c>
      <c r="N321" s="179">
        <v>0.38276016431267579</v>
      </c>
      <c r="O321" s="179">
        <v>0.34111134082271427</v>
      </c>
      <c r="P321" s="242"/>
    </row>
    <row r="322" spans="1:53" ht="15.75" thickBot="1" x14ac:dyDescent="0.3">
      <c r="A322" s="196" t="s">
        <v>115</v>
      </c>
      <c r="B322" s="376"/>
      <c r="C322" s="280" t="s">
        <v>231</v>
      </c>
      <c r="D322" s="179">
        <v>0.4</v>
      </c>
      <c r="E322" s="179">
        <v>0.4</v>
      </c>
      <c r="F322" s="179">
        <v>0.4</v>
      </c>
      <c r="G322" s="293">
        <v>0.4</v>
      </c>
      <c r="H322" s="293">
        <v>0.4</v>
      </c>
      <c r="I322" s="293">
        <v>0.4</v>
      </c>
      <c r="J322" s="179">
        <v>0.43</v>
      </c>
      <c r="K322" s="179">
        <v>0.48915873014712274</v>
      </c>
      <c r="L322" s="179">
        <v>0.4834974169537235</v>
      </c>
      <c r="M322" s="179">
        <v>0.45414569524687309</v>
      </c>
      <c r="N322" s="179">
        <v>0.38276016431267579</v>
      </c>
      <c r="O322" s="179">
        <v>0.34111134082271427</v>
      </c>
      <c r="P322" s="182" t="e">
        <f t="shared" ref="P322" si="645">+SUMPRODUCT(D322:O322,D328:O328)/P328</f>
        <v>#DIV/0!</v>
      </c>
    </row>
    <row r="323" spans="1:53" x14ac:dyDescent="0.25">
      <c r="A323" s="196" t="s">
        <v>115</v>
      </c>
      <c r="B323" s="376"/>
      <c r="C323" s="99" t="s">
        <v>239</v>
      </c>
      <c r="D323" s="100">
        <f>+D292/D305/30</f>
        <v>752.59460869303143</v>
      </c>
      <c r="E323" s="100">
        <f t="shared" ref="E323:O323" si="646">+E292/E305/30</f>
        <v>205.27561121531551</v>
      </c>
      <c r="F323" s="100">
        <f t="shared" si="646"/>
        <v>326.77357861853494</v>
      </c>
      <c r="G323" s="100">
        <f t="shared" si="646"/>
        <v>0</v>
      </c>
      <c r="H323" s="100">
        <f t="shared" si="646"/>
        <v>0</v>
      </c>
      <c r="I323" s="100">
        <f t="shared" si="646"/>
        <v>0</v>
      </c>
      <c r="J323" s="100">
        <f t="shared" si="646"/>
        <v>0</v>
      </c>
      <c r="K323" s="100">
        <f t="shared" si="646"/>
        <v>0</v>
      </c>
      <c r="L323" s="100">
        <f t="shared" si="646"/>
        <v>0</v>
      </c>
      <c r="M323" s="100">
        <f t="shared" si="646"/>
        <v>0</v>
      </c>
      <c r="N323" s="100">
        <f t="shared" si="646"/>
        <v>932.53534612276451</v>
      </c>
      <c r="O323" s="167">
        <f t="shared" si="646"/>
        <v>686.81855461438658</v>
      </c>
      <c r="P323" s="167">
        <f>SUM(D323:O323)</f>
        <v>2903.9976992640331</v>
      </c>
    </row>
    <row r="324" spans="1:53" x14ac:dyDescent="0.25">
      <c r="A324" s="196" t="s">
        <v>115</v>
      </c>
      <c r="B324" s="376"/>
      <c r="C324" s="86" t="s">
        <v>240</v>
      </c>
      <c r="D324" s="87">
        <f>+D323*D299</f>
        <v>562.94076730238748</v>
      </c>
      <c r="E324" s="87">
        <f t="shared" ref="E324" si="647">+E323*E299</f>
        <v>146.34098323539843</v>
      </c>
      <c r="F324" s="87">
        <f t="shared" ref="F324" si="648">+F323*F299</f>
        <v>229.16026212826233</v>
      </c>
      <c r="G324" s="87">
        <f t="shared" ref="G324" si="649">+G323*G299</f>
        <v>0</v>
      </c>
      <c r="H324" s="87">
        <f t="shared" ref="H324" si="650">+H323*H299</f>
        <v>0</v>
      </c>
      <c r="I324" s="87">
        <f t="shared" ref="I324" si="651">+I323*I299</f>
        <v>0</v>
      </c>
      <c r="J324" s="87">
        <f t="shared" ref="J324" si="652">+J323*J299</f>
        <v>0</v>
      </c>
      <c r="K324" s="87">
        <f t="shared" ref="K324" si="653">+K323*K299</f>
        <v>0</v>
      </c>
      <c r="L324" s="87">
        <f t="shared" ref="L324" si="654">+L323*L299</f>
        <v>0</v>
      </c>
      <c r="M324" s="87">
        <f t="shared" ref="M324" si="655">+M323*M299</f>
        <v>0</v>
      </c>
      <c r="N324" s="87">
        <f t="shared" ref="N324" si="656">+N323*N299</f>
        <v>739.05054850158695</v>
      </c>
      <c r="O324" s="159">
        <f t="shared" ref="O324" si="657">+O323*O299</f>
        <v>516.7691486774105</v>
      </c>
      <c r="P324" s="159">
        <f t="shared" ref="P324:P334" si="658">SUM(D324:O324)</f>
        <v>2194.2617098450455</v>
      </c>
      <c r="AP324" s="190">
        <f>+D324</f>
        <v>562.94076730238748</v>
      </c>
      <c r="AQ324" s="190">
        <f t="shared" ref="AQ324:AQ328" si="659">+E324</f>
        <v>146.34098323539843</v>
      </c>
      <c r="AR324" s="190">
        <f t="shared" ref="AR324:AR328" si="660">+F324</f>
        <v>229.16026212826233</v>
      </c>
      <c r="AS324" s="190">
        <f t="shared" ref="AS324:AS328" si="661">+G324</f>
        <v>0</v>
      </c>
      <c r="AT324" s="190">
        <f t="shared" ref="AT324:AT328" si="662">+H324</f>
        <v>0</v>
      </c>
      <c r="AU324" s="190">
        <f t="shared" ref="AU324:AU328" si="663">+I324</f>
        <v>0</v>
      </c>
      <c r="AV324" s="190">
        <f t="shared" ref="AV324:AV328" si="664">+J324</f>
        <v>0</v>
      </c>
      <c r="AW324" s="190">
        <f t="shared" ref="AW324:AW328" si="665">+K324</f>
        <v>0</v>
      </c>
      <c r="AX324" s="190">
        <f t="shared" ref="AX324:AX328" si="666">+L324</f>
        <v>0</v>
      </c>
      <c r="AY324" s="190">
        <f t="shared" ref="AY324:AY328" si="667">+M324</f>
        <v>0</v>
      </c>
      <c r="AZ324" s="190">
        <f t="shared" ref="AZ324:AZ328" si="668">+N324</f>
        <v>739.05054850158695</v>
      </c>
      <c r="BA324" s="190">
        <f t="shared" ref="BA324:BA328" si="669">+O324</f>
        <v>516.7691486774105</v>
      </c>
    </row>
    <row r="325" spans="1:53" x14ac:dyDescent="0.25">
      <c r="A325" s="196" t="s">
        <v>115</v>
      </c>
      <c r="B325" s="376"/>
      <c r="C325" s="86" t="s">
        <v>241</v>
      </c>
      <c r="D325" s="87">
        <f>+D323*D300</f>
        <v>0</v>
      </c>
      <c r="E325" s="87">
        <f t="shared" ref="E325:O325" si="670">+E323*E300</f>
        <v>0.70264535600641398</v>
      </c>
      <c r="F325" s="87">
        <f t="shared" si="670"/>
        <v>0</v>
      </c>
      <c r="G325" s="87">
        <f t="shared" si="670"/>
        <v>0</v>
      </c>
      <c r="H325" s="87">
        <f t="shared" si="670"/>
        <v>0</v>
      </c>
      <c r="I325" s="87">
        <f t="shared" si="670"/>
        <v>0</v>
      </c>
      <c r="J325" s="87">
        <f t="shared" si="670"/>
        <v>0</v>
      </c>
      <c r="K325" s="87">
        <f t="shared" si="670"/>
        <v>0</v>
      </c>
      <c r="L325" s="87">
        <f t="shared" si="670"/>
        <v>0</v>
      </c>
      <c r="M325" s="87">
        <f t="shared" si="670"/>
        <v>0</v>
      </c>
      <c r="N325" s="87">
        <f t="shared" si="670"/>
        <v>0</v>
      </c>
      <c r="O325" s="159">
        <f t="shared" si="670"/>
        <v>0</v>
      </c>
      <c r="P325" s="159"/>
      <c r="AP325" s="190">
        <f t="shared" ref="AP325:AP328" si="671">+D325</f>
        <v>0</v>
      </c>
      <c r="AQ325" s="190">
        <f t="shared" si="659"/>
        <v>0.70264535600641398</v>
      </c>
      <c r="AR325" s="190">
        <f t="shared" si="660"/>
        <v>0</v>
      </c>
      <c r="AS325" s="190">
        <f t="shared" si="661"/>
        <v>0</v>
      </c>
      <c r="AT325" s="190">
        <f t="shared" si="662"/>
        <v>0</v>
      </c>
      <c r="AU325" s="190">
        <f t="shared" si="663"/>
        <v>0</v>
      </c>
      <c r="AV325" s="190">
        <f t="shared" si="664"/>
        <v>0</v>
      </c>
      <c r="AW325" s="190">
        <f t="shared" si="665"/>
        <v>0</v>
      </c>
      <c r="AX325" s="190">
        <f t="shared" si="666"/>
        <v>0</v>
      </c>
      <c r="AY325" s="190">
        <f t="shared" si="667"/>
        <v>0</v>
      </c>
      <c r="AZ325" s="190">
        <f t="shared" si="668"/>
        <v>0</v>
      </c>
      <c r="BA325" s="190">
        <f t="shared" si="669"/>
        <v>0</v>
      </c>
    </row>
    <row r="326" spans="1:53" x14ac:dyDescent="0.25">
      <c r="A326" s="196" t="s">
        <v>115</v>
      </c>
      <c r="B326" s="376"/>
      <c r="C326" s="86" t="s">
        <v>242</v>
      </c>
      <c r="D326" s="87">
        <f>+D323*D301</f>
        <v>189.65384139064392</v>
      </c>
      <c r="E326" s="87">
        <f t="shared" ref="E326:O326" si="672">+E323*E301</f>
        <v>58.934627979917089</v>
      </c>
      <c r="F326" s="87">
        <f t="shared" si="672"/>
        <v>91.321858620783516</v>
      </c>
      <c r="G326" s="87">
        <f t="shared" si="672"/>
        <v>0</v>
      </c>
      <c r="H326" s="87">
        <f t="shared" si="672"/>
        <v>0</v>
      </c>
      <c r="I326" s="87">
        <f t="shared" si="672"/>
        <v>0</v>
      </c>
      <c r="J326" s="87">
        <f t="shared" si="672"/>
        <v>0</v>
      </c>
      <c r="K326" s="87">
        <f t="shared" si="672"/>
        <v>0</v>
      </c>
      <c r="L326" s="87">
        <f t="shared" si="672"/>
        <v>0</v>
      </c>
      <c r="M326" s="87">
        <f t="shared" si="672"/>
        <v>0</v>
      </c>
      <c r="N326" s="87">
        <f t="shared" si="672"/>
        <v>181.81205709866515</v>
      </c>
      <c r="O326" s="159">
        <f t="shared" si="672"/>
        <v>170.04940593697597</v>
      </c>
      <c r="P326" s="159"/>
      <c r="AP326" s="190">
        <f t="shared" si="671"/>
        <v>189.65384139064392</v>
      </c>
      <c r="AQ326" s="190">
        <f t="shared" si="659"/>
        <v>58.934627979917089</v>
      </c>
      <c r="AR326" s="190">
        <f t="shared" si="660"/>
        <v>91.321858620783516</v>
      </c>
      <c r="AS326" s="190">
        <f t="shared" si="661"/>
        <v>0</v>
      </c>
      <c r="AT326" s="190">
        <f t="shared" si="662"/>
        <v>0</v>
      </c>
      <c r="AU326" s="190">
        <f t="shared" si="663"/>
        <v>0</v>
      </c>
      <c r="AV326" s="190">
        <f t="shared" si="664"/>
        <v>0</v>
      </c>
      <c r="AW326" s="190">
        <f t="shared" si="665"/>
        <v>0</v>
      </c>
      <c r="AX326" s="190">
        <f t="shared" si="666"/>
        <v>0</v>
      </c>
      <c r="AY326" s="190">
        <f t="shared" si="667"/>
        <v>0</v>
      </c>
      <c r="AZ326" s="190">
        <f t="shared" si="668"/>
        <v>181.81205709866515</v>
      </c>
      <c r="BA326" s="190">
        <f t="shared" si="669"/>
        <v>170.04940593697597</v>
      </c>
    </row>
    <row r="327" spans="1:53" x14ac:dyDescent="0.25">
      <c r="A327" s="196" t="s">
        <v>115</v>
      </c>
      <c r="B327" s="376"/>
      <c r="C327" s="86" t="s">
        <v>243</v>
      </c>
      <c r="D327" s="87">
        <f>+D323*D302</f>
        <v>0</v>
      </c>
      <c r="E327" s="87">
        <f t="shared" ref="E327:O327" si="673">+E323*E302</f>
        <v>0</v>
      </c>
      <c r="F327" s="87">
        <f t="shared" si="673"/>
        <v>6.2914578694890784</v>
      </c>
      <c r="G327" s="87">
        <f t="shared" si="673"/>
        <v>0</v>
      </c>
      <c r="H327" s="87">
        <f t="shared" si="673"/>
        <v>0</v>
      </c>
      <c r="I327" s="87">
        <f t="shared" si="673"/>
        <v>0</v>
      </c>
      <c r="J327" s="87">
        <f t="shared" si="673"/>
        <v>0</v>
      </c>
      <c r="K327" s="87">
        <f t="shared" si="673"/>
        <v>0</v>
      </c>
      <c r="L327" s="87">
        <f t="shared" si="673"/>
        <v>0</v>
      </c>
      <c r="M327" s="87">
        <f t="shared" si="673"/>
        <v>0</v>
      </c>
      <c r="N327" s="87">
        <f t="shared" si="673"/>
        <v>11.672740522512353</v>
      </c>
      <c r="O327" s="159">
        <f t="shared" si="673"/>
        <v>0</v>
      </c>
      <c r="P327" s="159"/>
      <c r="AP327" s="190">
        <f t="shared" si="671"/>
        <v>0</v>
      </c>
      <c r="AQ327" s="190">
        <f t="shared" si="659"/>
        <v>0</v>
      </c>
      <c r="AR327" s="190">
        <f t="shared" si="660"/>
        <v>6.2914578694890784</v>
      </c>
      <c r="AS327" s="190">
        <f t="shared" si="661"/>
        <v>0</v>
      </c>
      <c r="AT327" s="190">
        <f t="shared" si="662"/>
        <v>0</v>
      </c>
      <c r="AU327" s="190">
        <f t="shared" si="663"/>
        <v>0</v>
      </c>
      <c r="AV327" s="190">
        <f t="shared" si="664"/>
        <v>0</v>
      </c>
      <c r="AW327" s="190">
        <f t="shared" si="665"/>
        <v>0</v>
      </c>
      <c r="AX327" s="190">
        <f t="shared" si="666"/>
        <v>0</v>
      </c>
      <c r="AY327" s="190">
        <f t="shared" si="667"/>
        <v>0</v>
      </c>
      <c r="AZ327" s="190">
        <f t="shared" si="668"/>
        <v>11.672740522512353</v>
      </c>
      <c r="BA327" s="190">
        <f t="shared" si="669"/>
        <v>0</v>
      </c>
    </row>
    <row r="328" spans="1:53" ht="15.75" thickBot="1" x14ac:dyDescent="0.3">
      <c r="A328" s="196" t="s">
        <v>115</v>
      </c>
      <c r="B328" s="376"/>
      <c r="C328" s="96" t="s">
        <v>244</v>
      </c>
      <c r="D328" s="251">
        <f>+D323*D303</f>
        <v>0</v>
      </c>
      <c r="E328" s="251">
        <f t="shared" ref="E328:O328" si="674">+E323*E303</f>
        <v>0</v>
      </c>
      <c r="F328" s="251">
        <f t="shared" si="674"/>
        <v>0</v>
      </c>
      <c r="G328" s="251">
        <f t="shared" si="674"/>
        <v>0</v>
      </c>
      <c r="H328" s="251">
        <f t="shared" si="674"/>
        <v>0</v>
      </c>
      <c r="I328" s="251">
        <f t="shared" si="674"/>
        <v>0</v>
      </c>
      <c r="J328" s="251">
        <f t="shared" si="674"/>
        <v>0</v>
      </c>
      <c r="K328" s="251">
        <f t="shared" si="674"/>
        <v>0</v>
      </c>
      <c r="L328" s="251">
        <f t="shared" si="674"/>
        <v>0</v>
      </c>
      <c r="M328" s="251">
        <f t="shared" si="674"/>
        <v>0</v>
      </c>
      <c r="N328" s="251">
        <f t="shared" si="674"/>
        <v>0</v>
      </c>
      <c r="O328" s="251">
        <f t="shared" si="674"/>
        <v>0</v>
      </c>
      <c r="P328" s="169">
        <f t="shared" si="658"/>
        <v>0</v>
      </c>
      <c r="AP328" s="190">
        <f t="shared" si="671"/>
        <v>0</v>
      </c>
      <c r="AQ328" s="190">
        <f t="shared" si="659"/>
        <v>0</v>
      </c>
      <c r="AR328" s="190">
        <f t="shared" si="660"/>
        <v>0</v>
      </c>
      <c r="AS328" s="190">
        <f t="shared" si="661"/>
        <v>0</v>
      </c>
      <c r="AT328" s="190">
        <f t="shared" si="662"/>
        <v>0</v>
      </c>
      <c r="AU328" s="190">
        <f t="shared" si="663"/>
        <v>0</v>
      </c>
      <c r="AV328" s="190">
        <f t="shared" si="664"/>
        <v>0</v>
      </c>
      <c r="AW328" s="190">
        <f t="shared" si="665"/>
        <v>0</v>
      </c>
      <c r="AX328" s="190">
        <f t="shared" si="666"/>
        <v>0</v>
      </c>
      <c r="AY328" s="190">
        <f t="shared" si="667"/>
        <v>0</v>
      </c>
      <c r="AZ328" s="190">
        <f t="shared" si="668"/>
        <v>0</v>
      </c>
      <c r="BA328" s="190">
        <f t="shared" si="669"/>
        <v>0</v>
      </c>
    </row>
    <row r="329" spans="1:53" x14ac:dyDescent="0.25">
      <c r="A329" s="196" t="s">
        <v>115</v>
      </c>
      <c r="B329" s="376"/>
      <c r="C329" s="99" t="s">
        <v>245</v>
      </c>
      <c r="D329" s="100">
        <f>+IFERROR(D292/D311/30,0)</f>
        <v>659.73492687408543</v>
      </c>
      <c r="E329" s="100">
        <f t="shared" ref="E329:O329" si="675">+IFERROR(E292/E311/30,0)</f>
        <v>173.05068806068431</v>
      </c>
      <c r="F329" s="100">
        <f t="shared" si="675"/>
        <v>275.47545607196099</v>
      </c>
      <c r="G329" s="100">
        <f t="shared" si="675"/>
        <v>0</v>
      </c>
      <c r="H329" s="100">
        <f t="shared" si="675"/>
        <v>0</v>
      </c>
      <c r="I329" s="100">
        <f t="shared" si="675"/>
        <v>0</v>
      </c>
      <c r="J329" s="100">
        <f t="shared" si="675"/>
        <v>0</v>
      </c>
      <c r="K329" s="100">
        <f t="shared" si="675"/>
        <v>0</v>
      </c>
      <c r="L329" s="100">
        <f t="shared" si="675"/>
        <v>0</v>
      </c>
      <c r="M329" s="100">
        <f t="shared" si="675"/>
        <v>0</v>
      </c>
      <c r="N329" s="100">
        <f t="shared" si="675"/>
        <v>815.99033583302423</v>
      </c>
      <c r="O329" s="167">
        <f t="shared" si="675"/>
        <v>598.35970198558391</v>
      </c>
      <c r="P329" s="167">
        <f t="shared" si="658"/>
        <v>2522.6111088253388</v>
      </c>
    </row>
    <row r="330" spans="1:53" x14ac:dyDescent="0.25">
      <c r="A330" s="196" t="s">
        <v>115</v>
      </c>
      <c r="B330" s="376"/>
      <c r="C330" s="86" t="s">
        <v>246</v>
      </c>
      <c r="D330" s="266">
        <f t="shared" ref="D330:O330" si="676">+IFERROR(D293/D312/30,0)</f>
        <v>493.4817253018158</v>
      </c>
      <c r="E330" s="266">
        <f t="shared" si="676"/>
        <v>123.36783551846183</v>
      </c>
      <c r="F330" s="266">
        <f t="shared" si="676"/>
        <v>193.18583831114094</v>
      </c>
      <c r="G330" s="266">
        <f t="shared" si="676"/>
        <v>0</v>
      </c>
      <c r="H330" s="266">
        <f t="shared" si="676"/>
        <v>0</v>
      </c>
      <c r="I330" s="266">
        <f t="shared" si="676"/>
        <v>0</v>
      </c>
      <c r="J330" s="266">
        <f t="shared" si="676"/>
        <v>0</v>
      </c>
      <c r="K330" s="266">
        <f t="shared" si="676"/>
        <v>0</v>
      </c>
      <c r="L330" s="266">
        <f t="shared" si="676"/>
        <v>0</v>
      </c>
      <c r="M330" s="266">
        <f t="shared" si="676"/>
        <v>0</v>
      </c>
      <c r="N330" s="266">
        <f t="shared" si="676"/>
        <v>646.68659239217777</v>
      </c>
      <c r="O330" s="267">
        <f t="shared" si="676"/>
        <v>450.21182337097309</v>
      </c>
      <c r="P330" s="159">
        <f t="shared" si="658"/>
        <v>1906.9338148945694</v>
      </c>
    </row>
    <row r="331" spans="1:53" x14ac:dyDescent="0.25">
      <c r="A331" s="196" t="s">
        <v>115</v>
      </c>
      <c r="B331" s="376"/>
      <c r="C331" s="86" t="s">
        <v>247</v>
      </c>
      <c r="D331" s="266">
        <f t="shared" ref="D331:O331" si="677">+IFERROR(D294/D313/30,0)</f>
        <v>0</v>
      </c>
      <c r="E331" s="266">
        <f t="shared" si="677"/>
        <v>0</v>
      </c>
      <c r="F331" s="266">
        <f t="shared" si="677"/>
        <v>0</v>
      </c>
      <c r="G331" s="266">
        <f t="shared" si="677"/>
        <v>0</v>
      </c>
      <c r="H331" s="266">
        <f t="shared" si="677"/>
        <v>0</v>
      </c>
      <c r="I331" s="266">
        <f t="shared" si="677"/>
        <v>0</v>
      </c>
      <c r="J331" s="266">
        <f t="shared" si="677"/>
        <v>0</v>
      </c>
      <c r="K331" s="266">
        <f t="shared" si="677"/>
        <v>0</v>
      </c>
      <c r="L331" s="266">
        <f t="shared" si="677"/>
        <v>0</v>
      </c>
      <c r="M331" s="266">
        <f t="shared" si="677"/>
        <v>0</v>
      </c>
      <c r="N331" s="266">
        <f t="shared" si="677"/>
        <v>0</v>
      </c>
      <c r="O331" s="267">
        <f t="shared" si="677"/>
        <v>0</v>
      </c>
      <c r="P331" s="159">
        <f t="shared" si="658"/>
        <v>0</v>
      </c>
    </row>
    <row r="332" spans="1:53" x14ac:dyDescent="0.25">
      <c r="A332" s="196" t="s">
        <v>115</v>
      </c>
      <c r="B332" s="376"/>
      <c r="C332" s="86" t="s">
        <v>248</v>
      </c>
      <c r="D332" s="266">
        <f t="shared" ref="D332:O332" si="678">+IFERROR(D295/D314/30,0)</f>
        <v>166.25320157226952</v>
      </c>
      <c r="E332" s="266">
        <f t="shared" si="678"/>
        <v>49.682852542222463</v>
      </c>
      <c r="F332" s="266">
        <f t="shared" si="678"/>
        <v>76.985816170489358</v>
      </c>
      <c r="G332" s="266">
        <f t="shared" si="678"/>
        <v>0</v>
      </c>
      <c r="H332" s="266">
        <f t="shared" si="678"/>
        <v>0</v>
      </c>
      <c r="I332" s="266">
        <f t="shared" si="678"/>
        <v>0</v>
      </c>
      <c r="J332" s="266">
        <f t="shared" si="678"/>
        <v>0</v>
      </c>
      <c r="K332" s="266">
        <f t="shared" si="678"/>
        <v>0</v>
      </c>
      <c r="L332" s="266">
        <f t="shared" si="678"/>
        <v>0</v>
      </c>
      <c r="M332" s="266">
        <f t="shared" si="678"/>
        <v>0</v>
      </c>
      <c r="N332" s="266">
        <f t="shared" si="678"/>
        <v>159.08982125692225</v>
      </c>
      <c r="O332" s="267">
        <f t="shared" si="678"/>
        <v>148.1478786146107</v>
      </c>
      <c r="P332" s="159">
        <f t="shared" si="658"/>
        <v>600.15957015651429</v>
      </c>
    </row>
    <row r="333" spans="1:53" x14ac:dyDescent="0.25">
      <c r="A333" s="196" t="s">
        <v>115</v>
      </c>
      <c r="B333" s="376"/>
      <c r="C333" s="86" t="s">
        <v>249</v>
      </c>
      <c r="D333" s="87">
        <f t="shared" ref="D333:O333" si="679">+IFERROR(D296/D315/30,0)</f>
        <v>0</v>
      </c>
      <c r="E333" s="87">
        <f t="shared" si="679"/>
        <v>0</v>
      </c>
      <c r="F333" s="87">
        <f t="shared" si="679"/>
        <v>5.3038015903306759</v>
      </c>
      <c r="G333" s="87">
        <f t="shared" si="679"/>
        <v>0</v>
      </c>
      <c r="H333" s="87">
        <f t="shared" si="679"/>
        <v>0</v>
      </c>
      <c r="I333" s="87">
        <f t="shared" si="679"/>
        <v>0</v>
      </c>
      <c r="J333" s="87">
        <f t="shared" si="679"/>
        <v>0</v>
      </c>
      <c r="K333" s="87">
        <f t="shared" si="679"/>
        <v>0</v>
      </c>
      <c r="L333" s="87">
        <f t="shared" si="679"/>
        <v>0</v>
      </c>
      <c r="M333" s="87">
        <f t="shared" si="679"/>
        <v>0</v>
      </c>
      <c r="N333" s="87">
        <f t="shared" si="679"/>
        <v>10.213922183924058</v>
      </c>
      <c r="O333" s="159">
        <f t="shared" si="679"/>
        <v>0</v>
      </c>
      <c r="P333" s="159">
        <f t="shared" si="658"/>
        <v>15.517723774254733</v>
      </c>
    </row>
    <row r="334" spans="1:53" ht="15.75" thickBot="1" x14ac:dyDescent="0.3">
      <c r="A334" s="196" t="s">
        <v>115</v>
      </c>
      <c r="B334" s="376"/>
      <c r="C334" s="96" t="s">
        <v>250</v>
      </c>
      <c r="D334" s="168">
        <f t="shared" ref="D334:O334" si="680">+IFERROR(D297/D316/30,0)</f>
        <v>0</v>
      </c>
      <c r="E334" s="168">
        <f t="shared" si="680"/>
        <v>0</v>
      </c>
      <c r="F334" s="168">
        <f t="shared" si="680"/>
        <v>0</v>
      </c>
      <c r="G334" s="168">
        <f t="shared" si="680"/>
        <v>0</v>
      </c>
      <c r="H334" s="168">
        <f t="shared" si="680"/>
        <v>0</v>
      </c>
      <c r="I334" s="168">
        <f t="shared" si="680"/>
        <v>0</v>
      </c>
      <c r="J334" s="168">
        <f t="shared" si="680"/>
        <v>0</v>
      </c>
      <c r="K334" s="168">
        <f t="shared" si="680"/>
        <v>0</v>
      </c>
      <c r="L334" s="168">
        <f t="shared" si="680"/>
        <v>0</v>
      </c>
      <c r="M334" s="168">
        <f t="shared" si="680"/>
        <v>0</v>
      </c>
      <c r="N334" s="168">
        <f t="shared" si="680"/>
        <v>0</v>
      </c>
      <c r="O334" s="169">
        <f t="shared" si="680"/>
        <v>0</v>
      </c>
      <c r="P334" s="169">
        <f t="shared" si="658"/>
        <v>0</v>
      </c>
    </row>
    <row r="335" spans="1:53" ht="15.75" thickBot="1" x14ac:dyDescent="0.3">
      <c r="A335" s="196" t="s">
        <v>115</v>
      </c>
      <c r="B335" s="376"/>
      <c r="C335" s="183" t="s">
        <v>13</v>
      </c>
      <c r="D335" s="72">
        <v>30.000000000000004</v>
      </c>
      <c r="E335" s="72">
        <v>30</v>
      </c>
      <c r="F335" s="72">
        <v>17.850000000000001</v>
      </c>
      <c r="G335" s="72"/>
      <c r="H335" s="72"/>
      <c r="I335" s="72"/>
      <c r="J335" s="72"/>
      <c r="K335" s="72"/>
      <c r="L335" s="72"/>
      <c r="M335" s="72"/>
      <c r="N335" s="72">
        <v>30</v>
      </c>
      <c r="O335" s="72">
        <v>15</v>
      </c>
      <c r="P335" s="184"/>
    </row>
    <row r="336" spans="1:53" x14ac:dyDescent="0.25">
      <c r="A336" s="196" t="s">
        <v>115</v>
      </c>
      <c r="B336" s="376"/>
      <c r="C336" s="99" t="s">
        <v>4</v>
      </c>
      <c r="D336" s="100">
        <f>+D329/D335*30</f>
        <v>659.73492687408532</v>
      </c>
      <c r="E336" s="100">
        <f t="shared" ref="E336" si="681">+E329/E335*30</f>
        <v>173.05068806068431</v>
      </c>
      <c r="F336" s="100">
        <f t="shared" ref="F336" si="682">+F329/F335*30</f>
        <v>462.98395978480835</v>
      </c>
      <c r="G336" s="100" t="e">
        <f t="shared" ref="G336" si="683">+G329/G335*30</f>
        <v>#DIV/0!</v>
      </c>
      <c r="H336" s="100" t="e">
        <f t="shared" ref="H336" si="684">+H329/H335*30</f>
        <v>#DIV/0!</v>
      </c>
      <c r="I336" s="100" t="e">
        <f t="shared" ref="I336" si="685">+I329/I335*30</f>
        <v>#DIV/0!</v>
      </c>
      <c r="J336" s="100" t="e">
        <f t="shared" ref="J336" si="686">+J329/J335*30</f>
        <v>#DIV/0!</v>
      </c>
      <c r="K336" s="100" t="e">
        <f t="shared" ref="K336" si="687">+K329/K335*30</f>
        <v>#DIV/0!</v>
      </c>
      <c r="L336" s="100" t="e">
        <f t="shared" ref="L336" si="688">+L329/L335*30</f>
        <v>#DIV/0!</v>
      </c>
      <c r="M336" s="100" t="e">
        <f t="shared" ref="M336" si="689">+M329/M335*30</f>
        <v>#DIV/0!</v>
      </c>
      <c r="N336" s="100">
        <f t="shared" ref="N336" si="690">+N329/N335*30</f>
        <v>815.99033583302423</v>
      </c>
      <c r="O336" s="167">
        <f t="shared" ref="O336" si="691">+O329/O335*30</f>
        <v>1196.7194039711678</v>
      </c>
      <c r="P336" s="167" t="e">
        <f>SUM(D336:O336)</f>
        <v>#DIV/0!</v>
      </c>
    </row>
    <row r="337" spans="1:16" x14ac:dyDescent="0.25">
      <c r="A337" s="196" t="s">
        <v>115</v>
      </c>
      <c r="B337" s="376"/>
      <c r="C337" s="86" t="s">
        <v>216</v>
      </c>
      <c r="D337" s="87">
        <f>+D330/D335*30</f>
        <v>493.48172530181569</v>
      </c>
      <c r="E337" s="87">
        <f t="shared" ref="E337:O337" si="692">+E330/E335*30</f>
        <v>123.36783551846183</v>
      </c>
      <c r="F337" s="87">
        <f t="shared" si="692"/>
        <v>324.68208119519483</v>
      </c>
      <c r="G337" s="87" t="e">
        <f t="shared" si="692"/>
        <v>#DIV/0!</v>
      </c>
      <c r="H337" s="87" t="e">
        <f t="shared" si="692"/>
        <v>#DIV/0!</v>
      </c>
      <c r="I337" s="87" t="e">
        <f t="shared" si="692"/>
        <v>#DIV/0!</v>
      </c>
      <c r="J337" s="87" t="e">
        <f t="shared" si="692"/>
        <v>#DIV/0!</v>
      </c>
      <c r="K337" s="87" t="e">
        <f t="shared" si="692"/>
        <v>#DIV/0!</v>
      </c>
      <c r="L337" s="87" t="e">
        <f t="shared" si="692"/>
        <v>#DIV/0!</v>
      </c>
      <c r="M337" s="87" t="e">
        <f t="shared" si="692"/>
        <v>#DIV/0!</v>
      </c>
      <c r="N337" s="87">
        <f t="shared" si="692"/>
        <v>646.68659239217777</v>
      </c>
      <c r="O337" s="159">
        <f t="shared" si="692"/>
        <v>900.42364674194619</v>
      </c>
      <c r="P337" s="159" t="e">
        <f t="shared" ref="P337:P341" si="693">SUM(D337:O337)</f>
        <v>#DIV/0!</v>
      </c>
    </row>
    <row r="338" spans="1:16" x14ac:dyDescent="0.25">
      <c r="A338" s="196" t="s">
        <v>115</v>
      </c>
      <c r="B338" s="376"/>
      <c r="C338" s="86" t="s">
        <v>217</v>
      </c>
      <c r="D338" s="87">
        <f>+D331/D335*30</f>
        <v>0</v>
      </c>
      <c r="E338" s="87">
        <f t="shared" ref="E338:O338" si="694">+E331/E335*30</f>
        <v>0</v>
      </c>
      <c r="F338" s="87">
        <f t="shared" si="694"/>
        <v>0</v>
      </c>
      <c r="G338" s="87" t="e">
        <f t="shared" si="694"/>
        <v>#DIV/0!</v>
      </c>
      <c r="H338" s="87" t="e">
        <f t="shared" si="694"/>
        <v>#DIV/0!</v>
      </c>
      <c r="I338" s="87" t="e">
        <f t="shared" si="694"/>
        <v>#DIV/0!</v>
      </c>
      <c r="J338" s="87" t="e">
        <f t="shared" si="694"/>
        <v>#DIV/0!</v>
      </c>
      <c r="K338" s="87" t="e">
        <f t="shared" si="694"/>
        <v>#DIV/0!</v>
      </c>
      <c r="L338" s="87" t="e">
        <f t="shared" si="694"/>
        <v>#DIV/0!</v>
      </c>
      <c r="M338" s="87" t="e">
        <f t="shared" si="694"/>
        <v>#DIV/0!</v>
      </c>
      <c r="N338" s="87">
        <f t="shared" si="694"/>
        <v>0</v>
      </c>
      <c r="O338" s="159">
        <f t="shared" si="694"/>
        <v>0</v>
      </c>
      <c r="P338" s="159"/>
    </row>
    <row r="339" spans="1:16" x14ac:dyDescent="0.25">
      <c r="A339" s="196" t="s">
        <v>115</v>
      </c>
      <c r="B339" s="376"/>
      <c r="C339" s="86" t="s">
        <v>218</v>
      </c>
      <c r="D339" s="87">
        <f>+D332/D335*30</f>
        <v>166.25320157226949</v>
      </c>
      <c r="E339" s="87">
        <f t="shared" ref="E339:O339" si="695">+E332/E335*30</f>
        <v>49.682852542222463</v>
      </c>
      <c r="F339" s="87">
        <f t="shared" si="695"/>
        <v>129.38792633695689</v>
      </c>
      <c r="G339" s="87" t="e">
        <f t="shared" si="695"/>
        <v>#DIV/0!</v>
      </c>
      <c r="H339" s="87" t="e">
        <f t="shared" si="695"/>
        <v>#DIV/0!</v>
      </c>
      <c r="I339" s="87" t="e">
        <f t="shared" si="695"/>
        <v>#DIV/0!</v>
      </c>
      <c r="J339" s="87" t="e">
        <f t="shared" si="695"/>
        <v>#DIV/0!</v>
      </c>
      <c r="K339" s="87" t="e">
        <f t="shared" si="695"/>
        <v>#DIV/0!</v>
      </c>
      <c r="L339" s="87" t="e">
        <f t="shared" si="695"/>
        <v>#DIV/0!</v>
      </c>
      <c r="M339" s="87" t="e">
        <f t="shared" si="695"/>
        <v>#DIV/0!</v>
      </c>
      <c r="N339" s="87">
        <f t="shared" si="695"/>
        <v>159.08982125692225</v>
      </c>
      <c r="O339" s="159">
        <f t="shared" si="695"/>
        <v>296.29575722922141</v>
      </c>
      <c r="P339" s="159"/>
    </row>
    <row r="340" spans="1:16" x14ac:dyDescent="0.25">
      <c r="A340" s="196" t="s">
        <v>115</v>
      </c>
      <c r="B340" s="376"/>
      <c r="C340" s="86" t="s">
        <v>219</v>
      </c>
      <c r="D340" s="87">
        <f>+D333/D335*30</f>
        <v>0</v>
      </c>
      <c r="E340" s="87">
        <f t="shared" ref="E340:O340" si="696">+E333/E335*30</f>
        <v>0</v>
      </c>
      <c r="F340" s="87">
        <f t="shared" si="696"/>
        <v>8.9139522526565962</v>
      </c>
      <c r="G340" s="87" t="e">
        <f t="shared" si="696"/>
        <v>#DIV/0!</v>
      </c>
      <c r="H340" s="87" t="e">
        <f t="shared" si="696"/>
        <v>#DIV/0!</v>
      </c>
      <c r="I340" s="87" t="e">
        <f t="shared" si="696"/>
        <v>#DIV/0!</v>
      </c>
      <c r="J340" s="87" t="e">
        <f t="shared" si="696"/>
        <v>#DIV/0!</v>
      </c>
      <c r="K340" s="87" t="e">
        <f t="shared" si="696"/>
        <v>#DIV/0!</v>
      </c>
      <c r="L340" s="87" t="e">
        <f t="shared" si="696"/>
        <v>#DIV/0!</v>
      </c>
      <c r="M340" s="87" t="e">
        <f t="shared" si="696"/>
        <v>#DIV/0!</v>
      </c>
      <c r="N340" s="87">
        <f t="shared" si="696"/>
        <v>10.213922183924058</v>
      </c>
      <c r="O340" s="159">
        <f t="shared" si="696"/>
        <v>0</v>
      </c>
      <c r="P340" s="159"/>
    </row>
    <row r="341" spans="1:16" ht="15.75" thickBot="1" x14ac:dyDescent="0.3">
      <c r="A341" s="196" t="s">
        <v>115</v>
      </c>
      <c r="B341" s="376"/>
      <c r="C341" s="96" t="s">
        <v>238</v>
      </c>
      <c r="D341" s="168">
        <f>+D334/D335*30</f>
        <v>0</v>
      </c>
      <c r="E341" s="168">
        <f t="shared" ref="E341:O341" si="697">+E334/E335*30</f>
        <v>0</v>
      </c>
      <c r="F341" s="168">
        <f t="shared" si="697"/>
        <v>0</v>
      </c>
      <c r="G341" s="168" t="e">
        <f t="shared" si="697"/>
        <v>#DIV/0!</v>
      </c>
      <c r="H341" s="168" t="e">
        <f t="shared" si="697"/>
        <v>#DIV/0!</v>
      </c>
      <c r="I341" s="168" t="e">
        <f t="shared" si="697"/>
        <v>#DIV/0!</v>
      </c>
      <c r="J341" s="168" t="e">
        <f t="shared" si="697"/>
        <v>#DIV/0!</v>
      </c>
      <c r="K341" s="168" t="e">
        <f t="shared" si="697"/>
        <v>#DIV/0!</v>
      </c>
      <c r="L341" s="168" t="e">
        <f t="shared" si="697"/>
        <v>#DIV/0!</v>
      </c>
      <c r="M341" s="168" t="e">
        <f t="shared" si="697"/>
        <v>#DIV/0!</v>
      </c>
      <c r="N341" s="168">
        <f t="shared" si="697"/>
        <v>0</v>
      </c>
      <c r="O341" s="169">
        <f t="shared" si="697"/>
        <v>0</v>
      </c>
      <c r="P341" s="169" t="e">
        <f t="shared" si="693"/>
        <v>#DIV/0!</v>
      </c>
    </row>
    <row r="342" spans="1:16" x14ac:dyDescent="0.25">
      <c r="A342" s="196" t="s">
        <v>115</v>
      </c>
      <c r="B342" s="376"/>
      <c r="C342" s="76" t="s">
        <v>8</v>
      </c>
      <c r="D342" s="170">
        <f t="shared" ref="D342:O342" si="698">+D311/D305</f>
        <v>1.1407530176686689</v>
      </c>
      <c r="E342" s="170">
        <f t="shared" si="698"/>
        <v>1.1862166716339826</v>
      </c>
      <c r="F342" s="170">
        <f t="shared" si="698"/>
        <v>1.1862166716339824</v>
      </c>
      <c r="G342" s="170">
        <f t="shared" si="698"/>
        <v>1.1836158857369019</v>
      </c>
      <c r="H342" s="170">
        <f t="shared" si="698"/>
        <v>1.1836158857369024</v>
      </c>
      <c r="I342" s="170">
        <f t="shared" si="698"/>
        <v>1.1836158857369021</v>
      </c>
      <c r="J342" s="170">
        <f t="shared" si="698"/>
        <v>1.2093111350492611</v>
      </c>
      <c r="K342" s="170">
        <f t="shared" si="698"/>
        <v>1.2003056945932011</v>
      </c>
      <c r="L342" s="170">
        <f t="shared" si="698"/>
        <v>1.1335741273497133</v>
      </c>
      <c r="M342" s="170">
        <f t="shared" si="698"/>
        <v>1.1342408949647877</v>
      </c>
      <c r="N342" s="170">
        <f t="shared" si="698"/>
        <v>1.1428264590545212</v>
      </c>
      <c r="O342" s="171">
        <f t="shared" si="698"/>
        <v>1.1478355783908287</v>
      </c>
      <c r="P342" s="171"/>
    </row>
    <row r="343" spans="1:16" x14ac:dyDescent="0.25">
      <c r="A343" s="196" t="s">
        <v>115</v>
      </c>
      <c r="B343" s="376"/>
      <c r="C343" s="77" t="s">
        <v>6</v>
      </c>
      <c r="D343" s="172">
        <f>+VLOOKUP(D291,Conversion!$B$33:$N$71,(MATCH('Measured TV opt-pt'!D290,butget_aylar_opt,0)+1),0)</f>
        <v>1.1888611649493708</v>
      </c>
      <c r="E343" s="172">
        <f>+VLOOKUP(E291,Conversion!$B$33:$N$71,(MATCH('Measured TV opt-pt'!E290,butget_aylar_opt,0)+1),0)</f>
        <v>1.2706957337752476</v>
      </c>
      <c r="F343" s="172">
        <f>+VLOOKUP(F291,Conversion!$B$33:$N$71,(MATCH('Measured TV opt-pt'!F290,butget_aylar_opt,0)+1),0)</f>
        <v>1.2706957337752476</v>
      </c>
      <c r="G343" s="172">
        <f>+VLOOKUP(G291,Conversion!$B$33:$N$71,(MATCH('Measured TV opt-pt'!G290,butget_aylar_opt,0)+1),0)</f>
        <v>1.2609678349042717</v>
      </c>
      <c r="H343" s="172">
        <f>+VLOOKUP(H291,Conversion!$B$33:$N$71,(MATCH('Measured TV opt-pt'!H290,butget_aylar_opt,0)+1),0)</f>
        <v>1.2609678349042717</v>
      </c>
      <c r="I343" s="172">
        <f>+VLOOKUP(I291,Conversion!$B$33:$N$71,(MATCH('Measured TV opt-pt'!I290,butget_aylar_opt,0)+1),0)</f>
        <v>1.2609678349042717</v>
      </c>
      <c r="J343" s="172">
        <f>+VLOOKUP(J291,Conversion!$B$33:$N$71,(MATCH('Measured TV opt-pt'!J290,butget_aylar_opt,0)+1),0)</f>
        <v>1.2747679051062868</v>
      </c>
      <c r="K343" s="172">
        <f>+VLOOKUP(K291,Conversion!$B$33:$N$71,(MATCH('Measured TV opt-pt'!K290,butget_aylar_opt,0)+1),0)</f>
        <v>1.2747679051062868</v>
      </c>
      <c r="L343" s="172">
        <f>+VLOOKUP(L291,Conversion!$B$33:$N$71,(MATCH('Measured TV opt-pt'!L290,butget_aylar_opt,0)+1),0)</f>
        <v>1.1748916075557905</v>
      </c>
      <c r="M343" s="172">
        <f>+VLOOKUP(M291,Conversion!$B$33:$N$71,(MATCH('Measured TV opt-pt'!M290,butget_aylar_opt,0)+1),0)</f>
        <v>1.1888611649493708</v>
      </c>
      <c r="N343" s="172">
        <f>+VLOOKUP(N291,Conversion!$B$33:$N$71,(MATCH('Measured TV opt-pt'!N290,butget_aylar_opt,0)+1),0)</f>
        <v>1.1888611649493708</v>
      </c>
      <c r="O343" s="173">
        <f>+VLOOKUP(O291,Conversion!$B$33:$N$71,(MATCH('Measured TV opt-pt'!O290,butget_aylar_opt,0)+1),0)</f>
        <v>1.1888611649493708</v>
      </c>
      <c r="P343" s="173"/>
    </row>
    <row r="344" spans="1:16" ht="15.75" thickBot="1" x14ac:dyDescent="0.3">
      <c r="A344" s="196" t="s">
        <v>115</v>
      </c>
      <c r="B344" s="377"/>
      <c r="C344" s="96" t="s">
        <v>7</v>
      </c>
      <c r="D344" s="172">
        <f>+VLOOKUP(D291,Conversion!$B$74:$N$112,(MATCH('Measured TV opt-pt'!D290,budget_aylar_pt,0)+1),0)</f>
        <v>1.068590796747616</v>
      </c>
      <c r="E344" s="172">
        <f>+VLOOKUP(E291,Conversion!$B$74:$N$112,(MATCH('Measured TV opt-pt'!E290,budget_aylar_pt,0)+1),0)</f>
        <v>1.0594980784220853</v>
      </c>
      <c r="F344" s="172">
        <f>+VLOOKUP(F291,Conversion!$B$74:$N$112,(MATCH('Measured TV opt-pt'!F290,budget_aylar_pt,0)+1),0)</f>
        <v>1.0594980784220853</v>
      </c>
      <c r="G344" s="172">
        <f>+VLOOKUP(G291,Conversion!$B$74:$N$112,(MATCH('Measured TV opt-pt'!G290,budget_aylar_pt,0)+1),0)</f>
        <v>1.0675879619858475</v>
      </c>
      <c r="H344" s="172">
        <f>+VLOOKUP(H291,Conversion!$B$74:$N$112,(MATCH('Measured TV opt-pt'!H290,budget_aylar_pt,0)+1),0)</f>
        <v>1.0675879619858475</v>
      </c>
      <c r="I344" s="172">
        <f>+VLOOKUP(I291,Conversion!$B$74:$N$112,(MATCH('Measured TV opt-pt'!I290,budget_aylar_pt,0)+1),0)</f>
        <v>1.0675879619858475</v>
      </c>
      <c r="J344" s="172">
        <f>+VLOOKUP(J291,Conversion!$B$74:$N$112,(MATCH('Measured TV opt-pt'!J290,budget_aylar_pt,0)+1),0)</f>
        <v>1.1225428584620409</v>
      </c>
      <c r="K344" s="172">
        <f>+VLOOKUP(K291,Conversion!$B$74:$N$112,(MATCH('Measured TV opt-pt'!K290,budget_aylar_pt,0)+1),0)</f>
        <v>1.1225428584620409</v>
      </c>
      <c r="L344" s="172">
        <f>+VLOOKUP(L291,Conversion!$B$74:$N$112,(MATCH('Measured TV opt-pt'!L290,budget_aylar_pt,0)+1),0)</f>
        <v>1.0894361764463583</v>
      </c>
      <c r="M344" s="172">
        <f>+VLOOKUP(M291,Conversion!$B$74:$N$112,(MATCH('Measured TV opt-pt'!M290,budget_aylar_pt,0)+1),0)</f>
        <v>1.068590796747616</v>
      </c>
      <c r="N344" s="172">
        <f>+VLOOKUP(N291,Conversion!$B$74:$N$112,(MATCH('Measured TV opt-pt'!N290,budget_aylar_pt,0)+1),0)</f>
        <v>1.068590796747616</v>
      </c>
      <c r="O344" s="173">
        <f>+VLOOKUP(O291,Conversion!$B$74:$N$112,(MATCH('Measured TV opt-pt'!O290,budget_aylar_pt,0)+1),0)</f>
        <v>1.068590796747616</v>
      </c>
      <c r="P344" s="174"/>
    </row>
    <row r="345" spans="1:16" ht="21.75" thickBot="1" x14ac:dyDescent="0.3">
      <c r="A345" s="196" t="s">
        <v>115</v>
      </c>
      <c r="B345" s="240" t="s">
        <v>126</v>
      </c>
      <c r="C345" s="74" t="s">
        <v>107</v>
      </c>
      <c r="D345" s="153">
        <v>1</v>
      </c>
      <c r="E345" s="153">
        <v>2</v>
      </c>
      <c r="F345" s="153">
        <v>3</v>
      </c>
      <c r="G345" s="153">
        <v>4</v>
      </c>
      <c r="H345" s="153">
        <v>5</v>
      </c>
      <c r="I345" s="153">
        <v>6</v>
      </c>
      <c r="J345" s="153">
        <v>7</v>
      </c>
      <c r="K345" s="153">
        <v>8</v>
      </c>
      <c r="L345" s="153">
        <v>9</v>
      </c>
      <c r="M345" s="153">
        <v>10</v>
      </c>
      <c r="N345" s="153">
        <v>11</v>
      </c>
      <c r="O345" s="153">
        <v>12</v>
      </c>
      <c r="P345" s="74" t="s">
        <v>127</v>
      </c>
    </row>
    <row r="346" spans="1:16" ht="15.75" thickBot="1" x14ac:dyDescent="0.3">
      <c r="A346" s="196" t="s">
        <v>115</v>
      </c>
      <c r="B346" s="378" t="s">
        <v>138</v>
      </c>
      <c r="C346" s="185" t="s">
        <v>33</v>
      </c>
      <c r="D346" s="186" t="s">
        <v>28</v>
      </c>
      <c r="E346" s="186" t="s">
        <v>28</v>
      </c>
      <c r="F346" s="186" t="s">
        <v>28</v>
      </c>
      <c r="G346" s="186" t="s">
        <v>28</v>
      </c>
      <c r="H346" s="186" t="s">
        <v>28</v>
      </c>
      <c r="I346" s="186" t="s">
        <v>28</v>
      </c>
      <c r="J346" s="186" t="s">
        <v>28</v>
      </c>
      <c r="K346" s="186" t="s">
        <v>28</v>
      </c>
      <c r="L346" s="186" t="s">
        <v>28</v>
      </c>
      <c r="M346" s="186" t="s">
        <v>28</v>
      </c>
      <c r="N346" s="186" t="s">
        <v>28</v>
      </c>
      <c r="O346" s="186" t="s">
        <v>28</v>
      </c>
      <c r="P346" s="188" t="s">
        <v>108</v>
      </c>
    </row>
    <row r="347" spans="1:16" x14ac:dyDescent="0.25">
      <c r="A347" s="196" t="s">
        <v>115</v>
      </c>
      <c r="B347" s="379"/>
      <c r="C347" s="175" t="s">
        <v>125</v>
      </c>
      <c r="D347" s="200"/>
      <c r="E347" s="201"/>
      <c r="F347" s="201"/>
      <c r="G347" s="201"/>
      <c r="H347" s="201"/>
      <c r="I347" s="201"/>
      <c r="J347" s="201"/>
      <c r="K347" s="201"/>
      <c r="L347" s="201"/>
      <c r="M347" s="201"/>
      <c r="N347" s="201"/>
      <c r="O347" s="176"/>
      <c r="P347" s="176">
        <f>SUM(D347:O347)</f>
        <v>0</v>
      </c>
    </row>
    <row r="348" spans="1:16" x14ac:dyDescent="0.25">
      <c r="A348" s="196" t="s">
        <v>115</v>
      </c>
      <c r="B348" s="379"/>
      <c r="C348" s="86" t="s">
        <v>1</v>
      </c>
      <c r="D348" s="87">
        <f>+D379*D361*30</f>
        <v>0</v>
      </c>
      <c r="E348" s="87">
        <f t="shared" ref="E348:O348" si="699">+E379*E361*30</f>
        <v>0</v>
      </c>
      <c r="F348" s="87">
        <f t="shared" si="699"/>
        <v>0</v>
      </c>
      <c r="G348" s="87">
        <f t="shared" si="699"/>
        <v>0</v>
      </c>
      <c r="H348" s="87">
        <f t="shared" si="699"/>
        <v>0</v>
      </c>
      <c r="I348" s="87">
        <f t="shared" si="699"/>
        <v>0</v>
      </c>
      <c r="J348" s="87">
        <f t="shared" si="699"/>
        <v>0</v>
      </c>
      <c r="K348" s="87">
        <f t="shared" si="699"/>
        <v>0</v>
      </c>
      <c r="L348" s="87">
        <f t="shared" si="699"/>
        <v>0</v>
      </c>
      <c r="M348" s="87">
        <f t="shared" si="699"/>
        <v>0</v>
      </c>
      <c r="N348" s="87">
        <f t="shared" si="699"/>
        <v>0</v>
      </c>
      <c r="O348" s="159">
        <f t="shared" si="699"/>
        <v>0</v>
      </c>
      <c r="P348" s="159">
        <f t="shared" ref="P348:P352" si="700">SUM(D348:O348)</f>
        <v>0</v>
      </c>
    </row>
    <row r="349" spans="1:16" x14ac:dyDescent="0.25">
      <c r="A349" s="196" t="s">
        <v>115</v>
      </c>
      <c r="B349" s="379"/>
      <c r="C349" s="86" t="s">
        <v>209</v>
      </c>
      <c r="D349" s="87">
        <f t="shared" ref="D349:O352" si="701">+D380*D362*30</f>
        <v>0</v>
      </c>
      <c r="E349" s="259">
        <f t="shared" si="701"/>
        <v>0</v>
      </c>
      <c r="F349" s="259">
        <f t="shared" si="701"/>
        <v>0</v>
      </c>
      <c r="G349" s="259">
        <f t="shared" si="701"/>
        <v>0</v>
      </c>
      <c r="H349" s="259">
        <f t="shared" si="701"/>
        <v>0</v>
      </c>
      <c r="I349" s="259">
        <f t="shared" si="701"/>
        <v>0</v>
      </c>
      <c r="J349" s="259">
        <f t="shared" si="701"/>
        <v>0</v>
      </c>
      <c r="K349" s="259">
        <f t="shared" si="701"/>
        <v>0</v>
      </c>
      <c r="L349" s="259">
        <f t="shared" si="701"/>
        <v>0</v>
      </c>
      <c r="M349" s="259">
        <f t="shared" si="701"/>
        <v>0</v>
      </c>
      <c r="N349" s="259">
        <f t="shared" si="701"/>
        <v>0</v>
      </c>
      <c r="O349" s="260">
        <f t="shared" si="701"/>
        <v>0</v>
      </c>
      <c r="P349" s="260"/>
    </row>
    <row r="350" spans="1:16" x14ac:dyDescent="0.25">
      <c r="A350" s="196" t="s">
        <v>115</v>
      </c>
      <c r="B350" s="379"/>
      <c r="C350" s="86" t="s">
        <v>210</v>
      </c>
      <c r="D350" s="87">
        <f t="shared" si="701"/>
        <v>0</v>
      </c>
      <c r="E350" s="259">
        <f t="shared" si="701"/>
        <v>0</v>
      </c>
      <c r="F350" s="259">
        <f t="shared" si="701"/>
        <v>0</v>
      </c>
      <c r="G350" s="259">
        <f t="shared" si="701"/>
        <v>0</v>
      </c>
      <c r="H350" s="259">
        <f t="shared" si="701"/>
        <v>0</v>
      </c>
      <c r="I350" s="259">
        <f t="shared" si="701"/>
        <v>0</v>
      </c>
      <c r="J350" s="259">
        <f t="shared" si="701"/>
        <v>0</v>
      </c>
      <c r="K350" s="259">
        <f t="shared" si="701"/>
        <v>0</v>
      </c>
      <c r="L350" s="259">
        <f t="shared" si="701"/>
        <v>0</v>
      </c>
      <c r="M350" s="259">
        <f t="shared" si="701"/>
        <v>0</v>
      </c>
      <c r="N350" s="259">
        <f t="shared" si="701"/>
        <v>0</v>
      </c>
      <c r="O350" s="260">
        <f t="shared" si="701"/>
        <v>0</v>
      </c>
      <c r="P350" s="260"/>
    </row>
    <row r="351" spans="1:16" x14ac:dyDescent="0.25">
      <c r="A351" s="196" t="s">
        <v>115</v>
      </c>
      <c r="B351" s="379"/>
      <c r="C351" s="86" t="s">
        <v>211</v>
      </c>
      <c r="D351" s="87">
        <f t="shared" si="701"/>
        <v>0</v>
      </c>
      <c r="E351" s="259">
        <f t="shared" si="701"/>
        <v>0</v>
      </c>
      <c r="F351" s="259">
        <f t="shared" si="701"/>
        <v>0</v>
      </c>
      <c r="G351" s="259">
        <f t="shared" si="701"/>
        <v>0</v>
      </c>
      <c r="H351" s="259">
        <f t="shared" si="701"/>
        <v>0</v>
      </c>
      <c r="I351" s="259">
        <f t="shared" si="701"/>
        <v>0</v>
      </c>
      <c r="J351" s="259">
        <f t="shared" si="701"/>
        <v>0</v>
      </c>
      <c r="K351" s="259">
        <f t="shared" si="701"/>
        <v>0</v>
      </c>
      <c r="L351" s="259">
        <f t="shared" si="701"/>
        <v>0</v>
      </c>
      <c r="M351" s="259">
        <f t="shared" si="701"/>
        <v>0</v>
      </c>
      <c r="N351" s="259">
        <f t="shared" si="701"/>
        <v>0</v>
      </c>
      <c r="O351" s="260">
        <f t="shared" si="701"/>
        <v>0</v>
      </c>
      <c r="P351" s="260"/>
    </row>
    <row r="352" spans="1:16" ht="15.75" thickBot="1" x14ac:dyDescent="0.3">
      <c r="A352" s="196" t="s">
        <v>115</v>
      </c>
      <c r="B352" s="379"/>
      <c r="C352" s="96" t="s">
        <v>227</v>
      </c>
      <c r="D352" s="87">
        <f t="shared" si="701"/>
        <v>0</v>
      </c>
      <c r="E352" s="90">
        <f t="shared" si="701"/>
        <v>0</v>
      </c>
      <c r="F352" s="90">
        <f t="shared" si="701"/>
        <v>0</v>
      </c>
      <c r="G352" s="90">
        <f t="shared" si="701"/>
        <v>0</v>
      </c>
      <c r="H352" s="90">
        <f t="shared" si="701"/>
        <v>0</v>
      </c>
      <c r="I352" s="90">
        <f t="shared" si="701"/>
        <v>0</v>
      </c>
      <c r="J352" s="90">
        <f t="shared" si="701"/>
        <v>0</v>
      </c>
      <c r="K352" s="90">
        <f t="shared" si="701"/>
        <v>0</v>
      </c>
      <c r="L352" s="90">
        <f t="shared" si="701"/>
        <v>0</v>
      </c>
      <c r="M352" s="90">
        <f t="shared" si="701"/>
        <v>0</v>
      </c>
      <c r="N352" s="90">
        <f t="shared" si="701"/>
        <v>0</v>
      </c>
      <c r="O352" s="160">
        <f t="shared" si="701"/>
        <v>0</v>
      </c>
      <c r="P352" s="160">
        <f t="shared" si="700"/>
        <v>0</v>
      </c>
    </row>
    <row r="353" spans="1:16" ht="15.75" thickBot="1" x14ac:dyDescent="0.3">
      <c r="A353" s="196" t="s">
        <v>115</v>
      </c>
      <c r="B353" s="379"/>
      <c r="C353" s="281" t="s">
        <v>108</v>
      </c>
      <c r="D353" s="282">
        <f>SUM(D354:D358)</f>
        <v>1</v>
      </c>
      <c r="E353" s="282">
        <f t="shared" ref="E353" si="702">SUM(E354:E358)</f>
        <v>1.0034229363724529</v>
      </c>
      <c r="F353" s="282">
        <f t="shared" ref="F353" si="703">SUM(F354:F358)</f>
        <v>0.99999999999999989</v>
      </c>
      <c r="G353" s="282">
        <f t="shared" ref="G353" si="704">SUM(G354:G358)</f>
        <v>0.99999999999999989</v>
      </c>
      <c r="H353" s="282">
        <f t="shared" ref="H353" si="705">SUM(H354:H358)</f>
        <v>1</v>
      </c>
      <c r="I353" s="282">
        <f t="shared" ref="I353" si="706">SUM(I354:I358)</f>
        <v>1.0000000000000002</v>
      </c>
      <c r="J353" s="282">
        <f t="shared" ref="J353" si="707">SUM(J354:J358)</f>
        <v>0.99999999999999978</v>
      </c>
      <c r="K353" s="282">
        <f t="shared" ref="K353" si="708">SUM(K354:K358)</f>
        <v>0.99999999999999978</v>
      </c>
      <c r="L353" s="282">
        <f t="shared" ref="L353" si="709">SUM(L354:L358)</f>
        <v>1</v>
      </c>
      <c r="M353" s="282">
        <f t="shared" ref="M353" si="710">SUM(M354:M358)</f>
        <v>1.0000000000000002</v>
      </c>
      <c r="N353" s="282">
        <f t="shared" ref="N353" si="711">SUM(N354:N358)</f>
        <v>1</v>
      </c>
      <c r="O353" s="282">
        <f t="shared" ref="O353" si="712">SUM(O354:O358)</f>
        <v>0.99999999999999989</v>
      </c>
      <c r="P353" s="268"/>
    </row>
    <row r="354" spans="1:16" ht="15.75" thickBot="1" x14ac:dyDescent="0.3">
      <c r="A354" s="196" t="s">
        <v>115</v>
      </c>
      <c r="B354" s="379"/>
      <c r="C354" s="245" t="s">
        <v>196</v>
      </c>
      <c r="D354" s="246">
        <v>0.748</v>
      </c>
      <c r="E354" s="246">
        <v>0.71289999999999998</v>
      </c>
      <c r="F354" s="246">
        <v>0.70128149006739837</v>
      </c>
      <c r="G354" s="246">
        <v>0.53018436569432525</v>
      </c>
      <c r="H354" s="246">
        <v>0.5423765464750937</v>
      </c>
      <c r="I354" s="246">
        <v>0.58843916554063314</v>
      </c>
      <c r="J354" s="246">
        <v>0.60561377608760258</v>
      </c>
      <c r="K354" s="246">
        <v>0.80100224649177598</v>
      </c>
      <c r="L354" s="246">
        <v>0.74479587945877479</v>
      </c>
      <c r="M354" s="246">
        <v>0.79328167047923914</v>
      </c>
      <c r="N354" s="246">
        <v>0.79251746496726783</v>
      </c>
      <c r="O354" s="246">
        <v>0.75240999999999991</v>
      </c>
      <c r="P354" s="268"/>
    </row>
    <row r="355" spans="1:16" ht="15.75" thickBot="1" x14ac:dyDescent="0.3">
      <c r="A355" s="196" t="s">
        <v>115</v>
      </c>
      <c r="B355" s="379"/>
      <c r="C355" s="245" t="s">
        <v>197</v>
      </c>
      <c r="D355" s="246"/>
      <c r="E355" s="246">
        <v>3.4229363724529492E-3</v>
      </c>
      <c r="F355" s="246"/>
      <c r="G355" s="246"/>
      <c r="H355" s="246"/>
      <c r="I355" s="246"/>
      <c r="J355" s="246"/>
      <c r="K355" s="246"/>
      <c r="L355" s="246"/>
      <c r="M355" s="246"/>
      <c r="N355" s="246"/>
      <c r="O355" s="246"/>
      <c r="P355" s="268"/>
    </row>
    <row r="356" spans="1:16" ht="15.75" thickBot="1" x14ac:dyDescent="0.3">
      <c r="A356" s="196" t="s">
        <v>115</v>
      </c>
      <c r="B356" s="379"/>
      <c r="C356" s="245" t="s">
        <v>199</v>
      </c>
      <c r="D356" s="310">
        <v>0.252</v>
      </c>
      <c r="E356" s="246">
        <v>0.28710000000000002</v>
      </c>
      <c r="F356" s="246">
        <v>0.27946524626273334</v>
      </c>
      <c r="G356" s="246">
        <v>0.26027151737500415</v>
      </c>
      <c r="H356" s="246">
        <v>0.22206611722025232</v>
      </c>
      <c r="I356" s="246">
        <v>0.23470428159927745</v>
      </c>
      <c r="J356" s="246">
        <v>0.15048175443375286</v>
      </c>
      <c r="K356" s="246">
        <v>0.11533513094114624</v>
      </c>
      <c r="L356" s="246">
        <v>0.2476086029169918</v>
      </c>
      <c r="M356" s="246">
        <v>0.18024296287308908</v>
      </c>
      <c r="N356" s="246">
        <v>0.19496532528723082</v>
      </c>
      <c r="O356" s="246">
        <v>0.24758999999999998</v>
      </c>
      <c r="P356" s="268"/>
    </row>
    <row r="357" spans="1:16" ht="15.75" thickBot="1" x14ac:dyDescent="0.3">
      <c r="A357" s="196" t="s">
        <v>115</v>
      </c>
      <c r="B357" s="379"/>
      <c r="C357" s="245" t="s">
        <v>198</v>
      </c>
      <c r="D357" s="246"/>
      <c r="E357" s="246"/>
      <c r="F357" s="246">
        <v>1.9253263669868261E-2</v>
      </c>
      <c r="G357" s="246">
        <v>0.20954411693067052</v>
      </c>
      <c r="H357" s="246">
        <v>0.23555733630465386</v>
      </c>
      <c r="I357" s="246">
        <v>0.17685655286008953</v>
      </c>
      <c r="J357" s="246">
        <v>0.24390446947864436</v>
      </c>
      <c r="K357" s="246">
        <v>8.3662622567077571E-2</v>
      </c>
      <c r="L357" s="246">
        <v>7.5955176242334761E-3</v>
      </c>
      <c r="M357" s="246">
        <v>2.6475366647671975E-2</v>
      </c>
      <c r="N357" s="246">
        <v>1.2517209745501362E-2</v>
      </c>
      <c r="O357" s="246">
        <v>0</v>
      </c>
      <c r="P357" s="268"/>
    </row>
    <row r="358" spans="1:16" ht="15.75" thickBot="1" x14ac:dyDescent="0.3">
      <c r="A358" s="196" t="s">
        <v>115</v>
      </c>
      <c r="B358" s="379"/>
      <c r="C358" s="248" t="s">
        <v>228</v>
      </c>
      <c r="D358" s="249"/>
      <c r="E358" s="249"/>
      <c r="F358" s="249"/>
      <c r="G358" s="249"/>
      <c r="H358" s="249"/>
      <c r="I358" s="249"/>
      <c r="J358" s="249"/>
      <c r="K358" s="249"/>
      <c r="L358" s="249"/>
      <c r="M358" s="249"/>
      <c r="N358" s="249"/>
      <c r="O358" s="249"/>
      <c r="P358" s="177"/>
    </row>
    <row r="359" spans="1:16" ht="15.75" thickBot="1" x14ac:dyDescent="0.3">
      <c r="A359" s="196"/>
      <c r="B359" s="379"/>
      <c r="C359" s="306" t="s">
        <v>278</v>
      </c>
      <c r="D359" s="309">
        <v>1</v>
      </c>
      <c r="E359" s="309">
        <v>1</v>
      </c>
      <c r="F359" s="309">
        <v>1</v>
      </c>
      <c r="G359" s="309">
        <v>1</v>
      </c>
      <c r="H359" s="309">
        <v>1</v>
      </c>
      <c r="I359" s="309">
        <v>1</v>
      </c>
      <c r="J359" s="309">
        <v>1</v>
      </c>
      <c r="K359" s="309">
        <v>1</v>
      </c>
      <c r="L359" s="309">
        <v>1</v>
      </c>
      <c r="M359" s="309">
        <v>1</v>
      </c>
      <c r="N359" s="309">
        <v>1</v>
      </c>
      <c r="O359" s="309">
        <v>1</v>
      </c>
      <c r="P359" s="308"/>
    </row>
    <row r="360" spans="1:16" x14ac:dyDescent="0.25">
      <c r="A360" s="196" t="s">
        <v>115</v>
      </c>
      <c r="B360" s="379"/>
      <c r="C360" s="154" t="s">
        <v>14</v>
      </c>
      <c r="D360" s="155">
        <f>+SUMPRODUCT(D361:D365,D354:D358)</f>
        <v>17.635459843446117</v>
      </c>
      <c r="E360" s="155">
        <f t="shared" ref="E360" si="713">+SUMPRODUCT(E361:E365,E354:E358)</f>
        <v>18.03571002946196</v>
      </c>
      <c r="F360" s="155">
        <f t="shared" ref="F360" si="714">+SUMPRODUCT(F361:F365,F354:F358)</f>
        <v>19.694741112610537</v>
      </c>
      <c r="G360" s="155">
        <f t="shared" ref="G360" si="715">+SUMPRODUCT(G361:G365,G354:G358)</f>
        <v>26.147781757097761</v>
      </c>
      <c r="H360" s="155">
        <f t="shared" ref="H360" si="716">+SUMPRODUCT(H361:H365,H354:H358)</f>
        <v>30.733725214432148</v>
      </c>
      <c r="I360" s="155">
        <f t="shared" ref="I360" si="717">+SUMPRODUCT(I361:I365,I354:I358)</f>
        <v>28.790523635358394</v>
      </c>
      <c r="J360" s="155">
        <f t="shared" ref="J360" si="718">+SUMPRODUCT(J361:J365,J354:J358)</f>
        <v>18.659997158960685</v>
      </c>
      <c r="K360" s="155">
        <f t="shared" ref="K360" si="719">+SUMPRODUCT(K361:K365,K354:K358)</f>
        <v>17.290051071257835</v>
      </c>
      <c r="L360" s="155">
        <f t="shared" ref="L360" si="720">+SUMPRODUCT(L361:L365,L354:L358)</f>
        <v>23.991363394497959</v>
      </c>
      <c r="M360" s="155">
        <f t="shared" ref="M360" si="721">+SUMPRODUCT(M361:M365,M354:M358)</f>
        <v>27.257656862768588</v>
      </c>
      <c r="N360" s="155">
        <f t="shared" ref="N360" si="722">+SUMPRODUCT(N361:N365,N354:N358)</f>
        <v>25.052800302948242</v>
      </c>
      <c r="O360" s="156">
        <f t="shared" ref="O360" si="723">+SUMPRODUCT(O361:O365,O354:O358)</f>
        <v>21.196595452974034</v>
      </c>
      <c r="P360" s="156"/>
    </row>
    <row r="361" spans="1:16" x14ac:dyDescent="0.25">
      <c r="A361" s="196" t="s">
        <v>115</v>
      </c>
      <c r="B361" s="379"/>
      <c r="C361" s="77" t="s">
        <v>34</v>
      </c>
      <c r="D361" s="243">
        <f>+IF(D359=1,D373*'CPP Detay Tum Ay'!D$38+(1-'Measured TV opt-pt'!D373)*'CPP Detay Tum Ay'!D$20,IF(D359=2,D373*'CPP Detay (düşük)'!D$38+(1-'Measured TV opt-pt'!D373)*'CPP Detay (düşük)'!D$20,IF(D359=3,D373*'CPP Detay (yüksek)'!D$38+(1-'Measured TV opt-pt'!D373)*'CPP Detay (yüksek)'!D$20,"Girilen Rakamda Hata Var")))</f>
        <v>16.718723351532475</v>
      </c>
      <c r="E361" s="243">
        <f>+IF(E359=1,E373*'CPP Detay Tum Ay'!E$38+(1-'Measured TV opt-pt'!E373)*'CPP Detay Tum Ay'!E$20,IF(E359=2,E373*'CPP Detay (düşük)'!E$38+(1-'Measured TV opt-pt'!E373)*'CPP Detay (düşük)'!E$20,IF(E359=3,E373*'CPP Detay (yüksek)'!E$38+(1-'Measured TV opt-pt'!E373)*'CPP Detay (yüksek)'!E$20,"Girilen Rakamda Hata Var")))</f>
        <v>16.695717720372208</v>
      </c>
      <c r="F361" s="161">
        <f>+IF(F359=1,F373*'CPP Detay Tum Ay'!F$38+(1-'Measured TV opt-pt'!F373)*'CPP Detay Tum Ay'!F$20,IF(F359=2,F373*'CPP Detay (düşük)'!F$38+(1-'Measured TV opt-pt'!F373)*'CPP Detay (düşük)'!F$20,IF(F359=3,F373*'CPP Detay (yüksek)'!F$38+(1-'Measured TV opt-pt'!F373)*'CPP Detay (yüksek)'!F$20,"Girilen Rakamda Hata Var")))</f>
        <v>17.995772335783187</v>
      </c>
      <c r="G361" s="161">
        <f>+IF(G359=1,G373*'CPP Detay Tum Ay'!G$38+(1-'Measured TV opt-pt'!G373)*'CPP Detay Tum Ay'!G$20,IF(G359=2,G373*'CPP Detay (düşük)'!G$38+(1-'Measured TV opt-pt'!G373)*'CPP Detay (düşük)'!G$20,IF(G359=3,G373*'CPP Detay (yüksek)'!G$38+(1-'Measured TV opt-pt'!G373)*'CPP Detay (yüksek)'!G$20,"Girilen Rakamda Hata Var")))</f>
        <v>23.201427065128307</v>
      </c>
      <c r="H361" s="161">
        <f>+IF(H359=1,H373*'CPP Detay Tum Ay'!H$38+(1-'Measured TV opt-pt'!H373)*'CPP Detay Tum Ay'!H$20,IF(H359=2,H373*'CPP Detay (düşük)'!H$38+(1-'Measured TV opt-pt'!H373)*'CPP Detay (düşük)'!H$20,IF(H359=3,H373*'CPP Detay (yüksek)'!H$38+(1-'Measured TV opt-pt'!H373)*'CPP Detay (yüksek)'!H$20,"Girilen Rakamda Hata Var")))</f>
        <v>27.299847715621741</v>
      </c>
      <c r="I361" s="161">
        <f>+IF(I359=1,I373*'CPP Detay Tum Ay'!I$38+(1-'Measured TV opt-pt'!I373)*'CPP Detay Tum Ay'!I$20,IF(I359=2,I373*'CPP Detay (düşük)'!I$38+(1-'Measured TV opt-pt'!I373)*'CPP Detay (düşük)'!I$20,IF(I359=3,I373*'CPP Detay (yüksek)'!I$38+(1-'Measured TV opt-pt'!I373)*'CPP Detay (yüksek)'!I$20,"Girilen Rakamda Hata Var")))</f>
        <v>25.978524474339707</v>
      </c>
      <c r="J361" s="161">
        <f>+IF(J359=1,J373*'CPP Detay Tum Ay'!J$38+(1-'Measured TV opt-pt'!J373)*'CPP Detay Tum Ay'!J$20,IF(J359=2,J373*'CPP Detay (düşük)'!J$38+(1-'Measured TV opt-pt'!J373)*'CPP Detay (düşük)'!J$20,IF(J359=3,J373*'CPP Detay (yüksek)'!J$38+(1-'Measured TV opt-pt'!J373)*'CPP Detay (yüksek)'!J$20,"Girilen Rakamda Hata Var")))</f>
        <v>17.306973284678975</v>
      </c>
      <c r="K361" s="161">
        <f>+IF(K359=1,K373*'CPP Detay Tum Ay'!K$38+(1-'Measured TV opt-pt'!K373)*'CPP Detay Tum Ay'!K$20,IF(K359=2,K373*'CPP Detay (düşük)'!K$38+(1-'Measured TV opt-pt'!K373)*'CPP Detay (düşük)'!K$20,IF(K359=3,K373*'CPP Detay (yüksek)'!K$38+(1-'Measured TV opt-pt'!K373)*'CPP Detay (yüksek)'!K$20,"Girilen Rakamda Hata Var")))</f>
        <v>17.034468684979927</v>
      </c>
      <c r="L361" s="255">
        <f>+IF(L359=1,L373*'CPP Detay Tum Ay'!L$38+(1-'Measured TV opt-pt'!L373)*'CPP Detay Tum Ay'!L$20,IF(L359=2,L373*'CPP Detay (düşük)'!L$38+(1-'Measured TV opt-pt'!L373)*'CPP Detay (düşük)'!L$20,IF(L359=3,L373*'CPP Detay (yüksek)'!L$38+(1-'Measured TV opt-pt'!L373)*'CPP Detay (yüksek)'!L$20,"Girilen Rakamda Hata Var")))</f>
        <v>22.467149289573328</v>
      </c>
      <c r="M361" s="255">
        <f>+IF(M359=1,M373*'CPP Detay Tum Ay'!M$38+(1-'Measured TV opt-pt'!M373)*'CPP Detay Tum Ay'!M$20,IF(M359=2,M373*'CPP Detay (düşük)'!M$38+(1-'Measured TV opt-pt'!M373)*'CPP Detay (düşük)'!M$20,IF(M359=3,M373*'CPP Detay (yüksek)'!M$38+(1-'Measured TV opt-pt'!M373)*'CPP Detay (yüksek)'!M$20,"Girilen Rakamda Hata Var")))</f>
        <v>25.789248753307362</v>
      </c>
      <c r="N361" s="255">
        <f>+IF(N359=1,N373*'CPP Detay Tum Ay'!N$38+(1-'Measured TV opt-pt'!N373)*'CPP Detay Tum Ay'!N$20,IF(N359=2,N373*'CPP Detay (düşük)'!N$38+(1-'Measured TV opt-pt'!N373)*'CPP Detay (düşük)'!N$20,IF(N359=3,N373*'CPP Detay (yüksek)'!N$38+(1-'Measured TV opt-pt'!N373)*'CPP Detay (yüksek)'!N$20,"Girilen Rakamda Hata Var")))</f>
        <v>23.803341004858662</v>
      </c>
      <c r="O361" s="256">
        <f>+IF(O359=1,O373*'CPP Detay Tum Ay'!O$38+(1-'Measured TV opt-pt'!O373)*'CPP Detay Tum Ay'!O$20,IF(O359=2,O373*'CPP Detay (düşük)'!O$38+(1-'Measured TV opt-pt'!O373)*'CPP Detay (düşük)'!O$20,IF(O359=3,O373*'CPP Detay (yüksek)'!O$38+(1-'Measured TV opt-pt'!O373)*'CPP Detay (yüksek)'!O$20,"Girilen Rakamda Hata Var")))</f>
        <v>19.99835323959751</v>
      </c>
      <c r="P361" s="162"/>
    </row>
    <row r="362" spans="1:16" x14ac:dyDescent="0.25">
      <c r="A362" s="196" t="s">
        <v>115</v>
      </c>
      <c r="B362" s="379"/>
      <c r="C362" s="77" t="s">
        <v>194</v>
      </c>
      <c r="D362" s="243">
        <f>+IF(D359=1,D374*'CPP Detay Tum Ay'!D$94+(1-'Measured TV opt-pt'!D374)*'CPP Detay Tum Ay'!D$76,IF(D359=2,D374*'CPP Detay (düşük)'!D$94+(1-'Measured TV opt-pt'!D374)*'CPP Detay (düşük)'!D$76,IF(D359=3,D374*'CPP Detay (yüksek)'!D$94+(1-'Measured TV opt-pt'!D374)*'CPP Detay (yüksek)'!D$76,"Girilen Rakamda Hata Var")))</f>
        <v>0</v>
      </c>
      <c r="E362" s="243">
        <f>+IF(E359=1,E374*'CPP Detay Tum Ay'!E$94+(1-'Measured TV opt-pt'!E374)*'CPP Detay Tum Ay'!E$76,IF(E359=2,E374*'CPP Detay (düşük)'!E$94+(1-'Measured TV opt-pt'!E374)*'CPP Detay (düşük)'!E$76,IF(E359=3,E374*'CPP Detay (yüksek)'!E$94+(1-'Measured TV opt-pt'!E374)*'CPP Detay (yüksek)'!E$76,"Girilen Rakamda Hata Var")))</f>
        <v>0</v>
      </c>
      <c r="F362" s="243">
        <f>+IF(F359=1,F374*'CPP Detay Tum Ay'!F$94+(1-'Measured TV opt-pt'!F374)*'CPP Detay Tum Ay'!F$76,IF(F359=2,F374*'CPP Detay (düşük)'!F$94+(1-'Measured TV opt-pt'!F374)*'CPP Detay (düşük)'!F$76,IF(F359=3,F374*'CPP Detay (yüksek)'!F$94+(1-'Measured TV opt-pt'!F374)*'CPP Detay (yüksek)'!F$76,"Girilen Rakamda Hata Var")))</f>
        <v>0</v>
      </c>
      <c r="G362" s="243">
        <f>+IF(G359=1,G374*'CPP Detay Tum Ay'!G$94+(1-'Measured TV opt-pt'!G374)*'CPP Detay Tum Ay'!G$76,IF(G359=2,G374*'CPP Detay (düşük)'!G$94+(1-'Measured TV opt-pt'!G374)*'CPP Detay (düşük)'!G$76,IF(G359=3,G374*'CPP Detay (yüksek)'!G$94+(1-'Measured TV opt-pt'!G374)*'CPP Detay (yüksek)'!G$76,"Girilen Rakamda Hata Var")))</f>
        <v>0</v>
      </c>
      <c r="H362" s="243">
        <f>+IF(H359=1,H374*'CPP Detay Tum Ay'!H$94+(1-'Measured TV opt-pt'!H374)*'CPP Detay Tum Ay'!H$76,IF(H359=2,H374*'CPP Detay (düşük)'!H$94+(1-'Measured TV opt-pt'!H374)*'CPP Detay (düşük)'!H$76,IF(H359=3,H374*'CPP Detay (yüksek)'!H$94+(1-'Measured TV opt-pt'!H374)*'CPP Detay (yüksek)'!H$76,"Girilen Rakamda Hata Var")))</f>
        <v>0</v>
      </c>
      <c r="I362" s="243">
        <f>+IF(I359=1,I374*'CPP Detay Tum Ay'!I$94+(1-'Measured TV opt-pt'!I374)*'CPP Detay Tum Ay'!I$76,IF(I359=2,I374*'CPP Detay (düşük)'!I$94+(1-'Measured TV opt-pt'!I374)*'CPP Detay (düşük)'!I$76,IF(I359=3,I374*'CPP Detay (yüksek)'!I$94+(1-'Measured TV opt-pt'!I374)*'CPP Detay (yüksek)'!I$76,"Girilen Rakamda Hata Var")))</f>
        <v>0</v>
      </c>
      <c r="J362" s="243">
        <f>+IF(J359=1,J374*'CPP Detay Tum Ay'!J$94+(1-'Measured TV opt-pt'!J374)*'CPP Detay Tum Ay'!J$76,IF(J359=2,J374*'CPP Detay (düşük)'!J$94+(1-'Measured TV opt-pt'!J374)*'CPP Detay (düşük)'!J$76,IF(J359=3,J374*'CPP Detay (yüksek)'!J$94+(1-'Measured TV opt-pt'!J374)*'CPP Detay (yüksek)'!J$76,"Girilen Rakamda Hata Var")))</f>
        <v>0</v>
      </c>
      <c r="K362" s="243">
        <f>+IF(K359=1,K374*'CPP Detay Tum Ay'!K$94+(1-'Measured TV opt-pt'!K374)*'CPP Detay Tum Ay'!K$76,IF(K359=2,K374*'CPP Detay (düşük)'!K$94+(1-'Measured TV opt-pt'!K374)*'CPP Detay (düşük)'!K$76,IF(K359=3,K374*'CPP Detay (yüksek)'!K$94+(1-'Measured TV opt-pt'!K374)*'CPP Detay (yüksek)'!K$76,"Girilen Rakamda Hata Var")))</f>
        <v>0</v>
      </c>
      <c r="L362" s="257">
        <f>+IF(L359=1,L374*'CPP Detay Tum Ay'!L$94+(1-'Measured TV opt-pt'!L374)*'CPP Detay Tum Ay'!L$76,IF(L359=2,L374*'CPP Detay (düşük)'!L$94+(1-'Measured TV opt-pt'!L374)*'CPP Detay (düşük)'!L$76,IF(L359=3,L374*'CPP Detay (yüksek)'!L$94+(1-'Measured TV opt-pt'!L374)*'CPP Detay (yüksek)'!L$76,"Girilen Rakamda Hata Var")))</f>
        <v>0</v>
      </c>
      <c r="M362" s="257">
        <f>+IF(M359=1,M374*'CPP Detay Tum Ay'!M$94+(1-'Measured TV opt-pt'!M374)*'CPP Detay Tum Ay'!M$76,IF(M359=2,M374*'CPP Detay (düşük)'!M$94+(1-'Measured TV opt-pt'!M374)*'CPP Detay (düşük)'!M$76,IF(M359=3,M374*'CPP Detay (yüksek)'!M$94+(1-'Measured TV opt-pt'!M374)*'CPP Detay (yüksek)'!M$76,"Girilen Rakamda Hata Var")))</f>
        <v>0</v>
      </c>
      <c r="N362" s="257">
        <f>+IF(N359=1,N374*'CPP Detay Tum Ay'!N$94+(1-'Measured TV opt-pt'!N374)*'CPP Detay Tum Ay'!N$76,IF(N359=2,N374*'CPP Detay (düşük)'!N$94+(1-'Measured TV opt-pt'!N374)*'CPP Detay (düşük)'!N$76,IF(N359=3,N374*'CPP Detay (yüksek)'!N$94+(1-'Measured TV opt-pt'!N374)*'CPP Detay (yüksek)'!N$76,"Girilen Rakamda Hata Var")))</f>
        <v>0</v>
      </c>
      <c r="O362" s="258">
        <f>+IF(O359=1,O374*'CPP Detay Tum Ay'!O$94+(1-'Measured TV opt-pt'!O374)*'CPP Detay Tum Ay'!O$76,IF(O359=2,O374*'CPP Detay (düşük)'!O$94+(1-'Measured TV opt-pt'!O374)*'CPP Detay (düşük)'!O$76,IF(O359=3,O374*'CPP Detay (yüksek)'!O$94+(1-'Measured TV opt-pt'!O374)*'CPP Detay (yüksek)'!O$76,"Girilen Rakamda Hata Var")))</f>
        <v>0</v>
      </c>
      <c r="P362" s="244"/>
    </row>
    <row r="363" spans="1:16" x14ac:dyDescent="0.25">
      <c r="A363" s="196" t="s">
        <v>115</v>
      </c>
      <c r="B363" s="379"/>
      <c r="C363" s="77" t="s">
        <v>195</v>
      </c>
      <c r="D363" s="243">
        <f>+IF(D359=1,D375*'CPP Detay Tum Ay'!D$150+(1-'Measured TV opt-pt'!D375)*'CPP Detay Tum Ay'!D$132,IF(D359=2,D375*'CPP Detay (düşük)'!D$150+(1-'Measured TV opt-pt'!D375)*'CPP Detay (düşük)'!D$132,IF(D359=3,D375*'CPP Detay (yüksek)'!D$150+(1-'Measured TV opt-pt'!D375)*'CPP Detay (yüksek)'!D$132,"Girilen Rakamda Hata Var")))</f>
        <v>20.356566573412003</v>
      </c>
      <c r="E363" s="243">
        <f>+IF(E359=1,E375*'CPP Detay Tum Ay'!E$150+(1-'Measured TV opt-pt'!E375)*'CPP Detay Tum Ay'!E$132,IF(E359=2,E375*'CPP Detay (düşük)'!E$150+(1-'Measured TV opt-pt'!E375)*'CPP Detay (düşük)'!E$132,IF(E359=3,E375*'CPP Detay (yüksek)'!E$150+(1-'Measured TV opt-pt'!E375)*'CPP Detay (yüksek)'!E$132,"Girilen Rakamda Hata Var")))</f>
        <v>21.363054220162358</v>
      </c>
      <c r="F363" s="243">
        <f>+IF(F359=1,F375*'CPP Detay Tum Ay'!F$150+(1-'Measured TV opt-pt'!F375)*'CPP Detay Tum Ay'!F$132,IF(F359=2,F375*'CPP Detay (düşük)'!F$150+(1-'Measured TV opt-pt'!F375)*'CPP Detay (düşük)'!F$132,IF(F359=3,F375*'CPP Detay (yüksek)'!F$150+(1-'Measured TV opt-pt'!F375)*'CPP Detay (yüksek)'!F$132,"Girilen Rakamda Hata Var")))</f>
        <v>24.042857686642577</v>
      </c>
      <c r="G363" s="243">
        <f>+IF(G359=1,G375*'CPP Detay Tum Ay'!G$150+(1-'Measured TV opt-pt'!G375)*'CPP Detay Tum Ay'!G$132,IF(G359=2,G375*'CPP Detay (düşük)'!G$150+(1-'Measured TV opt-pt'!G375)*'CPP Detay (düşük)'!G$132,IF(G359=3,G375*'CPP Detay (yüksek)'!G$150+(1-'Measured TV opt-pt'!G375)*'CPP Detay (yüksek)'!G$132,"Girilen Rakamda Hata Var")))</f>
        <v>29.85451185919014</v>
      </c>
      <c r="H363" s="243">
        <f>+IF(H359=1,H375*'CPP Detay Tum Ay'!H$150+(1-'Measured TV opt-pt'!H375)*'CPP Detay Tum Ay'!H$132,IF(H359=2,H375*'CPP Detay (düşük)'!H$150+(1-'Measured TV opt-pt'!H375)*'CPP Detay (düşük)'!H$132,IF(H359=3,H375*'CPP Detay (yüksek)'!H$150+(1-'Measured TV opt-pt'!H375)*'CPP Detay (yüksek)'!H$132,"Girilen Rakamda Hata Var")))</f>
        <v>35.267478152119381</v>
      </c>
      <c r="I363" s="243">
        <f>+IF(I359=1,I375*'CPP Detay Tum Ay'!I$150+(1-'Measured TV opt-pt'!I375)*'CPP Detay Tum Ay'!I$132,IF(I359=2,I375*'CPP Detay (düşük)'!I$150+(1-'Measured TV opt-pt'!I375)*'CPP Detay (düşük)'!I$132,IF(I359=3,I375*'CPP Detay (yüksek)'!I$150+(1-'Measured TV opt-pt'!I375)*'CPP Detay (yüksek)'!I$132,"Girilen Rakamda Hata Var")))</f>
        <v>33.08198632542998</v>
      </c>
      <c r="J363" s="243">
        <f>+IF(J359=1,J375*'CPP Detay Tum Ay'!J$150+(1-'Measured TV opt-pt'!J375)*'CPP Detay Tum Ay'!J$132,IF(J359=2,J375*'CPP Detay (düşük)'!J$150+(1-'Measured TV opt-pt'!J375)*'CPP Detay (düşük)'!J$132,IF(J359=3,J375*'CPP Detay (yüksek)'!J$150+(1-'Measured TV opt-pt'!J375)*'CPP Detay (yüksek)'!J$132,"Girilen Rakamda Hata Var")))</f>
        <v>21.09607829468252</v>
      </c>
      <c r="K363" s="243">
        <f>+IF(K359=1,K375*'CPP Detay Tum Ay'!K$150+(1-'Measured TV opt-pt'!K375)*'CPP Detay Tum Ay'!K$132,IF(K359=2,K375*'CPP Detay (düşük)'!K$150+(1-'Measured TV opt-pt'!K375)*'CPP Detay (düşük)'!K$132,IF(K359=3,K375*'CPP Detay (yüksek)'!K$150+(1-'Measured TV opt-pt'!K375)*'CPP Detay (yüksek)'!K$132,"Girilen Rakamda Hata Var")))</f>
        <v>18.52416727465565</v>
      </c>
      <c r="L363" s="257">
        <f>+IF(L359=1,L375*'CPP Detay Tum Ay'!L$150+(1-'Measured TV opt-pt'!L375)*'CPP Detay Tum Ay'!L$132,IF(L359=2,L375*'CPP Detay (düşük)'!L$150+(1-'Measured TV opt-pt'!L375)*'CPP Detay (düşük)'!L$132,IF(L359=3,L375*'CPP Detay (yüksek)'!L$150+(1-'Measured TV opt-pt'!L375)*'CPP Detay (yüksek)'!L$132,"Girilen Rakamda Hata Var")))</f>
        <v>28.233970352734637</v>
      </c>
      <c r="M363" s="257">
        <f>+IF(M359=1,M375*'CPP Detay Tum Ay'!M$150+(1-'Measured TV opt-pt'!M375)*'CPP Detay Tum Ay'!M$132,IF(M359=2,M375*'CPP Detay (düşük)'!M$150+(1-'Measured TV opt-pt'!M375)*'CPP Detay (düşük)'!M$132,IF(M359=3,M375*'CPP Detay (yüksek)'!M$150+(1-'Measured TV opt-pt'!M375)*'CPP Detay (yüksek)'!M$132,"Girilen Rakamda Hata Var")))</f>
        <v>32.359637806635185</v>
      </c>
      <c r="N363" s="257">
        <f>+IF(N359=1,N375*'CPP Detay Tum Ay'!N$150+(1-'Measured TV opt-pt'!N375)*'CPP Detay Tum Ay'!N$132,IF(N359=2,N375*'CPP Detay (düşük)'!N$150+(1-'Measured TV opt-pt'!N375)*'CPP Detay (düşük)'!N$132,IF(N359=3,N375*'CPP Detay (yüksek)'!N$150+(1-'Measured TV opt-pt'!N375)*'CPP Detay (yüksek)'!N$132,"Girilen Rakamda Hata Var")))</f>
        <v>29.645492106680784</v>
      </c>
      <c r="O363" s="258">
        <f>+IF(O359=1,O375*'CPP Detay Tum Ay'!O$150+(1-'Measured TV opt-pt'!O375)*'CPP Detay Tum Ay'!O$132,IF(O359=2,O375*'CPP Detay (düşük)'!O$150+(1-'Measured TV opt-pt'!O375)*'CPP Detay (düşük)'!O$132,IF(O359=3,O375*'CPP Detay (yüksek)'!O$150+(1-'Measured TV opt-pt'!O375)*'CPP Detay (yüksek)'!O$132,"Girilen Rakamda Hata Var")))</f>
        <v>24.837976057063997</v>
      </c>
      <c r="P363" s="244"/>
    </row>
    <row r="364" spans="1:16" x14ac:dyDescent="0.25">
      <c r="A364" s="196" t="s">
        <v>115</v>
      </c>
      <c r="B364" s="379"/>
      <c r="C364" s="77" t="s">
        <v>193</v>
      </c>
      <c r="D364" s="243">
        <f>+IF(D359=1,D376*'CPP Detay Tum Ay'!D$206+(1-'Measured TV opt-pt'!D376)*'CPP Detay Tum Ay'!D$188,IF(D359=2,D376*'CPP Detay (düşük)'!D$206+(1-'Measured TV opt-pt'!D376)*'CPP Detay (düşük)'!D$188,IF(D359=3,D376*'CPP Detay (yüksek)'!D$206+(1-'Measured TV opt-pt'!D376)*'CPP Detay (yüksek)'!D$188,"Girilen Rakamda Hata Var")))</f>
        <v>12.795919787449392</v>
      </c>
      <c r="E364" s="243">
        <f>+IF(E359=1,E376*'CPP Detay Tum Ay'!E$206+(1-'Measured TV opt-pt'!E376)*'CPP Detay Tum Ay'!E$188,IF(E359=2,E376*'CPP Detay (düşük)'!E$206+(1-'Measured TV opt-pt'!E376)*'CPP Detay (düşük)'!E$188,IF(E359=3,E376*'CPP Detay (yüksek)'!E$206+(1-'Measured TV opt-pt'!E376)*'CPP Detay (yüksek)'!E$188,"Girilen Rakamda Hata Var")))</f>
        <v>12.487056004387721</v>
      </c>
      <c r="F364" s="243">
        <f>+IF(F359=1,F376*'CPP Detay Tum Ay'!F$206+(1-'Measured TV opt-pt'!F376)*'CPP Detay Tum Ay'!F$188,IF(F359=2,F376*'CPP Detay (düşük)'!F$206+(1-'Measured TV opt-pt'!F376)*'CPP Detay (düşük)'!F$188,IF(F359=3,F376*'CPP Detay (yüksek)'!F$206+(1-'Measured TV opt-pt'!F376)*'CPP Detay (yüksek)'!F$188,"Girilen Rakamda Hata Var")))</f>
        <v>18.464190585919944</v>
      </c>
      <c r="G364" s="243">
        <f>+IF(G359=1,G376*'CPP Detay Tum Ay'!G$206+(1-'Measured TV opt-pt'!G376)*'CPP Detay Tum Ay'!G$188,IF(G359=2,G376*'CPP Detay (düşük)'!G$206+(1-'Measured TV opt-pt'!G376)*'CPP Detay (düşük)'!G$188,IF(G359=3,G376*'CPP Detay (yüksek)'!G$206+(1-'Measured TV opt-pt'!G376)*'CPP Detay (yüksek)'!G$188,"Girilen Rakamda Hata Var")))</f>
        <v>28.998517602374559</v>
      </c>
      <c r="H364" s="243">
        <f>+IF(H359=1,H376*'CPP Detay Tum Ay'!H$206+(1-'Measured TV opt-pt'!H376)*'CPP Detay Tum Ay'!H$188,IF(H359=2,H376*'CPP Detay (düşük)'!H$206+(1-'Measured TV opt-pt'!H376)*'CPP Detay (düşük)'!H$188,IF(H359=3,H376*'CPP Detay (yüksek)'!H$206+(1-'Measured TV opt-pt'!H376)*'CPP Detay (yüksek)'!H$188,"Girilen Rakamda Hata Var")))</f>
        <v>34.366223870337123</v>
      </c>
      <c r="I364" s="243">
        <f>+IF(I359=1,I376*'CPP Detay Tum Ay'!I$206+(1-'Measured TV opt-pt'!I376)*'CPP Detay Tum Ay'!I$188,IF(I359=2,I376*'CPP Detay (düşük)'!I$206+(1-'Measured TV opt-pt'!I376)*'CPP Detay (düşük)'!I$188,IF(I359=3,I376*'CPP Detay (yüksek)'!I$206+(1-'Measured TV opt-pt'!I376)*'CPP Detay (yüksek)'!I$188,"Girilen Rakamda Hata Var")))</f>
        <v>32.45148932566925</v>
      </c>
      <c r="J364" s="243">
        <f>+IF(J359=1,J376*'CPP Detay Tum Ay'!J$206+(1-'Measured TV opt-pt'!J376)*'CPP Detay Tum Ay'!J$188,IF(J359=2,J376*'CPP Detay (düşük)'!J$206+(1-'Measured TV opt-pt'!J376)*'CPP Detay (düşük)'!J$188,IF(J359=3,J376*'CPP Detay (yüksek)'!J$206+(1-'Measured TV opt-pt'!J376)*'CPP Detay (yüksek)'!J$188,"Girilen Rakamda Hata Var")))</f>
        <v>20.516560654340516</v>
      </c>
      <c r="K364" s="243">
        <f>+IF(K359=1,K376*'CPP Detay Tum Ay'!K$206+(1-'Measured TV opt-pt'!K376)*'CPP Detay Tum Ay'!K$188,IF(K359=2,K376*'CPP Detay (düşük)'!K$206+(1-'Measured TV opt-pt'!K376)*'CPP Detay (düşük)'!K$188,IF(K359=3,K376*'CPP Detay (yüksek)'!K$206+(1-'Measured TV opt-pt'!K376)*'CPP Detay (yüksek)'!K$188,"Girilen Rakamda Hata Var")))</f>
        <v>18.035725898829039</v>
      </c>
      <c r="L364" s="257">
        <f>+IF(L359=1,L376*'CPP Detay Tum Ay'!L$206+(1-'Measured TV opt-pt'!L376)*'CPP Detay Tum Ay'!L$188,IF(L359=2,L376*'CPP Detay (düşük)'!L$206+(1-'Measured TV opt-pt'!L376)*'CPP Detay (düşük)'!L$188,IF(L359=3,L376*'CPP Detay (yüksek)'!L$206+(1-'Measured TV opt-pt'!L376)*'CPP Detay (yüksek)'!L$188,"Girilen Rakamda Hata Var")))</f>
        <v>35.145626645182467</v>
      </c>
      <c r="M364" s="257">
        <f>+IF(M359=1,M376*'CPP Detay Tum Ay'!M$206+(1-'Measured TV opt-pt'!M376)*'CPP Detay Tum Ay'!M$188,IF(M359=2,M376*'CPP Detay (düşük)'!M$206+(1-'Measured TV opt-pt'!M376)*'CPP Detay (düşük)'!M$188,IF(M359=3,M376*'CPP Detay (yüksek)'!M$206+(1-'Measured TV opt-pt'!M376)*'CPP Detay (yüksek)'!M$188,"Girilen Rakamda Hata Var")))</f>
        <v>36.521554108764683</v>
      </c>
      <c r="N364" s="257">
        <f>+IF(N359=1,N376*'CPP Detay Tum Ay'!N$206+(1-'Measured TV opt-pt'!N376)*'CPP Detay Tum Ay'!N$188,IF(N359=2,N376*'CPP Detay (düşük)'!N$206+(1-'Measured TV opt-pt'!N376)*'CPP Detay (düşük)'!N$188,IF(N359=3,N376*'CPP Detay (yüksek)'!N$206+(1-'Measured TV opt-pt'!N376)*'CPP Detay (yüksek)'!N$188,"Girilen Rakamda Hata Var")))</f>
        <v>32.626585992454281</v>
      </c>
      <c r="O364" s="258">
        <f>+IF(O359=1,O376*'CPP Detay Tum Ay'!O$206+(1-'Measured TV opt-pt'!O376)*'CPP Detay Tum Ay'!O$188,IF(O359=2,O376*'CPP Detay (düşük)'!O$206+(1-'Measured TV opt-pt'!O376)*'CPP Detay (düşük)'!O$188,IF(O359=3,O376*'CPP Detay (yüksek)'!O$206+(1-'Measured TV opt-pt'!O376)*'CPP Detay (yüksek)'!O$188,"Girilen Rakamda Hata Var")))</f>
        <v>0</v>
      </c>
      <c r="P364" s="244"/>
    </row>
    <row r="365" spans="1:16" ht="15.75" thickBot="1" x14ac:dyDescent="0.3">
      <c r="A365" s="196" t="s">
        <v>115</v>
      </c>
      <c r="B365" s="379"/>
      <c r="C365" s="96" t="s">
        <v>229</v>
      </c>
      <c r="D365" s="243">
        <f>+IF(D359=1,D377*'CPP Detay Tum Ay'!D$262+(1-'Measured TV opt-pt'!D377)*'CPP Detay Tum Ay'!D$244,IF(D359=2,D377*'CPP Detay (düşük)'!D$262+(1-'Measured TV opt-pt'!D377)*'CPP Detay (düşük)'!D$244,IF(D359=3,D377*'CPP Detay (yüksek)'!D$262+(1-'Measured TV opt-pt'!D377)*'CPP Detay (yüksek)'!D$244,"Girilen Rakamda Hata Var")))</f>
        <v>0</v>
      </c>
      <c r="E365" s="163">
        <f>+IF(E359=1,E377*'CPP Detay Tum Ay'!E$262+(1-'Measured TV opt-pt'!E377)*'CPP Detay Tum Ay'!E$244,IF(E359=2,E377*'CPP Detay (düşük)'!E$262+(1-'Measured TV opt-pt'!E377)*'CPP Detay (düşük)'!E$244,IF(E359=3,E377*'CPP Detay (yüksek)'!E$262+(1-'Measured TV opt-pt'!E377)*'CPP Detay (yüksek)'!E$244,"Girilen Rakamda Hata Var")))</f>
        <v>0</v>
      </c>
      <c r="F365" s="163">
        <f>+IF(F359=1,F377*'CPP Detay Tum Ay'!F$262+(1-'Measured TV opt-pt'!F377)*'CPP Detay Tum Ay'!F$244,IF(F359=2,F377*'CPP Detay (düşük)'!F$262+(1-'Measured TV opt-pt'!F377)*'CPP Detay (düşük)'!F$244,IF(F359=3,F377*'CPP Detay (yüksek)'!F$262+(1-'Measured TV opt-pt'!F377)*'CPP Detay (yüksek)'!F$244,"Girilen Rakamda Hata Var")))</f>
        <v>0</v>
      </c>
      <c r="G365" s="163">
        <f>+IF(G359=1,G377*'CPP Detay Tum Ay'!G$262+(1-'Measured TV opt-pt'!G377)*'CPP Detay Tum Ay'!G$244,IF(G359=2,G377*'CPP Detay (düşük)'!G$262+(1-'Measured TV opt-pt'!G377)*'CPP Detay (düşük)'!G$244,IF(G359=3,G377*'CPP Detay (yüksek)'!G$262+(1-'Measured TV opt-pt'!G377)*'CPP Detay (yüksek)'!G$244,"Girilen Rakamda Hata Var")))</f>
        <v>0</v>
      </c>
      <c r="H365" s="163">
        <f>+IF(H359=1,H377*'CPP Detay Tum Ay'!H$262+(1-'Measured TV opt-pt'!H377)*'CPP Detay Tum Ay'!H$244,IF(H359=2,H377*'CPP Detay (düşük)'!H$262+(1-'Measured TV opt-pt'!H377)*'CPP Detay (düşük)'!H$244,IF(H359=3,H377*'CPP Detay (yüksek)'!H$262+(1-'Measured TV opt-pt'!H377)*'CPP Detay (yüksek)'!H$244,"Girilen Rakamda Hata Var")))</f>
        <v>0</v>
      </c>
      <c r="I365" s="163">
        <f>+IF(I359=1,I377*'CPP Detay Tum Ay'!I$262+(1-'Measured TV opt-pt'!I377)*'CPP Detay Tum Ay'!I$244,IF(I359=2,I377*'CPP Detay (düşük)'!I$262+(1-'Measured TV opt-pt'!I377)*'CPP Detay (düşük)'!I$244,IF(I359=3,I377*'CPP Detay (yüksek)'!I$262+(1-'Measured TV opt-pt'!I377)*'CPP Detay (yüksek)'!I$244,"Girilen Rakamda Hata Var")))</f>
        <v>0</v>
      </c>
      <c r="J365" s="163">
        <f>+IF(J359=1,J377*'CPP Detay Tum Ay'!J$262+(1-'Measured TV opt-pt'!J377)*'CPP Detay Tum Ay'!J$244,IF(J359=2,J377*'CPP Detay (düşük)'!J$262+(1-'Measured TV opt-pt'!J377)*'CPP Detay (düşük)'!J$244,IF(J359=3,J377*'CPP Detay (yüksek)'!J$262+(1-'Measured TV opt-pt'!J377)*'CPP Detay (yüksek)'!J$244,"Girilen Rakamda Hata Var")))</f>
        <v>0</v>
      </c>
      <c r="K365" s="163">
        <f>+IF(K359=1,K377*'CPP Detay Tum Ay'!K$262+(1-'Measured TV opt-pt'!K377)*'CPP Detay Tum Ay'!K$244,IF(K359=2,K377*'CPP Detay (düşük)'!K$262+(1-'Measured TV opt-pt'!K377)*'CPP Detay (düşük)'!K$244,IF(K359=3,K377*'CPP Detay (yüksek)'!K$262+(1-'Measured TV opt-pt'!K377)*'CPP Detay (yüksek)'!K$244,"Girilen Rakamda Hata Var")))</f>
        <v>0</v>
      </c>
      <c r="L365" s="163">
        <f>+IF(L359=1,L377*'CPP Detay Tum Ay'!L$262+(1-'Measured TV opt-pt'!L377)*'CPP Detay Tum Ay'!L$244,IF(L359=2,L377*'CPP Detay (düşük)'!L$262+(1-'Measured TV opt-pt'!L377)*'CPP Detay (düşük)'!L$244,IF(L359=3,L377*'CPP Detay (yüksek)'!L$262+(1-'Measured TV opt-pt'!L377)*'CPP Detay (yüksek)'!L$244,"Girilen Rakamda Hata Var")))</f>
        <v>0</v>
      </c>
      <c r="M365" s="163">
        <f>+IF(M359=1,M377*'CPP Detay Tum Ay'!M$262+(1-'Measured TV opt-pt'!M377)*'CPP Detay Tum Ay'!M$244,IF(M359=2,M377*'CPP Detay (düşük)'!M$262+(1-'Measured TV opt-pt'!M377)*'CPP Detay (düşük)'!M$244,IF(M359=3,M377*'CPP Detay (yüksek)'!M$262+(1-'Measured TV opt-pt'!M377)*'CPP Detay (yüksek)'!M$244,"Girilen Rakamda Hata Var")))</f>
        <v>0</v>
      </c>
      <c r="N365" s="163">
        <f>+IF(N359=1,N377*'CPP Detay Tum Ay'!N$262+(1-'Measured TV opt-pt'!N377)*'CPP Detay Tum Ay'!N$244,IF(N359=2,N377*'CPP Detay (düşük)'!N$262+(1-'Measured TV opt-pt'!N377)*'CPP Detay (düşük)'!N$244,IF(N359=3,N377*'CPP Detay (yüksek)'!N$262+(1-'Measured TV opt-pt'!N377)*'CPP Detay (yüksek)'!N$244,"Girilen Rakamda Hata Var")))</f>
        <v>0</v>
      </c>
      <c r="O365" s="164">
        <f>+IF(O359=1,O377*'CPP Detay Tum Ay'!O$262+(1-'Measured TV opt-pt'!O377)*'CPP Detay Tum Ay'!O$244,IF(O359=2,O377*'CPP Detay (düşük)'!O$262+(1-'Measured TV opt-pt'!O377)*'CPP Detay (düşük)'!O$244,IF(O359=3,O377*'CPP Detay (yüksek)'!O$262+(1-'Measured TV opt-pt'!O377)*'CPP Detay (yüksek)'!O$244,"Girilen Rakamda Hata Var")))</f>
        <v>0</v>
      </c>
      <c r="P365" s="164"/>
    </row>
    <row r="366" spans="1:16" x14ac:dyDescent="0.25">
      <c r="A366" s="196" t="s">
        <v>115</v>
      </c>
      <c r="B366" s="379"/>
      <c r="C366" s="263" t="s">
        <v>16</v>
      </c>
      <c r="D366" s="264">
        <f>+SUMPRODUCT(D367:D371,D354:D358)</f>
        <v>20.117704034385788</v>
      </c>
      <c r="E366" s="264">
        <f t="shared" ref="E366" si="724">+SUMPRODUCT(E367:E371,E354:E358)</f>
        <v>21.394259921704005</v>
      </c>
      <c r="F366" s="264">
        <f t="shared" ref="F366" si="725">+SUMPRODUCT(F367:F371,F354:F358)</f>
        <v>23.362230251293827</v>
      </c>
      <c r="G366" s="264">
        <f t="shared" ref="G366" si="726">+SUMPRODUCT(G367:G371,G354:G358)</f>
        <v>30.948929864482473</v>
      </c>
      <c r="H366" s="264">
        <f t="shared" ref="H366" si="727">+SUMPRODUCT(H367:H371,H354:H358)</f>
        <v>36.376925391674675</v>
      </c>
      <c r="I366" s="264">
        <f t="shared" ref="I366" si="728">+SUMPRODUCT(I367:I371,I354:I358)</f>
        <v>34.07692113349394</v>
      </c>
      <c r="J366" s="264">
        <f t="shared" ref="J366" si="729">+SUMPRODUCT(J367:J371,J354:J358)</f>
        <v>22.650957912455858</v>
      </c>
      <c r="K366" s="264">
        <f t="shared" ref="K366" si="730">+SUMPRODUCT(K367:K371,K354:K358)</f>
        <v>20.753346760638056</v>
      </c>
      <c r="L366" s="264">
        <f t="shared" ref="L366" si="731">+SUMPRODUCT(L367:L371,L354:L358)</f>
        <v>27.19598882384788</v>
      </c>
      <c r="M366" s="264">
        <f t="shared" ref="M366" si="732">+SUMPRODUCT(M367:M371,M354:M358)</f>
        <v>30.916749114669731</v>
      </c>
      <c r="N366" s="264">
        <f t="shared" ref="N366" si="733">+SUMPRODUCT(N367:N371,N354:N358)</f>
        <v>28.631003059618376</v>
      </c>
      <c r="O366" s="265">
        <f t="shared" ref="O366" si="734">+SUMPRODUCT(O367:O371,O354:O358)</f>
        <v>24.330206401680861</v>
      </c>
      <c r="P366" s="165"/>
    </row>
    <row r="367" spans="1:16" x14ac:dyDescent="0.25">
      <c r="A367" s="196" t="s">
        <v>115</v>
      </c>
      <c r="B367" s="379"/>
      <c r="C367" s="77" t="s">
        <v>212</v>
      </c>
      <c r="D367" s="261">
        <f>+D361*(D373*D399+(1-D373)*D398)</f>
        <v>19.071934114828313</v>
      </c>
      <c r="E367" s="261">
        <f t="shared" ref="E367:O367" si="735">+E361*(E373*E399+(1-E373)*E398)</f>
        <v>19.804738704800425</v>
      </c>
      <c r="F367" s="261">
        <f t="shared" si="735"/>
        <v>21.346885163635633</v>
      </c>
      <c r="G367" s="261">
        <f t="shared" si="735"/>
        <v>27.461577646051975</v>
      </c>
      <c r="H367" s="261">
        <f t="shared" si="735"/>
        <v>32.312533434408174</v>
      </c>
      <c r="I367" s="261">
        <f t="shared" si="735"/>
        <v>30.748594255833382</v>
      </c>
      <c r="J367" s="261">
        <f t="shared" si="735"/>
        <v>21.008552151628297</v>
      </c>
      <c r="K367" s="261">
        <f t="shared" si="735"/>
        <v>20.446569766950962</v>
      </c>
      <c r="L367" s="261">
        <f t="shared" si="735"/>
        <v>25.468179149963817</v>
      </c>
      <c r="M367" s="261">
        <f t="shared" si="735"/>
        <v>29.251220586420875</v>
      </c>
      <c r="N367" s="261">
        <f t="shared" si="735"/>
        <v>27.203087914249913</v>
      </c>
      <c r="O367" s="262">
        <f t="shared" si="735"/>
        <v>22.95482135763751</v>
      </c>
      <c r="P367" s="162"/>
    </row>
    <row r="368" spans="1:16" x14ac:dyDescent="0.25">
      <c r="A368" s="196" t="s">
        <v>115</v>
      </c>
      <c r="B368" s="379"/>
      <c r="C368" s="77" t="s">
        <v>213</v>
      </c>
      <c r="D368" s="261">
        <f>+D362*(D374*D399+(1-D374)*D398)</f>
        <v>0</v>
      </c>
      <c r="E368" s="261">
        <f t="shared" ref="E368:O368" si="736">+E362*(E374*E399+(1-E374)*E398)</f>
        <v>0</v>
      </c>
      <c r="F368" s="261">
        <f t="shared" si="736"/>
        <v>0</v>
      </c>
      <c r="G368" s="261">
        <f t="shared" si="736"/>
        <v>0</v>
      </c>
      <c r="H368" s="261">
        <f t="shared" si="736"/>
        <v>0</v>
      </c>
      <c r="I368" s="261">
        <f t="shared" si="736"/>
        <v>0</v>
      </c>
      <c r="J368" s="261">
        <f t="shared" si="736"/>
        <v>0</v>
      </c>
      <c r="K368" s="261">
        <f t="shared" si="736"/>
        <v>0</v>
      </c>
      <c r="L368" s="261">
        <f t="shared" si="736"/>
        <v>0</v>
      </c>
      <c r="M368" s="261">
        <f t="shared" si="736"/>
        <v>0</v>
      </c>
      <c r="N368" s="261">
        <f t="shared" si="736"/>
        <v>0</v>
      </c>
      <c r="O368" s="262">
        <f t="shared" si="736"/>
        <v>0</v>
      </c>
      <c r="P368" s="244"/>
    </row>
    <row r="369" spans="1:53" x14ac:dyDescent="0.25">
      <c r="A369" s="196" t="s">
        <v>115</v>
      </c>
      <c r="B369" s="379"/>
      <c r="C369" s="77" t="s">
        <v>214</v>
      </c>
      <c r="D369" s="261">
        <f>+D363*(D375*D399+(1-D375)*D398)</f>
        <v>23.221814747992898</v>
      </c>
      <c r="E369" s="261">
        <f t="shared" ref="E369:O369" si="737">+E363*(E375*E399+(1-E375)*E398)</f>
        <v>25.341211072977298</v>
      </c>
      <c r="F369" s="261">
        <f t="shared" si="737"/>
        <v>28.520038621618671</v>
      </c>
      <c r="G369" s="261">
        <f t="shared" si="737"/>
        <v>35.336274497458184</v>
      </c>
      <c r="H369" s="261">
        <f t="shared" si="737"/>
        <v>41.743147390727628</v>
      </c>
      <c r="I369" s="261">
        <f t="shared" si="737"/>
        <v>39.156364546509892</v>
      </c>
      <c r="J369" s="261">
        <f t="shared" si="737"/>
        <v>25.608062932703159</v>
      </c>
      <c r="K369" s="261">
        <f t="shared" si="737"/>
        <v>22.23466346736619</v>
      </c>
      <c r="L369" s="261">
        <f t="shared" si="737"/>
        <v>32.00529830421884</v>
      </c>
      <c r="M369" s="261">
        <f t="shared" si="737"/>
        <v>36.703624546534265</v>
      </c>
      <c r="N369" s="261">
        <f t="shared" si="737"/>
        <v>33.879652771206757</v>
      </c>
      <c r="O369" s="262">
        <f t="shared" si="737"/>
        <v>28.50991261351761</v>
      </c>
      <c r="P369" s="244"/>
    </row>
    <row r="370" spans="1:53" x14ac:dyDescent="0.25">
      <c r="A370" s="196" t="s">
        <v>115</v>
      </c>
      <c r="B370" s="379"/>
      <c r="C370" s="77" t="s">
        <v>215</v>
      </c>
      <c r="D370" s="161">
        <f>+D364*(D376*D399+(1-D376)*D398)</f>
        <v>14.596984111379127</v>
      </c>
      <c r="E370" s="161">
        <f t="shared" ref="E370:O370" si="738">+E364*(E376*E399+(1-E376)*E398)</f>
        <v>14.812354012031941</v>
      </c>
      <c r="F370" s="161">
        <f t="shared" si="738"/>
        <v>21.902530701245471</v>
      </c>
      <c r="G370" s="161">
        <f t="shared" si="738"/>
        <v>34.323106096991708</v>
      </c>
      <c r="H370" s="161">
        <f t="shared" si="738"/>
        <v>40.676408505721746</v>
      </c>
      <c r="I370" s="161">
        <f t="shared" si="738"/>
        <v>38.410098281683638</v>
      </c>
      <c r="J370" s="161">
        <f t="shared" si="738"/>
        <v>24.904599284285133</v>
      </c>
      <c r="K370" s="161">
        <f t="shared" si="738"/>
        <v>21.648384502486572</v>
      </c>
      <c r="L370" s="161">
        <f t="shared" si="738"/>
        <v>39.840173054471549</v>
      </c>
      <c r="M370" s="161">
        <f t="shared" si="738"/>
        <v>41.424240217830167</v>
      </c>
      <c r="N370" s="161">
        <f t="shared" si="738"/>
        <v>37.286525740794367</v>
      </c>
      <c r="O370" s="162">
        <f t="shared" si="738"/>
        <v>0</v>
      </c>
      <c r="P370" s="244"/>
    </row>
    <row r="371" spans="1:53" ht="15.75" thickBot="1" x14ac:dyDescent="0.3">
      <c r="A371" s="196" t="s">
        <v>115</v>
      </c>
      <c r="B371" s="379"/>
      <c r="C371" s="96" t="s">
        <v>230</v>
      </c>
      <c r="D371" s="163">
        <f>+D365*(D377*D399+(1-D377)*D398)</f>
        <v>0</v>
      </c>
      <c r="E371" s="163">
        <f t="shared" ref="E371:O371" si="739">+E365*(E377*E399+(1-E377)*E398)</f>
        <v>0</v>
      </c>
      <c r="F371" s="163">
        <f t="shared" si="739"/>
        <v>0</v>
      </c>
      <c r="G371" s="163">
        <f t="shared" si="739"/>
        <v>0</v>
      </c>
      <c r="H371" s="163">
        <f t="shared" si="739"/>
        <v>0</v>
      </c>
      <c r="I371" s="163">
        <f t="shared" si="739"/>
        <v>0</v>
      </c>
      <c r="J371" s="163">
        <f t="shared" si="739"/>
        <v>0</v>
      </c>
      <c r="K371" s="163">
        <f t="shared" si="739"/>
        <v>0</v>
      </c>
      <c r="L371" s="163">
        <f t="shared" si="739"/>
        <v>0</v>
      </c>
      <c r="M371" s="163">
        <f t="shared" si="739"/>
        <v>0</v>
      </c>
      <c r="N371" s="163">
        <f t="shared" si="739"/>
        <v>0</v>
      </c>
      <c r="O371" s="164">
        <f t="shared" si="739"/>
        <v>0</v>
      </c>
      <c r="P371" s="164"/>
    </row>
    <row r="372" spans="1:53" x14ac:dyDescent="0.25">
      <c r="A372" s="196" t="s">
        <v>115</v>
      </c>
      <c r="B372" s="379"/>
      <c r="C372" s="204" t="s">
        <v>2</v>
      </c>
      <c r="D372" s="205">
        <f>+IFERROR(SUMPRODUCT(D373:D377,D379:D383)/D378,0)</f>
        <v>0</v>
      </c>
      <c r="E372" s="205">
        <f t="shared" ref="E372" si="740">+IFERROR(SUMPRODUCT(E373:E377,E379:E383)/E378,0)</f>
        <v>0</v>
      </c>
      <c r="F372" s="205">
        <f t="shared" ref="F372" si="741">+IFERROR(SUMPRODUCT(F373:F377,F379:F383)/F378,0)</f>
        <v>0</v>
      </c>
      <c r="G372" s="205">
        <f t="shared" ref="G372" si="742">+IFERROR(SUMPRODUCT(G373:G377,G379:G383)/G378,0)</f>
        <v>0</v>
      </c>
      <c r="H372" s="205">
        <f t="shared" ref="H372" si="743">+IFERROR(SUMPRODUCT(H373:H377,H379:H383)/H378,0)</f>
        <v>0</v>
      </c>
      <c r="I372" s="205">
        <f t="shared" ref="I372" si="744">+IFERROR(SUMPRODUCT(I373:I377,I379:I383)/I378,0)</f>
        <v>0</v>
      </c>
      <c r="J372" s="205">
        <f t="shared" ref="J372" si="745">+IFERROR(SUMPRODUCT(J373:J377,J379:J383)/J378,0)</f>
        <v>0</v>
      </c>
      <c r="K372" s="205">
        <f t="shared" ref="K372" si="746">+IFERROR(SUMPRODUCT(K373:K377,K379:K383)/K378,0)</f>
        <v>0</v>
      </c>
      <c r="L372" s="205">
        <f t="shared" ref="L372" si="747">+IFERROR(SUMPRODUCT(L373:L377,L379:L383)/L378,0)</f>
        <v>0</v>
      </c>
      <c r="M372" s="205">
        <f t="shared" ref="M372" si="748">+IFERROR(SUMPRODUCT(M373:M377,M379:M383)/M378,0)</f>
        <v>0</v>
      </c>
      <c r="N372" s="205">
        <f t="shared" ref="N372" si="749">+IFERROR(SUMPRODUCT(N373:N377,N379:N383)/N378,0)</f>
        <v>0</v>
      </c>
      <c r="O372" s="205">
        <f t="shared" ref="O372" si="750">+IFERROR(SUMPRODUCT(O373:O377,O379:O383)/O378,0)</f>
        <v>0</v>
      </c>
      <c r="P372" s="166" t="e">
        <f>+SUMPRODUCT(D372:O372,D378:O378)/P378</f>
        <v>#DIV/0!</v>
      </c>
      <c r="R372" s="192">
        <f>+D372</f>
        <v>0</v>
      </c>
      <c r="S372" s="192">
        <f t="shared" ref="S372" si="751">+E372</f>
        <v>0</v>
      </c>
      <c r="T372" s="192">
        <f t="shared" ref="T372" si="752">+F372</f>
        <v>0</v>
      </c>
      <c r="U372" s="192">
        <f t="shared" ref="U372" si="753">+G372</f>
        <v>0</v>
      </c>
      <c r="V372" s="192">
        <f t="shared" ref="V372" si="754">+H372</f>
        <v>0</v>
      </c>
      <c r="W372" s="192">
        <f t="shared" ref="W372" si="755">+I372</f>
        <v>0</v>
      </c>
      <c r="X372" s="192">
        <f t="shared" ref="X372" si="756">+J372</f>
        <v>0</v>
      </c>
      <c r="Y372" s="192">
        <f t="shared" ref="Y372" si="757">+K372</f>
        <v>0</v>
      </c>
      <c r="Z372" s="192">
        <f t="shared" ref="Z372" si="758">+L372</f>
        <v>0</v>
      </c>
      <c r="AA372" s="192">
        <f t="shared" ref="AA372" si="759">+M372</f>
        <v>0</v>
      </c>
      <c r="AB372" s="192">
        <f t="shared" ref="AB372" si="760">+N372</f>
        <v>0</v>
      </c>
      <c r="AC372" s="192">
        <f t="shared" ref="AC372" si="761">+O372</f>
        <v>0</v>
      </c>
      <c r="AD372" s="190">
        <f>+D378</f>
        <v>0</v>
      </c>
      <c r="AE372" s="190">
        <f t="shared" ref="AE372" si="762">+E378</f>
        <v>0</v>
      </c>
      <c r="AF372" s="190">
        <f t="shared" ref="AF372" si="763">+F378</f>
        <v>0</v>
      </c>
      <c r="AG372" s="190">
        <f t="shared" ref="AG372" si="764">+G378</f>
        <v>0</v>
      </c>
      <c r="AH372" s="190">
        <f t="shared" ref="AH372" si="765">+H378</f>
        <v>0</v>
      </c>
      <c r="AI372" s="190">
        <f t="shared" ref="AI372" si="766">+I378</f>
        <v>0</v>
      </c>
      <c r="AJ372" s="190">
        <f t="shared" ref="AJ372" si="767">+J378</f>
        <v>0</v>
      </c>
      <c r="AK372" s="190">
        <f t="shared" ref="AK372" si="768">+K378</f>
        <v>0</v>
      </c>
      <c r="AL372" s="190">
        <f t="shared" ref="AL372" si="769">+L378</f>
        <v>0</v>
      </c>
      <c r="AM372" s="190">
        <f t="shared" ref="AM372" si="770">+M378</f>
        <v>0</v>
      </c>
      <c r="AN372" s="190">
        <f t="shared" ref="AN372" si="771">+N378</f>
        <v>0</v>
      </c>
      <c r="AO372" s="190">
        <f t="shared" ref="AO372" si="772">+O378</f>
        <v>0</v>
      </c>
    </row>
    <row r="373" spans="1:53" x14ac:dyDescent="0.25">
      <c r="A373" s="196" t="s">
        <v>115</v>
      </c>
      <c r="B373" s="379"/>
      <c r="C373" s="178" t="s">
        <v>3</v>
      </c>
      <c r="D373" s="179">
        <v>0.4</v>
      </c>
      <c r="E373" s="179">
        <v>0.4</v>
      </c>
      <c r="F373" s="179">
        <v>0.4</v>
      </c>
      <c r="G373" s="293">
        <v>0.4</v>
      </c>
      <c r="H373" s="293">
        <v>0.4</v>
      </c>
      <c r="I373" s="293">
        <v>0.4</v>
      </c>
      <c r="J373" s="179">
        <v>0.4</v>
      </c>
      <c r="K373" s="179">
        <v>0.48915873014712274</v>
      </c>
      <c r="L373" s="179">
        <v>0.4834974169537235</v>
      </c>
      <c r="M373" s="179">
        <v>0.45414569524687309</v>
      </c>
      <c r="N373" s="179">
        <v>0.38276016431267579</v>
      </c>
      <c r="O373" s="179">
        <v>0.34111134082271427</v>
      </c>
      <c r="P373" s="180" t="e">
        <f>+SUMPRODUCT(D373:O373,D379:O379)/P379</f>
        <v>#DIV/0!</v>
      </c>
    </row>
    <row r="374" spans="1:53" x14ac:dyDescent="0.25">
      <c r="A374" s="196" t="s">
        <v>115</v>
      </c>
      <c r="B374" s="379"/>
      <c r="C374" s="178" t="s">
        <v>200</v>
      </c>
      <c r="D374" s="179">
        <v>0.4</v>
      </c>
      <c r="E374" s="179">
        <v>0.4</v>
      </c>
      <c r="F374" s="179">
        <v>0.4</v>
      </c>
      <c r="G374" s="293">
        <v>0.4</v>
      </c>
      <c r="H374" s="293">
        <v>0.4</v>
      </c>
      <c r="I374" s="293">
        <v>0.4</v>
      </c>
      <c r="J374" s="179">
        <v>0.4</v>
      </c>
      <c r="K374" s="179">
        <v>0.48915873014712274</v>
      </c>
      <c r="L374" s="179">
        <v>0.4834974169537235</v>
      </c>
      <c r="M374" s="179">
        <v>0.45414569524687309</v>
      </c>
      <c r="N374" s="179">
        <v>0.38276016431267579</v>
      </c>
      <c r="O374" s="179">
        <v>0.34111134082271427</v>
      </c>
      <c r="P374" s="242"/>
    </row>
    <row r="375" spans="1:53" x14ac:dyDescent="0.25">
      <c r="A375" s="196" t="s">
        <v>115</v>
      </c>
      <c r="B375" s="379"/>
      <c r="C375" s="178" t="s">
        <v>201</v>
      </c>
      <c r="D375" s="179">
        <v>0.4</v>
      </c>
      <c r="E375" s="179">
        <v>0.4</v>
      </c>
      <c r="F375" s="179">
        <v>0.4</v>
      </c>
      <c r="G375" s="293">
        <v>0.4</v>
      </c>
      <c r="H375" s="293">
        <v>0.4</v>
      </c>
      <c r="I375" s="293">
        <v>0.4</v>
      </c>
      <c r="J375" s="179">
        <v>0.4</v>
      </c>
      <c r="K375" s="179">
        <v>0.48915873014712274</v>
      </c>
      <c r="L375" s="179">
        <v>0.4834974169537235</v>
      </c>
      <c r="M375" s="179">
        <v>0.45414569524687309</v>
      </c>
      <c r="N375" s="179">
        <v>0.38276016431267579</v>
      </c>
      <c r="O375" s="179">
        <v>0.34111134082271427</v>
      </c>
      <c r="P375" s="242"/>
    </row>
    <row r="376" spans="1:53" x14ac:dyDescent="0.25">
      <c r="A376" s="196" t="s">
        <v>115</v>
      </c>
      <c r="B376" s="379"/>
      <c r="C376" s="178" t="s">
        <v>202</v>
      </c>
      <c r="D376" s="179">
        <v>0.4</v>
      </c>
      <c r="E376" s="179">
        <v>0.4</v>
      </c>
      <c r="F376" s="179">
        <v>0.4</v>
      </c>
      <c r="G376" s="293">
        <v>0.4</v>
      </c>
      <c r="H376" s="293">
        <v>0.4</v>
      </c>
      <c r="I376" s="293">
        <v>0.4</v>
      </c>
      <c r="J376" s="179">
        <v>0.4</v>
      </c>
      <c r="K376" s="179">
        <v>0.48915873014712274</v>
      </c>
      <c r="L376" s="179">
        <v>0.4834974169537235</v>
      </c>
      <c r="M376" s="179">
        <v>0.45414569524687309</v>
      </c>
      <c r="N376" s="179">
        <v>0.38276016431267579</v>
      </c>
      <c r="O376" s="179">
        <v>0.34111134082271427</v>
      </c>
      <c r="P376" s="242"/>
    </row>
    <row r="377" spans="1:53" ht="15.75" thickBot="1" x14ac:dyDescent="0.3">
      <c r="A377" s="196" t="s">
        <v>115</v>
      </c>
      <c r="B377" s="379"/>
      <c r="C377" s="280" t="s">
        <v>231</v>
      </c>
      <c r="D377" s="179">
        <v>0.4</v>
      </c>
      <c r="E377" s="179">
        <v>0.4</v>
      </c>
      <c r="F377" s="179">
        <v>0.4</v>
      </c>
      <c r="G377" s="293">
        <v>0.4</v>
      </c>
      <c r="H377" s="293">
        <v>0.4</v>
      </c>
      <c r="I377" s="293">
        <v>0.4</v>
      </c>
      <c r="J377" s="181">
        <v>0.4</v>
      </c>
      <c r="K377" s="181">
        <v>0.48915873014712274</v>
      </c>
      <c r="L377" s="181">
        <v>0.4834974169537235</v>
      </c>
      <c r="M377" s="179">
        <v>0.45414569524687309</v>
      </c>
      <c r="N377" s="179">
        <v>0.38276016431267579</v>
      </c>
      <c r="O377" s="179">
        <v>0.34111134082271427</v>
      </c>
      <c r="P377" s="182" t="e">
        <f t="shared" ref="P377" si="773">+SUMPRODUCT(D377:O377,D383:O383)/P383</f>
        <v>#DIV/0!</v>
      </c>
    </row>
    <row r="378" spans="1:53" x14ac:dyDescent="0.25">
      <c r="A378" s="196" t="s">
        <v>115</v>
      </c>
      <c r="B378" s="379"/>
      <c r="C378" s="99" t="s">
        <v>239</v>
      </c>
      <c r="D378" s="100">
        <f>+D347/D360/30</f>
        <v>0</v>
      </c>
      <c r="E378" s="100">
        <f t="shared" ref="E378:O378" si="774">+E347/E360/30</f>
        <v>0</v>
      </c>
      <c r="F378" s="100">
        <f t="shared" si="774"/>
        <v>0</v>
      </c>
      <c r="G378" s="100">
        <f t="shared" si="774"/>
        <v>0</v>
      </c>
      <c r="H378" s="100">
        <f t="shared" si="774"/>
        <v>0</v>
      </c>
      <c r="I378" s="100">
        <f t="shared" si="774"/>
        <v>0</v>
      </c>
      <c r="J378" s="100">
        <f t="shared" si="774"/>
        <v>0</v>
      </c>
      <c r="K378" s="100">
        <f t="shared" si="774"/>
        <v>0</v>
      </c>
      <c r="L378" s="100">
        <f t="shared" si="774"/>
        <v>0</v>
      </c>
      <c r="M378" s="100">
        <f t="shared" si="774"/>
        <v>0</v>
      </c>
      <c r="N378" s="100">
        <f t="shared" si="774"/>
        <v>0</v>
      </c>
      <c r="O378" s="167">
        <f t="shared" si="774"/>
        <v>0</v>
      </c>
      <c r="P378" s="167">
        <f>SUM(D378:O378)</f>
        <v>0</v>
      </c>
    </row>
    <row r="379" spans="1:53" x14ac:dyDescent="0.25">
      <c r="A379" s="196" t="s">
        <v>115</v>
      </c>
      <c r="B379" s="379"/>
      <c r="C379" s="86" t="s">
        <v>240</v>
      </c>
      <c r="D379" s="87">
        <f>+D378*D354</f>
        <v>0</v>
      </c>
      <c r="E379" s="87">
        <f t="shared" ref="E379" si="775">+E378*E354</f>
        <v>0</v>
      </c>
      <c r="F379" s="87">
        <f t="shared" ref="F379" si="776">+F378*F354</f>
        <v>0</v>
      </c>
      <c r="G379" s="87">
        <f t="shared" ref="G379" si="777">+G378*G354</f>
        <v>0</v>
      </c>
      <c r="H379" s="87">
        <f t="shared" ref="H379" si="778">+H378*H354</f>
        <v>0</v>
      </c>
      <c r="I379" s="87">
        <f t="shared" ref="I379" si="779">+I378*I354</f>
        <v>0</v>
      </c>
      <c r="J379" s="87">
        <f t="shared" ref="J379" si="780">+J378*J354</f>
        <v>0</v>
      </c>
      <c r="K379" s="87">
        <f t="shared" ref="K379" si="781">+K378*K354</f>
        <v>0</v>
      </c>
      <c r="L379" s="87">
        <f t="shared" ref="L379" si="782">+L378*L354</f>
        <v>0</v>
      </c>
      <c r="M379" s="87">
        <f t="shared" ref="M379" si="783">+M378*M354</f>
        <v>0</v>
      </c>
      <c r="N379" s="87">
        <f t="shared" ref="N379" si="784">+N378*N354</f>
        <v>0</v>
      </c>
      <c r="O379" s="159">
        <f t="shared" ref="O379" si="785">+O378*O354</f>
        <v>0</v>
      </c>
      <c r="P379" s="159">
        <f t="shared" ref="P379:P389" si="786">SUM(D379:O379)</f>
        <v>0</v>
      </c>
      <c r="AP379" s="190">
        <f>+D379</f>
        <v>0</v>
      </c>
      <c r="AQ379" s="190">
        <f t="shared" ref="AQ379:AQ383" si="787">+E379</f>
        <v>0</v>
      </c>
      <c r="AR379" s="190">
        <f t="shared" ref="AR379:AR383" si="788">+F379</f>
        <v>0</v>
      </c>
      <c r="AS379" s="190">
        <f t="shared" ref="AS379:AS383" si="789">+G379</f>
        <v>0</v>
      </c>
      <c r="AT379" s="190">
        <f t="shared" ref="AT379:AT383" si="790">+H379</f>
        <v>0</v>
      </c>
      <c r="AU379" s="190">
        <f t="shared" ref="AU379:AU383" si="791">+I379</f>
        <v>0</v>
      </c>
      <c r="AV379" s="190">
        <f t="shared" ref="AV379:AV383" si="792">+J379</f>
        <v>0</v>
      </c>
      <c r="AW379" s="190">
        <f t="shared" ref="AW379:AW383" si="793">+K379</f>
        <v>0</v>
      </c>
      <c r="AX379" s="190">
        <f t="shared" ref="AX379:AX383" si="794">+L379</f>
        <v>0</v>
      </c>
      <c r="AY379" s="190">
        <f t="shared" ref="AY379:AY383" si="795">+M379</f>
        <v>0</v>
      </c>
      <c r="AZ379" s="190">
        <f t="shared" ref="AZ379:AZ383" si="796">+N379</f>
        <v>0</v>
      </c>
      <c r="BA379" s="190">
        <f t="shared" ref="BA379:BA383" si="797">+O379</f>
        <v>0</v>
      </c>
    </row>
    <row r="380" spans="1:53" x14ac:dyDescent="0.25">
      <c r="A380" s="196" t="s">
        <v>115</v>
      </c>
      <c r="B380" s="379"/>
      <c r="C380" s="86" t="s">
        <v>241</v>
      </c>
      <c r="D380" s="87">
        <f>+D378*D355</f>
        <v>0</v>
      </c>
      <c r="E380" s="87">
        <f t="shared" ref="E380:O380" si="798">+E378*E355</f>
        <v>0</v>
      </c>
      <c r="F380" s="87">
        <f t="shared" si="798"/>
        <v>0</v>
      </c>
      <c r="G380" s="87">
        <f t="shared" si="798"/>
        <v>0</v>
      </c>
      <c r="H380" s="87">
        <f t="shared" si="798"/>
        <v>0</v>
      </c>
      <c r="I380" s="87">
        <f t="shared" si="798"/>
        <v>0</v>
      </c>
      <c r="J380" s="87">
        <f t="shared" si="798"/>
        <v>0</v>
      </c>
      <c r="K380" s="87">
        <f t="shared" si="798"/>
        <v>0</v>
      </c>
      <c r="L380" s="87">
        <f t="shared" si="798"/>
        <v>0</v>
      </c>
      <c r="M380" s="87">
        <f t="shared" si="798"/>
        <v>0</v>
      </c>
      <c r="N380" s="87">
        <f t="shared" si="798"/>
        <v>0</v>
      </c>
      <c r="O380" s="159">
        <f t="shared" si="798"/>
        <v>0</v>
      </c>
      <c r="P380" s="159"/>
      <c r="AP380" s="190">
        <f t="shared" ref="AP380:AP383" si="799">+D380</f>
        <v>0</v>
      </c>
      <c r="AQ380" s="190">
        <f t="shared" si="787"/>
        <v>0</v>
      </c>
      <c r="AR380" s="190">
        <f t="shared" si="788"/>
        <v>0</v>
      </c>
      <c r="AS380" s="190">
        <f t="shared" si="789"/>
        <v>0</v>
      </c>
      <c r="AT380" s="190">
        <f t="shared" si="790"/>
        <v>0</v>
      </c>
      <c r="AU380" s="190">
        <f t="shared" si="791"/>
        <v>0</v>
      </c>
      <c r="AV380" s="190">
        <f t="shared" si="792"/>
        <v>0</v>
      </c>
      <c r="AW380" s="190">
        <f t="shared" si="793"/>
        <v>0</v>
      </c>
      <c r="AX380" s="190">
        <f t="shared" si="794"/>
        <v>0</v>
      </c>
      <c r="AY380" s="190">
        <f t="shared" si="795"/>
        <v>0</v>
      </c>
      <c r="AZ380" s="190">
        <f t="shared" si="796"/>
        <v>0</v>
      </c>
      <c r="BA380" s="190">
        <f t="shared" si="797"/>
        <v>0</v>
      </c>
    </row>
    <row r="381" spans="1:53" x14ac:dyDescent="0.25">
      <c r="A381" s="196" t="s">
        <v>115</v>
      </c>
      <c r="B381" s="379"/>
      <c r="C381" s="86" t="s">
        <v>242</v>
      </c>
      <c r="D381" s="87">
        <f>+D378*D356</f>
        <v>0</v>
      </c>
      <c r="E381" s="87">
        <f t="shared" ref="E381:O381" si="800">+E378*E356</f>
        <v>0</v>
      </c>
      <c r="F381" s="87">
        <f t="shared" si="800"/>
        <v>0</v>
      </c>
      <c r="G381" s="87">
        <f t="shared" si="800"/>
        <v>0</v>
      </c>
      <c r="H381" s="87">
        <f t="shared" si="800"/>
        <v>0</v>
      </c>
      <c r="I381" s="87">
        <f t="shared" si="800"/>
        <v>0</v>
      </c>
      <c r="J381" s="87">
        <f t="shared" si="800"/>
        <v>0</v>
      </c>
      <c r="K381" s="87">
        <f t="shared" si="800"/>
        <v>0</v>
      </c>
      <c r="L381" s="87">
        <f t="shared" si="800"/>
        <v>0</v>
      </c>
      <c r="M381" s="87">
        <f t="shared" si="800"/>
        <v>0</v>
      </c>
      <c r="N381" s="87">
        <f t="shared" si="800"/>
        <v>0</v>
      </c>
      <c r="O381" s="159">
        <f t="shared" si="800"/>
        <v>0</v>
      </c>
      <c r="P381" s="159"/>
      <c r="AP381" s="190">
        <f t="shared" si="799"/>
        <v>0</v>
      </c>
      <c r="AQ381" s="190">
        <f t="shared" si="787"/>
        <v>0</v>
      </c>
      <c r="AR381" s="190">
        <f t="shared" si="788"/>
        <v>0</v>
      </c>
      <c r="AS381" s="190">
        <f t="shared" si="789"/>
        <v>0</v>
      </c>
      <c r="AT381" s="190">
        <f t="shared" si="790"/>
        <v>0</v>
      </c>
      <c r="AU381" s="190">
        <f t="shared" si="791"/>
        <v>0</v>
      </c>
      <c r="AV381" s="190">
        <f t="shared" si="792"/>
        <v>0</v>
      </c>
      <c r="AW381" s="190">
        <f t="shared" si="793"/>
        <v>0</v>
      </c>
      <c r="AX381" s="190">
        <f t="shared" si="794"/>
        <v>0</v>
      </c>
      <c r="AY381" s="190">
        <f t="shared" si="795"/>
        <v>0</v>
      </c>
      <c r="AZ381" s="190">
        <f t="shared" si="796"/>
        <v>0</v>
      </c>
      <c r="BA381" s="190">
        <f t="shared" si="797"/>
        <v>0</v>
      </c>
    </row>
    <row r="382" spans="1:53" x14ac:dyDescent="0.25">
      <c r="A382" s="196" t="s">
        <v>115</v>
      </c>
      <c r="B382" s="379"/>
      <c r="C382" s="86" t="s">
        <v>243</v>
      </c>
      <c r="D382" s="87">
        <f>+D378*D357</f>
        <v>0</v>
      </c>
      <c r="E382" s="87">
        <f t="shared" ref="E382:O382" si="801">+E378*E357</f>
        <v>0</v>
      </c>
      <c r="F382" s="87">
        <f t="shared" si="801"/>
        <v>0</v>
      </c>
      <c r="G382" s="87">
        <f t="shared" si="801"/>
        <v>0</v>
      </c>
      <c r="H382" s="87">
        <f t="shared" si="801"/>
        <v>0</v>
      </c>
      <c r="I382" s="87">
        <f t="shared" si="801"/>
        <v>0</v>
      </c>
      <c r="J382" s="87">
        <f t="shared" si="801"/>
        <v>0</v>
      </c>
      <c r="K382" s="87">
        <f t="shared" si="801"/>
        <v>0</v>
      </c>
      <c r="L382" s="87">
        <f t="shared" si="801"/>
        <v>0</v>
      </c>
      <c r="M382" s="87">
        <f t="shared" si="801"/>
        <v>0</v>
      </c>
      <c r="N382" s="87">
        <f t="shared" si="801"/>
        <v>0</v>
      </c>
      <c r="O382" s="159">
        <f t="shared" si="801"/>
        <v>0</v>
      </c>
      <c r="P382" s="159"/>
      <c r="AP382" s="190">
        <f t="shared" si="799"/>
        <v>0</v>
      </c>
      <c r="AQ382" s="190">
        <f t="shared" si="787"/>
        <v>0</v>
      </c>
      <c r="AR382" s="190">
        <f t="shared" si="788"/>
        <v>0</v>
      </c>
      <c r="AS382" s="190">
        <f t="shared" si="789"/>
        <v>0</v>
      </c>
      <c r="AT382" s="190">
        <f t="shared" si="790"/>
        <v>0</v>
      </c>
      <c r="AU382" s="190">
        <f t="shared" si="791"/>
        <v>0</v>
      </c>
      <c r="AV382" s="190">
        <f t="shared" si="792"/>
        <v>0</v>
      </c>
      <c r="AW382" s="190">
        <f t="shared" si="793"/>
        <v>0</v>
      </c>
      <c r="AX382" s="190">
        <f t="shared" si="794"/>
        <v>0</v>
      </c>
      <c r="AY382" s="190">
        <f t="shared" si="795"/>
        <v>0</v>
      </c>
      <c r="AZ382" s="190">
        <f t="shared" si="796"/>
        <v>0</v>
      </c>
      <c r="BA382" s="190">
        <f t="shared" si="797"/>
        <v>0</v>
      </c>
    </row>
    <row r="383" spans="1:53" ht="15.75" thickBot="1" x14ac:dyDescent="0.3">
      <c r="A383" s="196" t="s">
        <v>115</v>
      </c>
      <c r="B383" s="379"/>
      <c r="C383" s="96" t="s">
        <v>244</v>
      </c>
      <c r="D383" s="251">
        <f>+D378*D358</f>
        <v>0</v>
      </c>
      <c r="E383" s="251">
        <f t="shared" ref="E383:O383" si="802">+E378*E358</f>
        <v>0</v>
      </c>
      <c r="F383" s="251">
        <f t="shared" si="802"/>
        <v>0</v>
      </c>
      <c r="G383" s="251">
        <f t="shared" si="802"/>
        <v>0</v>
      </c>
      <c r="H383" s="251">
        <f t="shared" si="802"/>
        <v>0</v>
      </c>
      <c r="I383" s="251">
        <f t="shared" si="802"/>
        <v>0</v>
      </c>
      <c r="J383" s="251">
        <f t="shared" si="802"/>
        <v>0</v>
      </c>
      <c r="K383" s="251">
        <f t="shared" si="802"/>
        <v>0</v>
      </c>
      <c r="L383" s="251">
        <f t="shared" si="802"/>
        <v>0</v>
      </c>
      <c r="M383" s="251">
        <f t="shared" si="802"/>
        <v>0</v>
      </c>
      <c r="N383" s="251">
        <f t="shared" si="802"/>
        <v>0</v>
      </c>
      <c r="O383" s="251">
        <f t="shared" si="802"/>
        <v>0</v>
      </c>
      <c r="P383" s="169">
        <f t="shared" si="786"/>
        <v>0</v>
      </c>
      <c r="AP383" s="190">
        <f t="shared" si="799"/>
        <v>0</v>
      </c>
      <c r="AQ383" s="190">
        <f t="shared" si="787"/>
        <v>0</v>
      </c>
      <c r="AR383" s="190">
        <f t="shared" si="788"/>
        <v>0</v>
      </c>
      <c r="AS383" s="190">
        <f t="shared" si="789"/>
        <v>0</v>
      </c>
      <c r="AT383" s="190">
        <f t="shared" si="790"/>
        <v>0</v>
      </c>
      <c r="AU383" s="190">
        <f t="shared" si="791"/>
        <v>0</v>
      </c>
      <c r="AV383" s="190">
        <f t="shared" si="792"/>
        <v>0</v>
      </c>
      <c r="AW383" s="190">
        <f t="shared" si="793"/>
        <v>0</v>
      </c>
      <c r="AX383" s="190">
        <f t="shared" si="794"/>
        <v>0</v>
      </c>
      <c r="AY383" s="190">
        <f t="shared" si="795"/>
        <v>0</v>
      </c>
      <c r="AZ383" s="190">
        <f t="shared" si="796"/>
        <v>0</v>
      </c>
      <c r="BA383" s="190">
        <f t="shared" si="797"/>
        <v>0</v>
      </c>
    </row>
    <row r="384" spans="1:53" x14ac:dyDescent="0.25">
      <c r="A384" s="196" t="s">
        <v>115</v>
      </c>
      <c r="B384" s="379"/>
      <c r="C384" s="99" t="s">
        <v>245</v>
      </c>
      <c r="D384" s="100">
        <f>+IFERROR(D347/D366/30,0)</f>
        <v>0</v>
      </c>
      <c r="E384" s="100">
        <f t="shared" ref="E384:O384" si="803">+IFERROR(E347/E366/30,0)</f>
        <v>0</v>
      </c>
      <c r="F384" s="100">
        <f t="shared" si="803"/>
        <v>0</v>
      </c>
      <c r="G384" s="100">
        <f t="shared" si="803"/>
        <v>0</v>
      </c>
      <c r="H384" s="100">
        <f t="shared" si="803"/>
        <v>0</v>
      </c>
      <c r="I384" s="100">
        <f t="shared" si="803"/>
        <v>0</v>
      </c>
      <c r="J384" s="100">
        <f t="shared" si="803"/>
        <v>0</v>
      </c>
      <c r="K384" s="100">
        <f t="shared" si="803"/>
        <v>0</v>
      </c>
      <c r="L384" s="100">
        <f t="shared" si="803"/>
        <v>0</v>
      </c>
      <c r="M384" s="100">
        <f t="shared" si="803"/>
        <v>0</v>
      </c>
      <c r="N384" s="100">
        <f t="shared" si="803"/>
        <v>0</v>
      </c>
      <c r="O384" s="167">
        <f t="shared" si="803"/>
        <v>0</v>
      </c>
      <c r="P384" s="167">
        <f t="shared" si="786"/>
        <v>0</v>
      </c>
    </row>
    <row r="385" spans="1:16" x14ac:dyDescent="0.25">
      <c r="A385" s="196" t="s">
        <v>115</v>
      </c>
      <c r="B385" s="379"/>
      <c r="C385" s="86" t="s">
        <v>246</v>
      </c>
      <c r="D385" s="266">
        <f t="shared" ref="D385:O385" si="804">+IFERROR(D348/D367/30,0)</f>
        <v>0</v>
      </c>
      <c r="E385" s="266">
        <f t="shared" si="804"/>
        <v>0</v>
      </c>
      <c r="F385" s="266">
        <f t="shared" si="804"/>
        <v>0</v>
      </c>
      <c r="G385" s="266">
        <f t="shared" si="804"/>
        <v>0</v>
      </c>
      <c r="H385" s="266">
        <f t="shared" si="804"/>
        <v>0</v>
      </c>
      <c r="I385" s="266">
        <f t="shared" si="804"/>
        <v>0</v>
      </c>
      <c r="J385" s="266">
        <f t="shared" si="804"/>
        <v>0</v>
      </c>
      <c r="K385" s="266">
        <f t="shared" si="804"/>
        <v>0</v>
      </c>
      <c r="L385" s="266">
        <f t="shared" si="804"/>
        <v>0</v>
      </c>
      <c r="M385" s="266">
        <f t="shared" si="804"/>
        <v>0</v>
      </c>
      <c r="N385" s="266">
        <f t="shared" si="804"/>
        <v>0</v>
      </c>
      <c r="O385" s="267">
        <f t="shared" si="804"/>
        <v>0</v>
      </c>
      <c r="P385" s="159">
        <f t="shared" si="786"/>
        <v>0</v>
      </c>
    </row>
    <row r="386" spans="1:16" x14ac:dyDescent="0.25">
      <c r="A386" s="196" t="s">
        <v>115</v>
      </c>
      <c r="B386" s="379"/>
      <c r="C386" s="86" t="s">
        <v>247</v>
      </c>
      <c r="D386" s="266">
        <f t="shared" ref="D386:O386" si="805">+IFERROR(D349/D368/30,0)</f>
        <v>0</v>
      </c>
      <c r="E386" s="266">
        <f t="shared" si="805"/>
        <v>0</v>
      </c>
      <c r="F386" s="266">
        <f t="shared" si="805"/>
        <v>0</v>
      </c>
      <c r="G386" s="266">
        <f t="shared" si="805"/>
        <v>0</v>
      </c>
      <c r="H386" s="266">
        <f t="shared" si="805"/>
        <v>0</v>
      </c>
      <c r="I386" s="266">
        <f t="shared" si="805"/>
        <v>0</v>
      </c>
      <c r="J386" s="266">
        <f t="shared" si="805"/>
        <v>0</v>
      </c>
      <c r="K386" s="266">
        <f t="shared" si="805"/>
        <v>0</v>
      </c>
      <c r="L386" s="266">
        <f t="shared" si="805"/>
        <v>0</v>
      </c>
      <c r="M386" s="266">
        <f t="shared" si="805"/>
        <v>0</v>
      </c>
      <c r="N386" s="266">
        <f t="shared" si="805"/>
        <v>0</v>
      </c>
      <c r="O386" s="267">
        <f t="shared" si="805"/>
        <v>0</v>
      </c>
      <c r="P386" s="159">
        <f t="shared" si="786"/>
        <v>0</v>
      </c>
    </row>
    <row r="387" spans="1:16" x14ac:dyDescent="0.25">
      <c r="A387" s="196" t="s">
        <v>115</v>
      </c>
      <c r="B387" s="379"/>
      <c r="C387" s="86" t="s">
        <v>248</v>
      </c>
      <c r="D387" s="266">
        <f t="shared" ref="D387:O387" si="806">+IFERROR(D350/D369/30,0)</f>
        <v>0</v>
      </c>
      <c r="E387" s="266">
        <f t="shared" si="806"/>
        <v>0</v>
      </c>
      <c r="F387" s="266">
        <f t="shared" si="806"/>
        <v>0</v>
      </c>
      <c r="G387" s="266">
        <f t="shared" si="806"/>
        <v>0</v>
      </c>
      <c r="H387" s="266">
        <f t="shared" si="806"/>
        <v>0</v>
      </c>
      <c r="I387" s="266">
        <f t="shared" si="806"/>
        <v>0</v>
      </c>
      <c r="J387" s="266">
        <f t="shared" si="806"/>
        <v>0</v>
      </c>
      <c r="K387" s="266">
        <f t="shared" si="806"/>
        <v>0</v>
      </c>
      <c r="L387" s="266">
        <f t="shared" si="806"/>
        <v>0</v>
      </c>
      <c r="M387" s="266">
        <f t="shared" si="806"/>
        <v>0</v>
      </c>
      <c r="N387" s="266">
        <f t="shared" si="806"/>
        <v>0</v>
      </c>
      <c r="O387" s="267">
        <f t="shared" si="806"/>
        <v>0</v>
      </c>
      <c r="P387" s="159">
        <f t="shared" si="786"/>
        <v>0</v>
      </c>
    </row>
    <row r="388" spans="1:16" x14ac:dyDescent="0.25">
      <c r="A388" s="196" t="s">
        <v>115</v>
      </c>
      <c r="B388" s="379"/>
      <c r="C388" s="86" t="s">
        <v>249</v>
      </c>
      <c r="D388" s="87">
        <f t="shared" ref="D388:O388" si="807">+IFERROR(D351/D370/30,0)</f>
        <v>0</v>
      </c>
      <c r="E388" s="87">
        <f t="shared" si="807"/>
        <v>0</v>
      </c>
      <c r="F388" s="87">
        <f t="shared" si="807"/>
        <v>0</v>
      </c>
      <c r="G388" s="87">
        <f t="shared" si="807"/>
        <v>0</v>
      </c>
      <c r="H388" s="87">
        <f t="shared" si="807"/>
        <v>0</v>
      </c>
      <c r="I388" s="87">
        <f t="shared" si="807"/>
        <v>0</v>
      </c>
      <c r="J388" s="87">
        <f t="shared" si="807"/>
        <v>0</v>
      </c>
      <c r="K388" s="87">
        <f t="shared" si="807"/>
        <v>0</v>
      </c>
      <c r="L388" s="87">
        <f t="shared" si="807"/>
        <v>0</v>
      </c>
      <c r="M388" s="87">
        <f t="shared" si="807"/>
        <v>0</v>
      </c>
      <c r="N388" s="87">
        <f t="shared" si="807"/>
        <v>0</v>
      </c>
      <c r="O388" s="159">
        <f t="shared" si="807"/>
        <v>0</v>
      </c>
      <c r="P388" s="159">
        <f t="shared" si="786"/>
        <v>0</v>
      </c>
    </row>
    <row r="389" spans="1:16" ht="15.75" thickBot="1" x14ac:dyDescent="0.3">
      <c r="A389" s="196" t="s">
        <v>115</v>
      </c>
      <c r="B389" s="379"/>
      <c r="C389" s="96" t="s">
        <v>250</v>
      </c>
      <c r="D389" s="168">
        <f t="shared" ref="D389:O389" si="808">+IFERROR(D352/D371/30,0)</f>
        <v>0</v>
      </c>
      <c r="E389" s="168">
        <f t="shared" si="808"/>
        <v>0</v>
      </c>
      <c r="F389" s="168">
        <f t="shared" si="808"/>
        <v>0</v>
      </c>
      <c r="G389" s="168">
        <f t="shared" si="808"/>
        <v>0</v>
      </c>
      <c r="H389" s="168">
        <f t="shared" si="808"/>
        <v>0</v>
      </c>
      <c r="I389" s="168">
        <f t="shared" si="808"/>
        <v>0</v>
      </c>
      <c r="J389" s="168">
        <f t="shared" si="808"/>
        <v>0</v>
      </c>
      <c r="K389" s="168">
        <f t="shared" si="808"/>
        <v>0</v>
      </c>
      <c r="L389" s="168">
        <f t="shared" si="808"/>
        <v>0</v>
      </c>
      <c r="M389" s="168">
        <f t="shared" si="808"/>
        <v>0</v>
      </c>
      <c r="N389" s="168">
        <f t="shared" si="808"/>
        <v>0</v>
      </c>
      <c r="O389" s="169">
        <f t="shared" si="808"/>
        <v>0</v>
      </c>
      <c r="P389" s="169">
        <f t="shared" si="786"/>
        <v>0</v>
      </c>
    </row>
    <row r="390" spans="1:16" ht="15.75" thickBot="1" x14ac:dyDescent="0.3">
      <c r="A390" s="196" t="s">
        <v>115</v>
      </c>
      <c r="B390" s="379"/>
      <c r="C390" s="183" t="s">
        <v>13</v>
      </c>
      <c r="D390" s="72">
        <v>30</v>
      </c>
      <c r="E390" s="72">
        <v>30</v>
      </c>
      <c r="F390" s="72">
        <v>30</v>
      </c>
      <c r="G390" s="72">
        <v>0</v>
      </c>
      <c r="H390" s="72">
        <v>33.121560393413624</v>
      </c>
      <c r="I390" s="72">
        <v>33.18421323453741</v>
      </c>
      <c r="J390" s="72">
        <v>33</v>
      </c>
      <c r="K390" s="72">
        <v>16.918000292815897</v>
      </c>
      <c r="L390" s="72">
        <f>((45*0.63)+(20*0.37))</f>
        <v>35.75</v>
      </c>
      <c r="M390" s="72">
        <v>36.24</v>
      </c>
      <c r="N390" s="72">
        <v>22</v>
      </c>
      <c r="O390" s="72">
        <v>22</v>
      </c>
      <c r="P390" s="184"/>
    </row>
    <row r="391" spans="1:16" x14ac:dyDescent="0.25">
      <c r="A391" s="196" t="s">
        <v>115</v>
      </c>
      <c r="B391" s="379"/>
      <c r="C391" s="99" t="s">
        <v>4</v>
      </c>
      <c r="D391" s="100">
        <f>+D384/D390*30</f>
        <v>0</v>
      </c>
      <c r="E391" s="100">
        <f t="shared" ref="E391" si="809">+E384/E390*30</f>
        <v>0</v>
      </c>
      <c r="F391" s="100">
        <f t="shared" ref="F391" si="810">+F384/F390*30</f>
        <v>0</v>
      </c>
      <c r="G391" s="100" t="e">
        <f t="shared" ref="G391" si="811">+G384/G390*30</f>
        <v>#DIV/0!</v>
      </c>
      <c r="H391" s="100">
        <f t="shared" ref="H391" si="812">+H384/H390*30</f>
        <v>0</v>
      </c>
      <c r="I391" s="100">
        <f t="shared" ref="I391" si="813">+I384/I390*30</f>
        <v>0</v>
      </c>
      <c r="J391" s="100">
        <f t="shared" ref="J391" si="814">+J384/J390*30</f>
        <v>0</v>
      </c>
      <c r="K391" s="100">
        <f t="shared" ref="K391" si="815">+K384/K390*30</f>
        <v>0</v>
      </c>
      <c r="L391" s="100">
        <f t="shared" ref="L391" si="816">+L384/L390*30</f>
        <v>0</v>
      </c>
      <c r="M391" s="100">
        <f t="shared" ref="M391" si="817">+M384/M390*30</f>
        <v>0</v>
      </c>
      <c r="N391" s="100">
        <f t="shared" ref="N391" si="818">+N384/N390*30</f>
        <v>0</v>
      </c>
      <c r="O391" s="167">
        <f t="shared" ref="O391" si="819">+O384/O390*30</f>
        <v>0</v>
      </c>
      <c r="P391" s="167" t="e">
        <f>SUM(D391:O391)</f>
        <v>#DIV/0!</v>
      </c>
    </row>
    <row r="392" spans="1:16" x14ac:dyDescent="0.25">
      <c r="A392" s="196" t="s">
        <v>115</v>
      </c>
      <c r="B392" s="379"/>
      <c r="C392" s="86" t="s">
        <v>216</v>
      </c>
      <c r="D392" s="87">
        <f>+D385/D390*30</f>
        <v>0</v>
      </c>
      <c r="E392" s="87">
        <f t="shared" ref="E392:O392" si="820">+E385/E390*30</f>
        <v>0</v>
      </c>
      <c r="F392" s="87">
        <f t="shared" si="820"/>
        <v>0</v>
      </c>
      <c r="G392" s="87" t="e">
        <f t="shared" si="820"/>
        <v>#DIV/0!</v>
      </c>
      <c r="H392" s="87">
        <f t="shared" si="820"/>
        <v>0</v>
      </c>
      <c r="I392" s="87">
        <f t="shared" si="820"/>
        <v>0</v>
      </c>
      <c r="J392" s="87">
        <f t="shared" si="820"/>
        <v>0</v>
      </c>
      <c r="K392" s="87">
        <f t="shared" si="820"/>
        <v>0</v>
      </c>
      <c r="L392" s="87">
        <f t="shared" si="820"/>
        <v>0</v>
      </c>
      <c r="M392" s="87">
        <f t="shared" si="820"/>
        <v>0</v>
      </c>
      <c r="N392" s="87">
        <f t="shared" si="820"/>
        <v>0</v>
      </c>
      <c r="O392" s="159">
        <f t="shared" si="820"/>
        <v>0</v>
      </c>
      <c r="P392" s="159" t="e">
        <f t="shared" ref="P392:P396" si="821">SUM(D392:O392)</f>
        <v>#DIV/0!</v>
      </c>
    </row>
    <row r="393" spans="1:16" x14ac:dyDescent="0.25">
      <c r="A393" s="196" t="s">
        <v>115</v>
      </c>
      <c r="B393" s="379"/>
      <c r="C393" s="86" t="s">
        <v>217</v>
      </c>
      <c r="D393" s="87">
        <f>+D386/D390*30</f>
        <v>0</v>
      </c>
      <c r="E393" s="87">
        <f t="shared" ref="E393:O393" si="822">+E386/E390*30</f>
        <v>0</v>
      </c>
      <c r="F393" s="87">
        <f t="shared" si="822"/>
        <v>0</v>
      </c>
      <c r="G393" s="87" t="e">
        <f t="shared" si="822"/>
        <v>#DIV/0!</v>
      </c>
      <c r="H393" s="87">
        <f t="shared" si="822"/>
        <v>0</v>
      </c>
      <c r="I393" s="87">
        <f t="shared" si="822"/>
        <v>0</v>
      </c>
      <c r="J393" s="87">
        <f t="shared" si="822"/>
        <v>0</v>
      </c>
      <c r="K393" s="87">
        <f t="shared" si="822"/>
        <v>0</v>
      </c>
      <c r="L393" s="87">
        <f t="shared" si="822"/>
        <v>0</v>
      </c>
      <c r="M393" s="87">
        <f t="shared" si="822"/>
        <v>0</v>
      </c>
      <c r="N393" s="87">
        <f t="shared" si="822"/>
        <v>0</v>
      </c>
      <c r="O393" s="159">
        <f t="shared" si="822"/>
        <v>0</v>
      </c>
      <c r="P393" s="159"/>
    </row>
    <row r="394" spans="1:16" x14ac:dyDescent="0.25">
      <c r="A394" s="196" t="s">
        <v>115</v>
      </c>
      <c r="B394" s="379"/>
      <c r="C394" s="86" t="s">
        <v>218</v>
      </c>
      <c r="D394" s="87">
        <f>+D387/D390*30</f>
        <v>0</v>
      </c>
      <c r="E394" s="87">
        <f t="shared" ref="E394:O394" si="823">+E387/E390*30</f>
        <v>0</v>
      </c>
      <c r="F394" s="87">
        <f t="shared" si="823"/>
        <v>0</v>
      </c>
      <c r="G394" s="87" t="e">
        <f t="shared" si="823"/>
        <v>#DIV/0!</v>
      </c>
      <c r="H394" s="87">
        <f t="shared" si="823"/>
        <v>0</v>
      </c>
      <c r="I394" s="87">
        <f t="shared" si="823"/>
        <v>0</v>
      </c>
      <c r="J394" s="87">
        <f t="shared" si="823"/>
        <v>0</v>
      </c>
      <c r="K394" s="87">
        <f t="shared" si="823"/>
        <v>0</v>
      </c>
      <c r="L394" s="87">
        <f t="shared" si="823"/>
        <v>0</v>
      </c>
      <c r="M394" s="87">
        <f t="shared" si="823"/>
        <v>0</v>
      </c>
      <c r="N394" s="87">
        <f t="shared" si="823"/>
        <v>0</v>
      </c>
      <c r="O394" s="159">
        <f t="shared" si="823"/>
        <v>0</v>
      </c>
      <c r="P394" s="159"/>
    </row>
    <row r="395" spans="1:16" x14ac:dyDescent="0.25">
      <c r="A395" s="196" t="s">
        <v>115</v>
      </c>
      <c r="B395" s="379"/>
      <c r="C395" s="86" t="s">
        <v>219</v>
      </c>
      <c r="D395" s="87">
        <f>+D388/D390*30</f>
        <v>0</v>
      </c>
      <c r="E395" s="87">
        <f t="shared" ref="E395:O395" si="824">+E388/E390*30</f>
        <v>0</v>
      </c>
      <c r="F395" s="87">
        <f t="shared" si="824"/>
        <v>0</v>
      </c>
      <c r="G395" s="87" t="e">
        <f t="shared" si="824"/>
        <v>#DIV/0!</v>
      </c>
      <c r="H395" s="87">
        <f t="shared" si="824"/>
        <v>0</v>
      </c>
      <c r="I395" s="87">
        <f t="shared" si="824"/>
        <v>0</v>
      </c>
      <c r="J395" s="87">
        <f t="shared" si="824"/>
        <v>0</v>
      </c>
      <c r="K395" s="87">
        <f t="shared" si="824"/>
        <v>0</v>
      </c>
      <c r="L395" s="87">
        <f t="shared" si="824"/>
        <v>0</v>
      </c>
      <c r="M395" s="87">
        <f t="shared" si="824"/>
        <v>0</v>
      </c>
      <c r="N395" s="87">
        <f t="shared" si="824"/>
        <v>0</v>
      </c>
      <c r="O395" s="159">
        <f t="shared" si="824"/>
        <v>0</v>
      </c>
      <c r="P395" s="159"/>
    </row>
    <row r="396" spans="1:16" ht="15.75" thickBot="1" x14ac:dyDescent="0.3">
      <c r="A396" s="196" t="s">
        <v>115</v>
      </c>
      <c r="B396" s="379"/>
      <c r="C396" s="96" t="s">
        <v>238</v>
      </c>
      <c r="D396" s="168">
        <f>+D389/D390*30</f>
        <v>0</v>
      </c>
      <c r="E396" s="168">
        <f t="shared" ref="E396:O396" si="825">+E389/E390*30</f>
        <v>0</v>
      </c>
      <c r="F396" s="168">
        <f t="shared" si="825"/>
        <v>0</v>
      </c>
      <c r="G396" s="168" t="e">
        <f t="shared" si="825"/>
        <v>#DIV/0!</v>
      </c>
      <c r="H396" s="168">
        <f t="shared" si="825"/>
        <v>0</v>
      </c>
      <c r="I396" s="168">
        <f t="shared" si="825"/>
        <v>0</v>
      </c>
      <c r="J396" s="168">
        <f t="shared" si="825"/>
        <v>0</v>
      </c>
      <c r="K396" s="168">
        <f t="shared" si="825"/>
        <v>0</v>
      </c>
      <c r="L396" s="168">
        <f t="shared" si="825"/>
        <v>0</v>
      </c>
      <c r="M396" s="168">
        <f t="shared" si="825"/>
        <v>0</v>
      </c>
      <c r="N396" s="168">
        <f t="shared" si="825"/>
        <v>0</v>
      </c>
      <c r="O396" s="169">
        <f t="shared" si="825"/>
        <v>0</v>
      </c>
      <c r="P396" s="169" t="e">
        <f t="shared" si="821"/>
        <v>#DIV/0!</v>
      </c>
    </row>
    <row r="397" spans="1:16" x14ac:dyDescent="0.25">
      <c r="A397" s="196" t="s">
        <v>115</v>
      </c>
      <c r="B397" s="379"/>
      <c r="C397" s="76" t="s">
        <v>8</v>
      </c>
      <c r="D397" s="170">
        <f t="shared" ref="D397:O397" si="826">+D366/D360</f>
        <v>1.1407530176686689</v>
      </c>
      <c r="E397" s="170">
        <f t="shared" si="826"/>
        <v>1.1862166716339826</v>
      </c>
      <c r="F397" s="170">
        <f t="shared" si="826"/>
        <v>1.1862166716339824</v>
      </c>
      <c r="G397" s="170">
        <f t="shared" si="826"/>
        <v>1.1836158857369019</v>
      </c>
      <c r="H397" s="170">
        <f t="shared" si="826"/>
        <v>1.1836158857369024</v>
      </c>
      <c r="I397" s="170">
        <f t="shared" si="826"/>
        <v>1.1836158857369021</v>
      </c>
      <c r="J397" s="170">
        <f t="shared" si="826"/>
        <v>1.2138778864485882</v>
      </c>
      <c r="K397" s="170">
        <f t="shared" si="826"/>
        <v>1.2003056945932011</v>
      </c>
      <c r="L397" s="170">
        <f t="shared" si="826"/>
        <v>1.1335741273497133</v>
      </c>
      <c r="M397" s="170">
        <f t="shared" si="826"/>
        <v>1.1342408949647877</v>
      </c>
      <c r="N397" s="170">
        <f t="shared" si="826"/>
        <v>1.1428264590545212</v>
      </c>
      <c r="O397" s="171">
        <f t="shared" si="826"/>
        <v>1.1478355783908287</v>
      </c>
      <c r="P397" s="171"/>
    </row>
    <row r="398" spans="1:16" x14ac:dyDescent="0.25">
      <c r="A398" s="196" t="s">
        <v>115</v>
      </c>
      <c r="B398" s="379"/>
      <c r="C398" s="77" t="s">
        <v>6</v>
      </c>
      <c r="D398" s="172">
        <f>+VLOOKUP(D346,Conversion!$B$33:$N$71,(MATCH('Measured TV opt-pt'!D345,butget_aylar_opt,0)+1),0)</f>
        <v>1.1888611649493708</v>
      </c>
      <c r="E398" s="172">
        <f>+VLOOKUP(E346,Conversion!$B$33:$N$71,(MATCH('Measured TV opt-pt'!E345,butget_aylar_opt,0)+1),0)</f>
        <v>1.2706957337752476</v>
      </c>
      <c r="F398" s="172">
        <f>+VLOOKUP(F346,Conversion!$B$33:$N$71,(MATCH('Measured TV opt-pt'!F345,butget_aylar_opt,0)+1),0)</f>
        <v>1.2706957337752476</v>
      </c>
      <c r="G398" s="172">
        <f>+VLOOKUP(G346,Conversion!$B$33:$N$71,(MATCH('Measured TV opt-pt'!G345,butget_aylar_opt,0)+1),0)</f>
        <v>1.2609678349042717</v>
      </c>
      <c r="H398" s="172">
        <f>+VLOOKUP(H346,Conversion!$B$33:$N$71,(MATCH('Measured TV opt-pt'!H345,butget_aylar_opt,0)+1),0)</f>
        <v>1.2609678349042717</v>
      </c>
      <c r="I398" s="172">
        <f>+VLOOKUP(I346,Conversion!$B$33:$N$71,(MATCH('Measured TV opt-pt'!I345,butget_aylar_opt,0)+1),0)</f>
        <v>1.2609678349042717</v>
      </c>
      <c r="J398" s="172">
        <f>+VLOOKUP(J346,Conversion!$B$33:$N$71,(MATCH('Measured TV opt-pt'!J345,butget_aylar_opt,0)+1),0)</f>
        <v>1.2747679051062868</v>
      </c>
      <c r="K398" s="172">
        <f>+VLOOKUP(K346,Conversion!$B$33:$N$71,(MATCH('Measured TV opt-pt'!K345,butget_aylar_opt,0)+1),0)</f>
        <v>1.2747679051062868</v>
      </c>
      <c r="L398" s="172">
        <f>+VLOOKUP(L346,Conversion!$B$33:$N$71,(MATCH('Measured TV opt-pt'!L345,butget_aylar_opt,0)+1),0)</f>
        <v>1.1748916075557905</v>
      </c>
      <c r="M398" s="172">
        <f>+VLOOKUP(M346,Conversion!$B$33:$N$71,(MATCH('Measured TV opt-pt'!M345,butget_aylar_opt,0)+1),0)</f>
        <v>1.1888611649493708</v>
      </c>
      <c r="N398" s="172">
        <f>+VLOOKUP(N346,Conversion!$B$33:$N$71,(MATCH('Measured TV opt-pt'!N345,butget_aylar_opt,0)+1),0)</f>
        <v>1.1888611649493708</v>
      </c>
      <c r="O398" s="173">
        <f>+VLOOKUP(O346,Conversion!$B$33:$N$71,(MATCH('Measured TV opt-pt'!O345,butget_aylar_opt,0)+1),0)</f>
        <v>1.1888611649493708</v>
      </c>
      <c r="P398" s="173"/>
    </row>
    <row r="399" spans="1:16" ht="15.75" thickBot="1" x14ac:dyDescent="0.3">
      <c r="A399" s="196" t="s">
        <v>115</v>
      </c>
      <c r="B399" s="380"/>
      <c r="C399" s="96" t="s">
        <v>7</v>
      </c>
      <c r="D399" s="172">
        <f>+VLOOKUP(D346,Conversion!$B$74:$N$112,(MATCH('Measured TV opt-pt'!D345,budget_aylar_pt,0)+1),0)</f>
        <v>1.068590796747616</v>
      </c>
      <c r="E399" s="172">
        <f>+VLOOKUP(E346,Conversion!$B$74:$N$112,(MATCH('Measured TV opt-pt'!E345,budget_aylar_pt,0)+1),0)</f>
        <v>1.0594980784220853</v>
      </c>
      <c r="F399" s="172">
        <f>+VLOOKUP(F346,Conversion!$B$74:$N$112,(MATCH('Measured TV opt-pt'!F345,budget_aylar_pt,0)+1),0)</f>
        <v>1.0594980784220853</v>
      </c>
      <c r="G399" s="172">
        <f>+VLOOKUP(G346,Conversion!$B$74:$N$112,(MATCH('Measured TV opt-pt'!G345,budget_aylar_pt,0)+1),0)</f>
        <v>1.0675879619858475</v>
      </c>
      <c r="H399" s="172">
        <f>+VLOOKUP(H346,Conversion!$B$74:$N$112,(MATCH('Measured TV opt-pt'!H345,budget_aylar_pt,0)+1),0)</f>
        <v>1.0675879619858475</v>
      </c>
      <c r="I399" s="172">
        <f>+VLOOKUP(I346,Conversion!$B$74:$N$112,(MATCH('Measured TV opt-pt'!I345,budget_aylar_pt,0)+1),0)</f>
        <v>1.0675879619858475</v>
      </c>
      <c r="J399" s="172">
        <f>+VLOOKUP(J346,Conversion!$B$74:$N$112,(MATCH('Measured TV opt-pt'!J345,budget_aylar_pt,0)+1),0)</f>
        <v>1.1225428584620409</v>
      </c>
      <c r="K399" s="172">
        <f>+VLOOKUP(K346,Conversion!$B$74:$N$112,(MATCH('Measured TV opt-pt'!K345,budget_aylar_pt,0)+1),0)</f>
        <v>1.1225428584620409</v>
      </c>
      <c r="L399" s="172">
        <f>+VLOOKUP(L346,Conversion!$B$74:$N$112,(MATCH('Measured TV opt-pt'!L345,budget_aylar_pt,0)+1),0)</f>
        <v>1.0894361764463583</v>
      </c>
      <c r="M399" s="172">
        <f>+VLOOKUP(M346,Conversion!$B$74:$N$112,(MATCH('Measured TV opt-pt'!M345,budget_aylar_pt,0)+1),0)</f>
        <v>1.068590796747616</v>
      </c>
      <c r="N399" s="172">
        <f>+VLOOKUP(N346,Conversion!$B$74:$N$112,(MATCH('Measured TV opt-pt'!N345,budget_aylar_pt,0)+1),0)</f>
        <v>1.068590796747616</v>
      </c>
      <c r="O399" s="173">
        <f>+VLOOKUP(O346,Conversion!$B$74:$N$112,(MATCH('Measured TV opt-pt'!O345,budget_aylar_pt,0)+1),0)</f>
        <v>1.068590796747616</v>
      </c>
      <c r="P399" s="174"/>
    </row>
    <row r="400" spans="1:16" ht="21.75" thickBot="1" x14ac:dyDescent="0.3">
      <c r="A400" s="196" t="s">
        <v>115</v>
      </c>
      <c r="B400" s="240" t="s">
        <v>126</v>
      </c>
      <c r="C400" s="74" t="s">
        <v>107</v>
      </c>
      <c r="D400" s="153">
        <v>1</v>
      </c>
      <c r="E400" s="153">
        <v>2</v>
      </c>
      <c r="F400" s="153">
        <v>3</v>
      </c>
      <c r="G400" s="153">
        <v>4</v>
      </c>
      <c r="H400" s="153">
        <v>5</v>
      </c>
      <c r="I400" s="153">
        <v>6</v>
      </c>
      <c r="J400" s="153">
        <v>7</v>
      </c>
      <c r="K400" s="153">
        <v>8</v>
      </c>
      <c r="L400" s="153">
        <v>9</v>
      </c>
      <c r="M400" s="153">
        <v>10</v>
      </c>
      <c r="N400" s="153">
        <v>11</v>
      </c>
      <c r="O400" s="153">
        <v>12</v>
      </c>
      <c r="P400" s="74" t="s">
        <v>127</v>
      </c>
    </row>
    <row r="401" spans="1:16" ht="15.75" thickBot="1" x14ac:dyDescent="0.3">
      <c r="A401" s="196" t="s">
        <v>115</v>
      </c>
      <c r="B401" s="375" t="s">
        <v>138</v>
      </c>
      <c r="C401" s="185" t="s">
        <v>33</v>
      </c>
      <c r="D401" s="186" t="s">
        <v>28</v>
      </c>
      <c r="E401" s="186" t="s">
        <v>28</v>
      </c>
      <c r="F401" s="186" t="s">
        <v>28</v>
      </c>
      <c r="G401" s="186" t="s">
        <v>28</v>
      </c>
      <c r="H401" s="186" t="s">
        <v>28</v>
      </c>
      <c r="I401" s="186" t="s">
        <v>28</v>
      </c>
      <c r="J401" s="186" t="s">
        <v>28</v>
      </c>
      <c r="K401" s="186" t="s">
        <v>28</v>
      </c>
      <c r="L401" s="186" t="s">
        <v>28</v>
      </c>
      <c r="M401" s="186" t="s">
        <v>28</v>
      </c>
      <c r="N401" s="186" t="s">
        <v>28</v>
      </c>
      <c r="O401" s="186" t="s">
        <v>28</v>
      </c>
      <c r="P401" s="188" t="s">
        <v>108</v>
      </c>
    </row>
    <row r="402" spans="1:16" x14ac:dyDescent="0.25">
      <c r="A402" s="196" t="s">
        <v>115</v>
      </c>
      <c r="B402" s="376"/>
      <c r="C402" s="175" t="s">
        <v>125</v>
      </c>
      <c r="D402" s="200"/>
      <c r="E402" s="201"/>
      <c r="F402" s="201"/>
      <c r="G402" s="201"/>
      <c r="H402" s="201"/>
      <c r="I402" s="201"/>
      <c r="J402" s="201"/>
      <c r="K402" s="201"/>
      <c r="L402" s="201"/>
      <c r="M402" s="201"/>
      <c r="N402" s="201"/>
      <c r="O402" s="176"/>
      <c r="P402" s="176">
        <f>SUM(D402:O402)</f>
        <v>0</v>
      </c>
    </row>
    <row r="403" spans="1:16" x14ac:dyDescent="0.25">
      <c r="A403" s="196" t="s">
        <v>115</v>
      </c>
      <c r="B403" s="376"/>
      <c r="C403" s="86" t="s">
        <v>1</v>
      </c>
      <c r="D403" s="87">
        <f>+D434*D416*30</f>
        <v>0</v>
      </c>
      <c r="E403" s="87">
        <f t="shared" ref="E403:O403" si="827">+E434*E416*30</f>
        <v>0</v>
      </c>
      <c r="F403" s="87">
        <f t="shared" si="827"/>
        <v>0</v>
      </c>
      <c r="G403" s="87">
        <f t="shared" si="827"/>
        <v>0</v>
      </c>
      <c r="H403" s="87">
        <f t="shared" si="827"/>
        <v>0</v>
      </c>
      <c r="I403" s="87">
        <f t="shared" si="827"/>
        <v>0</v>
      </c>
      <c r="J403" s="87">
        <f t="shared" si="827"/>
        <v>0</v>
      </c>
      <c r="K403" s="87">
        <f t="shared" si="827"/>
        <v>0</v>
      </c>
      <c r="L403" s="87">
        <f t="shared" si="827"/>
        <v>0</v>
      </c>
      <c r="M403" s="87">
        <f t="shared" si="827"/>
        <v>0</v>
      </c>
      <c r="N403" s="87">
        <f t="shared" si="827"/>
        <v>0</v>
      </c>
      <c r="O403" s="159">
        <f t="shared" si="827"/>
        <v>0</v>
      </c>
      <c r="P403" s="159">
        <f t="shared" ref="P403:P407" si="828">SUM(D403:O403)</f>
        <v>0</v>
      </c>
    </row>
    <row r="404" spans="1:16" x14ac:dyDescent="0.25">
      <c r="A404" s="196" t="s">
        <v>115</v>
      </c>
      <c r="B404" s="376"/>
      <c r="C404" s="86" t="s">
        <v>209</v>
      </c>
      <c r="D404" s="87">
        <f t="shared" ref="D404:O407" si="829">+D435*D417*30</f>
        <v>0</v>
      </c>
      <c r="E404" s="259">
        <f t="shared" si="829"/>
        <v>0</v>
      </c>
      <c r="F404" s="259">
        <f t="shared" si="829"/>
        <v>0</v>
      </c>
      <c r="G404" s="259">
        <f t="shared" si="829"/>
        <v>0</v>
      </c>
      <c r="H404" s="259">
        <f t="shared" si="829"/>
        <v>0</v>
      </c>
      <c r="I404" s="259">
        <f t="shared" si="829"/>
        <v>0</v>
      </c>
      <c r="J404" s="259">
        <f t="shared" si="829"/>
        <v>0</v>
      </c>
      <c r="K404" s="259">
        <f t="shared" si="829"/>
        <v>0</v>
      </c>
      <c r="L404" s="259">
        <f t="shared" si="829"/>
        <v>0</v>
      </c>
      <c r="M404" s="259">
        <f t="shared" si="829"/>
        <v>0</v>
      </c>
      <c r="N404" s="259">
        <f t="shared" si="829"/>
        <v>0</v>
      </c>
      <c r="O404" s="260">
        <f t="shared" si="829"/>
        <v>0</v>
      </c>
      <c r="P404" s="260"/>
    </row>
    <row r="405" spans="1:16" x14ac:dyDescent="0.25">
      <c r="A405" s="196" t="s">
        <v>115</v>
      </c>
      <c r="B405" s="376"/>
      <c r="C405" s="86" t="s">
        <v>210</v>
      </c>
      <c r="D405" s="87">
        <f t="shared" si="829"/>
        <v>0</v>
      </c>
      <c r="E405" s="259">
        <f t="shared" si="829"/>
        <v>0</v>
      </c>
      <c r="F405" s="259">
        <f t="shared" si="829"/>
        <v>0</v>
      </c>
      <c r="G405" s="259">
        <f t="shared" si="829"/>
        <v>0</v>
      </c>
      <c r="H405" s="259">
        <f t="shared" si="829"/>
        <v>0</v>
      </c>
      <c r="I405" s="259">
        <f t="shared" si="829"/>
        <v>0</v>
      </c>
      <c r="J405" s="259">
        <f t="shared" si="829"/>
        <v>0</v>
      </c>
      <c r="K405" s="259">
        <f t="shared" si="829"/>
        <v>0</v>
      </c>
      <c r="L405" s="259">
        <f t="shared" si="829"/>
        <v>0</v>
      </c>
      <c r="M405" s="259">
        <f t="shared" si="829"/>
        <v>0</v>
      </c>
      <c r="N405" s="259">
        <f t="shared" si="829"/>
        <v>0</v>
      </c>
      <c r="O405" s="260">
        <f t="shared" si="829"/>
        <v>0</v>
      </c>
      <c r="P405" s="260"/>
    </row>
    <row r="406" spans="1:16" x14ac:dyDescent="0.25">
      <c r="A406" s="196" t="s">
        <v>115</v>
      </c>
      <c r="B406" s="376"/>
      <c r="C406" s="86" t="s">
        <v>211</v>
      </c>
      <c r="D406" s="87">
        <f t="shared" si="829"/>
        <v>0</v>
      </c>
      <c r="E406" s="259">
        <f t="shared" si="829"/>
        <v>0</v>
      </c>
      <c r="F406" s="259">
        <f t="shared" si="829"/>
        <v>0</v>
      </c>
      <c r="G406" s="259">
        <f t="shared" si="829"/>
        <v>0</v>
      </c>
      <c r="H406" s="259">
        <f t="shared" si="829"/>
        <v>0</v>
      </c>
      <c r="I406" s="259">
        <f t="shared" si="829"/>
        <v>0</v>
      </c>
      <c r="J406" s="259">
        <f t="shared" si="829"/>
        <v>0</v>
      </c>
      <c r="K406" s="259">
        <f t="shared" si="829"/>
        <v>0</v>
      </c>
      <c r="L406" s="259">
        <f t="shared" si="829"/>
        <v>0</v>
      </c>
      <c r="M406" s="259">
        <f t="shared" si="829"/>
        <v>0</v>
      </c>
      <c r="N406" s="259">
        <f t="shared" si="829"/>
        <v>0</v>
      </c>
      <c r="O406" s="260">
        <f t="shared" si="829"/>
        <v>0</v>
      </c>
      <c r="P406" s="260"/>
    </row>
    <row r="407" spans="1:16" ht="15.75" thickBot="1" x14ac:dyDescent="0.3">
      <c r="A407" s="196" t="s">
        <v>115</v>
      </c>
      <c r="B407" s="376"/>
      <c r="C407" s="96" t="s">
        <v>227</v>
      </c>
      <c r="D407" s="87">
        <f t="shared" si="829"/>
        <v>0</v>
      </c>
      <c r="E407" s="90">
        <f t="shared" si="829"/>
        <v>0</v>
      </c>
      <c r="F407" s="90">
        <f t="shared" si="829"/>
        <v>0</v>
      </c>
      <c r="G407" s="90">
        <f t="shared" si="829"/>
        <v>0</v>
      </c>
      <c r="H407" s="90">
        <f t="shared" si="829"/>
        <v>0</v>
      </c>
      <c r="I407" s="90">
        <f t="shared" si="829"/>
        <v>0</v>
      </c>
      <c r="J407" s="90">
        <f t="shared" si="829"/>
        <v>0</v>
      </c>
      <c r="K407" s="90">
        <f t="shared" si="829"/>
        <v>0</v>
      </c>
      <c r="L407" s="90">
        <f t="shared" si="829"/>
        <v>0</v>
      </c>
      <c r="M407" s="90">
        <f t="shared" si="829"/>
        <v>0</v>
      </c>
      <c r="N407" s="90">
        <f t="shared" si="829"/>
        <v>0</v>
      </c>
      <c r="O407" s="160">
        <f t="shared" si="829"/>
        <v>0</v>
      </c>
      <c r="P407" s="160">
        <f t="shared" si="828"/>
        <v>0</v>
      </c>
    </row>
    <row r="408" spans="1:16" ht="15.75" thickBot="1" x14ac:dyDescent="0.3">
      <c r="A408" s="196" t="s">
        <v>115</v>
      </c>
      <c r="B408" s="376"/>
      <c r="C408" s="281" t="s">
        <v>108</v>
      </c>
      <c r="D408" s="282">
        <f>SUM(D409:D413)</f>
        <v>1</v>
      </c>
      <c r="E408" s="282">
        <f t="shared" ref="E408" si="830">SUM(E409:E413)</f>
        <v>1.0034229363724529</v>
      </c>
      <c r="F408" s="282">
        <f t="shared" ref="F408" si="831">SUM(F409:F413)</f>
        <v>0.99999999999999989</v>
      </c>
      <c r="G408" s="282">
        <f t="shared" ref="G408" si="832">SUM(G409:G413)</f>
        <v>0.99999999999999989</v>
      </c>
      <c r="H408" s="282">
        <f t="shared" ref="H408" si="833">SUM(H409:H413)</f>
        <v>1</v>
      </c>
      <c r="I408" s="282">
        <f t="shared" ref="I408" si="834">SUM(I409:I413)</f>
        <v>1.0000000000000002</v>
      </c>
      <c r="J408" s="282">
        <f t="shared" ref="J408" si="835">SUM(J409:J413)</f>
        <v>0.99999999999999978</v>
      </c>
      <c r="K408" s="282">
        <f t="shared" ref="K408" si="836">SUM(K409:K413)</f>
        <v>0.99999999999999978</v>
      </c>
      <c r="L408" s="282">
        <f t="shared" ref="L408" si="837">SUM(L409:L413)</f>
        <v>1</v>
      </c>
      <c r="M408" s="282">
        <f t="shared" ref="M408" si="838">SUM(M409:M413)</f>
        <v>1.0000000000000002</v>
      </c>
      <c r="N408" s="282">
        <f t="shared" ref="N408" si="839">SUM(N409:N413)</f>
        <v>1</v>
      </c>
      <c r="O408" s="282">
        <f t="shared" ref="O408" si="840">SUM(O409:O413)</f>
        <v>0.99999999999999989</v>
      </c>
      <c r="P408" s="268"/>
    </row>
    <row r="409" spans="1:16" ht="15.75" thickBot="1" x14ac:dyDescent="0.3">
      <c r="A409" s="196" t="s">
        <v>115</v>
      </c>
      <c r="B409" s="376"/>
      <c r="C409" s="245" t="s">
        <v>196</v>
      </c>
      <c r="D409" s="246">
        <v>0.748</v>
      </c>
      <c r="E409" s="246">
        <v>0.71289999999999998</v>
      </c>
      <c r="F409" s="246">
        <v>0.70128149006739837</v>
      </c>
      <c r="G409" s="246">
        <v>0.53018436569432525</v>
      </c>
      <c r="H409" s="246">
        <v>0.5423765464750937</v>
      </c>
      <c r="I409" s="246">
        <v>0.58843916554063314</v>
      </c>
      <c r="J409" s="246">
        <v>0.60561377608760258</v>
      </c>
      <c r="K409" s="246">
        <v>0.80100224649177598</v>
      </c>
      <c r="L409" s="246">
        <v>0.74479587945877479</v>
      </c>
      <c r="M409" s="246">
        <v>0.79328167047923914</v>
      </c>
      <c r="N409" s="246">
        <v>0.79251746496726783</v>
      </c>
      <c r="O409" s="246">
        <v>0.75240999999999991</v>
      </c>
      <c r="P409" s="268"/>
    </row>
    <row r="410" spans="1:16" ht="15.75" thickBot="1" x14ac:dyDescent="0.3">
      <c r="A410" s="196" t="s">
        <v>115</v>
      </c>
      <c r="B410" s="376"/>
      <c r="C410" s="245" t="s">
        <v>197</v>
      </c>
      <c r="D410" s="246"/>
      <c r="E410" s="246">
        <v>3.4229363724529492E-3</v>
      </c>
      <c r="F410" s="246"/>
      <c r="G410" s="246"/>
      <c r="H410" s="246"/>
      <c r="I410" s="246"/>
      <c r="J410" s="246"/>
      <c r="K410" s="246"/>
      <c r="L410" s="246"/>
      <c r="M410" s="246"/>
      <c r="N410" s="246"/>
      <c r="O410" s="246"/>
      <c r="P410" s="268"/>
    </row>
    <row r="411" spans="1:16" ht="15.75" thickBot="1" x14ac:dyDescent="0.3">
      <c r="A411" s="196" t="s">
        <v>115</v>
      </c>
      <c r="B411" s="376"/>
      <c r="C411" s="245" t="s">
        <v>199</v>
      </c>
      <c r="D411" s="310">
        <v>0.252</v>
      </c>
      <c r="E411" s="246">
        <v>0.28710000000000002</v>
      </c>
      <c r="F411" s="246">
        <v>0.27946524626273334</v>
      </c>
      <c r="G411" s="246">
        <v>0.26027151737500415</v>
      </c>
      <c r="H411" s="246">
        <v>0.22206611722025232</v>
      </c>
      <c r="I411" s="246">
        <v>0.23470428159927745</v>
      </c>
      <c r="J411" s="246">
        <v>0.15048175443375286</v>
      </c>
      <c r="K411" s="246">
        <v>0.11533513094114624</v>
      </c>
      <c r="L411" s="246">
        <v>0.2476086029169918</v>
      </c>
      <c r="M411" s="246">
        <v>0.18024296287308908</v>
      </c>
      <c r="N411" s="246">
        <v>0.19496532528723082</v>
      </c>
      <c r="O411" s="246">
        <v>0.24758999999999998</v>
      </c>
      <c r="P411" s="268"/>
    </row>
    <row r="412" spans="1:16" ht="15.75" thickBot="1" x14ac:dyDescent="0.3">
      <c r="A412" s="196" t="s">
        <v>115</v>
      </c>
      <c r="B412" s="376"/>
      <c r="C412" s="245" t="s">
        <v>198</v>
      </c>
      <c r="D412" s="246"/>
      <c r="E412" s="246"/>
      <c r="F412" s="246">
        <v>1.9253263669868261E-2</v>
      </c>
      <c r="G412" s="246">
        <v>0.20954411693067052</v>
      </c>
      <c r="H412" s="246">
        <v>0.23555733630465386</v>
      </c>
      <c r="I412" s="246">
        <v>0.17685655286008953</v>
      </c>
      <c r="J412" s="246">
        <v>0.24390446947864436</v>
      </c>
      <c r="K412" s="246">
        <v>8.3662622567077571E-2</v>
      </c>
      <c r="L412" s="246">
        <v>7.5955176242334761E-3</v>
      </c>
      <c r="M412" s="246">
        <v>2.6475366647671975E-2</v>
      </c>
      <c r="N412" s="246">
        <v>1.2517209745501362E-2</v>
      </c>
      <c r="O412" s="246">
        <v>0</v>
      </c>
      <c r="P412" s="268"/>
    </row>
    <row r="413" spans="1:16" ht="15.75" thickBot="1" x14ac:dyDescent="0.3">
      <c r="A413" s="196" t="s">
        <v>115</v>
      </c>
      <c r="B413" s="376"/>
      <c r="C413" s="248" t="s">
        <v>228</v>
      </c>
      <c r="D413" s="249"/>
      <c r="E413" s="249"/>
      <c r="F413" s="249"/>
      <c r="G413" s="249"/>
      <c r="H413" s="249"/>
      <c r="I413" s="249"/>
      <c r="J413" s="249"/>
      <c r="K413" s="249"/>
      <c r="L413" s="249"/>
      <c r="M413" s="249"/>
      <c r="N413" s="249"/>
      <c r="O413" s="249"/>
      <c r="P413" s="177"/>
    </row>
    <row r="414" spans="1:16" ht="15.75" thickBot="1" x14ac:dyDescent="0.3">
      <c r="A414" s="196"/>
      <c r="B414" s="376"/>
      <c r="C414" s="306" t="s">
        <v>278</v>
      </c>
      <c r="D414" s="309">
        <v>1</v>
      </c>
      <c r="E414" s="309">
        <v>1</v>
      </c>
      <c r="F414" s="309">
        <v>1</v>
      </c>
      <c r="G414" s="309">
        <v>1</v>
      </c>
      <c r="H414" s="309">
        <v>1</v>
      </c>
      <c r="I414" s="309">
        <v>1</v>
      </c>
      <c r="J414" s="309">
        <v>1</v>
      </c>
      <c r="K414" s="309">
        <v>1</v>
      </c>
      <c r="L414" s="309">
        <v>1</v>
      </c>
      <c r="M414" s="309">
        <v>1</v>
      </c>
      <c r="N414" s="309">
        <v>1</v>
      </c>
      <c r="O414" s="309">
        <v>1</v>
      </c>
      <c r="P414" s="308"/>
    </row>
    <row r="415" spans="1:16" x14ac:dyDescent="0.25">
      <c r="A415" s="196" t="s">
        <v>115</v>
      </c>
      <c r="B415" s="376"/>
      <c r="C415" s="154" t="s">
        <v>14</v>
      </c>
      <c r="D415" s="155">
        <f>+SUMPRODUCT(D416:D420,D409:D413)</f>
        <v>17.635459843446117</v>
      </c>
      <c r="E415" s="155">
        <f t="shared" ref="E415" si="841">+SUMPRODUCT(E416:E420,E409:E413)</f>
        <v>18.03571002946196</v>
      </c>
      <c r="F415" s="155">
        <f t="shared" ref="F415" si="842">+SUMPRODUCT(F416:F420,F409:F413)</f>
        <v>19.694741112610537</v>
      </c>
      <c r="G415" s="155">
        <f t="shared" ref="G415" si="843">+SUMPRODUCT(G416:G420,G409:G413)</f>
        <v>26.147781757097761</v>
      </c>
      <c r="H415" s="155">
        <f t="shared" ref="H415" si="844">+SUMPRODUCT(H416:H420,H409:H413)</f>
        <v>30.733725214432148</v>
      </c>
      <c r="I415" s="155">
        <f t="shared" ref="I415" si="845">+SUMPRODUCT(I416:I420,I409:I413)</f>
        <v>28.790523635358394</v>
      </c>
      <c r="J415" s="155">
        <f t="shared" ref="J415" si="846">+SUMPRODUCT(J416:J420,J409:J413)</f>
        <v>18.659997158960685</v>
      </c>
      <c r="K415" s="155">
        <f t="shared" ref="K415" si="847">+SUMPRODUCT(K416:K420,K409:K413)</f>
        <v>17.290051071257835</v>
      </c>
      <c r="L415" s="155">
        <f t="shared" ref="L415" si="848">+SUMPRODUCT(L416:L420,L409:L413)</f>
        <v>23.991363394497959</v>
      </c>
      <c r="M415" s="155">
        <f t="shared" ref="M415" si="849">+SUMPRODUCT(M416:M420,M409:M413)</f>
        <v>27.257656862768588</v>
      </c>
      <c r="N415" s="155">
        <f t="shared" ref="N415" si="850">+SUMPRODUCT(N416:N420,N409:N413)</f>
        <v>25.052800302948242</v>
      </c>
      <c r="O415" s="156">
        <f t="shared" ref="O415" si="851">+SUMPRODUCT(O416:O420,O409:O413)</f>
        <v>21.196595452974034</v>
      </c>
      <c r="P415" s="156"/>
    </row>
    <row r="416" spans="1:16" x14ac:dyDescent="0.25">
      <c r="A416" s="196" t="s">
        <v>115</v>
      </c>
      <c r="B416" s="376"/>
      <c r="C416" s="77" t="s">
        <v>34</v>
      </c>
      <c r="D416" s="243">
        <f>+IF(D414=1,D428*'CPP Detay Tum Ay'!D$38+(1-'Measured TV opt-pt'!D428)*'CPP Detay Tum Ay'!D$20,IF(D414=2,D428*'CPP Detay (düşük)'!D$38+(1-'Measured TV opt-pt'!D428)*'CPP Detay (düşük)'!D$20,IF(D414=3,D428*'CPP Detay (yüksek)'!D$38+(1-'Measured TV opt-pt'!D428)*'CPP Detay (yüksek)'!D$20,"Girilen Rakamda Hata Var")))</f>
        <v>16.718723351532475</v>
      </c>
      <c r="E416" s="243">
        <f>+IF(E414=1,E428*'CPP Detay Tum Ay'!E$38+(1-'Measured TV opt-pt'!E428)*'CPP Detay Tum Ay'!E$20,IF(E414=2,E428*'CPP Detay (düşük)'!E$38+(1-'Measured TV opt-pt'!E428)*'CPP Detay (düşük)'!E$20,IF(E414=3,E428*'CPP Detay (yüksek)'!E$38+(1-'Measured TV opt-pt'!E428)*'CPP Detay (yüksek)'!E$20,"Girilen Rakamda Hata Var")))</f>
        <v>16.695717720372208</v>
      </c>
      <c r="F416" s="161">
        <f>+IF(F414=1,F428*'CPP Detay Tum Ay'!F$38+(1-'Measured TV opt-pt'!F428)*'CPP Detay Tum Ay'!F$20,IF(F414=2,F428*'CPP Detay (düşük)'!F$38+(1-'Measured TV opt-pt'!F428)*'CPP Detay (düşük)'!F$20,IF(F414=3,F428*'CPP Detay (yüksek)'!F$38+(1-'Measured TV opt-pt'!F428)*'CPP Detay (yüksek)'!F$20,"Girilen Rakamda Hata Var")))</f>
        <v>17.995772335783187</v>
      </c>
      <c r="G416" s="161">
        <f>+IF(G414=1,G428*'CPP Detay Tum Ay'!G$38+(1-'Measured TV opt-pt'!G428)*'CPP Detay Tum Ay'!G$20,IF(G414=2,G428*'CPP Detay (düşük)'!G$38+(1-'Measured TV opt-pt'!G428)*'CPP Detay (düşük)'!G$20,IF(G414=3,G428*'CPP Detay (yüksek)'!G$38+(1-'Measured TV opt-pt'!G428)*'CPP Detay (yüksek)'!G$20,"Girilen Rakamda Hata Var")))</f>
        <v>23.201427065128307</v>
      </c>
      <c r="H416" s="161">
        <f>+IF(H414=1,H428*'CPP Detay Tum Ay'!H$38+(1-'Measured TV opt-pt'!H428)*'CPP Detay Tum Ay'!H$20,IF(H414=2,H428*'CPP Detay (düşük)'!H$38+(1-'Measured TV opt-pt'!H428)*'CPP Detay (düşük)'!H$20,IF(H414=3,H428*'CPP Detay (yüksek)'!H$38+(1-'Measured TV opt-pt'!H428)*'CPP Detay (yüksek)'!H$20,"Girilen Rakamda Hata Var")))</f>
        <v>27.299847715621741</v>
      </c>
      <c r="I416" s="161">
        <f>+IF(I414=1,I428*'CPP Detay Tum Ay'!I$38+(1-'Measured TV opt-pt'!I428)*'CPP Detay Tum Ay'!I$20,IF(I414=2,I428*'CPP Detay (düşük)'!I$38+(1-'Measured TV opt-pt'!I428)*'CPP Detay (düşük)'!I$20,IF(I414=3,I428*'CPP Detay (yüksek)'!I$38+(1-'Measured TV opt-pt'!I428)*'CPP Detay (yüksek)'!I$20,"Girilen Rakamda Hata Var")))</f>
        <v>25.978524474339707</v>
      </c>
      <c r="J416" s="161">
        <f>+IF(J414=1,J428*'CPP Detay Tum Ay'!J$38+(1-'Measured TV opt-pt'!J428)*'CPP Detay Tum Ay'!J$20,IF(J414=2,J428*'CPP Detay (düşük)'!J$38+(1-'Measured TV opt-pt'!J428)*'CPP Detay (düşük)'!J$20,IF(J414=3,J428*'CPP Detay (yüksek)'!J$38+(1-'Measured TV opt-pt'!J428)*'CPP Detay (yüksek)'!J$20,"Girilen Rakamda Hata Var")))</f>
        <v>17.306973284678975</v>
      </c>
      <c r="K416" s="161">
        <f>+IF(K414=1,K428*'CPP Detay Tum Ay'!K$38+(1-'Measured TV opt-pt'!K428)*'CPP Detay Tum Ay'!K$20,IF(K414=2,K428*'CPP Detay (düşük)'!K$38+(1-'Measured TV opt-pt'!K428)*'CPP Detay (düşük)'!K$20,IF(K414=3,K428*'CPP Detay (yüksek)'!K$38+(1-'Measured TV opt-pt'!K428)*'CPP Detay (yüksek)'!K$20,"Girilen Rakamda Hata Var")))</f>
        <v>17.034468684979927</v>
      </c>
      <c r="L416" s="255">
        <f>+IF(L414=1,L428*'CPP Detay Tum Ay'!L$38+(1-'Measured TV opt-pt'!L428)*'CPP Detay Tum Ay'!L$20,IF(L414=2,L428*'CPP Detay (düşük)'!L$38+(1-'Measured TV opt-pt'!L428)*'CPP Detay (düşük)'!L$20,IF(L414=3,L428*'CPP Detay (yüksek)'!L$38+(1-'Measured TV opt-pt'!L428)*'CPP Detay (yüksek)'!L$20,"Girilen Rakamda Hata Var")))</f>
        <v>22.467149289573328</v>
      </c>
      <c r="M416" s="255">
        <f>+IF(M414=1,M428*'CPP Detay Tum Ay'!M$38+(1-'Measured TV opt-pt'!M428)*'CPP Detay Tum Ay'!M$20,IF(M414=2,M428*'CPP Detay (düşük)'!M$38+(1-'Measured TV opt-pt'!M428)*'CPP Detay (düşük)'!M$20,IF(M414=3,M428*'CPP Detay (yüksek)'!M$38+(1-'Measured TV opt-pt'!M428)*'CPP Detay (yüksek)'!M$20,"Girilen Rakamda Hata Var")))</f>
        <v>25.789248753307362</v>
      </c>
      <c r="N416" s="255">
        <f>+IF(N414=1,N428*'CPP Detay Tum Ay'!N$38+(1-'Measured TV opt-pt'!N428)*'CPP Detay Tum Ay'!N$20,IF(N414=2,N428*'CPP Detay (düşük)'!N$38+(1-'Measured TV opt-pt'!N428)*'CPP Detay (düşük)'!N$20,IF(N414=3,N428*'CPP Detay (yüksek)'!N$38+(1-'Measured TV opt-pt'!N428)*'CPP Detay (yüksek)'!N$20,"Girilen Rakamda Hata Var")))</f>
        <v>23.803341004858662</v>
      </c>
      <c r="O416" s="256">
        <f>+IF(O414=1,O428*'CPP Detay Tum Ay'!O$38+(1-'Measured TV opt-pt'!O428)*'CPP Detay Tum Ay'!O$20,IF(O414=2,O428*'CPP Detay (düşük)'!O$38+(1-'Measured TV opt-pt'!O428)*'CPP Detay (düşük)'!O$20,IF(O414=3,O428*'CPP Detay (yüksek)'!O$38+(1-'Measured TV opt-pt'!O428)*'CPP Detay (yüksek)'!O$20,"Girilen Rakamda Hata Var")))</f>
        <v>19.99835323959751</v>
      </c>
      <c r="P416" s="162"/>
    </row>
    <row r="417" spans="1:41" x14ac:dyDescent="0.25">
      <c r="A417" s="196" t="s">
        <v>115</v>
      </c>
      <c r="B417" s="376"/>
      <c r="C417" s="77" t="s">
        <v>194</v>
      </c>
      <c r="D417" s="243">
        <f>+IF(D414=1,D429*'CPP Detay Tum Ay'!D$94+(1-'Measured TV opt-pt'!D429)*'CPP Detay Tum Ay'!D$76,IF(D414=2,D429*'CPP Detay (düşük)'!D$94+(1-'Measured TV opt-pt'!D429)*'CPP Detay (düşük)'!D$76,IF(D414=3,D429*'CPP Detay (yüksek)'!D$94+(1-'Measured TV opt-pt'!D429)*'CPP Detay (yüksek)'!D$76,"Girilen Rakamda Hata Var")))</f>
        <v>0</v>
      </c>
      <c r="E417" s="243">
        <f>+IF(E414=1,E429*'CPP Detay Tum Ay'!E$94+(1-'Measured TV opt-pt'!E429)*'CPP Detay Tum Ay'!E$76,IF(E414=2,E429*'CPP Detay (düşük)'!E$94+(1-'Measured TV opt-pt'!E429)*'CPP Detay (düşük)'!E$76,IF(E414=3,E429*'CPP Detay (yüksek)'!E$94+(1-'Measured TV opt-pt'!E429)*'CPP Detay (yüksek)'!E$76,"Girilen Rakamda Hata Var")))</f>
        <v>0</v>
      </c>
      <c r="F417" s="243">
        <f>+IF(F414=1,F429*'CPP Detay Tum Ay'!F$94+(1-'Measured TV opt-pt'!F429)*'CPP Detay Tum Ay'!F$76,IF(F414=2,F429*'CPP Detay (düşük)'!F$94+(1-'Measured TV opt-pt'!F429)*'CPP Detay (düşük)'!F$76,IF(F414=3,F429*'CPP Detay (yüksek)'!F$94+(1-'Measured TV opt-pt'!F429)*'CPP Detay (yüksek)'!F$76,"Girilen Rakamda Hata Var")))</f>
        <v>0</v>
      </c>
      <c r="G417" s="243">
        <f>+IF(G414=1,G429*'CPP Detay Tum Ay'!G$94+(1-'Measured TV opt-pt'!G429)*'CPP Detay Tum Ay'!G$76,IF(G414=2,G429*'CPP Detay (düşük)'!G$94+(1-'Measured TV opt-pt'!G429)*'CPP Detay (düşük)'!G$76,IF(G414=3,G429*'CPP Detay (yüksek)'!G$94+(1-'Measured TV opt-pt'!G429)*'CPP Detay (yüksek)'!G$76,"Girilen Rakamda Hata Var")))</f>
        <v>0</v>
      </c>
      <c r="H417" s="243">
        <f>+IF(H414=1,H429*'CPP Detay Tum Ay'!H$94+(1-'Measured TV opt-pt'!H429)*'CPP Detay Tum Ay'!H$76,IF(H414=2,H429*'CPP Detay (düşük)'!H$94+(1-'Measured TV opt-pt'!H429)*'CPP Detay (düşük)'!H$76,IF(H414=3,H429*'CPP Detay (yüksek)'!H$94+(1-'Measured TV opt-pt'!H429)*'CPP Detay (yüksek)'!H$76,"Girilen Rakamda Hata Var")))</f>
        <v>0</v>
      </c>
      <c r="I417" s="243">
        <f>+IF(I414=1,I429*'CPP Detay Tum Ay'!I$94+(1-'Measured TV opt-pt'!I429)*'CPP Detay Tum Ay'!I$76,IF(I414=2,I429*'CPP Detay (düşük)'!I$94+(1-'Measured TV opt-pt'!I429)*'CPP Detay (düşük)'!I$76,IF(I414=3,I429*'CPP Detay (yüksek)'!I$94+(1-'Measured TV opt-pt'!I429)*'CPP Detay (yüksek)'!I$76,"Girilen Rakamda Hata Var")))</f>
        <v>0</v>
      </c>
      <c r="J417" s="243">
        <f>+IF(J414=1,J429*'CPP Detay Tum Ay'!J$94+(1-'Measured TV opt-pt'!J429)*'CPP Detay Tum Ay'!J$76,IF(J414=2,J429*'CPP Detay (düşük)'!J$94+(1-'Measured TV opt-pt'!J429)*'CPP Detay (düşük)'!J$76,IF(J414=3,J429*'CPP Detay (yüksek)'!J$94+(1-'Measured TV opt-pt'!J429)*'CPP Detay (yüksek)'!J$76,"Girilen Rakamda Hata Var")))</f>
        <v>0</v>
      </c>
      <c r="K417" s="243">
        <f>+IF(K414=1,K429*'CPP Detay Tum Ay'!K$94+(1-'Measured TV opt-pt'!K429)*'CPP Detay Tum Ay'!K$76,IF(K414=2,K429*'CPP Detay (düşük)'!K$94+(1-'Measured TV opt-pt'!K429)*'CPP Detay (düşük)'!K$76,IF(K414=3,K429*'CPP Detay (yüksek)'!K$94+(1-'Measured TV opt-pt'!K429)*'CPP Detay (yüksek)'!K$76,"Girilen Rakamda Hata Var")))</f>
        <v>0</v>
      </c>
      <c r="L417" s="257">
        <f>+IF(L414=1,L429*'CPP Detay Tum Ay'!L$94+(1-'Measured TV opt-pt'!L429)*'CPP Detay Tum Ay'!L$76,IF(L414=2,L429*'CPP Detay (düşük)'!L$94+(1-'Measured TV opt-pt'!L429)*'CPP Detay (düşük)'!L$76,IF(L414=3,L429*'CPP Detay (yüksek)'!L$94+(1-'Measured TV opt-pt'!L429)*'CPP Detay (yüksek)'!L$76,"Girilen Rakamda Hata Var")))</f>
        <v>0</v>
      </c>
      <c r="M417" s="257">
        <f>+IF(M414=1,M429*'CPP Detay Tum Ay'!M$94+(1-'Measured TV opt-pt'!M429)*'CPP Detay Tum Ay'!M$76,IF(M414=2,M429*'CPP Detay (düşük)'!M$94+(1-'Measured TV opt-pt'!M429)*'CPP Detay (düşük)'!M$76,IF(M414=3,M429*'CPP Detay (yüksek)'!M$94+(1-'Measured TV opt-pt'!M429)*'CPP Detay (yüksek)'!M$76,"Girilen Rakamda Hata Var")))</f>
        <v>0</v>
      </c>
      <c r="N417" s="257">
        <f>+IF(N414=1,N429*'CPP Detay Tum Ay'!N$94+(1-'Measured TV opt-pt'!N429)*'CPP Detay Tum Ay'!N$76,IF(N414=2,N429*'CPP Detay (düşük)'!N$94+(1-'Measured TV opt-pt'!N429)*'CPP Detay (düşük)'!N$76,IF(N414=3,N429*'CPP Detay (yüksek)'!N$94+(1-'Measured TV opt-pt'!N429)*'CPP Detay (yüksek)'!N$76,"Girilen Rakamda Hata Var")))</f>
        <v>0</v>
      </c>
      <c r="O417" s="258">
        <f>+IF(O414=1,O429*'CPP Detay Tum Ay'!O$94+(1-'Measured TV opt-pt'!O429)*'CPP Detay Tum Ay'!O$76,IF(O414=2,O429*'CPP Detay (düşük)'!O$94+(1-'Measured TV opt-pt'!O429)*'CPP Detay (düşük)'!O$76,IF(O414=3,O429*'CPP Detay (yüksek)'!O$94+(1-'Measured TV opt-pt'!O429)*'CPP Detay (yüksek)'!O$76,"Girilen Rakamda Hata Var")))</f>
        <v>0</v>
      </c>
      <c r="P417" s="244"/>
    </row>
    <row r="418" spans="1:41" x14ac:dyDescent="0.25">
      <c r="A418" s="196" t="s">
        <v>115</v>
      </c>
      <c r="B418" s="376"/>
      <c r="C418" s="77" t="s">
        <v>195</v>
      </c>
      <c r="D418" s="243">
        <f>+IF(D414=1,D430*'CPP Detay Tum Ay'!D$150+(1-'Measured TV opt-pt'!D430)*'CPP Detay Tum Ay'!D$132,IF(D414=2,D430*'CPP Detay (düşük)'!D$150+(1-'Measured TV opt-pt'!D430)*'CPP Detay (düşük)'!D$132,IF(D414=3,D430*'CPP Detay (yüksek)'!D$150+(1-'Measured TV opt-pt'!D430)*'CPP Detay (yüksek)'!D$132,"Girilen Rakamda Hata Var")))</f>
        <v>20.356566573412003</v>
      </c>
      <c r="E418" s="243">
        <f>+IF(E414=1,E430*'CPP Detay Tum Ay'!E$150+(1-'Measured TV opt-pt'!E430)*'CPP Detay Tum Ay'!E$132,IF(E414=2,E430*'CPP Detay (düşük)'!E$150+(1-'Measured TV opt-pt'!E430)*'CPP Detay (düşük)'!E$132,IF(E414=3,E430*'CPP Detay (yüksek)'!E$150+(1-'Measured TV opt-pt'!E430)*'CPP Detay (yüksek)'!E$132,"Girilen Rakamda Hata Var")))</f>
        <v>21.363054220162358</v>
      </c>
      <c r="F418" s="243">
        <f>+IF(F414=1,F430*'CPP Detay Tum Ay'!F$150+(1-'Measured TV opt-pt'!F430)*'CPP Detay Tum Ay'!F$132,IF(F414=2,F430*'CPP Detay (düşük)'!F$150+(1-'Measured TV opt-pt'!F430)*'CPP Detay (düşük)'!F$132,IF(F414=3,F430*'CPP Detay (yüksek)'!F$150+(1-'Measured TV opt-pt'!F430)*'CPP Detay (yüksek)'!F$132,"Girilen Rakamda Hata Var")))</f>
        <v>24.042857686642577</v>
      </c>
      <c r="G418" s="243">
        <f>+IF(G414=1,G430*'CPP Detay Tum Ay'!G$150+(1-'Measured TV opt-pt'!G430)*'CPP Detay Tum Ay'!G$132,IF(G414=2,G430*'CPP Detay (düşük)'!G$150+(1-'Measured TV opt-pt'!G430)*'CPP Detay (düşük)'!G$132,IF(G414=3,G430*'CPP Detay (yüksek)'!G$150+(1-'Measured TV opt-pt'!G430)*'CPP Detay (yüksek)'!G$132,"Girilen Rakamda Hata Var")))</f>
        <v>29.85451185919014</v>
      </c>
      <c r="H418" s="243">
        <f>+IF(H414=1,H430*'CPP Detay Tum Ay'!H$150+(1-'Measured TV opt-pt'!H430)*'CPP Detay Tum Ay'!H$132,IF(H414=2,H430*'CPP Detay (düşük)'!H$150+(1-'Measured TV opt-pt'!H430)*'CPP Detay (düşük)'!H$132,IF(H414=3,H430*'CPP Detay (yüksek)'!H$150+(1-'Measured TV opt-pt'!H430)*'CPP Detay (yüksek)'!H$132,"Girilen Rakamda Hata Var")))</f>
        <v>35.267478152119381</v>
      </c>
      <c r="I418" s="243">
        <f>+IF(I414=1,I430*'CPP Detay Tum Ay'!I$150+(1-'Measured TV opt-pt'!I430)*'CPP Detay Tum Ay'!I$132,IF(I414=2,I430*'CPP Detay (düşük)'!I$150+(1-'Measured TV opt-pt'!I430)*'CPP Detay (düşük)'!I$132,IF(I414=3,I430*'CPP Detay (yüksek)'!I$150+(1-'Measured TV opt-pt'!I430)*'CPP Detay (yüksek)'!I$132,"Girilen Rakamda Hata Var")))</f>
        <v>33.08198632542998</v>
      </c>
      <c r="J418" s="243">
        <f>+IF(J414=1,J430*'CPP Detay Tum Ay'!J$150+(1-'Measured TV opt-pt'!J430)*'CPP Detay Tum Ay'!J$132,IF(J414=2,J430*'CPP Detay (düşük)'!J$150+(1-'Measured TV opt-pt'!J430)*'CPP Detay (düşük)'!J$132,IF(J414=3,J430*'CPP Detay (yüksek)'!J$150+(1-'Measured TV opt-pt'!J430)*'CPP Detay (yüksek)'!J$132,"Girilen Rakamda Hata Var")))</f>
        <v>21.09607829468252</v>
      </c>
      <c r="K418" s="243">
        <f>+IF(K414=1,K430*'CPP Detay Tum Ay'!K$150+(1-'Measured TV opt-pt'!K430)*'CPP Detay Tum Ay'!K$132,IF(K414=2,K430*'CPP Detay (düşük)'!K$150+(1-'Measured TV opt-pt'!K430)*'CPP Detay (düşük)'!K$132,IF(K414=3,K430*'CPP Detay (yüksek)'!K$150+(1-'Measured TV opt-pt'!K430)*'CPP Detay (yüksek)'!K$132,"Girilen Rakamda Hata Var")))</f>
        <v>18.52416727465565</v>
      </c>
      <c r="L418" s="257">
        <f>+IF(L414=1,L430*'CPP Detay Tum Ay'!L$150+(1-'Measured TV opt-pt'!L430)*'CPP Detay Tum Ay'!L$132,IF(L414=2,L430*'CPP Detay (düşük)'!L$150+(1-'Measured TV opt-pt'!L430)*'CPP Detay (düşük)'!L$132,IF(L414=3,L430*'CPP Detay (yüksek)'!L$150+(1-'Measured TV opt-pt'!L430)*'CPP Detay (yüksek)'!L$132,"Girilen Rakamda Hata Var")))</f>
        <v>28.233970352734637</v>
      </c>
      <c r="M418" s="257">
        <f>+IF(M414=1,M430*'CPP Detay Tum Ay'!M$150+(1-'Measured TV opt-pt'!M430)*'CPP Detay Tum Ay'!M$132,IF(M414=2,M430*'CPP Detay (düşük)'!M$150+(1-'Measured TV opt-pt'!M430)*'CPP Detay (düşük)'!M$132,IF(M414=3,M430*'CPP Detay (yüksek)'!M$150+(1-'Measured TV opt-pt'!M430)*'CPP Detay (yüksek)'!M$132,"Girilen Rakamda Hata Var")))</f>
        <v>32.359637806635185</v>
      </c>
      <c r="N418" s="257">
        <f>+IF(N414=1,N430*'CPP Detay Tum Ay'!N$150+(1-'Measured TV opt-pt'!N430)*'CPP Detay Tum Ay'!N$132,IF(N414=2,N430*'CPP Detay (düşük)'!N$150+(1-'Measured TV opt-pt'!N430)*'CPP Detay (düşük)'!N$132,IF(N414=3,N430*'CPP Detay (yüksek)'!N$150+(1-'Measured TV opt-pt'!N430)*'CPP Detay (yüksek)'!N$132,"Girilen Rakamda Hata Var")))</f>
        <v>29.645492106680784</v>
      </c>
      <c r="O418" s="258">
        <f>+IF(O414=1,O430*'CPP Detay Tum Ay'!O$150+(1-'Measured TV opt-pt'!O430)*'CPP Detay Tum Ay'!O$132,IF(O414=2,O430*'CPP Detay (düşük)'!O$150+(1-'Measured TV opt-pt'!O430)*'CPP Detay (düşük)'!O$132,IF(O414=3,O430*'CPP Detay (yüksek)'!O$150+(1-'Measured TV opt-pt'!O430)*'CPP Detay (yüksek)'!O$132,"Girilen Rakamda Hata Var")))</f>
        <v>24.837976057063997</v>
      </c>
      <c r="P418" s="244"/>
    </row>
    <row r="419" spans="1:41" x14ac:dyDescent="0.25">
      <c r="A419" s="196" t="s">
        <v>115</v>
      </c>
      <c r="B419" s="376"/>
      <c r="C419" s="77" t="s">
        <v>193</v>
      </c>
      <c r="D419" s="243">
        <f>+IF(D414=1,D431*'CPP Detay Tum Ay'!D$206+(1-'Measured TV opt-pt'!D431)*'CPP Detay Tum Ay'!D$188,IF(D414=2,D431*'CPP Detay (düşük)'!D$206+(1-'Measured TV opt-pt'!D431)*'CPP Detay (düşük)'!D$188,IF(D414=3,D431*'CPP Detay (yüksek)'!D$206+(1-'Measured TV opt-pt'!D431)*'CPP Detay (yüksek)'!D$188,"Girilen Rakamda Hata Var")))</f>
        <v>12.795919787449392</v>
      </c>
      <c r="E419" s="243">
        <f>+IF(E414=1,E431*'CPP Detay Tum Ay'!E$206+(1-'Measured TV opt-pt'!E431)*'CPP Detay Tum Ay'!E$188,IF(E414=2,E431*'CPP Detay (düşük)'!E$206+(1-'Measured TV opt-pt'!E431)*'CPP Detay (düşük)'!E$188,IF(E414=3,E431*'CPP Detay (yüksek)'!E$206+(1-'Measured TV opt-pt'!E431)*'CPP Detay (yüksek)'!E$188,"Girilen Rakamda Hata Var")))</f>
        <v>12.487056004387721</v>
      </c>
      <c r="F419" s="243">
        <f>+IF(F414=1,F431*'CPP Detay Tum Ay'!F$206+(1-'Measured TV opt-pt'!F431)*'CPP Detay Tum Ay'!F$188,IF(F414=2,F431*'CPP Detay (düşük)'!F$206+(1-'Measured TV opt-pt'!F431)*'CPP Detay (düşük)'!F$188,IF(F414=3,F431*'CPP Detay (yüksek)'!F$206+(1-'Measured TV opt-pt'!F431)*'CPP Detay (yüksek)'!F$188,"Girilen Rakamda Hata Var")))</f>
        <v>18.464190585919944</v>
      </c>
      <c r="G419" s="243">
        <f>+IF(G414=1,G431*'CPP Detay Tum Ay'!G$206+(1-'Measured TV opt-pt'!G431)*'CPP Detay Tum Ay'!G$188,IF(G414=2,G431*'CPP Detay (düşük)'!G$206+(1-'Measured TV opt-pt'!G431)*'CPP Detay (düşük)'!G$188,IF(G414=3,G431*'CPP Detay (yüksek)'!G$206+(1-'Measured TV opt-pt'!G431)*'CPP Detay (yüksek)'!G$188,"Girilen Rakamda Hata Var")))</f>
        <v>28.998517602374559</v>
      </c>
      <c r="H419" s="243">
        <f>+IF(H414=1,H431*'CPP Detay Tum Ay'!H$206+(1-'Measured TV opt-pt'!H431)*'CPP Detay Tum Ay'!H$188,IF(H414=2,H431*'CPP Detay (düşük)'!H$206+(1-'Measured TV opt-pt'!H431)*'CPP Detay (düşük)'!H$188,IF(H414=3,H431*'CPP Detay (yüksek)'!H$206+(1-'Measured TV opt-pt'!H431)*'CPP Detay (yüksek)'!H$188,"Girilen Rakamda Hata Var")))</f>
        <v>34.366223870337123</v>
      </c>
      <c r="I419" s="243">
        <f>+IF(I414=1,I431*'CPP Detay Tum Ay'!I$206+(1-'Measured TV opt-pt'!I431)*'CPP Detay Tum Ay'!I$188,IF(I414=2,I431*'CPP Detay (düşük)'!I$206+(1-'Measured TV opt-pt'!I431)*'CPP Detay (düşük)'!I$188,IF(I414=3,I431*'CPP Detay (yüksek)'!I$206+(1-'Measured TV opt-pt'!I431)*'CPP Detay (yüksek)'!I$188,"Girilen Rakamda Hata Var")))</f>
        <v>32.45148932566925</v>
      </c>
      <c r="J419" s="243">
        <f>+IF(J414=1,J431*'CPP Detay Tum Ay'!J$206+(1-'Measured TV opt-pt'!J431)*'CPP Detay Tum Ay'!J$188,IF(J414=2,J431*'CPP Detay (düşük)'!J$206+(1-'Measured TV opt-pt'!J431)*'CPP Detay (düşük)'!J$188,IF(J414=3,J431*'CPP Detay (yüksek)'!J$206+(1-'Measured TV opt-pt'!J431)*'CPP Detay (yüksek)'!J$188,"Girilen Rakamda Hata Var")))</f>
        <v>20.516560654340516</v>
      </c>
      <c r="K419" s="243">
        <f>+IF(K414=1,K431*'CPP Detay Tum Ay'!K$206+(1-'Measured TV opt-pt'!K431)*'CPP Detay Tum Ay'!K$188,IF(K414=2,K431*'CPP Detay (düşük)'!K$206+(1-'Measured TV opt-pt'!K431)*'CPP Detay (düşük)'!K$188,IF(K414=3,K431*'CPP Detay (yüksek)'!K$206+(1-'Measured TV opt-pt'!K431)*'CPP Detay (yüksek)'!K$188,"Girilen Rakamda Hata Var")))</f>
        <v>18.035725898829039</v>
      </c>
      <c r="L419" s="257">
        <f>+IF(L414=1,L431*'CPP Detay Tum Ay'!L$206+(1-'Measured TV opt-pt'!L431)*'CPP Detay Tum Ay'!L$188,IF(L414=2,L431*'CPP Detay (düşük)'!L$206+(1-'Measured TV opt-pt'!L431)*'CPP Detay (düşük)'!L$188,IF(L414=3,L431*'CPP Detay (yüksek)'!L$206+(1-'Measured TV opt-pt'!L431)*'CPP Detay (yüksek)'!L$188,"Girilen Rakamda Hata Var")))</f>
        <v>35.145626645182467</v>
      </c>
      <c r="M419" s="257">
        <f>+IF(M414=1,M431*'CPP Detay Tum Ay'!M$206+(1-'Measured TV opt-pt'!M431)*'CPP Detay Tum Ay'!M$188,IF(M414=2,M431*'CPP Detay (düşük)'!M$206+(1-'Measured TV opt-pt'!M431)*'CPP Detay (düşük)'!M$188,IF(M414=3,M431*'CPP Detay (yüksek)'!M$206+(1-'Measured TV opt-pt'!M431)*'CPP Detay (yüksek)'!M$188,"Girilen Rakamda Hata Var")))</f>
        <v>36.521554108764683</v>
      </c>
      <c r="N419" s="257">
        <f>+IF(N414=1,N431*'CPP Detay Tum Ay'!N$206+(1-'Measured TV opt-pt'!N431)*'CPP Detay Tum Ay'!N$188,IF(N414=2,N431*'CPP Detay (düşük)'!N$206+(1-'Measured TV opt-pt'!N431)*'CPP Detay (düşük)'!N$188,IF(N414=3,N431*'CPP Detay (yüksek)'!N$206+(1-'Measured TV opt-pt'!N431)*'CPP Detay (yüksek)'!N$188,"Girilen Rakamda Hata Var")))</f>
        <v>32.626585992454281</v>
      </c>
      <c r="O419" s="258">
        <f>+IF(O414=1,O431*'CPP Detay Tum Ay'!O$206+(1-'Measured TV opt-pt'!O431)*'CPP Detay Tum Ay'!O$188,IF(O414=2,O431*'CPP Detay (düşük)'!O$206+(1-'Measured TV opt-pt'!O431)*'CPP Detay (düşük)'!O$188,IF(O414=3,O431*'CPP Detay (yüksek)'!O$206+(1-'Measured TV opt-pt'!O431)*'CPP Detay (yüksek)'!O$188,"Girilen Rakamda Hata Var")))</f>
        <v>0</v>
      </c>
      <c r="P419" s="244"/>
    </row>
    <row r="420" spans="1:41" ht="15.75" thickBot="1" x14ac:dyDescent="0.3">
      <c r="A420" s="196" t="s">
        <v>115</v>
      </c>
      <c r="B420" s="376"/>
      <c r="C420" s="96" t="s">
        <v>229</v>
      </c>
      <c r="D420" s="243">
        <f>+IF(D414=1,D432*'CPP Detay Tum Ay'!D$262+(1-'Measured TV opt-pt'!D432)*'CPP Detay Tum Ay'!D$244,IF(D414=2,D432*'CPP Detay (düşük)'!D$262+(1-'Measured TV opt-pt'!D432)*'CPP Detay (düşük)'!D$244,IF(D414=3,D432*'CPP Detay (yüksek)'!D$262+(1-'Measured TV opt-pt'!D432)*'CPP Detay (yüksek)'!D$244,"Girilen Rakamda Hata Var")))</f>
        <v>0</v>
      </c>
      <c r="E420" s="163">
        <f>+IF(E414=1,E432*'CPP Detay Tum Ay'!E$262+(1-'Measured TV opt-pt'!E432)*'CPP Detay Tum Ay'!E$244,IF(E414=2,E432*'CPP Detay (düşük)'!E$262+(1-'Measured TV opt-pt'!E432)*'CPP Detay (düşük)'!E$244,IF(E414=3,E432*'CPP Detay (yüksek)'!E$262+(1-'Measured TV opt-pt'!E432)*'CPP Detay (yüksek)'!E$244,"Girilen Rakamda Hata Var")))</f>
        <v>0</v>
      </c>
      <c r="F420" s="163">
        <f>+IF(F414=1,F432*'CPP Detay Tum Ay'!F$262+(1-'Measured TV opt-pt'!F432)*'CPP Detay Tum Ay'!F$244,IF(F414=2,F432*'CPP Detay (düşük)'!F$262+(1-'Measured TV opt-pt'!F432)*'CPP Detay (düşük)'!F$244,IF(F414=3,F432*'CPP Detay (yüksek)'!F$262+(1-'Measured TV opt-pt'!F432)*'CPP Detay (yüksek)'!F$244,"Girilen Rakamda Hata Var")))</f>
        <v>0</v>
      </c>
      <c r="G420" s="163">
        <f>+IF(G414=1,G432*'CPP Detay Tum Ay'!G$262+(1-'Measured TV opt-pt'!G432)*'CPP Detay Tum Ay'!G$244,IF(G414=2,G432*'CPP Detay (düşük)'!G$262+(1-'Measured TV opt-pt'!G432)*'CPP Detay (düşük)'!G$244,IF(G414=3,G432*'CPP Detay (yüksek)'!G$262+(1-'Measured TV opt-pt'!G432)*'CPP Detay (yüksek)'!G$244,"Girilen Rakamda Hata Var")))</f>
        <v>0</v>
      </c>
      <c r="H420" s="163">
        <f>+IF(H414=1,H432*'CPP Detay Tum Ay'!H$262+(1-'Measured TV opt-pt'!H432)*'CPP Detay Tum Ay'!H$244,IF(H414=2,H432*'CPP Detay (düşük)'!H$262+(1-'Measured TV opt-pt'!H432)*'CPP Detay (düşük)'!H$244,IF(H414=3,H432*'CPP Detay (yüksek)'!H$262+(1-'Measured TV opt-pt'!H432)*'CPP Detay (yüksek)'!H$244,"Girilen Rakamda Hata Var")))</f>
        <v>0</v>
      </c>
      <c r="I420" s="163">
        <f>+IF(I414=1,I432*'CPP Detay Tum Ay'!I$262+(1-'Measured TV opt-pt'!I432)*'CPP Detay Tum Ay'!I$244,IF(I414=2,I432*'CPP Detay (düşük)'!I$262+(1-'Measured TV opt-pt'!I432)*'CPP Detay (düşük)'!I$244,IF(I414=3,I432*'CPP Detay (yüksek)'!I$262+(1-'Measured TV opt-pt'!I432)*'CPP Detay (yüksek)'!I$244,"Girilen Rakamda Hata Var")))</f>
        <v>0</v>
      </c>
      <c r="J420" s="163">
        <f>+IF(J414=1,J432*'CPP Detay Tum Ay'!J$262+(1-'Measured TV opt-pt'!J432)*'CPP Detay Tum Ay'!J$244,IF(J414=2,J432*'CPP Detay (düşük)'!J$262+(1-'Measured TV opt-pt'!J432)*'CPP Detay (düşük)'!J$244,IF(J414=3,J432*'CPP Detay (yüksek)'!J$262+(1-'Measured TV opt-pt'!J432)*'CPP Detay (yüksek)'!J$244,"Girilen Rakamda Hata Var")))</f>
        <v>0</v>
      </c>
      <c r="K420" s="163">
        <f>+IF(K414=1,K432*'CPP Detay Tum Ay'!K$262+(1-'Measured TV opt-pt'!K432)*'CPP Detay Tum Ay'!K$244,IF(K414=2,K432*'CPP Detay (düşük)'!K$262+(1-'Measured TV opt-pt'!K432)*'CPP Detay (düşük)'!K$244,IF(K414=3,K432*'CPP Detay (yüksek)'!K$262+(1-'Measured TV opt-pt'!K432)*'CPP Detay (yüksek)'!K$244,"Girilen Rakamda Hata Var")))</f>
        <v>0</v>
      </c>
      <c r="L420" s="163">
        <f>+IF(L414=1,L432*'CPP Detay Tum Ay'!L$262+(1-'Measured TV opt-pt'!L432)*'CPP Detay Tum Ay'!L$244,IF(L414=2,L432*'CPP Detay (düşük)'!L$262+(1-'Measured TV opt-pt'!L432)*'CPP Detay (düşük)'!L$244,IF(L414=3,L432*'CPP Detay (yüksek)'!L$262+(1-'Measured TV opt-pt'!L432)*'CPP Detay (yüksek)'!L$244,"Girilen Rakamda Hata Var")))</f>
        <v>0</v>
      </c>
      <c r="M420" s="163">
        <f>+IF(M414=1,M432*'CPP Detay Tum Ay'!M$262+(1-'Measured TV opt-pt'!M432)*'CPP Detay Tum Ay'!M$244,IF(M414=2,M432*'CPP Detay (düşük)'!M$262+(1-'Measured TV opt-pt'!M432)*'CPP Detay (düşük)'!M$244,IF(M414=3,M432*'CPP Detay (yüksek)'!M$262+(1-'Measured TV opt-pt'!M432)*'CPP Detay (yüksek)'!M$244,"Girilen Rakamda Hata Var")))</f>
        <v>0</v>
      </c>
      <c r="N420" s="163">
        <f>+IF(N414=1,N432*'CPP Detay Tum Ay'!N$262+(1-'Measured TV opt-pt'!N432)*'CPP Detay Tum Ay'!N$244,IF(N414=2,N432*'CPP Detay (düşük)'!N$262+(1-'Measured TV opt-pt'!N432)*'CPP Detay (düşük)'!N$244,IF(N414=3,N432*'CPP Detay (yüksek)'!N$262+(1-'Measured TV opt-pt'!N432)*'CPP Detay (yüksek)'!N$244,"Girilen Rakamda Hata Var")))</f>
        <v>0</v>
      </c>
      <c r="O420" s="164">
        <f>+IF(O414=1,O432*'CPP Detay Tum Ay'!O$262+(1-'Measured TV opt-pt'!O432)*'CPP Detay Tum Ay'!O$244,IF(O414=2,O432*'CPP Detay (düşük)'!O$262+(1-'Measured TV opt-pt'!O432)*'CPP Detay (düşük)'!O$244,IF(O414=3,O432*'CPP Detay (yüksek)'!O$262+(1-'Measured TV opt-pt'!O432)*'CPP Detay (yüksek)'!O$244,"Girilen Rakamda Hata Var")))</f>
        <v>0</v>
      </c>
      <c r="P420" s="164"/>
    </row>
    <row r="421" spans="1:41" x14ac:dyDescent="0.25">
      <c r="A421" s="196" t="s">
        <v>115</v>
      </c>
      <c r="B421" s="376"/>
      <c r="C421" s="263" t="s">
        <v>16</v>
      </c>
      <c r="D421" s="264">
        <f>+SUMPRODUCT(D422:D426,D409:D413)</f>
        <v>20.117704034385788</v>
      </c>
      <c r="E421" s="264">
        <f t="shared" ref="E421" si="852">+SUMPRODUCT(E422:E426,E409:E413)</f>
        <v>21.394259921704005</v>
      </c>
      <c r="F421" s="264">
        <f t="shared" ref="F421" si="853">+SUMPRODUCT(F422:F426,F409:F413)</f>
        <v>23.362230251293827</v>
      </c>
      <c r="G421" s="264">
        <f t="shared" ref="G421" si="854">+SUMPRODUCT(G422:G426,G409:G413)</f>
        <v>30.948929864482473</v>
      </c>
      <c r="H421" s="264">
        <f t="shared" ref="H421" si="855">+SUMPRODUCT(H422:H426,H409:H413)</f>
        <v>36.376925391674675</v>
      </c>
      <c r="I421" s="264">
        <f t="shared" ref="I421" si="856">+SUMPRODUCT(I422:I426,I409:I413)</f>
        <v>34.07692113349394</v>
      </c>
      <c r="J421" s="264">
        <f t="shared" ref="J421" si="857">+SUMPRODUCT(J422:J426,J409:J413)</f>
        <v>22.650957912455858</v>
      </c>
      <c r="K421" s="264">
        <f t="shared" ref="K421" si="858">+SUMPRODUCT(K422:K426,K409:K413)</f>
        <v>20.753346760638056</v>
      </c>
      <c r="L421" s="264">
        <f t="shared" ref="L421" si="859">+SUMPRODUCT(L422:L426,L409:L413)</f>
        <v>27.19598882384788</v>
      </c>
      <c r="M421" s="264">
        <f t="shared" ref="M421" si="860">+SUMPRODUCT(M422:M426,M409:M413)</f>
        <v>30.916749114669731</v>
      </c>
      <c r="N421" s="264">
        <f t="shared" ref="N421" si="861">+SUMPRODUCT(N422:N426,N409:N413)</f>
        <v>28.631003059618376</v>
      </c>
      <c r="O421" s="265">
        <f t="shared" ref="O421" si="862">+SUMPRODUCT(O422:O426,O409:O413)</f>
        <v>24.330206401680861</v>
      </c>
      <c r="P421" s="165"/>
    </row>
    <row r="422" spans="1:41" x14ac:dyDescent="0.25">
      <c r="A422" s="196" t="s">
        <v>115</v>
      </c>
      <c r="B422" s="376"/>
      <c r="C422" s="77" t="s">
        <v>212</v>
      </c>
      <c r="D422" s="261">
        <f>+D416*(D428*D454+(1-D428)*D453)</f>
        <v>19.071934114828313</v>
      </c>
      <c r="E422" s="261">
        <f t="shared" ref="E422:O422" si="863">+E416*(E428*E454+(1-E428)*E453)</f>
        <v>19.804738704800425</v>
      </c>
      <c r="F422" s="261">
        <f t="shared" si="863"/>
        <v>21.346885163635633</v>
      </c>
      <c r="G422" s="261">
        <f t="shared" si="863"/>
        <v>27.461577646051975</v>
      </c>
      <c r="H422" s="261">
        <f t="shared" si="863"/>
        <v>32.312533434408174</v>
      </c>
      <c r="I422" s="261">
        <f t="shared" si="863"/>
        <v>30.748594255833382</v>
      </c>
      <c r="J422" s="261">
        <f t="shared" si="863"/>
        <v>21.008552151628297</v>
      </c>
      <c r="K422" s="261">
        <f t="shared" si="863"/>
        <v>20.446569766950962</v>
      </c>
      <c r="L422" s="261">
        <f t="shared" si="863"/>
        <v>25.468179149963817</v>
      </c>
      <c r="M422" s="261">
        <f t="shared" si="863"/>
        <v>29.251220586420875</v>
      </c>
      <c r="N422" s="261">
        <f t="shared" si="863"/>
        <v>27.203087914249913</v>
      </c>
      <c r="O422" s="262">
        <f t="shared" si="863"/>
        <v>22.95482135763751</v>
      </c>
      <c r="P422" s="162"/>
    </row>
    <row r="423" spans="1:41" x14ac:dyDescent="0.25">
      <c r="A423" s="196" t="s">
        <v>115</v>
      </c>
      <c r="B423" s="376"/>
      <c r="C423" s="77" t="s">
        <v>213</v>
      </c>
      <c r="D423" s="261">
        <f>+D417*(D429*D454+(1-D429)*D453)</f>
        <v>0</v>
      </c>
      <c r="E423" s="261">
        <f t="shared" ref="E423:O423" si="864">+E417*(E429*E454+(1-E429)*E453)</f>
        <v>0</v>
      </c>
      <c r="F423" s="261">
        <f t="shared" si="864"/>
        <v>0</v>
      </c>
      <c r="G423" s="261">
        <f t="shared" si="864"/>
        <v>0</v>
      </c>
      <c r="H423" s="261">
        <f t="shared" si="864"/>
        <v>0</v>
      </c>
      <c r="I423" s="261">
        <f t="shared" si="864"/>
        <v>0</v>
      </c>
      <c r="J423" s="261">
        <f t="shared" si="864"/>
        <v>0</v>
      </c>
      <c r="K423" s="261">
        <f t="shared" si="864"/>
        <v>0</v>
      </c>
      <c r="L423" s="261">
        <f t="shared" si="864"/>
        <v>0</v>
      </c>
      <c r="M423" s="261">
        <f t="shared" si="864"/>
        <v>0</v>
      </c>
      <c r="N423" s="261">
        <f t="shared" si="864"/>
        <v>0</v>
      </c>
      <c r="O423" s="262">
        <f t="shared" si="864"/>
        <v>0</v>
      </c>
      <c r="P423" s="244"/>
    </row>
    <row r="424" spans="1:41" x14ac:dyDescent="0.25">
      <c r="A424" s="196" t="s">
        <v>115</v>
      </c>
      <c r="B424" s="376"/>
      <c r="C424" s="77" t="s">
        <v>214</v>
      </c>
      <c r="D424" s="261">
        <f>+D418*(D430*D454+(1-D430)*D453)</f>
        <v>23.221814747992898</v>
      </c>
      <c r="E424" s="261">
        <f t="shared" ref="E424:O424" si="865">+E418*(E430*E454+(1-E430)*E453)</f>
        <v>25.341211072977298</v>
      </c>
      <c r="F424" s="261">
        <f t="shared" si="865"/>
        <v>28.520038621618671</v>
      </c>
      <c r="G424" s="261">
        <f t="shared" si="865"/>
        <v>35.336274497458184</v>
      </c>
      <c r="H424" s="261">
        <f t="shared" si="865"/>
        <v>41.743147390727628</v>
      </c>
      <c r="I424" s="261">
        <f t="shared" si="865"/>
        <v>39.156364546509892</v>
      </c>
      <c r="J424" s="261">
        <f t="shared" si="865"/>
        <v>25.608062932703159</v>
      </c>
      <c r="K424" s="261">
        <f t="shared" si="865"/>
        <v>22.23466346736619</v>
      </c>
      <c r="L424" s="261">
        <f t="shared" si="865"/>
        <v>32.00529830421884</v>
      </c>
      <c r="M424" s="261">
        <f t="shared" si="865"/>
        <v>36.703624546534265</v>
      </c>
      <c r="N424" s="261">
        <f t="shared" si="865"/>
        <v>33.879652771206757</v>
      </c>
      <c r="O424" s="262">
        <f t="shared" si="865"/>
        <v>28.50991261351761</v>
      </c>
      <c r="P424" s="244"/>
    </row>
    <row r="425" spans="1:41" x14ac:dyDescent="0.25">
      <c r="A425" s="196" t="s">
        <v>115</v>
      </c>
      <c r="B425" s="376"/>
      <c r="C425" s="77" t="s">
        <v>215</v>
      </c>
      <c r="D425" s="161">
        <f>+D419*(D431*D454+(1-D431)*D453)</f>
        <v>14.596984111379127</v>
      </c>
      <c r="E425" s="161">
        <f t="shared" ref="E425:O425" si="866">+E419*(E431*E454+(1-E431)*E453)</f>
        <v>14.812354012031941</v>
      </c>
      <c r="F425" s="161">
        <f t="shared" si="866"/>
        <v>21.902530701245471</v>
      </c>
      <c r="G425" s="161">
        <f t="shared" si="866"/>
        <v>34.323106096991708</v>
      </c>
      <c r="H425" s="161">
        <f t="shared" si="866"/>
        <v>40.676408505721746</v>
      </c>
      <c r="I425" s="161">
        <f t="shared" si="866"/>
        <v>38.410098281683638</v>
      </c>
      <c r="J425" s="161">
        <f t="shared" si="866"/>
        <v>24.904599284285133</v>
      </c>
      <c r="K425" s="161">
        <f t="shared" si="866"/>
        <v>21.648384502486572</v>
      </c>
      <c r="L425" s="161">
        <f t="shared" si="866"/>
        <v>39.840173054471549</v>
      </c>
      <c r="M425" s="161">
        <f t="shared" si="866"/>
        <v>41.424240217830167</v>
      </c>
      <c r="N425" s="161">
        <f t="shared" si="866"/>
        <v>37.286525740794367</v>
      </c>
      <c r="O425" s="162">
        <f t="shared" si="866"/>
        <v>0</v>
      </c>
      <c r="P425" s="244"/>
    </row>
    <row r="426" spans="1:41" ht="15.75" thickBot="1" x14ac:dyDescent="0.3">
      <c r="A426" s="196" t="s">
        <v>115</v>
      </c>
      <c r="B426" s="376"/>
      <c r="C426" s="96" t="s">
        <v>230</v>
      </c>
      <c r="D426" s="163">
        <f>+D420*(D432*D454+(1-D432)*D453)</f>
        <v>0</v>
      </c>
      <c r="E426" s="163">
        <f t="shared" ref="E426:O426" si="867">+E420*(E432*E454+(1-E432)*E453)</f>
        <v>0</v>
      </c>
      <c r="F426" s="163">
        <f t="shared" si="867"/>
        <v>0</v>
      </c>
      <c r="G426" s="163">
        <f t="shared" si="867"/>
        <v>0</v>
      </c>
      <c r="H426" s="163">
        <f t="shared" si="867"/>
        <v>0</v>
      </c>
      <c r="I426" s="163">
        <f t="shared" si="867"/>
        <v>0</v>
      </c>
      <c r="J426" s="163">
        <f t="shared" si="867"/>
        <v>0</v>
      </c>
      <c r="K426" s="163">
        <f t="shared" si="867"/>
        <v>0</v>
      </c>
      <c r="L426" s="163">
        <f t="shared" si="867"/>
        <v>0</v>
      </c>
      <c r="M426" s="163">
        <f t="shared" si="867"/>
        <v>0</v>
      </c>
      <c r="N426" s="163">
        <f t="shared" si="867"/>
        <v>0</v>
      </c>
      <c r="O426" s="164">
        <f t="shared" si="867"/>
        <v>0</v>
      </c>
      <c r="P426" s="164"/>
    </row>
    <row r="427" spans="1:41" x14ac:dyDescent="0.25">
      <c r="A427" s="196" t="s">
        <v>115</v>
      </c>
      <c r="B427" s="376"/>
      <c r="C427" s="204" t="s">
        <v>2</v>
      </c>
      <c r="D427" s="205">
        <f>+IFERROR(SUMPRODUCT(D428:D432,D434:D438)/D433,0)</f>
        <v>0</v>
      </c>
      <c r="E427" s="205">
        <f t="shared" ref="E427" si="868">+IFERROR(SUMPRODUCT(E428:E432,E434:E438)/E433,0)</f>
        <v>0</v>
      </c>
      <c r="F427" s="205">
        <f t="shared" ref="F427" si="869">+IFERROR(SUMPRODUCT(F428:F432,F434:F438)/F433,0)</f>
        <v>0</v>
      </c>
      <c r="G427" s="205">
        <f t="shared" ref="G427" si="870">+IFERROR(SUMPRODUCT(G428:G432,G434:G438)/G433,0)</f>
        <v>0</v>
      </c>
      <c r="H427" s="205">
        <f t="shared" ref="H427" si="871">+IFERROR(SUMPRODUCT(H428:H432,H434:H438)/H433,0)</f>
        <v>0</v>
      </c>
      <c r="I427" s="205">
        <f t="shared" ref="I427" si="872">+IFERROR(SUMPRODUCT(I428:I432,I434:I438)/I433,0)</f>
        <v>0</v>
      </c>
      <c r="J427" s="205">
        <f t="shared" ref="J427" si="873">+IFERROR(SUMPRODUCT(J428:J432,J434:J438)/J433,0)</f>
        <v>0</v>
      </c>
      <c r="K427" s="205">
        <f t="shared" ref="K427" si="874">+IFERROR(SUMPRODUCT(K428:K432,K434:K438)/K433,0)</f>
        <v>0</v>
      </c>
      <c r="L427" s="205">
        <f t="shared" ref="L427" si="875">+IFERROR(SUMPRODUCT(L428:L432,L434:L438)/L433,0)</f>
        <v>0</v>
      </c>
      <c r="M427" s="205">
        <f t="shared" ref="M427" si="876">+IFERROR(SUMPRODUCT(M428:M432,M434:M438)/M433,0)</f>
        <v>0</v>
      </c>
      <c r="N427" s="205">
        <f t="shared" ref="N427" si="877">+IFERROR(SUMPRODUCT(N428:N432,N434:N438)/N433,0)</f>
        <v>0</v>
      </c>
      <c r="O427" s="205">
        <f t="shared" ref="O427" si="878">+IFERROR(SUMPRODUCT(O428:O432,O434:O438)/O433,0)</f>
        <v>0</v>
      </c>
      <c r="P427" s="166" t="e">
        <f>+SUMPRODUCT(D427:O427,D433:O433)/P433</f>
        <v>#DIV/0!</v>
      </c>
      <c r="R427" s="192">
        <f>+D427</f>
        <v>0</v>
      </c>
      <c r="S427" s="192">
        <f t="shared" ref="S427" si="879">+E427</f>
        <v>0</v>
      </c>
      <c r="T427" s="192">
        <f t="shared" ref="T427" si="880">+F427</f>
        <v>0</v>
      </c>
      <c r="U427" s="192">
        <f t="shared" ref="U427" si="881">+G427</f>
        <v>0</v>
      </c>
      <c r="V427" s="192">
        <f t="shared" ref="V427" si="882">+H427</f>
        <v>0</v>
      </c>
      <c r="W427" s="192">
        <f t="shared" ref="W427" si="883">+I427</f>
        <v>0</v>
      </c>
      <c r="X427" s="192">
        <f t="shared" ref="X427" si="884">+J427</f>
        <v>0</v>
      </c>
      <c r="Y427" s="192">
        <f t="shared" ref="Y427" si="885">+K427</f>
        <v>0</v>
      </c>
      <c r="Z427" s="192">
        <f t="shared" ref="Z427" si="886">+L427</f>
        <v>0</v>
      </c>
      <c r="AA427" s="192">
        <f t="shared" ref="AA427" si="887">+M427</f>
        <v>0</v>
      </c>
      <c r="AB427" s="192">
        <f t="shared" ref="AB427" si="888">+N427</f>
        <v>0</v>
      </c>
      <c r="AC427" s="192">
        <f t="shared" ref="AC427" si="889">+O427</f>
        <v>0</v>
      </c>
      <c r="AD427" s="190">
        <f>+D433</f>
        <v>0</v>
      </c>
      <c r="AE427" s="190">
        <f t="shared" ref="AE427" si="890">+E433</f>
        <v>0</v>
      </c>
      <c r="AF427" s="190">
        <f t="shared" ref="AF427" si="891">+F433</f>
        <v>0</v>
      </c>
      <c r="AG427" s="190">
        <f t="shared" ref="AG427" si="892">+G433</f>
        <v>0</v>
      </c>
      <c r="AH427" s="190">
        <f t="shared" ref="AH427" si="893">+H433</f>
        <v>0</v>
      </c>
      <c r="AI427" s="190">
        <f t="shared" ref="AI427" si="894">+I433</f>
        <v>0</v>
      </c>
      <c r="AJ427" s="190">
        <f t="shared" ref="AJ427" si="895">+J433</f>
        <v>0</v>
      </c>
      <c r="AK427" s="190">
        <f t="shared" ref="AK427" si="896">+K433</f>
        <v>0</v>
      </c>
      <c r="AL427" s="190">
        <f t="shared" ref="AL427" si="897">+L433</f>
        <v>0</v>
      </c>
      <c r="AM427" s="190">
        <f t="shared" ref="AM427" si="898">+M433</f>
        <v>0</v>
      </c>
      <c r="AN427" s="190">
        <f t="shared" ref="AN427" si="899">+N433</f>
        <v>0</v>
      </c>
      <c r="AO427" s="190">
        <f t="shared" ref="AO427" si="900">+O433</f>
        <v>0</v>
      </c>
    </row>
    <row r="428" spans="1:41" x14ac:dyDescent="0.25">
      <c r="A428" s="196" t="s">
        <v>115</v>
      </c>
      <c r="B428" s="376"/>
      <c r="C428" s="178" t="s">
        <v>3</v>
      </c>
      <c r="D428" s="179">
        <v>0.4</v>
      </c>
      <c r="E428" s="179">
        <v>0.4</v>
      </c>
      <c r="F428" s="179">
        <v>0.4</v>
      </c>
      <c r="G428" s="293">
        <v>0.4</v>
      </c>
      <c r="H428" s="293">
        <v>0.4</v>
      </c>
      <c r="I428" s="293">
        <v>0.4</v>
      </c>
      <c r="J428" s="179">
        <v>0.4</v>
      </c>
      <c r="K428" s="179">
        <v>0.48915873014712274</v>
      </c>
      <c r="L428" s="179">
        <v>0.4834974169537235</v>
      </c>
      <c r="M428" s="179">
        <v>0.45414569524687309</v>
      </c>
      <c r="N428" s="179">
        <v>0.38276016431267579</v>
      </c>
      <c r="O428" s="179">
        <v>0.34111134082271427</v>
      </c>
      <c r="P428" s="180" t="e">
        <f>+SUMPRODUCT(D428:O428,D434:O434)/P434</f>
        <v>#DIV/0!</v>
      </c>
    </row>
    <row r="429" spans="1:41" x14ac:dyDescent="0.25">
      <c r="A429" s="196" t="s">
        <v>115</v>
      </c>
      <c r="B429" s="376"/>
      <c r="C429" s="178" t="s">
        <v>200</v>
      </c>
      <c r="D429" s="179">
        <v>0.4</v>
      </c>
      <c r="E429" s="179">
        <v>0.4</v>
      </c>
      <c r="F429" s="179">
        <v>0.4</v>
      </c>
      <c r="G429" s="293">
        <v>0.4</v>
      </c>
      <c r="H429" s="293">
        <v>0.4</v>
      </c>
      <c r="I429" s="293">
        <v>0.4</v>
      </c>
      <c r="J429" s="179">
        <v>0.4</v>
      </c>
      <c r="K429" s="179">
        <v>0.48915873014712274</v>
      </c>
      <c r="L429" s="179">
        <v>0.4834974169537235</v>
      </c>
      <c r="M429" s="179">
        <v>0.45414569524687309</v>
      </c>
      <c r="N429" s="179">
        <v>0.38276016431267579</v>
      </c>
      <c r="O429" s="179">
        <v>0.34111134082271427</v>
      </c>
      <c r="P429" s="242"/>
    </row>
    <row r="430" spans="1:41" x14ac:dyDescent="0.25">
      <c r="A430" s="196" t="s">
        <v>115</v>
      </c>
      <c r="B430" s="376"/>
      <c r="C430" s="178" t="s">
        <v>201</v>
      </c>
      <c r="D430" s="179">
        <v>0.4</v>
      </c>
      <c r="E430" s="179">
        <v>0.4</v>
      </c>
      <c r="F430" s="179">
        <v>0.4</v>
      </c>
      <c r="G430" s="293">
        <v>0.4</v>
      </c>
      <c r="H430" s="293">
        <v>0.4</v>
      </c>
      <c r="I430" s="293">
        <v>0.4</v>
      </c>
      <c r="J430" s="179">
        <v>0.4</v>
      </c>
      <c r="K430" s="179">
        <v>0.48915873014712274</v>
      </c>
      <c r="L430" s="179">
        <v>0.4834974169537235</v>
      </c>
      <c r="M430" s="179">
        <v>0.45414569524687309</v>
      </c>
      <c r="N430" s="179">
        <v>0.38276016431267579</v>
      </c>
      <c r="O430" s="179">
        <v>0.34111134082271427</v>
      </c>
      <c r="P430" s="242"/>
    </row>
    <row r="431" spans="1:41" x14ac:dyDescent="0.25">
      <c r="A431" s="196" t="s">
        <v>115</v>
      </c>
      <c r="B431" s="376"/>
      <c r="C431" s="178" t="s">
        <v>202</v>
      </c>
      <c r="D431" s="179">
        <v>0.4</v>
      </c>
      <c r="E431" s="179">
        <v>0.4</v>
      </c>
      <c r="F431" s="179">
        <v>0.4</v>
      </c>
      <c r="G431" s="293">
        <v>0.4</v>
      </c>
      <c r="H431" s="293">
        <v>0.4</v>
      </c>
      <c r="I431" s="293">
        <v>0.4</v>
      </c>
      <c r="J431" s="179">
        <v>0.4</v>
      </c>
      <c r="K431" s="179">
        <v>0.48915873014712274</v>
      </c>
      <c r="L431" s="179">
        <v>0.4834974169537235</v>
      </c>
      <c r="M431" s="179">
        <v>0.45414569524687309</v>
      </c>
      <c r="N431" s="179">
        <v>0.38276016431267579</v>
      </c>
      <c r="O431" s="179">
        <v>0.34111134082271427</v>
      </c>
      <c r="P431" s="242"/>
    </row>
    <row r="432" spans="1:41" ht="15.75" thickBot="1" x14ac:dyDescent="0.3">
      <c r="A432" s="196" t="s">
        <v>115</v>
      </c>
      <c r="B432" s="376"/>
      <c r="C432" s="280" t="s">
        <v>231</v>
      </c>
      <c r="D432" s="179">
        <v>0.4</v>
      </c>
      <c r="E432" s="179">
        <v>0.4</v>
      </c>
      <c r="F432" s="179">
        <v>0.4</v>
      </c>
      <c r="G432" s="293">
        <v>0.4</v>
      </c>
      <c r="H432" s="293">
        <v>0.4</v>
      </c>
      <c r="I432" s="293">
        <v>0.4</v>
      </c>
      <c r="J432" s="181">
        <v>0.4</v>
      </c>
      <c r="K432" s="181">
        <v>0.48915873014712274</v>
      </c>
      <c r="L432" s="181">
        <v>0.4834974169537235</v>
      </c>
      <c r="M432" s="179">
        <v>0.45414569524687309</v>
      </c>
      <c r="N432" s="179">
        <v>0.38276016431267579</v>
      </c>
      <c r="O432" s="179">
        <v>0.34111134082271427</v>
      </c>
      <c r="P432" s="182" t="e">
        <f t="shared" ref="P432" si="901">+SUMPRODUCT(D432:O432,D438:O438)/P438</f>
        <v>#DIV/0!</v>
      </c>
    </row>
    <row r="433" spans="1:53" x14ac:dyDescent="0.25">
      <c r="A433" s="196" t="s">
        <v>115</v>
      </c>
      <c r="B433" s="376"/>
      <c r="C433" s="99" t="s">
        <v>239</v>
      </c>
      <c r="D433" s="100">
        <f>+D402/D415/30</f>
        <v>0</v>
      </c>
      <c r="E433" s="100">
        <f t="shared" ref="E433:O433" si="902">+E402/E415/30</f>
        <v>0</v>
      </c>
      <c r="F433" s="100">
        <f t="shared" si="902"/>
        <v>0</v>
      </c>
      <c r="G433" s="100">
        <f t="shared" si="902"/>
        <v>0</v>
      </c>
      <c r="H433" s="100">
        <f t="shared" si="902"/>
        <v>0</v>
      </c>
      <c r="I433" s="100">
        <f t="shared" si="902"/>
        <v>0</v>
      </c>
      <c r="J433" s="100">
        <f t="shared" si="902"/>
        <v>0</v>
      </c>
      <c r="K433" s="100">
        <f t="shared" si="902"/>
        <v>0</v>
      </c>
      <c r="L433" s="100">
        <f t="shared" si="902"/>
        <v>0</v>
      </c>
      <c r="M433" s="100">
        <f t="shared" si="902"/>
        <v>0</v>
      </c>
      <c r="N433" s="100">
        <f t="shared" si="902"/>
        <v>0</v>
      </c>
      <c r="O433" s="167">
        <f t="shared" si="902"/>
        <v>0</v>
      </c>
      <c r="P433" s="167">
        <f>SUM(D433:O433)</f>
        <v>0</v>
      </c>
    </row>
    <row r="434" spans="1:53" x14ac:dyDescent="0.25">
      <c r="A434" s="196" t="s">
        <v>115</v>
      </c>
      <c r="B434" s="376"/>
      <c r="C434" s="86" t="s">
        <v>240</v>
      </c>
      <c r="D434" s="87">
        <f>+D433*D409</f>
        <v>0</v>
      </c>
      <c r="E434" s="87">
        <f t="shared" ref="E434" si="903">+E433*E409</f>
        <v>0</v>
      </c>
      <c r="F434" s="87">
        <f t="shared" ref="F434" si="904">+F433*F409</f>
        <v>0</v>
      </c>
      <c r="G434" s="87">
        <f t="shared" ref="G434" si="905">+G433*G409</f>
        <v>0</v>
      </c>
      <c r="H434" s="87">
        <f t="shared" ref="H434" si="906">+H433*H409</f>
        <v>0</v>
      </c>
      <c r="I434" s="87">
        <f t="shared" ref="I434" si="907">+I433*I409</f>
        <v>0</v>
      </c>
      <c r="J434" s="87">
        <f t="shared" ref="J434" si="908">+J433*J409</f>
        <v>0</v>
      </c>
      <c r="K434" s="87">
        <f t="shared" ref="K434" si="909">+K433*K409</f>
        <v>0</v>
      </c>
      <c r="L434" s="87">
        <f t="shared" ref="L434" si="910">+L433*L409</f>
        <v>0</v>
      </c>
      <c r="M434" s="87">
        <f t="shared" ref="M434" si="911">+M433*M409</f>
        <v>0</v>
      </c>
      <c r="N434" s="87">
        <f t="shared" ref="N434" si="912">+N433*N409</f>
        <v>0</v>
      </c>
      <c r="O434" s="159">
        <f t="shared" ref="O434" si="913">+O433*O409</f>
        <v>0</v>
      </c>
      <c r="P434" s="159">
        <f t="shared" ref="P434:P444" si="914">SUM(D434:O434)</f>
        <v>0</v>
      </c>
      <c r="AP434" s="190">
        <f>+D434</f>
        <v>0</v>
      </c>
      <c r="AQ434" s="190">
        <f t="shared" ref="AQ434:AQ438" si="915">+E434</f>
        <v>0</v>
      </c>
      <c r="AR434" s="190">
        <f t="shared" ref="AR434:AR438" si="916">+F434</f>
        <v>0</v>
      </c>
      <c r="AS434" s="190">
        <f t="shared" ref="AS434:AS438" si="917">+G434</f>
        <v>0</v>
      </c>
      <c r="AT434" s="190">
        <f t="shared" ref="AT434:AT438" si="918">+H434</f>
        <v>0</v>
      </c>
      <c r="AU434" s="190">
        <f t="shared" ref="AU434:AU438" si="919">+I434</f>
        <v>0</v>
      </c>
      <c r="AV434" s="190">
        <f t="shared" ref="AV434:AV438" si="920">+J434</f>
        <v>0</v>
      </c>
      <c r="AW434" s="190">
        <f t="shared" ref="AW434:AW438" si="921">+K434</f>
        <v>0</v>
      </c>
      <c r="AX434" s="190">
        <f t="shared" ref="AX434:AX438" si="922">+L434</f>
        <v>0</v>
      </c>
      <c r="AY434" s="190">
        <f t="shared" ref="AY434:AY438" si="923">+M434</f>
        <v>0</v>
      </c>
      <c r="AZ434" s="190">
        <f t="shared" ref="AZ434:AZ438" si="924">+N434</f>
        <v>0</v>
      </c>
      <c r="BA434" s="190">
        <f t="shared" ref="BA434:BA438" si="925">+O434</f>
        <v>0</v>
      </c>
    </row>
    <row r="435" spans="1:53" x14ac:dyDescent="0.25">
      <c r="A435" s="196" t="s">
        <v>115</v>
      </c>
      <c r="B435" s="376"/>
      <c r="C435" s="86" t="s">
        <v>241</v>
      </c>
      <c r="D435" s="87">
        <f>+D433*D410</f>
        <v>0</v>
      </c>
      <c r="E435" s="87">
        <f t="shared" ref="E435:O435" si="926">+E433*E410</f>
        <v>0</v>
      </c>
      <c r="F435" s="87">
        <f t="shared" si="926"/>
        <v>0</v>
      </c>
      <c r="G435" s="87">
        <f t="shared" si="926"/>
        <v>0</v>
      </c>
      <c r="H435" s="87">
        <f t="shared" si="926"/>
        <v>0</v>
      </c>
      <c r="I435" s="87">
        <f t="shared" si="926"/>
        <v>0</v>
      </c>
      <c r="J435" s="87">
        <f t="shared" si="926"/>
        <v>0</v>
      </c>
      <c r="K435" s="87">
        <f t="shared" si="926"/>
        <v>0</v>
      </c>
      <c r="L435" s="87">
        <f t="shared" si="926"/>
        <v>0</v>
      </c>
      <c r="M435" s="87">
        <f t="shared" si="926"/>
        <v>0</v>
      </c>
      <c r="N435" s="87">
        <f t="shared" si="926"/>
        <v>0</v>
      </c>
      <c r="O435" s="159">
        <f t="shared" si="926"/>
        <v>0</v>
      </c>
      <c r="P435" s="159"/>
      <c r="AP435" s="190">
        <f t="shared" ref="AP435:AP438" si="927">+D435</f>
        <v>0</v>
      </c>
      <c r="AQ435" s="190">
        <f t="shared" si="915"/>
        <v>0</v>
      </c>
      <c r="AR435" s="190">
        <f t="shared" si="916"/>
        <v>0</v>
      </c>
      <c r="AS435" s="190">
        <f t="shared" si="917"/>
        <v>0</v>
      </c>
      <c r="AT435" s="190">
        <f t="shared" si="918"/>
        <v>0</v>
      </c>
      <c r="AU435" s="190">
        <f t="shared" si="919"/>
        <v>0</v>
      </c>
      <c r="AV435" s="190">
        <f t="shared" si="920"/>
        <v>0</v>
      </c>
      <c r="AW435" s="190">
        <f t="shared" si="921"/>
        <v>0</v>
      </c>
      <c r="AX435" s="190">
        <f t="shared" si="922"/>
        <v>0</v>
      </c>
      <c r="AY435" s="190">
        <f t="shared" si="923"/>
        <v>0</v>
      </c>
      <c r="AZ435" s="190">
        <f t="shared" si="924"/>
        <v>0</v>
      </c>
      <c r="BA435" s="190">
        <f t="shared" si="925"/>
        <v>0</v>
      </c>
    </row>
    <row r="436" spans="1:53" x14ac:dyDescent="0.25">
      <c r="A436" s="196" t="s">
        <v>115</v>
      </c>
      <c r="B436" s="376"/>
      <c r="C436" s="86" t="s">
        <v>242</v>
      </c>
      <c r="D436" s="87">
        <f>+D433*D411</f>
        <v>0</v>
      </c>
      <c r="E436" s="87">
        <f t="shared" ref="E436:O436" si="928">+E433*E411</f>
        <v>0</v>
      </c>
      <c r="F436" s="87">
        <f t="shared" si="928"/>
        <v>0</v>
      </c>
      <c r="G436" s="87">
        <f t="shared" si="928"/>
        <v>0</v>
      </c>
      <c r="H436" s="87">
        <f t="shared" si="928"/>
        <v>0</v>
      </c>
      <c r="I436" s="87">
        <f t="shared" si="928"/>
        <v>0</v>
      </c>
      <c r="J436" s="87">
        <f t="shared" si="928"/>
        <v>0</v>
      </c>
      <c r="K436" s="87">
        <f t="shared" si="928"/>
        <v>0</v>
      </c>
      <c r="L436" s="87">
        <f t="shared" si="928"/>
        <v>0</v>
      </c>
      <c r="M436" s="87">
        <f t="shared" si="928"/>
        <v>0</v>
      </c>
      <c r="N436" s="87">
        <f t="shared" si="928"/>
        <v>0</v>
      </c>
      <c r="O436" s="159">
        <f t="shared" si="928"/>
        <v>0</v>
      </c>
      <c r="P436" s="159"/>
      <c r="AP436" s="190">
        <f t="shared" si="927"/>
        <v>0</v>
      </c>
      <c r="AQ436" s="190">
        <f t="shared" si="915"/>
        <v>0</v>
      </c>
      <c r="AR436" s="190">
        <f t="shared" si="916"/>
        <v>0</v>
      </c>
      <c r="AS436" s="190">
        <f t="shared" si="917"/>
        <v>0</v>
      </c>
      <c r="AT436" s="190">
        <f t="shared" si="918"/>
        <v>0</v>
      </c>
      <c r="AU436" s="190">
        <f t="shared" si="919"/>
        <v>0</v>
      </c>
      <c r="AV436" s="190">
        <f t="shared" si="920"/>
        <v>0</v>
      </c>
      <c r="AW436" s="190">
        <f t="shared" si="921"/>
        <v>0</v>
      </c>
      <c r="AX436" s="190">
        <f t="shared" si="922"/>
        <v>0</v>
      </c>
      <c r="AY436" s="190">
        <f t="shared" si="923"/>
        <v>0</v>
      </c>
      <c r="AZ436" s="190">
        <f t="shared" si="924"/>
        <v>0</v>
      </c>
      <c r="BA436" s="190">
        <f t="shared" si="925"/>
        <v>0</v>
      </c>
    </row>
    <row r="437" spans="1:53" x14ac:dyDescent="0.25">
      <c r="A437" s="196" t="s">
        <v>115</v>
      </c>
      <c r="B437" s="376"/>
      <c r="C437" s="86" t="s">
        <v>243</v>
      </c>
      <c r="D437" s="87">
        <f>+D433*D412</f>
        <v>0</v>
      </c>
      <c r="E437" s="87">
        <f t="shared" ref="E437:O437" si="929">+E433*E412</f>
        <v>0</v>
      </c>
      <c r="F437" s="87">
        <f t="shared" si="929"/>
        <v>0</v>
      </c>
      <c r="G437" s="87">
        <f t="shared" si="929"/>
        <v>0</v>
      </c>
      <c r="H437" s="87">
        <f t="shared" si="929"/>
        <v>0</v>
      </c>
      <c r="I437" s="87">
        <f t="shared" si="929"/>
        <v>0</v>
      </c>
      <c r="J437" s="87">
        <f t="shared" si="929"/>
        <v>0</v>
      </c>
      <c r="K437" s="87">
        <f t="shared" si="929"/>
        <v>0</v>
      </c>
      <c r="L437" s="87">
        <f t="shared" si="929"/>
        <v>0</v>
      </c>
      <c r="M437" s="87">
        <f t="shared" si="929"/>
        <v>0</v>
      </c>
      <c r="N437" s="87">
        <f t="shared" si="929"/>
        <v>0</v>
      </c>
      <c r="O437" s="159">
        <f t="shared" si="929"/>
        <v>0</v>
      </c>
      <c r="P437" s="159"/>
      <c r="AP437" s="190">
        <f t="shared" si="927"/>
        <v>0</v>
      </c>
      <c r="AQ437" s="190">
        <f t="shared" si="915"/>
        <v>0</v>
      </c>
      <c r="AR437" s="190">
        <f t="shared" si="916"/>
        <v>0</v>
      </c>
      <c r="AS437" s="190">
        <f t="shared" si="917"/>
        <v>0</v>
      </c>
      <c r="AT437" s="190">
        <f t="shared" si="918"/>
        <v>0</v>
      </c>
      <c r="AU437" s="190">
        <f t="shared" si="919"/>
        <v>0</v>
      </c>
      <c r="AV437" s="190">
        <f t="shared" si="920"/>
        <v>0</v>
      </c>
      <c r="AW437" s="190">
        <f t="shared" si="921"/>
        <v>0</v>
      </c>
      <c r="AX437" s="190">
        <f t="shared" si="922"/>
        <v>0</v>
      </c>
      <c r="AY437" s="190">
        <f t="shared" si="923"/>
        <v>0</v>
      </c>
      <c r="AZ437" s="190">
        <f t="shared" si="924"/>
        <v>0</v>
      </c>
      <c r="BA437" s="190">
        <f t="shared" si="925"/>
        <v>0</v>
      </c>
    </row>
    <row r="438" spans="1:53" ht="15.75" thickBot="1" x14ac:dyDescent="0.3">
      <c r="A438" s="196" t="s">
        <v>115</v>
      </c>
      <c r="B438" s="376"/>
      <c r="C438" s="96" t="s">
        <v>244</v>
      </c>
      <c r="D438" s="251">
        <f>+D433*D413</f>
        <v>0</v>
      </c>
      <c r="E438" s="251">
        <f t="shared" ref="E438:O438" si="930">+E433*E413</f>
        <v>0</v>
      </c>
      <c r="F438" s="251">
        <f t="shared" si="930"/>
        <v>0</v>
      </c>
      <c r="G438" s="251">
        <f t="shared" si="930"/>
        <v>0</v>
      </c>
      <c r="H438" s="251">
        <f t="shared" si="930"/>
        <v>0</v>
      </c>
      <c r="I438" s="251">
        <f t="shared" si="930"/>
        <v>0</v>
      </c>
      <c r="J438" s="251">
        <f t="shared" si="930"/>
        <v>0</v>
      </c>
      <c r="K438" s="251">
        <f t="shared" si="930"/>
        <v>0</v>
      </c>
      <c r="L438" s="251">
        <f t="shared" si="930"/>
        <v>0</v>
      </c>
      <c r="M438" s="251">
        <f t="shared" si="930"/>
        <v>0</v>
      </c>
      <c r="N438" s="251">
        <f t="shared" si="930"/>
        <v>0</v>
      </c>
      <c r="O438" s="251">
        <f t="shared" si="930"/>
        <v>0</v>
      </c>
      <c r="P438" s="169">
        <f t="shared" si="914"/>
        <v>0</v>
      </c>
      <c r="AP438" s="190">
        <f t="shared" si="927"/>
        <v>0</v>
      </c>
      <c r="AQ438" s="190">
        <f t="shared" si="915"/>
        <v>0</v>
      </c>
      <c r="AR438" s="190">
        <f t="shared" si="916"/>
        <v>0</v>
      </c>
      <c r="AS438" s="190">
        <f t="shared" si="917"/>
        <v>0</v>
      </c>
      <c r="AT438" s="190">
        <f t="shared" si="918"/>
        <v>0</v>
      </c>
      <c r="AU438" s="190">
        <f t="shared" si="919"/>
        <v>0</v>
      </c>
      <c r="AV438" s="190">
        <f t="shared" si="920"/>
        <v>0</v>
      </c>
      <c r="AW438" s="190">
        <f t="shared" si="921"/>
        <v>0</v>
      </c>
      <c r="AX438" s="190">
        <f t="shared" si="922"/>
        <v>0</v>
      </c>
      <c r="AY438" s="190">
        <f t="shared" si="923"/>
        <v>0</v>
      </c>
      <c r="AZ438" s="190">
        <f t="shared" si="924"/>
        <v>0</v>
      </c>
      <c r="BA438" s="190">
        <f t="shared" si="925"/>
        <v>0</v>
      </c>
    </row>
    <row r="439" spans="1:53" x14ac:dyDescent="0.25">
      <c r="A439" s="196" t="s">
        <v>115</v>
      </c>
      <c r="B439" s="376"/>
      <c r="C439" s="99" t="s">
        <v>245</v>
      </c>
      <c r="D439" s="100">
        <f>+IFERROR(D402/D421/30,0)</f>
        <v>0</v>
      </c>
      <c r="E439" s="100">
        <f t="shared" ref="E439:O439" si="931">+IFERROR(E402/E421/30,0)</f>
        <v>0</v>
      </c>
      <c r="F439" s="100">
        <f t="shared" si="931"/>
        <v>0</v>
      </c>
      <c r="G439" s="100">
        <f t="shared" si="931"/>
        <v>0</v>
      </c>
      <c r="H439" s="100">
        <f t="shared" si="931"/>
        <v>0</v>
      </c>
      <c r="I439" s="100">
        <f t="shared" si="931"/>
        <v>0</v>
      </c>
      <c r="J439" s="100">
        <f t="shared" si="931"/>
        <v>0</v>
      </c>
      <c r="K439" s="100">
        <f t="shared" si="931"/>
        <v>0</v>
      </c>
      <c r="L439" s="100">
        <f t="shared" si="931"/>
        <v>0</v>
      </c>
      <c r="M439" s="100">
        <f t="shared" si="931"/>
        <v>0</v>
      </c>
      <c r="N439" s="100">
        <f t="shared" si="931"/>
        <v>0</v>
      </c>
      <c r="O439" s="167">
        <f t="shared" si="931"/>
        <v>0</v>
      </c>
      <c r="P439" s="167">
        <f t="shared" si="914"/>
        <v>0</v>
      </c>
    </row>
    <row r="440" spans="1:53" x14ac:dyDescent="0.25">
      <c r="A440" s="196" t="s">
        <v>115</v>
      </c>
      <c r="B440" s="376"/>
      <c r="C440" s="86" t="s">
        <v>246</v>
      </c>
      <c r="D440" s="266">
        <f t="shared" ref="D440:O440" si="932">+IFERROR(D403/D422/30,0)</f>
        <v>0</v>
      </c>
      <c r="E440" s="266">
        <f t="shared" si="932"/>
        <v>0</v>
      </c>
      <c r="F440" s="266">
        <f t="shared" si="932"/>
        <v>0</v>
      </c>
      <c r="G440" s="266">
        <f t="shared" si="932"/>
        <v>0</v>
      </c>
      <c r="H440" s="266">
        <f t="shared" si="932"/>
        <v>0</v>
      </c>
      <c r="I440" s="266">
        <f t="shared" si="932"/>
        <v>0</v>
      </c>
      <c r="J440" s="266">
        <f t="shared" si="932"/>
        <v>0</v>
      </c>
      <c r="K440" s="266">
        <f t="shared" si="932"/>
        <v>0</v>
      </c>
      <c r="L440" s="266">
        <f t="shared" si="932"/>
        <v>0</v>
      </c>
      <c r="M440" s="266">
        <f t="shared" si="932"/>
        <v>0</v>
      </c>
      <c r="N440" s="266">
        <f t="shared" si="932"/>
        <v>0</v>
      </c>
      <c r="O440" s="267">
        <f t="shared" si="932"/>
        <v>0</v>
      </c>
      <c r="P440" s="159">
        <f t="shared" si="914"/>
        <v>0</v>
      </c>
    </row>
    <row r="441" spans="1:53" x14ac:dyDescent="0.25">
      <c r="A441" s="196" t="s">
        <v>115</v>
      </c>
      <c r="B441" s="376"/>
      <c r="C441" s="86" t="s">
        <v>247</v>
      </c>
      <c r="D441" s="266">
        <f t="shared" ref="D441:O441" si="933">+IFERROR(D404/D423/30,0)</f>
        <v>0</v>
      </c>
      <c r="E441" s="266">
        <f t="shared" si="933"/>
        <v>0</v>
      </c>
      <c r="F441" s="266">
        <f t="shared" si="933"/>
        <v>0</v>
      </c>
      <c r="G441" s="266">
        <f t="shared" si="933"/>
        <v>0</v>
      </c>
      <c r="H441" s="266">
        <f t="shared" si="933"/>
        <v>0</v>
      </c>
      <c r="I441" s="266">
        <f t="shared" si="933"/>
        <v>0</v>
      </c>
      <c r="J441" s="266">
        <f t="shared" si="933"/>
        <v>0</v>
      </c>
      <c r="K441" s="266">
        <f t="shared" si="933"/>
        <v>0</v>
      </c>
      <c r="L441" s="266">
        <f t="shared" si="933"/>
        <v>0</v>
      </c>
      <c r="M441" s="266">
        <f t="shared" si="933"/>
        <v>0</v>
      </c>
      <c r="N441" s="266">
        <f t="shared" si="933"/>
        <v>0</v>
      </c>
      <c r="O441" s="267">
        <f t="shared" si="933"/>
        <v>0</v>
      </c>
      <c r="P441" s="159">
        <f t="shared" si="914"/>
        <v>0</v>
      </c>
    </row>
    <row r="442" spans="1:53" x14ac:dyDescent="0.25">
      <c r="A442" s="196" t="s">
        <v>115</v>
      </c>
      <c r="B442" s="376"/>
      <c r="C442" s="86" t="s">
        <v>248</v>
      </c>
      <c r="D442" s="266">
        <f t="shared" ref="D442:O442" si="934">+IFERROR(D405/D424/30,0)</f>
        <v>0</v>
      </c>
      <c r="E442" s="266">
        <f t="shared" si="934"/>
        <v>0</v>
      </c>
      <c r="F442" s="266">
        <f t="shared" si="934"/>
        <v>0</v>
      </c>
      <c r="G442" s="266">
        <f t="shared" si="934"/>
        <v>0</v>
      </c>
      <c r="H442" s="266">
        <f t="shared" si="934"/>
        <v>0</v>
      </c>
      <c r="I442" s="266">
        <f t="shared" si="934"/>
        <v>0</v>
      </c>
      <c r="J442" s="266">
        <f t="shared" si="934"/>
        <v>0</v>
      </c>
      <c r="K442" s="266">
        <f t="shared" si="934"/>
        <v>0</v>
      </c>
      <c r="L442" s="266">
        <f t="shared" si="934"/>
        <v>0</v>
      </c>
      <c r="M442" s="266">
        <f t="shared" si="934"/>
        <v>0</v>
      </c>
      <c r="N442" s="266">
        <f t="shared" si="934"/>
        <v>0</v>
      </c>
      <c r="O442" s="267">
        <f t="shared" si="934"/>
        <v>0</v>
      </c>
      <c r="P442" s="159">
        <f t="shared" si="914"/>
        <v>0</v>
      </c>
    </row>
    <row r="443" spans="1:53" x14ac:dyDescent="0.25">
      <c r="A443" s="196" t="s">
        <v>115</v>
      </c>
      <c r="B443" s="376"/>
      <c r="C443" s="86" t="s">
        <v>249</v>
      </c>
      <c r="D443" s="87">
        <f t="shared" ref="D443:O443" si="935">+IFERROR(D406/D425/30,0)</f>
        <v>0</v>
      </c>
      <c r="E443" s="87">
        <f t="shared" si="935"/>
        <v>0</v>
      </c>
      <c r="F443" s="87">
        <f t="shared" si="935"/>
        <v>0</v>
      </c>
      <c r="G443" s="87">
        <f t="shared" si="935"/>
        <v>0</v>
      </c>
      <c r="H443" s="87">
        <f t="shared" si="935"/>
        <v>0</v>
      </c>
      <c r="I443" s="87">
        <f t="shared" si="935"/>
        <v>0</v>
      </c>
      <c r="J443" s="87">
        <f t="shared" si="935"/>
        <v>0</v>
      </c>
      <c r="K443" s="87">
        <f t="shared" si="935"/>
        <v>0</v>
      </c>
      <c r="L443" s="87">
        <f t="shared" si="935"/>
        <v>0</v>
      </c>
      <c r="M443" s="87">
        <f t="shared" si="935"/>
        <v>0</v>
      </c>
      <c r="N443" s="87">
        <f t="shared" si="935"/>
        <v>0</v>
      </c>
      <c r="O443" s="159">
        <f t="shared" si="935"/>
        <v>0</v>
      </c>
      <c r="P443" s="159">
        <f t="shared" si="914"/>
        <v>0</v>
      </c>
    </row>
    <row r="444" spans="1:53" ht="15.75" thickBot="1" x14ac:dyDescent="0.3">
      <c r="A444" s="196" t="s">
        <v>115</v>
      </c>
      <c r="B444" s="376"/>
      <c r="C444" s="96" t="s">
        <v>250</v>
      </c>
      <c r="D444" s="168">
        <f t="shared" ref="D444:O444" si="936">+IFERROR(D407/D426/30,0)</f>
        <v>0</v>
      </c>
      <c r="E444" s="168">
        <f t="shared" si="936"/>
        <v>0</v>
      </c>
      <c r="F444" s="168">
        <f t="shared" si="936"/>
        <v>0</v>
      </c>
      <c r="G444" s="168">
        <f t="shared" si="936"/>
        <v>0</v>
      </c>
      <c r="H444" s="168">
        <f t="shared" si="936"/>
        <v>0</v>
      </c>
      <c r="I444" s="168">
        <f t="shared" si="936"/>
        <v>0</v>
      </c>
      <c r="J444" s="168">
        <f t="shared" si="936"/>
        <v>0</v>
      </c>
      <c r="K444" s="168">
        <f t="shared" si="936"/>
        <v>0</v>
      </c>
      <c r="L444" s="168">
        <f t="shared" si="936"/>
        <v>0</v>
      </c>
      <c r="M444" s="168">
        <f t="shared" si="936"/>
        <v>0</v>
      </c>
      <c r="N444" s="168">
        <f t="shared" si="936"/>
        <v>0</v>
      </c>
      <c r="O444" s="169">
        <f t="shared" si="936"/>
        <v>0</v>
      </c>
      <c r="P444" s="169">
        <f t="shared" si="914"/>
        <v>0</v>
      </c>
    </row>
    <row r="445" spans="1:53" ht="15.75" thickBot="1" x14ac:dyDescent="0.3">
      <c r="A445" s="196" t="s">
        <v>115</v>
      </c>
      <c r="B445" s="376"/>
      <c r="C445" s="183" t="s">
        <v>13</v>
      </c>
      <c r="D445" s="72">
        <v>30</v>
      </c>
      <c r="E445" s="72">
        <v>30</v>
      </c>
      <c r="F445" s="72">
        <v>30</v>
      </c>
      <c r="G445" s="72">
        <v>0</v>
      </c>
      <c r="H445" s="72">
        <v>33.121560393413624</v>
      </c>
      <c r="I445" s="72">
        <v>33.18421323453741</v>
      </c>
      <c r="J445" s="72">
        <v>33</v>
      </c>
      <c r="K445" s="72">
        <v>16.918000292815897</v>
      </c>
      <c r="L445" s="72">
        <f>((45*0.63)+(20*0.37))</f>
        <v>35.75</v>
      </c>
      <c r="M445" s="72">
        <v>36.24</v>
      </c>
      <c r="N445" s="72">
        <v>22</v>
      </c>
      <c r="O445" s="72">
        <v>22</v>
      </c>
      <c r="P445" s="184"/>
    </row>
    <row r="446" spans="1:53" x14ac:dyDescent="0.25">
      <c r="A446" s="196" t="s">
        <v>115</v>
      </c>
      <c r="B446" s="376"/>
      <c r="C446" s="99" t="s">
        <v>4</v>
      </c>
      <c r="D446" s="100">
        <f>+D439/D445*30</f>
        <v>0</v>
      </c>
      <c r="E446" s="100">
        <f t="shared" ref="E446" si="937">+E439/E445*30</f>
        <v>0</v>
      </c>
      <c r="F446" s="100">
        <f t="shared" ref="F446" si="938">+F439/F445*30</f>
        <v>0</v>
      </c>
      <c r="G446" s="100" t="e">
        <f t="shared" ref="G446" si="939">+G439/G445*30</f>
        <v>#DIV/0!</v>
      </c>
      <c r="H446" s="100">
        <f t="shared" ref="H446" si="940">+H439/H445*30</f>
        <v>0</v>
      </c>
      <c r="I446" s="100">
        <f t="shared" ref="I446" si="941">+I439/I445*30</f>
        <v>0</v>
      </c>
      <c r="J446" s="100">
        <f t="shared" ref="J446" si="942">+J439/J445*30</f>
        <v>0</v>
      </c>
      <c r="K446" s="100">
        <f t="shared" ref="K446" si="943">+K439/K445*30</f>
        <v>0</v>
      </c>
      <c r="L446" s="100">
        <f t="shared" ref="L446" si="944">+L439/L445*30</f>
        <v>0</v>
      </c>
      <c r="M446" s="100">
        <f t="shared" ref="M446" si="945">+M439/M445*30</f>
        <v>0</v>
      </c>
      <c r="N446" s="100">
        <f t="shared" ref="N446" si="946">+N439/N445*30</f>
        <v>0</v>
      </c>
      <c r="O446" s="167">
        <f t="shared" ref="O446" si="947">+O439/O445*30</f>
        <v>0</v>
      </c>
      <c r="P446" s="167" t="e">
        <f>SUM(D446:O446)</f>
        <v>#DIV/0!</v>
      </c>
    </row>
    <row r="447" spans="1:53" x14ac:dyDescent="0.25">
      <c r="A447" s="196" t="s">
        <v>115</v>
      </c>
      <c r="B447" s="376"/>
      <c r="C447" s="86" t="s">
        <v>216</v>
      </c>
      <c r="D447" s="87">
        <f>+D440/D445*30</f>
        <v>0</v>
      </c>
      <c r="E447" s="87">
        <f t="shared" ref="E447:O447" si="948">+E440/E445*30</f>
        <v>0</v>
      </c>
      <c r="F447" s="87">
        <f t="shared" si="948"/>
        <v>0</v>
      </c>
      <c r="G447" s="87" t="e">
        <f t="shared" si="948"/>
        <v>#DIV/0!</v>
      </c>
      <c r="H447" s="87">
        <f t="shared" si="948"/>
        <v>0</v>
      </c>
      <c r="I447" s="87">
        <f t="shared" si="948"/>
        <v>0</v>
      </c>
      <c r="J447" s="87">
        <f t="shared" si="948"/>
        <v>0</v>
      </c>
      <c r="K447" s="87">
        <f t="shared" si="948"/>
        <v>0</v>
      </c>
      <c r="L447" s="87">
        <f t="shared" si="948"/>
        <v>0</v>
      </c>
      <c r="M447" s="87">
        <f t="shared" si="948"/>
        <v>0</v>
      </c>
      <c r="N447" s="87">
        <f t="shared" si="948"/>
        <v>0</v>
      </c>
      <c r="O447" s="159">
        <f t="shared" si="948"/>
        <v>0</v>
      </c>
      <c r="P447" s="159" t="e">
        <f t="shared" ref="P447:P451" si="949">SUM(D447:O447)</f>
        <v>#DIV/0!</v>
      </c>
    </row>
    <row r="448" spans="1:53" x14ac:dyDescent="0.25">
      <c r="A448" s="196" t="s">
        <v>115</v>
      </c>
      <c r="B448" s="376"/>
      <c r="C448" s="86" t="s">
        <v>217</v>
      </c>
      <c r="D448" s="87">
        <f>+D441/D445*30</f>
        <v>0</v>
      </c>
      <c r="E448" s="87">
        <f t="shared" ref="E448:O448" si="950">+E441/E445*30</f>
        <v>0</v>
      </c>
      <c r="F448" s="87">
        <f t="shared" si="950"/>
        <v>0</v>
      </c>
      <c r="G448" s="87" t="e">
        <f t="shared" si="950"/>
        <v>#DIV/0!</v>
      </c>
      <c r="H448" s="87">
        <f t="shared" si="950"/>
        <v>0</v>
      </c>
      <c r="I448" s="87">
        <f t="shared" si="950"/>
        <v>0</v>
      </c>
      <c r="J448" s="87">
        <f t="shared" si="950"/>
        <v>0</v>
      </c>
      <c r="K448" s="87">
        <f t="shared" si="950"/>
        <v>0</v>
      </c>
      <c r="L448" s="87">
        <f t="shared" si="950"/>
        <v>0</v>
      </c>
      <c r="M448" s="87">
        <f t="shared" si="950"/>
        <v>0</v>
      </c>
      <c r="N448" s="87">
        <f t="shared" si="950"/>
        <v>0</v>
      </c>
      <c r="O448" s="159">
        <f t="shared" si="950"/>
        <v>0</v>
      </c>
      <c r="P448" s="159"/>
    </row>
    <row r="449" spans="1:17" x14ac:dyDescent="0.25">
      <c r="A449" s="196" t="s">
        <v>115</v>
      </c>
      <c r="B449" s="376"/>
      <c r="C449" s="86" t="s">
        <v>218</v>
      </c>
      <c r="D449" s="87">
        <f>+D442/D445*30</f>
        <v>0</v>
      </c>
      <c r="E449" s="87">
        <f t="shared" ref="E449:O449" si="951">+E442/E445*30</f>
        <v>0</v>
      </c>
      <c r="F449" s="87">
        <f t="shared" si="951"/>
        <v>0</v>
      </c>
      <c r="G449" s="87" t="e">
        <f t="shared" si="951"/>
        <v>#DIV/0!</v>
      </c>
      <c r="H449" s="87">
        <f t="shared" si="951"/>
        <v>0</v>
      </c>
      <c r="I449" s="87">
        <f t="shared" si="951"/>
        <v>0</v>
      </c>
      <c r="J449" s="87">
        <f t="shared" si="951"/>
        <v>0</v>
      </c>
      <c r="K449" s="87">
        <f t="shared" si="951"/>
        <v>0</v>
      </c>
      <c r="L449" s="87">
        <f t="shared" si="951"/>
        <v>0</v>
      </c>
      <c r="M449" s="87">
        <f t="shared" si="951"/>
        <v>0</v>
      </c>
      <c r="N449" s="87">
        <f t="shared" si="951"/>
        <v>0</v>
      </c>
      <c r="O449" s="159">
        <f t="shared" si="951"/>
        <v>0</v>
      </c>
      <c r="P449" s="159"/>
    </row>
    <row r="450" spans="1:17" x14ac:dyDescent="0.25">
      <c r="A450" s="196" t="s">
        <v>115</v>
      </c>
      <c r="B450" s="376"/>
      <c r="C450" s="86" t="s">
        <v>219</v>
      </c>
      <c r="D450" s="87">
        <f>+D443/D445*30</f>
        <v>0</v>
      </c>
      <c r="E450" s="87">
        <f t="shared" ref="E450:O450" si="952">+E443/E445*30</f>
        <v>0</v>
      </c>
      <c r="F450" s="87">
        <f t="shared" si="952"/>
        <v>0</v>
      </c>
      <c r="G450" s="87" t="e">
        <f t="shared" si="952"/>
        <v>#DIV/0!</v>
      </c>
      <c r="H450" s="87">
        <f t="shared" si="952"/>
        <v>0</v>
      </c>
      <c r="I450" s="87">
        <f t="shared" si="952"/>
        <v>0</v>
      </c>
      <c r="J450" s="87">
        <f t="shared" si="952"/>
        <v>0</v>
      </c>
      <c r="K450" s="87">
        <f t="shared" si="952"/>
        <v>0</v>
      </c>
      <c r="L450" s="87">
        <f t="shared" si="952"/>
        <v>0</v>
      </c>
      <c r="M450" s="87">
        <f t="shared" si="952"/>
        <v>0</v>
      </c>
      <c r="N450" s="87">
        <f t="shared" si="952"/>
        <v>0</v>
      </c>
      <c r="O450" s="159">
        <f t="shared" si="952"/>
        <v>0</v>
      </c>
      <c r="P450" s="159"/>
    </row>
    <row r="451" spans="1:17" ht="15.75" thickBot="1" x14ac:dyDescent="0.3">
      <c r="A451" s="196" t="s">
        <v>115</v>
      </c>
      <c r="B451" s="376"/>
      <c r="C451" s="96" t="s">
        <v>238</v>
      </c>
      <c r="D451" s="168">
        <f>+D444/D445*30</f>
        <v>0</v>
      </c>
      <c r="E451" s="168">
        <f t="shared" ref="E451:O451" si="953">+E444/E445*30</f>
        <v>0</v>
      </c>
      <c r="F451" s="168">
        <f t="shared" si="953"/>
        <v>0</v>
      </c>
      <c r="G451" s="168" t="e">
        <f t="shared" si="953"/>
        <v>#DIV/0!</v>
      </c>
      <c r="H451" s="168">
        <f t="shared" si="953"/>
        <v>0</v>
      </c>
      <c r="I451" s="168">
        <f t="shared" si="953"/>
        <v>0</v>
      </c>
      <c r="J451" s="168">
        <f t="shared" si="953"/>
        <v>0</v>
      </c>
      <c r="K451" s="168">
        <f t="shared" si="953"/>
        <v>0</v>
      </c>
      <c r="L451" s="168">
        <f t="shared" si="953"/>
        <v>0</v>
      </c>
      <c r="M451" s="168">
        <f t="shared" si="953"/>
        <v>0</v>
      </c>
      <c r="N451" s="168">
        <f t="shared" si="953"/>
        <v>0</v>
      </c>
      <c r="O451" s="169">
        <f t="shared" si="953"/>
        <v>0</v>
      </c>
      <c r="P451" s="169" t="e">
        <f t="shared" si="949"/>
        <v>#DIV/0!</v>
      </c>
    </row>
    <row r="452" spans="1:17" x14ac:dyDescent="0.25">
      <c r="A452" s="196" t="s">
        <v>115</v>
      </c>
      <c r="B452" s="376"/>
      <c r="C452" s="76" t="s">
        <v>8</v>
      </c>
      <c r="D452" s="170">
        <f t="shared" ref="D452:O452" si="954">+D421/D415</f>
        <v>1.1407530176686689</v>
      </c>
      <c r="E452" s="170">
        <f t="shared" si="954"/>
        <v>1.1862166716339826</v>
      </c>
      <c r="F452" s="170">
        <f t="shared" si="954"/>
        <v>1.1862166716339824</v>
      </c>
      <c r="G452" s="170">
        <f t="shared" si="954"/>
        <v>1.1836158857369019</v>
      </c>
      <c r="H452" s="170">
        <f t="shared" si="954"/>
        <v>1.1836158857369024</v>
      </c>
      <c r="I452" s="170">
        <f t="shared" si="954"/>
        <v>1.1836158857369021</v>
      </c>
      <c r="J452" s="170">
        <f t="shared" si="954"/>
        <v>1.2138778864485882</v>
      </c>
      <c r="K452" s="170">
        <f t="shared" si="954"/>
        <v>1.2003056945932011</v>
      </c>
      <c r="L452" s="170">
        <f t="shared" si="954"/>
        <v>1.1335741273497133</v>
      </c>
      <c r="M452" s="170">
        <f t="shared" si="954"/>
        <v>1.1342408949647877</v>
      </c>
      <c r="N452" s="170">
        <f t="shared" si="954"/>
        <v>1.1428264590545212</v>
      </c>
      <c r="O452" s="171">
        <f t="shared" si="954"/>
        <v>1.1478355783908287</v>
      </c>
      <c r="P452" s="171"/>
    </row>
    <row r="453" spans="1:17" x14ac:dyDescent="0.25">
      <c r="A453" s="196" t="s">
        <v>115</v>
      </c>
      <c r="B453" s="376"/>
      <c r="C453" s="77" t="s">
        <v>6</v>
      </c>
      <c r="D453" s="172">
        <f>+VLOOKUP(D401,Conversion!$B$33:$N$71,(MATCH('Measured TV opt-pt'!D400,butget_aylar_opt,0)+1),0)</f>
        <v>1.1888611649493708</v>
      </c>
      <c r="E453" s="172">
        <f>+VLOOKUP(E401,Conversion!$B$33:$N$71,(MATCH('Measured TV opt-pt'!E400,butget_aylar_opt,0)+1),0)</f>
        <v>1.2706957337752476</v>
      </c>
      <c r="F453" s="172">
        <f>+VLOOKUP(F401,Conversion!$B$33:$N$71,(MATCH('Measured TV opt-pt'!F400,butget_aylar_opt,0)+1),0)</f>
        <v>1.2706957337752476</v>
      </c>
      <c r="G453" s="172">
        <f>+VLOOKUP(G401,Conversion!$B$33:$N$71,(MATCH('Measured TV opt-pt'!G400,butget_aylar_opt,0)+1),0)</f>
        <v>1.2609678349042717</v>
      </c>
      <c r="H453" s="172">
        <f>+VLOOKUP(H401,Conversion!$B$33:$N$71,(MATCH('Measured TV opt-pt'!H400,butget_aylar_opt,0)+1),0)</f>
        <v>1.2609678349042717</v>
      </c>
      <c r="I453" s="172">
        <f>+VLOOKUP(I401,Conversion!$B$33:$N$71,(MATCH('Measured TV opt-pt'!I400,butget_aylar_opt,0)+1),0)</f>
        <v>1.2609678349042717</v>
      </c>
      <c r="J453" s="172">
        <f>+VLOOKUP(J401,Conversion!$B$33:$N$71,(MATCH('Measured TV opt-pt'!J400,butget_aylar_opt,0)+1),0)</f>
        <v>1.2747679051062868</v>
      </c>
      <c r="K453" s="172">
        <f>+VLOOKUP(K401,Conversion!$B$33:$N$71,(MATCH('Measured TV opt-pt'!K400,butget_aylar_opt,0)+1),0)</f>
        <v>1.2747679051062868</v>
      </c>
      <c r="L453" s="172">
        <f>+VLOOKUP(L401,Conversion!$B$33:$N$71,(MATCH('Measured TV opt-pt'!L400,butget_aylar_opt,0)+1),0)</f>
        <v>1.1748916075557905</v>
      </c>
      <c r="M453" s="172">
        <f>+VLOOKUP(M401,Conversion!$B$33:$N$71,(MATCH('Measured TV opt-pt'!M400,butget_aylar_opt,0)+1),0)</f>
        <v>1.1888611649493708</v>
      </c>
      <c r="N453" s="172">
        <f>+VLOOKUP(N401,Conversion!$B$33:$N$71,(MATCH('Measured TV opt-pt'!N400,butget_aylar_opt,0)+1),0)</f>
        <v>1.1888611649493708</v>
      </c>
      <c r="O453" s="173">
        <f>+VLOOKUP(O401,Conversion!$B$33:$N$71,(MATCH('Measured TV opt-pt'!O400,butget_aylar_opt,0)+1),0)</f>
        <v>1.1888611649493708</v>
      </c>
      <c r="P453" s="173"/>
    </row>
    <row r="454" spans="1:17" ht="15.75" thickBot="1" x14ac:dyDescent="0.3">
      <c r="A454" s="196" t="s">
        <v>115</v>
      </c>
      <c r="B454" s="377"/>
      <c r="C454" s="96" t="s">
        <v>7</v>
      </c>
      <c r="D454" s="172">
        <f>+VLOOKUP(D401,Conversion!$B$74:$N$112,(MATCH('Measured TV opt-pt'!D400,budget_aylar_pt,0)+1),0)</f>
        <v>1.068590796747616</v>
      </c>
      <c r="E454" s="172">
        <f>+VLOOKUP(E401,Conversion!$B$74:$N$112,(MATCH('Measured TV opt-pt'!E400,budget_aylar_pt,0)+1),0)</f>
        <v>1.0594980784220853</v>
      </c>
      <c r="F454" s="172">
        <f>+VLOOKUP(F401,Conversion!$B$74:$N$112,(MATCH('Measured TV opt-pt'!F400,budget_aylar_pt,0)+1),0)</f>
        <v>1.0594980784220853</v>
      </c>
      <c r="G454" s="172">
        <f>+VLOOKUP(G401,Conversion!$B$74:$N$112,(MATCH('Measured TV opt-pt'!G400,budget_aylar_pt,0)+1),0)</f>
        <v>1.0675879619858475</v>
      </c>
      <c r="H454" s="172">
        <f>+VLOOKUP(H401,Conversion!$B$74:$N$112,(MATCH('Measured TV opt-pt'!H400,budget_aylar_pt,0)+1),0)</f>
        <v>1.0675879619858475</v>
      </c>
      <c r="I454" s="172">
        <f>+VLOOKUP(I401,Conversion!$B$74:$N$112,(MATCH('Measured TV opt-pt'!I400,budget_aylar_pt,0)+1),0)</f>
        <v>1.0675879619858475</v>
      </c>
      <c r="J454" s="172">
        <f>+VLOOKUP(J401,Conversion!$B$74:$N$112,(MATCH('Measured TV opt-pt'!J400,budget_aylar_pt,0)+1),0)</f>
        <v>1.1225428584620409</v>
      </c>
      <c r="K454" s="172">
        <f>+VLOOKUP(K401,Conversion!$B$74:$N$112,(MATCH('Measured TV opt-pt'!K400,budget_aylar_pt,0)+1),0)</f>
        <v>1.1225428584620409</v>
      </c>
      <c r="L454" s="172">
        <f>+VLOOKUP(L401,Conversion!$B$74:$N$112,(MATCH('Measured TV opt-pt'!L400,budget_aylar_pt,0)+1),0)</f>
        <v>1.0894361764463583</v>
      </c>
      <c r="M454" s="172">
        <f>+VLOOKUP(M401,Conversion!$B$74:$N$112,(MATCH('Measured TV opt-pt'!M400,budget_aylar_pt,0)+1),0)</f>
        <v>1.068590796747616</v>
      </c>
      <c r="N454" s="172">
        <f>+VLOOKUP(N401,Conversion!$B$74:$N$112,(MATCH('Measured TV opt-pt'!N400,budget_aylar_pt,0)+1),0)</f>
        <v>1.068590796747616</v>
      </c>
      <c r="O454" s="173">
        <f>+VLOOKUP(O401,Conversion!$B$74:$N$112,(MATCH('Measured TV opt-pt'!O400,budget_aylar_pt,0)+1),0)</f>
        <v>1.068590796747616</v>
      </c>
      <c r="P454" s="174"/>
    </row>
    <row r="455" spans="1:17" ht="21.75" thickBot="1" x14ac:dyDescent="0.3">
      <c r="B455" s="240" t="s">
        <v>126</v>
      </c>
      <c r="C455" s="74" t="s">
        <v>107</v>
      </c>
      <c r="D455" s="153">
        <v>1</v>
      </c>
      <c r="E455" s="153">
        <v>2</v>
      </c>
      <c r="F455" s="153">
        <v>3</v>
      </c>
      <c r="G455" s="153">
        <v>4</v>
      </c>
      <c r="H455" s="153">
        <v>5</v>
      </c>
      <c r="I455" s="153">
        <v>6</v>
      </c>
      <c r="J455" s="153">
        <v>7</v>
      </c>
      <c r="K455" s="153">
        <v>8</v>
      </c>
      <c r="L455" s="153">
        <v>9</v>
      </c>
      <c r="M455" s="153">
        <v>10</v>
      </c>
      <c r="N455" s="153">
        <v>11</v>
      </c>
      <c r="O455" s="153">
        <v>12</v>
      </c>
      <c r="P455" s="74" t="s">
        <v>127</v>
      </c>
    </row>
    <row r="456" spans="1:17" ht="15.75" thickBot="1" x14ac:dyDescent="0.3">
      <c r="A456" s="195" t="s">
        <v>117</v>
      </c>
      <c r="B456" s="378" t="s">
        <v>129</v>
      </c>
      <c r="C456" s="185" t="s">
        <v>33</v>
      </c>
      <c r="D456" s="186" t="s">
        <v>128</v>
      </c>
      <c r="E456" s="186" t="s">
        <v>128</v>
      </c>
      <c r="F456" s="186" t="s">
        <v>128</v>
      </c>
      <c r="G456" s="186" t="s">
        <v>128</v>
      </c>
      <c r="H456" s="186" t="s">
        <v>128</v>
      </c>
      <c r="I456" s="186" t="s">
        <v>128</v>
      </c>
      <c r="J456" s="186" t="s">
        <v>128</v>
      </c>
      <c r="K456" s="186" t="s">
        <v>128</v>
      </c>
      <c r="L456" s="186" t="s">
        <v>128</v>
      </c>
      <c r="M456" s="186" t="s">
        <v>128</v>
      </c>
      <c r="N456" s="186" t="s">
        <v>128</v>
      </c>
      <c r="O456" s="186" t="s">
        <v>128</v>
      </c>
      <c r="P456" s="188" t="s">
        <v>108</v>
      </c>
    </row>
    <row r="457" spans="1:17" x14ac:dyDescent="0.25">
      <c r="A457" s="195" t="s">
        <v>117</v>
      </c>
      <c r="B457" s="379"/>
      <c r="C457" s="175" t="s">
        <v>125</v>
      </c>
      <c r="D457" s="200"/>
      <c r="E457" s="201">
        <v>306051.73419017438</v>
      </c>
      <c r="F457" s="201">
        <v>598768</v>
      </c>
      <c r="G457" s="201">
        <v>441301</v>
      </c>
      <c r="H457" s="201">
        <v>0</v>
      </c>
      <c r="I457" s="201">
        <v>0</v>
      </c>
      <c r="J457" s="201">
        <v>0</v>
      </c>
      <c r="K457" s="201">
        <v>468538.4533358434</v>
      </c>
      <c r="L457" s="201">
        <v>368838.70615927246</v>
      </c>
      <c r="M457" s="201">
        <v>163926.02229762674</v>
      </c>
      <c r="N457" s="201">
        <v>0</v>
      </c>
      <c r="O457" s="176">
        <v>0</v>
      </c>
      <c r="P457" s="176">
        <f>SUM(D457:O457)</f>
        <v>2347423.9159829174</v>
      </c>
    </row>
    <row r="458" spans="1:17" x14ac:dyDescent="0.25">
      <c r="A458" s="195" t="s">
        <v>117</v>
      </c>
      <c r="B458" s="379"/>
      <c r="C458" s="86" t="s">
        <v>1</v>
      </c>
      <c r="D458" s="87">
        <f>+D489*D471*30</f>
        <v>0</v>
      </c>
      <c r="E458" s="87">
        <f t="shared" ref="E458:O458" si="955">+E489*E471*30</f>
        <v>200062.42784073466</v>
      </c>
      <c r="F458" s="87">
        <f t="shared" si="955"/>
        <v>383141.56033113005</v>
      </c>
      <c r="G458" s="87">
        <f t="shared" si="955"/>
        <v>208698.47875212054</v>
      </c>
      <c r="H458" s="87">
        <f t="shared" si="955"/>
        <v>0</v>
      </c>
      <c r="I458" s="87">
        <f t="shared" si="955"/>
        <v>0</v>
      </c>
      <c r="J458" s="87">
        <f t="shared" si="955"/>
        <v>0</v>
      </c>
      <c r="K458" s="87">
        <f t="shared" si="955"/>
        <v>369752.64538218488</v>
      </c>
      <c r="L458" s="87">
        <f t="shared" si="955"/>
        <v>257256.76097101797</v>
      </c>
      <c r="M458" s="87">
        <f t="shared" si="955"/>
        <v>123034.0985349471</v>
      </c>
      <c r="N458" s="87">
        <f t="shared" si="955"/>
        <v>0</v>
      </c>
      <c r="O458" s="159">
        <f t="shared" si="955"/>
        <v>0</v>
      </c>
      <c r="P458" s="159">
        <f t="shared" ref="P458:P462" si="956">SUM(D458:O458)</f>
        <v>1541945.9718121351</v>
      </c>
    </row>
    <row r="459" spans="1:17" x14ac:dyDescent="0.25">
      <c r="A459" s="195" t="s">
        <v>117</v>
      </c>
      <c r="B459" s="379"/>
      <c r="C459" s="86" t="s">
        <v>209</v>
      </c>
      <c r="D459" s="87">
        <f t="shared" ref="D459:O462" si="957">+D490*D472*30</f>
        <v>0</v>
      </c>
      <c r="E459" s="259">
        <f t="shared" si="957"/>
        <v>0</v>
      </c>
      <c r="F459" s="259">
        <f t="shared" si="957"/>
        <v>0</v>
      </c>
      <c r="G459" s="259">
        <f t="shared" si="957"/>
        <v>0</v>
      </c>
      <c r="H459" s="259">
        <f t="shared" si="957"/>
        <v>0</v>
      </c>
      <c r="I459" s="259">
        <f t="shared" si="957"/>
        <v>0</v>
      </c>
      <c r="J459" s="259">
        <f t="shared" si="957"/>
        <v>0</v>
      </c>
      <c r="K459" s="259">
        <f t="shared" si="957"/>
        <v>0</v>
      </c>
      <c r="L459" s="259">
        <f t="shared" si="957"/>
        <v>0</v>
      </c>
      <c r="M459" s="259">
        <f t="shared" si="957"/>
        <v>0</v>
      </c>
      <c r="N459" s="259">
        <f t="shared" si="957"/>
        <v>0</v>
      </c>
      <c r="O459" s="260">
        <f t="shared" si="957"/>
        <v>0</v>
      </c>
      <c r="P459" s="260"/>
    </row>
    <row r="460" spans="1:17" x14ac:dyDescent="0.25">
      <c r="A460" s="195" t="s">
        <v>117</v>
      </c>
      <c r="B460" s="379"/>
      <c r="C460" s="86" t="s">
        <v>210</v>
      </c>
      <c r="D460" s="87">
        <f t="shared" si="957"/>
        <v>0</v>
      </c>
      <c r="E460" s="259">
        <f t="shared" si="957"/>
        <v>105989.30634943969</v>
      </c>
      <c r="F460" s="259">
        <f t="shared" si="957"/>
        <v>204972.35493689775</v>
      </c>
      <c r="G460" s="259">
        <f t="shared" si="957"/>
        <v>130638.57601543436</v>
      </c>
      <c r="H460" s="259">
        <f t="shared" si="957"/>
        <v>0</v>
      </c>
      <c r="I460" s="259">
        <f t="shared" si="957"/>
        <v>0</v>
      </c>
      <c r="J460" s="259">
        <f t="shared" si="957"/>
        <v>0</v>
      </c>
      <c r="K460" s="259">
        <f t="shared" si="957"/>
        <v>57896.094777414277</v>
      </c>
      <c r="L460" s="259">
        <f t="shared" si="957"/>
        <v>107477.91801273832</v>
      </c>
      <c r="M460" s="259">
        <f t="shared" si="957"/>
        <v>35076.911782805932</v>
      </c>
      <c r="N460" s="259">
        <f t="shared" si="957"/>
        <v>0</v>
      </c>
      <c r="O460" s="260">
        <f t="shared" si="957"/>
        <v>0</v>
      </c>
      <c r="P460" s="260"/>
      <c r="Q460" s="190"/>
    </row>
    <row r="461" spans="1:17" x14ac:dyDescent="0.25">
      <c r="A461" s="195" t="s">
        <v>117</v>
      </c>
      <c r="B461" s="379"/>
      <c r="C461" s="86" t="s">
        <v>211</v>
      </c>
      <c r="D461" s="87">
        <f t="shared" si="957"/>
        <v>0</v>
      </c>
      <c r="E461" s="259">
        <f t="shared" si="957"/>
        <v>0</v>
      </c>
      <c r="F461" s="259">
        <f t="shared" si="957"/>
        <v>10654.084731972165</v>
      </c>
      <c r="G461" s="259">
        <f t="shared" si="957"/>
        <v>101963.9452324451</v>
      </c>
      <c r="H461" s="259">
        <f t="shared" si="957"/>
        <v>0</v>
      </c>
      <c r="I461" s="259">
        <f t="shared" si="957"/>
        <v>0</v>
      </c>
      <c r="J461" s="259">
        <f t="shared" si="957"/>
        <v>0</v>
      </c>
      <c r="K461" s="259">
        <f t="shared" si="957"/>
        <v>40889.713176244208</v>
      </c>
      <c r="L461" s="259">
        <f t="shared" si="957"/>
        <v>4104.0271755161648</v>
      </c>
      <c r="M461" s="259">
        <f t="shared" si="957"/>
        <v>5815.0119798737105</v>
      </c>
      <c r="N461" s="259">
        <f t="shared" si="957"/>
        <v>0</v>
      </c>
      <c r="O461" s="260">
        <f t="shared" si="957"/>
        <v>0</v>
      </c>
      <c r="P461" s="260"/>
    </row>
    <row r="462" spans="1:17" ht="15.75" thickBot="1" x14ac:dyDescent="0.3">
      <c r="A462" s="195" t="s">
        <v>117</v>
      </c>
      <c r="B462" s="379"/>
      <c r="C462" s="96" t="s">
        <v>227</v>
      </c>
      <c r="D462" s="87">
        <f t="shared" si="957"/>
        <v>0</v>
      </c>
      <c r="E462" s="90">
        <f t="shared" si="957"/>
        <v>0</v>
      </c>
      <c r="F462" s="90">
        <f t="shared" si="957"/>
        <v>0</v>
      </c>
      <c r="G462" s="90">
        <f t="shared" si="957"/>
        <v>0</v>
      </c>
      <c r="H462" s="90">
        <f t="shared" si="957"/>
        <v>0</v>
      </c>
      <c r="I462" s="90">
        <f t="shared" si="957"/>
        <v>0</v>
      </c>
      <c r="J462" s="90">
        <f t="shared" si="957"/>
        <v>0</v>
      </c>
      <c r="K462" s="90">
        <f t="shared" si="957"/>
        <v>0</v>
      </c>
      <c r="L462" s="90">
        <f t="shared" si="957"/>
        <v>0</v>
      </c>
      <c r="M462" s="90">
        <f t="shared" si="957"/>
        <v>0</v>
      </c>
      <c r="N462" s="90">
        <f t="shared" si="957"/>
        <v>0</v>
      </c>
      <c r="O462" s="160">
        <f t="shared" si="957"/>
        <v>0</v>
      </c>
      <c r="P462" s="160">
        <f t="shared" si="956"/>
        <v>0</v>
      </c>
    </row>
    <row r="463" spans="1:17" ht="15.75" thickBot="1" x14ac:dyDescent="0.3">
      <c r="A463" s="195" t="s">
        <v>117</v>
      </c>
      <c r="B463" s="379"/>
      <c r="C463" s="281" t="s">
        <v>108</v>
      </c>
      <c r="D463" s="282">
        <f>SUM(D464:D468)</f>
        <v>1</v>
      </c>
      <c r="E463" s="282">
        <f t="shared" ref="E463" si="958">SUM(E464:E468)</f>
        <v>1.0034229363724529</v>
      </c>
      <c r="F463" s="282">
        <f t="shared" ref="F463" si="959">SUM(F464:F468)</f>
        <v>0.99999999999999989</v>
      </c>
      <c r="G463" s="282">
        <f t="shared" ref="G463" si="960">SUM(G464:G468)</f>
        <v>0.99999999999999989</v>
      </c>
      <c r="H463" s="282">
        <f t="shared" ref="H463" si="961">SUM(H464:H468)</f>
        <v>1</v>
      </c>
      <c r="I463" s="282">
        <f t="shared" ref="I463" si="962">SUM(I464:I468)</f>
        <v>1.0000000000000002</v>
      </c>
      <c r="J463" s="282">
        <f t="shared" ref="J463" si="963">SUM(J464:J468)</f>
        <v>0.99999999999999978</v>
      </c>
      <c r="K463" s="282">
        <f t="shared" ref="K463" si="964">SUM(K464:K468)</f>
        <v>0.99999999999999978</v>
      </c>
      <c r="L463" s="282">
        <f t="shared" ref="L463" si="965">SUM(L464:L468)</f>
        <v>1</v>
      </c>
      <c r="M463" s="282">
        <f t="shared" ref="M463" si="966">SUM(M464:M468)</f>
        <v>1.0000000000000002</v>
      </c>
      <c r="N463" s="282">
        <f t="shared" ref="N463" si="967">SUM(N464:N468)</f>
        <v>1</v>
      </c>
      <c r="O463" s="282">
        <f t="shared" ref="O463" si="968">SUM(O464:O468)</f>
        <v>0.99999999999999989</v>
      </c>
      <c r="P463" s="268"/>
    </row>
    <row r="464" spans="1:17" ht="15.75" thickBot="1" x14ac:dyDescent="0.3">
      <c r="A464" s="195" t="s">
        <v>117</v>
      </c>
      <c r="B464" s="379"/>
      <c r="C464" s="245" t="s">
        <v>196</v>
      </c>
      <c r="D464" s="246">
        <v>0.748</v>
      </c>
      <c r="E464" s="246">
        <v>0.71289999999999998</v>
      </c>
      <c r="F464" s="246">
        <v>0.70128149006739837</v>
      </c>
      <c r="G464" s="246">
        <v>0.53018436569432525</v>
      </c>
      <c r="H464" s="246">
        <v>0.5423765464750937</v>
      </c>
      <c r="I464" s="246">
        <v>0.58843916554063314</v>
      </c>
      <c r="J464" s="246">
        <v>0.60561377608760258</v>
      </c>
      <c r="K464" s="246">
        <v>0.80100224649177598</v>
      </c>
      <c r="L464" s="246">
        <v>0.74479587945877479</v>
      </c>
      <c r="M464" s="246">
        <v>0.79328167047923914</v>
      </c>
      <c r="N464" s="246">
        <v>0.79251746496726783</v>
      </c>
      <c r="O464" s="246">
        <v>0.75240999999999991</v>
      </c>
      <c r="P464" s="268"/>
    </row>
    <row r="465" spans="1:16" ht="15.75" thickBot="1" x14ac:dyDescent="0.3">
      <c r="A465" s="195" t="s">
        <v>117</v>
      </c>
      <c r="B465" s="379"/>
      <c r="C465" s="245" t="s">
        <v>197</v>
      </c>
      <c r="D465" s="246"/>
      <c r="E465" s="246">
        <v>3.4229363724529492E-3</v>
      </c>
      <c r="F465" s="246"/>
      <c r="G465" s="246"/>
      <c r="H465" s="246"/>
      <c r="I465" s="246"/>
      <c r="J465" s="246"/>
      <c r="K465" s="246"/>
      <c r="L465" s="246"/>
      <c r="M465" s="246"/>
      <c r="N465" s="246"/>
      <c r="O465" s="246"/>
      <c r="P465" s="268"/>
    </row>
    <row r="466" spans="1:16" ht="15.75" thickBot="1" x14ac:dyDescent="0.3">
      <c r="A466" s="195" t="s">
        <v>117</v>
      </c>
      <c r="B466" s="379"/>
      <c r="C466" s="245" t="s">
        <v>199</v>
      </c>
      <c r="D466" s="310">
        <v>0.252</v>
      </c>
      <c r="E466" s="246">
        <v>0.28710000000000002</v>
      </c>
      <c r="F466" s="246">
        <v>0.27946524626273334</v>
      </c>
      <c r="G466" s="246">
        <v>0.26027151737500415</v>
      </c>
      <c r="H466" s="246">
        <v>0.22206611722025232</v>
      </c>
      <c r="I466" s="246">
        <v>0.23470428159927745</v>
      </c>
      <c r="J466" s="246">
        <v>0.15048175443375286</v>
      </c>
      <c r="K466" s="246">
        <v>0.11533513094114624</v>
      </c>
      <c r="L466" s="246">
        <v>0.2476086029169918</v>
      </c>
      <c r="M466" s="246">
        <v>0.18024296287308908</v>
      </c>
      <c r="N466" s="246">
        <v>0.19496532528723082</v>
      </c>
      <c r="O466" s="246">
        <v>0.24758999999999998</v>
      </c>
      <c r="P466" s="268"/>
    </row>
    <row r="467" spans="1:16" ht="15.75" thickBot="1" x14ac:dyDescent="0.3">
      <c r="A467" s="195" t="s">
        <v>117</v>
      </c>
      <c r="B467" s="379"/>
      <c r="C467" s="245" t="s">
        <v>198</v>
      </c>
      <c r="D467" s="246"/>
      <c r="E467" s="246"/>
      <c r="F467" s="246">
        <v>1.9253263669868261E-2</v>
      </c>
      <c r="G467" s="246">
        <v>0.20954411693067052</v>
      </c>
      <c r="H467" s="246">
        <v>0.23555733630465386</v>
      </c>
      <c r="I467" s="246">
        <v>0.17685655286008953</v>
      </c>
      <c r="J467" s="246">
        <v>0.24390446947864436</v>
      </c>
      <c r="K467" s="246">
        <v>8.3662622567077571E-2</v>
      </c>
      <c r="L467" s="246">
        <v>7.5955176242334761E-3</v>
      </c>
      <c r="M467" s="246">
        <v>2.6475366647671975E-2</v>
      </c>
      <c r="N467" s="246">
        <v>1.2517209745501362E-2</v>
      </c>
      <c r="O467" s="246">
        <v>0</v>
      </c>
      <c r="P467" s="268"/>
    </row>
    <row r="468" spans="1:16" ht="15.75" thickBot="1" x14ac:dyDescent="0.3">
      <c r="A468" s="195" t="s">
        <v>117</v>
      </c>
      <c r="B468" s="379"/>
      <c r="C468" s="248" t="s">
        <v>228</v>
      </c>
      <c r="D468" s="249"/>
      <c r="E468" s="249"/>
      <c r="F468" s="249"/>
      <c r="G468" s="249"/>
      <c r="H468" s="249"/>
      <c r="I468" s="249"/>
      <c r="J468" s="249"/>
      <c r="K468" s="249"/>
      <c r="L468" s="249"/>
      <c r="M468" s="249"/>
      <c r="N468" s="249"/>
      <c r="O468" s="249"/>
      <c r="P468" s="177"/>
    </row>
    <row r="469" spans="1:16" ht="15.75" thickBot="1" x14ac:dyDescent="0.3">
      <c r="A469" s="195"/>
      <c r="B469" s="379"/>
      <c r="C469" s="306" t="s">
        <v>278</v>
      </c>
      <c r="D469" s="309">
        <v>1</v>
      </c>
      <c r="E469" s="309">
        <v>3</v>
      </c>
      <c r="F469" s="309">
        <v>1</v>
      </c>
      <c r="G469" s="309">
        <v>1</v>
      </c>
      <c r="H469" s="309">
        <v>1</v>
      </c>
      <c r="I469" s="309">
        <v>1</v>
      </c>
      <c r="J469" s="309">
        <v>1</v>
      </c>
      <c r="K469" s="309">
        <v>1</v>
      </c>
      <c r="L469" s="309">
        <v>1</v>
      </c>
      <c r="M469" s="309">
        <v>1</v>
      </c>
      <c r="N469" s="309">
        <v>1</v>
      </c>
      <c r="O469" s="309">
        <v>1</v>
      </c>
      <c r="P469" s="308"/>
    </row>
    <row r="470" spans="1:16" x14ac:dyDescent="0.25">
      <c r="A470" s="195" t="s">
        <v>117</v>
      </c>
      <c r="B470" s="379"/>
      <c r="C470" s="154" t="s">
        <v>14</v>
      </c>
      <c r="D470" s="155">
        <f>+SUMPRODUCT(D471:D475,D464:D468)</f>
        <v>23.479646787646026</v>
      </c>
      <c r="E470" s="155">
        <f t="shared" ref="E470" si="969">+SUMPRODUCT(E471:E475,E464:E468)</f>
        <v>25.422131956559191</v>
      </c>
      <c r="F470" s="155">
        <f t="shared" ref="F470" si="970">+SUMPRODUCT(F471:F475,F464:F468)</f>
        <v>26.34353157301457</v>
      </c>
      <c r="G470" s="155">
        <f t="shared" ref="G470" si="971">+SUMPRODUCT(G471:G475,G464:G468)</f>
        <v>35.205050197221688</v>
      </c>
      <c r="H470" s="155">
        <f t="shared" ref="H470" si="972">+SUMPRODUCT(H471:H475,H464:H468)</f>
        <v>41.49650260386904</v>
      </c>
      <c r="I470" s="155">
        <f t="shared" ref="I470" si="973">+SUMPRODUCT(I471:I475,I464:I468)</f>
        <v>38.991843780205926</v>
      </c>
      <c r="J470" s="155">
        <f t="shared" ref="J470" si="974">+SUMPRODUCT(J471:J475,J464:J468)</f>
        <v>24.715921728085696</v>
      </c>
      <c r="K470" s="155">
        <f t="shared" ref="K470" si="975">+SUMPRODUCT(K471:K475,K464:K468)</f>
        <v>17.290051071257835</v>
      </c>
      <c r="L470" s="155">
        <f t="shared" ref="L470" si="976">+SUMPRODUCT(L471:L475,L464:L468)</f>
        <v>23.991363394497959</v>
      </c>
      <c r="M470" s="155">
        <f t="shared" ref="M470" si="977">+SUMPRODUCT(M471:M475,M464:M468)</f>
        <v>27.257656862768588</v>
      </c>
      <c r="N470" s="155">
        <f t="shared" ref="N470" si="978">+SUMPRODUCT(N471:N475,N464:N468)</f>
        <v>25.052800302948242</v>
      </c>
      <c r="O470" s="156">
        <f t="shared" ref="O470" si="979">+SUMPRODUCT(O471:O475,O464:O468)</f>
        <v>21.196595452974034</v>
      </c>
      <c r="P470" s="156"/>
    </row>
    <row r="471" spans="1:16" x14ac:dyDescent="0.25">
      <c r="A471" s="195" t="s">
        <v>117</v>
      </c>
      <c r="B471" s="379"/>
      <c r="C471" s="77" t="s">
        <v>34</v>
      </c>
      <c r="D471" s="243">
        <f>+IF(D469=1,D483*'CPP Detay Tum Ay'!D$38+(1-'Measured TV opt-pt'!D483)*'CPP Detay Tum Ay'!D$20,IF(D469=2,D483*'CPP Detay (düşük)'!D$38+(1-'Measured TV opt-pt'!D483)*'CPP Detay (düşük)'!D$20,IF(D469=3,D483*'CPP Detay (yüksek)'!D$38+(1-'Measured TV opt-pt'!D483)*'CPP Detay (yüksek)'!D$20,"Girilen Rakamda Hata Var")))</f>
        <v>22.309529344213665</v>
      </c>
      <c r="E471" s="243">
        <f>+IF(E469=1,E483*'CPP Detay Tum Ay'!E$38+(1-'Measured TV opt-pt'!E483)*'CPP Detay Tum Ay'!E$20,IF(E469=2,E483*'CPP Detay (düşük)'!E$38+(1-'Measured TV opt-pt'!E483)*'CPP Detay (düşük)'!E$20,IF(E469=3,E483*'CPP Detay (yüksek)'!E$38+(1-'Measured TV opt-pt'!E483)*'CPP Detay (yüksek)'!E$20,"Girilen Rakamda Hata Var")))</f>
        <v>23.310631772901367</v>
      </c>
      <c r="F471" s="161">
        <f>+IF(F469=1,F483*'CPP Detay Tum Ay'!F$38+(1-'Measured TV opt-pt'!F483)*'CPP Detay Tum Ay'!F$20,IF(F469=2,F483*'CPP Detay (düşük)'!F$38+(1-'Measured TV opt-pt'!F483)*'CPP Detay (düşük)'!F$20,IF(F469=3,F483*'CPP Detay (yüksek)'!F$38+(1-'Measured TV opt-pt'!F483)*'CPP Detay (yüksek)'!F$20,"Girilen Rakamda Hata Var")))</f>
        <v>24.03711274881335</v>
      </c>
      <c r="G471" s="161">
        <f>+IF(G469=1,G483*'CPP Detay Tum Ay'!G$38+(1-'Measured TV opt-pt'!G483)*'CPP Detay Tum Ay'!G$20,IF(G469=2,G483*'CPP Detay (düşük)'!G$38+(1-'Measured TV opt-pt'!G483)*'CPP Detay (düşük)'!G$20,IF(G469=3,G483*'CPP Detay (yüksek)'!G$38+(1-'Measured TV opt-pt'!G483)*'CPP Detay (yüksek)'!G$20,"Girilen Rakamda Hata Var")))</f>
        <v>31.402369741470277</v>
      </c>
      <c r="H471" s="161">
        <f>+IF(H469=1,H483*'CPP Detay Tum Ay'!H$38+(1-'Measured TV opt-pt'!H483)*'CPP Detay Tum Ay'!H$20,IF(H469=2,H483*'CPP Detay (düşük)'!H$38+(1-'Measured TV opt-pt'!H483)*'CPP Detay (düşük)'!H$20,IF(H469=3,H483*'CPP Detay (yüksek)'!H$38+(1-'Measured TV opt-pt'!H483)*'CPP Detay (yüksek)'!H$20,"Girilen Rakamda Hata Var")))</f>
        <v>37.075625834077648</v>
      </c>
      <c r="I471" s="161">
        <f>+IF(I469=1,I483*'CPP Detay Tum Ay'!I$38+(1-'Measured TV opt-pt'!I483)*'CPP Detay Tum Ay'!I$20,IF(I469=2,I483*'CPP Detay (düşük)'!I$38+(1-'Measured TV opt-pt'!I483)*'CPP Detay (düşük)'!I$20,IF(I469=3,I483*'CPP Detay (yüksek)'!I$38+(1-'Measured TV opt-pt'!I483)*'CPP Detay (yüksek)'!I$20,"Girilen Rakamda Hata Var")))</f>
        <v>35.364846941513306</v>
      </c>
      <c r="J471" s="161">
        <f>+IF(J469=1,J483*'CPP Detay Tum Ay'!J$38+(1-'Measured TV opt-pt'!J483)*'CPP Detay Tum Ay'!J$20,IF(J469=2,J483*'CPP Detay (düşük)'!J$38+(1-'Measured TV opt-pt'!J483)*'CPP Detay (düşük)'!J$20,IF(J469=3,J483*'CPP Detay (yüksek)'!J$38+(1-'Measured TV opt-pt'!J483)*'CPP Detay (yüksek)'!J$20,"Girilen Rakamda Hata Var")))</f>
        <v>22.961983461135311</v>
      </c>
      <c r="K471" s="161">
        <f>+IF(K469=1,K483*'CPP Detay Tum Ay'!K$38+(1-'Measured TV opt-pt'!K483)*'CPP Detay Tum Ay'!K$20,IF(K469=2,K483*'CPP Detay (düşük)'!K$38+(1-'Measured TV opt-pt'!K483)*'CPP Detay (düşük)'!K$20,IF(K469=3,K483*'CPP Detay (yüksek)'!K$38+(1-'Measured TV opt-pt'!K483)*'CPP Detay (yüksek)'!K$20,"Girilen Rakamda Hata Var")))</f>
        <v>17.034468684979927</v>
      </c>
      <c r="L471" s="255">
        <f>+IF(L469=1,L483*'CPP Detay Tum Ay'!L$38+(1-'Measured TV opt-pt'!L483)*'CPP Detay Tum Ay'!L$20,IF(L469=2,L483*'CPP Detay (düşük)'!L$38+(1-'Measured TV opt-pt'!L483)*'CPP Detay (düşük)'!L$20,IF(L469=3,L483*'CPP Detay (yüksek)'!L$38+(1-'Measured TV opt-pt'!L483)*'CPP Detay (yüksek)'!L$20,"Girilen Rakamda Hata Var")))</f>
        <v>22.467149289573328</v>
      </c>
      <c r="M471" s="255">
        <f>+IF(M469=1,M483*'CPP Detay Tum Ay'!M$38+(1-'Measured TV opt-pt'!M483)*'CPP Detay Tum Ay'!M$20,IF(M469=2,M483*'CPP Detay (düşük)'!M$38+(1-'Measured TV opt-pt'!M483)*'CPP Detay (düşük)'!M$20,IF(M469=3,M483*'CPP Detay (yüksek)'!M$38+(1-'Measured TV opt-pt'!M483)*'CPP Detay (yüksek)'!M$20,"Girilen Rakamda Hata Var")))</f>
        <v>25.789248753307362</v>
      </c>
      <c r="N471" s="255">
        <f>+IF(N469=1,N483*'CPP Detay Tum Ay'!N$38+(1-'Measured TV opt-pt'!N483)*'CPP Detay Tum Ay'!N$20,IF(N469=2,N483*'CPP Detay (düşük)'!N$38+(1-'Measured TV opt-pt'!N483)*'CPP Detay (düşük)'!N$20,IF(N469=3,N483*'CPP Detay (yüksek)'!N$38+(1-'Measured TV opt-pt'!N483)*'CPP Detay (yüksek)'!N$20,"Girilen Rakamda Hata Var")))</f>
        <v>23.803341004858662</v>
      </c>
      <c r="O471" s="256">
        <f>+IF(O469=1,O483*'CPP Detay Tum Ay'!O$38+(1-'Measured TV opt-pt'!O483)*'CPP Detay Tum Ay'!O$20,IF(O469=2,O483*'CPP Detay (düşük)'!O$38+(1-'Measured TV opt-pt'!O483)*'CPP Detay (düşük)'!O$20,IF(O469=3,O483*'CPP Detay (yüksek)'!O$38+(1-'Measured TV opt-pt'!O483)*'CPP Detay (yüksek)'!O$20,"Girilen Rakamda Hata Var")))</f>
        <v>19.99835323959751</v>
      </c>
      <c r="P471" s="162"/>
    </row>
    <row r="472" spans="1:16" x14ac:dyDescent="0.25">
      <c r="A472" s="195" t="s">
        <v>117</v>
      </c>
      <c r="B472" s="379"/>
      <c r="C472" s="77" t="s">
        <v>194</v>
      </c>
      <c r="D472" s="243">
        <f>+IF(D469=1,D484*'CPP Detay Tum Ay'!D$94+(1-'Measured TV opt-pt'!D484)*'CPP Detay Tum Ay'!D$76,IF(D469=2,D484*'CPP Detay (düşük)'!D$94+(1-'Measured TV opt-pt'!D484)*'CPP Detay (düşük)'!D$76,IF(D469=3,D484*'CPP Detay (yüksek)'!D$94+(1-'Measured TV opt-pt'!D484)*'CPP Detay (yüksek)'!D$76,"Girilen Rakamda Hata Var")))</f>
        <v>0</v>
      </c>
      <c r="E472" s="243">
        <f>+IF(E469=1,E484*'CPP Detay Tum Ay'!E$94+(1-'Measured TV opt-pt'!E484)*'CPP Detay Tum Ay'!E$76,IF(E469=2,E484*'CPP Detay (düşük)'!E$94+(1-'Measured TV opt-pt'!E484)*'CPP Detay (düşük)'!E$76,IF(E469=3,E484*'CPP Detay (yüksek)'!E$94+(1-'Measured TV opt-pt'!E484)*'CPP Detay (yüksek)'!E$76,"Girilen Rakamda Hata Var")))</f>
        <v>0</v>
      </c>
      <c r="F472" s="243">
        <f>+IF(F469=1,F484*'CPP Detay Tum Ay'!F$94+(1-'Measured TV opt-pt'!F484)*'CPP Detay Tum Ay'!F$76,IF(F469=2,F484*'CPP Detay (düşük)'!F$94+(1-'Measured TV opt-pt'!F484)*'CPP Detay (düşük)'!F$76,IF(F469=3,F484*'CPP Detay (yüksek)'!F$94+(1-'Measured TV opt-pt'!F484)*'CPP Detay (yüksek)'!F$76,"Girilen Rakamda Hata Var")))</f>
        <v>0</v>
      </c>
      <c r="G472" s="243">
        <f>+IF(G469=1,G484*'CPP Detay Tum Ay'!G$94+(1-'Measured TV opt-pt'!G484)*'CPP Detay Tum Ay'!G$76,IF(G469=2,G484*'CPP Detay (düşük)'!G$94+(1-'Measured TV opt-pt'!G484)*'CPP Detay (düşük)'!G$76,IF(G469=3,G484*'CPP Detay (yüksek)'!G$94+(1-'Measured TV opt-pt'!G484)*'CPP Detay (yüksek)'!G$76,"Girilen Rakamda Hata Var")))</f>
        <v>0</v>
      </c>
      <c r="H472" s="243">
        <f>+IF(H469=1,H484*'CPP Detay Tum Ay'!H$94+(1-'Measured TV opt-pt'!H484)*'CPP Detay Tum Ay'!H$76,IF(H469=2,H484*'CPP Detay (düşük)'!H$94+(1-'Measured TV opt-pt'!H484)*'CPP Detay (düşük)'!H$76,IF(H469=3,H484*'CPP Detay (yüksek)'!H$94+(1-'Measured TV opt-pt'!H484)*'CPP Detay (yüksek)'!H$76,"Girilen Rakamda Hata Var")))</f>
        <v>0</v>
      </c>
      <c r="I472" s="243">
        <f>+IF(I469=1,I484*'CPP Detay Tum Ay'!I$94+(1-'Measured TV opt-pt'!I484)*'CPP Detay Tum Ay'!I$76,IF(I469=2,I484*'CPP Detay (düşük)'!I$94+(1-'Measured TV opt-pt'!I484)*'CPP Detay (düşük)'!I$76,IF(I469=3,I484*'CPP Detay (yüksek)'!I$94+(1-'Measured TV opt-pt'!I484)*'CPP Detay (yüksek)'!I$76,"Girilen Rakamda Hata Var")))</f>
        <v>0</v>
      </c>
      <c r="J472" s="243">
        <f>+IF(J469=1,J484*'CPP Detay Tum Ay'!J$94+(1-'Measured TV opt-pt'!J484)*'CPP Detay Tum Ay'!J$76,IF(J469=2,J484*'CPP Detay (düşük)'!J$94+(1-'Measured TV opt-pt'!J484)*'CPP Detay (düşük)'!J$76,IF(J469=3,J484*'CPP Detay (yüksek)'!J$94+(1-'Measured TV opt-pt'!J484)*'CPP Detay (yüksek)'!J$76,"Girilen Rakamda Hata Var")))</f>
        <v>0</v>
      </c>
      <c r="K472" s="243">
        <f>+IF(K469=1,K484*'CPP Detay Tum Ay'!K$94+(1-'Measured TV opt-pt'!K484)*'CPP Detay Tum Ay'!K$76,IF(K469=2,K484*'CPP Detay (düşük)'!K$94+(1-'Measured TV opt-pt'!K484)*'CPP Detay (düşük)'!K$76,IF(K469=3,K484*'CPP Detay (yüksek)'!K$94+(1-'Measured TV opt-pt'!K484)*'CPP Detay (yüksek)'!K$76,"Girilen Rakamda Hata Var")))</f>
        <v>0</v>
      </c>
      <c r="L472" s="257">
        <f>+IF(L469=1,L484*'CPP Detay Tum Ay'!L$94+(1-'Measured TV opt-pt'!L484)*'CPP Detay Tum Ay'!L$76,IF(L469=2,L484*'CPP Detay (düşük)'!L$94+(1-'Measured TV opt-pt'!L484)*'CPP Detay (düşük)'!L$76,IF(L469=3,L484*'CPP Detay (yüksek)'!L$94+(1-'Measured TV opt-pt'!L484)*'CPP Detay (yüksek)'!L$76,"Girilen Rakamda Hata Var")))</f>
        <v>0</v>
      </c>
      <c r="M472" s="257">
        <f>+IF(M469=1,M484*'CPP Detay Tum Ay'!M$94+(1-'Measured TV opt-pt'!M484)*'CPP Detay Tum Ay'!M$76,IF(M469=2,M484*'CPP Detay (düşük)'!M$94+(1-'Measured TV opt-pt'!M484)*'CPP Detay (düşük)'!M$76,IF(M469=3,M484*'CPP Detay (yüksek)'!M$94+(1-'Measured TV opt-pt'!M484)*'CPP Detay (yüksek)'!M$76,"Girilen Rakamda Hata Var")))</f>
        <v>0</v>
      </c>
      <c r="N472" s="257">
        <f>+IF(N469=1,N484*'CPP Detay Tum Ay'!N$94+(1-'Measured TV opt-pt'!N484)*'CPP Detay Tum Ay'!N$76,IF(N469=2,N484*'CPP Detay (düşük)'!N$94+(1-'Measured TV opt-pt'!N484)*'CPP Detay (düşük)'!N$76,IF(N469=3,N484*'CPP Detay (yüksek)'!N$94+(1-'Measured TV opt-pt'!N484)*'CPP Detay (yüksek)'!N$76,"Girilen Rakamda Hata Var")))</f>
        <v>0</v>
      </c>
      <c r="O472" s="258">
        <f>+IF(O469=1,O484*'CPP Detay Tum Ay'!O$94+(1-'Measured TV opt-pt'!O484)*'CPP Detay Tum Ay'!O$76,IF(O469=2,O484*'CPP Detay (düşük)'!O$94+(1-'Measured TV opt-pt'!O484)*'CPP Detay (düşük)'!O$76,IF(O469=3,O484*'CPP Detay (yüksek)'!O$94+(1-'Measured TV opt-pt'!O484)*'CPP Detay (yüksek)'!O$76,"Girilen Rakamda Hata Var")))</f>
        <v>0</v>
      </c>
      <c r="P472" s="244"/>
    </row>
    <row r="473" spans="1:16" x14ac:dyDescent="0.25">
      <c r="A473" s="195" t="s">
        <v>117</v>
      </c>
      <c r="B473" s="379"/>
      <c r="C473" s="77" t="s">
        <v>195</v>
      </c>
      <c r="D473" s="243">
        <f>+IF(D469=1,D485*'CPP Detay Tum Ay'!D$150+(1-'Measured TV opt-pt'!D485)*'CPP Detay Tum Ay'!D$132,IF(D469=2,D485*'CPP Detay (düşük)'!D$150+(1-'Measured TV opt-pt'!D485)*'CPP Detay (düşük)'!D$132,IF(D469=3,D485*'CPP Detay (yüksek)'!D$150+(1-'Measured TV opt-pt'!D485)*'CPP Detay (yüksek)'!D$132,"Girilen Rakamda Hata Var")))</f>
        <v>26.952852532437326</v>
      </c>
      <c r="E473" s="243">
        <f>+IF(E469=1,E485*'CPP Detay Tum Ay'!E$150+(1-'Measured TV opt-pt'!E485)*'CPP Detay Tum Ay'!E$132,IF(E469=2,E485*'CPP Detay (düşük)'!E$150+(1-'Measured TV opt-pt'!E485)*'CPP Detay (düşük)'!E$132,IF(E469=3,E485*'CPP Detay (yüksek)'!E$150+(1-'Measured TV opt-pt'!E485)*'CPP Detay (yüksek)'!E$132,"Girilen Rakamda Hata Var")))</f>
        <v>30.665212698215974</v>
      </c>
      <c r="F473" s="243">
        <f>+IF(F469=1,F485*'CPP Detay Tum Ay'!F$150+(1-'Measured TV opt-pt'!F485)*'CPP Detay Tum Ay'!F$132,IF(F469=2,F485*'CPP Detay (düşük)'!F$150+(1-'Measured TV opt-pt'!F485)*'CPP Detay (düşük)'!F$132,IF(F469=3,F485*'CPP Detay (yüksek)'!F$150+(1-'Measured TV opt-pt'!F485)*'CPP Detay (yüksek)'!F$132,"Girilen Rakamda Hata Var")))</f>
        <v>32.268806016322131</v>
      </c>
      <c r="G473" s="243">
        <f>+IF(G469=1,G485*'CPP Detay Tum Ay'!G$150+(1-'Measured TV opt-pt'!G485)*'CPP Detay Tum Ay'!G$132,IF(G469=2,G485*'CPP Detay (düşük)'!G$150+(1-'Measured TV opt-pt'!G485)*'CPP Detay (düşük)'!G$132,IF(G469=3,G485*'CPP Detay (yüksek)'!G$150+(1-'Measured TV opt-pt'!G485)*'CPP Detay (yüksek)'!G$132,"Girilen Rakamda Hata Var")))</f>
        <v>40.041915995073154</v>
      </c>
      <c r="H473" s="243">
        <f>+IF(H469=1,H485*'CPP Detay Tum Ay'!H$150+(1-'Measured TV opt-pt'!H485)*'CPP Detay Tum Ay'!H$132,IF(H469=2,H485*'CPP Detay (düşük)'!H$150+(1-'Measured TV opt-pt'!H485)*'CPP Detay (düşük)'!H$132,IF(H469=3,H485*'CPP Detay (yüksek)'!H$150+(1-'Measured TV opt-pt'!H485)*'CPP Detay (yüksek)'!H$132,"Girilen Rakamda Hata Var")))</f>
        <v>47.406618791296822</v>
      </c>
      <c r="I473" s="243">
        <f>+IF(I469=1,I485*'CPP Detay Tum Ay'!I$150+(1-'Measured TV opt-pt'!I485)*'CPP Detay Tum Ay'!I$132,IF(I469=2,I485*'CPP Detay (düşük)'!I$150+(1-'Measured TV opt-pt'!I485)*'CPP Detay (düşük)'!I$132,IF(I469=3,I485*'CPP Detay (yüksek)'!I$150+(1-'Measured TV opt-pt'!I485)*'CPP Detay (yüksek)'!I$132,"Girilen Rakamda Hata Var")))</f>
        <v>44.557827648212438</v>
      </c>
      <c r="J473" s="243">
        <f>+IF(J469=1,J485*'CPP Detay Tum Ay'!J$150+(1-'Measured TV opt-pt'!J485)*'CPP Detay Tum Ay'!J$132,IF(J469=2,J485*'CPP Detay (düşük)'!J$150+(1-'Measured TV opt-pt'!J485)*'CPP Detay (düşük)'!J$132,IF(J469=3,J485*'CPP Detay (yüksek)'!J$150+(1-'Measured TV opt-pt'!J485)*'CPP Detay (yüksek)'!J$132,"Girilen Rakamda Hata Var")))</f>
        <v>27.827770059347397</v>
      </c>
      <c r="K473" s="243">
        <f>+IF(K469=1,K485*'CPP Detay Tum Ay'!K$150+(1-'Measured TV opt-pt'!K485)*'CPP Detay Tum Ay'!K$132,IF(K469=2,K485*'CPP Detay (düşük)'!K$150+(1-'Measured TV opt-pt'!K485)*'CPP Detay (düşük)'!K$132,IF(K469=3,K485*'CPP Detay (yüksek)'!K$150+(1-'Measured TV opt-pt'!K485)*'CPP Detay (yüksek)'!K$132,"Girilen Rakamda Hata Var")))</f>
        <v>18.52416727465565</v>
      </c>
      <c r="L473" s="257">
        <f>+IF(L469=1,L485*'CPP Detay Tum Ay'!L$150+(1-'Measured TV opt-pt'!L485)*'CPP Detay Tum Ay'!L$132,IF(L469=2,L485*'CPP Detay (düşük)'!L$150+(1-'Measured TV opt-pt'!L485)*'CPP Detay (düşük)'!L$132,IF(L469=3,L485*'CPP Detay (yüksek)'!L$150+(1-'Measured TV opt-pt'!L485)*'CPP Detay (yüksek)'!L$132,"Girilen Rakamda Hata Var")))</f>
        <v>28.233970352734637</v>
      </c>
      <c r="M473" s="257">
        <f>+IF(M469=1,M485*'CPP Detay Tum Ay'!M$150+(1-'Measured TV opt-pt'!M485)*'CPP Detay Tum Ay'!M$132,IF(M469=2,M485*'CPP Detay (düşük)'!M$150+(1-'Measured TV opt-pt'!M485)*'CPP Detay (düşük)'!M$132,IF(M469=3,M485*'CPP Detay (yüksek)'!M$150+(1-'Measured TV opt-pt'!M485)*'CPP Detay (yüksek)'!M$132,"Girilen Rakamda Hata Var")))</f>
        <v>32.359637806635185</v>
      </c>
      <c r="N473" s="257">
        <f>+IF(N469=1,N485*'CPP Detay Tum Ay'!N$150+(1-'Measured TV opt-pt'!N485)*'CPP Detay Tum Ay'!N$132,IF(N469=2,N485*'CPP Detay (düşük)'!N$150+(1-'Measured TV opt-pt'!N485)*'CPP Detay (düşük)'!N$132,IF(N469=3,N485*'CPP Detay (yüksek)'!N$150+(1-'Measured TV opt-pt'!N485)*'CPP Detay (yüksek)'!N$132,"Girilen Rakamda Hata Var")))</f>
        <v>29.645492106680784</v>
      </c>
      <c r="O473" s="258">
        <f>+IF(O469=1,O485*'CPP Detay Tum Ay'!O$150+(1-'Measured TV opt-pt'!O485)*'CPP Detay Tum Ay'!O$132,IF(O469=2,O485*'CPP Detay (düşük)'!O$150+(1-'Measured TV opt-pt'!O485)*'CPP Detay (düşük)'!O$132,IF(O469=3,O485*'CPP Detay (yüksek)'!O$150+(1-'Measured TV opt-pt'!O485)*'CPP Detay (yüksek)'!O$132,"Girilen Rakamda Hata Var")))</f>
        <v>24.837976057063997</v>
      </c>
      <c r="P473" s="244"/>
    </row>
    <row r="474" spans="1:16" x14ac:dyDescent="0.25">
      <c r="A474" s="195" t="s">
        <v>117</v>
      </c>
      <c r="B474" s="379"/>
      <c r="C474" s="77" t="s">
        <v>193</v>
      </c>
      <c r="D474" s="243">
        <f>+IF(D469=1,D486*'CPP Detay Tum Ay'!D$206+(1-'Measured TV opt-pt'!D486)*'CPP Detay Tum Ay'!D$188,IF(D469=2,D486*'CPP Detay (düşük)'!D$206+(1-'Measured TV opt-pt'!D486)*'CPP Detay (düşük)'!D$188,IF(D469=3,D486*'CPP Detay (yüksek)'!D$206+(1-'Measured TV opt-pt'!D486)*'CPP Detay (yüksek)'!D$188,"Girilen Rakamda Hata Var")))</f>
        <v>16.24006515688259</v>
      </c>
      <c r="E474" s="243">
        <f>+IF(E469=1,E486*'CPP Detay Tum Ay'!E$206+(1-'Measured TV opt-pt'!E486)*'CPP Detay Tum Ay'!E$188,IF(E469=2,E486*'CPP Detay (düşük)'!E$206+(1-'Measured TV opt-pt'!E486)*'CPP Detay (düşük)'!E$188,IF(E469=3,E486*'CPP Detay (yüksek)'!E$206+(1-'Measured TV opt-pt'!E486)*'CPP Detay (yüksek)'!E$188,"Girilen Rakamda Hata Var")))</f>
        <v>16.093711404302983</v>
      </c>
      <c r="F474" s="243">
        <f>+IF(F469=1,F486*'CPP Detay Tum Ay'!F$206+(1-'Measured TV opt-pt'!F486)*'CPP Detay Tum Ay'!F$188,IF(F469=2,F486*'CPP Detay (düşük)'!F$206+(1-'Measured TV opt-pt'!F486)*'CPP Detay (düşük)'!F$188,IF(F469=3,F486*'CPP Detay (yüksek)'!F$206+(1-'Measured TV opt-pt'!F486)*'CPP Detay (yüksek)'!F$188,"Girilen Rakamda Hata Var")))</f>
        <v>24.345976645322519</v>
      </c>
      <c r="G474" s="243">
        <f>+IF(G469=1,G486*'CPP Detay Tum Ay'!G$206+(1-'Measured TV opt-pt'!G486)*'CPP Detay Tum Ay'!G$188,IF(G469=2,G486*'CPP Detay (düşük)'!G$206+(1-'Measured TV opt-pt'!G486)*'CPP Detay (düşük)'!G$188,IF(G469=3,G486*'CPP Detay (yüksek)'!G$206+(1-'Measured TV opt-pt'!G486)*'CPP Detay (yüksek)'!G$188,"Girilen Rakamda Hata Var")))</f>
        <v>38.818720368048979</v>
      </c>
      <c r="H474" s="243">
        <f>+IF(H469=1,H486*'CPP Detay Tum Ay'!H$206+(1-'Measured TV opt-pt'!H486)*'CPP Detay Tum Ay'!H$188,IF(H469=2,H486*'CPP Detay (düşük)'!H$206+(1-'Measured TV opt-pt'!H486)*'CPP Detay (düşük)'!H$188,IF(H469=3,H486*'CPP Detay (yüksek)'!H$206+(1-'Measured TV opt-pt'!H486)*'CPP Detay (yüksek)'!H$188,"Girilen Rakamda Hata Var")))</f>
        <v>46.104057340882505</v>
      </c>
      <c r="I474" s="243">
        <f>+IF(I469=1,I486*'CPP Detay Tum Ay'!I$206+(1-'Measured TV opt-pt'!I486)*'CPP Detay Tum Ay'!I$188,IF(I469=2,I486*'CPP Detay (düşük)'!I$206+(1-'Measured TV opt-pt'!I486)*'CPP Detay (düşük)'!I$188,IF(I469=3,I486*'CPP Detay (yüksek)'!I$206+(1-'Measured TV opt-pt'!I486)*'CPP Detay (yüksek)'!I$188,"Girilen Rakamda Hata Var")))</f>
        <v>43.67307687367299</v>
      </c>
      <c r="J474" s="243">
        <f>+IF(J469=1,J486*'CPP Detay Tum Ay'!J$206+(1-'Measured TV opt-pt'!J486)*'CPP Detay Tum Ay'!J$188,IF(J469=2,J486*'CPP Detay (düşük)'!J$206+(1-'Measured TV opt-pt'!J486)*'CPP Detay (düşük)'!J$188,IF(J469=3,J486*'CPP Detay (yüksek)'!J$206+(1-'Measured TV opt-pt'!J486)*'CPP Detay (yüksek)'!J$188,"Girilen Rakamda Hata Var")))</f>
        <v>27.151025856033513</v>
      </c>
      <c r="K474" s="243">
        <f>+IF(K469=1,K486*'CPP Detay Tum Ay'!K$206+(1-'Measured TV opt-pt'!K486)*'CPP Detay Tum Ay'!K$188,IF(K469=2,K486*'CPP Detay (düşük)'!K$206+(1-'Measured TV opt-pt'!K486)*'CPP Detay (düşük)'!K$188,IF(K469=3,K486*'CPP Detay (yüksek)'!K$206+(1-'Measured TV opt-pt'!K486)*'CPP Detay (yüksek)'!K$188,"Girilen Rakamda Hata Var")))</f>
        <v>18.035725898829039</v>
      </c>
      <c r="L474" s="257">
        <f>+IF(L469=1,L486*'CPP Detay Tum Ay'!L$206+(1-'Measured TV opt-pt'!L486)*'CPP Detay Tum Ay'!L$188,IF(L469=2,L486*'CPP Detay (düşük)'!L$206+(1-'Measured TV opt-pt'!L486)*'CPP Detay (düşük)'!L$188,IF(L469=3,L486*'CPP Detay (yüksek)'!L$206+(1-'Measured TV opt-pt'!L486)*'CPP Detay (yüksek)'!L$188,"Girilen Rakamda Hata Var")))</f>
        <v>35.145626645182467</v>
      </c>
      <c r="M474" s="257">
        <f>+IF(M469=1,M486*'CPP Detay Tum Ay'!M$206+(1-'Measured TV opt-pt'!M486)*'CPP Detay Tum Ay'!M$188,IF(M469=2,M486*'CPP Detay (düşük)'!M$206+(1-'Measured TV opt-pt'!M486)*'CPP Detay (düşük)'!M$188,IF(M469=3,M486*'CPP Detay (yüksek)'!M$206+(1-'Measured TV opt-pt'!M486)*'CPP Detay (yüksek)'!M$188,"Girilen Rakamda Hata Var")))</f>
        <v>36.521554108764683</v>
      </c>
      <c r="N474" s="257">
        <f>+IF(N469=1,N486*'CPP Detay Tum Ay'!N$206+(1-'Measured TV opt-pt'!N486)*'CPP Detay Tum Ay'!N$188,IF(N469=2,N486*'CPP Detay (düşük)'!N$206+(1-'Measured TV opt-pt'!N486)*'CPP Detay (düşük)'!N$188,IF(N469=3,N486*'CPP Detay (yüksek)'!N$206+(1-'Measured TV opt-pt'!N486)*'CPP Detay (yüksek)'!N$188,"Girilen Rakamda Hata Var")))</f>
        <v>32.626585992454281</v>
      </c>
      <c r="O474" s="258">
        <f>+IF(O469=1,O486*'CPP Detay Tum Ay'!O$206+(1-'Measured TV opt-pt'!O486)*'CPP Detay Tum Ay'!O$188,IF(O469=2,O486*'CPP Detay (düşük)'!O$206+(1-'Measured TV opt-pt'!O486)*'CPP Detay (düşük)'!O$188,IF(O469=3,O486*'CPP Detay (yüksek)'!O$206+(1-'Measured TV opt-pt'!O486)*'CPP Detay (yüksek)'!O$188,"Girilen Rakamda Hata Var")))</f>
        <v>0</v>
      </c>
      <c r="P474" s="244"/>
    </row>
    <row r="475" spans="1:16" ht="15.75" thickBot="1" x14ac:dyDescent="0.3">
      <c r="A475" s="195" t="s">
        <v>117</v>
      </c>
      <c r="B475" s="379"/>
      <c r="C475" s="96" t="s">
        <v>229</v>
      </c>
      <c r="D475" s="243">
        <f>+IF(D469=1,D487*'CPP Detay Tum Ay'!D$262+(1-'Measured TV opt-pt'!D487)*'CPP Detay Tum Ay'!D$244,IF(D469=2,D487*'CPP Detay (düşük)'!D$262+(1-'Measured TV opt-pt'!D487)*'CPP Detay (düşük)'!D$244,IF(D469=3,D487*'CPP Detay (yüksek)'!D$262+(1-'Measured TV opt-pt'!D487)*'CPP Detay (yüksek)'!D$244,"Girilen Rakamda Hata Var")))</f>
        <v>0</v>
      </c>
      <c r="E475" s="163">
        <f>+IF(E469=1,E487*'CPP Detay Tum Ay'!E$262+(1-'Measured TV opt-pt'!E487)*'CPP Detay Tum Ay'!E$244,IF(E469=2,E487*'CPP Detay (düşük)'!E$262+(1-'Measured TV opt-pt'!E487)*'CPP Detay (düşük)'!E$244,IF(E469=3,E487*'CPP Detay (yüksek)'!E$262+(1-'Measured TV opt-pt'!E487)*'CPP Detay (yüksek)'!E$244,"Girilen Rakamda Hata Var")))</f>
        <v>0</v>
      </c>
      <c r="F475" s="163">
        <f>+IF(F469=1,F487*'CPP Detay Tum Ay'!F$262+(1-'Measured TV opt-pt'!F487)*'CPP Detay Tum Ay'!F$244,IF(F469=2,F487*'CPP Detay (düşük)'!F$262+(1-'Measured TV opt-pt'!F487)*'CPP Detay (düşük)'!F$244,IF(F469=3,F487*'CPP Detay (yüksek)'!F$262+(1-'Measured TV opt-pt'!F487)*'CPP Detay (yüksek)'!F$244,"Girilen Rakamda Hata Var")))</f>
        <v>0</v>
      </c>
      <c r="G475" s="163">
        <f>+IF(G469=1,G487*'CPP Detay Tum Ay'!G$262+(1-'Measured TV opt-pt'!G487)*'CPP Detay Tum Ay'!G$244,IF(G469=2,G487*'CPP Detay (düşük)'!G$262+(1-'Measured TV opt-pt'!G487)*'CPP Detay (düşük)'!G$244,IF(G469=3,G487*'CPP Detay (yüksek)'!G$262+(1-'Measured TV opt-pt'!G487)*'CPP Detay (yüksek)'!G$244,"Girilen Rakamda Hata Var")))</f>
        <v>0</v>
      </c>
      <c r="H475" s="163">
        <f>+IF(H469=1,H487*'CPP Detay Tum Ay'!H$262+(1-'Measured TV opt-pt'!H487)*'CPP Detay Tum Ay'!H$244,IF(H469=2,H487*'CPP Detay (düşük)'!H$262+(1-'Measured TV opt-pt'!H487)*'CPP Detay (düşük)'!H$244,IF(H469=3,H487*'CPP Detay (yüksek)'!H$262+(1-'Measured TV opt-pt'!H487)*'CPP Detay (yüksek)'!H$244,"Girilen Rakamda Hata Var")))</f>
        <v>0</v>
      </c>
      <c r="I475" s="163">
        <f>+IF(I469=1,I487*'CPP Detay Tum Ay'!I$262+(1-'Measured TV opt-pt'!I487)*'CPP Detay Tum Ay'!I$244,IF(I469=2,I487*'CPP Detay (düşük)'!I$262+(1-'Measured TV opt-pt'!I487)*'CPP Detay (düşük)'!I$244,IF(I469=3,I487*'CPP Detay (yüksek)'!I$262+(1-'Measured TV opt-pt'!I487)*'CPP Detay (yüksek)'!I$244,"Girilen Rakamda Hata Var")))</f>
        <v>0</v>
      </c>
      <c r="J475" s="163">
        <f>+IF(J469=1,J487*'CPP Detay Tum Ay'!J$262+(1-'Measured TV opt-pt'!J487)*'CPP Detay Tum Ay'!J$244,IF(J469=2,J487*'CPP Detay (düşük)'!J$262+(1-'Measured TV opt-pt'!J487)*'CPP Detay (düşük)'!J$244,IF(J469=3,J487*'CPP Detay (yüksek)'!J$262+(1-'Measured TV opt-pt'!J487)*'CPP Detay (yüksek)'!J$244,"Girilen Rakamda Hata Var")))</f>
        <v>0</v>
      </c>
      <c r="K475" s="163">
        <f>+IF(K469=1,K487*'CPP Detay Tum Ay'!K$262+(1-'Measured TV opt-pt'!K487)*'CPP Detay Tum Ay'!K$244,IF(K469=2,K487*'CPP Detay (düşük)'!K$262+(1-'Measured TV opt-pt'!K487)*'CPP Detay (düşük)'!K$244,IF(K469=3,K487*'CPP Detay (yüksek)'!K$262+(1-'Measured TV opt-pt'!K487)*'CPP Detay (yüksek)'!K$244,"Girilen Rakamda Hata Var")))</f>
        <v>0</v>
      </c>
      <c r="L475" s="163">
        <f>+IF(L469=1,L487*'CPP Detay Tum Ay'!L$262+(1-'Measured TV opt-pt'!L487)*'CPP Detay Tum Ay'!L$244,IF(L469=2,L487*'CPP Detay (düşük)'!L$262+(1-'Measured TV opt-pt'!L487)*'CPP Detay (düşük)'!L$244,IF(L469=3,L487*'CPP Detay (yüksek)'!L$262+(1-'Measured TV opt-pt'!L487)*'CPP Detay (yüksek)'!L$244,"Girilen Rakamda Hata Var")))</f>
        <v>0</v>
      </c>
      <c r="M475" s="163">
        <f>+IF(M469=1,M487*'CPP Detay Tum Ay'!M$262+(1-'Measured TV opt-pt'!M487)*'CPP Detay Tum Ay'!M$244,IF(M469=2,M487*'CPP Detay (düşük)'!M$262+(1-'Measured TV opt-pt'!M487)*'CPP Detay (düşük)'!M$244,IF(M469=3,M487*'CPP Detay (yüksek)'!M$262+(1-'Measured TV opt-pt'!M487)*'CPP Detay (yüksek)'!M$244,"Girilen Rakamda Hata Var")))</f>
        <v>0</v>
      </c>
      <c r="N475" s="163">
        <f>+IF(N469=1,N487*'CPP Detay Tum Ay'!N$262+(1-'Measured TV opt-pt'!N487)*'CPP Detay Tum Ay'!N$244,IF(N469=2,N487*'CPP Detay (düşük)'!N$262+(1-'Measured TV opt-pt'!N487)*'CPP Detay (düşük)'!N$244,IF(N469=3,N487*'CPP Detay (yüksek)'!N$262+(1-'Measured TV opt-pt'!N487)*'CPP Detay (yüksek)'!N$244,"Girilen Rakamda Hata Var")))</f>
        <v>0</v>
      </c>
      <c r="O475" s="164">
        <f>+IF(O469=1,O487*'CPP Detay Tum Ay'!O$262+(1-'Measured TV opt-pt'!O487)*'CPP Detay Tum Ay'!O$244,IF(O469=2,O487*'CPP Detay (düşük)'!O$262+(1-'Measured TV opt-pt'!O487)*'CPP Detay (düşük)'!O$244,IF(O469=3,O487*'CPP Detay (yüksek)'!O$262+(1-'Measured TV opt-pt'!O487)*'CPP Detay (yüksek)'!O$244,"Girilen Rakamda Hata Var")))</f>
        <v>0</v>
      </c>
      <c r="P475" s="164"/>
    </row>
    <row r="476" spans="1:16" x14ac:dyDescent="0.25">
      <c r="A476" s="195" t="s">
        <v>117</v>
      </c>
      <c r="B476" s="379"/>
      <c r="C476" s="263" t="s">
        <v>16</v>
      </c>
      <c r="D476" s="264">
        <f>+SUMPRODUCT(D477:D481,D464:D468)</f>
        <v>61.472677628327638</v>
      </c>
      <c r="E476" s="264">
        <f t="shared" ref="E476" si="980">+SUMPRODUCT(E477:E481,E464:E468)</f>
        <v>62.793594452889764</v>
      </c>
      <c r="F476" s="264">
        <f t="shared" ref="F476" si="981">+SUMPRODUCT(F477:F481,F464:F468)</f>
        <v>65.069485158815368</v>
      </c>
      <c r="G476" s="264">
        <f t="shared" ref="G476" si="982">+SUMPRODUCT(G477:G481,G464:G468)</f>
        <v>94.839444583082951</v>
      </c>
      <c r="H476" s="264">
        <f t="shared" ref="H476" si="983">+SUMPRODUCT(H477:H481,H464:H468)</f>
        <v>111.78808827268701</v>
      </c>
      <c r="I476" s="264">
        <f t="shared" ref="I476" si="984">+SUMPRODUCT(I477:I481,I464:I468)</f>
        <v>105.04074803668092</v>
      </c>
      <c r="J476" s="264">
        <f t="shared" ref="J476" si="985">+SUMPRODUCT(J477:J481,J464:J468)</f>
        <v>65.07369546607454</v>
      </c>
      <c r="K476" s="264">
        <f t="shared" ref="K476" si="986">+SUMPRODUCT(K477:K481,K464:K468)</f>
        <v>49.999639470018316</v>
      </c>
      <c r="L476" s="264">
        <f t="shared" ref="L476" si="987">+SUMPRODUCT(L477:L481,L464:L468)</f>
        <v>75.609707521967522</v>
      </c>
      <c r="M476" s="264">
        <f t="shared" ref="M476" si="988">+SUMPRODUCT(M477:M481,M464:M468)</f>
        <v>80.557077910458759</v>
      </c>
      <c r="N476" s="264">
        <f t="shared" ref="N476" si="989">+SUMPRODUCT(N477:N481,N464:N468)</f>
        <v>76.494224037561366</v>
      </c>
      <c r="O476" s="265">
        <f t="shared" ref="O476" si="990">+SUMPRODUCT(O477:O481,O464:O468)</f>
        <v>65.931051307163372</v>
      </c>
      <c r="P476" s="165"/>
    </row>
    <row r="477" spans="1:16" x14ac:dyDescent="0.25">
      <c r="A477" s="195" t="s">
        <v>117</v>
      </c>
      <c r="B477" s="379"/>
      <c r="C477" s="77" t="s">
        <v>212</v>
      </c>
      <c r="D477" s="261">
        <f>+D471*(D483*D509+(1-D483)*D508)</f>
        <v>58.40916253212751</v>
      </c>
      <c r="E477" s="261">
        <f t="shared" ref="E477:O477" si="991">+E471*(E483*E509+(1-E483)*E508)</f>
        <v>57.578111878636108</v>
      </c>
      <c r="F477" s="261">
        <f t="shared" si="991"/>
        <v>59.37254642319391</v>
      </c>
      <c r="G477" s="261">
        <f t="shared" si="991"/>
        <v>84.59534323029267</v>
      </c>
      <c r="H477" s="261">
        <f t="shared" si="991"/>
        <v>99.878618038488682</v>
      </c>
      <c r="I477" s="261">
        <f t="shared" si="991"/>
        <v>95.269923573736349</v>
      </c>
      <c r="J477" s="261">
        <f t="shared" si="991"/>
        <v>60.455812066641059</v>
      </c>
      <c r="K477" s="261">
        <f t="shared" si="991"/>
        <v>49.260542337446765</v>
      </c>
      <c r="L477" s="261">
        <f t="shared" si="991"/>
        <v>70.806087953575741</v>
      </c>
      <c r="M477" s="261">
        <f t="shared" si="991"/>
        <v>76.217355421700319</v>
      </c>
      <c r="N477" s="261">
        <f t="shared" si="991"/>
        <v>72.679224583682711</v>
      </c>
      <c r="O477" s="262">
        <f t="shared" si="991"/>
        <v>62.203973106147266</v>
      </c>
      <c r="P477" s="162"/>
    </row>
    <row r="478" spans="1:16" x14ac:dyDescent="0.25">
      <c r="A478" s="195" t="s">
        <v>117</v>
      </c>
      <c r="B478" s="379"/>
      <c r="C478" s="77" t="s">
        <v>213</v>
      </c>
      <c r="D478" s="261">
        <f>+D472*(D484*D509+(1-D484)*D508)</f>
        <v>0</v>
      </c>
      <c r="E478" s="261">
        <f t="shared" ref="E478:O478" si="992">+E472*(E484*E509+(1-E484)*E508)</f>
        <v>0</v>
      </c>
      <c r="F478" s="261">
        <f t="shared" si="992"/>
        <v>0</v>
      </c>
      <c r="G478" s="261">
        <f t="shared" si="992"/>
        <v>0</v>
      </c>
      <c r="H478" s="261">
        <f t="shared" si="992"/>
        <v>0</v>
      </c>
      <c r="I478" s="261">
        <f t="shared" si="992"/>
        <v>0</v>
      </c>
      <c r="J478" s="261">
        <f t="shared" si="992"/>
        <v>0</v>
      </c>
      <c r="K478" s="261">
        <f t="shared" si="992"/>
        <v>0</v>
      </c>
      <c r="L478" s="261">
        <f t="shared" si="992"/>
        <v>0</v>
      </c>
      <c r="M478" s="261">
        <f t="shared" si="992"/>
        <v>0</v>
      </c>
      <c r="N478" s="261">
        <f t="shared" si="992"/>
        <v>0</v>
      </c>
      <c r="O478" s="262">
        <f t="shared" si="992"/>
        <v>0</v>
      </c>
      <c r="P478" s="244"/>
    </row>
    <row r="479" spans="1:16" x14ac:dyDescent="0.25">
      <c r="A479" s="195" t="s">
        <v>117</v>
      </c>
      <c r="B479" s="379"/>
      <c r="C479" s="77" t="s">
        <v>214</v>
      </c>
      <c r="D479" s="261">
        <f>+D473*(D485*D509+(1-D485)*D508)</f>
        <v>70.56596846942962</v>
      </c>
      <c r="E479" s="261">
        <f t="shared" ref="E479:O479" si="993">+E473*(E485*E509+(1-E485)*E508)</f>
        <v>75.744195383525209</v>
      </c>
      <c r="F479" s="261">
        <f t="shared" si="993"/>
        <v>79.705129449031134</v>
      </c>
      <c r="G479" s="261">
        <f t="shared" si="993"/>
        <v>107.86955427533799</v>
      </c>
      <c r="H479" s="261">
        <f t="shared" si="993"/>
        <v>127.70944425704442</v>
      </c>
      <c r="I479" s="261">
        <f t="shared" si="993"/>
        <v>120.03504049310231</v>
      </c>
      <c r="J479" s="261">
        <f t="shared" si="993"/>
        <v>73.266773307676033</v>
      </c>
      <c r="K479" s="261">
        <f t="shared" si="993"/>
        <v>53.568475963310959</v>
      </c>
      <c r="L479" s="261">
        <f t="shared" si="993"/>
        <v>88.980447065536197</v>
      </c>
      <c r="M479" s="261">
        <f t="shared" si="993"/>
        <v>95.635434735550547</v>
      </c>
      <c r="N479" s="261">
        <f t="shared" si="993"/>
        <v>90.517183208670303</v>
      </c>
      <c r="O479" s="262">
        <f t="shared" si="993"/>
        <v>77.257400954671496</v>
      </c>
      <c r="P479" s="244"/>
    </row>
    <row r="480" spans="1:16" x14ac:dyDescent="0.25">
      <c r="A480" s="195" t="s">
        <v>117</v>
      </c>
      <c r="B480" s="379"/>
      <c r="C480" s="77" t="s">
        <v>215</v>
      </c>
      <c r="D480" s="161">
        <f>+D474*(D486*D509+(1-D486)*D508)</f>
        <v>42.518539528343865</v>
      </c>
      <c r="E480" s="161">
        <f t="shared" ref="E480:O480" si="994">+E474*(E486*E509+(1-E486)*E508)</f>
        <v>39.752054976762373</v>
      </c>
      <c r="F480" s="161">
        <f t="shared" si="994"/>
        <v>60.13545152854374</v>
      </c>
      <c r="G480" s="161">
        <f t="shared" si="994"/>
        <v>104.57436812353458</v>
      </c>
      <c r="H480" s="161">
        <f t="shared" si="994"/>
        <v>124.2004532514762</v>
      </c>
      <c r="I480" s="161">
        <f t="shared" si="994"/>
        <v>117.65159631160827</v>
      </c>
      <c r="J480" s="161">
        <f t="shared" si="994"/>
        <v>71.484996901383383</v>
      </c>
      <c r="K480" s="161">
        <f t="shared" si="994"/>
        <v>52.155993571389743</v>
      </c>
      <c r="L480" s="161">
        <f t="shared" si="994"/>
        <v>110.76279857975629</v>
      </c>
      <c r="M480" s="161">
        <f t="shared" si="994"/>
        <v>107.93553145682831</v>
      </c>
      <c r="N480" s="161">
        <f t="shared" si="994"/>
        <v>99.619417722092209</v>
      </c>
      <c r="O480" s="162">
        <f t="shared" si="994"/>
        <v>0</v>
      </c>
      <c r="P480" s="244"/>
    </row>
    <row r="481" spans="1:53" ht="15.75" thickBot="1" x14ac:dyDescent="0.3">
      <c r="A481" s="195" t="s">
        <v>117</v>
      </c>
      <c r="B481" s="379"/>
      <c r="C481" s="96" t="s">
        <v>230</v>
      </c>
      <c r="D481" s="163">
        <f>+D475*(D487*D509+(1-D487)*D508)</f>
        <v>0</v>
      </c>
      <c r="E481" s="163">
        <f t="shared" ref="E481:O481" si="995">+E475*(E487*E509+(1-E487)*E508)</f>
        <v>0</v>
      </c>
      <c r="F481" s="163">
        <f t="shared" si="995"/>
        <v>0</v>
      </c>
      <c r="G481" s="163">
        <f t="shared" si="995"/>
        <v>0</v>
      </c>
      <c r="H481" s="163">
        <f t="shared" si="995"/>
        <v>0</v>
      </c>
      <c r="I481" s="163">
        <f t="shared" si="995"/>
        <v>0</v>
      </c>
      <c r="J481" s="163">
        <f t="shared" si="995"/>
        <v>0</v>
      </c>
      <c r="K481" s="163">
        <f t="shared" si="995"/>
        <v>0</v>
      </c>
      <c r="L481" s="163">
        <f t="shared" si="995"/>
        <v>0</v>
      </c>
      <c r="M481" s="163">
        <f t="shared" si="995"/>
        <v>0</v>
      </c>
      <c r="N481" s="163">
        <f t="shared" si="995"/>
        <v>0</v>
      </c>
      <c r="O481" s="164">
        <f t="shared" si="995"/>
        <v>0</v>
      </c>
      <c r="P481" s="164"/>
    </row>
    <row r="482" spans="1:53" x14ac:dyDescent="0.25">
      <c r="A482" s="195" t="s">
        <v>117</v>
      </c>
      <c r="B482" s="379"/>
      <c r="C482" s="204" t="s">
        <v>2</v>
      </c>
      <c r="D482" s="205">
        <f>+IFERROR(SUMPRODUCT(D483:D487,D489:D493)/D488,0)</f>
        <v>0</v>
      </c>
      <c r="E482" s="205">
        <f t="shared" ref="E482" si="996">+IFERROR(SUMPRODUCT(E483:E487,E489:E493)/E488,0)</f>
        <v>0.70239605546071693</v>
      </c>
      <c r="F482" s="205">
        <f t="shared" ref="F482" si="997">+IFERROR(SUMPRODUCT(F483:F487,F489:F493)/F488,0)</f>
        <v>0.70000000000000007</v>
      </c>
      <c r="G482" s="205">
        <f t="shared" ref="G482" si="998">+IFERROR(SUMPRODUCT(G483:G487,G489:G493)/G488,0)</f>
        <v>0.69999999999999984</v>
      </c>
      <c r="H482" s="205">
        <f t="shared" ref="H482" si="999">+IFERROR(SUMPRODUCT(H483:H487,H489:H493)/H488,0)</f>
        <v>0</v>
      </c>
      <c r="I482" s="205">
        <f t="shared" ref="I482" si="1000">+IFERROR(SUMPRODUCT(I483:I487,I489:I493)/I488,0)</f>
        <v>0</v>
      </c>
      <c r="J482" s="205">
        <f t="shared" ref="J482" si="1001">+IFERROR(SUMPRODUCT(J483:J487,J489:J493)/J488,0)</f>
        <v>0</v>
      </c>
      <c r="K482" s="205">
        <f t="shared" ref="K482" si="1002">+IFERROR(SUMPRODUCT(K483:K487,K489:K493)/K488,0)</f>
        <v>0.48915873014712263</v>
      </c>
      <c r="L482" s="205">
        <f t="shared" ref="L482" si="1003">+IFERROR(SUMPRODUCT(L483:L487,L489:L493)/L488,0)</f>
        <v>0.48349741695372356</v>
      </c>
      <c r="M482" s="205">
        <f t="shared" ref="M482" si="1004">+IFERROR(SUMPRODUCT(M483:M487,M489:M493)/M488,0)</f>
        <v>0.4541456952468732</v>
      </c>
      <c r="N482" s="205">
        <f t="shared" ref="N482" si="1005">+IFERROR(SUMPRODUCT(N483:N487,N489:N493)/N488,0)</f>
        <v>0</v>
      </c>
      <c r="O482" s="205">
        <f t="shared" ref="O482" si="1006">+IFERROR(SUMPRODUCT(O483:O487,O489:O493)/O488,0)</f>
        <v>0</v>
      </c>
      <c r="P482" s="166">
        <f>+SUMPRODUCT(D482:O482,D488:O488)/P488</f>
        <v>0.59047138256067067</v>
      </c>
      <c r="R482" s="192">
        <f>+D482</f>
        <v>0</v>
      </c>
      <c r="S482" s="192">
        <f t="shared" ref="S482" si="1007">+E482</f>
        <v>0.70239605546071693</v>
      </c>
      <c r="T482" s="192">
        <f t="shared" ref="T482" si="1008">+F482</f>
        <v>0.70000000000000007</v>
      </c>
      <c r="U482" s="192">
        <f t="shared" ref="U482" si="1009">+G482</f>
        <v>0.69999999999999984</v>
      </c>
      <c r="V482" s="192">
        <f t="shared" ref="V482" si="1010">+H482</f>
        <v>0</v>
      </c>
      <c r="W482" s="192">
        <f t="shared" ref="W482" si="1011">+I482</f>
        <v>0</v>
      </c>
      <c r="X482" s="192">
        <f t="shared" ref="X482" si="1012">+J482</f>
        <v>0</v>
      </c>
      <c r="Y482" s="192">
        <f t="shared" ref="Y482" si="1013">+K482</f>
        <v>0.48915873014712263</v>
      </c>
      <c r="Z482" s="192">
        <f t="shared" ref="Z482" si="1014">+L482</f>
        <v>0.48349741695372356</v>
      </c>
      <c r="AA482" s="192">
        <f t="shared" ref="AA482" si="1015">+M482</f>
        <v>0.4541456952468732</v>
      </c>
      <c r="AB482" s="192">
        <f t="shared" ref="AB482" si="1016">+N482</f>
        <v>0</v>
      </c>
      <c r="AC482" s="192">
        <f t="shared" ref="AC482" si="1017">+O482</f>
        <v>0</v>
      </c>
      <c r="AD482" s="190">
        <f>+D488</f>
        <v>0</v>
      </c>
      <c r="AE482" s="190">
        <f t="shared" ref="AE482" si="1018">+E488</f>
        <v>401.29303437014278</v>
      </c>
      <c r="AF482" s="190">
        <f t="shared" ref="AF482" si="1019">+F488</f>
        <v>757.64076194623021</v>
      </c>
      <c r="AG482" s="190">
        <f t="shared" ref="AG482" si="1020">+G488</f>
        <v>417.8387262885999</v>
      </c>
      <c r="AH482" s="190">
        <f t="shared" ref="AH482" si="1021">+H488</f>
        <v>0</v>
      </c>
      <c r="AI482" s="190">
        <f t="shared" ref="AI482" si="1022">+I488</f>
        <v>0</v>
      </c>
      <c r="AJ482" s="190">
        <f t="shared" ref="AJ482" si="1023">+J488</f>
        <v>0</v>
      </c>
      <c r="AK482" s="190">
        <f t="shared" ref="AK482" si="1024">+K488</f>
        <v>903.2910533440039</v>
      </c>
      <c r="AL482" s="190">
        <f t="shared" ref="AL482" si="1025">+L488</f>
        <v>512.46039403754742</v>
      </c>
      <c r="AM482" s="190">
        <f t="shared" ref="AM482" si="1026">+M488</f>
        <v>200.4648004325644</v>
      </c>
      <c r="AN482" s="190">
        <f t="shared" ref="AN482" si="1027">+N488</f>
        <v>0</v>
      </c>
      <c r="AO482" s="190">
        <f t="shared" ref="AO482" si="1028">+O488</f>
        <v>0</v>
      </c>
    </row>
    <row r="483" spans="1:53" x14ac:dyDescent="0.25">
      <c r="A483" s="195" t="s">
        <v>117</v>
      </c>
      <c r="B483" s="379"/>
      <c r="C483" s="178" t="s">
        <v>3</v>
      </c>
      <c r="D483" s="179">
        <v>0.7</v>
      </c>
      <c r="E483" s="179">
        <v>0.7</v>
      </c>
      <c r="F483" s="179">
        <v>0.7</v>
      </c>
      <c r="G483" s="179">
        <v>0.7</v>
      </c>
      <c r="H483" s="179">
        <v>0.7</v>
      </c>
      <c r="I483" s="179">
        <v>0.7</v>
      </c>
      <c r="J483" s="179">
        <v>0.7</v>
      </c>
      <c r="K483" s="179">
        <v>0.48915873014712274</v>
      </c>
      <c r="L483" s="179">
        <v>0.4834974169537235</v>
      </c>
      <c r="M483" s="179">
        <v>0.45414569524687309</v>
      </c>
      <c r="N483" s="179">
        <v>0.38276016431267579</v>
      </c>
      <c r="O483" s="179">
        <v>0.34111134082271427</v>
      </c>
      <c r="P483" s="180">
        <f>+SUMPRODUCT(D483:O483,D489:O489)/P489</f>
        <v>0.58091086174144635</v>
      </c>
    </row>
    <row r="484" spans="1:53" x14ac:dyDescent="0.25">
      <c r="A484" s="195" t="s">
        <v>117</v>
      </c>
      <c r="B484" s="379"/>
      <c r="C484" s="178" t="s">
        <v>200</v>
      </c>
      <c r="D484" s="179">
        <v>0.7</v>
      </c>
      <c r="E484" s="179">
        <v>0.7</v>
      </c>
      <c r="F484" s="179">
        <v>0.7</v>
      </c>
      <c r="G484" s="179">
        <v>0.7</v>
      </c>
      <c r="H484" s="179">
        <v>0.7</v>
      </c>
      <c r="I484" s="179">
        <v>0.7</v>
      </c>
      <c r="J484" s="179">
        <v>0.7</v>
      </c>
      <c r="K484" s="179">
        <v>0.48915873014712274</v>
      </c>
      <c r="L484" s="179">
        <v>0.4834974169537235</v>
      </c>
      <c r="M484" s="179">
        <v>0.45414569524687309</v>
      </c>
      <c r="N484" s="179">
        <v>0.38276016431267579</v>
      </c>
      <c r="O484" s="179">
        <v>0.34111134082271427</v>
      </c>
      <c r="P484" s="242"/>
    </row>
    <row r="485" spans="1:53" x14ac:dyDescent="0.25">
      <c r="A485" s="195" t="s">
        <v>117</v>
      </c>
      <c r="B485" s="379"/>
      <c r="C485" s="178" t="s">
        <v>201</v>
      </c>
      <c r="D485" s="179">
        <v>0.7</v>
      </c>
      <c r="E485" s="179">
        <v>0.7</v>
      </c>
      <c r="F485" s="179">
        <v>0.7</v>
      </c>
      <c r="G485" s="179">
        <v>0.7</v>
      </c>
      <c r="H485" s="179">
        <v>0.7</v>
      </c>
      <c r="I485" s="179">
        <v>0.7</v>
      </c>
      <c r="J485" s="179">
        <v>0.7</v>
      </c>
      <c r="K485" s="179">
        <v>0.48915873014712274</v>
      </c>
      <c r="L485" s="179">
        <v>0.4834974169537235</v>
      </c>
      <c r="M485" s="179">
        <v>0.45414569524687309</v>
      </c>
      <c r="N485" s="179">
        <v>0.38276016431267579</v>
      </c>
      <c r="O485" s="179">
        <v>0.34111134082271427</v>
      </c>
      <c r="P485" s="242"/>
    </row>
    <row r="486" spans="1:53" x14ac:dyDescent="0.25">
      <c r="A486" s="195" t="s">
        <v>117</v>
      </c>
      <c r="B486" s="379"/>
      <c r="C486" s="178" t="s">
        <v>202</v>
      </c>
      <c r="D486" s="179">
        <v>0.7</v>
      </c>
      <c r="E486" s="179">
        <v>0.7</v>
      </c>
      <c r="F486" s="179">
        <v>0.7</v>
      </c>
      <c r="G486" s="179">
        <v>0.7</v>
      </c>
      <c r="H486" s="179">
        <v>0.7</v>
      </c>
      <c r="I486" s="179">
        <v>0.7</v>
      </c>
      <c r="J486" s="179">
        <v>0.7</v>
      </c>
      <c r="K486" s="179">
        <v>0.48915873014712274</v>
      </c>
      <c r="L486" s="179">
        <v>0.4834974169537235</v>
      </c>
      <c r="M486" s="179">
        <v>0.45414569524687309</v>
      </c>
      <c r="N486" s="179">
        <v>0.38276016431267579</v>
      </c>
      <c r="O486" s="179">
        <v>0.34111134082271427</v>
      </c>
      <c r="P486" s="242"/>
    </row>
    <row r="487" spans="1:53" ht="15.75" thickBot="1" x14ac:dyDescent="0.3">
      <c r="A487" s="195" t="s">
        <v>117</v>
      </c>
      <c r="B487" s="379"/>
      <c r="C487" s="280" t="s">
        <v>231</v>
      </c>
      <c r="D487" s="179">
        <v>0.7</v>
      </c>
      <c r="E487" s="179">
        <v>0.7</v>
      </c>
      <c r="F487" s="179">
        <v>0.7</v>
      </c>
      <c r="G487" s="179">
        <v>0.7</v>
      </c>
      <c r="H487" s="179">
        <v>0.7</v>
      </c>
      <c r="I487" s="179">
        <v>0.7</v>
      </c>
      <c r="J487" s="179">
        <v>0.7</v>
      </c>
      <c r="K487" s="179">
        <v>0.48915873014712274</v>
      </c>
      <c r="L487" s="179">
        <v>0.4834974169537235</v>
      </c>
      <c r="M487" s="179">
        <v>0.45414569524687309</v>
      </c>
      <c r="N487" s="179">
        <v>0.38276016431267579</v>
      </c>
      <c r="O487" s="179">
        <v>0.34111134082271427</v>
      </c>
      <c r="P487" s="182" t="e">
        <f t="shared" ref="P487" si="1029">+SUMPRODUCT(D487:O487,D493:O493)/P493</f>
        <v>#DIV/0!</v>
      </c>
    </row>
    <row r="488" spans="1:53" x14ac:dyDescent="0.25">
      <c r="A488" s="195" t="s">
        <v>117</v>
      </c>
      <c r="B488" s="379"/>
      <c r="C488" s="99" t="s">
        <v>239</v>
      </c>
      <c r="D488" s="100">
        <f>+D457/D470/30</f>
        <v>0</v>
      </c>
      <c r="E488" s="100">
        <f t="shared" ref="E488:O488" si="1030">+E457/E470/30</f>
        <v>401.29303437014278</v>
      </c>
      <c r="F488" s="100">
        <f t="shared" si="1030"/>
        <v>757.64076194623021</v>
      </c>
      <c r="G488" s="100">
        <f t="shared" si="1030"/>
        <v>417.8387262885999</v>
      </c>
      <c r="H488" s="100">
        <f t="shared" si="1030"/>
        <v>0</v>
      </c>
      <c r="I488" s="100">
        <f t="shared" si="1030"/>
        <v>0</v>
      </c>
      <c r="J488" s="100">
        <f t="shared" si="1030"/>
        <v>0</v>
      </c>
      <c r="K488" s="100">
        <f t="shared" si="1030"/>
        <v>903.2910533440039</v>
      </c>
      <c r="L488" s="100">
        <f t="shared" si="1030"/>
        <v>512.46039403754742</v>
      </c>
      <c r="M488" s="100">
        <f t="shared" si="1030"/>
        <v>200.4648004325644</v>
      </c>
      <c r="N488" s="100">
        <f t="shared" si="1030"/>
        <v>0</v>
      </c>
      <c r="O488" s="167">
        <f t="shared" si="1030"/>
        <v>0</v>
      </c>
      <c r="P488" s="167">
        <f>SUM(D488:O488)</f>
        <v>3192.9887704190887</v>
      </c>
    </row>
    <row r="489" spans="1:53" x14ac:dyDescent="0.25">
      <c r="A489" s="195" t="s">
        <v>117</v>
      </c>
      <c r="B489" s="379"/>
      <c r="C489" s="86" t="s">
        <v>240</v>
      </c>
      <c r="D489" s="87">
        <f>+D488*D464</f>
        <v>0</v>
      </c>
      <c r="E489" s="87">
        <f t="shared" ref="E489" si="1031">+E488*E464</f>
        <v>286.08180420247476</v>
      </c>
      <c r="F489" s="87">
        <f t="shared" ref="F489" si="1032">+F488*F464</f>
        <v>531.31944247345143</v>
      </c>
      <c r="G489" s="87">
        <f t="shared" ref="G489" si="1033">+G488*G464</f>
        <v>221.53156005984613</v>
      </c>
      <c r="H489" s="87">
        <f t="shared" ref="H489" si="1034">+H488*H464</f>
        <v>0</v>
      </c>
      <c r="I489" s="87">
        <f t="shared" ref="I489" si="1035">+I488*I464</f>
        <v>0</v>
      </c>
      <c r="J489" s="87">
        <f t="shared" ref="J489" si="1036">+J488*J464</f>
        <v>0</v>
      </c>
      <c r="K489" s="87">
        <f t="shared" ref="K489" si="1037">+K488*K464</f>
        <v>723.53816296446973</v>
      </c>
      <c r="L489" s="87">
        <f t="shared" ref="L489" si="1038">+L488*L464</f>
        <v>381.67838986498538</v>
      </c>
      <c r="M489" s="87">
        <f t="shared" ref="M489" si="1039">+M488*M464</f>
        <v>159.02505175943199</v>
      </c>
      <c r="N489" s="87">
        <f t="shared" ref="N489" si="1040">+N488*N464</f>
        <v>0</v>
      </c>
      <c r="O489" s="159">
        <f t="shared" ref="O489" si="1041">+O488*O464</f>
        <v>0</v>
      </c>
      <c r="P489" s="159">
        <f t="shared" ref="P489:P499" si="1042">SUM(D489:O489)</f>
        <v>2303.1744113246596</v>
      </c>
      <c r="AP489" s="190">
        <f>+D489</f>
        <v>0</v>
      </c>
      <c r="AQ489" s="190">
        <f t="shared" ref="AQ489:AQ493" si="1043">+E489</f>
        <v>286.08180420247476</v>
      </c>
      <c r="AR489" s="190">
        <f t="shared" ref="AR489:AR493" si="1044">+F489</f>
        <v>531.31944247345143</v>
      </c>
      <c r="AS489" s="190">
        <f t="shared" ref="AS489:AS493" si="1045">+G489</f>
        <v>221.53156005984613</v>
      </c>
      <c r="AT489" s="190">
        <f t="shared" ref="AT489:AT493" si="1046">+H489</f>
        <v>0</v>
      </c>
      <c r="AU489" s="190">
        <f t="shared" ref="AU489:AU493" si="1047">+I489</f>
        <v>0</v>
      </c>
      <c r="AV489" s="190">
        <f t="shared" ref="AV489:AV493" si="1048">+J489</f>
        <v>0</v>
      </c>
      <c r="AW489" s="190">
        <f t="shared" ref="AW489:AW493" si="1049">+K489</f>
        <v>723.53816296446973</v>
      </c>
      <c r="AX489" s="190">
        <f t="shared" ref="AX489:AX493" si="1050">+L489</f>
        <v>381.67838986498538</v>
      </c>
      <c r="AY489" s="190">
        <f t="shared" ref="AY489:AY493" si="1051">+M489</f>
        <v>159.02505175943199</v>
      </c>
      <c r="AZ489" s="190">
        <f t="shared" ref="AZ489:AZ493" si="1052">+N489</f>
        <v>0</v>
      </c>
      <c r="BA489" s="190">
        <f t="shared" ref="BA489:BA493" si="1053">+O489</f>
        <v>0</v>
      </c>
    </row>
    <row r="490" spans="1:53" x14ac:dyDescent="0.25">
      <c r="A490" s="195" t="s">
        <v>117</v>
      </c>
      <c r="B490" s="379"/>
      <c r="C490" s="86" t="s">
        <v>241</v>
      </c>
      <c r="D490" s="87">
        <f>+D488*D465</f>
        <v>0</v>
      </c>
      <c r="E490" s="87">
        <f t="shared" ref="E490:O490" si="1054">+E488*E465</f>
        <v>1.3736005233575732</v>
      </c>
      <c r="F490" s="87">
        <f t="shared" si="1054"/>
        <v>0</v>
      </c>
      <c r="G490" s="87">
        <f t="shared" si="1054"/>
        <v>0</v>
      </c>
      <c r="H490" s="87">
        <f t="shared" si="1054"/>
        <v>0</v>
      </c>
      <c r="I490" s="87">
        <f t="shared" si="1054"/>
        <v>0</v>
      </c>
      <c r="J490" s="87">
        <f t="shared" si="1054"/>
        <v>0</v>
      </c>
      <c r="K490" s="87">
        <f t="shared" si="1054"/>
        <v>0</v>
      </c>
      <c r="L490" s="87">
        <f t="shared" si="1054"/>
        <v>0</v>
      </c>
      <c r="M490" s="87">
        <f t="shared" si="1054"/>
        <v>0</v>
      </c>
      <c r="N490" s="87">
        <f t="shared" si="1054"/>
        <v>0</v>
      </c>
      <c r="O490" s="159">
        <f t="shared" si="1054"/>
        <v>0</v>
      </c>
      <c r="P490" s="159"/>
      <c r="AP490" s="190">
        <f t="shared" ref="AP490:AP493" si="1055">+D490</f>
        <v>0</v>
      </c>
      <c r="AQ490" s="190">
        <f t="shared" si="1043"/>
        <v>1.3736005233575732</v>
      </c>
      <c r="AR490" s="190">
        <f t="shared" si="1044"/>
        <v>0</v>
      </c>
      <c r="AS490" s="190">
        <f t="shared" si="1045"/>
        <v>0</v>
      </c>
      <c r="AT490" s="190">
        <f t="shared" si="1046"/>
        <v>0</v>
      </c>
      <c r="AU490" s="190">
        <f t="shared" si="1047"/>
        <v>0</v>
      </c>
      <c r="AV490" s="190">
        <f t="shared" si="1048"/>
        <v>0</v>
      </c>
      <c r="AW490" s="190">
        <f t="shared" si="1049"/>
        <v>0</v>
      </c>
      <c r="AX490" s="190">
        <f t="shared" si="1050"/>
        <v>0</v>
      </c>
      <c r="AY490" s="190">
        <f t="shared" si="1051"/>
        <v>0</v>
      </c>
      <c r="AZ490" s="190">
        <f t="shared" si="1052"/>
        <v>0</v>
      </c>
      <c r="BA490" s="190">
        <f t="shared" si="1053"/>
        <v>0</v>
      </c>
    </row>
    <row r="491" spans="1:53" x14ac:dyDescent="0.25">
      <c r="A491" s="195" t="s">
        <v>117</v>
      </c>
      <c r="B491" s="379"/>
      <c r="C491" s="86" t="s">
        <v>242</v>
      </c>
      <c r="D491" s="87">
        <f>+D488*D466</f>
        <v>0</v>
      </c>
      <c r="E491" s="87">
        <f t="shared" ref="E491:O491" si="1056">+E488*E466</f>
        <v>115.21123016766801</v>
      </c>
      <c r="F491" s="87">
        <f t="shared" si="1056"/>
        <v>211.73426211598814</v>
      </c>
      <c r="G491" s="87">
        <f t="shared" si="1056"/>
        <v>108.75151930917293</v>
      </c>
      <c r="H491" s="87">
        <f t="shared" si="1056"/>
        <v>0</v>
      </c>
      <c r="I491" s="87">
        <f t="shared" si="1056"/>
        <v>0</v>
      </c>
      <c r="J491" s="87">
        <f t="shared" si="1056"/>
        <v>0</v>
      </c>
      <c r="K491" s="87">
        <f t="shared" si="1056"/>
        <v>104.1811919153966</v>
      </c>
      <c r="L491" s="87">
        <f t="shared" si="1056"/>
        <v>126.88960221792823</v>
      </c>
      <c r="M491" s="87">
        <f t="shared" si="1056"/>
        <v>36.132369581727914</v>
      </c>
      <c r="N491" s="87">
        <f t="shared" si="1056"/>
        <v>0</v>
      </c>
      <c r="O491" s="159">
        <f t="shared" si="1056"/>
        <v>0</v>
      </c>
      <c r="P491" s="159"/>
      <c r="AP491" s="190">
        <f t="shared" si="1055"/>
        <v>0</v>
      </c>
      <c r="AQ491" s="190">
        <f t="shared" si="1043"/>
        <v>115.21123016766801</v>
      </c>
      <c r="AR491" s="190">
        <f t="shared" si="1044"/>
        <v>211.73426211598814</v>
      </c>
      <c r="AS491" s="190">
        <f t="shared" si="1045"/>
        <v>108.75151930917293</v>
      </c>
      <c r="AT491" s="190">
        <f t="shared" si="1046"/>
        <v>0</v>
      </c>
      <c r="AU491" s="190">
        <f t="shared" si="1047"/>
        <v>0</v>
      </c>
      <c r="AV491" s="190">
        <f t="shared" si="1048"/>
        <v>0</v>
      </c>
      <c r="AW491" s="190">
        <f t="shared" si="1049"/>
        <v>104.1811919153966</v>
      </c>
      <c r="AX491" s="190">
        <f t="shared" si="1050"/>
        <v>126.88960221792823</v>
      </c>
      <c r="AY491" s="190">
        <f t="shared" si="1051"/>
        <v>36.132369581727914</v>
      </c>
      <c r="AZ491" s="190">
        <f t="shared" si="1052"/>
        <v>0</v>
      </c>
      <c r="BA491" s="190">
        <f t="shared" si="1053"/>
        <v>0</v>
      </c>
    </row>
    <row r="492" spans="1:53" x14ac:dyDescent="0.25">
      <c r="A492" s="195" t="s">
        <v>117</v>
      </c>
      <c r="B492" s="379"/>
      <c r="C492" s="86" t="s">
        <v>243</v>
      </c>
      <c r="D492" s="87">
        <f>+D488*D467</f>
        <v>0</v>
      </c>
      <c r="E492" s="87">
        <f t="shared" ref="E492:O492" si="1057">+E488*E467</f>
        <v>0</v>
      </c>
      <c r="F492" s="87">
        <f t="shared" si="1057"/>
        <v>14.587057356790663</v>
      </c>
      <c r="G492" s="87">
        <f t="shared" si="1057"/>
        <v>87.555646919580809</v>
      </c>
      <c r="H492" s="87">
        <f t="shared" si="1057"/>
        <v>0</v>
      </c>
      <c r="I492" s="87">
        <f t="shared" si="1057"/>
        <v>0</v>
      </c>
      <c r="J492" s="87">
        <f t="shared" si="1057"/>
        <v>0</v>
      </c>
      <c r="K492" s="87">
        <f t="shared" si="1057"/>
        <v>75.571698464137327</v>
      </c>
      <c r="L492" s="87">
        <f t="shared" si="1057"/>
        <v>3.8924019546338231</v>
      </c>
      <c r="M492" s="87">
        <f t="shared" si="1057"/>
        <v>5.3073790914045338</v>
      </c>
      <c r="N492" s="87">
        <f t="shared" si="1057"/>
        <v>0</v>
      </c>
      <c r="O492" s="159">
        <f t="shared" si="1057"/>
        <v>0</v>
      </c>
      <c r="P492" s="159"/>
      <c r="AP492" s="190">
        <f t="shared" si="1055"/>
        <v>0</v>
      </c>
      <c r="AQ492" s="190">
        <f t="shared" si="1043"/>
        <v>0</v>
      </c>
      <c r="AR492" s="190">
        <f t="shared" si="1044"/>
        <v>14.587057356790663</v>
      </c>
      <c r="AS492" s="190">
        <f t="shared" si="1045"/>
        <v>87.555646919580809</v>
      </c>
      <c r="AT492" s="190">
        <f t="shared" si="1046"/>
        <v>0</v>
      </c>
      <c r="AU492" s="190">
        <f t="shared" si="1047"/>
        <v>0</v>
      </c>
      <c r="AV492" s="190">
        <f t="shared" si="1048"/>
        <v>0</v>
      </c>
      <c r="AW492" s="190">
        <f t="shared" si="1049"/>
        <v>75.571698464137327</v>
      </c>
      <c r="AX492" s="190">
        <f t="shared" si="1050"/>
        <v>3.8924019546338231</v>
      </c>
      <c r="AY492" s="190">
        <f t="shared" si="1051"/>
        <v>5.3073790914045338</v>
      </c>
      <c r="AZ492" s="190">
        <f t="shared" si="1052"/>
        <v>0</v>
      </c>
      <c r="BA492" s="190">
        <f t="shared" si="1053"/>
        <v>0</v>
      </c>
    </row>
    <row r="493" spans="1:53" ht="15.75" thickBot="1" x14ac:dyDescent="0.3">
      <c r="A493" s="195" t="s">
        <v>117</v>
      </c>
      <c r="B493" s="379"/>
      <c r="C493" s="96" t="s">
        <v>244</v>
      </c>
      <c r="D493" s="251">
        <f>+D488*D468</f>
        <v>0</v>
      </c>
      <c r="E493" s="251">
        <f t="shared" ref="E493:O493" si="1058">+E488*E468</f>
        <v>0</v>
      </c>
      <c r="F493" s="251">
        <f t="shared" si="1058"/>
        <v>0</v>
      </c>
      <c r="G493" s="251">
        <f t="shared" si="1058"/>
        <v>0</v>
      </c>
      <c r="H493" s="251">
        <f t="shared" si="1058"/>
        <v>0</v>
      </c>
      <c r="I493" s="251">
        <f t="shared" si="1058"/>
        <v>0</v>
      </c>
      <c r="J493" s="251">
        <f t="shared" si="1058"/>
        <v>0</v>
      </c>
      <c r="K493" s="251">
        <f t="shared" si="1058"/>
        <v>0</v>
      </c>
      <c r="L493" s="251">
        <f t="shared" si="1058"/>
        <v>0</v>
      </c>
      <c r="M493" s="251">
        <f t="shared" si="1058"/>
        <v>0</v>
      </c>
      <c r="N493" s="251">
        <f t="shared" si="1058"/>
        <v>0</v>
      </c>
      <c r="O493" s="251">
        <f t="shared" si="1058"/>
        <v>0</v>
      </c>
      <c r="P493" s="169">
        <f t="shared" si="1042"/>
        <v>0</v>
      </c>
      <c r="AP493" s="190">
        <f t="shared" si="1055"/>
        <v>0</v>
      </c>
      <c r="AQ493" s="190">
        <f t="shared" si="1043"/>
        <v>0</v>
      </c>
      <c r="AR493" s="190">
        <f t="shared" si="1044"/>
        <v>0</v>
      </c>
      <c r="AS493" s="190">
        <f t="shared" si="1045"/>
        <v>0</v>
      </c>
      <c r="AT493" s="190">
        <f t="shared" si="1046"/>
        <v>0</v>
      </c>
      <c r="AU493" s="190">
        <f t="shared" si="1047"/>
        <v>0</v>
      </c>
      <c r="AV493" s="190">
        <f t="shared" si="1048"/>
        <v>0</v>
      </c>
      <c r="AW493" s="190">
        <f t="shared" si="1049"/>
        <v>0</v>
      </c>
      <c r="AX493" s="190">
        <f t="shared" si="1050"/>
        <v>0</v>
      </c>
      <c r="AY493" s="190">
        <f t="shared" si="1051"/>
        <v>0</v>
      </c>
      <c r="AZ493" s="190">
        <f t="shared" si="1052"/>
        <v>0</v>
      </c>
      <c r="BA493" s="190">
        <f t="shared" si="1053"/>
        <v>0</v>
      </c>
    </row>
    <row r="494" spans="1:53" x14ac:dyDescent="0.25">
      <c r="A494" s="195" t="s">
        <v>117</v>
      </c>
      <c r="B494" s="379"/>
      <c r="C494" s="99" t="s">
        <v>245</v>
      </c>
      <c r="D494" s="100">
        <f>+IFERROR(D457/D476/30,0)</f>
        <v>0</v>
      </c>
      <c r="E494" s="100">
        <f t="shared" ref="E494:O494" si="1059">+IFERROR(E457/E476/30,0)</f>
        <v>162.46441316015998</v>
      </c>
      <c r="F494" s="100">
        <f t="shared" si="1059"/>
        <v>306.73261490573469</v>
      </c>
      <c r="G494" s="100">
        <f t="shared" si="1059"/>
        <v>155.10459174449073</v>
      </c>
      <c r="H494" s="100">
        <f t="shared" si="1059"/>
        <v>0</v>
      </c>
      <c r="I494" s="100">
        <f t="shared" si="1059"/>
        <v>0</v>
      </c>
      <c r="J494" s="100">
        <f t="shared" si="1059"/>
        <v>0</v>
      </c>
      <c r="K494" s="100">
        <f t="shared" si="1059"/>
        <v>312.36122120226941</v>
      </c>
      <c r="L494" s="100">
        <f t="shared" si="1059"/>
        <v>162.60641578424776</v>
      </c>
      <c r="M494" s="100">
        <f t="shared" si="1059"/>
        <v>67.830175634322572</v>
      </c>
      <c r="N494" s="100">
        <f t="shared" si="1059"/>
        <v>0</v>
      </c>
      <c r="O494" s="167">
        <f t="shared" si="1059"/>
        <v>0</v>
      </c>
      <c r="P494" s="167">
        <f t="shared" si="1042"/>
        <v>1167.0994324312251</v>
      </c>
    </row>
    <row r="495" spans="1:53" x14ac:dyDescent="0.25">
      <c r="A495" s="195" t="s">
        <v>117</v>
      </c>
      <c r="B495" s="379"/>
      <c r="C495" s="86" t="s">
        <v>246</v>
      </c>
      <c r="D495" s="266">
        <f t="shared" ref="D495:O495" si="1060">+IFERROR(D458/D477/30,0)</f>
        <v>0</v>
      </c>
      <c r="E495" s="266">
        <f t="shared" si="1060"/>
        <v>115.82088014187801</v>
      </c>
      <c r="F495" s="266">
        <f t="shared" si="1060"/>
        <v>215.1059052333631</v>
      </c>
      <c r="G495" s="266">
        <f t="shared" si="1060"/>
        <v>82.234029590330096</v>
      </c>
      <c r="H495" s="266">
        <f t="shared" si="1060"/>
        <v>0</v>
      </c>
      <c r="I495" s="266">
        <f t="shared" si="1060"/>
        <v>0</v>
      </c>
      <c r="J495" s="266">
        <f t="shared" si="1060"/>
        <v>0</v>
      </c>
      <c r="K495" s="266">
        <f t="shared" si="1060"/>
        <v>250.20203989993237</v>
      </c>
      <c r="L495" s="266">
        <f t="shared" si="1060"/>
        <v>121.10858844966801</v>
      </c>
      <c r="M495" s="266">
        <f t="shared" si="1060"/>
        <v>53.808435036095595</v>
      </c>
      <c r="N495" s="266">
        <f t="shared" si="1060"/>
        <v>0</v>
      </c>
      <c r="O495" s="267">
        <f t="shared" si="1060"/>
        <v>0</v>
      </c>
      <c r="P495" s="159">
        <f t="shared" si="1042"/>
        <v>838.27987835126726</v>
      </c>
    </row>
    <row r="496" spans="1:53" x14ac:dyDescent="0.25">
      <c r="A496" s="195" t="s">
        <v>117</v>
      </c>
      <c r="B496" s="379"/>
      <c r="C496" s="86" t="s">
        <v>247</v>
      </c>
      <c r="D496" s="266">
        <f t="shared" ref="D496:O496" si="1061">+IFERROR(D459/D478/30,0)</f>
        <v>0</v>
      </c>
      <c r="E496" s="266">
        <f t="shared" si="1061"/>
        <v>0</v>
      </c>
      <c r="F496" s="266">
        <f t="shared" si="1061"/>
        <v>0</v>
      </c>
      <c r="G496" s="266">
        <f t="shared" si="1061"/>
        <v>0</v>
      </c>
      <c r="H496" s="266">
        <f t="shared" si="1061"/>
        <v>0</v>
      </c>
      <c r="I496" s="266">
        <f t="shared" si="1061"/>
        <v>0</v>
      </c>
      <c r="J496" s="266">
        <f t="shared" si="1061"/>
        <v>0</v>
      </c>
      <c r="K496" s="266">
        <f t="shared" si="1061"/>
        <v>0</v>
      </c>
      <c r="L496" s="266">
        <f t="shared" si="1061"/>
        <v>0</v>
      </c>
      <c r="M496" s="266">
        <f t="shared" si="1061"/>
        <v>0</v>
      </c>
      <c r="N496" s="266">
        <f t="shared" si="1061"/>
        <v>0</v>
      </c>
      <c r="O496" s="267">
        <f t="shared" si="1061"/>
        <v>0</v>
      </c>
      <c r="P496" s="159">
        <f t="shared" si="1042"/>
        <v>0</v>
      </c>
    </row>
    <row r="497" spans="1:18" x14ac:dyDescent="0.25">
      <c r="A497" s="195" t="s">
        <v>117</v>
      </c>
      <c r="B497" s="379"/>
      <c r="C497" s="86" t="s">
        <v>248</v>
      </c>
      <c r="D497" s="266">
        <f t="shared" ref="D497:O497" si="1062">+IFERROR(D460/D479/30,0)</f>
        <v>0</v>
      </c>
      <c r="E497" s="266">
        <f t="shared" si="1062"/>
        <v>46.643533018281936</v>
      </c>
      <c r="F497" s="266">
        <f t="shared" si="1062"/>
        <v>85.721105761443283</v>
      </c>
      <c r="G497" s="266">
        <f t="shared" si="1062"/>
        <v>40.369307445169142</v>
      </c>
      <c r="H497" s="266">
        <f t="shared" si="1062"/>
        <v>0</v>
      </c>
      <c r="I497" s="266">
        <f t="shared" si="1062"/>
        <v>0</v>
      </c>
      <c r="J497" s="266">
        <f t="shared" si="1062"/>
        <v>0</v>
      </c>
      <c r="K497" s="266">
        <f t="shared" si="1062"/>
        <v>36.026222348300081</v>
      </c>
      <c r="L497" s="266">
        <f t="shared" si="1062"/>
        <v>40.262747437677064</v>
      </c>
      <c r="M497" s="266">
        <f t="shared" si="1062"/>
        <v>12.225911828532315</v>
      </c>
      <c r="N497" s="266">
        <f t="shared" si="1062"/>
        <v>0</v>
      </c>
      <c r="O497" s="267">
        <f t="shared" si="1062"/>
        <v>0</v>
      </c>
      <c r="P497" s="159">
        <f t="shared" si="1042"/>
        <v>261.24882783940382</v>
      </c>
    </row>
    <row r="498" spans="1:18" x14ac:dyDescent="0.25">
      <c r="A498" s="195" t="s">
        <v>117</v>
      </c>
      <c r="B498" s="379"/>
      <c r="C498" s="86" t="s">
        <v>249</v>
      </c>
      <c r="D498" s="87">
        <f t="shared" ref="D498:O498" si="1063">+IFERROR(D461/D480/30,0)</f>
        <v>0</v>
      </c>
      <c r="E498" s="87">
        <f t="shared" si="1063"/>
        <v>0</v>
      </c>
      <c r="F498" s="87">
        <f t="shared" si="1063"/>
        <v>5.9056039109282734</v>
      </c>
      <c r="G498" s="87">
        <f t="shared" si="1063"/>
        <v>32.501254708991475</v>
      </c>
      <c r="H498" s="87">
        <f t="shared" si="1063"/>
        <v>0</v>
      </c>
      <c r="I498" s="87">
        <f t="shared" si="1063"/>
        <v>0</v>
      </c>
      <c r="J498" s="87">
        <f t="shared" si="1063"/>
        <v>0</v>
      </c>
      <c r="K498" s="87">
        <f t="shared" si="1063"/>
        <v>26.132958954036894</v>
      </c>
      <c r="L498" s="87">
        <f t="shared" si="1063"/>
        <v>1.2350798969026899</v>
      </c>
      <c r="M498" s="87">
        <f t="shared" si="1063"/>
        <v>1.7958287696946762</v>
      </c>
      <c r="N498" s="87">
        <f t="shared" si="1063"/>
        <v>0</v>
      </c>
      <c r="O498" s="159">
        <f t="shared" si="1063"/>
        <v>0</v>
      </c>
      <c r="P498" s="159">
        <f t="shared" si="1042"/>
        <v>67.570726240554009</v>
      </c>
    </row>
    <row r="499" spans="1:18" ht="15.75" thickBot="1" x14ac:dyDescent="0.3">
      <c r="A499" s="195" t="s">
        <v>117</v>
      </c>
      <c r="B499" s="379"/>
      <c r="C499" s="96" t="s">
        <v>250</v>
      </c>
      <c r="D499" s="168">
        <f t="shared" ref="D499:O499" si="1064">+IFERROR(D462/D481/30,0)</f>
        <v>0</v>
      </c>
      <c r="E499" s="168">
        <f t="shared" si="1064"/>
        <v>0</v>
      </c>
      <c r="F499" s="168">
        <f t="shared" si="1064"/>
        <v>0</v>
      </c>
      <c r="G499" s="168">
        <f t="shared" si="1064"/>
        <v>0</v>
      </c>
      <c r="H499" s="168">
        <f t="shared" si="1064"/>
        <v>0</v>
      </c>
      <c r="I499" s="168">
        <f t="shared" si="1064"/>
        <v>0</v>
      </c>
      <c r="J499" s="168">
        <f t="shared" si="1064"/>
        <v>0</v>
      </c>
      <c r="K499" s="168">
        <f t="shared" si="1064"/>
        <v>0</v>
      </c>
      <c r="L499" s="168">
        <f t="shared" si="1064"/>
        <v>0</v>
      </c>
      <c r="M499" s="168">
        <f t="shared" si="1064"/>
        <v>0</v>
      </c>
      <c r="N499" s="168">
        <f t="shared" si="1064"/>
        <v>0</v>
      </c>
      <c r="O499" s="169">
        <f t="shared" si="1064"/>
        <v>0</v>
      </c>
      <c r="P499" s="169">
        <f t="shared" si="1042"/>
        <v>0</v>
      </c>
    </row>
    <row r="500" spans="1:18" ht="15.75" thickBot="1" x14ac:dyDescent="0.3">
      <c r="A500" s="195" t="s">
        <v>117</v>
      </c>
      <c r="B500" s="379"/>
      <c r="C500" s="183" t="s">
        <v>13</v>
      </c>
      <c r="D500" s="72">
        <v>29.661209068010074</v>
      </c>
      <c r="E500" s="72">
        <v>37</v>
      </c>
      <c r="F500" s="72">
        <v>29.35</v>
      </c>
      <c r="G500" s="72">
        <v>20</v>
      </c>
      <c r="H500" s="72">
        <v>15</v>
      </c>
      <c r="I500" s="72"/>
      <c r="J500" s="72"/>
      <c r="K500" s="72">
        <v>30</v>
      </c>
      <c r="L500" s="72">
        <v>30</v>
      </c>
      <c r="M500" s="72">
        <v>15</v>
      </c>
      <c r="N500" s="72"/>
      <c r="O500" s="72"/>
      <c r="P500" s="184"/>
    </row>
    <row r="501" spans="1:18" x14ac:dyDescent="0.25">
      <c r="A501" s="195" t="s">
        <v>117</v>
      </c>
      <c r="B501" s="379"/>
      <c r="C501" s="99" t="s">
        <v>4</v>
      </c>
      <c r="D501" s="100">
        <f>+D494/D500*30</f>
        <v>0</v>
      </c>
      <c r="E501" s="100">
        <f t="shared" ref="E501" si="1065">+E494/E500*30</f>
        <v>131.72790256229186</v>
      </c>
      <c r="F501" s="100">
        <f t="shared" ref="F501" si="1066">+F494/F500*30</f>
        <v>313.52567111318706</v>
      </c>
      <c r="G501" s="100">
        <f t="shared" ref="G501" si="1067">+G494/G500*30</f>
        <v>232.6568876167361</v>
      </c>
      <c r="H501" s="100">
        <f t="shared" ref="H501" si="1068">+H494/H500*30</f>
        <v>0</v>
      </c>
      <c r="I501" s="100" t="e">
        <f t="shared" ref="I501" si="1069">+I494/I500*30</f>
        <v>#DIV/0!</v>
      </c>
      <c r="J501" s="100" t="e">
        <f t="shared" ref="J501" si="1070">+J494/J500*30</f>
        <v>#DIV/0!</v>
      </c>
      <c r="K501" s="100">
        <f t="shared" ref="K501" si="1071">+K494/K500*30</f>
        <v>312.36122120226941</v>
      </c>
      <c r="L501" s="100">
        <f t="shared" ref="L501" si="1072">+L494/L500*30</f>
        <v>162.60641578424776</v>
      </c>
      <c r="M501" s="100">
        <f t="shared" ref="M501" si="1073">+M494/M500*30</f>
        <v>135.66035126864514</v>
      </c>
      <c r="N501" s="100" t="e">
        <f t="shared" ref="N501" si="1074">+N494/N500*30</f>
        <v>#DIV/0!</v>
      </c>
      <c r="O501" s="167" t="e">
        <f t="shared" ref="O501" si="1075">+O494/O500*30</f>
        <v>#DIV/0!</v>
      </c>
      <c r="P501" s="167" t="e">
        <f>SUM(D501:O501)</f>
        <v>#DIV/0!</v>
      </c>
    </row>
    <row r="502" spans="1:18" x14ac:dyDescent="0.25">
      <c r="A502" s="195" t="s">
        <v>117</v>
      </c>
      <c r="B502" s="379"/>
      <c r="C502" s="86" t="s">
        <v>216</v>
      </c>
      <c r="D502" s="87">
        <f>+D495/D500*30</f>
        <v>0</v>
      </c>
      <c r="E502" s="87">
        <f t="shared" ref="E502:O502" si="1076">+E495/E500*30</f>
        <v>93.908821736657842</v>
      </c>
      <c r="F502" s="87">
        <f t="shared" si="1076"/>
        <v>219.86974981263691</v>
      </c>
      <c r="G502" s="87">
        <f t="shared" si="1076"/>
        <v>123.35104438549514</v>
      </c>
      <c r="H502" s="87">
        <f t="shared" si="1076"/>
        <v>0</v>
      </c>
      <c r="I502" s="87" t="e">
        <f t="shared" si="1076"/>
        <v>#DIV/0!</v>
      </c>
      <c r="J502" s="87" t="e">
        <f t="shared" si="1076"/>
        <v>#DIV/0!</v>
      </c>
      <c r="K502" s="87">
        <f t="shared" si="1076"/>
        <v>250.20203989993237</v>
      </c>
      <c r="L502" s="87">
        <f t="shared" si="1076"/>
        <v>121.10858844966802</v>
      </c>
      <c r="M502" s="87">
        <f t="shared" si="1076"/>
        <v>107.61687007219119</v>
      </c>
      <c r="N502" s="87" t="e">
        <f t="shared" si="1076"/>
        <v>#DIV/0!</v>
      </c>
      <c r="O502" s="159" t="e">
        <f t="shared" si="1076"/>
        <v>#DIV/0!</v>
      </c>
      <c r="P502" s="159" t="e">
        <f t="shared" ref="P502:P506" si="1077">SUM(D502:O502)</f>
        <v>#DIV/0!</v>
      </c>
    </row>
    <row r="503" spans="1:18" x14ac:dyDescent="0.25">
      <c r="A503" s="195" t="s">
        <v>117</v>
      </c>
      <c r="B503" s="379"/>
      <c r="C503" s="86" t="s">
        <v>217</v>
      </c>
      <c r="D503" s="87">
        <f>+D496/D500*30</f>
        <v>0</v>
      </c>
      <c r="E503" s="87">
        <f t="shared" ref="E503:O503" si="1078">+E496/E500*30</f>
        <v>0</v>
      </c>
      <c r="F503" s="87">
        <f t="shared" si="1078"/>
        <v>0</v>
      </c>
      <c r="G503" s="87">
        <f t="shared" si="1078"/>
        <v>0</v>
      </c>
      <c r="H503" s="87">
        <f t="shared" si="1078"/>
        <v>0</v>
      </c>
      <c r="I503" s="87" t="e">
        <f t="shared" si="1078"/>
        <v>#DIV/0!</v>
      </c>
      <c r="J503" s="87" t="e">
        <f t="shared" si="1078"/>
        <v>#DIV/0!</v>
      </c>
      <c r="K503" s="87">
        <f t="shared" si="1078"/>
        <v>0</v>
      </c>
      <c r="L503" s="87">
        <f t="shared" si="1078"/>
        <v>0</v>
      </c>
      <c r="M503" s="87">
        <f t="shared" si="1078"/>
        <v>0</v>
      </c>
      <c r="N503" s="87" t="e">
        <f t="shared" si="1078"/>
        <v>#DIV/0!</v>
      </c>
      <c r="O503" s="159" t="e">
        <f t="shared" si="1078"/>
        <v>#DIV/0!</v>
      </c>
      <c r="P503" s="159"/>
    </row>
    <row r="504" spans="1:18" x14ac:dyDescent="0.25">
      <c r="A504" s="195" t="s">
        <v>117</v>
      </c>
      <c r="B504" s="379"/>
      <c r="C504" s="86" t="s">
        <v>218</v>
      </c>
      <c r="D504" s="87">
        <f>+D497/D500*30</f>
        <v>0</v>
      </c>
      <c r="E504" s="87">
        <f t="shared" ref="E504:O504" si="1079">+E497/E500*30</f>
        <v>37.819080825634003</v>
      </c>
      <c r="F504" s="87">
        <f t="shared" si="1079"/>
        <v>87.619528887335548</v>
      </c>
      <c r="G504" s="87">
        <f t="shared" si="1079"/>
        <v>60.553961167753705</v>
      </c>
      <c r="H504" s="87">
        <f t="shared" si="1079"/>
        <v>0</v>
      </c>
      <c r="I504" s="87" t="e">
        <f t="shared" si="1079"/>
        <v>#DIV/0!</v>
      </c>
      <c r="J504" s="87" t="e">
        <f t="shared" si="1079"/>
        <v>#DIV/0!</v>
      </c>
      <c r="K504" s="87">
        <f t="shared" si="1079"/>
        <v>36.026222348300081</v>
      </c>
      <c r="L504" s="87">
        <f t="shared" si="1079"/>
        <v>40.262747437677064</v>
      </c>
      <c r="M504" s="87">
        <f t="shared" si="1079"/>
        <v>24.451823657064629</v>
      </c>
      <c r="N504" s="87" t="e">
        <f t="shared" si="1079"/>
        <v>#DIV/0!</v>
      </c>
      <c r="O504" s="159" t="e">
        <f t="shared" si="1079"/>
        <v>#DIV/0!</v>
      </c>
      <c r="P504" s="159"/>
      <c r="R504" s="190"/>
    </row>
    <row r="505" spans="1:18" x14ac:dyDescent="0.25">
      <c r="A505" s="195" t="s">
        <v>117</v>
      </c>
      <c r="B505" s="379"/>
      <c r="C505" s="86" t="s">
        <v>219</v>
      </c>
      <c r="D505" s="87">
        <f>+D498/D500*30</f>
        <v>0</v>
      </c>
      <c r="E505" s="87">
        <f t="shared" ref="E505:O505" si="1080">+E498/E500*30</f>
        <v>0</v>
      </c>
      <c r="F505" s="87">
        <f t="shared" si="1080"/>
        <v>6.036392413214589</v>
      </c>
      <c r="G505" s="87">
        <f t="shared" si="1080"/>
        <v>48.751882063487209</v>
      </c>
      <c r="H505" s="87">
        <f t="shared" si="1080"/>
        <v>0</v>
      </c>
      <c r="I505" s="87" t="e">
        <f t="shared" si="1080"/>
        <v>#DIV/0!</v>
      </c>
      <c r="J505" s="87" t="e">
        <f t="shared" si="1080"/>
        <v>#DIV/0!</v>
      </c>
      <c r="K505" s="87">
        <f t="shared" si="1080"/>
        <v>26.132958954036894</v>
      </c>
      <c r="L505" s="87">
        <f t="shared" si="1080"/>
        <v>1.2350798969026899</v>
      </c>
      <c r="M505" s="87">
        <f t="shared" si="1080"/>
        <v>3.5916575393893524</v>
      </c>
      <c r="N505" s="87" t="e">
        <f t="shared" si="1080"/>
        <v>#DIV/0!</v>
      </c>
      <c r="O505" s="159" t="e">
        <f t="shared" si="1080"/>
        <v>#DIV/0!</v>
      </c>
      <c r="P505" s="159"/>
    </row>
    <row r="506" spans="1:18" ht="15.75" thickBot="1" x14ac:dyDescent="0.3">
      <c r="A506" s="195" t="s">
        <v>117</v>
      </c>
      <c r="B506" s="379"/>
      <c r="C506" s="96" t="s">
        <v>238</v>
      </c>
      <c r="D506" s="168">
        <f>+D499/D500*30</f>
        <v>0</v>
      </c>
      <c r="E506" s="168">
        <f t="shared" ref="E506:O506" si="1081">+E499/E500*30</f>
        <v>0</v>
      </c>
      <c r="F506" s="168">
        <f t="shared" si="1081"/>
        <v>0</v>
      </c>
      <c r="G506" s="168">
        <f t="shared" si="1081"/>
        <v>0</v>
      </c>
      <c r="H506" s="168">
        <f t="shared" si="1081"/>
        <v>0</v>
      </c>
      <c r="I506" s="168" t="e">
        <f t="shared" si="1081"/>
        <v>#DIV/0!</v>
      </c>
      <c r="J506" s="168" t="e">
        <f t="shared" si="1081"/>
        <v>#DIV/0!</v>
      </c>
      <c r="K506" s="168">
        <f t="shared" si="1081"/>
        <v>0</v>
      </c>
      <c r="L506" s="168">
        <f t="shared" si="1081"/>
        <v>0</v>
      </c>
      <c r="M506" s="168">
        <f t="shared" si="1081"/>
        <v>0</v>
      </c>
      <c r="N506" s="168" t="e">
        <f t="shared" si="1081"/>
        <v>#DIV/0!</v>
      </c>
      <c r="O506" s="169" t="e">
        <f t="shared" si="1081"/>
        <v>#DIV/0!</v>
      </c>
      <c r="P506" s="169" t="e">
        <f t="shared" si="1077"/>
        <v>#DIV/0!</v>
      </c>
    </row>
    <row r="507" spans="1:18" x14ac:dyDescent="0.25">
      <c r="A507" s="195" t="s">
        <v>117</v>
      </c>
      <c r="B507" s="379"/>
      <c r="C507" s="76" t="s">
        <v>8</v>
      </c>
      <c r="D507" s="170">
        <f t="shared" ref="D507:O507" si="1082">+D476/D470</f>
        <v>2.6181261662194979</v>
      </c>
      <c r="E507" s="170">
        <f t="shared" si="1082"/>
        <v>2.4700365240881506</v>
      </c>
      <c r="F507" s="170">
        <f t="shared" si="1082"/>
        <v>2.470036524088151</v>
      </c>
      <c r="G507" s="170">
        <f t="shared" si="1082"/>
        <v>2.6939159027407804</v>
      </c>
      <c r="H507" s="170">
        <f t="shared" si="1082"/>
        <v>2.6939159027407804</v>
      </c>
      <c r="I507" s="170">
        <f t="shared" si="1082"/>
        <v>2.6939159027407804</v>
      </c>
      <c r="J507" s="170">
        <f t="shared" si="1082"/>
        <v>2.6328654129102813</v>
      </c>
      <c r="K507" s="170">
        <f t="shared" si="1082"/>
        <v>2.8918156033174105</v>
      </c>
      <c r="L507" s="170">
        <f t="shared" si="1082"/>
        <v>3.1515385882282709</v>
      </c>
      <c r="M507" s="170">
        <f t="shared" si="1082"/>
        <v>2.955392619256727</v>
      </c>
      <c r="N507" s="170">
        <f t="shared" si="1082"/>
        <v>3.0533203120035823</v>
      </c>
      <c r="O507" s="171">
        <f t="shared" si="1082"/>
        <v>3.1104547639943174</v>
      </c>
      <c r="P507" s="171"/>
    </row>
    <row r="508" spans="1:18" x14ac:dyDescent="0.25">
      <c r="A508" s="195" t="s">
        <v>117</v>
      </c>
      <c r="B508" s="379"/>
      <c r="C508" s="77" t="s">
        <v>6</v>
      </c>
      <c r="D508" s="172">
        <f>+VLOOKUP(D456,Conversion!$B$33:$N$71,(MATCH('Measured TV opt-pt'!D455,butget_aylar_opt,0)+1),0)</f>
        <v>3.5783961820857031</v>
      </c>
      <c r="E508" s="172">
        <f>+VLOOKUP(E456,Conversion!$B$33:$N$71,(MATCH('Measured TV opt-pt'!E455,butget_aylar_opt,0)+1),0)</f>
        <v>3.4004819168773879</v>
      </c>
      <c r="F508" s="172">
        <f>+VLOOKUP(F456,Conversion!$B$33:$N$71,(MATCH('Measured TV opt-pt'!F455,butget_aylar_opt,0)+1),0)</f>
        <v>3.4004819168773879</v>
      </c>
      <c r="G508" s="172">
        <f>+VLOOKUP(G456,Conversion!$B$33:$N$71,(MATCH('Measured TV opt-pt'!G455,butget_aylar_opt,0)+1),0)</f>
        <v>3.9084736256760095</v>
      </c>
      <c r="H508" s="172">
        <f>+VLOOKUP(H456,Conversion!$B$33:$N$71,(MATCH('Measured TV opt-pt'!H455,butget_aylar_opt,0)+1),0)</f>
        <v>3.9084736256760095</v>
      </c>
      <c r="I508" s="172">
        <f>+VLOOKUP(I456,Conversion!$B$33:$N$71,(MATCH('Measured TV opt-pt'!I455,butget_aylar_opt,0)+1),0)</f>
        <v>3.9084736256760095</v>
      </c>
      <c r="J508" s="172">
        <f>+VLOOKUP(J456,Conversion!$B$33:$N$71,(MATCH('Measured TV opt-pt'!J455,butget_aylar_opt,0)+1),0)</f>
        <v>3.4925886227518621</v>
      </c>
      <c r="K508" s="172">
        <f>+VLOOKUP(K456,Conversion!$B$33:$N$71,(MATCH('Measured TV opt-pt'!K455,butget_aylar_opt,0)+1),0)</f>
        <v>3.4925886227518621</v>
      </c>
      <c r="L508" s="172">
        <f>+VLOOKUP(L456,Conversion!$B$33:$N$71,(MATCH('Measured TV opt-pt'!L455,butget_aylar_opt,0)+1),0)</f>
        <v>3.9237962518192266</v>
      </c>
      <c r="M508" s="172">
        <f>+VLOOKUP(M456,Conversion!$B$33:$N$71,(MATCH('Measured TV opt-pt'!M455,butget_aylar_opt,0)+1),0)</f>
        <v>3.5783961820857031</v>
      </c>
      <c r="N508" s="172">
        <f>+VLOOKUP(N456,Conversion!$B$33:$N$71,(MATCH('Measured TV opt-pt'!N455,butget_aylar_opt,0)+1),0)</f>
        <v>3.5783961820857031</v>
      </c>
      <c r="O508" s="173">
        <f>+VLOOKUP(O456,Conversion!$B$33:$N$71,(MATCH('Measured TV opt-pt'!O455,butget_aylar_opt,0)+1),0)</f>
        <v>3.5783961820857031</v>
      </c>
      <c r="P508" s="173"/>
    </row>
    <row r="509" spans="1:18" ht="15.75" thickBot="1" x14ac:dyDescent="0.3">
      <c r="A509" s="195" t="s">
        <v>117</v>
      </c>
      <c r="B509" s="380"/>
      <c r="C509" s="96" t="s">
        <v>7</v>
      </c>
      <c r="D509" s="172">
        <f>+VLOOKUP(D456,Conversion!$B$74:$N$112,(MATCH('Measured TV opt-pt'!D455,budget_aylar_pt,0)+1),0)</f>
        <v>2.2065818737054101</v>
      </c>
      <c r="E509" s="172">
        <f>+VLOOKUP(E456,Conversion!$B$74:$N$112,(MATCH('Measured TV opt-pt'!E455,budget_aylar_pt,0)+1),0)</f>
        <v>2.0712742128927637</v>
      </c>
      <c r="F509" s="172">
        <f>+VLOOKUP(F456,Conversion!$B$74:$N$112,(MATCH('Measured TV opt-pt'!F455,budget_aylar_pt,0)+1),0)</f>
        <v>2.0712742128927637</v>
      </c>
      <c r="G509" s="172">
        <f>+VLOOKUP(G456,Conversion!$B$74:$N$112,(MATCH('Measured TV opt-pt'!G455,budget_aylar_pt,0)+1),0)</f>
        <v>2.1733911643399675</v>
      </c>
      <c r="H509" s="172">
        <f>+VLOOKUP(H456,Conversion!$B$74:$N$112,(MATCH('Measured TV opt-pt'!H455,budget_aylar_pt,0)+1),0)</f>
        <v>2.1733911643399675</v>
      </c>
      <c r="I509" s="172">
        <f>+VLOOKUP(I456,Conversion!$B$74:$N$112,(MATCH('Measured TV opt-pt'!I455,budget_aylar_pt,0)+1),0)</f>
        <v>2.1733911643399675</v>
      </c>
      <c r="J509" s="172">
        <f>+VLOOKUP(J456,Conversion!$B$74:$N$112,(MATCH('Measured TV opt-pt'!J455,budget_aylar_pt,0)+1),0)</f>
        <v>2.2644126086924605</v>
      </c>
      <c r="K509" s="172">
        <f>+VLOOKUP(K456,Conversion!$B$74:$N$112,(MATCH('Measured TV opt-pt'!K455,budget_aylar_pt,0)+1),0)</f>
        <v>2.2644126086924605</v>
      </c>
      <c r="L509" s="172">
        <f>+VLOOKUP(L456,Conversion!$B$74:$N$112,(MATCH('Measured TV opt-pt'!L455,budget_aylar_pt,0)+1),0)</f>
        <v>2.3265640091806503</v>
      </c>
      <c r="M509" s="172">
        <f>+VLOOKUP(M456,Conversion!$B$74:$N$112,(MATCH('Measured TV opt-pt'!M455,budget_aylar_pt,0)+1),0)</f>
        <v>2.2065818737054101</v>
      </c>
      <c r="N509" s="172">
        <f>+VLOOKUP(N456,Conversion!$B$74:$N$112,(MATCH('Measured TV opt-pt'!N455,budget_aylar_pt,0)+1),0)</f>
        <v>2.2065818737054101</v>
      </c>
      <c r="O509" s="173">
        <f>+VLOOKUP(O456,Conversion!$B$74:$N$112,(MATCH('Measured TV opt-pt'!O455,budget_aylar_pt,0)+1),0)</f>
        <v>2.2065818737054101</v>
      </c>
      <c r="P509" s="174"/>
    </row>
    <row r="510" spans="1:18" ht="21.75" thickBot="1" x14ac:dyDescent="0.3">
      <c r="A510" s="195" t="s">
        <v>117</v>
      </c>
      <c r="B510" s="240" t="s">
        <v>126</v>
      </c>
      <c r="C510" s="74" t="s">
        <v>107</v>
      </c>
      <c r="D510" s="153">
        <v>1</v>
      </c>
      <c r="E510" s="153">
        <v>2</v>
      </c>
      <c r="F510" s="153">
        <v>3</v>
      </c>
      <c r="G510" s="153">
        <v>4</v>
      </c>
      <c r="H510" s="153">
        <v>5</v>
      </c>
      <c r="I510" s="153">
        <v>6</v>
      </c>
      <c r="J510" s="153">
        <v>7</v>
      </c>
      <c r="K510" s="153">
        <v>8</v>
      </c>
      <c r="L510" s="153">
        <v>9</v>
      </c>
      <c r="M510" s="153">
        <v>10</v>
      </c>
      <c r="N510" s="153">
        <v>11</v>
      </c>
      <c r="O510" s="153">
        <v>12</v>
      </c>
      <c r="P510" s="74" t="s">
        <v>127</v>
      </c>
    </row>
    <row r="511" spans="1:18" ht="15.75" customHeight="1" thickBot="1" x14ac:dyDescent="0.3">
      <c r="A511" s="195" t="s">
        <v>117</v>
      </c>
      <c r="B511" s="375" t="s">
        <v>135</v>
      </c>
      <c r="C511" s="185" t="s">
        <v>33</v>
      </c>
      <c r="D511" s="186" t="s">
        <v>128</v>
      </c>
      <c r="E511" s="186" t="s">
        <v>128</v>
      </c>
      <c r="F511" s="186" t="s">
        <v>128</v>
      </c>
      <c r="G511" s="186" t="s">
        <v>128</v>
      </c>
      <c r="H511" s="186" t="s">
        <v>128</v>
      </c>
      <c r="I511" s="186" t="s">
        <v>128</v>
      </c>
      <c r="J511" s="186" t="s">
        <v>128</v>
      </c>
      <c r="K511" s="186" t="s">
        <v>128</v>
      </c>
      <c r="L511" s="186" t="s">
        <v>128</v>
      </c>
      <c r="M511" s="186" t="s">
        <v>128</v>
      </c>
      <c r="N511" s="186" t="s">
        <v>128</v>
      </c>
      <c r="O511" s="186" t="s">
        <v>128</v>
      </c>
      <c r="P511" s="188" t="s">
        <v>108</v>
      </c>
    </row>
    <row r="512" spans="1:18" x14ac:dyDescent="0.25">
      <c r="A512" s="195" t="s">
        <v>117</v>
      </c>
      <c r="B512" s="376"/>
      <c r="C512" s="175" t="s">
        <v>125</v>
      </c>
      <c r="D512" s="200"/>
      <c r="E512" s="201"/>
      <c r="F512" s="201"/>
      <c r="G512" s="201"/>
      <c r="H512" s="201"/>
      <c r="I512" s="201"/>
      <c r="J512" s="201"/>
      <c r="K512" s="201"/>
      <c r="L512" s="201"/>
      <c r="M512" s="201"/>
      <c r="N512" s="201"/>
      <c r="O512" s="176"/>
      <c r="P512" s="176">
        <f>SUM(D512:O512)</f>
        <v>0</v>
      </c>
    </row>
    <row r="513" spans="1:16" x14ac:dyDescent="0.25">
      <c r="A513" s="195" t="s">
        <v>117</v>
      </c>
      <c r="B513" s="376"/>
      <c r="C513" s="86" t="s">
        <v>1</v>
      </c>
      <c r="D513" s="87">
        <f>+D544*D526*30</f>
        <v>0</v>
      </c>
      <c r="E513" s="87">
        <f t="shared" ref="E513:O513" si="1083">+E544*E526*30</f>
        <v>0</v>
      </c>
      <c r="F513" s="87">
        <f t="shared" si="1083"/>
        <v>0</v>
      </c>
      <c r="G513" s="87">
        <f t="shared" si="1083"/>
        <v>0</v>
      </c>
      <c r="H513" s="87">
        <f t="shared" si="1083"/>
        <v>0</v>
      </c>
      <c r="I513" s="87">
        <f t="shared" si="1083"/>
        <v>0</v>
      </c>
      <c r="J513" s="87">
        <f t="shared" si="1083"/>
        <v>0</v>
      </c>
      <c r="K513" s="87">
        <f t="shared" si="1083"/>
        <v>0</v>
      </c>
      <c r="L513" s="87">
        <f t="shared" si="1083"/>
        <v>0</v>
      </c>
      <c r="M513" s="87">
        <f t="shared" si="1083"/>
        <v>0</v>
      </c>
      <c r="N513" s="87">
        <f t="shared" si="1083"/>
        <v>0</v>
      </c>
      <c r="O513" s="159">
        <f t="shared" si="1083"/>
        <v>0</v>
      </c>
      <c r="P513" s="159">
        <f t="shared" ref="P513:P517" si="1084">SUM(D513:O513)</f>
        <v>0</v>
      </c>
    </row>
    <row r="514" spans="1:16" x14ac:dyDescent="0.25">
      <c r="A514" s="195" t="s">
        <v>117</v>
      </c>
      <c r="B514" s="376"/>
      <c r="C514" s="86" t="s">
        <v>209</v>
      </c>
      <c r="D514" s="87">
        <f t="shared" ref="D514:O517" si="1085">+D545*D527*30</f>
        <v>0</v>
      </c>
      <c r="E514" s="259">
        <f t="shared" si="1085"/>
        <v>0</v>
      </c>
      <c r="F514" s="259">
        <f t="shared" si="1085"/>
        <v>0</v>
      </c>
      <c r="G514" s="259">
        <f t="shared" si="1085"/>
        <v>0</v>
      </c>
      <c r="H514" s="259">
        <f t="shared" si="1085"/>
        <v>0</v>
      </c>
      <c r="I514" s="259">
        <f t="shared" si="1085"/>
        <v>0</v>
      </c>
      <c r="J514" s="259">
        <f t="shared" si="1085"/>
        <v>0</v>
      </c>
      <c r="K514" s="259">
        <f t="shared" si="1085"/>
        <v>0</v>
      </c>
      <c r="L514" s="259">
        <f t="shared" si="1085"/>
        <v>0</v>
      </c>
      <c r="M514" s="259">
        <f t="shared" si="1085"/>
        <v>0</v>
      </c>
      <c r="N514" s="259">
        <f t="shared" si="1085"/>
        <v>0</v>
      </c>
      <c r="O514" s="260">
        <f t="shared" si="1085"/>
        <v>0</v>
      </c>
      <c r="P514" s="260"/>
    </row>
    <row r="515" spans="1:16" x14ac:dyDescent="0.25">
      <c r="A515" s="195" t="s">
        <v>117</v>
      </c>
      <c r="B515" s="376"/>
      <c r="C515" s="86" t="s">
        <v>210</v>
      </c>
      <c r="D515" s="87">
        <f t="shared" si="1085"/>
        <v>0</v>
      </c>
      <c r="E515" s="259">
        <f t="shared" si="1085"/>
        <v>0</v>
      </c>
      <c r="F515" s="259">
        <f t="shared" si="1085"/>
        <v>0</v>
      </c>
      <c r="G515" s="259">
        <f t="shared" si="1085"/>
        <v>0</v>
      </c>
      <c r="H515" s="259">
        <f t="shared" si="1085"/>
        <v>0</v>
      </c>
      <c r="I515" s="259">
        <f t="shared" si="1085"/>
        <v>0</v>
      </c>
      <c r="J515" s="259">
        <f t="shared" si="1085"/>
        <v>0</v>
      </c>
      <c r="K515" s="259">
        <f t="shared" si="1085"/>
        <v>0</v>
      </c>
      <c r="L515" s="259">
        <f t="shared" si="1085"/>
        <v>0</v>
      </c>
      <c r="M515" s="259">
        <f t="shared" si="1085"/>
        <v>0</v>
      </c>
      <c r="N515" s="259">
        <f t="shared" si="1085"/>
        <v>0</v>
      </c>
      <c r="O515" s="260">
        <f t="shared" si="1085"/>
        <v>0</v>
      </c>
      <c r="P515" s="260"/>
    </row>
    <row r="516" spans="1:16" x14ac:dyDescent="0.25">
      <c r="A516" s="195" t="s">
        <v>117</v>
      </c>
      <c r="B516" s="376"/>
      <c r="C516" s="86" t="s">
        <v>211</v>
      </c>
      <c r="D516" s="87">
        <f t="shared" si="1085"/>
        <v>0</v>
      </c>
      <c r="E516" s="259">
        <f t="shared" si="1085"/>
        <v>0</v>
      </c>
      <c r="F516" s="259">
        <f t="shared" si="1085"/>
        <v>0</v>
      </c>
      <c r="G516" s="259">
        <f t="shared" si="1085"/>
        <v>0</v>
      </c>
      <c r="H516" s="259">
        <f t="shared" si="1085"/>
        <v>0</v>
      </c>
      <c r="I516" s="259">
        <f t="shared" si="1085"/>
        <v>0</v>
      </c>
      <c r="J516" s="259">
        <f t="shared" si="1085"/>
        <v>0</v>
      </c>
      <c r="K516" s="259">
        <f t="shared" si="1085"/>
        <v>0</v>
      </c>
      <c r="L516" s="259">
        <f t="shared" si="1085"/>
        <v>0</v>
      </c>
      <c r="M516" s="259">
        <f t="shared" si="1085"/>
        <v>0</v>
      </c>
      <c r="N516" s="259">
        <f t="shared" si="1085"/>
        <v>0</v>
      </c>
      <c r="O516" s="260">
        <f t="shared" si="1085"/>
        <v>0</v>
      </c>
      <c r="P516" s="260"/>
    </row>
    <row r="517" spans="1:16" ht="15.75" thickBot="1" x14ac:dyDescent="0.3">
      <c r="A517" s="195" t="s">
        <v>117</v>
      </c>
      <c r="B517" s="376"/>
      <c r="C517" s="96" t="s">
        <v>227</v>
      </c>
      <c r="D517" s="87">
        <f t="shared" si="1085"/>
        <v>0</v>
      </c>
      <c r="E517" s="90">
        <f t="shared" si="1085"/>
        <v>0</v>
      </c>
      <c r="F517" s="90">
        <f t="shared" si="1085"/>
        <v>0</v>
      </c>
      <c r="G517" s="90">
        <f t="shared" si="1085"/>
        <v>0</v>
      </c>
      <c r="H517" s="90">
        <f t="shared" si="1085"/>
        <v>0</v>
      </c>
      <c r="I517" s="90">
        <f t="shared" si="1085"/>
        <v>0</v>
      </c>
      <c r="J517" s="90">
        <f t="shared" si="1085"/>
        <v>0</v>
      </c>
      <c r="K517" s="90">
        <f t="shared" si="1085"/>
        <v>0</v>
      </c>
      <c r="L517" s="90">
        <f t="shared" si="1085"/>
        <v>0</v>
      </c>
      <c r="M517" s="90">
        <f t="shared" si="1085"/>
        <v>0</v>
      </c>
      <c r="N517" s="90">
        <f t="shared" si="1085"/>
        <v>0</v>
      </c>
      <c r="O517" s="160">
        <f t="shared" si="1085"/>
        <v>0</v>
      </c>
      <c r="P517" s="160">
        <f t="shared" si="1084"/>
        <v>0</v>
      </c>
    </row>
    <row r="518" spans="1:16" ht="15.75" thickBot="1" x14ac:dyDescent="0.3">
      <c r="A518" s="195" t="s">
        <v>117</v>
      </c>
      <c r="B518" s="376"/>
      <c r="C518" s="281" t="s">
        <v>108</v>
      </c>
      <c r="D518" s="282">
        <f>SUM(D519:D523)</f>
        <v>1</v>
      </c>
      <c r="E518" s="282">
        <f t="shared" ref="E518" si="1086">SUM(E519:E523)</f>
        <v>1.0034229363724529</v>
      </c>
      <c r="F518" s="282">
        <f t="shared" ref="F518" si="1087">SUM(F519:F523)</f>
        <v>0.99999999999999989</v>
      </c>
      <c r="G518" s="282">
        <f t="shared" ref="G518" si="1088">SUM(G519:G523)</f>
        <v>0.99999999999999989</v>
      </c>
      <c r="H518" s="282">
        <f t="shared" ref="H518" si="1089">SUM(H519:H523)</f>
        <v>1</v>
      </c>
      <c r="I518" s="282">
        <f t="shared" ref="I518" si="1090">SUM(I519:I523)</f>
        <v>1.0000000000000002</v>
      </c>
      <c r="J518" s="282">
        <f t="shared" ref="J518" si="1091">SUM(J519:J523)</f>
        <v>0.99999999999999978</v>
      </c>
      <c r="K518" s="282">
        <f t="shared" ref="K518" si="1092">SUM(K519:K523)</f>
        <v>0.99999999999999978</v>
      </c>
      <c r="L518" s="282">
        <f t="shared" ref="L518" si="1093">SUM(L519:L523)</f>
        <v>1</v>
      </c>
      <c r="M518" s="282">
        <f t="shared" ref="M518" si="1094">SUM(M519:M523)</f>
        <v>1.0000000000000002</v>
      </c>
      <c r="N518" s="282">
        <f t="shared" ref="N518" si="1095">SUM(N519:N523)</f>
        <v>1</v>
      </c>
      <c r="O518" s="282">
        <f t="shared" ref="O518" si="1096">SUM(O519:O523)</f>
        <v>0.99999999999999989</v>
      </c>
      <c r="P518" s="268"/>
    </row>
    <row r="519" spans="1:16" ht="15.75" thickBot="1" x14ac:dyDescent="0.3">
      <c r="A519" s="195" t="s">
        <v>117</v>
      </c>
      <c r="B519" s="376"/>
      <c r="C519" s="245" t="s">
        <v>196</v>
      </c>
      <c r="D519" s="246">
        <v>0.748</v>
      </c>
      <c r="E519" s="246">
        <v>0.71289999999999998</v>
      </c>
      <c r="F519" s="246">
        <v>0.70128149006739837</v>
      </c>
      <c r="G519" s="246">
        <v>0.53018436569432525</v>
      </c>
      <c r="H519" s="246">
        <v>0.5423765464750937</v>
      </c>
      <c r="I519" s="246">
        <v>0.58843916554063314</v>
      </c>
      <c r="J519" s="246">
        <v>0.60561377608760258</v>
      </c>
      <c r="K519" s="246">
        <v>0.80100224649177598</v>
      </c>
      <c r="L519" s="246">
        <v>0.74479587945877479</v>
      </c>
      <c r="M519" s="246">
        <v>0.79328167047923914</v>
      </c>
      <c r="N519" s="246">
        <v>0.79251746496726783</v>
      </c>
      <c r="O519" s="246">
        <v>0.75240999999999991</v>
      </c>
      <c r="P519" s="268"/>
    </row>
    <row r="520" spans="1:16" ht="15.75" thickBot="1" x14ac:dyDescent="0.3">
      <c r="A520" s="195" t="s">
        <v>117</v>
      </c>
      <c r="B520" s="376"/>
      <c r="C520" s="245" t="s">
        <v>197</v>
      </c>
      <c r="D520" s="246"/>
      <c r="E520" s="246">
        <v>3.4229363724529492E-3</v>
      </c>
      <c r="F520" s="246"/>
      <c r="G520" s="246"/>
      <c r="H520" s="246"/>
      <c r="I520" s="246"/>
      <c r="J520" s="246"/>
      <c r="K520" s="246"/>
      <c r="L520" s="246"/>
      <c r="M520" s="246"/>
      <c r="N520" s="246"/>
      <c r="O520" s="246"/>
      <c r="P520" s="268"/>
    </row>
    <row r="521" spans="1:16" ht="15.75" thickBot="1" x14ac:dyDescent="0.3">
      <c r="A521" s="195" t="s">
        <v>117</v>
      </c>
      <c r="B521" s="376"/>
      <c r="C521" s="245" t="s">
        <v>199</v>
      </c>
      <c r="D521" s="310">
        <v>0.252</v>
      </c>
      <c r="E521" s="246">
        <v>0.28710000000000002</v>
      </c>
      <c r="F521" s="246">
        <v>0.27946524626273334</v>
      </c>
      <c r="G521" s="246">
        <v>0.26027151737500415</v>
      </c>
      <c r="H521" s="246">
        <v>0.22206611722025232</v>
      </c>
      <c r="I521" s="246">
        <v>0.23470428159927745</v>
      </c>
      <c r="J521" s="246">
        <v>0.15048175443375286</v>
      </c>
      <c r="K521" s="246">
        <v>0.11533513094114624</v>
      </c>
      <c r="L521" s="246">
        <v>0.2476086029169918</v>
      </c>
      <c r="M521" s="246">
        <v>0.18024296287308908</v>
      </c>
      <c r="N521" s="246">
        <v>0.19496532528723082</v>
      </c>
      <c r="O521" s="246">
        <v>0.24758999999999998</v>
      </c>
      <c r="P521" s="268"/>
    </row>
    <row r="522" spans="1:16" ht="15.75" thickBot="1" x14ac:dyDescent="0.3">
      <c r="A522" s="195" t="s">
        <v>117</v>
      </c>
      <c r="B522" s="376"/>
      <c r="C522" s="245" t="s">
        <v>198</v>
      </c>
      <c r="D522" s="246"/>
      <c r="E522" s="246"/>
      <c r="F522" s="246">
        <v>1.9253263669868261E-2</v>
      </c>
      <c r="G522" s="246">
        <v>0.20954411693067052</v>
      </c>
      <c r="H522" s="246">
        <v>0.23555733630465386</v>
      </c>
      <c r="I522" s="246">
        <v>0.17685655286008953</v>
      </c>
      <c r="J522" s="246">
        <v>0.24390446947864436</v>
      </c>
      <c r="K522" s="246">
        <v>8.3662622567077571E-2</v>
      </c>
      <c r="L522" s="246">
        <v>7.5955176242334761E-3</v>
      </c>
      <c r="M522" s="246">
        <v>2.6475366647671975E-2</v>
      </c>
      <c r="N522" s="246">
        <v>1.2517209745501362E-2</v>
      </c>
      <c r="O522" s="246">
        <v>0</v>
      </c>
      <c r="P522" s="268"/>
    </row>
    <row r="523" spans="1:16" ht="15.75" thickBot="1" x14ac:dyDescent="0.3">
      <c r="A523" s="195" t="s">
        <v>117</v>
      </c>
      <c r="B523" s="376"/>
      <c r="C523" s="248" t="s">
        <v>228</v>
      </c>
      <c r="D523" s="249"/>
      <c r="E523" s="249"/>
      <c r="F523" s="249"/>
      <c r="G523" s="249"/>
      <c r="H523" s="249"/>
      <c r="I523" s="249"/>
      <c r="J523" s="249"/>
      <c r="K523" s="249"/>
      <c r="L523" s="249"/>
      <c r="M523" s="249"/>
      <c r="N523" s="249"/>
      <c r="O523" s="249"/>
      <c r="P523" s="177"/>
    </row>
    <row r="524" spans="1:16" ht="15.75" thickBot="1" x14ac:dyDescent="0.3">
      <c r="A524" s="195"/>
      <c r="B524" s="376"/>
      <c r="C524" s="306" t="s">
        <v>278</v>
      </c>
      <c r="D524" s="309">
        <v>1</v>
      </c>
      <c r="E524" s="309">
        <v>1</v>
      </c>
      <c r="F524" s="309">
        <v>1</v>
      </c>
      <c r="G524" s="309">
        <v>1</v>
      </c>
      <c r="H524" s="309">
        <v>1</v>
      </c>
      <c r="I524" s="309">
        <v>1</v>
      </c>
      <c r="J524" s="309">
        <v>1</v>
      </c>
      <c r="K524" s="309">
        <v>1</v>
      </c>
      <c r="L524" s="309">
        <v>1</v>
      </c>
      <c r="M524" s="309">
        <v>1</v>
      </c>
      <c r="N524" s="309">
        <v>1</v>
      </c>
      <c r="O524" s="309">
        <v>1</v>
      </c>
      <c r="P524" s="308"/>
    </row>
    <row r="525" spans="1:16" x14ac:dyDescent="0.25">
      <c r="A525" s="195" t="s">
        <v>117</v>
      </c>
      <c r="B525" s="376"/>
      <c r="C525" s="154" t="s">
        <v>14</v>
      </c>
      <c r="D525" s="155">
        <f>+SUMPRODUCT(D526:D530,D519:D523)</f>
        <v>23.479646787646026</v>
      </c>
      <c r="E525" s="155">
        <f t="shared" ref="E525" si="1097">+SUMPRODUCT(E526:E530,E519:E523)</f>
        <v>24.076398751319381</v>
      </c>
      <c r="F525" s="155">
        <f t="shared" ref="F525" si="1098">+SUMPRODUCT(F526:F530,F519:F523)</f>
        <v>26.34353157301457</v>
      </c>
      <c r="G525" s="155">
        <f t="shared" ref="G525" si="1099">+SUMPRODUCT(G526:G530,G519:G523)</f>
        <v>35.205050197221688</v>
      </c>
      <c r="H525" s="155">
        <f t="shared" ref="H525" si="1100">+SUMPRODUCT(H526:H530,H519:H523)</f>
        <v>41.49650260386904</v>
      </c>
      <c r="I525" s="155">
        <f t="shared" ref="I525" si="1101">+SUMPRODUCT(I526:I530,I519:I523)</f>
        <v>38.991843780205926</v>
      </c>
      <c r="J525" s="155">
        <f t="shared" ref="J525" si="1102">+SUMPRODUCT(J526:J530,J519:J523)</f>
        <v>24.715921728085696</v>
      </c>
      <c r="K525" s="155">
        <f t="shared" ref="K525" si="1103">+SUMPRODUCT(K526:K530,K519:K523)</f>
        <v>17.290051071257835</v>
      </c>
      <c r="L525" s="155">
        <f t="shared" ref="L525" si="1104">+SUMPRODUCT(L526:L530,L519:L523)</f>
        <v>23.991363394497959</v>
      </c>
      <c r="M525" s="155">
        <f t="shared" ref="M525" si="1105">+SUMPRODUCT(M526:M530,M519:M523)</f>
        <v>27.257656862768588</v>
      </c>
      <c r="N525" s="155">
        <f t="shared" ref="N525" si="1106">+SUMPRODUCT(N526:N530,N519:N523)</f>
        <v>25.052800302948242</v>
      </c>
      <c r="O525" s="156">
        <f t="shared" ref="O525" si="1107">+SUMPRODUCT(O526:O530,O519:O523)</f>
        <v>21.196595452974034</v>
      </c>
      <c r="P525" s="156"/>
    </row>
    <row r="526" spans="1:16" x14ac:dyDescent="0.25">
      <c r="A526" s="195" t="s">
        <v>117</v>
      </c>
      <c r="B526" s="376"/>
      <c r="C526" s="77" t="s">
        <v>34</v>
      </c>
      <c r="D526" s="243">
        <f>+IF(D524=1,D538*'CPP Detay Tum Ay'!D$38+(1-'Measured TV opt-pt'!D538)*'CPP Detay Tum Ay'!D$20,IF(D524=2,D538*'CPP Detay (düşük)'!D$38+(1-'Measured TV opt-pt'!D538)*'CPP Detay (düşük)'!D$20,IF(D524=3,D538*'CPP Detay (yüksek)'!D$38+(1-'Measured TV opt-pt'!D538)*'CPP Detay (yüksek)'!D$20,"Girilen Rakamda Hata Var")))</f>
        <v>22.309529344213665</v>
      </c>
      <c r="E526" s="243">
        <f>+IF(E524=1,E538*'CPP Detay Tum Ay'!E$38+(1-'Measured TV opt-pt'!E538)*'CPP Detay Tum Ay'!E$20,IF(E524=2,E538*'CPP Detay (düşük)'!E$38+(1-'Measured TV opt-pt'!E538)*'CPP Detay (düşük)'!E$20,IF(E524=3,E538*'CPP Detay (yüksek)'!E$38+(1-'Measured TV opt-pt'!E538)*'CPP Detay (yüksek)'!E$20,"Girilen Rakamda Hata Var")))</f>
        <v>22.280165913629329</v>
      </c>
      <c r="F526" s="161">
        <f>+IF(F524=1,F538*'CPP Detay Tum Ay'!F$38+(1-'Measured TV opt-pt'!F538)*'CPP Detay Tum Ay'!F$20,IF(F524=2,F538*'CPP Detay (düşük)'!F$38+(1-'Measured TV opt-pt'!F538)*'CPP Detay (düşük)'!F$20,IF(F524=3,F538*'CPP Detay (yüksek)'!F$38+(1-'Measured TV opt-pt'!F538)*'CPP Detay (yüksek)'!F$20,"Girilen Rakamda Hata Var")))</f>
        <v>24.03711274881335</v>
      </c>
      <c r="G526" s="161">
        <f>+IF(G524=1,G538*'CPP Detay Tum Ay'!G$38+(1-'Measured TV opt-pt'!G538)*'CPP Detay Tum Ay'!G$20,IF(G524=2,G538*'CPP Detay (düşük)'!G$38+(1-'Measured TV opt-pt'!G538)*'CPP Detay (düşük)'!G$20,IF(G524=3,G538*'CPP Detay (yüksek)'!G$38+(1-'Measured TV opt-pt'!G538)*'CPP Detay (yüksek)'!G$20,"Girilen Rakamda Hata Var")))</f>
        <v>31.402369741470277</v>
      </c>
      <c r="H526" s="161">
        <f>+IF(H524=1,H538*'CPP Detay Tum Ay'!H$38+(1-'Measured TV opt-pt'!H538)*'CPP Detay Tum Ay'!H$20,IF(H524=2,H538*'CPP Detay (düşük)'!H$38+(1-'Measured TV opt-pt'!H538)*'CPP Detay (düşük)'!H$20,IF(H524=3,H538*'CPP Detay (yüksek)'!H$38+(1-'Measured TV opt-pt'!H538)*'CPP Detay (yüksek)'!H$20,"Girilen Rakamda Hata Var")))</f>
        <v>37.075625834077648</v>
      </c>
      <c r="I526" s="161">
        <f>+IF(I524=1,I538*'CPP Detay Tum Ay'!I$38+(1-'Measured TV opt-pt'!I538)*'CPP Detay Tum Ay'!I$20,IF(I524=2,I538*'CPP Detay (düşük)'!I$38+(1-'Measured TV opt-pt'!I538)*'CPP Detay (düşük)'!I$20,IF(I524=3,I538*'CPP Detay (yüksek)'!I$38+(1-'Measured TV opt-pt'!I538)*'CPP Detay (yüksek)'!I$20,"Girilen Rakamda Hata Var")))</f>
        <v>35.364846941513306</v>
      </c>
      <c r="J526" s="161">
        <f>+IF(J524=1,J538*'CPP Detay Tum Ay'!J$38+(1-'Measured TV opt-pt'!J538)*'CPP Detay Tum Ay'!J$20,IF(J524=2,J538*'CPP Detay (düşük)'!J$38+(1-'Measured TV opt-pt'!J538)*'CPP Detay (düşük)'!J$20,IF(J524=3,J538*'CPP Detay (yüksek)'!J$38+(1-'Measured TV opt-pt'!J538)*'CPP Detay (yüksek)'!J$20,"Girilen Rakamda Hata Var")))</f>
        <v>22.961983461135311</v>
      </c>
      <c r="K526" s="161">
        <f>+IF(K524=1,K538*'CPP Detay Tum Ay'!K$38+(1-'Measured TV opt-pt'!K538)*'CPP Detay Tum Ay'!K$20,IF(K524=2,K538*'CPP Detay (düşük)'!K$38+(1-'Measured TV opt-pt'!K538)*'CPP Detay (düşük)'!K$20,IF(K524=3,K538*'CPP Detay (yüksek)'!K$38+(1-'Measured TV opt-pt'!K538)*'CPP Detay (yüksek)'!K$20,"Girilen Rakamda Hata Var")))</f>
        <v>17.034468684979927</v>
      </c>
      <c r="L526" s="255">
        <f>+IF(L524=1,L538*'CPP Detay Tum Ay'!L$38+(1-'Measured TV opt-pt'!L538)*'CPP Detay Tum Ay'!L$20,IF(L524=2,L538*'CPP Detay (düşük)'!L$38+(1-'Measured TV opt-pt'!L538)*'CPP Detay (düşük)'!L$20,IF(L524=3,L538*'CPP Detay (yüksek)'!L$38+(1-'Measured TV opt-pt'!L538)*'CPP Detay (yüksek)'!L$20,"Girilen Rakamda Hata Var")))</f>
        <v>22.467149289573328</v>
      </c>
      <c r="M526" s="255">
        <f>+IF(M524=1,M538*'CPP Detay Tum Ay'!M$38+(1-'Measured TV opt-pt'!M538)*'CPP Detay Tum Ay'!M$20,IF(M524=2,M538*'CPP Detay (düşük)'!M$38+(1-'Measured TV opt-pt'!M538)*'CPP Detay (düşük)'!M$20,IF(M524=3,M538*'CPP Detay (yüksek)'!M$38+(1-'Measured TV opt-pt'!M538)*'CPP Detay (yüksek)'!M$20,"Girilen Rakamda Hata Var")))</f>
        <v>25.789248753307362</v>
      </c>
      <c r="N526" s="255">
        <f>+IF(N524=1,N538*'CPP Detay Tum Ay'!N$38+(1-'Measured TV opt-pt'!N538)*'CPP Detay Tum Ay'!N$20,IF(N524=2,N538*'CPP Detay (düşük)'!N$38+(1-'Measured TV opt-pt'!N538)*'CPP Detay (düşük)'!N$20,IF(N524=3,N538*'CPP Detay (yüksek)'!N$38+(1-'Measured TV opt-pt'!N538)*'CPP Detay (yüksek)'!N$20,"Girilen Rakamda Hata Var")))</f>
        <v>23.803341004858662</v>
      </c>
      <c r="O526" s="256">
        <f>+IF(O524=1,O538*'CPP Detay Tum Ay'!O$38+(1-'Measured TV opt-pt'!O538)*'CPP Detay Tum Ay'!O$20,IF(O524=2,O538*'CPP Detay (düşük)'!O$38+(1-'Measured TV opt-pt'!O538)*'CPP Detay (düşük)'!O$20,IF(O524=3,O538*'CPP Detay (yüksek)'!O$38+(1-'Measured TV opt-pt'!O538)*'CPP Detay (yüksek)'!O$20,"Girilen Rakamda Hata Var")))</f>
        <v>19.99835323959751</v>
      </c>
      <c r="P526" s="162"/>
    </row>
    <row r="527" spans="1:16" x14ac:dyDescent="0.25">
      <c r="A527" s="195" t="s">
        <v>117</v>
      </c>
      <c r="B527" s="376"/>
      <c r="C527" s="77" t="s">
        <v>194</v>
      </c>
      <c r="D527" s="243">
        <f>+IF(D524=1,D539*'CPP Detay Tum Ay'!D$94+(1-'Measured TV opt-pt'!D539)*'CPP Detay Tum Ay'!D$76,IF(D524=2,D539*'CPP Detay (düşük)'!D$94+(1-'Measured TV opt-pt'!D539)*'CPP Detay (düşük)'!D$76,IF(D524=3,D539*'CPP Detay (yüksek)'!D$94+(1-'Measured TV opt-pt'!D539)*'CPP Detay (yüksek)'!D$76,"Girilen Rakamda Hata Var")))</f>
        <v>0</v>
      </c>
      <c r="E527" s="243">
        <f>+IF(E524=1,E539*'CPP Detay Tum Ay'!E$94+(1-'Measured TV opt-pt'!E539)*'CPP Detay Tum Ay'!E$76,IF(E524=2,E539*'CPP Detay (düşük)'!E$94+(1-'Measured TV opt-pt'!E539)*'CPP Detay (düşük)'!E$76,IF(E524=3,E539*'CPP Detay (yüksek)'!E$94+(1-'Measured TV opt-pt'!E539)*'CPP Detay (yüksek)'!E$76,"Girilen Rakamda Hata Var")))</f>
        <v>0</v>
      </c>
      <c r="F527" s="243">
        <f>+IF(F524=1,F539*'CPP Detay Tum Ay'!F$94+(1-'Measured TV opt-pt'!F539)*'CPP Detay Tum Ay'!F$76,IF(F524=2,F539*'CPP Detay (düşük)'!F$94+(1-'Measured TV opt-pt'!F539)*'CPP Detay (düşük)'!F$76,IF(F524=3,F539*'CPP Detay (yüksek)'!F$94+(1-'Measured TV opt-pt'!F539)*'CPP Detay (yüksek)'!F$76,"Girilen Rakamda Hata Var")))</f>
        <v>0</v>
      </c>
      <c r="G527" s="243">
        <f>+IF(G524=1,G539*'CPP Detay Tum Ay'!G$94+(1-'Measured TV opt-pt'!G539)*'CPP Detay Tum Ay'!G$76,IF(G524=2,G539*'CPP Detay (düşük)'!G$94+(1-'Measured TV opt-pt'!G539)*'CPP Detay (düşük)'!G$76,IF(G524=3,G539*'CPP Detay (yüksek)'!G$94+(1-'Measured TV opt-pt'!G539)*'CPP Detay (yüksek)'!G$76,"Girilen Rakamda Hata Var")))</f>
        <v>0</v>
      </c>
      <c r="H527" s="243">
        <f>+IF(H524=1,H539*'CPP Detay Tum Ay'!H$94+(1-'Measured TV opt-pt'!H539)*'CPP Detay Tum Ay'!H$76,IF(H524=2,H539*'CPP Detay (düşük)'!H$94+(1-'Measured TV opt-pt'!H539)*'CPP Detay (düşük)'!H$76,IF(H524=3,H539*'CPP Detay (yüksek)'!H$94+(1-'Measured TV opt-pt'!H539)*'CPP Detay (yüksek)'!H$76,"Girilen Rakamda Hata Var")))</f>
        <v>0</v>
      </c>
      <c r="I527" s="243">
        <f>+IF(I524=1,I539*'CPP Detay Tum Ay'!I$94+(1-'Measured TV opt-pt'!I539)*'CPP Detay Tum Ay'!I$76,IF(I524=2,I539*'CPP Detay (düşük)'!I$94+(1-'Measured TV opt-pt'!I539)*'CPP Detay (düşük)'!I$76,IF(I524=3,I539*'CPP Detay (yüksek)'!I$94+(1-'Measured TV opt-pt'!I539)*'CPP Detay (yüksek)'!I$76,"Girilen Rakamda Hata Var")))</f>
        <v>0</v>
      </c>
      <c r="J527" s="243">
        <f>+IF(J524=1,J539*'CPP Detay Tum Ay'!J$94+(1-'Measured TV opt-pt'!J539)*'CPP Detay Tum Ay'!J$76,IF(J524=2,J539*'CPP Detay (düşük)'!J$94+(1-'Measured TV opt-pt'!J539)*'CPP Detay (düşük)'!J$76,IF(J524=3,J539*'CPP Detay (yüksek)'!J$94+(1-'Measured TV opt-pt'!J539)*'CPP Detay (yüksek)'!J$76,"Girilen Rakamda Hata Var")))</f>
        <v>0</v>
      </c>
      <c r="K527" s="243">
        <f>+IF(K524=1,K539*'CPP Detay Tum Ay'!K$94+(1-'Measured TV opt-pt'!K539)*'CPP Detay Tum Ay'!K$76,IF(K524=2,K539*'CPP Detay (düşük)'!K$94+(1-'Measured TV opt-pt'!K539)*'CPP Detay (düşük)'!K$76,IF(K524=3,K539*'CPP Detay (yüksek)'!K$94+(1-'Measured TV opt-pt'!K539)*'CPP Detay (yüksek)'!K$76,"Girilen Rakamda Hata Var")))</f>
        <v>0</v>
      </c>
      <c r="L527" s="257">
        <f>+IF(L524=1,L539*'CPP Detay Tum Ay'!L$94+(1-'Measured TV opt-pt'!L539)*'CPP Detay Tum Ay'!L$76,IF(L524=2,L539*'CPP Detay (düşük)'!L$94+(1-'Measured TV opt-pt'!L539)*'CPP Detay (düşük)'!L$76,IF(L524=3,L539*'CPP Detay (yüksek)'!L$94+(1-'Measured TV opt-pt'!L539)*'CPP Detay (yüksek)'!L$76,"Girilen Rakamda Hata Var")))</f>
        <v>0</v>
      </c>
      <c r="M527" s="257">
        <f>+IF(M524=1,M539*'CPP Detay Tum Ay'!M$94+(1-'Measured TV opt-pt'!M539)*'CPP Detay Tum Ay'!M$76,IF(M524=2,M539*'CPP Detay (düşük)'!M$94+(1-'Measured TV opt-pt'!M539)*'CPP Detay (düşük)'!M$76,IF(M524=3,M539*'CPP Detay (yüksek)'!M$94+(1-'Measured TV opt-pt'!M539)*'CPP Detay (yüksek)'!M$76,"Girilen Rakamda Hata Var")))</f>
        <v>0</v>
      </c>
      <c r="N527" s="257">
        <f>+IF(N524=1,N539*'CPP Detay Tum Ay'!N$94+(1-'Measured TV opt-pt'!N539)*'CPP Detay Tum Ay'!N$76,IF(N524=2,N539*'CPP Detay (düşük)'!N$94+(1-'Measured TV opt-pt'!N539)*'CPP Detay (düşük)'!N$76,IF(N524=3,N539*'CPP Detay (yüksek)'!N$94+(1-'Measured TV opt-pt'!N539)*'CPP Detay (yüksek)'!N$76,"Girilen Rakamda Hata Var")))</f>
        <v>0</v>
      </c>
      <c r="O527" s="258">
        <f>+IF(O524=1,O539*'CPP Detay Tum Ay'!O$94+(1-'Measured TV opt-pt'!O539)*'CPP Detay Tum Ay'!O$76,IF(O524=2,O539*'CPP Detay (düşük)'!O$94+(1-'Measured TV opt-pt'!O539)*'CPP Detay (düşük)'!O$76,IF(O524=3,O539*'CPP Detay (yüksek)'!O$94+(1-'Measured TV opt-pt'!O539)*'CPP Detay (yüksek)'!O$76,"Girilen Rakamda Hata Var")))</f>
        <v>0</v>
      </c>
      <c r="P527" s="244"/>
    </row>
    <row r="528" spans="1:16" x14ac:dyDescent="0.25">
      <c r="A528" s="195" t="s">
        <v>117</v>
      </c>
      <c r="B528" s="376"/>
      <c r="C528" s="77" t="s">
        <v>195</v>
      </c>
      <c r="D528" s="243">
        <f>+IF(D524=1,D540*'CPP Detay Tum Ay'!D$150+(1-'Measured TV opt-pt'!D540)*'CPP Detay Tum Ay'!D$132,IF(D524=2,D540*'CPP Detay (düşük)'!D$150+(1-'Measured TV opt-pt'!D540)*'CPP Detay (düşük)'!D$132,IF(D524=3,D540*'CPP Detay (yüksek)'!D$150+(1-'Measured TV opt-pt'!D540)*'CPP Detay (yüksek)'!D$132,"Girilen Rakamda Hata Var")))</f>
        <v>26.952852532437326</v>
      </c>
      <c r="E528" s="243">
        <f>+IF(E524=1,E540*'CPP Detay Tum Ay'!E$150+(1-'Measured TV opt-pt'!E540)*'CPP Detay Tum Ay'!E$132,IF(E524=2,E540*'CPP Detay (düşük)'!E$150+(1-'Measured TV opt-pt'!E540)*'CPP Detay (düşük)'!E$132,IF(E524=3,E540*'CPP Detay (yüksek)'!E$150+(1-'Measured TV opt-pt'!E540)*'CPP Detay (yüksek)'!E$132,"Girilen Rakamda Hata Var")))</f>
        <v>28.536636960964938</v>
      </c>
      <c r="F528" s="243">
        <f>+IF(F524=1,F540*'CPP Detay Tum Ay'!F$150+(1-'Measured TV opt-pt'!F540)*'CPP Detay Tum Ay'!F$132,IF(F524=2,F540*'CPP Detay (düşük)'!F$150+(1-'Measured TV opt-pt'!F540)*'CPP Detay (düşük)'!F$132,IF(F524=3,F540*'CPP Detay (yüksek)'!F$150+(1-'Measured TV opt-pt'!F540)*'CPP Detay (yüksek)'!F$132,"Girilen Rakamda Hata Var")))</f>
        <v>32.268806016322131</v>
      </c>
      <c r="G528" s="243">
        <f>+IF(G524=1,G540*'CPP Detay Tum Ay'!G$150+(1-'Measured TV opt-pt'!G540)*'CPP Detay Tum Ay'!G$132,IF(G524=2,G540*'CPP Detay (düşük)'!G$150+(1-'Measured TV opt-pt'!G540)*'CPP Detay (düşük)'!G$132,IF(G524=3,G540*'CPP Detay (yüksek)'!G$150+(1-'Measured TV opt-pt'!G540)*'CPP Detay (yüksek)'!G$132,"Girilen Rakamda Hata Var")))</f>
        <v>40.041915995073154</v>
      </c>
      <c r="H528" s="243">
        <f>+IF(H524=1,H540*'CPP Detay Tum Ay'!H$150+(1-'Measured TV opt-pt'!H540)*'CPP Detay Tum Ay'!H$132,IF(H524=2,H540*'CPP Detay (düşük)'!H$150+(1-'Measured TV opt-pt'!H540)*'CPP Detay (düşük)'!H$132,IF(H524=3,H540*'CPP Detay (yüksek)'!H$150+(1-'Measured TV opt-pt'!H540)*'CPP Detay (yüksek)'!H$132,"Girilen Rakamda Hata Var")))</f>
        <v>47.406618791296822</v>
      </c>
      <c r="I528" s="243">
        <f>+IF(I524=1,I540*'CPP Detay Tum Ay'!I$150+(1-'Measured TV opt-pt'!I540)*'CPP Detay Tum Ay'!I$132,IF(I524=2,I540*'CPP Detay (düşük)'!I$150+(1-'Measured TV opt-pt'!I540)*'CPP Detay (düşük)'!I$132,IF(I524=3,I540*'CPP Detay (yüksek)'!I$150+(1-'Measured TV opt-pt'!I540)*'CPP Detay (yüksek)'!I$132,"Girilen Rakamda Hata Var")))</f>
        <v>44.557827648212438</v>
      </c>
      <c r="J528" s="243">
        <f>+IF(J524=1,J540*'CPP Detay Tum Ay'!J$150+(1-'Measured TV opt-pt'!J540)*'CPP Detay Tum Ay'!J$132,IF(J524=2,J540*'CPP Detay (düşük)'!J$150+(1-'Measured TV opt-pt'!J540)*'CPP Detay (düşük)'!J$132,IF(J524=3,J540*'CPP Detay (yüksek)'!J$150+(1-'Measured TV opt-pt'!J540)*'CPP Detay (yüksek)'!J$132,"Girilen Rakamda Hata Var")))</f>
        <v>27.827770059347397</v>
      </c>
      <c r="K528" s="243">
        <f>+IF(K524=1,K540*'CPP Detay Tum Ay'!K$150+(1-'Measured TV opt-pt'!K540)*'CPP Detay Tum Ay'!K$132,IF(K524=2,K540*'CPP Detay (düşük)'!K$150+(1-'Measured TV opt-pt'!K540)*'CPP Detay (düşük)'!K$132,IF(K524=3,K540*'CPP Detay (yüksek)'!K$150+(1-'Measured TV opt-pt'!K540)*'CPP Detay (yüksek)'!K$132,"Girilen Rakamda Hata Var")))</f>
        <v>18.52416727465565</v>
      </c>
      <c r="L528" s="257">
        <f>+IF(L524=1,L540*'CPP Detay Tum Ay'!L$150+(1-'Measured TV opt-pt'!L540)*'CPP Detay Tum Ay'!L$132,IF(L524=2,L540*'CPP Detay (düşük)'!L$150+(1-'Measured TV opt-pt'!L540)*'CPP Detay (düşük)'!L$132,IF(L524=3,L540*'CPP Detay (yüksek)'!L$150+(1-'Measured TV opt-pt'!L540)*'CPP Detay (yüksek)'!L$132,"Girilen Rakamda Hata Var")))</f>
        <v>28.233970352734637</v>
      </c>
      <c r="M528" s="257">
        <f>+IF(M524=1,M540*'CPP Detay Tum Ay'!M$150+(1-'Measured TV opt-pt'!M540)*'CPP Detay Tum Ay'!M$132,IF(M524=2,M540*'CPP Detay (düşük)'!M$150+(1-'Measured TV opt-pt'!M540)*'CPP Detay (düşük)'!M$132,IF(M524=3,M540*'CPP Detay (yüksek)'!M$150+(1-'Measured TV opt-pt'!M540)*'CPP Detay (yüksek)'!M$132,"Girilen Rakamda Hata Var")))</f>
        <v>32.359637806635185</v>
      </c>
      <c r="N528" s="257">
        <f>+IF(N524=1,N540*'CPP Detay Tum Ay'!N$150+(1-'Measured TV opt-pt'!N540)*'CPP Detay Tum Ay'!N$132,IF(N524=2,N540*'CPP Detay (düşük)'!N$150+(1-'Measured TV opt-pt'!N540)*'CPP Detay (düşük)'!N$132,IF(N524=3,N540*'CPP Detay (yüksek)'!N$150+(1-'Measured TV opt-pt'!N540)*'CPP Detay (yüksek)'!N$132,"Girilen Rakamda Hata Var")))</f>
        <v>29.645492106680784</v>
      </c>
      <c r="O528" s="258">
        <f>+IF(O524=1,O540*'CPP Detay Tum Ay'!O$150+(1-'Measured TV opt-pt'!O540)*'CPP Detay Tum Ay'!O$132,IF(O524=2,O540*'CPP Detay (düşük)'!O$150+(1-'Measured TV opt-pt'!O540)*'CPP Detay (düşük)'!O$132,IF(O524=3,O540*'CPP Detay (yüksek)'!O$150+(1-'Measured TV opt-pt'!O540)*'CPP Detay (yüksek)'!O$132,"Girilen Rakamda Hata Var")))</f>
        <v>24.837976057063997</v>
      </c>
      <c r="P528" s="244"/>
    </row>
    <row r="529" spans="1:53" x14ac:dyDescent="0.25">
      <c r="A529" s="195" t="s">
        <v>117</v>
      </c>
      <c r="B529" s="376"/>
      <c r="C529" s="77" t="s">
        <v>193</v>
      </c>
      <c r="D529" s="243">
        <f>+IF(D524=1,D541*'CPP Detay Tum Ay'!D$206+(1-'Measured TV opt-pt'!D541)*'CPP Detay Tum Ay'!D$188,IF(D524=2,D541*'CPP Detay (düşük)'!D$206+(1-'Measured TV opt-pt'!D541)*'CPP Detay (düşük)'!D$188,IF(D524=3,D541*'CPP Detay (yüksek)'!D$206+(1-'Measured TV opt-pt'!D541)*'CPP Detay (yüksek)'!D$188,"Girilen Rakamda Hata Var")))</f>
        <v>16.24006515688259</v>
      </c>
      <c r="E529" s="243">
        <f>+IF(E524=1,E541*'CPP Detay Tum Ay'!E$206+(1-'Measured TV opt-pt'!E541)*'CPP Detay Tum Ay'!E$188,IF(E524=2,E541*'CPP Detay (düşük)'!E$206+(1-'Measured TV opt-pt'!E541)*'CPP Detay (düşük)'!E$188,IF(E524=3,E541*'CPP Detay (yüksek)'!E$206+(1-'Measured TV opt-pt'!E541)*'CPP Detay (yüksek)'!E$188,"Girilen Rakamda Hata Var")))</f>
        <v>16.093711404302983</v>
      </c>
      <c r="F529" s="243">
        <f>+IF(F524=1,F541*'CPP Detay Tum Ay'!F$206+(1-'Measured TV opt-pt'!F541)*'CPP Detay Tum Ay'!F$188,IF(F524=2,F541*'CPP Detay (düşük)'!F$206+(1-'Measured TV opt-pt'!F541)*'CPP Detay (düşük)'!F$188,IF(F524=3,F541*'CPP Detay (yüksek)'!F$206+(1-'Measured TV opt-pt'!F541)*'CPP Detay (yüksek)'!F$188,"Girilen Rakamda Hata Var")))</f>
        <v>24.345976645322519</v>
      </c>
      <c r="G529" s="243">
        <f>+IF(G524=1,G541*'CPP Detay Tum Ay'!G$206+(1-'Measured TV opt-pt'!G541)*'CPP Detay Tum Ay'!G$188,IF(G524=2,G541*'CPP Detay (düşük)'!G$206+(1-'Measured TV opt-pt'!G541)*'CPP Detay (düşük)'!G$188,IF(G524=3,G541*'CPP Detay (yüksek)'!G$206+(1-'Measured TV opt-pt'!G541)*'CPP Detay (yüksek)'!G$188,"Girilen Rakamda Hata Var")))</f>
        <v>38.818720368048979</v>
      </c>
      <c r="H529" s="243">
        <f>+IF(H524=1,H541*'CPP Detay Tum Ay'!H$206+(1-'Measured TV opt-pt'!H541)*'CPP Detay Tum Ay'!H$188,IF(H524=2,H541*'CPP Detay (düşük)'!H$206+(1-'Measured TV opt-pt'!H541)*'CPP Detay (düşük)'!H$188,IF(H524=3,H541*'CPP Detay (yüksek)'!H$206+(1-'Measured TV opt-pt'!H541)*'CPP Detay (yüksek)'!H$188,"Girilen Rakamda Hata Var")))</f>
        <v>46.104057340882505</v>
      </c>
      <c r="I529" s="243">
        <f>+IF(I524=1,I541*'CPP Detay Tum Ay'!I$206+(1-'Measured TV opt-pt'!I541)*'CPP Detay Tum Ay'!I$188,IF(I524=2,I541*'CPP Detay (düşük)'!I$206+(1-'Measured TV opt-pt'!I541)*'CPP Detay (düşük)'!I$188,IF(I524=3,I541*'CPP Detay (yüksek)'!I$206+(1-'Measured TV opt-pt'!I541)*'CPP Detay (yüksek)'!I$188,"Girilen Rakamda Hata Var")))</f>
        <v>43.67307687367299</v>
      </c>
      <c r="J529" s="243">
        <f>+IF(J524=1,J541*'CPP Detay Tum Ay'!J$206+(1-'Measured TV opt-pt'!J541)*'CPP Detay Tum Ay'!J$188,IF(J524=2,J541*'CPP Detay (düşük)'!J$206+(1-'Measured TV opt-pt'!J541)*'CPP Detay (düşük)'!J$188,IF(J524=3,J541*'CPP Detay (yüksek)'!J$206+(1-'Measured TV opt-pt'!J541)*'CPP Detay (yüksek)'!J$188,"Girilen Rakamda Hata Var")))</f>
        <v>27.151025856033513</v>
      </c>
      <c r="K529" s="243">
        <f>+IF(K524=1,K541*'CPP Detay Tum Ay'!K$206+(1-'Measured TV opt-pt'!K541)*'CPP Detay Tum Ay'!K$188,IF(K524=2,K541*'CPP Detay (düşük)'!K$206+(1-'Measured TV opt-pt'!K541)*'CPP Detay (düşük)'!K$188,IF(K524=3,K541*'CPP Detay (yüksek)'!K$206+(1-'Measured TV opt-pt'!K541)*'CPP Detay (yüksek)'!K$188,"Girilen Rakamda Hata Var")))</f>
        <v>18.035725898829039</v>
      </c>
      <c r="L529" s="257">
        <f>+IF(L524=1,L541*'CPP Detay Tum Ay'!L$206+(1-'Measured TV opt-pt'!L541)*'CPP Detay Tum Ay'!L$188,IF(L524=2,L541*'CPP Detay (düşük)'!L$206+(1-'Measured TV opt-pt'!L541)*'CPP Detay (düşük)'!L$188,IF(L524=3,L541*'CPP Detay (yüksek)'!L$206+(1-'Measured TV opt-pt'!L541)*'CPP Detay (yüksek)'!L$188,"Girilen Rakamda Hata Var")))</f>
        <v>35.145626645182467</v>
      </c>
      <c r="M529" s="257">
        <f>+IF(M524=1,M541*'CPP Detay Tum Ay'!M$206+(1-'Measured TV opt-pt'!M541)*'CPP Detay Tum Ay'!M$188,IF(M524=2,M541*'CPP Detay (düşük)'!M$206+(1-'Measured TV opt-pt'!M541)*'CPP Detay (düşük)'!M$188,IF(M524=3,M541*'CPP Detay (yüksek)'!M$206+(1-'Measured TV opt-pt'!M541)*'CPP Detay (yüksek)'!M$188,"Girilen Rakamda Hata Var")))</f>
        <v>36.521554108764683</v>
      </c>
      <c r="N529" s="257">
        <f>+IF(N524=1,N541*'CPP Detay Tum Ay'!N$206+(1-'Measured TV opt-pt'!N541)*'CPP Detay Tum Ay'!N$188,IF(N524=2,N541*'CPP Detay (düşük)'!N$206+(1-'Measured TV opt-pt'!N541)*'CPP Detay (düşük)'!N$188,IF(N524=3,N541*'CPP Detay (yüksek)'!N$206+(1-'Measured TV opt-pt'!N541)*'CPP Detay (yüksek)'!N$188,"Girilen Rakamda Hata Var")))</f>
        <v>32.626585992454281</v>
      </c>
      <c r="O529" s="258">
        <f>+IF(O524=1,O541*'CPP Detay Tum Ay'!O$206+(1-'Measured TV opt-pt'!O541)*'CPP Detay Tum Ay'!O$188,IF(O524=2,O541*'CPP Detay (düşük)'!O$206+(1-'Measured TV opt-pt'!O541)*'CPP Detay (düşük)'!O$188,IF(O524=3,O541*'CPP Detay (yüksek)'!O$206+(1-'Measured TV opt-pt'!O541)*'CPP Detay (yüksek)'!O$188,"Girilen Rakamda Hata Var")))</f>
        <v>0</v>
      </c>
      <c r="P529" s="244"/>
    </row>
    <row r="530" spans="1:53" ht="15.75" thickBot="1" x14ac:dyDescent="0.3">
      <c r="A530" s="195" t="s">
        <v>117</v>
      </c>
      <c r="B530" s="376"/>
      <c r="C530" s="96" t="s">
        <v>229</v>
      </c>
      <c r="D530" s="243">
        <f>+IF(D524=1,D542*'CPP Detay Tum Ay'!D$262+(1-'Measured TV opt-pt'!D542)*'CPP Detay Tum Ay'!D$244,IF(D524=2,D542*'CPP Detay (düşük)'!D$262+(1-'Measured TV opt-pt'!D542)*'CPP Detay (düşük)'!D$244,IF(D524=3,D542*'CPP Detay (yüksek)'!D$262+(1-'Measured TV opt-pt'!D542)*'CPP Detay (yüksek)'!D$244,"Girilen Rakamda Hata Var")))</f>
        <v>0</v>
      </c>
      <c r="E530" s="163">
        <f>+IF(E524=1,E542*'CPP Detay Tum Ay'!E$262+(1-'Measured TV opt-pt'!E542)*'CPP Detay Tum Ay'!E$244,IF(E524=2,E542*'CPP Detay (düşük)'!E$262+(1-'Measured TV opt-pt'!E542)*'CPP Detay (düşük)'!E$244,IF(E524=3,E542*'CPP Detay (yüksek)'!E$262+(1-'Measured TV opt-pt'!E542)*'CPP Detay (yüksek)'!E$244,"Girilen Rakamda Hata Var")))</f>
        <v>0</v>
      </c>
      <c r="F530" s="163">
        <f>+IF(F524=1,F542*'CPP Detay Tum Ay'!F$262+(1-'Measured TV opt-pt'!F542)*'CPP Detay Tum Ay'!F$244,IF(F524=2,F542*'CPP Detay (düşük)'!F$262+(1-'Measured TV opt-pt'!F542)*'CPP Detay (düşük)'!F$244,IF(F524=3,F542*'CPP Detay (yüksek)'!F$262+(1-'Measured TV opt-pt'!F542)*'CPP Detay (yüksek)'!F$244,"Girilen Rakamda Hata Var")))</f>
        <v>0</v>
      </c>
      <c r="G530" s="163">
        <f>+IF(G524=1,G542*'CPP Detay Tum Ay'!G$262+(1-'Measured TV opt-pt'!G542)*'CPP Detay Tum Ay'!G$244,IF(G524=2,G542*'CPP Detay (düşük)'!G$262+(1-'Measured TV opt-pt'!G542)*'CPP Detay (düşük)'!G$244,IF(G524=3,G542*'CPP Detay (yüksek)'!G$262+(1-'Measured TV opt-pt'!G542)*'CPP Detay (yüksek)'!G$244,"Girilen Rakamda Hata Var")))</f>
        <v>0</v>
      </c>
      <c r="H530" s="163">
        <f>+IF(H524=1,H542*'CPP Detay Tum Ay'!H$262+(1-'Measured TV opt-pt'!H542)*'CPP Detay Tum Ay'!H$244,IF(H524=2,H542*'CPP Detay (düşük)'!H$262+(1-'Measured TV opt-pt'!H542)*'CPP Detay (düşük)'!H$244,IF(H524=3,H542*'CPP Detay (yüksek)'!H$262+(1-'Measured TV opt-pt'!H542)*'CPP Detay (yüksek)'!H$244,"Girilen Rakamda Hata Var")))</f>
        <v>0</v>
      </c>
      <c r="I530" s="163">
        <f>+IF(I524=1,I542*'CPP Detay Tum Ay'!I$262+(1-'Measured TV opt-pt'!I542)*'CPP Detay Tum Ay'!I$244,IF(I524=2,I542*'CPP Detay (düşük)'!I$262+(1-'Measured TV opt-pt'!I542)*'CPP Detay (düşük)'!I$244,IF(I524=3,I542*'CPP Detay (yüksek)'!I$262+(1-'Measured TV opt-pt'!I542)*'CPP Detay (yüksek)'!I$244,"Girilen Rakamda Hata Var")))</f>
        <v>0</v>
      </c>
      <c r="J530" s="163">
        <f>+IF(J524=1,J542*'CPP Detay Tum Ay'!J$262+(1-'Measured TV opt-pt'!J542)*'CPP Detay Tum Ay'!J$244,IF(J524=2,J542*'CPP Detay (düşük)'!J$262+(1-'Measured TV opt-pt'!J542)*'CPP Detay (düşük)'!J$244,IF(J524=3,J542*'CPP Detay (yüksek)'!J$262+(1-'Measured TV opt-pt'!J542)*'CPP Detay (yüksek)'!J$244,"Girilen Rakamda Hata Var")))</f>
        <v>0</v>
      </c>
      <c r="K530" s="163">
        <f>+IF(K524=1,K542*'CPP Detay Tum Ay'!K$262+(1-'Measured TV opt-pt'!K542)*'CPP Detay Tum Ay'!K$244,IF(K524=2,K542*'CPP Detay (düşük)'!K$262+(1-'Measured TV opt-pt'!K542)*'CPP Detay (düşük)'!K$244,IF(K524=3,K542*'CPP Detay (yüksek)'!K$262+(1-'Measured TV opt-pt'!K542)*'CPP Detay (yüksek)'!K$244,"Girilen Rakamda Hata Var")))</f>
        <v>0</v>
      </c>
      <c r="L530" s="163">
        <f>+IF(L524=1,L542*'CPP Detay Tum Ay'!L$262+(1-'Measured TV opt-pt'!L542)*'CPP Detay Tum Ay'!L$244,IF(L524=2,L542*'CPP Detay (düşük)'!L$262+(1-'Measured TV opt-pt'!L542)*'CPP Detay (düşük)'!L$244,IF(L524=3,L542*'CPP Detay (yüksek)'!L$262+(1-'Measured TV opt-pt'!L542)*'CPP Detay (yüksek)'!L$244,"Girilen Rakamda Hata Var")))</f>
        <v>0</v>
      </c>
      <c r="M530" s="163">
        <f>+IF(M524=1,M542*'CPP Detay Tum Ay'!M$262+(1-'Measured TV opt-pt'!M542)*'CPP Detay Tum Ay'!M$244,IF(M524=2,M542*'CPP Detay (düşük)'!M$262+(1-'Measured TV opt-pt'!M542)*'CPP Detay (düşük)'!M$244,IF(M524=3,M542*'CPP Detay (yüksek)'!M$262+(1-'Measured TV opt-pt'!M542)*'CPP Detay (yüksek)'!M$244,"Girilen Rakamda Hata Var")))</f>
        <v>0</v>
      </c>
      <c r="N530" s="163">
        <f>+IF(N524=1,N542*'CPP Detay Tum Ay'!N$262+(1-'Measured TV opt-pt'!N542)*'CPP Detay Tum Ay'!N$244,IF(N524=2,N542*'CPP Detay (düşük)'!N$262+(1-'Measured TV opt-pt'!N542)*'CPP Detay (düşük)'!N$244,IF(N524=3,N542*'CPP Detay (yüksek)'!N$262+(1-'Measured TV opt-pt'!N542)*'CPP Detay (yüksek)'!N$244,"Girilen Rakamda Hata Var")))</f>
        <v>0</v>
      </c>
      <c r="O530" s="164">
        <f>+IF(O524=1,O542*'CPP Detay Tum Ay'!O$262+(1-'Measured TV opt-pt'!O542)*'CPP Detay Tum Ay'!O$244,IF(O524=2,O542*'CPP Detay (düşük)'!O$262+(1-'Measured TV opt-pt'!O542)*'CPP Detay (düşük)'!O$244,IF(O524=3,O542*'CPP Detay (yüksek)'!O$262+(1-'Measured TV opt-pt'!O542)*'CPP Detay (yüksek)'!O$244,"Girilen Rakamda Hata Var")))</f>
        <v>0</v>
      </c>
      <c r="P530" s="164"/>
    </row>
    <row r="531" spans="1:53" x14ac:dyDescent="0.25">
      <c r="A531" s="195" t="s">
        <v>117</v>
      </c>
      <c r="B531" s="376"/>
      <c r="C531" s="263" t="s">
        <v>16</v>
      </c>
      <c r="D531" s="264">
        <f>+SUMPRODUCT(D532:D536,D519:D523)</f>
        <v>61.472677628327638</v>
      </c>
      <c r="E531" s="264">
        <f t="shared" ref="E531" si="1108">+SUMPRODUCT(E532:E536,E519:E523)</f>
        <v>59.469584284269231</v>
      </c>
      <c r="F531" s="264">
        <f t="shared" ref="F531" si="1109">+SUMPRODUCT(F532:F536,F519:F523)</f>
        <v>65.069485158815368</v>
      </c>
      <c r="G531" s="264">
        <f t="shared" ref="G531" si="1110">+SUMPRODUCT(G532:G536,G519:G523)</f>
        <v>94.839444583082951</v>
      </c>
      <c r="H531" s="264">
        <f t="shared" ref="H531" si="1111">+SUMPRODUCT(H532:H536,H519:H523)</f>
        <v>111.78808827268701</v>
      </c>
      <c r="I531" s="264">
        <f t="shared" ref="I531" si="1112">+SUMPRODUCT(I532:I536,I519:I523)</f>
        <v>105.04074803668092</v>
      </c>
      <c r="J531" s="264">
        <f t="shared" ref="J531" si="1113">+SUMPRODUCT(J532:J536,J519:J523)</f>
        <v>65.07369546607454</v>
      </c>
      <c r="K531" s="264">
        <f t="shared" ref="K531" si="1114">+SUMPRODUCT(K532:K536,K519:K523)</f>
        <v>49.999639470018316</v>
      </c>
      <c r="L531" s="264">
        <f t="shared" ref="L531" si="1115">+SUMPRODUCT(L532:L536,L519:L523)</f>
        <v>75.609707521967522</v>
      </c>
      <c r="M531" s="264">
        <f t="shared" ref="M531" si="1116">+SUMPRODUCT(M532:M536,M519:M523)</f>
        <v>80.557077910458759</v>
      </c>
      <c r="N531" s="264">
        <f t="shared" ref="N531" si="1117">+SUMPRODUCT(N532:N536,N519:N523)</f>
        <v>76.494224037561366</v>
      </c>
      <c r="O531" s="265">
        <f t="shared" ref="O531" si="1118">+SUMPRODUCT(O532:O536,O519:O523)</f>
        <v>65.931051307163372</v>
      </c>
      <c r="P531" s="165"/>
    </row>
    <row r="532" spans="1:53" x14ac:dyDescent="0.25">
      <c r="A532" s="195" t="s">
        <v>117</v>
      </c>
      <c r="B532" s="376"/>
      <c r="C532" s="77" t="s">
        <v>212</v>
      </c>
      <c r="D532" s="261">
        <f>+D526*(D538*D564+(1-D538)*D563)</f>
        <v>58.40916253212751</v>
      </c>
      <c r="E532" s="261">
        <f t="shared" ref="E532:O532" si="1119">+E526*(E538*E564+(1-E538)*E563)</f>
        <v>55.032823569408293</v>
      </c>
      <c r="F532" s="261">
        <f t="shared" si="1119"/>
        <v>59.37254642319391</v>
      </c>
      <c r="G532" s="261">
        <f t="shared" si="1119"/>
        <v>84.59534323029267</v>
      </c>
      <c r="H532" s="261">
        <f t="shared" si="1119"/>
        <v>99.878618038488682</v>
      </c>
      <c r="I532" s="261">
        <f t="shared" si="1119"/>
        <v>95.269923573736349</v>
      </c>
      <c r="J532" s="261">
        <f t="shared" si="1119"/>
        <v>60.455812066641059</v>
      </c>
      <c r="K532" s="261">
        <f t="shared" si="1119"/>
        <v>49.260542337446765</v>
      </c>
      <c r="L532" s="261">
        <f t="shared" si="1119"/>
        <v>70.806087953575741</v>
      </c>
      <c r="M532" s="261">
        <f t="shared" si="1119"/>
        <v>76.217355421700319</v>
      </c>
      <c r="N532" s="261">
        <f t="shared" si="1119"/>
        <v>72.679224583682711</v>
      </c>
      <c r="O532" s="262">
        <f t="shared" si="1119"/>
        <v>62.203973106147266</v>
      </c>
      <c r="P532" s="162"/>
    </row>
    <row r="533" spans="1:53" x14ac:dyDescent="0.25">
      <c r="A533" s="195" t="s">
        <v>117</v>
      </c>
      <c r="B533" s="376"/>
      <c r="C533" s="77" t="s">
        <v>213</v>
      </c>
      <c r="D533" s="261">
        <f>+D527*(D539*D564+(1-D539)*D563)</f>
        <v>0</v>
      </c>
      <c r="E533" s="261">
        <f t="shared" ref="E533:O533" si="1120">+E527*(E539*E564+(1-E539)*E563)</f>
        <v>0</v>
      </c>
      <c r="F533" s="261">
        <f t="shared" si="1120"/>
        <v>0</v>
      </c>
      <c r="G533" s="261">
        <f t="shared" si="1120"/>
        <v>0</v>
      </c>
      <c r="H533" s="261">
        <f t="shared" si="1120"/>
        <v>0</v>
      </c>
      <c r="I533" s="261">
        <f t="shared" si="1120"/>
        <v>0</v>
      </c>
      <c r="J533" s="261">
        <f t="shared" si="1120"/>
        <v>0</v>
      </c>
      <c r="K533" s="261">
        <f t="shared" si="1120"/>
        <v>0</v>
      </c>
      <c r="L533" s="261">
        <f t="shared" si="1120"/>
        <v>0</v>
      </c>
      <c r="M533" s="261">
        <f t="shared" si="1120"/>
        <v>0</v>
      </c>
      <c r="N533" s="261">
        <f t="shared" si="1120"/>
        <v>0</v>
      </c>
      <c r="O533" s="262">
        <f t="shared" si="1120"/>
        <v>0</v>
      </c>
      <c r="P533" s="244"/>
    </row>
    <row r="534" spans="1:53" x14ac:dyDescent="0.25">
      <c r="A534" s="195" t="s">
        <v>117</v>
      </c>
      <c r="B534" s="376"/>
      <c r="C534" s="77" t="s">
        <v>214</v>
      </c>
      <c r="D534" s="261">
        <f>+D528*(D540*D564+(1-D540)*D563)</f>
        <v>70.56596846942962</v>
      </c>
      <c r="E534" s="261">
        <f t="shared" ref="E534:O534" si="1121">+E528*(E540*E564+(1-E540)*E563)</f>
        <v>70.486535568227296</v>
      </c>
      <c r="F534" s="261">
        <f t="shared" si="1121"/>
        <v>79.705129449031134</v>
      </c>
      <c r="G534" s="261">
        <f t="shared" si="1121"/>
        <v>107.86955427533799</v>
      </c>
      <c r="H534" s="261">
        <f t="shared" si="1121"/>
        <v>127.70944425704442</v>
      </c>
      <c r="I534" s="261">
        <f t="shared" si="1121"/>
        <v>120.03504049310231</v>
      </c>
      <c r="J534" s="261">
        <f t="shared" si="1121"/>
        <v>73.266773307676033</v>
      </c>
      <c r="K534" s="261">
        <f t="shared" si="1121"/>
        <v>53.568475963310959</v>
      </c>
      <c r="L534" s="261">
        <f t="shared" si="1121"/>
        <v>88.980447065536197</v>
      </c>
      <c r="M534" s="261">
        <f t="shared" si="1121"/>
        <v>95.635434735550547</v>
      </c>
      <c r="N534" s="261">
        <f t="shared" si="1121"/>
        <v>90.517183208670303</v>
      </c>
      <c r="O534" s="262">
        <f t="shared" si="1121"/>
        <v>77.257400954671496</v>
      </c>
      <c r="P534" s="244"/>
    </row>
    <row r="535" spans="1:53" x14ac:dyDescent="0.25">
      <c r="A535" s="195" t="s">
        <v>117</v>
      </c>
      <c r="B535" s="376"/>
      <c r="C535" s="77" t="s">
        <v>215</v>
      </c>
      <c r="D535" s="161">
        <f>+D529*(D541*D564+(1-D541)*D563)</f>
        <v>42.518539528343865</v>
      </c>
      <c r="E535" s="161">
        <f t="shared" ref="E535:O535" si="1122">+E529*(E541*E564+(1-E541)*E563)</f>
        <v>39.752054976762373</v>
      </c>
      <c r="F535" s="161">
        <f t="shared" si="1122"/>
        <v>60.13545152854374</v>
      </c>
      <c r="G535" s="161">
        <f t="shared" si="1122"/>
        <v>104.57436812353458</v>
      </c>
      <c r="H535" s="161">
        <f t="shared" si="1122"/>
        <v>124.2004532514762</v>
      </c>
      <c r="I535" s="161">
        <f t="shared" si="1122"/>
        <v>117.65159631160827</v>
      </c>
      <c r="J535" s="161">
        <f t="shared" si="1122"/>
        <v>71.484996901383383</v>
      </c>
      <c r="K535" s="161">
        <f t="shared" si="1122"/>
        <v>52.155993571389743</v>
      </c>
      <c r="L535" s="161">
        <f t="shared" si="1122"/>
        <v>110.76279857975629</v>
      </c>
      <c r="M535" s="161">
        <f t="shared" si="1122"/>
        <v>107.93553145682831</v>
      </c>
      <c r="N535" s="161">
        <f t="shared" si="1122"/>
        <v>99.619417722092209</v>
      </c>
      <c r="O535" s="162">
        <f t="shared" si="1122"/>
        <v>0</v>
      </c>
      <c r="P535" s="244"/>
    </row>
    <row r="536" spans="1:53" ht="15.75" thickBot="1" x14ac:dyDescent="0.3">
      <c r="A536" s="195" t="s">
        <v>117</v>
      </c>
      <c r="B536" s="376"/>
      <c r="C536" s="96" t="s">
        <v>230</v>
      </c>
      <c r="D536" s="163">
        <f>+D530*(D542*D564+(1-D542)*D563)</f>
        <v>0</v>
      </c>
      <c r="E536" s="163">
        <f t="shared" ref="E536:O536" si="1123">+E530*(E542*E564+(1-E542)*E563)</f>
        <v>0</v>
      </c>
      <c r="F536" s="163">
        <f t="shared" si="1123"/>
        <v>0</v>
      </c>
      <c r="G536" s="163">
        <f t="shared" si="1123"/>
        <v>0</v>
      </c>
      <c r="H536" s="163">
        <f t="shared" si="1123"/>
        <v>0</v>
      </c>
      <c r="I536" s="163">
        <f t="shared" si="1123"/>
        <v>0</v>
      </c>
      <c r="J536" s="163">
        <f t="shared" si="1123"/>
        <v>0</v>
      </c>
      <c r="K536" s="163">
        <f t="shared" si="1123"/>
        <v>0</v>
      </c>
      <c r="L536" s="163">
        <f t="shared" si="1123"/>
        <v>0</v>
      </c>
      <c r="M536" s="163">
        <f t="shared" si="1123"/>
        <v>0</v>
      </c>
      <c r="N536" s="163">
        <f t="shared" si="1123"/>
        <v>0</v>
      </c>
      <c r="O536" s="164">
        <f t="shared" si="1123"/>
        <v>0</v>
      </c>
      <c r="P536" s="164"/>
    </row>
    <row r="537" spans="1:53" x14ac:dyDescent="0.25">
      <c r="A537" s="195" t="s">
        <v>117</v>
      </c>
      <c r="B537" s="376"/>
      <c r="C537" s="204" t="s">
        <v>2</v>
      </c>
      <c r="D537" s="205">
        <f>+IFERROR(SUMPRODUCT(D538:D542,D544:D548)/D543,0)</f>
        <v>0</v>
      </c>
      <c r="E537" s="205">
        <f t="shared" ref="E537" si="1124">+IFERROR(SUMPRODUCT(E538:E542,E544:E548)/E543,0)</f>
        <v>0</v>
      </c>
      <c r="F537" s="205">
        <f t="shared" ref="F537" si="1125">+IFERROR(SUMPRODUCT(F538:F542,F544:F548)/F543,0)</f>
        <v>0</v>
      </c>
      <c r="G537" s="205">
        <f t="shared" ref="G537" si="1126">+IFERROR(SUMPRODUCT(G538:G542,G544:G548)/G543,0)</f>
        <v>0</v>
      </c>
      <c r="H537" s="205">
        <f t="shared" ref="H537" si="1127">+IFERROR(SUMPRODUCT(H538:H542,H544:H548)/H543,0)</f>
        <v>0</v>
      </c>
      <c r="I537" s="205">
        <f t="shared" ref="I537" si="1128">+IFERROR(SUMPRODUCT(I538:I542,I544:I548)/I543,0)</f>
        <v>0</v>
      </c>
      <c r="J537" s="205">
        <f t="shared" ref="J537" si="1129">+IFERROR(SUMPRODUCT(J538:J542,J544:J548)/J543,0)</f>
        <v>0</v>
      </c>
      <c r="K537" s="205">
        <f t="shared" ref="K537" si="1130">+IFERROR(SUMPRODUCT(K538:K542,K544:K548)/K543,0)</f>
        <v>0</v>
      </c>
      <c r="L537" s="205">
        <f t="shared" ref="L537" si="1131">+IFERROR(SUMPRODUCT(L538:L542,L544:L548)/L543,0)</f>
        <v>0</v>
      </c>
      <c r="M537" s="205">
        <f t="shared" ref="M537" si="1132">+IFERROR(SUMPRODUCT(M538:M542,M544:M548)/M543,0)</f>
        <v>0</v>
      </c>
      <c r="N537" s="205">
        <f t="shared" ref="N537" si="1133">+IFERROR(SUMPRODUCT(N538:N542,N544:N548)/N543,0)</f>
        <v>0</v>
      </c>
      <c r="O537" s="205">
        <f t="shared" ref="O537" si="1134">+IFERROR(SUMPRODUCT(O538:O542,O544:O548)/O543,0)</f>
        <v>0</v>
      </c>
      <c r="P537" s="166" t="e">
        <f>+SUMPRODUCT(D537:O537,D543:O543)/P543</f>
        <v>#DIV/0!</v>
      </c>
      <c r="R537" s="192">
        <f>+D537</f>
        <v>0</v>
      </c>
      <c r="S537" s="192">
        <f t="shared" ref="S537" si="1135">+E537</f>
        <v>0</v>
      </c>
      <c r="T537" s="192">
        <f t="shared" ref="T537" si="1136">+F537</f>
        <v>0</v>
      </c>
      <c r="U537" s="192">
        <f t="shared" ref="U537" si="1137">+G537</f>
        <v>0</v>
      </c>
      <c r="V537" s="192">
        <f t="shared" ref="V537" si="1138">+H537</f>
        <v>0</v>
      </c>
      <c r="W537" s="192">
        <f t="shared" ref="W537" si="1139">+I537</f>
        <v>0</v>
      </c>
      <c r="X537" s="192">
        <f t="shared" ref="X537" si="1140">+J537</f>
        <v>0</v>
      </c>
      <c r="Y537" s="192">
        <f t="shared" ref="Y537" si="1141">+K537</f>
        <v>0</v>
      </c>
      <c r="Z537" s="192">
        <f t="shared" ref="Z537" si="1142">+L537</f>
        <v>0</v>
      </c>
      <c r="AA537" s="192">
        <f t="shared" ref="AA537" si="1143">+M537</f>
        <v>0</v>
      </c>
      <c r="AB537" s="192">
        <f t="shared" ref="AB537" si="1144">+N537</f>
        <v>0</v>
      </c>
      <c r="AC537" s="192">
        <f t="shared" ref="AC537" si="1145">+O537</f>
        <v>0</v>
      </c>
      <c r="AD537" s="190">
        <f>+D543</f>
        <v>0</v>
      </c>
      <c r="AE537" s="190">
        <f t="shared" ref="AE537" si="1146">+E543</f>
        <v>0</v>
      </c>
      <c r="AF537" s="190">
        <f t="shared" ref="AF537" si="1147">+F543</f>
        <v>0</v>
      </c>
      <c r="AG537" s="190">
        <f t="shared" ref="AG537" si="1148">+G543</f>
        <v>0</v>
      </c>
      <c r="AH537" s="190">
        <f t="shared" ref="AH537" si="1149">+H543</f>
        <v>0</v>
      </c>
      <c r="AI537" s="190">
        <f t="shared" ref="AI537" si="1150">+I543</f>
        <v>0</v>
      </c>
      <c r="AJ537" s="190">
        <f t="shared" ref="AJ537" si="1151">+J543</f>
        <v>0</v>
      </c>
      <c r="AK537" s="190">
        <f t="shared" ref="AK537" si="1152">+K543</f>
        <v>0</v>
      </c>
      <c r="AL537" s="190">
        <f t="shared" ref="AL537" si="1153">+L543</f>
        <v>0</v>
      </c>
      <c r="AM537" s="190">
        <f t="shared" ref="AM537" si="1154">+M543</f>
        <v>0</v>
      </c>
      <c r="AN537" s="190">
        <f t="shared" ref="AN537" si="1155">+N543</f>
        <v>0</v>
      </c>
      <c r="AO537" s="190">
        <f t="shared" ref="AO537" si="1156">+O543</f>
        <v>0</v>
      </c>
    </row>
    <row r="538" spans="1:53" x14ac:dyDescent="0.25">
      <c r="A538" s="195" t="s">
        <v>117</v>
      </c>
      <c r="B538" s="376"/>
      <c r="C538" s="178" t="s">
        <v>3</v>
      </c>
      <c r="D538" s="179">
        <v>0.7</v>
      </c>
      <c r="E538" s="179">
        <v>0.7</v>
      </c>
      <c r="F538" s="179">
        <v>0.7</v>
      </c>
      <c r="G538" s="179">
        <v>0.7</v>
      </c>
      <c r="H538" s="179">
        <v>0.7</v>
      </c>
      <c r="I538" s="179">
        <v>0.7</v>
      </c>
      <c r="J538" s="179">
        <v>0.7</v>
      </c>
      <c r="K538" s="179">
        <v>0.48915873014712274</v>
      </c>
      <c r="L538" s="179">
        <v>0.4834974169537235</v>
      </c>
      <c r="M538" s="179">
        <v>0.45414569524687309</v>
      </c>
      <c r="N538" s="179">
        <v>0.38276016431267579</v>
      </c>
      <c r="O538" s="179">
        <v>0.34111134082271427</v>
      </c>
      <c r="P538" s="180" t="e">
        <f>+SUMPRODUCT(D538:O538,D544:O544)/P544</f>
        <v>#DIV/0!</v>
      </c>
    </row>
    <row r="539" spans="1:53" x14ac:dyDescent="0.25">
      <c r="A539" s="195" t="s">
        <v>117</v>
      </c>
      <c r="B539" s="376"/>
      <c r="C539" s="178" t="s">
        <v>200</v>
      </c>
      <c r="D539" s="179">
        <v>0.7</v>
      </c>
      <c r="E539" s="179">
        <v>0.7</v>
      </c>
      <c r="F539" s="179">
        <v>0.7</v>
      </c>
      <c r="G539" s="179">
        <v>0.7</v>
      </c>
      <c r="H539" s="179">
        <v>0.7</v>
      </c>
      <c r="I539" s="179">
        <v>0.7</v>
      </c>
      <c r="J539" s="179">
        <v>0.7</v>
      </c>
      <c r="K539" s="179">
        <v>0.48915873014712274</v>
      </c>
      <c r="L539" s="179">
        <v>0.4834974169537235</v>
      </c>
      <c r="M539" s="179">
        <v>0.45414569524687309</v>
      </c>
      <c r="N539" s="179">
        <v>0.38276016431267579</v>
      </c>
      <c r="O539" s="179">
        <v>0.34111134082271427</v>
      </c>
      <c r="P539" s="242"/>
    </row>
    <row r="540" spans="1:53" x14ac:dyDescent="0.25">
      <c r="A540" s="195" t="s">
        <v>117</v>
      </c>
      <c r="B540" s="376"/>
      <c r="C540" s="178" t="s">
        <v>201</v>
      </c>
      <c r="D540" s="179">
        <v>0.7</v>
      </c>
      <c r="E540" s="179">
        <v>0.7</v>
      </c>
      <c r="F540" s="179">
        <v>0.7</v>
      </c>
      <c r="G540" s="179">
        <v>0.7</v>
      </c>
      <c r="H540" s="179">
        <v>0.7</v>
      </c>
      <c r="I540" s="179">
        <v>0.7</v>
      </c>
      <c r="J540" s="179">
        <v>0.7</v>
      </c>
      <c r="K540" s="179">
        <v>0.48915873014712274</v>
      </c>
      <c r="L540" s="179">
        <v>0.4834974169537235</v>
      </c>
      <c r="M540" s="179">
        <v>0.45414569524687309</v>
      </c>
      <c r="N540" s="179">
        <v>0.38276016431267579</v>
      </c>
      <c r="O540" s="179">
        <v>0.34111134082271427</v>
      </c>
      <c r="P540" s="242"/>
    </row>
    <row r="541" spans="1:53" x14ac:dyDescent="0.25">
      <c r="A541" s="195" t="s">
        <v>117</v>
      </c>
      <c r="B541" s="376"/>
      <c r="C541" s="178" t="s">
        <v>202</v>
      </c>
      <c r="D541" s="179">
        <v>0.7</v>
      </c>
      <c r="E541" s="179">
        <v>0.7</v>
      </c>
      <c r="F541" s="179">
        <v>0.7</v>
      </c>
      <c r="G541" s="179">
        <v>0.7</v>
      </c>
      <c r="H541" s="179">
        <v>0.7</v>
      </c>
      <c r="I541" s="179">
        <v>0.7</v>
      </c>
      <c r="J541" s="179">
        <v>0.7</v>
      </c>
      <c r="K541" s="179">
        <v>0.48915873014712274</v>
      </c>
      <c r="L541" s="179">
        <v>0.4834974169537235</v>
      </c>
      <c r="M541" s="179">
        <v>0.45414569524687309</v>
      </c>
      <c r="N541" s="179">
        <v>0.38276016431267579</v>
      </c>
      <c r="O541" s="179">
        <v>0.34111134082271427</v>
      </c>
      <c r="P541" s="242"/>
    </row>
    <row r="542" spans="1:53" ht="15.75" thickBot="1" x14ac:dyDescent="0.3">
      <c r="A542" s="195" t="s">
        <v>117</v>
      </c>
      <c r="B542" s="376"/>
      <c r="C542" s="280" t="s">
        <v>231</v>
      </c>
      <c r="D542" s="179">
        <v>0.7</v>
      </c>
      <c r="E542" s="179">
        <v>0.7</v>
      </c>
      <c r="F542" s="179">
        <v>0.7</v>
      </c>
      <c r="G542" s="179">
        <v>0.7</v>
      </c>
      <c r="H542" s="179">
        <v>0.7</v>
      </c>
      <c r="I542" s="179">
        <v>0.7</v>
      </c>
      <c r="J542" s="179">
        <v>0.7</v>
      </c>
      <c r="K542" s="179">
        <v>0.48915873014712274</v>
      </c>
      <c r="L542" s="179">
        <v>0.4834974169537235</v>
      </c>
      <c r="M542" s="179">
        <v>0.45414569524687309</v>
      </c>
      <c r="N542" s="179">
        <v>0.38276016431267579</v>
      </c>
      <c r="O542" s="179">
        <v>0.34111134082271427</v>
      </c>
      <c r="P542" s="182" t="e">
        <f t="shared" ref="P542" si="1157">+SUMPRODUCT(D542:O542,D548:O548)/P548</f>
        <v>#DIV/0!</v>
      </c>
    </row>
    <row r="543" spans="1:53" x14ac:dyDescent="0.25">
      <c r="A543" s="195" t="s">
        <v>117</v>
      </c>
      <c r="B543" s="376"/>
      <c r="C543" s="99" t="s">
        <v>239</v>
      </c>
      <c r="D543" s="100">
        <f>+D512/D525/30</f>
        <v>0</v>
      </c>
      <c r="E543" s="100">
        <f t="shared" ref="E543:O543" si="1158">+E512/E525/30</f>
        <v>0</v>
      </c>
      <c r="F543" s="100">
        <f t="shared" si="1158"/>
        <v>0</v>
      </c>
      <c r="G543" s="100">
        <f t="shared" si="1158"/>
        <v>0</v>
      </c>
      <c r="H543" s="100">
        <f t="shared" si="1158"/>
        <v>0</v>
      </c>
      <c r="I543" s="100">
        <f t="shared" si="1158"/>
        <v>0</v>
      </c>
      <c r="J543" s="100">
        <f t="shared" si="1158"/>
        <v>0</v>
      </c>
      <c r="K543" s="100">
        <f t="shared" si="1158"/>
        <v>0</v>
      </c>
      <c r="L543" s="100">
        <f t="shared" si="1158"/>
        <v>0</v>
      </c>
      <c r="M543" s="100">
        <f t="shared" si="1158"/>
        <v>0</v>
      </c>
      <c r="N543" s="100">
        <f t="shared" si="1158"/>
        <v>0</v>
      </c>
      <c r="O543" s="167">
        <f t="shared" si="1158"/>
        <v>0</v>
      </c>
      <c r="P543" s="167">
        <f>SUM(D543:O543)</f>
        <v>0</v>
      </c>
    </row>
    <row r="544" spans="1:53" x14ac:dyDescent="0.25">
      <c r="A544" s="195" t="s">
        <v>117</v>
      </c>
      <c r="B544" s="376"/>
      <c r="C544" s="86" t="s">
        <v>240</v>
      </c>
      <c r="D544" s="87">
        <f>+D543*D519</f>
        <v>0</v>
      </c>
      <c r="E544" s="87">
        <f t="shared" ref="E544" si="1159">+E543*E519</f>
        <v>0</v>
      </c>
      <c r="F544" s="87">
        <f t="shared" ref="F544" si="1160">+F543*F519</f>
        <v>0</v>
      </c>
      <c r="G544" s="87">
        <f t="shared" ref="G544" si="1161">+G543*G519</f>
        <v>0</v>
      </c>
      <c r="H544" s="87">
        <f t="shared" ref="H544" si="1162">+H543*H519</f>
        <v>0</v>
      </c>
      <c r="I544" s="87">
        <f t="shared" ref="I544" si="1163">+I543*I519</f>
        <v>0</v>
      </c>
      <c r="J544" s="87">
        <f t="shared" ref="J544" si="1164">+J543*J519</f>
        <v>0</v>
      </c>
      <c r="K544" s="87">
        <f t="shared" ref="K544" si="1165">+K543*K519</f>
        <v>0</v>
      </c>
      <c r="L544" s="87">
        <f t="shared" ref="L544" si="1166">+L543*L519</f>
        <v>0</v>
      </c>
      <c r="M544" s="87">
        <f t="shared" ref="M544" si="1167">+M543*M519</f>
        <v>0</v>
      </c>
      <c r="N544" s="87">
        <f t="shared" ref="N544" si="1168">+N543*N519</f>
        <v>0</v>
      </c>
      <c r="O544" s="159">
        <f t="shared" ref="O544" si="1169">+O543*O519</f>
        <v>0</v>
      </c>
      <c r="P544" s="159">
        <f t="shared" ref="P544:P554" si="1170">SUM(D544:O544)</f>
        <v>0</v>
      </c>
      <c r="AP544" s="190">
        <f>+D544</f>
        <v>0</v>
      </c>
      <c r="AQ544" s="190">
        <f t="shared" ref="AQ544:AQ548" si="1171">+E544</f>
        <v>0</v>
      </c>
      <c r="AR544" s="190">
        <f t="shared" ref="AR544:AR548" si="1172">+F544</f>
        <v>0</v>
      </c>
      <c r="AS544" s="190">
        <f t="shared" ref="AS544:AS548" si="1173">+G544</f>
        <v>0</v>
      </c>
      <c r="AT544" s="190">
        <f t="shared" ref="AT544:AT548" si="1174">+H544</f>
        <v>0</v>
      </c>
      <c r="AU544" s="190">
        <f t="shared" ref="AU544:AU548" si="1175">+I544</f>
        <v>0</v>
      </c>
      <c r="AV544" s="190">
        <f t="shared" ref="AV544:AV548" si="1176">+J544</f>
        <v>0</v>
      </c>
      <c r="AW544" s="190">
        <f t="shared" ref="AW544:AW548" si="1177">+K544</f>
        <v>0</v>
      </c>
      <c r="AX544" s="190">
        <f t="shared" ref="AX544:AX548" si="1178">+L544</f>
        <v>0</v>
      </c>
      <c r="AY544" s="190">
        <f t="shared" ref="AY544:AY548" si="1179">+M544</f>
        <v>0</v>
      </c>
      <c r="AZ544" s="190">
        <f t="shared" ref="AZ544:AZ548" si="1180">+N544</f>
        <v>0</v>
      </c>
      <c r="BA544" s="190">
        <f t="shared" ref="BA544:BA548" si="1181">+O544</f>
        <v>0</v>
      </c>
    </row>
    <row r="545" spans="1:53" x14ac:dyDescent="0.25">
      <c r="A545" s="195" t="s">
        <v>117</v>
      </c>
      <c r="B545" s="376"/>
      <c r="C545" s="86" t="s">
        <v>241</v>
      </c>
      <c r="D545" s="87">
        <f>+D543*D520</f>
        <v>0</v>
      </c>
      <c r="E545" s="87">
        <f t="shared" ref="E545:O545" si="1182">+E543*E520</f>
        <v>0</v>
      </c>
      <c r="F545" s="87">
        <f t="shared" si="1182"/>
        <v>0</v>
      </c>
      <c r="G545" s="87">
        <f t="shared" si="1182"/>
        <v>0</v>
      </c>
      <c r="H545" s="87">
        <f t="shared" si="1182"/>
        <v>0</v>
      </c>
      <c r="I545" s="87">
        <f t="shared" si="1182"/>
        <v>0</v>
      </c>
      <c r="J545" s="87">
        <f t="shared" si="1182"/>
        <v>0</v>
      </c>
      <c r="K545" s="87">
        <f t="shared" si="1182"/>
        <v>0</v>
      </c>
      <c r="L545" s="87">
        <f t="shared" si="1182"/>
        <v>0</v>
      </c>
      <c r="M545" s="87">
        <f t="shared" si="1182"/>
        <v>0</v>
      </c>
      <c r="N545" s="87">
        <f t="shared" si="1182"/>
        <v>0</v>
      </c>
      <c r="O545" s="159">
        <f t="shared" si="1182"/>
        <v>0</v>
      </c>
      <c r="P545" s="159"/>
      <c r="AP545" s="190">
        <f t="shared" ref="AP545:AP548" si="1183">+D545</f>
        <v>0</v>
      </c>
      <c r="AQ545" s="190">
        <f t="shared" si="1171"/>
        <v>0</v>
      </c>
      <c r="AR545" s="190">
        <f t="shared" si="1172"/>
        <v>0</v>
      </c>
      <c r="AS545" s="190">
        <f t="shared" si="1173"/>
        <v>0</v>
      </c>
      <c r="AT545" s="190">
        <f t="shared" si="1174"/>
        <v>0</v>
      </c>
      <c r="AU545" s="190">
        <f t="shared" si="1175"/>
        <v>0</v>
      </c>
      <c r="AV545" s="190">
        <f t="shared" si="1176"/>
        <v>0</v>
      </c>
      <c r="AW545" s="190">
        <f t="shared" si="1177"/>
        <v>0</v>
      </c>
      <c r="AX545" s="190">
        <f t="shared" si="1178"/>
        <v>0</v>
      </c>
      <c r="AY545" s="190">
        <f t="shared" si="1179"/>
        <v>0</v>
      </c>
      <c r="AZ545" s="190">
        <f t="shared" si="1180"/>
        <v>0</v>
      </c>
      <c r="BA545" s="190">
        <f t="shared" si="1181"/>
        <v>0</v>
      </c>
    </row>
    <row r="546" spans="1:53" x14ac:dyDescent="0.25">
      <c r="A546" s="195" t="s">
        <v>117</v>
      </c>
      <c r="B546" s="376"/>
      <c r="C546" s="86" t="s">
        <v>242</v>
      </c>
      <c r="D546" s="87">
        <f>+D543*D521</f>
        <v>0</v>
      </c>
      <c r="E546" s="87">
        <f t="shared" ref="E546:O546" si="1184">+E543*E521</f>
        <v>0</v>
      </c>
      <c r="F546" s="87">
        <f t="shared" si="1184"/>
        <v>0</v>
      </c>
      <c r="G546" s="87">
        <f t="shared" si="1184"/>
        <v>0</v>
      </c>
      <c r="H546" s="87">
        <f t="shared" si="1184"/>
        <v>0</v>
      </c>
      <c r="I546" s="87">
        <f t="shared" si="1184"/>
        <v>0</v>
      </c>
      <c r="J546" s="87">
        <f t="shared" si="1184"/>
        <v>0</v>
      </c>
      <c r="K546" s="87">
        <f t="shared" si="1184"/>
        <v>0</v>
      </c>
      <c r="L546" s="87">
        <f t="shared" si="1184"/>
        <v>0</v>
      </c>
      <c r="M546" s="87">
        <f t="shared" si="1184"/>
        <v>0</v>
      </c>
      <c r="N546" s="87">
        <f t="shared" si="1184"/>
        <v>0</v>
      </c>
      <c r="O546" s="159">
        <f t="shared" si="1184"/>
        <v>0</v>
      </c>
      <c r="P546" s="159"/>
      <c r="AP546" s="190">
        <f t="shared" si="1183"/>
        <v>0</v>
      </c>
      <c r="AQ546" s="190">
        <f t="shared" si="1171"/>
        <v>0</v>
      </c>
      <c r="AR546" s="190">
        <f t="shared" si="1172"/>
        <v>0</v>
      </c>
      <c r="AS546" s="190">
        <f t="shared" si="1173"/>
        <v>0</v>
      </c>
      <c r="AT546" s="190">
        <f t="shared" si="1174"/>
        <v>0</v>
      </c>
      <c r="AU546" s="190">
        <f t="shared" si="1175"/>
        <v>0</v>
      </c>
      <c r="AV546" s="190">
        <f t="shared" si="1176"/>
        <v>0</v>
      </c>
      <c r="AW546" s="190">
        <f t="shared" si="1177"/>
        <v>0</v>
      </c>
      <c r="AX546" s="190">
        <f t="shared" si="1178"/>
        <v>0</v>
      </c>
      <c r="AY546" s="190">
        <f t="shared" si="1179"/>
        <v>0</v>
      </c>
      <c r="AZ546" s="190">
        <f t="shared" si="1180"/>
        <v>0</v>
      </c>
      <c r="BA546" s="190">
        <f t="shared" si="1181"/>
        <v>0</v>
      </c>
    </row>
    <row r="547" spans="1:53" x14ac:dyDescent="0.25">
      <c r="A547" s="195" t="s">
        <v>117</v>
      </c>
      <c r="B547" s="376"/>
      <c r="C547" s="86" t="s">
        <v>243</v>
      </c>
      <c r="D547" s="87">
        <f>+D543*D522</f>
        <v>0</v>
      </c>
      <c r="E547" s="87">
        <f t="shared" ref="E547:O547" si="1185">+E543*E522</f>
        <v>0</v>
      </c>
      <c r="F547" s="87">
        <f t="shared" si="1185"/>
        <v>0</v>
      </c>
      <c r="G547" s="87">
        <f t="shared" si="1185"/>
        <v>0</v>
      </c>
      <c r="H547" s="87">
        <f t="shared" si="1185"/>
        <v>0</v>
      </c>
      <c r="I547" s="87">
        <f t="shared" si="1185"/>
        <v>0</v>
      </c>
      <c r="J547" s="87">
        <f t="shared" si="1185"/>
        <v>0</v>
      </c>
      <c r="K547" s="87">
        <f t="shared" si="1185"/>
        <v>0</v>
      </c>
      <c r="L547" s="87">
        <f t="shared" si="1185"/>
        <v>0</v>
      </c>
      <c r="M547" s="87">
        <f t="shared" si="1185"/>
        <v>0</v>
      </c>
      <c r="N547" s="87">
        <f t="shared" si="1185"/>
        <v>0</v>
      </c>
      <c r="O547" s="159">
        <f t="shared" si="1185"/>
        <v>0</v>
      </c>
      <c r="P547" s="159"/>
      <c r="AP547" s="190">
        <f t="shared" si="1183"/>
        <v>0</v>
      </c>
      <c r="AQ547" s="190">
        <f t="shared" si="1171"/>
        <v>0</v>
      </c>
      <c r="AR547" s="190">
        <f t="shared" si="1172"/>
        <v>0</v>
      </c>
      <c r="AS547" s="190">
        <f t="shared" si="1173"/>
        <v>0</v>
      </c>
      <c r="AT547" s="190">
        <f t="shared" si="1174"/>
        <v>0</v>
      </c>
      <c r="AU547" s="190">
        <f t="shared" si="1175"/>
        <v>0</v>
      </c>
      <c r="AV547" s="190">
        <f t="shared" si="1176"/>
        <v>0</v>
      </c>
      <c r="AW547" s="190">
        <f t="shared" si="1177"/>
        <v>0</v>
      </c>
      <c r="AX547" s="190">
        <f t="shared" si="1178"/>
        <v>0</v>
      </c>
      <c r="AY547" s="190">
        <f t="shared" si="1179"/>
        <v>0</v>
      </c>
      <c r="AZ547" s="190">
        <f t="shared" si="1180"/>
        <v>0</v>
      </c>
      <c r="BA547" s="190">
        <f t="shared" si="1181"/>
        <v>0</v>
      </c>
    </row>
    <row r="548" spans="1:53" ht="15.75" thickBot="1" x14ac:dyDescent="0.3">
      <c r="A548" s="195" t="s">
        <v>117</v>
      </c>
      <c r="B548" s="376"/>
      <c r="C548" s="96" t="s">
        <v>244</v>
      </c>
      <c r="D548" s="251">
        <f>+D543*D523</f>
        <v>0</v>
      </c>
      <c r="E548" s="251">
        <f t="shared" ref="E548:O548" si="1186">+E543*E523</f>
        <v>0</v>
      </c>
      <c r="F548" s="251">
        <f t="shared" si="1186"/>
        <v>0</v>
      </c>
      <c r="G548" s="251">
        <f t="shared" si="1186"/>
        <v>0</v>
      </c>
      <c r="H548" s="251">
        <f t="shared" si="1186"/>
        <v>0</v>
      </c>
      <c r="I548" s="251">
        <f t="shared" si="1186"/>
        <v>0</v>
      </c>
      <c r="J548" s="251">
        <f t="shared" si="1186"/>
        <v>0</v>
      </c>
      <c r="K548" s="251">
        <f t="shared" si="1186"/>
        <v>0</v>
      </c>
      <c r="L548" s="251">
        <f t="shared" si="1186"/>
        <v>0</v>
      </c>
      <c r="M548" s="251">
        <f t="shared" si="1186"/>
        <v>0</v>
      </c>
      <c r="N548" s="251">
        <f t="shared" si="1186"/>
        <v>0</v>
      </c>
      <c r="O548" s="251">
        <f t="shared" si="1186"/>
        <v>0</v>
      </c>
      <c r="P548" s="169">
        <f t="shared" si="1170"/>
        <v>0</v>
      </c>
      <c r="AP548" s="190">
        <f t="shared" si="1183"/>
        <v>0</v>
      </c>
      <c r="AQ548" s="190">
        <f t="shared" si="1171"/>
        <v>0</v>
      </c>
      <c r="AR548" s="190">
        <f t="shared" si="1172"/>
        <v>0</v>
      </c>
      <c r="AS548" s="190">
        <f t="shared" si="1173"/>
        <v>0</v>
      </c>
      <c r="AT548" s="190">
        <f t="shared" si="1174"/>
        <v>0</v>
      </c>
      <c r="AU548" s="190">
        <f t="shared" si="1175"/>
        <v>0</v>
      </c>
      <c r="AV548" s="190">
        <f t="shared" si="1176"/>
        <v>0</v>
      </c>
      <c r="AW548" s="190">
        <f t="shared" si="1177"/>
        <v>0</v>
      </c>
      <c r="AX548" s="190">
        <f t="shared" si="1178"/>
        <v>0</v>
      </c>
      <c r="AY548" s="190">
        <f t="shared" si="1179"/>
        <v>0</v>
      </c>
      <c r="AZ548" s="190">
        <f t="shared" si="1180"/>
        <v>0</v>
      </c>
      <c r="BA548" s="190">
        <f t="shared" si="1181"/>
        <v>0</v>
      </c>
    </row>
    <row r="549" spans="1:53" x14ac:dyDescent="0.25">
      <c r="A549" s="195" t="s">
        <v>117</v>
      </c>
      <c r="B549" s="376"/>
      <c r="C549" s="99" t="s">
        <v>245</v>
      </c>
      <c r="D549" s="100">
        <f>+IFERROR(D512/D531/30,0)</f>
        <v>0</v>
      </c>
      <c r="E549" s="100">
        <f t="shared" ref="E549:O549" si="1187">+IFERROR(E512/E531/30,0)</f>
        <v>0</v>
      </c>
      <c r="F549" s="100">
        <f t="shared" si="1187"/>
        <v>0</v>
      </c>
      <c r="G549" s="100">
        <f t="shared" si="1187"/>
        <v>0</v>
      </c>
      <c r="H549" s="100">
        <f t="shared" si="1187"/>
        <v>0</v>
      </c>
      <c r="I549" s="100">
        <f t="shared" si="1187"/>
        <v>0</v>
      </c>
      <c r="J549" s="100">
        <f t="shared" si="1187"/>
        <v>0</v>
      </c>
      <c r="K549" s="100">
        <f t="shared" si="1187"/>
        <v>0</v>
      </c>
      <c r="L549" s="100">
        <f t="shared" si="1187"/>
        <v>0</v>
      </c>
      <c r="M549" s="100">
        <f t="shared" si="1187"/>
        <v>0</v>
      </c>
      <c r="N549" s="100">
        <f t="shared" si="1187"/>
        <v>0</v>
      </c>
      <c r="O549" s="167">
        <f t="shared" si="1187"/>
        <v>0</v>
      </c>
      <c r="P549" s="167">
        <f t="shared" si="1170"/>
        <v>0</v>
      </c>
    </row>
    <row r="550" spans="1:53" x14ac:dyDescent="0.25">
      <c r="A550" s="195" t="s">
        <v>117</v>
      </c>
      <c r="B550" s="376"/>
      <c r="C550" s="86" t="s">
        <v>246</v>
      </c>
      <c r="D550" s="266">
        <f t="shared" ref="D550:O550" si="1188">+IFERROR(D513/D532/30,0)</f>
        <v>0</v>
      </c>
      <c r="E550" s="266">
        <f t="shared" si="1188"/>
        <v>0</v>
      </c>
      <c r="F550" s="266">
        <f t="shared" si="1188"/>
        <v>0</v>
      </c>
      <c r="G550" s="266">
        <f t="shared" si="1188"/>
        <v>0</v>
      </c>
      <c r="H550" s="266">
        <f t="shared" si="1188"/>
        <v>0</v>
      </c>
      <c r="I550" s="266">
        <f t="shared" si="1188"/>
        <v>0</v>
      </c>
      <c r="J550" s="266">
        <f t="shared" si="1188"/>
        <v>0</v>
      </c>
      <c r="K550" s="266">
        <f t="shared" si="1188"/>
        <v>0</v>
      </c>
      <c r="L550" s="266">
        <f t="shared" si="1188"/>
        <v>0</v>
      </c>
      <c r="M550" s="266">
        <f t="shared" si="1188"/>
        <v>0</v>
      </c>
      <c r="N550" s="266">
        <f t="shared" si="1188"/>
        <v>0</v>
      </c>
      <c r="O550" s="267">
        <f t="shared" si="1188"/>
        <v>0</v>
      </c>
      <c r="P550" s="159">
        <f t="shared" si="1170"/>
        <v>0</v>
      </c>
    </row>
    <row r="551" spans="1:53" x14ac:dyDescent="0.25">
      <c r="A551" s="195" t="s">
        <v>117</v>
      </c>
      <c r="B551" s="376"/>
      <c r="C551" s="86" t="s">
        <v>247</v>
      </c>
      <c r="D551" s="266">
        <f t="shared" ref="D551:O551" si="1189">+IFERROR(D514/D533/30,0)</f>
        <v>0</v>
      </c>
      <c r="E551" s="266">
        <f t="shared" si="1189"/>
        <v>0</v>
      </c>
      <c r="F551" s="266">
        <f t="shared" si="1189"/>
        <v>0</v>
      </c>
      <c r="G551" s="266">
        <f t="shared" si="1189"/>
        <v>0</v>
      </c>
      <c r="H551" s="266">
        <f t="shared" si="1189"/>
        <v>0</v>
      </c>
      <c r="I551" s="266">
        <f t="shared" si="1189"/>
        <v>0</v>
      </c>
      <c r="J551" s="266">
        <f t="shared" si="1189"/>
        <v>0</v>
      </c>
      <c r="K551" s="266">
        <f t="shared" si="1189"/>
        <v>0</v>
      </c>
      <c r="L551" s="266">
        <f t="shared" si="1189"/>
        <v>0</v>
      </c>
      <c r="M551" s="266">
        <f t="shared" si="1189"/>
        <v>0</v>
      </c>
      <c r="N551" s="266">
        <f t="shared" si="1189"/>
        <v>0</v>
      </c>
      <c r="O551" s="267">
        <f t="shared" si="1189"/>
        <v>0</v>
      </c>
      <c r="P551" s="159">
        <f t="shared" si="1170"/>
        <v>0</v>
      </c>
    </row>
    <row r="552" spans="1:53" x14ac:dyDescent="0.25">
      <c r="A552" s="195" t="s">
        <v>117</v>
      </c>
      <c r="B552" s="376"/>
      <c r="C552" s="86" t="s">
        <v>248</v>
      </c>
      <c r="D552" s="266">
        <f t="shared" ref="D552:O552" si="1190">+IFERROR(D515/D534/30,0)</f>
        <v>0</v>
      </c>
      <c r="E552" s="266">
        <f t="shared" si="1190"/>
        <v>0</v>
      </c>
      <c r="F552" s="266">
        <f t="shared" si="1190"/>
        <v>0</v>
      </c>
      <c r="G552" s="266">
        <f t="shared" si="1190"/>
        <v>0</v>
      </c>
      <c r="H552" s="266">
        <f t="shared" si="1190"/>
        <v>0</v>
      </c>
      <c r="I552" s="266">
        <f t="shared" si="1190"/>
        <v>0</v>
      </c>
      <c r="J552" s="266">
        <f t="shared" si="1190"/>
        <v>0</v>
      </c>
      <c r="K552" s="266">
        <f t="shared" si="1190"/>
        <v>0</v>
      </c>
      <c r="L552" s="266">
        <f t="shared" si="1190"/>
        <v>0</v>
      </c>
      <c r="M552" s="266">
        <f t="shared" si="1190"/>
        <v>0</v>
      </c>
      <c r="N552" s="266">
        <f t="shared" si="1190"/>
        <v>0</v>
      </c>
      <c r="O552" s="267">
        <f t="shared" si="1190"/>
        <v>0</v>
      </c>
      <c r="P552" s="159">
        <f t="shared" si="1170"/>
        <v>0</v>
      </c>
    </row>
    <row r="553" spans="1:53" x14ac:dyDescent="0.25">
      <c r="A553" s="195" t="s">
        <v>117</v>
      </c>
      <c r="B553" s="376"/>
      <c r="C553" s="86" t="s">
        <v>249</v>
      </c>
      <c r="D553" s="87">
        <f t="shared" ref="D553:O553" si="1191">+IFERROR(D516/D535/30,0)</f>
        <v>0</v>
      </c>
      <c r="E553" s="87">
        <f t="shared" si="1191"/>
        <v>0</v>
      </c>
      <c r="F553" s="87">
        <f t="shared" si="1191"/>
        <v>0</v>
      </c>
      <c r="G553" s="87">
        <f t="shared" si="1191"/>
        <v>0</v>
      </c>
      <c r="H553" s="87">
        <f t="shared" si="1191"/>
        <v>0</v>
      </c>
      <c r="I553" s="87">
        <f t="shared" si="1191"/>
        <v>0</v>
      </c>
      <c r="J553" s="87">
        <f t="shared" si="1191"/>
        <v>0</v>
      </c>
      <c r="K553" s="87">
        <f t="shared" si="1191"/>
        <v>0</v>
      </c>
      <c r="L553" s="87">
        <f t="shared" si="1191"/>
        <v>0</v>
      </c>
      <c r="M553" s="87">
        <f t="shared" si="1191"/>
        <v>0</v>
      </c>
      <c r="N553" s="87">
        <f t="shared" si="1191"/>
        <v>0</v>
      </c>
      <c r="O553" s="159">
        <f t="shared" si="1191"/>
        <v>0</v>
      </c>
      <c r="P553" s="159">
        <f t="shared" si="1170"/>
        <v>0</v>
      </c>
    </row>
    <row r="554" spans="1:53" ht="15.75" thickBot="1" x14ac:dyDescent="0.3">
      <c r="A554" s="195" t="s">
        <v>117</v>
      </c>
      <c r="B554" s="376"/>
      <c r="C554" s="96" t="s">
        <v>250</v>
      </c>
      <c r="D554" s="168">
        <f t="shared" ref="D554:O554" si="1192">+IFERROR(D517/D536/30,0)</f>
        <v>0</v>
      </c>
      <c r="E554" s="168">
        <f t="shared" si="1192"/>
        <v>0</v>
      </c>
      <c r="F554" s="168">
        <f t="shared" si="1192"/>
        <v>0</v>
      </c>
      <c r="G554" s="168">
        <f t="shared" si="1192"/>
        <v>0</v>
      </c>
      <c r="H554" s="168">
        <f t="shared" si="1192"/>
        <v>0</v>
      </c>
      <c r="I554" s="168">
        <f t="shared" si="1192"/>
        <v>0</v>
      </c>
      <c r="J554" s="168">
        <f t="shared" si="1192"/>
        <v>0</v>
      </c>
      <c r="K554" s="168">
        <f t="shared" si="1192"/>
        <v>0</v>
      </c>
      <c r="L554" s="168">
        <f t="shared" si="1192"/>
        <v>0</v>
      </c>
      <c r="M554" s="168">
        <f t="shared" si="1192"/>
        <v>0</v>
      </c>
      <c r="N554" s="168">
        <f t="shared" si="1192"/>
        <v>0</v>
      </c>
      <c r="O554" s="169">
        <f t="shared" si="1192"/>
        <v>0</v>
      </c>
      <c r="P554" s="169">
        <f t="shared" si="1170"/>
        <v>0</v>
      </c>
    </row>
    <row r="555" spans="1:53" ht="15.75" thickBot="1" x14ac:dyDescent="0.3">
      <c r="A555" s="195" t="s">
        <v>117</v>
      </c>
      <c r="B555" s="376"/>
      <c r="C555" s="183" t="s">
        <v>13</v>
      </c>
      <c r="D555" s="72">
        <v>30</v>
      </c>
      <c r="E555" s="72">
        <v>30</v>
      </c>
      <c r="F555" s="72">
        <v>30</v>
      </c>
      <c r="G555" s="72">
        <v>0</v>
      </c>
      <c r="H555" s="72">
        <v>33.121560393413624</v>
      </c>
      <c r="I555" s="72">
        <v>33.18421323453741</v>
      </c>
      <c r="J555" s="72">
        <v>33</v>
      </c>
      <c r="K555" s="72">
        <v>16.918000292815897</v>
      </c>
      <c r="L555" s="72">
        <f>((45*0.63)+(20*0.37))</f>
        <v>35.75</v>
      </c>
      <c r="M555" s="72">
        <v>36.24</v>
      </c>
      <c r="N555" s="72">
        <v>22</v>
      </c>
      <c r="O555" s="72">
        <v>22</v>
      </c>
      <c r="P555" s="184"/>
    </row>
    <row r="556" spans="1:53" x14ac:dyDescent="0.25">
      <c r="A556" s="195" t="s">
        <v>117</v>
      </c>
      <c r="B556" s="376"/>
      <c r="C556" s="99" t="s">
        <v>4</v>
      </c>
      <c r="D556" s="100">
        <f>+D549/D555*30</f>
        <v>0</v>
      </c>
      <c r="E556" s="100">
        <f t="shared" ref="E556" si="1193">+E549/E555*30</f>
        <v>0</v>
      </c>
      <c r="F556" s="100">
        <f t="shared" ref="F556" si="1194">+F549/F555*30</f>
        <v>0</v>
      </c>
      <c r="G556" s="100" t="e">
        <f t="shared" ref="G556" si="1195">+G549/G555*30</f>
        <v>#DIV/0!</v>
      </c>
      <c r="H556" s="100">
        <f t="shared" ref="H556" si="1196">+H549/H555*30</f>
        <v>0</v>
      </c>
      <c r="I556" s="100">
        <f t="shared" ref="I556" si="1197">+I549/I555*30</f>
        <v>0</v>
      </c>
      <c r="J556" s="100">
        <f t="shared" ref="J556" si="1198">+J549/J555*30</f>
        <v>0</v>
      </c>
      <c r="K556" s="100">
        <f t="shared" ref="K556" si="1199">+K549/K555*30</f>
        <v>0</v>
      </c>
      <c r="L556" s="100">
        <f t="shared" ref="L556" si="1200">+L549/L555*30</f>
        <v>0</v>
      </c>
      <c r="M556" s="100">
        <f t="shared" ref="M556" si="1201">+M549/M555*30</f>
        <v>0</v>
      </c>
      <c r="N556" s="100">
        <f t="shared" ref="N556" si="1202">+N549/N555*30</f>
        <v>0</v>
      </c>
      <c r="O556" s="167">
        <f t="shared" ref="O556" si="1203">+O549/O555*30</f>
        <v>0</v>
      </c>
      <c r="P556" s="167" t="e">
        <f>SUM(D556:O556)</f>
        <v>#DIV/0!</v>
      </c>
    </row>
    <row r="557" spans="1:53" x14ac:dyDescent="0.25">
      <c r="A557" s="195" t="s">
        <v>117</v>
      </c>
      <c r="B557" s="376"/>
      <c r="C557" s="86" t="s">
        <v>216</v>
      </c>
      <c r="D557" s="87">
        <f>+D550/D555*30</f>
        <v>0</v>
      </c>
      <c r="E557" s="87">
        <f t="shared" ref="E557:O557" si="1204">+E550/E555*30</f>
        <v>0</v>
      </c>
      <c r="F557" s="87">
        <f t="shared" si="1204"/>
        <v>0</v>
      </c>
      <c r="G557" s="87" t="e">
        <f t="shared" si="1204"/>
        <v>#DIV/0!</v>
      </c>
      <c r="H557" s="87">
        <f t="shared" si="1204"/>
        <v>0</v>
      </c>
      <c r="I557" s="87">
        <f t="shared" si="1204"/>
        <v>0</v>
      </c>
      <c r="J557" s="87">
        <f t="shared" si="1204"/>
        <v>0</v>
      </c>
      <c r="K557" s="87">
        <f t="shared" si="1204"/>
        <v>0</v>
      </c>
      <c r="L557" s="87">
        <f t="shared" si="1204"/>
        <v>0</v>
      </c>
      <c r="M557" s="87">
        <f t="shared" si="1204"/>
        <v>0</v>
      </c>
      <c r="N557" s="87">
        <f t="shared" si="1204"/>
        <v>0</v>
      </c>
      <c r="O557" s="159">
        <f t="shared" si="1204"/>
        <v>0</v>
      </c>
      <c r="P557" s="159" t="e">
        <f t="shared" ref="P557:P561" si="1205">SUM(D557:O557)</f>
        <v>#DIV/0!</v>
      </c>
    </row>
    <row r="558" spans="1:53" x14ac:dyDescent="0.25">
      <c r="A558" s="195" t="s">
        <v>117</v>
      </c>
      <c r="B558" s="376"/>
      <c r="C558" s="86" t="s">
        <v>217</v>
      </c>
      <c r="D558" s="87">
        <f>+D551/D555*30</f>
        <v>0</v>
      </c>
      <c r="E558" s="87">
        <f t="shared" ref="E558:O558" si="1206">+E551/E555*30</f>
        <v>0</v>
      </c>
      <c r="F558" s="87">
        <f t="shared" si="1206"/>
        <v>0</v>
      </c>
      <c r="G558" s="87" t="e">
        <f t="shared" si="1206"/>
        <v>#DIV/0!</v>
      </c>
      <c r="H558" s="87">
        <f t="shared" si="1206"/>
        <v>0</v>
      </c>
      <c r="I558" s="87">
        <f t="shared" si="1206"/>
        <v>0</v>
      </c>
      <c r="J558" s="87">
        <f t="shared" si="1206"/>
        <v>0</v>
      </c>
      <c r="K558" s="87">
        <f t="shared" si="1206"/>
        <v>0</v>
      </c>
      <c r="L558" s="87">
        <f t="shared" si="1206"/>
        <v>0</v>
      </c>
      <c r="M558" s="87">
        <f t="shared" si="1206"/>
        <v>0</v>
      </c>
      <c r="N558" s="87">
        <f t="shared" si="1206"/>
        <v>0</v>
      </c>
      <c r="O558" s="159">
        <f t="shared" si="1206"/>
        <v>0</v>
      </c>
      <c r="P558" s="159"/>
    </row>
    <row r="559" spans="1:53" x14ac:dyDescent="0.25">
      <c r="A559" s="195" t="s">
        <v>117</v>
      </c>
      <c r="B559" s="376"/>
      <c r="C559" s="86" t="s">
        <v>218</v>
      </c>
      <c r="D559" s="87">
        <f>+D552/D555*30</f>
        <v>0</v>
      </c>
      <c r="E559" s="87">
        <f t="shared" ref="E559:O559" si="1207">+E552/E555*30</f>
        <v>0</v>
      </c>
      <c r="F559" s="87">
        <f t="shared" si="1207"/>
        <v>0</v>
      </c>
      <c r="G559" s="87" t="e">
        <f t="shared" si="1207"/>
        <v>#DIV/0!</v>
      </c>
      <c r="H559" s="87">
        <f t="shared" si="1207"/>
        <v>0</v>
      </c>
      <c r="I559" s="87">
        <f t="shared" si="1207"/>
        <v>0</v>
      </c>
      <c r="J559" s="87">
        <f t="shared" si="1207"/>
        <v>0</v>
      </c>
      <c r="K559" s="87">
        <f t="shared" si="1207"/>
        <v>0</v>
      </c>
      <c r="L559" s="87">
        <f t="shared" si="1207"/>
        <v>0</v>
      </c>
      <c r="M559" s="87">
        <f t="shared" si="1207"/>
        <v>0</v>
      </c>
      <c r="N559" s="87">
        <f t="shared" si="1207"/>
        <v>0</v>
      </c>
      <c r="O559" s="159">
        <f t="shared" si="1207"/>
        <v>0</v>
      </c>
      <c r="P559" s="159"/>
    </row>
    <row r="560" spans="1:53" x14ac:dyDescent="0.25">
      <c r="A560" s="195" t="s">
        <v>117</v>
      </c>
      <c r="B560" s="376"/>
      <c r="C560" s="86" t="s">
        <v>219</v>
      </c>
      <c r="D560" s="87">
        <f>+D553/D555*30</f>
        <v>0</v>
      </c>
      <c r="E560" s="87">
        <f t="shared" ref="E560:O560" si="1208">+E553/E555*30</f>
        <v>0</v>
      </c>
      <c r="F560" s="87">
        <f t="shared" si="1208"/>
        <v>0</v>
      </c>
      <c r="G560" s="87" t="e">
        <f t="shared" si="1208"/>
        <v>#DIV/0!</v>
      </c>
      <c r="H560" s="87">
        <f t="shared" si="1208"/>
        <v>0</v>
      </c>
      <c r="I560" s="87">
        <f t="shared" si="1208"/>
        <v>0</v>
      </c>
      <c r="J560" s="87">
        <f t="shared" si="1208"/>
        <v>0</v>
      </c>
      <c r="K560" s="87">
        <f t="shared" si="1208"/>
        <v>0</v>
      </c>
      <c r="L560" s="87">
        <f t="shared" si="1208"/>
        <v>0</v>
      </c>
      <c r="M560" s="87">
        <f t="shared" si="1208"/>
        <v>0</v>
      </c>
      <c r="N560" s="87">
        <f t="shared" si="1208"/>
        <v>0</v>
      </c>
      <c r="O560" s="159">
        <f t="shared" si="1208"/>
        <v>0</v>
      </c>
      <c r="P560" s="159"/>
    </row>
    <row r="561" spans="1:16" ht="15.75" thickBot="1" x14ac:dyDescent="0.3">
      <c r="A561" s="195" t="s">
        <v>117</v>
      </c>
      <c r="B561" s="376"/>
      <c r="C561" s="96" t="s">
        <v>238</v>
      </c>
      <c r="D561" s="168">
        <f>+D554/D555*30</f>
        <v>0</v>
      </c>
      <c r="E561" s="168">
        <f t="shared" ref="E561:O561" si="1209">+E554/E555*30</f>
        <v>0</v>
      </c>
      <c r="F561" s="168">
        <f t="shared" si="1209"/>
        <v>0</v>
      </c>
      <c r="G561" s="168" t="e">
        <f t="shared" si="1209"/>
        <v>#DIV/0!</v>
      </c>
      <c r="H561" s="168">
        <f t="shared" si="1209"/>
        <v>0</v>
      </c>
      <c r="I561" s="168">
        <f t="shared" si="1209"/>
        <v>0</v>
      </c>
      <c r="J561" s="168">
        <f t="shared" si="1209"/>
        <v>0</v>
      </c>
      <c r="K561" s="168">
        <f t="shared" si="1209"/>
        <v>0</v>
      </c>
      <c r="L561" s="168">
        <f t="shared" si="1209"/>
        <v>0</v>
      </c>
      <c r="M561" s="168">
        <f t="shared" si="1209"/>
        <v>0</v>
      </c>
      <c r="N561" s="168">
        <f t="shared" si="1209"/>
        <v>0</v>
      </c>
      <c r="O561" s="169">
        <f t="shared" si="1209"/>
        <v>0</v>
      </c>
      <c r="P561" s="169" t="e">
        <f t="shared" si="1205"/>
        <v>#DIV/0!</v>
      </c>
    </row>
    <row r="562" spans="1:16" x14ac:dyDescent="0.25">
      <c r="A562" s="195" t="s">
        <v>117</v>
      </c>
      <c r="B562" s="376"/>
      <c r="C562" s="76" t="s">
        <v>8</v>
      </c>
      <c r="D562" s="170">
        <f t="shared" ref="D562:O562" si="1210">+D531/D525</f>
        <v>2.6181261662194979</v>
      </c>
      <c r="E562" s="170">
        <f t="shared" si="1210"/>
        <v>2.4700365240881514</v>
      </c>
      <c r="F562" s="170">
        <f t="shared" si="1210"/>
        <v>2.470036524088151</v>
      </c>
      <c r="G562" s="170">
        <f t="shared" si="1210"/>
        <v>2.6939159027407804</v>
      </c>
      <c r="H562" s="170">
        <f t="shared" si="1210"/>
        <v>2.6939159027407804</v>
      </c>
      <c r="I562" s="170">
        <f t="shared" si="1210"/>
        <v>2.6939159027407804</v>
      </c>
      <c r="J562" s="170">
        <f t="shared" si="1210"/>
        <v>2.6328654129102813</v>
      </c>
      <c r="K562" s="170">
        <f t="shared" si="1210"/>
        <v>2.8918156033174105</v>
      </c>
      <c r="L562" s="170">
        <f t="shared" si="1210"/>
        <v>3.1515385882282709</v>
      </c>
      <c r="M562" s="170">
        <f t="shared" si="1210"/>
        <v>2.955392619256727</v>
      </c>
      <c r="N562" s="170">
        <f t="shared" si="1210"/>
        <v>3.0533203120035823</v>
      </c>
      <c r="O562" s="171">
        <f t="shared" si="1210"/>
        <v>3.1104547639943174</v>
      </c>
      <c r="P562" s="171"/>
    </row>
    <row r="563" spans="1:16" x14ac:dyDescent="0.25">
      <c r="A563" s="195" t="s">
        <v>117</v>
      </c>
      <c r="B563" s="376"/>
      <c r="C563" s="77" t="s">
        <v>6</v>
      </c>
      <c r="D563" s="172">
        <f>+VLOOKUP(D511,Conversion!$B$33:$N$71,(MATCH('Measured TV opt-pt'!D510,butget_aylar_opt,0)+1),0)</f>
        <v>3.5783961820857031</v>
      </c>
      <c r="E563" s="172">
        <f>+VLOOKUP(E511,Conversion!$B$33:$N$71,(MATCH('Measured TV opt-pt'!E510,butget_aylar_opt,0)+1),0)</f>
        <v>3.4004819168773879</v>
      </c>
      <c r="F563" s="172">
        <f>+VLOOKUP(F511,Conversion!$B$33:$N$71,(MATCH('Measured TV opt-pt'!F510,butget_aylar_opt,0)+1),0)</f>
        <v>3.4004819168773879</v>
      </c>
      <c r="G563" s="172">
        <f>+VLOOKUP(G511,Conversion!$B$33:$N$71,(MATCH('Measured TV opt-pt'!G510,butget_aylar_opt,0)+1),0)</f>
        <v>3.9084736256760095</v>
      </c>
      <c r="H563" s="172">
        <f>+VLOOKUP(H511,Conversion!$B$33:$N$71,(MATCH('Measured TV opt-pt'!H510,butget_aylar_opt,0)+1),0)</f>
        <v>3.9084736256760095</v>
      </c>
      <c r="I563" s="172">
        <f>+VLOOKUP(I511,Conversion!$B$33:$N$71,(MATCH('Measured TV opt-pt'!I510,butget_aylar_opt,0)+1),0)</f>
        <v>3.9084736256760095</v>
      </c>
      <c r="J563" s="172">
        <f>+VLOOKUP(J511,Conversion!$B$33:$N$71,(MATCH('Measured TV opt-pt'!J510,butget_aylar_opt,0)+1),0)</f>
        <v>3.4925886227518621</v>
      </c>
      <c r="K563" s="172">
        <f>+VLOOKUP(K511,Conversion!$B$33:$N$71,(MATCH('Measured TV opt-pt'!K510,butget_aylar_opt,0)+1),0)</f>
        <v>3.4925886227518621</v>
      </c>
      <c r="L563" s="172">
        <f>+VLOOKUP(L511,Conversion!$B$33:$N$71,(MATCH('Measured TV opt-pt'!L510,butget_aylar_opt,0)+1),0)</f>
        <v>3.9237962518192266</v>
      </c>
      <c r="M563" s="172">
        <f>+VLOOKUP(M511,Conversion!$B$33:$N$71,(MATCH('Measured TV opt-pt'!M510,butget_aylar_opt,0)+1),0)</f>
        <v>3.5783961820857031</v>
      </c>
      <c r="N563" s="172">
        <f>+VLOOKUP(N511,Conversion!$B$33:$N$71,(MATCH('Measured TV opt-pt'!N510,butget_aylar_opt,0)+1),0)</f>
        <v>3.5783961820857031</v>
      </c>
      <c r="O563" s="173">
        <f>+VLOOKUP(O511,Conversion!$B$33:$N$71,(MATCH('Measured TV opt-pt'!O510,butget_aylar_opt,0)+1),0)</f>
        <v>3.5783961820857031</v>
      </c>
      <c r="P563" s="173"/>
    </row>
    <row r="564" spans="1:16" ht="15.75" thickBot="1" x14ac:dyDescent="0.3">
      <c r="A564" s="195" t="s">
        <v>117</v>
      </c>
      <c r="B564" s="377"/>
      <c r="C564" s="96" t="s">
        <v>7</v>
      </c>
      <c r="D564" s="172">
        <f>+VLOOKUP(D511,Conversion!$B$74:$N$112,(MATCH('Measured TV opt-pt'!D510,budget_aylar_pt,0)+1),0)</f>
        <v>2.2065818737054101</v>
      </c>
      <c r="E564" s="172">
        <f>+VLOOKUP(E511,Conversion!$B$74:$N$112,(MATCH('Measured TV opt-pt'!E510,budget_aylar_pt,0)+1),0)</f>
        <v>2.0712742128927637</v>
      </c>
      <c r="F564" s="172">
        <f>+VLOOKUP(F511,Conversion!$B$74:$N$112,(MATCH('Measured TV opt-pt'!F510,budget_aylar_pt,0)+1),0)</f>
        <v>2.0712742128927637</v>
      </c>
      <c r="G564" s="172">
        <f>+VLOOKUP(G511,Conversion!$B$74:$N$112,(MATCH('Measured TV opt-pt'!G510,budget_aylar_pt,0)+1),0)</f>
        <v>2.1733911643399675</v>
      </c>
      <c r="H564" s="172">
        <f>+VLOOKUP(H511,Conversion!$B$74:$N$112,(MATCH('Measured TV opt-pt'!H510,budget_aylar_pt,0)+1),0)</f>
        <v>2.1733911643399675</v>
      </c>
      <c r="I564" s="172">
        <f>+VLOOKUP(I511,Conversion!$B$74:$N$112,(MATCH('Measured TV opt-pt'!I510,budget_aylar_pt,0)+1),0)</f>
        <v>2.1733911643399675</v>
      </c>
      <c r="J564" s="172">
        <f>+VLOOKUP(J511,Conversion!$B$74:$N$112,(MATCH('Measured TV opt-pt'!J510,budget_aylar_pt,0)+1),0)</f>
        <v>2.2644126086924605</v>
      </c>
      <c r="K564" s="172">
        <f>+VLOOKUP(K511,Conversion!$B$74:$N$112,(MATCH('Measured TV opt-pt'!K510,budget_aylar_pt,0)+1),0)</f>
        <v>2.2644126086924605</v>
      </c>
      <c r="L564" s="172">
        <f>+VLOOKUP(L511,Conversion!$B$74:$N$112,(MATCH('Measured TV opt-pt'!L510,budget_aylar_pt,0)+1),0)</f>
        <v>2.3265640091806503</v>
      </c>
      <c r="M564" s="172">
        <f>+VLOOKUP(M511,Conversion!$B$74:$N$112,(MATCH('Measured TV opt-pt'!M510,budget_aylar_pt,0)+1),0)</f>
        <v>2.2065818737054101</v>
      </c>
      <c r="N564" s="172">
        <f>+VLOOKUP(N511,Conversion!$B$74:$N$112,(MATCH('Measured TV opt-pt'!N510,budget_aylar_pt,0)+1),0)</f>
        <v>2.2065818737054101</v>
      </c>
      <c r="O564" s="173">
        <f>+VLOOKUP(O511,Conversion!$B$74:$N$112,(MATCH('Measured TV opt-pt'!O510,budget_aylar_pt,0)+1),0)</f>
        <v>2.2065818737054101</v>
      </c>
      <c r="P564" s="174"/>
    </row>
    <row r="565" spans="1:16" ht="21.75" thickBot="1" x14ac:dyDescent="0.3">
      <c r="A565" s="195" t="s">
        <v>117</v>
      </c>
      <c r="B565" s="240" t="s">
        <v>126</v>
      </c>
      <c r="C565" s="74" t="s">
        <v>107</v>
      </c>
      <c r="D565" s="153">
        <v>1</v>
      </c>
      <c r="E565" s="153">
        <v>2</v>
      </c>
      <c r="F565" s="153">
        <v>3</v>
      </c>
      <c r="G565" s="153">
        <v>4</v>
      </c>
      <c r="H565" s="153">
        <v>5</v>
      </c>
      <c r="I565" s="153">
        <v>6</v>
      </c>
      <c r="J565" s="153">
        <v>7</v>
      </c>
      <c r="K565" s="153">
        <v>8</v>
      </c>
      <c r="L565" s="153">
        <v>9</v>
      </c>
      <c r="M565" s="153">
        <v>10</v>
      </c>
      <c r="N565" s="153">
        <v>11</v>
      </c>
      <c r="O565" s="153">
        <v>12</v>
      </c>
      <c r="P565" s="74" t="s">
        <v>127</v>
      </c>
    </row>
    <row r="566" spans="1:16" ht="15.75" customHeight="1" thickBot="1" x14ac:dyDescent="0.3">
      <c r="A566" s="195" t="s">
        <v>117</v>
      </c>
      <c r="B566" s="378" t="s">
        <v>139</v>
      </c>
      <c r="C566" s="185" t="s">
        <v>33</v>
      </c>
      <c r="D566" s="186" t="s">
        <v>128</v>
      </c>
      <c r="E566" s="186" t="s">
        <v>128</v>
      </c>
      <c r="F566" s="186" t="s">
        <v>128</v>
      </c>
      <c r="G566" s="186" t="s">
        <v>128</v>
      </c>
      <c r="H566" s="186" t="s">
        <v>128</v>
      </c>
      <c r="I566" s="186" t="s">
        <v>128</v>
      </c>
      <c r="J566" s="186" t="s">
        <v>128</v>
      </c>
      <c r="K566" s="186" t="s">
        <v>128</v>
      </c>
      <c r="L566" s="186" t="s">
        <v>128</v>
      </c>
      <c r="M566" s="186" t="s">
        <v>128</v>
      </c>
      <c r="N566" s="186" t="s">
        <v>128</v>
      </c>
      <c r="O566" s="186" t="s">
        <v>128</v>
      </c>
      <c r="P566" s="188" t="s">
        <v>108</v>
      </c>
    </row>
    <row r="567" spans="1:16" x14ac:dyDescent="0.25">
      <c r="A567" s="195" t="s">
        <v>117</v>
      </c>
      <c r="B567" s="379"/>
      <c r="C567" s="175" t="s">
        <v>125</v>
      </c>
      <c r="D567" s="200"/>
      <c r="E567" s="201"/>
      <c r="F567" s="201"/>
      <c r="G567" s="201"/>
      <c r="H567" s="201"/>
      <c r="I567" s="201"/>
      <c r="J567" s="201"/>
      <c r="K567" s="201"/>
      <c r="L567" s="201"/>
      <c r="M567" s="201"/>
      <c r="N567" s="201"/>
      <c r="O567" s="176"/>
      <c r="P567" s="176">
        <f>SUM(D567:O567)</f>
        <v>0</v>
      </c>
    </row>
    <row r="568" spans="1:16" x14ac:dyDescent="0.25">
      <c r="A568" s="195" t="s">
        <v>117</v>
      </c>
      <c r="B568" s="379"/>
      <c r="C568" s="86" t="s">
        <v>1</v>
      </c>
      <c r="D568" s="87">
        <f>+D599*D581*30</f>
        <v>0</v>
      </c>
      <c r="E568" s="87">
        <f t="shared" ref="E568:O568" si="1211">+E599*E581*30</f>
        <v>0</v>
      </c>
      <c r="F568" s="87">
        <f t="shared" si="1211"/>
        <v>0</v>
      </c>
      <c r="G568" s="87">
        <f t="shared" si="1211"/>
        <v>0</v>
      </c>
      <c r="H568" s="87">
        <f t="shared" si="1211"/>
        <v>0</v>
      </c>
      <c r="I568" s="87">
        <f t="shared" si="1211"/>
        <v>0</v>
      </c>
      <c r="J568" s="87">
        <f t="shared" si="1211"/>
        <v>0</v>
      </c>
      <c r="K568" s="87">
        <f t="shared" si="1211"/>
        <v>0</v>
      </c>
      <c r="L568" s="87">
        <f t="shared" si="1211"/>
        <v>0</v>
      </c>
      <c r="M568" s="87">
        <f t="shared" si="1211"/>
        <v>0</v>
      </c>
      <c r="N568" s="87">
        <f t="shared" si="1211"/>
        <v>0</v>
      </c>
      <c r="O568" s="159">
        <f t="shared" si="1211"/>
        <v>0</v>
      </c>
      <c r="P568" s="159">
        <f t="shared" ref="P568:P572" si="1212">SUM(D568:O568)</f>
        <v>0</v>
      </c>
    </row>
    <row r="569" spans="1:16" x14ac:dyDescent="0.25">
      <c r="A569" s="195" t="s">
        <v>117</v>
      </c>
      <c r="B569" s="379"/>
      <c r="C569" s="86" t="s">
        <v>209</v>
      </c>
      <c r="D569" s="87">
        <f t="shared" ref="D569:O572" si="1213">+D600*D582*30</f>
        <v>0</v>
      </c>
      <c r="E569" s="259">
        <f t="shared" si="1213"/>
        <v>0</v>
      </c>
      <c r="F569" s="259">
        <f t="shared" si="1213"/>
        <v>0</v>
      </c>
      <c r="G569" s="259">
        <f t="shared" si="1213"/>
        <v>0</v>
      </c>
      <c r="H569" s="259">
        <f t="shared" si="1213"/>
        <v>0</v>
      </c>
      <c r="I569" s="259">
        <f t="shared" si="1213"/>
        <v>0</v>
      </c>
      <c r="J569" s="259">
        <f t="shared" si="1213"/>
        <v>0</v>
      </c>
      <c r="K569" s="259">
        <f t="shared" si="1213"/>
        <v>0</v>
      </c>
      <c r="L569" s="259">
        <f t="shared" si="1213"/>
        <v>0</v>
      </c>
      <c r="M569" s="259">
        <f t="shared" si="1213"/>
        <v>0</v>
      </c>
      <c r="N569" s="259">
        <f t="shared" si="1213"/>
        <v>0</v>
      </c>
      <c r="O569" s="260">
        <f t="shared" si="1213"/>
        <v>0</v>
      </c>
      <c r="P569" s="260"/>
    </row>
    <row r="570" spans="1:16" x14ac:dyDescent="0.25">
      <c r="A570" s="195" t="s">
        <v>117</v>
      </c>
      <c r="B570" s="379"/>
      <c r="C570" s="86" t="s">
        <v>210</v>
      </c>
      <c r="D570" s="87">
        <f t="shared" si="1213"/>
        <v>0</v>
      </c>
      <c r="E570" s="259">
        <f t="shared" si="1213"/>
        <v>0</v>
      </c>
      <c r="F570" s="259">
        <f t="shared" si="1213"/>
        <v>0</v>
      </c>
      <c r="G570" s="259">
        <f t="shared" si="1213"/>
        <v>0</v>
      </c>
      <c r="H570" s="259">
        <f t="shared" si="1213"/>
        <v>0</v>
      </c>
      <c r="I570" s="259">
        <f t="shared" si="1213"/>
        <v>0</v>
      </c>
      <c r="J570" s="259">
        <f t="shared" si="1213"/>
        <v>0</v>
      </c>
      <c r="K570" s="259">
        <f t="shared" si="1213"/>
        <v>0</v>
      </c>
      <c r="L570" s="259">
        <f t="shared" si="1213"/>
        <v>0</v>
      </c>
      <c r="M570" s="259">
        <f t="shared" si="1213"/>
        <v>0</v>
      </c>
      <c r="N570" s="259">
        <f t="shared" si="1213"/>
        <v>0</v>
      </c>
      <c r="O570" s="260">
        <f t="shared" si="1213"/>
        <v>0</v>
      </c>
      <c r="P570" s="260"/>
    </row>
    <row r="571" spans="1:16" x14ac:dyDescent="0.25">
      <c r="A571" s="195" t="s">
        <v>117</v>
      </c>
      <c r="B571" s="379"/>
      <c r="C571" s="86" t="s">
        <v>211</v>
      </c>
      <c r="D571" s="87">
        <f t="shared" si="1213"/>
        <v>0</v>
      </c>
      <c r="E571" s="259">
        <f t="shared" si="1213"/>
        <v>0</v>
      </c>
      <c r="F571" s="259">
        <f t="shared" si="1213"/>
        <v>0</v>
      </c>
      <c r="G571" s="259">
        <f t="shared" si="1213"/>
        <v>0</v>
      </c>
      <c r="H571" s="259">
        <f t="shared" si="1213"/>
        <v>0</v>
      </c>
      <c r="I571" s="259">
        <f t="shared" si="1213"/>
        <v>0</v>
      </c>
      <c r="J571" s="259">
        <f t="shared" si="1213"/>
        <v>0</v>
      </c>
      <c r="K571" s="259">
        <f t="shared" si="1213"/>
        <v>0</v>
      </c>
      <c r="L571" s="259">
        <f t="shared" si="1213"/>
        <v>0</v>
      </c>
      <c r="M571" s="259">
        <f t="shared" si="1213"/>
        <v>0</v>
      </c>
      <c r="N571" s="259">
        <f t="shared" si="1213"/>
        <v>0</v>
      </c>
      <c r="O571" s="260">
        <f t="shared" si="1213"/>
        <v>0</v>
      </c>
      <c r="P571" s="260"/>
    </row>
    <row r="572" spans="1:16" ht="15.75" thickBot="1" x14ac:dyDescent="0.3">
      <c r="A572" s="195" t="s">
        <v>117</v>
      </c>
      <c r="B572" s="379"/>
      <c r="C572" s="96" t="s">
        <v>227</v>
      </c>
      <c r="D572" s="87">
        <f t="shared" si="1213"/>
        <v>0</v>
      </c>
      <c r="E572" s="90">
        <f t="shared" si="1213"/>
        <v>0</v>
      </c>
      <c r="F572" s="90">
        <f t="shared" si="1213"/>
        <v>0</v>
      </c>
      <c r="G572" s="90">
        <f t="shared" si="1213"/>
        <v>0</v>
      </c>
      <c r="H572" s="90">
        <f t="shared" si="1213"/>
        <v>0</v>
      </c>
      <c r="I572" s="90">
        <f t="shared" si="1213"/>
        <v>0</v>
      </c>
      <c r="J572" s="90">
        <f t="shared" si="1213"/>
        <v>0</v>
      </c>
      <c r="K572" s="90">
        <f t="shared" si="1213"/>
        <v>0</v>
      </c>
      <c r="L572" s="90">
        <f t="shared" si="1213"/>
        <v>0</v>
      </c>
      <c r="M572" s="90">
        <f t="shared" si="1213"/>
        <v>0</v>
      </c>
      <c r="N572" s="90">
        <f t="shared" si="1213"/>
        <v>0</v>
      </c>
      <c r="O572" s="160">
        <f t="shared" si="1213"/>
        <v>0</v>
      </c>
      <c r="P572" s="160">
        <f t="shared" si="1212"/>
        <v>0</v>
      </c>
    </row>
    <row r="573" spans="1:16" ht="15.75" thickBot="1" x14ac:dyDescent="0.3">
      <c r="A573" s="195" t="s">
        <v>117</v>
      </c>
      <c r="B573" s="379"/>
      <c r="C573" s="281" t="s">
        <v>108</v>
      </c>
      <c r="D573" s="282">
        <f>SUM(D574:D578)</f>
        <v>1</v>
      </c>
      <c r="E573" s="282">
        <f t="shared" ref="E573" si="1214">SUM(E574:E578)</f>
        <v>1.0034229363724529</v>
      </c>
      <c r="F573" s="282">
        <f t="shared" ref="F573" si="1215">SUM(F574:F578)</f>
        <v>0.99999999999999989</v>
      </c>
      <c r="G573" s="282">
        <f t="shared" ref="G573" si="1216">SUM(G574:G578)</f>
        <v>0.99999999999999989</v>
      </c>
      <c r="H573" s="282">
        <f t="shared" ref="H573" si="1217">SUM(H574:H578)</f>
        <v>1</v>
      </c>
      <c r="I573" s="282">
        <f t="shared" ref="I573" si="1218">SUM(I574:I578)</f>
        <v>1.0000000000000002</v>
      </c>
      <c r="J573" s="282">
        <f t="shared" ref="J573" si="1219">SUM(J574:J578)</f>
        <v>0.99999999999999978</v>
      </c>
      <c r="K573" s="282">
        <f t="shared" ref="K573" si="1220">SUM(K574:K578)</f>
        <v>0.99999999999999978</v>
      </c>
      <c r="L573" s="282">
        <f t="shared" ref="L573" si="1221">SUM(L574:L578)</f>
        <v>1</v>
      </c>
      <c r="M573" s="282">
        <f t="shared" ref="M573" si="1222">SUM(M574:M578)</f>
        <v>1.0000000000000002</v>
      </c>
      <c r="N573" s="282">
        <f t="shared" ref="N573" si="1223">SUM(N574:N578)</f>
        <v>1</v>
      </c>
      <c r="O573" s="282">
        <f t="shared" ref="O573" si="1224">SUM(O574:O578)</f>
        <v>0.99999999999999989</v>
      </c>
      <c r="P573" s="268"/>
    </row>
    <row r="574" spans="1:16" ht="15.75" thickBot="1" x14ac:dyDescent="0.3">
      <c r="A574" s="195" t="s">
        <v>117</v>
      </c>
      <c r="B574" s="379"/>
      <c r="C574" s="245" t="s">
        <v>196</v>
      </c>
      <c r="D574" s="246">
        <v>0.748</v>
      </c>
      <c r="E574" s="246">
        <v>0.71289999999999998</v>
      </c>
      <c r="F574" s="246">
        <v>0.70128149006739837</v>
      </c>
      <c r="G574" s="246">
        <v>0.53018436569432525</v>
      </c>
      <c r="H574" s="246">
        <v>0.5423765464750937</v>
      </c>
      <c r="I574" s="246">
        <v>0.58843916554063314</v>
      </c>
      <c r="J574" s="246">
        <v>0.60561377608760258</v>
      </c>
      <c r="K574" s="246">
        <v>0.80100224649177598</v>
      </c>
      <c r="L574" s="246">
        <v>0.74479587945877479</v>
      </c>
      <c r="M574" s="246">
        <v>0.79328167047923914</v>
      </c>
      <c r="N574" s="246">
        <v>0.79251746496726783</v>
      </c>
      <c r="O574" s="246">
        <v>0.75240999999999991</v>
      </c>
      <c r="P574" s="268"/>
    </row>
    <row r="575" spans="1:16" ht="15.75" thickBot="1" x14ac:dyDescent="0.3">
      <c r="A575" s="195" t="s">
        <v>117</v>
      </c>
      <c r="B575" s="379"/>
      <c r="C575" s="245" t="s">
        <v>197</v>
      </c>
      <c r="D575" s="246"/>
      <c r="E575" s="246">
        <v>3.4229363724529492E-3</v>
      </c>
      <c r="F575" s="246"/>
      <c r="G575" s="246"/>
      <c r="H575" s="246"/>
      <c r="I575" s="246"/>
      <c r="J575" s="246"/>
      <c r="K575" s="246"/>
      <c r="L575" s="246"/>
      <c r="M575" s="246"/>
      <c r="N575" s="246"/>
      <c r="O575" s="246"/>
      <c r="P575" s="268"/>
    </row>
    <row r="576" spans="1:16" ht="15.75" thickBot="1" x14ac:dyDescent="0.3">
      <c r="A576" s="195" t="s">
        <v>117</v>
      </c>
      <c r="B576" s="379"/>
      <c r="C576" s="245" t="s">
        <v>199</v>
      </c>
      <c r="D576" s="310">
        <v>0.252</v>
      </c>
      <c r="E576" s="246">
        <v>0.28710000000000002</v>
      </c>
      <c r="F576" s="246">
        <v>0.27946524626273334</v>
      </c>
      <c r="G576" s="246">
        <v>0.26027151737500415</v>
      </c>
      <c r="H576" s="246">
        <v>0.22206611722025232</v>
      </c>
      <c r="I576" s="246">
        <v>0.23470428159927745</v>
      </c>
      <c r="J576" s="246">
        <v>0.15048175443375286</v>
      </c>
      <c r="K576" s="246">
        <v>0.11533513094114624</v>
      </c>
      <c r="L576" s="246">
        <v>0.2476086029169918</v>
      </c>
      <c r="M576" s="246">
        <v>0.18024296287308908</v>
      </c>
      <c r="N576" s="246">
        <v>0.19496532528723082</v>
      </c>
      <c r="O576" s="246">
        <v>0.24758999999999998</v>
      </c>
      <c r="P576" s="268"/>
    </row>
    <row r="577" spans="1:41" ht="15.75" thickBot="1" x14ac:dyDescent="0.3">
      <c r="A577" s="195" t="s">
        <v>117</v>
      </c>
      <c r="B577" s="379"/>
      <c r="C577" s="245" t="s">
        <v>198</v>
      </c>
      <c r="D577" s="246"/>
      <c r="E577" s="246"/>
      <c r="F577" s="246">
        <v>1.9253263669868261E-2</v>
      </c>
      <c r="G577" s="246">
        <v>0.20954411693067052</v>
      </c>
      <c r="H577" s="246">
        <v>0.23555733630465386</v>
      </c>
      <c r="I577" s="246">
        <v>0.17685655286008953</v>
      </c>
      <c r="J577" s="246">
        <v>0.24390446947864436</v>
      </c>
      <c r="K577" s="246">
        <v>8.3662622567077571E-2</v>
      </c>
      <c r="L577" s="246">
        <v>7.5955176242334761E-3</v>
      </c>
      <c r="M577" s="246">
        <v>2.6475366647671975E-2</v>
      </c>
      <c r="N577" s="246">
        <v>1.2517209745501362E-2</v>
      </c>
      <c r="O577" s="246">
        <v>0</v>
      </c>
      <c r="P577" s="268"/>
    </row>
    <row r="578" spans="1:41" ht="15.75" thickBot="1" x14ac:dyDescent="0.3">
      <c r="A578" s="195" t="s">
        <v>117</v>
      </c>
      <c r="B578" s="379"/>
      <c r="C578" s="248" t="s">
        <v>228</v>
      </c>
      <c r="D578" s="249"/>
      <c r="E578" s="249"/>
      <c r="F578" s="249"/>
      <c r="G578" s="249"/>
      <c r="H578" s="249"/>
      <c r="I578" s="249"/>
      <c r="J578" s="249"/>
      <c r="K578" s="249"/>
      <c r="L578" s="249"/>
      <c r="M578" s="249"/>
      <c r="N578" s="249"/>
      <c r="O578" s="249"/>
      <c r="P578" s="177"/>
    </row>
    <row r="579" spans="1:41" ht="15.75" thickBot="1" x14ac:dyDescent="0.3">
      <c r="A579" s="195"/>
      <c r="B579" s="379"/>
      <c r="C579" s="306" t="s">
        <v>278</v>
      </c>
      <c r="D579" s="309">
        <v>1</v>
      </c>
      <c r="E579" s="309">
        <v>1</v>
      </c>
      <c r="F579" s="309">
        <v>1</v>
      </c>
      <c r="G579" s="309">
        <v>1</v>
      </c>
      <c r="H579" s="309">
        <v>1</v>
      </c>
      <c r="I579" s="309">
        <v>1</v>
      </c>
      <c r="J579" s="309">
        <v>1</v>
      </c>
      <c r="K579" s="309">
        <v>1</v>
      </c>
      <c r="L579" s="309">
        <v>1</v>
      </c>
      <c r="M579" s="309">
        <v>1</v>
      </c>
      <c r="N579" s="309">
        <v>1</v>
      </c>
      <c r="O579" s="309">
        <v>1</v>
      </c>
      <c r="P579" s="308"/>
    </row>
    <row r="580" spans="1:41" x14ac:dyDescent="0.25">
      <c r="A580" s="195" t="s">
        <v>117</v>
      </c>
      <c r="B580" s="379"/>
      <c r="C580" s="154" t="s">
        <v>14</v>
      </c>
      <c r="D580" s="155">
        <f>+SUMPRODUCT(D581:D585,D574:D578)</f>
        <v>23.479646787646026</v>
      </c>
      <c r="E580" s="155">
        <f t="shared" ref="E580" si="1225">+SUMPRODUCT(E581:E585,E574:E578)</f>
        <v>24.076398751319381</v>
      </c>
      <c r="F580" s="155">
        <f t="shared" ref="F580" si="1226">+SUMPRODUCT(F581:F585,F574:F578)</f>
        <v>26.34353157301457</v>
      </c>
      <c r="G580" s="155">
        <f t="shared" ref="G580" si="1227">+SUMPRODUCT(G581:G585,G574:G578)</f>
        <v>35.205050197221688</v>
      </c>
      <c r="H580" s="155">
        <f t="shared" ref="H580" si="1228">+SUMPRODUCT(H581:H585,H574:H578)</f>
        <v>41.49650260386904</v>
      </c>
      <c r="I580" s="155">
        <f t="shared" ref="I580" si="1229">+SUMPRODUCT(I581:I585,I574:I578)</f>
        <v>38.991843780205926</v>
      </c>
      <c r="J580" s="155">
        <f t="shared" ref="J580" si="1230">+SUMPRODUCT(J581:J585,J574:J578)</f>
        <v>24.715921728085696</v>
      </c>
      <c r="K580" s="155">
        <f t="shared" ref="K580" si="1231">+SUMPRODUCT(K581:K585,K574:K578)</f>
        <v>17.290051071257835</v>
      </c>
      <c r="L580" s="155">
        <f t="shared" ref="L580" si="1232">+SUMPRODUCT(L581:L585,L574:L578)</f>
        <v>23.991363394497959</v>
      </c>
      <c r="M580" s="155">
        <f t="shared" ref="M580" si="1233">+SUMPRODUCT(M581:M585,M574:M578)</f>
        <v>27.257656862768588</v>
      </c>
      <c r="N580" s="155">
        <f t="shared" ref="N580" si="1234">+SUMPRODUCT(N581:N585,N574:N578)</f>
        <v>25.052800302948242</v>
      </c>
      <c r="O580" s="156">
        <f t="shared" ref="O580" si="1235">+SUMPRODUCT(O581:O585,O574:O578)</f>
        <v>21.196595452974034</v>
      </c>
      <c r="P580" s="156"/>
    </row>
    <row r="581" spans="1:41" x14ac:dyDescent="0.25">
      <c r="A581" s="195" t="s">
        <v>117</v>
      </c>
      <c r="B581" s="379"/>
      <c r="C581" s="77" t="s">
        <v>34</v>
      </c>
      <c r="D581" s="243">
        <f>+IF(D579=1,D593*'CPP Detay Tum Ay'!D$38+(1-'Measured TV opt-pt'!D593)*'CPP Detay Tum Ay'!D$20,IF(D579=2,D593*'CPP Detay (düşük)'!D$38+(1-'Measured TV opt-pt'!D593)*'CPP Detay (düşük)'!D$20,IF(D579=3,D593*'CPP Detay (yüksek)'!D$38+(1-'Measured TV opt-pt'!D593)*'CPP Detay (yüksek)'!D$20,"Girilen Rakamda Hata Var")))</f>
        <v>22.309529344213665</v>
      </c>
      <c r="E581" s="243">
        <f>+IF(E579=1,E593*'CPP Detay Tum Ay'!E$38+(1-'Measured TV opt-pt'!E593)*'CPP Detay Tum Ay'!E$20,IF(E579=2,E593*'CPP Detay (düşük)'!E$38+(1-'Measured TV opt-pt'!E593)*'CPP Detay (düşük)'!E$20,IF(E579=3,E593*'CPP Detay (yüksek)'!E$38+(1-'Measured TV opt-pt'!E593)*'CPP Detay (yüksek)'!E$20,"Girilen Rakamda Hata Var")))</f>
        <v>22.280165913629329</v>
      </c>
      <c r="F581" s="161">
        <f>+IF(F579=1,F593*'CPP Detay Tum Ay'!F$38+(1-'Measured TV opt-pt'!F593)*'CPP Detay Tum Ay'!F$20,IF(F579=2,F593*'CPP Detay (düşük)'!F$38+(1-'Measured TV opt-pt'!F593)*'CPP Detay (düşük)'!F$20,IF(F579=3,F593*'CPP Detay (yüksek)'!F$38+(1-'Measured TV opt-pt'!F593)*'CPP Detay (yüksek)'!F$20,"Girilen Rakamda Hata Var")))</f>
        <v>24.03711274881335</v>
      </c>
      <c r="G581" s="161">
        <f>+IF(G579=1,G593*'CPP Detay Tum Ay'!G$38+(1-'Measured TV opt-pt'!G593)*'CPP Detay Tum Ay'!G$20,IF(G579=2,G593*'CPP Detay (düşük)'!G$38+(1-'Measured TV opt-pt'!G593)*'CPP Detay (düşük)'!G$20,IF(G579=3,G593*'CPP Detay (yüksek)'!G$38+(1-'Measured TV opt-pt'!G593)*'CPP Detay (yüksek)'!G$20,"Girilen Rakamda Hata Var")))</f>
        <v>31.402369741470277</v>
      </c>
      <c r="H581" s="161">
        <f>+IF(H579=1,H593*'CPP Detay Tum Ay'!H$38+(1-'Measured TV opt-pt'!H593)*'CPP Detay Tum Ay'!H$20,IF(H579=2,H593*'CPP Detay (düşük)'!H$38+(1-'Measured TV opt-pt'!H593)*'CPP Detay (düşük)'!H$20,IF(H579=3,H593*'CPP Detay (yüksek)'!H$38+(1-'Measured TV opt-pt'!H593)*'CPP Detay (yüksek)'!H$20,"Girilen Rakamda Hata Var")))</f>
        <v>37.075625834077648</v>
      </c>
      <c r="I581" s="161">
        <f>+IF(I579=1,I593*'CPP Detay Tum Ay'!I$38+(1-'Measured TV opt-pt'!I593)*'CPP Detay Tum Ay'!I$20,IF(I579=2,I593*'CPP Detay (düşük)'!I$38+(1-'Measured TV opt-pt'!I593)*'CPP Detay (düşük)'!I$20,IF(I579=3,I593*'CPP Detay (yüksek)'!I$38+(1-'Measured TV opt-pt'!I593)*'CPP Detay (yüksek)'!I$20,"Girilen Rakamda Hata Var")))</f>
        <v>35.364846941513306</v>
      </c>
      <c r="J581" s="161">
        <f>+IF(J579=1,J593*'CPP Detay Tum Ay'!J$38+(1-'Measured TV opt-pt'!J593)*'CPP Detay Tum Ay'!J$20,IF(J579=2,J593*'CPP Detay (düşük)'!J$38+(1-'Measured TV opt-pt'!J593)*'CPP Detay (düşük)'!J$20,IF(J579=3,J593*'CPP Detay (yüksek)'!J$38+(1-'Measured TV opt-pt'!J593)*'CPP Detay (yüksek)'!J$20,"Girilen Rakamda Hata Var")))</f>
        <v>22.961983461135311</v>
      </c>
      <c r="K581" s="161">
        <f>+IF(K579=1,K593*'CPP Detay Tum Ay'!K$38+(1-'Measured TV opt-pt'!K593)*'CPP Detay Tum Ay'!K$20,IF(K579=2,K593*'CPP Detay (düşük)'!K$38+(1-'Measured TV opt-pt'!K593)*'CPP Detay (düşük)'!K$20,IF(K579=3,K593*'CPP Detay (yüksek)'!K$38+(1-'Measured TV opt-pt'!K593)*'CPP Detay (yüksek)'!K$20,"Girilen Rakamda Hata Var")))</f>
        <v>17.034468684979927</v>
      </c>
      <c r="L581" s="255">
        <f>+IF(L579=1,L593*'CPP Detay Tum Ay'!L$38+(1-'Measured TV opt-pt'!L593)*'CPP Detay Tum Ay'!L$20,IF(L579=2,L593*'CPP Detay (düşük)'!L$38+(1-'Measured TV opt-pt'!L593)*'CPP Detay (düşük)'!L$20,IF(L579=3,L593*'CPP Detay (yüksek)'!L$38+(1-'Measured TV opt-pt'!L593)*'CPP Detay (yüksek)'!L$20,"Girilen Rakamda Hata Var")))</f>
        <v>22.467149289573328</v>
      </c>
      <c r="M581" s="255">
        <f>+IF(M579=1,M593*'CPP Detay Tum Ay'!M$38+(1-'Measured TV opt-pt'!M593)*'CPP Detay Tum Ay'!M$20,IF(M579=2,M593*'CPP Detay (düşük)'!M$38+(1-'Measured TV opt-pt'!M593)*'CPP Detay (düşük)'!M$20,IF(M579=3,M593*'CPP Detay (yüksek)'!M$38+(1-'Measured TV opt-pt'!M593)*'CPP Detay (yüksek)'!M$20,"Girilen Rakamda Hata Var")))</f>
        <v>25.789248753307362</v>
      </c>
      <c r="N581" s="255">
        <f>+IF(N579=1,N593*'CPP Detay Tum Ay'!N$38+(1-'Measured TV opt-pt'!N593)*'CPP Detay Tum Ay'!N$20,IF(N579=2,N593*'CPP Detay (düşük)'!N$38+(1-'Measured TV opt-pt'!N593)*'CPP Detay (düşük)'!N$20,IF(N579=3,N593*'CPP Detay (yüksek)'!N$38+(1-'Measured TV opt-pt'!N593)*'CPP Detay (yüksek)'!N$20,"Girilen Rakamda Hata Var")))</f>
        <v>23.803341004858662</v>
      </c>
      <c r="O581" s="256">
        <f>+IF(O579=1,O593*'CPP Detay Tum Ay'!O$38+(1-'Measured TV opt-pt'!O593)*'CPP Detay Tum Ay'!O$20,IF(O579=2,O593*'CPP Detay (düşük)'!O$38+(1-'Measured TV opt-pt'!O593)*'CPP Detay (düşük)'!O$20,IF(O579=3,O593*'CPP Detay (yüksek)'!O$38+(1-'Measured TV opt-pt'!O593)*'CPP Detay (yüksek)'!O$20,"Girilen Rakamda Hata Var")))</f>
        <v>19.99835323959751</v>
      </c>
      <c r="P581" s="162"/>
    </row>
    <row r="582" spans="1:41" x14ac:dyDescent="0.25">
      <c r="A582" s="195" t="s">
        <v>117</v>
      </c>
      <c r="B582" s="379"/>
      <c r="C582" s="77" t="s">
        <v>194</v>
      </c>
      <c r="D582" s="243">
        <f>+IF(D579=1,D594*'CPP Detay Tum Ay'!D$94+(1-'Measured TV opt-pt'!D594)*'CPP Detay Tum Ay'!D$76,IF(D579=2,D594*'CPP Detay (düşük)'!D$94+(1-'Measured TV opt-pt'!D594)*'CPP Detay (düşük)'!D$76,IF(D579=3,D594*'CPP Detay (yüksek)'!D$94+(1-'Measured TV opt-pt'!D594)*'CPP Detay (yüksek)'!D$76,"Girilen Rakamda Hata Var")))</f>
        <v>0</v>
      </c>
      <c r="E582" s="243">
        <f>+IF(E579=1,E594*'CPP Detay Tum Ay'!E$94+(1-'Measured TV opt-pt'!E594)*'CPP Detay Tum Ay'!E$76,IF(E579=2,E594*'CPP Detay (düşük)'!E$94+(1-'Measured TV opt-pt'!E594)*'CPP Detay (düşük)'!E$76,IF(E579=3,E594*'CPP Detay (yüksek)'!E$94+(1-'Measured TV opt-pt'!E594)*'CPP Detay (yüksek)'!E$76,"Girilen Rakamda Hata Var")))</f>
        <v>0</v>
      </c>
      <c r="F582" s="243">
        <f>+IF(F579=1,F594*'CPP Detay Tum Ay'!F$94+(1-'Measured TV opt-pt'!F594)*'CPP Detay Tum Ay'!F$76,IF(F579=2,F594*'CPP Detay (düşük)'!F$94+(1-'Measured TV opt-pt'!F594)*'CPP Detay (düşük)'!F$76,IF(F579=3,F594*'CPP Detay (yüksek)'!F$94+(1-'Measured TV opt-pt'!F594)*'CPP Detay (yüksek)'!F$76,"Girilen Rakamda Hata Var")))</f>
        <v>0</v>
      </c>
      <c r="G582" s="243">
        <f>+IF(G579=1,G594*'CPP Detay Tum Ay'!G$94+(1-'Measured TV opt-pt'!G594)*'CPP Detay Tum Ay'!G$76,IF(G579=2,G594*'CPP Detay (düşük)'!G$94+(1-'Measured TV opt-pt'!G594)*'CPP Detay (düşük)'!G$76,IF(G579=3,G594*'CPP Detay (yüksek)'!G$94+(1-'Measured TV opt-pt'!G594)*'CPP Detay (yüksek)'!G$76,"Girilen Rakamda Hata Var")))</f>
        <v>0</v>
      </c>
      <c r="H582" s="243">
        <f>+IF(H579=1,H594*'CPP Detay Tum Ay'!H$94+(1-'Measured TV opt-pt'!H594)*'CPP Detay Tum Ay'!H$76,IF(H579=2,H594*'CPP Detay (düşük)'!H$94+(1-'Measured TV opt-pt'!H594)*'CPP Detay (düşük)'!H$76,IF(H579=3,H594*'CPP Detay (yüksek)'!H$94+(1-'Measured TV opt-pt'!H594)*'CPP Detay (yüksek)'!H$76,"Girilen Rakamda Hata Var")))</f>
        <v>0</v>
      </c>
      <c r="I582" s="243">
        <f>+IF(I579=1,I594*'CPP Detay Tum Ay'!I$94+(1-'Measured TV opt-pt'!I594)*'CPP Detay Tum Ay'!I$76,IF(I579=2,I594*'CPP Detay (düşük)'!I$94+(1-'Measured TV opt-pt'!I594)*'CPP Detay (düşük)'!I$76,IF(I579=3,I594*'CPP Detay (yüksek)'!I$94+(1-'Measured TV opt-pt'!I594)*'CPP Detay (yüksek)'!I$76,"Girilen Rakamda Hata Var")))</f>
        <v>0</v>
      </c>
      <c r="J582" s="243">
        <f>+IF(J579=1,J594*'CPP Detay Tum Ay'!J$94+(1-'Measured TV opt-pt'!J594)*'CPP Detay Tum Ay'!J$76,IF(J579=2,J594*'CPP Detay (düşük)'!J$94+(1-'Measured TV opt-pt'!J594)*'CPP Detay (düşük)'!J$76,IF(J579=3,J594*'CPP Detay (yüksek)'!J$94+(1-'Measured TV opt-pt'!J594)*'CPP Detay (yüksek)'!J$76,"Girilen Rakamda Hata Var")))</f>
        <v>0</v>
      </c>
      <c r="K582" s="243">
        <f>+IF(K579=1,K594*'CPP Detay Tum Ay'!K$94+(1-'Measured TV opt-pt'!K594)*'CPP Detay Tum Ay'!K$76,IF(K579=2,K594*'CPP Detay (düşük)'!K$94+(1-'Measured TV opt-pt'!K594)*'CPP Detay (düşük)'!K$76,IF(K579=3,K594*'CPP Detay (yüksek)'!K$94+(1-'Measured TV opt-pt'!K594)*'CPP Detay (yüksek)'!K$76,"Girilen Rakamda Hata Var")))</f>
        <v>0</v>
      </c>
      <c r="L582" s="257">
        <f>+IF(L579=1,L594*'CPP Detay Tum Ay'!L$94+(1-'Measured TV opt-pt'!L594)*'CPP Detay Tum Ay'!L$76,IF(L579=2,L594*'CPP Detay (düşük)'!L$94+(1-'Measured TV opt-pt'!L594)*'CPP Detay (düşük)'!L$76,IF(L579=3,L594*'CPP Detay (yüksek)'!L$94+(1-'Measured TV opt-pt'!L594)*'CPP Detay (yüksek)'!L$76,"Girilen Rakamda Hata Var")))</f>
        <v>0</v>
      </c>
      <c r="M582" s="257">
        <f>+IF(M579=1,M594*'CPP Detay Tum Ay'!M$94+(1-'Measured TV opt-pt'!M594)*'CPP Detay Tum Ay'!M$76,IF(M579=2,M594*'CPP Detay (düşük)'!M$94+(1-'Measured TV opt-pt'!M594)*'CPP Detay (düşük)'!M$76,IF(M579=3,M594*'CPP Detay (yüksek)'!M$94+(1-'Measured TV opt-pt'!M594)*'CPP Detay (yüksek)'!M$76,"Girilen Rakamda Hata Var")))</f>
        <v>0</v>
      </c>
      <c r="N582" s="257">
        <f>+IF(N579=1,N594*'CPP Detay Tum Ay'!N$94+(1-'Measured TV opt-pt'!N594)*'CPP Detay Tum Ay'!N$76,IF(N579=2,N594*'CPP Detay (düşük)'!N$94+(1-'Measured TV opt-pt'!N594)*'CPP Detay (düşük)'!N$76,IF(N579=3,N594*'CPP Detay (yüksek)'!N$94+(1-'Measured TV opt-pt'!N594)*'CPP Detay (yüksek)'!N$76,"Girilen Rakamda Hata Var")))</f>
        <v>0</v>
      </c>
      <c r="O582" s="258">
        <f>+IF(O579=1,O594*'CPP Detay Tum Ay'!O$94+(1-'Measured TV opt-pt'!O594)*'CPP Detay Tum Ay'!O$76,IF(O579=2,O594*'CPP Detay (düşük)'!O$94+(1-'Measured TV opt-pt'!O594)*'CPP Detay (düşük)'!O$76,IF(O579=3,O594*'CPP Detay (yüksek)'!O$94+(1-'Measured TV opt-pt'!O594)*'CPP Detay (yüksek)'!O$76,"Girilen Rakamda Hata Var")))</f>
        <v>0</v>
      </c>
      <c r="P582" s="244"/>
    </row>
    <row r="583" spans="1:41" x14ac:dyDescent="0.25">
      <c r="A583" s="195" t="s">
        <v>117</v>
      </c>
      <c r="B583" s="379"/>
      <c r="C583" s="77" t="s">
        <v>195</v>
      </c>
      <c r="D583" s="243">
        <f>+IF(D579=1,D595*'CPP Detay Tum Ay'!D$150+(1-'Measured TV opt-pt'!D595)*'CPP Detay Tum Ay'!D$132,IF(D579=2,D595*'CPP Detay (düşük)'!D$150+(1-'Measured TV opt-pt'!D595)*'CPP Detay (düşük)'!D$132,IF(D579=3,D595*'CPP Detay (yüksek)'!D$150+(1-'Measured TV opt-pt'!D595)*'CPP Detay (yüksek)'!D$132,"Girilen Rakamda Hata Var")))</f>
        <v>26.952852532437326</v>
      </c>
      <c r="E583" s="243">
        <f>+IF(E579=1,E595*'CPP Detay Tum Ay'!E$150+(1-'Measured TV opt-pt'!E595)*'CPP Detay Tum Ay'!E$132,IF(E579=2,E595*'CPP Detay (düşük)'!E$150+(1-'Measured TV opt-pt'!E595)*'CPP Detay (düşük)'!E$132,IF(E579=3,E595*'CPP Detay (yüksek)'!E$150+(1-'Measured TV opt-pt'!E595)*'CPP Detay (yüksek)'!E$132,"Girilen Rakamda Hata Var")))</f>
        <v>28.536636960964938</v>
      </c>
      <c r="F583" s="243">
        <f>+IF(F579=1,F595*'CPP Detay Tum Ay'!F$150+(1-'Measured TV opt-pt'!F595)*'CPP Detay Tum Ay'!F$132,IF(F579=2,F595*'CPP Detay (düşük)'!F$150+(1-'Measured TV opt-pt'!F595)*'CPP Detay (düşük)'!F$132,IF(F579=3,F595*'CPP Detay (yüksek)'!F$150+(1-'Measured TV opt-pt'!F595)*'CPP Detay (yüksek)'!F$132,"Girilen Rakamda Hata Var")))</f>
        <v>32.268806016322131</v>
      </c>
      <c r="G583" s="243">
        <f>+IF(G579=1,G595*'CPP Detay Tum Ay'!G$150+(1-'Measured TV opt-pt'!G595)*'CPP Detay Tum Ay'!G$132,IF(G579=2,G595*'CPP Detay (düşük)'!G$150+(1-'Measured TV opt-pt'!G595)*'CPP Detay (düşük)'!G$132,IF(G579=3,G595*'CPP Detay (yüksek)'!G$150+(1-'Measured TV opt-pt'!G595)*'CPP Detay (yüksek)'!G$132,"Girilen Rakamda Hata Var")))</f>
        <v>40.041915995073154</v>
      </c>
      <c r="H583" s="243">
        <f>+IF(H579=1,H595*'CPP Detay Tum Ay'!H$150+(1-'Measured TV opt-pt'!H595)*'CPP Detay Tum Ay'!H$132,IF(H579=2,H595*'CPP Detay (düşük)'!H$150+(1-'Measured TV opt-pt'!H595)*'CPP Detay (düşük)'!H$132,IF(H579=3,H595*'CPP Detay (yüksek)'!H$150+(1-'Measured TV opt-pt'!H595)*'CPP Detay (yüksek)'!H$132,"Girilen Rakamda Hata Var")))</f>
        <v>47.406618791296822</v>
      </c>
      <c r="I583" s="243">
        <f>+IF(I579=1,I595*'CPP Detay Tum Ay'!I$150+(1-'Measured TV opt-pt'!I595)*'CPP Detay Tum Ay'!I$132,IF(I579=2,I595*'CPP Detay (düşük)'!I$150+(1-'Measured TV opt-pt'!I595)*'CPP Detay (düşük)'!I$132,IF(I579=3,I595*'CPP Detay (yüksek)'!I$150+(1-'Measured TV opt-pt'!I595)*'CPP Detay (yüksek)'!I$132,"Girilen Rakamda Hata Var")))</f>
        <v>44.557827648212438</v>
      </c>
      <c r="J583" s="243">
        <f>+IF(J579=1,J595*'CPP Detay Tum Ay'!J$150+(1-'Measured TV opt-pt'!J595)*'CPP Detay Tum Ay'!J$132,IF(J579=2,J595*'CPP Detay (düşük)'!J$150+(1-'Measured TV opt-pt'!J595)*'CPP Detay (düşük)'!J$132,IF(J579=3,J595*'CPP Detay (yüksek)'!J$150+(1-'Measured TV opt-pt'!J595)*'CPP Detay (yüksek)'!J$132,"Girilen Rakamda Hata Var")))</f>
        <v>27.827770059347397</v>
      </c>
      <c r="K583" s="243">
        <f>+IF(K579=1,K595*'CPP Detay Tum Ay'!K$150+(1-'Measured TV opt-pt'!K595)*'CPP Detay Tum Ay'!K$132,IF(K579=2,K595*'CPP Detay (düşük)'!K$150+(1-'Measured TV opt-pt'!K595)*'CPP Detay (düşük)'!K$132,IF(K579=3,K595*'CPP Detay (yüksek)'!K$150+(1-'Measured TV opt-pt'!K595)*'CPP Detay (yüksek)'!K$132,"Girilen Rakamda Hata Var")))</f>
        <v>18.52416727465565</v>
      </c>
      <c r="L583" s="257">
        <f>+IF(L579=1,L595*'CPP Detay Tum Ay'!L$150+(1-'Measured TV opt-pt'!L595)*'CPP Detay Tum Ay'!L$132,IF(L579=2,L595*'CPP Detay (düşük)'!L$150+(1-'Measured TV opt-pt'!L595)*'CPP Detay (düşük)'!L$132,IF(L579=3,L595*'CPP Detay (yüksek)'!L$150+(1-'Measured TV opt-pt'!L595)*'CPP Detay (yüksek)'!L$132,"Girilen Rakamda Hata Var")))</f>
        <v>28.233970352734637</v>
      </c>
      <c r="M583" s="257">
        <f>+IF(M579=1,M595*'CPP Detay Tum Ay'!M$150+(1-'Measured TV opt-pt'!M595)*'CPP Detay Tum Ay'!M$132,IF(M579=2,M595*'CPP Detay (düşük)'!M$150+(1-'Measured TV opt-pt'!M595)*'CPP Detay (düşük)'!M$132,IF(M579=3,M595*'CPP Detay (yüksek)'!M$150+(1-'Measured TV opt-pt'!M595)*'CPP Detay (yüksek)'!M$132,"Girilen Rakamda Hata Var")))</f>
        <v>32.359637806635185</v>
      </c>
      <c r="N583" s="257">
        <f>+IF(N579=1,N595*'CPP Detay Tum Ay'!N$150+(1-'Measured TV opt-pt'!N595)*'CPP Detay Tum Ay'!N$132,IF(N579=2,N595*'CPP Detay (düşük)'!N$150+(1-'Measured TV opt-pt'!N595)*'CPP Detay (düşük)'!N$132,IF(N579=3,N595*'CPP Detay (yüksek)'!N$150+(1-'Measured TV opt-pt'!N595)*'CPP Detay (yüksek)'!N$132,"Girilen Rakamda Hata Var")))</f>
        <v>29.645492106680784</v>
      </c>
      <c r="O583" s="258">
        <f>+IF(O579=1,O595*'CPP Detay Tum Ay'!O$150+(1-'Measured TV opt-pt'!O595)*'CPP Detay Tum Ay'!O$132,IF(O579=2,O595*'CPP Detay (düşük)'!O$150+(1-'Measured TV opt-pt'!O595)*'CPP Detay (düşük)'!O$132,IF(O579=3,O595*'CPP Detay (yüksek)'!O$150+(1-'Measured TV opt-pt'!O595)*'CPP Detay (yüksek)'!O$132,"Girilen Rakamda Hata Var")))</f>
        <v>24.837976057063997</v>
      </c>
      <c r="P583" s="244"/>
    </row>
    <row r="584" spans="1:41" x14ac:dyDescent="0.25">
      <c r="A584" s="195" t="s">
        <v>117</v>
      </c>
      <c r="B584" s="379"/>
      <c r="C584" s="77" t="s">
        <v>193</v>
      </c>
      <c r="D584" s="243">
        <f>+IF(D579=1,D596*'CPP Detay Tum Ay'!D$206+(1-'Measured TV opt-pt'!D596)*'CPP Detay Tum Ay'!D$188,IF(D579=2,D596*'CPP Detay (düşük)'!D$206+(1-'Measured TV opt-pt'!D596)*'CPP Detay (düşük)'!D$188,IF(D579=3,D596*'CPP Detay (yüksek)'!D$206+(1-'Measured TV opt-pt'!D596)*'CPP Detay (yüksek)'!D$188,"Girilen Rakamda Hata Var")))</f>
        <v>16.24006515688259</v>
      </c>
      <c r="E584" s="243">
        <f>+IF(E579=1,E596*'CPP Detay Tum Ay'!E$206+(1-'Measured TV opt-pt'!E596)*'CPP Detay Tum Ay'!E$188,IF(E579=2,E596*'CPP Detay (düşük)'!E$206+(1-'Measured TV opt-pt'!E596)*'CPP Detay (düşük)'!E$188,IF(E579=3,E596*'CPP Detay (yüksek)'!E$206+(1-'Measured TV opt-pt'!E596)*'CPP Detay (yüksek)'!E$188,"Girilen Rakamda Hata Var")))</f>
        <v>16.093711404302983</v>
      </c>
      <c r="F584" s="243">
        <f>+IF(F579=1,F596*'CPP Detay Tum Ay'!F$206+(1-'Measured TV opt-pt'!F596)*'CPP Detay Tum Ay'!F$188,IF(F579=2,F596*'CPP Detay (düşük)'!F$206+(1-'Measured TV opt-pt'!F596)*'CPP Detay (düşük)'!F$188,IF(F579=3,F596*'CPP Detay (yüksek)'!F$206+(1-'Measured TV opt-pt'!F596)*'CPP Detay (yüksek)'!F$188,"Girilen Rakamda Hata Var")))</f>
        <v>24.345976645322519</v>
      </c>
      <c r="G584" s="243">
        <f>+IF(G579=1,G596*'CPP Detay Tum Ay'!G$206+(1-'Measured TV opt-pt'!G596)*'CPP Detay Tum Ay'!G$188,IF(G579=2,G596*'CPP Detay (düşük)'!G$206+(1-'Measured TV opt-pt'!G596)*'CPP Detay (düşük)'!G$188,IF(G579=3,G596*'CPP Detay (yüksek)'!G$206+(1-'Measured TV opt-pt'!G596)*'CPP Detay (yüksek)'!G$188,"Girilen Rakamda Hata Var")))</f>
        <v>38.818720368048979</v>
      </c>
      <c r="H584" s="243">
        <f>+IF(H579=1,H596*'CPP Detay Tum Ay'!H$206+(1-'Measured TV opt-pt'!H596)*'CPP Detay Tum Ay'!H$188,IF(H579=2,H596*'CPP Detay (düşük)'!H$206+(1-'Measured TV opt-pt'!H596)*'CPP Detay (düşük)'!H$188,IF(H579=3,H596*'CPP Detay (yüksek)'!H$206+(1-'Measured TV opt-pt'!H596)*'CPP Detay (yüksek)'!H$188,"Girilen Rakamda Hata Var")))</f>
        <v>46.104057340882505</v>
      </c>
      <c r="I584" s="243">
        <f>+IF(I579=1,I596*'CPP Detay Tum Ay'!I$206+(1-'Measured TV opt-pt'!I596)*'CPP Detay Tum Ay'!I$188,IF(I579=2,I596*'CPP Detay (düşük)'!I$206+(1-'Measured TV opt-pt'!I596)*'CPP Detay (düşük)'!I$188,IF(I579=3,I596*'CPP Detay (yüksek)'!I$206+(1-'Measured TV opt-pt'!I596)*'CPP Detay (yüksek)'!I$188,"Girilen Rakamda Hata Var")))</f>
        <v>43.67307687367299</v>
      </c>
      <c r="J584" s="243">
        <f>+IF(J579=1,J596*'CPP Detay Tum Ay'!J$206+(1-'Measured TV opt-pt'!J596)*'CPP Detay Tum Ay'!J$188,IF(J579=2,J596*'CPP Detay (düşük)'!J$206+(1-'Measured TV opt-pt'!J596)*'CPP Detay (düşük)'!J$188,IF(J579=3,J596*'CPP Detay (yüksek)'!J$206+(1-'Measured TV opt-pt'!J596)*'CPP Detay (yüksek)'!J$188,"Girilen Rakamda Hata Var")))</f>
        <v>27.151025856033513</v>
      </c>
      <c r="K584" s="243">
        <f>+IF(K579=1,K596*'CPP Detay Tum Ay'!K$206+(1-'Measured TV opt-pt'!K596)*'CPP Detay Tum Ay'!K$188,IF(K579=2,K596*'CPP Detay (düşük)'!K$206+(1-'Measured TV opt-pt'!K596)*'CPP Detay (düşük)'!K$188,IF(K579=3,K596*'CPP Detay (yüksek)'!K$206+(1-'Measured TV opt-pt'!K596)*'CPP Detay (yüksek)'!K$188,"Girilen Rakamda Hata Var")))</f>
        <v>18.035725898829039</v>
      </c>
      <c r="L584" s="257">
        <f>+IF(L579=1,L596*'CPP Detay Tum Ay'!L$206+(1-'Measured TV opt-pt'!L596)*'CPP Detay Tum Ay'!L$188,IF(L579=2,L596*'CPP Detay (düşük)'!L$206+(1-'Measured TV opt-pt'!L596)*'CPP Detay (düşük)'!L$188,IF(L579=3,L596*'CPP Detay (yüksek)'!L$206+(1-'Measured TV opt-pt'!L596)*'CPP Detay (yüksek)'!L$188,"Girilen Rakamda Hata Var")))</f>
        <v>35.145626645182467</v>
      </c>
      <c r="M584" s="257">
        <f>+IF(M579=1,M596*'CPP Detay Tum Ay'!M$206+(1-'Measured TV opt-pt'!M596)*'CPP Detay Tum Ay'!M$188,IF(M579=2,M596*'CPP Detay (düşük)'!M$206+(1-'Measured TV opt-pt'!M596)*'CPP Detay (düşük)'!M$188,IF(M579=3,M596*'CPP Detay (yüksek)'!M$206+(1-'Measured TV opt-pt'!M596)*'CPP Detay (yüksek)'!M$188,"Girilen Rakamda Hata Var")))</f>
        <v>36.521554108764683</v>
      </c>
      <c r="N584" s="257">
        <f>+IF(N579=1,N596*'CPP Detay Tum Ay'!N$206+(1-'Measured TV opt-pt'!N596)*'CPP Detay Tum Ay'!N$188,IF(N579=2,N596*'CPP Detay (düşük)'!N$206+(1-'Measured TV opt-pt'!N596)*'CPP Detay (düşük)'!N$188,IF(N579=3,N596*'CPP Detay (yüksek)'!N$206+(1-'Measured TV opt-pt'!N596)*'CPP Detay (yüksek)'!N$188,"Girilen Rakamda Hata Var")))</f>
        <v>32.626585992454281</v>
      </c>
      <c r="O584" s="258">
        <f>+IF(O579=1,O596*'CPP Detay Tum Ay'!O$206+(1-'Measured TV opt-pt'!O596)*'CPP Detay Tum Ay'!O$188,IF(O579=2,O596*'CPP Detay (düşük)'!O$206+(1-'Measured TV opt-pt'!O596)*'CPP Detay (düşük)'!O$188,IF(O579=3,O596*'CPP Detay (yüksek)'!O$206+(1-'Measured TV opt-pt'!O596)*'CPP Detay (yüksek)'!O$188,"Girilen Rakamda Hata Var")))</f>
        <v>0</v>
      </c>
      <c r="P584" s="244"/>
    </row>
    <row r="585" spans="1:41" ht="15.75" thickBot="1" x14ac:dyDescent="0.3">
      <c r="A585" s="195" t="s">
        <v>117</v>
      </c>
      <c r="B585" s="379"/>
      <c r="C585" s="96" t="s">
        <v>229</v>
      </c>
      <c r="D585" s="243">
        <f>+IF(D579=1,D597*'CPP Detay Tum Ay'!D$262+(1-'Measured TV opt-pt'!D597)*'CPP Detay Tum Ay'!D$244,IF(D579=2,D597*'CPP Detay (düşük)'!D$262+(1-'Measured TV opt-pt'!D597)*'CPP Detay (düşük)'!D$244,IF(D579=3,D597*'CPP Detay (yüksek)'!D$262+(1-'Measured TV opt-pt'!D597)*'CPP Detay (yüksek)'!D$244,"Girilen Rakamda Hata Var")))</f>
        <v>0</v>
      </c>
      <c r="E585" s="163">
        <f>+IF(E579=1,E597*'CPP Detay Tum Ay'!E$262+(1-'Measured TV opt-pt'!E597)*'CPP Detay Tum Ay'!E$244,IF(E579=2,E597*'CPP Detay (düşük)'!E$262+(1-'Measured TV opt-pt'!E597)*'CPP Detay (düşük)'!E$244,IF(E579=3,E597*'CPP Detay (yüksek)'!E$262+(1-'Measured TV opt-pt'!E597)*'CPP Detay (yüksek)'!E$244,"Girilen Rakamda Hata Var")))</f>
        <v>0</v>
      </c>
      <c r="F585" s="163">
        <f>+IF(F579=1,F597*'CPP Detay Tum Ay'!F$262+(1-'Measured TV opt-pt'!F597)*'CPP Detay Tum Ay'!F$244,IF(F579=2,F597*'CPP Detay (düşük)'!F$262+(1-'Measured TV opt-pt'!F597)*'CPP Detay (düşük)'!F$244,IF(F579=3,F597*'CPP Detay (yüksek)'!F$262+(1-'Measured TV opt-pt'!F597)*'CPP Detay (yüksek)'!F$244,"Girilen Rakamda Hata Var")))</f>
        <v>0</v>
      </c>
      <c r="G585" s="163">
        <f>+IF(G579=1,G597*'CPP Detay Tum Ay'!G$262+(1-'Measured TV opt-pt'!G597)*'CPP Detay Tum Ay'!G$244,IF(G579=2,G597*'CPP Detay (düşük)'!G$262+(1-'Measured TV opt-pt'!G597)*'CPP Detay (düşük)'!G$244,IF(G579=3,G597*'CPP Detay (yüksek)'!G$262+(1-'Measured TV opt-pt'!G597)*'CPP Detay (yüksek)'!G$244,"Girilen Rakamda Hata Var")))</f>
        <v>0</v>
      </c>
      <c r="H585" s="163">
        <f>+IF(H579=1,H597*'CPP Detay Tum Ay'!H$262+(1-'Measured TV opt-pt'!H597)*'CPP Detay Tum Ay'!H$244,IF(H579=2,H597*'CPP Detay (düşük)'!H$262+(1-'Measured TV opt-pt'!H597)*'CPP Detay (düşük)'!H$244,IF(H579=3,H597*'CPP Detay (yüksek)'!H$262+(1-'Measured TV opt-pt'!H597)*'CPP Detay (yüksek)'!H$244,"Girilen Rakamda Hata Var")))</f>
        <v>0</v>
      </c>
      <c r="I585" s="163">
        <f>+IF(I579=1,I597*'CPP Detay Tum Ay'!I$262+(1-'Measured TV opt-pt'!I597)*'CPP Detay Tum Ay'!I$244,IF(I579=2,I597*'CPP Detay (düşük)'!I$262+(1-'Measured TV opt-pt'!I597)*'CPP Detay (düşük)'!I$244,IF(I579=3,I597*'CPP Detay (yüksek)'!I$262+(1-'Measured TV opt-pt'!I597)*'CPP Detay (yüksek)'!I$244,"Girilen Rakamda Hata Var")))</f>
        <v>0</v>
      </c>
      <c r="J585" s="163">
        <f>+IF(J579=1,J597*'CPP Detay Tum Ay'!J$262+(1-'Measured TV opt-pt'!J597)*'CPP Detay Tum Ay'!J$244,IF(J579=2,J597*'CPP Detay (düşük)'!J$262+(1-'Measured TV opt-pt'!J597)*'CPP Detay (düşük)'!J$244,IF(J579=3,J597*'CPP Detay (yüksek)'!J$262+(1-'Measured TV opt-pt'!J597)*'CPP Detay (yüksek)'!J$244,"Girilen Rakamda Hata Var")))</f>
        <v>0</v>
      </c>
      <c r="K585" s="163">
        <f>+IF(K579=1,K597*'CPP Detay Tum Ay'!K$262+(1-'Measured TV opt-pt'!K597)*'CPP Detay Tum Ay'!K$244,IF(K579=2,K597*'CPP Detay (düşük)'!K$262+(1-'Measured TV opt-pt'!K597)*'CPP Detay (düşük)'!K$244,IF(K579=3,K597*'CPP Detay (yüksek)'!K$262+(1-'Measured TV opt-pt'!K597)*'CPP Detay (yüksek)'!K$244,"Girilen Rakamda Hata Var")))</f>
        <v>0</v>
      </c>
      <c r="L585" s="163">
        <f>+IF(L579=1,L597*'CPP Detay Tum Ay'!L$262+(1-'Measured TV opt-pt'!L597)*'CPP Detay Tum Ay'!L$244,IF(L579=2,L597*'CPP Detay (düşük)'!L$262+(1-'Measured TV opt-pt'!L597)*'CPP Detay (düşük)'!L$244,IF(L579=3,L597*'CPP Detay (yüksek)'!L$262+(1-'Measured TV opt-pt'!L597)*'CPP Detay (yüksek)'!L$244,"Girilen Rakamda Hata Var")))</f>
        <v>0</v>
      </c>
      <c r="M585" s="163">
        <f>+IF(M579=1,M597*'CPP Detay Tum Ay'!M$262+(1-'Measured TV opt-pt'!M597)*'CPP Detay Tum Ay'!M$244,IF(M579=2,M597*'CPP Detay (düşük)'!M$262+(1-'Measured TV opt-pt'!M597)*'CPP Detay (düşük)'!M$244,IF(M579=3,M597*'CPP Detay (yüksek)'!M$262+(1-'Measured TV opt-pt'!M597)*'CPP Detay (yüksek)'!M$244,"Girilen Rakamda Hata Var")))</f>
        <v>0</v>
      </c>
      <c r="N585" s="163">
        <f>+IF(N579=1,N597*'CPP Detay Tum Ay'!N$262+(1-'Measured TV opt-pt'!N597)*'CPP Detay Tum Ay'!N$244,IF(N579=2,N597*'CPP Detay (düşük)'!N$262+(1-'Measured TV opt-pt'!N597)*'CPP Detay (düşük)'!N$244,IF(N579=3,N597*'CPP Detay (yüksek)'!N$262+(1-'Measured TV opt-pt'!N597)*'CPP Detay (yüksek)'!N$244,"Girilen Rakamda Hata Var")))</f>
        <v>0</v>
      </c>
      <c r="O585" s="164">
        <f>+IF(O579=1,O597*'CPP Detay Tum Ay'!O$262+(1-'Measured TV opt-pt'!O597)*'CPP Detay Tum Ay'!O$244,IF(O579=2,O597*'CPP Detay (düşük)'!O$262+(1-'Measured TV opt-pt'!O597)*'CPP Detay (düşük)'!O$244,IF(O579=3,O597*'CPP Detay (yüksek)'!O$262+(1-'Measured TV opt-pt'!O597)*'CPP Detay (yüksek)'!O$244,"Girilen Rakamda Hata Var")))</f>
        <v>0</v>
      </c>
      <c r="P585" s="164"/>
    </row>
    <row r="586" spans="1:41" x14ac:dyDescent="0.25">
      <c r="A586" s="195" t="s">
        <v>117</v>
      </c>
      <c r="B586" s="379"/>
      <c r="C586" s="263" t="s">
        <v>16</v>
      </c>
      <c r="D586" s="264">
        <f>+SUMPRODUCT(D587:D591,D574:D578)</f>
        <v>61.472677628327638</v>
      </c>
      <c r="E586" s="264">
        <f t="shared" ref="E586" si="1236">+SUMPRODUCT(E587:E591,E574:E578)</f>
        <v>59.469584284269231</v>
      </c>
      <c r="F586" s="264">
        <f t="shared" ref="F586" si="1237">+SUMPRODUCT(F587:F591,F574:F578)</f>
        <v>65.069485158815368</v>
      </c>
      <c r="G586" s="264">
        <f t="shared" ref="G586" si="1238">+SUMPRODUCT(G587:G591,G574:G578)</f>
        <v>94.839444583082951</v>
      </c>
      <c r="H586" s="264">
        <f t="shared" ref="H586" si="1239">+SUMPRODUCT(H587:H591,H574:H578)</f>
        <v>111.78808827268701</v>
      </c>
      <c r="I586" s="264">
        <f t="shared" ref="I586" si="1240">+SUMPRODUCT(I587:I591,I574:I578)</f>
        <v>105.04074803668092</v>
      </c>
      <c r="J586" s="264">
        <f t="shared" ref="J586" si="1241">+SUMPRODUCT(J587:J591,J574:J578)</f>
        <v>65.07369546607454</v>
      </c>
      <c r="K586" s="264">
        <f t="shared" ref="K586" si="1242">+SUMPRODUCT(K587:K591,K574:K578)</f>
        <v>49.999639470018316</v>
      </c>
      <c r="L586" s="264">
        <f t="shared" ref="L586" si="1243">+SUMPRODUCT(L587:L591,L574:L578)</f>
        <v>75.609707521967522</v>
      </c>
      <c r="M586" s="264">
        <f t="shared" ref="M586" si="1244">+SUMPRODUCT(M587:M591,M574:M578)</f>
        <v>80.557077910458759</v>
      </c>
      <c r="N586" s="264">
        <f t="shared" ref="N586" si="1245">+SUMPRODUCT(N587:N591,N574:N578)</f>
        <v>76.494224037561366</v>
      </c>
      <c r="O586" s="265">
        <f t="shared" ref="O586" si="1246">+SUMPRODUCT(O587:O591,O574:O578)</f>
        <v>65.931051307163372</v>
      </c>
      <c r="P586" s="165"/>
    </row>
    <row r="587" spans="1:41" x14ac:dyDescent="0.25">
      <c r="A587" s="195" t="s">
        <v>117</v>
      </c>
      <c r="B587" s="379"/>
      <c r="C587" s="77" t="s">
        <v>212</v>
      </c>
      <c r="D587" s="261">
        <f>+D581*(D593*D619+(1-D593)*D618)</f>
        <v>58.40916253212751</v>
      </c>
      <c r="E587" s="261">
        <f t="shared" ref="E587:O587" si="1247">+E581*(E593*E619+(1-E593)*E618)</f>
        <v>55.032823569408293</v>
      </c>
      <c r="F587" s="261">
        <f t="shared" si="1247"/>
        <v>59.37254642319391</v>
      </c>
      <c r="G587" s="261">
        <f t="shared" si="1247"/>
        <v>84.59534323029267</v>
      </c>
      <c r="H587" s="261">
        <f t="shared" si="1247"/>
        <v>99.878618038488682</v>
      </c>
      <c r="I587" s="261">
        <f t="shared" si="1247"/>
        <v>95.269923573736349</v>
      </c>
      <c r="J587" s="261">
        <f t="shared" si="1247"/>
        <v>60.455812066641059</v>
      </c>
      <c r="K587" s="261">
        <f t="shared" si="1247"/>
        <v>49.260542337446765</v>
      </c>
      <c r="L587" s="261">
        <f t="shared" si="1247"/>
        <v>70.806087953575741</v>
      </c>
      <c r="M587" s="261">
        <f t="shared" si="1247"/>
        <v>76.217355421700319</v>
      </c>
      <c r="N587" s="261">
        <f t="shared" si="1247"/>
        <v>72.679224583682711</v>
      </c>
      <c r="O587" s="262">
        <f t="shared" si="1247"/>
        <v>62.203973106147266</v>
      </c>
      <c r="P587" s="162"/>
    </row>
    <row r="588" spans="1:41" x14ac:dyDescent="0.25">
      <c r="A588" s="195" t="s">
        <v>117</v>
      </c>
      <c r="B588" s="379"/>
      <c r="C588" s="77" t="s">
        <v>213</v>
      </c>
      <c r="D588" s="261">
        <f>+D582*(D594*D619+(1-D594)*D618)</f>
        <v>0</v>
      </c>
      <c r="E588" s="261">
        <f t="shared" ref="E588:O588" si="1248">+E582*(E594*E619+(1-E594)*E618)</f>
        <v>0</v>
      </c>
      <c r="F588" s="261">
        <f t="shared" si="1248"/>
        <v>0</v>
      </c>
      <c r="G588" s="261">
        <f t="shared" si="1248"/>
        <v>0</v>
      </c>
      <c r="H588" s="261">
        <f t="shared" si="1248"/>
        <v>0</v>
      </c>
      <c r="I588" s="261">
        <f t="shared" si="1248"/>
        <v>0</v>
      </c>
      <c r="J588" s="261">
        <f t="shared" si="1248"/>
        <v>0</v>
      </c>
      <c r="K588" s="261">
        <f t="shared" si="1248"/>
        <v>0</v>
      </c>
      <c r="L588" s="261">
        <f t="shared" si="1248"/>
        <v>0</v>
      </c>
      <c r="M588" s="261">
        <f t="shared" si="1248"/>
        <v>0</v>
      </c>
      <c r="N588" s="261">
        <f t="shared" si="1248"/>
        <v>0</v>
      </c>
      <c r="O588" s="262">
        <f t="shared" si="1248"/>
        <v>0</v>
      </c>
      <c r="P588" s="244"/>
    </row>
    <row r="589" spans="1:41" x14ac:dyDescent="0.25">
      <c r="A589" s="195" t="s">
        <v>117</v>
      </c>
      <c r="B589" s="379"/>
      <c r="C589" s="77" t="s">
        <v>214</v>
      </c>
      <c r="D589" s="261">
        <f>+D583*(D595*D619+(1-D595)*D618)</f>
        <v>70.56596846942962</v>
      </c>
      <c r="E589" s="261">
        <f t="shared" ref="E589:O589" si="1249">+E583*(E595*E619+(1-E595)*E618)</f>
        <v>70.486535568227296</v>
      </c>
      <c r="F589" s="261">
        <f t="shared" si="1249"/>
        <v>79.705129449031134</v>
      </c>
      <c r="G589" s="261">
        <f t="shared" si="1249"/>
        <v>107.86955427533799</v>
      </c>
      <c r="H589" s="261">
        <f t="shared" si="1249"/>
        <v>127.70944425704442</v>
      </c>
      <c r="I589" s="261">
        <f t="shared" si="1249"/>
        <v>120.03504049310231</v>
      </c>
      <c r="J589" s="261">
        <f t="shared" si="1249"/>
        <v>73.266773307676033</v>
      </c>
      <c r="K589" s="261">
        <f t="shared" si="1249"/>
        <v>53.568475963310959</v>
      </c>
      <c r="L589" s="261">
        <f t="shared" si="1249"/>
        <v>88.980447065536197</v>
      </c>
      <c r="M589" s="261">
        <f t="shared" si="1249"/>
        <v>95.635434735550547</v>
      </c>
      <c r="N589" s="261">
        <f t="shared" si="1249"/>
        <v>90.517183208670303</v>
      </c>
      <c r="O589" s="262">
        <f t="shared" si="1249"/>
        <v>77.257400954671496</v>
      </c>
      <c r="P589" s="244"/>
    </row>
    <row r="590" spans="1:41" x14ac:dyDescent="0.25">
      <c r="A590" s="195" t="s">
        <v>117</v>
      </c>
      <c r="B590" s="379"/>
      <c r="C590" s="77" t="s">
        <v>215</v>
      </c>
      <c r="D590" s="161">
        <f>+D584*(D596*D619+(1-D596)*D618)</f>
        <v>42.518539528343865</v>
      </c>
      <c r="E590" s="161">
        <f t="shared" ref="E590:O590" si="1250">+E584*(E596*E619+(1-E596)*E618)</f>
        <v>39.752054976762373</v>
      </c>
      <c r="F590" s="161">
        <f t="shared" si="1250"/>
        <v>60.13545152854374</v>
      </c>
      <c r="G590" s="161">
        <f t="shared" si="1250"/>
        <v>104.57436812353458</v>
      </c>
      <c r="H590" s="161">
        <f t="shared" si="1250"/>
        <v>124.2004532514762</v>
      </c>
      <c r="I590" s="161">
        <f t="shared" si="1250"/>
        <v>117.65159631160827</v>
      </c>
      <c r="J590" s="161">
        <f t="shared" si="1250"/>
        <v>71.484996901383383</v>
      </c>
      <c r="K590" s="161">
        <f t="shared" si="1250"/>
        <v>52.155993571389743</v>
      </c>
      <c r="L590" s="161">
        <f t="shared" si="1250"/>
        <v>110.76279857975629</v>
      </c>
      <c r="M590" s="161">
        <f t="shared" si="1250"/>
        <v>107.93553145682831</v>
      </c>
      <c r="N590" s="161">
        <f t="shared" si="1250"/>
        <v>99.619417722092209</v>
      </c>
      <c r="O590" s="162">
        <f t="shared" si="1250"/>
        <v>0</v>
      </c>
      <c r="P590" s="244"/>
    </row>
    <row r="591" spans="1:41" ht="15.75" thickBot="1" x14ac:dyDescent="0.3">
      <c r="A591" s="195" t="s">
        <v>117</v>
      </c>
      <c r="B591" s="379"/>
      <c r="C591" s="96" t="s">
        <v>230</v>
      </c>
      <c r="D591" s="163">
        <f>+D585*(D597*D619+(1-D597)*D618)</f>
        <v>0</v>
      </c>
      <c r="E591" s="163">
        <f t="shared" ref="E591:O591" si="1251">+E585*(E597*E619+(1-E597)*E618)</f>
        <v>0</v>
      </c>
      <c r="F591" s="163">
        <f t="shared" si="1251"/>
        <v>0</v>
      </c>
      <c r="G591" s="163">
        <f t="shared" si="1251"/>
        <v>0</v>
      </c>
      <c r="H591" s="163">
        <f t="shared" si="1251"/>
        <v>0</v>
      </c>
      <c r="I591" s="163">
        <f t="shared" si="1251"/>
        <v>0</v>
      </c>
      <c r="J591" s="163">
        <f t="shared" si="1251"/>
        <v>0</v>
      </c>
      <c r="K591" s="163">
        <f t="shared" si="1251"/>
        <v>0</v>
      </c>
      <c r="L591" s="163">
        <f t="shared" si="1251"/>
        <v>0</v>
      </c>
      <c r="M591" s="163">
        <f t="shared" si="1251"/>
        <v>0</v>
      </c>
      <c r="N591" s="163">
        <f t="shared" si="1251"/>
        <v>0</v>
      </c>
      <c r="O591" s="164">
        <f t="shared" si="1251"/>
        <v>0</v>
      </c>
      <c r="P591" s="164"/>
    </row>
    <row r="592" spans="1:41" x14ac:dyDescent="0.25">
      <c r="A592" s="195" t="s">
        <v>117</v>
      </c>
      <c r="B592" s="379"/>
      <c r="C592" s="204" t="s">
        <v>2</v>
      </c>
      <c r="D592" s="205">
        <f>+IFERROR(SUMPRODUCT(D593:D597,D599:D603)/D598,0)</f>
        <v>0</v>
      </c>
      <c r="E592" s="205">
        <f t="shared" ref="E592" si="1252">+IFERROR(SUMPRODUCT(E593:E597,E599:E603)/E598,0)</f>
        <v>0</v>
      </c>
      <c r="F592" s="205">
        <f t="shared" ref="F592" si="1253">+IFERROR(SUMPRODUCT(F593:F597,F599:F603)/F598,0)</f>
        <v>0</v>
      </c>
      <c r="G592" s="205">
        <f t="shared" ref="G592" si="1254">+IFERROR(SUMPRODUCT(G593:G597,G599:G603)/G598,0)</f>
        <v>0</v>
      </c>
      <c r="H592" s="205">
        <f t="shared" ref="H592" si="1255">+IFERROR(SUMPRODUCT(H593:H597,H599:H603)/H598,0)</f>
        <v>0</v>
      </c>
      <c r="I592" s="205">
        <f t="shared" ref="I592" si="1256">+IFERROR(SUMPRODUCT(I593:I597,I599:I603)/I598,0)</f>
        <v>0</v>
      </c>
      <c r="J592" s="205">
        <f t="shared" ref="J592" si="1257">+IFERROR(SUMPRODUCT(J593:J597,J599:J603)/J598,0)</f>
        <v>0</v>
      </c>
      <c r="K592" s="205">
        <f t="shared" ref="K592" si="1258">+IFERROR(SUMPRODUCT(K593:K597,K599:K603)/K598,0)</f>
        <v>0</v>
      </c>
      <c r="L592" s="205">
        <f t="shared" ref="L592" si="1259">+IFERROR(SUMPRODUCT(L593:L597,L599:L603)/L598,0)</f>
        <v>0</v>
      </c>
      <c r="M592" s="205">
        <f t="shared" ref="M592" si="1260">+IFERROR(SUMPRODUCT(M593:M597,M599:M603)/M598,0)</f>
        <v>0</v>
      </c>
      <c r="N592" s="205">
        <f t="shared" ref="N592" si="1261">+IFERROR(SUMPRODUCT(N593:N597,N599:N603)/N598,0)</f>
        <v>0</v>
      </c>
      <c r="O592" s="205">
        <f t="shared" ref="O592" si="1262">+IFERROR(SUMPRODUCT(O593:O597,O599:O603)/O598,0)</f>
        <v>0</v>
      </c>
      <c r="P592" s="166" t="e">
        <f>+SUMPRODUCT(D592:O592,D598:O598)/P598</f>
        <v>#DIV/0!</v>
      </c>
      <c r="R592" s="192">
        <f>+D592</f>
        <v>0</v>
      </c>
      <c r="S592" s="192">
        <f t="shared" ref="S592" si="1263">+E592</f>
        <v>0</v>
      </c>
      <c r="T592" s="192">
        <f t="shared" ref="T592" si="1264">+F592</f>
        <v>0</v>
      </c>
      <c r="U592" s="192">
        <f t="shared" ref="U592" si="1265">+G592</f>
        <v>0</v>
      </c>
      <c r="V592" s="192">
        <f t="shared" ref="V592" si="1266">+H592</f>
        <v>0</v>
      </c>
      <c r="W592" s="192">
        <f t="shared" ref="W592" si="1267">+I592</f>
        <v>0</v>
      </c>
      <c r="X592" s="192">
        <f t="shared" ref="X592" si="1268">+J592</f>
        <v>0</v>
      </c>
      <c r="Y592" s="192">
        <f t="shared" ref="Y592" si="1269">+K592</f>
        <v>0</v>
      </c>
      <c r="Z592" s="192">
        <f t="shared" ref="Z592" si="1270">+L592</f>
        <v>0</v>
      </c>
      <c r="AA592" s="192">
        <f t="shared" ref="AA592" si="1271">+M592</f>
        <v>0</v>
      </c>
      <c r="AB592" s="192">
        <f t="shared" ref="AB592" si="1272">+N592</f>
        <v>0</v>
      </c>
      <c r="AC592" s="192">
        <f t="shared" ref="AC592" si="1273">+O592</f>
        <v>0</v>
      </c>
      <c r="AD592" s="190">
        <f>+D598</f>
        <v>0</v>
      </c>
      <c r="AE592" s="190">
        <f t="shared" ref="AE592" si="1274">+E598</f>
        <v>0</v>
      </c>
      <c r="AF592" s="190">
        <f t="shared" ref="AF592" si="1275">+F598</f>
        <v>0</v>
      </c>
      <c r="AG592" s="190">
        <f t="shared" ref="AG592" si="1276">+G598</f>
        <v>0</v>
      </c>
      <c r="AH592" s="190">
        <f t="shared" ref="AH592" si="1277">+H598</f>
        <v>0</v>
      </c>
      <c r="AI592" s="190">
        <f t="shared" ref="AI592" si="1278">+I598</f>
        <v>0</v>
      </c>
      <c r="AJ592" s="190">
        <f t="shared" ref="AJ592" si="1279">+J598</f>
        <v>0</v>
      </c>
      <c r="AK592" s="190">
        <f t="shared" ref="AK592" si="1280">+K598</f>
        <v>0</v>
      </c>
      <c r="AL592" s="190">
        <f t="shared" ref="AL592" si="1281">+L598</f>
        <v>0</v>
      </c>
      <c r="AM592" s="190">
        <f t="shared" ref="AM592" si="1282">+M598</f>
        <v>0</v>
      </c>
      <c r="AN592" s="190">
        <f t="shared" ref="AN592" si="1283">+N598</f>
        <v>0</v>
      </c>
      <c r="AO592" s="190">
        <f t="shared" ref="AO592" si="1284">+O598</f>
        <v>0</v>
      </c>
    </row>
    <row r="593" spans="1:53" x14ac:dyDescent="0.25">
      <c r="A593" s="195" t="s">
        <v>117</v>
      </c>
      <c r="B593" s="379"/>
      <c r="C593" s="178" t="s">
        <v>3</v>
      </c>
      <c r="D593" s="179">
        <v>0.7</v>
      </c>
      <c r="E593" s="179">
        <v>0.7</v>
      </c>
      <c r="F593" s="179">
        <v>0.7</v>
      </c>
      <c r="G593" s="179">
        <v>0.7</v>
      </c>
      <c r="H593" s="179">
        <v>0.7</v>
      </c>
      <c r="I593" s="179">
        <v>0.7</v>
      </c>
      <c r="J593" s="179">
        <v>0.7</v>
      </c>
      <c r="K593" s="179">
        <v>0.48915873014712274</v>
      </c>
      <c r="L593" s="179">
        <v>0.4834974169537235</v>
      </c>
      <c r="M593" s="179">
        <v>0.45414569524687309</v>
      </c>
      <c r="N593" s="179">
        <v>0.38276016431267579</v>
      </c>
      <c r="O593" s="179">
        <v>0.34111134082271427</v>
      </c>
      <c r="P593" s="180" t="e">
        <f>+SUMPRODUCT(D593:O593,D599:O599)/P599</f>
        <v>#DIV/0!</v>
      </c>
    </row>
    <row r="594" spans="1:53" x14ac:dyDescent="0.25">
      <c r="A594" s="195" t="s">
        <v>117</v>
      </c>
      <c r="B594" s="379"/>
      <c r="C594" s="178" t="s">
        <v>200</v>
      </c>
      <c r="D594" s="179">
        <v>0.7</v>
      </c>
      <c r="E594" s="179">
        <v>0.7</v>
      </c>
      <c r="F594" s="179">
        <v>0.7</v>
      </c>
      <c r="G594" s="179">
        <v>0.7</v>
      </c>
      <c r="H594" s="179">
        <v>0.7</v>
      </c>
      <c r="I594" s="179">
        <v>0.7</v>
      </c>
      <c r="J594" s="179">
        <v>0.7</v>
      </c>
      <c r="K594" s="179">
        <v>0.48915873014712274</v>
      </c>
      <c r="L594" s="179">
        <v>0.4834974169537235</v>
      </c>
      <c r="M594" s="179">
        <v>0.45414569524687309</v>
      </c>
      <c r="N594" s="179">
        <v>0.38276016431267579</v>
      </c>
      <c r="O594" s="179">
        <v>0.34111134082271427</v>
      </c>
      <c r="P594" s="242"/>
    </row>
    <row r="595" spans="1:53" x14ac:dyDescent="0.25">
      <c r="A595" s="195" t="s">
        <v>117</v>
      </c>
      <c r="B595" s="379"/>
      <c r="C595" s="178" t="s">
        <v>201</v>
      </c>
      <c r="D595" s="179">
        <v>0.7</v>
      </c>
      <c r="E595" s="179">
        <v>0.7</v>
      </c>
      <c r="F595" s="179">
        <v>0.7</v>
      </c>
      <c r="G595" s="179">
        <v>0.7</v>
      </c>
      <c r="H595" s="179">
        <v>0.7</v>
      </c>
      <c r="I595" s="179">
        <v>0.7</v>
      </c>
      <c r="J595" s="179">
        <v>0.7</v>
      </c>
      <c r="K595" s="179">
        <v>0.48915873014712274</v>
      </c>
      <c r="L595" s="179">
        <v>0.4834974169537235</v>
      </c>
      <c r="M595" s="179">
        <v>0.45414569524687309</v>
      </c>
      <c r="N595" s="179">
        <v>0.38276016431267579</v>
      </c>
      <c r="O595" s="179">
        <v>0.34111134082271427</v>
      </c>
      <c r="P595" s="242"/>
    </row>
    <row r="596" spans="1:53" x14ac:dyDescent="0.25">
      <c r="A596" s="195" t="s">
        <v>117</v>
      </c>
      <c r="B596" s="379"/>
      <c r="C596" s="178" t="s">
        <v>202</v>
      </c>
      <c r="D596" s="179">
        <v>0.7</v>
      </c>
      <c r="E596" s="179">
        <v>0.7</v>
      </c>
      <c r="F596" s="179">
        <v>0.7</v>
      </c>
      <c r="G596" s="179">
        <v>0.7</v>
      </c>
      <c r="H596" s="179">
        <v>0.7</v>
      </c>
      <c r="I596" s="179">
        <v>0.7</v>
      </c>
      <c r="J596" s="179">
        <v>0.7</v>
      </c>
      <c r="K596" s="179">
        <v>0.48915873014712274</v>
      </c>
      <c r="L596" s="179">
        <v>0.4834974169537235</v>
      </c>
      <c r="M596" s="179">
        <v>0.45414569524687309</v>
      </c>
      <c r="N596" s="179">
        <v>0.38276016431267579</v>
      </c>
      <c r="O596" s="179">
        <v>0.34111134082271427</v>
      </c>
      <c r="P596" s="242"/>
    </row>
    <row r="597" spans="1:53" ht="15.75" thickBot="1" x14ac:dyDescent="0.3">
      <c r="A597" s="195" t="s">
        <v>117</v>
      </c>
      <c r="B597" s="379"/>
      <c r="C597" s="280" t="s">
        <v>231</v>
      </c>
      <c r="D597" s="179">
        <v>0.7</v>
      </c>
      <c r="E597" s="179">
        <v>0.7</v>
      </c>
      <c r="F597" s="179">
        <v>0.7</v>
      </c>
      <c r="G597" s="179">
        <v>0.7</v>
      </c>
      <c r="H597" s="179">
        <v>0.7</v>
      </c>
      <c r="I597" s="179">
        <v>0.7</v>
      </c>
      <c r="J597" s="179">
        <v>0.7</v>
      </c>
      <c r="K597" s="179">
        <v>0.48915873014712274</v>
      </c>
      <c r="L597" s="179">
        <v>0.4834974169537235</v>
      </c>
      <c r="M597" s="179">
        <v>0.45414569524687309</v>
      </c>
      <c r="N597" s="179">
        <v>0.38276016431267579</v>
      </c>
      <c r="O597" s="179">
        <v>0.34111134082271427</v>
      </c>
      <c r="P597" s="182" t="e">
        <f t="shared" ref="P597" si="1285">+SUMPRODUCT(D597:O597,D603:O603)/P603</f>
        <v>#DIV/0!</v>
      </c>
    </row>
    <row r="598" spans="1:53" x14ac:dyDescent="0.25">
      <c r="A598" s="195" t="s">
        <v>117</v>
      </c>
      <c r="B598" s="379"/>
      <c r="C598" s="99" t="s">
        <v>239</v>
      </c>
      <c r="D598" s="100">
        <f>+D567/D580/30</f>
        <v>0</v>
      </c>
      <c r="E598" s="100">
        <f t="shared" ref="E598:O598" si="1286">+E567/E580/30</f>
        <v>0</v>
      </c>
      <c r="F598" s="100">
        <f t="shared" si="1286"/>
        <v>0</v>
      </c>
      <c r="G598" s="100">
        <f t="shared" si="1286"/>
        <v>0</v>
      </c>
      <c r="H598" s="100">
        <f t="shared" si="1286"/>
        <v>0</v>
      </c>
      <c r="I598" s="100">
        <f t="shared" si="1286"/>
        <v>0</v>
      </c>
      <c r="J598" s="100">
        <f t="shared" si="1286"/>
        <v>0</v>
      </c>
      <c r="K598" s="100">
        <f t="shared" si="1286"/>
        <v>0</v>
      </c>
      <c r="L598" s="100">
        <f t="shared" si="1286"/>
        <v>0</v>
      </c>
      <c r="M598" s="100">
        <f t="shared" si="1286"/>
        <v>0</v>
      </c>
      <c r="N598" s="100">
        <f t="shared" si="1286"/>
        <v>0</v>
      </c>
      <c r="O598" s="167">
        <f t="shared" si="1286"/>
        <v>0</v>
      </c>
      <c r="P598" s="167">
        <f>SUM(D598:O598)</f>
        <v>0</v>
      </c>
    </row>
    <row r="599" spans="1:53" x14ac:dyDescent="0.25">
      <c r="A599" s="195" t="s">
        <v>117</v>
      </c>
      <c r="B599" s="379"/>
      <c r="C599" s="86" t="s">
        <v>240</v>
      </c>
      <c r="D599" s="87">
        <f>+D598*D574</f>
        <v>0</v>
      </c>
      <c r="E599" s="87">
        <f t="shared" ref="E599" si="1287">+E598*E574</f>
        <v>0</v>
      </c>
      <c r="F599" s="87">
        <f t="shared" ref="F599" si="1288">+F598*F574</f>
        <v>0</v>
      </c>
      <c r="G599" s="87">
        <f t="shared" ref="G599" si="1289">+G598*G574</f>
        <v>0</v>
      </c>
      <c r="H599" s="87">
        <f t="shared" ref="H599" si="1290">+H598*H574</f>
        <v>0</v>
      </c>
      <c r="I599" s="87">
        <f t="shared" ref="I599" si="1291">+I598*I574</f>
        <v>0</v>
      </c>
      <c r="J599" s="87">
        <f t="shared" ref="J599" si="1292">+J598*J574</f>
        <v>0</v>
      </c>
      <c r="K599" s="87">
        <f t="shared" ref="K599" si="1293">+K598*K574</f>
        <v>0</v>
      </c>
      <c r="L599" s="87">
        <f t="shared" ref="L599" si="1294">+L598*L574</f>
        <v>0</v>
      </c>
      <c r="M599" s="87">
        <f t="shared" ref="M599" si="1295">+M598*M574</f>
        <v>0</v>
      </c>
      <c r="N599" s="87">
        <f t="shared" ref="N599" si="1296">+N598*N574</f>
        <v>0</v>
      </c>
      <c r="O599" s="159">
        <f t="shared" ref="O599" si="1297">+O598*O574</f>
        <v>0</v>
      </c>
      <c r="P599" s="159">
        <f t="shared" ref="P599:P609" si="1298">SUM(D599:O599)</f>
        <v>0</v>
      </c>
      <c r="AP599" s="190">
        <f>+D599</f>
        <v>0</v>
      </c>
      <c r="AQ599" s="190">
        <f t="shared" ref="AQ599:AQ603" si="1299">+E599</f>
        <v>0</v>
      </c>
      <c r="AR599" s="190">
        <f t="shared" ref="AR599:AR603" si="1300">+F599</f>
        <v>0</v>
      </c>
      <c r="AS599" s="190">
        <f t="shared" ref="AS599:AS603" si="1301">+G599</f>
        <v>0</v>
      </c>
      <c r="AT599" s="190">
        <f t="shared" ref="AT599:AT603" si="1302">+H599</f>
        <v>0</v>
      </c>
      <c r="AU599" s="190">
        <f t="shared" ref="AU599:AU603" si="1303">+I599</f>
        <v>0</v>
      </c>
      <c r="AV599" s="190">
        <f t="shared" ref="AV599:AV603" si="1304">+J599</f>
        <v>0</v>
      </c>
      <c r="AW599" s="190">
        <f t="shared" ref="AW599:AW603" si="1305">+K599</f>
        <v>0</v>
      </c>
      <c r="AX599" s="190">
        <f t="shared" ref="AX599:AX603" si="1306">+L599</f>
        <v>0</v>
      </c>
      <c r="AY599" s="190">
        <f t="shared" ref="AY599:AY603" si="1307">+M599</f>
        <v>0</v>
      </c>
      <c r="AZ599" s="190">
        <f t="shared" ref="AZ599:AZ603" si="1308">+N599</f>
        <v>0</v>
      </c>
      <c r="BA599" s="190">
        <f t="shared" ref="BA599:BA603" si="1309">+O599</f>
        <v>0</v>
      </c>
    </row>
    <row r="600" spans="1:53" x14ac:dyDescent="0.25">
      <c r="A600" s="195" t="s">
        <v>117</v>
      </c>
      <c r="B600" s="379"/>
      <c r="C600" s="86" t="s">
        <v>241</v>
      </c>
      <c r="D600" s="87">
        <f>+D598*D575</f>
        <v>0</v>
      </c>
      <c r="E600" s="87">
        <f t="shared" ref="E600:O600" si="1310">+E598*E575</f>
        <v>0</v>
      </c>
      <c r="F600" s="87">
        <f t="shared" si="1310"/>
        <v>0</v>
      </c>
      <c r="G600" s="87">
        <f t="shared" si="1310"/>
        <v>0</v>
      </c>
      <c r="H600" s="87">
        <f t="shared" si="1310"/>
        <v>0</v>
      </c>
      <c r="I600" s="87">
        <f t="shared" si="1310"/>
        <v>0</v>
      </c>
      <c r="J600" s="87">
        <f t="shared" si="1310"/>
        <v>0</v>
      </c>
      <c r="K600" s="87">
        <f t="shared" si="1310"/>
        <v>0</v>
      </c>
      <c r="L600" s="87">
        <f t="shared" si="1310"/>
        <v>0</v>
      </c>
      <c r="M600" s="87">
        <f t="shared" si="1310"/>
        <v>0</v>
      </c>
      <c r="N600" s="87">
        <f t="shared" si="1310"/>
        <v>0</v>
      </c>
      <c r="O600" s="159">
        <f t="shared" si="1310"/>
        <v>0</v>
      </c>
      <c r="P600" s="159"/>
      <c r="AP600" s="190">
        <f t="shared" ref="AP600:AP603" si="1311">+D600</f>
        <v>0</v>
      </c>
      <c r="AQ600" s="190">
        <f t="shared" si="1299"/>
        <v>0</v>
      </c>
      <c r="AR600" s="190">
        <f t="shared" si="1300"/>
        <v>0</v>
      </c>
      <c r="AS600" s="190">
        <f t="shared" si="1301"/>
        <v>0</v>
      </c>
      <c r="AT600" s="190">
        <f t="shared" si="1302"/>
        <v>0</v>
      </c>
      <c r="AU600" s="190">
        <f t="shared" si="1303"/>
        <v>0</v>
      </c>
      <c r="AV600" s="190">
        <f t="shared" si="1304"/>
        <v>0</v>
      </c>
      <c r="AW600" s="190">
        <f t="shared" si="1305"/>
        <v>0</v>
      </c>
      <c r="AX600" s="190">
        <f t="shared" si="1306"/>
        <v>0</v>
      </c>
      <c r="AY600" s="190">
        <f t="shared" si="1307"/>
        <v>0</v>
      </c>
      <c r="AZ600" s="190">
        <f t="shared" si="1308"/>
        <v>0</v>
      </c>
      <c r="BA600" s="190">
        <f t="shared" si="1309"/>
        <v>0</v>
      </c>
    </row>
    <row r="601" spans="1:53" x14ac:dyDescent="0.25">
      <c r="A601" s="195" t="s">
        <v>117</v>
      </c>
      <c r="B601" s="379"/>
      <c r="C601" s="86" t="s">
        <v>242</v>
      </c>
      <c r="D601" s="87">
        <f>+D598*D576</f>
        <v>0</v>
      </c>
      <c r="E601" s="87">
        <f t="shared" ref="E601:O601" si="1312">+E598*E576</f>
        <v>0</v>
      </c>
      <c r="F601" s="87">
        <f t="shared" si="1312"/>
        <v>0</v>
      </c>
      <c r="G601" s="87">
        <f t="shared" si="1312"/>
        <v>0</v>
      </c>
      <c r="H601" s="87">
        <f t="shared" si="1312"/>
        <v>0</v>
      </c>
      <c r="I601" s="87">
        <f t="shared" si="1312"/>
        <v>0</v>
      </c>
      <c r="J601" s="87">
        <f t="shared" si="1312"/>
        <v>0</v>
      </c>
      <c r="K601" s="87">
        <f t="shared" si="1312"/>
        <v>0</v>
      </c>
      <c r="L601" s="87">
        <f t="shared" si="1312"/>
        <v>0</v>
      </c>
      <c r="M601" s="87">
        <f t="shared" si="1312"/>
        <v>0</v>
      </c>
      <c r="N601" s="87">
        <f t="shared" si="1312"/>
        <v>0</v>
      </c>
      <c r="O601" s="159">
        <f t="shared" si="1312"/>
        <v>0</v>
      </c>
      <c r="P601" s="159"/>
      <c r="AP601" s="190">
        <f t="shared" si="1311"/>
        <v>0</v>
      </c>
      <c r="AQ601" s="190">
        <f t="shared" si="1299"/>
        <v>0</v>
      </c>
      <c r="AR601" s="190">
        <f t="shared" si="1300"/>
        <v>0</v>
      </c>
      <c r="AS601" s="190">
        <f t="shared" si="1301"/>
        <v>0</v>
      </c>
      <c r="AT601" s="190">
        <f t="shared" si="1302"/>
        <v>0</v>
      </c>
      <c r="AU601" s="190">
        <f t="shared" si="1303"/>
        <v>0</v>
      </c>
      <c r="AV601" s="190">
        <f t="shared" si="1304"/>
        <v>0</v>
      </c>
      <c r="AW601" s="190">
        <f t="shared" si="1305"/>
        <v>0</v>
      </c>
      <c r="AX601" s="190">
        <f t="shared" si="1306"/>
        <v>0</v>
      </c>
      <c r="AY601" s="190">
        <f t="shared" si="1307"/>
        <v>0</v>
      </c>
      <c r="AZ601" s="190">
        <f t="shared" si="1308"/>
        <v>0</v>
      </c>
      <c r="BA601" s="190">
        <f t="shared" si="1309"/>
        <v>0</v>
      </c>
    </row>
    <row r="602" spans="1:53" x14ac:dyDescent="0.25">
      <c r="A602" s="195" t="s">
        <v>117</v>
      </c>
      <c r="B602" s="379"/>
      <c r="C602" s="86" t="s">
        <v>243</v>
      </c>
      <c r="D602" s="87">
        <f>+D598*D577</f>
        <v>0</v>
      </c>
      <c r="E602" s="87">
        <f t="shared" ref="E602:O602" si="1313">+E598*E577</f>
        <v>0</v>
      </c>
      <c r="F602" s="87">
        <f t="shared" si="1313"/>
        <v>0</v>
      </c>
      <c r="G602" s="87">
        <f t="shared" si="1313"/>
        <v>0</v>
      </c>
      <c r="H602" s="87">
        <f t="shared" si="1313"/>
        <v>0</v>
      </c>
      <c r="I602" s="87">
        <f t="shared" si="1313"/>
        <v>0</v>
      </c>
      <c r="J602" s="87">
        <f t="shared" si="1313"/>
        <v>0</v>
      </c>
      <c r="K602" s="87">
        <f t="shared" si="1313"/>
        <v>0</v>
      </c>
      <c r="L602" s="87">
        <f t="shared" si="1313"/>
        <v>0</v>
      </c>
      <c r="M602" s="87">
        <f t="shared" si="1313"/>
        <v>0</v>
      </c>
      <c r="N602" s="87">
        <f t="shared" si="1313"/>
        <v>0</v>
      </c>
      <c r="O602" s="159">
        <f t="shared" si="1313"/>
        <v>0</v>
      </c>
      <c r="P602" s="159"/>
      <c r="AP602" s="190">
        <f t="shared" si="1311"/>
        <v>0</v>
      </c>
      <c r="AQ602" s="190">
        <f t="shared" si="1299"/>
        <v>0</v>
      </c>
      <c r="AR602" s="190">
        <f t="shared" si="1300"/>
        <v>0</v>
      </c>
      <c r="AS602" s="190">
        <f t="shared" si="1301"/>
        <v>0</v>
      </c>
      <c r="AT602" s="190">
        <f t="shared" si="1302"/>
        <v>0</v>
      </c>
      <c r="AU602" s="190">
        <f t="shared" si="1303"/>
        <v>0</v>
      </c>
      <c r="AV602" s="190">
        <f t="shared" si="1304"/>
        <v>0</v>
      </c>
      <c r="AW602" s="190">
        <f t="shared" si="1305"/>
        <v>0</v>
      </c>
      <c r="AX602" s="190">
        <f t="shared" si="1306"/>
        <v>0</v>
      </c>
      <c r="AY602" s="190">
        <f t="shared" si="1307"/>
        <v>0</v>
      </c>
      <c r="AZ602" s="190">
        <f t="shared" si="1308"/>
        <v>0</v>
      </c>
      <c r="BA602" s="190">
        <f t="shared" si="1309"/>
        <v>0</v>
      </c>
    </row>
    <row r="603" spans="1:53" ht="15.75" thickBot="1" x14ac:dyDescent="0.3">
      <c r="A603" s="195" t="s">
        <v>117</v>
      </c>
      <c r="B603" s="379"/>
      <c r="C603" s="96" t="s">
        <v>244</v>
      </c>
      <c r="D603" s="251">
        <f>+D598*D578</f>
        <v>0</v>
      </c>
      <c r="E603" s="251">
        <f t="shared" ref="E603:O603" si="1314">+E598*E578</f>
        <v>0</v>
      </c>
      <c r="F603" s="251">
        <f t="shared" si="1314"/>
        <v>0</v>
      </c>
      <c r="G603" s="251">
        <f t="shared" si="1314"/>
        <v>0</v>
      </c>
      <c r="H603" s="251">
        <f t="shared" si="1314"/>
        <v>0</v>
      </c>
      <c r="I603" s="251">
        <f t="shared" si="1314"/>
        <v>0</v>
      </c>
      <c r="J603" s="251">
        <f t="shared" si="1314"/>
        <v>0</v>
      </c>
      <c r="K603" s="251">
        <f t="shared" si="1314"/>
        <v>0</v>
      </c>
      <c r="L603" s="251">
        <f t="shared" si="1314"/>
        <v>0</v>
      </c>
      <c r="M603" s="251">
        <f t="shared" si="1314"/>
        <v>0</v>
      </c>
      <c r="N603" s="251">
        <f t="shared" si="1314"/>
        <v>0</v>
      </c>
      <c r="O603" s="251">
        <f t="shared" si="1314"/>
        <v>0</v>
      </c>
      <c r="P603" s="169">
        <f t="shared" si="1298"/>
        <v>0</v>
      </c>
      <c r="AP603" s="190">
        <f t="shared" si="1311"/>
        <v>0</v>
      </c>
      <c r="AQ603" s="190">
        <f t="shared" si="1299"/>
        <v>0</v>
      </c>
      <c r="AR603" s="190">
        <f t="shared" si="1300"/>
        <v>0</v>
      </c>
      <c r="AS603" s="190">
        <f t="shared" si="1301"/>
        <v>0</v>
      </c>
      <c r="AT603" s="190">
        <f t="shared" si="1302"/>
        <v>0</v>
      </c>
      <c r="AU603" s="190">
        <f t="shared" si="1303"/>
        <v>0</v>
      </c>
      <c r="AV603" s="190">
        <f t="shared" si="1304"/>
        <v>0</v>
      </c>
      <c r="AW603" s="190">
        <f t="shared" si="1305"/>
        <v>0</v>
      </c>
      <c r="AX603" s="190">
        <f t="shared" si="1306"/>
        <v>0</v>
      </c>
      <c r="AY603" s="190">
        <f t="shared" si="1307"/>
        <v>0</v>
      </c>
      <c r="AZ603" s="190">
        <f t="shared" si="1308"/>
        <v>0</v>
      </c>
      <c r="BA603" s="190">
        <f t="shared" si="1309"/>
        <v>0</v>
      </c>
    </row>
    <row r="604" spans="1:53" x14ac:dyDescent="0.25">
      <c r="A604" s="195" t="s">
        <v>117</v>
      </c>
      <c r="B604" s="379"/>
      <c r="C604" s="99" t="s">
        <v>245</v>
      </c>
      <c r="D604" s="100">
        <f>+IFERROR(D567/D586/30,0)</f>
        <v>0</v>
      </c>
      <c r="E604" s="100">
        <f t="shared" ref="E604:O604" si="1315">+IFERROR(E567/E586/30,0)</f>
        <v>0</v>
      </c>
      <c r="F604" s="100">
        <f t="shared" si="1315"/>
        <v>0</v>
      </c>
      <c r="G604" s="100">
        <f t="shared" si="1315"/>
        <v>0</v>
      </c>
      <c r="H604" s="100">
        <f t="shared" si="1315"/>
        <v>0</v>
      </c>
      <c r="I604" s="100">
        <f t="shared" si="1315"/>
        <v>0</v>
      </c>
      <c r="J604" s="100">
        <f t="shared" si="1315"/>
        <v>0</v>
      </c>
      <c r="K604" s="100">
        <f t="shared" si="1315"/>
        <v>0</v>
      </c>
      <c r="L604" s="100">
        <f t="shared" si="1315"/>
        <v>0</v>
      </c>
      <c r="M604" s="100">
        <f t="shared" si="1315"/>
        <v>0</v>
      </c>
      <c r="N604" s="100">
        <f t="shared" si="1315"/>
        <v>0</v>
      </c>
      <c r="O604" s="167">
        <f t="shared" si="1315"/>
        <v>0</v>
      </c>
      <c r="P604" s="167">
        <f t="shared" si="1298"/>
        <v>0</v>
      </c>
    </row>
    <row r="605" spans="1:53" x14ac:dyDescent="0.25">
      <c r="A605" s="195" t="s">
        <v>117</v>
      </c>
      <c r="B605" s="379"/>
      <c r="C605" s="86" t="s">
        <v>246</v>
      </c>
      <c r="D605" s="266">
        <f t="shared" ref="D605:O605" si="1316">+IFERROR(D568/D587/30,0)</f>
        <v>0</v>
      </c>
      <c r="E605" s="266">
        <f t="shared" si="1316"/>
        <v>0</v>
      </c>
      <c r="F605" s="266">
        <f t="shared" si="1316"/>
        <v>0</v>
      </c>
      <c r="G605" s="266">
        <f t="shared" si="1316"/>
        <v>0</v>
      </c>
      <c r="H605" s="266">
        <f t="shared" si="1316"/>
        <v>0</v>
      </c>
      <c r="I605" s="266">
        <f t="shared" si="1316"/>
        <v>0</v>
      </c>
      <c r="J605" s="266">
        <f t="shared" si="1316"/>
        <v>0</v>
      </c>
      <c r="K605" s="266">
        <f t="shared" si="1316"/>
        <v>0</v>
      </c>
      <c r="L605" s="266">
        <f t="shared" si="1316"/>
        <v>0</v>
      </c>
      <c r="M605" s="266">
        <f t="shared" si="1316"/>
        <v>0</v>
      </c>
      <c r="N605" s="266">
        <f t="shared" si="1316"/>
        <v>0</v>
      </c>
      <c r="O605" s="267">
        <f t="shared" si="1316"/>
        <v>0</v>
      </c>
      <c r="P605" s="159">
        <f t="shared" si="1298"/>
        <v>0</v>
      </c>
    </row>
    <row r="606" spans="1:53" x14ac:dyDescent="0.25">
      <c r="A606" s="195" t="s">
        <v>117</v>
      </c>
      <c r="B606" s="379"/>
      <c r="C606" s="86" t="s">
        <v>247</v>
      </c>
      <c r="D606" s="266">
        <f t="shared" ref="D606:O606" si="1317">+IFERROR(D569/D588/30,0)</f>
        <v>0</v>
      </c>
      <c r="E606" s="266">
        <f t="shared" si="1317"/>
        <v>0</v>
      </c>
      <c r="F606" s="266">
        <f t="shared" si="1317"/>
        <v>0</v>
      </c>
      <c r="G606" s="266">
        <f t="shared" si="1317"/>
        <v>0</v>
      </c>
      <c r="H606" s="266">
        <f t="shared" si="1317"/>
        <v>0</v>
      </c>
      <c r="I606" s="266">
        <f t="shared" si="1317"/>
        <v>0</v>
      </c>
      <c r="J606" s="266">
        <f t="shared" si="1317"/>
        <v>0</v>
      </c>
      <c r="K606" s="266">
        <f t="shared" si="1317"/>
        <v>0</v>
      </c>
      <c r="L606" s="266">
        <f t="shared" si="1317"/>
        <v>0</v>
      </c>
      <c r="M606" s="266">
        <f t="shared" si="1317"/>
        <v>0</v>
      </c>
      <c r="N606" s="266">
        <f t="shared" si="1317"/>
        <v>0</v>
      </c>
      <c r="O606" s="267">
        <f t="shared" si="1317"/>
        <v>0</v>
      </c>
      <c r="P606" s="159">
        <f t="shared" si="1298"/>
        <v>0</v>
      </c>
    </row>
    <row r="607" spans="1:53" x14ac:dyDescent="0.25">
      <c r="A607" s="195" t="s">
        <v>117</v>
      </c>
      <c r="B607" s="379"/>
      <c r="C607" s="86" t="s">
        <v>248</v>
      </c>
      <c r="D607" s="266">
        <f t="shared" ref="D607:O607" si="1318">+IFERROR(D570/D589/30,0)</f>
        <v>0</v>
      </c>
      <c r="E607" s="266">
        <f t="shared" si="1318"/>
        <v>0</v>
      </c>
      <c r="F607" s="266">
        <f t="shared" si="1318"/>
        <v>0</v>
      </c>
      <c r="G607" s="266">
        <f t="shared" si="1318"/>
        <v>0</v>
      </c>
      <c r="H607" s="266">
        <f t="shared" si="1318"/>
        <v>0</v>
      </c>
      <c r="I607" s="266">
        <f t="shared" si="1318"/>
        <v>0</v>
      </c>
      <c r="J607" s="266">
        <f t="shared" si="1318"/>
        <v>0</v>
      </c>
      <c r="K607" s="266">
        <f t="shared" si="1318"/>
        <v>0</v>
      </c>
      <c r="L607" s="266">
        <f t="shared" si="1318"/>
        <v>0</v>
      </c>
      <c r="M607" s="266">
        <f t="shared" si="1318"/>
        <v>0</v>
      </c>
      <c r="N607" s="266">
        <f t="shared" si="1318"/>
        <v>0</v>
      </c>
      <c r="O607" s="267">
        <f t="shared" si="1318"/>
        <v>0</v>
      </c>
      <c r="P607" s="159">
        <f t="shared" si="1298"/>
        <v>0</v>
      </c>
    </row>
    <row r="608" spans="1:53" x14ac:dyDescent="0.25">
      <c r="A608" s="195" t="s">
        <v>117</v>
      </c>
      <c r="B608" s="379"/>
      <c r="C608" s="86" t="s">
        <v>249</v>
      </c>
      <c r="D608" s="87">
        <f t="shared" ref="D608:O608" si="1319">+IFERROR(D571/D590/30,0)</f>
        <v>0</v>
      </c>
      <c r="E608" s="87">
        <f t="shared" si="1319"/>
        <v>0</v>
      </c>
      <c r="F608" s="87">
        <f t="shared" si="1319"/>
        <v>0</v>
      </c>
      <c r="G608" s="87">
        <f t="shared" si="1319"/>
        <v>0</v>
      </c>
      <c r="H608" s="87">
        <f t="shared" si="1319"/>
        <v>0</v>
      </c>
      <c r="I608" s="87">
        <f t="shared" si="1319"/>
        <v>0</v>
      </c>
      <c r="J608" s="87">
        <f t="shared" si="1319"/>
        <v>0</v>
      </c>
      <c r="K608" s="87">
        <f t="shared" si="1319"/>
        <v>0</v>
      </c>
      <c r="L608" s="87">
        <f t="shared" si="1319"/>
        <v>0</v>
      </c>
      <c r="M608" s="87">
        <f t="shared" si="1319"/>
        <v>0</v>
      </c>
      <c r="N608" s="87">
        <f t="shared" si="1319"/>
        <v>0</v>
      </c>
      <c r="O608" s="159">
        <f t="shared" si="1319"/>
        <v>0</v>
      </c>
      <c r="P608" s="159">
        <f t="shared" si="1298"/>
        <v>0</v>
      </c>
    </row>
    <row r="609" spans="1:16" ht="15.75" thickBot="1" x14ac:dyDescent="0.3">
      <c r="A609" s="195" t="s">
        <v>117</v>
      </c>
      <c r="B609" s="379"/>
      <c r="C609" s="96" t="s">
        <v>250</v>
      </c>
      <c r="D609" s="168">
        <f t="shared" ref="D609:O609" si="1320">+IFERROR(D572/D591/30,0)</f>
        <v>0</v>
      </c>
      <c r="E609" s="168">
        <f t="shared" si="1320"/>
        <v>0</v>
      </c>
      <c r="F609" s="168">
        <f t="shared" si="1320"/>
        <v>0</v>
      </c>
      <c r="G609" s="168">
        <f t="shared" si="1320"/>
        <v>0</v>
      </c>
      <c r="H609" s="168">
        <f t="shared" si="1320"/>
        <v>0</v>
      </c>
      <c r="I609" s="168">
        <f t="shared" si="1320"/>
        <v>0</v>
      </c>
      <c r="J609" s="168">
        <f t="shared" si="1320"/>
        <v>0</v>
      </c>
      <c r="K609" s="168">
        <f t="shared" si="1320"/>
        <v>0</v>
      </c>
      <c r="L609" s="168">
        <f t="shared" si="1320"/>
        <v>0</v>
      </c>
      <c r="M609" s="168">
        <f t="shared" si="1320"/>
        <v>0</v>
      </c>
      <c r="N609" s="168">
        <f t="shared" si="1320"/>
        <v>0</v>
      </c>
      <c r="O609" s="169">
        <f t="shared" si="1320"/>
        <v>0</v>
      </c>
      <c r="P609" s="169">
        <f t="shared" si="1298"/>
        <v>0</v>
      </c>
    </row>
    <row r="610" spans="1:16" ht="15.75" thickBot="1" x14ac:dyDescent="0.3">
      <c r="A610" s="195" t="s">
        <v>117</v>
      </c>
      <c r="B610" s="379"/>
      <c r="C610" s="183" t="s">
        <v>13</v>
      </c>
      <c r="D610" s="72">
        <v>30</v>
      </c>
      <c r="E610" s="72">
        <v>30</v>
      </c>
      <c r="F610" s="72">
        <v>30</v>
      </c>
      <c r="G610" s="72">
        <v>0</v>
      </c>
      <c r="H610" s="72">
        <v>33.121560393413624</v>
      </c>
      <c r="I610" s="72">
        <v>33.18421323453741</v>
      </c>
      <c r="J610" s="72">
        <v>33</v>
      </c>
      <c r="K610" s="72">
        <v>16.918000292815897</v>
      </c>
      <c r="L610" s="72">
        <f>((45*0.63)+(20*0.37))</f>
        <v>35.75</v>
      </c>
      <c r="M610" s="72">
        <v>36.24</v>
      </c>
      <c r="N610" s="72">
        <v>22</v>
      </c>
      <c r="O610" s="72">
        <v>22</v>
      </c>
      <c r="P610" s="184"/>
    </row>
    <row r="611" spans="1:16" x14ac:dyDescent="0.25">
      <c r="A611" s="195" t="s">
        <v>117</v>
      </c>
      <c r="B611" s="379"/>
      <c r="C611" s="99" t="s">
        <v>4</v>
      </c>
      <c r="D611" s="100">
        <f>+D604/D610*30</f>
        <v>0</v>
      </c>
      <c r="E611" s="100">
        <f t="shared" ref="E611" si="1321">+E604/E610*30</f>
        <v>0</v>
      </c>
      <c r="F611" s="100">
        <f t="shared" ref="F611" si="1322">+F604/F610*30</f>
        <v>0</v>
      </c>
      <c r="G611" s="100" t="e">
        <f t="shared" ref="G611" si="1323">+G604/G610*30</f>
        <v>#DIV/0!</v>
      </c>
      <c r="H611" s="100">
        <f t="shared" ref="H611" si="1324">+H604/H610*30</f>
        <v>0</v>
      </c>
      <c r="I611" s="100">
        <f t="shared" ref="I611" si="1325">+I604/I610*30</f>
        <v>0</v>
      </c>
      <c r="J611" s="100">
        <f t="shared" ref="J611" si="1326">+J604/J610*30</f>
        <v>0</v>
      </c>
      <c r="K611" s="100">
        <f t="shared" ref="K611" si="1327">+K604/K610*30</f>
        <v>0</v>
      </c>
      <c r="L611" s="100">
        <f t="shared" ref="L611" si="1328">+L604/L610*30</f>
        <v>0</v>
      </c>
      <c r="M611" s="100">
        <f t="shared" ref="M611" si="1329">+M604/M610*30</f>
        <v>0</v>
      </c>
      <c r="N611" s="100">
        <f t="shared" ref="N611" si="1330">+N604/N610*30</f>
        <v>0</v>
      </c>
      <c r="O611" s="167">
        <f t="shared" ref="O611" si="1331">+O604/O610*30</f>
        <v>0</v>
      </c>
      <c r="P611" s="167" t="e">
        <f>SUM(D611:O611)</f>
        <v>#DIV/0!</v>
      </c>
    </row>
    <row r="612" spans="1:16" x14ac:dyDescent="0.25">
      <c r="A612" s="195" t="s">
        <v>117</v>
      </c>
      <c r="B612" s="379"/>
      <c r="C612" s="86" t="s">
        <v>216</v>
      </c>
      <c r="D612" s="87">
        <f>+D605/D610*30</f>
        <v>0</v>
      </c>
      <c r="E612" s="87">
        <f t="shared" ref="E612:O612" si="1332">+E605/E610*30</f>
        <v>0</v>
      </c>
      <c r="F612" s="87">
        <f t="shared" si="1332"/>
        <v>0</v>
      </c>
      <c r="G612" s="87" t="e">
        <f t="shared" si="1332"/>
        <v>#DIV/0!</v>
      </c>
      <c r="H612" s="87">
        <f t="shared" si="1332"/>
        <v>0</v>
      </c>
      <c r="I612" s="87">
        <f t="shared" si="1332"/>
        <v>0</v>
      </c>
      <c r="J612" s="87">
        <f t="shared" si="1332"/>
        <v>0</v>
      </c>
      <c r="K612" s="87">
        <f t="shared" si="1332"/>
        <v>0</v>
      </c>
      <c r="L612" s="87">
        <f t="shared" si="1332"/>
        <v>0</v>
      </c>
      <c r="M612" s="87">
        <f t="shared" si="1332"/>
        <v>0</v>
      </c>
      <c r="N612" s="87">
        <f t="shared" si="1332"/>
        <v>0</v>
      </c>
      <c r="O612" s="159">
        <f t="shared" si="1332"/>
        <v>0</v>
      </c>
      <c r="P612" s="159" t="e">
        <f t="shared" ref="P612:P616" si="1333">SUM(D612:O612)</f>
        <v>#DIV/0!</v>
      </c>
    </row>
    <row r="613" spans="1:16" x14ac:dyDescent="0.25">
      <c r="A613" s="195" t="s">
        <v>117</v>
      </c>
      <c r="B613" s="379"/>
      <c r="C613" s="86" t="s">
        <v>217</v>
      </c>
      <c r="D613" s="87">
        <f>+D606/D610*30</f>
        <v>0</v>
      </c>
      <c r="E613" s="87">
        <f t="shared" ref="E613:O613" si="1334">+E606/E610*30</f>
        <v>0</v>
      </c>
      <c r="F613" s="87">
        <f t="shared" si="1334"/>
        <v>0</v>
      </c>
      <c r="G613" s="87" t="e">
        <f t="shared" si="1334"/>
        <v>#DIV/0!</v>
      </c>
      <c r="H613" s="87">
        <f t="shared" si="1334"/>
        <v>0</v>
      </c>
      <c r="I613" s="87">
        <f t="shared" si="1334"/>
        <v>0</v>
      </c>
      <c r="J613" s="87">
        <f t="shared" si="1334"/>
        <v>0</v>
      </c>
      <c r="K613" s="87">
        <f t="shared" si="1334"/>
        <v>0</v>
      </c>
      <c r="L613" s="87">
        <f t="shared" si="1334"/>
        <v>0</v>
      </c>
      <c r="M613" s="87">
        <f t="shared" si="1334"/>
        <v>0</v>
      </c>
      <c r="N613" s="87">
        <f t="shared" si="1334"/>
        <v>0</v>
      </c>
      <c r="O613" s="159">
        <f t="shared" si="1334"/>
        <v>0</v>
      </c>
      <c r="P613" s="159"/>
    </row>
    <row r="614" spans="1:16" x14ac:dyDescent="0.25">
      <c r="A614" s="195" t="s">
        <v>117</v>
      </c>
      <c r="B614" s="379"/>
      <c r="C614" s="86" t="s">
        <v>218</v>
      </c>
      <c r="D614" s="87">
        <f>+D607/D610*30</f>
        <v>0</v>
      </c>
      <c r="E614" s="87">
        <f t="shared" ref="E614:O614" si="1335">+E607/E610*30</f>
        <v>0</v>
      </c>
      <c r="F614" s="87">
        <f t="shared" si="1335"/>
        <v>0</v>
      </c>
      <c r="G614" s="87" t="e">
        <f t="shared" si="1335"/>
        <v>#DIV/0!</v>
      </c>
      <c r="H614" s="87">
        <f t="shared" si="1335"/>
        <v>0</v>
      </c>
      <c r="I614" s="87">
        <f t="shared" si="1335"/>
        <v>0</v>
      </c>
      <c r="J614" s="87">
        <f t="shared" si="1335"/>
        <v>0</v>
      </c>
      <c r="K614" s="87">
        <f t="shared" si="1335"/>
        <v>0</v>
      </c>
      <c r="L614" s="87">
        <f t="shared" si="1335"/>
        <v>0</v>
      </c>
      <c r="M614" s="87">
        <f t="shared" si="1335"/>
        <v>0</v>
      </c>
      <c r="N614" s="87">
        <f t="shared" si="1335"/>
        <v>0</v>
      </c>
      <c r="O614" s="159">
        <f t="shared" si="1335"/>
        <v>0</v>
      </c>
      <c r="P614" s="159"/>
    </row>
    <row r="615" spans="1:16" x14ac:dyDescent="0.25">
      <c r="A615" s="195" t="s">
        <v>117</v>
      </c>
      <c r="B615" s="379"/>
      <c r="C615" s="86" t="s">
        <v>219</v>
      </c>
      <c r="D615" s="87">
        <f>+D608/D610*30</f>
        <v>0</v>
      </c>
      <c r="E615" s="87">
        <f t="shared" ref="E615:O615" si="1336">+E608/E610*30</f>
        <v>0</v>
      </c>
      <c r="F615" s="87">
        <f t="shared" si="1336"/>
        <v>0</v>
      </c>
      <c r="G615" s="87" t="e">
        <f t="shared" si="1336"/>
        <v>#DIV/0!</v>
      </c>
      <c r="H615" s="87">
        <f t="shared" si="1336"/>
        <v>0</v>
      </c>
      <c r="I615" s="87">
        <f t="shared" si="1336"/>
        <v>0</v>
      </c>
      <c r="J615" s="87">
        <f t="shared" si="1336"/>
        <v>0</v>
      </c>
      <c r="K615" s="87">
        <f t="shared" si="1336"/>
        <v>0</v>
      </c>
      <c r="L615" s="87">
        <f t="shared" si="1336"/>
        <v>0</v>
      </c>
      <c r="M615" s="87">
        <f t="shared" si="1336"/>
        <v>0</v>
      </c>
      <c r="N615" s="87">
        <f t="shared" si="1336"/>
        <v>0</v>
      </c>
      <c r="O615" s="159">
        <f t="shared" si="1336"/>
        <v>0</v>
      </c>
      <c r="P615" s="159"/>
    </row>
    <row r="616" spans="1:16" ht="15.75" thickBot="1" x14ac:dyDescent="0.3">
      <c r="A616" s="195" t="s">
        <v>117</v>
      </c>
      <c r="B616" s="379"/>
      <c r="C616" s="96" t="s">
        <v>238</v>
      </c>
      <c r="D616" s="168">
        <f>+D609/D610*30</f>
        <v>0</v>
      </c>
      <c r="E616" s="168">
        <f t="shared" ref="E616:O616" si="1337">+E609/E610*30</f>
        <v>0</v>
      </c>
      <c r="F616" s="168">
        <f t="shared" si="1337"/>
        <v>0</v>
      </c>
      <c r="G616" s="168" t="e">
        <f t="shared" si="1337"/>
        <v>#DIV/0!</v>
      </c>
      <c r="H616" s="168">
        <f t="shared" si="1337"/>
        <v>0</v>
      </c>
      <c r="I616" s="168">
        <f t="shared" si="1337"/>
        <v>0</v>
      </c>
      <c r="J616" s="168">
        <f t="shared" si="1337"/>
        <v>0</v>
      </c>
      <c r="K616" s="168">
        <f t="shared" si="1337"/>
        <v>0</v>
      </c>
      <c r="L616" s="168">
        <f t="shared" si="1337"/>
        <v>0</v>
      </c>
      <c r="M616" s="168">
        <f t="shared" si="1337"/>
        <v>0</v>
      </c>
      <c r="N616" s="168">
        <f t="shared" si="1337"/>
        <v>0</v>
      </c>
      <c r="O616" s="169">
        <f t="shared" si="1337"/>
        <v>0</v>
      </c>
      <c r="P616" s="169" t="e">
        <f t="shared" si="1333"/>
        <v>#DIV/0!</v>
      </c>
    </row>
    <row r="617" spans="1:16" x14ac:dyDescent="0.25">
      <c r="A617" s="195" t="s">
        <v>117</v>
      </c>
      <c r="B617" s="379"/>
      <c r="C617" s="76" t="s">
        <v>8</v>
      </c>
      <c r="D617" s="170">
        <f t="shared" ref="D617:O617" si="1338">+D586/D580</f>
        <v>2.6181261662194979</v>
      </c>
      <c r="E617" s="170">
        <f t="shared" si="1338"/>
        <v>2.4700365240881514</v>
      </c>
      <c r="F617" s="170">
        <f t="shared" si="1338"/>
        <v>2.470036524088151</v>
      </c>
      <c r="G617" s="170">
        <f t="shared" si="1338"/>
        <v>2.6939159027407804</v>
      </c>
      <c r="H617" s="170">
        <f t="shared" si="1338"/>
        <v>2.6939159027407804</v>
      </c>
      <c r="I617" s="170">
        <f t="shared" si="1338"/>
        <v>2.6939159027407804</v>
      </c>
      <c r="J617" s="170">
        <f t="shared" si="1338"/>
        <v>2.6328654129102813</v>
      </c>
      <c r="K617" s="170">
        <f t="shared" si="1338"/>
        <v>2.8918156033174105</v>
      </c>
      <c r="L617" s="170">
        <f t="shared" si="1338"/>
        <v>3.1515385882282709</v>
      </c>
      <c r="M617" s="170">
        <f t="shared" si="1338"/>
        <v>2.955392619256727</v>
      </c>
      <c r="N617" s="170">
        <f t="shared" si="1338"/>
        <v>3.0533203120035823</v>
      </c>
      <c r="O617" s="171">
        <f t="shared" si="1338"/>
        <v>3.1104547639943174</v>
      </c>
      <c r="P617" s="171"/>
    </row>
    <row r="618" spans="1:16" x14ac:dyDescent="0.25">
      <c r="A618" s="195" t="s">
        <v>117</v>
      </c>
      <c r="B618" s="379"/>
      <c r="C618" s="77" t="s">
        <v>6</v>
      </c>
      <c r="D618" s="172">
        <f>+VLOOKUP(D566,Conversion!$B$33:$N$71,(MATCH('Measured TV opt-pt'!D565,butget_aylar_opt,0)+1),0)</f>
        <v>3.5783961820857031</v>
      </c>
      <c r="E618" s="172">
        <f>+VLOOKUP(E566,Conversion!$B$33:$N$71,(MATCH('Measured TV opt-pt'!E565,butget_aylar_opt,0)+1),0)</f>
        <v>3.4004819168773879</v>
      </c>
      <c r="F618" s="172">
        <f>+VLOOKUP(F566,Conversion!$B$33:$N$71,(MATCH('Measured TV opt-pt'!F565,butget_aylar_opt,0)+1),0)</f>
        <v>3.4004819168773879</v>
      </c>
      <c r="G618" s="172">
        <f>+VLOOKUP(G566,Conversion!$B$33:$N$71,(MATCH('Measured TV opt-pt'!G565,butget_aylar_opt,0)+1),0)</f>
        <v>3.9084736256760095</v>
      </c>
      <c r="H618" s="172">
        <f>+VLOOKUP(H566,Conversion!$B$33:$N$71,(MATCH('Measured TV opt-pt'!H565,butget_aylar_opt,0)+1),0)</f>
        <v>3.9084736256760095</v>
      </c>
      <c r="I618" s="172">
        <f>+VLOOKUP(I566,Conversion!$B$33:$N$71,(MATCH('Measured TV opt-pt'!I565,butget_aylar_opt,0)+1),0)</f>
        <v>3.9084736256760095</v>
      </c>
      <c r="J618" s="172">
        <f>+VLOOKUP(J566,Conversion!$B$33:$N$71,(MATCH('Measured TV opt-pt'!J565,butget_aylar_opt,0)+1),0)</f>
        <v>3.4925886227518621</v>
      </c>
      <c r="K618" s="172">
        <f>+VLOOKUP(K566,Conversion!$B$33:$N$71,(MATCH('Measured TV opt-pt'!K565,butget_aylar_opt,0)+1),0)</f>
        <v>3.4925886227518621</v>
      </c>
      <c r="L618" s="172">
        <f>+VLOOKUP(L566,Conversion!$B$33:$N$71,(MATCH('Measured TV opt-pt'!L565,butget_aylar_opt,0)+1),0)</f>
        <v>3.9237962518192266</v>
      </c>
      <c r="M618" s="172">
        <f>+VLOOKUP(M566,Conversion!$B$33:$N$71,(MATCH('Measured TV opt-pt'!M565,butget_aylar_opt,0)+1),0)</f>
        <v>3.5783961820857031</v>
      </c>
      <c r="N618" s="172">
        <f>+VLOOKUP(N566,Conversion!$B$33:$N$71,(MATCH('Measured TV opt-pt'!N565,butget_aylar_opt,0)+1),0)</f>
        <v>3.5783961820857031</v>
      </c>
      <c r="O618" s="173">
        <f>+VLOOKUP(O566,Conversion!$B$33:$N$71,(MATCH('Measured TV opt-pt'!O565,butget_aylar_opt,0)+1),0)</f>
        <v>3.5783961820857031</v>
      </c>
      <c r="P618" s="173"/>
    </row>
    <row r="619" spans="1:16" ht="15.75" thickBot="1" x14ac:dyDescent="0.3">
      <c r="A619" s="195" t="s">
        <v>117</v>
      </c>
      <c r="B619" s="380"/>
      <c r="C619" s="96" t="s">
        <v>7</v>
      </c>
      <c r="D619" s="172">
        <f>+VLOOKUP(D566,Conversion!$B$74:$N$112,(MATCH('Measured TV opt-pt'!D565,budget_aylar_pt,0)+1),0)</f>
        <v>2.2065818737054101</v>
      </c>
      <c r="E619" s="172">
        <f>+VLOOKUP(E566,Conversion!$B$74:$N$112,(MATCH('Measured TV opt-pt'!E565,budget_aylar_pt,0)+1),0)</f>
        <v>2.0712742128927637</v>
      </c>
      <c r="F619" s="172">
        <f>+VLOOKUP(F566,Conversion!$B$74:$N$112,(MATCH('Measured TV opt-pt'!F565,budget_aylar_pt,0)+1),0)</f>
        <v>2.0712742128927637</v>
      </c>
      <c r="G619" s="172">
        <f>+VLOOKUP(G566,Conversion!$B$74:$N$112,(MATCH('Measured TV opt-pt'!G565,budget_aylar_pt,0)+1),0)</f>
        <v>2.1733911643399675</v>
      </c>
      <c r="H619" s="172">
        <f>+VLOOKUP(H566,Conversion!$B$74:$N$112,(MATCH('Measured TV opt-pt'!H565,budget_aylar_pt,0)+1),0)</f>
        <v>2.1733911643399675</v>
      </c>
      <c r="I619" s="172">
        <f>+VLOOKUP(I566,Conversion!$B$74:$N$112,(MATCH('Measured TV opt-pt'!I565,budget_aylar_pt,0)+1),0)</f>
        <v>2.1733911643399675</v>
      </c>
      <c r="J619" s="172">
        <f>+VLOOKUP(J566,Conversion!$B$74:$N$112,(MATCH('Measured TV opt-pt'!J565,budget_aylar_pt,0)+1),0)</f>
        <v>2.2644126086924605</v>
      </c>
      <c r="K619" s="172">
        <f>+VLOOKUP(K566,Conversion!$B$74:$N$112,(MATCH('Measured TV opt-pt'!K565,budget_aylar_pt,0)+1),0)</f>
        <v>2.2644126086924605</v>
      </c>
      <c r="L619" s="172">
        <f>+VLOOKUP(L566,Conversion!$B$74:$N$112,(MATCH('Measured TV opt-pt'!L565,budget_aylar_pt,0)+1),0)</f>
        <v>2.3265640091806503</v>
      </c>
      <c r="M619" s="172">
        <f>+VLOOKUP(M566,Conversion!$B$74:$N$112,(MATCH('Measured TV opt-pt'!M565,budget_aylar_pt,0)+1),0)</f>
        <v>2.2065818737054101</v>
      </c>
      <c r="N619" s="172">
        <f>+VLOOKUP(N566,Conversion!$B$74:$N$112,(MATCH('Measured TV opt-pt'!N565,budget_aylar_pt,0)+1),0)</f>
        <v>2.2065818737054101</v>
      </c>
      <c r="O619" s="173">
        <f>+VLOOKUP(O566,Conversion!$B$74:$N$112,(MATCH('Measured TV opt-pt'!O565,budget_aylar_pt,0)+1),0)</f>
        <v>2.2065818737054101</v>
      </c>
      <c r="P619" s="174"/>
    </row>
    <row r="620" spans="1:16" ht="21.75" thickBot="1" x14ac:dyDescent="0.3">
      <c r="A620" s="195" t="s">
        <v>117</v>
      </c>
      <c r="B620" s="240" t="s">
        <v>126</v>
      </c>
      <c r="C620" s="74" t="s">
        <v>107</v>
      </c>
      <c r="D620" s="153">
        <v>1</v>
      </c>
      <c r="E620" s="153">
        <v>2</v>
      </c>
      <c r="F620" s="153">
        <v>3</v>
      </c>
      <c r="G620" s="153">
        <v>4</v>
      </c>
      <c r="H620" s="153">
        <v>5</v>
      </c>
      <c r="I620" s="153">
        <v>6</v>
      </c>
      <c r="J620" s="153">
        <v>7</v>
      </c>
      <c r="K620" s="153">
        <v>8</v>
      </c>
      <c r="L620" s="153">
        <v>9</v>
      </c>
      <c r="M620" s="153">
        <v>10</v>
      </c>
      <c r="N620" s="153">
        <v>11</v>
      </c>
      <c r="O620" s="153">
        <v>12</v>
      </c>
      <c r="P620" s="74" t="s">
        <v>127</v>
      </c>
    </row>
    <row r="621" spans="1:16" ht="15.75" customHeight="1" thickBot="1" x14ac:dyDescent="0.3">
      <c r="A621" s="195" t="s">
        <v>117</v>
      </c>
      <c r="B621" s="375" t="s">
        <v>168</v>
      </c>
      <c r="C621" s="185" t="s">
        <v>33</v>
      </c>
      <c r="D621" s="186" t="s">
        <v>24</v>
      </c>
      <c r="E621" s="186" t="s">
        <v>24</v>
      </c>
      <c r="F621" s="186" t="s">
        <v>24</v>
      </c>
      <c r="G621" s="186" t="s">
        <v>24</v>
      </c>
      <c r="H621" s="186" t="s">
        <v>24</v>
      </c>
      <c r="I621" s="186" t="s">
        <v>24</v>
      </c>
      <c r="J621" s="186" t="s">
        <v>24</v>
      </c>
      <c r="K621" s="186" t="s">
        <v>24</v>
      </c>
      <c r="L621" s="186" t="s">
        <v>24</v>
      </c>
      <c r="M621" s="186" t="s">
        <v>24</v>
      </c>
      <c r="N621" s="186" t="s">
        <v>24</v>
      </c>
      <c r="O621" s="186" t="s">
        <v>24</v>
      </c>
      <c r="P621" s="188" t="s">
        <v>108</v>
      </c>
    </row>
    <row r="622" spans="1:16" x14ac:dyDescent="0.25">
      <c r="A622" s="195" t="s">
        <v>117</v>
      </c>
      <c r="B622" s="376"/>
      <c r="C622" s="175" t="s">
        <v>125</v>
      </c>
      <c r="D622" s="200">
        <v>245613.42400000014</v>
      </c>
      <c r="E622" s="201">
        <v>118241.62900000002</v>
      </c>
      <c r="F622" s="201">
        <v>218023</v>
      </c>
      <c r="G622" s="201">
        <v>99130.735000000015</v>
      </c>
      <c r="H622" s="201">
        <v>0</v>
      </c>
      <c r="I622" s="201">
        <v>0</v>
      </c>
      <c r="J622" s="201">
        <v>0</v>
      </c>
      <c r="K622" s="201">
        <v>0</v>
      </c>
      <c r="L622" s="201">
        <v>0</v>
      </c>
      <c r="M622" s="201">
        <v>0</v>
      </c>
      <c r="N622" s="201">
        <v>0</v>
      </c>
      <c r="O622" s="176">
        <v>0</v>
      </c>
      <c r="P622" s="176">
        <f>SUM(D622:O622)</f>
        <v>681008.78800000018</v>
      </c>
    </row>
    <row r="623" spans="1:16" x14ac:dyDescent="0.25">
      <c r="A623" s="195" t="s">
        <v>117</v>
      </c>
      <c r="B623" s="376"/>
      <c r="C623" s="86" t="s">
        <v>1</v>
      </c>
      <c r="D623" s="87">
        <f>+D654*D636*30</f>
        <v>172164.01492020054</v>
      </c>
      <c r="E623" s="87">
        <f t="shared" ref="E623:O623" si="1339">+E654*E636*30</f>
        <v>78031.663982688362</v>
      </c>
      <c r="F623" s="87">
        <f t="shared" si="1339"/>
        <v>139705.94947244014</v>
      </c>
      <c r="G623" s="87">
        <f t="shared" si="1339"/>
        <v>46635.333821995075</v>
      </c>
      <c r="H623" s="87">
        <f t="shared" si="1339"/>
        <v>0</v>
      </c>
      <c r="I623" s="87">
        <f t="shared" si="1339"/>
        <v>0</v>
      </c>
      <c r="J623" s="87">
        <f t="shared" si="1339"/>
        <v>0</v>
      </c>
      <c r="K623" s="87">
        <f t="shared" si="1339"/>
        <v>0</v>
      </c>
      <c r="L623" s="87">
        <f t="shared" si="1339"/>
        <v>0</v>
      </c>
      <c r="M623" s="87">
        <f t="shared" si="1339"/>
        <v>0</v>
      </c>
      <c r="N623" s="87">
        <f t="shared" si="1339"/>
        <v>0</v>
      </c>
      <c r="O623" s="159">
        <f t="shared" si="1339"/>
        <v>0</v>
      </c>
      <c r="P623" s="159">
        <f t="shared" ref="P623:P627" si="1340">SUM(D623:O623)</f>
        <v>436536.96219732414</v>
      </c>
    </row>
    <row r="624" spans="1:16" x14ac:dyDescent="0.25">
      <c r="A624" s="195" t="s">
        <v>117</v>
      </c>
      <c r="B624" s="376"/>
      <c r="C624" s="86" t="s">
        <v>209</v>
      </c>
      <c r="D624" s="87">
        <f t="shared" ref="D624:O627" si="1341">+D655*D637*30</f>
        <v>0</v>
      </c>
      <c r="E624" s="259">
        <f t="shared" si="1341"/>
        <v>0</v>
      </c>
      <c r="F624" s="259">
        <f t="shared" si="1341"/>
        <v>0</v>
      </c>
      <c r="G624" s="259">
        <f t="shared" si="1341"/>
        <v>0</v>
      </c>
      <c r="H624" s="259">
        <f t="shared" si="1341"/>
        <v>0</v>
      </c>
      <c r="I624" s="259">
        <f t="shared" si="1341"/>
        <v>0</v>
      </c>
      <c r="J624" s="259">
        <f t="shared" si="1341"/>
        <v>0</v>
      </c>
      <c r="K624" s="259">
        <f t="shared" si="1341"/>
        <v>0</v>
      </c>
      <c r="L624" s="259">
        <f t="shared" si="1341"/>
        <v>0</v>
      </c>
      <c r="M624" s="259">
        <f t="shared" si="1341"/>
        <v>0</v>
      </c>
      <c r="N624" s="259">
        <f t="shared" si="1341"/>
        <v>0</v>
      </c>
      <c r="O624" s="260">
        <f t="shared" si="1341"/>
        <v>0</v>
      </c>
      <c r="P624" s="260"/>
    </row>
    <row r="625" spans="1:16" x14ac:dyDescent="0.25">
      <c r="A625" s="195" t="s">
        <v>117</v>
      </c>
      <c r="B625" s="376"/>
      <c r="C625" s="86" t="s">
        <v>210</v>
      </c>
      <c r="D625" s="87">
        <f t="shared" si="1341"/>
        <v>73449.409079799574</v>
      </c>
      <c r="E625" s="259">
        <f t="shared" si="1341"/>
        <v>40209.965017311646</v>
      </c>
      <c r="F625" s="259">
        <f t="shared" si="1341"/>
        <v>74381.670587304252</v>
      </c>
      <c r="G625" s="259">
        <f t="shared" si="1341"/>
        <v>29458.4636547759</v>
      </c>
      <c r="H625" s="259">
        <f t="shared" si="1341"/>
        <v>0</v>
      </c>
      <c r="I625" s="259">
        <f t="shared" si="1341"/>
        <v>0</v>
      </c>
      <c r="J625" s="259">
        <f t="shared" si="1341"/>
        <v>0</v>
      </c>
      <c r="K625" s="259">
        <f t="shared" si="1341"/>
        <v>0</v>
      </c>
      <c r="L625" s="259">
        <f t="shared" si="1341"/>
        <v>0</v>
      </c>
      <c r="M625" s="259">
        <f t="shared" si="1341"/>
        <v>0</v>
      </c>
      <c r="N625" s="259">
        <f t="shared" si="1341"/>
        <v>0</v>
      </c>
      <c r="O625" s="260">
        <f t="shared" si="1341"/>
        <v>0</v>
      </c>
      <c r="P625" s="260"/>
    </row>
    <row r="626" spans="1:16" x14ac:dyDescent="0.25">
      <c r="A626" s="195" t="s">
        <v>117</v>
      </c>
      <c r="B626" s="376"/>
      <c r="C626" s="86" t="s">
        <v>211</v>
      </c>
      <c r="D626" s="87">
        <f t="shared" si="1341"/>
        <v>0</v>
      </c>
      <c r="E626" s="259">
        <f t="shared" si="1341"/>
        <v>0</v>
      </c>
      <c r="F626" s="259">
        <f t="shared" si="1341"/>
        <v>3935.3799402555674</v>
      </c>
      <c r="G626" s="259">
        <f t="shared" si="1341"/>
        <v>23036.937523229022</v>
      </c>
      <c r="H626" s="259">
        <f t="shared" si="1341"/>
        <v>0</v>
      </c>
      <c r="I626" s="259">
        <f t="shared" si="1341"/>
        <v>0</v>
      </c>
      <c r="J626" s="259">
        <f t="shared" si="1341"/>
        <v>0</v>
      </c>
      <c r="K626" s="259">
        <f t="shared" si="1341"/>
        <v>0</v>
      </c>
      <c r="L626" s="259">
        <f t="shared" si="1341"/>
        <v>0</v>
      </c>
      <c r="M626" s="259">
        <f t="shared" si="1341"/>
        <v>0</v>
      </c>
      <c r="N626" s="259">
        <f t="shared" si="1341"/>
        <v>0</v>
      </c>
      <c r="O626" s="260">
        <f t="shared" si="1341"/>
        <v>0</v>
      </c>
      <c r="P626" s="260"/>
    </row>
    <row r="627" spans="1:16" ht="15.75" thickBot="1" x14ac:dyDescent="0.3">
      <c r="A627" s="195" t="s">
        <v>117</v>
      </c>
      <c r="B627" s="376"/>
      <c r="C627" s="96" t="s">
        <v>227</v>
      </c>
      <c r="D627" s="87">
        <f t="shared" si="1341"/>
        <v>0</v>
      </c>
      <c r="E627" s="90">
        <f t="shared" si="1341"/>
        <v>0</v>
      </c>
      <c r="F627" s="90">
        <f t="shared" si="1341"/>
        <v>0</v>
      </c>
      <c r="G627" s="90">
        <f t="shared" si="1341"/>
        <v>0</v>
      </c>
      <c r="H627" s="90">
        <f t="shared" si="1341"/>
        <v>0</v>
      </c>
      <c r="I627" s="90">
        <f t="shared" si="1341"/>
        <v>0</v>
      </c>
      <c r="J627" s="90">
        <f t="shared" si="1341"/>
        <v>0</v>
      </c>
      <c r="K627" s="90">
        <f t="shared" si="1341"/>
        <v>0</v>
      </c>
      <c r="L627" s="90">
        <f t="shared" si="1341"/>
        <v>0</v>
      </c>
      <c r="M627" s="90">
        <f t="shared" si="1341"/>
        <v>0</v>
      </c>
      <c r="N627" s="90">
        <f t="shared" si="1341"/>
        <v>0</v>
      </c>
      <c r="O627" s="160">
        <f t="shared" si="1341"/>
        <v>0</v>
      </c>
      <c r="P627" s="160">
        <f t="shared" si="1340"/>
        <v>0</v>
      </c>
    </row>
    <row r="628" spans="1:16" ht="15.75" thickBot="1" x14ac:dyDescent="0.3">
      <c r="A628" s="195" t="s">
        <v>117</v>
      </c>
      <c r="B628" s="376"/>
      <c r="C628" s="281" t="s">
        <v>108</v>
      </c>
      <c r="D628" s="282">
        <f>SUM(D629:D633)</f>
        <v>1</v>
      </c>
      <c r="E628" s="282">
        <f t="shared" ref="E628" si="1342">SUM(E629:E633)</f>
        <v>1.0034229363724529</v>
      </c>
      <c r="F628" s="282">
        <f t="shared" ref="F628" si="1343">SUM(F629:F633)</f>
        <v>0.99999999999999989</v>
      </c>
      <c r="G628" s="282">
        <f t="shared" ref="G628" si="1344">SUM(G629:G633)</f>
        <v>0.99999999999999989</v>
      </c>
      <c r="H628" s="282">
        <f t="shared" ref="H628" si="1345">SUM(H629:H633)</f>
        <v>1</v>
      </c>
      <c r="I628" s="282">
        <f t="shared" ref="I628" si="1346">SUM(I629:I633)</f>
        <v>1.0000000000000002</v>
      </c>
      <c r="J628" s="282">
        <f t="shared" ref="J628" si="1347">SUM(J629:J633)</f>
        <v>0.99999999999999978</v>
      </c>
      <c r="K628" s="282">
        <f t="shared" ref="K628" si="1348">SUM(K629:K633)</f>
        <v>0.99999999999999978</v>
      </c>
      <c r="L628" s="282">
        <f t="shared" ref="L628" si="1349">SUM(L629:L633)</f>
        <v>1</v>
      </c>
      <c r="M628" s="282">
        <f t="shared" ref="M628" si="1350">SUM(M629:M633)</f>
        <v>1.0000000000000002</v>
      </c>
      <c r="N628" s="282">
        <f t="shared" ref="N628" si="1351">SUM(N629:N633)</f>
        <v>1</v>
      </c>
      <c r="O628" s="282">
        <f t="shared" ref="O628" si="1352">SUM(O629:O633)</f>
        <v>0.99999999999999989</v>
      </c>
      <c r="P628" s="268"/>
    </row>
    <row r="629" spans="1:16" ht="15.75" thickBot="1" x14ac:dyDescent="0.3">
      <c r="A629" s="195" t="s">
        <v>117</v>
      </c>
      <c r="B629" s="376"/>
      <c r="C629" s="245" t="s">
        <v>196</v>
      </c>
      <c r="D629" s="246">
        <v>0.748</v>
      </c>
      <c r="E629" s="246">
        <v>0.71289999999999998</v>
      </c>
      <c r="F629" s="246">
        <v>0.70128149006739837</v>
      </c>
      <c r="G629" s="246">
        <v>0.53018436569432525</v>
      </c>
      <c r="H629" s="246">
        <v>0.5423765464750937</v>
      </c>
      <c r="I629" s="246">
        <v>0.58843916554063314</v>
      </c>
      <c r="J629" s="246">
        <v>0.60561377608760258</v>
      </c>
      <c r="K629" s="246">
        <v>0.80100224649177598</v>
      </c>
      <c r="L629" s="246">
        <v>0.74479587945877479</v>
      </c>
      <c r="M629" s="246">
        <v>0.79328167047923914</v>
      </c>
      <c r="N629" s="246">
        <v>0.79251746496726783</v>
      </c>
      <c r="O629" s="246">
        <v>0.75240999999999991</v>
      </c>
      <c r="P629" s="268"/>
    </row>
    <row r="630" spans="1:16" ht="15.75" thickBot="1" x14ac:dyDescent="0.3">
      <c r="A630" s="195" t="s">
        <v>117</v>
      </c>
      <c r="B630" s="376"/>
      <c r="C630" s="245" t="s">
        <v>197</v>
      </c>
      <c r="D630" s="246"/>
      <c r="E630" s="246">
        <v>3.4229363724529492E-3</v>
      </c>
      <c r="F630" s="246"/>
      <c r="G630" s="246"/>
      <c r="H630" s="246"/>
      <c r="I630" s="246"/>
      <c r="J630" s="246"/>
      <c r="K630" s="246"/>
      <c r="L630" s="246"/>
      <c r="M630" s="246"/>
      <c r="N630" s="246"/>
      <c r="O630" s="246"/>
      <c r="P630" s="268"/>
    </row>
    <row r="631" spans="1:16" ht="15.75" thickBot="1" x14ac:dyDescent="0.3">
      <c r="A631" s="195" t="s">
        <v>117</v>
      </c>
      <c r="B631" s="376"/>
      <c r="C631" s="245" t="s">
        <v>199</v>
      </c>
      <c r="D631" s="310">
        <v>0.252</v>
      </c>
      <c r="E631" s="246">
        <v>0.28710000000000002</v>
      </c>
      <c r="F631" s="246">
        <v>0.27946524626273334</v>
      </c>
      <c r="G631" s="246">
        <v>0.26027151737500415</v>
      </c>
      <c r="H631" s="246">
        <v>0.22206611722025232</v>
      </c>
      <c r="I631" s="246">
        <v>0.23470428159927745</v>
      </c>
      <c r="J631" s="246">
        <v>0.15048175443375286</v>
      </c>
      <c r="K631" s="246">
        <v>0.11533513094114624</v>
      </c>
      <c r="L631" s="246">
        <v>0.2476086029169918</v>
      </c>
      <c r="M631" s="246">
        <v>0.18024296287308908</v>
      </c>
      <c r="N631" s="246">
        <v>0.19496532528723082</v>
      </c>
      <c r="O631" s="246">
        <v>0.24758999999999998</v>
      </c>
      <c r="P631" s="268"/>
    </row>
    <row r="632" spans="1:16" ht="15.75" thickBot="1" x14ac:dyDescent="0.3">
      <c r="A632" s="195" t="s">
        <v>117</v>
      </c>
      <c r="B632" s="376"/>
      <c r="C632" s="245" t="s">
        <v>198</v>
      </c>
      <c r="D632" s="246"/>
      <c r="E632" s="246"/>
      <c r="F632" s="246">
        <v>1.9253263669868261E-2</v>
      </c>
      <c r="G632" s="246">
        <v>0.20954411693067052</v>
      </c>
      <c r="H632" s="246">
        <v>0.23555733630465386</v>
      </c>
      <c r="I632" s="246">
        <v>0.17685655286008953</v>
      </c>
      <c r="J632" s="246">
        <v>0.24390446947864436</v>
      </c>
      <c r="K632" s="246">
        <v>8.3662622567077571E-2</v>
      </c>
      <c r="L632" s="246">
        <v>7.5955176242334761E-3</v>
      </c>
      <c r="M632" s="246">
        <v>2.6475366647671975E-2</v>
      </c>
      <c r="N632" s="246">
        <v>1.2517209745501362E-2</v>
      </c>
      <c r="O632" s="246">
        <v>0</v>
      </c>
      <c r="P632" s="268"/>
    </row>
    <row r="633" spans="1:16" ht="15.75" thickBot="1" x14ac:dyDescent="0.3">
      <c r="A633" s="195" t="s">
        <v>117</v>
      </c>
      <c r="B633" s="376"/>
      <c r="C633" s="248" t="s">
        <v>228</v>
      </c>
      <c r="D633" s="249"/>
      <c r="E633" s="249"/>
      <c r="F633" s="249"/>
      <c r="G633" s="249"/>
      <c r="H633" s="249"/>
      <c r="I633" s="249"/>
      <c r="J633" s="249"/>
      <c r="K633" s="249"/>
      <c r="L633" s="249"/>
      <c r="M633" s="249"/>
      <c r="N633" s="249"/>
      <c r="O633" s="249"/>
      <c r="P633" s="177"/>
    </row>
    <row r="634" spans="1:16" ht="15.75" thickBot="1" x14ac:dyDescent="0.3">
      <c r="A634" s="195"/>
      <c r="B634" s="376"/>
      <c r="C634" s="306" t="s">
        <v>278</v>
      </c>
      <c r="D634" s="309">
        <v>3</v>
      </c>
      <c r="E634" s="309">
        <v>1</v>
      </c>
      <c r="F634" s="309">
        <v>1</v>
      </c>
      <c r="G634" s="309">
        <v>1</v>
      </c>
      <c r="H634" s="309">
        <v>1</v>
      </c>
      <c r="I634" s="309">
        <v>1</v>
      </c>
      <c r="J634" s="309">
        <v>1</v>
      </c>
      <c r="K634" s="309">
        <v>1</v>
      </c>
      <c r="L634" s="309">
        <v>1</v>
      </c>
      <c r="M634" s="309">
        <v>1</v>
      </c>
      <c r="N634" s="309">
        <v>1</v>
      </c>
      <c r="O634" s="309">
        <v>1</v>
      </c>
      <c r="P634" s="308"/>
    </row>
    <row r="635" spans="1:16" x14ac:dyDescent="0.25">
      <c r="A635" s="195" t="s">
        <v>117</v>
      </c>
      <c r="B635" s="376"/>
      <c r="C635" s="154" t="s">
        <v>14</v>
      </c>
      <c r="D635" s="155">
        <f>+SUMPRODUCT(D636:D640,D629:D633)</f>
        <v>18.892131871517876</v>
      </c>
      <c r="E635" s="155">
        <f t="shared" ref="E635" si="1353">+SUMPRODUCT(E636:E640,E629:E633)</f>
        <v>18.03571002946196</v>
      </c>
      <c r="F635" s="155">
        <f t="shared" ref="F635" si="1354">+SUMPRODUCT(F636:F640,F629:F633)</f>
        <v>19.694741112610537</v>
      </c>
      <c r="G635" s="155">
        <f t="shared" ref="G635" si="1355">+SUMPRODUCT(G636:G640,G629:G633)</f>
        <v>26.147781757097761</v>
      </c>
      <c r="H635" s="155">
        <f t="shared" ref="H635" si="1356">+SUMPRODUCT(H636:H640,H629:H633)</f>
        <v>30.733725214432148</v>
      </c>
      <c r="I635" s="155">
        <f t="shared" ref="I635" si="1357">+SUMPRODUCT(I636:I640,I629:I633)</f>
        <v>28.790523635358394</v>
      </c>
      <c r="J635" s="155">
        <f t="shared" ref="J635" si="1358">+SUMPRODUCT(J636:J640,J629:J633)</f>
        <v>18.659997158960685</v>
      </c>
      <c r="K635" s="155">
        <f t="shared" ref="K635" si="1359">+SUMPRODUCT(K636:K640,K629:K633)</f>
        <v>17.290051071257835</v>
      </c>
      <c r="L635" s="155">
        <f t="shared" ref="L635" si="1360">+SUMPRODUCT(L636:L640,L629:L633)</f>
        <v>23.991363394497959</v>
      </c>
      <c r="M635" s="155">
        <f t="shared" ref="M635" si="1361">+SUMPRODUCT(M636:M640,M629:M633)</f>
        <v>27.257656862768588</v>
      </c>
      <c r="N635" s="155">
        <f t="shared" ref="N635" si="1362">+SUMPRODUCT(N636:N640,N629:N633)</f>
        <v>25.052800302948242</v>
      </c>
      <c r="O635" s="156">
        <f t="shared" ref="O635" si="1363">+SUMPRODUCT(O636:O640,O629:O633)</f>
        <v>21.196595452974034</v>
      </c>
      <c r="P635" s="156"/>
    </row>
    <row r="636" spans="1:16" x14ac:dyDescent="0.25">
      <c r="A636" s="195" t="s">
        <v>117</v>
      </c>
      <c r="B636" s="376"/>
      <c r="C636" s="77" t="s">
        <v>34</v>
      </c>
      <c r="D636" s="243">
        <f>+IF(D634=1,D648*'CPP Detay Tum Ay'!D$38+(1-'Measured TV opt-pt'!D648)*'CPP Detay Tum Ay'!D$20,IF(D634=2,D648*'CPP Detay (düşük)'!D$38+(1-'Measured TV opt-pt'!D648)*'CPP Detay (düşük)'!D$20,IF(D634=3,D648*'CPP Detay (yüksek)'!D$38+(1-'Measured TV opt-pt'!D648)*'CPP Detay (yüksek)'!D$20,"Girilen Rakamda Hata Var")))</f>
        <v>17.70392874790344</v>
      </c>
      <c r="E636" s="243">
        <f>+IF(E634=1,E648*'CPP Detay Tum Ay'!E$38+(1-'Measured TV opt-pt'!E648)*'CPP Detay Tum Ay'!E$20,IF(E634=2,E648*'CPP Detay (düşük)'!E$38+(1-'Measured TV opt-pt'!E648)*'CPP Detay (düşük)'!E$20,IF(E634=3,E648*'CPP Detay (yüksek)'!E$38+(1-'Measured TV opt-pt'!E648)*'CPP Detay (yüksek)'!E$20,"Girilen Rakamda Hata Var")))</f>
        <v>16.695717720372208</v>
      </c>
      <c r="F636" s="161">
        <f>+IF(F634=1,F648*'CPP Detay Tum Ay'!F$38+(1-'Measured TV opt-pt'!F648)*'CPP Detay Tum Ay'!F$20,IF(F634=2,F648*'CPP Detay (düşük)'!F$38+(1-'Measured TV opt-pt'!F648)*'CPP Detay (düşük)'!F$20,IF(F634=3,F648*'CPP Detay (yüksek)'!F$38+(1-'Measured TV opt-pt'!F648)*'CPP Detay (yüksek)'!F$20,"Girilen Rakamda Hata Var")))</f>
        <v>17.995772335783187</v>
      </c>
      <c r="G636" s="161">
        <f>+IF(G634=1,G648*'CPP Detay Tum Ay'!G$38+(1-'Measured TV opt-pt'!G648)*'CPP Detay Tum Ay'!G$20,IF(G634=2,G648*'CPP Detay (düşük)'!G$38+(1-'Measured TV opt-pt'!G648)*'CPP Detay (düşük)'!G$20,IF(G634=3,G648*'CPP Detay (yüksek)'!G$38+(1-'Measured TV opt-pt'!G648)*'CPP Detay (yüksek)'!G$20,"Girilen Rakamda Hata Var")))</f>
        <v>23.201427065128307</v>
      </c>
      <c r="H636" s="161">
        <f>+IF(H634=1,H648*'CPP Detay Tum Ay'!H$38+(1-'Measured TV opt-pt'!H648)*'CPP Detay Tum Ay'!H$20,IF(H634=2,H648*'CPP Detay (düşük)'!H$38+(1-'Measured TV opt-pt'!H648)*'CPP Detay (düşük)'!H$20,IF(H634=3,H648*'CPP Detay (yüksek)'!H$38+(1-'Measured TV opt-pt'!H648)*'CPP Detay (yüksek)'!H$20,"Girilen Rakamda Hata Var")))</f>
        <v>27.299847715621741</v>
      </c>
      <c r="I636" s="161">
        <f>+IF(I634=1,I648*'CPP Detay Tum Ay'!I$38+(1-'Measured TV opt-pt'!I648)*'CPP Detay Tum Ay'!I$20,IF(I634=2,I648*'CPP Detay (düşük)'!I$38+(1-'Measured TV opt-pt'!I648)*'CPP Detay (düşük)'!I$20,IF(I634=3,I648*'CPP Detay (yüksek)'!I$38+(1-'Measured TV opt-pt'!I648)*'CPP Detay (yüksek)'!I$20,"Girilen Rakamda Hata Var")))</f>
        <v>25.978524474339707</v>
      </c>
      <c r="J636" s="161">
        <f>+IF(J634=1,J648*'CPP Detay Tum Ay'!J$38+(1-'Measured TV opt-pt'!J648)*'CPP Detay Tum Ay'!J$20,IF(J634=2,J648*'CPP Detay (düşük)'!J$38+(1-'Measured TV opt-pt'!J648)*'CPP Detay (düşük)'!J$20,IF(J634=3,J648*'CPP Detay (yüksek)'!J$38+(1-'Measured TV opt-pt'!J648)*'CPP Detay (yüksek)'!J$20,"Girilen Rakamda Hata Var")))</f>
        <v>17.306973284678975</v>
      </c>
      <c r="K636" s="161">
        <f>+IF(K634=1,K648*'CPP Detay Tum Ay'!K$38+(1-'Measured TV opt-pt'!K648)*'CPP Detay Tum Ay'!K$20,IF(K634=2,K648*'CPP Detay (düşük)'!K$38+(1-'Measured TV opt-pt'!K648)*'CPP Detay (düşük)'!K$20,IF(K634=3,K648*'CPP Detay (yüksek)'!K$38+(1-'Measured TV opt-pt'!K648)*'CPP Detay (yüksek)'!K$20,"Girilen Rakamda Hata Var")))</f>
        <v>17.034468684979927</v>
      </c>
      <c r="L636" s="255">
        <f>+IF(L634=1,L648*'CPP Detay Tum Ay'!L$38+(1-'Measured TV opt-pt'!L648)*'CPP Detay Tum Ay'!L$20,IF(L634=2,L648*'CPP Detay (düşük)'!L$38+(1-'Measured TV opt-pt'!L648)*'CPP Detay (düşük)'!L$20,IF(L634=3,L648*'CPP Detay (yüksek)'!L$38+(1-'Measured TV opt-pt'!L648)*'CPP Detay (yüksek)'!L$20,"Girilen Rakamda Hata Var")))</f>
        <v>22.467149289573328</v>
      </c>
      <c r="M636" s="255">
        <f>+IF(M634=1,M648*'CPP Detay Tum Ay'!M$38+(1-'Measured TV opt-pt'!M648)*'CPP Detay Tum Ay'!M$20,IF(M634=2,M648*'CPP Detay (düşük)'!M$38+(1-'Measured TV opt-pt'!M648)*'CPP Detay (düşük)'!M$20,IF(M634=3,M648*'CPP Detay (yüksek)'!M$38+(1-'Measured TV opt-pt'!M648)*'CPP Detay (yüksek)'!M$20,"Girilen Rakamda Hata Var")))</f>
        <v>25.789248753307362</v>
      </c>
      <c r="N636" s="255">
        <f>+IF(N634=1,N648*'CPP Detay Tum Ay'!N$38+(1-'Measured TV opt-pt'!N648)*'CPP Detay Tum Ay'!N$20,IF(N634=2,N648*'CPP Detay (düşük)'!N$38+(1-'Measured TV opt-pt'!N648)*'CPP Detay (düşük)'!N$20,IF(N634=3,N648*'CPP Detay (yüksek)'!N$38+(1-'Measured TV opt-pt'!N648)*'CPP Detay (yüksek)'!N$20,"Girilen Rakamda Hata Var")))</f>
        <v>23.803341004858662</v>
      </c>
      <c r="O636" s="256">
        <f>+IF(O634=1,O648*'CPP Detay Tum Ay'!O$38+(1-'Measured TV opt-pt'!O648)*'CPP Detay Tum Ay'!O$20,IF(O634=2,O648*'CPP Detay (düşük)'!O$38+(1-'Measured TV opt-pt'!O648)*'CPP Detay (düşük)'!O$20,IF(O634=3,O648*'CPP Detay (yüksek)'!O$38+(1-'Measured TV opt-pt'!O648)*'CPP Detay (yüksek)'!O$20,"Girilen Rakamda Hata Var")))</f>
        <v>19.99835323959751</v>
      </c>
      <c r="P636" s="162"/>
    </row>
    <row r="637" spans="1:16" x14ac:dyDescent="0.25">
      <c r="A637" s="195" t="s">
        <v>117</v>
      </c>
      <c r="B637" s="376"/>
      <c r="C637" s="77" t="s">
        <v>194</v>
      </c>
      <c r="D637" s="243">
        <f>+IF(D634=1,D649*'CPP Detay Tum Ay'!D$94+(1-'Measured TV opt-pt'!D649)*'CPP Detay Tum Ay'!D$76,IF(D634=2,D649*'CPP Detay (düşük)'!D$94+(1-'Measured TV opt-pt'!D649)*'CPP Detay (düşük)'!D$76,IF(D634=3,D649*'CPP Detay (yüksek)'!D$94+(1-'Measured TV opt-pt'!D649)*'CPP Detay (yüksek)'!D$76,"Girilen Rakamda Hata Var")))</f>
        <v>0</v>
      </c>
      <c r="E637" s="243">
        <f>+IF(E634=1,E649*'CPP Detay Tum Ay'!E$94+(1-'Measured TV opt-pt'!E649)*'CPP Detay Tum Ay'!E$76,IF(E634=2,E649*'CPP Detay (düşük)'!E$94+(1-'Measured TV opt-pt'!E649)*'CPP Detay (düşük)'!E$76,IF(E634=3,E649*'CPP Detay (yüksek)'!E$94+(1-'Measured TV opt-pt'!E649)*'CPP Detay (yüksek)'!E$76,"Girilen Rakamda Hata Var")))</f>
        <v>0</v>
      </c>
      <c r="F637" s="243">
        <f>+IF(F634=1,F649*'CPP Detay Tum Ay'!F$94+(1-'Measured TV opt-pt'!F649)*'CPP Detay Tum Ay'!F$76,IF(F634=2,F649*'CPP Detay (düşük)'!F$94+(1-'Measured TV opt-pt'!F649)*'CPP Detay (düşük)'!F$76,IF(F634=3,F649*'CPP Detay (yüksek)'!F$94+(1-'Measured TV opt-pt'!F649)*'CPP Detay (yüksek)'!F$76,"Girilen Rakamda Hata Var")))</f>
        <v>0</v>
      </c>
      <c r="G637" s="243">
        <f>+IF(G634=1,G649*'CPP Detay Tum Ay'!G$94+(1-'Measured TV opt-pt'!G649)*'CPP Detay Tum Ay'!G$76,IF(G634=2,G649*'CPP Detay (düşük)'!G$94+(1-'Measured TV opt-pt'!G649)*'CPP Detay (düşük)'!G$76,IF(G634=3,G649*'CPP Detay (yüksek)'!G$94+(1-'Measured TV opt-pt'!G649)*'CPP Detay (yüksek)'!G$76,"Girilen Rakamda Hata Var")))</f>
        <v>0</v>
      </c>
      <c r="H637" s="243">
        <f>+IF(H634=1,H649*'CPP Detay Tum Ay'!H$94+(1-'Measured TV opt-pt'!H649)*'CPP Detay Tum Ay'!H$76,IF(H634=2,H649*'CPP Detay (düşük)'!H$94+(1-'Measured TV opt-pt'!H649)*'CPP Detay (düşük)'!H$76,IF(H634=3,H649*'CPP Detay (yüksek)'!H$94+(1-'Measured TV opt-pt'!H649)*'CPP Detay (yüksek)'!H$76,"Girilen Rakamda Hata Var")))</f>
        <v>0</v>
      </c>
      <c r="I637" s="243">
        <f>+IF(I634=1,I649*'CPP Detay Tum Ay'!I$94+(1-'Measured TV opt-pt'!I649)*'CPP Detay Tum Ay'!I$76,IF(I634=2,I649*'CPP Detay (düşük)'!I$94+(1-'Measured TV opt-pt'!I649)*'CPP Detay (düşük)'!I$76,IF(I634=3,I649*'CPP Detay (yüksek)'!I$94+(1-'Measured TV opt-pt'!I649)*'CPP Detay (yüksek)'!I$76,"Girilen Rakamda Hata Var")))</f>
        <v>0</v>
      </c>
      <c r="J637" s="243">
        <f>+IF(J634=1,J649*'CPP Detay Tum Ay'!J$94+(1-'Measured TV opt-pt'!J649)*'CPP Detay Tum Ay'!J$76,IF(J634=2,J649*'CPP Detay (düşük)'!J$94+(1-'Measured TV opt-pt'!J649)*'CPP Detay (düşük)'!J$76,IF(J634=3,J649*'CPP Detay (yüksek)'!J$94+(1-'Measured TV opt-pt'!J649)*'CPP Detay (yüksek)'!J$76,"Girilen Rakamda Hata Var")))</f>
        <v>0</v>
      </c>
      <c r="K637" s="243">
        <f>+IF(K634=1,K649*'CPP Detay Tum Ay'!K$94+(1-'Measured TV opt-pt'!K649)*'CPP Detay Tum Ay'!K$76,IF(K634=2,K649*'CPP Detay (düşük)'!K$94+(1-'Measured TV opt-pt'!K649)*'CPP Detay (düşük)'!K$76,IF(K634=3,K649*'CPP Detay (yüksek)'!K$94+(1-'Measured TV opt-pt'!K649)*'CPP Detay (yüksek)'!K$76,"Girilen Rakamda Hata Var")))</f>
        <v>0</v>
      </c>
      <c r="L637" s="257">
        <f>+IF(L634=1,L649*'CPP Detay Tum Ay'!L$94+(1-'Measured TV opt-pt'!L649)*'CPP Detay Tum Ay'!L$76,IF(L634=2,L649*'CPP Detay (düşük)'!L$94+(1-'Measured TV opt-pt'!L649)*'CPP Detay (düşük)'!L$76,IF(L634=3,L649*'CPP Detay (yüksek)'!L$94+(1-'Measured TV opt-pt'!L649)*'CPP Detay (yüksek)'!L$76,"Girilen Rakamda Hata Var")))</f>
        <v>0</v>
      </c>
      <c r="M637" s="257">
        <f>+IF(M634=1,M649*'CPP Detay Tum Ay'!M$94+(1-'Measured TV opt-pt'!M649)*'CPP Detay Tum Ay'!M$76,IF(M634=2,M649*'CPP Detay (düşük)'!M$94+(1-'Measured TV opt-pt'!M649)*'CPP Detay (düşük)'!M$76,IF(M634=3,M649*'CPP Detay (yüksek)'!M$94+(1-'Measured TV opt-pt'!M649)*'CPP Detay (yüksek)'!M$76,"Girilen Rakamda Hata Var")))</f>
        <v>0</v>
      </c>
      <c r="N637" s="257">
        <f>+IF(N634=1,N649*'CPP Detay Tum Ay'!N$94+(1-'Measured TV opt-pt'!N649)*'CPP Detay Tum Ay'!N$76,IF(N634=2,N649*'CPP Detay (düşük)'!N$94+(1-'Measured TV opt-pt'!N649)*'CPP Detay (düşük)'!N$76,IF(N634=3,N649*'CPP Detay (yüksek)'!N$94+(1-'Measured TV opt-pt'!N649)*'CPP Detay (yüksek)'!N$76,"Girilen Rakamda Hata Var")))</f>
        <v>0</v>
      </c>
      <c r="O637" s="258">
        <f>+IF(O634=1,O649*'CPP Detay Tum Ay'!O$94+(1-'Measured TV opt-pt'!O649)*'CPP Detay Tum Ay'!O$76,IF(O634=2,O649*'CPP Detay (düşük)'!O$94+(1-'Measured TV opt-pt'!O649)*'CPP Detay (düşük)'!O$76,IF(O634=3,O649*'CPP Detay (yüksek)'!O$94+(1-'Measured TV opt-pt'!O649)*'CPP Detay (yüksek)'!O$76,"Girilen Rakamda Hata Var")))</f>
        <v>0</v>
      </c>
      <c r="P637" s="244"/>
    </row>
    <row r="638" spans="1:16" x14ac:dyDescent="0.25">
      <c r="A638" s="195" t="s">
        <v>117</v>
      </c>
      <c r="B638" s="376"/>
      <c r="C638" s="77" t="s">
        <v>195</v>
      </c>
      <c r="D638" s="243">
        <f>+IF(D634=1,D650*'CPP Detay Tum Ay'!D$150+(1-'Measured TV opt-pt'!D650)*'CPP Detay Tum Ay'!D$132,IF(D634=2,D650*'CPP Detay (düşük)'!D$150+(1-'Measured TV opt-pt'!D650)*'CPP Detay (düşük)'!D$132,IF(D634=3,D650*'CPP Detay (yüksek)'!D$150+(1-'Measured TV opt-pt'!D650)*'CPP Detay (yüksek)'!D$132,"Girilen Rakamda Hata Var")))</f>
        <v>22.419020508278184</v>
      </c>
      <c r="E638" s="243">
        <f>+IF(E634=1,E650*'CPP Detay Tum Ay'!E$150+(1-'Measured TV opt-pt'!E650)*'CPP Detay Tum Ay'!E$132,IF(E634=2,E650*'CPP Detay (düşük)'!E$150+(1-'Measured TV opt-pt'!E650)*'CPP Detay (düşük)'!E$132,IF(E634=3,E650*'CPP Detay (yüksek)'!E$150+(1-'Measured TV opt-pt'!E650)*'CPP Detay (yüksek)'!E$132,"Girilen Rakamda Hata Var")))</f>
        <v>21.363054220162358</v>
      </c>
      <c r="F638" s="243">
        <f>+IF(F634=1,F650*'CPP Detay Tum Ay'!F$150+(1-'Measured TV opt-pt'!F650)*'CPP Detay Tum Ay'!F$132,IF(F634=2,F650*'CPP Detay (düşük)'!F$150+(1-'Measured TV opt-pt'!F650)*'CPP Detay (düşük)'!F$132,IF(F634=3,F650*'CPP Detay (yüksek)'!F$150+(1-'Measured TV opt-pt'!F650)*'CPP Detay (yüksek)'!F$132,"Girilen Rakamda Hata Var")))</f>
        <v>24.042857686642577</v>
      </c>
      <c r="G638" s="243">
        <f>+IF(G634=1,G650*'CPP Detay Tum Ay'!G$150+(1-'Measured TV opt-pt'!G650)*'CPP Detay Tum Ay'!G$132,IF(G634=2,G650*'CPP Detay (düşük)'!G$150+(1-'Measured TV opt-pt'!G650)*'CPP Detay (düşük)'!G$132,IF(G634=3,G650*'CPP Detay (yüksek)'!G$150+(1-'Measured TV opt-pt'!G650)*'CPP Detay (yüksek)'!G$132,"Girilen Rakamda Hata Var")))</f>
        <v>29.85451185919014</v>
      </c>
      <c r="H638" s="243">
        <f>+IF(H634=1,H650*'CPP Detay Tum Ay'!H$150+(1-'Measured TV opt-pt'!H650)*'CPP Detay Tum Ay'!H$132,IF(H634=2,H650*'CPP Detay (düşük)'!H$150+(1-'Measured TV opt-pt'!H650)*'CPP Detay (düşük)'!H$132,IF(H634=3,H650*'CPP Detay (yüksek)'!H$150+(1-'Measured TV opt-pt'!H650)*'CPP Detay (yüksek)'!H$132,"Girilen Rakamda Hata Var")))</f>
        <v>35.267478152119381</v>
      </c>
      <c r="I638" s="243">
        <f>+IF(I634=1,I650*'CPP Detay Tum Ay'!I$150+(1-'Measured TV opt-pt'!I650)*'CPP Detay Tum Ay'!I$132,IF(I634=2,I650*'CPP Detay (düşük)'!I$150+(1-'Measured TV opt-pt'!I650)*'CPP Detay (düşük)'!I$132,IF(I634=3,I650*'CPP Detay (yüksek)'!I$150+(1-'Measured TV opt-pt'!I650)*'CPP Detay (yüksek)'!I$132,"Girilen Rakamda Hata Var")))</f>
        <v>33.08198632542998</v>
      </c>
      <c r="J638" s="243">
        <f>+IF(J634=1,J650*'CPP Detay Tum Ay'!J$150+(1-'Measured TV opt-pt'!J650)*'CPP Detay Tum Ay'!J$132,IF(J634=2,J650*'CPP Detay (düşük)'!J$150+(1-'Measured TV opt-pt'!J650)*'CPP Detay (düşük)'!J$132,IF(J634=3,J650*'CPP Detay (yüksek)'!J$150+(1-'Measured TV opt-pt'!J650)*'CPP Detay (yüksek)'!J$132,"Girilen Rakamda Hata Var")))</f>
        <v>21.09607829468252</v>
      </c>
      <c r="K638" s="243">
        <f>+IF(K634=1,K650*'CPP Detay Tum Ay'!K$150+(1-'Measured TV opt-pt'!K650)*'CPP Detay Tum Ay'!K$132,IF(K634=2,K650*'CPP Detay (düşük)'!K$150+(1-'Measured TV opt-pt'!K650)*'CPP Detay (düşük)'!K$132,IF(K634=3,K650*'CPP Detay (yüksek)'!K$150+(1-'Measured TV opt-pt'!K650)*'CPP Detay (yüksek)'!K$132,"Girilen Rakamda Hata Var")))</f>
        <v>18.52416727465565</v>
      </c>
      <c r="L638" s="257">
        <f>+IF(L634=1,L650*'CPP Detay Tum Ay'!L$150+(1-'Measured TV opt-pt'!L650)*'CPP Detay Tum Ay'!L$132,IF(L634=2,L650*'CPP Detay (düşük)'!L$150+(1-'Measured TV opt-pt'!L650)*'CPP Detay (düşük)'!L$132,IF(L634=3,L650*'CPP Detay (yüksek)'!L$150+(1-'Measured TV opt-pt'!L650)*'CPP Detay (yüksek)'!L$132,"Girilen Rakamda Hata Var")))</f>
        <v>28.233970352734637</v>
      </c>
      <c r="M638" s="257">
        <f>+IF(M634=1,M650*'CPP Detay Tum Ay'!M$150+(1-'Measured TV opt-pt'!M650)*'CPP Detay Tum Ay'!M$132,IF(M634=2,M650*'CPP Detay (düşük)'!M$150+(1-'Measured TV opt-pt'!M650)*'CPP Detay (düşük)'!M$132,IF(M634=3,M650*'CPP Detay (yüksek)'!M$150+(1-'Measured TV opt-pt'!M650)*'CPP Detay (yüksek)'!M$132,"Girilen Rakamda Hata Var")))</f>
        <v>32.359637806635185</v>
      </c>
      <c r="N638" s="257">
        <f>+IF(N634=1,N650*'CPP Detay Tum Ay'!N$150+(1-'Measured TV opt-pt'!N650)*'CPP Detay Tum Ay'!N$132,IF(N634=2,N650*'CPP Detay (düşük)'!N$150+(1-'Measured TV opt-pt'!N650)*'CPP Detay (düşük)'!N$132,IF(N634=3,N650*'CPP Detay (yüksek)'!N$150+(1-'Measured TV opt-pt'!N650)*'CPP Detay (yüksek)'!N$132,"Girilen Rakamda Hata Var")))</f>
        <v>29.645492106680784</v>
      </c>
      <c r="O638" s="258">
        <f>+IF(O634=1,O650*'CPP Detay Tum Ay'!O$150+(1-'Measured TV opt-pt'!O650)*'CPP Detay Tum Ay'!O$132,IF(O634=2,O650*'CPP Detay (düşük)'!O$150+(1-'Measured TV opt-pt'!O650)*'CPP Detay (düşük)'!O$132,IF(O634=3,O650*'CPP Detay (yüksek)'!O$150+(1-'Measured TV opt-pt'!O650)*'CPP Detay (yüksek)'!O$132,"Girilen Rakamda Hata Var")))</f>
        <v>24.837976057063997</v>
      </c>
      <c r="P638" s="244"/>
    </row>
    <row r="639" spans="1:16" x14ac:dyDescent="0.25">
      <c r="A639" s="195" t="s">
        <v>117</v>
      </c>
      <c r="B639" s="376"/>
      <c r="C639" s="77" t="s">
        <v>193</v>
      </c>
      <c r="D639" s="243">
        <f>+IF(D634=1,D651*'CPP Detay Tum Ay'!D$206+(1-'Measured TV opt-pt'!D651)*'CPP Detay Tum Ay'!D$188,IF(D634=2,D651*'CPP Detay (düşük)'!D$206+(1-'Measured TV opt-pt'!D651)*'CPP Detay (düşük)'!D$188,IF(D634=3,D651*'CPP Detay (yüksek)'!D$206+(1-'Measured TV opt-pt'!D651)*'CPP Detay (yüksek)'!D$188,"Girilen Rakamda Hata Var")))</f>
        <v>12.803090596981047</v>
      </c>
      <c r="E639" s="243">
        <f>+IF(E634=1,E651*'CPP Detay Tum Ay'!E$206+(1-'Measured TV opt-pt'!E651)*'CPP Detay Tum Ay'!E$188,IF(E634=2,E651*'CPP Detay (düşük)'!E$206+(1-'Measured TV opt-pt'!E651)*'CPP Detay (düşük)'!E$188,IF(E634=3,E651*'CPP Detay (yüksek)'!E$206+(1-'Measured TV opt-pt'!E651)*'CPP Detay (yüksek)'!E$188,"Girilen Rakamda Hata Var")))</f>
        <v>12.487056004387721</v>
      </c>
      <c r="F639" s="243">
        <f>+IF(F634=1,F651*'CPP Detay Tum Ay'!F$206+(1-'Measured TV opt-pt'!F651)*'CPP Detay Tum Ay'!F$188,IF(F634=2,F651*'CPP Detay (düşük)'!F$206+(1-'Measured TV opt-pt'!F651)*'CPP Detay (düşük)'!F$188,IF(F634=3,F651*'CPP Detay (yüksek)'!F$206+(1-'Measured TV opt-pt'!F651)*'CPP Detay (yüksek)'!F$188,"Girilen Rakamda Hata Var")))</f>
        <v>18.464190585919944</v>
      </c>
      <c r="G639" s="243">
        <f>+IF(G634=1,G651*'CPP Detay Tum Ay'!G$206+(1-'Measured TV opt-pt'!G651)*'CPP Detay Tum Ay'!G$188,IF(G634=2,G651*'CPP Detay (düşük)'!G$206+(1-'Measured TV opt-pt'!G651)*'CPP Detay (düşük)'!G$188,IF(G634=3,G651*'CPP Detay (yüksek)'!G$206+(1-'Measured TV opt-pt'!G651)*'CPP Detay (yüksek)'!G$188,"Girilen Rakamda Hata Var")))</f>
        <v>28.998517602374559</v>
      </c>
      <c r="H639" s="243">
        <f>+IF(H634=1,H651*'CPP Detay Tum Ay'!H$206+(1-'Measured TV opt-pt'!H651)*'CPP Detay Tum Ay'!H$188,IF(H634=2,H651*'CPP Detay (düşük)'!H$206+(1-'Measured TV opt-pt'!H651)*'CPP Detay (düşük)'!H$188,IF(H634=3,H651*'CPP Detay (yüksek)'!H$206+(1-'Measured TV opt-pt'!H651)*'CPP Detay (yüksek)'!H$188,"Girilen Rakamda Hata Var")))</f>
        <v>34.366223870337123</v>
      </c>
      <c r="I639" s="243">
        <f>+IF(I634=1,I651*'CPP Detay Tum Ay'!I$206+(1-'Measured TV opt-pt'!I651)*'CPP Detay Tum Ay'!I$188,IF(I634=2,I651*'CPP Detay (düşük)'!I$206+(1-'Measured TV opt-pt'!I651)*'CPP Detay (düşük)'!I$188,IF(I634=3,I651*'CPP Detay (yüksek)'!I$206+(1-'Measured TV opt-pt'!I651)*'CPP Detay (yüksek)'!I$188,"Girilen Rakamda Hata Var")))</f>
        <v>32.45148932566925</v>
      </c>
      <c r="J639" s="243">
        <f>+IF(J634=1,J651*'CPP Detay Tum Ay'!J$206+(1-'Measured TV opt-pt'!J651)*'CPP Detay Tum Ay'!J$188,IF(J634=2,J651*'CPP Detay (düşük)'!J$206+(1-'Measured TV opt-pt'!J651)*'CPP Detay (düşük)'!J$188,IF(J634=3,J651*'CPP Detay (yüksek)'!J$206+(1-'Measured TV opt-pt'!J651)*'CPP Detay (yüksek)'!J$188,"Girilen Rakamda Hata Var")))</f>
        <v>20.516560654340516</v>
      </c>
      <c r="K639" s="243">
        <f>+IF(K634=1,K651*'CPP Detay Tum Ay'!K$206+(1-'Measured TV opt-pt'!K651)*'CPP Detay Tum Ay'!K$188,IF(K634=2,K651*'CPP Detay (düşük)'!K$206+(1-'Measured TV opt-pt'!K651)*'CPP Detay (düşük)'!K$188,IF(K634=3,K651*'CPP Detay (yüksek)'!K$206+(1-'Measured TV opt-pt'!K651)*'CPP Detay (yüksek)'!K$188,"Girilen Rakamda Hata Var")))</f>
        <v>18.035725898829039</v>
      </c>
      <c r="L639" s="257">
        <f>+IF(L634=1,L651*'CPP Detay Tum Ay'!L$206+(1-'Measured TV opt-pt'!L651)*'CPP Detay Tum Ay'!L$188,IF(L634=2,L651*'CPP Detay (düşük)'!L$206+(1-'Measured TV opt-pt'!L651)*'CPP Detay (düşük)'!L$188,IF(L634=3,L651*'CPP Detay (yüksek)'!L$206+(1-'Measured TV opt-pt'!L651)*'CPP Detay (yüksek)'!L$188,"Girilen Rakamda Hata Var")))</f>
        <v>35.145626645182467</v>
      </c>
      <c r="M639" s="257">
        <f>+IF(M634=1,M651*'CPP Detay Tum Ay'!M$206+(1-'Measured TV opt-pt'!M651)*'CPP Detay Tum Ay'!M$188,IF(M634=2,M651*'CPP Detay (düşük)'!M$206+(1-'Measured TV opt-pt'!M651)*'CPP Detay (düşük)'!M$188,IF(M634=3,M651*'CPP Detay (yüksek)'!M$206+(1-'Measured TV opt-pt'!M651)*'CPP Detay (yüksek)'!M$188,"Girilen Rakamda Hata Var")))</f>
        <v>36.521554108764683</v>
      </c>
      <c r="N639" s="257">
        <f>+IF(N634=1,N651*'CPP Detay Tum Ay'!N$206+(1-'Measured TV opt-pt'!N651)*'CPP Detay Tum Ay'!N$188,IF(N634=2,N651*'CPP Detay (düşük)'!N$206+(1-'Measured TV opt-pt'!N651)*'CPP Detay (düşük)'!N$188,IF(N634=3,N651*'CPP Detay (yüksek)'!N$206+(1-'Measured TV opt-pt'!N651)*'CPP Detay (yüksek)'!N$188,"Girilen Rakamda Hata Var")))</f>
        <v>32.626585992454281</v>
      </c>
      <c r="O639" s="258">
        <f>+IF(O634=1,O651*'CPP Detay Tum Ay'!O$206+(1-'Measured TV opt-pt'!O651)*'CPP Detay Tum Ay'!O$188,IF(O634=2,O651*'CPP Detay (düşük)'!O$206+(1-'Measured TV opt-pt'!O651)*'CPP Detay (düşük)'!O$188,IF(O634=3,O651*'CPP Detay (yüksek)'!O$206+(1-'Measured TV opt-pt'!O651)*'CPP Detay (yüksek)'!O$188,"Girilen Rakamda Hata Var")))</f>
        <v>0</v>
      </c>
      <c r="P639" s="244"/>
    </row>
    <row r="640" spans="1:16" ht="15.75" thickBot="1" x14ac:dyDescent="0.3">
      <c r="A640" s="195" t="s">
        <v>117</v>
      </c>
      <c r="B640" s="376"/>
      <c r="C640" s="96" t="s">
        <v>229</v>
      </c>
      <c r="D640" s="243">
        <f>+IF(D634=1,D652*'CPP Detay Tum Ay'!D$262+(1-'Measured TV opt-pt'!D652)*'CPP Detay Tum Ay'!D$244,IF(D634=2,D652*'CPP Detay (düşük)'!D$262+(1-'Measured TV opt-pt'!D652)*'CPP Detay (düşük)'!D$244,IF(D634=3,D652*'CPP Detay (yüksek)'!D$262+(1-'Measured TV opt-pt'!D652)*'CPP Detay (yüksek)'!D$244,"Girilen Rakamda Hata Var")))</f>
        <v>0</v>
      </c>
      <c r="E640" s="163">
        <f>+IF(E634=1,E652*'CPP Detay Tum Ay'!E$262+(1-'Measured TV opt-pt'!E652)*'CPP Detay Tum Ay'!E$244,IF(E634=2,E652*'CPP Detay (düşük)'!E$262+(1-'Measured TV opt-pt'!E652)*'CPP Detay (düşük)'!E$244,IF(E634=3,E652*'CPP Detay (yüksek)'!E$262+(1-'Measured TV opt-pt'!E652)*'CPP Detay (yüksek)'!E$244,"Girilen Rakamda Hata Var")))</f>
        <v>0</v>
      </c>
      <c r="F640" s="163">
        <f>+IF(F634=1,F652*'CPP Detay Tum Ay'!F$262+(1-'Measured TV opt-pt'!F652)*'CPP Detay Tum Ay'!F$244,IF(F634=2,F652*'CPP Detay (düşük)'!F$262+(1-'Measured TV opt-pt'!F652)*'CPP Detay (düşük)'!F$244,IF(F634=3,F652*'CPP Detay (yüksek)'!F$262+(1-'Measured TV opt-pt'!F652)*'CPP Detay (yüksek)'!F$244,"Girilen Rakamda Hata Var")))</f>
        <v>0</v>
      </c>
      <c r="G640" s="163">
        <f>+IF(G634=1,G652*'CPP Detay Tum Ay'!G$262+(1-'Measured TV opt-pt'!G652)*'CPP Detay Tum Ay'!G$244,IF(G634=2,G652*'CPP Detay (düşük)'!G$262+(1-'Measured TV opt-pt'!G652)*'CPP Detay (düşük)'!G$244,IF(G634=3,G652*'CPP Detay (yüksek)'!G$262+(1-'Measured TV opt-pt'!G652)*'CPP Detay (yüksek)'!G$244,"Girilen Rakamda Hata Var")))</f>
        <v>0</v>
      </c>
      <c r="H640" s="163">
        <f>+IF(H634=1,H652*'CPP Detay Tum Ay'!H$262+(1-'Measured TV opt-pt'!H652)*'CPP Detay Tum Ay'!H$244,IF(H634=2,H652*'CPP Detay (düşük)'!H$262+(1-'Measured TV opt-pt'!H652)*'CPP Detay (düşük)'!H$244,IF(H634=3,H652*'CPP Detay (yüksek)'!H$262+(1-'Measured TV opt-pt'!H652)*'CPP Detay (yüksek)'!H$244,"Girilen Rakamda Hata Var")))</f>
        <v>0</v>
      </c>
      <c r="I640" s="163">
        <f>+IF(I634=1,I652*'CPP Detay Tum Ay'!I$262+(1-'Measured TV opt-pt'!I652)*'CPP Detay Tum Ay'!I$244,IF(I634=2,I652*'CPP Detay (düşük)'!I$262+(1-'Measured TV opt-pt'!I652)*'CPP Detay (düşük)'!I$244,IF(I634=3,I652*'CPP Detay (yüksek)'!I$262+(1-'Measured TV opt-pt'!I652)*'CPP Detay (yüksek)'!I$244,"Girilen Rakamda Hata Var")))</f>
        <v>0</v>
      </c>
      <c r="J640" s="163">
        <f>+IF(J634=1,J652*'CPP Detay Tum Ay'!J$262+(1-'Measured TV opt-pt'!J652)*'CPP Detay Tum Ay'!J$244,IF(J634=2,J652*'CPP Detay (düşük)'!J$262+(1-'Measured TV opt-pt'!J652)*'CPP Detay (düşük)'!J$244,IF(J634=3,J652*'CPP Detay (yüksek)'!J$262+(1-'Measured TV opt-pt'!J652)*'CPP Detay (yüksek)'!J$244,"Girilen Rakamda Hata Var")))</f>
        <v>0</v>
      </c>
      <c r="K640" s="163">
        <f>+IF(K634=1,K652*'CPP Detay Tum Ay'!K$262+(1-'Measured TV opt-pt'!K652)*'CPP Detay Tum Ay'!K$244,IF(K634=2,K652*'CPP Detay (düşük)'!K$262+(1-'Measured TV opt-pt'!K652)*'CPP Detay (düşük)'!K$244,IF(K634=3,K652*'CPP Detay (yüksek)'!K$262+(1-'Measured TV opt-pt'!K652)*'CPP Detay (yüksek)'!K$244,"Girilen Rakamda Hata Var")))</f>
        <v>0</v>
      </c>
      <c r="L640" s="163">
        <f>+IF(L634=1,L652*'CPP Detay Tum Ay'!L$262+(1-'Measured TV opt-pt'!L652)*'CPP Detay Tum Ay'!L$244,IF(L634=2,L652*'CPP Detay (düşük)'!L$262+(1-'Measured TV opt-pt'!L652)*'CPP Detay (düşük)'!L$244,IF(L634=3,L652*'CPP Detay (yüksek)'!L$262+(1-'Measured TV opt-pt'!L652)*'CPP Detay (yüksek)'!L$244,"Girilen Rakamda Hata Var")))</f>
        <v>0</v>
      </c>
      <c r="M640" s="163">
        <f>+IF(M634=1,M652*'CPP Detay Tum Ay'!M$262+(1-'Measured TV opt-pt'!M652)*'CPP Detay Tum Ay'!M$244,IF(M634=2,M652*'CPP Detay (düşük)'!M$262+(1-'Measured TV opt-pt'!M652)*'CPP Detay (düşük)'!M$244,IF(M634=3,M652*'CPP Detay (yüksek)'!M$262+(1-'Measured TV opt-pt'!M652)*'CPP Detay (yüksek)'!M$244,"Girilen Rakamda Hata Var")))</f>
        <v>0</v>
      </c>
      <c r="N640" s="163">
        <f>+IF(N634=1,N652*'CPP Detay Tum Ay'!N$262+(1-'Measured TV opt-pt'!N652)*'CPP Detay Tum Ay'!N$244,IF(N634=2,N652*'CPP Detay (düşük)'!N$262+(1-'Measured TV opt-pt'!N652)*'CPP Detay (düşük)'!N$244,IF(N634=3,N652*'CPP Detay (yüksek)'!N$262+(1-'Measured TV opt-pt'!N652)*'CPP Detay (yüksek)'!N$244,"Girilen Rakamda Hata Var")))</f>
        <v>0</v>
      </c>
      <c r="O640" s="164">
        <f>+IF(O634=1,O652*'CPP Detay Tum Ay'!O$262+(1-'Measured TV opt-pt'!O652)*'CPP Detay Tum Ay'!O$244,IF(O634=2,O652*'CPP Detay (düşük)'!O$262+(1-'Measured TV opt-pt'!O652)*'CPP Detay (düşük)'!O$244,IF(O634=3,O652*'CPP Detay (yüksek)'!O$262+(1-'Measured TV opt-pt'!O652)*'CPP Detay (yüksek)'!O$244,"Girilen Rakamda Hata Var")))</f>
        <v>0</v>
      </c>
      <c r="P640" s="164"/>
    </row>
    <row r="641" spans="1:53" x14ac:dyDescent="0.25">
      <c r="A641" s="195" t="s">
        <v>117</v>
      </c>
      <c r="B641" s="376"/>
      <c r="C641" s="263" t="s">
        <v>16</v>
      </c>
      <c r="D641" s="264">
        <f>+SUMPRODUCT(D642:D646,D629:D633)</f>
        <v>24.944939394716421</v>
      </c>
      <c r="E641" s="264">
        <f t="shared" ref="E641" si="1364">+SUMPRODUCT(E642:E646,E629:E633)</f>
        <v>23.272393302778767</v>
      </c>
      <c r="F641" s="264">
        <f t="shared" ref="F641" si="1365">+SUMPRODUCT(F642:F646,F629:F633)</f>
        <v>25.413125428406119</v>
      </c>
      <c r="G641" s="264">
        <f t="shared" ref="G641" si="1366">+SUMPRODUCT(G642:G646,G629:G633)</f>
        <v>35.021054786880157</v>
      </c>
      <c r="H641" s="264">
        <f t="shared" ref="H641" si="1367">+SUMPRODUCT(H642:H646,H629:H633)</f>
        <v>41.163242241280443</v>
      </c>
      <c r="I641" s="264">
        <f t="shared" ref="I641" si="1368">+SUMPRODUCT(I642:I646,I629:I633)</f>
        <v>38.560613475487663</v>
      </c>
      <c r="J641" s="264">
        <f t="shared" ref="J641" si="1369">+SUMPRODUCT(J642:J646,J629:J633)</f>
        <v>24.064631653385799</v>
      </c>
      <c r="K641" s="264">
        <f t="shared" ref="K641" si="1370">+SUMPRODUCT(K642:K646,K629:K633)</f>
        <v>21.998734469550378</v>
      </c>
      <c r="L641" s="264">
        <f t="shared" ref="L641" si="1371">+SUMPRODUCT(L642:L646,L629:L633)</f>
        <v>32.382918196166536</v>
      </c>
      <c r="M641" s="264">
        <f t="shared" ref="M641" si="1372">+SUMPRODUCT(M642:M646,M629:M633)</f>
        <v>35.698999995789251</v>
      </c>
      <c r="N641" s="264">
        <f t="shared" ref="N641" si="1373">+SUMPRODUCT(N642:N646,N629:N633)</f>
        <v>33.164767217535037</v>
      </c>
      <c r="O641" s="265">
        <f t="shared" ref="O641" si="1374">+SUMPRODUCT(O642:O646,O629:O633)</f>
        <v>28.234411790311459</v>
      </c>
      <c r="P641" s="165"/>
    </row>
    <row r="642" spans="1:53" x14ac:dyDescent="0.25">
      <c r="A642" s="195" t="s">
        <v>117</v>
      </c>
      <c r="B642" s="376"/>
      <c r="C642" s="77" t="s">
        <v>212</v>
      </c>
      <c r="D642" s="261">
        <f>+D636*(D648*D674+(1-D648)*D673)</f>
        <v>23.376050552062296</v>
      </c>
      <c r="E642" s="261">
        <f t="shared" ref="E642:O642" si="1375">+E636*(E648*E674+(1-E648)*E673)</f>
        <v>21.543333122231736</v>
      </c>
      <c r="F642" s="261">
        <f t="shared" si="1375"/>
        <v>23.220859666820989</v>
      </c>
      <c r="G642" s="261">
        <f t="shared" si="1375"/>
        <v>31.074852005795893</v>
      </c>
      <c r="H642" s="261">
        <f t="shared" si="1375"/>
        <v>36.564075354604455</v>
      </c>
      <c r="I642" s="261">
        <f t="shared" si="1375"/>
        <v>34.794359894456285</v>
      </c>
      <c r="J642" s="261">
        <f t="shared" si="1375"/>
        <v>22.319721358091851</v>
      </c>
      <c r="K642" s="261">
        <f t="shared" si="1375"/>
        <v>21.673548093428661</v>
      </c>
      <c r="L642" s="261">
        <f t="shared" si="1375"/>
        <v>30.325573648397441</v>
      </c>
      <c r="M642" s="261">
        <f t="shared" si="1375"/>
        <v>33.775844922064806</v>
      </c>
      <c r="N642" s="261">
        <f t="shared" si="1375"/>
        <v>31.510739473416972</v>
      </c>
      <c r="O642" s="262">
        <f t="shared" si="1375"/>
        <v>26.638322260176079</v>
      </c>
      <c r="P642" s="162"/>
    </row>
    <row r="643" spans="1:53" x14ac:dyDescent="0.25">
      <c r="A643" s="195" t="s">
        <v>117</v>
      </c>
      <c r="B643" s="376"/>
      <c r="C643" s="77" t="s">
        <v>213</v>
      </c>
      <c r="D643" s="261">
        <f>+D637*(D649*D674+(1-D649)*D673)</f>
        <v>0</v>
      </c>
      <c r="E643" s="261">
        <f t="shared" ref="E643:O643" si="1376">+E637*(E649*E674+(1-E649)*E673)</f>
        <v>0</v>
      </c>
      <c r="F643" s="261">
        <f t="shared" si="1376"/>
        <v>0</v>
      </c>
      <c r="G643" s="261">
        <f t="shared" si="1376"/>
        <v>0</v>
      </c>
      <c r="H643" s="261">
        <f t="shared" si="1376"/>
        <v>0</v>
      </c>
      <c r="I643" s="261">
        <f t="shared" si="1376"/>
        <v>0</v>
      </c>
      <c r="J643" s="261">
        <f t="shared" si="1376"/>
        <v>0</v>
      </c>
      <c r="K643" s="261">
        <f t="shared" si="1376"/>
        <v>0</v>
      </c>
      <c r="L643" s="261">
        <f t="shared" si="1376"/>
        <v>0</v>
      </c>
      <c r="M643" s="261">
        <f t="shared" si="1376"/>
        <v>0</v>
      </c>
      <c r="N643" s="261">
        <f t="shared" si="1376"/>
        <v>0</v>
      </c>
      <c r="O643" s="262">
        <f t="shared" si="1376"/>
        <v>0</v>
      </c>
      <c r="P643" s="244"/>
    </row>
    <row r="644" spans="1:53" x14ac:dyDescent="0.25">
      <c r="A644" s="195" t="s">
        <v>117</v>
      </c>
      <c r="B644" s="376"/>
      <c r="C644" s="77" t="s">
        <v>214</v>
      </c>
      <c r="D644" s="261">
        <f>+D638*(D650*D674+(1-D650)*D673)</f>
        <v>29.601799927673913</v>
      </c>
      <c r="E644" s="261">
        <f t="shared" ref="E644:O644" si="1377">+E638*(E650*E674+(1-E650)*E673)</f>
        <v>27.565834621873083</v>
      </c>
      <c r="F644" s="261">
        <f t="shared" si="1377"/>
        <v>31.023721233722657</v>
      </c>
      <c r="G644" s="261">
        <f t="shared" si="1377"/>
        <v>39.985667050798781</v>
      </c>
      <c r="H644" s="261">
        <f t="shared" si="1377"/>
        <v>47.235528276703832</v>
      </c>
      <c r="I644" s="261">
        <f t="shared" si="1377"/>
        <v>44.308387851952808</v>
      </c>
      <c r="J644" s="261">
        <f t="shared" si="1377"/>
        <v>27.206293182565414</v>
      </c>
      <c r="K644" s="261">
        <f t="shared" si="1377"/>
        <v>23.5689435193229</v>
      </c>
      <c r="L644" s="261">
        <f t="shared" si="1377"/>
        <v>38.109478700792678</v>
      </c>
      <c r="M644" s="261">
        <f t="shared" si="1377"/>
        <v>42.380998327875915</v>
      </c>
      <c r="N644" s="261">
        <f t="shared" si="1377"/>
        <v>39.244548828006181</v>
      </c>
      <c r="O644" s="262">
        <f t="shared" si="1377"/>
        <v>33.084824663889407</v>
      </c>
      <c r="P644" s="244"/>
    </row>
    <row r="645" spans="1:53" x14ac:dyDescent="0.25">
      <c r="A645" s="195" t="s">
        <v>117</v>
      </c>
      <c r="B645" s="376"/>
      <c r="C645" s="77" t="s">
        <v>215</v>
      </c>
      <c r="D645" s="161">
        <f>+D639*(D651*D674+(1-D651)*D673)</f>
        <v>16.905043918746273</v>
      </c>
      <c r="E645" s="161">
        <f t="shared" ref="E645:O645" si="1378">+E639*(E651*E674+(1-E651)*E673)</f>
        <v>16.112683007945069</v>
      </c>
      <c r="F645" s="161">
        <f t="shared" si="1378"/>
        <v>23.825283541987229</v>
      </c>
      <c r="G645" s="161">
        <f t="shared" si="1378"/>
        <v>38.839190380476417</v>
      </c>
      <c r="H645" s="161">
        <f t="shared" si="1378"/>
        <v>46.028432551628065</v>
      </c>
      <c r="I645" s="161">
        <f t="shared" si="1378"/>
        <v>43.46393113372315</v>
      </c>
      <c r="J645" s="161">
        <f t="shared" si="1378"/>
        <v>26.458925515107186</v>
      </c>
      <c r="K645" s="161">
        <f t="shared" si="1378"/>
        <v>22.947482536560763</v>
      </c>
      <c r="L645" s="161">
        <f t="shared" si="1378"/>
        <v>47.43865256382071</v>
      </c>
      <c r="M645" s="161">
        <f t="shared" si="1378"/>
        <v>47.831806179784031</v>
      </c>
      <c r="N645" s="161">
        <f t="shared" si="1378"/>
        <v>43.190905465976911</v>
      </c>
      <c r="O645" s="162">
        <f t="shared" si="1378"/>
        <v>0</v>
      </c>
      <c r="P645" s="244"/>
    </row>
    <row r="646" spans="1:53" ht="15.75" thickBot="1" x14ac:dyDescent="0.3">
      <c r="A646" s="195" t="s">
        <v>117</v>
      </c>
      <c r="B646" s="376"/>
      <c r="C646" s="96" t="s">
        <v>230</v>
      </c>
      <c r="D646" s="163">
        <f>+D640*(D652*D674+(1-D652)*D673)</f>
        <v>0</v>
      </c>
      <c r="E646" s="163">
        <f t="shared" ref="E646:O646" si="1379">+E640*(E652*E674+(1-E652)*E673)</f>
        <v>0</v>
      </c>
      <c r="F646" s="163">
        <f t="shared" si="1379"/>
        <v>0</v>
      </c>
      <c r="G646" s="163">
        <f t="shared" si="1379"/>
        <v>0</v>
      </c>
      <c r="H646" s="163">
        <f t="shared" si="1379"/>
        <v>0</v>
      </c>
      <c r="I646" s="163">
        <f t="shared" si="1379"/>
        <v>0</v>
      </c>
      <c r="J646" s="163">
        <f t="shared" si="1379"/>
        <v>0</v>
      </c>
      <c r="K646" s="163">
        <f t="shared" si="1379"/>
        <v>0</v>
      </c>
      <c r="L646" s="163">
        <f t="shared" si="1379"/>
        <v>0</v>
      </c>
      <c r="M646" s="163">
        <f t="shared" si="1379"/>
        <v>0</v>
      </c>
      <c r="N646" s="163">
        <f t="shared" si="1379"/>
        <v>0</v>
      </c>
      <c r="O646" s="164">
        <f t="shared" si="1379"/>
        <v>0</v>
      </c>
      <c r="P646" s="164"/>
    </row>
    <row r="647" spans="1:53" x14ac:dyDescent="0.25">
      <c r="A647" s="195" t="s">
        <v>117</v>
      </c>
      <c r="B647" s="376"/>
      <c r="C647" s="204" t="s">
        <v>2</v>
      </c>
      <c r="D647" s="205">
        <f>+IFERROR(SUMPRODUCT(D648:D652,D654:D658)/D653,0)</f>
        <v>0.39999999999999997</v>
      </c>
      <c r="E647" s="205">
        <f t="shared" ref="E647" si="1380">+IFERROR(SUMPRODUCT(E648:E652,E654:E658)/E653,0)</f>
        <v>0.40136917454898119</v>
      </c>
      <c r="F647" s="205">
        <f t="shared" ref="F647" si="1381">+IFERROR(SUMPRODUCT(F648:F652,F654:F658)/F653,0)</f>
        <v>0.4</v>
      </c>
      <c r="G647" s="205">
        <f t="shared" ref="G647" si="1382">+IFERROR(SUMPRODUCT(G648:G652,G654:G658)/G653,0)</f>
        <v>0.39999999999999997</v>
      </c>
      <c r="H647" s="205">
        <f t="shared" ref="H647" si="1383">+IFERROR(SUMPRODUCT(H648:H652,H654:H658)/H653,0)</f>
        <v>0</v>
      </c>
      <c r="I647" s="205">
        <f t="shared" ref="I647" si="1384">+IFERROR(SUMPRODUCT(I648:I652,I654:I658)/I653,0)</f>
        <v>0</v>
      </c>
      <c r="J647" s="205">
        <f t="shared" ref="J647" si="1385">+IFERROR(SUMPRODUCT(J648:J652,J654:J658)/J653,0)</f>
        <v>0</v>
      </c>
      <c r="K647" s="205">
        <f t="shared" ref="K647" si="1386">+IFERROR(SUMPRODUCT(K648:K652,K654:K658)/K653,0)</f>
        <v>0</v>
      </c>
      <c r="L647" s="205">
        <f t="shared" ref="L647" si="1387">+IFERROR(SUMPRODUCT(L648:L652,L654:L658)/L653,0)</f>
        <v>0</v>
      </c>
      <c r="M647" s="205">
        <f t="shared" ref="M647" si="1388">+IFERROR(SUMPRODUCT(M648:M652,M654:M658)/M653,0)</f>
        <v>0</v>
      </c>
      <c r="N647" s="205">
        <f t="shared" ref="N647" si="1389">+IFERROR(SUMPRODUCT(N648:N652,N654:N658)/N653,0)</f>
        <v>0</v>
      </c>
      <c r="O647" s="205">
        <f t="shared" ref="O647" si="1390">+IFERROR(SUMPRODUCT(O648:O652,O654:O658)/O653,0)</f>
        <v>0</v>
      </c>
      <c r="P647" s="166">
        <f>+SUMPRODUCT(D647:O647,D653:O653)/P653</f>
        <v>0.40026080098326117</v>
      </c>
      <c r="R647" s="192">
        <f>+D647</f>
        <v>0.39999999999999997</v>
      </c>
      <c r="S647" s="192">
        <f t="shared" ref="S647" si="1391">+E647</f>
        <v>0.40136917454898119</v>
      </c>
      <c r="T647" s="192">
        <f t="shared" ref="T647" si="1392">+F647</f>
        <v>0.4</v>
      </c>
      <c r="U647" s="192">
        <f t="shared" ref="U647" si="1393">+G647</f>
        <v>0.39999999999999997</v>
      </c>
      <c r="V647" s="192">
        <f t="shared" ref="V647" si="1394">+H647</f>
        <v>0</v>
      </c>
      <c r="W647" s="192">
        <f t="shared" ref="W647" si="1395">+I647</f>
        <v>0</v>
      </c>
      <c r="X647" s="192">
        <f t="shared" ref="X647" si="1396">+J647</f>
        <v>0</v>
      </c>
      <c r="Y647" s="192">
        <f t="shared" ref="Y647" si="1397">+K647</f>
        <v>0</v>
      </c>
      <c r="Z647" s="192">
        <f t="shared" ref="Z647" si="1398">+L647</f>
        <v>0</v>
      </c>
      <c r="AA647" s="192">
        <f t="shared" ref="AA647" si="1399">+M647</f>
        <v>0</v>
      </c>
      <c r="AB647" s="192">
        <f t="shared" ref="AB647" si="1400">+N647</f>
        <v>0</v>
      </c>
      <c r="AC647" s="192">
        <f t="shared" ref="AC647" si="1401">+O647</f>
        <v>0</v>
      </c>
      <c r="AD647" s="190">
        <f>+D653</f>
        <v>433.36105152200327</v>
      </c>
      <c r="AE647" s="190">
        <f t="shared" ref="AE647" si="1402">+E653</f>
        <v>218.53243520188227</v>
      </c>
      <c r="AF647" s="190">
        <f t="shared" ref="AF647" si="1403">+F653</f>
        <v>369.00375038085662</v>
      </c>
      <c r="AG647" s="190">
        <f t="shared" ref="AG647" si="1404">+G653</f>
        <v>126.37239609958014</v>
      </c>
      <c r="AH647" s="190">
        <f t="shared" ref="AH647" si="1405">+H653</f>
        <v>0</v>
      </c>
      <c r="AI647" s="190">
        <f t="shared" ref="AI647" si="1406">+I653</f>
        <v>0</v>
      </c>
      <c r="AJ647" s="190">
        <f t="shared" ref="AJ647" si="1407">+J653</f>
        <v>0</v>
      </c>
      <c r="AK647" s="190">
        <f t="shared" ref="AK647" si="1408">+K653</f>
        <v>0</v>
      </c>
      <c r="AL647" s="190">
        <f t="shared" ref="AL647" si="1409">+L653</f>
        <v>0</v>
      </c>
      <c r="AM647" s="190">
        <f t="shared" ref="AM647" si="1410">+M653</f>
        <v>0</v>
      </c>
      <c r="AN647" s="190">
        <f t="shared" ref="AN647" si="1411">+N653</f>
        <v>0</v>
      </c>
      <c r="AO647" s="190">
        <f t="shared" ref="AO647" si="1412">+O653</f>
        <v>0</v>
      </c>
    </row>
    <row r="648" spans="1:53" x14ac:dyDescent="0.25">
      <c r="A648" s="195" t="s">
        <v>117</v>
      </c>
      <c r="B648" s="376"/>
      <c r="C648" s="178" t="s">
        <v>3</v>
      </c>
      <c r="D648" s="179">
        <v>0.4</v>
      </c>
      <c r="E648" s="179">
        <v>0.4</v>
      </c>
      <c r="F648" s="179">
        <v>0.4</v>
      </c>
      <c r="G648" s="179">
        <v>0.4</v>
      </c>
      <c r="H648" s="179">
        <v>0.4</v>
      </c>
      <c r="I648" s="179">
        <v>0.4</v>
      </c>
      <c r="J648" s="179">
        <v>0.4</v>
      </c>
      <c r="K648" s="179">
        <v>0.48915873014712274</v>
      </c>
      <c r="L648" s="179">
        <v>0.4834974169537235</v>
      </c>
      <c r="M648" s="179">
        <v>0.45414569524687309</v>
      </c>
      <c r="N648" s="179">
        <v>0.38276016431267579</v>
      </c>
      <c r="O648" s="179">
        <v>0.34111134082271427</v>
      </c>
      <c r="P648" s="180">
        <f>+SUMPRODUCT(D648:O648,D654:O654)/P654</f>
        <v>0.4</v>
      </c>
    </row>
    <row r="649" spans="1:53" x14ac:dyDescent="0.25">
      <c r="A649" s="195" t="s">
        <v>117</v>
      </c>
      <c r="B649" s="376"/>
      <c r="C649" s="178" t="s">
        <v>200</v>
      </c>
      <c r="D649" s="179">
        <v>0.4</v>
      </c>
      <c r="E649" s="179">
        <v>0.4</v>
      </c>
      <c r="F649" s="179">
        <v>0.4</v>
      </c>
      <c r="G649" s="179">
        <v>0.4</v>
      </c>
      <c r="H649" s="179">
        <v>0.4</v>
      </c>
      <c r="I649" s="179">
        <v>0.4</v>
      </c>
      <c r="J649" s="179">
        <v>0.4</v>
      </c>
      <c r="K649" s="179">
        <v>0.48915873014712274</v>
      </c>
      <c r="L649" s="179">
        <v>0.4834974169537235</v>
      </c>
      <c r="M649" s="179">
        <v>0.45414569524687309</v>
      </c>
      <c r="N649" s="179">
        <v>0.38276016431267579</v>
      </c>
      <c r="O649" s="179">
        <v>0.34111134082271427</v>
      </c>
      <c r="P649" s="242"/>
    </row>
    <row r="650" spans="1:53" x14ac:dyDescent="0.25">
      <c r="A650" s="195" t="s">
        <v>117</v>
      </c>
      <c r="B650" s="376"/>
      <c r="C650" s="178" t="s">
        <v>201</v>
      </c>
      <c r="D650" s="179">
        <v>0.4</v>
      </c>
      <c r="E650" s="179">
        <v>0.4</v>
      </c>
      <c r="F650" s="179">
        <v>0.4</v>
      </c>
      <c r="G650" s="179">
        <v>0.4</v>
      </c>
      <c r="H650" s="179">
        <v>0.4</v>
      </c>
      <c r="I650" s="179">
        <v>0.4</v>
      </c>
      <c r="J650" s="179">
        <v>0.4</v>
      </c>
      <c r="K650" s="179">
        <v>0.48915873014712274</v>
      </c>
      <c r="L650" s="179">
        <v>0.4834974169537235</v>
      </c>
      <c r="M650" s="179">
        <v>0.45414569524687309</v>
      </c>
      <c r="N650" s="179">
        <v>0.38276016431267579</v>
      </c>
      <c r="O650" s="179">
        <v>0.34111134082271427</v>
      </c>
      <c r="P650" s="242"/>
    </row>
    <row r="651" spans="1:53" x14ac:dyDescent="0.25">
      <c r="A651" s="195" t="s">
        <v>117</v>
      </c>
      <c r="B651" s="376"/>
      <c r="C651" s="178" t="s">
        <v>202</v>
      </c>
      <c r="D651" s="179">
        <v>0.4</v>
      </c>
      <c r="E651" s="179">
        <v>0.4</v>
      </c>
      <c r="F651" s="179">
        <v>0.4</v>
      </c>
      <c r="G651" s="179">
        <v>0.4</v>
      </c>
      <c r="H651" s="179">
        <v>0.4</v>
      </c>
      <c r="I651" s="179">
        <v>0.4</v>
      </c>
      <c r="J651" s="179">
        <v>0.4</v>
      </c>
      <c r="K651" s="179">
        <v>0.48915873014712274</v>
      </c>
      <c r="L651" s="179">
        <v>0.4834974169537235</v>
      </c>
      <c r="M651" s="179">
        <v>0.45414569524687309</v>
      </c>
      <c r="N651" s="179">
        <v>0.38276016431267579</v>
      </c>
      <c r="O651" s="179">
        <v>0.34111134082271427</v>
      </c>
      <c r="P651" s="242"/>
    </row>
    <row r="652" spans="1:53" ht="15.75" thickBot="1" x14ac:dyDescent="0.3">
      <c r="A652" s="195" t="s">
        <v>117</v>
      </c>
      <c r="B652" s="376"/>
      <c r="C652" s="280" t="s">
        <v>231</v>
      </c>
      <c r="D652" s="179">
        <v>0.4</v>
      </c>
      <c r="E652" s="179">
        <v>0.4</v>
      </c>
      <c r="F652" s="179">
        <v>0.4</v>
      </c>
      <c r="G652" s="179">
        <v>0.4</v>
      </c>
      <c r="H652" s="179">
        <v>0.4</v>
      </c>
      <c r="I652" s="179">
        <v>0.4</v>
      </c>
      <c r="J652" s="179">
        <v>0.4</v>
      </c>
      <c r="K652" s="179">
        <v>0.48915873014712274</v>
      </c>
      <c r="L652" s="179">
        <v>0.4834974169537235</v>
      </c>
      <c r="M652" s="179">
        <v>0.45414569524687309</v>
      </c>
      <c r="N652" s="179">
        <v>0.38276016431267579</v>
      </c>
      <c r="O652" s="179">
        <v>0.34111134082271427</v>
      </c>
      <c r="P652" s="182" t="e">
        <f t="shared" ref="P652" si="1413">+SUMPRODUCT(D652:O652,D658:O658)/P658</f>
        <v>#DIV/0!</v>
      </c>
    </row>
    <row r="653" spans="1:53" x14ac:dyDescent="0.25">
      <c r="A653" s="195" t="s">
        <v>117</v>
      </c>
      <c r="B653" s="376"/>
      <c r="C653" s="99" t="s">
        <v>239</v>
      </c>
      <c r="D653" s="100">
        <f>+D622/D635/30</f>
        <v>433.36105152200327</v>
      </c>
      <c r="E653" s="100">
        <f t="shared" ref="E653:O653" si="1414">+E622/E635/30</f>
        <v>218.53243520188227</v>
      </c>
      <c r="F653" s="100">
        <f t="shared" si="1414"/>
        <v>369.00375038085662</v>
      </c>
      <c r="G653" s="100">
        <f t="shared" si="1414"/>
        <v>126.37239609958014</v>
      </c>
      <c r="H653" s="100">
        <f t="shared" si="1414"/>
        <v>0</v>
      </c>
      <c r="I653" s="100">
        <f t="shared" si="1414"/>
        <v>0</v>
      </c>
      <c r="J653" s="100">
        <f t="shared" si="1414"/>
        <v>0</v>
      </c>
      <c r="K653" s="100">
        <f t="shared" si="1414"/>
        <v>0</v>
      </c>
      <c r="L653" s="100">
        <f t="shared" si="1414"/>
        <v>0</v>
      </c>
      <c r="M653" s="100">
        <f t="shared" si="1414"/>
        <v>0</v>
      </c>
      <c r="N653" s="100">
        <f t="shared" si="1414"/>
        <v>0</v>
      </c>
      <c r="O653" s="167">
        <f t="shared" si="1414"/>
        <v>0</v>
      </c>
      <c r="P653" s="167">
        <f>SUM(D653:O653)</f>
        <v>1147.2696332043222</v>
      </c>
    </row>
    <row r="654" spans="1:53" x14ac:dyDescent="0.25">
      <c r="A654" s="195" t="s">
        <v>117</v>
      </c>
      <c r="B654" s="376"/>
      <c r="C654" s="86" t="s">
        <v>240</v>
      </c>
      <c r="D654" s="87">
        <f>+D653*D629</f>
        <v>324.15406653845844</v>
      </c>
      <c r="E654" s="87">
        <f t="shared" ref="E654" si="1415">+E653*E629</f>
        <v>155.79177305542186</v>
      </c>
      <c r="F654" s="87">
        <f t="shared" ref="F654" si="1416">+F653*F629</f>
        <v>258.77549990754545</v>
      </c>
      <c r="G654" s="87">
        <f t="shared" ref="G654" si="1417">+G653*G629</f>
        <v>67.000668667327915</v>
      </c>
      <c r="H654" s="87">
        <f t="shared" ref="H654" si="1418">+H653*H629</f>
        <v>0</v>
      </c>
      <c r="I654" s="87">
        <f t="shared" ref="I654" si="1419">+I653*I629</f>
        <v>0</v>
      </c>
      <c r="J654" s="87">
        <f t="shared" ref="J654" si="1420">+J653*J629</f>
        <v>0</v>
      </c>
      <c r="K654" s="87">
        <f t="shared" ref="K654" si="1421">+K653*K629</f>
        <v>0</v>
      </c>
      <c r="L654" s="87">
        <f t="shared" ref="L654" si="1422">+L653*L629</f>
        <v>0</v>
      </c>
      <c r="M654" s="87">
        <f t="shared" ref="M654" si="1423">+M653*M629</f>
        <v>0</v>
      </c>
      <c r="N654" s="87">
        <f t="shared" ref="N654" si="1424">+N653*N629</f>
        <v>0</v>
      </c>
      <c r="O654" s="159">
        <f t="shared" ref="O654" si="1425">+O653*O629</f>
        <v>0</v>
      </c>
      <c r="P654" s="159">
        <f t="shared" ref="P654:P664" si="1426">SUM(D654:O654)</f>
        <v>805.72200816875363</v>
      </c>
      <c r="AP654" s="190">
        <f>+D654</f>
        <v>324.15406653845844</v>
      </c>
      <c r="AQ654" s="190">
        <f t="shared" ref="AQ654:AQ658" si="1427">+E654</f>
        <v>155.79177305542186</v>
      </c>
      <c r="AR654" s="190">
        <f t="shared" ref="AR654:AR658" si="1428">+F654</f>
        <v>258.77549990754545</v>
      </c>
      <c r="AS654" s="190">
        <f t="shared" ref="AS654:AS658" si="1429">+G654</f>
        <v>67.000668667327915</v>
      </c>
      <c r="AT654" s="190">
        <f t="shared" ref="AT654:AT658" si="1430">+H654</f>
        <v>0</v>
      </c>
      <c r="AU654" s="190">
        <f t="shared" ref="AU654:AU658" si="1431">+I654</f>
        <v>0</v>
      </c>
      <c r="AV654" s="190">
        <f t="shared" ref="AV654:AV658" si="1432">+J654</f>
        <v>0</v>
      </c>
      <c r="AW654" s="190">
        <f t="shared" ref="AW654:AW658" si="1433">+K654</f>
        <v>0</v>
      </c>
      <c r="AX654" s="190">
        <f t="shared" ref="AX654:AX658" si="1434">+L654</f>
        <v>0</v>
      </c>
      <c r="AY654" s="190">
        <f t="shared" ref="AY654:AY658" si="1435">+M654</f>
        <v>0</v>
      </c>
      <c r="AZ654" s="190">
        <f t="shared" ref="AZ654:AZ658" si="1436">+N654</f>
        <v>0</v>
      </c>
      <c r="BA654" s="190">
        <f t="shared" ref="BA654:BA658" si="1437">+O654</f>
        <v>0</v>
      </c>
    </row>
    <row r="655" spans="1:53" x14ac:dyDescent="0.25">
      <c r="A655" s="195" t="s">
        <v>117</v>
      </c>
      <c r="B655" s="376"/>
      <c r="C655" s="86" t="s">
        <v>241</v>
      </c>
      <c r="D655" s="87">
        <f>+D653*D630</f>
        <v>0</v>
      </c>
      <c r="E655" s="87">
        <f t="shared" ref="E655:O655" si="1438">+E653*E630</f>
        <v>0.74802262101324002</v>
      </c>
      <c r="F655" s="87">
        <f t="shared" si="1438"/>
        <v>0</v>
      </c>
      <c r="G655" s="87">
        <f t="shared" si="1438"/>
        <v>0</v>
      </c>
      <c r="H655" s="87">
        <f t="shared" si="1438"/>
        <v>0</v>
      </c>
      <c r="I655" s="87">
        <f t="shared" si="1438"/>
        <v>0</v>
      </c>
      <c r="J655" s="87">
        <f t="shared" si="1438"/>
        <v>0</v>
      </c>
      <c r="K655" s="87">
        <f t="shared" si="1438"/>
        <v>0</v>
      </c>
      <c r="L655" s="87">
        <f t="shared" si="1438"/>
        <v>0</v>
      </c>
      <c r="M655" s="87">
        <f t="shared" si="1438"/>
        <v>0</v>
      </c>
      <c r="N655" s="87">
        <f t="shared" si="1438"/>
        <v>0</v>
      </c>
      <c r="O655" s="159">
        <f t="shared" si="1438"/>
        <v>0</v>
      </c>
      <c r="P655" s="159"/>
      <c r="AP655" s="190">
        <f t="shared" ref="AP655:AP658" si="1439">+D655</f>
        <v>0</v>
      </c>
      <c r="AQ655" s="190">
        <f t="shared" si="1427"/>
        <v>0.74802262101324002</v>
      </c>
      <c r="AR655" s="190">
        <f t="shared" si="1428"/>
        <v>0</v>
      </c>
      <c r="AS655" s="190">
        <f t="shared" si="1429"/>
        <v>0</v>
      </c>
      <c r="AT655" s="190">
        <f t="shared" si="1430"/>
        <v>0</v>
      </c>
      <c r="AU655" s="190">
        <f t="shared" si="1431"/>
        <v>0</v>
      </c>
      <c r="AV655" s="190">
        <f t="shared" si="1432"/>
        <v>0</v>
      </c>
      <c r="AW655" s="190">
        <f t="shared" si="1433"/>
        <v>0</v>
      </c>
      <c r="AX655" s="190">
        <f t="shared" si="1434"/>
        <v>0</v>
      </c>
      <c r="AY655" s="190">
        <f t="shared" si="1435"/>
        <v>0</v>
      </c>
      <c r="AZ655" s="190">
        <f t="shared" si="1436"/>
        <v>0</v>
      </c>
      <c r="BA655" s="190">
        <f t="shared" si="1437"/>
        <v>0</v>
      </c>
    </row>
    <row r="656" spans="1:53" x14ac:dyDescent="0.25">
      <c r="A656" s="195" t="s">
        <v>117</v>
      </c>
      <c r="B656" s="376"/>
      <c r="C656" s="86" t="s">
        <v>242</v>
      </c>
      <c r="D656" s="87">
        <f>+D653*D631</f>
        <v>109.20698498354483</v>
      </c>
      <c r="E656" s="87">
        <f t="shared" ref="E656:O656" si="1440">+E653*E631</f>
        <v>62.740662146460402</v>
      </c>
      <c r="F656" s="87">
        <f t="shared" si="1440"/>
        <v>103.12372397205827</v>
      </c>
      <c r="G656" s="87">
        <f t="shared" si="1440"/>
        <v>32.891135287152778</v>
      </c>
      <c r="H656" s="87">
        <f t="shared" si="1440"/>
        <v>0</v>
      </c>
      <c r="I656" s="87">
        <f t="shared" si="1440"/>
        <v>0</v>
      </c>
      <c r="J656" s="87">
        <f t="shared" si="1440"/>
        <v>0</v>
      </c>
      <c r="K656" s="87">
        <f t="shared" si="1440"/>
        <v>0</v>
      </c>
      <c r="L656" s="87">
        <f t="shared" si="1440"/>
        <v>0</v>
      </c>
      <c r="M656" s="87">
        <f t="shared" si="1440"/>
        <v>0</v>
      </c>
      <c r="N656" s="87">
        <f t="shared" si="1440"/>
        <v>0</v>
      </c>
      <c r="O656" s="159">
        <f t="shared" si="1440"/>
        <v>0</v>
      </c>
      <c r="P656" s="159"/>
      <c r="AP656" s="190">
        <f t="shared" si="1439"/>
        <v>109.20698498354483</v>
      </c>
      <c r="AQ656" s="190">
        <f t="shared" si="1427"/>
        <v>62.740662146460402</v>
      </c>
      <c r="AR656" s="190">
        <f t="shared" si="1428"/>
        <v>103.12372397205827</v>
      </c>
      <c r="AS656" s="190">
        <f t="shared" si="1429"/>
        <v>32.891135287152778</v>
      </c>
      <c r="AT656" s="190">
        <f t="shared" si="1430"/>
        <v>0</v>
      </c>
      <c r="AU656" s="190">
        <f t="shared" si="1431"/>
        <v>0</v>
      </c>
      <c r="AV656" s="190">
        <f t="shared" si="1432"/>
        <v>0</v>
      </c>
      <c r="AW656" s="190">
        <f t="shared" si="1433"/>
        <v>0</v>
      </c>
      <c r="AX656" s="190">
        <f t="shared" si="1434"/>
        <v>0</v>
      </c>
      <c r="AY656" s="190">
        <f t="shared" si="1435"/>
        <v>0</v>
      </c>
      <c r="AZ656" s="190">
        <f t="shared" si="1436"/>
        <v>0</v>
      </c>
      <c r="BA656" s="190">
        <f t="shared" si="1437"/>
        <v>0</v>
      </c>
    </row>
    <row r="657" spans="1:53" x14ac:dyDescent="0.25">
      <c r="A657" s="195" t="s">
        <v>117</v>
      </c>
      <c r="B657" s="376"/>
      <c r="C657" s="86" t="s">
        <v>243</v>
      </c>
      <c r="D657" s="87">
        <f>+D653*D632</f>
        <v>0</v>
      </c>
      <c r="E657" s="87">
        <f t="shared" ref="E657:O657" si="1441">+E653*E632</f>
        <v>0</v>
      </c>
      <c r="F657" s="87">
        <f t="shared" si="1441"/>
        <v>7.1045265012528835</v>
      </c>
      <c r="G657" s="87">
        <f t="shared" si="1441"/>
        <v>26.480592145099433</v>
      </c>
      <c r="H657" s="87">
        <f t="shared" si="1441"/>
        <v>0</v>
      </c>
      <c r="I657" s="87">
        <f t="shared" si="1441"/>
        <v>0</v>
      </c>
      <c r="J657" s="87">
        <f t="shared" si="1441"/>
        <v>0</v>
      </c>
      <c r="K657" s="87">
        <f t="shared" si="1441"/>
        <v>0</v>
      </c>
      <c r="L657" s="87">
        <f t="shared" si="1441"/>
        <v>0</v>
      </c>
      <c r="M657" s="87">
        <f t="shared" si="1441"/>
        <v>0</v>
      </c>
      <c r="N657" s="87">
        <f t="shared" si="1441"/>
        <v>0</v>
      </c>
      <c r="O657" s="159">
        <f t="shared" si="1441"/>
        <v>0</v>
      </c>
      <c r="P657" s="159"/>
      <c r="AP657" s="190">
        <f t="shared" si="1439"/>
        <v>0</v>
      </c>
      <c r="AQ657" s="190">
        <f t="shared" si="1427"/>
        <v>0</v>
      </c>
      <c r="AR657" s="190">
        <f t="shared" si="1428"/>
        <v>7.1045265012528835</v>
      </c>
      <c r="AS657" s="190">
        <f t="shared" si="1429"/>
        <v>26.480592145099433</v>
      </c>
      <c r="AT657" s="190">
        <f t="shared" si="1430"/>
        <v>0</v>
      </c>
      <c r="AU657" s="190">
        <f t="shared" si="1431"/>
        <v>0</v>
      </c>
      <c r="AV657" s="190">
        <f t="shared" si="1432"/>
        <v>0</v>
      </c>
      <c r="AW657" s="190">
        <f t="shared" si="1433"/>
        <v>0</v>
      </c>
      <c r="AX657" s="190">
        <f t="shared" si="1434"/>
        <v>0</v>
      </c>
      <c r="AY657" s="190">
        <f t="shared" si="1435"/>
        <v>0</v>
      </c>
      <c r="AZ657" s="190">
        <f t="shared" si="1436"/>
        <v>0</v>
      </c>
      <c r="BA657" s="190">
        <f t="shared" si="1437"/>
        <v>0</v>
      </c>
    </row>
    <row r="658" spans="1:53" ht="15.75" thickBot="1" x14ac:dyDescent="0.3">
      <c r="A658" s="195" t="s">
        <v>117</v>
      </c>
      <c r="B658" s="376"/>
      <c r="C658" s="96" t="s">
        <v>244</v>
      </c>
      <c r="D658" s="251">
        <f>+D653*D633</f>
        <v>0</v>
      </c>
      <c r="E658" s="251">
        <f t="shared" ref="E658:O658" si="1442">+E653*E633</f>
        <v>0</v>
      </c>
      <c r="F658" s="251">
        <f t="shared" si="1442"/>
        <v>0</v>
      </c>
      <c r="G658" s="251">
        <f t="shared" si="1442"/>
        <v>0</v>
      </c>
      <c r="H658" s="251">
        <f t="shared" si="1442"/>
        <v>0</v>
      </c>
      <c r="I658" s="251">
        <f t="shared" si="1442"/>
        <v>0</v>
      </c>
      <c r="J658" s="251">
        <f t="shared" si="1442"/>
        <v>0</v>
      </c>
      <c r="K658" s="251">
        <f t="shared" si="1442"/>
        <v>0</v>
      </c>
      <c r="L658" s="251">
        <f t="shared" si="1442"/>
        <v>0</v>
      </c>
      <c r="M658" s="251">
        <f t="shared" si="1442"/>
        <v>0</v>
      </c>
      <c r="N658" s="251">
        <f t="shared" si="1442"/>
        <v>0</v>
      </c>
      <c r="O658" s="251">
        <f t="shared" si="1442"/>
        <v>0</v>
      </c>
      <c r="P658" s="169">
        <f t="shared" si="1426"/>
        <v>0</v>
      </c>
      <c r="AP658" s="190">
        <f t="shared" si="1439"/>
        <v>0</v>
      </c>
      <c r="AQ658" s="190">
        <f t="shared" si="1427"/>
        <v>0</v>
      </c>
      <c r="AR658" s="190">
        <f t="shared" si="1428"/>
        <v>0</v>
      </c>
      <c r="AS658" s="190">
        <f t="shared" si="1429"/>
        <v>0</v>
      </c>
      <c r="AT658" s="190">
        <f t="shared" si="1430"/>
        <v>0</v>
      </c>
      <c r="AU658" s="190">
        <f t="shared" si="1431"/>
        <v>0</v>
      </c>
      <c r="AV658" s="190">
        <f t="shared" si="1432"/>
        <v>0</v>
      </c>
      <c r="AW658" s="190">
        <f t="shared" si="1433"/>
        <v>0</v>
      </c>
      <c r="AX658" s="190">
        <f t="shared" si="1434"/>
        <v>0</v>
      </c>
      <c r="AY658" s="190">
        <f t="shared" si="1435"/>
        <v>0</v>
      </c>
      <c r="AZ658" s="190">
        <f t="shared" si="1436"/>
        <v>0</v>
      </c>
      <c r="BA658" s="190">
        <f t="shared" si="1437"/>
        <v>0</v>
      </c>
    </row>
    <row r="659" spans="1:53" x14ac:dyDescent="0.25">
      <c r="A659" s="195" t="s">
        <v>117</v>
      </c>
      <c r="B659" s="376"/>
      <c r="C659" s="99" t="s">
        <v>245</v>
      </c>
      <c r="D659" s="100">
        <f>+IFERROR(D622/D641/30,0)</f>
        <v>328.20741729552759</v>
      </c>
      <c r="E659" s="100">
        <f t="shared" ref="E659:O659" si="1443">+IFERROR(E622/E641/30,0)</f>
        <v>169.35893021637463</v>
      </c>
      <c r="F659" s="100">
        <f t="shared" si="1443"/>
        <v>285.97164696672803</v>
      </c>
      <c r="G659" s="100">
        <f t="shared" si="1443"/>
        <v>94.353464035904381</v>
      </c>
      <c r="H659" s="100">
        <f t="shared" si="1443"/>
        <v>0</v>
      </c>
      <c r="I659" s="100">
        <f t="shared" si="1443"/>
        <v>0</v>
      </c>
      <c r="J659" s="100">
        <f t="shared" si="1443"/>
        <v>0</v>
      </c>
      <c r="K659" s="100">
        <f t="shared" si="1443"/>
        <v>0</v>
      </c>
      <c r="L659" s="100">
        <f t="shared" si="1443"/>
        <v>0</v>
      </c>
      <c r="M659" s="100">
        <f t="shared" si="1443"/>
        <v>0</v>
      </c>
      <c r="N659" s="100">
        <f t="shared" si="1443"/>
        <v>0</v>
      </c>
      <c r="O659" s="167">
        <f t="shared" si="1443"/>
        <v>0</v>
      </c>
      <c r="P659" s="167">
        <f t="shared" si="1426"/>
        <v>877.89145851453463</v>
      </c>
    </row>
    <row r="660" spans="1:53" x14ac:dyDescent="0.25">
      <c r="A660" s="195" t="s">
        <v>117</v>
      </c>
      <c r="B660" s="376"/>
      <c r="C660" s="86" t="s">
        <v>246</v>
      </c>
      <c r="D660" s="266">
        <f t="shared" ref="D660:O660" si="1444">+IFERROR(D623/D642/30,0)</f>
        <v>245.49914813705456</v>
      </c>
      <c r="E660" s="266">
        <f t="shared" si="1444"/>
        <v>120.73598135125347</v>
      </c>
      <c r="F660" s="266">
        <f t="shared" si="1444"/>
        <v>200.54662270185503</v>
      </c>
      <c r="G660" s="266">
        <f t="shared" si="1444"/>
        <v>50.024731480938279</v>
      </c>
      <c r="H660" s="266">
        <f t="shared" si="1444"/>
        <v>0</v>
      </c>
      <c r="I660" s="266">
        <f t="shared" si="1444"/>
        <v>0</v>
      </c>
      <c r="J660" s="266">
        <f t="shared" si="1444"/>
        <v>0</v>
      </c>
      <c r="K660" s="266">
        <f t="shared" si="1444"/>
        <v>0</v>
      </c>
      <c r="L660" s="266">
        <f t="shared" si="1444"/>
        <v>0</v>
      </c>
      <c r="M660" s="266">
        <f t="shared" si="1444"/>
        <v>0</v>
      </c>
      <c r="N660" s="266">
        <f t="shared" si="1444"/>
        <v>0</v>
      </c>
      <c r="O660" s="267">
        <f t="shared" si="1444"/>
        <v>0</v>
      </c>
      <c r="P660" s="159">
        <f t="shared" si="1426"/>
        <v>616.80648367110132</v>
      </c>
    </row>
    <row r="661" spans="1:53" x14ac:dyDescent="0.25">
      <c r="A661" s="195" t="s">
        <v>117</v>
      </c>
      <c r="B661" s="376"/>
      <c r="C661" s="86" t="s">
        <v>247</v>
      </c>
      <c r="D661" s="266">
        <f t="shared" ref="D661:O661" si="1445">+IFERROR(D624/D643/30,0)</f>
        <v>0</v>
      </c>
      <c r="E661" s="266">
        <f t="shared" si="1445"/>
        <v>0</v>
      </c>
      <c r="F661" s="266">
        <f t="shared" si="1445"/>
        <v>0</v>
      </c>
      <c r="G661" s="266">
        <f t="shared" si="1445"/>
        <v>0</v>
      </c>
      <c r="H661" s="266">
        <f t="shared" si="1445"/>
        <v>0</v>
      </c>
      <c r="I661" s="266">
        <f t="shared" si="1445"/>
        <v>0</v>
      </c>
      <c r="J661" s="266">
        <f t="shared" si="1445"/>
        <v>0</v>
      </c>
      <c r="K661" s="266">
        <f t="shared" si="1445"/>
        <v>0</v>
      </c>
      <c r="L661" s="266">
        <f t="shared" si="1445"/>
        <v>0</v>
      </c>
      <c r="M661" s="266">
        <f t="shared" si="1445"/>
        <v>0</v>
      </c>
      <c r="N661" s="266">
        <f t="shared" si="1445"/>
        <v>0</v>
      </c>
      <c r="O661" s="267">
        <f t="shared" si="1445"/>
        <v>0</v>
      </c>
      <c r="P661" s="159">
        <f t="shared" si="1426"/>
        <v>0</v>
      </c>
    </row>
    <row r="662" spans="1:53" x14ac:dyDescent="0.25">
      <c r="A662" s="195" t="s">
        <v>117</v>
      </c>
      <c r="B662" s="376"/>
      <c r="C662" s="86" t="s">
        <v>248</v>
      </c>
      <c r="D662" s="266">
        <f t="shared" ref="D662:O662" si="1446">+IFERROR(D625/D644/30,0)</f>
        <v>82.708269158472959</v>
      </c>
      <c r="E662" s="266">
        <f t="shared" si="1446"/>
        <v>48.622948865121167</v>
      </c>
      <c r="F662" s="266">
        <f t="shared" si="1446"/>
        <v>79.919136743716052</v>
      </c>
      <c r="G662" s="266">
        <f t="shared" si="1446"/>
        <v>24.557519254212714</v>
      </c>
      <c r="H662" s="266">
        <f t="shared" si="1446"/>
        <v>0</v>
      </c>
      <c r="I662" s="266">
        <f t="shared" si="1446"/>
        <v>0</v>
      </c>
      <c r="J662" s="266">
        <f t="shared" si="1446"/>
        <v>0</v>
      </c>
      <c r="K662" s="266">
        <f t="shared" si="1446"/>
        <v>0</v>
      </c>
      <c r="L662" s="266">
        <f t="shared" si="1446"/>
        <v>0</v>
      </c>
      <c r="M662" s="266">
        <f t="shared" si="1446"/>
        <v>0</v>
      </c>
      <c r="N662" s="266">
        <f t="shared" si="1446"/>
        <v>0</v>
      </c>
      <c r="O662" s="267">
        <f t="shared" si="1446"/>
        <v>0</v>
      </c>
      <c r="P662" s="159">
        <f t="shared" si="1426"/>
        <v>235.80787402152288</v>
      </c>
    </row>
    <row r="663" spans="1:53" x14ac:dyDescent="0.25">
      <c r="A663" s="195" t="s">
        <v>117</v>
      </c>
      <c r="B663" s="376"/>
      <c r="C663" s="86" t="s">
        <v>249</v>
      </c>
      <c r="D663" s="87">
        <f t="shared" ref="D663:O663" si="1447">+IFERROR(D626/D645/30,0)</f>
        <v>0</v>
      </c>
      <c r="E663" s="87">
        <f t="shared" si="1447"/>
        <v>0</v>
      </c>
      <c r="F663" s="87">
        <f t="shared" si="1447"/>
        <v>5.5058875211568958</v>
      </c>
      <c r="G663" s="87">
        <f t="shared" si="1447"/>
        <v>19.771213300753363</v>
      </c>
      <c r="H663" s="87">
        <f t="shared" si="1447"/>
        <v>0</v>
      </c>
      <c r="I663" s="87">
        <f t="shared" si="1447"/>
        <v>0</v>
      </c>
      <c r="J663" s="87">
        <f t="shared" si="1447"/>
        <v>0</v>
      </c>
      <c r="K663" s="87">
        <f t="shared" si="1447"/>
        <v>0</v>
      </c>
      <c r="L663" s="87">
        <f t="shared" si="1447"/>
        <v>0</v>
      </c>
      <c r="M663" s="87">
        <f t="shared" si="1447"/>
        <v>0</v>
      </c>
      <c r="N663" s="87">
        <f t="shared" si="1447"/>
        <v>0</v>
      </c>
      <c r="O663" s="159">
        <f t="shared" si="1447"/>
        <v>0</v>
      </c>
      <c r="P663" s="159">
        <f t="shared" si="1426"/>
        <v>25.27710082191026</v>
      </c>
    </row>
    <row r="664" spans="1:53" ht="15.75" thickBot="1" x14ac:dyDescent="0.3">
      <c r="A664" s="195" t="s">
        <v>117</v>
      </c>
      <c r="B664" s="376"/>
      <c r="C664" s="96" t="s">
        <v>250</v>
      </c>
      <c r="D664" s="168">
        <f t="shared" ref="D664:O664" si="1448">+IFERROR(D627/D646/30,0)</f>
        <v>0</v>
      </c>
      <c r="E664" s="168">
        <f t="shared" si="1448"/>
        <v>0</v>
      </c>
      <c r="F664" s="168">
        <f t="shared" si="1448"/>
        <v>0</v>
      </c>
      <c r="G664" s="168">
        <f t="shared" si="1448"/>
        <v>0</v>
      </c>
      <c r="H664" s="168">
        <f t="shared" si="1448"/>
        <v>0</v>
      </c>
      <c r="I664" s="168">
        <f t="shared" si="1448"/>
        <v>0</v>
      </c>
      <c r="J664" s="168">
        <f t="shared" si="1448"/>
        <v>0</v>
      </c>
      <c r="K664" s="168">
        <f t="shared" si="1448"/>
        <v>0</v>
      </c>
      <c r="L664" s="168">
        <f t="shared" si="1448"/>
        <v>0</v>
      </c>
      <c r="M664" s="168">
        <f t="shared" si="1448"/>
        <v>0</v>
      </c>
      <c r="N664" s="168">
        <f t="shared" si="1448"/>
        <v>0</v>
      </c>
      <c r="O664" s="169">
        <f t="shared" si="1448"/>
        <v>0</v>
      </c>
      <c r="P664" s="169">
        <f t="shared" si="1426"/>
        <v>0</v>
      </c>
    </row>
    <row r="665" spans="1:53" ht="15.75" thickBot="1" x14ac:dyDescent="0.3">
      <c r="A665" s="195" t="s">
        <v>117</v>
      </c>
      <c r="B665" s="376"/>
      <c r="C665" s="183" t="s">
        <v>13</v>
      </c>
      <c r="D665" s="72">
        <v>54</v>
      </c>
      <c r="E665" s="72">
        <v>37.740017579105952</v>
      </c>
      <c r="F665" s="72">
        <v>26</v>
      </c>
      <c r="G665" s="72">
        <v>34.057342890481742</v>
      </c>
      <c r="H665" s="72">
        <v>33.121560393413624</v>
      </c>
      <c r="I665" s="72">
        <v>33.18421323453741</v>
      </c>
      <c r="J665" s="72">
        <v>33</v>
      </c>
      <c r="K665" s="72">
        <v>16.918000292815897</v>
      </c>
      <c r="L665" s="72">
        <f>((45*0.63)+(20*0.37))</f>
        <v>35.75</v>
      </c>
      <c r="M665" s="72">
        <v>36.24</v>
      </c>
      <c r="N665" s="72">
        <v>22</v>
      </c>
      <c r="O665" s="72">
        <v>22</v>
      </c>
      <c r="P665" s="184"/>
    </row>
    <row r="666" spans="1:53" x14ac:dyDescent="0.25">
      <c r="A666" s="195" t="s">
        <v>117</v>
      </c>
      <c r="B666" s="376"/>
      <c r="C666" s="99" t="s">
        <v>4</v>
      </c>
      <c r="D666" s="100">
        <f>+D659/D665*30</f>
        <v>182.3374540530709</v>
      </c>
      <c r="E666" s="100">
        <f t="shared" ref="E666" si="1449">+E659/E665*30</f>
        <v>134.62547800465546</v>
      </c>
      <c r="F666" s="100">
        <f t="shared" ref="F666" si="1450">+F659/F665*30</f>
        <v>329.96728496160927</v>
      </c>
      <c r="G666" s="100">
        <f t="shared" ref="G666" si="1451">+G659/G665*30</f>
        <v>83.112882005490263</v>
      </c>
      <c r="H666" s="100">
        <f t="shared" ref="H666" si="1452">+H659/H665*30</f>
        <v>0</v>
      </c>
      <c r="I666" s="100">
        <f t="shared" ref="I666" si="1453">+I659/I665*30</f>
        <v>0</v>
      </c>
      <c r="J666" s="100">
        <f t="shared" ref="J666" si="1454">+J659/J665*30</f>
        <v>0</v>
      </c>
      <c r="K666" s="100">
        <f t="shared" ref="K666" si="1455">+K659/K665*30</f>
        <v>0</v>
      </c>
      <c r="L666" s="100">
        <f t="shared" ref="L666" si="1456">+L659/L665*30</f>
        <v>0</v>
      </c>
      <c r="M666" s="100">
        <f t="shared" ref="M666" si="1457">+M659/M665*30</f>
        <v>0</v>
      </c>
      <c r="N666" s="100">
        <f t="shared" ref="N666" si="1458">+N659/N665*30</f>
        <v>0</v>
      </c>
      <c r="O666" s="167">
        <f t="shared" ref="O666" si="1459">+O659/O665*30</f>
        <v>0</v>
      </c>
      <c r="P666" s="167">
        <f>SUM(D666:O666)</f>
        <v>730.04309902482589</v>
      </c>
    </row>
    <row r="667" spans="1:53" x14ac:dyDescent="0.25">
      <c r="A667" s="195" t="s">
        <v>117</v>
      </c>
      <c r="B667" s="376"/>
      <c r="C667" s="86" t="s">
        <v>216</v>
      </c>
      <c r="D667" s="87">
        <f>+D660/D665*30</f>
        <v>136.388415631697</v>
      </c>
      <c r="E667" s="87">
        <f t="shared" ref="E667:O667" si="1460">+E660/E665*30</f>
        <v>95.974503269518877</v>
      </c>
      <c r="F667" s="87">
        <f t="shared" si="1460"/>
        <v>231.39994927137118</v>
      </c>
      <c r="G667" s="87">
        <f t="shared" si="1460"/>
        <v>44.065150627108139</v>
      </c>
      <c r="H667" s="87">
        <f t="shared" si="1460"/>
        <v>0</v>
      </c>
      <c r="I667" s="87">
        <f t="shared" si="1460"/>
        <v>0</v>
      </c>
      <c r="J667" s="87">
        <f t="shared" si="1460"/>
        <v>0</v>
      </c>
      <c r="K667" s="87">
        <f t="shared" si="1460"/>
        <v>0</v>
      </c>
      <c r="L667" s="87">
        <f t="shared" si="1460"/>
        <v>0</v>
      </c>
      <c r="M667" s="87">
        <f t="shared" si="1460"/>
        <v>0</v>
      </c>
      <c r="N667" s="87">
        <f t="shared" si="1460"/>
        <v>0</v>
      </c>
      <c r="O667" s="159">
        <f t="shared" si="1460"/>
        <v>0</v>
      </c>
      <c r="P667" s="159">
        <f t="shared" ref="P667:P671" si="1461">SUM(D667:O667)</f>
        <v>507.82801879969526</v>
      </c>
    </row>
    <row r="668" spans="1:53" x14ac:dyDescent="0.25">
      <c r="A668" s="195" t="s">
        <v>117</v>
      </c>
      <c r="B668" s="376"/>
      <c r="C668" s="86" t="s">
        <v>217</v>
      </c>
      <c r="D668" s="87">
        <f>+D661/D665*30</f>
        <v>0</v>
      </c>
      <c r="E668" s="87">
        <f t="shared" ref="E668:O668" si="1462">+E661/E665*30</f>
        <v>0</v>
      </c>
      <c r="F668" s="87">
        <f t="shared" si="1462"/>
        <v>0</v>
      </c>
      <c r="G668" s="87">
        <f t="shared" si="1462"/>
        <v>0</v>
      </c>
      <c r="H668" s="87">
        <f t="shared" si="1462"/>
        <v>0</v>
      </c>
      <c r="I668" s="87">
        <f t="shared" si="1462"/>
        <v>0</v>
      </c>
      <c r="J668" s="87">
        <f t="shared" si="1462"/>
        <v>0</v>
      </c>
      <c r="K668" s="87">
        <f t="shared" si="1462"/>
        <v>0</v>
      </c>
      <c r="L668" s="87">
        <f t="shared" si="1462"/>
        <v>0</v>
      </c>
      <c r="M668" s="87">
        <f t="shared" si="1462"/>
        <v>0</v>
      </c>
      <c r="N668" s="87">
        <f t="shared" si="1462"/>
        <v>0</v>
      </c>
      <c r="O668" s="159">
        <f t="shared" si="1462"/>
        <v>0</v>
      </c>
      <c r="P668" s="159"/>
    </row>
    <row r="669" spans="1:53" x14ac:dyDescent="0.25">
      <c r="A669" s="195" t="s">
        <v>117</v>
      </c>
      <c r="B669" s="376"/>
      <c r="C669" s="86" t="s">
        <v>218</v>
      </c>
      <c r="D669" s="87">
        <f>+D662/D665*30</f>
        <v>45.949038421373864</v>
      </c>
      <c r="E669" s="87">
        <f t="shared" ref="E669:O669" si="1463">+E662/E665*30</f>
        <v>38.650974735136593</v>
      </c>
      <c r="F669" s="87">
        <f t="shared" si="1463"/>
        <v>92.214388550441598</v>
      </c>
      <c r="G669" s="87">
        <f t="shared" si="1463"/>
        <v>21.631915912978624</v>
      </c>
      <c r="H669" s="87">
        <f t="shared" si="1463"/>
        <v>0</v>
      </c>
      <c r="I669" s="87">
        <f t="shared" si="1463"/>
        <v>0</v>
      </c>
      <c r="J669" s="87">
        <f t="shared" si="1463"/>
        <v>0</v>
      </c>
      <c r="K669" s="87">
        <f t="shared" si="1463"/>
        <v>0</v>
      </c>
      <c r="L669" s="87">
        <f t="shared" si="1463"/>
        <v>0</v>
      </c>
      <c r="M669" s="87">
        <f t="shared" si="1463"/>
        <v>0</v>
      </c>
      <c r="N669" s="87">
        <f t="shared" si="1463"/>
        <v>0</v>
      </c>
      <c r="O669" s="159">
        <f t="shared" si="1463"/>
        <v>0</v>
      </c>
      <c r="P669" s="159"/>
    </row>
    <row r="670" spans="1:53" x14ac:dyDescent="0.25">
      <c r="A670" s="195" t="s">
        <v>117</v>
      </c>
      <c r="B670" s="376"/>
      <c r="C670" s="86" t="s">
        <v>219</v>
      </c>
      <c r="D670" s="87">
        <f>+D663/D665*30</f>
        <v>0</v>
      </c>
      <c r="E670" s="87">
        <f t="shared" ref="E670:O670" si="1464">+E663/E665*30</f>
        <v>0</v>
      </c>
      <c r="F670" s="87">
        <f t="shared" si="1464"/>
        <v>6.3529471397964183</v>
      </c>
      <c r="G670" s="87">
        <f t="shared" si="1464"/>
        <v>17.415815465403469</v>
      </c>
      <c r="H670" s="87">
        <f t="shared" si="1464"/>
        <v>0</v>
      </c>
      <c r="I670" s="87">
        <f t="shared" si="1464"/>
        <v>0</v>
      </c>
      <c r="J670" s="87">
        <f t="shared" si="1464"/>
        <v>0</v>
      </c>
      <c r="K670" s="87">
        <f t="shared" si="1464"/>
        <v>0</v>
      </c>
      <c r="L670" s="87">
        <f t="shared" si="1464"/>
        <v>0</v>
      </c>
      <c r="M670" s="87">
        <f t="shared" si="1464"/>
        <v>0</v>
      </c>
      <c r="N670" s="87">
        <f t="shared" si="1464"/>
        <v>0</v>
      </c>
      <c r="O670" s="159">
        <f t="shared" si="1464"/>
        <v>0</v>
      </c>
      <c r="P670" s="159"/>
    </row>
    <row r="671" spans="1:53" ht="15.75" thickBot="1" x14ac:dyDescent="0.3">
      <c r="A671" s="195" t="s">
        <v>117</v>
      </c>
      <c r="B671" s="376"/>
      <c r="C671" s="96" t="s">
        <v>238</v>
      </c>
      <c r="D671" s="168">
        <f>+D664/D665*30</f>
        <v>0</v>
      </c>
      <c r="E671" s="168">
        <f t="shared" ref="E671:O671" si="1465">+E664/E665*30</f>
        <v>0</v>
      </c>
      <c r="F671" s="168">
        <f t="shared" si="1465"/>
        <v>0</v>
      </c>
      <c r="G671" s="168">
        <f t="shared" si="1465"/>
        <v>0</v>
      </c>
      <c r="H671" s="168">
        <f t="shared" si="1465"/>
        <v>0</v>
      </c>
      <c r="I671" s="168">
        <f t="shared" si="1465"/>
        <v>0</v>
      </c>
      <c r="J671" s="168">
        <f t="shared" si="1465"/>
        <v>0</v>
      </c>
      <c r="K671" s="168">
        <f t="shared" si="1465"/>
        <v>0</v>
      </c>
      <c r="L671" s="168">
        <f t="shared" si="1465"/>
        <v>0</v>
      </c>
      <c r="M671" s="168">
        <f t="shared" si="1465"/>
        <v>0</v>
      </c>
      <c r="N671" s="168">
        <f t="shared" si="1465"/>
        <v>0</v>
      </c>
      <c r="O671" s="169">
        <f t="shared" si="1465"/>
        <v>0</v>
      </c>
      <c r="P671" s="169">
        <f t="shared" si="1461"/>
        <v>0</v>
      </c>
    </row>
    <row r="672" spans="1:53" x14ac:dyDescent="0.25">
      <c r="A672" s="195" t="s">
        <v>117</v>
      </c>
      <c r="B672" s="376"/>
      <c r="C672" s="76" t="s">
        <v>8</v>
      </c>
      <c r="D672" s="170">
        <f t="shared" ref="D672:O672" si="1466">+D641/D635</f>
        <v>1.3203877447163002</v>
      </c>
      <c r="E672" s="170">
        <f t="shared" si="1466"/>
        <v>1.2903508242682158</v>
      </c>
      <c r="F672" s="170">
        <f t="shared" si="1466"/>
        <v>1.2903508242682156</v>
      </c>
      <c r="G672" s="170">
        <f t="shared" si="1466"/>
        <v>1.3393508907260849</v>
      </c>
      <c r="H672" s="170">
        <f t="shared" si="1466"/>
        <v>1.3393508907260852</v>
      </c>
      <c r="I672" s="170">
        <f t="shared" si="1466"/>
        <v>1.3393508907260849</v>
      </c>
      <c r="J672" s="170">
        <f t="shared" si="1466"/>
        <v>1.2896374768111776</v>
      </c>
      <c r="K672" s="170">
        <f t="shared" si="1466"/>
        <v>1.2723348461428223</v>
      </c>
      <c r="L672" s="170">
        <f t="shared" si="1466"/>
        <v>1.3497739858999862</v>
      </c>
      <c r="M672" s="170">
        <f t="shared" si="1466"/>
        <v>1.3096870422692404</v>
      </c>
      <c r="N672" s="170">
        <f t="shared" si="1466"/>
        <v>1.3237948180041241</v>
      </c>
      <c r="O672" s="171">
        <f t="shared" si="1466"/>
        <v>1.332025789375056</v>
      </c>
      <c r="P672" s="171"/>
    </row>
    <row r="673" spans="1:16" x14ac:dyDescent="0.25">
      <c r="A673" s="195" t="s">
        <v>117</v>
      </c>
      <c r="B673" s="376"/>
      <c r="C673" s="77" t="s">
        <v>6</v>
      </c>
      <c r="D673" s="172">
        <f>+VLOOKUP(D621,Conversion!$B$33:$N$71,(MATCH('Measured TV opt-pt'!D620,butget_aylar_opt,0)+1),0)</f>
        <v>1.3994389224564403</v>
      </c>
      <c r="E673" s="172">
        <f>+VLOOKUP(E621,Conversion!$B$33:$N$71,(MATCH('Measured TV opt-pt'!E620,butget_aylar_opt,0)+1),0)</f>
        <v>1.3769448947555836</v>
      </c>
      <c r="F673" s="172">
        <f>+VLOOKUP(F621,Conversion!$B$33:$N$71,(MATCH('Measured TV opt-pt'!F620,butget_aylar_opt,0)+1),0)</f>
        <v>1.3769448947555836</v>
      </c>
      <c r="G673" s="172">
        <f>+VLOOKUP(G621,Conversion!$B$33:$N$71,(MATCH('Measured TV opt-pt'!G620,butget_aylar_opt,0)+1),0)</f>
        <v>1.4365473693880009</v>
      </c>
      <c r="H673" s="172">
        <f>+VLOOKUP(H621,Conversion!$B$33:$N$71,(MATCH('Measured TV opt-pt'!H620,butget_aylar_opt,0)+1),0)</f>
        <v>1.4365473693880009</v>
      </c>
      <c r="I673" s="172">
        <f>+VLOOKUP(I621,Conversion!$B$33:$N$71,(MATCH('Measured TV opt-pt'!I620,butget_aylar_opt,0)+1),0)</f>
        <v>1.4365473693880009</v>
      </c>
      <c r="J673" s="172">
        <f>+VLOOKUP(J621,Conversion!$B$33:$N$71,(MATCH('Measured TV opt-pt'!J620,butget_aylar_opt,0)+1),0)</f>
        <v>1.36726366390381</v>
      </c>
      <c r="K673" s="172">
        <f>+VLOOKUP(K621,Conversion!$B$33:$N$71,(MATCH('Measured TV opt-pt'!K620,butget_aylar_opt,0)+1),0)</f>
        <v>1.36726366390381</v>
      </c>
      <c r="L673" s="172">
        <f>+VLOOKUP(L621,Conversion!$B$33:$N$71,(MATCH('Measured TV opt-pt'!L620,butget_aylar_opt,0)+1),0)</f>
        <v>1.4311147462717773</v>
      </c>
      <c r="M673" s="172">
        <f>+VLOOKUP(M621,Conversion!$B$33:$N$71,(MATCH('Measured TV opt-pt'!M620,butget_aylar_opt,0)+1),0)</f>
        <v>1.3994389224564403</v>
      </c>
      <c r="N673" s="172">
        <f>+VLOOKUP(N621,Conversion!$B$33:$N$71,(MATCH('Measured TV opt-pt'!N620,butget_aylar_opt,0)+1),0)</f>
        <v>1.3994389224564403</v>
      </c>
      <c r="O673" s="173">
        <f>+VLOOKUP(O621,Conversion!$B$33:$N$71,(MATCH('Measured TV opt-pt'!O620,butget_aylar_opt,0)+1),0)</f>
        <v>1.3994389224564403</v>
      </c>
      <c r="P673" s="173"/>
    </row>
    <row r="674" spans="1:16" ht="15.75" thickBot="1" x14ac:dyDescent="0.3">
      <c r="A674" s="195" t="s">
        <v>117</v>
      </c>
      <c r="B674" s="377"/>
      <c r="C674" s="96" t="s">
        <v>7</v>
      </c>
      <c r="D674" s="172">
        <f>+VLOOKUP(D621,Conversion!$B$74:$N$112,(MATCH('Measured TV opt-pt'!D620,budget_aylar_pt,0)+1),0)</f>
        <v>1.2018109781060899</v>
      </c>
      <c r="E674" s="172">
        <f>+VLOOKUP(E621,Conversion!$B$74:$N$112,(MATCH('Measured TV opt-pt'!E620,budget_aylar_pt,0)+1),0)</f>
        <v>1.1604597185371643</v>
      </c>
      <c r="F674" s="172">
        <f>+VLOOKUP(F621,Conversion!$B$74:$N$112,(MATCH('Measured TV opt-pt'!F620,budget_aylar_pt,0)+1),0)</f>
        <v>1.1604597185371643</v>
      </c>
      <c r="G674" s="172">
        <f>+VLOOKUP(G621,Conversion!$B$74:$N$112,(MATCH('Measured TV opt-pt'!G620,budget_aylar_pt,0)+1),0)</f>
        <v>1.1935561727332109</v>
      </c>
      <c r="H674" s="172">
        <f>+VLOOKUP(H621,Conversion!$B$74:$N$112,(MATCH('Measured TV opt-pt'!H620,budget_aylar_pt,0)+1),0)</f>
        <v>1.1935561727332109</v>
      </c>
      <c r="I674" s="172">
        <f>+VLOOKUP(I621,Conversion!$B$74:$N$112,(MATCH('Measured TV opt-pt'!I620,budget_aylar_pt,0)+1),0)</f>
        <v>1.1935561727332109</v>
      </c>
      <c r="J674" s="172">
        <f>+VLOOKUP(J621,Conversion!$B$74:$N$112,(MATCH('Measured TV opt-pt'!J620,budget_aylar_pt,0)+1),0)</f>
        <v>1.1731981961722289</v>
      </c>
      <c r="K674" s="172">
        <f>+VLOOKUP(K621,Conversion!$B$74:$N$112,(MATCH('Measured TV opt-pt'!K620,budget_aylar_pt,0)+1),0)</f>
        <v>1.1731981961722289</v>
      </c>
      <c r="L674" s="172">
        <f>+VLOOKUP(L621,Conversion!$B$74:$N$112,(MATCH('Measured TV opt-pt'!L620,budget_aylar_pt,0)+1),0)</f>
        <v>1.2628806305979468</v>
      </c>
      <c r="M674" s="172">
        <f>+VLOOKUP(M621,Conversion!$B$74:$N$112,(MATCH('Measured TV opt-pt'!M620,budget_aylar_pt,0)+1),0)</f>
        <v>1.2018109781060899</v>
      </c>
      <c r="N674" s="172">
        <f>+VLOOKUP(N621,Conversion!$B$74:$N$112,(MATCH('Measured TV opt-pt'!N620,budget_aylar_pt,0)+1),0)</f>
        <v>1.2018109781060899</v>
      </c>
      <c r="O674" s="173">
        <f>+VLOOKUP(O621,Conversion!$B$74:$N$112,(MATCH('Measured TV opt-pt'!O620,budget_aylar_pt,0)+1),0)</f>
        <v>1.2018109781060899</v>
      </c>
      <c r="P674" s="174"/>
    </row>
    <row r="675" spans="1:16" ht="21.75" thickBot="1" x14ac:dyDescent="0.3">
      <c r="A675" s="195" t="s">
        <v>117</v>
      </c>
      <c r="B675" s="240" t="s">
        <v>126</v>
      </c>
      <c r="C675" s="74" t="s">
        <v>107</v>
      </c>
      <c r="D675" s="153">
        <v>1</v>
      </c>
      <c r="E675" s="153">
        <v>2</v>
      </c>
      <c r="F675" s="153">
        <v>3</v>
      </c>
      <c r="G675" s="153">
        <v>4</v>
      </c>
      <c r="H675" s="153">
        <v>5</v>
      </c>
      <c r="I675" s="153">
        <v>6</v>
      </c>
      <c r="J675" s="153">
        <v>7</v>
      </c>
      <c r="K675" s="153">
        <v>8</v>
      </c>
      <c r="L675" s="153">
        <v>9</v>
      </c>
      <c r="M675" s="153">
        <v>10</v>
      </c>
      <c r="N675" s="153">
        <v>11</v>
      </c>
      <c r="O675" s="153">
        <v>12</v>
      </c>
      <c r="P675" s="74" t="s">
        <v>127</v>
      </c>
    </row>
    <row r="676" spans="1:16" ht="15.75" thickBot="1" x14ac:dyDescent="0.3">
      <c r="A676" s="195" t="s">
        <v>117</v>
      </c>
      <c r="B676" s="378" t="s">
        <v>169</v>
      </c>
      <c r="C676" s="185" t="s">
        <v>33</v>
      </c>
      <c r="D676" s="186" t="s">
        <v>112</v>
      </c>
      <c r="E676" s="186" t="s">
        <v>112</v>
      </c>
      <c r="F676" s="186" t="s">
        <v>112</v>
      </c>
      <c r="G676" s="186" t="s">
        <v>112</v>
      </c>
      <c r="H676" s="186" t="s">
        <v>112</v>
      </c>
      <c r="I676" s="186" t="s">
        <v>112</v>
      </c>
      <c r="J676" s="186" t="s">
        <v>112</v>
      </c>
      <c r="K676" s="186" t="s">
        <v>112</v>
      </c>
      <c r="L676" s="186" t="s">
        <v>112</v>
      </c>
      <c r="M676" s="186" t="s">
        <v>112</v>
      </c>
      <c r="N676" s="186" t="s">
        <v>112</v>
      </c>
      <c r="O676" s="186" t="s">
        <v>112</v>
      </c>
      <c r="P676" s="188" t="s">
        <v>108</v>
      </c>
    </row>
    <row r="677" spans="1:16" x14ac:dyDescent="0.25">
      <c r="A677" s="195" t="s">
        <v>117</v>
      </c>
      <c r="B677" s="379"/>
      <c r="C677" s="175" t="s">
        <v>125</v>
      </c>
      <c r="D677" s="200">
        <v>0</v>
      </c>
      <c r="E677" s="201">
        <v>0</v>
      </c>
      <c r="F677" s="201">
        <v>0</v>
      </c>
      <c r="G677" s="201">
        <v>0</v>
      </c>
      <c r="H677" s="201">
        <v>0</v>
      </c>
      <c r="I677" s="201">
        <v>0</v>
      </c>
      <c r="J677" s="201">
        <v>0</v>
      </c>
      <c r="K677" s="201">
        <v>498837.90421810659</v>
      </c>
      <c r="L677" s="201">
        <v>788558.39196775039</v>
      </c>
      <c r="M677" s="201">
        <v>687095.22704914748</v>
      </c>
      <c r="N677" s="201">
        <v>0</v>
      </c>
      <c r="O677" s="176">
        <v>0</v>
      </c>
      <c r="P677" s="176">
        <f>SUM(D677:O677)</f>
        <v>1974491.5232350044</v>
      </c>
    </row>
    <row r="678" spans="1:16" x14ac:dyDescent="0.25">
      <c r="A678" s="195" t="s">
        <v>117</v>
      </c>
      <c r="B678" s="379"/>
      <c r="C678" s="86" t="s">
        <v>1</v>
      </c>
      <c r="D678" s="87">
        <f>+D709*D691*30</f>
        <v>0</v>
      </c>
      <c r="E678" s="87">
        <f t="shared" ref="E678:O678" si="1467">+E709*E691*30</f>
        <v>0</v>
      </c>
      <c r="F678" s="87">
        <f t="shared" si="1467"/>
        <v>0</v>
      </c>
      <c r="G678" s="87">
        <f t="shared" si="1467"/>
        <v>0</v>
      </c>
      <c r="H678" s="87">
        <f t="shared" si="1467"/>
        <v>0</v>
      </c>
      <c r="I678" s="87">
        <f t="shared" si="1467"/>
        <v>0</v>
      </c>
      <c r="J678" s="87">
        <f t="shared" si="1467"/>
        <v>0</v>
      </c>
      <c r="K678" s="87">
        <f t="shared" si="1467"/>
        <v>393663.81433231157</v>
      </c>
      <c r="L678" s="87">
        <f t="shared" si="1467"/>
        <v>550001.86901896808</v>
      </c>
      <c r="M678" s="87">
        <f t="shared" si="1467"/>
        <v>515696.90207068808</v>
      </c>
      <c r="N678" s="87">
        <f t="shared" si="1467"/>
        <v>0</v>
      </c>
      <c r="O678" s="159">
        <f t="shared" si="1467"/>
        <v>0</v>
      </c>
      <c r="P678" s="159">
        <f t="shared" ref="P678:P682" si="1468">SUM(D678:O678)</f>
        <v>1459362.5854219678</v>
      </c>
    </row>
    <row r="679" spans="1:16" x14ac:dyDescent="0.25">
      <c r="A679" s="195" t="s">
        <v>117</v>
      </c>
      <c r="B679" s="379"/>
      <c r="C679" s="86" t="s">
        <v>209</v>
      </c>
      <c r="D679" s="87">
        <f t="shared" ref="D679:O682" si="1469">+D710*D692*30</f>
        <v>0</v>
      </c>
      <c r="E679" s="259">
        <f t="shared" si="1469"/>
        <v>0</v>
      </c>
      <c r="F679" s="259">
        <f t="shared" si="1469"/>
        <v>0</v>
      </c>
      <c r="G679" s="259">
        <f t="shared" si="1469"/>
        <v>0</v>
      </c>
      <c r="H679" s="259">
        <f t="shared" si="1469"/>
        <v>0</v>
      </c>
      <c r="I679" s="259">
        <f t="shared" si="1469"/>
        <v>0</v>
      </c>
      <c r="J679" s="259">
        <f t="shared" si="1469"/>
        <v>0</v>
      </c>
      <c r="K679" s="259">
        <f t="shared" si="1469"/>
        <v>0</v>
      </c>
      <c r="L679" s="259">
        <f t="shared" si="1469"/>
        <v>0</v>
      </c>
      <c r="M679" s="259">
        <f t="shared" si="1469"/>
        <v>0</v>
      </c>
      <c r="N679" s="259">
        <f t="shared" si="1469"/>
        <v>0</v>
      </c>
      <c r="O679" s="260">
        <f t="shared" si="1469"/>
        <v>0</v>
      </c>
      <c r="P679" s="260"/>
    </row>
    <row r="680" spans="1:16" x14ac:dyDescent="0.25">
      <c r="A680" s="195" t="s">
        <v>117</v>
      </c>
      <c r="B680" s="379"/>
      <c r="C680" s="86" t="s">
        <v>210</v>
      </c>
      <c r="D680" s="87">
        <f t="shared" si="1469"/>
        <v>0</v>
      </c>
      <c r="E680" s="259">
        <f t="shared" si="1469"/>
        <v>0</v>
      </c>
      <c r="F680" s="259">
        <f t="shared" si="1469"/>
        <v>0</v>
      </c>
      <c r="G680" s="259">
        <f t="shared" si="1469"/>
        <v>0</v>
      </c>
      <c r="H680" s="259">
        <f t="shared" si="1469"/>
        <v>0</v>
      </c>
      <c r="I680" s="259">
        <f t="shared" si="1469"/>
        <v>0</v>
      </c>
      <c r="J680" s="259">
        <f t="shared" si="1469"/>
        <v>0</v>
      </c>
      <c r="K680" s="259">
        <f t="shared" si="1469"/>
        <v>61640.120198366683</v>
      </c>
      <c r="L680" s="259">
        <f t="shared" si="1469"/>
        <v>229782.32160799476</v>
      </c>
      <c r="M680" s="259">
        <f t="shared" si="1469"/>
        <v>147024.72693341799</v>
      </c>
      <c r="N680" s="259">
        <f t="shared" si="1469"/>
        <v>0</v>
      </c>
      <c r="O680" s="260">
        <f t="shared" si="1469"/>
        <v>0</v>
      </c>
      <c r="P680" s="260"/>
    </row>
    <row r="681" spans="1:16" x14ac:dyDescent="0.25">
      <c r="A681" s="195" t="s">
        <v>117</v>
      </c>
      <c r="B681" s="379"/>
      <c r="C681" s="86" t="s">
        <v>211</v>
      </c>
      <c r="D681" s="87">
        <f t="shared" si="1469"/>
        <v>0</v>
      </c>
      <c r="E681" s="259">
        <f t="shared" si="1469"/>
        <v>0</v>
      </c>
      <c r="F681" s="259">
        <f t="shared" si="1469"/>
        <v>0</v>
      </c>
      <c r="G681" s="259">
        <f t="shared" si="1469"/>
        <v>0</v>
      </c>
      <c r="H681" s="259">
        <f t="shared" si="1469"/>
        <v>0</v>
      </c>
      <c r="I681" s="259">
        <f t="shared" si="1469"/>
        <v>0</v>
      </c>
      <c r="J681" s="259">
        <f t="shared" si="1469"/>
        <v>0</v>
      </c>
      <c r="K681" s="259">
        <f t="shared" si="1469"/>
        <v>43533.969687428333</v>
      </c>
      <c r="L681" s="259">
        <f t="shared" si="1469"/>
        <v>8774.2013407873892</v>
      </c>
      <c r="M681" s="259">
        <f t="shared" si="1469"/>
        <v>24373.598045041348</v>
      </c>
      <c r="N681" s="259">
        <f t="shared" si="1469"/>
        <v>0</v>
      </c>
      <c r="O681" s="260">
        <f t="shared" si="1469"/>
        <v>0</v>
      </c>
      <c r="P681" s="260"/>
    </row>
    <row r="682" spans="1:16" ht="15.75" thickBot="1" x14ac:dyDescent="0.3">
      <c r="A682" s="195" t="s">
        <v>117</v>
      </c>
      <c r="B682" s="379"/>
      <c r="C682" s="96" t="s">
        <v>227</v>
      </c>
      <c r="D682" s="87">
        <f t="shared" si="1469"/>
        <v>0</v>
      </c>
      <c r="E682" s="90">
        <f t="shared" si="1469"/>
        <v>0</v>
      </c>
      <c r="F682" s="90">
        <f t="shared" si="1469"/>
        <v>0</v>
      </c>
      <c r="G682" s="90">
        <f t="shared" si="1469"/>
        <v>0</v>
      </c>
      <c r="H682" s="90">
        <f t="shared" si="1469"/>
        <v>0</v>
      </c>
      <c r="I682" s="90">
        <f t="shared" si="1469"/>
        <v>0</v>
      </c>
      <c r="J682" s="90">
        <f t="shared" si="1469"/>
        <v>0</v>
      </c>
      <c r="K682" s="90">
        <f t="shared" si="1469"/>
        <v>0</v>
      </c>
      <c r="L682" s="90">
        <f t="shared" si="1469"/>
        <v>0</v>
      </c>
      <c r="M682" s="90">
        <f t="shared" si="1469"/>
        <v>0</v>
      </c>
      <c r="N682" s="90">
        <f t="shared" si="1469"/>
        <v>0</v>
      </c>
      <c r="O682" s="160">
        <f t="shared" si="1469"/>
        <v>0</v>
      </c>
      <c r="P682" s="160">
        <f t="shared" si="1468"/>
        <v>0</v>
      </c>
    </row>
    <row r="683" spans="1:16" ht="15.75" thickBot="1" x14ac:dyDescent="0.3">
      <c r="A683" s="195" t="s">
        <v>117</v>
      </c>
      <c r="B683" s="379"/>
      <c r="C683" s="281" t="s">
        <v>108</v>
      </c>
      <c r="D683" s="282">
        <f>SUM(D684:D688)</f>
        <v>1</v>
      </c>
      <c r="E683" s="282">
        <f t="shared" ref="E683" si="1470">SUM(E684:E688)</f>
        <v>1.0034229363724529</v>
      </c>
      <c r="F683" s="282">
        <f t="shared" ref="F683" si="1471">SUM(F684:F688)</f>
        <v>0.99999999999999989</v>
      </c>
      <c r="G683" s="282">
        <f t="shared" ref="G683" si="1472">SUM(G684:G688)</f>
        <v>0.99999999999999989</v>
      </c>
      <c r="H683" s="282">
        <f t="shared" ref="H683" si="1473">SUM(H684:H688)</f>
        <v>1</v>
      </c>
      <c r="I683" s="282">
        <f t="shared" ref="I683" si="1474">SUM(I684:I688)</f>
        <v>1.0000000000000002</v>
      </c>
      <c r="J683" s="282">
        <f t="shared" ref="J683" si="1475">SUM(J684:J688)</f>
        <v>0.99999999999999978</v>
      </c>
      <c r="K683" s="282">
        <f t="shared" ref="K683" si="1476">SUM(K684:K688)</f>
        <v>0.99999999999999978</v>
      </c>
      <c r="L683" s="282">
        <f t="shared" ref="L683" si="1477">SUM(L684:L688)</f>
        <v>1</v>
      </c>
      <c r="M683" s="282">
        <f t="shared" ref="M683" si="1478">SUM(M684:M688)</f>
        <v>1.0000000000000002</v>
      </c>
      <c r="N683" s="282">
        <f t="shared" ref="N683" si="1479">SUM(N684:N688)</f>
        <v>1</v>
      </c>
      <c r="O683" s="282">
        <f t="shared" ref="O683" si="1480">SUM(O684:O688)</f>
        <v>0.99999999999999989</v>
      </c>
      <c r="P683" s="268"/>
    </row>
    <row r="684" spans="1:16" ht="15.75" thickBot="1" x14ac:dyDescent="0.3">
      <c r="A684" s="195" t="s">
        <v>117</v>
      </c>
      <c r="B684" s="379"/>
      <c r="C684" s="245" t="s">
        <v>196</v>
      </c>
      <c r="D684" s="246">
        <v>0.748</v>
      </c>
      <c r="E684" s="246">
        <v>0.71289999999999998</v>
      </c>
      <c r="F684" s="246">
        <v>0.70128149006739837</v>
      </c>
      <c r="G684" s="246">
        <v>0.53018436569432525</v>
      </c>
      <c r="H684" s="246">
        <v>0.5423765464750937</v>
      </c>
      <c r="I684" s="246">
        <v>0.58843916554063314</v>
      </c>
      <c r="J684" s="246">
        <v>0.60561377608760258</v>
      </c>
      <c r="K684" s="246">
        <v>0.80100224649177598</v>
      </c>
      <c r="L684" s="246">
        <v>0.74479587945877479</v>
      </c>
      <c r="M684" s="246">
        <v>0.79328167047923914</v>
      </c>
      <c r="N684" s="246">
        <v>0.79251746496726783</v>
      </c>
      <c r="O684" s="246">
        <v>0.75240999999999991</v>
      </c>
      <c r="P684" s="268"/>
    </row>
    <row r="685" spans="1:16" ht="15.75" thickBot="1" x14ac:dyDescent="0.3">
      <c r="A685" s="195" t="s">
        <v>117</v>
      </c>
      <c r="B685" s="379"/>
      <c r="C685" s="245" t="s">
        <v>197</v>
      </c>
      <c r="D685" s="246"/>
      <c r="E685" s="246">
        <v>3.4229363724529492E-3</v>
      </c>
      <c r="F685" s="246"/>
      <c r="G685" s="246"/>
      <c r="H685" s="246"/>
      <c r="I685" s="246"/>
      <c r="J685" s="246"/>
      <c r="K685" s="246"/>
      <c r="L685" s="246"/>
      <c r="M685" s="246"/>
      <c r="N685" s="246"/>
      <c r="O685" s="246"/>
      <c r="P685" s="268"/>
    </row>
    <row r="686" spans="1:16" ht="15.75" thickBot="1" x14ac:dyDescent="0.3">
      <c r="A686" s="195" t="s">
        <v>117</v>
      </c>
      <c r="B686" s="379"/>
      <c r="C686" s="245" t="s">
        <v>199</v>
      </c>
      <c r="D686" s="310">
        <v>0.252</v>
      </c>
      <c r="E686" s="246">
        <v>0.28710000000000002</v>
      </c>
      <c r="F686" s="246">
        <v>0.27946524626273334</v>
      </c>
      <c r="G686" s="246">
        <v>0.26027151737500415</v>
      </c>
      <c r="H686" s="246">
        <v>0.22206611722025232</v>
      </c>
      <c r="I686" s="246">
        <v>0.23470428159927745</v>
      </c>
      <c r="J686" s="246">
        <v>0.15048175443375286</v>
      </c>
      <c r="K686" s="246">
        <v>0.11533513094114624</v>
      </c>
      <c r="L686" s="246">
        <v>0.2476086029169918</v>
      </c>
      <c r="M686" s="246">
        <v>0.18024296287308908</v>
      </c>
      <c r="N686" s="246">
        <v>0.19496532528723082</v>
      </c>
      <c r="O686" s="246">
        <v>0.24758999999999998</v>
      </c>
      <c r="P686" s="268"/>
    </row>
    <row r="687" spans="1:16" ht="15.75" thickBot="1" x14ac:dyDescent="0.3">
      <c r="A687" s="195" t="s">
        <v>117</v>
      </c>
      <c r="B687" s="379"/>
      <c r="C687" s="245" t="s">
        <v>198</v>
      </c>
      <c r="D687" s="246"/>
      <c r="E687" s="246"/>
      <c r="F687" s="246">
        <v>1.9253263669868261E-2</v>
      </c>
      <c r="G687" s="246">
        <v>0.20954411693067052</v>
      </c>
      <c r="H687" s="246">
        <v>0.23555733630465386</v>
      </c>
      <c r="I687" s="246">
        <v>0.17685655286008953</v>
      </c>
      <c r="J687" s="246">
        <v>0.24390446947864436</v>
      </c>
      <c r="K687" s="246">
        <v>8.3662622567077571E-2</v>
      </c>
      <c r="L687" s="246">
        <v>7.5955176242334761E-3</v>
      </c>
      <c r="M687" s="246">
        <v>2.6475366647671975E-2</v>
      </c>
      <c r="N687" s="246">
        <v>1.2517209745501362E-2</v>
      </c>
      <c r="O687" s="246">
        <v>0</v>
      </c>
      <c r="P687" s="268"/>
    </row>
    <row r="688" spans="1:16" ht="15.75" thickBot="1" x14ac:dyDescent="0.3">
      <c r="A688" s="195" t="s">
        <v>117</v>
      </c>
      <c r="B688" s="379"/>
      <c r="C688" s="248" t="s">
        <v>228</v>
      </c>
      <c r="D688" s="249"/>
      <c r="E688" s="249"/>
      <c r="F688" s="249"/>
      <c r="G688" s="249"/>
      <c r="H688" s="249"/>
      <c r="I688" s="249"/>
      <c r="J688" s="249"/>
      <c r="K688" s="249"/>
      <c r="L688" s="249"/>
      <c r="M688" s="249"/>
      <c r="N688" s="249"/>
      <c r="O688" s="249"/>
      <c r="P688" s="177"/>
    </row>
    <row r="689" spans="1:41" ht="15.75" thickBot="1" x14ac:dyDescent="0.3">
      <c r="A689" s="195"/>
      <c r="B689" s="379"/>
      <c r="C689" s="306" t="s">
        <v>278</v>
      </c>
      <c r="D689" s="309">
        <v>1</v>
      </c>
      <c r="E689" s="309">
        <v>1</v>
      </c>
      <c r="F689" s="309">
        <v>1</v>
      </c>
      <c r="G689" s="309">
        <v>1</v>
      </c>
      <c r="H689" s="309">
        <v>1</v>
      </c>
      <c r="I689" s="309">
        <v>1</v>
      </c>
      <c r="J689" s="309">
        <v>1</v>
      </c>
      <c r="K689" s="309">
        <v>1</v>
      </c>
      <c r="L689" s="309">
        <v>1</v>
      </c>
      <c r="M689" s="309">
        <v>1</v>
      </c>
      <c r="N689" s="309">
        <v>1</v>
      </c>
      <c r="O689" s="309">
        <v>1</v>
      </c>
      <c r="P689" s="308"/>
    </row>
    <row r="690" spans="1:41" x14ac:dyDescent="0.25">
      <c r="A690" s="195" t="s">
        <v>117</v>
      </c>
      <c r="B690" s="379"/>
      <c r="C690" s="154" t="s">
        <v>14</v>
      </c>
      <c r="D690" s="155">
        <f>+SUMPRODUCT(D691:D695,D684:D688)</f>
        <v>23.479646787646026</v>
      </c>
      <c r="E690" s="155">
        <f t="shared" ref="E690" si="1481">+SUMPRODUCT(E691:E695,E684:E688)</f>
        <v>24.076398751319381</v>
      </c>
      <c r="F690" s="155">
        <f t="shared" ref="F690" si="1482">+SUMPRODUCT(F691:F695,F684:F688)</f>
        <v>26.34353157301457</v>
      </c>
      <c r="G690" s="155">
        <f t="shared" ref="G690" si="1483">+SUMPRODUCT(G691:G695,G684:G688)</f>
        <v>35.205050197221688</v>
      </c>
      <c r="H690" s="155">
        <f t="shared" ref="H690" si="1484">+SUMPRODUCT(H691:H695,H684:H688)</f>
        <v>41.49650260386904</v>
      </c>
      <c r="I690" s="155">
        <f t="shared" ref="I690" si="1485">+SUMPRODUCT(I691:I695,I684:I688)</f>
        <v>38.991843780205926</v>
      </c>
      <c r="J690" s="155">
        <f t="shared" ref="J690" si="1486">+SUMPRODUCT(J691:J695,J684:J688)</f>
        <v>24.715921728085696</v>
      </c>
      <c r="K690" s="155">
        <f t="shared" ref="K690" si="1487">+SUMPRODUCT(K691:K695,K684:K688)</f>
        <v>17.290051071257835</v>
      </c>
      <c r="L690" s="155">
        <f t="shared" ref="L690" si="1488">+SUMPRODUCT(L691:L695,L684:L688)</f>
        <v>23.991363394497959</v>
      </c>
      <c r="M690" s="155">
        <f t="shared" ref="M690" si="1489">+SUMPRODUCT(M691:M695,M684:M688)</f>
        <v>27.257656862768588</v>
      </c>
      <c r="N690" s="155">
        <f t="shared" ref="N690" si="1490">+SUMPRODUCT(N691:N695,N684:N688)</f>
        <v>25.052800302948242</v>
      </c>
      <c r="O690" s="156">
        <f t="shared" ref="O690" si="1491">+SUMPRODUCT(O691:O695,O684:O688)</f>
        <v>21.196595452974034</v>
      </c>
      <c r="P690" s="156"/>
    </row>
    <row r="691" spans="1:41" x14ac:dyDescent="0.25">
      <c r="A691" s="195" t="s">
        <v>117</v>
      </c>
      <c r="B691" s="379"/>
      <c r="C691" s="77" t="s">
        <v>34</v>
      </c>
      <c r="D691" s="243">
        <f>+IF(D689=1,D703*'CPP Detay Tum Ay'!D$38+(1-'Measured TV opt-pt'!D703)*'CPP Detay Tum Ay'!D$20,IF(D689=2,D703*'CPP Detay (düşük)'!D$38+(1-'Measured TV opt-pt'!D703)*'CPP Detay (düşük)'!D$20,IF(D689=3,D703*'CPP Detay (yüksek)'!D$38+(1-'Measured TV opt-pt'!D703)*'CPP Detay (yüksek)'!D$20,"Girilen Rakamda Hata Var")))</f>
        <v>22.309529344213665</v>
      </c>
      <c r="E691" s="243">
        <f>+IF(E689=1,E703*'CPP Detay Tum Ay'!E$38+(1-'Measured TV opt-pt'!E703)*'CPP Detay Tum Ay'!E$20,IF(E689=2,E703*'CPP Detay (düşük)'!E$38+(1-'Measured TV opt-pt'!E703)*'CPP Detay (düşük)'!E$20,IF(E689=3,E703*'CPP Detay (yüksek)'!E$38+(1-'Measured TV opt-pt'!E703)*'CPP Detay (yüksek)'!E$20,"Girilen Rakamda Hata Var")))</f>
        <v>22.280165913629329</v>
      </c>
      <c r="F691" s="161">
        <f>+IF(F689=1,F703*'CPP Detay Tum Ay'!F$38+(1-'Measured TV opt-pt'!F703)*'CPP Detay Tum Ay'!F$20,IF(F689=2,F703*'CPP Detay (düşük)'!F$38+(1-'Measured TV opt-pt'!F703)*'CPP Detay (düşük)'!F$20,IF(F689=3,F703*'CPP Detay (yüksek)'!F$38+(1-'Measured TV opt-pt'!F703)*'CPP Detay (yüksek)'!F$20,"Girilen Rakamda Hata Var")))</f>
        <v>24.03711274881335</v>
      </c>
      <c r="G691" s="161">
        <f>+IF(G689=1,G703*'CPP Detay Tum Ay'!G$38+(1-'Measured TV opt-pt'!G703)*'CPP Detay Tum Ay'!G$20,IF(G689=2,G703*'CPP Detay (düşük)'!G$38+(1-'Measured TV opt-pt'!G703)*'CPP Detay (düşük)'!G$20,IF(G689=3,G703*'CPP Detay (yüksek)'!G$38+(1-'Measured TV opt-pt'!G703)*'CPP Detay (yüksek)'!G$20,"Girilen Rakamda Hata Var")))</f>
        <v>31.402369741470277</v>
      </c>
      <c r="H691" s="161">
        <f>+IF(H689=1,H703*'CPP Detay Tum Ay'!H$38+(1-'Measured TV opt-pt'!H703)*'CPP Detay Tum Ay'!H$20,IF(H689=2,H703*'CPP Detay (düşük)'!H$38+(1-'Measured TV opt-pt'!H703)*'CPP Detay (düşük)'!H$20,IF(H689=3,H703*'CPP Detay (yüksek)'!H$38+(1-'Measured TV opt-pt'!H703)*'CPP Detay (yüksek)'!H$20,"Girilen Rakamda Hata Var")))</f>
        <v>37.075625834077648</v>
      </c>
      <c r="I691" s="161">
        <f>+IF(I689=1,I703*'CPP Detay Tum Ay'!I$38+(1-'Measured TV opt-pt'!I703)*'CPP Detay Tum Ay'!I$20,IF(I689=2,I703*'CPP Detay (düşük)'!I$38+(1-'Measured TV opt-pt'!I703)*'CPP Detay (düşük)'!I$20,IF(I689=3,I703*'CPP Detay (yüksek)'!I$38+(1-'Measured TV opt-pt'!I703)*'CPP Detay (yüksek)'!I$20,"Girilen Rakamda Hata Var")))</f>
        <v>35.364846941513306</v>
      </c>
      <c r="J691" s="161">
        <f>+IF(J689=1,J703*'CPP Detay Tum Ay'!J$38+(1-'Measured TV opt-pt'!J703)*'CPP Detay Tum Ay'!J$20,IF(J689=2,J703*'CPP Detay (düşük)'!J$38+(1-'Measured TV opt-pt'!J703)*'CPP Detay (düşük)'!J$20,IF(J689=3,J703*'CPP Detay (yüksek)'!J$38+(1-'Measured TV opt-pt'!J703)*'CPP Detay (yüksek)'!J$20,"Girilen Rakamda Hata Var")))</f>
        <v>22.961983461135311</v>
      </c>
      <c r="K691" s="161">
        <f>+IF(K689=1,K703*'CPP Detay Tum Ay'!K$38+(1-'Measured TV opt-pt'!K703)*'CPP Detay Tum Ay'!K$20,IF(K689=2,K703*'CPP Detay (düşük)'!K$38+(1-'Measured TV opt-pt'!K703)*'CPP Detay (düşük)'!K$20,IF(K689=3,K703*'CPP Detay (yüksek)'!K$38+(1-'Measured TV opt-pt'!K703)*'CPP Detay (yüksek)'!K$20,"Girilen Rakamda Hata Var")))</f>
        <v>17.034468684979927</v>
      </c>
      <c r="L691" s="255">
        <f>+IF(L689=1,L703*'CPP Detay Tum Ay'!L$38+(1-'Measured TV opt-pt'!L703)*'CPP Detay Tum Ay'!L$20,IF(L689=2,L703*'CPP Detay (düşük)'!L$38+(1-'Measured TV opt-pt'!L703)*'CPP Detay (düşük)'!L$20,IF(L689=3,L703*'CPP Detay (yüksek)'!L$38+(1-'Measured TV opt-pt'!L703)*'CPP Detay (yüksek)'!L$20,"Girilen Rakamda Hata Var")))</f>
        <v>22.467149289573328</v>
      </c>
      <c r="M691" s="255">
        <f>+IF(M689=1,M703*'CPP Detay Tum Ay'!M$38+(1-'Measured TV opt-pt'!M703)*'CPP Detay Tum Ay'!M$20,IF(M689=2,M703*'CPP Detay (düşük)'!M$38+(1-'Measured TV opt-pt'!M703)*'CPP Detay (düşük)'!M$20,IF(M689=3,M703*'CPP Detay (yüksek)'!M$38+(1-'Measured TV opt-pt'!M703)*'CPP Detay (yüksek)'!M$20,"Girilen Rakamda Hata Var")))</f>
        <v>25.789248753307362</v>
      </c>
      <c r="N691" s="255">
        <f>+IF(N689=1,N703*'CPP Detay Tum Ay'!N$38+(1-'Measured TV opt-pt'!N703)*'CPP Detay Tum Ay'!N$20,IF(N689=2,N703*'CPP Detay (düşük)'!N$38+(1-'Measured TV opt-pt'!N703)*'CPP Detay (düşük)'!N$20,IF(N689=3,N703*'CPP Detay (yüksek)'!N$38+(1-'Measured TV opt-pt'!N703)*'CPP Detay (yüksek)'!N$20,"Girilen Rakamda Hata Var")))</f>
        <v>23.803341004858662</v>
      </c>
      <c r="O691" s="256">
        <f>+IF(O689=1,O703*'CPP Detay Tum Ay'!O$38+(1-'Measured TV opt-pt'!O703)*'CPP Detay Tum Ay'!O$20,IF(O689=2,O703*'CPP Detay (düşük)'!O$38+(1-'Measured TV opt-pt'!O703)*'CPP Detay (düşük)'!O$20,IF(O689=3,O703*'CPP Detay (yüksek)'!O$38+(1-'Measured TV opt-pt'!O703)*'CPP Detay (yüksek)'!O$20,"Girilen Rakamda Hata Var")))</f>
        <v>19.99835323959751</v>
      </c>
      <c r="P691" s="162"/>
    </row>
    <row r="692" spans="1:41" x14ac:dyDescent="0.25">
      <c r="A692" s="195" t="s">
        <v>117</v>
      </c>
      <c r="B692" s="379"/>
      <c r="C692" s="77" t="s">
        <v>194</v>
      </c>
      <c r="D692" s="243">
        <f>+IF(D689=1,D704*'CPP Detay Tum Ay'!D$94+(1-'Measured TV opt-pt'!D704)*'CPP Detay Tum Ay'!D$76,IF(D689=2,D704*'CPP Detay (düşük)'!D$94+(1-'Measured TV opt-pt'!D704)*'CPP Detay (düşük)'!D$76,IF(D689=3,D704*'CPP Detay (yüksek)'!D$94+(1-'Measured TV opt-pt'!D704)*'CPP Detay (yüksek)'!D$76,"Girilen Rakamda Hata Var")))</f>
        <v>0</v>
      </c>
      <c r="E692" s="243">
        <f>+IF(E689=1,E704*'CPP Detay Tum Ay'!E$94+(1-'Measured TV opt-pt'!E704)*'CPP Detay Tum Ay'!E$76,IF(E689=2,E704*'CPP Detay (düşük)'!E$94+(1-'Measured TV opt-pt'!E704)*'CPP Detay (düşük)'!E$76,IF(E689=3,E704*'CPP Detay (yüksek)'!E$94+(1-'Measured TV opt-pt'!E704)*'CPP Detay (yüksek)'!E$76,"Girilen Rakamda Hata Var")))</f>
        <v>0</v>
      </c>
      <c r="F692" s="243">
        <f>+IF(F689=1,F704*'CPP Detay Tum Ay'!F$94+(1-'Measured TV opt-pt'!F704)*'CPP Detay Tum Ay'!F$76,IF(F689=2,F704*'CPP Detay (düşük)'!F$94+(1-'Measured TV opt-pt'!F704)*'CPP Detay (düşük)'!F$76,IF(F689=3,F704*'CPP Detay (yüksek)'!F$94+(1-'Measured TV opt-pt'!F704)*'CPP Detay (yüksek)'!F$76,"Girilen Rakamda Hata Var")))</f>
        <v>0</v>
      </c>
      <c r="G692" s="243">
        <f>+IF(G689=1,G704*'CPP Detay Tum Ay'!G$94+(1-'Measured TV opt-pt'!G704)*'CPP Detay Tum Ay'!G$76,IF(G689=2,G704*'CPP Detay (düşük)'!G$94+(1-'Measured TV opt-pt'!G704)*'CPP Detay (düşük)'!G$76,IF(G689=3,G704*'CPP Detay (yüksek)'!G$94+(1-'Measured TV opt-pt'!G704)*'CPP Detay (yüksek)'!G$76,"Girilen Rakamda Hata Var")))</f>
        <v>0</v>
      </c>
      <c r="H692" s="243">
        <f>+IF(H689=1,H704*'CPP Detay Tum Ay'!H$94+(1-'Measured TV opt-pt'!H704)*'CPP Detay Tum Ay'!H$76,IF(H689=2,H704*'CPP Detay (düşük)'!H$94+(1-'Measured TV opt-pt'!H704)*'CPP Detay (düşük)'!H$76,IF(H689=3,H704*'CPP Detay (yüksek)'!H$94+(1-'Measured TV opt-pt'!H704)*'CPP Detay (yüksek)'!H$76,"Girilen Rakamda Hata Var")))</f>
        <v>0</v>
      </c>
      <c r="I692" s="243">
        <f>+IF(I689=1,I704*'CPP Detay Tum Ay'!I$94+(1-'Measured TV opt-pt'!I704)*'CPP Detay Tum Ay'!I$76,IF(I689=2,I704*'CPP Detay (düşük)'!I$94+(1-'Measured TV opt-pt'!I704)*'CPP Detay (düşük)'!I$76,IF(I689=3,I704*'CPP Detay (yüksek)'!I$94+(1-'Measured TV opt-pt'!I704)*'CPP Detay (yüksek)'!I$76,"Girilen Rakamda Hata Var")))</f>
        <v>0</v>
      </c>
      <c r="J692" s="243">
        <f>+IF(J689=1,J704*'CPP Detay Tum Ay'!J$94+(1-'Measured TV opt-pt'!J704)*'CPP Detay Tum Ay'!J$76,IF(J689=2,J704*'CPP Detay (düşük)'!J$94+(1-'Measured TV opt-pt'!J704)*'CPP Detay (düşük)'!J$76,IF(J689=3,J704*'CPP Detay (yüksek)'!J$94+(1-'Measured TV opt-pt'!J704)*'CPP Detay (yüksek)'!J$76,"Girilen Rakamda Hata Var")))</f>
        <v>0</v>
      </c>
      <c r="K692" s="243">
        <f>+IF(K689=1,K704*'CPP Detay Tum Ay'!K$94+(1-'Measured TV opt-pt'!K704)*'CPP Detay Tum Ay'!K$76,IF(K689=2,K704*'CPP Detay (düşük)'!K$94+(1-'Measured TV opt-pt'!K704)*'CPP Detay (düşük)'!K$76,IF(K689=3,K704*'CPP Detay (yüksek)'!K$94+(1-'Measured TV opt-pt'!K704)*'CPP Detay (yüksek)'!K$76,"Girilen Rakamda Hata Var")))</f>
        <v>0</v>
      </c>
      <c r="L692" s="257">
        <f>+IF(L689=1,L704*'CPP Detay Tum Ay'!L$94+(1-'Measured TV opt-pt'!L704)*'CPP Detay Tum Ay'!L$76,IF(L689=2,L704*'CPP Detay (düşük)'!L$94+(1-'Measured TV opt-pt'!L704)*'CPP Detay (düşük)'!L$76,IF(L689=3,L704*'CPP Detay (yüksek)'!L$94+(1-'Measured TV opt-pt'!L704)*'CPP Detay (yüksek)'!L$76,"Girilen Rakamda Hata Var")))</f>
        <v>0</v>
      </c>
      <c r="M692" s="257">
        <f>+IF(M689=1,M704*'CPP Detay Tum Ay'!M$94+(1-'Measured TV opt-pt'!M704)*'CPP Detay Tum Ay'!M$76,IF(M689=2,M704*'CPP Detay (düşük)'!M$94+(1-'Measured TV opt-pt'!M704)*'CPP Detay (düşük)'!M$76,IF(M689=3,M704*'CPP Detay (yüksek)'!M$94+(1-'Measured TV opt-pt'!M704)*'CPP Detay (yüksek)'!M$76,"Girilen Rakamda Hata Var")))</f>
        <v>0</v>
      </c>
      <c r="N692" s="257">
        <f>+IF(N689=1,N704*'CPP Detay Tum Ay'!N$94+(1-'Measured TV opt-pt'!N704)*'CPP Detay Tum Ay'!N$76,IF(N689=2,N704*'CPP Detay (düşük)'!N$94+(1-'Measured TV opt-pt'!N704)*'CPP Detay (düşük)'!N$76,IF(N689=3,N704*'CPP Detay (yüksek)'!N$94+(1-'Measured TV opt-pt'!N704)*'CPP Detay (yüksek)'!N$76,"Girilen Rakamda Hata Var")))</f>
        <v>0</v>
      </c>
      <c r="O692" s="258">
        <f>+IF(O689=1,O704*'CPP Detay Tum Ay'!O$94+(1-'Measured TV opt-pt'!O704)*'CPP Detay Tum Ay'!O$76,IF(O689=2,O704*'CPP Detay (düşük)'!O$94+(1-'Measured TV opt-pt'!O704)*'CPP Detay (düşük)'!O$76,IF(O689=3,O704*'CPP Detay (yüksek)'!O$94+(1-'Measured TV opt-pt'!O704)*'CPP Detay (yüksek)'!O$76,"Girilen Rakamda Hata Var")))</f>
        <v>0</v>
      </c>
      <c r="P692" s="244"/>
    </row>
    <row r="693" spans="1:41" x14ac:dyDescent="0.25">
      <c r="A693" s="195" t="s">
        <v>117</v>
      </c>
      <c r="B693" s="379"/>
      <c r="C693" s="77" t="s">
        <v>195</v>
      </c>
      <c r="D693" s="243">
        <f>+IF(D689=1,D705*'CPP Detay Tum Ay'!D$150+(1-'Measured TV opt-pt'!D705)*'CPP Detay Tum Ay'!D$132,IF(D689=2,D705*'CPP Detay (düşük)'!D$150+(1-'Measured TV opt-pt'!D705)*'CPP Detay (düşük)'!D$132,IF(D689=3,D705*'CPP Detay (yüksek)'!D$150+(1-'Measured TV opt-pt'!D705)*'CPP Detay (yüksek)'!D$132,"Girilen Rakamda Hata Var")))</f>
        <v>26.952852532437326</v>
      </c>
      <c r="E693" s="243">
        <f>+IF(E689=1,E705*'CPP Detay Tum Ay'!E$150+(1-'Measured TV opt-pt'!E705)*'CPP Detay Tum Ay'!E$132,IF(E689=2,E705*'CPP Detay (düşük)'!E$150+(1-'Measured TV opt-pt'!E705)*'CPP Detay (düşük)'!E$132,IF(E689=3,E705*'CPP Detay (yüksek)'!E$150+(1-'Measured TV opt-pt'!E705)*'CPP Detay (yüksek)'!E$132,"Girilen Rakamda Hata Var")))</f>
        <v>28.536636960964938</v>
      </c>
      <c r="F693" s="243">
        <f>+IF(F689=1,F705*'CPP Detay Tum Ay'!F$150+(1-'Measured TV opt-pt'!F705)*'CPP Detay Tum Ay'!F$132,IF(F689=2,F705*'CPP Detay (düşük)'!F$150+(1-'Measured TV opt-pt'!F705)*'CPP Detay (düşük)'!F$132,IF(F689=3,F705*'CPP Detay (yüksek)'!F$150+(1-'Measured TV opt-pt'!F705)*'CPP Detay (yüksek)'!F$132,"Girilen Rakamda Hata Var")))</f>
        <v>32.268806016322131</v>
      </c>
      <c r="G693" s="243">
        <f>+IF(G689=1,G705*'CPP Detay Tum Ay'!G$150+(1-'Measured TV opt-pt'!G705)*'CPP Detay Tum Ay'!G$132,IF(G689=2,G705*'CPP Detay (düşük)'!G$150+(1-'Measured TV opt-pt'!G705)*'CPP Detay (düşük)'!G$132,IF(G689=3,G705*'CPP Detay (yüksek)'!G$150+(1-'Measured TV opt-pt'!G705)*'CPP Detay (yüksek)'!G$132,"Girilen Rakamda Hata Var")))</f>
        <v>40.041915995073154</v>
      </c>
      <c r="H693" s="243">
        <f>+IF(H689=1,H705*'CPP Detay Tum Ay'!H$150+(1-'Measured TV opt-pt'!H705)*'CPP Detay Tum Ay'!H$132,IF(H689=2,H705*'CPP Detay (düşük)'!H$150+(1-'Measured TV opt-pt'!H705)*'CPP Detay (düşük)'!H$132,IF(H689=3,H705*'CPP Detay (yüksek)'!H$150+(1-'Measured TV opt-pt'!H705)*'CPP Detay (yüksek)'!H$132,"Girilen Rakamda Hata Var")))</f>
        <v>47.406618791296822</v>
      </c>
      <c r="I693" s="243">
        <f>+IF(I689=1,I705*'CPP Detay Tum Ay'!I$150+(1-'Measured TV opt-pt'!I705)*'CPP Detay Tum Ay'!I$132,IF(I689=2,I705*'CPP Detay (düşük)'!I$150+(1-'Measured TV opt-pt'!I705)*'CPP Detay (düşük)'!I$132,IF(I689=3,I705*'CPP Detay (yüksek)'!I$150+(1-'Measured TV opt-pt'!I705)*'CPP Detay (yüksek)'!I$132,"Girilen Rakamda Hata Var")))</f>
        <v>44.557827648212438</v>
      </c>
      <c r="J693" s="243">
        <f>+IF(J689=1,J705*'CPP Detay Tum Ay'!J$150+(1-'Measured TV opt-pt'!J705)*'CPP Detay Tum Ay'!J$132,IF(J689=2,J705*'CPP Detay (düşük)'!J$150+(1-'Measured TV opt-pt'!J705)*'CPP Detay (düşük)'!J$132,IF(J689=3,J705*'CPP Detay (yüksek)'!J$150+(1-'Measured TV opt-pt'!J705)*'CPP Detay (yüksek)'!J$132,"Girilen Rakamda Hata Var")))</f>
        <v>27.827770059347397</v>
      </c>
      <c r="K693" s="243">
        <f>+IF(K689=1,K705*'CPP Detay Tum Ay'!K$150+(1-'Measured TV opt-pt'!K705)*'CPP Detay Tum Ay'!K$132,IF(K689=2,K705*'CPP Detay (düşük)'!K$150+(1-'Measured TV opt-pt'!K705)*'CPP Detay (düşük)'!K$132,IF(K689=3,K705*'CPP Detay (yüksek)'!K$150+(1-'Measured TV opt-pt'!K705)*'CPP Detay (yüksek)'!K$132,"Girilen Rakamda Hata Var")))</f>
        <v>18.52416727465565</v>
      </c>
      <c r="L693" s="257">
        <f>+IF(L689=1,L705*'CPP Detay Tum Ay'!L$150+(1-'Measured TV opt-pt'!L705)*'CPP Detay Tum Ay'!L$132,IF(L689=2,L705*'CPP Detay (düşük)'!L$150+(1-'Measured TV opt-pt'!L705)*'CPP Detay (düşük)'!L$132,IF(L689=3,L705*'CPP Detay (yüksek)'!L$150+(1-'Measured TV opt-pt'!L705)*'CPP Detay (yüksek)'!L$132,"Girilen Rakamda Hata Var")))</f>
        <v>28.233970352734637</v>
      </c>
      <c r="M693" s="257">
        <f>+IF(M689=1,M705*'CPP Detay Tum Ay'!M$150+(1-'Measured TV opt-pt'!M705)*'CPP Detay Tum Ay'!M$132,IF(M689=2,M705*'CPP Detay (düşük)'!M$150+(1-'Measured TV opt-pt'!M705)*'CPP Detay (düşük)'!M$132,IF(M689=3,M705*'CPP Detay (yüksek)'!M$150+(1-'Measured TV opt-pt'!M705)*'CPP Detay (yüksek)'!M$132,"Girilen Rakamda Hata Var")))</f>
        <v>32.359637806635185</v>
      </c>
      <c r="N693" s="257">
        <f>+IF(N689=1,N705*'CPP Detay Tum Ay'!N$150+(1-'Measured TV opt-pt'!N705)*'CPP Detay Tum Ay'!N$132,IF(N689=2,N705*'CPP Detay (düşük)'!N$150+(1-'Measured TV opt-pt'!N705)*'CPP Detay (düşük)'!N$132,IF(N689=3,N705*'CPP Detay (yüksek)'!N$150+(1-'Measured TV opt-pt'!N705)*'CPP Detay (yüksek)'!N$132,"Girilen Rakamda Hata Var")))</f>
        <v>29.645492106680784</v>
      </c>
      <c r="O693" s="258">
        <f>+IF(O689=1,O705*'CPP Detay Tum Ay'!O$150+(1-'Measured TV opt-pt'!O705)*'CPP Detay Tum Ay'!O$132,IF(O689=2,O705*'CPP Detay (düşük)'!O$150+(1-'Measured TV opt-pt'!O705)*'CPP Detay (düşük)'!O$132,IF(O689=3,O705*'CPP Detay (yüksek)'!O$150+(1-'Measured TV opt-pt'!O705)*'CPP Detay (yüksek)'!O$132,"Girilen Rakamda Hata Var")))</f>
        <v>24.837976057063997</v>
      </c>
      <c r="P693" s="244"/>
    </row>
    <row r="694" spans="1:41" x14ac:dyDescent="0.25">
      <c r="A694" s="195" t="s">
        <v>117</v>
      </c>
      <c r="B694" s="379"/>
      <c r="C694" s="77" t="s">
        <v>193</v>
      </c>
      <c r="D694" s="243">
        <f>+IF(D689=1,D706*'CPP Detay Tum Ay'!D$206+(1-'Measured TV opt-pt'!D706)*'CPP Detay Tum Ay'!D$188,IF(D689=2,D706*'CPP Detay (düşük)'!D$206+(1-'Measured TV opt-pt'!D706)*'CPP Detay (düşük)'!D$188,IF(D689=3,D706*'CPP Detay (yüksek)'!D$206+(1-'Measured TV opt-pt'!D706)*'CPP Detay (yüksek)'!D$188,"Girilen Rakamda Hata Var")))</f>
        <v>16.24006515688259</v>
      </c>
      <c r="E694" s="243">
        <f>+IF(E689=1,E706*'CPP Detay Tum Ay'!E$206+(1-'Measured TV opt-pt'!E706)*'CPP Detay Tum Ay'!E$188,IF(E689=2,E706*'CPP Detay (düşük)'!E$206+(1-'Measured TV opt-pt'!E706)*'CPP Detay (düşük)'!E$188,IF(E689=3,E706*'CPP Detay (yüksek)'!E$206+(1-'Measured TV opt-pt'!E706)*'CPP Detay (yüksek)'!E$188,"Girilen Rakamda Hata Var")))</f>
        <v>16.093711404302983</v>
      </c>
      <c r="F694" s="243">
        <f>+IF(F689=1,F706*'CPP Detay Tum Ay'!F$206+(1-'Measured TV opt-pt'!F706)*'CPP Detay Tum Ay'!F$188,IF(F689=2,F706*'CPP Detay (düşük)'!F$206+(1-'Measured TV opt-pt'!F706)*'CPP Detay (düşük)'!F$188,IF(F689=3,F706*'CPP Detay (yüksek)'!F$206+(1-'Measured TV opt-pt'!F706)*'CPP Detay (yüksek)'!F$188,"Girilen Rakamda Hata Var")))</f>
        <v>24.345976645322519</v>
      </c>
      <c r="G694" s="243">
        <f>+IF(G689=1,G706*'CPP Detay Tum Ay'!G$206+(1-'Measured TV opt-pt'!G706)*'CPP Detay Tum Ay'!G$188,IF(G689=2,G706*'CPP Detay (düşük)'!G$206+(1-'Measured TV opt-pt'!G706)*'CPP Detay (düşük)'!G$188,IF(G689=3,G706*'CPP Detay (yüksek)'!G$206+(1-'Measured TV opt-pt'!G706)*'CPP Detay (yüksek)'!G$188,"Girilen Rakamda Hata Var")))</f>
        <v>38.818720368048979</v>
      </c>
      <c r="H694" s="243">
        <f>+IF(H689=1,H706*'CPP Detay Tum Ay'!H$206+(1-'Measured TV opt-pt'!H706)*'CPP Detay Tum Ay'!H$188,IF(H689=2,H706*'CPP Detay (düşük)'!H$206+(1-'Measured TV opt-pt'!H706)*'CPP Detay (düşük)'!H$188,IF(H689=3,H706*'CPP Detay (yüksek)'!H$206+(1-'Measured TV opt-pt'!H706)*'CPP Detay (yüksek)'!H$188,"Girilen Rakamda Hata Var")))</f>
        <v>46.104057340882505</v>
      </c>
      <c r="I694" s="243">
        <f>+IF(I689=1,I706*'CPP Detay Tum Ay'!I$206+(1-'Measured TV opt-pt'!I706)*'CPP Detay Tum Ay'!I$188,IF(I689=2,I706*'CPP Detay (düşük)'!I$206+(1-'Measured TV opt-pt'!I706)*'CPP Detay (düşük)'!I$188,IF(I689=3,I706*'CPP Detay (yüksek)'!I$206+(1-'Measured TV opt-pt'!I706)*'CPP Detay (yüksek)'!I$188,"Girilen Rakamda Hata Var")))</f>
        <v>43.67307687367299</v>
      </c>
      <c r="J694" s="243">
        <f>+IF(J689=1,J706*'CPP Detay Tum Ay'!J$206+(1-'Measured TV opt-pt'!J706)*'CPP Detay Tum Ay'!J$188,IF(J689=2,J706*'CPP Detay (düşük)'!J$206+(1-'Measured TV opt-pt'!J706)*'CPP Detay (düşük)'!J$188,IF(J689=3,J706*'CPP Detay (yüksek)'!J$206+(1-'Measured TV opt-pt'!J706)*'CPP Detay (yüksek)'!J$188,"Girilen Rakamda Hata Var")))</f>
        <v>27.151025856033513</v>
      </c>
      <c r="K694" s="243">
        <f>+IF(K689=1,K706*'CPP Detay Tum Ay'!K$206+(1-'Measured TV opt-pt'!K706)*'CPP Detay Tum Ay'!K$188,IF(K689=2,K706*'CPP Detay (düşük)'!K$206+(1-'Measured TV opt-pt'!K706)*'CPP Detay (düşük)'!K$188,IF(K689=3,K706*'CPP Detay (yüksek)'!K$206+(1-'Measured TV opt-pt'!K706)*'CPP Detay (yüksek)'!K$188,"Girilen Rakamda Hata Var")))</f>
        <v>18.035725898829039</v>
      </c>
      <c r="L694" s="257">
        <f>+IF(L689=1,L706*'CPP Detay Tum Ay'!L$206+(1-'Measured TV opt-pt'!L706)*'CPP Detay Tum Ay'!L$188,IF(L689=2,L706*'CPP Detay (düşük)'!L$206+(1-'Measured TV opt-pt'!L706)*'CPP Detay (düşük)'!L$188,IF(L689=3,L706*'CPP Detay (yüksek)'!L$206+(1-'Measured TV opt-pt'!L706)*'CPP Detay (yüksek)'!L$188,"Girilen Rakamda Hata Var")))</f>
        <v>35.145626645182467</v>
      </c>
      <c r="M694" s="257">
        <f>+IF(M689=1,M706*'CPP Detay Tum Ay'!M$206+(1-'Measured TV opt-pt'!M706)*'CPP Detay Tum Ay'!M$188,IF(M689=2,M706*'CPP Detay (düşük)'!M$206+(1-'Measured TV opt-pt'!M706)*'CPP Detay (düşük)'!M$188,IF(M689=3,M706*'CPP Detay (yüksek)'!M$206+(1-'Measured TV opt-pt'!M706)*'CPP Detay (yüksek)'!M$188,"Girilen Rakamda Hata Var")))</f>
        <v>36.521554108764683</v>
      </c>
      <c r="N694" s="257">
        <f>+IF(N689=1,N706*'CPP Detay Tum Ay'!N$206+(1-'Measured TV opt-pt'!N706)*'CPP Detay Tum Ay'!N$188,IF(N689=2,N706*'CPP Detay (düşük)'!N$206+(1-'Measured TV opt-pt'!N706)*'CPP Detay (düşük)'!N$188,IF(N689=3,N706*'CPP Detay (yüksek)'!N$206+(1-'Measured TV opt-pt'!N706)*'CPP Detay (yüksek)'!N$188,"Girilen Rakamda Hata Var")))</f>
        <v>32.626585992454281</v>
      </c>
      <c r="O694" s="258">
        <f>+IF(O689=1,O706*'CPP Detay Tum Ay'!O$206+(1-'Measured TV opt-pt'!O706)*'CPP Detay Tum Ay'!O$188,IF(O689=2,O706*'CPP Detay (düşük)'!O$206+(1-'Measured TV opt-pt'!O706)*'CPP Detay (düşük)'!O$188,IF(O689=3,O706*'CPP Detay (yüksek)'!O$206+(1-'Measured TV opt-pt'!O706)*'CPP Detay (yüksek)'!O$188,"Girilen Rakamda Hata Var")))</f>
        <v>0</v>
      </c>
      <c r="P694" s="244"/>
    </row>
    <row r="695" spans="1:41" ht="15.75" thickBot="1" x14ac:dyDescent="0.3">
      <c r="A695" s="195" t="s">
        <v>117</v>
      </c>
      <c r="B695" s="379"/>
      <c r="C695" s="96" t="s">
        <v>229</v>
      </c>
      <c r="D695" s="243">
        <f>+IF(D689=1,D707*'CPP Detay Tum Ay'!D$262+(1-'Measured TV opt-pt'!D707)*'CPP Detay Tum Ay'!D$244,IF(D689=2,D707*'CPP Detay (düşük)'!D$262+(1-'Measured TV opt-pt'!D707)*'CPP Detay (düşük)'!D$244,IF(D689=3,D707*'CPP Detay (yüksek)'!D$262+(1-'Measured TV opt-pt'!D707)*'CPP Detay (yüksek)'!D$244,"Girilen Rakamda Hata Var")))</f>
        <v>0</v>
      </c>
      <c r="E695" s="163">
        <f>+IF(E689=1,E707*'CPP Detay Tum Ay'!E$262+(1-'Measured TV opt-pt'!E707)*'CPP Detay Tum Ay'!E$244,IF(E689=2,E707*'CPP Detay (düşük)'!E$262+(1-'Measured TV opt-pt'!E707)*'CPP Detay (düşük)'!E$244,IF(E689=3,E707*'CPP Detay (yüksek)'!E$262+(1-'Measured TV opt-pt'!E707)*'CPP Detay (yüksek)'!E$244,"Girilen Rakamda Hata Var")))</f>
        <v>0</v>
      </c>
      <c r="F695" s="163">
        <f>+IF(F689=1,F707*'CPP Detay Tum Ay'!F$262+(1-'Measured TV opt-pt'!F707)*'CPP Detay Tum Ay'!F$244,IF(F689=2,F707*'CPP Detay (düşük)'!F$262+(1-'Measured TV opt-pt'!F707)*'CPP Detay (düşük)'!F$244,IF(F689=3,F707*'CPP Detay (yüksek)'!F$262+(1-'Measured TV opt-pt'!F707)*'CPP Detay (yüksek)'!F$244,"Girilen Rakamda Hata Var")))</f>
        <v>0</v>
      </c>
      <c r="G695" s="163">
        <f>+IF(G689=1,G707*'CPP Detay Tum Ay'!G$262+(1-'Measured TV opt-pt'!G707)*'CPP Detay Tum Ay'!G$244,IF(G689=2,G707*'CPP Detay (düşük)'!G$262+(1-'Measured TV opt-pt'!G707)*'CPP Detay (düşük)'!G$244,IF(G689=3,G707*'CPP Detay (yüksek)'!G$262+(1-'Measured TV opt-pt'!G707)*'CPP Detay (yüksek)'!G$244,"Girilen Rakamda Hata Var")))</f>
        <v>0</v>
      </c>
      <c r="H695" s="163">
        <f>+IF(H689=1,H707*'CPP Detay Tum Ay'!H$262+(1-'Measured TV opt-pt'!H707)*'CPP Detay Tum Ay'!H$244,IF(H689=2,H707*'CPP Detay (düşük)'!H$262+(1-'Measured TV opt-pt'!H707)*'CPP Detay (düşük)'!H$244,IF(H689=3,H707*'CPP Detay (yüksek)'!H$262+(1-'Measured TV opt-pt'!H707)*'CPP Detay (yüksek)'!H$244,"Girilen Rakamda Hata Var")))</f>
        <v>0</v>
      </c>
      <c r="I695" s="163">
        <f>+IF(I689=1,I707*'CPP Detay Tum Ay'!I$262+(1-'Measured TV opt-pt'!I707)*'CPP Detay Tum Ay'!I$244,IF(I689=2,I707*'CPP Detay (düşük)'!I$262+(1-'Measured TV opt-pt'!I707)*'CPP Detay (düşük)'!I$244,IF(I689=3,I707*'CPP Detay (yüksek)'!I$262+(1-'Measured TV opt-pt'!I707)*'CPP Detay (yüksek)'!I$244,"Girilen Rakamda Hata Var")))</f>
        <v>0</v>
      </c>
      <c r="J695" s="163">
        <f>+IF(J689=1,J707*'CPP Detay Tum Ay'!J$262+(1-'Measured TV opt-pt'!J707)*'CPP Detay Tum Ay'!J$244,IF(J689=2,J707*'CPP Detay (düşük)'!J$262+(1-'Measured TV opt-pt'!J707)*'CPP Detay (düşük)'!J$244,IF(J689=3,J707*'CPP Detay (yüksek)'!J$262+(1-'Measured TV opt-pt'!J707)*'CPP Detay (yüksek)'!J$244,"Girilen Rakamda Hata Var")))</f>
        <v>0</v>
      </c>
      <c r="K695" s="163">
        <f>+IF(K689=1,K707*'CPP Detay Tum Ay'!K$262+(1-'Measured TV opt-pt'!K707)*'CPP Detay Tum Ay'!K$244,IF(K689=2,K707*'CPP Detay (düşük)'!K$262+(1-'Measured TV opt-pt'!K707)*'CPP Detay (düşük)'!K$244,IF(K689=3,K707*'CPP Detay (yüksek)'!K$262+(1-'Measured TV opt-pt'!K707)*'CPP Detay (yüksek)'!K$244,"Girilen Rakamda Hata Var")))</f>
        <v>0</v>
      </c>
      <c r="L695" s="163">
        <f>+IF(L689=1,L707*'CPP Detay Tum Ay'!L$262+(1-'Measured TV opt-pt'!L707)*'CPP Detay Tum Ay'!L$244,IF(L689=2,L707*'CPP Detay (düşük)'!L$262+(1-'Measured TV opt-pt'!L707)*'CPP Detay (düşük)'!L$244,IF(L689=3,L707*'CPP Detay (yüksek)'!L$262+(1-'Measured TV opt-pt'!L707)*'CPP Detay (yüksek)'!L$244,"Girilen Rakamda Hata Var")))</f>
        <v>0</v>
      </c>
      <c r="M695" s="163">
        <f>+IF(M689=1,M707*'CPP Detay Tum Ay'!M$262+(1-'Measured TV opt-pt'!M707)*'CPP Detay Tum Ay'!M$244,IF(M689=2,M707*'CPP Detay (düşük)'!M$262+(1-'Measured TV opt-pt'!M707)*'CPP Detay (düşük)'!M$244,IF(M689=3,M707*'CPP Detay (yüksek)'!M$262+(1-'Measured TV opt-pt'!M707)*'CPP Detay (yüksek)'!M$244,"Girilen Rakamda Hata Var")))</f>
        <v>0</v>
      </c>
      <c r="N695" s="163">
        <f>+IF(N689=1,N707*'CPP Detay Tum Ay'!N$262+(1-'Measured TV opt-pt'!N707)*'CPP Detay Tum Ay'!N$244,IF(N689=2,N707*'CPP Detay (düşük)'!N$262+(1-'Measured TV opt-pt'!N707)*'CPP Detay (düşük)'!N$244,IF(N689=3,N707*'CPP Detay (yüksek)'!N$262+(1-'Measured TV opt-pt'!N707)*'CPP Detay (yüksek)'!N$244,"Girilen Rakamda Hata Var")))</f>
        <v>0</v>
      </c>
      <c r="O695" s="164">
        <f>+IF(O689=1,O707*'CPP Detay Tum Ay'!O$262+(1-'Measured TV opt-pt'!O707)*'CPP Detay Tum Ay'!O$244,IF(O689=2,O707*'CPP Detay (düşük)'!O$262+(1-'Measured TV opt-pt'!O707)*'CPP Detay (düşük)'!O$244,IF(O689=3,O707*'CPP Detay (yüksek)'!O$262+(1-'Measured TV opt-pt'!O707)*'CPP Detay (yüksek)'!O$244,"Girilen Rakamda Hata Var")))</f>
        <v>0</v>
      </c>
      <c r="P695" s="164"/>
    </row>
    <row r="696" spans="1:41" x14ac:dyDescent="0.25">
      <c r="A696" s="195" t="s">
        <v>117</v>
      </c>
      <c r="B696" s="379"/>
      <c r="C696" s="263" t="s">
        <v>16</v>
      </c>
      <c r="D696" s="264">
        <f>+SUMPRODUCT(D697:D701,D684:D688)</f>
        <v>46.286670808041649</v>
      </c>
      <c r="E696" s="264">
        <f t="shared" ref="E696" si="1492">+SUMPRODUCT(E697:E701,E684:E688)</f>
        <v>45.385429036724361</v>
      </c>
      <c r="F696" s="264">
        <f t="shared" ref="F696" si="1493">+SUMPRODUCT(F697:F701,F684:F688)</f>
        <v>49.659107872943046</v>
      </c>
      <c r="G696" s="264">
        <f t="shared" ref="G696" si="1494">+SUMPRODUCT(G697:G701,G684:G688)</f>
        <v>72.954770033634858</v>
      </c>
      <c r="H696" s="264">
        <f t="shared" ref="H696" si="1495">+SUMPRODUCT(H697:H701,H684:H688)</f>
        <v>85.992429714084309</v>
      </c>
      <c r="I696" s="264">
        <f t="shared" ref="I696" si="1496">+SUMPRODUCT(I697:I701,I684:I688)</f>
        <v>80.802071868564838</v>
      </c>
      <c r="J696" s="264">
        <f t="shared" ref="J696" si="1497">+SUMPRODUCT(J697:J701,J684:J688)</f>
        <v>51.510357627615967</v>
      </c>
      <c r="K696" s="264">
        <f t="shared" ref="K696" si="1498">+SUMPRODUCT(K697:K701,K684:K688)</f>
        <v>40.279619067326749</v>
      </c>
      <c r="L696" s="264">
        <f t="shared" ref="L696" si="1499">+SUMPRODUCT(L697:L701,L684:L688)</f>
        <v>55.045046664051576</v>
      </c>
      <c r="M696" s="264">
        <f t="shared" ref="M696" si="1500">+SUMPRODUCT(M697:M701,M684:M688)</f>
        <v>60.174921089692312</v>
      </c>
      <c r="N696" s="264">
        <f t="shared" ref="N696" si="1501">+SUMPRODUCT(N697:N701,N684:N688)</f>
        <v>57.026172297091414</v>
      </c>
      <c r="O696" s="265">
        <f t="shared" ref="O696" si="1502">+SUMPRODUCT(O697:O701,O684:O688)</f>
        <v>49.096963180231285</v>
      </c>
      <c r="P696" s="165"/>
      <c r="Q696" s="211"/>
    </row>
    <row r="697" spans="1:41" x14ac:dyDescent="0.25">
      <c r="A697" s="195" t="s">
        <v>117</v>
      </c>
      <c r="B697" s="379"/>
      <c r="C697" s="77" t="s">
        <v>212</v>
      </c>
      <c r="D697" s="261">
        <f>+D691*(D703*D729+(1-D703)*D728)</f>
        <v>43.979956341646947</v>
      </c>
      <c r="E697" s="261">
        <f t="shared" ref="E697:O697" si="1503">+E691*(E703*E729+(1-E703)*E728)</f>
        <v>41.99942439248958</v>
      </c>
      <c r="F697" s="261">
        <f t="shared" si="1503"/>
        <v>45.311372609212484</v>
      </c>
      <c r="G697" s="261">
        <f t="shared" si="1503"/>
        <v>65.074546128070438</v>
      </c>
      <c r="H697" s="261">
        <f t="shared" si="1503"/>
        <v>76.831129097259094</v>
      </c>
      <c r="I697" s="261">
        <f t="shared" si="1503"/>
        <v>73.285913851541949</v>
      </c>
      <c r="J697" s="261">
        <f t="shared" si="1503"/>
        <v>47.854981616099003</v>
      </c>
      <c r="K697" s="261">
        <f t="shared" si="1503"/>
        <v>39.684203754950602</v>
      </c>
      <c r="L697" s="261">
        <f t="shared" si="1503"/>
        <v>51.547936676929169</v>
      </c>
      <c r="M697" s="261">
        <f t="shared" si="1503"/>
        <v>56.933213904105607</v>
      </c>
      <c r="N697" s="261">
        <f t="shared" si="1503"/>
        <v>54.182103755872312</v>
      </c>
      <c r="O697" s="262">
        <f t="shared" si="1503"/>
        <v>46.321514926682063</v>
      </c>
      <c r="P697" s="162"/>
    </row>
    <row r="698" spans="1:41" x14ac:dyDescent="0.25">
      <c r="A698" s="195" t="s">
        <v>117</v>
      </c>
      <c r="B698" s="379"/>
      <c r="C698" s="77" t="s">
        <v>213</v>
      </c>
      <c r="D698" s="261">
        <f>+D692*(D704*D729+(1-D704)*D728)</f>
        <v>0</v>
      </c>
      <c r="E698" s="261">
        <f t="shared" ref="E698:O698" si="1504">+E692*(E704*E729+(1-E704)*E728)</f>
        <v>0</v>
      </c>
      <c r="F698" s="261">
        <f t="shared" si="1504"/>
        <v>0</v>
      </c>
      <c r="G698" s="261">
        <f t="shared" si="1504"/>
        <v>0</v>
      </c>
      <c r="H698" s="261">
        <f t="shared" si="1504"/>
        <v>0</v>
      </c>
      <c r="I698" s="261">
        <f t="shared" si="1504"/>
        <v>0</v>
      </c>
      <c r="J698" s="261">
        <f t="shared" si="1504"/>
        <v>0</v>
      </c>
      <c r="K698" s="261">
        <f t="shared" si="1504"/>
        <v>0</v>
      </c>
      <c r="L698" s="261">
        <f t="shared" si="1504"/>
        <v>0</v>
      </c>
      <c r="M698" s="261">
        <f t="shared" si="1504"/>
        <v>0</v>
      </c>
      <c r="N698" s="261">
        <f t="shared" si="1504"/>
        <v>0</v>
      </c>
      <c r="O698" s="262">
        <f t="shared" si="1504"/>
        <v>0</v>
      </c>
      <c r="P698" s="244"/>
    </row>
    <row r="699" spans="1:41" x14ac:dyDescent="0.25">
      <c r="A699" s="195" t="s">
        <v>117</v>
      </c>
      <c r="B699" s="379"/>
      <c r="C699" s="77" t="s">
        <v>214</v>
      </c>
      <c r="D699" s="261">
        <f>+D693*(D705*D729+(1-D705)*D728)</f>
        <v>53.133585176546568</v>
      </c>
      <c r="E699" s="261">
        <f t="shared" ref="E699:O699" si="1505">+E693*(E705*E729+(1-E705)*E728)</f>
        <v>53.793240638518078</v>
      </c>
      <c r="F699" s="261">
        <f t="shared" si="1505"/>
        <v>60.828599022657244</v>
      </c>
      <c r="G699" s="261">
        <f t="shared" si="1505"/>
        <v>82.978116967923725</v>
      </c>
      <c r="H699" s="261">
        <f t="shared" si="1505"/>
        <v>98.239853447622508</v>
      </c>
      <c r="I699" s="261">
        <f t="shared" si="1505"/>
        <v>92.336356604036737</v>
      </c>
      <c r="J699" s="261">
        <f t="shared" si="1505"/>
        <v>57.995748793264603</v>
      </c>
      <c r="K699" s="261">
        <f t="shared" si="1505"/>
        <v>43.15466728741643</v>
      </c>
      <c r="L699" s="261">
        <f t="shared" si="1505"/>
        <v>64.77915364885618</v>
      </c>
      <c r="M699" s="261">
        <f t="shared" si="1505"/>
        <v>71.438226011460358</v>
      </c>
      <c r="N699" s="261">
        <f t="shared" si="1505"/>
        <v>67.480238546774089</v>
      </c>
      <c r="O699" s="262">
        <f t="shared" si="1505"/>
        <v>57.531370952972402</v>
      </c>
      <c r="P699" s="244"/>
    </row>
    <row r="700" spans="1:41" x14ac:dyDescent="0.25">
      <c r="A700" s="195" t="s">
        <v>117</v>
      </c>
      <c r="B700" s="379"/>
      <c r="C700" s="77" t="s">
        <v>215</v>
      </c>
      <c r="D700" s="161">
        <f>+D694*(D706*D729+(1-D706)*D728)</f>
        <v>32.014900250257725</v>
      </c>
      <c r="E700" s="161">
        <f t="shared" ref="E700:O700" si="1506">+E694*(E706*E729+(1-E706)*E728)</f>
        <v>30.337593442519626</v>
      </c>
      <c r="F700" s="161">
        <f t="shared" si="1506"/>
        <v>45.893599237115254</v>
      </c>
      <c r="G700" s="161">
        <f t="shared" si="1506"/>
        <v>80.44331144497238</v>
      </c>
      <c r="H700" s="161">
        <f t="shared" si="1506"/>
        <v>95.540579606588366</v>
      </c>
      <c r="I700" s="161">
        <f t="shared" si="1506"/>
        <v>90.502904047315212</v>
      </c>
      <c r="J700" s="161">
        <f t="shared" si="1506"/>
        <v>56.585348796103979</v>
      </c>
      <c r="K700" s="161">
        <f t="shared" si="1506"/>
        <v>42.016774028805855</v>
      </c>
      <c r="L700" s="161">
        <f t="shared" si="1506"/>
        <v>80.637045377965975</v>
      </c>
      <c r="M700" s="161">
        <f t="shared" si="1506"/>
        <v>80.62621257697576</v>
      </c>
      <c r="N700" s="161">
        <f t="shared" si="1506"/>
        <v>74.265922043557467</v>
      </c>
      <c r="O700" s="162">
        <f t="shared" si="1506"/>
        <v>0</v>
      </c>
      <c r="P700" s="244"/>
    </row>
    <row r="701" spans="1:41" ht="15.75" thickBot="1" x14ac:dyDescent="0.3">
      <c r="A701" s="195" t="s">
        <v>117</v>
      </c>
      <c r="B701" s="379"/>
      <c r="C701" s="96" t="s">
        <v>230</v>
      </c>
      <c r="D701" s="163">
        <f>+D695*(D707*D729+(1-D707)*D728)</f>
        <v>0</v>
      </c>
      <c r="E701" s="163">
        <f t="shared" ref="E701:O701" si="1507">+E695*(E707*E729+(1-E707)*E728)</f>
        <v>0</v>
      </c>
      <c r="F701" s="163">
        <f t="shared" si="1507"/>
        <v>0</v>
      </c>
      <c r="G701" s="163">
        <f t="shared" si="1507"/>
        <v>0</v>
      </c>
      <c r="H701" s="163">
        <f t="shared" si="1507"/>
        <v>0</v>
      </c>
      <c r="I701" s="163">
        <f t="shared" si="1507"/>
        <v>0</v>
      </c>
      <c r="J701" s="163">
        <f t="shared" si="1507"/>
        <v>0</v>
      </c>
      <c r="K701" s="163">
        <f t="shared" si="1507"/>
        <v>0</v>
      </c>
      <c r="L701" s="163">
        <f t="shared" si="1507"/>
        <v>0</v>
      </c>
      <c r="M701" s="163">
        <f t="shared" si="1507"/>
        <v>0</v>
      </c>
      <c r="N701" s="163">
        <f t="shared" si="1507"/>
        <v>0</v>
      </c>
      <c r="O701" s="164">
        <f t="shared" si="1507"/>
        <v>0</v>
      </c>
      <c r="P701" s="164"/>
    </row>
    <row r="702" spans="1:41" x14ac:dyDescent="0.25">
      <c r="A702" s="195" t="s">
        <v>117</v>
      </c>
      <c r="B702" s="379"/>
      <c r="C702" s="204" t="s">
        <v>2</v>
      </c>
      <c r="D702" s="205">
        <f>+IFERROR(SUMPRODUCT(D703:D707,D709:D713)/D708,0)</f>
        <v>0</v>
      </c>
      <c r="E702" s="205">
        <f t="shared" ref="E702" si="1508">+IFERROR(SUMPRODUCT(E703:E707,E709:E713)/E708,0)</f>
        <v>0</v>
      </c>
      <c r="F702" s="205">
        <f t="shared" ref="F702" si="1509">+IFERROR(SUMPRODUCT(F703:F707,F709:F713)/F708,0)</f>
        <v>0</v>
      </c>
      <c r="G702" s="205">
        <f t="shared" ref="G702" si="1510">+IFERROR(SUMPRODUCT(G703:G707,G709:G713)/G708,0)</f>
        <v>0</v>
      </c>
      <c r="H702" s="205">
        <f t="shared" ref="H702" si="1511">+IFERROR(SUMPRODUCT(H703:H707,H709:H713)/H708,0)</f>
        <v>0</v>
      </c>
      <c r="I702" s="205">
        <f t="shared" ref="I702" si="1512">+IFERROR(SUMPRODUCT(I703:I707,I709:I713)/I708,0)</f>
        <v>0</v>
      </c>
      <c r="J702" s="205">
        <f t="shared" ref="J702" si="1513">+IFERROR(SUMPRODUCT(J703:J707,J709:J713)/J708,0)</f>
        <v>0</v>
      </c>
      <c r="K702" s="205">
        <f t="shared" ref="K702" si="1514">+IFERROR(SUMPRODUCT(K703:K707,K709:K713)/K708,0)</f>
        <v>0.48915873014712263</v>
      </c>
      <c r="L702" s="205">
        <f t="shared" ref="L702" si="1515">+IFERROR(SUMPRODUCT(L703:L707,L709:L713)/L708,0)</f>
        <v>0.4834974169537235</v>
      </c>
      <c r="M702" s="205">
        <f t="shared" ref="M702" si="1516">+IFERROR(SUMPRODUCT(M703:M707,M709:M713)/M708,0)</f>
        <v>0.45414569524687315</v>
      </c>
      <c r="N702" s="205">
        <f t="shared" ref="N702" si="1517">+IFERROR(SUMPRODUCT(N703:N707,N709:N713)/N708,0)</f>
        <v>0</v>
      </c>
      <c r="O702" s="205">
        <f t="shared" ref="O702" si="1518">+IFERROR(SUMPRODUCT(O703:O707,O709:O713)/O708,0)</f>
        <v>0</v>
      </c>
      <c r="P702" s="166">
        <f>+SUMPRODUCT(D702:O702,D708:O708)/P708</f>
        <v>0.47686488872642968</v>
      </c>
      <c r="R702" s="192">
        <f>+D702</f>
        <v>0</v>
      </c>
      <c r="S702" s="192">
        <f t="shared" ref="S702" si="1519">+E702</f>
        <v>0</v>
      </c>
      <c r="T702" s="192">
        <f t="shared" ref="T702" si="1520">+F702</f>
        <v>0</v>
      </c>
      <c r="U702" s="192">
        <f t="shared" ref="U702" si="1521">+G702</f>
        <v>0</v>
      </c>
      <c r="V702" s="192">
        <f t="shared" ref="V702" si="1522">+H702</f>
        <v>0</v>
      </c>
      <c r="W702" s="192">
        <f t="shared" ref="W702" si="1523">+I702</f>
        <v>0</v>
      </c>
      <c r="X702" s="192">
        <f t="shared" ref="X702" si="1524">+J702</f>
        <v>0</v>
      </c>
      <c r="Y702" s="192">
        <f t="shared" ref="Y702" si="1525">+K702</f>
        <v>0.48915873014712263</v>
      </c>
      <c r="Z702" s="192">
        <f t="shared" ref="Z702" si="1526">+L702</f>
        <v>0.4834974169537235</v>
      </c>
      <c r="AA702" s="192">
        <f t="shared" ref="AA702" si="1527">+M702</f>
        <v>0.45414569524687315</v>
      </c>
      <c r="AB702" s="192">
        <f t="shared" ref="AB702" si="1528">+N702</f>
        <v>0</v>
      </c>
      <c r="AC702" s="192">
        <f t="shared" ref="AC702" si="1529">+O702</f>
        <v>0</v>
      </c>
      <c r="AD702" s="190">
        <f>+D708</f>
        <v>0</v>
      </c>
      <c r="AE702" s="190">
        <f t="shared" ref="AE702" si="1530">+E708</f>
        <v>0</v>
      </c>
      <c r="AF702" s="190">
        <f t="shared" ref="AF702" si="1531">+F708</f>
        <v>0</v>
      </c>
      <c r="AG702" s="190">
        <f t="shared" ref="AG702" si="1532">+G708</f>
        <v>0</v>
      </c>
      <c r="AH702" s="190">
        <f t="shared" ref="AH702" si="1533">+H708</f>
        <v>0</v>
      </c>
      <c r="AI702" s="190">
        <f t="shared" ref="AI702" si="1534">+I708</f>
        <v>0</v>
      </c>
      <c r="AJ702" s="190">
        <f t="shared" ref="AJ702" si="1535">+J708</f>
        <v>0</v>
      </c>
      <c r="AK702" s="190">
        <f t="shared" ref="AK702" si="1536">+K708</f>
        <v>961.70509109976194</v>
      </c>
      <c r="AL702" s="190">
        <f t="shared" ref="AL702" si="1537">+L708</f>
        <v>1095.6142550150551</v>
      </c>
      <c r="AM702" s="190">
        <f t="shared" ref="AM702" si="1538">+M708</f>
        <v>840.24736059595705</v>
      </c>
      <c r="AN702" s="190">
        <f t="shared" ref="AN702" si="1539">+N708</f>
        <v>0</v>
      </c>
      <c r="AO702" s="190">
        <f t="shared" ref="AO702" si="1540">+O708</f>
        <v>0</v>
      </c>
    </row>
    <row r="703" spans="1:41" x14ac:dyDescent="0.25">
      <c r="A703" s="195" t="s">
        <v>117</v>
      </c>
      <c r="B703" s="379"/>
      <c r="C703" s="178" t="s">
        <v>3</v>
      </c>
      <c r="D703" s="179">
        <v>0.7</v>
      </c>
      <c r="E703" s="179">
        <v>0.7</v>
      </c>
      <c r="F703" s="179">
        <v>0.7</v>
      </c>
      <c r="G703" s="179">
        <v>0.7</v>
      </c>
      <c r="H703" s="179">
        <v>0.7</v>
      </c>
      <c r="I703" s="179">
        <v>0.7</v>
      </c>
      <c r="J703" s="179">
        <v>0.7</v>
      </c>
      <c r="K703" s="179">
        <v>0.48915873014712274</v>
      </c>
      <c r="L703" s="179">
        <v>0.4834974169537235</v>
      </c>
      <c r="M703" s="179">
        <v>0.45414569524687309</v>
      </c>
      <c r="N703" s="179">
        <v>0.38276016431267579</v>
      </c>
      <c r="O703" s="179">
        <v>0.34111134082271427</v>
      </c>
      <c r="P703" s="180">
        <f>+SUMPRODUCT(D703:O703,D709:O709)/P709</f>
        <v>0.47674901506807144</v>
      </c>
    </row>
    <row r="704" spans="1:41" x14ac:dyDescent="0.25">
      <c r="A704" s="195" t="s">
        <v>117</v>
      </c>
      <c r="B704" s="379"/>
      <c r="C704" s="178" t="s">
        <v>200</v>
      </c>
      <c r="D704" s="179">
        <v>0.7</v>
      </c>
      <c r="E704" s="179">
        <v>0.7</v>
      </c>
      <c r="F704" s="179">
        <v>0.7</v>
      </c>
      <c r="G704" s="179">
        <v>0.7</v>
      </c>
      <c r="H704" s="179">
        <v>0.7</v>
      </c>
      <c r="I704" s="179">
        <v>0.7</v>
      </c>
      <c r="J704" s="179">
        <v>0.7</v>
      </c>
      <c r="K704" s="179">
        <v>0.48915873014712274</v>
      </c>
      <c r="L704" s="179">
        <v>0.4834974169537235</v>
      </c>
      <c r="M704" s="179">
        <v>0.45414569524687309</v>
      </c>
      <c r="N704" s="179">
        <v>0.38276016431267579</v>
      </c>
      <c r="O704" s="179">
        <v>0.34111134082271427</v>
      </c>
      <c r="P704" s="242"/>
    </row>
    <row r="705" spans="1:53" x14ac:dyDescent="0.25">
      <c r="A705" s="195" t="s">
        <v>117</v>
      </c>
      <c r="B705" s="379"/>
      <c r="C705" s="178" t="s">
        <v>201</v>
      </c>
      <c r="D705" s="179">
        <v>0.7</v>
      </c>
      <c r="E705" s="179">
        <v>0.7</v>
      </c>
      <c r="F705" s="179">
        <v>0.7</v>
      </c>
      <c r="G705" s="179">
        <v>0.7</v>
      </c>
      <c r="H705" s="179">
        <v>0.7</v>
      </c>
      <c r="I705" s="179">
        <v>0.7</v>
      </c>
      <c r="J705" s="179">
        <v>0.7</v>
      </c>
      <c r="K705" s="179">
        <v>0.48915873014712274</v>
      </c>
      <c r="L705" s="179">
        <v>0.4834974169537235</v>
      </c>
      <c r="M705" s="179">
        <v>0.45414569524687309</v>
      </c>
      <c r="N705" s="179">
        <v>0.38276016431267579</v>
      </c>
      <c r="O705" s="179">
        <v>0.34111134082271427</v>
      </c>
      <c r="P705" s="242"/>
    </row>
    <row r="706" spans="1:53" x14ac:dyDescent="0.25">
      <c r="A706" s="195" t="s">
        <v>117</v>
      </c>
      <c r="B706" s="379"/>
      <c r="C706" s="178" t="s">
        <v>202</v>
      </c>
      <c r="D706" s="179">
        <v>0.7</v>
      </c>
      <c r="E706" s="179">
        <v>0.7</v>
      </c>
      <c r="F706" s="179">
        <v>0.7</v>
      </c>
      <c r="G706" s="179">
        <v>0.7</v>
      </c>
      <c r="H706" s="179">
        <v>0.7</v>
      </c>
      <c r="I706" s="179">
        <v>0.7</v>
      </c>
      <c r="J706" s="179">
        <v>0.7</v>
      </c>
      <c r="K706" s="179">
        <v>0.48915873014712274</v>
      </c>
      <c r="L706" s="179">
        <v>0.4834974169537235</v>
      </c>
      <c r="M706" s="179">
        <v>0.45414569524687309</v>
      </c>
      <c r="N706" s="179">
        <v>0.38276016431267579</v>
      </c>
      <c r="O706" s="179">
        <v>0.34111134082271427</v>
      </c>
      <c r="P706" s="242"/>
    </row>
    <row r="707" spans="1:53" ht="15.75" thickBot="1" x14ac:dyDescent="0.3">
      <c r="A707" s="195" t="s">
        <v>117</v>
      </c>
      <c r="B707" s="379"/>
      <c r="C707" s="280" t="s">
        <v>231</v>
      </c>
      <c r="D707" s="179">
        <v>0.7</v>
      </c>
      <c r="E707" s="179">
        <v>0.7</v>
      </c>
      <c r="F707" s="179">
        <v>0.7</v>
      </c>
      <c r="G707" s="179">
        <v>0.7</v>
      </c>
      <c r="H707" s="179">
        <v>0.7</v>
      </c>
      <c r="I707" s="179">
        <v>0.7</v>
      </c>
      <c r="J707" s="179">
        <v>0.7</v>
      </c>
      <c r="K707" s="179">
        <v>0.48915873014712274</v>
      </c>
      <c r="L707" s="179">
        <v>0.4834974169537235</v>
      </c>
      <c r="M707" s="179">
        <v>0.45414569524687309</v>
      </c>
      <c r="N707" s="179">
        <v>0.38276016431267579</v>
      </c>
      <c r="O707" s="179">
        <v>0.34111134082271427</v>
      </c>
      <c r="P707" s="182">
        <f t="shared" ref="P707" si="1541">+SUMPRODUCT(D707:O707,D713:O713)/P713</f>
        <v>0.7</v>
      </c>
    </row>
    <row r="708" spans="1:53" x14ac:dyDescent="0.25">
      <c r="A708" s="195" t="s">
        <v>117</v>
      </c>
      <c r="B708" s="379"/>
      <c r="C708" s="99" t="s">
        <v>239</v>
      </c>
      <c r="D708" s="100">
        <f>+D677/D690/30</f>
        <v>0</v>
      </c>
      <c r="E708" s="100">
        <f t="shared" ref="E708:O708" si="1542">+E677/E690/30</f>
        <v>0</v>
      </c>
      <c r="F708" s="100">
        <f t="shared" si="1542"/>
        <v>0</v>
      </c>
      <c r="G708" s="100">
        <f t="shared" si="1542"/>
        <v>0</v>
      </c>
      <c r="H708" s="100">
        <f t="shared" si="1542"/>
        <v>0</v>
      </c>
      <c r="I708" s="100">
        <f t="shared" si="1542"/>
        <v>0</v>
      </c>
      <c r="J708" s="100">
        <f t="shared" si="1542"/>
        <v>0</v>
      </c>
      <c r="K708" s="100">
        <f t="shared" si="1542"/>
        <v>961.70509109976194</v>
      </c>
      <c r="L708" s="100">
        <f t="shared" si="1542"/>
        <v>1095.6142550150551</v>
      </c>
      <c r="M708" s="100">
        <f t="shared" si="1542"/>
        <v>840.24736059595705</v>
      </c>
      <c r="N708" s="100">
        <f t="shared" si="1542"/>
        <v>0</v>
      </c>
      <c r="O708" s="167">
        <f t="shared" si="1542"/>
        <v>0</v>
      </c>
      <c r="P708" s="167">
        <f>SUM(D708:O708)</f>
        <v>2897.5667067107743</v>
      </c>
    </row>
    <row r="709" spans="1:53" x14ac:dyDescent="0.25">
      <c r="A709" s="195" t="s">
        <v>117</v>
      </c>
      <c r="B709" s="379"/>
      <c r="C709" s="86" t="s">
        <v>240</v>
      </c>
      <c r="D709" s="87">
        <f>+D708*D684</f>
        <v>0</v>
      </c>
      <c r="E709" s="87">
        <f t="shared" ref="E709" si="1543">+E708*E684</f>
        <v>0</v>
      </c>
      <c r="F709" s="87">
        <f t="shared" ref="F709" si="1544">+F708*F684</f>
        <v>0</v>
      </c>
      <c r="G709" s="87">
        <f t="shared" ref="G709" si="1545">+G708*G684</f>
        <v>0</v>
      </c>
      <c r="H709" s="87">
        <f t="shared" ref="H709" si="1546">+H708*H684</f>
        <v>0</v>
      </c>
      <c r="I709" s="87">
        <f t="shared" ref="I709" si="1547">+I708*I684</f>
        <v>0</v>
      </c>
      <c r="J709" s="87">
        <f t="shared" ref="J709" si="1548">+J708*J684</f>
        <v>0</v>
      </c>
      <c r="K709" s="87">
        <f t="shared" ref="K709" si="1549">+K708*K684</f>
        <v>770.32793843348736</v>
      </c>
      <c r="L709" s="87">
        <f t="shared" ref="L709" si="1550">+L708*L684</f>
        <v>816.00898261150826</v>
      </c>
      <c r="M709" s="87">
        <f t="shared" ref="M709" si="1551">+M708*M684</f>
        <v>666.55282982933238</v>
      </c>
      <c r="N709" s="87">
        <f t="shared" ref="N709" si="1552">+N708*N684</f>
        <v>0</v>
      </c>
      <c r="O709" s="159">
        <f t="shared" ref="O709" si="1553">+O708*O684</f>
        <v>0</v>
      </c>
      <c r="P709" s="159">
        <f t="shared" ref="P709:P719" si="1554">SUM(D709:O709)</f>
        <v>2252.889750874328</v>
      </c>
      <c r="AP709" s="190">
        <f>+D709</f>
        <v>0</v>
      </c>
      <c r="AQ709" s="190">
        <f t="shared" ref="AQ709:AQ713" si="1555">+E709</f>
        <v>0</v>
      </c>
      <c r="AR709" s="190">
        <f t="shared" ref="AR709:AR713" si="1556">+F709</f>
        <v>0</v>
      </c>
      <c r="AS709" s="190">
        <f t="shared" ref="AS709:AS713" si="1557">+G709</f>
        <v>0</v>
      </c>
      <c r="AT709" s="190">
        <f t="shared" ref="AT709:AT713" si="1558">+H709</f>
        <v>0</v>
      </c>
      <c r="AU709" s="190">
        <f t="shared" ref="AU709:AU713" si="1559">+I709</f>
        <v>0</v>
      </c>
      <c r="AV709" s="190">
        <f t="shared" ref="AV709:AV713" si="1560">+J709</f>
        <v>0</v>
      </c>
      <c r="AW709" s="190">
        <f t="shared" ref="AW709:AW713" si="1561">+K709</f>
        <v>770.32793843348736</v>
      </c>
      <c r="AX709" s="190">
        <f t="shared" ref="AX709:AX713" si="1562">+L709</f>
        <v>816.00898261150826</v>
      </c>
      <c r="AY709" s="190">
        <f t="shared" ref="AY709:AY713" si="1563">+M709</f>
        <v>666.55282982933238</v>
      </c>
      <c r="AZ709" s="190">
        <f t="shared" ref="AZ709:AZ713" si="1564">+N709</f>
        <v>0</v>
      </c>
      <c r="BA709" s="190">
        <f t="shared" ref="BA709:BA713" si="1565">+O709</f>
        <v>0</v>
      </c>
    </row>
    <row r="710" spans="1:53" x14ac:dyDescent="0.25">
      <c r="A710" s="195" t="s">
        <v>117</v>
      </c>
      <c r="B710" s="379"/>
      <c r="C710" s="86" t="s">
        <v>241</v>
      </c>
      <c r="D710" s="87">
        <f>+D708*D685</f>
        <v>0</v>
      </c>
      <c r="E710" s="87">
        <f t="shared" ref="E710:O710" si="1566">+E708*E685</f>
        <v>0</v>
      </c>
      <c r="F710" s="87">
        <f t="shared" si="1566"/>
        <v>0</v>
      </c>
      <c r="G710" s="87">
        <f t="shared" si="1566"/>
        <v>0</v>
      </c>
      <c r="H710" s="87">
        <f t="shared" si="1566"/>
        <v>0</v>
      </c>
      <c r="I710" s="87">
        <f t="shared" si="1566"/>
        <v>0</v>
      </c>
      <c r="J710" s="87">
        <f t="shared" si="1566"/>
        <v>0</v>
      </c>
      <c r="K710" s="87">
        <f t="shared" si="1566"/>
        <v>0</v>
      </c>
      <c r="L710" s="87">
        <f t="shared" si="1566"/>
        <v>0</v>
      </c>
      <c r="M710" s="87">
        <f t="shared" si="1566"/>
        <v>0</v>
      </c>
      <c r="N710" s="87">
        <f t="shared" si="1566"/>
        <v>0</v>
      </c>
      <c r="O710" s="159">
        <f t="shared" si="1566"/>
        <v>0</v>
      </c>
      <c r="P710" s="159"/>
      <c r="AP710" s="190">
        <f t="shared" ref="AP710:AP713" si="1567">+D710</f>
        <v>0</v>
      </c>
      <c r="AQ710" s="190">
        <f t="shared" si="1555"/>
        <v>0</v>
      </c>
      <c r="AR710" s="190">
        <f t="shared" si="1556"/>
        <v>0</v>
      </c>
      <c r="AS710" s="190">
        <f t="shared" si="1557"/>
        <v>0</v>
      </c>
      <c r="AT710" s="190">
        <f t="shared" si="1558"/>
        <v>0</v>
      </c>
      <c r="AU710" s="190">
        <f t="shared" si="1559"/>
        <v>0</v>
      </c>
      <c r="AV710" s="190">
        <f t="shared" si="1560"/>
        <v>0</v>
      </c>
      <c r="AW710" s="190">
        <f t="shared" si="1561"/>
        <v>0</v>
      </c>
      <c r="AX710" s="190">
        <f t="shared" si="1562"/>
        <v>0</v>
      </c>
      <c r="AY710" s="190">
        <f t="shared" si="1563"/>
        <v>0</v>
      </c>
      <c r="AZ710" s="190">
        <f t="shared" si="1564"/>
        <v>0</v>
      </c>
      <c r="BA710" s="190">
        <f t="shared" si="1565"/>
        <v>0</v>
      </c>
    </row>
    <row r="711" spans="1:53" x14ac:dyDescent="0.25">
      <c r="A711" s="195" t="s">
        <v>117</v>
      </c>
      <c r="B711" s="379"/>
      <c r="C711" s="86" t="s">
        <v>242</v>
      </c>
      <c r="D711" s="87">
        <f>+D708*D686</f>
        <v>0</v>
      </c>
      <c r="E711" s="87">
        <f t="shared" ref="E711:O711" si="1568">+E708*E686</f>
        <v>0</v>
      </c>
      <c r="F711" s="87">
        <f t="shared" si="1568"/>
        <v>0</v>
      </c>
      <c r="G711" s="87">
        <f t="shared" si="1568"/>
        <v>0</v>
      </c>
      <c r="H711" s="87">
        <f t="shared" si="1568"/>
        <v>0</v>
      </c>
      <c r="I711" s="87">
        <f t="shared" si="1568"/>
        <v>0</v>
      </c>
      <c r="J711" s="87">
        <f t="shared" si="1568"/>
        <v>0</v>
      </c>
      <c r="K711" s="87">
        <f t="shared" si="1568"/>
        <v>110.91838260875801</v>
      </c>
      <c r="L711" s="87">
        <f t="shared" si="1568"/>
        <v>271.28351502021854</v>
      </c>
      <c r="M711" s="87">
        <f t="shared" si="1568"/>
        <v>151.44867382010818</v>
      </c>
      <c r="N711" s="87">
        <f t="shared" si="1568"/>
        <v>0</v>
      </c>
      <c r="O711" s="159">
        <f t="shared" si="1568"/>
        <v>0</v>
      </c>
      <c r="P711" s="159"/>
      <c r="AP711" s="190">
        <f t="shared" si="1567"/>
        <v>0</v>
      </c>
      <c r="AQ711" s="190">
        <f t="shared" si="1555"/>
        <v>0</v>
      </c>
      <c r="AR711" s="190">
        <f t="shared" si="1556"/>
        <v>0</v>
      </c>
      <c r="AS711" s="190">
        <f t="shared" si="1557"/>
        <v>0</v>
      </c>
      <c r="AT711" s="190">
        <f t="shared" si="1558"/>
        <v>0</v>
      </c>
      <c r="AU711" s="190">
        <f t="shared" si="1559"/>
        <v>0</v>
      </c>
      <c r="AV711" s="190">
        <f t="shared" si="1560"/>
        <v>0</v>
      </c>
      <c r="AW711" s="190">
        <f t="shared" si="1561"/>
        <v>110.91838260875801</v>
      </c>
      <c r="AX711" s="190">
        <f t="shared" si="1562"/>
        <v>271.28351502021854</v>
      </c>
      <c r="AY711" s="190">
        <f t="shared" si="1563"/>
        <v>151.44867382010818</v>
      </c>
      <c r="AZ711" s="190">
        <f t="shared" si="1564"/>
        <v>0</v>
      </c>
      <c r="BA711" s="190">
        <f t="shared" si="1565"/>
        <v>0</v>
      </c>
    </row>
    <row r="712" spans="1:53" x14ac:dyDescent="0.25">
      <c r="A712" s="195" t="s">
        <v>117</v>
      </c>
      <c r="B712" s="379"/>
      <c r="C712" s="86" t="s">
        <v>243</v>
      </c>
      <c r="D712" s="87">
        <f>+D708*D687</f>
        <v>0</v>
      </c>
      <c r="E712" s="87">
        <f t="shared" ref="E712:O712" si="1569">+E708*E687</f>
        <v>0</v>
      </c>
      <c r="F712" s="87">
        <f t="shared" si="1569"/>
        <v>0</v>
      </c>
      <c r="G712" s="87">
        <f t="shared" si="1569"/>
        <v>0</v>
      </c>
      <c r="H712" s="87">
        <f t="shared" si="1569"/>
        <v>0</v>
      </c>
      <c r="I712" s="87">
        <f t="shared" si="1569"/>
        <v>0</v>
      </c>
      <c r="J712" s="87">
        <f t="shared" si="1569"/>
        <v>0</v>
      </c>
      <c r="K712" s="87">
        <f t="shared" si="1569"/>
        <v>80.458770057516332</v>
      </c>
      <c r="L712" s="87">
        <f t="shared" si="1569"/>
        <v>8.321757383328281</v>
      </c>
      <c r="M712" s="87">
        <f t="shared" si="1569"/>
        <v>22.245856946516607</v>
      </c>
      <c r="N712" s="87">
        <f t="shared" si="1569"/>
        <v>0</v>
      </c>
      <c r="O712" s="159">
        <f t="shared" si="1569"/>
        <v>0</v>
      </c>
      <c r="P712" s="159"/>
      <c r="AP712" s="190">
        <f t="shared" si="1567"/>
        <v>0</v>
      </c>
      <c r="AQ712" s="190">
        <f t="shared" si="1555"/>
        <v>0</v>
      </c>
      <c r="AR712" s="190">
        <f t="shared" si="1556"/>
        <v>0</v>
      </c>
      <c r="AS712" s="190">
        <f t="shared" si="1557"/>
        <v>0</v>
      </c>
      <c r="AT712" s="190">
        <f t="shared" si="1558"/>
        <v>0</v>
      </c>
      <c r="AU712" s="190">
        <f t="shared" si="1559"/>
        <v>0</v>
      </c>
      <c r="AV712" s="190">
        <f t="shared" si="1560"/>
        <v>0</v>
      </c>
      <c r="AW712" s="190">
        <f t="shared" si="1561"/>
        <v>80.458770057516332</v>
      </c>
      <c r="AX712" s="190">
        <f t="shared" si="1562"/>
        <v>8.321757383328281</v>
      </c>
      <c r="AY712" s="190">
        <f t="shared" si="1563"/>
        <v>22.245856946516607</v>
      </c>
      <c r="AZ712" s="190">
        <f t="shared" si="1564"/>
        <v>0</v>
      </c>
      <c r="BA712" s="190">
        <f t="shared" si="1565"/>
        <v>0</v>
      </c>
    </row>
    <row r="713" spans="1:53" ht="15.75" thickBot="1" x14ac:dyDescent="0.3">
      <c r="A713" s="195" t="s">
        <v>117</v>
      </c>
      <c r="B713" s="379"/>
      <c r="C713" s="96" t="s">
        <v>244</v>
      </c>
      <c r="D713" s="251">
        <f>+D708*D688</f>
        <v>0</v>
      </c>
      <c r="E713" s="251">
        <f t="shared" ref="E713:O713" si="1570">+E708*E688</f>
        <v>0</v>
      </c>
      <c r="F713" s="251">
        <f t="shared" si="1570"/>
        <v>0</v>
      </c>
      <c r="G713" s="251">
        <f t="shared" si="1570"/>
        <v>0</v>
      </c>
      <c r="H713" s="251">
        <f t="shared" si="1570"/>
        <v>0</v>
      </c>
      <c r="I713" s="251">
        <v>42</v>
      </c>
      <c r="J713" s="251">
        <f t="shared" si="1570"/>
        <v>0</v>
      </c>
      <c r="K713" s="251">
        <f t="shared" si="1570"/>
        <v>0</v>
      </c>
      <c r="L713" s="251">
        <f t="shared" si="1570"/>
        <v>0</v>
      </c>
      <c r="M713" s="251">
        <f t="shared" si="1570"/>
        <v>0</v>
      </c>
      <c r="N713" s="251">
        <f t="shared" si="1570"/>
        <v>0</v>
      </c>
      <c r="O713" s="251">
        <f t="shared" si="1570"/>
        <v>0</v>
      </c>
      <c r="P713" s="169">
        <f t="shared" si="1554"/>
        <v>42</v>
      </c>
      <c r="AP713" s="190">
        <f t="shared" si="1567"/>
        <v>0</v>
      </c>
      <c r="AQ713" s="190">
        <f t="shared" si="1555"/>
        <v>0</v>
      </c>
      <c r="AR713" s="190">
        <f t="shared" si="1556"/>
        <v>0</v>
      </c>
      <c r="AS713" s="190">
        <f t="shared" si="1557"/>
        <v>0</v>
      </c>
      <c r="AT713" s="190">
        <f t="shared" si="1558"/>
        <v>0</v>
      </c>
      <c r="AU713" s="190">
        <f t="shared" si="1559"/>
        <v>42</v>
      </c>
      <c r="AV713" s="190">
        <f t="shared" si="1560"/>
        <v>0</v>
      </c>
      <c r="AW713" s="190">
        <f t="shared" si="1561"/>
        <v>0</v>
      </c>
      <c r="AX713" s="190">
        <f t="shared" si="1562"/>
        <v>0</v>
      </c>
      <c r="AY713" s="190">
        <f t="shared" si="1563"/>
        <v>0</v>
      </c>
      <c r="AZ713" s="190">
        <f t="shared" si="1564"/>
        <v>0</v>
      </c>
      <c r="BA713" s="190">
        <f t="shared" si="1565"/>
        <v>0</v>
      </c>
    </row>
    <row r="714" spans="1:53" x14ac:dyDescent="0.25">
      <c r="A714" s="195" t="s">
        <v>117</v>
      </c>
      <c r="B714" s="379"/>
      <c r="C714" s="99" t="s">
        <v>245</v>
      </c>
      <c r="D714" s="100">
        <f>+IFERROR(D677/D696/30,0)</f>
        <v>0</v>
      </c>
      <c r="E714" s="100">
        <f t="shared" ref="E714:O714" si="1571">+IFERROR(E677/E696/30,0)</f>
        <v>0</v>
      </c>
      <c r="F714" s="100">
        <f t="shared" si="1571"/>
        <v>0</v>
      </c>
      <c r="G714" s="100">
        <f t="shared" si="1571"/>
        <v>0</v>
      </c>
      <c r="H714" s="100">
        <f t="shared" si="1571"/>
        <v>0</v>
      </c>
      <c r="I714" s="100">
        <f t="shared" si="1571"/>
        <v>0</v>
      </c>
      <c r="J714" s="100">
        <f t="shared" si="1571"/>
        <v>0</v>
      </c>
      <c r="K714" s="100">
        <f t="shared" si="1571"/>
        <v>412.81249737764972</v>
      </c>
      <c r="L714" s="100">
        <f t="shared" si="1571"/>
        <v>477.5230711072237</v>
      </c>
      <c r="M714" s="100">
        <f t="shared" si="1571"/>
        <v>380.60995877059474</v>
      </c>
      <c r="N714" s="100">
        <f t="shared" si="1571"/>
        <v>0</v>
      </c>
      <c r="O714" s="167">
        <f t="shared" si="1571"/>
        <v>0</v>
      </c>
      <c r="P714" s="167">
        <f t="shared" si="1554"/>
        <v>1270.9455272554683</v>
      </c>
    </row>
    <row r="715" spans="1:53" x14ac:dyDescent="0.25">
      <c r="A715" s="195" t="s">
        <v>117</v>
      </c>
      <c r="B715" s="379"/>
      <c r="C715" s="86" t="s">
        <v>246</v>
      </c>
      <c r="D715" s="266">
        <f t="shared" ref="D715:O715" si="1572">+IFERROR(D678/D697/30,0)</f>
        <v>0</v>
      </c>
      <c r="E715" s="266">
        <f t="shared" si="1572"/>
        <v>0</v>
      </c>
      <c r="F715" s="266">
        <f t="shared" si="1572"/>
        <v>0</v>
      </c>
      <c r="G715" s="266">
        <f t="shared" si="1572"/>
        <v>0</v>
      </c>
      <c r="H715" s="266">
        <f t="shared" si="1572"/>
        <v>0</v>
      </c>
      <c r="I715" s="266">
        <f t="shared" si="1572"/>
        <v>0</v>
      </c>
      <c r="J715" s="266">
        <f t="shared" si="1572"/>
        <v>0</v>
      </c>
      <c r="K715" s="266">
        <f t="shared" si="1572"/>
        <v>330.66373777937781</v>
      </c>
      <c r="L715" s="266">
        <f t="shared" si="1572"/>
        <v>355.65721570715965</v>
      </c>
      <c r="M715" s="266">
        <f t="shared" si="1572"/>
        <v>301.93090389457171</v>
      </c>
      <c r="N715" s="266">
        <f t="shared" si="1572"/>
        <v>0</v>
      </c>
      <c r="O715" s="267">
        <f t="shared" si="1572"/>
        <v>0</v>
      </c>
      <c r="P715" s="159">
        <f t="shared" si="1554"/>
        <v>988.25185738110918</v>
      </c>
    </row>
    <row r="716" spans="1:53" x14ac:dyDescent="0.25">
      <c r="A716" s="195" t="s">
        <v>117</v>
      </c>
      <c r="B716" s="379"/>
      <c r="C716" s="86" t="s">
        <v>247</v>
      </c>
      <c r="D716" s="266">
        <f t="shared" ref="D716:O716" si="1573">+IFERROR(D679/D698/30,0)</f>
        <v>0</v>
      </c>
      <c r="E716" s="266">
        <f t="shared" si="1573"/>
        <v>0</v>
      </c>
      <c r="F716" s="266">
        <f t="shared" si="1573"/>
        <v>0</v>
      </c>
      <c r="G716" s="266">
        <f t="shared" si="1573"/>
        <v>0</v>
      </c>
      <c r="H716" s="266">
        <f t="shared" si="1573"/>
        <v>0</v>
      </c>
      <c r="I716" s="266">
        <f t="shared" si="1573"/>
        <v>0</v>
      </c>
      <c r="J716" s="266">
        <f t="shared" si="1573"/>
        <v>0</v>
      </c>
      <c r="K716" s="266">
        <f t="shared" si="1573"/>
        <v>0</v>
      </c>
      <c r="L716" s="266">
        <f t="shared" si="1573"/>
        <v>0</v>
      </c>
      <c r="M716" s="266">
        <f t="shared" si="1573"/>
        <v>0</v>
      </c>
      <c r="N716" s="266">
        <f t="shared" si="1573"/>
        <v>0</v>
      </c>
      <c r="O716" s="267">
        <f t="shared" si="1573"/>
        <v>0</v>
      </c>
      <c r="P716" s="159">
        <f t="shared" si="1554"/>
        <v>0</v>
      </c>
    </row>
    <row r="717" spans="1:53" x14ac:dyDescent="0.25">
      <c r="A717" s="195" t="s">
        <v>117</v>
      </c>
      <c r="B717" s="379"/>
      <c r="C717" s="86" t="s">
        <v>248</v>
      </c>
      <c r="D717" s="266">
        <f t="shared" ref="D717:O717" si="1574">+IFERROR(D680/D699/30,0)</f>
        <v>0</v>
      </c>
      <c r="E717" s="266">
        <f t="shared" si="1574"/>
        <v>0</v>
      </c>
      <c r="F717" s="266">
        <f t="shared" si="1574"/>
        <v>0</v>
      </c>
      <c r="G717" s="266">
        <f t="shared" si="1574"/>
        <v>0</v>
      </c>
      <c r="H717" s="266">
        <f t="shared" si="1574"/>
        <v>0</v>
      </c>
      <c r="I717" s="266">
        <f t="shared" si="1574"/>
        <v>0</v>
      </c>
      <c r="J717" s="266">
        <f t="shared" si="1574"/>
        <v>0</v>
      </c>
      <c r="K717" s="266">
        <f t="shared" si="1574"/>
        <v>47.611783439192813</v>
      </c>
      <c r="L717" s="266">
        <f t="shared" si="1574"/>
        <v>118.23882049749095</v>
      </c>
      <c r="M717" s="266">
        <f t="shared" si="1574"/>
        <v>68.602266667816281</v>
      </c>
      <c r="N717" s="266">
        <f t="shared" si="1574"/>
        <v>0</v>
      </c>
      <c r="O717" s="267">
        <f t="shared" si="1574"/>
        <v>0</v>
      </c>
      <c r="P717" s="159">
        <f t="shared" si="1554"/>
        <v>234.45287060450005</v>
      </c>
    </row>
    <row r="718" spans="1:53" x14ac:dyDescent="0.25">
      <c r="A718" s="195" t="s">
        <v>117</v>
      </c>
      <c r="B718" s="379"/>
      <c r="C718" s="86" t="s">
        <v>249</v>
      </c>
      <c r="D718" s="87">
        <f t="shared" ref="D718:O718" si="1575">+IFERROR(D681/D700/30,0)</f>
        <v>0</v>
      </c>
      <c r="E718" s="87">
        <f t="shared" si="1575"/>
        <v>0</v>
      </c>
      <c r="F718" s="87">
        <f t="shared" si="1575"/>
        <v>0</v>
      </c>
      <c r="G718" s="87">
        <f t="shared" si="1575"/>
        <v>0</v>
      </c>
      <c r="H718" s="87">
        <f t="shared" si="1575"/>
        <v>0</v>
      </c>
      <c r="I718" s="87">
        <f t="shared" si="1575"/>
        <v>0</v>
      </c>
      <c r="J718" s="87">
        <f t="shared" si="1575"/>
        <v>0</v>
      </c>
      <c r="K718" s="87">
        <f t="shared" si="1575"/>
        <v>34.536976159079003</v>
      </c>
      <c r="L718" s="87">
        <f t="shared" si="1575"/>
        <v>3.6270349025730111</v>
      </c>
      <c r="M718" s="87">
        <f t="shared" si="1575"/>
        <v>10.076788208206811</v>
      </c>
      <c r="N718" s="87">
        <f t="shared" si="1575"/>
        <v>0</v>
      </c>
      <c r="O718" s="159">
        <f t="shared" si="1575"/>
        <v>0</v>
      </c>
      <c r="P718" s="159">
        <f t="shared" si="1554"/>
        <v>48.240799269858826</v>
      </c>
    </row>
    <row r="719" spans="1:53" ht="15.75" thickBot="1" x14ac:dyDescent="0.3">
      <c r="A719" s="195" t="s">
        <v>117</v>
      </c>
      <c r="B719" s="379"/>
      <c r="C719" s="96" t="s">
        <v>250</v>
      </c>
      <c r="D719" s="168">
        <f t="shared" ref="D719:O719" si="1576">+IFERROR(D682/D701/30,0)</f>
        <v>0</v>
      </c>
      <c r="E719" s="168">
        <f t="shared" si="1576"/>
        <v>0</v>
      </c>
      <c r="F719" s="168">
        <f t="shared" si="1576"/>
        <v>0</v>
      </c>
      <c r="G719" s="168">
        <f t="shared" si="1576"/>
        <v>0</v>
      </c>
      <c r="H719" s="168">
        <f t="shared" si="1576"/>
        <v>0</v>
      </c>
      <c r="I719" s="168">
        <f t="shared" si="1576"/>
        <v>0</v>
      </c>
      <c r="J719" s="168">
        <f t="shared" si="1576"/>
        <v>0</v>
      </c>
      <c r="K719" s="168">
        <f t="shared" si="1576"/>
        <v>0</v>
      </c>
      <c r="L719" s="168">
        <f t="shared" si="1576"/>
        <v>0</v>
      </c>
      <c r="M719" s="168">
        <f t="shared" si="1576"/>
        <v>0</v>
      </c>
      <c r="N719" s="168">
        <f t="shared" si="1576"/>
        <v>0</v>
      </c>
      <c r="O719" s="169">
        <f t="shared" si="1576"/>
        <v>0</v>
      </c>
      <c r="P719" s="169">
        <f t="shared" si="1554"/>
        <v>0</v>
      </c>
    </row>
    <row r="720" spans="1:53" ht="15.75" thickBot="1" x14ac:dyDescent="0.3">
      <c r="A720" s="195" t="s">
        <v>117</v>
      </c>
      <c r="B720" s="379"/>
      <c r="C720" s="183" t="s">
        <v>13</v>
      </c>
      <c r="D720" s="72"/>
      <c r="E720" s="72"/>
      <c r="F720" s="72"/>
      <c r="G720" s="72">
        <v>30</v>
      </c>
      <c r="H720" s="72">
        <v>30</v>
      </c>
      <c r="I720" s="72">
        <v>30</v>
      </c>
      <c r="J720" s="72"/>
      <c r="K720" s="72">
        <v>15</v>
      </c>
      <c r="L720" s="72">
        <v>22.5</v>
      </c>
      <c r="M720" s="72">
        <v>15</v>
      </c>
      <c r="N720" s="72"/>
      <c r="O720" s="72"/>
      <c r="P720" s="184"/>
    </row>
    <row r="721" spans="1:16" x14ac:dyDescent="0.25">
      <c r="A721" s="195" t="s">
        <v>117</v>
      </c>
      <c r="B721" s="379"/>
      <c r="C721" s="99" t="s">
        <v>4</v>
      </c>
      <c r="D721" s="100" t="e">
        <f>+D714/D720*30</f>
        <v>#DIV/0!</v>
      </c>
      <c r="E721" s="100" t="e">
        <f t="shared" ref="E721" si="1577">+E714/E720*30</f>
        <v>#DIV/0!</v>
      </c>
      <c r="F721" s="100" t="e">
        <f t="shared" ref="F721" si="1578">+F714/F720*30</f>
        <v>#DIV/0!</v>
      </c>
      <c r="G721" s="100">
        <f t="shared" ref="G721" si="1579">+G714/G720*30</f>
        <v>0</v>
      </c>
      <c r="H721" s="100">
        <f t="shared" ref="H721" si="1580">+H714/H720*30</f>
        <v>0</v>
      </c>
      <c r="I721" s="100">
        <f t="shared" ref="I721" si="1581">+I714/I720*30</f>
        <v>0</v>
      </c>
      <c r="J721" s="100" t="e">
        <f t="shared" ref="J721" si="1582">+J714/J720*30</f>
        <v>#DIV/0!</v>
      </c>
      <c r="K721" s="100">
        <f t="shared" ref="K721" si="1583">+K714/K720*30</f>
        <v>825.62499475529944</v>
      </c>
      <c r="L721" s="100">
        <f t="shared" ref="L721" si="1584">+L714/L720*30</f>
        <v>636.6974281429649</v>
      </c>
      <c r="M721" s="100">
        <f t="shared" ref="M721" si="1585">+M714/M720*30</f>
        <v>761.21991754118949</v>
      </c>
      <c r="N721" s="100" t="e">
        <f t="shared" ref="N721" si="1586">+N714/N720*30</f>
        <v>#DIV/0!</v>
      </c>
      <c r="O721" s="167" t="e">
        <f t="shared" ref="O721" si="1587">+O714/O720*30</f>
        <v>#DIV/0!</v>
      </c>
      <c r="P721" s="167" t="e">
        <f>SUM(D721:O721)</f>
        <v>#DIV/0!</v>
      </c>
    </row>
    <row r="722" spans="1:16" x14ac:dyDescent="0.25">
      <c r="A722" s="195" t="s">
        <v>117</v>
      </c>
      <c r="B722" s="379"/>
      <c r="C722" s="86" t="s">
        <v>216</v>
      </c>
      <c r="D722" s="87" t="e">
        <f>+D715/D720*30</f>
        <v>#DIV/0!</v>
      </c>
      <c r="E722" s="87" t="e">
        <f t="shared" ref="E722:O722" si="1588">+E715/E720*30</f>
        <v>#DIV/0!</v>
      </c>
      <c r="F722" s="87" t="e">
        <f t="shared" si="1588"/>
        <v>#DIV/0!</v>
      </c>
      <c r="G722" s="87">
        <f t="shared" si="1588"/>
        <v>0</v>
      </c>
      <c r="H722" s="87">
        <f t="shared" si="1588"/>
        <v>0</v>
      </c>
      <c r="I722" s="87">
        <f t="shared" si="1588"/>
        <v>0</v>
      </c>
      <c r="J722" s="87" t="e">
        <f t="shared" si="1588"/>
        <v>#DIV/0!</v>
      </c>
      <c r="K722" s="87">
        <f t="shared" si="1588"/>
        <v>661.32747555875562</v>
      </c>
      <c r="L722" s="87">
        <f t="shared" si="1588"/>
        <v>474.20962094287955</v>
      </c>
      <c r="M722" s="87">
        <f t="shared" si="1588"/>
        <v>603.86180778914343</v>
      </c>
      <c r="N722" s="87" t="e">
        <f t="shared" si="1588"/>
        <v>#DIV/0!</v>
      </c>
      <c r="O722" s="159" t="e">
        <f t="shared" si="1588"/>
        <v>#DIV/0!</v>
      </c>
      <c r="P722" s="159" t="e">
        <f t="shared" ref="P722:P726" si="1589">SUM(D722:O722)</f>
        <v>#DIV/0!</v>
      </c>
    </row>
    <row r="723" spans="1:16" x14ac:dyDescent="0.25">
      <c r="A723" s="195" t="s">
        <v>117</v>
      </c>
      <c r="B723" s="379"/>
      <c r="C723" s="86" t="s">
        <v>217</v>
      </c>
      <c r="D723" s="87" t="e">
        <f>+D716/D720*30</f>
        <v>#DIV/0!</v>
      </c>
      <c r="E723" s="87" t="e">
        <f t="shared" ref="E723:O723" si="1590">+E716/E720*30</f>
        <v>#DIV/0!</v>
      </c>
      <c r="F723" s="87" t="e">
        <f t="shared" si="1590"/>
        <v>#DIV/0!</v>
      </c>
      <c r="G723" s="87">
        <f t="shared" si="1590"/>
        <v>0</v>
      </c>
      <c r="H723" s="87">
        <f t="shared" si="1590"/>
        <v>0</v>
      </c>
      <c r="I723" s="87">
        <f t="shared" si="1590"/>
        <v>0</v>
      </c>
      <c r="J723" s="87" t="e">
        <f t="shared" si="1590"/>
        <v>#DIV/0!</v>
      </c>
      <c r="K723" s="87">
        <f t="shared" si="1590"/>
        <v>0</v>
      </c>
      <c r="L723" s="87">
        <f t="shared" si="1590"/>
        <v>0</v>
      </c>
      <c r="M723" s="87">
        <f t="shared" si="1590"/>
        <v>0</v>
      </c>
      <c r="N723" s="87" t="e">
        <f t="shared" si="1590"/>
        <v>#DIV/0!</v>
      </c>
      <c r="O723" s="159" t="e">
        <f t="shared" si="1590"/>
        <v>#DIV/0!</v>
      </c>
      <c r="P723" s="159"/>
    </row>
    <row r="724" spans="1:16" x14ac:dyDescent="0.25">
      <c r="A724" s="195" t="s">
        <v>117</v>
      </c>
      <c r="B724" s="379"/>
      <c r="C724" s="86" t="s">
        <v>218</v>
      </c>
      <c r="D724" s="87" t="e">
        <f>+D717/D720*30</f>
        <v>#DIV/0!</v>
      </c>
      <c r="E724" s="87" t="e">
        <f t="shared" ref="E724:O724" si="1591">+E717/E720*30</f>
        <v>#DIV/0!</v>
      </c>
      <c r="F724" s="87" t="e">
        <f t="shared" si="1591"/>
        <v>#DIV/0!</v>
      </c>
      <c r="G724" s="87">
        <f t="shared" si="1591"/>
        <v>0</v>
      </c>
      <c r="H724" s="87">
        <f t="shared" si="1591"/>
        <v>0</v>
      </c>
      <c r="I724" s="87">
        <f t="shared" si="1591"/>
        <v>0</v>
      </c>
      <c r="J724" s="87" t="e">
        <f t="shared" si="1591"/>
        <v>#DIV/0!</v>
      </c>
      <c r="K724" s="87">
        <f t="shared" si="1591"/>
        <v>95.223566878385626</v>
      </c>
      <c r="L724" s="87">
        <f t="shared" si="1591"/>
        <v>157.65176066332126</v>
      </c>
      <c r="M724" s="87">
        <f t="shared" si="1591"/>
        <v>137.20453333563256</v>
      </c>
      <c r="N724" s="87" t="e">
        <f t="shared" si="1591"/>
        <v>#DIV/0!</v>
      </c>
      <c r="O724" s="159" t="e">
        <f t="shared" si="1591"/>
        <v>#DIV/0!</v>
      </c>
      <c r="P724" s="159"/>
    </row>
    <row r="725" spans="1:16" x14ac:dyDescent="0.25">
      <c r="A725" s="195" t="s">
        <v>117</v>
      </c>
      <c r="B725" s="379"/>
      <c r="C725" s="86" t="s">
        <v>219</v>
      </c>
      <c r="D725" s="87" t="e">
        <f>+D718/D720*30</f>
        <v>#DIV/0!</v>
      </c>
      <c r="E725" s="87" t="e">
        <f t="shared" ref="E725:O725" si="1592">+E718/E720*30</f>
        <v>#DIV/0!</v>
      </c>
      <c r="F725" s="87" t="e">
        <f t="shared" si="1592"/>
        <v>#DIV/0!</v>
      </c>
      <c r="G725" s="87">
        <f t="shared" si="1592"/>
        <v>0</v>
      </c>
      <c r="H725" s="87">
        <f t="shared" si="1592"/>
        <v>0</v>
      </c>
      <c r="I725" s="87">
        <f t="shared" si="1592"/>
        <v>0</v>
      </c>
      <c r="J725" s="87" t="e">
        <f t="shared" si="1592"/>
        <v>#DIV/0!</v>
      </c>
      <c r="K725" s="87">
        <f t="shared" si="1592"/>
        <v>69.073952318158007</v>
      </c>
      <c r="L725" s="87">
        <f t="shared" si="1592"/>
        <v>4.8360465367640151</v>
      </c>
      <c r="M725" s="87">
        <f t="shared" si="1592"/>
        <v>20.153576416413621</v>
      </c>
      <c r="N725" s="87" t="e">
        <f t="shared" si="1592"/>
        <v>#DIV/0!</v>
      </c>
      <c r="O725" s="159" t="e">
        <f t="shared" si="1592"/>
        <v>#DIV/0!</v>
      </c>
      <c r="P725" s="159"/>
    </row>
    <row r="726" spans="1:16" ht="15.75" thickBot="1" x14ac:dyDescent="0.3">
      <c r="A726" s="195" t="s">
        <v>117</v>
      </c>
      <c r="B726" s="379"/>
      <c r="C726" s="96" t="s">
        <v>238</v>
      </c>
      <c r="D726" s="168" t="e">
        <f>+D719/D720*30</f>
        <v>#DIV/0!</v>
      </c>
      <c r="E726" s="168" t="e">
        <f t="shared" ref="E726:O726" si="1593">+E719/E720*30</f>
        <v>#DIV/0!</v>
      </c>
      <c r="F726" s="168" t="e">
        <f t="shared" si="1593"/>
        <v>#DIV/0!</v>
      </c>
      <c r="G726" s="168">
        <f t="shared" si="1593"/>
        <v>0</v>
      </c>
      <c r="H726" s="168">
        <f t="shared" si="1593"/>
        <v>0</v>
      </c>
      <c r="I726" s="168">
        <f t="shared" si="1593"/>
        <v>0</v>
      </c>
      <c r="J726" s="168" t="e">
        <f t="shared" si="1593"/>
        <v>#DIV/0!</v>
      </c>
      <c r="K726" s="168">
        <f t="shared" si="1593"/>
        <v>0</v>
      </c>
      <c r="L726" s="168">
        <f t="shared" si="1593"/>
        <v>0</v>
      </c>
      <c r="M726" s="168">
        <f t="shared" si="1593"/>
        <v>0</v>
      </c>
      <c r="N726" s="168" t="e">
        <f t="shared" si="1593"/>
        <v>#DIV/0!</v>
      </c>
      <c r="O726" s="169" t="e">
        <f t="shared" si="1593"/>
        <v>#DIV/0!</v>
      </c>
      <c r="P726" s="169" t="e">
        <f t="shared" si="1589"/>
        <v>#DIV/0!</v>
      </c>
    </row>
    <row r="727" spans="1:16" x14ac:dyDescent="0.25">
      <c r="A727" s="195" t="s">
        <v>117</v>
      </c>
      <c r="B727" s="379"/>
      <c r="C727" s="76" t="s">
        <v>8</v>
      </c>
      <c r="D727" s="170">
        <f t="shared" ref="D727:O727" si="1594">+D696/D690</f>
        <v>1.9713529435372807</v>
      </c>
      <c r="E727" s="170">
        <f t="shared" si="1594"/>
        <v>1.8850588705354969</v>
      </c>
      <c r="F727" s="170">
        <f t="shared" si="1594"/>
        <v>1.8850588705354969</v>
      </c>
      <c r="G727" s="170">
        <f t="shared" si="1594"/>
        <v>2.0722813807944038</v>
      </c>
      <c r="H727" s="170">
        <f t="shared" si="1594"/>
        <v>2.0722813807944038</v>
      </c>
      <c r="I727" s="170">
        <f t="shared" si="1594"/>
        <v>2.0722813807944043</v>
      </c>
      <c r="J727" s="170">
        <f t="shared" si="1594"/>
        <v>2.0840961625591601</v>
      </c>
      <c r="K727" s="170">
        <f t="shared" si="1594"/>
        <v>2.3296414164030832</v>
      </c>
      <c r="L727" s="170">
        <f t="shared" si="1594"/>
        <v>2.2943692594258853</v>
      </c>
      <c r="M727" s="170">
        <f t="shared" si="1594"/>
        <v>2.2076336712524118</v>
      </c>
      <c r="N727" s="170">
        <f t="shared" si="1594"/>
        <v>2.2762394465891509</v>
      </c>
      <c r="O727" s="171">
        <f t="shared" si="1594"/>
        <v>2.3162664631287582</v>
      </c>
      <c r="P727" s="171"/>
    </row>
    <row r="728" spans="1:16" x14ac:dyDescent="0.25">
      <c r="A728" s="195" t="s">
        <v>117</v>
      </c>
      <c r="B728" s="379"/>
      <c r="C728" s="77" t="s">
        <v>6</v>
      </c>
      <c r="D728" s="172">
        <f>+VLOOKUP(D676,Conversion!$B$33:$N$71,(MATCH('Measured TV opt-pt'!D675,butget_aylar_opt,0)+1),0)</f>
        <v>2.644094913895187</v>
      </c>
      <c r="E728" s="172">
        <f>+VLOOKUP(E676,Conversion!$B$33:$N$71,(MATCH('Measured TV opt-pt'!E675,butget_aylar_opt,0)+1),0)</f>
        <v>2.5655063023240818</v>
      </c>
      <c r="F728" s="172">
        <f>+VLOOKUP(F676,Conversion!$B$33:$N$71,(MATCH('Measured TV opt-pt'!F675,butget_aylar_opt,0)+1),0)</f>
        <v>2.5655063023240818</v>
      </c>
      <c r="G728" s="172">
        <f>+VLOOKUP(G676,Conversion!$B$33:$N$71,(MATCH('Measured TV opt-pt'!G675,butget_aylar_opt,0)+1),0)</f>
        <v>2.9550683482523832</v>
      </c>
      <c r="H728" s="172">
        <f>+VLOOKUP(H676,Conversion!$B$33:$N$71,(MATCH('Measured TV opt-pt'!H675,butget_aylar_opt,0)+1),0)</f>
        <v>2.9550683482523832</v>
      </c>
      <c r="I728" s="172">
        <f>+VLOOKUP(I676,Conversion!$B$33:$N$71,(MATCH('Measured TV opt-pt'!I675,butget_aylar_opt,0)+1),0)</f>
        <v>2.9550683482523832</v>
      </c>
      <c r="J728" s="172">
        <f>+VLOOKUP(J676,Conversion!$B$33:$N$71,(MATCH('Measured TV opt-pt'!J675,butget_aylar_opt,0)+1),0)</f>
        <v>2.8993145389741923</v>
      </c>
      <c r="K728" s="172">
        <f>+VLOOKUP(K676,Conversion!$B$33:$N$71,(MATCH('Measured TV opt-pt'!K675,butget_aylar_opt,0)+1),0)</f>
        <v>2.8993145389741923</v>
      </c>
      <c r="L728" s="172">
        <f>+VLOOKUP(L676,Conversion!$B$33:$N$71,(MATCH('Measured TV opt-pt'!L675,butget_aylar_opt,0)+1),0)</f>
        <v>2.8068383933218852</v>
      </c>
      <c r="M728" s="172">
        <f>+VLOOKUP(M676,Conversion!$B$33:$N$71,(MATCH('Measured TV opt-pt'!M675,butget_aylar_opt,0)+1),0)</f>
        <v>2.644094913895187</v>
      </c>
      <c r="N728" s="172">
        <f>+VLOOKUP(N676,Conversion!$B$33:$N$71,(MATCH('Measured TV opt-pt'!N675,butget_aylar_opt,0)+1),0)</f>
        <v>2.644094913895187</v>
      </c>
      <c r="O728" s="173">
        <f>+VLOOKUP(O676,Conversion!$B$33:$N$71,(MATCH('Measured TV opt-pt'!O675,butget_aylar_opt,0)+1),0)</f>
        <v>2.644094913895187</v>
      </c>
      <c r="P728" s="173"/>
    </row>
    <row r="729" spans="1:16" ht="15.75" thickBot="1" x14ac:dyDescent="0.3">
      <c r="A729" s="195" t="s">
        <v>117</v>
      </c>
      <c r="B729" s="380"/>
      <c r="C729" s="96" t="s">
        <v>7</v>
      </c>
      <c r="D729" s="172">
        <f>+VLOOKUP(D676,Conversion!$B$74:$N$112,(MATCH('Measured TV opt-pt'!D675,budget_aylar_pt,0)+1),0)</f>
        <v>1.6830349562410347</v>
      </c>
      <c r="E729" s="172">
        <f>+VLOOKUP(E676,Conversion!$B$74:$N$112,(MATCH('Measured TV opt-pt'!E675,budget_aylar_pt,0)+1),0)</f>
        <v>1.5934385426261033</v>
      </c>
      <c r="F729" s="172">
        <f>+VLOOKUP(F676,Conversion!$B$74:$N$112,(MATCH('Measured TV opt-pt'!F675,budget_aylar_pt,0)+1),0)</f>
        <v>1.5934385426261033</v>
      </c>
      <c r="G729" s="172">
        <f>+VLOOKUP(G676,Conversion!$B$74:$N$112,(MATCH('Measured TV opt-pt'!G675,budget_aylar_pt,0)+1),0)</f>
        <v>1.6939441090266982</v>
      </c>
      <c r="H729" s="172">
        <f>+VLOOKUP(H676,Conversion!$B$74:$N$112,(MATCH('Measured TV opt-pt'!H675,budget_aylar_pt,0)+1),0)</f>
        <v>1.6939441090266982</v>
      </c>
      <c r="I729" s="172">
        <f>+VLOOKUP(I676,Conversion!$B$74:$N$112,(MATCH('Measured TV opt-pt'!I675,budget_aylar_pt,0)+1),0)</f>
        <v>1.6939441090266982</v>
      </c>
      <c r="J729" s="172">
        <f>+VLOOKUP(J676,Conversion!$B$74:$N$112,(MATCH('Measured TV opt-pt'!J675,budget_aylar_pt,0)+1),0)</f>
        <v>1.7347168583812891</v>
      </c>
      <c r="K729" s="172">
        <f>+VLOOKUP(K676,Conversion!$B$74:$N$112,(MATCH('Measured TV opt-pt'!K675,budget_aylar_pt,0)+1),0)</f>
        <v>1.7347168583812891</v>
      </c>
      <c r="L729" s="172">
        <f>+VLOOKUP(L676,Conversion!$B$74:$N$112,(MATCH('Measured TV opt-pt'!L675,budget_aylar_pt,0)+1),0)</f>
        <v>1.7469172522229059</v>
      </c>
      <c r="M729" s="172">
        <f>+VLOOKUP(M676,Conversion!$B$74:$N$112,(MATCH('Measured TV opt-pt'!M675,budget_aylar_pt,0)+1),0)</f>
        <v>1.6830349562410347</v>
      </c>
      <c r="N729" s="172">
        <f>+VLOOKUP(N676,Conversion!$B$74:$N$112,(MATCH('Measured TV opt-pt'!N675,budget_aylar_pt,0)+1),0)</f>
        <v>1.6830349562410347</v>
      </c>
      <c r="O729" s="173">
        <f>+VLOOKUP(O676,Conversion!$B$74:$N$112,(MATCH('Measured TV opt-pt'!O675,budget_aylar_pt,0)+1),0)</f>
        <v>1.6830349562410347</v>
      </c>
      <c r="P729" s="174"/>
    </row>
    <row r="730" spans="1:16" ht="21.75" thickBot="1" x14ac:dyDescent="0.3">
      <c r="A730" s="195" t="s">
        <v>117</v>
      </c>
      <c r="B730" s="240" t="s">
        <v>126</v>
      </c>
      <c r="C730" s="74" t="s">
        <v>107</v>
      </c>
      <c r="D730" s="153">
        <v>1</v>
      </c>
      <c r="E730" s="153">
        <v>2</v>
      </c>
      <c r="F730" s="153">
        <v>3</v>
      </c>
      <c r="G730" s="153">
        <v>4</v>
      </c>
      <c r="H730" s="153">
        <v>5</v>
      </c>
      <c r="I730" s="153">
        <v>6</v>
      </c>
      <c r="J730" s="153">
        <v>7</v>
      </c>
      <c r="K730" s="153">
        <v>8</v>
      </c>
      <c r="L730" s="153">
        <v>9</v>
      </c>
      <c r="M730" s="153">
        <v>10</v>
      </c>
      <c r="N730" s="153">
        <v>11</v>
      </c>
      <c r="O730" s="153">
        <v>12</v>
      </c>
      <c r="P730" s="74" t="s">
        <v>127</v>
      </c>
    </row>
    <row r="731" spans="1:16" ht="15.75" thickBot="1" x14ac:dyDescent="0.3">
      <c r="A731" s="195" t="s">
        <v>117</v>
      </c>
      <c r="B731" s="375" t="s">
        <v>192</v>
      </c>
      <c r="C731" s="185" t="s">
        <v>33</v>
      </c>
      <c r="D731" s="186" t="s">
        <v>26</v>
      </c>
      <c r="E731" s="186" t="s">
        <v>26</v>
      </c>
      <c r="F731" s="186" t="s">
        <v>26</v>
      </c>
      <c r="G731" s="186" t="s">
        <v>26</v>
      </c>
      <c r="H731" s="186" t="s">
        <v>26</v>
      </c>
      <c r="I731" s="186" t="s">
        <v>26</v>
      </c>
      <c r="J731" s="186" t="s">
        <v>26</v>
      </c>
      <c r="K731" s="186" t="s">
        <v>26</v>
      </c>
      <c r="L731" s="186" t="s">
        <v>26</v>
      </c>
      <c r="M731" s="186" t="s">
        <v>26</v>
      </c>
      <c r="N731" s="186" t="s">
        <v>26</v>
      </c>
      <c r="O731" s="186" t="s">
        <v>26</v>
      </c>
      <c r="P731" s="188" t="s">
        <v>108</v>
      </c>
    </row>
    <row r="732" spans="1:16" x14ac:dyDescent="0.25">
      <c r="A732" s="195" t="s">
        <v>117</v>
      </c>
      <c r="B732" s="376"/>
      <c r="C732" s="175" t="s">
        <v>125</v>
      </c>
      <c r="D732" s="200"/>
      <c r="E732" s="201"/>
      <c r="F732" s="201"/>
      <c r="G732" s="201"/>
      <c r="H732" s="201"/>
      <c r="I732" s="201"/>
      <c r="J732" s="201"/>
      <c r="K732" s="201"/>
      <c r="L732" s="201"/>
      <c r="M732" s="201"/>
      <c r="N732" s="201"/>
      <c r="O732" s="176"/>
      <c r="P732" s="176">
        <f>SUM(D732:O732)</f>
        <v>0</v>
      </c>
    </row>
    <row r="733" spans="1:16" x14ac:dyDescent="0.25">
      <c r="A733" s="195" t="s">
        <v>117</v>
      </c>
      <c r="B733" s="376"/>
      <c r="C733" s="86" t="s">
        <v>1</v>
      </c>
      <c r="D733" s="87">
        <f>+D764*D746*30</f>
        <v>0</v>
      </c>
      <c r="E733" s="87">
        <f t="shared" ref="E733:O733" si="1595">+E764*E746*30</f>
        <v>0</v>
      </c>
      <c r="F733" s="87">
        <f t="shared" si="1595"/>
        <v>0</v>
      </c>
      <c r="G733" s="87">
        <f t="shared" si="1595"/>
        <v>0</v>
      </c>
      <c r="H733" s="87">
        <f t="shared" si="1595"/>
        <v>0</v>
      </c>
      <c r="I733" s="87">
        <f t="shared" si="1595"/>
        <v>0</v>
      </c>
      <c r="J733" s="87">
        <f t="shared" si="1595"/>
        <v>0</v>
      </c>
      <c r="K733" s="87">
        <f t="shared" si="1595"/>
        <v>0</v>
      </c>
      <c r="L733" s="87">
        <f t="shared" si="1595"/>
        <v>0</v>
      </c>
      <c r="M733" s="87">
        <f t="shared" si="1595"/>
        <v>0</v>
      </c>
      <c r="N733" s="87">
        <f t="shared" si="1595"/>
        <v>0</v>
      </c>
      <c r="O733" s="159">
        <f t="shared" si="1595"/>
        <v>0</v>
      </c>
      <c r="P733" s="159">
        <f t="shared" ref="P733:P737" si="1596">SUM(D733:O733)</f>
        <v>0</v>
      </c>
    </row>
    <row r="734" spans="1:16" x14ac:dyDescent="0.25">
      <c r="A734" s="195" t="s">
        <v>117</v>
      </c>
      <c r="B734" s="376"/>
      <c r="C734" s="86" t="s">
        <v>209</v>
      </c>
      <c r="D734" s="87">
        <f t="shared" ref="D734:O737" si="1597">+D765*D747*30</f>
        <v>0</v>
      </c>
      <c r="E734" s="259">
        <f t="shared" si="1597"/>
        <v>0</v>
      </c>
      <c r="F734" s="259">
        <f t="shared" si="1597"/>
        <v>0</v>
      </c>
      <c r="G734" s="259">
        <f t="shared" si="1597"/>
        <v>0</v>
      </c>
      <c r="H734" s="259">
        <f t="shared" si="1597"/>
        <v>0</v>
      </c>
      <c r="I734" s="259">
        <f t="shared" si="1597"/>
        <v>0</v>
      </c>
      <c r="J734" s="259">
        <f t="shared" si="1597"/>
        <v>0</v>
      </c>
      <c r="K734" s="259">
        <f t="shared" si="1597"/>
        <v>0</v>
      </c>
      <c r="L734" s="259">
        <f t="shared" si="1597"/>
        <v>0</v>
      </c>
      <c r="M734" s="259">
        <f t="shared" si="1597"/>
        <v>0</v>
      </c>
      <c r="N734" s="259">
        <f t="shared" si="1597"/>
        <v>0</v>
      </c>
      <c r="O734" s="260">
        <f t="shared" si="1597"/>
        <v>0</v>
      </c>
      <c r="P734" s="260"/>
    </row>
    <row r="735" spans="1:16" x14ac:dyDescent="0.25">
      <c r="A735" s="195" t="s">
        <v>117</v>
      </c>
      <c r="B735" s="376"/>
      <c r="C735" s="86" t="s">
        <v>210</v>
      </c>
      <c r="D735" s="87">
        <f t="shared" si="1597"/>
        <v>0</v>
      </c>
      <c r="E735" s="259">
        <f t="shared" si="1597"/>
        <v>0</v>
      </c>
      <c r="F735" s="259">
        <f t="shared" si="1597"/>
        <v>0</v>
      </c>
      <c r="G735" s="259">
        <f t="shared" si="1597"/>
        <v>0</v>
      </c>
      <c r="H735" s="259">
        <f t="shared" si="1597"/>
        <v>0</v>
      </c>
      <c r="I735" s="259">
        <f t="shared" si="1597"/>
        <v>0</v>
      </c>
      <c r="J735" s="259">
        <f t="shared" si="1597"/>
        <v>0</v>
      </c>
      <c r="K735" s="259">
        <f t="shared" si="1597"/>
        <v>0</v>
      </c>
      <c r="L735" s="259">
        <f t="shared" si="1597"/>
        <v>0</v>
      </c>
      <c r="M735" s="259">
        <f t="shared" si="1597"/>
        <v>0</v>
      </c>
      <c r="N735" s="259">
        <f t="shared" si="1597"/>
        <v>0</v>
      </c>
      <c r="O735" s="260">
        <f t="shared" si="1597"/>
        <v>0</v>
      </c>
      <c r="P735" s="260"/>
    </row>
    <row r="736" spans="1:16" x14ac:dyDescent="0.25">
      <c r="A736" s="195" t="s">
        <v>117</v>
      </c>
      <c r="B736" s="376"/>
      <c r="C736" s="86" t="s">
        <v>211</v>
      </c>
      <c r="D736" s="87">
        <f t="shared" si="1597"/>
        <v>0</v>
      </c>
      <c r="E736" s="259">
        <f t="shared" si="1597"/>
        <v>0</v>
      </c>
      <c r="F736" s="259">
        <f t="shared" si="1597"/>
        <v>0</v>
      </c>
      <c r="G736" s="259">
        <f t="shared" si="1597"/>
        <v>0</v>
      </c>
      <c r="H736" s="259">
        <f t="shared" si="1597"/>
        <v>0</v>
      </c>
      <c r="I736" s="259">
        <f t="shared" si="1597"/>
        <v>0</v>
      </c>
      <c r="J736" s="259">
        <f t="shared" si="1597"/>
        <v>0</v>
      </c>
      <c r="K736" s="259">
        <f t="shared" si="1597"/>
        <v>0</v>
      </c>
      <c r="L736" s="259">
        <f t="shared" si="1597"/>
        <v>0</v>
      </c>
      <c r="M736" s="259">
        <f t="shared" si="1597"/>
        <v>0</v>
      </c>
      <c r="N736" s="259">
        <f t="shared" si="1597"/>
        <v>0</v>
      </c>
      <c r="O736" s="260">
        <f t="shared" si="1597"/>
        <v>0</v>
      </c>
      <c r="P736" s="260"/>
    </row>
    <row r="737" spans="1:16" ht="15.75" thickBot="1" x14ac:dyDescent="0.3">
      <c r="A737" s="195" t="s">
        <v>117</v>
      </c>
      <c r="B737" s="376"/>
      <c r="C737" s="96" t="s">
        <v>227</v>
      </c>
      <c r="D737" s="87">
        <f t="shared" si="1597"/>
        <v>0</v>
      </c>
      <c r="E737" s="90">
        <f t="shared" si="1597"/>
        <v>0</v>
      </c>
      <c r="F737" s="90">
        <f t="shared" si="1597"/>
        <v>0</v>
      </c>
      <c r="G737" s="90">
        <f t="shared" si="1597"/>
        <v>0</v>
      </c>
      <c r="H737" s="90">
        <f t="shared" si="1597"/>
        <v>0</v>
      </c>
      <c r="I737" s="90">
        <f t="shared" si="1597"/>
        <v>0</v>
      </c>
      <c r="J737" s="90">
        <f t="shared" si="1597"/>
        <v>0</v>
      </c>
      <c r="K737" s="90">
        <f t="shared" si="1597"/>
        <v>0</v>
      </c>
      <c r="L737" s="90">
        <f t="shared" si="1597"/>
        <v>0</v>
      </c>
      <c r="M737" s="90">
        <f t="shared" si="1597"/>
        <v>0</v>
      </c>
      <c r="N737" s="90">
        <f t="shared" si="1597"/>
        <v>0</v>
      </c>
      <c r="O737" s="160">
        <f t="shared" si="1597"/>
        <v>0</v>
      </c>
      <c r="P737" s="160">
        <f t="shared" si="1596"/>
        <v>0</v>
      </c>
    </row>
    <row r="738" spans="1:16" ht="15.75" thickBot="1" x14ac:dyDescent="0.3">
      <c r="A738" s="195" t="s">
        <v>117</v>
      </c>
      <c r="B738" s="376"/>
      <c r="C738" s="281" t="s">
        <v>108</v>
      </c>
      <c r="D738" s="282">
        <f>SUM(D739:D743)</f>
        <v>1</v>
      </c>
      <c r="E738" s="282">
        <f t="shared" ref="E738" si="1598">SUM(E739:E743)</f>
        <v>1.0034229363724529</v>
      </c>
      <c r="F738" s="282">
        <f t="shared" ref="F738" si="1599">SUM(F739:F743)</f>
        <v>0.99999999999999989</v>
      </c>
      <c r="G738" s="282">
        <f t="shared" ref="G738" si="1600">SUM(G739:G743)</f>
        <v>0.99999999999999989</v>
      </c>
      <c r="H738" s="282">
        <f t="shared" ref="H738" si="1601">SUM(H739:H743)</f>
        <v>1</v>
      </c>
      <c r="I738" s="282">
        <f t="shared" ref="I738" si="1602">SUM(I739:I743)</f>
        <v>1.0000000000000002</v>
      </c>
      <c r="J738" s="282">
        <f t="shared" ref="J738" si="1603">SUM(J739:J743)</f>
        <v>0.99999999999999978</v>
      </c>
      <c r="K738" s="282">
        <f t="shared" ref="K738" si="1604">SUM(K739:K743)</f>
        <v>0.99999999999999978</v>
      </c>
      <c r="L738" s="282">
        <f t="shared" ref="L738" si="1605">SUM(L739:L743)</f>
        <v>1</v>
      </c>
      <c r="M738" s="282">
        <f t="shared" ref="M738" si="1606">SUM(M739:M743)</f>
        <v>1.0000000000000002</v>
      </c>
      <c r="N738" s="282">
        <f t="shared" ref="N738" si="1607">SUM(N739:N743)</f>
        <v>1</v>
      </c>
      <c r="O738" s="282">
        <f t="shared" ref="O738" si="1608">SUM(O739:O743)</f>
        <v>0.99999999999999989</v>
      </c>
      <c r="P738" s="268"/>
    </row>
    <row r="739" spans="1:16" ht="15.75" thickBot="1" x14ac:dyDescent="0.3">
      <c r="A739" s="195" t="s">
        <v>117</v>
      </c>
      <c r="B739" s="376"/>
      <c r="C739" s="245" t="s">
        <v>196</v>
      </c>
      <c r="D739" s="246">
        <v>0.748</v>
      </c>
      <c r="E739" s="246">
        <v>0.71289999999999998</v>
      </c>
      <c r="F739" s="246">
        <v>0.70128149006739837</v>
      </c>
      <c r="G739" s="246">
        <v>0.53018436569432525</v>
      </c>
      <c r="H739" s="246">
        <v>0.5423765464750937</v>
      </c>
      <c r="I739" s="246">
        <v>0.58843916554063314</v>
      </c>
      <c r="J739" s="246">
        <v>0.60561377608760258</v>
      </c>
      <c r="K739" s="246">
        <v>0.80100224649177598</v>
      </c>
      <c r="L739" s="246">
        <v>0.74479587945877479</v>
      </c>
      <c r="M739" s="246">
        <v>0.79328167047923914</v>
      </c>
      <c r="N739" s="246">
        <v>0.79251746496726783</v>
      </c>
      <c r="O739" s="246">
        <v>0.75240999999999991</v>
      </c>
      <c r="P739" s="268"/>
    </row>
    <row r="740" spans="1:16" ht="15.75" thickBot="1" x14ac:dyDescent="0.3">
      <c r="A740" s="195" t="s">
        <v>117</v>
      </c>
      <c r="B740" s="376"/>
      <c r="C740" s="245" t="s">
        <v>197</v>
      </c>
      <c r="D740" s="246"/>
      <c r="E740" s="246">
        <v>3.4229363724529492E-3</v>
      </c>
      <c r="F740" s="246"/>
      <c r="G740" s="246"/>
      <c r="H740" s="246"/>
      <c r="I740" s="246"/>
      <c r="J740" s="246"/>
      <c r="K740" s="246"/>
      <c r="L740" s="246"/>
      <c r="M740" s="246"/>
      <c r="N740" s="246"/>
      <c r="O740" s="246"/>
      <c r="P740" s="268"/>
    </row>
    <row r="741" spans="1:16" ht="15.75" thickBot="1" x14ac:dyDescent="0.3">
      <c r="A741" s="195" t="s">
        <v>117</v>
      </c>
      <c r="B741" s="376"/>
      <c r="C741" s="245" t="s">
        <v>199</v>
      </c>
      <c r="D741" s="310">
        <v>0.252</v>
      </c>
      <c r="E741" s="246">
        <v>0.28710000000000002</v>
      </c>
      <c r="F741" s="246">
        <v>0.27946524626273334</v>
      </c>
      <c r="G741" s="246">
        <v>0.26027151737500415</v>
      </c>
      <c r="H741" s="246">
        <v>0.22206611722025232</v>
      </c>
      <c r="I741" s="246">
        <v>0.23470428159927745</v>
      </c>
      <c r="J741" s="246">
        <v>0.15048175443375286</v>
      </c>
      <c r="K741" s="246">
        <v>0.11533513094114624</v>
      </c>
      <c r="L741" s="246">
        <v>0.2476086029169918</v>
      </c>
      <c r="M741" s="246">
        <v>0.18024296287308908</v>
      </c>
      <c r="N741" s="246">
        <v>0.19496532528723082</v>
      </c>
      <c r="O741" s="246">
        <v>0.24758999999999998</v>
      </c>
      <c r="P741" s="268"/>
    </row>
    <row r="742" spans="1:16" ht="15.75" thickBot="1" x14ac:dyDescent="0.3">
      <c r="A742" s="195" t="s">
        <v>117</v>
      </c>
      <c r="B742" s="376"/>
      <c r="C742" s="245" t="s">
        <v>198</v>
      </c>
      <c r="D742" s="246"/>
      <c r="E742" s="246"/>
      <c r="F742" s="246">
        <v>1.9253263669868261E-2</v>
      </c>
      <c r="G742" s="246">
        <v>0.20954411693067052</v>
      </c>
      <c r="H742" s="246">
        <v>0.23555733630465386</v>
      </c>
      <c r="I742" s="246">
        <v>0.17685655286008953</v>
      </c>
      <c r="J742" s="246">
        <v>0.24390446947864436</v>
      </c>
      <c r="K742" s="246">
        <v>8.3662622567077571E-2</v>
      </c>
      <c r="L742" s="246">
        <v>7.5955176242334761E-3</v>
      </c>
      <c r="M742" s="246">
        <v>2.6475366647671975E-2</v>
      </c>
      <c r="N742" s="246">
        <v>1.2517209745501362E-2</v>
      </c>
      <c r="O742" s="246">
        <v>0</v>
      </c>
      <c r="P742" s="268"/>
    </row>
    <row r="743" spans="1:16" ht="15.75" thickBot="1" x14ac:dyDescent="0.3">
      <c r="A743" s="195" t="s">
        <v>117</v>
      </c>
      <c r="B743" s="376"/>
      <c r="C743" s="248" t="s">
        <v>228</v>
      </c>
      <c r="D743" s="249"/>
      <c r="E743" s="249"/>
      <c r="F743" s="249"/>
      <c r="G743" s="249"/>
      <c r="H743" s="249"/>
      <c r="I743" s="249"/>
      <c r="J743" s="249"/>
      <c r="K743" s="249"/>
      <c r="L743" s="249"/>
      <c r="M743" s="249"/>
      <c r="N743" s="249"/>
      <c r="O743" s="249"/>
      <c r="P743" s="177"/>
    </row>
    <row r="744" spans="1:16" ht="15.75" thickBot="1" x14ac:dyDescent="0.3">
      <c r="A744" s="195"/>
      <c r="B744" s="376"/>
      <c r="C744" s="306" t="s">
        <v>278</v>
      </c>
      <c r="D744" s="309">
        <v>1</v>
      </c>
      <c r="E744" s="309">
        <v>1</v>
      </c>
      <c r="F744" s="309">
        <v>1</v>
      </c>
      <c r="G744" s="309">
        <v>1</v>
      </c>
      <c r="H744" s="309">
        <v>1</v>
      </c>
      <c r="I744" s="309">
        <v>1</v>
      </c>
      <c r="J744" s="309">
        <v>1</v>
      </c>
      <c r="K744" s="309">
        <v>1</v>
      </c>
      <c r="L744" s="309">
        <v>1</v>
      </c>
      <c r="M744" s="309">
        <v>1</v>
      </c>
      <c r="N744" s="309">
        <v>1</v>
      </c>
      <c r="O744" s="309">
        <v>1</v>
      </c>
      <c r="P744" s="308"/>
    </row>
    <row r="745" spans="1:16" x14ac:dyDescent="0.25">
      <c r="A745" s="195" t="s">
        <v>117</v>
      </c>
      <c r="B745" s="376"/>
      <c r="C745" s="154" t="s">
        <v>14</v>
      </c>
      <c r="D745" s="155">
        <f>+SUMPRODUCT(D746:D750,D739:D743)</f>
        <v>18.414684769339438</v>
      </c>
      <c r="E745" s="155">
        <f t="shared" ref="E745" si="1609">+SUMPRODUCT(E746:E750,E739:E743)</f>
        <v>18.841135192376285</v>
      </c>
      <c r="F745" s="155">
        <f t="shared" ref="F745" si="1610">+SUMPRODUCT(F746:F750,F739:F743)</f>
        <v>20.58124650733107</v>
      </c>
      <c r="G745" s="155">
        <f t="shared" ref="G745" si="1611">+SUMPRODUCT(G746:G750,G739:G743)</f>
        <v>28.563053341130804</v>
      </c>
      <c r="H745" s="155">
        <f t="shared" ref="H745" si="1612">+SUMPRODUCT(H746:H750,H739:H743)</f>
        <v>33.603799184948656</v>
      </c>
      <c r="I745" s="155">
        <f t="shared" ref="I745" si="1613">+SUMPRODUCT(I746:I750,I739:I743)</f>
        <v>31.510875673984401</v>
      </c>
      <c r="J745" s="155">
        <f t="shared" ref="J745" si="1614">+SUMPRODUCT(J746:J750,J739:J743)</f>
        <v>20.274910377394022</v>
      </c>
      <c r="K745" s="155">
        <f t="shared" ref="K745" si="1615">+SUMPRODUCT(K746:K750,K739:K743)</f>
        <v>17.290051071257835</v>
      </c>
      <c r="L745" s="155">
        <f t="shared" ref="L745" si="1616">+SUMPRODUCT(L746:L750,L739:L743)</f>
        <v>23.991363394497959</v>
      </c>
      <c r="M745" s="155">
        <f t="shared" ref="M745" si="1617">+SUMPRODUCT(M746:M750,M739:M743)</f>
        <v>27.257656862768588</v>
      </c>
      <c r="N745" s="155">
        <f t="shared" ref="N745" si="1618">+SUMPRODUCT(N746:N750,N739:N743)</f>
        <v>25.052800302948242</v>
      </c>
      <c r="O745" s="156">
        <f t="shared" ref="O745" si="1619">+SUMPRODUCT(O746:O750,O739:O743)</f>
        <v>21.196595452974034</v>
      </c>
      <c r="P745" s="156"/>
    </row>
    <row r="746" spans="1:16" x14ac:dyDescent="0.25">
      <c r="A746" s="195" t="s">
        <v>117</v>
      </c>
      <c r="B746" s="376"/>
      <c r="C746" s="77" t="s">
        <v>34</v>
      </c>
      <c r="D746" s="243">
        <f>+IF(D744=1,D758*'CPP Detay Tum Ay'!D$38+(1-'Measured TV opt-pt'!D758)*'CPP Detay Tum Ay'!D$20,IF(D744=2,D758*'CPP Detay (düşük)'!D$38+(1-'Measured TV opt-pt'!D758)*'CPP Detay (düşük)'!D$20,IF(D744=3,D758*'CPP Detay (yüksek)'!D$38+(1-'Measured TV opt-pt'!D758)*'CPP Detay (yüksek)'!D$20,"Girilen Rakamda Hata Var")))</f>
        <v>17.464164150556634</v>
      </c>
      <c r="E746" s="243">
        <f>+IF(E744=1,E758*'CPP Detay Tum Ay'!E$38+(1-'Measured TV opt-pt'!E758)*'CPP Detay Tum Ay'!E$20,IF(E744=2,E758*'CPP Detay (düşük)'!E$38+(1-'Measured TV opt-pt'!E758)*'CPP Detay (düşük)'!E$20,IF(E744=3,E758*'CPP Detay (yüksek)'!E$38+(1-'Measured TV opt-pt'!E758)*'CPP Detay (yüksek)'!E$20,"Girilen Rakamda Hata Var")))</f>
        <v>17.440310812806491</v>
      </c>
      <c r="F746" s="161">
        <f>+IF(F744=1,F758*'CPP Detay Tum Ay'!F$38+(1-'Measured TV opt-pt'!F758)*'CPP Detay Tum Ay'!F$20,IF(F744=2,F758*'CPP Detay (düşük)'!F$38+(1-'Measured TV opt-pt'!F758)*'CPP Detay (düşük)'!F$20,IF(F744=3,F758*'CPP Detay (yüksek)'!F$38+(1-'Measured TV opt-pt'!F758)*'CPP Detay (yüksek)'!F$20,"Girilen Rakamda Hata Var")))</f>
        <v>18.801284390853873</v>
      </c>
      <c r="G746" s="161">
        <f>+IF(G744=1,G758*'CPP Detay Tum Ay'!G$38+(1-'Measured TV opt-pt'!G758)*'CPP Detay Tum Ay'!G$20,IF(G744=2,G758*'CPP Detay (düşük)'!G$38+(1-'Measured TV opt-pt'!G758)*'CPP Detay (düşük)'!G$20,IF(G744=3,G758*'CPP Detay (yüksek)'!G$38+(1-'Measured TV opt-pt'!G758)*'CPP Detay (yüksek)'!G$20,"Girilen Rakamda Hata Var")))</f>
        <v>25.388345112152834</v>
      </c>
      <c r="H746" s="161">
        <f>+IF(H744=1,H758*'CPP Detay Tum Ay'!H$38+(1-'Measured TV opt-pt'!H758)*'CPP Detay Tum Ay'!H$20,IF(H744=2,H758*'CPP Detay (düşük)'!H$38+(1-'Measured TV opt-pt'!H758)*'CPP Detay (düşük)'!H$20,IF(H744=3,H758*'CPP Detay (yüksek)'!H$38+(1-'Measured TV opt-pt'!H758)*'CPP Detay (yüksek)'!H$20,"Girilen Rakamda Hata Var")))</f>
        <v>29.906721880543316</v>
      </c>
      <c r="I746" s="161">
        <f>+IF(I744=1,I758*'CPP Detay Tum Ay'!I$38+(1-'Measured TV opt-pt'!I758)*'CPP Detay Tum Ay'!I$20,IF(I744=2,I758*'CPP Detay (düşük)'!I$38+(1-'Measured TV opt-pt'!I758)*'CPP Detay (düşük)'!I$20,IF(I744=3,I758*'CPP Detay (yüksek)'!I$38+(1-'Measured TV opt-pt'!I758)*'CPP Detay (yüksek)'!I$20,"Girilen Rakamda Hata Var")))</f>
        <v>28.481543798919329</v>
      </c>
      <c r="J746" s="161">
        <f>+IF(J744=1,J758*'CPP Detay Tum Ay'!J$38+(1-'Measured TV opt-pt'!J758)*'CPP Detay Tum Ay'!J$20,IF(J744=2,J758*'CPP Detay (düşük)'!J$38+(1-'Measured TV opt-pt'!J758)*'CPP Detay (düşük)'!J$20,IF(J744=3,J758*'CPP Detay (yüksek)'!J$38+(1-'Measured TV opt-pt'!J758)*'CPP Detay (yüksek)'!J$20,"Girilen Rakamda Hata Var")))</f>
        <v>18.814975998400666</v>
      </c>
      <c r="K746" s="161">
        <f>+IF(K744=1,K758*'CPP Detay Tum Ay'!K$38+(1-'Measured TV opt-pt'!K758)*'CPP Detay Tum Ay'!K$20,IF(K744=2,K758*'CPP Detay (düşük)'!K$38+(1-'Measured TV opt-pt'!K758)*'CPP Detay (düşük)'!K$20,IF(K744=3,K758*'CPP Detay (yüksek)'!K$38+(1-'Measured TV opt-pt'!K758)*'CPP Detay (yüksek)'!K$20,"Girilen Rakamda Hata Var")))</f>
        <v>17.034468684979927</v>
      </c>
      <c r="L746" s="255">
        <f>+IF(L744=1,L758*'CPP Detay Tum Ay'!L$38+(1-'Measured TV opt-pt'!L758)*'CPP Detay Tum Ay'!L$20,IF(L744=2,L758*'CPP Detay (düşük)'!L$38+(1-'Measured TV opt-pt'!L758)*'CPP Detay (düşük)'!L$20,IF(L744=3,L758*'CPP Detay (yüksek)'!L$38+(1-'Measured TV opt-pt'!L758)*'CPP Detay (yüksek)'!L$20,"Girilen Rakamda Hata Var")))</f>
        <v>22.467149289573328</v>
      </c>
      <c r="M746" s="255">
        <f>+IF(M744=1,M758*'CPP Detay Tum Ay'!M$38+(1-'Measured TV opt-pt'!M758)*'CPP Detay Tum Ay'!M$20,IF(M744=2,M758*'CPP Detay (düşük)'!M$38+(1-'Measured TV opt-pt'!M758)*'CPP Detay (düşük)'!M$20,IF(M744=3,M758*'CPP Detay (yüksek)'!M$38+(1-'Measured TV opt-pt'!M758)*'CPP Detay (yüksek)'!M$20,"Girilen Rakamda Hata Var")))</f>
        <v>25.789248753307362</v>
      </c>
      <c r="N746" s="255">
        <f>+IF(N744=1,N758*'CPP Detay Tum Ay'!N$38+(1-'Measured TV opt-pt'!N758)*'CPP Detay Tum Ay'!N$20,IF(N744=2,N758*'CPP Detay (düşük)'!N$38+(1-'Measured TV opt-pt'!N758)*'CPP Detay (düşük)'!N$20,IF(N744=3,N758*'CPP Detay (yüksek)'!N$38+(1-'Measured TV opt-pt'!N758)*'CPP Detay (yüksek)'!N$20,"Girilen Rakamda Hata Var")))</f>
        <v>23.803341004858662</v>
      </c>
      <c r="O746" s="256">
        <f>+IF(O744=1,O758*'CPP Detay Tum Ay'!O$38+(1-'Measured TV opt-pt'!O758)*'CPP Detay Tum Ay'!O$20,IF(O744=2,O758*'CPP Detay (düşük)'!O$38+(1-'Measured TV opt-pt'!O758)*'CPP Detay (düşük)'!O$20,IF(O744=3,O758*'CPP Detay (yüksek)'!O$38+(1-'Measured TV opt-pt'!O758)*'CPP Detay (yüksek)'!O$20,"Girilen Rakamda Hata Var")))</f>
        <v>19.99835323959751</v>
      </c>
      <c r="P746" s="162"/>
    </row>
    <row r="747" spans="1:16" x14ac:dyDescent="0.25">
      <c r="A747" s="195" t="s">
        <v>117</v>
      </c>
      <c r="B747" s="376"/>
      <c r="C747" s="77" t="s">
        <v>194</v>
      </c>
      <c r="D747" s="243">
        <f>+IF(D744=1,D759*'CPP Detay Tum Ay'!D$94+(1-'Measured TV opt-pt'!D759)*'CPP Detay Tum Ay'!D$76,IF(D744=2,D759*'CPP Detay (düşük)'!D$94+(1-'Measured TV opt-pt'!D759)*'CPP Detay (düşük)'!D$76,IF(D744=3,D759*'CPP Detay (yüksek)'!D$94+(1-'Measured TV opt-pt'!D759)*'CPP Detay (yüksek)'!D$76,"Girilen Rakamda Hata Var")))</f>
        <v>0</v>
      </c>
      <c r="E747" s="243">
        <f>+IF(E744=1,E759*'CPP Detay Tum Ay'!E$94+(1-'Measured TV opt-pt'!E759)*'CPP Detay Tum Ay'!E$76,IF(E744=2,E759*'CPP Detay (düşük)'!E$94+(1-'Measured TV opt-pt'!E759)*'CPP Detay (düşük)'!E$76,IF(E744=3,E759*'CPP Detay (yüksek)'!E$94+(1-'Measured TV opt-pt'!E759)*'CPP Detay (yüksek)'!E$76,"Girilen Rakamda Hata Var")))</f>
        <v>0</v>
      </c>
      <c r="F747" s="243">
        <f>+IF(F744=1,F759*'CPP Detay Tum Ay'!F$94+(1-'Measured TV opt-pt'!F759)*'CPP Detay Tum Ay'!F$76,IF(F744=2,F759*'CPP Detay (düşük)'!F$94+(1-'Measured TV opt-pt'!F759)*'CPP Detay (düşük)'!F$76,IF(F744=3,F759*'CPP Detay (yüksek)'!F$94+(1-'Measured TV opt-pt'!F759)*'CPP Detay (yüksek)'!F$76,"Girilen Rakamda Hata Var")))</f>
        <v>0</v>
      </c>
      <c r="G747" s="243">
        <f>+IF(G744=1,G759*'CPP Detay Tum Ay'!G$94+(1-'Measured TV opt-pt'!G759)*'CPP Detay Tum Ay'!G$76,IF(G744=2,G759*'CPP Detay (düşük)'!G$94+(1-'Measured TV opt-pt'!G759)*'CPP Detay (düşük)'!G$76,IF(G744=3,G759*'CPP Detay (yüksek)'!G$94+(1-'Measured TV opt-pt'!G759)*'CPP Detay (yüksek)'!G$76,"Girilen Rakamda Hata Var")))</f>
        <v>0</v>
      </c>
      <c r="H747" s="243">
        <f>+IF(H744=1,H759*'CPP Detay Tum Ay'!H$94+(1-'Measured TV opt-pt'!H759)*'CPP Detay Tum Ay'!H$76,IF(H744=2,H759*'CPP Detay (düşük)'!H$94+(1-'Measured TV opt-pt'!H759)*'CPP Detay (düşük)'!H$76,IF(H744=3,H759*'CPP Detay (yüksek)'!H$94+(1-'Measured TV opt-pt'!H759)*'CPP Detay (yüksek)'!H$76,"Girilen Rakamda Hata Var")))</f>
        <v>0</v>
      </c>
      <c r="I747" s="243">
        <f>+IF(I744=1,I759*'CPP Detay Tum Ay'!I$94+(1-'Measured TV opt-pt'!I759)*'CPP Detay Tum Ay'!I$76,IF(I744=2,I759*'CPP Detay (düşük)'!I$94+(1-'Measured TV opt-pt'!I759)*'CPP Detay (düşük)'!I$76,IF(I744=3,I759*'CPP Detay (yüksek)'!I$94+(1-'Measured TV opt-pt'!I759)*'CPP Detay (yüksek)'!I$76,"Girilen Rakamda Hata Var")))</f>
        <v>0</v>
      </c>
      <c r="J747" s="243">
        <f>+IF(J744=1,J759*'CPP Detay Tum Ay'!J$94+(1-'Measured TV opt-pt'!J759)*'CPP Detay Tum Ay'!J$76,IF(J744=2,J759*'CPP Detay (düşük)'!J$94+(1-'Measured TV opt-pt'!J759)*'CPP Detay (düşük)'!J$76,IF(J744=3,J759*'CPP Detay (yüksek)'!J$94+(1-'Measured TV opt-pt'!J759)*'CPP Detay (yüksek)'!J$76,"Girilen Rakamda Hata Var")))</f>
        <v>0</v>
      </c>
      <c r="K747" s="243">
        <f>+IF(K744=1,K759*'CPP Detay Tum Ay'!K$94+(1-'Measured TV opt-pt'!K759)*'CPP Detay Tum Ay'!K$76,IF(K744=2,K759*'CPP Detay (düşük)'!K$94+(1-'Measured TV opt-pt'!K759)*'CPP Detay (düşük)'!K$76,IF(K744=3,K759*'CPP Detay (yüksek)'!K$94+(1-'Measured TV opt-pt'!K759)*'CPP Detay (yüksek)'!K$76,"Girilen Rakamda Hata Var")))</f>
        <v>0</v>
      </c>
      <c r="L747" s="257">
        <f>+IF(L744=1,L759*'CPP Detay Tum Ay'!L$94+(1-'Measured TV opt-pt'!L759)*'CPP Detay Tum Ay'!L$76,IF(L744=2,L759*'CPP Detay (düşük)'!L$94+(1-'Measured TV opt-pt'!L759)*'CPP Detay (düşük)'!L$76,IF(L744=3,L759*'CPP Detay (yüksek)'!L$94+(1-'Measured TV opt-pt'!L759)*'CPP Detay (yüksek)'!L$76,"Girilen Rakamda Hata Var")))</f>
        <v>0</v>
      </c>
      <c r="M747" s="257">
        <f>+IF(M744=1,M759*'CPP Detay Tum Ay'!M$94+(1-'Measured TV opt-pt'!M759)*'CPP Detay Tum Ay'!M$76,IF(M744=2,M759*'CPP Detay (düşük)'!M$94+(1-'Measured TV opt-pt'!M759)*'CPP Detay (düşük)'!M$76,IF(M744=3,M759*'CPP Detay (yüksek)'!M$94+(1-'Measured TV opt-pt'!M759)*'CPP Detay (yüksek)'!M$76,"Girilen Rakamda Hata Var")))</f>
        <v>0</v>
      </c>
      <c r="N747" s="257">
        <f>+IF(N744=1,N759*'CPP Detay Tum Ay'!N$94+(1-'Measured TV opt-pt'!N759)*'CPP Detay Tum Ay'!N$76,IF(N744=2,N759*'CPP Detay (düşük)'!N$94+(1-'Measured TV opt-pt'!N759)*'CPP Detay (düşük)'!N$76,IF(N744=3,N759*'CPP Detay (yüksek)'!N$94+(1-'Measured TV opt-pt'!N759)*'CPP Detay (yüksek)'!N$76,"Girilen Rakamda Hata Var")))</f>
        <v>0</v>
      </c>
      <c r="O747" s="258">
        <f>+IF(O744=1,O759*'CPP Detay Tum Ay'!O$94+(1-'Measured TV opt-pt'!O759)*'CPP Detay Tum Ay'!O$76,IF(O744=2,O759*'CPP Detay (düşük)'!O$94+(1-'Measured TV opt-pt'!O759)*'CPP Detay (düşük)'!O$76,IF(O744=3,O759*'CPP Detay (yüksek)'!O$94+(1-'Measured TV opt-pt'!O759)*'CPP Detay (yüksek)'!O$76,"Girilen Rakamda Hata Var")))</f>
        <v>0</v>
      </c>
      <c r="P747" s="244"/>
    </row>
    <row r="748" spans="1:16" x14ac:dyDescent="0.25">
      <c r="A748" s="195" t="s">
        <v>117</v>
      </c>
      <c r="B748" s="376"/>
      <c r="C748" s="77" t="s">
        <v>195</v>
      </c>
      <c r="D748" s="243">
        <f>+IF(D744=1,D760*'CPP Detay Tum Ay'!D$150+(1-'Measured TV opt-pt'!D760)*'CPP Detay Tum Ay'!D$132,IF(D744=2,D760*'CPP Detay (düşük)'!D$150+(1-'Measured TV opt-pt'!D760)*'CPP Detay (düşük)'!D$132,IF(D744=3,D760*'CPP Detay (yüksek)'!D$150+(1-'Measured TV opt-pt'!D760)*'CPP Detay (yüksek)'!D$132,"Girilen Rakamda Hata Var")))</f>
        <v>21.236071367948714</v>
      </c>
      <c r="E748" s="243">
        <f>+IF(E744=1,E760*'CPP Detay Tum Ay'!E$150+(1-'Measured TV opt-pt'!E760)*'CPP Detay Tum Ay'!E$132,IF(E744=2,E760*'CPP Detay (düşük)'!E$150+(1-'Measured TV opt-pt'!E760)*'CPP Detay (düşük)'!E$132,IF(E744=3,E760*'CPP Detay (yüksek)'!E$150+(1-'Measured TV opt-pt'!E760)*'CPP Detay (yüksek)'!E$132,"Girilen Rakamda Hata Var")))</f>
        <v>22.319531918936036</v>
      </c>
      <c r="F748" s="243">
        <f>+IF(F744=1,F760*'CPP Detay Tum Ay'!F$150+(1-'Measured TV opt-pt'!F760)*'CPP Detay Tum Ay'!F$132,IF(F744=2,F760*'CPP Detay (düşük)'!F$150+(1-'Measured TV opt-pt'!F760)*'CPP Detay (düşük)'!F$132,IF(F744=3,F760*'CPP Detay (yüksek)'!F$150+(1-'Measured TV opt-pt'!F760)*'CPP Detay (yüksek)'!F$132,"Girilen Rakamda Hata Var")))</f>
        <v>25.139650797266516</v>
      </c>
      <c r="G748" s="243">
        <f>+IF(G744=1,G760*'CPP Detay Tum Ay'!G$150+(1-'Measured TV opt-pt'!G760)*'CPP Detay Tum Ay'!G$132,IF(G744=2,G760*'CPP Detay (düşük)'!G$150+(1-'Measured TV opt-pt'!G760)*'CPP Detay (düşük)'!G$132,IF(G744=3,G760*'CPP Detay (yüksek)'!G$150+(1-'Measured TV opt-pt'!G760)*'CPP Detay (yüksek)'!G$132,"Girilen Rakamda Hata Var")))</f>
        <v>32.571152962092278</v>
      </c>
      <c r="H748" s="243">
        <f>+IF(H744=1,H760*'CPP Detay Tum Ay'!H$150+(1-'Measured TV opt-pt'!H760)*'CPP Detay Tum Ay'!H$132,IF(H744=2,H760*'CPP Detay (düşük)'!H$150+(1-'Measured TV opt-pt'!H760)*'CPP Detay (düşük)'!H$132,IF(H744=3,H760*'CPP Detay (yüksek)'!H$150+(1-'Measured TV opt-pt'!H760)*'CPP Detay (yüksek)'!H$132,"Girilen Rakamda Hata Var")))</f>
        <v>38.504582322566698</v>
      </c>
      <c r="I748" s="243">
        <f>+IF(I744=1,I760*'CPP Detay Tum Ay'!I$150+(1-'Measured TV opt-pt'!I760)*'CPP Detay Tum Ay'!I$132,IF(I744=2,I760*'CPP Detay (düşük)'!I$150+(1-'Measured TV opt-pt'!I760)*'CPP Detay (düşük)'!I$132,IF(I744=3,I760*'CPP Detay (yüksek)'!I$150+(1-'Measured TV opt-pt'!I760)*'CPP Detay (yüksek)'!I$132,"Girilen Rakamda Hata Var")))</f>
        <v>36.142210678171971</v>
      </c>
      <c r="J748" s="243">
        <f>+IF(J744=1,J760*'CPP Detay Tum Ay'!J$150+(1-'Measured TV opt-pt'!J760)*'CPP Detay Tum Ay'!J$132,IF(J744=2,J760*'CPP Detay (düşük)'!J$150+(1-'Measured TV opt-pt'!J760)*'CPP Detay (düşük)'!J$132,IF(J744=3,J760*'CPP Detay (yüksek)'!J$150+(1-'Measured TV opt-pt'!J760)*'CPP Detay (yüksek)'!J$132,"Girilen Rakamda Hata Var")))</f>
        <v>22.891196098593156</v>
      </c>
      <c r="K748" s="243">
        <f>+IF(K744=1,K760*'CPP Detay Tum Ay'!K$150+(1-'Measured TV opt-pt'!K760)*'CPP Detay Tum Ay'!K$132,IF(K744=2,K760*'CPP Detay (düşük)'!K$150+(1-'Measured TV opt-pt'!K760)*'CPP Detay (düşük)'!K$132,IF(K744=3,K760*'CPP Detay (yüksek)'!K$150+(1-'Measured TV opt-pt'!K760)*'CPP Detay (yüksek)'!K$132,"Girilen Rakamda Hata Var")))</f>
        <v>18.52416727465565</v>
      </c>
      <c r="L748" s="257">
        <f>+IF(L744=1,L760*'CPP Detay Tum Ay'!L$150+(1-'Measured TV opt-pt'!L760)*'CPP Detay Tum Ay'!L$132,IF(L744=2,L760*'CPP Detay (düşük)'!L$150+(1-'Measured TV opt-pt'!L760)*'CPP Detay (düşük)'!L$132,IF(L744=3,L760*'CPP Detay (yüksek)'!L$150+(1-'Measured TV opt-pt'!L760)*'CPP Detay (yüksek)'!L$132,"Girilen Rakamda Hata Var")))</f>
        <v>28.233970352734637</v>
      </c>
      <c r="M748" s="257">
        <f>+IF(M744=1,M760*'CPP Detay Tum Ay'!M$150+(1-'Measured TV opt-pt'!M760)*'CPP Detay Tum Ay'!M$132,IF(M744=2,M760*'CPP Detay (düşük)'!M$150+(1-'Measured TV opt-pt'!M760)*'CPP Detay (düşük)'!M$132,IF(M744=3,M760*'CPP Detay (yüksek)'!M$150+(1-'Measured TV opt-pt'!M760)*'CPP Detay (yüksek)'!M$132,"Girilen Rakamda Hata Var")))</f>
        <v>32.359637806635185</v>
      </c>
      <c r="N748" s="257">
        <f>+IF(N744=1,N760*'CPP Detay Tum Ay'!N$150+(1-'Measured TV opt-pt'!N760)*'CPP Detay Tum Ay'!N$132,IF(N744=2,N760*'CPP Detay (düşük)'!N$150+(1-'Measured TV opt-pt'!N760)*'CPP Detay (düşük)'!N$132,IF(N744=3,N760*'CPP Detay (yüksek)'!N$150+(1-'Measured TV opt-pt'!N760)*'CPP Detay (yüksek)'!N$132,"Girilen Rakamda Hata Var")))</f>
        <v>29.645492106680784</v>
      </c>
      <c r="O748" s="258">
        <f>+IF(O744=1,O760*'CPP Detay Tum Ay'!O$150+(1-'Measured TV opt-pt'!O760)*'CPP Detay Tum Ay'!O$132,IF(O744=2,O760*'CPP Detay (düşük)'!O$150+(1-'Measured TV opt-pt'!O760)*'CPP Detay (düşük)'!O$132,IF(O744=3,O760*'CPP Detay (yüksek)'!O$150+(1-'Measured TV opt-pt'!O760)*'CPP Detay (yüksek)'!O$132,"Girilen Rakamda Hata Var")))</f>
        <v>24.837976057063997</v>
      </c>
      <c r="P748" s="244"/>
    </row>
    <row r="749" spans="1:16" x14ac:dyDescent="0.25">
      <c r="A749" s="195" t="s">
        <v>117</v>
      </c>
      <c r="B749" s="376"/>
      <c r="C749" s="77" t="s">
        <v>193</v>
      </c>
      <c r="D749" s="243">
        <f>+IF(D744=1,D761*'CPP Detay Tum Ay'!D$206+(1-'Measured TV opt-pt'!D761)*'CPP Detay Tum Ay'!D$188,IF(D744=2,D761*'CPP Detay (düşük)'!D$206+(1-'Measured TV opt-pt'!D761)*'CPP Detay (düşük)'!D$188,IF(D744=3,D761*'CPP Detay (yüksek)'!D$206+(1-'Measured TV opt-pt'!D761)*'CPP Detay (yüksek)'!D$188,"Girilen Rakamda Hata Var")))</f>
        <v>13.255139170040486</v>
      </c>
      <c r="E749" s="243">
        <f>+IF(E744=1,E761*'CPP Detay Tum Ay'!E$206+(1-'Measured TV opt-pt'!E761)*'CPP Detay Tum Ay'!E$188,IF(E744=2,E761*'CPP Detay (düşük)'!E$206+(1-'Measured TV opt-pt'!E761)*'CPP Detay (düşük)'!E$188,IF(E744=3,E761*'CPP Detay (yüksek)'!E$206+(1-'Measured TV opt-pt'!E761)*'CPP Detay (yüksek)'!E$188,"Girilen Rakamda Hata Var")))</f>
        <v>12.967943391043091</v>
      </c>
      <c r="F749" s="243">
        <f>+IF(F744=1,F761*'CPP Detay Tum Ay'!F$206+(1-'Measured TV opt-pt'!F761)*'CPP Detay Tum Ay'!F$188,IF(F744=2,F761*'CPP Detay (düşük)'!F$206+(1-'Measured TV opt-pt'!F761)*'CPP Detay (düşük)'!F$188,IF(F744=3,F761*'CPP Detay (yüksek)'!F$206+(1-'Measured TV opt-pt'!F761)*'CPP Detay (yüksek)'!F$188,"Girilen Rakamda Hata Var")))</f>
        <v>19.248428727173621</v>
      </c>
      <c r="G749" s="243">
        <f>+IF(G744=1,G761*'CPP Detay Tum Ay'!G$206+(1-'Measured TV opt-pt'!G761)*'CPP Detay Tum Ay'!G$188,IF(G744=2,G761*'CPP Detay (düşük)'!G$206+(1-'Measured TV opt-pt'!G761)*'CPP Detay (düşük)'!G$188,IF(G744=3,G761*'CPP Detay (yüksek)'!G$206+(1-'Measured TV opt-pt'!G761)*'CPP Detay (yüksek)'!G$188,"Girilen Rakamda Hata Var")))</f>
        <v>31.617238339887738</v>
      </c>
      <c r="H749" s="243">
        <f>+IF(H744=1,H761*'CPP Detay Tum Ay'!H$206+(1-'Measured TV opt-pt'!H761)*'CPP Detay Tum Ay'!H$188,IF(H744=2,H761*'CPP Detay (düşük)'!H$206+(1-'Measured TV opt-pt'!H761)*'CPP Detay (düşük)'!H$188,IF(H744=3,H761*'CPP Detay (yüksek)'!H$206+(1-'Measured TV opt-pt'!H761)*'CPP Detay (yüksek)'!H$188,"Girilen Rakamda Hata Var")))</f>
        <v>37.496312795815889</v>
      </c>
      <c r="I749" s="243">
        <f>+IF(I744=1,I761*'CPP Detay Tum Ay'!I$206+(1-'Measured TV opt-pt'!I761)*'CPP Detay Tum Ay'!I$188,IF(I744=2,I761*'CPP Detay (düşük)'!I$206+(1-'Measured TV opt-pt'!I761)*'CPP Detay (düşük)'!I$188,IF(I744=3,I761*'CPP Detay (yüksek)'!I$206+(1-'Measured TV opt-pt'!I761)*'CPP Detay (yüksek)'!I$188,"Girilen Rakamda Hata Var")))</f>
        <v>35.443912671803574</v>
      </c>
      <c r="J749" s="243">
        <f>+IF(J744=1,J761*'CPP Detay Tum Ay'!J$206+(1-'Measured TV opt-pt'!J761)*'CPP Detay Tum Ay'!J$188,IF(J744=2,J761*'CPP Detay (düşük)'!J$206+(1-'Measured TV opt-pt'!J761)*'CPP Detay (düşük)'!J$188,IF(J744=3,J761*'CPP Detay (yüksek)'!J$206+(1-'Measured TV opt-pt'!J761)*'CPP Detay (yüksek)'!J$188,"Girilen Rakamda Hata Var")))</f>
        <v>22.285751374791982</v>
      </c>
      <c r="K749" s="243">
        <f>+IF(K744=1,K761*'CPP Detay Tum Ay'!K$206+(1-'Measured TV opt-pt'!K761)*'CPP Detay Tum Ay'!K$188,IF(K744=2,K761*'CPP Detay (düşük)'!K$206+(1-'Measured TV opt-pt'!K761)*'CPP Detay (düşük)'!K$188,IF(K744=3,K761*'CPP Detay (yüksek)'!K$206+(1-'Measured TV opt-pt'!K761)*'CPP Detay (yüksek)'!K$188,"Girilen Rakamda Hata Var")))</f>
        <v>18.035725898829039</v>
      </c>
      <c r="L749" s="257">
        <f>+IF(L744=1,L761*'CPP Detay Tum Ay'!L$206+(1-'Measured TV opt-pt'!L761)*'CPP Detay Tum Ay'!L$188,IF(L744=2,L761*'CPP Detay (düşük)'!L$206+(1-'Measured TV opt-pt'!L761)*'CPP Detay (düşük)'!L$188,IF(L744=3,L761*'CPP Detay (yüksek)'!L$206+(1-'Measured TV opt-pt'!L761)*'CPP Detay (yüksek)'!L$188,"Girilen Rakamda Hata Var")))</f>
        <v>35.145626645182467</v>
      </c>
      <c r="M749" s="257">
        <f>+IF(M744=1,M761*'CPP Detay Tum Ay'!M$206+(1-'Measured TV opt-pt'!M761)*'CPP Detay Tum Ay'!M$188,IF(M744=2,M761*'CPP Detay (düşük)'!M$206+(1-'Measured TV opt-pt'!M761)*'CPP Detay (düşük)'!M$188,IF(M744=3,M761*'CPP Detay (yüksek)'!M$206+(1-'Measured TV opt-pt'!M761)*'CPP Detay (yüksek)'!M$188,"Girilen Rakamda Hata Var")))</f>
        <v>36.521554108764683</v>
      </c>
      <c r="N749" s="257">
        <f>+IF(N744=1,N761*'CPP Detay Tum Ay'!N$206+(1-'Measured TV opt-pt'!N761)*'CPP Detay Tum Ay'!N$188,IF(N744=2,N761*'CPP Detay (düşük)'!N$206+(1-'Measured TV opt-pt'!N761)*'CPP Detay (düşük)'!N$188,IF(N744=3,N761*'CPP Detay (yüksek)'!N$206+(1-'Measured TV opt-pt'!N761)*'CPP Detay (yüksek)'!N$188,"Girilen Rakamda Hata Var")))</f>
        <v>32.626585992454281</v>
      </c>
      <c r="O749" s="258">
        <f>+IF(O744=1,O761*'CPP Detay Tum Ay'!O$206+(1-'Measured TV opt-pt'!O761)*'CPP Detay Tum Ay'!O$188,IF(O744=2,O761*'CPP Detay (düşük)'!O$206+(1-'Measured TV opt-pt'!O761)*'CPP Detay (düşük)'!O$188,IF(O744=3,O761*'CPP Detay (yüksek)'!O$206+(1-'Measured TV opt-pt'!O761)*'CPP Detay (yüksek)'!O$188,"Girilen Rakamda Hata Var")))</f>
        <v>0</v>
      </c>
      <c r="P749" s="244"/>
    </row>
    <row r="750" spans="1:16" ht="15.75" thickBot="1" x14ac:dyDescent="0.3">
      <c r="A750" s="195" t="s">
        <v>117</v>
      </c>
      <c r="B750" s="376"/>
      <c r="C750" s="96" t="s">
        <v>229</v>
      </c>
      <c r="D750" s="243">
        <f>+IF(D744=1,D762*'CPP Detay Tum Ay'!D$262+(1-'Measured TV opt-pt'!D762)*'CPP Detay Tum Ay'!D$244,IF(D744=2,D762*'CPP Detay (düşük)'!D$262+(1-'Measured TV opt-pt'!D762)*'CPP Detay (düşük)'!D$244,IF(D744=3,D762*'CPP Detay (yüksek)'!D$262+(1-'Measured TV opt-pt'!D762)*'CPP Detay (yüksek)'!D$244,"Girilen Rakamda Hata Var")))</f>
        <v>0</v>
      </c>
      <c r="E750" s="163">
        <f>+IF(E744=1,E762*'CPP Detay Tum Ay'!E$262+(1-'Measured TV opt-pt'!E762)*'CPP Detay Tum Ay'!E$244,IF(E744=2,E762*'CPP Detay (düşük)'!E$262+(1-'Measured TV opt-pt'!E762)*'CPP Detay (düşük)'!E$244,IF(E744=3,E762*'CPP Detay (yüksek)'!E$262+(1-'Measured TV opt-pt'!E762)*'CPP Detay (yüksek)'!E$244,"Girilen Rakamda Hata Var")))</f>
        <v>0</v>
      </c>
      <c r="F750" s="163">
        <f>+IF(F744=1,F762*'CPP Detay Tum Ay'!F$262+(1-'Measured TV opt-pt'!F762)*'CPP Detay Tum Ay'!F$244,IF(F744=2,F762*'CPP Detay (düşük)'!F$262+(1-'Measured TV opt-pt'!F762)*'CPP Detay (düşük)'!F$244,IF(F744=3,F762*'CPP Detay (yüksek)'!F$262+(1-'Measured TV opt-pt'!F762)*'CPP Detay (yüksek)'!F$244,"Girilen Rakamda Hata Var")))</f>
        <v>0</v>
      </c>
      <c r="G750" s="163">
        <f>+IF(G744=1,G762*'CPP Detay Tum Ay'!G$262+(1-'Measured TV opt-pt'!G762)*'CPP Detay Tum Ay'!G$244,IF(G744=2,G762*'CPP Detay (düşük)'!G$262+(1-'Measured TV opt-pt'!G762)*'CPP Detay (düşük)'!G$244,IF(G744=3,G762*'CPP Detay (yüksek)'!G$262+(1-'Measured TV opt-pt'!G762)*'CPP Detay (yüksek)'!G$244,"Girilen Rakamda Hata Var")))</f>
        <v>0</v>
      </c>
      <c r="H750" s="163">
        <f>+IF(H744=1,H762*'CPP Detay Tum Ay'!H$262+(1-'Measured TV opt-pt'!H762)*'CPP Detay Tum Ay'!H$244,IF(H744=2,H762*'CPP Detay (düşük)'!H$262+(1-'Measured TV opt-pt'!H762)*'CPP Detay (düşük)'!H$244,IF(H744=3,H762*'CPP Detay (yüksek)'!H$262+(1-'Measured TV opt-pt'!H762)*'CPP Detay (yüksek)'!H$244,"Girilen Rakamda Hata Var")))</f>
        <v>0</v>
      </c>
      <c r="I750" s="163">
        <f>+IF(I744=1,I762*'CPP Detay Tum Ay'!I$262+(1-'Measured TV opt-pt'!I762)*'CPP Detay Tum Ay'!I$244,IF(I744=2,I762*'CPP Detay (düşük)'!I$262+(1-'Measured TV opt-pt'!I762)*'CPP Detay (düşük)'!I$244,IF(I744=3,I762*'CPP Detay (yüksek)'!I$262+(1-'Measured TV opt-pt'!I762)*'CPP Detay (yüksek)'!I$244,"Girilen Rakamda Hata Var")))</f>
        <v>0</v>
      </c>
      <c r="J750" s="163">
        <f>+IF(J744=1,J762*'CPP Detay Tum Ay'!J$262+(1-'Measured TV opt-pt'!J762)*'CPP Detay Tum Ay'!J$244,IF(J744=2,J762*'CPP Detay (düşük)'!J$262+(1-'Measured TV opt-pt'!J762)*'CPP Detay (düşük)'!J$244,IF(J744=3,J762*'CPP Detay (yüksek)'!J$262+(1-'Measured TV opt-pt'!J762)*'CPP Detay (yüksek)'!J$244,"Girilen Rakamda Hata Var")))</f>
        <v>0</v>
      </c>
      <c r="K750" s="163">
        <f>+IF(K744=1,K762*'CPP Detay Tum Ay'!K$262+(1-'Measured TV opt-pt'!K762)*'CPP Detay Tum Ay'!K$244,IF(K744=2,K762*'CPP Detay (düşük)'!K$262+(1-'Measured TV opt-pt'!K762)*'CPP Detay (düşük)'!K$244,IF(K744=3,K762*'CPP Detay (yüksek)'!K$262+(1-'Measured TV opt-pt'!K762)*'CPP Detay (yüksek)'!K$244,"Girilen Rakamda Hata Var")))</f>
        <v>0</v>
      </c>
      <c r="L750" s="163">
        <f>+IF(L744=1,L762*'CPP Detay Tum Ay'!L$262+(1-'Measured TV opt-pt'!L762)*'CPP Detay Tum Ay'!L$244,IF(L744=2,L762*'CPP Detay (düşük)'!L$262+(1-'Measured TV opt-pt'!L762)*'CPP Detay (düşük)'!L$244,IF(L744=3,L762*'CPP Detay (yüksek)'!L$262+(1-'Measured TV opt-pt'!L762)*'CPP Detay (yüksek)'!L$244,"Girilen Rakamda Hata Var")))</f>
        <v>0</v>
      </c>
      <c r="M750" s="163">
        <f>+IF(M744=1,M762*'CPP Detay Tum Ay'!M$262+(1-'Measured TV opt-pt'!M762)*'CPP Detay Tum Ay'!M$244,IF(M744=2,M762*'CPP Detay (düşük)'!M$262+(1-'Measured TV opt-pt'!M762)*'CPP Detay (düşük)'!M$244,IF(M744=3,M762*'CPP Detay (yüksek)'!M$262+(1-'Measured TV opt-pt'!M762)*'CPP Detay (yüksek)'!M$244,"Girilen Rakamda Hata Var")))</f>
        <v>0</v>
      </c>
      <c r="N750" s="163">
        <f>+IF(N744=1,N762*'CPP Detay Tum Ay'!N$262+(1-'Measured TV opt-pt'!N762)*'CPP Detay Tum Ay'!N$244,IF(N744=2,N762*'CPP Detay (düşük)'!N$262+(1-'Measured TV opt-pt'!N762)*'CPP Detay (düşük)'!N$244,IF(N744=3,N762*'CPP Detay (yüksek)'!N$262+(1-'Measured TV opt-pt'!N762)*'CPP Detay (yüksek)'!N$244,"Girilen Rakamda Hata Var")))</f>
        <v>0</v>
      </c>
      <c r="O750" s="164">
        <f>+IF(O744=1,O762*'CPP Detay Tum Ay'!O$262+(1-'Measured TV opt-pt'!O762)*'CPP Detay Tum Ay'!O$244,IF(O744=2,O762*'CPP Detay (düşük)'!O$262+(1-'Measured TV opt-pt'!O762)*'CPP Detay (düşük)'!O$244,IF(O744=3,O762*'CPP Detay (yüksek)'!O$262+(1-'Measured TV opt-pt'!O762)*'CPP Detay (yüksek)'!O$244,"Girilen Rakamda Hata Var")))</f>
        <v>0</v>
      </c>
      <c r="P750" s="164"/>
    </row>
    <row r="751" spans="1:16" x14ac:dyDescent="0.25">
      <c r="A751" s="195" t="s">
        <v>117</v>
      </c>
      <c r="B751" s="376"/>
      <c r="C751" s="263" t="s">
        <v>16</v>
      </c>
      <c r="D751" s="264">
        <f>+SUMPRODUCT(D752:D756,D739:D743)</f>
        <v>22.121705009809176</v>
      </c>
      <c r="E751" s="264">
        <f t="shared" ref="E751" si="1620">+SUMPRODUCT(E752:E756,E739:E743)</f>
        <v>23.041679897768184</v>
      </c>
      <c r="F751" s="264">
        <f t="shared" ref="F751" si="1621">+SUMPRODUCT(F752:F756,F739:F743)</f>
        <v>25.169741052060861</v>
      </c>
      <c r="G751" s="264">
        <f t="shared" ref="G751" si="1622">+SUMPRODUCT(G752:G756,G739:G743)</f>
        <v>34.95613512658187</v>
      </c>
      <c r="H751" s="264">
        <f t="shared" ref="H751" si="1623">+SUMPRODUCT(H752:H756,H739:H743)</f>
        <v>41.12511820940648</v>
      </c>
      <c r="I751" s="264">
        <f t="shared" ref="I751" si="1624">+SUMPRODUCT(I752:I756,I739:I743)</f>
        <v>38.563749290436057</v>
      </c>
      <c r="J751" s="264">
        <f t="shared" ref="J751" si="1625">+SUMPRODUCT(J752:J756,J739:J743)</f>
        <v>25.060363276698382</v>
      </c>
      <c r="K751" s="264">
        <f t="shared" ref="K751" si="1626">+SUMPRODUCT(K752:K756,K739:K743)</f>
        <v>21.339178026151128</v>
      </c>
      <c r="L751" s="264">
        <f t="shared" ref="L751" si="1627">+SUMPRODUCT(L752:L756,L739:L743)</f>
        <v>28.813174163178061</v>
      </c>
      <c r="M751" s="264">
        <f t="shared" ref="M751" si="1628">+SUMPRODUCT(M752:M756,M739:M743)</f>
        <v>32.691713418971815</v>
      </c>
      <c r="N751" s="264">
        <f t="shared" ref="N751" si="1629">+SUMPRODUCT(N752:N756,N739:N743)</f>
        <v>30.293697528024108</v>
      </c>
      <c r="O751" s="265">
        <f t="shared" ref="O751" si="1630">+SUMPRODUCT(O752:O756,O739:O743)</f>
        <v>25.752427397573733</v>
      </c>
      <c r="P751" s="165"/>
    </row>
    <row r="752" spans="1:16" x14ac:dyDescent="0.25">
      <c r="A752" s="195" t="s">
        <v>117</v>
      </c>
      <c r="B752" s="376"/>
      <c r="C752" s="77" t="s">
        <v>212</v>
      </c>
      <c r="D752" s="261">
        <f>+D746*(D758*D784+(1-D758)*D783)</f>
        <v>20.979837147402712</v>
      </c>
      <c r="E752" s="261">
        <f t="shared" ref="E752:O752" si="1631">+E746*(E758*E784+(1-E758)*E783)</f>
        <v>21.328548145489407</v>
      </c>
      <c r="F752" s="261">
        <f t="shared" si="1631"/>
        <v>22.992944542760462</v>
      </c>
      <c r="G752" s="261">
        <f t="shared" si="1631"/>
        <v>31.070852677460071</v>
      </c>
      <c r="H752" s="261">
        <f t="shared" si="1631"/>
        <v>36.600548224442271</v>
      </c>
      <c r="I752" s="261">
        <f t="shared" si="1631"/>
        <v>34.856381835586639</v>
      </c>
      <c r="J752" s="261">
        <f t="shared" si="1631"/>
        <v>23.25584304865794</v>
      </c>
      <c r="K752" s="261">
        <f t="shared" si="1631"/>
        <v>21.02374124585155</v>
      </c>
      <c r="L752" s="261">
        <f t="shared" si="1631"/>
        <v>26.982621820444692</v>
      </c>
      <c r="M752" s="261">
        <f t="shared" si="1631"/>
        <v>30.930565080422923</v>
      </c>
      <c r="N752" s="261">
        <f t="shared" si="1631"/>
        <v>28.78285875582311</v>
      </c>
      <c r="O752" s="262">
        <f t="shared" si="1631"/>
        <v>24.296644289708766</v>
      </c>
      <c r="P752" s="162"/>
    </row>
    <row r="753" spans="1:53" x14ac:dyDescent="0.25">
      <c r="A753" s="195" t="s">
        <v>117</v>
      </c>
      <c r="B753" s="376"/>
      <c r="C753" s="77" t="s">
        <v>213</v>
      </c>
      <c r="D753" s="261">
        <f>+D747*(D759*D784+(1-D759)*D783)</f>
        <v>0</v>
      </c>
      <c r="E753" s="261">
        <f t="shared" ref="E753:O753" si="1632">+E747*(E759*E784+(1-E759)*E783)</f>
        <v>0</v>
      </c>
      <c r="F753" s="261">
        <f t="shared" si="1632"/>
        <v>0</v>
      </c>
      <c r="G753" s="261">
        <f t="shared" si="1632"/>
        <v>0</v>
      </c>
      <c r="H753" s="261">
        <f t="shared" si="1632"/>
        <v>0</v>
      </c>
      <c r="I753" s="261">
        <f t="shared" si="1632"/>
        <v>0</v>
      </c>
      <c r="J753" s="261">
        <f t="shared" si="1632"/>
        <v>0</v>
      </c>
      <c r="K753" s="261">
        <f t="shared" si="1632"/>
        <v>0</v>
      </c>
      <c r="L753" s="261">
        <f t="shared" si="1632"/>
        <v>0</v>
      </c>
      <c r="M753" s="261">
        <f t="shared" si="1632"/>
        <v>0</v>
      </c>
      <c r="N753" s="261">
        <f t="shared" si="1632"/>
        <v>0</v>
      </c>
      <c r="O753" s="262">
        <f t="shared" si="1632"/>
        <v>0</v>
      </c>
      <c r="P753" s="244"/>
    </row>
    <row r="754" spans="1:53" x14ac:dyDescent="0.25">
      <c r="A754" s="195" t="s">
        <v>117</v>
      </c>
      <c r="B754" s="376"/>
      <c r="C754" s="77" t="s">
        <v>214</v>
      </c>
      <c r="D754" s="261">
        <f>+D748*(D760*D784+(1-D760)*D783)</f>
        <v>25.511058823618836</v>
      </c>
      <c r="E754" s="261">
        <f t="shared" ref="E754:O754" si="1633">+E748*(E760*E784+(1-E760)*E783)</f>
        <v>27.295569226223556</v>
      </c>
      <c r="F754" s="261">
        <f t="shared" si="1633"/>
        <v>30.744420678360953</v>
      </c>
      <c r="G754" s="261">
        <f t="shared" si="1633"/>
        <v>39.861341523034447</v>
      </c>
      <c r="H754" s="261">
        <f t="shared" si="1633"/>
        <v>47.122811647102097</v>
      </c>
      <c r="I754" s="261">
        <f t="shared" si="1633"/>
        <v>44.231685777804607</v>
      </c>
      <c r="J754" s="261">
        <f t="shared" si="1633"/>
        <v>28.294166503862947</v>
      </c>
      <c r="K754" s="261">
        <f t="shared" si="1633"/>
        <v>22.862309754376138</v>
      </c>
      <c r="L754" s="261">
        <f t="shared" si="1633"/>
        <v>33.908464963600814</v>
      </c>
      <c r="M754" s="261">
        <f t="shared" si="1633"/>
        <v>38.810819684256302</v>
      </c>
      <c r="N754" s="261">
        <f t="shared" si="1633"/>
        <v>35.847153215983113</v>
      </c>
      <c r="O754" s="262">
        <f t="shared" si="1633"/>
        <v>30.176458126555861</v>
      </c>
      <c r="P754" s="244"/>
    </row>
    <row r="755" spans="1:53" x14ac:dyDescent="0.25">
      <c r="A755" s="195" t="s">
        <v>117</v>
      </c>
      <c r="B755" s="376"/>
      <c r="C755" s="77" t="s">
        <v>215</v>
      </c>
      <c r="D755" s="161">
        <f>+D749*(D761*D784+(1-D761)*D783)</f>
        <v>15.923502479489956</v>
      </c>
      <c r="E755" s="161">
        <f t="shared" ref="E755:O755" si="1634">+E749*(E761*E784+(1-E761)*E783)</f>
        <v>15.859086912645186</v>
      </c>
      <c r="F755" s="161">
        <f t="shared" si="1634"/>
        <v>23.539777658726244</v>
      </c>
      <c r="G755" s="161">
        <f t="shared" si="1634"/>
        <v>38.693918417571588</v>
      </c>
      <c r="H755" s="161">
        <f t="shared" si="1634"/>
        <v>45.888867733607285</v>
      </c>
      <c r="I755" s="161">
        <f t="shared" si="1634"/>
        <v>43.377092286775891</v>
      </c>
      <c r="J755" s="161">
        <f t="shared" si="1634"/>
        <v>27.545819683088101</v>
      </c>
      <c r="K755" s="161">
        <f t="shared" si="1634"/>
        <v>22.259481143220164</v>
      </c>
      <c r="L755" s="161">
        <f t="shared" si="1634"/>
        <v>42.20923358752971</v>
      </c>
      <c r="M755" s="161">
        <f t="shared" si="1634"/>
        <v>43.802451052571378</v>
      </c>
      <c r="N755" s="161">
        <f t="shared" si="1634"/>
        <v>39.451874260585733</v>
      </c>
      <c r="O755" s="162">
        <f t="shared" si="1634"/>
        <v>0</v>
      </c>
      <c r="P755" s="244"/>
    </row>
    <row r="756" spans="1:53" ht="15.75" thickBot="1" x14ac:dyDescent="0.3">
      <c r="A756" s="195" t="s">
        <v>117</v>
      </c>
      <c r="B756" s="376"/>
      <c r="C756" s="96" t="s">
        <v>230</v>
      </c>
      <c r="D756" s="163">
        <f>+D750*(D762*D784+(1-D762)*D783)</f>
        <v>0</v>
      </c>
      <c r="E756" s="163">
        <f t="shared" ref="E756:O756" si="1635">+E750*(E762*E784+(1-E762)*E783)</f>
        <v>0</v>
      </c>
      <c r="F756" s="163">
        <f t="shared" si="1635"/>
        <v>0</v>
      </c>
      <c r="G756" s="163">
        <f t="shared" si="1635"/>
        <v>0</v>
      </c>
      <c r="H756" s="163">
        <f t="shared" si="1635"/>
        <v>0</v>
      </c>
      <c r="I756" s="163">
        <f t="shared" si="1635"/>
        <v>0</v>
      </c>
      <c r="J756" s="163">
        <f t="shared" si="1635"/>
        <v>0</v>
      </c>
      <c r="K756" s="163">
        <f t="shared" si="1635"/>
        <v>0</v>
      </c>
      <c r="L756" s="163">
        <f t="shared" si="1635"/>
        <v>0</v>
      </c>
      <c r="M756" s="163">
        <f t="shared" si="1635"/>
        <v>0</v>
      </c>
      <c r="N756" s="163">
        <f t="shared" si="1635"/>
        <v>0</v>
      </c>
      <c r="O756" s="164">
        <f t="shared" si="1635"/>
        <v>0</v>
      </c>
      <c r="P756" s="164"/>
    </row>
    <row r="757" spans="1:53" x14ac:dyDescent="0.25">
      <c r="A757" s="195" t="s">
        <v>117</v>
      </c>
      <c r="B757" s="376"/>
      <c r="C757" s="204" t="s">
        <v>2</v>
      </c>
      <c r="D757" s="205">
        <f>+IFERROR(SUMPRODUCT(D758:D762,D764:D768)/D763,0)</f>
        <v>0</v>
      </c>
      <c r="E757" s="205">
        <f t="shared" ref="E757" si="1636">+IFERROR(SUMPRODUCT(E758:E762,E764:E768)/E763,0)</f>
        <v>0</v>
      </c>
      <c r="F757" s="205">
        <f t="shared" ref="F757" si="1637">+IFERROR(SUMPRODUCT(F758:F762,F764:F768)/F763,0)</f>
        <v>0</v>
      </c>
      <c r="G757" s="205">
        <f t="shared" ref="G757" si="1638">+IFERROR(SUMPRODUCT(G758:G762,G764:G768)/G763,0)</f>
        <v>0</v>
      </c>
      <c r="H757" s="205">
        <f t="shared" ref="H757" si="1639">+IFERROR(SUMPRODUCT(H758:H762,H764:H768)/H763,0)</f>
        <v>0</v>
      </c>
      <c r="I757" s="205">
        <f t="shared" ref="I757" si="1640">+IFERROR(SUMPRODUCT(I758:I762,I764:I768)/I763,0)</f>
        <v>0</v>
      </c>
      <c r="J757" s="205">
        <f t="shared" ref="J757" si="1641">+IFERROR(SUMPRODUCT(J758:J762,J764:J768)/J763,0)</f>
        <v>0</v>
      </c>
      <c r="K757" s="205">
        <f t="shared" ref="K757" si="1642">+IFERROR(SUMPRODUCT(K758:K762,K764:K768)/K763,0)</f>
        <v>0</v>
      </c>
      <c r="L757" s="205">
        <f t="shared" ref="L757" si="1643">+IFERROR(SUMPRODUCT(L758:L762,L764:L768)/L763,0)</f>
        <v>0</v>
      </c>
      <c r="M757" s="205">
        <f t="shared" ref="M757" si="1644">+IFERROR(SUMPRODUCT(M758:M762,M764:M768)/M763,0)</f>
        <v>0</v>
      </c>
      <c r="N757" s="205">
        <f t="shared" ref="N757" si="1645">+IFERROR(SUMPRODUCT(N758:N762,N764:N768)/N763,0)</f>
        <v>0</v>
      </c>
      <c r="O757" s="205">
        <f t="shared" ref="O757" si="1646">+IFERROR(SUMPRODUCT(O758:O762,O764:O768)/O763,0)</f>
        <v>0</v>
      </c>
      <c r="P757" s="166" t="e">
        <f>+SUMPRODUCT(D757:O757,D763:O763)/P763</f>
        <v>#DIV/0!</v>
      </c>
      <c r="R757" s="192">
        <f>+D757</f>
        <v>0</v>
      </c>
      <c r="S757" s="192">
        <f t="shared" ref="S757" si="1647">+E757</f>
        <v>0</v>
      </c>
      <c r="T757" s="192">
        <f t="shared" ref="T757" si="1648">+F757</f>
        <v>0</v>
      </c>
      <c r="U757" s="192">
        <f t="shared" ref="U757" si="1649">+G757</f>
        <v>0</v>
      </c>
      <c r="V757" s="192">
        <f t="shared" ref="V757" si="1650">+H757</f>
        <v>0</v>
      </c>
      <c r="W757" s="192">
        <f t="shared" ref="W757" si="1651">+I757</f>
        <v>0</v>
      </c>
      <c r="X757" s="192">
        <f t="shared" ref="X757" si="1652">+J757</f>
        <v>0</v>
      </c>
      <c r="Y757" s="192">
        <f t="shared" ref="Y757" si="1653">+K757</f>
        <v>0</v>
      </c>
      <c r="Z757" s="192">
        <f t="shared" ref="Z757" si="1654">+L757</f>
        <v>0</v>
      </c>
      <c r="AA757" s="192">
        <f t="shared" ref="AA757" si="1655">+M757</f>
        <v>0</v>
      </c>
      <c r="AB757" s="192">
        <f t="shared" ref="AB757" si="1656">+N757</f>
        <v>0</v>
      </c>
      <c r="AC757" s="192">
        <f t="shared" ref="AC757" si="1657">+O757</f>
        <v>0</v>
      </c>
      <c r="AD757" s="190">
        <f>+D763</f>
        <v>0</v>
      </c>
      <c r="AE757" s="190">
        <f t="shared" ref="AE757" si="1658">+E763</f>
        <v>0</v>
      </c>
      <c r="AF757" s="190">
        <f t="shared" ref="AF757" si="1659">+F763</f>
        <v>0</v>
      </c>
      <c r="AG757" s="190">
        <f t="shared" ref="AG757" si="1660">+G763</f>
        <v>0</v>
      </c>
      <c r="AH757" s="190">
        <f t="shared" ref="AH757" si="1661">+H763</f>
        <v>0</v>
      </c>
      <c r="AI757" s="190">
        <f t="shared" ref="AI757" si="1662">+I763</f>
        <v>0</v>
      </c>
      <c r="AJ757" s="190">
        <f t="shared" ref="AJ757" si="1663">+J763</f>
        <v>0</v>
      </c>
      <c r="AK757" s="190">
        <f t="shared" ref="AK757" si="1664">+K763</f>
        <v>0</v>
      </c>
      <c r="AL757" s="190">
        <f t="shared" ref="AL757" si="1665">+L763</f>
        <v>0</v>
      </c>
      <c r="AM757" s="190">
        <f t="shared" ref="AM757" si="1666">+M763</f>
        <v>0</v>
      </c>
      <c r="AN757" s="190">
        <f t="shared" ref="AN757" si="1667">+N763</f>
        <v>0</v>
      </c>
      <c r="AO757" s="190">
        <f t="shared" ref="AO757" si="1668">+O763</f>
        <v>0</v>
      </c>
    </row>
    <row r="758" spans="1:53" x14ac:dyDescent="0.25">
      <c r="A758" s="195" t="s">
        <v>117</v>
      </c>
      <c r="B758" s="376"/>
      <c r="C758" s="178" t="s">
        <v>3</v>
      </c>
      <c r="D758" s="179">
        <v>0.44</v>
      </c>
      <c r="E758" s="179">
        <v>0.44</v>
      </c>
      <c r="F758" s="179">
        <v>0.44</v>
      </c>
      <c r="G758" s="293">
        <v>0.48</v>
      </c>
      <c r="H758" s="293">
        <v>0.48</v>
      </c>
      <c r="I758" s="293">
        <v>0.48</v>
      </c>
      <c r="J758" s="179">
        <v>0.48</v>
      </c>
      <c r="K758" s="179">
        <v>0.48915873014712274</v>
      </c>
      <c r="L758" s="179">
        <v>0.4834974169537235</v>
      </c>
      <c r="M758" s="179">
        <v>0.45414569524687309</v>
      </c>
      <c r="N758" s="179">
        <v>0.38276016431267579</v>
      </c>
      <c r="O758" s="179">
        <v>0.34111134082271427</v>
      </c>
      <c r="P758" s="180" t="e">
        <f>+SUMPRODUCT(D758:O758,D764:O764)/P764</f>
        <v>#DIV/0!</v>
      </c>
    </row>
    <row r="759" spans="1:53" x14ac:dyDescent="0.25">
      <c r="A759" s="195" t="s">
        <v>117</v>
      </c>
      <c r="B759" s="376"/>
      <c r="C759" s="178" t="s">
        <v>200</v>
      </c>
      <c r="D759" s="179">
        <v>0.44</v>
      </c>
      <c r="E759" s="179">
        <v>0.44</v>
      </c>
      <c r="F759" s="179">
        <v>0.44</v>
      </c>
      <c r="G759" s="293">
        <v>0.48</v>
      </c>
      <c r="H759" s="293">
        <v>0.48</v>
      </c>
      <c r="I759" s="293">
        <v>0.48</v>
      </c>
      <c r="J759" s="179">
        <v>0.48</v>
      </c>
      <c r="K759" s="179">
        <v>0.48915873014712274</v>
      </c>
      <c r="L759" s="179">
        <v>0.4834974169537235</v>
      </c>
      <c r="M759" s="179">
        <v>0.45414569524687309</v>
      </c>
      <c r="N759" s="179">
        <v>0.38276016431267579</v>
      </c>
      <c r="O759" s="179">
        <v>0.34111134082271427</v>
      </c>
      <c r="P759" s="242"/>
    </row>
    <row r="760" spans="1:53" x14ac:dyDescent="0.25">
      <c r="A760" s="195" t="s">
        <v>117</v>
      </c>
      <c r="B760" s="376"/>
      <c r="C760" s="178" t="s">
        <v>201</v>
      </c>
      <c r="D760" s="179">
        <v>0.44</v>
      </c>
      <c r="E760" s="179">
        <v>0.44</v>
      </c>
      <c r="F760" s="179">
        <v>0.44</v>
      </c>
      <c r="G760" s="293">
        <v>0.48</v>
      </c>
      <c r="H760" s="293">
        <v>0.48</v>
      </c>
      <c r="I760" s="293">
        <v>0.48</v>
      </c>
      <c r="J760" s="179">
        <v>0.48</v>
      </c>
      <c r="K760" s="179">
        <v>0.48915873014712274</v>
      </c>
      <c r="L760" s="179">
        <v>0.4834974169537235</v>
      </c>
      <c r="M760" s="179">
        <v>0.45414569524687309</v>
      </c>
      <c r="N760" s="179">
        <v>0.38276016431267579</v>
      </c>
      <c r="O760" s="179">
        <v>0.34111134082271427</v>
      </c>
      <c r="P760" s="242"/>
    </row>
    <row r="761" spans="1:53" x14ac:dyDescent="0.25">
      <c r="A761" s="195" t="s">
        <v>117</v>
      </c>
      <c r="B761" s="376"/>
      <c r="C761" s="178" t="s">
        <v>202</v>
      </c>
      <c r="D761" s="179">
        <v>0.44</v>
      </c>
      <c r="E761" s="179">
        <v>0.44</v>
      </c>
      <c r="F761" s="179">
        <v>0.44</v>
      </c>
      <c r="G761" s="293">
        <v>0.48</v>
      </c>
      <c r="H761" s="293">
        <v>0.48</v>
      </c>
      <c r="I761" s="293">
        <v>0.48</v>
      </c>
      <c r="J761" s="179">
        <v>0.48</v>
      </c>
      <c r="K761" s="179">
        <v>0.48915873014712274</v>
      </c>
      <c r="L761" s="179">
        <v>0.4834974169537235</v>
      </c>
      <c r="M761" s="179">
        <v>0.45414569524687309</v>
      </c>
      <c r="N761" s="179">
        <v>0.38276016431267579</v>
      </c>
      <c r="O761" s="179">
        <v>0.34111134082271427</v>
      </c>
      <c r="P761" s="242"/>
    </row>
    <row r="762" spans="1:53" ht="15.75" thickBot="1" x14ac:dyDescent="0.3">
      <c r="A762" s="195" t="s">
        <v>117</v>
      </c>
      <c r="B762" s="376"/>
      <c r="C762" s="280" t="s">
        <v>231</v>
      </c>
      <c r="D762" s="179">
        <v>0.44</v>
      </c>
      <c r="E762" s="179">
        <v>0.44</v>
      </c>
      <c r="F762" s="179">
        <v>0.44</v>
      </c>
      <c r="G762" s="293">
        <v>0.48</v>
      </c>
      <c r="H762" s="293">
        <v>0.48</v>
      </c>
      <c r="I762" s="293">
        <v>0.48</v>
      </c>
      <c r="J762" s="181">
        <v>0.48</v>
      </c>
      <c r="K762" s="181">
        <v>0.48915873014712274</v>
      </c>
      <c r="L762" s="181">
        <v>0.4834974169537235</v>
      </c>
      <c r="M762" s="179">
        <v>0.45414569524687309</v>
      </c>
      <c r="N762" s="179">
        <v>0.38276016431267579</v>
      </c>
      <c r="O762" s="179">
        <v>0.34111134082271427</v>
      </c>
      <c r="P762" s="182" t="e">
        <f t="shared" ref="P762" si="1669">+SUMPRODUCT(D762:O762,D768:O768)/P768</f>
        <v>#DIV/0!</v>
      </c>
    </row>
    <row r="763" spans="1:53" x14ac:dyDescent="0.25">
      <c r="A763" s="195" t="s">
        <v>117</v>
      </c>
      <c r="B763" s="376"/>
      <c r="C763" s="99" t="s">
        <v>239</v>
      </c>
      <c r="D763" s="100">
        <f>+D732/D745/30</f>
        <v>0</v>
      </c>
      <c r="E763" s="100">
        <f t="shared" ref="E763:O763" si="1670">+E732/E745/30</f>
        <v>0</v>
      </c>
      <c r="F763" s="100">
        <f t="shared" si="1670"/>
        <v>0</v>
      </c>
      <c r="G763" s="100">
        <f t="shared" si="1670"/>
        <v>0</v>
      </c>
      <c r="H763" s="100">
        <f t="shared" si="1670"/>
        <v>0</v>
      </c>
      <c r="I763" s="100">
        <f t="shared" si="1670"/>
        <v>0</v>
      </c>
      <c r="J763" s="100">
        <f t="shared" si="1670"/>
        <v>0</v>
      </c>
      <c r="K763" s="100">
        <f t="shared" si="1670"/>
        <v>0</v>
      </c>
      <c r="L763" s="100">
        <f t="shared" si="1670"/>
        <v>0</v>
      </c>
      <c r="M763" s="100">
        <f t="shared" si="1670"/>
        <v>0</v>
      </c>
      <c r="N763" s="100">
        <f t="shared" si="1670"/>
        <v>0</v>
      </c>
      <c r="O763" s="167">
        <f t="shared" si="1670"/>
        <v>0</v>
      </c>
      <c r="P763" s="167">
        <f>SUM(D763:O763)</f>
        <v>0</v>
      </c>
    </row>
    <row r="764" spans="1:53" x14ac:dyDescent="0.25">
      <c r="A764" s="195" t="s">
        <v>117</v>
      </c>
      <c r="B764" s="376"/>
      <c r="C764" s="86" t="s">
        <v>240</v>
      </c>
      <c r="D764" s="87">
        <f>+D763*D739</f>
        <v>0</v>
      </c>
      <c r="E764" s="87">
        <f t="shared" ref="E764" si="1671">+E763*E739</f>
        <v>0</v>
      </c>
      <c r="F764" s="87">
        <f t="shared" ref="F764" si="1672">+F763*F739</f>
        <v>0</v>
      </c>
      <c r="G764" s="87">
        <f t="shared" ref="G764" si="1673">+G763*G739</f>
        <v>0</v>
      </c>
      <c r="H764" s="87">
        <f t="shared" ref="H764" si="1674">+H763*H739</f>
        <v>0</v>
      </c>
      <c r="I764" s="87">
        <f t="shared" ref="I764" si="1675">+I763*I739</f>
        <v>0</v>
      </c>
      <c r="J764" s="87">
        <f t="shared" ref="J764" si="1676">+J763*J739</f>
        <v>0</v>
      </c>
      <c r="K764" s="87">
        <f t="shared" ref="K764" si="1677">+K763*K739</f>
        <v>0</v>
      </c>
      <c r="L764" s="87">
        <f t="shared" ref="L764" si="1678">+L763*L739</f>
        <v>0</v>
      </c>
      <c r="M764" s="87">
        <f t="shared" ref="M764" si="1679">+M763*M739</f>
        <v>0</v>
      </c>
      <c r="N764" s="87">
        <f t="shared" ref="N764" si="1680">+N763*N739</f>
        <v>0</v>
      </c>
      <c r="O764" s="159">
        <f t="shared" ref="O764" si="1681">+O763*O739</f>
        <v>0</v>
      </c>
      <c r="P764" s="159">
        <f t="shared" ref="P764:P774" si="1682">SUM(D764:O764)</f>
        <v>0</v>
      </c>
      <c r="AP764" s="190">
        <f>+D764</f>
        <v>0</v>
      </c>
      <c r="AQ764" s="190">
        <f t="shared" ref="AQ764:AQ768" si="1683">+E764</f>
        <v>0</v>
      </c>
      <c r="AR764" s="190">
        <f t="shared" ref="AR764:AR768" si="1684">+F764</f>
        <v>0</v>
      </c>
      <c r="AS764" s="190">
        <f t="shared" ref="AS764:AS768" si="1685">+G764</f>
        <v>0</v>
      </c>
      <c r="AT764" s="190">
        <f t="shared" ref="AT764:AT768" si="1686">+H764</f>
        <v>0</v>
      </c>
      <c r="AU764" s="190">
        <f t="shared" ref="AU764:AU768" si="1687">+I764</f>
        <v>0</v>
      </c>
      <c r="AV764" s="190">
        <f t="shared" ref="AV764:AV768" si="1688">+J764</f>
        <v>0</v>
      </c>
      <c r="AW764" s="190">
        <f t="shared" ref="AW764:AW768" si="1689">+K764</f>
        <v>0</v>
      </c>
      <c r="AX764" s="190">
        <f t="shared" ref="AX764:AX768" si="1690">+L764</f>
        <v>0</v>
      </c>
      <c r="AY764" s="190">
        <f t="shared" ref="AY764:AY768" si="1691">+M764</f>
        <v>0</v>
      </c>
      <c r="AZ764" s="190">
        <f t="shared" ref="AZ764:AZ768" si="1692">+N764</f>
        <v>0</v>
      </c>
      <c r="BA764" s="190">
        <f t="shared" ref="BA764:BA768" si="1693">+O764</f>
        <v>0</v>
      </c>
    </row>
    <row r="765" spans="1:53" x14ac:dyDescent="0.25">
      <c r="A765" s="195" t="s">
        <v>117</v>
      </c>
      <c r="B765" s="376"/>
      <c r="C765" s="86" t="s">
        <v>241</v>
      </c>
      <c r="D765" s="87">
        <f>+D763*D740</f>
        <v>0</v>
      </c>
      <c r="E765" s="87">
        <f t="shared" ref="E765:O765" si="1694">+E763*E740</f>
        <v>0</v>
      </c>
      <c r="F765" s="87">
        <f t="shared" si="1694"/>
        <v>0</v>
      </c>
      <c r="G765" s="87">
        <f t="shared" si="1694"/>
        <v>0</v>
      </c>
      <c r="H765" s="87">
        <f t="shared" si="1694"/>
        <v>0</v>
      </c>
      <c r="I765" s="87">
        <f t="shared" si="1694"/>
        <v>0</v>
      </c>
      <c r="J765" s="87">
        <f t="shared" si="1694"/>
        <v>0</v>
      </c>
      <c r="K765" s="87">
        <f t="shared" si="1694"/>
        <v>0</v>
      </c>
      <c r="L765" s="87">
        <f t="shared" si="1694"/>
        <v>0</v>
      </c>
      <c r="M765" s="87">
        <f t="shared" si="1694"/>
        <v>0</v>
      </c>
      <c r="N765" s="87">
        <f t="shared" si="1694"/>
        <v>0</v>
      </c>
      <c r="O765" s="159">
        <f t="shared" si="1694"/>
        <v>0</v>
      </c>
      <c r="P765" s="159"/>
      <c r="AP765" s="190">
        <f t="shared" ref="AP765:AP768" si="1695">+D765</f>
        <v>0</v>
      </c>
      <c r="AQ765" s="190">
        <f t="shared" si="1683"/>
        <v>0</v>
      </c>
      <c r="AR765" s="190">
        <f t="shared" si="1684"/>
        <v>0</v>
      </c>
      <c r="AS765" s="190">
        <f t="shared" si="1685"/>
        <v>0</v>
      </c>
      <c r="AT765" s="190">
        <f t="shared" si="1686"/>
        <v>0</v>
      </c>
      <c r="AU765" s="190">
        <f t="shared" si="1687"/>
        <v>0</v>
      </c>
      <c r="AV765" s="190">
        <f t="shared" si="1688"/>
        <v>0</v>
      </c>
      <c r="AW765" s="190">
        <f t="shared" si="1689"/>
        <v>0</v>
      </c>
      <c r="AX765" s="190">
        <f t="shared" si="1690"/>
        <v>0</v>
      </c>
      <c r="AY765" s="190">
        <f t="shared" si="1691"/>
        <v>0</v>
      </c>
      <c r="AZ765" s="190">
        <f t="shared" si="1692"/>
        <v>0</v>
      </c>
      <c r="BA765" s="190">
        <f t="shared" si="1693"/>
        <v>0</v>
      </c>
    </row>
    <row r="766" spans="1:53" x14ac:dyDescent="0.25">
      <c r="A766" s="195" t="s">
        <v>117</v>
      </c>
      <c r="B766" s="376"/>
      <c r="C766" s="86" t="s">
        <v>242</v>
      </c>
      <c r="D766" s="87">
        <f>+D763*D741</f>
        <v>0</v>
      </c>
      <c r="E766" s="87">
        <f t="shared" ref="E766:O766" si="1696">+E763*E741</f>
        <v>0</v>
      </c>
      <c r="F766" s="87">
        <f t="shared" si="1696"/>
        <v>0</v>
      </c>
      <c r="G766" s="87">
        <f t="shared" si="1696"/>
        <v>0</v>
      </c>
      <c r="H766" s="87">
        <f t="shared" si="1696"/>
        <v>0</v>
      </c>
      <c r="I766" s="87">
        <f t="shared" si="1696"/>
        <v>0</v>
      </c>
      <c r="J766" s="87">
        <f t="shared" si="1696"/>
        <v>0</v>
      </c>
      <c r="K766" s="87">
        <f t="shared" si="1696"/>
        <v>0</v>
      </c>
      <c r="L766" s="87">
        <f t="shared" si="1696"/>
        <v>0</v>
      </c>
      <c r="M766" s="87">
        <f t="shared" si="1696"/>
        <v>0</v>
      </c>
      <c r="N766" s="87">
        <f t="shared" si="1696"/>
        <v>0</v>
      </c>
      <c r="O766" s="159">
        <f t="shared" si="1696"/>
        <v>0</v>
      </c>
      <c r="P766" s="159"/>
      <c r="AP766" s="190">
        <f t="shared" si="1695"/>
        <v>0</v>
      </c>
      <c r="AQ766" s="190">
        <f t="shared" si="1683"/>
        <v>0</v>
      </c>
      <c r="AR766" s="190">
        <f t="shared" si="1684"/>
        <v>0</v>
      </c>
      <c r="AS766" s="190">
        <f t="shared" si="1685"/>
        <v>0</v>
      </c>
      <c r="AT766" s="190">
        <f t="shared" si="1686"/>
        <v>0</v>
      </c>
      <c r="AU766" s="190">
        <f t="shared" si="1687"/>
        <v>0</v>
      </c>
      <c r="AV766" s="190">
        <f t="shared" si="1688"/>
        <v>0</v>
      </c>
      <c r="AW766" s="190">
        <f t="shared" si="1689"/>
        <v>0</v>
      </c>
      <c r="AX766" s="190">
        <f t="shared" si="1690"/>
        <v>0</v>
      </c>
      <c r="AY766" s="190">
        <f t="shared" si="1691"/>
        <v>0</v>
      </c>
      <c r="AZ766" s="190">
        <f t="shared" si="1692"/>
        <v>0</v>
      </c>
      <c r="BA766" s="190">
        <f t="shared" si="1693"/>
        <v>0</v>
      </c>
    </row>
    <row r="767" spans="1:53" x14ac:dyDescent="0.25">
      <c r="A767" s="195" t="s">
        <v>117</v>
      </c>
      <c r="B767" s="376"/>
      <c r="C767" s="86" t="s">
        <v>243</v>
      </c>
      <c r="D767" s="87">
        <f>+D763*D742</f>
        <v>0</v>
      </c>
      <c r="E767" s="87">
        <f t="shared" ref="E767:O767" si="1697">+E763*E742</f>
        <v>0</v>
      </c>
      <c r="F767" s="87">
        <f t="shared" si="1697"/>
        <v>0</v>
      </c>
      <c r="G767" s="87">
        <f t="shared" si="1697"/>
        <v>0</v>
      </c>
      <c r="H767" s="87">
        <f t="shared" si="1697"/>
        <v>0</v>
      </c>
      <c r="I767" s="87">
        <f t="shared" si="1697"/>
        <v>0</v>
      </c>
      <c r="J767" s="87">
        <f t="shared" si="1697"/>
        <v>0</v>
      </c>
      <c r="K767" s="87">
        <f t="shared" si="1697"/>
        <v>0</v>
      </c>
      <c r="L767" s="87">
        <f t="shared" si="1697"/>
        <v>0</v>
      </c>
      <c r="M767" s="87">
        <f t="shared" si="1697"/>
        <v>0</v>
      </c>
      <c r="N767" s="87">
        <f t="shared" si="1697"/>
        <v>0</v>
      </c>
      <c r="O767" s="159">
        <f t="shared" si="1697"/>
        <v>0</v>
      </c>
      <c r="P767" s="159"/>
      <c r="AP767" s="190">
        <f t="shared" si="1695"/>
        <v>0</v>
      </c>
      <c r="AQ767" s="190">
        <f t="shared" si="1683"/>
        <v>0</v>
      </c>
      <c r="AR767" s="190">
        <f t="shared" si="1684"/>
        <v>0</v>
      </c>
      <c r="AS767" s="190">
        <f t="shared" si="1685"/>
        <v>0</v>
      </c>
      <c r="AT767" s="190">
        <f t="shared" si="1686"/>
        <v>0</v>
      </c>
      <c r="AU767" s="190">
        <f t="shared" si="1687"/>
        <v>0</v>
      </c>
      <c r="AV767" s="190">
        <f t="shared" si="1688"/>
        <v>0</v>
      </c>
      <c r="AW767" s="190">
        <f t="shared" si="1689"/>
        <v>0</v>
      </c>
      <c r="AX767" s="190">
        <f t="shared" si="1690"/>
        <v>0</v>
      </c>
      <c r="AY767" s="190">
        <f t="shared" si="1691"/>
        <v>0</v>
      </c>
      <c r="AZ767" s="190">
        <f t="shared" si="1692"/>
        <v>0</v>
      </c>
      <c r="BA767" s="190">
        <f t="shared" si="1693"/>
        <v>0</v>
      </c>
    </row>
    <row r="768" spans="1:53" ht="15.75" thickBot="1" x14ac:dyDescent="0.3">
      <c r="A768" s="195" t="s">
        <v>117</v>
      </c>
      <c r="B768" s="376"/>
      <c r="C768" s="96" t="s">
        <v>244</v>
      </c>
      <c r="D768" s="251">
        <f>+D763*D743</f>
        <v>0</v>
      </c>
      <c r="E768" s="251">
        <f t="shared" ref="E768:O768" si="1698">+E763*E743</f>
        <v>0</v>
      </c>
      <c r="F768" s="251">
        <f t="shared" si="1698"/>
        <v>0</v>
      </c>
      <c r="G768" s="251">
        <f t="shared" si="1698"/>
        <v>0</v>
      </c>
      <c r="H768" s="251">
        <f t="shared" si="1698"/>
        <v>0</v>
      </c>
      <c r="I768" s="251">
        <f t="shared" si="1698"/>
        <v>0</v>
      </c>
      <c r="J768" s="251">
        <f t="shared" si="1698"/>
        <v>0</v>
      </c>
      <c r="K768" s="251">
        <f t="shared" si="1698"/>
        <v>0</v>
      </c>
      <c r="L768" s="251">
        <f t="shared" si="1698"/>
        <v>0</v>
      </c>
      <c r="M768" s="251">
        <f t="shared" si="1698"/>
        <v>0</v>
      </c>
      <c r="N768" s="251">
        <f t="shared" si="1698"/>
        <v>0</v>
      </c>
      <c r="O768" s="251">
        <f t="shared" si="1698"/>
        <v>0</v>
      </c>
      <c r="P768" s="169">
        <f t="shared" si="1682"/>
        <v>0</v>
      </c>
      <c r="AP768" s="190">
        <f t="shared" si="1695"/>
        <v>0</v>
      </c>
      <c r="AQ768" s="190">
        <f t="shared" si="1683"/>
        <v>0</v>
      </c>
      <c r="AR768" s="190">
        <f t="shared" si="1684"/>
        <v>0</v>
      </c>
      <c r="AS768" s="190">
        <f t="shared" si="1685"/>
        <v>0</v>
      </c>
      <c r="AT768" s="190">
        <f t="shared" si="1686"/>
        <v>0</v>
      </c>
      <c r="AU768" s="190">
        <f t="shared" si="1687"/>
        <v>0</v>
      </c>
      <c r="AV768" s="190">
        <f t="shared" si="1688"/>
        <v>0</v>
      </c>
      <c r="AW768" s="190">
        <f t="shared" si="1689"/>
        <v>0</v>
      </c>
      <c r="AX768" s="190">
        <f t="shared" si="1690"/>
        <v>0</v>
      </c>
      <c r="AY768" s="190">
        <f t="shared" si="1691"/>
        <v>0</v>
      </c>
      <c r="AZ768" s="190">
        <f t="shared" si="1692"/>
        <v>0</v>
      </c>
      <c r="BA768" s="190">
        <f t="shared" si="1693"/>
        <v>0</v>
      </c>
    </row>
    <row r="769" spans="1:16" x14ac:dyDescent="0.25">
      <c r="A769" s="195" t="s">
        <v>117</v>
      </c>
      <c r="B769" s="376"/>
      <c r="C769" s="99" t="s">
        <v>245</v>
      </c>
      <c r="D769" s="100">
        <f>+IFERROR(D732/D751/30,0)</f>
        <v>0</v>
      </c>
      <c r="E769" s="100">
        <f t="shared" ref="E769:O769" si="1699">+IFERROR(E732/E751/30,0)</f>
        <v>0</v>
      </c>
      <c r="F769" s="100">
        <f t="shared" si="1699"/>
        <v>0</v>
      </c>
      <c r="G769" s="100">
        <f t="shared" si="1699"/>
        <v>0</v>
      </c>
      <c r="H769" s="100">
        <f t="shared" si="1699"/>
        <v>0</v>
      </c>
      <c r="I769" s="100">
        <f t="shared" si="1699"/>
        <v>0</v>
      </c>
      <c r="J769" s="100">
        <f t="shared" si="1699"/>
        <v>0</v>
      </c>
      <c r="K769" s="100">
        <f t="shared" si="1699"/>
        <v>0</v>
      </c>
      <c r="L769" s="100">
        <f t="shared" si="1699"/>
        <v>0</v>
      </c>
      <c r="M769" s="100">
        <f t="shared" si="1699"/>
        <v>0</v>
      </c>
      <c r="N769" s="100">
        <f t="shared" si="1699"/>
        <v>0</v>
      </c>
      <c r="O769" s="167">
        <f t="shared" si="1699"/>
        <v>0</v>
      </c>
      <c r="P769" s="167">
        <f t="shared" si="1682"/>
        <v>0</v>
      </c>
    </row>
    <row r="770" spans="1:16" x14ac:dyDescent="0.25">
      <c r="A770" s="195" t="s">
        <v>117</v>
      </c>
      <c r="B770" s="376"/>
      <c r="C770" s="86" t="s">
        <v>246</v>
      </c>
      <c r="D770" s="266">
        <f t="shared" ref="D770:O770" si="1700">+IFERROR(D733/D752/30,0)</f>
        <v>0</v>
      </c>
      <c r="E770" s="266">
        <f t="shared" si="1700"/>
        <v>0</v>
      </c>
      <c r="F770" s="266">
        <f t="shared" si="1700"/>
        <v>0</v>
      </c>
      <c r="G770" s="266">
        <f t="shared" si="1700"/>
        <v>0</v>
      </c>
      <c r="H770" s="266">
        <f t="shared" si="1700"/>
        <v>0</v>
      </c>
      <c r="I770" s="266">
        <f t="shared" si="1700"/>
        <v>0</v>
      </c>
      <c r="J770" s="266">
        <f t="shared" si="1700"/>
        <v>0</v>
      </c>
      <c r="K770" s="266">
        <f t="shared" si="1700"/>
        <v>0</v>
      </c>
      <c r="L770" s="266">
        <f t="shared" si="1700"/>
        <v>0</v>
      </c>
      <c r="M770" s="266">
        <f t="shared" si="1700"/>
        <v>0</v>
      </c>
      <c r="N770" s="266">
        <f t="shared" si="1700"/>
        <v>0</v>
      </c>
      <c r="O770" s="267">
        <f t="shared" si="1700"/>
        <v>0</v>
      </c>
      <c r="P770" s="159">
        <f t="shared" si="1682"/>
        <v>0</v>
      </c>
    </row>
    <row r="771" spans="1:16" x14ac:dyDescent="0.25">
      <c r="A771" s="195" t="s">
        <v>117</v>
      </c>
      <c r="B771" s="376"/>
      <c r="C771" s="86" t="s">
        <v>247</v>
      </c>
      <c r="D771" s="266">
        <f t="shared" ref="D771:O771" si="1701">+IFERROR(D734/D753/30,0)</f>
        <v>0</v>
      </c>
      <c r="E771" s="266">
        <f t="shared" si="1701"/>
        <v>0</v>
      </c>
      <c r="F771" s="266">
        <f t="shared" si="1701"/>
        <v>0</v>
      </c>
      <c r="G771" s="266">
        <f t="shared" si="1701"/>
        <v>0</v>
      </c>
      <c r="H771" s="266">
        <f t="shared" si="1701"/>
        <v>0</v>
      </c>
      <c r="I771" s="266">
        <f t="shared" si="1701"/>
        <v>0</v>
      </c>
      <c r="J771" s="266">
        <f t="shared" si="1701"/>
        <v>0</v>
      </c>
      <c r="K771" s="266">
        <f t="shared" si="1701"/>
        <v>0</v>
      </c>
      <c r="L771" s="266">
        <f t="shared" si="1701"/>
        <v>0</v>
      </c>
      <c r="M771" s="266">
        <f t="shared" si="1701"/>
        <v>0</v>
      </c>
      <c r="N771" s="266">
        <f t="shared" si="1701"/>
        <v>0</v>
      </c>
      <c r="O771" s="267">
        <f t="shared" si="1701"/>
        <v>0</v>
      </c>
      <c r="P771" s="159">
        <f t="shared" si="1682"/>
        <v>0</v>
      </c>
    </row>
    <row r="772" spans="1:16" x14ac:dyDescent="0.25">
      <c r="A772" s="195" t="s">
        <v>117</v>
      </c>
      <c r="B772" s="376"/>
      <c r="C772" s="86" t="s">
        <v>248</v>
      </c>
      <c r="D772" s="266">
        <f t="shared" ref="D772:O772" si="1702">+IFERROR(D735/D754/30,0)</f>
        <v>0</v>
      </c>
      <c r="E772" s="266">
        <f t="shared" si="1702"/>
        <v>0</v>
      </c>
      <c r="F772" s="266">
        <f t="shared" si="1702"/>
        <v>0</v>
      </c>
      <c r="G772" s="266">
        <f t="shared" si="1702"/>
        <v>0</v>
      </c>
      <c r="H772" s="266">
        <f t="shared" si="1702"/>
        <v>0</v>
      </c>
      <c r="I772" s="266">
        <f t="shared" si="1702"/>
        <v>0</v>
      </c>
      <c r="J772" s="266">
        <f t="shared" si="1702"/>
        <v>0</v>
      </c>
      <c r="K772" s="266">
        <f t="shared" si="1702"/>
        <v>0</v>
      </c>
      <c r="L772" s="266">
        <f t="shared" si="1702"/>
        <v>0</v>
      </c>
      <c r="M772" s="266">
        <f t="shared" si="1702"/>
        <v>0</v>
      </c>
      <c r="N772" s="266">
        <f t="shared" si="1702"/>
        <v>0</v>
      </c>
      <c r="O772" s="267">
        <f t="shared" si="1702"/>
        <v>0</v>
      </c>
      <c r="P772" s="159">
        <f t="shared" si="1682"/>
        <v>0</v>
      </c>
    </row>
    <row r="773" spans="1:16" x14ac:dyDescent="0.25">
      <c r="A773" s="195" t="s">
        <v>117</v>
      </c>
      <c r="B773" s="376"/>
      <c r="C773" s="86" t="s">
        <v>249</v>
      </c>
      <c r="D773" s="87">
        <f t="shared" ref="D773:O773" si="1703">+IFERROR(D736/D755/30,0)</f>
        <v>0</v>
      </c>
      <c r="E773" s="87">
        <f t="shared" si="1703"/>
        <v>0</v>
      </c>
      <c r="F773" s="87">
        <f t="shared" si="1703"/>
        <v>0</v>
      </c>
      <c r="G773" s="87">
        <f t="shared" si="1703"/>
        <v>0</v>
      </c>
      <c r="H773" s="87">
        <f t="shared" si="1703"/>
        <v>0</v>
      </c>
      <c r="I773" s="87">
        <f t="shared" si="1703"/>
        <v>0</v>
      </c>
      <c r="J773" s="87">
        <f t="shared" si="1703"/>
        <v>0</v>
      </c>
      <c r="K773" s="87">
        <f t="shared" si="1703"/>
        <v>0</v>
      </c>
      <c r="L773" s="87">
        <f t="shared" si="1703"/>
        <v>0</v>
      </c>
      <c r="M773" s="87">
        <f t="shared" si="1703"/>
        <v>0</v>
      </c>
      <c r="N773" s="87">
        <f t="shared" si="1703"/>
        <v>0</v>
      </c>
      <c r="O773" s="159">
        <f t="shared" si="1703"/>
        <v>0</v>
      </c>
      <c r="P773" s="159">
        <f t="shared" si="1682"/>
        <v>0</v>
      </c>
    </row>
    <row r="774" spans="1:16" ht="15.75" thickBot="1" x14ac:dyDescent="0.3">
      <c r="A774" s="195" t="s">
        <v>117</v>
      </c>
      <c r="B774" s="376"/>
      <c r="C774" s="96" t="s">
        <v>250</v>
      </c>
      <c r="D774" s="168">
        <f t="shared" ref="D774:O774" si="1704">+IFERROR(D737/D756/30,0)</f>
        <v>0</v>
      </c>
      <c r="E774" s="168">
        <f t="shared" si="1704"/>
        <v>0</v>
      </c>
      <c r="F774" s="168">
        <f t="shared" si="1704"/>
        <v>0</v>
      </c>
      <c r="G774" s="168">
        <f t="shared" si="1704"/>
        <v>0</v>
      </c>
      <c r="H774" s="168">
        <f t="shared" si="1704"/>
        <v>0</v>
      </c>
      <c r="I774" s="168">
        <f t="shared" si="1704"/>
        <v>0</v>
      </c>
      <c r="J774" s="168">
        <f t="shared" si="1704"/>
        <v>0</v>
      </c>
      <c r="K774" s="168">
        <f t="shared" si="1704"/>
        <v>0</v>
      </c>
      <c r="L774" s="168">
        <f t="shared" si="1704"/>
        <v>0</v>
      </c>
      <c r="M774" s="168">
        <f t="shared" si="1704"/>
        <v>0</v>
      </c>
      <c r="N774" s="168">
        <f t="shared" si="1704"/>
        <v>0</v>
      </c>
      <c r="O774" s="169">
        <f t="shared" si="1704"/>
        <v>0</v>
      </c>
      <c r="P774" s="169">
        <f t="shared" si="1682"/>
        <v>0</v>
      </c>
    </row>
    <row r="775" spans="1:16" ht="15.75" thickBot="1" x14ac:dyDescent="0.3">
      <c r="A775" s="195" t="s">
        <v>117</v>
      </c>
      <c r="B775" s="376"/>
      <c r="C775" s="183" t="s">
        <v>13</v>
      </c>
      <c r="D775" s="72">
        <v>30</v>
      </c>
      <c r="E775" s="72">
        <v>30</v>
      </c>
      <c r="F775" s="72">
        <v>30</v>
      </c>
      <c r="G775" s="72">
        <v>0</v>
      </c>
      <c r="H775" s="72">
        <v>33.121560393413624</v>
      </c>
      <c r="I775" s="72">
        <v>33.18421323453741</v>
      </c>
      <c r="J775" s="72">
        <v>33</v>
      </c>
      <c r="K775" s="72">
        <v>16.918000292815897</v>
      </c>
      <c r="L775" s="72">
        <f>((45*0.63)+(20*0.37))</f>
        <v>35.75</v>
      </c>
      <c r="M775" s="72">
        <v>36.24</v>
      </c>
      <c r="N775" s="72">
        <v>22</v>
      </c>
      <c r="O775" s="72">
        <v>22</v>
      </c>
      <c r="P775" s="184"/>
    </row>
    <row r="776" spans="1:16" x14ac:dyDescent="0.25">
      <c r="A776" s="195" t="s">
        <v>117</v>
      </c>
      <c r="B776" s="376"/>
      <c r="C776" s="99" t="s">
        <v>4</v>
      </c>
      <c r="D776" s="100">
        <f>+D769/D775*30</f>
        <v>0</v>
      </c>
      <c r="E776" s="100">
        <f t="shared" ref="E776" si="1705">+E769/E775*30</f>
        <v>0</v>
      </c>
      <c r="F776" s="100">
        <f t="shared" ref="F776" si="1706">+F769/F775*30</f>
        <v>0</v>
      </c>
      <c r="G776" s="100" t="e">
        <f t="shared" ref="G776" si="1707">+G769/G775*30</f>
        <v>#DIV/0!</v>
      </c>
      <c r="H776" s="100">
        <f t="shared" ref="H776" si="1708">+H769/H775*30</f>
        <v>0</v>
      </c>
      <c r="I776" s="100">
        <f t="shared" ref="I776" si="1709">+I769/I775*30</f>
        <v>0</v>
      </c>
      <c r="J776" s="100">
        <f t="shared" ref="J776" si="1710">+J769/J775*30</f>
        <v>0</v>
      </c>
      <c r="K776" s="100">
        <f t="shared" ref="K776" si="1711">+K769/K775*30</f>
        <v>0</v>
      </c>
      <c r="L776" s="100">
        <f t="shared" ref="L776" si="1712">+L769/L775*30</f>
        <v>0</v>
      </c>
      <c r="M776" s="100">
        <f t="shared" ref="M776" si="1713">+M769/M775*30</f>
        <v>0</v>
      </c>
      <c r="N776" s="100">
        <f t="shared" ref="N776" si="1714">+N769/N775*30</f>
        <v>0</v>
      </c>
      <c r="O776" s="167">
        <f t="shared" ref="O776" si="1715">+O769/O775*30</f>
        <v>0</v>
      </c>
      <c r="P776" s="167" t="e">
        <f>SUM(D776:O776)</f>
        <v>#DIV/0!</v>
      </c>
    </row>
    <row r="777" spans="1:16" x14ac:dyDescent="0.25">
      <c r="A777" s="195" t="s">
        <v>117</v>
      </c>
      <c r="B777" s="376"/>
      <c r="C777" s="86" t="s">
        <v>216</v>
      </c>
      <c r="D777" s="87">
        <f>+D770/D775*30</f>
        <v>0</v>
      </c>
      <c r="E777" s="87">
        <f t="shared" ref="E777:O777" si="1716">+E770/E775*30</f>
        <v>0</v>
      </c>
      <c r="F777" s="87">
        <f t="shared" si="1716"/>
        <v>0</v>
      </c>
      <c r="G777" s="87" t="e">
        <f t="shared" si="1716"/>
        <v>#DIV/0!</v>
      </c>
      <c r="H777" s="87">
        <f t="shared" si="1716"/>
        <v>0</v>
      </c>
      <c r="I777" s="87">
        <f t="shared" si="1716"/>
        <v>0</v>
      </c>
      <c r="J777" s="87">
        <f t="shared" si="1716"/>
        <v>0</v>
      </c>
      <c r="K777" s="87">
        <f t="shared" si="1716"/>
        <v>0</v>
      </c>
      <c r="L777" s="87">
        <f t="shared" si="1716"/>
        <v>0</v>
      </c>
      <c r="M777" s="87">
        <f t="shared" si="1716"/>
        <v>0</v>
      </c>
      <c r="N777" s="87">
        <f t="shared" si="1716"/>
        <v>0</v>
      </c>
      <c r="O777" s="159">
        <f t="shared" si="1716"/>
        <v>0</v>
      </c>
      <c r="P777" s="159" t="e">
        <f t="shared" ref="P777:P781" si="1717">SUM(D777:O777)</f>
        <v>#DIV/0!</v>
      </c>
    </row>
    <row r="778" spans="1:16" x14ac:dyDescent="0.25">
      <c r="A778" s="195" t="s">
        <v>117</v>
      </c>
      <c r="B778" s="376"/>
      <c r="C778" s="86" t="s">
        <v>217</v>
      </c>
      <c r="D778" s="87">
        <f>+D771/D775*30</f>
        <v>0</v>
      </c>
      <c r="E778" s="87">
        <f t="shared" ref="E778:O778" si="1718">+E771/E775*30</f>
        <v>0</v>
      </c>
      <c r="F778" s="87">
        <f t="shared" si="1718"/>
        <v>0</v>
      </c>
      <c r="G778" s="87" t="e">
        <f t="shared" si="1718"/>
        <v>#DIV/0!</v>
      </c>
      <c r="H778" s="87">
        <f t="shared" si="1718"/>
        <v>0</v>
      </c>
      <c r="I778" s="87">
        <f t="shared" si="1718"/>
        <v>0</v>
      </c>
      <c r="J778" s="87">
        <f t="shared" si="1718"/>
        <v>0</v>
      </c>
      <c r="K778" s="87">
        <f t="shared" si="1718"/>
        <v>0</v>
      </c>
      <c r="L778" s="87">
        <f t="shared" si="1718"/>
        <v>0</v>
      </c>
      <c r="M778" s="87">
        <f t="shared" si="1718"/>
        <v>0</v>
      </c>
      <c r="N778" s="87">
        <f t="shared" si="1718"/>
        <v>0</v>
      </c>
      <c r="O778" s="159">
        <f t="shared" si="1718"/>
        <v>0</v>
      </c>
      <c r="P778" s="159"/>
    </row>
    <row r="779" spans="1:16" x14ac:dyDescent="0.25">
      <c r="A779" s="195" t="s">
        <v>117</v>
      </c>
      <c r="B779" s="376"/>
      <c r="C779" s="86" t="s">
        <v>218</v>
      </c>
      <c r="D779" s="87">
        <f>+D772/D775*30</f>
        <v>0</v>
      </c>
      <c r="E779" s="87">
        <f t="shared" ref="E779:O779" si="1719">+E772/E775*30</f>
        <v>0</v>
      </c>
      <c r="F779" s="87">
        <f t="shared" si="1719"/>
        <v>0</v>
      </c>
      <c r="G779" s="87" t="e">
        <f t="shared" si="1719"/>
        <v>#DIV/0!</v>
      </c>
      <c r="H779" s="87">
        <f t="shared" si="1719"/>
        <v>0</v>
      </c>
      <c r="I779" s="87">
        <f t="shared" si="1719"/>
        <v>0</v>
      </c>
      <c r="J779" s="87">
        <f t="shared" si="1719"/>
        <v>0</v>
      </c>
      <c r="K779" s="87">
        <f t="shared" si="1719"/>
        <v>0</v>
      </c>
      <c r="L779" s="87">
        <f t="shared" si="1719"/>
        <v>0</v>
      </c>
      <c r="M779" s="87">
        <f t="shared" si="1719"/>
        <v>0</v>
      </c>
      <c r="N779" s="87">
        <f t="shared" si="1719"/>
        <v>0</v>
      </c>
      <c r="O779" s="159">
        <f t="shared" si="1719"/>
        <v>0</v>
      </c>
      <c r="P779" s="159"/>
    </row>
    <row r="780" spans="1:16" x14ac:dyDescent="0.25">
      <c r="A780" s="195" t="s">
        <v>117</v>
      </c>
      <c r="B780" s="376"/>
      <c r="C780" s="86" t="s">
        <v>219</v>
      </c>
      <c r="D780" s="87">
        <f>+D773/D775*30</f>
        <v>0</v>
      </c>
      <c r="E780" s="87">
        <f t="shared" ref="E780:O780" si="1720">+E773/E775*30</f>
        <v>0</v>
      </c>
      <c r="F780" s="87">
        <f t="shared" si="1720"/>
        <v>0</v>
      </c>
      <c r="G780" s="87" t="e">
        <f t="shared" si="1720"/>
        <v>#DIV/0!</v>
      </c>
      <c r="H780" s="87">
        <f t="shared" si="1720"/>
        <v>0</v>
      </c>
      <c r="I780" s="87">
        <f t="shared" si="1720"/>
        <v>0</v>
      </c>
      <c r="J780" s="87">
        <f t="shared" si="1720"/>
        <v>0</v>
      </c>
      <c r="K780" s="87">
        <f t="shared" si="1720"/>
        <v>0</v>
      </c>
      <c r="L780" s="87">
        <f t="shared" si="1720"/>
        <v>0</v>
      </c>
      <c r="M780" s="87">
        <f t="shared" si="1720"/>
        <v>0</v>
      </c>
      <c r="N780" s="87">
        <f t="shared" si="1720"/>
        <v>0</v>
      </c>
      <c r="O780" s="159">
        <f t="shared" si="1720"/>
        <v>0</v>
      </c>
      <c r="P780" s="159"/>
    </row>
    <row r="781" spans="1:16" ht="15.75" thickBot="1" x14ac:dyDescent="0.3">
      <c r="A781" s="195" t="s">
        <v>117</v>
      </c>
      <c r="B781" s="376"/>
      <c r="C781" s="96" t="s">
        <v>238</v>
      </c>
      <c r="D781" s="168">
        <f>+D774/D775*30</f>
        <v>0</v>
      </c>
      <c r="E781" s="168">
        <f t="shared" ref="E781:O781" si="1721">+E774/E775*30</f>
        <v>0</v>
      </c>
      <c r="F781" s="168">
        <f t="shared" si="1721"/>
        <v>0</v>
      </c>
      <c r="G781" s="168" t="e">
        <f t="shared" si="1721"/>
        <v>#DIV/0!</v>
      </c>
      <c r="H781" s="168">
        <f t="shared" si="1721"/>
        <v>0</v>
      </c>
      <c r="I781" s="168">
        <f t="shared" si="1721"/>
        <v>0</v>
      </c>
      <c r="J781" s="168">
        <f t="shared" si="1721"/>
        <v>0</v>
      </c>
      <c r="K781" s="168">
        <f t="shared" si="1721"/>
        <v>0</v>
      </c>
      <c r="L781" s="168">
        <f t="shared" si="1721"/>
        <v>0</v>
      </c>
      <c r="M781" s="168">
        <f t="shared" si="1721"/>
        <v>0</v>
      </c>
      <c r="N781" s="168">
        <f t="shared" si="1721"/>
        <v>0</v>
      </c>
      <c r="O781" s="169">
        <f t="shared" si="1721"/>
        <v>0</v>
      </c>
      <c r="P781" s="169" t="e">
        <f t="shared" si="1717"/>
        <v>#DIV/0!</v>
      </c>
    </row>
    <row r="782" spans="1:16" x14ac:dyDescent="0.25">
      <c r="A782" s="195" t="s">
        <v>117</v>
      </c>
      <c r="B782" s="376"/>
      <c r="C782" s="76" t="s">
        <v>8</v>
      </c>
      <c r="D782" s="170">
        <f t="shared" ref="D782:O782" si="1722">+D751/D745</f>
        <v>1.2013078305115463</v>
      </c>
      <c r="E782" s="170">
        <f t="shared" si="1722"/>
        <v>1.2229454150454571</v>
      </c>
      <c r="F782" s="170">
        <f t="shared" si="1722"/>
        <v>1.2229454150454571</v>
      </c>
      <c r="G782" s="170">
        <f t="shared" si="1722"/>
        <v>1.2238234725502903</v>
      </c>
      <c r="H782" s="170">
        <f t="shared" si="1722"/>
        <v>1.2238234725502903</v>
      </c>
      <c r="I782" s="170">
        <f t="shared" si="1722"/>
        <v>1.2238234725502903</v>
      </c>
      <c r="J782" s="170">
        <f t="shared" si="1722"/>
        <v>1.2360283133305492</v>
      </c>
      <c r="K782" s="170">
        <f t="shared" si="1722"/>
        <v>1.2341882587972439</v>
      </c>
      <c r="L782" s="170">
        <f t="shared" si="1722"/>
        <v>1.2009811068005376</v>
      </c>
      <c r="M782" s="170">
        <f t="shared" si="1722"/>
        <v>1.1993589024750562</v>
      </c>
      <c r="N782" s="170">
        <f t="shared" si="1722"/>
        <v>1.2091940685951625</v>
      </c>
      <c r="O782" s="171">
        <f t="shared" si="1722"/>
        <v>1.2149322496014558</v>
      </c>
      <c r="P782" s="171"/>
    </row>
    <row r="783" spans="1:16" x14ac:dyDescent="0.25">
      <c r="A783" s="195" t="s">
        <v>117</v>
      </c>
      <c r="B783" s="376"/>
      <c r="C783" s="77" t="s">
        <v>6</v>
      </c>
      <c r="D783" s="172">
        <f>+VLOOKUP(D731,Conversion!$B$33:$N$71,(MATCH('Measured TV opt-pt'!D730,butget_aylar_opt,0)+1),0)</f>
        <v>1.2619289821120847</v>
      </c>
      <c r="E783" s="172">
        <f>+VLOOKUP(E731,Conversion!$B$33:$N$71,(MATCH('Measured TV opt-pt'!E730,butget_aylar_opt,0)+1),0)</f>
        <v>1.3191823739051221</v>
      </c>
      <c r="F783" s="172">
        <f>+VLOOKUP(F731,Conversion!$B$33:$N$71,(MATCH('Measured TV opt-pt'!F730,butget_aylar_opt,0)+1),0)</f>
        <v>1.3191823739051221</v>
      </c>
      <c r="G783" s="172">
        <f>+VLOOKUP(G731,Conversion!$B$33:$N$71,(MATCH('Measured TV opt-pt'!G730,butget_aylar_opt,0)+1),0)</f>
        <v>1.3286924548846317</v>
      </c>
      <c r="H783" s="172">
        <f>+VLOOKUP(H731,Conversion!$B$33:$N$71,(MATCH('Measured TV opt-pt'!H730,butget_aylar_opt,0)+1),0)</f>
        <v>1.3286924548846317</v>
      </c>
      <c r="I783" s="172">
        <f>+VLOOKUP(I731,Conversion!$B$33:$N$71,(MATCH('Measured TV opt-pt'!I730,butget_aylar_opt,0)+1),0)</f>
        <v>1.3286924548846317</v>
      </c>
      <c r="J783" s="172">
        <f>+VLOOKUP(J731,Conversion!$B$33:$N$71,(MATCH('Measured TV opt-pt'!J730,butget_aylar_opt,0)+1),0)</f>
        <v>1.332463753811802</v>
      </c>
      <c r="K783" s="172">
        <f>+VLOOKUP(K731,Conversion!$B$33:$N$71,(MATCH('Measured TV opt-pt'!K730,butget_aylar_opt,0)+1),0)</f>
        <v>1.332463753811802</v>
      </c>
      <c r="L783" s="172">
        <f>+VLOOKUP(L731,Conversion!$B$33:$N$71,(MATCH('Measured TV opt-pt'!L730,butget_aylar_opt,0)+1),0)</f>
        <v>1.2405454000509719</v>
      </c>
      <c r="M783" s="172">
        <f>+VLOOKUP(M731,Conversion!$B$33:$N$71,(MATCH('Measured TV opt-pt'!M730,butget_aylar_opt,0)+1),0)</f>
        <v>1.2619289821120847</v>
      </c>
      <c r="N783" s="172">
        <f>+VLOOKUP(N731,Conversion!$B$33:$N$71,(MATCH('Measured TV opt-pt'!N730,butget_aylar_opt,0)+1),0)</f>
        <v>1.2619289821120847</v>
      </c>
      <c r="O783" s="173">
        <f>+VLOOKUP(O731,Conversion!$B$33:$N$71,(MATCH('Measured TV opt-pt'!O730,butget_aylar_opt,0)+1),0)</f>
        <v>1.2619289821120847</v>
      </c>
      <c r="P783" s="173"/>
    </row>
    <row r="784" spans="1:16" ht="15.75" thickBot="1" x14ac:dyDescent="0.3">
      <c r="A784" s="195" t="s">
        <v>117</v>
      </c>
      <c r="B784" s="377"/>
      <c r="C784" s="96" t="s">
        <v>7</v>
      </c>
      <c r="D784" s="172">
        <f>+VLOOKUP(D731,Conversion!$B$74:$N$112,(MATCH('Measured TV opt-pt'!D730,budget_aylar_pt,0)+1),0)</f>
        <v>1.1241536375654064</v>
      </c>
      <c r="E784" s="172">
        <f>+VLOOKUP(E731,Conversion!$B$74:$N$112,(MATCH('Measured TV opt-pt'!E730,budget_aylar_pt,0)+1),0)</f>
        <v>1.1004620128604286</v>
      </c>
      <c r="F784" s="172">
        <f>+VLOOKUP(F731,Conversion!$B$74:$N$112,(MATCH('Measured TV opt-pt'!F730,budget_aylar_pt,0)+1),0)</f>
        <v>1.1004620128604286</v>
      </c>
      <c r="G784" s="172">
        <f>+VLOOKUP(G731,Conversion!$B$74:$N$112,(MATCH('Measured TV opt-pt'!G730,budget_aylar_pt,0)+1),0)</f>
        <v>1.110215408354754</v>
      </c>
      <c r="H784" s="172">
        <f>+VLOOKUP(H731,Conversion!$B$74:$N$112,(MATCH('Measured TV opt-pt'!H730,budget_aylar_pt,0)+1),0)</f>
        <v>1.110215408354754</v>
      </c>
      <c r="I784" s="172">
        <f>+VLOOKUP(I731,Conversion!$B$74:$N$112,(MATCH('Measured TV opt-pt'!I730,budget_aylar_pt,0)+1),0)</f>
        <v>1.110215408354754</v>
      </c>
      <c r="J784" s="172">
        <f>+VLOOKUP(J731,Conversion!$B$74:$N$112,(MATCH('Measured TV opt-pt'!J730,budget_aylar_pt,0)+1),0)</f>
        <v>1.1315565861425252</v>
      </c>
      <c r="K784" s="172">
        <f>+VLOOKUP(K731,Conversion!$B$74:$N$112,(MATCH('Measured TV opt-pt'!K730,budget_aylar_pt,0)+1),0)</f>
        <v>1.1315565861425252</v>
      </c>
      <c r="L784" s="172">
        <f>+VLOOKUP(L731,Conversion!$B$74:$N$112,(MATCH('Measured TV opt-pt'!L730,budget_aylar_pt,0)+1),0)</f>
        <v>1.1587160213136272</v>
      </c>
      <c r="M784" s="172">
        <f>+VLOOKUP(M731,Conversion!$B$74:$N$112,(MATCH('Measured TV opt-pt'!M730,budget_aylar_pt,0)+1),0)</f>
        <v>1.1241536375654064</v>
      </c>
      <c r="N784" s="172">
        <f>+VLOOKUP(N731,Conversion!$B$74:$N$112,(MATCH('Measured TV opt-pt'!N730,budget_aylar_pt,0)+1),0)</f>
        <v>1.1241536375654064</v>
      </c>
      <c r="O784" s="173">
        <f>+VLOOKUP(O731,Conversion!$B$74:$N$112,(MATCH('Measured TV opt-pt'!O730,budget_aylar_pt,0)+1),0)</f>
        <v>1.1241536375654064</v>
      </c>
      <c r="P784" s="174"/>
    </row>
    <row r="785" spans="1:16" ht="21.75" thickBot="1" x14ac:dyDescent="0.3">
      <c r="A785" s="195" t="s">
        <v>117</v>
      </c>
      <c r="B785" s="240" t="s">
        <v>126</v>
      </c>
      <c r="C785" s="74" t="s">
        <v>107</v>
      </c>
      <c r="D785" s="153">
        <v>1</v>
      </c>
      <c r="E785" s="153">
        <v>2</v>
      </c>
      <c r="F785" s="153">
        <v>3</v>
      </c>
      <c r="G785" s="153">
        <v>4</v>
      </c>
      <c r="H785" s="153">
        <v>5</v>
      </c>
      <c r="I785" s="153">
        <v>6</v>
      </c>
      <c r="J785" s="153">
        <v>7</v>
      </c>
      <c r="K785" s="153">
        <v>8</v>
      </c>
      <c r="L785" s="153">
        <v>9</v>
      </c>
      <c r="M785" s="153">
        <v>10</v>
      </c>
      <c r="N785" s="153">
        <v>11</v>
      </c>
      <c r="O785" s="153">
        <v>12</v>
      </c>
      <c r="P785" s="74" t="s">
        <v>127</v>
      </c>
    </row>
    <row r="786" spans="1:16" ht="15.75" thickBot="1" x14ac:dyDescent="0.3">
      <c r="A786" s="195" t="s">
        <v>117</v>
      </c>
      <c r="B786" s="378" t="s">
        <v>140</v>
      </c>
      <c r="C786" s="185" t="s">
        <v>33</v>
      </c>
      <c r="D786" s="186" t="s">
        <v>26</v>
      </c>
      <c r="E786" s="186" t="s">
        <v>26</v>
      </c>
      <c r="F786" s="186" t="s">
        <v>26</v>
      </c>
      <c r="G786" s="186" t="s">
        <v>26</v>
      </c>
      <c r="H786" s="186" t="s">
        <v>26</v>
      </c>
      <c r="I786" s="186" t="s">
        <v>26</v>
      </c>
      <c r="J786" s="186" t="s">
        <v>26</v>
      </c>
      <c r="K786" s="186" t="s">
        <v>26</v>
      </c>
      <c r="L786" s="186" t="s">
        <v>26</v>
      </c>
      <c r="M786" s="186" t="s">
        <v>26</v>
      </c>
      <c r="N786" s="186" t="s">
        <v>26</v>
      </c>
      <c r="O786" s="186" t="s">
        <v>26</v>
      </c>
      <c r="P786" s="188" t="s">
        <v>108</v>
      </c>
    </row>
    <row r="787" spans="1:16" x14ac:dyDescent="0.25">
      <c r="A787" s="195" t="s">
        <v>117</v>
      </c>
      <c r="B787" s="379"/>
      <c r="C787" s="175" t="s">
        <v>125</v>
      </c>
      <c r="D787" s="200">
        <v>0</v>
      </c>
      <c r="E787" s="201">
        <v>0</v>
      </c>
      <c r="F787" s="201">
        <v>0</v>
      </c>
      <c r="G787" s="201">
        <v>244644</v>
      </c>
      <c r="H787" s="201">
        <v>347454</v>
      </c>
      <c r="I787" s="201">
        <v>386744</v>
      </c>
      <c r="J787" s="201">
        <v>224119.67999999999</v>
      </c>
      <c r="K787" s="201">
        <v>0</v>
      </c>
      <c r="L787" s="201">
        <v>701670</v>
      </c>
      <c r="M787" s="201">
        <v>548455.71925296192</v>
      </c>
      <c r="N787" s="201">
        <v>515784.71950025059</v>
      </c>
      <c r="O787" s="176">
        <v>0</v>
      </c>
      <c r="P787" s="176">
        <f>SUM(D787:O787)</f>
        <v>2968872.1187532125</v>
      </c>
    </row>
    <row r="788" spans="1:16" x14ac:dyDescent="0.25">
      <c r="A788" s="195" t="s">
        <v>117</v>
      </c>
      <c r="B788" s="379"/>
      <c r="C788" s="86" t="s">
        <v>1</v>
      </c>
      <c r="D788" s="87">
        <f>+D819*D801*30</f>
        <v>0</v>
      </c>
      <c r="E788" s="87">
        <f t="shared" ref="E788:O788" si="1723">+E819*E801*30</f>
        <v>0</v>
      </c>
      <c r="F788" s="87">
        <f t="shared" si="1723"/>
        <v>0</v>
      </c>
      <c r="G788" s="87">
        <f t="shared" si="1723"/>
        <v>115090.99178522348</v>
      </c>
      <c r="H788" s="87">
        <f t="shared" si="1723"/>
        <v>167395.29138698199</v>
      </c>
      <c r="I788" s="87">
        <f t="shared" si="1723"/>
        <v>211203.84008483728</v>
      </c>
      <c r="J788" s="87">
        <f t="shared" si="1723"/>
        <v>125888.27695390201</v>
      </c>
      <c r="K788" s="87">
        <f t="shared" si="1723"/>
        <v>0</v>
      </c>
      <c r="L788" s="87">
        <f t="shared" si="1723"/>
        <v>489399.15593507781</v>
      </c>
      <c r="M788" s="87">
        <f t="shared" si="1723"/>
        <v>411641.50791207922</v>
      </c>
      <c r="N788" s="87">
        <f t="shared" si="1723"/>
        <v>388381.87590547063</v>
      </c>
      <c r="O788" s="159">
        <f t="shared" si="1723"/>
        <v>0</v>
      </c>
      <c r="P788" s="159">
        <f t="shared" ref="P788:P792" si="1724">SUM(D788:O788)</f>
        <v>1909000.9399635724</v>
      </c>
    </row>
    <row r="789" spans="1:16" x14ac:dyDescent="0.25">
      <c r="A789" s="195" t="s">
        <v>117</v>
      </c>
      <c r="B789" s="379"/>
      <c r="C789" s="86" t="s">
        <v>209</v>
      </c>
      <c r="D789" s="87">
        <f t="shared" ref="D789:O792" si="1725">+D820*D802*30</f>
        <v>0</v>
      </c>
      <c r="E789" s="259">
        <f t="shared" si="1725"/>
        <v>0</v>
      </c>
      <c r="F789" s="259">
        <f t="shared" si="1725"/>
        <v>0</v>
      </c>
      <c r="G789" s="259">
        <f t="shared" si="1725"/>
        <v>0</v>
      </c>
      <c r="H789" s="259">
        <f t="shared" si="1725"/>
        <v>0</v>
      </c>
      <c r="I789" s="259">
        <f t="shared" si="1725"/>
        <v>0</v>
      </c>
      <c r="J789" s="259">
        <f t="shared" si="1725"/>
        <v>0</v>
      </c>
      <c r="K789" s="259">
        <f t="shared" si="1725"/>
        <v>0</v>
      </c>
      <c r="L789" s="259">
        <f t="shared" si="1725"/>
        <v>0</v>
      </c>
      <c r="M789" s="259">
        <f t="shared" si="1725"/>
        <v>0</v>
      </c>
      <c r="N789" s="259">
        <f t="shared" si="1725"/>
        <v>0</v>
      </c>
      <c r="O789" s="260">
        <f t="shared" si="1725"/>
        <v>0</v>
      </c>
      <c r="P789" s="260"/>
    </row>
    <row r="790" spans="1:16" x14ac:dyDescent="0.25">
      <c r="A790" s="195" t="s">
        <v>117</v>
      </c>
      <c r="B790" s="379"/>
      <c r="C790" s="86" t="s">
        <v>210</v>
      </c>
      <c r="D790" s="87">
        <f t="shared" si="1725"/>
        <v>0</v>
      </c>
      <c r="E790" s="259">
        <f t="shared" si="1725"/>
        <v>0</v>
      </c>
      <c r="F790" s="259">
        <f t="shared" si="1725"/>
        <v>0</v>
      </c>
      <c r="G790" s="259">
        <f t="shared" si="1725"/>
        <v>72700.322280057691</v>
      </c>
      <c r="H790" s="259">
        <f t="shared" si="1725"/>
        <v>88539.85712791211</v>
      </c>
      <c r="I790" s="259">
        <f t="shared" si="1725"/>
        <v>107274.95695891617</v>
      </c>
      <c r="J790" s="259">
        <f t="shared" si="1725"/>
        <v>38128.875300136766</v>
      </c>
      <c r="K790" s="259">
        <f t="shared" si="1725"/>
        <v>0</v>
      </c>
      <c r="L790" s="259">
        <f t="shared" si="1725"/>
        <v>204463.44017764958</v>
      </c>
      <c r="M790" s="259">
        <f t="shared" si="1725"/>
        <v>117358.6268449951</v>
      </c>
      <c r="N790" s="259">
        <f t="shared" si="1725"/>
        <v>118994.86965880997</v>
      </c>
      <c r="O790" s="260">
        <f t="shared" si="1725"/>
        <v>0</v>
      </c>
      <c r="P790" s="260"/>
    </row>
    <row r="791" spans="1:16" x14ac:dyDescent="0.25">
      <c r="A791" s="195" t="s">
        <v>117</v>
      </c>
      <c r="B791" s="379"/>
      <c r="C791" s="86" t="s">
        <v>211</v>
      </c>
      <c r="D791" s="87">
        <f t="shared" si="1725"/>
        <v>0</v>
      </c>
      <c r="E791" s="259">
        <f t="shared" si="1725"/>
        <v>0</v>
      </c>
      <c r="F791" s="259">
        <f t="shared" si="1725"/>
        <v>0</v>
      </c>
      <c r="G791" s="259">
        <f t="shared" si="1725"/>
        <v>56852.685934718829</v>
      </c>
      <c r="H791" s="259">
        <f t="shared" si="1725"/>
        <v>91518.85148510593</v>
      </c>
      <c r="I791" s="259">
        <f t="shared" si="1725"/>
        <v>79294.222990037335</v>
      </c>
      <c r="J791" s="259">
        <f t="shared" si="1725"/>
        <v>60102.527745961226</v>
      </c>
      <c r="K791" s="259">
        <f t="shared" si="1725"/>
        <v>0</v>
      </c>
      <c r="L791" s="259">
        <f t="shared" si="1725"/>
        <v>7807.4038872724013</v>
      </c>
      <c r="M791" s="259">
        <f t="shared" si="1725"/>
        <v>19455.584495887564</v>
      </c>
      <c r="N791" s="259">
        <f t="shared" si="1725"/>
        <v>8407.9739359700998</v>
      </c>
      <c r="O791" s="260">
        <f t="shared" si="1725"/>
        <v>0</v>
      </c>
      <c r="P791" s="260"/>
    </row>
    <row r="792" spans="1:16" ht="15.75" thickBot="1" x14ac:dyDescent="0.3">
      <c r="A792" s="195" t="s">
        <v>117</v>
      </c>
      <c r="B792" s="379"/>
      <c r="C792" s="96" t="s">
        <v>227</v>
      </c>
      <c r="D792" s="87">
        <f t="shared" si="1725"/>
        <v>0</v>
      </c>
      <c r="E792" s="90">
        <f t="shared" si="1725"/>
        <v>0</v>
      </c>
      <c r="F792" s="90">
        <f t="shared" si="1725"/>
        <v>0</v>
      </c>
      <c r="G792" s="90">
        <f t="shared" si="1725"/>
        <v>0</v>
      </c>
      <c r="H792" s="90">
        <f t="shared" si="1725"/>
        <v>0</v>
      </c>
      <c r="I792" s="90">
        <f t="shared" si="1725"/>
        <v>0</v>
      </c>
      <c r="J792" s="90">
        <f t="shared" si="1725"/>
        <v>0</v>
      </c>
      <c r="K792" s="90">
        <f t="shared" si="1725"/>
        <v>0</v>
      </c>
      <c r="L792" s="90">
        <f t="shared" si="1725"/>
        <v>0</v>
      </c>
      <c r="M792" s="90">
        <f t="shared" si="1725"/>
        <v>0</v>
      </c>
      <c r="N792" s="90">
        <f t="shared" si="1725"/>
        <v>0</v>
      </c>
      <c r="O792" s="160">
        <f t="shared" si="1725"/>
        <v>0</v>
      </c>
      <c r="P792" s="160">
        <f t="shared" si="1724"/>
        <v>0</v>
      </c>
    </row>
    <row r="793" spans="1:16" ht="15.75" thickBot="1" x14ac:dyDescent="0.3">
      <c r="A793" s="195" t="s">
        <v>117</v>
      </c>
      <c r="B793" s="379"/>
      <c r="C793" s="281" t="s">
        <v>108</v>
      </c>
      <c r="D793" s="282">
        <f>SUM(D794:D798)</f>
        <v>1</v>
      </c>
      <c r="E793" s="282">
        <f t="shared" ref="E793" si="1726">SUM(E794:E798)</f>
        <v>1.0034229363724529</v>
      </c>
      <c r="F793" s="282">
        <f t="shared" ref="F793" si="1727">SUM(F794:F798)</f>
        <v>0.99999999999999989</v>
      </c>
      <c r="G793" s="282">
        <f t="shared" ref="G793" si="1728">SUM(G794:G798)</f>
        <v>0.99999999999999989</v>
      </c>
      <c r="H793" s="282">
        <f t="shared" ref="H793" si="1729">SUM(H794:H798)</f>
        <v>1</v>
      </c>
      <c r="I793" s="282">
        <f t="shared" ref="I793" si="1730">SUM(I794:I798)</f>
        <v>1.0000000000000002</v>
      </c>
      <c r="J793" s="282">
        <f t="shared" ref="J793" si="1731">SUM(J794:J798)</f>
        <v>0.99999999999999978</v>
      </c>
      <c r="K793" s="282">
        <f t="shared" ref="K793" si="1732">SUM(K794:K798)</f>
        <v>0.99999999999999978</v>
      </c>
      <c r="L793" s="282">
        <f t="shared" ref="L793" si="1733">SUM(L794:L798)</f>
        <v>1</v>
      </c>
      <c r="M793" s="282">
        <f t="shared" ref="M793" si="1734">SUM(M794:M798)</f>
        <v>1.0000000000000002</v>
      </c>
      <c r="N793" s="282">
        <f t="shared" ref="N793" si="1735">SUM(N794:N798)</f>
        <v>1</v>
      </c>
      <c r="O793" s="282">
        <f t="shared" ref="O793" si="1736">SUM(O794:O798)</f>
        <v>0.99999999999999989</v>
      </c>
      <c r="P793" s="268"/>
    </row>
    <row r="794" spans="1:16" ht="15.75" thickBot="1" x14ac:dyDescent="0.3">
      <c r="A794" s="195" t="s">
        <v>117</v>
      </c>
      <c r="B794" s="379"/>
      <c r="C794" s="245" t="s">
        <v>196</v>
      </c>
      <c r="D794" s="246">
        <v>0.748</v>
      </c>
      <c r="E794" s="246">
        <v>0.71289999999999998</v>
      </c>
      <c r="F794" s="246">
        <v>0.70128149006739837</v>
      </c>
      <c r="G794" s="246">
        <v>0.53018436569432525</v>
      </c>
      <c r="H794" s="246">
        <v>0.5423765464750937</v>
      </c>
      <c r="I794" s="246">
        <v>0.58843916554063314</v>
      </c>
      <c r="J794" s="246">
        <v>0.60561377608760258</v>
      </c>
      <c r="K794" s="246">
        <v>0.80100224649177598</v>
      </c>
      <c r="L794" s="246">
        <v>0.74479587945877479</v>
      </c>
      <c r="M794" s="246">
        <v>0.79328167047923914</v>
      </c>
      <c r="N794" s="246">
        <v>0.79251746496726783</v>
      </c>
      <c r="O794" s="246">
        <v>0.75240999999999991</v>
      </c>
      <c r="P794" s="268"/>
    </row>
    <row r="795" spans="1:16" ht="15.75" thickBot="1" x14ac:dyDescent="0.3">
      <c r="A795" s="195" t="s">
        <v>117</v>
      </c>
      <c r="B795" s="379"/>
      <c r="C795" s="245" t="s">
        <v>197</v>
      </c>
      <c r="D795" s="246"/>
      <c r="E795" s="246">
        <v>3.4229363724529492E-3</v>
      </c>
      <c r="F795" s="246"/>
      <c r="G795" s="246"/>
      <c r="H795" s="246"/>
      <c r="I795" s="246"/>
      <c r="J795" s="246"/>
      <c r="K795" s="246"/>
      <c r="L795" s="246"/>
      <c r="M795" s="246"/>
      <c r="N795" s="246"/>
      <c r="O795" s="246"/>
      <c r="P795" s="268"/>
    </row>
    <row r="796" spans="1:16" ht="15.75" thickBot="1" x14ac:dyDescent="0.3">
      <c r="A796" s="195" t="s">
        <v>117</v>
      </c>
      <c r="B796" s="379"/>
      <c r="C796" s="245" t="s">
        <v>199</v>
      </c>
      <c r="D796" s="310">
        <v>0.252</v>
      </c>
      <c r="E796" s="246">
        <v>0.28710000000000002</v>
      </c>
      <c r="F796" s="246">
        <v>0.27946524626273334</v>
      </c>
      <c r="G796" s="246">
        <v>0.26027151737500415</v>
      </c>
      <c r="H796" s="246">
        <v>0.22206611722025232</v>
      </c>
      <c r="I796" s="246">
        <v>0.23470428159927745</v>
      </c>
      <c r="J796" s="246">
        <v>0.15048175443375286</v>
      </c>
      <c r="K796" s="246">
        <v>0.11533513094114624</v>
      </c>
      <c r="L796" s="246">
        <v>0.2476086029169918</v>
      </c>
      <c r="M796" s="246">
        <v>0.18024296287308908</v>
      </c>
      <c r="N796" s="246">
        <v>0.19496532528723082</v>
      </c>
      <c r="O796" s="246">
        <v>0.24758999999999998</v>
      </c>
      <c r="P796" s="268"/>
    </row>
    <row r="797" spans="1:16" ht="15.75" thickBot="1" x14ac:dyDescent="0.3">
      <c r="A797" s="195" t="s">
        <v>117</v>
      </c>
      <c r="B797" s="379"/>
      <c r="C797" s="245" t="s">
        <v>198</v>
      </c>
      <c r="D797" s="246"/>
      <c r="E797" s="246"/>
      <c r="F797" s="246">
        <v>1.9253263669868261E-2</v>
      </c>
      <c r="G797" s="246">
        <v>0.20954411693067052</v>
      </c>
      <c r="H797" s="246">
        <v>0.23555733630465386</v>
      </c>
      <c r="I797" s="246">
        <v>0.17685655286008953</v>
      </c>
      <c r="J797" s="246">
        <v>0.24390446947864436</v>
      </c>
      <c r="K797" s="246">
        <v>8.3662622567077571E-2</v>
      </c>
      <c r="L797" s="246">
        <v>7.5955176242334761E-3</v>
      </c>
      <c r="M797" s="246">
        <v>2.6475366647671975E-2</v>
      </c>
      <c r="N797" s="246">
        <v>1.2517209745501362E-2</v>
      </c>
      <c r="O797" s="246">
        <v>0</v>
      </c>
      <c r="P797" s="268"/>
    </row>
    <row r="798" spans="1:16" ht="15.75" thickBot="1" x14ac:dyDescent="0.3">
      <c r="A798" s="195" t="s">
        <v>117</v>
      </c>
      <c r="B798" s="379"/>
      <c r="C798" s="248" t="s">
        <v>228</v>
      </c>
      <c r="D798" s="249"/>
      <c r="E798" s="249"/>
      <c r="F798" s="249"/>
      <c r="G798" s="249"/>
      <c r="H798" s="249"/>
      <c r="I798" s="249"/>
      <c r="J798" s="249"/>
      <c r="K798" s="249"/>
      <c r="L798" s="249"/>
      <c r="M798" s="249"/>
      <c r="N798" s="249"/>
      <c r="O798" s="249"/>
      <c r="P798" s="177"/>
    </row>
    <row r="799" spans="1:16" ht="15.75" thickBot="1" x14ac:dyDescent="0.3">
      <c r="A799" s="195"/>
      <c r="B799" s="379"/>
      <c r="C799" s="306" t="s">
        <v>278</v>
      </c>
      <c r="D799" s="309">
        <v>1</v>
      </c>
      <c r="E799" s="309">
        <v>1</v>
      </c>
      <c r="F799" s="309">
        <v>1</v>
      </c>
      <c r="G799" s="309">
        <v>1</v>
      </c>
      <c r="H799" s="309">
        <v>1</v>
      </c>
      <c r="I799" s="309">
        <v>1</v>
      </c>
      <c r="J799" s="309">
        <v>1</v>
      </c>
      <c r="K799" s="309">
        <v>1</v>
      </c>
      <c r="L799" s="309">
        <v>1</v>
      </c>
      <c r="M799" s="309">
        <v>1</v>
      </c>
      <c r="N799" s="309">
        <v>1</v>
      </c>
      <c r="O799" s="309">
        <v>1</v>
      </c>
      <c r="P799" s="308"/>
    </row>
    <row r="800" spans="1:16" x14ac:dyDescent="0.25">
      <c r="A800" s="195" t="s">
        <v>117</v>
      </c>
      <c r="B800" s="379"/>
      <c r="C800" s="154" t="s">
        <v>14</v>
      </c>
      <c r="D800" s="155">
        <f>+SUMPRODUCT(D801:D805,D794:D798)</f>
        <v>17.635459843446117</v>
      </c>
      <c r="E800" s="155">
        <f t="shared" ref="E800" si="1737">+SUMPRODUCT(E801:E805,E794:E798)</f>
        <v>18.03571002946196</v>
      </c>
      <c r="F800" s="155">
        <f t="shared" ref="F800" si="1738">+SUMPRODUCT(F801:F805,F794:F798)</f>
        <v>19.694741112610537</v>
      </c>
      <c r="G800" s="155">
        <f t="shared" ref="G800" si="1739">+SUMPRODUCT(G801:G805,G794:G798)</f>
        <v>26.147781757097761</v>
      </c>
      <c r="H800" s="155">
        <f t="shared" ref="H800" si="1740">+SUMPRODUCT(H801:H805,H794:H798)</f>
        <v>30.733725214432148</v>
      </c>
      <c r="I800" s="155">
        <f t="shared" ref="I800" si="1741">+SUMPRODUCT(I801:I805,I794:I798)</f>
        <v>28.790523635358394</v>
      </c>
      <c r="J800" s="155">
        <f t="shared" ref="J800" si="1742">+SUMPRODUCT(J801:J805,J794:J798)</f>
        <v>18.659997158960685</v>
      </c>
      <c r="K800" s="155">
        <f t="shared" ref="K800" si="1743">+SUMPRODUCT(K801:K805,K794:K798)</f>
        <v>17.290051071257835</v>
      </c>
      <c r="L800" s="155">
        <f t="shared" ref="L800" si="1744">+SUMPRODUCT(L801:L805,L794:L798)</f>
        <v>23.991363394497959</v>
      </c>
      <c r="M800" s="155">
        <f t="shared" ref="M800" si="1745">+SUMPRODUCT(M801:M805,M794:M798)</f>
        <v>27.257656862768588</v>
      </c>
      <c r="N800" s="155">
        <f t="shared" ref="N800" si="1746">+SUMPRODUCT(N801:N805,N794:N798)</f>
        <v>25.052800302948242</v>
      </c>
      <c r="O800" s="156">
        <f t="shared" ref="O800" si="1747">+SUMPRODUCT(O801:O805,O794:O798)</f>
        <v>21.196595452974034</v>
      </c>
      <c r="P800" s="156"/>
    </row>
    <row r="801" spans="1:41" x14ac:dyDescent="0.25">
      <c r="A801" s="195" t="s">
        <v>117</v>
      </c>
      <c r="B801" s="379"/>
      <c r="C801" s="77" t="s">
        <v>34</v>
      </c>
      <c r="D801" s="243">
        <f>+IF(D799=1,D813*'CPP Detay Tum Ay'!D$38+(1-'Measured TV opt-pt'!D813)*'CPP Detay Tum Ay'!D$20,IF(D799=2,D813*'CPP Detay (düşük)'!D$38+(1-'Measured TV opt-pt'!D813)*'CPP Detay (düşük)'!D$20,IF(D799=3,D813*'CPP Detay (yüksek)'!D$38+(1-'Measured TV opt-pt'!D813)*'CPP Detay (yüksek)'!D$20,"Girilen Rakamda Hata Var")))</f>
        <v>16.718723351532475</v>
      </c>
      <c r="E801" s="243">
        <f>+IF(E799=1,E813*'CPP Detay Tum Ay'!E$38+(1-'Measured TV opt-pt'!E813)*'CPP Detay Tum Ay'!E$20,IF(E799=2,E813*'CPP Detay (düşük)'!E$38+(1-'Measured TV opt-pt'!E813)*'CPP Detay (düşük)'!E$20,IF(E799=3,E813*'CPP Detay (yüksek)'!E$38+(1-'Measured TV opt-pt'!E813)*'CPP Detay (yüksek)'!E$20,"Girilen Rakamda Hata Var")))</f>
        <v>16.695717720372208</v>
      </c>
      <c r="F801" s="161">
        <f>+IF(F799=1,F813*'CPP Detay Tum Ay'!F$38+(1-'Measured TV opt-pt'!F813)*'CPP Detay Tum Ay'!F$20,IF(F799=2,F813*'CPP Detay (düşük)'!F$38+(1-'Measured TV opt-pt'!F813)*'CPP Detay (düşük)'!F$20,IF(F799=3,F813*'CPP Detay (yüksek)'!F$38+(1-'Measured TV opt-pt'!F813)*'CPP Detay (yüksek)'!F$20,"Girilen Rakamda Hata Var")))</f>
        <v>17.995772335783187</v>
      </c>
      <c r="G801" s="161">
        <f>+IF(G799=1,G813*'CPP Detay Tum Ay'!G$38+(1-'Measured TV opt-pt'!G813)*'CPP Detay Tum Ay'!G$20,IF(G799=2,G813*'CPP Detay (düşük)'!G$38+(1-'Measured TV opt-pt'!G813)*'CPP Detay (düşük)'!G$20,IF(G799=3,G813*'CPP Detay (yüksek)'!G$38+(1-'Measured TV opt-pt'!G813)*'CPP Detay (yüksek)'!G$20,"Girilen Rakamda Hata Var")))</f>
        <v>23.201427065128307</v>
      </c>
      <c r="H801" s="161">
        <f>+IF(H799=1,H813*'CPP Detay Tum Ay'!H$38+(1-'Measured TV opt-pt'!H813)*'CPP Detay Tum Ay'!H$20,IF(H799=2,H813*'CPP Detay (düşük)'!H$38+(1-'Measured TV opt-pt'!H813)*'CPP Detay (düşük)'!H$20,IF(H799=3,H813*'CPP Detay (yüksek)'!H$38+(1-'Measured TV opt-pt'!H813)*'CPP Detay (yüksek)'!H$20,"Girilen Rakamda Hata Var")))</f>
        <v>27.299847715621741</v>
      </c>
      <c r="I801" s="161">
        <f>+IF(I799=1,I813*'CPP Detay Tum Ay'!I$38+(1-'Measured TV opt-pt'!I813)*'CPP Detay Tum Ay'!I$20,IF(I799=2,I813*'CPP Detay (düşük)'!I$38+(1-'Measured TV opt-pt'!I813)*'CPP Detay (düşük)'!I$20,IF(I799=3,I813*'CPP Detay (yüksek)'!I$38+(1-'Measured TV opt-pt'!I813)*'CPP Detay (yüksek)'!I$20,"Girilen Rakamda Hata Var")))</f>
        <v>25.978524474339707</v>
      </c>
      <c r="J801" s="161">
        <f>+IF(J799=1,J813*'CPP Detay Tum Ay'!J$38+(1-'Measured TV opt-pt'!J813)*'CPP Detay Tum Ay'!J$20,IF(J799=2,J813*'CPP Detay (düşük)'!J$38+(1-'Measured TV opt-pt'!J813)*'CPP Detay (düşük)'!J$20,IF(J799=3,J813*'CPP Detay (yüksek)'!J$38+(1-'Measured TV opt-pt'!J813)*'CPP Detay (yüksek)'!J$20,"Girilen Rakamda Hata Var")))</f>
        <v>17.306973284678975</v>
      </c>
      <c r="K801" s="161">
        <f>+IF(K799=1,K813*'CPP Detay Tum Ay'!K$38+(1-'Measured TV opt-pt'!K813)*'CPP Detay Tum Ay'!K$20,IF(K799=2,K813*'CPP Detay (düşük)'!K$38+(1-'Measured TV opt-pt'!K813)*'CPP Detay (düşük)'!K$20,IF(K799=3,K813*'CPP Detay (yüksek)'!K$38+(1-'Measured TV opt-pt'!K813)*'CPP Detay (yüksek)'!K$20,"Girilen Rakamda Hata Var")))</f>
        <v>17.034468684979927</v>
      </c>
      <c r="L801" s="255">
        <f>+IF(L799=1,L813*'CPP Detay Tum Ay'!L$38+(1-'Measured TV opt-pt'!L813)*'CPP Detay Tum Ay'!L$20,IF(L799=2,L813*'CPP Detay (düşük)'!L$38+(1-'Measured TV opt-pt'!L813)*'CPP Detay (düşük)'!L$20,IF(L799=3,L813*'CPP Detay (yüksek)'!L$38+(1-'Measured TV opt-pt'!L813)*'CPP Detay (yüksek)'!L$20,"Girilen Rakamda Hata Var")))</f>
        <v>22.467149289573328</v>
      </c>
      <c r="M801" s="255">
        <f>+IF(M799=1,M813*'CPP Detay Tum Ay'!M$38+(1-'Measured TV opt-pt'!M813)*'CPP Detay Tum Ay'!M$20,IF(M799=2,M813*'CPP Detay (düşük)'!M$38+(1-'Measured TV opt-pt'!M813)*'CPP Detay (düşük)'!M$20,IF(M799=3,M813*'CPP Detay (yüksek)'!M$38+(1-'Measured TV opt-pt'!M813)*'CPP Detay (yüksek)'!M$20,"Girilen Rakamda Hata Var")))</f>
        <v>25.789248753307362</v>
      </c>
      <c r="N801" s="255">
        <f>+IF(N799=1,N813*'CPP Detay Tum Ay'!N$38+(1-'Measured TV opt-pt'!N813)*'CPP Detay Tum Ay'!N$20,IF(N799=2,N813*'CPP Detay (düşük)'!N$38+(1-'Measured TV opt-pt'!N813)*'CPP Detay (düşük)'!N$20,IF(N799=3,N813*'CPP Detay (yüksek)'!N$38+(1-'Measured TV opt-pt'!N813)*'CPP Detay (yüksek)'!N$20,"Girilen Rakamda Hata Var")))</f>
        <v>23.803341004858662</v>
      </c>
      <c r="O801" s="256">
        <f>+IF(O799=1,O813*'CPP Detay Tum Ay'!O$38+(1-'Measured TV opt-pt'!O813)*'CPP Detay Tum Ay'!O$20,IF(O799=2,O813*'CPP Detay (düşük)'!O$38+(1-'Measured TV opt-pt'!O813)*'CPP Detay (düşük)'!O$20,IF(O799=3,O813*'CPP Detay (yüksek)'!O$38+(1-'Measured TV opt-pt'!O813)*'CPP Detay (yüksek)'!O$20,"Girilen Rakamda Hata Var")))</f>
        <v>19.99835323959751</v>
      </c>
      <c r="P801" s="162"/>
    </row>
    <row r="802" spans="1:41" x14ac:dyDescent="0.25">
      <c r="A802" s="195" t="s">
        <v>117</v>
      </c>
      <c r="B802" s="379"/>
      <c r="C802" s="77" t="s">
        <v>194</v>
      </c>
      <c r="D802" s="243">
        <f>+IF(D799=1,D814*'CPP Detay Tum Ay'!D$94+(1-'Measured TV opt-pt'!D814)*'CPP Detay Tum Ay'!D$76,IF(D799=2,D814*'CPP Detay (düşük)'!D$94+(1-'Measured TV opt-pt'!D814)*'CPP Detay (düşük)'!D$76,IF(D799=3,D814*'CPP Detay (yüksek)'!D$94+(1-'Measured TV opt-pt'!D814)*'CPP Detay (yüksek)'!D$76,"Girilen Rakamda Hata Var")))</f>
        <v>0</v>
      </c>
      <c r="E802" s="243">
        <f>+IF(E799=1,E814*'CPP Detay Tum Ay'!E$94+(1-'Measured TV opt-pt'!E814)*'CPP Detay Tum Ay'!E$76,IF(E799=2,E814*'CPP Detay (düşük)'!E$94+(1-'Measured TV opt-pt'!E814)*'CPP Detay (düşük)'!E$76,IF(E799=3,E814*'CPP Detay (yüksek)'!E$94+(1-'Measured TV opt-pt'!E814)*'CPP Detay (yüksek)'!E$76,"Girilen Rakamda Hata Var")))</f>
        <v>0</v>
      </c>
      <c r="F802" s="243">
        <f>+IF(F799=1,F814*'CPP Detay Tum Ay'!F$94+(1-'Measured TV opt-pt'!F814)*'CPP Detay Tum Ay'!F$76,IF(F799=2,F814*'CPP Detay (düşük)'!F$94+(1-'Measured TV opt-pt'!F814)*'CPP Detay (düşük)'!F$76,IF(F799=3,F814*'CPP Detay (yüksek)'!F$94+(1-'Measured TV opt-pt'!F814)*'CPP Detay (yüksek)'!F$76,"Girilen Rakamda Hata Var")))</f>
        <v>0</v>
      </c>
      <c r="G802" s="243">
        <f>+IF(G799=1,G814*'CPP Detay Tum Ay'!G$94+(1-'Measured TV opt-pt'!G814)*'CPP Detay Tum Ay'!G$76,IF(G799=2,G814*'CPP Detay (düşük)'!G$94+(1-'Measured TV opt-pt'!G814)*'CPP Detay (düşük)'!G$76,IF(G799=3,G814*'CPP Detay (yüksek)'!G$94+(1-'Measured TV opt-pt'!G814)*'CPP Detay (yüksek)'!G$76,"Girilen Rakamda Hata Var")))</f>
        <v>0</v>
      </c>
      <c r="H802" s="243">
        <f>+IF(H799=1,H814*'CPP Detay Tum Ay'!H$94+(1-'Measured TV opt-pt'!H814)*'CPP Detay Tum Ay'!H$76,IF(H799=2,H814*'CPP Detay (düşük)'!H$94+(1-'Measured TV opt-pt'!H814)*'CPP Detay (düşük)'!H$76,IF(H799=3,H814*'CPP Detay (yüksek)'!H$94+(1-'Measured TV opt-pt'!H814)*'CPP Detay (yüksek)'!H$76,"Girilen Rakamda Hata Var")))</f>
        <v>0</v>
      </c>
      <c r="I802" s="243">
        <f>+IF(I799=1,I814*'CPP Detay Tum Ay'!I$94+(1-'Measured TV opt-pt'!I814)*'CPP Detay Tum Ay'!I$76,IF(I799=2,I814*'CPP Detay (düşük)'!I$94+(1-'Measured TV opt-pt'!I814)*'CPP Detay (düşük)'!I$76,IF(I799=3,I814*'CPP Detay (yüksek)'!I$94+(1-'Measured TV opt-pt'!I814)*'CPP Detay (yüksek)'!I$76,"Girilen Rakamda Hata Var")))</f>
        <v>0</v>
      </c>
      <c r="J802" s="243">
        <f>+IF(J799=1,J814*'CPP Detay Tum Ay'!J$94+(1-'Measured TV opt-pt'!J814)*'CPP Detay Tum Ay'!J$76,IF(J799=2,J814*'CPP Detay (düşük)'!J$94+(1-'Measured TV opt-pt'!J814)*'CPP Detay (düşük)'!J$76,IF(J799=3,J814*'CPP Detay (yüksek)'!J$94+(1-'Measured TV opt-pt'!J814)*'CPP Detay (yüksek)'!J$76,"Girilen Rakamda Hata Var")))</f>
        <v>0</v>
      </c>
      <c r="K802" s="243">
        <f>+IF(K799=1,K814*'CPP Detay Tum Ay'!K$94+(1-'Measured TV opt-pt'!K814)*'CPP Detay Tum Ay'!K$76,IF(K799=2,K814*'CPP Detay (düşük)'!K$94+(1-'Measured TV opt-pt'!K814)*'CPP Detay (düşük)'!K$76,IF(K799=3,K814*'CPP Detay (yüksek)'!K$94+(1-'Measured TV opt-pt'!K814)*'CPP Detay (yüksek)'!K$76,"Girilen Rakamda Hata Var")))</f>
        <v>0</v>
      </c>
      <c r="L802" s="257">
        <f>+IF(L799=1,L814*'CPP Detay Tum Ay'!L$94+(1-'Measured TV opt-pt'!L814)*'CPP Detay Tum Ay'!L$76,IF(L799=2,L814*'CPP Detay (düşük)'!L$94+(1-'Measured TV opt-pt'!L814)*'CPP Detay (düşük)'!L$76,IF(L799=3,L814*'CPP Detay (yüksek)'!L$94+(1-'Measured TV opt-pt'!L814)*'CPP Detay (yüksek)'!L$76,"Girilen Rakamda Hata Var")))</f>
        <v>0</v>
      </c>
      <c r="M802" s="257">
        <f>+IF(M799=1,M814*'CPP Detay Tum Ay'!M$94+(1-'Measured TV opt-pt'!M814)*'CPP Detay Tum Ay'!M$76,IF(M799=2,M814*'CPP Detay (düşük)'!M$94+(1-'Measured TV opt-pt'!M814)*'CPP Detay (düşük)'!M$76,IF(M799=3,M814*'CPP Detay (yüksek)'!M$94+(1-'Measured TV opt-pt'!M814)*'CPP Detay (yüksek)'!M$76,"Girilen Rakamda Hata Var")))</f>
        <v>0</v>
      </c>
      <c r="N802" s="257">
        <f>+IF(N799=1,N814*'CPP Detay Tum Ay'!N$94+(1-'Measured TV opt-pt'!N814)*'CPP Detay Tum Ay'!N$76,IF(N799=2,N814*'CPP Detay (düşük)'!N$94+(1-'Measured TV opt-pt'!N814)*'CPP Detay (düşük)'!N$76,IF(N799=3,N814*'CPP Detay (yüksek)'!N$94+(1-'Measured TV opt-pt'!N814)*'CPP Detay (yüksek)'!N$76,"Girilen Rakamda Hata Var")))</f>
        <v>0</v>
      </c>
      <c r="O802" s="258">
        <f>+IF(O799=1,O814*'CPP Detay Tum Ay'!O$94+(1-'Measured TV opt-pt'!O814)*'CPP Detay Tum Ay'!O$76,IF(O799=2,O814*'CPP Detay (düşük)'!O$94+(1-'Measured TV opt-pt'!O814)*'CPP Detay (düşük)'!O$76,IF(O799=3,O814*'CPP Detay (yüksek)'!O$94+(1-'Measured TV opt-pt'!O814)*'CPP Detay (yüksek)'!O$76,"Girilen Rakamda Hata Var")))</f>
        <v>0</v>
      </c>
      <c r="P802" s="244"/>
    </row>
    <row r="803" spans="1:41" x14ac:dyDescent="0.25">
      <c r="A803" s="195" t="s">
        <v>117</v>
      </c>
      <c r="B803" s="379"/>
      <c r="C803" s="77" t="s">
        <v>195</v>
      </c>
      <c r="D803" s="243">
        <f>+IF(D799=1,D815*'CPP Detay Tum Ay'!D$150+(1-'Measured TV opt-pt'!D815)*'CPP Detay Tum Ay'!D$132,IF(D799=2,D815*'CPP Detay (düşük)'!D$150+(1-'Measured TV opt-pt'!D815)*'CPP Detay (düşük)'!D$132,IF(D799=3,D815*'CPP Detay (yüksek)'!D$150+(1-'Measured TV opt-pt'!D815)*'CPP Detay (yüksek)'!D$132,"Girilen Rakamda Hata Var")))</f>
        <v>20.356566573412003</v>
      </c>
      <c r="E803" s="243">
        <f>+IF(E799=1,E815*'CPP Detay Tum Ay'!E$150+(1-'Measured TV opt-pt'!E815)*'CPP Detay Tum Ay'!E$132,IF(E799=2,E815*'CPP Detay (düşük)'!E$150+(1-'Measured TV opt-pt'!E815)*'CPP Detay (düşük)'!E$132,IF(E799=3,E815*'CPP Detay (yüksek)'!E$150+(1-'Measured TV opt-pt'!E815)*'CPP Detay (yüksek)'!E$132,"Girilen Rakamda Hata Var")))</f>
        <v>21.363054220162358</v>
      </c>
      <c r="F803" s="243">
        <f>+IF(F799=1,F815*'CPP Detay Tum Ay'!F$150+(1-'Measured TV opt-pt'!F815)*'CPP Detay Tum Ay'!F$132,IF(F799=2,F815*'CPP Detay (düşük)'!F$150+(1-'Measured TV opt-pt'!F815)*'CPP Detay (düşük)'!F$132,IF(F799=3,F815*'CPP Detay (yüksek)'!F$150+(1-'Measured TV opt-pt'!F815)*'CPP Detay (yüksek)'!F$132,"Girilen Rakamda Hata Var")))</f>
        <v>24.042857686642577</v>
      </c>
      <c r="G803" s="243">
        <f>+IF(G799=1,G815*'CPP Detay Tum Ay'!G$150+(1-'Measured TV opt-pt'!G815)*'CPP Detay Tum Ay'!G$132,IF(G799=2,G815*'CPP Detay (düşük)'!G$150+(1-'Measured TV opt-pt'!G815)*'CPP Detay (düşük)'!G$132,IF(G799=3,G815*'CPP Detay (yüksek)'!G$150+(1-'Measured TV opt-pt'!G815)*'CPP Detay (yüksek)'!G$132,"Girilen Rakamda Hata Var")))</f>
        <v>29.85451185919014</v>
      </c>
      <c r="H803" s="243">
        <f>+IF(H799=1,H815*'CPP Detay Tum Ay'!H$150+(1-'Measured TV opt-pt'!H815)*'CPP Detay Tum Ay'!H$132,IF(H799=2,H815*'CPP Detay (düşük)'!H$150+(1-'Measured TV opt-pt'!H815)*'CPP Detay (düşük)'!H$132,IF(H799=3,H815*'CPP Detay (yüksek)'!H$150+(1-'Measured TV opt-pt'!H815)*'CPP Detay (yüksek)'!H$132,"Girilen Rakamda Hata Var")))</f>
        <v>35.267478152119381</v>
      </c>
      <c r="I803" s="243">
        <f>+IF(I799=1,I815*'CPP Detay Tum Ay'!I$150+(1-'Measured TV opt-pt'!I815)*'CPP Detay Tum Ay'!I$132,IF(I799=2,I815*'CPP Detay (düşük)'!I$150+(1-'Measured TV opt-pt'!I815)*'CPP Detay (düşük)'!I$132,IF(I799=3,I815*'CPP Detay (yüksek)'!I$150+(1-'Measured TV opt-pt'!I815)*'CPP Detay (yüksek)'!I$132,"Girilen Rakamda Hata Var")))</f>
        <v>33.08198632542998</v>
      </c>
      <c r="J803" s="243">
        <f>+IF(J799=1,J815*'CPP Detay Tum Ay'!J$150+(1-'Measured TV opt-pt'!J815)*'CPP Detay Tum Ay'!J$132,IF(J799=2,J815*'CPP Detay (düşük)'!J$150+(1-'Measured TV opt-pt'!J815)*'CPP Detay (düşük)'!J$132,IF(J799=3,J815*'CPP Detay (yüksek)'!J$150+(1-'Measured TV opt-pt'!J815)*'CPP Detay (yüksek)'!J$132,"Girilen Rakamda Hata Var")))</f>
        <v>21.09607829468252</v>
      </c>
      <c r="K803" s="243">
        <f>+IF(K799=1,K815*'CPP Detay Tum Ay'!K$150+(1-'Measured TV opt-pt'!K815)*'CPP Detay Tum Ay'!K$132,IF(K799=2,K815*'CPP Detay (düşük)'!K$150+(1-'Measured TV opt-pt'!K815)*'CPP Detay (düşük)'!K$132,IF(K799=3,K815*'CPP Detay (yüksek)'!K$150+(1-'Measured TV opt-pt'!K815)*'CPP Detay (yüksek)'!K$132,"Girilen Rakamda Hata Var")))</f>
        <v>18.52416727465565</v>
      </c>
      <c r="L803" s="257">
        <f>+IF(L799=1,L815*'CPP Detay Tum Ay'!L$150+(1-'Measured TV opt-pt'!L815)*'CPP Detay Tum Ay'!L$132,IF(L799=2,L815*'CPP Detay (düşük)'!L$150+(1-'Measured TV opt-pt'!L815)*'CPP Detay (düşük)'!L$132,IF(L799=3,L815*'CPP Detay (yüksek)'!L$150+(1-'Measured TV opt-pt'!L815)*'CPP Detay (yüksek)'!L$132,"Girilen Rakamda Hata Var")))</f>
        <v>28.233970352734637</v>
      </c>
      <c r="M803" s="257">
        <f>+IF(M799=1,M815*'CPP Detay Tum Ay'!M$150+(1-'Measured TV opt-pt'!M815)*'CPP Detay Tum Ay'!M$132,IF(M799=2,M815*'CPP Detay (düşük)'!M$150+(1-'Measured TV opt-pt'!M815)*'CPP Detay (düşük)'!M$132,IF(M799=3,M815*'CPP Detay (yüksek)'!M$150+(1-'Measured TV opt-pt'!M815)*'CPP Detay (yüksek)'!M$132,"Girilen Rakamda Hata Var")))</f>
        <v>32.359637806635185</v>
      </c>
      <c r="N803" s="257">
        <f>+IF(N799=1,N815*'CPP Detay Tum Ay'!N$150+(1-'Measured TV opt-pt'!N815)*'CPP Detay Tum Ay'!N$132,IF(N799=2,N815*'CPP Detay (düşük)'!N$150+(1-'Measured TV opt-pt'!N815)*'CPP Detay (düşük)'!N$132,IF(N799=3,N815*'CPP Detay (yüksek)'!N$150+(1-'Measured TV opt-pt'!N815)*'CPP Detay (yüksek)'!N$132,"Girilen Rakamda Hata Var")))</f>
        <v>29.645492106680784</v>
      </c>
      <c r="O803" s="258">
        <f>+IF(O799=1,O815*'CPP Detay Tum Ay'!O$150+(1-'Measured TV opt-pt'!O815)*'CPP Detay Tum Ay'!O$132,IF(O799=2,O815*'CPP Detay (düşük)'!O$150+(1-'Measured TV opt-pt'!O815)*'CPP Detay (düşük)'!O$132,IF(O799=3,O815*'CPP Detay (yüksek)'!O$150+(1-'Measured TV opt-pt'!O815)*'CPP Detay (yüksek)'!O$132,"Girilen Rakamda Hata Var")))</f>
        <v>24.837976057063997</v>
      </c>
      <c r="P803" s="244"/>
    </row>
    <row r="804" spans="1:41" x14ac:dyDescent="0.25">
      <c r="A804" s="195" t="s">
        <v>117</v>
      </c>
      <c r="B804" s="379"/>
      <c r="C804" s="77" t="s">
        <v>193</v>
      </c>
      <c r="D804" s="243">
        <f>+IF(D799=1,D816*'CPP Detay Tum Ay'!D$206+(1-'Measured TV opt-pt'!D816)*'CPP Detay Tum Ay'!D$188,IF(D799=2,D816*'CPP Detay (düşük)'!D$206+(1-'Measured TV opt-pt'!D816)*'CPP Detay (düşük)'!D$188,IF(D799=3,D816*'CPP Detay (yüksek)'!D$206+(1-'Measured TV opt-pt'!D816)*'CPP Detay (yüksek)'!D$188,"Girilen Rakamda Hata Var")))</f>
        <v>12.795919787449392</v>
      </c>
      <c r="E804" s="243">
        <f>+IF(E799=1,E816*'CPP Detay Tum Ay'!E$206+(1-'Measured TV opt-pt'!E816)*'CPP Detay Tum Ay'!E$188,IF(E799=2,E816*'CPP Detay (düşük)'!E$206+(1-'Measured TV opt-pt'!E816)*'CPP Detay (düşük)'!E$188,IF(E799=3,E816*'CPP Detay (yüksek)'!E$206+(1-'Measured TV opt-pt'!E816)*'CPP Detay (yüksek)'!E$188,"Girilen Rakamda Hata Var")))</f>
        <v>12.487056004387721</v>
      </c>
      <c r="F804" s="243">
        <f>+IF(F799=1,F816*'CPP Detay Tum Ay'!F$206+(1-'Measured TV opt-pt'!F816)*'CPP Detay Tum Ay'!F$188,IF(F799=2,F816*'CPP Detay (düşük)'!F$206+(1-'Measured TV opt-pt'!F816)*'CPP Detay (düşük)'!F$188,IF(F799=3,F816*'CPP Detay (yüksek)'!F$206+(1-'Measured TV opt-pt'!F816)*'CPP Detay (yüksek)'!F$188,"Girilen Rakamda Hata Var")))</f>
        <v>18.464190585919944</v>
      </c>
      <c r="G804" s="243">
        <f>+IF(G799=1,G816*'CPP Detay Tum Ay'!G$206+(1-'Measured TV opt-pt'!G816)*'CPP Detay Tum Ay'!G$188,IF(G799=2,G816*'CPP Detay (düşük)'!G$206+(1-'Measured TV opt-pt'!G816)*'CPP Detay (düşük)'!G$188,IF(G799=3,G816*'CPP Detay (yüksek)'!G$206+(1-'Measured TV opt-pt'!G816)*'CPP Detay (yüksek)'!G$188,"Girilen Rakamda Hata Var")))</f>
        <v>28.998517602374559</v>
      </c>
      <c r="H804" s="243">
        <f>+IF(H799=1,H816*'CPP Detay Tum Ay'!H$206+(1-'Measured TV opt-pt'!H816)*'CPP Detay Tum Ay'!H$188,IF(H799=2,H816*'CPP Detay (düşük)'!H$206+(1-'Measured TV opt-pt'!H816)*'CPP Detay (düşük)'!H$188,IF(H799=3,H816*'CPP Detay (yüksek)'!H$206+(1-'Measured TV opt-pt'!H816)*'CPP Detay (yüksek)'!H$188,"Girilen Rakamda Hata Var")))</f>
        <v>34.366223870337123</v>
      </c>
      <c r="I804" s="243">
        <f>+IF(I799=1,I816*'CPP Detay Tum Ay'!I$206+(1-'Measured TV opt-pt'!I816)*'CPP Detay Tum Ay'!I$188,IF(I799=2,I816*'CPP Detay (düşük)'!I$206+(1-'Measured TV opt-pt'!I816)*'CPP Detay (düşük)'!I$188,IF(I799=3,I816*'CPP Detay (yüksek)'!I$206+(1-'Measured TV opt-pt'!I816)*'CPP Detay (yüksek)'!I$188,"Girilen Rakamda Hata Var")))</f>
        <v>32.45148932566925</v>
      </c>
      <c r="J804" s="243">
        <f>+IF(J799=1,J816*'CPP Detay Tum Ay'!J$206+(1-'Measured TV opt-pt'!J816)*'CPP Detay Tum Ay'!J$188,IF(J799=2,J816*'CPP Detay (düşük)'!J$206+(1-'Measured TV opt-pt'!J816)*'CPP Detay (düşük)'!J$188,IF(J799=3,J816*'CPP Detay (yüksek)'!J$206+(1-'Measured TV opt-pt'!J816)*'CPP Detay (yüksek)'!J$188,"Girilen Rakamda Hata Var")))</f>
        <v>20.516560654340516</v>
      </c>
      <c r="K804" s="243">
        <f>+IF(K799=1,K816*'CPP Detay Tum Ay'!K$206+(1-'Measured TV opt-pt'!K816)*'CPP Detay Tum Ay'!K$188,IF(K799=2,K816*'CPP Detay (düşük)'!K$206+(1-'Measured TV opt-pt'!K816)*'CPP Detay (düşük)'!K$188,IF(K799=3,K816*'CPP Detay (yüksek)'!K$206+(1-'Measured TV opt-pt'!K816)*'CPP Detay (yüksek)'!K$188,"Girilen Rakamda Hata Var")))</f>
        <v>18.035725898829039</v>
      </c>
      <c r="L804" s="257">
        <f>+IF(L799=1,L816*'CPP Detay Tum Ay'!L$206+(1-'Measured TV opt-pt'!L816)*'CPP Detay Tum Ay'!L$188,IF(L799=2,L816*'CPP Detay (düşük)'!L$206+(1-'Measured TV opt-pt'!L816)*'CPP Detay (düşük)'!L$188,IF(L799=3,L816*'CPP Detay (yüksek)'!L$206+(1-'Measured TV opt-pt'!L816)*'CPP Detay (yüksek)'!L$188,"Girilen Rakamda Hata Var")))</f>
        <v>35.145626645182467</v>
      </c>
      <c r="M804" s="257">
        <f>+IF(M799=1,M816*'CPP Detay Tum Ay'!M$206+(1-'Measured TV opt-pt'!M816)*'CPP Detay Tum Ay'!M$188,IF(M799=2,M816*'CPP Detay (düşük)'!M$206+(1-'Measured TV opt-pt'!M816)*'CPP Detay (düşük)'!M$188,IF(M799=3,M816*'CPP Detay (yüksek)'!M$206+(1-'Measured TV opt-pt'!M816)*'CPP Detay (yüksek)'!M$188,"Girilen Rakamda Hata Var")))</f>
        <v>36.521554108764683</v>
      </c>
      <c r="N804" s="257">
        <f>+IF(N799=1,N816*'CPP Detay Tum Ay'!N$206+(1-'Measured TV opt-pt'!N816)*'CPP Detay Tum Ay'!N$188,IF(N799=2,N816*'CPP Detay (düşük)'!N$206+(1-'Measured TV opt-pt'!N816)*'CPP Detay (düşük)'!N$188,IF(N799=3,N816*'CPP Detay (yüksek)'!N$206+(1-'Measured TV opt-pt'!N816)*'CPP Detay (yüksek)'!N$188,"Girilen Rakamda Hata Var")))</f>
        <v>32.626585992454281</v>
      </c>
      <c r="O804" s="258">
        <f>+IF(O799=1,O816*'CPP Detay Tum Ay'!O$206+(1-'Measured TV opt-pt'!O816)*'CPP Detay Tum Ay'!O$188,IF(O799=2,O816*'CPP Detay (düşük)'!O$206+(1-'Measured TV opt-pt'!O816)*'CPP Detay (düşük)'!O$188,IF(O799=3,O816*'CPP Detay (yüksek)'!O$206+(1-'Measured TV opt-pt'!O816)*'CPP Detay (yüksek)'!O$188,"Girilen Rakamda Hata Var")))</f>
        <v>0</v>
      </c>
      <c r="P804" s="244"/>
    </row>
    <row r="805" spans="1:41" ht="15.75" thickBot="1" x14ac:dyDescent="0.3">
      <c r="A805" s="195" t="s">
        <v>117</v>
      </c>
      <c r="B805" s="379"/>
      <c r="C805" s="96" t="s">
        <v>229</v>
      </c>
      <c r="D805" s="243">
        <f>+IF(D799=1,D817*'CPP Detay Tum Ay'!D$262+(1-'Measured TV opt-pt'!D817)*'CPP Detay Tum Ay'!D$244,IF(D799=2,D817*'CPP Detay (düşük)'!D$262+(1-'Measured TV opt-pt'!D817)*'CPP Detay (düşük)'!D$244,IF(D799=3,D817*'CPP Detay (yüksek)'!D$262+(1-'Measured TV opt-pt'!D817)*'CPP Detay (yüksek)'!D$244,"Girilen Rakamda Hata Var")))</f>
        <v>0</v>
      </c>
      <c r="E805" s="163">
        <f>+IF(E799=1,E817*'CPP Detay Tum Ay'!E$262+(1-'Measured TV opt-pt'!E817)*'CPP Detay Tum Ay'!E$244,IF(E799=2,E817*'CPP Detay (düşük)'!E$262+(1-'Measured TV opt-pt'!E817)*'CPP Detay (düşük)'!E$244,IF(E799=3,E817*'CPP Detay (yüksek)'!E$262+(1-'Measured TV opt-pt'!E817)*'CPP Detay (yüksek)'!E$244,"Girilen Rakamda Hata Var")))</f>
        <v>0</v>
      </c>
      <c r="F805" s="163">
        <f>+IF(F799=1,F817*'CPP Detay Tum Ay'!F$262+(1-'Measured TV opt-pt'!F817)*'CPP Detay Tum Ay'!F$244,IF(F799=2,F817*'CPP Detay (düşük)'!F$262+(1-'Measured TV opt-pt'!F817)*'CPP Detay (düşük)'!F$244,IF(F799=3,F817*'CPP Detay (yüksek)'!F$262+(1-'Measured TV opt-pt'!F817)*'CPP Detay (yüksek)'!F$244,"Girilen Rakamda Hata Var")))</f>
        <v>0</v>
      </c>
      <c r="G805" s="163">
        <f>+IF(G799=1,G817*'CPP Detay Tum Ay'!G$262+(1-'Measured TV opt-pt'!G817)*'CPP Detay Tum Ay'!G$244,IF(G799=2,G817*'CPP Detay (düşük)'!G$262+(1-'Measured TV opt-pt'!G817)*'CPP Detay (düşük)'!G$244,IF(G799=3,G817*'CPP Detay (yüksek)'!G$262+(1-'Measured TV opt-pt'!G817)*'CPP Detay (yüksek)'!G$244,"Girilen Rakamda Hata Var")))</f>
        <v>0</v>
      </c>
      <c r="H805" s="163">
        <f>+IF(H799=1,H817*'CPP Detay Tum Ay'!H$262+(1-'Measured TV opt-pt'!H817)*'CPP Detay Tum Ay'!H$244,IF(H799=2,H817*'CPP Detay (düşük)'!H$262+(1-'Measured TV opt-pt'!H817)*'CPP Detay (düşük)'!H$244,IF(H799=3,H817*'CPP Detay (yüksek)'!H$262+(1-'Measured TV opt-pt'!H817)*'CPP Detay (yüksek)'!H$244,"Girilen Rakamda Hata Var")))</f>
        <v>0</v>
      </c>
      <c r="I805" s="163">
        <f>+IF(I799=1,I817*'CPP Detay Tum Ay'!I$262+(1-'Measured TV opt-pt'!I817)*'CPP Detay Tum Ay'!I$244,IF(I799=2,I817*'CPP Detay (düşük)'!I$262+(1-'Measured TV opt-pt'!I817)*'CPP Detay (düşük)'!I$244,IF(I799=3,I817*'CPP Detay (yüksek)'!I$262+(1-'Measured TV opt-pt'!I817)*'CPP Detay (yüksek)'!I$244,"Girilen Rakamda Hata Var")))</f>
        <v>0</v>
      </c>
      <c r="J805" s="163">
        <f>+IF(J799=1,J817*'CPP Detay Tum Ay'!J$262+(1-'Measured TV opt-pt'!J817)*'CPP Detay Tum Ay'!J$244,IF(J799=2,J817*'CPP Detay (düşük)'!J$262+(1-'Measured TV opt-pt'!J817)*'CPP Detay (düşük)'!J$244,IF(J799=3,J817*'CPP Detay (yüksek)'!J$262+(1-'Measured TV opt-pt'!J817)*'CPP Detay (yüksek)'!J$244,"Girilen Rakamda Hata Var")))</f>
        <v>0</v>
      </c>
      <c r="K805" s="163">
        <f>+IF(K799=1,K817*'CPP Detay Tum Ay'!K$262+(1-'Measured TV opt-pt'!K817)*'CPP Detay Tum Ay'!K$244,IF(K799=2,K817*'CPP Detay (düşük)'!K$262+(1-'Measured TV opt-pt'!K817)*'CPP Detay (düşük)'!K$244,IF(K799=3,K817*'CPP Detay (yüksek)'!K$262+(1-'Measured TV opt-pt'!K817)*'CPP Detay (yüksek)'!K$244,"Girilen Rakamda Hata Var")))</f>
        <v>0</v>
      </c>
      <c r="L805" s="163">
        <f>+IF(L799=1,L817*'CPP Detay Tum Ay'!L$262+(1-'Measured TV opt-pt'!L817)*'CPP Detay Tum Ay'!L$244,IF(L799=2,L817*'CPP Detay (düşük)'!L$262+(1-'Measured TV opt-pt'!L817)*'CPP Detay (düşük)'!L$244,IF(L799=3,L817*'CPP Detay (yüksek)'!L$262+(1-'Measured TV opt-pt'!L817)*'CPP Detay (yüksek)'!L$244,"Girilen Rakamda Hata Var")))</f>
        <v>0</v>
      </c>
      <c r="M805" s="163">
        <f>+IF(M799=1,M817*'CPP Detay Tum Ay'!M$262+(1-'Measured TV opt-pt'!M817)*'CPP Detay Tum Ay'!M$244,IF(M799=2,M817*'CPP Detay (düşük)'!M$262+(1-'Measured TV opt-pt'!M817)*'CPP Detay (düşük)'!M$244,IF(M799=3,M817*'CPP Detay (yüksek)'!M$262+(1-'Measured TV opt-pt'!M817)*'CPP Detay (yüksek)'!M$244,"Girilen Rakamda Hata Var")))</f>
        <v>0</v>
      </c>
      <c r="N805" s="163">
        <f>+IF(N799=1,N817*'CPP Detay Tum Ay'!N$262+(1-'Measured TV opt-pt'!N817)*'CPP Detay Tum Ay'!N$244,IF(N799=2,N817*'CPP Detay (düşük)'!N$262+(1-'Measured TV opt-pt'!N817)*'CPP Detay (düşük)'!N$244,IF(N799=3,N817*'CPP Detay (yüksek)'!N$262+(1-'Measured TV opt-pt'!N817)*'CPP Detay (yüksek)'!N$244,"Girilen Rakamda Hata Var")))</f>
        <v>0</v>
      </c>
      <c r="O805" s="164">
        <f>+IF(O799=1,O817*'CPP Detay Tum Ay'!O$262+(1-'Measured TV opt-pt'!O817)*'CPP Detay Tum Ay'!O$244,IF(O799=2,O817*'CPP Detay (düşük)'!O$262+(1-'Measured TV opt-pt'!O817)*'CPP Detay (düşük)'!O$244,IF(O799=3,O817*'CPP Detay (yüksek)'!O$262+(1-'Measured TV opt-pt'!O817)*'CPP Detay (yüksek)'!O$244,"Girilen Rakamda Hata Var")))</f>
        <v>0</v>
      </c>
      <c r="P805" s="164"/>
    </row>
    <row r="806" spans="1:41" x14ac:dyDescent="0.25">
      <c r="A806" s="195" t="s">
        <v>117</v>
      </c>
      <c r="B806" s="379"/>
      <c r="C806" s="263" t="s">
        <v>16</v>
      </c>
      <c r="D806" s="264">
        <f>+SUMPRODUCT(D807:D811,D794:D798)</f>
        <v>21.282805266850549</v>
      </c>
      <c r="E806" s="264">
        <f t="shared" ref="E806" si="1748">+SUMPRODUCT(E807:E811,E794:E798)</f>
        <v>22.214479967993523</v>
      </c>
      <c r="F806" s="264">
        <f t="shared" ref="F806" si="1749">+SUMPRODUCT(F807:F811,F794:F798)</f>
        <v>24.257898979647596</v>
      </c>
      <c r="G806" s="264">
        <f t="shared" ref="G806" si="1750">+SUMPRODUCT(G807:G811,G794:G798)</f>
        <v>32.457284279986389</v>
      </c>
      <c r="H806" s="264">
        <f t="shared" ref="H806" si="1751">+SUMPRODUCT(H807:H811,H794:H798)</f>
        <v>38.149823397429564</v>
      </c>
      <c r="I806" s="264">
        <f t="shared" ref="I806" si="1752">+SUMPRODUCT(I807:I811,I794:I798)</f>
        <v>35.737724097717653</v>
      </c>
      <c r="J806" s="264">
        <f t="shared" ref="J806" si="1753">+SUMPRODUCT(J807:J811,J794:J798)</f>
        <v>23.364198989376902</v>
      </c>
      <c r="K806" s="264">
        <f t="shared" ref="K806" si="1754">+SUMPRODUCT(K807:K811,K794:K798)</f>
        <v>21.339178026151128</v>
      </c>
      <c r="L806" s="264">
        <f t="shared" ref="L806" si="1755">+SUMPRODUCT(L807:L811,L794:L798)</f>
        <v>28.813174163178061</v>
      </c>
      <c r="M806" s="264">
        <f t="shared" ref="M806" si="1756">+SUMPRODUCT(M807:M811,M794:M798)</f>
        <v>32.691713418971815</v>
      </c>
      <c r="N806" s="264">
        <f t="shared" ref="N806" si="1757">+SUMPRODUCT(N807:N811,N794:N798)</f>
        <v>30.293697528024108</v>
      </c>
      <c r="O806" s="265">
        <f t="shared" ref="O806" si="1758">+SUMPRODUCT(O807:O811,O794:O798)</f>
        <v>25.752427397573733</v>
      </c>
      <c r="P806" s="165"/>
    </row>
    <row r="807" spans="1:41" x14ac:dyDescent="0.25">
      <c r="A807" s="195" t="s">
        <v>117</v>
      </c>
      <c r="B807" s="379"/>
      <c r="C807" s="77" t="s">
        <v>212</v>
      </c>
      <c r="D807" s="261">
        <f>+D801*(D813*D839+(1-D813)*D838)</f>
        <v>20.176470393157729</v>
      </c>
      <c r="E807" s="261">
        <f t="shared" ref="E807:O807" si="1759">+E801*(E813*E839+(1-E813)*E838)</f>
        <v>20.564019173330387</v>
      </c>
      <c r="F807" s="261">
        <f t="shared" si="1759"/>
        <v>22.165288941150347</v>
      </c>
      <c r="G807" s="261">
        <f t="shared" si="1759"/>
        <v>28.799969379805024</v>
      </c>
      <c r="H807" s="261">
        <f t="shared" si="1759"/>
        <v>33.887345639396266</v>
      </c>
      <c r="I807" s="261">
        <f t="shared" si="1759"/>
        <v>32.247184937947758</v>
      </c>
      <c r="J807" s="261">
        <f t="shared" si="1759"/>
        <v>21.670076596602847</v>
      </c>
      <c r="K807" s="261">
        <f t="shared" si="1759"/>
        <v>21.02374124585155</v>
      </c>
      <c r="L807" s="261">
        <f t="shared" si="1759"/>
        <v>26.982621820444692</v>
      </c>
      <c r="M807" s="261">
        <f t="shared" si="1759"/>
        <v>30.930565080422923</v>
      </c>
      <c r="N807" s="261">
        <f t="shared" si="1759"/>
        <v>28.78285875582311</v>
      </c>
      <c r="O807" s="262">
        <f t="shared" si="1759"/>
        <v>24.296644289708766</v>
      </c>
      <c r="P807" s="162"/>
    </row>
    <row r="808" spans="1:41" x14ac:dyDescent="0.25">
      <c r="A808" s="195" t="s">
        <v>117</v>
      </c>
      <c r="B808" s="379"/>
      <c r="C808" s="77" t="s">
        <v>213</v>
      </c>
      <c r="D808" s="261">
        <f>+D802*(D814*D839+(1-D814)*D838)</f>
        <v>0</v>
      </c>
      <c r="E808" s="261">
        <f t="shared" ref="E808:O808" si="1760">+E802*(E814*E839+(1-E814)*E838)</f>
        <v>0</v>
      </c>
      <c r="F808" s="261">
        <f t="shared" si="1760"/>
        <v>0</v>
      </c>
      <c r="G808" s="261">
        <f t="shared" si="1760"/>
        <v>0</v>
      </c>
      <c r="H808" s="261">
        <f t="shared" si="1760"/>
        <v>0</v>
      </c>
      <c r="I808" s="261">
        <f t="shared" si="1760"/>
        <v>0</v>
      </c>
      <c r="J808" s="261">
        <f t="shared" si="1760"/>
        <v>0</v>
      </c>
      <c r="K808" s="261">
        <f t="shared" si="1760"/>
        <v>0</v>
      </c>
      <c r="L808" s="261">
        <f t="shared" si="1760"/>
        <v>0</v>
      </c>
      <c r="M808" s="261">
        <f t="shared" si="1760"/>
        <v>0</v>
      </c>
      <c r="N808" s="261">
        <f t="shared" si="1760"/>
        <v>0</v>
      </c>
      <c r="O808" s="262">
        <f t="shared" si="1760"/>
        <v>0</v>
      </c>
      <c r="P808" s="244"/>
    </row>
    <row r="809" spans="1:41" x14ac:dyDescent="0.25">
      <c r="A809" s="195" t="s">
        <v>117</v>
      </c>
      <c r="B809" s="379"/>
      <c r="C809" s="77" t="s">
        <v>214</v>
      </c>
      <c r="D809" s="261">
        <f>+D803*(D815*D839+(1-D815)*D838)</f>
        <v>24.566688145907008</v>
      </c>
      <c r="E809" s="261">
        <f t="shared" ref="E809:O809" si="1761">+E803*(E815*E839+(1-E815)*E838)</f>
        <v>26.31275060719711</v>
      </c>
      <c r="F809" s="261">
        <f t="shared" si="1761"/>
        <v>29.613449073020711</v>
      </c>
      <c r="G809" s="261">
        <f t="shared" si="1761"/>
        <v>37.058454420934865</v>
      </c>
      <c r="H809" s="261">
        <f t="shared" si="1761"/>
        <v>43.7775783374368</v>
      </c>
      <c r="I809" s="261">
        <f t="shared" si="1761"/>
        <v>41.064723756906673</v>
      </c>
      <c r="J809" s="261">
        <f t="shared" si="1761"/>
        <v>26.414418339594764</v>
      </c>
      <c r="K809" s="261">
        <f t="shared" si="1761"/>
        <v>22.862309754376138</v>
      </c>
      <c r="L809" s="261">
        <f t="shared" si="1761"/>
        <v>33.908464963600814</v>
      </c>
      <c r="M809" s="261">
        <f t="shared" si="1761"/>
        <v>38.810819684256302</v>
      </c>
      <c r="N809" s="261">
        <f t="shared" si="1761"/>
        <v>35.847153215983113</v>
      </c>
      <c r="O809" s="262">
        <f t="shared" si="1761"/>
        <v>30.176458126555861</v>
      </c>
      <c r="P809" s="244"/>
    </row>
    <row r="810" spans="1:41" x14ac:dyDescent="0.25">
      <c r="A810" s="195" t="s">
        <v>117</v>
      </c>
      <c r="B810" s="379"/>
      <c r="C810" s="77" t="s">
        <v>215</v>
      </c>
      <c r="D810" s="161">
        <f>+D804*(D816*D839+(1-D816)*D838)</f>
        <v>15.442357129560898</v>
      </c>
      <c r="E810" s="161">
        <f t="shared" ref="E810:O810" si="1762">+E804*(E816*E839+(1-E816)*E838)</f>
        <v>15.380234823888408</v>
      </c>
      <c r="F810" s="161">
        <f t="shared" si="1762"/>
        <v>22.742236996830304</v>
      </c>
      <c r="G810" s="161">
        <f t="shared" si="1762"/>
        <v>35.995907349309668</v>
      </c>
      <c r="H810" s="161">
        <f t="shared" si="1762"/>
        <v>42.65884992276272</v>
      </c>
      <c r="I810" s="161">
        <f t="shared" si="1762"/>
        <v>40.282086799438666</v>
      </c>
      <c r="J810" s="161">
        <f t="shared" si="1762"/>
        <v>25.688803788238697</v>
      </c>
      <c r="K810" s="161">
        <f t="shared" si="1762"/>
        <v>22.259481143220164</v>
      </c>
      <c r="L810" s="161">
        <f t="shared" si="1762"/>
        <v>42.20923358752971</v>
      </c>
      <c r="M810" s="161">
        <f t="shared" si="1762"/>
        <v>43.802451052571378</v>
      </c>
      <c r="N810" s="161">
        <f t="shared" si="1762"/>
        <v>39.451874260585733</v>
      </c>
      <c r="O810" s="162">
        <f t="shared" si="1762"/>
        <v>0</v>
      </c>
      <c r="P810" s="244"/>
    </row>
    <row r="811" spans="1:41" ht="15.75" thickBot="1" x14ac:dyDescent="0.3">
      <c r="A811" s="195" t="s">
        <v>117</v>
      </c>
      <c r="B811" s="379"/>
      <c r="C811" s="96" t="s">
        <v>230</v>
      </c>
      <c r="D811" s="163">
        <f>+D805*(D817*D839+(1-D817)*D838)</f>
        <v>0</v>
      </c>
      <c r="E811" s="163">
        <f t="shared" ref="E811:O811" si="1763">+E805*(E817*E839+(1-E817)*E838)</f>
        <v>0</v>
      </c>
      <c r="F811" s="163">
        <f t="shared" si="1763"/>
        <v>0</v>
      </c>
      <c r="G811" s="163">
        <f t="shared" si="1763"/>
        <v>0</v>
      </c>
      <c r="H811" s="163">
        <f t="shared" si="1763"/>
        <v>0</v>
      </c>
      <c r="I811" s="163">
        <f t="shared" si="1763"/>
        <v>0</v>
      </c>
      <c r="J811" s="163">
        <f t="shared" si="1763"/>
        <v>0</v>
      </c>
      <c r="K811" s="163">
        <f t="shared" si="1763"/>
        <v>0</v>
      </c>
      <c r="L811" s="163">
        <f t="shared" si="1763"/>
        <v>0</v>
      </c>
      <c r="M811" s="163">
        <f t="shared" si="1763"/>
        <v>0</v>
      </c>
      <c r="N811" s="163">
        <f t="shared" si="1763"/>
        <v>0</v>
      </c>
      <c r="O811" s="164">
        <f t="shared" si="1763"/>
        <v>0</v>
      </c>
      <c r="P811" s="164"/>
    </row>
    <row r="812" spans="1:41" x14ac:dyDescent="0.25">
      <c r="A812" s="195" t="s">
        <v>117</v>
      </c>
      <c r="B812" s="379"/>
      <c r="C812" s="204" t="s">
        <v>2</v>
      </c>
      <c r="D812" s="205">
        <f>+IFERROR(SUMPRODUCT(D813:D817,D819:D823)/D818,0)</f>
        <v>0</v>
      </c>
      <c r="E812" s="205">
        <f t="shared" ref="E812" si="1764">+IFERROR(SUMPRODUCT(E813:E817,E819:E823)/E818,0)</f>
        <v>0</v>
      </c>
      <c r="F812" s="205">
        <f t="shared" ref="F812" si="1765">+IFERROR(SUMPRODUCT(F813:F817,F819:F823)/F818,0)</f>
        <v>0</v>
      </c>
      <c r="G812" s="205">
        <f t="shared" ref="G812" si="1766">+IFERROR(SUMPRODUCT(G813:G817,G819:G823)/G818,0)</f>
        <v>0.4</v>
      </c>
      <c r="H812" s="205">
        <f t="shared" ref="H812" si="1767">+IFERROR(SUMPRODUCT(H813:H817,H819:H823)/H818,0)</f>
        <v>0.39999999999999997</v>
      </c>
      <c r="I812" s="205">
        <f t="shared" ref="I812" si="1768">+IFERROR(SUMPRODUCT(I813:I817,I819:I823)/I818,0)</f>
        <v>0.40000000000000013</v>
      </c>
      <c r="J812" s="205">
        <f t="shared" ref="J812" si="1769">+IFERROR(SUMPRODUCT(J813:J817,J819:J823)/J818,0)</f>
        <v>0.39999999999999997</v>
      </c>
      <c r="K812" s="205">
        <f t="shared" ref="K812" si="1770">+IFERROR(SUMPRODUCT(K813:K817,K819:K823)/K818,0)</f>
        <v>0</v>
      </c>
      <c r="L812" s="205">
        <f t="shared" ref="L812" si="1771">+IFERROR(SUMPRODUCT(L813:L817,L819:L823)/L818,0)</f>
        <v>0.4834974169537235</v>
      </c>
      <c r="M812" s="205">
        <f t="shared" ref="M812" si="1772">+IFERROR(SUMPRODUCT(M813:M817,M819:M823)/M818,0)</f>
        <v>0.4541456952468732</v>
      </c>
      <c r="N812" s="205">
        <f t="shared" ref="N812" si="1773">+IFERROR(SUMPRODUCT(N813:N817,N819:N823)/N818,0)</f>
        <v>0.38276016431267568</v>
      </c>
      <c r="O812" s="205">
        <f t="shared" ref="O812" si="1774">+IFERROR(SUMPRODUCT(O813:O817,O819:O823)/O818,0)</f>
        <v>0</v>
      </c>
      <c r="P812" s="166">
        <f>+SUMPRODUCT(D812:O812,D818:O818)/P818</f>
        <v>0.4272797904257673</v>
      </c>
      <c r="R812" s="192">
        <f>+D812</f>
        <v>0</v>
      </c>
      <c r="S812" s="192">
        <f t="shared" ref="S812" si="1775">+E812</f>
        <v>0</v>
      </c>
      <c r="T812" s="192">
        <f t="shared" ref="T812" si="1776">+F812</f>
        <v>0</v>
      </c>
      <c r="U812" s="192">
        <f t="shared" ref="U812" si="1777">+G812</f>
        <v>0.4</v>
      </c>
      <c r="V812" s="192">
        <f t="shared" ref="V812" si="1778">+H812</f>
        <v>0.39999999999999997</v>
      </c>
      <c r="W812" s="192">
        <f t="shared" ref="W812" si="1779">+I812</f>
        <v>0.40000000000000013</v>
      </c>
      <c r="X812" s="192">
        <f t="shared" ref="X812" si="1780">+J812</f>
        <v>0.39999999999999997</v>
      </c>
      <c r="Y812" s="192">
        <f t="shared" ref="Y812" si="1781">+K812</f>
        <v>0</v>
      </c>
      <c r="Z812" s="192">
        <f t="shared" ref="Z812" si="1782">+L812</f>
        <v>0.4834974169537235</v>
      </c>
      <c r="AA812" s="192">
        <f t="shared" ref="AA812" si="1783">+M812</f>
        <v>0.4541456952468732</v>
      </c>
      <c r="AB812" s="192">
        <f t="shared" ref="AB812" si="1784">+N812</f>
        <v>0.38276016431267568</v>
      </c>
      <c r="AC812" s="192">
        <f t="shared" ref="AC812" si="1785">+O812</f>
        <v>0</v>
      </c>
      <c r="AD812" s="190">
        <f>+D818</f>
        <v>0</v>
      </c>
      <c r="AE812" s="190">
        <f t="shared" ref="AE812" si="1786">+E818</f>
        <v>0</v>
      </c>
      <c r="AF812" s="190">
        <f t="shared" ref="AF812" si="1787">+F818</f>
        <v>0</v>
      </c>
      <c r="AG812" s="190">
        <f t="shared" ref="AG812" si="1788">+G818</f>
        <v>311.87349182254809</v>
      </c>
      <c r="AH812" s="190">
        <f t="shared" ref="AH812" si="1789">+H818</f>
        <v>376.84335104816194</v>
      </c>
      <c r="AI812" s="190">
        <f t="shared" ref="AI812" si="1790">+I818</f>
        <v>460.53697514237564</v>
      </c>
      <c r="AJ812" s="190">
        <f t="shared" ref="AJ812" si="1791">+J818</f>
        <v>400.35675977648953</v>
      </c>
      <c r="AK812" s="190">
        <f t="shared" ref="AK812" si="1792">+K818</f>
        <v>0</v>
      </c>
      <c r="AL812" s="190">
        <f t="shared" ref="AL812" si="1793">+L818</f>
        <v>974.89249007682054</v>
      </c>
      <c r="AM812" s="190">
        <f t="shared" ref="AM812" si="1794">+M818</f>
        <v>670.70538749804905</v>
      </c>
      <c r="AN812" s="190">
        <f t="shared" ref="AN812" si="1795">+N818</f>
        <v>686.26356237384039</v>
      </c>
      <c r="AO812" s="190">
        <f t="shared" ref="AO812" si="1796">+O818</f>
        <v>0</v>
      </c>
    </row>
    <row r="813" spans="1:41" x14ac:dyDescent="0.25">
      <c r="A813" s="195" t="s">
        <v>117</v>
      </c>
      <c r="B813" s="379"/>
      <c r="C813" s="178" t="s">
        <v>3</v>
      </c>
      <c r="D813" s="179">
        <v>0.4</v>
      </c>
      <c r="E813" s="179">
        <v>0.4</v>
      </c>
      <c r="F813" s="179">
        <v>0.4</v>
      </c>
      <c r="G813" s="179">
        <v>0.4</v>
      </c>
      <c r="H813" s="179">
        <v>0.4</v>
      </c>
      <c r="I813" s="179">
        <v>0.4</v>
      </c>
      <c r="J813" s="179">
        <v>0.4</v>
      </c>
      <c r="K813" s="179">
        <v>0.48915873014712274</v>
      </c>
      <c r="L813" s="179">
        <v>0.4834974169537235</v>
      </c>
      <c r="M813" s="179">
        <v>0.45414569524687309</v>
      </c>
      <c r="N813" s="179">
        <v>0.38276016431267579</v>
      </c>
      <c r="O813" s="179">
        <v>0.34111134082271427</v>
      </c>
      <c r="P813" s="180">
        <f>+SUMPRODUCT(D813:O813,D819:O819)/P819</f>
        <v>0.42981474090841709</v>
      </c>
    </row>
    <row r="814" spans="1:41" x14ac:dyDescent="0.25">
      <c r="A814" s="195" t="s">
        <v>117</v>
      </c>
      <c r="B814" s="379"/>
      <c r="C814" s="178" t="s">
        <v>200</v>
      </c>
      <c r="D814" s="179">
        <v>0.4</v>
      </c>
      <c r="E814" s="179">
        <v>0.4</v>
      </c>
      <c r="F814" s="179">
        <v>0.4</v>
      </c>
      <c r="G814" s="179">
        <v>0.4</v>
      </c>
      <c r="H814" s="179">
        <v>0.4</v>
      </c>
      <c r="I814" s="179">
        <v>0.4</v>
      </c>
      <c r="J814" s="179">
        <v>0.4</v>
      </c>
      <c r="K814" s="179">
        <v>0.48915873014712274</v>
      </c>
      <c r="L814" s="179">
        <v>0.4834974169537235</v>
      </c>
      <c r="M814" s="179">
        <v>0.45414569524687309</v>
      </c>
      <c r="N814" s="179">
        <v>0.38276016431267579</v>
      </c>
      <c r="O814" s="179">
        <v>0.34111134082271427</v>
      </c>
      <c r="P814" s="242"/>
    </row>
    <row r="815" spans="1:41" x14ac:dyDescent="0.25">
      <c r="A815" s="195" t="s">
        <v>117</v>
      </c>
      <c r="B815" s="379"/>
      <c r="C815" s="178" t="s">
        <v>201</v>
      </c>
      <c r="D815" s="179">
        <v>0.4</v>
      </c>
      <c r="E815" s="179">
        <v>0.4</v>
      </c>
      <c r="F815" s="179">
        <v>0.4</v>
      </c>
      <c r="G815" s="179">
        <v>0.4</v>
      </c>
      <c r="H815" s="179">
        <v>0.4</v>
      </c>
      <c r="I815" s="179">
        <v>0.4</v>
      </c>
      <c r="J815" s="179">
        <v>0.4</v>
      </c>
      <c r="K815" s="179">
        <v>0.48915873014712274</v>
      </c>
      <c r="L815" s="179">
        <v>0.4834974169537235</v>
      </c>
      <c r="M815" s="179">
        <v>0.45414569524687309</v>
      </c>
      <c r="N815" s="179">
        <v>0.38276016431267579</v>
      </c>
      <c r="O815" s="179">
        <v>0.34111134082271427</v>
      </c>
      <c r="P815" s="242"/>
    </row>
    <row r="816" spans="1:41" x14ac:dyDescent="0.25">
      <c r="A816" s="195" t="s">
        <v>117</v>
      </c>
      <c r="B816" s="379"/>
      <c r="C816" s="178" t="s">
        <v>202</v>
      </c>
      <c r="D816" s="179">
        <v>0.4</v>
      </c>
      <c r="E816" s="179">
        <v>0.4</v>
      </c>
      <c r="F816" s="179">
        <v>0.4</v>
      </c>
      <c r="G816" s="179">
        <v>0.4</v>
      </c>
      <c r="H816" s="179">
        <v>0.4</v>
      </c>
      <c r="I816" s="179">
        <v>0.4</v>
      </c>
      <c r="J816" s="179">
        <v>0.4</v>
      </c>
      <c r="K816" s="179">
        <v>0.48915873014712274</v>
      </c>
      <c r="L816" s="179">
        <v>0.4834974169537235</v>
      </c>
      <c r="M816" s="179">
        <v>0.45414569524687309</v>
      </c>
      <c r="N816" s="179">
        <v>0.38276016431267579</v>
      </c>
      <c r="O816" s="179">
        <v>0.34111134082271427</v>
      </c>
      <c r="P816" s="242"/>
    </row>
    <row r="817" spans="1:53" ht="15.75" thickBot="1" x14ac:dyDescent="0.3">
      <c r="A817" s="195" t="s">
        <v>117</v>
      </c>
      <c r="B817" s="379"/>
      <c r="C817" s="280" t="s">
        <v>231</v>
      </c>
      <c r="D817" s="179">
        <v>0.4</v>
      </c>
      <c r="E817" s="179">
        <v>0.4</v>
      </c>
      <c r="F817" s="179">
        <v>0.4</v>
      </c>
      <c r="G817" s="179">
        <v>0.4</v>
      </c>
      <c r="H817" s="179">
        <v>0.4</v>
      </c>
      <c r="I817" s="179">
        <v>0.4</v>
      </c>
      <c r="J817" s="179">
        <v>0.4</v>
      </c>
      <c r="K817" s="179">
        <v>0.48915873014712274</v>
      </c>
      <c r="L817" s="179">
        <v>0.4834974169537235</v>
      </c>
      <c r="M817" s="179">
        <v>0.45414569524687309</v>
      </c>
      <c r="N817" s="179">
        <v>0.38276016431267579</v>
      </c>
      <c r="O817" s="179">
        <v>0.34111134082271427</v>
      </c>
      <c r="P817" s="182" t="e">
        <f t="shared" ref="P817" si="1797">+SUMPRODUCT(D817:O817,D823:O823)/P823</f>
        <v>#DIV/0!</v>
      </c>
    </row>
    <row r="818" spans="1:53" x14ac:dyDescent="0.25">
      <c r="A818" s="195" t="s">
        <v>117</v>
      </c>
      <c r="B818" s="379"/>
      <c r="C818" s="99" t="s">
        <v>239</v>
      </c>
      <c r="D818" s="100">
        <f>+D787/D800/30</f>
        <v>0</v>
      </c>
      <c r="E818" s="100">
        <f t="shared" ref="E818:O818" si="1798">+E787/E800/30</f>
        <v>0</v>
      </c>
      <c r="F818" s="100">
        <f t="shared" si="1798"/>
        <v>0</v>
      </c>
      <c r="G818" s="100">
        <f t="shared" si="1798"/>
        <v>311.87349182254809</v>
      </c>
      <c r="H818" s="100">
        <f t="shared" si="1798"/>
        <v>376.84335104816194</v>
      </c>
      <c r="I818" s="100">
        <v>460.53697514237564</v>
      </c>
      <c r="J818" s="100">
        <f t="shared" si="1798"/>
        <v>400.35675977648953</v>
      </c>
      <c r="K818" s="100">
        <f t="shared" si="1798"/>
        <v>0</v>
      </c>
      <c r="L818" s="100">
        <f t="shared" si="1798"/>
        <v>974.89249007682054</v>
      </c>
      <c r="M818" s="100">
        <f t="shared" si="1798"/>
        <v>670.70538749804905</v>
      </c>
      <c r="N818" s="100">
        <f t="shared" si="1798"/>
        <v>686.26356237384039</v>
      </c>
      <c r="O818" s="167">
        <f t="shared" si="1798"/>
        <v>0</v>
      </c>
      <c r="P818" s="167">
        <f>SUM(D818:O818)</f>
        <v>3881.4720177382851</v>
      </c>
    </row>
    <row r="819" spans="1:53" x14ac:dyDescent="0.25">
      <c r="A819" s="195" t="s">
        <v>117</v>
      </c>
      <c r="B819" s="379"/>
      <c r="C819" s="86" t="s">
        <v>240</v>
      </c>
      <c r="D819" s="87">
        <f>+D818*D794</f>
        <v>0</v>
      </c>
      <c r="E819" s="87">
        <f t="shared" ref="E819" si="1799">+E818*E794</f>
        <v>0</v>
      </c>
      <c r="F819" s="87">
        <f t="shared" ref="F819" si="1800">+F818*F794</f>
        <v>0</v>
      </c>
      <c r="G819" s="87">
        <f t="shared" ref="G819" si="1801">+G818*G794</f>
        <v>165.35044943881201</v>
      </c>
      <c r="H819" s="87">
        <f t="shared" ref="H819" si="1802">+H818*H794</f>
        <v>204.39099530360346</v>
      </c>
      <c r="I819" s="87">
        <f t="shared" ref="I819" si="1803">+I818*I794</f>
        <v>270.99799335338685</v>
      </c>
      <c r="J819" s="87">
        <f t="shared" ref="J819" si="1804">+J818*J794</f>
        <v>242.46156907043704</v>
      </c>
      <c r="K819" s="87">
        <f t="shared" ref="K819" si="1805">+K818*K794</f>
        <v>0</v>
      </c>
      <c r="L819" s="87">
        <f t="shared" ref="L819" si="1806">+L818*L794</f>
        <v>726.09590952452038</v>
      </c>
      <c r="M819" s="87">
        <f t="shared" ref="M819" si="1807">+M818*M794</f>
        <v>532.05829019387772</v>
      </c>
      <c r="N819" s="87">
        <f t="shared" ref="N819" si="1808">+N818*N794</f>
        <v>543.87585875192246</v>
      </c>
      <c r="O819" s="159">
        <f t="shared" ref="O819" si="1809">+O818*O794</f>
        <v>0</v>
      </c>
      <c r="P819" s="159">
        <f t="shared" ref="P819:P829" si="1810">SUM(D819:O819)</f>
        <v>2685.2310656365598</v>
      </c>
      <c r="AP819" s="190">
        <f>+D819</f>
        <v>0</v>
      </c>
      <c r="AQ819" s="190">
        <f t="shared" ref="AQ819:AQ823" si="1811">+E819</f>
        <v>0</v>
      </c>
      <c r="AR819" s="190">
        <f t="shared" ref="AR819:AR823" si="1812">+F819</f>
        <v>0</v>
      </c>
      <c r="AS819" s="190">
        <f t="shared" ref="AS819:AS823" si="1813">+G819</f>
        <v>165.35044943881201</v>
      </c>
      <c r="AT819" s="190">
        <f t="shared" ref="AT819:AT823" si="1814">+H819</f>
        <v>204.39099530360346</v>
      </c>
      <c r="AU819" s="190">
        <f t="shared" ref="AU819:AU823" si="1815">+I819</f>
        <v>270.99799335338685</v>
      </c>
      <c r="AV819" s="190">
        <f t="shared" ref="AV819:AV823" si="1816">+J819</f>
        <v>242.46156907043704</v>
      </c>
      <c r="AW819" s="190">
        <f t="shared" ref="AW819:AW823" si="1817">+K819</f>
        <v>0</v>
      </c>
      <c r="AX819" s="190">
        <f t="shared" ref="AX819:AX823" si="1818">+L819</f>
        <v>726.09590952452038</v>
      </c>
      <c r="AY819" s="190">
        <f t="shared" ref="AY819:AY823" si="1819">+M819</f>
        <v>532.05829019387772</v>
      </c>
      <c r="AZ819" s="190">
        <f t="shared" ref="AZ819:AZ823" si="1820">+N819</f>
        <v>543.87585875192246</v>
      </c>
      <c r="BA819" s="190">
        <f t="shared" ref="BA819:BA823" si="1821">+O819</f>
        <v>0</v>
      </c>
    </row>
    <row r="820" spans="1:53" x14ac:dyDescent="0.25">
      <c r="A820" s="195" t="s">
        <v>117</v>
      </c>
      <c r="B820" s="379"/>
      <c r="C820" s="86" t="s">
        <v>241</v>
      </c>
      <c r="D820" s="87">
        <f>+D818*D795</f>
        <v>0</v>
      </c>
      <c r="E820" s="87">
        <f t="shared" ref="E820:O820" si="1822">+E818*E795</f>
        <v>0</v>
      </c>
      <c r="F820" s="87">
        <f t="shared" si="1822"/>
        <v>0</v>
      </c>
      <c r="G820" s="87">
        <f t="shared" si="1822"/>
        <v>0</v>
      </c>
      <c r="H820" s="87">
        <f t="shared" si="1822"/>
        <v>0</v>
      </c>
      <c r="I820" s="87">
        <f t="shared" si="1822"/>
        <v>0</v>
      </c>
      <c r="J820" s="87">
        <f t="shared" si="1822"/>
        <v>0</v>
      </c>
      <c r="K820" s="87">
        <f t="shared" si="1822"/>
        <v>0</v>
      </c>
      <c r="L820" s="87">
        <f t="shared" si="1822"/>
        <v>0</v>
      </c>
      <c r="M820" s="87">
        <f t="shared" si="1822"/>
        <v>0</v>
      </c>
      <c r="N820" s="87">
        <f t="shared" si="1822"/>
        <v>0</v>
      </c>
      <c r="O820" s="159">
        <f t="shared" si="1822"/>
        <v>0</v>
      </c>
      <c r="P820" s="159"/>
      <c r="AP820" s="190">
        <f t="shared" ref="AP820:AP823" si="1823">+D820</f>
        <v>0</v>
      </c>
      <c r="AQ820" s="190">
        <f t="shared" si="1811"/>
        <v>0</v>
      </c>
      <c r="AR820" s="190">
        <f t="shared" si="1812"/>
        <v>0</v>
      </c>
      <c r="AS820" s="190">
        <f t="shared" si="1813"/>
        <v>0</v>
      </c>
      <c r="AT820" s="190">
        <f t="shared" si="1814"/>
        <v>0</v>
      </c>
      <c r="AU820" s="190">
        <f t="shared" si="1815"/>
        <v>0</v>
      </c>
      <c r="AV820" s="190">
        <f t="shared" si="1816"/>
        <v>0</v>
      </c>
      <c r="AW820" s="190">
        <f t="shared" si="1817"/>
        <v>0</v>
      </c>
      <c r="AX820" s="190">
        <f t="shared" si="1818"/>
        <v>0</v>
      </c>
      <c r="AY820" s="190">
        <f t="shared" si="1819"/>
        <v>0</v>
      </c>
      <c r="AZ820" s="190">
        <f t="shared" si="1820"/>
        <v>0</v>
      </c>
      <c r="BA820" s="190">
        <f t="shared" si="1821"/>
        <v>0</v>
      </c>
    </row>
    <row r="821" spans="1:53" x14ac:dyDescent="0.25">
      <c r="A821" s="195" t="s">
        <v>117</v>
      </c>
      <c r="B821" s="379"/>
      <c r="C821" s="86" t="s">
        <v>242</v>
      </c>
      <c r="D821" s="87">
        <f>+D818*D796</f>
        <v>0</v>
      </c>
      <c r="E821" s="87">
        <f t="shared" ref="E821:O821" si="1824">+E818*E796</f>
        <v>0</v>
      </c>
      <c r="F821" s="87">
        <f t="shared" si="1824"/>
        <v>0</v>
      </c>
      <c r="G821" s="87">
        <f t="shared" si="1824"/>
        <v>81.171786945695544</v>
      </c>
      <c r="H821" s="87">
        <f t="shared" si="1824"/>
        <v>83.684139767533821</v>
      </c>
      <c r="I821" s="87">
        <f t="shared" si="1824"/>
        <v>108.08999990069557</v>
      </c>
      <c r="J821" s="87">
        <f t="shared" si="1824"/>
        <v>60.24638761057868</v>
      </c>
      <c r="K821" s="87">
        <f t="shared" si="1824"/>
        <v>0</v>
      </c>
      <c r="L821" s="87">
        <f t="shared" si="1824"/>
        <v>241.39176746218882</v>
      </c>
      <c r="M821" s="87">
        <f t="shared" si="1824"/>
        <v>120.88992625759168</v>
      </c>
      <c r="N821" s="87">
        <f t="shared" si="1824"/>
        <v>133.7975986709896</v>
      </c>
      <c r="O821" s="159">
        <f t="shared" si="1824"/>
        <v>0</v>
      </c>
      <c r="P821" s="159"/>
      <c r="AP821" s="190">
        <f t="shared" si="1823"/>
        <v>0</v>
      </c>
      <c r="AQ821" s="190">
        <f t="shared" si="1811"/>
        <v>0</v>
      </c>
      <c r="AR821" s="190">
        <f t="shared" si="1812"/>
        <v>0</v>
      </c>
      <c r="AS821" s="190">
        <f t="shared" si="1813"/>
        <v>81.171786945695544</v>
      </c>
      <c r="AT821" s="190">
        <f t="shared" si="1814"/>
        <v>83.684139767533821</v>
      </c>
      <c r="AU821" s="190">
        <f t="shared" si="1815"/>
        <v>108.08999990069557</v>
      </c>
      <c r="AV821" s="190">
        <f t="shared" si="1816"/>
        <v>60.24638761057868</v>
      </c>
      <c r="AW821" s="190">
        <f t="shared" si="1817"/>
        <v>0</v>
      </c>
      <c r="AX821" s="190">
        <f t="shared" si="1818"/>
        <v>241.39176746218882</v>
      </c>
      <c r="AY821" s="190">
        <f t="shared" si="1819"/>
        <v>120.88992625759168</v>
      </c>
      <c r="AZ821" s="190">
        <f t="shared" si="1820"/>
        <v>133.7975986709896</v>
      </c>
      <c r="BA821" s="190">
        <f t="shared" si="1821"/>
        <v>0</v>
      </c>
    </row>
    <row r="822" spans="1:53" x14ac:dyDescent="0.25">
      <c r="A822" s="195" t="s">
        <v>117</v>
      </c>
      <c r="B822" s="379"/>
      <c r="C822" s="86" t="s">
        <v>243</v>
      </c>
      <c r="D822" s="87">
        <f>+D818*D797</f>
        <v>0</v>
      </c>
      <c r="E822" s="87">
        <f t="shared" ref="E822:O822" si="1825">+E818*E797</f>
        <v>0</v>
      </c>
      <c r="F822" s="87">
        <f t="shared" si="1825"/>
        <v>0</v>
      </c>
      <c r="G822" s="87">
        <f t="shared" si="1825"/>
        <v>65.351255438040525</v>
      </c>
      <c r="H822" s="87">
        <f t="shared" si="1825"/>
        <v>88.76821597702461</v>
      </c>
      <c r="I822" s="87">
        <f t="shared" si="1825"/>
        <v>81.448981888293289</v>
      </c>
      <c r="J822" s="87">
        <f t="shared" si="1825"/>
        <v>97.648803095473738</v>
      </c>
      <c r="K822" s="87">
        <f t="shared" si="1825"/>
        <v>0</v>
      </c>
      <c r="L822" s="87">
        <f t="shared" si="1825"/>
        <v>7.4048130901113494</v>
      </c>
      <c r="M822" s="87">
        <f t="shared" si="1825"/>
        <v>17.757171046579757</v>
      </c>
      <c r="N822" s="87">
        <f t="shared" si="1825"/>
        <v>8.5901049509283158</v>
      </c>
      <c r="O822" s="159">
        <f t="shared" si="1825"/>
        <v>0</v>
      </c>
      <c r="P822" s="159"/>
      <c r="AP822" s="190">
        <f t="shared" si="1823"/>
        <v>0</v>
      </c>
      <c r="AQ822" s="190">
        <f t="shared" si="1811"/>
        <v>0</v>
      </c>
      <c r="AR822" s="190">
        <f t="shared" si="1812"/>
        <v>0</v>
      </c>
      <c r="AS822" s="190">
        <f t="shared" si="1813"/>
        <v>65.351255438040525</v>
      </c>
      <c r="AT822" s="190">
        <f t="shared" si="1814"/>
        <v>88.76821597702461</v>
      </c>
      <c r="AU822" s="190">
        <f t="shared" si="1815"/>
        <v>81.448981888293289</v>
      </c>
      <c r="AV822" s="190">
        <f t="shared" si="1816"/>
        <v>97.648803095473738</v>
      </c>
      <c r="AW822" s="190">
        <f t="shared" si="1817"/>
        <v>0</v>
      </c>
      <c r="AX822" s="190">
        <f t="shared" si="1818"/>
        <v>7.4048130901113494</v>
      </c>
      <c r="AY822" s="190">
        <f t="shared" si="1819"/>
        <v>17.757171046579757</v>
      </c>
      <c r="AZ822" s="190">
        <f t="shared" si="1820"/>
        <v>8.5901049509283158</v>
      </c>
      <c r="BA822" s="190">
        <f t="shared" si="1821"/>
        <v>0</v>
      </c>
    </row>
    <row r="823" spans="1:53" ht="15.75" thickBot="1" x14ac:dyDescent="0.3">
      <c r="A823" s="195" t="s">
        <v>117</v>
      </c>
      <c r="B823" s="379"/>
      <c r="C823" s="96" t="s">
        <v>244</v>
      </c>
      <c r="D823" s="251">
        <f>+D818*D798</f>
        <v>0</v>
      </c>
      <c r="E823" s="251">
        <f t="shared" ref="E823:O823" si="1826">+E818*E798</f>
        <v>0</v>
      </c>
      <c r="F823" s="251">
        <f t="shared" si="1826"/>
        <v>0</v>
      </c>
      <c r="G823" s="251">
        <f t="shared" si="1826"/>
        <v>0</v>
      </c>
      <c r="H823" s="251">
        <f t="shared" si="1826"/>
        <v>0</v>
      </c>
      <c r="I823" s="251">
        <f t="shared" si="1826"/>
        <v>0</v>
      </c>
      <c r="J823" s="251">
        <f t="shared" si="1826"/>
        <v>0</v>
      </c>
      <c r="K823" s="251">
        <f t="shared" si="1826"/>
        <v>0</v>
      </c>
      <c r="L823" s="251">
        <f t="shared" si="1826"/>
        <v>0</v>
      </c>
      <c r="M823" s="251">
        <f t="shared" si="1826"/>
        <v>0</v>
      </c>
      <c r="N823" s="251">
        <f t="shared" si="1826"/>
        <v>0</v>
      </c>
      <c r="O823" s="251">
        <f t="shared" si="1826"/>
        <v>0</v>
      </c>
      <c r="P823" s="169">
        <f t="shared" si="1810"/>
        <v>0</v>
      </c>
      <c r="AP823" s="190">
        <f t="shared" si="1823"/>
        <v>0</v>
      </c>
      <c r="AQ823" s="190">
        <f t="shared" si="1811"/>
        <v>0</v>
      </c>
      <c r="AR823" s="190">
        <f t="shared" si="1812"/>
        <v>0</v>
      </c>
      <c r="AS823" s="190">
        <f t="shared" si="1813"/>
        <v>0</v>
      </c>
      <c r="AT823" s="190">
        <f t="shared" si="1814"/>
        <v>0</v>
      </c>
      <c r="AU823" s="190">
        <f t="shared" si="1815"/>
        <v>0</v>
      </c>
      <c r="AV823" s="190">
        <f t="shared" si="1816"/>
        <v>0</v>
      </c>
      <c r="AW823" s="190">
        <f t="shared" si="1817"/>
        <v>0</v>
      </c>
      <c r="AX823" s="190">
        <f t="shared" si="1818"/>
        <v>0</v>
      </c>
      <c r="AY823" s="190">
        <f t="shared" si="1819"/>
        <v>0</v>
      </c>
      <c r="AZ823" s="190">
        <f t="shared" si="1820"/>
        <v>0</v>
      </c>
      <c r="BA823" s="190">
        <f t="shared" si="1821"/>
        <v>0</v>
      </c>
    </row>
    <row r="824" spans="1:53" x14ac:dyDescent="0.25">
      <c r="A824" s="195" t="s">
        <v>117</v>
      </c>
      <c r="B824" s="379"/>
      <c r="C824" s="99" t="s">
        <v>245</v>
      </c>
      <c r="D824" s="100">
        <f>+IFERROR(D787/D806/30,0)</f>
        <v>0</v>
      </c>
      <c r="E824" s="100">
        <f t="shared" ref="E824:O824" si="1827">+IFERROR(E787/E806/30,0)</f>
        <v>0</v>
      </c>
      <c r="F824" s="100">
        <f t="shared" si="1827"/>
        <v>0</v>
      </c>
      <c r="G824" s="100">
        <f t="shared" si="1827"/>
        <v>251.24714469806588</v>
      </c>
      <c r="H824" s="100">
        <f t="shared" si="1827"/>
        <v>303.58725070219731</v>
      </c>
      <c r="I824" s="100">
        <f t="shared" si="1827"/>
        <v>360.72433240061764</v>
      </c>
      <c r="J824" s="100">
        <f t="shared" si="1827"/>
        <v>319.74800434616714</v>
      </c>
      <c r="K824" s="100">
        <f t="shared" si="1827"/>
        <v>0</v>
      </c>
      <c r="L824" s="100">
        <f t="shared" si="1827"/>
        <v>811.74673319713895</v>
      </c>
      <c r="M824" s="100">
        <f t="shared" si="1827"/>
        <v>559.21991833632819</v>
      </c>
      <c r="N824" s="100">
        <f t="shared" si="1827"/>
        <v>567.53798269217361</v>
      </c>
      <c r="O824" s="167">
        <f t="shared" si="1827"/>
        <v>0</v>
      </c>
      <c r="P824" s="167">
        <f t="shared" si="1810"/>
        <v>3173.8113663726886</v>
      </c>
    </row>
    <row r="825" spans="1:53" x14ac:dyDescent="0.25">
      <c r="A825" s="195" t="s">
        <v>117</v>
      </c>
      <c r="B825" s="379"/>
      <c r="C825" s="86" t="s">
        <v>246</v>
      </c>
      <c r="D825" s="266">
        <f t="shared" ref="D825:O825" si="1828">+IFERROR(D788/D807/30,0)</f>
        <v>0</v>
      </c>
      <c r="E825" s="266">
        <f t="shared" si="1828"/>
        <v>0</v>
      </c>
      <c r="F825" s="266">
        <f t="shared" si="1828"/>
        <v>0</v>
      </c>
      <c r="G825" s="266">
        <f t="shared" si="1828"/>
        <v>133.2073080442544</v>
      </c>
      <c r="H825" s="266">
        <f t="shared" si="1828"/>
        <v>164.65860458972622</v>
      </c>
      <c r="I825" s="266">
        <f t="shared" si="1828"/>
        <v>218.31759939278439</v>
      </c>
      <c r="J825" s="266">
        <f t="shared" si="1828"/>
        <v>193.64379630855748</v>
      </c>
      <c r="K825" s="266">
        <f t="shared" si="1828"/>
        <v>0</v>
      </c>
      <c r="L825" s="266">
        <f t="shared" si="1828"/>
        <v>604.58562204935026</v>
      </c>
      <c r="M825" s="266">
        <f t="shared" si="1828"/>
        <v>443.6189109831061</v>
      </c>
      <c r="N825" s="266">
        <f t="shared" si="1828"/>
        <v>449.7837633158386</v>
      </c>
      <c r="O825" s="267">
        <f t="shared" si="1828"/>
        <v>0</v>
      </c>
      <c r="P825" s="159">
        <f t="shared" si="1810"/>
        <v>2207.8156046836175</v>
      </c>
    </row>
    <row r="826" spans="1:53" x14ac:dyDescent="0.25">
      <c r="A826" s="195" t="s">
        <v>117</v>
      </c>
      <c r="B826" s="379"/>
      <c r="C826" s="86" t="s">
        <v>247</v>
      </c>
      <c r="D826" s="266">
        <f t="shared" ref="D826:O826" si="1829">+IFERROR(D789/D808/30,0)</f>
        <v>0</v>
      </c>
      <c r="E826" s="266">
        <f t="shared" si="1829"/>
        <v>0</v>
      </c>
      <c r="F826" s="266">
        <f t="shared" si="1829"/>
        <v>0</v>
      </c>
      <c r="G826" s="266">
        <f t="shared" si="1829"/>
        <v>0</v>
      </c>
      <c r="H826" s="266">
        <f t="shared" si="1829"/>
        <v>0</v>
      </c>
      <c r="I826" s="266">
        <f t="shared" si="1829"/>
        <v>0</v>
      </c>
      <c r="J826" s="266">
        <f t="shared" si="1829"/>
        <v>0</v>
      </c>
      <c r="K826" s="266">
        <f t="shared" si="1829"/>
        <v>0</v>
      </c>
      <c r="L826" s="266">
        <f t="shared" si="1829"/>
        <v>0</v>
      </c>
      <c r="M826" s="266">
        <f t="shared" si="1829"/>
        <v>0</v>
      </c>
      <c r="N826" s="266">
        <f t="shared" si="1829"/>
        <v>0</v>
      </c>
      <c r="O826" s="267">
        <f t="shared" si="1829"/>
        <v>0</v>
      </c>
      <c r="P826" s="159">
        <f t="shared" si="1810"/>
        <v>0</v>
      </c>
    </row>
    <row r="827" spans="1:53" x14ac:dyDescent="0.25">
      <c r="A827" s="195" t="s">
        <v>117</v>
      </c>
      <c r="B827" s="379"/>
      <c r="C827" s="86" t="s">
        <v>248</v>
      </c>
      <c r="D827" s="266">
        <f t="shared" ref="D827:O827" si="1830">+IFERROR(D790/D809/30,0)</f>
        <v>0</v>
      </c>
      <c r="E827" s="266">
        <f t="shared" si="1830"/>
        <v>0</v>
      </c>
      <c r="F827" s="266">
        <f t="shared" si="1830"/>
        <v>0</v>
      </c>
      <c r="G827" s="266">
        <f t="shared" si="1830"/>
        <v>65.39247558670283</v>
      </c>
      <c r="H827" s="266">
        <f t="shared" si="1830"/>
        <v>67.416442001008264</v>
      </c>
      <c r="I827" s="266">
        <f t="shared" si="1830"/>
        <v>87.077948455190082</v>
      </c>
      <c r="J827" s="266">
        <f t="shared" si="1830"/>
        <v>48.116240670702474</v>
      </c>
      <c r="K827" s="266">
        <f t="shared" si="1830"/>
        <v>0</v>
      </c>
      <c r="L827" s="266">
        <f t="shared" si="1830"/>
        <v>200.99547452937563</v>
      </c>
      <c r="M827" s="266">
        <f t="shared" si="1830"/>
        <v>100.79545497858673</v>
      </c>
      <c r="N827" s="266">
        <f t="shared" si="1830"/>
        <v>110.65022740843841</v>
      </c>
      <c r="O827" s="267">
        <f t="shared" si="1830"/>
        <v>0</v>
      </c>
      <c r="P827" s="159">
        <f t="shared" si="1810"/>
        <v>680.44426363000434</v>
      </c>
    </row>
    <row r="828" spans="1:53" x14ac:dyDescent="0.25">
      <c r="A828" s="195" t="s">
        <v>117</v>
      </c>
      <c r="B828" s="379"/>
      <c r="C828" s="86" t="s">
        <v>249</v>
      </c>
      <c r="D828" s="87">
        <f t="shared" ref="D828:O828" si="1831">+IFERROR(D791/D810/30,0)</f>
        <v>0</v>
      </c>
      <c r="E828" s="87">
        <f t="shared" si="1831"/>
        <v>0</v>
      </c>
      <c r="F828" s="87">
        <f t="shared" si="1831"/>
        <v>0</v>
      </c>
      <c r="G828" s="87">
        <f t="shared" si="1831"/>
        <v>52.647361067108605</v>
      </c>
      <c r="H828" s="87">
        <f t="shared" si="1831"/>
        <v>71.512204111462751</v>
      </c>
      <c r="I828" s="87">
        <f t="shared" si="1831"/>
        <v>65.61578548535897</v>
      </c>
      <c r="J828" s="87">
        <f t="shared" si="1831"/>
        <v>77.987967366907171</v>
      </c>
      <c r="K828" s="87">
        <f t="shared" si="1831"/>
        <v>0</v>
      </c>
      <c r="L828" s="87">
        <f t="shared" si="1831"/>
        <v>6.1656366184128171</v>
      </c>
      <c r="M828" s="87">
        <f t="shared" si="1831"/>
        <v>14.805552374635472</v>
      </c>
      <c r="N828" s="87">
        <f t="shared" si="1831"/>
        <v>7.1039919678966594</v>
      </c>
      <c r="O828" s="159">
        <f t="shared" si="1831"/>
        <v>0</v>
      </c>
      <c r="P828" s="159">
        <f t="shared" si="1810"/>
        <v>295.83849899178244</v>
      </c>
    </row>
    <row r="829" spans="1:53" ht="15.75" thickBot="1" x14ac:dyDescent="0.3">
      <c r="A829" s="195" t="s">
        <v>117</v>
      </c>
      <c r="B829" s="379"/>
      <c r="C829" s="96" t="s">
        <v>250</v>
      </c>
      <c r="D829" s="168">
        <f t="shared" ref="D829:O829" si="1832">+IFERROR(D792/D811/30,0)</f>
        <v>0</v>
      </c>
      <c r="E829" s="168">
        <f t="shared" si="1832"/>
        <v>0</v>
      </c>
      <c r="F829" s="168">
        <f t="shared" si="1832"/>
        <v>0</v>
      </c>
      <c r="G829" s="168">
        <f t="shared" si="1832"/>
        <v>0</v>
      </c>
      <c r="H829" s="168">
        <f t="shared" si="1832"/>
        <v>0</v>
      </c>
      <c r="I829" s="168">
        <f t="shared" si="1832"/>
        <v>0</v>
      </c>
      <c r="J829" s="168">
        <f t="shared" si="1832"/>
        <v>0</v>
      </c>
      <c r="K829" s="168">
        <f t="shared" si="1832"/>
        <v>0</v>
      </c>
      <c r="L829" s="168">
        <f t="shared" si="1832"/>
        <v>0</v>
      </c>
      <c r="M829" s="168">
        <f t="shared" si="1832"/>
        <v>0</v>
      </c>
      <c r="N829" s="168">
        <f t="shared" si="1832"/>
        <v>0</v>
      </c>
      <c r="O829" s="169">
        <f t="shared" si="1832"/>
        <v>0</v>
      </c>
      <c r="P829" s="169">
        <f t="shared" si="1810"/>
        <v>0</v>
      </c>
    </row>
    <row r="830" spans="1:53" ht="15.75" thickBot="1" x14ac:dyDescent="0.3">
      <c r="A830" s="195" t="s">
        <v>117</v>
      </c>
      <c r="B830" s="379"/>
      <c r="C830" s="183" t="s">
        <v>13</v>
      </c>
      <c r="D830" s="72">
        <v>0</v>
      </c>
      <c r="E830" s="72">
        <v>0</v>
      </c>
      <c r="F830" s="72">
        <v>0</v>
      </c>
      <c r="G830" s="72">
        <v>0</v>
      </c>
      <c r="H830" s="72">
        <v>0</v>
      </c>
      <c r="I830" s="72">
        <v>18.5</v>
      </c>
      <c r="J830" s="72"/>
      <c r="K830" s="72"/>
      <c r="L830" s="72">
        <v>30</v>
      </c>
      <c r="M830" s="72"/>
      <c r="N830" s="72"/>
      <c r="O830" s="72"/>
      <c r="P830" s="184"/>
    </row>
    <row r="831" spans="1:53" x14ac:dyDescent="0.25">
      <c r="A831" s="195" t="s">
        <v>117</v>
      </c>
      <c r="B831" s="379"/>
      <c r="C831" s="99" t="s">
        <v>4</v>
      </c>
      <c r="D831" s="100" t="e">
        <f>+D824/D830*30</f>
        <v>#DIV/0!</v>
      </c>
      <c r="E831" s="100" t="e">
        <f t="shared" ref="E831" si="1833">+E824/E830*30</f>
        <v>#DIV/0!</v>
      </c>
      <c r="F831" s="100" t="e">
        <f t="shared" ref="F831" si="1834">+F824/F830*30</f>
        <v>#DIV/0!</v>
      </c>
      <c r="G831" s="100" t="e">
        <f t="shared" ref="G831" si="1835">+G824/G830*30</f>
        <v>#DIV/0!</v>
      </c>
      <c r="H831" s="100" t="e">
        <f t="shared" ref="H831" si="1836">+H824/H830*30</f>
        <v>#DIV/0!</v>
      </c>
      <c r="I831" s="100">
        <f t="shared" ref="I831" si="1837">+I824/I830*30</f>
        <v>584.9583768658664</v>
      </c>
      <c r="J831" s="100" t="e">
        <f t="shared" ref="J831" si="1838">+J824/J830*30</f>
        <v>#DIV/0!</v>
      </c>
      <c r="K831" s="100" t="e">
        <f t="shared" ref="K831" si="1839">+K824/K830*30</f>
        <v>#DIV/0!</v>
      </c>
      <c r="L831" s="100">
        <f t="shared" ref="L831" si="1840">+L824/L830*30</f>
        <v>811.74673319713895</v>
      </c>
      <c r="M831" s="100" t="e">
        <f t="shared" ref="M831" si="1841">+M824/M830*30</f>
        <v>#DIV/0!</v>
      </c>
      <c r="N831" s="100" t="e">
        <f t="shared" ref="N831" si="1842">+N824/N830*30</f>
        <v>#DIV/0!</v>
      </c>
      <c r="O831" s="167" t="e">
        <f t="shared" ref="O831" si="1843">+O824/O830*30</f>
        <v>#DIV/0!</v>
      </c>
      <c r="P831" s="167" t="e">
        <f>SUM(D831:O831)</f>
        <v>#DIV/0!</v>
      </c>
    </row>
    <row r="832" spans="1:53" x14ac:dyDescent="0.25">
      <c r="A832" s="195" t="s">
        <v>117</v>
      </c>
      <c r="B832" s="379"/>
      <c r="C832" s="86" t="s">
        <v>216</v>
      </c>
      <c r="D832" s="87" t="e">
        <f>+D825/D830*30</f>
        <v>#DIV/0!</v>
      </c>
      <c r="E832" s="87" t="e">
        <f t="shared" ref="E832:O832" si="1844">+E825/E830*30</f>
        <v>#DIV/0!</v>
      </c>
      <c r="F832" s="87" t="e">
        <f t="shared" si="1844"/>
        <v>#DIV/0!</v>
      </c>
      <c r="G832" s="87" t="e">
        <f t="shared" si="1844"/>
        <v>#DIV/0!</v>
      </c>
      <c r="H832" s="87" t="e">
        <f t="shared" si="1844"/>
        <v>#DIV/0!</v>
      </c>
      <c r="I832" s="87">
        <f t="shared" si="1844"/>
        <v>354.02853955586659</v>
      </c>
      <c r="J832" s="87" t="e">
        <f t="shared" si="1844"/>
        <v>#DIV/0!</v>
      </c>
      <c r="K832" s="87" t="e">
        <f t="shared" si="1844"/>
        <v>#DIV/0!</v>
      </c>
      <c r="L832" s="87">
        <f t="shared" si="1844"/>
        <v>604.58562204935026</v>
      </c>
      <c r="M832" s="87" t="e">
        <f t="shared" si="1844"/>
        <v>#DIV/0!</v>
      </c>
      <c r="N832" s="87" t="e">
        <f t="shared" si="1844"/>
        <v>#DIV/0!</v>
      </c>
      <c r="O832" s="159" t="e">
        <f t="shared" si="1844"/>
        <v>#DIV/0!</v>
      </c>
      <c r="P832" s="159" t="e">
        <f t="shared" ref="P832:P836" si="1845">SUM(D832:O832)</f>
        <v>#DIV/0!</v>
      </c>
    </row>
    <row r="833" spans="1:16" x14ac:dyDescent="0.25">
      <c r="A833" s="195" t="s">
        <v>117</v>
      </c>
      <c r="B833" s="379"/>
      <c r="C833" s="86" t="s">
        <v>217</v>
      </c>
      <c r="D833" s="87" t="e">
        <f>+D826/D830*30</f>
        <v>#DIV/0!</v>
      </c>
      <c r="E833" s="87" t="e">
        <f t="shared" ref="E833:O833" si="1846">+E826/E830*30</f>
        <v>#DIV/0!</v>
      </c>
      <c r="F833" s="87" t="e">
        <f t="shared" si="1846"/>
        <v>#DIV/0!</v>
      </c>
      <c r="G833" s="87" t="e">
        <f t="shared" si="1846"/>
        <v>#DIV/0!</v>
      </c>
      <c r="H833" s="87" t="e">
        <f t="shared" si="1846"/>
        <v>#DIV/0!</v>
      </c>
      <c r="I833" s="87">
        <f t="shared" si="1846"/>
        <v>0</v>
      </c>
      <c r="J833" s="87" t="e">
        <f t="shared" si="1846"/>
        <v>#DIV/0!</v>
      </c>
      <c r="K833" s="87" t="e">
        <f t="shared" si="1846"/>
        <v>#DIV/0!</v>
      </c>
      <c r="L833" s="87">
        <f t="shared" si="1846"/>
        <v>0</v>
      </c>
      <c r="M833" s="87" t="e">
        <f t="shared" si="1846"/>
        <v>#DIV/0!</v>
      </c>
      <c r="N833" s="87" t="e">
        <f t="shared" si="1846"/>
        <v>#DIV/0!</v>
      </c>
      <c r="O833" s="159" t="e">
        <f t="shared" si="1846"/>
        <v>#DIV/0!</v>
      </c>
      <c r="P833" s="159"/>
    </row>
    <row r="834" spans="1:16" x14ac:dyDescent="0.25">
      <c r="A834" s="195" t="s">
        <v>117</v>
      </c>
      <c r="B834" s="379"/>
      <c r="C834" s="86" t="s">
        <v>218</v>
      </c>
      <c r="D834" s="87" t="e">
        <f>+D827/D830*30</f>
        <v>#DIV/0!</v>
      </c>
      <c r="E834" s="87" t="e">
        <f t="shared" ref="E834:O834" si="1847">+E827/E830*30</f>
        <v>#DIV/0!</v>
      </c>
      <c r="F834" s="87" t="e">
        <f t="shared" si="1847"/>
        <v>#DIV/0!</v>
      </c>
      <c r="G834" s="87" t="e">
        <f t="shared" si="1847"/>
        <v>#DIV/0!</v>
      </c>
      <c r="H834" s="87" t="e">
        <f t="shared" si="1847"/>
        <v>#DIV/0!</v>
      </c>
      <c r="I834" s="87">
        <f t="shared" si="1847"/>
        <v>141.20748398138932</v>
      </c>
      <c r="J834" s="87" t="e">
        <f t="shared" si="1847"/>
        <v>#DIV/0!</v>
      </c>
      <c r="K834" s="87" t="e">
        <f t="shared" si="1847"/>
        <v>#DIV/0!</v>
      </c>
      <c r="L834" s="87">
        <f t="shared" si="1847"/>
        <v>200.99547452937563</v>
      </c>
      <c r="M834" s="87" t="e">
        <f t="shared" si="1847"/>
        <v>#DIV/0!</v>
      </c>
      <c r="N834" s="87" t="e">
        <f t="shared" si="1847"/>
        <v>#DIV/0!</v>
      </c>
      <c r="O834" s="159" t="e">
        <f t="shared" si="1847"/>
        <v>#DIV/0!</v>
      </c>
      <c r="P834" s="159"/>
    </row>
    <row r="835" spans="1:16" x14ac:dyDescent="0.25">
      <c r="A835" s="195" t="s">
        <v>117</v>
      </c>
      <c r="B835" s="379"/>
      <c r="C835" s="86" t="s">
        <v>219</v>
      </c>
      <c r="D835" s="87" t="e">
        <f>+D828/D830*30</f>
        <v>#DIV/0!</v>
      </c>
      <c r="E835" s="87" t="e">
        <f t="shared" ref="E835:O835" si="1848">+E828/E830*30</f>
        <v>#DIV/0!</v>
      </c>
      <c r="F835" s="87" t="e">
        <f t="shared" si="1848"/>
        <v>#DIV/0!</v>
      </c>
      <c r="G835" s="87" t="e">
        <f t="shared" si="1848"/>
        <v>#DIV/0!</v>
      </c>
      <c r="H835" s="87" t="e">
        <f t="shared" si="1848"/>
        <v>#DIV/0!</v>
      </c>
      <c r="I835" s="87">
        <f t="shared" si="1848"/>
        <v>106.40397646274427</v>
      </c>
      <c r="J835" s="87" t="e">
        <f t="shared" si="1848"/>
        <v>#DIV/0!</v>
      </c>
      <c r="K835" s="87" t="e">
        <f t="shared" si="1848"/>
        <v>#DIV/0!</v>
      </c>
      <c r="L835" s="87">
        <f t="shared" si="1848"/>
        <v>6.1656366184128171</v>
      </c>
      <c r="M835" s="87" t="e">
        <f t="shared" si="1848"/>
        <v>#DIV/0!</v>
      </c>
      <c r="N835" s="87" t="e">
        <f t="shared" si="1848"/>
        <v>#DIV/0!</v>
      </c>
      <c r="O835" s="159" t="e">
        <f t="shared" si="1848"/>
        <v>#DIV/0!</v>
      </c>
      <c r="P835" s="159"/>
    </row>
    <row r="836" spans="1:16" ht="15.75" thickBot="1" x14ac:dyDescent="0.3">
      <c r="A836" s="195" t="s">
        <v>117</v>
      </c>
      <c r="B836" s="379"/>
      <c r="C836" s="96" t="s">
        <v>238</v>
      </c>
      <c r="D836" s="168" t="e">
        <f>+D829/D830*30</f>
        <v>#DIV/0!</v>
      </c>
      <c r="E836" s="168" t="e">
        <f t="shared" ref="E836:O836" si="1849">+E829/E830*30</f>
        <v>#DIV/0!</v>
      </c>
      <c r="F836" s="168" t="e">
        <f t="shared" si="1849"/>
        <v>#DIV/0!</v>
      </c>
      <c r="G836" s="168" t="e">
        <f t="shared" si="1849"/>
        <v>#DIV/0!</v>
      </c>
      <c r="H836" s="168" t="e">
        <f t="shared" si="1849"/>
        <v>#DIV/0!</v>
      </c>
      <c r="I836" s="168">
        <f t="shared" si="1849"/>
        <v>0</v>
      </c>
      <c r="J836" s="168" t="e">
        <f t="shared" si="1849"/>
        <v>#DIV/0!</v>
      </c>
      <c r="K836" s="168" t="e">
        <f t="shared" si="1849"/>
        <v>#DIV/0!</v>
      </c>
      <c r="L836" s="168">
        <f t="shared" si="1849"/>
        <v>0</v>
      </c>
      <c r="M836" s="168" t="e">
        <f t="shared" si="1849"/>
        <v>#DIV/0!</v>
      </c>
      <c r="N836" s="168" t="e">
        <f t="shared" si="1849"/>
        <v>#DIV/0!</v>
      </c>
      <c r="O836" s="169" t="e">
        <f t="shared" si="1849"/>
        <v>#DIV/0!</v>
      </c>
      <c r="P836" s="169" t="e">
        <f t="shared" si="1845"/>
        <v>#DIV/0!</v>
      </c>
    </row>
    <row r="837" spans="1:16" x14ac:dyDescent="0.25">
      <c r="A837" s="195" t="s">
        <v>117</v>
      </c>
      <c r="B837" s="379"/>
      <c r="C837" s="76" t="s">
        <v>8</v>
      </c>
      <c r="D837" s="170">
        <f t="shared" ref="D837:O837" si="1850">+D806/D800</f>
        <v>1.2068188442934136</v>
      </c>
      <c r="E837" s="170">
        <f t="shared" si="1850"/>
        <v>1.2316942294872448</v>
      </c>
      <c r="F837" s="170">
        <f t="shared" si="1850"/>
        <v>1.2316942294872448</v>
      </c>
      <c r="G837" s="170">
        <f t="shared" si="1850"/>
        <v>1.2413016362726803</v>
      </c>
      <c r="H837" s="170">
        <f t="shared" si="1850"/>
        <v>1.2413016362726805</v>
      </c>
      <c r="I837" s="170">
        <f t="shared" si="1850"/>
        <v>1.2413016362726803</v>
      </c>
      <c r="J837" s="170">
        <f t="shared" si="1850"/>
        <v>1.2521008867440915</v>
      </c>
      <c r="K837" s="170">
        <f t="shared" si="1850"/>
        <v>1.2341882587972439</v>
      </c>
      <c r="L837" s="170">
        <f t="shared" si="1850"/>
        <v>1.2009811068005376</v>
      </c>
      <c r="M837" s="170">
        <f t="shared" si="1850"/>
        <v>1.1993589024750562</v>
      </c>
      <c r="N837" s="170">
        <f t="shared" si="1850"/>
        <v>1.2091940685951625</v>
      </c>
      <c r="O837" s="171">
        <f t="shared" si="1850"/>
        <v>1.2149322496014558</v>
      </c>
      <c r="P837" s="171"/>
    </row>
    <row r="838" spans="1:16" x14ac:dyDescent="0.25">
      <c r="A838" s="195" t="s">
        <v>117</v>
      </c>
      <c r="B838" s="379"/>
      <c r="C838" s="77" t="s">
        <v>6</v>
      </c>
      <c r="D838" s="172">
        <f>+VLOOKUP(D786,Conversion!$B$33:$N$71,(MATCH('Measured TV opt-pt'!D785,butget_aylar_opt,0)+1),0)</f>
        <v>1.2619289821120847</v>
      </c>
      <c r="E838" s="172">
        <f>+VLOOKUP(E786,Conversion!$B$33:$N$71,(MATCH('Measured TV opt-pt'!E785,butget_aylar_opt,0)+1),0)</f>
        <v>1.3191823739051221</v>
      </c>
      <c r="F838" s="172">
        <f>+VLOOKUP(F786,Conversion!$B$33:$N$71,(MATCH('Measured TV opt-pt'!F785,butget_aylar_opt,0)+1),0)</f>
        <v>1.3191823739051221</v>
      </c>
      <c r="G838" s="172">
        <f>+VLOOKUP(G786,Conversion!$B$33:$N$71,(MATCH('Measured TV opt-pt'!G785,butget_aylar_opt,0)+1),0)</f>
        <v>1.3286924548846317</v>
      </c>
      <c r="H838" s="172">
        <f>+VLOOKUP(H786,Conversion!$B$33:$N$71,(MATCH('Measured TV opt-pt'!H785,butget_aylar_opt,0)+1),0)</f>
        <v>1.3286924548846317</v>
      </c>
      <c r="I838" s="172">
        <f>+VLOOKUP(I786,Conversion!$B$33:$N$71,(MATCH('Measured TV opt-pt'!I785,butget_aylar_opt,0)+1),0)</f>
        <v>1.3286924548846317</v>
      </c>
      <c r="J838" s="172">
        <f>+VLOOKUP(J786,Conversion!$B$33:$N$71,(MATCH('Measured TV opt-pt'!J785,butget_aylar_opt,0)+1),0)</f>
        <v>1.332463753811802</v>
      </c>
      <c r="K838" s="172">
        <f>+VLOOKUP(K786,Conversion!$B$33:$N$71,(MATCH('Measured TV opt-pt'!K785,butget_aylar_opt,0)+1),0)</f>
        <v>1.332463753811802</v>
      </c>
      <c r="L838" s="172">
        <f>+VLOOKUP(L786,Conversion!$B$33:$N$71,(MATCH('Measured TV opt-pt'!L785,butget_aylar_opt,0)+1),0)</f>
        <v>1.2405454000509719</v>
      </c>
      <c r="M838" s="172">
        <f>+VLOOKUP(M786,Conversion!$B$33:$N$71,(MATCH('Measured TV opt-pt'!M785,butget_aylar_opt,0)+1),0)</f>
        <v>1.2619289821120847</v>
      </c>
      <c r="N838" s="172">
        <f>+VLOOKUP(N786,Conversion!$B$33:$N$71,(MATCH('Measured TV opt-pt'!N785,butget_aylar_opt,0)+1),0)</f>
        <v>1.2619289821120847</v>
      </c>
      <c r="O838" s="173">
        <f>+VLOOKUP(O786,Conversion!$B$33:$N$71,(MATCH('Measured TV opt-pt'!O785,butget_aylar_opt,0)+1),0)</f>
        <v>1.2619289821120847</v>
      </c>
      <c r="P838" s="173"/>
    </row>
    <row r="839" spans="1:16" ht="15.75" thickBot="1" x14ac:dyDescent="0.3">
      <c r="A839" s="195" t="s">
        <v>117</v>
      </c>
      <c r="B839" s="380"/>
      <c r="C839" s="96" t="s">
        <v>7</v>
      </c>
      <c r="D839" s="172">
        <f>+VLOOKUP(D786,Conversion!$B$74:$N$112,(MATCH('Measured TV opt-pt'!D785,budget_aylar_pt,0)+1),0)</f>
        <v>1.1241536375654064</v>
      </c>
      <c r="E839" s="172">
        <f>+VLOOKUP(E786,Conversion!$B$74:$N$112,(MATCH('Measured TV opt-pt'!E785,budget_aylar_pt,0)+1),0)</f>
        <v>1.1004620128604286</v>
      </c>
      <c r="F839" s="172">
        <f>+VLOOKUP(F786,Conversion!$B$74:$N$112,(MATCH('Measured TV opt-pt'!F785,budget_aylar_pt,0)+1),0)</f>
        <v>1.1004620128604286</v>
      </c>
      <c r="G839" s="172">
        <f>+VLOOKUP(G786,Conversion!$B$74:$N$112,(MATCH('Measured TV opt-pt'!G785,budget_aylar_pt,0)+1),0)</f>
        <v>1.110215408354754</v>
      </c>
      <c r="H839" s="172">
        <f>+VLOOKUP(H786,Conversion!$B$74:$N$112,(MATCH('Measured TV opt-pt'!H785,budget_aylar_pt,0)+1),0)</f>
        <v>1.110215408354754</v>
      </c>
      <c r="I839" s="172">
        <f>+VLOOKUP(I786,Conversion!$B$74:$N$112,(MATCH('Measured TV opt-pt'!I785,budget_aylar_pt,0)+1),0)</f>
        <v>1.110215408354754</v>
      </c>
      <c r="J839" s="172">
        <f>+VLOOKUP(J786,Conversion!$B$74:$N$112,(MATCH('Measured TV opt-pt'!J785,budget_aylar_pt,0)+1),0)</f>
        <v>1.1315565861425252</v>
      </c>
      <c r="K839" s="172">
        <f>+VLOOKUP(K786,Conversion!$B$74:$N$112,(MATCH('Measured TV opt-pt'!K785,budget_aylar_pt,0)+1),0)</f>
        <v>1.1315565861425252</v>
      </c>
      <c r="L839" s="172">
        <f>+VLOOKUP(L786,Conversion!$B$74:$N$112,(MATCH('Measured TV opt-pt'!L785,budget_aylar_pt,0)+1),0)</f>
        <v>1.1587160213136272</v>
      </c>
      <c r="M839" s="172">
        <f>+VLOOKUP(M786,Conversion!$B$74:$N$112,(MATCH('Measured TV opt-pt'!M785,budget_aylar_pt,0)+1),0)</f>
        <v>1.1241536375654064</v>
      </c>
      <c r="N839" s="172">
        <f>+VLOOKUP(N786,Conversion!$B$74:$N$112,(MATCH('Measured TV opt-pt'!N785,budget_aylar_pt,0)+1),0)</f>
        <v>1.1241536375654064</v>
      </c>
      <c r="O839" s="173">
        <f>+VLOOKUP(O786,Conversion!$B$74:$N$112,(MATCH('Measured TV opt-pt'!O785,budget_aylar_pt,0)+1),0)</f>
        <v>1.1241536375654064</v>
      </c>
      <c r="P839" s="174"/>
    </row>
    <row r="840" spans="1:16" ht="21.75" thickBot="1" x14ac:dyDescent="0.3">
      <c r="A840" s="195" t="s">
        <v>117</v>
      </c>
      <c r="B840" s="240" t="s">
        <v>126</v>
      </c>
      <c r="C840" s="74" t="s">
        <v>107</v>
      </c>
      <c r="D840" s="153">
        <v>1</v>
      </c>
      <c r="E840" s="153">
        <v>2</v>
      </c>
      <c r="F840" s="153">
        <v>3</v>
      </c>
      <c r="G840" s="153">
        <v>4</v>
      </c>
      <c r="H840" s="153">
        <v>5</v>
      </c>
      <c r="I840" s="153">
        <v>6</v>
      </c>
      <c r="J840" s="153">
        <v>7</v>
      </c>
      <c r="K840" s="153">
        <v>8</v>
      </c>
      <c r="L840" s="153">
        <v>9</v>
      </c>
      <c r="M840" s="153">
        <v>10</v>
      </c>
      <c r="N840" s="153">
        <v>11</v>
      </c>
      <c r="O840" s="153">
        <v>12</v>
      </c>
      <c r="P840" s="74" t="s">
        <v>127</v>
      </c>
    </row>
    <row r="841" spans="1:16" ht="15.75" thickBot="1" x14ac:dyDescent="0.3">
      <c r="A841" s="195" t="s">
        <v>117</v>
      </c>
      <c r="B841" s="375" t="s">
        <v>141</v>
      </c>
      <c r="C841" s="185" t="s">
        <v>33</v>
      </c>
      <c r="D841" s="186" t="s">
        <v>24</v>
      </c>
      <c r="E841" s="186" t="s">
        <v>24</v>
      </c>
      <c r="F841" s="186" t="s">
        <v>24</v>
      </c>
      <c r="G841" s="186" t="s">
        <v>24</v>
      </c>
      <c r="H841" s="186" t="s">
        <v>24</v>
      </c>
      <c r="I841" s="186" t="s">
        <v>24</v>
      </c>
      <c r="J841" s="186" t="s">
        <v>24</v>
      </c>
      <c r="K841" s="186" t="s">
        <v>24</v>
      </c>
      <c r="L841" s="186" t="s">
        <v>24</v>
      </c>
      <c r="M841" s="186" t="s">
        <v>24</v>
      </c>
      <c r="N841" s="186" t="s">
        <v>24</v>
      </c>
      <c r="O841" s="186" t="s">
        <v>24</v>
      </c>
      <c r="P841" s="188" t="s">
        <v>108</v>
      </c>
    </row>
    <row r="842" spans="1:16" x14ac:dyDescent="0.25">
      <c r="A842" s="195" t="s">
        <v>117</v>
      </c>
      <c r="B842" s="376"/>
      <c r="C842" s="175" t="s">
        <v>125</v>
      </c>
      <c r="D842" s="200"/>
      <c r="E842" s="201">
        <v>80322.540000000008</v>
      </c>
      <c r="F842" s="201">
        <v>101608.287</v>
      </c>
      <c r="G842" s="201">
        <v>0</v>
      </c>
      <c r="H842" s="201">
        <v>0</v>
      </c>
      <c r="I842" s="201">
        <v>0</v>
      </c>
      <c r="J842" s="201">
        <v>0</v>
      </c>
      <c r="K842" s="201"/>
      <c r="L842" s="201">
        <v>320087.21142772149</v>
      </c>
      <c r="M842" s="201">
        <v>0</v>
      </c>
      <c r="N842" s="201">
        <v>0</v>
      </c>
      <c r="O842" s="176">
        <v>0</v>
      </c>
      <c r="P842" s="176">
        <f>SUM(D842:O842)</f>
        <v>502018.03842772148</v>
      </c>
    </row>
    <row r="843" spans="1:16" x14ac:dyDescent="0.25">
      <c r="A843" s="195" t="s">
        <v>117</v>
      </c>
      <c r="B843" s="376"/>
      <c r="C843" s="86" t="s">
        <v>1</v>
      </c>
      <c r="D843" s="87">
        <f>+D874*D856*30</f>
        <v>0</v>
      </c>
      <c r="E843" s="87">
        <f t="shared" ref="E843:O843" si="1851">+E874*E856*30</f>
        <v>52655.679973166501</v>
      </c>
      <c r="F843" s="87">
        <f t="shared" si="1851"/>
        <v>65406.43152815706</v>
      </c>
      <c r="G843" s="87">
        <f t="shared" si="1851"/>
        <v>0</v>
      </c>
      <c r="H843" s="87">
        <f t="shared" si="1851"/>
        <v>0</v>
      </c>
      <c r="I843" s="87">
        <f t="shared" si="1851"/>
        <v>0</v>
      </c>
      <c r="J843" s="87">
        <f t="shared" si="1851"/>
        <v>0</v>
      </c>
      <c r="K843" s="87">
        <f t="shared" si="1851"/>
        <v>0</v>
      </c>
      <c r="L843" s="87">
        <f t="shared" si="1851"/>
        <v>223253.68207040307</v>
      </c>
      <c r="M843" s="87">
        <f t="shared" si="1851"/>
        <v>0</v>
      </c>
      <c r="N843" s="87">
        <f t="shared" si="1851"/>
        <v>0</v>
      </c>
      <c r="O843" s="159">
        <f t="shared" si="1851"/>
        <v>0</v>
      </c>
      <c r="P843" s="159">
        <f t="shared" ref="P843:P847" si="1852">SUM(D843:O843)</f>
        <v>341315.79357172665</v>
      </c>
    </row>
    <row r="844" spans="1:16" x14ac:dyDescent="0.25">
      <c r="A844" s="195" t="s">
        <v>117</v>
      </c>
      <c r="B844" s="376"/>
      <c r="C844" s="86" t="s">
        <v>209</v>
      </c>
      <c r="D844" s="87">
        <f t="shared" ref="D844:O847" si="1853">+D875*D857*30</f>
        <v>0</v>
      </c>
      <c r="E844" s="259">
        <f t="shared" si="1853"/>
        <v>0</v>
      </c>
      <c r="F844" s="259">
        <f t="shared" si="1853"/>
        <v>0</v>
      </c>
      <c r="G844" s="259">
        <f t="shared" si="1853"/>
        <v>0</v>
      </c>
      <c r="H844" s="259">
        <f t="shared" si="1853"/>
        <v>0</v>
      </c>
      <c r="I844" s="259">
        <f t="shared" si="1853"/>
        <v>0</v>
      </c>
      <c r="J844" s="259">
        <f t="shared" si="1853"/>
        <v>0</v>
      </c>
      <c r="K844" s="259">
        <f t="shared" si="1853"/>
        <v>0</v>
      </c>
      <c r="L844" s="259">
        <f t="shared" si="1853"/>
        <v>0</v>
      </c>
      <c r="M844" s="259">
        <f t="shared" si="1853"/>
        <v>0</v>
      </c>
      <c r="N844" s="259">
        <f t="shared" si="1853"/>
        <v>0</v>
      </c>
      <c r="O844" s="260">
        <f t="shared" si="1853"/>
        <v>0</v>
      </c>
      <c r="P844" s="260"/>
    </row>
    <row r="845" spans="1:16" x14ac:dyDescent="0.25">
      <c r="A845" s="195" t="s">
        <v>117</v>
      </c>
      <c r="B845" s="376"/>
      <c r="C845" s="86" t="s">
        <v>210</v>
      </c>
      <c r="D845" s="87">
        <f t="shared" si="1853"/>
        <v>0</v>
      </c>
      <c r="E845" s="259">
        <f t="shared" si="1853"/>
        <v>27666.860026833514</v>
      </c>
      <c r="F845" s="259">
        <f t="shared" si="1853"/>
        <v>34283.115727449192</v>
      </c>
      <c r="G845" s="259">
        <f t="shared" si="1853"/>
        <v>0</v>
      </c>
      <c r="H845" s="259">
        <f t="shared" si="1853"/>
        <v>0</v>
      </c>
      <c r="I845" s="259">
        <f t="shared" si="1853"/>
        <v>0</v>
      </c>
      <c r="J845" s="259">
        <f t="shared" si="1853"/>
        <v>0</v>
      </c>
      <c r="K845" s="259">
        <f t="shared" si="1853"/>
        <v>0</v>
      </c>
      <c r="L845" s="259">
        <f t="shared" si="1853"/>
        <v>93271.954630214517</v>
      </c>
      <c r="M845" s="259">
        <f t="shared" si="1853"/>
        <v>0</v>
      </c>
      <c r="N845" s="259">
        <f t="shared" si="1853"/>
        <v>0</v>
      </c>
      <c r="O845" s="260">
        <f t="shared" si="1853"/>
        <v>0</v>
      </c>
      <c r="P845" s="260"/>
    </row>
    <row r="846" spans="1:16" x14ac:dyDescent="0.25">
      <c r="A846" s="195" t="s">
        <v>117</v>
      </c>
      <c r="B846" s="376"/>
      <c r="C846" s="86" t="s">
        <v>211</v>
      </c>
      <c r="D846" s="87">
        <f t="shared" si="1853"/>
        <v>0</v>
      </c>
      <c r="E846" s="259">
        <f t="shared" si="1853"/>
        <v>0</v>
      </c>
      <c r="F846" s="259">
        <f t="shared" si="1853"/>
        <v>1918.7397443937512</v>
      </c>
      <c r="G846" s="259">
        <f t="shared" si="1853"/>
        <v>0</v>
      </c>
      <c r="H846" s="259">
        <f t="shared" si="1853"/>
        <v>0</v>
      </c>
      <c r="I846" s="259">
        <f t="shared" si="1853"/>
        <v>0</v>
      </c>
      <c r="J846" s="259">
        <f t="shared" si="1853"/>
        <v>0</v>
      </c>
      <c r="K846" s="259">
        <f t="shared" si="1853"/>
        <v>0</v>
      </c>
      <c r="L846" s="259">
        <f t="shared" si="1853"/>
        <v>3561.5747271038749</v>
      </c>
      <c r="M846" s="259">
        <f t="shared" si="1853"/>
        <v>0</v>
      </c>
      <c r="N846" s="259">
        <f t="shared" si="1853"/>
        <v>0</v>
      </c>
      <c r="O846" s="260">
        <f t="shared" si="1853"/>
        <v>0</v>
      </c>
      <c r="P846" s="260"/>
    </row>
    <row r="847" spans="1:16" ht="15.75" thickBot="1" x14ac:dyDescent="0.3">
      <c r="A847" s="195" t="s">
        <v>117</v>
      </c>
      <c r="B847" s="376"/>
      <c r="C847" s="96" t="s">
        <v>227</v>
      </c>
      <c r="D847" s="87">
        <f t="shared" si="1853"/>
        <v>0</v>
      </c>
      <c r="E847" s="90">
        <f t="shared" si="1853"/>
        <v>0</v>
      </c>
      <c r="F847" s="90">
        <f t="shared" si="1853"/>
        <v>0</v>
      </c>
      <c r="G847" s="90">
        <f t="shared" si="1853"/>
        <v>0</v>
      </c>
      <c r="H847" s="90">
        <f t="shared" si="1853"/>
        <v>0</v>
      </c>
      <c r="I847" s="90">
        <f t="shared" si="1853"/>
        <v>0</v>
      </c>
      <c r="J847" s="90">
        <f t="shared" si="1853"/>
        <v>0</v>
      </c>
      <c r="K847" s="90">
        <f t="shared" si="1853"/>
        <v>0</v>
      </c>
      <c r="L847" s="90">
        <f t="shared" si="1853"/>
        <v>0</v>
      </c>
      <c r="M847" s="90">
        <f t="shared" si="1853"/>
        <v>0</v>
      </c>
      <c r="N847" s="90">
        <f t="shared" si="1853"/>
        <v>0</v>
      </c>
      <c r="O847" s="160">
        <f t="shared" si="1853"/>
        <v>0</v>
      </c>
      <c r="P847" s="160">
        <f t="shared" si="1852"/>
        <v>0</v>
      </c>
    </row>
    <row r="848" spans="1:16" ht="15.75" thickBot="1" x14ac:dyDescent="0.3">
      <c r="A848" s="195" t="s">
        <v>117</v>
      </c>
      <c r="B848" s="376"/>
      <c r="C848" s="281" t="s">
        <v>108</v>
      </c>
      <c r="D848" s="282">
        <f>SUM(D849:D853)</f>
        <v>1</v>
      </c>
      <c r="E848" s="282">
        <f t="shared" ref="E848" si="1854">SUM(E849:E853)</f>
        <v>1.0034229363724529</v>
      </c>
      <c r="F848" s="282">
        <f t="shared" ref="F848" si="1855">SUM(F849:F853)</f>
        <v>0.99999999999999989</v>
      </c>
      <c r="G848" s="282">
        <f t="shared" ref="G848" si="1856">SUM(G849:G853)</f>
        <v>0.99999999999999989</v>
      </c>
      <c r="H848" s="282">
        <f t="shared" ref="H848" si="1857">SUM(H849:H853)</f>
        <v>1</v>
      </c>
      <c r="I848" s="282">
        <f t="shared" ref="I848" si="1858">SUM(I849:I853)</f>
        <v>1.0000000000000002</v>
      </c>
      <c r="J848" s="282">
        <f t="shared" ref="J848" si="1859">SUM(J849:J853)</f>
        <v>0.99999999999999978</v>
      </c>
      <c r="K848" s="282">
        <f t="shared" ref="K848" si="1860">SUM(K849:K853)</f>
        <v>0.99999999999999978</v>
      </c>
      <c r="L848" s="282">
        <f t="shared" ref="L848" si="1861">SUM(L849:L853)</f>
        <v>1</v>
      </c>
      <c r="M848" s="282">
        <f t="shared" ref="M848" si="1862">SUM(M849:M853)</f>
        <v>1.0000000000000002</v>
      </c>
      <c r="N848" s="282">
        <f t="shared" ref="N848" si="1863">SUM(N849:N853)</f>
        <v>1</v>
      </c>
      <c r="O848" s="282">
        <f t="shared" ref="O848" si="1864">SUM(O849:O853)</f>
        <v>0.99999999999999989</v>
      </c>
      <c r="P848" s="268"/>
    </row>
    <row r="849" spans="1:16" ht="15.75" thickBot="1" x14ac:dyDescent="0.3">
      <c r="A849" s="195" t="s">
        <v>117</v>
      </c>
      <c r="B849" s="376"/>
      <c r="C849" s="245" t="s">
        <v>196</v>
      </c>
      <c r="D849" s="246">
        <v>0.748</v>
      </c>
      <c r="E849" s="246">
        <v>0.71289999999999998</v>
      </c>
      <c r="F849" s="246">
        <v>0.70128149006739837</v>
      </c>
      <c r="G849" s="246">
        <v>0.53018436569432525</v>
      </c>
      <c r="H849" s="246">
        <v>0.5423765464750937</v>
      </c>
      <c r="I849" s="246">
        <v>0.58843916554063314</v>
      </c>
      <c r="J849" s="246">
        <v>0.60561377608760258</v>
      </c>
      <c r="K849" s="246">
        <v>0.80100224649177598</v>
      </c>
      <c r="L849" s="246">
        <v>0.74479587945877479</v>
      </c>
      <c r="M849" s="246">
        <v>0.79328167047923914</v>
      </c>
      <c r="N849" s="246">
        <v>0.79251746496726783</v>
      </c>
      <c r="O849" s="246">
        <v>0.75240999999999991</v>
      </c>
      <c r="P849" s="268"/>
    </row>
    <row r="850" spans="1:16" ht="15.75" thickBot="1" x14ac:dyDescent="0.3">
      <c r="A850" s="195" t="s">
        <v>117</v>
      </c>
      <c r="B850" s="376"/>
      <c r="C850" s="245" t="s">
        <v>197</v>
      </c>
      <c r="D850" s="246"/>
      <c r="E850" s="246">
        <v>3.4229363724529492E-3</v>
      </c>
      <c r="F850" s="246"/>
      <c r="G850" s="246"/>
      <c r="H850" s="246"/>
      <c r="I850" s="246"/>
      <c r="J850" s="246"/>
      <c r="K850" s="246"/>
      <c r="L850" s="246"/>
      <c r="M850" s="246"/>
      <c r="N850" s="246"/>
      <c r="O850" s="246"/>
      <c r="P850" s="268"/>
    </row>
    <row r="851" spans="1:16" ht="15.75" thickBot="1" x14ac:dyDescent="0.3">
      <c r="A851" s="195" t="s">
        <v>117</v>
      </c>
      <c r="B851" s="376"/>
      <c r="C851" s="245" t="s">
        <v>199</v>
      </c>
      <c r="D851" s="310">
        <v>0.252</v>
      </c>
      <c r="E851" s="246">
        <v>0.28710000000000002</v>
      </c>
      <c r="F851" s="246">
        <v>0.27946524626273334</v>
      </c>
      <c r="G851" s="246">
        <v>0.26027151737500415</v>
      </c>
      <c r="H851" s="246">
        <v>0.22206611722025232</v>
      </c>
      <c r="I851" s="246">
        <v>0.23470428159927745</v>
      </c>
      <c r="J851" s="246">
        <v>0.15048175443375286</v>
      </c>
      <c r="K851" s="246">
        <v>0.11533513094114624</v>
      </c>
      <c r="L851" s="246">
        <v>0.2476086029169918</v>
      </c>
      <c r="M851" s="246">
        <v>0.18024296287308908</v>
      </c>
      <c r="N851" s="246">
        <v>0.19496532528723082</v>
      </c>
      <c r="O851" s="246">
        <v>0.24758999999999998</v>
      </c>
      <c r="P851" s="268"/>
    </row>
    <row r="852" spans="1:16" ht="15.75" thickBot="1" x14ac:dyDescent="0.3">
      <c r="A852" s="195" t="s">
        <v>117</v>
      </c>
      <c r="B852" s="376"/>
      <c r="C852" s="245" t="s">
        <v>198</v>
      </c>
      <c r="D852" s="246"/>
      <c r="E852" s="246"/>
      <c r="F852" s="246">
        <v>1.9253263669868261E-2</v>
      </c>
      <c r="G852" s="246">
        <v>0.20954411693067052</v>
      </c>
      <c r="H852" s="246">
        <v>0.23555733630465386</v>
      </c>
      <c r="I852" s="246">
        <v>0.17685655286008953</v>
      </c>
      <c r="J852" s="246">
        <v>0.24390446947864436</v>
      </c>
      <c r="K852" s="246">
        <v>8.3662622567077571E-2</v>
      </c>
      <c r="L852" s="246">
        <v>7.5955176242334761E-3</v>
      </c>
      <c r="M852" s="246">
        <v>2.6475366647671975E-2</v>
      </c>
      <c r="N852" s="246">
        <v>1.2517209745501362E-2</v>
      </c>
      <c r="O852" s="246">
        <v>0</v>
      </c>
      <c r="P852" s="268"/>
    </row>
    <row r="853" spans="1:16" ht="15.75" thickBot="1" x14ac:dyDescent="0.3">
      <c r="A853" s="195" t="s">
        <v>117</v>
      </c>
      <c r="B853" s="376"/>
      <c r="C853" s="248" t="s">
        <v>228</v>
      </c>
      <c r="D853" s="249"/>
      <c r="E853" s="249"/>
      <c r="F853" s="249"/>
      <c r="G853" s="249"/>
      <c r="H853" s="249"/>
      <c r="I853" s="249"/>
      <c r="J853" s="249"/>
      <c r="K853" s="249"/>
      <c r="L853" s="249"/>
      <c r="M853" s="249"/>
      <c r="N853" s="249"/>
      <c r="O853" s="249"/>
      <c r="P853" s="177"/>
    </row>
    <row r="854" spans="1:16" ht="15.75" thickBot="1" x14ac:dyDescent="0.3">
      <c r="A854" s="195"/>
      <c r="B854" s="376"/>
      <c r="C854" s="306" t="s">
        <v>278</v>
      </c>
      <c r="D854" s="309">
        <v>3</v>
      </c>
      <c r="E854" s="309">
        <v>3</v>
      </c>
      <c r="F854" s="309">
        <v>1</v>
      </c>
      <c r="G854" s="309">
        <v>1</v>
      </c>
      <c r="H854" s="309">
        <v>1</v>
      </c>
      <c r="I854" s="309">
        <v>1</v>
      </c>
      <c r="J854" s="309">
        <v>1</v>
      </c>
      <c r="K854" s="309">
        <v>1</v>
      </c>
      <c r="L854" s="309">
        <v>1</v>
      </c>
      <c r="M854" s="309">
        <v>1</v>
      </c>
      <c r="N854" s="309">
        <v>1</v>
      </c>
      <c r="O854" s="309">
        <v>1</v>
      </c>
      <c r="P854" s="308"/>
    </row>
    <row r="855" spans="1:16" x14ac:dyDescent="0.25">
      <c r="A855" s="195" t="s">
        <v>117</v>
      </c>
      <c r="B855" s="376"/>
      <c r="C855" s="154" t="s">
        <v>14</v>
      </c>
      <c r="D855" s="155">
        <f>+SUMPRODUCT(D856:D860,D849:D853)</f>
        <v>19.726337190870499</v>
      </c>
      <c r="E855" s="155">
        <f t="shared" ref="E855" si="1865">+SUMPRODUCT(E856:E860,E849:E853)</f>
        <v>10.558321803485928</v>
      </c>
      <c r="F855" s="155">
        <f t="shared" ref="F855" si="1866">+SUMPRODUCT(F856:F860,F849:F853)</f>
        <v>10.829687165405151</v>
      </c>
      <c r="G855" s="155">
        <f t="shared" ref="G855" si="1867">+SUMPRODUCT(G856:G860,G849:G853)</f>
        <v>28.563053341130804</v>
      </c>
      <c r="H855" s="155">
        <f t="shared" ref="H855" si="1868">+SUMPRODUCT(H856:H860,H849:H853)</f>
        <v>33.603799184948656</v>
      </c>
      <c r="I855" s="155">
        <f t="shared" ref="I855" si="1869">+SUMPRODUCT(I856:I860,I849:I853)</f>
        <v>31.510875673984401</v>
      </c>
      <c r="J855" s="155">
        <f t="shared" ref="J855" si="1870">+SUMPRODUCT(J856:J860,J849:J853)</f>
        <v>20.274910377394022</v>
      </c>
      <c r="K855" s="155">
        <f t="shared" ref="K855" si="1871">+SUMPRODUCT(K856:K860,K849:K853)</f>
        <v>17.290051071257835</v>
      </c>
      <c r="L855" s="155">
        <f t="shared" ref="L855" si="1872">+SUMPRODUCT(L856:L860,L849:L853)</f>
        <v>23.991363394497959</v>
      </c>
      <c r="M855" s="155">
        <f t="shared" ref="M855" si="1873">+SUMPRODUCT(M856:M860,M849:M853)</f>
        <v>27.257656862768588</v>
      </c>
      <c r="N855" s="155">
        <f t="shared" ref="N855" si="1874">+SUMPRODUCT(N856:N860,N849:N853)</f>
        <v>25.052800302948242</v>
      </c>
      <c r="O855" s="156">
        <f t="shared" ref="O855" si="1875">+SUMPRODUCT(O856:O860,O849:O853)</f>
        <v>21.196595452974034</v>
      </c>
      <c r="P855" s="156"/>
    </row>
    <row r="856" spans="1:16" x14ac:dyDescent="0.25">
      <c r="A856" s="195" t="s">
        <v>117</v>
      </c>
      <c r="B856" s="376"/>
      <c r="C856" s="77" t="s">
        <v>34</v>
      </c>
      <c r="D856" s="243">
        <f>+IF(D854=1,D868*'CPP Detay Tum Ay'!D$38+(1-'Measured TV opt-pt'!D868)*'CPP Detay Tum Ay'!D$20,IF(D854=2,D868*'CPP Detay (düşük)'!D$38+(1-'Measured TV opt-pt'!D868)*'CPP Detay (düşük)'!D$20,IF(D854=3,D868*'CPP Detay (yüksek)'!D$38+(1-'Measured TV opt-pt'!D868)*'CPP Detay (yüksek)'!D$20,"Girilen Rakamda Hata Var")))</f>
        <v>18.492953721250544</v>
      </c>
      <c r="E856" s="243">
        <f>+IF(E854=1,E868*'CPP Detay Tum Ay'!E$38+(1-'Measured TV opt-pt'!E868)*'CPP Detay Tum Ay'!E$20,IF(E854=2,E868*'CPP Detay (düşük)'!E$38+(1-'Measured TV opt-pt'!E868)*'CPP Detay (düşük)'!E$20,IF(E854=3,E868*'CPP Detay (yüksek)'!E$38+(1-'Measured TV opt-pt'!E868)*'CPP Detay (yüksek)'!E$20,"Girilen Rakamda Hata Var")))</f>
        <v>9.7089904030313203</v>
      </c>
      <c r="F856" s="161">
        <f>+IF(F854=1,F868*'CPP Detay Tum Ay'!F$38+(1-'Measured TV opt-pt'!F868)*'CPP Detay Tum Ay'!F$20,IF(F854=2,F868*'CPP Detay (düşük)'!F$38+(1-'Measured TV opt-pt'!F868)*'CPP Detay (düşük)'!F$20,IF(F854=3,F868*'CPP Detay (yüksek)'!F$38+(1-'Measured TV opt-pt'!F868)*'CPP Detay (yüksek)'!F$20,"Girilen Rakamda Hata Var")))</f>
        <v>9.9406517850762999</v>
      </c>
      <c r="G856" s="161">
        <f>+IF(G854=1,G868*'CPP Detay Tum Ay'!G$38+(1-'Measured TV opt-pt'!G868)*'CPP Detay Tum Ay'!G$20,IF(G854=2,G868*'CPP Detay (düşük)'!G$38+(1-'Measured TV opt-pt'!G868)*'CPP Detay (düşük)'!G$20,IF(G854=3,G868*'CPP Detay (yüksek)'!G$38+(1-'Measured TV opt-pt'!G868)*'CPP Detay (yüksek)'!G$20,"Girilen Rakamda Hata Var")))</f>
        <v>25.388345112152834</v>
      </c>
      <c r="H856" s="161">
        <f>+IF(H854=1,H868*'CPP Detay Tum Ay'!H$38+(1-'Measured TV opt-pt'!H868)*'CPP Detay Tum Ay'!H$20,IF(H854=2,H868*'CPP Detay (düşük)'!H$38+(1-'Measured TV opt-pt'!H868)*'CPP Detay (düşük)'!H$20,IF(H854=3,H868*'CPP Detay (yüksek)'!H$38+(1-'Measured TV opt-pt'!H868)*'CPP Detay (yüksek)'!H$20,"Girilen Rakamda Hata Var")))</f>
        <v>29.906721880543316</v>
      </c>
      <c r="I856" s="161">
        <f>+IF(I854=1,I868*'CPP Detay Tum Ay'!I$38+(1-'Measured TV opt-pt'!I868)*'CPP Detay Tum Ay'!I$20,IF(I854=2,I868*'CPP Detay (düşük)'!I$38+(1-'Measured TV opt-pt'!I868)*'CPP Detay (düşük)'!I$20,IF(I854=3,I868*'CPP Detay (yüksek)'!I$38+(1-'Measured TV opt-pt'!I868)*'CPP Detay (yüksek)'!I$20,"Girilen Rakamda Hata Var")))</f>
        <v>28.481543798919329</v>
      </c>
      <c r="J856" s="161">
        <f>+IF(J854=1,J868*'CPP Detay Tum Ay'!J$38+(1-'Measured TV opt-pt'!J868)*'CPP Detay Tum Ay'!J$20,IF(J854=2,J868*'CPP Detay (düşük)'!J$38+(1-'Measured TV opt-pt'!J868)*'CPP Detay (düşük)'!J$20,IF(J854=3,J868*'CPP Detay (yüksek)'!J$38+(1-'Measured TV opt-pt'!J868)*'CPP Detay (yüksek)'!J$20,"Girilen Rakamda Hata Var")))</f>
        <v>18.814975998400666</v>
      </c>
      <c r="K856" s="161">
        <f>+IF(K854=1,K868*'CPP Detay Tum Ay'!K$38+(1-'Measured TV opt-pt'!K868)*'CPP Detay Tum Ay'!K$20,IF(K854=2,K868*'CPP Detay (düşük)'!K$38+(1-'Measured TV opt-pt'!K868)*'CPP Detay (düşük)'!K$20,IF(K854=3,K868*'CPP Detay (yüksek)'!K$38+(1-'Measured TV opt-pt'!K868)*'CPP Detay (yüksek)'!K$20,"Girilen Rakamda Hata Var")))</f>
        <v>17.034468684979927</v>
      </c>
      <c r="L856" s="255">
        <f>+IF(L854=1,L868*'CPP Detay Tum Ay'!L$38+(1-'Measured TV opt-pt'!L868)*'CPP Detay Tum Ay'!L$20,IF(L854=2,L868*'CPP Detay (düşük)'!L$38+(1-'Measured TV opt-pt'!L868)*'CPP Detay (düşük)'!L$20,IF(L854=3,L868*'CPP Detay (yüksek)'!L$38+(1-'Measured TV opt-pt'!L868)*'CPP Detay (yüksek)'!L$20,"Girilen Rakamda Hata Var")))</f>
        <v>22.467149289573328</v>
      </c>
      <c r="M856" s="255">
        <f>+IF(M854=1,M868*'CPP Detay Tum Ay'!M$38+(1-'Measured TV opt-pt'!M868)*'CPP Detay Tum Ay'!M$20,IF(M854=2,M868*'CPP Detay (düşük)'!M$38+(1-'Measured TV opt-pt'!M868)*'CPP Detay (düşük)'!M$20,IF(M854=3,M868*'CPP Detay (yüksek)'!M$38+(1-'Measured TV opt-pt'!M868)*'CPP Detay (yüksek)'!M$20,"Girilen Rakamda Hata Var")))</f>
        <v>25.789248753307362</v>
      </c>
      <c r="N856" s="255">
        <f>+IF(N854=1,N868*'CPP Detay Tum Ay'!N$38+(1-'Measured TV opt-pt'!N868)*'CPP Detay Tum Ay'!N$20,IF(N854=2,N868*'CPP Detay (düşük)'!N$38+(1-'Measured TV opt-pt'!N868)*'CPP Detay (düşük)'!N$20,IF(N854=3,N868*'CPP Detay (yüksek)'!N$38+(1-'Measured TV opt-pt'!N868)*'CPP Detay (yüksek)'!N$20,"Girilen Rakamda Hata Var")))</f>
        <v>23.803341004858662</v>
      </c>
      <c r="O856" s="256">
        <f>+IF(O854=1,O868*'CPP Detay Tum Ay'!O$38+(1-'Measured TV opt-pt'!O868)*'CPP Detay Tum Ay'!O$20,IF(O854=2,O868*'CPP Detay (düşük)'!O$38+(1-'Measured TV opt-pt'!O868)*'CPP Detay (düşük)'!O$20,IF(O854=3,O868*'CPP Detay (yüksek)'!O$38+(1-'Measured TV opt-pt'!O868)*'CPP Detay (yüksek)'!O$20,"Girilen Rakamda Hata Var")))</f>
        <v>19.99835323959751</v>
      </c>
      <c r="P856" s="162"/>
    </row>
    <row r="857" spans="1:16" x14ac:dyDescent="0.25">
      <c r="A857" s="195" t="s">
        <v>117</v>
      </c>
      <c r="B857" s="376"/>
      <c r="C857" s="77" t="s">
        <v>194</v>
      </c>
      <c r="D857" s="243">
        <f>+IF(D854=1,D869*'CPP Detay Tum Ay'!D$94+(1-'Measured TV opt-pt'!D869)*'CPP Detay Tum Ay'!D$76,IF(D854=2,D869*'CPP Detay (düşük)'!D$94+(1-'Measured TV opt-pt'!D869)*'CPP Detay (düşük)'!D$76,IF(D854=3,D869*'CPP Detay (yüksek)'!D$94+(1-'Measured TV opt-pt'!D869)*'CPP Detay (yüksek)'!D$76,"Girilen Rakamda Hata Var")))</f>
        <v>0</v>
      </c>
      <c r="E857" s="243">
        <f>+IF(E854=1,E869*'CPP Detay Tum Ay'!E$94+(1-'Measured TV opt-pt'!E869)*'CPP Detay Tum Ay'!E$76,IF(E854=2,E869*'CPP Detay (düşük)'!E$94+(1-'Measured TV opt-pt'!E869)*'CPP Detay (düşük)'!E$76,IF(E854=3,E869*'CPP Detay (yüksek)'!E$94+(1-'Measured TV opt-pt'!E869)*'CPP Detay (yüksek)'!E$76,"Girilen Rakamda Hata Var")))</f>
        <v>0</v>
      </c>
      <c r="F857" s="243">
        <f>+IF(F854=1,F869*'CPP Detay Tum Ay'!F$94+(1-'Measured TV opt-pt'!F869)*'CPP Detay Tum Ay'!F$76,IF(F854=2,F869*'CPP Detay (düşük)'!F$94+(1-'Measured TV opt-pt'!F869)*'CPP Detay (düşük)'!F$76,IF(F854=3,F869*'CPP Detay (yüksek)'!F$94+(1-'Measured TV opt-pt'!F869)*'CPP Detay (yüksek)'!F$76,"Girilen Rakamda Hata Var")))</f>
        <v>0</v>
      </c>
      <c r="G857" s="243">
        <f>+IF(G854=1,G869*'CPP Detay Tum Ay'!G$94+(1-'Measured TV opt-pt'!G869)*'CPP Detay Tum Ay'!G$76,IF(G854=2,G869*'CPP Detay (düşük)'!G$94+(1-'Measured TV opt-pt'!G869)*'CPP Detay (düşük)'!G$76,IF(G854=3,G869*'CPP Detay (yüksek)'!G$94+(1-'Measured TV opt-pt'!G869)*'CPP Detay (yüksek)'!G$76,"Girilen Rakamda Hata Var")))</f>
        <v>0</v>
      </c>
      <c r="H857" s="243">
        <f>+IF(H854=1,H869*'CPP Detay Tum Ay'!H$94+(1-'Measured TV opt-pt'!H869)*'CPP Detay Tum Ay'!H$76,IF(H854=2,H869*'CPP Detay (düşük)'!H$94+(1-'Measured TV opt-pt'!H869)*'CPP Detay (düşük)'!H$76,IF(H854=3,H869*'CPP Detay (yüksek)'!H$94+(1-'Measured TV opt-pt'!H869)*'CPP Detay (yüksek)'!H$76,"Girilen Rakamda Hata Var")))</f>
        <v>0</v>
      </c>
      <c r="I857" s="243">
        <f>+IF(I854=1,I869*'CPP Detay Tum Ay'!I$94+(1-'Measured TV opt-pt'!I869)*'CPP Detay Tum Ay'!I$76,IF(I854=2,I869*'CPP Detay (düşük)'!I$94+(1-'Measured TV opt-pt'!I869)*'CPP Detay (düşük)'!I$76,IF(I854=3,I869*'CPP Detay (yüksek)'!I$94+(1-'Measured TV opt-pt'!I869)*'CPP Detay (yüksek)'!I$76,"Girilen Rakamda Hata Var")))</f>
        <v>0</v>
      </c>
      <c r="J857" s="243">
        <f>+IF(J854=1,J869*'CPP Detay Tum Ay'!J$94+(1-'Measured TV opt-pt'!J869)*'CPP Detay Tum Ay'!J$76,IF(J854=2,J869*'CPP Detay (düşük)'!J$94+(1-'Measured TV opt-pt'!J869)*'CPP Detay (düşük)'!J$76,IF(J854=3,J869*'CPP Detay (yüksek)'!J$94+(1-'Measured TV opt-pt'!J869)*'CPP Detay (yüksek)'!J$76,"Girilen Rakamda Hata Var")))</f>
        <v>0</v>
      </c>
      <c r="K857" s="243">
        <f>+IF(K854=1,K869*'CPP Detay Tum Ay'!K$94+(1-'Measured TV opt-pt'!K869)*'CPP Detay Tum Ay'!K$76,IF(K854=2,K869*'CPP Detay (düşük)'!K$94+(1-'Measured TV opt-pt'!K869)*'CPP Detay (düşük)'!K$76,IF(K854=3,K869*'CPP Detay (yüksek)'!K$94+(1-'Measured TV opt-pt'!K869)*'CPP Detay (yüksek)'!K$76,"Girilen Rakamda Hata Var")))</f>
        <v>0</v>
      </c>
      <c r="L857" s="257">
        <f>+IF(L854=1,L869*'CPP Detay Tum Ay'!L$94+(1-'Measured TV opt-pt'!L869)*'CPP Detay Tum Ay'!L$76,IF(L854=2,L869*'CPP Detay (düşük)'!L$94+(1-'Measured TV opt-pt'!L869)*'CPP Detay (düşük)'!L$76,IF(L854=3,L869*'CPP Detay (yüksek)'!L$94+(1-'Measured TV opt-pt'!L869)*'CPP Detay (yüksek)'!L$76,"Girilen Rakamda Hata Var")))</f>
        <v>0</v>
      </c>
      <c r="M857" s="257">
        <f>+IF(M854=1,M869*'CPP Detay Tum Ay'!M$94+(1-'Measured TV opt-pt'!M869)*'CPP Detay Tum Ay'!M$76,IF(M854=2,M869*'CPP Detay (düşük)'!M$94+(1-'Measured TV opt-pt'!M869)*'CPP Detay (düşük)'!M$76,IF(M854=3,M869*'CPP Detay (yüksek)'!M$94+(1-'Measured TV opt-pt'!M869)*'CPP Detay (yüksek)'!M$76,"Girilen Rakamda Hata Var")))</f>
        <v>0</v>
      </c>
      <c r="N857" s="257">
        <f>+IF(N854=1,N869*'CPP Detay Tum Ay'!N$94+(1-'Measured TV opt-pt'!N869)*'CPP Detay Tum Ay'!N$76,IF(N854=2,N869*'CPP Detay (düşük)'!N$94+(1-'Measured TV opt-pt'!N869)*'CPP Detay (düşük)'!N$76,IF(N854=3,N869*'CPP Detay (yüksek)'!N$94+(1-'Measured TV opt-pt'!N869)*'CPP Detay (yüksek)'!N$76,"Girilen Rakamda Hata Var")))</f>
        <v>0</v>
      </c>
      <c r="O857" s="258">
        <f>+IF(O854=1,O869*'CPP Detay Tum Ay'!O$94+(1-'Measured TV opt-pt'!O869)*'CPP Detay Tum Ay'!O$76,IF(O854=2,O869*'CPP Detay (düşük)'!O$94+(1-'Measured TV opt-pt'!O869)*'CPP Detay (düşük)'!O$76,IF(O854=3,O869*'CPP Detay (yüksek)'!O$94+(1-'Measured TV opt-pt'!O869)*'CPP Detay (yüksek)'!O$76,"Girilen Rakamda Hata Var")))</f>
        <v>0</v>
      </c>
      <c r="P857" s="244"/>
    </row>
    <row r="858" spans="1:16" x14ac:dyDescent="0.25">
      <c r="A858" s="195" t="s">
        <v>117</v>
      </c>
      <c r="B858" s="376"/>
      <c r="C858" s="77" t="s">
        <v>195</v>
      </c>
      <c r="D858" s="243">
        <f>+IF(D854=1,D870*'CPP Detay Tum Ay'!D$150+(1-'Measured TV opt-pt'!D870)*'CPP Detay Tum Ay'!D$132,IF(D854=2,D870*'CPP Detay (düşük)'!D$150+(1-'Measured TV opt-pt'!D870)*'CPP Detay (düşük)'!D$132,IF(D854=3,D870*'CPP Detay (yüksek)'!D$150+(1-'Measured TV opt-pt'!D870)*'CPP Detay (yüksek)'!D$132,"Girilen Rakamda Hata Var")))</f>
        <v>23.387332568948782</v>
      </c>
      <c r="E858" s="243">
        <f>+IF(E854=1,E870*'CPP Detay Tum Ay'!E$150+(1-'Measured TV opt-pt'!E870)*'CPP Detay Tum Ay'!E$132,IF(E854=2,E870*'CPP Detay (düşük)'!E$150+(1-'Measured TV opt-pt'!E870)*'CPP Detay (düşük)'!E$132,IF(E854=3,E870*'CPP Detay (yüksek)'!E$150+(1-'Measured TV opt-pt'!E870)*'CPP Detay (yüksek)'!E$132,"Girilen Rakamda Hata Var")))</f>
        <v>12.667302490995821</v>
      </c>
      <c r="F858" s="243">
        <f>+IF(F854=1,F870*'CPP Detay Tum Ay'!F$150+(1-'Measured TV opt-pt'!F870)*'CPP Detay Tum Ay'!F$132,IF(F854=2,F870*'CPP Detay (düşük)'!F$150+(1-'Measured TV opt-pt'!F870)*'CPP Detay (düşük)'!F$132,IF(F854=3,F870*'CPP Detay (yüksek)'!F$150+(1-'Measured TV opt-pt'!F870)*'CPP Detay (yüksek)'!F$132,"Girilen Rakamda Hata Var")))</f>
        <v>13.07492658040317</v>
      </c>
      <c r="G858" s="243">
        <f>+IF(G854=1,G870*'CPP Detay Tum Ay'!G$150+(1-'Measured TV opt-pt'!G870)*'CPP Detay Tum Ay'!G$132,IF(G854=2,G870*'CPP Detay (düşük)'!G$150+(1-'Measured TV opt-pt'!G870)*'CPP Detay (düşük)'!G$132,IF(G854=3,G870*'CPP Detay (yüksek)'!G$150+(1-'Measured TV opt-pt'!G870)*'CPP Detay (yüksek)'!G$132,"Girilen Rakamda Hata Var")))</f>
        <v>32.571152962092278</v>
      </c>
      <c r="H858" s="243">
        <f>+IF(H854=1,H870*'CPP Detay Tum Ay'!H$150+(1-'Measured TV opt-pt'!H870)*'CPP Detay Tum Ay'!H$132,IF(H854=2,H870*'CPP Detay (düşük)'!H$150+(1-'Measured TV opt-pt'!H870)*'CPP Detay (düşük)'!H$132,IF(H854=3,H870*'CPP Detay (yüksek)'!H$150+(1-'Measured TV opt-pt'!H870)*'CPP Detay (yüksek)'!H$132,"Girilen Rakamda Hata Var")))</f>
        <v>38.504582322566698</v>
      </c>
      <c r="I858" s="243">
        <f>+IF(I854=1,I870*'CPP Detay Tum Ay'!I$150+(1-'Measured TV opt-pt'!I870)*'CPP Detay Tum Ay'!I$132,IF(I854=2,I870*'CPP Detay (düşük)'!I$150+(1-'Measured TV opt-pt'!I870)*'CPP Detay (düşük)'!I$132,IF(I854=3,I870*'CPP Detay (yüksek)'!I$150+(1-'Measured TV opt-pt'!I870)*'CPP Detay (yüksek)'!I$132,"Girilen Rakamda Hata Var")))</f>
        <v>36.142210678171971</v>
      </c>
      <c r="J858" s="243">
        <f>+IF(J854=1,J870*'CPP Detay Tum Ay'!J$150+(1-'Measured TV opt-pt'!J870)*'CPP Detay Tum Ay'!J$132,IF(J854=2,J870*'CPP Detay (düşük)'!J$150+(1-'Measured TV opt-pt'!J870)*'CPP Detay (düşük)'!J$132,IF(J854=3,J870*'CPP Detay (yüksek)'!J$150+(1-'Measured TV opt-pt'!J870)*'CPP Detay (yüksek)'!J$132,"Girilen Rakamda Hata Var")))</f>
        <v>22.891196098593156</v>
      </c>
      <c r="K858" s="243">
        <f>+IF(K854=1,K870*'CPP Detay Tum Ay'!K$150+(1-'Measured TV opt-pt'!K870)*'CPP Detay Tum Ay'!K$132,IF(K854=2,K870*'CPP Detay (düşük)'!K$150+(1-'Measured TV opt-pt'!K870)*'CPP Detay (düşük)'!K$132,IF(K854=3,K870*'CPP Detay (yüksek)'!K$150+(1-'Measured TV opt-pt'!K870)*'CPP Detay (yüksek)'!K$132,"Girilen Rakamda Hata Var")))</f>
        <v>18.52416727465565</v>
      </c>
      <c r="L858" s="257">
        <f>+IF(L854=1,L870*'CPP Detay Tum Ay'!L$150+(1-'Measured TV opt-pt'!L870)*'CPP Detay Tum Ay'!L$132,IF(L854=2,L870*'CPP Detay (düşük)'!L$150+(1-'Measured TV opt-pt'!L870)*'CPP Detay (düşük)'!L$132,IF(L854=3,L870*'CPP Detay (yüksek)'!L$150+(1-'Measured TV opt-pt'!L870)*'CPP Detay (yüksek)'!L$132,"Girilen Rakamda Hata Var")))</f>
        <v>28.233970352734637</v>
      </c>
      <c r="M858" s="257">
        <f>+IF(M854=1,M870*'CPP Detay Tum Ay'!M$150+(1-'Measured TV opt-pt'!M870)*'CPP Detay Tum Ay'!M$132,IF(M854=2,M870*'CPP Detay (düşük)'!M$150+(1-'Measured TV opt-pt'!M870)*'CPP Detay (düşük)'!M$132,IF(M854=3,M870*'CPP Detay (yüksek)'!M$150+(1-'Measured TV opt-pt'!M870)*'CPP Detay (yüksek)'!M$132,"Girilen Rakamda Hata Var")))</f>
        <v>32.359637806635185</v>
      </c>
      <c r="N858" s="257">
        <f>+IF(N854=1,N870*'CPP Detay Tum Ay'!N$150+(1-'Measured TV opt-pt'!N870)*'CPP Detay Tum Ay'!N$132,IF(N854=2,N870*'CPP Detay (düşük)'!N$150+(1-'Measured TV opt-pt'!N870)*'CPP Detay (düşük)'!N$132,IF(N854=3,N870*'CPP Detay (yüksek)'!N$150+(1-'Measured TV opt-pt'!N870)*'CPP Detay (yüksek)'!N$132,"Girilen Rakamda Hata Var")))</f>
        <v>29.645492106680784</v>
      </c>
      <c r="O858" s="258">
        <f>+IF(O854=1,O870*'CPP Detay Tum Ay'!O$150+(1-'Measured TV opt-pt'!O870)*'CPP Detay Tum Ay'!O$132,IF(O854=2,O870*'CPP Detay (düşük)'!O$150+(1-'Measured TV opt-pt'!O870)*'CPP Detay (düşük)'!O$132,IF(O854=3,O870*'CPP Detay (yüksek)'!O$150+(1-'Measured TV opt-pt'!O870)*'CPP Detay (yüksek)'!O$132,"Girilen Rakamda Hata Var")))</f>
        <v>24.837976057063997</v>
      </c>
      <c r="P858" s="244"/>
    </row>
    <row r="859" spans="1:16" x14ac:dyDescent="0.25">
      <c r="A859" s="195" t="s">
        <v>117</v>
      </c>
      <c r="B859" s="376"/>
      <c r="C859" s="77" t="s">
        <v>193</v>
      </c>
      <c r="D859" s="243">
        <f>+IF(D854=1,D871*'CPP Detay Tum Ay'!D$206+(1-'Measured TV opt-pt'!D871)*'CPP Detay Tum Ay'!D$188,IF(D854=2,D871*'CPP Detay (düşük)'!D$206+(1-'Measured TV opt-pt'!D871)*'CPP Detay (düşük)'!D$188,IF(D854=3,D871*'CPP Detay (yüksek)'!D$206+(1-'Measured TV opt-pt'!D871)*'CPP Detay (yüksek)'!D$188,"Girilen Rakamda Hata Var")))</f>
        <v>13.264029338327092</v>
      </c>
      <c r="E859" s="243">
        <f>+IF(E854=1,E871*'CPP Detay Tum Ay'!E$206+(1-'Measured TV opt-pt'!E871)*'CPP Detay Tum Ay'!E$188,IF(E854=2,E871*'CPP Detay (düşük)'!E$206+(1-'Measured TV opt-pt'!E871)*'CPP Detay (düşük)'!E$188,IF(E854=3,E871*'CPP Detay (yüksek)'!E$206+(1-'Measured TV opt-pt'!E871)*'CPP Detay (yüksek)'!E$188,"Girilen Rakamda Hata Var")))</f>
        <v>7.6781821378340371</v>
      </c>
      <c r="F859" s="243">
        <f>+IF(F854=1,F871*'CPP Detay Tum Ay'!F$206+(1-'Measured TV opt-pt'!F871)*'CPP Detay Tum Ay'!F$188,IF(F854=2,F871*'CPP Detay (düşük)'!F$206+(1-'Measured TV opt-pt'!F871)*'CPP Detay (düşük)'!F$188,IF(F854=3,F871*'CPP Detay (yüksek)'!F$206+(1-'Measured TV opt-pt'!F871)*'CPP Detay (yüksek)'!F$188,"Girilen Rakamda Hata Var")))</f>
        <v>10.621809173383173</v>
      </c>
      <c r="G859" s="243">
        <f>+IF(G854=1,G871*'CPP Detay Tum Ay'!G$206+(1-'Measured TV opt-pt'!G871)*'CPP Detay Tum Ay'!G$188,IF(G854=2,G871*'CPP Detay (düşük)'!G$206+(1-'Measured TV opt-pt'!G871)*'CPP Detay (düşük)'!G$188,IF(G854=3,G871*'CPP Detay (yüksek)'!G$206+(1-'Measured TV opt-pt'!G871)*'CPP Detay (yüksek)'!G$188,"Girilen Rakamda Hata Var")))</f>
        <v>31.617238339887738</v>
      </c>
      <c r="H859" s="243">
        <f>+IF(H854=1,H871*'CPP Detay Tum Ay'!H$206+(1-'Measured TV opt-pt'!H871)*'CPP Detay Tum Ay'!H$188,IF(H854=2,H871*'CPP Detay (düşük)'!H$206+(1-'Measured TV opt-pt'!H871)*'CPP Detay (düşük)'!H$188,IF(H854=3,H871*'CPP Detay (yüksek)'!H$206+(1-'Measured TV opt-pt'!H871)*'CPP Detay (yüksek)'!H$188,"Girilen Rakamda Hata Var")))</f>
        <v>37.496312795815889</v>
      </c>
      <c r="I859" s="243">
        <f>+IF(I854=1,I871*'CPP Detay Tum Ay'!I$206+(1-'Measured TV opt-pt'!I871)*'CPP Detay Tum Ay'!I$188,IF(I854=2,I871*'CPP Detay (düşük)'!I$206+(1-'Measured TV opt-pt'!I871)*'CPP Detay (düşük)'!I$188,IF(I854=3,I871*'CPP Detay (yüksek)'!I$206+(1-'Measured TV opt-pt'!I871)*'CPP Detay (yüksek)'!I$188,"Girilen Rakamda Hata Var")))</f>
        <v>35.443912671803574</v>
      </c>
      <c r="J859" s="243">
        <f>+IF(J854=1,J871*'CPP Detay Tum Ay'!J$206+(1-'Measured TV opt-pt'!J871)*'CPP Detay Tum Ay'!J$188,IF(J854=2,J871*'CPP Detay (düşük)'!J$206+(1-'Measured TV opt-pt'!J871)*'CPP Detay (düşük)'!J$188,IF(J854=3,J871*'CPP Detay (yüksek)'!J$206+(1-'Measured TV opt-pt'!J871)*'CPP Detay (yüksek)'!J$188,"Girilen Rakamda Hata Var")))</f>
        <v>22.285751374791982</v>
      </c>
      <c r="K859" s="243">
        <f>+IF(K854=1,K871*'CPP Detay Tum Ay'!K$206+(1-'Measured TV opt-pt'!K871)*'CPP Detay Tum Ay'!K$188,IF(K854=2,K871*'CPP Detay (düşük)'!K$206+(1-'Measured TV opt-pt'!K871)*'CPP Detay (düşük)'!K$188,IF(K854=3,K871*'CPP Detay (yüksek)'!K$206+(1-'Measured TV opt-pt'!K871)*'CPP Detay (yüksek)'!K$188,"Girilen Rakamda Hata Var")))</f>
        <v>18.035725898829039</v>
      </c>
      <c r="L859" s="257">
        <f>+IF(L854=1,L871*'CPP Detay Tum Ay'!L$206+(1-'Measured TV opt-pt'!L871)*'CPP Detay Tum Ay'!L$188,IF(L854=2,L871*'CPP Detay (düşük)'!L$206+(1-'Measured TV opt-pt'!L871)*'CPP Detay (düşük)'!L$188,IF(L854=3,L871*'CPP Detay (yüksek)'!L$206+(1-'Measured TV opt-pt'!L871)*'CPP Detay (yüksek)'!L$188,"Girilen Rakamda Hata Var")))</f>
        <v>35.145626645182467</v>
      </c>
      <c r="M859" s="257">
        <f>+IF(M854=1,M871*'CPP Detay Tum Ay'!M$206+(1-'Measured TV opt-pt'!M871)*'CPP Detay Tum Ay'!M$188,IF(M854=2,M871*'CPP Detay (düşük)'!M$206+(1-'Measured TV opt-pt'!M871)*'CPP Detay (düşük)'!M$188,IF(M854=3,M871*'CPP Detay (yüksek)'!M$206+(1-'Measured TV opt-pt'!M871)*'CPP Detay (yüksek)'!M$188,"Girilen Rakamda Hata Var")))</f>
        <v>36.521554108764683</v>
      </c>
      <c r="N859" s="257">
        <f>+IF(N854=1,N871*'CPP Detay Tum Ay'!N$206+(1-'Measured TV opt-pt'!N871)*'CPP Detay Tum Ay'!N$188,IF(N854=2,N871*'CPP Detay (düşük)'!N$206+(1-'Measured TV opt-pt'!N871)*'CPP Detay (düşük)'!N$188,IF(N854=3,N871*'CPP Detay (yüksek)'!N$206+(1-'Measured TV opt-pt'!N871)*'CPP Detay (yüksek)'!N$188,"Girilen Rakamda Hata Var")))</f>
        <v>32.626585992454281</v>
      </c>
      <c r="O859" s="258">
        <f>+IF(O854=1,O871*'CPP Detay Tum Ay'!O$206+(1-'Measured TV opt-pt'!O871)*'CPP Detay Tum Ay'!O$188,IF(O854=2,O871*'CPP Detay (düşük)'!O$206+(1-'Measured TV opt-pt'!O871)*'CPP Detay (düşük)'!O$188,IF(O854=3,O871*'CPP Detay (yüksek)'!O$206+(1-'Measured TV opt-pt'!O871)*'CPP Detay (yüksek)'!O$188,"Girilen Rakamda Hata Var")))</f>
        <v>0</v>
      </c>
      <c r="P859" s="244"/>
    </row>
    <row r="860" spans="1:16" ht="15.75" thickBot="1" x14ac:dyDescent="0.3">
      <c r="A860" s="195" t="s">
        <v>117</v>
      </c>
      <c r="B860" s="376"/>
      <c r="C860" s="96" t="s">
        <v>229</v>
      </c>
      <c r="D860" s="243">
        <f>+IF(D854=1,D872*'CPP Detay Tum Ay'!D$262+(1-'Measured TV opt-pt'!D872)*'CPP Detay Tum Ay'!D$244,IF(D854=2,D872*'CPP Detay (düşük)'!D$262+(1-'Measured TV opt-pt'!D872)*'CPP Detay (düşük)'!D$244,IF(D854=3,D872*'CPP Detay (yüksek)'!D$262+(1-'Measured TV opt-pt'!D872)*'CPP Detay (yüksek)'!D$244,"Girilen Rakamda Hata Var")))</f>
        <v>0</v>
      </c>
      <c r="E860" s="163">
        <f>+IF(E854=1,E872*'CPP Detay Tum Ay'!E$262+(1-'Measured TV opt-pt'!E872)*'CPP Detay Tum Ay'!E$244,IF(E854=2,E872*'CPP Detay (düşük)'!E$262+(1-'Measured TV opt-pt'!E872)*'CPP Detay (düşük)'!E$244,IF(E854=3,E872*'CPP Detay (yüksek)'!E$262+(1-'Measured TV opt-pt'!E872)*'CPP Detay (yüksek)'!E$244,"Girilen Rakamda Hata Var")))</f>
        <v>0</v>
      </c>
      <c r="F860" s="163">
        <f>+IF(F854=1,F872*'CPP Detay Tum Ay'!F$262+(1-'Measured TV opt-pt'!F872)*'CPP Detay Tum Ay'!F$244,IF(F854=2,F872*'CPP Detay (düşük)'!F$262+(1-'Measured TV opt-pt'!F872)*'CPP Detay (düşük)'!F$244,IF(F854=3,F872*'CPP Detay (yüksek)'!F$262+(1-'Measured TV opt-pt'!F872)*'CPP Detay (yüksek)'!F$244,"Girilen Rakamda Hata Var")))</f>
        <v>0</v>
      </c>
      <c r="G860" s="163">
        <f>+IF(G854=1,G872*'CPP Detay Tum Ay'!G$262+(1-'Measured TV opt-pt'!G872)*'CPP Detay Tum Ay'!G$244,IF(G854=2,G872*'CPP Detay (düşük)'!G$262+(1-'Measured TV opt-pt'!G872)*'CPP Detay (düşük)'!G$244,IF(G854=3,G872*'CPP Detay (yüksek)'!G$262+(1-'Measured TV opt-pt'!G872)*'CPP Detay (yüksek)'!G$244,"Girilen Rakamda Hata Var")))</f>
        <v>0</v>
      </c>
      <c r="H860" s="163">
        <f>+IF(H854=1,H872*'CPP Detay Tum Ay'!H$262+(1-'Measured TV opt-pt'!H872)*'CPP Detay Tum Ay'!H$244,IF(H854=2,H872*'CPP Detay (düşük)'!H$262+(1-'Measured TV opt-pt'!H872)*'CPP Detay (düşük)'!H$244,IF(H854=3,H872*'CPP Detay (yüksek)'!H$262+(1-'Measured TV opt-pt'!H872)*'CPP Detay (yüksek)'!H$244,"Girilen Rakamda Hata Var")))</f>
        <v>0</v>
      </c>
      <c r="I860" s="163">
        <f>+IF(I854=1,I872*'CPP Detay Tum Ay'!I$262+(1-'Measured TV opt-pt'!I872)*'CPP Detay Tum Ay'!I$244,IF(I854=2,I872*'CPP Detay (düşük)'!I$262+(1-'Measured TV opt-pt'!I872)*'CPP Detay (düşük)'!I$244,IF(I854=3,I872*'CPP Detay (yüksek)'!I$262+(1-'Measured TV opt-pt'!I872)*'CPP Detay (yüksek)'!I$244,"Girilen Rakamda Hata Var")))</f>
        <v>0</v>
      </c>
      <c r="J860" s="163">
        <f>+IF(J854=1,J872*'CPP Detay Tum Ay'!J$262+(1-'Measured TV opt-pt'!J872)*'CPP Detay Tum Ay'!J$244,IF(J854=2,J872*'CPP Detay (düşük)'!J$262+(1-'Measured TV opt-pt'!J872)*'CPP Detay (düşük)'!J$244,IF(J854=3,J872*'CPP Detay (yüksek)'!J$262+(1-'Measured TV opt-pt'!J872)*'CPP Detay (yüksek)'!J$244,"Girilen Rakamda Hata Var")))</f>
        <v>0</v>
      </c>
      <c r="K860" s="163">
        <f>+IF(K854=1,K872*'CPP Detay Tum Ay'!K$262+(1-'Measured TV opt-pt'!K872)*'CPP Detay Tum Ay'!K$244,IF(K854=2,K872*'CPP Detay (düşük)'!K$262+(1-'Measured TV opt-pt'!K872)*'CPP Detay (düşük)'!K$244,IF(K854=3,K872*'CPP Detay (yüksek)'!K$262+(1-'Measured TV opt-pt'!K872)*'CPP Detay (yüksek)'!K$244,"Girilen Rakamda Hata Var")))</f>
        <v>0</v>
      </c>
      <c r="L860" s="163">
        <f>+IF(L854=1,L872*'CPP Detay Tum Ay'!L$262+(1-'Measured TV opt-pt'!L872)*'CPP Detay Tum Ay'!L$244,IF(L854=2,L872*'CPP Detay (düşük)'!L$262+(1-'Measured TV opt-pt'!L872)*'CPP Detay (düşük)'!L$244,IF(L854=3,L872*'CPP Detay (yüksek)'!L$262+(1-'Measured TV opt-pt'!L872)*'CPP Detay (yüksek)'!L$244,"Girilen Rakamda Hata Var")))</f>
        <v>0</v>
      </c>
      <c r="M860" s="163">
        <f>+IF(M854=1,M872*'CPP Detay Tum Ay'!M$262+(1-'Measured TV opt-pt'!M872)*'CPP Detay Tum Ay'!M$244,IF(M854=2,M872*'CPP Detay (düşük)'!M$262+(1-'Measured TV opt-pt'!M872)*'CPP Detay (düşük)'!M$244,IF(M854=3,M872*'CPP Detay (yüksek)'!M$262+(1-'Measured TV opt-pt'!M872)*'CPP Detay (yüksek)'!M$244,"Girilen Rakamda Hata Var")))</f>
        <v>0</v>
      </c>
      <c r="N860" s="163">
        <f>+IF(N854=1,N872*'CPP Detay Tum Ay'!N$262+(1-'Measured TV opt-pt'!N872)*'CPP Detay Tum Ay'!N$244,IF(N854=2,N872*'CPP Detay (düşük)'!N$262+(1-'Measured TV opt-pt'!N872)*'CPP Detay (düşük)'!N$244,IF(N854=3,N872*'CPP Detay (yüksek)'!N$262+(1-'Measured TV opt-pt'!N872)*'CPP Detay (yüksek)'!N$244,"Girilen Rakamda Hata Var")))</f>
        <v>0</v>
      </c>
      <c r="O860" s="164">
        <f>+IF(O854=1,O872*'CPP Detay Tum Ay'!O$262+(1-'Measured TV opt-pt'!O872)*'CPP Detay Tum Ay'!O$244,IF(O854=2,O872*'CPP Detay (düşük)'!O$262+(1-'Measured TV opt-pt'!O872)*'CPP Detay (düşük)'!O$244,IF(O854=3,O872*'CPP Detay (yüksek)'!O$262+(1-'Measured TV opt-pt'!O872)*'CPP Detay (yüksek)'!O$244,"Girilen Rakamda Hata Var")))</f>
        <v>0</v>
      </c>
      <c r="P860" s="164"/>
    </row>
    <row r="861" spans="1:16" x14ac:dyDescent="0.25">
      <c r="A861" s="195" t="s">
        <v>117</v>
      </c>
      <c r="B861" s="376"/>
      <c r="C861" s="263" t="s">
        <v>16</v>
      </c>
      <c r="D861" s="264">
        <f>+SUMPRODUCT(D862:D866,D849:D853)</f>
        <v>25.89047485622303</v>
      </c>
      <c r="E861" s="264">
        <f t="shared" ref="E861" si="1876">+SUMPRODUCT(E862:E866,E849:E853)</f>
        <v>14.538227304496516</v>
      </c>
      <c r="F861" s="264">
        <f t="shared" ref="F861" si="1877">+SUMPRODUCT(F862:F866,F849:F853)</f>
        <v>14.91188245420469</v>
      </c>
      <c r="G861" s="264">
        <f t="shared" ref="G861" si="1878">+SUMPRODUCT(G862:G866,G849:G853)</f>
        <v>37.700705293382143</v>
      </c>
      <c r="H861" s="264">
        <f t="shared" ref="H861" si="1879">+SUMPRODUCT(H862:H866,H849:H853)</f>
        <v>44.354044180053634</v>
      </c>
      <c r="I861" s="264">
        <f t="shared" ref="I861" si="1880">+SUMPRODUCT(I862:I866,I849:I853)</f>
        <v>41.591570170496979</v>
      </c>
      <c r="J861" s="264">
        <f t="shared" ref="J861" si="1881">+SUMPRODUCT(J862:J866,J849:J853)</f>
        <v>25.832511464426801</v>
      </c>
      <c r="K861" s="264">
        <f t="shared" ref="K861" si="1882">+SUMPRODUCT(K862:K866,K849:K853)</f>
        <v>21.998734469550378</v>
      </c>
      <c r="L861" s="264">
        <f t="shared" ref="L861" si="1883">+SUMPRODUCT(L862:L866,L849:L853)</f>
        <v>32.382918196166536</v>
      </c>
      <c r="M861" s="264">
        <f t="shared" ref="M861" si="1884">+SUMPRODUCT(M862:M866,M849:M853)</f>
        <v>35.698999995789251</v>
      </c>
      <c r="N861" s="264">
        <f t="shared" ref="N861" si="1885">+SUMPRODUCT(N862:N866,N849:N853)</f>
        <v>33.164767217535037</v>
      </c>
      <c r="O861" s="265">
        <f t="shared" ref="O861" si="1886">+SUMPRODUCT(O862:O866,O849:O853)</f>
        <v>28.234411790311459</v>
      </c>
      <c r="P861" s="165"/>
    </row>
    <row r="862" spans="1:16" x14ac:dyDescent="0.25">
      <c r="A862" s="195" t="s">
        <v>117</v>
      </c>
      <c r="B862" s="376"/>
      <c r="C862" s="77" t="s">
        <v>212</v>
      </c>
      <c r="D862" s="261">
        <f>+D856*(D868*D894+(1-D868)*D893)</f>
        <v>24.27168047998904</v>
      </c>
      <c r="E862" s="261">
        <f t="shared" ref="E862:O862" si="1887">+E856*(E868*E894+(1-E868)*E893)</f>
        <v>13.368744768684932</v>
      </c>
      <c r="F862" s="261">
        <f t="shared" si="1887"/>
        <v>13.68772972600379</v>
      </c>
      <c r="G862" s="261">
        <f t="shared" si="1887"/>
        <v>33.510371091232194</v>
      </c>
      <c r="H862" s="261">
        <f t="shared" si="1887"/>
        <v>39.474228978380964</v>
      </c>
      <c r="I862" s="261">
        <f t="shared" si="1887"/>
        <v>37.593119903514584</v>
      </c>
      <c r="J862" s="261">
        <f t="shared" si="1887"/>
        <v>23.972391203441255</v>
      </c>
      <c r="K862" s="261">
        <f t="shared" si="1887"/>
        <v>21.673548093428661</v>
      </c>
      <c r="L862" s="261">
        <f t="shared" si="1887"/>
        <v>30.325573648397441</v>
      </c>
      <c r="M862" s="261">
        <f t="shared" si="1887"/>
        <v>33.775844922064806</v>
      </c>
      <c r="N862" s="261">
        <f t="shared" si="1887"/>
        <v>31.510739473416972</v>
      </c>
      <c r="O862" s="262">
        <f t="shared" si="1887"/>
        <v>26.638322260176079</v>
      </c>
      <c r="P862" s="162"/>
    </row>
    <row r="863" spans="1:16" x14ac:dyDescent="0.25">
      <c r="A863" s="195" t="s">
        <v>117</v>
      </c>
      <c r="B863" s="376"/>
      <c r="C863" s="77" t="s">
        <v>213</v>
      </c>
      <c r="D863" s="261">
        <f>+D857*(D869*D894+(1-D869)*D893)</f>
        <v>0</v>
      </c>
      <c r="E863" s="261">
        <f t="shared" ref="E863:O863" si="1888">+E857*(E869*E894+(1-E869)*E893)</f>
        <v>0</v>
      </c>
      <c r="F863" s="261">
        <f t="shared" si="1888"/>
        <v>0</v>
      </c>
      <c r="G863" s="261">
        <f t="shared" si="1888"/>
        <v>0</v>
      </c>
      <c r="H863" s="261">
        <f t="shared" si="1888"/>
        <v>0</v>
      </c>
      <c r="I863" s="261">
        <f t="shared" si="1888"/>
        <v>0</v>
      </c>
      <c r="J863" s="261">
        <f t="shared" si="1888"/>
        <v>0</v>
      </c>
      <c r="K863" s="261">
        <f t="shared" si="1888"/>
        <v>0</v>
      </c>
      <c r="L863" s="261">
        <f t="shared" si="1888"/>
        <v>0</v>
      </c>
      <c r="M863" s="261">
        <f t="shared" si="1888"/>
        <v>0</v>
      </c>
      <c r="N863" s="261">
        <f t="shared" si="1888"/>
        <v>0</v>
      </c>
      <c r="O863" s="262">
        <f t="shared" si="1888"/>
        <v>0</v>
      </c>
      <c r="P863" s="244"/>
    </row>
    <row r="864" spans="1:16" x14ac:dyDescent="0.25">
      <c r="A864" s="195" t="s">
        <v>117</v>
      </c>
      <c r="B864" s="376"/>
      <c r="C864" s="77" t="s">
        <v>214</v>
      </c>
      <c r="D864" s="261">
        <f>+D858*(D870*D894+(1-D870)*D893)</f>
        <v>30.695467687266785</v>
      </c>
      <c r="E864" s="261">
        <f t="shared" ref="E864:O864" si="1889">+E858*(E870*E894+(1-E870)*E893)</f>
        <v>17.442177495301383</v>
      </c>
      <c r="F864" s="261">
        <f t="shared" si="1889"/>
        <v>18.003453404190225</v>
      </c>
      <c r="G864" s="261">
        <f t="shared" si="1889"/>
        <v>42.991042456979052</v>
      </c>
      <c r="H864" s="261">
        <f t="shared" si="1889"/>
        <v>50.822644667945298</v>
      </c>
      <c r="I864" s="261">
        <f t="shared" si="1889"/>
        <v>47.704522942824362</v>
      </c>
      <c r="J864" s="261">
        <f t="shared" si="1889"/>
        <v>29.165953123554846</v>
      </c>
      <c r="K864" s="261">
        <f t="shared" si="1889"/>
        <v>23.5689435193229</v>
      </c>
      <c r="L864" s="261">
        <f t="shared" si="1889"/>
        <v>38.109478700792678</v>
      </c>
      <c r="M864" s="261">
        <f t="shared" si="1889"/>
        <v>42.380998327875915</v>
      </c>
      <c r="N864" s="261">
        <f t="shared" si="1889"/>
        <v>39.244548828006181</v>
      </c>
      <c r="O864" s="262">
        <f t="shared" si="1889"/>
        <v>33.084824663889407</v>
      </c>
      <c r="P864" s="244"/>
    </row>
    <row r="865" spans="1:53" x14ac:dyDescent="0.25">
      <c r="A865" s="195" t="s">
        <v>117</v>
      </c>
      <c r="B865" s="376"/>
      <c r="C865" s="77" t="s">
        <v>215</v>
      </c>
      <c r="D865" s="161">
        <f>+D859*(D871*D894+(1-D871)*D893)</f>
        <v>17.408808069807097</v>
      </c>
      <c r="E865" s="161">
        <f t="shared" ref="E865:O865" si="1890">+E859*(E871*E894+(1-E871)*E893)</f>
        <v>10.572433695694089</v>
      </c>
      <c r="F865" s="161">
        <f t="shared" si="1890"/>
        <v>14.625645914357985</v>
      </c>
      <c r="G865" s="161">
        <f t="shared" si="1890"/>
        <v>41.731959486497239</v>
      </c>
      <c r="H865" s="161">
        <f t="shared" si="1890"/>
        <v>49.491818028708096</v>
      </c>
      <c r="I865" s="161">
        <f t="shared" si="1890"/>
        <v>46.782831307457727</v>
      </c>
      <c r="J865" s="161">
        <f t="shared" si="1890"/>
        <v>28.394548590684067</v>
      </c>
      <c r="K865" s="161">
        <f t="shared" si="1890"/>
        <v>22.947482536560763</v>
      </c>
      <c r="L865" s="161">
        <f t="shared" si="1890"/>
        <v>47.43865256382071</v>
      </c>
      <c r="M865" s="161">
        <f t="shared" si="1890"/>
        <v>47.831806179784031</v>
      </c>
      <c r="N865" s="161">
        <f t="shared" si="1890"/>
        <v>43.190905465976911</v>
      </c>
      <c r="O865" s="162">
        <f t="shared" si="1890"/>
        <v>0</v>
      </c>
      <c r="P865" s="244"/>
    </row>
    <row r="866" spans="1:53" ht="15.75" thickBot="1" x14ac:dyDescent="0.3">
      <c r="A866" s="195" t="s">
        <v>117</v>
      </c>
      <c r="B866" s="376"/>
      <c r="C866" s="96" t="s">
        <v>230</v>
      </c>
      <c r="D866" s="163">
        <f>+D860*(D872*D894+(1-D872)*D893)</f>
        <v>0</v>
      </c>
      <c r="E866" s="163">
        <f t="shared" ref="E866:O866" si="1891">+E860*(E872*E894+(1-E872)*E893)</f>
        <v>0</v>
      </c>
      <c r="F866" s="163">
        <f t="shared" si="1891"/>
        <v>0</v>
      </c>
      <c r="G866" s="163">
        <f t="shared" si="1891"/>
        <v>0</v>
      </c>
      <c r="H866" s="163">
        <f t="shared" si="1891"/>
        <v>0</v>
      </c>
      <c r="I866" s="163">
        <f t="shared" si="1891"/>
        <v>0</v>
      </c>
      <c r="J866" s="163">
        <f t="shared" si="1891"/>
        <v>0</v>
      </c>
      <c r="K866" s="163">
        <f t="shared" si="1891"/>
        <v>0</v>
      </c>
      <c r="L866" s="163">
        <f t="shared" si="1891"/>
        <v>0</v>
      </c>
      <c r="M866" s="163">
        <f t="shared" si="1891"/>
        <v>0</v>
      </c>
      <c r="N866" s="163">
        <f t="shared" si="1891"/>
        <v>0</v>
      </c>
      <c r="O866" s="164">
        <f t="shared" si="1891"/>
        <v>0</v>
      </c>
      <c r="P866" s="164"/>
    </row>
    <row r="867" spans="1:53" x14ac:dyDescent="0.25">
      <c r="A867" s="195" t="s">
        <v>117</v>
      </c>
      <c r="B867" s="376"/>
      <c r="C867" s="204" t="s">
        <v>2</v>
      </c>
      <c r="D867" s="205">
        <f>+IFERROR(SUMPRODUCT(D868:D872,D874:D878)/D873,0)</f>
        <v>0</v>
      </c>
      <c r="E867" s="205">
        <f t="shared" ref="E867" si="1892">+IFERROR(SUMPRODUCT(E868:E872,E874:E878)/E873,0)</f>
        <v>0</v>
      </c>
      <c r="F867" s="205">
        <f t="shared" ref="F867" si="1893">+IFERROR(SUMPRODUCT(F868:F872,F874:F878)/F873,0)</f>
        <v>0</v>
      </c>
      <c r="G867" s="205">
        <f t="shared" ref="G867" si="1894">+IFERROR(SUMPRODUCT(G868:G872,G874:G878)/G873,0)</f>
        <v>0</v>
      </c>
      <c r="H867" s="205">
        <f t="shared" ref="H867" si="1895">+IFERROR(SUMPRODUCT(H868:H872,H874:H878)/H873,0)</f>
        <v>0</v>
      </c>
      <c r="I867" s="205">
        <f t="shared" ref="I867" si="1896">+IFERROR(SUMPRODUCT(I868:I872,I874:I878)/I873,0)</f>
        <v>0</v>
      </c>
      <c r="J867" s="205">
        <f t="shared" ref="J867" si="1897">+IFERROR(SUMPRODUCT(J868:J872,J874:J878)/J873,0)</f>
        <v>0</v>
      </c>
      <c r="K867" s="205">
        <f t="shared" ref="K867" si="1898">+IFERROR(SUMPRODUCT(K868:K872,K874:K878)/K873,0)</f>
        <v>0</v>
      </c>
      <c r="L867" s="205">
        <f t="shared" ref="L867" si="1899">+IFERROR(SUMPRODUCT(L868:L872,L874:L878)/L873,0)</f>
        <v>0.48349741695372356</v>
      </c>
      <c r="M867" s="205">
        <f t="shared" ref="M867" si="1900">+IFERROR(SUMPRODUCT(M868:M872,M874:M878)/M873,0)</f>
        <v>0</v>
      </c>
      <c r="N867" s="205">
        <f t="shared" ref="N867" si="1901">+IFERROR(SUMPRODUCT(N868:N872,N874:N878)/N873,0)</f>
        <v>0</v>
      </c>
      <c r="O867" s="205">
        <f t="shared" ref="O867" si="1902">+IFERROR(SUMPRODUCT(O868:O872,O874:O878)/O873,0)</f>
        <v>0</v>
      </c>
      <c r="P867" s="166">
        <f>+SUMPRODUCT(D867:O867,D873:O873)/P873</f>
        <v>0.21267249884329442</v>
      </c>
      <c r="R867" s="192">
        <f>+D867</f>
        <v>0</v>
      </c>
      <c r="S867" s="192">
        <f t="shared" ref="S867" si="1903">+E867</f>
        <v>0</v>
      </c>
      <c r="T867" s="192">
        <f t="shared" ref="T867" si="1904">+F867</f>
        <v>0</v>
      </c>
      <c r="U867" s="192">
        <f t="shared" ref="U867" si="1905">+G867</f>
        <v>0</v>
      </c>
      <c r="V867" s="192">
        <f t="shared" ref="V867" si="1906">+H867</f>
        <v>0</v>
      </c>
      <c r="W867" s="192">
        <f t="shared" ref="W867" si="1907">+I867</f>
        <v>0</v>
      </c>
      <c r="X867" s="192">
        <f t="shared" ref="X867" si="1908">+J867</f>
        <v>0</v>
      </c>
      <c r="Y867" s="192">
        <f t="shared" ref="Y867" si="1909">+K867</f>
        <v>0</v>
      </c>
      <c r="Z867" s="192">
        <f t="shared" ref="Z867" si="1910">+L867</f>
        <v>0.48349741695372356</v>
      </c>
      <c r="AA867" s="192">
        <f t="shared" ref="AA867" si="1911">+M867</f>
        <v>0</v>
      </c>
      <c r="AB867" s="192">
        <f t="shared" ref="AB867" si="1912">+N867</f>
        <v>0</v>
      </c>
      <c r="AC867" s="192">
        <f t="shared" ref="AC867" si="1913">+O867</f>
        <v>0</v>
      </c>
      <c r="AD867" s="190">
        <f>+D873</f>
        <v>0</v>
      </c>
      <c r="AE867" s="190">
        <f t="shared" ref="AE867" si="1914">+E873</f>
        <v>253.58367076063413</v>
      </c>
      <c r="AF867" s="190">
        <f t="shared" ref="AF867" si="1915">+F873</f>
        <v>312.74614384240067</v>
      </c>
      <c r="AG867" s="190">
        <f t="shared" ref="AG867" si="1916">+G873</f>
        <v>0</v>
      </c>
      <c r="AH867" s="190">
        <f t="shared" ref="AH867" si="1917">+H873</f>
        <v>0</v>
      </c>
      <c r="AI867" s="190">
        <f t="shared" ref="AI867" si="1918">+I873</f>
        <v>0</v>
      </c>
      <c r="AJ867" s="190">
        <f t="shared" ref="AJ867" si="1919">+J873</f>
        <v>0</v>
      </c>
      <c r="AK867" s="190">
        <f t="shared" ref="AK867" si="1920">+K873</f>
        <v>0</v>
      </c>
      <c r="AL867" s="190">
        <f t="shared" ref="AL867" si="1921">+L873</f>
        <v>444.72560974605892</v>
      </c>
      <c r="AM867" s="190">
        <f t="shared" ref="AM867" si="1922">+M873</f>
        <v>0</v>
      </c>
      <c r="AN867" s="190">
        <f t="shared" ref="AN867" si="1923">+N873</f>
        <v>0</v>
      </c>
      <c r="AO867" s="190">
        <f t="shared" ref="AO867" si="1924">+O873</f>
        <v>0</v>
      </c>
    </row>
    <row r="868" spans="1:53" x14ac:dyDescent="0.25">
      <c r="A868" s="195" t="s">
        <v>117</v>
      </c>
      <c r="B868" s="376"/>
      <c r="C868" s="178" t="s">
        <v>3</v>
      </c>
      <c r="D868" s="179">
        <v>0.44</v>
      </c>
      <c r="E868" s="179">
        <v>0</v>
      </c>
      <c r="F868" s="179">
        <v>0</v>
      </c>
      <c r="G868" s="293">
        <v>0.48</v>
      </c>
      <c r="H868" s="293">
        <v>0.48</v>
      </c>
      <c r="I868" s="293">
        <v>0.48</v>
      </c>
      <c r="J868" s="179">
        <v>0.48</v>
      </c>
      <c r="K868" s="179">
        <v>0.48915873014712274</v>
      </c>
      <c r="L868" s="179">
        <v>0.4834974169537235</v>
      </c>
      <c r="M868" s="179">
        <v>0.45414569524687309</v>
      </c>
      <c r="N868" s="179">
        <v>0.38276016431267579</v>
      </c>
      <c r="O868" s="179">
        <v>0.34111134082271427</v>
      </c>
      <c r="P868" s="180">
        <f>+SUMPRODUCT(D868:O868,D874:O874)/P874</f>
        <v>0.2189820821437258</v>
      </c>
    </row>
    <row r="869" spans="1:53" x14ac:dyDescent="0.25">
      <c r="A869" s="195" t="s">
        <v>117</v>
      </c>
      <c r="B869" s="376"/>
      <c r="C869" s="178" t="s">
        <v>200</v>
      </c>
      <c r="D869" s="179">
        <v>0.44</v>
      </c>
      <c r="E869" s="179">
        <v>0</v>
      </c>
      <c r="F869" s="179">
        <v>0</v>
      </c>
      <c r="G869" s="293">
        <v>0.48</v>
      </c>
      <c r="H869" s="293">
        <v>0.48</v>
      </c>
      <c r="I869" s="293">
        <v>0.48</v>
      </c>
      <c r="J869" s="179">
        <v>0.48</v>
      </c>
      <c r="K869" s="179">
        <v>0.48915873014712274</v>
      </c>
      <c r="L869" s="179">
        <v>0.4834974169537235</v>
      </c>
      <c r="M869" s="179">
        <v>0.45414569524687309</v>
      </c>
      <c r="N869" s="179">
        <v>0.38276016431267579</v>
      </c>
      <c r="O869" s="179">
        <v>0.34111134082271427</v>
      </c>
      <c r="P869" s="242"/>
    </row>
    <row r="870" spans="1:53" x14ac:dyDescent="0.25">
      <c r="A870" s="195" t="s">
        <v>117</v>
      </c>
      <c r="B870" s="376"/>
      <c r="C870" s="178" t="s">
        <v>201</v>
      </c>
      <c r="D870" s="179">
        <v>0.44</v>
      </c>
      <c r="E870" s="179">
        <v>0</v>
      </c>
      <c r="F870" s="179">
        <v>0</v>
      </c>
      <c r="G870" s="293">
        <v>0.48</v>
      </c>
      <c r="H870" s="293">
        <v>0.48</v>
      </c>
      <c r="I870" s="293">
        <v>0.48</v>
      </c>
      <c r="J870" s="179">
        <v>0.48</v>
      </c>
      <c r="K870" s="179">
        <v>0.48915873014712274</v>
      </c>
      <c r="L870" s="179">
        <v>0.4834974169537235</v>
      </c>
      <c r="M870" s="179">
        <v>0.45414569524687309</v>
      </c>
      <c r="N870" s="179">
        <v>0.38276016431267579</v>
      </c>
      <c r="O870" s="179">
        <v>0.34111134082271427</v>
      </c>
      <c r="P870" s="242"/>
    </row>
    <row r="871" spans="1:53" x14ac:dyDescent="0.25">
      <c r="A871" s="195" t="s">
        <v>117</v>
      </c>
      <c r="B871" s="376"/>
      <c r="C871" s="178" t="s">
        <v>202</v>
      </c>
      <c r="D871" s="179">
        <v>0.44</v>
      </c>
      <c r="E871" s="179">
        <v>0</v>
      </c>
      <c r="F871" s="179">
        <v>0</v>
      </c>
      <c r="G871" s="293">
        <v>0.48</v>
      </c>
      <c r="H871" s="293">
        <v>0.48</v>
      </c>
      <c r="I871" s="293">
        <v>0.48</v>
      </c>
      <c r="J871" s="179">
        <v>0.48</v>
      </c>
      <c r="K871" s="179">
        <v>0.48915873014712274</v>
      </c>
      <c r="L871" s="179">
        <v>0.4834974169537235</v>
      </c>
      <c r="M871" s="179">
        <v>0.45414569524687309</v>
      </c>
      <c r="N871" s="179">
        <v>0.38276016431267579</v>
      </c>
      <c r="O871" s="179">
        <v>0.34111134082271427</v>
      </c>
      <c r="P871" s="242"/>
    </row>
    <row r="872" spans="1:53" ht="15.75" thickBot="1" x14ac:dyDescent="0.3">
      <c r="A872" s="195" t="s">
        <v>117</v>
      </c>
      <c r="B872" s="376"/>
      <c r="C872" s="280" t="s">
        <v>231</v>
      </c>
      <c r="D872" s="179">
        <v>0.44</v>
      </c>
      <c r="E872" s="179">
        <v>0</v>
      </c>
      <c r="F872" s="179">
        <v>0</v>
      </c>
      <c r="G872" s="293">
        <v>0.48</v>
      </c>
      <c r="H872" s="293">
        <v>0.48</v>
      </c>
      <c r="I872" s="293">
        <v>0.48</v>
      </c>
      <c r="J872" s="181">
        <v>0.48</v>
      </c>
      <c r="K872" s="181">
        <v>0.48915873014712274</v>
      </c>
      <c r="L872" s="181">
        <v>0.4834974169537235</v>
      </c>
      <c r="M872" s="179">
        <v>0.45414569524687309</v>
      </c>
      <c r="N872" s="179">
        <v>0.38276016431267579</v>
      </c>
      <c r="O872" s="179">
        <v>0.34111134082271427</v>
      </c>
      <c r="P872" s="182" t="e">
        <f t="shared" ref="P872" si="1925">+SUMPRODUCT(D872:O872,D878:O878)/P878</f>
        <v>#DIV/0!</v>
      </c>
    </row>
    <row r="873" spans="1:53" x14ac:dyDescent="0.25">
      <c r="A873" s="195" t="s">
        <v>117</v>
      </c>
      <c r="B873" s="376"/>
      <c r="C873" s="99" t="s">
        <v>239</v>
      </c>
      <c r="D873" s="100">
        <f>+D842/D855/30</f>
        <v>0</v>
      </c>
      <c r="E873" s="100">
        <f t="shared" ref="E873:O873" si="1926">+E842/E855/30</f>
        <v>253.58367076063413</v>
      </c>
      <c r="F873" s="100">
        <f t="shared" si="1926"/>
        <v>312.74614384240067</v>
      </c>
      <c r="G873" s="100">
        <f t="shared" si="1926"/>
        <v>0</v>
      </c>
      <c r="H873" s="100">
        <f t="shared" si="1926"/>
        <v>0</v>
      </c>
      <c r="I873" s="100">
        <f t="shared" si="1926"/>
        <v>0</v>
      </c>
      <c r="J873" s="100">
        <f t="shared" si="1926"/>
        <v>0</v>
      </c>
      <c r="K873" s="100">
        <f t="shared" si="1926"/>
        <v>0</v>
      </c>
      <c r="L873" s="100">
        <f t="shared" si="1926"/>
        <v>444.72560974605892</v>
      </c>
      <c r="M873" s="100">
        <f t="shared" si="1926"/>
        <v>0</v>
      </c>
      <c r="N873" s="100">
        <f t="shared" si="1926"/>
        <v>0</v>
      </c>
      <c r="O873" s="167">
        <f t="shared" si="1926"/>
        <v>0</v>
      </c>
      <c r="P873" s="167">
        <f>SUM(D873:O873)</f>
        <v>1011.0554243490938</v>
      </c>
    </row>
    <row r="874" spans="1:53" x14ac:dyDescent="0.25">
      <c r="A874" s="195" t="s">
        <v>117</v>
      </c>
      <c r="B874" s="376"/>
      <c r="C874" s="86" t="s">
        <v>240</v>
      </c>
      <c r="D874" s="87">
        <f>+D873*D849</f>
        <v>0</v>
      </c>
      <c r="E874" s="87">
        <f t="shared" ref="E874" si="1927">+E873*E849</f>
        <v>180.77979888525607</v>
      </c>
      <c r="F874" s="87">
        <f t="shared" ref="F874" si="1928">+F873*F849</f>
        <v>219.32308176663165</v>
      </c>
      <c r="G874" s="87">
        <f t="shared" ref="G874" si="1929">+G873*G849</f>
        <v>0</v>
      </c>
      <c r="H874" s="87">
        <f t="shared" ref="H874" si="1930">+H873*H849</f>
        <v>0</v>
      </c>
      <c r="I874" s="87">
        <f t="shared" ref="I874" si="1931">+I873*I849</f>
        <v>0</v>
      </c>
      <c r="J874" s="87">
        <f t="shared" ref="J874" si="1932">+J873*J849</f>
        <v>0</v>
      </c>
      <c r="K874" s="87">
        <f t="shared" ref="K874" si="1933">+K873*K849</f>
        <v>0</v>
      </c>
      <c r="L874" s="87">
        <f t="shared" ref="L874" si="1934">+L873*L849</f>
        <v>331.22980162865582</v>
      </c>
      <c r="M874" s="87">
        <f t="shared" ref="M874" si="1935">+M873*M849</f>
        <v>0</v>
      </c>
      <c r="N874" s="87">
        <f t="shared" ref="N874" si="1936">+N873*N849</f>
        <v>0</v>
      </c>
      <c r="O874" s="159">
        <f t="shared" ref="O874" si="1937">+O873*O849</f>
        <v>0</v>
      </c>
      <c r="P874" s="159">
        <f t="shared" ref="P874:P884" si="1938">SUM(D874:O874)</f>
        <v>731.33268228054362</v>
      </c>
      <c r="AP874" s="190">
        <f>+D874</f>
        <v>0</v>
      </c>
      <c r="AQ874" s="190">
        <f t="shared" ref="AQ874:AQ878" si="1939">+E874</f>
        <v>180.77979888525607</v>
      </c>
      <c r="AR874" s="190">
        <f t="shared" ref="AR874:AR878" si="1940">+F874</f>
        <v>219.32308176663165</v>
      </c>
      <c r="AS874" s="190">
        <f t="shared" ref="AS874:AS878" si="1941">+G874</f>
        <v>0</v>
      </c>
      <c r="AT874" s="190">
        <f t="shared" ref="AT874:AT878" si="1942">+H874</f>
        <v>0</v>
      </c>
      <c r="AU874" s="190">
        <f t="shared" ref="AU874:AU878" si="1943">+I874</f>
        <v>0</v>
      </c>
      <c r="AV874" s="190">
        <f t="shared" ref="AV874:AV878" si="1944">+J874</f>
        <v>0</v>
      </c>
      <c r="AW874" s="190">
        <f t="shared" ref="AW874:AW878" si="1945">+K874</f>
        <v>0</v>
      </c>
      <c r="AX874" s="190">
        <f t="shared" ref="AX874:AX878" si="1946">+L874</f>
        <v>331.22980162865582</v>
      </c>
      <c r="AY874" s="190">
        <f t="shared" ref="AY874:AY878" si="1947">+M874</f>
        <v>0</v>
      </c>
      <c r="AZ874" s="190">
        <f t="shared" ref="AZ874:AZ878" si="1948">+N874</f>
        <v>0</v>
      </c>
      <c r="BA874" s="190">
        <f t="shared" ref="BA874:BA878" si="1949">+O874</f>
        <v>0</v>
      </c>
    </row>
    <row r="875" spans="1:53" x14ac:dyDescent="0.25">
      <c r="A875" s="195" t="s">
        <v>117</v>
      </c>
      <c r="B875" s="376"/>
      <c r="C875" s="86" t="s">
        <v>241</v>
      </c>
      <c r="D875" s="87">
        <f>+D873*D850</f>
        <v>0</v>
      </c>
      <c r="E875" s="87">
        <f t="shared" ref="E875:O875" si="1950">+E873*E850</f>
        <v>0.86800077010670806</v>
      </c>
      <c r="F875" s="87">
        <f t="shared" si="1950"/>
        <v>0</v>
      </c>
      <c r="G875" s="87">
        <f t="shared" si="1950"/>
        <v>0</v>
      </c>
      <c r="H875" s="87">
        <f t="shared" si="1950"/>
        <v>0</v>
      </c>
      <c r="I875" s="87">
        <f t="shared" si="1950"/>
        <v>0</v>
      </c>
      <c r="J875" s="87">
        <f t="shared" si="1950"/>
        <v>0</v>
      </c>
      <c r="K875" s="87">
        <f t="shared" si="1950"/>
        <v>0</v>
      </c>
      <c r="L875" s="87">
        <f t="shared" si="1950"/>
        <v>0</v>
      </c>
      <c r="M875" s="87">
        <f t="shared" si="1950"/>
        <v>0</v>
      </c>
      <c r="N875" s="87">
        <f t="shared" si="1950"/>
        <v>0</v>
      </c>
      <c r="O875" s="159">
        <f t="shared" si="1950"/>
        <v>0</v>
      </c>
      <c r="P875" s="159"/>
      <c r="AP875" s="190">
        <f t="shared" ref="AP875:AP878" si="1951">+D875</f>
        <v>0</v>
      </c>
      <c r="AQ875" s="190">
        <f t="shared" si="1939"/>
        <v>0.86800077010670806</v>
      </c>
      <c r="AR875" s="190">
        <f t="shared" si="1940"/>
        <v>0</v>
      </c>
      <c r="AS875" s="190">
        <f t="shared" si="1941"/>
        <v>0</v>
      </c>
      <c r="AT875" s="190">
        <f t="shared" si="1942"/>
        <v>0</v>
      </c>
      <c r="AU875" s="190">
        <f t="shared" si="1943"/>
        <v>0</v>
      </c>
      <c r="AV875" s="190">
        <f t="shared" si="1944"/>
        <v>0</v>
      </c>
      <c r="AW875" s="190">
        <f t="shared" si="1945"/>
        <v>0</v>
      </c>
      <c r="AX875" s="190">
        <f t="shared" si="1946"/>
        <v>0</v>
      </c>
      <c r="AY875" s="190">
        <f t="shared" si="1947"/>
        <v>0</v>
      </c>
      <c r="AZ875" s="190">
        <f t="shared" si="1948"/>
        <v>0</v>
      </c>
      <c r="BA875" s="190">
        <f t="shared" si="1949"/>
        <v>0</v>
      </c>
    </row>
    <row r="876" spans="1:53" x14ac:dyDescent="0.25">
      <c r="A876" s="195" t="s">
        <v>117</v>
      </c>
      <c r="B876" s="376"/>
      <c r="C876" s="86" t="s">
        <v>242</v>
      </c>
      <c r="D876" s="87">
        <f>+D873*D851</f>
        <v>0</v>
      </c>
      <c r="E876" s="87">
        <f t="shared" ref="E876:O876" si="1952">+E873*E851</f>
        <v>72.803871875378064</v>
      </c>
      <c r="F876" s="87">
        <f t="shared" si="1952"/>
        <v>87.401678106636723</v>
      </c>
      <c r="G876" s="87">
        <f t="shared" si="1952"/>
        <v>0</v>
      </c>
      <c r="H876" s="87">
        <f t="shared" si="1952"/>
        <v>0</v>
      </c>
      <c r="I876" s="87">
        <f t="shared" si="1952"/>
        <v>0</v>
      </c>
      <c r="J876" s="87">
        <f t="shared" si="1952"/>
        <v>0</v>
      </c>
      <c r="K876" s="87">
        <f t="shared" si="1952"/>
        <v>0</v>
      </c>
      <c r="L876" s="87">
        <f t="shared" si="1952"/>
        <v>110.11788691062897</v>
      </c>
      <c r="M876" s="87">
        <f t="shared" si="1952"/>
        <v>0</v>
      </c>
      <c r="N876" s="87">
        <f t="shared" si="1952"/>
        <v>0</v>
      </c>
      <c r="O876" s="159">
        <f t="shared" si="1952"/>
        <v>0</v>
      </c>
      <c r="P876" s="159"/>
      <c r="AP876" s="190">
        <f t="shared" si="1951"/>
        <v>0</v>
      </c>
      <c r="AQ876" s="190">
        <f t="shared" si="1939"/>
        <v>72.803871875378064</v>
      </c>
      <c r="AR876" s="190">
        <f t="shared" si="1940"/>
        <v>87.401678106636723</v>
      </c>
      <c r="AS876" s="190">
        <f t="shared" si="1941"/>
        <v>0</v>
      </c>
      <c r="AT876" s="190">
        <f t="shared" si="1942"/>
        <v>0</v>
      </c>
      <c r="AU876" s="190">
        <f t="shared" si="1943"/>
        <v>0</v>
      </c>
      <c r="AV876" s="190">
        <f t="shared" si="1944"/>
        <v>0</v>
      </c>
      <c r="AW876" s="190">
        <f t="shared" si="1945"/>
        <v>0</v>
      </c>
      <c r="AX876" s="190">
        <f t="shared" si="1946"/>
        <v>110.11788691062897</v>
      </c>
      <c r="AY876" s="190">
        <f t="shared" si="1947"/>
        <v>0</v>
      </c>
      <c r="AZ876" s="190">
        <f t="shared" si="1948"/>
        <v>0</v>
      </c>
      <c r="BA876" s="190">
        <f t="shared" si="1949"/>
        <v>0</v>
      </c>
    </row>
    <row r="877" spans="1:53" x14ac:dyDescent="0.25">
      <c r="A877" s="195" t="s">
        <v>117</v>
      </c>
      <c r="B877" s="376"/>
      <c r="C877" s="86" t="s">
        <v>243</v>
      </c>
      <c r="D877" s="87">
        <f>+D873*D852</f>
        <v>0</v>
      </c>
      <c r="E877" s="87">
        <f t="shared" ref="E877:O877" si="1953">+E873*E852</f>
        <v>0</v>
      </c>
      <c r="F877" s="87">
        <f t="shared" si="1953"/>
        <v>6.0213839691322866</v>
      </c>
      <c r="G877" s="87">
        <f t="shared" si="1953"/>
        <v>0</v>
      </c>
      <c r="H877" s="87">
        <f t="shared" si="1953"/>
        <v>0</v>
      </c>
      <c r="I877" s="87">
        <f t="shared" si="1953"/>
        <v>0</v>
      </c>
      <c r="J877" s="87">
        <f t="shared" si="1953"/>
        <v>0</v>
      </c>
      <c r="K877" s="87">
        <f t="shared" si="1953"/>
        <v>0</v>
      </c>
      <c r="L877" s="87">
        <f t="shared" si="1953"/>
        <v>3.3779212067741695</v>
      </c>
      <c r="M877" s="87">
        <f t="shared" si="1953"/>
        <v>0</v>
      </c>
      <c r="N877" s="87">
        <f t="shared" si="1953"/>
        <v>0</v>
      </c>
      <c r="O877" s="159">
        <f t="shared" si="1953"/>
        <v>0</v>
      </c>
      <c r="P877" s="159"/>
      <c r="AP877" s="190">
        <f t="shared" si="1951"/>
        <v>0</v>
      </c>
      <c r="AQ877" s="190">
        <f t="shared" si="1939"/>
        <v>0</v>
      </c>
      <c r="AR877" s="190">
        <f t="shared" si="1940"/>
        <v>6.0213839691322866</v>
      </c>
      <c r="AS877" s="190">
        <f t="shared" si="1941"/>
        <v>0</v>
      </c>
      <c r="AT877" s="190">
        <f t="shared" si="1942"/>
        <v>0</v>
      </c>
      <c r="AU877" s="190">
        <f t="shared" si="1943"/>
        <v>0</v>
      </c>
      <c r="AV877" s="190">
        <f t="shared" si="1944"/>
        <v>0</v>
      </c>
      <c r="AW877" s="190">
        <f t="shared" si="1945"/>
        <v>0</v>
      </c>
      <c r="AX877" s="190">
        <f t="shared" si="1946"/>
        <v>3.3779212067741695</v>
      </c>
      <c r="AY877" s="190">
        <f t="shared" si="1947"/>
        <v>0</v>
      </c>
      <c r="AZ877" s="190">
        <f t="shared" si="1948"/>
        <v>0</v>
      </c>
      <c r="BA877" s="190">
        <f t="shared" si="1949"/>
        <v>0</v>
      </c>
    </row>
    <row r="878" spans="1:53" ht="15.75" thickBot="1" x14ac:dyDescent="0.3">
      <c r="A878" s="195" t="s">
        <v>117</v>
      </c>
      <c r="B878" s="376"/>
      <c r="C878" s="96" t="s">
        <v>244</v>
      </c>
      <c r="D878" s="251">
        <f>+D873*D853</f>
        <v>0</v>
      </c>
      <c r="E878" s="251">
        <f t="shared" ref="E878:O878" si="1954">+E873*E853</f>
        <v>0</v>
      </c>
      <c r="F878" s="251">
        <f t="shared" si="1954"/>
        <v>0</v>
      </c>
      <c r="G878" s="251">
        <f t="shared" si="1954"/>
        <v>0</v>
      </c>
      <c r="H878" s="251">
        <f t="shared" si="1954"/>
        <v>0</v>
      </c>
      <c r="I878" s="251">
        <f t="shared" si="1954"/>
        <v>0</v>
      </c>
      <c r="J878" s="251">
        <f t="shared" si="1954"/>
        <v>0</v>
      </c>
      <c r="K878" s="251">
        <f t="shared" si="1954"/>
        <v>0</v>
      </c>
      <c r="L878" s="251">
        <f t="shared" si="1954"/>
        <v>0</v>
      </c>
      <c r="M878" s="251">
        <f t="shared" si="1954"/>
        <v>0</v>
      </c>
      <c r="N878" s="251">
        <f t="shared" si="1954"/>
        <v>0</v>
      </c>
      <c r="O878" s="251">
        <f t="shared" si="1954"/>
        <v>0</v>
      </c>
      <c r="P878" s="169">
        <f t="shared" si="1938"/>
        <v>0</v>
      </c>
      <c r="AP878" s="190">
        <f t="shared" si="1951"/>
        <v>0</v>
      </c>
      <c r="AQ878" s="190">
        <f t="shared" si="1939"/>
        <v>0</v>
      </c>
      <c r="AR878" s="190">
        <f t="shared" si="1940"/>
        <v>0</v>
      </c>
      <c r="AS878" s="190">
        <f t="shared" si="1941"/>
        <v>0</v>
      </c>
      <c r="AT878" s="190">
        <f t="shared" si="1942"/>
        <v>0</v>
      </c>
      <c r="AU878" s="190">
        <f t="shared" si="1943"/>
        <v>0</v>
      </c>
      <c r="AV878" s="190">
        <f t="shared" si="1944"/>
        <v>0</v>
      </c>
      <c r="AW878" s="190">
        <f t="shared" si="1945"/>
        <v>0</v>
      </c>
      <c r="AX878" s="190">
        <f t="shared" si="1946"/>
        <v>0</v>
      </c>
      <c r="AY878" s="190">
        <f t="shared" si="1947"/>
        <v>0</v>
      </c>
      <c r="AZ878" s="190">
        <f t="shared" si="1948"/>
        <v>0</v>
      </c>
      <c r="BA878" s="190">
        <f t="shared" si="1949"/>
        <v>0</v>
      </c>
    </row>
    <row r="879" spans="1:53" x14ac:dyDescent="0.25">
      <c r="A879" s="195" t="s">
        <v>117</v>
      </c>
      <c r="B879" s="376"/>
      <c r="C879" s="99" t="s">
        <v>245</v>
      </c>
      <c r="D879" s="100">
        <f>+IFERROR(D842/D861/30,0)</f>
        <v>0</v>
      </c>
      <c r="E879" s="100">
        <f t="shared" ref="E879:O879" si="1955">+IFERROR(E842/E861/30,0)</f>
        <v>184.16399358207201</v>
      </c>
      <c r="F879" s="100">
        <f t="shared" si="1955"/>
        <v>227.13047198443994</v>
      </c>
      <c r="G879" s="100">
        <f t="shared" si="1955"/>
        <v>0</v>
      </c>
      <c r="H879" s="100">
        <f t="shared" si="1955"/>
        <v>0</v>
      </c>
      <c r="I879" s="100">
        <f t="shared" si="1955"/>
        <v>0</v>
      </c>
      <c r="J879" s="100">
        <f t="shared" si="1955"/>
        <v>0</v>
      </c>
      <c r="K879" s="100">
        <f t="shared" si="1955"/>
        <v>0</v>
      </c>
      <c r="L879" s="100">
        <f t="shared" si="1955"/>
        <v>329.48153868110751</v>
      </c>
      <c r="M879" s="100">
        <f t="shared" si="1955"/>
        <v>0</v>
      </c>
      <c r="N879" s="100">
        <f t="shared" si="1955"/>
        <v>0</v>
      </c>
      <c r="O879" s="167">
        <f t="shared" si="1955"/>
        <v>0</v>
      </c>
      <c r="P879" s="167">
        <f t="shared" si="1938"/>
        <v>740.77600424761943</v>
      </c>
    </row>
    <row r="880" spans="1:53" x14ac:dyDescent="0.25">
      <c r="A880" s="195" t="s">
        <v>117</v>
      </c>
      <c r="B880" s="376"/>
      <c r="C880" s="86" t="s">
        <v>246</v>
      </c>
      <c r="D880" s="266">
        <f t="shared" ref="D880:O880" si="1956">+IFERROR(D843/D862/30,0)</f>
        <v>0</v>
      </c>
      <c r="E880" s="266">
        <f t="shared" si="1956"/>
        <v>131.29051102465914</v>
      </c>
      <c r="F880" s="266">
        <f t="shared" si="1956"/>
        <v>159.28239583295951</v>
      </c>
      <c r="G880" s="266">
        <f t="shared" si="1956"/>
        <v>0</v>
      </c>
      <c r="H880" s="266">
        <f t="shared" si="1956"/>
        <v>0</v>
      </c>
      <c r="I880" s="266">
        <f t="shared" si="1956"/>
        <v>0</v>
      </c>
      <c r="J880" s="266">
        <f t="shared" si="1956"/>
        <v>0</v>
      </c>
      <c r="K880" s="266">
        <f t="shared" si="1956"/>
        <v>0</v>
      </c>
      <c r="L880" s="266">
        <f t="shared" si="1956"/>
        <v>245.39649236742571</v>
      </c>
      <c r="M880" s="266">
        <f t="shared" si="1956"/>
        <v>0</v>
      </c>
      <c r="N880" s="266">
        <f t="shared" si="1956"/>
        <v>0</v>
      </c>
      <c r="O880" s="267">
        <f t="shared" si="1956"/>
        <v>0</v>
      </c>
      <c r="P880" s="159">
        <f t="shared" si="1938"/>
        <v>535.9693992250443</v>
      </c>
    </row>
    <row r="881" spans="1:16" x14ac:dyDescent="0.25">
      <c r="A881" s="195" t="s">
        <v>117</v>
      </c>
      <c r="B881" s="376"/>
      <c r="C881" s="86" t="s">
        <v>247</v>
      </c>
      <c r="D881" s="266">
        <f t="shared" ref="D881:O881" si="1957">+IFERROR(D844/D863/30,0)</f>
        <v>0</v>
      </c>
      <c r="E881" s="266">
        <f t="shared" si="1957"/>
        <v>0</v>
      </c>
      <c r="F881" s="266">
        <f t="shared" si="1957"/>
        <v>0</v>
      </c>
      <c r="G881" s="266">
        <f t="shared" si="1957"/>
        <v>0</v>
      </c>
      <c r="H881" s="266">
        <f t="shared" si="1957"/>
        <v>0</v>
      </c>
      <c r="I881" s="266">
        <f t="shared" si="1957"/>
        <v>0</v>
      </c>
      <c r="J881" s="266">
        <f t="shared" si="1957"/>
        <v>0</v>
      </c>
      <c r="K881" s="266">
        <f t="shared" si="1957"/>
        <v>0</v>
      </c>
      <c r="L881" s="266">
        <f t="shared" si="1957"/>
        <v>0</v>
      </c>
      <c r="M881" s="266">
        <f t="shared" si="1957"/>
        <v>0</v>
      </c>
      <c r="N881" s="266">
        <f t="shared" si="1957"/>
        <v>0</v>
      </c>
      <c r="O881" s="267">
        <f t="shared" si="1957"/>
        <v>0</v>
      </c>
      <c r="P881" s="159">
        <f t="shared" si="1938"/>
        <v>0</v>
      </c>
    </row>
    <row r="882" spans="1:16" x14ac:dyDescent="0.25">
      <c r="A882" s="195" t="s">
        <v>117</v>
      </c>
      <c r="B882" s="376"/>
      <c r="C882" s="86" t="s">
        <v>248</v>
      </c>
      <c r="D882" s="266">
        <f t="shared" ref="D882:O882" si="1958">+IFERROR(D845/D864/30,0)</f>
        <v>0</v>
      </c>
      <c r="E882" s="266">
        <f t="shared" si="1958"/>
        <v>52.873482557412878</v>
      </c>
      <c r="F882" s="266">
        <f t="shared" si="1958"/>
        <v>63.475073286902365</v>
      </c>
      <c r="G882" s="266">
        <f t="shared" si="1958"/>
        <v>0</v>
      </c>
      <c r="H882" s="266">
        <f t="shared" si="1958"/>
        <v>0</v>
      </c>
      <c r="I882" s="266">
        <f t="shared" si="1958"/>
        <v>0</v>
      </c>
      <c r="J882" s="266">
        <f t="shared" si="1958"/>
        <v>0</v>
      </c>
      <c r="K882" s="266">
        <f t="shared" si="1958"/>
        <v>0</v>
      </c>
      <c r="L882" s="266">
        <f t="shared" si="1958"/>
        <v>81.5824634797698</v>
      </c>
      <c r="M882" s="266">
        <f t="shared" si="1958"/>
        <v>0</v>
      </c>
      <c r="N882" s="266">
        <f t="shared" si="1958"/>
        <v>0</v>
      </c>
      <c r="O882" s="267">
        <f t="shared" si="1958"/>
        <v>0</v>
      </c>
      <c r="P882" s="159">
        <f t="shared" si="1938"/>
        <v>197.93101932408504</v>
      </c>
    </row>
    <row r="883" spans="1:16" x14ac:dyDescent="0.25">
      <c r="A883" s="195" t="s">
        <v>117</v>
      </c>
      <c r="B883" s="376"/>
      <c r="C883" s="86" t="s">
        <v>249</v>
      </c>
      <c r="D883" s="87">
        <f t="shared" ref="D883:O883" si="1959">+IFERROR(D846/D865/30,0)</f>
        <v>0</v>
      </c>
      <c r="E883" s="87">
        <f t="shared" si="1959"/>
        <v>0</v>
      </c>
      <c r="F883" s="87">
        <f t="shared" si="1959"/>
        <v>4.3730028645780488</v>
      </c>
      <c r="G883" s="87">
        <f t="shared" si="1959"/>
        <v>0</v>
      </c>
      <c r="H883" s="87">
        <f t="shared" si="1959"/>
        <v>0</v>
      </c>
      <c r="I883" s="87">
        <f t="shared" si="1959"/>
        <v>0</v>
      </c>
      <c r="J883" s="87">
        <f t="shared" si="1959"/>
        <v>0</v>
      </c>
      <c r="K883" s="87">
        <f t="shared" si="1959"/>
        <v>0</v>
      </c>
      <c r="L883" s="87">
        <f t="shared" si="1959"/>
        <v>2.5025828339119149</v>
      </c>
      <c r="M883" s="87">
        <f t="shared" si="1959"/>
        <v>0</v>
      </c>
      <c r="N883" s="87">
        <f t="shared" si="1959"/>
        <v>0</v>
      </c>
      <c r="O883" s="159">
        <f t="shared" si="1959"/>
        <v>0</v>
      </c>
      <c r="P883" s="159">
        <f t="shared" si="1938"/>
        <v>6.8755856984899637</v>
      </c>
    </row>
    <row r="884" spans="1:16" ht="15.75" thickBot="1" x14ac:dyDescent="0.3">
      <c r="A884" s="195" t="s">
        <v>117</v>
      </c>
      <c r="B884" s="376"/>
      <c r="C884" s="96" t="s">
        <v>250</v>
      </c>
      <c r="D884" s="168">
        <f t="shared" ref="D884:O884" si="1960">+IFERROR(D847/D866/30,0)</f>
        <v>0</v>
      </c>
      <c r="E884" s="168">
        <f t="shared" si="1960"/>
        <v>0</v>
      </c>
      <c r="F884" s="168">
        <f t="shared" si="1960"/>
        <v>0</v>
      </c>
      <c r="G884" s="168">
        <f t="shared" si="1960"/>
        <v>0</v>
      </c>
      <c r="H884" s="168">
        <f t="shared" si="1960"/>
        <v>0</v>
      </c>
      <c r="I884" s="168">
        <f t="shared" si="1960"/>
        <v>0</v>
      </c>
      <c r="J884" s="168">
        <f t="shared" si="1960"/>
        <v>0</v>
      </c>
      <c r="K884" s="168">
        <f t="shared" si="1960"/>
        <v>0</v>
      </c>
      <c r="L884" s="168">
        <f t="shared" si="1960"/>
        <v>0</v>
      </c>
      <c r="M884" s="168">
        <f t="shared" si="1960"/>
        <v>0</v>
      </c>
      <c r="N884" s="168">
        <f t="shared" si="1960"/>
        <v>0</v>
      </c>
      <c r="O884" s="169">
        <f t="shared" si="1960"/>
        <v>0</v>
      </c>
      <c r="P884" s="169">
        <f t="shared" si="1938"/>
        <v>0</v>
      </c>
    </row>
    <row r="885" spans="1:16" ht="15.75" thickBot="1" x14ac:dyDescent="0.3">
      <c r="A885" s="195" t="s">
        <v>117</v>
      </c>
      <c r="B885" s="376"/>
      <c r="C885" s="183" t="s">
        <v>13</v>
      </c>
      <c r="D885" s="72">
        <v>30</v>
      </c>
      <c r="E885" s="72">
        <v>30</v>
      </c>
      <c r="F885" s="72">
        <v>30</v>
      </c>
      <c r="G885" s="72">
        <v>0</v>
      </c>
      <c r="H885" s="72">
        <v>33.121560393413624</v>
      </c>
      <c r="I885" s="72">
        <v>33.18421323453741</v>
      </c>
      <c r="J885" s="72">
        <v>33</v>
      </c>
      <c r="K885" s="72">
        <v>16.918000292815897</v>
      </c>
      <c r="L885" s="72">
        <f>((45*0.63)+(20*0.37))</f>
        <v>35.75</v>
      </c>
      <c r="M885" s="72">
        <v>36.24</v>
      </c>
      <c r="N885" s="72">
        <v>22</v>
      </c>
      <c r="O885" s="72">
        <v>22</v>
      </c>
      <c r="P885" s="184"/>
    </row>
    <row r="886" spans="1:16" x14ac:dyDescent="0.25">
      <c r="A886" s="195" t="s">
        <v>117</v>
      </c>
      <c r="B886" s="376"/>
      <c r="C886" s="99" t="s">
        <v>4</v>
      </c>
      <c r="D886" s="100">
        <f>+D879/D885*30</f>
        <v>0</v>
      </c>
      <c r="E886" s="100">
        <f t="shared" ref="E886" si="1961">+E879/E885*30</f>
        <v>184.16399358207201</v>
      </c>
      <c r="F886" s="100">
        <f t="shared" ref="F886" si="1962">+F879/F885*30</f>
        <v>227.13047198443994</v>
      </c>
      <c r="G886" s="100" t="e">
        <f t="shared" ref="G886" si="1963">+G879/G885*30</f>
        <v>#DIV/0!</v>
      </c>
      <c r="H886" s="100">
        <f t="shared" ref="H886" si="1964">+H879/H885*30</f>
        <v>0</v>
      </c>
      <c r="I886" s="100">
        <f t="shared" ref="I886" si="1965">+I879/I885*30</f>
        <v>0</v>
      </c>
      <c r="J886" s="100">
        <f t="shared" ref="J886" si="1966">+J879/J885*30</f>
        <v>0</v>
      </c>
      <c r="K886" s="100">
        <f t="shared" ref="K886" si="1967">+K879/K885*30</f>
        <v>0</v>
      </c>
      <c r="L886" s="100">
        <f t="shared" ref="L886" si="1968">+L879/L885*30</f>
        <v>276.48800448764268</v>
      </c>
      <c r="M886" s="100">
        <f t="shared" ref="M886" si="1969">+M879/M885*30</f>
        <v>0</v>
      </c>
      <c r="N886" s="100">
        <f t="shared" ref="N886" si="1970">+N879/N885*30</f>
        <v>0</v>
      </c>
      <c r="O886" s="167">
        <f t="shared" ref="O886" si="1971">+O879/O885*30</f>
        <v>0</v>
      </c>
      <c r="P886" s="167" t="e">
        <f>SUM(D886:O886)</f>
        <v>#DIV/0!</v>
      </c>
    </row>
    <row r="887" spans="1:16" x14ac:dyDescent="0.25">
      <c r="A887" s="195" t="s">
        <v>117</v>
      </c>
      <c r="B887" s="376"/>
      <c r="C887" s="86" t="s">
        <v>216</v>
      </c>
      <c r="D887" s="87">
        <f>+D880/D885*30</f>
        <v>0</v>
      </c>
      <c r="E887" s="87">
        <f t="shared" ref="E887:O887" si="1972">+E880/E885*30</f>
        <v>131.29051102465914</v>
      </c>
      <c r="F887" s="87">
        <f t="shared" si="1972"/>
        <v>159.28239583295951</v>
      </c>
      <c r="G887" s="87" t="e">
        <f t="shared" si="1972"/>
        <v>#DIV/0!</v>
      </c>
      <c r="H887" s="87">
        <f t="shared" si="1972"/>
        <v>0</v>
      </c>
      <c r="I887" s="87">
        <f t="shared" si="1972"/>
        <v>0</v>
      </c>
      <c r="J887" s="87">
        <f t="shared" si="1972"/>
        <v>0</v>
      </c>
      <c r="K887" s="87">
        <f t="shared" si="1972"/>
        <v>0</v>
      </c>
      <c r="L887" s="87">
        <f t="shared" si="1972"/>
        <v>205.92712646217541</v>
      </c>
      <c r="M887" s="87">
        <f t="shared" si="1972"/>
        <v>0</v>
      </c>
      <c r="N887" s="87">
        <f t="shared" si="1972"/>
        <v>0</v>
      </c>
      <c r="O887" s="159">
        <f t="shared" si="1972"/>
        <v>0</v>
      </c>
      <c r="P887" s="159" t="e">
        <f t="shared" ref="P887:P891" si="1973">SUM(D887:O887)</f>
        <v>#DIV/0!</v>
      </c>
    </row>
    <row r="888" spans="1:16" x14ac:dyDescent="0.25">
      <c r="A888" s="195" t="s">
        <v>117</v>
      </c>
      <c r="B888" s="376"/>
      <c r="C888" s="86" t="s">
        <v>217</v>
      </c>
      <c r="D888" s="87">
        <f>+D881/D885*30</f>
        <v>0</v>
      </c>
      <c r="E888" s="87">
        <f t="shared" ref="E888:O888" si="1974">+E881/E885*30</f>
        <v>0</v>
      </c>
      <c r="F888" s="87">
        <f t="shared" si="1974"/>
        <v>0</v>
      </c>
      <c r="G888" s="87" t="e">
        <f t="shared" si="1974"/>
        <v>#DIV/0!</v>
      </c>
      <c r="H888" s="87">
        <f t="shared" si="1974"/>
        <v>0</v>
      </c>
      <c r="I888" s="87">
        <f t="shared" si="1974"/>
        <v>0</v>
      </c>
      <c r="J888" s="87">
        <f t="shared" si="1974"/>
        <v>0</v>
      </c>
      <c r="K888" s="87">
        <f t="shared" si="1974"/>
        <v>0</v>
      </c>
      <c r="L888" s="87">
        <f t="shared" si="1974"/>
        <v>0</v>
      </c>
      <c r="M888" s="87">
        <f t="shared" si="1974"/>
        <v>0</v>
      </c>
      <c r="N888" s="87">
        <f t="shared" si="1974"/>
        <v>0</v>
      </c>
      <c r="O888" s="159">
        <f t="shared" si="1974"/>
        <v>0</v>
      </c>
      <c r="P888" s="159"/>
    </row>
    <row r="889" spans="1:16" x14ac:dyDescent="0.25">
      <c r="A889" s="195" t="s">
        <v>117</v>
      </c>
      <c r="B889" s="376"/>
      <c r="C889" s="86" t="s">
        <v>218</v>
      </c>
      <c r="D889" s="87">
        <f>+D882/D885*30</f>
        <v>0</v>
      </c>
      <c r="E889" s="87">
        <f t="shared" ref="E889:O889" si="1975">+E882/E885*30</f>
        <v>52.873482557412878</v>
      </c>
      <c r="F889" s="87">
        <f t="shared" si="1975"/>
        <v>63.475073286902372</v>
      </c>
      <c r="G889" s="87" t="e">
        <f t="shared" si="1975"/>
        <v>#DIV/0!</v>
      </c>
      <c r="H889" s="87">
        <f t="shared" si="1975"/>
        <v>0</v>
      </c>
      <c r="I889" s="87">
        <f t="shared" si="1975"/>
        <v>0</v>
      </c>
      <c r="J889" s="87">
        <f t="shared" si="1975"/>
        <v>0</v>
      </c>
      <c r="K889" s="87">
        <f t="shared" si="1975"/>
        <v>0</v>
      </c>
      <c r="L889" s="87">
        <f t="shared" si="1975"/>
        <v>68.460808514492143</v>
      </c>
      <c r="M889" s="87">
        <f t="shared" si="1975"/>
        <v>0</v>
      </c>
      <c r="N889" s="87">
        <f t="shared" si="1975"/>
        <v>0</v>
      </c>
      <c r="O889" s="159">
        <f t="shared" si="1975"/>
        <v>0</v>
      </c>
      <c r="P889" s="159"/>
    </row>
    <row r="890" spans="1:16" x14ac:dyDescent="0.25">
      <c r="A890" s="195" t="s">
        <v>117</v>
      </c>
      <c r="B890" s="376"/>
      <c r="C890" s="86" t="s">
        <v>219</v>
      </c>
      <c r="D890" s="87">
        <f>+D883/D885*30</f>
        <v>0</v>
      </c>
      <c r="E890" s="87">
        <f t="shared" ref="E890:O890" si="1976">+E883/E885*30</f>
        <v>0</v>
      </c>
      <c r="F890" s="87">
        <f t="shared" si="1976"/>
        <v>4.3730028645780488</v>
      </c>
      <c r="G890" s="87" t="e">
        <f t="shared" si="1976"/>
        <v>#DIV/0!</v>
      </c>
      <c r="H890" s="87">
        <f t="shared" si="1976"/>
        <v>0</v>
      </c>
      <c r="I890" s="87">
        <f t="shared" si="1976"/>
        <v>0</v>
      </c>
      <c r="J890" s="87">
        <f t="shared" si="1976"/>
        <v>0</v>
      </c>
      <c r="K890" s="87">
        <f t="shared" si="1976"/>
        <v>0</v>
      </c>
      <c r="L890" s="87">
        <f t="shared" si="1976"/>
        <v>2.1000695109750338</v>
      </c>
      <c r="M890" s="87">
        <f t="shared" si="1976"/>
        <v>0</v>
      </c>
      <c r="N890" s="87">
        <f t="shared" si="1976"/>
        <v>0</v>
      </c>
      <c r="O890" s="159">
        <f t="shared" si="1976"/>
        <v>0</v>
      </c>
      <c r="P890" s="159"/>
    </row>
    <row r="891" spans="1:16" ht="15.75" thickBot="1" x14ac:dyDescent="0.3">
      <c r="A891" s="195" t="s">
        <v>117</v>
      </c>
      <c r="B891" s="376"/>
      <c r="C891" s="96" t="s">
        <v>238</v>
      </c>
      <c r="D891" s="168">
        <f>+D884/D885*30</f>
        <v>0</v>
      </c>
      <c r="E891" s="168">
        <f t="shared" ref="E891:O891" si="1977">+E884/E885*30</f>
        <v>0</v>
      </c>
      <c r="F891" s="168">
        <f t="shared" si="1977"/>
        <v>0</v>
      </c>
      <c r="G891" s="168" t="e">
        <f t="shared" si="1977"/>
        <v>#DIV/0!</v>
      </c>
      <c r="H891" s="168">
        <f t="shared" si="1977"/>
        <v>0</v>
      </c>
      <c r="I891" s="168">
        <f t="shared" si="1977"/>
        <v>0</v>
      </c>
      <c r="J891" s="168">
        <f t="shared" si="1977"/>
        <v>0</v>
      </c>
      <c r="K891" s="168">
        <f t="shared" si="1977"/>
        <v>0</v>
      </c>
      <c r="L891" s="168">
        <f t="shared" si="1977"/>
        <v>0</v>
      </c>
      <c r="M891" s="168">
        <f t="shared" si="1977"/>
        <v>0</v>
      </c>
      <c r="N891" s="168">
        <f t="shared" si="1977"/>
        <v>0</v>
      </c>
      <c r="O891" s="169">
        <f t="shared" si="1977"/>
        <v>0</v>
      </c>
      <c r="P891" s="169" t="e">
        <f t="shared" si="1973"/>
        <v>#DIV/0!</v>
      </c>
    </row>
    <row r="892" spans="1:16" x14ac:dyDescent="0.25">
      <c r="A892" s="195" t="s">
        <v>117</v>
      </c>
      <c r="B892" s="376"/>
      <c r="C892" s="76" t="s">
        <v>8</v>
      </c>
      <c r="D892" s="170">
        <f t="shared" ref="D892:O892" si="1978">+D861/D855</f>
        <v>1.3124826269422862</v>
      </c>
      <c r="E892" s="170">
        <f t="shared" si="1978"/>
        <v>1.3769448947555838</v>
      </c>
      <c r="F892" s="170">
        <f t="shared" si="1978"/>
        <v>1.3769448947555836</v>
      </c>
      <c r="G892" s="170">
        <f t="shared" si="1978"/>
        <v>1.3199115949937019</v>
      </c>
      <c r="H892" s="170">
        <f t="shared" si="1978"/>
        <v>1.3199115949937017</v>
      </c>
      <c r="I892" s="170">
        <f t="shared" si="1978"/>
        <v>1.3199115949937015</v>
      </c>
      <c r="J892" s="170">
        <f t="shared" si="1978"/>
        <v>1.2741122393926512</v>
      </c>
      <c r="K892" s="170">
        <f t="shared" si="1978"/>
        <v>1.2723348461428223</v>
      </c>
      <c r="L892" s="170">
        <f t="shared" si="1978"/>
        <v>1.3497739858999862</v>
      </c>
      <c r="M892" s="170">
        <f t="shared" si="1978"/>
        <v>1.3096870422692404</v>
      </c>
      <c r="N892" s="170">
        <f t="shared" si="1978"/>
        <v>1.3237948180041241</v>
      </c>
      <c r="O892" s="171">
        <f t="shared" si="1978"/>
        <v>1.332025789375056</v>
      </c>
      <c r="P892" s="171"/>
    </row>
    <row r="893" spans="1:16" x14ac:dyDescent="0.25">
      <c r="A893" s="195" t="s">
        <v>117</v>
      </c>
      <c r="B893" s="376"/>
      <c r="C893" s="77" t="s">
        <v>6</v>
      </c>
      <c r="D893" s="172">
        <f>+VLOOKUP(D841,Conversion!$B$33:$N$71,(MATCH('Measured TV opt-pt'!D840,butget_aylar_opt,0)+1),0)</f>
        <v>1.3994389224564403</v>
      </c>
      <c r="E893" s="172">
        <f>+VLOOKUP(E841,Conversion!$B$33:$N$71,(MATCH('Measured TV opt-pt'!E840,butget_aylar_opt,0)+1),0)</f>
        <v>1.3769448947555836</v>
      </c>
      <c r="F893" s="172">
        <f>+VLOOKUP(F841,Conversion!$B$33:$N$71,(MATCH('Measured TV opt-pt'!F840,butget_aylar_opt,0)+1),0)</f>
        <v>1.3769448947555836</v>
      </c>
      <c r="G893" s="172">
        <f>+VLOOKUP(G841,Conversion!$B$33:$N$71,(MATCH('Measured TV opt-pt'!G840,butget_aylar_opt,0)+1),0)</f>
        <v>1.4365473693880009</v>
      </c>
      <c r="H893" s="172">
        <f>+VLOOKUP(H841,Conversion!$B$33:$N$71,(MATCH('Measured TV opt-pt'!H840,butget_aylar_opt,0)+1),0)</f>
        <v>1.4365473693880009</v>
      </c>
      <c r="I893" s="172">
        <f>+VLOOKUP(I841,Conversion!$B$33:$N$71,(MATCH('Measured TV opt-pt'!I840,butget_aylar_opt,0)+1),0)</f>
        <v>1.4365473693880009</v>
      </c>
      <c r="J893" s="172">
        <f>+VLOOKUP(J841,Conversion!$B$33:$N$71,(MATCH('Measured TV opt-pt'!J840,butget_aylar_opt,0)+1),0)</f>
        <v>1.36726366390381</v>
      </c>
      <c r="K893" s="172">
        <f>+VLOOKUP(K841,Conversion!$B$33:$N$71,(MATCH('Measured TV opt-pt'!K840,butget_aylar_opt,0)+1),0)</f>
        <v>1.36726366390381</v>
      </c>
      <c r="L893" s="172">
        <f>+VLOOKUP(L841,Conversion!$B$33:$N$71,(MATCH('Measured TV opt-pt'!L840,butget_aylar_opt,0)+1),0)</f>
        <v>1.4311147462717773</v>
      </c>
      <c r="M893" s="172">
        <f>+VLOOKUP(M841,Conversion!$B$33:$N$71,(MATCH('Measured TV opt-pt'!M840,butget_aylar_opt,0)+1),0)</f>
        <v>1.3994389224564403</v>
      </c>
      <c r="N893" s="172">
        <f>+VLOOKUP(N841,Conversion!$B$33:$N$71,(MATCH('Measured TV opt-pt'!N840,butget_aylar_opt,0)+1),0)</f>
        <v>1.3994389224564403</v>
      </c>
      <c r="O893" s="173">
        <f>+VLOOKUP(O841,Conversion!$B$33:$N$71,(MATCH('Measured TV opt-pt'!O840,butget_aylar_opt,0)+1),0)</f>
        <v>1.3994389224564403</v>
      </c>
      <c r="P893" s="173"/>
    </row>
    <row r="894" spans="1:16" ht="15.75" thickBot="1" x14ac:dyDescent="0.3">
      <c r="A894" s="195" t="s">
        <v>117</v>
      </c>
      <c r="B894" s="377"/>
      <c r="C894" s="96" t="s">
        <v>7</v>
      </c>
      <c r="D894" s="172">
        <f>+VLOOKUP(D841,Conversion!$B$74:$N$112,(MATCH('Measured TV opt-pt'!D840,budget_aylar_pt,0)+1),0)</f>
        <v>1.2018109781060899</v>
      </c>
      <c r="E894" s="172">
        <f>+VLOOKUP(E841,Conversion!$B$74:$N$112,(MATCH('Measured TV opt-pt'!E840,budget_aylar_pt,0)+1),0)</f>
        <v>1.1604597185371643</v>
      </c>
      <c r="F894" s="172">
        <f>+VLOOKUP(F841,Conversion!$B$74:$N$112,(MATCH('Measured TV opt-pt'!F840,budget_aylar_pt,0)+1),0)</f>
        <v>1.1604597185371643</v>
      </c>
      <c r="G894" s="172">
        <f>+VLOOKUP(G841,Conversion!$B$74:$N$112,(MATCH('Measured TV opt-pt'!G840,budget_aylar_pt,0)+1),0)</f>
        <v>1.1935561727332109</v>
      </c>
      <c r="H894" s="172">
        <f>+VLOOKUP(H841,Conversion!$B$74:$N$112,(MATCH('Measured TV opt-pt'!H840,budget_aylar_pt,0)+1),0)</f>
        <v>1.1935561727332109</v>
      </c>
      <c r="I894" s="172">
        <f>+VLOOKUP(I841,Conversion!$B$74:$N$112,(MATCH('Measured TV opt-pt'!I840,budget_aylar_pt,0)+1),0)</f>
        <v>1.1935561727332109</v>
      </c>
      <c r="J894" s="172">
        <f>+VLOOKUP(J841,Conversion!$B$74:$N$112,(MATCH('Measured TV opt-pt'!J840,budget_aylar_pt,0)+1),0)</f>
        <v>1.1731981961722289</v>
      </c>
      <c r="K894" s="172">
        <f>+VLOOKUP(K841,Conversion!$B$74:$N$112,(MATCH('Measured TV opt-pt'!K840,budget_aylar_pt,0)+1),0)</f>
        <v>1.1731981961722289</v>
      </c>
      <c r="L894" s="172">
        <f>+VLOOKUP(L841,Conversion!$B$74:$N$112,(MATCH('Measured TV opt-pt'!L840,budget_aylar_pt,0)+1),0)</f>
        <v>1.2628806305979468</v>
      </c>
      <c r="M894" s="172">
        <f>+VLOOKUP(M841,Conversion!$B$74:$N$112,(MATCH('Measured TV opt-pt'!M840,budget_aylar_pt,0)+1),0)</f>
        <v>1.2018109781060899</v>
      </c>
      <c r="N894" s="172">
        <f>+VLOOKUP(N841,Conversion!$B$74:$N$112,(MATCH('Measured TV opt-pt'!N840,budget_aylar_pt,0)+1),0)</f>
        <v>1.2018109781060899</v>
      </c>
      <c r="O894" s="173">
        <f>+VLOOKUP(O841,Conversion!$B$74:$N$112,(MATCH('Measured TV opt-pt'!O840,budget_aylar_pt,0)+1),0)</f>
        <v>1.2018109781060899</v>
      </c>
      <c r="P894" s="174"/>
    </row>
    <row r="895" spans="1:16" ht="21.75" thickBot="1" x14ac:dyDescent="0.3">
      <c r="A895" s="195" t="s">
        <v>117</v>
      </c>
      <c r="B895" s="240" t="s">
        <v>126</v>
      </c>
      <c r="C895" s="74" t="s">
        <v>107</v>
      </c>
      <c r="D895" s="153">
        <v>1</v>
      </c>
      <c r="E895" s="153">
        <v>2</v>
      </c>
      <c r="F895" s="153">
        <v>3</v>
      </c>
      <c r="G895" s="153">
        <v>4</v>
      </c>
      <c r="H895" s="153">
        <v>5</v>
      </c>
      <c r="I895" s="153">
        <v>6</v>
      </c>
      <c r="J895" s="153">
        <v>7</v>
      </c>
      <c r="K895" s="153">
        <v>8</v>
      </c>
      <c r="L895" s="153">
        <v>9</v>
      </c>
      <c r="M895" s="153">
        <v>10</v>
      </c>
      <c r="N895" s="153">
        <v>11</v>
      </c>
      <c r="O895" s="153">
        <v>12</v>
      </c>
      <c r="P895" s="74" t="s">
        <v>127</v>
      </c>
    </row>
    <row r="896" spans="1:16" ht="15.75" thickBot="1" x14ac:dyDescent="0.3">
      <c r="A896" s="195" t="s">
        <v>117</v>
      </c>
      <c r="B896" s="378" t="s">
        <v>142</v>
      </c>
      <c r="C896" s="185" t="s">
        <v>33</v>
      </c>
      <c r="D896" s="186" t="s">
        <v>24</v>
      </c>
      <c r="E896" s="186" t="s">
        <v>24</v>
      </c>
      <c r="F896" s="186" t="s">
        <v>24</v>
      </c>
      <c r="G896" s="186" t="s">
        <v>24</v>
      </c>
      <c r="H896" s="186" t="s">
        <v>24</v>
      </c>
      <c r="I896" s="186" t="s">
        <v>24</v>
      </c>
      <c r="J896" s="186" t="s">
        <v>24</v>
      </c>
      <c r="K896" s="186" t="s">
        <v>24</v>
      </c>
      <c r="L896" s="186" t="s">
        <v>24</v>
      </c>
      <c r="M896" s="186" t="s">
        <v>24</v>
      </c>
      <c r="N896" s="186" t="s">
        <v>24</v>
      </c>
      <c r="O896" s="186" t="s">
        <v>24</v>
      </c>
      <c r="P896" s="188" t="s">
        <v>108</v>
      </c>
    </row>
    <row r="897" spans="1:16" x14ac:dyDescent="0.25">
      <c r="A897" s="195" t="s">
        <v>117</v>
      </c>
      <c r="B897" s="379"/>
      <c r="C897" s="175" t="s">
        <v>125</v>
      </c>
      <c r="D897" s="200"/>
      <c r="E897" s="201"/>
      <c r="F897" s="201"/>
      <c r="G897" s="201"/>
      <c r="H897" s="201"/>
      <c r="I897" s="201"/>
      <c r="J897" s="201"/>
      <c r="K897" s="201"/>
      <c r="L897" s="201"/>
      <c r="M897" s="201"/>
      <c r="N897" s="201"/>
      <c r="O897" s="176"/>
      <c r="P897" s="176">
        <f>SUM(D897:O897)</f>
        <v>0</v>
      </c>
    </row>
    <row r="898" spans="1:16" x14ac:dyDescent="0.25">
      <c r="A898" s="195" t="s">
        <v>117</v>
      </c>
      <c r="B898" s="379"/>
      <c r="C898" s="86" t="s">
        <v>1</v>
      </c>
      <c r="D898" s="87">
        <f>+D929*D911*30</f>
        <v>0</v>
      </c>
      <c r="E898" s="87">
        <f t="shared" ref="E898:O898" si="1979">+E929*E911*30</f>
        <v>0</v>
      </c>
      <c r="F898" s="87">
        <f t="shared" si="1979"/>
        <v>0</v>
      </c>
      <c r="G898" s="87">
        <f t="shared" si="1979"/>
        <v>0</v>
      </c>
      <c r="H898" s="87">
        <f t="shared" si="1979"/>
        <v>0</v>
      </c>
      <c r="I898" s="87">
        <f t="shared" si="1979"/>
        <v>0</v>
      </c>
      <c r="J898" s="87">
        <f t="shared" si="1979"/>
        <v>0</v>
      </c>
      <c r="K898" s="87">
        <f t="shared" si="1979"/>
        <v>0</v>
      </c>
      <c r="L898" s="87">
        <f t="shared" si="1979"/>
        <v>0</v>
      </c>
      <c r="M898" s="87">
        <f t="shared" si="1979"/>
        <v>0</v>
      </c>
      <c r="N898" s="87">
        <f t="shared" si="1979"/>
        <v>0</v>
      </c>
      <c r="O898" s="159">
        <f t="shared" si="1979"/>
        <v>0</v>
      </c>
      <c r="P898" s="159">
        <f t="shared" ref="P898:P902" si="1980">SUM(D898:O898)</f>
        <v>0</v>
      </c>
    </row>
    <row r="899" spans="1:16" x14ac:dyDescent="0.25">
      <c r="A899" s="195" t="s">
        <v>117</v>
      </c>
      <c r="B899" s="379"/>
      <c r="C899" s="86" t="s">
        <v>209</v>
      </c>
      <c r="D899" s="87">
        <f t="shared" ref="D899:O902" si="1981">+D930*D912*30</f>
        <v>0</v>
      </c>
      <c r="E899" s="259">
        <f t="shared" si="1981"/>
        <v>0</v>
      </c>
      <c r="F899" s="259">
        <f t="shared" si="1981"/>
        <v>0</v>
      </c>
      <c r="G899" s="259">
        <f t="shared" si="1981"/>
        <v>0</v>
      </c>
      <c r="H899" s="259">
        <f t="shared" si="1981"/>
        <v>0</v>
      </c>
      <c r="I899" s="259">
        <f t="shared" si="1981"/>
        <v>0</v>
      </c>
      <c r="J899" s="259">
        <f t="shared" si="1981"/>
        <v>0</v>
      </c>
      <c r="K899" s="259">
        <f t="shared" si="1981"/>
        <v>0</v>
      </c>
      <c r="L899" s="259">
        <f t="shared" si="1981"/>
        <v>0</v>
      </c>
      <c r="M899" s="259">
        <f t="shared" si="1981"/>
        <v>0</v>
      </c>
      <c r="N899" s="259">
        <f t="shared" si="1981"/>
        <v>0</v>
      </c>
      <c r="O899" s="260">
        <f t="shared" si="1981"/>
        <v>0</v>
      </c>
      <c r="P899" s="260"/>
    </row>
    <row r="900" spans="1:16" x14ac:dyDescent="0.25">
      <c r="A900" s="195" t="s">
        <v>117</v>
      </c>
      <c r="B900" s="379"/>
      <c r="C900" s="86" t="s">
        <v>210</v>
      </c>
      <c r="D900" s="87">
        <f t="shared" si="1981"/>
        <v>0</v>
      </c>
      <c r="E900" s="259">
        <f t="shared" si="1981"/>
        <v>0</v>
      </c>
      <c r="F900" s="259">
        <f t="shared" si="1981"/>
        <v>0</v>
      </c>
      <c r="G900" s="259">
        <f t="shared" si="1981"/>
        <v>0</v>
      </c>
      <c r="H900" s="259">
        <f t="shared" si="1981"/>
        <v>0</v>
      </c>
      <c r="I900" s="259">
        <f t="shared" si="1981"/>
        <v>0</v>
      </c>
      <c r="J900" s="259">
        <f t="shared" si="1981"/>
        <v>0</v>
      </c>
      <c r="K900" s="259">
        <f t="shared" si="1981"/>
        <v>0</v>
      </c>
      <c r="L900" s="259">
        <f t="shared" si="1981"/>
        <v>0</v>
      </c>
      <c r="M900" s="259">
        <f t="shared" si="1981"/>
        <v>0</v>
      </c>
      <c r="N900" s="259">
        <f t="shared" si="1981"/>
        <v>0</v>
      </c>
      <c r="O900" s="260">
        <f t="shared" si="1981"/>
        <v>0</v>
      </c>
      <c r="P900" s="260"/>
    </row>
    <row r="901" spans="1:16" x14ac:dyDescent="0.25">
      <c r="A901" s="195" t="s">
        <v>117</v>
      </c>
      <c r="B901" s="379"/>
      <c r="C901" s="86" t="s">
        <v>211</v>
      </c>
      <c r="D901" s="87">
        <f t="shared" si="1981"/>
        <v>0</v>
      </c>
      <c r="E901" s="259">
        <f t="shared" si="1981"/>
        <v>0</v>
      </c>
      <c r="F901" s="259">
        <f t="shared" si="1981"/>
        <v>0</v>
      </c>
      <c r="G901" s="259">
        <f t="shared" si="1981"/>
        <v>0</v>
      </c>
      <c r="H901" s="259">
        <f t="shared" si="1981"/>
        <v>0</v>
      </c>
      <c r="I901" s="259">
        <f t="shared" si="1981"/>
        <v>0</v>
      </c>
      <c r="J901" s="259">
        <f t="shared" si="1981"/>
        <v>0</v>
      </c>
      <c r="K901" s="259">
        <f t="shared" si="1981"/>
        <v>0</v>
      </c>
      <c r="L901" s="259">
        <f t="shared" si="1981"/>
        <v>0</v>
      </c>
      <c r="M901" s="259">
        <f t="shared" si="1981"/>
        <v>0</v>
      </c>
      <c r="N901" s="259">
        <f t="shared" si="1981"/>
        <v>0</v>
      </c>
      <c r="O901" s="260">
        <f t="shared" si="1981"/>
        <v>0</v>
      </c>
      <c r="P901" s="260"/>
    </row>
    <row r="902" spans="1:16" ht="15.75" thickBot="1" x14ac:dyDescent="0.3">
      <c r="A902" s="195" t="s">
        <v>117</v>
      </c>
      <c r="B902" s="379"/>
      <c r="C902" s="96" t="s">
        <v>227</v>
      </c>
      <c r="D902" s="87">
        <f t="shared" si="1981"/>
        <v>0</v>
      </c>
      <c r="E902" s="90">
        <f t="shared" si="1981"/>
        <v>0</v>
      </c>
      <c r="F902" s="90">
        <f t="shared" si="1981"/>
        <v>0</v>
      </c>
      <c r="G902" s="90">
        <f t="shared" si="1981"/>
        <v>0</v>
      </c>
      <c r="H902" s="90">
        <f t="shared" si="1981"/>
        <v>0</v>
      </c>
      <c r="I902" s="90">
        <f t="shared" si="1981"/>
        <v>0</v>
      </c>
      <c r="J902" s="90">
        <f t="shared" si="1981"/>
        <v>0</v>
      </c>
      <c r="K902" s="90">
        <f t="shared" si="1981"/>
        <v>0</v>
      </c>
      <c r="L902" s="90">
        <f t="shared" si="1981"/>
        <v>0</v>
      </c>
      <c r="M902" s="90">
        <f t="shared" si="1981"/>
        <v>0</v>
      </c>
      <c r="N902" s="90">
        <f t="shared" si="1981"/>
        <v>0</v>
      </c>
      <c r="O902" s="160">
        <f t="shared" si="1981"/>
        <v>0</v>
      </c>
      <c r="P902" s="160">
        <f t="shared" si="1980"/>
        <v>0</v>
      </c>
    </row>
    <row r="903" spans="1:16" ht="15.75" thickBot="1" x14ac:dyDescent="0.3">
      <c r="A903" s="195" t="s">
        <v>117</v>
      </c>
      <c r="B903" s="379"/>
      <c r="C903" s="281" t="s">
        <v>108</v>
      </c>
      <c r="D903" s="282">
        <f>SUM(D904:D908)</f>
        <v>1</v>
      </c>
      <c r="E903" s="282">
        <f t="shared" ref="E903" si="1982">SUM(E904:E908)</f>
        <v>1.0034229363724529</v>
      </c>
      <c r="F903" s="282">
        <f t="shared" ref="F903" si="1983">SUM(F904:F908)</f>
        <v>0.99999999999999989</v>
      </c>
      <c r="G903" s="282">
        <f t="shared" ref="G903" si="1984">SUM(G904:G908)</f>
        <v>0.99999999999999989</v>
      </c>
      <c r="H903" s="282">
        <f t="shared" ref="H903" si="1985">SUM(H904:H908)</f>
        <v>1</v>
      </c>
      <c r="I903" s="282">
        <f t="shared" ref="I903" si="1986">SUM(I904:I908)</f>
        <v>1.0000000000000002</v>
      </c>
      <c r="J903" s="282">
        <f t="shared" ref="J903" si="1987">SUM(J904:J908)</f>
        <v>0.99999999999999978</v>
      </c>
      <c r="K903" s="282">
        <f t="shared" ref="K903" si="1988">SUM(K904:K908)</f>
        <v>0.99999999999999978</v>
      </c>
      <c r="L903" s="282">
        <f t="shared" ref="L903" si="1989">SUM(L904:L908)</f>
        <v>1</v>
      </c>
      <c r="M903" s="282">
        <f t="shared" ref="M903" si="1990">SUM(M904:M908)</f>
        <v>1.0000000000000002</v>
      </c>
      <c r="N903" s="282">
        <f t="shared" ref="N903" si="1991">SUM(N904:N908)</f>
        <v>1</v>
      </c>
      <c r="O903" s="282">
        <f t="shared" ref="O903" si="1992">SUM(O904:O908)</f>
        <v>0.99999999999999989</v>
      </c>
      <c r="P903" s="268"/>
    </row>
    <row r="904" spans="1:16" ht="15.75" thickBot="1" x14ac:dyDescent="0.3">
      <c r="A904" s="195" t="s">
        <v>117</v>
      </c>
      <c r="B904" s="379"/>
      <c r="C904" s="245" t="s">
        <v>196</v>
      </c>
      <c r="D904" s="246">
        <v>0.748</v>
      </c>
      <c r="E904" s="246">
        <v>0.71289999999999998</v>
      </c>
      <c r="F904" s="246">
        <v>0.70128149006739837</v>
      </c>
      <c r="G904" s="246">
        <v>0.53018436569432525</v>
      </c>
      <c r="H904" s="246">
        <v>0.5423765464750937</v>
      </c>
      <c r="I904" s="246">
        <v>0.58843916554063314</v>
      </c>
      <c r="J904" s="246">
        <v>0.60561377608760258</v>
      </c>
      <c r="K904" s="246">
        <v>0.80100224649177598</v>
      </c>
      <c r="L904" s="246">
        <v>0.74479587945877479</v>
      </c>
      <c r="M904" s="246">
        <v>0.79328167047923914</v>
      </c>
      <c r="N904" s="246">
        <v>0.79251746496726783</v>
      </c>
      <c r="O904" s="246">
        <v>0.75240999999999991</v>
      </c>
      <c r="P904" s="268"/>
    </row>
    <row r="905" spans="1:16" ht="15.75" thickBot="1" x14ac:dyDescent="0.3">
      <c r="A905" s="195" t="s">
        <v>117</v>
      </c>
      <c r="B905" s="379"/>
      <c r="C905" s="245" t="s">
        <v>197</v>
      </c>
      <c r="D905" s="246"/>
      <c r="E905" s="246">
        <v>3.4229363724529492E-3</v>
      </c>
      <c r="F905" s="246"/>
      <c r="G905" s="246"/>
      <c r="H905" s="246"/>
      <c r="I905" s="246"/>
      <c r="J905" s="246"/>
      <c r="K905" s="246"/>
      <c r="L905" s="246"/>
      <c r="M905" s="246"/>
      <c r="N905" s="246"/>
      <c r="O905" s="246"/>
      <c r="P905" s="268"/>
    </row>
    <row r="906" spans="1:16" ht="15.75" thickBot="1" x14ac:dyDescent="0.3">
      <c r="A906" s="195" t="s">
        <v>117</v>
      </c>
      <c r="B906" s="379"/>
      <c r="C906" s="245" t="s">
        <v>199</v>
      </c>
      <c r="D906" s="310">
        <v>0.252</v>
      </c>
      <c r="E906" s="246">
        <v>0.28710000000000002</v>
      </c>
      <c r="F906" s="246">
        <v>0.27946524626273334</v>
      </c>
      <c r="G906" s="246">
        <v>0.26027151737500415</v>
      </c>
      <c r="H906" s="246">
        <v>0.22206611722025232</v>
      </c>
      <c r="I906" s="246">
        <v>0.23470428159927745</v>
      </c>
      <c r="J906" s="246">
        <v>0.15048175443375286</v>
      </c>
      <c r="K906" s="246">
        <v>0.11533513094114624</v>
      </c>
      <c r="L906" s="246">
        <v>0.2476086029169918</v>
      </c>
      <c r="M906" s="246">
        <v>0.18024296287308908</v>
      </c>
      <c r="N906" s="246">
        <v>0.19496532528723082</v>
      </c>
      <c r="O906" s="246">
        <v>0.24758999999999998</v>
      </c>
      <c r="P906" s="268"/>
    </row>
    <row r="907" spans="1:16" ht="15.75" thickBot="1" x14ac:dyDescent="0.3">
      <c r="A907" s="195" t="s">
        <v>117</v>
      </c>
      <c r="B907" s="379"/>
      <c r="C907" s="245" t="s">
        <v>198</v>
      </c>
      <c r="D907" s="246"/>
      <c r="E907" s="246"/>
      <c r="F907" s="246">
        <v>1.9253263669868261E-2</v>
      </c>
      <c r="G907" s="246">
        <v>0.20954411693067052</v>
      </c>
      <c r="H907" s="246">
        <v>0.23555733630465386</v>
      </c>
      <c r="I907" s="246">
        <v>0.17685655286008953</v>
      </c>
      <c r="J907" s="246">
        <v>0.24390446947864436</v>
      </c>
      <c r="K907" s="246">
        <v>8.3662622567077571E-2</v>
      </c>
      <c r="L907" s="246">
        <v>7.5955176242334761E-3</v>
      </c>
      <c r="M907" s="246">
        <v>2.6475366647671975E-2</v>
      </c>
      <c r="N907" s="246">
        <v>1.2517209745501362E-2</v>
      </c>
      <c r="O907" s="246">
        <v>0</v>
      </c>
      <c r="P907" s="268"/>
    </row>
    <row r="908" spans="1:16" ht="15.75" thickBot="1" x14ac:dyDescent="0.3">
      <c r="A908" s="195" t="s">
        <v>117</v>
      </c>
      <c r="B908" s="379"/>
      <c r="C908" s="248" t="s">
        <v>228</v>
      </c>
      <c r="D908" s="249"/>
      <c r="E908" s="249"/>
      <c r="F908" s="249"/>
      <c r="G908" s="249"/>
      <c r="H908" s="249"/>
      <c r="I908" s="249"/>
      <c r="J908" s="249"/>
      <c r="K908" s="249"/>
      <c r="L908" s="249"/>
      <c r="M908" s="249"/>
      <c r="N908" s="249"/>
      <c r="O908" s="249"/>
      <c r="P908" s="177"/>
    </row>
    <row r="909" spans="1:16" ht="15.75" thickBot="1" x14ac:dyDescent="0.3">
      <c r="A909" s="195"/>
      <c r="B909" s="379"/>
      <c r="C909" s="306" t="s">
        <v>278</v>
      </c>
      <c r="D909" s="309">
        <v>1</v>
      </c>
      <c r="E909" s="309">
        <v>1</v>
      </c>
      <c r="F909" s="309">
        <v>1</v>
      </c>
      <c r="G909" s="309">
        <v>1</v>
      </c>
      <c r="H909" s="309">
        <v>1</v>
      </c>
      <c r="I909" s="309">
        <v>1</v>
      </c>
      <c r="J909" s="309">
        <v>1</v>
      </c>
      <c r="K909" s="309">
        <v>1</v>
      </c>
      <c r="L909" s="309">
        <v>1</v>
      </c>
      <c r="M909" s="309">
        <v>1</v>
      </c>
      <c r="N909" s="309">
        <v>1</v>
      </c>
      <c r="O909" s="309">
        <v>1</v>
      </c>
      <c r="P909" s="308"/>
    </row>
    <row r="910" spans="1:16" x14ac:dyDescent="0.25">
      <c r="A910" s="195" t="s">
        <v>117</v>
      </c>
      <c r="B910" s="379"/>
      <c r="C910" s="154" t="s">
        <v>14</v>
      </c>
      <c r="D910" s="155">
        <f>+SUMPRODUCT(D911:D915,D904:D908)</f>
        <v>18.414684769339438</v>
      </c>
      <c r="E910" s="155">
        <f t="shared" ref="E910" si="1993">+SUMPRODUCT(E911:E915,E904:E908)</f>
        <v>18.841135192376285</v>
      </c>
      <c r="F910" s="155">
        <f t="shared" ref="F910" si="1994">+SUMPRODUCT(F911:F915,F904:F908)</f>
        <v>20.58124650733107</v>
      </c>
      <c r="G910" s="155">
        <f t="shared" ref="G910" si="1995">+SUMPRODUCT(G911:G915,G904:G908)</f>
        <v>28.563053341130804</v>
      </c>
      <c r="H910" s="155">
        <f t="shared" ref="H910" si="1996">+SUMPRODUCT(H911:H915,H904:H908)</f>
        <v>33.603799184948656</v>
      </c>
      <c r="I910" s="155">
        <f t="shared" ref="I910" si="1997">+SUMPRODUCT(I911:I915,I904:I908)</f>
        <v>31.510875673984401</v>
      </c>
      <c r="J910" s="155">
        <f t="shared" ref="J910" si="1998">+SUMPRODUCT(J911:J915,J904:J908)</f>
        <v>20.274910377394022</v>
      </c>
      <c r="K910" s="155">
        <f t="shared" ref="K910" si="1999">+SUMPRODUCT(K911:K915,K904:K908)</f>
        <v>17.290051071257835</v>
      </c>
      <c r="L910" s="155">
        <f t="shared" ref="L910" si="2000">+SUMPRODUCT(L911:L915,L904:L908)</f>
        <v>23.991363394497959</v>
      </c>
      <c r="M910" s="155">
        <f t="shared" ref="M910" si="2001">+SUMPRODUCT(M911:M915,M904:M908)</f>
        <v>27.257656862768588</v>
      </c>
      <c r="N910" s="155">
        <f t="shared" ref="N910" si="2002">+SUMPRODUCT(N911:N915,N904:N908)</f>
        <v>25.052800302948242</v>
      </c>
      <c r="O910" s="156">
        <f t="shared" ref="O910" si="2003">+SUMPRODUCT(O911:O915,O904:O908)</f>
        <v>21.196595452974034</v>
      </c>
      <c r="P910" s="156"/>
    </row>
    <row r="911" spans="1:16" x14ac:dyDescent="0.25">
      <c r="A911" s="195" t="s">
        <v>117</v>
      </c>
      <c r="B911" s="379"/>
      <c r="C911" s="77" t="s">
        <v>34</v>
      </c>
      <c r="D911" s="243">
        <f>+IF(D909=1,D923*'CPP Detay Tum Ay'!D$38+(1-'Measured TV opt-pt'!D923)*'CPP Detay Tum Ay'!D$20,IF(D909=2,D923*'CPP Detay (düşük)'!D$38+(1-'Measured TV opt-pt'!D923)*'CPP Detay (düşük)'!D$20,IF(D909=3,D923*'CPP Detay (yüksek)'!D$38+(1-'Measured TV opt-pt'!D923)*'CPP Detay (yüksek)'!D$20,"Girilen Rakamda Hata Var")))</f>
        <v>17.464164150556634</v>
      </c>
      <c r="E911" s="243">
        <f>+IF(E909=1,E923*'CPP Detay Tum Ay'!E$38+(1-'Measured TV opt-pt'!E923)*'CPP Detay Tum Ay'!E$20,IF(E909=2,E923*'CPP Detay (düşük)'!E$38+(1-'Measured TV opt-pt'!E923)*'CPP Detay (düşük)'!E$20,IF(E909=3,E923*'CPP Detay (yüksek)'!E$38+(1-'Measured TV opt-pt'!E923)*'CPP Detay (yüksek)'!E$20,"Girilen Rakamda Hata Var")))</f>
        <v>17.440310812806491</v>
      </c>
      <c r="F911" s="161">
        <f>+IF(F909=1,F923*'CPP Detay Tum Ay'!F$38+(1-'Measured TV opt-pt'!F923)*'CPP Detay Tum Ay'!F$20,IF(F909=2,F923*'CPP Detay (düşük)'!F$38+(1-'Measured TV opt-pt'!F923)*'CPP Detay (düşük)'!F$20,IF(F909=3,F923*'CPP Detay (yüksek)'!F$38+(1-'Measured TV opt-pt'!F923)*'CPP Detay (yüksek)'!F$20,"Girilen Rakamda Hata Var")))</f>
        <v>18.801284390853873</v>
      </c>
      <c r="G911" s="161">
        <f>+IF(G909=1,G923*'CPP Detay Tum Ay'!G$38+(1-'Measured TV opt-pt'!G923)*'CPP Detay Tum Ay'!G$20,IF(G909=2,G923*'CPP Detay (düşük)'!G$38+(1-'Measured TV opt-pt'!G923)*'CPP Detay (düşük)'!G$20,IF(G909=3,G923*'CPP Detay (yüksek)'!G$38+(1-'Measured TV opt-pt'!G923)*'CPP Detay (yüksek)'!G$20,"Girilen Rakamda Hata Var")))</f>
        <v>25.388345112152834</v>
      </c>
      <c r="H911" s="161">
        <f>+IF(H909=1,H923*'CPP Detay Tum Ay'!H$38+(1-'Measured TV opt-pt'!H923)*'CPP Detay Tum Ay'!H$20,IF(H909=2,H923*'CPP Detay (düşük)'!H$38+(1-'Measured TV opt-pt'!H923)*'CPP Detay (düşük)'!H$20,IF(H909=3,H923*'CPP Detay (yüksek)'!H$38+(1-'Measured TV opt-pt'!H923)*'CPP Detay (yüksek)'!H$20,"Girilen Rakamda Hata Var")))</f>
        <v>29.906721880543316</v>
      </c>
      <c r="I911" s="161">
        <f>+IF(I909=1,I923*'CPP Detay Tum Ay'!I$38+(1-'Measured TV opt-pt'!I923)*'CPP Detay Tum Ay'!I$20,IF(I909=2,I923*'CPP Detay (düşük)'!I$38+(1-'Measured TV opt-pt'!I923)*'CPP Detay (düşük)'!I$20,IF(I909=3,I923*'CPP Detay (yüksek)'!I$38+(1-'Measured TV opt-pt'!I923)*'CPP Detay (yüksek)'!I$20,"Girilen Rakamda Hata Var")))</f>
        <v>28.481543798919329</v>
      </c>
      <c r="J911" s="161">
        <f>+IF(J909=1,J923*'CPP Detay Tum Ay'!J$38+(1-'Measured TV opt-pt'!J923)*'CPP Detay Tum Ay'!J$20,IF(J909=2,J923*'CPP Detay (düşük)'!J$38+(1-'Measured TV opt-pt'!J923)*'CPP Detay (düşük)'!J$20,IF(J909=3,J923*'CPP Detay (yüksek)'!J$38+(1-'Measured TV opt-pt'!J923)*'CPP Detay (yüksek)'!J$20,"Girilen Rakamda Hata Var")))</f>
        <v>18.814975998400666</v>
      </c>
      <c r="K911" s="161">
        <f>+IF(K909=1,K923*'CPP Detay Tum Ay'!K$38+(1-'Measured TV opt-pt'!K923)*'CPP Detay Tum Ay'!K$20,IF(K909=2,K923*'CPP Detay (düşük)'!K$38+(1-'Measured TV opt-pt'!K923)*'CPP Detay (düşük)'!K$20,IF(K909=3,K923*'CPP Detay (yüksek)'!K$38+(1-'Measured TV opt-pt'!K923)*'CPP Detay (yüksek)'!K$20,"Girilen Rakamda Hata Var")))</f>
        <v>17.034468684979927</v>
      </c>
      <c r="L911" s="255">
        <f>+IF(L909=1,L923*'CPP Detay Tum Ay'!L$38+(1-'Measured TV opt-pt'!L923)*'CPP Detay Tum Ay'!L$20,IF(L909=2,L923*'CPP Detay (düşük)'!L$38+(1-'Measured TV opt-pt'!L923)*'CPP Detay (düşük)'!L$20,IF(L909=3,L923*'CPP Detay (yüksek)'!L$38+(1-'Measured TV opt-pt'!L923)*'CPP Detay (yüksek)'!L$20,"Girilen Rakamda Hata Var")))</f>
        <v>22.467149289573328</v>
      </c>
      <c r="M911" s="255">
        <f>+IF(M909=1,M923*'CPP Detay Tum Ay'!M$38+(1-'Measured TV opt-pt'!M923)*'CPP Detay Tum Ay'!M$20,IF(M909=2,M923*'CPP Detay (düşük)'!M$38+(1-'Measured TV opt-pt'!M923)*'CPP Detay (düşük)'!M$20,IF(M909=3,M923*'CPP Detay (yüksek)'!M$38+(1-'Measured TV opt-pt'!M923)*'CPP Detay (yüksek)'!M$20,"Girilen Rakamda Hata Var")))</f>
        <v>25.789248753307362</v>
      </c>
      <c r="N911" s="255">
        <f>+IF(N909=1,N923*'CPP Detay Tum Ay'!N$38+(1-'Measured TV opt-pt'!N923)*'CPP Detay Tum Ay'!N$20,IF(N909=2,N923*'CPP Detay (düşük)'!N$38+(1-'Measured TV opt-pt'!N923)*'CPP Detay (düşük)'!N$20,IF(N909=3,N923*'CPP Detay (yüksek)'!N$38+(1-'Measured TV opt-pt'!N923)*'CPP Detay (yüksek)'!N$20,"Girilen Rakamda Hata Var")))</f>
        <v>23.803341004858662</v>
      </c>
      <c r="O911" s="256">
        <f>+IF(O909=1,O923*'CPP Detay Tum Ay'!O$38+(1-'Measured TV opt-pt'!O923)*'CPP Detay Tum Ay'!O$20,IF(O909=2,O923*'CPP Detay (düşük)'!O$38+(1-'Measured TV opt-pt'!O923)*'CPP Detay (düşük)'!O$20,IF(O909=3,O923*'CPP Detay (yüksek)'!O$38+(1-'Measured TV opt-pt'!O923)*'CPP Detay (yüksek)'!O$20,"Girilen Rakamda Hata Var")))</f>
        <v>19.99835323959751</v>
      </c>
      <c r="P911" s="162"/>
    </row>
    <row r="912" spans="1:16" x14ac:dyDescent="0.25">
      <c r="A912" s="195" t="s">
        <v>117</v>
      </c>
      <c r="B912" s="379"/>
      <c r="C912" s="77" t="s">
        <v>194</v>
      </c>
      <c r="D912" s="243">
        <f>+IF(D909=1,D924*'CPP Detay Tum Ay'!D$94+(1-'Measured TV opt-pt'!D924)*'CPP Detay Tum Ay'!D$76,IF(D909=2,D924*'CPP Detay (düşük)'!D$94+(1-'Measured TV opt-pt'!D924)*'CPP Detay (düşük)'!D$76,IF(D909=3,D924*'CPP Detay (yüksek)'!D$94+(1-'Measured TV opt-pt'!D924)*'CPP Detay (yüksek)'!D$76,"Girilen Rakamda Hata Var")))</f>
        <v>0</v>
      </c>
      <c r="E912" s="243">
        <f>+IF(E909=1,E924*'CPP Detay Tum Ay'!E$94+(1-'Measured TV opt-pt'!E924)*'CPP Detay Tum Ay'!E$76,IF(E909=2,E924*'CPP Detay (düşük)'!E$94+(1-'Measured TV opt-pt'!E924)*'CPP Detay (düşük)'!E$76,IF(E909=3,E924*'CPP Detay (yüksek)'!E$94+(1-'Measured TV opt-pt'!E924)*'CPP Detay (yüksek)'!E$76,"Girilen Rakamda Hata Var")))</f>
        <v>0</v>
      </c>
      <c r="F912" s="243">
        <f>+IF(F909=1,F924*'CPP Detay Tum Ay'!F$94+(1-'Measured TV opt-pt'!F924)*'CPP Detay Tum Ay'!F$76,IF(F909=2,F924*'CPP Detay (düşük)'!F$94+(1-'Measured TV opt-pt'!F924)*'CPP Detay (düşük)'!F$76,IF(F909=3,F924*'CPP Detay (yüksek)'!F$94+(1-'Measured TV opt-pt'!F924)*'CPP Detay (yüksek)'!F$76,"Girilen Rakamda Hata Var")))</f>
        <v>0</v>
      </c>
      <c r="G912" s="243">
        <f>+IF(G909=1,G924*'CPP Detay Tum Ay'!G$94+(1-'Measured TV opt-pt'!G924)*'CPP Detay Tum Ay'!G$76,IF(G909=2,G924*'CPP Detay (düşük)'!G$94+(1-'Measured TV opt-pt'!G924)*'CPP Detay (düşük)'!G$76,IF(G909=3,G924*'CPP Detay (yüksek)'!G$94+(1-'Measured TV opt-pt'!G924)*'CPP Detay (yüksek)'!G$76,"Girilen Rakamda Hata Var")))</f>
        <v>0</v>
      </c>
      <c r="H912" s="243">
        <f>+IF(H909=1,H924*'CPP Detay Tum Ay'!H$94+(1-'Measured TV opt-pt'!H924)*'CPP Detay Tum Ay'!H$76,IF(H909=2,H924*'CPP Detay (düşük)'!H$94+(1-'Measured TV opt-pt'!H924)*'CPP Detay (düşük)'!H$76,IF(H909=3,H924*'CPP Detay (yüksek)'!H$94+(1-'Measured TV opt-pt'!H924)*'CPP Detay (yüksek)'!H$76,"Girilen Rakamda Hata Var")))</f>
        <v>0</v>
      </c>
      <c r="I912" s="243">
        <f>+IF(I909=1,I924*'CPP Detay Tum Ay'!I$94+(1-'Measured TV opt-pt'!I924)*'CPP Detay Tum Ay'!I$76,IF(I909=2,I924*'CPP Detay (düşük)'!I$94+(1-'Measured TV opt-pt'!I924)*'CPP Detay (düşük)'!I$76,IF(I909=3,I924*'CPP Detay (yüksek)'!I$94+(1-'Measured TV opt-pt'!I924)*'CPP Detay (yüksek)'!I$76,"Girilen Rakamda Hata Var")))</f>
        <v>0</v>
      </c>
      <c r="J912" s="243">
        <f>+IF(J909=1,J924*'CPP Detay Tum Ay'!J$94+(1-'Measured TV opt-pt'!J924)*'CPP Detay Tum Ay'!J$76,IF(J909=2,J924*'CPP Detay (düşük)'!J$94+(1-'Measured TV opt-pt'!J924)*'CPP Detay (düşük)'!J$76,IF(J909=3,J924*'CPP Detay (yüksek)'!J$94+(1-'Measured TV opt-pt'!J924)*'CPP Detay (yüksek)'!J$76,"Girilen Rakamda Hata Var")))</f>
        <v>0</v>
      </c>
      <c r="K912" s="243">
        <f>+IF(K909=1,K924*'CPP Detay Tum Ay'!K$94+(1-'Measured TV opt-pt'!K924)*'CPP Detay Tum Ay'!K$76,IF(K909=2,K924*'CPP Detay (düşük)'!K$94+(1-'Measured TV opt-pt'!K924)*'CPP Detay (düşük)'!K$76,IF(K909=3,K924*'CPP Detay (yüksek)'!K$94+(1-'Measured TV opt-pt'!K924)*'CPP Detay (yüksek)'!K$76,"Girilen Rakamda Hata Var")))</f>
        <v>0</v>
      </c>
      <c r="L912" s="257">
        <f>+IF(L909=1,L924*'CPP Detay Tum Ay'!L$94+(1-'Measured TV opt-pt'!L924)*'CPP Detay Tum Ay'!L$76,IF(L909=2,L924*'CPP Detay (düşük)'!L$94+(1-'Measured TV opt-pt'!L924)*'CPP Detay (düşük)'!L$76,IF(L909=3,L924*'CPP Detay (yüksek)'!L$94+(1-'Measured TV opt-pt'!L924)*'CPP Detay (yüksek)'!L$76,"Girilen Rakamda Hata Var")))</f>
        <v>0</v>
      </c>
      <c r="M912" s="257">
        <f>+IF(M909=1,M924*'CPP Detay Tum Ay'!M$94+(1-'Measured TV opt-pt'!M924)*'CPP Detay Tum Ay'!M$76,IF(M909=2,M924*'CPP Detay (düşük)'!M$94+(1-'Measured TV opt-pt'!M924)*'CPP Detay (düşük)'!M$76,IF(M909=3,M924*'CPP Detay (yüksek)'!M$94+(1-'Measured TV opt-pt'!M924)*'CPP Detay (yüksek)'!M$76,"Girilen Rakamda Hata Var")))</f>
        <v>0</v>
      </c>
      <c r="N912" s="257">
        <f>+IF(N909=1,N924*'CPP Detay Tum Ay'!N$94+(1-'Measured TV opt-pt'!N924)*'CPP Detay Tum Ay'!N$76,IF(N909=2,N924*'CPP Detay (düşük)'!N$94+(1-'Measured TV opt-pt'!N924)*'CPP Detay (düşük)'!N$76,IF(N909=3,N924*'CPP Detay (yüksek)'!N$94+(1-'Measured TV opt-pt'!N924)*'CPP Detay (yüksek)'!N$76,"Girilen Rakamda Hata Var")))</f>
        <v>0</v>
      </c>
      <c r="O912" s="258">
        <f>+IF(O909=1,O924*'CPP Detay Tum Ay'!O$94+(1-'Measured TV opt-pt'!O924)*'CPP Detay Tum Ay'!O$76,IF(O909=2,O924*'CPP Detay (düşük)'!O$94+(1-'Measured TV opt-pt'!O924)*'CPP Detay (düşük)'!O$76,IF(O909=3,O924*'CPP Detay (yüksek)'!O$94+(1-'Measured TV opt-pt'!O924)*'CPP Detay (yüksek)'!O$76,"Girilen Rakamda Hata Var")))</f>
        <v>0</v>
      </c>
      <c r="P912" s="244"/>
    </row>
    <row r="913" spans="1:41" x14ac:dyDescent="0.25">
      <c r="A913" s="195" t="s">
        <v>117</v>
      </c>
      <c r="B913" s="379"/>
      <c r="C913" s="77" t="s">
        <v>195</v>
      </c>
      <c r="D913" s="243">
        <f>+IF(D909=1,D925*'CPP Detay Tum Ay'!D$150+(1-'Measured TV opt-pt'!D925)*'CPP Detay Tum Ay'!D$132,IF(D909=2,D925*'CPP Detay (düşük)'!D$150+(1-'Measured TV opt-pt'!D925)*'CPP Detay (düşük)'!D$132,IF(D909=3,D925*'CPP Detay (yüksek)'!D$150+(1-'Measured TV opt-pt'!D925)*'CPP Detay (yüksek)'!D$132,"Girilen Rakamda Hata Var")))</f>
        <v>21.236071367948714</v>
      </c>
      <c r="E913" s="243">
        <f>+IF(E909=1,E925*'CPP Detay Tum Ay'!E$150+(1-'Measured TV opt-pt'!E925)*'CPP Detay Tum Ay'!E$132,IF(E909=2,E925*'CPP Detay (düşük)'!E$150+(1-'Measured TV opt-pt'!E925)*'CPP Detay (düşük)'!E$132,IF(E909=3,E925*'CPP Detay (yüksek)'!E$150+(1-'Measured TV opt-pt'!E925)*'CPP Detay (yüksek)'!E$132,"Girilen Rakamda Hata Var")))</f>
        <v>22.319531918936036</v>
      </c>
      <c r="F913" s="243">
        <f>+IF(F909=1,F925*'CPP Detay Tum Ay'!F$150+(1-'Measured TV opt-pt'!F925)*'CPP Detay Tum Ay'!F$132,IF(F909=2,F925*'CPP Detay (düşük)'!F$150+(1-'Measured TV opt-pt'!F925)*'CPP Detay (düşük)'!F$132,IF(F909=3,F925*'CPP Detay (yüksek)'!F$150+(1-'Measured TV opt-pt'!F925)*'CPP Detay (yüksek)'!F$132,"Girilen Rakamda Hata Var")))</f>
        <v>25.139650797266516</v>
      </c>
      <c r="G913" s="243">
        <f>+IF(G909=1,G925*'CPP Detay Tum Ay'!G$150+(1-'Measured TV opt-pt'!G925)*'CPP Detay Tum Ay'!G$132,IF(G909=2,G925*'CPP Detay (düşük)'!G$150+(1-'Measured TV opt-pt'!G925)*'CPP Detay (düşük)'!G$132,IF(G909=3,G925*'CPP Detay (yüksek)'!G$150+(1-'Measured TV opt-pt'!G925)*'CPP Detay (yüksek)'!G$132,"Girilen Rakamda Hata Var")))</f>
        <v>32.571152962092278</v>
      </c>
      <c r="H913" s="243">
        <f>+IF(H909=1,H925*'CPP Detay Tum Ay'!H$150+(1-'Measured TV opt-pt'!H925)*'CPP Detay Tum Ay'!H$132,IF(H909=2,H925*'CPP Detay (düşük)'!H$150+(1-'Measured TV opt-pt'!H925)*'CPP Detay (düşük)'!H$132,IF(H909=3,H925*'CPP Detay (yüksek)'!H$150+(1-'Measured TV opt-pt'!H925)*'CPP Detay (yüksek)'!H$132,"Girilen Rakamda Hata Var")))</f>
        <v>38.504582322566698</v>
      </c>
      <c r="I913" s="243">
        <f>+IF(I909=1,I925*'CPP Detay Tum Ay'!I$150+(1-'Measured TV opt-pt'!I925)*'CPP Detay Tum Ay'!I$132,IF(I909=2,I925*'CPP Detay (düşük)'!I$150+(1-'Measured TV opt-pt'!I925)*'CPP Detay (düşük)'!I$132,IF(I909=3,I925*'CPP Detay (yüksek)'!I$150+(1-'Measured TV opt-pt'!I925)*'CPP Detay (yüksek)'!I$132,"Girilen Rakamda Hata Var")))</f>
        <v>36.142210678171971</v>
      </c>
      <c r="J913" s="243">
        <f>+IF(J909=1,J925*'CPP Detay Tum Ay'!J$150+(1-'Measured TV opt-pt'!J925)*'CPP Detay Tum Ay'!J$132,IF(J909=2,J925*'CPP Detay (düşük)'!J$150+(1-'Measured TV opt-pt'!J925)*'CPP Detay (düşük)'!J$132,IF(J909=3,J925*'CPP Detay (yüksek)'!J$150+(1-'Measured TV opt-pt'!J925)*'CPP Detay (yüksek)'!J$132,"Girilen Rakamda Hata Var")))</f>
        <v>22.891196098593156</v>
      </c>
      <c r="K913" s="243">
        <f>+IF(K909=1,K925*'CPP Detay Tum Ay'!K$150+(1-'Measured TV opt-pt'!K925)*'CPP Detay Tum Ay'!K$132,IF(K909=2,K925*'CPP Detay (düşük)'!K$150+(1-'Measured TV opt-pt'!K925)*'CPP Detay (düşük)'!K$132,IF(K909=3,K925*'CPP Detay (yüksek)'!K$150+(1-'Measured TV opt-pt'!K925)*'CPP Detay (yüksek)'!K$132,"Girilen Rakamda Hata Var")))</f>
        <v>18.52416727465565</v>
      </c>
      <c r="L913" s="257">
        <f>+IF(L909=1,L925*'CPP Detay Tum Ay'!L$150+(1-'Measured TV opt-pt'!L925)*'CPP Detay Tum Ay'!L$132,IF(L909=2,L925*'CPP Detay (düşük)'!L$150+(1-'Measured TV opt-pt'!L925)*'CPP Detay (düşük)'!L$132,IF(L909=3,L925*'CPP Detay (yüksek)'!L$150+(1-'Measured TV opt-pt'!L925)*'CPP Detay (yüksek)'!L$132,"Girilen Rakamda Hata Var")))</f>
        <v>28.233970352734637</v>
      </c>
      <c r="M913" s="257">
        <f>+IF(M909=1,M925*'CPP Detay Tum Ay'!M$150+(1-'Measured TV opt-pt'!M925)*'CPP Detay Tum Ay'!M$132,IF(M909=2,M925*'CPP Detay (düşük)'!M$150+(1-'Measured TV opt-pt'!M925)*'CPP Detay (düşük)'!M$132,IF(M909=3,M925*'CPP Detay (yüksek)'!M$150+(1-'Measured TV opt-pt'!M925)*'CPP Detay (yüksek)'!M$132,"Girilen Rakamda Hata Var")))</f>
        <v>32.359637806635185</v>
      </c>
      <c r="N913" s="257">
        <f>+IF(N909=1,N925*'CPP Detay Tum Ay'!N$150+(1-'Measured TV opt-pt'!N925)*'CPP Detay Tum Ay'!N$132,IF(N909=2,N925*'CPP Detay (düşük)'!N$150+(1-'Measured TV opt-pt'!N925)*'CPP Detay (düşük)'!N$132,IF(N909=3,N925*'CPP Detay (yüksek)'!N$150+(1-'Measured TV opt-pt'!N925)*'CPP Detay (yüksek)'!N$132,"Girilen Rakamda Hata Var")))</f>
        <v>29.645492106680784</v>
      </c>
      <c r="O913" s="258">
        <f>+IF(O909=1,O925*'CPP Detay Tum Ay'!O$150+(1-'Measured TV opt-pt'!O925)*'CPP Detay Tum Ay'!O$132,IF(O909=2,O925*'CPP Detay (düşük)'!O$150+(1-'Measured TV opt-pt'!O925)*'CPP Detay (düşük)'!O$132,IF(O909=3,O925*'CPP Detay (yüksek)'!O$150+(1-'Measured TV opt-pt'!O925)*'CPP Detay (yüksek)'!O$132,"Girilen Rakamda Hata Var")))</f>
        <v>24.837976057063997</v>
      </c>
      <c r="P913" s="244"/>
    </row>
    <row r="914" spans="1:41" x14ac:dyDescent="0.25">
      <c r="A914" s="195" t="s">
        <v>117</v>
      </c>
      <c r="B914" s="379"/>
      <c r="C914" s="77" t="s">
        <v>193</v>
      </c>
      <c r="D914" s="243">
        <f>+IF(D909=1,D926*'CPP Detay Tum Ay'!D$206+(1-'Measured TV opt-pt'!D926)*'CPP Detay Tum Ay'!D$188,IF(D909=2,D926*'CPP Detay (düşük)'!D$206+(1-'Measured TV opt-pt'!D926)*'CPP Detay (düşük)'!D$188,IF(D909=3,D926*'CPP Detay (yüksek)'!D$206+(1-'Measured TV opt-pt'!D926)*'CPP Detay (yüksek)'!D$188,"Girilen Rakamda Hata Var")))</f>
        <v>13.255139170040486</v>
      </c>
      <c r="E914" s="243">
        <f>+IF(E909=1,E926*'CPP Detay Tum Ay'!E$206+(1-'Measured TV opt-pt'!E926)*'CPP Detay Tum Ay'!E$188,IF(E909=2,E926*'CPP Detay (düşük)'!E$206+(1-'Measured TV opt-pt'!E926)*'CPP Detay (düşük)'!E$188,IF(E909=3,E926*'CPP Detay (yüksek)'!E$206+(1-'Measured TV opt-pt'!E926)*'CPP Detay (yüksek)'!E$188,"Girilen Rakamda Hata Var")))</f>
        <v>12.967943391043091</v>
      </c>
      <c r="F914" s="243">
        <f>+IF(F909=1,F926*'CPP Detay Tum Ay'!F$206+(1-'Measured TV opt-pt'!F926)*'CPP Detay Tum Ay'!F$188,IF(F909=2,F926*'CPP Detay (düşük)'!F$206+(1-'Measured TV opt-pt'!F926)*'CPP Detay (düşük)'!F$188,IF(F909=3,F926*'CPP Detay (yüksek)'!F$206+(1-'Measured TV opt-pt'!F926)*'CPP Detay (yüksek)'!F$188,"Girilen Rakamda Hata Var")))</f>
        <v>19.248428727173621</v>
      </c>
      <c r="G914" s="243">
        <f>+IF(G909=1,G926*'CPP Detay Tum Ay'!G$206+(1-'Measured TV opt-pt'!G926)*'CPP Detay Tum Ay'!G$188,IF(G909=2,G926*'CPP Detay (düşük)'!G$206+(1-'Measured TV opt-pt'!G926)*'CPP Detay (düşük)'!G$188,IF(G909=3,G926*'CPP Detay (yüksek)'!G$206+(1-'Measured TV opt-pt'!G926)*'CPP Detay (yüksek)'!G$188,"Girilen Rakamda Hata Var")))</f>
        <v>31.617238339887738</v>
      </c>
      <c r="H914" s="243">
        <f>+IF(H909=1,H926*'CPP Detay Tum Ay'!H$206+(1-'Measured TV opt-pt'!H926)*'CPP Detay Tum Ay'!H$188,IF(H909=2,H926*'CPP Detay (düşük)'!H$206+(1-'Measured TV opt-pt'!H926)*'CPP Detay (düşük)'!H$188,IF(H909=3,H926*'CPP Detay (yüksek)'!H$206+(1-'Measured TV opt-pt'!H926)*'CPP Detay (yüksek)'!H$188,"Girilen Rakamda Hata Var")))</f>
        <v>37.496312795815889</v>
      </c>
      <c r="I914" s="243">
        <f>+IF(I909=1,I926*'CPP Detay Tum Ay'!I$206+(1-'Measured TV opt-pt'!I926)*'CPP Detay Tum Ay'!I$188,IF(I909=2,I926*'CPP Detay (düşük)'!I$206+(1-'Measured TV opt-pt'!I926)*'CPP Detay (düşük)'!I$188,IF(I909=3,I926*'CPP Detay (yüksek)'!I$206+(1-'Measured TV opt-pt'!I926)*'CPP Detay (yüksek)'!I$188,"Girilen Rakamda Hata Var")))</f>
        <v>35.443912671803574</v>
      </c>
      <c r="J914" s="243">
        <f>+IF(J909=1,J926*'CPP Detay Tum Ay'!J$206+(1-'Measured TV opt-pt'!J926)*'CPP Detay Tum Ay'!J$188,IF(J909=2,J926*'CPP Detay (düşük)'!J$206+(1-'Measured TV opt-pt'!J926)*'CPP Detay (düşük)'!J$188,IF(J909=3,J926*'CPP Detay (yüksek)'!J$206+(1-'Measured TV opt-pt'!J926)*'CPP Detay (yüksek)'!J$188,"Girilen Rakamda Hata Var")))</f>
        <v>22.285751374791982</v>
      </c>
      <c r="K914" s="243">
        <f>+IF(K909=1,K926*'CPP Detay Tum Ay'!K$206+(1-'Measured TV opt-pt'!K926)*'CPP Detay Tum Ay'!K$188,IF(K909=2,K926*'CPP Detay (düşük)'!K$206+(1-'Measured TV opt-pt'!K926)*'CPP Detay (düşük)'!K$188,IF(K909=3,K926*'CPP Detay (yüksek)'!K$206+(1-'Measured TV opt-pt'!K926)*'CPP Detay (yüksek)'!K$188,"Girilen Rakamda Hata Var")))</f>
        <v>18.035725898829039</v>
      </c>
      <c r="L914" s="257">
        <f>+IF(L909=1,L926*'CPP Detay Tum Ay'!L$206+(1-'Measured TV opt-pt'!L926)*'CPP Detay Tum Ay'!L$188,IF(L909=2,L926*'CPP Detay (düşük)'!L$206+(1-'Measured TV opt-pt'!L926)*'CPP Detay (düşük)'!L$188,IF(L909=3,L926*'CPP Detay (yüksek)'!L$206+(1-'Measured TV opt-pt'!L926)*'CPP Detay (yüksek)'!L$188,"Girilen Rakamda Hata Var")))</f>
        <v>35.145626645182467</v>
      </c>
      <c r="M914" s="257">
        <f>+IF(M909=1,M926*'CPP Detay Tum Ay'!M$206+(1-'Measured TV opt-pt'!M926)*'CPP Detay Tum Ay'!M$188,IF(M909=2,M926*'CPP Detay (düşük)'!M$206+(1-'Measured TV opt-pt'!M926)*'CPP Detay (düşük)'!M$188,IF(M909=3,M926*'CPP Detay (yüksek)'!M$206+(1-'Measured TV opt-pt'!M926)*'CPP Detay (yüksek)'!M$188,"Girilen Rakamda Hata Var")))</f>
        <v>36.521554108764683</v>
      </c>
      <c r="N914" s="257">
        <f>+IF(N909=1,N926*'CPP Detay Tum Ay'!N$206+(1-'Measured TV opt-pt'!N926)*'CPP Detay Tum Ay'!N$188,IF(N909=2,N926*'CPP Detay (düşük)'!N$206+(1-'Measured TV opt-pt'!N926)*'CPP Detay (düşük)'!N$188,IF(N909=3,N926*'CPP Detay (yüksek)'!N$206+(1-'Measured TV opt-pt'!N926)*'CPP Detay (yüksek)'!N$188,"Girilen Rakamda Hata Var")))</f>
        <v>32.626585992454281</v>
      </c>
      <c r="O914" s="258">
        <f>+IF(O909=1,O926*'CPP Detay Tum Ay'!O$206+(1-'Measured TV opt-pt'!O926)*'CPP Detay Tum Ay'!O$188,IF(O909=2,O926*'CPP Detay (düşük)'!O$206+(1-'Measured TV opt-pt'!O926)*'CPP Detay (düşük)'!O$188,IF(O909=3,O926*'CPP Detay (yüksek)'!O$206+(1-'Measured TV opt-pt'!O926)*'CPP Detay (yüksek)'!O$188,"Girilen Rakamda Hata Var")))</f>
        <v>0</v>
      </c>
      <c r="P914" s="244"/>
    </row>
    <row r="915" spans="1:41" ht="15.75" thickBot="1" x14ac:dyDescent="0.3">
      <c r="A915" s="195" t="s">
        <v>117</v>
      </c>
      <c r="B915" s="379"/>
      <c r="C915" s="96" t="s">
        <v>229</v>
      </c>
      <c r="D915" s="243">
        <f>+IF(D909=1,D927*'CPP Detay Tum Ay'!D$262+(1-'Measured TV opt-pt'!D927)*'CPP Detay Tum Ay'!D$244,IF(D909=2,D927*'CPP Detay (düşük)'!D$262+(1-'Measured TV opt-pt'!D927)*'CPP Detay (düşük)'!D$244,IF(D909=3,D927*'CPP Detay (yüksek)'!D$262+(1-'Measured TV opt-pt'!D927)*'CPP Detay (yüksek)'!D$244,"Girilen Rakamda Hata Var")))</f>
        <v>0</v>
      </c>
      <c r="E915" s="163">
        <f>+IF(E909=1,E927*'CPP Detay Tum Ay'!E$262+(1-'Measured TV opt-pt'!E927)*'CPP Detay Tum Ay'!E$244,IF(E909=2,E927*'CPP Detay (düşük)'!E$262+(1-'Measured TV opt-pt'!E927)*'CPP Detay (düşük)'!E$244,IF(E909=3,E927*'CPP Detay (yüksek)'!E$262+(1-'Measured TV opt-pt'!E927)*'CPP Detay (yüksek)'!E$244,"Girilen Rakamda Hata Var")))</f>
        <v>0</v>
      </c>
      <c r="F915" s="163">
        <f>+IF(F909=1,F927*'CPP Detay Tum Ay'!F$262+(1-'Measured TV opt-pt'!F927)*'CPP Detay Tum Ay'!F$244,IF(F909=2,F927*'CPP Detay (düşük)'!F$262+(1-'Measured TV opt-pt'!F927)*'CPP Detay (düşük)'!F$244,IF(F909=3,F927*'CPP Detay (yüksek)'!F$262+(1-'Measured TV opt-pt'!F927)*'CPP Detay (yüksek)'!F$244,"Girilen Rakamda Hata Var")))</f>
        <v>0</v>
      </c>
      <c r="G915" s="163">
        <f>+IF(G909=1,G927*'CPP Detay Tum Ay'!G$262+(1-'Measured TV opt-pt'!G927)*'CPP Detay Tum Ay'!G$244,IF(G909=2,G927*'CPP Detay (düşük)'!G$262+(1-'Measured TV opt-pt'!G927)*'CPP Detay (düşük)'!G$244,IF(G909=3,G927*'CPP Detay (yüksek)'!G$262+(1-'Measured TV opt-pt'!G927)*'CPP Detay (yüksek)'!G$244,"Girilen Rakamda Hata Var")))</f>
        <v>0</v>
      </c>
      <c r="H915" s="163">
        <f>+IF(H909=1,H927*'CPP Detay Tum Ay'!H$262+(1-'Measured TV opt-pt'!H927)*'CPP Detay Tum Ay'!H$244,IF(H909=2,H927*'CPP Detay (düşük)'!H$262+(1-'Measured TV opt-pt'!H927)*'CPP Detay (düşük)'!H$244,IF(H909=3,H927*'CPP Detay (yüksek)'!H$262+(1-'Measured TV opt-pt'!H927)*'CPP Detay (yüksek)'!H$244,"Girilen Rakamda Hata Var")))</f>
        <v>0</v>
      </c>
      <c r="I915" s="163">
        <f>+IF(I909=1,I927*'CPP Detay Tum Ay'!I$262+(1-'Measured TV opt-pt'!I927)*'CPP Detay Tum Ay'!I$244,IF(I909=2,I927*'CPP Detay (düşük)'!I$262+(1-'Measured TV opt-pt'!I927)*'CPP Detay (düşük)'!I$244,IF(I909=3,I927*'CPP Detay (yüksek)'!I$262+(1-'Measured TV opt-pt'!I927)*'CPP Detay (yüksek)'!I$244,"Girilen Rakamda Hata Var")))</f>
        <v>0</v>
      </c>
      <c r="J915" s="163">
        <f>+IF(J909=1,J927*'CPP Detay Tum Ay'!J$262+(1-'Measured TV opt-pt'!J927)*'CPP Detay Tum Ay'!J$244,IF(J909=2,J927*'CPP Detay (düşük)'!J$262+(1-'Measured TV opt-pt'!J927)*'CPP Detay (düşük)'!J$244,IF(J909=3,J927*'CPP Detay (yüksek)'!J$262+(1-'Measured TV opt-pt'!J927)*'CPP Detay (yüksek)'!J$244,"Girilen Rakamda Hata Var")))</f>
        <v>0</v>
      </c>
      <c r="K915" s="163">
        <f>+IF(K909=1,K927*'CPP Detay Tum Ay'!K$262+(1-'Measured TV opt-pt'!K927)*'CPP Detay Tum Ay'!K$244,IF(K909=2,K927*'CPP Detay (düşük)'!K$262+(1-'Measured TV opt-pt'!K927)*'CPP Detay (düşük)'!K$244,IF(K909=3,K927*'CPP Detay (yüksek)'!K$262+(1-'Measured TV opt-pt'!K927)*'CPP Detay (yüksek)'!K$244,"Girilen Rakamda Hata Var")))</f>
        <v>0</v>
      </c>
      <c r="L915" s="163">
        <f>+IF(L909=1,L927*'CPP Detay Tum Ay'!L$262+(1-'Measured TV opt-pt'!L927)*'CPP Detay Tum Ay'!L$244,IF(L909=2,L927*'CPP Detay (düşük)'!L$262+(1-'Measured TV opt-pt'!L927)*'CPP Detay (düşük)'!L$244,IF(L909=3,L927*'CPP Detay (yüksek)'!L$262+(1-'Measured TV opt-pt'!L927)*'CPP Detay (yüksek)'!L$244,"Girilen Rakamda Hata Var")))</f>
        <v>0</v>
      </c>
      <c r="M915" s="163">
        <f>+IF(M909=1,M927*'CPP Detay Tum Ay'!M$262+(1-'Measured TV opt-pt'!M927)*'CPP Detay Tum Ay'!M$244,IF(M909=2,M927*'CPP Detay (düşük)'!M$262+(1-'Measured TV opt-pt'!M927)*'CPP Detay (düşük)'!M$244,IF(M909=3,M927*'CPP Detay (yüksek)'!M$262+(1-'Measured TV opt-pt'!M927)*'CPP Detay (yüksek)'!M$244,"Girilen Rakamda Hata Var")))</f>
        <v>0</v>
      </c>
      <c r="N915" s="163">
        <f>+IF(N909=1,N927*'CPP Detay Tum Ay'!N$262+(1-'Measured TV opt-pt'!N927)*'CPP Detay Tum Ay'!N$244,IF(N909=2,N927*'CPP Detay (düşük)'!N$262+(1-'Measured TV opt-pt'!N927)*'CPP Detay (düşük)'!N$244,IF(N909=3,N927*'CPP Detay (yüksek)'!N$262+(1-'Measured TV opt-pt'!N927)*'CPP Detay (yüksek)'!N$244,"Girilen Rakamda Hata Var")))</f>
        <v>0</v>
      </c>
      <c r="O915" s="164">
        <f>+IF(O909=1,O927*'CPP Detay Tum Ay'!O$262+(1-'Measured TV opt-pt'!O927)*'CPP Detay Tum Ay'!O$244,IF(O909=2,O927*'CPP Detay (düşük)'!O$262+(1-'Measured TV opt-pt'!O927)*'CPP Detay (düşük)'!O$244,IF(O909=3,O927*'CPP Detay (yüksek)'!O$262+(1-'Measured TV opt-pt'!O927)*'CPP Detay (yüksek)'!O$244,"Girilen Rakamda Hata Var")))</f>
        <v>0</v>
      </c>
      <c r="P915" s="164"/>
    </row>
    <row r="916" spans="1:41" x14ac:dyDescent="0.25">
      <c r="A916" s="195" t="s">
        <v>117</v>
      </c>
      <c r="B916" s="379"/>
      <c r="C916" s="263" t="s">
        <v>16</v>
      </c>
      <c r="D916" s="264">
        <f>+SUMPRODUCT(D917:D921,D904:D908)</f>
        <v>24.168953840376734</v>
      </c>
      <c r="E916" s="264">
        <f t="shared" ref="E916" si="2004">+SUMPRODUCT(E917:E921,E904:E908)</f>
        <v>24.148521266740566</v>
      </c>
      <c r="F916" s="264">
        <f t="shared" ref="F916" si="2005">+SUMPRODUCT(F917:F921,F904:F908)</f>
        <v>26.378807004124617</v>
      </c>
      <c r="G916" s="264">
        <f t="shared" ref="G916" si="2006">+SUMPRODUCT(G917:G921,G904:G908)</f>
        <v>37.700705293382143</v>
      </c>
      <c r="H916" s="264">
        <f t="shared" ref="H916" si="2007">+SUMPRODUCT(H917:H921,H904:H908)</f>
        <v>44.354044180053634</v>
      </c>
      <c r="I916" s="264">
        <f t="shared" ref="I916" si="2008">+SUMPRODUCT(I917:I921,I904:I908)</f>
        <v>41.591570170496979</v>
      </c>
      <c r="J916" s="264">
        <f t="shared" ref="J916" si="2009">+SUMPRODUCT(J917:J921,J904:J908)</f>
        <v>25.832511464426801</v>
      </c>
      <c r="K916" s="264">
        <f t="shared" ref="K916" si="2010">+SUMPRODUCT(K917:K921,K904:K908)</f>
        <v>21.998734469550378</v>
      </c>
      <c r="L916" s="264">
        <f t="shared" ref="L916" si="2011">+SUMPRODUCT(L917:L921,L904:L908)</f>
        <v>32.382918196166536</v>
      </c>
      <c r="M916" s="264">
        <f t="shared" ref="M916" si="2012">+SUMPRODUCT(M917:M921,M904:M908)</f>
        <v>35.698999995789251</v>
      </c>
      <c r="N916" s="264">
        <f t="shared" ref="N916" si="2013">+SUMPRODUCT(N917:N921,N904:N908)</f>
        <v>33.164767217535037</v>
      </c>
      <c r="O916" s="265">
        <f t="shared" ref="O916" si="2014">+SUMPRODUCT(O917:O921,O904:O908)</f>
        <v>28.234411790311459</v>
      </c>
      <c r="P916" s="165"/>
    </row>
    <row r="917" spans="1:41" x14ac:dyDescent="0.25">
      <c r="A917" s="195" t="s">
        <v>117</v>
      </c>
      <c r="B917" s="379"/>
      <c r="C917" s="77" t="s">
        <v>212</v>
      </c>
      <c r="D917" s="261">
        <f>+D911*(D923*D949+(1-D923)*D948)</f>
        <v>22.921412041673872</v>
      </c>
      <c r="E917" s="261">
        <f t="shared" ref="E917:O917" si="2015">+E911*(E923*E949+(1-E923)*E948)</f>
        <v>22.353096682414161</v>
      </c>
      <c r="F917" s="261">
        <f t="shared" si="2015"/>
        <v>24.097444836459974</v>
      </c>
      <c r="G917" s="261">
        <f t="shared" si="2015"/>
        <v>33.510371091232194</v>
      </c>
      <c r="H917" s="261">
        <f t="shared" si="2015"/>
        <v>39.474228978380964</v>
      </c>
      <c r="I917" s="261">
        <f t="shared" si="2015"/>
        <v>37.593119903514584</v>
      </c>
      <c r="J917" s="261">
        <f t="shared" si="2015"/>
        <v>23.972391203441255</v>
      </c>
      <c r="K917" s="261">
        <f t="shared" si="2015"/>
        <v>21.673548093428661</v>
      </c>
      <c r="L917" s="261">
        <f t="shared" si="2015"/>
        <v>30.325573648397441</v>
      </c>
      <c r="M917" s="261">
        <f t="shared" si="2015"/>
        <v>33.775844922064806</v>
      </c>
      <c r="N917" s="261">
        <f t="shared" si="2015"/>
        <v>31.510739473416972</v>
      </c>
      <c r="O917" s="262">
        <f t="shared" si="2015"/>
        <v>26.638322260176079</v>
      </c>
      <c r="P917" s="162"/>
    </row>
    <row r="918" spans="1:41" x14ac:dyDescent="0.25">
      <c r="A918" s="195" t="s">
        <v>117</v>
      </c>
      <c r="B918" s="379"/>
      <c r="C918" s="77" t="s">
        <v>213</v>
      </c>
      <c r="D918" s="261">
        <f>+D912*(D924*D949+(1-D924)*D948)</f>
        <v>0</v>
      </c>
      <c r="E918" s="261">
        <f t="shared" ref="E918:O918" si="2016">+E912*(E924*E949+(1-E924)*E948)</f>
        <v>0</v>
      </c>
      <c r="F918" s="261">
        <f t="shared" si="2016"/>
        <v>0</v>
      </c>
      <c r="G918" s="261">
        <f t="shared" si="2016"/>
        <v>0</v>
      </c>
      <c r="H918" s="261">
        <f t="shared" si="2016"/>
        <v>0</v>
      </c>
      <c r="I918" s="261">
        <f t="shared" si="2016"/>
        <v>0</v>
      </c>
      <c r="J918" s="261">
        <f t="shared" si="2016"/>
        <v>0</v>
      </c>
      <c r="K918" s="261">
        <f t="shared" si="2016"/>
        <v>0</v>
      </c>
      <c r="L918" s="261">
        <f t="shared" si="2016"/>
        <v>0</v>
      </c>
      <c r="M918" s="261">
        <f t="shared" si="2016"/>
        <v>0</v>
      </c>
      <c r="N918" s="261">
        <f t="shared" si="2016"/>
        <v>0</v>
      </c>
      <c r="O918" s="262">
        <f t="shared" si="2016"/>
        <v>0</v>
      </c>
      <c r="P918" s="244"/>
    </row>
    <row r="919" spans="1:41" x14ac:dyDescent="0.25">
      <c r="A919" s="195" t="s">
        <v>117</v>
      </c>
      <c r="B919" s="379"/>
      <c r="C919" s="77" t="s">
        <v>214</v>
      </c>
      <c r="D919" s="261">
        <f>+D913*(D925*D949+(1-D925)*D948)</f>
        <v>27.871974734939197</v>
      </c>
      <c r="E919" s="261">
        <f t="shared" ref="E919:O919" si="2017">+E913*(E925*E949+(1-E925)*E948)</f>
        <v>28.606752496856533</v>
      </c>
      <c r="F919" s="261">
        <f t="shared" si="2017"/>
        <v>32.221274658751334</v>
      </c>
      <c r="G919" s="261">
        <f t="shared" si="2017"/>
        <v>42.991042456979052</v>
      </c>
      <c r="H919" s="261">
        <f t="shared" si="2017"/>
        <v>50.822644667945298</v>
      </c>
      <c r="I919" s="261">
        <f t="shared" si="2017"/>
        <v>47.704522942824362</v>
      </c>
      <c r="J919" s="261">
        <f t="shared" si="2017"/>
        <v>29.165953123554846</v>
      </c>
      <c r="K919" s="261">
        <f t="shared" si="2017"/>
        <v>23.5689435193229</v>
      </c>
      <c r="L919" s="261">
        <f t="shared" si="2017"/>
        <v>38.109478700792678</v>
      </c>
      <c r="M919" s="261">
        <f t="shared" si="2017"/>
        <v>42.380998327875915</v>
      </c>
      <c r="N919" s="261">
        <f t="shared" si="2017"/>
        <v>39.244548828006181</v>
      </c>
      <c r="O919" s="262">
        <f t="shared" si="2017"/>
        <v>33.084824663889407</v>
      </c>
      <c r="P919" s="244"/>
    </row>
    <row r="920" spans="1:41" x14ac:dyDescent="0.25">
      <c r="A920" s="195" t="s">
        <v>117</v>
      </c>
      <c r="B920" s="379"/>
      <c r="C920" s="77" t="s">
        <v>215</v>
      </c>
      <c r="D920" s="161">
        <f>+D914*(D926*D949+(1-D926)*D948)</f>
        <v>17.397139878380333</v>
      </c>
      <c r="E920" s="161">
        <f t="shared" ref="E920:O920" si="2018">+E914*(E926*E949+(1-E926)*E948)</f>
        <v>16.620901743288002</v>
      </c>
      <c r="F920" s="161">
        <f t="shared" si="2018"/>
        <v>24.670545894579298</v>
      </c>
      <c r="G920" s="161">
        <f t="shared" si="2018"/>
        <v>41.731959486497239</v>
      </c>
      <c r="H920" s="161">
        <f t="shared" si="2018"/>
        <v>49.491818028708096</v>
      </c>
      <c r="I920" s="161">
        <f t="shared" si="2018"/>
        <v>46.782831307457727</v>
      </c>
      <c r="J920" s="161">
        <f t="shared" si="2018"/>
        <v>28.394548590684067</v>
      </c>
      <c r="K920" s="161">
        <f t="shared" si="2018"/>
        <v>22.947482536560763</v>
      </c>
      <c r="L920" s="161">
        <f t="shared" si="2018"/>
        <v>47.43865256382071</v>
      </c>
      <c r="M920" s="161">
        <f t="shared" si="2018"/>
        <v>47.831806179784031</v>
      </c>
      <c r="N920" s="161">
        <f t="shared" si="2018"/>
        <v>43.190905465976911</v>
      </c>
      <c r="O920" s="162">
        <f t="shared" si="2018"/>
        <v>0</v>
      </c>
      <c r="P920" s="244"/>
    </row>
    <row r="921" spans="1:41" ht="15.75" thickBot="1" x14ac:dyDescent="0.3">
      <c r="A921" s="195" t="s">
        <v>117</v>
      </c>
      <c r="B921" s="379"/>
      <c r="C921" s="96" t="s">
        <v>230</v>
      </c>
      <c r="D921" s="163">
        <f>+D915*(D927*D949+(1-D927)*D948)</f>
        <v>0</v>
      </c>
      <c r="E921" s="163">
        <f t="shared" ref="E921:O921" si="2019">+E915*(E927*E949+(1-E927)*E948)</f>
        <v>0</v>
      </c>
      <c r="F921" s="163">
        <f t="shared" si="2019"/>
        <v>0</v>
      </c>
      <c r="G921" s="163">
        <f t="shared" si="2019"/>
        <v>0</v>
      </c>
      <c r="H921" s="163">
        <f t="shared" si="2019"/>
        <v>0</v>
      </c>
      <c r="I921" s="163">
        <f t="shared" si="2019"/>
        <v>0</v>
      </c>
      <c r="J921" s="163">
        <f t="shared" si="2019"/>
        <v>0</v>
      </c>
      <c r="K921" s="163">
        <f t="shared" si="2019"/>
        <v>0</v>
      </c>
      <c r="L921" s="163">
        <f t="shared" si="2019"/>
        <v>0</v>
      </c>
      <c r="M921" s="163">
        <f t="shared" si="2019"/>
        <v>0</v>
      </c>
      <c r="N921" s="163">
        <f t="shared" si="2019"/>
        <v>0</v>
      </c>
      <c r="O921" s="164">
        <f t="shared" si="2019"/>
        <v>0</v>
      </c>
      <c r="P921" s="164"/>
    </row>
    <row r="922" spans="1:41" x14ac:dyDescent="0.25">
      <c r="A922" s="195" t="s">
        <v>117</v>
      </c>
      <c r="B922" s="379"/>
      <c r="C922" s="204" t="s">
        <v>2</v>
      </c>
      <c r="D922" s="205">
        <f>+IFERROR(SUMPRODUCT(D923:D927,D929:D933)/D928,0)</f>
        <v>0</v>
      </c>
      <c r="E922" s="205">
        <f t="shared" ref="E922" si="2020">+IFERROR(SUMPRODUCT(E923:E927,E929:E933)/E928,0)</f>
        <v>0</v>
      </c>
      <c r="F922" s="205">
        <f t="shared" ref="F922" si="2021">+IFERROR(SUMPRODUCT(F923:F927,F929:F933)/F928,0)</f>
        <v>0</v>
      </c>
      <c r="G922" s="205">
        <f t="shared" ref="G922" si="2022">+IFERROR(SUMPRODUCT(G923:G927,G929:G933)/G928,0)</f>
        <v>0</v>
      </c>
      <c r="H922" s="205">
        <f t="shared" ref="H922" si="2023">+IFERROR(SUMPRODUCT(H923:H927,H929:H933)/H928,0)</f>
        <v>0</v>
      </c>
      <c r="I922" s="205">
        <f t="shared" ref="I922" si="2024">+IFERROR(SUMPRODUCT(I923:I927,I929:I933)/I928,0)</f>
        <v>0</v>
      </c>
      <c r="J922" s="205">
        <f t="shared" ref="J922" si="2025">+IFERROR(SUMPRODUCT(J923:J927,J929:J933)/J928,0)</f>
        <v>0</v>
      </c>
      <c r="K922" s="205">
        <f t="shared" ref="K922" si="2026">+IFERROR(SUMPRODUCT(K923:K927,K929:K933)/K928,0)</f>
        <v>0</v>
      </c>
      <c r="L922" s="205">
        <f t="shared" ref="L922" si="2027">+IFERROR(SUMPRODUCT(L923:L927,L929:L933)/L928,0)</f>
        <v>0</v>
      </c>
      <c r="M922" s="205">
        <f t="shared" ref="M922" si="2028">+IFERROR(SUMPRODUCT(M923:M927,M929:M933)/M928,0)</f>
        <v>0</v>
      </c>
      <c r="N922" s="205">
        <f t="shared" ref="N922" si="2029">+IFERROR(SUMPRODUCT(N923:N927,N929:N933)/N928,0)</f>
        <v>0</v>
      </c>
      <c r="O922" s="205">
        <f t="shared" ref="O922" si="2030">+IFERROR(SUMPRODUCT(O923:O927,O929:O933)/O928,0)</f>
        <v>0</v>
      </c>
      <c r="P922" s="166" t="e">
        <f>+SUMPRODUCT(D922:O922,D928:O928)/P928</f>
        <v>#DIV/0!</v>
      </c>
      <c r="R922" s="192">
        <f>+D922</f>
        <v>0</v>
      </c>
      <c r="S922" s="192">
        <f t="shared" ref="S922" si="2031">+E922</f>
        <v>0</v>
      </c>
      <c r="T922" s="192">
        <f t="shared" ref="T922" si="2032">+F922</f>
        <v>0</v>
      </c>
      <c r="U922" s="192">
        <f t="shared" ref="U922" si="2033">+G922</f>
        <v>0</v>
      </c>
      <c r="V922" s="192">
        <f t="shared" ref="V922" si="2034">+H922</f>
        <v>0</v>
      </c>
      <c r="W922" s="192">
        <f t="shared" ref="W922" si="2035">+I922</f>
        <v>0</v>
      </c>
      <c r="X922" s="192">
        <f t="shared" ref="X922" si="2036">+J922</f>
        <v>0</v>
      </c>
      <c r="Y922" s="192">
        <f t="shared" ref="Y922" si="2037">+K922</f>
        <v>0</v>
      </c>
      <c r="Z922" s="192">
        <f t="shared" ref="Z922" si="2038">+L922</f>
        <v>0</v>
      </c>
      <c r="AA922" s="192">
        <f t="shared" ref="AA922" si="2039">+M922</f>
        <v>0</v>
      </c>
      <c r="AB922" s="192">
        <f t="shared" ref="AB922" si="2040">+N922</f>
        <v>0</v>
      </c>
      <c r="AC922" s="192">
        <f t="shared" ref="AC922" si="2041">+O922</f>
        <v>0</v>
      </c>
      <c r="AD922" s="190">
        <f>+D928</f>
        <v>0</v>
      </c>
      <c r="AE922" s="190">
        <f t="shared" ref="AE922" si="2042">+E928</f>
        <v>0</v>
      </c>
      <c r="AF922" s="190">
        <f t="shared" ref="AF922" si="2043">+F928</f>
        <v>0</v>
      </c>
      <c r="AG922" s="190">
        <f t="shared" ref="AG922" si="2044">+G928</f>
        <v>0</v>
      </c>
      <c r="AH922" s="190">
        <f t="shared" ref="AH922" si="2045">+H928</f>
        <v>0</v>
      </c>
      <c r="AI922" s="190">
        <f t="shared" ref="AI922" si="2046">+I928</f>
        <v>0</v>
      </c>
      <c r="AJ922" s="190">
        <f t="shared" ref="AJ922" si="2047">+J928</f>
        <v>0</v>
      </c>
      <c r="AK922" s="190">
        <f t="shared" ref="AK922" si="2048">+K928</f>
        <v>0</v>
      </c>
      <c r="AL922" s="190">
        <f t="shared" ref="AL922" si="2049">+L928</f>
        <v>0</v>
      </c>
      <c r="AM922" s="190">
        <f t="shared" ref="AM922" si="2050">+M928</f>
        <v>0</v>
      </c>
      <c r="AN922" s="190">
        <f t="shared" ref="AN922" si="2051">+N928</f>
        <v>0</v>
      </c>
      <c r="AO922" s="190">
        <f t="shared" ref="AO922" si="2052">+O928</f>
        <v>0</v>
      </c>
    </row>
    <row r="923" spans="1:41" x14ac:dyDescent="0.25">
      <c r="A923" s="195" t="s">
        <v>117</v>
      </c>
      <c r="B923" s="379"/>
      <c r="C923" s="178" t="s">
        <v>3</v>
      </c>
      <c r="D923" s="179">
        <v>0.44</v>
      </c>
      <c r="E923" s="179">
        <v>0.44</v>
      </c>
      <c r="F923" s="179">
        <v>0.44</v>
      </c>
      <c r="G923" s="293">
        <v>0.48</v>
      </c>
      <c r="H923" s="293">
        <v>0.48</v>
      </c>
      <c r="I923" s="293">
        <v>0.48</v>
      </c>
      <c r="J923" s="179">
        <v>0.48</v>
      </c>
      <c r="K923" s="179">
        <v>0.48915873014712274</v>
      </c>
      <c r="L923" s="179">
        <v>0.4834974169537235</v>
      </c>
      <c r="M923" s="179">
        <v>0.45414569524687309</v>
      </c>
      <c r="N923" s="179">
        <v>0.38276016431267579</v>
      </c>
      <c r="O923" s="179">
        <v>0.34111134082271427</v>
      </c>
      <c r="P923" s="180" t="e">
        <f>+SUMPRODUCT(D923:O923,D929:O929)/P929</f>
        <v>#DIV/0!</v>
      </c>
    </row>
    <row r="924" spans="1:41" x14ac:dyDescent="0.25">
      <c r="A924" s="195" t="s">
        <v>117</v>
      </c>
      <c r="B924" s="379"/>
      <c r="C924" s="178" t="s">
        <v>200</v>
      </c>
      <c r="D924" s="179">
        <v>0.44</v>
      </c>
      <c r="E924" s="179">
        <v>0.44</v>
      </c>
      <c r="F924" s="179">
        <v>0.44</v>
      </c>
      <c r="G924" s="293">
        <v>0.48</v>
      </c>
      <c r="H924" s="293">
        <v>0.48</v>
      </c>
      <c r="I924" s="293">
        <v>0.48</v>
      </c>
      <c r="J924" s="179">
        <v>0.48</v>
      </c>
      <c r="K924" s="179">
        <v>0.48915873014712274</v>
      </c>
      <c r="L924" s="179">
        <v>0.4834974169537235</v>
      </c>
      <c r="M924" s="179">
        <v>0.45414569524687309</v>
      </c>
      <c r="N924" s="179">
        <v>0.38276016431267579</v>
      </c>
      <c r="O924" s="179">
        <v>0.34111134082271427</v>
      </c>
      <c r="P924" s="242"/>
    </row>
    <row r="925" spans="1:41" x14ac:dyDescent="0.25">
      <c r="A925" s="195" t="s">
        <v>117</v>
      </c>
      <c r="B925" s="379"/>
      <c r="C925" s="178" t="s">
        <v>201</v>
      </c>
      <c r="D925" s="179">
        <v>0.44</v>
      </c>
      <c r="E925" s="179">
        <v>0.44</v>
      </c>
      <c r="F925" s="179">
        <v>0.44</v>
      </c>
      <c r="G925" s="293">
        <v>0.48</v>
      </c>
      <c r="H925" s="293">
        <v>0.48</v>
      </c>
      <c r="I925" s="293">
        <v>0.48</v>
      </c>
      <c r="J925" s="179">
        <v>0.48</v>
      </c>
      <c r="K925" s="179">
        <v>0.48915873014712274</v>
      </c>
      <c r="L925" s="179">
        <v>0.4834974169537235</v>
      </c>
      <c r="M925" s="179">
        <v>0.45414569524687309</v>
      </c>
      <c r="N925" s="179">
        <v>0.38276016431267579</v>
      </c>
      <c r="O925" s="179">
        <v>0.34111134082271427</v>
      </c>
      <c r="P925" s="242"/>
    </row>
    <row r="926" spans="1:41" x14ac:dyDescent="0.25">
      <c r="A926" s="195" t="s">
        <v>117</v>
      </c>
      <c r="B926" s="379"/>
      <c r="C926" s="178" t="s">
        <v>202</v>
      </c>
      <c r="D926" s="179">
        <v>0.44</v>
      </c>
      <c r="E926" s="179">
        <v>0.44</v>
      </c>
      <c r="F926" s="179">
        <v>0.44</v>
      </c>
      <c r="G926" s="293">
        <v>0.48</v>
      </c>
      <c r="H926" s="293">
        <v>0.48</v>
      </c>
      <c r="I926" s="293">
        <v>0.48</v>
      </c>
      <c r="J926" s="179">
        <v>0.48</v>
      </c>
      <c r="K926" s="179">
        <v>0.48915873014712274</v>
      </c>
      <c r="L926" s="179">
        <v>0.4834974169537235</v>
      </c>
      <c r="M926" s="179">
        <v>0.45414569524687309</v>
      </c>
      <c r="N926" s="179">
        <v>0.38276016431267579</v>
      </c>
      <c r="O926" s="179">
        <v>0.34111134082271427</v>
      </c>
      <c r="P926" s="242"/>
    </row>
    <row r="927" spans="1:41" ht="15.75" thickBot="1" x14ac:dyDescent="0.3">
      <c r="A927" s="195" t="s">
        <v>117</v>
      </c>
      <c r="B927" s="379"/>
      <c r="C927" s="280" t="s">
        <v>231</v>
      </c>
      <c r="D927" s="179">
        <v>0.44</v>
      </c>
      <c r="E927" s="179">
        <v>0.44</v>
      </c>
      <c r="F927" s="179">
        <v>0.44</v>
      </c>
      <c r="G927" s="293">
        <v>0.48</v>
      </c>
      <c r="H927" s="293">
        <v>0.48</v>
      </c>
      <c r="I927" s="293">
        <v>0.48</v>
      </c>
      <c r="J927" s="181">
        <v>0.48</v>
      </c>
      <c r="K927" s="181">
        <v>0.48915873014712274</v>
      </c>
      <c r="L927" s="181">
        <v>0.4834974169537235</v>
      </c>
      <c r="M927" s="179">
        <v>0.45414569524687309</v>
      </c>
      <c r="N927" s="179">
        <v>0.38276016431267579</v>
      </c>
      <c r="O927" s="179">
        <v>0.34111134082271427</v>
      </c>
      <c r="P927" s="182" t="e">
        <f t="shared" ref="P927" si="2053">+SUMPRODUCT(D927:O927,D933:O933)/P933</f>
        <v>#DIV/0!</v>
      </c>
    </row>
    <row r="928" spans="1:41" x14ac:dyDescent="0.25">
      <c r="A928" s="195" t="s">
        <v>117</v>
      </c>
      <c r="B928" s="379"/>
      <c r="C928" s="99" t="s">
        <v>239</v>
      </c>
      <c r="D928" s="100">
        <f>+D897/D910/30</f>
        <v>0</v>
      </c>
      <c r="E928" s="100">
        <f t="shared" ref="E928:O928" si="2054">+E897/E910/30</f>
        <v>0</v>
      </c>
      <c r="F928" s="100">
        <f t="shared" si="2054"/>
        <v>0</v>
      </c>
      <c r="G928" s="100">
        <f t="shared" si="2054"/>
        <v>0</v>
      </c>
      <c r="H928" s="100">
        <f t="shared" si="2054"/>
        <v>0</v>
      </c>
      <c r="I928" s="100">
        <f t="shared" si="2054"/>
        <v>0</v>
      </c>
      <c r="J928" s="100">
        <f t="shared" si="2054"/>
        <v>0</v>
      </c>
      <c r="K928" s="100">
        <f t="shared" si="2054"/>
        <v>0</v>
      </c>
      <c r="L928" s="100">
        <f t="shared" si="2054"/>
        <v>0</v>
      </c>
      <c r="M928" s="100">
        <f t="shared" si="2054"/>
        <v>0</v>
      </c>
      <c r="N928" s="100">
        <f t="shared" si="2054"/>
        <v>0</v>
      </c>
      <c r="O928" s="167">
        <f t="shared" si="2054"/>
        <v>0</v>
      </c>
      <c r="P928" s="167">
        <f>SUM(D928:O928)</f>
        <v>0</v>
      </c>
    </row>
    <row r="929" spans="1:53" x14ac:dyDescent="0.25">
      <c r="A929" s="195" t="s">
        <v>117</v>
      </c>
      <c r="B929" s="379"/>
      <c r="C929" s="86" t="s">
        <v>240</v>
      </c>
      <c r="D929" s="87">
        <f>+D928*D904</f>
        <v>0</v>
      </c>
      <c r="E929" s="87">
        <f t="shared" ref="E929" si="2055">+E928*E904</f>
        <v>0</v>
      </c>
      <c r="F929" s="87">
        <f t="shared" ref="F929" si="2056">+F928*F904</f>
        <v>0</v>
      </c>
      <c r="G929" s="87">
        <f t="shared" ref="G929" si="2057">+G928*G904</f>
        <v>0</v>
      </c>
      <c r="H929" s="87">
        <f t="shared" ref="H929" si="2058">+H928*H904</f>
        <v>0</v>
      </c>
      <c r="I929" s="87">
        <f t="shared" ref="I929" si="2059">+I928*I904</f>
        <v>0</v>
      </c>
      <c r="J929" s="87">
        <f t="shared" ref="J929" si="2060">+J928*J904</f>
        <v>0</v>
      </c>
      <c r="K929" s="87">
        <f t="shared" ref="K929" si="2061">+K928*K904</f>
        <v>0</v>
      </c>
      <c r="L929" s="87">
        <f t="shared" ref="L929" si="2062">+L928*L904</f>
        <v>0</v>
      </c>
      <c r="M929" s="87">
        <f t="shared" ref="M929" si="2063">+M928*M904</f>
        <v>0</v>
      </c>
      <c r="N929" s="87">
        <f t="shared" ref="N929" si="2064">+N928*N904</f>
        <v>0</v>
      </c>
      <c r="O929" s="159">
        <f t="shared" ref="O929" si="2065">+O928*O904</f>
        <v>0</v>
      </c>
      <c r="P929" s="159">
        <f t="shared" ref="P929:P939" si="2066">SUM(D929:O929)</f>
        <v>0</v>
      </c>
      <c r="AP929" s="190">
        <f>+D929</f>
        <v>0</v>
      </c>
      <c r="AQ929" s="190">
        <f t="shared" ref="AQ929:AQ933" si="2067">+E929</f>
        <v>0</v>
      </c>
      <c r="AR929" s="190">
        <f t="shared" ref="AR929:AR933" si="2068">+F929</f>
        <v>0</v>
      </c>
      <c r="AS929" s="190">
        <f t="shared" ref="AS929:AS933" si="2069">+G929</f>
        <v>0</v>
      </c>
      <c r="AT929" s="190">
        <f t="shared" ref="AT929:AT933" si="2070">+H929</f>
        <v>0</v>
      </c>
      <c r="AU929" s="190">
        <f t="shared" ref="AU929:AU933" si="2071">+I929</f>
        <v>0</v>
      </c>
      <c r="AV929" s="190">
        <f t="shared" ref="AV929:AV933" si="2072">+J929</f>
        <v>0</v>
      </c>
      <c r="AW929" s="190">
        <f t="shared" ref="AW929:AW933" si="2073">+K929</f>
        <v>0</v>
      </c>
      <c r="AX929" s="190">
        <f t="shared" ref="AX929:AX933" si="2074">+L929</f>
        <v>0</v>
      </c>
      <c r="AY929" s="190">
        <f t="shared" ref="AY929:AY933" si="2075">+M929</f>
        <v>0</v>
      </c>
      <c r="AZ929" s="190">
        <f t="shared" ref="AZ929:AZ933" si="2076">+N929</f>
        <v>0</v>
      </c>
      <c r="BA929" s="190">
        <f t="shared" ref="BA929:BA933" si="2077">+O929</f>
        <v>0</v>
      </c>
    </row>
    <row r="930" spans="1:53" x14ac:dyDescent="0.25">
      <c r="A930" s="195" t="s">
        <v>117</v>
      </c>
      <c r="B930" s="379"/>
      <c r="C930" s="86" t="s">
        <v>241</v>
      </c>
      <c r="D930" s="87">
        <f>+D928*D905</f>
        <v>0</v>
      </c>
      <c r="E930" s="87">
        <f t="shared" ref="E930:O930" si="2078">+E928*E905</f>
        <v>0</v>
      </c>
      <c r="F930" s="87">
        <f t="shared" si="2078"/>
        <v>0</v>
      </c>
      <c r="G930" s="87">
        <f t="shared" si="2078"/>
        <v>0</v>
      </c>
      <c r="H930" s="87">
        <f t="shared" si="2078"/>
        <v>0</v>
      </c>
      <c r="I930" s="87">
        <f t="shared" si="2078"/>
        <v>0</v>
      </c>
      <c r="J930" s="87">
        <f t="shared" si="2078"/>
        <v>0</v>
      </c>
      <c r="K930" s="87">
        <f t="shared" si="2078"/>
        <v>0</v>
      </c>
      <c r="L930" s="87">
        <f t="shared" si="2078"/>
        <v>0</v>
      </c>
      <c r="M930" s="87">
        <f t="shared" si="2078"/>
        <v>0</v>
      </c>
      <c r="N930" s="87">
        <f t="shared" si="2078"/>
        <v>0</v>
      </c>
      <c r="O930" s="159">
        <f t="shared" si="2078"/>
        <v>0</v>
      </c>
      <c r="P930" s="159"/>
      <c r="AP930" s="190">
        <f t="shared" ref="AP930:AP933" si="2079">+D930</f>
        <v>0</v>
      </c>
      <c r="AQ930" s="190">
        <f t="shared" si="2067"/>
        <v>0</v>
      </c>
      <c r="AR930" s="190">
        <f t="shared" si="2068"/>
        <v>0</v>
      </c>
      <c r="AS930" s="190">
        <f t="shared" si="2069"/>
        <v>0</v>
      </c>
      <c r="AT930" s="190">
        <f t="shared" si="2070"/>
        <v>0</v>
      </c>
      <c r="AU930" s="190">
        <f t="shared" si="2071"/>
        <v>0</v>
      </c>
      <c r="AV930" s="190">
        <f t="shared" si="2072"/>
        <v>0</v>
      </c>
      <c r="AW930" s="190">
        <f t="shared" si="2073"/>
        <v>0</v>
      </c>
      <c r="AX930" s="190">
        <f t="shared" si="2074"/>
        <v>0</v>
      </c>
      <c r="AY930" s="190">
        <f t="shared" si="2075"/>
        <v>0</v>
      </c>
      <c r="AZ930" s="190">
        <f t="shared" si="2076"/>
        <v>0</v>
      </c>
      <c r="BA930" s="190">
        <f t="shared" si="2077"/>
        <v>0</v>
      </c>
    </row>
    <row r="931" spans="1:53" x14ac:dyDescent="0.25">
      <c r="A931" s="195" t="s">
        <v>117</v>
      </c>
      <c r="B931" s="379"/>
      <c r="C931" s="86" t="s">
        <v>242</v>
      </c>
      <c r="D931" s="87">
        <f>+D928*D906</f>
        <v>0</v>
      </c>
      <c r="E931" s="87">
        <f t="shared" ref="E931:O931" si="2080">+E928*E906</f>
        <v>0</v>
      </c>
      <c r="F931" s="87">
        <f t="shared" si="2080"/>
        <v>0</v>
      </c>
      <c r="G931" s="87">
        <f t="shared" si="2080"/>
        <v>0</v>
      </c>
      <c r="H931" s="87">
        <f t="shared" si="2080"/>
        <v>0</v>
      </c>
      <c r="I931" s="87">
        <f t="shared" si="2080"/>
        <v>0</v>
      </c>
      <c r="J931" s="87">
        <f t="shared" si="2080"/>
        <v>0</v>
      </c>
      <c r="K931" s="87">
        <f t="shared" si="2080"/>
        <v>0</v>
      </c>
      <c r="L931" s="87">
        <f t="shared" si="2080"/>
        <v>0</v>
      </c>
      <c r="M931" s="87">
        <f t="shared" si="2080"/>
        <v>0</v>
      </c>
      <c r="N931" s="87">
        <f t="shared" si="2080"/>
        <v>0</v>
      </c>
      <c r="O931" s="159">
        <f t="shared" si="2080"/>
        <v>0</v>
      </c>
      <c r="P931" s="159"/>
      <c r="AP931" s="190">
        <f t="shared" si="2079"/>
        <v>0</v>
      </c>
      <c r="AQ931" s="190">
        <f t="shared" si="2067"/>
        <v>0</v>
      </c>
      <c r="AR931" s="190">
        <f t="shared" si="2068"/>
        <v>0</v>
      </c>
      <c r="AS931" s="190">
        <f t="shared" si="2069"/>
        <v>0</v>
      </c>
      <c r="AT931" s="190">
        <f t="shared" si="2070"/>
        <v>0</v>
      </c>
      <c r="AU931" s="190">
        <f t="shared" si="2071"/>
        <v>0</v>
      </c>
      <c r="AV931" s="190">
        <f t="shared" si="2072"/>
        <v>0</v>
      </c>
      <c r="AW931" s="190">
        <f t="shared" si="2073"/>
        <v>0</v>
      </c>
      <c r="AX931" s="190">
        <f t="shared" si="2074"/>
        <v>0</v>
      </c>
      <c r="AY931" s="190">
        <f t="shared" si="2075"/>
        <v>0</v>
      </c>
      <c r="AZ931" s="190">
        <f t="shared" si="2076"/>
        <v>0</v>
      </c>
      <c r="BA931" s="190">
        <f t="shared" si="2077"/>
        <v>0</v>
      </c>
    </row>
    <row r="932" spans="1:53" x14ac:dyDescent="0.25">
      <c r="A932" s="195" t="s">
        <v>117</v>
      </c>
      <c r="B932" s="379"/>
      <c r="C932" s="86" t="s">
        <v>243</v>
      </c>
      <c r="D932" s="87">
        <f>+D928*D907</f>
        <v>0</v>
      </c>
      <c r="E932" s="87">
        <f t="shared" ref="E932:O932" si="2081">+E928*E907</f>
        <v>0</v>
      </c>
      <c r="F932" s="87">
        <f t="shared" si="2081"/>
        <v>0</v>
      </c>
      <c r="G932" s="87">
        <f t="shared" si="2081"/>
        <v>0</v>
      </c>
      <c r="H932" s="87">
        <f t="shared" si="2081"/>
        <v>0</v>
      </c>
      <c r="I932" s="87">
        <f t="shared" si="2081"/>
        <v>0</v>
      </c>
      <c r="J932" s="87">
        <f t="shared" si="2081"/>
        <v>0</v>
      </c>
      <c r="K932" s="87">
        <f t="shared" si="2081"/>
        <v>0</v>
      </c>
      <c r="L932" s="87">
        <f t="shared" si="2081"/>
        <v>0</v>
      </c>
      <c r="M932" s="87">
        <f t="shared" si="2081"/>
        <v>0</v>
      </c>
      <c r="N932" s="87">
        <f t="shared" si="2081"/>
        <v>0</v>
      </c>
      <c r="O932" s="159">
        <f t="shared" si="2081"/>
        <v>0</v>
      </c>
      <c r="P932" s="159"/>
      <c r="AP932" s="190">
        <f t="shared" si="2079"/>
        <v>0</v>
      </c>
      <c r="AQ932" s="190">
        <f t="shared" si="2067"/>
        <v>0</v>
      </c>
      <c r="AR932" s="190">
        <f t="shared" si="2068"/>
        <v>0</v>
      </c>
      <c r="AS932" s="190">
        <f t="shared" si="2069"/>
        <v>0</v>
      </c>
      <c r="AT932" s="190">
        <f t="shared" si="2070"/>
        <v>0</v>
      </c>
      <c r="AU932" s="190">
        <f t="shared" si="2071"/>
        <v>0</v>
      </c>
      <c r="AV932" s="190">
        <f t="shared" si="2072"/>
        <v>0</v>
      </c>
      <c r="AW932" s="190">
        <f t="shared" si="2073"/>
        <v>0</v>
      </c>
      <c r="AX932" s="190">
        <f t="shared" si="2074"/>
        <v>0</v>
      </c>
      <c r="AY932" s="190">
        <f t="shared" si="2075"/>
        <v>0</v>
      </c>
      <c r="AZ932" s="190">
        <f t="shared" si="2076"/>
        <v>0</v>
      </c>
      <c r="BA932" s="190">
        <f t="shared" si="2077"/>
        <v>0</v>
      </c>
    </row>
    <row r="933" spans="1:53" ht="15.75" thickBot="1" x14ac:dyDescent="0.3">
      <c r="A933" s="195" t="s">
        <v>117</v>
      </c>
      <c r="B933" s="379"/>
      <c r="C933" s="96" t="s">
        <v>244</v>
      </c>
      <c r="D933" s="251">
        <f>+D928*D908</f>
        <v>0</v>
      </c>
      <c r="E933" s="251">
        <f t="shared" ref="E933:O933" si="2082">+E928*E908</f>
        <v>0</v>
      </c>
      <c r="F933" s="251">
        <f t="shared" si="2082"/>
        <v>0</v>
      </c>
      <c r="G933" s="251">
        <f t="shared" si="2082"/>
        <v>0</v>
      </c>
      <c r="H933" s="251">
        <f t="shared" si="2082"/>
        <v>0</v>
      </c>
      <c r="I933" s="251">
        <f t="shared" si="2082"/>
        <v>0</v>
      </c>
      <c r="J933" s="251">
        <f t="shared" si="2082"/>
        <v>0</v>
      </c>
      <c r="K933" s="251">
        <f t="shared" si="2082"/>
        <v>0</v>
      </c>
      <c r="L933" s="251">
        <f t="shared" si="2082"/>
        <v>0</v>
      </c>
      <c r="M933" s="251">
        <f t="shared" si="2082"/>
        <v>0</v>
      </c>
      <c r="N933" s="251">
        <f t="shared" si="2082"/>
        <v>0</v>
      </c>
      <c r="O933" s="251">
        <f t="shared" si="2082"/>
        <v>0</v>
      </c>
      <c r="P933" s="169">
        <f t="shared" si="2066"/>
        <v>0</v>
      </c>
      <c r="AP933" s="190">
        <f t="shared" si="2079"/>
        <v>0</v>
      </c>
      <c r="AQ933" s="190">
        <f t="shared" si="2067"/>
        <v>0</v>
      </c>
      <c r="AR933" s="190">
        <f t="shared" si="2068"/>
        <v>0</v>
      </c>
      <c r="AS933" s="190">
        <f t="shared" si="2069"/>
        <v>0</v>
      </c>
      <c r="AT933" s="190">
        <f t="shared" si="2070"/>
        <v>0</v>
      </c>
      <c r="AU933" s="190">
        <f t="shared" si="2071"/>
        <v>0</v>
      </c>
      <c r="AV933" s="190">
        <f t="shared" si="2072"/>
        <v>0</v>
      </c>
      <c r="AW933" s="190">
        <f t="shared" si="2073"/>
        <v>0</v>
      </c>
      <c r="AX933" s="190">
        <f t="shared" si="2074"/>
        <v>0</v>
      </c>
      <c r="AY933" s="190">
        <f t="shared" si="2075"/>
        <v>0</v>
      </c>
      <c r="AZ933" s="190">
        <f t="shared" si="2076"/>
        <v>0</v>
      </c>
      <c r="BA933" s="190">
        <f t="shared" si="2077"/>
        <v>0</v>
      </c>
    </row>
    <row r="934" spans="1:53" x14ac:dyDescent="0.25">
      <c r="A934" s="195" t="s">
        <v>117</v>
      </c>
      <c r="B934" s="379"/>
      <c r="C934" s="99" t="s">
        <v>245</v>
      </c>
      <c r="D934" s="100">
        <f>+IFERROR(D897/D916/30,0)</f>
        <v>0</v>
      </c>
      <c r="E934" s="100">
        <f t="shared" ref="E934:O934" si="2083">+IFERROR(E897/E916/30,0)</f>
        <v>0</v>
      </c>
      <c r="F934" s="100">
        <f t="shared" si="2083"/>
        <v>0</v>
      </c>
      <c r="G934" s="100">
        <f t="shared" si="2083"/>
        <v>0</v>
      </c>
      <c r="H934" s="100">
        <f t="shared" si="2083"/>
        <v>0</v>
      </c>
      <c r="I934" s="100">
        <f t="shared" si="2083"/>
        <v>0</v>
      </c>
      <c r="J934" s="100">
        <f t="shared" si="2083"/>
        <v>0</v>
      </c>
      <c r="K934" s="100">
        <f t="shared" si="2083"/>
        <v>0</v>
      </c>
      <c r="L934" s="100">
        <f t="shared" si="2083"/>
        <v>0</v>
      </c>
      <c r="M934" s="100">
        <f t="shared" si="2083"/>
        <v>0</v>
      </c>
      <c r="N934" s="100">
        <f t="shared" si="2083"/>
        <v>0</v>
      </c>
      <c r="O934" s="167">
        <f t="shared" si="2083"/>
        <v>0</v>
      </c>
      <c r="P934" s="167">
        <f t="shared" si="2066"/>
        <v>0</v>
      </c>
    </row>
    <row r="935" spans="1:53" x14ac:dyDescent="0.25">
      <c r="A935" s="195" t="s">
        <v>117</v>
      </c>
      <c r="B935" s="379"/>
      <c r="C935" s="86" t="s">
        <v>246</v>
      </c>
      <c r="D935" s="266">
        <f t="shared" ref="D935:O935" si="2084">+IFERROR(D898/D917/30,0)</f>
        <v>0</v>
      </c>
      <c r="E935" s="266">
        <f t="shared" si="2084"/>
        <v>0</v>
      </c>
      <c r="F935" s="266">
        <f t="shared" si="2084"/>
        <v>0</v>
      </c>
      <c r="G935" s="266">
        <f t="shared" si="2084"/>
        <v>0</v>
      </c>
      <c r="H935" s="266">
        <f t="shared" si="2084"/>
        <v>0</v>
      </c>
      <c r="I935" s="266">
        <f t="shared" si="2084"/>
        <v>0</v>
      </c>
      <c r="J935" s="266">
        <f t="shared" si="2084"/>
        <v>0</v>
      </c>
      <c r="K935" s="266">
        <f t="shared" si="2084"/>
        <v>0</v>
      </c>
      <c r="L935" s="266">
        <f t="shared" si="2084"/>
        <v>0</v>
      </c>
      <c r="M935" s="266">
        <f t="shared" si="2084"/>
        <v>0</v>
      </c>
      <c r="N935" s="266">
        <f t="shared" si="2084"/>
        <v>0</v>
      </c>
      <c r="O935" s="267">
        <f t="shared" si="2084"/>
        <v>0</v>
      </c>
      <c r="P935" s="159">
        <f t="shared" si="2066"/>
        <v>0</v>
      </c>
    </row>
    <row r="936" spans="1:53" x14ac:dyDescent="0.25">
      <c r="A936" s="195" t="s">
        <v>117</v>
      </c>
      <c r="B936" s="379"/>
      <c r="C936" s="86" t="s">
        <v>247</v>
      </c>
      <c r="D936" s="266">
        <f t="shared" ref="D936:O936" si="2085">+IFERROR(D899/D918/30,0)</f>
        <v>0</v>
      </c>
      <c r="E936" s="266">
        <f t="shared" si="2085"/>
        <v>0</v>
      </c>
      <c r="F936" s="266">
        <f t="shared" si="2085"/>
        <v>0</v>
      </c>
      <c r="G936" s="266">
        <f t="shared" si="2085"/>
        <v>0</v>
      </c>
      <c r="H936" s="266">
        <f t="shared" si="2085"/>
        <v>0</v>
      </c>
      <c r="I936" s="266">
        <f t="shared" si="2085"/>
        <v>0</v>
      </c>
      <c r="J936" s="266">
        <f t="shared" si="2085"/>
        <v>0</v>
      </c>
      <c r="K936" s="266">
        <f t="shared" si="2085"/>
        <v>0</v>
      </c>
      <c r="L936" s="266">
        <f t="shared" si="2085"/>
        <v>0</v>
      </c>
      <c r="M936" s="266">
        <f t="shared" si="2085"/>
        <v>0</v>
      </c>
      <c r="N936" s="266">
        <f t="shared" si="2085"/>
        <v>0</v>
      </c>
      <c r="O936" s="267">
        <f t="shared" si="2085"/>
        <v>0</v>
      </c>
      <c r="P936" s="159">
        <f t="shared" si="2066"/>
        <v>0</v>
      </c>
    </row>
    <row r="937" spans="1:53" x14ac:dyDescent="0.25">
      <c r="A937" s="195" t="s">
        <v>117</v>
      </c>
      <c r="B937" s="379"/>
      <c r="C937" s="86" t="s">
        <v>248</v>
      </c>
      <c r="D937" s="266">
        <f t="shared" ref="D937:O937" si="2086">+IFERROR(D900/D919/30,0)</f>
        <v>0</v>
      </c>
      <c r="E937" s="266">
        <f t="shared" si="2086"/>
        <v>0</v>
      </c>
      <c r="F937" s="266">
        <f t="shared" si="2086"/>
        <v>0</v>
      </c>
      <c r="G937" s="266">
        <f t="shared" si="2086"/>
        <v>0</v>
      </c>
      <c r="H937" s="266">
        <f t="shared" si="2086"/>
        <v>0</v>
      </c>
      <c r="I937" s="266">
        <f t="shared" si="2086"/>
        <v>0</v>
      </c>
      <c r="J937" s="266">
        <f t="shared" si="2086"/>
        <v>0</v>
      </c>
      <c r="K937" s="266">
        <f t="shared" si="2086"/>
        <v>0</v>
      </c>
      <c r="L937" s="266">
        <f t="shared" si="2086"/>
        <v>0</v>
      </c>
      <c r="M937" s="266">
        <f t="shared" si="2086"/>
        <v>0</v>
      </c>
      <c r="N937" s="266">
        <f t="shared" si="2086"/>
        <v>0</v>
      </c>
      <c r="O937" s="267">
        <f t="shared" si="2086"/>
        <v>0</v>
      </c>
      <c r="P937" s="159">
        <f t="shared" si="2066"/>
        <v>0</v>
      </c>
    </row>
    <row r="938" spans="1:53" x14ac:dyDescent="0.25">
      <c r="A938" s="195" t="s">
        <v>117</v>
      </c>
      <c r="B938" s="379"/>
      <c r="C938" s="86" t="s">
        <v>249</v>
      </c>
      <c r="D938" s="87">
        <f t="shared" ref="D938:O938" si="2087">+IFERROR(D901/D920/30,0)</f>
        <v>0</v>
      </c>
      <c r="E938" s="87">
        <f t="shared" si="2087"/>
        <v>0</v>
      </c>
      <c r="F938" s="87">
        <f t="shared" si="2087"/>
        <v>0</v>
      </c>
      <c r="G938" s="87">
        <f t="shared" si="2087"/>
        <v>0</v>
      </c>
      <c r="H938" s="87">
        <f t="shared" si="2087"/>
        <v>0</v>
      </c>
      <c r="I938" s="87">
        <f t="shared" si="2087"/>
        <v>0</v>
      </c>
      <c r="J938" s="87">
        <f t="shared" si="2087"/>
        <v>0</v>
      </c>
      <c r="K938" s="87">
        <f t="shared" si="2087"/>
        <v>0</v>
      </c>
      <c r="L938" s="87">
        <f t="shared" si="2087"/>
        <v>0</v>
      </c>
      <c r="M938" s="87">
        <f t="shared" si="2087"/>
        <v>0</v>
      </c>
      <c r="N938" s="87">
        <f t="shared" si="2087"/>
        <v>0</v>
      </c>
      <c r="O938" s="159">
        <f t="shared" si="2087"/>
        <v>0</v>
      </c>
      <c r="P938" s="159">
        <f t="shared" si="2066"/>
        <v>0</v>
      </c>
    </row>
    <row r="939" spans="1:53" ht="15.75" thickBot="1" x14ac:dyDescent="0.3">
      <c r="A939" s="195" t="s">
        <v>117</v>
      </c>
      <c r="B939" s="379"/>
      <c r="C939" s="96" t="s">
        <v>250</v>
      </c>
      <c r="D939" s="168">
        <f t="shared" ref="D939:O939" si="2088">+IFERROR(D902/D921/30,0)</f>
        <v>0</v>
      </c>
      <c r="E939" s="168">
        <f t="shared" si="2088"/>
        <v>0</v>
      </c>
      <c r="F939" s="168">
        <f t="shared" si="2088"/>
        <v>0</v>
      </c>
      <c r="G939" s="168">
        <f t="shared" si="2088"/>
        <v>0</v>
      </c>
      <c r="H939" s="168">
        <f t="shared" si="2088"/>
        <v>0</v>
      </c>
      <c r="I939" s="168">
        <f t="shared" si="2088"/>
        <v>0</v>
      </c>
      <c r="J939" s="168">
        <f t="shared" si="2088"/>
        <v>0</v>
      </c>
      <c r="K939" s="168">
        <f t="shared" si="2088"/>
        <v>0</v>
      </c>
      <c r="L939" s="168">
        <f t="shared" si="2088"/>
        <v>0</v>
      </c>
      <c r="M939" s="168">
        <f t="shared" si="2088"/>
        <v>0</v>
      </c>
      <c r="N939" s="168">
        <f t="shared" si="2088"/>
        <v>0</v>
      </c>
      <c r="O939" s="169">
        <f t="shared" si="2088"/>
        <v>0</v>
      </c>
      <c r="P939" s="169">
        <f t="shared" si="2066"/>
        <v>0</v>
      </c>
    </row>
    <row r="940" spans="1:53" ht="15.75" thickBot="1" x14ac:dyDescent="0.3">
      <c r="A940" s="195" t="s">
        <v>117</v>
      </c>
      <c r="B940" s="379"/>
      <c r="C940" s="183" t="s">
        <v>13</v>
      </c>
      <c r="D940" s="72">
        <v>30</v>
      </c>
      <c r="E940" s="72">
        <v>30</v>
      </c>
      <c r="F940" s="72">
        <v>30</v>
      </c>
      <c r="G940" s="72">
        <v>0</v>
      </c>
      <c r="H940" s="72">
        <v>33.121560393413624</v>
      </c>
      <c r="I940" s="72">
        <v>33.18421323453741</v>
      </c>
      <c r="J940" s="72">
        <v>33</v>
      </c>
      <c r="K940" s="72">
        <v>16.918000292815897</v>
      </c>
      <c r="L940" s="72">
        <f>((45*0.63)+(20*0.37))</f>
        <v>35.75</v>
      </c>
      <c r="M940" s="72">
        <v>36.24</v>
      </c>
      <c r="N940" s="72">
        <v>22</v>
      </c>
      <c r="O940" s="72">
        <v>22</v>
      </c>
      <c r="P940" s="184"/>
    </row>
    <row r="941" spans="1:53" x14ac:dyDescent="0.25">
      <c r="A941" s="195" t="s">
        <v>117</v>
      </c>
      <c r="B941" s="379"/>
      <c r="C941" s="99" t="s">
        <v>4</v>
      </c>
      <c r="D941" s="100">
        <f>+D934/D940*30</f>
        <v>0</v>
      </c>
      <c r="E941" s="100">
        <f t="shared" ref="E941" si="2089">+E934/E940*30</f>
        <v>0</v>
      </c>
      <c r="F941" s="100">
        <f t="shared" ref="F941" si="2090">+F934/F940*30</f>
        <v>0</v>
      </c>
      <c r="G941" s="100" t="e">
        <f t="shared" ref="G941" si="2091">+G934/G940*30</f>
        <v>#DIV/0!</v>
      </c>
      <c r="H941" s="100">
        <f t="shared" ref="H941" si="2092">+H934/H940*30</f>
        <v>0</v>
      </c>
      <c r="I941" s="100">
        <f t="shared" ref="I941" si="2093">+I934/I940*30</f>
        <v>0</v>
      </c>
      <c r="J941" s="100">
        <f t="shared" ref="J941" si="2094">+J934/J940*30</f>
        <v>0</v>
      </c>
      <c r="K941" s="100">
        <f t="shared" ref="K941" si="2095">+K934/K940*30</f>
        <v>0</v>
      </c>
      <c r="L941" s="100">
        <f t="shared" ref="L941" si="2096">+L934/L940*30</f>
        <v>0</v>
      </c>
      <c r="M941" s="100">
        <f t="shared" ref="M941" si="2097">+M934/M940*30</f>
        <v>0</v>
      </c>
      <c r="N941" s="100">
        <f t="shared" ref="N941" si="2098">+N934/N940*30</f>
        <v>0</v>
      </c>
      <c r="O941" s="167">
        <f t="shared" ref="O941" si="2099">+O934/O940*30</f>
        <v>0</v>
      </c>
      <c r="P941" s="167" t="e">
        <f>SUM(D941:O941)</f>
        <v>#DIV/0!</v>
      </c>
    </row>
    <row r="942" spans="1:53" x14ac:dyDescent="0.25">
      <c r="A942" s="195" t="s">
        <v>117</v>
      </c>
      <c r="B942" s="379"/>
      <c r="C942" s="86" t="s">
        <v>216</v>
      </c>
      <c r="D942" s="87">
        <f>+D935/D940*30</f>
        <v>0</v>
      </c>
      <c r="E942" s="87">
        <f t="shared" ref="E942:O942" si="2100">+E935/E940*30</f>
        <v>0</v>
      </c>
      <c r="F942" s="87">
        <f t="shared" si="2100"/>
        <v>0</v>
      </c>
      <c r="G942" s="87" t="e">
        <f t="shared" si="2100"/>
        <v>#DIV/0!</v>
      </c>
      <c r="H942" s="87">
        <f t="shared" si="2100"/>
        <v>0</v>
      </c>
      <c r="I942" s="87">
        <f t="shared" si="2100"/>
        <v>0</v>
      </c>
      <c r="J942" s="87">
        <f t="shared" si="2100"/>
        <v>0</v>
      </c>
      <c r="K942" s="87">
        <f t="shared" si="2100"/>
        <v>0</v>
      </c>
      <c r="L942" s="87">
        <f t="shared" si="2100"/>
        <v>0</v>
      </c>
      <c r="M942" s="87">
        <f t="shared" si="2100"/>
        <v>0</v>
      </c>
      <c r="N942" s="87">
        <f t="shared" si="2100"/>
        <v>0</v>
      </c>
      <c r="O942" s="159">
        <f t="shared" si="2100"/>
        <v>0</v>
      </c>
      <c r="P942" s="159" t="e">
        <f t="shared" ref="P942:P946" si="2101">SUM(D942:O942)</f>
        <v>#DIV/0!</v>
      </c>
    </row>
    <row r="943" spans="1:53" x14ac:dyDescent="0.25">
      <c r="A943" s="195" t="s">
        <v>117</v>
      </c>
      <c r="B943" s="379"/>
      <c r="C943" s="86" t="s">
        <v>217</v>
      </c>
      <c r="D943" s="87">
        <f>+D936/D940*30</f>
        <v>0</v>
      </c>
      <c r="E943" s="87">
        <f t="shared" ref="E943:O943" si="2102">+E936/E940*30</f>
        <v>0</v>
      </c>
      <c r="F943" s="87">
        <f t="shared" si="2102"/>
        <v>0</v>
      </c>
      <c r="G943" s="87" t="e">
        <f t="shared" si="2102"/>
        <v>#DIV/0!</v>
      </c>
      <c r="H943" s="87">
        <f t="shared" si="2102"/>
        <v>0</v>
      </c>
      <c r="I943" s="87">
        <f t="shared" si="2102"/>
        <v>0</v>
      </c>
      <c r="J943" s="87">
        <f t="shared" si="2102"/>
        <v>0</v>
      </c>
      <c r="K943" s="87">
        <f t="shared" si="2102"/>
        <v>0</v>
      </c>
      <c r="L943" s="87">
        <f t="shared" si="2102"/>
        <v>0</v>
      </c>
      <c r="M943" s="87">
        <f t="shared" si="2102"/>
        <v>0</v>
      </c>
      <c r="N943" s="87">
        <f t="shared" si="2102"/>
        <v>0</v>
      </c>
      <c r="O943" s="159">
        <f t="shared" si="2102"/>
        <v>0</v>
      </c>
      <c r="P943" s="159"/>
    </row>
    <row r="944" spans="1:53" x14ac:dyDescent="0.25">
      <c r="A944" s="195" t="s">
        <v>117</v>
      </c>
      <c r="B944" s="379"/>
      <c r="C944" s="86" t="s">
        <v>218</v>
      </c>
      <c r="D944" s="87">
        <f>+D937/D940*30</f>
        <v>0</v>
      </c>
      <c r="E944" s="87">
        <f t="shared" ref="E944:O944" si="2103">+E937/E940*30</f>
        <v>0</v>
      </c>
      <c r="F944" s="87">
        <f t="shared" si="2103"/>
        <v>0</v>
      </c>
      <c r="G944" s="87" t="e">
        <f t="shared" si="2103"/>
        <v>#DIV/0!</v>
      </c>
      <c r="H944" s="87">
        <f t="shared" si="2103"/>
        <v>0</v>
      </c>
      <c r="I944" s="87">
        <f t="shared" si="2103"/>
        <v>0</v>
      </c>
      <c r="J944" s="87">
        <f t="shared" si="2103"/>
        <v>0</v>
      </c>
      <c r="K944" s="87">
        <f t="shared" si="2103"/>
        <v>0</v>
      </c>
      <c r="L944" s="87">
        <f t="shared" si="2103"/>
        <v>0</v>
      </c>
      <c r="M944" s="87">
        <f t="shared" si="2103"/>
        <v>0</v>
      </c>
      <c r="N944" s="87">
        <f t="shared" si="2103"/>
        <v>0</v>
      </c>
      <c r="O944" s="159">
        <f t="shared" si="2103"/>
        <v>0</v>
      </c>
      <c r="P944" s="159"/>
    </row>
    <row r="945" spans="1:16" x14ac:dyDescent="0.25">
      <c r="A945" s="195" t="s">
        <v>117</v>
      </c>
      <c r="B945" s="379"/>
      <c r="C945" s="86" t="s">
        <v>219</v>
      </c>
      <c r="D945" s="87">
        <f>+D938/D940*30</f>
        <v>0</v>
      </c>
      <c r="E945" s="87">
        <f t="shared" ref="E945:O945" si="2104">+E938/E940*30</f>
        <v>0</v>
      </c>
      <c r="F945" s="87">
        <f t="shared" si="2104"/>
        <v>0</v>
      </c>
      <c r="G945" s="87" t="e">
        <f t="shared" si="2104"/>
        <v>#DIV/0!</v>
      </c>
      <c r="H945" s="87">
        <f t="shared" si="2104"/>
        <v>0</v>
      </c>
      <c r="I945" s="87">
        <f t="shared" si="2104"/>
        <v>0</v>
      </c>
      <c r="J945" s="87">
        <f t="shared" si="2104"/>
        <v>0</v>
      </c>
      <c r="K945" s="87">
        <f t="shared" si="2104"/>
        <v>0</v>
      </c>
      <c r="L945" s="87">
        <f t="shared" si="2104"/>
        <v>0</v>
      </c>
      <c r="M945" s="87">
        <f t="shared" si="2104"/>
        <v>0</v>
      </c>
      <c r="N945" s="87">
        <f t="shared" si="2104"/>
        <v>0</v>
      </c>
      <c r="O945" s="159">
        <f t="shared" si="2104"/>
        <v>0</v>
      </c>
      <c r="P945" s="159"/>
    </row>
    <row r="946" spans="1:16" ht="15.75" thickBot="1" x14ac:dyDescent="0.3">
      <c r="A946" s="195" t="s">
        <v>117</v>
      </c>
      <c r="B946" s="379"/>
      <c r="C946" s="96" t="s">
        <v>238</v>
      </c>
      <c r="D946" s="168">
        <f>+D939/D940*30</f>
        <v>0</v>
      </c>
      <c r="E946" s="168">
        <f t="shared" ref="E946:O946" si="2105">+E939/E940*30</f>
        <v>0</v>
      </c>
      <c r="F946" s="168">
        <f t="shared" si="2105"/>
        <v>0</v>
      </c>
      <c r="G946" s="168" t="e">
        <f t="shared" si="2105"/>
        <v>#DIV/0!</v>
      </c>
      <c r="H946" s="168">
        <f t="shared" si="2105"/>
        <v>0</v>
      </c>
      <c r="I946" s="168">
        <f t="shared" si="2105"/>
        <v>0</v>
      </c>
      <c r="J946" s="168">
        <f t="shared" si="2105"/>
        <v>0</v>
      </c>
      <c r="K946" s="168">
        <f t="shared" si="2105"/>
        <v>0</v>
      </c>
      <c r="L946" s="168">
        <f t="shared" si="2105"/>
        <v>0</v>
      </c>
      <c r="M946" s="168">
        <f t="shared" si="2105"/>
        <v>0</v>
      </c>
      <c r="N946" s="168">
        <f t="shared" si="2105"/>
        <v>0</v>
      </c>
      <c r="O946" s="169">
        <f t="shared" si="2105"/>
        <v>0</v>
      </c>
      <c r="P946" s="169" t="e">
        <f t="shared" si="2101"/>
        <v>#DIV/0!</v>
      </c>
    </row>
    <row r="947" spans="1:16" x14ac:dyDescent="0.25">
      <c r="A947" s="195" t="s">
        <v>117</v>
      </c>
      <c r="B947" s="379"/>
      <c r="C947" s="76" t="s">
        <v>8</v>
      </c>
      <c r="D947" s="170">
        <f t="shared" ref="D947:O947" si="2106">+D916/D910</f>
        <v>1.3124826269422862</v>
      </c>
      <c r="E947" s="170">
        <f t="shared" si="2106"/>
        <v>1.2816914172194793</v>
      </c>
      <c r="F947" s="170">
        <f t="shared" si="2106"/>
        <v>1.2816914172194793</v>
      </c>
      <c r="G947" s="170">
        <f t="shared" si="2106"/>
        <v>1.3199115949937019</v>
      </c>
      <c r="H947" s="170">
        <f t="shared" si="2106"/>
        <v>1.3199115949937017</v>
      </c>
      <c r="I947" s="170">
        <f t="shared" si="2106"/>
        <v>1.3199115949937015</v>
      </c>
      <c r="J947" s="170">
        <f t="shared" si="2106"/>
        <v>1.2741122393926512</v>
      </c>
      <c r="K947" s="170">
        <f t="shared" si="2106"/>
        <v>1.2723348461428223</v>
      </c>
      <c r="L947" s="170">
        <f t="shared" si="2106"/>
        <v>1.3497739858999862</v>
      </c>
      <c r="M947" s="170">
        <f t="shared" si="2106"/>
        <v>1.3096870422692404</v>
      </c>
      <c r="N947" s="170">
        <f t="shared" si="2106"/>
        <v>1.3237948180041241</v>
      </c>
      <c r="O947" s="171">
        <f t="shared" si="2106"/>
        <v>1.332025789375056</v>
      </c>
      <c r="P947" s="171"/>
    </row>
    <row r="948" spans="1:16" x14ac:dyDescent="0.25">
      <c r="A948" s="195" t="s">
        <v>117</v>
      </c>
      <c r="B948" s="379"/>
      <c r="C948" s="77" t="s">
        <v>6</v>
      </c>
      <c r="D948" s="172">
        <f>+VLOOKUP(D896,Conversion!$B$33:$N$71,(MATCH('Measured TV opt-pt'!D895,butget_aylar_opt,0)+1),0)</f>
        <v>1.3994389224564403</v>
      </c>
      <c r="E948" s="172">
        <f>+VLOOKUP(E896,Conversion!$B$33:$N$71,(MATCH('Measured TV opt-pt'!E895,butget_aylar_opt,0)+1),0)</f>
        <v>1.3769448947555836</v>
      </c>
      <c r="F948" s="172">
        <f>+VLOOKUP(F896,Conversion!$B$33:$N$71,(MATCH('Measured TV opt-pt'!F895,butget_aylar_opt,0)+1),0)</f>
        <v>1.3769448947555836</v>
      </c>
      <c r="G948" s="172">
        <f>+VLOOKUP(G896,Conversion!$B$33:$N$71,(MATCH('Measured TV opt-pt'!G895,butget_aylar_opt,0)+1),0)</f>
        <v>1.4365473693880009</v>
      </c>
      <c r="H948" s="172">
        <f>+VLOOKUP(H896,Conversion!$B$33:$N$71,(MATCH('Measured TV opt-pt'!H895,butget_aylar_opt,0)+1),0)</f>
        <v>1.4365473693880009</v>
      </c>
      <c r="I948" s="172">
        <f>+VLOOKUP(I896,Conversion!$B$33:$N$71,(MATCH('Measured TV opt-pt'!I895,butget_aylar_opt,0)+1),0)</f>
        <v>1.4365473693880009</v>
      </c>
      <c r="J948" s="172">
        <f>+VLOOKUP(J896,Conversion!$B$33:$N$71,(MATCH('Measured TV opt-pt'!J895,butget_aylar_opt,0)+1),0)</f>
        <v>1.36726366390381</v>
      </c>
      <c r="K948" s="172">
        <f>+VLOOKUP(K896,Conversion!$B$33:$N$71,(MATCH('Measured TV opt-pt'!K895,butget_aylar_opt,0)+1),0)</f>
        <v>1.36726366390381</v>
      </c>
      <c r="L948" s="172">
        <f>+VLOOKUP(L896,Conversion!$B$33:$N$71,(MATCH('Measured TV opt-pt'!L895,butget_aylar_opt,0)+1),0)</f>
        <v>1.4311147462717773</v>
      </c>
      <c r="M948" s="172">
        <f>+VLOOKUP(M896,Conversion!$B$33:$N$71,(MATCH('Measured TV opt-pt'!M895,butget_aylar_opt,0)+1),0)</f>
        <v>1.3994389224564403</v>
      </c>
      <c r="N948" s="172">
        <f>+VLOOKUP(N896,Conversion!$B$33:$N$71,(MATCH('Measured TV opt-pt'!N895,butget_aylar_opt,0)+1),0)</f>
        <v>1.3994389224564403</v>
      </c>
      <c r="O948" s="173">
        <f>+VLOOKUP(O896,Conversion!$B$33:$N$71,(MATCH('Measured TV opt-pt'!O895,butget_aylar_opt,0)+1),0)</f>
        <v>1.3994389224564403</v>
      </c>
      <c r="P948" s="173"/>
    </row>
    <row r="949" spans="1:16" ht="15.75" thickBot="1" x14ac:dyDescent="0.3">
      <c r="A949" s="195" t="s">
        <v>117</v>
      </c>
      <c r="B949" s="380"/>
      <c r="C949" s="96" t="s">
        <v>7</v>
      </c>
      <c r="D949" s="172">
        <f>+VLOOKUP(D896,Conversion!$B$74:$N$112,(MATCH('Measured TV opt-pt'!D895,budget_aylar_pt,0)+1),0)</f>
        <v>1.2018109781060899</v>
      </c>
      <c r="E949" s="172">
        <f>+VLOOKUP(E896,Conversion!$B$74:$N$112,(MATCH('Measured TV opt-pt'!E895,budget_aylar_pt,0)+1),0)</f>
        <v>1.1604597185371643</v>
      </c>
      <c r="F949" s="172">
        <f>+VLOOKUP(F896,Conversion!$B$74:$N$112,(MATCH('Measured TV opt-pt'!F895,budget_aylar_pt,0)+1),0)</f>
        <v>1.1604597185371643</v>
      </c>
      <c r="G949" s="172">
        <f>+VLOOKUP(G896,Conversion!$B$74:$N$112,(MATCH('Measured TV opt-pt'!G895,budget_aylar_pt,0)+1),0)</f>
        <v>1.1935561727332109</v>
      </c>
      <c r="H949" s="172">
        <f>+VLOOKUP(H896,Conversion!$B$74:$N$112,(MATCH('Measured TV opt-pt'!H895,budget_aylar_pt,0)+1),0)</f>
        <v>1.1935561727332109</v>
      </c>
      <c r="I949" s="172">
        <f>+VLOOKUP(I896,Conversion!$B$74:$N$112,(MATCH('Measured TV opt-pt'!I895,budget_aylar_pt,0)+1),0)</f>
        <v>1.1935561727332109</v>
      </c>
      <c r="J949" s="172">
        <f>+VLOOKUP(J896,Conversion!$B$74:$N$112,(MATCH('Measured TV opt-pt'!J895,budget_aylar_pt,0)+1),0)</f>
        <v>1.1731981961722289</v>
      </c>
      <c r="K949" s="172">
        <f>+VLOOKUP(K896,Conversion!$B$74:$N$112,(MATCH('Measured TV opt-pt'!K895,budget_aylar_pt,0)+1),0)</f>
        <v>1.1731981961722289</v>
      </c>
      <c r="L949" s="172">
        <f>+VLOOKUP(L896,Conversion!$B$74:$N$112,(MATCH('Measured TV opt-pt'!L895,budget_aylar_pt,0)+1),0)</f>
        <v>1.2628806305979468</v>
      </c>
      <c r="M949" s="172">
        <f>+VLOOKUP(M896,Conversion!$B$74:$N$112,(MATCH('Measured TV opt-pt'!M895,budget_aylar_pt,0)+1),0)</f>
        <v>1.2018109781060899</v>
      </c>
      <c r="N949" s="172">
        <f>+VLOOKUP(N896,Conversion!$B$74:$N$112,(MATCH('Measured TV opt-pt'!N895,budget_aylar_pt,0)+1),0)</f>
        <v>1.2018109781060899</v>
      </c>
      <c r="O949" s="173">
        <f>+VLOOKUP(O896,Conversion!$B$74:$N$112,(MATCH('Measured TV opt-pt'!O895,budget_aylar_pt,0)+1),0)</f>
        <v>1.2018109781060899</v>
      </c>
      <c r="P949" s="174"/>
    </row>
    <row r="950" spans="1:16" ht="21.75" thickBot="1" x14ac:dyDescent="0.3">
      <c r="A950" s="195" t="s">
        <v>117</v>
      </c>
      <c r="B950" s="240" t="s">
        <v>126</v>
      </c>
      <c r="C950" s="74" t="s">
        <v>107</v>
      </c>
      <c r="D950" s="153">
        <v>1</v>
      </c>
      <c r="E950" s="153">
        <v>2</v>
      </c>
      <c r="F950" s="153">
        <v>3</v>
      </c>
      <c r="G950" s="153">
        <v>4</v>
      </c>
      <c r="H950" s="153">
        <v>5</v>
      </c>
      <c r="I950" s="153">
        <v>6</v>
      </c>
      <c r="J950" s="153">
        <v>7</v>
      </c>
      <c r="K950" s="153">
        <v>8</v>
      </c>
      <c r="L950" s="153">
        <v>9</v>
      </c>
      <c r="M950" s="153">
        <v>10</v>
      </c>
      <c r="N950" s="153">
        <v>11</v>
      </c>
      <c r="O950" s="153">
        <v>12</v>
      </c>
      <c r="P950" s="74" t="s">
        <v>127</v>
      </c>
    </row>
    <row r="951" spans="1:16" ht="15.75" thickBot="1" x14ac:dyDescent="0.3">
      <c r="A951" s="195" t="s">
        <v>117</v>
      </c>
      <c r="B951" s="375" t="s">
        <v>130</v>
      </c>
      <c r="C951" s="185" t="s">
        <v>33</v>
      </c>
      <c r="D951" s="186" t="s">
        <v>121</v>
      </c>
      <c r="E951" s="186" t="s">
        <v>121</v>
      </c>
      <c r="F951" s="186" t="s">
        <v>121</v>
      </c>
      <c r="G951" s="186" t="s">
        <v>121</v>
      </c>
      <c r="H951" s="186" t="s">
        <v>121</v>
      </c>
      <c r="I951" s="186" t="s">
        <v>121</v>
      </c>
      <c r="J951" s="186" t="s">
        <v>121</v>
      </c>
      <c r="K951" s="186" t="s">
        <v>121</v>
      </c>
      <c r="L951" s="186" t="s">
        <v>121</v>
      </c>
      <c r="M951" s="186" t="s">
        <v>121</v>
      </c>
      <c r="N951" s="186" t="s">
        <v>121</v>
      </c>
      <c r="O951" s="186" t="s">
        <v>121</v>
      </c>
      <c r="P951" s="188" t="s">
        <v>108</v>
      </c>
    </row>
    <row r="952" spans="1:16" x14ac:dyDescent="0.25">
      <c r="A952" s="195" t="s">
        <v>117</v>
      </c>
      <c r="B952" s="376"/>
      <c r="C952" s="175" t="s">
        <v>125</v>
      </c>
      <c r="D952" s="200"/>
      <c r="E952" s="201"/>
      <c r="F952" s="201"/>
      <c r="G952" s="201"/>
      <c r="H952" s="201"/>
      <c r="I952" s="201"/>
      <c r="J952" s="201"/>
      <c r="K952" s="201"/>
      <c r="L952" s="201"/>
      <c r="M952" s="201"/>
      <c r="N952" s="201"/>
      <c r="O952" s="176"/>
      <c r="P952" s="176">
        <f>SUM(D952:O952)</f>
        <v>0</v>
      </c>
    </row>
    <row r="953" spans="1:16" x14ac:dyDescent="0.25">
      <c r="A953" s="195" t="s">
        <v>117</v>
      </c>
      <c r="B953" s="376"/>
      <c r="C953" s="86" t="s">
        <v>1</v>
      </c>
      <c r="D953" s="87">
        <f>+D984*D966*30</f>
        <v>0</v>
      </c>
      <c r="E953" s="87">
        <f t="shared" ref="E953:O953" si="2107">+E984*E966*30</f>
        <v>0</v>
      </c>
      <c r="F953" s="87">
        <f t="shared" si="2107"/>
        <v>0</v>
      </c>
      <c r="G953" s="87">
        <f t="shared" si="2107"/>
        <v>0</v>
      </c>
      <c r="H953" s="87">
        <f t="shared" si="2107"/>
        <v>0</v>
      </c>
      <c r="I953" s="87">
        <f t="shared" si="2107"/>
        <v>0</v>
      </c>
      <c r="J953" s="87">
        <f t="shared" si="2107"/>
        <v>0</v>
      </c>
      <c r="K953" s="87">
        <f t="shared" si="2107"/>
        <v>0</v>
      </c>
      <c r="L953" s="87">
        <f t="shared" si="2107"/>
        <v>0</v>
      </c>
      <c r="M953" s="87">
        <f t="shared" si="2107"/>
        <v>0</v>
      </c>
      <c r="N953" s="87">
        <f t="shared" si="2107"/>
        <v>0</v>
      </c>
      <c r="O953" s="159">
        <f t="shared" si="2107"/>
        <v>0</v>
      </c>
      <c r="P953" s="159">
        <f t="shared" ref="P953:P957" si="2108">SUM(D953:O953)</f>
        <v>0</v>
      </c>
    </row>
    <row r="954" spans="1:16" x14ac:dyDescent="0.25">
      <c r="A954" s="195" t="s">
        <v>117</v>
      </c>
      <c r="B954" s="376"/>
      <c r="C954" s="86" t="s">
        <v>209</v>
      </c>
      <c r="D954" s="87">
        <f t="shared" ref="D954:O957" si="2109">+D985*D967*30</f>
        <v>0</v>
      </c>
      <c r="E954" s="259">
        <f t="shared" si="2109"/>
        <v>0</v>
      </c>
      <c r="F954" s="259">
        <f t="shared" si="2109"/>
        <v>0</v>
      </c>
      <c r="G954" s="259">
        <f t="shared" si="2109"/>
        <v>0</v>
      </c>
      <c r="H954" s="259">
        <f t="shared" si="2109"/>
        <v>0</v>
      </c>
      <c r="I954" s="259">
        <f t="shared" si="2109"/>
        <v>0</v>
      </c>
      <c r="J954" s="259">
        <f t="shared" si="2109"/>
        <v>0</v>
      </c>
      <c r="K954" s="259">
        <f t="shared" si="2109"/>
        <v>0</v>
      </c>
      <c r="L954" s="259">
        <f t="shared" si="2109"/>
        <v>0</v>
      </c>
      <c r="M954" s="259">
        <f t="shared" si="2109"/>
        <v>0</v>
      </c>
      <c r="N954" s="259">
        <f t="shared" si="2109"/>
        <v>0</v>
      </c>
      <c r="O954" s="260">
        <f t="shared" si="2109"/>
        <v>0</v>
      </c>
      <c r="P954" s="260"/>
    </row>
    <row r="955" spans="1:16" x14ac:dyDescent="0.25">
      <c r="A955" s="195" t="s">
        <v>117</v>
      </c>
      <c r="B955" s="376"/>
      <c r="C955" s="86" t="s">
        <v>210</v>
      </c>
      <c r="D955" s="87">
        <f t="shared" si="2109"/>
        <v>0</v>
      </c>
      <c r="E955" s="259">
        <f t="shared" si="2109"/>
        <v>0</v>
      </c>
      <c r="F955" s="259">
        <f t="shared" si="2109"/>
        <v>0</v>
      </c>
      <c r="G955" s="259">
        <f t="shared" si="2109"/>
        <v>0</v>
      </c>
      <c r="H955" s="259">
        <f t="shared" si="2109"/>
        <v>0</v>
      </c>
      <c r="I955" s="259">
        <f t="shared" si="2109"/>
        <v>0</v>
      </c>
      <c r="J955" s="259">
        <f t="shared" si="2109"/>
        <v>0</v>
      </c>
      <c r="K955" s="259">
        <f t="shared" si="2109"/>
        <v>0</v>
      </c>
      <c r="L955" s="259">
        <f t="shared" si="2109"/>
        <v>0</v>
      </c>
      <c r="M955" s="259">
        <f t="shared" si="2109"/>
        <v>0</v>
      </c>
      <c r="N955" s="259">
        <f t="shared" si="2109"/>
        <v>0</v>
      </c>
      <c r="O955" s="260">
        <f t="shared" si="2109"/>
        <v>0</v>
      </c>
      <c r="P955" s="260"/>
    </row>
    <row r="956" spans="1:16" x14ac:dyDescent="0.25">
      <c r="A956" s="195" t="s">
        <v>117</v>
      </c>
      <c r="B956" s="376"/>
      <c r="C956" s="86" t="s">
        <v>211</v>
      </c>
      <c r="D956" s="87">
        <f t="shared" si="2109"/>
        <v>0</v>
      </c>
      <c r="E956" s="259">
        <f t="shared" si="2109"/>
        <v>0</v>
      </c>
      <c r="F956" s="259">
        <f t="shared" si="2109"/>
        <v>0</v>
      </c>
      <c r="G956" s="259">
        <f t="shared" si="2109"/>
        <v>0</v>
      </c>
      <c r="H956" s="259">
        <f t="shared" si="2109"/>
        <v>0</v>
      </c>
      <c r="I956" s="259">
        <f t="shared" si="2109"/>
        <v>0</v>
      </c>
      <c r="J956" s="259">
        <f t="shared" si="2109"/>
        <v>0</v>
      </c>
      <c r="K956" s="259">
        <f t="shared" si="2109"/>
        <v>0</v>
      </c>
      <c r="L956" s="259">
        <f t="shared" si="2109"/>
        <v>0</v>
      </c>
      <c r="M956" s="259">
        <f t="shared" si="2109"/>
        <v>0</v>
      </c>
      <c r="N956" s="259">
        <f t="shared" si="2109"/>
        <v>0</v>
      </c>
      <c r="O956" s="260">
        <f t="shared" si="2109"/>
        <v>0</v>
      </c>
      <c r="P956" s="260"/>
    </row>
    <row r="957" spans="1:16" ht="15.75" thickBot="1" x14ac:dyDescent="0.3">
      <c r="A957" s="195" t="s">
        <v>117</v>
      </c>
      <c r="B957" s="376"/>
      <c r="C957" s="96" t="s">
        <v>227</v>
      </c>
      <c r="D957" s="87">
        <f t="shared" si="2109"/>
        <v>0</v>
      </c>
      <c r="E957" s="90">
        <f t="shared" si="2109"/>
        <v>0</v>
      </c>
      <c r="F957" s="90">
        <f t="shared" si="2109"/>
        <v>0</v>
      </c>
      <c r="G957" s="90">
        <f t="shared" si="2109"/>
        <v>0</v>
      </c>
      <c r="H957" s="90">
        <f t="shared" si="2109"/>
        <v>0</v>
      </c>
      <c r="I957" s="90">
        <f t="shared" si="2109"/>
        <v>0</v>
      </c>
      <c r="J957" s="90">
        <f t="shared" si="2109"/>
        <v>0</v>
      </c>
      <c r="K957" s="90">
        <f t="shared" si="2109"/>
        <v>0</v>
      </c>
      <c r="L957" s="90">
        <f t="shared" si="2109"/>
        <v>0</v>
      </c>
      <c r="M957" s="90">
        <f t="shared" si="2109"/>
        <v>0</v>
      </c>
      <c r="N957" s="90">
        <f t="shared" si="2109"/>
        <v>0</v>
      </c>
      <c r="O957" s="160">
        <f t="shared" si="2109"/>
        <v>0</v>
      </c>
      <c r="P957" s="160">
        <f t="shared" si="2108"/>
        <v>0</v>
      </c>
    </row>
    <row r="958" spans="1:16" ht="15.75" thickBot="1" x14ac:dyDescent="0.3">
      <c r="A958" s="195" t="s">
        <v>117</v>
      </c>
      <c r="B958" s="376"/>
      <c r="C958" s="281" t="s">
        <v>108</v>
      </c>
      <c r="D958" s="282">
        <f>SUM(D959:D963)</f>
        <v>1</v>
      </c>
      <c r="E958" s="282">
        <f t="shared" ref="E958" si="2110">SUM(E959:E963)</f>
        <v>1.0034229363724529</v>
      </c>
      <c r="F958" s="282">
        <f t="shared" ref="F958" si="2111">SUM(F959:F963)</f>
        <v>0.99999999999999989</v>
      </c>
      <c r="G958" s="282">
        <f t="shared" ref="G958" si="2112">SUM(G959:G963)</f>
        <v>0.99999999999999989</v>
      </c>
      <c r="H958" s="282">
        <f t="shared" ref="H958" si="2113">SUM(H959:H963)</f>
        <v>1</v>
      </c>
      <c r="I958" s="282">
        <f t="shared" ref="I958" si="2114">SUM(I959:I963)</f>
        <v>1.0000000000000002</v>
      </c>
      <c r="J958" s="282">
        <f t="shared" ref="J958" si="2115">SUM(J959:J963)</f>
        <v>0.99999999999999978</v>
      </c>
      <c r="K958" s="282">
        <f t="shared" ref="K958" si="2116">SUM(K959:K963)</f>
        <v>0.99999999999999978</v>
      </c>
      <c r="L958" s="282">
        <f t="shared" ref="L958" si="2117">SUM(L959:L963)</f>
        <v>1</v>
      </c>
      <c r="M958" s="282">
        <f t="shared" ref="M958" si="2118">SUM(M959:M963)</f>
        <v>1.0000000000000002</v>
      </c>
      <c r="N958" s="282">
        <f t="shared" ref="N958" si="2119">SUM(N959:N963)</f>
        <v>1</v>
      </c>
      <c r="O958" s="282">
        <f t="shared" ref="O958" si="2120">SUM(O959:O963)</f>
        <v>0.99999999999999989</v>
      </c>
      <c r="P958" s="268"/>
    </row>
    <row r="959" spans="1:16" ht="15.75" thickBot="1" x14ac:dyDescent="0.3">
      <c r="A959" s="195" t="s">
        <v>117</v>
      </c>
      <c r="B959" s="376"/>
      <c r="C959" s="245" t="s">
        <v>196</v>
      </c>
      <c r="D959" s="246">
        <v>0.748</v>
      </c>
      <c r="E959" s="246">
        <v>0.71289999999999998</v>
      </c>
      <c r="F959" s="246">
        <v>0.70128149006739837</v>
      </c>
      <c r="G959" s="246">
        <v>0.53018436569432525</v>
      </c>
      <c r="H959" s="246">
        <v>0.5423765464750937</v>
      </c>
      <c r="I959" s="246">
        <v>0.58843916554063314</v>
      </c>
      <c r="J959" s="246">
        <v>0.60561377608760258</v>
      </c>
      <c r="K959" s="246">
        <v>0.80100224649177598</v>
      </c>
      <c r="L959" s="246">
        <v>0.74479587945877479</v>
      </c>
      <c r="M959" s="246">
        <v>0.79328167047923914</v>
      </c>
      <c r="N959" s="246">
        <v>0.79251746496726783</v>
      </c>
      <c r="O959" s="246">
        <v>0.75240999999999991</v>
      </c>
      <c r="P959" s="268"/>
    </row>
    <row r="960" spans="1:16" ht="15.75" thickBot="1" x14ac:dyDescent="0.3">
      <c r="A960" s="195" t="s">
        <v>117</v>
      </c>
      <c r="B960" s="376"/>
      <c r="C960" s="245" t="s">
        <v>197</v>
      </c>
      <c r="D960" s="246"/>
      <c r="E960" s="246">
        <v>3.4229363724529492E-3</v>
      </c>
      <c r="F960" s="246"/>
      <c r="G960" s="246"/>
      <c r="H960" s="246"/>
      <c r="I960" s="246"/>
      <c r="J960" s="246"/>
      <c r="K960" s="246"/>
      <c r="L960" s="246"/>
      <c r="M960" s="246"/>
      <c r="N960" s="246"/>
      <c r="O960" s="246"/>
      <c r="P960" s="268"/>
    </row>
    <row r="961" spans="1:16" ht="15.75" thickBot="1" x14ac:dyDescent="0.3">
      <c r="A961" s="195" t="s">
        <v>117</v>
      </c>
      <c r="B961" s="376"/>
      <c r="C961" s="245" t="s">
        <v>199</v>
      </c>
      <c r="D961" s="310">
        <v>0.252</v>
      </c>
      <c r="E961" s="246">
        <v>0.28710000000000002</v>
      </c>
      <c r="F961" s="246">
        <v>0.27946524626273334</v>
      </c>
      <c r="G961" s="246">
        <v>0.26027151737500415</v>
      </c>
      <c r="H961" s="246">
        <v>0.22206611722025232</v>
      </c>
      <c r="I961" s="246">
        <v>0.23470428159927745</v>
      </c>
      <c r="J961" s="246">
        <v>0.15048175443375286</v>
      </c>
      <c r="K961" s="246">
        <v>0.11533513094114624</v>
      </c>
      <c r="L961" s="246">
        <v>0.2476086029169918</v>
      </c>
      <c r="M961" s="246">
        <v>0.18024296287308908</v>
      </c>
      <c r="N961" s="246">
        <v>0.19496532528723082</v>
      </c>
      <c r="O961" s="246">
        <v>0.24758999999999998</v>
      </c>
      <c r="P961" s="268"/>
    </row>
    <row r="962" spans="1:16" ht="15.75" thickBot="1" x14ac:dyDescent="0.3">
      <c r="A962" s="195" t="s">
        <v>117</v>
      </c>
      <c r="B962" s="376"/>
      <c r="C962" s="245" t="s">
        <v>198</v>
      </c>
      <c r="D962" s="246"/>
      <c r="E962" s="246"/>
      <c r="F962" s="246">
        <v>1.9253263669868261E-2</v>
      </c>
      <c r="G962" s="246">
        <v>0.20954411693067052</v>
      </c>
      <c r="H962" s="246">
        <v>0.23555733630465386</v>
      </c>
      <c r="I962" s="246">
        <v>0.17685655286008953</v>
      </c>
      <c r="J962" s="246">
        <v>0.24390446947864436</v>
      </c>
      <c r="K962" s="246">
        <v>8.3662622567077571E-2</v>
      </c>
      <c r="L962" s="246">
        <v>7.5955176242334761E-3</v>
      </c>
      <c r="M962" s="246">
        <v>2.6475366647671975E-2</v>
      </c>
      <c r="N962" s="246">
        <v>1.2517209745501362E-2</v>
      </c>
      <c r="O962" s="246">
        <v>0</v>
      </c>
      <c r="P962" s="268"/>
    </row>
    <row r="963" spans="1:16" ht="15.75" thickBot="1" x14ac:dyDescent="0.3">
      <c r="A963" s="195" t="s">
        <v>117</v>
      </c>
      <c r="B963" s="376"/>
      <c r="C963" s="248" t="s">
        <v>228</v>
      </c>
      <c r="D963" s="249"/>
      <c r="E963" s="249"/>
      <c r="F963" s="249"/>
      <c r="G963" s="249"/>
      <c r="H963" s="249"/>
      <c r="I963" s="249"/>
      <c r="J963" s="249"/>
      <c r="K963" s="249"/>
      <c r="L963" s="249"/>
      <c r="M963" s="249"/>
      <c r="N963" s="249"/>
      <c r="O963" s="249"/>
      <c r="P963" s="177"/>
    </row>
    <row r="964" spans="1:16" ht="15.75" thickBot="1" x14ac:dyDescent="0.3">
      <c r="A964" s="195"/>
      <c r="B964" s="376"/>
      <c r="C964" s="306" t="s">
        <v>278</v>
      </c>
      <c r="D964" s="309">
        <v>1</v>
      </c>
      <c r="E964" s="309">
        <v>1</v>
      </c>
      <c r="F964" s="309">
        <v>1</v>
      </c>
      <c r="G964" s="309">
        <v>1</v>
      </c>
      <c r="H964" s="309">
        <v>1</v>
      </c>
      <c r="I964" s="309">
        <v>1</v>
      </c>
      <c r="J964" s="309">
        <v>1</v>
      </c>
      <c r="K964" s="309">
        <v>1</v>
      </c>
      <c r="L964" s="309">
        <v>1</v>
      </c>
      <c r="M964" s="309">
        <v>1</v>
      </c>
      <c r="N964" s="309">
        <v>1</v>
      </c>
      <c r="O964" s="309">
        <v>1</v>
      </c>
      <c r="P964" s="308"/>
    </row>
    <row r="965" spans="1:16" x14ac:dyDescent="0.25">
      <c r="A965" s="195" t="s">
        <v>117</v>
      </c>
      <c r="B965" s="376"/>
      <c r="C965" s="154" t="s">
        <v>14</v>
      </c>
      <c r="D965" s="155">
        <f>+SUMPRODUCT(D966:D970,D959:D963)</f>
        <v>23.479646787646026</v>
      </c>
      <c r="E965" s="155">
        <f t="shared" ref="E965" si="2121">+SUMPRODUCT(E966:E970,E959:E963)</f>
        <v>24.076398751319381</v>
      </c>
      <c r="F965" s="155">
        <f t="shared" ref="F965" si="2122">+SUMPRODUCT(F966:F970,F959:F963)</f>
        <v>26.34353157301457</v>
      </c>
      <c r="G965" s="155">
        <f t="shared" ref="G965" si="2123">+SUMPRODUCT(G966:G970,G959:G963)</f>
        <v>35.205050197221688</v>
      </c>
      <c r="H965" s="155">
        <f t="shared" ref="H965" si="2124">+SUMPRODUCT(H966:H970,H959:H963)</f>
        <v>41.49650260386904</v>
      </c>
      <c r="I965" s="155">
        <f t="shared" ref="I965" si="2125">+SUMPRODUCT(I966:I970,I959:I963)</f>
        <v>38.991843780205926</v>
      </c>
      <c r="J965" s="155">
        <f t="shared" ref="J965" si="2126">+SUMPRODUCT(J966:J970,J959:J963)</f>
        <v>24.715921728085696</v>
      </c>
      <c r="K965" s="155">
        <f t="shared" ref="K965" si="2127">+SUMPRODUCT(K966:K970,K959:K963)</f>
        <v>17.290051071257835</v>
      </c>
      <c r="L965" s="155">
        <f t="shared" ref="L965" si="2128">+SUMPRODUCT(L966:L970,L959:L963)</f>
        <v>23.991363394497959</v>
      </c>
      <c r="M965" s="155">
        <f t="shared" ref="M965" si="2129">+SUMPRODUCT(M966:M970,M959:M963)</f>
        <v>27.257656862768588</v>
      </c>
      <c r="N965" s="155">
        <f t="shared" ref="N965" si="2130">+SUMPRODUCT(N966:N970,N959:N963)</f>
        <v>25.052800302948242</v>
      </c>
      <c r="O965" s="156">
        <f t="shared" ref="O965" si="2131">+SUMPRODUCT(O966:O970,O959:O963)</f>
        <v>21.196595452974034</v>
      </c>
      <c r="P965" s="156"/>
    </row>
    <row r="966" spans="1:16" x14ac:dyDescent="0.25">
      <c r="A966" s="195" t="s">
        <v>117</v>
      </c>
      <c r="B966" s="376"/>
      <c r="C966" s="77" t="s">
        <v>34</v>
      </c>
      <c r="D966" s="243">
        <f>+IF(D964=1,D978*'CPP Detay Tum Ay'!D$38+(1-'Measured TV opt-pt'!D978)*'CPP Detay Tum Ay'!D$20,IF(D964=2,D978*'CPP Detay (düşük)'!D$38+(1-'Measured TV opt-pt'!D978)*'CPP Detay (düşük)'!D$20,IF(D964=3,D978*'CPP Detay (yüksek)'!D$38+(1-'Measured TV opt-pt'!D978)*'CPP Detay (yüksek)'!D$20,"Girilen Rakamda Hata Var")))</f>
        <v>22.309529344213665</v>
      </c>
      <c r="E966" s="243">
        <f>+IF(E964=1,E978*'CPP Detay Tum Ay'!E$38+(1-'Measured TV opt-pt'!E978)*'CPP Detay Tum Ay'!E$20,IF(E964=2,E978*'CPP Detay (düşük)'!E$38+(1-'Measured TV opt-pt'!E978)*'CPP Detay (düşük)'!E$20,IF(E964=3,E978*'CPP Detay (yüksek)'!E$38+(1-'Measured TV opt-pt'!E978)*'CPP Detay (yüksek)'!E$20,"Girilen Rakamda Hata Var")))</f>
        <v>22.280165913629329</v>
      </c>
      <c r="F966" s="161">
        <f>+IF(F964=1,F978*'CPP Detay Tum Ay'!F$38+(1-'Measured TV opt-pt'!F978)*'CPP Detay Tum Ay'!F$20,IF(F964=2,F978*'CPP Detay (düşük)'!F$38+(1-'Measured TV opt-pt'!F978)*'CPP Detay (düşük)'!F$20,IF(F964=3,F978*'CPP Detay (yüksek)'!F$38+(1-'Measured TV opt-pt'!F978)*'CPP Detay (yüksek)'!F$20,"Girilen Rakamda Hata Var")))</f>
        <v>24.03711274881335</v>
      </c>
      <c r="G966" s="161">
        <f>+IF(G964=1,G978*'CPP Detay Tum Ay'!G$38+(1-'Measured TV opt-pt'!G978)*'CPP Detay Tum Ay'!G$20,IF(G964=2,G978*'CPP Detay (düşük)'!G$38+(1-'Measured TV opt-pt'!G978)*'CPP Detay (düşük)'!G$20,IF(G964=3,G978*'CPP Detay (yüksek)'!G$38+(1-'Measured TV opt-pt'!G978)*'CPP Detay (yüksek)'!G$20,"Girilen Rakamda Hata Var")))</f>
        <v>31.402369741470277</v>
      </c>
      <c r="H966" s="161">
        <f>+IF(H964=1,H978*'CPP Detay Tum Ay'!H$38+(1-'Measured TV opt-pt'!H978)*'CPP Detay Tum Ay'!H$20,IF(H964=2,H978*'CPP Detay (düşük)'!H$38+(1-'Measured TV opt-pt'!H978)*'CPP Detay (düşük)'!H$20,IF(H964=3,H978*'CPP Detay (yüksek)'!H$38+(1-'Measured TV opt-pt'!H978)*'CPP Detay (yüksek)'!H$20,"Girilen Rakamda Hata Var")))</f>
        <v>37.075625834077648</v>
      </c>
      <c r="I966" s="161">
        <f>+IF(I964=1,I978*'CPP Detay Tum Ay'!I$38+(1-'Measured TV opt-pt'!I978)*'CPP Detay Tum Ay'!I$20,IF(I964=2,I978*'CPP Detay (düşük)'!I$38+(1-'Measured TV opt-pt'!I978)*'CPP Detay (düşük)'!I$20,IF(I964=3,I978*'CPP Detay (yüksek)'!I$38+(1-'Measured TV opt-pt'!I978)*'CPP Detay (yüksek)'!I$20,"Girilen Rakamda Hata Var")))</f>
        <v>35.364846941513306</v>
      </c>
      <c r="J966" s="161">
        <f>+IF(J964=1,J978*'CPP Detay Tum Ay'!J$38+(1-'Measured TV opt-pt'!J978)*'CPP Detay Tum Ay'!J$20,IF(J964=2,J978*'CPP Detay (düşük)'!J$38+(1-'Measured TV opt-pt'!J978)*'CPP Detay (düşük)'!J$20,IF(J964=3,J978*'CPP Detay (yüksek)'!J$38+(1-'Measured TV opt-pt'!J978)*'CPP Detay (yüksek)'!J$20,"Girilen Rakamda Hata Var")))</f>
        <v>22.961983461135311</v>
      </c>
      <c r="K966" s="161">
        <f>+IF(K964=1,K978*'CPP Detay Tum Ay'!K$38+(1-'Measured TV opt-pt'!K978)*'CPP Detay Tum Ay'!K$20,IF(K964=2,K978*'CPP Detay (düşük)'!K$38+(1-'Measured TV opt-pt'!K978)*'CPP Detay (düşük)'!K$20,IF(K964=3,K978*'CPP Detay (yüksek)'!K$38+(1-'Measured TV opt-pt'!K978)*'CPP Detay (yüksek)'!K$20,"Girilen Rakamda Hata Var")))</f>
        <v>17.034468684979927</v>
      </c>
      <c r="L966" s="255">
        <f>+IF(L964=1,L978*'CPP Detay Tum Ay'!L$38+(1-'Measured TV opt-pt'!L978)*'CPP Detay Tum Ay'!L$20,IF(L964=2,L978*'CPP Detay (düşük)'!L$38+(1-'Measured TV opt-pt'!L978)*'CPP Detay (düşük)'!L$20,IF(L964=3,L978*'CPP Detay (yüksek)'!L$38+(1-'Measured TV opt-pt'!L978)*'CPP Detay (yüksek)'!L$20,"Girilen Rakamda Hata Var")))</f>
        <v>22.467149289573328</v>
      </c>
      <c r="M966" s="255">
        <f>+IF(M964=1,M978*'CPP Detay Tum Ay'!M$38+(1-'Measured TV opt-pt'!M978)*'CPP Detay Tum Ay'!M$20,IF(M964=2,M978*'CPP Detay (düşük)'!M$38+(1-'Measured TV opt-pt'!M978)*'CPP Detay (düşük)'!M$20,IF(M964=3,M978*'CPP Detay (yüksek)'!M$38+(1-'Measured TV opt-pt'!M978)*'CPP Detay (yüksek)'!M$20,"Girilen Rakamda Hata Var")))</f>
        <v>25.789248753307362</v>
      </c>
      <c r="N966" s="255">
        <f>+IF(N964=1,N978*'CPP Detay Tum Ay'!N$38+(1-'Measured TV opt-pt'!N978)*'CPP Detay Tum Ay'!N$20,IF(N964=2,N978*'CPP Detay (düşük)'!N$38+(1-'Measured TV opt-pt'!N978)*'CPP Detay (düşük)'!N$20,IF(N964=3,N978*'CPP Detay (yüksek)'!N$38+(1-'Measured TV opt-pt'!N978)*'CPP Detay (yüksek)'!N$20,"Girilen Rakamda Hata Var")))</f>
        <v>23.803341004858662</v>
      </c>
      <c r="O966" s="256">
        <f>+IF(O964=1,O978*'CPP Detay Tum Ay'!O$38+(1-'Measured TV opt-pt'!O978)*'CPP Detay Tum Ay'!O$20,IF(O964=2,O978*'CPP Detay (düşük)'!O$38+(1-'Measured TV opt-pt'!O978)*'CPP Detay (düşük)'!O$20,IF(O964=3,O978*'CPP Detay (yüksek)'!O$38+(1-'Measured TV opt-pt'!O978)*'CPP Detay (yüksek)'!O$20,"Girilen Rakamda Hata Var")))</f>
        <v>19.99835323959751</v>
      </c>
      <c r="P966" s="162"/>
    </row>
    <row r="967" spans="1:16" x14ac:dyDescent="0.25">
      <c r="A967" s="195" t="s">
        <v>117</v>
      </c>
      <c r="B967" s="376"/>
      <c r="C967" s="77" t="s">
        <v>194</v>
      </c>
      <c r="D967" s="243">
        <f>+IF(D964=1,D979*'CPP Detay Tum Ay'!D$94+(1-'Measured TV opt-pt'!D979)*'CPP Detay Tum Ay'!D$76,IF(D964=2,D979*'CPP Detay (düşük)'!D$94+(1-'Measured TV opt-pt'!D979)*'CPP Detay (düşük)'!D$76,IF(D964=3,D979*'CPP Detay (yüksek)'!D$94+(1-'Measured TV opt-pt'!D979)*'CPP Detay (yüksek)'!D$76,"Girilen Rakamda Hata Var")))</f>
        <v>0</v>
      </c>
      <c r="E967" s="243">
        <f>+IF(E964=1,E979*'CPP Detay Tum Ay'!E$94+(1-'Measured TV opt-pt'!E979)*'CPP Detay Tum Ay'!E$76,IF(E964=2,E979*'CPP Detay (düşük)'!E$94+(1-'Measured TV opt-pt'!E979)*'CPP Detay (düşük)'!E$76,IF(E964=3,E979*'CPP Detay (yüksek)'!E$94+(1-'Measured TV opt-pt'!E979)*'CPP Detay (yüksek)'!E$76,"Girilen Rakamda Hata Var")))</f>
        <v>0</v>
      </c>
      <c r="F967" s="243">
        <f>+IF(F964=1,F979*'CPP Detay Tum Ay'!F$94+(1-'Measured TV opt-pt'!F979)*'CPP Detay Tum Ay'!F$76,IF(F964=2,F979*'CPP Detay (düşük)'!F$94+(1-'Measured TV opt-pt'!F979)*'CPP Detay (düşük)'!F$76,IF(F964=3,F979*'CPP Detay (yüksek)'!F$94+(1-'Measured TV opt-pt'!F979)*'CPP Detay (yüksek)'!F$76,"Girilen Rakamda Hata Var")))</f>
        <v>0</v>
      </c>
      <c r="G967" s="243">
        <f>+IF(G964=1,G979*'CPP Detay Tum Ay'!G$94+(1-'Measured TV opt-pt'!G979)*'CPP Detay Tum Ay'!G$76,IF(G964=2,G979*'CPP Detay (düşük)'!G$94+(1-'Measured TV opt-pt'!G979)*'CPP Detay (düşük)'!G$76,IF(G964=3,G979*'CPP Detay (yüksek)'!G$94+(1-'Measured TV opt-pt'!G979)*'CPP Detay (yüksek)'!G$76,"Girilen Rakamda Hata Var")))</f>
        <v>0</v>
      </c>
      <c r="H967" s="243">
        <f>+IF(H964=1,H979*'CPP Detay Tum Ay'!H$94+(1-'Measured TV opt-pt'!H979)*'CPP Detay Tum Ay'!H$76,IF(H964=2,H979*'CPP Detay (düşük)'!H$94+(1-'Measured TV opt-pt'!H979)*'CPP Detay (düşük)'!H$76,IF(H964=3,H979*'CPP Detay (yüksek)'!H$94+(1-'Measured TV opt-pt'!H979)*'CPP Detay (yüksek)'!H$76,"Girilen Rakamda Hata Var")))</f>
        <v>0</v>
      </c>
      <c r="I967" s="243">
        <f>+IF(I964=1,I979*'CPP Detay Tum Ay'!I$94+(1-'Measured TV opt-pt'!I979)*'CPP Detay Tum Ay'!I$76,IF(I964=2,I979*'CPP Detay (düşük)'!I$94+(1-'Measured TV opt-pt'!I979)*'CPP Detay (düşük)'!I$76,IF(I964=3,I979*'CPP Detay (yüksek)'!I$94+(1-'Measured TV opt-pt'!I979)*'CPP Detay (yüksek)'!I$76,"Girilen Rakamda Hata Var")))</f>
        <v>0</v>
      </c>
      <c r="J967" s="243">
        <f>+IF(J964=1,J979*'CPP Detay Tum Ay'!J$94+(1-'Measured TV opt-pt'!J979)*'CPP Detay Tum Ay'!J$76,IF(J964=2,J979*'CPP Detay (düşük)'!J$94+(1-'Measured TV opt-pt'!J979)*'CPP Detay (düşük)'!J$76,IF(J964=3,J979*'CPP Detay (yüksek)'!J$94+(1-'Measured TV opt-pt'!J979)*'CPP Detay (yüksek)'!J$76,"Girilen Rakamda Hata Var")))</f>
        <v>0</v>
      </c>
      <c r="K967" s="243">
        <f>+IF(K964=1,K979*'CPP Detay Tum Ay'!K$94+(1-'Measured TV opt-pt'!K979)*'CPP Detay Tum Ay'!K$76,IF(K964=2,K979*'CPP Detay (düşük)'!K$94+(1-'Measured TV opt-pt'!K979)*'CPP Detay (düşük)'!K$76,IF(K964=3,K979*'CPP Detay (yüksek)'!K$94+(1-'Measured TV opt-pt'!K979)*'CPP Detay (yüksek)'!K$76,"Girilen Rakamda Hata Var")))</f>
        <v>0</v>
      </c>
      <c r="L967" s="257">
        <f>+IF(L964=1,L979*'CPP Detay Tum Ay'!L$94+(1-'Measured TV opt-pt'!L979)*'CPP Detay Tum Ay'!L$76,IF(L964=2,L979*'CPP Detay (düşük)'!L$94+(1-'Measured TV opt-pt'!L979)*'CPP Detay (düşük)'!L$76,IF(L964=3,L979*'CPP Detay (yüksek)'!L$94+(1-'Measured TV opt-pt'!L979)*'CPP Detay (yüksek)'!L$76,"Girilen Rakamda Hata Var")))</f>
        <v>0</v>
      </c>
      <c r="M967" s="257">
        <f>+IF(M964=1,M979*'CPP Detay Tum Ay'!M$94+(1-'Measured TV opt-pt'!M979)*'CPP Detay Tum Ay'!M$76,IF(M964=2,M979*'CPP Detay (düşük)'!M$94+(1-'Measured TV opt-pt'!M979)*'CPP Detay (düşük)'!M$76,IF(M964=3,M979*'CPP Detay (yüksek)'!M$94+(1-'Measured TV opt-pt'!M979)*'CPP Detay (yüksek)'!M$76,"Girilen Rakamda Hata Var")))</f>
        <v>0</v>
      </c>
      <c r="N967" s="257">
        <f>+IF(N964=1,N979*'CPP Detay Tum Ay'!N$94+(1-'Measured TV opt-pt'!N979)*'CPP Detay Tum Ay'!N$76,IF(N964=2,N979*'CPP Detay (düşük)'!N$94+(1-'Measured TV opt-pt'!N979)*'CPP Detay (düşük)'!N$76,IF(N964=3,N979*'CPP Detay (yüksek)'!N$94+(1-'Measured TV opt-pt'!N979)*'CPP Detay (yüksek)'!N$76,"Girilen Rakamda Hata Var")))</f>
        <v>0</v>
      </c>
      <c r="O967" s="258">
        <f>+IF(O964=1,O979*'CPP Detay Tum Ay'!O$94+(1-'Measured TV opt-pt'!O979)*'CPP Detay Tum Ay'!O$76,IF(O964=2,O979*'CPP Detay (düşük)'!O$94+(1-'Measured TV opt-pt'!O979)*'CPP Detay (düşük)'!O$76,IF(O964=3,O979*'CPP Detay (yüksek)'!O$94+(1-'Measured TV opt-pt'!O979)*'CPP Detay (yüksek)'!O$76,"Girilen Rakamda Hata Var")))</f>
        <v>0</v>
      </c>
      <c r="P967" s="244"/>
    </row>
    <row r="968" spans="1:16" x14ac:dyDescent="0.25">
      <c r="A968" s="195" t="s">
        <v>117</v>
      </c>
      <c r="B968" s="376"/>
      <c r="C968" s="77" t="s">
        <v>195</v>
      </c>
      <c r="D968" s="243">
        <f>+IF(D964=1,D980*'CPP Detay Tum Ay'!D$150+(1-'Measured TV opt-pt'!D980)*'CPP Detay Tum Ay'!D$132,IF(D964=2,D980*'CPP Detay (düşük)'!D$150+(1-'Measured TV opt-pt'!D980)*'CPP Detay (düşük)'!D$132,IF(D964=3,D980*'CPP Detay (yüksek)'!D$150+(1-'Measured TV opt-pt'!D980)*'CPP Detay (yüksek)'!D$132,"Girilen Rakamda Hata Var")))</f>
        <v>26.952852532437326</v>
      </c>
      <c r="E968" s="243">
        <f>+IF(E964=1,E980*'CPP Detay Tum Ay'!E$150+(1-'Measured TV opt-pt'!E980)*'CPP Detay Tum Ay'!E$132,IF(E964=2,E980*'CPP Detay (düşük)'!E$150+(1-'Measured TV opt-pt'!E980)*'CPP Detay (düşük)'!E$132,IF(E964=3,E980*'CPP Detay (yüksek)'!E$150+(1-'Measured TV opt-pt'!E980)*'CPP Detay (yüksek)'!E$132,"Girilen Rakamda Hata Var")))</f>
        <v>28.536636960964938</v>
      </c>
      <c r="F968" s="243">
        <f>+IF(F964=1,F980*'CPP Detay Tum Ay'!F$150+(1-'Measured TV opt-pt'!F980)*'CPP Detay Tum Ay'!F$132,IF(F964=2,F980*'CPP Detay (düşük)'!F$150+(1-'Measured TV opt-pt'!F980)*'CPP Detay (düşük)'!F$132,IF(F964=3,F980*'CPP Detay (yüksek)'!F$150+(1-'Measured TV opt-pt'!F980)*'CPP Detay (yüksek)'!F$132,"Girilen Rakamda Hata Var")))</f>
        <v>32.268806016322131</v>
      </c>
      <c r="G968" s="243">
        <f>+IF(G964=1,G980*'CPP Detay Tum Ay'!G$150+(1-'Measured TV opt-pt'!G980)*'CPP Detay Tum Ay'!G$132,IF(G964=2,G980*'CPP Detay (düşük)'!G$150+(1-'Measured TV opt-pt'!G980)*'CPP Detay (düşük)'!G$132,IF(G964=3,G980*'CPP Detay (yüksek)'!G$150+(1-'Measured TV opt-pt'!G980)*'CPP Detay (yüksek)'!G$132,"Girilen Rakamda Hata Var")))</f>
        <v>40.041915995073154</v>
      </c>
      <c r="H968" s="243">
        <f>+IF(H964=1,H980*'CPP Detay Tum Ay'!H$150+(1-'Measured TV opt-pt'!H980)*'CPP Detay Tum Ay'!H$132,IF(H964=2,H980*'CPP Detay (düşük)'!H$150+(1-'Measured TV opt-pt'!H980)*'CPP Detay (düşük)'!H$132,IF(H964=3,H980*'CPP Detay (yüksek)'!H$150+(1-'Measured TV opt-pt'!H980)*'CPP Detay (yüksek)'!H$132,"Girilen Rakamda Hata Var")))</f>
        <v>47.406618791296822</v>
      </c>
      <c r="I968" s="243">
        <f>+IF(I964=1,I980*'CPP Detay Tum Ay'!I$150+(1-'Measured TV opt-pt'!I980)*'CPP Detay Tum Ay'!I$132,IF(I964=2,I980*'CPP Detay (düşük)'!I$150+(1-'Measured TV opt-pt'!I980)*'CPP Detay (düşük)'!I$132,IF(I964=3,I980*'CPP Detay (yüksek)'!I$150+(1-'Measured TV opt-pt'!I980)*'CPP Detay (yüksek)'!I$132,"Girilen Rakamda Hata Var")))</f>
        <v>44.557827648212438</v>
      </c>
      <c r="J968" s="243">
        <f>+IF(J964=1,J980*'CPP Detay Tum Ay'!J$150+(1-'Measured TV opt-pt'!J980)*'CPP Detay Tum Ay'!J$132,IF(J964=2,J980*'CPP Detay (düşük)'!J$150+(1-'Measured TV opt-pt'!J980)*'CPP Detay (düşük)'!J$132,IF(J964=3,J980*'CPP Detay (yüksek)'!J$150+(1-'Measured TV opt-pt'!J980)*'CPP Detay (yüksek)'!J$132,"Girilen Rakamda Hata Var")))</f>
        <v>27.827770059347397</v>
      </c>
      <c r="K968" s="243">
        <f>+IF(K964=1,K980*'CPP Detay Tum Ay'!K$150+(1-'Measured TV opt-pt'!K980)*'CPP Detay Tum Ay'!K$132,IF(K964=2,K980*'CPP Detay (düşük)'!K$150+(1-'Measured TV opt-pt'!K980)*'CPP Detay (düşük)'!K$132,IF(K964=3,K980*'CPP Detay (yüksek)'!K$150+(1-'Measured TV opt-pt'!K980)*'CPP Detay (yüksek)'!K$132,"Girilen Rakamda Hata Var")))</f>
        <v>18.52416727465565</v>
      </c>
      <c r="L968" s="257">
        <f>+IF(L964=1,L980*'CPP Detay Tum Ay'!L$150+(1-'Measured TV opt-pt'!L980)*'CPP Detay Tum Ay'!L$132,IF(L964=2,L980*'CPP Detay (düşük)'!L$150+(1-'Measured TV opt-pt'!L980)*'CPP Detay (düşük)'!L$132,IF(L964=3,L980*'CPP Detay (yüksek)'!L$150+(1-'Measured TV opt-pt'!L980)*'CPP Detay (yüksek)'!L$132,"Girilen Rakamda Hata Var")))</f>
        <v>28.233970352734637</v>
      </c>
      <c r="M968" s="257">
        <f>+IF(M964=1,M980*'CPP Detay Tum Ay'!M$150+(1-'Measured TV opt-pt'!M980)*'CPP Detay Tum Ay'!M$132,IF(M964=2,M980*'CPP Detay (düşük)'!M$150+(1-'Measured TV opt-pt'!M980)*'CPP Detay (düşük)'!M$132,IF(M964=3,M980*'CPP Detay (yüksek)'!M$150+(1-'Measured TV opt-pt'!M980)*'CPP Detay (yüksek)'!M$132,"Girilen Rakamda Hata Var")))</f>
        <v>32.359637806635185</v>
      </c>
      <c r="N968" s="257">
        <f>+IF(N964=1,N980*'CPP Detay Tum Ay'!N$150+(1-'Measured TV opt-pt'!N980)*'CPP Detay Tum Ay'!N$132,IF(N964=2,N980*'CPP Detay (düşük)'!N$150+(1-'Measured TV opt-pt'!N980)*'CPP Detay (düşük)'!N$132,IF(N964=3,N980*'CPP Detay (yüksek)'!N$150+(1-'Measured TV opt-pt'!N980)*'CPP Detay (yüksek)'!N$132,"Girilen Rakamda Hata Var")))</f>
        <v>29.645492106680784</v>
      </c>
      <c r="O968" s="258">
        <f>+IF(O964=1,O980*'CPP Detay Tum Ay'!O$150+(1-'Measured TV opt-pt'!O980)*'CPP Detay Tum Ay'!O$132,IF(O964=2,O980*'CPP Detay (düşük)'!O$150+(1-'Measured TV opt-pt'!O980)*'CPP Detay (düşük)'!O$132,IF(O964=3,O980*'CPP Detay (yüksek)'!O$150+(1-'Measured TV opt-pt'!O980)*'CPP Detay (yüksek)'!O$132,"Girilen Rakamda Hata Var")))</f>
        <v>24.837976057063997</v>
      </c>
      <c r="P968" s="244"/>
    </row>
    <row r="969" spans="1:16" x14ac:dyDescent="0.25">
      <c r="A969" s="195" t="s">
        <v>117</v>
      </c>
      <c r="B969" s="376"/>
      <c r="C969" s="77" t="s">
        <v>193</v>
      </c>
      <c r="D969" s="243">
        <f>+IF(D964=1,D981*'CPP Detay Tum Ay'!D$206+(1-'Measured TV opt-pt'!D981)*'CPP Detay Tum Ay'!D$188,IF(D964=2,D981*'CPP Detay (düşük)'!D$206+(1-'Measured TV opt-pt'!D981)*'CPP Detay (düşük)'!D$188,IF(D964=3,D981*'CPP Detay (yüksek)'!D$206+(1-'Measured TV opt-pt'!D981)*'CPP Detay (yüksek)'!D$188,"Girilen Rakamda Hata Var")))</f>
        <v>16.24006515688259</v>
      </c>
      <c r="E969" s="243">
        <f>+IF(E964=1,E981*'CPP Detay Tum Ay'!E$206+(1-'Measured TV opt-pt'!E981)*'CPP Detay Tum Ay'!E$188,IF(E964=2,E981*'CPP Detay (düşük)'!E$206+(1-'Measured TV opt-pt'!E981)*'CPP Detay (düşük)'!E$188,IF(E964=3,E981*'CPP Detay (yüksek)'!E$206+(1-'Measured TV opt-pt'!E981)*'CPP Detay (yüksek)'!E$188,"Girilen Rakamda Hata Var")))</f>
        <v>16.093711404302983</v>
      </c>
      <c r="F969" s="243">
        <f>+IF(F964=1,F981*'CPP Detay Tum Ay'!F$206+(1-'Measured TV opt-pt'!F981)*'CPP Detay Tum Ay'!F$188,IF(F964=2,F981*'CPP Detay (düşük)'!F$206+(1-'Measured TV opt-pt'!F981)*'CPP Detay (düşük)'!F$188,IF(F964=3,F981*'CPP Detay (yüksek)'!F$206+(1-'Measured TV opt-pt'!F981)*'CPP Detay (yüksek)'!F$188,"Girilen Rakamda Hata Var")))</f>
        <v>24.345976645322519</v>
      </c>
      <c r="G969" s="243">
        <f>+IF(G964=1,G981*'CPP Detay Tum Ay'!G$206+(1-'Measured TV opt-pt'!G981)*'CPP Detay Tum Ay'!G$188,IF(G964=2,G981*'CPP Detay (düşük)'!G$206+(1-'Measured TV opt-pt'!G981)*'CPP Detay (düşük)'!G$188,IF(G964=3,G981*'CPP Detay (yüksek)'!G$206+(1-'Measured TV opt-pt'!G981)*'CPP Detay (yüksek)'!G$188,"Girilen Rakamda Hata Var")))</f>
        <v>38.818720368048979</v>
      </c>
      <c r="H969" s="243">
        <f>+IF(H964=1,H981*'CPP Detay Tum Ay'!H$206+(1-'Measured TV opt-pt'!H981)*'CPP Detay Tum Ay'!H$188,IF(H964=2,H981*'CPP Detay (düşük)'!H$206+(1-'Measured TV opt-pt'!H981)*'CPP Detay (düşük)'!H$188,IF(H964=3,H981*'CPP Detay (yüksek)'!H$206+(1-'Measured TV opt-pt'!H981)*'CPP Detay (yüksek)'!H$188,"Girilen Rakamda Hata Var")))</f>
        <v>46.104057340882505</v>
      </c>
      <c r="I969" s="243">
        <f>+IF(I964=1,I981*'CPP Detay Tum Ay'!I$206+(1-'Measured TV opt-pt'!I981)*'CPP Detay Tum Ay'!I$188,IF(I964=2,I981*'CPP Detay (düşük)'!I$206+(1-'Measured TV opt-pt'!I981)*'CPP Detay (düşük)'!I$188,IF(I964=3,I981*'CPP Detay (yüksek)'!I$206+(1-'Measured TV opt-pt'!I981)*'CPP Detay (yüksek)'!I$188,"Girilen Rakamda Hata Var")))</f>
        <v>43.67307687367299</v>
      </c>
      <c r="J969" s="243">
        <f>+IF(J964=1,J981*'CPP Detay Tum Ay'!J$206+(1-'Measured TV opt-pt'!J981)*'CPP Detay Tum Ay'!J$188,IF(J964=2,J981*'CPP Detay (düşük)'!J$206+(1-'Measured TV opt-pt'!J981)*'CPP Detay (düşük)'!J$188,IF(J964=3,J981*'CPP Detay (yüksek)'!J$206+(1-'Measured TV opt-pt'!J981)*'CPP Detay (yüksek)'!J$188,"Girilen Rakamda Hata Var")))</f>
        <v>27.151025856033513</v>
      </c>
      <c r="K969" s="243">
        <f>+IF(K964=1,K981*'CPP Detay Tum Ay'!K$206+(1-'Measured TV opt-pt'!K981)*'CPP Detay Tum Ay'!K$188,IF(K964=2,K981*'CPP Detay (düşük)'!K$206+(1-'Measured TV opt-pt'!K981)*'CPP Detay (düşük)'!K$188,IF(K964=3,K981*'CPP Detay (yüksek)'!K$206+(1-'Measured TV opt-pt'!K981)*'CPP Detay (yüksek)'!K$188,"Girilen Rakamda Hata Var")))</f>
        <v>18.035725898829039</v>
      </c>
      <c r="L969" s="257">
        <f>+IF(L964=1,L981*'CPP Detay Tum Ay'!L$206+(1-'Measured TV opt-pt'!L981)*'CPP Detay Tum Ay'!L$188,IF(L964=2,L981*'CPP Detay (düşük)'!L$206+(1-'Measured TV opt-pt'!L981)*'CPP Detay (düşük)'!L$188,IF(L964=3,L981*'CPP Detay (yüksek)'!L$206+(1-'Measured TV opt-pt'!L981)*'CPP Detay (yüksek)'!L$188,"Girilen Rakamda Hata Var")))</f>
        <v>35.145626645182467</v>
      </c>
      <c r="M969" s="257">
        <f>+IF(M964=1,M981*'CPP Detay Tum Ay'!M$206+(1-'Measured TV opt-pt'!M981)*'CPP Detay Tum Ay'!M$188,IF(M964=2,M981*'CPP Detay (düşük)'!M$206+(1-'Measured TV opt-pt'!M981)*'CPP Detay (düşük)'!M$188,IF(M964=3,M981*'CPP Detay (yüksek)'!M$206+(1-'Measured TV opt-pt'!M981)*'CPP Detay (yüksek)'!M$188,"Girilen Rakamda Hata Var")))</f>
        <v>36.521554108764683</v>
      </c>
      <c r="N969" s="257">
        <f>+IF(N964=1,N981*'CPP Detay Tum Ay'!N$206+(1-'Measured TV opt-pt'!N981)*'CPP Detay Tum Ay'!N$188,IF(N964=2,N981*'CPP Detay (düşük)'!N$206+(1-'Measured TV opt-pt'!N981)*'CPP Detay (düşük)'!N$188,IF(N964=3,N981*'CPP Detay (yüksek)'!N$206+(1-'Measured TV opt-pt'!N981)*'CPP Detay (yüksek)'!N$188,"Girilen Rakamda Hata Var")))</f>
        <v>32.626585992454281</v>
      </c>
      <c r="O969" s="258">
        <f>+IF(O964=1,O981*'CPP Detay Tum Ay'!O$206+(1-'Measured TV opt-pt'!O981)*'CPP Detay Tum Ay'!O$188,IF(O964=2,O981*'CPP Detay (düşük)'!O$206+(1-'Measured TV opt-pt'!O981)*'CPP Detay (düşük)'!O$188,IF(O964=3,O981*'CPP Detay (yüksek)'!O$206+(1-'Measured TV opt-pt'!O981)*'CPP Detay (yüksek)'!O$188,"Girilen Rakamda Hata Var")))</f>
        <v>0</v>
      </c>
      <c r="P969" s="244"/>
    </row>
    <row r="970" spans="1:16" ht="15.75" thickBot="1" x14ac:dyDescent="0.3">
      <c r="A970" s="195" t="s">
        <v>117</v>
      </c>
      <c r="B970" s="376"/>
      <c r="C970" s="96" t="s">
        <v>229</v>
      </c>
      <c r="D970" s="243">
        <f>+IF(D964=1,D982*'CPP Detay Tum Ay'!D$262+(1-'Measured TV opt-pt'!D982)*'CPP Detay Tum Ay'!D$244,IF(D964=2,D982*'CPP Detay (düşük)'!D$262+(1-'Measured TV opt-pt'!D982)*'CPP Detay (düşük)'!D$244,IF(D964=3,D982*'CPP Detay (yüksek)'!D$262+(1-'Measured TV opt-pt'!D982)*'CPP Detay (yüksek)'!D$244,"Girilen Rakamda Hata Var")))</f>
        <v>0</v>
      </c>
      <c r="E970" s="163">
        <f>+IF(E964=1,E982*'CPP Detay Tum Ay'!E$262+(1-'Measured TV opt-pt'!E982)*'CPP Detay Tum Ay'!E$244,IF(E964=2,E982*'CPP Detay (düşük)'!E$262+(1-'Measured TV opt-pt'!E982)*'CPP Detay (düşük)'!E$244,IF(E964=3,E982*'CPP Detay (yüksek)'!E$262+(1-'Measured TV opt-pt'!E982)*'CPP Detay (yüksek)'!E$244,"Girilen Rakamda Hata Var")))</f>
        <v>0</v>
      </c>
      <c r="F970" s="163">
        <f>+IF(F964=1,F982*'CPP Detay Tum Ay'!F$262+(1-'Measured TV opt-pt'!F982)*'CPP Detay Tum Ay'!F$244,IF(F964=2,F982*'CPP Detay (düşük)'!F$262+(1-'Measured TV opt-pt'!F982)*'CPP Detay (düşük)'!F$244,IF(F964=3,F982*'CPP Detay (yüksek)'!F$262+(1-'Measured TV opt-pt'!F982)*'CPP Detay (yüksek)'!F$244,"Girilen Rakamda Hata Var")))</f>
        <v>0</v>
      </c>
      <c r="G970" s="163">
        <f>+IF(G964=1,G982*'CPP Detay Tum Ay'!G$262+(1-'Measured TV opt-pt'!G982)*'CPP Detay Tum Ay'!G$244,IF(G964=2,G982*'CPP Detay (düşük)'!G$262+(1-'Measured TV opt-pt'!G982)*'CPP Detay (düşük)'!G$244,IF(G964=3,G982*'CPP Detay (yüksek)'!G$262+(1-'Measured TV opt-pt'!G982)*'CPP Detay (yüksek)'!G$244,"Girilen Rakamda Hata Var")))</f>
        <v>0</v>
      </c>
      <c r="H970" s="163">
        <f>+IF(H964=1,H982*'CPP Detay Tum Ay'!H$262+(1-'Measured TV opt-pt'!H982)*'CPP Detay Tum Ay'!H$244,IF(H964=2,H982*'CPP Detay (düşük)'!H$262+(1-'Measured TV opt-pt'!H982)*'CPP Detay (düşük)'!H$244,IF(H964=3,H982*'CPP Detay (yüksek)'!H$262+(1-'Measured TV opt-pt'!H982)*'CPP Detay (yüksek)'!H$244,"Girilen Rakamda Hata Var")))</f>
        <v>0</v>
      </c>
      <c r="I970" s="163">
        <f>+IF(I964=1,I982*'CPP Detay Tum Ay'!I$262+(1-'Measured TV opt-pt'!I982)*'CPP Detay Tum Ay'!I$244,IF(I964=2,I982*'CPP Detay (düşük)'!I$262+(1-'Measured TV opt-pt'!I982)*'CPP Detay (düşük)'!I$244,IF(I964=3,I982*'CPP Detay (yüksek)'!I$262+(1-'Measured TV opt-pt'!I982)*'CPP Detay (yüksek)'!I$244,"Girilen Rakamda Hata Var")))</f>
        <v>0</v>
      </c>
      <c r="J970" s="163">
        <f>+IF(J964=1,J982*'CPP Detay Tum Ay'!J$262+(1-'Measured TV opt-pt'!J982)*'CPP Detay Tum Ay'!J$244,IF(J964=2,J982*'CPP Detay (düşük)'!J$262+(1-'Measured TV opt-pt'!J982)*'CPP Detay (düşük)'!J$244,IF(J964=3,J982*'CPP Detay (yüksek)'!J$262+(1-'Measured TV opt-pt'!J982)*'CPP Detay (yüksek)'!J$244,"Girilen Rakamda Hata Var")))</f>
        <v>0</v>
      </c>
      <c r="K970" s="163">
        <f>+IF(K964=1,K982*'CPP Detay Tum Ay'!K$262+(1-'Measured TV opt-pt'!K982)*'CPP Detay Tum Ay'!K$244,IF(K964=2,K982*'CPP Detay (düşük)'!K$262+(1-'Measured TV opt-pt'!K982)*'CPP Detay (düşük)'!K$244,IF(K964=3,K982*'CPP Detay (yüksek)'!K$262+(1-'Measured TV opt-pt'!K982)*'CPP Detay (yüksek)'!K$244,"Girilen Rakamda Hata Var")))</f>
        <v>0</v>
      </c>
      <c r="L970" s="163">
        <f>+IF(L964=1,L982*'CPP Detay Tum Ay'!L$262+(1-'Measured TV opt-pt'!L982)*'CPP Detay Tum Ay'!L$244,IF(L964=2,L982*'CPP Detay (düşük)'!L$262+(1-'Measured TV opt-pt'!L982)*'CPP Detay (düşük)'!L$244,IF(L964=3,L982*'CPP Detay (yüksek)'!L$262+(1-'Measured TV opt-pt'!L982)*'CPP Detay (yüksek)'!L$244,"Girilen Rakamda Hata Var")))</f>
        <v>0</v>
      </c>
      <c r="M970" s="163">
        <f>+IF(M964=1,M982*'CPP Detay Tum Ay'!M$262+(1-'Measured TV opt-pt'!M982)*'CPP Detay Tum Ay'!M$244,IF(M964=2,M982*'CPP Detay (düşük)'!M$262+(1-'Measured TV opt-pt'!M982)*'CPP Detay (düşük)'!M$244,IF(M964=3,M982*'CPP Detay (yüksek)'!M$262+(1-'Measured TV opt-pt'!M982)*'CPP Detay (yüksek)'!M$244,"Girilen Rakamda Hata Var")))</f>
        <v>0</v>
      </c>
      <c r="N970" s="163">
        <f>+IF(N964=1,N982*'CPP Detay Tum Ay'!N$262+(1-'Measured TV opt-pt'!N982)*'CPP Detay Tum Ay'!N$244,IF(N964=2,N982*'CPP Detay (düşük)'!N$262+(1-'Measured TV opt-pt'!N982)*'CPP Detay (düşük)'!N$244,IF(N964=3,N982*'CPP Detay (yüksek)'!N$262+(1-'Measured TV opt-pt'!N982)*'CPP Detay (yüksek)'!N$244,"Girilen Rakamda Hata Var")))</f>
        <v>0</v>
      </c>
      <c r="O970" s="164">
        <f>+IF(O964=1,O982*'CPP Detay Tum Ay'!O$262+(1-'Measured TV opt-pt'!O982)*'CPP Detay Tum Ay'!O$244,IF(O964=2,O982*'CPP Detay (düşük)'!O$262+(1-'Measured TV opt-pt'!O982)*'CPP Detay (düşük)'!O$244,IF(O964=3,O982*'CPP Detay (yüksek)'!O$262+(1-'Measured TV opt-pt'!O982)*'CPP Detay (yüksek)'!O$244,"Girilen Rakamda Hata Var")))</f>
        <v>0</v>
      </c>
      <c r="P970" s="164"/>
    </row>
    <row r="971" spans="1:16" x14ac:dyDescent="0.25">
      <c r="A971" s="195" t="s">
        <v>117</v>
      </c>
      <c r="B971" s="376"/>
      <c r="C971" s="263" t="s">
        <v>16</v>
      </c>
      <c r="D971" s="264">
        <f>+SUMPRODUCT(D972:D976,D959:D963)</f>
        <v>50.244221636053517</v>
      </c>
      <c r="E971" s="264">
        <f t="shared" ref="E971" si="2132">+SUMPRODUCT(E972:E976,E959:E963)</f>
        <v>49.424251264273529</v>
      </c>
      <c r="F971" s="264">
        <f t="shared" ref="F971" si="2133">+SUMPRODUCT(F972:F976,F959:F963)</f>
        <v>54.078242228051025</v>
      </c>
      <c r="G971" s="264">
        <f t="shared" ref="G971" si="2134">+SUMPRODUCT(G972:G976,G959:G963)</f>
        <v>78.536014421090826</v>
      </c>
      <c r="H971" s="264">
        <f t="shared" ref="H971" si="2135">+SUMPRODUCT(H972:H976,H959:H963)</f>
        <v>92.571091609449923</v>
      </c>
      <c r="I971" s="264">
        <f t="shared" ref="I971" si="2136">+SUMPRODUCT(I972:I976,I959:I963)</f>
        <v>86.983656841052905</v>
      </c>
      <c r="J971" s="264">
        <f t="shared" ref="J971" si="2137">+SUMPRODUCT(J972:J976,J959:J963)</f>
        <v>53.685455152381884</v>
      </c>
      <c r="K971" s="264">
        <f t="shared" ref="K971" si="2138">+SUMPRODUCT(K972:K976,K959:K963)</f>
        <v>42.524890705712529</v>
      </c>
      <c r="L971" s="264">
        <f t="shared" ref="L971" si="2139">+SUMPRODUCT(L972:L976,L959:L963)</f>
        <v>60.444130574849417</v>
      </c>
      <c r="M971" s="264">
        <f t="shared" ref="M971" si="2140">+SUMPRODUCT(M972:M976,M959:M963)</f>
        <v>67.50721943968486</v>
      </c>
      <c r="N971" s="264">
        <f t="shared" ref="N971" si="2141">+SUMPRODUCT(N972:N976,N959:N963)</f>
        <v>64.496043798357064</v>
      </c>
      <c r="O971" s="265">
        <f t="shared" ref="O971" si="2142">+SUMPRODUCT(O972:O976,O959:O963)</f>
        <v>55.777734447197133</v>
      </c>
      <c r="P971" s="165"/>
    </row>
    <row r="972" spans="1:16" x14ac:dyDescent="0.25">
      <c r="A972" s="195" t="s">
        <v>117</v>
      </c>
      <c r="B972" s="376"/>
      <c r="C972" s="77" t="s">
        <v>212</v>
      </c>
      <c r="D972" s="261">
        <f>+D966*(D978*D1004+(1-D978)*D1003)</f>
        <v>47.740281065748107</v>
      </c>
      <c r="E972" s="261">
        <f t="shared" ref="E972:O972" si="2143">+E966*(E978*E1004+(1-E978)*E1003)</f>
        <v>45.736928088739759</v>
      </c>
      <c r="F972" s="261">
        <f t="shared" si="2143"/>
        <v>49.343604599501013</v>
      </c>
      <c r="G972" s="261">
        <f t="shared" si="2143"/>
        <v>70.052931299815754</v>
      </c>
      <c r="H972" s="261">
        <f t="shared" si="2143"/>
        <v>82.708925817861243</v>
      </c>
      <c r="I972" s="261">
        <f t="shared" si="2143"/>
        <v>78.892491669207928</v>
      </c>
      <c r="J972" s="261">
        <f t="shared" si="2143"/>
        <v>49.875725731552208</v>
      </c>
      <c r="K972" s="261">
        <f t="shared" si="2143"/>
        <v>41.896285677423123</v>
      </c>
      <c r="L972" s="261">
        <f t="shared" si="2143"/>
        <v>56.60400715763587</v>
      </c>
      <c r="M972" s="261">
        <f t="shared" si="2143"/>
        <v>63.870511083882946</v>
      </c>
      <c r="N972" s="261">
        <f t="shared" si="2143"/>
        <v>61.279430060995075</v>
      </c>
      <c r="O972" s="262">
        <f t="shared" si="2143"/>
        <v>52.624622612354806</v>
      </c>
      <c r="P972" s="162"/>
    </row>
    <row r="973" spans="1:16" x14ac:dyDescent="0.25">
      <c r="A973" s="195" t="s">
        <v>117</v>
      </c>
      <c r="B973" s="376"/>
      <c r="C973" s="77" t="s">
        <v>213</v>
      </c>
      <c r="D973" s="261">
        <f>+D967*(D979*D1004+(1-D979)*D1003)</f>
        <v>0</v>
      </c>
      <c r="E973" s="261">
        <f t="shared" ref="E973:O973" si="2144">+E967*(E979*E1004+(1-E979)*E1003)</f>
        <v>0</v>
      </c>
      <c r="F973" s="261">
        <f t="shared" si="2144"/>
        <v>0</v>
      </c>
      <c r="G973" s="261">
        <f t="shared" si="2144"/>
        <v>0</v>
      </c>
      <c r="H973" s="261">
        <f t="shared" si="2144"/>
        <v>0</v>
      </c>
      <c r="I973" s="261">
        <f t="shared" si="2144"/>
        <v>0</v>
      </c>
      <c r="J973" s="261">
        <f t="shared" si="2144"/>
        <v>0</v>
      </c>
      <c r="K973" s="261">
        <f t="shared" si="2144"/>
        <v>0</v>
      </c>
      <c r="L973" s="261">
        <f t="shared" si="2144"/>
        <v>0</v>
      </c>
      <c r="M973" s="261">
        <f t="shared" si="2144"/>
        <v>0</v>
      </c>
      <c r="N973" s="261">
        <f t="shared" si="2144"/>
        <v>0</v>
      </c>
      <c r="O973" s="262">
        <f t="shared" si="2144"/>
        <v>0</v>
      </c>
      <c r="P973" s="244"/>
    </row>
    <row r="974" spans="1:16" x14ac:dyDescent="0.25">
      <c r="A974" s="195" t="s">
        <v>117</v>
      </c>
      <c r="B974" s="376"/>
      <c r="C974" s="77" t="s">
        <v>214</v>
      </c>
      <c r="D974" s="261">
        <f>+D968*(D980*D1004+(1-D980)*D1003)</f>
        <v>57.676553170134646</v>
      </c>
      <c r="E974" s="261">
        <f t="shared" ref="E974:O974" si="2145">+E968*(E980*E1004+(1-E980)*E1003)</f>
        <v>58.580268999689835</v>
      </c>
      <c r="F974" s="261">
        <f t="shared" si="2145"/>
        <v>66.241699725188681</v>
      </c>
      <c r="G974" s="261">
        <f t="shared" si="2145"/>
        <v>89.32617548959918</v>
      </c>
      <c r="H974" s="261">
        <f t="shared" si="2145"/>
        <v>105.75547758606133</v>
      </c>
      <c r="I974" s="261">
        <f t="shared" si="2145"/>
        <v>99.400346687437946</v>
      </c>
      <c r="J974" s="261">
        <f t="shared" si="2145"/>
        <v>60.444701109983619</v>
      </c>
      <c r="K974" s="261">
        <f t="shared" si="2145"/>
        <v>45.560200228590823</v>
      </c>
      <c r="L974" s="261">
        <f t="shared" si="2145"/>
        <v>71.133005764836881</v>
      </c>
      <c r="M974" s="261">
        <f t="shared" si="2145"/>
        <v>80.142955111636141</v>
      </c>
      <c r="N974" s="261">
        <f t="shared" si="2145"/>
        <v>76.319490604462459</v>
      </c>
      <c r="O974" s="262">
        <f t="shared" si="2145"/>
        <v>65.359837422493882</v>
      </c>
      <c r="P974" s="244"/>
    </row>
    <row r="975" spans="1:16" x14ac:dyDescent="0.25">
      <c r="A975" s="195" t="s">
        <v>117</v>
      </c>
      <c r="B975" s="376"/>
      <c r="C975" s="77" t="s">
        <v>215</v>
      </c>
      <c r="D975" s="161">
        <f>+D969*(D981*D1004+(1-D981)*D1003)</f>
        <v>34.752202216077919</v>
      </c>
      <c r="E975" s="161">
        <f t="shared" ref="E975:O975" si="2146">+E969*(E981*E1004+(1-E981)*E1003)</f>
        <v>33.037317766527941</v>
      </c>
      <c r="F975" s="161">
        <f t="shared" si="2146"/>
        <v>49.977643227337545</v>
      </c>
      <c r="G975" s="161">
        <f t="shared" si="2146"/>
        <v>86.597450239510849</v>
      </c>
      <c r="H975" s="161">
        <f t="shared" si="2146"/>
        <v>102.84970173057999</v>
      </c>
      <c r="I975" s="161">
        <f t="shared" si="2146"/>
        <v>97.426629871269768</v>
      </c>
      <c r="J975" s="161">
        <f t="shared" si="2146"/>
        <v>58.974744983064951</v>
      </c>
      <c r="K975" s="161">
        <f t="shared" si="2146"/>
        <v>44.358878379536073</v>
      </c>
      <c r="L975" s="161">
        <f t="shared" si="2146"/>
        <v>88.546316069869619</v>
      </c>
      <c r="M975" s="161">
        <f t="shared" si="2146"/>
        <v>90.45049543001258</v>
      </c>
      <c r="N975" s="161">
        <f t="shared" si="2146"/>
        <v>83.994032352246052</v>
      </c>
      <c r="O975" s="162">
        <f t="shared" si="2146"/>
        <v>0</v>
      </c>
      <c r="P975" s="244"/>
    </row>
    <row r="976" spans="1:16" ht="15.75" thickBot="1" x14ac:dyDescent="0.3">
      <c r="A976" s="195" t="s">
        <v>117</v>
      </c>
      <c r="B976" s="376"/>
      <c r="C976" s="96" t="s">
        <v>230</v>
      </c>
      <c r="D976" s="163">
        <f>+D970*(D982*D1004+(1-D982)*D1003)</f>
        <v>0</v>
      </c>
      <c r="E976" s="163">
        <f t="shared" ref="E976:O976" si="2147">+E970*(E982*E1004+(1-E982)*E1003)</f>
        <v>0</v>
      </c>
      <c r="F976" s="163">
        <f t="shared" si="2147"/>
        <v>0</v>
      </c>
      <c r="G976" s="163">
        <f t="shared" si="2147"/>
        <v>0</v>
      </c>
      <c r="H976" s="163">
        <f t="shared" si="2147"/>
        <v>0</v>
      </c>
      <c r="I976" s="163">
        <f t="shared" si="2147"/>
        <v>0</v>
      </c>
      <c r="J976" s="163">
        <f t="shared" si="2147"/>
        <v>0</v>
      </c>
      <c r="K976" s="163">
        <f t="shared" si="2147"/>
        <v>0</v>
      </c>
      <c r="L976" s="163">
        <f t="shared" si="2147"/>
        <v>0</v>
      </c>
      <c r="M976" s="163">
        <f t="shared" si="2147"/>
        <v>0</v>
      </c>
      <c r="N976" s="163">
        <f t="shared" si="2147"/>
        <v>0</v>
      </c>
      <c r="O976" s="164">
        <f t="shared" si="2147"/>
        <v>0</v>
      </c>
      <c r="P976" s="164"/>
    </row>
    <row r="977" spans="1:53" x14ac:dyDescent="0.25">
      <c r="A977" s="195" t="s">
        <v>117</v>
      </c>
      <c r="B977" s="376"/>
      <c r="C977" s="204" t="s">
        <v>2</v>
      </c>
      <c r="D977" s="205">
        <f>+IFERROR(SUMPRODUCT(D978:D982,D984:D988)/D983,0)</f>
        <v>0</v>
      </c>
      <c r="E977" s="205">
        <f t="shared" ref="E977" si="2148">+IFERROR(SUMPRODUCT(E978:E982,E984:E988)/E983,0)</f>
        <v>0</v>
      </c>
      <c r="F977" s="205">
        <f t="shared" ref="F977" si="2149">+IFERROR(SUMPRODUCT(F978:F982,F984:F988)/F983,0)</f>
        <v>0</v>
      </c>
      <c r="G977" s="205">
        <f t="shared" ref="G977" si="2150">+IFERROR(SUMPRODUCT(G978:G982,G984:G988)/G983,0)</f>
        <v>0</v>
      </c>
      <c r="H977" s="205">
        <f t="shared" ref="H977" si="2151">+IFERROR(SUMPRODUCT(H978:H982,H984:H988)/H983,0)</f>
        <v>0</v>
      </c>
      <c r="I977" s="205">
        <f t="shared" ref="I977" si="2152">+IFERROR(SUMPRODUCT(I978:I982,I984:I988)/I983,0)</f>
        <v>0</v>
      </c>
      <c r="J977" s="205">
        <f t="shared" ref="J977" si="2153">+IFERROR(SUMPRODUCT(J978:J982,J984:J988)/J983,0)</f>
        <v>0</v>
      </c>
      <c r="K977" s="205">
        <f t="shared" ref="K977" si="2154">+IFERROR(SUMPRODUCT(K978:K982,K984:K988)/K983,0)</f>
        <v>0</v>
      </c>
      <c r="L977" s="205">
        <f t="shared" ref="L977" si="2155">+IFERROR(SUMPRODUCT(L978:L982,L984:L988)/L983,0)</f>
        <v>0</v>
      </c>
      <c r="M977" s="205">
        <f t="shared" ref="M977" si="2156">+IFERROR(SUMPRODUCT(M978:M982,M984:M988)/M983,0)</f>
        <v>0</v>
      </c>
      <c r="N977" s="205">
        <f t="shared" ref="N977" si="2157">+IFERROR(SUMPRODUCT(N978:N982,N984:N988)/N983,0)</f>
        <v>0</v>
      </c>
      <c r="O977" s="205">
        <f t="shared" ref="O977" si="2158">+IFERROR(SUMPRODUCT(O978:O982,O984:O988)/O983,0)</f>
        <v>0</v>
      </c>
      <c r="P977" s="166" t="e">
        <f>+SUMPRODUCT(D977:O977,D983:O983)/P983</f>
        <v>#DIV/0!</v>
      </c>
      <c r="R977" s="192">
        <f>+D977</f>
        <v>0</v>
      </c>
      <c r="S977" s="192">
        <f t="shared" ref="S977" si="2159">+E977</f>
        <v>0</v>
      </c>
      <c r="T977" s="192">
        <f t="shared" ref="T977" si="2160">+F977</f>
        <v>0</v>
      </c>
      <c r="U977" s="192">
        <f t="shared" ref="U977" si="2161">+G977</f>
        <v>0</v>
      </c>
      <c r="V977" s="192">
        <f t="shared" ref="V977" si="2162">+H977</f>
        <v>0</v>
      </c>
      <c r="W977" s="192">
        <f t="shared" ref="W977" si="2163">+I977</f>
        <v>0</v>
      </c>
      <c r="X977" s="192">
        <f t="shared" ref="X977" si="2164">+J977</f>
        <v>0</v>
      </c>
      <c r="Y977" s="192">
        <f t="shared" ref="Y977" si="2165">+K977</f>
        <v>0</v>
      </c>
      <c r="Z977" s="192">
        <f t="shared" ref="Z977" si="2166">+L977</f>
        <v>0</v>
      </c>
      <c r="AA977" s="192">
        <f t="shared" ref="AA977" si="2167">+M977</f>
        <v>0</v>
      </c>
      <c r="AB977" s="192">
        <f t="shared" ref="AB977" si="2168">+N977</f>
        <v>0</v>
      </c>
      <c r="AC977" s="192">
        <f t="shared" ref="AC977" si="2169">+O977</f>
        <v>0</v>
      </c>
      <c r="AD977" s="190">
        <f>+D983</f>
        <v>0</v>
      </c>
      <c r="AE977" s="190">
        <f t="shared" ref="AE977" si="2170">+E983</f>
        <v>0</v>
      </c>
      <c r="AF977" s="190">
        <f t="shared" ref="AF977" si="2171">+F983</f>
        <v>0</v>
      </c>
      <c r="AG977" s="190">
        <f t="shared" ref="AG977" si="2172">+G983</f>
        <v>0</v>
      </c>
      <c r="AH977" s="190">
        <f t="shared" ref="AH977" si="2173">+H983</f>
        <v>0</v>
      </c>
      <c r="AI977" s="190">
        <f t="shared" ref="AI977" si="2174">+I983</f>
        <v>0</v>
      </c>
      <c r="AJ977" s="190">
        <f t="shared" ref="AJ977" si="2175">+J983</f>
        <v>0</v>
      </c>
      <c r="AK977" s="190">
        <f t="shared" ref="AK977" si="2176">+K983</f>
        <v>0</v>
      </c>
      <c r="AL977" s="190">
        <f t="shared" ref="AL977" si="2177">+L983</f>
        <v>0</v>
      </c>
      <c r="AM977" s="190">
        <f t="shared" ref="AM977" si="2178">+M983</f>
        <v>0</v>
      </c>
      <c r="AN977" s="190">
        <f t="shared" ref="AN977" si="2179">+N983</f>
        <v>0</v>
      </c>
      <c r="AO977" s="190">
        <f t="shared" ref="AO977" si="2180">+O983</f>
        <v>0</v>
      </c>
    </row>
    <row r="978" spans="1:53" x14ac:dyDescent="0.25">
      <c r="A978" s="195" t="s">
        <v>117</v>
      </c>
      <c r="B978" s="376"/>
      <c r="C978" s="178" t="s">
        <v>3</v>
      </c>
      <c r="D978" s="179">
        <v>0.7</v>
      </c>
      <c r="E978" s="179">
        <v>0.7</v>
      </c>
      <c r="F978" s="179">
        <v>0.7</v>
      </c>
      <c r="G978" s="179">
        <v>0.7</v>
      </c>
      <c r="H978" s="179">
        <v>0.7</v>
      </c>
      <c r="I978" s="179">
        <v>0.7</v>
      </c>
      <c r="J978" s="179">
        <v>0.7</v>
      </c>
      <c r="K978" s="179">
        <v>0.48915873014712274</v>
      </c>
      <c r="L978" s="179">
        <v>0.4834974169537235</v>
      </c>
      <c r="M978" s="179">
        <v>0.45414569524687309</v>
      </c>
      <c r="N978" s="179">
        <v>0.38276016431267579</v>
      </c>
      <c r="O978" s="179">
        <v>0.34111134082271427</v>
      </c>
      <c r="P978" s="180" t="e">
        <f>+SUMPRODUCT(D978:O978,D984:O984)/P984</f>
        <v>#DIV/0!</v>
      </c>
    </row>
    <row r="979" spans="1:53" x14ac:dyDescent="0.25">
      <c r="A979" s="195" t="s">
        <v>117</v>
      </c>
      <c r="B979" s="376"/>
      <c r="C979" s="178" t="s">
        <v>200</v>
      </c>
      <c r="D979" s="179">
        <v>0.7</v>
      </c>
      <c r="E979" s="179">
        <v>0.7</v>
      </c>
      <c r="F979" s="179">
        <v>0.7</v>
      </c>
      <c r="G979" s="179">
        <v>0.7</v>
      </c>
      <c r="H979" s="179">
        <v>0.7</v>
      </c>
      <c r="I979" s="179">
        <v>0.7</v>
      </c>
      <c r="J979" s="179">
        <v>0.7</v>
      </c>
      <c r="K979" s="179">
        <v>0.48915873014712274</v>
      </c>
      <c r="L979" s="179">
        <v>0.4834974169537235</v>
      </c>
      <c r="M979" s="179">
        <v>0.45414569524687309</v>
      </c>
      <c r="N979" s="179">
        <v>0.38276016431267579</v>
      </c>
      <c r="O979" s="179">
        <v>0.34111134082271427</v>
      </c>
      <c r="P979" s="242"/>
    </row>
    <row r="980" spans="1:53" x14ac:dyDescent="0.25">
      <c r="A980" s="195" t="s">
        <v>117</v>
      </c>
      <c r="B980" s="376"/>
      <c r="C980" s="178" t="s">
        <v>201</v>
      </c>
      <c r="D980" s="179">
        <v>0.7</v>
      </c>
      <c r="E980" s="179">
        <v>0.7</v>
      </c>
      <c r="F980" s="179">
        <v>0.7</v>
      </c>
      <c r="G980" s="179">
        <v>0.7</v>
      </c>
      <c r="H980" s="179">
        <v>0.7</v>
      </c>
      <c r="I980" s="179">
        <v>0.7</v>
      </c>
      <c r="J980" s="179">
        <v>0.7</v>
      </c>
      <c r="K980" s="179">
        <v>0.48915873014712274</v>
      </c>
      <c r="L980" s="179">
        <v>0.4834974169537235</v>
      </c>
      <c r="M980" s="179">
        <v>0.45414569524687309</v>
      </c>
      <c r="N980" s="179">
        <v>0.38276016431267579</v>
      </c>
      <c r="O980" s="179">
        <v>0.34111134082271427</v>
      </c>
      <c r="P980" s="242"/>
    </row>
    <row r="981" spans="1:53" x14ac:dyDescent="0.25">
      <c r="A981" s="195" t="s">
        <v>117</v>
      </c>
      <c r="B981" s="376"/>
      <c r="C981" s="178" t="s">
        <v>202</v>
      </c>
      <c r="D981" s="179">
        <v>0.7</v>
      </c>
      <c r="E981" s="179">
        <v>0.7</v>
      </c>
      <c r="F981" s="179">
        <v>0.7</v>
      </c>
      <c r="G981" s="179">
        <v>0.7</v>
      </c>
      <c r="H981" s="179">
        <v>0.7</v>
      </c>
      <c r="I981" s="179">
        <v>0.7</v>
      </c>
      <c r="J981" s="179">
        <v>0.7</v>
      </c>
      <c r="K981" s="179">
        <v>0.48915873014712274</v>
      </c>
      <c r="L981" s="179">
        <v>0.4834974169537235</v>
      </c>
      <c r="M981" s="179">
        <v>0.45414569524687309</v>
      </c>
      <c r="N981" s="179">
        <v>0.38276016431267579</v>
      </c>
      <c r="O981" s="179">
        <v>0.34111134082271427</v>
      </c>
      <c r="P981" s="242"/>
    </row>
    <row r="982" spans="1:53" ht="15.75" thickBot="1" x14ac:dyDescent="0.3">
      <c r="A982" s="195" t="s">
        <v>117</v>
      </c>
      <c r="B982" s="376"/>
      <c r="C982" s="280" t="s">
        <v>231</v>
      </c>
      <c r="D982" s="179">
        <v>0.7</v>
      </c>
      <c r="E982" s="179">
        <v>0.7</v>
      </c>
      <c r="F982" s="179">
        <v>0.7</v>
      </c>
      <c r="G982" s="179">
        <v>0.7</v>
      </c>
      <c r="H982" s="179">
        <v>0.7</v>
      </c>
      <c r="I982" s="179">
        <v>0.7</v>
      </c>
      <c r="J982" s="179">
        <v>0.7</v>
      </c>
      <c r="K982" s="179">
        <v>0.48915873014712274</v>
      </c>
      <c r="L982" s="179">
        <v>0.4834974169537235</v>
      </c>
      <c r="M982" s="179">
        <v>0.45414569524687309</v>
      </c>
      <c r="N982" s="179">
        <v>0.38276016431267579</v>
      </c>
      <c r="O982" s="179">
        <v>0.34111134082271427</v>
      </c>
      <c r="P982" s="182" t="e">
        <f t="shared" ref="P982" si="2181">+SUMPRODUCT(D982:O982,D988:O988)/P988</f>
        <v>#DIV/0!</v>
      </c>
    </row>
    <row r="983" spans="1:53" x14ac:dyDescent="0.25">
      <c r="A983" s="195" t="s">
        <v>117</v>
      </c>
      <c r="B983" s="376"/>
      <c r="C983" s="99" t="s">
        <v>239</v>
      </c>
      <c r="D983" s="100">
        <f>+D952/D965/30</f>
        <v>0</v>
      </c>
      <c r="E983" s="100">
        <f t="shared" ref="E983:O983" si="2182">+E952/E965/30</f>
        <v>0</v>
      </c>
      <c r="F983" s="100">
        <f t="shared" si="2182"/>
        <v>0</v>
      </c>
      <c r="G983" s="100">
        <f t="shared" si="2182"/>
        <v>0</v>
      </c>
      <c r="H983" s="100">
        <f t="shared" si="2182"/>
        <v>0</v>
      </c>
      <c r="I983" s="100">
        <f t="shared" si="2182"/>
        <v>0</v>
      </c>
      <c r="J983" s="100">
        <f t="shared" si="2182"/>
        <v>0</v>
      </c>
      <c r="K983" s="100">
        <f t="shared" si="2182"/>
        <v>0</v>
      </c>
      <c r="L983" s="100">
        <f t="shared" si="2182"/>
        <v>0</v>
      </c>
      <c r="M983" s="100">
        <f t="shared" si="2182"/>
        <v>0</v>
      </c>
      <c r="N983" s="100">
        <f t="shared" si="2182"/>
        <v>0</v>
      </c>
      <c r="O983" s="167">
        <f t="shared" si="2182"/>
        <v>0</v>
      </c>
      <c r="P983" s="167">
        <f>SUM(D983:O983)</f>
        <v>0</v>
      </c>
    </row>
    <row r="984" spans="1:53" x14ac:dyDescent="0.25">
      <c r="A984" s="195" t="s">
        <v>117</v>
      </c>
      <c r="B984" s="376"/>
      <c r="C984" s="86" t="s">
        <v>240</v>
      </c>
      <c r="D984" s="87">
        <f>+D983*D959</f>
        <v>0</v>
      </c>
      <c r="E984" s="87">
        <f t="shared" ref="E984" si="2183">+E983*E959</f>
        <v>0</v>
      </c>
      <c r="F984" s="87">
        <f t="shared" ref="F984" si="2184">+F983*F959</f>
        <v>0</v>
      </c>
      <c r="G984" s="87">
        <f t="shared" ref="G984" si="2185">+G983*G959</f>
        <v>0</v>
      </c>
      <c r="H984" s="87">
        <f t="shared" ref="H984" si="2186">+H983*H959</f>
        <v>0</v>
      </c>
      <c r="I984" s="87">
        <f t="shared" ref="I984" si="2187">+I983*I959</f>
        <v>0</v>
      </c>
      <c r="J984" s="87">
        <f t="shared" ref="J984" si="2188">+J983*J959</f>
        <v>0</v>
      </c>
      <c r="K984" s="87">
        <f t="shared" ref="K984" si="2189">+K983*K959</f>
        <v>0</v>
      </c>
      <c r="L984" s="87">
        <f t="shared" ref="L984" si="2190">+L983*L959</f>
        <v>0</v>
      </c>
      <c r="M984" s="87">
        <f t="shared" ref="M984" si="2191">+M983*M959</f>
        <v>0</v>
      </c>
      <c r="N984" s="87">
        <f t="shared" ref="N984" si="2192">+N983*N959</f>
        <v>0</v>
      </c>
      <c r="O984" s="159">
        <f t="shared" ref="O984" si="2193">+O983*O959</f>
        <v>0</v>
      </c>
      <c r="P984" s="159">
        <f t="shared" ref="P984:P994" si="2194">SUM(D984:O984)</f>
        <v>0</v>
      </c>
      <c r="AP984" s="190">
        <f>+D984</f>
        <v>0</v>
      </c>
      <c r="AQ984" s="190">
        <f t="shared" ref="AQ984:AQ988" si="2195">+E984</f>
        <v>0</v>
      </c>
      <c r="AR984" s="190">
        <f t="shared" ref="AR984:AR988" si="2196">+F984</f>
        <v>0</v>
      </c>
      <c r="AS984" s="190">
        <f t="shared" ref="AS984:AS988" si="2197">+G984</f>
        <v>0</v>
      </c>
      <c r="AT984" s="190">
        <f t="shared" ref="AT984:AT988" si="2198">+H984</f>
        <v>0</v>
      </c>
      <c r="AU984" s="190">
        <f t="shared" ref="AU984:AU988" si="2199">+I984</f>
        <v>0</v>
      </c>
      <c r="AV984" s="190">
        <f t="shared" ref="AV984:AV988" si="2200">+J984</f>
        <v>0</v>
      </c>
      <c r="AW984" s="190">
        <f t="shared" ref="AW984:AW988" si="2201">+K984</f>
        <v>0</v>
      </c>
      <c r="AX984" s="190">
        <f t="shared" ref="AX984:AX988" si="2202">+L984</f>
        <v>0</v>
      </c>
      <c r="AY984" s="190">
        <f t="shared" ref="AY984:AY988" si="2203">+M984</f>
        <v>0</v>
      </c>
      <c r="AZ984" s="190">
        <f t="shared" ref="AZ984:AZ988" si="2204">+N984</f>
        <v>0</v>
      </c>
      <c r="BA984" s="190">
        <f t="shared" ref="BA984:BA988" si="2205">+O984</f>
        <v>0</v>
      </c>
    </row>
    <row r="985" spans="1:53" x14ac:dyDescent="0.25">
      <c r="A985" s="195" t="s">
        <v>117</v>
      </c>
      <c r="B985" s="376"/>
      <c r="C985" s="86" t="s">
        <v>241</v>
      </c>
      <c r="D985" s="87">
        <f>+D983*D960</f>
        <v>0</v>
      </c>
      <c r="E985" s="87">
        <f t="shared" ref="E985:O985" si="2206">+E983*E960</f>
        <v>0</v>
      </c>
      <c r="F985" s="87">
        <f t="shared" si="2206"/>
        <v>0</v>
      </c>
      <c r="G985" s="87">
        <f t="shared" si="2206"/>
        <v>0</v>
      </c>
      <c r="H985" s="87">
        <f t="shared" si="2206"/>
        <v>0</v>
      </c>
      <c r="I985" s="87">
        <f t="shared" si="2206"/>
        <v>0</v>
      </c>
      <c r="J985" s="87">
        <f t="shared" si="2206"/>
        <v>0</v>
      </c>
      <c r="K985" s="87">
        <f t="shared" si="2206"/>
        <v>0</v>
      </c>
      <c r="L985" s="87">
        <f t="shared" si="2206"/>
        <v>0</v>
      </c>
      <c r="M985" s="87">
        <f t="shared" si="2206"/>
        <v>0</v>
      </c>
      <c r="N985" s="87">
        <f t="shared" si="2206"/>
        <v>0</v>
      </c>
      <c r="O985" s="159">
        <f t="shared" si="2206"/>
        <v>0</v>
      </c>
      <c r="P985" s="159"/>
      <c r="AP985" s="190">
        <f t="shared" ref="AP985:AP988" si="2207">+D985</f>
        <v>0</v>
      </c>
      <c r="AQ985" s="190">
        <f t="shared" si="2195"/>
        <v>0</v>
      </c>
      <c r="AR985" s="190">
        <f t="shared" si="2196"/>
        <v>0</v>
      </c>
      <c r="AS985" s="190">
        <f t="shared" si="2197"/>
        <v>0</v>
      </c>
      <c r="AT985" s="190">
        <f t="shared" si="2198"/>
        <v>0</v>
      </c>
      <c r="AU985" s="190">
        <f t="shared" si="2199"/>
        <v>0</v>
      </c>
      <c r="AV985" s="190">
        <f t="shared" si="2200"/>
        <v>0</v>
      </c>
      <c r="AW985" s="190">
        <f t="shared" si="2201"/>
        <v>0</v>
      </c>
      <c r="AX985" s="190">
        <f t="shared" si="2202"/>
        <v>0</v>
      </c>
      <c r="AY985" s="190">
        <f t="shared" si="2203"/>
        <v>0</v>
      </c>
      <c r="AZ985" s="190">
        <f t="shared" si="2204"/>
        <v>0</v>
      </c>
      <c r="BA985" s="190">
        <f t="shared" si="2205"/>
        <v>0</v>
      </c>
    </row>
    <row r="986" spans="1:53" x14ac:dyDescent="0.25">
      <c r="A986" s="195" t="s">
        <v>117</v>
      </c>
      <c r="B986" s="376"/>
      <c r="C986" s="86" t="s">
        <v>242</v>
      </c>
      <c r="D986" s="87">
        <f>+D983*D961</f>
        <v>0</v>
      </c>
      <c r="E986" s="87">
        <f t="shared" ref="E986:O986" si="2208">+E983*E961</f>
        <v>0</v>
      </c>
      <c r="F986" s="87">
        <f t="shared" si="2208"/>
        <v>0</v>
      </c>
      <c r="G986" s="87">
        <f t="shared" si="2208"/>
        <v>0</v>
      </c>
      <c r="H986" s="87">
        <f t="shared" si="2208"/>
        <v>0</v>
      </c>
      <c r="I986" s="87">
        <f t="shared" si="2208"/>
        <v>0</v>
      </c>
      <c r="J986" s="87">
        <f t="shared" si="2208"/>
        <v>0</v>
      </c>
      <c r="K986" s="87">
        <f t="shared" si="2208"/>
        <v>0</v>
      </c>
      <c r="L986" s="87">
        <f t="shared" si="2208"/>
        <v>0</v>
      </c>
      <c r="M986" s="87">
        <f t="shared" si="2208"/>
        <v>0</v>
      </c>
      <c r="N986" s="87">
        <f t="shared" si="2208"/>
        <v>0</v>
      </c>
      <c r="O986" s="159">
        <f t="shared" si="2208"/>
        <v>0</v>
      </c>
      <c r="P986" s="159"/>
      <c r="AP986" s="190">
        <f t="shared" si="2207"/>
        <v>0</v>
      </c>
      <c r="AQ986" s="190">
        <f t="shared" si="2195"/>
        <v>0</v>
      </c>
      <c r="AR986" s="190">
        <f t="shared" si="2196"/>
        <v>0</v>
      </c>
      <c r="AS986" s="190">
        <f t="shared" si="2197"/>
        <v>0</v>
      </c>
      <c r="AT986" s="190">
        <f t="shared" si="2198"/>
        <v>0</v>
      </c>
      <c r="AU986" s="190">
        <f t="shared" si="2199"/>
        <v>0</v>
      </c>
      <c r="AV986" s="190">
        <f t="shared" si="2200"/>
        <v>0</v>
      </c>
      <c r="AW986" s="190">
        <f t="shared" si="2201"/>
        <v>0</v>
      </c>
      <c r="AX986" s="190">
        <f t="shared" si="2202"/>
        <v>0</v>
      </c>
      <c r="AY986" s="190">
        <f t="shared" si="2203"/>
        <v>0</v>
      </c>
      <c r="AZ986" s="190">
        <f t="shared" si="2204"/>
        <v>0</v>
      </c>
      <c r="BA986" s="190">
        <f t="shared" si="2205"/>
        <v>0</v>
      </c>
    </row>
    <row r="987" spans="1:53" x14ac:dyDescent="0.25">
      <c r="A987" s="195" t="s">
        <v>117</v>
      </c>
      <c r="B987" s="376"/>
      <c r="C987" s="86" t="s">
        <v>243</v>
      </c>
      <c r="D987" s="87">
        <f>+D983*D962</f>
        <v>0</v>
      </c>
      <c r="E987" s="87">
        <f t="shared" ref="E987:O987" si="2209">+E983*E962</f>
        <v>0</v>
      </c>
      <c r="F987" s="87">
        <f t="shared" si="2209"/>
        <v>0</v>
      </c>
      <c r="G987" s="87">
        <f t="shared" si="2209"/>
        <v>0</v>
      </c>
      <c r="H987" s="87">
        <f t="shared" si="2209"/>
        <v>0</v>
      </c>
      <c r="I987" s="87">
        <f t="shared" si="2209"/>
        <v>0</v>
      </c>
      <c r="J987" s="87">
        <f t="shared" si="2209"/>
        <v>0</v>
      </c>
      <c r="K987" s="87">
        <f t="shared" si="2209"/>
        <v>0</v>
      </c>
      <c r="L987" s="87">
        <f t="shared" si="2209"/>
        <v>0</v>
      </c>
      <c r="M987" s="87">
        <f t="shared" si="2209"/>
        <v>0</v>
      </c>
      <c r="N987" s="87">
        <f t="shared" si="2209"/>
        <v>0</v>
      </c>
      <c r="O987" s="159">
        <f t="shared" si="2209"/>
        <v>0</v>
      </c>
      <c r="P987" s="159"/>
      <c r="AP987" s="190">
        <f t="shared" si="2207"/>
        <v>0</v>
      </c>
      <c r="AQ987" s="190">
        <f t="shared" si="2195"/>
        <v>0</v>
      </c>
      <c r="AR987" s="190">
        <f t="shared" si="2196"/>
        <v>0</v>
      </c>
      <c r="AS987" s="190">
        <f t="shared" si="2197"/>
        <v>0</v>
      </c>
      <c r="AT987" s="190">
        <f t="shared" si="2198"/>
        <v>0</v>
      </c>
      <c r="AU987" s="190">
        <f t="shared" si="2199"/>
        <v>0</v>
      </c>
      <c r="AV987" s="190">
        <f t="shared" si="2200"/>
        <v>0</v>
      </c>
      <c r="AW987" s="190">
        <f t="shared" si="2201"/>
        <v>0</v>
      </c>
      <c r="AX987" s="190">
        <f t="shared" si="2202"/>
        <v>0</v>
      </c>
      <c r="AY987" s="190">
        <f t="shared" si="2203"/>
        <v>0</v>
      </c>
      <c r="AZ987" s="190">
        <f t="shared" si="2204"/>
        <v>0</v>
      </c>
      <c r="BA987" s="190">
        <f t="shared" si="2205"/>
        <v>0</v>
      </c>
    </row>
    <row r="988" spans="1:53" ht="15.75" thickBot="1" x14ac:dyDescent="0.3">
      <c r="A988" s="195" t="s">
        <v>117</v>
      </c>
      <c r="B988" s="376"/>
      <c r="C988" s="96" t="s">
        <v>244</v>
      </c>
      <c r="D988" s="251">
        <f>+D983*D963</f>
        <v>0</v>
      </c>
      <c r="E988" s="251">
        <f t="shared" ref="E988:O988" si="2210">+E983*E963</f>
        <v>0</v>
      </c>
      <c r="F988" s="251">
        <f t="shared" si="2210"/>
        <v>0</v>
      </c>
      <c r="G988" s="251">
        <f t="shared" si="2210"/>
        <v>0</v>
      </c>
      <c r="H988" s="251">
        <f t="shared" si="2210"/>
        <v>0</v>
      </c>
      <c r="I988" s="251">
        <f t="shared" si="2210"/>
        <v>0</v>
      </c>
      <c r="J988" s="251">
        <f t="shared" si="2210"/>
        <v>0</v>
      </c>
      <c r="K988" s="251">
        <f t="shared" si="2210"/>
        <v>0</v>
      </c>
      <c r="L988" s="251">
        <f t="shared" si="2210"/>
        <v>0</v>
      </c>
      <c r="M988" s="251">
        <f t="shared" si="2210"/>
        <v>0</v>
      </c>
      <c r="N988" s="251">
        <f t="shared" si="2210"/>
        <v>0</v>
      </c>
      <c r="O988" s="251">
        <f t="shared" si="2210"/>
        <v>0</v>
      </c>
      <c r="P988" s="169">
        <f t="shared" si="2194"/>
        <v>0</v>
      </c>
      <c r="AP988" s="190">
        <f t="shared" si="2207"/>
        <v>0</v>
      </c>
      <c r="AQ988" s="190">
        <f t="shared" si="2195"/>
        <v>0</v>
      </c>
      <c r="AR988" s="190">
        <f t="shared" si="2196"/>
        <v>0</v>
      </c>
      <c r="AS988" s="190">
        <f t="shared" si="2197"/>
        <v>0</v>
      </c>
      <c r="AT988" s="190">
        <f t="shared" si="2198"/>
        <v>0</v>
      </c>
      <c r="AU988" s="190">
        <f t="shared" si="2199"/>
        <v>0</v>
      </c>
      <c r="AV988" s="190">
        <f t="shared" si="2200"/>
        <v>0</v>
      </c>
      <c r="AW988" s="190">
        <f t="shared" si="2201"/>
        <v>0</v>
      </c>
      <c r="AX988" s="190">
        <f t="shared" si="2202"/>
        <v>0</v>
      </c>
      <c r="AY988" s="190">
        <f t="shared" si="2203"/>
        <v>0</v>
      </c>
      <c r="AZ988" s="190">
        <f t="shared" si="2204"/>
        <v>0</v>
      </c>
      <c r="BA988" s="190">
        <f t="shared" si="2205"/>
        <v>0</v>
      </c>
    </row>
    <row r="989" spans="1:53" x14ac:dyDescent="0.25">
      <c r="A989" s="195" t="s">
        <v>117</v>
      </c>
      <c r="B989" s="376"/>
      <c r="C989" s="99" t="s">
        <v>245</v>
      </c>
      <c r="D989" s="100">
        <f>+IFERROR(D952/D971/30,0)</f>
        <v>0</v>
      </c>
      <c r="E989" s="100">
        <f t="shared" ref="E989:O989" si="2211">+IFERROR(E952/E971/30,0)</f>
        <v>0</v>
      </c>
      <c r="F989" s="100">
        <f t="shared" si="2211"/>
        <v>0</v>
      </c>
      <c r="G989" s="100">
        <f t="shared" si="2211"/>
        <v>0</v>
      </c>
      <c r="H989" s="100">
        <f t="shared" si="2211"/>
        <v>0</v>
      </c>
      <c r="I989" s="100">
        <f t="shared" si="2211"/>
        <v>0</v>
      </c>
      <c r="J989" s="100">
        <f t="shared" si="2211"/>
        <v>0</v>
      </c>
      <c r="K989" s="100">
        <f t="shared" si="2211"/>
        <v>0</v>
      </c>
      <c r="L989" s="100">
        <f t="shared" si="2211"/>
        <v>0</v>
      </c>
      <c r="M989" s="100">
        <f t="shared" si="2211"/>
        <v>0</v>
      </c>
      <c r="N989" s="100">
        <f t="shared" si="2211"/>
        <v>0</v>
      </c>
      <c r="O989" s="167">
        <f t="shared" si="2211"/>
        <v>0</v>
      </c>
      <c r="P989" s="167">
        <f t="shared" si="2194"/>
        <v>0</v>
      </c>
    </row>
    <row r="990" spans="1:53" x14ac:dyDescent="0.25">
      <c r="A990" s="195" t="s">
        <v>117</v>
      </c>
      <c r="B990" s="376"/>
      <c r="C990" s="86" t="s">
        <v>246</v>
      </c>
      <c r="D990" s="266">
        <f t="shared" ref="D990:O990" si="2212">+IFERROR(D953/D972/30,0)</f>
        <v>0</v>
      </c>
      <c r="E990" s="266">
        <f t="shared" si="2212"/>
        <v>0</v>
      </c>
      <c r="F990" s="266">
        <f t="shared" si="2212"/>
        <v>0</v>
      </c>
      <c r="G990" s="266">
        <f t="shared" si="2212"/>
        <v>0</v>
      </c>
      <c r="H990" s="266">
        <f t="shared" si="2212"/>
        <v>0</v>
      </c>
      <c r="I990" s="266">
        <f t="shared" si="2212"/>
        <v>0</v>
      </c>
      <c r="J990" s="266">
        <f t="shared" si="2212"/>
        <v>0</v>
      </c>
      <c r="K990" s="266">
        <f t="shared" si="2212"/>
        <v>0</v>
      </c>
      <c r="L990" s="266">
        <f t="shared" si="2212"/>
        <v>0</v>
      </c>
      <c r="M990" s="266">
        <f t="shared" si="2212"/>
        <v>0</v>
      </c>
      <c r="N990" s="266">
        <f t="shared" si="2212"/>
        <v>0</v>
      </c>
      <c r="O990" s="267">
        <f t="shared" si="2212"/>
        <v>0</v>
      </c>
      <c r="P990" s="159">
        <f t="shared" si="2194"/>
        <v>0</v>
      </c>
    </row>
    <row r="991" spans="1:53" x14ac:dyDescent="0.25">
      <c r="A991" s="195" t="s">
        <v>117</v>
      </c>
      <c r="B991" s="376"/>
      <c r="C991" s="86" t="s">
        <v>247</v>
      </c>
      <c r="D991" s="266">
        <f t="shared" ref="D991:O991" si="2213">+IFERROR(D954/D973/30,0)</f>
        <v>0</v>
      </c>
      <c r="E991" s="266">
        <f t="shared" si="2213"/>
        <v>0</v>
      </c>
      <c r="F991" s="266">
        <f t="shared" si="2213"/>
        <v>0</v>
      </c>
      <c r="G991" s="266">
        <f t="shared" si="2213"/>
        <v>0</v>
      </c>
      <c r="H991" s="266">
        <f t="shared" si="2213"/>
        <v>0</v>
      </c>
      <c r="I991" s="266">
        <f t="shared" si="2213"/>
        <v>0</v>
      </c>
      <c r="J991" s="266">
        <f t="shared" si="2213"/>
        <v>0</v>
      </c>
      <c r="K991" s="266">
        <f t="shared" si="2213"/>
        <v>0</v>
      </c>
      <c r="L991" s="266">
        <f t="shared" si="2213"/>
        <v>0</v>
      </c>
      <c r="M991" s="266">
        <f t="shared" si="2213"/>
        <v>0</v>
      </c>
      <c r="N991" s="266">
        <f t="shared" si="2213"/>
        <v>0</v>
      </c>
      <c r="O991" s="267">
        <f t="shared" si="2213"/>
        <v>0</v>
      </c>
      <c r="P991" s="159">
        <f t="shared" si="2194"/>
        <v>0</v>
      </c>
    </row>
    <row r="992" spans="1:53" x14ac:dyDescent="0.25">
      <c r="A992" s="195" t="s">
        <v>117</v>
      </c>
      <c r="B992" s="376"/>
      <c r="C992" s="86" t="s">
        <v>248</v>
      </c>
      <c r="D992" s="266">
        <f t="shared" ref="D992:O992" si="2214">+IFERROR(D955/D974/30,0)</f>
        <v>0</v>
      </c>
      <c r="E992" s="266">
        <f t="shared" si="2214"/>
        <v>0</v>
      </c>
      <c r="F992" s="266">
        <f t="shared" si="2214"/>
        <v>0</v>
      </c>
      <c r="G992" s="266">
        <f t="shared" si="2214"/>
        <v>0</v>
      </c>
      <c r="H992" s="266">
        <f t="shared" si="2214"/>
        <v>0</v>
      </c>
      <c r="I992" s="266">
        <f t="shared" si="2214"/>
        <v>0</v>
      </c>
      <c r="J992" s="266">
        <f t="shared" si="2214"/>
        <v>0</v>
      </c>
      <c r="K992" s="266">
        <f t="shared" si="2214"/>
        <v>0</v>
      </c>
      <c r="L992" s="266">
        <f t="shared" si="2214"/>
        <v>0</v>
      </c>
      <c r="M992" s="266">
        <f t="shared" si="2214"/>
        <v>0</v>
      </c>
      <c r="N992" s="266">
        <f t="shared" si="2214"/>
        <v>0</v>
      </c>
      <c r="O992" s="267">
        <f t="shared" si="2214"/>
        <v>0</v>
      </c>
      <c r="P992" s="159">
        <f t="shared" si="2194"/>
        <v>0</v>
      </c>
    </row>
    <row r="993" spans="1:16" x14ac:dyDescent="0.25">
      <c r="A993" s="195" t="s">
        <v>117</v>
      </c>
      <c r="B993" s="376"/>
      <c r="C993" s="86" t="s">
        <v>249</v>
      </c>
      <c r="D993" s="87">
        <f t="shared" ref="D993:O993" si="2215">+IFERROR(D956/D975/30,0)</f>
        <v>0</v>
      </c>
      <c r="E993" s="87">
        <f t="shared" si="2215"/>
        <v>0</v>
      </c>
      <c r="F993" s="87">
        <f t="shared" si="2215"/>
        <v>0</v>
      </c>
      <c r="G993" s="87">
        <f t="shared" si="2215"/>
        <v>0</v>
      </c>
      <c r="H993" s="87">
        <f t="shared" si="2215"/>
        <v>0</v>
      </c>
      <c r="I993" s="87">
        <f t="shared" si="2215"/>
        <v>0</v>
      </c>
      <c r="J993" s="87">
        <f t="shared" si="2215"/>
        <v>0</v>
      </c>
      <c r="K993" s="87">
        <f t="shared" si="2215"/>
        <v>0</v>
      </c>
      <c r="L993" s="87">
        <f t="shared" si="2215"/>
        <v>0</v>
      </c>
      <c r="M993" s="87">
        <f t="shared" si="2215"/>
        <v>0</v>
      </c>
      <c r="N993" s="87">
        <f t="shared" si="2215"/>
        <v>0</v>
      </c>
      <c r="O993" s="159">
        <f t="shared" si="2215"/>
        <v>0</v>
      </c>
      <c r="P993" s="159">
        <f t="shared" si="2194"/>
        <v>0</v>
      </c>
    </row>
    <row r="994" spans="1:16" ht="15.75" thickBot="1" x14ac:dyDescent="0.3">
      <c r="A994" s="195" t="s">
        <v>117</v>
      </c>
      <c r="B994" s="376"/>
      <c r="C994" s="96" t="s">
        <v>250</v>
      </c>
      <c r="D994" s="168">
        <f t="shared" ref="D994:O994" si="2216">+IFERROR(D957/D976/30,0)</f>
        <v>0</v>
      </c>
      <c r="E994" s="168">
        <f t="shared" si="2216"/>
        <v>0</v>
      </c>
      <c r="F994" s="168">
        <f t="shared" si="2216"/>
        <v>0</v>
      </c>
      <c r="G994" s="168">
        <f t="shared" si="2216"/>
        <v>0</v>
      </c>
      <c r="H994" s="168">
        <f t="shared" si="2216"/>
        <v>0</v>
      </c>
      <c r="I994" s="168">
        <f t="shared" si="2216"/>
        <v>0</v>
      </c>
      <c r="J994" s="168">
        <f t="shared" si="2216"/>
        <v>0</v>
      </c>
      <c r="K994" s="168">
        <f t="shared" si="2216"/>
        <v>0</v>
      </c>
      <c r="L994" s="168">
        <f t="shared" si="2216"/>
        <v>0</v>
      </c>
      <c r="M994" s="168">
        <f t="shared" si="2216"/>
        <v>0</v>
      </c>
      <c r="N994" s="168">
        <f t="shared" si="2216"/>
        <v>0</v>
      </c>
      <c r="O994" s="169">
        <f t="shared" si="2216"/>
        <v>0</v>
      </c>
      <c r="P994" s="169">
        <f t="shared" si="2194"/>
        <v>0</v>
      </c>
    </row>
    <row r="995" spans="1:16" ht="15.75" thickBot="1" x14ac:dyDescent="0.3">
      <c r="A995" s="195" t="s">
        <v>117</v>
      </c>
      <c r="B995" s="376"/>
      <c r="C995" s="183" t="s">
        <v>13</v>
      </c>
      <c r="D995" s="72">
        <v>30</v>
      </c>
      <c r="E995" s="72">
        <v>30</v>
      </c>
      <c r="F995" s="72">
        <v>30</v>
      </c>
      <c r="G995" s="72">
        <v>0</v>
      </c>
      <c r="H995" s="72">
        <v>33.121560393413624</v>
      </c>
      <c r="I995" s="72">
        <v>33.18421323453741</v>
      </c>
      <c r="J995" s="72">
        <v>33</v>
      </c>
      <c r="K995" s="72">
        <v>16.918000292815897</v>
      </c>
      <c r="L995" s="72">
        <f>((45*0.63)+(20*0.37))</f>
        <v>35.75</v>
      </c>
      <c r="M995" s="72">
        <v>36.24</v>
      </c>
      <c r="N995" s="72">
        <v>22</v>
      </c>
      <c r="O995" s="72">
        <v>22</v>
      </c>
      <c r="P995" s="184"/>
    </row>
    <row r="996" spans="1:16" x14ac:dyDescent="0.25">
      <c r="A996" s="195" t="s">
        <v>117</v>
      </c>
      <c r="B996" s="376"/>
      <c r="C996" s="99" t="s">
        <v>4</v>
      </c>
      <c r="D996" s="100">
        <f>+D989/D995*30</f>
        <v>0</v>
      </c>
      <c r="E996" s="100">
        <f t="shared" ref="E996" si="2217">+E989/E995*30</f>
        <v>0</v>
      </c>
      <c r="F996" s="100">
        <f t="shared" ref="F996" si="2218">+F989/F995*30</f>
        <v>0</v>
      </c>
      <c r="G996" s="100" t="e">
        <f t="shared" ref="G996" si="2219">+G989/G995*30</f>
        <v>#DIV/0!</v>
      </c>
      <c r="H996" s="100">
        <f t="shared" ref="H996" si="2220">+H989/H995*30</f>
        <v>0</v>
      </c>
      <c r="I996" s="100">
        <f t="shared" ref="I996" si="2221">+I989/I995*30</f>
        <v>0</v>
      </c>
      <c r="J996" s="100">
        <f t="shared" ref="J996" si="2222">+J989/J995*30</f>
        <v>0</v>
      </c>
      <c r="K996" s="100">
        <f t="shared" ref="K996" si="2223">+K989/K995*30</f>
        <v>0</v>
      </c>
      <c r="L996" s="100">
        <f t="shared" ref="L996" si="2224">+L989/L995*30</f>
        <v>0</v>
      </c>
      <c r="M996" s="100">
        <f t="shared" ref="M996" si="2225">+M989/M995*30</f>
        <v>0</v>
      </c>
      <c r="N996" s="100">
        <f t="shared" ref="N996" si="2226">+N989/N995*30</f>
        <v>0</v>
      </c>
      <c r="O996" s="167">
        <f t="shared" ref="O996" si="2227">+O989/O995*30</f>
        <v>0</v>
      </c>
      <c r="P996" s="167" t="e">
        <f>SUM(D996:O996)</f>
        <v>#DIV/0!</v>
      </c>
    </row>
    <row r="997" spans="1:16" x14ac:dyDescent="0.25">
      <c r="A997" s="195" t="s">
        <v>117</v>
      </c>
      <c r="B997" s="376"/>
      <c r="C997" s="86" t="s">
        <v>216</v>
      </c>
      <c r="D997" s="87">
        <f>+D990/D995*30</f>
        <v>0</v>
      </c>
      <c r="E997" s="87">
        <f t="shared" ref="E997:O997" si="2228">+E990/E995*30</f>
        <v>0</v>
      </c>
      <c r="F997" s="87">
        <f t="shared" si="2228"/>
        <v>0</v>
      </c>
      <c r="G997" s="87" t="e">
        <f t="shared" si="2228"/>
        <v>#DIV/0!</v>
      </c>
      <c r="H997" s="87">
        <f t="shared" si="2228"/>
        <v>0</v>
      </c>
      <c r="I997" s="87">
        <f t="shared" si="2228"/>
        <v>0</v>
      </c>
      <c r="J997" s="87">
        <f t="shared" si="2228"/>
        <v>0</v>
      </c>
      <c r="K997" s="87">
        <f t="shared" si="2228"/>
        <v>0</v>
      </c>
      <c r="L997" s="87">
        <f t="shared" si="2228"/>
        <v>0</v>
      </c>
      <c r="M997" s="87">
        <f t="shared" si="2228"/>
        <v>0</v>
      </c>
      <c r="N997" s="87">
        <f t="shared" si="2228"/>
        <v>0</v>
      </c>
      <c r="O997" s="159">
        <f t="shared" si="2228"/>
        <v>0</v>
      </c>
      <c r="P997" s="159" t="e">
        <f t="shared" ref="P997:P1001" si="2229">SUM(D997:O997)</f>
        <v>#DIV/0!</v>
      </c>
    </row>
    <row r="998" spans="1:16" x14ac:dyDescent="0.25">
      <c r="A998" s="195" t="s">
        <v>117</v>
      </c>
      <c r="B998" s="376"/>
      <c r="C998" s="86" t="s">
        <v>217</v>
      </c>
      <c r="D998" s="87">
        <f>+D991/D995*30</f>
        <v>0</v>
      </c>
      <c r="E998" s="87">
        <f t="shared" ref="E998:O998" si="2230">+E991/E995*30</f>
        <v>0</v>
      </c>
      <c r="F998" s="87">
        <f t="shared" si="2230"/>
        <v>0</v>
      </c>
      <c r="G998" s="87" t="e">
        <f t="shared" si="2230"/>
        <v>#DIV/0!</v>
      </c>
      <c r="H998" s="87">
        <f t="shared" si="2230"/>
        <v>0</v>
      </c>
      <c r="I998" s="87">
        <f t="shared" si="2230"/>
        <v>0</v>
      </c>
      <c r="J998" s="87">
        <f t="shared" si="2230"/>
        <v>0</v>
      </c>
      <c r="K998" s="87">
        <f t="shared" si="2230"/>
        <v>0</v>
      </c>
      <c r="L998" s="87">
        <f t="shared" si="2230"/>
        <v>0</v>
      </c>
      <c r="M998" s="87">
        <f t="shared" si="2230"/>
        <v>0</v>
      </c>
      <c r="N998" s="87">
        <f t="shared" si="2230"/>
        <v>0</v>
      </c>
      <c r="O998" s="159">
        <f t="shared" si="2230"/>
        <v>0</v>
      </c>
      <c r="P998" s="159"/>
    </row>
    <row r="999" spans="1:16" x14ac:dyDescent="0.25">
      <c r="A999" s="195" t="s">
        <v>117</v>
      </c>
      <c r="B999" s="376"/>
      <c r="C999" s="86" t="s">
        <v>218</v>
      </c>
      <c r="D999" s="87">
        <f>+D992/D995*30</f>
        <v>0</v>
      </c>
      <c r="E999" s="87">
        <f t="shared" ref="E999:O999" si="2231">+E992/E995*30</f>
        <v>0</v>
      </c>
      <c r="F999" s="87">
        <f t="shared" si="2231"/>
        <v>0</v>
      </c>
      <c r="G999" s="87" t="e">
        <f t="shared" si="2231"/>
        <v>#DIV/0!</v>
      </c>
      <c r="H999" s="87">
        <f t="shared" si="2231"/>
        <v>0</v>
      </c>
      <c r="I999" s="87">
        <f t="shared" si="2231"/>
        <v>0</v>
      </c>
      <c r="J999" s="87">
        <f t="shared" si="2231"/>
        <v>0</v>
      </c>
      <c r="K999" s="87">
        <f t="shared" si="2231"/>
        <v>0</v>
      </c>
      <c r="L999" s="87">
        <f t="shared" si="2231"/>
        <v>0</v>
      </c>
      <c r="M999" s="87">
        <f t="shared" si="2231"/>
        <v>0</v>
      </c>
      <c r="N999" s="87">
        <f t="shared" si="2231"/>
        <v>0</v>
      </c>
      <c r="O999" s="159">
        <f t="shared" si="2231"/>
        <v>0</v>
      </c>
      <c r="P999" s="159"/>
    </row>
    <row r="1000" spans="1:16" x14ac:dyDescent="0.25">
      <c r="A1000" s="195" t="s">
        <v>117</v>
      </c>
      <c r="B1000" s="376"/>
      <c r="C1000" s="86" t="s">
        <v>219</v>
      </c>
      <c r="D1000" s="87">
        <f>+D993/D995*30</f>
        <v>0</v>
      </c>
      <c r="E1000" s="87">
        <f t="shared" ref="E1000:O1000" si="2232">+E993/E995*30</f>
        <v>0</v>
      </c>
      <c r="F1000" s="87">
        <f t="shared" si="2232"/>
        <v>0</v>
      </c>
      <c r="G1000" s="87" t="e">
        <f t="shared" si="2232"/>
        <v>#DIV/0!</v>
      </c>
      <c r="H1000" s="87">
        <f t="shared" si="2232"/>
        <v>0</v>
      </c>
      <c r="I1000" s="87">
        <f t="shared" si="2232"/>
        <v>0</v>
      </c>
      <c r="J1000" s="87">
        <f t="shared" si="2232"/>
        <v>0</v>
      </c>
      <c r="K1000" s="87">
        <f t="shared" si="2232"/>
        <v>0</v>
      </c>
      <c r="L1000" s="87">
        <f t="shared" si="2232"/>
        <v>0</v>
      </c>
      <c r="M1000" s="87">
        <f t="shared" si="2232"/>
        <v>0</v>
      </c>
      <c r="N1000" s="87">
        <f t="shared" si="2232"/>
        <v>0</v>
      </c>
      <c r="O1000" s="159">
        <f t="shared" si="2232"/>
        <v>0</v>
      </c>
      <c r="P1000" s="159"/>
    </row>
    <row r="1001" spans="1:16" ht="15.75" thickBot="1" x14ac:dyDescent="0.3">
      <c r="A1001" s="195" t="s">
        <v>117</v>
      </c>
      <c r="B1001" s="376"/>
      <c r="C1001" s="96" t="s">
        <v>238</v>
      </c>
      <c r="D1001" s="168">
        <f>+D994/D995*30</f>
        <v>0</v>
      </c>
      <c r="E1001" s="168">
        <f t="shared" ref="E1001:O1001" si="2233">+E994/E995*30</f>
        <v>0</v>
      </c>
      <c r="F1001" s="168">
        <f t="shared" si="2233"/>
        <v>0</v>
      </c>
      <c r="G1001" s="168" t="e">
        <f t="shared" si="2233"/>
        <v>#DIV/0!</v>
      </c>
      <c r="H1001" s="168">
        <f t="shared" si="2233"/>
        <v>0</v>
      </c>
      <c r="I1001" s="168">
        <f t="shared" si="2233"/>
        <v>0</v>
      </c>
      <c r="J1001" s="168">
        <f t="shared" si="2233"/>
        <v>0</v>
      </c>
      <c r="K1001" s="168">
        <f t="shared" si="2233"/>
        <v>0</v>
      </c>
      <c r="L1001" s="168">
        <f t="shared" si="2233"/>
        <v>0</v>
      </c>
      <c r="M1001" s="168">
        <f t="shared" si="2233"/>
        <v>0</v>
      </c>
      <c r="N1001" s="168">
        <f t="shared" si="2233"/>
        <v>0</v>
      </c>
      <c r="O1001" s="169">
        <f t="shared" si="2233"/>
        <v>0</v>
      </c>
      <c r="P1001" s="169" t="e">
        <f t="shared" si="2229"/>
        <v>#DIV/0!</v>
      </c>
    </row>
    <row r="1002" spans="1:16" x14ac:dyDescent="0.25">
      <c r="A1002" s="195" t="s">
        <v>117</v>
      </c>
      <c r="B1002" s="376"/>
      <c r="C1002" s="76" t="s">
        <v>8</v>
      </c>
      <c r="D1002" s="170">
        <f t="shared" ref="D1002:O1002" si="2234">+D971/D965</f>
        <v>2.1399053439973317</v>
      </c>
      <c r="E1002" s="170">
        <f t="shared" si="2234"/>
        <v>2.0528091337399492</v>
      </c>
      <c r="F1002" s="170">
        <f t="shared" si="2234"/>
        <v>2.0528091337399488</v>
      </c>
      <c r="G1002" s="170">
        <f t="shared" si="2234"/>
        <v>2.2308167146794391</v>
      </c>
      <c r="H1002" s="170">
        <f t="shared" si="2234"/>
        <v>2.2308167146794391</v>
      </c>
      <c r="I1002" s="170">
        <f t="shared" si="2234"/>
        <v>2.2308167146794391</v>
      </c>
      <c r="J1002" s="170">
        <f t="shared" si="2234"/>
        <v>2.1721000633926164</v>
      </c>
      <c r="K1002" s="170">
        <f t="shared" si="2234"/>
        <v>2.4595005839169497</v>
      </c>
      <c r="L1002" s="170">
        <f t="shared" si="2234"/>
        <v>2.5194120726257401</v>
      </c>
      <c r="M1002" s="170">
        <f t="shared" si="2234"/>
        <v>2.4766332549990171</v>
      </c>
      <c r="N1002" s="170">
        <f t="shared" si="2234"/>
        <v>2.5744045782685259</v>
      </c>
      <c r="O1002" s="171">
        <f t="shared" si="2234"/>
        <v>2.6314477988195559</v>
      </c>
      <c r="P1002" s="171"/>
    </row>
    <row r="1003" spans="1:16" x14ac:dyDescent="0.25">
      <c r="A1003" s="195" t="s">
        <v>117</v>
      </c>
      <c r="B1003" s="376"/>
      <c r="C1003" s="77" t="s">
        <v>6</v>
      </c>
      <c r="D1003" s="172">
        <f>+VLOOKUP(D951,Conversion!$B$33:$N$71,(MATCH('Measured TV opt-pt'!D950,butget_aylar_opt,0)+1),0)</f>
        <v>3.0986420150426719</v>
      </c>
      <c r="E1003" s="172">
        <f>+VLOOKUP(E951,Conversion!$B$33:$N$71,(MATCH('Measured TV opt-pt'!E950,butget_aylar_opt,0)+1),0)</f>
        <v>3.0293333458108873</v>
      </c>
      <c r="F1003" s="172">
        <f>+VLOOKUP(F951,Conversion!$B$33:$N$71,(MATCH('Measured TV opt-pt'!F950,butget_aylar_opt,0)+1),0)</f>
        <v>3.0293333458108873</v>
      </c>
      <c r="G1003" s="172">
        <f>+VLOOKUP(G951,Conversion!$B$33:$N$71,(MATCH('Measured TV opt-pt'!G950,butget_aylar_opt,0)+1),0)</f>
        <v>3.439856528789333</v>
      </c>
      <c r="H1003" s="172">
        <f>+VLOOKUP(H951,Conversion!$B$33:$N$71,(MATCH('Measured TV opt-pt'!H950,butget_aylar_opt,0)+1),0)</f>
        <v>3.439856528789333</v>
      </c>
      <c r="I1003" s="172">
        <f>+VLOOKUP(I951,Conversion!$B$33:$N$71,(MATCH('Measured TV opt-pt'!I950,butget_aylar_opt,0)+1),0)</f>
        <v>3.439856528789333</v>
      </c>
      <c r="J1003" s="172">
        <f>+VLOOKUP(J951,Conversion!$B$33:$N$71,(MATCH('Measured TV opt-pt'!J950,butget_aylar_opt,0)+1),0)</f>
        <v>3.1262793116366381</v>
      </c>
      <c r="K1003" s="172">
        <f>+VLOOKUP(K951,Conversion!$B$33:$N$71,(MATCH('Measured TV opt-pt'!K950,butget_aylar_opt,0)+1),0)</f>
        <v>3.1262793116366381</v>
      </c>
      <c r="L1003" s="172">
        <f>+VLOOKUP(L951,Conversion!$B$33:$N$71,(MATCH('Measured TV opt-pt'!L950,butget_aylar_opt,0)+1),0)</f>
        <v>3.1875683636121042</v>
      </c>
      <c r="M1003" s="172">
        <f>+VLOOKUP(M951,Conversion!$B$33:$N$71,(MATCH('Measured TV opt-pt'!M950,butget_aylar_opt,0)+1),0)</f>
        <v>3.0986420150426719</v>
      </c>
      <c r="N1003" s="172">
        <f>+VLOOKUP(N951,Conversion!$B$33:$N$71,(MATCH('Measured TV opt-pt'!N950,butget_aylar_opt,0)+1),0)</f>
        <v>3.0986420150426719</v>
      </c>
      <c r="O1003" s="173">
        <f>+VLOOKUP(O951,Conversion!$B$33:$N$71,(MATCH('Measured TV opt-pt'!O950,butget_aylar_opt,0)+1),0)</f>
        <v>3.0986420150426719</v>
      </c>
      <c r="P1003" s="173"/>
    </row>
    <row r="1004" spans="1:16" ht="15.75" thickBot="1" x14ac:dyDescent="0.3">
      <c r="A1004" s="195" t="s">
        <v>117</v>
      </c>
      <c r="B1004" s="377"/>
      <c r="C1004" s="96" t="s">
        <v>7</v>
      </c>
      <c r="D1004" s="172">
        <f>+VLOOKUP(D951,Conversion!$B$74:$N$112,(MATCH('Measured TV opt-pt'!D950,budget_aylar_pt,0)+1),0)</f>
        <v>1.7290181992636147</v>
      </c>
      <c r="E1004" s="172">
        <f>+VLOOKUP(E951,Conversion!$B$74:$N$112,(MATCH('Measured TV opt-pt'!E950,budget_aylar_pt,0)+1),0)</f>
        <v>1.634298757138118</v>
      </c>
      <c r="F1004" s="172">
        <f>+VLOOKUP(F951,Conversion!$B$74:$N$112,(MATCH('Measured TV opt-pt'!F950,budget_aylar_pt,0)+1),0)</f>
        <v>1.634298757138118</v>
      </c>
      <c r="G1004" s="172">
        <f>+VLOOKUP(G951,Conversion!$B$74:$N$112,(MATCH('Measured TV opt-pt'!G950,budget_aylar_pt,0)+1),0)</f>
        <v>1.7126567943466275</v>
      </c>
      <c r="H1004" s="172">
        <f>+VLOOKUP(H951,Conversion!$B$74:$N$112,(MATCH('Measured TV opt-pt'!H950,budget_aylar_pt,0)+1),0)</f>
        <v>1.7126567943466275</v>
      </c>
      <c r="I1004" s="172">
        <f>+VLOOKUP(I951,Conversion!$B$74:$N$112,(MATCH('Measured TV opt-pt'!I950,budget_aylar_pt,0)+1),0)</f>
        <v>1.7126567943466275</v>
      </c>
      <c r="J1004" s="172">
        <f>+VLOOKUP(J951,Conversion!$B$74:$N$112,(MATCH('Measured TV opt-pt'!J950,budget_aylar_pt,0)+1),0)</f>
        <v>1.7631660998594636</v>
      </c>
      <c r="K1004" s="172">
        <f>+VLOOKUP(K951,Conversion!$B$74:$N$112,(MATCH('Measured TV opt-pt'!K950,budget_aylar_pt,0)+1),0)</f>
        <v>1.7631660998594636</v>
      </c>
      <c r="L1004" s="172">
        <f>+VLOOKUP(L951,Conversion!$B$74:$N$112,(MATCH('Measured TV opt-pt'!L950,budget_aylar_pt,0)+1),0)</f>
        <v>1.8056451773496338</v>
      </c>
      <c r="M1004" s="172">
        <f>+VLOOKUP(M951,Conversion!$B$74:$N$112,(MATCH('Measured TV opt-pt'!M950,budget_aylar_pt,0)+1),0)</f>
        <v>1.7290181992636147</v>
      </c>
      <c r="N1004" s="172">
        <f>+VLOOKUP(N951,Conversion!$B$74:$N$112,(MATCH('Measured TV opt-pt'!N950,budget_aylar_pt,0)+1),0)</f>
        <v>1.7290181992636147</v>
      </c>
      <c r="O1004" s="173">
        <f>+VLOOKUP(O951,Conversion!$B$74:$N$112,(MATCH('Measured TV opt-pt'!O950,budget_aylar_pt,0)+1),0)</f>
        <v>1.7290181992636147</v>
      </c>
      <c r="P1004" s="174"/>
    </row>
    <row r="1005" spans="1:16" ht="21.75" thickBot="1" x14ac:dyDescent="0.3">
      <c r="A1005" s="195" t="s">
        <v>117</v>
      </c>
      <c r="B1005" s="240" t="s">
        <v>126</v>
      </c>
      <c r="C1005" s="74" t="s">
        <v>107</v>
      </c>
      <c r="D1005" s="153">
        <v>1</v>
      </c>
      <c r="E1005" s="153">
        <v>2</v>
      </c>
      <c r="F1005" s="153">
        <v>3</v>
      </c>
      <c r="G1005" s="153">
        <v>4</v>
      </c>
      <c r="H1005" s="153">
        <v>5</v>
      </c>
      <c r="I1005" s="153">
        <v>6</v>
      </c>
      <c r="J1005" s="153">
        <v>7</v>
      </c>
      <c r="K1005" s="153">
        <v>8</v>
      </c>
      <c r="L1005" s="153">
        <v>9</v>
      </c>
      <c r="M1005" s="153">
        <v>10</v>
      </c>
      <c r="N1005" s="153">
        <v>11</v>
      </c>
      <c r="O1005" s="153">
        <v>12</v>
      </c>
      <c r="P1005" s="74" t="s">
        <v>127</v>
      </c>
    </row>
    <row r="1006" spans="1:16" ht="15.75" thickBot="1" x14ac:dyDescent="0.3">
      <c r="A1006" s="195" t="s">
        <v>117</v>
      </c>
      <c r="B1006" s="378" t="s">
        <v>147</v>
      </c>
      <c r="C1006" s="185" t="s">
        <v>33</v>
      </c>
      <c r="D1006" s="186" t="s">
        <v>121</v>
      </c>
      <c r="E1006" s="186" t="s">
        <v>121</v>
      </c>
      <c r="F1006" s="186" t="s">
        <v>121</v>
      </c>
      <c r="G1006" s="186" t="s">
        <v>121</v>
      </c>
      <c r="H1006" s="186" t="s">
        <v>121</v>
      </c>
      <c r="I1006" s="186" t="s">
        <v>121</v>
      </c>
      <c r="J1006" s="186" t="s">
        <v>121</v>
      </c>
      <c r="K1006" s="186" t="s">
        <v>121</v>
      </c>
      <c r="L1006" s="186" t="s">
        <v>121</v>
      </c>
      <c r="M1006" s="186" t="s">
        <v>121</v>
      </c>
      <c r="N1006" s="186" t="s">
        <v>121</v>
      </c>
      <c r="O1006" s="186" t="s">
        <v>121</v>
      </c>
      <c r="P1006" s="188" t="s">
        <v>108</v>
      </c>
    </row>
    <row r="1007" spans="1:16" x14ac:dyDescent="0.25">
      <c r="A1007" s="195" t="s">
        <v>117</v>
      </c>
      <c r="B1007" s="379"/>
      <c r="C1007" s="175" t="s">
        <v>125</v>
      </c>
      <c r="D1007" s="200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176"/>
      <c r="P1007" s="176">
        <f>SUM(D1007:O1007)</f>
        <v>0</v>
      </c>
    </row>
    <row r="1008" spans="1:16" x14ac:dyDescent="0.25">
      <c r="A1008" s="195" t="s">
        <v>117</v>
      </c>
      <c r="B1008" s="379"/>
      <c r="C1008" s="86" t="s">
        <v>1</v>
      </c>
      <c r="D1008" s="87">
        <f>+D1039*D1021*30</f>
        <v>0</v>
      </c>
      <c r="E1008" s="87">
        <f t="shared" ref="E1008:O1008" si="2235">+E1039*E1021*30</f>
        <v>0</v>
      </c>
      <c r="F1008" s="87">
        <f t="shared" si="2235"/>
        <v>0</v>
      </c>
      <c r="G1008" s="87">
        <f t="shared" si="2235"/>
        <v>0</v>
      </c>
      <c r="H1008" s="87">
        <f t="shared" si="2235"/>
        <v>0</v>
      </c>
      <c r="I1008" s="87">
        <f t="shared" si="2235"/>
        <v>0</v>
      </c>
      <c r="J1008" s="87">
        <f t="shared" si="2235"/>
        <v>0</v>
      </c>
      <c r="K1008" s="87">
        <f t="shared" si="2235"/>
        <v>0</v>
      </c>
      <c r="L1008" s="87">
        <f t="shared" si="2235"/>
        <v>0</v>
      </c>
      <c r="M1008" s="87">
        <f t="shared" si="2235"/>
        <v>0</v>
      </c>
      <c r="N1008" s="87">
        <f t="shared" si="2235"/>
        <v>0</v>
      </c>
      <c r="O1008" s="159">
        <f t="shared" si="2235"/>
        <v>0</v>
      </c>
      <c r="P1008" s="159">
        <f t="shared" ref="P1008:P1012" si="2236">SUM(D1008:O1008)</f>
        <v>0</v>
      </c>
    </row>
    <row r="1009" spans="1:16" x14ac:dyDescent="0.25">
      <c r="A1009" s="195" t="s">
        <v>117</v>
      </c>
      <c r="B1009" s="379"/>
      <c r="C1009" s="86" t="s">
        <v>209</v>
      </c>
      <c r="D1009" s="87">
        <f t="shared" ref="D1009:O1012" si="2237">+D1040*D1022*30</f>
        <v>0</v>
      </c>
      <c r="E1009" s="259">
        <f t="shared" si="2237"/>
        <v>0</v>
      </c>
      <c r="F1009" s="259">
        <f t="shared" si="2237"/>
        <v>0</v>
      </c>
      <c r="G1009" s="259">
        <f t="shared" si="2237"/>
        <v>0</v>
      </c>
      <c r="H1009" s="259">
        <f t="shared" si="2237"/>
        <v>0</v>
      </c>
      <c r="I1009" s="259">
        <f t="shared" si="2237"/>
        <v>0</v>
      </c>
      <c r="J1009" s="259">
        <f t="shared" si="2237"/>
        <v>0</v>
      </c>
      <c r="K1009" s="259">
        <f t="shared" si="2237"/>
        <v>0</v>
      </c>
      <c r="L1009" s="259">
        <f t="shared" si="2237"/>
        <v>0</v>
      </c>
      <c r="M1009" s="259">
        <f t="shared" si="2237"/>
        <v>0</v>
      </c>
      <c r="N1009" s="259">
        <f t="shared" si="2237"/>
        <v>0</v>
      </c>
      <c r="O1009" s="260">
        <f t="shared" si="2237"/>
        <v>0</v>
      </c>
      <c r="P1009" s="260"/>
    </row>
    <row r="1010" spans="1:16" x14ac:dyDescent="0.25">
      <c r="A1010" s="195" t="s">
        <v>117</v>
      </c>
      <c r="B1010" s="379"/>
      <c r="C1010" s="86" t="s">
        <v>210</v>
      </c>
      <c r="D1010" s="87">
        <f t="shared" si="2237"/>
        <v>0</v>
      </c>
      <c r="E1010" s="259">
        <f t="shared" si="2237"/>
        <v>0</v>
      </c>
      <c r="F1010" s="259">
        <f t="shared" si="2237"/>
        <v>0</v>
      </c>
      <c r="G1010" s="259">
        <f t="shared" si="2237"/>
        <v>0</v>
      </c>
      <c r="H1010" s="259">
        <f t="shared" si="2237"/>
        <v>0</v>
      </c>
      <c r="I1010" s="259">
        <f t="shared" si="2237"/>
        <v>0</v>
      </c>
      <c r="J1010" s="259">
        <f t="shared" si="2237"/>
        <v>0</v>
      </c>
      <c r="K1010" s="259">
        <f t="shared" si="2237"/>
        <v>0</v>
      </c>
      <c r="L1010" s="259">
        <f t="shared" si="2237"/>
        <v>0</v>
      </c>
      <c r="M1010" s="259">
        <f t="shared" si="2237"/>
        <v>0</v>
      </c>
      <c r="N1010" s="259">
        <f t="shared" si="2237"/>
        <v>0</v>
      </c>
      <c r="O1010" s="260">
        <f t="shared" si="2237"/>
        <v>0</v>
      </c>
      <c r="P1010" s="260"/>
    </row>
    <row r="1011" spans="1:16" x14ac:dyDescent="0.25">
      <c r="A1011" s="195" t="s">
        <v>117</v>
      </c>
      <c r="B1011" s="379"/>
      <c r="C1011" s="86" t="s">
        <v>211</v>
      </c>
      <c r="D1011" s="87">
        <f t="shared" si="2237"/>
        <v>0</v>
      </c>
      <c r="E1011" s="259">
        <f t="shared" si="2237"/>
        <v>0</v>
      </c>
      <c r="F1011" s="259">
        <f t="shared" si="2237"/>
        <v>0</v>
      </c>
      <c r="G1011" s="259">
        <f t="shared" si="2237"/>
        <v>0</v>
      </c>
      <c r="H1011" s="259">
        <f t="shared" si="2237"/>
        <v>0</v>
      </c>
      <c r="I1011" s="259">
        <f t="shared" si="2237"/>
        <v>0</v>
      </c>
      <c r="J1011" s="259">
        <f t="shared" si="2237"/>
        <v>0</v>
      </c>
      <c r="K1011" s="259">
        <f t="shared" si="2237"/>
        <v>0</v>
      </c>
      <c r="L1011" s="259">
        <f t="shared" si="2237"/>
        <v>0</v>
      </c>
      <c r="M1011" s="259">
        <f t="shared" si="2237"/>
        <v>0</v>
      </c>
      <c r="N1011" s="259">
        <f t="shared" si="2237"/>
        <v>0</v>
      </c>
      <c r="O1011" s="260">
        <f t="shared" si="2237"/>
        <v>0</v>
      </c>
      <c r="P1011" s="260"/>
    </row>
    <row r="1012" spans="1:16" ht="15.75" thickBot="1" x14ac:dyDescent="0.3">
      <c r="A1012" s="195" t="s">
        <v>117</v>
      </c>
      <c r="B1012" s="379"/>
      <c r="C1012" s="96" t="s">
        <v>227</v>
      </c>
      <c r="D1012" s="87">
        <f t="shared" si="2237"/>
        <v>0</v>
      </c>
      <c r="E1012" s="90">
        <f t="shared" si="2237"/>
        <v>0</v>
      </c>
      <c r="F1012" s="90">
        <f t="shared" si="2237"/>
        <v>0</v>
      </c>
      <c r="G1012" s="90">
        <f t="shared" si="2237"/>
        <v>0</v>
      </c>
      <c r="H1012" s="90">
        <f t="shared" si="2237"/>
        <v>0</v>
      </c>
      <c r="I1012" s="90">
        <f t="shared" si="2237"/>
        <v>0</v>
      </c>
      <c r="J1012" s="90">
        <f t="shared" si="2237"/>
        <v>0</v>
      </c>
      <c r="K1012" s="90">
        <f t="shared" si="2237"/>
        <v>0</v>
      </c>
      <c r="L1012" s="90">
        <f t="shared" si="2237"/>
        <v>0</v>
      </c>
      <c r="M1012" s="90">
        <f t="shared" si="2237"/>
        <v>0</v>
      </c>
      <c r="N1012" s="90">
        <f t="shared" si="2237"/>
        <v>0</v>
      </c>
      <c r="O1012" s="160">
        <f t="shared" si="2237"/>
        <v>0</v>
      </c>
      <c r="P1012" s="160">
        <f t="shared" si="2236"/>
        <v>0</v>
      </c>
    </row>
    <row r="1013" spans="1:16" ht="15.75" thickBot="1" x14ac:dyDescent="0.3">
      <c r="A1013" s="195" t="s">
        <v>117</v>
      </c>
      <c r="B1013" s="379"/>
      <c r="C1013" s="281" t="s">
        <v>108</v>
      </c>
      <c r="D1013" s="282">
        <f>SUM(D1014:D1018)</f>
        <v>1</v>
      </c>
      <c r="E1013" s="282">
        <f t="shared" ref="E1013" si="2238">SUM(E1014:E1018)</f>
        <v>1.0034229363724529</v>
      </c>
      <c r="F1013" s="282">
        <f t="shared" ref="F1013" si="2239">SUM(F1014:F1018)</f>
        <v>0.99999999999999989</v>
      </c>
      <c r="G1013" s="282">
        <f t="shared" ref="G1013" si="2240">SUM(G1014:G1018)</f>
        <v>0.99999999999999989</v>
      </c>
      <c r="H1013" s="282">
        <f t="shared" ref="H1013" si="2241">SUM(H1014:H1018)</f>
        <v>1</v>
      </c>
      <c r="I1013" s="282">
        <f t="shared" ref="I1013" si="2242">SUM(I1014:I1018)</f>
        <v>1.0000000000000002</v>
      </c>
      <c r="J1013" s="282">
        <f t="shared" ref="J1013" si="2243">SUM(J1014:J1018)</f>
        <v>0.99999999999999978</v>
      </c>
      <c r="K1013" s="282">
        <f t="shared" ref="K1013" si="2244">SUM(K1014:K1018)</f>
        <v>0.99999999999999978</v>
      </c>
      <c r="L1013" s="282">
        <f t="shared" ref="L1013" si="2245">SUM(L1014:L1018)</f>
        <v>1</v>
      </c>
      <c r="M1013" s="282">
        <f t="shared" ref="M1013" si="2246">SUM(M1014:M1018)</f>
        <v>1.0000000000000002</v>
      </c>
      <c r="N1013" s="282">
        <f t="shared" ref="N1013" si="2247">SUM(N1014:N1018)</f>
        <v>1</v>
      </c>
      <c r="O1013" s="282">
        <f t="shared" ref="O1013" si="2248">SUM(O1014:O1018)</f>
        <v>0.99999999999999989</v>
      </c>
      <c r="P1013" s="268"/>
    </row>
    <row r="1014" spans="1:16" ht="15.75" thickBot="1" x14ac:dyDescent="0.3">
      <c r="A1014" s="195" t="s">
        <v>117</v>
      </c>
      <c r="B1014" s="379"/>
      <c r="C1014" s="245" t="s">
        <v>196</v>
      </c>
      <c r="D1014" s="246">
        <v>0.748</v>
      </c>
      <c r="E1014" s="246">
        <v>0.71289999999999998</v>
      </c>
      <c r="F1014" s="246">
        <v>0.70128149006739837</v>
      </c>
      <c r="G1014" s="246">
        <v>0.53018436569432525</v>
      </c>
      <c r="H1014" s="246">
        <v>0.5423765464750937</v>
      </c>
      <c r="I1014" s="246">
        <v>0.58843916554063314</v>
      </c>
      <c r="J1014" s="246">
        <v>0.60561377608760258</v>
      </c>
      <c r="K1014" s="246">
        <v>0.80100224649177598</v>
      </c>
      <c r="L1014" s="246">
        <v>0.74479587945877479</v>
      </c>
      <c r="M1014" s="246">
        <v>0.79328167047923914</v>
      </c>
      <c r="N1014" s="246">
        <v>0.79251746496726783</v>
      </c>
      <c r="O1014" s="246">
        <v>0.75240999999999991</v>
      </c>
      <c r="P1014" s="268"/>
    </row>
    <row r="1015" spans="1:16" ht="15.75" thickBot="1" x14ac:dyDescent="0.3">
      <c r="A1015" s="195" t="s">
        <v>117</v>
      </c>
      <c r="B1015" s="379"/>
      <c r="C1015" s="245" t="s">
        <v>197</v>
      </c>
      <c r="D1015" s="246"/>
      <c r="E1015" s="246">
        <v>3.4229363724529492E-3</v>
      </c>
      <c r="F1015" s="246"/>
      <c r="G1015" s="246"/>
      <c r="H1015" s="246"/>
      <c r="I1015" s="246"/>
      <c r="J1015" s="246"/>
      <c r="K1015" s="246"/>
      <c r="L1015" s="246"/>
      <c r="M1015" s="246"/>
      <c r="N1015" s="246"/>
      <c r="O1015" s="246"/>
      <c r="P1015" s="268"/>
    </row>
    <row r="1016" spans="1:16" ht="15.75" thickBot="1" x14ac:dyDescent="0.3">
      <c r="A1016" s="195" t="s">
        <v>117</v>
      </c>
      <c r="B1016" s="379"/>
      <c r="C1016" s="245" t="s">
        <v>199</v>
      </c>
      <c r="D1016" s="310">
        <v>0.252</v>
      </c>
      <c r="E1016" s="246">
        <v>0.28710000000000002</v>
      </c>
      <c r="F1016" s="246">
        <v>0.27946524626273334</v>
      </c>
      <c r="G1016" s="246">
        <v>0.26027151737500415</v>
      </c>
      <c r="H1016" s="246">
        <v>0.22206611722025232</v>
      </c>
      <c r="I1016" s="246">
        <v>0.23470428159927745</v>
      </c>
      <c r="J1016" s="246">
        <v>0.15048175443375286</v>
      </c>
      <c r="K1016" s="246">
        <v>0.11533513094114624</v>
      </c>
      <c r="L1016" s="246">
        <v>0.2476086029169918</v>
      </c>
      <c r="M1016" s="246">
        <v>0.18024296287308908</v>
      </c>
      <c r="N1016" s="246">
        <v>0.19496532528723082</v>
      </c>
      <c r="O1016" s="246">
        <v>0.24758999999999998</v>
      </c>
      <c r="P1016" s="268"/>
    </row>
    <row r="1017" spans="1:16" ht="15.75" thickBot="1" x14ac:dyDescent="0.3">
      <c r="A1017" s="195" t="s">
        <v>117</v>
      </c>
      <c r="B1017" s="379"/>
      <c r="C1017" s="245" t="s">
        <v>198</v>
      </c>
      <c r="D1017" s="246"/>
      <c r="E1017" s="246"/>
      <c r="F1017" s="246">
        <v>1.9253263669868261E-2</v>
      </c>
      <c r="G1017" s="246">
        <v>0.20954411693067052</v>
      </c>
      <c r="H1017" s="246">
        <v>0.23555733630465386</v>
      </c>
      <c r="I1017" s="246">
        <v>0.17685655286008953</v>
      </c>
      <c r="J1017" s="246">
        <v>0.24390446947864436</v>
      </c>
      <c r="K1017" s="246">
        <v>8.3662622567077571E-2</v>
      </c>
      <c r="L1017" s="246">
        <v>7.5955176242334761E-3</v>
      </c>
      <c r="M1017" s="246">
        <v>2.6475366647671975E-2</v>
      </c>
      <c r="N1017" s="246">
        <v>1.2517209745501362E-2</v>
      </c>
      <c r="O1017" s="246">
        <v>0</v>
      </c>
      <c r="P1017" s="268"/>
    </row>
    <row r="1018" spans="1:16" ht="15.75" thickBot="1" x14ac:dyDescent="0.3">
      <c r="A1018" s="195" t="s">
        <v>117</v>
      </c>
      <c r="B1018" s="379"/>
      <c r="C1018" s="248" t="s">
        <v>228</v>
      </c>
      <c r="D1018" s="249"/>
      <c r="E1018" s="249"/>
      <c r="F1018" s="249"/>
      <c r="G1018" s="249"/>
      <c r="H1018" s="249"/>
      <c r="I1018" s="249"/>
      <c r="J1018" s="249"/>
      <c r="K1018" s="249"/>
      <c r="L1018" s="249"/>
      <c r="M1018" s="249"/>
      <c r="N1018" s="249"/>
      <c r="O1018" s="249"/>
      <c r="P1018" s="177"/>
    </row>
    <row r="1019" spans="1:16" ht="15.75" thickBot="1" x14ac:dyDescent="0.3">
      <c r="A1019" s="195"/>
      <c r="B1019" s="379"/>
      <c r="C1019" s="306" t="s">
        <v>278</v>
      </c>
      <c r="D1019" s="309">
        <v>1</v>
      </c>
      <c r="E1019" s="309">
        <v>1</v>
      </c>
      <c r="F1019" s="309">
        <v>1</v>
      </c>
      <c r="G1019" s="309">
        <v>1</v>
      </c>
      <c r="H1019" s="309">
        <v>1</v>
      </c>
      <c r="I1019" s="309">
        <v>1</v>
      </c>
      <c r="J1019" s="309">
        <v>1</v>
      </c>
      <c r="K1019" s="309">
        <v>1</v>
      </c>
      <c r="L1019" s="309">
        <v>1</v>
      </c>
      <c r="M1019" s="309">
        <v>1</v>
      </c>
      <c r="N1019" s="309">
        <v>1</v>
      </c>
      <c r="O1019" s="309">
        <v>1</v>
      </c>
      <c r="P1019" s="308"/>
    </row>
    <row r="1020" spans="1:16" x14ac:dyDescent="0.25">
      <c r="A1020" s="195" t="s">
        <v>117</v>
      </c>
      <c r="B1020" s="379"/>
      <c r="C1020" s="154" t="s">
        <v>14</v>
      </c>
      <c r="D1020" s="155">
        <f>+SUMPRODUCT(D1021:D1025,D1014:D1018)</f>
        <v>23.479646787646026</v>
      </c>
      <c r="E1020" s="155">
        <f t="shared" ref="E1020" si="2249">+SUMPRODUCT(E1021:E1025,E1014:E1018)</f>
        <v>24.076398751319381</v>
      </c>
      <c r="F1020" s="155">
        <f t="shared" ref="F1020" si="2250">+SUMPRODUCT(F1021:F1025,F1014:F1018)</f>
        <v>26.34353157301457</v>
      </c>
      <c r="G1020" s="155">
        <f t="shared" ref="G1020" si="2251">+SUMPRODUCT(G1021:G1025,G1014:G1018)</f>
        <v>35.205050197221688</v>
      </c>
      <c r="H1020" s="155">
        <f t="shared" ref="H1020" si="2252">+SUMPRODUCT(H1021:H1025,H1014:H1018)</f>
        <v>41.49650260386904</v>
      </c>
      <c r="I1020" s="155">
        <f t="shared" ref="I1020" si="2253">+SUMPRODUCT(I1021:I1025,I1014:I1018)</f>
        <v>38.991843780205926</v>
      </c>
      <c r="J1020" s="155">
        <f t="shared" ref="J1020" si="2254">+SUMPRODUCT(J1021:J1025,J1014:J1018)</f>
        <v>24.715921728085696</v>
      </c>
      <c r="K1020" s="155">
        <f t="shared" ref="K1020" si="2255">+SUMPRODUCT(K1021:K1025,K1014:K1018)</f>
        <v>17.290051071257835</v>
      </c>
      <c r="L1020" s="155">
        <f t="shared" ref="L1020" si="2256">+SUMPRODUCT(L1021:L1025,L1014:L1018)</f>
        <v>23.991363394497959</v>
      </c>
      <c r="M1020" s="155">
        <f t="shared" ref="M1020" si="2257">+SUMPRODUCT(M1021:M1025,M1014:M1018)</f>
        <v>27.257656862768588</v>
      </c>
      <c r="N1020" s="155">
        <f t="shared" ref="N1020" si="2258">+SUMPRODUCT(N1021:N1025,N1014:N1018)</f>
        <v>25.052800302948242</v>
      </c>
      <c r="O1020" s="156">
        <f t="shared" ref="O1020" si="2259">+SUMPRODUCT(O1021:O1025,O1014:O1018)</f>
        <v>21.196595452974034</v>
      </c>
      <c r="P1020" s="156"/>
    </row>
    <row r="1021" spans="1:16" x14ac:dyDescent="0.25">
      <c r="A1021" s="195" t="s">
        <v>117</v>
      </c>
      <c r="B1021" s="379"/>
      <c r="C1021" s="77" t="s">
        <v>34</v>
      </c>
      <c r="D1021" s="243">
        <f>+IF(D1019=1,D1033*'CPP Detay Tum Ay'!D$38+(1-'Measured TV opt-pt'!D1033)*'CPP Detay Tum Ay'!D$20,IF(D1019=2,D1033*'CPP Detay (düşük)'!D$38+(1-'Measured TV opt-pt'!D1033)*'CPP Detay (düşük)'!D$20,IF(D1019=3,D1033*'CPP Detay (yüksek)'!D$38+(1-'Measured TV opt-pt'!D1033)*'CPP Detay (yüksek)'!D$20,"Girilen Rakamda Hata Var")))</f>
        <v>22.309529344213665</v>
      </c>
      <c r="E1021" s="243">
        <f>+IF(E1019=1,E1033*'CPP Detay Tum Ay'!E$38+(1-'Measured TV opt-pt'!E1033)*'CPP Detay Tum Ay'!E$20,IF(E1019=2,E1033*'CPP Detay (düşük)'!E$38+(1-'Measured TV opt-pt'!E1033)*'CPP Detay (düşük)'!E$20,IF(E1019=3,E1033*'CPP Detay (yüksek)'!E$38+(1-'Measured TV opt-pt'!E1033)*'CPP Detay (yüksek)'!E$20,"Girilen Rakamda Hata Var")))</f>
        <v>22.280165913629329</v>
      </c>
      <c r="F1021" s="161">
        <f>+IF(F1019=1,F1033*'CPP Detay Tum Ay'!F$38+(1-'Measured TV opt-pt'!F1033)*'CPP Detay Tum Ay'!F$20,IF(F1019=2,F1033*'CPP Detay (düşük)'!F$38+(1-'Measured TV opt-pt'!F1033)*'CPP Detay (düşük)'!F$20,IF(F1019=3,F1033*'CPP Detay (yüksek)'!F$38+(1-'Measured TV opt-pt'!F1033)*'CPP Detay (yüksek)'!F$20,"Girilen Rakamda Hata Var")))</f>
        <v>24.03711274881335</v>
      </c>
      <c r="G1021" s="161">
        <f>+IF(G1019=1,G1033*'CPP Detay Tum Ay'!G$38+(1-'Measured TV opt-pt'!G1033)*'CPP Detay Tum Ay'!G$20,IF(G1019=2,G1033*'CPP Detay (düşük)'!G$38+(1-'Measured TV opt-pt'!G1033)*'CPP Detay (düşük)'!G$20,IF(G1019=3,G1033*'CPP Detay (yüksek)'!G$38+(1-'Measured TV opt-pt'!G1033)*'CPP Detay (yüksek)'!G$20,"Girilen Rakamda Hata Var")))</f>
        <v>31.402369741470277</v>
      </c>
      <c r="H1021" s="161">
        <f>+IF(H1019=1,H1033*'CPP Detay Tum Ay'!H$38+(1-'Measured TV opt-pt'!H1033)*'CPP Detay Tum Ay'!H$20,IF(H1019=2,H1033*'CPP Detay (düşük)'!H$38+(1-'Measured TV opt-pt'!H1033)*'CPP Detay (düşük)'!H$20,IF(H1019=3,H1033*'CPP Detay (yüksek)'!H$38+(1-'Measured TV opt-pt'!H1033)*'CPP Detay (yüksek)'!H$20,"Girilen Rakamda Hata Var")))</f>
        <v>37.075625834077648</v>
      </c>
      <c r="I1021" s="161">
        <f>+IF(I1019=1,I1033*'CPP Detay Tum Ay'!I$38+(1-'Measured TV opt-pt'!I1033)*'CPP Detay Tum Ay'!I$20,IF(I1019=2,I1033*'CPP Detay (düşük)'!I$38+(1-'Measured TV opt-pt'!I1033)*'CPP Detay (düşük)'!I$20,IF(I1019=3,I1033*'CPP Detay (yüksek)'!I$38+(1-'Measured TV opt-pt'!I1033)*'CPP Detay (yüksek)'!I$20,"Girilen Rakamda Hata Var")))</f>
        <v>35.364846941513306</v>
      </c>
      <c r="J1021" s="161">
        <f>+IF(J1019=1,J1033*'CPP Detay Tum Ay'!J$38+(1-'Measured TV opt-pt'!J1033)*'CPP Detay Tum Ay'!J$20,IF(J1019=2,J1033*'CPP Detay (düşük)'!J$38+(1-'Measured TV opt-pt'!J1033)*'CPP Detay (düşük)'!J$20,IF(J1019=3,J1033*'CPP Detay (yüksek)'!J$38+(1-'Measured TV opt-pt'!J1033)*'CPP Detay (yüksek)'!J$20,"Girilen Rakamda Hata Var")))</f>
        <v>22.961983461135311</v>
      </c>
      <c r="K1021" s="161">
        <f>+IF(K1019=1,K1033*'CPP Detay Tum Ay'!K$38+(1-'Measured TV opt-pt'!K1033)*'CPP Detay Tum Ay'!K$20,IF(K1019=2,K1033*'CPP Detay (düşük)'!K$38+(1-'Measured TV opt-pt'!K1033)*'CPP Detay (düşük)'!K$20,IF(K1019=3,K1033*'CPP Detay (yüksek)'!K$38+(1-'Measured TV opt-pt'!K1033)*'CPP Detay (yüksek)'!K$20,"Girilen Rakamda Hata Var")))</f>
        <v>17.034468684979927</v>
      </c>
      <c r="L1021" s="255">
        <f>+IF(L1019=1,L1033*'CPP Detay Tum Ay'!L$38+(1-'Measured TV opt-pt'!L1033)*'CPP Detay Tum Ay'!L$20,IF(L1019=2,L1033*'CPP Detay (düşük)'!L$38+(1-'Measured TV opt-pt'!L1033)*'CPP Detay (düşük)'!L$20,IF(L1019=3,L1033*'CPP Detay (yüksek)'!L$38+(1-'Measured TV opt-pt'!L1033)*'CPP Detay (yüksek)'!L$20,"Girilen Rakamda Hata Var")))</f>
        <v>22.467149289573328</v>
      </c>
      <c r="M1021" s="255">
        <f>+IF(M1019=1,M1033*'CPP Detay Tum Ay'!M$38+(1-'Measured TV opt-pt'!M1033)*'CPP Detay Tum Ay'!M$20,IF(M1019=2,M1033*'CPP Detay (düşük)'!M$38+(1-'Measured TV opt-pt'!M1033)*'CPP Detay (düşük)'!M$20,IF(M1019=3,M1033*'CPP Detay (yüksek)'!M$38+(1-'Measured TV opt-pt'!M1033)*'CPP Detay (yüksek)'!M$20,"Girilen Rakamda Hata Var")))</f>
        <v>25.789248753307362</v>
      </c>
      <c r="N1021" s="255">
        <f>+IF(N1019=1,N1033*'CPP Detay Tum Ay'!N$38+(1-'Measured TV opt-pt'!N1033)*'CPP Detay Tum Ay'!N$20,IF(N1019=2,N1033*'CPP Detay (düşük)'!N$38+(1-'Measured TV opt-pt'!N1033)*'CPP Detay (düşük)'!N$20,IF(N1019=3,N1033*'CPP Detay (yüksek)'!N$38+(1-'Measured TV opt-pt'!N1033)*'CPP Detay (yüksek)'!N$20,"Girilen Rakamda Hata Var")))</f>
        <v>23.803341004858662</v>
      </c>
      <c r="O1021" s="256">
        <f>+IF(O1019=1,O1033*'CPP Detay Tum Ay'!O$38+(1-'Measured TV opt-pt'!O1033)*'CPP Detay Tum Ay'!O$20,IF(O1019=2,O1033*'CPP Detay (düşük)'!O$38+(1-'Measured TV opt-pt'!O1033)*'CPP Detay (düşük)'!O$20,IF(O1019=3,O1033*'CPP Detay (yüksek)'!O$38+(1-'Measured TV opt-pt'!O1033)*'CPP Detay (yüksek)'!O$20,"Girilen Rakamda Hata Var")))</f>
        <v>19.99835323959751</v>
      </c>
      <c r="P1021" s="162"/>
    </row>
    <row r="1022" spans="1:16" x14ac:dyDescent="0.25">
      <c r="A1022" s="195" t="s">
        <v>117</v>
      </c>
      <c r="B1022" s="379"/>
      <c r="C1022" s="77" t="s">
        <v>194</v>
      </c>
      <c r="D1022" s="243">
        <f>+IF(D1019=1,D1034*'CPP Detay Tum Ay'!D$94+(1-'Measured TV opt-pt'!D1034)*'CPP Detay Tum Ay'!D$76,IF(D1019=2,D1034*'CPP Detay (düşük)'!D$94+(1-'Measured TV opt-pt'!D1034)*'CPP Detay (düşük)'!D$76,IF(D1019=3,D1034*'CPP Detay (yüksek)'!D$94+(1-'Measured TV opt-pt'!D1034)*'CPP Detay (yüksek)'!D$76,"Girilen Rakamda Hata Var")))</f>
        <v>0</v>
      </c>
      <c r="E1022" s="243">
        <f>+IF(E1019=1,E1034*'CPP Detay Tum Ay'!E$94+(1-'Measured TV opt-pt'!E1034)*'CPP Detay Tum Ay'!E$76,IF(E1019=2,E1034*'CPP Detay (düşük)'!E$94+(1-'Measured TV opt-pt'!E1034)*'CPP Detay (düşük)'!E$76,IF(E1019=3,E1034*'CPP Detay (yüksek)'!E$94+(1-'Measured TV opt-pt'!E1034)*'CPP Detay (yüksek)'!E$76,"Girilen Rakamda Hata Var")))</f>
        <v>0</v>
      </c>
      <c r="F1022" s="243">
        <f>+IF(F1019=1,F1034*'CPP Detay Tum Ay'!F$94+(1-'Measured TV opt-pt'!F1034)*'CPP Detay Tum Ay'!F$76,IF(F1019=2,F1034*'CPP Detay (düşük)'!F$94+(1-'Measured TV opt-pt'!F1034)*'CPP Detay (düşük)'!F$76,IF(F1019=3,F1034*'CPP Detay (yüksek)'!F$94+(1-'Measured TV opt-pt'!F1034)*'CPP Detay (yüksek)'!F$76,"Girilen Rakamda Hata Var")))</f>
        <v>0</v>
      </c>
      <c r="G1022" s="243">
        <f>+IF(G1019=1,G1034*'CPP Detay Tum Ay'!G$94+(1-'Measured TV opt-pt'!G1034)*'CPP Detay Tum Ay'!G$76,IF(G1019=2,G1034*'CPP Detay (düşük)'!G$94+(1-'Measured TV opt-pt'!G1034)*'CPP Detay (düşük)'!G$76,IF(G1019=3,G1034*'CPP Detay (yüksek)'!G$94+(1-'Measured TV opt-pt'!G1034)*'CPP Detay (yüksek)'!G$76,"Girilen Rakamda Hata Var")))</f>
        <v>0</v>
      </c>
      <c r="H1022" s="243">
        <f>+IF(H1019=1,H1034*'CPP Detay Tum Ay'!H$94+(1-'Measured TV opt-pt'!H1034)*'CPP Detay Tum Ay'!H$76,IF(H1019=2,H1034*'CPP Detay (düşük)'!H$94+(1-'Measured TV opt-pt'!H1034)*'CPP Detay (düşük)'!H$76,IF(H1019=3,H1034*'CPP Detay (yüksek)'!H$94+(1-'Measured TV opt-pt'!H1034)*'CPP Detay (yüksek)'!H$76,"Girilen Rakamda Hata Var")))</f>
        <v>0</v>
      </c>
      <c r="I1022" s="243">
        <f>+IF(I1019=1,I1034*'CPP Detay Tum Ay'!I$94+(1-'Measured TV opt-pt'!I1034)*'CPP Detay Tum Ay'!I$76,IF(I1019=2,I1034*'CPP Detay (düşük)'!I$94+(1-'Measured TV opt-pt'!I1034)*'CPP Detay (düşük)'!I$76,IF(I1019=3,I1034*'CPP Detay (yüksek)'!I$94+(1-'Measured TV opt-pt'!I1034)*'CPP Detay (yüksek)'!I$76,"Girilen Rakamda Hata Var")))</f>
        <v>0</v>
      </c>
      <c r="J1022" s="243">
        <f>+IF(J1019=1,J1034*'CPP Detay Tum Ay'!J$94+(1-'Measured TV opt-pt'!J1034)*'CPP Detay Tum Ay'!J$76,IF(J1019=2,J1034*'CPP Detay (düşük)'!J$94+(1-'Measured TV opt-pt'!J1034)*'CPP Detay (düşük)'!J$76,IF(J1019=3,J1034*'CPP Detay (yüksek)'!J$94+(1-'Measured TV opt-pt'!J1034)*'CPP Detay (yüksek)'!J$76,"Girilen Rakamda Hata Var")))</f>
        <v>0</v>
      </c>
      <c r="K1022" s="243">
        <f>+IF(K1019=1,K1034*'CPP Detay Tum Ay'!K$94+(1-'Measured TV opt-pt'!K1034)*'CPP Detay Tum Ay'!K$76,IF(K1019=2,K1034*'CPP Detay (düşük)'!K$94+(1-'Measured TV opt-pt'!K1034)*'CPP Detay (düşük)'!K$76,IF(K1019=3,K1034*'CPP Detay (yüksek)'!K$94+(1-'Measured TV opt-pt'!K1034)*'CPP Detay (yüksek)'!K$76,"Girilen Rakamda Hata Var")))</f>
        <v>0</v>
      </c>
      <c r="L1022" s="257">
        <f>+IF(L1019=1,L1034*'CPP Detay Tum Ay'!L$94+(1-'Measured TV opt-pt'!L1034)*'CPP Detay Tum Ay'!L$76,IF(L1019=2,L1034*'CPP Detay (düşük)'!L$94+(1-'Measured TV opt-pt'!L1034)*'CPP Detay (düşük)'!L$76,IF(L1019=3,L1034*'CPP Detay (yüksek)'!L$94+(1-'Measured TV opt-pt'!L1034)*'CPP Detay (yüksek)'!L$76,"Girilen Rakamda Hata Var")))</f>
        <v>0</v>
      </c>
      <c r="M1022" s="257">
        <f>+IF(M1019=1,M1034*'CPP Detay Tum Ay'!M$94+(1-'Measured TV opt-pt'!M1034)*'CPP Detay Tum Ay'!M$76,IF(M1019=2,M1034*'CPP Detay (düşük)'!M$94+(1-'Measured TV opt-pt'!M1034)*'CPP Detay (düşük)'!M$76,IF(M1019=3,M1034*'CPP Detay (yüksek)'!M$94+(1-'Measured TV opt-pt'!M1034)*'CPP Detay (yüksek)'!M$76,"Girilen Rakamda Hata Var")))</f>
        <v>0</v>
      </c>
      <c r="N1022" s="257">
        <f>+IF(N1019=1,N1034*'CPP Detay Tum Ay'!N$94+(1-'Measured TV opt-pt'!N1034)*'CPP Detay Tum Ay'!N$76,IF(N1019=2,N1034*'CPP Detay (düşük)'!N$94+(1-'Measured TV opt-pt'!N1034)*'CPP Detay (düşük)'!N$76,IF(N1019=3,N1034*'CPP Detay (yüksek)'!N$94+(1-'Measured TV opt-pt'!N1034)*'CPP Detay (yüksek)'!N$76,"Girilen Rakamda Hata Var")))</f>
        <v>0</v>
      </c>
      <c r="O1022" s="258">
        <f>+IF(O1019=1,O1034*'CPP Detay Tum Ay'!O$94+(1-'Measured TV opt-pt'!O1034)*'CPP Detay Tum Ay'!O$76,IF(O1019=2,O1034*'CPP Detay (düşük)'!O$94+(1-'Measured TV opt-pt'!O1034)*'CPP Detay (düşük)'!O$76,IF(O1019=3,O1034*'CPP Detay (yüksek)'!O$94+(1-'Measured TV opt-pt'!O1034)*'CPP Detay (yüksek)'!O$76,"Girilen Rakamda Hata Var")))</f>
        <v>0</v>
      </c>
      <c r="P1022" s="244"/>
    </row>
    <row r="1023" spans="1:16" x14ac:dyDescent="0.25">
      <c r="A1023" s="195" t="s">
        <v>117</v>
      </c>
      <c r="B1023" s="379"/>
      <c r="C1023" s="77" t="s">
        <v>195</v>
      </c>
      <c r="D1023" s="243">
        <f>+IF(D1019=1,D1035*'CPP Detay Tum Ay'!D$150+(1-'Measured TV opt-pt'!D1035)*'CPP Detay Tum Ay'!D$132,IF(D1019=2,D1035*'CPP Detay (düşük)'!D$150+(1-'Measured TV opt-pt'!D1035)*'CPP Detay (düşük)'!D$132,IF(D1019=3,D1035*'CPP Detay (yüksek)'!D$150+(1-'Measured TV opt-pt'!D1035)*'CPP Detay (yüksek)'!D$132,"Girilen Rakamda Hata Var")))</f>
        <v>26.952852532437326</v>
      </c>
      <c r="E1023" s="243">
        <f>+IF(E1019=1,E1035*'CPP Detay Tum Ay'!E$150+(1-'Measured TV opt-pt'!E1035)*'CPP Detay Tum Ay'!E$132,IF(E1019=2,E1035*'CPP Detay (düşük)'!E$150+(1-'Measured TV opt-pt'!E1035)*'CPP Detay (düşük)'!E$132,IF(E1019=3,E1035*'CPP Detay (yüksek)'!E$150+(1-'Measured TV opt-pt'!E1035)*'CPP Detay (yüksek)'!E$132,"Girilen Rakamda Hata Var")))</f>
        <v>28.536636960964938</v>
      </c>
      <c r="F1023" s="243">
        <f>+IF(F1019=1,F1035*'CPP Detay Tum Ay'!F$150+(1-'Measured TV opt-pt'!F1035)*'CPP Detay Tum Ay'!F$132,IF(F1019=2,F1035*'CPP Detay (düşük)'!F$150+(1-'Measured TV opt-pt'!F1035)*'CPP Detay (düşük)'!F$132,IF(F1019=3,F1035*'CPP Detay (yüksek)'!F$150+(1-'Measured TV opt-pt'!F1035)*'CPP Detay (yüksek)'!F$132,"Girilen Rakamda Hata Var")))</f>
        <v>32.268806016322131</v>
      </c>
      <c r="G1023" s="243">
        <f>+IF(G1019=1,G1035*'CPP Detay Tum Ay'!G$150+(1-'Measured TV opt-pt'!G1035)*'CPP Detay Tum Ay'!G$132,IF(G1019=2,G1035*'CPP Detay (düşük)'!G$150+(1-'Measured TV opt-pt'!G1035)*'CPP Detay (düşük)'!G$132,IF(G1019=3,G1035*'CPP Detay (yüksek)'!G$150+(1-'Measured TV opt-pt'!G1035)*'CPP Detay (yüksek)'!G$132,"Girilen Rakamda Hata Var")))</f>
        <v>40.041915995073154</v>
      </c>
      <c r="H1023" s="243">
        <f>+IF(H1019=1,H1035*'CPP Detay Tum Ay'!H$150+(1-'Measured TV opt-pt'!H1035)*'CPP Detay Tum Ay'!H$132,IF(H1019=2,H1035*'CPP Detay (düşük)'!H$150+(1-'Measured TV opt-pt'!H1035)*'CPP Detay (düşük)'!H$132,IF(H1019=3,H1035*'CPP Detay (yüksek)'!H$150+(1-'Measured TV opt-pt'!H1035)*'CPP Detay (yüksek)'!H$132,"Girilen Rakamda Hata Var")))</f>
        <v>47.406618791296822</v>
      </c>
      <c r="I1023" s="243">
        <f>+IF(I1019=1,I1035*'CPP Detay Tum Ay'!I$150+(1-'Measured TV opt-pt'!I1035)*'CPP Detay Tum Ay'!I$132,IF(I1019=2,I1035*'CPP Detay (düşük)'!I$150+(1-'Measured TV opt-pt'!I1035)*'CPP Detay (düşük)'!I$132,IF(I1019=3,I1035*'CPP Detay (yüksek)'!I$150+(1-'Measured TV opt-pt'!I1035)*'CPP Detay (yüksek)'!I$132,"Girilen Rakamda Hata Var")))</f>
        <v>44.557827648212438</v>
      </c>
      <c r="J1023" s="243">
        <f>+IF(J1019=1,J1035*'CPP Detay Tum Ay'!J$150+(1-'Measured TV opt-pt'!J1035)*'CPP Detay Tum Ay'!J$132,IF(J1019=2,J1035*'CPP Detay (düşük)'!J$150+(1-'Measured TV opt-pt'!J1035)*'CPP Detay (düşük)'!J$132,IF(J1019=3,J1035*'CPP Detay (yüksek)'!J$150+(1-'Measured TV opt-pt'!J1035)*'CPP Detay (yüksek)'!J$132,"Girilen Rakamda Hata Var")))</f>
        <v>27.827770059347397</v>
      </c>
      <c r="K1023" s="243">
        <f>+IF(K1019=1,K1035*'CPP Detay Tum Ay'!K$150+(1-'Measured TV opt-pt'!K1035)*'CPP Detay Tum Ay'!K$132,IF(K1019=2,K1035*'CPP Detay (düşük)'!K$150+(1-'Measured TV opt-pt'!K1035)*'CPP Detay (düşük)'!K$132,IF(K1019=3,K1035*'CPP Detay (yüksek)'!K$150+(1-'Measured TV opt-pt'!K1035)*'CPP Detay (yüksek)'!K$132,"Girilen Rakamda Hata Var")))</f>
        <v>18.52416727465565</v>
      </c>
      <c r="L1023" s="257">
        <f>+IF(L1019=1,L1035*'CPP Detay Tum Ay'!L$150+(1-'Measured TV opt-pt'!L1035)*'CPP Detay Tum Ay'!L$132,IF(L1019=2,L1035*'CPP Detay (düşük)'!L$150+(1-'Measured TV opt-pt'!L1035)*'CPP Detay (düşük)'!L$132,IF(L1019=3,L1035*'CPP Detay (yüksek)'!L$150+(1-'Measured TV opt-pt'!L1035)*'CPP Detay (yüksek)'!L$132,"Girilen Rakamda Hata Var")))</f>
        <v>28.233970352734637</v>
      </c>
      <c r="M1023" s="257">
        <f>+IF(M1019=1,M1035*'CPP Detay Tum Ay'!M$150+(1-'Measured TV opt-pt'!M1035)*'CPP Detay Tum Ay'!M$132,IF(M1019=2,M1035*'CPP Detay (düşük)'!M$150+(1-'Measured TV opt-pt'!M1035)*'CPP Detay (düşük)'!M$132,IF(M1019=3,M1035*'CPP Detay (yüksek)'!M$150+(1-'Measured TV opt-pt'!M1035)*'CPP Detay (yüksek)'!M$132,"Girilen Rakamda Hata Var")))</f>
        <v>32.359637806635185</v>
      </c>
      <c r="N1023" s="257">
        <f>+IF(N1019=1,N1035*'CPP Detay Tum Ay'!N$150+(1-'Measured TV opt-pt'!N1035)*'CPP Detay Tum Ay'!N$132,IF(N1019=2,N1035*'CPP Detay (düşük)'!N$150+(1-'Measured TV opt-pt'!N1035)*'CPP Detay (düşük)'!N$132,IF(N1019=3,N1035*'CPP Detay (yüksek)'!N$150+(1-'Measured TV opt-pt'!N1035)*'CPP Detay (yüksek)'!N$132,"Girilen Rakamda Hata Var")))</f>
        <v>29.645492106680784</v>
      </c>
      <c r="O1023" s="258">
        <f>+IF(O1019=1,O1035*'CPP Detay Tum Ay'!O$150+(1-'Measured TV opt-pt'!O1035)*'CPP Detay Tum Ay'!O$132,IF(O1019=2,O1035*'CPP Detay (düşük)'!O$150+(1-'Measured TV opt-pt'!O1035)*'CPP Detay (düşük)'!O$132,IF(O1019=3,O1035*'CPP Detay (yüksek)'!O$150+(1-'Measured TV opt-pt'!O1035)*'CPP Detay (yüksek)'!O$132,"Girilen Rakamda Hata Var")))</f>
        <v>24.837976057063997</v>
      </c>
      <c r="P1023" s="244"/>
    </row>
    <row r="1024" spans="1:16" x14ac:dyDescent="0.25">
      <c r="A1024" s="195" t="s">
        <v>117</v>
      </c>
      <c r="B1024" s="379"/>
      <c r="C1024" s="77" t="s">
        <v>193</v>
      </c>
      <c r="D1024" s="243">
        <f>+IF(D1019=1,D1036*'CPP Detay Tum Ay'!D$206+(1-'Measured TV opt-pt'!D1036)*'CPP Detay Tum Ay'!D$188,IF(D1019=2,D1036*'CPP Detay (düşük)'!D$206+(1-'Measured TV opt-pt'!D1036)*'CPP Detay (düşük)'!D$188,IF(D1019=3,D1036*'CPP Detay (yüksek)'!D$206+(1-'Measured TV opt-pt'!D1036)*'CPP Detay (yüksek)'!D$188,"Girilen Rakamda Hata Var")))</f>
        <v>16.24006515688259</v>
      </c>
      <c r="E1024" s="243">
        <f>+IF(E1019=1,E1036*'CPP Detay Tum Ay'!E$206+(1-'Measured TV opt-pt'!E1036)*'CPP Detay Tum Ay'!E$188,IF(E1019=2,E1036*'CPP Detay (düşük)'!E$206+(1-'Measured TV opt-pt'!E1036)*'CPP Detay (düşük)'!E$188,IF(E1019=3,E1036*'CPP Detay (yüksek)'!E$206+(1-'Measured TV opt-pt'!E1036)*'CPP Detay (yüksek)'!E$188,"Girilen Rakamda Hata Var")))</f>
        <v>16.093711404302983</v>
      </c>
      <c r="F1024" s="243">
        <f>+IF(F1019=1,F1036*'CPP Detay Tum Ay'!F$206+(1-'Measured TV opt-pt'!F1036)*'CPP Detay Tum Ay'!F$188,IF(F1019=2,F1036*'CPP Detay (düşük)'!F$206+(1-'Measured TV opt-pt'!F1036)*'CPP Detay (düşük)'!F$188,IF(F1019=3,F1036*'CPP Detay (yüksek)'!F$206+(1-'Measured TV opt-pt'!F1036)*'CPP Detay (yüksek)'!F$188,"Girilen Rakamda Hata Var")))</f>
        <v>24.345976645322519</v>
      </c>
      <c r="G1024" s="243">
        <f>+IF(G1019=1,G1036*'CPP Detay Tum Ay'!G$206+(1-'Measured TV opt-pt'!G1036)*'CPP Detay Tum Ay'!G$188,IF(G1019=2,G1036*'CPP Detay (düşük)'!G$206+(1-'Measured TV opt-pt'!G1036)*'CPP Detay (düşük)'!G$188,IF(G1019=3,G1036*'CPP Detay (yüksek)'!G$206+(1-'Measured TV opt-pt'!G1036)*'CPP Detay (yüksek)'!G$188,"Girilen Rakamda Hata Var")))</f>
        <v>38.818720368048979</v>
      </c>
      <c r="H1024" s="243">
        <f>+IF(H1019=1,H1036*'CPP Detay Tum Ay'!H$206+(1-'Measured TV opt-pt'!H1036)*'CPP Detay Tum Ay'!H$188,IF(H1019=2,H1036*'CPP Detay (düşük)'!H$206+(1-'Measured TV opt-pt'!H1036)*'CPP Detay (düşük)'!H$188,IF(H1019=3,H1036*'CPP Detay (yüksek)'!H$206+(1-'Measured TV opt-pt'!H1036)*'CPP Detay (yüksek)'!H$188,"Girilen Rakamda Hata Var")))</f>
        <v>46.104057340882505</v>
      </c>
      <c r="I1024" s="243">
        <f>+IF(I1019=1,I1036*'CPP Detay Tum Ay'!I$206+(1-'Measured TV opt-pt'!I1036)*'CPP Detay Tum Ay'!I$188,IF(I1019=2,I1036*'CPP Detay (düşük)'!I$206+(1-'Measured TV opt-pt'!I1036)*'CPP Detay (düşük)'!I$188,IF(I1019=3,I1036*'CPP Detay (yüksek)'!I$206+(1-'Measured TV opt-pt'!I1036)*'CPP Detay (yüksek)'!I$188,"Girilen Rakamda Hata Var")))</f>
        <v>43.67307687367299</v>
      </c>
      <c r="J1024" s="243">
        <f>+IF(J1019=1,J1036*'CPP Detay Tum Ay'!J$206+(1-'Measured TV opt-pt'!J1036)*'CPP Detay Tum Ay'!J$188,IF(J1019=2,J1036*'CPP Detay (düşük)'!J$206+(1-'Measured TV opt-pt'!J1036)*'CPP Detay (düşük)'!J$188,IF(J1019=3,J1036*'CPP Detay (yüksek)'!J$206+(1-'Measured TV opt-pt'!J1036)*'CPP Detay (yüksek)'!J$188,"Girilen Rakamda Hata Var")))</f>
        <v>27.151025856033513</v>
      </c>
      <c r="K1024" s="243">
        <f>+IF(K1019=1,K1036*'CPP Detay Tum Ay'!K$206+(1-'Measured TV opt-pt'!K1036)*'CPP Detay Tum Ay'!K$188,IF(K1019=2,K1036*'CPP Detay (düşük)'!K$206+(1-'Measured TV opt-pt'!K1036)*'CPP Detay (düşük)'!K$188,IF(K1019=3,K1036*'CPP Detay (yüksek)'!K$206+(1-'Measured TV opt-pt'!K1036)*'CPP Detay (yüksek)'!K$188,"Girilen Rakamda Hata Var")))</f>
        <v>18.035725898829039</v>
      </c>
      <c r="L1024" s="257">
        <f>+IF(L1019=1,L1036*'CPP Detay Tum Ay'!L$206+(1-'Measured TV opt-pt'!L1036)*'CPP Detay Tum Ay'!L$188,IF(L1019=2,L1036*'CPP Detay (düşük)'!L$206+(1-'Measured TV opt-pt'!L1036)*'CPP Detay (düşük)'!L$188,IF(L1019=3,L1036*'CPP Detay (yüksek)'!L$206+(1-'Measured TV opt-pt'!L1036)*'CPP Detay (yüksek)'!L$188,"Girilen Rakamda Hata Var")))</f>
        <v>35.145626645182467</v>
      </c>
      <c r="M1024" s="257">
        <f>+IF(M1019=1,M1036*'CPP Detay Tum Ay'!M$206+(1-'Measured TV opt-pt'!M1036)*'CPP Detay Tum Ay'!M$188,IF(M1019=2,M1036*'CPP Detay (düşük)'!M$206+(1-'Measured TV opt-pt'!M1036)*'CPP Detay (düşük)'!M$188,IF(M1019=3,M1036*'CPP Detay (yüksek)'!M$206+(1-'Measured TV opt-pt'!M1036)*'CPP Detay (yüksek)'!M$188,"Girilen Rakamda Hata Var")))</f>
        <v>36.521554108764683</v>
      </c>
      <c r="N1024" s="257">
        <f>+IF(N1019=1,N1036*'CPP Detay Tum Ay'!N$206+(1-'Measured TV opt-pt'!N1036)*'CPP Detay Tum Ay'!N$188,IF(N1019=2,N1036*'CPP Detay (düşük)'!N$206+(1-'Measured TV opt-pt'!N1036)*'CPP Detay (düşük)'!N$188,IF(N1019=3,N1036*'CPP Detay (yüksek)'!N$206+(1-'Measured TV opt-pt'!N1036)*'CPP Detay (yüksek)'!N$188,"Girilen Rakamda Hata Var")))</f>
        <v>32.626585992454281</v>
      </c>
      <c r="O1024" s="258">
        <f>+IF(O1019=1,O1036*'CPP Detay Tum Ay'!O$206+(1-'Measured TV opt-pt'!O1036)*'CPP Detay Tum Ay'!O$188,IF(O1019=2,O1036*'CPP Detay (düşük)'!O$206+(1-'Measured TV opt-pt'!O1036)*'CPP Detay (düşük)'!O$188,IF(O1019=3,O1036*'CPP Detay (yüksek)'!O$206+(1-'Measured TV opt-pt'!O1036)*'CPP Detay (yüksek)'!O$188,"Girilen Rakamda Hata Var")))</f>
        <v>0</v>
      </c>
      <c r="P1024" s="244"/>
    </row>
    <row r="1025" spans="1:53" ht="15.75" thickBot="1" x14ac:dyDescent="0.3">
      <c r="A1025" s="195" t="s">
        <v>117</v>
      </c>
      <c r="B1025" s="379"/>
      <c r="C1025" s="96" t="s">
        <v>229</v>
      </c>
      <c r="D1025" s="243">
        <f>+IF(D1019=1,D1037*'CPP Detay Tum Ay'!D$262+(1-'Measured TV opt-pt'!D1037)*'CPP Detay Tum Ay'!D$244,IF(D1019=2,D1037*'CPP Detay (düşük)'!D$262+(1-'Measured TV opt-pt'!D1037)*'CPP Detay (düşük)'!D$244,IF(D1019=3,D1037*'CPP Detay (yüksek)'!D$262+(1-'Measured TV opt-pt'!D1037)*'CPP Detay (yüksek)'!D$244,"Girilen Rakamda Hata Var")))</f>
        <v>0</v>
      </c>
      <c r="E1025" s="163">
        <f>+IF(E1019=1,E1037*'CPP Detay Tum Ay'!E$262+(1-'Measured TV opt-pt'!E1037)*'CPP Detay Tum Ay'!E$244,IF(E1019=2,E1037*'CPP Detay (düşük)'!E$262+(1-'Measured TV opt-pt'!E1037)*'CPP Detay (düşük)'!E$244,IF(E1019=3,E1037*'CPP Detay (yüksek)'!E$262+(1-'Measured TV opt-pt'!E1037)*'CPP Detay (yüksek)'!E$244,"Girilen Rakamda Hata Var")))</f>
        <v>0</v>
      </c>
      <c r="F1025" s="163">
        <f>+IF(F1019=1,F1037*'CPP Detay Tum Ay'!F$262+(1-'Measured TV opt-pt'!F1037)*'CPP Detay Tum Ay'!F$244,IF(F1019=2,F1037*'CPP Detay (düşük)'!F$262+(1-'Measured TV opt-pt'!F1037)*'CPP Detay (düşük)'!F$244,IF(F1019=3,F1037*'CPP Detay (yüksek)'!F$262+(1-'Measured TV opt-pt'!F1037)*'CPP Detay (yüksek)'!F$244,"Girilen Rakamda Hata Var")))</f>
        <v>0</v>
      </c>
      <c r="G1025" s="163">
        <f>+IF(G1019=1,G1037*'CPP Detay Tum Ay'!G$262+(1-'Measured TV opt-pt'!G1037)*'CPP Detay Tum Ay'!G$244,IF(G1019=2,G1037*'CPP Detay (düşük)'!G$262+(1-'Measured TV opt-pt'!G1037)*'CPP Detay (düşük)'!G$244,IF(G1019=3,G1037*'CPP Detay (yüksek)'!G$262+(1-'Measured TV opt-pt'!G1037)*'CPP Detay (yüksek)'!G$244,"Girilen Rakamda Hata Var")))</f>
        <v>0</v>
      </c>
      <c r="H1025" s="163">
        <f>+IF(H1019=1,H1037*'CPP Detay Tum Ay'!H$262+(1-'Measured TV opt-pt'!H1037)*'CPP Detay Tum Ay'!H$244,IF(H1019=2,H1037*'CPP Detay (düşük)'!H$262+(1-'Measured TV opt-pt'!H1037)*'CPP Detay (düşük)'!H$244,IF(H1019=3,H1037*'CPP Detay (yüksek)'!H$262+(1-'Measured TV opt-pt'!H1037)*'CPP Detay (yüksek)'!H$244,"Girilen Rakamda Hata Var")))</f>
        <v>0</v>
      </c>
      <c r="I1025" s="163">
        <f>+IF(I1019=1,I1037*'CPP Detay Tum Ay'!I$262+(1-'Measured TV opt-pt'!I1037)*'CPP Detay Tum Ay'!I$244,IF(I1019=2,I1037*'CPP Detay (düşük)'!I$262+(1-'Measured TV opt-pt'!I1037)*'CPP Detay (düşük)'!I$244,IF(I1019=3,I1037*'CPP Detay (yüksek)'!I$262+(1-'Measured TV opt-pt'!I1037)*'CPP Detay (yüksek)'!I$244,"Girilen Rakamda Hata Var")))</f>
        <v>0</v>
      </c>
      <c r="J1025" s="163">
        <f>+IF(J1019=1,J1037*'CPP Detay Tum Ay'!J$262+(1-'Measured TV opt-pt'!J1037)*'CPP Detay Tum Ay'!J$244,IF(J1019=2,J1037*'CPP Detay (düşük)'!J$262+(1-'Measured TV opt-pt'!J1037)*'CPP Detay (düşük)'!J$244,IF(J1019=3,J1037*'CPP Detay (yüksek)'!J$262+(1-'Measured TV opt-pt'!J1037)*'CPP Detay (yüksek)'!J$244,"Girilen Rakamda Hata Var")))</f>
        <v>0</v>
      </c>
      <c r="K1025" s="163">
        <f>+IF(K1019=1,K1037*'CPP Detay Tum Ay'!K$262+(1-'Measured TV opt-pt'!K1037)*'CPP Detay Tum Ay'!K$244,IF(K1019=2,K1037*'CPP Detay (düşük)'!K$262+(1-'Measured TV opt-pt'!K1037)*'CPP Detay (düşük)'!K$244,IF(K1019=3,K1037*'CPP Detay (yüksek)'!K$262+(1-'Measured TV opt-pt'!K1037)*'CPP Detay (yüksek)'!K$244,"Girilen Rakamda Hata Var")))</f>
        <v>0</v>
      </c>
      <c r="L1025" s="163">
        <f>+IF(L1019=1,L1037*'CPP Detay Tum Ay'!L$262+(1-'Measured TV opt-pt'!L1037)*'CPP Detay Tum Ay'!L$244,IF(L1019=2,L1037*'CPP Detay (düşük)'!L$262+(1-'Measured TV opt-pt'!L1037)*'CPP Detay (düşük)'!L$244,IF(L1019=3,L1037*'CPP Detay (yüksek)'!L$262+(1-'Measured TV opt-pt'!L1037)*'CPP Detay (yüksek)'!L$244,"Girilen Rakamda Hata Var")))</f>
        <v>0</v>
      </c>
      <c r="M1025" s="163">
        <f>+IF(M1019=1,M1037*'CPP Detay Tum Ay'!M$262+(1-'Measured TV opt-pt'!M1037)*'CPP Detay Tum Ay'!M$244,IF(M1019=2,M1037*'CPP Detay (düşük)'!M$262+(1-'Measured TV opt-pt'!M1037)*'CPP Detay (düşük)'!M$244,IF(M1019=3,M1037*'CPP Detay (yüksek)'!M$262+(1-'Measured TV opt-pt'!M1037)*'CPP Detay (yüksek)'!M$244,"Girilen Rakamda Hata Var")))</f>
        <v>0</v>
      </c>
      <c r="N1025" s="163">
        <f>+IF(N1019=1,N1037*'CPP Detay Tum Ay'!N$262+(1-'Measured TV opt-pt'!N1037)*'CPP Detay Tum Ay'!N$244,IF(N1019=2,N1037*'CPP Detay (düşük)'!N$262+(1-'Measured TV opt-pt'!N1037)*'CPP Detay (düşük)'!N$244,IF(N1019=3,N1037*'CPP Detay (yüksek)'!N$262+(1-'Measured TV opt-pt'!N1037)*'CPP Detay (yüksek)'!N$244,"Girilen Rakamda Hata Var")))</f>
        <v>0</v>
      </c>
      <c r="O1025" s="164">
        <f>+IF(O1019=1,O1037*'CPP Detay Tum Ay'!O$262+(1-'Measured TV opt-pt'!O1037)*'CPP Detay Tum Ay'!O$244,IF(O1019=2,O1037*'CPP Detay (düşük)'!O$262+(1-'Measured TV opt-pt'!O1037)*'CPP Detay (düşük)'!O$244,IF(O1019=3,O1037*'CPP Detay (yüksek)'!O$262+(1-'Measured TV opt-pt'!O1037)*'CPP Detay (yüksek)'!O$244,"Girilen Rakamda Hata Var")))</f>
        <v>0</v>
      </c>
      <c r="P1025" s="164"/>
    </row>
    <row r="1026" spans="1:53" x14ac:dyDescent="0.25">
      <c r="A1026" s="195" t="s">
        <v>117</v>
      </c>
      <c r="B1026" s="379"/>
      <c r="C1026" s="263" t="s">
        <v>16</v>
      </c>
      <c r="D1026" s="264">
        <f>+SUMPRODUCT(D1027:D1031,D1014:D1018)</f>
        <v>50.244221636053517</v>
      </c>
      <c r="E1026" s="264">
        <f t="shared" ref="E1026" si="2260">+SUMPRODUCT(E1027:E1031,E1014:E1018)</f>
        <v>49.424251264273529</v>
      </c>
      <c r="F1026" s="264">
        <f t="shared" ref="F1026" si="2261">+SUMPRODUCT(F1027:F1031,F1014:F1018)</f>
        <v>54.078242228051025</v>
      </c>
      <c r="G1026" s="264">
        <f t="shared" ref="G1026" si="2262">+SUMPRODUCT(G1027:G1031,G1014:G1018)</f>
        <v>78.536014421090826</v>
      </c>
      <c r="H1026" s="264">
        <f t="shared" ref="H1026" si="2263">+SUMPRODUCT(H1027:H1031,H1014:H1018)</f>
        <v>92.571091609449923</v>
      </c>
      <c r="I1026" s="264">
        <f t="shared" ref="I1026" si="2264">+SUMPRODUCT(I1027:I1031,I1014:I1018)</f>
        <v>86.983656841052905</v>
      </c>
      <c r="J1026" s="264">
        <f t="shared" ref="J1026" si="2265">+SUMPRODUCT(J1027:J1031,J1014:J1018)</f>
        <v>53.685455152381884</v>
      </c>
      <c r="K1026" s="264">
        <f t="shared" ref="K1026" si="2266">+SUMPRODUCT(K1027:K1031,K1014:K1018)</f>
        <v>42.524890705712529</v>
      </c>
      <c r="L1026" s="264">
        <f t="shared" ref="L1026" si="2267">+SUMPRODUCT(L1027:L1031,L1014:L1018)</f>
        <v>60.444130574849417</v>
      </c>
      <c r="M1026" s="264">
        <f t="shared" ref="M1026" si="2268">+SUMPRODUCT(M1027:M1031,M1014:M1018)</f>
        <v>67.50721943968486</v>
      </c>
      <c r="N1026" s="264">
        <f t="shared" ref="N1026" si="2269">+SUMPRODUCT(N1027:N1031,N1014:N1018)</f>
        <v>64.496043798357064</v>
      </c>
      <c r="O1026" s="265">
        <f t="shared" ref="O1026" si="2270">+SUMPRODUCT(O1027:O1031,O1014:O1018)</f>
        <v>55.777734447197133</v>
      </c>
      <c r="P1026" s="165"/>
    </row>
    <row r="1027" spans="1:53" x14ac:dyDescent="0.25">
      <c r="A1027" s="195" t="s">
        <v>117</v>
      </c>
      <c r="B1027" s="379"/>
      <c r="C1027" s="77" t="s">
        <v>212</v>
      </c>
      <c r="D1027" s="261">
        <f>+D1021*(D1033*D1059+(1-D1033)*D1058)</f>
        <v>47.740281065748107</v>
      </c>
      <c r="E1027" s="261">
        <f t="shared" ref="E1027:O1027" si="2271">+E1021*(E1033*E1059+(1-E1033)*E1058)</f>
        <v>45.736928088739759</v>
      </c>
      <c r="F1027" s="261">
        <f t="shared" si="2271"/>
        <v>49.343604599501013</v>
      </c>
      <c r="G1027" s="261">
        <f t="shared" si="2271"/>
        <v>70.052931299815754</v>
      </c>
      <c r="H1027" s="261">
        <f t="shared" si="2271"/>
        <v>82.708925817861243</v>
      </c>
      <c r="I1027" s="261">
        <f t="shared" si="2271"/>
        <v>78.892491669207928</v>
      </c>
      <c r="J1027" s="261">
        <f t="shared" si="2271"/>
        <v>49.875725731552208</v>
      </c>
      <c r="K1027" s="261">
        <f t="shared" si="2271"/>
        <v>41.896285677423123</v>
      </c>
      <c r="L1027" s="261">
        <f t="shared" si="2271"/>
        <v>56.60400715763587</v>
      </c>
      <c r="M1027" s="261">
        <f t="shared" si="2271"/>
        <v>63.870511083882946</v>
      </c>
      <c r="N1027" s="261">
        <f t="shared" si="2271"/>
        <v>61.279430060995075</v>
      </c>
      <c r="O1027" s="262">
        <f t="shared" si="2271"/>
        <v>52.624622612354806</v>
      </c>
      <c r="P1027" s="162"/>
    </row>
    <row r="1028" spans="1:53" x14ac:dyDescent="0.25">
      <c r="A1028" s="195" t="s">
        <v>117</v>
      </c>
      <c r="B1028" s="379"/>
      <c r="C1028" s="77" t="s">
        <v>213</v>
      </c>
      <c r="D1028" s="261">
        <f>+D1022*(D1034*D1059+(1-D1034)*D1058)</f>
        <v>0</v>
      </c>
      <c r="E1028" s="261">
        <f t="shared" ref="E1028:O1028" si="2272">+E1022*(E1034*E1059+(1-E1034)*E1058)</f>
        <v>0</v>
      </c>
      <c r="F1028" s="261">
        <f t="shared" si="2272"/>
        <v>0</v>
      </c>
      <c r="G1028" s="261">
        <f t="shared" si="2272"/>
        <v>0</v>
      </c>
      <c r="H1028" s="261">
        <f t="shared" si="2272"/>
        <v>0</v>
      </c>
      <c r="I1028" s="261">
        <f t="shared" si="2272"/>
        <v>0</v>
      </c>
      <c r="J1028" s="261">
        <f t="shared" si="2272"/>
        <v>0</v>
      </c>
      <c r="K1028" s="261">
        <f t="shared" si="2272"/>
        <v>0</v>
      </c>
      <c r="L1028" s="261">
        <f t="shared" si="2272"/>
        <v>0</v>
      </c>
      <c r="M1028" s="261">
        <f t="shared" si="2272"/>
        <v>0</v>
      </c>
      <c r="N1028" s="261">
        <f t="shared" si="2272"/>
        <v>0</v>
      </c>
      <c r="O1028" s="262">
        <f t="shared" si="2272"/>
        <v>0</v>
      </c>
      <c r="P1028" s="244"/>
    </row>
    <row r="1029" spans="1:53" x14ac:dyDescent="0.25">
      <c r="A1029" s="195" t="s">
        <v>117</v>
      </c>
      <c r="B1029" s="379"/>
      <c r="C1029" s="77" t="s">
        <v>214</v>
      </c>
      <c r="D1029" s="261">
        <f>+D1023*(D1035*D1059+(1-D1035)*D1058)</f>
        <v>57.676553170134646</v>
      </c>
      <c r="E1029" s="261">
        <f t="shared" ref="E1029:O1029" si="2273">+E1023*(E1035*E1059+(1-E1035)*E1058)</f>
        <v>58.580268999689835</v>
      </c>
      <c r="F1029" s="261">
        <f t="shared" si="2273"/>
        <v>66.241699725188681</v>
      </c>
      <c r="G1029" s="261">
        <f t="shared" si="2273"/>
        <v>89.32617548959918</v>
      </c>
      <c r="H1029" s="261">
        <f t="shared" si="2273"/>
        <v>105.75547758606133</v>
      </c>
      <c r="I1029" s="261">
        <f t="shared" si="2273"/>
        <v>99.400346687437946</v>
      </c>
      <c r="J1029" s="261">
        <f t="shared" si="2273"/>
        <v>60.444701109983619</v>
      </c>
      <c r="K1029" s="261">
        <f t="shared" si="2273"/>
        <v>45.560200228590823</v>
      </c>
      <c r="L1029" s="261">
        <f t="shared" si="2273"/>
        <v>71.133005764836881</v>
      </c>
      <c r="M1029" s="261">
        <f t="shared" si="2273"/>
        <v>80.142955111636141</v>
      </c>
      <c r="N1029" s="261">
        <f t="shared" si="2273"/>
        <v>76.319490604462459</v>
      </c>
      <c r="O1029" s="262">
        <f t="shared" si="2273"/>
        <v>65.359837422493882</v>
      </c>
      <c r="P1029" s="244"/>
    </row>
    <row r="1030" spans="1:53" x14ac:dyDescent="0.25">
      <c r="A1030" s="195" t="s">
        <v>117</v>
      </c>
      <c r="B1030" s="379"/>
      <c r="C1030" s="77" t="s">
        <v>215</v>
      </c>
      <c r="D1030" s="161">
        <f>+D1024*(D1036*D1059+(1-D1036)*D1058)</f>
        <v>34.752202216077919</v>
      </c>
      <c r="E1030" s="161">
        <f t="shared" ref="E1030:O1030" si="2274">+E1024*(E1036*E1059+(1-E1036)*E1058)</f>
        <v>33.037317766527941</v>
      </c>
      <c r="F1030" s="161">
        <f t="shared" si="2274"/>
        <v>49.977643227337545</v>
      </c>
      <c r="G1030" s="161">
        <f t="shared" si="2274"/>
        <v>86.597450239510849</v>
      </c>
      <c r="H1030" s="161">
        <f t="shared" si="2274"/>
        <v>102.84970173057999</v>
      </c>
      <c r="I1030" s="161">
        <f t="shared" si="2274"/>
        <v>97.426629871269768</v>
      </c>
      <c r="J1030" s="161">
        <f t="shared" si="2274"/>
        <v>58.974744983064951</v>
      </c>
      <c r="K1030" s="161">
        <f t="shared" si="2274"/>
        <v>44.358878379536073</v>
      </c>
      <c r="L1030" s="161">
        <f t="shared" si="2274"/>
        <v>88.546316069869619</v>
      </c>
      <c r="M1030" s="161">
        <f t="shared" si="2274"/>
        <v>90.45049543001258</v>
      </c>
      <c r="N1030" s="161">
        <f t="shared" si="2274"/>
        <v>83.994032352246052</v>
      </c>
      <c r="O1030" s="162">
        <f t="shared" si="2274"/>
        <v>0</v>
      </c>
      <c r="P1030" s="244"/>
    </row>
    <row r="1031" spans="1:53" ht="15.75" thickBot="1" x14ac:dyDescent="0.3">
      <c r="A1031" s="195" t="s">
        <v>117</v>
      </c>
      <c r="B1031" s="379"/>
      <c r="C1031" s="96" t="s">
        <v>230</v>
      </c>
      <c r="D1031" s="163">
        <f>+D1025*(D1037*D1059+(1-D1037)*D1058)</f>
        <v>0</v>
      </c>
      <c r="E1031" s="163">
        <f t="shared" ref="E1031:O1031" si="2275">+E1025*(E1037*E1059+(1-E1037)*E1058)</f>
        <v>0</v>
      </c>
      <c r="F1031" s="163">
        <f t="shared" si="2275"/>
        <v>0</v>
      </c>
      <c r="G1031" s="163">
        <f t="shared" si="2275"/>
        <v>0</v>
      </c>
      <c r="H1031" s="163">
        <f t="shared" si="2275"/>
        <v>0</v>
      </c>
      <c r="I1031" s="163">
        <f t="shared" si="2275"/>
        <v>0</v>
      </c>
      <c r="J1031" s="163">
        <f t="shared" si="2275"/>
        <v>0</v>
      </c>
      <c r="K1031" s="163">
        <f t="shared" si="2275"/>
        <v>0</v>
      </c>
      <c r="L1031" s="163">
        <f t="shared" si="2275"/>
        <v>0</v>
      </c>
      <c r="M1031" s="163">
        <f t="shared" si="2275"/>
        <v>0</v>
      </c>
      <c r="N1031" s="163">
        <f t="shared" si="2275"/>
        <v>0</v>
      </c>
      <c r="O1031" s="164">
        <f t="shared" si="2275"/>
        <v>0</v>
      </c>
      <c r="P1031" s="164"/>
    </row>
    <row r="1032" spans="1:53" x14ac:dyDescent="0.25">
      <c r="A1032" s="195" t="s">
        <v>117</v>
      </c>
      <c r="B1032" s="379"/>
      <c r="C1032" s="204" t="s">
        <v>2</v>
      </c>
      <c r="D1032" s="205">
        <f>+IFERROR(SUMPRODUCT(D1033:D1037,D1039:D1043)/D1038,0)</f>
        <v>0</v>
      </c>
      <c r="E1032" s="205">
        <f t="shared" ref="E1032" si="2276">+IFERROR(SUMPRODUCT(E1033:E1037,E1039:E1043)/E1038,0)</f>
        <v>0</v>
      </c>
      <c r="F1032" s="205">
        <f t="shared" ref="F1032" si="2277">+IFERROR(SUMPRODUCT(F1033:F1037,F1039:F1043)/F1038,0)</f>
        <v>0</v>
      </c>
      <c r="G1032" s="205">
        <f t="shared" ref="G1032" si="2278">+IFERROR(SUMPRODUCT(G1033:G1037,G1039:G1043)/G1038,0)</f>
        <v>0</v>
      </c>
      <c r="H1032" s="205">
        <f t="shared" ref="H1032" si="2279">+IFERROR(SUMPRODUCT(H1033:H1037,H1039:H1043)/H1038,0)</f>
        <v>0</v>
      </c>
      <c r="I1032" s="205">
        <f t="shared" ref="I1032" si="2280">+IFERROR(SUMPRODUCT(I1033:I1037,I1039:I1043)/I1038,0)</f>
        <v>0</v>
      </c>
      <c r="J1032" s="205">
        <f t="shared" ref="J1032" si="2281">+IFERROR(SUMPRODUCT(J1033:J1037,J1039:J1043)/J1038,0)</f>
        <v>0</v>
      </c>
      <c r="K1032" s="205">
        <f t="shared" ref="K1032" si="2282">+IFERROR(SUMPRODUCT(K1033:K1037,K1039:K1043)/K1038,0)</f>
        <v>0</v>
      </c>
      <c r="L1032" s="205">
        <f t="shared" ref="L1032" si="2283">+IFERROR(SUMPRODUCT(L1033:L1037,L1039:L1043)/L1038,0)</f>
        <v>0</v>
      </c>
      <c r="M1032" s="205">
        <f t="shared" ref="M1032" si="2284">+IFERROR(SUMPRODUCT(M1033:M1037,M1039:M1043)/M1038,0)</f>
        <v>0</v>
      </c>
      <c r="N1032" s="205">
        <f t="shared" ref="N1032" si="2285">+IFERROR(SUMPRODUCT(N1033:N1037,N1039:N1043)/N1038,0)</f>
        <v>0</v>
      </c>
      <c r="O1032" s="205">
        <f t="shared" ref="O1032" si="2286">+IFERROR(SUMPRODUCT(O1033:O1037,O1039:O1043)/O1038,0)</f>
        <v>0</v>
      </c>
      <c r="P1032" s="166" t="e">
        <f>+SUMPRODUCT(D1032:O1032,D1038:O1038)/P1038</f>
        <v>#DIV/0!</v>
      </c>
      <c r="R1032" s="192">
        <f>+D1032</f>
        <v>0</v>
      </c>
      <c r="S1032" s="192">
        <f t="shared" ref="S1032" si="2287">+E1032</f>
        <v>0</v>
      </c>
      <c r="T1032" s="192">
        <f t="shared" ref="T1032" si="2288">+F1032</f>
        <v>0</v>
      </c>
      <c r="U1032" s="192">
        <f t="shared" ref="U1032" si="2289">+G1032</f>
        <v>0</v>
      </c>
      <c r="V1032" s="192">
        <f t="shared" ref="V1032" si="2290">+H1032</f>
        <v>0</v>
      </c>
      <c r="W1032" s="192">
        <f t="shared" ref="W1032" si="2291">+I1032</f>
        <v>0</v>
      </c>
      <c r="X1032" s="192">
        <f t="shared" ref="X1032" si="2292">+J1032</f>
        <v>0</v>
      </c>
      <c r="Y1032" s="192">
        <f t="shared" ref="Y1032" si="2293">+K1032</f>
        <v>0</v>
      </c>
      <c r="Z1032" s="192">
        <f t="shared" ref="Z1032" si="2294">+L1032</f>
        <v>0</v>
      </c>
      <c r="AA1032" s="192">
        <f t="shared" ref="AA1032" si="2295">+M1032</f>
        <v>0</v>
      </c>
      <c r="AB1032" s="192">
        <f t="shared" ref="AB1032" si="2296">+N1032</f>
        <v>0</v>
      </c>
      <c r="AC1032" s="192">
        <f t="shared" ref="AC1032" si="2297">+O1032</f>
        <v>0</v>
      </c>
      <c r="AD1032" s="190">
        <f>+D1038</f>
        <v>0</v>
      </c>
      <c r="AE1032" s="190">
        <f t="shared" ref="AE1032" si="2298">+E1038</f>
        <v>0</v>
      </c>
      <c r="AF1032" s="190">
        <f t="shared" ref="AF1032" si="2299">+F1038</f>
        <v>0</v>
      </c>
      <c r="AG1032" s="190">
        <f t="shared" ref="AG1032" si="2300">+G1038</f>
        <v>0</v>
      </c>
      <c r="AH1032" s="190">
        <f t="shared" ref="AH1032" si="2301">+H1038</f>
        <v>0</v>
      </c>
      <c r="AI1032" s="190">
        <f t="shared" ref="AI1032" si="2302">+I1038</f>
        <v>0</v>
      </c>
      <c r="AJ1032" s="190">
        <f t="shared" ref="AJ1032" si="2303">+J1038</f>
        <v>0</v>
      </c>
      <c r="AK1032" s="190">
        <f t="shared" ref="AK1032" si="2304">+K1038</f>
        <v>0</v>
      </c>
      <c r="AL1032" s="190">
        <f t="shared" ref="AL1032" si="2305">+L1038</f>
        <v>0</v>
      </c>
      <c r="AM1032" s="190">
        <f t="shared" ref="AM1032" si="2306">+M1038</f>
        <v>0</v>
      </c>
      <c r="AN1032" s="190">
        <f t="shared" ref="AN1032" si="2307">+N1038</f>
        <v>0</v>
      </c>
      <c r="AO1032" s="190">
        <f t="shared" ref="AO1032" si="2308">+O1038</f>
        <v>0</v>
      </c>
    </row>
    <row r="1033" spans="1:53" x14ac:dyDescent="0.25">
      <c r="A1033" s="195" t="s">
        <v>117</v>
      </c>
      <c r="B1033" s="379"/>
      <c r="C1033" s="178" t="s">
        <v>3</v>
      </c>
      <c r="D1033" s="179">
        <v>0.7</v>
      </c>
      <c r="E1033" s="179">
        <v>0.7</v>
      </c>
      <c r="F1033" s="179">
        <v>0.7</v>
      </c>
      <c r="G1033" s="179">
        <v>0.7</v>
      </c>
      <c r="H1033" s="179">
        <v>0.7</v>
      </c>
      <c r="I1033" s="179">
        <v>0.7</v>
      </c>
      <c r="J1033" s="179">
        <v>0.7</v>
      </c>
      <c r="K1033" s="179">
        <v>0.48915873014712274</v>
      </c>
      <c r="L1033" s="179">
        <v>0.4834974169537235</v>
      </c>
      <c r="M1033" s="179">
        <v>0.45414569524687309</v>
      </c>
      <c r="N1033" s="179">
        <v>0.38276016431267579</v>
      </c>
      <c r="O1033" s="179">
        <v>0.34111134082271427</v>
      </c>
      <c r="P1033" s="180" t="e">
        <f>+SUMPRODUCT(D1033:O1033,D1039:O1039)/P1039</f>
        <v>#DIV/0!</v>
      </c>
    </row>
    <row r="1034" spans="1:53" x14ac:dyDescent="0.25">
      <c r="A1034" s="195" t="s">
        <v>117</v>
      </c>
      <c r="B1034" s="379"/>
      <c r="C1034" s="178" t="s">
        <v>200</v>
      </c>
      <c r="D1034" s="179">
        <v>0.7</v>
      </c>
      <c r="E1034" s="179">
        <v>0.7</v>
      </c>
      <c r="F1034" s="179">
        <v>0.7</v>
      </c>
      <c r="G1034" s="179">
        <v>0.7</v>
      </c>
      <c r="H1034" s="179">
        <v>0.7</v>
      </c>
      <c r="I1034" s="179">
        <v>0.7</v>
      </c>
      <c r="J1034" s="179">
        <v>0.7</v>
      </c>
      <c r="K1034" s="179">
        <v>0.48915873014712274</v>
      </c>
      <c r="L1034" s="179">
        <v>0.4834974169537235</v>
      </c>
      <c r="M1034" s="179">
        <v>0.45414569524687309</v>
      </c>
      <c r="N1034" s="179">
        <v>0.38276016431267579</v>
      </c>
      <c r="O1034" s="179">
        <v>0.34111134082271427</v>
      </c>
      <c r="P1034" s="242"/>
    </row>
    <row r="1035" spans="1:53" x14ac:dyDescent="0.25">
      <c r="A1035" s="195" t="s">
        <v>117</v>
      </c>
      <c r="B1035" s="379"/>
      <c r="C1035" s="178" t="s">
        <v>201</v>
      </c>
      <c r="D1035" s="179">
        <v>0.7</v>
      </c>
      <c r="E1035" s="179">
        <v>0.7</v>
      </c>
      <c r="F1035" s="179">
        <v>0.7</v>
      </c>
      <c r="G1035" s="179">
        <v>0.7</v>
      </c>
      <c r="H1035" s="179">
        <v>0.7</v>
      </c>
      <c r="I1035" s="179">
        <v>0.7</v>
      </c>
      <c r="J1035" s="179">
        <v>0.7</v>
      </c>
      <c r="K1035" s="179">
        <v>0.48915873014712274</v>
      </c>
      <c r="L1035" s="179">
        <v>0.4834974169537235</v>
      </c>
      <c r="M1035" s="179">
        <v>0.45414569524687309</v>
      </c>
      <c r="N1035" s="179">
        <v>0.38276016431267579</v>
      </c>
      <c r="O1035" s="179">
        <v>0.34111134082271427</v>
      </c>
      <c r="P1035" s="242"/>
    </row>
    <row r="1036" spans="1:53" x14ac:dyDescent="0.25">
      <c r="A1036" s="195" t="s">
        <v>117</v>
      </c>
      <c r="B1036" s="379"/>
      <c r="C1036" s="178" t="s">
        <v>202</v>
      </c>
      <c r="D1036" s="179">
        <v>0.7</v>
      </c>
      <c r="E1036" s="179">
        <v>0.7</v>
      </c>
      <c r="F1036" s="179">
        <v>0.7</v>
      </c>
      <c r="G1036" s="179">
        <v>0.7</v>
      </c>
      <c r="H1036" s="179">
        <v>0.7</v>
      </c>
      <c r="I1036" s="179">
        <v>0.7</v>
      </c>
      <c r="J1036" s="179">
        <v>0.7</v>
      </c>
      <c r="K1036" s="179">
        <v>0.48915873014712274</v>
      </c>
      <c r="L1036" s="179">
        <v>0.4834974169537235</v>
      </c>
      <c r="M1036" s="179">
        <v>0.45414569524687309</v>
      </c>
      <c r="N1036" s="179">
        <v>0.38276016431267579</v>
      </c>
      <c r="O1036" s="179">
        <v>0.34111134082271427</v>
      </c>
      <c r="P1036" s="242"/>
    </row>
    <row r="1037" spans="1:53" ht="15.75" thickBot="1" x14ac:dyDescent="0.3">
      <c r="A1037" s="195" t="s">
        <v>117</v>
      </c>
      <c r="B1037" s="379"/>
      <c r="C1037" s="280" t="s">
        <v>231</v>
      </c>
      <c r="D1037" s="179">
        <v>0.7</v>
      </c>
      <c r="E1037" s="179">
        <v>0.7</v>
      </c>
      <c r="F1037" s="179">
        <v>0.7</v>
      </c>
      <c r="G1037" s="179">
        <v>0.7</v>
      </c>
      <c r="H1037" s="179">
        <v>0.7</v>
      </c>
      <c r="I1037" s="179">
        <v>0.7</v>
      </c>
      <c r="J1037" s="179">
        <v>0.7</v>
      </c>
      <c r="K1037" s="179">
        <v>0.48915873014712274</v>
      </c>
      <c r="L1037" s="179">
        <v>0.4834974169537235</v>
      </c>
      <c r="M1037" s="179">
        <v>0.45414569524687309</v>
      </c>
      <c r="N1037" s="179">
        <v>0.38276016431267579</v>
      </c>
      <c r="O1037" s="179">
        <v>0.34111134082271427</v>
      </c>
      <c r="P1037" s="182" t="e">
        <f t="shared" ref="P1037" si="2309">+SUMPRODUCT(D1037:O1037,D1043:O1043)/P1043</f>
        <v>#DIV/0!</v>
      </c>
    </row>
    <row r="1038" spans="1:53" x14ac:dyDescent="0.25">
      <c r="A1038" s="195" t="s">
        <v>117</v>
      </c>
      <c r="B1038" s="379"/>
      <c r="C1038" s="99" t="s">
        <v>239</v>
      </c>
      <c r="D1038" s="100">
        <f>+D1007/D1020/30</f>
        <v>0</v>
      </c>
      <c r="E1038" s="100">
        <f t="shared" ref="E1038:O1038" si="2310">+E1007/E1020/30</f>
        <v>0</v>
      </c>
      <c r="F1038" s="100">
        <f t="shared" si="2310"/>
        <v>0</v>
      </c>
      <c r="G1038" s="100">
        <f t="shared" si="2310"/>
        <v>0</v>
      </c>
      <c r="H1038" s="100">
        <f t="shared" si="2310"/>
        <v>0</v>
      </c>
      <c r="I1038" s="100">
        <f t="shared" si="2310"/>
        <v>0</v>
      </c>
      <c r="J1038" s="100">
        <f t="shared" si="2310"/>
        <v>0</v>
      </c>
      <c r="K1038" s="100">
        <f t="shared" si="2310"/>
        <v>0</v>
      </c>
      <c r="L1038" s="100">
        <f t="shared" si="2310"/>
        <v>0</v>
      </c>
      <c r="M1038" s="100">
        <f t="shared" si="2310"/>
        <v>0</v>
      </c>
      <c r="N1038" s="100">
        <f t="shared" si="2310"/>
        <v>0</v>
      </c>
      <c r="O1038" s="167">
        <f t="shared" si="2310"/>
        <v>0</v>
      </c>
      <c r="P1038" s="167">
        <f>SUM(D1038:O1038)</f>
        <v>0</v>
      </c>
    </row>
    <row r="1039" spans="1:53" x14ac:dyDescent="0.25">
      <c r="A1039" s="195" t="s">
        <v>117</v>
      </c>
      <c r="B1039" s="379"/>
      <c r="C1039" s="86" t="s">
        <v>240</v>
      </c>
      <c r="D1039" s="87">
        <f>+D1038*D1014</f>
        <v>0</v>
      </c>
      <c r="E1039" s="87">
        <f t="shared" ref="E1039" si="2311">+E1038*E1014</f>
        <v>0</v>
      </c>
      <c r="F1039" s="87">
        <f t="shared" ref="F1039" si="2312">+F1038*F1014</f>
        <v>0</v>
      </c>
      <c r="G1039" s="87">
        <f t="shared" ref="G1039" si="2313">+G1038*G1014</f>
        <v>0</v>
      </c>
      <c r="H1039" s="87">
        <f t="shared" ref="H1039" si="2314">+H1038*H1014</f>
        <v>0</v>
      </c>
      <c r="I1039" s="87">
        <f t="shared" ref="I1039" si="2315">+I1038*I1014</f>
        <v>0</v>
      </c>
      <c r="J1039" s="87">
        <f t="shared" ref="J1039" si="2316">+J1038*J1014</f>
        <v>0</v>
      </c>
      <c r="K1039" s="87">
        <f t="shared" ref="K1039" si="2317">+K1038*K1014</f>
        <v>0</v>
      </c>
      <c r="L1039" s="87">
        <f t="shared" ref="L1039" si="2318">+L1038*L1014</f>
        <v>0</v>
      </c>
      <c r="M1039" s="87">
        <f t="shared" ref="M1039" si="2319">+M1038*M1014</f>
        <v>0</v>
      </c>
      <c r="N1039" s="87">
        <f t="shared" ref="N1039" si="2320">+N1038*N1014</f>
        <v>0</v>
      </c>
      <c r="O1039" s="159">
        <f t="shared" ref="O1039" si="2321">+O1038*O1014</f>
        <v>0</v>
      </c>
      <c r="P1039" s="159">
        <f t="shared" ref="P1039:P1049" si="2322">SUM(D1039:O1039)</f>
        <v>0</v>
      </c>
      <c r="AP1039" s="190">
        <f>+D1039</f>
        <v>0</v>
      </c>
      <c r="AQ1039" s="190">
        <f t="shared" ref="AQ1039:AQ1043" si="2323">+E1039</f>
        <v>0</v>
      </c>
      <c r="AR1039" s="190">
        <f t="shared" ref="AR1039:AR1043" si="2324">+F1039</f>
        <v>0</v>
      </c>
      <c r="AS1039" s="190">
        <f t="shared" ref="AS1039:AS1043" si="2325">+G1039</f>
        <v>0</v>
      </c>
      <c r="AT1039" s="190">
        <f t="shared" ref="AT1039:AT1043" si="2326">+H1039</f>
        <v>0</v>
      </c>
      <c r="AU1039" s="190">
        <f t="shared" ref="AU1039:AU1043" si="2327">+I1039</f>
        <v>0</v>
      </c>
      <c r="AV1039" s="190">
        <f t="shared" ref="AV1039:AV1043" si="2328">+J1039</f>
        <v>0</v>
      </c>
      <c r="AW1039" s="190">
        <f t="shared" ref="AW1039:AW1043" si="2329">+K1039</f>
        <v>0</v>
      </c>
      <c r="AX1039" s="190">
        <f t="shared" ref="AX1039:AX1043" si="2330">+L1039</f>
        <v>0</v>
      </c>
      <c r="AY1039" s="190">
        <f t="shared" ref="AY1039:AY1043" si="2331">+M1039</f>
        <v>0</v>
      </c>
      <c r="AZ1039" s="190">
        <f t="shared" ref="AZ1039:AZ1043" si="2332">+N1039</f>
        <v>0</v>
      </c>
      <c r="BA1039" s="190">
        <f t="shared" ref="BA1039:BA1043" si="2333">+O1039</f>
        <v>0</v>
      </c>
    </row>
    <row r="1040" spans="1:53" x14ac:dyDescent="0.25">
      <c r="A1040" s="195" t="s">
        <v>117</v>
      </c>
      <c r="B1040" s="379"/>
      <c r="C1040" s="86" t="s">
        <v>241</v>
      </c>
      <c r="D1040" s="87">
        <f>+D1038*D1015</f>
        <v>0</v>
      </c>
      <c r="E1040" s="87">
        <f t="shared" ref="E1040:O1040" si="2334">+E1038*E1015</f>
        <v>0</v>
      </c>
      <c r="F1040" s="87">
        <f t="shared" si="2334"/>
        <v>0</v>
      </c>
      <c r="G1040" s="87">
        <f t="shared" si="2334"/>
        <v>0</v>
      </c>
      <c r="H1040" s="87">
        <f t="shared" si="2334"/>
        <v>0</v>
      </c>
      <c r="I1040" s="87">
        <f t="shared" si="2334"/>
        <v>0</v>
      </c>
      <c r="J1040" s="87">
        <f t="shared" si="2334"/>
        <v>0</v>
      </c>
      <c r="K1040" s="87">
        <f t="shared" si="2334"/>
        <v>0</v>
      </c>
      <c r="L1040" s="87">
        <f t="shared" si="2334"/>
        <v>0</v>
      </c>
      <c r="M1040" s="87">
        <f t="shared" si="2334"/>
        <v>0</v>
      </c>
      <c r="N1040" s="87">
        <f t="shared" si="2334"/>
        <v>0</v>
      </c>
      <c r="O1040" s="159">
        <f t="shared" si="2334"/>
        <v>0</v>
      </c>
      <c r="P1040" s="159"/>
      <c r="AP1040" s="190">
        <f t="shared" ref="AP1040:AP1043" si="2335">+D1040</f>
        <v>0</v>
      </c>
      <c r="AQ1040" s="190">
        <f t="shared" si="2323"/>
        <v>0</v>
      </c>
      <c r="AR1040" s="190">
        <f t="shared" si="2324"/>
        <v>0</v>
      </c>
      <c r="AS1040" s="190">
        <f t="shared" si="2325"/>
        <v>0</v>
      </c>
      <c r="AT1040" s="190">
        <f t="shared" si="2326"/>
        <v>0</v>
      </c>
      <c r="AU1040" s="190">
        <f t="shared" si="2327"/>
        <v>0</v>
      </c>
      <c r="AV1040" s="190">
        <f t="shared" si="2328"/>
        <v>0</v>
      </c>
      <c r="AW1040" s="190">
        <f t="shared" si="2329"/>
        <v>0</v>
      </c>
      <c r="AX1040" s="190">
        <f t="shared" si="2330"/>
        <v>0</v>
      </c>
      <c r="AY1040" s="190">
        <f t="shared" si="2331"/>
        <v>0</v>
      </c>
      <c r="AZ1040" s="190">
        <f t="shared" si="2332"/>
        <v>0</v>
      </c>
      <c r="BA1040" s="190">
        <f t="shared" si="2333"/>
        <v>0</v>
      </c>
    </row>
    <row r="1041" spans="1:53" x14ac:dyDescent="0.25">
      <c r="A1041" s="195" t="s">
        <v>117</v>
      </c>
      <c r="B1041" s="379"/>
      <c r="C1041" s="86" t="s">
        <v>242</v>
      </c>
      <c r="D1041" s="87">
        <f>+D1038*D1016</f>
        <v>0</v>
      </c>
      <c r="E1041" s="87">
        <f t="shared" ref="E1041:O1041" si="2336">+E1038*E1016</f>
        <v>0</v>
      </c>
      <c r="F1041" s="87">
        <f t="shared" si="2336"/>
        <v>0</v>
      </c>
      <c r="G1041" s="87">
        <f t="shared" si="2336"/>
        <v>0</v>
      </c>
      <c r="H1041" s="87">
        <f t="shared" si="2336"/>
        <v>0</v>
      </c>
      <c r="I1041" s="87">
        <f t="shared" si="2336"/>
        <v>0</v>
      </c>
      <c r="J1041" s="87">
        <f t="shared" si="2336"/>
        <v>0</v>
      </c>
      <c r="K1041" s="87">
        <f t="shared" si="2336"/>
        <v>0</v>
      </c>
      <c r="L1041" s="87">
        <f t="shared" si="2336"/>
        <v>0</v>
      </c>
      <c r="M1041" s="87">
        <f t="shared" si="2336"/>
        <v>0</v>
      </c>
      <c r="N1041" s="87">
        <f t="shared" si="2336"/>
        <v>0</v>
      </c>
      <c r="O1041" s="159">
        <f t="shared" si="2336"/>
        <v>0</v>
      </c>
      <c r="P1041" s="159"/>
      <c r="AP1041" s="190">
        <f t="shared" si="2335"/>
        <v>0</v>
      </c>
      <c r="AQ1041" s="190">
        <f t="shared" si="2323"/>
        <v>0</v>
      </c>
      <c r="AR1041" s="190">
        <f t="shared" si="2324"/>
        <v>0</v>
      </c>
      <c r="AS1041" s="190">
        <f t="shared" si="2325"/>
        <v>0</v>
      </c>
      <c r="AT1041" s="190">
        <f t="shared" si="2326"/>
        <v>0</v>
      </c>
      <c r="AU1041" s="190">
        <f t="shared" si="2327"/>
        <v>0</v>
      </c>
      <c r="AV1041" s="190">
        <f t="shared" si="2328"/>
        <v>0</v>
      </c>
      <c r="AW1041" s="190">
        <f t="shared" si="2329"/>
        <v>0</v>
      </c>
      <c r="AX1041" s="190">
        <f t="shared" si="2330"/>
        <v>0</v>
      </c>
      <c r="AY1041" s="190">
        <f t="shared" si="2331"/>
        <v>0</v>
      </c>
      <c r="AZ1041" s="190">
        <f t="shared" si="2332"/>
        <v>0</v>
      </c>
      <c r="BA1041" s="190">
        <f t="shared" si="2333"/>
        <v>0</v>
      </c>
    </row>
    <row r="1042" spans="1:53" x14ac:dyDescent="0.25">
      <c r="A1042" s="195" t="s">
        <v>117</v>
      </c>
      <c r="B1042" s="379"/>
      <c r="C1042" s="86" t="s">
        <v>243</v>
      </c>
      <c r="D1042" s="87">
        <f>+D1038*D1017</f>
        <v>0</v>
      </c>
      <c r="E1042" s="87">
        <f t="shared" ref="E1042:O1042" si="2337">+E1038*E1017</f>
        <v>0</v>
      </c>
      <c r="F1042" s="87">
        <f t="shared" si="2337"/>
        <v>0</v>
      </c>
      <c r="G1042" s="87">
        <f t="shared" si="2337"/>
        <v>0</v>
      </c>
      <c r="H1042" s="87">
        <f t="shared" si="2337"/>
        <v>0</v>
      </c>
      <c r="I1042" s="87">
        <f t="shared" si="2337"/>
        <v>0</v>
      </c>
      <c r="J1042" s="87">
        <f t="shared" si="2337"/>
        <v>0</v>
      </c>
      <c r="K1042" s="87">
        <f t="shared" si="2337"/>
        <v>0</v>
      </c>
      <c r="L1042" s="87">
        <f t="shared" si="2337"/>
        <v>0</v>
      </c>
      <c r="M1042" s="87">
        <f t="shared" si="2337"/>
        <v>0</v>
      </c>
      <c r="N1042" s="87">
        <f t="shared" si="2337"/>
        <v>0</v>
      </c>
      <c r="O1042" s="159">
        <f t="shared" si="2337"/>
        <v>0</v>
      </c>
      <c r="P1042" s="159"/>
      <c r="AP1042" s="190">
        <f t="shared" si="2335"/>
        <v>0</v>
      </c>
      <c r="AQ1042" s="190">
        <f t="shared" si="2323"/>
        <v>0</v>
      </c>
      <c r="AR1042" s="190">
        <f t="shared" si="2324"/>
        <v>0</v>
      </c>
      <c r="AS1042" s="190">
        <f t="shared" si="2325"/>
        <v>0</v>
      </c>
      <c r="AT1042" s="190">
        <f t="shared" si="2326"/>
        <v>0</v>
      </c>
      <c r="AU1042" s="190">
        <f t="shared" si="2327"/>
        <v>0</v>
      </c>
      <c r="AV1042" s="190">
        <f t="shared" si="2328"/>
        <v>0</v>
      </c>
      <c r="AW1042" s="190">
        <f t="shared" si="2329"/>
        <v>0</v>
      </c>
      <c r="AX1042" s="190">
        <f t="shared" si="2330"/>
        <v>0</v>
      </c>
      <c r="AY1042" s="190">
        <f t="shared" si="2331"/>
        <v>0</v>
      </c>
      <c r="AZ1042" s="190">
        <f t="shared" si="2332"/>
        <v>0</v>
      </c>
      <c r="BA1042" s="190">
        <f t="shared" si="2333"/>
        <v>0</v>
      </c>
    </row>
    <row r="1043" spans="1:53" ht="15.75" thickBot="1" x14ac:dyDescent="0.3">
      <c r="A1043" s="195" t="s">
        <v>117</v>
      </c>
      <c r="B1043" s="379"/>
      <c r="C1043" s="96" t="s">
        <v>244</v>
      </c>
      <c r="D1043" s="251">
        <f>+D1038*D1018</f>
        <v>0</v>
      </c>
      <c r="E1043" s="251">
        <f t="shared" ref="E1043:O1043" si="2338">+E1038*E1018</f>
        <v>0</v>
      </c>
      <c r="F1043" s="251">
        <f t="shared" si="2338"/>
        <v>0</v>
      </c>
      <c r="G1043" s="251">
        <f t="shared" si="2338"/>
        <v>0</v>
      </c>
      <c r="H1043" s="251">
        <f t="shared" si="2338"/>
        <v>0</v>
      </c>
      <c r="I1043" s="251">
        <f t="shared" si="2338"/>
        <v>0</v>
      </c>
      <c r="J1043" s="251">
        <f t="shared" si="2338"/>
        <v>0</v>
      </c>
      <c r="K1043" s="251">
        <f t="shared" si="2338"/>
        <v>0</v>
      </c>
      <c r="L1043" s="251">
        <f t="shared" si="2338"/>
        <v>0</v>
      </c>
      <c r="M1043" s="251">
        <f t="shared" si="2338"/>
        <v>0</v>
      </c>
      <c r="N1043" s="251">
        <f t="shared" si="2338"/>
        <v>0</v>
      </c>
      <c r="O1043" s="251">
        <f t="shared" si="2338"/>
        <v>0</v>
      </c>
      <c r="P1043" s="169">
        <f t="shared" si="2322"/>
        <v>0</v>
      </c>
      <c r="AP1043" s="190">
        <f t="shared" si="2335"/>
        <v>0</v>
      </c>
      <c r="AQ1043" s="190">
        <f t="shared" si="2323"/>
        <v>0</v>
      </c>
      <c r="AR1043" s="190">
        <f t="shared" si="2324"/>
        <v>0</v>
      </c>
      <c r="AS1043" s="190">
        <f t="shared" si="2325"/>
        <v>0</v>
      </c>
      <c r="AT1043" s="190">
        <f t="shared" si="2326"/>
        <v>0</v>
      </c>
      <c r="AU1043" s="190">
        <f t="shared" si="2327"/>
        <v>0</v>
      </c>
      <c r="AV1043" s="190">
        <f t="shared" si="2328"/>
        <v>0</v>
      </c>
      <c r="AW1043" s="190">
        <f t="shared" si="2329"/>
        <v>0</v>
      </c>
      <c r="AX1043" s="190">
        <f t="shared" si="2330"/>
        <v>0</v>
      </c>
      <c r="AY1043" s="190">
        <f t="shared" si="2331"/>
        <v>0</v>
      </c>
      <c r="AZ1043" s="190">
        <f t="shared" si="2332"/>
        <v>0</v>
      </c>
      <c r="BA1043" s="190">
        <f t="shared" si="2333"/>
        <v>0</v>
      </c>
    </row>
    <row r="1044" spans="1:53" x14ac:dyDescent="0.25">
      <c r="A1044" s="195" t="s">
        <v>117</v>
      </c>
      <c r="B1044" s="379"/>
      <c r="C1044" s="99" t="s">
        <v>245</v>
      </c>
      <c r="D1044" s="100">
        <f>+IFERROR(D1007/D1026/30,0)</f>
        <v>0</v>
      </c>
      <c r="E1044" s="100">
        <f t="shared" ref="E1044:O1044" si="2339">+IFERROR(E1007/E1026/30,0)</f>
        <v>0</v>
      </c>
      <c r="F1044" s="100">
        <f t="shared" si="2339"/>
        <v>0</v>
      </c>
      <c r="G1044" s="100">
        <f t="shared" si="2339"/>
        <v>0</v>
      </c>
      <c r="H1044" s="100">
        <f t="shared" si="2339"/>
        <v>0</v>
      </c>
      <c r="I1044" s="100">
        <f t="shared" si="2339"/>
        <v>0</v>
      </c>
      <c r="J1044" s="100">
        <f t="shared" si="2339"/>
        <v>0</v>
      </c>
      <c r="K1044" s="100">
        <f t="shared" si="2339"/>
        <v>0</v>
      </c>
      <c r="L1044" s="100">
        <f t="shared" si="2339"/>
        <v>0</v>
      </c>
      <c r="M1044" s="100">
        <f t="shared" si="2339"/>
        <v>0</v>
      </c>
      <c r="N1044" s="100">
        <f t="shared" si="2339"/>
        <v>0</v>
      </c>
      <c r="O1044" s="167">
        <f t="shared" si="2339"/>
        <v>0</v>
      </c>
      <c r="P1044" s="167">
        <f t="shared" si="2322"/>
        <v>0</v>
      </c>
    </row>
    <row r="1045" spans="1:53" x14ac:dyDescent="0.25">
      <c r="A1045" s="195" t="s">
        <v>117</v>
      </c>
      <c r="B1045" s="379"/>
      <c r="C1045" s="86" t="s">
        <v>246</v>
      </c>
      <c r="D1045" s="266">
        <f t="shared" ref="D1045:O1045" si="2340">+IFERROR(D1008/D1027/30,0)</f>
        <v>0</v>
      </c>
      <c r="E1045" s="266">
        <f t="shared" si="2340"/>
        <v>0</v>
      </c>
      <c r="F1045" s="266">
        <f t="shared" si="2340"/>
        <v>0</v>
      </c>
      <c r="G1045" s="266">
        <f t="shared" si="2340"/>
        <v>0</v>
      </c>
      <c r="H1045" s="266">
        <f t="shared" si="2340"/>
        <v>0</v>
      </c>
      <c r="I1045" s="266">
        <f t="shared" si="2340"/>
        <v>0</v>
      </c>
      <c r="J1045" s="266">
        <f t="shared" si="2340"/>
        <v>0</v>
      </c>
      <c r="K1045" s="266">
        <f t="shared" si="2340"/>
        <v>0</v>
      </c>
      <c r="L1045" s="266">
        <f t="shared" si="2340"/>
        <v>0</v>
      </c>
      <c r="M1045" s="266">
        <f t="shared" si="2340"/>
        <v>0</v>
      </c>
      <c r="N1045" s="266">
        <f t="shared" si="2340"/>
        <v>0</v>
      </c>
      <c r="O1045" s="267">
        <f t="shared" si="2340"/>
        <v>0</v>
      </c>
      <c r="P1045" s="159">
        <f t="shared" si="2322"/>
        <v>0</v>
      </c>
    </row>
    <row r="1046" spans="1:53" x14ac:dyDescent="0.25">
      <c r="A1046" s="195" t="s">
        <v>117</v>
      </c>
      <c r="B1046" s="379"/>
      <c r="C1046" s="86" t="s">
        <v>247</v>
      </c>
      <c r="D1046" s="266">
        <f t="shared" ref="D1046:O1046" si="2341">+IFERROR(D1009/D1028/30,0)</f>
        <v>0</v>
      </c>
      <c r="E1046" s="266">
        <f t="shared" si="2341"/>
        <v>0</v>
      </c>
      <c r="F1046" s="266">
        <f t="shared" si="2341"/>
        <v>0</v>
      </c>
      <c r="G1046" s="266">
        <f t="shared" si="2341"/>
        <v>0</v>
      </c>
      <c r="H1046" s="266">
        <f t="shared" si="2341"/>
        <v>0</v>
      </c>
      <c r="I1046" s="266">
        <f t="shared" si="2341"/>
        <v>0</v>
      </c>
      <c r="J1046" s="266">
        <f t="shared" si="2341"/>
        <v>0</v>
      </c>
      <c r="K1046" s="266">
        <f t="shared" si="2341"/>
        <v>0</v>
      </c>
      <c r="L1046" s="266">
        <f t="shared" si="2341"/>
        <v>0</v>
      </c>
      <c r="M1046" s="266">
        <f t="shared" si="2341"/>
        <v>0</v>
      </c>
      <c r="N1046" s="266">
        <f t="shared" si="2341"/>
        <v>0</v>
      </c>
      <c r="O1046" s="267">
        <f t="shared" si="2341"/>
        <v>0</v>
      </c>
      <c r="P1046" s="159">
        <f t="shared" si="2322"/>
        <v>0</v>
      </c>
    </row>
    <row r="1047" spans="1:53" x14ac:dyDescent="0.25">
      <c r="A1047" s="195" t="s">
        <v>117</v>
      </c>
      <c r="B1047" s="379"/>
      <c r="C1047" s="86" t="s">
        <v>248</v>
      </c>
      <c r="D1047" s="266">
        <f t="shared" ref="D1047:O1047" si="2342">+IFERROR(D1010/D1029/30,0)</f>
        <v>0</v>
      </c>
      <c r="E1047" s="266">
        <f t="shared" si="2342"/>
        <v>0</v>
      </c>
      <c r="F1047" s="266">
        <f t="shared" si="2342"/>
        <v>0</v>
      </c>
      <c r="G1047" s="266">
        <f t="shared" si="2342"/>
        <v>0</v>
      </c>
      <c r="H1047" s="266">
        <f t="shared" si="2342"/>
        <v>0</v>
      </c>
      <c r="I1047" s="266">
        <f t="shared" si="2342"/>
        <v>0</v>
      </c>
      <c r="J1047" s="266">
        <f t="shared" si="2342"/>
        <v>0</v>
      </c>
      <c r="K1047" s="266">
        <f t="shared" si="2342"/>
        <v>0</v>
      </c>
      <c r="L1047" s="266">
        <f t="shared" si="2342"/>
        <v>0</v>
      </c>
      <c r="M1047" s="266">
        <f t="shared" si="2342"/>
        <v>0</v>
      </c>
      <c r="N1047" s="266">
        <f t="shared" si="2342"/>
        <v>0</v>
      </c>
      <c r="O1047" s="267">
        <f t="shared" si="2342"/>
        <v>0</v>
      </c>
      <c r="P1047" s="159">
        <f t="shared" si="2322"/>
        <v>0</v>
      </c>
    </row>
    <row r="1048" spans="1:53" x14ac:dyDescent="0.25">
      <c r="A1048" s="195" t="s">
        <v>117</v>
      </c>
      <c r="B1048" s="379"/>
      <c r="C1048" s="86" t="s">
        <v>249</v>
      </c>
      <c r="D1048" s="87">
        <f t="shared" ref="D1048:O1048" si="2343">+IFERROR(D1011/D1030/30,0)</f>
        <v>0</v>
      </c>
      <c r="E1048" s="87">
        <f t="shared" si="2343"/>
        <v>0</v>
      </c>
      <c r="F1048" s="87">
        <f t="shared" si="2343"/>
        <v>0</v>
      </c>
      <c r="G1048" s="87">
        <f t="shared" si="2343"/>
        <v>0</v>
      </c>
      <c r="H1048" s="87">
        <f t="shared" si="2343"/>
        <v>0</v>
      </c>
      <c r="I1048" s="87">
        <f t="shared" si="2343"/>
        <v>0</v>
      </c>
      <c r="J1048" s="87">
        <f t="shared" si="2343"/>
        <v>0</v>
      </c>
      <c r="K1048" s="87">
        <f t="shared" si="2343"/>
        <v>0</v>
      </c>
      <c r="L1048" s="87">
        <f t="shared" si="2343"/>
        <v>0</v>
      </c>
      <c r="M1048" s="87">
        <f t="shared" si="2343"/>
        <v>0</v>
      </c>
      <c r="N1048" s="87">
        <f t="shared" si="2343"/>
        <v>0</v>
      </c>
      <c r="O1048" s="159">
        <f t="shared" si="2343"/>
        <v>0</v>
      </c>
      <c r="P1048" s="159">
        <f t="shared" si="2322"/>
        <v>0</v>
      </c>
    </row>
    <row r="1049" spans="1:53" ht="15.75" thickBot="1" x14ac:dyDescent="0.3">
      <c r="A1049" s="195" t="s">
        <v>117</v>
      </c>
      <c r="B1049" s="379"/>
      <c r="C1049" s="96" t="s">
        <v>250</v>
      </c>
      <c r="D1049" s="168">
        <f t="shared" ref="D1049:O1049" si="2344">+IFERROR(D1012/D1031/30,0)</f>
        <v>0</v>
      </c>
      <c r="E1049" s="168">
        <f t="shared" si="2344"/>
        <v>0</v>
      </c>
      <c r="F1049" s="168">
        <f t="shared" si="2344"/>
        <v>0</v>
      </c>
      <c r="G1049" s="168">
        <f t="shared" si="2344"/>
        <v>0</v>
      </c>
      <c r="H1049" s="168">
        <f t="shared" si="2344"/>
        <v>0</v>
      </c>
      <c r="I1049" s="168">
        <f t="shared" si="2344"/>
        <v>0</v>
      </c>
      <c r="J1049" s="168">
        <f t="shared" si="2344"/>
        <v>0</v>
      </c>
      <c r="K1049" s="168">
        <f t="shared" si="2344"/>
        <v>0</v>
      </c>
      <c r="L1049" s="168">
        <f t="shared" si="2344"/>
        <v>0</v>
      </c>
      <c r="M1049" s="168">
        <f t="shared" si="2344"/>
        <v>0</v>
      </c>
      <c r="N1049" s="168">
        <f t="shared" si="2344"/>
        <v>0</v>
      </c>
      <c r="O1049" s="169">
        <f t="shared" si="2344"/>
        <v>0</v>
      </c>
      <c r="P1049" s="169">
        <f t="shared" si="2322"/>
        <v>0</v>
      </c>
    </row>
    <row r="1050" spans="1:53" ht="15.75" thickBot="1" x14ac:dyDescent="0.3">
      <c r="A1050" s="195" t="s">
        <v>117</v>
      </c>
      <c r="B1050" s="379"/>
      <c r="C1050" s="183" t="s">
        <v>13</v>
      </c>
      <c r="D1050" s="72">
        <v>30</v>
      </c>
      <c r="E1050" s="72">
        <v>30</v>
      </c>
      <c r="F1050" s="72">
        <v>30</v>
      </c>
      <c r="G1050" s="72">
        <v>0</v>
      </c>
      <c r="H1050" s="72">
        <v>33.121560393413624</v>
      </c>
      <c r="I1050" s="72">
        <v>33.18421323453741</v>
      </c>
      <c r="J1050" s="72">
        <v>33</v>
      </c>
      <c r="K1050" s="72">
        <v>16.918000292815897</v>
      </c>
      <c r="L1050" s="72">
        <f>((45*0.63)+(20*0.37))</f>
        <v>35.75</v>
      </c>
      <c r="M1050" s="72">
        <v>36.24</v>
      </c>
      <c r="N1050" s="72">
        <v>22</v>
      </c>
      <c r="O1050" s="72">
        <v>22</v>
      </c>
      <c r="P1050" s="184"/>
    </row>
    <row r="1051" spans="1:53" x14ac:dyDescent="0.25">
      <c r="A1051" s="195" t="s">
        <v>117</v>
      </c>
      <c r="B1051" s="379"/>
      <c r="C1051" s="99" t="s">
        <v>4</v>
      </c>
      <c r="D1051" s="100">
        <f>+D1044/D1050*30</f>
        <v>0</v>
      </c>
      <c r="E1051" s="100">
        <f t="shared" ref="E1051" si="2345">+E1044/E1050*30</f>
        <v>0</v>
      </c>
      <c r="F1051" s="100">
        <f t="shared" ref="F1051" si="2346">+F1044/F1050*30</f>
        <v>0</v>
      </c>
      <c r="G1051" s="100" t="e">
        <f t="shared" ref="G1051" si="2347">+G1044/G1050*30</f>
        <v>#DIV/0!</v>
      </c>
      <c r="H1051" s="100">
        <f t="shared" ref="H1051" si="2348">+H1044/H1050*30</f>
        <v>0</v>
      </c>
      <c r="I1051" s="100">
        <f t="shared" ref="I1051" si="2349">+I1044/I1050*30</f>
        <v>0</v>
      </c>
      <c r="J1051" s="100">
        <f t="shared" ref="J1051" si="2350">+J1044/J1050*30</f>
        <v>0</v>
      </c>
      <c r="K1051" s="100">
        <f t="shared" ref="K1051" si="2351">+K1044/K1050*30</f>
        <v>0</v>
      </c>
      <c r="L1051" s="100">
        <f t="shared" ref="L1051" si="2352">+L1044/L1050*30</f>
        <v>0</v>
      </c>
      <c r="M1051" s="100">
        <f t="shared" ref="M1051" si="2353">+M1044/M1050*30</f>
        <v>0</v>
      </c>
      <c r="N1051" s="100">
        <f t="shared" ref="N1051" si="2354">+N1044/N1050*30</f>
        <v>0</v>
      </c>
      <c r="O1051" s="167">
        <f t="shared" ref="O1051" si="2355">+O1044/O1050*30</f>
        <v>0</v>
      </c>
      <c r="P1051" s="167" t="e">
        <f>SUM(D1051:O1051)</f>
        <v>#DIV/0!</v>
      </c>
    </row>
    <row r="1052" spans="1:53" x14ac:dyDescent="0.25">
      <c r="A1052" s="195" t="s">
        <v>117</v>
      </c>
      <c r="B1052" s="379"/>
      <c r="C1052" s="86" t="s">
        <v>216</v>
      </c>
      <c r="D1052" s="87">
        <f>+D1045/D1050*30</f>
        <v>0</v>
      </c>
      <c r="E1052" s="87">
        <f t="shared" ref="E1052:O1052" si="2356">+E1045/E1050*30</f>
        <v>0</v>
      </c>
      <c r="F1052" s="87">
        <f t="shared" si="2356"/>
        <v>0</v>
      </c>
      <c r="G1052" s="87" t="e">
        <f t="shared" si="2356"/>
        <v>#DIV/0!</v>
      </c>
      <c r="H1052" s="87">
        <f t="shared" si="2356"/>
        <v>0</v>
      </c>
      <c r="I1052" s="87">
        <f t="shared" si="2356"/>
        <v>0</v>
      </c>
      <c r="J1052" s="87">
        <f t="shared" si="2356"/>
        <v>0</v>
      </c>
      <c r="K1052" s="87">
        <f t="shared" si="2356"/>
        <v>0</v>
      </c>
      <c r="L1052" s="87">
        <f t="shared" si="2356"/>
        <v>0</v>
      </c>
      <c r="M1052" s="87">
        <f t="shared" si="2356"/>
        <v>0</v>
      </c>
      <c r="N1052" s="87">
        <f t="shared" si="2356"/>
        <v>0</v>
      </c>
      <c r="O1052" s="159">
        <f t="shared" si="2356"/>
        <v>0</v>
      </c>
      <c r="P1052" s="159" t="e">
        <f t="shared" ref="P1052:P1056" si="2357">SUM(D1052:O1052)</f>
        <v>#DIV/0!</v>
      </c>
    </row>
    <row r="1053" spans="1:53" x14ac:dyDescent="0.25">
      <c r="A1053" s="195" t="s">
        <v>117</v>
      </c>
      <c r="B1053" s="379"/>
      <c r="C1053" s="86" t="s">
        <v>217</v>
      </c>
      <c r="D1053" s="87">
        <f>+D1046/D1050*30</f>
        <v>0</v>
      </c>
      <c r="E1053" s="87">
        <f t="shared" ref="E1053:O1053" si="2358">+E1046/E1050*30</f>
        <v>0</v>
      </c>
      <c r="F1053" s="87">
        <f t="shared" si="2358"/>
        <v>0</v>
      </c>
      <c r="G1053" s="87" t="e">
        <f t="shared" si="2358"/>
        <v>#DIV/0!</v>
      </c>
      <c r="H1053" s="87">
        <f t="shared" si="2358"/>
        <v>0</v>
      </c>
      <c r="I1053" s="87">
        <f t="shared" si="2358"/>
        <v>0</v>
      </c>
      <c r="J1053" s="87">
        <f t="shared" si="2358"/>
        <v>0</v>
      </c>
      <c r="K1053" s="87">
        <f t="shared" si="2358"/>
        <v>0</v>
      </c>
      <c r="L1053" s="87">
        <f t="shared" si="2358"/>
        <v>0</v>
      </c>
      <c r="M1053" s="87">
        <f t="shared" si="2358"/>
        <v>0</v>
      </c>
      <c r="N1053" s="87">
        <f t="shared" si="2358"/>
        <v>0</v>
      </c>
      <c r="O1053" s="159">
        <f t="shared" si="2358"/>
        <v>0</v>
      </c>
      <c r="P1053" s="159"/>
    </row>
    <row r="1054" spans="1:53" x14ac:dyDescent="0.25">
      <c r="A1054" s="195" t="s">
        <v>117</v>
      </c>
      <c r="B1054" s="379"/>
      <c r="C1054" s="86" t="s">
        <v>218</v>
      </c>
      <c r="D1054" s="87">
        <f>+D1047/D1050*30</f>
        <v>0</v>
      </c>
      <c r="E1054" s="87">
        <f t="shared" ref="E1054:O1054" si="2359">+E1047/E1050*30</f>
        <v>0</v>
      </c>
      <c r="F1054" s="87">
        <f t="shared" si="2359"/>
        <v>0</v>
      </c>
      <c r="G1054" s="87" t="e">
        <f t="shared" si="2359"/>
        <v>#DIV/0!</v>
      </c>
      <c r="H1054" s="87">
        <f t="shared" si="2359"/>
        <v>0</v>
      </c>
      <c r="I1054" s="87">
        <f t="shared" si="2359"/>
        <v>0</v>
      </c>
      <c r="J1054" s="87">
        <f t="shared" si="2359"/>
        <v>0</v>
      </c>
      <c r="K1054" s="87">
        <f t="shared" si="2359"/>
        <v>0</v>
      </c>
      <c r="L1054" s="87">
        <f t="shared" si="2359"/>
        <v>0</v>
      </c>
      <c r="M1054" s="87">
        <f t="shared" si="2359"/>
        <v>0</v>
      </c>
      <c r="N1054" s="87">
        <f t="shared" si="2359"/>
        <v>0</v>
      </c>
      <c r="O1054" s="159">
        <f t="shared" si="2359"/>
        <v>0</v>
      </c>
      <c r="P1054" s="159"/>
    </row>
    <row r="1055" spans="1:53" x14ac:dyDescent="0.25">
      <c r="A1055" s="195" t="s">
        <v>117</v>
      </c>
      <c r="B1055" s="379"/>
      <c r="C1055" s="86" t="s">
        <v>219</v>
      </c>
      <c r="D1055" s="87">
        <f>+D1048/D1050*30</f>
        <v>0</v>
      </c>
      <c r="E1055" s="87">
        <f t="shared" ref="E1055:O1055" si="2360">+E1048/E1050*30</f>
        <v>0</v>
      </c>
      <c r="F1055" s="87">
        <f t="shared" si="2360"/>
        <v>0</v>
      </c>
      <c r="G1055" s="87" t="e">
        <f t="shared" si="2360"/>
        <v>#DIV/0!</v>
      </c>
      <c r="H1055" s="87">
        <f t="shared" si="2360"/>
        <v>0</v>
      </c>
      <c r="I1055" s="87">
        <f t="shared" si="2360"/>
        <v>0</v>
      </c>
      <c r="J1055" s="87">
        <f t="shared" si="2360"/>
        <v>0</v>
      </c>
      <c r="K1055" s="87">
        <f t="shared" si="2360"/>
        <v>0</v>
      </c>
      <c r="L1055" s="87">
        <f t="shared" si="2360"/>
        <v>0</v>
      </c>
      <c r="M1055" s="87">
        <f t="shared" si="2360"/>
        <v>0</v>
      </c>
      <c r="N1055" s="87">
        <f t="shared" si="2360"/>
        <v>0</v>
      </c>
      <c r="O1055" s="159">
        <f t="shared" si="2360"/>
        <v>0</v>
      </c>
      <c r="P1055" s="159"/>
    </row>
    <row r="1056" spans="1:53" ht="15.75" thickBot="1" x14ac:dyDescent="0.3">
      <c r="A1056" s="195" t="s">
        <v>117</v>
      </c>
      <c r="B1056" s="379"/>
      <c r="C1056" s="96" t="s">
        <v>238</v>
      </c>
      <c r="D1056" s="168">
        <f>+D1049/D1050*30</f>
        <v>0</v>
      </c>
      <c r="E1056" s="168">
        <f t="shared" ref="E1056:O1056" si="2361">+E1049/E1050*30</f>
        <v>0</v>
      </c>
      <c r="F1056" s="168">
        <f t="shared" si="2361"/>
        <v>0</v>
      </c>
      <c r="G1056" s="168" t="e">
        <f t="shared" si="2361"/>
        <v>#DIV/0!</v>
      </c>
      <c r="H1056" s="168">
        <f t="shared" si="2361"/>
        <v>0</v>
      </c>
      <c r="I1056" s="168">
        <f t="shared" si="2361"/>
        <v>0</v>
      </c>
      <c r="J1056" s="168">
        <f t="shared" si="2361"/>
        <v>0</v>
      </c>
      <c r="K1056" s="168">
        <f t="shared" si="2361"/>
        <v>0</v>
      </c>
      <c r="L1056" s="168">
        <f t="shared" si="2361"/>
        <v>0</v>
      </c>
      <c r="M1056" s="168">
        <f t="shared" si="2361"/>
        <v>0</v>
      </c>
      <c r="N1056" s="168">
        <f t="shared" si="2361"/>
        <v>0</v>
      </c>
      <c r="O1056" s="169">
        <f t="shared" si="2361"/>
        <v>0</v>
      </c>
      <c r="P1056" s="169" t="e">
        <f t="shared" si="2357"/>
        <v>#DIV/0!</v>
      </c>
    </row>
    <row r="1057" spans="1:16" x14ac:dyDescent="0.25">
      <c r="A1057" s="195" t="s">
        <v>117</v>
      </c>
      <c r="B1057" s="379"/>
      <c r="C1057" s="76" t="s">
        <v>8</v>
      </c>
      <c r="D1057" s="170">
        <f t="shared" ref="D1057:O1057" si="2362">+D1026/D1020</f>
        <v>2.1399053439973317</v>
      </c>
      <c r="E1057" s="170">
        <f t="shared" si="2362"/>
        <v>2.0528091337399492</v>
      </c>
      <c r="F1057" s="170">
        <f t="shared" si="2362"/>
        <v>2.0528091337399488</v>
      </c>
      <c r="G1057" s="170">
        <f t="shared" si="2362"/>
        <v>2.2308167146794391</v>
      </c>
      <c r="H1057" s="170">
        <f t="shared" si="2362"/>
        <v>2.2308167146794391</v>
      </c>
      <c r="I1057" s="170">
        <f t="shared" si="2362"/>
        <v>2.2308167146794391</v>
      </c>
      <c r="J1057" s="170">
        <f t="shared" si="2362"/>
        <v>2.1721000633926164</v>
      </c>
      <c r="K1057" s="170">
        <f t="shared" si="2362"/>
        <v>2.4595005839169497</v>
      </c>
      <c r="L1057" s="170">
        <f t="shared" si="2362"/>
        <v>2.5194120726257401</v>
      </c>
      <c r="M1057" s="170">
        <f t="shared" si="2362"/>
        <v>2.4766332549990171</v>
      </c>
      <c r="N1057" s="170">
        <f t="shared" si="2362"/>
        <v>2.5744045782685259</v>
      </c>
      <c r="O1057" s="171">
        <f t="shared" si="2362"/>
        <v>2.6314477988195559</v>
      </c>
      <c r="P1057" s="171"/>
    </row>
    <row r="1058" spans="1:16" x14ac:dyDescent="0.25">
      <c r="A1058" s="195" t="s">
        <v>117</v>
      </c>
      <c r="B1058" s="379"/>
      <c r="C1058" s="77" t="s">
        <v>6</v>
      </c>
      <c r="D1058" s="172">
        <f>+VLOOKUP(D1006,Conversion!$B$33:$N$71,(MATCH('Measured TV opt-pt'!D1005,butget_aylar_opt,0)+1),0)</f>
        <v>3.0986420150426719</v>
      </c>
      <c r="E1058" s="172">
        <f>+VLOOKUP(E1006,Conversion!$B$33:$N$71,(MATCH('Measured TV opt-pt'!E1005,butget_aylar_opt,0)+1),0)</f>
        <v>3.0293333458108873</v>
      </c>
      <c r="F1058" s="172">
        <f>+VLOOKUP(F1006,Conversion!$B$33:$N$71,(MATCH('Measured TV opt-pt'!F1005,butget_aylar_opt,0)+1),0)</f>
        <v>3.0293333458108873</v>
      </c>
      <c r="G1058" s="172">
        <f>+VLOOKUP(G1006,Conversion!$B$33:$N$71,(MATCH('Measured TV opt-pt'!G1005,butget_aylar_opt,0)+1),0)</f>
        <v>3.439856528789333</v>
      </c>
      <c r="H1058" s="172">
        <f>+VLOOKUP(H1006,Conversion!$B$33:$N$71,(MATCH('Measured TV opt-pt'!H1005,butget_aylar_opt,0)+1),0)</f>
        <v>3.439856528789333</v>
      </c>
      <c r="I1058" s="172">
        <f>+VLOOKUP(I1006,Conversion!$B$33:$N$71,(MATCH('Measured TV opt-pt'!I1005,butget_aylar_opt,0)+1),0)</f>
        <v>3.439856528789333</v>
      </c>
      <c r="J1058" s="172">
        <f>+VLOOKUP(J1006,Conversion!$B$33:$N$71,(MATCH('Measured TV opt-pt'!J1005,butget_aylar_opt,0)+1),0)</f>
        <v>3.1262793116366381</v>
      </c>
      <c r="K1058" s="172">
        <f>+VLOOKUP(K1006,Conversion!$B$33:$N$71,(MATCH('Measured TV opt-pt'!K1005,butget_aylar_opt,0)+1),0)</f>
        <v>3.1262793116366381</v>
      </c>
      <c r="L1058" s="172">
        <f>+VLOOKUP(L1006,Conversion!$B$33:$N$71,(MATCH('Measured TV opt-pt'!L1005,butget_aylar_opt,0)+1),0)</f>
        <v>3.1875683636121042</v>
      </c>
      <c r="M1058" s="172">
        <f>+VLOOKUP(M1006,Conversion!$B$33:$N$71,(MATCH('Measured TV opt-pt'!M1005,butget_aylar_opt,0)+1),0)</f>
        <v>3.0986420150426719</v>
      </c>
      <c r="N1058" s="172">
        <f>+VLOOKUP(N1006,Conversion!$B$33:$N$71,(MATCH('Measured TV opt-pt'!N1005,butget_aylar_opt,0)+1),0)</f>
        <v>3.0986420150426719</v>
      </c>
      <c r="O1058" s="173">
        <f>+VLOOKUP(O1006,Conversion!$B$33:$N$71,(MATCH('Measured TV opt-pt'!O1005,butget_aylar_opt,0)+1),0)</f>
        <v>3.0986420150426719</v>
      </c>
      <c r="P1058" s="173"/>
    </row>
    <row r="1059" spans="1:16" ht="15.75" thickBot="1" x14ac:dyDescent="0.3">
      <c r="A1059" s="195" t="s">
        <v>117</v>
      </c>
      <c r="B1059" s="380"/>
      <c r="C1059" s="96" t="s">
        <v>7</v>
      </c>
      <c r="D1059" s="172">
        <f>+VLOOKUP(D1006,Conversion!$B$74:$N$112,(MATCH('Measured TV opt-pt'!D1005,budget_aylar_pt,0)+1),0)</f>
        <v>1.7290181992636147</v>
      </c>
      <c r="E1059" s="172">
        <f>+VLOOKUP(E1006,Conversion!$B$74:$N$112,(MATCH('Measured TV opt-pt'!E1005,budget_aylar_pt,0)+1),0)</f>
        <v>1.634298757138118</v>
      </c>
      <c r="F1059" s="172">
        <f>+VLOOKUP(F1006,Conversion!$B$74:$N$112,(MATCH('Measured TV opt-pt'!F1005,budget_aylar_pt,0)+1),0)</f>
        <v>1.634298757138118</v>
      </c>
      <c r="G1059" s="172">
        <f>+VLOOKUP(G1006,Conversion!$B$74:$N$112,(MATCH('Measured TV opt-pt'!G1005,budget_aylar_pt,0)+1),0)</f>
        <v>1.7126567943466275</v>
      </c>
      <c r="H1059" s="172">
        <f>+VLOOKUP(H1006,Conversion!$B$74:$N$112,(MATCH('Measured TV opt-pt'!H1005,budget_aylar_pt,0)+1),0)</f>
        <v>1.7126567943466275</v>
      </c>
      <c r="I1059" s="172">
        <f>+VLOOKUP(I1006,Conversion!$B$74:$N$112,(MATCH('Measured TV opt-pt'!I1005,budget_aylar_pt,0)+1),0)</f>
        <v>1.7126567943466275</v>
      </c>
      <c r="J1059" s="172">
        <f>+VLOOKUP(J1006,Conversion!$B$74:$N$112,(MATCH('Measured TV opt-pt'!J1005,budget_aylar_pt,0)+1),0)</f>
        <v>1.7631660998594636</v>
      </c>
      <c r="K1059" s="172">
        <f>+VLOOKUP(K1006,Conversion!$B$74:$N$112,(MATCH('Measured TV opt-pt'!K1005,budget_aylar_pt,0)+1),0)</f>
        <v>1.7631660998594636</v>
      </c>
      <c r="L1059" s="172">
        <f>+VLOOKUP(L1006,Conversion!$B$74:$N$112,(MATCH('Measured TV opt-pt'!L1005,budget_aylar_pt,0)+1),0)</f>
        <v>1.8056451773496338</v>
      </c>
      <c r="M1059" s="172">
        <f>+VLOOKUP(M1006,Conversion!$B$74:$N$112,(MATCH('Measured TV opt-pt'!M1005,budget_aylar_pt,0)+1),0)</f>
        <v>1.7290181992636147</v>
      </c>
      <c r="N1059" s="172">
        <f>+VLOOKUP(N1006,Conversion!$B$74:$N$112,(MATCH('Measured TV opt-pt'!N1005,budget_aylar_pt,0)+1),0)</f>
        <v>1.7290181992636147</v>
      </c>
      <c r="O1059" s="173">
        <f>+VLOOKUP(O1006,Conversion!$B$74:$N$112,(MATCH('Measured TV opt-pt'!O1005,budget_aylar_pt,0)+1),0)</f>
        <v>1.7290181992636147</v>
      </c>
      <c r="P1059" s="174"/>
    </row>
    <row r="1060" spans="1:16" ht="21.75" thickBot="1" x14ac:dyDescent="0.3">
      <c r="A1060" s="195" t="s">
        <v>117</v>
      </c>
      <c r="B1060" s="240" t="s">
        <v>126</v>
      </c>
      <c r="C1060" s="74" t="s">
        <v>107</v>
      </c>
      <c r="D1060" s="153">
        <v>1</v>
      </c>
      <c r="E1060" s="153">
        <v>2</v>
      </c>
      <c r="F1060" s="153">
        <v>3</v>
      </c>
      <c r="G1060" s="153">
        <v>4</v>
      </c>
      <c r="H1060" s="153">
        <v>5</v>
      </c>
      <c r="I1060" s="153">
        <v>6</v>
      </c>
      <c r="J1060" s="153">
        <v>7</v>
      </c>
      <c r="K1060" s="153">
        <v>8</v>
      </c>
      <c r="L1060" s="153">
        <v>9</v>
      </c>
      <c r="M1060" s="153">
        <v>10</v>
      </c>
      <c r="N1060" s="153">
        <v>11</v>
      </c>
      <c r="O1060" s="153">
        <v>12</v>
      </c>
      <c r="P1060" s="74" t="s">
        <v>127</v>
      </c>
    </row>
    <row r="1061" spans="1:16" ht="15.75" thickBot="1" x14ac:dyDescent="0.3">
      <c r="A1061" s="195" t="s">
        <v>117</v>
      </c>
      <c r="B1061" s="375" t="s">
        <v>148</v>
      </c>
      <c r="C1061" s="185" t="s">
        <v>33</v>
      </c>
      <c r="D1061" s="186" t="s">
        <v>121</v>
      </c>
      <c r="E1061" s="186" t="s">
        <v>121</v>
      </c>
      <c r="F1061" s="186" t="s">
        <v>121</v>
      </c>
      <c r="G1061" s="186" t="s">
        <v>121</v>
      </c>
      <c r="H1061" s="186" t="s">
        <v>121</v>
      </c>
      <c r="I1061" s="186" t="s">
        <v>121</v>
      </c>
      <c r="J1061" s="186" t="s">
        <v>121</v>
      </c>
      <c r="K1061" s="186" t="s">
        <v>121</v>
      </c>
      <c r="L1061" s="186" t="s">
        <v>121</v>
      </c>
      <c r="M1061" s="186" t="s">
        <v>121</v>
      </c>
      <c r="N1061" s="186" t="s">
        <v>121</v>
      </c>
      <c r="O1061" s="186" t="s">
        <v>121</v>
      </c>
      <c r="P1061" s="188" t="s">
        <v>108</v>
      </c>
    </row>
    <row r="1062" spans="1:16" x14ac:dyDescent="0.25">
      <c r="A1062" s="195" t="s">
        <v>117</v>
      </c>
      <c r="B1062" s="376"/>
      <c r="C1062" s="175" t="s">
        <v>125</v>
      </c>
      <c r="D1062" s="200"/>
      <c r="E1062" s="201"/>
      <c r="F1062" s="201"/>
      <c r="G1062" s="201"/>
      <c r="H1062" s="201"/>
      <c r="I1062" s="201"/>
      <c r="J1062" s="201"/>
      <c r="K1062" s="201"/>
      <c r="L1062" s="201"/>
      <c r="M1062" s="201"/>
      <c r="N1062" s="201"/>
      <c r="O1062" s="176"/>
      <c r="P1062" s="176">
        <f>SUM(D1062:O1062)</f>
        <v>0</v>
      </c>
    </row>
    <row r="1063" spans="1:16" x14ac:dyDescent="0.25">
      <c r="A1063" s="195" t="s">
        <v>117</v>
      </c>
      <c r="B1063" s="376"/>
      <c r="C1063" s="86" t="s">
        <v>1</v>
      </c>
      <c r="D1063" s="87">
        <f>+D1094*D1076*30</f>
        <v>0</v>
      </c>
      <c r="E1063" s="87">
        <f t="shared" ref="E1063:O1063" si="2363">+E1094*E1076*30</f>
        <v>0</v>
      </c>
      <c r="F1063" s="87">
        <f t="shared" si="2363"/>
        <v>0</v>
      </c>
      <c r="G1063" s="87">
        <f t="shared" si="2363"/>
        <v>0</v>
      </c>
      <c r="H1063" s="87">
        <f t="shared" si="2363"/>
        <v>0</v>
      </c>
      <c r="I1063" s="87">
        <f t="shared" si="2363"/>
        <v>0</v>
      </c>
      <c r="J1063" s="87">
        <f t="shared" si="2363"/>
        <v>0</v>
      </c>
      <c r="K1063" s="87">
        <f t="shared" si="2363"/>
        <v>0</v>
      </c>
      <c r="L1063" s="87">
        <f t="shared" si="2363"/>
        <v>0</v>
      </c>
      <c r="M1063" s="87">
        <f t="shared" si="2363"/>
        <v>0</v>
      </c>
      <c r="N1063" s="87">
        <f t="shared" si="2363"/>
        <v>0</v>
      </c>
      <c r="O1063" s="159">
        <f t="shared" si="2363"/>
        <v>0</v>
      </c>
      <c r="P1063" s="159">
        <f t="shared" ref="P1063:P1067" si="2364">SUM(D1063:O1063)</f>
        <v>0</v>
      </c>
    </row>
    <row r="1064" spans="1:16" x14ac:dyDescent="0.25">
      <c r="A1064" s="195" t="s">
        <v>117</v>
      </c>
      <c r="B1064" s="376"/>
      <c r="C1064" s="86" t="s">
        <v>209</v>
      </c>
      <c r="D1064" s="87">
        <f t="shared" ref="D1064:O1067" si="2365">+D1095*D1077*30</f>
        <v>0</v>
      </c>
      <c r="E1064" s="259">
        <f t="shared" si="2365"/>
        <v>0</v>
      </c>
      <c r="F1064" s="259">
        <f t="shared" si="2365"/>
        <v>0</v>
      </c>
      <c r="G1064" s="259">
        <f t="shared" si="2365"/>
        <v>0</v>
      </c>
      <c r="H1064" s="259">
        <f t="shared" si="2365"/>
        <v>0</v>
      </c>
      <c r="I1064" s="259">
        <f t="shared" si="2365"/>
        <v>0</v>
      </c>
      <c r="J1064" s="259">
        <f t="shared" si="2365"/>
        <v>0</v>
      </c>
      <c r="K1064" s="259">
        <f t="shared" si="2365"/>
        <v>0</v>
      </c>
      <c r="L1064" s="259">
        <f t="shared" si="2365"/>
        <v>0</v>
      </c>
      <c r="M1064" s="259">
        <f t="shared" si="2365"/>
        <v>0</v>
      </c>
      <c r="N1064" s="259">
        <f t="shared" si="2365"/>
        <v>0</v>
      </c>
      <c r="O1064" s="260">
        <f t="shared" si="2365"/>
        <v>0</v>
      </c>
      <c r="P1064" s="260"/>
    </row>
    <row r="1065" spans="1:16" x14ac:dyDescent="0.25">
      <c r="A1065" s="195" t="s">
        <v>117</v>
      </c>
      <c r="B1065" s="376"/>
      <c r="C1065" s="86" t="s">
        <v>210</v>
      </c>
      <c r="D1065" s="87">
        <f t="shared" si="2365"/>
        <v>0</v>
      </c>
      <c r="E1065" s="259">
        <f t="shared" si="2365"/>
        <v>0</v>
      </c>
      <c r="F1065" s="259">
        <f t="shared" si="2365"/>
        <v>0</v>
      </c>
      <c r="G1065" s="259">
        <f t="shared" si="2365"/>
        <v>0</v>
      </c>
      <c r="H1065" s="259">
        <f t="shared" si="2365"/>
        <v>0</v>
      </c>
      <c r="I1065" s="259">
        <f t="shared" si="2365"/>
        <v>0</v>
      </c>
      <c r="J1065" s="259">
        <f t="shared" si="2365"/>
        <v>0</v>
      </c>
      <c r="K1065" s="259">
        <f t="shared" si="2365"/>
        <v>0</v>
      </c>
      <c r="L1065" s="259">
        <f t="shared" si="2365"/>
        <v>0</v>
      </c>
      <c r="M1065" s="259">
        <f t="shared" si="2365"/>
        <v>0</v>
      </c>
      <c r="N1065" s="259">
        <f t="shared" si="2365"/>
        <v>0</v>
      </c>
      <c r="O1065" s="260">
        <f t="shared" si="2365"/>
        <v>0</v>
      </c>
      <c r="P1065" s="260"/>
    </row>
    <row r="1066" spans="1:16" x14ac:dyDescent="0.25">
      <c r="A1066" s="195" t="s">
        <v>117</v>
      </c>
      <c r="B1066" s="376"/>
      <c r="C1066" s="86" t="s">
        <v>211</v>
      </c>
      <c r="D1066" s="87">
        <f t="shared" si="2365"/>
        <v>0</v>
      </c>
      <c r="E1066" s="259">
        <f t="shared" si="2365"/>
        <v>0</v>
      </c>
      <c r="F1066" s="259">
        <f t="shared" si="2365"/>
        <v>0</v>
      </c>
      <c r="G1066" s="259">
        <f t="shared" si="2365"/>
        <v>0</v>
      </c>
      <c r="H1066" s="259">
        <f t="shared" si="2365"/>
        <v>0</v>
      </c>
      <c r="I1066" s="259">
        <f t="shared" si="2365"/>
        <v>0</v>
      </c>
      <c r="J1066" s="259">
        <f t="shared" si="2365"/>
        <v>0</v>
      </c>
      <c r="K1066" s="259">
        <f t="shared" si="2365"/>
        <v>0</v>
      </c>
      <c r="L1066" s="259">
        <f t="shared" si="2365"/>
        <v>0</v>
      </c>
      <c r="M1066" s="259">
        <f t="shared" si="2365"/>
        <v>0</v>
      </c>
      <c r="N1066" s="259">
        <f t="shared" si="2365"/>
        <v>0</v>
      </c>
      <c r="O1066" s="260">
        <f t="shared" si="2365"/>
        <v>0</v>
      </c>
      <c r="P1066" s="260"/>
    </row>
    <row r="1067" spans="1:16" ht="15.75" thickBot="1" x14ac:dyDescent="0.3">
      <c r="A1067" s="195" t="s">
        <v>117</v>
      </c>
      <c r="B1067" s="376"/>
      <c r="C1067" s="96" t="s">
        <v>227</v>
      </c>
      <c r="D1067" s="87">
        <f t="shared" si="2365"/>
        <v>0</v>
      </c>
      <c r="E1067" s="90">
        <f t="shared" si="2365"/>
        <v>0</v>
      </c>
      <c r="F1067" s="90">
        <f t="shared" si="2365"/>
        <v>0</v>
      </c>
      <c r="G1067" s="90">
        <f t="shared" si="2365"/>
        <v>0</v>
      </c>
      <c r="H1067" s="90">
        <f t="shared" si="2365"/>
        <v>0</v>
      </c>
      <c r="I1067" s="90">
        <f t="shared" si="2365"/>
        <v>0</v>
      </c>
      <c r="J1067" s="90">
        <f t="shared" si="2365"/>
        <v>0</v>
      </c>
      <c r="K1067" s="90">
        <f t="shared" si="2365"/>
        <v>0</v>
      </c>
      <c r="L1067" s="90">
        <f t="shared" si="2365"/>
        <v>0</v>
      </c>
      <c r="M1067" s="90">
        <f t="shared" si="2365"/>
        <v>0</v>
      </c>
      <c r="N1067" s="90">
        <f t="shared" si="2365"/>
        <v>0</v>
      </c>
      <c r="O1067" s="160">
        <f t="shared" si="2365"/>
        <v>0</v>
      </c>
      <c r="P1067" s="160">
        <f t="shared" si="2364"/>
        <v>0</v>
      </c>
    </row>
    <row r="1068" spans="1:16" ht="15.75" thickBot="1" x14ac:dyDescent="0.3">
      <c r="A1068" s="195" t="s">
        <v>117</v>
      </c>
      <c r="B1068" s="376"/>
      <c r="C1068" s="281" t="s">
        <v>108</v>
      </c>
      <c r="D1068" s="282">
        <f>SUM(D1069:D1073)</f>
        <v>1</v>
      </c>
      <c r="E1068" s="282">
        <f t="shared" ref="E1068" si="2366">SUM(E1069:E1073)</f>
        <v>1.0034229363724529</v>
      </c>
      <c r="F1068" s="282">
        <f t="shared" ref="F1068" si="2367">SUM(F1069:F1073)</f>
        <v>0.99999999999999989</v>
      </c>
      <c r="G1068" s="282">
        <f t="shared" ref="G1068" si="2368">SUM(G1069:G1073)</f>
        <v>0.99999999999999989</v>
      </c>
      <c r="H1068" s="282">
        <f t="shared" ref="H1068" si="2369">SUM(H1069:H1073)</f>
        <v>1</v>
      </c>
      <c r="I1068" s="282">
        <f t="shared" ref="I1068" si="2370">SUM(I1069:I1073)</f>
        <v>1.0000000000000002</v>
      </c>
      <c r="J1068" s="282">
        <f t="shared" ref="J1068" si="2371">SUM(J1069:J1073)</f>
        <v>0.99999999999999978</v>
      </c>
      <c r="K1068" s="282">
        <f t="shared" ref="K1068" si="2372">SUM(K1069:K1073)</f>
        <v>0.99999999999999978</v>
      </c>
      <c r="L1068" s="282">
        <f t="shared" ref="L1068" si="2373">SUM(L1069:L1073)</f>
        <v>1</v>
      </c>
      <c r="M1068" s="282">
        <f t="shared" ref="M1068" si="2374">SUM(M1069:M1073)</f>
        <v>1.0000000000000002</v>
      </c>
      <c r="N1068" s="282">
        <f t="shared" ref="N1068" si="2375">SUM(N1069:N1073)</f>
        <v>1</v>
      </c>
      <c r="O1068" s="282">
        <f t="shared" ref="O1068" si="2376">SUM(O1069:O1073)</f>
        <v>0.99999999999999989</v>
      </c>
      <c r="P1068" s="268"/>
    </row>
    <row r="1069" spans="1:16" ht="15.75" thickBot="1" x14ac:dyDescent="0.3">
      <c r="A1069" s="195" t="s">
        <v>117</v>
      </c>
      <c r="B1069" s="376"/>
      <c r="C1069" s="245" t="s">
        <v>196</v>
      </c>
      <c r="D1069" s="246">
        <v>0.748</v>
      </c>
      <c r="E1069" s="246">
        <v>0.71289999999999998</v>
      </c>
      <c r="F1069" s="246">
        <v>0.70128149006739837</v>
      </c>
      <c r="G1069" s="246">
        <v>0.53018436569432525</v>
      </c>
      <c r="H1069" s="246">
        <v>0.5423765464750937</v>
      </c>
      <c r="I1069" s="246">
        <v>0.58843916554063314</v>
      </c>
      <c r="J1069" s="246">
        <v>0.60561377608760258</v>
      </c>
      <c r="K1069" s="246">
        <v>0.80100224649177598</v>
      </c>
      <c r="L1069" s="246">
        <v>0.74479587945877479</v>
      </c>
      <c r="M1069" s="246">
        <v>0.79328167047923914</v>
      </c>
      <c r="N1069" s="246">
        <v>0.79251746496726783</v>
      </c>
      <c r="O1069" s="246">
        <v>0.75240999999999991</v>
      </c>
      <c r="P1069" s="268"/>
    </row>
    <row r="1070" spans="1:16" ht="15.75" thickBot="1" x14ac:dyDescent="0.3">
      <c r="A1070" s="195" t="s">
        <v>117</v>
      </c>
      <c r="B1070" s="376"/>
      <c r="C1070" s="245" t="s">
        <v>197</v>
      </c>
      <c r="D1070" s="246"/>
      <c r="E1070" s="246">
        <v>3.4229363724529492E-3</v>
      </c>
      <c r="F1070" s="246"/>
      <c r="G1070" s="246"/>
      <c r="H1070" s="246"/>
      <c r="I1070" s="246"/>
      <c r="J1070" s="246"/>
      <c r="K1070" s="246"/>
      <c r="L1070" s="246"/>
      <c r="M1070" s="246"/>
      <c r="N1070" s="246"/>
      <c r="O1070" s="246"/>
      <c r="P1070" s="268"/>
    </row>
    <row r="1071" spans="1:16" ht="15.75" thickBot="1" x14ac:dyDescent="0.3">
      <c r="A1071" s="195" t="s">
        <v>117</v>
      </c>
      <c r="B1071" s="376"/>
      <c r="C1071" s="245" t="s">
        <v>199</v>
      </c>
      <c r="D1071" s="310">
        <v>0.252</v>
      </c>
      <c r="E1071" s="246">
        <v>0.28710000000000002</v>
      </c>
      <c r="F1071" s="246">
        <v>0.27946524626273334</v>
      </c>
      <c r="G1071" s="246">
        <v>0.26027151737500415</v>
      </c>
      <c r="H1071" s="246">
        <v>0.22206611722025232</v>
      </c>
      <c r="I1071" s="246">
        <v>0.23470428159927745</v>
      </c>
      <c r="J1071" s="246">
        <v>0.15048175443375286</v>
      </c>
      <c r="K1071" s="246">
        <v>0.11533513094114624</v>
      </c>
      <c r="L1071" s="246">
        <v>0.2476086029169918</v>
      </c>
      <c r="M1071" s="246">
        <v>0.18024296287308908</v>
      </c>
      <c r="N1071" s="246">
        <v>0.19496532528723082</v>
      </c>
      <c r="O1071" s="246">
        <v>0.24758999999999998</v>
      </c>
      <c r="P1071" s="268"/>
    </row>
    <row r="1072" spans="1:16" ht="15.75" thickBot="1" x14ac:dyDescent="0.3">
      <c r="A1072" s="195" t="s">
        <v>117</v>
      </c>
      <c r="B1072" s="376"/>
      <c r="C1072" s="245" t="s">
        <v>198</v>
      </c>
      <c r="D1072" s="246"/>
      <c r="E1072" s="246"/>
      <c r="F1072" s="246">
        <v>1.9253263669868261E-2</v>
      </c>
      <c r="G1072" s="246">
        <v>0.20954411693067052</v>
      </c>
      <c r="H1072" s="246">
        <v>0.23555733630465386</v>
      </c>
      <c r="I1072" s="246">
        <v>0.17685655286008953</v>
      </c>
      <c r="J1072" s="246">
        <v>0.24390446947864436</v>
      </c>
      <c r="K1072" s="246">
        <v>8.3662622567077571E-2</v>
      </c>
      <c r="L1072" s="246">
        <v>7.5955176242334761E-3</v>
      </c>
      <c r="M1072" s="246">
        <v>2.6475366647671975E-2</v>
      </c>
      <c r="N1072" s="246">
        <v>1.2517209745501362E-2</v>
      </c>
      <c r="O1072" s="246">
        <v>0</v>
      </c>
      <c r="P1072" s="268"/>
    </row>
    <row r="1073" spans="1:41" ht="15.75" thickBot="1" x14ac:dyDescent="0.3">
      <c r="A1073" s="195" t="s">
        <v>117</v>
      </c>
      <c r="B1073" s="376"/>
      <c r="C1073" s="248" t="s">
        <v>228</v>
      </c>
      <c r="D1073" s="249"/>
      <c r="E1073" s="249"/>
      <c r="F1073" s="249"/>
      <c r="G1073" s="249"/>
      <c r="H1073" s="249"/>
      <c r="I1073" s="249"/>
      <c r="J1073" s="249"/>
      <c r="K1073" s="249"/>
      <c r="L1073" s="249"/>
      <c r="M1073" s="249"/>
      <c r="N1073" s="249"/>
      <c r="O1073" s="249"/>
      <c r="P1073" s="177"/>
    </row>
    <row r="1074" spans="1:41" ht="15.75" thickBot="1" x14ac:dyDescent="0.3">
      <c r="A1074" s="195"/>
      <c r="B1074" s="376"/>
      <c r="C1074" s="306" t="s">
        <v>278</v>
      </c>
      <c r="D1074" s="309">
        <v>1</v>
      </c>
      <c r="E1074" s="309">
        <v>1</v>
      </c>
      <c r="F1074" s="309">
        <v>1</v>
      </c>
      <c r="G1074" s="309">
        <v>1</v>
      </c>
      <c r="H1074" s="309">
        <v>1</v>
      </c>
      <c r="I1074" s="309">
        <v>1</v>
      </c>
      <c r="J1074" s="309">
        <v>1</v>
      </c>
      <c r="K1074" s="309">
        <v>1</v>
      </c>
      <c r="L1074" s="309">
        <v>1</v>
      </c>
      <c r="M1074" s="309">
        <v>1</v>
      </c>
      <c r="N1074" s="309">
        <v>1</v>
      </c>
      <c r="O1074" s="309">
        <v>1</v>
      </c>
      <c r="P1074" s="308"/>
    </row>
    <row r="1075" spans="1:41" x14ac:dyDescent="0.25">
      <c r="A1075" s="195" t="s">
        <v>117</v>
      </c>
      <c r="B1075" s="376"/>
      <c r="C1075" s="154" t="s">
        <v>14</v>
      </c>
      <c r="D1075" s="155">
        <f>+SUMPRODUCT(D1076:D1080,D1069:D1073)</f>
        <v>23.479646787646026</v>
      </c>
      <c r="E1075" s="155">
        <f t="shared" ref="E1075" si="2377">+SUMPRODUCT(E1076:E1080,E1069:E1073)</f>
        <v>24.076398751319381</v>
      </c>
      <c r="F1075" s="155">
        <f t="shared" ref="F1075" si="2378">+SUMPRODUCT(F1076:F1080,F1069:F1073)</f>
        <v>26.34353157301457</v>
      </c>
      <c r="G1075" s="155">
        <f t="shared" ref="G1075" si="2379">+SUMPRODUCT(G1076:G1080,G1069:G1073)</f>
        <v>35.205050197221688</v>
      </c>
      <c r="H1075" s="155">
        <f t="shared" ref="H1075" si="2380">+SUMPRODUCT(H1076:H1080,H1069:H1073)</f>
        <v>41.49650260386904</v>
      </c>
      <c r="I1075" s="155">
        <f t="shared" ref="I1075" si="2381">+SUMPRODUCT(I1076:I1080,I1069:I1073)</f>
        <v>38.991843780205926</v>
      </c>
      <c r="J1075" s="155">
        <f t="shared" ref="J1075" si="2382">+SUMPRODUCT(J1076:J1080,J1069:J1073)</f>
        <v>24.715921728085696</v>
      </c>
      <c r="K1075" s="155">
        <f t="shared" ref="K1075" si="2383">+SUMPRODUCT(K1076:K1080,K1069:K1073)</f>
        <v>17.290051071257835</v>
      </c>
      <c r="L1075" s="155">
        <f t="shared" ref="L1075" si="2384">+SUMPRODUCT(L1076:L1080,L1069:L1073)</f>
        <v>23.991363394497959</v>
      </c>
      <c r="M1075" s="155">
        <f t="shared" ref="M1075" si="2385">+SUMPRODUCT(M1076:M1080,M1069:M1073)</f>
        <v>27.257656862768588</v>
      </c>
      <c r="N1075" s="155">
        <f t="shared" ref="N1075" si="2386">+SUMPRODUCT(N1076:N1080,N1069:N1073)</f>
        <v>25.052800302948242</v>
      </c>
      <c r="O1075" s="156">
        <f t="shared" ref="O1075" si="2387">+SUMPRODUCT(O1076:O1080,O1069:O1073)</f>
        <v>21.196595452974034</v>
      </c>
      <c r="P1075" s="156"/>
    </row>
    <row r="1076" spans="1:41" x14ac:dyDescent="0.25">
      <c r="A1076" s="195" t="s">
        <v>117</v>
      </c>
      <c r="B1076" s="376"/>
      <c r="C1076" s="77" t="s">
        <v>34</v>
      </c>
      <c r="D1076" s="243">
        <f>+IF(D1074=1,D1088*'CPP Detay Tum Ay'!D$38+(1-'Measured TV opt-pt'!D1088)*'CPP Detay Tum Ay'!D$20,IF(D1074=2,D1088*'CPP Detay (düşük)'!D$38+(1-'Measured TV opt-pt'!D1088)*'CPP Detay (düşük)'!D$20,IF(D1074=3,D1088*'CPP Detay (yüksek)'!D$38+(1-'Measured TV opt-pt'!D1088)*'CPP Detay (yüksek)'!D$20,"Girilen Rakamda Hata Var")))</f>
        <v>22.309529344213665</v>
      </c>
      <c r="E1076" s="243">
        <f>+IF(E1074=1,E1088*'CPP Detay Tum Ay'!E$38+(1-'Measured TV opt-pt'!E1088)*'CPP Detay Tum Ay'!E$20,IF(E1074=2,E1088*'CPP Detay (düşük)'!E$38+(1-'Measured TV opt-pt'!E1088)*'CPP Detay (düşük)'!E$20,IF(E1074=3,E1088*'CPP Detay (yüksek)'!E$38+(1-'Measured TV opt-pt'!E1088)*'CPP Detay (yüksek)'!E$20,"Girilen Rakamda Hata Var")))</f>
        <v>22.280165913629329</v>
      </c>
      <c r="F1076" s="161">
        <f>+IF(F1074=1,F1088*'CPP Detay Tum Ay'!F$38+(1-'Measured TV opt-pt'!F1088)*'CPP Detay Tum Ay'!F$20,IF(F1074=2,F1088*'CPP Detay (düşük)'!F$38+(1-'Measured TV opt-pt'!F1088)*'CPP Detay (düşük)'!F$20,IF(F1074=3,F1088*'CPP Detay (yüksek)'!F$38+(1-'Measured TV opt-pt'!F1088)*'CPP Detay (yüksek)'!F$20,"Girilen Rakamda Hata Var")))</f>
        <v>24.03711274881335</v>
      </c>
      <c r="G1076" s="161">
        <f>+IF(G1074=1,G1088*'CPP Detay Tum Ay'!G$38+(1-'Measured TV opt-pt'!G1088)*'CPP Detay Tum Ay'!G$20,IF(G1074=2,G1088*'CPP Detay (düşük)'!G$38+(1-'Measured TV opt-pt'!G1088)*'CPP Detay (düşük)'!G$20,IF(G1074=3,G1088*'CPP Detay (yüksek)'!G$38+(1-'Measured TV opt-pt'!G1088)*'CPP Detay (yüksek)'!G$20,"Girilen Rakamda Hata Var")))</f>
        <v>31.402369741470277</v>
      </c>
      <c r="H1076" s="161">
        <f>+IF(H1074=1,H1088*'CPP Detay Tum Ay'!H$38+(1-'Measured TV opt-pt'!H1088)*'CPP Detay Tum Ay'!H$20,IF(H1074=2,H1088*'CPP Detay (düşük)'!H$38+(1-'Measured TV opt-pt'!H1088)*'CPP Detay (düşük)'!H$20,IF(H1074=3,H1088*'CPP Detay (yüksek)'!H$38+(1-'Measured TV opt-pt'!H1088)*'CPP Detay (yüksek)'!H$20,"Girilen Rakamda Hata Var")))</f>
        <v>37.075625834077648</v>
      </c>
      <c r="I1076" s="161">
        <f>+IF(I1074=1,I1088*'CPP Detay Tum Ay'!I$38+(1-'Measured TV opt-pt'!I1088)*'CPP Detay Tum Ay'!I$20,IF(I1074=2,I1088*'CPP Detay (düşük)'!I$38+(1-'Measured TV opt-pt'!I1088)*'CPP Detay (düşük)'!I$20,IF(I1074=3,I1088*'CPP Detay (yüksek)'!I$38+(1-'Measured TV opt-pt'!I1088)*'CPP Detay (yüksek)'!I$20,"Girilen Rakamda Hata Var")))</f>
        <v>35.364846941513306</v>
      </c>
      <c r="J1076" s="161">
        <f>+IF(J1074=1,J1088*'CPP Detay Tum Ay'!J$38+(1-'Measured TV opt-pt'!J1088)*'CPP Detay Tum Ay'!J$20,IF(J1074=2,J1088*'CPP Detay (düşük)'!J$38+(1-'Measured TV opt-pt'!J1088)*'CPP Detay (düşük)'!J$20,IF(J1074=3,J1088*'CPP Detay (yüksek)'!J$38+(1-'Measured TV opt-pt'!J1088)*'CPP Detay (yüksek)'!J$20,"Girilen Rakamda Hata Var")))</f>
        <v>22.961983461135311</v>
      </c>
      <c r="K1076" s="161">
        <f>+IF(K1074=1,K1088*'CPP Detay Tum Ay'!K$38+(1-'Measured TV opt-pt'!K1088)*'CPP Detay Tum Ay'!K$20,IF(K1074=2,K1088*'CPP Detay (düşük)'!K$38+(1-'Measured TV opt-pt'!K1088)*'CPP Detay (düşük)'!K$20,IF(K1074=3,K1088*'CPP Detay (yüksek)'!K$38+(1-'Measured TV opt-pt'!K1088)*'CPP Detay (yüksek)'!K$20,"Girilen Rakamda Hata Var")))</f>
        <v>17.034468684979927</v>
      </c>
      <c r="L1076" s="255">
        <f>+IF(L1074=1,L1088*'CPP Detay Tum Ay'!L$38+(1-'Measured TV opt-pt'!L1088)*'CPP Detay Tum Ay'!L$20,IF(L1074=2,L1088*'CPP Detay (düşük)'!L$38+(1-'Measured TV opt-pt'!L1088)*'CPP Detay (düşük)'!L$20,IF(L1074=3,L1088*'CPP Detay (yüksek)'!L$38+(1-'Measured TV opt-pt'!L1088)*'CPP Detay (yüksek)'!L$20,"Girilen Rakamda Hata Var")))</f>
        <v>22.467149289573328</v>
      </c>
      <c r="M1076" s="255">
        <f>+IF(M1074=1,M1088*'CPP Detay Tum Ay'!M$38+(1-'Measured TV opt-pt'!M1088)*'CPP Detay Tum Ay'!M$20,IF(M1074=2,M1088*'CPP Detay (düşük)'!M$38+(1-'Measured TV opt-pt'!M1088)*'CPP Detay (düşük)'!M$20,IF(M1074=3,M1088*'CPP Detay (yüksek)'!M$38+(1-'Measured TV opt-pt'!M1088)*'CPP Detay (yüksek)'!M$20,"Girilen Rakamda Hata Var")))</f>
        <v>25.789248753307362</v>
      </c>
      <c r="N1076" s="255">
        <f>+IF(N1074=1,N1088*'CPP Detay Tum Ay'!N$38+(1-'Measured TV opt-pt'!N1088)*'CPP Detay Tum Ay'!N$20,IF(N1074=2,N1088*'CPP Detay (düşük)'!N$38+(1-'Measured TV opt-pt'!N1088)*'CPP Detay (düşük)'!N$20,IF(N1074=3,N1088*'CPP Detay (yüksek)'!N$38+(1-'Measured TV opt-pt'!N1088)*'CPP Detay (yüksek)'!N$20,"Girilen Rakamda Hata Var")))</f>
        <v>23.803341004858662</v>
      </c>
      <c r="O1076" s="256">
        <f>+IF(O1074=1,O1088*'CPP Detay Tum Ay'!O$38+(1-'Measured TV opt-pt'!O1088)*'CPP Detay Tum Ay'!O$20,IF(O1074=2,O1088*'CPP Detay (düşük)'!O$38+(1-'Measured TV opt-pt'!O1088)*'CPP Detay (düşük)'!O$20,IF(O1074=3,O1088*'CPP Detay (yüksek)'!O$38+(1-'Measured TV opt-pt'!O1088)*'CPP Detay (yüksek)'!O$20,"Girilen Rakamda Hata Var")))</f>
        <v>19.99835323959751</v>
      </c>
      <c r="P1076" s="162"/>
    </row>
    <row r="1077" spans="1:41" x14ac:dyDescent="0.25">
      <c r="A1077" s="195" t="s">
        <v>117</v>
      </c>
      <c r="B1077" s="376"/>
      <c r="C1077" s="77" t="s">
        <v>194</v>
      </c>
      <c r="D1077" s="243">
        <f>+IF(D1074=1,D1089*'CPP Detay Tum Ay'!D$94+(1-'Measured TV opt-pt'!D1089)*'CPP Detay Tum Ay'!D$76,IF(D1074=2,D1089*'CPP Detay (düşük)'!D$94+(1-'Measured TV opt-pt'!D1089)*'CPP Detay (düşük)'!D$76,IF(D1074=3,D1089*'CPP Detay (yüksek)'!D$94+(1-'Measured TV opt-pt'!D1089)*'CPP Detay (yüksek)'!D$76,"Girilen Rakamda Hata Var")))</f>
        <v>0</v>
      </c>
      <c r="E1077" s="243">
        <f>+IF(E1074=1,E1089*'CPP Detay Tum Ay'!E$94+(1-'Measured TV opt-pt'!E1089)*'CPP Detay Tum Ay'!E$76,IF(E1074=2,E1089*'CPP Detay (düşük)'!E$94+(1-'Measured TV opt-pt'!E1089)*'CPP Detay (düşük)'!E$76,IF(E1074=3,E1089*'CPP Detay (yüksek)'!E$94+(1-'Measured TV opt-pt'!E1089)*'CPP Detay (yüksek)'!E$76,"Girilen Rakamda Hata Var")))</f>
        <v>0</v>
      </c>
      <c r="F1077" s="243">
        <f>+IF(F1074=1,F1089*'CPP Detay Tum Ay'!F$94+(1-'Measured TV opt-pt'!F1089)*'CPP Detay Tum Ay'!F$76,IF(F1074=2,F1089*'CPP Detay (düşük)'!F$94+(1-'Measured TV opt-pt'!F1089)*'CPP Detay (düşük)'!F$76,IF(F1074=3,F1089*'CPP Detay (yüksek)'!F$94+(1-'Measured TV opt-pt'!F1089)*'CPP Detay (yüksek)'!F$76,"Girilen Rakamda Hata Var")))</f>
        <v>0</v>
      </c>
      <c r="G1077" s="243">
        <f>+IF(G1074=1,G1089*'CPP Detay Tum Ay'!G$94+(1-'Measured TV opt-pt'!G1089)*'CPP Detay Tum Ay'!G$76,IF(G1074=2,G1089*'CPP Detay (düşük)'!G$94+(1-'Measured TV opt-pt'!G1089)*'CPP Detay (düşük)'!G$76,IF(G1074=3,G1089*'CPP Detay (yüksek)'!G$94+(1-'Measured TV opt-pt'!G1089)*'CPP Detay (yüksek)'!G$76,"Girilen Rakamda Hata Var")))</f>
        <v>0</v>
      </c>
      <c r="H1077" s="243">
        <f>+IF(H1074=1,H1089*'CPP Detay Tum Ay'!H$94+(1-'Measured TV opt-pt'!H1089)*'CPP Detay Tum Ay'!H$76,IF(H1074=2,H1089*'CPP Detay (düşük)'!H$94+(1-'Measured TV opt-pt'!H1089)*'CPP Detay (düşük)'!H$76,IF(H1074=3,H1089*'CPP Detay (yüksek)'!H$94+(1-'Measured TV opt-pt'!H1089)*'CPP Detay (yüksek)'!H$76,"Girilen Rakamda Hata Var")))</f>
        <v>0</v>
      </c>
      <c r="I1077" s="243">
        <f>+IF(I1074=1,I1089*'CPP Detay Tum Ay'!I$94+(1-'Measured TV opt-pt'!I1089)*'CPP Detay Tum Ay'!I$76,IF(I1074=2,I1089*'CPP Detay (düşük)'!I$94+(1-'Measured TV opt-pt'!I1089)*'CPP Detay (düşük)'!I$76,IF(I1074=3,I1089*'CPP Detay (yüksek)'!I$94+(1-'Measured TV opt-pt'!I1089)*'CPP Detay (yüksek)'!I$76,"Girilen Rakamda Hata Var")))</f>
        <v>0</v>
      </c>
      <c r="J1077" s="243">
        <f>+IF(J1074=1,J1089*'CPP Detay Tum Ay'!J$94+(1-'Measured TV opt-pt'!J1089)*'CPP Detay Tum Ay'!J$76,IF(J1074=2,J1089*'CPP Detay (düşük)'!J$94+(1-'Measured TV opt-pt'!J1089)*'CPP Detay (düşük)'!J$76,IF(J1074=3,J1089*'CPP Detay (yüksek)'!J$94+(1-'Measured TV opt-pt'!J1089)*'CPP Detay (yüksek)'!J$76,"Girilen Rakamda Hata Var")))</f>
        <v>0</v>
      </c>
      <c r="K1077" s="243">
        <f>+IF(K1074=1,K1089*'CPP Detay Tum Ay'!K$94+(1-'Measured TV opt-pt'!K1089)*'CPP Detay Tum Ay'!K$76,IF(K1074=2,K1089*'CPP Detay (düşük)'!K$94+(1-'Measured TV opt-pt'!K1089)*'CPP Detay (düşük)'!K$76,IF(K1074=3,K1089*'CPP Detay (yüksek)'!K$94+(1-'Measured TV opt-pt'!K1089)*'CPP Detay (yüksek)'!K$76,"Girilen Rakamda Hata Var")))</f>
        <v>0</v>
      </c>
      <c r="L1077" s="257">
        <f>+IF(L1074=1,L1089*'CPP Detay Tum Ay'!L$94+(1-'Measured TV opt-pt'!L1089)*'CPP Detay Tum Ay'!L$76,IF(L1074=2,L1089*'CPP Detay (düşük)'!L$94+(1-'Measured TV opt-pt'!L1089)*'CPP Detay (düşük)'!L$76,IF(L1074=3,L1089*'CPP Detay (yüksek)'!L$94+(1-'Measured TV opt-pt'!L1089)*'CPP Detay (yüksek)'!L$76,"Girilen Rakamda Hata Var")))</f>
        <v>0</v>
      </c>
      <c r="M1077" s="257">
        <f>+IF(M1074=1,M1089*'CPP Detay Tum Ay'!M$94+(1-'Measured TV opt-pt'!M1089)*'CPP Detay Tum Ay'!M$76,IF(M1074=2,M1089*'CPP Detay (düşük)'!M$94+(1-'Measured TV opt-pt'!M1089)*'CPP Detay (düşük)'!M$76,IF(M1074=3,M1089*'CPP Detay (yüksek)'!M$94+(1-'Measured TV opt-pt'!M1089)*'CPP Detay (yüksek)'!M$76,"Girilen Rakamda Hata Var")))</f>
        <v>0</v>
      </c>
      <c r="N1077" s="257">
        <f>+IF(N1074=1,N1089*'CPP Detay Tum Ay'!N$94+(1-'Measured TV opt-pt'!N1089)*'CPP Detay Tum Ay'!N$76,IF(N1074=2,N1089*'CPP Detay (düşük)'!N$94+(1-'Measured TV opt-pt'!N1089)*'CPP Detay (düşük)'!N$76,IF(N1074=3,N1089*'CPP Detay (yüksek)'!N$94+(1-'Measured TV opt-pt'!N1089)*'CPP Detay (yüksek)'!N$76,"Girilen Rakamda Hata Var")))</f>
        <v>0</v>
      </c>
      <c r="O1077" s="258">
        <f>+IF(O1074=1,O1089*'CPP Detay Tum Ay'!O$94+(1-'Measured TV opt-pt'!O1089)*'CPP Detay Tum Ay'!O$76,IF(O1074=2,O1089*'CPP Detay (düşük)'!O$94+(1-'Measured TV opt-pt'!O1089)*'CPP Detay (düşük)'!O$76,IF(O1074=3,O1089*'CPP Detay (yüksek)'!O$94+(1-'Measured TV opt-pt'!O1089)*'CPP Detay (yüksek)'!O$76,"Girilen Rakamda Hata Var")))</f>
        <v>0</v>
      </c>
      <c r="P1077" s="244"/>
    </row>
    <row r="1078" spans="1:41" x14ac:dyDescent="0.25">
      <c r="A1078" s="195" t="s">
        <v>117</v>
      </c>
      <c r="B1078" s="376"/>
      <c r="C1078" s="77" t="s">
        <v>195</v>
      </c>
      <c r="D1078" s="243">
        <f>+IF(D1074=1,D1090*'CPP Detay Tum Ay'!D$150+(1-'Measured TV opt-pt'!D1090)*'CPP Detay Tum Ay'!D$132,IF(D1074=2,D1090*'CPP Detay (düşük)'!D$150+(1-'Measured TV opt-pt'!D1090)*'CPP Detay (düşük)'!D$132,IF(D1074=3,D1090*'CPP Detay (yüksek)'!D$150+(1-'Measured TV opt-pt'!D1090)*'CPP Detay (yüksek)'!D$132,"Girilen Rakamda Hata Var")))</f>
        <v>26.952852532437326</v>
      </c>
      <c r="E1078" s="243">
        <f>+IF(E1074=1,E1090*'CPP Detay Tum Ay'!E$150+(1-'Measured TV opt-pt'!E1090)*'CPP Detay Tum Ay'!E$132,IF(E1074=2,E1090*'CPP Detay (düşük)'!E$150+(1-'Measured TV opt-pt'!E1090)*'CPP Detay (düşük)'!E$132,IF(E1074=3,E1090*'CPP Detay (yüksek)'!E$150+(1-'Measured TV opt-pt'!E1090)*'CPP Detay (yüksek)'!E$132,"Girilen Rakamda Hata Var")))</f>
        <v>28.536636960964938</v>
      </c>
      <c r="F1078" s="243">
        <f>+IF(F1074=1,F1090*'CPP Detay Tum Ay'!F$150+(1-'Measured TV opt-pt'!F1090)*'CPP Detay Tum Ay'!F$132,IF(F1074=2,F1090*'CPP Detay (düşük)'!F$150+(1-'Measured TV opt-pt'!F1090)*'CPP Detay (düşük)'!F$132,IF(F1074=3,F1090*'CPP Detay (yüksek)'!F$150+(1-'Measured TV opt-pt'!F1090)*'CPP Detay (yüksek)'!F$132,"Girilen Rakamda Hata Var")))</f>
        <v>32.268806016322131</v>
      </c>
      <c r="G1078" s="243">
        <f>+IF(G1074=1,G1090*'CPP Detay Tum Ay'!G$150+(1-'Measured TV opt-pt'!G1090)*'CPP Detay Tum Ay'!G$132,IF(G1074=2,G1090*'CPP Detay (düşük)'!G$150+(1-'Measured TV opt-pt'!G1090)*'CPP Detay (düşük)'!G$132,IF(G1074=3,G1090*'CPP Detay (yüksek)'!G$150+(1-'Measured TV opt-pt'!G1090)*'CPP Detay (yüksek)'!G$132,"Girilen Rakamda Hata Var")))</f>
        <v>40.041915995073154</v>
      </c>
      <c r="H1078" s="243">
        <f>+IF(H1074=1,H1090*'CPP Detay Tum Ay'!H$150+(1-'Measured TV opt-pt'!H1090)*'CPP Detay Tum Ay'!H$132,IF(H1074=2,H1090*'CPP Detay (düşük)'!H$150+(1-'Measured TV opt-pt'!H1090)*'CPP Detay (düşük)'!H$132,IF(H1074=3,H1090*'CPP Detay (yüksek)'!H$150+(1-'Measured TV opt-pt'!H1090)*'CPP Detay (yüksek)'!H$132,"Girilen Rakamda Hata Var")))</f>
        <v>47.406618791296822</v>
      </c>
      <c r="I1078" s="243">
        <f>+IF(I1074=1,I1090*'CPP Detay Tum Ay'!I$150+(1-'Measured TV opt-pt'!I1090)*'CPP Detay Tum Ay'!I$132,IF(I1074=2,I1090*'CPP Detay (düşük)'!I$150+(1-'Measured TV opt-pt'!I1090)*'CPP Detay (düşük)'!I$132,IF(I1074=3,I1090*'CPP Detay (yüksek)'!I$150+(1-'Measured TV opt-pt'!I1090)*'CPP Detay (yüksek)'!I$132,"Girilen Rakamda Hata Var")))</f>
        <v>44.557827648212438</v>
      </c>
      <c r="J1078" s="243">
        <f>+IF(J1074=1,J1090*'CPP Detay Tum Ay'!J$150+(1-'Measured TV opt-pt'!J1090)*'CPP Detay Tum Ay'!J$132,IF(J1074=2,J1090*'CPP Detay (düşük)'!J$150+(1-'Measured TV opt-pt'!J1090)*'CPP Detay (düşük)'!J$132,IF(J1074=3,J1090*'CPP Detay (yüksek)'!J$150+(1-'Measured TV opt-pt'!J1090)*'CPP Detay (yüksek)'!J$132,"Girilen Rakamda Hata Var")))</f>
        <v>27.827770059347397</v>
      </c>
      <c r="K1078" s="243">
        <f>+IF(K1074=1,K1090*'CPP Detay Tum Ay'!K$150+(1-'Measured TV opt-pt'!K1090)*'CPP Detay Tum Ay'!K$132,IF(K1074=2,K1090*'CPP Detay (düşük)'!K$150+(1-'Measured TV opt-pt'!K1090)*'CPP Detay (düşük)'!K$132,IF(K1074=3,K1090*'CPP Detay (yüksek)'!K$150+(1-'Measured TV opt-pt'!K1090)*'CPP Detay (yüksek)'!K$132,"Girilen Rakamda Hata Var")))</f>
        <v>18.52416727465565</v>
      </c>
      <c r="L1078" s="257">
        <f>+IF(L1074=1,L1090*'CPP Detay Tum Ay'!L$150+(1-'Measured TV opt-pt'!L1090)*'CPP Detay Tum Ay'!L$132,IF(L1074=2,L1090*'CPP Detay (düşük)'!L$150+(1-'Measured TV opt-pt'!L1090)*'CPP Detay (düşük)'!L$132,IF(L1074=3,L1090*'CPP Detay (yüksek)'!L$150+(1-'Measured TV opt-pt'!L1090)*'CPP Detay (yüksek)'!L$132,"Girilen Rakamda Hata Var")))</f>
        <v>28.233970352734637</v>
      </c>
      <c r="M1078" s="257">
        <f>+IF(M1074=1,M1090*'CPP Detay Tum Ay'!M$150+(1-'Measured TV opt-pt'!M1090)*'CPP Detay Tum Ay'!M$132,IF(M1074=2,M1090*'CPP Detay (düşük)'!M$150+(1-'Measured TV opt-pt'!M1090)*'CPP Detay (düşük)'!M$132,IF(M1074=3,M1090*'CPP Detay (yüksek)'!M$150+(1-'Measured TV opt-pt'!M1090)*'CPP Detay (yüksek)'!M$132,"Girilen Rakamda Hata Var")))</f>
        <v>32.359637806635185</v>
      </c>
      <c r="N1078" s="257">
        <f>+IF(N1074=1,N1090*'CPP Detay Tum Ay'!N$150+(1-'Measured TV opt-pt'!N1090)*'CPP Detay Tum Ay'!N$132,IF(N1074=2,N1090*'CPP Detay (düşük)'!N$150+(1-'Measured TV opt-pt'!N1090)*'CPP Detay (düşük)'!N$132,IF(N1074=3,N1090*'CPP Detay (yüksek)'!N$150+(1-'Measured TV opt-pt'!N1090)*'CPP Detay (yüksek)'!N$132,"Girilen Rakamda Hata Var")))</f>
        <v>29.645492106680784</v>
      </c>
      <c r="O1078" s="258">
        <f>+IF(O1074=1,O1090*'CPP Detay Tum Ay'!O$150+(1-'Measured TV opt-pt'!O1090)*'CPP Detay Tum Ay'!O$132,IF(O1074=2,O1090*'CPP Detay (düşük)'!O$150+(1-'Measured TV opt-pt'!O1090)*'CPP Detay (düşük)'!O$132,IF(O1074=3,O1090*'CPP Detay (yüksek)'!O$150+(1-'Measured TV opt-pt'!O1090)*'CPP Detay (yüksek)'!O$132,"Girilen Rakamda Hata Var")))</f>
        <v>24.837976057063997</v>
      </c>
      <c r="P1078" s="244"/>
    </row>
    <row r="1079" spans="1:41" x14ac:dyDescent="0.25">
      <c r="A1079" s="195" t="s">
        <v>117</v>
      </c>
      <c r="B1079" s="376"/>
      <c r="C1079" s="77" t="s">
        <v>193</v>
      </c>
      <c r="D1079" s="243">
        <f>+IF(D1074=1,D1091*'CPP Detay Tum Ay'!D$206+(1-'Measured TV opt-pt'!D1091)*'CPP Detay Tum Ay'!D$188,IF(D1074=2,D1091*'CPP Detay (düşük)'!D$206+(1-'Measured TV opt-pt'!D1091)*'CPP Detay (düşük)'!D$188,IF(D1074=3,D1091*'CPP Detay (yüksek)'!D$206+(1-'Measured TV opt-pt'!D1091)*'CPP Detay (yüksek)'!D$188,"Girilen Rakamda Hata Var")))</f>
        <v>16.24006515688259</v>
      </c>
      <c r="E1079" s="243">
        <f>+IF(E1074=1,E1091*'CPP Detay Tum Ay'!E$206+(1-'Measured TV opt-pt'!E1091)*'CPP Detay Tum Ay'!E$188,IF(E1074=2,E1091*'CPP Detay (düşük)'!E$206+(1-'Measured TV opt-pt'!E1091)*'CPP Detay (düşük)'!E$188,IF(E1074=3,E1091*'CPP Detay (yüksek)'!E$206+(1-'Measured TV opt-pt'!E1091)*'CPP Detay (yüksek)'!E$188,"Girilen Rakamda Hata Var")))</f>
        <v>16.093711404302983</v>
      </c>
      <c r="F1079" s="243">
        <f>+IF(F1074=1,F1091*'CPP Detay Tum Ay'!F$206+(1-'Measured TV opt-pt'!F1091)*'CPP Detay Tum Ay'!F$188,IF(F1074=2,F1091*'CPP Detay (düşük)'!F$206+(1-'Measured TV opt-pt'!F1091)*'CPP Detay (düşük)'!F$188,IF(F1074=3,F1091*'CPP Detay (yüksek)'!F$206+(1-'Measured TV opt-pt'!F1091)*'CPP Detay (yüksek)'!F$188,"Girilen Rakamda Hata Var")))</f>
        <v>24.345976645322519</v>
      </c>
      <c r="G1079" s="243">
        <f>+IF(G1074=1,G1091*'CPP Detay Tum Ay'!G$206+(1-'Measured TV opt-pt'!G1091)*'CPP Detay Tum Ay'!G$188,IF(G1074=2,G1091*'CPP Detay (düşük)'!G$206+(1-'Measured TV opt-pt'!G1091)*'CPP Detay (düşük)'!G$188,IF(G1074=3,G1091*'CPP Detay (yüksek)'!G$206+(1-'Measured TV opt-pt'!G1091)*'CPP Detay (yüksek)'!G$188,"Girilen Rakamda Hata Var")))</f>
        <v>38.818720368048979</v>
      </c>
      <c r="H1079" s="243">
        <f>+IF(H1074=1,H1091*'CPP Detay Tum Ay'!H$206+(1-'Measured TV opt-pt'!H1091)*'CPP Detay Tum Ay'!H$188,IF(H1074=2,H1091*'CPP Detay (düşük)'!H$206+(1-'Measured TV opt-pt'!H1091)*'CPP Detay (düşük)'!H$188,IF(H1074=3,H1091*'CPP Detay (yüksek)'!H$206+(1-'Measured TV opt-pt'!H1091)*'CPP Detay (yüksek)'!H$188,"Girilen Rakamda Hata Var")))</f>
        <v>46.104057340882505</v>
      </c>
      <c r="I1079" s="243">
        <f>+IF(I1074=1,I1091*'CPP Detay Tum Ay'!I$206+(1-'Measured TV opt-pt'!I1091)*'CPP Detay Tum Ay'!I$188,IF(I1074=2,I1091*'CPP Detay (düşük)'!I$206+(1-'Measured TV opt-pt'!I1091)*'CPP Detay (düşük)'!I$188,IF(I1074=3,I1091*'CPP Detay (yüksek)'!I$206+(1-'Measured TV opt-pt'!I1091)*'CPP Detay (yüksek)'!I$188,"Girilen Rakamda Hata Var")))</f>
        <v>43.67307687367299</v>
      </c>
      <c r="J1079" s="243">
        <f>+IF(J1074=1,J1091*'CPP Detay Tum Ay'!J$206+(1-'Measured TV opt-pt'!J1091)*'CPP Detay Tum Ay'!J$188,IF(J1074=2,J1091*'CPP Detay (düşük)'!J$206+(1-'Measured TV opt-pt'!J1091)*'CPP Detay (düşük)'!J$188,IF(J1074=3,J1091*'CPP Detay (yüksek)'!J$206+(1-'Measured TV opt-pt'!J1091)*'CPP Detay (yüksek)'!J$188,"Girilen Rakamda Hata Var")))</f>
        <v>27.151025856033513</v>
      </c>
      <c r="K1079" s="243">
        <f>+IF(K1074=1,K1091*'CPP Detay Tum Ay'!K$206+(1-'Measured TV opt-pt'!K1091)*'CPP Detay Tum Ay'!K$188,IF(K1074=2,K1091*'CPP Detay (düşük)'!K$206+(1-'Measured TV opt-pt'!K1091)*'CPP Detay (düşük)'!K$188,IF(K1074=3,K1091*'CPP Detay (yüksek)'!K$206+(1-'Measured TV opt-pt'!K1091)*'CPP Detay (yüksek)'!K$188,"Girilen Rakamda Hata Var")))</f>
        <v>18.035725898829039</v>
      </c>
      <c r="L1079" s="257">
        <f>+IF(L1074=1,L1091*'CPP Detay Tum Ay'!L$206+(1-'Measured TV opt-pt'!L1091)*'CPP Detay Tum Ay'!L$188,IF(L1074=2,L1091*'CPP Detay (düşük)'!L$206+(1-'Measured TV opt-pt'!L1091)*'CPP Detay (düşük)'!L$188,IF(L1074=3,L1091*'CPP Detay (yüksek)'!L$206+(1-'Measured TV opt-pt'!L1091)*'CPP Detay (yüksek)'!L$188,"Girilen Rakamda Hata Var")))</f>
        <v>35.145626645182467</v>
      </c>
      <c r="M1079" s="257">
        <f>+IF(M1074=1,M1091*'CPP Detay Tum Ay'!M$206+(1-'Measured TV opt-pt'!M1091)*'CPP Detay Tum Ay'!M$188,IF(M1074=2,M1091*'CPP Detay (düşük)'!M$206+(1-'Measured TV opt-pt'!M1091)*'CPP Detay (düşük)'!M$188,IF(M1074=3,M1091*'CPP Detay (yüksek)'!M$206+(1-'Measured TV opt-pt'!M1091)*'CPP Detay (yüksek)'!M$188,"Girilen Rakamda Hata Var")))</f>
        <v>36.521554108764683</v>
      </c>
      <c r="N1079" s="257">
        <f>+IF(N1074=1,N1091*'CPP Detay Tum Ay'!N$206+(1-'Measured TV opt-pt'!N1091)*'CPP Detay Tum Ay'!N$188,IF(N1074=2,N1091*'CPP Detay (düşük)'!N$206+(1-'Measured TV opt-pt'!N1091)*'CPP Detay (düşük)'!N$188,IF(N1074=3,N1091*'CPP Detay (yüksek)'!N$206+(1-'Measured TV opt-pt'!N1091)*'CPP Detay (yüksek)'!N$188,"Girilen Rakamda Hata Var")))</f>
        <v>32.626585992454281</v>
      </c>
      <c r="O1079" s="258">
        <f>+IF(O1074=1,O1091*'CPP Detay Tum Ay'!O$206+(1-'Measured TV opt-pt'!O1091)*'CPP Detay Tum Ay'!O$188,IF(O1074=2,O1091*'CPP Detay (düşük)'!O$206+(1-'Measured TV opt-pt'!O1091)*'CPP Detay (düşük)'!O$188,IF(O1074=3,O1091*'CPP Detay (yüksek)'!O$206+(1-'Measured TV opt-pt'!O1091)*'CPP Detay (yüksek)'!O$188,"Girilen Rakamda Hata Var")))</f>
        <v>0</v>
      </c>
      <c r="P1079" s="244"/>
    </row>
    <row r="1080" spans="1:41" ht="15.75" thickBot="1" x14ac:dyDescent="0.3">
      <c r="A1080" s="195" t="s">
        <v>117</v>
      </c>
      <c r="B1080" s="376"/>
      <c r="C1080" s="96" t="s">
        <v>229</v>
      </c>
      <c r="D1080" s="243">
        <f>+IF(D1074=1,D1092*'CPP Detay Tum Ay'!D$262+(1-'Measured TV opt-pt'!D1092)*'CPP Detay Tum Ay'!D$244,IF(D1074=2,D1092*'CPP Detay (düşük)'!D$262+(1-'Measured TV opt-pt'!D1092)*'CPP Detay (düşük)'!D$244,IF(D1074=3,D1092*'CPP Detay (yüksek)'!D$262+(1-'Measured TV opt-pt'!D1092)*'CPP Detay (yüksek)'!D$244,"Girilen Rakamda Hata Var")))</f>
        <v>0</v>
      </c>
      <c r="E1080" s="163">
        <f>+IF(E1074=1,E1092*'CPP Detay Tum Ay'!E$262+(1-'Measured TV opt-pt'!E1092)*'CPP Detay Tum Ay'!E$244,IF(E1074=2,E1092*'CPP Detay (düşük)'!E$262+(1-'Measured TV opt-pt'!E1092)*'CPP Detay (düşük)'!E$244,IF(E1074=3,E1092*'CPP Detay (yüksek)'!E$262+(1-'Measured TV opt-pt'!E1092)*'CPP Detay (yüksek)'!E$244,"Girilen Rakamda Hata Var")))</f>
        <v>0</v>
      </c>
      <c r="F1080" s="163">
        <f>+IF(F1074=1,F1092*'CPP Detay Tum Ay'!F$262+(1-'Measured TV opt-pt'!F1092)*'CPP Detay Tum Ay'!F$244,IF(F1074=2,F1092*'CPP Detay (düşük)'!F$262+(1-'Measured TV opt-pt'!F1092)*'CPP Detay (düşük)'!F$244,IF(F1074=3,F1092*'CPP Detay (yüksek)'!F$262+(1-'Measured TV opt-pt'!F1092)*'CPP Detay (yüksek)'!F$244,"Girilen Rakamda Hata Var")))</f>
        <v>0</v>
      </c>
      <c r="G1080" s="163">
        <f>+IF(G1074=1,G1092*'CPP Detay Tum Ay'!G$262+(1-'Measured TV opt-pt'!G1092)*'CPP Detay Tum Ay'!G$244,IF(G1074=2,G1092*'CPP Detay (düşük)'!G$262+(1-'Measured TV opt-pt'!G1092)*'CPP Detay (düşük)'!G$244,IF(G1074=3,G1092*'CPP Detay (yüksek)'!G$262+(1-'Measured TV opt-pt'!G1092)*'CPP Detay (yüksek)'!G$244,"Girilen Rakamda Hata Var")))</f>
        <v>0</v>
      </c>
      <c r="H1080" s="163">
        <f>+IF(H1074=1,H1092*'CPP Detay Tum Ay'!H$262+(1-'Measured TV opt-pt'!H1092)*'CPP Detay Tum Ay'!H$244,IF(H1074=2,H1092*'CPP Detay (düşük)'!H$262+(1-'Measured TV opt-pt'!H1092)*'CPP Detay (düşük)'!H$244,IF(H1074=3,H1092*'CPP Detay (yüksek)'!H$262+(1-'Measured TV opt-pt'!H1092)*'CPP Detay (yüksek)'!H$244,"Girilen Rakamda Hata Var")))</f>
        <v>0</v>
      </c>
      <c r="I1080" s="163">
        <f>+IF(I1074=1,I1092*'CPP Detay Tum Ay'!I$262+(1-'Measured TV opt-pt'!I1092)*'CPP Detay Tum Ay'!I$244,IF(I1074=2,I1092*'CPP Detay (düşük)'!I$262+(1-'Measured TV opt-pt'!I1092)*'CPP Detay (düşük)'!I$244,IF(I1074=3,I1092*'CPP Detay (yüksek)'!I$262+(1-'Measured TV opt-pt'!I1092)*'CPP Detay (yüksek)'!I$244,"Girilen Rakamda Hata Var")))</f>
        <v>0</v>
      </c>
      <c r="J1080" s="163">
        <f>+IF(J1074=1,J1092*'CPP Detay Tum Ay'!J$262+(1-'Measured TV opt-pt'!J1092)*'CPP Detay Tum Ay'!J$244,IF(J1074=2,J1092*'CPP Detay (düşük)'!J$262+(1-'Measured TV opt-pt'!J1092)*'CPP Detay (düşük)'!J$244,IF(J1074=3,J1092*'CPP Detay (yüksek)'!J$262+(1-'Measured TV opt-pt'!J1092)*'CPP Detay (yüksek)'!J$244,"Girilen Rakamda Hata Var")))</f>
        <v>0</v>
      </c>
      <c r="K1080" s="163">
        <f>+IF(K1074=1,K1092*'CPP Detay Tum Ay'!K$262+(1-'Measured TV opt-pt'!K1092)*'CPP Detay Tum Ay'!K$244,IF(K1074=2,K1092*'CPP Detay (düşük)'!K$262+(1-'Measured TV opt-pt'!K1092)*'CPP Detay (düşük)'!K$244,IF(K1074=3,K1092*'CPP Detay (yüksek)'!K$262+(1-'Measured TV opt-pt'!K1092)*'CPP Detay (yüksek)'!K$244,"Girilen Rakamda Hata Var")))</f>
        <v>0</v>
      </c>
      <c r="L1080" s="163">
        <f>+IF(L1074=1,L1092*'CPP Detay Tum Ay'!L$262+(1-'Measured TV opt-pt'!L1092)*'CPP Detay Tum Ay'!L$244,IF(L1074=2,L1092*'CPP Detay (düşük)'!L$262+(1-'Measured TV opt-pt'!L1092)*'CPP Detay (düşük)'!L$244,IF(L1074=3,L1092*'CPP Detay (yüksek)'!L$262+(1-'Measured TV opt-pt'!L1092)*'CPP Detay (yüksek)'!L$244,"Girilen Rakamda Hata Var")))</f>
        <v>0</v>
      </c>
      <c r="M1080" s="163">
        <f>+IF(M1074=1,M1092*'CPP Detay Tum Ay'!M$262+(1-'Measured TV opt-pt'!M1092)*'CPP Detay Tum Ay'!M$244,IF(M1074=2,M1092*'CPP Detay (düşük)'!M$262+(1-'Measured TV opt-pt'!M1092)*'CPP Detay (düşük)'!M$244,IF(M1074=3,M1092*'CPP Detay (yüksek)'!M$262+(1-'Measured TV opt-pt'!M1092)*'CPP Detay (yüksek)'!M$244,"Girilen Rakamda Hata Var")))</f>
        <v>0</v>
      </c>
      <c r="N1080" s="163">
        <f>+IF(N1074=1,N1092*'CPP Detay Tum Ay'!N$262+(1-'Measured TV opt-pt'!N1092)*'CPP Detay Tum Ay'!N$244,IF(N1074=2,N1092*'CPP Detay (düşük)'!N$262+(1-'Measured TV opt-pt'!N1092)*'CPP Detay (düşük)'!N$244,IF(N1074=3,N1092*'CPP Detay (yüksek)'!N$262+(1-'Measured TV opt-pt'!N1092)*'CPP Detay (yüksek)'!N$244,"Girilen Rakamda Hata Var")))</f>
        <v>0</v>
      </c>
      <c r="O1080" s="164">
        <f>+IF(O1074=1,O1092*'CPP Detay Tum Ay'!O$262+(1-'Measured TV opt-pt'!O1092)*'CPP Detay Tum Ay'!O$244,IF(O1074=2,O1092*'CPP Detay (düşük)'!O$262+(1-'Measured TV opt-pt'!O1092)*'CPP Detay (düşük)'!O$244,IF(O1074=3,O1092*'CPP Detay (yüksek)'!O$262+(1-'Measured TV opt-pt'!O1092)*'CPP Detay (yüksek)'!O$244,"Girilen Rakamda Hata Var")))</f>
        <v>0</v>
      </c>
      <c r="P1080" s="164"/>
    </row>
    <row r="1081" spans="1:41" x14ac:dyDescent="0.25">
      <c r="A1081" s="195" t="s">
        <v>117</v>
      </c>
      <c r="B1081" s="376"/>
      <c r="C1081" s="263" t="s">
        <v>16</v>
      </c>
      <c r="D1081" s="264">
        <f>+SUMPRODUCT(D1082:D1086,D1069:D1073)</f>
        <v>50.244221636053517</v>
      </c>
      <c r="E1081" s="264">
        <f t="shared" ref="E1081" si="2388">+SUMPRODUCT(E1082:E1086,E1069:E1073)</f>
        <v>49.424251264273529</v>
      </c>
      <c r="F1081" s="264">
        <f t="shared" ref="F1081" si="2389">+SUMPRODUCT(F1082:F1086,F1069:F1073)</f>
        <v>54.078242228051025</v>
      </c>
      <c r="G1081" s="264">
        <f t="shared" ref="G1081" si="2390">+SUMPRODUCT(G1082:G1086,G1069:G1073)</f>
        <v>78.536014421090826</v>
      </c>
      <c r="H1081" s="264">
        <f t="shared" ref="H1081" si="2391">+SUMPRODUCT(H1082:H1086,H1069:H1073)</f>
        <v>92.571091609449923</v>
      </c>
      <c r="I1081" s="264">
        <f t="shared" ref="I1081" si="2392">+SUMPRODUCT(I1082:I1086,I1069:I1073)</f>
        <v>86.983656841052905</v>
      </c>
      <c r="J1081" s="264">
        <f t="shared" ref="J1081" si="2393">+SUMPRODUCT(J1082:J1086,J1069:J1073)</f>
        <v>53.685455152381884</v>
      </c>
      <c r="K1081" s="264">
        <f t="shared" ref="K1081" si="2394">+SUMPRODUCT(K1082:K1086,K1069:K1073)</f>
        <v>42.524890705712529</v>
      </c>
      <c r="L1081" s="264">
        <f t="shared" ref="L1081" si="2395">+SUMPRODUCT(L1082:L1086,L1069:L1073)</f>
        <v>60.444130574849417</v>
      </c>
      <c r="M1081" s="264">
        <f t="shared" ref="M1081" si="2396">+SUMPRODUCT(M1082:M1086,M1069:M1073)</f>
        <v>67.50721943968486</v>
      </c>
      <c r="N1081" s="264">
        <f t="shared" ref="N1081" si="2397">+SUMPRODUCT(N1082:N1086,N1069:N1073)</f>
        <v>64.496043798357064</v>
      </c>
      <c r="O1081" s="265">
        <f t="shared" ref="O1081" si="2398">+SUMPRODUCT(O1082:O1086,O1069:O1073)</f>
        <v>55.777734447197133</v>
      </c>
      <c r="P1081" s="165"/>
    </row>
    <row r="1082" spans="1:41" x14ac:dyDescent="0.25">
      <c r="A1082" s="195" t="s">
        <v>117</v>
      </c>
      <c r="B1082" s="376"/>
      <c r="C1082" s="77" t="s">
        <v>212</v>
      </c>
      <c r="D1082" s="261">
        <f>+D1076*(D1088*D1114+(1-D1088)*D1113)</f>
        <v>47.740281065748107</v>
      </c>
      <c r="E1082" s="261">
        <f t="shared" ref="E1082:O1082" si="2399">+E1076*(E1088*E1114+(1-E1088)*E1113)</f>
        <v>45.736928088739759</v>
      </c>
      <c r="F1082" s="261">
        <f t="shared" si="2399"/>
        <v>49.343604599501013</v>
      </c>
      <c r="G1082" s="261">
        <f t="shared" si="2399"/>
        <v>70.052931299815754</v>
      </c>
      <c r="H1082" s="261">
        <f t="shared" si="2399"/>
        <v>82.708925817861243</v>
      </c>
      <c r="I1082" s="261">
        <f t="shared" si="2399"/>
        <v>78.892491669207928</v>
      </c>
      <c r="J1082" s="261">
        <f t="shared" si="2399"/>
        <v>49.875725731552208</v>
      </c>
      <c r="K1082" s="261">
        <f t="shared" si="2399"/>
        <v>41.896285677423123</v>
      </c>
      <c r="L1082" s="261">
        <f t="shared" si="2399"/>
        <v>56.60400715763587</v>
      </c>
      <c r="M1082" s="261">
        <f t="shared" si="2399"/>
        <v>63.870511083882946</v>
      </c>
      <c r="N1082" s="261">
        <f t="shared" si="2399"/>
        <v>61.279430060995075</v>
      </c>
      <c r="O1082" s="262">
        <f t="shared" si="2399"/>
        <v>52.624622612354806</v>
      </c>
      <c r="P1082" s="162"/>
    </row>
    <row r="1083" spans="1:41" x14ac:dyDescent="0.25">
      <c r="A1083" s="195" t="s">
        <v>117</v>
      </c>
      <c r="B1083" s="376"/>
      <c r="C1083" s="77" t="s">
        <v>213</v>
      </c>
      <c r="D1083" s="261">
        <f>+D1077*(D1089*D1114+(1-D1089)*D1113)</f>
        <v>0</v>
      </c>
      <c r="E1083" s="261">
        <f t="shared" ref="E1083:O1083" si="2400">+E1077*(E1089*E1114+(1-E1089)*E1113)</f>
        <v>0</v>
      </c>
      <c r="F1083" s="261">
        <f t="shared" si="2400"/>
        <v>0</v>
      </c>
      <c r="G1083" s="261">
        <f t="shared" si="2400"/>
        <v>0</v>
      </c>
      <c r="H1083" s="261">
        <f t="shared" si="2400"/>
        <v>0</v>
      </c>
      <c r="I1083" s="261">
        <f t="shared" si="2400"/>
        <v>0</v>
      </c>
      <c r="J1083" s="261">
        <f t="shared" si="2400"/>
        <v>0</v>
      </c>
      <c r="K1083" s="261">
        <f t="shared" si="2400"/>
        <v>0</v>
      </c>
      <c r="L1083" s="261">
        <f t="shared" si="2400"/>
        <v>0</v>
      </c>
      <c r="M1083" s="261">
        <f t="shared" si="2400"/>
        <v>0</v>
      </c>
      <c r="N1083" s="261">
        <f t="shared" si="2400"/>
        <v>0</v>
      </c>
      <c r="O1083" s="262">
        <f t="shared" si="2400"/>
        <v>0</v>
      </c>
      <c r="P1083" s="244"/>
    </row>
    <row r="1084" spans="1:41" x14ac:dyDescent="0.25">
      <c r="A1084" s="195" t="s">
        <v>117</v>
      </c>
      <c r="B1084" s="376"/>
      <c r="C1084" s="77" t="s">
        <v>214</v>
      </c>
      <c r="D1084" s="261">
        <f>+D1078*(D1090*D1114+(1-D1090)*D1113)</f>
        <v>57.676553170134646</v>
      </c>
      <c r="E1084" s="261">
        <f t="shared" ref="E1084:O1084" si="2401">+E1078*(E1090*E1114+(1-E1090)*E1113)</f>
        <v>58.580268999689835</v>
      </c>
      <c r="F1084" s="261">
        <f t="shared" si="2401"/>
        <v>66.241699725188681</v>
      </c>
      <c r="G1084" s="261">
        <f t="shared" si="2401"/>
        <v>89.32617548959918</v>
      </c>
      <c r="H1084" s="261">
        <f t="shared" si="2401"/>
        <v>105.75547758606133</v>
      </c>
      <c r="I1084" s="261">
        <f t="shared" si="2401"/>
        <v>99.400346687437946</v>
      </c>
      <c r="J1084" s="261">
        <f t="shared" si="2401"/>
        <v>60.444701109983619</v>
      </c>
      <c r="K1084" s="261">
        <f t="shared" si="2401"/>
        <v>45.560200228590823</v>
      </c>
      <c r="L1084" s="261">
        <f t="shared" si="2401"/>
        <v>71.133005764836881</v>
      </c>
      <c r="M1084" s="261">
        <f t="shared" si="2401"/>
        <v>80.142955111636141</v>
      </c>
      <c r="N1084" s="261">
        <f t="shared" si="2401"/>
        <v>76.319490604462459</v>
      </c>
      <c r="O1084" s="262">
        <f t="shared" si="2401"/>
        <v>65.359837422493882</v>
      </c>
      <c r="P1084" s="244"/>
    </row>
    <row r="1085" spans="1:41" x14ac:dyDescent="0.25">
      <c r="A1085" s="195" t="s">
        <v>117</v>
      </c>
      <c r="B1085" s="376"/>
      <c r="C1085" s="77" t="s">
        <v>215</v>
      </c>
      <c r="D1085" s="161">
        <f>+D1079*(D1091*D1114+(1-D1091)*D1113)</f>
        <v>34.752202216077919</v>
      </c>
      <c r="E1085" s="161">
        <f t="shared" ref="E1085:O1085" si="2402">+E1079*(E1091*E1114+(1-E1091)*E1113)</f>
        <v>33.037317766527941</v>
      </c>
      <c r="F1085" s="161">
        <f t="shared" si="2402"/>
        <v>49.977643227337545</v>
      </c>
      <c r="G1085" s="161">
        <f t="shared" si="2402"/>
        <v>86.597450239510849</v>
      </c>
      <c r="H1085" s="161">
        <f t="shared" si="2402"/>
        <v>102.84970173057999</v>
      </c>
      <c r="I1085" s="161">
        <f t="shared" si="2402"/>
        <v>97.426629871269768</v>
      </c>
      <c r="J1085" s="161">
        <f t="shared" si="2402"/>
        <v>58.974744983064951</v>
      </c>
      <c r="K1085" s="161">
        <f t="shared" si="2402"/>
        <v>44.358878379536073</v>
      </c>
      <c r="L1085" s="161">
        <f t="shared" si="2402"/>
        <v>88.546316069869619</v>
      </c>
      <c r="M1085" s="161">
        <f t="shared" si="2402"/>
        <v>90.45049543001258</v>
      </c>
      <c r="N1085" s="161">
        <f t="shared" si="2402"/>
        <v>83.994032352246052</v>
      </c>
      <c r="O1085" s="162">
        <f t="shared" si="2402"/>
        <v>0</v>
      </c>
      <c r="P1085" s="244"/>
    </row>
    <row r="1086" spans="1:41" ht="15.75" thickBot="1" x14ac:dyDescent="0.3">
      <c r="A1086" s="195" t="s">
        <v>117</v>
      </c>
      <c r="B1086" s="376"/>
      <c r="C1086" s="96" t="s">
        <v>230</v>
      </c>
      <c r="D1086" s="163">
        <f>+D1080*(D1092*D1114+(1-D1092)*D1113)</f>
        <v>0</v>
      </c>
      <c r="E1086" s="163">
        <f t="shared" ref="E1086:O1086" si="2403">+E1080*(E1092*E1114+(1-E1092)*E1113)</f>
        <v>0</v>
      </c>
      <c r="F1086" s="163">
        <f t="shared" si="2403"/>
        <v>0</v>
      </c>
      <c r="G1086" s="163">
        <f t="shared" si="2403"/>
        <v>0</v>
      </c>
      <c r="H1086" s="163">
        <f t="shared" si="2403"/>
        <v>0</v>
      </c>
      <c r="I1086" s="163">
        <f t="shared" si="2403"/>
        <v>0</v>
      </c>
      <c r="J1086" s="163">
        <f t="shared" si="2403"/>
        <v>0</v>
      </c>
      <c r="K1086" s="163">
        <f t="shared" si="2403"/>
        <v>0</v>
      </c>
      <c r="L1086" s="163">
        <f t="shared" si="2403"/>
        <v>0</v>
      </c>
      <c r="M1086" s="163">
        <f t="shared" si="2403"/>
        <v>0</v>
      </c>
      <c r="N1086" s="163">
        <f t="shared" si="2403"/>
        <v>0</v>
      </c>
      <c r="O1086" s="164">
        <f t="shared" si="2403"/>
        <v>0</v>
      </c>
      <c r="P1086" s="164"/>
    </row>
    <row r="1087" spans="1:41" x14ac:dyDescent="0.25">
      <c r="A1087" s="195" t="s">
        <v>117</v>
      </c>
      <c r="B1087" s="376"/>
      <c r="C1087" s="204" t="s">
        <v>2</v>
      </c>
      <c r="D1087" s="205">
        <f>+IFERROR(SUMPRODUCT(D1088:D1092,D1094:D1098)/D1093,0)</f>
        <v>0</v>
      </c>
      <c r="E1087" s="205">
        <f t="shared" ref="E1087" si="2404">+IFERROR(SUMPRODUCT(E1088:E1092,E1094:E1098)/E1093,0)</f>
        <v>0</v>
      </c>
      <c r="F1087" s="205">
        <f t="shared" ref="F1087" si="2405">+IFERROR(SUMPRODUCT(F1088:F1092,F1094:F1098)/F1093,0)</f>
        <v>0</v>
      </c>
      <c r="G1087" s="205">
        <f t="shared" ref="G1087" si="2406">+IFERROR(SUMPRODUCT(G1088:G1092,G1094:G1098)/G1093,0)</f>
        <v>0</v>
      </c>
      <c r="H1087" s="205">
        <f t="shared" ref="H1087" si="2407">+IFERROR(SUMPRODUCT(H1088:H1092,H1094:H1098)/H1093,0)</f>
        <v>0</v>
      </c>
      <c r="I1087" s="205">
        <f t="shared" ref="I1087" si="2408">+IFERROR(SUMPRODUCT(I1088:I1092,I1094:I1098)/I1093,0)</f>
        <v>0</v>
      </c>
      <c r="J1087" s="205">
        <f t="shared" ref="J1087" si="2409">+IFERROR(SUMPRODUCT(J1088:J1092,J1094:J1098)/J1093,0)</f>
        <v>0</v>
      </c>
      <c r="K1087" s="205">
        <f t="shared" ref="K1087" si="2410">+IFERROR(SUMPRODUCT(K1088:K1092,K1094:K1098)/K1093,0)</f>
        <v>0</v>
      </c>
      <c r="L1087" s="205">
        <f t="shared" ref="L1087" si="2411">+IFERROR(SUMPRODUCT(L1088:L1092,L1094:L1098)/L1093,0)</f>
        <v>0</v>
      </c>
      <c r="M1087" s="205">
        <f t="shared" ref="M1087" si="2412">+IFERROR(SUMPRODUCT(M1088:M1092,M1094:M1098)/M1093,0)</f>
        <v>0</v>
      </c>
      <c r="N1087" s="205">
        <f t="shared" ref="N1087" si="2413">+IFERROR(SUMPRODUCT(N1088:N1092,N1094:N1098)/N1093,0)</f>
        <v>0</v>
      </c>
      <c r="O1087" s="205">
        <f t="shared" ref="O1087" si="2414">+IFERROR(SUMPRODUCT(O1088:O1092,O1094:O1098)/O1093,0)</f>
        <v>0</v>
      </c>
      <c r="P1087" s="166" t="e">
        <f>+SUMPRODUCT(D1087:O1087,D1093:O1093)/P1093</f>
        <v>#DIV/0!</v>
      </c>
      <c r="R1087" s="192">
        <f>+D1087</f>
        <v>0</v>
      </c>
      <c r="S1087" s="192">
        <f t="shared" ref="S1087" si="2415">+E1087</f>
        <v>0</v>
      </c>
      <c r="T1087" s="192">
        <f t="shared" ref="T1087" si="2416">+F1087</f>
        <v>0</v>
      </c>
      <c r="U1087" s="192">
        <f t="shared" ref="U1087" si="2417">+G1087</f>
        <v>0</v>
      </c>
      <c r="V1087" s="192">
        <f t="shared" ref="V1087" si="2418">+H1087</f>
        <v>0</v>
      </c>
      <c r="W1087" s="192">
        <f t="shared" ref="W1087" si="2419">+I1087</f>
        <v>0</v>
      </c>
      <c r="X1087" s="192">
        <f t="shared" ref="X1087" si="2420">+J1087</f>
        <v>0</v>
      </c>
      <c r="Y1087" s="192">
        <f t="shared" ref="Y1087" si="2421">+K1087</f>
        <v>0</v>
      </c>
      <c r="Z1087" s="192">
        <f t="shared" ref="Z1087" si="2422">+L1087</f>
        <v>0</v>
      </c>
      <c r="AA1087" s="192">
        <f t="shared" ref="AA1087" si="2423">+M1087</f>
        <v>0</v>
      </c>
      <c r="AB1087" s="192">
        <f t="shared" ref="AB1087" si="2424">+N1087</f>
        <v>0</v>
      </c>
      <c r="AC1087" s="192">
        <f t="shared" ref="AC1087" si="2425">+O1087</f>
        <v>0</v>
      </c>
      <c r="AD1087" s="190">
        <f>+D1093</f>
        <v>0</v>
      </c>
      <c r="AE1087" s="190">
        <f t="shared" ref="AE1087" si="2426">+E1093</f>
        <v>0</v>
      </c>
      <c r="AF1087" s="190">
        <f t="shared" ref="AF1087" si="2427">+F1093</f>
        <v>0</v>
      </c>
      <c r="AG1087" s="190">
        <f t="shared" ref="AG1087" si="2428">+G1093</f>
        <v>0</v>
      </c>
      <c r="AH1087" s="190">
        <f t="shared" ref="AH1087" si="2429">+H1093</f>
        <v>0</v>
      </c>
      <c r="AI1087" s="190">
        <f t="shared" ref="AI1087" si="2430">+I1093</f>
        <v>0</v>
      </c>
      <c r="AJ1087" s="190">
        <f t="shared" ref="AJ1087" si="2431">+J1093</f>
        <v>0</v>
      </c>
      <c r="AK1087" s="190">
        <f t="shared" ref="AK1087" si="2432">+K1093</f>
        <v>0</v>
      </c>
      <c r="AL1087" s="190">
        <f t="shared" ref="AL1087" si="2433">+L1093</f>
        <v>0</v>
      </c>
      <c r="AM1087" s="190">
        <f t="shared" ref="AM1087" si="2434">+M1093</f>
        <v>0</v>
      </c>
      <c r="AN1087" s="190">
        <f t="shared" ref="AN1087" si="2435">+N1093</f>
        <v>0</v>
      </c>
      <c r="AO1087" s="190">
        <f t="shared" ref="AO1087" si="2436">+O1093</f>
        <v>0</v>
      </c>
    </row>
    <row r="1088" spans="1:41" x14ac:dyDescent="0.25">
      <c r="A1088" s="195" t="s">
        <v>117</v>
      </c>
      <c r="B1088" s="376"/>
      <c r="C1088" s="178" t="s">
        <v>3</v>
      </c>
      <c r="D1088" s="179">
        <v>0.7</v>
      </c>
      <c r="E1088" s="179">
        <v>0.7</v>
      </c>
      <c r="F1088" s="179">
        <v>0.7</v>
      </c>
      <c r="G1088" s="179">
        <v>0.7</v>
      </c>
      <c r="H1088" s="179">
        <v>0.7</v>
      </c>
      <c r="I1088" s="179">
        <v>0.7</v>
      </c>
      <c r="J1088" s="179">
        <v>0.7</v>
      </c>
      <c r="K1088" s="179">
        <v>0.48915873014712274</v>
      </c>
      <c r="L1088" s="179">
        <v>0.4834974169537235</v>
      </c>
      <c r="M1088" s="179">
        <v>0.45414569524687309</v>
      </c>
      <c r="N1088" s="179">
        <v>0.38276016431267579</v>
      </c>
      <c r="O1088" s="179">
        <v>0.34111134082271427</v>
      </c>
      <c r="P1088" s="180" t="e">
        <f>+SUMPRODUCT(D1088:O1088,D1094:O1094)/P1094</f>
        <v>#DIV/0!</v>
      </c>
    </row>
    <row r="1089" spans="1:53" x14ac:dyDescent="0.25">
      <c r="A1089" s="195" t="s">
        <v>117</v>
      </c>
      <c r="B1089" s="376"/>
      <c r="C1089" s="178" t="s">
        <v>200</v>
      </c>
      <c r="D1089" s="179">
        <v>0.7</v>
      </c>
      <c r="E1089" s="179">
        <v>0.7</v>
      </c>
      <c r="F1089" s="179">
        <v>0.7</v>
      </c>
      <c r="G1089" s="179">
        <v>0.7</v>
      </c>
      <c r="H1089" s="179">
        <v>0.7</v>
      </c>
      <c r="I1089" s="179">
        <v>0.7</v>
      </c>
      <c r="J1089" s="179">
        <v>0.7</v>
      </c>
      <c r="K1089" s="179">
        <v>0.48915873014712274</v>
      </c>
      <c r="L1089" s="179">
        <v>0.4834974169537235</v>
      </c>
      <c r="M1089" s="179">
        <v>0.45414569524687309</v>
      </c>
      <c r="N1089" s="179">
        <v>0.38276016431267579</v>
      </c>
      <c r="O1089" s="179">
        <v>0.34111134082271427</v>
      </c>
      <c r="P1089" s="242"/>
    </row>
    <row r="1090" spans="1:53" x14ac:dyDescent="0.25">
      <c r="A1090" s="195" t="s">
        <v>117</v>
      </c>
      <c r="B1090" s="376"/>
      <c r="C1090" s="178" t="s">
        <v>201</v>
      </c>
      <c r="D1090" s="179">
        <v>0.7</v>
      </c>
      <c r="E1090" s="179">
        <v>0.7</v>
      </c>
      <c r="F1090" s="179">
        <v>0.7</v>
      </c>
      <c r="G1090" s="179">
        <v>0.7</v>
      </c>
      <c r="H1090" s="179">
        <v>0.7</v>
      </c>
      <c r="I1090" s="179">
        <v>0.7</v>
      </c>
      <c r="J1090" s="179">
        <v>0.7</v>
      </c>
      <c r="K1090" s="179">
        <v>0.48915873014712274</v>
      </c>
      <c r="L1090" s="179">
        <v>0.4834974169537235</v>
      </c>
      <c r="M1090" s="179">
        <v>0.45414569524687309</v>
      </c>
      <c r="N1090" s="179">
        <v>0.38276016431267579</v>
      </c>
      <c r="O1090" s="179">
        <v>0.34111134082271427</v>
      </c>
      <c r="P1090" s="242"/>
    </row>
    <row r="1091" spans="1:53" x14ac:dyDescent="0.25">
      <c r="A1091" s="195" t="s">
        <v>117</v>
      </c>
      <c r="B1091" s="376"/>
      <c r="C1091" s="178" t="s">
        <v>202</v>
      </c>
      <c r="D1091" s="179">
        <v>0.7</v>
      </c>
      <c r="E1091" s="179">
        <v>0.7</v>
      </c>
      <c r="F1091" s="179">
        <v>0.7</v>
      </c>
      <c r="G1091" s="179">
        <v>0.7</v>
      </c>
      <c r="H1091" s="179">
        <v>0.7</v>
      </c>
      <c r="I1091" s="179">
        <v>0.7</v>
      </c>
      <c r="J1091" s="179">
        <v>0.7</v>
      </c>
      <c r="K1091" s="179">
        <v>0.48915873014712274</v>
      </c>
      <c r="L1091" s="179">
        <v>0.4834974169537235</v>
      </c>
      <c r="M1091" s="179">
        <v>0.45414569524687309</v>
      </c>
      <c r="N1091" s="179">
        <v>0.38276016431267579</v>
      </c>
      <c r="O1091" s="179">
        <v>0.34111134082271427</v>
      </c>
      <c r="P1091" s="242"/>
    </row>
    <row r="1092" spans="1:53" ht="15.75" thickBot="1" x14ac:dyDescent="0.3">
      <c r="A1092" s="195" t="s">
        <v>117</v>
      </c>
      <c r="B1092" s="376"/>
      <c r="C1092" s="280" t="s">
        <v>231</v>
      </c>
      <c r="D1092" s="179">
        <v>0.7</v>
      </c>
      <c r="E1092" s="179">
        <v>0.7</v>
      </c>
      <c r="F1092" s="179">
        <v>0.7</v>
      </c>
      <c r="G1092" s="179">
        <v>0.7</v>
      </c>
      <c r="H1092" s="179">
        <v>0.7</v>
      </c>
      <c r="I1092" s="179">
        <v>0.7</v>
      </c>
      <c r="J1092" s="179">
        <v>0.7</v>
      </c>
      <c r="K1092" s="179">
        <v>0.48915873014712274</v>
      </c>
      <c r="L1092" s="179">
        <v>0.4834974169537235</v>
      </c>
      <c r="M1092" s="179">
        <v>0.45414569524687309</v>
      </c>
      <c r="N1092" s="179">
        <v>0.38276016431267579</v>
      </c>
      <c r="O1092" s="179">
        <v>0.34111134082271427</v>
      </c>
      <c r="P1092" s="182" t="e">
        <f t="shared" ref="P1092" si="2437">+SUMPRODUCT(D1092:O1092,D1098:O1098)/P1098</f>
        <v>#DIV/0!</v>
      </c>
    </row>
    <row r="1093" spans="1:53" x14ac:dyDescent="0.25">
      <c r="A1093" s="195" t="s">
        <v>117</v>
      </c>
      <c r="B1093" s="376"/>
      <c r="C1093" s="99" t="s">
        <v>239</v>
      </c>
      <c r="D1093" s="100">
        <f>+D1062/D1075/30</f>
        <v>0</v>
      </c>
      <c r="E1093" s="100">
        <f t="shared" ref="E1093:O1093" si="2438">+E1062/E1075/30</f>
        <v>0</v>
      </c>
      <c r="F1093" s="100">
        <f t="shared" si="2438"/>
        <v>0</v>
      </c>
      <c r="G1093" s="100">
        <f t="shared" si="2438"/>
        <v>0</v>
      </c>
      <c r="H1093" s="100">
        <f t="shared" si="2438"/>
        <v>0</v>
      </c>
      <c r="I1093" s="100">
        <f t="shared" si="2438"/>
        <v>0</v>
      </c>
      <c r="J1093" s="100">
        <f t="shared" si="2438"/>
        <v>0</v>
      </c>
      <c r="K1093" s="100">
        <f t="shared" si="2438"/>
        <v>0</v>
      </c>
      <c r="L1093" s="100">
        <f t="shared" si="2438"/>
        <v>0</v>
      </c>
      <c r="M1093" s="100">
        <f t="shared" si="2438"/>
        <v>0</v>
      </c>
      <c r="N1093" s="100">
        <f t="shared" si="2438"/>
        <v>0</v>
      </c>
      <c r="O1093" s="167">
        <f t="shared" si="2438"/>
        <v>0</v>
      </c>
      <c r="P1093" s="167">
        <f>SUM(D1093:O1093)</f>
        <v>0</v>
      </c>
    </row>
    <row r="1094" spans="1:53" x14ac:dyDescent="0.25">
      <c r="A1094" s="195" t="s">
        <v>117</v>
      </c>
      <c r="B1094" s="376"/>
      <c r="C1094" s="86" t="s">
        <v>240</v>
      </c>
      <c r="D1094" s="87">
        <f>+D1093*D1069</f>
        <v>0</v>
      </c>
      <c r="E1094" s="87">
        <f t="shared" ref="E1094" si="2439">+E1093*E1069</f>
        <v>0</v>
      </c>
      <c r="F1094" s="87">
        <f t="shared" ref="F1094" si="2440">+F1093*F1069</f>
        <v>0</v>
      </c>
      <c r="G1094" s="87">
        <f t="shared" ref="G1094" si="2441">+G1093*G1069</f>
        <v>0</v>
      </c>
      <c r="H1094" s="87">
        <f t="shared" ref="H1094" si="2442">+H1093*H1069</f>
        <v>0</v>
      </c>
      <c r="I1094" s="87">
        <f t="shared" ref="I1094" si="2443">+I1093*I1069</f>
        <v>0</v>
      </c>
      <c r="J1094" s="87">
        <f t="shared" ref="J1094" si="2444">+J1093*J1069</f>
        <v>0</v>
      </c>
      <c r="K1094" s="87">
        <f t="shared" ref="K1094" si="2445">+K1093*K1069</f>
        <v>0</v>
      </c>
      <c r="L1094" s="87">
        <f t="shared" ref="L1094" si="2446">+L1093*L1069</f>
        <v>0</v>
      </c>
      <c r="M1094" s="87">
        <f t="shared" ref="M1094" si="2447">+M1093*M1069</f>
        <v>0</v>
      </c>
      <c r="N1094" s="87">
        <f t="shared" ref="N1094" si="2448">+N1093*N1069</f>
        <v>0</v>
      </c>
      <c r="O1094" s="159">
        <f t="shared" ref="O1094" si="2449">+O1093*O1069</f>
        <v>0</v>
      </c>
      <c r="P1094" s="159">
        <f t="shared" ref="P1094:P1104" si="2450">SUM(D1094:O1094)</f>
        <v>0</v>
      </c>
      <c r="AP1094" s="190">
        <f>+D1094</f>
        <v>0</v>
      </c>
      <c r="AQ1094" s="190">
        <f t="shared" ref="AQ1094:AQ1098" si="2451">+E1094</f>
        <v>0</v>
      </c>
      <c r="AR1094" s="190">
        <f t="shared" ref="AR1094:AR1098" si="2452">+F1094</f>
        <v>0</v>
      </c>
      <c r="AS1094" s="190">
        <f t="shared" ref="AS1094:AS1098" si="2453">+G1094</f>
        <v>0</v>
      </c>
      <c r="AT1094" s="190">
        <f t="shared" ref="AT1094:AT1098" si="2454">+H1094</f>
        <v>0</v>
      </c>
      <c r="AU1094" s="190">
        <f t="shared" ref="AU1094:AU1098" si="2455">+I1094</f>
        <v>0</v>
      </c>
      <c r="AV1094" s="190">
        <f t="shared" ref="AV1094:AV1098" si="2456">+J1094</f>
        <v>0</v>
      </c>
      <c r="AW1094" s="190">
        <f t="shared" ref="AW1094:AW1098" si="2457">+K1094</f>
        <v>0</v>
      </c>
      <c r="AX1094" s="190">
        <f t="shared" ref="AX1094:AX1098" si="2458">+L1094</f>
        <v>0</v>
      </c>
      <c r="AY1094" s="190">
        <f t="shared" ref="AY1094:AY1098" si="2459">+M1094</f>
        <v>0</v>
      </c>
      <c r="AZ1094" s="190">
        <f t="shared" ref="AZ1094:AZ1098" si="2460">+N1094</f>
        <v>0</v>
      </c>
      <c r="BA1094" s="190">
        <f t="shared" ref="BA1094:BA1098" si="2461">+O1094</f>
        <v>0</v>
      </c>
    </row>
    <row r="1095" spans="1:53" x14ac:dyDescent="0.25">
      <c r="A1095" s="195" t="s">
        <v>117</v>
      </c>
      <c r="B1095" s="376"/>
      <c r="C1095" s="86" t="s">
        <v>241</v>
      </c>
      <c r="D1095" s="87">
        <f>+D1093*D1070</f>
        <v>0</v>
      </c>
      <c r="E1095" s="87">
        <f t="shared" ref="E1095:O1095" si="2462">+E1093*E1070</f>
        <v>0</v>
      </c>
      <c r="F1095" s="87">
        <f t="shared" si="2462"/>
        <v>0</v>
      </c>
      <c r="G1095" s="87">
        <f t="shared" si="2462"/>
        <v>0</v>
      </c>
      <c r="H1095" s="87">
        <f t="shared" si="2462"/>
        <v>0</v>
      </c>
      <c r="I1095" s="87">
        <f t="shared" si="2462"/>
        <v>0</v>
      </c>
      <c r="J1095" s="87">
        <f t="shared" si="2462"/>
        <v>0</v>
      </c>
      <c r="K1095" s="87">
        <f t="shared" si="2462"/>
        <v>0</v>
      </c>
      <c r="L1095" s="87">
        <f t="shared" si="2462"/>
        <v>0</v>
      </c>
      <c r="M1095" s="87">
        <f t="shared" si="2462"/>
        <v>0</v>
      </c>
      <c r="N1095" s="87">
        <f t="shared" si="2462"/>
        <v>0</v>
      </c>
      <c r="O1095" s="159">
        <f t="shared" si="2462"/>
        <v>0</v>
      </c>
      <c r="P1095" s="159"/>
      <c r="AP1095" s="190">
        <f t="shared" ref="AP1095:AP1098" si="2463">+D1095</f>
        <v>0</v>
      </c>
      <c r="AQ1095" s="190">
        <f t="shared" si="2451"/>
        <v>0</v>
      </c>
      <c r="AR1095" s="190">
        <f t="shared" si="2452"/>
        <v>0</v>
      </c>
      <c r="AS1095" s="190">
        <f t="shared" si="2453"/>
        <v>0</v>
      </c>
      <c r="AT1095" s="190">
        <f t="shared" si="2454"/>
        <v>0</v>
      </c>
      <c r="AU1095" s="190">
        <f t="shared" si="2455"/>
        <v>0</v>
      </c>
      <c r="AV1095" s="190">
        <f t="shared" si="2456"/>
        <v>0</v>
      </c>
      <c r="AW1095" s="190">
        <f t="shared" si="2457"/>
        <v>0</v>
      </c>
      <c r="AX1095" s="190">
        <f t="shared" si="2458"/>
        <v>0</v>
      </c>
      <c r="AY1095" s="190">
        <f t="shared" si="2459"/>
        <v>0</v>
      </c>
      <c r="AZ1095" s="190">
        <f t="shared" si="2460"/>
        <v>0</v>
      </c>
      <c r="BA1095" s="190">
        <f t="shared" si="2461"/>
        <v>0</v>
      </c>
    </row>
    <row r="1096" spans="1:53" x14ac:dyDescent="0.25">
      <c r="A1096" s="195" t="s">
        <v>117</v>
      </c>
      <c r="B1096" s="376"/>
      <c r="C1096" s="86" t="s">
        <v>242</v>
      </c>
      <c r="D1096" s="87">
        <f>+D1093*D1071</f>
        <v>0</v>
      </c>
      <c r="E1096" s="87">
        <f t="shared" ref="E1096:O1096" si="2464">+E1093*E1071</f>
        <v>0</v>
      </c>
      <c r="F1096" s="87">
        <f t="shared" si="2464"/>
        <v>0</v>
      </c>
      <c r="G1096" s="87">
        <f t="shared" si="2464"/>
        <v>0</v>
      </c>
      <c r="H1096" s="87">
        <f t="shared" si="2464"/>
        <v>0</v>
      </c>
      <c r="I1096" s="87">
        <f t="shared" si="2464"/>
        <v>0</v>
      </c>
      <c r="J1096" s="87">
        <f t="shared" si="2464"/>
        <v>0</v>
      </c>
      <c r="K1096" s="87">
        <f t="shared" si="2464"/>
        <v>0</v>
      </c>
      <c r="L1096" s="87">
        <f t="shared" si="2464"/>
        <v>0</v>
      </c>
      <c r="M1096" s="87">
        <f t="shared" si="2464"/>
        <v>0</v>
      </c>
      <c r="N1096" s="87">
        <f t="shared" si="2464"/>
        <v>0</v>
      </c>
      <c r="O1096" s="159">
        <f t="shared" si="2464"/>
        <v>0</v>
      </c>
      <c r="P1096" s="159"/>
      <c r="AP1096" s="190">
        <f t="shared" si="2463"/>
        <v>0</v>
      </c>
      <c r="AQ1096" s="190">
        <f t="shared" si="2451"/>
        <v>0</v>
      </c>
      <c r="AR1096" s="190">
        <f t="shared" si="2452"/>
        <v>0</v>
      </c>
      <c r="AS1096" s="190">
        <f t="shared" si="2453"/>
        <v>0</v>
      </c>
      <c r="AT1096" s="190">
        <f t="shared" si="2454"/>
        <v>0</v>
      </c>
      <c r="AU1096" s="190">
        <f t="shared" si="2455"/>
        <v>0</v>
      </c>
      <c r="AV1096" s="190">
        <f t="shared" si="2456"/>
        <v>0</v>
      </c>
      <c r="AW1096" s="190">
        <f t="shared" si="2457"/>
        <v>0</v>
      </c>
      <c r="AX1096" s="190">
        <f t="shared" si="2458"/>
        <v>0</v>
      </c>
      <c r="AY1096" s="190">
        <f t="shared" si="2459"/>
        <v>0</v>
      </c>
      <c r="AZ1096" s="190">
        <f t="shared" si="2460"/>
        <v>0</v>
      </c>
      <c r="BA1096" s="190">
        <f t="shared" si="2461"/>
        <v>0</v>
      </c>
    </row>
    <row r="1097" spans="1:53" x14ac:dyDescent="0.25">
      <c r="A1097" s="195" t="s">
        <v>117</v>
      </c>
      <c r="B1097" s="376"/>
      <c r="C1097" s="86" t="s">
        <v>243</v>
      </c>
      <c r="D1097" s="87">
        <f>+D1093*D1072</f>
        <v>0</v>
      </c>
      <c r="E1097" s="87">
        <f t="shared" ref="E1097:O1097" si="2465">+E1093*E1072</f>
        <v>0</v>
      </c>
      <c r="F1097" s="87">
        <f t="shared" si="2465"/>
        <v>0</v>
      </c>
      <c r="G1097" s="87">
        <f t="shared" si="2465"/>
        <v>0</v>
      </c>
      <c r="H1097" s="87">
        <f t="shared" si="2465"/>
        <v>0</v>
      </c>
      <c r="I1097" s="87">
        <f t="shared" si="2465"/>
        <v>0</v>
      </c>
      <c r="J1097" s="87">
        <f t="shared" si="2465"/>
        <v>0</v>
      </c>
      <c r="K1097" s="87">
        <f t="shared" si="2465"/>
        <v>0</v>
      </c>
      <c r="L1097" s="87">
        <f t="shared" si="2465"/>
        <v>0</v>
      </c>
      <c r="M1097" s="87">
        <f t="shared" si="2465"/>
        <v>0</v>
      </c>
      <c r="N1097" s="87">
        <f t="shared" si="2465"/>
        <v>0</v>
      </c>
      <c r="O1097" s="159">
        <f t="shared" si="2465"/>
        <v>0</v>
      </c>
      <c r="P1097" s="159"/>
      <c r="AP1097" s="190">
        <f t="shared" si="2463"/>
        <v>0</v>
      </c>
      <c r="AQ1097" s="190">
        <f t="shared" si="2451"/>
        <v>0</v>
      </c>
      <c r="AR1097" s="190">
        <f t="shared" si="2452"/>
        <v>0</v>
      </c>
      <c r="AS1097" s="190">
        <f t="shared" si="2453"/>
        <v>0</v>
      </c>
      <c r="AT1097" s="190">
        <f t="shared" si="2454"/>
        <v>0</v>
      </c>
      <c r="AU1097" s="190">
        <f t="shared" si="2455"/>
        <v>0</v>
      </c>
      <c r="AV1097" s="190">
        <f t="shared" si="2456"/>
        <v>0</v>
      </c>
      <c r="AW1097" s="190">
        <f t="shared" si="2457"/>
        <v>0</v>
      </c>
      <c r="AX1097" s="190">
        <f t="shared" si="2458"/>
        <v>0</v>
      </c>
      <c r="AY1097" s="190">
        <f t="shared" si="2459"/>
        <v>0</v>
      </c>
      <c r="AZ1097" s="190">
        <f t="shared" si="2460"/>
        <v>0</v>
      </c>
      <c r="BA1097" s="190">
        <f t="shared" si="2461"/>
        <v>0</v>
      </c>
    </row>
    <row r="1098" spans="1:53" ht="15.75" thickBot="1" x14ac:dyDescent="0.3">
      <c r="A1098" s="195" t="s">
        <v>117</v>
      </c>
      <c r="B1098" s="376"/>
      <c r="C1098" s="96" t="s">
        <v>244</v>
      </c>
      <c r="D1098" s="251">
        <f>+D1093*D1073</f>
        <v>0</v>
      </c>
      <c r="E1098" s="251">
        <f t="shared" ref="E1098:O1098" si="2466">+E1093*E1073</f>
        <v>0</v>
      </c>
      <c r="F1098" s="251">
        <f t="shared" si="2466"/>
        <v>0</v>
      </c>
      <c r="G1098" s="251">
        <f t="shared" si="2466"/>
        <v>0</v>
      </c>
      <c r="H1098" s="251">
        <f t="shared" si="2466"/>
        <v>0</v>
      </c>
      <c r="I1098" s="251">
        <f t="shared" si="2466"/>
        <v>0</v>
      </c>
      <c r="J1098" s="251">
        <f t="shared" si="2466"/>
        <v>0</v>
      </c>
      <c r="K1098" s="251">
        <f t="shared" si="2466"/>
        <v>0</v>
      </c>
      <c r="L1098" s="251">
        <f t="shared" si="2466"/>
        <v>0</v>
      </c>
      <c r="M1098" s="251">
        <f t="shared" si="2466"/>
        <v>0</v>
      </c>
      <c r="N1098" s="251">
        <f t="shared" si="2466"/>
        <v>0</v>
      </c>
      <c r="O1098" s="251">
        <f t="shared" si="2466"/>
        <v>0</v>
      </c>
      <c r="P1098" s="169">
        <f t="shared" si="2450"/>
        <v>0</v>
      </c>
      <c r="AP1098" s="190">
        <f t="shared" si="2463"/>
        <v>0</v>
      </c>
      <c r="AQ1098" s="190">
        <f t="shared" si="2451"/>
        <v>0</v>
      </c>
      <c r="AR1098" s="190">
        <f t="shared" si="2452"/>
        <v>0</v>
      </c>
      <c r="AS1098" s="190">
        <f t="shared" si="2453"/>
        <v>0</v>
      </c>
      <c r="AT1098" s="190">
        <f t="shared" si="2454"/>
        <v>0</v>
      </c>
      <c r="AU1098" s="190">
        <f t="shared" si="2455"/>
        <v>0</v>
      </c>
      <c r="AV1098" s="190">
        <f t="shared" si="2456"/>
        <v>0</v>
      </c>
      <c r="AW1098" s="190">
        <f t="shared" si="2457"/>
        <v>0</v>
      </c>
      <c r="AX1098" s="190">
        <f t="shared" si="2458"/>
        <v>0</v>
      </c>
      <c r="AY1098" s="190">
        <f t="shared" si="2459"/>
        <v>0</v>
      </c>
      <c r="AZ1098" s="190">
        <f t="shared" si="2460"/>
        <v>0</v>
      </c>
      <c r="BA1098" s="190">
        <f t="shared" si="2461"/>
        <v>0</v>
      </c>
    </row>
    <row r="1099" spans="1:53" x14ac:dyDescent="0.25">
      <c r="A1099" s="195" t="s">
        <v>117</v>
      </c>
      <c r="B1099" s="376"/>
      <c r="C1099" s="99" t="s">
        <v>245</v>
      </c>
      <c r="D1099" s="100">
        <f>+IFERROR(D1062/D1081/30,0)</f>
        <v>0</v>
      </c>
      <c r="E1099" s="100">
        <f t="shared" ref="E1099:O1099" si="2467">+IFERROR(E1062/E1081/30,0)</f>
        <v>0</v>
      </c>
      <c r="F1099" s="100">
        <f t="shared" si="2467"/>
        <v>0</v>
      </c>
      <c r="G1099" s="100">
        <f t="shared" si="2467"/>
        <v>0</v>
      </c>
      <c r="H1099" s="100">
        <f t="shared" si="2467"/>
        <v>0</v>
      </c>
      <c r="I1099" s="100">
        <f t="shared" si="2467"/>
        <v>0</v>
      </c>
      <c r="J1099" s="100">
        <f t="shared" si="2467"/>
        <v>0</v>
      </c>
      <c r="K1099" s="100">
        <f t="shared" si="2467"/>
        <v>0</v>
      </c>
      <c r="L1099" s="100">
        <f t="shared" si="2467"/>
        <v>0</v>
      </c>
      <c r="M1099" s="100">
        <f t="shared" si="2467"/>
        <v>0</v>
      </c>
      <c r="N1099" s="100">
        <f t="shared" si="2467"/>
        <v>0</v>
      </c>
      <c r="O1099" s="167">
        <f t="shared" si="2467"/>
        <v>0</v>
      </c>
      <c r="P1099" s="167">
        <f t="shared" si="2450"/>
        <v>0</v>
      </c>
    </row>
    <row r="1100" spans="1:53" x14ac:dyDescent="0.25">
      <c r="A1100" s="195" t="s">
        <v>117</v>
      </c>
      <c r="B1100" s="376"/>
      <c r="C1100" s="86" t="s">
        <v>246</v>
      </c>
      <c r="D1100" s="266">
        <f t="shared" ref="D1100:O1100" si="2468">+IFERROR(D1063/D1082/30,0)</f>
        <v>0</v>
      </c>
      <c r="E1100" s="266">
        <f t="shared" si="2468"/>
        <v>0</v>
      </c>
      <c r="F1100" s="266">
        <f t="shared" si="2468"/>
        <v>0</v>
      </c>
      <c r="G1100" s="266">
        <f t="shared" si="2468"/>
        <v>0</v>
      </c>
      <c r="H1100" s="266">
        <f t="shared" si="2468"/>
        <v>0</v>
      </c>
      <c r="I1100" s="266">
        <f t="shared" si="2468"/>
        <v>0</v>
      </c>
      <c r="J1100" s="266">
        <f t="shared" si="2468"/>
        <v>0</v>
      </c>
      <c r="K1100" s="266">
        <f t="shared" si="2468"/>
        <v>0</v>
      </c>
      <c r="L1100" s="266">
        <f t="shared" si="2468"/>
        <v>0</v>
      </c>
      <c r="M1100" s="266">
        <f t="shared" si="2468"/>
        <v>0</v>
      </c>
      <c r="N1100" s="266">
        <f t="shared" si="2468"/>
        <v>0</v>
      </c>
      <c r="O1100" s="267">
        <f t="shared" si="2468"/>
        <v>0</v>
      </c>
      <c r="P1100" s="159">
        <f t="shared" si="2450"/>
        <v>0</v>
      </c>
    </row>
    <row r="1101" spans="1:53" x14ac:dyDescent="0.25">
      <c r="A1101" s="195" t="s">
        <v>117</v>
      </c>
      <c r="B1101" s="376"/>
      <c r="C1101" s="86" t="s">
        <v>247</v>
      </c>
      <c r="D1101" s="266">
        <f t="shared" ref="D1101:O1101" si="2469">+IFERROR(D1064/D1083/30,0)</f>
        <v>0</v>
      </c>
      <c r="E1101" s="266">
        <f t="shared" si="2469"/>
        <v>0</v>
      </c>
      <c r="F1101" s="266">
        <f t="shared" si="2469"/>
        <v>0</v>
      </c>
      <c r="G1101" s="266">
        <f t="shared" si="2469"/>
        <v>0</v>
      </c>
      <c r="H1101" s="266">
        <f t="shared" si="2469"/>
        <v>0</v>
      </c>
      <c r="I1101" s="266">
        <f t="shared" si="2469"/>
        <v>0</v>
      </c>
      <c r="J1101" s="266">
        <f t="shared" si="2469"/>
        <v>0</v>
      </c>
      <c r="K1101" s="266">
        <f t="shared" si="2469"/>
        <v>0</v>
      </c>
      <c r="L1101" s="266">
        <f t="shared" si="2469"/>
        <v>0</v>
      </c>
      <c r="M1101" s="266">
        <f t="shared" si="2469"/>
        <v>0</v>
      </c>
      <c r="N1101" s="266">
        <f t="shared" si="2469"/>
        <v>0</v>
      </c>
      <c r="O1101" s="267">
        <f t="shared" si="2469"/>
        <v>0</v>
      </c>
      <c r="P1101" s="159">
        <f t="shared" si="2450"/>
        <v>0</v>
      </c>
    </row>
    <row r="1102" spans="1:53" x14ac:dyDescent="0.25">
      <c r="A1102" s="195" t="s">
        <v>117</v>
      </c>
      <c r="B1102" s="376"/>
      <c r="C1102" s="86" t="s">
        <v>248</v>
      </c>
      <c r="D1102" s="266">
        <f t="shared" ref="D1102:O1102" si="2470">+IFERROR(D1065/D1084/30,0)</f>
        <v>0</v>
      </c>
      <c r="E1102" s="266">
        <f t="shared" si="2470"/>
        <v>0</v>
      </c>
      <c r="F1102" s="266">
        <f t="shared" si="2470"/>
        <v>0</v>
      </c>
      <c r="G1102" s="266">
        <f t="shared" si="2470"/>
        <v>0</v>
      </c>
      <c r="H1102" s="266">
        <f t="shared" si="2470"/>
        <v>0</v>
      </c>
      <c r="I1102" s="266">
        <f t="shared" si="2470"/>
        <v>0</v>
      </c>
      <c r="J1102" s="266">
        <f t="shared" si="2470"/>
        <v>0</v>
      </c>
      <c r="K1102" s="266">
        <f t="shared" si="2470"/>
        <v>0</v>
      </c>
      <c r="L1102" s="266">
        <f t="shared" si="2470"/>
        <v>0</v>
      </c>
      <c r="M1102" s="266">
        <f t="shared" si="2470"/>
        <v>0</v>
      </c>
      <c r="N1102" s="266">
        <f t="shared" si="2470"/>
        <v>0</v>
      </c>
      <c r="O1102" s="267">
        <f t="shared" si="2470"/>
        <v>0</v>
      </c>
      <c r="P1102" s="159">
        <f t="shared" si="2450"/>
        <v>0</v>
      </c>
    </row>
    <row r="1103" spans="1:53" x14ac:dyDescent="0.25">
      <c r="A1103" s="195" t="s">
        <v>117</v>
      </c>
      <c r="B1103" s="376"/>
      <c r="C1103" s="86" t="s">
        <v>249</v>
      </c>
      <c r="D1103" s="87">
        <f t="shared" ref="D1103:O1103" si="2471">+IFERROR(D1066/D1085/30,0)</f>
        <v>0</v>
      </c>
      <c r="E1103" s="87">
        <f t="shared" si="2471"/>
        <v>0</v>
      </c>
      <c r="F1103" s="87">
        <f t="shared" si="2471"/>
        <v>0</v>
      </c>
      <c r="G1103" s="87">
        <f t="shared" si="2471"/>
        <v>0</v>
      </c>
      <c r="H1103" s="87">
        <f t="shared" si="2471"/>
        <v>0</v>
      </c>
      <c r="I1103" s="87">
        <f t="shared" si="2471"/>
        <v>0</v>
      </c>
      <c r="J1103" s="87">
        <f t="shared" si="2471"/>
        <v>0</v>
      </c>
      <c r="K1103" s="87">
        <f t="shared" si="2471"/>
        <v>0</v>
      </c>
      <c r="L1103" s="87">
        <f t="shared" si="2471"/>
        <v>0</v>
      </c>
      <c r="M1103" s="87">
        <f t="shared" si="2471"/>
        <v>0</v>
      </c>
      <c r="N1103" s="87">
        <f t="shared" si="2471"/>
        <v>0</v>
      </c>
      <c r="O1103" s="159">
        <f t="shared" si="2471"/>
        <v>0</v>
      </c>
      <c r="P1103" s="159">
        <f t="shared" si="2450"/>
        <v>0</v>
      </c>
    </row>
    <row r="1104" spans="1:53" ht="15.75" thickBot="1" x14ac:dyDescent="0.3">
      <c r="A1104" s="195" t="s">
        <v>117</v>
      </c>
      <c r="B1104" s="376"/>
      <c r="C1104" s="96" t="s">
        <v>250</v>
      </c>
      <c r="D1104" s="168">
        <f t="shared" ref="D1104:O1104" si="2472">+IFERROR(D1067/D1086/30,0)</f>
        <v>0</v>
      </c>
      <c r="E1104" s="168">
        <f t="shared" si="2472"/>
        <v>0</v>
      </c>
      <c r="F1104" s="168">
        <f t="shared" si="2472"/>
        <v>0</v>
      </c>
      <c r="G1104" s="168">
        <f t="shared" si="2472"/>
        <v>0</v>
      </c>
      <c r="H1104" s="168">
        <f t="shared" si="2472"/>
        <v>0</v>
      </c>
      <c r="I1104" s="168">
        <f t="shared" si="2472"/>
        <v>0</v>
      </c>
      <c r="J1104" s="168">
        <f t="shared" si="2472"/>
        <v>0</v>
      </c>
      <c r="K1104" s="168">
        <f t="shared" si="2472"/>
        <v>0</v>
      </c>
      <c r="L1104" s="168">
        <f t="shared" si="2472"/>
        <v>0</v>
      </c>
      <c r="M1104" s="168">
        <f t="shared" si="2472"/>
        <v>0</v>
      </c>
      <c r="N1104" s="168">
        <f t="shared" si="2472"/>
        <v>0</v>
      </c>
      <c r="O1104" s="169">
        <f t="shared" si="2472"/>
        <v>0</v>
      </c>
      <c r="P1104" s="169">
        <f t="shared" si="2450"/>
        <v>0</v>
      </c>
    </row>
    <row r="1105" spans="1:16" ht="15.75" thickBot="1" x14ac:dyDescent="0.3">
      <c r="A1105" s="195" t="s">
        <v>117</v>
      </c>
      <c r="B1105" s="376"/>
      <c r="C1105" s="183" t="s">
        <v>13</v>
      </c>
      <c r="D1105" s="72">
        <v>30</v>
      </c>
      <c r="E1105" s="72">
        <v>30</v>
      </c>
      <c r="F1105" s="72">
        <v>30</v>
      </c>
      <c r="G1105" s="72">
        <v>0</v>
      </c>
      <c r="H1105" s="72">
        <v>33.121560393413624</v>
      </c>
      <c r="I1105" s="72">
        <v>33.18421323453741</v>
      </c>
      <c r="J1105" s="72">
        <v>33</v>
      </c>
      <c r="K1105" s="72">
        <v>16.918000292815897</v>
      </c>
      <c r="L1105" s="72">
        <f>((45*0.63)+(20*0.37))</f>
        <v>35.75</v>
      </c>
      <c r="M1105" s="72">
        <v>36.24</v>
      </c>
      <c r="N1105" s="72">
        <v>22</v>
      </c>
      <c r="O1105" s="72">
        <v>22</v>
      </c>
      <c r="P1105" s="184"/>
    </row>
    <row r="1106" spans="1:16" x14ac:dyDescent="0.25">
      <c r="A1106" s="195" t="s">
        <v>117</v>
      </c>
      <c r="B1106" s="376"/>
      <c r="C1106" s="99" t="s">
        <v>4</v>
      </c>
      <c r="D1106" s="100">
        <f>+D1099/D1105*30</f>
        <v>0</v>
      </c>
      <c r="E1106" s="100">
        <f t="shared" ref="E1106" si="2473">+E1099/E1105*30</f>
        <v>0</v>
      </c>
      <c r="F1106" s="100">
        <f t="shared" ref="F1106" si="2474">+F1099/F1105*30</f>
        <v>0</v>
      </c>
      <c r="G1106" s="100" t="e">
        <f t="shared" ref="G1106" si="2475">+G1099/G1105*30</f>
        <v>#DIV/0!</v>
      </c>
      <c r="H1106" s="100">
        <f t="shared" ref="H1106" si="2476">+H1099/H1105*30</f>
        <v>0</v>
      </c>
      <c r="I1106" s="100">
        <f t="shared" ref="I1106" si="2477">+I1099/I1105*30</f>
        <v>0</v>
      </c>
      <c r="J1106" s="100">
        <f t="shared" ref="J1106" si="2478">+J1099/J1105*30</f>
        <v>0</v>
      </c>
      <c r="K1106" s="100">
        <f t="shared" ref="K1106" si="2479">+K1099/K1105*30</f>
        <v>0</v>
      </c>
      <c r="L1106" s="100">
        <f t="shared" ref="L1106" si="2480">+L1099/L1105*30</f>
        <v>0</v>
      </c>
      <c r="M1106" s="100">
        <f t="shared" ref="M1106" si="2481">+M1099/M1105*30</f>
        <v>0</v>
      </c>
      <c r="N1106" s="100">
        <f t="shared" ref="N1106" si="2482">+N1099/N1105*30</f>
        <v>0</v>
      </c>
      <c r="O1106" s="167">
        <f t="shared" ref="O1106" si="2483">+O1099/O1105*30</f>
        <v>0</v>
      </c>
      <c r="P1106" s="167" t="e">
        <f>SUM(D1106:O1106)</f>
        <v>#DIV/0!</v>
      </c>
    </row>
    <row r="1107" spans="1:16" x14ac:dyDescent="0.25">
      <c r="A1107" s="195" t="s">
        <v>117</v>
      </c>
      <c r="B1107" s="376"/>
      <c r="C1107" s="86" t="s">
        <v>216</v>
      </c>
      <c r="D1107" s="87">
        <f>+D1100/D1105*30</f>
        <v>0</v>
      </c>
      <c r="E1107" s="87">
        <f t="shared" ref="E1107:O1107" si="2484">+E1100/E1105*30</f>
        <v>0</v>
      </c>
      <c r="F1107" s="87">
        <f t="shared" si="2484"/>
        <v>0</v>
      </c>
      <c r="G1107" s="87" t="e">
        <f t="shared" si="2484"/>
        <v>#DIV/0!</v>
      </c>
      <c r="H1107" s="87">
        <f t="shared" si="2484"/>
        <v>0</v>
      </c>
      <c r="I1107" s="87">
        <f t="shared" si="2484"/>
        <v>0</v>
      </c>
      <c r="J1107" s="87">
        <f t="shared" si="2484"/>
        <v>0</v>
      </c>
      <c r="K1107" s="87">
        <f t="shared" si="2484"/>
        <v>0</v>
      </c>
      <c r="L1107" s="87">
        <f t="shared" si="2484"/>
        <v>0</v>
      </c>
      <c r="M1107" s="87">
        <f t="shared" si="2484"/>
        <v>0</v>
      </c>
      <c r="N1107" s="87">
        <f t="shared" si="2484"/>
        <v>0</v>
      </c>
      <c r="O1107" s="159">
        <f t="shared" si="2484"/>
        <v>0</v>
      </c>
      <c r="P1107" s="159" t="e">
        <f t="shared" ref="P1107:P1111" si="2485">SUM(D1107:O1107)</f>
        <v>#DIV/0!</v>
      </c>
    </row>
    <row r="1108" spans="1:16" x14ac:dyDescent="0.25">
      <c r="A1108" s="195" t="s">
        <v>117</v>
      </c>
      <c r="B1108" s="376"/>
      <c r="C1108" s="86" t="s">
        <v>217</v>
      </c>
      <c r="D1108" s="87">
        <f>+D1101/D1105*30</f>
        <v>0</v>
      </c>
      <c r="E1108" s="87">
        <f t="shared" ref="E1108:O1108" si="2486">+E1101/E1105*30</f>
        <v>0</v>
      </c>
      <c r="F1108" s="87">
        <f t="shared" si="2486"/>
        <v>0</v>
      </c>
      <c r="G1108" s="87" t="e">
        <f t="shared" si="2486"/>
        <v>#DIV/0!</v>
      </c>
      <c r="H1108" s="87">
        <f t="shared" si="2486"/>
        <v>0</v>
      </c>
      <c r="I1108" s="87">
        <f t="shared" si="2486"/>
        <v>0</v>
      </c>
      <c r="J1108" s="87">
        <f t="shared" si="2486"/>
        <v>0</v>
      </c>
      <c r="K1108" s="87">
        <f t="shared" si="2486"/>
        <v>0</v>
      </c>
      <c r="L1108" s="87">
        <f t="shared" si="2486"/>
        <v>0</v>
      </c>
      <c r="M1108" s="87">
        <f t="shared" si="2486"/>
        <v>0</v>
      </c>
      <c r="N1108" s="87">
        <f t="shared" si="2486"/>
        <v>0</v>
      </c>
      <c r="O1108" s="159">
        <f t="shared" si="2486"/>
        <v>0</v>
      </c>
      <c r="P1108" s="159"/>
    </row>
    <row r="1109" spans="1:16" x14ac:dyDescent="0.25">
      <c r="A1109" s="195" t="s">
        <v>117</v>
      </c>
      <c r="B1109" s="376"/>
      <c r="C1109" s="86" t="s">
        <v>218</v>
      </c>
      <c r="D1109" s="87">
        <f>+D1102/D1105*30</f>
        <v>0</v>
      </c>
      <c r="E1109" s="87">
        <f t="shared" ref="E1109:O1109" si="2487">+E1102/E1105*30</f>
        <v>0</v>
      </c>
      <c r="F1109" s="87">
        <f t="shared" si="2487"/>
        <v>0</v>
      </c>
      <c r="G1109" s="87" t="e">
        <f t="shared" si="2487"/>
        <v>#DIV/0!</v>
      </c>
      <c r="H1109" s="87">
        <f t="shared" si="2487"/>
        <v>0</v>
      </c>
      <c r="I1109" s="87">
        <f t="shared" si="2487"/>
        <v>0</v>
      </c>
      <c r="J1109" s="87">
        <f t="shared" si="2487"/>
        <v>0</v>
      </c>
      <c r="K1109" s="87">
        <f t="shared" si="2487"/>
        <v>0</v>
      </c>
      <c r="L1109" s="87">
        <f t="shared" si="2487"/>
        <v>0</v>
      </c>
      <c r="M1109" s="87">
        <f t="shared" si="2487"/>
        <v>0</v>
      </c>
      <c r="N1109" s="87">
        <f t="shared" si="2487"/>
        <v>0</v>
      </c>
      <c r="O1109" s="159">
        <f t="shared" si="2487"/>
        <v>0</v>
      </c>
      <c r="P1109" s="159"/>
    </row>
    <row r="1110" spans="1:16" x14ac:dyDescent="0.25">
      <c r="A1110" s="195" t="s">
        <v>117</v>
      </c>
      <c r="B1110" s="376"/>
      <c r="C1110" s="86" t="s">
        <v>219</v>
      </c>
      <c r="D1110" s="87">
        <f>+D1103/D1105*30</f>
        <v>0</v>
      </c>
      <c r="E1110" s="87">
        <f t="shared" ref="E1110:O1110" si="2488">+E1103/E1105*30</f>
        <v>0</v>
      </c>
      <c r="F1110" s="87">
        <f t="shared" si="2488"/>
        <v>0</v>
      </c>
      <c r="G1110" s="87" t="e">
        <f t="shared" si="2488"/>
        <v>#DIV/0!</v>
      </c>
      <c r="H1110" s="87">
        <f t="shared" si="2488"/>
        <v>0</v>
      </c>
      <c r="I1110" s="87">
        <f t="shared" si="2488"/>
        <v>0</v>
      </c>
      <c r="J1110" s="87">
        <f t="shared" si="2488"/>
        <v>0</v>
      </c>
      <c r="K1110" s="87">
        <f t="shared" si="2488"/>
        <v>0</v>
      </c>
      <c r="L1110" s="87">
        <f t="shared" si="2488"/>
        <v>0</v>
      </c>
      <c r="M1110" s="87">
        <f t="shared" si="2488"/>
        <v>0</v>
      </c>
      <c r="N1110" s="87">
        <f t="shared" si="2488"/>
        <v>0</v>
      </c>
      <c r="O1110" s="159">
        <f t="shared" si="2488"/>
        <v>0</v>
      </c>
      <c r="P1110" s="159"/>
    </row>
    <row r="1111" spans="1:16" ht="15.75" thickBot="1" x14ac:dyDescent="0.3">
      <c r="A1111" s="195" t="s">
        <v>117</v>
      </c>
      <c r="B1111" s="376"/>
      <c r="C1111" s="96" t="s">
        <v>238</v>
      </c>
      <c r="D1111" s="168">
        <f>+D1104/D1105*30</f>
        <v>0</v>
      </c>
      <c r="E1111" s="168">
        <f t="shared" ref="E1111:O1111" si="2489">+E1104/E1105*30</f>
        <v>0</v>
      </c>
      <c r="F1111" s="168">
        <f t="shared" si="2489"/>
        <v>0</v>
      </c>
      <c r="G1111" s="168" t="e">
        <f t="shared" si="2489"/>
        <v>#DIV/0!</v>
      </c>
      <c r="H1111" s="168">
        <f t="shared" si="2489"/>
        <v>0</v>
      </c>
      <c r="I1111" s="168">
        <f t="shared" si="2489"/>
        <v>0</v>
      </c>
      <c r="J1111" s="168">
        <f t="shared" si="2489"/>
        <v>0</v>
      </c>
      <c r="K1111" s="168">
        <f t="shared" si="2489"/>
        <v>0</v>
      </c>
      <c r="L1111" s="168">
        <f t="shared" si="2489"/>
        <v>0</v>
      </c>
      <c r="M1111" s="168">
        <f t="shared" si="2489"/>
        <v>0</v>
      </c>
      <c r="N1111" s="168">
        <f t="shared" si="2489"/>
        <v>0</v>
      </c>
      <c r="O1111" s="169">
        <f t="shared" si="2489"/>
        <v>0</v>
      </c>
      <c r="P1111" s="169" t="e">
        <f t="shared" si="2485"/>
        <v>#DIV/0!</v>
      </c>
    </row>
    <row r="1112" spans="1:16" x14ac:dyDescent="0.25">
      <c r="A1112" s="195" t="s">
        <v>117</v>
      </c>
      <c r="B1112" s="376"/>
      <c r="C1112" s="76" t="s">
        <v>8</v>
      </c>
      <c r="D1112" s="170">
        <f t="shared" ref="D1112:O1112" si="2490">+D1081/D1075</f>
        <v>2.1399053439973317</v>
      </c>
      <c r="E1112" s="170">
        <f t="shared" si="2490"/>
        <v>2.0528091337399492</v>
      </c>
      <c r="F1112" s="170">
        <f t="shared" si="2490"/>
        <v>2.0528091337399488</v>
      </c>
      <c r="G1112" s="170">
        <f t="shared" si="2490"/>
        <v>2.2308167146794391</v>
      </c>
      <c r="H1112" s="170">
        <f t="shared" si="2490"/>
        <v>2.2308167146794391</v>
      </c>
      <c r="I1112" s="170">
        <f t="shared" si="2490"/>
        <v>2.2308167146794391</v>
      </c>
      <c r="J1112" s="170">
        <f t="shared" si="2490"/>
        <v>2.1721000633926164</v>
      </c>
      <c r="K1112" s="170">
        <f t="shared" si="2490"/>
        <v>2.4595005839169497</v>
      </c>
      <c r="L1112" s="170">
        <f t="shared" si="2490"/>
        <v>2.5194120726257401</v>
      </c>
      <c r="M1112" s="170">
        <f t="shared" si="2490"/>
        <v>2.4766332549990171</v>
      </c>
      <c r="N1112" s="170">
        <f t="shared" si="2490"/>
        <v>2.5744045782685259</v>
      </c>
      <c r="O1112" s="171">
        <f t="shared" si="2490"/>
        <v>2.6314477988195559</v>
      </c>
      <c r="P1112" s="171"/>
    </row>
    <row r="1113" spans="1:16" x14ac:dyDescent="0.25">
      <c r="A1113" s="195" t="s">
        <v>117</v>
      </c>
      <c r="B1113" s="376"/>
      <c r="C1113" s="77" t="s">
        <v>6</v>
      </c>
      <c r="D1113" s="172">
        <f>+VLOOKUP(D1061,Conversion!$B$33:$N$71,(MATCH('Measured TV opt-pt'!D1060,butget_aylar_opt,0)+1),0)</f>
        <v>3.0986420150426719</v>
      </c>
      <c r="E1113" s="172">
        <f>+VLOOKUP(E1061,Conversion!$B$33:$N$71,(MATCH('Measured TV opt-pt'!E1060,butget_aylar_opt,0)+1),0)</f>
        <v>3.0293333458108873</v>
      </c>
      <c r="F1113" s="172">
        <f>+VLOOKUP(F1061,Conversion!$B$33:$N$71,(MATCH('Measured TV opt-pt'!F1060,butget_aylar_opt,0)+1),0)</f>
        <v>3.0293333458108873</v>
      </c>
      <c r="G1113" s="172">
        <f>+VLOOKUP(G1061,Conversion!$B$33:$N$71,(MATCH('Measured TV opt-pt'!G1060,butget_aylar_opt,0)+1),0)</f>
        <v>3.439856528789333</v>
      </c>
      <c r="H1113" s="172">
        <f>+VLOOKUP(H1061,Conversion!$B$33:$N$71,(MATCH('Measured TV opt-pt'!H1060,butget_aylar_opt,0)+1),0)</f>
        <v>3.439856528789333</v>
      </c>
      <c r="I1113" s="172">
        <f>+VLOOKUP(I1061,Conversion!$B$33:$N$71,(MATCH('Measured TV opt-pt'!I1060,butget_aylar_opt,0)+1),0)</f>
        <v>3.439856528789333</v>
      </c>
      <c r="J1113" s="172">
        <f>+VLOOKUP(J1061,Conversion!$B$33:$N$71,(MATCH('Measured TV opt-pt'!J1060,butget_aylar_opt,0)+1),0)</f>
        <v>3.1262793116366381</v>
      </c>
      <c r="K1113" s="172">
        <f>+VLOOKUP(K1061,Conversion!$B$33:$N$71,(MATCH('Measured TV opt-pt'!K1060,butget_aylar_opt,0)+1),0)</f>
        <v>3.1262793116366381</v>
      </c>
      <c r="L1113" s="172">
        <f>+VLOOKUP(L1061,Conversion!$B$33:$N$71,(MATCH('Measured TV opt-pt'!L1060,butget_aylar_opt,0)+1),0)</f>
        <v>3.1875683636121042</v>
      </c>
      <c r="M1113" s="172">
        <f>+VLOOKUP(M1061,Conversion!$B$33:$N$71,(MATCH('Measured TV opt-pt'!M1060,butget_aylar_opt,0)+1),0)</f>
        <v>3.0986420150426719</v>
      </c>
      <c r="N1113" s="172">
        <f>+VLOOKUP(N1061,Conversion!$B$33:$N$71,(MATCH('Measured TV opt-pt'!N1060,butget_aylar_opt,0)+1),0)</f>
        <v>3.0986420150426719</v>
      </c>
      <c r="O1113" s="173">
        <f>+VLOOKUP(O1061,Conversion!$B$33:$N$71,(MATCH('Measured TV opt-pt'!O1060,butget_aylar_opt,0)+1),0)</f>
        <v>3.0986420150426719</v>
      </c>
      <c r="P1113" s="173"/>
    </row>
    <row r="1114" spans="1:16" ht="15.75" thickBot="1" x14ac:dyDescent="0.3">
      <c r="A1114" s="195" t="s">
        <v>117</v>
      </c>
      <c r="B1114" s="377"/>
      <c r="C1114" s="96" t="s">
        <v>7</v>
      </c>
      <c r="D1114" s="172">
        <f>+VLOOKUP(D1061,Conversion!$B$74:$N$112,(MATCH('Measured TV opt-pt'!D1060,budget_aylar_pt,0)+1),0)</f>
        <v>1.7290181992636147</v>
      </c>
      <c r="E1114" s="172">
        <f>+VLOOKUP(E1061,Conversion!$B$74:$N$112,(MATCH('Measured TV opt-pt'!E1060,budget_aylar_pt,0)+1),0)</f>
        <v>1.634298757138118</v>
      </c>
      <c r="F1114" s="172">
        <f>+VLOOKUP(F1061,Conversion!$B$74:$N$112,(MATCH('Measured TV opt-pt'!F1060,budget_aylar_pt,0)+1),0)</f>
        <v>1.634298757138118</v>
      </c>
      <c r="G1114" s="172">
        <f>+VLOOKUP(G1061,Conversion!$B$74:$N$112,(MATCH('Measured TV opt-pt'!G1060,budget_aylar_pt,0)+1),0)</f>
        <v>1.7126567943466275</v>
      </c>
      <c r="H1114" s="172">
        <f>+VLOOKUP(H1061,Conversion!$B$74:$N$112,(MATCH('Measured TV opt-pt'!H1060,budget_aylar_pt,0)+1),0)</f>
        <v>1.7126567943466275</v>
      </c>
      <c r="I1114" s="172">
        <f>+VLOOKUP(I1061,Conversion!$B$74:$N$112,(MATCH('Measured TV opt-pt'!I1060,budget_aylar_pt,0)+1),0)</f>
        <v>1.7126567943466275</v>
      </c>
      <c r="J1114" s="172">
        <f>+VLOOKUP(J1061,Conversion!$B$74:$N$112,(MATCH('Measured TV opt-pt'!J1060,budget_aylar_pt,0)+1),0)</f>
        <v>1.7631660998594636</v>
      </c>
      <c r="K1114" s="172">
        <f>+VLOOKUP(K1061,Conversion!$B$74:$N$112,(MATCH('Measured TV opt-pt'!K1060,budget_aylar_pt,0)+1),0)</f>
        <v>1.7631660998594636</v>
      </c>
      <c r="L1114" s="172">
        <f>+VLOOKUP(L1061,Conversion!$B$74:$N$112,(MATCH('Measured TV opt-pt'!L1060,budget_aylar_pt,0)+1),0)</f>
        <v>1.8056451773496338</v>
      </c>
      <c r="M1114" s="172">
        <f>+VLOOKUP(M1061,Conversion!$B$74:$N$112,(MATCH('Measured TV opt-pt'!M1060,budget_aylar_pt,0)+1),0)</f>
        <v>1.7290181992636147</v>
      </c>
      <c r="N1114" s="172">
        <f>+VLOOKUP(N1061,Conversion!$B$74:$N$112,(MATCH('Measured TV opt-pt'!N1060,budget_aylar_pt,0)+1),0)</f>
        <v>1.7290181992636147</v>
      </c>
      <c r="O1114" s="173">
        <f>+VLOOKUP(O1061,Conversion!$B$74:$N$112,(MATCH('Measured TV opt-pt'!O1060,budget_aylar_pt,0)+1),0)</f>
        <v>1.7290181992636147</v>
      </c>
      <c r="P1114" s="174"/>
    </row>
    <row r="1115" spans="1:16" ht="21.75" thickBot="1" x14ac:dyDescent="0.3">
      <c r="A1115" s="195" t="s">
        <v>117</v>
      </c>
      <c r="B1115" s="240" t="s">
        <v>126</v>
      </c>
      <c r="C1115" s="74" t="s">
        <v>107</v>
      </c>
      <c r="D1115" s="153">
        <v>1</v>
      </c>
      <c r="E1115" s="153">
        <v>2</v>
      </c>
      <c r="F1115" s="153">
        <v>3</v>
      </c>
      <c r="G1115" s="153">
        <v>4</v>
      </c>
      <c r="H1115" s="153">
        <v>5</v>
      </c>
      <c r="I1115" s="153">
        <v>6</v>
      </c>
      <c r="J1115" s="153">
        <v>7</v>
      </c>
      <c r="K1115" s="153">
        <v>8</v>
      </c>
      <c r="L1115" s="153">
        <v>9</v>
      </c>
      <c r="M1115" s="153">
        <v>10</v>
      </c>
      <c r="N1115" s="153">
        <v>11</v>
      </c>
      <c r="O1115" s="153">
        <v>12</v>
      </c>
      <c r="P1115" s="74" t="s">
        <v>127</v>
      </c>
    </row>
    <row r="1116" spans="1:16" ht="15.75" thickBot="1" x14ac:dyDescent="0.3">
      <c r="A1116" s="195" t="s">
        <v>117</v>
      </c>
      <c r="B1116" s="378" t="s">
        <v>76</v>
      </c>
      <c r="C1116" s="185" t="s">
        <v>33</v>
      </c>
      <c r="D1116" s="186" t="s">
        <v>24</v>
      </c>
      <c r="E1116" s="186" t="s">
        <v>24</v>
      </c>
      <c r="F1116" s="186" t="s">
        <v>24</v>
      </c>
      <c r="G1116" s="186" t="s">
        <v>24</v>
      </c>
      <c r="H1116" s="186" t="s">
        <v>24</v>
      </c>
      <c r="I1116" s="186" t="s">
        <v>24</v>
      </c>
      <c r="J1116" s="186" t="s">
        <v>24</v>
      </c>
      <c r="K1116" s="186" t="s">
        <v>24</v>
      </c>
      <c r="L1116" s="186" t="s">
        <v>24</v>
      </c>
      <c r="M1116" s="186" t="s">
        <v>24</v>
      </c>
      <c r="N1116" s="186" t="s">
        <v>24</v>
      </c>
      <c r="O1116" s="186" t="s">
        <v>24</v>
      </c>
      <c r="P1116" s="188" t="s">
        <v>108</v>
      </c>
    </row>
    <row r="1117" spans="1:16" x14ac:dyDescent="0.25">
      <c r="A1117" s="195" t="s">
        <v>117</v>
      </c>
      <c r="B1117" s="379"/>
      <c r="C1117" s="175" t="s">
        <v>125</v>
      </c>
      <c r="D1117" s="200">
        <v>550000</v>
      </c>
      <c r="E1117" s="201">
        <v>478604.53917482507</v>
      </c>
      <c r="F1117" s="201">
        <v>740845</v>
      </c>
      <c r="G1117" s="201">
        <v>595362.51600000006</v>
      </c>
      <c r="H1117" s="201">
        <v>334924</v>
      </c>
      <c r="I1117" s="201">
        <v>259549</v>
      </c>
      <c r="J1117" s="201">
        <v>100806</v>
      </c>
      <c r="K1117" s="201">
        <v>0</v>
      </c>
      <c r="L1117" s="201">
        <v>622515.7744250003</v>
      </c>
      <c r="M1117" s="201">
        <v>599788.37293937476</v>
      </c>
      <c r="N1117" s="201">
        <v>594983.81613821245</v>
      </c>
      <c r="O1117" s="176">
        <v>193158.74537834895</v>
      </c>
      <c r="P1117" s="176">
        <v>6370583.4648503782</v>
      </c>
    </row>
    <row r="1118" spans="1:16" x14ac:dyDescent="0.25">
      <c r="A1118" s="195" t="s">
        <v>117</v>
      </c>
      <c r="B1118" s="379"/>
      <c r="C1118" s="86" t="s">
        <v>1</v>
      </c>
      <c r="D1118" s="87">
        <f>+D1149*D1131*30</f>
        <v>389806.89941365039</v>
      </c>
      <c r="E1118" s="87">
        <f t="shared" ref="E1118:O1118" si="2491">+E1149*E1131*30</f>
        <v>315872.21636842116</v>
      </c>
      <c r="F1118" s="87">
        <f t="shared" si="2491"/>
        <v>474880.53153998009</v>
      </c>
      <c r="G1118" s="87">
        <f t="shared" si="2491"/>
        <v>279733.24399546778</v>
      </c>
      <c r="H1118" s="87">
        <f t="shared" si="2491"/>
        <v>161133.15343018351</v>
      </c>
      <c r="I1118" s="87">
        <f t="shared" si="2491"/>
        <v>129296.11173279793</v>
      </c>
      <c r="J1118" s="87">
        <f t="shared" si="2491"/>
        <v>56594.042307807067</v>
      </c>
      <c r="K1118" s="87">
        <f t="shared" si="2491"/>
        <v>0</v>
      </c>
      <c r="L1118" s="87">
        <f t="shared" si="2491"/>
        <v>434190.85119766626</v>
      </c>
      <c r="M1118" s="87">
        <f t="shared" si="2491"/>
        <v>450169.05029487197</v>
      </c>
      <c r="N1118" s="87">
        <f t="shared" si="2491"/>
        <v>448018.17872590589</v>
      </c>
      <c r="O1118" s="159">
        <f t="shared" si="2491"/>
        <v>137118.81737956338</v>
      </c>
      <c r="P1118" s="159">
        <f t="shared" ref="P1118:P1122" si="2492">SUM(D1118:O1118)</f>
        <v>3276813.0963863153</v>
      </c>
    </row>
    <row r="1119" spans="1:16" x14ac:dyDescent="0.25">
      <c r="A1119" s="195" t="s">
        <v>117</v>
      </c>
      <c r="B1119" s="379"/>
      <c r="C1119" s="86" t="s">
        <v>209</v>
      </c>
      <c r="D1119" s="87">
        <f t="shared" ref="D1119:O1122" si="2493">+D1150*D1132*30</f>
        <v>0</v>
      </c>
      <c r="E1119" s="259">
        <f t="shared" si="2493"/>
        <v>0</v>
      </c>
      <c r="F1119" s="259">
        <f t="shared" si="2493"/>
        <v>0</v>
      </c>
      <c r="G1119" s="259">
        <f t="shared" si="2493"/>
        <v>0</v>
      </c>
      <c r="H1119" s="259">
        <f t="shared" si="2493"/>
        <v>0</v>
      </c>
      <c r="I1119" s="259">
        <f t="shared" si="2493"/>
        <v>0</v>
      </c>
      <c r="J1119" s="259">
        <f t="shared" si="2493"/>
        <v>0</v>
      </c>
      <c r="K1119" s="259">
        <f t="shared" si="2493"/>
        <v>0</v>
      </c>
      <c r="L1119" s="259">
        <f t="shared" si="2493"/>
        <v>0</v>
      </c>
      <c r="M1119" s="259">
        <f t="shared" si="2493"/>
        <v>0</v>
      </c>
      <c r="N1119" s="259">
        <f t="shared" si="2493"/>
        <v>0</v>
      </c>
      <c r="O1119" s="260">
        <f t="shared" si="2493"/>
        <v>0</v>
      </c>
      <c r="P1119" s="260"/>
    </row>
    <row r="1120" spans="1:16" x14ac:dyDescent="0.25">
      <c r="A1120" s="195" t="s">
        <v>117</v>
      </c>
      <c r="B1120" s="379"/>
      <c r="C1120" s="86" t="s">
        <v>210</v>
      </c>
      <c r="D1120" s="87">
        <f t="shared" si="2493"/>
        <v>160193.1005863497</v>
      </c>
      <c r="E1120" s="259">
        <f t="shared" si="2493"/>
        <v>162732.32280640388</v>
      </c>
      <c r="F1120" s="259">
        <f t="shared" si="2493"/>
        <v>252547.02793849609</v>
      </c>
      <c r="G1120" s="259">
        <f t="shared" si="2493"/>
        <v>177083.82197048972</v>
      </c>
      <c r="H1120" s="259">
        <f t="shared" si="2493"/>
        <v>85437.423685767237</v>
      </c>
      <c r="I1120" s="259">
        <f t="shared" si="2493"/>
        <v>65840.210869368035</v>
      </c>
      <c r="J1120" s="259">
        <f t="shared" si="2493"/>
        <v>17100.368505485487</v>
      </c>
      <c r="K1120" s="259">
        <f t="shared" si="2493"/>
        <v>0</v>
      </c>
      <c r="L1120" s="259">
        <f t="shared" si="2493"/>
        <v>181398.25958611496</v>
      </c>
      <c r="M1120" s="259">
        <f t="shared" si="2493"/>
        <v>128342.79482331919</v>
      </c>
      <c r="N1120" s="259">
        <f t="shared" si="2493"/>
        <v>137266.61332477402</v>
      </c>
      <c r="O1120" s="260">
        <f t="shared" si="2493"/>
        <v>56039.927998785599</v>
      </c>
      <c r="P1120" s="260"/>
    </row>
    <row r="1121" spans="1:16" x14ac:dyDescent="0.25">
      <c r="A1121" s="195" t="s">
        <v>117</v>
      </c>
      <c r="B1121" s="379"/>
      <c r="C1121" s="86" t="s">
        <v>211</v>
      </c>
      <c r="D1121" s="87">
        <f t="shared" si="2493"/>
        <v>0</v>
      </c>
      <c r="E1121" s="259">
        <f t="shared" si="2493"/>
        <v>0</v>
      </c>
      <c r="F1121" s="259">
        <f t="shared" si="2493"/>
        <v>13417.44052152392</v>
      </c>
      <c r="G1121" s="259">
        <f t="shared" si="2493"/>
        <v>138545.45003404262</v>
      </c>
      <c r="H1121" s="259">
        <f t="shared" si="2493"/>
        <v>88353.422884049302</v>
      </c>
      <c r="I1121" s="259">
        <f t="shared" si="2493"/>
        <v>48676.409898788217</v>
      </c>
      <c r="J1121" s="259">
        <f t="shared" si="2493"/>
        <v>27111.589186707442</v>
      </c>
      <c r="K1121" s="259">
        <f t="shared" si="2493"/>
        <v>0</v>
      </c>
      <c r="L1121" s="259">
        <f t="shared" si="2493"/>
        <v>6926.6636412190019</v>
      </c>
      <c r="M1121" s="259">
        <f t="shared" si="2493"/>
        <v>21276.527821183638</v>
      </c>
      <c r="N1121" s="259">
        <f t="shared" si="2493"/>
        <v>9699.0240875324816</v>
      </c>
      <c r="O1121" s="260">
        <f t="shared" si="2493"/>
        <v>0</v>
      </c>
      <c r="P1121" s="260"/>
    </row>
    <row r="1122" spans="1:16" ht="15.75" thickBot="1" x14ac:dyDescent="0.3">
      <c r="A1122" s="195" t="s">
        <v>117</v>
      </c>
      <c r="B1122" s="379"/>
      <c r="C1122" s="96" t="s">
        <v>227</v>
      </c>
      <c r="D1122" s="87">
        <f t="shared" si="2493"/>
        <v>0</v>
      </c>
      <c r="E1122" s="90">
        <f t="shared" si="2493"/>
        <v>0</v>
      </c>
      <c r="F1122" s="90">
        <f t="shared" si="2493"/>
        <v>0</v>
      </c>
      <c r="G1122" s="90">
        <f t="shared" si="2493"/>
        <v>0</v>
      </c>
      <c r="H1122" s="90">
        <f t="shared" si="2493"/>
        <v>0</v>
      </c>
      <c r="I1122" s="90">
        <f t="shared" si="2493"/>
        <v>0</v>
      </c>
      <c r="J1122" s="90">
        <f t="shared" si="2493"/>
        <v>0</v>
      </c>
      <c r="K1122" s="90">
        <f t="shared" si="2493"/>
        <v>0</v>
      </c>
      <c r="L1122" s="90">
        <f t="shared" si="2493"/>
        <v>0</v>
      </c>
      <c r="M1122" s="90">
        <f t="shared" si="2493"/>
        <v>0</v>
      </c>
      <c r="N1122" s="90">
        <f t="shared" si="2493"/>
        <v>0</v>
      </c>
      <c r="O1122" s="160">
        <f t="shared" si="2493"/>
        <v>0</v>
      </c>
      <c r="P1122" s="160">
        <f t="shared" si="2492"/>
        <v>0</v>
      </c>
    </row>
    <row r="1123" spans="1:16" ht="15.75" thickBot="1" x14ac:dyDescent="0.3">
      <c r="A1123" s="195" t="s">
        <v>117</v>
      </c>
      <c r="B1123" s="379"/>
      <c r="C1123" s="281" t="s">
        <v>108</v>
      </c>
      <c r="D1123" s="282">
        <f>SUM(D1124:D1128)</f>
        <v>1</v>
      </c>
      <c r="E1123" s="282">
        <f t="shared" ref="E1123" si="2494">SUM(E1124:E1128)</f>
        <v>1.0034229363724529</v>
      </c>
      <c r="F1123" s="282">
        <f t="shared" ref="F1123" si="2495">SUM(F1124:F1128)</f>
        <v>0.99999999999999989</v>
      </c>
      <c r="G1123" s="282">
        <f t="shared" ref="G1123" si="2496">SUM(G1124:G1128)</f>
        <v>0.99999999999999989</v>
      </c>
      <c r="H1123" s="282">
        <f t="shared" ref="H1123" si="2497">SUM(H1124:H1128)</f>
        <v>1</v>
      </c>
      <c r="I1123" s="282">
        <f t="shared" ref="I1123" si="2498">SUM(I1124:I1128)</f>
        <v>1.0000000000000002</v>
      </c>
      <c r="J1123" s="282">
        <f t="shared" ref="J1123" si="2499">SUM(J1124:J1128)</f>
        <v>0.99999999999999978</v>
      </c>
      <c r="K1123" s="282">
        <f t="shared" ref="K1123" si="2500">SUM(K1124:K1128)</f>
        <v>0.99999999999999978</v>
      </c>
      <c r="L1123" s="282">
        <f t="shared" ref="L1123" si="2501">SUM(L1124:L1128)</f>
        <v>1</v>
      </c>
      <c r="M1123" s="282">
        <f t="shared" ref="M1123" si="2502">SUM(M1124:M1128)</f>
        <v>1.0000000000000002</v>
      </c>
      <c r="N1123" s="282">
        <f t="shared" ref="N1123" si="2503">SUM(N1124:N1128)</f>
        <v>1</v>
      </c>
      <c r="O1123" s="282">
        <f t="shared" ref="O1123" si="2504">SUM(O1124:O1128)</f>
        <v>0.99999999999999989</v>
      </c>
      <c r="P1123" s="268"/>
    </row>
    <row r="1124" spans="1:16" ht="15.75" thickBot="1" x14ac:dyDescent="0.3">
      <c r="A1124" s="195" t="s">
        <v>117</v>
      </c>
      <c r="B1124" s="379"/>
      <c r="C1124" s="245" t="s">
        <v>196</v>
      </c>
      <c r="D1124" s="246">
        <v>0.748</v>
      </c>
      <c r="E1124" s="246">
        <v>0.71289999999999998</v>
      </c>
      <c r="F1124" s="246">
        <v>0.70128149006739837</v>
      </c>
      <c r="G1124" s="246">
        <v>0.53018436569432525</v>
      </c>
      <c r="H1124" s="246">
        <v>0.5423765464750937</v>
      </c>
      <c r="I1124" s="246">
        <v>0.58843916554063314</v>
      </c>
      <c r="J1124" s="246">
        <v>0.60561377608760258</v>
      </c>
      <c r="K1124" s="246">
        <v>0.80100224649177598</v>
      </c>
      <c r="L1124" s="246">
        <v>0.74479587945877479</v>
      </c>
      <c r="M1124" s="246">
        <v>0.79328167047923914</v>
      </c>
      <c r="N1124" s="246">
        <v>0.79251746496726783</v>
      </c>
      <c r="O1124" s="246">
        <v>0.75240999999999991</v>
      </c>
      <c r="P1124" s="268"/>
    </row>
    <row r="1125" spans="1:16" ht="15.75" thickBot="1" x14ac:dyDescent="0.3">
      <c r="A1125" s="195" t="s">
        <v>117</v>
      </c>
      <c r="B1125" s="379"/>
      <c r="C1125" s="245" t="s">
        <v>197</v>
      </c>
      <c r="D1125" s="246"/>
      <c r="E1125" s="246">
        <v>3.4229363724529492E-3</v>
      </c>
      <c r="F1125" s="246"/>
      <c r="G1125" s="246"/>
      <c r="H1125" s="246"/>
      <c r="I1125" s="246"/>
      <c r="J1125" s="246"/>
      <c r="K1125" s="246"/>
      <c r="L1125" s="246"/>
      <c r="M1125" s="246"/>
      <c r="N1125" s="246"/>
      <c r="O1125" s="246"/>
      <c r="P1125" s="268"/>
    </row>
    <row r="1126" spans="1:16" ht="15.75" thickBot="1" x14ac:dyDescent="0.3">
      <c r="A1126" s="195" t="s">
        <v>117</v>
      </c>
      <c r="B1126" s="379"/>
      <c r="C1126" s="245" t="s">
        <v>199</v>
      </c>
      <c r="D1126" s="310">
        <v>0.252</v>
      </c>
      <c r="E1126" s="246">
        <v>0.28710000000000002</v>
      </c>
      <c r="F1126" s="246">
        <v>0.27946524626273334</v>
      </c>
      <c r="G1126" s="246">
        <v>0.26027151737500415</v>
      </c>
      <c r="H1126" s="246">
        <v>0.22206611722025232</v>
      </c>
      <c r="I1126" s="246">
        <v>0.23470428159927745</v>
      </c>
      <c r="J1126" s="246">
        <v>0.15048175443375286</v>
      </c>
      <c r="K1126" s="246">
        <v>0.11533513094114624</v>
      </c>
      <c r="L1126" s="246">
        <v>0.2476086029169918</v>
      </c>
      <c r="M1126" s="246">
        <v>0.18024296287308908</v>
      </c>
      <c r="N1126" s="246">
        <v>0.19496532528723082</v>
      </c>
      <c r="O1126" s="246">
        <v>0.24758999999999998</v>
      </c>
      <c r="P1126" s="268"/>
    </row>
    <row r="1127" spans="1:16" ht="15.75" thickBot="1" x14ac:dyDescent="0.3">
      <c r="A1127" s="195" t="s">
        <v>117</v>
      </c>
      <c r="B1127" s="379"/>
      <c r="C1127" s="245" t="s">
        <v>198</v>
      </c>
      <c r="D1127" s="246"/>
      <c r="E1127" s="246"/>
      <c r="F1127" s="246">
        <v>1.9253263669868261E-2</v>
      </c>
      <c r="G1127" s="246">
        <v>0.20954411693067052</v>
      </c>
      <c r="H1127" s="246">
        <v>0.23555733630465386</v>
      </c>
      <c r="I1127" s="246">
        <v>0.17685655286008953</v>
      </c>
      <c r="J1127" s="246">
        <v>0.24390446947864436</v>
      </c>
      <c r="K1127" s="246">
        <v>8.3662622567077571E-2</v>
      </c>
      <c r="L1127" s="246">
        <v>7.5955176242334761E-3</v>
      </c>
      <c r="M1127" s="246">
        <v>2.6475366647671975E-2</v>
      </c>
      <c r="N1127" s="246">
        <v>1.2517209745501362E-2</v>
      </c>
      <c r="O1127" s="246">
        <v>0</v>
      </c>
      <c r="P1127" s="268"/>
    </row>
    <row r="1128" spans="1:16" ht="15.75" thickBot="1" x14ac:dyDescent="0.3">
      <c r="A1128" s="195" t="s">
        <v>117</v>
      </c>
      <c r="B1128" s="379"/>
      <c r="C1128" s="248" t="s">
        <v>228</v>
      </c>
      <c r="D1128" s="249"/>
      <c r="E1128" s="249"/>
      <c r="F1128" s="249"/>
      <c r="G1128" s="249"/>
      <c r="H1128" s="249"/>
      <c r="I1128" s="249"/>
      <c r="J1128" s="249"/>
      <c r="K1128" s="249"/>
      <c r="L1128" s="249"/>
      <c r="M1128" s="249"/>
      <c r="N1128" s="249"/>
      <c r="O1128" s="249"/>
      <c r="P1128" s="177"/>
    </row>
    <row r="1129" spans="1:16" ht="15.75" thickBot="1" x14ac:dyDescent="0.3">
      <c r="A1129" s="195"/>
      <c r="B1129" s="379"/>
      <c r="C1129" s="306" t="s">
        <v>278</v>
      </c>
      <c r="D1129" s="309">
        <v>1</v>
      </c>
      <c r="E1129" s="309">
        <v>1</v>
      </c>
      <c r="F1129" s="309">
        <v>1</v>
      </c>
      <c r="G1129" s="309">
        <v>1</v>
      </c>
      <c r="H1129" s="309">
        <v>1</v>
      </c>
      <c r="I1129" s="309">
        <v>1</v>
      </c>
      <c r="J1129" s="309">
        <v>3</v>
      </c>
      <c r="K1129" s="309">
        <v>1</v>
      </c>
      <c r="L1129" s="309">
        <v>1</v>
      </c>
      <c r="M1129" s="309">
        <v>1</v>
      </c>
      <c r="N1129" s="309">
        <v>1</v>
      </c>
      <c r="O1129" s="309">
        <v>1</v>
      </c>
      <c r="P1129" s="308"/>
    </row>
    <row r="1130" spans="1:16" x14ac:dyDescent="0.25">
      <c r="A1130" s="195" t="s">
        <v>117</v>
      </c>
      <c r="B1130" s="379"/>
      <c r="C1130" s="154" t="s">
        <v>14</v>
      </c>
      <c r="D1130" s="155">
        <f>+SUMPRODUCT(D1131:D1135,D1124:D1128)</f>
        <v>16.661428686079461</v>
      </c>
      <c r="E1130" s="155">
        <f t="shared" ref="E1130" si="2505">+SUMPRODUCT(E1131:E1135,E1124:E1128)</f>
        <v>17.028928575819055</v>
      </c>
      <c r="F1130" s="155">
        <f t="shared" ref="F1130" si="2506">+SUMPRODUCT(F1131:F1135,F1124:F1128)</f>
        <v>18.58660936920986</v>
      </c>
      <c r="G1130" s="155">
        <f t="shared" ref="G1130" si="2507">+SUMPRODUCT(G1131:G1135,G1124:G1128)</f>
        <v>24.638237017077099</v>
      </c>
      <c r="H1130" s="155">
        <f t="shared" ref="H1130" si="2508">+SUMPRODUCT(H1131:H1135,H1124:H1128)</f>
        <v>28.939928982859332</v>
      </c>
      <c r="I1130" s="155">
        <f t="shared" ref="I1130" si="2509">+SUMPRODUCT(I1131:I1135,I1124:I1128)</f>
        <v>27.090303611217134</v>
      </c>
      <c r="J1130" s="155">
        <f t="shared" ref="J1130" si="2510">+SUMPRODUCT(J1131:J1135,J1124:J1128)</f>
        <v>18.163277494906911</v>
      </c>
      <c r="K1130" s="155">
        <f t="shared" ref="K1130" si="2511">+SUMPRODUCT(K1131:K1135,K1124:K1128)</f>
        <v>17.290051071257835</v>
      </c>
      <c r="L1130" s="155">
        <f t="shared" ref="L1130" si="2512">+SUMPRODUCT(L1131:L1135,L1124:L1128)</f>
        <v>23.991363394497959</v>
      </c>
      <c r="M1130" s="155">
        <f t="shared" ref="M1130" si="2513">+SUMPRODUCT(M1131:M1135,M1124:M1128)</f>
        <v>27.257656862768588</v>
      </c>
      <c r="N1130" s="155">
        <f t="shared" ref="N1130" si="2514">+SUMPRODUCT(N1131:N1135,N1124:N1128)</f>
        <v>25.052800302948242</v>
      </c>
      <c r="O1130" s="156">
        <f t="shared" ref="O1130" si="2515">+SUMPRODUCT(O1131:O1135,O1124:O1128)</f>
        <v>21.196595452974034</v>
      </c>
      <c r="P1130" s="156"/>
    </row>
    <row r="1131" spans="1:16" x14ac:dyDescent="0.25">
      <c r="A1131" s="195" t="s">
        <v>117</v>
      </c>
      <c r="B1131" s="379"/>
      <c r="C1131" s="77" t="s">
        <v>34</v>
      </c>
      <c r="D1131" s="243">
        <f>+IF(D1129=1,D1143*'CPP Detay Tum Ay'!D$38+(1-'Measured TV opt-pt'!D1143)*'CPP Detay Tum Ay'!D$20,IF(D1129=2,D1143*'CPP Detay (düşük)'!D$38+(1-'Measured TV opt-pt'!D1143)*'CPP Detay (düşük)'!D$20,IF(D1129=3,D1143*'CPP Detay (yüksek)'!D$38+(1-'Measured TV opt-pt'!D1143)*'CPP Detay (yüksek)'!D$20,"Girilen Rakamda Hata Var")))</f>
        <v>15.786922352752274</v>
      </c>
      <c r="E1131" s="243">
        <f>+IF(E1129=1,E1143*'CPP Detay Tum Ay'!E$38+(1-'Measured TV opt-pt'!E1143)*'CPP Detay Tum Ay'!E$20,IF(E1129=2,E1143*'CPP Detay (düşük)'!E$38+(1-'Measured TV opt-pt'!E1143)*'CPP Detay (düşük)'!E$20,IF(E1129=3,E1143*'CPP Detay (yüksek)'!E$38+(1-'Measured TV opt-pt'!E1143)*'CPP Detay (yüksek)'!E$20,"Girilen Rakamda Hata Var")))</f>
        <v>15.764976354829354</v>
      </c>
      <c r="F1131" s="161">
        <f>+IF(F1129=1,F1143*'CPP Detay Tum Ay'!F$38+(1-'Measured TV opt-pt'!F1143)*'CPP Detay Tum Ay'!F$20,IF(F1129=2,F1143*'CPP Detay (düşük)'!F$38+(1-'Measured TV opt-pt'!F1143)*'CPP Detay (düşük)'!F$20,IF(F1129=3,F1143*'CPP Detay (yüksek)'!F$38+(1-'Measured TV opt-pt'!F1143)*'CPP Detay (yüksek)'!F$20,"Girilen Rakamda Hata Var")))</f>
        <v>16.988882266944824</v>
      </c>
      <c r="G1131" s="161">
        <f>+IF(G1129=1,G1143*'CPP Detay Tum Ay'!G$38+(1-'Measured TV opt-pt'!G1143)*'CPP Detay Tum Ay'!G$20,IF(G1129=2,G1143*'CPP Detay (düşük)'!G$38+(1-'Measured TV opt-pt'!G1143)*'CPP Detay (düşük)'!G$20,IF(G1129=3,G1143*'CPP Detay (yüksek)'!G$38+(1-'Measured TV opt-pt'!G1143)*'CPP Detay (yüksek)'!G$20,"Girilen Rakamda Hata Var")))</f>
        <v>21.834603285737977</v>
      </c>
      <c r="H1131" s="161">
        <f>+IF(H1129=1,H1143*'CPP Detay Tum Ay'!H$38+(1-'Measured TV opt-pt'!H1143)*'CPP Detay Tum Ay'!H$20,IF(H1129=2,H1143*'CPP Detay (düşük)'!H$38+(1-'Measured TV opt-pt'!H1143)*'CPP Detay (düşük)'!H$20,IF(H1129=3,H1143*'CPP Detay (yüksek)'!H$38+(1-'Measured TV opt-pt'!H1143)*'CPP Detay (yüksek)'!H$20,"Girilen Rakamda Hata Var")))</f>
        <v>25.670551362545751</v>
      </c>
      <c r="I1131" s="161">
        <f>+IF(I1129=1,I1143*'CPP Detay Tum Ay'!I$38+(1-'Measured TV opt-pt'!I1143)*'CPP Detay Tum Ay'!I$20,IF(I1129=2,I1143*'CPP Detay (düşük)'!I$38+(1-'Measured TV opt-pt'!I1143)*'CPP Detay (düşük)'!I$20,IF(I1129=3,I1143*'CPP Detay (yüksek)'!I$38+(1-'Measured TV opt-pt'!I1143)*'CPP Detay (yüksek)'!I$20,"Girilen Rakamda Hata Var")))</f>
        <v>24.414137396477436</v>
      </c>
      <c r="J1131" s="161">
        <f>+IF(J1129=1,J1143*'CPP Detay Tum Ay'!J$38+(1-'Measured TV opt-pt'!J1143)*'CPP Detay Tum Ay'!J$20,IF(J1129=2,J1143*'CPP Detay (düşük)'!J$38+(1-'Measured TV opt-pt'!J1143)*'CPP Detay (düşük)'!J$20,IF(J1129=3,J1143*'CPP Detay (yüksek)'!J$38+(1-'Measured TV opt-pt'!J1143)*'CPP Detay (yüksek)'!J$20,"Girilen Rakamda Hata Var")))</f>
        <v>16.837701472765637</v>
      </c>
      <c r="K1131" s="161">
        <f>+IF(K1129=1,K1143*'CPP Detay Tum Ay'!K$38+(1-'Measured TV opt-pt'!K1143)*'CPP Detay Tum Ay'!K$20,IF(K1129=2,K1143*'CPP Detay (düşük)'!K$38+(1-'Measured TV opt-pt'!K1143)*'CPP Detay (düşük)'!K$20,IF(K1129=3,K1143*'CPP Detay (yüksek)'!K$38+(1-'Measured TV opt-pt'!K1143)*'CPP Detay (yüksek)'!K$20,"Girilen Rakamda Hata Var")))</f>
        <v>17.034468684979927</v>
      </c>
      <c r="L1131" s="255">
        <f>+IF(L1129=1,L1143*'CPP Detay Tum Ay'!L$38+(1-'Measured TV opt-pt'!L1143)*'CPP Detay Tum Ay'!L$20,IF(L1129=2,L1143*'CPP Detay (düşük)'!L$38+(1-'Measured TV opt-pt'!L1143)*'CPP Detay (düşük)'!L$20,IF(L1129=3,L1143*'CPP Detay (yüksek)'!L$38+(1-'Measured TV opt-pt'!L1143)*'CPP Detay (yüksek)'!L$20,"Girilen Rakamda Hata Var")))</f>
        <v>22.467149289573328</v>
      </c>
      <c r="M1131" s="255">
        <f>+IF(M1129=1,M1143*'CPP Detay Tum Ay'!M$38+(1-'Measured TV opt-pt'!M1143)*'CPP Detay Tum Ay'!M$20,IF(M1129=2,M1143*'CPP Detay (düşük)'!M$38+(1-'Measured TV opt-pt'!M1143)*'CPP Detay (düşük)'!M$20,IF(M1129=3,M1143*'CPP Detay (yüksek)'!M$38+(1-'Measured TV opt-pt'!M1143)*'CPP Detay (yüksek)'!M$20,"Girilen Rakamda Hata Var")))</f>
        <v>25.789248753307362</v>
      </c>
      <c r="N1131" s="255">
        <f>+IF(N1129=1,N1143*'CPP Detay Tum Ay'!N$38+(1-'Measured TV opt-pt'!N1143)*'CPP Detay Tum Ay'!N$20,IF(N1129=2,N1143*'CPP Detay (düşük)'!N$38+(1-'Measured TV opt-pt'!N1143)*'CPP Detay (düşük)'!N$20,IF(N1129=3,N1143*'CPP Detay (yüksek)'!N$38+(1-'Measured TV opt-pt'!N1143)*'CPP Detay (yüksek)'!N$20,"Girilen Rakamda Hata Var")))</f>
        <v>23.803341004858662</v>
      </c>
      <c r="O1131" s="256">
        <f>+IF(O1129=1,O1143*'CPP Detay Tum Ay'!O$38+(1-'Measured TV opt-pt'!O1143)*'CPP Detay Tum Ay'!O$20,IF(O1129=2,O1143*'CPP Detay (düşük)'!O$38+(1-'Measured TV opt-pt'!O1143)*'CPP Detay (düşük)'!O$20,IF(O1129=3,O1143*'CPP Detay (yüksek)'!O$38+(1-'Measured TV opt-pt'!O1143)*'CPP Detay (yüksek)'!O$20,"Girilen Rakamda Hata Var")))</f>
        <v>19.99835323959751</v>
      </c>
      <c r="P1131" s="162"/>
    </row>
    <row r="1132" spans="1:16" x14ac:dyDescent="0.25">
      <c r="A1132" s="195" t="s">
        <v>117</v>
      </c>
      <c r="B1132" s="379"/>
      <c r="C1132" s="77" t="s">
        <v>194</v>
      </c>
      <c r="D1132" s="243">
        <f>+IF(D1129=1,D1144*'CPP Detay Tum Ay'!D$94+(1-'Measured TV opt-pt'!D1144)*'CPP Detay Tum Ay'!D$76,IF(D1129=2,D1144*'CPP Detay (düşük)'!D$94+(1-'Measured TV opt-pt'!D1144)*'CPP Detay (düşük)'!D$76,IF(D1129=3,D1144*'CPP Detay (yüksek)'!D$94+(1-'Measured TV opt-pt'!D1144)*'CPP Detay (yüksek)'!D$76,"Girilen Rakamda Hata Var")))</f>
        <v>0</v>
      </c>
      <c r="E1132" s="243">
        <f>+IF(E1129=1,E1144*'CPP Detay Tum Ay'!E$94+(1-'Measured TV opt-pt'!E1144)*'CPP Detay Tum Ay'!E$76,IF(E1129=2,E1144*'CPP Detay (düşük)'!E$94+(1-'Measured TV opt-pt'!E1144)*'CPP Detay (düşük)'!E$76,IF(E1129=3,E1144*'CPP Detay (yüksek)'!E$94+(1-'Measured TV opt-pt'!E1144)*'CPP Detay (yüksek)'!E$76,"Girilen Rakamda Hata Var")))</f>
        <v>0</v>
      </c>
      <c r="F1132" s="243">
        <f>+IF(F1129=1,F1144*'CPP Detay Tum Ay'!F$94+(1-'Measured TV opt-pt'!F1144)*'CPP Detay Tum Ay'!F$76,IF(F1129=2,F1144*'CPP Detay (düşük)'!F$94+(1-'Measured TV opt-pt'!F1144)*'CPP Detay (düşük)'!F$76,IF(F1129=3,F1144*'CPP Detay (yüksek)'!F$94+(1-'Measured TV opt-pt'!F1144)*'CPP Detay (yüksek)'!F$76,"Girilen Rakamda Hata Var")))</f>
        <v>0</v>
      </c>
      <c r="G1132" s="243">
        <f>+IF(G1129=1,G1144*'CPP Detay Tum Ay'!G$94+(1-'Measured TV opt-pt'!G1144)*'CPP Detay Tum Ay'!G$76,IF(G1129=2,G1144*'CPP Detay (düşük)'!G$94+(1-'Measured TV opt-pt'!G1144)*'CPP Detay (düşük)'!G$76,IF(G1129=3,G1144*'CPP Detay (yüksek)'!G$94+(1-'Measured TV opt-pt'!G1144)*'CPP Detay (yüksek)'!G$76,"Girilen Rakamda Hata Var")))</f>
        <v>0</v>
      </c>
      <c r="H1132" s="243">
        <f>+IF(H1129=1,H1144*'CPP Detay Tum Ay'!H$94+(1-'Measured TV opt-pt'!H1144)*'CPP Detay Tum Ay'!H$76,IF(H1129=2,H1144*'CPP Detay (düşük)'!H$94+(1-'Measured TV opt-pt'!H1144)*'CPP Detay (düşük)'!H$76,IF(H1129=3,H1144*'CPP Detay (yüksek)'!H$94+(1-'Measured TV opt-pt'!H1144)*'CPP Detay (yüksek)'!H$76,"Girilen Rakamda Hata Var")))</f>
        <v>0</v>
      </c>
      <c r="I1132" s="243">
        <f>+IF(I1129=1,I1144*'CPP Detay Tum Ay'!I$94+(1-'Measured TV opt-pt'!I1144)*'CPP Detay Tum Ay'!I$76,IF(I1129=2,I1144*'CPP Detay (düşük)'!I$94+(1-'Measured TV opt-pt'!I1144)*'CPP Detay (düşük)'!I$76,IF(I1129=3,I1144*'CPP Detay (yüksek)'!I$94+(1-'Measured TV opt-pt'!I1144)*'CPP Detay (yüksek)'!I$76,"Girilen Rakamda Hata Var")))</f>
        <v>0</v>
      </c>
      <c r="J1132" s="243">
        <f>+IF(J1129=1,J1144*'CPP Detay Tum Ay'!J$94+(1-'Measured TV opt-pt'!J1144)*'CPP Detay Tum Ay'!J$76,IF(J1129=2,J1144*'CPP Detay (düşük)'!J$94+(1-'Measured TV opt-pt'!J1144)*'CPP Detay (düşük)'!J$76,IF(J1129=3,J1144*'CPP Detay (yüksek)'!J$94+(1-'Measured TV opt-pt'!J1144)*'CPP Detay (yüksek)'!J$76,"Girilen Rakamda Hata Var")))</f>
        <v>0</v>
      </c>
      <c r="K1132" s="243">
        <f>+IF(K1129=1,K1144*'CPP Detay Tum Ay'!K$94+(1-'Measured TV opt-pt'!K1144)*'CPP Detay Tum Ay'!K$76,IF(K1129=2,K1144*'CPP Detay (düşük)'!K$94+(1-'Measured TV opt-pt'!K1144)*'CPP Detay (düşük)'!K$76,IF(K1129=3,K1144*'CPP Detay (yüksek)'!K$94+(1-'Measured TV opt-pt'!K1144)*'CPP Detay (yüksek)'!K$76,"Girilen Rakamda Hata Var")))</f>
        <v>0</v>
      </c>
      <c r="L1132" s="257">
        <f>+IF(L1129=1,L1144*'CPP Detay Tum Ay'!L$94+(1-'Measured TV opt-pt'!L1144)*'CPP Detay Tum Ay'!L$76,IF(L1129=2,L1144*'CPP Detay (düşük)'!L$94+(1-'Measured TV opt-pt'!L1144)*'CPP Detay (düşük)'!L$76,IF(L1129=3,L1144*'CPP Detay (yüksek)'!L$94+(1-'Measured TV opt-pt'!L1144)*'CPP Detay (yüksek)'!L$76,"Girilen Rakamda Hata Var")))</f>
        <v>0</v>
      </c>
      <c r="M1132" s="257">
        <f>+IF(M1129=1,M1144*'CPP Detay Tum Ay'!M$94+(1-'Measured TV opt-pt'!M1144)*'CPP Detay Tum Ay'!M$76,IF(M1129=2,M1144*'CPP Detay (düşük)'!M$94+(1-'Measured TV opt-pt'!M1144)*'CPP Detay (düşük)'!M$76,IF(M1129=3,M1144*'CPP Detay (yüksek)'!M$94+(1-'Measured TV opt-pt'!M1144)*'CPP Detay (yüksek)'!M$76,"Girilen Rakamda Hata Var")))</f>
        <v>0</v>
      </c>
      <c r="N1132" s="257">
        <f>+IF(N1129=1,N1144*'CPP Detay Tum Ay'!N$94+(1-'Measured TV opt-pt'!N1144)*'CPP Detay Tum Ay'!N$76,IF(N1129=2,N1144*'CPP Detay (düşük)'!N$94+(1-'Measured TV opt-pt'!N1144)*'CPP Detay (düşük)'!N$76,IF(N1129=3,N1144*'CPP Detay (yüksek)'!N$94+(1-'Measured TV opt-pt'!N1144)*'CPP Detay (yüksek)'!N$76,"Girilen Rakamda Hata Var")))</f>
        <v>0</v>
      </c>
      <c r="O1132" s="258">
        <f>+IF(O1129=1,O1144*'CPP Detay Tum Ay'!O$94+(1-'Measured TV opt-pt'!O1144)*'CPP Detay Tum Ay'!O$76,IF(O1129=2,O1144*'CPP Detay (düşük)'!O$94+(1-'Measured TV opt-pt'!O1144)*'CPP Detay (düşük)'!O$76,IF(O1129=3,O1144*'CPP Detay (yüksek)'!O$94+(1-'Measured TV opt-pt'!O1144)*'CPP Detay (yüksek)'!O$76,"Girilen Rakamda Hata Var")))</f>
        <v>0</v>
      </c>
      <c r="P1132" s="244"/>
    </row>
    <row r="1133" spans="1:16" x14ac:dyDescent="0.25">
      <c r="A1133" s="195" t="s">
        <v>117</v>
      </c>
      <c r="B1133" s="379"/>
      <c r="C1133" s="77" t="s">
        <v>195</v>
      </c>
      <c r="D1133" s="243">
        <f>+IF(D1129=1,D1145*'CPP Detay Tum Ay'!D$150+(1-'Measured TV opt-pt'!D1145)*'CPP Detay Tum Ay'!D$132,IF(D1129=2,D1145*'CPP Detay (düşük)'!D$150+(1-'Measured TV opt-pt'!D1145)*'CPP Detay (düşük)'!D$132,IF(D1129=3,D1145*'CPP Detay (yüksek)'!D$150+(1-'Measured TV opt-pt'!D1145)*'CPP Detay (yüksek)'!D$132,"Girilen Rakamda Hata Var")))</f>
        <v>19.257185580241117</v>
      </c>
      <c r="E1133" s="243">
        <f>+IF(E1129=1,E1145*'CPP Detay Tum Ay'!E$150+(1-'Measured TV opt-pt'!E1145)*'CPP Detay Tum Ay'!E$132,IF(E1129=2,E1145*'CPP Detay (düşük)'!E$150+(1-'Measured TV opt-pt'!E1145)*'CPP Detay (düşük)'!E$132,IF(E1129=3,E1145*'CPP Detay (yüksek)'!E$150+(1-'Measured TV opt-pt'!E1145)*'CPP Detay (yüksek)'!E$132,"Girilen Rakamda Hata Var")))</f>
        <v>20.167457096695262</v>
      </c>
      <c r="F1133" s="243">
        <f>+IF(F1129=1,F1145*'CPP Detay Tum Ay'!F$150+(1-'Measured TV opt-pt'!F1145)*'CPP Detay Tum Ay'!F$132,IF(F1129=2,F1145*'CPP Detay (düşük)'!F$150+(1-'Measured TV opt-pt'!F1145)*'CPP Detay (düşük)'!F$132,IF(F1129=3,F1145*'CPP Detay (yüksek)'!F$150+(1-'Measured TV opt-pt'!F1145)*'CPP Detay (yüksek)'!F$132,"Girilen Rakamda Hata Var")))</f>
        <v>22.671866298362652</v>
      </c>
      <c r="G1133" s="243">
        <f>+IF(G1129=1,G1145*'CPP Detay Tum Ay'!G$150+(1-'Measured TV opt-pt'!G1145)*'CPP Detay Tum Ay'!G$132,IF(G1129=2,G1145*'CPP Detay (düşük)'!G$150+(1-'Measured TV opt-pt'!G1145)*'CPP Detay (düşük)'!G$132,IF(G1129=3,G1145*'CPP Detay (yüksek)'!G$150+(1-'Measured TV opt-pt'!G1145)*'CPP Detay (yüksek)'!G$132,"Girilen Rakamda Hata Var")))</f>
        <v>28.1566111698763</v>
      </c>
      <c r="H1133" s="243">
        <f>+IF(H1129=1,H1145*'CPP Detay Tum Ay'!H$150+(1-'Measured TV opt-pt'!H1145)*'CPP Detay Tum Ay'!H$132,IF(H1129=2,H1145*'CPP Detay (düşük)'!H$150+(1-'Measured TV opt-pt'!H1145)*'CPP Detay (düşük)'!H$132,IF(H1129=3,H1145*'CPP Detay (yüksek)'!H$150+(1-'Measured TV opt-pt'!H1145)*'CPP Detay (yüksek)'!H$132,"Girilen Rakamda Hata Var")))</f>
        <v>33.244288045589812</v>
      </c>
      <c r="I1133" s="243">
        <f>+IF(I1129=1,I1145*'CPP Detay Tum Ay'!I$150+(1-'Measured TV opt-pt'!I1145)*'CPP Detay Tum Ay'!I$132,IF(I1129=2,I1145*'CPP Detay (düşük)'!I$150+(1-'Measured TV opt-pt'!I1145)*'CPP Detay (düşük)'!I$132,IF(I1129=3,I1145*'CPP Detay (yüksek)'!I$150+(1-'Measured TV opt-pt'!I1145)*'CPP Detay (yüksek)'!I$132,"Girilen Rakamda Hata Var")))</f>
        <v>31.169346104966237</v>
      </c>
      <c r="J1133" s="243">
        <f>+IF(J1129=1,J1145*'CPP Detay Tum Ay'!J$150+(1-'Measured TV opt-pt'!J1145)*'CPP Detay Tum Ay'!J$132,IF(J1129=2,J1145*'CPP Detay (düşük)'!J$150+(1-'Measured TV opt-pt'!J1145)*'CPP Detay (düşük)'!J$132,IF(J1129=3,J1145*'CPP Detay (yüksek)'!J$150+(1-'Measured TV opt-pt'!J1145)*'CPP Detay (yüksek)'!J$132,"Girilen Rakamda Hata Var")))</f>
        <v>20.475261604899302</v>
      </c>
      <c r="K1133" s="243">
        <f>+IF(K1129=1,K1145*'CPP Detay Tum Ay'!K$150+(1-'Measured TV opt-pt'!K1145)*'CPP Detay Tum Ay'!K$132,IF(K1129=2,K1145*'CPP Detay (düşük)'!K$150+(1-'Measured TV opt-pt'!K1145)*'CPP Detay (düşük)'!K$132,IF(K1129=3,K1145*'CPP Detay (yüksek)'!K$150+(1-'Measured TV opt-pt'!K1145)*'CPP Detay (yüksek)'!K$132,"Girilen Rakamda Hata Var")))</f>
        <v>18.52416727465565</v>
      </c>
      <c r="L1133" s="257">
        <f>+IF(L1129=1,L1145*'CPP Detay Tum Ay'!L$150+(1-'Measured TV opt-pt'!L1145)*'CPP Detay Tum Ay'!L$132,IF(L1129=2,L1145*'CPP Detay (düşük)'!L$150+(1-'Measured TV opt-pt'!L1145)*'CPP Detay (düşük)'!L$132,IF(L1129=3,L1145*'CPP Detay (yüksek)'!L$150+(1-'Measured TV opt-pt'!L1145)*'CPP Detay (yüksek)'!L$132,"Girilen Rakamda Hata Var")))</f>
        <v>28.233970352734637</v>
      </c>
      <c r="M1133" s="257">
        <f>+IF(M1129=1,M1145*'CPP Detay Tum Ay'!M$150+(1-'Measured TV opt-pt'!M1145)*'CPP Detay Tum Ay'!M$132,IF(M1129=2,M1145*'CPP Detay (düşük)'!M$150+(1-'Measured TV opt-pt'!M1145)*'CPP Detay (düşük)'!M$132,IF(M1129=3,M1145*'CPP Detay (yüksek)'!M$150+(1-'Measured TV opt-pt'!M1145)*'CPP Detay (yüksek)'!M$132,"Girilen Rakamda Hata Var")))</f>
        <v>32.359637806635185</v>
      </c>
      <c r="N1133" s="257">
        <f>+IF(N1129=1,N1145*'CPP Detay Tum Ay'!N$150+(1-'Measured TV opt-pt'!N1145)*'CPP Detay Tum Ay'!N$132,IF(N1129=2,N1145*'CPP Detay (düşük)'!N$150+(1-'Measured TV opt-pt'!N1145)*'CPP Detay (düşük)'!N$132,IF(N1129=3,N1145*'CPP Detay (yüksek)'!N$150+(1-'Measured TV opt-pt'!N1145)*'CPP Detay (yüksek)'!N$132,"Girilen Rakamda Hata Var")))</f>
        <v>29.645492106680784</v>
      </c>
      <c r="O1133" s="258">
        <f>+IF(O1129=1,O1145*'CPP Detay Tum Ay'!O$150+(1-'Measured TV opt-pt'!O1145)*'CPP Detay Tum Ay'!O$132,IF(O1129=2,O1145*'CPP Detay (düşük)'!O$150+(1-'Measured TV opt-pt'!O1145)*'CPP Detay (düşük)'!O$132,IF(O1129=3,O1145*'CPP Detay (yüksek)'!O$150+(1-'Measured TV opt-pt'!O1145)*'CPP Detay (yüksek)'!O$132,"Girilen Rakamda Hata Var")))</f>
        <v>24.837976057063997</v>
      </c>
      <c r="P1133" s="244"/>
    </row>
    <row r="1134" spans="1:16" x14ac:dyDescent="0.25">
      <c r="A1134" s="195" t="s">
        <v>117</v>
      </c>
      <c r="B1134" s="379"/>
      <c r="C1134" s="77" t="s">
        <v>193</v>
      </c>
      <c r="D1134" s="243">
        <f>+IF(D1129=1,D1146*'CPP Detay Tum Ay'!D$206+(1-'Measured TV opt-pt'!D1146)*'CPP Detay Tum Ay'!D$188,IF(D1129=2,D1146*'CPP Detay (düşük)'!D$206+(1-'Measured TV opt-pt'!D1146)*'CPP Detay (düşük)'!D$188,IF(D1129=3,D1146*'CPP Detay (yüksek)'!D$206+(1-'Measured TV opt-pt'!D1146)*'CPP Detay (yüksek)'!D$188,"Girilen Rakamda Hata Var")))</f>
        <v>12.221895559210527</v>
      </c>
      <c r="E1134" s="243">
        <f>+IF(E1129=1,E1146*'CPP Detay Tum Ay'!E$206+(1-'Measured TV opt-pt'!E1146)*'CPP Detay Tum Ay'!E$188,IF(E1129=2,E1146*'CPP Detay (düşük)'!E$206+(1-'Measured TV opt-pt'!E1146)*'CPP Detay (düşük)'!E$188,IF(E1129=3,E1146*'CPP Detay (yüksek)'!E$206+(1-'Measured TV opt-pt'!E1146)*'CPP Detay (yüksek)'!E$188,"Girilen Rakamda Hata Var")))</f>
        <v>11.885946771068511</v>
      </c>
      <c r="F1134" s="243">
        <f>+IF(F1129=1,F1146*'CPP Detay Tum Ay'!F$206+(1-'Measured TV opt-pt'!F1146)*'CPP Detay Tum Ay'!F$188,IF(F1129=2,F1146*'CPP Detay (düşük)'!F$206+(1-'Measured TV opt-pt'!F1146)*'CPP Detay (düşük)'!F$188,IF(F1129=3,F1146*'CPP Detay (yüksek)'!F$206+(1-'Measured TV opt-pt'!F1146)*'CPP Detay (yüksek)'!F$188,"Girilen Rakamda Hata Var")))</f>
        <v>17.483892909352846</v>
      </c>
      <c r="G1134" s="243">
        <f>+IF(G1129=1,G1146*'CPP Detay Tum Ay'!G$206+(1-'Measured TV opt-pt'!G1146)*'CPP Detay Tum Ay'!G$188,IF(G1129=2,G1146*'CPP Detay (düşük)'!G$206+(1-'Measured TV opt-pt'!G1146)*'CPP Detay (düşük)'!G$188,IF(G1129=3,G1146*'CPP Detay (yüksek)'!G$206+(1-'Measured TV opt-pt'!G1146)*'CPP Detay (yüksek)'!G$188,"Girilen Rakamda Hata Var")))</f>
        <v>27.361817141428819</v>
      </c>
      <c r="H1134" s="243">
        <f>+IF(H1129=1,H1146*'CPP Detay Tum Ay'!H$206+(1-'Measured TV opt-pt'!H1146)*'CPP Detay Tum Ay'!H$188,IF(H1129=2,H1146*'CPP Detay (düşük)'!H$206+(1-'Measured TV opt-pt'!H1146)*'CPP Detay (düşük)'!H$188,IF(H1129=3,H1146*'CPP Detay (yüksek)'!H$206+(1-'Measured TV opt-pt'!H1146)*'CPP Detay (yüksek)'!H$188,"Girilen Rakamda Hata Var")))</f>
        <v>32.409918291912888</v>
      </c>
      <c r="I1134" s="243">
        <f>+IF(I1129=1,I1146*'CPP Detay Tum Ay'!I$206+(1-'Measured TV opt-pt'!I1146)*'CPP Detay Tum Ay'!I$188,IF(I1129=2,I1146*'CPP Detay (düşük)'!I$206+(1-'Measured TV opt-pt'!I1146)*'CPP Detay (düşük)'!I$188,IF(I1129=3,I1146*'CPP Detay (yüksek)'!I$206+(1-'Measured TV opt-pt'!I1146)*'CPP Detay (yüksek)'!I$188,"Girilen Rakamda Hata Var")))</f>
        <v>30.581224734335294</v>
      </c>
      <c r="J1134" s="243">
        <f>+IF(J1129=1,J1146*'CPP Detay Tum Ay'!J$206+(1-'Measured TV opt-pt'!J1146)*'CPP Detay Tum Ay'!J$188,IF(J1129=2,J1146*'CPP Detay (düşük)'!J$206+(1-'Measured TV opt-pt'!J1146)*'CPP Detay (düşük)'!J$188,IF(J1129=3,J1146*'CPP Detay (yüksek)'!J$206+(1-'Measured TV opt-pt'!J1146)*'CPP Detay (yüksek)'!J$188,"Girilen Rakamda Hata Var")))</f>
        <v>20.028252237427481</v>
      </c>
      <c r="K1134" s="243">
        <f>+IF(K1129=1,K1146*'CPP Detay Tum Ay'!K$206+(1-'Measured TV opt-pt'!K1146)*'CPP Detay Tum Ay'!K$188,IF(K1129=2,K1146*'CPP Detay (düşük)'!K$206+(1-'Measured TV opt-pt'!K1146)*'CPP Detay (düşük)'!K$188,IF(K1129=3,K1146*'CPP Detay (yüksek)'!K$206+(1-'Measured TV opt-pt'!K1146)*'CPP Detay (yüksek)'!K$188,"Girilen Rakamda Hata Var")))</f>
        <v>18.035725898829039</v>
      </c>
      <c r="L1134" s="257">
        <f>+IF(L1129=1,L1146*'CPP Detay Tum Ay'!L$206+(1-'Measured TV opt-pt'!L1146)*'CPP Detay Tum Ay'!L$188,IF(L1129=2,L1146*'CPP Detay (düşük)'!L$206+(1-'Measured TV opt-pt'!L1146)*'CPP Detay (düşük)'!L$188,IF(L1129=3,L1146*'CPP Detay (yüksek)'!L$206+(1-'Measured TV opt-pt'!L1146)*'CPP Detay (yüksek)'!L$188,"Girilen Rakamda Hata Var")))</f>
        <v>35.145626645182467</v>
      </c>
      <c r="M1134" s="257">
        <f>+IF(M1129=1,M1146*'CPP Detay Tum Ay'!M$206+(1-'Measured TV opt-pt'!M1146)*'CPP Detay Tum Ay'!M$188,IF(M1129=2,M1146*'CPP Detay (düşük)'!M$206+(1-'Measured TV opt-pt'!M1146)*'CPP Detay (düşük)'!M$188,IF(M1129=3,M1146*'CPP Detay (yüksek)'!M$206+(1-'Measured TV opt-pt'!M1146)*'CPP Detay (yüksek)'!M$188,"Girilen Rakamda Hata Var")))</f>
        <v>36.521554108764683</v>
      </c>
      <c r="N1134" s="257">
        <f>+IF(N1129=1,N1146*'CPP Detay Tum Ay'!N$206+(1-'Measured TV opt-pt'!N1146)*'CPP Detay Tum Ay'!N$188,IF(N1129=2,N1146*'CPP Detay (düşük)'!N$206+(1-'Measured TV opt-pt'!N1146)*'CPP Detay (düşük)'!N$188,IF(N1129=3,N1146*'CPP Detay (yüksek)'!N$206+(1-'Measured TV opt-pt'!N1146)*'CPP Detay (yüksek)'!N$188,"Girilen Rakamda Hata Var")))</f>
        <v>32.626585992454281</v>
      </c>
      <c r="O1134" s="258">
        <f>+IF(O1129=1,O1146*'CPP Detay Tum Ay'!O$206+(1-'Measured TV opt-pt'!O1146)*'CPP Detay Tum Ay'!O$188,IF(O1129=2,O1146*'CPP Detay (düşük)'!O$206+(1-'Measured TV opt-pt'!O1146)*'CPP Detay (düşük)'!O$188,IF(O1129=3,O1146*'CPP Detay (yüksek)'!O$206+(1-'Measured TV opt-pt'!O1146)*'CPP Detay (yüksek)'!O$188,"Girilen Rakamda Hata Var")))</f>
        <v>0</v>
      </c>
      <c r="P1134" s="244"/>
    </row>
    <row r="1135" spans="1:16" ht="15.75" thickBot="1" x14ac:dyDescent="0.3">
      <c r="A1135" s="195" t="s">
        <v>117</v>
      </c>
      <c r="B1135" s="379"/>
      <c r="C1135" s="96" t="s">
        <v>229</v>
      </c>
      <c r="D1135" s="243">
        <f>+IF(D1129=1,D1147*'CPP Detay Tum Ay'!D$262+(1-'Measured TV opt-pt'!D1147)*'CPP Detay Tum Ay'!D$244,IF(D1129=2,D1147*'CPP Detay (düşük)'!D$262+(1-'Measured TV opt-pt'!D1147)*'CPP Detay (düşük)'!D$244,IF(D1129=3,D1147*'CPP Detay (yüksek)'!D$262+(1-'Measured TV opt-pt'!D1147)*'CPP Detay (yüksek)'!D$244,"Girilen Rakamda Hata Var")))</f>
        <v>0</v>
      </c>
      <c r="E1135" s="163">
        <f>+IF(E1129=1,E1147*'CPP Detay Tum Ay'!E$262+(1-'Measured TV opt-pt'!E1147)*'CPP Detay Tum Ay'!E$244,IF(E1129=2,E1147*'CPP Detay (düşük)'!E$262+(1-'Measured TV opt-pt'!E1147)*'CPP Detay (düşük)'!E$244,IF(E1129=3,E1147*'CPP Detay (yüksek)'!E$262+(1-'Measured TV opt-pt'!E1147)*'CPP Detay (yüksek)'!E$244,"Girilen Rakamda Hata Var")))</f>
        <v>0</v>
      </c>
      <c r="F1135" s="163">
        <f>+IF(F1129=1,F1147*'CPP Detay Tum Ay'!F$262+(1-'Measured TV opt-pt'!F1147)*'CPP Detay Tum Ay'!F$244,IF(F1129=2,F1147*'CPP Detay (düşük)'!F$262+(1-'Measured TV opt-pt'!F1147)*'CPP Detay (düşük)'!F$244,IF(F1129=3,F1147*'CPP Detay (yüksek)'!F$262+(1-'Measured TV opt-pt'!F1147)*'CPP Detay (yüksek)'!F$244,"Girilen Rakamda Hata Var")))</f>
        <v>0</v>
      </c>
      <c r="G1135" s="163">
        <f>+IF(G1129=1,G1147*'CPP Detay Tum Ay'!G$262+(1-'Measured TV opt-pt'!G1147)*'CPP Detay Tum Ay'!G$244,IF(G1129=2,G1147*'CPP Detay (düşük)'!G$262+(1-'Measured TV opt-pt'!G1147)*'CPP Detay (düşük)'!G$244,IF(G1129=3,G1147*'CPP Detay (yüksek)'!G$262+(1-'Measured TV opt-pt'!G1147)*'CPP Detay (yüksek)'!G$244,"Girilen Rakamda Hata Var")))</f>
        <v>0</v>
      </c>
      <c r="H1135" s="163">
        <f>+IF(H1129=1,H1147*'CPP Detay Tum Ay'!H$262+(1-'Measured TV opt-pt'!H1147)*'CPP Detay Tum Ay'!H$244,IF(H1129=2,H1147*'CPP Detay (düşük)'!H$262+(1-'Measured TV opt-pt'!H1147)*'CPP Detay (düşük)'!H$244,IF(H1129=3,H1147*'CPP Detay (yüksek)'!H$262+(1-'Measured TV opt-pt'!H1147)*'CPP Detay (yüksek)'!H$244,"Girilen Rakamda Hata Var")))</f>
        <v>0</v>
      </c>
      <c r="I1135" s="163">
        <f>+IF(I1129=1,I1147*'CPP Detay Tum Ay'!I$262+(1-'Measured TV opt-pt'!I1147)*'CPP Detay Tum Ay'!I$244,IF(I1129=2,I1147*'CPP Detay (düşük)'!I$262+(1-'Measured TV opt-pt'!I1147)*'CPP Detay (düşük)'!I$244,IF(I1129=3,I1147*'CPP Detay (yüksek)'!I$262+(1-'Measured TV opt-pt'!I1147)*'CPP Detay (yüksek)'!I$244,"Girilen Rakamda Hata Var")))</f>
        <v>0</v>
      </c>
      <c r="J1135" s="163">
        <f>+IF(J1129=1,J1147*'CPP Detay Tum Ay'!J$262+(1-'Measured TV opt-pt'!J1147)*'CPP Detay Tum Ay'!J$244,IF(J1129=2,J1147*'CPP Detay (düşük)'!J$262+(1-'Measured TV opt-pt'!J1147)*'CPP Detay (düşük)'!J$244,IF(J1129=3,J1147*'CPP Detay (yüksek)'!J$262+(1-'Measured TV opt-pt'!J1147)*'CPP Detay (yüksek)'!J$244,"Girilen Rakamda Hata Var")))</f>
        <v>0</v>
      </c>
      <c r="K1135" s="163">
        <f>+IF(K1129=1,K1147*'CPP Detay Tum Ay'!K$262+(1-'Measured TV opt-pt'!K1147)*'CPP Detay Tum Ay'!K$244,IF(K1129=2,K1147*'CPP Detay (düşük)'!K$262+(1-'Measured TV opt-pt'!K1147)*'CPP Detay (düşük)'!K$244,IF(K1129=3,K1147*'CPP Detay (yüksek)'!K$262+(1-'Measured TV opt-pt'!K1147)*'CPP Detay (yüksek)'!K$244,"Girilen Rakamda Hata Var")))</f>
        <v>0</v>
      </c>
      <c r="L1135" s="163">
        <f>+IF(L1129=1,L1147*'CPP Detay Tum Ay'!L$262+(1-'Measured TV opt-pt'!L1147)*'CPP Detay Tum Ay'!L$244,IF(L1129=2,L1147*'CPP Detay (düşük)'!L$262+(1-'Measured TV opt-pt'!L1147)*'CPP Detay (düşük)'!L$244,IF(L1129=3,L1147*'CPP Detay (yüksek)'!L$262+(1-'Measured TV opt-pt'!L1147)*'CPP Detay (yüksek)'!L$244,"Girilen Rakamda Hata Var")))</f>
        <v>0</v>
      </c>
      <c r="M1135" s="163">
        <f>+IF(M1129=1,M1147*'CPP Detay Tum Ay'!M$262+(1-'Measured TV opt-pt'!M1147)*'CPP Detay Tum Ay'!M$244,IF(M1129=2,M1147*'CPP Detay (düşük)'!M$262+(1-'Measured TV opt-pt'!M1147)*'CPP Detay (düşük)'!M$244,IF(M1129=3,M1147*'CPP Detay (yüksek)'!M$262+(1-'Measured TV opt-pt'!M1147)*'CPP Detay (yüksek)'!M$244,"Girilen Rakamda Hata Var")))</f>
        <v>0</v>
      </c>
      <c r="N1135" s="163">
        <f>+IF(N1129=1,N1147*'CPP Detay Tum Ay'!N$262+(1-'Measured TV opt-pt'!N1147)*'CPP Detay Tum Ay'!N$244,IF(N1129=2,N1147*'CPP Detay (düşük)'!N$262+(1-'Measured TV opt-pt'!N1147)*'CPP Detay (düşük)'!N$244,IF(N1129=3,N1147*'CPP Detay (yüksek)'!N$262+(1-'Measured TV opt-pt'!N1147)*'CPP Detay (yüksek)'!N$244,"Girilen Rakamda Hata Var")))</f>
        <v>0</v>
      </c>
      <c r="O1135" s="164">
        <f>+IF(O1129=1,O1147*'CPP Detay Tum Ay'!O$262+(1-'Measured TV opt-pt'!O1147)*'CPP Detay Tum Ay'!O$244,IF(O1129=2,O1147*'CPP Detay (düşük)'!O$262+(1-'Measured TV opt-pt'!O1147)*'CPP Detay (düşük)'!O$244,IF(O1129=3,O1147*'CPP Detay (yüksek)'!O$262+(1-'Measured TV opt-pt'!O1147)*'CPP Detay (yüksek)'!O$244,"Girilen Rakamda Hata Var")))</f>
        <v>0</v>
      </c>
      <c r="P1135" s="164"/>
    </row>
    <row r="1136" spans="1:16" x14ac:dyDescent="0.25">
      <c r="A1136" s="195" t="s">
        <v>117</v>
      </c>
      <c r="B1136" s="379"/>
      <c r="C1136" s="263" t="s">
        <v>16</v>
      </c>
      <c r="D1136" s="264">
        <f>+SUMPRODUCT(D1137:D1141,D1124:D1128)</f>
        <v>22.164184441622421</v>
      </c>
      <c r="E1136" s="264">
        <f t="shared" ref="E1136" si="2516">+SUMPRODUCT(E1137:E1141,E1124:E1128)</f>
        <v>22.15761755439005</v>
      </c>
      <c r="F1136" s="264">
        <f t="shared" ref="F1136" si="2517">+SUMPRODUCT(F1137:F1141,F1124:F1128)</f>
        <v>24.184432990141104</v>
      </c>
      <c r="G1136" s="264">
        <f t="shared" ref="G1136" si="2518">+SUMPRODUCT(G1137:G1141,G1124:G1128)</f>
        <v>33.298588429554812</v>
      </c>
      <c r="H1136" s="264">
        <f t="shared" ref="H1136" si="2519">+SUMPRODUCT(H1137:H1141,H1124:H1128)</f>
        <v>39.112327059474772</v>
      </c>
      <c r="I1136" s="264">
        <f t="shared" ref="I1136" si="2520">+SUMPRODUCT(I1137:I1141,I1124:I1128)</f>
        <v>36.612557536335295</v>
      </c>
      <c r="J1136" s="264">
        <f t="shared" ref="J1136" si="2521">+SUMPRODUCT(J1137:J1141,J1124:J1128)</f>
        <v>23.600286606282378</v>
      </c>
      <c r="K1136" s="264">
        <f t="shared" ref="K1136" si="2522">+SUMPRODUCT(K1137:K1141,K1124:K1128)</f>
        <v>21.998734469550378</v>
      </c>
      <c r="L1136" s="264">
        <f t="shared" ref="L1136" si="2523">+SUMPRODUCT(L1137:L1141,L1124:L1128)</f>
        <v>32.382918196166536</v>
      </c>
      <c r="M1136" s="264">
        <f t="shared" ref="M1136" si="2524">+SUMPRODUCT(M1137:M1141,M1124:M1128)</f>
        <v>35.698999995789251</v>
      </c>
      <c r="N1136" s="264">
        <f t="shared" ref="N1136" si="2525">+SUMPRODUCT(N1137:N1141,N1124:N1128)</f>
        <v>33.164767217535037</v>
      </c>
      <c r="O1136" s="265">
        <f t="shared" ref="O1136" si="2526">+SUMPRODUCT(O1137:O1141,O1124:O1128)</f>
        <v>28.234411790311459</v>
      </c>
      <c r="P1136" s="165"/>
    </row>
    <row r="1137" spans="1:53" x14ac:dyDescent="0.25">
      <c r="A1137" s="195" t="s">
        <v>117</v>
      </c>
      <c r="B1137" s="379"/>
      <c r="C1137" s="77" t="s">
        <v>212</v>
      </c>
      <c r="D1137" s="261">
        <f>+D1131*(D1143*D1169+(1-D1143)*D1168)</f>
        <v>21.000855651971573</v>
      </c>
      <c r="E1137" s="261">
        <f t="shared" ref="E1137:O1137" si="2527">+E1131*(E1143*E1169+(1-E1143)*E1168)</f>
        <v>20.512994418235714</v>
      </c>
      <c r="F1137" s="261">
        <f t="shared" si="2527"/>
        <v>22.105510295113607</v>
      </c>
      <c r="G1137" s="261">
        <f t="shared" si="2527"/>
        <v>29.509476178448065</v>
      </c>
      <c r="H1137" s="261">
        <f t="shared" si="2527"/>
        <v>34.693761732574025</v>
      </c>
      <c r="I1137" s="261">
        <f t="shared" si="2527"/>
        <v>32.995717691344296</v>
      </c>
      <c r="J1137" s="261">
        <f t="shared" si="2527"/>
        <v>21.877911663229177</v>
      </c>
      <c r="K1137" s="261">
        <f t="shared" si="2527"/>
        <v>21.673548093428661</v>
      </c>
      <c r="L1137" s="261">
        <f t="shared" si="2527"/>
        <v>30.325573648397441</v>
      </c>
      <c r="M1137" s="261">
        <f t="shared" si="2527"/>
        <v>33.775844922064806</v>
      </c>
      <c r="N1137" s="261">
        <f t="shared" si="2527"/>
        <v>31.510739473416972</v>
      </c>
      <c r="O1137" s="262">
        <f t="shared" si="2527"/>
        <v>26.638322260176079</v>
      </c>
      <c r="P1137" s="162"/>
    </row>
    <row r="1138" spans="1:53" x14ac:dyDescent="0.25">
      <c r="A1138" s="195" t="s">
        <v>117</v>
      </c>
      <c r="B1138" s="379"/>
      <c r="C1138" s="77" t="s">
        <v>213</v>
      </c>
      <c r="D1138" s="261">
        <f>+D1132*(D1144*D1169+(1-D1144)*D1168)</f>
        <v>0</v>
      </c>
      <c r="E1138" s="261">
        <f t="shared" ref="E1138:O1138" si="2528">+E1132*(E1144*E1169+(1-E1144)*E1168)</f>
        <v>0</v>
      </c>
      <c r="F1138" s="261">
        <f t="shared" si="2528"/>
        <v>0</v>
      </c>
      <c r="G1138" s="261">
        <f t="shared" si="2528"/>
        <v>0</v>
      </c>
      <c r="H1138" s="261">
        <f t="shared" si="2528"/>
        <v>0</v>
      </c>
      <c r="I1138" s="261">
        <f t="shared" si="2528"/>
        <v>0</v>
      </c>
      <c r="J1138" s="261">
        <f t="shared" si="2528"/>
        <v>0</v>
      </c>
      <c r="K1138" s="261">
        <f t="shared" si="2528"/>
        <v>0</v>
      </c>
      <c r="L1138" s="261">
        <f t="shared" si="2528"/>
        <v>0</v>
      </c>
      <c r="M1138" s="261">
        <f t="shared" si="2528"/>
        <v>0</v>
      </c>
      <c r="N1138" s="261">
        <f t="shared" si="2528"/>
        <v>0</v>
      </c>
      <c r="O1138" s="262">
        <f t="shared" si="2528"/>
        <v>0</v>
      </c>
      <c r="P1138" s="244"/>
    </row>
    <row r="1139" spans="1:53" x14ac:dyDescent="0.25">
      <c r="A1139" s="195" t="s">
        <v>117</v>
      </c>
      <c r="B1139" s="379"/>
      <c r="C1139" s="77" t="s">
        <v>214</v>
      </c>
      <c r="D1139" s="261">
        <f>+D1133*(D1145*D1169+(1-D1145)*D1168)</f>
        <v>25.61723973788764</v>
      </c>
      <c r="E1139" s="261">
        <f t="shared" ref="E1139:O1139" si="2529">+E1133*(E1145*E1169+(1-E1145)*E1168)</f>
        <v>26.241392663287385</v>
      </c>
      <c r="F1139" s="261">
        <f t="shared" si="2529"/>
        <v>29.500067514331107</v>
      </c>
      <c r="G1139" s="261">
        <f t="shared" si="2529"/>
        <v>38.053672682297446</v>
      </c>
      <c r="H1139" s="261">
        <f t="shared" si="2529"/>
        <v>44.929670272121967</v>
      </c>
      <c r="I1139" s="261">
        <f t="shared" si="2529"/>
        <v>42.12538530448581</v>
      </c>
      <c r="J1139" s="261">
        <f t="shared" si="2529"/>
        <v>26.604341774205185</v>
      </c>
      <c r="K1139" s="261">
        <f t="shared" si="2529"/>
        <v>23.5689435193229</v>
      </c>
      <c r="L1139" s="261">
        <f t="shared" si="2529"/>
        <v>38.109478700792678</v>
      </c>
      <c r="M1139" s="261">
        <f t="shared" si="2529"/>
        <v>42.380998327875915</v>
      </c>
      <c r="N1139" s="261">
        <f t="shared" si="2529"/>
        <v>39.244548828006181</v>
      </c>
      <c r="O1139" s="262">
        <f t="shared" si="2529"/>
        <v>33.084824663889407</v>
      </c>
      <c r="P1139" s="244"/>
    </row>
    <row r="1140" spans="1:53" x14ac:dyDescent="0.25">
      <c r="A1140" s="195" t="s">
        <v>117</v>
      </c>
      <c r="B1140" s="379"/>
      <c r="C1140" s="77" t="s">
        <v>215</v>
      </c>
      <c r="D1140" s="161">
        <f>+D1134*(D1146*D1169+(1-D1146)*D1168)</f>
        <v>16.258410518355724</v>
      </c>
      <c r="E1140" s="161">
        <f t="shared" ref="E1140:O1140" si="2530">+E1134*(E1146*E1169+(1-E1146)*E1168)</f>
        <v>15.465697777319269</v>
      </c>
      <c r="F1140" s="161">
        <f t="shared" si="2530"/>
        <v>22.749605808873923</v>
      </c>
      <c r="G1140" s="161">
        <f t="shared" si="2530"/>
        <v>36.979508194749215</v>
      </c>
      <c r="H1140" s="161">
        <f t="shared" si="2530"/>
        <v>43.802019174094951</v>
      </c>
      <c r="I1140" s="161">
        <f t="shared" si="2530"/>
        <v>41.330539007094814</v>
      </c>
      <c r="J1140" s="161">
        <f t="shared" si="2530"/>
        <v>26.023524287328922</v>
      </c>
      <c r="K1140" s="161">
        <f t="shared" si="2530"/>
        <v>22.947482536560763</v>
      </c>
      <c r="L1140" s="161">
        <f t="shared" si="2530"/>
        <v>47.43865256382071</v>
      </c>
      <c r="M1140" s="161">
        <f t="shared" si="2530"/>
        <v>47.831806179784031</v>
      </c>
      <c r="N1140" s="161">
        <f t="shared" si="2530"/>
        <v>43.190905465976911</v>
      </c>
      <c r="O1140" s="162">
        <f t="shared" si="2530"/>
        <v>0</v>
      </c>
      <c r="P1140" s="244"/>
    </row>
    <row r="1141" spans="1:53" ht="15.75" thickBot="1" x14ac:dyDescent="0.3">
      <c r="A1141" s="195" t="s">
        <v>117</v>
      </c>
      <c r="B1141" s="379"/>
      <c r="C1141" s="96" t="s">
        <v>230</v>
      </c>
      <c r="D1141" s="163">
        <f>+D1135*(D1147*D1169+(1-D1147)*D1168)</f>
        <v>0</v>
      </c>
      <c r="E1141" s="163">
        <f t="shared" ref="E1141:O1141" si="2531">+E1135*(E1147*E1169+(1-E1147)*E1168)</f>
        <v>0</v>
      </c>
      <c r="F1141" s="163">
        <f t="shared" si="2531"/>
        <v>0</v>
      </c>
      <c r="G1141" s="163">
        <f t="shared" si="2531"/>
        <v>0</v>
      </c>
      <c r="H1141" s="163">
        <f t="shared" si="2531"/>
        <v>0</v>
      </c>
      <c r="I1141" s="163">
        <f t="shared" si="2531"/>
        <v>0</v>
      </c>
      <c r="J1141" s="163">
        <f t="shared" si="2531"/>
        <v>0</v>
      </c>
      <c r="K1141" s="163">
        <f t="shared" si="2531"/>
        <v>0</v>
      </c>
      <c r="L1141" s="163">
        <f t="shared" si="2531"/>
        <v>0</v>
      </c>
      <c r="M1141" s="163">
        <f t="shared" si="2531"/>
        <v>0</v>
      </c>
      <c r="N1141" s="163">
        <f t="shared" si="2531"/>
        <v>0</v>
      </c>
      <c r="O1141" s="164">
        <f t="shared" si="2531"/>
        <v>0</v>
      </c>
      <c r="P1141" s="164"/>
    </row>
    <row r="1142" spans="1:53" x14ac:dyDescent="0.25">
      <c r="A1142" s="195" t="s">
        <v>117</v>
      </c>
      <c r="B1142" s="379"/>
      <c r="C1142" s="204" t="s">
        <v>2</v>
      </c>
      <c r="D1142" s="205">
        <f>+IFERROR(SUMPRODUCT(D1143:D1147,D1149:D1153)/D1148,0)</f>
        <v>0.35</v>
      </c>
      <c r="E1142" s="205">
        <f t="shared" ref="E1142" si="2532">+IFERROR(SUMPRODUCT(E1143:E1147,E1149:E1153)/E1148,0)</f>
        <v>0.35119802773035852</v>
      </c>
      <c r="F1142" s="205">
        <f t="shared" ref="F1142" si="2533">+IFERROR(SUMPRODUCT(F1143:F1147,F1149:F1153)/F1148,0)</f>
        <v>0.34999999999999992</v>
      </c>
      <c r="G1142" s="205">
        <f t="shared" ref="G1142" si="2534">+IFERROR(SUMPRODUCT(G1143:G1147,G1149:G1153)/G1148,0)</f>
        <v>0.52163843084190276</v>
      </c>
      <c r="H1142" s="205">
        <f t="shared" ref="H1142" si="2535">+IFERROR(SUMPRODUCT(H1143:H1147,H1149:H1153)/H1148,0)</f>
        <v>0.51966102924198998</v>
      </c>
      <c r="I1142" s="205">
        <f t="shared" ref="I1142" si="2536">+IFERROR(SUMPRODUCT(I1143:I1147,I1149:I1153)/I1148,0)</f>
        <v>0.65800000000000003</v>
      </c>
      <c r="J1142" s="205">
        <f t="shared" ref="J1142" si="2537">+IFERROR(SUMPRODUCT(J1143:J1147,J1149:J1153)/J1148,0)</f>
        <v>0.34999999999999992</v>
      </c>
      <c r="K1142" s="205">
        <f t="shared" ref="K1142" si="2538">+IFERROR(SUMPRODUCT(K1143:K1147,K1149:K1153)/K1148,0)</f>
        <v>0</v>
      </c>
      <c r="L1142" s="205">
        <f t="shared" ref="L1142" si="2539">+IFERROR(SUMPRODUCT(L1143:L1147,L1149:L1153)/L1148,0)</f>
        <v>0.4834974169537235</v>
      </c>
      <c r="M1142" s="205">
        <f t="shared" ref="M1142" si="2540">+IFERROR(SUMPRODUCT(M1143:M1147,M1149:M1153)/M1148,0)</f>
        <v>0.45414569524687326</v>
      </c>
      <c r="N1142" s="205">
        <f t="shared" ref="N1142" si="2541">+IFERROR(SUMPRODUCT(N1143:N1147,N1149:N1153)/N1148,0)</f>
        <v>0.38276016431267579</v>
      </c>
      <c r="O1142" s="205">
        <f t="shared" ref="O1142" si="2542">+IFERROR(SUMPRODUCT(O1143:O1147,O1149:O1153)/O1148,0)</f>
        <v>0.34111134082271422</v>
      </c>
      <c r="P1142" s="166">
        <f>+SUMPRODUCT(D1142:O1142,D1148:O1148)/P1148</f>
        <v>0.41622526177276176</v>
      </c>
      <c r="R1142" s="192">
        <f>+D1142</f>
        <v>0.35</v>
      </c>
      <c r="S1142" s="192">
        <f t="shared" ref="S1142" si="2543">+E1142</f>
        <v>0.35119802773035852</v>
      </c>
      <c r="T1142" s="192">
        <f t="shared" ref="T1142" si="2544">+F1142</f>
        <v>0.34999999999999992</v>
      </c>
      <c r="U1142" s="192">
        <f t="shared" ref="U1142" si="2545">+G1142</f>
        <v>0.52163843084190276</v>
      </c>
      <c r="V1142" s="192">
        <f t="shared" ref="V1142" si="2546">+H1142</f>
        <v>0.51966102924198998</v>
      </c>
      <c r="W1142" s="192">
        <f t="shared" ref="W1142" si="2547">+I1142</f>
        <v>0.65800000000000003</v>
      </c>
      <c r="X1142" s="192">
        <f t="shared" ref="X1142" si="2548">+J1142</f>
        <v>0.34999999999999992</v>
      </c>
      <c r="Y1142" s="192">
        <f t="shared" ref="Y1142" si="2549">+K1142</f>
        <v>0</v>
      </c>
      <c r="Z1142" s="192">
        <f t="shared" ref="Z1142" si="2550">+L1142</f>
        <v>0.4834974169537235</v>
      </c>
      <c r="AA1142" s="192">
        <f t="shared" ref="AA1142" si="2551">+M1142</f>
        <v>0.45414569524687326</v>
      </c>
      <c r="AB1142" s="192">
        <f t="shared" ref="AB1142" si="2552">+N1142</f>
        <v>0.38276016431267579</v>
      </c>
      <c r="AC1142" s="192">
        <f t="shared" ref="AC1142" si="2553">+O1142</f>
        <v>0.34111134082271422</v>
      </c>
      <c r="AD1142" s="190">
        <f>+D1148</f>
        <v>1100.3458154012171</v>
      </c>
      <c r="AE1142" s="190">
        <f t="shared" ref="AE1142" si="2554">+E1148</f>
        <v>936.8460598169786</v>
      </c>
      <c r="AF1142" s="190">
        <f t="shared" ref="AF1142" si="2555">+F1148</f>
        <v>1328.6357313906976</v>
      </c>
      <c r="AG1142" s="190">
        <f t="shared" ref="AG1142" si="2556">+G1148</f>
        <v>805.47229033655583</v>
      </c>
      <c r="AH1142" s="190">
        <f t="shared" ref="AH1142" si="2557">+H1148</f>
        <v>385.7692028182127</v>
      </c>
      <c r="AI1142" s="190">
        <f t="shared" ref="AI1142" si="2558">+I1148</f>
        <v>300</v>
      </c>
      <c r="AJ1142" s="190">
        <f t="shared" ref="AJ1142" si="2559">+J1148</f>
        <v>184.9996511335699</v>
      </c>
      <c r="AK1142" s="190">
        <f t="shared" ref="AK1142" si="2560">+K1148</f>
        <v>0</v>
      </c>
      <c r="AL1142" s="190">
        <f t="shared" ref="AL1142" si="2561">+L1148</f>
        <v>864.91648986174255</v>
      </c>
      <c r="AM1142" s="190">
        <f t="shared" ref="AM1142" si="2562">+M1148</f>
        <v>733.47998565329067</v>
      </c>
      <c r="AN1142" s="190">
        <f t="shared" ref="AN1142" si="2563">+N1148</f>
        <v>791.63980199609864</v>
      </c>
      <c r="AO1142" s="190">
        <f t="shared" ref="AO1142" si="2564">+O1148</f>
        <v>303.75750012446366</v>
      </c>
    </row>
    <row r="1143" spans="1:53" x14ac:dyDescent="0.25">
      <c r="A1143" s="195" t="s">
        <v>117</v>
      </c>
      <c r="B1143" s="379"/>
      <c r="C1143" s="178" t="s">
        <v>3</v>
      </c>
      <c r="D1143" s="179">
        <v>0.35</v>
      </c>
      <c r="E1143" s="179">
        <v>0.35</v>
      </c>
      <c r="F1143" s="179">
        <v>0.35</v>
      </c>
      <c r="G1143" s="293">
        <v>0.35</v>
      </c>
      <c r="H1143" s="293">
        <v>0.35</v>
      </c>
      <c r="I1143" s="293">
        <v>0.35</v>
      </c>
      <c r="J1143" s="179">
        <v>0.35</v>
      </c>
      <c r="K1143" s="179">
        <v>0.48915873014712274</v>
      </c>
      <c r="L1143" s="179">
        <v>0.4834974169537235</v>
      </c>
      <c r="M1143" s="179">
        <v>0.45414569524687309</v>
      </c>
      <c r="N1143" s="179">
        <v>0.38276016431267579</v>
      </c>
      <c r="O1143" s="179">
        <v>0.34111134082271427</v>
      </c>
      <c r="P1143" s="180">
        <f>+SUMPRODUCT(D1143:O1143,D1149:O1149)/P1149</f>
        <v>0.38041097270801777</v>
      </c>
    </row>
    <row r="1144" spans="1:53" x14ac:dyDescent="0.25">
      <c r="A1144" s="195" t="s">
        <v>117</v>
      </c>
      <c r="B1144" s="379"/>
      <c r="C1144" s="178" t="s">
        <v>200</v>
      </c>
      <c r="D1144" s="179">
        <v>0.35</v>
      </c>
      <c r="E1144" s="179">
        <v>0.35</v>
      </c>
      <c r="F1144" s="179">
        <v>0.35</v>
      </c>
      <c r="G1144" s="293">
        <v>0.35</v>
      </c>
      <c r="H1144" s="293">
        <v>0.35</v>
      </c>
      <c r="I1144" s="293">
        <v>0.35</v>
      </c>
      <c r="J1144" s="179">
        <v>0.35</v>
      </c>
      <c r="K1144" s="179">
        <v>0.48915873014712274</v>
      </c>
      <c r="L1144" s="179">
        <v>0.4834974169537235</v>
      </c>
      <c r="M1144" s="179">
        <v>0.45414569524687309</v>
      </c>
      <c r="N1144" s="179">
        <v>0.38276016431267579</v>
      </c>
      <c r="O1144" s="179">
        <v>0.34111134082271427</v>
      </c>
      <c r="P1144" s="242"/>
    </row>
    <row r="1145" spans="1:53" x14ac:dyDescent="0.25">
      <c r="A1145" s="195" t="s">
        <v>117</v>
      </c>
      <c r="B1145" s="379"/>
      <c r="C1145" s="178" t="s">
        <v>201</v>
      </c>
      <c r="D1145" s="179">
        <v>0.35</v>
      </c>
      <c r="E1145" s="179">
        <v>0.35</v>
      </c>
      <c r="F1145" s="179">
        <v>0.35</v>
      </c>
      <c r="G1145" s="293">
        <v>0.35</v>
      </c>
      <c r="H1145" s="293">
        <v>0.35</v>
      </c>
      <c r="I1145" s="293">
        <v>0.35</v>
      </c>
      <c r="J1145" s="179">
        <v>0.35</v>
      </c>
      <c r="K1145" s="179">
        <v>0.48915873014712274</v>
      </c>
      <c r="L1145" s="179">
        <v>0.4834974169537235</v>
      </c>
      <c r="M1145" s="179">
        <v>0.45414569524687309</v>
      </c>
      <c r="N1145" s="179">
        <v>0.38276016431267579</v>
      </c>
      <c r="O1145" s="179">
        <v>0.34111134082271427</v>
      </c>
      <c r="P1145" s="242"/>
    </row>
    <row r="1146" spans="1:53" x14ac:dyDescent="0.25">
      <c r="A1146" s="195" t="s">
        <v>117</v>
      </c>
      <c r="B1146" s="379"/>
      <c r="C1146" s="178" t="s">
        <v>202</v>
      </c>
      <c r="D1146" s="179">
        <v>0.35</v>
      </c>
      <c r="E1146" s="179">
        <v>0.35</v>
      </c>
      <c r="F1146" s="179">
        <v>0.35</v>
      </c>
      <c r="G1146" s="293">
        <v>0.35</v>
      </c>
      <c r="H1146" s="293">
        <v>0.35</v>
      </c>
      <c r="I1146" s="293">
        <v>0.35</v>
      </c>
      <c r="J1146" s="179">
        <v>0.35</v>
      </c>
      <c r="K1146" s="179">
        <v>0.48915873014712274</v>
      </c>
      <c r="L1146" s="179">
        <v>0.4834974169537235</v>
      </c>
      <c r="M1146" s="179">
        <v>0.45414569524687309</v>
      </c>
      <c r="N1146" s="179">
        <v>0.38276016431267579</v>
      </c>
      <c r="O1146" s="179">
        <v>0.34111134082271427</v>
      </c>
      <c r="P1146" s="242"/>
    </row>
    <row r="1147" spans="1:53" ht="15.75" thickBot="1" x14ac:dyDescent="0.3">
      <c r="A1147" s="195" t="s">
        <v>117</v>
      </c>
      <c r="B1147" s="379"/>
      <c r="C1147" s="280" t="s">
        <v>231</v>
      </c>
      <c r="D1147" s="179">
        <v>0.35</v>
      </c>
      <c r="E1147" s="179">
        <v>0.35</v>
      </c>
      <c r="F1147" s="179">
        <v>0.35</v>
      </c>
      <c r="G1147" s="293">
        <v>0.35</v>
      </c>
      <c r="H1147" s="293">
        <v>0.35</v>
      </c>
      <c r="I1147" s="293">
        <v>0.35</v>
      </c>
      <c r="J1147" s="181">
        <v>0.35</v>
      </c>
      <c r="K1147" s="181">
        <v>0.48915873014712274</v>
      </c>
      <c r="L1147" s="181">
        <v>0.4834974169537235</v>
      </c>
      <c r="M1147" s="179">
        <v>0.45414569524687309</v>
      </c>
      <c r="N1147" s="179">
        <v>0.38276016431267579</v>
      </c>
      <c r="O1147" s="179">
        <v>0.34111134082271427</v>
      </c>
      <c r="P1147" s="182">
        <f t="shared" ref="P1147" si="2565">+SUMPRODUCT(D1147:O1147,D1153:O1153)/P1153</f>
        <v>0.35</v>
      </c>
    </row>
    <row r="1148" spans="1:53" x14ac:dyDescent="0.25">
      <c r="A1148" s="195" t="s">
        <v>117</v>
      </c>
      <c r="B1148" s="379"/>
      <c r="C1148" s="99" t="s">
        <v>239</v>
      </c>
      <c r="D1148" s="100">
        <f>+D1117/D1130/30</f>
        <v>1100.3458154012171</v>
      </c>
      <c r="E1148" s="100">
        <f t="shared" ref="E1148:O1148" si="2566">+E1117/E1130/30</f>
        <v>936.8460598169786</v>
      </c>
      <c r="F1148" s="100">
        <f t="shared" si="2566"/>
        <v>1328.6357313906976</v>
      </c>
      <c r="G1148" s="100">
        <f t="shared" si="2566"/>
        <v>805.47229033655583</v>
      </c>
      <c r="H1148" s="100">
        <f t="shared" si="2566"/>
        <v>385.7692028182127</v>
      </c>
      <c r="I1148" s="100">
        <v>300</v>
      </c>
      <c r="J1148" s="100">
        <f t="shared" si="2566"/>
        <v>184.9996511335699</v>
      </c>
      <c r="K1148" s="100">
        <f t="shared" si="2566"/>
        <v>0</v>
      </c>
      <c r="L1148" s="100">
        <f t="shared" si="2566"/>
        <v>864.91648986174255</v>
      </c>
      <c r="M1148" s="100">
        <f t="shared" si="2566"/>
        <v>733.47998565329067</v>
      </c>
      <c r="N1148" s="100">
        <f t="shared" si="2566"/>
        <v>791.63980199609864</v>
      </c>
      <c r="O1148" s="167">
        <f t="shared" si="2566"/>
        <v>303.75750012446366</v>
      </c>
      <c r="P1148" s="167">
        <f>SUM(D1148:O1148)</f>
        <v>7735.8625285328289</v>
      </c>
    </row>
    <row r="1149" spans="1:53" x14ac:dyDescent="0.25">
      <c r="A1149" s="195" t="s">
        <v>117</v>
      </c>
      <c r="B1149" s="379"/>
      <c r="C1149" s="86" t="s">
        <v>240</v>
      </c>
      <c r="D1149" s="87">
        <f>+D1148*D1124</f>
        <v>823.05866992011045</v>
      </c>
      <c r="E1149" s="87">
        <f t="shared" ref="E1149" si="2567">+E1148*E1124</f>
        <v>667.87755604352401</v>
      </c>
      <c r="F1149" s="87">
        <f t="shared" ref="F1149" si="2568">+F1148*F1124</f>
        <v>931.74764546645611</v>
      </c>
      <c r="G1149" s="87">
        <f t="shared" ref="G1149" si="2569">+G1148*G1124</f>
        <v>427.04881533644226</v>
      </c>
      <c r="H1149" s="87">
        <f t="shared" ref="H1149" si="2570">+H1148*H1124</f>
        <v>209.2321679609922</v>
      </c>
      <c r="I1149" s="87">
        <f t="shared" ref="I1149" si="2571">+I1148*I1124</f>
        <v>176.53174966218995</v>
      </c>
      <c r="J1149" s="87">
        <f t="shared" ref="J1149" si="2572">+J1148*J1124</f>
        <v>112.03833729789039</v>
      </c>
      <c r="K1149" s="87">
        <f t="shared" ref="K1149" si="2573">+K1148*K1124</f>
        <v>0</v>
      </c>
      <c r="L1149" s="87">
        <f t="shared" ref="L1149" si="2574">+L1148*L1124</f>
        <v>644.18623772497301</v>
      </c>
      <c r="M1149" s="87">
        <f t="shared" ref="M1149" si="2575">+M1148*M1124</f>
        <v>581.85622828213081</v>
      </c>
      <c r="N1149" s="87">
        <f t="shared" ref="N1149" si="2576">+N1148*N1124</f>
        <v>627.38836904513789</v>
      </c>
      <c r="O1149" s="159">
        <f t="shared" ref="O1149" si="2577">+O1148*O1124</f>
        <v>228.55018066864767</v>
      </c>
      <c r="P1149" s="159">
        <f t="shared" ref="P1149:P1159" si="2578">SUM(D1149:O1149)</f>
        <v>5429.5159574084946</v>
      </c>
      <c r="AP1149" s="190">
        <f>+D1149</f>
        <v>823.05866992011045</v>
      </c>
      <c r="AQ1149" s="190">
        <f t="shared" ref="AQ1149:AQ1153" si="2579">+E1149</f>
        <v>667.87755604352401</v>
      </c>
      <c r="AR1149" s="190">
        <f t="shared" ref="AR1149:AR1153" si="2580">+F1149</f>
        <v>931.74764546645611</v>
      </c>
      <c r="AS1149" s="190">
        <f t="shared" ref="AS1149:AS1153" si="2581">+G1149</f>
        <v>427.04881533644226</v>
      </c>
      <c r="AT1149" s="190">
        <f t="shared" ref="AT1149:AT1153" si="2582">+H1149</f>
        <v>209.2321679609922</v>
      </c>
      <c r="AU1149" s="190">
        <f t="shared" ref="AU1149:AU1153" si="2583">+I1149</f>
        <v>176.53174966218995</v>
      </c>
      <c r="AV1149" s="190">
        <f t="shared" ref="AV1149:AV1153" si="2584">+J1149</f>
        <v>112.03833729789039</v>
      </c>
      <c r="AW1149" s="190">
        <f t="shared" ref="AW1149:AW1153" si="2585">+K1149</f>
        <v>0</v>
      </c>
      <c r="AX1149" s="190">
        <f t="shared" ref="AX1149:AX1153" si="2586">+L1149</f>
        <v>644.18623772497301</v>
      </c>
      <c r="AY1149" s="190">
        <f t="shared" ref="AY1149:AY1153" si="2587">+M1149</f>
        <v>581.85622828213081</v>
      </c>
      <c r="AZ1149" s="190">
        <f t="shared" ref="AZ1149:AZ1153" si="2588">+N1149</f>
        <v>627.38836904513789</v>
      </c>
      <c r="BA1149" s="190">
        <f t="shared" ref="BA1149:BA1153" si="2589">+O1149</f>
        <v>228.55018066864767</v>
      </c>
    </row>
    <row r="1150" spans="1:53" x14ac:dyDescent="0.25">
      <c r="A1150" s="195" t="s">
        <v>117</v>
      </c>
      <c r="B1150" s="379"/>
      <c r="C1150" s="86" t="s">
        <v>241</v>
      </c>
      <c r="D1150" s="87">
        <f>+D1148*D1125</f>
        <v>0</v>
      </c>
      <c r="E1150" s="87">
        <f t="shared" ref="E1150:O1150" si="2590">+E1148*E1125</f>
        <v>3.2067644535367674</v>
      </c>
      <c r="F1150" s="87">
        <f t="shared" si="2590"/>
        <v>0</v>
      </c>
      <c r="G1150" s="87">
        <f t="shared" si="2590"/>
        <v>0</v>
      </c>
      <c r="H1150" s="87">
        <f t="shared" si="2590"/>
        <v>0</v>
      </c>
      <c r="I1150" s="87">
        <f t="shared" si="2590"/>
        <v>0</v>
      </c>
      <c r="J1150" s="87">
        <f t="shared" si="2590"/>
        <v>0</v>
      </c>
      <c r="K1150" s="87">
        <f t="shared" si="2590"/>
        <v>0</v>
      </c>
      <c r="L1150" s="87">
        <f t="shared" si="2590"/>
        <v>0</v>
      </c>
      <c r="M1150" s="87">
        <f t="shared" si="2590"/>
        <v>0</v>
      </c>
      <c r="N1150" s="87">
        <f t="shared" si="2590"/>
        <v>0</v>
      </c>
      <c r="O1150" s="159">
        <f t="shared" si="2590"/>
        <v>0</v>
      </c>
      <c r="P1150" s="159"/>
      <c r="AP1150" s="190">
        <f t="shared" ref="AP1150:AP1153" si="2591">+D1150</f>
        <v>0</v>
      </c>
      <c r="AQ1150" s="190">
        <f t="shared" si="2579"/>
        <v>3.2067644535367674</v>
      </c>
      <c r="AR1150" s="190">
        <f t="shared" si="2580"/>
        <v>0</v>
      </c>
      <c r="AS1150" s="190">
        <f t="shared" si="2581"/>
        <v>0</v>
      </c>
      <c r="AT1150" s="190">
        <f t="shared" si="2582"/>
        <v>0</v>
      </c>
      <c r="AU1150" s="190">
        <f t="shared" si="2583"/>
        <v>0</v>
      </c>
      <c r="AV1150" s="190">
        <f t="shared" si="2584"/>
        <v>0</v>
      </c>
      <c r="AW1150" s="190">
        <f t="shared" si="2585"/>
        <v>0</v>
      </c>
      <c r="AX1150" s="190">
        <f t="shared" si="2586"/>
        <v>0</v>
      </c>
      <c r="AY1150" s="190">
        <f t="shared" si="2587"/>
        <v>0</v>
      </c>
      <c r="AZ1150" s="190">
        <f t="shared" si="2588"/>
        <v>0</v>
      </c>
      <c r="BA1150" s="190">
        <f t="shared" si="2589"/>
        <v>0</v>
      </c>
    </row>
    <row r="1151" spans="1:53" x14ac:dyDescent="0.25">
      <c r="A1151" s="195" t="s">
        <v>117</v>
      </c>
      <c r="B1151" s="379"/>
      <c r="C1151" s="86" t="s">
        <v>242</v>
      </c>
      <c r="D1151" s="87">
        <f>+D1148*D1126</f>
        <v>277.28714548110673</v>
      </c>
      <c r="E1151" s="87">
        <f t="shared" ref="E1151:O1151" si="2592">+E1148*E1126</f>
        <v>268.96850377345459</v>
      </c>
      <c r="F1151" s="87">
        <f t="shared" si="2592"/>
        <v>371.30751186656812</v>
      </c>
      <c r="G1151" s="87">
        <f t="shared" si="2592"/>
        <v>209.64149520941527</v>
      </c>
      <c r="H1151" s="87">
        <f t="shared" si="2592"/>
        <v>85.666269012992515</v>
      </c>
      <c r="I1151" s="87">
        <f t="shared" si="2592"/>
        <v>70.411284479783234</v>
      </c>
      <c r="J1151" s="87">
        <f t="shared" si="2592"/>
        <v>27.839072072211813</v>
      </c>
      <c r="K1151" s="87">
        <f t="shared" si="2592"/>
        <v>0</v>
      </c>
      <c r="L1151" s="87">
        <f t="shared" si="2592"/>
        <v>214.16076369453458</v>
      </c>
      <c r="M1151" s="87">
        <f t="shared" si="2592"/>
        <v>132.20460582225999</v>
      </c>
      <c r="N1151" s="87">
        <f t="shared" si="2592"/>
        <v>154.34231150648836</v>
      </c>
      <c r="O1151" s="159">
        <f t="shared" si="2592"/>
        <v>75.207319455815949</v>
      </c>
      <c r="P1151" s="159"/>
      <c r="AP1151" s="190">
        <f t="shared" si="2591"/>
        <v>277.28714548110673</v>
      </c>
      <c r="AQ1151" s="190">
        <f t="shared" si="2579"/>
        <v>268.96850377345459</v>
      </c>
      <c r="AR1151" s="190">
        <f t="shared" si="2580"/>
        <v>371.30751186656812</v>
      </c>
      <c r="AS1151" s="190">
        <f t="shared" si="2581"/>
        <v>209.64149520941527</v>
      </c>
      <c r="AT1151" s="190">
        <f t="shared" si="2582"/>
        <v>85.666269012992515</v>
      </c>
      <c r="AU1151" s="190">
        <f t="shared" si="2583"/>
        <v>70.411284479783234</v>
      </c>
      <c r="AV1151" s="190">
        <f t="shared" si="2584"/>
        <v>27.839072072211813</v>
      </c>
      <c r="AW1151" s="190">
        <f t="shared" si="2585"/>
        <v>0</v>
      </c>
      <c r="AX1151" s="190">
        <f t="shared" si="2586"/>
        <v>214.16076369453458</v>
      </c>
      <c r="AY1151" s="190">
        <f t="shared" si="2587"/>
        <v>132.20460582225999</v>
      </c>
      <c r="AZ1151" s="190">
        <f t="shared" si="2588"/>
        <v>154.34231150648836</v>
      </c>
      <c r="BA1151" s="190">
        <f t="shared" si="2589"/>
        <v>75.207319455815949</v>
      </c>
    </row>
    <row r="1152" spans="1:53" x14ac:dyDescent="0.25">
      <c r="A1152" s="195" t="s">
        <v>117</v>
      </c>
      <c r="B1152" s="379"/>
      <c r="C1152" s="86" t="s">
        <v>243</v>
      </c>
      <c r="D1152" s="87">
        <f>+D1148*D1127</f>
        <v>0</v>
      </c>
      <c r="E1152" s="87">
        <f t="shared" ref="E1152:O1152" si="2593">+E1148*E1127</f>
        <v>0</v>
      </c>
      <c r="F1152" s="87">
        <f t="shared" si="2593"/>
        <v>25.580574057673363</v>
      </c>
      <c r="G1152" s="87">
        <f t="shared" si="2593"/>
        <v>168.78197979069824</v>
      </c>
      <c r="H1152" s="87">
        <f t="shared" si="2593"/>
        <v>90.870765844227961</v>
      </c>
      <c r="I1152" s="87">
        <f t="shared" si="2593"/>
        <v>53.056965858026857</v>
      </c>
      <c r="J1152" s="87">
        <f t="shared" si="2593"/>
        <v>45.122241763467656</v>
      </c>
      <c r="K1152" s="87">
        <f t="shared" si="2593"/>
        <v>0</v>
      </c>
      <c r="L1152" s="87">
        <f t="shared" si="2593"/>
        <v>6.5694884422350199</v>
      </c>
      <c r="M1152" s="87">
        <f t="shared" si="2593"/>
        <v>19.41915154890005</v>
      </c>
      <c r="N1152" s="87">
        <f t="shared" si="2593"/>
        <v>9.9091214444723335</v>
      </c>
      <c r="O1152" s="159">
        <f t="shared" si="2593"/>
        <v>0</v>
      </c>
      <c r="P1152" s="159"/>
      <c r="AP1152" s="190">
        <f t="shared" si="2591"/>
        <v>0</v>
      </c>
      <c r="AQ1152" s="190">
        <f t="shared" si="2579"/>
        <v>0</v>
      </c>
      <c r="AR1152" s="190">
        <f t="shared" si="2580"/>
        <v>25.580574057673363</v>
      </c>
      <c r="AS1152" s="190">
        <f t="shared" si="2581"/>
        <v>168.78197979069824</v>
      </c>
      <c r="AT1152" s="190">
        <f t="shared" si="2582"/>
        <v>90.870765844227961</v>
      </c>
      <c r="AU1152" s="190">
        <f t="shared" si="2583"/>
        <v>53.056965858026857</v>
      </c>
      <c r="AV1152" s="190">
        <f t="shared" si="2584"/>
        <v>45.122241763467656</v>
      </c>
      <c r="AW1152" s="190">
        <f t="shared" si="2585"/>
        <v>0</v>
      </c>
      <c r="AX1152" s="190">
        <f t="shared" si="2586"/>
        <v>6.5694884422350199</v>
      </c>
      <c r="AY1152" s="190">
        <f t="shared" si="2587"/>
        <v>19.41915154890005</v>
      </c>
      <c r="AZ1152" s="190">
        <f t="shared" si="2588"/>
        <v>9.9091214444723335</v>
      </c>
      <c r="BA1152" s="190">
        <f t="shared" si="2589"/>
        <v>0</v>
      </c>
    </row>
    <row r="1153" spans="1:53" ht="15.75" thickBot="1" x14ac:dyDescent="0.3">
      <c r="A1153" s="195" t="s">
        <v>117</v>
      </c>
      <c r="B1153" s="379"/>
      <c r="C1153" s="96" t="s">
        <v>244</v>
      </c>
      <c r="D1153" s="251">
        <f>+D1148*D1128</f>
        <v>0</v>
      </c>
      <c r="E1153" s="251">
        <f t="shared" ref="E1153:O1153" si="2594">+E1148*E1128</f>
        <v>0</v>
      </c>
      <c r="F1153" s="251">
        <f t="shared" si="2594"/>
        <v>0</v>
      </c>
      <c r="G1153" s="251">
        <v>395</v>
      </c>
      <c r="H1153" s="251">
        <v>187</v>
      </c>
      <c r="I1153" s="251">
        <v>264</v>
      </c>
      <c r="J1153" s="251">
        <f t="shared" si="2594"/>
        <v>0</v>
      </c>
      <c r="K1153" s="251">
        <f t="shared" si="2594"/>
        <v>0</v>
      </c>
      <c r="L1153" s="251">
        <f t="shared" si="2594"/>
        <v>0</v>
      </c>
      <c r="M1153" s="251">
        <f t="shared" si="2594"/>
        <v>0</v>
      </c>
      <c r="N1153" s="251">
        <f t="shared" si="2594"/>
        <v>0</v>
      </c>
      <c r="O1153" s="251">
        <f t="shared" si="2594"/>
        <v>0</v>
      </c>
      <c r="P1153" s="169">
        <f t="shared" si="2578"/>
        <v>846</v>
      </c>
      <c r="AP1153" s="190">
        <f t="shared" si="2591"/>
        <v>0</v>
      </c>
      <c r="AQ1153" s="190">
        <f t="shared" si="2579"/>
        <v>0</v>
      </c>
      <c r="AR1153" s="190">
        <f t="shared" si="2580"/>
        <v>0</v>
      </c>
      <c r="AS1153" s="190">
        <f t="shared" si="2581"/>
        <v>395</v>
      </c>
      <c r="AT1153" s="190">
        <f t="shared" si="2582"/>
        <v>187</v>
      </c>
      <c r="AU1153" s="190">
        <f t="shared" si="2583"/>
        <v>264</v>
      </c>
      <c r="AV1153" s="190">
        <f t="shared" si="2584"/>
        <v>0</v>
      </c>
      <c r="AW1153" s="190">
        <f t="shared" si="2585"/>
        <v>0</v>
      </c>
      <c r="AX1153" s="190">
        <f t="shared" si="2586"/>
        <v>0</v>
      </c>
      <c r="AY1153" s="190">
        <f t="shared" si="2587"/>
        <v>0</v>
      </c>
      <c r="AZ1153" s="190">
        <f t="shared" si="2588"/>
        <v>0</v>
      </c>
      <c r="BA1153" s="190">
        <f t="shared" si="2589"/>
        <v>0</v>
      </c>
    </row>
    <row r="1154" spans="1:53" x14ac:dyDescent="0.25">
      <c r="A1154" s="195" t="s">
        <v>117</v>
      </c>
      <c r="B1154" s="379"/>
      <c r="C1154" s="99" t="s">
        <v>245</v>
      </c>
      <c r="D1154" s="100">
        <f>+IFERROR(D1117/D1136/30,0)</f>
        <v>827.16029464657038</v>
      </c>
      <c r="E1154" s="100">
        <f t="shared" ref="E1154:O1154" si="2595">+IFERROR(E1117/E1136/30,0)</f>
        <v>720</v>
      </c>
      <c r="F1154" s="100">
        <f t="shared" si="2595"/>
        <v>1021.1044990552516</v>
      </c>
      <c r="G1154" s="100">
        <f t="shared" si="2595"/>
        <v>595.98373792883706</v>
      </c>
      <c r="H1154" s="100">
        <f t="shared" si="2595"/>
        <v>285.43771676783609</v>
      </c>
      <c r="I1154" s="100">
        <f t="shared" si="2595"/>
        <v>236.30234857936972</v>
      </c>
      <c r="J1154" s="100">
        <f t="shared" si="2595"/>
        <v>142.37962682646054</v>
      </c>
      <c r="K1154" s="100">
        <f t="shared" si="2595"/>
        <v>0</v>
      </c>
      <c r="L1154" s="100">
        <f t="shared" si="2595"/>
        <v>640.7861604215492</v>
      </c>
      <c r="M1154" s="100">
        <f t="shared" si="2595"/>
        <v>560.04217952895101</v>
      </c>
      <c r="N1154" s="100">
        <f t="shared" si="2595"/>
        <v>598.00793236949539</v>
      </c>
      <c r="O1154" s="167">
        <f t="shared" si="2595"/>
        <v>228.04175605862477</v>
      </c>
      <c r="P1154" s="167">
        <f t="shared" si="2578"/>
        <v>5855.2462521829457</v>
      </c>
    </row>
    <row r="1155" spans="1:53" x14ac:dyDescent="0.25">
      <c r="A1155" s="195" t="s">
        <v>117</v>
      </c>
      <c r="B1155" s="379"/>
      <c r="C1155" s="86" t="s">
        <v>246</v>
      </c>
      <c r="D1155" s="266">
        <f t="shared" ref="D1155:O1155" si="2596">+IFERROR(D1118/D1137/30,0)</f>
        <v>618.71590039563478</v>
      </c>
      <c r="E1155" s="266">
        <f t="shared" si="2596"/>
        <v>513.2879999999999</v>
      </c>
      <c r="F1155" s="266">
        <f t="shared" si="2596"/>
        <v>716.08168461199125</v>
      </c>
      <c r="G1155" s="266">
        <f t="shared" si="2596"/>
        <v>315.98126005793353</v>
      </c>
      <c r="H1155" s="266">
        <f t="shared" si="2596"/>
        <v>154.81472305427496</v>
      </c>
      <c r="I1155" s="266">
        <f t="shared" si="2596"/>
        <v>130.6190831007099</v>
      </c>
      <c r="J1155" s="266">
        <f t="shared" si="2596"/>
        <v>86.227063440316485</v>
      </c>
      <c r="K1155" s="266">
        <f t="shared" si="2596"/>
        <v>0</v>
      </c>
      <c r="L1155" s="266">
        <f t="shared" si="2596"/>
        <v>477.25489189617923</v>
      </c>
      <c r="M1155" s="266">
        <f t="shared" si="2596"/>
        <v>444.27119571556028</v>
      </c>
      <c r="N1155" s="266">
        <f t="shared" si="2596"/>
        <v>473.93173059178986</v>
      </c>
      <c r="O1155" s="267">
        <f t="shared" si="2596"/>
        <v>171.58089767606987</v>
      </c>
      <c r="P1155" s="159">
        <f t="shared" si="2578"/>
        <v>4102.7664305404596</v>
      </c>
    </row>
    <row r="1156" spans="1:53" x14ac:dyDescent="0.25">
      <c r="A1156" s="195" t="s">
        <v>117</v>
      </c>
      <c r="B1156" s="379"/>
      <c r="C1156" s="86" t="s">
        <v>247</v>
      </c>
      <c r="D1156" s="266">
        <f t="shared" ref="D1156:O1156" si="2597">+IFERROR(D1119/D1138/30,0)</f>
        <v>0</v>
      </c>
      <c r="E1156" s="266">
        <f t="shared" si="2597"/>
        <v>0</v>
      </c>
      <c r="F1156" s="266">
        <f t="shared" si="2597"/>
        <v>0</v>
      </c>
      <c r="G1156" s="266">
        <f t="shared" si="2597"/>
        <v>0</v>
      </c>
      <c r="H1156" s="266">
        <f t="shared" si="2597"/>
        <v>0</v>
      </c>
      <c r="I1156" s="266">
        <f t="shared" si="2597"/>
        <v>0</v>
      </c>
      <c r="J1156" s="266">
        <f t="shared" si="2597"/>
        <v>0</v>
      </c>
      <c r="K1156" s="266">
        <f t="shared" si="2597"/>
        <v>0</v>
      </c>
      <c r="L1156" s="266">
        <f t="shared" si="2597"/>
        <v>0</v>
      </c>
      <c r="M1156" s="266">
        <f t="shared" si="2597"/>
        <v>0</v>
      </c>
      <c r="N1156" s="266">
        <f t="shared" si="2597"/>
        <v>0</v>
      </c>
      <c r="O1156" s="267">
        <f t="shared" si="2597"/>
        <v>0</v>
      </c>
      <c r="P1156" s="159">
        <f t="shared" si="2578"/>
        <v>0</v>
      </c>
    </row>
    <row r="1157" spans="1:53" x14ac:dyDescent="0.25">
      <c r="A1157" s="195" t="s">
        <v>117</v>
      </c>
      <c r="B1157" s="379"/>
      <c r="C1157" s="86" t="s">
        <v>248</v>
      </c>
      <c r="D1157" s="266">
        <f t="shared" ref="D1157:O1157" si="2598">+IFERROR(D1120/D1139/30,0)</f>
        <v>208.44439425093577</v>
      </c>
      <c r="E1157" s="266">
        <f t="shared" si="2598"/>
        <v>206.71200000000002</v>
      </c>
      <c r="F1157" s="266">
        <f t="shared" si="2598"/>
        <v>285.36322028846087</v>
      </c>
      <c r="G1157" s="266">
        <f t="shared" si="2598"/>
        <v>155.11759180156525</v>
      </c>
      <c r="H1157" s="266">
        <f t="shared" si="2598"/>
        <v>63.386045470847499</v>
      </c>
      <c r="I1157" s="266">
        <f t="shared" si="2598"/>
        <v>52.098602298407862</v>
      </c>
      <c r="J1157" s="266">
        <f t="shared" si="2598"/>
        <v>21.425536040468799</v>
      </c>
      <c r="K1157" s="266">
        <f t="shared" si="2598"/>
        <v>0</v>
      </c>
      <c r="L1157" s="266">
        <f t="shared" si="2598"/>
        <v>158.6641659505232</v>
      </c>
      <c r="M1157" s="266">
        <f t="shared" si="2598"/>
        <v>100.94366177220061</v>
      </c>
      <c r="N1157" s="266">
        <f t="shared" si="2598"/>
        <v>116.59081105876299</v>
      </c>
      <c r="O1157" s="267">
        <f t="shared" si="2598"/>
        <v>56.460858382554918</v>
      </c>
      <c r="P1157" s="159">
        <f t="shared" si="2578"/>
        <v>1425.206887314728</v>
      </c>
    </row>
    <row r="1158" spans="1:53" x14ac:dyDescent="0.25">
      <c r="A1158" s="195" t="s">
        <v>117</v>
      </c>
      <c r="B1158" s="379"/>
      <c r="C1158" s="86" t="s">
        <v>249</v>
      </c>
      <c r="D1158" s="87">
        <f t="shared" ref="D1158:O1158" si="2599">+IFERROR(D1121/D1140/30,0)</f>
        <v>0</v>
      </c>
      <c r="E1158" s="87">
        <f t="shared" si="2599"/>
        <v>0</v>
      </c>
      <c r="F1158" s="87">
        <f t="shared" si="2599"/>
        <v>19.659594154799507</v>
      </c>
      <c r="G1158" s="87">
        <f t="shared" si="2599"/>
        <v>124.88488606933838</v>
      </c>
      <c r="H1158" s="87">
        <f t="shared" si="2599"/>
        <v>67.236948242713737</v>
      </c>
      <c r="I1158" s="87">
        <f t="shared" si="2599"/>
        <v>39.257823285289049</v>
      </c>
      <c r="J1158" s="87">
        <f t="shared" si="2599"/>
        <v>34.727027345675218</v>
      </c>
      <c r="K1158" s="87">
        <f t="shared" si="2599"/>
        <v>0</v>
      </c>
      <c r="L1158" s="87">
        <f t="shared" si="2599"/>
        <v>4.8671025748467764</v>
      </c>
      <c r="M1158" s="87">
        <f t="shared" si="2599"/>
        <v>14.827322041190309</v>
      </c>
      <c r="N1158" s="87">
        <f t="shared" si="2599"/>
        <v>7.4853907189425675</v>
      </c>
      <c r="O1158" s="159">
        <f t="shared" si="2599"/>
        <v>0</v>
      </c>
      <c r="P1158" s="159">
        <f t="shared" si="2578"/>
        <v>312.94609443279552</v>
      </c>
    </row>
    <row r="1159" spans="1:53" ht="15.75" thickBot="1" x14ac:dyDescent="0.3">
      <c r="A1159" s="195" t="s">
        <v>117</v>
      </c>
      <c r="B1159" s="379"/>
      <c r="C1159" s="96" t="s">
        <v>250</v>
      </c>
      <c r="D1159" s="168">
        <f t="shared" ref="D1159:O1159" si="2600">+IFERROR(D1122/D1141/30,0)</f>
        <v>0</v>
      </c>
      <c r="E1159" s="168">
        <f t="shared" si="2600"/>
        <v>0</v>
      </c>
      <c r="F1159" s="168">
        <f t="shared" si="2600"/>
        <v>0</v>
      </c>
      <c r="G1159" s="168">
        <f t="shared" si="2600"/>
        <v>0</v>
      </c>
      <c r="H1159" s="168">
        <f t="shared" si="2600"/>
        <v>0</v>
      </c>
      <c r="I1159" s="168">
        <f t="shared" si="2600"/>
        <v>0</v>
      </c>
      <c r="J1159" s="168">
        <f t="shared" si="2600"/>
        <v>0</v>
      </c>
      <c r="K1159" s="168">
        <f t="shared" si="2600"/>
        <v>0</v>
      </c>
      <c r="L1159" s="168">
        <f t="shared" si="2600"/>
        <v>0</v>
      </c>
      <c r="M1159" s="168">
        <f t="shared" si="2600"/>
        <v>0</v>
      </c>
      <c r="N1159" s="168">
        <f t="shared" si="2600"/>
        <v>0</v>
      </c>
      <c r="O1159" s="169">
        <f t="shared" si="2600"/>
        <v>0</v>
      </c>
      <c r="P1159" s="169">
        <f t="shared" si="2578"/>
        <v>0</v>
      </c>
    </row>
    <row r="1160" spans="1:53" ht="15.75" thickBot="1" x14ac:dyDescent="0.3">
      <c r="A1160" s="195" t="s">
        <v>117</v>
      </c>
      <c r="B1160" s="379"/>
      <c r="C1160" s="183" t="s">
        <v>13</v>
      </c>
      <c r="D1160" s="72">
        <v>33.231352030849202</v>
      </c>
      <c r="E1160" s="72">
        <v>25.030709407248626</v>
      </c>
      <c r="F1160" s="72">
        <v>29.260214703968771</v>
      </c>
      <c r="G1160" s="72">
        <v>29.050253310019812</v>
      </c>
      <c r="H1160" s="72">
        <v>36.361581039999997</v>
      </c>
      <c r="I1160" s="72">
        <v>24</v>
      </c>
      <c r="J1160" s="72">
        <v>24</v>
      </c>
      <c r="K1160" s="72">
        <v>0</v>
      </c>
      <c r="L1160" s="72">
        <v>28</v>
      </c>
      <c r="M1160" s="72">
        <v>31.75</v>
      </c>
      <c r="N1160" s="72">
        <v>33.5</v>
      </c>
      <c r="O1160" s="72">
        <v>31.5</v>
      </c>
      <c r="P1160" s="184"/>
    </row>
    <row r="1161" spans="1:53" x14ac:dyDescent="0.25">
      <c r="A1161" s="195" t="s">
        <v>117</v>
      </c>
      <c r="B1161" s="379"/>
      <c r="C1161" s="99" t="s">
        <v>4</v>
      </c>
      <c r="D1161" s="100">
        <f>+D1154/D1160*30</f>
        <v>746.72883656256658</v>
      </c>
      <c r="E1161" s="100">
        <f t="shared" ref="E1161" si="2601">+E1154/E1160*30</f>
        <v>862.93998498280166</v>
      </c>
      <c r="F1161" s="100">
        <f t="shared" ref="F1161" si="2602">+F1154/F1160*30</f>
        <v>1046.9210592464503</v>
      </c>
      <c r="G1161" s="100">
        <f t="shared" ref="G1161" si="2603">+G1154/G1160*30</f>
        <v>615.46837292803355</v>
      </c>
      <c r="H1161" s="100">
        <f t="shared" ref="H1161" si="2604">+H1154/H1160*30</f>
        <v>235.49942709078317</v>
      </c>
      <c r="I1161" s="100">
        <f t="shared" ref="I1161" si="2605">+I1154/I1160*30</f>
        <v>295.37793572421214</v>
      </c>
      <c r="J1161" s="100">
        <f t="shared" ref="J1161" si="2606">+J1154/J1160*30</f>
        <v>177.97453353307566</v>
      </c>
      <c r="K1161" s="100" t="e">
        <f t="shared" ref="K1161" si="2607">+K1154/K1160*30</f>
        <v>#DIV/0!</v>
      </c>
      <c r="L1161" s="100">
        <f t="shared" ref="L1161" si="2608">+L1154/L1160*30</f>
        <v>686.55660045165985</v>
      </c>
      <c r="M1161" s="100">
        <f t="shared" ref="M1161" si="2609">+M1154/M1160*30</f>
        <v>529.1737129407411</v>
      </c>
      <c r="N1161" s="100">
        <f t="shared" ref="N1161" si="2610">+N1154/N1160*30</f>
        <v>535.52949167417501</v>
      </c>
      <c r="O1161" s="167">
        <f t="shared" ref="O1161" si="2611">+O1154/O1160*30</f>
        <v>217.18262481773786</v>
      </c>
      <c r="P1161" s="167" t="e">
        <f>SUM(D1161:O1161)</f>
        <v>#DIV/0!</v>
      </c>
    </row>
    <row r="1162" spans="1:53" x14ac:dyDescent="0.25">
      <c r="A1162" s="195" t="s">
        <v>117</v>
      </c>
      <c r="B1162" s="379"/>
      <c r="C1162" s="86" t="s">
        <v>216</v>
      </c>
      <c r="D1162" s="87">
        <f>+D1155/D1160*30</f>
        <v>558.55316974879997</v>
      </c>
      <c r="E1162" s="87">
        <f t="shared" ref="E1162:O1162" si="2612">+E1155/E1160*30</f>
        <v>615.18991529423909</v>
      </c>
      <c r="F1162" s="87">
        <f t="shared" si="2612"/>
        <v>734.1863604112898</v>
      </c>
      <c r="G1162" s="87">
        <f t="shared" si="2612"/>
        <v>326.31170890576789</v>
      </c>
      <c r="H1162" s="87">
        <f t="shared" si="2612"/>
        <v>127.72936596236215</v>
      </c>
      <c r="I1162" s="87">
        <f t="shared" si="2612"/>
        <v>163.27385387588737</v>
      </c>
      <c r="J1162" s="87">
        <f t="shared" si="2612"/>
        <v>107.7838293003956</v>
      </c>
      <c r="K1162" s="87" t="e">
        <f t="shared" si="2612"/>
        <v>#DIV/0!</v>
      </c>
      <c r="L1162" s="87">
        <f t="shared" si="2612"/>
        <v>511.34452703162066</v>
      </c>
      <c r="M1162" s="87">
        <f t="shared" si="2612"/>
        <v>419.7838069753326</v>
      </c>
      <c r="N1162" s="87">
        <f t="shared" si="2612"/>
        <v>424.41647515682672</v>
      </c>
      <c r="O1162" s="159">
        <f t="shared" si="2612"/>
        <v>163.41037873911415</v>
      </c>
      <c r="P1162" s="159" t="e">
        <f t="shared" ref="P1162:P1166" si="2613">SUM(D1162:O1162)</f>
        <v>#DIV/0!</v>
      </c>
    </row>
    <row r="1163" spans="1:53" x14ac:dyDescent="0.25">
      <c r="A1163" s="195" t="s">
        <v>117</v>
      </c>
      <c r="B1163" s="379"/>
      <c r="C1163" s="86" t="s">
        <v>217</v>
      </c>
      <c r="D1163" s="87">
        <f>+D1156/D1160*30</f>
        <v>0</v>
      </c>
      <c r="E1163" s="87">
        <f t="shared" ref="E1163:O1163" si="2614">+E1156/E1160*30</f>
        <v>0</v>
      </c>
      <c r="F1163" s="87">
        <f t="shared" si="2614"/>
        <v>0</v>
      </c>
      <c r="G1163" s="87">
        <f t="shared" si="2614"/>
        <v>0</v>
      </c>
      <c r="H1163" s="87">
        <f t="shared" si="2614"/>
        <v>0</v>
      </c>
      <c r="I1163" s="87">
        <f t="shared" si="2614"/>
        <v>0</v>
      </c>
      <c r="J1163" s="87">
        <f t="shared" si="2614"/>
        <v>0</v>
      </c>
      <c r="K1163" s="87" t="e">
        <f t="shared" si="2614"/>
        <v>#DIV/0!</v>
      </c>
      <c r="L1163" s="87">
        <f t="shared" si="2614"/>
        <v>0</v>
      </c>
      <c r="M1163" s="87">
        <f t="shared" si="2614"/>
        <v>0</v>
      </c>
      <c r="N1163" s="87">
        <f t="shared" si="2614"/>
        <v>0</v>
      </c>
      <c r="O1163" s="159">
        <f t="shared" si="2614"/>
        <v>0</v>
      </c>
      <c r="P1163" s="159"/>
    </row>
    <row r="1164" spans="1:53" x14ac:dyDescent="0.25">
      <c r="A1164" s="195" t="s">
        <v>117</v>
      </c>
      <c r="B1164" s="379"/>
      <c r="C1164" s="86" t="s">
        <v>218</v>
      </c>
      <c r="D1164" s="87">
        <f>+D1157/D1160*30</f>
        <v>188.17566681376684</v>
      </c>
      <c r="E1164" s="87">
        <f t="shared" ref="E1164:O1164" si="2615">+E1157/E1160*30</f>
        <v>247.75006968856238</v>
      </c>
      <c r="F1164" s="87">
        <f t="shared" si="2615"/>
        <v>292.5780516399509</v>
      </c>
      <c r="G1164" s="87">
        <f t="shared" si="2615"/>
        <v>160.18888731830421</v>
      </c>
      <c r="H1164" s="87">
        <f t="shared" si="2615"/>
        <v>52.296443381644139</v>
      </c>
      <c r="I1164" s="87">
        <f t="shared" si="2615"/>
        <v>65.123252873009832</v>
      </c>
      <c r="J1164" s="87">
        <f t="shared" si="2615"/>
        <v>26.781920050585999</v>
      </c>
      <c r="K1164" s="87" t="e">
        <f t="shared" si="2615"/>
        <v>#DIV/0!</v>
      </c>
      <c r="L1164" s="87">
        <f t="shared" si="2615"/>
        <v>169.99732066127484</v>
      </c>
      <c r="M1164" s="87">
        <f t="shared" si="2615"/>
        <v>95.379837894992704</v>
      </c>
      <c r="N1164" s="87">
        <f t="shared" si="2615"/>
        <v>104.40968154516088</v>
      </c>
      <c r="O1164" s="159">
        <f t="shared" si="2615"/>
        <v>53.772246078623731</v>
      </c>
      <c r="P1164" s="159"/>
    </row>
    <row r="1165" spans="1:53" x14ac:dyDescent="0.25">
      <c r="A1165" s="195" t="s">
        <v>117</v>
      </c>
      <c r="B1165" s="379"/>
      <c r="C1165" s="86" t="s">
        <v>219</v>
      </c>
      <c r="D1165" s="87">
        <f>+D1158/D1160*30</f>
        <v>0</v>
      </c>
      <c r="E1165" s="87">
        <f t="shared" ref="E1165:O1165" si="2616">+E1158/E1160*30</f>
        <v>0</v>
      </c>
      <c r="F1165" s="87">
        <f t="shared" si="2616"/>
        <v>20.156647195209683</v>
      </c>
      <c r="G1165" s="87">
        <f t="shared" si="2616"/>
        <v>128.96777670396142</v>
      </c>
      <c r="H1165" s="87">
        <f t="shared" si="2616"/>
        <v>55.473617746776952</v>
      </c>
      <c r="I1165" s="87">
        <f t="shared" si="2616"/>
        <v>49.072279106611312</v>
      </c>
      <c r="J1165" s="87">
        <f t="shared" si="2616"/>
        <v>43.408784182094024</v>
      </c>
      <c r="K1165" s="87" t="e">
        <f t="shared" si="2616"/>
        <v>#DIV/0!</v>
      </c>
      <c r="L1165" s="87">
        <f t="shared" si="2616"/>
        <v>5.2147527587644031</v>
      </c>
      <c r="M1165" s="87">
        <f t="shared" si="2616"/>
        <v>14.01006807041604</v>
      </c>
      <c r="N1165" s="87">
        <f t="shared" si="2616"/>
        <v>6.7033349721873741</v>
      </c>
      <c r="O1165" s="159">
        <f t="shared" si="2616"/>
        <v>0</v>
      </c>
      <c r="P1165" s="159"/>
    </row>
    <row r="1166" spans="1:53" ht="15.75" thickBot="1" x14ac:dyDescent="0.3">
      <c r="A1166" s="195" t="s">
        <v>117</v>
      </c>
      <c r="B1166" s="379"/>
      <c r="C1166" s="96" t="s">
        <v>238</v>
      </c>
      <c r="D1166" s="168">
        <f>+D1159/D1160*30</f>
        <v>0</v>
      </c>
      <c r="E1166" s="168">
        <f t="shared" ref="E1166:O1166" si="2617">+E1159/E1160*30</f>
        <v>0</v>
      </c>
      <c r="F1166" s="168">
        <f t="shared" si="2617"/>
        <v>0</v>
      </c>
      <c r="G1166" s="168">
        <f t="shared" si="2617"/>
        <v>0</v>
      </c>
      <c r="H1166" s="168">
        <f t="shared" si="2617"/>
        <v>0</v>
      </c>
      <c r="I1166" s="168">
        <f t="shared" si="2617"/>
        <v>0</v>
      </c>
      <c r="J1166" s="168">
        <f t="shared" si="2617"/>
        <v>0</v>
      </c>
      <c r="K1166" s="168" t="e">
        <f t="shared" si="2617"/>
        <v>#DIV/0!</v>
      </c>
      <c r="L1166" s="168">
        <f t="shared" si="2617"/>
        <v>0</v>
      </c>
      <c r="M1166" s="168">
        <f t="shared" si="2617"/>
        <v>0</v>
      </c>
      <c r="N1166" s="168">
        <f t="shared" si="2617"/>
        <v>0</v>
      </c>
      <c r="O1166" s="169">
        <f t="shared" si="2617"/>
        <v>0</v>
      </c>
      <c r="P1166" s="169" t="e">
        <f t="shared" si="2613"/>
        <v>#DIV/0!</v>
      </c>
    </row>
    <row r="1167" spans="1:53" x14ac:dyDescent="0.25">
      <c r="A1167" s="195" t="s">
        <v>117</v>
      </c>
      <c r="B1167" s="379"/>
      <c r="C1167" s="76" t="s">
        <v>8</v>
      </c>
      <c r="D1167" s="170">
        <f t="shared" ref="D1167:O1167" si="2618">+D1136/D1130</f>
        <v>1.3302691419338177</v>
      </c>
      <c r="E1167" s="170">
        <f t="shared" si="2618"/>
        <v>1.3011750830791371</v>
      </c>
      <c r="F1167" s="170">
        <f t="shared" si="2618"/>
        <v>1.3011750830791369</v>
      </c>
      <c r="G1167" s="170">
        <f t="shared" si="2618"/>
        <v>1.3515004505588246</v>
      </c>
      <c r="H1167" s="170">
        <f t="shared" si="2618"/>
        <v>1.3515004505588246</v>
      </c>
      <c r="I1167" s="170">
        <f t="shared" si="2618"/>
        <v>1.351500450558824</v>
      </c>
      <c r="J1167" s="170">
        <f t="shared" si="2618"/>
        <v>1.2993407501977567</v>
      </c>
      <c r="K1167" s="170">
        <f t="shared" si="2618"/>
        <v>1.2723348461428223</v>
      </c>
      <c r="L1167" s="170">
        <f t="shared" si="2618"/>
        <v>1.3497739858999862</v>
      </c>
      <c r="M1167" s="170">
        <f t="shared" si="2618"/>
        <v>1.3096870422692404</v>
      </c>
      <c r="N1167" s="170">
        <f t="shared" si="2618"/>
        <v>1.3237948180041241</v>
      </c>
      <c r="O1167" s="171">
        <f t="shared" si="2618"/>
        <v>1.332025789375056</v>
      </c>
      <c r="P1167" s="171"/>
    </row>
    <row r="1168" spans="1:53" x14ac:dyDescent="0.25">
      <c r="A1168" s="195" t="s">
        <v>117</v>
      </c>
      <c r="B1168" s="379"/>
      <c r="C1168" s="77" t="s">
        <v>6</v>
      </c>
      <c r="D1168" s="172">
        <f>+VLOOKUP(D1116,Conversion!$B$33:$N$71,(MATCH('Measured TV opt-pt'!D1115,butget_aylar_opt,0)+1),0)</f>
        <v>1.3994389224564403</v>
      </c>
      <c r="E1168" s="172">
        <f>+VLOOKUP(E1116,Conversion!$B$33:$N$71,(MATCH('Measured TV opt-pt'!E1115,butget_aylar_opt,0)+1),0)</f>
        <v>1.3769448947555836</v>
      </c>
      <c r="F1168" s="172">
        <f>+VLOOKUP(F1116,Conversion!$B$33:$N$71,(MATCH('Measured TV opt-pt'!F1115,butget_aylar_opt,0)+1),0)</f>
        <v>1.3769448947555836</v>
      </c>
      <c r="G1168" s="172">
        <f>+VLOOKUP(G1116,Conversion!$B$33:$N$71,(MATCH('Measured TV opt-pt'!G1115,butget_aylar_opt,0)+1),0)</f>
        <v>1.4365473693880009</v>
      </c>
      <c r="H1168" s="172">
        <f>+VLOOKUP(H1116,Conversion!$B$33:$N$71,(MATCH('Measured TV opt-pt'!H1115,butget_aylar_opt,0)+1),0)</f>
        <v>1.4365473693880009</v>
      </c>
      <c r="I1168" s="172">
        <f>+VLOOKUP(I1116,Conversion!$B$33:$N$71,(MATCH('Measured TV opt-pt'!I1115,butget_aylar_opt,0)+1),0)</f>
        <v>1.4365473693880009</v>
      </c>
      <c r="J1168" s="172">
        <f>+VLOOKUP(J1116,Conversion!$B$33:$N$71,(MATCH('Measured TV opt-pt'!J1115,butget_aylar_opt,0)+1),0)</f>
        <v>1.36726366390381</v>
      </c>
      <c r="K1168" s="172">
        <f>+VLOOKUP(K1116,Conversion!$B$33:$N$71,(MATCH('Measured TV opt-pt'!K1115,butget_aylar_opt,0)+1),0)</f>
        <v>1.36726366390381</v>
      </c>
      <c r="L1168" s="172">
        <f>+VLOOKUP(L1116,Conversion!$B$33:$N$71,(MATCH('Measured TV opt-pt'!L1115,butget_aylar_opt,0)+1),0)</f>
        <v>1.4311147462717773</v>
      </c>
      <c r="M1168" s="172">
        <f>+VLOOKUP(M1116,Conversion!$B$33:$N$71,(MATCH('Measured TV opt-pt'!M1115,butget_aylar_opt,0)+1),0)</f>
        <v>1.3994389224564403</v>
      </c>
      <c r="N1168" s="172">
        <f>+VLOOKUP(N1116,Conversion!$B$33:$N$71,(MATCH('Measured TV opt-pt'!N1115,butget_aylar_opt,0)+1),0)</f>
        <v>1.3994389224564403</v>
      </c>
      <c r="O1168" s="173">
        <f>+VLOOKUP(O1116,Conversion!$B$33:$N$71,(MATCH('Measured TV opt-pt'!O1115,butget_aylar_opt,0)+1),0)</f>
        <v>1.3994389224564403</v>
      </c>
      <c r="P1168" s="173"/>
    </row>
    <row r="1169" spans="1:16" ht="15.75" thickBot="1" x14ac:dyDescent="0.3">
      <c r="A1169" s="195" t="s">
        <v>117</v>
      </c>
      <c r="B1169" s="380"/>
      <c r="C1169" s="96" t="s">
        <v>7</v>
      </c>
      <c r="D1169" s="172">
        <f>+VLOOKUP(D1116,Conversion!$B$74:$N$112,(MATCH('Measured TV opt-pt'!D1115,budget_aylar_pt,0)+1),0)</f>
        <v>1.2018109781060899</v>
      </c>
      <c r="E1169" s="172">
        <f>+VLOOKUP(E1116,Conversion!$B$74:$N$112,(MATCH('Measured TV opt-pt'!E1115,budget_aylar_pt,0)+1),0)</f>
        <v>1.1604597185371643</v>
      </c>
      <c r="F1169" s="172">
        <f>+VLOOKUP(F1116,Conversion!$B$74:$N$112,(MATCH('Measured TV opt-pt'!F1115,budget_aylar_pt,0)+1),0)</f>
        <v>1.1604597185371643</v>
      </c>
      <c r="G1169" s="172">
        <f>+VLOOKUP(G1116,Conversion!$B$74:$N$112,(MATCH('Measured TV opt-pt'!G1115,budget_aylar_pt,0)+1),0)</f>
        <v>1.1935561727332109</v>
      </c>
      <c r="H1169" s="172">
        <f>+VLOOKUP(H1116,Conversion!$B$74:$N$112,(MATCH('Measured TV opt-pt'!H1115,budget_aylar_pt,0)+1),0)</f>
        <v>1.1935561727332109</v>
      </c>
      <c r="I1169" s="172">
        <f>+VLOOKUP(I1116,Conversion!$B$74:$N$112,(MATCH('Measured TV opt-pt'!I1115,budget_aylar_pt,0)+1),0)</f>
        <v>1.1935561727332109</v>
      </c>
      <c r="J1169" s="172">
        <f>+VLOOKUP(J1116,Conversion!$B$74:$N$112,(MATCH('Measured TV opt-pt'!J1115,budget_aylar_pt,0)+1),0)</f>
        <v>1.1731981961722289</v>
      </c>
      <c r="K1169" s="172">
        <f>+VLOOKUP(K1116,Conversion!$B$74:$N$112,(MATCH('Measured TV opt-pt'!K1115,budget_aylar_pt,0)+1),0)</f>
        <v>1.1731981961722289</v>
      </c>
      <c r="L1169" s="172">
        <f>+VLOOKUP(L1116,Conversion!$B$74:$N$112,(MATCH('Measured TV opt-pt'!L1115,budget_aylar_pt,0)+1),0)</f>
        <v>1.2628806305979468</v>
      </c>
      <c r="M1169" s="172">
        <f>+VLOOKUP(M1116,Conversion!$B$74:$N$112,(MATCH('Measured TV opt-pt'!M1115,budget_aylar_pt,0)+1),0)</f>
        <v>1.2018109781060899</v>
      </c>
      <c r="N1169" s="172">
        <f>+VLOOKUP(N1116,Conversion!$B$74:$N$112,(MATCH('Measured TV opt-pt'!N1115,budget_aylar_pt,0)+1),0)</f>
        <v>1.2018109781060899</v>
      </c>
      <c r="O1169" s="173">
        <f>+VLOOKUP(O1116,Conversion!$B$74:$N$112,(MATCH('Measured TV opt-pt'!O1115,budget_aylar_pt,0)+1),0)</f>
        <v>1.2018109781060899</v>
      </c>
      <c r="P1169" s="174"/>
    </row>
    <row r="1170" spans="1:16" ht="21.75" thickBot="1" x14ac:dyDescent="0.3">
      <c r="A1170" s="195" t="s">
        <v>117</v>
      </c>
      <c r="B1170" s="240" t="s">
        <v>126</v>
      </c>
      <c r="C1170" s="74" t="s">
        <v>107</v>
      </c>
      <c r="D1170" s="153">
        <v>1</v>
      </c>
      <c r="E1170" s="153">
        <v>2</v>
      </c>
      <c r="F1170" s="153">
        <v>3</v>
      </c>
      <c r="G1170" s="153">
        <v>4</v>
      </c>
      <c r="H1170" s="153">
        <v>5</v>
      </c>
      <c r="I1170" s="153">
        <v>6</v>
      </c>
      <c r="J1170" s="153">
        <v>7</v>
      </c>
      <c r="K1170" s="153">
        <v>8</v>
      </c>
      <c r="L1170" s="153">
        <v>9</v>
      </c>
      <c r="M1170" s="153">
        <v>10</v>
      </c>
      <c r="N1170" s="153">
        <v>11</v>
      </c>
      <c r="O1170" s="153">
        <v>12</v>
      </c>
      <c r="P1170" s="74" t="s">
        <v>127</v>
      </c>
    </row>
    <row r="1171" spans="1:16" ht="15.75" thickBot="1" x14ac:dyDescent="0.3">
      <c r="A1171" s="195" t="s">
        <v>117</v>
      </c>
      <c r="B1171" s="375" t="s">
        <v>143</v>
      </c>
      <c r="C1171" s="185" t="s">
        <v>33</v>
      </c>
      <c r="D1171" s="186" t="s">
        <v>29</v>
      </c>
      <c r="E1171" s="186" t="s">
        <v>29</v>
      </c>
      <c r="F1171" s="186" t="s">
        <v>29</v>
      </c>
      <c r="G1171" s="186" t="s">
        <v>29</v>
      </c>
      <c r="H1171" s="186" t="s">
        <v>29</v>
      </c>
      <c r="I1171" s="186" t="s">
        <v>29</v>
      </c>
      <c r="J1171" s="186" t="s">
        <v>29</v>
      </c>
      <c r="K1171" s="186" t="s">
        <v>29</v>
      </c>
      <c r="L1171" s="186" t="s">
        <v>29</v>
      </c>
      <c r="M1171" s="186" t="s">
        <v>29</v>
      </c>
      <c r="N1171" s="186" t="s">
        <v>29</v>
      </c>
      <c r="O1171" s="186" t="s">
        <v>29</v>
      </c>
      <c r="P1171" s="188" t="s">
        <v>108</v>
      </c>
    </row>
    <row r="1172" spans="1:16" x14ac:dyDescent="0.25">
      <c r="A1172" s="195" t="s">
        <v>117</v>
      </c>
      <c r="B1172" s="376"/>
      <c r="C1172" s="175" t="s">
        <v>125</v>
      </c>
      <c r="D1172" s="200"/>
      <c r="E1172" s="201"/>
      <c r="F1172" s="201"/>
      <c r="G1172" s="201"/>
      <c r="H1172" s="201"/>
      <c r="I1172" s="201"/>
      <c r="J1172" s="201"/>
      <c r="K1172" s="201"/>
      <c r="L1172" s="201"/>
      <c r="M1172" s="201"/>
      <c r="N1172" s="201"/>
      <c r="O1172" s="176"/>
      <c r="P1172" s="176">
        <f>SUM(D1172:O1172)</f>
        <v>0</v>
      </c>
    </row>
    <row r="1173" spans="1:16" x14ac:dyDescent="0.25">
      <c r="A1173" s="195" t="s">
        <v>117</v>
      </c>
      <c r="B1173" s="376"/>
      <c r="C1173" s="86" t="s">
        <v>1</v>
      </c>
      <c r="D1173" s="87">
        <f>+D1204*D1186*30</f>
        <v>0</v>
      </c>
      <c r="E1173" s="87">
        <f t="shared" ref="E1173:O1173" si="2619">+E1204*E1186*30</f>
        <v>0</v>
      </c>
      <c r="F1173" s="87">
        <f t="shared" si="2619"/>
        <v>0</v>
      </c>
      <c r="G1173" s="87">
        <f t="shared" si="2619"/>
        <v>0</v>
      </c>
      <c r="H1173" s="87">
        <f t="shared" si="2619"/>
        <v>0</v>
      </c>
      <c r="I1173" s="87">
        <f t="shared" si="2619"/>
        <v>0</v>
      </c>
      <c r="J1173" s="87">
        <f t="shared" si="2619"/>
        <v>0</v>
      </c>
      <c r="K1173" s="87">
        <f t="shared" si="2619"/>
        <v>0</v>
      </c>
      <c r="L1173" s="87">
        <f t="shared" si="2619"/>
        <v>0</v>
      </c>
      <c r="M1173" s="87">
        <f t="shared" si="2619"/>
        <v>0</v>
      </c>
      <c r="N1173" s="87">
        <f t="shared" si="2619"/>
        <v>0</v>
      </c>
      <c r="O1173" s="159">
        <f t="shared" si="2619"/>
        <v>0</v>
      </c>
      <c r="P1173" s="159">
        <f t="shared" ref="P1173:P1177" si="2620">SUM(D1173:O1173)</f>
        <v>0</v>
      </c>
    </row>
    <row r="1174" spans="1:16" x14ac:dyDescent="0.25">
      <c r="A1174" s="195" t="s">
        <v>117</v>
      </c>
      <c r="B1174" s="376"/>
      <c r="C1174" s="86" t="s">
        <v>209</v>
      </c>
      <c r="D1174" s="87">
        <f t="shared" ref="D1174:O1177" si="2621">+D1205*D1187*30</f>
        <v>0</v>
      </c>
      <c r="E1174" s="259">
        <f t="shared" si="2621"/>
        <v>0</v>
      </c>
      <c r="F1174" s="259">
        <f t="shared" si="2621"/>
        <v>0</v>
      </c>
      <c r="G1174" s="259">
        <f t="shared" si="2621"/>
        <v>0</v>
      </c>
      <c r="H1174" s="259">
        <f t="shared" si="2621"/>
        <v>0</v>
      </c>
      <c r="I1174" s="259">
        <f t="shared" si="2621"/>
        <v>0</v>
      </c>
      <c r="J1174" s="259">
        <f t="shared" si="2621"/>
        <v>0</v>
      </c>
      <c r="K1174" s="259">
        <f t="shared" si="2621"/>
        <v>0</v>
      </c>
      <c r="L1174" s="259">
        <f t="shared" si="2621"/>
        <v>0</v>
      </c>
      <c r="M1174" s="259">
        <f t="shared" si="2621"/>
        <v>0</v>
      </c>
      <c r="N1174" s="259">
        <f t="shared" si="2621"/>
        <v>0</v>
      </c>
      <c r="O1174" s="260">
        <f t="shared" si="2621"/>
        <v>0</v>
      </c>
      <c r="P1174" s="260"/>
    </row>
    <row r="1175" spans="1:16" x14ac:dyDescent="0.25">
      <c r="A1175" s="195" t="s">
        <v>117</v>
      </c>
      <c r="B1175" s="376"/>
      <c r="C1175" s="86" t="s">
        <v>210</v>
      </c>
      <c r="D1175" s="87">
        <f t="shared" si="2621"/>
        <v>0</v>
      </c>
      <c r="E1175" s="259">
        <f t="shared" si="2621"/>
        <v>0</v>
      </c>
      <c r="F1175" s="259">
        <f t="shared" si="2621"/>
        <v>0</v>
      </c>
      <c r="G1175" s="259">
        <f t="shared" si="2621"/>
        <v>0</v>
      </c>
      <c r="H1175" s="259">
        <f t="shared" si="2621"/>
        <v>0</v>
      </c>
      <c r="I1175" s="259">
        <f t="shared" si="2621"/>
        <v>0</v>
      </c>
      <c r="J1175" s="259">
        <f t="shared" si="2621"/>
        <v>0</v>
      </c>
      <c r="K1175" s="259">
        <f t="shared" si="2621"/>
        <v>0</v>
      </c>
      <c r="L1175" s="259">
        <f t="shared" si="2621"/>
        <v>0</v>
      </c>
      <c r="M1175" s="259">
        <f t="shared" si="2621"/>
        <v>0</v>
      </c>
      <c r="N1175" s="259">
        <f t="shared" si="2621"/>
        <v>0</v>
      </c>
      <c r="O1175" s="260">
        <f t="shared" si="2621"/>
        <v>0</v>
      </c>
      <c r="P1175" s="260"/>
    </row>
    <row r="1176" spans="1:16" x14ac:dyDescent="0.25">
      <c r="A1176" s="195" t="s">
        <v>117</v>
      </c>
      <c r="B1176" s="376"/>
      <c r="C1176" s="86" t="s">
        <v>211</v>
      </c>
      <c r="D1176" s="87">
        <f t="shared" si="2621"/>
        <v>0</v>
      </c>
      <c r="E1176" s="259">
        <f t="shared" si="2621"/>
        <v>0</v>
      </c>
      <c r="F1176" s="259">
        <f t="shared" si="2621"/>
        <v>0</v>
      </c>
      <c r="G1176" s="259">
        <f t="shared" si="2621"/>
        <v>0</v>
      </c>
      <c r="H1176" s="259">
        <f t="shared" si="2621"/>
        <v>0</v>
      </c>
      <c r="I1176" s="259">
        <f t="shared" si="2621"/>
        <v>0</v>
      </c>
      <c r="J1176" s="259">
        <f t="shared" si="2621"/>
        <v>0</v>
      </c>
      <c r="K1176" s="259">
        <f t="shared" si="2621"/>
        <v>0</v>
      </c>
      <c r="L1176" s="259">
        <f t="shared" si="2621"/>
        <v>0</v>
      </c>
      <c r="M1176" s="259">
        <f t="shared" si="2621"/>
        <v>0</v>
      </c>
      <c r="N1176" s="259">
        <f t="shared" si="2621"/>
        <v>0</v>
      </c>
      <c r="O1176" s="260">
        <f t="shared" si="2621"/>
        <v>0</v>
      </c>
      <c r="P1176" s="260"/>
    </row>
    <row r="1177" spans="1:16" ht="15.75" thickBot="1" x14ac:dyDescent="0.3">
      <c r="A1177" s="195" t="s">
        <v>117</v>
      </c>
      <c r="B1177" s="376"/>
      <c r="C1177" s="96" t="s">
        <v>227</v>
      </c>
      <c r="D1177" s="87">
        <f t="shared" si="2621"/>
        <v>0</v>
      </c>
      <c r="E1177" s="90">
        <f t="shared" si="2621"/>
        <v>0</v>
      </c>
      <c r="F1177" s="90">
        <f t="shared" si="2621"/>
        <v>0</v>
      </c>
      <c r="G1177" s="90">
        <f t="shared" si="2621"/>
        <v>0</v>
      </c>
      <c r="H1177" s="90">
        <f t="shared" si="2621"/>
        <v>0</v>
      </c>
      <c r="I1177" s="90">
        <f t="shared" si="2621"/>
        <v>0</v>
      </c>
      <c r="J1177" s="90">
        <f t="shared" si="2621"/>
        <v>0</v>
      </c>
      <c r="K1177" s="90">
        <f t="shared" si="2621"/>
        <v>0</v>
      </c>
      <c r="L1177" s="90">
        <f t="shared" si="2621"/>
        <v>0</v>
      </c>
      <c r="M1177" s="90">
        <f t="shared" si="2621"/>
        <v>0</v>
      </c>
      <c r="N1177" s="90">
        <f t="shared" si="2621"/>
        <v>0</v>
      </c>
      <c r="O1177" s="160">
        <f t="shared" si="2621"/>
        <v>0</v>
      </c>
      <c r="P1177" s="160">
        <f t="shared" si="2620"/>
        <v>0</v>
      </c>
    </row>
    <row r="1178" spans="1:16" ht="15.75" thickBot="1" x14ac:dyDescent="0.3">
      <c r="A1178" s="195" t="s">
        <v>117</v>
      </c>
      <c r="B1178" s="376"/>
      <c r="C1178" s="281" t="s">
        <v>108</v>
      </c>
      <c r="D1178" s="282">
        <f>SUM(D1179:D1183)</f>
        <v>1</v>
      </c>
      <c r="E1178" s="282">
        <f t="shared" ref="E1178" si="2622">SUM(E1179:E1183)</f>
        <v>1.0034229363724529</v>
      </c>
      <c r="F1178" s="282">
        <f t="shared" ref="F1178" si="2623">SUM(F1179:F1183)</f>
        <v>0.99999999999999989</v>
      </c>
      <c r="G1178" s="282">
        <f t="shared" ref="G1178" si="2624">SUM(G1179:G1183)</f>
        <v>0.99999999999999989</v>
      </c>
      <c r="H1178" s="282">
        <f t="shared" ref="H1178" si="2625">SUM(H1179:H1183)</f>
        <v>1</v>
      </c>
      <c r="I1178" s="282">
        <f t="shared" ref="I1178" si="2626">SUM(I1179:I1183)</f>
        <v>1.0000000000000002</v>
      </c>
      <c r="J1178" s="282">
        <f t="shared" ref="J1178" si="2627">SUM(J1179:J1183)</f>
        <v>0.99999999999999978</v>
      </c>
      <c r="K1178" s="282">
        <f t="shared" ref="K1178" si="2628">SUM(K1179:K1183)</f>
        <v>0.99999999999999978</v>
      </c>
      <c r="L1178" s="282">
        <f t="shared" ref="L1178" si="2629">SUM(L1179:L1183)</f>
        <v>1</v>
      </c>
      <c r="M1178" s="282">
        <f t="shared" ref="M1178" si="2630">SUM(M1179:M1183)</f>
        <v>1.0000000000000002</v>
      </c>
      <c r="N1178" s="282">
        <f t="shared" ref="N1178" si="2631">SUM(N1179:N1183)</f>
        <v>1</v>
      </c>
      <c r="O1178" s="282">
        <f t="shared" ref="O1178" si="2632">SUM(O1179:O1183)</f>
        <v>0.99999999999999989</v>
      </c>
      <c r="P1178" s="268"/>
    </row>
    <row r="1179" spans="1:16" ht="15.75" thickBot="1" x14ac:dyDescent="0.3">
      <c r="A1179" s="195" t="s">
        <v>117</v>
      </c>
      <c r="B1179" s="376"/>
      <c r="C1179" s="245" t="s">
        <v>196</v>
      </c>
      <c r="D1179" s="246">
        <v>0.748</v>
      </c>
      <c r="E1179" s="246">
        <v>0.71289999999999998</v>
      </c>
      <c r="F1179" s="246">
        <v>0.70128149006739837</v>
      </c>
      <c r="G1179" s="246">
        <v>0.53018436569432525</v>
      </c>
      <c r="H1179" s="246">
        <v>0.5423765464750937</v>
      </c>
      <c r="I1179" s="246">
        <v>0.58843916554063314</v>
      </c>
      <c r="J1179" s="246">
        <v>0.60561377608760258</v>
      </c>
      <c r="K1179" s="246">
        <v>0.80100224649177598</v>
      </c>
      <c r="L1179" s="246">
        <v>0.74479587945877479</v>
      </c>
      <c r="M1179" s="246">
        <v>0.79328167047923914</v>
      </c>
      <c r="N1179" s="246">
        <v>0.79251746496726783</v>
      </c>
      <c r="O1179" s="246">
        <v>0.75240999999999991</v>
      </c>
      <c r="P1179" s="268"/>
    </row>
    <row r="1180" spans="1:16" ht="15.75" thickBot="1" x14ac:dyDescent="0.3">
      <c r="A1180" s="195" t="s">
        <v>117</v>
      </c>
      <c r="B1180" s="376"/>
      <c r="C1180" s="245" t="s">
        <v>197</v>
      </c>
      <c r="D1180" s="246"/>
      <c r="E1180" s="246">
        <v>3.4229363724529492E-3</v>
      </c>
      <c r="F1180" s="246"/>
      <c r="G1180" s="246"/>
      <c r="H1180" s="246"/>
      <c r="I1180" s="246"/>
      <c r="J1180" s="246"/>
      <c r="K1180" s="246"/>
      <c r="L1180" s="246"/>
      <c r="M1180" s="246"/>
      <c r="N1180" s="246"/>
      <c r="O1180" s="246"/>
      <c r="P1180" s="268"/>
    </row>
    <row r="1181" spans="1:16" ht="15.75" thickBot="1" x14ac:dyDescent="0.3">
      <c r="A1181" s="195" t="s">
        <v>117</v>
      </c>
      <c r="B1181" s="376"/>
      <c r="C1181" s="245" t="s">
        <v>199</v>
      </c>
      <c r="D1181" s="310">
        <v>0.252</v>
      </c>
      <c r="E1181" s="246">
        <v>0.28710000000000002</v>
      </c>
      <c r="F1181" s="246">
        <v>0.27946524626273334</v>
      </c>
      <c r="G1181" s="246">
        <v>0.26027151737500415</v>
      </c>
      <c r="H1181" s="246">
        <v>0.22206611722025232</v>
      </c>
      <c r="I1181" s="246">
        <v>0.23470428159927745</v>
      </c>
      <c r="J1181" s="246">
        <v>0.15048175443375286</v>
      </c>
      <c r="K1181" s="246">
        <v>0.11533513094114624</v>
      </c>
      <c r="L1181" s="246">
        <v>0.2476086029169918</v>
      </c>
      <c r="M1181" s="246">
        <v>0.18024296287308908</v>
      </c>
      <c r="N1181" s="246">
        <v>0.19496532528723082</v>
      </c>
      <c r="O1181" s="246">
        <v>0.24758999999999998</v>
      </c>
      <c r="P1181" s="268"/>
    </row>
    <row r="1182" spans="1:16" ht="15.75" thickBot="1" x14ac:dyDescent="0.3">
      <c r="A1182" s="195" t="s">
        <v>117</v>
      </c>
      <c r="B1182" s="376"/>
      <c r="C1182" s="245" t="s">
        <v>198</v>
      </c>
      <c r="D1182" s="246"/>
      <c r="E1182" s="246"/>
      <c r="F1182" s="246">
        <v>1.9253263669868261E-2</v>
      </c>
      <c r="G1182" s="246">
        <v>0.20954411693067052</v>
      </c>
      <c r="H1182" s="246">
        <v>0.23555733630465386</v>
      </c>
      <c r="I1182" s="246">
        <v>0.17685655286008953</v>
      </c>
      <c r="J1182" s="246">
        <v>0.24390446947864436</v>
      </c>
      <c r="K1182" s="246">
        <v>8.3662622567077571E-2</v>
      </c>
      <c r="L1182" s="246">
        <v>7.5955176242334761E-3</v>
      </c>
      <c r="M1182" s="246">
        <v>2.6475366647671975E-2</v>
      </c>
      <c r="N1182" s="246">
        <v>1.2517209745501362E-2</v>
      </c>
      <c r="O1182" s="246">
        <v>0</v>
      </c>
      <c r="P1182" s="268"/>
    </row>
    <row r="1183" spans="1:16" ht="15.75" thickBot="1" x14ac:dyDescent="0.3">
      <c r="A1183" s="195" t="s">
        <v>117</v>
      </c>
      <c r="B1183" s="376"/>
      <c r="C1183" s="248" t="s">
        <v>228</v>
      </c>
      <c r="D1183" s="249"/>
      <c r="E1183" s="249"/>
      <c r="F1183" s="249"/>
      <c r="G1183" s="249"/>
      <c r="H1183" s="249"/>
      <c r="I1183" s="249"/>
      <c r="J1183" s="249"/>
      <c r="K1183" s="249"/>
      <c r="L1183" s="249"/>
      <c r="M1183" s="249"/>
      <c r="N1183" s="249"/>
      <c r="O1183" s="249"/>
      <c r="P1183" s="177"/>
    </row>
    <row r="1184" spans="1:16" ht="15.75" thickBot="1" x14ac:dyDescent="0.3">
      <c r="A1184" s="195"/>
      <c r="B1184" s="376"/>
      <c r="C1184" s="306" t="s">
        <v>278</v>
      </c>
      <c r="D1184" s="309">
        <v>1</v>
      </c>
      <c r="E1184" s="309">
        <v>1</v>
      </c>
      <c r="F1184" s="309">
        <v>1</v>
      </c>
      <c r="G1184" s="309">
        <v>1</v>
      </c>
      <c r="H1184" s="309">
        <v>1</v>
      </c>
      <c r="I1184" s="309">
        <v>1</v>
      </c>
      <c r="J1184" s="309">
        <v>1</v>
      </c>
      <c r="K1184" s="309">
        <v>1</v>
      </c>
      <c r="L1184" s="309">
        <v>1</v>
      </c>
      <c r="M1184" s="309">
        <v>1</v>
      </c>
      <c r="N1184" s="309">
        <v>1</v>
      </c>
      <c r="O1184" s="309">
        <v>1</v>
      </c>
      <c r="P1184" s="308"/>
    </row>
    <row r="1185" spans="1:41" x14ac:dyDescent="0.25">
      <c r="A1185" s="195" t="s">
        <v>117</v>
      </c>
      <c r="B1185" s="376"/>
      <c r="C1185" s="154" t="s">
        <v>14</v>
      </c>
      <c r="D1185" s="155">
        <f>+SUMPRODUCT(D1186:D1190,D1179:D1183)</f>
        <v>18.414684769339438</v>
      </c>
      <c r="E1185" s="155">
        <f t="shared" ref="E1185" si="2633">+SUMPRODUCT(E1186:E1190,E1179:E1183)</f>
        <v>18.841135192376285</v>
      </c>
      <c r="F1185" s="155">
        <f t="shared" ref="F1185" si="2634">+SUMPRODUCT(F1186:F1190,F1179:F1183)</f>
        <v>20.58124650733107</v>
      </c>
      <c r="G1185" s="155">
        <f t="shared" ref="G1185" si="2635">+SUMPRODUCT(G1186:G1190,G1179:G1183)</f>
        <v>28.563053341130804</v>
      </c>
      <c r="H1185" s="155">
        <f t="shared" ref="H1185" si="2636">+SUMPRODUCT(H1186:H1190,H1179:H1183)</f>
        <v>33.603799184948656</v>
      </c>
      <c r="I1185" s="155">
        <f t="shared" ref="I1185" si="2637">+SUMPRODUCT(I1186:I1190,I1179:I1183)</f>
        <v>31.510875673984401</v>
      </c>
      <c r="J1185" s="155">
        <f t="shared" ref="J1185" si="2638">+SUMPRODUCT(J1186:J1190,J1179:J1183)</f>
        <v>20.274910377394022</v>
      </c>
      <c r="K1185" s="155">
        <f t="shared" ref="K1185" si="2639">+SUMPRODUCT(K1186:K1190,K1179:K1183)</f>
        <v>17.290051071257835</v>
      </c>
      <c r="L1185" s="155">
        <f t="shared" ref="L1185" si="2640">+SUMPRODUCT(L1186:L1190,L1179:L1183)</f>
        <v>23.991363394497959</v>
      </c>
      <c r="M1185" s="155">
        <f t="shared" ref="M1185" si="2641">+SUMPRODUCT(M1186:M1190,M1179:M1183)</f>
        <v>27.257656862768588</v>
      </c>
      <c r="N1185" s="155">
        <f t="shared" ref="N1185" si="2642">+SUMPRODUCT(N1186:N1190,N1179:N1183)</f>
        <v>25.052800302948242</v>
      </c>
      <c r="O1185" s="156">
        <f t="shared" ref="O1185" si="2643">+SUMPRODUCT(O1186:O1190,O1179:O1183)</f>
        <v>21.196595452974034</v>
      </c>
      <c r="P1185" s="156"/>
    </row>
    <row r="1186" spans="1:41" x14ac:dyDescent="0.25">
      <c r="A1186" s="195" t="s">
        <v>117</v>
      </c>
      <c r="B1186" s="376"/>
      <c r="C1186" s="77" t="s">
        <v>34</v>
      </c>
      <c r="D1186" s="243">
        <f>+IF(D1184=1,D1198*'CPP Detay Tum Ay'!D$38+(1-'Measured TV opt-pt'!D1198)*'CPP Detay Tum Ay'!D$20,IF(D1184=2,D1198*'CPP Detay (düşük)'!D$38+(1-'Measured TV opt-pt'!D1198)*'CPP Detay (düşük)'!D$20,IF(D1184=3,D1198*'CPP Detay (yüksek)'!D$38+(1-'Measured TV opt-pt'!D1198)*'CPP Detay (yüksek)'!D$20,"Girilen Rakamda Hata Var")))</f>
        <v>17.464164150556634</v>
      </c>
      <c r="E1186" s="243">
        <f>+IF(E1184=1,E1198*'CPP Detay Tum Ay'!E$38+(1-'Measured TV opt-pt'!E1198)*'CPP Detay Tum Ay'!E$20,IF(E1184=2,E1198*'CPP Detay (düşük)'!E$38+(1-'Measured TV opt-pt'!E1198)*'CPP Detay (düşük)'!E$20,IF(E1184=3,E1198*'CPP Detay (yüksek)'!E$38+(1-'Measured TV opt-pt'!E1198)*'CPP Detay (yüksek)'!E$20,"Girilen Rakamda Hata Var")))</f>
        <v>17.440310812806491</v>
      </c>
      <c r="F1186" s="161">
        <f>+IF(F1184=1,F1198*'CPP Detay Tum Ay'!F$38+(1-'Measured TV opt-pt'!F1198)*'CPP Detay Tum Ay'!F$20,IF(F1184=2,F1198*'CPP Detay (düşük)'!F$38+(1-'Measured TV opt-pt'!F1198)*'CPP Detay (düşük)'!F$20,IF(F1184=3,F1198*'CPP Detay (yüksek)'!F$38+(1-'Measured TV opt-pt'!F1198)*'CPP Detay (yüksek)'!F$20,"Girilen Rakamda Hata Var")))</f>
        <v>18.801284390853873</v>
      </c>
      <c r="G1186" s="161">
        <f>+IF(G1184=1,G1198*'CPP Detay Tum Ay'!G$38+(1-'Measured TV opt-pt'!G1198)*'CPP Detay Tum Ay'!G$20,IF(G1184=2,G1198*'CPP Detay (düşük)'!G$38+(1-'Measured TV opt-pt'!G1198)*'CPP Detay (düşük)'!G$20,IF(G1184=3,G1198*'CPP Detay (yüksek)'!G$38+(1-'Measured TV opt-pt'!G1198)*'CPP Detay (yüksek)'!G$20,"Girilen Rakamda Hata Var")))</f>
        <v>25.388345112152834</v>
      </c>
      <c r="H1186" s="161">
        <f>+IF(H1184=1,H1198*'CPP Detay Tum Ay'!H$38+(1-'Measured TV opt-pt'!H1198)*'CPP Detay Tum Ay'!H$20,IF(H1184=2,H1198*'CPP Detay (düşük)'!H$38+(1-'Measured TV opt-pt'!H1198)*'CPP Detay (düşük)'!H$20,IF(H1184=3,H1198*'CPP Detay (yüksek)'!H$38+(1-'Measured TV opt-pt'!H1198)*'CPP Detay (yüksek)'!H$20,"Girilen Rakamda Hata Var")))</f>
        <v>29.906721880543316</v>
      </c>
      <c r="I1186" s="161">
        <f>+IF(I1184=1,I1198*'CPP Detay Tum Ay'!I$38+(1-'Measured TV opt-pt'!I1198)*'CPP Detay Tum Ay'!I$20,IF(I1184=2,I1198*'CPP Detay (düşük)'!I$38+(1-'Measured TV opt-pt'!I1198)*'CPP Detay (düşük)'!I$20,IF(I1184=3,I1198*'CPP Detay (yüksek)'!I$38+(1-'Measured TV opt-pt'!I1198)*'CPP Detay (yüksek)'!I$20,"Girilen Rakamda Hata Var")))</f>
        <v>28.481543798919329</v>
      </c>
      <c r="J1186" s="161">
        <f>+IF(J1184=1,J1198*'CPP Detay Tum Ay'!J$38+(1-'Measured TV opt-pt'!J1198)*'CPP Detay Tum Ay'!J$20,IF(J1184=2,J1198*'CPP Detay (düşük)'!J$38+(1-'Measured TV opt-pt'!J1198)*'CPP Detay (düşük)'!J$20,IF(J1184=3,J1198*'CPP Detay (yüksek)'!J$38+(1-'Measured TV opt-pt'!J1198)*'CPP Detay (yüksek)'!J$20,"Girilen Rakamda Hata Var")))</f>
        <v>18.814975998400666</v>
      </c>
      <c r="K1186" s="161">
        <f>+IF(K1184=1,K1198*'CPP Detay Tum Ay'!K$38+(1-'Measured TV opt-pt'!K1198)*'CPP Detay Tum Ay'!K$20,IF(K1184=2,K1198*'CPP Detay (düşük)'!K$38+(1-'Measured TV opt-pt'!K1198)*'CPP Detay (düşük)'!K$20,IF(K1184=3,K1198*'CPP Detay (yüksek)'!K$38+(1-'Measured TV opt-pt'!K1198)*'CPP Detay (yüksek)'!K$20,"Girilen Rakamda Hata Var")))</f>
        <v>17.034468684979927</v>
      </c>
      <c r="L1186" s="255">
        <f>+IF(L1184=1,L1198*'CPP Detay Tum Ay'!L$38+(1-'Measured TV opt-pt'!L1198)*'CPP Detay Tum Ay'!L$20,IF(L1184=2,L1198*'CPP Detay (düşük)'!L$38+(1-'Measured TV opt-pt'!L1198)*'CPP Detay (düşük)'!L$20,IF(L1184=3,L1198*'CPP Detay (yüksek)'!L$38+(1-'Measured TV opt-pt'!L1198)*'CPP Detay (yüksek)'!L$20,"Girilen Rakamda Hata Var")))</f>
        <v>22.467149289573328</v>
      </c>
      <c r="M1186" s="255">
        <f>+IF(M1184=1,M1198*'CPP Detay Tum Ay'!M$38+(1-'Measured TV opt-pt'!M1198)*'CPP Detay Tum Ay'!M$20,IF(M1184=2,M1198*'CPP Detay (düşük)'!M$38+(1-'Measured TV opt-pt'!M1198)*'CPP Detay (düşük)'!M$20,IF(M1184=3,M1198*'CPP Detay (yüksek)'!M$38+(1-'Measured TV opt-pt'!M1198)*'CPP Detay (yüksek)'!M$20,"Girilen Rakamda Hata Var")))</f>
        <v>25.789248753307362</v>
      </c>
      <c r="N1186" s="255">
        <f>+IF(N1184=1,N1198*'CPP Detay Tum Ay'!N$38+(1-'Measured TV opt-pt'!N1198)*'CPP Detay Tum Ay'!N$20,IF(N1184=2,N1198*'CPP Detay (düşük)'!N$38+(1-'Measured TV opt-pt'!N1198)*'CPP Detay (düşük)'!N$20,IF(N1184=3,N1198*'CPP Detay (yüksek)'!N$38+(1-'Measured TV opt-pt'!N1198)*'CPP Detay (yüksek)'!N$20,"Girilen Rakamda Hata Var")))</f>
        <v>23.803341004858662</v>
      </c>
      <c r="O1186" s="256">
        <f>+IF(O1184=1,O1198*'CPP Detay Tum Ay'!O$38+(1-'Measured TV opt-pt'!O1198)*'CPP Detay Tum Ay'!O$20,IF(O1184=2,O1198*'CPP Detay (düşük)'!O$38+(1-'Measured TV opt-pt'!O1198)*'CPP Detay (düşük)'!O$20,IF(O1184=3,O1198*'CPP Detay (yüksek)'!O$38+(1-'Measured TV opt-pt'!O1198)*'CPP Detay (yüksek)'!O$20,"Girilen Rakamda Hata Var")))</f>
        <v>19.99835323959751</v>
      </c>
      <c r="P1186" s="162"/>
    </row>
    <row r="1187" spans="1:41" x14ac:dyDescent="0.25">
      <c r="A1187" s="195" t="s">
        <v>117</v>
      </c>
      <c r="B1187" s="376"/>
      <c r="C1187" s="77" t="s">
        <v>194</v>
      </c>
      <c r="D1187" s="243">
        <f>+IF(D1184=1,D1199*'CPP Detay Tum Ay'!D$94+(1-'Measured TV opt-pt'!D1199)*'CPP Detay Tum Ay'!D$76,IF(D1184=2,D1199*'CPP Detay (düşük)'!D$94+(1-'Measured TV opt-pt'!D1199)*'CPP Detay (düşük)'!D$76,IF(D1184=3,D1199*'CPP Detay (yüksek)'!D$94+(1-'Measured TV opt-pt'!D1199)*'CPP Detay (yüksek)'!D$76,"Girilen Rakamda Hata Var")))</f>
        <v>0</v>
      </c>
      <c r="E1187" s="243">
        <f>+IF(E1184=1,E1199*'CPP Detay Tum Ay'!E$94+(1-'Measured TV opt-pt'!E1199)*'CPP Detay Tum Ay'!E$76,IF(E1184=2,E1199*'CPP Detay (düşük)'!E$94+(1-'Measured TV opt-pt'!E1199)*'CPP Detay (düşük)'!E$76,IF(E1184=3,E1199*'CPP Detay (yüksek)'!E$94+(1-'Measured TV opt-pt'!E1199)*'CPP Detay (yüksek)'!E$76,"Girilen Rakamda Hata Var")))</f>
        <v>0</v>
      </c>
      <c r="F1187" s="243">
        <f>+IF(F1184=1,F1199*'CPP Detay Tum Ay'!F$94+(1-'Measured TV opt-pt'!F1199)*'CPP Detay Tum Ay'!F$76,IF(F1184=2,F1199*'CPP Detay (düşük)'!F$94+(1-'Measured TV opt-pt'!F1199)*'CPP Detay (düşük)'!F$76,IF(F1184=3,F1199*'CPP Detay (yüksek)'!F$94+(1-'Measured TV opt-pt'!F1199)*'CPP Detay (yüksek)'!F$76,"Girilen Rakamda Hata Var")))</f>
        <v>0</v>
      </c>
      <c r="G1187" s="243">
        <f>+IF(G1184=1,G1199*'CPP Detay Tum Ay'!G$94+(1-'Measured TV opt-pt'!G1199)*'CPP Detay Tum Ay'!G$76,IF(G1184=2,G1199*'CPP Detay (düşük)'!G$94+(1-'Measured TV opt-pt'!G1199)*'CPP Detay (düşük)'!G$76,IF(G1184=3,G1199*'CPP Detay (yüksek)'!G$94+(1-'Measured TV opt-pt'!G1199)*'CPP Detay (yüksek)'!G$76,"Girilen Rakamda Hata Var")))</f>
        <v>0</v>
      </c>
      <c r="H1187" s="243">
        <f>+IF(H1184=1,H1199*'CPP Detay Tum Ay'!H$94+(1-'Measured TV opt-pt'!H1199)*'CPP Detay Tum Ay'!H$76,IF(H1184=2,H1199*'CPP Detay (düşük)'!H$94+(1-'Measured TV opt-pt'!H1199)*'CPP Detay (düşük)'!H$76,IF(H1184=3,H1199*'CPP Detay (yüksek)'!H$94+(1-'Measured TV opt-pt'!H1199)*'CPP Detay (yüksek)'!H$76,"Girilen Rakamda Hata Var")))</f>
        <v>0</v>
      </c>
      <c r="I1187" s="243">
        <f>+IF(I1184=1,I1199*'CPP Detay Tum Ay'!I$94+(1-'Measured TV opt-pt'!I1199)*'CPP Detay Tum Ay'!I$76,IF(I1184=2,I1199*'CPP Detay (düşük)'!I$94+(1-'Measured TV opt-pt'!I1199)*'CPP Detay (düşük)'!I$76,IF(I1184=3,I1199*'CPP Detay (yüksek)'!I$94+(1-'Measured TV opt-pt'!I1199)*'CPP Detay (yüksek)'!I$76,"Girilen Rakamda Hata Var")))</f>
        <v>0</v>
      </c>
      <c r="J1187" s="243">
        <f>+IF(J1184=1,J1199*'CPP Detay Tum Ay'!J$94+(1-'Measured TV opt-pt'!J1199)*'CPP Detay Tum Ay'!J$76,IF(J1184=2,J1199*'CPP Detay (düşük)'!J$94+(1-'Measured TV opt-pt'!J1199)*'CPP Detay (düşük)'!J$76,IF(J1184=3,J1199*'CPP Detay (yüksek)'!J$94+(1-'Measured TV opt-pt'!J1199)*'CPP Detay (yüksek)'!J$76,"Girilen Rakamda Hata Var")))</f>
        <v>0</v>
      </c>
      <c r="K1187" s="243">
        <f>+IF(K1184=1,K1199*'CPP Detay Tum Ay'!K$94+(1-'Measured TV opt-pt'!K1199)*'CPP Detay Tum Ay'!K$76,IF(K1184=2,K1199*'CPP Detay (düşük)'!K$94+(1-'Measured TV opt-pt'!K1199)*'CPP Detay (düşük)'!K$76,IF(K1184=3,K1199*'CPP Detay (yüksek)'!K$94+(1-'Measured TV opt-pt'!K1199)*'CPP Detay (yüksek)'!K$76,"Girilen Rakamda Hata Var")))</f>
        <v>0</v>
      </c>
      <c r="L1187" s="257">
        <f>+IF(L1184=1,L1199*'CPP Detay Tum Ay'!L$94+(1-'Measured TV opt-pt'!L1199)*'CPP Detay Tum Ay'!L$76,IF(L1184=2,L1199*'CPP Detay (düşük)'!L$94+(1-'Measured TV opt-pt'!L1199)*'CPP Detay (düşük)'!L$76,IF(L1184=3,L1199*'CPP Detay (yüksek)'!L$94+(1-'Measured TV opt-pt'!L1199)*'CPP Detay (yüksek)'!L$76,"Girilen Rakamda Hata Var")))</f>
        <v>0</v>
      </c>
      <c r="M1187" s="257">
        <f>+IF(M1184=1,M1199*'CPP Detay Tum Ay'!M$94+(1-'Measured TV opt-pt'!M1199)*'CPP Detay Tum Ay'!M$76,IF(M1184=2,M1199*'CPP Detay (düşük)'!M$94+(1-'Measured TV opt-pt'!M1199)*'CPP Detay (düşük)'!M$76,IF(M1184=3,M1199*'CPP Detay (yüksek)'!M$94+(1-'Measured TV opt-pt'!M1199)*'CPP Detay (yüksek)'!M$76,"Girilen Rakamda Hata Var")))</f>
        <v>0</v>
      </c>
      <c r="N1187" s="257">
        <f>+IF(N1184=1,N1199*'CPP Detay Tum Ay'!N$94+(1-'Measured TV opt-pt'!N1199)*'CPP Detay Tum Ay'!N$76,IF(N1184=2,N1199*'CPP Detay (düşük)'!N$94+(1-'Measured TV opt-pt'!N1199)*'CPP Detay (düşük)'!N$76,IF(N1184=3,N1199*'CPP Detay (yüksek)'!N$94+(1-'Measured TV opt-pt'!N1199)*'CPP Detay (yüksek)'!N$76,"Girilen Rakamda Hata Var")))</f>
        <v>0</v>
      </c>
      <c r="O1187" s="258">
        <f>+IF(O1184=1,O1199*'CPP Detay Tum Ay'!O$94+(1-'Measured TV opt-pt'!O1199)*'CPP Detay Tum Ay'!O$76,IF(O1184=2,O1199*'CPP Detay (düşük)'!O$94+(1-'Measured TV opt-pt'!O1199)*'CPP Detay (düşük)'!O$76,IF(O1184=3,O1199*'CPP Detay (yüksek)'!O$94+(1-'Measured TV opt-pt'!O1199)*'CPP Detay (yüksek)'!O$76,"Girilen Rakamda Hata Var")))</f>
        <v>0</v>
      </c>
      <c r="P1187" s="244"/>
    </row>
    <row r="1188" spans="1:41" x14ac:dyDescent="0.25">
      <c r="A1188" s="195" t="s">
        <v>117</v>
      </c>
      <c r="B1188" s="376"/>
      <c r="C1188" s="77" t="s">
        <v>195</v>
      </c>
      <c r="D1188" s="243">
        <f>+IF(D1184=1,D1200*'CPP Detay Tum Ay'!D$150+(1-'Measured TV opt-pt'!D1200)*'CPP Detay Tum Ay'!D$132,IF(D1184=2,D1200*'CPP Detay (düşük)'!D$150+(1-'Measured TV opt-pt'!D1200)*'CPP Detay (düşük)'!D$132,IF(D1184=3,D1200*'CPP Detay (yüksek)'!D$150+(1-'Measured TV opt-pt'!D1200)*'CPP Detay (yüksek)'!D$132,"Girilen Rakamda Hata Var")))</f>
        <v>21.236071367948714</v>
      </c>
      <c r="E1188" s="243">
        <f>+IF(E1184=1,E1200*'CPP Detay Tum Ay'!E$150+(1-'Measured TV opt-pt'!E1200)*'CPP Detay Tum Ay'!E$132,IF(E1184=2,E1200*'CPP Detay (düşük)'!E$150+(1-'Measured TV opt-pt'!E1200)*'CPP Detay (düşük)'!E$132,IF(E1184=3,E1200*'CPP Detay (yüksek)'!E$150+(1-'Measured TV opt-pt'!E1200)*'CPP Detay (yüksek)'!E$132,"Girilen Rakamda Hata Var")))</f>
        <v>22.319531918936036</v>
      </c>
      <c r="F1188" s="243">
        <f>+IF(F1184=1,F1200*'CPP Detay Tum Ay'!F$150+(1-'Measured TV opt-pt'!F1200)*'CPP Detay Tum Ay'!F$132,IF(F1184=2,F1200*'CPP Detay (düşük)'!F$150+(1-'Measured TV opt-pt'!F1200)*'CPP Detay (düşük)'!F$132,IF(F1184=3,F1200*'CPP Detay (yüksek)'!F$150+(1-'Measured TV opt-pt'!F1200)*'CPP Detay (yüksek)'!F$132,"Girilen Rakamda Hata Var")))</f>
        <v>25.139650797266516</v>
      </c>
      <c r="G1188" s="243">
        <f>+IF(G1184=1,G1200*'CPP Detay Tum Ay'!G$150+(1-'Measured TV opt-pt'!G1200)*'CPP Detay Tum Ay'!G$132,IF(G1184=2,G1200*'CPP Detay (düşük)'!G$150+(1-'Measured TV opt-pt'!G1200)*'CPP Detay (düşük)'!G$132,IF(G1184=3,G1200*'CPP Detay (yüksek)'!G$150+(1-'Measured TV opt-pt'!G1200)*'CPP Detay (yüksek)'!G$132,"Girilen Rakamda Hata Var")))</f>
        <v>32.571152962092278</v>
      </c>
      <c r="H1188" s="243">
        <f>+IF(H1184=1,H1200*'CPP Detay Tum Ay'!H$150+(1-'Measured TV opt-pt'!H1200)*'CPP Detay Tum Ay'!H$132,IF(H1184=2,H1200*'CPP Detay (düşük)'!H$150+(1-'Measured TV opt-pt'!H1200)*'CPP Detay (düşük)'!H$132,IF(H1184=3,H1200*'CPP Detay (yüksek)'!H$150+(1-'Measured TV opt-pt'!H1200)*'CPP Detay (yüksek)'!H$132,"Girilen Rakamda Hata Var")))</f>
        <v>38.504582322566698</v>
      </c>
      <c r="I1188" s="243">
        <f>+IF(I1184=1,I1200*'CPP Detay Tum Ay'!I$150+(1-'Measured TV opt-pt'!I1200)*'CPP Detay Tum Ay'!I$132,IF(I1184=2,I1200*'CPP Detay (düşük)'!I$150+(1-'Measured TV opt-pt'!I1200)*'CPP Detay (düşük)'!I$132,IF(I1184=3,I1200*'CPP Detay (yüksek)'!I$150+(1-'Measured TV opt-pt'!I1200)*'CPP Detay (yüksek)'!I$132,"Girilen Rakamda Hata Var")))</f>
        <v>36.142210678171971</v>
      </c>
      <c r="J1188" s="243">
        <f>+IF(J1184=1,J1200*'CPP Detay Tum Ay'!J$150+(1-'Measured TV opt-pt'!J1200)*'CPP Detay Tum Ay'!J$132,IF(J1184=2,J1200*'CPP Detay (düşük)'!J$150+(1-'Measured TV opt-pt'!J1200)*'CPP Detay (düşük)'!J$132,IF(J1184=3,J1200*'CPP Detay (yüksek)'!J$150+(1-'Measured TV opt-pt'!J1200)*'CPP Detay (yüksek)'!J$132,"Girilen Rakamda Hata Var")))</f>
        <v>22.891196098593156</v>
      </c>
      <c r="K1188" s="243">
        <f>+IF(K1184=1,K1200*'CPP Detay Tum Ay'!K$150+(1-'Measured TV opt-pt'!K1200)*'CPP Detay Tum Ay'!K$132,IF(K1184=2,K1200*'CPP Detay (düşük)'!K$150+(1-'Measured TV opt-pt'!K1200)*'CPP Detay (düşük)'!K$132,IF(K1184=3,K1200*'CPP Detay (yüksek)'!K$150+(1-'Measured TV opt-pt'!K1200)*'CPP Detay (yüksek)'!K$132,"Girilen Rakamda Hata Var")))</f>
        <v>18.52416727465565</v>
      </c>
      <c r="L1188" s="257">
        <f>+IF(L1184=1,L1200*'CPP Detay Tum Ay'!L$150+(1-'Measured TV opt-pt'!L1200)*'CPP Detay Tum Ay'!L$132,IF(L1184=2,L1200*'CPP Detay (düşük)'!L$150+(1-'Measured TV opt-pt'!L1200)*'CPP Detay (düşük)'!L$132,IF(L1184=3,L1200*'CPP Detay (yüksek)'!L$150+(1-'Measured TV opt-pt'!L1200)*'CPP Detay (yüksek)'!L$132,"Girilen Rakamda Hata Var")))</f>
        <v>28.233970352734637</v>
      </c>
      <c r="M1188" s="257">
        <f>+IF(M1184=1,M1200*'CPP Detay Tum Ay'!M$150+(1-'Measured TV opt-pt'!M1200)*'CPP Detay Tum Ay'!M$132,IF(M1184=2,M1200*'CPP Detay (düşük)'!M$150+(1-'Measured TV opt-pt'!M1200)*'CPP Detay (düşük)'!M$132,IF(M1184=3,M1200*'CPP Detay (yüksek)'!M$150+(1-'Measured TV opt-pt'!M1200)*'CPP Detay (yüksek)'!M$132,"Girilen Rakamda Hata Var")))</f>
        <v>32.359637806635185</v>
      </c>
      <c r="N1188" s="257">
        <f>+IF(N1184=1,N1200*'CPP Detay Tum Ay'!N$150+(1-'Measured TV opt-pt'!N1200)*'CPP Detay Tum Ay'!N$132,IF(N1184=2,N1200*'CPP Detay (düşük)'!N$150+(1-'Measured TV opt-pt'!N1200)*'CPP Detay (düşük)'!N$132,IF(N1184=3,N1200*'CPP Detay (yüksek)'!N$150+(1-'Measured TV opt-pt'!N1200)*'CPP Detay (yüksek)'!N$132,"Girilen Rakamda Hata Var")))</f>
        <v>29.645492106680784</v>
      </c>
      <c r="O1188" s="258">
        <f>+IF(O1184=1,O1200*'CPP Detay Tum Ay'!O$150+(1-'Measured TV opt-pt'!O1200)*'CPP Detay Tum Ay'!O$132,IF(O1184=2,O1200*'CPP Detay (düşük)'!O$150+(1-'Measured TV opt-pt'!O1200)*'CPP Detay (düşük)'!O$132,IF(O1184=3,O1200*'CPP Detay (yüksek)'!O$150+(1-'Measured TV opt-pt'!O1200)*'CPP Detay (yüksek)'!O$132,"Girilen Rakamda Hata Var")))</f>
        <v>24.837976057063997</v>
      </c>
      <c r="P1188" s="244"/>
    </row>
    <row r="1189" spans="1:41" x14ac:dyDescent="0.25">
      <c r="A1189" s="195" t="s">
        <v>117</v>
      </c>
      <c r="B1189" s="376"/>
      <c r="C1189" s="77" t="s">
        <v>193</v>
      </c>
      <c r="D1189" s="243">
        <f>+IF(D1184=1,D1201*'CPP Detay Tum Ay'!D$206+(1-'Measured TV opt-pt'!D1201)*'CPP Detay Tum Ay'!D$188,IF(D1184=2,D1201*'CPP Detay (düşük)'!D$206+(1-'Measured TV opt-pt'!D1201)*'CPP Detay (düşük)'!D$188,IF(D1184=3,D1201*'CPP Detay (yüksek)'!D$206+(1-'Measured TV opt-pt'!D1201)*'CPP Detay (yüksek)'!D$188,"Girilen Rakamda Hata Var")))</f>
        <v>13.255139170040486</v>
      </c>
      <c r="E1189" s="243">
        <f>+IF(E1184=1,E1201*'CPP Detay Tum Ay'!E$206+(1-'Measured TV opt-pt'!E1201)*'CPP Detay Tum Ay'!E$188,IF(E1184=2,E1201*'CPP Detay (düşük)'!E$206+(1-'Measured TV opt-pt'!E1201)*'CPP Detay (düşük)'!E$188,IF(E1184=3,E1201*'CPP Detay (yüksek)'!E$206+(1-'Measured TV opt-pt'!E1201)*'CPP Detay (yüksek)'!E$188,"Girilen Rakamda Hata Var")))</f>
        <v>12.967943391043091</v>
      </c>
      <c r="F1189" s="243">
        <f>+IF(F1184=1,F1201*'CPP Detay Tum Ay'!F$206+(1-'Measured TV opt-pt'!F1201)*'CPP Detay Tum Ay'!F$188,IF(F1184=2,F1201*'CPP Detay (düşük)'!F$206+(1-'Measured TV opt-pt'!F1201)*'CPP Detay (düşük)'!F$188,IF(F1184=3,F1201*'CPP Detay (yüksek)'!F$206+(1-'Measured TV opt-pt'!F1201)*'CPP Detay (yüksek)'!F$188,"Girilen Rakamda Hata Var")))</f>
        <v>19.248428727173621</v>
      </c>
      <c r="G1189" s="243">
        <f>+IF(G1184=1,G1201*'CPP Detay Tum Ay'!G$206+(1-'Measured TV opt-pt'!G1201)*'CPP Detay Tum Ay'!G$188,IF(G1184=2,G1201*'CPP Detay (düşük)'!G$206+(1-'Measured TV opt-pt'!G1201)*'CPP Detay (düşük)'!G$188,IF(G1184=3,G1201*'CPP Detay (yüksek)'!G$206+(1-'Measured TV opt-pt'!G1201)*'CPP Detay (yüksek)'!G$188,"Girilen Rakamda Hata Var")))</f>
        <v>31.617238339887738</v>
      </c>
      <c r="H1189" s="243">
        <f>+IF(H1184=1,H1201*'CPP Detay Tum Ay'!H$206+(1-'Measured TV opt-pt'!H1201)*'CPP Detay Tum Ay'!H$188,IF(H1184=2,H1201*'CPP Detay (düşük)'!H$206+(1-'Measured TV opt-pt'!H1201)*'CPP Detay (düşük)'!H$188,IF(H1184=3,H1201*'CPP Detay (yüksek)'!H$206+(1-'Measured TV opt-pt'!H1201)*'CPP Detay (yüksek)'!H$188,"Girilen Rakamda Hata Var")))</f>
        <v>37.496312795815889</v>
      </c>
      <c r="I1189" s="243">
        <f>+IF(I1184=1,I1201*'CPP Detay Tum Ay'!I$206+(1-'Measured TV opt-pt'!I1201)*'CPP Detay Tum Ay'!I$188,IF(I1184=2,I1201*'CPP Detay (düşük)'!I$206+(1-'Measured TV opt-pt'!I1201)*'CPP Detay (düşük)'!I$188,IF(I1184=3,I1201*'CPP Detay (yüksek)'!I$206+(1-'Measured TV opt-pt'!I1201)*'CPP Detay (yüksek)'!I$188,"Girilen Rakamda Hata Var")))</f>
        <v>35.443912671803574</v>
      </c>
      <c r="J1189" s="243">
        <f>+IF(J1184=1,J1201*'CPP Detay Tum Ay'!J$206+(1-'Measured TV opt-pt'!J1201)*'CPP Detay Tum Ay'!J$188,IF(J1184=2,J1201*'CPP Detay (düşük)'!J$206+(1-'Measured TV opt-pt'!J1201)*'CPP Detay (düşük)'!J$188,IF(J1184=3,J1201*'CPP Detay (yüksek)'!J$206+(1-'Measured TV opt-pt'!J1201)*'CPP Detay (yüksek)'!J$188,"Girilen Rakamda Hata Var")))</f>
        <v>22.285751374791982</v>
      </c>
      <c r="K1189" s="243">
        <f>+IF(K1184=1,K1201*'CPP Detay Tum Ay'!K$206+(1-'Measured TV opt-pt'!K1201)*'CPP Detay Tum Ay'!K$188,IF(K1184=2,K1201*'CPP Detay (düşük)'!K$206+(1-'Measured TV opt-pt'!K1201)*'CPP Detay (düşük)'!K$188,IF(K1184=3,K1201*'CPP Detay (yüksek)'!K$206+(1-'Measured TV opt-pt'!K1201)*'CPP Detay (yüksek)'!K$188,"Girilen Rakamda Hata Var")))</f>
        <v>18.035725898829039</v>
      </c>
      <c r="L1189" s="257">
        <f>+IF(L1184=1,L1201*'CPP Detay Tum Ay'!L$206+(1-'Measured TV opt-pt'!L1201)*'CPP Detay Tum Ay'!L$188,IF(L1184=2,L1201*'CPP Detay (düşük)'!L$206+(1-'Measured TV opt-pt'!L1201)*'CPP Detay (düşük)'!L$188,IF(L1184=3,L1201*'CPP Detay (yüksek)'!L$206+(1-'Measured TV opt-pt'!L1201)*'CPP Detay (yüksek)'!L$188,"Girilen Rakamda Hata Var")))</f>
        <v>35.145626645182467</v>
      </c>
      <c r="M1189" s="257">
        <f>+IF(M1184=1,M1201*'CPP Detay Tum Ay'!M$206+(1-'Measured TV opt-pt'!M1201)*'CPP Detay Tum Ay'!M$188,IF(M1184=2,M1201*'CPP Detay (düşük)'!M$206+(1-'Measured TV opt-pt'!M1201)*'CPP Detay (düşük)'!M$188,IF(M1184=3,M1201*'CPP Detay (yüksek)'!M$206+(1-'Measured TV opt-pt'!M1201)*'CPP Detay (yüksek)'!M$188,"Girilen Rakamda Hata Var")))</f>
        <v>36.521554108764683</v>
      </c>
      <c r="N1189" s="257">
        <f>+IF(N1184=1,N1201*'CPP Detay Tum Ay'!N$206+(1-'Measured TV opt-pt'!N1201)*'CPP Detay Tum Ay'!N$188,IF(N1184=2,N1201*'CPP Detay (düşük)'!N$206+(1-'Measured TV opt-pt'!N1201)*'CPP Detay (düşük)'!N$188,IF(N1184=3,N1201*'CPP Detay (yüksek)'!N$206+(1-'Measured TV opt-pt'!N1201)*'CPP Detay (yüksek)'!N$188,"Girilen Rakamda Hata Var")))</f>
        <v>32.626585992454281</v>
      </c>
      <c r="O1189" s="258">
        <f>+IF(O1184=1,O1201*'CPP Detay Tum Ay'!O$206+(1-'Measured TV opt-pt'!O1201)*'CPP Detay Tum Ay'!O$188,IF(O1184=2,O1201*'CPP Detay (düşük)'!O$206+(1-'Measured TV opt-pt'!O1201)*'CPP Detay (düşük)'!O$188,IF(O1184=3,O1201*'CPP Detay (yüksek)'!O$206+(1-'Measured TV opt-pt'!O1201)*'CPP Detay (yüksek)'!O$188,"Girilen Rakamda Hata Var")))</f>
        <v>0</v>
      </c>
      <c r="P1189" s="244"/>
    </row>
    <row r="1190" spans="1:41" ht="15.75" thickBot="1" x14ac:dyDescent="0.3">
      <c r="A1190" s="195" t="s">
        <v>117</v>
      </c>
      <c r="B1190" s="376"/>
      <c r="C1190" s="96" t="s">
        <v>229</v>
      </c>
      <c r="D1190" s="243">
        <f>+IF(D1184=1,D1202*'CPP Detay Tum Ay'!D$262+(1-'Measured TV opt-pt'!D1202)*'CPP Detay Tum Ay'!D$244,IF(D1184=2,D1202*'CPP Detay (düşük)'!D$262+(1-'Measured TV opt-pt'!D1202)*'CPP Detay (düşük)'!D$244,IF(D1184=3,D1202*'CPP Detay (yüksek)'!D$262+(1-'Measured TV opt-pt'!D1202)*'CPP Detay (yüksek)'!D$244,"Girilen Rakamda Hata Var")))</f>
        <v>0</v>
      </c>
      <c r="E1190" s="163">
        <f>+IF(E1184=1,E1202*'CPP Detay Tum Ay'!E$262+(1-'Measured TV opt-pt'!E1202)*'CPP Detay Tum Ay'!E$244,IF(E1184=2,E1202*'CPP Detay (düşük)'!E$262+(1-'Measured TV opt-pt'!E1202)*'CPP Detay (düşük)'!E$244,IF(E1184=3,E1202*'CPP Detay (yüksek)'!E$262+(1-'Measured TV opt-pt'!E1202)*'CPP Detay (yüksek)'!E$244,"Girilen Rakamda Hata Var")))</f>
        <v>0</v>
      </c>
      <c r="F1190" s="163">
        <f>+IF(F1184=1,F1202*'CPP Detay Tum Ay'!F$262+(1-'Measured TV opt-pt'!F1202)*'CPP Detay Tum Ay'!F$244,IF(F1184=2,F1202*'CPP Detay (düşük)'!F$262+(1-'Measured TV opt-pt'!F1202)*'CPP Detay (düşük)'!F$244,IF(F1184=3,F1202*'CPP Detay (yüksek)'!F$262+(1-'Measured TV opt-pt'!F1202)*'CPP Detay (yüksek)'!F$244,"Girilen Rakamda Hata Var")))</f>
        <v>0</v>
      </c>
      <c r="G1190" s="163">
        <f>+IF(G1184=1,G1202*'CPP Detay Tum Ay'!G$262+(1-'Measured TV opt-pt'!G1202)*'CPP Detay Tum Ay'!G$244,IF(G1184=2,G1202*'CPP Detay (düşük)'!G$262+(1-'Measured TV opt-pt'!G1202)*'CPP Detay (düşük)'!G$244,IF(G1184=3,G1202*'CPP Detay (yüksek)'!G$262+(1-'Measured TV opt-pt'!G1202)*'CPP Detay (yüksek)'!G$244,"Girilen Rakamda Hata Var")))</f>
        <v>0</v>
      </c>
      <c r="H1190" s="163">
        <f>+IF(H1184=1,H1202*'CPP Detay Tum Ay'!H$262+(1-'Measured TV opt-pt'!H1202)*'CPP Detay Tum Ay'!H$244,IF(H1184=2,H1202*'CPP Detay (düşük)'!H$262+(1-'Measured TV opt-pt'!H1202)*'CPP Detay (düşük)'!H$244,IF(H1184=3,H1202*'CPP Detay (yüksek)'!H$262+(1-'Measured TV opt-pt'!H1202)*'CPP Detay (yüksek)'!H$244,"Girilen Rakamda Hata Var")))</f>
        <v>0</v>
      </c>
      <c r="I1190" s="163">
        <f>+IF(I1184=1,I1202*'CPP Detay Tum Ay'!I$262+(1-'Measured TV opt-pt'!I1202)*'CPP Detay Tum Ay'!I$244,IF(I1184=2,I1202*'CPP Detay (düşük)'!I$262+(1-'Measured TV opt-pt'!I1202)*'CPP Detay (düşük)'!I$244,IF(I1184=3,I1202*'CPP Detay (yüksek)'!I$262+(1-'Measured TV opt-pt'!I1202)*'CPP Detay (yüksek)'!I$244,"Girilen Rakamda Hata Var")))</f>
        <v>0</v>
      </c>
      <c r="J1190" s="163">
        <f>+IF(J1184=1,J1202*'CPP Detay Tum Ay'!J$262+(1-'Measured TV opt-pt'!J1202)*'CPP Detay Tum Ay'!J$244,IF(J1184=2,J1202*'CPP Detay (düşük)'!J$262+(1-'Measured TV opt-pt'!J1202)*'CPP Detay (düşük)'!J$244,IF(J1184=3,J1202*'CPP Detay (yüksek)'!J$262+(1-'Measured TV opt-pt'!J1202)*'CPP Detay (yüksek)'!J$244,"Girilen Rakamda Hata Var")))</f>
        <v>0</v>
      </c>
      <c r="K1190" s="163">
        <f>+IF(K1184=1,K1202*'CPP Detay Tum Ay'!K$262+(1-'Measured TV opt-pt'!K1202)*'CPP Detay Tum Ay'!K$244,IF(K1184=2,K1202*'CPP Detay (düşük)'!K$262+(1-'Measured TV opt-pt'!K1202)*'CPP Detay (düşük)'!K$244,IF(K1184=3,K1202*'CPP Detay (yüksek)'!K$262+(1-'Measured TV opt-pt'!K1202)*'CPP Detay (yüksek)'!K$244,"Girilen Rakamda Hata Var")))</f>
        <v>0</v>
      </c>
      <c r="L1190" s="163">
        <f>+IF(L1184=1,L1202*'CPP Detay Tum Ay'!L$262+(1-'Measured TV opt-pt'!L1202)*'CPP Detay Tum Ay'!L$244,IF(L1184=2,L1202*'CPP Detay (düşük)'!L$262+(1-'Measured TV opt-pt'!L1202)*'CPP Detay (düşük)'!L$244,IF(L1184=3,L1202*'CPP Detay (yüksek)'!L$262+(1-'Measured TV opt-pt'!L1202)*'CPP Detay (yüksek)'!L$244,"Girilen Rakamda Hata Var")))</f>
        <v>0</v>
      </c>
      <c r="M1190" s="163">
        <f>+IF(M1184=1,M1202*'CPP Detay Tum Ay'!M$262+(1-'Measured TV opt-pt'!M1202)*'CPP Detay Tum Ay'!M$244,IF(M1184=2,M1202*'CPP Detay (düşük)'!M$262+(1-'Measured TV opt-pt'!M1202)*'CPP Detay (düşük)'!M$244,IF(M1184=3,M1202*'CPP Detay (yüksek)'!M$262+(1-'Measured TV opt-pt'!M1202)*'CPP Detay (yüksek)'!M$244,"Girilen Rakamda Hata Var")))</f>
        <v>0</v>
      </c>
      <c r="N1190" s="163">
        <f>+IF(N1184=1,N1202*'CPP Detay Tum Ay'!N$262+(1-'Measured TV opt-pt'!N1202)*'CPP Detay Tum Ay'!N$244,IF(N1184=2,N1202*'CPP Detay (düşük)'!N$262+(1-'Measured TV opt-pt'!N1202)*'CPP Detay (düşük)'!N$244,IF(N1184=3,N1202*'CPP Detay (yüksek)'!N$262+(1-'Measured TV opt-pt'!N1202)*'CPP Detay (yüksek)'!N$244,"Girilen Rakamda Hata Var")))</f>
        <v>0</v>
      </c>
      <c r="O1190" s="164">
        <f>+IF(O1184=1,O1202*'CPP Detay Tum Ay'!O$262+(1-'Measured TV opt-pt'!O1202)*'CPP Detay Tum Ay'!O$244,IF(O1184=2,O1202*'CPP Detay (düşük)'!O$262+(1-'Measured TV opt-pt'!O1202)*'CPP Detay (düşük)'!O$244,IF(O1184=3,O1202*'CPP Detay (yüksek)'!O$262+(1-'Measured TV opt-pt'!O1202)*'CPP Detay (yüksek)'!O$244,"Girilen Rakamda Hata Var")))</f>
        <v>0</v>
      </c>
      <c r="P1190" s="164"/>
    </row>
    <row r="1191" spans="1:41" x14ac:dyDescent="0.25">
      <c r="A1191" s="195" t="s">
        <v>117</v>
      </c>
      <c r="B1191" s="376"/>
      <c r="C1191" s="263" t="s">
        <v>16</v>
      </c>
      <c r="D1191" s="264">
        <f>+SUMPRODUCT(D1192:D1196,D1179:D1183)</f>
        <v>20.540260845739464</v>
      </c>
      <c r="E1191" s="264">
        <f t="shared" ref="E1191" si="2644">+SUMPRODUCT(E1192:E1196,E1179:E1183)</f>
        <v>20.91535447847756</v>
      </c>
      <c r="F1191" s="264">
        <f t="shared" ref="F1191" si="2645">+SUMPRODUCT(F1192:F1196,F1179:F1183)</f>
        <v>22.847034529211214</v>
      </c>
      <c r="G1191" s="264">
        <f t="shared" ref="G1191" si="2646">+SUMPRODUCT(G1192:G1196,G1179:G1183)</f>
        <v>32.037769382598455</v>
      </c>
      <c r="H1191" s="264">
        <f t="shared" ref="H1191" si="2647">+SUMPRODUCT(H1192:H1196,H1179:H1183)</f>
        <v>37.691725594204726</v>
      </c>
      <c r="I1191" s="264">
        <f t="shared" ref="I1191" si="2648">+SUMPRODUCT(I1192:I1196,I1179:I1183)</f>
        <v>35.344196428506763</v>
      </c>
      <c r="J1191" s="264">
        <f t="shared" ref="J1191" si="2649">+SUMPRODUCT(J1192:J1196,J1179:J1183)</f>
        <v>23.217623558449901</v>
      </c>
      <c r="K1191" s="264">
        <f t="shared" ref="K1191" si="2650">+SUMPRODUCT(K1192:K1196,K1179:K1183)</f>
        <v>19.776129346767807</v>
      </c>
      <c r="L1191" s="264">
        <f t="shared" ref="L1191" si="2651">+SUMPRODUCT(L1192:L1196,L1179:L1183)</f>
        <v>26.782943085663984</v>
      </c>
      <c r="M1191" s="264">
        <f t="shared" ref="M1191" si="2652">+SUMPRODUCT(M1192:M1196,M1179:M1183)</f>
        <v>30.357749516156087</v>
      </c>
      <c r="N1191" s="264">
        <f t="shared" ref="N1191" si="2653">+SUMPRODUCT(N1192:N1196,N1179:N1183)</f>
        <v>28.11647452880495</v>
      </c>
      <c r="O1191" s="265">
        <f t="shared" ref="O1191" si="2654">+SUMPRODUCT(O1192:O1196,O1179:O1183)</f>
        <v>23.894507404668566</v>
      </c>
      <c r="P1191" s="165"/>
    </row>
    <row r="1192" spans="1:41" x14ac:dyDescent="0.25">
      <c r="A1192" s="195" t="s">
        <v>117</v>
      </c>
      <c r="B1192" s="376"/>
      <c r="C1192" s="77" t="s">
        <v>212</v>
      </c>
      <c r="D1192" s="261">
        <f>+D1186*(D1198*D1224+(1-D1198)*D1223)</f>
        <v>19.480023231378564</v>
      </c>
      <c r="E1192" s="261">
        <f t="shared" ref="E1192:O1192" si="2655">+E1186*(E1198*E1224+(1-E1198)*E1223)</f>
        <v>19.360313438665329</v>
      </c>
      <c r="F1192" s="261">
        <f t="shared" si="2655"/>
        <v>20.871116504938154</v>
      </c>
      <c r="G1192" s="261">
        <f t="shared" si="2655"/>
        <v>28.476855607649522</v>
      </c>
      <c r="H1192" s="261">
        <f t="shared" si="2655"/>
        <v>33.544896169018081</v>
      </c>
      <c r="I1192" s="261">
        <f t="shared" si="2655"/>
        <v>31.946344145784149</v>
      </c>
      <c r="J1192" s="261">
        <f t="shared" si="2655"/>
        <v>21.545793390001883</v>
      </c>
      <c r="K1192" s="261">
        <f t="shared" si="2655"/>
        <v>19.483797629009622</v>
      </c>
      <c r="L1192" s="261">
        <f t="shared" si="2655"/>
        <v>25.08137494419168</v>
      </c>
      <c r="M1192" s="261">
        <f t="shared" si="2655"/>
        <v>28.722335078336044</v>
      </c>
      <c r="N1192" s="261">
        <f t="shared" si="2655"/>
        <v>26.714220485156979</v>
      </c>
      <c r="O1192" s="262">
        <f t="shared" si="2655"/>
        <v>22.543752397637725</v>
      </c>
      <c r="P1192" s="162"/>
    </row>
    <row r="1193" spans="1:41" x14ac:dyDescent="0.25">
      <c r="A1193" s="195" t="s">
        <v>117</v>
      </c>
      <c r="B1193" s="376"/>
      <c r="C1193" s="77" t="s">
        <v>213</v>
      </c>
      <c r="D1193" s="261">
        <f>+D1187*(D1199*D1224+(1-D1199)*D1223)</f>
        <v>0</v>
      </c>
      <c r="E1193" s="261">
        <f t="shared" ref="E1193:O1193" si="2656">+E1187*(E1199*E1224+(1-E1199)*E1223)</f>
        <v>0</v>
      </c>
      <c r="F1193" s="261">
        <f t="shared" si="2656"/>
        <v>0</v>
      </c>
      <c r="G1193" s="261">
        <f t="shared" si="2656"/>
        <v>0</v>
      </c>
      <c r="H1193" s="261">
        <f t="shared" si="2656"/>
        <v>0</v>
      </c>
      <c r="I1193" s="261">
        <f t="shared" si="2656"/>
        <v>0</v>
      </c>
      <c r="J1193" s="261">
        <f t="shared" si="2656"/>
        <v>0</v>
      </c>
      <c r="K1193" s="261">
        <f t="shared" si="2656"/>
        <v>0</v>
      </c>
      <c r="L1193" s="261">
        <f t="shared" si="2656"/>
        <v>0</v>
      </c>
      <c r="M1193" s="261">
        <f t="shared" si="2656"/>
        <v>0</v>
      </c>
      <c r="N1193" s="261">
        <f t="shared" si="2656"/>
        <v>0</v>
      </c>
      <c r="O1193" s="262">
        <f t="shared" si="2656"/>
        <v>0</v>
      </c>
      <c r="P1193" s="244"/>
    </row>
    <row r="1194" spans="1:41" x14ac:dyDescent="0.25">
      <c r="A1194" s="195" t="s">
        <v>117</v>
      </c>
      <c r="B1194" s="376"/>
      <c r="C1194" s="77" t="s">
        <v>214</v>
      </c>
      <c r="D1194" s="261">
        <f>+D1188*(D1200*D1224+(1-D1200)*D1223)</f>
        <v>23.687315351858334</v>
      </c>
      <c r="E1194" s="261">
        <f t="shared" ref="E1194:O1194" si="2657">+E1188*(E1200*E1224+(1-E1200)*E1223)</f>
        <v>24.776687663020013</v>
      </c>
      <c r="F1194" s="261">
        <f t="shared" si="2657"/>
        <v>27.907273235995213</v>
      </c>
      <c r="G1194" s="261">
        <f t="shared" si="2657"/>
        <v>36.533457213490564</v>
      </c>
      <c r="H1194" s="261">
        <f t="shared" si="2657"/>
        <v>43.188692535446947</v>
      </c>
      <c r="I1194" s="261">
        <f t="shared" si="2657"/>
        <v>40.538936676533865</v>
      </c>
      <c r="J1194" s="261">
        <f t="shared" si="2657"/>
        <v>26.21363862660413</v>
      </c>
      <c r="K1194" s="261">
        <f t="shared" si="2657"/>
        <v>21.187694967178761</v>
      </c>
      <c r="L1194" s="261">
        <f t="shared" si="2657"/>
        <v>31.51921000092209</v>
      </c>
      <c r="M1194" s="261">
        <f t="shared" si="2657"/>
        <v>36.039993603015276</v>
      </c>
      <c r="N1194" s="261">
        <f t="shared" si="2657"/>
        <v>33.270800614384335</v>
      </c>
      <c r="O1194" s="262">
        <f t="shared" si="2657"/>
        <v>27.999364526685117</v>
      </c>
      <c r="P1194" s="244"/>
    </row>
    <row r="1195" spans="1:41" x14ac:dyDescent="0.25">
      <c r="A1195" s="195" t="s">
        <v>117</v>
      </c>
      <c r="B1195" s="376"/>
      <c r="C1195" s="77" t="s">
        <v>215</v>
      </c>
      <c r="D1195" s="161">
        <f>+D1189*(D1201*D1224+(1-D1201)*D1223)</f>
        <v>14.785157579918573</v>
      </c>
      <c r="E1195" s="161">
        <f t="shared" ref="E1195:O1195" si="2658">+E1189*(E1201*E1224+(1-E1201)*E1223)</f>
        <v>14.395583392992394</v>
      </c>
      <c r="F1195" s="161">
        <f t="shared" si="2658"/>
        <v>21.367486930694419</v>
      </c>
      <c r="G1195" s="161">
        <f t="shared" si="2658"/>
        <v>35.463498189436599</v>
      </c>
      <c r="H1195" s="161">
        <f t="shared" si="2658"/>
        <v>42.057766293502489</v>
      </c>
      <c r="I1195" s="161">
        <f t="shared" si="2658"/>
        <v>39.755690214008681</v>
      </c>
      <c r="J1195" s="161">
        <f t="shared" si="2658"/>
        <v>25.520319276678002</v>
      </c>
      <c r="K1195" s="161">
        <f t="shared" si="2658"/>
        <v>20.629022249160144</v>
      </c>
      <c r="L1195" s="161">
        <f t="shared" si="2658"/>
        <v>39.235090672828996</v>
      </c>
      <c r="M1195" s="161">
        <f t="shared" si="2658"/>
        <v>40.675256760202906</v>
      </c>
      <c r="N1195" s="161">
        <f t="shared" si="2658"/>
        <v>36.616448577636682</v>
      </c>
      <c r="O1195" s="162">
        <f t="shared" si="2658"/>
        <v>0</v>
      </c>
      <c r="P1195" s="244"/>
    </row>
    <row r="1196" spans="1:41" ht="15.75" thickBot="1" x14ac:dyDescent="0.3">
      <c r="A1196" s="195" t="s">
        <v>117</v>
      </c>
      <c r="B1196" s="376"/>
      <c r="C1196" s="96" t="s">
        <v>230</v>
      </c>
      <c r="D1196" s="163">
        <f>+D1190*(D1202*D1224+(1-D1202)*D1223)</f>
        <v>0</v>
      </c>
      <c r="E1196" s="163">
        <f t="shared" ref="E1196:O1196" si="2659">+E1190*(E1202*E1224+(1-E1202)*E1223)</f>
        <v>0</v>
      </c>
      <c r="F1196" s="163">
        <f t="shared" si="2659"/>
        <v>0</v>
      </c>
      <c r="G1196" s="163">
        <f t="shared" si="2659"/>
        <v>0</v>
      </c>
      <c r="H1196" s="163">
        <f t="shared" si="2659"/>
        <v>0</v>
      </c>
      <c r="I1196" s="163">
        <f t="shared" si="2659"/>
        <v>0</v>
      </c>
      <c r="J1196" s="163">
        <f t="shared" si="2659"/>
        <v>0</v>
      </c>
      <c r="K1196" s="163">
        <f t="shared" si="2659"/>
        <v>0</v>
      </c>
      <c r="L1196" s="163">
        <f t="shared" si="2659"/>
        <v>0</v>
      </c>
      <c r="M1196" s="163">
        <f t="shared" si="2659"/>
        <v>0</v>
      </c>
      <c r="N1196" s="163">
        <f t="shared" si="2659"/>
        <v>0</v>
      </c>
      <c r="O1196" s="164">
        <f t="shared" si="2659"/>
        <v>0</v>
      </c>
      <c r="P1196" s="164"/>
    </row>
    <row r="1197" spans="1:41" x14ac:dyDescent="0.25">
      <c r="A1197" s="195" t="s">
        <v>117</v>
      </c>
      <c r="B1197" s="376"/>
      <c r="C1197" s="204" t="s">
        <v>2</v>
      </c>
      <c r="D1197" s="205">
        <f>+IFERROR(SUMPRODUCT(D1198:D1202,D1204:D1208)/D1203,0)</f>
        <v>0</v>
      </c>
      <c r="E1197" s="205">
        <f t="shared" ref="E1197" si="2660">+IFERROR(SUMPRODUCT(E1198:E1202,E1204:E1208)/E1203,0)</f>
        <v>0</v>
      </c>
      <c r="F1197" s="205">
        <f t="shared" ref="F1197" si="2661">+IFERROR(SUMPRODUCT(F1198:F1202,F1204:F1208)/F1203,0)</f>
        <v>0</v>
      </c>
      <c r="G1197" s="205">
        <f t="shared" ref="G1197" si="2662">+IFERROR(SUMPRODUCT(G1198:G1202,G1204:G1208)/G1203,0)</f>
        <v>0</v>
      </c>
      <c r="H1197" s="205">
        <f t="shared" ref="H1197" si="2663">+IFERROR(SUMPRODUCT(H1198:H1202,H1204:H1208)/H1203,0)</f>
        <v>0</v>
      </c>
      <c r="I1197" s="205">
        <f t="shared" ref="I1197" si="2664">+IFERROR(SUMPRODUCT(I1198:I1202,I1204:I1208)/I1203,0)</f>
        <v>0</v>
      </c>
      <c r="J1197" s="205">
        <f t="shared" ref="J1197" si="2665">+IFERROR(SUMPRODUCT(J1198:J1202,J1204:J1208)/J1203,0)</f>
        <v>0</v>
      </c>
      <c r="K1197" s="205">
        <f t="shared" ref="K1197" si="2666">+IFERROR(SUMPRODUCT(K1198:K1202,K1204:K1208)/K1203,0)</f>
        <v>0</v>
      </c>
      <c r="L1197" s="205">
        <f t="shared" ref="L1197" si="2667">+IFERROR(SUMPRODUCT(L1198:L1202,L1204:L1208)/L1203,0)</f>
        <v>0</v>
      </c>
      <c r="M1197" s="205">
        <f t="shared" ref="M1197" si="2668">+IFERROR(SUMPRODUCT(M1198:M1202,M1204:M1208)/M1203,0)</f>
        <v>0</v>
      </c>
      <c r="N1197" s="205">
        <f t="shared" ref="N1197" si="2669">+IFERROR(SUMPRODUCT(N1198:N1202,N1204:N1208)/N1203,0)</f>
        <v>0</v>
      </c>
      <c r="O1197" s="205">
        <f t="shared" ref="O1197" si="2670">+IFERROR(SUMPRODUCT(O1198:O1202,O1204:O1208)/O1203,0)</f>
        <v>0</v>
      </c>
      <c r="P1197" s="166" t="e">
        <f>+SUMPRODUCT(D1197:O1197,D1203:O1203)/P1203</f>
        <v>#DIV/0!</v>
      </c>
      <c r="R1197" s="192">
        <f>+D1197</f>
        <v>0</v>
      </c>
      <c r="S1197" s="192">
        <f t="shared" ref="S1197" si="2671">+E1197</f>
        <v>0</v>
      </c>
      <c r="T1197" s="192">
        <f t="shared" ref="T1197" si="2672">+F1197</f>
        <v>0</v>
      </c>
      <c r="U1197" s="192">
        <f t="shared" ref="U1197" si="2673">+G1197</f>
        <v>0</v>
      </c>
      <c r="V1197" s="192">
        <f t="shared" ref="V1197" si="2674">+H1197</f>
        <v>0</v>
      </c>
      <c r="W1197" s="192">
        <f t="shared" ref="W1197" si="2675">+I1197</f>
        <v>0</v>
      </c>
      <c r="X1197" s="192">
        <f t="shared" ref="X1197" si="2676">+J1197</f>
        <v>0</v>
      </c>
      <c r="Y1197" s="192">
        <f t="shared" ref="Y1197" si="2677">+K1197</f>
        <v>0</v>
      </c>
      <c r="Z1197" s="192">
        <f t="shared" ref="Z1197" si="2678">+L1197</f>
        <v>0</v>
      </c>
      <c r="AA1197" s="192">
        <f t="shared" ref="AA1197" si="2679">+M1197</f>
        <v>0</v>
      </c>
      <c r="AB1197" s="192">
        <f t="shared" ref="AB1197" si="2680">+N1197</f>
        <v>0</v>
      </c>
      <c r="AC1197" s="192">
        <f t="shared" ref="AC1197" si="2681">+O1197</f>
        <v>0</v>
      </c>
      <c r="AD1197" s="190">
        <f>+D1203</f>
        <v>0</v>
      </c>
      <c r="AE1197" s="190">
        <f t="shared" ref="AE1197" si="2682">+E1203</f>
        <v>0</v>
      </c>
      <c r="AF1197" s="190">
        <f t="shared" ref="AF1197" si="2683">+F1203</f>
        <v>0</v>
      </c>
      <c r="AG1197" s="190">
        <f t="shared" ref="AG1197" si="2684">+G1203</f>
        <v>0</v>
      </c>
      <c r="AH1197" s="190">
        <f t="shared" ref="AH1197" si="2685">+H1203</f>
        <v>0</v>
      </c>
      <c r="AI1197" s="190">
        <f t="shared" ref="AI1197" si="2686">+I1203</f>
        <v>0</v>
      </c>
      <c r="AJ1197" s="190">
        <f t="shared" ref="AJ1197" si="2687">+J1203</f>
        <v>0</v>
      </c>
      <c r="AK1197" s="190">
        <f t="shared" ref="AK1197" si="2688">+K1203</f>
        <v>0</v>
      </c>
      <c r="AL1197" s="190">
        <f t="shared" ref="AL1197" si="2689">+L1203</f>
        <v>0</v>
      </c>
      <c r="AM1197" s="190">
        <f t="shared" ref="AM1197" si="2690">+M1203</f>
        <v>0</v>
      </c>
      <c r="AN1197" s="190">
        <f t="shared" ref="AN1197" si="2691">+N1203</f>
        <v>0</v>
      </c>
      <c r="AO1197" s="190">
        <f t="shared" ref="AO1197" si="2692">+O1203</f>
        <v>0</v>
      </c>
    </row>
    <row r="1198" spans="1:41" x14ac:dyDescent="0.25">
      <c r="A1198" s="195" t="s">
        <v>117</v>
      </c>
      <c r="B1198" s="376"/>
      <c r="C1198" s="178" t="s">
        <v>3</v>
      </c>
      <c r="D1198" s="179">
        <v>0.44</v>
      </c>
      <c r="E1198" s="179">
        <v>0.44</v>
      </c>
      <c r="F1198" s="179">
        <v>0.44</v>
      </c>
      <c r="G1198" s="293">
        <v>0.48</v>
      </c>
      <c r="H1198" s="293">
        <v>0.48</v>
      </c>
      <c r="I1198" s="293">
        <v>0.48</v>
      </c>
      <c r="J1198" s="179">
        <v>0.48</v>
      </c>
      <c r="K1198" s="179">
        <v>0.48915873014712274</v>
      </c>
      <c r="L1198" s="179">
        <v>0.4834974169537235</v>
      </c>
      <c r="M1198" s="179">
        <v>0.45414569524687309</v>
      </c>
      <c r="N1198" s="179">
        <v>0.38276016431267579</v>
      </c>
      <c r="O1198" s="179">
        <v>0.34111134082271427</v>
      </c>
      <c r="P1198" s="180" t="e">
        <f>+SUMPRODUCT(D1198:O1198,D1204:O1204)/P1204</f>
        <v>#DIV/0!</v>
      </c>
    </row>
    <row r="1199" spans="1:41" x14ac:dyDescent="0.25">
      <c r="A1199" s="195" t="s">
        <v>117</v>
      </c>
      <c r="B1199" s="376"/>
      <c r="C1199" s="178" t="s">
        <v>200</v>
      </c>
      <c r="D1199" s="179">
        <v>0.44</v>
      </c>
      <c r="E1199" s="179">
        <v>0.44</v>
      </c>
      <c r="F1199" s="179">
        <v>0.44</v>
      </c>
      <c r="G1199" s="293">
        <v>0.48</v>
      </c>
      <c r="H1199" s="293">
        <v>0.48</v>
      </c>
      <c r="I1199" s="293">
        <v>0.48</v>
      </c>
      <c r="J1199" s="179">
        <v>0.48</v>
      </c>
      <c r="K1199" s="179">
        <v>0.48915873014712274</v>
      </c>
      <c r="L1199" s="179">
        <v>0.4834974169537235</v>
      </c>
      <c r="M1199" s="179">
        <v>0.45414569524687309</v>
      </c>
      <c r="N1199" s="179">
        <v>0.38276016431267579</v>
      </c>
      <c r="O1199" s="179">
        <v>0.34111134082271427</v>
      </c>
      <c r="P1199" s="242"/>
    </row>
    <row r="1200" spans="1:41" x14ac:dyDescent="0.25">
      <c r="A1200" s="195" t="s">
        <v>117</v>
      </c>
      <c r="B1200" s="376"/>
      <c r="C1200" s="178" t="s">
        <v>201</v>
      </c>
      <c r="D1200" s="179">
        <v>0.44</v>
      </c>
      <c r="E1200" s="179">
        <v>0.44</v>
      </c>
      <c r="F1200" s="179">
        <v>0.44</v>
      </c>
      <c r="G1200" s="293">
        <v>0.48</v>
      </c>
      <c r="H1200" s="293">
        <v>0.48</v>
      </c>
      <c r="I1200" s="293">
        <v>0.48</v>
      </c>
      <c r="J1200" s="179">
        <v>0.48</v>
      </c>
      <c r="K1200" s="179">
        <v>0.48915873014712274</v>
      </c>
      <c r="L1200" s="179">
        <v>0.4834974169537235</v>
      </c>
      <c r="M1200" s="179">
        <v>0.45414569524687309</v>
      </c>
      <c r="N1200" s="179">
        <v>0.38276016431267579</v>
      </c>
      <c r="O1200" s="179">
        <v>0.34111134082271427</v>
      </c>
      <c r="P1200" s="242"/>
    </row>
    <row r="1201" spans="1:53" x14ac:dyDescent="0.25">
      <c r="A1201" s="195" t="s">
        <v>117</v>
      </c>
      <c r="B1201" s="376"/>
      <c r="C1201" s="178" t="s">
        <v>202</v>
      </c>
      <c r="D1201" s="179">
        <v>0.44</v>
      </c>
      <c r="E1201" s="179">
        <v>0.44</v>
      </c>
      <c r="F1201" s="179">
        <v>0.44</v>
      </c>
      <c r="G1201" s="293">
        <v>0.48</v>
      </c>
      <c r="H1201" s="293">
        <v>0.48</v>
      </c>
      <c r="I1201" s="293">
        <v>0.48</v>
      </c>
      <c r="J1201" s="179">
        <v>0.48</v>
      </c>
      <c r="K1201" s="179">
        <v>0.48915873014712274</v>
      </c>
      <c r="L1201" s="179">
        <v>0.4834974169537235</v>
      </c>
      <c r="M1201" s="179">
        <v>0.45414569524687309</v>
      </c>
      <c r="N1201" s="179">
        <v>0.38276016431267579</v>
      </c>
      <c r="O1201" s="179">
        <v>0.34111134082271427</v>
      </c>
      <c r="P1201" s="242"/>
    </row>
    <row r="1202" spans="1:53" ht="15.75" thickBot="1" x14ac:dyDescent="0.3">
      <c r="A1202" s="195" t="s">
        <v>117</v>
      </c>
      <c r="B1202" s="376"/>
      <c r="C1202" s="280" t="s">
        <v>231</v>
      </c>
      <c r="D1202" s="179">
        <v>0.44</v>
      </c>
      <c r="E1202" s="179">
        <v>0.44</v>
      </c>
      <c r="F1202" s="179">
        <v>0.44</v>
      </c>
      <c r="G1202" s="293">
        <v>0.48</v>
      </c>
      <c r="H1202" s="293">
        <v>0.48</v>
      </c>
      <c r="I1202" s="293">
        <v>0.48</v>
      </c>
      <c r="J1202" s="181">
        <v>0.48</v>
      </c>
      <c r="K1202" s="181">
        <v>0.48915873014712274</v>
      </c>
      <c r="L1202" s="181">
        <v>0.4834974169537235</v>
      </c>
      <c r="M1202" s="179">
        <v>0.45414569524687309</v>
      </c>
      <c r="N1202" s="179">
        <v>0.38276016431267579</v>
      </c>
      <c r="O1202" s="179">
        <v>0.34111134082271427</v>
      </c>
      <c r="P1202" s="182" t="e">
        <f t="shared" ref="P1202" si="2693">+SUMPRODUCT(D1202:O1202,D1208:O1208)/P1208</f>
        <v>#DIV/0!</v>
      </c>
    </row>
    <row r="1203" spans="1:53" x14ac:dyDescent="0.25">
      <c r="A1203" s="195" t="s">
        <v>117</v>
      </c>
      <c r="B1203" s="376"/>
      <c r="C1203" s="99" t="s">
        <v>239</v>
      </c>
      <c r="D1203" s="100">
        <f>+D1172/D1185/30</f>
        <v>0</v>
      </c>
      <c r="E1203" s="100">
        <f t="shared" ref="E1203:O1203" si="2694">+E1172/E1185/30</f>
        <v>0</v>
      </c>
      <c r="F1203" s="100">
        <f t="shared" si="2694"/>
        <v>0</v>
      </c>
      <c r="G1203" s="100">
        <f t="shared" si="2694"/>
        <v>0</v>
      </c>
      <c r="H1203" s="100">
        <f t="shared" si="2694"/>
        <v>0</v>
      </c>
      <c r="I1203" s="100">
        <f t="shared" si="2694"/>
        <v>0</v>
      </c>
      <c r="J1203" s="100">
        <f t="shared" si="2694"/>
        <v>0</v>
      </c>
      <c r="K1203" s="100">
        <f t="shared" si="2694"/>
        <v>0</v>
      </c>
      <c r="L1203" s="100">
        <f t="shared" si="2694"/>
        <v>0</v>
      </c>
      <c r="M1203" s="100">
        <f t="shared" si="2694"/>
        <v>0</v>
      </c>
      <c r="N1203" s="100">
        <f t="shared" si="2694"/>
        <v>0</v>
      </c>
      <c r="O1203" s="167">
        <f t="shared" si="2694"/>
        <v>0</v>
      </c>
      <c r="P1203" s="167">
        <f>SUM(D1203:O1203)</f>
        <v>0</v>
      </c>
    </row>
    <row r="1204" spans="1:53" x14ac:dyDescent="0.25">
      <c r="A1204" s="195" t="s">
        <v>117</v>
      </c>
      <c r="B1204" s="376"/>
      <c r="C1204" s="86" t="s">
        <v>240</v>
      </c>
      <c r="D1204" s="87">
        <f>+D1203*D1179</f>
        <v>0</v>
      </c>
      <c r="E1204" s="87">
        <f t="shared" ref="E1204" si="2695">+E1203*E1179</f>
        <v>0</v>
      </c>
      <c r="F1204" s="87">
        <f t="shared" ref="F1204" si="2696">+F1203*F1179</f>
        <v>0</v>
      </c>
      <c r="G1204" s="87">
        <f t="shared" ref="G1204" si="2697">+G1203*G1179</f>
        <v>0</v>
      </c>
      <c r="H1204" s="87">
        <f t="shared" ref="H1204" si="2698">+H1203*H1179</f>
        <v>0</v>
      </c>
      <c r="I1204" s="87">
        <f t="shared" ref="I1204" si="2699">+I1203*I1179</f>
        <v>0</v>
      </c>
      <c r="J1204" s="87">
        <f t="shared" ref="J1204" si="2700">+J1203*J1179</f>
        <v>0</v>
      </c>
      <c r="K1204" s="87">
        <f t="shared" ref="K1204" si="2701">+K1203*K1179</f>
        <v>0</v>
      </c>
      <c r="L1204" s="87">
        <f t="shared" ref="L1204" si="2702">+L1203*L1179</f>
        <v>0</v>
      </c>
      <c r="M1204" s="87">
        <f t="shared" ref="M1204" si="2703">+M1203*M1179</f>
        <v>0</v>
      </c>
      <c r="N1204" s="87">
        <f t="shared" ref="N1204" si="2704">+N1203*N1179</f>
        <v>0</v>
      </c>
      <c r="O1204" s="159">
        <f t="shared" ref="O1204" si="2705">+O1203*O1179</f>
        <v>0</v>
      </c>
      <c r="P1204" s="159">
        <f t="shared" ref="P1204:P1214" si="2706">SUM(D1204:O1204)</f>
        <v>0</v>
      </c>
      <c r="AP1204" s="190">
        <f>+D1204</f>
        <v>0</v>
      </c>
      <c r="AQ1204" s="190">
        <f t="shared" ref="AQ1204:AQ1208" si="2707">+E1204</f>
        <v>0</v>
      </c>
      <c r="AR1204" s="190">
        <f t="shared" ref="AR1204:AR1208" si="2708">+F1204</f>
        <v>0</v>
      </c>
      <c r="AS1204" s="190">
        <f t="shared" ref="AS1204:AS1208" si="2709">+G1204</f>
        <v>0</v>
      </c>
      <c r="AT1204" s="190">
        <f t="shared" ref="AT1204:AT1208" si="2710">+H1204</f>
        <v>0</v>
      </c>
      <c r="AU1204" s="190">
        <f t="shared" ref="AU1204:AU1208" si="2711">+I1204</f>
        <v>0</v>
      </c>
      <c r="AV1204" s="190">
        <f t="shared" ref="AV1204:AV1208" si="2712">+J1204</f>
        <v>0</v>
      </c>
      <c r="AW1204" s="190">
        <f t="shared" ref="AW1204:AW1208" si="2713">+K1204</f>
        <v>0</v>
      </c>
      <c r="AX1204" s="190">
        <f t="shared" ref="AX1204:AX1208" si="2714">+L1204</f>
        <v>0</v>
      </c>
      <c r="AY1204" s="190">
        <f t="shared" ref="AY1204:AY1208" si="2715">+M1204</f>
        <v>0</v>
      </c>
      <c r="AZ1204" s="190">
        <f t="shared" ref="AZ1204:AZ1208" si="2716">+N1204</f>
        <v>0</v>
      </c>
      <c r="BA1204" s="190">
        <f t="shared" ref="BA1204:BA1208" si="2717">+O1204</f>
        <v>0</v>
      </c>
    </row>
    <row r="1205" spans="1:53" x14ac:dyDescent="0.25">
      <c r="A1205" s="195" t="s">
        <v>117</v>
      </c>
      <c r="B1205" s="376"/>
      <c r="C1205" s="86" t="s">
        <v>241</v>
      </c>
      <c r="D1205" s="87">
        <f>+D1203*D1180</f>
        <v>0</v>
      </c>
      <c r="E1205" s="87">
        <f t="shared" ref="E1205:O1205" si="2718">+E1203*E1180</f>
        <v>0</v>
      </c>
      <c r="F1205" s="87">
        <f t="shared" si="2718"/>
        <v>0</v>
      </c>
      <c r="G1205" s="87">
        <f t="shared" si="2718"/>
        <v>0</v>
      </c>
      <c r="H1205" s="87">
        <f t="shared" si="2718"/>
        <v>0</v>
      </c>
      <c r="I1205" s="87">
        <f t="shared" si="2718"/>
        <v>0</v>
      </c>
      <c r="J1205" s="87">
        <f t="shared" si="2718"/>
        <v>0</v>
      </c>
      <c r="K1205" s="87">
        <f t="shared" si="2718"/>
        <v>0</v>
      </c>
      <c r="L1205" s="87">
        <f t="shared" si="2718"/>
        <v>0</v>
      </c>
      <c r="M1205" s="87">
        <f t="shared" si="2718"/>
        <v>0</v>
      </c>
      <c r="N1205" s="87">
        <f t="shared" si="2718"/>
        <v>0</v>
      </c>
      <c r="O1205" s="159">
        <f t="shared" si="2718"/>
        <v>0</v>
      </c>
      <c r="P1205" s="159"/>
      <c r="AP1205" s="190">
        <f t="shared" ref="AP1205:AP1208" si="2719">+D1205</f>
        <v>0</v>
      </c>
      <c r="AQ1205" s="190">
        <f t="shared" si="2707"/>
        <v>0</v>
      </c>
      <c r="AR1205" s="190">
        <f t="shared" si="2708"/>
        <v>0</v>
      </c>
      <c r="AS1205" s="190">
        <f t="shared" si="2709"/>
        <v>0</v>
      </c>
      <c r="AT1205" s="190">
        <f t="shared" si="2710"/>
        <v>0</v>
      </c>
      <c r="AU1205" s="190">
        <f t="shared" si="2711"/>
        <v>0</v>
      </c>
      <c r="AV1205" s="190">
        <f t="shared" si="2712"/>
        <v>0</v>
      </c>
      <c r="AW1205" s="190">
        <f t="shared" si="2713"/>
        <v>0</v>
      </c>
      <c r="AX1205" s="190">
        <f t="shared" si="2714"/>
        <v>0</v>
      </c>
      <c r="AY1205" s="190">
        <f t="shared" si="2715"/>
        <v>0</v>
      </c>
      <c r="AZ1205" s="190">
        <f t="shared" si="2716"/>
        <v>0</v>
      </c>
      <c r="BA1205" s="190">
        <f t="shared" si="2717"/>
        <v>0</v>
      </c>
    </row>
    <row r="1206" spans="1:53" x14ac:dyDescent="0.25">
      <c r="A1206" s="195" t="s">
        <v>117</v>
      </c>
      <c r="B1206" s="376"/>
      <c r="C1206" s="86" t="s">
        <v>242</v>
      </c>
      <c r="D1206" s="87">
        <f>+D1203*D1181</f>
        <v>0</v>
      </c>
      <c r="E1206" s="87">
        <f t="shared" ref="E1206:O1206" si="2720">+E1203*E1181</f>
        <v>0</v>
      </c>
      <c r="F1206" s="87">
        <f t="shared" si="2720"/>
        <v>0</v>
      </c>
      <c r="G1206" s="87">
        <f t="shared" si="2720"/>
        <v>0</v>
      </c>
      <c r="H1206" s="87">
        <f t="shared" si="2720"/>
        <v>0</v>
      </c>
      <c r="I1206" s="87">
        <f t="shared" si="2720"/>
        <v>0</v>
      </c>
      <c r="J1206" s="87">
        <f t="shared" si="2720"/>
        <v>0</v>
      </c>
      <c r="K1206" s="87">
        <f t="shared" si="2720"/>
        <v>0</v>
      </c>
      <c r="L1206" s="87">
        <f t="shared" si="2720"/>
        <v>0</v>
      </c>
      <c r="M1206" s="87">
        <f t="shared" si="2720"/>
        <v>0</v>
      </c>
      <c r="N1206" s="87">
        <f t="shared" si="2720"/>
        <v>0</v>
      </c>
      <c r="O1206" s="159">
        <f t="shared" si="2720"/>
        <v>0</v>
      </c>
      <c r="P1206" s="159"/>
      <c r="AP1206" s="190">
        <f t="shared" si="2719"/>
        <v>0</v>
      </c>
      <c r="AQ1206" s="190">
        <f t="shared" si="2707"/>
        <v>0</v>
      </c>
      <c r="AR1206" s="190">
        <f t="shared" si="2708"/>
        <v>0</v>
      </c>
      <c r="AS1206" s="190">
        <f t="shared" si="2709"/>
        <v>0</v>
      </c>
      <c r="AT1206" s="190">
        <f t="shared" si="2710"/>
        <v>0</v>
      </c>
      <c r="AU1206" s="190">
        <f t="shared" si="2711"/>
        <v>0</v>
      </c>
      <c r="AV1206" s="190">
        <f t="shared" si="2712"/>
        <v>0</v>
      </c>
      <c r="AW1206" s="190">
        <f t="shared" si="2713"/>
        <v>0</v>
      </c>
      <c r="AX1206" s="190">
        <f t="shared" si="2714"/>
        <v>0</v>
      </c>
      <c r="AY1206" s="190">
        <f t="shared" si="2715"/>
        <v>0</v>
      </c>
      <c r="AZ1206" s="190">
        <f t="shared" si="2716"/>
        <v>0</v>
      </c>
      <c r="BA1206" s="190">
        <f t="shared" si="2717"/>
        <v>0</v>
      </c>
    </row>
    <row r="1207" spans="1:53" x14ac:dyDescent="0.25">
      <c r="A1207" s="195" t="s">
        <v>117</v>
      </c>
      <c r="B1207" s="376"/>
      <c r="C1207" s="86" t="s">
        <v>243</v>
      </c>
      <c r="D1207" s="87">
        <f>+D1203*D1182</f>
        <v>0</v>
      </c>
      <c r="E1207" s="87">
        <f t="shared" ref="E1207:O1207" si="2721">+E1203*E1182</f>
        <v>0</v>
      </c>
      <c r="F1207" s="87">
        <f t="shared" si="2721"/>
        <v>0</v>
      </c>
      <c r="G1207" s="87">
        <f t="shared" si="2721"/>
        <v>0</v>
      </c>
      <c r="H1207" s="87">
        <f t="shared" si="2721"/>
        <v>0</v>
      </c>
      <c r="I1207" s="87">
        <f t="shared" si="2721"/>
        <v>0</v>
      </c>
      <c r="J1207" s="87">
        <f t="shared" si="2721"/>
        <v>0</v>
      </c>
      <c r="K1207" s="87">
        <f t="shared" si="2721"/>
        <v>0</v>
      </c>
      <c r="L1207" s="87">
        <f t="shared" si="2721"/>
        <v>0</v>
      </c>
      <c r="M1207" s="87">
        <f t="shared" si="2721"/>
        <v>0</v>
      </c>
      <c r="N1207" s="87">
        <f t="shared" si="2721"/>
        <v>0</v>
      </c>
      <c r="O1207" s="159">
        <f t="shared" si="2721"/>
        <v>0</v>
      </c>
      <c r="P1207" s="159"/>
      <c r="AP1207" s="190">
        <f t="shared" si="2719"/>
        <v>0</v>
      </c>
      <c r="AQ1207" s="190">
        <f t="shared" si="2707"/>
        <v>0</v>
      </c>
      <c r="AR1207" s="190">
        <f t="shared" si="2708"/>
        <v>0</v>
      </c>
      <c r="AS1207" s="190">
        <f t="shared" si="2709"/>
        <v>0</v>
      </c>
      <c r="AT1207" s="190">
        <f t="shared" si="2710"/>
        <v>0</v>
      </c>
      <c r="AU1207" s="190">
        <f t="shared" si="2711"/>
        <v>0</v>
      </c>
      <c r="AV1207" s="190">
        <f t="shared" si="2712"/>
        <v>0</v>
      </c>
      <c r="AW1207" s="190">
        <f t="shared" si="2713"/>
        <v>0</v>
      </c>
      <c r="AX1207" s="190">
        <f t="shared" si="2714"/>
        <v>0</v>
      </c>
      <c r="AY1207" s="190">
        <f t="shared" si="2715"/>
        <v>0</v>
      </c>
      <c r="AZ1207" s="190">
        <f t="shared" si="2716"/>
        <v>0</v>
      </c>
      <c r="BA1207" s="190">
        <f t="shared" si="2717"/>
        <v>0</v>
      </c>
    </row>
    <row r="1208" spans="1:53" ht="15.75" thickBot="1" x14ac:dyDescent="0.3">
      <c r="A1208" s="195" t="s">
        <v>117</v>
      </c>
      <c r="B1208" s="376"/>
      <c r="C1208" s="96" t="s">
        <v>244</v>
      </c>
      <c r="D1208" s="251">
        <f>+D1203*D1183</f>
        <v>0</v>
      </c>
      <c r="E1208" s="251">
        <f t="shared" ref="E1208:O1208" si="2722">+E1203*E1183</f>
        <v>0</v>
      </c>
      <c r="F1208" s="251">
        <f t="shared" si="2722"/>
        <v>0</v>
      </c>
      <c r="G1208" s="251">
        <f t="shared" si="2722"/>
        <v>0</v>
      </c>
      <c r="H1208" s="251">
        <f t="shared" si="2722"/>
        <v>0</v>
      </c>
      <c r="I1208" s="251">
        <f t="shared" si="2722"/>
        <v>0</v>
      </c>
      <c r="J1208" s="251">
        <f t="shared" si="2722"/>
        <v>0</v>
      </c>
      <c r="K1208" s="251">
        <f t="shared" si="2722"/>
        <v>0</v>
      </c>
      <c r="L1208" s="251">
        <f t="shared" si="2722"/>
        <v>0</v>
      </c>
      <c r="M1208" s="251">
        <f t="shared" si="2722"/>
        <v>0</v>
      </c>
      <c r="N1208" s="251">
        <f t="shared" si="2722"/>
        <v>0</v>
      </c>
      <c r="O1208" s="251">
        <f t="shared" si="2722"/>
        <v>0</v>
      </c>
      <c r="P1208" s="169">
        <f t="shared" si="2706"/>
        <v>0</v>
      </c>
      <c r="AP1208" s="190">
        <f t="shared" si="2719"/>
        <v>0</v>
      </c>
      <c r="AQ1208" s="190">
        <f t="shared" si="2707"/>
        <v>0</v>
      </c>
      <c r="AR1208" s="190">
        <f t="shared" si="2708"/>
        <v>0</v>
      </c>
      <c r="AS1208" s="190">
        <f t="shared" si="2709"/>
        <v>0</v>
      </c>
      <c r="AT1208" s="190">
        <f t="shared" si="2710"/>
        <v>0</v>
      </c>
      <c r="AU1208" s="190">
        <f t="shared" si="2711"/>
        <v>0</v>
      </c>
      <c r="AV1208" s="190">
        <f t="shared" si="2712"/>
        <v>0</v>
      </c>
      <c r="AW1208" s="190">
        <f t="shared" si="2713"/>
        <v>0</v>
      </c>
      <c r="AX1208" s="190">
        <f t="shared" si="2714"/>
        <v>0</v>
      </c>
      <c r="AY1208" s="190">
        <f t="shared" si="2715"/>
        <v>0</v>
      </c>
      <c r="AZ1208" s="190">
        <f t="shared" si="2716"/>
        <v>0</v>
      </c>
      <c r="BA1208" s="190">
        <f t="shared" si="2717"/>
        <v>0</v>
      </c>
    </row>
    <row r="1209" spans="1:53" x14ac:dyDescent="0.25">
      <c r="A1209" s="195" t="s">
        <v>117</v>
      </c>
      <c r="B1209" s="376"/>
      <c r="C1209" s="99" t="s">
        <v>245</v>
      </c>
      <c r="D1209" s="100">
        <f>+IFERROR(D1172/D1191/30,0)</f>
        <v>0</v>
      </c>
      <c r="E1209" s="100">
        <f t="shared" ref="E1209:O1209" si="2723">+IFERROR(E1172/E1191/30,0)</f>
        <v>0</v>
      </c>
      <c r="F1209" s="100">
        <f t="shared" si="2723"/>
        <v>0</v>
      </c>
      <c r="G1209" s="100">
        <f t="shared" si="2723"/>
        <v>0</v>
      </c>
      <c r="H1209" s="100">
        <f t="shared" si="2723"/>
        <v>0</v>
      </c>
      <c r="I1209" s="100">
        <f t="shared" si="2723"/>
        <v>0</v>
      </c>
      <c r="J1209" s="100">
        <f t="shared" si="2723"/>
        <v>0</v>
      </c>
      <c r="K1209" s="100">
        <f t="shared" si="2723"/>
        <v>0</v>
      </c>
      <c r="L1209" s="100">
        <f t="shared" si="2723"/>
        <v>0</v>
      </c>
      <c r="M1209" s="100">
        <f t="shared" si="2723"/>
        <v>0</v>
      </c>
      <c r="N1209" s="100">
        <f t="shared" si="2723"/>
        <v>0</v>
      </c>
      <c r="O1209" s="167">
        <f t="shared" si="2723"/>
        <v>0</v>
      </c>
      <c r="P1209" s="167">
        <f t="shared" si="2706"/>
        <v>0</v>
      </c>
    </row>
    <row r="1210" spans="1:53" x14ac:dyDescent="0.25">
      <c r="A1210" s="195" t="s">
        <v>117</v>
      </c>
      <c r="B1210" s="376"/>
      <c r="C1210" s="86" t="s">
        <v>246</v>
      </c>
      <c r="D1210" s="266">
        <f t="shared" ref="D1210:O1210" si="2724">+IFERROR(D1173/D1192/30,0)</f>
        <v>0</v>
      </c>
      <c r="E1210" s="266">
        <f t="shared" si="2724"/>
        <v>0</v>
      </c>
      <c r="F1210" s="266">
        <f t="shared" si="2724"/>
        <v>0</v>
      </c>
      <c r="G1210" s="266">
        <f t="shared" si="2724"/>
        <v>0</v>
      </c>
      <c r="H1210" s="266">
        <f t="shared" si="2724"/>
        <v>0</v>
      </c>
      <c r="I1210" s="266">
        <f t="shared" si="2724"/>
        <v>0</v>
      </c>
      <c r="J1210" s="266">
        <f t="shared" si="2724"/>
        <v>0</v>
      </c>
      <c r="K1210" s="266">
        <f t="shared" si="2724"/>
        <v>0</v>
      </c>
      <c r="L1210" s="266">
        <f t="shared" si="2724"/>
        <v>0</v>
      </c>
      <c r="M1210" s="266">
        <f t="shared" si="2724"/>
        <v>0</v>
      </c>
      <c r="N1210" s="266">
        <f t="shared" si="2724"/>
        <v>0</v>
      </c>
      <c r="O1210" s="267">
        <f t="shared" si="2724"/>
        <v>0</v>
      </c>
      <c r="P1210" s="159">
        <f t="shared" si="2706"/>
        <v>0</v>
      </c>
    </row>
    <row r="1211" spans="1:53" x14ac:dyDescent="0.25">
      <c r="A1211" s="195" t="s">
        <v>117</v>
      </c>
      <c r="B1211" s="376"/>
      <c r="C1211" s="86" t="s">
        <v>247</v>
      </c>
      <c r="D1211" s="266">
        <f t="shared" ref="D1211:O1211" si="2725">+IFERROR(D1174/D1193/30,0)</f>
        <v>0</v>
      </c>
      <c r="E1211" s="266">
        <f t="shared" si="2725"/>
        <v>0</v>
      </c>
      <c r="F1211" s="266">
        <f t="shared" si="2725"/>
        <v>0</v>
      </c>
      <c r="G1211" s="266">
        <f t="shared" si="2725"/>
        <v>0</v>
      </c>
      <c r="H1211" s="266">
        <f t="shared" si="2725"/>
        <v>0</v>
      </c>
      <c r="I1211" s="266">
        <f t="shared" si="2725"/>
        <v>0</v>
      </c>
      <c r="J1211" s="266">
        <f t="shared" si="2725"/>
        <v>0</v>
      </c>
      <c r="K1211" s="266">
        <f t="shared" si="2725"/>
        <v>0</v>
      </c>
      <c r="L1211" s="266">
        <f t="shared" si="2725"/>
        <v>0</v>
      </c>
      <c r="M1211" s="266">
        <f t="shared" si="2725"/>
        <v>0</v>
      </c>
      <c r="N1211" s="266">
        <f t="shared" si="2725"/>
        <v>0</v>
      </c>
      <c r="O1211" s="267">
        <f t="shared" si="2725"/>
        <v>0</v>
      </c>
      <c r="P1211" s="159">
        <f t="shared" si="2706"/>
        <v>0</v>
      </c>
    </row>
    <row r="1212" spans="1:53" x14ac:dyDescent="0.25">
      <c r="A1212" s="195" t="s">
        <v>117</v>
      </c>
      <c r="B1212" s="376"/>
      <c r="C1212" s="86" t="s">
        <v>248</v>
      </c>
      <c r="D1212" s="266">
        <f t="shared" ref="D1212:O1212" si="2726">+IFERROR(D1175/D1194/30,0)</f>
        <v>0</v>
      </c>
      <c r="E1212" s="266">
        <f t="shared" si="2726"/>
        <v>0</v>
      </c>
      <c r="F1212" s="266">
        <f t="shared" si="2726"/>
        <v>0</v>
      </c>
      <c r="G1212" s="266">
        <f t="shared" si="2726"/>
        <v>0</v>
      </c>
      <c r="H1212" s="266">
        <f t="shared" si="2726"/>
        <v>0</v>
      </c>
      <c r="I1212" s="266">
        <f t="shared" si="2726"/>
        <v>0</v>
      </c>
      <c r="J1212" s="266">
        <f t="shared" si="2726"/>
        <v>0</v>
      </c>
      <c r="K1212" s="266">
        <f t="shared" si="2726"/>
        <v>0</v>
      </c>
      <c r="L1212" s="266">
        <f t="shared" si="2726"/>
        <v>0</v>
      </c>
      <c r="M1212" s="266">
        <f t="shared" si="2726"/>
        <v>0</v>
      </c>
      <c r="N1212" s="266">
        <f t="shared" si="2726"/>
        <v>0</v>
      </c>
      <c r="O1212" s="267">
        <f t="shared" si="2726"/>
        <v>0</v>
      </c>
      <c r="P1212" s="159">
        <f t="shared" si="2706"/>
        <v>0</v>
      </c>
    </row>
    <row r="1213" spans="1:53" x14ac:dyDescent="0.25">
      <c r="A1213" s="195" t="s">
        <v>117</v>
      </c>
      <c r="B1213" s="376"/>
      <c r="C1213" s="86" t="s">
        <v>249</v>
      </c>
      <c r="D1213" s="87">
        <f t="shared" ref="D1213:O1213" si="2727">+IFERROR(D1176/D1195/30,0)</f>
        <v>0</v>
      </c>
      <c r="E1213" s="87">
        <f t="shared" si="2727"/>
        <v>0</v>
      </c>
      <c r="F1213" s="87">
        <f t="shared" si="2727"/>
        <v>0</v>
      </c>
      <c r="G1213" s="87">
        <f t="shared" si="2727"/>
        <v>0</v>
      </c>
      <c r="H1213" s="87">
        <f t="shared" si="2727"/>
        <v>0</v>
      </c>
      <c r="I1213" s="87">
        <f t="shared" si="2727"/>
        <v>0</v>
      </c>
      <c r="J1213" s="87">
        <f t="shared" si="2727"/>
        <v>0</v>
      </c>
      <c r="K1213" s="87">
        <f t="shared" si="2727"/>
        <v>0</v>
      </c>
      <c r="L1213" s="87">
        <f t="shared" si="2727"/>
        <v>0</v>
      </c>
      <c r="M1213" s="87">
        <f t="shared" si="2727"/>
        <v>0</v>
      </c>
      <c r="N1213" s="87">
        <f t="shared" si="2727"/>
        <v>0</v>
      </c>
      <c r="O1213" s="159">
        <f t="shared" si="2727"/>
        <v>0</v>
      </c>
      <c r="P1213" s="159">
        <f t="shared" si="2706"/>
        <v>0</v>
      </c>
    </row>
    <row r="1214" spans="1:53" ht="15.75" thickBot="1" x14ac:dyDescent="0.3">
      <c r="A1214" s="195" t="s">
        <v>117</v>
      </c>
      <c r="B1214" s="376"/>
      <c r="C1214" s="96" t="s">
        <v>250</v>
      </c>
      <c r="D1214" s="168">
        <f t="shared" ref="D1214:O1214" si="2728">+IFERROR(D1177/D1196/30,0)</f>
        <v>0</v>
      </c>
      <c r="E1214" s="168">
        <f t="shared" si="2728"/>
        <v>0</v>
      </c>
      <c r="F1214" s="168">
        <f t="shared" si="2728"/>
        <v>0</v>
      </c>
      <c r="G1214" s="168">
        <f t="shared" si="2728"/>
        <v>0</v>
      </c>
      <c r="H1214" s="168">
        <f t="shared" si="2728"/>
        <v>0</v>
      </c>
      <c r="I1214" s="168">
        <f t="shared" si="2728"/>
        <v>0</v>
      </c>
      <c r="J1214" s="168">
        <f t="shared" si="2728"/>
        <v>0</v>
      </c>
      <c r="K1214" s="168">
        <f t="shared" si="2728"/>
        <v>0</v>
      </c>
      <c r="L1214" s="168">
        <f t="shared" si="2728"/>
        <v>0</v>
      </c>
      <c r="M1214" s="168">
        <f t="shared" si="2728"/>
        <v>0</v>
      </c>
      <c r="N1214" s="168">
        <f t="shared" si="2728"/>
        <v>0</v>
      </c>
      <c r="O1214" s="169">
        <f t="shared" si="2728"/>
        <v>0</v>
      </c>
      <c r="P1214" s="169">
        <f t="shared" si="2706"/>
        <v>0</v>
      </c>
    </row>
    <row r="1215" spans="1:53" ht="15.75" thickBot="1" x14ac:dyDescent="0.3">
      <c r="A1215" s="195" t="s">
        <v>117</v>
      </c>
      <c r="B1215" s="376"/>
      <c r="C1215" s="183" t="s">
        <v>13</v>
      </c>
      <c r="D1215" s="72">
        <v>30</v>
      </c>
      <c r="E1215" s="72">
        <v>30</v>
      </c>
      <c r="F1215" s="72">
        <v>30</v>
      </c>
      <c r="G1215" s="72">
        <v>0</v>
      </c>
      <c r="H1215" s="72">
        <v>33.121560393413624</v>
      </c>
      <c r="I1215" s="72">
        <v>33.18421323453741</v>
      </c>
      <c r="J1215" s="72">
        <v>33</v>
      </c>
      <c r="K1215" s="72">
        <v>16.918000292815897</v>
      </c>
      <c r="L1215" s="72">
        <f>((45*0.63)+(20*0.37))</f>
        <v>35.75</v>
      </c>
      <c r="M1215" s="72">
        <v>36.24</v>
      </c>
      <c r="N1215" s="72">
        <v>22</v>
      </c>
      <c r="O1215" s="72">
        <v>22</v>
      </c>
      <c r="P1215" s="184"/>
    </row>
    <row r="1216" spans="1:53" x14ac:dyDescent="0.25">
      <c r="A1216" s="195" t="s">
        <v>117</v>
      </c>
      <c r="B1216" s="376"/>
      <c r="C1216" s="99" t="s">
        <v>4</v>
      </c>
      <c r="D1216" s="100">
        <f>+D1209/D1215*30</f>
        <v>0</v>
      </c>
      <c r="E1216" s="100">
        <f t="shared" ref="E1216" si="2729">+E1209/E1215*30</f>
        <v>0</v>
      </c>
      <c r="F1216" s="100">
        <f t="shared" ref="F1216" si="2730">+F1209/F1215*30</f>
        <v>0</v>
      </c>
      <c r="G1216" s="100" t="e">
        <f t="shared" ref="G1216" si="2731">+G1209/G1215*30</f>
        <v>#DIV/0!</v>
      </c>
      <c r="H1216" s="100">
        <f t="shared" ref="H1216" si="2732">+H1209/H1215*30</f>
        <v>0</v>
      </c>
      <c r="I1216" s="100">
        <f t="shared" ref="I1216" si="2733">+I1209/I1215*30</f>
        <v>0</v>
      </c>
      <c r="J1216" s="100">
        <f t="shared" ref="J1216" si="2734">+J1209/J1215*30</f>
        <v>0</v>
      </c>
      <c r="K1216" s="100">
        <f t="shared" ref="K1216" si="2735">+K1209/K1215*30</f>
        <v>0</v>
      </c>
      <c r="L1216" s="100">
        <f t="shared" ref="L1216" si="2736">+L1209/L1215*30</f>
        <v>0</v>
      </c>
      <c r="M1216" s="100">
        <f t="shared" ref="M1216" si="2737">+M1209/M1215*30</f>
        <v>0</v>
      </c>
      <c r="N1216" s="100">
        <f t="shared" ref="N1216" si="2738">+N1209/N1215*30</f>
        <v>0</v>
      </c>
      <c r="O1216" s="167">
        <f t="shared" ref="O1216" si="2739">+O1209/O1215*30</f>
        <v>0</v>
      </c>
      <c r="P1216" s="167" t="e">
        <f>SUM(D1216:O1216)</f>
        <v>#DIV/0!</v>
      </c>
    </row>
    <row r="1217" spans="1:16" x14ac:dyDescent="0.25">
      <c r="A1217" s="195" t="s">
        <v>117</v>
      </c>
      <c r="B1217" s="376"/>
      <c r="C1217" s="86" t="s">
        <v>216</v>
      </c>
      <c r="D1217" s="87">
        <f>+D1210/D1215*30</f>
        <v>0</v>
      </c>
      <c r="E1217" s="87">
        <f t="shared" ref="E1217:O1217" si="2740">+E1210/E1215*30</f>
        <v>0</v>
      </c>
      <c r="F1217" s="87">
        <f t="shared" si="2740"/>
        <v>0</v>
      </c>
      <c r="G1217" s="87" t="e">
        <f t="shared" si="2740"/>
        <v>#DIV/0!</v>
      </c>
      <c r="H1217" s="87">
        <f t="shared" si="2740"/>
        <v>0</v>
      </c>
      <c r="I1217" s="87">
        <f t="shared" si="2740"/>
        <v>0</v>
      </c>
      <c r="J1217" s="87">
        <f t="shared" si="2740"/>
        <v>0</v>
      </c>
      <c r="K1217" s="87">
        <f t="shared" si="2740"/>
        <v>0</v>
      </c>
      <c r="L1217" s="87">
        <f t="shared" si="2740"/>
        <v>0</v>
      </c>
      <c r="M1217" s="87">
        <f t="shared" si="2740"/>
        <v>0</v>
      </c>
      <c r="N1217" s="87">
        <f t="shared" si="2740"/>
        <v>0</v>
      </c>
      <c r="O1217" s="159">
        <f t="shared" si="2740"/>
        <v>0</v>
      </c>
      <c r="P1217" s="159" t="e">
        <f t="shared" ref="P1217:P1221" si="2741">SUM(D1217:O1217)</f>
        <v>#DIV/0!</v>
      </c>
    </row>
    <row r="1218" spans="1:16" x14ac:dyDescent="0.25">
      <c r="A1218" s="195" t="s">
        <v>117</v>
      </c>
      <c r="B1218" s="376"/>
      <c r="C1218" s="86" t="s">
        <v>217</v>
      </c>
      <c r="D1218" s="87">
        <f>+D1211/D1215*30</f>
        <v>0</v>
      </c>
      <c r="E1218" s="87">
        <f t="shared" ref="E1218:O1218" si="2742">+E1211/E1215*30</f>
        <v>0</v>
      </c>
      <c r="F1218" s="87">
        <f t="shared" si="2742"/>
        <v>0</v>
      </c>
      <c r="G1218" s="87" t="e">
        <f t="shared" si="2742"/>
        <v>#DIV/0!</v>
      </c>
      <c r="H1218" s="87">
        <f t="shared" si="2742"/>
        <v>0</v>
      </c>
      <c r="I1218" s="87">
        <f t="shared" si="2742"/>
        <v>0</v>
      </c>
      <c r="J1218" s="87">
        <f t="shared" si="2742"/>
        <v>0</v>
      </c>
      <c r="K1218" s="87">
        <f t="shared" si="2742"/>
        <v>0</v>
      </c>
      <c r="L1218" s="87">
        <f t="shared" si="2742"/>
        <v>0</v>
      </c>
      <c r="M1218" s="87">
        <f t="shared" si="2742"/>
        <v>0</v>
      </c>
      <c r="N1218" s="87">
        <f t="shared" si="2742"/>
        <v>0</v>
      </c>
      <c r="O1218" s="159">
        <f t="shared" si="2742"/>
        <v>0</v>
      </c>
      <c r="P1218" s="159"/>
    </row>
    <row r="1219" spans="1:16" x14ac:dyDescent="0.25">
      <c r="A1219" s="195" t="s">
        <v>117</v>
      </c>
      <c r="B1219" s="376"/>
      <c r="C1219" s="86" t="s">
        <v>218</v>
      </c>
      <c r="D1219" s="87">
        <f>+D1212/D1215*30</f>
        <v>0</v>
      </c>
      <c r="E1219" s="87">
        <f t="shared" ref="E1219:O1219" si="2743">+E1212/E1215*30</f>
        <v>0</v>
      </c>
      <c r="F1219" s="87">
        <f t="shared" si="2743"/>
        <v>0</v>
      </c>
      <c r="G1219" s="87" t="e">
        <f t="shared" si="2743"/>
        <v>#DIV/0!</v>
      </c>
      <c r="H1219" s="87">
        <f t="shared" si="2743"/>
        <v>0</v>
      </c>
      <c r="I1219" s="87">
        <f t="shared" si="2743"/>
        <v>0</v>
      </c>
      <c r="J1219" s="87">
        <f t="shared" si="2743"/>
        <v>0</v>
      </c>
      <c r="K1219" s="87">
        <f t="shared" si="2743"/>
        <v>0</v>
      </c>
      <c r="L1219" s="87">
        <f t="shared" si="2743"/>
        <v>0</v>
      </c>
      <c r="M1219" s="87">
        <f t="shared" si="2743"/>
        <v>0</v>
      </c>
      <c r="N1219" s="87">
        <f t="shared" si="2743"/>
        <v>0</v>
      </c>
      <c r="O1219" s="159">
        <f t="shared" si="2743"/>
        <v>0</v>
      </c>
      <c r="P1219" s="159"/>
    </row>
    <row r="1220" spans="1:16" x14ac:dyDescent="0.25">
      <c r="A1220" s="195" t="s">
        <v>117</v>
      </c>
      <c r="B1220" s="376"/>
      <c r="C1220" s="86" t="s">
        <v>219</v>
      </c>
      <c r="D1220" s="87">
        <f>+D1213/D1215*30</f>
        <v>0</v>
      </c>
      <c r="E1220" s="87">
        <f t="shared" ref="E1220:O1220" si="2744">+E1213/E1215*30</f>
        <v>0</v>
      </c>
      <c r="F1220" s="87">
        <f t="shared" si="2744"/>
        <v>0</v>
      </c>
      <c r="G1220" s="87" t="e">
        <f t="shared" si="2744"/>
        <v>#DIV/0!</v>
      </c>
      <c r="H1220" s="87">
        <f t="shared" si="2744"/>
        <v>0</v>
      </c>
      <c r="I1220" s="87">
        <f t="shared" si="2744"/>
        <v>0</v>
      </c>
      <c r="J1220" s="87">
        <f t="shared" si="2744"/>
        <v>0</v>
      </c>
      <c r="K1220" s="87">
        <f t="shared" si="2744"/>
        <v>0</v>
      </c>
      <c r="L1220" s="87">
        <f t="shared" si="2744"/>
        <v>0</v>
      </c>
      <c r="M1220" s="87">
        <f t="shared" si="2744"/>
        <v>0</v>
      </c>
      <c r="N1220" s="87">
        <f t="shared" si="2744"/>
        <v>0</v>
      </c>
      <c r="O1220" s="159">
        <f t="shared" si="2744"/>
        <v>0</v>
      </c>
      <c r="P1220" s="159"/>
    </row>
    <row r="1221" spans="1:16" ht="15.75" thickBot="1" x14ac:dyDescent="0.3">
      <c r="A1221" s="195" t="s">
        <v>117</v>
      </c>
      <c r="B1221" s="376"/>
      <c r="C1221" s="96" t="s">
        <v>238</v>
      </c>
      <c r="D1221" s="168">
        <f>+D1214/D1215*30</f>
        <v>0</v>
      </c>
      <c r="E1221" s="168">
        <f t="shared" ref="E1221:O1221" si="2745">+E1214/E1215*30</f>
        <v>0</v>
      </c>
      <c r="F1221" s="168">
        <f t="shared" si="2745"/>
        <v>0</v>
      </c>
      <c r="G1221" s="168" t="e">
        <f t="shared" si="2745"/>
        <v>#DIV/0!</v>
      </c>
      <c r="H1221" s="168">
        <f t="shared" si="2745"/>
        <v>0</v>
      </c>
      <c r="I1221" s="168">
        <f t="shared" si="2745"/>
        <v>0</v>
      </c>
      <c r="J1221" s="168">
        <f t="shared" si="2745"/>
        <v>0</v>
      </c>
      <c r="K1221" s="168">
        <f t="shared" si="2745"/>
        <v>0</v>
      </c>
      <c r="L1221" s="168">
        <f t="shared" si="2745"/>
        <v>0</v>
      </c>
      <c r="M1221" s="168">
        <f t="shared" si="2745"/>
        <v>0</v>
      </c>
      <c r="N1221" s="168">
        <f t="shared" si="2745"/>
        <v>0</v>
      </c>
      <c r="O1221" s="169">
        <f t="shared" si="2745"/>
        <v>0</v>
      </c>
      <c r="P1221" s="169" t="e">
        <f t="shared" si="2741"/>
        <v>#DIV/0!</v>
      </c>
    </row>
    <row r="1222" spans="1:16" x14ac:dyDescent="0.25">
      <c r="A1222" s="195" t="s">
        <v>117</v>
      </c>
      <c r="B1222" s="376"/>
      <c r="C1222" s="76" t="s">
        <v>8</v>
      </c>
      <c r="D1222" s="170">
        <f t="shared" ref="D1222:O1222" si="2746">+D1191/D1185</f>
        <v>1.1154283172926818</v>
      </c>
      <c r="E1222" s="170">
        <f t="shared" si="2746"/>
        <v>1.1100899316799431</v>
      </c>
      <c r="F1222" s="170">
        <f t="shared" si="2746"/>
        <v>1.1100899316799431</v>
      </c>
      <c r="G1222" s="170">
        <f t="shared" si="2746"/>
        <v>1.121650721299605</v>
      </c>
      <c r="H1222" s="170">
        <f t="shared" si="2746"/>
        <v>1.1216507212996045</v>
      </c>
      <c r="I1222" s="170">
        <f t="shared" si="2746"/>
        <v>1.1216507212996045</v>
      </c>
      <c r="J1222" s="170">
        <f t="shared" si="2746"/>
        <v>1.1451406258415291</v>
      </c>
      <c r="K1222" s="170">
        <f t="shared" si="2746"/>
        <v>1.1437866357516266</v>
      </c>
      <c r="L1222" s="170">
        <f t="shared" si="2746"/>
        <v>1.1163576927773196</v>
      </c>
      <c r="M1222" s="170">
        <f t="shared" si="2746"/>
        <v>1.1137329106825002</v>
      </c>
      <c r="N1222" s="170">
        <f t="shared" si="2746"/>
        <v>1.1222886938310115</v>
      </c>
      <c r="O1222" s="171">
        <f t="shared" si="2746"/>
        <v>1.1272804379212698</v>
      </c>
      <c r="P1222" s="171"/>
    </row>
    <row r="1223" spans="1:16" x14ac:dyDescent="0.25">
      <c r="A1223" s="195" t="s">
        <v>117</v>
      </c>
      <c r="B1223" s="376"/>
      <c r="C1223" s="77" t="s">
        <v>6</v>
      </c>
      <c r="D1223" s="172">
        <f>+VLOOKUP(D1171,Conversion!$B$33:$N$71,(MATCH('Measured TV opt-pt'!D1170,butget_aylar_opt,0)+1),0)</f>
        <v>1.1681637180956133</v>
      </c>
      <c r="E1223" s="172">
        <f>+VLOOKUP(E1171,Conversion!$B$33:$N$71,(MATCH('Measured TV opt-pt'!E1170,butget_aylar_opt,0)+1),0)</f>
        <v>1.1734620254679939</v>
      </c>
      <c r="F1223" s="172">
        <f>+VLOOKUP(F1171,Conversion!$B$33:$N$71,(MATCH('Measured TV opt-pt'!F1170,butget_aylar_opt,0)+1),0)</f>
        <v>1.1734620254679939</v>
      </c>
      <c r="G1223" s="172">
        <f>+VLOOKUP(G1171,Conversion!$B$33:$N$71,(MATCH('Measured TV opt-pt'!G1170,butget_aylar_opt,0)+1),0)</f>
        <v>1.190644938745824</v>
      </c>
      <c r="H1223" s="172">
        <f>+VLOOKUP(H1171,Conversion!$B$33:$N$71,(MATCH('Measured TV opt-pt'!H1170,butget_aylar_opt,0)+1),0)</f>
        <v>1.190644938745824</v>
      </c>
      <c r="I1223" s="172">
        <f>+VLOOKUP(I1171,Conversion!$B$33:$N$71,(MATCH('Measured TV opt-pt'!I1170,butget_aylar_opt,0)+1),0)</f>
        <v>1.190644938745824</v>
      </c>
      <c r="J1223" s="172">
        <f>+VLOOKUP(J1171,Conversion!$B$33:$N$71,(MATCH('Measured TV opt-pt'!J1170,butget_aylar_opt,0)+1),0)</f>
        <v>1.2161019089793743</v>
      </c>
      <c r="K1223" s="172">
        <f>+VLOOKUP(K1171,Conversion!$B$33:$N$71,(MATCH('Measured TV opt-pt'!K1170,butget_aylar_opt,0)+1),0)</f>
        <v>1.2161019089793743</v>
      </c>
      <c r="L1223" s="172">
        <f>+VLOOKUP(L1171,Conversion!$B$33:$N$71,(MATCH('Measured TV opt-pt'!L1170,butget_aylar_opt,0)+1),0)</f>
        <v>1.1613541170725816</v>
      </c>
      <c r="M1223" s="172">
        <f>+VLOOKUP(M1171,Conversion!$B$33:$N$71,(MATCH('Measured TV opt-pt'!M1170,butget_aylar_opt,0)+1),0)</f>
        <v>1.1681637180956133</v>
      </c>
      <c r="N1223" s="172">
        <f>+VLOOKUP(N1171,Conversion!$B$33:$N$71,(MATCH('Measured TV opt-pt'!N1170,butget_aylar_opt,0)+1),0)</f>
        <v>1.1681637180956133</v>
      </c>
      <c r="O1223" s="173">
        <f>+VLOOKUP(O1171,Conversion!$B$33:$N$71,(MATCH('Measured TV opt-pt'!O1170,butget_aylar_opt,0)+1),0)</f>
        <v>1.1681637180956133</v>
      </c>
      <c r="P1223" s="173"/>
    </row>
    <row r="1224" spans="1:16" ht="15.75" thickBot="1" x14ac:dyDescent="0.3">
      <c r="A1224" s="195" t="s">
        <v>117</v>
      </c>
      <c r="B1224" s="377"/>
      <c r="C1224" s="96" t="s">
        <v>7</v>
      </c>
      <c r="D1224" s="172">
        <f>+VLOOKUP(D1171,Conversion!$B$74:$N$112,(MATCH('Measured TV opt-pt'!D1170,budget_aylar_pt,0)+1),0)</f>
        <v>1.0483105344525872</v>
      </c>
      <c r="E1224" s="172">
        <f>+VLOOKUP(E1171,Conversion!$B$74:$N$112,(MATCH('Measured TV opt-pt'!E1170,budget_aylar_pt,0)+1),0)</f>
        <v>1.02943453958606</v>
      </c>
      <c r="F1224" s="172">
        <f>+VLOOKUP(F1171,Conversion!$B$74:$N$112,(MATCH('Measured TV opt-pt'!F1170,budget_aylar_pt,0)+1),0)</f>
        <v>1.02943453958606</v>
      </c>
      <c r="G1224" s="172">
        <f>+VLOOKUP(G1171,Conversion!$B$74:$N$112,(MATCH('Measured TV opt-pt'!G1170,budget_aylar_pt,0)+1),0)</f>
        <v>1.0469069857328672</v>
      </c>
      <c r="H1224" s="172">
        <f>+VLOOKUP(H1171,Conversion!$B$74:$N$112,(MATCH('Measured TV opt-pt'!H1170,budget_aylar_pt,0)+1),0)</f>
        <v>1.0469069857328672</v>
      </c>
      <c r="I1224" s="172">
        <f>+VLOOKUP(I1171,Conversion!$B$74:$N$112,(MATCH('Measured TV opt-pt'!I1170,budget_aylar_pt,0)+1),0)</f>
        <v>1.0469069857328672</v>
      </c>
      <c r="J1224" s="172">
        <f>+VLOOKUP(J1171,Conversion!$B$74:$N$112,(MATCH('Measured TV opt-pt'!J1170,budget_aylar_pt,0)+1),0)</f>
        <v>1.0682659024421961</v>
      </c>
      <c r="K1224" s="172">
        <f>+VLOOKUP(K1171,Conversion!$B$74:$N$112,(MATCH('Measured TV opt-pt'!K1170,budget_aylar_pt,0)+1),0)</f>
        <v>1.0682659024421961</v>
      </c>
      <c r="L1224" s="172">
        <f>+VLOOKUP(L1171,Conversion!$B$74:$N$112,(MATCH('Measured TV opt-pt'!L1170,budget_aylar_pt,0)+1),0)</f>
        <v>1.0682896606401939</v>
      </c>
      <c r="M1224" s="172">
        <f>+VLOOKUP(M1171,Conversion!$B$74:$N$112,(MATCH('Measured TV opt-pt'!M1170,budget_aylar_pt,0)+1),0)</f>
        <v>1.0483105344525872</v>
      </c>
      <c r="N1224" s="172">
        <f>+VLOOKUP(N1171,Conversion!$B$74:$N$112,(MATCH('Measured TV opt-pt'!N1170,budget_aylar_pt,0)+1),0)</f>
        <v>1.0483105344525872</v>
      </c>
      <c r="O1224" s="173">
        <f>+VLOOKUP(O1171,Conversion!$B$74:$N$112,(MATCH('Measured TV opt-pt'!O1170,budget_aylar_pt,0)+1),0)</f>
        <v>1.0483105344525872</v>
      </c>
      <c r="P1224" s="174"/>
    </row>
    <row r="1225" spans="1:16" ht="21.75" thickBot="1" x14ac:dyDescent="0.3">
      <c r="A1225" s="195" t="s">
        <v>117</v>
      </c>
      <c r="B1225" s="240" t="s">
        <v>126</v>
      </c>
      <c r="C1225" s="74" t="s">
        <v>107</v>
      </c>
      <c r="D1225" s="153">
        <v>1</v>
      </c>
      <c r="E1225" s="153">
        <v>2</v>
      </c>
      <c r="F1225" s="153">
        <v>3</v>
      </c>
      <c r="G1225" s="153">
        <v>4</v>
      </c>
      <c r="H1225" s="153">
        <v>5</v>
      </c>
      <c r="I1225" s="153">
        <v>6</v>
      </c>
      <c r="J1225" s="153">
        <v>7</v>
      </c>
      <c r="K1225" s="153">
        <v>8</v>
      </c>
      <c r="L1225" s="153">
        <v>9</v>
      </c>
      <c r="M1225" s="153">
        <v>10</v>
      </c>
      <c r="N1225" s="153">
        <v>11</v>
      </c>
      <c r="O1225" s="153">
        <v>12</v>
      </c>
      <c r="P1225" s="74" t="s">
        <v>127</v>
      </c>
    </row>
    <row r="1226" spans="1:16" ht="15.75" thickBot="1" x14ac:dyDescent="0.3">
      <c r="A1226" s="195" t="s">
        <v>117</v>
      </c>
      <c r="B1226" s="378" t="s">
        <v>144</v>
      </c>
      <c r="C1226" s="185" t="s">
        <v>33</v>
      </c>
      <c r="D1226" s="186" t="s">
        <v>24</v>
      </c>
      <c r="E1226" s="186" t="s">
        <v>24</v>
      </c>
      <c r="F1226" s="186" t="s">
        <v>24</v>
      </c>
      <c r="G1226" s="186" t="s">
        <v>24</v>
      </c>
      <c r="H1226" s="186" t="s">
        <v>24</v>
      </c>
      <c r="I1226" s="186" t="s">
        <v>24</v>
      </c>
      <c r="J1226" s="186" t="s">
        <v>24</v>
      </c>
      <c r="K1226" s="186" t="s">
        <v>24</v>
      </c>
      <c r="L1226" s="186" t="s">
        <v>24</v>
      </c>
      <c r="M1226" s="186" t="s">
        <v>24</v>
      </c>
      <c r="N1226" s="186" t="s">
        <v>24</v>
      </c>
      <c r="O1226" s="186" t="s">
        <v>24</v>
      </c>
      <c r="P1226" s="188" t="s">
        <v>108</v>
      </c>
    </row>
    <row r="1227" spans="1:16" x14ac:dyDescent="0.25">
      <c r="A1227" s="195" t="s">
        <v>117</v>
      </c>
      <c r="B1227" s="379"/>
      <c r="C1227" s="175" t="s">
        <v>125</v>
      </c>
      <c r="D1227" s="200"/>
      <c r="E1227" s="201"/>
      <c r="F1227" s="201"/>
      <c r="G1227" s="201"/>
      <c r="H1227" s="201"/>
      <c r="I1227" s="201"/>
      <c r="J1227" s="201"/>
      <c r="K1227" s="201"/>
      <c r="L1227" s="201"/>
      <c r="M1227" s="201"/>
      <c r="N1227" s="201"/>
      <c r="O1227" s="176"/>
      <c r="P1227" s="176">
        <f>SUM(D1227:O1227)</f>
        <v>0</v>
      </c>
    </row>
    <row r="1228" spans="1:16" x14ac:dyDescent="0.25">
      <c r="A1228" s="195" t="s">
        <v>117</v>
      </c>
      <c r="B1228" s="379"/>
      <c r="C1228" s="86" t="s">
        <v>1</v>
      </c>
      <c r="D1228" s="87">
        <f>+D1259*D1241*30</f>
        <v>0</v>
      </c>
      <c r="E1228" s="87">
        <f t="shared" ref="E1228:O1228" si="2747">+E1259*E1241*30</f>
        <v>0</v>
      </c>
      <c r="F1228" s="87">
        <f t="shared" si="2747"/>
        <v>0</v>
      </c>
      <c r="G1228" s="87">
        <f t="shared" si="2747"/>
        <v>0</v>
      </c>
      <c r="H1228" s="87">
        <f t="shared" si="2747"/>
        <v>0</v>
      </c>
      <c r="I1228" s="87">
        <f t="shared" si="2747"/>
        <v>0</v>
      </c>
      <c r="J1228" s="87">
        <f t="shared" si="2747"/>
        <v>0</v>
      </c>
      <c r="K1228" s="87">
        <f t="shared" si="2747"/>
        <v>0</v>
      </c>
      <c r="L1228" s="87">
        <f t="shared" si="2747"/>
        <v>0</v>
      </c>
      <c r="M1228" s="87">
        <f t="shared" si="2747"/>
        <v>0</v>
      </c>
      <c r="N1228" s="87">
        <f t="shared" si="2747"/>
        <v>0</v>
      </c>
      <c r="O1228" s="159">
        <f t="shared" si="2747"/>
        <v>0</v>
      </c>
      <c r="P1228" s="159">
        <f t="shared" ref="P1228:P1232" si="2748">SUM(D1228:O1228)</f>
        <v>0</v>
      </c>
    </row>
    <row r="1229" spans="1:16" x14ac:dyDescent="0.25">
      <c r="A1229" s="195" t="s">
        <v>117</v>
      </c>
      <c r="B1229" s="379"/>
      <c r="C1229" s="86" t="s">
        <v>209</v>
      </c>
      <c r="D1229" s="87">
        <f t="shared" ref="D1229:O1232" si="2749">+D1260*D1242*30</f>
        <v>0</v>
      </c>
      <c r="E1229" s="259">
        <f t="shared" si="2749"/>
        <v>0</v>
      </c>
      <c r="F1229" s="259">
        <f t="shared" si="2749"/>
        <v>0</v>
      </c>
      <c r="G1229" s="259">
        <f t="shared" si="2749"/>
        <v>0</v>
      </c>
      <c r="H1229" s="259">
        <f t="shared" si="2749"/>
        <v>0</v>
      </c>
      <c r="I1229" s="259">
        <f t="shared" si="2749"/>
        <v>0</v>
      </c>
      <c r="J1229" s="259">
        <f t="shared" si="2749"/>
        <v>0</v>
      </c>
      <c r="K1229" s="259">
        <f t="shared" si="2749"/>
        <v>0</v>
      </c>
      <c r="L1229" s="259">
        <f t="shared" si="2749"/>
        <v>0</v>
      </c>
      <c r="M1229" s="259">
        <f t="shared" si="2749"/>
        <v>0</v>
      </c>
      <c r="N1229" s="259">
        <f t="shared" si="2749"/>
        <v>0</v>
      </c>
      <c r="O1229" s="260">
        <f t="shared" si="2749"/>
        <v>0</v>
      </c>
      <c r="P1229" s="260"/>
    </row>
    <row r="1230" spans="1:16" x14ac:dyDescent="0.25">
      <c r="A1230" s="195" t="s">
        <v>117</v>
      </c>
      <c r="B1230" s="379"/>
      <c r="C1230" s="86" t="s">
        <v>210</v>
      </c>
      <c r="D1230" s="87">
        <f t="shared" si="2749"/>
        <v>0</v>
      </c>
      <c r="E1230" s="259">
        <f t="shared" si="2749"/>
        <v>0</v>
      </c>
      <c r="F1230" s="259">
        <f t="shared" si="2749"/>
        <v>0</v>
      </c>
      <c r="G1230" s="259">
        <f t="shared" si="2749"/>
        <v>0</v>
      </c>
      <c r="H1230" s="259">
        <f t="shared" si="2749"/>
        <v>0</v>
      </c>
      <c r="I1230" s="259">
        <f t="shared" si="2749"/>
        <v>0</v>
      </c>
      <c r="J1230" s="259">
        <f t="shared" si="2749"/>
        <v>0</v>
      </c>
      <c r="K1230" s="259">
        <f t="shared" si="2749"/>
        <v>0</v>
      </c>
      <c r="L1230" s="259">
        <f t="shared" si="2749"/>
        <v>0</v>
      </c>
      <c r="M1230" s="259">
        <f t="shared" si="2749"/>
        <v>0</v>
      </c>
      <c r="N1230" s="259">
        <f t="shared" si="2749"/>
        <v>0</v>
      </c>
      <c r="O1230" s="260">
        <f t="shared" si="2749"/>
        <v>0</v>
      </c>
      <c r="P1230" s="260"/>
    </row>
    <row r="1231" spans="1:16" x14ac:dyDescent="0.25">
      <c r="A1231" s="195" t="s">
        <v>117</v>
      </c>
      <c r="B1231" s="379"/>
      <c r="C1231" s="86" t="s">
        <v>211</v>
      </c>
      <c r="D1231" s="87">
        <f t="shared" si="2749"/>
        <v>0</v>
      </c>
      <c r="E1231" s="259">
        <f t="shared" si="2749"/>
        <v>0</v>
      </c>
      <c r="F1231" s="259">
        <f t="shared" si="2749"/>
        <v>0</v>
      </c>
      <c r="G1231" s="259">
        <f t="shared" si="2749"/>
        <v>0</v>
      </c>
      <c r="H1231" s="259">
        <f t="shared" si="2749"/>
        <v>0</v>
      </c>
      <c r="I1231" s="259">
        <f t="shared" si="2749"/>
        <v>0</v>
      </c>
      <c r="J1231" s="259">
        <f t="shared" si="2749"/>
        <v>0</v>
      </c>
      <c r="K1231" s="259">
        <f t="shared" si="2749"/>
        <v>0</v>
      </c>
      <c r="L1231" s="259">
        <f t="shared" si="2749"/>
        <v>0</v>
      </c>
      <c r="M1231" s="259">
        <f t="shared" si="2749"/>
        <v>0</v>
      </c>
      <c r="N1231" s="259">
        <f t="shared" si="2749"/>
        <v>0</v>
      </c>
      <c r="O1231" s="260">
        <f t="shared" si="2749"/>
        <v>0</v>
      </c>
      <c r="P1231" s="260"/>
    </row>
    <row r="1232" spans="1:16" ht="15.75" thickBot="1" x14ac:dyDescent="0.3">
      <c r="A1232" s="195" t="s">
        <v>117</v>
      </c>
      <c r="B1232" s="379"/>
      <c r="C1232" s="96" t="s">
        <v>227</v>
      </c>
      <c r="D1232" s="87">
        <f t="shared" si="2749"/>
        <v>0</v>
      </c>
      <c r="E1232" s="90">
        <f t="shared" si="2749"/>
        <v>0</v>
      </c>
      <c r="F1232" s="90">
        <f t="shared" si="2749"/>
        <v>0</v>
      </c>
      <c r="G1232" s="90">
        <f t="shared" si="2749"/>
        <v>0</v>
      </c>
      <c r="H1232" s="90">
        <f t="shared" si="2749"/>
        <v>0</v>
      </c>
      <c r="I1232" s="90">
        <f t="shared" si="2749"/>
        <v>0</v>
      </c>
      <c r="J1232" s="90">
        <f t="shared" si="2749"/>
        <v>0</v>
      </c>
      <c r="K1232" s="90">
        <f t="shared" si="2749"/>
        <v>0</v>
      </c>
      <c r="L1232" s="90">
        <f t="shared" si="2749"/>
        <v>0</v>
      </c>
      <c r="M1232" s="90">
        <f t="shared" si="2749"/>
        <v>0</v>
      </c>
      <c r="N1232" s="90">
        <f t="shared" si="2749"/>
        <v>0</v>
      </c>
      <c r="O1232" s="160">
        <f t="shared" si="2749"/>
        <v>0</v>
      </c>
      <c r="P1232" s="160">
        <f t="shared" si="2748"/>
        <v>0</v>
      </c>
    </row>
    <row r="1233" spans="1:16" ht="15.75" thickBot="1" x14ac:dyDescent="0.3">
      <c r="A1233" s="195" t="s">
        <v>117</v>
      </c>
      <c r="B1233" s="379"/>
      <c r="C1233" s="281" t="s">
        <v>108</v>
      </c>
      <c r="D1233" s="282">
        <f>SUM(D1234:D1238)</f>
        <v>1</v>
      </c>
      <c r="E1233" s="282">
        <f t="shared" ref="E1233" si="2750">SUM(E1234:E1238)</f>
        <v>1.0034229363724529</v>
      </c>
      <c r="F1233" s="282">
        <f t="shared" ref="F1233" si="2751">SUM(F1234:F1238)</f>
        <v>0.99999999999999989</v>
      </c>
      <c r="G1233" s="282">
        <f t="shared" ref="G1233" si="2752">SUM(G1234:G1238)</f>
        <v>0.99999999999999989</v>
      </c>
      <c r="H1233" s="282">
        <f t="shared" ref="H1233" si="2753">SUM(H1234:H1238)</f>
        <v>1</v>
      </c>
      <c r="I1233" s="282">
        <f t="shared" ref="I1233" si="2754">SUM(I1234:I1238)</f>
        <v>1.0000000000000002</v>
      </c>
      <c r="J1233" s="282">
        <f t="shared" ref="J1233" si="2755">SUM(J1234:J1238)</f>
        <v>0.99999999999999978</v>
      </c>
      <c r="K1233" s="282">
        <f t="shared" ref="K1233" si="2756">SUM(K1234:K1238)</f>
        <v>0.99999999999999978</v>
      </c>
      <c r="L1233" s="282">
        <f t="shared" ref="L1233" si="2757">SUM(L1234:L1238)</f>
        <v>1</v>
      </c>
      <c r="M1233" s="282">
        <f t="shared" ref="M1233" si="2758">SUM(M1234:M1238)</f>
        <v>1.0000000000000002</v>
      </c>
      <c r="N1233" s="282">
        <f t="shared" ref="N1233" si="2759">SUM(N1234:N1238)</f>
        <v>1</v>
      </c>
      <c r="O1233" s="282">
        <f t="shared" ref="O1233" si="2760">SUM(O1234:O1238)</f>
        <v>0.99999999999999989</v>
      </c>
      <c r="P1233" s="268"/>
    </row>
    <row r="1234" spans="1:16" ht="15.75" thickBot="1" x14ac:dyDescent="0.3">
      <c r="A1234" s="195" t="s">
        <v>117</v>
      </c>
      <c r="B1234" s="379"/>
      <c r="C1234" s="245" t="s">
        <v>196</v>
      </c>
      <c r="D1234" s="246">
        <v>0.748</v>
      </c>
      <c r="E1234" s="246">
        <v>0.71289999999999998</v>
      </c>
      <c r="F1234" s="246">
        <v>0.70128149006739837</v>
      </c>
      <c r="G1234" s="246">
        <v>0.53018436569432525</v>
      </c>
      <c r="H1234" s="246">
        <v>0.5423765464750937</v>
      </c>
      <c r="I1234" s="246">
        <v>0.58843916554063314</v>
      </c>
      <c r="J1234" s="246">
        <v>0.60561377608760258</v>
      </c>
      <c r="K1234" s="246">
        <v>0.80100224649177598</v>
      </c>
      <c r="L1234" s="246">
        <v>0.74479587945877479</v>
      </c>
      <c r="M1234" s="246">
        <v>0.79328167047923914</v>
      </c>
      <c r="N1234" s="246">
        <v>0.79251746496726783</v>
      </c>
      <c r="O1234" s="246">
        <v>0.75240999999999991</v>
      </c>
      <c r="P1234" s="268"/>
    </row>
    <row r="1235" spans="1:16" ht="15.75" thickBot="1" x14ac:dyDescent="0.3">
      <c r="A1235" s="195" t="s">
        <v>117</v>
      </c>
      <c r="B1235" s="379"/>
      <c r="C1235" s="245" t="s">
        <v>197</v>
      </c>
      <c r="D1235" s="246"/>
      <c r="E1235" s="246">
        <v>3.4229363724529492E-3</v>
      </c>
      <c r="F1235" s="246"/>
      <c r="G1235" s="246"/>
      <c r="H1235" s="246"/>
      <c r="I1235" s="246"/>
      <c r="J1235" s="246"/>
      <c r="K1235" s="246"/>
      <c r="L1235" s="246"/>
      <c r="M1235" s="246"/>
      <c r="N1235" s="246"/>
      <c r="O1235" s="246"/>
      <c r="P1235" s="268"/>
    </row>
    <row r="1236" spans="1:16" ht="15.75" thickBot="1" x14ac:dyDescent="0.3">
      <c r="A1236" s="195" t="s">
        <v>117</v>
      </c>
      <c r="B1236" s="379"/>
      <c r="C1236" s="245" t="s">
        <v>199</v>
      </c>
      <c r="D1236" s="310">
        <v>0.252</v>
      </c>
      <c r="E1236" s="246">
        <v>0.28710000000000002</v>
      </c>
      <c r="F1236" s="246">
        <v>0.27946524626273334</v>
      </c>
      <c r="G1236" s="246">
        <v>0.26027151737500415</v>
      </c>
      <c r="H1236" s="246">
        <v>0.22206611722025232</v>
      </c>
      <c r="I1236" s="246">
        <v>0.23470428159927745</v>
      </c>
      <c r="J1236" s="246">
        <v>0.15048175443375286</v>
      </c>
      <c r="K1236" s="246">
        <v>0.11533513094114624</v>
      </c>
      <c r="L1236" s="246">
        <v>0.2476086029169918</v>
      </c>
      <c r="M1236" s="246">
        <v>0.18024296287308908</v>
      </c>
      <c r="N1236" s="246">
        <v>0.19496532528723082</v>
      </c>
      <c r="O1236" s="246">
        <v>0.24758999999999998</v>
      </c>
      <c r="P1236" s="268"/>
    </row>
    <row r="1237" spans="1:16" ht="15.75" thickBot="1" x14ac:dyDescent="0.3">
      <c r="A1237" s="195" t="s">
        <v>117</v>
      </c>
      <c r="B1237" s="379"/>
      <c r="C1237" s="245" t="s">
        <v>198</v>
      </c>
      <c r="D1237" s="246"/>
      <c r="E1237" s="246"/>
      <c r="F1237" s="246">
        <v>1.9253263669868261E-2</v>
      </c>
      <c r="G1237" s="246">
        <v>0.20954411693067052</v>
      </c>
      <c r="H1237" s="246">
        <v>0.23555733630465386</v>
      </c>
      <c r="I1237" s="246">
        <v>0.17685655286008953</v>
      </c>
      <c r="J1237" s="246">
        <v>0.24390446947864436</v>
      </c>
      <c r="K1237" s="246">
        <v>8.3662622567077571E-2</v>
      </c>
      <c r="L1237" s="246">
        <v>7.5955176242334761E-3</v>
      </c>
      <c r="M1237" s="246">
        <v>2.6475366647671975E-2</v>
      </c>
      <c r="N1237" s="246">
        <v>1.2517209745501362E-2</v>
      </c>
      <c r="O1237" s="246">
        <v>0</v>
      </c>
      <c r="P1237" s="268"/>
    </row>
    <row r="1238" spans="1:16" ht="15.75" thickBot="1" x14ac:dyDescent="0.3">
      <c r="A1238" s="195" t="s">
        <v>117</v>
      </c>
      <c r="B1238" s="379"/>
      <c r="C1238" s="248" t="s">
        <v>228</v>
      </c>
      <c r="D1238" s="249"/>
      <c r="E1238" s="249"/>
      <c r="F1238" s="249"/>
      <c r="G1238" s="249"/>
      <c r="H1238" s="249"/>
      <c r="I1238" s="249"/>
      <c r="J1238" s="249"/>
      <c r="K1238" s="249"/>
      <c r="L1238" s="249"/>
      <c r="M1238" s="249"/>
      <c r="N1238" s="249"/>
      <c r="O1238" s="249"/>
      <c r="P1238" s="177"/>
    </row>
    <row r="1239" spans="1:16" ht="15.75" thickBot="1" x14ac:dyDescent="0.3">
      <c r="A1239" s="195"/>
      <c r="B1239" s="379"/>
      <c r="C1239" s="306" t="s">
        <v>278</v>
      </c>
      <c r="D1239" s="309">
        <v>1</v>
      </c>
      <c r="E1239" s="309">
        <v>1</v>
      </c>
      <c r="F1239" s="309">
        <v>1</v>
      </c>
      <c r="G1239" s="309">
        <v>1</v>
      </c>
      <c r="H1239" s="309">
        <v>1</v>
      </c>
      <c r="I1239" s="309">
        <v>1</v>
      </c>
      <c r="J1239" s="309">
        <v>1</v>
      </c>
      <c r="K1239" s="309">
        <v>1</v>
      </c>
      <c r="L1239" s="309">
        <v>1</v>
      </c>
      <c r="M1239" s="309">
        <v>1</v>
      </c>
      <c r="N1239" s="309">
        <v>1</v>
      </c>
      <c r="O1239" s="309">
        <v>1</v>
      </c>
      <c r="P1239" s="308"/>
    </row>
    <row r="1240" spans="1:16" x14ac:dyDescent="0.25">
      <c r="A1240" s="195" t="s">
        <v>117</v>
      </c>
      <c r="B1240" s="379"/>
      <c r="C1240" s="154" t="s">
        <v>14</v>
      </c>
      <c r="D1240" s="155">
        <f>+SUMPRODUCT(D1241:D1245,D1234:D1238)</f>
        <v>18.414684769339438</v>
      </c>
      <c r="E1240" s="155">
        <f t="shared" ref="E1240" si="2761">+SUMPRODUCT(E1241:E1245,E1234:E1238)</f>
        <v>18.841135192376285</v>
      </c>
      <c r="F1240" s="155">
        <f t="shared" ref="F1240" si="2762">+SUMPRODUCT(F1241:F1245,F1234:F1238)</f>
        <v>20.58124650733107</v>
      </c>
      <c r="G1240" s="155">
        <f t="shared" ref="G1240" si="2763">+SUMPRODUCT(G1241:G1245,G1234:G1238)</f>
        <v>28.563053341130804</v>
      </c>
      <c r="H1240" s="155">
        <f t="shared" ref="H1240" si="2764">+SUMPRODUCT(H1241:H1245,H1234:H1238)</f>
        <v>33.603799184948656</v>
      </c>
      <c r="I1240" s="155">
        <f t="shared" ref="I1240" si="2765">+SUMPRODUCT(I1241:I1245,I1234:I1238)</f>
        <v>31.510875673984401</v>
      </c>
      <c r="J1240" s="155">
        <f t="shared" ref="J1240" si="2766">+SUMPRODUCT(J1241:J1245,J1234:J1238)</f>
        <v>20.274910377394022</v>
      </c>
      <c r="K1240" s="155">
        <f t="shared" ref="K1240" si="2767">+SUMPRODUCT(K1241:K1245,K1234:K1238)</f>
        <v>17.290051071257835</v>
      </c>
      <c r="L1240" s="155">
        <f t="shared" ref="L1240" si="2768">+SUMPRODUCT(L1241:L1245,L1234:L1238)</f>
        <v>23.991363394497959</v>
      </c>
      <c r="M1240" s="155">
        <f t="shared" ref="M1240" si="2769">+SUMPRODUCT(M1241:M1245,M1234:M1238)</f>
        <v>27.257656862768588</v>
      </c>
      <c r="N1240" s="155">
        <f t="shared" ref="N1240" si="2770">+SUMPRODUCT(N1241:N1245,N1234:N1238)</f>
        <v>25.052800302948242</v>
      </c>
      <c r="O1240" s="156">
        <f t="shared" ref="O1240" si="2771">+SUMPRODUCT(O1241:O1245,O1234:O1238)</f>
        <v>21.196595452974034</v>
      </c>
      <c r="P1240" s="156"/>
    </row>
    <row r="1241" spans="1:16" x14ac:dyDescent="0.25">
      <c r="A1241" s="195" t="s">
        <v>117</v>
      </c>
      <c r="B1241" s="379"/>
      <c r="C1241" s="77" t="s">
        <v>34</v>
      </c>
      <c r="D1241" s="243">
        <f>+IF(D1239=1,D1253*'CPP Detay Tum Ay'!D$38+(1-'Measured TV opt-pt'!D1253)*'CPP Detay Tum Ay'!D$20,IF(D1239=2,D1253*'CPP Detay (düşük)'!D$38+(1-'Measured TV opt-pt'!D1253)*'CPP Detay (düşük)'!D$20,IF(D1239=3,D1253*'CPP Detay (yüksek)'!D$38+(1-'Measured TV opt-pt'!D1253)*'CPP Detay (yüksek)'!D$20,"Girilen Rakamda Hata Var")))</f>
        <v>17.464164150556634</v>
      </c>
      <c r="E1241" s="243">
        <f>+IF(E1239=1,E1253*'CPP Detay Tum Ay'!E$38+(1-'Measured TV opt-pt'!E1253)*'CPP Detay Tum Ay'!E$20,IF(E1239=2,E1253*'CPP Detay (düşük)'!E$38+(1-'Measured TV opt-pt'!E1253)*'CPP Detay (düşük)'!E$20,IF(E1239=3,E1253*'CPP Detay (yüksek)'!E$38+(1-'Measured TV opt-pt'!E1253)*'CPP Detay (yüksek)'!E$20,"Girilen Rakamda Hata Var")))</f>
        <v>17.440310812806491</v>
      </c>
      <c r="F1241" s="161">
        <f>+IF(F1239=1,F1253*'CPP Detay Tum Ay'!F$38+(1-'Measured TV opt-pt'!F1253)*'CPP Detay Tum Ay'!F$20,IF(F1239=2,F1253*'CPP Detay (düşük)'!F$38+(1-'Measured TV opt-pt'!F1253)*'CPP Detay (düşük)'!F$20,IF(F1239=3,F1253*'CPP Detay (yüksek)'!F$38+(1-'Measured TV opt-pt'!F1253)*'CPP Detay (yüksek)'!F$20,"Girilen Rakamda Hata Var")))</f>
        <v>18.801284390853873</v>
      </c>
      <c r="G1241" s="161">
        <f>+IF(G1239=1,G1253*'CPP Detay Tum Ay'!G$38+(1-'Measured TV opt-pt'!G1253)*'CPP Detay Tum Ay'!G$20,IF(G1239=2,G1253*'CPP Detay (düşük)'!G$38+(1-'Measured TV opt-pt'!G1253)*'CPP Detay (düşük)'!G$20,IF(G1239=3,G1253*'CPP Detay (yüksek)'!G$38+(1-'Measured TV opt-pt'!G1253)*'CPP Detay (yüksek)'!G$20,"Girilen Rakamda Hata Var")))</f>
        <v>25.388345112152834</v>
      </c>
      <c r="H1241" s="161">
        <f>+IF(H1239=1,H1253*'CPP Detay Tum Ay'!H$38+(1-'Measured TV opt-pt'!H1253)*'CPP Detay Tum Ay'!H$20,IF(H1239=2,H1253*'CPP Detay (düşük)'!H$38+(1-'Measured TV opt-pt'!H1253)*'CPP Detay (düşük)'!H$20,IF(H1239=3,H1253*'CPP Detay (yüksek)'!H$38+(1-'Measured TV opt-pt'!H1253)*'CPP Detay (yüksek)'!H$20,"Girilen Rakamda Hata Var")))</f>
        <v>29.906721880543316</v>
      </c>
      <c r="I1241" s="161">
        <f>+IF(I1239=1,I1253*'CPP Detay Tum Ay'!I$38+(1-'Measured TV opt-pt'!I1253)*'CPP Detay Tum Ay'!I$20,IF(I1239=2,I1253*'CPP Detay (düşük)'!I$38+(1-'Measured TV opt-pt'!I1253)*'CPP Detay (düşük)'!I$20,IF(I1239=3,I1253*'CPP Detay (yüksek)'!I$38+(1-'Measured TV opt-pt'!I1253)*'CPP Detay (yüksek)'!I$20,"Girilen Rakamda Hata Var")))</f>
        <v>28.481543798919329</v>
      </c>
      <c r="J1241" s="161">
        <f>+IF(J1239=1,J1253*'CPP Detay Tum Ay'!J$38+(1-'Measured TV opt-pt'!J1253)*'CPP Detay Tum Ay'!J$20,IF(J1239=2,J1253*'CPP Detay (düşük)'!J$38+(1-'Measured TV opt-pt'!J1253)*'CPP Detay (düşük)'!J$20,IF(J1239=3,J1253*'CPP Detay (yüksek)'!J$38+(1-'Measured TV opt-pt'!J1253)*'CPP Detay (yüksek)'!J$20,"Girilen Rakamda Hata Var")))</f>
        <v>18.814975998400666</v>
      </c>
      <c r="K1241" s="161">
        <f>+IF(K1239=1,K1253*'CPP Detay Tum Ay'!K$38+(1-'Measured TV opt-pt'!K1253)*'CPP Detay Tum Ay'!K$20,IF(K1239=2,K1253*'CPP Detay (düşük)'!K$38+(1-'Measured TV opt-pt'!K1253)*'CPP Detay (düşük)'!K$20,IF(K1239=3,K1253*'CPP Detay (yüksek)'!K$38+(1-'Measured TV opt-pt'!K1253)*'CPP Detay (yüksek)'!K$20,"Girilen Rakamda Hata Var")))</f>
        <v>17.034468684979927</v>
      </c>
      <c r="L1241" s="255">
        <f>+IF(L1239=1,L1253*'CPP Detay Tum Ay'!L$38+(1-'Measured TV opt-pt'!L1253)*'CPP Detay Tum Ay'!L$20,IF(L1239=2,L1253*'CPP Detay (düşük)'!L$38+(1-'Measured TV opt-pt'!L1253)*'CPP Detay (düşük)'!L$20,IF(L1239=3,L1253*'CPP Detay (yüksek)'!L$38+(1-'Measured TV opt-pt'!L1253)*'CPP Detay (yüksek)'!L$20,"Girilen Rakamda Hata Var")))</f>
        <v>22.467149289573328</v>
      </c>
      <c r="M1241" s="255">
        <f>+IF(M1239=1,M1253*'CPP Detay Tum Ay'!M$38+(1-'Measured TV opt-pt'!M1253)*'CPP Detay Tum Ay'!M$20,IF(M1239=2,M1253*'CPP Detay (düşük)'!M$38+(1-'Measured TV opt-pt'!M1253)*'CPP Detay (düşük)'!M$20,IF(M1239=3,M1253*'CPP Detay (yüksek)'!M$38+(1-'Measured TV opt-pt'!M1253)*'CPP Detay (yüksek)'!M$20,"Girilen Rakamda Hata Var")))</f>
        <v>25.789248753307362</v>
      </c>
      <c r="N1241" s="255">
        <f>+IF(N1239=1,N1253*'CPP Detay Tum Ay'!N$38+(1-'Measured TV opt-pt'!N1253)*'CPP Detay Tum Ay'!N$20,IF(N1239=2,N1253*'CPP Detay (düşük)'!N$38+(1-'Measured TV opt-pt'!N1253)*'CPP Detay (düşük)'!N$20,IF(N1239=3,N1253*'CPP Detay (yüksek)'!N$38+(1-'Measured TV opt-pt'!N1253)*'CPP Detay (yüksek)'!N$20,"Girilen Rakamda Hata Var")))</f>
        <v>23.803341004858662</v>
      </c>
      <c r="O1241" s="256">
        <f>+IF(O1239=1,O1253*'CPP Detay Tum Ay'!O$38+(1-'Measured TV opt-pt'!O1253)*'CPP Detay Tum Ay'!O$20,IF(O1239=2,O1253*'CPP Detay (düşük)'!O$38+(1-'Measured TV opt-pt'!O1253)*'CPP Detay (düşük)'!O$20,IF(O1239=3,O1253*'CPP Detay (yüksek)'!O$38+(1-'Measured TV opt-pt'!O1253)*'CPP Detay (yüksek)'!O$20,"Girilen Rakamda Hata Var")))</f>
        <v>19.99835323959751</v>
      </c>
      <c r="P1241" s="162"/>
    </row>
    <row r="1242" spans="1:16" x14ac:dyDescent="0.25">
      <c r="A1242" s="195" t="s">
        <v>117</v>
      </c>
      <c r="B1242" s="379"/>
      <c r="C1242" s="77" t="s">
        <v>194</v>
      </c>
      <c r="D1242" s="243">
        <f>+IF(D1239=1,D1254*'CPP Detay Tum Ay'!D$94+(1-'Measured TV opt-pt'!D1254)*'CPP Detay Tum Ay'!D$76,IF(D1239=2,D1254*'CPP Detay (düşük)'!D$94+(1-'Measured TV opt-pt'!D1254)*'CPP Detay (düşük)'!D$76,IF(D1239=3,D1254*'CPP Detay (yüksek)'!D$94+(1-'Measured TV opt-pt'!D1254)*'CPP Detay (yüksek)'!D$76,"Girilen Rakamda Hata Var")))</f>
        <v>0</v>
      </c>
      <c r="E1242" s="243">
        <f>+IF(E1239=1,E1254*'CPP Detay Tum Ay'!E$94+(1-'Measured TV opt-pt'!E1254)*'CPP Detay Tum Ay'!E$76,IF(E1239=2,E1254*'CPP Detay (düşük)'!E$94+(1-'Measured TV opt-pt'!E1254)*'CPP Detay (düşük)'!E$76,IF(E1239=3,E1254*'CPP Detay (yüksek)'!E$94+(1-'Measured TV opt-pt'!E1254)*'CPP Detay (yüksek)'!E$76,"Girilen Rakamda Hata Var")))</f>
        <v>0</v>
      </c>
      <c r="F1242" s="243">
        <f>+IF(F1239=1,F1254*'CPP Detay Tum Ay'!F$94+(1-'Measured TV opt-pt'!F1254)*'CPP Detay Tum Ay'!F$76,IF(F1239=2,F1254*'CPP Detay (düşük)'!F$94+(1-'Measured TV opt-pt'!F1254)*'CPP Detay (düşük)'!F$76,IF(F1239=3,F1254*'CPP Detay (yüksek)'!F$94+(1-'Measured TV opt-pt'!F1254)*'CPP Detay (yüksek)'!F$76,"Girilen Rakamda Hata Var")))</f>
        <v>0</v>
      </c>
      <c r="G1242" s="243">
        <f>+IF(G1239=1,G1254*'CPP Detay Tum Ay'!G$94+(1-'Measured TV opt-pt'!G1254)*'CPP Detay Tum Ay'!G$76,IF(G1239=2,G1254*'CPP Detay (düşük)'!G$94+(1-'Measured TV opt-pt'!G1254)*'CPP Detay (düşük)'!G$76,IF(G1239=3,G1254*'CPP Detay (yüksek)'!G$94+(1-'Measured TV opt-pt'!G1254)*'CPP Detay (yüksek)'!G$76,"Girilen Rakamda Hata Var")))</f>
        <v>0</v>
      </c>
      <c r="H1242" s="243">
        <f>+IF(H1239=1,H1254*'CPP Detay Tum Ay'!H$94+(1-'Measured TV opt-pt'!H1254)*'CPP Detay Tum Ay'!H$76,IF(H1239=2,H1254*'CPP Detay (düşük)'!H$94+(1-'Measured TV opt-pt'!H1254)*'CPP Detay (düşük)'!H$76,IF(H1239=3,H1254*'CPP Detay (yüksek)'!H$94+(1-'Measured TV opt-pt'!H1254)*'CPP Detay (yüksek)'!H$76,"Girilen Rakamda Hata Var")))</f>
        <v>0</v>
      </c>
      <c r="I1242" s="243">
        <f>+IF(I1239=1,I1254*'CPP Detay Tum Ay'!I$94+(1-'Measured TV opt-pt'!I1254)*'CPP Detay Tum Ay'!I$76,IF(I1239=2,I1254*'CPP Detay (düşük)'!I$94+(1-'Measured TV opt-pt'!I1254)*'CPP Detay (düşük)'!I$76,IF(I1239=3,I1254*'CPP Detay (yüksek)'!I$94+(1-'Measured TV opt-pt'!I1254)*'CPP Detay (yüksek)'!I$76,"Girilen Rakamda Hata Var")))</f>
        <v>0</v>
      </c>
      <c r="J1242" s="243">
        <f>+IF(J1239=1,J1254*'CPP Detay Tum Ay'!J$94+(1-'Measured TV opt-pt'!J1254)*'CPP Detay Tum Ay'!J$76,IF(J1239=2,J1254*'CPP Detay (düşük)'!J$94+(1-'Measured TV opt-pt'!J1254)*'CPP Detay (düşük)'!J$76,IF(J1239=3,J1254*'CPP Detay (yüksek)'!J$94+(1-'Measured TV opt-pt'!J1254)*'CPP Detay (yüksek)'!J$76,"Girilen Rakamda Hata Var")))</f>
        <v>0</v>
      </c>
      <c r="K1242" s="243">
        <f>+IF(K1239=1,K1254*'CPP Detay Tum Ay'!K$94+(1-'Measured TV opt-pt'!K1254)*'CPP Detay Tum Ay'!K$76,IF(K1239=2,K1254*'CPP Detay (düşük)'!K$94+(1-'Measured TV opt-pt'!K1254)*'CPP Detay (düşük)'!K$76,IF(K1239=3,K1254*'CPP Detay (yüksek)'!K$94+(1-'Measured TV opt-pt'!K1254)*'CPP Detay (yüksek)'!K$76,"Girilen Rakamda Hata Var")))</f>
        <v>0</v>
      </c>
      <c r="L1242" s="257">
        <f>+IF(L1239=1,L1254*'CPP Detay Tum Ay'!L$94+(1-'Measured TV opt-pt'!L1254)*'CPP Detay Tum Ay'!L$76,IF(L1239=2,L1254*'CPP Detay (düşük)'!L$94+(1-'Measured TV opt-pt'!L1254)*'CPP Detay (düşük)'!L$76,IF(L1239=3,L1254*'CPP Detay (yüksek)'!L$94+(1-'Measured TV opt-pt'!L1254)*'CPP Detay (yüksek)'!L$76,"Girilen Rakamda Hata Var")))</f>
        <v>0</v>
      </c>
      <c r="M1242" s="257">
        <f>+IF(M1239=1,M1254*'CPP Detay Tum Ay'!M$94+(1-'Measured TV opt-pt'!M1254)*'CPP Detay Tum Ay'!M$76,IF(M1239=2,M1254*'CPP Detay (düşük)'!M$94+(1-'Measured TV opt-pt'!M1254)*'CPP Detay (düşük)'!M$76,IF(M1239=3,M1254*'CPP Detay (yüksek)'!M$94+(1-'Measured TV opt-pt'!M1254)*'CPP Detay (yüksek)'!M$76,"Girilen Rakamda Hata Var")))</f>
        <v>0</v>
      </c>
      <c r="N1242" s="257">
        <f>+IF(N1239=1,N1254*'CPP Detay Tum Ay'!N$94+(1-'Measured TV opt-pt'!N1254)*'CPP Detay Tum Ay'!N$76,IF(N1239=2,N1254*'CPP Detay (düşük)'!N$94+(1-'Measured TV opt-pt'!N1254)*'CPP Detay (düşük)'!N$76,IF(N1239=3,N1254*'CPP Detay (yüksek)'!N$94+(1-'Measured TV opt-pt'!N1254)*'CPP Detay (yüksek)'!N$76,"Girilen Rakamda Hata Var")))</f>
        <v>0</v>
      </c>
      <c r="O1242" s="258">
        <f>+IF(O1239=1,O1254*'CPP Detay Tum Ay'!O$94+(1-'Measured TV opt-pt'!O1254)*'CPP Detay Tum Ay'!O$76,IF(O1239=2,O1254*'CPP Detay (düşük)'!O$94+(1-'Measured TV opt-pt'!O1254)*'CPP Detay (düşük)'!O$76,IF(O1239=3,O1254*'CPP Detay (yüksek)'!O$94+(1-'Measured TV opt-pt'!O1254)*'CPP Detay (yüksek)'!O$76,"Girilen Rakamda Hata Var")))</f>
        <v>0</v>
      </c>
      <c r="P1242" s="244"/>
    </row>
    <row r="1243" spans="1:16" x14ac:dyDescent="0.25">
      <c r="A1243" s="195" t="s">
        <v>117</v>
      </c>
      <c r="B1243" s="379"/>
      <c r="C1243" s="77" t="s">
        <v>195</v>
      </c>
      <c r="D1243" s="243">
        <f>+IF(D1239=1,D1255*'CPP Detay Tum Ay'!D$150+(1-'Measured TV opt-pt'!D1255)*'CPP Detay Tum Ay'!D$132,IF(D1239=2,D1255*'CPP Detay (düşük)'!D$150+(1-'Measured TV opt-pt'!D1255)*'CPP Detay (düşük)'!D$132,IF(D1239=3,D1255*'CPP Detay (yüksek)'!D$150+(1-'Measured TV opt-pt'!D1255)*'CPP Detay (yüksek)'!D$132,"Girilen Rakamda Hata Var")))</f>
        <v>21.236071367948714</v>
      </c>
      <c r="E1243" s="243">
        <f>+IF(E1239=1,E1255*'CPP Detay Tum Ay'!E$150+(1-'Measured TV opt-pt'!E1255)*'CPP Detay Tum Ay'!E$132,IF(E1239=2,E1255*'CPP Detay (düşük)'!E$150+(1-'Measured TV opt-pt'!E1255)*'CPP Detay (düşük)'!E$132,IF(E1239=3,E1255*'CPP Detay (yüksek)'!E$150+(1-'Measured TV opt-pt'!E1255)*'CPP Detay (yüksek)'!E$132,"Girilen Rakamda Hata Var")))</f>
        <v>22.319531918936036</v>
      </c>
      <c r="F1243" s="243">
        <f>+IF(F1239=1,F1255*'CPP Detay Tum Ay'!F$150+(1-'Measured TV opt-pt'!F1255)*'CPP Detay Tum Ay'!F$132,IF(F1239=2,F1255*'CPP Detay (düşük)'!F$150+(1-'Measured TV opt-pt'!F1255)*'CPP Detay (düşük)'!F$132,IF(F1239=3,F1255*'CPP Detay (yüksek)'!F$150+(1-'Measured TV opt-pt'!F1255)*'CPP Detay (yüksek)'!F$132,"Girilen Rakamda Hata Var")))</f>
        <v>25.139650797266516</v>
      </c>
      <c r="G1243" s="243">
        <f>+IF(G1239=1,G1255*'CPP Detay Tum Ay'!G$150+(1-'Measured TV opt-pt'!G1255)*'CPP Detay Tum Ay'!G$132,IF(G1239=2,G1255*'CPP Detay (düşük)'!G$150+(1-'Measured TV opt-pt'!G1255)*'CPP Detay (düşük)'!G$132,IF(G1239=3,G1255*'CPP Detay (yüksek)'!G$150+(1-'Measured TV opt-pt'!G1255)*'CPP Detay (yüksek)'!G$132,"Girilen Rakamda Hata Var")))</f>
        <v>32.571152962092278</v>
      </c>
      <c r="H1243" s="243">
        <f>+IF(H1239=1,H1255*'CPP Detay Tum Ay'!H$150+(1-'Measured TV opt-pt'!H1255)*'CPP Detay Tum Ay'!H$132,IF(H1239=2,H1255*'CPP Detay (düşük)'!H$150+(1-'Measured TV opt-pt'!H1255)*'CPP Detay (düşük)'!H$132,IF(H1239=3,H1255*'CPP Detay (yüksek)'!H$150+(1-'Measured TV opt-pt'!H1255)*'CPP Detay (yüksek)'!H$132,"Girilen Rakamda Hata Var")))</f>
        <v>38.504582322566698</v>
      </c>
      <c r="I1243" s="243">
        <f>+IF(I1239=1,I1255*'CPP Detay Tum Ay'!I$150+(1-'Measured TV opt-pt'!I1255)*'CPP Detay Tum Ay'!I$132,IF(I1239=2,I1255*'CPP Detay (düşük)'!I$150+(1-'Measured TV opt-pt'!I1255)*'CPP Detay (düşük)'!I$132,IF(I1239=3,I1255*'CPP Detay (yüksek)'!I$150+(1-'Measured TV opt-pt'!I1255)*'CPP Detay (yüksek)'!I$132,"Girilen Rakamda Hata Var")))</f>
        <v>36.142210678171971</v>
      </c>
      <c r="J1243" s="243">
        <f>+IF(J1239=1,J1255*'CPP Detay Tum Ay'!J$150+(1-'Measured TV opt-pt'!J1255)*'CPP Detay Tum Ay'!J$132,IF(J1239=2,J1255*'CPP Detay (düşük)'!J$150+(1-'Measured TV opt-pt'!J1255)*'CPP Detay (düşük)'!J$132,IF(J1239=3,J1255*'CPP Detay (yüksek)'!J$150+(1-'Measured TV opt-pt'!J1255)*'CPP Detay (yüksek)'!J$132,"Girilen Rakamda Hata Var")))</f>
        <v>22.891196098593156</v>
      </c>
      <c r="K1243" s="243">
        <f>+IF(K1239=1,K1255*'CPP Detay Tum Ay'!K$150+(1-'Measured TV opt-pt'!K1255)*'CPP Detay Tum Ay'!K$132,IF(K1239=2,K1255*'CPP Detay (düşük)'!K$150+(1-'Measured TV opt-pt'!K1255)*'CPP Detay (düşük)'!K$132,IF(K1239=3,K1255*'CPP Detay (yüksek)'!K$150+(1-'Measured TV opt-pt'!K1255)*'CPP Detay (yüksek)'!K$132,"Girilen Rakamda Hata Var")))</f>
        <v>18.52416727465565</v>
      </c>
      <c r="L1243" s="257">
        <f>+IF(L1239=1,L1255*'CPP Detay Tum Ay'!L$150+(1-'Measured TV opt-pt'!L1255)*'CPP Detay Tum Ay'!L$132,IF(L1239=2,L1255*'CPP Detay (düşük)'!L$150+(1-'Measured TV opt-pt'!L1255)*'CPP Detay (düşük)'!L$132,IF(L1239=3,L1255*'CPP Detay (yüksek)'!L$150+(1-'Measured TV opt-pt'!L1255)*'CPP Detay (yüksek)'!L$132,"Girilen Rakamda Hata Var")))</f>
        <v>28.233970352734637</v>
      </c>
      <c r="M1243" s="257">
        <f>+IF(M1239=1,M1255*'CPP Detay Tum Ay'!M$150+(1-'Measured TV opt-pt'!M1255)*'CPP Detay Tum Ay'!M$132,IF(M1239=2,M1255*'CPP Detay (düşük)'!M$150+(1-'Measured TV opt-pt'!M1255)*'CPP Detay (düşük)'!M$132,IF(M1239=3,M1255*'CPP Detay (yüksek)'!M$150+(1-'Measured TV opt-pt'!M1255)*'CPP Detay (yüksek)'!M$132,"Girilen Rakamda Hata Var")))</f>
        <v>32.359637806635185</v>
      </c>
      <c r="N1243" s="257">
        <f>+IF(N1239=1,N1255*'CPP Detay Tum Ay'!N$150+(1-'Measured TV opt-pt'!N1255)*'CPP Detay Tum Ay'!N$132,IF(N1239=2,N1255*'CPP Detay (düşük)'!N$150+(1-'Measured TV opt-pt'!N1255)*'CPP Detay (düşük)'!N$132,IF(N1239=3,N1255*'CPP Detay (yüksek)'!N$150+(1-'Measured TV opt-pt'!N1255)*'CPP Detay (yüksek)'!N$132,"Girilen Rakamda Hata Var")))</f>
        <v>29.645492106680784</v>
      </c>
      <c r="O1243" s="258">
        <f>+IF(O1239=1,O1255*'CPP Detay Tum Ay'!O$150+(1-'Measured TV opt-pt'!O1255)*'CPP Detay Tum Ay'!O$132,IF(O1239=2,O1255*'CPP Detay (düşük)'!O$150+(1-'Measured TV opt-pt'!O1255)*'CPP Detay (düşük)'!O$132,IF(O1239=3,O1255*'CPP Detay (yüksek)'!O$150+(1-'Measured TV opt-pt'!O1255)*'CPP Detay (yüksek)'!O$132,"Girilen Rakamda Hata Var")))</f>
        <v>24.837976057063997</v>
      </c>
      <c r="P1243" s="244"/>
    </row>
    <row r="1244" spans="1:16" x14ac:dyDescent="0.25">
      <c r="A1244" s="195" t="s">
        <v>117</v>
      </c>
      <c r="B1244" s="379"/>
      <c r="C1244" s="77" t="s">
        <v>193</v>
      </c>
      <c r="D1244" s="243">
        <f>+IF(D1239=1,D1256*'CPP Detay Tum Ay'!D$206+(1-'Measured TV opt-pt'!D1256)*'CPP Detay Tum Ay'!D$188,IF(D1239=2,D1256*'CPP Detay (düşük)'!D$206+(1-'Measured TV opt-pt'!D1256)*'CPP Detay (düşük)'!D$188,IF(D1239=3,D1256*'CPP Detay (yüksek)'!D$206+(1-'Measured TV opt-pt'!D1256)*'CPP Detay (yüksek)'!D$188,"Girilen Rakamda Hata Var")))</f>
        <v>13.255139170040486</v>
      </c>
      <c r="E1244" s="243">
        <f>+IF(E1239=1,E1256*'CPP Detay Tum Ay'!E$206+(1-'Measured TV opt-pt'!E1256)*'CPP Detay Tum Ay'!E$188,IF(E1239=2,E1256*'CPP Detay (düşük)'!E$206+(1-'Measured TV opt-pt'!E1256)*'CPP Detay (düşük)'!E$188,IF(E1239=3,E1256*'CPP Detay (yüksek)'!E$206+(1-'Measured TV opt-pt'!E1256)*'CPP Detay (yüksek)'!E$188,"Girilen Rakamda Hata Var")))</f>
        <v>12.967943391043091</v>
      </c>
      <c r="F1244" s="243">
        <f>+IF(F1239=1,F1256*'CPP Detay Tum Ay'!F$206+(1-'Measured TV opt-pt'!F1256)*'CPP Detay Tum Ay'!F$188,IF(F1239=2,F1256*'CPP Detay (düşük)'!F$206+(1-'Measured TV opt-pt'!F1256)*'CPP Detay (düşük)'!F$188,IF(F1239=3,F1256*'CPP Detay (yüksek)'!F$206+(1-'Measured TV opt-pt'!F1256)*'CPP Detay (yüksek)'!F$188,"Girilen Rakamda Hata Var")))</f>
        <v>19.248428727173621</v>
      </c>
      <c r="G1244" s="243">
        <f>+IF(G1239=1,G1256*'CPP Detay Tum Ay'!G$206+(1-'Measured TV opt-pt'!G1256)*'CPP Detay Tum Ay'!G$188,IF(G1239=2,G1256*'CPP Detay (düşük)'!G$206+(1-'Measured TV opt-pt'!G1256)*'CPP Detay (düşük)'!G$188,IF(G1239=3,G1256*'CPP Detay (yüksek)'!G$206+(1-'Measured TV opt-pt'!G1256)*'CPP Detay (yüksek)'!G$188,"Girilen Rakamda Hata Var")))</f>
        <v>31.617238339887738</v>
      </c>
      <c r="H1244" s="243">
        <f>+IF(H1239=1,H1256*'CPP Detay Tum Ay'!H$206+(1-'Measured TV opt-pt'!H1256)*'CPP Detay Tum Ay'!H$188,IF(H1239=2,H1256*'CPP Detay (düşük)'!H$206+(1-'Measured TV opt-pt'!H1256)*'CPP Detay (düşük)'!H$188,IF(H1239=3,H1256*'CPP Detay (yüksek)'!H$206+(1-'Measured TV opt-pt'!H1256)*'CPP Detay (yüksek)'!H$188,"Girilen Rakamda Hata Var")))</f>
        <v>37.496312795815889</v>
      </c>
      <c r="I1244" s="243">
        <f>+IF(I1239=1,I1256*'CPP Detay Tum Ay'!I$206+(1-'Measured TV opt-pt'!I1256)*'CPP Detay Tum Ay'!I$188,IF(I1239=2,I1256*'CPP Detay (düşük)'!I$206+(1-'Measured TV opt-pt'!I1256)*'CPP Detay (düşük)'!I$188,IF(I1239=3,I1256*'CPP Detay (yüksek)'!I$206+(1-'Measured TV opt-pt'!I1256)*'CPP Detay (yüksek)'!I$188,"Girilen Rakamda Hata Var")))</f>
        <v>35.443912671803574</v>
      </c>
      <c r="J1244" s="243">
        <f>+IF(J1239=1,J1256*'CPP Detay Tum Ay'!J$206+(1-'Measured TV opt-pt'!J1256)*'CPP Detay Tum Ay'!J$188,IF(J1239=2,J1256*'CPP Detay (düşük)'!J$206+(1-'Measured TV opt-pt'!J1256)*'CPP Detay (düşük)'!J$188,IF(J1239=3,J1256*'CPP Detay (yüksek)'!J$206+(1-'Measured TV opt-pt'!J1256)*'CPP Detay (yüksek)'!J$188,"Girilen Rakamda Hata Var")))</f>
        <v>22.285751374791982</v>
      </c>
      <c r="K1244" s="243">
        <f>+IF(K1239=1,K1256*'CPP Detay Tum Ay'!K$206+(1-'Measured TV opt-pt'!K1256)*'CPP Detay Tum Ay'!K$188,IF(K1239=2,K1256*'CPP Detay (düşük)'!K$206+(1-'Measured TV opt-pt'!K1256)*'CPP Detay (düşük)'!K$188,IF(K1239=3,K1256*'CPP Detay (yüksek)'!K$206+(1-'Measured TV opt-pt'!K1256)*'CPP Detay (yüksek)'!K$188,"Girilen Rakamda Hata Var")))</f>
        <v>18.035725898829039</v>
      </c>
      <c r="L1244" s="257">
        <f>+IF(L1239=1,L1256*'CPP Detay Tum Ay'!L$206+(1-'Measured TV opt-pt'!L1256)*'CPP Detay Tum Ay'!L$188,IF(L1239=2,L1256*'CPP Detay (düşük)'!L$206+(1-'Measured TV opt-pt'!L1256)*'CPP Detay (düşük)'!L$188,IF(L1239=3,L1256*'CPP Detay (yüksek)'!L$206+(1-'Measured TV opt-pt'!L1256)*'CPP Detay (yüksek)'!L$188,"Girilen Rakamda Hata Var")))</f>
        <v>35.145626645182467</v>
      </c>
      <c r="M1244" s="257">
        <f>+IF(M1239=1,M1256*'CPP Detay Tum Ay'!M$206+(1-'Measured TV opt-pt'!M1256)*'CPP Detay Tum Ay'!M$188,IF(M1239=2,M1256*'CPP Detay (düşük)'!M$206+(1-'Measured TV opt-pt'!M1256)*'CPP Detay (düşük)'!M$188,IF(M1239=3,M1256*'CPP Detay (yüksek)'!M$206+(1-'Measured TV opt-pt'!M1256)*'CPP Detay (yüksek)'!M$188,"Girilen Rakamda Hata Var")))</f>
        <v>36.521554108764683</v>
      </c>
      <c r="N1244" s="257">
        <f>+IF(N1239=1,N1256*'CPP Detay Tum Ay'!N$206+(1-'Measured TV opt-pt'!N1256)*'CPP Detay Tum Ay'!N$188,IF(N1239=2,N1256*'CPP Detay (düşük)'!N$206+(1-'Measured TV opt-pt'!N1256)*'CPP Detay (düşük)'!N$188,IF(N1239=3,N1256*'CPP Detay (yüksek)'!N$206+(1-'Measured TV opt-pt'!N1256)*'CPP Detay (yüksek)'!N$188,"Girilen Rakamda Hata Var")))</f>
        <v>32.626585992454281</v>
      </c>
      <c r="O1244" s="258">
        <f>+IF(O1239=1,O1256*'CPP Detay Tum Ay'!O$206+(1-'Measured TV opt-pt'!O1256)*'CPP Detay Tum Ay'!O$188,IF(O1239=2,O1256*'CPP Detay (düşük)'!O$206+(1-'Measured TV opt-pt'!O1256)*'CPP Detay (düşük)'!O$188,IF(O1239=3,O1256*'CPP Detay (yüksek)'!O$206+(1-'Measured TV opt-pt'!O1256)*'CPP Detay (yüksek)'!O$188,"Girilen Rakamda Hata Var")))</f>
        <v>0</v>
      </c>
      <c r="P1244" s="244"/>
    </row>
    <row r="1245" spans="1:16" ht="15.75" thickBot="1" x14ac:dyDescent="0.3">
      <c r="A1245" s="195" t="s">
        <v>117</v>
      </c>
      <c r="B1245" s="379"/>
      <c r="C1245" s="96" t="s">
        <v>229</v>
      </c>
      <c r="D1245" s="243">
        <f>+IF(D1239=1,D1257*'CPP Detay Tum Ay'!D$262+(1-'Measured TV opt-pt'!D1257)*'CPP Detay Tum Ay'!D$244,IF(D1239=2,D1257*'CPP Detay (düşük)'!D$262+(1-'Measured TV opt-pt'!D1257)*'CPP Detay (düşük)'!D$244,IF(D1239=3,D1257*'CPP Detay (yüksek)'!D$262+(1-'Measured TV opt-pt'!D1257)*'CPP Detay (yüksek)'!D$244,"Girilen Rakamda Hata Var")))</f>
        <v>0</v>
      </c>
      <c r="E1245" s="163">
        <f>+IF(E1239=1,E1257*'CPP Detay Tum Ay'!E$262+(1-'Measured TV opt-pt'!E1257)*'CPP Detay Tum Ay'!E$244,IF(E1239=2,E1257*'CPP Detay (düşük)'!E$262+(1-'Measured TV opt-pt'!E1257)*'CPP Detay (düşük)'!E$244,IF(E1239=3,E1257*'CPP Detay (yüksek)'!E$262+(1-'Measured TV opt-pt'!E1257)*'CPP Detay (yüksek)'!E$244,"Girilen Rakamda Hata Var")))</f>
        <v>0</v>
      </c>
      <c r="F1245" s="163">
        <f>+IF(F1239=1,F1257*'CPP Detay Tum Ay'!F$262+(1-'Measured TV opt-pt'!F1257)*'CPP Detay Tum Ay'!F$244,IF(F1239=2,F1257*'CPP Detay (düşük)'!F$262+(1-'Measured TV opt-pt'!F1257)*'CPP Detay (düşük)'!F$244,IF(F1239=3,F1257*'CPP Detay (yüksek)'!F$262+(1-'Measured TV opt-pt'!F1257)*'CPP Detay (yüksek)'!F$244,"Girilen Rakamda Hata Var")))</f>
        <v>0</v>
      </c>
      <c r="G1245" s="163">
        <f>+IF(G1239=1,G1257*'CPP Detay Tum Ay'!G$262+(1-'Measured TV opt-pt'!G1257)*'CPP Detay Tum Ay'!G$244,IF(G1239=2,G1257*'CPP Detay (düşük)'!G$262+(1-'Measured TV opt-pt'!G1257)*'CPP Detay (düşük)'!G$244,IF(G1239=3,G1257*'CPP Detay (yüksek)'!G$262+(1-'Measured TV opt-pt'!G1257)*'CPP Detay (yüksek)'!G$244,"Girilen Rakamda Hata Var")))</f>
        <v>0</v>
      </c>
      <c r="H1245" s="163">
        <f>+IF(H1239=1,H1257*'CPP Detay Tum Ay'!H$262+(1-'Measured TV opt-pt'!H1257)*'CPP Detay Tum Ay'!H$244,IF(H1239=2,H1257*'CPP Detay (düşük)'!H$262+(1-'Measured TV opt-pt'!H1257)*'CPP Detay (düşük)'!H$244,IF(H1239=3,H1257*'CPP Detay (yüksek)'!H$262+(1-'Measured TV opt-pt'!H1257)*'CPP Detay (yüksek)'!H$244,"Girilen Rakamda Hata Var")))</f>
        <v>0</v>
      </c>
      <c r="I1245" s="163">
        <f>+IF(I1239=1,I1257*'CPP Detay Tum Ay'!I$262+(1-'Measured TV opt-pt'!I1257)*'CPP Detay Tum Ay'!I$244,IF(I1239=2,I1257*'CPP Detay (düşük)'!I$262+(1-'Measured TV opt-pt'!I1257)*'CPP Detay (düşük)'!I$244,IF(I1239=3,I1257*'CPP Detay (yüksek)'!I$262+(1-'Measured TV opt-pt'!I1257)*'CPP Detay (yüksek)'!I$244,"Girilen Rakamda Hata Var")))</f>
        <v>0</v>
      </c>
      <c r="J1245" s="163">
        <f>+IF(J1239=1,J1257*'CPP Detay Tum Ay'!J$262+(1-'Measured TV opt-pt'!J1257)*'CPP Detay Tum Ay'!J$244,IF(J1239=2,J1257*'CPP Detay (düşük)'!J$262+(1-'Measured TV opt-pt'!J1257)*'CPP Detay (düşük)'!J$244,IF(J1239=3,J1257*'CPP Detay (yüksek)'!J$262+(1-'Measured TV opt-pt'!J1257)*'CPP Detay (yüksek)'!J$244,"Girilen Rakamda Hata Var")))</f>
        <v>0</v>
      </c>
      <c r="K1245" s="163">
        <f>+IF(K1239=1,K1257*'CPP Detay Tum Ay'!K$262+(1-'Measured TV opt-pt'!K1257)*'CPP Detay Tum Ay'!K$244,IF(K1239=2,K1257*'CPP Detay (düşük)'!K$262+(1-'Measured TV opt-pt'!K1257)*'CPP Detay (düşük)'!K$244,IF(K1239=3,K1257*'CPP Detay (yüksek)'!K$262+(1-'Measured TV opt-pt'!K1257)*'CPP Detay (yüksek)'!K$244,"Girilen Rakamda Hata Var")))</f>
        <v>0</v>
      </c>
      <c r="L1245" s="163">
        <f>+IF(L1239=1,L1257*'CPP Detay Tum Ay'!L$262+(1-'Measured TV opt-pt'!L1257)*'CPP Detay Tum Ay'!L$244,IF(L1239=2,L1257*'CPP Detay (düşük)'!L$262+(1-'Measured TV opt-pt'!L1257)*'CPP Detay (düşük)'!L$244,IF(L1239=3,L1257*'CPP Detay (yüksek)'!L$262+(1-'Measured TV opt-pt'!L1257)*'CPP Detay (yüksek)'!L$244,"Girilen Rakamda Hata Var")))</f>
        <v>0</v>
      </c>
      <c r="M1245" s="163">
        <f>+IF(M1239=1,M1257*'CPP Detay Tum Ay'!M$262+(1-'Measured TV opt-pt'!M1257)*'CPP Detay Tum Ay'!M$244,IF(M1239=2,M1257*'CPP Detay (düşük)'!M$262+(1-'Measured TV opt-pt'!M1257)*'CPP Detay (düşük)'!M$244,IF(M1239=3,M1257*'CPP Detay (yüksek)'!M$262+(1-'Measured TV opt-pt'!M1257)*'CPP Detay (yüksek)'!M$244,"Girilen Rakamda Hata Var")))</f>
        <v>0</v>
      </c>
      <c r="N1245" s="163">
        <f>+IF(N1239=1,N1257*'CPP Detay Tum Ay'!N$262+(1-'Measured TV opt-pt'!N1257)*'CPP Detay Tum Ay'!N$244,IF(N1239=2,N1257*'CPP Detay (düşük)'!N$262+(1-'Measured TV opt-pt'!N1257)*'CPP Detay (düşük)'!N$244,IF(N1239=3,N1257*'CPP Detay (yüksek)'!N$262+(1-'Measured TV opt-pt'!N1257)*'CPP Detay (yüksek)'!N$244,"Girilen Rakamda Hata Var")))</f>
        <v>0</v>
      </c>
      <c r="O1245" s="164">
        <f>+IF(O1239=1,O1257*'CPP Detay Tum Ay'!O$262+(1-'Measured TV opt-pt'!O1257)*'CPP Detay Tum Ay'!O$244,IF(O1239=2,O1257*'CPP Detay (düşük)'!O$262+(1-'Measured TV opt-pt'!O1257)*'CPP Detay (düşük)'!O$244,IF(O1239=3,O1257*'CPP Detay (yüksek)'!O$262+(1-'Measured TV opt-pt'!O1257)*'CPP Detay (yüksek)'!O$244,"Girilen Rakamda Hata Var")))</f>
        <v>0</v>
      </c>
      <c r="P1245" s="164"/>
    </row>
    <row r="1246" spans="1:16" x14ac:dyDescent="0.25">
      <c r="A1246" s="195" t="s">
        <v>117</v>
      </c>
      <c r="B1246" s="379"/>
      <c r="C1246" s="263" t="s">
        <v>16</v>
      </c>
      <c r="D1246" s="264">
        <f>+SUMPRODUCT(D1247:D1251,D1234:D1238)</f>
        <v>24.168953840376734</v>
      </c>
      <c r="E1246" s="264">
        <f t="shared" ref="E1246" si="2772">+SUMPRODUCT(E1247:E1251,E1234:E1238)</f>
        <v>24.148521266740566</v>
      </c>
      <c r="F1246" s="264">
        <f t="shared" ref="F1246" si="2773">+SUMPRODUCT(F1247:F1251,F1234:F1238)</f>
        <v>26.378807004124617</v>
      </c>
      <c r="G1246" s="264">
        <f t="shared" ref="G1246" si="2774">+SUMPRODUCT(G1247:G1251,G1234:G1238)</f>
        <v>37.700705293382143</v>
      </c>
      <c r="H1246" s="264">
        <f t="shared" ref="H1246" si="2775">+SUMPRODUCT(H1247:H1251,H1234:H1238)</f>
        <v>44.354044180053634</v>
      </c>
      <c r="I1246" s="264">
        <f t="shared" ref="I1246" si="2776">+SUMPRODUCT(I1247:I1251,I1234:I1238)</f>
        <v>41.591570170496979</v>
      </c>
      <c r="J1246" s="264">
        <f t="shared" ref="J1246" si="2777">+SUMPRODUCT(J1247:J1251,J1234:J1238)</f>
        <v>25.832511464426801</v>
      </c>
      <c r="K1246" s="264">
        <f t="shared" ref="K1246" si="2778">+SUMPRODUCT(K1247:K1251,K1234:K1238)</f>
        <v>21.998734469550378</v>
      </c>
      <c r="L1246" s="264">
        <f t="shared" ref="L1246" si="2779">+SUMPRODUCT(L1247:L1251,L1234:L1238)</f>
        <v>32.382918196166536</v>
      </c>
      <c r="M1246" s="264">
        <f t="shared" ref="M1246" si="2780">+SUMPRODUCT(M1247:M1251,M1234:M1238)</f>
        <v>35.698999995789251</v>
      </c>
      <c r="N1246" s="264">
        <f t="shared" ref="N1246" si="2781">+SUMPRODUCT(N1247:N1251,N1234:N1238)</f>
        <v>33.164767217535037</v>
      </c>
      <c r="O1246" s="265">
        <f t="shared" ref="O1246" si="2782">+SUMPRODUCT(O1247:O1251,O1234:O1238)</f>
        <v>28.234411790311459</v>
      </c>
      <c r="P1246" s="165"/>
    </row>
    <row r="1247" spans="1:16" x14ac:dyDescent="0.25">
      <c r="A1247" s="195" t="s">
        <v>117</v>
      </c>
      <c r="B1247" s="379"/>
      <c r="C1247" s="77" t="s">
        <v>212</v>
      </c>
      <c r="D1247" s="261">
        <f>+D1241*(D1253*D1279+(1-D1253)*D1278)</f>
        <v>22.921412041673872</v>
      </c>
      <c r="E1247" s="261">
        <f t="shared" ref="E1247:O1247" si="2783">+E1241*(E1253*E1279+(1-E1253)*E1278)</f>
        <v>22.353096682414161</v>
      </c>
      <c r="F1247" s="261">
        <f t="shared" si="2783"/>
        <v>24.097444836459974</v>
      </c>
      <c r="G1247" s="261">
        <f t="shared" si="2783"/>
        <v>33.510371091232194</v>
      </c>
      <c r="H1247" s="261">
        <f t="shared" si="2783"/>
        <v>39.474228978380964</v>
      </c>
      <c r="I1247" s="261">
        <f t="shared" si="2783"/>
        <v>37.593119903514584</v>
      </c>
      <c r="J1247" s="261">
        <f t="shared" si="2783"/>
        <v>23.972391203441255</v>
      </c>
      <c r="K1247" s="261">
        <f t="shared" si="2783"/>
        <v>21.673548093428661</v>
      </c>
      <c r="L1247" s="261">
        <f t="shared" si="2783"/>
        <v>30.325573648397441</v>
      </c>
      <c r="M1247" s="261">
        <f t="shared" si="2783"/>
        <v>33.775844922064806</v>
      </c>
      <c r="N1247" s="261">
        <f t="shared" si="2783"/>
        <v>31.510739473416972</v>
      </c>
      <c r="O1247" s="262">
        <f t="shared" si="2783"/>
        <v>26.638322260176079</v>
      </c>
      <c r="P1247" s="162"/>
    </row>
    <row r="1248" spans="1:16" x14ac:dyDescent="0.25">
      <c r="A1248" s="195" t="s">
        <v>117</v>
      </c>
      <c r="B1248" s="379"/>
      <c r="C1248" s="77" t="s">
        <v>213</v>
      </c>
      <c r="D1248" s="261">
        <f>+D1242*(D1254*D1279+(1-D1254)*D1278)</f>
        <v>0</v>
      </c>
      <c r="E1248" s="261">
        <f t="shared" ref="E1248:O1248" si="2784">+E1242*(E1254*E1279+(1-E1254)*E1278)</f>
        <v>0</v>
      </c>
      <c r="F1248" s="261">
        <f t="shared" si="2784"/>
        <v>0</v>
      </c>
      <c r="G1248" s="261">
        <f t="shared" si="2784"/>
        <v>0</v>
      </c>
      <c r="H1248" s="261">
        <f t="shared" si="2784"/>
        <v>0</v>
      </c>
      <c r="I1248" s="261">
        <f t="shared" si="2784"/>
        <v>0</v>
      </c>
      <c r="J1248" s="261">
        <f t="shared" si="2784"/>
        <v>0</v>
      </c>
      <c r="K1248" s="261">
        <f t="shared" si="2784"/>
        <v>0</v>
      </c>
      <c r="L1248" s="261">
        <f t="shared" si="2784"/>
        <v>0</v>
      </c>
      <c r="M1248" s="261">
        <f t="shared" si="2784"/>
        <v>0</v>
      </c>
      <c r="N1248" s="261">
        <f t="shared" si="2784"/>
        <v>0</v>
      </c>
      <c r="O1248" s="262">
        <f t="shared" si="2784"/>
        <v>0</v>
      </c>
      <c r="P1248" s="244"/>
    </row>
    <row r="1249" spans="1:53" x14ac:dyDescent="0.25">
      <c r="A1249" s="195" t="s">
        <v>117</v>
      </c>
      <c r="B1249" s="379"/>
      <c r="C1249" s="77" t="s">
        <v>214</v>
      </c>
      <c r="D1249" s="261">
        <f>+D1243*(D1255*D1279+(1-D1255)*D1278)</f>
        <v>27.871974734939197</v>
      </c>
      <c r="E1249" s="261">
        <f t="shared" ref="E1249:O1249" si="2785">+E1243*(E1255*E1279+(1-E1255)*E1278)</f>
        <v>28.606752496856533</v>
      </c>
      <c r="F1249" s="261">
        <f t="shared" si="2785"/>
        <v>32.221274658751334</v>
      </c>
      <c r="G1249" s="261">
        <f t="shared" si="2785"/>
        <v>42.991042456979052</v>
      </c>
      <c r="H1249" s="261">
        <f t="shared" si="2785"/>
        <v>50.822644667945298</v>
      </c>
      <c r="I1249" s="261">
        <f t="shared" si="2785"/>
        <v>47.704522942824362</v>
      </c>
      <c r="J1249" s="261">
        <f t="shared" si="2785"/>
        <v>29.165953123554846</v>
      </c>
      <c r="K1249" s="261">
        <f t="shared" si="2785"/>
        <v>23.5689435193229</v>
      </c>
      <c r="L1249" s="261">
        <f t="shared" si="2785"/>
        <v>38.109478700792678</v>
      </c>
      <c r="M1249" s="261">
        <f t="shared" si="2785"/>
        <v>42.380998327875915</v>
      </c>
      <c r="N1249" s="261">
        <f t="shared" si="2785"/>
        <v>39.244548828006181</v>
      </c>
      <c r="O1249" s="262">
        <f t="shared" si="2785"/>
        <v>33.084824663889407</v>
      </c>
      <c r="P1249" s="244"/>
    </row>
    <row r="1250" spans="1:53" x14ac:dyDescent="0.25">
      <c r="A1250" s="195" t="s">
        <v>117</v>
      </c>
      <c r="B1250" s="379"/>
      <c r="C1250" s="77" t="s">
        <v>215</v>
      </c>
      <c r="D1250" s="161">
        <f>+D1244*(D1256*D1279+(1-D1256)*D1278)</f>
        <v>17.397139878380333</v>
      </c>
      <c r="E1250" s="161">
        <f t="shared" ref="E1250:O1250" si="2786">+E1244*(E1256*E1279+(1-E1256)*E1278)</f>
        <v>16.620901743288002</v>
      </c>
      <c r="F1250" s="161">
        <f t="shared" si="2786"/>
        <v>24.670545894579298</v>
      </c>
      <c r="G1250" s="161">
        <f t="shared" si="2786"/>
        <v>41.731959486497239</v>
      </c>
      <c r="H1250" s="161">
        <f t="shared" si="2786"/>
        <v>49.491818028708096</v>
      </c>
      <c r="I1250" s="161">
        <f t="shared" si="2786"/>
        <v>46.782831307457727</v>
      </c>
      <c r="J1250" s="161">
        <f t="shared" si="2786"/>
        <v>28.394548590684067</v>
      </c>
      <c r="K1250" s="161">
        <f t="shared" si="2786"/>
        <v>22.947482536560763</v>
      </c>
      <c r="L1250" s="161">
        <f t="shared" si="2786"/>
        <v>47.43865256382071</v>
      </c>
      <c r="M1250" s="161">
        <f t="shared" si="2786"/>
        <v>47.831806179784031</v>
      </c>
      <c r="N1250" s="161">
        <f t="shared" si="2786"/>
        <v>43.190905465976911</v>
      </c>
      <c r="O1250" s="162">
        <f t="shared" si="2786"/>
        <v>0</v>
      </c>
      <c r="P1250" s="244"/>
    </row>
    <row r="1251" spans="1:53" ht="15.75" thickBot="1" x14ac:dyDescent="0.3">
      <c r="A1251" s="195" t="s">
        <v>117</v>
      </c>
      <c r="B1251" s="379"/>
      <c r="C1251" s="96" t="s">
        <v>230</v>
      </c>
      <c r="D1251" s="163">
        <f>+D1245*(D1257*D1279+(1-D1257)*D1278)</f>
        <v>0</v>
      </c>
      <c r="E1251" s="163">
        <f t="shared" ref="E1251:O1251" si="2787">+E1245*(E1257*E1279+(1-E1257)*E1278)</f>
        <v>0</v>
      </c>
      <c r="F1251" s="163">
        <f t="shared" si="2787"/>
        <v>0</v>
      </c>
      <c r="G1251" s="163">
        <f t="shared" si="2787"/>
        <v>0</v>
      </c>
      <c r="H1251" s="163">
        <f t="shared" si="2787"/>
        <v>0</v>
      </c>
      <c r="I1251" s="163">
        <f t="shared" si="2787"/>
        <v>0</v>
      </c>
      <c r="J1251" s="163">
        <f t="shared" si="2787"/>
        <v>0</v>
      </c>
      <c r="K1251" s="163">
        <f t="shared" si="2787"/>
        <v>0</v>
      </c>
      <c r="L1251" s="163">
        <f t="shared" si="2787"/>
        <v>0</v>
      </c>
      <c r="M1251" s="163">
        <f t="shared" si="2787"/>
        <v>0</v>
      </c>
      <c r="N1251" s="163">
        <f t="shared" si="2787"/>
        <v>0</v>
      </c>
      <c r="O1251" s="164">
        <f t="shared" si="2787"/>
        <v>0</v>
      </c>
      <c r="P1251" s="164"/>
    </row>
    <row r="1252" spans="1:53" x14ac:dyDescent="0.25">
      <c r="A1252" s="195" t="s">
        <v>117</v>
      </c>
      <c r="B1252" s="379"/>
      <c r="C1252" s="204" t="s">
        <v>2</v>
      </c>
      <c r="D1252" s="205">
        <f>+IFERROR(SUMPRODUCT(D1253:D1257,D1259:D1263)/D1258,0)</f>
        <v>0</v>
      </c>
      <c r="E1252" s="205">
        <f t="shared" ref="E1252" si="2788">+IFERROR(SUMPRODUCT(E1253:E1257,E1259:E1263)/E1258,0)</f>
        <v>0</v>
      </c>
      <c r="F1252" s="205">
        <f t="shared" ref="F1252" si="2789">+IFERROR(SUMPRODUCT(F1253:F1257,F1259:F1263)/F1258,0)</f>
        <v>0</v>
      </c>
      <c r="G1252" s="205">
        <f t="shared" ref="G1252" si="2790">+IFERROR(SUMPRODUCT(G1253:G1257,G1259:G1263)/G1258,0)</f>
        <v>0</v>
      </c>
      <c r="H1252" s="205">
        <f t="shared" ref="H1252" si="2791">+IFERROR(SUMPRODUCT(H1253:H1257,H1259:H1263)/H1258,0)</f>
        <v>0</v>
      </c>
      <c r="I1252" s="205">
        <f t="shared" ref="I1252" si="2792">+IFERROR(SUMPRODUCT(I1253:I1257,I1259:I1263)/I1258,0)</f>
        <v>0</v>
      </c>
      <c r="J1252" s="205">
        <f t="shared" ref="J1252" si="2793">+IFERROR(SUMPRODUCT(J1253:J1257,J1259:J1263)/J1258,0)</f>
        <v>0</v>
      </c>
      <c r="K1252" s="205">
        <f t="shared" ref="K1252" si="2794">+IFERROR(SUMPRODUCT(K1253:K1257,K1259:K1263)/K1258,0)</f>
        <v>0</v>
      </c>
      <c r="L1252" s="205">
        <f t="shared" ref="L1252" si="2795">+IFERROR(SUMPRODUCT(L1253:L1257,L1259:L1263)/L1258,0)</f>
        <v>0</v>
      </c>
      <c r="M1252" s="205">
        <f t="shared" ref="M1252" si="2796">+IFERROR(SUMPRODUCT(M1253:M1257,M1259:M1263)/M1258,0)</f>
        <v>0</v>
      </c>
      <c r="N1252" s="205">
        <f t="shared" ref="N1252" si="2797">+IFERROR(SUMPRODUCT(N1253:N1257,N1259:N1263)/N1258,0)</f>
        <v>0</v>
      </c>
      <c r="O1252" s="205">
        <f t="shared" ref="O1252" si="2798">+IFERROR(SUMPRODUCT(O1253:O1257,O1259:O1263)/O1258,0)</f>
        <v>0</v>
      </c>
      <c r="P1252" s="166" t="e">
        <f>+SUMPRODUCT(D1252:O1252,D1258:O1258)/P1258</f>
        <v>#DIV/0!</v>
      </c>
      <c r="R1252" s="192">
        <f>+D1252</f>
        <v>0</v>
      </c>
      <c r="S1252" s="192">
        <f t="shared" ref="S1252" si="2799">+E1252</f>
        <v>0</v>
      </c>
      <c r="T1252" s="192">
        <f t="shared" ref="T1252" si="2800">+F1252</f>
        <v>0</v>
      </c>
      <c r="U1252" s="192">
        <f t="shared" ref="U1252" si="2801">+G1252</f>
        <v>0</v>
      </c>
      <c r="V1252" s="192">
        <f t="shared" ref="V1252" si="2802">+H1252</f>
        <v>0</v>
      </c>
      <c r="W1252" s="192">
        <f t="shared" ref="W1252" si="2803">+I1252</f>
        <v>0</v>
      </c>
      <c r="X1252" s="192">
        <f t="shared" ref="X1252" si="2804">+J1252</f>
        <v>0</v>
      </c>
      <c r="Y1252" s="192">
        <f t="shared" ref="Y1252" si="2805">+K1252</f>
        <v>0</v>
      </c>
      <c r="Z1252" s="192">
        <f t="shared" ref="Z1252" si="2806">+L1252</f>
        <v>0</v>
      </c>
      <c r="AA1252" s="192">
        <f t="shared" ref="AA1252" si="2807">+M1252</f>
        <v>0</v>
      </c>
      <c r="AB1252" s="192">
        <f t="shared" ref="AB1252" si="2808">+N1252</f>
        <v>0</v>
      </c>
      <c r="AC1252" s="192">
        <f t="shared" ref="AC1252" si="2809">+O1252</f>
        <v>0</v>
      </c>
      <c r="AD1252" s="190">
        <f>+D1258</f>
        <v>0</v>
      </c>
      <c r="AE1252" s="190">
        <f t="shared" ref="AE1252" si="2810">+E1258</f>
        <v>0</v>
      </c>
      <c r="AF1252" s="190">
        <f t="shared" ref="AF1252" si="2811">+F1258</f>
        <v>0</v>
      </c>
      <c r="AG1252" s="190">
        <f t="shared" ref="AG1252" si="2812">+G1258</f>
        <v>0</v>
      </c>
      <c r="AH1252" s="190">
        <f t="shared" ref="AH1252" si="2813">+H1258</f>
        <v>0</v>
      </c>
      <c r="AI1252" s="190">
        <f t="shared" ref="AI1252" si="2814">+I1258</f>
        <v>0</v>
      </c>
      <c r="AJ1252" s="190">
        <f t="shared" ref="AJ1252" si="2815">+J1258</f>
        <v>0</v>
      </c>
      <c r="AK1252" s="190">
        <f t="shared" ref="AK1252" si="2816">+K1258</f>
        <v>0</v>
      </c>
      <c r="AL1252" s="190">
        <f t="shared" ref="AL1252" si="2817">+L1258</f>
        <v>0</v>
      </c>
      <c r="AM1252" s="190">
        <f t="shared" ref="AM1252" si="2818">+M1258</f>
        <v>0</v>
      </c>
      <c r="AN1252" s="190">
        <f t="shared" ref="AN1252" si="2819">+N1258</f>
        <v>0</v>
      </c>
      <c r="AO1252" s="190">
        <f t="shared" ref="AO1252" si="2820">+O1258</f>
        <v>0</v>
      </c>
    </row>
    <row r="1253" spans="1:53" x14ac:dyDescent="0.25">
      <c r="A1253" s="195" t="s">
        <v>117</v>
      </c>
      <c r="B1253" s="379"/>
      <c r="C1253" s="178" t="s">
        <v>3</v>
      </c>
      <c r="D1253" s="179">
        <v>0.44</v>
      </c>
      <c r="E1253" s="179">
        <v>0.44</v>
      </c>
      <c r="F1253" s="179">
        <v>0.44</v>
      </c>
      <c r="G1253" s="293">
        <v>0.48</v>
      </c>
      <c r="H1253" s="293">
        <v>0.48</v>
      </c>
      <c r="I1253" s="293">
        <v>0.48</v>
      </c>
      <c r="J1253" s="179">
        <v>0.48</v>
      </c>
      <c r="K1253" s="179">
        <v>0.48915873014712274</v>
      </c>
      <c r="L1253" s="179">
        <v>0.4834974169537235</v>
      </c>
      <c r="M1253" s="179">
        <v>0.45414569524687309</v>
      </c>
      <c r="N1253" s="179">
        <v>0.38276016431267579</v>
      </c>
      <c r="O1253" s="179">
        <v>0.34111134082271427</v>
      </c>
      <c r="P1253" s="180" t="e">
        <f>+SUMPRODUCT(D1253:O1253,D1259:O1259)/P1259</f>
        <v>#DIV/0!</v>
      </c>
    </row>
    <row r="1254" spans="1:53" x14ac:dyDescent="0.25">
      <c r="A1254" s="195" t="s">
        <v>117</v>
      </c>
      <c r="B1254" s="379"/>
      <c r="C1254" s="178" t="s">
        <v>200</v>
      </c>
      <c r="D1254" s="179">
        <v>0.44</v>
      </c>
      <c r="E1254" s="179">
        <v>0.44</v>
      </c>
      <c r="F1254" s="179">
        <v>0.44</v>
      </c>
      <c r="G1254" s="293">
        <v>0.48</v>
      </c>
      <c r="H1254" s="293">
        <v>0.48</v>
      </c>
      <c r="I1254" s="293">
        <v>0.48</v>
      </c>
      <c r="J1254" s="179">
        <v>0.48</v>
      </c>
      <c r="K1254" s="179">
        <v>0.48915873014712274</v>
      </c>
      <c r="L1254" s="179">
        <v>0.4834974169537235</v>
      </c>
      <c r="M1254" s="179">
        <v>0.45414569524687309</v>
      </c>
      <c r="N1254" s="179">
        <v>0.38276016431267579</v>
      </c>
      <c r="O1254" s="179">
        <v>0.34111134082271427</v>
      </c>
      <c r="P1254" s="242"/>
    </row>
    <row r="1255" spans="1:53" x14ac:dyDescent="0.25">
      <c r="A1255" s="195" t="s">
        <v>117</v>
      </c>
      <c r="B1255" s="379"/>
      <c r="C1255" s="178" t="s">
        <v>201</v>
      </c>
      <c r="D1255" s="179">
        <v>0.44</v>
      </c>
      <c r="E1255" s="179">
        <v>0.44</v>
      </c>
      <c r="F1255" s="179">
        <v>0.44</v>
      </c>
      <c r="G1255" s="293">
        <v>0.48</v>
      </c>
      <c r="H1255" s="293">
        <v>0.48</v>
      </c>
      <c r="I1255" s="293">
        <v>0.48</v>
      </c>
      <c r="J1255" s="179">
        <v>0.48</v>
      </c>
      <c r="K1255" s="179">
        <v>0.48915873014712274</v>
      </c>
      <c r="L1255" s="179">
        <v>0.4834974169537235</v>
      </c>
      <c r="M1255" s="179">
        <v>0.45414569524687309</v>
      </c>
      <c r="N1255" s="179">
        <v>0.38276016431267579</v>
      </c>
      <c r="O1255" s="179">
        <v>0.34111134082271427</v>
      </c>
      <c r="P1255" s="242"/>
    </row>
    <row r="1256" spans="1:53" x14ac:dyDescent="0.25">
      <c r="A1256" s="195" t="s">
        <v>117</v>
      </c>
      <c r="B1256" s="379"/>
      <c r="C1256" s="178" t="s">
        <v>202</v>
      </c>
      <c r="D1256" s="179">
        <v>0.44</v>
      </c>
      <c r="E1256" s="179">
        <v>0.44</v>
      </c>
      <c r="F1256" s="179">
        <v>0.44</v>
      </c>
      <c r="G1256" s="293">
        <v>0.48</v>
      </c>
      <c r="H1256" s="293">
        <v>0.48</v>
      </c>
      <c r="I1256" s="293">
        <v>0.48</v>
      </c>
      <c r="J1256" s="179">
        <v>0.48</v>
      </c>
      <c r="K1256" s="179">
        <v>0.48915873014712274</v>
      </c>
      <c r="L1256" s="179">
        <v>0.4834974169537235</v>
      </c>
      <c r="M1256" s="179">
        <v>0.45414569524687309</v>
      </c>
      <c r="N1256" s="179">
        <v>0.38276016431267579</v>
      </c>
      <c r="O1256" s="179">
        <v>0.34111134082271427</v>
      </c>
      <c r="P1256" s="242"/>
    </row>
    <row r="1257" spans="1:53" ht="15.75" thickBot="1" x14ac:dyDescent="0.3">
      <c r="A1257" s="195" t="s">
        <v>117</v>
      </c>
      <c r="B1257" s="379"/>
      <c r="C1257" s="280" t="s">
        <v>231</v>
      </c>
      <c r="D1257" s="179">
        <v>0.44</v>
      </c>
      <c r="E1257" s="179">
        <v>0.44</v>
      </c>
      <c r="F1257" s="179">
        <v>0.44</v>
      </c>
      <c r="G1257" s="293">
        <v>0.48</v>
      </c>
      <c r="H1257" s="293">
        <v>0.48</v>
      </c>
      <c r="I1257" s="293">
        <v>0.48</v>
      </c>
      <c r="J1257" s="181">
        <v>0.48</v>
      </c>
      <c r="K1257" s="181">
        <v>0.48915873014712274</v>
      </c>
      <c r="L1257" s="181">
        <v>0.4834974169537235</v>
      </c>
      <c r="M1257" s="179">
        <v>0.45414569524687309</v>
      </c>
      <c r="N1257" s="179">
        <v>0.38276016431267579</v>
      </c>
      <c r="O1257" s="179">
        <v>0.34111134082271427</v>
      </c>
      <c r="P1257" s="182" t="e">
        <f t="shared" ref="P1257" si="2821">+SUMPRODUCT(D1257:O1257,D1263:O1263)/P1263</f>
        <v>#DIV/0!</v>
      </c>
    </row>
    <row r="1258" spans="1:53" x14ac:dyDescent="0.25">
      <c r="A1258" s="195" t="s">
        <v>117</v>
      </c>
      <c r="B1258" s="379"/>
      <c r="C1258" s="99" t="s">
        <v>239</v>
      </c>
      <c r="D1258" s="100">
        <f>+D1227/D1240/30</f>
        <v>0</v>
      </c>
      <c r="E1258" s="100">
        <f t="shared" ref="E1258:O1258" si="2822">+E1227/E1240/30</f>
        <v>0</v>
      </c>
      <c r="F1258" s="100">
        <f t="shared" si="2822"/>
        <v>0</v>
      </c>
      <c r="G1258" s="100">
        <f t="shared" si="2822"/>
        <v>0</v>
      </c>
      <c r="H1258" s="100">
        <f t="shared" si="2822"/>
        <v>0</v>
      </c>
      <c r="I1258" s="100">
        <f t="shared" si="2822"/>
        <v>0</v>
      </c>
      <c r="J1258" s="100">
        <f t="shared" si="2822"/>
        <v>0</v>
      </c>
      <c r="K1258" s="100">
        <f t="shared" si="2822"/>
        <v>0</v>
      </c>
      <c r="L1258" s="100">
        <f t="shared" si="2822"/>
        <v>0</v>
      </c>
      <c r="M1258" s="100">
        <f t="shared" si="2822"/>
        <v>0</v>
      </c>
      <c r="N1258" s="100">
        <f t="shared" si="2822"/>
        <v>0</v>
      </c>
      <c r="O1258" s="167">
        <f t="shared" si="2822"/>
        <v>0</v>
      </c>
      <c r="P1258" s="167">
        <f>SUM(D1258:O1258)</f>
        <v>0</v>
      </c>
    </row>
    <row r="1259" spans="1:53" x14ac:dyDescent="0.25">
      <c r="A1259" s="195" t="s">
        <v>117</v>
      </c>
      <c r="B1259" s="379"/>
      <c r="C1259" s="86" t="s">
        <v>240</v>
      </c>
      <c r="D1259" s="87">
        <f>+D1258*D1234</f>
        <v>0</v>
      </c>
      <c r="E1259" s="87">
        <f t="shared" ref="E1259" si="2823">+E1258*E1234</f>
        <v>0</v>
      </c>
      <c r="F1259" s="87">
        <f t="shared" ref="F1259" si="2824">+F1258*F1234</f>
        <v>0</v>
      </c>
      <c r="G1259" s="87">
        <f t="shared" ref="G1259" si="2825">+G1258*G1234</f>
        <v>0</v>
      </c>
      <c r="H1259" s="87">
        <f t="shared" ref="H1259" si="2826">+H1258*H1234</f>
        <v>0</v>
      </c>
      <c r="I1259" s="87">
        <f t="shared" ref="I1259" si="2827">+I1258*I1234</f>
        <v>0</v>
      </c>
      <c r="J1259" s="87">
        <f t="shared" ref="J1259" si="2828">+J1258*J1234</f>
        <v>0</v>
      </c>
      <c r="K1259" s="87">
        <f t="shared" ref="K1259" si="2829">+K1258*K1234</f>
        <v>0</v>
      </c>
      <c r="L1259" s="87">
        <f t="shared" ref="L1259" si="2830">+L1258*L1234</f>
        <v>0</v>
      </c>
      <c r="M1259" s="87">
        <f t="shared" ref="M1259" si="2831">+M1258*M1234</f>
        <v>0</v>
      </c>
      <c r="N1259" s="87">
        <f t="shared" ref="N1259" si="2832">+N1258*N1234</f>
        <v>0</v>
      </c>
      <c r="O1259" s="159">
        <f t="shared" ref="O1259" si="2833">+O1258*O1234</f>
        <v>0</v>
      </c>
      <c r="P1259" s="159">
        <f t="shared" ref="P1259:P1269" si="2834">SUM(D1259:O1259)</f>
        <v>0</v>
      </c>
      <c r="AP1259" s="190">
        <f>+D1259</f>
        <v>0</v>
      </c>
      <c r="AQ1259" s="190">
        <f t="shared" ref="AQ1259:AQ1263" si="2835">+E1259</f>
        <v>0</v>
      </c>
      <c r="AR1259" s="190">
        <f t="shared" ref="AR1259:AR1263" si="2836">+F1259</f>
        <v>0</v>
      </c>
      <c r="AS1259" s="190">
        <f t="shared" ref="AS1259:AS1263" si="2837">+G1259</f>
        <v>0</v>
      </c>
      <c r="AT1259" s="190">
        <f t="shared" ref="AT1259:AT1263" si="2838">+H1259</f>
        <v>0</v>
      </c>
      <c r="AU1259" s="190">
        <f t="shared" ref="AU1259:AU1263" si="2839">+I1259</f>
        <v>0</v>
      </c>
      <c r="AV1259" s="190">
        <f t="shared" ref="AV1259:AV1263" si="2840">+J1259</f>
        <v>0</v>
      </c>
      <c r="AW1259" s="190">
        <f t="shared" ref="AW1259:AW1263" si="2841">+K1259</f>
        <v>0</v>
      </c>
      <c r="AX1259" s="190">
        <f t="shared" ref="AX1259:AX1263" si="2842">+L1259</f>
        <v>0</v>
      </c>
      <c r="AY1259" s="190">
        <f t="shared" ref="AY1259:AY1263" si="2843">+M1259</f>
        <v>0</v>
      </c>
      <c r="AZ1259" s="190">
        <f t="shared" ref="AZ1259:AZ1263" si="2844">+N1259</f>
        <v>0</v>
      </c>
      <c r="BA1259" s="190">
        <f t="shared" ref="BA1259:BA1263" si="2845">+O1259</f>
        <v>0</v>
      </c>
    </row>
    <row r="1260" spans="1:53" x14ac:dyDescent="0.25">
      <c r="A1260" s="195" t="s">
        <v>117</v>
      </c>
      <c r="B1260" s="379"/>
      <c r="C1260" s="86" t="s">
        <v>241</v>
      </c>
      <c r="D1260" s="87">
        <f>+D1258*D1235</f>
        <v>0</v>
      </c>
      <c r="E1260" s="87">
        <f t="shared" ref="E1260:O1260" si="2846">+E1258*E1235</f>
        <v>0</v>
      </c>
      <c r="F1260" s="87">
        <f t="shared" si="2846"/>
        <v>0</v>
      </c>
      <c r="G1260" s="87">
        <f t="shared" si="2846"/>
        <v>0</v>
      </c>
      <c r="H1260" s="87">
        <f t="shared" si="2846"/>
        <v>0</v>
      </c>
      <c r="I1260" s="87">
        <f t="shared" si="2846"/>
        <v>0</v>
      </c>
      <c r="J1260" s="87">
        <f t="shared" si="2846"/>
        <v>0</v>
      </c>
      <c r="K1260" s="87">
        <f t="shared" si="2846"/>
        <v>0</v>
      </c>
      <c r="L1260" s="87">
        <f t="shared" si="2846"/>
        <v>0</v>
      </c>
      <c r="M1260" s="87">
        <f t="shared" si="2846"/>
        <v>0</v>
      </c>
      <c r="N1260" s="87">
        <f t="shared" si="2846"/>
        <v>0</v>
      </c>
      <c r="O1260" s="159">
        <f t="shared" si="2846"/>
        <v>0</v>
      </c>
      <c r="P1260" s="159"/>
      <c r="AP1260" s="190">
        <f t="shared" ref="AP1260:AP1263" si="2847">+D1260</f>
        <v>0</v>
      </c>
      <c r="AQ1260" s="190">
        <f t="shared" si="2835"/>
        <v>0</v>
      </c>
      <c r="AR1260" s="190">
        <f t="shared" si="2836"/>
        <v>0</v>
      </c>
      <c r="AS1260" s="190">
        <f t="shared" si="2837"/>
        <v>0</v>
      </c>
      <c r="AT1260" s="190">
        <f t="shared" si="2838"/>
        <v>0</v>
      </c>
      <c r="AU1260" s="190">
        <f t="shared" si="2839"/>
        <v>0</v>
      </c>
      <c r="AV1260" s="190">
        <f t="shared" si="2840"/>
        <v>0</v>
      </c>
      <c r="AW1260" s="190">
        <f t="shared" si="2841"/>
        <v>0</v>
      </c>
      <c r="AX1260" s="190">
        <f t="shared" si="2842"/>
        <v>0</v>
      </c>
      <c r="AY1260" s="190">
        <f t="shared" si="2843"/>
        <v>0</v>
      </c>
      <c r="AZ1260" s="190">
        <f t="shared" si="2844"/>
        <v>0</v>
      </c>
      <c r="BA1260" s="190">
        <f t="shared" si="2845"/>
        <v>0</v>
      </c>
    </row>
    <row r="1261" spans="1:53" x14ac:dyDescent="0.25">
      <c r="A1261" s="195" t="s">
        <v>117</v>
      </c>
      <c r="B1261" s="379"/>
      <c r="C1261" s="86" t="s">
        <v>242</v>
      </c>
      <c r="D1261" s="87">
        <f>+D1258*D1236</f>
        <v>0</v>
      </c>
      <c r="E1261" s="87">
        <f t="shared" ref="E1261:O1261" si="2848">+E1258*E1236</f>
        <v>0</v>
      </c>
      <c r="F1261" s="87">
        <f t="shared" si="2848"/>
        <v>0</v>
      </c>
      <c r="G1261" s="87">
        <f t="shared" si="2848"/>
        <v>0</v>
      </c>
      <c r="H1261" s="87">
        <f t="shared" si="2848"/>
        <v>0</v>
      </c>
      <c r="I1261" s="87">
        <f t="shared" si="2848"/>
        <v>0</v>
      </c>
      <c r="J1261" s="87">
        <f t="shared" si="2848"/>
        <v>0</v>
      </c>
      <c r="K1261" s="87">
        <f t="shared" si="2848"/>
        <v>0</v>
      </c>
      <c r="L1261" s="87">
        <f t="shared" si="2848"/>
        <v>0</v>
      </c>
      <c r="M1261" s="87">
        <f t="shared" si="2848"/>
        <v>0</v>
      </c>
      <c r="N1261" s="87">
        <f t="shared" si="2848"/>
        <v>0</v>
      </c>
      <c r="O1261" s="159">
        <f t="shared" si="2848"/>
        <v>0</v>
      </c>
      <c r="P1261" s="159"/>
      <c r="AP1261" s="190">
        <f t="shared" si="2847"/>
        <v>0</v>
      </c>
      <c r="AQ1261" s="190">
        <f t="shared" si="2835"/>
        <v>0</v>
      </c>
      <c r="AR1261" s="190">
        <f t="shared" si="2836"/>
        <v>0</v>
      </c>
      <c r="AS1261" s="190">
        <f t="shared" si="2837"/>
        <v>0</v>
      </c>
      <c r="AT1261" s="190">
        <f t="shared" si="2838"/>
        <v>0</v>
      </c>
      <c r="AU1261" s="190">
        <f t="shared" si="2839"/>
        <v>0</v>
      </c>
      <c r="AV1261" s="190">
        <f t="shared" si="2840"/>
        <v>0</v>
      </c>
      <c r="AW1261" s="190">
        <f t="shared" si="2841"/>
        <v>0</v>
      </c>
      <c r="AX1261" s="190">
        <f t="shared" si="2842"/>
        <v>0</v>
      </c>
      <c r="AY1261" s="190">
        <f t="shared" si="2843"/>
        <v>0</v>
      </c>
      <c r="AZ1261" s="190">
        <f t="shared" si="2844"/>
        <v>0</v>
      </c>
      <c r="BA1261" s="190">
        <f t="shared" si="2845"/>
        <v>0</v>
      </c>
    </row>
    <row r="1262" spans="1:53" x14ac:dyDescent="0.25">
      <c r="A1262" s="195" t="s">
        <v>117</v>
      </c>
      <c r="B1262" s="379"/>
      <c r="C1262" s="86" t="s">
        <v>243</v>
      </c>
      <c r="D1262" s="87">
        <f>+D1258*D1237</f>
        <v>0</v>
      </c>
      <c r="E1262" s="87">
        <f t="shared" ref="E1262:O1262" si="2849">+E1258*E1237</f>
        <v>0</v>
      </c>
      <c r="F1262" s="87">
        <f t="shared" si="2849"/>
        <v>0</v>
      </c>
      <c r="G1262" s="87">
        <f t="shared" si="2849"/>
        <v>0</v>
      </c>
      <c r="H1262" s="87">
        <f t="shared" si="2849"/>
        <v>0</v>
      </c>
      <c r="I1262" s="87">
        <f t="shared" si="2849"/>
        <v>0</v>
      </c>
      <c r="J1262" s="87">
        <f t="shared" si="2849"/>
        <v>0</v>
      </c>
      <c r="K1262" s="87">
        <f t="shared" si="2849"/>
        <v>0</v>
      </c>
      <c r="L1262" s="87">
        <f t="shared" si="2849"/>
        <v>0</v>
      </c>
      <c r="M1262" s="87">
        <f t="shared" si="2849"/>
        <v>0</v>
      </c>
      <c r="N1262" s="87">
        <f t="shared" si="2849"/>
        <v>0</v>
      </c>
      <c r="O1262" s="159">
        <f t="shared" si="2849"/>
        <v>0</v>
      </c>
      <c r="P1262" s="159"/>
      <c r="AP1262" s="190">
        <f t="shared" si="2847"/>
        <v>0</v>
      </c>
      <c r="AQ1262" s="190">
        <f t="shared" si="2835"/>
        <v>0</v>
      </c>
      <c r="AR1262" s="190">
        <f t="shared" si="2836"/>
        <v>0</v>
      </c>
      <c r="AS1262" s="190">
        <f t="shared" si="2837"/>
        <v>0</v>
      </c>
      <c r="AT1262" s="190">
        <f t="shared" si="2838"/>
        <v>0</v>
      </c>
      <c r="AU1262" s="190">
        <f t="shared" si="2839"/>
        <v>0</v>
      </c>
      <c r="AV1262" s="190">
        <f t="shared" si="2840"/>
        <v>0</v>
      </c>
      <c r="AW1262" s="190">
        <f t="shared" si="2841"/>
        <v>0</v>
      </c>
      <c r="AX1262" s="190">
        <f t="shared" si="2842"/>
        <v>0</v>
      </c>
      <c r="AY1262" s="190">
        <f t="shared" si="2843"/>
        <v>0</v>
      </c>
      <c r="AZ1262" s="190">
        <f t="shared" si="2844"/>
        <v>0</v>
      </c>
      <c r="BA1262" s="190">
        <f t="shared" si="2845"/>
        <v>0</v>
      </c>
    </row>
    <row r="1263" spans="1:53" ht="15.75" thickBot="1" x14ac:dyDescent="0.3">
      <c r="A1263" s="195" t="s">
        <v>117</v>
      </c>
      <c r="B1263" s="379"/>
      <c r="C1263" s="96" t="s">
        <v>244</v>
      </c>
      <c r="D1263" s="251">
        <f>+D1258*D1238</f>
        <v>0</v>
      </c>
      <c r="E1263" s="251">
        <f t="shared" ref="E1263:O1263" si="2850">+E1258*E1238</f>
        <v>0</v>
      </c>
      <c r="F1263" s="251">
        <f t="shared" si="2850"/>
        <v>0</v>
      </c>
      <c r="G1263" s="251">
        <f t="shared" si="2850"/>
        <v>0</v>
      </c>
      <c r="H1263" s="251">
        <f t="shared" si="2850"/>
        <v>0</v>
      </c>
      <c r="I1263" s="251">
        <f t="shared" si="2850"/>
        <v>0</v>
      </c>
      <c r="J1263" s="251">
        <f t="shared" si="2850"/>
        <v>0</v>
      </c>
      <c r="K1263" s="251">
        <f t="shared" si="2850"/>
        <v>0</v>
      </c>
      <c r="L1263" s="251">
        <f t="shared" si="2850"/>
        <v>0</v>
      </c>
      <c r="M1263" s="251">
        <f t="shared" si="2850"/>
        <v>0</v>
      </c>
      <c r="N1263" s="251">
        <f t="shared" si="2850"/>
        <v>0</v>
      </c>
      <c r="O1263" s="251">
        <f t="shared" si="2850"/>
        <v>0</v>
      </c>
      <c r="P1263" s="169">
        <f t="shared" si="2834"/>
        <v>0</v>
      </c>
      <c r="AP1263" s="190">
        <f t="shared" si="2847"/>
        <v>0</v>
      </c>
      <c r="AQ1263" s="190">
        <f t="shared" si="2835"/>
        <v>0</v>
      </c>
      <c r="AR1263" s="190">
        <f t="shared" si="2836"/>
        <v>0</v>
      </c>
      <c r="AS1263" s="190">
        <f t="shared" si="2837"/>
        <v>0</v>
      </c>
      <c r="AT1263" s="190">
        <f t="shared" si="2838"/>
        <v>0</v>
      </c>
      <c r="AU1263" s="190">
        <f t="shared" si="2839"/>
        <v>0</v>
      </c>
      <c r="AV1263" s="190">
        <f t="shared" si="2840"/>
        <v>0</v>
      </c>
      <c r="AW1263" s="190">
        <f t="shared" si="2841"/>
        <v>0</v>
      </c>
      <c r="AX1263" s="190">
        <f t="shared" si="2842"/>
        <v>0</v>
      </c>
      <c r="AY1263" s="190">
        <f t="shared" si="2843"/>
        <v>0</v>
      </c>
      <c r="AZ1263" s="190">
        <f t="shared" si="2844"/>
        <v>0</v>
      </c>
      <c r="BA1263" s="190">
        <f t="shared" si="2845"/>
        <v>0</v>
      </c>
    </row>
    <row r="1264" spans="1:53" x14ac:dyDescent="0.25">
      <c r="A1264" s="195" t="s">
        <v>117</v>
      </c>
      <c r="B1264" s="379"/>
      <c r="C1264" s="99" t="s">
        <v>245</v>
      </c>
      <c r="D1264" s="100">
        <f>+IFERROR(D1227/D1246/30,0)</f>
        <v>0</v>
      </c>
      <c r="E1264" s="100">
        <f t="shared" ref="E1264:O1264" si="2851">+IFERROR(E1227/E1246/30,0)</f>
        <v>0</v>
      </c>
      <c r="F1264" s="100">
        <f t="shared" si="2851"/>
        <v>0</v>
      </c>
      <c r="G1264" s="100">
        <f t="shared" si="2851"/>
        <v>0</v>
      </c>
      <c r="H1264" s="100">
        <f t="shared" si="2851"/>
        <v>0</v>
      </c>
      <c r="I1264" s="100">
        <f t="shared" si="2851"/>
        <v>0</v>
      </c>
      <c r="J1264" s="100">
        <f t="shared" si="2851"/>
        <v>0</v>
      </c>
      <c r="K1264" s="100">
        <f t="shared" si="2851"/>
        <v>0</v>
      </c>
      <c r="L1264" s="100">
        <f t="shared" si="2851"/>
        <v>0</v>
      </c>
      <c r="M1264" s="100">
        <f t="shared" si="2851"/>
        <v>0</v>
      </c>
      <c r="N1264" s="100">
        <f t="shared" si="2851"/>
        <v>0</v>
      </c>
      <c r="O1264" s="167">
        <f t="shared" si="2851"/>
        <v>0</v>
      </c>
      <c r="P1264" s="167">
        <f t="shared" si="2834"/>
        <v>0</v>
      </c>
    </row>
    <row r="1265" spans="1:16" x14ac:dyDescent="0.25">
      <c r="A1265" s="195" t="s">
        <v>117</v>
      </c>
      <c r="B1265" s="379"/>
      <c r="C1265" s="86" t="s">
        <v>246</v>
      </c>
      <c r="D1265" s="266">
        <f t="shared" ref="D1265:O1265" si="2852">+IFERROR(D1228/D1247/30,0)</f>
        <v>0</v>
      </c>
      <c r="E1265" s="266">
        <f t="shared" si="2852"/>
        <v>0</v>
      </c>
      <c r="F1265" s="266">
        <f t="shared" si="2852"/>
        <v>0</v>
      </c>
      <c r="G1265" s="266">
        <f t="shared" si="2852"/>
        <v>0</v>
      </c>
      <c r="H1265" s="266">
        <f t="shared" si="2852"/>
        <v>0</v>
      </c>
      <c r="I1265" s="266">
        <f t="shared" si="2852"/>
        <v>0</v>
      </c>
      <c r="J1265" s="266">
        <f t="shared" si="2852"/>
        <v>0</v>
      </c>
      <c r="K1265" s="266">
        <f t="shared" si="2852"/>
        <v>0</v>
      </c>
      <c r="L1265" s="266">
        <f t="shared" si="2852"/>
        <v>0</v>
      </c>
      <c r="M1265" s="266">
        <f t="shared" si="2852"/>
        <v>0</v>
      </c>
      <c r="N1265" s="266">
        <f t="shared" si="2852"/>
        <v>0</v>
      </c>
      <c r="O1265" s="267">
        <f t="shared" si="2852"/>
        <v>0</v>
      </c>
      <c r="P1265" s="159">
        <f t="shared" si="2834"/>
        <v>0</v>
      </c>
    </row>
    <row r="1266" spans="1:16" x14ac:dyDescent="0.25">
      <c r="A1266" s="195" t="s">
        <v>117</v>
      </c>
      <c r="B1266" s="379"/>
      <c r="C1266" s="86" t="s">
        <v>247</v>
      </c>
      <c r="D1266" s="266">
        <f t="shared" ref="D1266:O1266" si="2853">+IFERROR(D1229/D1248/30,0)</f>
        <v>0</v>
      </c>
      <c r="E1266" s="266">
        <f t="shared" si="2853"/>
        <v>0</v>
      </c>
      <c r="F1266" s="266">
        <f t="shared" si="2853"/>
        <v>0</v>
      </c>
      <c r="G1266" s="266">
        <f t="shared" si="2853"/>
        <v>0</v>
      </c>
      <c r="H1266" s="266">
        <f t="shared" si="2853"/>
        <v>0</v>
      </c>
      <c r="I1266" s="266">
        <f t="shared" si="2853"/>
        <v>0</v>
      </c>
      <c r="J1266" s="266">
        <f t="shared" si="2853"/>
        <v>0</v>
      </c>
      <c r="K1266" s="266">
        <f t="shared" si="2853"/>
        <v>0</v>
      </c>
      <c r="L1266" s="266">
        <f t="shared" si="2853"/>
        <v>0</v>
      </c>
      <c r="M1266" s="266">
        <f t="shared" si="2853"/>
        <v>0</v>
      </c>
      <c r="N1266" s="266">
        <f t="shared" si="2853"/>
        <v>0</v>
      </c>
      <c r="O1266" s="267">
        <f t="shared" si="2853"/>
        <v>0</v>
      </c>
      <c r="P1266" s="159">
        <f t="shared" si="2834"/>
        <v>0</v>
      </c>
    </row>
    <row r="1267" spans="1:16" x14ac:dyDescent="0.25">
      <c r="A1267" s="195" t="s">
        <v>117</v>
      </c>
      <c r="B1267" s="379"/>
      <c r="C1267" s="86" t="s">
        <v>248</v>
      </c>
      <c r="D1267" s="266">
        <f t="shared" ref="D1267:O1267" si="2854">+IFERROR(D1230/D1249/30,0)</f>
        <v>0</v>
      </c>
      <c r="E1267" s="266">
        <f t="shared" si="2854"/>
        <v>0</v>
      </c>
      <c r="F1267" s="266">
        <f t="shared" si="2854"/>
        <v>0</v>
      </c>
      <c r="G1267" s="266">
        <f t="shared" si="2854"/>
        <v>0</v>
      </c>
      <c r="H1267" s="266">
        <f t="shared" si="2854"/>
        <v>0</v>
      </c>
      <c r="I1267" s="266">
        <f t="shared" si="2854"/>
        <v>0</v>
      </c>
      <c r="J1267" s="266">
        <f t="shared" si="2854"/>
        <v>0</v>
      </c>
      <c r="K1267" s="266">
        <f t="shared" si="2854"/>
        <v>0</v>
      </c>
      <c r="L1267" s="266">
        <f t="shared" si="2854"/>
        <v>0</v>
      </c>
      <c r="M1267" s="266">
        <f t="shared" si="2854"/>
        <v>0</v>
      </c>
      <c r="N1267" s="266">
        <f t="shared" si="2854"/>
        <v>0</v>
      </c>
      <c r="O1267" s="267">
        <f t="shared" si="2854"/>
        <v>0</v>
      </c>
      <c r="P1267" s="159">
        <f t="shared" si="2834"/>
        <v>0</v>
      </c>
    </row>
    <row r="1268" spans="1:16" x14ac:dyDescent="0.25">
      <c r="A1268" s="195" t="s">
        <v>117</v>
      </c>
      <c r="B1268" s="379"/>
      <c r="C1268" s="86" t="s">
        <v>249</v>
      </c>
      <c r="D1268" s="87">
        <f t="shared" ref="D1268:O1268" si="2855">+IFERROR(D1231/D1250/30,0)</f>
        <v>0</v>
      </c>
      <c r="E1268" s="87">
        <f t="shared" si="2855"/>
        <v>0</v>
      </c>
      <c r="F1268" s="87">
        <f t="shared" si="2855"/>
        <v>0</v>
      </c>
      <c r="G1268" s="87">
        <f t="shared" si="2855"/>
        <v>0</v>
      </c>
      <c r="H1268" s="87">
        <f t="shared" si="2855"/>
        <v>0</v>
      </c>
      <c r="I1268" s="87">
        <f t="shared" si="2855"/>
        <v>0</v>
      </c>
      <c r="J1268" s="87">
        <f t="shared" si="2855"/>
        <v>0</v>
      </c>
      <c r="K1268" s="87">
        <f t="shared" si="2855"/>
        <v>0</v>
      </c>
      <c r="L1268" s="87">
        <f t="shared" si="2855"/>
        <v>0</v>
      </c>
      <c r="M1268" s="87">
        <f t="shared" si="2855"/>
        <v>0</v>
      </c>
      <c r="N1268" s="87">
        <f t="shared" si="2855"/>
        <v>0</v>
      </c>
      <c r="O1268" s="159">
        <f t="shared" si="2855"/>
        <v>0</v>
      </c>
      <c r="P1268" s="159">
        <f t="shared" si="2834"/>
        <v>0</v>
      </c>
    </row>
    <row r="1269" spans="1:16" ht="15.75" thickBot="1" x14ac:dyDescent="0.3">
      <c r="A1269" s="195" t="s">
        <v>117</v>
      </c>
      <c r="B1269" s="379"/>
      <c r="C1269" s="96" t="s">
        <v>250</v>
      </c>
      <c r="D1269" s="168">
        <f t="shared" ref="D1269:O1269" si="2856">+IFERROR(D1232/D1251/30,0)</f>
        <v>0</v>
      </c>
      <c r="E1269" s="168">
        <f t="shared" si="2856"/>
        <v>0</v>
      </c>
      <c r="F1269" s="168">
        <f t="shared" si="2856"/>
        <v>0</v>
      </c>
      <c r="G1269" s="168">
        <f t="shared" si="2856"/>
        <v>0</v>
      </c>
      <c r="H1269" s="168">
        <f t="shared" si="2856"/>
        <v>0</v>
      </c>
      <c r="I1269" s="168">
        <f t="shared" si="2856"/>
        <v>0</v>
      </c>
      <c r="J1269" s="168">
        <f t="shared" si="2856"/>
        <v>0</v>
      </c>
      <c r="K1269" s="168">
        <f t="shared" si="2856"/>
        <v>0</v>
      </c>
      <c r="L1269" s="168">
        <f t="shared" si="2856"/>
        <v>0</v>
      </c>
      <c r="M1269" s="168">
        <f t="shared" si="2856"/>
        <v>0</v>
      </c>
      <c r="N1269" s="168">
        <f t="shared" si="2856"/>
        <v>0</v>
      </c>
      <c r="O1269" s="169">
        <f t="shared" si="2856"/>
        <v>0</v>
      </c>
      <c r="P1269" s="169">
        <f t="shared" si="2834"/>
        <v>0</v>
      </c>
    </row>
    <row r="1270" spans="1:16" ht="15.75" thickBot="1" x14ac:dyDescent="0.3">
      <c r="A1270" s="195" t="s">
        <v>117</v>
      </c>
      <c r="B1270" s="379"/>
      <c r="C1270" s="183" t="s">
        <v>13</v>
      </c>
      <c r="D1270" s="72">
        <v>30</v>
      </c>
      <c r="E1270" s="72">
        <v>30</v>
      </c>
      <c r="F1270" s="72">
        <v>30</v>
      </c>
      <c r="G1270" s="72">
        <v>0</v>
      </c>
      <c r="H1270" s="72">
        <v>33.121560393413624</v>
      </c>
      <c r="I1270" s="72">
        <v>33.18421323453741</v>
      </c>
      <c r="J1270" s="72">
        <v>33</v>
      </c>
      <c r="K1270" s="72">
        <v>16.918000292815897</v>
      </c>
      <c r="L1270" s="72">
        <f>((45*0.63)+(20*0.37))</f>
        <v>35.75</v>
      </c>
      <c r="M1270" s="72">
        <v>36.24</v>
      </c>
      <c r="N1270" s="72">
        <v>22</v>
      </c>
      <c r="O1270" s="72">
        <v>22</v>
      </c>
      <c r="P1270" s="184"/>
    </row>
    <row r="1271" spans="1:16" x14ac:dyDescent="0.25">
      <c r="A1271" s="195" t="s">
        <v>117</v>
      </c>
      <c r="B1271" s="379"/>
      <c r="C1271" s="99" t="s">
        <v>4</v>
      </c>
      <c r="D1271" s="100">
        <f>+D1264/D1270*30</f>
        <v>0</v>
      </c>
      <c r="E1271" s="100">
        <f t="shared" ref="E1271" si="2857">+E1264/E1270*30</f>
        <v>0</v>
      </c>
      <c r="F1271" s="100">
        <f t="shared" ref="F1271" si="2858">+F1264/F1270*30</f>
        <v>0</v>
      </c>
      <c r="G1271" s="100" t="e">
        <f t="shared" ref="G1271" si="2859">+G1264/G1270*30</f>
        <v>#DIV/0!</v>
      </c>
      <c r="H1271" s="100">
        <f t="shared" ref="H1271" si="2860">+H1264/H1270*30</f>
        <v>0</v>
      </c>
      <c r="I1271" s="100">
        <f t="shared" ref="I1271" si="2861">+I1264/I1270*30</f>
        <v>0</v>
      </c>
      <c r="J1271" s="100">
        <f t="shared" ref="J1271" si="2862">+J1264/J1270*30</f>
        <v>0</v>
      </c>
      <c r="K1271" s="100">
        <f t="shared" ref="K1271" si="2863">+K1264/K1270*30</f>
        <v>0</v>
      </c>
      <c r="L1271" s="100">
        <f t="shared" ref="L1271" si="2864">+L1264/L1270*30</f>
        <v>0</v>
      </c>
      <c r="M1271" s="100">
        <f t="shared" ref="M1271" si="2865">+M1264/M1270*30</f>
        <v>0</v>
      </c>
      <c r="N1271" s="100">
        <f t="shared" ref="N1271" si="2866">+N1264/N1270*30</f>
        <v>0</v>
      </c>
      <c r="O1271" s="167">
        <f t="shared" ref="O1271" si="2867">+O1264/O1270*30</f>
        <v>0</v>
      </c>
      <c r="P1271" s="167" t="e">
        <f>SUM(D1271:O1271)</f>
        <v>#DIV/0!</v>
      </c>
    </row>
    <row r="1272" spans="1:16" x14ac:dyDescent="0.25">
      <c r="A1272" s="195" t="s">
        <v>117</v>
      </c>
      <c r="B1272" s="379"/>
      <c r="C1272" s="86" t="s">
        <v>216</v>
      </c>
      <c r="D1272" s="87">
        <f>+D1265/D1270*30</f>
        <v>0</v>
      </c>
      <c r="E1272" s="87">
        <f t="shared" ref="E1272:O1272" si="2868">+E1265/E1270*30</f>
        <v>0</v>
      </c>
      <c r="F1272" s="87">
        <f t="shared" si="2868"/>
        <v>0</v>
      </c>
      <c r="G1272" s="87" t="e">
        <f t="shared" si="2868"/>
        <v>#DIV/0!</v>
      </c>
      <c r="H1272" s="87">
        <f t="shared" si="2868"/>
        <v>0</v>
      </c>
      <c r="I1272" s="87">
        <f t="shared" si="2868"/>
        <v>0</v>
      </c>
      <c r="J1272" s="87">
        <f t="shared" si="2868"/>
        <v>0</v>
      </c>
      <c r="K1272" s="87">
        <f t="shared" si="2868"/>
        <v>0</v>
      </c>
      <c r="L1272" s="87">
        <f t="shared" si="2868"/>
        <v>0</v>
      </c>
      <c r="M1272" s="87">
        <f t="shared" si="2868"/>
        <v>0</v>
      </c>
      <c r="N1272" s="87">
        <f t="shared" si="2868"/>
        <v>0</v>
      </c>
      <c r="O1272" s="159">
        <f t="shared" si="2868"/>
        <v>0</v>
      </c>
      <c r="P1272" s="159" t="e">
        <f t="shared" ref="P1272:P1276" si="2869">SUM(D1272:O1272)</f>
        <v>#DIV/0!</v>
      </c>
    </row>
    <row r="1273" spans="1:16" x14ac:dyDescent="0.25">
      <c r="A1273" s="195" t="s">
        <v>117</v>
      </c>
      <c r="B1273" s="379"/>
      <c r="C1273" s="86" t="s">
        <v>217</v>
      </c>
      <c r="D1273" s="87">
        <f>+D1266/D1270*30</f>
        <v>0</v>
      </c>
      <c r="E1273" s="87">
        <f t="shared" ref="E1273:O1273" si="2870">+E1266/E1270*30</f>
        <v>0</v>
      </c>
      <c r="F1273" s="87">
        <f t="shared" si="2870"/>
        <v>0</v>
      </c>
      <c r="G1273" s="87" t="e">
        <f t="shared" si="2870"/>
        <v>#DIV/0!</v>
      </c>
      <c r="H1273" s="87">
        <f t="shared" si="2870"/>
        <v>0</v>
      </c>
      <c r="I1273" s="87">
        <f t="shared" si="2870"/>
        <v>0</v>
      </c>
      <c r="J1273" s="87">
        <f t="shared" si="2870"/>
        <v>0</v>
      </c>
      <c r="K1273" s="87">
        <f t="shared" si="2870"/>
        <v>0</v>
      </c>
      <c r="L1273" s="87">
        <f t="shared" si="2870"/>
        <v>0</v>
      </c>
      <c r="M1273" s="87">
        <f t="shared" si="2870"/>
        <v>0</v>
      </c>
      <c r="N1273" s="87">
        <f t="shared" si="2870"/>
        <v>0</v>
      </c>
      <c r="O1273" s="159">
        <f t="shared" si="2870"/>
        <v>0</v>
      </c>
      <c r="P1273" s="159"/>
    </row>
    <row r="1274" spans="1:16" x14ac:dyDescent="0.25">
      <c r="A1274" s="195" t="s">
        <v>117</v>
      </c>
      <c r="B1274" s="379"/>
      <c r="C1274" s="86" t="s">
        <v>218</v>
      </c>
      <c r="D1274" s="87">
        <f>+D1267/D1270*30</f>
        <v>0</v>
      </c>
      <c r="E1274" s="87">
        <f t="shared" ref="E1274:O1274" si="2871">+E1267/E1270*30</f>
        <v>0</v>
      </c>
      <c r="F1274" s="87">
        <f t="shared" si="2871"/>
        <v>0</v>
      </c>
      <c r="G1274" s="87" t="e">
        <f t="shared" si="2871"/>
        <v>#DIV/0!</v>
      </c>
      <c r="H1274" s="87">
        <f t="shared" si="2871"/>
        <v>0</v>
      </c>
      <c r="I1274" s="87">
        <f t="shared" si="2871"/>
        <v>0</v>
      </c>
      <c r="J1274" s="87">
        <f t="shared" si="2871"/>
        <v>0</v>
      </c>
      <c r="K1274" s="87">
        <f t="shared" si="2871"/>
        <v>0</v>
      </c>
      <c r="L1274" s="87">
        <f t="shared" si="2871"/>
        <v>0</v>
      </c>
      <c r="M1274" s="87">
        <f t="shared" si="2871"/>
        <v>0</v>
      </c>
      <c r="N1274" s="87">
        <f t="shared" si="2871"/>
        <v>0</v>
      </c>
      <c r="O1274" s="159">
        <f t="shared" si="2871"/>
        <v>0</v>
      </c>
      <c r="P1274" s="159"/>
    </row>
    <row r="1275" spans="1:16" x14ac:dyDescent="0.25">
      <c r="A1275" s="195" t="s">
        <v>117</v>
      </c>
      <c r="B1275" s="379"/>
      <c r="C1275" s="86" t="s">
        <v>219</v>
      </c>
      <c r="D1275" s="87">
        <f>+D1268/D1270*30</f>
        <v>0</v>
      </c>
      <c r="E1275" s="87">
        <f t="shared" ref="E1275:O1275" si="2872">+E1268/E1270*30</f>
        <v>0</v>
      </c>
      <c r="F1275" s="87">
        <f t="shared" si="2872"/>
        <v>0</v>
      </c>
      <c r="G1275" s="87" t="e">
        <f t="shared" si="2872"/>
        <v>#DIV/0!</v>
      </c>
      <c r="H1275" s="87">
        <f t="shared" si="2872"/>
        <v>0</v>
      </c>
      <c r="I1275" s="87">
        <f t="shared" si="2872"/>
        <v>0</v>
      </c>
      <c r="J1275" s="87">
        <f t="shared" si="2872"/>
        <v>0</v>
      </c>
      <c r="K1275" s="87">
        <f t="shared" si="2872"/>
        <v>0</v>
      </c>
      <c r="L1275" s="87">
        <f t="shared" si="2872"/>
        <v>0</v>
      </c>
      <c r="M1275" s="87">
        <f t="shared" si="2872"/>
        <v>0</v>
      </c>
      <c r="N1275" s="87">
        <f t="shared" si="2872"/>
        <v>0</v>
      </c>
      <c r="O1275" s="159">
        <f t="shared" si="2872"/>
        <v>0</v>
      </c>
      <c r="P1275" s="159"/>
    </row>
    <row r="1276" spans="1:16" ht="15.75" thickBot="1" x14ac:dyDescent="0.3">
      <c r="A1276" s="195" t="s">
        <v>117</v>
      </c>
      <c r="B1276" s="379"/>
      <c r="C1276" s="96" t="s">
        <v>238</v>
      </c>
      <c r="D1276" s="168">
        <f>+D1269/D1270*30</f>
        <v>0</v>
      </c>
      <c r="E1276" s="168">
        <f t="shared" ref="E1276:O1276" si="2873">+E1269/E1270*30</f>
        <v>0</v>
      </c>
      <c r="F1276" s="168">
        <f t="shared" si="2873"/>
        <v>0</v>
      </c>
      <c r="G1276" s="168" t="e">
        <f t="shared" si="2873"/>
        <v>#DIV/0!</v>
      </c>
      <c r="H1276" s="168">
        <f t="shared" si="2873"/>
        <v>0</v>
      </c>
      <c r="I1276" s="168">
        <f t="shared" si="2873"/>
        <v>0</v>
      </c>
      <c r="J1276" s="168">
        <f t="shared" si="2873"/>
        <v>0</v>
      </c>
      <c r="K1276" s="168">
        <f t="shared" si="2873"/>
        <v>0</v>
      </c>
      <c r="L1276" s="168">
        <f t="shared" si="2873"/>
        <v>0</v>
      </c>
      <c r="M1276" s="168">
        <f t="shared" si="2873"/>
        <v>0</v>
      </c>
      <c r="N1276" s="168">
        <f t="shared" si="2873"/>
        <v>0</v>
      </c>
      <c r="O1276" s="169">
        <f t="shared" si="2873"/>
        <v>0</v>
      </c>
      <c r="P1276" s="169" t="e">
        <f t="shared" si="2869"/>
        <v>#DIV/0!</v>
      </c>
    </row>
    <row r="1277" spans="1:16" x14ac:dyDescent="0.25">
      <c r="A1277" s="195" t="s">
        <v>117</v>
      </c>
      <c r="B1277" s="379"/>
      <c r="C1277" s="76" t="s">
        <v>8</v>
      </c>
      <c r="D1277" s="170">
        <f t="shared" ref="D1277:O1277" si="2874">+D1246/D1240</f>
        <v>1.3124826269422862</v>
      </c>
      <c r="E1277" s="170">
        <f t="shared" si="2874"/>
        <v>1.2816914172194793</v>
      </c>
      <c r="F1277" s="170">
        <f t="shared" si="2874"/>
        <v>1.2816914172194793</v>
      </c>
      <c r="G1277" s="170">
        <f t="shared" si="2874"/>
        <v>1.3199115949937019</v>
      </c>
      <c r="H1277" s="170">
        <f t="shared" si="2874"/>
        <v>1.3199115949937017</v>
      </c>
      <c r="I1277" s="170">
        <f t="shared" si="2874"/>
        <v>1.3199115949937015</v>
      </c>
      <c r="J1277" s="170">
        <f t="shared" si="2874"/>
        <v>1.2741122393926512</v>
      </c>
      <c r="K1277" s="170">
        <f t="shared" si="2874"/>
        <v>1.2723348461428223</v>
      </c>
      <c r="L1277" s="170">
        <f t="shared" si="2874"/>
        <v>1.3497739858999862</v>
      </c>
      <c r="M1277" s="170">
        <f t="shared" si="2874"/>
        <v>1.3096870422692404</v>
      </c>
      <c r="N1277" s="170">
        <f t="shared" si="2874"/>
        <v>1.3237948180041241</v>
      </c>
      <c r="O1277" s="171">
        <f t="shared" si="2874"/>
        <v>1.332025789375056</v>
      </c>
      <c r="P1277" s="171"/>
    </row>
    <row r="1278" spans="1:16" x14ac:dyDescent="0.25">
      <c r="A1278" s="195" t="s">
        <v>117</v>
      </c>
      <c r="B1278" s="379"/>
      <c r="C1278" s="77" t="s">
        <v>6</v>
      </c>
      <c r="D1278" s="172">
        <f>+VLOOKUP(D1226,Conversion!$B$33:$N$71,(MATCH('Measured TV opt-pt'!D1225,butget_aylar_opt,0)+1),0)</f>
        <v>1.3994389224564403</v>
      </c>
      <c r="E1278" s="172">
        <f>+VLOOKUP(E1226,Conversion!$B$33:$N$71,(MATCH('Measured TV opt-pt'!E1225,butget_aylar_opt,0)+1),0)</f>
        <v>1.3769448947555836</v>
      </c>
      <c r="F1278" s="172">
        <f>+VLOOKUP(F1226,Conversion!$B$33:$N$71,(MATCH('Measured TV opt-pt'!F1225,butget_aylar_opt,0)+1),0)</f>
        <v>1.3769448947555836</v>
      </c>
      <c r="G1278" s="172">
        <f>+VLOOKUP(G1226,Conversion!$B$33:$N$71,(MATCH('Measured TV opt-pt'!G1225,butget_aylar_opt,0)+1),0)</f>
        <v>1.4365473693880009</v>
      </c>
      <c r="H1278" s="172">
        <f>+VLOOKUP(H1226,Conversion!$B$33:$N$71,(MATCH('Measured TV opt-pt'!H1225,butget_aylar_opt,0)+1),0)</f>
        <v>1.4365473693880009</v>
      </c>
      <c r="I1278" s="172">
        <f>+VLOOKUP(I1226,Conversion!$B$33:$N$71,(MATCH('Measured TV opt-pt'!I1225,butget_aylar_opt,0)+1),0)</f>
        <v>1.4365473693880009</v>
      </c>
      <c r="J1278" s="172">
        <f>+VLOOKUP(J1226,Conversion!$B$33:$N$71,(MATCH('Measured TV opt-pt'!J1225,butget_aylar_opt,0)+1),0)</f>
        <v>1.36726366390381</v>
      </c>
      <c r="K1278" s="172">
        <f>+VLOOKUP(K1226,Conversion!$B$33:$N$71,(MATCH('Measured TV opt-pt'!K1225,butget_aylar_opt,0)+1),0)</f>
        <v>1.36726366390381</v>
      </c>
      <c r="L1278" s="172">
        <f>+VLOOKUP(L1226,Conversion!$B$33:$N$71,(MATCH('Measured TV opt-pt'!L1225,butget_aylar_opt,0)+1),0)</f>
        <v>1.4311147462717773</v>
      </c>
      <c r="M1278" s="172">
        <f>+VLOOKUP(M1226,Conversion!$B$33:$N$71,(MATCH('Measured TV opt-pt'!M1225,butget_aylar_opt,0)+1),0)</f>
        <v>1.3994389224564403</v>
      </c>
      <c r="N1278" s="172">
        <f>+VLOOKUP(N1226,Conversion!$B$33:$N$71,(MATCH('Measured TV opt-pt'!N1225,butget_aylar_opt,0)+1),0)</f>
        <v>1.3994389224564403</v>
      </c>
      <c r="O1278" s="173">
        <f>+VLOOKUP(O1226,Conversion!$B$33:$N$71,(MATCH('Measured TV opt-pt'!O1225,butget_aylar_opt,0)+1),0)</f>
        <v>1.3994389224564403</v>
      </c>
      <c r="P1278" s="173"/>
    </row>
    <row r="1279" spans="1:16" ht="15.75" thickBot="1" x14ac:dyDescent="0.3">
      <c r="A1279" s="195" t="s">
        <v>117</v>
      </c>
      <c r="B1279" s="380"/>
      <c r="C1279" s="96" t="s">
        <v>7</v>
      </c>
      <c r="D1279" s="172">
        <f>+VLOOKUP(D1226,Conversion!$B$74:$N$112,(MATCH('Measured TV opt-pt'!D1225,budget_aylar_pt,0)+1),0)</f>
        <v>1.2018109781060899</v>
      </c>
      <c r="E1279" s="172">
        <f>+VLOOKUP(E1226,Conversion!$B$74:$N$112,(MATCH('Measured TV opt-pt'!E1225,budget_aylar_pt,0)+1),0)</f>
        <v>1.1604597185371643</v>
      </c>
      <c r="F1279" s="172">
        <f>+VLOOKUP(F1226,Conversion!$B$74:$N$112,(MATCH('Measured TV opt-pt'!F1225,budget_aylar_pt,0)+1),0)</f>
        <v>1.1604597185371643</v>
      </c>
      <c r="G1279" s="172">
        <f>+VLOOKUP(G1226,Conversion!$B$74:$N$112,(MATCH('Measured TV opt-pt'!G1225,budget_aylar_pt,0)+1),0)</f>
        <v>1.1935561727332109</v>
      </c>
      <c r="H1279" s="172">
        <f>+VLOOKUP(H1226,Conversion!$B$74:$N$112,(MATCH('Measured TV opt-pt'!H1225,budget_aylar_pt,0)+1),0)</f>
        <v>1.1935561727332109</v>
      </c>
      <c r="I1279" s="172">
        <f>+VLOOKUP(I1226,Conversion!$B$74:$N$112,(MATCH('Measured TV opt-pt'!I1225,budget_aylar_pt,0)+1),0)</f>
        <v>1.1935561727332109</v>
      </c>
      <c r="J1279" s="172">
        <f>+VLOOKUP(J1226,Conversion!$B$74:$N$112,(MATCH('Measured TV opt-pt'!J1225,budget_aylar_pt,0)+1),0)</f>
        <v>1.1731981961722289</v>
      </c>
      <c r="K1279" s="172">
        <f>+VLOOKUP(K1226,Conversion!$B$74:$N$112,(MATCH('Measured TV opt-pt'!K1225,budget_aylar_pt,0)+1),0)</f>
        <v>1.1731981961722289</v>
      </c>
      <c r="L1279" s="172">
        <f>+VLOOKUP(L1226,Conversion!$B$74:$N$112,(MATCH('Measured TV opt-pt'!L1225,budget_aylar_pt,0)+1),0)</f>
        <v>1.2628806305979468</v>
      </c>
      <c r="M1279" s="172">
        <f>+VLOOKUP(M1226,Conversion!$B$74:$N$112,(MATCH('Measured TV opt-pt'!M1225,budget_aylar_pt,0)+1),0)</f>
        <v>1.2018109781060899</v>
      </c>
      <c r="N1279" s="172">
        <f>+VLOOKUP(N1226,Conversion!$B$74:$N$112,(MATCH('Measured TV opt-pt'!N1225,budget_aylar_pt,0)+1),0)</f>
        <v>1.2018109781060899</v>
      </c>
      <c r="O1279" s="173">
        <f>+VLOOKUP(O1226,Conversion!$B$74:$N$112,(MATCH('Measured TV opt-pt'!O1225,budget_aylar_pt,0)+1),0)</f>
        <v>1.2018109781060899</v>
      </c>
      <c r="P1279" s="174"/>
    </row>
    <row r="1280" spans="1:16" ht="21.75" thickBot="1" x14ac:dyDescent="0.3">
      <c r="A1280" s="195" t="s">
        <v>117</v>
      </c>
      <c r="B1280" s="240" t="s">
        <v>126</v>
      </c>
      <c r="C1280" s="74" t="s">
        <v>107</v>
      </c>
      <c r="D1280" s="153">
        <v>1</v>
      </c>
      <c r="E1280" s="153">
        <v>2</v>
      </c>
      <c r="F1280" s="153">
        <v>3</v>
      </c>
      <c r="G1280" s="153">
        <v>4</v>
      </c>
      <c r="H1280" s="153">
        <v>5</v>
      </c>
      <c r="I1280" s="153">
        <v>6</v>
      </c>
      <c r="J1280" s="153">
        <v>7</v>
      </c>
      <c r="K1280" s="153">
        <v>8</v>
      </c>
      <c r="L1280" s="153">
        <v>9</v>
      </c>
      <c r="M1280" s="153">
        <v>10</v>
      </c>
      <c r="N1280" s="153">
        <v>11</v>
      </c>
      <c r="O1280" s="153">
        <v>12</v>
      </c>
      <c r="P1280" s="74" t="s">
        <v>127</v>
      </c>
    </row>
    <row r="1281" spans="1:16" ht="15.75" thickBot="1" x14ac:dyDescent="0.3">
      <c r="A1281" s="195" t="s">
        <v>117</v>
      </c>
      <c r="B1281" s="375" t="s">
        <v>171</v>
      </c>
      <c r="C1281" s="185" t="s">
        <v>33</v>
      </c>
      <c r="D1281" s="186" t="s">
        <v>24</v>
      </c>
      <c r="E1281" s="186" t="s">
        <v>24</v>
      </c>
      <c r="F1281" s="186" t="s">
        <v>24</v>
      </c>
      <c r="G1281" s="186" t="s">
        <v>24</v>
      </c>
      <c r="H1281" s="186" t="s">
        <v>24</v>
      </c>
      <c r="I1281" s="186" t="s">
        <v>24</v>
      </c>
      <c r="J1281" s="186" t="s">
        <v>24</v>
      </c>
      <c r="K1281" s="186" t="s">
        <v>24</v>
      </c>
      <c r="L1281" s="186" t="s">
        <v>24</v>
      </c>
      <c r="M1281" s="186" t="s">
        <v>24</v>
      </c>
      <c r="N1281" s="186" t="s">
        <v>24</v>
      </c>
      <c r="O1281" s="186" t="s">
        <v>24</v>
      </c>
      <c r="P1281" s="188" t="s">
        <v>108</v>
      </c>
    </row>
    <row r="1282" spans="1:16" x14ac:dyDescent="0.25">
      <c r="A1282" s="195" t="s">
        <v>117</v>
      </c>
      <c r="B1282" s="376"/>
      <c r="C1282" s="175" t="s">
        <v>125</v>
      </c>
      <c r="D1282" s="200">
        <v>0</v>
      </c>
      <c r="E1282" s="201">
        <v>0</v>
      </c>
      <c r="F1282" s="201">
        <v>377322</v>
      </c>
      <c r="G1282" s="201">
        <v>377353</v>
      </c>
      <c r="H1282" s="201">
        <v>218683.99999999997</v>
      </c>
      <c r="I1282" s="201">
        <v>212422</v>
      </c>
      <c r="J1282" s="201">
        <v>167850.80578236593</v>
      </c>
      <c r="K1282" s="201">
        <v>0</v>
      </c>
      <c r="L1282" s="201">
        <v>0</v>
      </c>
      <c r="M1282" s="201">
        <v>0</v>
      </c>
      <c r="N1282" s="201">
        <v>0</v>
      </c>
      <c r="O1282" s="176">
        <v>0</v>
      </c>
      <c r="P1282" s="176">
        <f>SUM(D1282:O1282)</f>
        <v>1353631.8057823658</v>
      </c>
    </row>
    <row r="1283" spans="1:16" x14ac:dyDescent="0.25">
      <c r="A1283" s="195" t="s">
        <v>117</v>
      </c>
      <c r="B1283" s="376"/>
      <c r="C1283" s="86" t="s">
        <v>1</v>
      </c>
      <c r="D1283" s="87">
        <f>+D1314*D1296*30</f>
        <v>0</v>
      </c>
      <c r="E1283" s="87">
        <f t="shared" ref="E1283:O1283" si="2875">+E1314*E1296*30</f>
        <v>0</v>
      </c>
      <c r="F1283" s="87">
        <f t="shared" si="2875"/>
        <v>243103.92166434045</v>
      </c>
      <c r="G1283" s="87">
        <f t="shared" si="2875"/>
        <v>177522.9763375739</v>
      </c>
      <c r="H1283" s="87">
        <f t="shared" si="2875"/>
        <v>105356.88724743639</v>
      </c>
      <c r="I1283" s="87">
        <f t="shared" si="2875"/>
        <v>112788.80129851462</v>
      </c>
      <c r="J1283" s="87">
        <f t="shared" si="2875"/>
        <v>94281.986861957397</v>
      </c>
      <c r="K1283" s="87">
        <f t="shared" si="2875"/>
        <v>0</v>
      </c>
      <c r="L1283" s="87">
        <f t="shared" si="2875"/>
        <v>0</v>
      </c>
      <c r="M1283" s="87">
        <f t="shared" si="2875"/>
        <v>0</v>
      </c>
      <c r="N1283" s="87">
        <f t="shared" si="2875"/>
        <v>0</v>
      </c>
      <c r="O1283" s="159">
        <f t="shared" si="2875"/>
        <v>0</v>
      </c>
      <c r="P1283" s="159">
        <f t="shared" ref="P1283:P1287" si="2876">SUM(D1283:O1283)</f>
        <v>733054.57340982277</v>
      </c>
    </row>
    <row r="1284" spans="1:16" x14ac:dyDescent="0.25">
      <c r="A1284" s="195" t="s">
        <v>117</v>
      </c>
      <c r="B1284" s="376"/>
      <c r="C1284" s="86" t="s">
        <v>209</v>
      </c>
      <c r="D1284" s="87">
        <f t="shared" ref="D1284:O1287" si="2877">+D1315*D1297*30</f>
        <v>0</v>
      </c>
      <c r="E1284" s="259">
        <f t="shared" si="2877"/>
        <v>0</v>
      </c>
      <c r="F1284" s="259">
        <f t="shared" si="2877"/>
        <v>0</v>
      </c>
      <c r="G1284" s="259">
        <f t="shared" si="2877"/>
        <v>0</v>
      </c>
      <c r="H1284" s="259">
        <f t="shared" si="2877"/>
        <v>0</v>
      </c>
      <c r="I1284" s="259">
        <f t="shared" si="2877"/>
        <v>0</v>
      </c>
      <c r="J1284" s="259">
        <f t="shared" si="2877"/>
        <v>0</v>
      </c>
      <c r="K1284" s="259">
        <f t="shared" si="2877"/>
        <v>0</v>
      </c>
      <c r="L1284" s="259">
        <f t="shared" si="2877"/>
        <v>0</v>
      </c>
      <c r="M1284" s="259">
        <f t="shared" si="2877"/>
        <v>0</v>
      </c>
      <c r="N1284" s="259">
        <f t="shared" si="2877"/>
        <v>0</v>
      </c>
      <c r="O1284" s="260">
        <f t="shared" si="2877"/>
        <v>0</v>
      </c>
      <c r="P1284" s="260"/>
    </row>
    <row r="1285" spans="1:16" x14ac:dyDescent="0.25">
      <c r="A1285" s="195" t="s">
        <v>117</v>
      </c>
      <c r="B1285" s="376"/>
      <c r="C1285" s="86" t="s">
        <v>210</v>
      </c>
      <c r="D1285" s="87">
        <f t="shared" si="2877"/>
        <v>0</v>
      </c>
      <c r="E1285" s="259">
        <f t="shared" si="2877"/>
        <v>0</v>
      </c>
      <c r="F1285" s="259">
        <f t="shared" si="2877"/>
        <v>127024.90725890614</v>
      </c>
      <c r="G1285" s="259">
        <f t="shared" si="2877"/>
        <v>112137.16548677509</v>
      </c>
      <c r="H1285" s="259">
        <f t="shared" si="2877"/>
        <v>55726.082060244895</v>
      </c>
      <c r="I1285" s="259">
        <f t="shared" si="2877"/>
        <v>57287.849500680284</v>
      </c>
      <c r="J1285" s="259">
        <f t="shared" si="2877"/>
        <v>28556.003840016667</v>
      </c>
      <c r="K1285" s="259">
        <f t="shared" si="2877"/>
        <v>0</v>
      </c>
      <c r="L1285" s="259">
        <f t="shared" si="2877"/>
        <v>0</v>
      </c>
      <c r="M1285" s="259">
        <f t="shared" si="2877"/>
        <v>0</v>
      </c>
      <c r="N1285" s="259">
        <f t="shared" si="2877"/>
        <v>0</v>
      </c>
      <c r="O1285" s="260">
        <f t="shared" si="2877"/>
        <v>0</v>
      </c>
      <c r="P1285" s="260"/>
    </row>
    <row r="1286" spans="1:16" x14ac:dyDescent="0.25">
      <c r="A1286" s="195" t="s">
        <v>117</v>
      </c>
      <c r="B1286" s="376"/>
      <c r="C1286" s="86" t="s">
        <v>211</v>
      </c>
      <c r="D1286" s="87">
        <f t="shared" si="2877"/>
        <v>0</v>
      </c>
      <c r="E1286" s="259">
        <f t="shared" si="2877"/>
        <v>0</v>
      </c>
      <c r="F1286" s="259">
        <f t="shared" si="2877"/>
        <v>7193.1710767533832</v>
      </c>
      <c r="G1286" s="259">
        <f t="shared" si="2877"/>
        <v>87692.858175650967</v>
      </c>
      <c r="H1286" s="259">
        <f t="shared" si="2877"/>
        <v>57601.030692318709</v>
      </c>
      <c r="I1286" s="259">
        <f t="shared" si="2877"/>
        <v>42345.349200805089</v>
      </c>
      <c r="J1286" s="259">
        <f t="shared" si="2877"/>
        <v>45012.815080391854</v>
      </c>
      <c r="K1286" s="259">
        <f t="shared" si="2877"/>
        <v>0</v>
      </c>
      <c r="L1286" s="259">
        <f t="shared" si="2877"/>
        <v>0</v>
      </c>
      <c r="M1286" s="259">
        <f t="shared" si="2877"/>
        <v>0</v>
      </c>
      <c r="N1286" s="259">
        <f t="shared" si="2877"/>
        <v>0</v>
      </c>
      <c r="O1286" s="260">
        <f t="shared" si="2877"/>
        <v>0</v>
      </c>
      <c r="P1286" s="260"/>
    </row>
    <row r="1287" spans="1:16" ht="15.75" thickBot="1" x14ac:dyDescent="0.3">
      <c r="A1287" s="195" t="s">
        <v>117</v>
      </c>
      <c r="B1287" s="376"/>
      <c r="C1287" s="96" t="s">
        <v>227</v>
      </c>
      <c r="D1287" s="87">
        <f t="shared" si="2877"/>
        <v>0</v>
      </c>
      <c r="E1287" s="90">
        <f t="shared" si="2877"/>
        <v>0</v>
      </c>
      <c r="F1287" s="90">
        <f t="shared" si="2877"/>
        <v>0</v>
      </c>
      <c r="G1287" s="90">
        <f t="shared" si="2877"/>
        <v>0</v>
      </c>
      <c r="H1287" s="90">
        <f>+H1318*H1300*30</f>
        <v>0</v>
      </c>
      <c r="I1287" s="90">
        <v>184842.4</v>
      </c>
      <c r="J1287" s="90">
        <f>+J1318*J1300*30</f>
        <v>0</v>
      </c>
      <c r="K1287" s="90">
        <f t="shared" si="2877"/>
        <v>0</v>
      </c>
      <c r="L1287" s="90">
        <f t="shared" si="2877"/>
        <v>0</v>
      </c>
      <c r="M1287" s="90">
        <f t="shared" si="2877"/>
        <v>0</v>
      </c>
      <c r="N1287" s="90">
        <f t="shared" si="2877"/>
        <v>0</v>
      </c>
      <c r="O1287" s="160">
        <f t="shared" si="2877"/>
        <v>0</v>
      </c>
      <c r="P1287" s="160">
        <f t="shared" si="2876"/>
        <v>184842.4</v>
      </c>
    </row>
    <row r="1288" spans="1:16" ht="15.75" thickBot="1" x14ac:dyDescent="0.3">
      <c r="A1288" s="195" t="s">
        <v>117</v>
      </c>
      <c r="B1288" s="376"/>
      <c r="C1288" s="281" t="s">
        <v>108</v>
      </c>
      <c r="D1288" s="282">
        <f>SUM(D1289:D1293)</f>
        <v>1</v>
      </c>
      <c r="E1288" s="282">
        <f t="shared" ref="E1288" si="2878">SUM(E1289:E1293)</f>
        <v>1.0034229363724529</v>
      </c>
      <c r="F1288" s="282">
        <f t="shared" ref="F1288" si="2879">SUM(F1289:F1293)</f>
        <v>0.99999999999999989</v>
      </c>
      <c r="G1288" s="282">
        <f t="shared" ref="G1288" si="2880">SUM(G1289:G1293)</f>
        <v>0.99999999999999989</v>
      </c>
      <c r="H1288" s="282">
        <f t="shared" ref="H1288" si="2881">SUM(H1289:H1293)</f>
        <v>1</v>
      </c>
      <c r="I1288" s="282">
        <f t="shared" ref="I1288" si="2882">SUM(I1289:I1293)</f>
        <v>1.0000000000000002</v>
      </c>
      <c r="J1288" s="282">
        <f t="shared" ref="J1288" si="2883">SUM(J1289:J1293)</f>
        <v>0.99999999999999978</v>
      </c>
      <c r="K1288" s="282">
        <f t="shared" ref="K1288" si="2884">SUM(K1289:K1293)</f>
        <v>0.99999999999999978</v>
      </c>
      <c r="L1288" s="282">
        <f t="shared" ref="L1288" si="2885">SUM(L1289:L1293)</f>
        <v>1</v>
      </c>
      <c r="M1288" s="282">
        <f t="shared" ref="M1288" si="2886">SUM(M1289:M1293)</f>
        <v>1.0000000000000002</v>
      </c>
      <c r="N1288" s="282">
        <f t="shared" ref="N1288" si="2887">SUM(N1289:N1293)</f>
        <v>1</v>
      </c>
      <c r="O1288" s="282">
        <f t="shared" ref="O1288" si="2888">SUM(O1289:O1293)</f>
        <v>0.99999999999999989</v>
      </c>
      <c r="P1288" s="268"/>
    </row>
    <row r="1289" spans="1:16" ht="15.75" thickBot="1" x14ac:dyDescent="0.3">
      <c r="A1289" s="195" t="s">
        <v>117</v>
      </c>
      <c r="B1289" s="376"/>
      <c r="C1289" s="245" t="s">
        <v>196</v>
      </c>
      <c r="D1289" s="246">
        <v>0.748</v>
      </c>
      <c r="E1289" s="246">
        <v>0.71289999999999998</v>
      </c>
      <c r="F1289" s="246">
        <v>0.70128149006739837</v>
      </c>
      <c r="G1289" s="246">
        <v>0.53018436569432525</v>
      </c>
      <c r="H1289" s="246">
        <v>0.5423765464750937</v>
      </c>
      <c r="I1289" s="246">
        <v>0.58843916554063314</v>
      </c>
      <c r="J1289" s="246">
        <v>0.60561377608760258</v>
      </c>
      <c r="K1289" s="246">
        <v>0.80100224649177598</v>
      </c>
      <c r="L1289" s="246">
        <v>0.74479587945877479</v>
      </c>
      <c r="M1289" s="246">
        <v>0.79328167047923914</v>
      </c>
      <c r="N1289" s="246">
        <v>0.79251746496726783</v>
      </c>
      <c r="O1289" s="246">
        <v>0.75240999999999991</v>
      </c>
      <c r="P1289" s="268"/>
    </row>
    <row r="1290" spans="1:16" ht="15.75" thickBot="1" x14ac:dyDescent="0.3">
      <c r="A1290" s="195" t="s">
        <v>117</v>
      </c>
      <c r="B1290" s="376"/>
      <c r="C1290" s="245" t="s">
        <v>197</v>
      </c>
      <c r="D1290" s="246"/>
      <c r="E1290" s="246">
        <v>3.4229363724529492E-3</v>
      </c>
      <c r="F1290" s="246"/>
      <c r="G1290" s="246"/>
      <c r="H1290" s="246"/>
      <c r="I1290" s="246"/>
      <c r="J1290" s="246"/>
      <c r="K1290" s="246"/>
      <c r="L1290" s="246"/>
      <c r="M1290" s="246"/>
      <c r="N1290" s="246"/>
      <c r="O1290" s="246"/>
      <c r="P1290" s="268"/>
    </row>
    <row r="1291" spans="1:16" ht="15.75" thickBot="1" x14ac:dyDescent="0.3">
      <c r="A1291" s="195" t="s">
        <v>117</v>
      </c>
      <c r="B1291" s="376"/>
      <c r="C1291" s="245" t="s">
        <v>199</v>
      </c>
      <c r="D1291" s="310">
        <v>0.252</v>
      </c>
      <c r="E1291" s="246">
        <v>0.28710000000000002</v>
      </c>
      <c r="F1291" s="246">
        <v>0.27946524626273334</v>
      </c>
      <c r="G1291" s="246">
        <v>0.26027151737500415</v>
      </c>
      <c r="H1291" s="246">
        <v>0.22206611722025232</v>
      </c>
      <c r="I1291" s="246">
        <v>0.23470428159927745</v>
      </c>
      <c r="J1291" s="246">
        <v>0.15048175443375286</v>
      </c>
      <c r="K1291" s="246">
        <v>0.11533513094114624</v>
      </c>
      <c r="L1291" s="246">
        <v>0.2476086029169918</v>
      </c>
      <c r="M1291" s="246">
        <v>0.18024296287308908</v>
      </c>
      <c r="N1291" s="246">
        <v>0.19496532528723082</v>
      </c>
      <c r="O1291" s="246">
        <v>0.24758999999999998</v>
      </c>
      <c r="P1291" s="268"/>
    </row>
    <row r="1292" spans="1:16" ht="15.75" thickBot="1" x14ac:dyDescent="0.3">
      <c r="A1292" s="195" t="s">
        <v>117</v>
      </c>
      <c r="B1292" s="376"/>
      <c r="C1292" s="245" t="s">
        <v>198</v>
      </c>
      <c r="D1292" s="246"/>
      <c r="E1292" s="246"/>
      <c r="F1292" s="246">
        <v>1.9253263669868261E-2</v>
      </c>
      <c r="G1292" s="246">
        <v>0.20954411693067052</v>
      </c>
      <c r="H1292" s="246">
        <v>0.23555733630465386</v>
      </c>
      <c r="I1292" s="246">
        <v>0.17685655286008953</v>
      </c>
      <c r="J1292" s="246">
        <v>0.24390446947864436</v>
      </c>
      <c r="K1292" s="246">
        <v>8.3662622567077571E-2</v>
      </c>
      <c r="L1292" s="246">
        <v>7.5955176242334761E-3</v>
      </c>
      <c r="M1292" s="246">
        <v>2.6475366647671975E-2</v>
      </c>
      <c r="N1292" s="246">
        <v>1.2517209745501362E-2</v>
      </c>
      <c r="O1292" s="246">
        <v>0</v>
      </c>
      <c r="P1292" s="268"/>
    </row>
    <row r="1293" spans="1:16" ht="15.75" thickBot="1" x14ac:dyDescent="0.3">
      <c r="A1293" s="195" t="s">
        <v>117</v>
      </c>
      <c r="B1293" s="376"/>
      <c r="C1293" s="248" t="s">
        <v>228</v>
      </c>
      <c r="D1293" s="249"/>
      <c r="E1293" s="249"/>
      <c r="F1293" s="249"/>
      <c r="G1293" s="249"/>
      <c r="H1293" s="249"/>
      <c r="I1293" s="249"/>
      <c r="J1293" s="249"/>
      <c r="K1293" s="249"/>
      <c r="L1293" s="249"/>
      <c r="M1293" s="249"/>
      <c r="N1293" s="249"/>
      <c r="O1293" s="249"/>
      <c r="P1293" s="177"/>
    </row>
    <row r="1294" spans="1:16" ht="15.75" thickBot="1" x14ac:dyDescent="0.3">
      <c r="A1294" s="195"/>
      <c r="B1294" s="376"/>
      <c r="C1294" s="306" t="s">
        <v>278</v>
      </c>
      <c r="D1294" s="309">
        <v>1</v>
      </c>
      <c r="E1294" s="309">
        <v>1</v>
      </c>
      <c r="F1294" s="309">
        <v>3</v>
      </c>
      <c r="G1294" s="309">
        <v>1</v>
      </c>
      <c r="H1294" s="309">
        <v>1</v>
      </c>
      <c r="I1294" s="309">
        <v>1</v>
      </c>
      <c r="J1294" s="309">
        <v>1</v>
      </c>
      <c r="K1294" s="309">
        <v>1</v>
      </c>
      <c r="L1294" s="309">
        <v>1</v>
      </c>
      <c r="M1294" s="309">
        <v>1</v>
      </c>
      <c r="N1294" s="309">
        <v>1</v>
      </c>
      <c r="O1294" s="309">
        <v>1</v>
      </c>
      <c r="P1294" s="308"/>
    </row>
    <row r="1295" spans="1:16" x14ac:dyDescent="0.25">
      <c r="A1295" s="195" t="s">
        <v>117</v>
      </c>
      <c r="B1295" s="376"/>
      <c r="C1295" s="154" t="s">
        <v>14</v>
      </c>
      <c r="D1295" s="155">
        <f>+SUMPRODUCT(D1296:D1300,D1289:D1293)</f>
        <v>18.414684769339438</v>
      </c>
      <c r="E1295" s="155">
        <f t="shared" ref="E1295" si="2889">+SUMPRODUCT(E1296:E1300,E1289:E1293)</f>
        <v>18.841135192376285</v>
      </c>
      <c r="F1295" s="155">
        <f t="shared" ref="F1295" si="2890">+SUMPRODUCT(F1296:F1300,F1289:F1293)</f>
        <v>20.725116364645839</v>
      </c>
      <c r="G1295" s="155">
        <f t="shared" ref="G1295" si="2891">+SUMPRODUCT(G1296:G1300,G1289:G1293)</f>
        <v>26.147781757097761</v>
      </c>
      <c r="H1295" s="155">
        <f t="shared" ref="H1295" si="2892">+SUMPRODUCT(H1296:H1300,H1289:H1293)</f>
        <v>30.733725214432148</v>
      </c>
      <c r="I1295" s="155">
        <f t="shared" ref="I1295" si="2893">+SUMPRODUCT(I1296:I1300,I1289:I1293)</f>
        <v>28.790523635358394</v>
      </c>
      <c r="J1295" s="155">
        <f t="shared" ref="J1295" si="2894">+SUMPRODUCT(J1296:J1300,J1289:J1293)</f>
        <v>18.659997158960685</v>
      </c>
      <c r="K1295" s="155">
        <f t="shared" ref="K1295" si="2895">+SUMPRODUCT(K1296:K1300,K1289:K1293)</f>
        <v>17.290051071257835</v>
      </c>
      <c r="L1295" s="155">
        <f t="shared" ref="L1295" si="2896">+SUMPRODUCT(L1296:L1300,L1289:L1293)</f>
        <v>23.991363394497959</v>
      </c>
      <c r="M1295" s="155">
        <f t="shared" ref="M1295" si="2897">+SUMPRODUCT(M1296:M1300,M1289:M1293)</f>
        <v>27.257656862768588</v>
      </c>
      <c r="N1295" s="155">
        <f t="shared" ref="N1295" si="2898">+SUMPRODUCT(N1296:N1300,N1289:N1293)</f>
        <v>25.052800302948242</v>
      </c>
      <c r="O1295" s="156">
        <f t="shared" ref="O1295" si="2899">+SUMPRODUCT(O1296:O1300,O1289:O1293)</f>
        <v>21.196595452974034</v>
      </c>
      <c r="P1295" s="156"/>
    </row>
    <row r="1296" spans="1:16" x14ac:dyDescent="0.25">
      <c r="A1296" s="195" t="s">
        <v>117</v>
      </c>
      <c r="B1296" s="376"/>
      <c r="C1296" s="77" t="s">
        <v>34</v>
      </c>
      <c r="D1296" s="243">
        <f>+IF(D1294=1,D1308*'CPP Detay Tum Ay'!D$38+(1-'Measured TV opt-pt'!D1308)*'CPP Detay Tum Ay'!D$20,IF(D1294=2,D1308*'CPP Detay (düşük)'!D$38+(1-'Measured TV opt-pt'!D1308)*'CPP Detay (düşük)'!D$20,IF(D1294=3,D1308*'CPP Detay (yüksek)'!D$38+(1-'Measured TV opt-pt'!D1308)*'CPP Detay (yüksek)'!D$20,"Girilen Rakamda Hata Var")))</f>
        <v>17.464164150556634</v>
      </c>
      <c r="E1296" s="243">
        <f>+IF(E1294=1,E1308*'CPP Detay Tum Ay'!E$38+(1-'Measured TV opt-pt'!E1308)*'CPP Detay Tum Ay'!E$20,IF(E1294=2,E1308*'CPP Detay (düşük)'!E$38+(1-'Measured TV opt-pt'!E1308)*'CPP Detay (düşük)'!E$20,IF(E1294=3,E1308*'CPP Detay (yüksek)'!E$38+(1-'Measured TV opt-pt'!E1308)*'CPP Detay (yüksek)'!E$20,"Girilen Rakamda Hata Var")))</f>
        <v>17.440310812806491</v>
      </c>
      <c r="F1296" s="161">
        <f>+IF(F1294=1,F1308*'CPP Detay Tum Ay'!F$38+(1-'Measured TV opt-pt'!F1308)*'CPP Detay Tum Ay'!F$20,IF(F1294=2,F1308*'CPP Detay (düşük)'!F$38+(1-'Measured TV opt-pt'!F1308)*'CPP Detay (düşük)'!F$20,IF(F1294=3,F1308*'CPP Detay (yüksek)'!F$38+(1-'Measured TV opt-pt'!F1308)*'CPP Detay (yüksek)'!F$20,"Girilen Rakamda Hata Var")))</f>
        <v>19.040766997194751</v>
      </c>
      <c r="G1296" s="161">
        <f>+IF(G1294=1,G1308*'CPP Detay Tum Ay'!G$38+(1-'Measured TV opt-pt'!G1308)*'CPP Detay Tum Ay'!G$20,IF(G1294=2,G1308*'CPP Detay (düşük)'!G$38+(1-'Measured TV opt-pt'!G1308)*'CPP Detay (düşük)'!G$20,IF(G1294=3,G1308*'CPP Detay (yüksek)'!G$38+(1-'Measured TV opt-pt'!G1308)*'CPP Detay (yüksek)'!G$20,"Girilen Rakamda Hata Var")))</f>
        <v>23.201427065128307</v>
      </c>
      <c r="H1296" s="161">
        <f>+IF(H1294=1,H1308*'CPP Detay Tum Ay'!H$38+(1-'Measured TV opt-pt'!H1308)*'CPP Detay Tum Ay'!H$20,IF(H1294=2,H1308*'CPP Detay (düşük)'!H$38+(1-'Measured TV opt-pt'!H1308)*'CPP Detay (düşük)'!H$20,IF(H1294=3,H1308*'CPP Detay (yüksek)'!H$38+(1-'Measured TV opt-pt'!H1308)*'CPP Detay (yüksek)'!H$20,"Girilen Rakamda Hata Var")))</f>
        <v>27.299847715621741</v>
      </c>
      <c r="I1296" s="161">
        <f>+IF(I1294=1,I1308*'CPP Detay Tum Ay'!I$38+(1-'Measured TV opt-pt'!I1308)*'CPP Detay Tum Ay'!I$20,IF(I1294=2,I1308*'CPP Detay (düşük)'!I$38+(1-'Measured TV opt-pt'!I1308)*'CPP Detay (düşük)'!I$20,IF(I1294=3,I1308*'CPP Detay (yüksek)'!I$38+(1-'Measured TV opt-pt'!I1308)*'CPP Detay (yüksek)'!I$20,"Girilen Rakamda Hata Var")))</f>
        <v>25.978524474339707</v>
      </c>
      <c r="J1296" s="161">
        <f>+IF(J1294=1,J1308*'CPP Detay Tum Ay'!J$38+(1-'Measured TV opt-pt'!J1308)*'CPP Detay Tum Ay'!J$20,IF(J1294=2,J1308*'CPP Detay (düşük)'!J$38+(1-'Measured TV opt-pt'!J1308)*'CPP Detay (düşük)'!J$20,IF(J1294=3,J1308*'CPP Detay (yüksek)'!J$38+(1-'Measured TV opt-pt'!J1308)*'CPP Detay (yüksek)'!J$20,"Girilen Rakamda Hata Var")))</f>
        <v>17.306973284678975</v>
      </c>
      <c r="K1296" s="161">
        <f>+IF(K1294=1,K1308*'CPP Detay Tum Ay'!K$38+(1-'Measured TV opt-pt'!K1308)*'CPP Detay Tum Ay'!K$20,IF(K1294=2,K1308*'CPP Detay (düşük)'!K$38+(1-'Measured TV opt-pt'!K1308)*'CPP Detay (düşük)'!K$20,IF(K1294=3,K1308*'CPP Detay (yüksek)'!K$38+(1-'Measured TV opt-pt'!K1308)*'CPP Detay (yüksek)'!K$20,"Girilen Rakamda Hata Var")))</f>
        <v>17.034468684979927</v>
      </c>
      <c r="L1296" s="255">
        <f>+IF(L1294=1,L1308*'CPP Detay Tum Ay'!L$38+(1-'Measured TV opt-pt'!L1308)*'CPP Detay Tum Ay'!L$20,IF(L1294=2,L1308*'CPP Detay (düşük)'!L$38+(1-'Measured TV opt-pt'!L1308)*'CPP Detay (düşük)'!L$20,IF(L1294=3,L1308*'CPP Detay (yüksek)'!L$38+(1-'Measured TV opt-pt'!L1308)*'CPP Detay (yüksek)'!L$20,"Girilen Rakamda Hata Var")))</f>
        <v>22.467149289573328</v>
      </c>
      <c r="M1296" s="255">
        <f>+IF(M1294=1,M1308*'CPP Detay Tum Ay'!M$38+(1-'Measured TV opt-pt'!M1308)*'CPP Detay Tum Ay'!M$20,IF(M1294=2,M1308*'CPP Detay (düşük)'!M$38+(1-'Measured TV opt-pt'!M1308)*'CPP Detay (düşük)'!M$20,IF(M1294=3,M1308*'CPP Detay (yüksek)'!M$38+(1-'Measured TV opt-pt'!M1308)*'CPP Detay (yüksek)'!M$20,"Girilen Rakamda Hata Var")))</f>
        <v>25.789248753307362</v>
      </c>
      <c r="N1296" s="255">
        <f>+IF(N1294=1,N1308*'CPP Detay Tum Ay'!N$38+(1-'Measured TV opt-pt'!N1308)*'CPP Detay Tum Ay'!N$20,IF(N1294=2,N1308*'CPP Detay (düşük)'!N$38+(1-'Measured TV opt-pt'!N1308)*'CPP Detay (düşük)'!N$20,IF(N1294=3,N1308*'CPP Detay (yüksek)'!N$38+(1-'Measured TV opt-pt'!N1308)*'CPP Detay (yüksek)'!N$20,"Girilen Rakamda Hata Var")))</f>
        <v>23.803341004858662</v>
      </c>
      <c r="O1296" s="256">
        <f>+IF(O1294=1,O1308*'CPP Detay Tum Ay'!O$38+(1-'Measured TV opt-pt'!O1308)*'CPP Detay Tum Ay'!O$20,IF(O1294=2,O1308*'CPP Detay (düşük)'!O$38+(1-'Measured TV opt-pt'!O1308)*'CPP Detay (düşük)'!O$20,IF(O1294=3,O1308*'CPP Detay (yüksek)'!O$38+(1-'Measured TV opt-pt'!O1308)*'CPP Detay (yüksek)'!O$20,"Girilen Rakamda Hata Var")))</f>
        <v>19.99835323959751</v>
      </c>
      <c r="P1296" s="162"/>
    </row>
    <row r="1297" spans="1:41" x14ac:dyDescent="0.25">
      <c r="A1297" s="195" t="s">
        <v>117</v>
      </c>
      <c r="B1297" s="376"/>
      <c r="C1297" s="77" t="s">
        <v>194</v>
      </c>
      <c r="D1297" s="243">
        <f>+IF(D1294=1,D1309*'CPP Detay Tum Ay'!D$94+(1-'Measured TV opt-pt'!D1309)*'CPP Detay Tum Ay'!D$76,IF(D1294=2,D1309*'CPP Detay (düşük)'!D$94+(1-'Measured TV opt-pt'!D1309)*'CPP Detay (düşük)'!D$76,IF(D1294=3,D1309*'CPP Detay (yüksek)'!D$94+(1-'Measured TV opt-pt'!D1309)*'CPP Detay (yüksek)'!D$76,"Girilen Rakamda Hata Var")))</f>
        <v>0</v>
      </c>
      <c r="E1297" s="243">
        <f>+IF(E1294=1,E1309*'CPP Detay Tum Ay'!E$94+(1-'Measured TV opt-pt'!E1309)*'CPP Detay Tum Ay'!E$76,IF(E1294=2,E1309*'CPP Detay (düşük)'!E$94+(1-'Measured TV opt-pt'!E1309)*'CPP Detay (düşük)'!E$76,IF(E1294=3,E1309*'CPP Detay (yüksek)'!E$94+(1-'Measured TV opt-pt'!E1309)*'CPP Detay (yüksek)'!E$76,"Girilen Rakamda Hata Var")))</f>
        <v>0</v>
      </c>
      <c r="F1297" s="243">
        <f>+IF(F1294=1,F1309*'CPP Detay Tum Ay'!F$94+(1-'Measured TV opt-pt'!F1309)*'CPP Detay Tum Ay'!F$76,IF(F1294=2,F1309*'CPP Detay (düşük)'!F$94+(1-'Measured TV opt-pt'!F1309)*'CPP Detay (düşük)'!F$76,IF(F1294=3,F1309*'CPP Detay (yüksek)'!F$94+(1-'Measured TV opt-pt'!F1309)*'CPP Detay (yüksek)'!F$76,"Girilen Rakamda Hata Var")))</f>
        <v>0</v>
      </c>
      <c r="G1297" s="243">
        <f>+IF(G1294=1,G1309*'CPP Detay Tum Ay'!G$94+(1-'Measured TV opt-pt'!G1309)*'CPP Detay Tum Ay'!G$76,IF(G1294=2,G1309*'CPP Detay (düşük)'!G$94+(1-'Measured TV opt-pt'!G1309)*'CPP Detay (düşük)'!G$76,IF(G1294=3,G1309*'CPP Detay (yüksek)'!G$94+(1-'Measured TV opt-pt'!G1309)*'CPP Detay (yüksek)'!G$76,"Girilen Rakamda Hata Var")))</f>
        <v>0</v>
      </c>
      <c r="H1297" s="243">
        <f>+IF(H1294=1,H1309*'CPP Detay Tum Ay'!H$94+(1-'Measured TV opt-pt'!H1309)*'CPP Detay Tum Ay'!H$76,IF(H1294=2,H1309*'CPP Detay (düşük)'!H$94+(1-'Measured TV opt-pt'!H1309)*'CPP Detay (düşük)'!H$76,IF(H1294=3,H1309*'CPP Detay (yüksek)'!H$94+(1-'Measured TV opt-pt'!H1309)*'CPP Detay (yüksek)'!H$76,"Girilen Rakamda Hata Var")))</f>
        <v>0</v>
      </c>
      <c r="I1297" s="243">
        <f>+IF(I1294=1,I1309*'CPP Detay Tum Ay'!I$94+(1-'Measured TV opt-pt'!I1309)*'CPP Detay Tum Ay'!I$76,IF(I1294=2,I1309*'CPP Detay (düşük)'!I$94+(1-'Measured TV opt-pt'!I1309)*'CPP Detay (düşük)'!I$76,IF(I1294=3,I1309*'CPP Detay (yüksek)'!I$94+(1-'Measured TV opt-pt'!I1309)*'CPP Detay (yüksek)'!I$76,"Girilen Rakamda Hata Var")))</f>
        <v>0</v>
      </c>
      <c r="J1297" s="243">
        <f>+IF(J1294=1,J1309*'CPP Detay Tum Ay'!J$94+(1-'Measured TV opt-pt'!J1309)*'CPP Detay Tum Ay'!J$76,IF(J1294=2,J1309*'CPP Detay (düşük)'!J$94+(1-'Measured TV opt-pt'!J1309)*'CPP Detay (düşük)'!J$76,IF(J1294=3,J1309*'CPP Detay (yüksek)'!J$94+(1-'Measured TV opt-pt'!J1309)*'CPP Detay (yüksek)'!J$76,"Girilen Rakamda Hata Var")))</f>
        <v>0</v>
      </c>
      <c r="K1297" s="243">
        <f>+IF(K1294=1,K1309*'CPP Detay Tum Ay'!K$94+(1-'Measured TV opt-pt'!K1309)*'CPP Detay Tum Ay'!K$76,IF(K1294=2,K1309*'CPP Detay (düşük)'!K$94+(1-'Measured TV opt-pt'!K1309)*'CPP Detay (düşük)'!K$76,IF(K1294=3,K1309*'CPP Detay (yüksek)'!K$94+(1-'Measured TV opt-pt'!K1309)*'CPP Detay (yüksek)'!K$76,"Girilen Rakamda Hata Var")))</f>
        <v>0</v>
      </c>
      <c r="L1297" s="257">
        <f>+IF(L1294=1,L1309*'CPP Detay Tum Ay'!L$94+(1-'Measured TV opt-pt'!L1309)*'CPP Detay Tum Ay'!L$76,IF(L1294=2,L1309*'CPP Detay (düşük)'!L$94+(1-'Measured TV opt-pt'!L1309)*'CPP Detay (düşük)'!L$76,IF(L1294=3,L1309*'CPP Detay (yüksek)'!L$94+(1-'Measured TV opt-pt'!L1309)*'CPP Detay (yüksek)'!L$76,"Girilen Rakamda Hata Var")))</f>
        <v>0</v>
      </c>
      <c r="M1297" s="257">
        <f>+IF(M1294=1,M1309*'CPP Detay Tum Ay'!M$94+(1-'Measured TV opt-pt'!M1309)*'CPP Detay Tum Ay'!M$76,IF(M1294=2,M1309*'CPP Detay (düşük)'!M$94+(1-'Measured TV opt-pt'!M1309)*'CPP Detay (düşük)'!M$76,IF(M1294=3,M1309*'CPP Detay (yüksek)'!M$94+(1-'Measured TV opt-pt'!M1309)*'CPP Detay (yüksek)'!M$76,"Girilen Rakamda Hata Var")))</f>
        <v>0</v>
      </c>
      <c r="N1297" s="257">
        <f>+IF(N1294=1,N1309*'CPP Detay Tum Ay'!N$94+(1-'Measured TV opt-pt'!N1309)*'CPP Detay Tum Ay'!N$76,IF(N1294=2,N1309*'CPP Detay (düşük)'!N$94+(1-'Measured TV opt-pt'!N1309)*'CPP Detay (düşük)'!N$76,IF(N1294=3,N1309*'CPP Detay (yüksek)'!N$94+(1-'Measured TV opt-pt'!N1309)*'CPP Detay (yüksek)'!N$76,"Girilen Rakamda Hata Var")))</f>
        <v>0</v>
      </c>
      <c r="O1297" s="258">
        <f>+IF(O1294=1,O1309*'CPP Detay Tum Ay'!O$94+(1-'Measured TV opt-pt'!O1309)*'CPP Detay Tum Ay'!O$76,IF(O1294=2,O1309*'CPP Detay (düşük)'!O$94+(1-'Measured TV opt-pt'!O1309)*'CPP Detay (düşük)'!O$76,IF(O1294=3,O1309*'CPP Detay (yüksek)'!O$94+(1-'Measured TV opt-pt'!O1309)*'CPP Detay (yüksek)'!O$76,"Girilen Rakamda Hata Var")))</f>
        <v>0</v>
      </c>
      <c r="P1297" s="244"/>
    </row>
    <row r="1298" spans="1:41" x14ac:dyDescent="0.25">
      <c r="A1298" s="195" t="s">
        <v>117</v>
      </c>
      <c r="B1298" s="376"/>
      <c r="C1298" s="77" t="s">
        <v>195</v>
      </c>
      <c r="D1298" s="243">
        <f>+IF(D1294=1,D1310*'CPP Detay Tum Ay'!D$150+(1-'Measured TV opt-pt'!D1310)*'CPP Detay Tum Ay'!D$132,IF(D1294=2,D1310*'CPP Detay (düşük)'!D$150+(1-'Measured TV opt-pt'!D1310)*'CPP Detay (düşük)'!D$132,IF(D1294=3,D1310*'CPP Detay (yüksek)'!D$150+(1-'Measured TV opt-pt'!D1310)*'CPP Detay (yüksek)'!D$132,"Girilen Rakamda Hata Var")))</f>
        <v>21.236071367948714</v>
      </c>
      <c r="E1298" s="243">
        <f>+IF(E1294=1,E1310*'CPP Detay Tum Ay'!E$150+(1-'Measured TV opt-pt'!E1310)*'CPP Detay Tum Ay'!E$132,IF(E1294=2,E1310*'CPP Detay (düşük)'!E$150+(1-'Measured TV opt-pt'!E1310)*'CPP Detay (düşük)'!E$132,IF(E1294=3,E1310*'CPP Detay (yüksek)'!E$150+(1-'Measured TV opt-pt'!E1310)*'CPP Detay (yüksek)'!E$132,"Girilen Rakamda Hata Var")))</f>
        <v>22.319531918936036</v>
      </c>
      <c r="F1298" s="243">
        <f>+IF(F1294=1,F1310*'CPP Detay Tum Ay'!F$150+(1-'Measured TV opt-pt'!F1310)*'CPP Detay Tum Ay'!F$132,IF(F1294=2,F1310*'CPP Detay (düşük)'!F$150+(1-'Measured TV opt-pt'!F1310)*'CPP Detay (düşük)'!F$132,IF(F1294=3,F1310*'CPP Detay (yüksek)'!F$150+(1-'Measured TV opt-pt'!F1310)*'CPP Detay (yüksek)'!F$132,"Girilen Rakamda Hata Var")))</f>
        <v>24.965825393273921</v>
      </c>
      <c r="G1298" s="243">
        <f>+IF(G1294=1,G1310*'CPP Detay Tum Ay'!G$150+(1-'Measured TV opt-pt'!G1310)*'CPP Detay Tum Ay'!G$132,IF(G1294=2,G1310*'CPP Detay (düşük)'!G$150+(1-'Measured TV opt-pt'!G1310)*'CPP Detay (düşük)'!G$132,IF(G1294=3,G1310*'CPP Detay (yüksek)'!G$150+(1-'Measured TV opt-pt'!G1310)*'CPP Detay (yüksek)'!G$132,"Girilen Rakamda Hata Var")))</f>
        <v>29.85451185919014</v>
      </c>
      <c r="H1298" s="243">
        <f>+IF(H1294=1,H1310*'CPP Detay Tum Ay'!H$150+(1-'Measured TV opt-pt'!H1310)*'CPP Detay Tum Ay'!H$132,IF(H1294=2,H1310*'CPP Detay (düşük)'!H$150+(1-'Measured TV opt-pt'!H1310)*'CPP Detay (düşük)'!H$132,IF(H1294=3,H1310*'CPP Detay (yüksek)'!H$150+(1-'Measured TV opt-pt'!H1310)*'CPP Detay (yüksek)'!H$132,"Girilen Rakamda Hata Var")))</f>
        <v>35.267478152119381</v>
      </c>
      <c r="I1298" s="243">
        <f>+IF(I1294=1,I1310*'CPP Detay Tum Ay'!I$150+(1-'Measured TV opt-pt'!I1310)*'CPP Detay Tum Ay'!I$132,IF(I1294=2,I1310*'CPP Detay (düşük)'!I$150+(1-'Measured TV opt-pt'!I1310)*'CPP Detay (düşük)'!I$132,IF(I1294=3,I1310*'CPP Detay (yüksek)'!I$150+(1-'Measured TV opt-pt'!I1310)*'CPP Detay (yüksek)'!I$132,"Girilen Rakamda Hata Var")))</f>
        <v>33.08198632542998</v>
      </c>
      <c r="J1298" s="243">
        <f>+IF(J1294=1,J1310*'CPP Detay Tum Ay'!J$150+(1-'Measured TV opt-pt'!J1310)*'CPP Detay Tum Ay'!J$132,IF(J1294=2,J1310*'CPP Detay (düşük)'!J$150+(1-'Measured TV opt-pt'!J1310)*'CPP Detay (düşük)'!J$132,IF(J1294=3,J1310*'CPP Detay (yüksek)'!J$150+(1-'Measured TV opt-pt'!J1310)*'CPP Detay (yüksek)'!J$132,"Girilen Rakamda Hata Var")))</f>
        <v>21.09607829468252</v>
      </c>
      <c r="K1298" s="243">
        <f>+IF(K1294=1,K1310*'CPP Detay Tum Ay'!K$150+(1-'Measured TV opt-pt'!K1310)*'CPP Detay Tum Ay'!K$132,IF(K1294=2,K1310*'CPP Detay (düşük)'!K$150+(1-'Measured TV opt-pt'!K1310)*'CPP Detay (düşük)'!K$132,IF(K1294=3,K1310*'CPP Detay (yüksek)'!K$150+(1-'Measured TV opt-pt'!K1310)*'CPP Detay (yüksek)'!K$132,"Girilen Rakamda Hata Var")))</f>
        <v>18.52416727465565</v>
      </c>
      <c r="L1298" s="257">
        <f>+IF(L1294=1,L1310*'CPP Detay Tum Ay'!L$150+(1-'Measured TV opt-pt'!L1310)*'CPP Detay Tum Ay'!L$132,IF(L1294=2,L1310*'CPP Detay (düşük)'!L$150+(1-'Measured TV opt-pt'!L1310)*'CPP Detay (düşük)'!L$132,IF(L1294=3,L1310*'CPP Detay (yüksek)'!L$150+(1-'Measured TV opt-pt'!L1310)*'CPP Detay (yüksek)'!L$132,"Girilen Rakamda Hata Var")))</f>
        <v>28.233970352734637</v>
      </c>
      <c r="M1298" s="257">
        <f>+IF(M1294=1,M1310*'CPP Detay Tum Ay'!M$150+(1-'Measured TV opt-pt'!M1310)*'CPP Detay Tum Ay'!M$132,IF(M1294=2,M1310*'CPP Detay (düşük)'!M$150+(1-'Measured TV opt-pt'!M1310)*'CPP Detay (düşük)'!M$132,IF(M1294=3,M1310*'CPP Detay (yüksek)'!M$150+(1-'Measured TV opt-pt'!M1310)*'CPP Detay (yüksek)'!M$132,"Girilen Rakamda Hata Var")))</f>
        <v>32.359637806635185</v>
      </c>
      <c r="N1298" s="257">
        <f>+IF(N1294=1,N1310*'CPP Detay Tum Ay'!N$150+(1-'Measured TV opt-pt'!N1310)*'CPP Detay Tum Ay'!N$132,IF(N1294=2,N1310*'CPP Detay (düşük)'!N$150+(1-'Measured TV opt-pt'!N1310)*'CPP Detay (düşük)'!N$132,IF(N1294=3,N1310*'CPP Detay (yüksek)'!N$150+(1-'Measured TV opt-pt'!N1310)*'CPP Detay (yüksek)'!N$132,"Girilen Rakamda Hata Var")))</f>
        <v>29.645492106680784</v>
      </c>
      <c r="O1298" s="258">
        <f>+IF(O1294=1,O1310*'CPP Detay Tum Ay'!O$150+(1-'Measured TV opt-pt'!O1310)*'CPP Detay Tum Ay'!O$132,IF(O1294=2,O1310*'CPP Detay (düşük)'!O$150+(1-'Measured TV opt-pt'!O1310)*'CPP Detay (düşük)'!O$132,IF(O1294=3,O1310*'CPP Detay (yüksek)'!O$150+(1-'Measured TV opt-pt'!O1310)*'CPP Detay (yüksek)'!O$132,"Girilen Rakamda Hata Var")))</f>
        <v>24.837976057063997</v>
      </c>
      <c r="P1298" s="244"/>
    </row>
    <row r="1299" spans="1:41" x14ac:dyDescent="0.25">
      <c r="A1299" s="195" t="s">
        <v>117</v>
      </c>
      <c r="B1299" s="376"/>
      <c r="C1299" s="77" t="s">
        <v>193</v>
      </c>
      <c r="D1299" s="243">
        <f>+IF(D1294=1,D1311*'CPP Detay Tum Ay'!D$206+(1-'Measured TV opt-pt'!D1311)*'CPP Detay Tum Ay'!D$188,IF(D1294=2,D1311*'CPP Detay (düşük)'!D$206+(1-'Measured TV opt-pt'!D1311)*'CPP Detay (düşük)'!D$188,IF(D1294=3,D1311*'CPP Detay (yüksek)'!D$206+(1-'Measured TV opt-pt'!D1311)*'CPP Detay (yüksek)'!D$188,"Girilen Rakamda Hata Var")))</f>
        <v>13.255139170040486</v>
      </c>
      <c r="E1299" s="243">
        <f>+IF(E1294=1,E1311*'CPP Detay Tum Ay'!E$206+(1-'Measured TV opt-pt'!E1311)*'CPP Detay Tum Ay'!E$188,IF(E1294=2,E1311*'CPP Detay (düşük)'!E$206+(1-'Measured TV opt-pt'!E1311)*'CPP Detay (düşük)'!E$188,IF(E1294=3,E1311*'CPP Detay (yüksek)'!E$206+(1-'Measured TV opt-pt'!E1311)*'CPP Detay (yüksek)'!E$188,"Girilen Rakamda Hata Var")))</f>
        <v>12.967943391043091</v>
      </c>
      <c r="F1299" s="243">
        <f>+IF(F1294=1,F1311*'CPP Detay Tum Ay'!F$206+(1-'Measured TV opt-pt'!F1311)*'CPP Detay Tum Ay'!F$188,IF(F1294=2,F1311*'CPP Detay (düşük)'!F$206+(1-'Measured TV opt-pt'!F1311)*'CPP Detay (düşük)'!F$188,IF(F1294=3,F1311*'CPP Detay (yüksek)'!F$206+(1-'Measured TV opt-pt'!F1311)*'CPP Detay (yüksek)'!F$188,"Girilen Rakamda Hata Var")))</f>
        <v>20.521111532981333</v>
      </c>
      <c r="G1299" s="243">
        <f>+IF(G1294=1,G1311*'CPP Detay Tum Ay'!G$206+(1-'Measured TV opt-pt'!G1311)*'CPP Detay Tum Ay'!G$188,IF(G1294=2,G1311*'CPP Detay (düşük)'!G$206+(1-'Measured TV opt-pt'!G1311)*'CPP Detay (düşük)'!G$188,IF(G1294=3,G1311*'CPP Detay (yüksek)'!G$206+(1-'Measured TV opt-pt'!G1311)*'CPP Detay (yüksek)'!G$188,"Girilen Rakamda Hata Var")))</f>
        <v>28.998517602374559</v>
      </c>
      <c r="H1299" s="243">
        <f>+IF(H1294=1,H1311*'CPP Detay Tum Ay'!H$206+(1-'Measured TV opt-pt'!H1311)*'CPP Detay Tum Ay'!H$188,IF(H1294=2,H1311*'CPP Detay (düşük)'!H$206+(1-'Measured TV opt-pt'!H1311)*'CPP Detay (düşük)'!H$188,IF(H1294=3,H1311*'CPP Detay (yüksek)'!H$206+(1-'Measured TV opt-pt'!H1311)*'CPP Detay (yüksek)'!H$188,"Girilen Rakamda Hata Var")))</f>
        <v>34.366223870337123</v>
      </c>
      <c r="I1299" s="243">
        <f>+IF(I1294=1,I1311*'CPP Detay Tum Ay'!I$206+(1-'Measured TV opt-pt'!I1311)*'CPP Detay Tum Ay'!I$188,IF(I1294=2,I1311*'CPP Detay (düşük)'!I$206+(1-'Measured TV opt-pt'!I1311)*'CPP Detay (düşük)'!I$188,IF(I1294=3,I1311*'CPP Detay (yüksek)'!I$206+(1-'Measured TV opt-pt'!I1311)*'CPP Detay (yüksek)'!I$188,"Girilen Rakamda Hata Var")))</f>
        <v>32.45148932566925</v>
      </c>
      <c r="J1299" s="243">
        <f>+IF(J1294=1,J1311*'CPP Detay Tum Ay'!J$206+(1-'Measured TV opt-pt'!J1311)*'CPP Detay Tum Ay'!J$188,IF(J1294=2,J1311*'CPP Detay (düşük)'!J$206+(1-'Measured TV opt-pt'!J1311)*'CPP Detay (düşük)'!J$188,IF(J1294=3,J1311*'CPP Detay (yüksek)'!J$206+(1-'Measured TV opt-pt'!J1311)*'CPP Detay (yüksek)'!J$188,"Girilen Rakamda Hata Var")))</f>
        <v>20.516560654340516</v>
      </c>
      <c r="K1299" s="243">
        <f>+IF(K1294=1,K1311*'CPP Detay Tum Ay'!K$206+(1-'Measured TV opt-pt'!K1311)*'CPP Detay Tum Ay'!K$188,IF(K1294=2,K1311*'CPP Detay (düşük)'!K$206+(1-'Measured TV opt-pt'!K1311)*'CPP Detay (düşük)'!K$188,IF(K1294=3,K1311*'CPP Detay (yüksek)'!K$206+(1-'Measured TV opt-pt'!K1311)*'CPP Detay (yüksek)'!K$188,"Girilen Rakamda Hata Var")))</f>
        <v>18.035725898829039</v>
      </c>
      <c r="L1299" s="257">
        <f>+IF(L1294=1,L1311*'CPP Detay Tum Ay'!L$206+(1-'Measured TV opt-pt'!L1311)*'CPP Detay Tum Ay'!L$188,IF(L1294=2,L1311*'CPP Detay (düşük)'!L$206+(1-'Measured TV opt-pt'!L1311)*'CPP Detay (düşük)'!L$188,IF(L1294=3,L1311*'CPP Detay (yüksek)'!L$206+(1-'Measured TV opt-pt'!L1311)*'CPP Detay (yüksek)'!L$188,"Girilen Rakamda Hata Var")))</f>
        <v>35.145626645182467</v>
      </c>
      <c r="M1299" s="257">
        <f>+IF(M1294=1,M1311*'CPP Detay Tum Ay'!M$206+(1-'Measured TV opt-pt'!M1311)*'CPP Detay Tum Ay'!M$188,IF(M1294=2,M1311*'CPP Detay (düşük)'!M$206+(1-'Measured TV opt-pt'!M1311)*'CPP Detay (düşük)'!M$188,IF(M1294=3,M1311*'CPP Detay (yüksek)'!M$206+(1-'Measured TV opt-pt'!M1311)*'CPP Detay (yüksek)'!M$188,"Girilen Rakamda Hata Var")))</f>
        <v>36.521554108764683</v>
      </c>
      <c r="N1299" s="257">
        <f>+IF(N1294=1,N1311*'CPP Detay Tum Ay'!N$206+(1-'Measured TV opt-pt'!N1311)*'CPP Detay Tum Ay'!N$188,IF(N1294=2,N1311*'CPP Detay (düşük)'!N$206+(1-'Measured TV opt-pt'!N1311)*'CPP Detay (düşük)'!N$188,IF(N1294=3,N1311*'CPP Detay (yüksek)'!N$206+(1-'Measured TV opt-pt'!N1311)*'CPP Detay (yüksek)'!N$188,"Girilen Rakamda Hata Var")))</f>
        <v>32.626585992454281</v>
      </c>
      <c r="O1299" s="258">
        <f>+IF(O1294=1,O1311*'CPP Detay Tum Ay'!O$206+(1-'Measured TV opt-pt'!O1311)*'CPP Detay Tum Ay'!O$188,IF(O1294=2,O1311*'CPP Detay (düşük)'!O$206+(1-'Measured TV opt-pt'!O1311)*'CPP Detay (düşük)'!O$188,IF(O1294=3,O1311*'CPP Detay (yüksek)'!O$206+(1-'Measured TV opt-pt'!O1311)*'CPP Detay (yüksek)'!O$188,"Girilen Rakamda Hata Var")))</f>
        <v>0</v>
      </c>
      <c r="P1299" s="244"/>
    </row>
    <row r="1300" spans="1:41" ht="15.75" thickBot="1" x14ac:dyDescent="0.3">
      <c r="A1300" s="195" t="s">
        <v>117</v>
      </c>
      <c r="B1300" s="376"/>
      <c r="C1300" s="96" t="s">
        <v>229</v>
      </c>
      <c r="D1300" s="243">
        <f>+IF(D1294=1,D1312*'CPP Detay Tum Ay'!D$262+(1-'Measured TV opt-pt'!D1312)*'CPP Detay Tum Ay'!D$244,IF(D1294=2,D1312*'CPP Detay (düşük)'!D$262+(1-'Measured TV opt-pt'!D1312)*'CPP Detay (düşük)'!D$244,IF(D1294=3,D1312*'CPP Detay (yüksek)'!D$262+(1-'Measured TV opt-pt'!D1312)*'CPP Detay (yüksek)'!D$244,"Girilen Rakamda Hata Var")))</f>
        <v>0</v>
      </c>
      <c r="E1300" s="163">
        <f>+IF(E1294=1,E1312*'CPP Detay Tum Ay'!E$262+(1-'Measured TV opt-pt'!E1312)*'CPP Detay Tum Ay'!E$244,IF(E1294=2,E1312*'CPP Detay (düşük)'!E$262+(1-'Measured TV opt-pt'!E1312)*'CPP Detay (düşük)'!E$244,IF(E1294=3,E1312*'CPP Detay (yüksek)'!E$262+(1-'Measured TV opt-pt'!E1312)*'CPP Detay (yüksek)'!E$244,"Girilen Rakamda Hata Var")))</f>
        <v>0</v>
      </c>
      <c r="F1300" s="163">
        <f>+IF(F1294=1,F1312*'CPP Detay Tum Ay'!F$262+(1-'Measured TV opt-pt'!F1312)*'CPP Detay Tum Ay'!F$244,IF(F1294=2,F1312*'CPP Detay (düşük)'!F$262+(1-'Measured TV opt-pt'!F1312)*'CPP Detay (düşük)'!F$244,IF(F1294=3,F1312*'CPP Detay (yüksek)'!F$262+(1-'Measured TV opt-pt'!F1312)*'CPP Detay (yüksek)'!F$244,"Girilen Rakamda Hata Var")))</f>
        <v>0</v>
      </c>
      <c r="G1300" s="163">
        <f>+IF(G1294=1,G1312*'CPP Detay Tum Ay'!G$262+(1-'Measured TV opt-pt'!G1312)*'CPP Detay Tum Ay'!G$244,IF(G1294=2,G1312*'CPP Detay (düşük)'!G$262+(1-'Measured TV opt-pt'!G1312)*'CPP Detay (düşük)'!G$244,IF(G1294=3,G1312*'CPP Detay (yüksek)'!G$262+(1-'Measured TV opt-pt'!G1312)*'CPP Detay (yüksek)'!G$244,"Girilen Rakamda Hata Var")))</f>
        <v>0</v>
      </c>
      <c r="H1300" s="163">
        <f>+IF(H1294=1,H1312*'CPP Detay Tum Ay'!H$262+(1-'Measured TV opt-pt'!H1312)*'CPP Detay Tum Ay'!H$244,IF(H1294=2,H1312*'CPP Detay (düşük)'!H$262+(1-'Measured TV opt-pt'!H1312)*'CPP Detay (düşük)'!H$244,IF(H1294=3,H1312*'CPP Detay (yüksek)'!H$262+(1-'Measured TV opt-pt'!H1312)*'CPP Detay (yüksek)'!H$244,"Girilen Rakamda Hata Var")))</f>
        <v>0</v>
      </c>
      <c r="I1300" s="163">
        <f>+IF(I1294=1,I1312*'CPP Detay Tum Ay'!I$262+(1-'Measured TV opt-pt'!I1312)*'CPP Detay Tum Ay'!I$244,IF(I1294=2,I1312*'CPP Detay (düşük)'!I$262+(1-'Measured TV opt-pt'!I1312)*'CPP Detay (düşük)'!I$244,IF(I1294=3,I1312*'CPP Detay (yüksek)'!I$262+(1-'Measured TV opt-pt'!I1312)*'CPP Detay (yüksek)'!I$244,"Girilen Rakamda Hata Var")))</f>
        <v>0</v>
      </c>
      <c r="J1300" s="163">
        <f>+IF(J1294=1,J1312*'CPP Detay Tum Ay'!J$262+(1-'Measured TV opt-pt'!J1312)*'CPP Detay Tum Ay'!J$244,IF(J1294=2,J1312*'CPP Detay (düşük)'!J$262+(1-'Measured TV opt-pt'!J1312)*'CPP Detay (düşük)'!J$244,IF(J1294=3,J1312*'CPP Detay (yüksek)'!J$262+(1-'Measured TV opt-pt'!J1312)*'CPP Detay (yüksek)'!J$244,"Girilen Rakamda Hata Var")))</f>
        <v>0</v>
      </c>
      <c r="K1300" s="163">
        <f>+IF(K1294=1,K1312*'CPP Detay Tum Ay'!K$262+(1-'Measured TV opt-pt'!K1312)*'CPP Detay Tum Ay'!K$244,IF(K1294=2,K1312*'CPP Detay (düşük)'!K$262+(1-'Measured TV opt-pt'!K1312)*'CPP Detay (düşük)'!K$244,IF(K1294=3,K1312*'CPP Detay (yüksek)'!K$262+(1-'Measured TV opt-pt'!K1312)*'CPP Detay (yüksek)'!K$244,"Girilen Rakamda Hata Var")))</f>
        <v>0</v>
      </c>
      <c r="L1300" s="163">
        <f>+IF(L1294=1,L1312*'CPP Detay Tum Ay'!L$262+(1-'Measured TV opt-pt'!L1312)*'CPP Detay Tum Ay'!L$244,IF(L1294=2,L1312*'CPP Detay (düşük)'!L$262+(1-'Measured TV opt-pt'!L1312)*'CPP Detay (düşük)'!L$244,IF(L1294=3,L1312*'CPP Detay (yüksek)'!L$262+(1-'Measured TV opt-pt'!L1312)*'CPP Detay (yüksek)'!L$244,"Girilen Rakamda Hata Var")))</f>
        <v>0</v>
      </c>
      <c r="M1300" s="163">
        <f>+IF(M1294=1,M1312*'CPP Detay Tum Ay'!M$262+(1-'Measured TV opt-pt'!M1312)*'CPP Detay Tum Ay'!M$244,IF(M1294=2,M1312*'CPP Detay (düşük)'!M$262+(1-'Measured TV opt-pt'!M1312)*'CPP Detay (düşük)'!M$244,IF(M1294=3,M1312*'CPP Detay (yüksek)'!M$262+(1-'Measured TV opt-pt'!M1312)*'CPP Detay (yüksek)'!M$244,"Girilen Rakamda Hata Var")))</f>
        <v>0</v>
      </c>
      <c r="N1300" s="163">
        <f>+IF(N1294=1,N1312*'CPP Detay Tum Ay'!N$262+(1-'Measured TV opt-pt'!N1312)*'CPP Detay Tum Ay'!N$244,IF(N1294=2,N1312*'CPP Detay (düşük)'!N$262+(1-'Measured TV opt-pt'!N1312)*'CPP Detay (düşük)'!N$244,IF(N1294=3,N1312*'CPP Detay (yüksek)'!N$262+(1-'Measured TV opt-pt'!N1312)*'CPP Detay (yüksek)'!N$244,"Girilen Rakamda Hata Var")))</f>
        <v>0</v>
      </c>
      <c r="O1300" s="164">
        <f>+IF(O1294=1,O1312*'CPP Detay Tum Ay'!O$262+(1-'Measured TV opt-pt'!O1312)*'CPP Detay Tum Ay'!O$244,IF(O1294=2,O1312*'CPP Detay (düşük)'!O$262+(1-'Measured TV opt-pt'!O1312)*'CPP Detay (düşük)'!O$244,IF(O1294=3,O1312*'CPP Detay (yüksek)'!O$262+(1-'Measured TV opt-pt'!O1312)*'CPP Detay (yüksek)'!O$244,"Girilen Rakamda Hata Var")))</f>
        <v>0</v>
      </c>
      <c r="P1300" s="164"/>
    </row>
    <row r="1301" spans="1:41" x14ac:dyDescent="0.25">
      <c r="A1301" s="195" t="s">
        <v>117</v>
      </c>
      <c r="B1301" s="376"/>
      <c r="C1301" s="263" t="s">
        <v>16</v>
      </c>
      <c r="D1301" s="264">
        <f>+SUMPRODUCT(D1302:D1306,D1289:D1293)</f>
        <v>24.168953840376734</v>
      </c>
      <c r="E1301" s="264">
        <f t="shared" ref="E1301" si="2900">+SUMPRODUCT(E1302:E1306,E1289:E1293)</f>
        <v>24.148521266740566</v>
      </c>
      <c r="F1301" s="264">
        <f t="shared" ref="F1301" si="2901">+SUMPRODUCT(F1302:F1306,F1289:F1293)</f>
        <v>26.742670984175447</v>
      </c>
      <c r="G1301" s="264">
        <f t="shared" ref="G1301" si="2902">+SUMPRODUCT(G1302:G1306,G1289:G1293)</f>
        <v>35.021054786880157</v>
      </c>
      <c r="H1301" s="264">
        <f t="shared" ref="H1301" si="2903">+SUMPRODUCT(H1302:H1306,H1289:H1293)</f>
        <v>41.163242241280443</v>
      </c>
      <c r="I1301" s="264">
        <f t="shared" ref="I1301" si="2904">+SUMPRODUCT(I1302:I1306,I1289:I1293)</f>
        <v>38.560613475487663</v>
      </c>
      <c r="J1301" s="264">
        <f t="shared" ref="J1301" si="2905">+SUMPRODUCT(J1302:J1306,J1289:J1293)</f>
        <v>24.064631653385799</v>
      </c>
      <c r="K1301" s="264">
        <f t="shared" ref="K1301" si="2906">+SUMPRODUCT(K1302:K1306,K1289:K1293)</f>
        <v>21.998734469550378</v>
      </c>
      <c r="L1301" s="264">
        <f t="shared" ref="L1301" si="2907">+SUMPRODUCT(L1302:L1306,L1289:L1293)</f>
        <v>32.382918196166536</v>
      </c>
      <c r="M1301" s="264">
        <f t="shared" ref="M1301" si="2908">+SUMPRODUCT(M1302:M1306,M1289:M1293)</f>
        <v>35.698999995789251</v>
      </c>
      <c r="N1301" s="264">
        <f t="shared" ref="N1301" si="2909">+SUMPRODUCT(N1302:N1306,N1289:N1293)</f>
        <v>33.164767217535037</v>
      </c>
      <c r="O1301" s="265">
        <f t="shared" ref="O1301" si="2910">+SUMPRODUCT(O1302:O1306,O1289:O1293)</f>
        <v>28.234411790311459</v>
      </c>
      <c r="P1301" s="165"/>
    </row>
    <row r="1302" spans="1:41" x14ac:dyDescent="0.25">
      <c r="A1302" s="195" t="s">
        <v>117</v>
      </c>
      <c r="B1302" s="376"/>
      <c r="C1302" s="77" t="s">
        <v>212</v>
      </c>
      <c r="D1302" s="261">
        <f>+D1296*(D1308*D1334+(1-D1308)*D1333)</f>
        <v>22.921412041673872</v>
      </c>
      <c r="E1302" s="261">
        <f t="shared" ref="E1302:O1302" si="2911">+E1296*(E1308*E1334+(1-E1308)*E1333)</f>
        <v>22.353096682414161</v>
      </c>
      <c r="F1302" s="261">
        <f t="shared" si="2911"/>
        <v>24.569269389529289</v>
      </c>
      <c r="G1302" s="261">
        <f t="shared" si="2911"/>
        <v>31.074852005795893</v>
      </c>
      <c r="H1302" s="261">
        <f t="shared" si="2911"/>
        <v>36.564075354604455</v>
      </c>
      <c r="I1302" s="261">
        <f t="shared" si="2911"/>
        <v>34.794359894456285</v>
      </c>
      <c r="J1302" s="261">
        <f t="shared" si="2911"/>
        <v>22.319721358091851</v>
      </c>
      <c r="K1302" s="261">
        <f t="shared" si="2911"/>
        <v>21.673548093428661</v>
      </c>
      <c r="L1302" s="261">
        <f t="shared" si="2911"/>
        <v>30.325573648397441</v>
      </c>
      <c r="M1302" s="261">
        <f t="shared" si="2911"/>
        <v>33.775844922064806</v>
      </c>
      <c r="N1302" s="261">
        <f t="shared" si="2911"/>
        <v>31.510739473416972</v>
      </c>
      <c r="O1302" s="262">
        <f t="shared" si="2911"/>
        <v>26.638322260176079</v>
      </c>
      <c r="P1302" s="162"/>
    </row>
    <row r="1303" spans="1:41" x14ac:dyDescent="0.25">
      <c r="A1303" s="195" t="s">
        <v>117</v>
      </c>
      <c r="B1303" s="376"/>
      <c r="C1303" s="77" t="s">
        <v>213</v>
      </c>
      <c r="D1303" s="261">
        <f>+D1297*(D1309*D1334+(1-D1309)*D1333)</f>
        <v>0</v>
      </c>
      <c r="E1303" s="261">
        <f t="shared" ref="E1303:O1303" si="2912">+E1297*(E1309*E1334+(1-E1309)*E1333)</f>
        <v>0</v>
      </c>
      <c r="F1303" s="261">
        <f t="shared" si="2912"/>
        <v>0</v>
      </c>
      <c r="G1303" s="261">
        <f t="shared" si="2912"/>
        <v>0</v>
      </c>
      <c r="H1303" s="261">
        <f t="shared" si="2912"/>
        <v>0</v>
      </c>
      <c r="I1303" s="261">
        <f t="shared" si="2912"/>
        <v>0</v>
      </c>
      <c r="J1303" s="261">
        <f t="shared" si="2912"/>
        <v>0</v>
      </c>
      <c r="K1303" s="261">
        <f t="shared" si="2912"/>
        <v>0</v>
      </c>
      <c r="L1303" s="261">
        <f t="shared" si="2912"/>
        <v>0</v>
      </c>
      <c r="M1303" s="261">
        <f t="shared" si="2912"/>
        <v>0</v>
      </c>
      <c r="N1303" s="261">
        <f t="shared" si="2912"/>
        <v>0</v>
      </c>
      <c r="O1303" s="262">
        <f t="shared" si="2912"/>
        <v>0</v>
      </c>
      <c r="P1303" s="244"/>
    </row>
    <row r="1304" spans="1:41" x14ac:dyDescent="0.25">
      <c r="A1304" s="195" t="s">
        <v>117</v>
      </c>
      <c r="B1304" s="376"/>
      <c r="C1304" s="77" t="s">
        <v>214</v>
      </c>
      <c r="D1304" s="261">
        <f>+D1298*(D1310*D1334+(1-D1310)*D1333)</f>
        <v>27.871974734939197</v>
      </c>
      <c r="E1304" s="261">
        <f t="shared" ref="E1304:O1304" si="2913">+E1298*(E1310*E1334+(1-E1310)*E1333)</f>
        <v>28.606752496856533</v>
      </c>
      <c r="F1304" s="261">
        <f t="shared" si="2913"/>
        <v>32.214673374747356</v>
      </c>
      <c r="G1304" s="261">
        <f t="shared" si="2913"/>
        <v>39.985667050798781</v>
      </c>
      <c r="H1304" s="261">
        <f t="shared" si="2913"/>
        <v>47.235528276703832</v>
      </c>
      <c r="I1304" s="261">
        <f t="shared" si="2913"/>
        <v>44.308387851952808</v>
      </c>
      <c r="J1304" s="261">
        <f t="shared" si="2913"/>
        <v>27.206293182565414</v>
      </c>
      <c r="K1304" s="261">
        <f t="shared" si="2913"/>
        <v>23.5689435193229</v>
      </c>
      <c r="L1304" s="261">
        <f t="shared" si="2913"/>
        <v>38.109478700792678</v>
      </c>
      <c r="M1304" s="261">
        <f t="shared" si="2913"/>
        <v>42.380998327875915</v>
      </c>
      <c r="N1304" s="261">
        <f t="shared" si="2913"/>
        <v>39.244548828006181</v>
      </c>
      <c r="O1304" s="262">
        <f t="shared" si="2913"/>
        <v>33.084824663889407</v>
      </c>
      <c r="P1304" s="244"/>
    </row>
    <row r="1305" spans="1:41" x14ac:dyDescent="0.25">
      <c r="A1305" s="195" t="s">
        <v>117</v>
      </c>
      <c r="B1305" s="376"/>
      <c r="C1305" s="77" t="s">
        <v>215</v>
      </c>
      <c r="D1305" s="161">
        <f>+D1299*(D1311*D1334+(1-D1311)*D1333)</f>
        <v>17.397139878380333</v>
      </c>
      <c r="E1305" s="161">
        <f t="shared" ref="E1305:O1305" si="2914">+E1299*(E1311*E1334+(1-E1311)*E1333)</f>
        <v>16.620901743288002</v>
      </c>
      <c r="F1305" s="161">
        <f t="shared" si="2914"/>
        <v>26.479433181482452</v>
      </c>
      <c r="G1305" s="161">
        <f t="shared" si="2914"/>
        <v>38.839190380476417</v>
      </c>
      <c r="H1305" s="161">
        <f t="shared" si="2914"/>
        <v>46.028432551628065</v>
      </c>
      <c r="I1305" s="161">
        <f t="shared" si="2914"/>
        <v>43.46393113372315</v>
      </c>
      <c r="J1305" s="161">
        <f t="shared" si="2914"/>
        <v>26.458925515107186</v>
      </c>
      <c r="K1305" s="161">
        <f t="shared" si="2914"/>
        <v>22.947482536560763</v>
      </c>
      <c r="L1305" s="161">
        <f t="shared" si="2914"/>
        <v>47.43865256382071</v>
      </c>
      <c r="M1305" s="161">
        <f t="shared" si="2914"/>
        <v>47.831806179784031</v>
      </c>
      <c r="N1305" s="161">
        <f t="shared" si="2914"/>
        <v>43.190905465976911</v>
      </c>
      <c r="O1305" s="162">
        <f t="shared" si="2914"/>
        <v>0</v>
      </c>
      <c r="P1305" s="244"/>
    </row>
    <row r="1306" spans="1:41" ht="15.75" thickBot="1" x14ac:dyDescent="0.3">
      <c r="A1306" s="195" t="s">
        <v>117</v>
      </c>
      <c r="B1306" s="376"/>
      <c r="C1306" s="96" t="s">
        <v>230</v>
      </c>
      <c r="D1306" s="163">
        <f>+D1300*(D1312*D1334+(1-D1312)*D1333)</f>
        <v>0</v>
      </c>
      <c r="E1306" s="163">
        <f t="shared" ref="E1306:O1306" si="2915">+E1300*(E1312*E1334+(1-E1312)*E1333)</f>
        <v>0</v>
      </c>
      <c r="F1306" s="163">
        <f t="shared" si="2915"/>
        <v>0</v>
      </c>
      <c r="G1306" s="163">
        <f t="shared" si="2915"/>
        <v>0</v>
      </c>
      <c r="H1306" s="163">
        <f t="shared" si="2915"/>
        <v>0</v>
      </c>
      <c r="I1306" s="163">
        <f t="shared" si="2915"/>
        <v>0</v>
      </c>
      <c r="J1306" s="163">
        <f t="shared" si="2915"/>
        <v>0</v>
      </c>
      <c r="K1306" s="163">
        <f t="shared" si="2915"/>
        <v>0</v>
      </c>
      <c r="L1306" s="163">
        <f t="shared" si="2915"/>
        <v>0</v>
      </c>
      <c r="M1306" s="163">
        <f t="shared" si="2915"/>
        <v>0</v>
      </c>
      <c r="N1306" s="163">
        <f t="shared" si="2915"/>
        <v>0</v>
      </c>
      <c r="O1306" s="164">
        <f t="shared" si="2915"/>
        <v>0</v>
      </c>
      <c r="P1306" s="164"/>
    </row>
    <row r="1307" spans="1:41" x14ac:dyDescent="0.25">
      <c r="A1307" s="195" t="s">
        <v>117</v>
      </c>
      <c r="B1307" s="376"/>
      <c r="C1307" s="204" t="s">
        <v>2</v>
      </c>
      <c r="D1307" s="205">
        <f>+IFERROR(SUMPRODUCT(D1308:D1312,D1314:D1318)/D1313,0)</f>
        <v>0</v>
      </c>
      <c r="E1307" s="205">
        <f t="shared" ref="E1307" si="2916">+IFERROR(SUMPRODUCT(E1308:E1312,E1314:E1318)/E1313,0)</f>
        <v>0</v>
      </c>
      <c r="F1307" s="205">
        <f t="shared" ref="F1307" si="2917">+IFERROR(SUMPRODUCT(F1308:F1312,F1314:F1318)/F1313,0)</f>
        <v>0.4</v>
      </c>
      <c r="G1307" s="205">
        <f t="shared" ref="G1307" si="2918">+IFERROR(SUMPRODUCT(G1308:G1312,G1314:G1318)/G1313,0)</f>
        <v>0.39999999999999997</v>
      </c>
      <c r="H1307" s="205">
        <f t="shared" ref="H1307" si="2919">+IFERROR(SUMPRODUCT(H1308:H1312,H1314:H1318)/H1313,0)</f>
        <v>0.47589129344530628</v>
      </c>
      <c r="I1307" s="205">
        <f t="shared" ref="I1307" si="2920">+IFERROR(SUMPRODUCT(I1308:I1312,I1314:I1318)/I1313,0)</f>
        <v>0.50571696168748792</v>
      </c>
      <c r="J1307" s="205">
        <f t="shared" ref="J1307" si="2921">+IFERROR(SUMPRODUCT(J1308:J1312,J1314:J1318)/J1313,0)</f>
        <v>0.39999999999999991</v>
      </c>
      <c r="K1307" s="205">
        <f t="shared" ref="K1307" si="2922">+IFERROR(SUMPRODUCT(K1308:K1312,K1314:K1318)/K1313,0)</f>
        <v>0</v>
      </c>
      <c r="L1307" s="205">
        <f t="shared" ref="L1307" si="2923">+IFERROR(SUMPRODUCT(L1308:L1312,L1314:L1318)/L1313,0)</f>
        <v>0</v>
      </c>
      <c r="M1307" s="205">
        <f t="shared" ref="M1307" si="2924">+IFERROR(SUMPRODUCT(M1308:M1312,M1314:M1318)/M1313,0)</f>
        <v>0</v>
      </c>
      <c r="N1307" s="205">
        <f t="shared" ref="N1307" si="2925">+IFERROR(SUMPRODUCT(N1308:N1312,N1314:N1318)/N1313,0)</f>
        <v>0</v>
      </c>
      <c r="O1307" s="205">
        <f t="shared" ref="O1307" si="2926">+IFERROR(SUMPRODUCT(O1308:O1312,O1314:O1318)/O1313,0)</f>
        <v>0</v>
      </c>
      <c r="P1307" s="166">
        <f>+SUMPRODUCT(D1307:O1307,D1313:O1313)/P1313</f>
        <v>0.42351833231482</v>
      </c>
      <c r="R1307" s="192">
        <f>+D1307</f>
        <v>0</v>
      </c>
      <c r="S1307" s="192">
        <f t="shared" ref="S1307" si="2927">+E1307</f>
        <v>0</v>
      </c>
      <c r="T1307" s="192">
        <f t="shared" ref="T1307" si="2928">+F1307</f>
        <v>0.4</v>
      </c>
      <c r="U1307" s="192">
        <f t="shared" ref="U1307" si="2929">+G1307</f>
        <v>0.39999999999999997</v>
      </c>
      <c r="V1307" s="192">
        <f t="shared" ref="V1307" si="2930">+H1307</f>
        <v>0.47589129344530628</v>
      </c>
      <c r="W1307" s="192">
        <f t="shared" ref="W1307" si="2931">+I1307</f>
        <v>0.50571696168748792</v>
      </c>
      <c r="X1307" s="192">
        <f t="shared" ref="X1307" si="2932">+J1307</f>
        <v>0.39999999999999991</v>
      </c>
      <c r="Y1307" s="192">
        <f t="shared" ref="Y1307" si="2933">+K1307</f>
        <v>0</v>
      </c>
      <c r="Z1307" s="192">
        <f t="shared" ref="Z1307" si="2934">+L1307</f>
        <v>0</v>
      </c>
      <c r="AA1307" s="192">
        <f t="shared" ref="AA1307" si="2935">+M1307</f>
        <v>0</v>
      </c>
      <c r="AB1307" s="192">
        <f t="shared" ref="AB1307" si="2936">+N1307</f>
        <v>0</v>
      </c>
      <c r="AC1307" s="192">
        <f t="shared" ref="AC1307" si="2937">+O1307</f>
        <v>0</v>
      </c>
      <c r="AD1307" s="190">
        <f>+D1313</f>
        <v>0</v>
      </c>
      <c r="AE1307" s="190">
        <f t="shared" ref="AE1307" si="2938">+E1313</f>
        <v>0</v>
      </c>
      <c r="AF1307" s="190">
        <f t="shared" ref="AF1307" si="2939">+F1313</f>
        <v>606.8675214511843</v>
      </c>
      <c r="AG1307" s="190">
        <f t="shared" ref="AG1307" si="2940">+G1313</f>
        <v>481.05164140430168</v>
      </c>
      <c r="AH1307" s="190">
        <f t="shared" ref="AH1307" si="2941">+H1313</f>
        <v>237.18135747643208</v>
      </c>
      <c r="AI1307" s="190">
        <f t="shared" ref="AI1307" si="2942">+I1313</f>
        <v>245.93972040985389</v>
      </c>
      <c r="AJ1307" s="190">
        <f t="shared" ref="AJ1307" si="2943">+J1313</f>
        <v>299.84071335859875</v>
      </c>
      <c r="AK1307" s="190">
        <f t="shared" ref="AK1307" si="2944">+K1313</f>
        <v>0</v>
      </c>
      <c r="AL1307" s="190">
        <f t="shared" ref="AL1307" si="2945">+L1313</f>
        <v>0</v>
      </c>
      <c r="AM1307" s="190">
        <f t="shared" ref="AM1307" si="2946">+M1313</f>
        <v>0</v>
      </c>
      <c r="AN1307" s="190">
        <f t="shared" ref="AN1307" si="2947">+N1313</f>
        <v>0</v>
      </c>
      <c r="AO1307" s="190">
        <f t="shared" ref="AO1307" si="2948">+O1313</f>
        <v>0</v>
      </c>
    </row>
    <row r="1308" spans="1:41" x14ac:dyDescent="0.25">
      <c r="A1308" s="195" t="s">
        <v>117</v>
      </c>
      <c r="B1308" s="376"/>
      <c r="C1308" s="178" t="s">
        <v>3</v>
      </c>
      <c r="D1308" s="179">
        <v>0.44</v>
      </c>
      <c r="E1308" s="179">
        <v>0.44</v>
      </c>
      <c r="F1308" s="179">
        <v>0.4</v>
      </c>
      <c r="G1308" s="293">
        <v>0.4</v>
      </c>
      <c r="H1308" s="293">
        <v>0.4</v>
      </c>
      <c r="I1308" s="293">
        <v>0.4</v>
      </c>
      <c r="J1308" s="179">
        <v>0.4</v>
      </c>
      <c r="K1308" s="179">
        <v>0.48915873014712274</v>
      </c>
      <c r="L1308" s="179">
        <v>0.4834974169537235</v>
      </c>
      <c r="M1308" s="179">
        <v>0.45414569524687309</v>
      </c>
      <c r="N1308" s="179">
        <v>0.38276016431267579</v>
      </c>
      <c r="O1308" s="179">
        <v>0.34111134082271427</v>
      </c>
      <c r="P1308" s="180">
        <f>+SUMPRODUCT(D1308:O1308,D1314:O1314)/P1314</f>
        <v>0.4</v>
      </c>
    </row>
    <row r="1309" spans="1:41" x14ac:dyDescent="0.25">
      <c r="A1309" s="195" t="s">
        <v>117</v>
      </c>
      <c r="B1309" s="376"/>
      <c r="C1309" s="178" t="s">
        <v>200</v>
      </c>
      <c r="D1309" s="179">
        <v>0.44</v>
      </c>
      <c r="E1309" s="179">
        <v>0.44</v>
      </c>
      <c r="F1309" s="179">
        <v>0.4</v>
      </c>
      <c r="G1309" s="293">
        <v>0.4</v>
      </c>
      <c r="H1309" s="293">
        <v>0.4</v>
      </c>
      <c r="I1309" s="293">
        <v>0.4</v>
      </c>
      <c r="J1309" s="179">
        <v>0.4</v>
      </c>
      <c r="K1309" s="179">
        <v>0.48915873014712274</v>
      </c>
      <c r="L1309" s="179">
        <v>0.4834974169537235</v>
      </c>
      <c r="M1309" s="179">
        <v>0.45414569524687309</v>
      </c>
      <c r="N1309" s="179">
        <v>0.38276016431267579</v>
      </c>
      <c r="O1309" s="179">
        <v>0.34111134082271427</v>
      </c>
      <c r="P1309" s="242"/>
    </row>
    <row r="1310" spans="1:41" x14ac:dyDescent="0.25">
      <c r="A1310" s="195" t="s">
        <v>117</v>
      </c>
      <c r="B1310" s="376"/>
      <c r="C1310" s="178" t="s">
        <v>201</v>
      </c>
      <c r="D1310" s="179">
        <v>0.44</v>
      </c>
      <c r="E1310" s="179">
        <v>0.44</v>
      </c>
      <c r="F1310" s="179">
        <v>0.4</v>
      </c>
      <c r="G1310" s="293">
        <v>0.4</v>
      </c>
      <c r="H1310" s="293">
        <v>0.4</v>
      </c>
      <c r="I1310" s="293">
        <v>0.4</v>
      </c>
      <c r="J1310" s="179">
        <v>0.4</v>
      </c>
      <c r="K1310" s="179">
        <v>0.48915873014712274</v>
      </c>
      <c r="L1310" s="179">
        <v>0.4834974169537235</v>
      </c>
      <c r="M1310" s="179">
        <v>0.45414569524687309</v>
      </c>
      <c r="N1310" s="179">
        <v>0.38276016431267579</v>
      </c>
      <c r="O1310" s="179">
        <v>0.34111134082271427</v>
      </c>
      <c r="P1310" s="242"/>
    </row>
    <row r="1311" spans="1:41" x14ac:dyDescent="0.25">
      <c r="A1311" s="195" t="s">
        <v>117</v>
      </c>
      <c r="B1311" s="376"/>
      <c r="C1311" s="178" t="s">
        <v>202</v>
      </c>
      <c r="D1311" s="179">
        <v>0.44</v>
      </c>
      <c r="E1311" s="179">
        <v>0.44</v>
      </c>
      <c r="F1311" s="179">
        <v>0.4</v>
      </c>
      <c r="G1311" s="293">
        <v>0.4</v>
      </c>
      <c r="H1311" s="293">
        <v>0.4</v>
      </c>
      <c r="I1311" s="293">
        <v>0.4</v>
      </c>
      <c r="J1311" s="179">
        <v>0.4</v>
      </c>
      <c r="K1311" s="179">
        <v>0.48915873014712274</v>
      </c>
      <c r="L1311" s="179">
        <v>0.4834974169537235</v>
      </c>
      <c r="M1311" s="179">
        <v>0.45414569524687309</v>
      </c>
      <c r="N1311" s="179">
        <v>0.38276016431267579</v>
      </c>
      <c r="O1311" s="179">
        <v>0.34111134082271427</v>
      </c>
      <c r="P1311" s="242"/>
    </row>
    <row r="1312" spans="1:41" ht="15.75" thickBot="1" x14ac:dyDescent="0.3">
      <c r="A1312" s="195" t="s">
        <v>117</v>
      </c>
      <c r="B1312" s="376"/>
      <c r="C1312" s="280" t="s">
        <v>231</v>
      </c>
      <c r="D1312" s="179">
        <v>0.44</v>
      </c>
      <c r="E1312" s="179">
        <v>0.44</v>
      </c>
      <c r="F1312" s="179">
        <v>0.4</v>
      </c>
      <c r="G1312" s="293">
        <v>0.4</v>
      </c>
      <c r="H1312" s="293">
        <v>0.4</v>
      </c>
      <c r="I1312" s="293">
        <v>0.4</v>
      </c>
      <c r="J1312" s="181">
        <v>0.4</v>
      </c>
      <c r="K1312" s="181">
        <v>0.48915873014712274</v>
      </c>
      <c r="L1312" s="181">
        <v>0.4834974169537235</v>
      </c>
      <c r="M1312" s="179">
        <v>0.45414569524687309</v>
      </c>
      <c r="N1312" s="179">
        <v>0.38276016431267579</v>
      </c>
      <c r="O1312" s="179">
        <v>0.34111134082271427</v>
      </c>
      <c r="P1312" s="182">
        <f t="shared" ref="P1312" si="2949">+SUMPRODUCT(D1312:O1312,D1318:O1318)/P1318</f>
        <v>0.4</v>
      </c>
    </row>
    <row r="1313" spans="1:53" x14ac:dyDescent="0.25">
      <c r="A1313" s="195" t="s">
        <v>117</v>
      </c>
      <c r="B1313" s="376"/>
      <c r="C1313" s="99" t="s">
        <v>239</v>
      </c>
      <c r="D1313" s="100">
        <f>+D1282/D1295/30</f>
        <v>0</v>
      </c>
      <c r="E1313" s="100">
        <f t="shared" ref="E1313:O1313" si="2950">+E1282/E1295/30</f>
        <v>0</v>
      </c>
      <c r="F1313" s="100">
        <f t="shared" si="2950"/>
        <v>606.8675214511843</v>
      </c>
      <c r="G1313" s="100">
        <f t="shared" si="2950"/>
        <v>481.05164140430168</v>
      </c>
      <c r="H1313" s="100">
        <f t="shared" si="2950"/>
        <v>237.18135747643208</v>
      </c>
      <c r="I1313" s="100">
        <f t="shared" si="2950"/>
        <v>245.93972040985389</v>
      </c>
      <c r="J1313" s="100">
        <f t="shared" si="2950"/>
        <v>299.84071335859875</v>
      </c>
      <c r="K1313" s="100">
        <f t="shared" si="2950"/>
        <v>0</v>
      </c>
      <c r="L1313" s="100">
        <f t="shared" si="2950"/>
        <v>0</v>
      </c>
      <c r="M1313" s="100">
        <f t="shared" si="2950"/>
        <v>0</v>
      </c>
      <c r="N1313" s="100">
        <f t="shared" si="2950"/>
        <v>0</v>
      </c>
      <c r="O1313" s="167">
        <f t="shared" si="2950"/>
        <v>0</v>
      </c>
      <c r="P1313" s="167">
        <f>SUM(D1313:O1313)</f>
        <v>1870.8809541003707</v>
      </c>
    </row>
    <row r="1314" spans="1:53" x14ac:dyDescent="0.25">
      <c r="A1314" s="195" t="s">
        <v>117</v>
      </c>
      <c r="B1314" s="376"/>
      <c r="C1314" s="86" t="s">
        <v>240</v>
      </c>
      <c r="D1314" s="87">
        <f>+D1313*D1289</f>
        <v>0</v>
      </c>
      <c r="E1314" s="87">
        <f t="shared" ref="E1314" si="2951">+E1313*E1289</f>
        <v>0</v>
      </c>
      <c r="F1314" s="87">
        <f t="shared" ref="F1314" si="2952">+F1313*F1289</f>
        <v>425.58495971679537</v>
      </c>
      <c r="G1314" s="87">
        <f t="shared" ref="G1314" si="2953">+G1313*G1289</f>
        <v>255.04605936415371</v>
      </c>
      <c r="H1314" s="87">
        <f t="shared" ref="H1314" si="2954">+H1313*H1289</f>
        <v>128.64160555634189</v>
      </c>
      <c r="I1314" s="87">
        <f t="shared" ref="I1314" si="2955">+I1313*I1289</f>
        <v>144.72056385127104</v>
      </c>
      <c r="J1314" s="87">
        <f t="shared" ref="J1314" si="2956">+J1313*J1289</f>
        <v>181.58766664190145</v>
      </c>
      <c r="K1314" s="87">
        <f t="shared" ref="K1314" si="2957">+K1313*K1289</f>
        <v>0</v>
      </c>
      <c r="L1314" s="87">
        <f t="shared" ref="L1314" si="2958">+L1313*L1289</f>
        <v>0</v>
      </c>
      <c r="M1314" s="87">
        <f t="shared" ref="M1314" si="2959">+M1313*M1289</f>
        <v>0</v>
      </c>
      <c r="N1314" s="87">
        <f t="shared" ref="N1314" si="2960">+N1313*N1289</f>
        <v>0</v>
      </c>
      <c r="O1314" s="159">
        <f t="shared" ref="O1314" si="2961">+O1313*O1289</f>
        <v>0</v>
      </c>
      <c r="P1314" s="159">
        <f t="shared" ref="P1314:P1324" si="2962">SUM(D1314:O1314)</f>
        <v>1135.5808551304635</v>
      </c>
      <c r="AP1314" s="190">
        <f>+D1314</f>
        <v>0</v>
      </c>
      <c r="AQ1314" s="190">
        <f t="shared" ref="AQ1314:AQ1318" si="2963">+E1314</f>
        <v>0</v>
      </c>
      <c r="AR1314" s="190">
        <f t="shared" ref="AR1314:AR1318" si="2964">+F1314</f>
        <v>425.58495971679537</v>
      </c>
      <c r="AS1314" s="190">
        <f t="shared" ref="AS1314:AS1318" si="2965">+G1314</f>
        <v>255.04605936415371</v>
      </c>
      <c r="AT1314" s="190">
        <f t="shared" ref="AT1314:AT1318" si="2966">+H1314</f>
        <v>128.64160555634189</v>
      </c>
      <c r="AU1314" s="190">
        <f t="shared" ref="AU1314:AU1318" si="2967">+I1314</f>
        <v>144.72056385127104</v>
      </c>
      <c r="AV1314" s="190">
        <f t="shared" ref="AV1314:AV1318" si="2968">+J1314</f>
        <v>181.58766664190145</v>
      </c>
      <c r="AW1314" s="190">
        <f t="shared" ref="AW1314:AW1318" si="2969">+K1314</f>
        <v>0</v>
      </c>
      <c r="AX1314" s="190">
        <f t="shared" ref="AX1314:AX1318" si="2970">+L1314</f>
        <v>0</v>
      </c>
      <c r="AY1314" s="190">
        <f t="shared" ref="AY1314:AY1318" si="2971">+M1314</f>
        <v>0</v>
      </c>
      <c r="AZ1314" s="190">
        <f t="shared" ref="AZ1314:AZ1318" si="2972">+N1314</f>
        <v>0</v>
      </c>
      <c r="BA1314" s="190">
        <f t="shared" ref="BA1314:BA1318" si="2973">+O1314</f>
        <v>0</v>
      </c>
    </row>
    <row r="1315" spans="1:53" x14ac:dyDescent="0.25">
      <c r="A1315" s="195" t="s">
        <v>117</v>
      </c>
      <c r="B1315" s="376"/>
      <c r="C1315" s="86" t="s">
        <v>241</v>
      </c>
      <c r="D1315" s="87">
        <f>+D1313*D1290</f>
        <v>0</v>
      </c>
      <c r="E1315" s="87">
        <f t="shared" ref="E1315:O1315" si="2974">+E1313*E1290</f>
        <v>0</v>
      </c>
      <c r="F1315" s="87">
        <f t="shared" si="2974"/>
        <v>0</v>
      </c>
      <c r="G1315" s="87">
        <f t="shared" si="2974"/>
        <v>0</v>
      </c>
      <c r="H1315" s="87">
        <f t="shared" si="2974"/>
        <v>0</v>
      </c>
      <c r="I1315" s="87">
        <f t="shared" si="2974"/>
        <v>0</v>
      </c>
      <c r="J1315" s="87">
        <f t="shared" si="2974"/>
        <v>0</v>
      </c>
      <c r="K1315" s="87">
        <f t="shared" si="2974"/>
        <v>0</v>
      </c>
      <c r="L1315" s="87">
        <f t="shared" si="2974"/>
        <v>0</v>
      </c>
      <c r="M1315" s="87">
        <f t="shared" si="2974"/>
        <v>0</v>
      </c>
      <c r="N1315" s="87">
        <f t="shared" si="2974"/>
        <v>0</v>
      </c>
      <c r="O1315" s="159">
        <f t="shared" si="2974"/>
        <v>0</v>
      </c>
      <c r="P1315" s="159"/>
      <c r="AP1315" s="190">
        <f t="shared" ref="AP1315:AP1318" si="2975">+D1315</f>
        <v>0</v>
      </c>
      <c r="AQ1315" s="190">
        <f t="shared" si="2963"/>
        <v>0</v>
      </c>
      <c r="AR1315" s="190">
        <f t="shared" si="2964"/>
        <v>0</v>
      </c>
      <c r="AS1315" s="190">
        <f t="shared" si="2965"/>
        <v>0</v>
      </c>
      <c r="AT1315" s="190">
        <f t="shared" si="2966"/>
        <v>0</v>
      </c>
      <c r="AU1315" s="190">
        <f t="shared" si="2967"/>
        <v>0</v>
      </c>
      <c r="AV1315" s="190">
        <f t="shared" si="2968"/>
        <v>0</v>
      </c>
      <c r="AW1315" s="190">
        <f t="shared" si="2969"/>
        <v>0</v>
      </c>
      <c r="AX1315" s="190">
        <f t="shared" si="2970"/>
        <v>0</v>
      </c>
      <c r="AY1315" s="190">
        <f t="shared" si="2971"/>
        <v>0</v>
      </c>
      <c r="AZ1315" s="190">
        <f t="shared" si="2972"/>
        <v>0</v>
      </c>
      <c r="BA1315" s="190">
        <f t="shared" si="2973"/>
        <v>0</v>
      </c>
    </row>
    <row r="1316" spans="1:53" x14ac:dyDescent="0.25">
      <c r="A1316" s="195" t="s">
        <v>117</v>
      </c>
      <c r="B1316" s="376"/>
      <c r="C1316" s="86" t="s">
        <v>242</v>
      </c>
      <c r="D1316" s="87">
        <f>+D1313*D1291</f>
        <v>0</v>
      </c>
      <c r="E1316" s="87">
        <f t="shared" ref="E1316:O1316" si="2976">+E1313*E1291</f>
        <v>0</v>
      </c>
      <c r="F1316" s="87">
        <f t="shared" si="2976"/>
        <v>169.59838133120982</v>
      </c>
      <c r="G1316" s="87">
        <f t="shared" si="2976"/>
        <v>125.20404064403397</v>
      </c>
      <c r="H1316" s="87">
        <f t="shared" si="2976"/>
        <v>52.669943131819934</v>
      </c>
      <c r="I1316" s="87">
        <f t="shared" si="2976"/>
        <v>57.723105395521912</v>
      </c>
      <c r="J1316" s="87">
        <f t="shared" si="2976"/>
        <v>45.120556596869939</v>
      </c>
      <c r="K1316" s="87">
        <f t="shared" si="2976"/>
        <v>0</v>
      </c>
      <c r="L1316" s="87">
        <f t="shared" si="2976"/>
        <v>0</v>
      </c>
      <c r="M1316" s="87">
        <f t="shared" si="2976"/>
        <v>0</v>
      </c>
      <c r="N1316" s="87">
        <f t="shared" si="2976"/>
        <v>0</v>
      </c>
      <c r="O1316" s="159">
        <f t="shared" si="2976"/>
        <v>0</v>
      </c>
      <c r="P1316" s="159"/>
      <c r="AP1316" s="190">
        <f t="shared" si="2975"/>
        <v>0</v>
      </c>
      <c r="AQ1316" s="190">
        <f t="shared" si="2963"/>
        <v>0</v>
      </c>
      <c r="AR1316" s="190">
        <f t="shared" si="2964"/>
        <v>169.59838133120982</v>
      </c>
      <c r="AS1316" s="190">
        <f t="shared" si="2965"/>
        <v>125.20404064403397</v>
      </c>
      <c r="AT1316" s="190">
        <f t="shared" si="2966"/>
        <v>52.669943131819934</v>
      </c>
      <c r="AU1316" s="190">
        <f t="shared" si="2967"/>
        <v>57.723105395521912</v>
      </c>
      <c r="AV1316" s="190">
        <f t="shared" si="2968"/>
        <v>45.120556596869939</v>
      </c>
      <c r="AW1316" s="190">
        <f t="shared" si="2969"/>
        <v>0</v>
      </c>
      <c r="AX1316" s="190">
        <f t="shared" si="2970"/>
        <v>0</v>
      </c>
      <c r="AY1316" s="190">
        <f t="shared" si="2971"/>
        <v>0</v>
      </c>
      <c r="AZ1316" s="190">
        <f t="shared" si="2972"/>
        <v>0</v>
      </c>
      <c r="BA1316" s="190">
        <f t="shared" si="2973"/>
        <v>0</v>
      </c>
    </row>
    <row r="1317" spans="1:53" x14ac:dyDescent="0.25">
      <c r="A1317" s="195" t="s">
        <v>117</v>
      </c>
      <c r="B1317" s="376"/>
      <c r="C1317" s="86" t="s">
        <v>243</v>
      </c>
      <c r="D1317" s="87">
        <f>+D1313*D1292</f>
        <v>0</v>
      </c>
      <c r="E1317" s="87">
        <f t="shared" ref="E1317:O1317" si="2977">+E1313*E1292</f>
        <v>0</v>
      </c>
      <c r="F1317" s="87">
        <f t="shared" si="2977"/>
        <v>11.684180403179084</v>
      </c>
      <c r="G1317" s="87">
        <f t="shared" si="2977"/>
        <v>100.80154139611398</v>
      </c>
      <c r="H1317" s="87">
        <f t="shared" si="2977"/>
        <v>55.869808788270241</v>
      </c>
      <c r="I1317" s="87">
        <f t="shared" si="2977"/>
        <v>43.496051163060962</v>
      </c>
      <c r="J1317" s="87">
        <f t="shared" si="2977"/>
        <v>73.132490119827295</v>
      </c>
      <c r="K1317" s="87">
        <f t="shared" si="2977"/>
        <v>0</v>
      </c>
      <c r="L1317" s="87">
        <f t="shared" si="2977"/>
        <v>0</v>
      </c>
      <c r="M1317" s="87">
        <f t="shared" si="2977"/>
        <v>0</v>
      </c>
      <c r="N1317" s="87">
        <f t="shared" si="2977"/>
        <v>0</v>
      </c>
      <c r="O1317" s="159">
        <f t="shared" si="2977"/>
        <v>0</v>
      </c>
      <c r="P1317" s="159"/>
      <c r="AP1317" s="190">
        <f t="shared" si="2975"/>
        <v>0</v>
      </c>
      <c r="AQ1317" s="190">
        <f t="shared" si="2963"/>
        <v>0</v>
      </c>
      <c r="AR1317" s="190">
        <f t="shared" si="2964"/>
        <v>11.684180403179084</v>
      </c>
      <c r="AS1317" s="190">
        <f t="shared" si="2965"/>
        <v>100.80154139611398</v>
      </c>
      <c r="AT1317" s="190">
        <f t="shared" si="2966"/>
        <v>55.869808788270241</v>
      </c>
      <c r="AU1317" s="190">
        <f t="shared" si="2967"/>
        <v>43.496051163060962</v>
      </c>
      <c r="AV1317" s="190">
        <f t="shared" si="2968"/>
        <v>73.132490119827295</v>
      </c>
      <c r="AW1317" s="190">
        <f t="shared" si="2969"/>
        <v>0</v>
      </c>
      <c r="AX1317" s="190">
        <f t="shared" si="2970"/>
        <v>0</v>
      </c>
      <c r="AY1317" s="190">
        <f t="shared" si="2971"/>
        <v>0</v>
      </c>
      <c r="AZ1317" s="190">
        <f t="shared" si="2972"/>
        <v>0</v>
      </c>
      <c r="BA1317" s="190">
        <f t="shared" si="2973"/>
        <v>0</v>
      </c>
    </row>
    <row r="1318" spans="1:53" ht="15.75" thickBot="1" x14ac:dyDescent="0.3">
      <c r="A1318" s="195" t="s">
        <v>117</v>
      </c>
      <c r="B1318" s="376"/>
      <c r="C1318" s="96" t="s">
        <v>244</v>
      </c>
      <c r="D1318" s="251">
        <f>+D1313*D1293</f>
        <v>0</v>
      </c>
      <c r="E1318" s="251">
        <f t="shared" ref="E1318:O1318" si="2978">+E1313*E1293</f>
        <v>0</v>
      </c>
      <c r="F1318" s="251">
        <f t="shared" si="2978"/>
        <v>0</v>
      </c>
      <c r="G1318" s="251">
        <f t="shared" si="2978"/>
        <v>0</v>
      </c>
      <c r="H1318" s="251">
        <v>45</v>
      </c>
      <c r="I1318" s="251">
        <v>65</v>
      </c>
      <c r="J1318" s="251">
        <f t="shared" si="2978"/>
        <v>0</v>
      </c>
      <c r="K1318" s="251">
        <f t="shared" si="2978"/>
        <v>0</v>
      </c>
      <c r="L1318" s="251">
        <f t="shared" si="2978"/>
        <v>0</v>
      </c>
      <c r="M1318" s="251">
        <f t="shared" si="2978"/>
        <v>0</v>
      </c>
      <c r="N1318" s="251">
        <f t="shared" si="2978"/>
        <v>0</v>
      </c>
      <c r="O1318" s="251">
        <f t="shared" si="2978"/>
        <v>0</v>
      </c>
      <c r="P1318" s="169">
        <f t="shared" si="2962"/>
        <v>110</v>
      </c>
      <c r="AP1318" s="190">
        <f t="shared" si="2975"/>
        <v>0</v>
      </c>
      <c r="AQ1318" s="190">
        <f t="shared" si="2963"/>
        <v>0</v>
      </c>
      <c r="AR1318" s="190">
        <f t="shared" si="2964"/>
        <v>0</v>
      </c>
      <c r="AS1318" s="190">
        <f t="shared" si="2965"/>
        <v>0</v>
      </c>
      <c r="AT1318" s="190">
        <f t="shared" si="2966"/>
        <v>45</v>
      </c>
      <c r="AU1318" s="190">
        <f t="shared" si="2967"/>
        <v>65</v>
      </c>
      <c r="AV1318" s="190">
        <f t="shared" si="2968"/>
        <v>0</v>
      </c>
      <c r="AW1318" s="190">
        <f t="shared" si="2969"/>
        <v>0</v>
      </c>
      <c r="AX1318" s="190">
        <f t="shared" si="2970"/>
        <v>0</v>
      </c>
      <c r="AY1318" s="190">
        <f t="shared" si="2971"/>
        <v>0</v>
      </c>
      <c r="AZ1318" s="190">
        <f t="shared" si="2972"/>
        <v>0</v>
      </c>
      <c r="BA1318" s="190">
        <f t="shared" si="2973"/>
        <v>0</v>
      </c>
    </row>
    <row r="1319" spans="1:53" x14ac:dyDescent="0.25">
      <c r="A1319" s="195" t="s">
        <v>117</v>
      </c>
      <c r="B1319" s="376"/>
      <c r="C1319" s="99" t="s">
        <v>245</v>
      </c>
      <c r="D1319" s="100">
        <f>+IFERROR(D1282/D1301/30,0)</f>
        <v>0</v>
      </c>
      <c r="E1319" s="100">
        <f t="shared" ref="E1319:O1319" si="2979">+IFERROR(E1282/E1301/30,0)</f>
        <v>0</v>
      </c>
      <c r="F1319" s="100">
        <f t="shared" si="2979"/>
        <v>470.31203455490584</v>
      </c>
      <c r="G1319" s="100">
        <f t="shared" si="2979"/>
        <v>359.16774665637877</v>
      </c>
      <c r="H1319" s="100">
        <f t="shared" si="2979"/>
        <v>177.08679564012681</v>
      </c>
      <c r="I1319" s="100">
        <f t="shared" si="2979"/>
        <v>183.62605506352841</v>
      </c>
      <c r="J1319" s="100">
        <f t="shared" si="2979"/>
        <v>232.49999999999997</v>
      </c>
      <c r="K1319" s="100">
        <f t="shared" si="2979"/>
        <v>0</v>
      </c>
      <c r="L1319" s="100">
        <f t="shared" si="2979"/>
        <v>0</v>
      </c>
      <c r="M1319" s="100">
        <f t="shared" si="2979"/>
        <v>0</v>
      </c>
      <c r="N1319" s="100">
        <f t="shared" si="2979"/>
        <v>0</v>
      </c>
      <c r="O1319" s="167">
        <f t="shared" si="2979"/>
        <v>0</v>
      </c>
      <c r="P1319" s="167">
        <f t="shared" si="2962"/>
        <v>1422.6926319149397</v>
      </c>
    </row>
    <row r="1320" spans="1:53" x14ac:dyDescent="0.25">
      <c r="A1320" s="195" t="s">
        <v>117</v>
      </c>
      <c r="B1320" s="376"/>
      <c r="C1320" s="86" t="s">
        <v>246</v>
      </c>
      <c r="D1320" s="266">
        <f t="shared" ref="D1320:O1320" si="2980">+IFERROR(D1283/D1302/30,0)</f>
        <v>0</v>
      </c>
      <c r="E1320" s="266">
        <f t="shared" si="2980"/>
        <v>0</v>
      </c>
      <c r="F1320" s="266">
        <f t="shared" si="2980"/>
        <v>329.82112438929408</v>
      </c>
      <c r="G1320" s="266">
        <f t="shared" si="2980"/>
        <v>190.42512393887228</v>
      </c>
      <c r="H1320" s="266">
        <f t="shared" si="2980"/>
        <v>96.047724645632698</v>
      </c>
      <c r="I1320" s="266">
        <f t="shared" si="2980"/>
        <v>108.05276261310101</v>
      </c>
      <c r="J1320" s="266">
        <f t="shared" si="2980"/>
        <v>140.80520294036759</v>
      </c>
      <c r="K1320" s="266">
        <f t="shared" si="2980"/>
        <v>0</v>
      </c>
      <c r="L1320" s="266">
        <f t="shared" si="2980"/>
        <v>0</v>
      </c>
      <c r="M1320" s="266">
        <f t="shared" si="2980"/>
        <v>0</v>
      </c>
      <c r="N1320" s="266">
        <f t="shared" si="2980"/>
        <v>0</v>
      </c>
      <c r="O1320" s="267">
        <f t="shared" si="2980"/>
        <v>0</v>
      </c>
      <c r="P1320" s="159">
        <f t="shared" si="2962"/>
        <v>865.15193852726759</v>
      </c>
    </row>
    <row r="1321" spans="1:53" x14ac:dyDescent="0.25">
      <c r="A1321" s="195" t="s">
        <v>117</v>
      </c>
      <c r="B1321" s="376"/>
      <c r="C1321" s="86" t="s">
        <v>247</v>
      </c>
      <c r="D1321" s="266">
        <f t="shared" ref="D1321:O1321" si="2981">+IFERROR(D1284/D1303/30,0)</f>
        <v>0</v>
      </c>
      <c r="E1321" s="266">
        <f t="shared" si="2981"/>
        <v>0</v>
      </c>
      <c r="F1321" s="266">
        <f t="shared" si="2981"/>
        <v>0</v>
      </c>
      <c r="G1321" s="266">
        <f t="shared" si="2981"/>
        <v>0</v>
      </c>
      <c r="H1321" s="266">
        <f t="shared" si="2981"/>
        <v>0</v>
      </c>
      <c r="I1321" s="266">
        <f t="shared" si="2981"/>
        <v>0</v>
      </c>
      <c r="J1321" s="266">
        <f t="shared" si="2981"/>
        <v>0</v>
      </c>
      <c r="K1321" s="266">
        <f t="shared" si="2981"/>
        <v>0</v>
      </c>
      <c r="L1321" s="266">
        <f t="shared" si="2981"/>
        <v>0</v>
      </c>
      <c r="M1321" s="266">
        <f t="shared" si="2981"/>
        <v>0</v>
      </c>
      <c r="N1321" s="266">
        <f t="shared" si="2981"/>
        <v>0</v>
      </c>
      <c r="O1321" s="267">
        <f t="shared" si="2981"/>
        <v>0</v>
      </c>
      <c r="P1321" s="159">
        <f t="shared" si="2962"/>
        <v>0</v>
      </c>
    </row>
    <row r="1322" spans="1:53" x14ac:dyDescent="0.25">
      <c r="A1322" s="195" t="s">
        <v>117</v>
      </c>
      <c r="B1322" s="376"/>
      <c r="C1322" s="86" t="s">
        <v>248</v>
      </c>
      <c r="D1322" s="266">
        <f t="shared" ref="D1322:O1322" si="2982">+IFERROR(D1285/D1304/30,0)</f>
        <v>0</v>
      </c>
      <c r="E1322" s="266">
        <f t="shared" si="2982"/>
        <v>0</v>
      </c>
      <c r="F1322" s="266">
        <f t="shared" si="2982"/>
        <v>131.43586855721389</v>
      </c>
      <c r="G1322" s="266">
        <f t="shared" si="2982"/>
        <v>93.481134414416772</v>
      </c>
      <c r="H1322" s="266">
        <f t="shared" si="2982"/>
        <v>39.32497711877928</v>
      </c>
      <c r="I1322" s="266">
        <f t="shared" si="2982"/>
        <v>43.097821336594798</v>
      </c>
      <c r="J1322" s="266">
        <f t="shared" si="2982"/>
        <v>34.987007905847541</v>
      </c>
      <c r="K1322" s="266">
        <f t="shared" si="2982"/>
        <v>0</v>
      </c>
      <c r="L1322" s="266">
        <f t="shared" si="2982"/>
        <v>0</v>
      </c>
      <c r="M1322" s="266">
        <f t="shared" si="2982"/>
        <v>0</v>
      </c>
      <c r="N1322" s="266">
        <f t="shared" si="2982"/>
        <v>0</v>
      </c>
      <c r="O1322" s="267">
        <f t="shared" si="2982"/>
        <v>0</v>
      </c>
      <c r="P1322" s="159">
        <f t="shared" si="2962"/>
        <v>342.32680933285224</v>
      </c>
    </row>
    <row r="1323" spans="1:53" x14ac:dyDescent="0.25">
      <c r="A1323" s="195" t="s">
        <v>117</v>
      </c>
      <c r="B1323" s="376"/>
      <c r="C1323" s="86" t="s">
        <v>249</v>
      </c>
      <c r="D1323" s="87">
        <f t="shared" ref="D1323:O1323" si="2983">+IFERROR(D1286/D1305/30,0)</f>
        <v>0</v>
      </c>
      <c r="E1323" s="87">
        <f t="shared" si="2983"/>
        <v>0</v>
      </c>
      <c r="F1323" s="87">
        <f t="shared" si="2983"/>
        <v>9.0550416083977936</v>
      </c>
      <c r="G1323" s="87">
        <f t="shared" si="2983"/>
        <v>75.261488303089678</v>
      </c>
      <c r="H1323" s="87">
        <f t="shared" si="2983"/>
        <v>41.71409387571488</v>
      </c>
      <c r="I1323" s="87">
        <f t="shared" si="2983"/>
        <v>32.475471113832619</v>
      </c>
      <c r="J1323" s="87">
        <f t="shared" si="2983"/>
        <v>56.707789153784802</v>
      </c>
      <c r="K1323" s="87">
        <f t="shared" si="2983"/>
        <v>0</v>
      </c>
      <c r="L1323" s="87">
        <f t="shared" si="2983"/>
        <v>0</v>
      </c>
      <c r="M1323" s="87">
        <f t="shared" si="2983"/>
        <v>0</v>
      </c>
      <c r="N1323" s="87">
        <f t="shared" si="2983"/>
        <v>0</v>
      </c>
      <c r="O1323" s="159">
        <f t="shared" si="2983"/>
        <v>0</v>
      </c>
      <c r="P1323" s="159">
        <f t="shared" si="2962"/>
        <v>215.21388405481977</v>
      </c>
    </row>
    <row r="1324" spans="1:53" ht="15.75" thickBot="1" x14ac:dyDescent="0.3">
      <c r="A1324" s="195" t="s">
        <v>117</v>
      </c>
      <c r="B1324" s="376"/>
      <c r="C1324" s="96" t="s">
        <v>250</v>
      </c>
      <c r="D1324" s="168">
        <f t="shared" ref="D1324:O1324" si="2984">+IFERROR(D1287/D1306/30,0)</f>
        <v>0</v>
      </c>
      <c r="E1324" s="168">
        <f t="shared" si="2984"/>
        <v>0</v>
      </c>
      <c r="F1324" s="168">
        <f t="shared" si="2984"/>
        <v>0</v>
      </c>
      <c r="G1324" s="168">
        <f t="shared" si="2984"/>
        <v>0</v>
      </c>
      <c r="H1324" s="168">
        <f t="shared" si="2984"/>
        <v>0</v>
      </c>
      <c r="I1324" s="168">
        <f t="shared" si="2984"/>
        <v>0</v>
      </c>
      <c r="J1324" s="168">
        <f t="shared" si="2984"/>
        <v>0</v>
      </c>
      <c r="K1324" s="168">
        <f t="shared" si="2984"/>
        <v>0</v>
      </c>
      <c r="L1324" s="168">
        <f t="shared" si="2984"/>
        <v>0</v>
      </c>
      <c r="M1324" s="168">
        <f t="shared" si="2984"/>
        <v>0</v>
      </c>
      <c r="N1324" s="168">
        <f t="shared" si="2984"/>
        <v>0</v>
      </c>
      <c r="O1324" s="169">
        <f t="shared" si="2984"/>
        <v>0</v>
      </c>
      <c r="P1324" s="169">
        <f t="shared" si="2962"/>
        <v>0</v>
      </c>
    </row>
    <row r="1325" spans="1:53" ht="15.75" thickBot="1" x14ac:dyDescent="0.3">
      <c r="A1325" s="195" t="s">
        <v>117</v>
      </c>
      <c r="B1325" s="376"/>
      <c r="C1325" s="183" t="s">
        <v>13</v>
      </c>
      <c r="D1325" s="72"/>
      <c r="E1325" s="72"/>
      <c r="F1325" s="72">
        <v>37.086426531956953</v>
      </c>
      <c r="G1325" s="72">
        <v>30.96</v>
      </c>
      <c r="H1325" s="72">
        <v>18.600000000000001</v>
      </c>
      <c r="I1325" s="72">
        <v>18.600000000000001</v>
      </c>
      <c r="J1325" s="72">
        <v>15</v>
      </c>
      <c r="K1325" s="72"/>
      <c r="L1325" s="72"/>
      <c r="M1325" s="72"/>
      <c r="N1325" s="72"/>
      <c r="O1325" s="72"/>
      <c r="P1325" s="184"/>
    </row>
    <row r="1326" spans="1:53" x14ac:dyDescent="0.25">
      <c r="A1326" s="195" t="s">
        <v>117</v>
      </c>
      <c r="B1326" s="376"/>
      <c r="C1326" s="99" t="s">
        <v>4</v>
      </c>
      <c r="D1326" s="100" t="e">
        <f>+D1319/D1325*30</f>
        <v>#DIV/0!</v>
      </c>
      <c r="E1326" s="100" t="e">
        <f t="shared" ref="E1326" si="2985">+E1319/E1325*30</f>
        <v>#DIV/0!</v>
      </c>
      <c r="F1326" s="100">
        <f t="shared" ref="F1326" si="2986">+F1319/F1325*30</f>
        <v>380.44541779967125</v>
      </c>
      <c r="G1326" s="100">
        <f t="shared" ref="G1326" si="2987">+G1319/G1325*30</f>
        <v>348.0307622639329</v>
      </c>
      <c r="H1326" s="100">
        <f t="shared" ref="H1326" si="2988">+H1319/H1325*30</f>
        <v>285.62386393568841</v>
      </c>
      <c r="I1326" s="100">
        <f t="shared" ref="I1326" si="2989">+I1319/I1325*30</f>
        <v>296.17105655407806</v>
      </c>
      <c r="J1326" s="100">
        <f t="shared" ref="J1326" si="2990">+J1319/J1325*30</f>
        <v>464.99999999999994</v>
      </c>
      <c r="K1326" s="100" t="e">
        <f t="shared" ref="K1326" si="2991">+K1319/K1325*30</f>
        <v>#DIV/0!</v>
      </c>
      <c r="L1326" s="100" t="e">
        <f t="shared" ref="L1326" si="2992">+L1319/L1325*30</f>
        <v>#DIV/0!</v>
      </c>
      <c r="M1326" s="100" t="e">
        <f t="shared" ref="M1326" si="2993">+M1319/M1325*30</f>
        <v>#DIV/0!</v>
      </c>
      <c r="N1326" s="100" t="e">
        <f t="shared" ref="N1326" si="2994">+N1319/N1325*30</f>
        <v>#DIV/0!</v>
      </c>
      <c r="O1326" s="167" t="e">
        <f t="shared" ref="O1326" si="2995">+O1319/O1325*30</f>
        <v>#DIV/0!</v>
      </c>
      <c r="P1326" s="167" t="e">
        <f>SUM(D1326:O1326)</f>
        <v>#DIV/0!</v>
      </c>
    </row>
    <row r="1327" spans="1:53" x14ac:dyDescent="0.25">
      <c r="A1327" s="195" t="s">
        <v>117</v>
      </c>
      <c r="B1327" s="376"/>
      <c r="C1327" s="86" t="s">
        <v>216</v>
      </c>
      <c r="D1327" s="87" t="e">
        <f>+D1320/D1325*30</f>
        <v>#DIV/0!</v>
      </c>
      <c r="E1327" s="87" t="e">
        <f t="shared" ref="E1327:O1327" si="2996">+E1320/E1325*30</f>
        <v>#DIV/0!</v>
      </c>
      <c r="F1327" s="87">
        <f t="shared" si="2996"/>
        <v>266.79932948386733</v>
      </c>
      <c r="G1327" s="87">
        <f t="shared" si="2996"/>
        <v>184.52046893301576</v>
      </c>
      <c r="H1327" s="87">
        <f t="shared" si="2996"/>
        <v>154.91568491231081</v>
      </c>
      <c r="I1327" s="87">
        <f t="shared" si="2996"/>
        <v>174.27864937596934</v>
      </c>
      <c r="J1327" s="87">
        <f t="shared" si="2996"/>
        <v>281.61040588073519</v>
      </c>
      <c r="K1327" s="87" t="e">
        <f t="shared" si="2996"/>
        <v>#DIV/0!</v>
      </c>
      <c r="L1327" s="87" t="e">
        <f t="shared" si="2996"/>
        <v>#DIV/0!</v>
      </c>
      <c r="M1327" s="87" t="e">
        <f t="shared" si="2996"/>
        <v>#DIV/0!</v>
      </c>
      <c r="N1327" s="87" t="e">
        <f t="shared" si="2996"/>
        <v>#DIV/0!</v>
      </c>
      <c r="O1327" s="159" t="e">
        <f t="shared" si="2996"/>
        <v>#DIV/0!</v>
      </c>
      <c r="P1327" s="159" t="e">
        <f t="shared" ref="P1327:P1331" si="2997">SUM(D1327:O1327)</f>
        <v>#DIV/0!</v>
      </c>
    </row>
    <row r="1328" spans="1:53" x14ac:dyDescent="0.25">
      <c r="A1328" s="195" t="s">
        <v>117</v>
      </c>
      <c r="B1328" s="376"/>
      <c r="C1328" s="86" t="s">
        <v>217</v>
      </c>
      <c r="D1328" s="87" t="e">
        <f>+D1321/D1325*30</f>
        <v>#DIV/0!</v>
      </c>
      <c r="E1328" s="87" t="e">
        <f t="shared" ref="E1328:O1328" si="2998">+E1321/E1325*30</f>
        <v>#DIV/0!</v>
      </c>
      <c r="F1328" s="87">
        <f t="shared" si="2998"/>
        <v>0</v>
      </c>
      <c r="G1328" s="87">
        <f t="shared" si="2998"/>
        <v>0</v>
      </c>
      <c r="H1328" s="87">
        <f t="shared" si="2998"/>
        <v>0</v>
      </c>
      <c r="I1328" s="87">
        <f t="shared" si="2998"/>
        <v>0</v>
      </c>
      <c r="J1328" s="87">
        <f t="shared" si="2998"/>
        <v>0</v>
      </c>
      <c r="K1328" s="87" t="e">
        <f t="shared" si="2998"/>
        <v>#DIV/0!</v>
      </c>
      <c r="L1328" s="87" t="e">
        <f t="shared" si="2998"/>
        <v>#DIV/0!</v>
      </c>
      <c r="M1328" s="87" t="e">
        <f t="shared" si="2998"/>
        <v>#DIV/0!</v>
      </c>
      <c r="N1328" s="87" t="e">
        <f t="shared" si="2998"/>
        <v>#DIV/0!</v>
      </c>
      <c r="O1328" s="159" t="e">
        <f t="shared" si="2998"/>
        <v>#DIV/0!</v>
      </c>
      <c r="P1328" s="159"/>
    </row>
    <row r="1329" spans="1:16" x14ac:dyDescent="0.25">
      <c r="A1329" s="195" t="s">
        <v>117</v>
      </c>
      <c r="B1329" s="376"/>
      <c r="C1329" s="86" t="s">
        <v>218</v>
      </c>
      <c r="D1329" s="87" t="e">
        <f>+D1322/D1325*30</f>
        <v>#DIV/0!</v>
      </c>
      <c r="E1329" s="87" t="e">
        <f t="shared" ref="E1329:O1329" si="2999">+E1322/E1325*30</f>
        <v>#DIV/0!</v>
      </c>
      <c r="F1329" s="87">
        <f t="shared" si="2999"/>
        <v>106.32127237491358</v>
      </c>
      <c r="G1329" s="87">
        <f t="shared" si="2999"/>
        <v>90.582494587613141</v>
      </c>
      <c r="H1329" s="87">
        <f t="shared" si="2999"/>
        <v>63.427382449644</v>
      </c>
      <c r="I1329" s="87">
        <f t="shared" si="2999"/>
        <v>69.512615059023858</v>
      </c>
      <c r="J1329" s="87">
        <f t="shared" si="2999"/>
        <v>69.974015811695082</v>
      </c>
      <c r="K1329" s="87" t="e">
        <f t="shared" si="2999"/>
        <v>#DIV/0!</v>
      </c>
      <c r="L1329" s="87" t="e">
        <f t="shared" si="2999"/>
        <v>#DIV/0!</v>
      </c>
      <c r="M1329" s="87" t="e">
        <f t="shared" si="2999"/>
        <v>#DIV/0!</v>
      </c>
      <c r="N1329" s="87" t="e">
        <f t="shared" si="2999"/>
        <v>#DIV/0!</v>
      </c>
      <c r="O1329" s="159" t="e">
        <f t="shared" si="2999"/>
        <v>#DIV/0!</v>
      </c>
      <c r="P1329" s="159"/>
    </row>
    <row r="1330" spans="1:16" x14ac:dyDescent="0.25">
      <c r="A1330" s="195" t="s">
        <v>117</v>
      </c>
      <c r="B1330" s="376"/>
      <c r="C1330" s="86" t="s">
        <v>219</v>
      </c>
      <c r="D1330" s="87" t="e">
        <f>+D1323/D1325*30</f>
        <v>#DIV/0!</v>
      </c>
      <c r="E1330" s="87" t="e">
        <f t="shared" ref="E1330:O1330" si="3000">+E1323/E1325*30</f>
        <v>#DIV/0!</v>
      </c>
      <c r="F1330" s="87">
        <f t="shared" si="3000"/>
        <v>7.3248159408902609</v>
      </c>
      <c r="G1330" s="87">
        <f t="shared" si="3000"/>
        <v>72.927798743303953</v>
      </c>
      <c r="H1330" s="87">
        <f t="shared" si="3000"/>
        <v>67.280796573733681</v>
      </c>
      <c r="I1330" s="87">
        <f t="shared" si="3000"/>
        <v>52.379792119084868</v>
      </c>
      <c r="J1330" s="87">
        <f t="shared" si="3000"/>
        <v>113.4155783075696</v>
      </c>
      <c r="K1330" s="87" t="e">
        <f t="shared" si="3000"/>
        <v>#DIV/0!</v>
      </c>
      <c r="L1330" s="87" t="e">
        <f t="shared" si="3000"/>
        <v>#DIV/0!</v>
      </c>
      <c r="M1330" s="87" t="e">
        <f t="shared" si="3000"/>
        <v>#DIV/0!</v>
      </c>
      <c r="N1330" s="87" t="e">
        <f t="shared" si="3000"/>
        <v>#DIV/0!</v>
      </c>
      <c r="O1330" s="159" t="e">
        <f t="shared" si="3000"/>
        <v>#DIV/0!</v>
      </c>
      <c r="P1330" s="159"/>
    </row>
    <row r="1331" spans="1:16" ht="15.75" thickBot="1" x14ac:dyDescent="0.3">
      <c r="A1331" s="195" t="s">
        <v>117</v>
      </c>
      <c r="B1331" s="376"/>
      <c r="C1331" s="96" t="s">
        <v>238</v>
      </c>
      <c r="D1331" s="168" t="e">
        <f>+D1324/D1325*30</f>
        <v>#DIV/0!</v>
      </c>
      <c r="E1331" s="168" t="e">
        <f t="shared" ref="E1331:O1331" si="3001">+E1324/E1325*30</f>
        <v>#DIV/0!</v>
      </c>
      <c r="F1331" s="168">
        <f t="shared" si="3001"/>
        <v>0</v>
      </c>
      <c r="G1331" s="168">
        <f t="shared" si="3001"/>
        <v>0</v>
      </c>
      <c r="H1331" s="168">
        <f t="shared" si="3001"/>
        <v>0</v>
      </c>
      <c r="I1331" s="168">
        <f t="shared" si="3001"/>
        <v>0</v>
      </c>
      <c r="J1331" s="168">
        <f t="shared" si="3001"/>
        <v>0</v>
      </c>
      <c r="K1331" s="168" t="e">
        <f t="shared" si="3001"/>
        <v>#DIV/0!</v>
      </c>
      <c r="L1331" s="168" t="e">
        <f t="shared" si="3001"/>
        <v>#DIV/0!</v>
      </c>
      <c r="M1331" s="168" t="e">
        <f t="shared" si="3001"/>
        <v>#DIV/0!</v>
      </c>
      <c r="N1331" s="168" t="e">
        <f t="shared" si="3001"/>
        <v>#DIV/0!</v>
      </c>
      <c r="O1331" s="169" t="e">
        <f t="shared" si="3001"/>
        <v>#DIV/0!</v>
      </c>
      <c r="P1331" s="169" t="e">
        <f t="shared" si="2997"/>
        <v>#DIV/0!</v>
      </c>
    </row>
    <row r="1332" spans="1:16" x14ac:dyDescent="0.25">
      <c r="A1332" s="195" t="s">
        <v>117</v>
      </c>
      <c r="B1332" s="376"/>
      <c r="C1332" s="76" t="s">
        <v>8</v>
      </c>
      <c r="D1332" s="170">
        <f t="shared" ref="D1332:O1332" si="3002">+D1301/D1295</f>
        <v>1.3124826269422862</v>
      </c>
      <c r="E1332" s="170">
        <f t="shared" si="3002"/>
        <v>1.2816914172194793</v>
      </c>
      <c r="F1332" s="170">
        <f t="shared" si="3002"/>
        <v>1.2903508242682158</v>
      </c>
      <c r="G1332" s="170">
        <f t="shared" si="3002"/>
        <v>1.3393508907260849</v>
      </c>
      <c r="H1332" s="170">
        <f t="shared" si="3002"/>
        <v>1.3393508907260852</v>
      </c>
      <c r="I1332" s="170">
        <f t="shared" si="3002"/>
        <v>1.3393508907260849</v>
      </c>
      <c r="J1332" s="170">
        <f t="shared" si="3002"/>
        <v>1.2896374768111776</v>
      </c>
      <c r="K1332" s="170">
        <f t="shared" si="3002"/>
        <v>1.2723348461428223</v>
      </c>
      <c r="L1332" s="170">
        <f t="shared" si="3002"/>
        <v>1.3497739858999862</v>
      </c>
      <c r="M1332" s="170">
        <f t="shared" si="3002"/>
        <v>1.3096870422692404</v>
      </c>
      <c r="N1332" s="170">
        <f t="shared" si="3002"/>
        <v>1.3237948180041241</v>
      </c>
      <c r="O1332" s="171">
        <f t="shared" si="3002"/>
        <v>1.332025789375056</v>
      </c>
      <c r="P1332" s="171"/>
    </row>
    <row r="1333" spans="1:16" x14ac:dyDescent="0.25">
      <c r="A1333" s="195" t="s">
        <v>117</v>
      </c>
      <c r="B1333" s="376"/>
      <c r="C1333" s="77" t="s">
        <v>6</v>
      </c>
      <c r="D1333" s="172">
        <f>+VLOOKUP(D1281,Conversion!$B$33:$N$71,(MATCH('Measured TV opt-pt'!D1280,butget_aylar_opt,0)+1),0)</f>
        <v>1.3994389224564403</v>
      </c>
      <c r="E1333" s="172">
        <f>+VLOOKUP(E1281,Conversion!$B$33:$N$71,(MATCH('Measured TV opt-pt'!E1280,butget_aylar_opt,0)+1),0)</f>
        <v>1.3769448947555836</v>
      </c>
      <c r="F1333" s="172">
        <f>+VLOOKUP(F1281,Conversion!$B$33:$N$71,(MATCH('Measured TV opt-pt'!F1280,butget_aylar_opt,0)+1),0)</f>
        <v>1.3769448947555836</v>
      </c>
      <c r="G1333" s="172">
        <f>+VLOOKUP(G1281,Conversion!$B$33:$N$71,(MATCH('Measured TV opt-pt'!G1280,butget_aylar_opt,0)+1),0)</f>
        <v>1.4365473693880009</v>
      </c>
      <c r="H1333" s="172">
        <f>+VLOOKUP(H1281,Conversion!$B$33:$N$71,(MATCH('Measured TV opt-pt'!H1280,butget_aylar_opt,0)+1),0)</f>
        <v>1.4365473693880009</v>
      </c>
      <c r="I1333" s="172">
        <f>+VLOOKUP(I1281,Conversion!$B$33:$N$71,(MATCH('Measured TV opt-pt'!I1280,butget_aylar_opt,0)+1),0)</f>
        <v>1.4365473693880009</v>
      </c>
      <c r="J1333" s="172">
        <f>+VLOOKUP(J1281,Conversion!$B$33:$N$71,(MATCH('Measured TV opt-pt'!J1280,butget_aylar_opt,0)+1),0)</f>
        <v>1.36726366390381</v>
      </c>
      <c r="K1333" s="172">
        <f>+VLOOKUP(K1281,Conversion!$B$33:$N$71,(MATCH('Measured TV opt-pt'!K1280,butget_aylar_opt,0)+1),0)</f>
        <v>1.36726366390381</v>
      </c>
      <c r="L1333" s="172">
        <f>+VLOOKUP(L1281,Conversion!$B$33:$N$71,(MATCH('Measured TV opt-pt'!L1280,butget_aylar_opt,0)+1),0)</f>
        <v>1.4311147462717773</v>
      </c>
      <c r="M1333" s="172">
        <f>+VLOOKUP(M1281,Conversion!$B$33:$N$71,(MATCH('Measured TV opt-pt'!M1280,butget_aylar_opt,0)+1),0)</f>
        <v>1.3994389224564403</v>
      </c>
      <c r="N1333" s="172">
        <f>+VLOOKUP(N1281,Conversion!$B$33:$N$71,(MATCH('Measured TV opt-pt'!N1280,butget_aylar_opt,0)+1),0)</f>
        <v>1.3994389224564403</v>
      </c>
      <c r="O1333" s="173">
        <f>+VLOOKUP(O1281,Conversion!$B$33:$N$71,(MATCH('Measured TV opt-pt'!O1280,butget_aylar_opt,0)+1),0)</f>
        <v>1.3994389224564403</v>
      </c>
      <c r="P1333" s="173"/>
    </row>
    <row r="1334" spans="1:16" ht="15.75" thickBot="1" x14ac:dyDescent="0.3">
      <c r="A1334" s="195" t="s">
        <v>117</v>
      </c>
      <c r="B1334" s="377"/>
      <c r="C1334" s="96" t="s">
        <v>7</v>
      </c>
      <c r="D1334" s="172">
        <f>+VLOOKUP(D1281,Conversion!$B$74:$N$112,(MATCH('Measured TV opt-pt'!D1280,budget_aylar_pt,0)+1),0)</f>
        <v>1.2018109781060899</v>
      </c>
      <c r="E1334" s="172">
        <f>+VLOOKUP(E1281,Conversion!$B$74:$N$112,(MATCH('Measured TV opt-pt'!E1280,budget_aylar_pt,0)+1),0)</f>
        <v>1.1604597185371643</v>
      </c>
      <c r="F1334" s="172">
        <f>+VLOOKUP(F1281,Conversion!$B$74:$N$112,(MATCH('Measured TV opt-pt'!F1280,budget_aylar_pt,0)+1),0)</f>
        <v>1.1604597185371643</v>
      </c>
      <c r="G1334" s="172">
        <f>+VLOOKUP(G1281,Conversion!$B$74:$N$112,(MATCH('Measured TV opt-pt'!G1280,budget_aylar_pt,0)+1),0)</f>
        <v>1.1935561727332109</v>
      </c>
      <c r="H1334" s="172">
        <f>+VLOOKUP(H1281,Conversion!$B$74:$N$112,(MATCH('Measured TV opt-pt'!H1280,budget_aylar_pt,0)+1),0)</f>
        <v>1.1935561727332109</v>
      </c>
      <c r="I1334" s="172">
        <f>+VLOOKUP(I1281,Conversion!$B$74:$N$112,(MATCH('Measured TV opt-pt'!I1280,budget_aylar_pt,0)+1),0)</f>
        <v>1.1935561727332109</v>
      </c>
      <c r="J1334" s="172">
        <f>+VLOOKUP(J1281,Conversion!$B$74:$N$112,(MATCH('Measured TV opt-pt'!J1280,budget_aylar_pt,0)+1),0)</f>
        <v>1.1731981961722289</v>
      </c>
      <c r="K1334" s="172">
        <f>+VLOOKUP(K1281,Conversion!$B$74:$N$112,(MATCH('Measured TV opt-pt'!K1280,budget_aylar_pt,0)+1),0)</f>
        <v>1.1731981961722289</v>
      </c>
      <c r="L1334" s="172">
        <f>+VLOOKUP(L1281,Conversion!$B$74:$N$112,(MATCH('Measured TV opt-pt'!L1280,budget_aylar_pt,0)+1),0)</f>
        <v>1.2628806305979468</v>
      </c>
      <c r="M1334" s="172">
        <f>+VLOOKUP(M1281,Conversion!$B$74:$N$112,(MATCH('Measured TV opt-pt'!M1280,budget_aylar_pt,0)+1),0)</f>
        <v>1.2018109781060899</v>
      </c>
      <c r="N1334" s="172">
        <f>+VLOOKUP(N1281,Conversion!$B$74:$N$112,(MATCH('Measured TV opt-pt'!N1280,budget_aylar_pt,0)+1),0)</f>
        <v>1.2018109781060899</v>
      </c>
      <c r="O1334" s="173">
        <f>+VLOOKUP(O1281,Conversion!$B$74:$N$112,(MATCH('Measured TV opt-pt'!O1280,budget_aylar_pt,0)+1),0)</f>
        <v>1.2018109781060899</v>
      </c>
      <c r="P1334" s="174"/>
    </row>
    <row r="1335" spans="1:16" ht="21.75" thickBot="1" x14ac:dyDescent="0.3">
      <c r="A1335" s="195" t="s">
        <v>117</v>
      </c>
      <c r="B1335" s="240" t="s">
        <v>126</v>
      </c>
      <c r="C1335" s="74" t="s">
        <v>107</v>
      </c>
      <c r="D1335" s="153">
        <v>1</v>
      </c>
      <c r="E1335" s="153">
        <v>2</v>
      </c>
      <c r="F1335" s="153">
        <v>3</v>
      </c>
      <c r="G1335" s="153">
        <v>4</v>
      </c>
      <c r="H1335" s="153">
        <v>5</v>
      </c>
      <c r="I1335" s="153">
        <v>6</v>
      </c>
      <c r="J1335" s="153">
        <v>7</v>
      </c>
      <c r="K1335" s="153">
        <v>8</v>
      </c>
      <c r="L1335" s="153">
        <v>9</v>
      </c>
      <c r="M1335" s="153">
        <v>10</v>
      </c>
      <c r="N1335" s="153">
        <v>11</v>
      </c>
      <c r="O1335" s="153">
        <v>12</v>
      </c>
      <c r="P1335" s="74" t="s">
        <v>127</v>
      </c>
    </row>
    <row r="1336" spans="1:16" ht="15.75" thickBot="1" x14ac:dyDescent="0.3">
      <c r="A1336" s="195" t="s">
        <v>117</v>
      </c>
      <c r="B1336" s="378" t="s">
        <v>170</v>
      </c>
      <c r="C1336" s="185" t="s">
        <v>33</v>
      </c>
      <c r="D1336" s="186" t="s">
        <v>173</v>
      </c>
      <c r="E1336" s="186" t="s">
        <v>173</v>
      </c>
      <c r="F1336" s="186" t="s">
        <v>173</v>
      </c>
      <c r="G1336" s="186" t="s">
        <v>173</v>
      </c>
      <c r="H1336" s="186" t="s">
        <v>173</v>
      </c>
      <c r="I1336" s="186" t="s">
        <v>173</v>
      </c>
      <c r="J1336" s="186" t="s">
        <v>173</v>
      </c>
      <c r="K1336" s="186" t="s">
        <v>173</v>
      </c>
      <c r="L1336" s="186" t="s">
        <v>173</v>
      </c>
      <c r="M1336" s="186" t="s">
        <v>173</v>
      </c>
      <c r="N1336" s="186" t="s">
        <v>173</v>
      </c>
      <c r="O1336" s="186" t="s">
        <v>173</v>
      </c>
      <c r="P1336" s="188" t="s">
        <v>108</v>
      </c>
    </row>
    <row r="1337" spans="1:16" x14ac:dyDescent="0.25">
      <c r="A1337" s="195" t="s">
        <v>117</v>
      </c>
      <c r="B1337" s="379"/>
      <c r="C1337" s="175" t="s">
        <v>125</v>
      </c>
      <c r="D1337" s="200"/>
      <c r="E1337" s="201"/>
      <c r="F1337" s="201">
        <v>175408</v>
      </c>
      <c r="G1337" s="201">
        <v>329616</v>
      </c>
      <c r="H1337" s="201">
        <v>531340.83574835956</v>
      </c>
      <c r="I1337" s="201">
        <v>117000</v>
      </c>
      <c r="J1337" s="201">
        <v>73918.364793804314</v>
      </c>
      <c r="K1337" s="201">
        <v>0</v>
      </c>
      <c r="L1337" s="201">
        <v>0</v>
      </c>
      <c r="M1337" s="201">
        <v>0</v>
      </c>
      <c r="N1337" s="201">
        <v>0</v>
      </c>
      <c r="O1337" s="176">
        <v>0</v>
      </c>
      <c r="P1337" s="176">
        <f>SUM(D1337:O1337)</f>
        <v>1227283.2005421638</v>
      </c>
    </row>
    <row r="1338" spans="1:16" x14ac:dyDescent="0.25">
      <c r="A1338" s="195" t="s">
        <v>117</v>
      </c>
      <c r="B1338" s="379"/>
      <c r="C1338" s="86" t="s">
        <v>1</v>
      </c>
      <c r="D1338" s="87">
        <f>+D1369*D1351*30</f>
        <v>0</v>
      </c>
      <c r="E1338" s="87">
        <f t="shared" ref="E1338:O1338" si="3003">+E1369*E1351*30</f>
        <v>0</v>
      </c>
      <c r="F1338" s="87">
        <f t="shared" si="3003"/>
        <v>112916.87041549683</v>
      </c>
      <c r="G1338" s="87">
        <f t="shared" si="3003"/>
        <v>155880.81099376379</v>
      </c>
      <c r="H1338" s="87">
        <f t="shared" si="3003"/>
        <v>257484.50048855384</v>
      </c>
      <c r="I1338" s="87">
        <f t="shared" si="3003"/>
        <v>62443.242066258827</v>
      </c>
      <c r="J1338" s="87">
        <f t="shared" si="3003"/>
        <v>41589.211370071083</v>
      </c>
      <c r="K1338" s="87">
        <f t="shared" si="3003"/>
        <v>0</v>
      </c>
      <c r="L1338" s="87">
        <f t="shared" si="3003"/>
        <v>0</v>
      </c>
      <c r="M1338" s="87">
        <f t="shared" si="3003"/>
        <v>0</v>
      </c>
      <c r="N1338" s="87">
        <f t="shared" si="3003"/>
        <v>0</v>
      </c>
      <c r="O1338" s="159">
        <f t="shared" si="3003"/>
        <v>0</v>
      </c>
      <c r="P1338" s="159">
        <f t="shared" ref="P1338:P1342" si="3004">SUM(D1338:O1338)</f>
        <v>630314.63533414423</v>
      </c>
    </row>
    <row r="1339" spans="1:16" x14ac:dyDescent="0.25">
      <c r="A1339" s="195" t="s">
        <v>117</v>
      </c>
      <c r="B1339" s="379"/>
      <c r="C1339" s="86" t="s">
        <v>209</v>
      </c>
      <c r="D1339" s="87">
        <f t="shared" ref="D1339:O1342" si="3005">+D1370*D1352*30</f>
        <v>0</v>
      </c>
      <c r="E1339" s="259">
        <f t="shared" si="3005"/>
        <v>0</v>
      </c>
      <c r="F1339" s="259">
        <f t="shared" si="3005"/>
        <v>0</v>
      </c>
      <c r="G1339" s="259">
        <f t="shared" si="3005"/>
        <v>0</v>
      </c>
      <c r="H1339" s="259">
        <f t="shared" si="3005"/>
        <v>0</v>
      </c>
      <c r="I1339" s="259">
        <f t="shared" si="3005"/>
        <v>0</v>
      </c>
      <c r="J1339" s="259">
        <f t="shared" si="3005"/>
        <v>0</v>
      </c>
      <c r="K1339" s="259">
        <f t="shared" si="3005"/>
        <v>0</v>
      </c>
      <c r="L1339" s="259">
        <f t="shared" si="3005"/>
        <v>0</v>
      </c>
      <c r="M1339" s="259">
        <f t="shared" si="3005"/>
        <v>0</v>
      </c>
      <c r="N1339" s="259">
        <f t="shared" si="3005"/>
        <v>0</v>
      </c>
      <c r="O1339" s="260">
        <f t="shared" si="3005"/>
        <v>0</v>
      </c>
      <c r="P1339" s="260"/>
    </row>
    <row r="1340" spans="1:16" x14ac:dyDescent="0.25">
      <c r="A1340" s="195" t="s">
        <v>117</v>
      </c>
      <c r="B1340" s="379"/>
      <c r="C1340" s="86" t="s">
        <v>210</v>
      </c>
      <c r="D1340" s="87">
        <f t="shared" si="3005"/>
        <v>0</v>
      </c>
      <c r="E1340" s="259">
        <f t="shared" si="3005"/>
        <v>0</v>
      </c>
      <c r="F1340" s="259">
        <f t="shared" si="3005"/>
        <v>59186.382193663943</v>
      </c>
      <c r="G1340" s="259">
        <f t="shared" si="3005"/>
        <v>97576.40447654415</v>
      </c>
      <c r="H1340" s="259">
        <f t="shared" si="3005"/>
        <v>134797.85437417508</v>
      </c>
      <c r="I1340" s="259">
        <f t="shared" si="3005"/>
        <v>31380.3014663678</v>
      </c>
      <c r="J1340" s="259">
        <f t="shared" si="3005"/>
        <v>12523.848109213284</v>
      </c>
      <c r="K1340" s="259">
        <f t="shared" si="3005"/>
        <v>0</v>
      </c>
      <c r="L1340" s="259">
        <f t="shared" si="3005"/>
        <v>0</v>
      </c>
      <c r="M1340" s="259">
        <f t="shared" si="3005"/>
        <v>0</v>
      </c>
      <c r="N1340" s="259">
        <f t="shared" si="3005"/>
        <v>0</v>
      </c>
      <c r="O1340" s="260">
        <f t="shared" si="3005"/>
        <v>0</v>
      </c>
      <c r="P1340" s="260"/>
    </row>
    <row r="1341" spans="1:16" x14ac:dyDescent="0.25">
      <c r="A1341" s="195" t="s">
        <v>117</v>
      </c>
      <c r="B1341" s="379"/>
      <c r="C1341" s="86" t="s">
        <v>211</v>
      </c>
      <c r="D1341" s="87">
        <f t="shared" si="3005"/>
        <v>0</v>
      </c>
      <c r="E1341" s="259">
        <f t="shared" si="3005"/>
        <v>0</v>
      </c>
      <c r="F1341" s="259">
        <f t="shared" si="3005"/>
        <v>3304.7473908392126</v>
      </c>
      <c r="G1341" s="259">
        <f t="shared" si="3005"/>
        <v>76158.784529692028</v>
      </c>
      <c r="H1341" s="259">
        <f t="shared" si="3005"/>
        <v>139058.48088563071</v>
      </c>
      <c r="I1341" s="259">
        <f t="shared" si="3005"/>
        <v>23176.456467373366</v>
      </c>
      <c r="J1341" s="259">
        <f t="shared" si="3005"/>
        <v>19805.305314519956</v>
      </c>
      <c r="K1341" s="259">
        <f t="shared" si="3005"/>
        <v>0</v>
      </c>
      <c r="L1341" s="259">
        <f t="shared" si="3005"/>
        <v>0</v>
      </c>
      <c r="M1341" s="259">
        <f t="shared" si="3005"/>
        <v>0</v>
      </c>
      <c r="N1341" s="259">
        <f t="shared" si="3005"/>
        <v>0</v>
      </c>
      <c r="O1341" s="260">
        <f t="shared" si="3005"/>
        <v>0</v>
      </c>
      <c r="P1341" s="260"/>
    </row>
    <row r="1342" spans="1:16" ht="15.75" thickBot="1" x14ac:dyDescent="0.3">
      <c r="A1342" s="195" t="s">
        <v>117</v>
      </c>
      <c r="B1342" s="379"/>
      <c r="C1342" s="96" t="s">
        <v>227</v>
      </c>
      <c r="D1342" s="87">
        <f t="shared" si="3005"/>
        <v>0</v>
      </c>
      <c r="E1342" s="90">
        <f t="shared" si="3005"/>
        <v>0</v>
      </c>
      <c r="F1342" s="90">
        <f t="shared" si="3005"/>
        <v>0</v>
      </c>
      <c r="G1342" s="90">
        <f t="shared" si="3005"/>
        <v>0</v>
      </c>
      <c r="H1342" s="90">
        <v>86000</v>
      </c>
      <c r="I1342" s="90"/>
      <c r="J1342" s="90">
        <f t="shared" si="3005"/>
        <v>0</v>
      </c>
      <c r="K1342" s="90">
        <f t="shared" si="3005"/>
        <v>0</v>
      </c>
      <c r="L1342" s="90">
        <f t="shared" si="3005"/>
        <v>0</v>
      </c>
      <c r="M1342" s="90">
        <f t="shared" si="3005"/>
        <v>0</v>
      </c>
      <c r="N1342" s="90">
        <f t="shared" si="3005"/>
        <v>0</v>
      </c>
      <c r="O1342" s="160">
        <f t="shared" si="3005"/>
        <v>0</v>
      </c>
      <c r="P1342" s="160">
        <f t="shared" si="3004"/>
        <v>86000</v>
      </c>
    </row>
    <row r="1343" spans="1:16" ht="15.75" thickBot="1" x14ac:dyDescent="0.3">
      <c r="A1343" s="195" t="s">
        <v>117</v>
      </c>
      <c r="B1343" s="379"/>
      <c r="C1343" s="281" t="s">
        <v>108</v>
      </c>
      <c r="D1343" s="282">
        <f>SUM(D1344:D1348)</f>
        <v>1</v>
      </c>
      <c r="E1343" s="282">
        <f t="shared" ref="E1343" si="3006">SUM(E1344:E1348)</f>
        <v>1.0034229363724529</v>
      </c>
      <c r="F1343" s="282">
        <f t="shared" ref="F1343" si="3007">SUM(F1344:F1348)</f>
        <v>0.99999999999999989</v>
      </c>
      <c r="G1343" s="282">
        <f t="shared" ref="G1343" si="3008">SUM(G1344:G1348)</f>
        <v>0.99999999999999989</v>
      </c>
      <c r="H1343" s="282">
        <f t="shared" ref="H1343" si="3009">SUM(H1344:H1348)</f>
        <v>1</v>
      </c>
      <c r="I1343" s="282">
        <f t="shared" ref="I1343" si="3010">SUM(I1344:I1348)</f>
        <v>1.0000000000000002</v>
      </c>
      <c r="J1343" s="282">
        <f t="shared" ref="J1343" si="3011">SUM(J1344:J1348)</f>
        <v>0.99999999999999978</v>
      </c>
      <c r="K1343" s="282">
        <f t="shared" ref="K1343" si="3012">SUM(K1344:K1348)</f>
        <v>0.99999999999999978</v>
      </c>
      <c r="L1343" s="282">
        <f t="shared" ref="L1343" si="3013">SUM(L1344:L1348)</f>
        <v>1</v>
      </c>
      <c r="M1343" s="282">
        <f t="shared" ref="M1343" si="3014">SUM(M1344:M1348)</f>
        <v>1.0000000000000002</v>
      </c>
      <c r="N1343" s="282">
        <f t="shared" ref="N1343" si="3015">SUM(N1344:N1348)</f>
        <v>1</v>
      </c>
      <c r="O1343" s="282">
        <f t="shared" ref="O1343" si="3016">SUM(O1344:O1348)</f>
        <v>0.99999999999999989</v>
      </c>
      <c r="P1343" s="268"/>
    </row>
    <row r="1344" spans="1:16" ht="15.75" thickBot="1" x14ac:dyDescent="0.3">
      <c r="A1344" s="195" t="s">
        <v>117</v>
      </c>
      <c r="B1344" s="379"/>
      <c r="C1344" s="245" t="s">
        <v>196</v>
      </c>
      <c r="D1344" s="246">
        <v>0.748</v>
      </c>
      <c r="E1344" s="246">
        <v>0.71289999999999998</v>
      </c>
      <c r="F1344" s="246">
        <v>0.70128149006739837</v>
      </c>
      <c r="G1344" s="246">
        <v>0.53018436569432525</v>
      </c>
      <c r="H1344" s="246">
        <v>0.5423765464750937</v>
      </c>
      <c r="I1344" s="246">
        <v>0.58843916554063314</v>
      </c>
      <c r="J1344" s="246">
        <v>0.60561377608760258</v>
      </c>
      <c r="K1344" s="246">
        <v>0.80100224649177598</v>
      </c>
      <c r="L1344" s="246">
        <v>0.74479587945877479</v>
      </c>
      <c r="M1344" s="246">
        <v>0.79328167047923914</v>
      </c>
      <c r="N1344" s="246">
        <v>0.79251746496726783</v>
      </c>
      <c r="O1344" s="246">
        <v>0.75240999999999991</v>
      </c>
      <c r="P1344" s="268"/>
    </row>
    <row r="1345" spans="1:16" ht="15.75" thickBot="1" x14ac:dyDescent="0.3">
      <c r="A1345" s="195" t="s">
        <v>117</v>
      </c>
      <c r="B1345" s="379"/>
      <c r="C1345" s="245" t="s">
        <v>197</v>
      </c>
      <c r="D1345" s="246"/>
      <c r="E1345" s="246">
        <v>3.4229363724529492E-3</v>
      </c>
      <c r="F1345" s="246"/>
      <c r="G1345" s="246"/>
      <c r="H1345" s="246"/>
      <c r="I1345" s="246"/>
      <c r="J1345" s="246"/>
      <c r="K1345" s="246"/>
      <c r="L1345" s="246"/>
      <c r="M1345" s="246"/>
      <c r="N1345" s="246"/>
      <c r="O1345" s="246"/>
      <c r="P1345" s="268"/>
    </row>
    <row r="1346" spans="1:16" ht="15.75" thickBot="1" x14ac:dyDescent="0.3">
      <c r="A1346" s="195" t="s">
        <v>117</v>
      </c>
      <c r="B1346" s="379"/>
      <c r="C1346" s="245" t="s">
        <v>199</v>
      </c>
      <c r="D1346" s="310">
        <v>0.252</v>
      </c>
      <c r="E1346" s="246">
        <v>0.28710000000000002</v>
      </c>
      <c r="F1346" s="246">
        <v>0.27946524626273334</v>
      </c>
      <c r="G1346" s="246">
        <v>0.26027151737500415</v>
      </c>
      <c r="H1346" s="246">
        <v>0.22206611722025232</v>
      </c>
      <c r="I1346" s="246">
        <v>0.23470428159927745</v>
      </c>
      <c r="J1346" s="246">
        <v>0.15048175443375286</v>
      </c>
      <c r="K1346" s="246">
        <v>0.11533513094114624</v>
      </c>
      <c r="L1346" s="246">
        <v>0.2476086029169918</v>
      </c>
      <c r="M1346" s="246">
        <v>0.18024296287308908</v>
      </c>
      <c r="N1346" s="246">
        <v>0.19496532528723082</v>
      </c>
      <c r="O1346" s="246">
        <v>0.24758999999999998</v>
      </c>
      <c r="P1346" s="268"/>
    </row>
    <row r="1347" spans="1:16" ht="15.75" thickBot="1" x14ac:dyDescent="0.3">
      <c r="A1347" s="195" t="s">
        <v>117</v>
      </c>
      <c r="B1347" s="379"/>
      <c r="C1347" s="245" t="s">
        <v>198</v>
      </c>
      <c r="D1347" s="246"/>
      <c r="E1347" s="246"/>
      <c r="F1347" s="246">
        <v>1.9253263669868261E-2</v>
      </c>
      <c r="G1347" s="246">
        <v>0.20954411693067052</v>
      </c>
      <c r="H1347" s="246">
        <v>0.23555733630465386</v>
      </c>
      <c r="I1347" s="246">
        <v>0.17685655286008953</v>
      </c>
      <c r="J1347" s="246">
        <v>0.24390446947864436</v>
      </c>
      <c r="K1347" s="246">
        <v>8.3662622567077571E-2</v>
      </c>
      <c r="L1347" s="246">
        <v>7.5955176242334761E-3</v>
      </c>
      <c r="M1347" s="246">
        <v>2.6475366647671975E-2</v>
      </c>
      <c r="N1347" s="246">
        <v>1.2517209745501362E-2</v>
      </c>
      <c r="O1347" s="246">
        <v>0</v>
      </c>
      <c r="P1347" s="268"/>
    </row>
    <row r="1348" spans="1:16" ht="15.75" thickBot="1" x14ac:dyDescent="0.3">
      <c r="A1348" s="195" t="s">
        <v>117</v>
      </c>
      <c r="B1348" s="379"/>
      <c r="C1348" s="248" t="s">
        <v>228</v>
      </c>
      <c r="D1348" s="249"/>
      <c r="E1348" s="249"/>
      <c r="F1348" s="249"/>
      <c r="G1348" s="249"/>
      <c r="H1348" s="249"/>
      <c r="I1348" s="249"/>
      <c r="J1348" s="249"/>
      <c r="K1348" s="249"/>
      <c r="L1348" s="249"/>
      <c r="M1348" s="249"/>
      <c r="N1348" s="249"/>
      <c r="O1348" s="249"/>
      <c r="P1348" s="177"/>
    </row>
    <row r="1349" spans="1:16" ht="15.75" thickBot="1" x14ac:dyDescent="0.3">
      <c r="A1349" s="195"/>
      <c r="B1349" s="379"/>
      <c r="C1349" s="306" t="s">
        <v>278</v>
      </c>
      <c r="D1349" s="309">
        <v>1</v>
      </c>
      <c r="E1349" s="309">
        <v>1</v>
      </c>
      <c r="F1349" s="309">
        <v>3</v>
      </c>
      <c r="G1349" s="309">
        <v>1</v>
      </c>
      <c r="H1349" s="309">
        <v>1</v>
      </c>
      <c r="I1349" s="309">
        <v>1</v>
      </c>
      <c r="J1349" s="309">
        <v>1</v>
      </c>
      <c r="K1349" s="309">
        <v>1</v>
      </c>
      <c r="L1349" s="309">
        <v>1</v>
      </c>
      <c r="M1349" s="309">
        <v>1</v>
      </c>
      <c r="N1349" s="309">
        <v>1</v>
      </c>
      <c r="O1349" s="309">
        <v>1</v>
      </c>
      <c r="P1349" s="308"/>
    </row>
    <row r="1350" spans="1:16" x14ac:dyDescent="0.25">
      <c r="A1350" s="195" t="s">
        <v>117</v>
      </c>
      <c r="B1350" s="379"/>
      <c r="C1350" s="154" t="s">
        <v>14</v>
      </c>
      <c r="D1350" s="155">
        <f>+SUMPRODUCT(D1351:D1355,D1344:D1348)</f>
        <v>23.479646787646026</v>
      </c>
      <c r="E1350" s="155">
        <f t="shared" ref="E1350" si="3017">+SUMPRODUCT(E1351:E1355,E1344:E1348)</f>
        <v>24.076398751319381</v>
      </c>
      <c r="F1350" s="155">
        <f t="shared" ref="F1350" si="3018">+SUMPRODUCT(F1351:F1355,F1344:F1348)</f>
        <v>27.949027103936526</v>
      </c>
      <c r="G1350" s="155">
        <f t="shared" ref="G1350" si="3019">+SUMPRODUCT(G1351:G1355,G1344:G1348)</f>
        <v>35.205050197221688</v>
      </c>
      <c r="H1350" s="155">
        <f t="shared" ref="H1350" si="3020">+SUMPRODUCT(H1351:H1355,H1344:H1348)</f>
        <v>41.49650260386904</v>
      </c>
      <c r="I1350" s="155">
        <f t="shared" ref="I1350" si="3021">+SUMPRODUCT(I1351:I1355,I1344:I1348)</f>
        <v>38.991843780205926</v>
      </c>
      <c r="J1350" s="155">
        <f t="shared" ref="J1350" si="3022">+SUMPRODUCT(J1351:J1355,J1344:J1348)</f>
        <v>24.715921728085696</v>
      </c>
      <c r="K1350" s="155">
        <f t="shared" ref="K1350" si="3023">+SUMPRODUCT(K1351:K1355,K1344:K1348)</f>
        <v>17.290051071257835</v>
      </c>
      <c r="L1350" s="155">
        <f t="shared" ref="L1350" si="3024">+SUMPRODUCT(L1351:L1355,L1344:L1348)</f>
        <v>23.991363394497959</v>
      </c>
      <c r="M1350" s="155">
        <f t="shared" ref="M1350" si="3025">+SUMPRODUCT(M1351:M1355,M1344:M1348)</f>
        <v>27.257656862768588</v>
      </c>
      <c r="N1350" s="155">
        <f t="shared" ref="N1350" si="3026">+SUMPRODUCT(N1351:N1355,N1344:N1348)</f>
        <v>25.052800302948242</v>
      </c>
      <c r="O1350" s="156">
        <f t="shared" ref="O1350" si="3027">+SUMPRODUCT(O1351:O1355,O1344:O1348)</f>
        <v>21.196595452974034</v>
      </c>
      <c r="P1350" s="156"/>
    </row>
    <row r="1351" spans="1:16" x14ac:dyDescent="0.25">
      <c r="A1351" s="195" t="s">
        <v>117</v>
      </c>
      <c r="B1351" s="379"/>
      <c r="C1351" s="77" t="s">
        <v>34</v>
      </c>
      <c r="D1351" s="243">
        <f>+IF(D1349=1,D1363*'CPP Detay Tum Ay'!D$38+(1-'Measured TV opt-pt'!D1363)*'CPP Detay Tum Ay'!D$20,IF(D1349=2,D1363*'CPP Detay (düşük)'!D$38+(1-'Measured TV opt-pt'!D1363)*'CPP Detay (düşük)'!D$20,IF(D1349=3,D1363*'CPP Detay (yüksek)'!D$38+(1-'Measured TV opt-pt'!D1363)*'CPP Detay (yüksek)'!D$20,"Girilen Rakamda Hata Var")))</f>
        <v>22.309529344213665</v>
      </c>
      <c r="E1351" s="243">
        <f>+IF(E1349=1,E1363*'CPP Detay Tum Ay'!E$38+(1-'Measured TV opt-pt'!E1363)*'CPP Detay Tum Ay'!E$20,IF(E1349=2,E1363*'CPP Detay (düşük)'!E$38+(1-'Measured TV opt-pt'!E1363)*'CPP Detay (düşük)'!E$20,IF(E1349=3,E1363*'CPP Detay (yüksek)'!E$38+(1-'Measured TV opt-pt'!E1363)*'CPP Detay (yüksek)'!E$20,"Girilen Rakamda Hata Var")))</f>
        <v>22.280165913629329</v>
      </c>
      <c r="F1351" s="161">
        <f>+IF(F1349=1,F1363*'CPP Detay Tum Ay'!F$38+(1-'Measured TV opt-pt'!F1363)*'CPP Detay Tum Ay'!F$20,IF(F1349=2,F1363*'CPP Detay (düşük)'!F$38+(1-'Measured TV opt-pt'!F1363)*'CPP Detay (düşük)'!F$20,IF(F1349=3,F1363*'CPP Detay (yüksek)'!F$38+(1-'Measured TV opt-pt'!F1363)*'CPP Detay (yüksek)'!F$20,"Girilen Rakamda Hata Var")))</f>
        <v>25.655693276648446</v>
      </c>
      <c r="G1351" s="161">
        <f>+IF(G1349=1,G1363*'CPP Detay Tum Ay'!G$38+(1-'Measured TV opt-pt'!G1363)*'CPP Detay Tum Ay'!G$20,IF(G1349=2,G1363*'CPP Detay (düşük)'!G$38+(1-'Measured TV opt-pt'!G1363)*'CPP Detay (düşük)'!G$20,IF(G1349=3,G1363*'CPP Detay (yüksek)'!G$38+(1-'Measured TV opt-pt'!G1363)*'CPP Detay (yüksek)'!G$20,"Girilen Rakamda Hata Var")))</f>
        <v>31.402369741470277</v>
      </c>
      <c r="H1351" s="161">
        <f>+IF(H1349=1,H1363*'CPP Detay Tum Ay'!H$38+(1-'Measured TV opt-pt'!H1363)*'CPP Detay Tum Ay'!H$20,IF(H1349=2,H1363*'CPP Detay (düşük)'!H$38+(1-'Measured TV opt-pt'!H1363)*'CPP Detay (düşük)'!H$20,IF(H1349=3,H1363*'CPP Detay (yüksek)'!H$38+(1-'Measured TV opt-pt'!H1363)*'CPP Detay (yüksek)'!H$20,"Girilen Rakamda Hata Var")))</f>
        <v>37.075625834077648</v>
      </c>
      <c r="I1351" s="161">
        <f>+IF(I1349=1,I1363*'CPP Detay Tum Ay'!I$38+(1-'Measured TV opt-pt'!I1363)*'CPP Detay Tum Ay'!I$20,IF(I1349=2,I1363*'CPP Detay (düşük)'!I$38+(1-'Measured TV opt-pt'!I1363)*'CPP Detay (düşük)'!I$20,IF(I1349=3,I1363*'CPP Detay (yüksek)'!I$38+(1-'Measured TV opt-pt'!I1363)*'CPP Detay (yüksek)'!I$20,"Girilen Rakamda Hata Var")))</f>
        <v>35.364846941513306</v>
      </c>
      <c r="J1351" s="161">
        <f>+IF(J1349=1,J1363*'CPP Detay Tum Ay'!J$38+(1-'Measured TV opt-pt'!J1363)*'CPP Detay Tum Ay'!J$20,IF(J1349=2,J1363*'CPP Detay (düşük)'!J$38+(1-'Measured TV opt-pt'!J1363)*'CPP Detay (düşük)'!J$20,IF(J1349=3,J1363*'CPP Detay (yüksek)'!J$38+(1-'Measured TV opt-pt'!J1363)*'CPP Detay (yüksek)'!J$20,"Girilen Rakamda Hata Var")))</f>
        <v>22.961983461135311</v>
      </c>
      <c r="K1351" s="161">
        <f>+IF(K1349=1,K1363*'CPP Detay Tum Ay'!K$38+(1-'Measured TV opt-pt'!K1363)*'CPP Detay Tum Ay'!K$20,IF(K1349=2,K1363*'CPP Detay (düşük)'!K$38+(1-'Measured TV opt-pt'!K1363)*'CPP Detay (düşük)'!K$20,IF(K1349=3,K1363*'CPP Detay (yüksek)'!K$38+(1-'Measured TV opt-pt'!K1363)*'CPP Detay (yüksek)'!K$20,"Girilen Rakamda Hata Var")))</f>
        <v>17.034468684979927</v>
      </c>
      <c r="L1351" s="255">
        <f>+IF(L1349=1,L1363*'CPP Detay Tum Ay'!L$38+(1-'Measured TV opt-pt'!L1363)*'CPP Detay Tum Ay'!L$20,IF(L1349=2,L1363*'CPP Detay (düşük)'!L$38+(1-'Measured TV opt-pt'!L1363)*'CPP Detay (düşük)'!L$20,IF(L1349=3,L1363*'CPP Detay (yüksek)'!L$38+(1-'Measured TV opt-pt'!L1363)*'CPP Detay (yüksek)'!L$20,"Girilen Rakamda Hata Var")))</f>
        <v>22.467149289573328</v>
      </c>
      <c r="M1351" s="255">
        <f>+IF(M1349=1,M1363*'CPP Detay Tum Ay'!M$38+(1-'Measured TV opt-pt'!M1363)*'CPP Detay Tum Ay'!M$20,IF(M1349=2,M1363*'CPP Detay (düşük)'!M$38+(1-'Measured TV opt-pt'!M1363)*'CPP Detay (düşük)'!M$20,IF(M1349=3,M1363*'CPP Detay (yüksek)'!M$38+(1-'Measured TV opt-pt'!M1363)*'CPP Detay (yüksek)'!M$20,"Girilen Rakamda Hata Var")))</f>
        <v>25.789248753307362</v>
      </c>
      <c r="N1351" s="255">
        <f>+IF(N1349=1,N1363*'CPP Detay Tum Ay'!N$38+(1-'Measured TV opt-pt'!N1363)*'CPP Detay Tum Ay'!N$20,IF(N1349=2,N1363*'CPP Detay (düşük)'!N$38+(1-'Measured TV opt-pt'!N1363)*'CPP Detay (düşük)'!N$20,IF(N1349=3,N1363*'CPP Detay (yüksek)'!N$38+(1-'Measured TV opt-pt'!N1363)*'CPP Detay (yüksek)'!N$20,"Girilen Rakamda Hata Var")))</f>
        <v>23.803341004858662</v>
      </c>
      <c r="O1351" s="256">
        <f>+IF(O1349=1,O1363*'CPP Detay Tum Ay'!O$38+(1-'Measured TV opt-pt'!O1363)*'CPP Detay Tum Ay'!O$20,IF(O1349=2,O1363*'CPP Detay (düşük)'!O$38+(1-'Measured TV opt-pt'!O1363)*'CPP Detay (düşük)'!O$20,IF(O1349=3,O1363*'CPP Detay (yüksek)'!O$38+(1-'Measured TV opt-pt'!O1363)*'CPP Detay (yüksek)'!O$20,"Girilen Rakamda Hata Var")))</f>
        <v>19.99835323959751</v>
      </c>
      <c r="P1351" s="162"/>
    </row>
    <row r="1352" spans="1:16" x14ac:dyDescent="0.25">
      <c r="A1352" s="195" t="s">
        <v>117</v>
      </c>
      <c r="B1352" s="379"/>
      <c r="C1352" s="77" t="s">
        <v>194</v>
      </c>
      <c r="D1352" s="243">
        <f>+IF(D1349=1,D1364*'CPP Detay Tum Ay'!D$94+(1-'Measured TV opt-pt'!D1364)*'CPP Detay Tum Ay'!D$76,IF(D1349=2,D1364*'CPP Detay (düşük)'!D$94+(1-'Measured TV opt-pt'!D1364)*'CPP Detay (düşük)'!D$76,IF(D1349=3,D1364*'CPP Detay (yüksek)'!D$94+(1-'Measured TV opt-pt'!D1364)*'CPP Detay (yüksek)'!D$76,"Girilen Rakamda Hata Var")))</f>
        <v>0</v>
      </c>
      <c r="E1352" s="243">
        <f>+IF(E1349=1,E1364*'CPP Detay Tum Ay'!E$94+(1-'Measured TV opt-pt'!E1364)*'CPP Detay Tum Ay'!E$76,IF(E1349=2,E1364*'CPP Detay (düşük)'!E$94+(1-'Measured TV opt-pt'!E1364)*'CPP Detay (düşük)'!E$76,IF(E1349=3,E1364*'CPP Detay (yüksek)'!E$94+(1-'Measured TV opt-pt'!E1364)*'CPP Detay (yüksek)'!E$76,"Girilen Rakamda Hata Var")))</f>
        <v>0</v>
      </c>
      <c r="F1352" s="243">
        <f>+IF(F1349=1,F1364*'CPP Detay Tum Ay'!F$94+(1-'Measured TV opt-pt'!F1364)*'CPP Detay Tum Ay'!F$76,IF(F1349=2,F1364*'CPP Detay (düşük)'!F$94+(1-'Measured TV opt-pt'!F1364)*'CPP Detay (düşük)'!F$76,IF(F1349=3,F1364*'CPP Detay (yüksek)'!F$94+(1-'Measured TV opt-pt'!F1364)*'CPP Detay (yüksek)'!F$76,"Girilen Rakamda Hata Var")))</f>
        <v>0</v>
      </c>
      <c r="G1352" s="243">
        <f>+IF(G1349=1,G1364*'CPP Detay Tum Ay'!G$94+(1-'Measured TV opt-pt'!G1364)*'CPP Detay Tum Ay'!G$76,IF(G1349=2,G1364*'CPP Detay (düşük)'!G$94+(1-'Measured TV opt-pt'!G1364)*'CPP Detay (düşük)'!G$76,IF(G1349=3,G1364*'CPP Detay (yüksek)'!G$94+(1-'Measured TV opt-pt'!G1364)*'CPP Detay (yüksek)'!G$76,"Girilen Rakamda Hata Var")))</f>
        <v>0</v>
      </c>
      <c r="H1352" s="243">
        <f>+IF(H1349=1,H1364*'CPP Detay Tum Ay'!H$94+(1-'Measured TV opt-pt'!H1364)*'CPP Detay Tum Ay'!H$76,IF(H1349=2,H1364*'CPP Detay (düşük)'!H$94+(1-'Measured TV opt-pt'!H1364)*'CPP Detay (düşük)'!H$76,IF(H1349=3,H1364*'CPP Detay (yüksek)'!H$94+(1-'Measured TV opt-pt'!H1364)*'CPP Detay (yüksek)'!H$76,"Girilen Rakamda Hata Var")))</f>
        <v>0</v>
      </c>
      <c r="I1352" s="243">
        <f>+IF(I1349=1,I1364*'CPP Detay Tum Ay'!I$94+(1-'Measured TV opt-pt'!I1364)*'CPP Detay Tum Ay'!I$76,IF(I1349=2,I1364*'CPP Detay (düşük)'!I$94+(1-'Measured TV opt-pt'!I1364)*'CPP Detay (düşük)'!I$76,IF(I1349=3,I1364*'CPP Detay (yüksek)'!I$94+(1-'Measured TV opt-pt'!I1364)*'CPP Detay (yüksek)'!I$76,"Girilen Rakamda Hata Var")))</f>
        <v>0</v>
      </c>
      <c r="J1352" s="243">
        <f>+IF(J1349=1,J1364*'CPP Detay Tum Ay'!J$94+(1-'Measured TV opt-pt'!J1364)*'CPP Detay Tum Ay'!J$76,IF(J1349=2,J1364*'CPP Detay (düşük)'!J$94+(1-'Measured TV opt-pt'!J1364)*'CPP Detay (düşük)'!J$76,IF(J1349=3,J1364*'CPP Detay (yüksek)'!J$94+(1-'Measured TV opt-pt'!J1364)*'CPP Detay (yüksek)'!J$76,"Girilen Rakamda Hata Var")))</f>
        <v>0</v>
      </c>
      <c r="K1352" s="243">
        <f>+IF(K1349=1,K1364*'CPP Detay Tum Ay'!K$94+(1-'Measured TV opt-pt'!K1364)*'CPP Detay Tum Ay'!K$76,IF(K1349=2,K1364*'CPP Detay (düşük)'!K$94+(1-'Measured TV opt-pt'!K1364)*'CPP Detay (düşük)'!K$76,IF(K1349=3,K1364*'CPP Detay (yüksek)'!K$94+(1-'Measured TV opt-pt'!K1364)*'CPP Detay (yüksek)'!K$76,"Girilen Rakamda Hata Var")))</f>
        <v>0</v>
      </c>
      <c r="L1352" s="257">
        <f>+IF(L1349=1,L1364*'CPP Detay Tum Ay'!L$94+(1-'Measured TV opt-pt'!L1364)*'CPP Detay Tum Ay'!L$76,IF(L1349=2,L1364*'CPP Detay (düşük)'!L$94+(1-'Measured TV opt-pt'!L1364)*'CPP Detay (düşük)'!L$76,IF(L1349=3,L1364*'CPP Detay (yüksek)'!L$94+(1-'Measured TV opt-pt'!L1364)*'CPP Detay (yüksek)'!L$76,"Girilen Rakamda Hata Var")))</f>
        <v>0</v>
      </c>
      <c r="M1352" s="257">
        <f>+IF(M1349=1,M1364*'CPP Detay Tum Ay'!M$94+(1-'Measured TV opt-pt'!M1364)*'CPP Detay Tum Ay'!M$76,IF(M1349=2,M1364*'CPP Detay (düşük)'!M$94+(1-'Measured TV opt-pt'!M1364)*'CPP Detay (düşük)'!M$76,IF(M1349=3,M1364*'CPP Detay (yüksek)'!M$94+(1-'Measured TV opt-pt'!M1364)*'CPP Detay (yüksek)'!M$76,"Girilen Rakamda Hata Var")))</f>
        <v>0</v>
      </c>
      <c r="N1352" s="257">
        <f>+IF(N1349=1,N1364*'CPP Detay Tum Ay'!N$94+(1-'Measured TV opt-pt'!N1364)*'CPP Detay Tum Ay'!N$76,IF(N1349=2,N1364*'CPP Detay (düşük)'!N$94+(1-'Measured TV opt-pt'!N1364)*'CPP Detay (düşük)'!N$76,IF(N1349=3,N1364*'CPP Detay (yüksek)'!N$94+(1-'Measured TV opt-pt'!N1364)*'CPP Detay (yüksek)'!N$76,"Girilen Rakamda Hata Var")))</f>
        <v>0</v>
      </c>
      <c r="O1352" s="258">
        <f>+IF(O1349=1,O1364*'CPP Detay Tum Ay'!O$94+(1-'Measured TV opt-pt'!O1364)*'CPP Detay Tum Ay'!O$76,IF(O1349=2,O1364*'CPP Detay (düşük)'!O$94+(1-'Measured TV opt-pt'!O1364)*'CPP Detay (düşük)'!O$76,IF(O1349=3,O1364*'CPP Detay (yüksek)'!O$94+(1-'Measured TV opt-pt'!O1364)*'CPP Detay (yüksek)'!O$76,"Girilen Rakamda Hata Var")))</f>
        <v>0</v>
      </c>
      <c r="P1352" s="244"/>
    </row>
    <row r="1353" spans="1:16" x14ac:dyDescent="0.25">
      <c r="A1353" s="195" t="s">
        <v>117</v>
      </c>
      <c r="B1353" s="379"/>
      <c r="C1353" s="77" t="s">
        <v>195</v>
      </c>
      <c r="D1353" s="243">
        <f>+IF(D1349=1,D1365*'CPP Detay Tum Ay'!D$150+(1-'Measured TV opt-pt'!D1365)*'CPP Detay Tum Ay'!D$132,IF(D1349=2,D1365*'CPP Detay (düşük)'!D$150+(1-'Measured TV opt-pt'!D1365)*'CPP Detay (düşük)'!D$132,IF(D1349=3,D1365*'CPP Detay (yüksek)'!D$150+(1-'Measured TV opt-pt'!D1365)*'CPP Detay (yüksek)'!D$132,"Girilen Rakamda Hata Var")))</f>
        <v>26.952852532437326</v>
      </c>
      <c r="E1353" s="243">
        <f>+IF(E1349=1,E1365*'CPP Detay Tum Ay'!E$150+(1-'Measured TV opt-pt'!E1365)*'CPP Detay Tum Ay'!E$132,IF(E1349=2,E1365*'CPP Detay (düşük)'!E$150+(1-'Measured TV opt-pt'!E1365)*'CPP Detay (düşük)'!E$132,IF(E1349=3,E1365*'CPP Detay (yüksek)'!E$150+(1-'Measured TV opt-pt'!E1365)*'CPP Detay (yüksek)'!E$132,"Girilen Rakamda Hata Var")))</f>
        <v>28.536636960964938</v>
      </c>
      <c r="F1353" s="243">
        <f>+IF(F1349=1,F1365*'CPP Detay Tum Ay'!F$150+(1-'Measured TV opt-pt'!F1365)*'CPP Detay Tum Ay'!F$132,IF(F1349=2,F1365*'CPP Detay (düşük)'!F$150+(1-'Measured TV opt-pt'!F1365)*'CPP Detay (düşük)'!F$132,IF(F1349=3,F1365*'CPP Detay (yüksek)'!F$150+(1-'Measured TV opt-pt'!F1365)*'CPP Detay (yüksek)'!F$132,"Girilen Rakamda Hata Var")))</f>
        <v>33.745143922289301</v>
      </c>
      <c r="G1353" s="243">
        <f>+IF(G1349=1,G1365*'CPP Detay Tum Ay'!G$150+(1-'Measured TV opt-pt'!G1365)*'CPP Detay Tum Ay'!G$132,IF(G1349=2,G1365*'CPP Detay (düşük)'!G$150+(1-'Measured TV opt-pt'!G1365)*'CPP Detay (düşük)'!G$132,IF(G1349=3,G1365*'CPP Detay (yüksek)'!G$150+(1-'Measured TV opt-pt'!G1365)*'CPP Detay (yüksek)'!G$132,"Girilen Rakamda Hata Var")))</f>
        <v>40.041915995073154</v>
      </c>
      <c r="H1353" s="243">
        <f>+IF(H1349=1,H1365*'CPP Detay Tum Ay'!H$150+(1-'Measured TV opt-pt'!H1365)*'CPP Detay Tum Ay'!H$132,IF(H1349=2,H1365*'CPP Detay (düşük)'!H$150+(1-'Measured TV opt-pt'!H1365)*'CPP Detay (düşük)'!H$132,IF(H1349=3,H1365*'CPP Detay (yüksek)'!H$150+(1-'Measured TV opt-pt'!H1365)*'CPP Detay (yüksek)'!H$132,"Girilen Rakamda Hata Var")))</f>
        <v>47.406618791296822</v>
      </c>
      <c r="I1353" s="243">
        <f>+IF(I1349=1,I1365*'CPP Detay Tum Ay'!I$150+(1-'Measured TV opt-pt'!I1365)*'CPP Detay Tum Ay'!I$132,IF(I1349=2,I1365*'CPP Detay (düşük)'!I$150+(1-'Measured TV opt-pt'!I1365)*'CPP Detay (düşük)'!I$132,IF(I1349=3,I1365*'CPP Detay (yüksek)'!I$150+(1-'Measured TV opt-pt'!I1365)*'CPP Detay (yüksek)'!I$132,"Girilen Rakamda Hata Var")))</f>
        <v>44.557827648212438</v>
      </c>
      <c r="J1353" s="243">
        <f>+IF(J1349=1,J1365*'CPP Detay Tum Ay'!J$150+(1-'Measured TV opt-pt'!J1365)*'CPP Detay Tum Ay'!J$132,IF(J1349=2,J1365*'CPP Detay (düşük)'!J$150+(1-'Measured TV opt-pt'!J1365)*'CPP Detay (düşük)'!J$132,IF(J1349=3,J1365*'CPP Detay (yüksek)'!J$150+(1-'Measured TV opt-pt'!J1365)*'CPP Detay (yüksek)'!J$132,"Girilen Rakamda Hata Var")))</f>
        <v>27.827770059347397</v>
      </c>
      <c r="K1353" s="243">
        <f>+IF(K1349=1,K1365*'CPP Detay Tum Ay'!K$150+(1-'Measured TV opt-pt'!K1365)*'CPP Detay Tum Ay'!K$132,IF(K1349=2,K1365*'CPP Detay (düşük)'!K$150+(1-'Measured TV opt-pt'!K1365)*'CPP Detay (düşük)'!K$132,IF(K1349=3,K1365*'CPP Detay (yüksek)'!K$150+(1-'Measured TV opt-pt'!K1365)*'CPP Detay (yüksek)'!K$132,"Girilen Rakamda Hata Var")))</f>
        <v>18.52416727465565</v>
      </c>
      <c r="L1353" s="257">
        <f>+IF(L1349=1,L1365*'CPP Detay Tum Ay'!L$150+(1-'Measured TV opt-pt'!L1365)*'CPP Detay Tum Ay'!L$132,IF(L1349=2,L1365*'CPP Detay (düşük)'!L$150+(1-'Measured TV opt-pt'!L1365)*'CPP Detay (düşük)'!L$132,IF(L1349=3,L1365*'CPP Detay (yüksek)'!L$150+(1-'Measured TV opt-pt'!L1365)*'CPP Detay (yüksek)'!L$132,"Girilen Rakamda Hata Var")))</f>
        <v>28.233970352734637</v>
      </c>
      <c r="M1353" s="257">
        <f>+IF(M1349=1,M1365*'CPP Detay Tum Ay'!M$150+(1-'Measured TV opt-pt'!M1365)*'CPP Detay Tum Ay'!M$132,IF(M1349=2,M1365*'CPP Detay (düşük)'!M$150+(1-'Measured TV opt-pt'!M1365)*'CPP Detay (düşük)'!M$132,IF(M1349=3,M1365*'CPP Detay (yüksek)'!M$150+(1-'Measured TV opt-pt'!M1365)*'CPP Detay (yüksek)'!M$132,"Girilen Rakamda Hata Var")))</f>
        <v>32.359637806635185</v>
      </c>
      <c r="N1353" s="257">
        <f>+IF(N1349=1,N1365*'CPP Detay Tum Ay'!N$150+(1-'Measured TV opt-pt'!N1365)*'CPP Detay Tum Ay'!N$132,IF(N1349=2,N1365*'CPP Detay (düşük)'!N$150+(1-'Measured TV opt-pt'!N1365)*'CPP Detay (düşük)'!N$132,IF(N1349=3,N1365*'CPP Detay (yüksek)'!N$150+(1-'Measured TV opt-pt'!N1365)*'CPP Detay (yüksek)'!N$132,"Girilen Rakamda Hata Var")))</f>
        <v>29.645492106680784</v>
      </c>
      <c r="O1353" s="258">
        <f>+IF(O1349=1,O1365*'CPP Detay Tum Ay'!O$150+(1-'Measured TV opt-pt'!O1365)*'CPP Detay Tum Ay'!O$132,IF(O1349=2,O1365*'CPP Detay (düşük)'!O$150+(1-'Measured TV opt-pt'!O1365)*'CPP Detay (düşük)'!O$132,IF(O1349=3,O1365*'CPP Detay (yüksek)'!O$150+(1-'Measured TV opt-pt'!O1365)*'CPP Detay (yüksek)'!O$132,"Girilen Rakamda Hata Var")))</f>
        <v>24.837976057063997</v>
      </c>
      <c r="P1353" s="244"/>
    </row>
    <row r="1354" spans="1:16" x14ac:dyDescent="0.25">
      <c r="A1354" s="195" t="s">
        <v>117</v>
      </c>
      <c r="B1354" s="379"/>
      <c r="C1354" s="77" t="s">
        <v>193</v>
      </c>
      <c r="D1354" s="243">
        <f>+IF(D1349=1,D1366*'CPP Detay Tum Ay'!D$206+(1-'Measured TV opt-pt'!D1366)*'CPP Detay Tum Ay'!D$188,IF(D1349=2,D1366*'CPP Detay (düşük)'!D$206+(1-'Measured TV opt-pt'!D1366)*'CPP Detay (düşük)'!D$188,IF(D1349=3,D1366*'CPP Detay (yüksek)'!D$206+(1-'Measured TV opt-pt'!D1366)*'CPP Detay (yüksek)'!D$188,"Girilen Rakamda Hata Var")))</f>
        <v>16.24006515688259</v>
      </c>
      <c r="E1354" s="243">
        <f>+IF(E1349=1,E1366*'CPP Detay Tum Ay'!E$206+(1-'Measured TV opt-pt'!E1366)*'CPP Detay Tum Ay'!E$188,IF(E1349=2,E1366*'CPP Detay (düşük)'!E$206+(1-'Measured TV opt-pt'!E1366)*'CPP Detay (düşük)'!E$188,IF(E1349=3,E1366*'CPP Detay (yüksek)'!E$206+(1-'Measured TV opt-pt'!E1366)*'CPP Detay (yüksek)'!E$188,"Girilen Rakamda Hata Var")))</f>
        <v>16.093711404302983</v>
      </c>
      <c r="F1354" s="243">
        <f>+IF(F1349=1,F1366*'CPP Detay Tum Ay'!F$206+(1-'Measured TV opt-pt'!F1366)*'CPP Detay Tum Ay'!F$188,IF(F1349=2,F1366*'CPP Detay (düşük)'!F$206+(1-'Measured TV opt-pt'!F1366)*'CPP Detay (düşük)'!F$188,IF(F1349=3,F1366*'CPP Detay (yüksek)'!F$206+(1-'Measured TV opt-pt'!F1366)*'CPP Detay (yüksek)'!F$188,"Girilen Rakamda Hata Var")))</f>
        <v>27.349614423371797</v>
      </c>
      <c r="G1354" s="243">
        <f>+IF(G1349=1,G1366*'CPP Detay Tum Ay'!G$206+(1-'Measured TV opt-pt'!G1366)*'CPP Detay Tum Ay'!G$188,IF(G1349=2,G1366*'CPP Detay (düşük)'!G$206+(1-'Measured TV opt-pt'!G1366)*'CPP Detay (düşük)'!G$188,IF(G1349=3,G1366*'CPP Detay (yüksek)'!G$206+(1-'Measured TV opt-pt'!G1366)*'CPP Detay (yüksek)'!G$188,"Girilen Rakamda Hata Var")))</f>
        <v>38.818720368048979</v>
      </c>
      <c r="H1354" s="243">
        <f>+IF(H1349=1,H1366*'CPP Detay Tum Ay'!H$206+(1-'Measured TV opt-pt'!H1366)*'CPP Detay Tum Ay'!H$188,IF(H1349=2,H1366*'CPP Detay (düşük)'!H$206+(1-'Measured TV opt-pt'!H1366)*'CPP Detay (düşük)'!H$188,IF(H1349=3,H1366*'CPP Detay (yüksek)'!H$206+(1-'Measured TV opt-pt'!H1366)*'CPP Detay (yüksek)'!H$188,"Girilen Rakamda Hata Var")))</f>
        <v>46.104057340882505</v>
      </c>
      <c r="I1354" s="243">
        <f>+IF(I1349=1,I1366*'CPP Detay Tum Ay'!I$206+(1-'Measured TV opt-pt'!I1366)*'CPP Detay Tum Ay'!I$188,IF(I1349=2,I1366*'CPP Detay (düşük)'!I$206+(1-'Measured TV opt-pt'!I1366)*'CPP Detay (düşük)'!I$188,IF(I1349=3,I1366*'CPP Detay (yüksek)'!I$206+(1-'Measured TV opt-pt'!I1366)*'CPP Detay (yüksek)'!I$188,"Girilen Rakamda Hata Var")))</f>
        <v>43.67307687367299</v>
      </c>
      <c r="J1354" s="243">
        <f>+IF(J1349=1,J1366*'CPP Detay Tum Ay'!J$206+(1-'Measured TV opt-pt'!J1366)*'CPP Detay Tum Ay'!J$188,IF(J1349=2,J1366*'CPP Detay (düşük)'!J$206+(1-'Measured TV opt-pt'!J1366)*'CPP Detay (düşük)'!J$188,IF(J1349=3,J1366*'CPP Detay (yüksek)'!J$206+(1-'Measured TV opt-pt'!J1366)*'CPP Detay (yüksek)'!J$188,"Girilen Rakamda Hata Var")))</f>
        <v>27.151025856033513</v>
      </c>
      <c r="K1354" s="243">
        <f>+IF(K1349=1,K1366*'CPP Detay Tum Ay'!K$206+(1-'Measured TV opt-pt'!K1366)*'CPP Detay Tum Ay'!K$188,IF(K1349=2,K1366*'CPP Detay (düşük)'!K$206+(1-'Measured TV opt-pt'!K1366)*'CPP Detay (düşük)'!K$188,IF(K1349=3,K1366*'CPP Detay (yüksek)'!K$206+(1-'Measured TV opt-pt'!K1366)*'CPP Detay (yüksek)'!K$188,"Girilen Rakamda Hata Var")))</f>
        <v>18.035725898829039</v>
      </c>
      <c r="L1354" s="257">
        <f>+IF(L1349=1,L1366*'CPP Detay Tum Ay'!L$206+(1-'Measured TV opt-pt'!L1366)*'CPP Detay Tum Ay'!L$188,IF(L1349=2,L1366*'CPP Detay (düşük)'!L$206+(1-'Measured TV opt-pt'!L1366)*'CPP Detay (düşük)'!L$188,IF(L1349=3,L1366*'CPP Detay (yüksek)'!L$206+(1-'Measured TV opt-pt'!L1366)*'CPP Detay (yüksek)'!L$188,"Girilen Rakamda Hata Var")))</f>
        <v>35.145626645182467</v>
      </c>
      <c r="M1354" s="257">
        <f>+IF(M1349=1,M1366*'CPP Detay Tum Ay'!M$206+(1-'Measured TV opt-pt'!M1366)*'CPP Detay Tum Ay'!M$188,IF(M1349=2,M1366*'CPP Detay (düşük)'!M$206+(1-'Measured TV opt-pt'!M1366)*'CPP Detay (düşük)'!M$188,IF(M1349=3,M1366*'CPP Detay (yüksek)'!M$206+(1-'Measured TV opt-pt'!M1366)*'CPP Detay (yüksek)'!M$188,"Girilen Rakamda Hata Var")))</f>
        <v>36.521554108764683</v>
      </c>
      <c r="N1354" s="257">
        <f>+IF(N1349=1,N1366*'CPP Detay Tum Ay'!N$206+(1-'Measured TV opt-pt'!N1366)*'CPP Detay Tum Ay'!N$188,IF(N1349=2,N1366*'CPP Detay (düşük)'!N$206+(1-'Measured TV opt-pt'!N1366)*'CPP Detay (düşük)'!N$188,IF(N1349=3,N1366*'CPP Detay (yüksek)'!N$206+(1-'Measured TV opt-pt'!N1366)*'CPP Detay (yüksek)'!N$188,"Girilen Rakamda Hata Var")))</f>
        <v>32.626585992454281</v>
      </c>
      <c r="O1354" s="258">
        <f>+IF(O1349=1,O1366*'CPP Detay Tum Ay'!O$206+(1-'Measured TV opt-pt'!O1366)*'CPP Detay Tum Ay'!O$188,IF(O1349=2,O1366*'CPP Detay (düşük)'!O$206+(1-'Measured TV opt-pt'!O1366)*'CPP Detay (düşük)'!O$188,IF(O1349=3,O1366*'CPP Detay (yüksek)'!O$206+(1-'Measured TV opt-pt'!O1366)*'CPP Detay (yüksek)'!O$188,"Girilen Rakamda Hata Var")))</f>
        <v>0</v>
      </c>
      <c r="P1354" s="244"/>
    </row>
    <row r="1355" spans="1:16" ht="15.75" thickBot="1" x14ac:dyDescent="0.3">
      <c r="A1355" s="195" t="s">
        <v>117</v>
      </c>
      <c r="B1355" s="379"/>
      <c r="C1355" s="96" t="s">
        <v>229</v>
      </c>
      <c r="D1355" s="243">
        <f>+IF(D1349=1,D1367*'CPP Detay Tum Ay'!D$262+(1-'Measured TV opt-pt'!D1367)*'CPP Detay Tum Ay'!D$244,IF(D1349=2,D1367*'CPP Detay (düşük)'!D$262+(1-'Measured TV opt-pt'!D1367)*'CPP Detay (düşük)'!D$244,IF(D1349=3,D1367*'CPP Detay (yüksek)'!D$262+(1-'Measured TV opt-pt'!D1367)*'CPP Detay (yüksek)'!D$244,"Girilen Rakamda Hata Var")))</f>
        <v>0</v>
      </c>
      <c r="E1355" s="163">
        <f>+IF(E1349=1,E1367*'CPP Detay Tum Ay'!E$262+(1-'Measured TV opt-pt'!E1367)*'CPP Detay Tum Ay'!E$244,IF(E1349=2,E1367*'CPP Detay (düşük)'!E$262+(1-'Measured TV opt-pt'!E1367)*'CPP Detay (düşük)'!E$244,IF(E1349=3,E1367*'CPP Detay (yüksek)'!E$262+(1-'Measured TV opt-pt'!E1367)*'CPP Detay (yüksek)'!E$244,"Girilen Rakamda Hata Var")))</f>
        <v>0</v>
      </c>
      <c r="F1355" s="163">
        <f>+IF(F1349=1,F1367*'CPP Detay Tum Ay'!F$262+(1-'Measured TV opt-pt'!F1367)*'CPP Detay Tum Ay'!F$244,IF(F1349=2,F1367*'CPP Detay (düşük)'!F$262+(1-'Measured TV opt-pt'!F1367)*'CPP Detay (düşük)'!F$244,IF(F1349=3,F1367*'CPP Detay (yüksek)'!F$262+(1-'Measured TV opt-pt'!F1367)*'CPP Detay (yüksek)'!F$244,"Girilen Rakamda Hata Var")))</f>
        <v>0</v>
      </c>
      <c r="G1355" s="163">
        <f>+IF(G1349=1,G1367*'CPP Detay Tum Ay'!G$262+(1-'Measured TV opt-pt'!G1367)*'CPP Detay Tum Ay'!G$244,IF(G1349=2,G1367*'CPP Detay (düşük)'!G$262+(1-'Measured TV opt-pt'!G1367)*'CPP Detay (düşük)'!G$244,IF(G1349=3,G1367*'CPP Detay (yüksek)'!G$262+(1-'Measured TV opt-pt'!G1367)*'CPP Detay (yüksek)'!G$244,"Girilen Rakamda Hata Var")))</f>
        <v>0</v>
      </c>
      <c r="H1355" s="163">
        <f>+IF(H1349=1,H1367*'CPP Detay Tum Ay'!H$262+(1-'Measured TV opt-pt'!H1367)*'CPP Detay Tum Ay'!H$244,IF(H1349=2,H1367*'CPP Detay (düşük)'!H$262+(1-'Measured TV opt-pt'!H1367)*'CPP Detay (düşük)'!H$244,IF(H1349=3,H1367*'CPP Detay (yüksek)'!H$262+(1-'Measured TV opt-pt'!H1367)*'CPP Detay (yüksek)'!H$244,"Girilen Rakamda Hata Var")))</f>
        <v>0</v>
      </c>
      <c r="I1355" s="163">
        <f>+IF(I1349=1,I1367*'CPP Detay Tum Ay'!I$262+(1-'Measured TV opt-pt'!I1367)*'CPP Detay Tum Ay'!I$244,IF(I1349=2,I1367*'CPP Detay (düşük)'!I$262+(1-'Measured TV opt-pt'!I1367)*'CPP Detay (düşük)'!I$244,IF(I1349=3,I1367*'CPP Detay (yüksek)'!I$262+(1-'Measured TV opt-pt'!I1367)*'CPP Detay (yüksek)'!I$244,"Girilen Rakamda Hata Var")))</f>
        <v>0</v>
      </c>
      <c r="J1355" s="163">
        <f>+IF(J1349=1,J1367*'CPP Detay Tum Ay'!J$262+(1-'Measured TV opt-pt'!J1367)*'CPP Detay Tum Ay'!J$244,IF(J1349=2,J1367*'CPP Detay (düşük)'!J$262+(1-'Measured TV opt-pt'!J1367)*'CPP Detay (düşük)'!J$244,IF(J1349=3,J1367*'CPP Detay (yüksek)'!J$262+(1-'Measured TV opt-pt'!J1367)*'CPP Detay (yüksek)'!J$244,"Girilen Rakamda Hata Var")))</f>
        <v>0</v>
      </c>
      <c r="K1355" s="163">
        <f>+IF(K1349=1,K1367*'CPP Detay Tum Ay'!K$262+(1-'Measured TV opt-pt'!K1367)*'CPP Detay Tum Ay'!K$244,IF(K1349=2,K1367*'CPP Detay (düşük)'!K$262+(1-'Measured TV opt-pt'!K1367)*'CPP Detay (düşük)'!K$244,IF(K1349=3,K1367*'CPP Detay (yüksek)'!K$262+(1-'Measured TV opt-pt'!K1367)*'CPP Detay (yüksek)'!K$244,"Girilen Rakamda Hata Var")))</f>
        <v>0</v>
      </c>
      <c r="L1355" s="163">
        <f>+IF(L1349=1,L1367*'CPP Detay Tum Ay'!L$262+(1-'Measured TV opt-pt'!L1367)*'CPP Detay Tum Ay'!L$244,IF(L1349=2,L1367*'CPP Detay (düşük)'!L$262+(1-'Measured TV opt-pt'!L1367)*'CPP Detay (düşük)'!L$244,IF(L1349=3,L1367*'CPP Detay (yüksek)'!L$262+(1-'Measured TV opt-pt'!L1367)*'CPP Detay (yüksek)'!L$244,"Girilen Rakamda Hata Var")))</f>
        <v>0</v>
      </c>
      <c r="M1355" s="163">
        <f>+IF(M1349=1,M1367*'CPP Detay Tum Ay'!M$262+(1-'Measured TV opt-pt'!M1367)*'CPP Detay Tum Ay'!M$244,IF(M1349=2,M1367*'CPP Detay (düşük)'!M$262+(1-'Measured TV opt-pt'!M1367)*'CPP Detay (düşük)'!M$244,IF(M1349=3,M1367*'CPP Detay (yüksek)'!M$262+(1-'Measured TV opt-pt'!M1367)*'CPP Detay (yüksek)'!M$244,"Girilen Rakamda Hata Var")))</f>
        <v>0</v>
      </c>
      <c r="N1355" s="163">
        <f>+IF(N1349=1,N1367*'CPP Detay Tum Ay'!N$262+(1-'Measured TV opt-pt'!N1367)*'CPP Detay Tum Ay'!N$244,IF(N1349=2,N1367*'CPP Detay (düşük)'!N$262+(1-'Measured TV opt-pt'!N1367)*'CPP Detay (düşük)'!N$244,IF(N1349=3,N1367*'CPP Detay (yüksek)'!N$262+(1-'Measured TV opt-pt'!N1367)*'CPP Detay (yüksek)'!N$244,"Girilen Rakamda Hata Var")))</f>
        <v>0</v>
      </c>
      <c r="O1355" s="164">
        <f>+IF(O1349=1,O1367*'CPP Detay Tum Ay'!O$262+(1-'Measured TV opt-pt'!O1367)*'CPP Detay Tum Ay'!O$244,IF(O1349=2,O1367*'CPP Detay (düşük)'!O$262+(1-'Measured TV opt-pt'!O1367)*'CPP Detay (düşük)'!O$244,IF(O1349=3,O1367*'CPP Detay (yüksek)'!O$262+(1-'Measured TV opt-pt'!O1367)*'CPP Detay (yüksek)'!O$244,"Girilen Rakamda Hata Var")))</f>
        <v>0</v>
      </c>
      <c r="P1355" s="164"/>
    </row>
    <row r="1356" spans="1:16" x14ac:dyDescent="0.25">
      <c r="A1356" s="195" t="s">
        <v>117</v>
      </c>
      <c r="B1356" s="379"/>
      <c r="C1356" s="263" t="s">
        <v>16</v>
      </c>
      <c r="D1356" s="264">
        <f>+SUMPRODUCT(D1357:D1361,D1344:D1348)</f>
        <v>42.16188863093754</v>
      </c>
      <c r="E1356" s="264">
        <f t="shared" ref="E1356" si="3028">+SUMPRODUCT(E1357:E1361,E1344:E1348)</f>
        <v>41.691401594267347</v>
      </c>
      <c r="F1356" s="264">
        <f t="shared" ref="F1356" si="3029">+SUMPRODUCT(F1357:F1361,F1344:F1348)</f>
        <v>48.397358973605883</v>
      </c>
      <c r="G1356" s="264">
        <f t="shared" ref="G1356" si="3030">+SUMPRODUCT(G1357:G1361,G1344:G1348)</f>
        <v>65.189024585786754</v>
      </c>
      <c r="H1356" s="264">
        <f t="shared" ref="H1356" si="3031">+SUMPRODUCT(H1357:H1361,H1344:H1348)</f>
        <v>76.838877187036815</v>
      </c>
      <c r="I1356" s="264">
        <f t="shared" ref="I1356" si="3032">+SUMPRODUCT(I1357:I1361,I1344:I1348)</f>
        <v>72.201012314806974</v>
      </c>
      <c r="J1356" s="264">
        <f t="shared" ref="J1356" si="3033">+SUMPRODUCT(J1357:J1361,J1344:J1348)</f>
        <v>45.210009048198359</v>
      </c>
      <c r="K1356" s="264">
        <f t="shared" ref="K1356" si="3034">+SUMPRODUCT(K1357:K1361,K1344:K1348)</f>
        <v>34.601717809041624</v>
      </c>
      <c r="L1356" s="264">
        <f t="shared" ref="L1356" si="3035">+SUMPRODUCT(L1357:L1361,L1344:L1348)</f>
        <v>49.220705586371885</v>
      </c>
      <c r="M1356" s="264">
        <f t="shared" ref="M1356" si="3036">+SUMPRODUCT(M1357:M1361,M1344:M1348)</f>
        <v>53.649338823540461</v>
      </c>
      <c r="N1356" s="264">
        <f t="shared" ref="N1356" si="3037">+SUMPRODUCT(N1357:N1361,N1344:N1348)</f>
        <v>50.564860719853407</v>
      </c>
      <c r="O1356" s="265">
        <f t="shared" ref="O1356" si="3038">+SUMPRODUCT(O1357:O1361,O1344:O1348)</f>
        <v>43.401359320677351</v>
      </c>
      <c r="P1356" s="165"/>
    </row>
    <row r="1357" spans="1:16" x14ac:dyDescent="0.25">
      <c r="A1357" s="195" t="s">
        <v>117</v>
      </c>
      <c r="B1357" s="379"/>
      <c r="C1357" s="77" t="s">
        <v>212</v>
      </c>
      <c r="D1357" s="261">
        <f>+D1351*(D1363*D1389+(1-D1363)*D1388)</f>
        <v>40.060734308587584</v>
      </c>
      <c r="E1357" s="261">
        <f t="shared" ref="E1357:O1357" si="3039">+E1351*(E1363*E1389+(1-E1363)*E1388)</f>
        <v>38.580991878659752</v>
      </c>
      <c r="F1357" s="261">
        <f t="shared" si="3039"/>
        <v>44.42615453515365</v>
      </c>
      <c r="G1357" s="261">
        <f t="shared" si="3039"/>
        <v>58.14761920976396</v>
      </c>
      <c r="H1357" s="261">
        <f t="shared" si="3039"/>
        <v>68.652760626424481</v>
      </c>
      <c r="I1357" s="261">
        <f t="shared" si="3039"/>
        <v>65.484919459789168</v>
      </c>
      <c r="J1357" s="261">
        <f t="shared" si="3039"/>
        <v>42.00173036083298</v>
      </c>
      <c r="K1357" s="261">
        <f t="shared" si="3039"/>
        <v>34.090233512638889</v>
      </c>
      <c r="L1357" s="261">
        <f t="shared" si="3039"/>
        <v>46.093626375596571</v>
      </c>
      <c r="M1357" s="261">
        <f t="shared" si="3039"/>
        <v>50.759173884112933</v>
      </c>
      <c r="N1357" s="261">
        <f t="shared" si="3039"/>
        <v>48.043037425888521</v>
      </c>
      <c r="O1357" s="262">
        <f t="shared" si="3039"/>
        <v>40.947883196583014</v>
      </c>
      <c r="P1357" s="162"/>
    </row>
    <row r="1358" spans="1:16" x14ac:dyDescent="0.25">
      <c r="A1358" s="195" t="s">
        <v>117</v>
      </c>
      <c r="B1358" s="379"/>
      <c r="C1358" s="77" t="s">
        <v>213</v>
      </c>
      <c r="D1358" s="261">
        <f>+D1352*(D1364*D1389+(1-D1364)*D1388)</f>
        <v>0</v>
      </c>
      <c r="E1358" s="261">
        <f t="shared" ref="E1358:O1358" si="3040">+E1352*(E1364*E1389+(1-E1364)*E1388)</f>
        <v>0</v>
      </c>
      <c r="F1358" s="261">
        <f t="shared" si="3040"/>
        <v>0</v>
      </c>
      <c r="G1358" s="261">
        <f t="shared" si="3040"/>
        <v>0</v>
      </c>
      <c r="H1358" s="261">
        <f t="shared" si="3040"/>
        <v>0</v>
      </c>
      <c r="I1358" s="261">
        <f t="shared" si="3040"/>
        <v>0</v>
      </c>
      <c r="J1358" s="261">
        <f t="shared" si="3040"/>
        <v>0</v>
      </c>
      <c r="K1358" s="261">
        <f t="shared" si="3040"/>
        <v>0</v>
      </c>
      <c r="L1358" s="261">
        <f t="shared" si="3040"/>
        <v>0</v>
      </c>
      <c r="M1358" s="261">
        <f t="shared" si="3040"/>
        <v>0</v>
      </c>
      <c r="N1358" s="261">
        <f t="shared" si="3040"/>
        <v>0</v>
      </c>
      <c r="O1358" s="262">
        <f t="shared" si="3040"/>
        <v>0</v>
      </c>
      <c r="P1358" s="244"/>
    </row>
    <row r="1359" spans="1:16" x14ac:dyDescent="0.25">
      <c r="A1359" s="195" t="s">
        <v>117</v>
      </c>
      <c r="B1359" s="379"/>
      <c r="C1359" s="77" t="s">
        <v>214</v>
      </c>
      <c r="D1359" s="261">
        <f>+D1353*(D1365*D1389+(1-D1365)*D1388)</f>
        <v>48.398648286166761</v>
      </c>
      <c r="E1359" s="261">
        <f t="shared" ref="E1359:O1359" si="3041">+E1353*(E1365*E1389+(1-E1365)*E1388)</f>
        <v>49.414881518532965</v>
      </c>
      <c r="F1359" s="261">
        <f t="shared" si="3041"/>
        <v>58.434085664219886</v>
      </c>
      <c r="G1359" s="261">
        <f t="shared" si="3041"/>
        <v>74.1454260579589</v>
      </c>
      <c r="H1359" s="261">
        <f t="shared" si="3041"/>
        <v>87.782611318610108</v>
      </c>
      <c r="I1359" s="261">
        <f t="shared" si="3041"/>
        <v>82.507518261621499</v>
      </c>
      <c r="J1359" s="261">
        <f t="shared" si="3041"/>
        <v>50.902157322526904</v>
      </c>
      <c r="K1359" s="261">
        <f t="shared" si="3041"/>
        <v>37.071493082552742</v>
      </c>
      <c r="L1359" s="261">
        <f t="shared" si="3041"/>
        <v>57.924842344933552</v>
      </c>
      <c r="M1359" s="261">
        <f t="shared" si="3041"/>
        <v>63.691210937009565</v>
      </c>
      <c r="N1359" s="261">
        <f t="shared" si="3041"/>
        <v>59.834436119678848</v>
      </c>
      <c r="O1359" s="262">
        <f t="shared" si="3041"/>
        <v>50.857314611803091</v>
      </c>
      <c r="P1359" s="244"/>
    </row>
    <row r="1360" spans="1:16" x14ac:dyDescent="0.25">
      <c r="A1360" s="195" t="s">
        <v>117</v>
      </c>
      <c r="B1360" s="379"/>
      <c r="C1360" s="77" t="s">
        <v>215</v>
      </c>
      <c r="D1360" s="161">
        <f>+D1354*(D1366*D1389+(1-D1366)*D1388)</f>
        <v>29.161930104669146</v>
      </c>
      <c r="E1360" s="161">
        <f t="shared" ref="E1360:O1360" si="3042">+E1354*(E1366*E1389+(1-E1366)*E1388)</f>
        <v>27.868344939347171</v>
      </c>
      <c r="F1360" s="161">
        <f t="shared" si="3042"/>
        <v>47.359398311621462</v>
      </c>
      <c r="G1360" s="161">
        <f t="shared" si="3042"/>
        <v>71.880440513083897</v>
      </c>
      <c r="H1360" s="161">
        <f t="shared" si="3042"/>
        <v>85.370664454740606</v>
      </c>
      <c r="I1360" s="161">
        <f t="shared" si="3042"/>
        <v>80.869229445936256</v>
      </c>
      <c r="J1360" s="161">
        <f t="shared" si="3042"/>
        <v>49.664266545410165</v>
      </c>
      <c r="K1360" s="161">
        <f t="shared" si="3042"/>
        <v>36.093999691529291</v>
      </c>
      <c r="L1360" s="161">
        <f t="shared" si="3042"/>
        <v>72.104803437215125</v>
      </c>
      <c r="M1360" s="161">
        <f t="shared" si="3042"/>
        <v>71.882819591132261</v>
      </c>
      <c r="N1360" s="161">
        <f t="shared" si="3042"/>
        <v>65.851272373676537</v>
      </c>
      <c r="O1360" s="162">
        <f t="shared" si="3042"/>
        <v>0</v>
      </c>
      <c r="P1360" s="244"/>
    </row>
    <row r="1361" spans="1:53" ht="15.75" thickBot="1" x14ac:dyDescent="0.3">
      <c r="A1361" s="195" t="s">
        <v>117</v>
      </c>
      <c r="B1361" s="379"/>
      <c r="C1361" s="96" t="s">
        <v>230</v>
      </c>
      <c r="D1361" s="163">
        <f>+D1355*(D1367*D1389+(1-D1367)*D1388)</f>
        <v>0</v>
      </c>
      <c r="E1361" s="163">
        <f t="shared" ref="E1361:O1361" si="3043">+E1355*(E1367*E1389+(1-E1367)*E1388)</f>
        <v>0</v>
      </c>
      <c r="F1361" s="163">
        <f t="shared" si="3043"/>
        <v>0</v>
      </c>
      <c r="G1361" s="163">
        <f t="shared" si="3043"/>
        <v>0</v>
      </c>
      <c r="H1361" s="163">
        <f t="shared" si="3043"/>
        <v>0</v>
      </c>
      <c r="I1361" s="163">
        <f t="shared" si="3043"/>
        <v>0</v>
      </c>
      <c r="J1361" s="163">
        <f t="shared" si="3043"/>
        <v>0</v>
      </c>
      <c r="K1361" s="163">
        <f t="shared" si="3043"/>
        <v>0</v>
      </c>
      <c r="L1361" s="163">
        <f t="shared" si="3043"/>
        <v>0</v>
      </c>
      <c r="M1361" s="163">
        <f t="shared" si="3043"/>
        <v>0</v>
      </c>
      <c r="N1361" s="163">
        <f t="shared" si="3043"/>
        <v>0</v>
      </c>
      <c r="O1361" s="164">
        <f t="shared" si="3043"/>
        <v>0</v>
      </c>
      <c r="P1361" s="164"/>
    </row>
    <row r="1362" spans="1:53" x14ac:dyDescent="0.25">
      <c r="A1362" s="195" t="s">
        <v>117</v>
      </c>
      <c r="B1362" s="379"/>
      <c r="C1362" s="204" t="s">
        <v>2</v>
      </c>
      <c r="D1362" s="205">
        <f>+IFERROR(SUMPRODUCT(D1363:D1367,D1369:D1373)/D1368,0)</f>
        <v>0</v>
      </c>
      <c r="E1362" s="205">
        <f t="shared" ref="E1362" si="3044">+IFERROR(SUMPRODUCT(E1363:E1367,E1369:E1373)/E1368,0)</f>
        <v>0</v>
      </c>
      <c r="F1362" s="205">
        <f t="shared" ref="F1362" si="3045">+IFERROR(SUMPRODUCT(F1363:F1367,F1369:F1373)/F1368,0)</f>
        <v>0.69999999999999984</v>
      </c>
      <c r="G1362" s="205">
        <f t="shared" ref="G1362" si="3046">+IFERROR(SUMPRODUCT(G1363:G1367,G1369:G1373)/G1368,0)</f>
        <v>0.7</v>
      </c>
      <c r="H1362" s="205">
        <f t="shared" ref="H1362" si="3047">+IFERROR(SUMPRODUCT(H1363:H1367,H1369:H1373)/H1368,0)</f>
        <v>0.74920155742145611</v>
      </c>
      <c r="I1362" s="205">
        <f t="shared" ref="I1362" si="3048">+IFERROR(SUMPRODUCT(I1363:I1367,I1369:I1373)/I1368,0)</f>
        <v>0.70000000000000007</v>
      </c>
      <c r="J1362" s="205">
        <f t="shared" ref="J1362" si="3049">+IFERROR(SUMPRODUCT(J1363:J1367,J1369:J1373)/J1368,0)</f>
        <v>0.69999999999999984</v>
      </c>
      <c r="K1362" s="205">
        <f t="shared" ref="K1362" si="3050">+IFERROR(SUMPRODUCT(K1363:K1367,K1369:K1373)/K1368,0)</f>
        <v>0</v>
      </c>
      <c r="L1362" s="205">
        <f t="shared" ref="L1362" si="3051">+IFERROR(SUMPRODUCT(L1363:L1367,L1369:L1373)/L1368,0)</f>
        <v>0</v>
      </c>
      <c r="M1362" s="205">
        <f t="shared" ref="M1362" si="3052">+IFERROR(SUMPRODUCT(M1363:M1367,M1369:M1373)/M1368,0)</f>
        <v>0</v>
      </c>
      <c r="N1362" s="205">
        <f t="shared" ref="N1362" si="3053">+IFERROR(SUMPRODUCT(N1363:N1367,N1369:N1373)/N1368,0)</f>
        <v>0</v>
      </c>
      <c r="O1362" s="205">
        <f t="shared" ref="O1362" si="3054">+IFERROR(SUMPRODUCT(O1363:O1367,O1369:O1373)/O1368,0)</f>
        <v>0</v>
      </c>
      <c r="P1362" s="166">
        <f>+SUMPRODUCT(D1362:O1362,D1368:O1368)/P1368</f>
        <v>0.71829557121032306</v>
      </c>
      <c r="R1362" s="192">
        <f>+D1362</f>
        <v>0</v>
      </c>
      <c r="S1362" s="192">
        <f t="shared" ref="S1362" si="3055">+E1362</f>
        <v>0</v>
      </c>
      <c r="T1362" s="192">
        <f t="shared" ref="T1362" si="3056">+F1362</f>
        <v>0.69999999999999984</v>
      </c>
      <c r="U1362" s="192">
        <f t="shared" ref="U1362" si="3057">+G1362</f>
        <v>0.7</v>
      </c>
      <c r="V1362" s="192">
        <f t="shared" ref="V1362" si="3058">+H1362</f>
        <v>0.74920155742145611</v>
      </c>
      <c r="W1362" s="192">
        <f t="shared" ref="W1362" si="3059">+I1362</f>
        <v>0.70000000000000007</v>
      </c>
      <c r="X1362" s="192">
        <f t="shared" ref="X1362" si="3060">+J1362</f>
        <v>0.69999999999999984</v>
      </c>
      <c r="Y1362" s="192">
        <f t="shared" ref="Y1362" si="3061">+K1362</f>
        <v>0</v>
      </c>
      <c r="Z1362" s="192">
        <f t="shared" ref="Z1362" si="3062">+L1362</f>
        <v>0</v>
      </c>
      <c r="AA1362" s="192">
        <f t="shared" ref="AA1362" si="3063">+M1362</f>
        <v>0</v>
      </c>
      <c r="AB1362" s="192">
        <f t="shared" ref="AB1362" si="3064">+N1362</f>
        <v>0</v>
      </c>
      <c r="AC1362" s="192">
        <f t="shared" ref="AC1362" si="3065">+O1362</f>
        <v>0</v>
      </c>
      <c r="AD1362" s="190">
        <f>+D1368</f>
        <v>0</v>
      </c>
      <c r="AE1362" s="190">
        <f t="shared" ref="AE1362" si="3066">+E1368</f>
        <v>0</v>
      </c>
      <c r="AF1362" s="190">
        <f t="shared" ref="AF1362" si="3067">+F1368</f>
        <v>209.1998877667485</v>
      </c>
      <c r="AG1362" s="190">
        <f t="shared" ref="AG1362" si="3068">+G1368</f>
        <v>312.0915873844454</v>
      </c>
      <c r="AH1362" s="190">
        <f t="shared" ref="AH1362" si="3069">+H1368</f>
        <v>426.81575747929702</v>
      </c>
      <c r="AI1362" s="190">
        <f t="shared" ref="AI1362" si="3070">+I1368</f>
        <v>100.02091775869859</v>
      </c>
      <c r="AJ1362" s="190">
        <f t="shared" ref="AJ1362" si="3071">+J1368</f>
        <v>99.690617256119978</v>
      </c>
      <c r="AK1362" s="190">
        <f t="shared" ref="AK1362" si="3072">+K1368</f>
        <v>0</v>
      </c>
      <c r="AL1362" s="190">
        <f t="shared" ref="AL1362" si="3073">+L1368</f>
        <v>0</v>
      </c>
      <c r="AM1362" s="190">
        <f t="shared" ref="AM1362" si="3074">+M1368</f>
        <v>0</v>
      </c>
      <c r="AN1362" s="190">
        <f t="shared" ref="AN1362" si="3075">+N1368</f>
        <v>0</v>
      </c>
      <c r="AO1362" s="190">
        <f t="shared" ref="AO1362" si="3076">+O1368</f>
        <v>0</v>
      </c>
    </row>
    <row r="1363" spans="1:53" x14ac:dyDescent="0.25">
      <c r="A1363" s="195" t="s">
        <v>117</v>
      </c>
      <c r="B1363" s="379"/>
      <c r="C1363" s="178" t="s">
        <v>3</v>
      </c>
      <c r="D1363" s="179">
        <v>0.7</v>
      </c>
      <c r="E1363" s="179">
        <v>0.7</v>
      </c>
      <c r="F1363" s="179">
        <v>0.7</v>
      </c>
      <c r="G1363" s="179">
        <v>0.7</v>
      </c>
      <c r="H1363" s="179">
        <v>0.7</v>
      </c>
      <c r="I1363" s="179">
        <v>0.7</v>
      </c>
      <c r="J1363" s="179">
        <v>0.7</v>
      </c>
      <c r="K1363" s="179">
        <v>0.48915873014712274</v>
      </c>
      <c r="L1363" s="179">
        <v>0.4834974169537235</v>
      </c>
      <c r="M1363" s="179">
        <v>0.45414569524687309</v>
      </c>
      <c r="N1363" s="179">
        <v>0.38276016431267579</v>
      </c>
      <c r="O1363" s="179">
        <v>0.34111134082271427</v>
      </c>
      <c r="P1363" s="180">
        <f>+SUMPRODUCT(D1363:O1363,D1369:O1369)/P1369</f>
        <v>0.7</v>
      </c>
    </row>
    <row r="1364" spans="1:53" x14ac:dyDescent="0.25">
      <c r="A1364" s="195" t="s">
        <v>117</v>
      </c>
      <c r="B1364" s="379"/>
      <c r="C1364" s="178" t="s">
        <v>200</v>
      </c>
      <c r="D1364" s="179">
        <v>0.7</v>
      </c>
      <c r="E1364" s="179">
        <v>0.7</v>
      </c>
      <c r="F1364" s="179">
        <v>0.7</v>
      </c>
      <c r="G1364" s="179">
        <v>0.7</v>
      </c>
      <c r="H1364" s="179">
        <v>0.7</v>
      </c>
      <c r="I1364" s="179">
        <v>0.7</v>
      </c>
      <c r="J1364" s="179">
        <v>0.7</v>
      </c>
      <c r="K1364" s="179">
        <v>0.48915873014712274</v>
      </c>
      <c r="L1364" s="179">
        <v>0.4834974169537235</v>
      </c>
      <c r="M1364" s="179">
        <v>0.45414569524687309</v>
      </c>
      <c r="N1364" s="179">
        <v>0.38276016431267579</v>
      </c>
      <c r="O1364" s="179">
        <v>0.34111134082271427</v>
      </c>
      <c r="P1364" s="242"/>
    </row>
    <row r="1365" spans="1:53" x14ac:dyDescent="0.25">
      <c r="A1365" s="195" t="s">
        <v>117</v>
      </c>
      <c r="B1365" s="379"/>
      <c r="C1365" s="178" t="s">
        <v>201</v>
      </c>
      <c r="D1365" s="179">
        <v>0.7</v>
      </c>
      <c r="E1365" s="179">
        <v>0.7</v>
      </c>
      <c r="F1365" s="179">
        <v>0.7</v>
      </c>
      <c r="G1365" s="179">
        <v>0.7</v>
      </c>
      <c r="H1365" s="179">
        <v>0.7</v>
      </c>
      <c r="I1365" s="179">
        <v>0.7</v>
      </c>
      <c r="J1365" s="179">
        <v>0.7</v>
      </c>
      <c r="K1365" s="179">
        <v>0.48915873014712274</v>
      </c>
      <c r="L1365" s="179">
        <v>0.4834974169537235</v>
      </c>
      <c r="M1365" s="179">
        <v>0.45414569524687309</v>
      </c>
      <c r="N1365" s="179">
        <v>0.38276016431267579</v>
      </c>
      <c r="O1365" s="179">
        <v>0.34111134082271427</v>
      </c>
      <c r="P1365" s="242"/>
    </row>
    <row r="1366" spans="1:53" x14ac:dyDescent="0.25">
      <c r="A1366" s="195" t="s">
        <v>117</v>
      </c>
      <c r="B1366" s="379"/>
      <c r="C1366" s="178" t="s">
        <v>202</v>
      </c>
      <c r="D1366" s="179">
        <v>0.7</v>
      </c>
      <c r="E1366" s="179">
        <v>0.7</v>
      </c>
      <c r="F1366" s="179">
        <v>0.7</v>
      </c>
      <c r="G1366" s="179">
        <v>0.7</v>
      </c>
      <c r="H1366" s="179">
        <v>0.7</v>
      </c>
      <c r="I1366" s="179">
        <v>0.7</v>
      </c>
      <c r="J1366" s="179">
        <v>0.7</v>
      </c>
      <c r="K1366" s="179">
        <v>0.48915873014712274</v>
      </c>
      <c r="L1366" s="179">
        <v>0.4834974169537235</v>
      </c>
      <c r="M1366" s="179">
        <v>0.45414569524687309</v>
      </c>
      <c r="N1366" s="179">
        <v>0.38276016431267579</v>
      </c>
      <c r="O1366" s="179">
        <v>0.34111134082271427</v>
      </c>
      <c r="P1366" s="242"/>
    </row>
    <row r="1367" spans="1:53" ht="15.75" thickBot="1" x14ac:dyDescent="0.3">
      <c r="A1367" s="195" t="s">
        <v>117</v>
      </c>
      <c r="B1367" s="379"/>
      <c r="C1367" s="280" t="s">
        <v>231</v>
      </c>
      <c r="D1367" s="179">
        <v>0.7</v>
      </c>
      <c r="E1367" s="179">
        <v>0.7</v>
      </c>
      <c r="F1367" s="179">
        <v>0.7</v>
      </c>
      <c r="G1367" s="179">
        <v>0.7</v>
      </c>
      <c r="H1367" s="179">
        <v>0.7</v>
      </c>
      <c r="I1367" s="179">
        <v>0.7</v>
      </c>
      <c r="J1367" s="179">
        <v>0.7</v>
      </c>
      <c r="K1367" s="179">
        <v>0.48915873014712274</v>
      </c>
      <c r="L1367" s="179">
        <v>0.4834974169537235</v>
      </c>
      <c r="M1367" s="179">
        <v>0.45414569524687309</v>
      </c>
      <c r="N1367" s="179">
        <v>0.38276016431267579</v>
      </c>
      <c r="O1367" s="179">
        <v>0.34111134082271427</v>
      </c>
      <c r="P1367" s="182">
        <f t="shared" ref="P1367" si="3077">+SUMPRODUCT(D1367:O1367,D1373:O1373)/P1373</f>
        <v>0.7</v>
      </c>
    </row>
    <row r="1368" spans="1:53" x14ac:dyDescent="0.25">
      <c r="A1368" s="195" t="s">
        <v>117</v>
      </c>
      <c r="B1368" s="379"/>
      <c r="C1368" s="99" t="s">
        <v>239</v>
      </c>
      <c r="D1368" s="100">
        <f>+D1337/D1350/30</f>
        <v>0</v>
      </c>
      <c r="E1368" s="100">
        <f t="shared" ref="E1368:O1368" si="3078">+E1337/E1350/30</f>
        <v>0</v>
      </c>
      <c r="F1368" s="100">
        <f t="shared" si="3078"/>
        <v>209.1998877667485</v>
      </c>
      <c r="G1368" s="100">
        <f t="shared" si="3078"/>
        <v>312.0915873844454</v>
      </c>
      <c r="H1368" s="100">
        <f t="shared" si="3078"/>
        <v>426.81575747929702</v>
      </c>
      <c r="I1368" s="100">
        <f t="shared" si="3078"/>
        <v>100.02091775869859</v>
      </c>
      <c r="J1368" s="100">
        <f t="shared" si="3078"/>
        <v>99.690617256119978</v>
      </c>
      <c r="K1368" s="100">
        <f t="shared" si="3078"/>
        <v>0</v>
      </c>
      <c r="L1368" s="100">
        <f t="shared" si="3078"/>
        <v>0</v>
      </c>
      <c r="M1368" s="100">
        <f t="shared" si="3078"/>
        <v>0</v>
      </c>
      <c r="N1368" s="100">
        <f t="shared" si="3078"/>
        <v>0</v>
      </c>
      <c r="O1368" s="167">
        <f t="shared" si="3078"/>
        <v>0</v>
      </c>
      <c r="P1368" s="167">
        <f>SUM(D1368:O1368)</f>
        <v>1147.8187676453094</v>
      </c>
    </row>
    <row r="1369" spans="1:53" x14ac:dyDescent="0.25">
      <c r="A1369" s="195" t="s">
        <v>117</v>
      </c>
      <c r="B1369" s="379"/>
      <c r="C1369" s="86" t="s">
        <v>240</v>
      </c>
      <c r="D1369" s="87">
        <f>+D1368*D1344</f>
        <v>0</v>
      </c>
      <c r="E1369" s="87">
        <f t="shared" ref="E1369" si="3079">+E1368*E1344</f>
        <v>0</v>
      </c>
      <c r="F1369" s="87">
        <f t="shared" ref="F1369" si="3080">+F1368*F1344</f>
        <v>146.70800901499788</v>
      </c>
      <c r="G1369" s="87">
        <f t="shared" ref="G1369" si="3081">+G1368*G1344</f>
        <v>165.46608029595725</v>
      </c>
      <c r="H1369" s="87">
        <f t="shared" ref="H1369" si="3082">+H1368*H1344</f>
        <v>231.49485652277227</v>
      </c>
      <c r="I1369" s="87">
        <f t="shared" ref="I1369" si="3083">+I1368*I1344</f>
        <v>58.856225382536891</v>
      </c>
      <c r="J1369" s="87">
        <f t="shared" ref="J1369" si="3084">+J1368*J1344</f>
        <v>60.374011156982732</v>
      </c>
      <c r="K1369" s="87">
        <f t="shared" ref="K1369" si="3085">+K1368*K1344</f>
        <v>0</v>
      </c>
      <c r="L1369" s="87">
        <f t="shared" ref="L1369" si="3086">+L1368*L1344</f>
        <v>0</v>
      </c>
      <c r="M1369" s="87">
        <f t="shared" ref="M1369" si="3087">+M1368*M1344</f>
        <v>0</v>
      </c>
      <c r="N1369" s="87">
        <f t="shared" ref="N1369" si="3088">+N1368*N1344</f>
        <v>0</v>
      </c>
      <c r="O1369" s="159">
        <f t="shared" ref="O1369" si="3089">+O1368*O1344</f>
        <v>0</v>
      </c>
      <c r="P1369" s="159">
        <f t="shared" ref="P1369:P1379" si="3090">SUM(D1369:O1369)</f>
        <v>662.89918237324707</v>
      </c>
      <c r="AP1369" s="190">
        <f>+D1369</f>
        <v>0</v>
      </c>
      <c r="AQ1369" s="190">
        <f t="shared" ref="AQ1369:AQ1373" si="3091">+E1369</f>
        <v>0</v>
      </c>
      <c r="AR1369" s="190">
        <f t="shared" ref="AR1369:AR1373" si="3092">+F1369</f>
        <v>146.70800901499788</v>
      </c>
      <c r="AS1369" s="190">
        <f t="shared" ref="AS1369:AS1373" si="3093">+G1369</f>
        <v>165.46608029595725</v>
      </c>
      <c r="AT1369" s="190">
        <f t="shared" ref="AT1369:AT1373" si="3094">+H1369</f>
        <v>231.49485652277227</v>
      </c>
      <c r="AU1369" s="190">
        <f t="shared" ref="AU1369:AU1373" si="3095">+I1369</f>
        <v>58.856225382536891</v>
      </c>
      <c r="AV1369" s="190">
        <f t="shared" ref="AV1369:AV1373" si="3096">+J1369</f>
        <v>60.374011156982732</v>
      </c>
      <c r="AW1369" s="190">
        <f t="shared" ref="AW1369:AW1373" si="3097">+K1369</f>
        <v>0</v>
      </c>
      <c r="AX1369" s="190">
        <f t="shared" ref="AX1369:AX1373" si="3098">+L1369</f>
        <v>0</v>
      </c>
      <c r="AY1369" s="190">
        <f t="shared" ref="AY1369:AY1373" si="3099">+M1369</f>
        <v>0</v>
      </c>
      <c r="AZ1369" s="190">
        <f t="shared" ref="AZ1369:AZ1373" si="3100">+N1369</f>
        <v>0</v>
      </c>
      <c r="BA1369" s="190">
        <f t="shared" ref="BA1369:BA1373" si="3101">+O1369</f>
        <v>0</v>
      </c>
    </row>
    <row r="1370" spans="1:53" x14ac:dyDescent="0.25">
      <c r="A1370" s="195" t="s">
        <v>117</v>
      </c>
      <c r="B1370" s="379"/>
      <c r="C1370" s="86" t="s">
        <v>241</v>
      </c>
      <c r="D1370" s="87">
        <f>+D1368*D1345</f>
        <v>0</v>
      </c>
      <c r="E1370" s="87">
        <f t="shared" ref="E1370:O1370" si="3102">+E1368*E1345</f>
        <v>0</v>
      </c>
      <c r="F1370" s="87">
        <f t="shared" si="3102"/>
        <v>0</v>
      </c>
      <c r="G1370" s="87">
        <f t="shared" si="3102"/>
        <v>0</v>
      </c>
      <c r="H1370" s="87">
        <f t="shared" si="3102"/>
        <v>0</v>
      </c>
      <c r="I1370" s="87">
        <f t="shared" si="3102"/>
        <v>0</v>
      </c>
      <c r="J1370" s="87">
        <f t="shared" si="3102"/>
        <v>0</v>
      </c>
      <c r="K1370" s="87">
        <f t="shared" si="3102"/>
        <v>0</v>
      </c>
      <c r="L1370" s="87">
        <f t="shared" si="3102"/>
        <v>0</v>
      </c>
      <c r="M1370" s="87">
        <f t="shared" si="3102"/>
        <v>0</v>
      </c>
      <c r="N1370" s="87">
        <f t="shared" si="3102"/>
        <v>0</v>
      </c>
      <c r="O1370" s="159">
        <f t="shared" si="3102"/>
        <v>0</v>
      </c>
      <c r="P1370" s="159"/>
      <c r="AP1370" s="190">
        <f t="shared" ref="AP1370:AP1373" si="3103">+D1370</f>
        <v>0</v>
      </c>
      <c r="AQ1370" s="190">
        <f t="shared" si="3091"/>
        <v>0</v>
      </c>
      <c r="AR1370" s="190">
        <f t="shared" si="3092"/>
        <v>0</v>
      </c>
      <c r="AS1370" s="190">
        <f t="shared" si="3093"/>
        <v>0</v>
      </c>
      <c r="AT1370" s="190">
        <f t="shared" si="3094"/>
        <v>0</v>
      </c>
      <c r="AU1370" s="190">
        <f t="shared" si="3095"/>
        <v>0</v>
      </c>
      <c r="AV1370" s="190">
        <f t="shared" si="3096"/>
        <v>0</v>
      </c>
      <c r="AW1370" s="190">
        <f t="shared" si="3097"/>
        <v>0</v>
      </c>
      <c r="AX1370" s="190">
        <f t="shared" si="3098"/>
        <v>0</v>
      </c>
      <c r="AY1370" s="190">
        <f t="shared" si="3099"/>
        <v>0</v>
      </c>
      <c r="AZ1370" s="190">
        <f t="shared" si="3100"/>
        <v>0</v>
      </c>
      <c r="BA1370" s="190">
        <f t="shared" si="3101"/>
        <v>0</v>
      </c>
    </row>
    <row r="1371" spans="1:53" x14ac:dyDescent="0.25">
      <c r="A1371" s="195" t="s">
        <v>117</v>
      </c>
      <c r="B1371" s="379"/>
      <c r="C1371" s="86" t="s">
        <v>242</v>
      </c>
      <c r="D1371" s="87">
        <f>+D1368*D1346</f>
        <v>0</v>
      </c>
      <c r="E1371" s="87">
        <f t="shared" ref="E1371:O1371" si="3104">+E1368*E1346</f>
        <v>0</v>
      </c>
      <c r="F1371" s="87">
        <f t="shared" si="3104"/>
        <v>58.464098152870548</v>
      </c>
      <c r="G1371" s="87">
        <f t="shared" si="3104"/>
        <v>81.228551008523311</v>
      </c>
      <c r="H1371" s="87">
        <f t="shared" si="3104"/>
        <v>94.781318031848357</v>
      </c>
      <c r="I1371" s="87">
        <f t="shared" si="3104"/>
        <v>23.475337647455763</v>
      </c>
      <c r="J1371" s="87">
        <f t="shared" si="3104"/>
        <v>15.001618985284692</v>
      </c>
      <c r="K1371" s="87">
        <f t="shared" si="3104"/>
        <v>0</v>
      </c>
      <c r="L1371" s="87">
        <f t="shared" si="3104"/>
        <v>0</v>
      </c>
      <c r="M1371" s="87">
        <f t="shared" si="3104"/>
        <v>0</v>
      </c>
      <c r="N1371" s="87">
        <f t="shared" si="3104"/>
        <v>0</v>
      </c>
      <c r="O1371" s="159">
        <f t="shared" si="3104"/>
        <v>0</v>
      </c>
      <c r="P1371" s="159"/>
      <c r="AP1371" s="190">
        <f t="shared" si="3103"/>
        <v>0</v>
      </c>
      <c r="AQ1371" s="190">
        <f t="shared" si="3091"/>
        <v>0</v>
      </c>
      <c r="AR1371" s="190">
        <f t="shared" si="3092"/>
        <v>58.464098152870548</v>
      </c>
      <c r="AS1371" s="190">
        <f t="shared" si="3093"/>
        <v>81.228551008523311</v>
      </c>
      <c r="AT1371" s="190">
        <f t="shared" si="3094"/>
        <v>94.781318031848357</v>
      </c>
      <c r="AU1371" s="190">
        <f t="shared" si="3095"/>
        <v>23.475337647455763</v>
      </c>
      <c r="AV1371" s="190">
        <f t="shared" si="3096"/>
        <v>15.001618985284692</v>
      </c>
      <c r="AW1371" s="190">
        <f t="shared" si="3097"/>
        <v>0</v>
      </c>
      <c r="AX1371" s="190">
        <f t="shared" si="3098"/>
        <v>0</v>
      </c>
      <c r="AY1371" s="190">
        <f t="shared" si="3099"/>
        <v>0</v>
      </c>
      <c r="AZ1371" s="190">
        <f t="shared" si="3100"/>
        <v>0</v>
      </c>
      <c r="BA1371" s="190">
        <f t="shared" si="3101"/>
        <v>0</v>
      </c>
    </row>
    <row r="1372" spans="1:53" x14ac:dyDescent="0.25">
      <c r="A1372" s="195" t="s">
        <v>117</v>
      </c>
      <c r="B1372" s="379"/>
      <c r="C1372" s="86" t="s">
        <v>243</v>
      </c>
      <c r="D1372" s="87">
        <f>+D1368*D1347</f>
        <v>0</v>
      </c>
      <c r="E1372" s="87">
        <f t="shared" ref="E1372:O1372" si="3105">+E1368*E1347</f>
        <v>0</v>
      </c>
      <c r="F1372" s="87">
        <f t="shared" si="3105"/>
        <v>4.0277805988800566</v>
      </c>
      <c r="G1372" s="87">
        <f t="shared" si="3105"/>
        <v>65.396956079964809</v>
      </c>
      <c r="H1372" s="87">
        <f t="shared" si="3105"/>
        <v>100.53958292467635</v>
      </c>
      <c r="I1372" s="87">
        <f t="shared" si="3105"/>
        <v>17.689354728705943</v>
      </c>
      <c r="J1372" s="87">
        <f t="shared" si="3105"/>
        <v>24.314987113852531</v>
      </c>
      <c r="K1372" s="87">
        <f t="shared" si="3105"/>
        <v>0</v>
      </c>
      <c r="L1372" s="87">
        <f t="shared" si="3105"/>
        <v>0</v>
      </c>
      <c r="M1372" s="87">
        <f t="shared" si="3105"/>
        <v>0</v>
      </c>
      <c r="N1372" s="87">
        <f t="shared" si="3105"/>
        <v>0</v>
      </c>
      <c r="O1372" s="159">
        <f t="shared" si="3105"/>
        <v>0</v>
      </c>
      <c r="P1372" s="159"/>
      <c r="AP1372" s="190">
        <f t="shared" si="3103"/>
        <v>0</v>
      </c>
      <c r="AQ1372" s="190">
        <f t="shared" si="3091"/>
        <v>0</v>
      </c>
      <c r="AR1372" s="190">
        <f t="shared" si="3092"/>
        <v>4.0277805988800566</v>
      </c>
      <c r="AS1372" s="190">
        <f t="shared" si="3093"/>
        <v>65.396956079964809</v>
      </c>
      <c r="AT1372" s="190">
        <f t="shared" si="3094"/>
        <v>100.53958292467635</v>
      </c>
      <c r="AU1372" s="190">
        <f t="shared" si="3095"/>
        <v>17.689354728705943</v>
      </c>
      <c r="AV1372" s="190">
        <f t="shared" si="3096"/>
        <v>24.314987113852531</v>
      </c>
      <c r="AW1372" s="190">
        <f t="shared" si="3097"/>
        <v>0</v>
      </c>
      <c r="AX1372" s="190">
        <f t="shared" si="3098"/>
        <v>0</v>
      </c>
      <c r="AY1372" s="190">
        <f t="shared" si="3099"/>
        <v>0</v>
      </c>
      <c r="AZ1372" s="190">
        <f t="shared" si="3100"/>
        <v>0</v>
      </c>
      <c r="BA1372" s="190">
        <f t="shared" si="3101"/>
        <v>0</v>
      </c>
    </row>
    <row r="1373" spans="1:53" ht="15.75" thickBot="1" x14ac:dyDescent="0.3">
      <c r="A1373" s="195" t="s">
        <v>117</v>
      </c>
      <c r="B1373" s="379"/>
      <c r="C1373" s="96" t="s">
        <v>244</v>
      </c>
      <c r="D1373" s="251">
        <f>+D1368*D1348</f>
        <v>0</v>
      </c>
      <c r="E1373" s="251">
        <f t="shared" ref="E1373:O1373" si="3106">+E1368*E1348</f>
        <v>0</v>
      </c>
      <c r="F1373" s="251">
        <f t="shared" si="3106"/>
        <v>0</v>
      </c>
      <c r="G1373" s="251">
        <f t="shared" si="3106"/>
        <v>0</v>
      </c>
      <c r="H1373" s="251">
        <v>30</v>
      </c>
      <c r="I1373" s="251">
        <v>0</v>
      </c>
      <c r="J1373" s="251">
        <f t="shared" si="3106"/>
        <v>0</v>
      </c>
      <c r="K1373" s="251">
        <f t="shared" si="3106"/>
        <v>0</v>
      </c>
      <c r="L1373" s="251">
        <f t="shared" si="3106"/>
        <v>0</v>
      </c>
      <c r="M1373" s="251">
        <f t="shared" si="3106"/>
        <v>0</v>
      </c>
      <c r="N1373" s="251">
        <f t="shared" si="3106"/>
        <v>0</v>
      </c>
      <c r="O1373" s="251">
        <f t="shared" si="3106"/>
        <v>0</v>
      </c>
      <c r="P1373" s="169">
        <f t="shared" si="3090"/>
        <v>30</v>
      </c>
      <c r="AP1373" s="190">
        <f t="shared" si="3103"/>
        <v>0</v>
      </c>
      <c r="AQ1373" s="190">
        <f t="shared" si="3091"/>
        <v>0</v>
      </c>
      <c r="AR1373" s="190">
        <f t="shared" si="3092"/>
        <v>0</v>
      </c>
      <c r="AS1373" s="190">
        <f t="shared" si="3093"/>
        <v>0</v>
      </c>
      <c r="AT1373" s="190">
        <f t="shared" si="3094"/>
        <v>30</v>
      </c>
      <c r="AU1373" s="190">
        <f t="shared" si="3095"/>
        <v>0</v>
      </c>
      <c r="AV1373" s="190">
        <f t="shared" si="3096"/>
        <v>0</v>
      </c>
      <c r="AW1373" s="190">
        <f t="shared" si="3097"/>
        <v>0</v>
      </c>
      <c r="AX1373" s="190">
        <f t="shared" si="3098"/>
        <v>0</v>
      </c>
      <c r="AY1373" s="190">
        <f t="shared" si="3099"/>
        <v>0</v>
      </c>
      <c r="AZ1373" s="190">
        <f t="shared" si="3100"/>
        <v>0</v>
      </c>
      <c r="BA1373" s="190">
        <f t="shared" si="3101"/>
        <v>0</v>
      </c>
    </row>
    <row r="1374" spans="1:53" x14ac:dyDescent="0.25">
      <c r="A1374" s="195" t="s">
        <v>117</v>
      </c>
      <c r="B1374" s="379"/>
      <c r="C1374" s="99" t="s">
        <v>245</v>
      </c>
      <c r="D1374" s="100">
        <f>+IFERROR(D1337/D1356/30,0)</f>
        <v>0</v>
      </c>
      <c r="E1374" s="100">
        <f t="shared" ref="E1374:O1374" si="3107">+IFERROR(E1337/E1356/30,0)</f>
        <v>0</v>
      </c>
      <c r="F1374" s="100">
        <f t="shared" si="3107"/>
        <v>120.81099996638315</v>
      </c>
      <c r="G1374" s="100">
        <f t="shared" si="3107"/>
        <v>168.54370915676429</v>
      </c>
      <c r="H1374" s="100">
        <f t="shared" si="3107"/>
        <v>230.5</v>
      </c>
      <c r="I1374" s="100">
        <f t="shared" si="3107"/>
        <v>54.015863143240011</v>
      </c>
      <c r="J1374" s="100">
        <f t="shared" si="3107"/>
        <v>54.5</v>
      </c>
      <c r="K1374" s="100">
        <f t="shared" si="3107"/>
        <v>0</v>
      </c>
      <c r="L1374" s="100">
        <f t="shared" si="3107"/>
        <v>0</v>
      </c>
      <c r="M1374" s="100">
        <f t="shared" si="3107"/>
        <v>0</v>
      </c>
      <c r="N1374" s="100">
        <f t="shared" si="3107"/>
        <v>0</v>
      </c>
      <c r="O1374" s="167">
        <f t="shared" si="3107"/>
        <v>0</v>
      </c>
      <c r="P1374" s="167">
        <f t="shared" si="3090"/>
        <v>628.37057226638751</v>
      </c>
    </row>
    <row r="1375" spans="1:53" x14ac:dyDescent="0.25">
      <c r="A1375" s="195" t="s">
        <v>117</v>
      </c>
      <c r="B1375" s="379"/>
      <c r="C1375" s="86" t="s">
        <v>246</v>
      </c>
      <c r="D1375" s="266">
        <f t="shared" ref="D1375:O1375" si="3108">+IFERROR(D1338/D1357/30,0)</f>
        <v>0</v>
      </c>
      <c r="E1375" s="266">
        <f t="shared" si="3108"/>
        <v>0</v>
      </c>
      <c r="F1375" s="266">
        <f t="shared" si="3108"/>
        <v>84.72251807295757</v>
      </c>
      <c r="G1375" s="266">
        <f t="shared" si="3108"/>
        <v>89.359239531047905</v>
      </c>
      <c r="H1375" s="266">
        <f t="shared" si="3108"/>
        <v>125.01779396250912</v>
      </c>
      <c r="I1375" s="266">
        <f t="shared" si="3108"/>
        <v>31.785049433965188</v>
      </c>
      <c r="J1375" s="266">
        <f t="shared" si="3108"/>
        <v>33.005950796774336</v>
      </c>
      <c r="K1375" s="266">
        <f t="shared" si="3108"/>
        <v>0</v>
      </c>
      <c r="L1375" s="266">
        <f t="shared" si="3108"/>
        <v>0</v>
      </c>
      <c r="M1375" s="266">
        <f t="shared" si="3108"/>
        <v>0</v>
      </c>
      <c r="N1375" s="266">
        <f t="shared" si="3108"/>
        <v>0</v>
      </c>
      <c r="O1375" s="267">
        <f t="shared" si="3108"/>
        <v>0</v>
      </c>
      <c r="P1375" s="159">
        <f t="shared" si="3090"/>
        <v>363.89055179725415</v>
      </c>
    </row>
    <row r="1376" spans="1:53" x14ac:dyDescent="0.25">
      <c r="A1376" s="195" t="s">
        <v>117</v>
      </c>
      <c r="B1376" s="379"/>
      <c r="C1376" s="86" t="s">
        <v>247</v>
      </c>
      <c r="D1376" s="266">
        <f t="shared" ref="D1376:O1376" si="3109">+IFERROR(D1339/D1358/30,0)</f>
        <v>0</v>
      </c>
      <c r="E1376" s="266">
        <f t="shared" si="3109"/>
        <v>0</v>
      </c>
      <c r="F1376" s="266">
        <f t="shared" si="3109"/>
        <v>0</v>
      </c>
      <c r="G1376" s="266">
        <f t="shared" si="3109"/>
        <v>0</v>
      </c>
      <c r="H1376" s="266">
        <f t="shared" si="3109"/>
        <v>0</v>
      </c>
      <c r="I1376" s="266">
        <f t="shared" si="3109"/>
        <v>0</v>
      </c>
      <c r="J1376" s="266">
        <f t="shared" si="3109"/>
        <v>0</v>
      </c>
      <c r="K1376" s="266">
        <f t="shared" si="3109"/>
        <v>0</v>
      </c>
      <c r="L1376" s="266">
        <f t="shared" si="3109"/>
        <v>0</v>
      </c>
      <c r="M1376" s="266">
        <f t="shared" si="3109"/>
        <v>0</v>
      </c>
      <c r="N1376" s="266">
        <f t="shared" si="3109"/>
        <v>0</v>
      </c>
      <c r="O1376" s="267">
        <f t="shared" si="3109"/>
        <v>0</v>
      </c>
      <c r="P1376" s="159">
        <f t="shared" si="3090"/>
        <v>0</v>
      </c>
    </row>
    <row r="1377" spans="1:16" x14ac:dyDescent="0.25">
      <c r="A1377" s="195" t="s">
        <v>117</v>
      </c>
      <c r="B1377" s="379"/>
      <c r="C1377" s="86" t="s">
        <v>248</v>
      </c>
      <c r="D1377" s="266">
        <f t="shared" ref="D1377:O1377" si="3110">+IFERROR(D1340/D1359/30,0)</f>
        <v>0</v>
      </c>
      <c r="E1377" s="266">
        <f t="shared" si="3110"/>
        <v>0</v>
      </c>
      <c r="F1377" s="266">
        <f t="shared" si="3110"/>
        <v>33.762475856852333</v>
      </c>
      <c r="G1377" s="266">
        <f t="shared" si="3110"/>
        <v>43.86712692624242</v>
      </c>
      <c r="H1377" s="266">
        <f t="shared" si="3110"/>
        <v>51.186240019268162</v>
      </c>
      <c r="I1377" s="266">
        <f t="shared" si="3110"/>
        <v>12.677754353999033</v>
      </c>
      <c r="J1377" s="266">
        <f t="shared" si="3110"/>
        <v>8.2012556166395321</v>
      </c>
      <c r="K1377" s="266">
        <f t="shared" si="3110"/>
        <v>0</v>
      </c>
      <c r="L1377" s="266">
        <f t="shared" si="3110"/>
        <v>0</v>
      </c>
      <c r="M1377" s="266">
        <f t="shared" si="3110"/>
        <v>0</v>
      </c>
      <c r="N1377" s="266">
        <f t="shared" si="3110"/>
        <v>0</v>
      </c>
      <c r="O1377" s="267">
        <f t="shared" si="3110"/>
        <v>0</v>
      </c>
      <c r="P1377" s="159">
        <f t="shared" si="3090"/>
        <v>149.69485277300149</v>
      </c>
    </row>
    <row r="1378" spans="1:16" x14ac:dyDescent="0.25">
      <c r="A1378" s="195" t="s">
        <v>117</v>
      </c>
      <c r="B1378" s="379"/>
      <c r="C1378" s="86" t="s">
        <v>249</v>
      </c>
      <c r="D1378" s="87">
        <f t="shared" ref="D1378:O1378" si="3111">+IFERROR(D1341/D1360/30,0)</f>
        <v>0</v>
      </c>
      <c r="E1378" s="87">
        <f t="shared" si="3111"/>
        <v>0</v>
      </c>
      <c r="F1378" s="87">
        <f t="shared" si="3111"/>
        <v>2.32600603657322</v>
      </c>
      <c r="G1378" s="87">
        <f t="shared" si="3111"/>
        <v>35.317342699473933</v>
      </c>
      <c r="H1378" s="87">
        <f t="shared" si="3111"/>
        <v>54.295966018222721</v>
      </c>
      <c r="I1378" s="87">
        <f t="shared" si="3111"/>
        <v>9.5530593552757868</v>
      </c>
      <c r="J1378" s="87">
        <f t="shared" si="3111"/>
        <v>13.292793586586122</v>
      </c>
      <c r="K1378" s="87">
        <f t="shared" si="3111"/>
        <v>0</v>
      </c>
      <c r="L1378" s="87">
        <f t="shared" si="3111"/>
        <v>0</v>
      </c>
      <c r="M1378" s="87">
        <f t="shared" si="3111"/>
        <v>0</v>
      </c>
      <c r="N1378" s="87">
        <f t="shared" si="3111"/>
        <v>0</v>
      </c>
      <c r="O1378" s="159">
        <f t="shared" si="3111"/>
        <v>0</v>
      </c>
      <c r="P1378" s="159">
        <f t="shared" si="3090"/>
        <v>114.78516769613179</v>
      </c>
    </row>
    <row r="1379" spans="1:16" ht="15.75" thickBot="1" x14ac:dyDescent="0.3">
      <c r="A1379" s="195" t="s">
        <v>117</v>
      </c>
      <c r="B1379" s="379"/>
      <c r="C1379" s="96" t="s">
        <v>250</v>
      </c>
      <c r="D1379" s="168">
        <f t="shared" ref="D1379:O1379" si="3112">+IFERROR(D1342/D1361/30,0)</f>
        <v>0</v>
      </c>
      <c r="E1379" s="168">
        <f t="shared" si="3112"/>
        <v>0</v>
      </c>
      <c r="F1379" s="168">
        <f t="shared" si="3112"/>
        <v>0</v>
      </c>
      <c r="G1379" s="168">
        <f t="shared" si="3112"/>
        <v>0</v>
      </c>
      <c r="H1379" s="168">
        <f t="shared" si="3112"/>
        <v>0</v>
      </c>
      <c r="I1379" s="168">
        <f t="shared" si="3112"/>
        <v>0</v>
      </c>
      <c r="J1379" s="168">
        <f t="shared" si="3112"/>
        <v>0</v>
      </c>
      <c r="K1379" s="168">
        <f t="shared" si="3112"/>
        <v>0</v>
      </c>
      <c r="L1379" s="168">
        <f t="shared" si="3112"/>
        <v>0</v>
      </c>
      <c r="M1379" s="168">
        <f t="shared" si="3112"/>
        <v>0</v>
      </c>
      <c r="N1379" s="168">
        <f t="shared" si="3112"/>
        <v>0</v>
      </c>
      <c r="O1379" s="169">
        <f t="shared" si="3112"/>
        <v>0</v>
      </c>
      <c r="P1379" s="169">
        <f t="shared" si="3090"/>
        <v>0</v>
      </c>
    </row>
    <row r="1380" spans="1:16" ht="15.75" thickBot="1" x14ac:dyDescent="0.3">
      <c r="A1380" s="195" t="s">
        <v>117</v>
      </c>
      <c r="B1380" s="379"/>
      <c r="C1380" s="183" t="s">
        <v>13</v>
      </c>
      <c r="D1380" s="72"/>
      <c r="E1380" s="72"/>
      <c r="F1380" s="72">
        <v>49.8</v>
      </c>
      <c r="G1380" s="72">
        <v>31.040000000000003</v>
      </c>
      <c r="H1380" s="72">
        <v>30</v>
      </c>
      <c r="I1380" s="72">
        <v>30</v>
      </c>
      <c r="J1380" s="72">
        <v>30</v>
      </c>
      <c r="K1380" s="72"/>
      <c r="L1380" s="72"/>
      <c r="M1380" s="72"/>
      <c r="N1380" s="72"/>
      <c r="O1380" s="72"/>
      <c r="P1380" s="184"/>
    </row>
    <row r="1381" spans="1:16" x14ac:dyDescent="0.25">
      <c r="A1381" s="195" t="s">
        <v>117</v>
      </c>
      <c r="B1381" s="379"/>
      <c r="C1381" s="99" t="s">
        <v>4</v>
      </c>
      <c r="D1381" s="100" t="e">
        <f>+D1374/D1380*30</f>
        <v>#DIV/0!</v>
      </c>
      <c r="E1381" s="100" t="e">
        <f t="shared" ref="E1381" si="3113">+E1374/E1380*30</f>
        <v>#DIV/0!</v>
      </c>
      <c r="F1381" s="100">
        <f t="shared" ref="F1381" si="3114">+F1374/F1380*30</f>
        <v>72.777710823122391</v>
      </c>
      <c r="G1381" s="100">
        <f t="shared" ref="G1381" si="3115">+G1374/G1380*30</f>
        <v>162.89662611800671</v>
      </c>
      <c r="H1381" s="100">
        <f t="shared" ref="H1381" si="3116">+H1374/H1380*30</f>
        <v>230.5</v>
      </c>
      <c r="I1381" s="100">
        <f t="shared" ref="I1381" si="3117">+I1374/I1380*30</f>
        <v>54.015863143240011</v>
      </c>
      <c r="J1381" s="100">
        <f t="shared" ref="J1381" si="3118">+J1374/J1380*30</f>
        <v>54.5</v>
      </c>
      <c r="K1381" s="100" t="e">
        <f t="shared" ref="K1381" si="3119">+K1374/K1380*30</f>
        <v>#DIV/0!</v>
      </c>
      <c r="L1381" s="100" t="e">
        <f t="shared" ref="L1381" si="3120">+L1374/L1380*30</f>
        <v>#DIV/0!</v>
      </c>
      <c r="M1381" s="100" t="e">
        <f t="shared" ref="M1381" si="3121">+M1374/M1380*30</f>
        <v>#DIV/0!</v>
      </c>
      <c r="N1381" s="100" t="e">
        <f t="shared" ref="N1381" si="3122">+N1374/N1380*30</f>
        <v>#DIV/0!</v>
      </c>
      <c r="O1381" s="167" t="e">
        <f t="shared" ref="O1381" si="3123">+O1374/O1380*30</f>
        <v>#DIV/0!</v>
      </c>
      <c r="P1381" s="167" t="e">
        <f>SUM(D1381:O1381)</f>
        <v>#DIV/0!</v>
      </c>
    </row>
    <row r="1382" spans="1:16" x14ac:dyDescent="0.25">
      <c r="A1382" s="195" t="s">
        <v>117</v>
      </c>
      <c r="B1382" s="379"/>
      <c r="C1382" s="86" t="s">
        <v>216</v>
      </c>
      <c r="D1382" s="87" t="e">
        <f>+D1375/D1380*30</f>
        <v>#DIV/0!</v>
      </c>
      <c r="E1382" s="87" t="e">
        <f t="shared" ref="E1382:O1382" si="3124">+E1375/E1380*30</f>
        <v>#DIV/0!</v>
      </c>
      <c r="F1382" s="87">
        <f t="shared" si="3124"/>
        <v>51.03766148973348</v>
      </c>
      <c r="G1382" s="87">
        <f t="shared" si="3124"/>
        <v>86.365244392121042</v>
      </c>
      <c r="H1382" s="87">
        <f t="shared" si="3124"/>
        <v>125.01779396250912</v>
      </c>
      <c r="I1382" s="87">
        <f t="shared" si="3124"/>
        <v>31.785049433965192</v>
      </c>
      <c r="J1382" s="87">
        <f t="shared" si="3124"/>
        <v>33.005950796774336</v>
      </c>
      <c r="K1382" s="87" t="e">
        <f t="shared" si="3124"/>
        <v>#DIV/0!</v>
      </c>
      <c r="L1382" s="87" t="e">
        <f t="shared" si="3124"/>
        <v>#DIV/0!</v>
      </c>
      <c r="M1382" s="87" t="e">
        <f t="shared" si="3124"/>
        <v>#DIV/0!</v>
      </c>
      <c r="N1382" s="87" t="e">
        <f t="shared" si="3124"/>
        <v>#DIV/0!</v>
      </c>
      <c r="O1382" s="159" t="e">
        <f t="shared" si="3124"/>
        <v>#DIV/0!</v>
      </c>
      <c r="P1382" s="159" t="e">
        <f t="shared" ref="P1382:P1386" si="3125">SUM(D1382:O1382)</f>
        <v>#DIV/0!</v>
      </c>
    </row>
    <row r="1383" spans="1:16" x14ac:dyDescent="0.25">
      <c r="A1383" s="195" t="s">
        <v>117</v>
      </c>
      <c r="B1383" s="379"/>
      <c r="C1383" s="86" t="s">
        <v>217</v>
      </c>
      <c r="D1383" s="87" t="e">
        <f>+D1376/D1380*30</f>
        <v>#DIV/0!</v>
      </c>
      <c r="E1383" s="87" t="e">
        <f t="shared" ref="E1383:O1383" si="3126">+E1376/E1380*30</f>
        <v>#DIV/0!</v>
      </c>
      <c r="F1383" s="87">
        <f t="shared" si="3126"/>
        <v>0</v>
      </c>
      <c r="G1383" s="87">
        <f t="shared" si="3126"/>
        <v>0</v>
      </c>
      <c r="H1383" s="87">
        <f t="shared" si="3126"/>
        <v>0</v>
      </c>
      <c r="I1383" s="87">
        <f t="shared" si="3126"/>
        <v>0</v>
      </c>
      <c r="J1383" s="87">
        <f t="shared" si="3126"/>
        <v>0</v>
      </c>
      <c r="K1383" s="87" t="e">
        <f t="shared" si="3126"/>
        <v>#DIV/0!</v>
      </c>
      <c r="L1383" s="87" t="e">
        <f t="shared" si="3126"/>
        <v>#DIV/0!</v>
      </c>
      <c r="M1383" s="87" t="e">
        <f t="shared" si="3126"/>
        <v>#DIV/0!</v>
      </c>
      <c r="N1383" s="87" t="e">
        <f t="shared" si="3126"/>
        <v>#DIV/0!</v>
      </c>
      <c r="O1383" s="159" t="e">
        <f t="shared" si="3126"/>
        <v>#DIV/0!</v>
      </c>
      <c r="P1383" s="159"/>
    </row>
    <row r="1384" spans="1:16" x14ac:dyDescent="0.25">
      <c r="A1384" s="195" t="s">
        <v>117</v>
      </c>
      <c r="B1384" s="379"/>
      <c r="C1384" s="86" t="s">
        <v>218</v>
      </c>
      <c r="D1384" s="87" t="e">
        <f>+D1377/D1380*30</f>
        <v>#DIV/0!</v>
      </c>
      <c r="E1384" s="87" t="e">
        <f t="shared" ref="E1384:O1384" si="3127">+E1377/E1380*30</f>
        <v>#DIV/0!</v>
      </c>
      <c r="F1384" s="87">
        <f t="shared" si="3127"/>
        <v>20.338840877621887</v>
      </c>
      <c r="G1384" s="87">
        <f t="shared" si="3127"/>
        <v>42.397352055002337</v>
      </c>
      <c r="H1384" s="87">
        <f t="shared" si="3127"/>
        <v>51.186240019268162</v>
      </c>
      <c r="I1384" s="87">
        <f t="shared" si="3127"/>
        <v>12.677754353999033</v>
      </c>
      <c r="J1384" s="87">
        <f t="shared" si="3127"/>
        <v>8.2012556166395321</v>
      </c>
      <c r="K1384" s="87" t="e">
        <f t="shared" si="3127"/>
        <v>#DIV/0!</v>
      </c>
      <c r="L1384" s="87" t="e">
        <f t="shared" si="3127"/>
        <v>#DIV/0!</v>
      </c>
      <c r="M1384" s="87" t="e">
        <f t="shared" si="3127"/>
        <v>#DIV/0!</v>
      </c>
      <c r="N1384" s="87" t="e">
        <f t="shared" si="3127"/>
        <v>#DIV/0!</v>
      </c>
      <c r="O1384" s="159" t="e">
        <f t="shared" si="3127"/>
        <v>#DIV/0!</v>
      </c>
      <c r="P1384" s="159"/>
    </row>
    <row r="1385" spans="1:16" x14ac:dyDescent="0.25">
      <c r="A1385" s="195" t="s">
        <v>117</v>
      </c>
      <c r="B1385" s="379"/>
      <c r="C1385" s="86" t="s">
        <v>219</v>
      </c>
      <c r="D1385" s="87" t="e">
        <f>+D1378/D1380*30</f>
        <v>#DIV/0!</v>
      </c>
      <c r="E1385" s="87" t="e">
        <f t="shared" ref="E1385:O1385" si="3128">+E1378/E1380*30</f>
        <v>#DIV/0!</v>
      </c>
      <c r="F1385" s="87">
        <f t="shared" si="3128"/>
        <v>1.4012084557670001</v>
      </c>
      <c r="G1385" s="87">
        <f t="shared" si="3128"/>
        <v>34.134029670883308</v>
      </c>
      <c r="H1385" s="87">
        <f t="shared" si="3128"/>
        <v>54.295966018222721</v>
      </c>
      <c r="I1385" s="87">
        <f t="shared" si="3128"/>
        <v>9.5530593552757868</v>
      </c>
      <c r="J1385" s="87">
        <f t="shared" si="3128"/>
        <v>13.292793586586122</v>
      </c>
      <c r="K1385" s="87" t="e">
        <f t="shared" si="3128"/>
        <v>#DIV/0!</v>
      </c>
      <c r="L1385" s="87" t="e">
        <f t="shared" si="3128"/>
        <v>#DIV/0!</v>
      </c>
      <c r="M1385" s="87" t="e">
        <f t="shared" si="3128"/>
        <v>#DIV/0!</v>
      </c>
      <c r="N1385" s="87" t="e">
        <f t="shared" si="3128"/>
        <v>#DIV/0!</v>
      </c>
      <c r="O1385" s="159" t="e">
        <f t="shared" si="3128"/>
        <v>#DIV/0!</v>
      </c>
      <c r="P1385" s="159"/>
    </row>
    <row r="1386" spans="1:16" ht="15.75" thickBot="1" x14ac:dyDescent="0.3">
      <c r="A1386" s="195" t="s">
        <v>117</v>
      </c>
      <c r="B1386" s="379"/>
      <c r="C1386" s="96" t="s">
        <v>238</v>
      </c>
      <c r="D1386" s="168" t="e">
        <f>+D1379/D1380*30</f>
        <v>#DIV/0!</v>
      </c>
      <c r="E1386" s="168" t="e">
        <f t="shared" ref="E1386:O1386" si="3129">+E1379/E1380*30</f>
        <v>#DIV/0!</v>
      </c>
      <c r="F1386" s="168">
        <f t="shared" si="3129"/>
        <v>0</v>
      </c>
      <c r="G1386" s="168">
        <f t="shared" si="3129"/>
        <v>0</v>
      </c>
      <c r="H1386" s="168">
        <f t="shared" si="3129"/>
        <v>0</v>
      </c>
      <c r="I1386" s="168">
        <f t="shared" si="3129"/>
        <v>0</v>
      </c>
      <c r="J1386" s="168">
        <f t="shared" si="3129"/>
        <v>0</v>
      </c>
      <c r="K1386" s="168" t="e">
        <f t="shared" si="3129"/>
        <v>#DIV/0!</v>
      </c>
      <c r="L1386" s="168" t="e">
        <f t="shared" si="3129"/>
        <v>#DIV/0!</v>
      </c>
      <c r="M1386" s="168" t="e">
        <f t="shared" si="3129"/>
        <v>#DIV/0!</v>
      </c>
      <c r="N1386" s="168" t="e">
        <f t="shared" si="3129"/>
        <v>#DIV/0!</v>
      </c>
      <c r="O1386" s="169" t="e">
        <f t="shared" si="3129"/>
        <v>#DIV/0!</v>
      </c>
      <c r="P1386" s="169" t="e">
        <f t="shared" si="3125"/>
        <v>#DIV/0!</v>
      </c>
    </row>
    <row r="1387" spans="1:16" x14ac:dyDescent="0.25">
      <c r="A1387" s="195" t="s">
        <v>117</v>
      </c>
      <c r="B1387" s="379"/>
      <c r="C1387" s="76" t="s">
        <v>8</v>
      </c>
      <c r="D1387" s="170">
        <f t="shared" ref="D1387:O1387" si="3130">+D1356/D1350</f>
        <v>1.7956781467905769</v>
      </c>
      <c r="E1387" s="170">
        <f t="shared" si="3130"/>
        <v>1.7316294693774612</v>
      </c>
      <c r="F1387" s="170">
        <f t="shared" si="3130"/>
        <v>1.731629469377461</v>
      </c>
      <c r="G1387" s="170">
        <f t="shared" si="3130"/>
        <v>1.8516952602138697</v>
      </c>
      <c r="H1387" s="170">
        <f t="shared" si="3130"/>
        <v>1.8516952602138699</v>
      </c>
      <c r="I1387" s="170">
        <f t="shared" si="3130"/>
        <v>1.8516952602138699</v>
      </c>
      <c r="J1387" s="170">
        <f t="shared" si="3130"/>
        <v>1.829185637726972</v>
      </c>
      <c r="K1387" s="170">
        <f t="shared" si="3130"/>
        <v>2.0012501794492605</v>
      </c>
      <c r="L1387" s="170">
        <f t="shared" si="3130"/>
        <v>2.0516010189591758</v>
      </c>
      <c r="M1387" s="170">
        <f t="shared" si="3130"/>
        <v>1.9682300314235903</v>
      </c>
      <c r="N1387" s="170">
        <f t="shared" si="3130"/>
        <v>2.018331687811477</v>
      </c>
      <c r="O1387" s="171">
        <f t="shared" si="3130"/>
        <v>2.0475627520922388</v>
      </c>
      <c r="P1387" s="171"/>
    </row>
    <row r="1388" spans="1:16" x14ac:dyDescent="0.25">
      <c r="A1388" s="195" t="s">
        <v>117</v>
      </c>
      <c r="B1388" s="379"/>
      <c r="C1388" s="77" t="s">
        <v>6</v>
      </c>
      <c r="D1388" s="172">
        <f>+VLOOKUP(D1336,Conversion!$B$33:$N$71,(MATCH('Measured TV opt-pt'!D1335,butget_aylar_opt,0)+1),0)</f>
        <v>2.2869704158618718</v>
      </c>
      <c r="E1388" s="172">
        <f>+VLOOKUP(E1336,Conversion!$B$33:$N$71,(MATCH('Measured TV opt-pt'!E1335,butget_aylar_opt,0)+1),0)</f>
        <v>2.2266049411945041</v>
      </c>
      <c r="F1388" s="172">
        <f>+VLOOKUP(F1336,Conversion!$B$33:$N$71,(MATCH('Measured TV opt-pt'!F1335,butget_aylar_opt,0)+1),0)</f>
        <v>2.2266049411945041</v>
      </c>
      <c r="G1388" s="172">
        <f>+VLOOKUP(G1336,Conversion!$B$33:$N$71,(MATCH('Measured TV opt-pt'!G1335,butget_aylar_opt,0)+1),0)</f>
        <v>2.4588720393303154</v>
      </c>
      <c r="H1388" s="172">
        <f>+VLOOKUP(H1336,Conversion!$B$33:$N$71,(MATCH('Measured TV opt-pt'!H1335,butget_aylar_opt,0)+1),0)</f>
        <v>2.4588720393303154</v>
      </c>
      <c r="I1388" s="172">
        <f>+VLOOKUP(I1336,Conversion!$B$33:$N$71,(MATCH('Measured TV opt-pt'!I1335,butget_aylar_opt,0)+1),0)</f>
        <v>2.4588720393303154</v>
      </c>
      <c r="J1388" s="172">
        <f>+VLOOKUP(J1336,Conversion!$B$33:$N$71,(MATCH('Measured TV opt-pt'!J1335,butget_aylar_opt,0)+1),0)</f>
        <v>2.4004456158595611</v>
      </c>
      <c r="K1388" s="172">
        <f>+VLOOKUP(K1336,Conversion!$B$33:$N$71,(MATCH('Measured TV opt-pt'!K1335,butget_aylar_opt,0)+1),0)</f>
        <v>2.4004456158595611</v>
      </c>
      <c r="L1388" s="172">
        <f>+VLOOKUP(L1336,Conversion!$B$33:$N$71,(MATCH('Measured TV opt-pt'!L1335,butget_aylar_opt,0)+1),0)</f>
        <v>2.4294801489635116</v>
      </c>
      <c r="M1388" s="172">
        <f>+VLOOKUP(M1336,Conversion!$B$33:$N$71,(MATCH('Measured TV opt-pt'!M1335,butget_aylar_opt,0)+1),0)</f>
        <v>2.2869704158618718</v>
      </c>
      <c r="N1388" s="172">
        <f>+VLOOKUP(N1336,Conversion!$B$33:$N$71,(MATCH('Measured TV opt-pt'!N1335,butget_aylar_opt,0)+1),0)</f>
        <v>2.2869704158618718</v>
      </c>
      <c r="O1388" s="173">
        <f>+VLOOKUP(O1336,Conversion!$B$33:$N$71,(MATCH('Measured TV opt-pt'!O1335,butget_aylar_opt,0)+1),0)</f>
        <v>2.2869704158618718</v>
      </c>
      <c r="P1388" s="173"/>
    </row>
    <row r="1389" spans="1:16" ht="15.75" thickBot="1" x14ac:dyDescent="0.3">
      <c r="A1389" s="195" t="s">
        <v>117</v>
      </c>
      <c r="B1389" s="380"/>
      <c r="C1389" s="96" t="s">
        <v>7</v>
      </c>
      <c r="D1389" s="172">
        <f>+VLOOKUP(D1336,Conversion!$B$74:$N$112,(MATCH('Measured TV opt-pt'!D1335,budget_aylar_pt,0)+1),0)</f>
        <v>1.5851243171885931</v>
      </c>
      <c r="E1389" s="172">
        <f>+VLOOKUP(E1336,Conversion!$B$74:$N$112,(MATCH('Measured TV opt-pt'!E1335,budget_aylar_pt,0)+1),0)</f>
        <v>1.5194971243130144</v>
      </c>
      <c r="F1389" s="172">
        <f>+VLOOKUP(F1336,Conversion!$B$74:$N$112,(MATCH('Measured TV opt-pt'!F1335,budget_aylar_pt,0)+1),0)</f>
        <v>1.5194971243130144</v>
      </c>
      <c r="G1389" s="172">
        <f>+VLOOKUP(G1336,Conversion!$B$74:$N$112,(MATCH('Measured TV opt-pt'!G1335,budget_aylar_pt,0)+1),0)</f>
        <v>1.5914766405925358</v>
      </c>
      <c r="H1389" s="172">
        <f>+VLOOKUP(H1336,Conversion!$B$74:$N$112,(MATCH('Measured TV opt-pt'!H1335,budget_aylar_pt,0)+1),0)</f>
        <v>1.5914766405925358</v>
      </c>
      <c r="I1389" s="172">
        <f>+VLOOKUP(I1336,Conversion!$B$74:$N$112,(MATCH('Measured TV opt-pt'!I1335,budget_aylar_pt,0)+1),0)</f>
        <v>1.5914766405925358</v>
      </c>
      <c r="J1389" s="172">
        <f>+VLOOKUP(J1336,Conversion!$B$74:$N$112,(MATCH('Measured TV opt-pt'!J1335,budget_aylar_pt,0)+1),0)</f>
        <v>1.5843599328130049</v>
      </c>
      <c r="K1389" s="172">
        <f>+VLOOKUP(K1336,Conversion!$B$74:$N$112,(MATCH('Measured TV opt-pt'!K1335,budget_aylar_pt,0)+1),0)</f>
        <v>1.5843599328130049</v>
      </c>
      <c r="L1389" s="172">
        <f>+VLOOKUP(L1336,Conversion!$B$74:$N$112,(MATCH('Measured TV opt-pt'!L1335,budget_aylar_pt,0)+1),0)</f>
        <v>1.6479265837238797</v>
      </c>
      <c r="M1389" s="172">
        <f>+VLOOKUP(M1336,Conversion!$B$74:$N$112,(MATCH('Measured TV opt-pt'!M1335,budget_aylar_pt,0)+1),0)</f>
        <v>1.5851243171885931</v>
      </c>
      <c r="N1389" s="172">
        <f>+VLOOKUP(N1336,Conversion!$B$74:$N$112,(MATCH('Measured TV opt-pt'!N1335,budget_aylar_pt,0)+1),0)</f>
        <v>1.5851243171885931</v>
      </c>
      <c r="O1389" s="173">
        <f>+VLOOKUP(O1336,Conversion!$B$74:$N$112,(MATCH('Measured TV opt-pt'!O1335,budget_aylar_pt,0)+1),0)</f>
        <v>1.5851243171885931</v>
      </c>
      <c r="P1389" s="174"/>
    </row>
    <row r="1390" spans="1:16" ht="21.75" thickBot="1" x14ac:dyDescent="0.3">
      <c r="A1390" s="195" t="s">
        <v>117</v>
      </c>
      <c r="B1390" s="240" t="s">
        <v>126</v>
      </c>
      <c r="C1390" s="74" t="s">
        <v>107</v>
      </c>
      <c r="D1390" s="153">
        <v>1</v>
      </c>
      <c r="E1390" s="153">
        <v>2</v>
      </c>
      <c r="F1390" s="153">
        <v>3</v>
      </c>
      <c r="G1390" s="153">
        <v>4</v>
      </c>
      <c r="H1390" s="153">
        <v>5</v>
      </c>
      <c r="I1390" s="153">
        <v>6</v>
      </c>
      <c r="J1390" s="153">
        <v>7</v>
      </c>
      <c r="K1390" s="153">
        <v>8</v>
      </c>
      <c r="L1390" s="153">
        <v>9</v>
      </c>
      <c r="M1390" s="153">
        <v>10</v>
      </c>
      <c r="N1390" s="153">
        <v>11</v>
      </c>
      <c r="O1390" s="153">
        <v>12</v>
      </c>
      <c r="P1390" s="74" t="s">
        <v>127</v>
      </c>
    </row>
    <row r="1391" spans="1:16" ht="15.75" thickBot="1" x14ac:dyDescent="0.3">
      <c r="A1391" s="195" t="s">
        <v>117</v>
      </c>
      <c r="B1391" s="375" t="s">
        <v>75</v>
      </c>
      <c r="C1391" s="185" t="s">
        <v>33</v>
      </c>
      <c r="D1391" s="186" t="s">
        <v>24</v>
      </c>
      <c r="E1391" s="186" t="s">
        <v>24</v>
      </c>
      <c r="F1391" s="186" t="s">
        <v>24</v>
      </c>
      <c r="G1391" s="186" t="s">
        <v>24</v>
      </c>
      <c r="H1391" s="186" t="s">
        <v>24</v>
      </c>
      <c r="I1391" s="186" t="s">
        <v>24</v>
      </c>
      <c r="J1391" s="186" t="s">
        <v>24</v>
      </c>
      <c r="K1391" s="186" t="s">
        <v>24</v>
      </c>
      <c r="L1391" s="186" t="s">
        <v>24</v>
      </c>
      <c r="M1391" s="186" t="s">
        <v>24</v>
      </c>
      <c r="N1391" s="186" t="s">
        <v>24</v>
      </c>
      <c r="O1391" s="186" t="s">
        <v>24</v>
      </c>
      <c r="P1391" s="188" t="s">
        <v>108</v>
      </c>
    </row>
    <row r="1392" spans="1:16" x14ac:dyDescent="0.25">
      <c r="A1392" s="195" t="s">
        <v>117</v>
      </c>
      <c r="B1392" s="376"/>
      <c r="C1392" s="175" t="s">
        <v>125</v>
      </c>
      <c r="D1392" s="200">
        <v>393932</v>
      </c>
      <c r="E1392" s="201">
        <v>482719</v>
      </c>
      <c r="F1392" s="201">
        <v>496446</v>
      </c>
      <c r="G1392" s="201">
        <v>327684</v>
      </c>
      <c r="H1392" s="201">
        <v>0</v>
      </c>
      <c r="I1392" s="201">
        <v>326960</v>
      </c>
      <c r="J1392" s="201">
        <v>182474</v>
      </c>
      <c r="K1392" s="201">
        <v>0</v>
      </c>
      <c r="L1392" s="201">
        <v>0</v>
      </c>
      <c r="M1392" s="201">
        <v>474579.04475691152</v>
      </c>
      <c r="N1392" s="201">
        <v>565844.24567170208</v>
      </c>
      <c r="O1392" s="176">
        <v>549341.90851045027</v>
      </c>
      <c r="P1392" s="176">
        <f>SUM(D1392:O1392)</f>
        <v>3799980.1989390641</v>
      </c>
    </row>
    <row r="1393" spans="1:16" x14ac:dyDescent="0.25">
      <c r="A1393" s="195" t="s">
        <v>117</v>
      </c>
      <c r="B1393" s="376"/>
      <c r="C1393" s="86" t="s">
        <v>1</v>
      </c>
      <c r="D1393" s="87">
        <f>+D1424*D1406*30</f>
        <v>279343.89343769074</v>
      </c>
      <c r="E1393" s="87">
        <f t="shared" ref="E1393:O1393" si="3131">+E1424*E1406*30</f>
        <v>315716.49966443353</v>
      </c>
      <c r="F1393" s="87">
        <f t="shared" si="3131"/>
        <v>318020.80315625592</v>
      </c>
      <c r="G1393" s="87">
        <f t="shared" si="3131"/>
        <v>154328.52106113808</v>
      </c>
      <c r="H1393" s="87">
        <f t="shared" si="3131"/>
        <v>0</v>
      </c>
      <c r="I1393" s="87">
        <f t="shared" si="3131"/>
        <v>175976.3865966234</v>
      </c>
      <c r="J1393" s="87">
        <f t="shared" si="3131"/>
        <v>102551.36926260237</v>
      </c>
      <c r="K1393" s="87">
        <f t="shared" si="3131"/>
        <v>0</v>
      </c>
      <c r="L1393" s="87">
        <f t="shared" si="3131"/>
        <v>0</v>
      </c>
      <c r="M1393" s="87">
        <f t="shared" si="3131"/>
        <v>356193.6301317077</v>
      </c>
      <c r="N1393" s="87">
        <f t="shared" si="3131"/>
        <v>426076.3091570898</v>
      </c>
      <c r="O1393" s="159">
        <f t="shared" si="3131"/>
        <v>389964.80684549105</v>
      </c>
      <c r="P1393" s="159">
        <f t="shared" ref="P1393:P1397" si="3132">SUM(D1393:O1393)</f>
        <v>2518172.2193130329</v>
      </c>
    </row>
    <row r="1394" spans="1:16" x14ac:dyDescent="0.25">
      <c r="A1394" s="195" t="s">
        <v>117</v>
      </c>
      <c r="B1394" s="376"/>
      <c r="C1394" s="86" t="s">
        <v>209</v>
      </c>
      <c r="D1394" s="87">
        <f t="shared" ref="D1394:O1397" si="3133">+D1425*D1407*30</f>
        <v>0</v>
      </c>
      <c r="E1394" s="259">
        <f t="shared" si="3133"/>
        <v>0</v>
      </c>
      <c r="F1394" s="259">
        <f t="shared" si="3133"/>
        <v>0</v>
      </c>
      <c r="G1394" s="259">
        <f t="shared" si="3133"/>
        <v>0</v>
      </c>
      <c r="H1394" s="259">
        <f t="shared" si="3133"/>
        <v>0</v>
      </c>
      <c r="I1394" s="259">
        <f t="shared" si="3133"/>
        <v>0</v>
      </c>
      <c r="J1394" s="259">
        <f t="shared" si="3133"/>
        <v>0</v>
      </c>
      <c r="K1394" s="259">
        <f t="shared" si="3133"/>
        <v>0</v>
      </c>
      <c r="L1394" s="259">
        <f t="shared" si="3133"/>
        <v>0</v>
      </c>
      <c r="M1394" s="259">
        <f t="shared" si="3133"/>
        <v>0</v>
      </c>
      <c r="N1394" s="259">
        <f t="shared" si="3133"/>
        <v>0</v>
      </c>
      <c r="O1394" s="260">
        <f t="shared" si="3133"/>
        <v>0</v>
      </c>
      <c r="P1394" s="260"/>
    </row>
    <row r="1395" spans="1:16" x14ac:dyDescent="0.25">
      <c r="A1395" s="195" t="s">
        <v>117</v>
      </c>
      <c r="B1395" s="376"/>
      <c r="C1395" s="86" t="s">
        <v>210</v>
      </c>
      <c r="D1395" s="87">
        <f t="shared" si="3133"/>
        <v>114588.10656230924</v>
      </c>
      <c r="E1395" s="259">
        <f t="shared" si="3133"/>
        <v>167002.5003355665</v>
      </c>
      <c r="F1395" s="259">
        <f t="shared" si="3133"/>
        <v>169491.12218359471</v>
      </c>
      <c r="G1395" s="259">
        <f t="shared" si="3133"/>
        <v>97298.076669861679</v>
      </c>
      <c r="H1395" s="259">
        <f t="shared" si="3133"/>
        <v>0</v>
      </c>
      <c r="I1395" s="259">
        <f t="shared" si="3133"/>
        <v>89068.681722615918</v>
      </c>
      <c r="J1395" s="259">
        <f t="shared" si="3133"/>
        <v>31002.333291956456</v>
      </c>
      <c r="K1395" s="259">
        <f t="shared" si="3133"/>
        <v>0</v>
      </c>
      <c r="L1395" s="259">
        <f t="shared" si="3133"/>
        <v>0</v>
      </c>
      <c r="M1395" s="259">
        <f t="shared" si="3133"/>
        <v>101550.48633268461</v>
      </c>
      <c r="N1395" s="259">
        <f t="shared" si="3133"/>
        <v>130543.92601264162</v>
      </c>
      <c r="O1395" s="260">
        <f t="shared" si="3133"/>
        <v>159377.10166495922</v>
      </c>
      <c r="P1395" s="260"/>
    </row>
    <row r="1396" spans="1:16" x14ac:dyDescent="0.25">
      <c r="A1396" s="195" t="s">
        <v>117</v>
      </c>
      <c r="B1396" s="376"/>
      <c r="C1396" s="86" t="s">
        <v>211</v>
      </c>
      <c r="D1396" s="87">
        <f t="shared" si="3133"/>
        <v>0</v>
      </c>
      <c r="E1396" s="259">
        <f t="shared" si="3133"/>
        <v>0</v>
      </c>
      <c r="F1396" s="259">
        <f t="shared" si="3133"/>
        <v>8934.0746601493865</v>
      </c>
      <c r="G1396" s="259">
        <f t="shared" si="3133"/>
        <v>76057.402269000246</v>
      </c>
      <c r="H1396" s="259">
        <f t="shared" si="3133"/>
        <v>0</v>
      </c>
      <c r="I1396" s="259">
        <f t="shared" si="3133"/>
        <v>65819.126257596887</v>
      </c>
      <c r="J1396" s="259">
        <f t="shared" si="3133"/>
        <v>48920.297445441167</v>
      </c>
      <c r="K1396" s="259">
        <f t="shared" si="3133"/>
        <v>0</v>
      </c>
      <c r="L1396" s="259">
        <f t="shared" si="3133"/>
        <v>0</v>
      </c>
      <c r="M1396" s="259">
        <f t="shared" si="3133"/>
        <v>16834.928292519282</v>
      </c>
      <c r="N1396" s="259">
        <f t="shared" si="3133"/>
        <v>9224.0105019707153</v>
      </c>
      <c r="O1396" s="260">
        <f t="shared" si="3133"/>
        <v>0</v>
      </c>
      <c r="P1396" s="260"/>
    </row>
    <row r="1397" spans="1:16" ht="15.75" thickBot="1" x14ac:dyDescent="0.3">
      <c r="A1397" s="195" t="s">
        <v>117</v>
      </c>
      <c r="B1397" s="376"/>
      <c r="C1397" s="96" t="s">
        <v>227</v>
      </c>
      <c r="D1397" s="87">
        <f t="shared" si="3133"/>
        <v>0</v>
      </c>
      <c r="E1397" s="90">
        <f t="shared" si="3133"/>
        <v>0</v>
      </c>
      <c r="F1397" s="90">
        <f t="shared" si="3133"/>
        <v>0</v>
      </c>
      <c r="G1397" s="90">
        <f t="shared" si="3133"/>
        <v>0</v>
      </c>
      <c r="H1397" s="90">
        <f t="shared" si="3133"/>
        <v>0</v>
      </c>
      <c r="I1397" s="90">
        <f t="shared" si="3133"/>
        <v>0</v>
      </c>
      <c r="J1397" s="90">
        <f t="shared" si="3133"/>
        <v>0</v>
      </c>
      <c r="K1397" s="90">
        <f t="shared" si="3133"/>
        <v>0</v>
      </c>
      <c r="L1397" s="90">
        <f t="shared" si="3133"/>
        <v>0</v>
      </c>
      <c r="M1397" s="90">
        <f t="shared" si="3133"/>
        <v>0</v>
      </c>
      <c r="N1397" s="90">
        <f t="shared" si="3133"/>
        <v>0</v>
      </c>
      <c r="O1397" s="160">
        <f t="shared" si="3133"/>
        <v>0</v>
      </c>
      <c r="P1397" s="160">
        <f t="shared" si="3132"/>
        <v>0</v>
      </c>
    </row>
    <row r="1398" spans="1:16" ht="15.75" thickBot="1" x14ac:dyDescent="0.3">
      <c r="A1398" s="195" t="s">
        <v>117</v>
      </c>
      <c r="B1398" s="376"/>
      <c r="C1398" s="281" t="s">
        <v>108</v>
      </c>
      <c r="D1398" s="282">
        <f>SUM(D1399:D1403)</f>
        <v>1</v>
      </c>
      <c r="E1398" s="282">
        <f t="shared" ref="E1398" si="3134">SUM(E1399:E1403)</f>
        <v>1.0034229363724529</v>
      </c>
      <c r="F1398" s="282">
        <f t="shared" ref="F1398" si="3135">SUM(F1399:F1403)</f>
        <v>0.99999999999999989</v>
      </c>
      <c r="G1398" s="282">
        <f t="shared" ref="G1398" si="3136">SUM(G1399:G1403)</f>
        <v>0.99999999999999989</v>
      </c>
      <c r="H1398" s="282">
        <f t="shared" ref="H1398" si="3137">SUM(H1399:H1403)</f>
        <v>1</v>
      </c>
      <c r="I1398" s="282">
        <f t="shared" ref="I1398" si="3138">SUM(I1399:I1403)</f>
        <v>1.0000000000000002</v>
      </c>
      <c r="J1398" s="282">
        <f t="shared" ref="J1398" si="3139">SUM(J1399:J1403)</f>
        <v>0.99999999999999978</v>
      </c>
      <c r="K1398" s="282">
        <f t="shared" ref="K1398" si="3140">SUM(K1399:K1403)</f>
        <v>0.99999999999999978</v>
      </c>
      <c r="L1398" s="282">
        <f t="shared" ref="L1398" si="3141">SUM(L1399:L1403)</f>
        <v>1</v>
      </c>
      <c r="M1398" s="282">
        <f t="shared" ref="M1398" si="3142">SUM(M1399:M1403)</f>
        <v>1.0000000000000002</v>
      </c>
      <c r="N1398" s="282">
        <f t="shared" ref="N1398" si="3143">SUM(N1399:N1403)</f>
        <v>1</v>
      </c>
      <c r="O1398" s="282">
        <f t="shared" ref="O1398" si="3144">SUM(O1399:O1403)</f>
        <v>0.99999999999999989</v>
      </c>
      <c r="P1398" s="268"/>
    </row>
    <row r="1399" spans="1:16" ht="15.75" thickBot="1" x14ac:dyDescent="0.3">
      <c r="A1399" s="195" t="s">
        <v>117</v>
      </c>
      <c r="B1399" s="376"/>
      <c r="C1399" s="245" t="s">
        <v>196</v>
      </c>
      <c r="D1399" s="246">
        <v>0.748</v>
      </c>
      <c r="E1399" s="246">
        <v>0.71289999999999998</v>
      </c>
      <c r="F1399" s="246">
        <v>0.70128149006739837</v>
      </c>
      <c r="G1399" s="246">
        <v>0.53018436569432525</v>
      </c>
      <c r="H1399" s="246">
        <v>0.5423765464750937</v>
      </c>
      <c r="I1399" s="246">
        <v>0.58843916554063314</v>
      </c>
      <c r="J1399" s="246">
        <v>0.60561377608760258</v>
      </c>
      <c r="K1399" s="246">
        <v>0.80100224649177598</v>
      </c>
      <c r="L1399" s="246">
        <v>0.74479587945877479</v>
      </c>
      <c r="M1399" s="246">
        <v>0.79328167047923914</v>
      </c>
      <c r="N1399" s="246">
        <v>0.79251746496726783</v>
      </c>
      <c r="O1399" s="246">
        <v>0.75240999999999991</v>
      </c>
      <c r="P1399" s="268"/>
    </row>
    <row r="1400" spans="1:16" ht="15.75" thickBot="1" x14ac:dyDescent="0.3">
      <c r="A1400" s="195" t="s">
        <v>117</v>
      </c>
      <c r="B1400" s="376"/>
      <c r="C1400" s="245" t="s">
        <v>197</v>
      </c>
      <c r="D1400" s="246"/>
      <c r="E1400" s="246">
        <v>3.4229363724529492E-3</v>
      </c>
      <c r="F1400" s="246"/>
      <c r="G1400" s="246"/>
      <c r="H1400" s="246"/>
      <c r="I1400" s="246"/>
      <c r="J1400" s="246"/>
      <c r="K1400" s="246"/>
      <c r="L1400" s="246"/>
      <c r="M1400" s="246"/>
      <c r="N1400" s="246"/>
      <c r="O1400" s="246"/>
      <c r="P1400" s="268"/>
    </row>
    <row r="1401" spans="1:16" ht="15.75" thickBot="1" x14ac:dyDescent="0.3">
      <c r="A1401" s="195" t="s">
        <v>117</v>
      </c>
      <c r="B1401" s="376"/>
      <c r="C1401" s="245" t="s">
        <v>199</v>
      </c>
      <c r="D1401" s="310">
        <v>0.252</v>
      </c>
      <c r="E1401" s="246">
        <v>0.28710000000000002</v>
      </c>
      <c r="F1401" s="246">
        <v>0.27946524626273334</v>
      </c>
      <c r="G1401" s="246">
        <v>0.26027151737500415</v>
      </c>
      <c r="H1401" s="246">
        <v>0.22206611722025232</v>
      </c>
      <c r="I1401" s="246">
        <v>0.23470428159927745</v>
      </c>
      <c r="J1401" s="246">
        <v>0.15048175443375286</v>
      </c>
      <c r="K1401" s="246">
        <v>0.11533513094114624</v>
      </c>
      <c r="L1401" s="246">
        <v>0.2476086029169918</v>
      </c>
      <c r="M1401" s="246">
        <v>0.18024296287308908</v>
      </c>
      <c r="N1401" s="246">
        <v>0.19496532528723082</v>
      </c>
      <c r="O1401" s="246">
        <v>0.24758999999999998</v>
      </c>
      <c r="P1401" s="268"/>
    </row>
    <row r="1402" spans="1:16" ht="15.75" thickBot="1" x14ac:dyDescent="0.3">
      <c r="A1402" s="195" t="s">
        <v>117</v>
      </c>
      <c r="B1402" s="376"/>
      <c r="C1402" s="245" t="s">
        <v>198</v>
      </c>
      <c r="D1402" s="246"/>
      <c r="E1402" s="246"/>
      <c r="F1402" s="246">
        <v>1.9253263669868261E-2</v>
      </c>
      <c r="G1402" s="246">
        <v>0.20954411693067052</v>
      </c>
      <c r="H1402" s="246">
        <v>0.23555733630465386</v>
      </c>
      <c r="I1402" s="246">
        <v>0.17685655286008953</v>
      </c>
      <c r="J1402" s="246">
        <v>0.24390446947864436</v>
      </c>
      <c r="K1402" s="246">
        <v>8.3662622567077571E-2</v>
      </c>
      <c r="L1402" s="246">
        <v>7.5955176242334761E-3</v>
      </c>
      <c r="M1402" s="246">
        <v>2.6475366647671975E-2</v>
      </c>
      <c r="N1402" s="246">
        <v>1.2517209745501362E-2</v>
      </c>
      <c r="O1402" s="246">
        <v>0</v>
      </c>
      <c r="P1402" s="268"/>
    </row>
    <row r="1403" spans="1:16" ht="15.75" thickBot="1" x14ac:dyDescent="0.3">
      <c r="A1403" s="195" t="s">
        <v>117</v>
      </c>
      <c r="B1403" s="376"/>
      <c r="C1403" s="248" t="s">
        <v>228</v>
      </c>
      <c r="D1403" s="249"/>
      <c r="E1403" s="249"/>
      <c r="F1403" s="249"/>
      <c r="G1403" s="249"/>
      <c r="H1403" s="249"/>
      <c r="I1403" s="249"/>
      <c r="J1403" s="249"/>
      <c r="K1403" s="249"/>
      <c r="L1403" s="249"/>
      <c r="M1403" s="249"/>
      <c r="N1403" s="249"/>
      <c r="O1403" s="249"/>
      <c r="P1403" s="177"/>
    </row>
    <row r="1404" spans="1:16" ht="15.75" thickBot="1" x14ac:dyDescent="0.3">
      <c r="A1404" s="195"/>
      <c r="B1404" s="376"/>
      <c r="C1404" s="306" t="s">
        <v>278</v>
      </c>
      <c r="D1404" s="309">
        <v>1</v>
      </c>
      <c r="E1404" s="309">
        <v>3</v>
      </c>
      <c r="F1404" s="309">
        <v>1</v>
      </c>
      <c r="G1404" s="309">
        <v>1</v>
      </c>
      <c r="H1404" s="309">
        <v>1</v>
      </c>
      <c r="I1404" s="309">
        <v>1</v>
      </c>
      <c r="J1404" s="309">
        <v>1</v>
      </c>
      <c r="K1404" s="309">
        <v>1</v>
      </c>
      <c r="L1404" s="309">
        <v>1</v>
      </c>
      <c r="M1404" s="309">
        <v>1</v>
      </c>
      <c r="N1404" s="309">
        <v>1</v>
      </c>
      <c r="O1404" s="309">
        <v>1</v>
      </c>
      <c r="P1404" s="308"/>
    </row>
    <row r="1405" spans="1:16" x14ac:dyDescent="0.25">
      <c r="A1405" s="195" t="s">
        <v>117</v>
      </c>
      <c r="B1405" s="376"/>
      <c r="C1405" s="154" t="s">
        <v>14</v>
      </c>
      <c r="D1405" s="155">
        <f>+SUMPRODUCT(D1406:D1410,D1399:D1403)</f>
        <v>17.635459843446117</v>
      </c>
      <c r="E1405" s="155">
        <f t="shared" ref="E1405" si="3145">+SUMPRODUCT(E1406:E1410,E1399:E1403)</f>
        <v>20.113628330461598</v>
      </c>
      <c r="F1405" s="155">
        <f t="shared" ref="F1405" si="3146">+SUMPRODUCT(F1406:F1410,F1399:F1403)</f>
        <v>20.802872856011206</v>
      </c>
      <c r="G1405" s="155">
        <f t="shared" ref="G1405" si="3147">+SUMPRODUCT(G1406:G1410,G1399:G1403)</f>
        <v>27.657326497118415</v>
      </c>
      <c r="H1405" s="155">
        <f t="shared" ref="H1405" si="3148">+SUMPRODUCT(H1406:H1410,H1399:H1403)</f>
        <v>32.527521446004968</v>
      </c>
      <c r="I1405" s="155">
        <f t="shared" ref="I1405" si="3149">+SUMPRODUCT(I1406:I1410,I1399:I1403)</f>
        <v>31.510875673984401</v>
      </c>
      <c r="J1405" s="155">
        <f t="shared" ref="J1405" si="3150">+SUMPRODUCT(J1406:J1410,J1399:J1403)</f>
        <v>20.274910377394022</v>
      </c>
      <c r="K1405" s="155">
        <f t="shared" ref="K1405" si="3151">+SUMPRODUCT(K1406:K1410,K1399:K1403)</f>
        <v>17.290051071257835</v>
      </c>
      <c r="L1405" s="155">
        <f t="shared" ref="L1405" si="3152">+SUMPRODUCT(L1406:L1410,L1399:L1403)</f>
        <v>23.991363394497959</v>
      </c>
      <c r="M1405" s="155">
        <f t="shared" ref="M1405" si="3153">+SUMPRODUCT(M1406:M1410,M1399:M1403)</f>
        <v>27.257656862768588</v>
      </c>
      <c r="N1405" s="155">
        <f t="shared" ref="N1405" si="3154">+SUMPRODUCT(N1406:N1410,N1399:N1403)</f>
        <v>25.052800302948242</v>
      </c>
      <c r="O1405" s="156">
        <f t="shared" ref="O1405" si="3155">+SUMPRODUCT(O1406:O1410,O1399:O1403)</f>
        <v>21.196595452974034</v>
      </c>
      <c r="P1405" s="156"/>
    </row>
    <row r="1406" spans="1:16" x14ac:dyDescent="0.25">
      <c r="A1406" s="195" t="s">
        <v>117</v>
      </c>
      <c r="B1406" s="376"/>
      <c r="C1406" s="77" t="s">
        <v>34</v>
      </c>
      <c r="D1406" s="243">
        <f>+IF(D1404=1,D1418*'CPP Detay Tum Ay'!D$38+(1-'Measured TV opt-pt'!D1418)*'CPP Detay Tum Ay'!D$20,IF(D1404=2,D1418*'CPP Detay (düşük)'!D$38+(1-'Measured TV opt-pt'!D1418)*'CPP Detay (düşük)'!D$20,IF(D1404=3,D1418*'CPP Detay (yüksek)'!D$38+(1-'Measured TV opt-pt'!D1418)*'CPP Detay (yüksek)'!D$20,"Girilen Rakamda Hata Var")))</f>
        <v>16.718723351532475</v>
      </c>
      <c r="E1406" s="243">
        <f>+IF(E1404=1,E1418*'CPP Detay Tum Ay'!E$38+(1-'Measured TV opt-pt'!E1418)*'CPP Detay Tum Ay'!E$20,IF(E1404=2,E1418*'CPP Detay (düşük)'!E$38+(1-'Measured TV opt-pt'!E1418)*'CPP Detay (düşük)'!E$20,IF(E1404=3,E1418*'CPP Detay (yüksek)'!E$38+(1-'Measured TV opt-pt'!E1418)*'CPP Detay (yüksek)'!E$20,"Girilen Rakamda Hata Var")))</f>
        <v>18.452902712233495</v>
      </c>
      <c r="F1406" s="161">
        <f>+IF(F1404=1,F1418*'CPP Detay Tum Ay'!F$38+(1-'Measured TV opt-pt'!F1418)*'CPP Detay Tum Ay'!F$20,IF(F1404=2,F1418*'CPP Detay (düşük)'!F$38+(1-'Measured TV opt-pt'!F1418)*'CPP Detay (düşük)'!F$20,IF(F1404=3,F1418*'CPP Detay (yüksek)'!F$38+(1-'Measured TV opt-pt'!F1418)*'CPP Detay (yüksek)'!F$20,"Girilen Rakamda Hata Var")))</f>
        <v>19.002662404621546</v>
      </c>
      <c r="G1406" s="161">
        <f>+IF(G1404=1,G1418*'CPP Detay Tum Ay'!G$38+(1-'Measured TV opt-pt'!G1418)*'CPP Detay Tum Ay'!G$20,IF(G1404=2,G1418*'CPP Detay (düşük)'!G$38+(1-'Measured TV opt-pt'!G1418)*'CPP Detay (düşük)'!G$20,IF(G1404=3,G1418*'CPP Detay (yüksek)'!G$38+(1-'Measured TV opt-pt'!G1418)*'CPP Detay (yüksek)'!G$20,"Girilen Rakamda Hata Var")))</f>
        <v>24.568250844518637</v>
      </c>
      <c r="H1406" s="161">
        <f>+IF(H1404=1,H1418*'CPP Detay Tum Ay'!H$38+(1-'Measured TV opt-pt'!H1418)*'CPP Detay Tum Ay'!H$20,IF(H1404=2,H1418*'CPP Detay (düşük)'!H$38+(1-'Measured TV opt-pt'!H1418)*'CPP Detay (düşük)'!H$20,IF(H1404=3,H1418*'CPP Detay (yüksek)'!H$38+(1-'Measured TV opt-pt'!H1418)*'CPP Detay (yüksek)'!H$20,"Girilen Rakamda Hata Var")))</f>
        <v>28.929144068697727</v>
      </c>
      <c r="I1406" s="161">
        <f>+IF(I1404=1,I1418*'CPP Detay Tum Ay'!I$38+(1-'Measured TV opt-pt'!I1418)*'CPP Detay Tum Ay'!I$20,IF(I1404=2,I1418*'CPP Detay (düşük)'!I$38+(1-'Measured TV opt-pt'!I1418)*'CPP Detay (düşük)'!I$20,IF(I1404=3,I1418*'CPP Detay (yüksek)'!I$38+(1-'Measured TV opt-pt'!I1418)*'CPP Detay (yüksek)'!I$20,"Girilen Rakamda Hata Var")))</f>
        <v>28.481543798919329</v>
      </c>
      <c r="J1406" s="161">
        <f>+IF(J1404=1,J1418*'CPP Detay Tum Ay'!J$38+(1-'Measured TV opt-pt'!J1418)*'CPP Detay Tum Ay'!J$20,IF(J1404=2,J1418*'CPP Detay (düşük)'!J$38+(1-'Measured TV opt-pt'!J1418)*'CPP Detay (düşük)'!J$20,IF(J1404=3,J1418*'CPP Detay (yüksek)'!J$38+(1-'Measured TV opt-pt'!J1418)*'CPP Detay (yüksek)'!J$20,"Girilen Rakamda Hata Var")))</f>
        <v>18.814975998400666</v>
      </c>
      <c r="K1406" s="161">
        <f>+IF(K1404=1,K1418*'CPP Detay Tum Ay'!K$38+(1-'Measured TV opt-pt'!K1418)*'CPP Detay Tum Ay'!K$20,IF(K1404=2,K1418*'CPP Detay (düşük)'!K$38+(1-'Measured TV opt-pt'!K1418)*'CPP Detay (düşük)'!K$20,IF(K1404=3,K1418*'CPP Detay (yüksek)'!K$38+(1-'Measured TV opt-pt'!K1418)*'CPP Detay (yüksek)'!K$20,"Girilen Rakamda Hata Var")))</f>
        <v>17.034468684979927</v>
      </c>
      <c r="L1406" s="255">
        <f>+IF(L1404=1,L1418*'CPP Detay Tum Ay'!L$38+(1-'Measured TV opt-pt'!L1418)*'CPP Detay Tum Ay'!L$20,IF(L1404=2,L1418*'CPP Detay (düşük)'!L$38+(1-'Measured TV opt-pt'!L1418)*'CPP Detay (düşük)'!L$20,IF(L1404=3,L1418*'CPP Detay (yüksek)'!L$38+(1-'Measured TV opt-pt'!L1418)*'CPP Detay (yüksek)'!L$20,"Girilen Rakamda Hata Var")))</f>
        <v>22.467149289573328</v>
      </c>
      <c r="M1406" s="255">
        <f>+IF(M1404=1,M1418*'CPP Detay Tum Ay'!M$38+(1-'Measured TV opt-pt'!M1418)*'CPP Detay Tum Ay'!M$20,IF(M1404=2,M1418*'CPP Detay (düşük)'!M$38+(1-'Measured TV opt-pt'!M1418)*'CPP Detay (düşük)'!M$20,IF(M1404=3,M1418*'CPP Detay (yüksek)'!M$38+(1-'Measured TV opt-pt'!M1418)*'CPP Detay (yüksek)'!M$20,"Girilen Rakamda Hata Var")))</f>
        <v>25.789248753307362</v>
      </c>
      <c r="N1406" s="255">
        <f>+IF(N1404=1,N1418*'CPP Detay Tum Ay'!N$38+(1-'Measured TV opt-pt'!N1418)*'CPP Detay Tum Ay'!N$20,IF(N1404=2,N1418*'CPP Detay (düşük)'!N$38+(1-'Measured TV opt-pt'!N1418)*'CPP Detay (düşük)'!N$20,IF(N1404=3,N1418*'CPP Detay (yüksek)'!N$38+(1-'Measured TV opt-pt'!N1418)*'CPP Detay (yüksek)'!N$20,"Girilen Rakamda Hata Var")))</f>
        <v>23.803341004858662</v>
      </c>
      <c r="O1406" s="256">
        <f>+IF(O1404=1,O1418*'CPP Detay Tum Ay'!O$38+(1-'Measured TV opt-pt'!O1418)*'CPP Detay Tum Ay'!O$20,IF(O1404=2,O1418*'CPP Detay (düşük)'!O$38+(1-'Measured TV opt-pt'!O1418)*'CPP Detay (düşük)'!O$20,IF(O1404=3,O1418*'CPP Detay (yüksek)'!O$38+(1-'Measured TV opt-pt'!O1418)*'CPP Detay (yüksek)'!O$20,"Girilen Rakamda Hata Var")))</f>
        <v>19.99835323959751</v>
      </c>
      <c r="P1406" s="162"/>
    </row>
    <row r="1407" spans="1:16" x14ac:dyDescent="0.25">
      <c r="A1407" s="195" t="s">
        <v>117</v>
      </c>
      <c r="B1407" s="376"/>
      <c r="C1407" s="77" t="s">
        <v>194</v>
      </c>
      <c r="D1407" s="243">
        <f>+IF(D1404=1,D1419*'CPP Detay Tum Ay'!D$94+(1-'Measured TV opt-pt'!D1419)*'CPP Detay Tum Ay'!D$76,IF(D1404=2,D1419*'CPP Detay (düşük)'!D$94+(1-'Measured TV opt-pt'!D1419)*'CPP Detay (düşük)'!D$76,IF(D1404=3,D1419*'CPP Detay (yüksek)'!D$94+(1-'Measured TV opt-pt'!D1419)*'CPP Detay (yüksek)'!D$76,"Girilen Rakamda Hata Var")))</f>
        <v>0</v>
      </c>
      <c r="E1407" s="243">
        <f>+IF(E1404=1,E1419*'CPP Detay Tum Ay'!E$94+(1-'Measured TV opt-pt'!E1419)*'CPP Detay Tum Ay'!E$76,IF(E1404=2,E1419*'CPP Detay (düşük)'!E$94+(1-'Measured TV opt-pt'!E1419)*'CPP Detay (düşük)'!E$76,IF(E1404=3,E1419*'CPP Detay (yüksek)'!E$94+(1-'Measured TV opt-pt'!E1419)*'CPP Detay (yüksek)'!E$76,"Girilen Rakamda Hata Var")))</f>
        <v>0</v>
      </c>
      <c r="F1407" s="243">
        <f>+IF(F1404=1,F1419*'CPP Detay Tum Ay'!F$94+(1-'Measured TV opt-pt'!F1419)*'CPP Detay Tum Ay'!F$76,IF(F1404=2,F1419*'CPP Detay (düşük)'!F$94+(1-'Measured TV opt-pt'!F1419)*'CPP Detay (düşük)'!F$76,IF(F1404=3,F1419*'CPP Detay (yüksek)'!F$94+(1-'Measured TV opt-pt'!F1419)*'CPP Detay (yüksek)'!F$76,"Girilen Rakamda Hata Var")))</f>
        <v>0</v>
      </c>
      <c r="G1407" s="243">
        <f>+IF(G1404=1,G1419*'CPP Detay Tum Ay'!G$94+(1-'Measured TV opt-pt'!G1419)*'CPP Detay Tum Ay'!G$76,IF(G1404=2,G1419*'CPP Detay (düşük)'!G$94+(1-'Measured TV opt-pt'!G1419)*'CPP Detay (düşük)'!G$76,IF(G1404=3,G1419*'CPP Detay (yüksek)'!G$94+(1-'Measured TV opt-pt'!G1419)*'CPP Detay (yüksek)'!G$76,"Girilen Rakamda Hata Var")))</f>
        <v>0</v>
      </c>
      <c r="H1407" s="243">
        <f>+IF(H1404=1,H1419*'CPP Detay Tum Ay'!H$94+(1-'Measured TV opt-pt'!H1419)*'CPP Detay Tum Ay'!H$76,IF(H1404=2,H1419*'CPP Detay (düşük)'!H$94+(1-'Measured TV opt-pt'!H1419)*'CPP Detay (düşük)'!H$76,IF(H1404=3,H1419*'CPP Detay (yüksek)'!H$94+(1-'Measured TV opt-pt'!H1419)*'CPP Detay (yüksek)'!H$76,"Girilen Rakamda Hata Var")))</f>
        <v>0</v>
      </c>
      <c r="I1407" s="243">
        <f>+IF(I1404=1,I1419*'CPP Detay Tum Ay'!I$94+(1-'Measured TV opt-pt'!I1419)*'CPP Detay Tum Ay'!I$76,IF(I1404=2,I1419*'CPP Detay (düşük)'!I$94+(1-'Measured TV opt-pt'!I1419)*'CPP Detay (düşük)'!I$76,IF(I1404=3,I1419*'CPP Detay (yüksek)'!I$94+(1-'Measured TV opt-pt'!I1419)*'CPP Detay (yüksek)'!I$76,"Girilen Rakamda Hata Var")))</f>
        <v>0</v>
      </c>
      <c r="J1407" s="243">
        <f>+IF(J1404=1,J1419*'CPP Detay Tum Ay'!J$94+(1-'Measured TV opt-pt'!J1419)*'CPP Detay Tum Ay'!J$76,IF(J1404=2,J1419*'CPP Detay (düşük)'!J$94+(1-'Measured TV opt-pt'!J1419)*'CPP Detay (düşük)'!J$76,IF(J1404=3,J1419*'CPP Detay (yüksek)'!J$94+(1-'Measured TV opt-pt'!J1419)*'CPP Detay (yüksek)'!J$76,"Girilen Rakamda Hata Var")))</f>
        <v>0</v>
      </c>
      <c r="K1407" s="243">
        <f>+IF(K1404=1,K1419*'CPP Detay Tum Ay'!K$94+(1-'Measured TV opt-pt'!K1419)*'CPP Detay Tum Ay'!K$76,IF(K1404=2,K1419*'CPP Detay (düşük)'!K$94+(1-'Measured TV opt-pt'!K1419)*'CPP Detay (düşük)'!K$76,IF(K1404=3,K1419*'CPP Detay (yüksek)'!K$94+(1-'Measured TV opt-pt'!K1419)*'CPP Detay (yüksek)'!K$76,"Girilen Rakamda Hata Var")))</f>
        <v>0</v>
      </c>
      <c r="L1407" s="257">
        <f>+IF(L1404=1,L1419*'CPP Detay Tum Ay'!L$94+(1-'Measured TV opt-pt'!L1419)*'CPP Detay Tum Ay'!L$76,IF(L1404=2,L1419*'CPP Detay (düşük)'!L$94+(1-'Measured TV opt-pt'!L1419)*'CPP Detay (düşük)'!L$76,IF(L1404=3,L1419*'CPP Detay (yüksek)'!L$94+(1-'Measured TV opt-pt'!L1419)*'CPP Detay (yüksek)'!L$76,"Girilen Rakamda Hata Var")))</f>
        <v>0</v>
      </c>
      <c r="M1407" s="257">
        <f>+IF(M1404=1,M1419*'CPP Detay Tum Ay'!M$94+(1-'Measured TV opt-pt'!M1419)*'CPP Detay Tum Ay'!M$76,IF(M1404=2,M1419*'CPP Detay (düşük)'!M$94+(1-'Measured TV opt-pt'!M1419)*'CPP Detay (düşük)'!M$76,IF(M1404=3,M1419*'CPP Detay (yüksek)'!M$94+(1-'Measured TV opt-pt'!M1419)*'CPP Detay (yüksek)'!M$76,"Girilen Rakamda Hata Var")))</f>
        <v>0</v>
      </c>
      <c r="N1407" s="257">
        <f>+IF(N1404=1,N1419*'CPP Detay Tum Ay'!N$94+(1-'Measured TV opt-pt'!N1419)*'CPP Detay Tum Ay'!N$76,IF(N1404=2,N1419*'CPP Detay (düşük)'!N$94+(1-'Measured TV opt-pt'!N1419)*'CPP Detay (düşük)'!N$76,IF(N1404=3,N1419*'CPP Detay (yüksek)'!N$94+(1-'Measured TV opt-pt'!N1419)*'CPP Detay (yüksek)'!N$76,"Girilen Rakamda Hata Var")))</f>
        <v>0</v>
      </c>
      <c r="O1407" s="258">
        <f>+IF(O1404=1,O1419*'CPP Detay Tum Ay'!O$94+(1-'Measured TV opt-pt'!O1419)*'CPP Detay Tum Ay'!O$76,IF(O1404=2,O1419*'CPP Detay (düşük)'!O$94+(1-'Measured TV opt-pt'!O1419)*'CPP Detay (düşük)'!O$76,IF(O1404=3,O1419*'CPP Detay (yüksek)'!O$94+(1-'Measured TV opt-pt'!O1419)*'CPP Detay (yüksek)'!O$76,"Girilen Rakamda Hata Var")))</f>
        <v>0</v>
      </c>
      <c r="P1407" s="244"/>
    </row>
    <row r="1408" spans="1:16" x14ac:dyDescent="0.25">
      <c r="A1408" s="195" t="s">
        <v>117</v>
      </c>
      <c r="B1408" s="376"/>
      <c r="C1408" s="77" t="s">
        <v>195</v>
      </c>
      <c r="D1408" s="243">
        <f>+IF(D1404=1,D1420*'CPP Detay Tum Ay'!D$150+(1-'Measured TV opt-pt'!D1420)*'CPP Detay Tum Ay'!D$132,IF(D1404=2,D1420*'CPP Detay (düşük)'!D$150+(1-'Measured TV opt-pt'!D1420)*'CPP Detay (düşük)'!D$132,IF(D1404=3,D1420*'CPP Detay (yüksek)'!D$150+(1-'Measured TV opt-pt'!D1420)*'CPP Detay (yüksek)'!D$132,"Girilen Rakamda Hata Var")))</f>
        <v>20.356566573412003</v>
      </c>
      <c r="E1408" s="243">
        <f>+IF(E1404=1,E1420*'CPP Detay Tum Ay'!E$150+(1-'Measured TV opt-pt'!E1420)*'CPP Detay Tum Ay'!E$132,IF(E1404=2,E1420*'CPP Detay (düşük)'!E$150+(1-'Measured TV opt-pt'!E1420)*'CPP Detay (düşük)'!E$132,IF(E1404=3,E1420*'CPP Detay (yüksek)'!E$150+(1-'Measured TV opt-pt'!E1420)*'CPP Detay (yüksek)'!E$132,"Girilen Rakamda Hata Var")))</f>
        <v>24.237387624208779</v>
      </c>
      <c r="F1408" s="243">
        <f>+IF(F1404=1,F1420*'CPP Detay Tum Ay'!F$150+(1-'Measured TV opt-pt'!F1420)*'CPP Detay Tum Ay'!F$132,IF(F1404=2,F1420*'CPP Detay (düşük)'!F$150+(1-'Measured TV opt-pt'!F1420)*'CPP Detay (düşük)'!F$132,IF(F1404=3,F1420*'CPP Detay (yüksek)'!F$150+(1-'Measured TV opt-pt'!F1420)*'CPP Detay (yüksek)'!F$132,"Girilen Rakamda Hata Var")))</f>
        <v>25.413849074922503</v>
      </c>
      <c r="G1408" s="243">
        <f>+IF(G1404=1,G1420*'CPP Detay Tum Ay'!G$150+(1-'Measured TV opt-pt'!G1420)*'CPP Detay Tum Ay'!G$132,IF(G1404=2,G1420*'CPP Detay (düşük)'!G$150+(1-'Measured TV opt-pt'!G1420)*'CPP Detay (düşük)'!G$132,IF(G1404=3,G1420*'CPP Detay (yüksek)'!G$150+(1-'Measured TV opt-pt'!G1420)*'CPP Detay (yüksek)'!G$132,"Girilen Rakamda Hata Var")))</f>
        <v>31.552412548503973</v>
      </c>
      <c r="H1408" s="243">
        <f>+IF(H1404=1,H1420*'CPP Detay Tum Ay'!H$150+(1-'Measured TV opt-pt'!H1420)*'CPP Detay Tum Ay'!H$132,IF(H1404=2,H1420*'CPP Detay (düşük)'!H$150+(1-'Measured TV opt-pt'!H1420)*'CPP Detay (düşük)'!H$132,IF(H1404=3,H1420*'CPP Detay (yüksek)'!H$150+(1-'Measured TV opt-pt'!H1420)*'CPP Detay (yüksek)'!H$132,"Girilen Rakamda Hata Var")))</f>
        <v>37.290668258648957</v>
      </c>
      <c r="I1408" s="243">
        <f>+IF(I1404=1,I1420*'CPP Detay Tum Ay'!I$150+(1-'Measured TV opt-pt'!I1420)*'CPP Detay Tum Ay'!I$132,IF(I1404=2,I1420*'CPP Detay (düşük)'!I$150+(1-'Measured TV opt-pt'!I1420)*'CPP Detay (düşük)'!I$132,IF(I1404=3,I1420*'CPP Detay (yüksek)'!I$150+(1-'Measured TV opt-pt'!I1420)*'CPP Detay (yüksek)'!I$132,"Girilen Rakamda Hata Var")))</f>
        <v>36.142210678171971</v>
      </c>
      <c r="J1408" s="243">
        <f>+IF(J1404=1,J1420*'CPP Detay Tum Ay'!J$150+(1-'Measured TV opt-pt'!J1420)*'CPP Detay Tum Ay'!J$132,IF(J1404=2,J1420*'CPP Detay (düşük)'!J$150+(1-'Measured TV opt-pt'!J1420)*'CPP Detay (düşük)'!J$132,IF(J1404=3,J1420*'CPP Detay (yüksek)'!J$150+(1-'Measured TV opt-pt'!J1420)*'CPP Detay (yüksek)'!J$132,"Girilen Rakamda Hata Var")))</f>
        <v>22.891196098593156</v>
      </c>
      <c r="K1408" s="243">
        <f>+IF(K1404=1,K1420*'CPP Detay Tum Ay'!K$150+(1-'Measured TV opt-pt'!K1420)*'CPP Detay Tum Ay'!K$132,IF(K1404=2,K1420*'CPP Detay (düşük)'!K$150+(1-'Measured TV opt-pt'!K1420)*'CPP Detay (düşük)'!K$132,IF(K1404=3,K1420*'CPP Detay (yüksek)'!K$150+(1-'Measured TV opt-pt'!K1420)*'CPP Detay (yüksek)'!K$132,"Girilen Rakamda Hata Var")))</f>
        <v>18.52416727465565</v>
      </c>
      <c r="L1408" s="257">
        <f>+IF(L1404=1,L1420*'CPP Detay Tum Ay'!L$150+(1-'Measured TV opt-pt'!L1420)*'CPP Detay Tum Ay'!L$132,IF(L1404=2,L1420*'CPP Detay (düşük)'!L$150+(1-'Measured TV opt-pt'!L1420)*'CPP Detay (düşük)'!L$132,IF(L1404=3,L1420*'CPP Detay (yüksek)'!L$150+(1-'Measured TV opt-pt'!L1420)*'CPP Detay (yüksek)'!L$132,"Girilen Rakamda Hata Var")))</f>
        <v>28.233970352734637</v>
      </c>
      <c r="M1408" s="257">
        <f>+IF(M1404=1,M1420*'CPP Detay Tum Ay'!M$150+(1-'Measured TV opt-pt'!M1420)*'CPP Detay Tum Ay'!M$132,IF(M1404=2,M1420*'CPP Detay (düşük)'!M$150+(1-'Measured TV opt-pt'!M1420)*'CPP Detay (düşük)'!M$132,IF(M1404=3,M1420*'CPP Detay (yüksek)'!M$150+(1-'Measured TV opt-pt'!M1420)*'CPP Detay (yüksek)'!M$132,"Girilen Rakamda Hata Var")))</f>
        <v>32.359637806635185</v>
      </c>
      <c r="N1408" s="257">
        <f>+IF(N1404=1,N1420*'CPP Detay Tum Ay'!N$150+(1-'Measured TV opt-pt'!N1420)*'CPP Detay Tum Ay'!N$132,IF(N1404=2,N1420*'CPP Detay (düşük)'!N$150+(1-'Measured TV opt-pt'!N1420)*'CPP Detay (düşük)'!N$132,IF(N1404=3,N1420*'CPP Detay (yüksek)'!N$150+(1-'Measured TV opt-pt'!N1420)*'CPP Detay (yüksek)'!N$132,"Girilen Rakamda Hata Var")))</f>
        <v>29.645492106680784</v>
      </c>
      <c r="O1408" s="258">
        <f>+IF(O1404=1,O1420*'CPP Detay Tum Ay'!O$150+(1-'Measured TV opt-pt'!O1420)*'CPP Detay Tum Ay'!O$132,IF(O1404=2,O1420*'CPP Detay (düşük)'!O$150+(1-'Measured TV opt-pt'!O1420)*'CPP Detay (düşük)'!O$132,IF(O1404=3,O1420*'CPP Detay (yüksek)'!O$150+(1-'Measured TV opt-pt'!O1420)*'CPP Detay (yüksek)'!O$132,"Girilen Rakamda Hata Var")))</f>
        <v>24.837976057063997</v>
      </c>
      <c r="P1408" s="244"/>
    </row>
    <row r="1409" spans="1:53" x14ac:dyDescent="0.25">
      <c r="A1409" s="195" t="s">
        <v>117</v>
      </c>
      <c r="B1409" s="376"/>
      <c r="C1409" s="77" t="s">
        <v>193</v>
      </c>
      <c r="D1409" s="243">
        <f>+IF(D1404=1,D1421*'CPP Detay Tum Ay'!D$206+(1-'Measured TV opt-pt'!D1421)*'CPP Detay Tum Ay'!D$188,IF(D1404=2,D1421*'CPP Detay (düşük)'!D$206+(1-'Measured TV opt-pt'!D1421)*'CPP Detay (düşük)'!D$188,IF(D1404=3,D1421*'CPP Detay (yüksek)'!D$206+(1-'Measured TV opt-pt'!D1421)*'CPP Detay (yüksek)'!D$188,"Girilen Rakamda Hata Var")))</f>
        <v>12.795919787449392</v>
      </c>
      <c r="E1409" s="243">
        <f>+IF(E1404=1,E1421*'CPP Detay Tum Ay'!E$206+(1-'Measured TV opt-pt'!E1421)*'CPP Detay Tum Ay'!E$188,IF(E1404=2,E1421*'CPP Detay (düşük)'!E$206+(1-'Measured TV opt-pt'!E1421)*'CPP Detay (düşük)'!E$188,IF(E1404=3,E1421*'CPP Detay (yüksek)'!E$206+(1-'Measured TV opt-pt'!E1421)*'CPP Detay (yüksek)'!E$188,"Girilen Rakamda Hata Var")))</f>
        <v>13.088165237706932</v>
      </c>
      <c r="F1409" s="243">
        <f>+IF(F1404=1,F1421*'CPP Detay Tum Ay'!F$206+(1-'Measured TV opt-pt'!F1421)*'CPP Detay Tum Ay'!F$188,IF(F1404=2,F1421*'CPP Detay (düşük)'!F$206+(1-'Measured TV opt-pt'!F1421)*'CPP Detay (düşük)'!F$188,IF(F1404=3,F1421*'CPP Detay (yüksek)'!F$206+(1-'Measured TV opt-pt'!F1421)*'CPP Detay (yüksek)'!F$188,"Girilen Rakamda Hata Var")))</f>
        <v>19.444488262487042</v>
      </c>
      <c r="G1409" s="243">
        <f>+IF(G1404=1,G1421*'CPP Detay Tum Ay'!G$206+(1-'Measured TV opt-pt'!G1421)*'CPP Detay Tum Ay'!G$188,IF(G1404=2,G1421*'CPP Detay (düşük)'!G$206+(1-'Measured TV opt-pt'!G1421)*'CPP Detay (düşük)'!G$188,IF(G1404=3,G1421*'CPP Detay (yüksek)'!G$206+(1-'Measured TV opt-pt'!G1421)*'CPP Detay (yüksek)'!G$188,"Girilen Rakamda Hata Var")))</f>
        <v>30.635218063320295</v>
      </c>
      <c r="H1409" s="243">
        <f>+IF(H1404=1,H1421*'CPP Detay Tum Ay'!H$206+(1-'Measured TV opt-pt'!H1421)*'CPP Detay Tum Ay'!H$188,IF(H1404=2,H1421*'CPP Detay (düşük)'!H$206+(1-'Measured TV opt-pt'!H1421)*'CPP Detay (düşük)'!H$188,IF(H1404=3,H1421*'CPP Detay (yüksek)'!H$206+(1-'Measured TV opt-pt'!H1421)*'CPP Detay (yüksek)'!H$188,"Girilen Rakamda Hata Var")))</f>
        <v>36.322529448761351</v>
      </c>
      <c r="I1409" s="243">
        <f>+IF(I1404=1,I1421*'CPP Detay Tum Ay'!I$206+(1-'Measured TV opt-pt'!I1421)*'CPP Detay Tum Ay'!I$188,IF(I1404=2,I1421*'CPP Detay (düşük)'!I$206+(1-'Measured TV opt-pt'!I1421)*'CPP Detay (düşük)'!I$188,IF(I1404=3,I1421*'CPP Detay (yüksek)'!I$206+(1-'Measured TV opt-pt'!I1421)*'CPP Detay (yüksek)'!I$188,"Girilen Rakamda Hata Var")))</f>
        <v>35.443912671803574</v>
      </c>
      <c r="J1409" s="243">
        <f>+IF(J1404=1,J1421*'CPP Detay Tum Ay'!J$206+(1-'Measured TV opt-pt'!J1421)*'CPP Detay Tum Ay'!J$188,IF(J1404=2,J1421*'CPP Detay (düşük)'!J$206+(1-'Measured TV opt-pt'!J1421)*'CPP Detay (düşük)'!J$188,IF(J1404=3,J1421*'CPP Detay (yüksek)'!J$206+(1-'Measured TV opt-pt'!J1421)*'CPP Detay (yüksek)'!J$188,"Girilen Rakamda Hata Var")))</f>
        <v>22.285751374791982</v>
      </c>
      <c r="K1409" s="243">
        <f>+IF(K1404=1,K1421*'CPP Detay Tum Ay'!K$206+(1-'Measured TV opt-pt'!K1421)*'CPP Detay Tum Ay'!K$188,IF(K1404=2,K1421*'CPP Detay (düşük)'!K$206+(1-'Measured TV opt-pt'!K1421)*'CPP Detay (düşük)'!K$188,IF(K1404=3,K1421*'CPP Detay (yüksek)'!K$206+(1-'Measured TV opt-pt'!K1421)*'CPP Detay (yüksek)'!K$188,"Girilen Rakamda Hata Var")))</f>
        <v>18.035725898829039</v>
      </c>
      <c r="L1409" s="257">
        <f>+IF(L1404=1,L1421*'CPP Detay Tum Ay'!L$206+(1-'Measured TV opt-pt'!L1421)*'CPP Detay Tum Ay'!L$188,IF(L1404=2,L1421*'CPP Detay (düşük)'!L$206+(1-'Measured TV opt-pt'!L1421)*'CPP Detay (düşük)'!L$188,IF(L1404=3,L1421*'CPP Detay (yüksek)'!L$206+(1-'Measured TV opt-pt'!L1421)*'CPP Detay (yüksek)'!L$188,"Girilen Rakamda Hata Var")))</f>
        <v>35.145626645182467</v>
      </c>
      <c r="M1409" s="257">
        <f>+IF(M1404=1,M1421*'CPP Detay Tum Ay'!M$206+(1-'Measured TV opt-pt'!M1421)*'CPP Detay Tum Ay'!M$188,IF(M1404=2,M1421*'CPP Detay (düşük)'!M$206+(1-'Measured TV opt-pt'!M1421)*'CPP Detay (düşük)'!M$188,IF(M1404=3,M1421*'CPP Detay (yüksek)'!M$206+(1-'Measured TV opt-pt'!M1421)*'CPP Detay (yüksek)'!M$188,"Girilen Rakamda Hata Var")))</f>
        <v>36.521554108764683</v>
      </c>
      <c r="N1409" s="257">
        <f>+IF(N1404=1,N1421*'CPP Detay Tum Ay'!N$206+(1-'Measured TV opt-pt'!N1421)*'CPP Detay Tum Ay'!N$188,IF(N1404=2,N1421*'CPP Detay (düşük)'!N$206+(1-'Measured TV opt-pt'!N1421)*'CPP Detay (düşük)'!N$188,IF(N1404=3,N1421*'CPP Detay (yüksek)'!N$206+(1-'Measured TV opt-pt'!N1421)*'CPP Detay (yüksek)'!N$188,"Girilen Rakamda Hata Var")))</f>
        <v>32.626585992454281</v>
      </c>
      <c r="O1409" s="258">
        <f>+IF(O1404=1,O1421*'CPP Detay Tum Ay'!O$206+(1-'Measured TV opt-pt'!O1421)*'CPP Detay Tum Ay'!O$188,IF(O1404=2,O1421*'CPP Detay (düşük)'!O$206+(1-'Measured TV opt-pt'!O1421)*'CPP Detay (düşük)'!O$188,IF(O1404=3,O1421*'CPP Detay (yüksek)'!O$206+(1-'Measured TV opt-pt'!O1421)*'CPP Detay (yüksek)'!O$188,"Girilen Rakamda Hata Var")))</f>
        <v>0</v>
      </c>
      <c r="P1409" s="244"/>
    </row>
    <row r="1410" spans="1:53" ht="15.75" thickBot="1" x14ac:dyDescent="0.3">
      <c r="A1410" s="195" t="s">
        <v>117</v>
      </c>
      <c r="B1410" s="376"/>
      <c r="C1410" s="96" t="s">
        <v>229</v>
      </c>
      <c r="D1410" s="243">
        <f>+IF(D1404=1,D1422*'CPP Detay Tum Ay'!D$262+(1-'Measured TV opt-pt'!D1422)*'CPP Detay Tum Ay'!D$244,IF(D1404=2,D1422*'CPP Detay (düşük)'!D$262+(1-'Measured TV opt-pt'!D1422)*'CPP Detay (düşük)'!D$244,IF(D1404=3,D1422*'CPP Detay (yüksek)'!D$262+(1-'Measured TV opt-pt'!D1422)*'CPP Detay (yüksek)'!D$244,"Girilen Rakamda Hata Var")))</f>
        <v>0</v>
      </c>
      <c r="E1410" s="163">
        <f>+IF(E1404=1,E1422*'CPP Detay Tum Ay'!E$262+(1-'Measured TV opt-pt'!E1422)*'CPP Detay Tum Ay'!E$244,IF(E1404=2,E1422*'CPP Detay (düşük)'!E$262+(1-'Measured TV opt-pt'!E1422)*'CPP Detay (düşük)'!E$244,IF(E1404=3,E1422*'CPP Detay (yüksek)'!E$262+(1-'Measured TV opt-pt'!E1422)*'CPP Detay (yüksek)'!E$244,"Girilen Rakamda Hata Var")))</f>
        <v>0</v>
      </c>
      <c r="F1410" s="163">
        <f>+IF(F1404=1,F1422*'CPP Detay Tum Ay'!F$262+(1-'Measured TV opt-pt'!F1422)*'CPP Detay Tum Ay'!F$244,IF(F1404=2,F1422*'CPP Detay (düşük)'!F$262+(1-'Measured TV opt-pt'!F1422)*'CPP Detay (düşük)'!F$244,IF(F1404=3,F1422*'CPP Detay (yüksek)'!F$262+(1-'Measured TV opt-pt'!F1422)*'CPP Detay (yüksek)'!F$244,"Girilen Rakamda Hata Var")))</f>
        <v>0</v>
      </c>
      <c r="G1410" s="163">
        <f>+IF(G1404=1,G1422*'CPP Detay Tum Ay'!G$262+(1-'Measured TV opt-pt'!G1422)*'CPP Detay Tum Ay'!G$244,IF(G1404=2,G1422*'CPP Detay (düşük)'!G$262+(1-'Measured TV opt-pt'!G1422)*'CPP Detay (düşük)'!G$244,IF(G1404=3,G1422*'CPP Detay (yüksek)'!G$262+(1-'Measured TV opt-pt'!G1422)*'CPP Detay (yüksek)'!G$244,"Girilen Rakamda Hata Var")))</f>
        <v>0</v>
      </c>
      <c r="H1410" s="163">
        <f>+IF(H1404=1,H1422*'CPP Detay Tum Ay'!H$262+(1-'Measured TV opt-pt'!H1422)*'CPP Detay Tum Ay'!H$244,IF(H1404=2,H1422*'CPP Detay (düşük)'!H$262+(1-'Measured TV opt-pt'!H1422)*'CPP Detay (düşük)'!H$244,IF(H1404=3,H1422*'CPP Detay (yüksek)'!H$262+(1-'Measured TV opt-pt'!H1422)*'CPP Detay (yüksek)'!H$244,"Girilen Rakamda Hata Var")))</f>
        <v>0</v>
      </c>
      <c r="I1410" s="163">
        <f>+IF(I1404=1,I1422*'CPP Detay Tum Ay'!I$262+(1-'Measured TV opt-pt'!I1422)*'CPP Detay Tum Ay'!I$244,IF(I1404=2,I1422*'CPP Detay (düşük)'!I$262+(1-'Measured TV opt-pt'!I1422)*'CPP Detay (düşük)'!I$244,IF(I1404=3,I1422*'CPP Detay (yüksek)'!I$262+(1-'Measured TV opt-pt'!I1422)*'CPP Detay (yüksek)'!I$244,"Girilen Rakamda Hata Var")))</f>
        <v>0</v>
      </c>
      <c r="J1410" s="163">
        <f>+IF(J1404=1,J1422*'CPP Detay Tum Ay'!J$262+(1-'Measured TV opt-pt'!J1422)*'CPP Detay Tum Ay'!J$244,IF(J1404=2,J1422*'CPP Detay (düşük)'!J$262+(1-'Measured TV opt-pt'!J1422)*'CPP Detay (düşük)'!J$244,IF(J1404=3,J1422*'CPP Detay (yüksek)'!J$262+(1-'Measured TV opt-pt'!J1422)*'CPP Detay (yüksek)'!J$244,"Girilen Rakamda Hata Var")))</f>
        <v>0</v>
      </c>
      <c r="K1410" s="163">
        <f>+IF(K1404=1,K1422*'CPP Detay Tum Ay'!K$262+(1-'Measured TV opt-pt'!K1422)*'CPP Detay Tum Ay'!K$244,IF(K1404=2,K1422*'CPP Detay (düşük)'!K$262+(1-'Measured TV opt-pt'!K1422)*'CPP Detay (düşük)'!K$244,IF(K1404=3,K1422*'CPP Detay (yüksek)'!K$262+(1-'Measured TV opt-pt'!K1422)*'CPP Detay (yüksek)'!K$244,"Girilen Rakamda Hata Var")))</f>
        <v>0</v>
      </c>
      <c r="L1410" s="163">
        <f>+IF(L1404=1,L1422*'CPP Detay Tum Ay'!L$262+(1-'Measured TV opt-pt'!L1422)*'CPP Detay Tum Ay'!L$244,IF(L1404=2,L1422*'CPP Detay (düşük)'!L$262+(1-'Measured TV opt-pt'!L1422)*'CPP Detay (düşük)'!L$244,IF(L1404=3,L1422*'CPP Detay (yüksek)'!L$262+(1-'Measured TV opt-pt'!L1422)*'CPP Detay (yüksek)'!L$244,"Girilen Rakamda Hata Var")))</f>
        <v>0</v>
      </c>
      <c r="M1410" s="163">
        <f>+IF(M1404=1,M1422*'CPP Detay Tum Ay'!M$262+(1-'Measured TV opt-pt'!M1422)*'CPP Detay Tum Ay'!M$244,IF(M1404=2,M1422*'CPP Detay (düşük)'!M$262+(1-'Measured TV opt-pt'!M1422)*'CPP Detay (düşük)'!M$244,IF(M1404=3,M1422*'CPP Detay (yüksek)'!M$262+(1-'Measured TV opt-pt'!M1422)*'CPP Detay (yüksek)'!M$244,"Girilen Rakamda Hata Var")))</f>
        <v>0</v>
      </c>
      <c r="N1410" s="163">
        <f>+IF(N1404=1,N1422*'CPP Detay Tum Ay'!N$262+(1-'Measured TV opt-pt'!N1422)*'CPP Detay Tum Ay'!N$244,IF(N1404=2,N1422*'CPP Detay (düşük)'!N$262+(1-'Measured TV opt-pt'!N1422)*'CPP Detay (düşük)'!N$244,IF(N1404=3,N1422*'CPP Detay (yüksek)'!N$262+(1-'Measured TV opt-pt'!N1422)*'CPP Detay (yüksek)'!N$244,"Girilen Rakamda Hata Var")))</f>
        <v>0</v>
      </c>
      <c r="O1410" s="164">
        <f>+IF(O1404=1,O1422*'CPP Detay Tum Ay'!O$262+(1-'Measured TV opt-pt'!O1422)*'CPP Detay Tum Ay'!O$244,IF(O1404=2,O1422*'CPP Detay (düşük)'!O$262+(1-'Measured TV opt-pt'!O1422)*'CPP Detay (düşük)'!O$244,IF(O1404=3,O1422*'CPP Detay (yüksek)'!O$262+(1-'Measured TV opt-pt'!O1422)*'CPP Detay (yüksek)'!O$244,"Girilen Rakamda Hata Var")))</f>
        <v>0</v>
      </c>
      <c r="P1410" s="164"/>
    </row>
    <row r="1411" spans="1:53" x14ac:dyDescent="0.25">
      <c r="A1411" s="195" t="s">
        <v>117</v>
      </c>
      <c r="B1411" s="376"/>
      <c r="C1411" s="263" t="s">
        <v>16</v>
      </c>
      <c r="D1411" s="264">
        <f>+SUMPRODUCT(D1412:D1416,D1399:D1403)</f>
        <v>23.285645049722692</v>
      </c>
      <c r="E1411" s="264">
        <f t="shared" ref="E1411" si="3156">+SUMPRODUCT(E1412:E1416,E1399:E1403)</f>
        <v>25.735921776560076</v>
      </c>
      <c r="F1411" s="264">
        <f t="shared" ref="F1411" si="3157">+SUMPRODUCT(F1412:F1416,F1399:F1403)</f>
        <v>26.617828457096806</v>
      </c>
      <c r="G1411" s="264">
        <f t="shared" ref="G1411" si="3158">+SUMPRODUCT(G1412:G1416,G1399:G1403)</f>
        <v>36.706840535927341</v>
      </c>
      <c r="H1411" s="264">
        <f t="shared" ref="H1411" si="3159">+SUMPRODUCT(H1412:H1416,H1399:H1403)</f>
        <v>43.170569753799626</v>
      </c>
      <c r="I1411" s="264">
        <f t="shared" ref="I1411" si="3160">+SUMPRODUCT(I1412:I1416,I1399:I1403)</f>
        <v>41.591570170496979</v>
      </c>
      <c r="J1411" s="264">
        <f t="shared" ref="J1411" si="3161">+SUMPRODUCT(J1412:J1416,J1399:J1403)</f>
        <v>25.832511464426801</v>
      </c>
      <c r="K1411" s="264">
        <f t="shared" ref="K1411" si="3162">+SUMPRODUCT(K1412:K1416,K1399:K1403)</f>
        <v>21.998734469550378</v>
      </c>
      <c r="L1411" s="264">
        <f t="shared" ref="L1411" si="3163">+SUMPRODUCT(L1412:L1416,L1399:L1403)</f>
        <v>32.382918196166536</v>
      </c>
      <c r="M1411" s="264">
        <f t="shared" ref="M1411" si="3164">+SUMPRODUCT(M1412:M1416,M1399:M1403)</f>
        <v>35.698999995789251</v>
      </c>
      <c r="N1411" s="264">
        <f t="shared" ref="N1411" si="3165">+SUMPRODUCT(N1412:N1416,N1399:N1403)</f>
        <v>33.164767217535037</v>
      </c>
      <c r="O1411" s="265">
        <f t="shared" ref="O1411" si="3166">+SUMPRODUCT(O1412:O1416,O1399:O1403)</f>
        <v>28.234411790311459</v>
      </c>
      <c r="P1411" s="165"/>
    </row>
    <row r="1412" spans="1:53" x14ac:dyDescent="0.25">
      <c r="A1412" s="195" t="s">
        <v>117</v>
      </c>
      <c r="B1412" s="376"/>
      <c r="C1412" s="77" t="s">
        <v>212</v>
      </c>
      <c r="D1412" s="261">
        <f>+D1406*(D1418*D1444+(1-D1418)*D1443)</f>
        <v>22.075197420665706</v>
      </c>
      <c r="E1412" s="261">
        <f t="shared" ref="E1412:O1412" si="3167">+E1406*(E1418*E1444+(1-E1418)*E1443)</f>
        <v>23.610979230101727</v>
      </c>
      <c r="F1412" s="261">
        <f t="shared" si="3167"/>
        <v>24.314411361129867</v>
      </c>
      <c r="G1412" s="261">
        <f t="shared" si="3167"/>
        <v>32.607015218566694</v>
      </c>
      <c r="H1412" s="261">
        <f t="shared" si="3167"/>
        <v>38.394798509580951</v>
      </c>
      <c r="I1412" s="261">
        <f t="shared" si="3167"/>
        <v>37.593119903514584</v>
      </c>
      <c r="J1412" s="261">
        <f t="shared" si="3167"/>
        <v>23.972391203441255</v>
      </c>
      <c r="K1412" s="261">
        <f t="shared" si="3167"/>
        <v>21.673548093428661</v>
      </c>
      <c r="L1412" s="261">
        <f t="shared" si="3167"/>
        <v>30.325573648397441</v>
      </c>
      <c r="M1412" s="261">
        <f t="shared" si="3167"/>
        <v>33.775844922064806</v>
      </c>
      <c r="N1412" s="261">
        <f t="shared" si="3167"/>
        <v>31.510739473416972</v>
      </c>
      <c r="O1412" s="262">
        <f t="shared" si="3167"/>
        <v>26.638322260176079</v>
      </c>
      <c r="P1412" s="162"/>
    </row>
    <row r="1413" spans="1:53" x14ac:dyDescent="0.25">
      <c r="A1413" s="195" t="s">
        <v>117</v>
      </c>
      <c r="B1413" s="376"/>
      <c r="C1413" s="77" t="s">
        <v>213</v>
      </c>
      <c r="D1413" s="261">
        <f>+D1407*(D1419*D1444+(1-D1419)*D1443)</f>
        <v>0</v>
      </c>
      <c r="E1413" s="261">
        <f t="shared" ref="E1413:O1413" si="3168">+E1407*(E1419*E1444+(1-E1419)*E1443)</f>
        <v>0</v>
      </c>
      <c r="F1413" s="261">
        <f t="shared" si="3168"/>
        <v>0</v>
      </c>
      <c r="G1413" s="261">
        <f t="shared" si="3168"/>
        <v>0</v>
      </c>
      <c r="H1413" s="261">
        <f t="shared" si="3168"/>
        <v>0</v>
      </c>
      <c r="I1413" s="261">
        <f t="shared" si="3168"/>
        <v>0</v>
      </c>
      <c r="J1413" s="261">
        <f t="shared" si="3168"/>
        <v>0</v>
      </c>
      <c r="K1413" s="261">
        <f t="shared" si="3168"/>
        <v>0</v>
      </c>
      <c r="L1413" s="261">
        <f t="shared" si="3168"/>
        <v>0</v>
      </c>
      <c r="M1413" s="261">
        <f t="shared" si="3168"/>
        <v>0</v>
      </c>
      <c r="N1413" s="261">
        <f t="shared" si="3168"/>
        <v>0</v>
      </c>
      <c r="O1413" s="262">
        <f t="shared" si="3168"/>
        <v>0</v>
      </c>
      <c r="P1413" s="244"/>
    </row>
    <row r="1414" spans="1:53" x14ac:dyDescent="0.25">
      <c r="A1414" s="195" t="s">
        <v>117</v>
      </c>
      <c r="B1414" s="376"/>
      <c r="C1414" s="77" t="s">
        <v>214</v>
      </c>
      <c r="D1414" s="261">
        <f>+D1408*(D1420*D1444+(1-D1420)*D1443)</f>
        <v>26.878561028034696</v>
      </c>
      <c r="E1414" s="261">
        <f t="shared" ref="E1414:O1414" si="3169">+E1408*(E1420*E1444+(1-E1420)*E1443)</f>
        <v>31.012381342461005</v>
      </c>
      <c r="F1414" s="261">
        <f t="shared" si="3169"/>
        <v>32.517695021885643</v>
      </c>
      <c r="G1414" s="261">
        <f t="shared" si="3169"/>
        <v>41.876403927270367</v>
      </c>
      <c r="H1414" s="261">
        <f t="shared" si="3169"/>
        <v>49.49222454278113</v>
      </c>
      <c r="I1414" s="261">
        <f t="shared" si="3169"/>
        <v>47.704522942824362</v>
      </c>
      <c r="J1414" s="261">
        <f t="shared" si="3169"/>
        <v>29.165953123554846</v>
      </c>
      <c r="K1414" s="261">
        <f t="shared" si="3169"/>
        <v>23.5689435193229</v>
      </c>
      <c r="L1414" s="261">
        <f t="shared" si="3169"/>
        <v>38.109478700792678</v>
      </c>
      <c r="M1414" s="261">
        <f t="shared" si="3169"/>
        <v>42.380998327875915</v>
      </c>
      <c r="N1414" s="261">
        <f t="shared" si="3169"/>
        <v>39.244548828006181</v>
      </c>
      <c r="O1414" s="262">
        <f t="shared" si="3169"/>
        <v>33.084824663889407</v>
      </c>
      <c r="P1414" s="244"/>
    </row>
    <row r="1415" spans="1:53" x14ac:dyDescent="0.25">
      <c r="A1415" s="195" t="s">
        <v>117</v>
      </c>
      <c r="B1415" s="376"/>
      <c r="C1415" s="77" t="s">
        <v>215</v>
      </c>
      <c r="D1415" s="161">
        <f>+D1409*(D1421*D1444+(1-D1421)*D1443)</f>
        <v>16.895575669720984</v>
      </c>
      <c r="E1415" s="161">
        <f t="shared" ref="E1415:O1415" si="3170">+E1409*(E1421*E1444+(1-E1421)*E1443)</f>
        <v>16.746655114740712</v>
      </c>
      <c r="F1415" s="161">
        <f t="shared" si="3170"/>
        <v>24.879739283574729</v>
      </c>
      <c r="G1415" s="161">
        <f t="shared" si="3170"/>
        <v>40.65910218584655</v>
      </c>
      <c r="H1415" s="161">
        <f t="shared" si="3170"/>
        <v>48.207309425808802</v>
      </c>
      <c r="I1415" s="161">
        <f t="shared" si="3170"/>
        <v>46.782831307457727</v>
      </c>
      <c r="J1415" s="161">
        <f t="shared" si="3170"/>
        <v>28.394548590684067</v>
      </c>
      <c r="K1415" s="161">
        <f t="shared" si="3170"/>
        <v>22.947482536560763</v>
      </c>
      <c r="L1415" s="161">
        <f t="shared" si="3170"/>
        <v>47.43865256382071</v>
      </c>
      <c r="M1415" s="161">
        <f t="shared" si="3170"/>
        <v>47.831806179784031</v>
      </c>
      <c r="N1415" s="161">
        <f t="shared" si="3170"/>
        <v>43.190905465976911</v>
      </c>
      <c r="O1415" s="162">
        <f t="shared" si="3170"/>
        <v>0</v>
      </c>
      <c r="P1415" s="244"/>
    </row>
    <row r="1416" spans="1:53" ht="15.75" thickBot="1" x14ac:dyDescent="0.3">
      <c r="A1416" s="195" t="s">
        <v>117</v>
      </c>
      <c r="B1416" s="376"/>
      <c r="C1416" s="96" t="s">
        <v>230</v>
      </c>
      <c r="D1416" s="163">
        <f>+D1410*(D1422*D1444+(1-D1422)*D1443)</f>
        <v>0</v>
      </c>
      <c r="E1416" s="163">
        <f t="shared" ref="E1416:O1416" si="3171">+E1410*(E1422*E1444+(1-E1422)*E1443)</f>
        <v>0</v>
      </c>
      <c r="F1416" s="163">
        <f t="shared" si="3171"/>
        <v>0</v>
      </c>
      <c r="G1416" s="163">
        <f t="shared" si="3171"/>
        <v>0</v>
      </c>
      <c r="H1416" s="163">
        <f t="shared" si="3171"/>
        <v>0</v>
      </c>
      <c r="I1416" s="163">
        <f t="shared" si="3171"/>
        <v>0</v>
      </c>
      <c r="J1416" s="163">
        <f t="shared" si="3171"/>
        <v>0</v>
      </c>
      <c r="K1416" s="163">
        <f t="shared" si="3171"/>
        <v>0</v>
      </c>
      <c r="L1416" s="163">
        <f t="shared" si="3171"/>
        <v>0</v>
      </c>
      <c r="M1416" s="163">
        <f t="shared" si="3171"/>
        <v>0</v>
      </c>
      <c r="N1416" s="163">
        <f t="shared" si="3171"/>
        <v>0</v>
      </c>
      <c r="O1416" s="164">
        <f t="shared" si="3171"/>
        <v>0</v>
      </c>
      <c r="P1416" s="164"/>
    </row>
    <row r="1417" spans="1:53" x14ac:dyDescent="0.25">
      <c r="A1417" s="195" t="s">
        <v>117</v>
      </c>
      <c r="B1417" s="376"/>
      <c r="C1417" s="204" t="s">
        <v>2</v>
      </c>
      <c r="D1417" s="205">
        <f>+IFERROR(SUMPRODUCT(D1418:D1422,D1424:D1428)/D1423,0)</f>
        <v>0.4</v>
      </c>
      <c r="E1417" s="205">
        <f t="shared" ref="E1417" si="3172">+IFERROR(SUMPRODUCT(E1418:E1422,E1424:E1428)/E1423,0)</f>
        <v>0.45154032136760386</v>
      </c>
      <c r="F1417" s="205">
        <f t="shared" ref="F1417" si="3173">+IFERROR(SUMPRODUCT(F1418:F1422,F1424:F1428)/F1423,0)</f>
        <v>0.45</v>
      </c>
      <c r="G1417" s="205">
        <f t="shared" ref="G1417" si="3174">+IFERROR(SUMPRODUCT(G1418:G1422,G1424:G1428)/G1423,0)</f>
        <v>0.45</v>
      </c>
      <c r="H1417" s="205">
        <f t="shared" ref="H1417" si="3175">+IFERROR(SUMPRODUCT(H1418:H1422,H1424:H1428)/H1423,0)</f>
        <v>0</v>
      </c>
      <c r="I1417" s="205">
        <f t="shared" ref="I1417" si="3176">+IFERROR(SUMPRODUCT(I1418:I1422,I1424:I1428)/I1423,0)</f>
        <v>0.48</v>
      </c>
      <c r="J1417" s="205">
        <f t="shared" ref="J1417" si="3177">+IFERROR(SUMPRODUCT(J1418:J1422,J1424:J1428)/J1423,0)</f>
        <v>0.47999999999999993</v>
      </c>
      <c r="K1417" s="205">
        <f t="shared" ref="K1417" si="3178">+IFERROR(SUMPRODUCT(K1418:K1422,K1424:K1428)/K1423,0)</f>
        <v>0</v>
      </c>
      <c r="L1417" s="205">
        <f t="shared" ref="L1417" si="3179">+IFERROR(SUMPRODUCT(L1418:L1422,L1424:L1428)/L1423,0)</f>
        <v>0</v>
      </c>
      <c r="M1417" s="205">
        <f t="shared" ref="M1417" si="3180">+IFERROR(SUMPRODUCT(M1418:M1422,M1424:M1428)/M1423,0)</f>
        <v>0.4541456952468732</v>
      </c>
      <c r="N1417" s="205">
        <f t="shared" ref="N1417" si="3181">+IFERROR(SUMPRODUCT(N1418:N1422,N1424:N1428)/N1423,0)</f>
        <v>0.38276016431267579</v>
      </c>
      <c r="O1417" s="205">
        <f t="shared" ref="O1417" si="3182">+IFERROR(SUMPRODUCT(O1418:O1422,O1424:O1428)/O1423,0)</f>
        <v>0.34111134082271422</v>
      </c>
      <c r="P1417" s="166">
        <f>+SUMPRODUCT(D1417:O1417,D1423:O1423)/P1423</f>
        <v>0.42155532174224974</v>
      </c>
      <c r="R1417" s="192">
        <f>+D1417</f>
        <v>0.4</v>
      </c>
      <c r="S1417" s="192">
        <f t="shared" ref="S1417" si="3183">+E1417</f>
        <v>0.45154032136760386</v>
      </c>
      <c r="T1417" s="192">
        <f t="shared" ref="T1417" si="3184">+F1417</f>
        <v>0.45</v>
      </c>
      <c r="U1417" s="192">
        <f t="shared" ref="U1417" si="3185">+G1417</f>
        <v>0.45</v>
      </c>
      <c r="V1417" s="192">
        <f t="shared" ref="V1417" si="3186">+H1417</f>
        <v>0</v>
      </c>
      <c r="W1417" s="192">
        <f t="shared" ref="W1417" si="3187">+I1417</f>
        <v>0.48</v>
      </c>
      <c r="X1417" s="192">
        <f t="shared" ref="X1417" si="3188">+J1417</f>
        <v>0.47999999999999993</v>
      </c>
      <c r="Y1417" s="192">
        <f t="shared" ref="Y1417" si="3189">+K1417</f>
        <v>0</v>
      </c>
      <c r="Z1417" s="192">
        <f t="shared" ref="Z1417" si="3190">+L1417</f>
        <v>0</v>
      </c>
      <c r="AA1417" s="192">
        <f t="shared" ref="AA1417" si="3191">+M1417</f>
        <v>0.4541456952468732</v>
      </c>
      <c r="AB1417" s="192">
        <f t="shared" ref="AB1417" si="3192">+N1417</f>
        <v>0.38276016431267579</v>
      </c>
      <c r="AC1417" s="192">
        <f t="shared" ref="AC1417" si="3193">+O1417</f>
        <v>0.34111134082271422</v>
      </c>
      <c r="AD1417" s="190">
        <f>+D1423</f>
        <v>744.58317408414939</v>
      </c>
      <c r="AE1417" s="190">
        <f t="shared" ref="AE1417" si="3194">+E1423</f>
        <v>799.98660952506827</v>
      </c>
      <c r="AF1417" s="190">
        <f t="shared" ref="AF1417" si="3195">+F1423</f>
        <v>795.4766687533845</v>
      </c>
      <c r="AG1417" s="190">
        <f t="shared" ref="AG1417" si="3196">+G1423</f>
        <v>394.93332810523225</v>
      </c>
      <c r="AH1417" s="190">
        <f t="shared" ref="AH1417" si="3197">+H1423</f>
        <v>0</v>
      </c>
      <c r="AI1417" s="190">
        <f t="shared" ref="AI1417" si="3198">+I1423</f>
        <v>350.00000000000006</v>
      </c>
      <c r="AJ1417" s="190">
        <f t="shared" ref="AJ1417" si="3199">+J1423</f>
        <v>299.9996820429082</v>
      </c>
      <c r="AK1417" s="190">
        <f t="shared" ref="AK1417" si="3200">+K1423</f>
        <v>0</v>
      </c>
      <c r="AL1417" s="190">
        <f t="shared" ref="AL1417" si="3201">+L1423</f>
        <v>0</v>
      </c>
      <c r="AM1417" s="190">
        <f t="shared" ref="AM1417" si="3202">+M1423</f>
        <v>580.36175198553985</v>
      </c>
      <c r="AN1417" s="190">
        <f t="shared" ref="AN1417" si="3203">+N1423</f>
        <v>752.86892593415041</v>
      </c>
      <c r="AO1417" s="190">
        <f t="shared" ref="AO1417" si="3204">+O1423</f>
        <v>863.88387186863645</v>
      </c>
    </row>
    <row r="1418" spans="1:53" x14ac:dyDescent="0.25">
      <c r="A1418" s="195" t="s">
        <v>117</v>
      </c>
      <c r="B1418" s="376"/>
      <c r="C1418" s="178" t="s">
        <v>3</v>
      </c>
      <c r="D1418" s="179">
        <v>0.4</v>
      </c>
      <c r="E1418" s="179">
        <v>0.45</v>
      </c>
      <c r="F1418" s="179">
        <v>0.45</v>
      </c>
      <c r="G1418" s="293">
        <v>0.45</v>
      </c>
      <c r="H1418" s="293">
        <v>0.45</v>
      </c>
      <c r="I1418" s="293">
        <v>0.48</v>
      </c>
      <c r="J1418" s="179">
        <v>0.48</v>
      </c>
      <c r="K1418" s="179">
        <v>0.48915873014712274</v>
      </c>
      <c r="L1418" s="179">
        <v>0.4834974169537235</v>
      </c>
      <c r="M1418" s="179">
        <v>0.45414569524687309</v>
      </c>
      <c r="N1418" s="179">
        <v>0.38276016431267579</v>
      </c>
      <c r="O1418" s="179">
        <v>0.34111134082271427</v>
      </c>
      <c r="P1418" s="180">
        <f>+SUMPRODUCT(D1418:O1418,D1424:O1424)/P1424</f>
        <v>0.41861359184262464</v>
      </c>
    </row>
    <row r="1419" spans="1:53" x14ac:dyDescent="0.25">
      <c r="A1419" s="195" t="s">
        <v>117</v>
      </c>
      <c r="B1419" s="376"/>
      <c r="C1419" s="178" t="s">
        <v>200</v>
      </c>
      <c r="D1419" s="179">
        <v>0.4</v>
      </c>
      <c r="E1419" s="179">
        <v>0.45</v>
      </c>
      <c r="F1419" s="179">
        <v>0.45</v>
      </c>
      <c r="G1419" s="293">
        <v>0.45</v>
      </c>
      <c r="H1419" s="293">
        <v>0.45</v>
      </c>
      <c r="I1419" s="293">
        <v>0.48</v>
      </c>
      <c r="J1419" s="179">
        <v>0.48</v>
      </c>
      <c r="K1419" s="179">
        <v>0.48915873014712274</v>
      </c>
      <c r="L1419" s="179">
        <v>0.4834974169537235</v>
      </c>
      <c r="M1419" s="179">
        <v>0.45414569524687309</v>
      </c>
      <c r="N1419" s="179">
        <v>0.38276016431267579</v>
      </c>
      <c r="O1419" s="179">
        <v>0.34111134082271427</v>
      </c>
      <c r="P1419" s="242"/>
    </row>
    <row r="1420" spans="1:53" x14ac:dyDescent="0.25">
      <c r="A1420" s="195" t="s">
        <v>117</v>
      </c>
      <c r="B1420" s="376"/>
      <c r="C1420" s="178" t="s">
        <v>201</v>
      </c>
      <c r="D1420" s="179">
        <v>0.4</v>
      </c>
      <c r="E1420" s="179">
        <v>0.45</v>
      </c>
      <c r="F1420" s="179">
        <v>0.45</v>
      </c>
      <c r="G1420" s="293">
        <v>0.45</v>
      </c>
      <c r="H1420" s="293">
        <v>0.45</v>
      </c>
      <c r="I1420" s="293">
        <v>0.48</v>
      </c>
      <c r="J1420" s="179">
        <v>0.48</v>
      </c>
      <c r="K1420" s="179">
        <v>0.48915873014712274</v>
      </c>
      <c r="L1420" s="179">
        <v>0.4834974169537235</v>
      </c>
      <c r="M1420" s="179">
        <v>0.45414569524687309</v>
      </c>
      <c r="N1420" s="179">
        <v>0.38276016431267579</v>
      </c>
      <c r="O1420" s="179">
        <v>0.34111134082271427</v>
      </c>
      <c r="P1420" s="242"/>
    </row>
    <row r="1421" spans="1:53" x14ac:dyDescent="0.25">
      <c r="A1421" s="195" t="s">
        <v>117</v>
      </c>
      <c r="B1421" s="376"/>
      <c r="C1421" s="178" t="s">
        <v>202</v>
      </c>
      <c r="D1421" s="179">
        <v>0.4</v>
      </c>
      <c r="E1421" s="179">
        <v>0.45</v>
      </c>
      <c r="F1421" s="179">
        <v>0.45</v>
      </c>
      <c r="G1421" s="293">
        <v>0.45</v>
      </c>
      <c r="H1421" s="293">
        <v>0.45</v>
      </c>
      <c r="I1421" s="293">
        <v>0.48</v>
      </c>
      <c r="J1421" s="179">
        <v>0.48</v>
      </c>
      <c r="K1421" s="179">
        <v>0.48915873014712274</v>
      </c>
      <c r="L1421" s="179">
        <v>0.4834974169537235</v>
      </c>
      <c r="M1421" s="179">
        <v>0.45414569524687309</v>
      </c>
      <c r="N1421" s="179">
        <v>0.38276016431267579</v>
      </c>
      <c r="O1421" s="179">
        <v>0.34111134082271427</v>
      </c>
      <c r="P1421" s="242"/>
    </row>
    <row r="1422" spans="1:53" ht="15.75" thickBot="1" x14ac:dyDescent="0.3">
      <c r="A1422" s="195" t="s">
        <v>117</v>
      </c>
      <c r="B1422" s="376"/>
      <c r="C1422" s="280" t="s">
        <v>231</v>
      </c>
      <c r="D1422" s="179">
        <v>0.4</v>
      </c>
      <c r="E1422" s="179">
        <v>0.45</v>
      </c>
      <c r="F1422" s="179">
        <v>0.45</v>
      </c>
      <c r="G1422" s="293">
        <v>0.45</v>
      </c>
      <c r="H1422" s="293">
        <v>0.45</v>
      </c>
      <c r="I1422" s="293">
        <v>0.48</v>
      </c>
      <c r="J1422" s="181">
        <v>0.48</v>
      </c>
      <c r="K1422" s="181">
        <v>0.48915873014712274</v>
      </c>
      <c r="L1422" s="181">
        <v>0.4834974169537235</v>
      </c>
      <c r="M1422" s="179">
        <v>0.45414569524687309</v>
      </c>
      <c r="N1422" s="179">
        <v>0.38276016431267579</v>
      </c>
      <c r="O1422" s="179">
        <v>0.34111134082271427</v>
      </c>
      <c r="P1422" s="182" t="e">
        <f t="shared" ref="P1422" si="3205">+SUMPRODUCT(D1422:O1422,D1428:O1428)/P1428</f>
        <v>#DIV/0!</v>
      </c>
    </row>
    <row r="1423" spans="1:53" x14ac:dyDescent="0.25">
      <c r="A1423" s="195" t="s">
        <v>117</v>
      </c>
      <c r="B1423" s="376"/>
      <c r="C1423" s="99" t="s">
        <v>239</v>
      </c>
      <c r="D1423" s="100">
        <f>+D1392/D1405/30</f>
        <v>744.58317408414939</v>
      </c>
      <c r="E1423" s="100">
        <f t="shared" ref="E1423:O1423" si="3206">+E1392/E1405/30</f>
        <v>799.98660952506827</v>
      </c>
      <c r="F1423" s="100">
        <f t="shared" si="3206"/>
        <v>795.4766687533845</v>
      </c>
      <c r="G1423" s="100">
        <f t="shared" si="3206"/>
        <v>394.93332810523225</v>
      </c>
      <c r="H1423" s="100">
        <f t="shared" si="3206"/>
        <v>0</v>
      </c>
      <c r="I1423" s="100">
        <v>350.00000000000006</v>
      </c>
      <c r="J1423" s="100">
        <f t="shared" si="3206"/>
        <v>299.9996820429082</v>
      </c>
      <c r="K1423" s="100">
        <f t="shared" si="3206"/>
        <v>0</v>
      </c>
      <c r="L1423" s="100">
        <f t="shared" si="3206"/>
        <v>0</v>
      </c>
      <c r="M1423" s="100">
        <f t="shared" si="3206"/>
        <v>580.36175198553985</v>
      </c>
      <c r="N1423" s="100">
        <f t="shared" si="3206"/>
        <v>752.86892593415041</v>
      </c>
      <c r="O1423" s="167">
        <f t="shared" si="3206"/>
        <v>863.88387186863645</v>
      </c>
      <c r="P1423" s="167">
        <f>SUM(D1423:O1423)</f>
        <v>5582.0940122990696</v>
      </c>
    </row>
    <row r="1424" spans="1:53" x14ac:dyDescent="0.25">
      <c r="A1424" s="195" t="s">
        <v>117</v>
      </c>
      <c r="B1424" s="376"/>
      <c r="C1424" s="86" t="s">
        <v>240</v>
      </c>
      <c r="D1424" s="87">
        <f>+D1423*D1399</f>
        <v>556.94821421494373</v>
      </c>
      <c r="E1424" s="87">
        <f t="shared" ref="E1424" si="3207">+E1423*E1399</f>
        <v>570.3104539304212</v>
      </c>
      <c r="F1424" s="87">
        <f t="shared" ref="F1424" si="3208">+F1423*F1399</f>
        <v>557.85306357722379</v>
      </c>
      <c r="G1424" s="87">
        <f t="shared" ref="G1424" si="3209">+G1423*G1399</f>
        <v>209.3874760530214</v>
      </c>
      <c r="H1424" s="87">
        <f t="shared" ref="H1424" si="3210">+H1423*H1399</f>
        <v>0</v>
      </c>
      <c r="I1424" s="87">
        <f t="shared" ref="I1424" si="3211">+I1423*I1399</f>
        <v>205.95370793922163</v>
      </c>
      <c r="J1424" s="87">
        <f t="shared" ref="J1424" si="3212">+J1423*J1399</f>
        <v>181.68394026708577</v>
      </c>
      <c r="K1424" s="87">
        <f t="shared" ref="K1424" si="3213">+K1423*K1399</f>
        <v>0</v>
      </c>
      <c r="L1424" s="87">
        <f t="shared" ref="L1424" si="3214">+L1423*L1399</f>
        <v>0</v>
      </c>
      <c r="M1424" s="87">
        <f t="shared" ref="M1424" si="3215">+M1423*M1399</f>
        <v>460.39034009734695</v>
      </c>
      <c r="N1424" s="87">
        <f t="shared" ref="N1424" si="3216">+N1423*N1399</f>
        <v>596.66177263396264</v>
      </c>
      <c r="O1424" s="159">
        <f t="shared" ref="O1424" si="3217">+O1423*O1399</f>
        <v>649.99486403268065</v>
      </c>
      <c r="P1424" s="159">
        <f t="shared" ref="P1424:P1434" si="3218">SUM(D1424:O1424)</f>
        <v>3989.1838327459077</v>
      </c>
      <c r="AP1424" s="190">
        <f>+D1424</f>
        <v>556.94821421494373</v>
      </c>
      <c r="AQ1424" s="190">
        <f t="shared" ref="AQ1424:AQ1428" si="3219">+E1424</f>
        <v>570.3104539304212</v>
      </c>
      <c r="AR1424" s="190">
        <f t="shared" ref="AR1424:AR1428" si="3220">+F1424</f>
        <v>557.85306357722379</v>
      </c>
      <c r="AS1424" s="190">
        <f t="shared" ref="AS1424:AS1428" si="3221">+G1424</f>
        <v>209.3874760530214</v>
      </c>
      <c r="AT1424" s="190">
        <f t="shared" ref="AT1424:AT1428" si="3222">+H1424</f>
        <v>0</v>
      </c>
      <c r="AU1424" s="190">
        <f t="shared" ref="AU1424:AU1428" si="3223">+I1424</f>
        <v>205.95370793922163</v>
      </c>
      <c r="AV1424" s="190">
        <f t="shared" ref="AV1424:AV1428" si="3224">+J1424</f>
        <v>181.68394026708577</v>
      </c>
      <c r="AW1424" s="190">
        <f t="shared" ref="AW1424:AW1428" si="3225">+K1424</f>
        <v>0</v>
      </c>
      <c r="AX1424" s="190">
        <f t="shared" ref="AX1424:AX1428" si="3226">+L1424</f>
        <v>0</v>
      </c>
      <c r="AY1424" s="190">
        <f t="shared" ref="AY1424:AY1428" si="3227">+M1424</f>
        <v>460.39034009734695</v>
      </c>
      <c r="AZ1424" s="190">
        <f t="shared" ref="AZ1424:AZ1428" si="3228">+N1424</f>
        <v>596.66177263396264</v>
      </c>
      <c r="BA1424" s="190">
        <f t="shared" ref="BA1424:BA1428" si="3229">+O1424</f>
        <v>649.99486403268065</v>
      </c>
    </row>
    <row r="1425" spans="1:53" x14ac:dyDescent="0.25">
      <c r="A1425" s="195" t="s">
        <v>117</v>
      </c>
      <c r="B1425" s="376"/>
      <c r="C1425" s="86" t="s">
        <v>241</v>
      </c>
      <c r="D1425" s="87">
        <f>+D1423*D1400</f>
        <v>0</v>
      </c>
      <c r="E1425" s="87">
        <f t="shared" ref="E1425:O1425" si="3230">+E1423*E1400</f>
        <v>2.738303263218671</v>
      </c>
      <c r="F1425" s="87">
        <f t="shared" si="3230"/>
        <v>0</v>
      </c>
      <c r="G1425" s="87">
        <f t="shared" si="3230"/>
        <v>0</v>
      </c>
      <c r="H1425" s="87">
        <f t="shared" si="3230"/>
        <v>0</v>
      </c>
      <c r="I1425" s="87">
        <f t="shared" si="3230"/>
        <v>0</v>
      </c>
      <c r="J1425" s="87">
        <f t="shared" si="3230"/>
        <v>0</v>
      </c>
      <c r="K1425" s="87">
        <f t="shared" si="3230"/>
        <v>0</v>
      </c>
      <c r="L1425" s="87">
        <f t="shared" si="3230"/>
        <v>0</v>
      </c>
      <c r="M1425" s="87">
        <f t="shared" si="3230"/>
        <v>0</v>
      </c>
      <c r="N1425" s="87">
        <f t="shared" si="3230"/>
        <v>0</v>
      </c>
      <c r="O1425" s="159">
        <f t="shared" si="3230"/>
        <v>0</v>
      </c>
      <c r="P1425" s="159"/>
      <c r="AP1425" s="190">
        <f t="shared" ref="AP1425:AP1428" si="3231">+D1425</f>
        <v>0</v>
      </c>
      <c r="AQ1425" s="190">
        <f t="shared" si="3219"/>
        <v>2.738303263218671</v>
      </c>
      <c r="AR1425" s="190">
        <f t="shared" si="3220"/>
        <v>0</v>
      </c>
      <c r="AS1425" s="190">
        <f t="shared" si="3221"/>
        <v>0</v>
      </c>
      <c r="AT1425" s="190">
        <f t="shared" si="3222"/>
        <v>0</v>
      </c>
      <c r="AU1425" s="190">
        <f t="shared" si="3223"/>
        <v>0</v>
      </c>
      <c r="AV1425" s="190">
        <f t="shared" si="3224"/>
        <v>0</v>
      </c>
      <c r="AW1425" s="190">
        <f t="shared" si="3225"/>
        <v>0</v>
      </c>
      <c r="AX1425" s="190">
        <f t="shared" si="3226"/>
        <v>0</v>
      </c>
      <c r="AY1425" s="190">
        <f t="shared" si="3227"/>
        <v>0</v>
      </c>
      <c r="AZ1425" s="190">
        <f t="shared" si="3228"/>
        <v>0</v>
      </c>
      <c r="BA1425" s="190">
        <f t="shared" si="3229"/>
        <v>0</v>
      </c>
    </row>
    <row r="1426" spans="1:53" x14ac:dyDescent="0.25">
      <c r="A1426" s="195" t="s">
        <v>117</v>
      </c>
      <c r="B1426" s="376"/>
      <c r="C1426" s="86" t="s">
        <v>242</v>
      </c>
      <c r="D1426" s="87">
        <f>+D1423*D1401</f>
        <v>187.63495986920566</v>
      </c>
      <c r="E1426" s="87">
        <f t="shared" ref="E1426:O1426" si="3232">+E1423*E1401</f>
        <v>229.67615559464713</v>
      </c>
      <c r="F1426" s="87">
        <f t="shared" si="3232"/>
        <v>222.30808312942335</v>
      </c>
      <c r="G1426" s="87">
        <f t="shared" si="3232"/>
        <v>102.78989656790917</v>
      </c>
      <c r="H1426" s="87">
        <f t="shared" si="3232"/>
        <v>0</v>
      </c>
      <c r="I1426" s="87">
        <f t="shared" si="3232"/>
        <v>82.146498559747116</v>
      </c>
      <c r="J1426" s="87">
        <f t="shared" si="3232"/>
        <v>45.144478483384852</v>
      </c>
      <c r="K1426" s="87">
        <f t="shared" si="3232"/>
        <v>0</v>
      </c>
      <c r="L1426" s="87">
        <f t="shared" si="3232"/>
        <v>0</v>
      </c>
      <c r="M1426" s="87">
        <f t="shared" si="3232"/>
        <v>104.6061217160906</v>
      </c>
      <c r="N1426" s="87">
        <f t="shared" si="3232"/>
        <v>146.78333504339972</v>
      </c>
      <c r="O1426" s="159">
        <f t="shared" si="3232"/>
        <v>213.88900783595568</v>
      </c>
      <c r="P1426" s="159"/>
      <c r="AP1426" s="190">
        <f t="shared" si="3231"/>
        <v>187.63495986920566</v>
      </c>
      <c r="AQ1426" s="190">
        <f t="shared" si="3219"/>
        <v>229.67615559464713</v>
      </c>
      <c r="AR1426" s="190">
        <f t="shared" si="3220"/>
        <v>222.30808312942335</v>
      </c>
      <c r="AS1426" s="190">
        <f t="shared" si="3221"/>
        <v>102.78989656790917</v>
      </c>
      <c r="AT1426" s="190">
        <f t="shared" si="3222"/>
        <v>0</v>
      </c>
      <c r="AU1426" s="190">
        <f t="shared" si="3223"/>
        <v>82.146498559747116</v>
      </c>
      <c r="AV1426" s="190">
        <f t="shared" si="3224"/>
        <v>45.144478483384852</v>
      </c>
      <c r="AW1426" s="190">
        <f t="shared" si="3225"/>
        <v>0</v>
      </c>
      <c r="AX1426" s="190">
        <f t="shared" si="3226"/>
        <v>0</v>
      </c>
      <c r="AY1426" s="190">
        <f t="shared" si="3227"/>
        <v>104.6061217160906</v>
      </c>
      <c r="AZ1426" s="190">
        <f t="shared" si="3228"/>
        <v>146.78333504339972</v>
      </c>
      <c r="BA1426" s="190">
        <f t="shared" si="3229"/>
        <v>213.88900783595568</v>
      </c>
    </row>
    <row r="1427" spans="1:53" x14ac:dyDescent="0.25">
      <c r="A1427" s="195" t="s">
        <v>117</v>
      </c>
      <c r="B1427" s="376"/>
      <c r="C1427" s="86" t="s">
        <v>243</v>
      </c>
      <c r="D1427" s="87">
        <f>+D1423*D1402</f>
        <v>0</v>
      </c>
      <c r="E1427" s="87">
        <f t="shared" ref="E1427:O1427" si="3233">+E1423*E1402</f>
        <v>0</v>
      </c>
      <c r="F1427" s="87">
        <f t="shared" si="3233"/>
        <v>15.315522046737367</v>
      </c>
      <c r="G1427" s="87">
        <f t="shared" si="3233"/>
        <v>82.755955484301651</v>
      </c>
      <c r="H1427" s="87">
        <f t="shared" si="3233"/>
        <v>0</v>
      </c>
      <c r="I1427" s="87">
        <f t="shared" si="3233"/>
        <v>61.899793501031347</v>
      </c>
      <c r="J1427" s="87">
        <f t="shared" si="3233"/>
        <v>73.171263292437516</v>
      </c>
      <c r="K1427" s="87">
        <f t="shared" si="3233"/>
        <v>0</v>
      </c>
      <c r="L1427" s="87">
        <f t="shared" si="3233"/>
        <v>0</v>
      </c>
      <c r="M1427" s="87">
        <f t="shared" si="3233"/>
        <v>15.365290172102437</v>
      </c>
      <c r="N1427" s="87">
        <f t="shared" si="3233"/>
        <v>9.4238182567880902</v>
      </c>
      <c r="O1427" s="159">
        <f t="shared" si="3233"/>
        <v>0</v>
      </c>
      <c r="P1427" s="159"/>
      <c r="AP1427" s="190">
        <f t="shared" si="3231"/>
        <v>0</v>
      </c>
      <c r="AQ1427" s="190">
        <f t="shared" si="3219"/>
        <v>0</v>
      </c>
      <c r="AR1427" s="190">
        <f t="shared" si="3220"/>
        <v>15.315522046737367</v>
      </c>
      <c r="AS1427" s="190">
        <f t="shared" si="3221"/>
        <v>82.755955484301651</v>
      </c>
      <c r="AT1427" s="190">
        <f t="shared" si="3222"/>
        <v>0</v>
      </c>
      <c r="AU1427" s="190">
        <f t="shared" si="3223"/>
        <v>61.899793501031347</v>
      </c>
      <c r="AV1427" s="190">
        <f t="shared" si="3224"/>
        <v>73.171263292437516</v>
      </c>
      <c r="AW1427" s="190">
        <f t="shared" si="3225"/>
        <v>0</v>
      </c>
      <c r="AX1427" s="190">
        <f t="shared" si="3226"/>
        <v>0</v>
      </c>
      <c r="AY1427" s="190">
        <f t="shared" si="3227"/>
        <v>15.365290172102437</v>
      </c>
      <c r="AZ1427" s="190">
        <f t="shared" si="3228"/>
        <v>9.4238182567880902</v>
      </c>
      <c r="BA1427" s="190">
        <f t="shared" si="3229"/>
        <v>0</v>
      </c>
    </row>
    <row r="1428" spans="1:53" ht="15.75" thickBot="1" x14ac:dyDescent="0.3">
      <c r="A1428" s="195" t="s">
        <v>117</v>
      </c>
      <c r="B1428" s="376"/>
      <c r="C1428" s="96" t="s">
        <v>244</v>
      </c>
      <c r="D1428" s="251">
        <f>+D1423*D1403</f>
        <v>0</v>
      </c>
      <c r="E1428" s="251">
        <f t="shared" ref="E1428:O1428" si="3234">+E1423*E1403</f>
        <v>0</v>
      </c>
      <c r="F1428" s="251">
        <f t="shared" si="3234"/>
        <v>0</v>
      </c>
      <c r="G1428" s="251">
        <f t="shared" si="3234"/>
        <v>0</v>
      </c>
      <c r="H1428" s="251">
        <f t="shared" si="3234"/>
        <v>0</v>
      </c>
      <c r="I1428" s="251">
        <f t="shared" si="3234"/>
        <v>0</v>
      </c>
      <c r="J1428" s="251">
        <f t="shared" si="3234"/>
        <v>0</v>
      </c>
      <c r="K1428" s="251">
        <f t="shared" si="3234"/>
        <v>0</v>
      </c>
      <c r="L1428" s="251">
        <f t="shared" si="3234"/>
        <v>0</v>
      </c>
      <c r="M1428" s="251">
        <f t="shared" si="3234"/>
        <v>0</v>
      </c>
      <c r="N1428" s="251">
        <f t="shared" si="3234"/>
        <v>0</v>
      </c>
      <c r="O1428" s="251">
        <f t="shared" si="3234"/>
        <v>0</v>
      </c>
      <c r="P1428" s="169">
        <f t="shared" si="3218"/>
        <v>0</v>
      </c>
      <c r="AP1428" s="190">
        <f t="shared" si="3231"/>
        <v>0</v>
      </c>
      <c r="AQ1428" s="190">
        <f t="shared" si="3219"/>
        <v>0</v>
      </c>
      <c r="AR1428" s="190">
        <f t="shared" si="3220"/>
        <v>0</v>
      </c>
      <c r="AS1428" s="190">
        <f t="shared" si="3221"/>
        <v>0</v>
      </c>
      <c r="AT1428" s="190">
        <f t="shared" si="3222"/>
        <v>0</v>
      </c>
      <c r="AU1428" s="190">
        <f t="shared" si="3223"/>
        <v>0</v>
      </c>
      <c r="AV1428" s="190">
        <f t="shared" si="3224"/>
        <v>0</v>
      </c>
      <c r="AW1428" s="190">
        <f t="shared" si="3225"/>
        <v>0</v>
      </c>
      <c r="AX1428" s="190">
        <f t="shared" si="3226"/>
        <v>0</v>
      </c>
      <c r="AY1428" s="190">
        <f t="shared" si="3227"/>
        <v>0</v>
      </c>
      <c r="AZ1428" s="190">
        <f t="shared" si="3228"/>
        <v>0</v>
      </c>
      <c r="BA1428" s="190">
        <f t="shared" si="3229"/>
        <v>0</v>
      </c>
    </row>
    <row r="1429" spans="1:53" x14ac:dyDescent="0.25">
      <c r="A1429" s="195" t="s">
        <v>117</v>
      </c>
      <c r="B1429" s="376"/>
      <c r="C1429" s="99" t="s">
        <v>245</v>
      </c>
      <c r="D1429" s="100">
        <f>+IFERROR(D1392/D1411/30,0)</f>
        <v>563.9125151408698</v>
      </c>
      <c r="E1429" s="100">
        <f t="shared" ref="E1429:O1429" si="3235">+IFERROR(E1392/E1411/30,0)</f>
        <v>625.22078956536393</v>
      </c>
      <c r="F1429" s="100">
        <f t="shared" si="3235"/>
        <v>621.69609465598398</v>
      </c>
      <c r="G1429" s="100">
        <f t="shared" si="3235"/>
        <v>297.56851422037136</v>
      </c>
      <c r="H1429" s="100">
        <f t="shared" si="3235"/>
        <v>0</v>
      </c>
      <c r="I1429" s="100">
        <f t="shared" si="3235"/>
        <v>262.04027936405362</v>
      </c>
      <c r="J1429" s="100">
        <f t="shared" si="3235"/>
        <v>235.45781350151162</v>
      </c>
      <c r="K1429" s="100">
        <f t="shared" si="3235"/>
        <v>0</v>
      </c>
      <c r="L1429" s="100">
        <f t="shared" si="3235"/>
        <v>0</v>
      </c>
      <c r="M1429" s="100">
        <f t="shared" si="3235"/>
        <v>443.13010150880865</v>
      </c>
      <c r="N1429" s="100">
        <f t="shared" si="3235"/>
        <v>568.72025460051691</v>
      </c>
      <c r="O1429" s="167">
        <f t="shared" si="3235"/>
        <v>648.54890855675035</v>
      </c>
      <c r="P1429" s="167">
        <f t="shared" si="3218"/>
        <v>4266.2952711142307</v>
      </c>
    </row>
    <row r="1430" spans="1:53" x14ac:dyDescent="0.25">
      <c r="A1430" s="195" t="s">
        <v>117</v>
      </c>
      <c r="B1430" s="376"/>
      <c r="C1430" s="86" t="s">
        <v>246</v>
      </c>
      <c r="D1430" s="266">
        <f t="shared" ref="D1430:O1430" si="3236">+IFERROR(D1393/D1412/30,0)</f>
        <v>421.80656132537052</v>
      </c>
      <c r="E1430" s="266">
        <f t="shared" si="3236"/>
        <v>445.71990088114791</v>
      </c>
      <c r="F1430" s="266">
        <f t="shared" si="3236"/>
        <v>435.98396362943083</v>
      </c>
      <c r="G1430" s="266">
        <f t="shared" si="3236"/>
        <v>157.76617396253042</v>
      </c>
      <c r="H1430" s="266">
        <f t="shared" si="3236"/>
        <v>0</v>
      </c>
      <c r="I1430" s="266">
        <f t="shared" si="3236"/>
        <v>156.03598659212051</v>
      </c>
      <c r="J1430" s="266">
        <f t="shared" si="3236"/>
        <v>142.59649554398095</v>
      </c>
      <c r="K1430" s="266">
        <f t="shared" si="3236"/>
        <v>0</v>
      </c>
      <c r="L1430" s="266">
        <f t="shared" si="3236"/>
        <v>0</v>
      </c>
      <c r="M1430" s="266">
        <f t="shared" si="3236"/>
        <v>351.52698716454262</v>
      </c>
      <c r="N1430" s="266">
        <f t="shared" si="3236"/>
        <v>450.72073445154092</v>
      </c>
      <c r="O1430" s="267">
        <f t="shared" si="3236"/>
        <v>487.97468428718452</v>
      </c>
      <c r="P1430" s="159">
        <f t="shared" si="3218"/>
        <v>3050.1314878378494</v>
      </c>
    </row>
    <row r="1431" spans="1:53" x14ac:dyDescent="0.25">
      <c r="A1431" s="195" t="s">
        <v>117</v>
      </c>
      <c r="B1431" s="376"/>
      <c r="C1431" s="86" t="s">
        <v>247</v>
      </c>
      <c r="D1431" s="266">
        <f t="shared" ref="D1431:O1431" si="3237">+IFERROR(D1394/D1413/30,0)</f>
        <v>0</v>
      </c>
      <c r="E1431" s="266">
        <f t="shared" si="3237"/>
        <v>0</v>
      </c>
      <c r="F1431" s="266">
        <f t="shared" si="3237"/>
        <v>0</v>
      </c>
      <c r="G1431" s="266">
        <f t="shared" si="3237"/>
        <v>0</v>
      </c>
      <c r="H1431" s="266">
        <f t="shared" si="3237"/>
        <v>0</v>
      </c>
      <c r="I1431" s="266">
        <f t="shared" si="3237"/>
        <v>0</v>
      </c>
      <c r="J1431" s="266">
        <f t="shared" si="3237"/>
        <v>0</v>
      </c>
      <c r="K1431" s="266">
        <f t="shared" si="3237"/>
        <v>0</v>
      </c>
      <c r="L1431" s="266">
        <f t="shared" si="3237"/>
        <v>0</v>
      </c>
      <c r="M1431" s="266">
        <f t="shared" si="3237"/>
        <v>0</v>
      </c>
      <c r="N1431" s="266">
        <f t="shared" si="3237"/>
        <v>0</v>
      </c>
      <c r="O1431" s="267">
        <f t="shared" si="3237"/>
        <v>0</v>
      </c>
      <c r="P1431" s="159">
        <f t="shared" si="3218"/>
        <v>0</v>
      </c>
    </row>
    <row r="1432" spans="1:53" x14ac:dyDescent="0.25">
      <c r="A1432" s="195" t="s">
        <v>117</v>
      </c>
      <c r="B1432" s="376"/>
      <c r="C1432" s="86" t="s">
        <v>248</v>
      </c>
      <c r="D1432" s="266">
        <f t="shared" ref="D1432:O1432" si="3238">+IFERROR(D1395/D1414/30,0)</f>
        <v>142.10595381549919</v>
      </c>
      <c r="E1432" s="266">
        <f t="shared" si="3238"/>
        <v>179.50088868421599</v>
      </c>
      <c r="F1432" s="266">
        <f t="shared" si="3238"/>
        <v>173.74245219361413</v>
      </c>
      <c r="G1432" s="266">
        <f t="shared" si="3238"/>
        <v>77.448608719161541</v>
      </c>
      <c r="H1432" s="266">
        <f t="shared" si="3238"/>
        <v>0</v>
      </c>
      <c r="I1432" s="266">
        <f t="shared" si="3238"/>
        <v>62.236364065078995</v>
      </c>
      <c r="J1432" s="266">
        <f t="shared" si="3238"/>
        <v>35.432104870842849</v>
      </c>
      <c r="K1432" s="266">
        <f t="shared" si="3238"/>
        <v>0</v>
      </c>
      <c r="L1432" s="266">
        <f t="shared" si="3238"/>
        <v>0</v>
      </c>
      <c r="M1432" s="266">
        <f t="shared" si="3238"/>
        <v>79.871082434200403</v>
      </c>
      <c r="N1432" s="266">
        <f t="shared" si="3238"/>
        <v>110.88072943562652</v>
      </c>
      <c r="O1432" s="267">
        <f t="shared" si="3238"/>
        <v>160.57422426956583</v>
      </c>
      <c r="P1432" s="159">
        <f t="shared" si="3218"/>
        <v>1021.7924084878055</v>
      </c>
    </row>
    <row r="1433" spans="1:53" x14ac:dyDescent="0.25">
      <c r="A1433" s="195" t="s">
        <v>117</v>
      </c>
      <c r="B1433" s="376"/>
      <c r="C1433" s="86" t="s">
        <v>249</v>
      </c>
      <c r="D1433" s="87">
        <f t="shared" ref="D1433:O1433" si="3239">+IFERROR(D1396/D1415/30,0)</f>
        <v>0</v>
      </c>
      <c r="E1433" s="87">
        <f t="shared" si="3239"/>
        <v>0</v>
      </c>
      <c r="F1433" s="87">
        <f t="shared" si="3239"/>
        <v>11.969678832939033</v>
      </c>
      <c r="G1433" s="87">
        <f t="shared" si="3239"/>
        <v>62.353731538679391</v>
      </c>
      <c r="H1433" s="87">
        <f t="shared" si="3239"/>
        <v>0</v>
      </c>
      <c r="I1433" s="87">
        <f t="shared" si="3239"/>
        <v>46.896923805966509</v>
      </c>
      <c r="J1433" s="87">
        <f t="shared" si="3239"/>
        <v>57.429213086687781</v>
      </c>
      <c r="K1433" s="87">
        <f t="shared" si="3239"/>
        <v>0</v>
      </c>
      <c r="L1433" s="87">
        <f t="shared" si="3239"/>
        <v>0</v>
      </c>
      <c r="M1433" s="87">
        <f t="shared" si="3239"/>
        <v>11.732031910065812</v>
      </c>
      <c r="N1433" s="87">
        <f t="shared" si="3239"/>
        <v>7.1187907133496067</v>
      </c>
      <c r="O1433" s="159">
        <f t="shared" si="3239"/>
        <v>0</v>
      </c>
      <c r="P1433" s="159">
        <f t="shared" si="3218"/>
        <v>197.50036988768812</v>
      </c>
    </row>
    <row r="1434" spans="1:53" ht="15.75" thickBot="1" x14ac:dyDescent="0.3">
      <c r="A1434" s="195" t="s">
        <v>117</v>
      </c>
      <c r="B1434" s="376"/>
      <c r="C1434" s="96" t="s">
        <v>250</v>
      </c>
      <c r="D1434" s="168">
        <f t="shared" ref="D1434:O1434" si="3240">+IFERROR(D1397/D1416/30,0)</f>
        <v>0</v>
      </c>
      <c r="E1434" s="168">
        <f t="shared" si="3240"/>
        <v>0</v>
      </c>
      <c r="F1434" s="168">
        <f t="shared" si="3240"/>
        <v>0</v>
      </c>
      <c r="G1434" s="168">
        <f t="shared" si="3240"/>
        <v>0</v>
      </c>
      <c r="H1434" s="168">
        <f t="shared" si="3240"/>
        <v>0</v>
      </c>
      <c r="I1434" s="168">
        <f t="shared" si="3240"/>
        <v>0</v>
      </c>
      <c r="J1434" s="168">
        <f t="shared" si="3240"/>
        <v>0</v>
      </c>
      <c r="K1434" s="168">
        <f t="shared" si="3240"/>
        <v>0</v>
      </c>
      <c r="L1434" s="168">
        <f t="shared" si="3240"/>
        <v>0</v>
      </c>
      <c r="M1434" s="168">
        <f t="shared" si="3240"/>
        <v>0</v>
      </c>
      <c r="N1434" s="168">
        <f t="shared" si="3240"/>
        <v>0</v>
      </c>
      <c r="O1434" s="169">
        <f t="shared" si="3240"/>
        <v>0</v>
      </c>
      <c r="P1434" s="169">
        <f t="shared" si="3218"/>
        <v>0</v>
      </c>
    </row>
    <row r="1435" spans="1:53" ht="15.75" thickBot="1" x14ac:dyDescent="0.3">
      <c r="A1435" s="195" t="s">
        <v>117</v>
      </c>
      <c r="B1435" s="376"/>
      <c r="C1435" s="183" t="s">
        <v>13</v>
      </c>
      <c r="D1435" s="72">
        <v>22.998046588855779</v>
      </c>
      <c r="E1435" s="72">
        <v>30</v>
      </c>
      <c r="F1435" s="72">
        <v>30</v>
      </c>
      <c r="G1435" s="72">
        <v>30</v>
      </c>
      <c r="H1435" s="72"/>
      <c r="I1435" s="72">
        <v>31</v>
      </c>
      <c r="J1435" s="72">
        <v>31</v>
      </c>
      <c r="K1435" s="72"/>
      <c r="L1435" s="72"/>
      <c r="M1435" s="72">
        <v>40</v>
      </c>
      <c r="N1435" s="72">
        <v>36</v>
      </c>
      <c r="O1435" s="72">
        <v>30</v>
      </c>
      <c r="P1435" s="184"/>
    </row>
    <row r="1436" spans="1:53" x14ac:dyDescent="0.25">
      <c r="A1436" s="195" t="s">
        <v>117</v>
      </c>
      <c r="B1436" s="376"/>
      <c r="C1436" s="99" t="s">
        <v>4</v>
      </c>
      <c r="D1436" s="100">
        <f>+D1429/D1435*30</f>
        <v>735.60053845720051</v>
      </c>
      <c r="E1436" s="100">
        <f t="shared" ref="E1436" si="3241">+E1429/E1435*30</f>
        <v>625.22078956536393</v>
      </c>
      <c r="F1436" s="100">
        <f t="shared" ref="F1436" si="3242">+F1429/F1435*30</f>
        <v>621.69609465598398</v>
      </c>
      <c r="G1436" s="100">
        <f t="shared" ref="G1436" si="3243">+G1429/G1435*30</f>
        <v>297.56851422037136</v>
      </c>
      <c r="H1436" s="100" t="e">
        <f t="shared" ref="H1436" si="3244">+H1429/H1435*30</f>
        <v>#DIV/0!</v>
      </c>
      <c r="I1436" s="100">
        <f t="shared" ref="I1436" si="3245">+I1429/I1435*30</f>
        <v>253.58736712650347</v>
      </c>
      <c r="J1436" s="100">
        <f t="shared" ref="J1436" si="3246">+J1429/J1435*30</f>
        <v>227.8624001627532</v>
      </c>
      <c r="K1436" s="100" t="e">
        <f t="shared" ref="K1436" si="3247">+K1429/K1435*30</f>
        <v>#DIV/0!</v>
      </c>
      <c r="L1436" s="100" t="e">
        <f t="shared" ref="L1436" si="3248">+L1429/L1435*30</f>
        <v>#DIV/0!</v>
      </c>
      <c r="M1436" s="100">
        <f t="shared" ref="M1436" si="3249">+M1429/M1435*30</f>
        <v>332.3475761316065</v>
      </c>
      <c r="N1436" s="100">
        <f t="shared" ref="N1436" si="3250">+N1429/N1435*30</f>
        <v>473.9335455004308</v>
      </c>
      <c r="O1436" s="167">
        <f t="shared" ref="O1436" si="3251">+O1429/O1435*30</f>
        <v>648.54890855675035</v>
      </c>
      <c r="P1436" s="167" t="e">
        <f>SUM(D1436:O1436)</f>
        <v>#DIV/0!</v>
      </c>
    </row>
    <row r="1437" spans="1:53" x14ac:dyDescent="0.25">
      <c r="A1437" s="195" t="s">
        <v>117</v>
      </c>
      <c r="B1437" s="376"/>
      <c r="C1437" s="86" t="s">
        <v>216</v>
      </c>
      <c r="D1437" s="87">
        <f>+D1430/D1435*30</f>
        <v>550.22920276598586</v>
      </c>
      <c r="E1437" s="87">
        <f t="shared" ref="E1437:O1437" si="3252">+E1430/E1435*30</f>
        <v>445.71990088114791</v>
      </c>
      <c r="F1437" s="87">
        <f t="shared" si="3252"/>
        <v>435.98396362943083</v>
      </c>
      <c r="G1437" s="87">
        <f t="shared" si="3252"/>
        <v>157.76617396253042</v>
      </c>
      <c r="H1437" s="87" t="e">
        <f t="shared" si="3252"/>
        <v>#DIV/0!</v>
      </c>
      <c r="I1437" s="87">
        <f t="shared" si="3252"/>
        <v>151.00256766979405</v>
      </c>
      <c r="J1437" s="87">
        <f t="shared" si="3252"/>
        <v>137.99660859094931</v>
      </c>
      <c r="K1437" s="87" t="e">
        <f t="shared" si="3252"/>
        <v>#DIV/0!</v>
      </c>
      <c r="L1437" s="87" t="e">
        <f t="shared" si="3252"/>
        <v>#DIV/0!</v>
      </c>
      <c r="M1437" s="87">
        <f t="shared" si="3252"/>
        <v>263.64524037340698</v>
      </c>
      <c r="N1437" s="87">
        <f t="shared" si="3252"/>
        <v>375.60061204295079</v>
      </c>
      <c r="O1437" s="159">
        <f t="shared" si="3252"/>
        <v>487.97468428718452</v>
      </c>
      <c r="P1437" s="159" t="e">
        <f t="shared" ref="P1437:P1441" si="3253">SUM(D1437:O1437)</f>
        <v>#DIV/0!</v>
      </c>
    </row>
    <row r="1438" spans="1:53" x14ac:dyDescent="0.25">
      <c r="A1438" s="195" t="s">
        <v>117</v>
      </c>
      <c r="B1438" s="376"/>
      <c r="C1438" s="86" t="s">
        <v>217</v>
      </c>
      <c r="D1438" s="87">
        <f>+D1431/D1435*30</f>
        <v>0</v>
      </c>
      <c r="E1438" s="87">
        <f t="shared" ref="E1438:O1438" si="3254">+E1431/E1435*30</f>
        <v>0</v>
      </c>
      <c r="F1438" s="87">
        <f t="shared" si="3254"/>
        <v>0</v>
      </c>
      <c r="G1438" s="87">
        <f t="shared" si="3254"/>
        <v>0</v>
      </c>
      <c r="H1438" s="87" t="e">
        <f t="shared" si="3254"/>
        <v>#DIV/0!</v>
      </c>
      <c r="I1438" s="87">
        <f t="shared" si="3254"/>
        <v>0</v>
      </c>
      <c r="J1438" s="87">
        <f t="shared" si="3254"/>
        <v>0</v>
      </c>
      <c r="K1438" s="87" t="e">
        <f t="shared" si="3254"/>
        <v>#DIV/0!</v>
      </c>
      <c r="L1438" s="87" t="e">
        <f t="shared" si="3254"/>
        <v>#DIV/0!</v>
      </c>
      <c r="M1438" s="87">
        <f t="shared" si="3254"/>
        <v>0</v>
      </c>
      <c r="N1438" s="87">
        <f t="shared" si="3254"/>
        <v>0</v>
      </c>
      <c r="O1438" s="159">
        <f t="shared" si="3254"/>
        <v>0</v>
      </c>
      <c r="P1438" s="159"/>
    </row>
    <row r="1439" spans="1:53" x14ac:dyDescent="0.25">
      <c r="A1439" s="195" t="s">
        <v>117</v>
      </c>
      <c r="B1439" s="376"/>
      <c r="C1439" s="86" t="s">
        <v>218</v>
      </c>
      <c r="D1439" s="87">
        <f>+D1432/D1435*30</f>
        <v>185.37133569121451</v>
      </c>
      <c r="E1439" s="87">
        <f t="shared" ref="E1439:O1439" si="3255">+E1432/E1435*30</f>
        <v>179.50088868421599</v>
      </c>
      <c r="F1439" s="87">
        <f t="shared" si="3255"/>
        <v>173.74245219361413</v>
      </c>
      <c r="G1439" s="87">
        <f t="shared" si="3255"/>
        <v>77.448608719161541</v>
      </c>
      <c r="H1439" s="87" t="e">
        <f t="shared" si="3255"/>
        <v>#DIV/0!</v>
      </c>
      <c r="I1439" s="87">
        <f t="shared" si="3255"/>
        <v>60.228739417818375</v>
      </c>
      <c r="J1439" s="87">
        <f t="shared" si="3255"/>
        <v>34.289133745976955</v>
      </c>
      <c r="K1439" s="87" t="e">
        <f t="shared" si="3255"/>
        <v>#DIV/0!</v>
      </c>
      <c r="L1439" s="87" t="e">
        <f t="shared" si="3255"/>
        <v>#DIV/0!</v>
      </c>
      <c r="M1439" s="87">
        <f t="shared" si="3255"/>
        <v>59.903311825650306</v>
      </c>
      <c r="N1439" s="87">
        <f t="shared" si="3255"/>
        <v>92.400607863022103</v>
      </c>
      <c r="O1439" s="159">
        <f t="shared" si="3255"/>
        <v>160.57422426956583</v>
      </c>
      <c r="P1439" s="159"/>
    </row>
    <row r="1440" spans="1:53" x14ac:dyDescent="0.25">
      <c r="A1440" s="195" t="s">
        <v>117</v>
      </c>
      <c r="B1440" s="376"/>
      <c r="C1440" s="86" t="s">
        <v>219</v>
      </c>
      <c r="D1440" s="87">
        <f>+D1433/D1435*30</f>
        <v>0</v>
      </c>
      <c r="E1440" s="87">
        <f t="shared" ref="E1440:O1440" si="3256">+E1433/E1435*30</f>
        <v>0</v>
      </c>
      <c r="F1440" s="87">
        <f t="shared" si="3256"/>
        <v>11.969678832939033</v>
      </c>
      <c r="G1440" s="87">
        <f t="shared" si="3256"/>
        <v>62.353731538679391</v>
      </c>
      <c r="H1440" s="87" t="e">
        <f t="shared" si="3256"/>
        <v>#DIV/0!</v>
      </c>
      <c r="I1440" s="87">
        <f t="shared" si="3256"/>
        <v>45.384119812225649</v>
      </c>
      <c r="J1440" s="87">
        <f t="shared" si="3256"/>
        <v>55.576657825826885</v>
      </c>
      <c r="K1440" s="87" t="e">
        <f t="shared" si="3256"/>
        <v>#DIV/0!</v>
      </c>
      <c r="L1440" s="87" t="e">
        <f t="shared" si="3256"/>
        <v>#DIV/0!</v>
      </c>
      <c r="M1440" s="87">
        <f t="shared" si="3256"/>
        <v>8.7990239325493587</v>
      </c>
      <c r="N1440" s="87">
        <f t="shared" si="3256"/>
        <v>5.9323255944580051</v>
      </c>
      <c r="O1440" s="159">
        <f t="shared" si="3256"/>
        <v>0</v>
      </c>
      <c r="P1440" s="159"/>
    </row>
    <row r="1441" spans="1:16" ht="15.75" thickBot="1" x14ac:dyDescent="0.3">
      <c r="A1441" s="195" t="s">
        <v>117</v>
      </c>
      <c r="B1441" s="376"/>
      <c r="C1441" s="96" t="s">
        <v>238</v>
      </c>
      <c r="D1441" s="168">
        <f>+D1434/D1435*30</f>
        <v>0</v>
      </c>
      <c r="E1441" s="168">
        <f t="shared" ref="E1441:O1441" si="3257">+E1434/E1435*30</f>
        <v>0</v>
      </c>
      <c r="F1441" s="168">
        <f t="shared" si="3257"/>
        <v>0</v>
      </c>
      <c r="G1441" s="168">
        <f t="shared" si="3257"/>
        <v>0</v>
      </c>
      <c r="H1441" s="168" t="e">
        <f t="shared" si="3257"/>
        <v>#DIV/0!</v>
      </c>
      <c r="I1441" s="168">
        <f t="shared" si="3257"/>
        <v>0</v>
      </c>
      <c r="J1441" s="168">
        <f t="shared" si="3257"/>
        <v>0</v>
      </c>
      <c r="K1441" s="168" t="e">
        <f t="shared" si="3257"/>
        <v>#DIV/0!</v>
      </c>
      <c r="L1441" s="168" t="e">
        <f t="shared" si="3257"/>
        <v>#DIV/0!</v>
      </c>
      <c r="M1441" s="168">
        <f t="shared" si="3257"/>
        <v>0</v>
      </c>
      <c r="N1441" s="168">
        <f t="shared" si="3257"/>
        <v>0</v>
      </c>
      <c r="O1441" s="169">
        <f t="shared" si="3257"/>
        <v>0</v>
      </c>
      <c r="P1441" s="169" t="e">
        <f t="shared" si="3253"/>
        <v>#DIV/0!</v>
      </c>
    </row>
    <row r="1442" spans="1:16" x14ac:dyDescent="0.25">
      <c r="A1442" s="195" t="s">
        <v>117</v>
      </c>
      <c r="B1442" s="376"/>
      <c r="C1442" s="76" t="s">
        <v>8</v>
      </c>
      <c r="D1442" s="170">
        <f t="shared" ref="D1442:O1442" si="3258">+D1411/D1405</f>
        <v>1.3203877447162999</v>
      </c>
      <c r="E1442" s="170">
        <f t="shared" si="3258"/>
        <v>1.2795265654572952</v>
      </c>
      <c r="F1442" s="170">
        <f t="shared" si="3258"/>
        <v>1.2795265654572949</v>
      </c>
      <c r="G1442" s="170">
        <f t="shared" si="3258"/>
        <v>1.3272013308933452</v>
      </c>
      <c r="H1442" s="170">
        <f t="shared" si="3258"/>
        <v>1.3272013308933452</v>
      </c>
      <c r="I1442" s="170">
        <f t="shared" si="3258"/>
        <v>1.3199115949937015</v>
      </c>
      <c r="J1442" s="170">
        <f t="shared" si="3258"/>
        <v>1.2741122393926512</v>
      </c>
      <c r="K1442" s="170">
        <f t="shared" si="3258"/>
        <v>1.2723348461428223</v>
      </c>
      <c r="L1442" s="170">
        <f t="shared" si="3258"/>
        <v>1.3497739858999862</v>
      </c>
      <c r="M1442" s="170">
        <f t="shared" si="3258"/>
        <v>1.3096870422692404</v>
      </c>
      <c r="N1442" s="170">
        <f t="shared" si="3258"/>
        <v>1.3237948180041241</v>
      </c>
      <c r="O1442" s="171">
        <f t="shared" si="3258"/>
        <v>1.332025789375056</v>
      </c>
      <c r="P1442" s="171"/>
    </row>
    <row r="1443" spans="1:16" x14ac:dyDescent="0.25">
      <c r="A1443" s="195" t="s">
        <v>117</v>
      </c>
      <c r="B1443" s="376"/>
      <c r="C1443" s="77" t="s">
        <v>6</v>
      </c>
      <c r="D1443" s="172">
        <f>+VLOOKUP(D1391,Conversion!$B$33:$N$71,(MATCH('Measured TV opt-pt'!D1390,butget_aylar_opt,0)+1),0)</f>
        <v>1.3994389224564403</v>
      </c>
      <c r="E1443" s="172">
        <f>+VLOOKUP(E1391,Conversion!$B$33:$N$71,(MATCH('Measured TV opt-pt'!E1390,butget_aylar_opt,0)+1),0)</f>
        <v>1.3769448947555836</v>
      </c>
      <c r="F1443" s="172">
        <f>+VLOOKUP(F1391,Conversion!$B$33:$N$71,(MATCH('Measured TV opt-pt'!F1390,butget_aylar_opt,0)+1),0)</f>
        <v>1.3769448947555836</v>
      </c>
      <c r="G1443" s="172">
        <f>+VLOOKUP(G1391,Conversion!$B$33:$N$71,(MATCH('Measured TV opt-pt'!G1390,butget_aylar_opt,0)+1),0)</f>
        <v>1.4365473693880009</v>
      </c>
      <c r="H1443" s="172">
        <f>+VLOOKUP(H1391,Conversion!$B$33:$N$71,(MATCH('Measured TV opt-pt'!H1390,butget_aylar_opt,0)+1),0)</f>
        <v>1.4365473693880009</v>
      </c>
      <c r="I1443" s="172">
        <f>+VLOOKUP(I1391,Conversion!$B$33:$N$71,(MATCH('Measured TV opt-pt'!I1390,butget_aylar_opt,0)+1),0)</f>
        <v>1.4365473693880009</v>
      </c>
      <c r="J1443" s="172">
        <f>+VLOOKUP(J1391,Conversion!$B$33:$N$71,(MATCH('Measured TV opt-pt'!J1390,butget_aylar_opt,0)+1),0)</f>
        <v>1.36726366390381</v>
      </c>
      <c r="K1443" s="172">
        <f>+VLOOKUP(K1391,Conversion!$B$33:$N$71,(MATCH('Measured TV opt-pt'!K1390,butget_aylar_opt,0)+1),0)</f>
        <v>1.36726366390381</v>
      </c>
      <c r="L1443" s="172">
        <f>+VLOOKUP(L1391,Conversion!$B$33:$N$71,(MATCH('Measured TV opt-pt'!L1390,butget_aylar_opt,0)+1),0)</f>
        <v>1.4311147462717773</v>
      </c>
      <c r="M1443" s="172">
        <f>+VLOOKUP(M1391,Conversion!$B$33:$N$71,(MATCH('Measured TV opt-pt'!M1390,butget_aylar_opt,0)+1),0)</f>
        <v>1.3994389224564403</v>
      </c>
      <c r="N1443" s="172">
        <f>+VLOOKUP(N1391,Conversion!$B$33:$N$71,(MATCH('Measured TV opt-pt'!N1390,butget_aylar_opt,0)+1),0)</f>
        <v>1.3994389224564403</v>
      </c>
      <c r="O1443" s="173">
        <f>+VLOOKUP(O1391,Conversion!$B$33:$N$71,(MATCH('Measured TV opt-pt'!O1390,butget_aylar_opt,0)+1),0)</f>
        <v>1.3994389224564403</v>
      </c>
      <c r="P1443" s="173"/>
    </row>
    <row r="1444" spans="1:16" ht="15.75" thickBot="1" x14ac:dyDescent="0.3">
      <c r="A1444" s="195" t="s">
        <v>117</v>
      </c>
      <c r="B1444" s="377"/>
      <c r="C1444" s="96" t="s">
        <v>7</v>
      </c>
      <c r="D1444" s="172">
        <f>+VLOOKUP(D1391,Conversion!$B$74:$N$112,(MATCH('Measured TV opt-pt'!D1390,budget_aylar_pt,0)+1),0)</f>
        <v>1.2018109781060899</v>
      </c>
      <c r="E1444" s="172">
        <f>+VLOOKUP(E1391,Conversion!$B$74:$N$112,(MATCH('Measured TV opt-pt'!E1390,budget_aylar_pt,0)+1),0)</f>
        <v>1.1604597185371643</v>
      </c>
      <c r="F1444" s="172">
        <f>+VLOOKUP(F1391,Conversion!$B$74:$N$112,(MATCH('Measured TV opt-pt'!F1390,budget_aylar_pt,0)+1),0)</f>
        <v>1.1604597185371643</v>
      </c>
      <c r="G1444" s="172">
        <f>+VLOOKUP(G1391,Conversion!$B$74:$N$112,(MATCH('Measured TV opt-pt'!G1390,budget_aylar_pt,0)+1),0)</f>
        <v>1.1935561727332109</v>
      </c>
      <c r="H1444" s="172">
        <f>+VLOOKUP(H1391,Conversion!$B$74:$N$112,(MATCH('Measured TV opt-pt'!H1390,budget_aylar_pt,0)+1),0)</f>
        <v>1.1935561727332109</v>
      </c>
      <c r="I1444" s="172">
        <f>+VLOOKUP(I1391,Conversion!$B$74:$N$112,(MATCH('Measured TV opt-pt'!I1390,budget_aylar_pt,0)+1),0)</f>
        <v>1.1935561727332109</v>
      </c>
      <c r="J1444" s="172">
        <f>+VLOOKUP(J1391,Conversion!$B$74:$N$112,(MATCH('Measured TV opt-pt'!J1390,budget_aylar_pt,0)+1),0)</f>
        <v>1.1731981961722289</v>
      </c>
      <c r="K1444" s="172">
        <f>+VLOOKUP(K1391,Conversion!$B$74:$N$112,(MATCH('Measured TV opt-pt'!K1390,budget_aylar_pt,0)+1),0)</f>
        <v>1.1731981961722289</v>
      </c>
      <c r="L1444" s="172">
        <f>+VLOOKUP(L1391,Conversion!$B$74:$N$112,(MATCH('Measured TV opt-pt'!L1390,budget_aylar_pt,0)+1),0)</f>
        <v>1.2628806305979468</v>
      </c>
      <c r="M1444" s="172">
        <f>+VLOOKUP(M1391,Conversion!$B$74:$N$112,(MATCH('Measured TV opt-pt'!M1390,budget_aylar_pt,0)+1),0)</f>
        <v>1.2018109781060899</v>
      </c>
      <c r="N1444" s="172">
        <f>+VLOOKUP(N1391,Conversion!$B$74:$N$112,(MATCH('Measured TV opt-pt'!N1390,budget_aylar_pt,0)+1),0)</f>
        <v>1.2018109781060899</v>
      </c>
      <c r="O1444" s="173">
        <f>+VLOOKUP(O1391,Conversion!$B$74:$N$112,(MATCH('Measured TV opt-pt'!O1390,budget_aylar_pt,0)+1),0)</f>
        <v>1.2018109781060899</v>
      </c>
      <c r="P1444" s="174"/>
    </row>
    <row r="1445" spans="1:16" ht="21.75" thickBot="1" x14ac:dyDescent="0.3">
      <c r="A1445" s="195" t="s">
        <v>117</v>
      </c>
      <c r="B1445" s="240" t="s">
        <v>126</v>
      </c>
      <c r="C1445" s="74" t="s">
        <v>107</v>
      </c>
      <c r="D1445" s="153">
        <v>1</v>
      </c>
      <c r="E1445" s="153">
        <v>2</v>
      </c>
      <c r="F1445" s="153">
        <v>3</v>
      </c>
      <c r="G1445" s="153">
        <v>4</v>
      </c>
      <c r="H1445" s="153">
        <v>5</v>
      </c>
      <c r="I1445" s="153">
        <v>6</v>
      </c>
      <c r="J1445" s="153">
        <v>7</v>
      </c>
      <c r="K1445" s="153">
        <v>8</v>
      </c>
      <c r="L1445" s="153">
        <v>9</v>
      </c>
      <c r="M1445" s="153">
        <v>10</v>
      </c>
      <c r="N1445" s="153">
        <v>11</v>
      </c>
      <c r="O1445" s="153">
        <v>12</v>
      </c>
      <c r="P1445" s="74" t="s">
        <v>127</v>
      </c>
    </row>
    <row r="1446" spans="1:16" ht="15.75" thickBot="1" x14ac:dyDescent="0.3">
      <c r="A1446" s="195" t="s">
        <v>117</v>
      </c>
      <c r="B1446" s="378" t="s">
        <v>145</v>
      </c>
      <c r="C1446" s="185" t="s">
        <v>33</v>
      </c>
      <c r="D1446" s="186" t="s">
        <v>172</v>
      </c>
      <c r="E1446" s="186" t="s">
        <v>172</v>
      </c>
      <c r="F1446" s="186" t="s">
        <v>172</v>
      </c>
      <c r="G1446" s="186" t="s">
        <v>172</v>
      </c>
      <c r="H1446" s="186" t="s">
        <v>172</v>
      </c>
      <c r="I1446" s="186" t="s">
        <v>172</v>
      </c>
      <c r="J1446" s="186" t="s">
        <v>172</v>
      </c>
      <c r="K1446" s="186" t="s">
        <v>172</v>
      </c>
      <c r="L1446" s="186" t="s">
        <v>172</v>
      </c>
      <c r="M1446" s="186" t="s">
        <v>172</v>
      </c>
      <c r="N1446" s="186" t="s">
        <v>172</v>
      </c>
      <c r="O1446" s="186" t="s">
        <v>172</v>
      </c>
      <c r="P1446" s="188" t="s">
        <v>108</v>
      </c>
    </row>
    <row r="1447" spans="1:16" x14ac:dyDescent="0.25">
      <c r="A1447" s="195" t="s">
        <v>117</v>
      </c>
      <c r="B1447" s="379"/>
      <c r="C1447" s="175" t="s">
        <v>125</v>
      </c>
      <c r="D1447" s="200"/>
      <c r="E1447" s="201"/>
      <c r="F1447" s="201"/>
      <c r="G1447" s="201"/>
      <c r="H1447" s="201"/>
      <c r="I1447" s="201"/>
      <c r="J1447" s="201"/>
      <c r="K1447" s="201"/>
      <c r="L1447" s="201"/>
      <c r="M1447" s="201"/>
      <c r="N1447" s="201"/>
      <c r="O1447" s="176"/>
      <c r="P1447" s="176">
        <f>SUM(D1447:O1447)</f>
        <v>0</v>
      </c>
    </row>
    <row r="1448" spans="1:16" x14ac:dyDescent="0.25">
      <c r="A1448" s="195" t="s">
        <v>117</v>
      </c>
      <c r="B1448" s="379"/>
      <c r="C1448" s="86" t="s">
        <v>1</v>
      </c>
      <c r="D1448" s="87">
        <f>+D1479*D1461*30</f>
        <v>0</v>
      </c>
      <c r="E1448" s="87">
        <f t="shared" ref="E1448:O1448" si="3259">+E1479*E1461*30</f>
        <v>0</v>
      </c>
      <c r="F1448" s="87">
        <f t="shared" si="3259"/>
        <v>0</v>
      </c>
      <c r="G1448" s="87">
        <f t="shared" si="3259"/>
        <v>0</v>
      </c>
      <c r="H1448" s="87">
        <f t="shared" si="3259"/>
        <v>0</v>
      </c>
      <c r="I1448" s="87">
        <f t="shared" si="3259"/>
        <v>0</v>
      </c>
      <c r="J1448" s="87">
        <f t="shared" si="3259"/>
        <v>0</v>
      </c>
      <c r="K1448" s="87">
        <f t="shared" si="3259"/>
        <v>0</v>
      </c>
      <c r="L1448" s="87">
        <f t="shared" si="3259"/>
        <v>0</v>
      </c>
      <c r="M1448" s="87">
        <f t="shared" si="3259"/>
        <v>0</v>
      </c>
      <c r="N1448" s="87">
        <f t="shared" si="3259"/>
        <v>0</v>
      </c>
      <c r="O1448" s="159">
        <f t="shared" si="3259"/>
        <v>0</v>
      </c>
      <c r="P1448" s="159">
        <f t="shared" ref="P1448:P1452" si="3260">SUM(D1448:O1448)</f>
        <v>0</v>
      </c>
    </row>
    <row r="1449" spans="1:16" x14ac:dyDescent="0.25">
      <c r="A1449" s="195" t="s">
        <v>117</v>
      </c>
      <c r="B1449" s="379"/>
      <c r="C1449" s="86" t="s">
        <v>209</v>
      </c>
      <c r="D1449" s="87">
        <f t="shared" ref="D1449:O1452" si="3261">+D1480*D1462*30</f>
        <v>0</v>
      </c>
      <c r="E1449" s="259">
        <f t="shared" si="3261"/>
        <v>0</v>
      </c>
      <c r="F1449" s="259">
        <f t="shared" si="3261"/>
        <v>0</v>
      </c>
      <c r="G1449" s="259">
        <f t="shared" si="3261"/>
        <v>0</v>
      </c>
      <c r="H1449" s="259">
        <f t="shared" si="3261"/>
        <v>0</v>
      </c>
      <c r="I1449" s="259">
        <f t="shared" si="3261"/>
        <v>0</v>
      </c>
      <c r="J1449" s="259">
        <f t="shared" si="3261"/>
        <v>0</v>
      </c>
      <c r="K1449" s="259">
        <f t="shared" si="3261"/>
        <v>0</v>
      </c>
      <c r="L1449" s="259">
        <f t="shared" si="3261"/>
        <v>0</v>
      </c>
      <c r="M1449" s="259">
        <f t="shared" si="3261"/>
        <v>0</v>
      </c>
      <c r="N1449" s="259">
        <f t="shared" si="3261"/>
        <v>0</v>
      </c>
      <c r="O1449" s="260">
        <f t="shared" si="3261"/>
        <v>0</v>
      </c>
      <c r="P1449" s="260"/>
    </row>
    <row r="1450" spans="1:16" x14ac:dyDescent="0.25">
      <c r="A1450" s="195" t="s">
        <v>117</v>
      </c>
      <c r="B1450" s="379"/>
      <c r="C1450" s="86" t="s">
        <v>210</v>
      </c>
      <c r="D1450" s="87">
        <f t="shared" si="3261"/>
        <v>0</v>
      </c>
      <c r="E1450" s="259">
        <f t="shared" si="3261"/>
        <v>0</v>
      </c>
      <c r="F1450" s="259">
        <f t="shared" si="3261"/>
        <v>0</v>
      </c>
      <c r="G1450" s="259">
        <f t="shared" si="3261"/>
        <v>0</v>
      </c>
      <c r="H1450" s="259">
        <f t="shared" si="3261"/>
        <v>0</v>
      </c>
      <c r="I1450" s="259">
        <f t="shared" si="3261"/>
        <v>0</v>
      </c>
      <c r="J1450" s="259">
        <f t="shared" si="3261"/>
        <v>0</v>
      </c>
      <c r="K1450" s="259">
        <f t="shared" si="3261"/>
        <v>0</v>
      </c>
      <c r="L1450" s="259">
        <f t="shared" si="3261"/>
        <v>0</v>
      </c>
      <c r="M1450" s="259">
        <f t="shared" si="3261"/>
        <v>0</v>
      </c>
      <c r="N1450" s="259">
        <f t="shared" si="3261"/>
        <v>0</v>
      </c>
      <c r="O1450" s="260">
        <f t="shared" si="3261"/>
        <v>0</v>
      </c>
      <c r="P1450" s="260"/>
    </row>
    <row r="1451" spans="1:16" x14ac:dyDescent="0.25">
      <c r="A1451" s="195" t="s">
        <v>117</v>
      </c>
      <c r="B1451" s="379"/>
      <c r="C1451" s="86" t="s">
        <v>211</v>
      </c>
      <c r="D1451" s="87">
        <f t="shared" si="3261"/>
        <v>0</v>
      </c>
      <c r="E1451" s="259">
        <f t="shared" si="3261"/>
        <v>0</v>
      </c>
      <c r="F1451" s="259">
        <f t="shared" si="3261"/>
        <v>0</v>
      </c>
      <c r="G1451" s="259">
        <f t="shared" si="3261"/>
        <v>0</v>
      </c>
      <c r="H1451" s="259">
        <f t="shared" si="3261"/>
        <v>0</v>
      </c>
      <c r="I1451" s="259">
        <f t="shared" si="3261"/>
        <v>0</v>
      </c>
      <c r="J1451" s="259">
        <f t="shared" si="3261"/>
        <v>0</v>
      </c>
      <c r="K1451" s="259">
        <f t="shared" si="3261"/>
        <v>0</v>
      </c>
      <c r="L1451" s="259">
        <f t="shared" si="3261"/>
        <v>0</v>
      </c>
      <c r="M1451" s="259">
        <f t="shared" si="3261"/>
        <v>0</v>
      </c>
      <c r="N1451" s="259">
        <f t="shared" si="3261"/>
        <v>0</v>
      </c>
      <c r="O1451" s="260">
        <f t="shared" si="3261"/>
        <v>0</v>
      </c>
      <c r="P1451" s="260"/>
    </row>
    <row r="1452" spans="1:16" ht="15.75" thickBot="1" x14ac:dyDescent="0.3">
      <c r="A1452" s="195" t="s">
        <v>117</v>
      </c>
      <c r="B1452" s="379"/>
      <c r="C1452" s="96" t="s">
        <v>227</v>
      </c>
      <c r="D1452" s="87">
        <f t="shared" si="3261"/>
        <v>0</v>
      </c>
      <c r="E1452" s="90">
        <f t="shared" si="3261"/>
        <v>0</v>
      </c>
      <c r="F1452" s="90">
        <f t="shared" si="3261"/>
        <v>0</v>
      </c>
      <c r="G1452" s="90">
        <f t="shared" si="3261"/>
        <v>0</v>
      </c>
      <c r="H1452" s="90">
        <f t="shared" si="3261"/>
        <v>0</v>
      </c>
      <c r="I1452" s="90">
        <f t="shared" si="3261"/>
        <v>0</v>
      </c>
      <c r="J1452" s="90">
        <f t="shared" si="3261"/>
        <v>0</v>
      </c>
      <c r="K1452" s="90">
        <f t="shared" si="3261"/>
        <v>0</v>
      </c>
      <c r="L1452" s="90">
        <f t="shared" si="3261"/>
        <v>0</v>
      </c>
      <c r="M1452" s="90">
        <f t="shared" si="3261"/>
        <v>0</v>
      </c>
      <c r="N1452" s="90">
        <f t="shared" si="3261"/>
        <v>0</v>
      </c>
      <c r="O1452" s="160">
        <f t="shared" si="3261"/>
        <v>0</v>
      </c>
      <c r="P1452" s="160">
        <f t="shared" si="3260"/>
        <v>0</v>
      </c>
    </row>
    <row r="1453" spans="1:16" ht="15.75" thickBot="1" x14ac:dyDescent="0.3">
      <c r="A1453" s="195" t="s">
        <v>117</v>
      </c>
      <c r="B1453" s="379"/>
      <c r="C1453" s="281" t="s">
        <v>108</v>
      </c>
      <c r="D1453" s="282">
        <f>SUM(D1454:D1458)</f>
        <v>1</v>
      </c>
      <c r="E1453" s="282">
        <f t="shared" ref="E1453" si="3262">SUM(E1454:E1458)</f>
        <v>1.0034229363724529</v>
      </c>
      <c r="F1453" s="282">
        <f t="shared" ref="F1453" si="3263">SUM(F1454:F1458)</f>
        <v>0.99999999999999989</v>
      </c>
      <c r="G1453" s="282">
        <f t="shared" ref="G1453" si="3264">SUM(G1454:G1458)</f>
        <v>0.99999999999999989</v>
      </c>
      <c r="H1453" s="282">
        <f t="shared" ref="H1453" si="3265">SUM(H1454:H1458)</f>
        <v>1</v>
      </c>
      <c r="I1453" s="282">
        <f t="shared" ref="I1453" si="3266">SUM(I1454:I1458)</f>
        <v>1.0000000000000002</v>
      </c>
      <c r="J1453" s="282">
        <f t="shared" ref="J1453" si="3267">SUM(J1454:J1458)</f>
        <v>0.99999999999999978</v>
      </c>
      <c r="K1453" s="282">
        <f t="shared" ref="K1453" si="3268">SUM(K1454:K1458)</f>
        <v>0.99999999999999978</v>
      </c>
      <c r="L1453" s="282">
        <f t="shared" ref="L1453" si="3269">SUM(L1454:L1458)</f>
        <v>1</v>
      </c>
      <c r="M1453" s="282">
        <f t="shared" ref="M1453" si="3270">SUM(M1454:M1458)</f>
        <v>1.0000000000000002</v>
      </c>
      <c r="N1453" s="282">
        <f t="shared" ref="N1453" si="3271">SUM(N1454:N1458)</f>
        <v>1</v>
      </c>
      <c r="O1453" s="282">
        <f t="shared" ref="O1453" si="3272">SUM(O1454:O1458)</f>
        <v>0.99999999999999989</v>
      </c>
      <c r="P1453" s="268"/>
    </row>
    <row r="1454" spans="1:16" ht="15.75" thickBot="1" x14ac:dyDescent="0.3">
      <c r="A1454" s="195" t="s">
        <v>117</v>
      </c>
      <c r="B1454" s="379"/>
      <c r="C1454" s="245" t="s">
        <v>196</v>
      </c>
      <c r="D1454" s="246">
        <v>0.748</v>
      </c>
      <c r="E1454" s="246">
        <v>0.71289999999999998</v>
      </c>
      <c r="F1454" s="246">
        <v>0.70128149006739837</v>
      </c>
      <c r="G1454" s="246">
        <v>0.53018436569432525</v>
      </c>
      <c r="H1454" s="246">
        <v>0.5423765464750937</v>
      </c>
      <c r="I1454" s="246">
        <v>0.58843916554063314</v>
      </c>
      <c r="J1454" s="246">
        <v>0.60561377608760258</v>
      </c>
      <c r="K1454" s="246">
        <v>0.80100224649177598</v>
      </c>
      <c r="L1454" s="246">
        <v>0.74479587945877479</v>
      </c>
      <c r="M1454" s="246">
        <v>0.79328167047923914</v>
      </c>
      <c r="N1454" s="246">
        <v>0.79251746496726783</v>
      </c>
      <c r="O1454" s="246">
        <v>0.75240999999999991</v>
      </c>
      <c r="P1454" s="268"/>
    </row>
    <row r="1455" spans="1:16" ht="15.75" thickBot="1" x14ac:dyDescent="0.3">
      <c r="A1455" s="195" t="s">
        <v>117</v>
      </c>
      <c r="B1455" s="379"/>
      <c r="C1455" s="245" t="s">
        <v>197</v>
      </c>
      <c r="D1455" s="246"/>
      <c r="E1455" s="246">
        <v>3.4229363724529492E-3</v>
      </c>
      <c r="F1455" s="246"/>
      <c r="G1455" s="246"/>
      <c r="H1455" s="246"/>
      <c r="I1455" s="246"/>
      <c r="J1455" s="246"/>
      <c r="K1455" s="246"/>
      <c r="L1455" s="246"/>
      <c r="M1455" s="246"/>
      <c r="N1455" s="246"/>
      <c r="O1455" s="246"/>
      <c r="P1455" s="268"/>
    </row>
    <row r="1456" spans="1:16" ht="15.75" thickBot="1" x14ac:dyDescent="0.3">
      <c r="A1456" s="195" t="s">
        <v>117</v>
      </c>
      <c r="B1456" s="379"/>
      <c r="C1456" s="245" t="s">
        <v>199</v>
      </c>
      <c r="D1456" s="310">
        <v>0.252</v>
      </c>
      <c r="E1456" s="246">
        <v>0.28710000000000002</v>
      </c>
      <c r="F1456" s="246">
        <v>0.27946524626273334</v>
      </c>
      <c r="G1456" s="246">
        <v>0.26027151737500415</v>
      </c>
      <c r="H1456" s="246">
        <v>0.22206611722025232</v>
      </c>
      <c r="I1456" s="246">
        <v>0.23470428159927745</v>
      </c>
      <c r="J1456" s="246">
        <v>0.15048175443375286</v>
      </c>
      <c r="K1456" s="246">
        <v>0.11533513094114624</v>
      </c>
      <c r="L1456" s="246">
        <v>0.2476086029169918</v>
      </c>
      <c r="M1456" s="246">
        <v>0.18024296287308908</v>
      </c>
      <c r="N1456" s="246">
        <v>0.19496532528723082</v>
      </c>
      <c r="O1456" s="246">
        <v>0.24758999999999998</v>
      </c>
      <c r="P1456" s="268"/>
    </row>
    <row r="1457" spans="1:41" ht="15.75" thickBot="1" x14ac:dyDescent="0.3">
      <c r="A1457" s="195" t="s">
        <v>117</v>
      </c>
      <c r="B1457" s="379"/>
      <c r="C1457" s="245" t="s">
        <v>198</v>
      </c>
      <c r="D1457" s="246"/>
      <c r="E1457" s="246"/>
      <c r="F1457" s="246">
        <v>1.9253263669868261E-2</v>
      </c>
      <c r="G1457" s="246">
        <v>0.20954411693067052</v>
      </c>
      <c r="H1457" s="246">
        <v>0.23555733630465386</v>
      </c>
      <c r="I1457" s="246">
        <v>0.17685655286008953</v>
      </c>
      <c r="J1457" s="246">
        <v>0.24390446947864436</v>
      </c>
      <c r="K1457" s="246">
        <v>8.3662622567077571E-2</v>
      </c>
      <c r="L1457" s="246">
        <v>7.5955176242334761E-3</v>
      </c>
      <c r="M1457" s="246">
        <v>2.6475366647671975E-2</v>
      </c>
      <c r="N1457" s="246">
        <v>1.2517209745501362E-2</v>
      </c>
      <c r="O1457" s="246">
        <v>0</v>
      </c>
      <c r="P1457" s="268"/>
    </row>
    <row r="1458" spans="1:41" ht="15.75" thickBot="1" x14ac:dyDescent="0.3">
      <c r="A1458" s="195" t="s">
        <v>117</v>
      </c>
      <c r="B1458" s="379"/>
      <c r="C1458" s="248" t="s">
        <v>228</v>
      </c>
      <c r="D1458" s="249"/>
      <c r="E1458" s="249"/>
      <c r="F1458" s="249"/>
      <c r="G1458" s="249"/>
      <c r="H1458" s="249"/>
      <c r="I1458" s="249"/>
      <c r="J1458" s="249"/>
      <c r="K1458" s="249"/>
      <c r="L1458" s="249"/>
      <c r="M1458" s="249"/>
      <c r="N1458" s="249"/>
      <c r="O1458" s="249"/>
      <c r="P1458" s="177"/>
    </row>
    <row r="1459" spans="1:41" ht="15.75" thickBot="1" x14ac:dyDescent="0.3">
      <c r="A1459" s="195"/>
      <c r="B1459" s="379"/>
      <c r="C1459" s="306" t="s">
        <v>278</v>
      </c>
      <c r="D1459" s="309">
        <v>1</v>
      </c>
      <c r="E1459" s="309">
        <v>1</v>
      </c>
      <c r="F1459" s="309">
        <v>1</v>
      </c>
      <c r="G1459" s="309">
        <v>1</v>
      </c>
      <c r="H1459" s="309">
        <v>1</v>
      </c>
      <c r="I1459" s="309">
        <v>1</v>
      </c>
      <c r="J1459" s="309">
        <v>1</v>
      </c>
      <c r="K1459" s="309">
        <v>1</v>
      </c>
      <c r="L1459" s="309">
        <v>1</v>
      </c>
      <c r="M1459" s="309">
        <v>1</v>
      </c>
      <c r="N1459" s="309">
        <v>1</v>
      </c>
      <c r="O1459" s="309">
        <v>1</v>
      </c>
      <c r="P1459" s="308"/>
    </row>
    <row r="1460" spans="1:41" x14ac:dyDescent="0.25">
      <c r="A1460" s="195" t="s">
        <v>117</v>
      </c>
      <c r="B1460" s="379"/>
      <c r="C1460" s="154" t="s">
        <v>14</v>
      </c>
      <c r="D1460" s="155">
        <f>+SUMPRODUCT(D1461:D1465,D1454:D1458)</f>
        <v>18.414684769339438</v>
      </c>
      <c r="E1460" s="155">
        <f t="shared" ref="E1460" si="3273">+SUMPRODUCT(E1461:E1465,E1454:E1458)</f>
        <v>18.841135192376285</v>
      </c>
      <c r="F1460" s="155">
        <f t="shared" ref="F1460" si="3274">+SUMPRODUCT(F1461:F1465,F1454:F1458)</f>
        <v>20.58124650733107</v>
      </c>
      <c r="G1460" s="155">
        <f t="shared" ref="G1460" si="3275">+SUMPRODUCT(G1461:G1465,G1454:G1458)</f>
        <v>28.563053341130804</v>
      </c>
      <c r="H1460" s="155">
        <f t="shared" ref="H1460" si="3276">+SUMPRODUCT(H1461:H1465,H1454:H1458)</f>
        <v>33.603799184948656</v>
      </c>
      <c r="I1460" s="155">
        <f t="shared" ref="I1460" si="3277">+SUMPRODUCT(I1461:I1465,I1454:I1458)</f>
        <v>31.510875673984401</v>
      </c>
      <c r="J1460" s="155">
        <f t="shared" ref="J1460" si="3278">+SUMPRODUCT(J1461:J1465,J1454:J1458)</f>
        <v>20.274910377394022</v>
      </c>
      <c r="K1460" s="155">
        <f t="shared" ref="K1460" si="3279">+SUMPRODUCT(K1461:K1465,K1454:K1458)</f>
        <v>17.290051071257835</v>
      </c>
      <c r="L1460" s="155">
        <f t="shared" ref="L1460" si="3280">+SUMPRODUCT(L1461:L1465,L1454:L1458)</f>
        <v>23.991363394497959</v>
      </c>
      <c r="M1460" s="155">
        <f t="shared" ref="M1460" si="3281">+SUMPRODUCT(M1461:M1465,M1454:M1458)</f>
        <v>27.257656862768588</v>
      </c>
      <c r="N1460" s="155">
        <f t="shared" ref="N1460" si="3282">+SUMPRODUCT(N1461:N1465,N1454:N1458)</f>
        <v>25.052800302948242</v>
      </c>
      <c r="O1460" s="156">
        <f t="shared" ref="O1460" si="3283">+SUMPRODUCT(O1461:O1465,O1454:O1458)</f>
        <v>21.196595452974034</v>
      </c>
      <c r="P1460" s="156"/>
    </row>
    <row r="1461" spans="1:41" x14ac:dyDescent="0.25">
      <c r="A1461" s="195" t="s">
        <v>117</v>
      </c>
      <c r="B1461" s="379"/>
      <c r="C1461" s="77" t="s">
        <v>34</v>
      </c>
      <c r="D1461" s="243">
        <f>+IF(D1459=1,D1473*'CPP Detay Tum Ay'!D$38+(1-'Measured TV opt-pt'!D1473)*'CPP Detay Tum Ay'!D$20,IF(D1459=2,D1473*'CPP Detay (düşük)'!D$38+(1-'Measured TV opt-pt'!D1473)*'CPP Detay (düşük)'!D$20,IF(D1459=3,D1473*'CPP Detay (yüksek)'!D$38+(1-'Measured TV opt-pt'!D1473)*'CPP Detay (yüksek)'!D$20,"Girilen Rakamda Hata Var")))</f>
        <v>17.464164150556634</v>
      </c>
      <c r="E1461" s="243">
        <f>+IF(E1459=1,E1473*'CPP Detay Tum Ay'!E$38+(1-'Measured TV opt-pt'!E1473)*'CPP Detay Tum Ay'!E$20,IF(E1459=2,E1473*'CPP Detay (düşük)'!E$38+(1-'Measured TV opt-pt'!E1473)*'CPP Detay (düşük)'!E$20,IF(E1459=3,E1473*'CPP Detay (yüksek)'!E$38+(1-'Measured TV opt-pt'!E1473)*'CPP Detay (yüksek)'!E$20,"Girilen Rakamda Hata Var")))</f>
        <v>17.440310812806491</v>
      </c>
      <c r="F1461" s="161">
        <f>+IF(F1459=1,F1473*'CPP Detay Tum Ay'!F$38+(1-'Measured TV opt-pt'!F1473)*'CPP Detay Tum Ay'!F$20,IF(F1459=2,F1473*'CPP Detay (düşük)'!F$38+(1-'Measured TV opt-pt'!F1473)*'CPP Detay (düşük)'!F$20,IF(F1459=3,F1473*'CPP Detay (yüksek)'!F$38+(1-'Measured TV opt-pt'!F1473)*'CPP Detay (yüksek)'!F$20,"Girilen Rakamda Hata Var")))</f>
        <v>18.801284390853873</v>
      </c>
      <c r="G1461" s="161">
        <f>+IF(G1459=1,G1473*'CPP Detay Tum Ay'!G$38+(1-'Measured TV opt-pt'!G1473)*'CPP Detay Tum Ay'!G$20,IF(G1459=2,G1473*'CPP Detay (düşük)'!G$38+(1-'Measured TV opt-pt'!G1473)*'CPP Detay (düşük)'!G$20,IF(G1459=3,G1473*'CPP Detay (yüksek)'!G$38+(1-'Measured TV opt-pt'!G1473)*'CPP Detay (yüksek)'!G$20,"Girilen Rakamda Hata Var")))</f>
        <v>25.388345112152834</v>
      </c>
      <c r="H1461" s="161">
        <f>+IF(H1459=1,H1473*'CPP Detay Tum Ay'!H$38+(1-'Measured TV opt-pt'!H1473)*'CPP Detay Tum Ay'!H$20,IF(H1459=2,H1473*'CPP Detay (düşük)'!H$38+(1-'Measured TV opt-pt'!H1473)*'CPP Detay (düşük)'!H$20,IF(H1459=3,H1473*'CPP Detay (yüksek)'!H$38+(1-'Measured TV opt-pt'!H1473)*'CPP Detay (yüksek)'!H$20,"Girilen Rakamda Hata Var")))</f>
        <v>29.906721880543316</v>
      </c>
      <c r="I1461" s="161">
        <f>+IF(I1459=1,I1473*'CPP Detay Tum Ay'!I$38+(1-'Measured TV opt-pt'!I1473)*'CPP Detay Tum Ay'!I$20,IF(I1459=2,I1473*'CPP Detay (düşük)'!I$38+(1-'Measured TV opt-pt'!I1473)*'CPP Detay (düşük)'!I$20,IF(I1459=3,I1473*'CPP Detay (yüksek)'!I$38+(1-'Measured TV opt-pt'!I1473)*'CPP Detay (yüksek)'!I$20,"Girilen Rakamda Hata Var")))</f>
        <v>28.481543798919329</v>
      </c>
      <c r="J1461" s="161">
        <f>+IF(J1459=1,J1473*'CPP Detay Tum Ay'!J$38+(1-'Measured TV opt-pt'!J1473)*'CPP Detay Tum Ay'!J$20,IF(J1459=2,J1473*'CPP Detay (düşük)'!J$38+(1-'Measured TV opt-pt'!J1473)*'CPP Detay (düşük)'!J$20,IF(J1459=3,J1473*'CPP Detay (yüksek)'!J$38+(1-'Measured TV opt-pt'!J1473)*'CPP Detay (yüksek)'!J$20,"Girilen Rakamda Hata Var")))</f>
        <v>18.814975998400666</v>
      </c>
      <c r="K1461" s="161">
        <f>+IF(K1459=1,K1473*'CPP Detay Tum Ay'!K$38+(1-'Measured TV opt-pt'!K1473)*'CPP Detay Tum Ay'!K$20,IF(K1459=2,K1473*'CPP Detay (düşük)'!K$38+(1-'Measured TV opt-pt'!K1473)*'CPP Detay (düşük)'!K$20,IF(K1459=3,K1473*'CPP Detay (yüksek)'!K$38+(1-'Measured TV opt-pt'!K1473)*'CPP Detay (yüksek)'!K$20,"Girilen Rakamda Hata Var")))</f>
        <v>17.034468684979927</v>
      </c>
      <c r="L1461" s="255">
        <f>+IF(L1459=1,L1473*'CPP Detay Tum Ay'!L$38+(1-'Measured TV opt-pt'!L1473)*'CPP Detay Tum Ay'!L$20,IF(L1459=2,L1473*'CPP Detay (düşük)'!L$38+(1-'Measured TV opt-pt'!L1473)*'CPP Detay (düşük)'!L$20,IF(L1459=3,L1473*'CPP Detay (yüksek)'!L$38+(1-'Measured TV opt-pt'!L1473)*'CPP Detay (yüksek)'!L$20,"Girilen Rakamda Hata Var")))</f>
        <v>22.467149289573328</v>
      </c>
      <c r="M1461" s="255">
        <f>+IF(M1459=1,M1473*'CPP Detay Tum Ay'!M$38+(1-'Measured TV opt-pt'!M1473)*'CPP Detay Tum Ay'!M$20,IF(M1459=2,M1473*'CPP Detay (düşük)'!M$38+(1-'Measured TV opt-pt'!M1473)*'CPP Detay (düşük)'!M$20,IF(M1459=3,M1473*'CPP Detay (yüksek)'!M$38+(1-'Measured TV opt-pt'!M1473)*'CPP Detay (yüksek)'!M$20,"Girilen Rakamda Hata Var")))</f>
        <v>25.789248753307362</v>
      </c>
      <c r="N1461" s="255">
        <f>+IF(N1459=1,N1473*'CPP Detay Tum Ay'!N$38+(1-'Measured TV opt-pt'!N1473)*'CPP Detay Tum Ay'!N$20,IF(N1459=2,N1473*'CPP Detay (düşük)'!N$38+(1-'Measured TV opt-pt'!N1473)*'CPP Detay (düşük)'!N$20,IF(N1459=3,N1473*'CPP Detay (yüksek)'!N$38+(1-'Measured TV opt-pt'!N1473)*'CPP Detay (yüksek)'!N$20,"Girilen Rakamda Hata Var")))</f>
        <v>23.803341004858662</v>
      </c>
      <c r="O1461" s="256">
        <f>+IF(O1459=1,O1473*'CPP Detay Tum Ay'!O$38+(1-'Measured TV opt-pt'!O1473)*'CPP Detay Tum Ay'!O$20,IF(O1459=2,O1473*'CPP Detay (düşük)'!O$38+(1-'Measured TV opt-pt'!O1473)*'CPP Detay (düşük)'!O$20,IF(O1459=3,O1473*'CPP Detay (yüksek)'!O$38+(1-'Measured TV opt-pt'!O1473)*'CPP Detay (yüksek)'!O$20,"Girilen Rakamda Hata Var")))</f>
        <v>19.99835323959751</v>
      </c>
      <c r="P1461" s="162"/>
    </row>
    <row r="1462" spans="1:41" x14ac:dyDescent="0.25">
      <c r="A1462" s="195" t="s">
        <v>117</v>
      </c>
      <c r="B1462" s="379"/>
      <c r="C1462" s="77" t="s">
        <v>194</v>
      </c>
      <c r="D1462" s="243">
        <f>+IF(D1459=1,D1474*'CPP Detay Tum Ay'!D$94+(1-'Measured TV opt-pt'!D1474)*'CPP Detay Tum Ay'!D$76,IF(D1459=2,D1474*'CPP Detay (düşük)'!D$94+(1-'Measured TV opt-pt'!D1474)*'CPP Detay (düşük)'!D$76,IF(D1459=3,D1474*'CPP Detay (yüksek)'!D$94+(1-'Measured TV opt-pt'!D1474)*'CPP Detay (yüksek)'!D$76,"Girilen Rakamda Hata Var")))</f>
        <v>0</v>
      </c>
      <c r="E1462" s="243">
        <f>+IF(E1459=1,E1474*'CPP Detay Tum Ay'!E$94+(1-'Measured TV opt-pt'!E1474)*'CPP Detay Tum Ay'!E$76,IF(E1459=2,E1474*'CPP Detay (düşük)'!E$94+(1-'Measured TV opt-pt'!E1474)*'CPP Detay (düşük)'!E$76,IF(E1459=3,E1474*'CPP Detay (yüksek)'!E$94+(1-'Measured TV opt-pt'!E1474)*'CPP Detay (yüksek)'!E$76,"Girilen Rakamda Hata Var")))</f>
        <v>0</v>
      </c>
      <c r="F1462" s="243">
        <f>+IF(F1459=1,F1474*'CPP Detay Tum Ay'!F$94+(1-'Measured TV opt-pt'!F1474)*'CPP Detay Tum Ay'!F$76,IF(F1459=2,F1474*'CPP Detay (düşük)'!F$94+(1-'Measured TV opt-pt'!F1474)*'CPP Detay (düşük)'!F$76,IF(F1459=3,F1474*'CPP Detay (yüksek)'!F$94+(1-'Measured TV opt-pt'!F1474)*'CPP Detay (yüksek)'!F$76,"Girilen Rakamda Hata Var")))</f>
        <v>0</v>
      </c>
      <c r="G1462" s="243">
        <f>+IF(G1459=1,G1474*'CPP Detay Tum Ay'!G$94+(1-'Measured TV opt-pt'!G1474)*'CPP Detay Tum Ay'!G$76,IF(G1459=2,G1474*'CPP Detay (düşük)'!G$94+(1-'Measured TV opt-pt'!G1474)*'CPP Detay (düşük)'!G$76,IF(G1459=3,G1474*'CPP Detay (yüksek)'!G$94+(1-'Measured TV opt-pt'!G1474)*'CPP Detay (yüksek)'!G$76,"Girilen Rakamda Hata Var")))</f>
        <v>0</v>
      </c>
      <c r="H1462" s="243">
        <f>+IF(H1459=1,H1474*'CPP Detay Tum Ay'!H$94+(1-'Measured TV opt-pt'!H1474)*'CPP Detay Tum Ay'!H$76,IF(H1459=2,H1474*'CPP Detay (düşük)'!H$94+(1-'Measured TV opt-pt'!H1474)*'CPP Detay (düşük)'!H$76,IF(H1459=3,H1474*'CPP Detay (yüksek)'!H$94+(1-'Measured TV opt-pt'!H1474)*'CPP Detay (yüksek)'!H$76,"Girilen Rakamda Hata Var")))</f>
        <v>0</v>
      </c>
      <c r="I1462" s="243">
        <f>+IF(I1459=1,I1474*'CPP Detay Tum Ay'!I$94+(1-'Measured TV opt-pt'!I1474)*'CPP Detay Tum Ay'!I$76,IF(I1459=2,I1474*'CPP Detay (düşük)'!I$94+(1-'Measured TV opt-pt'!I1474)*'CPP Detay (düşük)'!I$76,IF(I1459=3,I1474*'CPP Detay (yüksek)'!I$94+(1-'Measured TV opt-pt'!I1474)*'CPP Detay (yüksek)'!I$76,"Girilen Rakamda Hata Var")))</f>
        <v>0</v>
      </c>
      <c r="J1462" s="243">
        <f>+IF(J1459=1,J1474*'CPP Detay Tum Ay'!J$94+(1-'Measured TV opt-pt'!J1474)*'CPP Detay Tum Ay'!J$76,IF(J1459=2,J1474*'CPP Detay (düşük)'!J$94+(1-'Measured TV opt-pt'!J1474)*'CPP Detay (düşük)'!J$76,IF(J1459=3,J1474*'CPP Detay (yüksek)'!J$94+(1-'Measured TV opt-pt'!J1474)*'CPP Detay (yüksek)'!J$76,"Girilen Rakamda Hata Var")))</f>
        <v>0</v>
      </c>
      <c r="K1462" s="243">
        <f>+IF(K1459=1,K1474*'CPP Detay Tum Ay'!K$94+(1-'Measured TV opt-pt'!K1474)*'CPP Detay Tum Ay'!K$76,IF(K1459=2,K1474*'CPP Detay (düşük)'!K$94+(1-'Measured TV opt-pt'!K1474)*'CPP Detay (düşük)'!K$76,IF(K1459=3,K1474*'CPP Detay (yüksek)'!K$94+(1-'Measured TV opt-pt'!K1474)*'CPP Detay (yüksek)'!K$76,"Girilen Rakamda Hata Var")))</f>
        <v>0</v>
      </c>
      <c r="L1462" s="257">
        <f>+IF(L1459=1,L1474*'CPP Detay Tum Ay'!L$94+(1-'Measured TV opt-pt'!L1474)*'CPP Detay Tum Ay'!L$76,IF(L1459=2,L1474*'CPP Detay (düşük)'!L$94+(1-'Measured TV opt-pt'!L1474)*'CPP Detay (düşük)'!L$76,IF(L1459=3,L1474*'CPP Detay (yüksek)'!L$94+(1-'Measured TV opt-pt'!L1474)*'CPP Detay (yüksek)'!L$76,"Girilen Rakamda Hata Var")))</f>
        <v>0</v>
      </c>
      <c r="M1462" s="257">
        <f>+IF(M1459=1,M1474*'CPP Detay Tum Ay'!M$94+(1-'Measured TV opt-pt'!M1474)*'CPP Detay Tum Ay'!M$76,IF(M1459=2,M1474*'CPP Detay (düşük)'!M$94+(1-'Measured TV opt-pt'!M1474)*'CPP Detay (düşük)'!M$76,IF(M1459=3,M1474*'CPP Detay (yüksek)'!M$94+(1-'Measured TV opt-pt'!M1474)*'CPP Detay (yüksek)'!M$76,"Girilen Rakamda Hata Var")))</f>
        <v>0</v>
      </c>
      <c r="N1462" s="257">
        <f>+IF(N1459=1,N1474*'CPP Detay Tum Ay'!N$94+(1-'Measured TV opt-pt'!N1474)*'CPP Detay Tum Ay'!N$76,IF(N1459=2,N1474*'CPP Detay (düşük)'!N$94+(1-'Measured TV opt-pt'!N1474)*'CPP Detay (düşük)'!N$76,IF(N1459=3,N1474*'CPP Detay (yüksek)'!N$94+(1-'Measured TV opt-pt'!N1474)*'CPP Detay (yüksek)'!N$76,"Girilen Rakamda Hata Var")))</f>
        <v>0</v>
      </c>
      <c r="O1462" s="258">
        <f>+IF(O1459=1,O1474*'CPP Detay Tum Ay'!O$94+(1-'Measured TV opt-pt'!O1474)*'CPP Detay Tum Ay'!O$76,IF(O1459=2,O1474*'CPP Detay (düşük)'!O$94+(1-'Measured TV opt-pt'!O1474)*'CPP Detay (düşük)'!O$76,IF(O1459=3,O1474*'CPP Detay (yüksek)'!O$94+(1-'Measured TV opt-pt'!O1474)*'CPP Detay (yüksek)'!O$76,"Girilen Rakamda Hata Var")))</f>
        <v>0</v>
      </c>
      <c r="P1462" s="244"/>
    </row>
    <row r="1463" spans="1:41" x14ac:dyDescent="0.25">
      <c r="A1463" s="195" t="s">
        <v>117</v>
      </c>
      <c r="B1463" s="379"/>
      <c r="C1463" s="77" t="s">
        <v>195</v>
      </c>
      <c r="D1463" s="243">
        <f>+IF(D1459=1,D1475*'CPP Detay Tum Ay'!D$150+(1-'Measured TV opt-pt'!D1475)*'CPP Detay Tum Ay'!D$132,IF(D1459=2,D1475*'CPP Detay (düşük)'!D$150+(1-'Measured TV opt-pt'!D1475)*'CPP Detay (düşük)'!D$132,IF(D1459=3,D1475*'CPP Detay (yüksek)'!D$150+(1-'Measured TV opt-pt'!D1475)*'CPP Detay (yüksek)'!D$132,"Girilen Rakamda Hata Var")))</f>
        <v>21.236071367948714</v>
      </c>
      <c r="E1463" s="243">
        <f>+IF(E1459=1,E1475*'CPP Detay Tum Ay'!E$150+(1-'Measured TV opt-pt'!E1475)*'CPP Detay Tum Ay'!E$132,IF(E1459=2,E1475*'CPP Detay (düşük)'!E$150+(1-'Measured TV opt-pt'!E1475)*'CPP Detay (düşük)'!E$132,IF(E1459=3,E1475*'CPP Detay (yüksek)'!E$150+(1-'Measured TV opt-pt'!E1475)*'CPP Detay (yüksek)'!E$132,"Girilen Rakamda Hata Var")))</f>
        <v>22.319531918936036</v>
      </c>
      <c r="F1463" s="243">
        <f>+IF(F1459=1,F1475*'CPP Detay Tum Ay'!F$150+(1-'Measured TV opt-pt'!F1475)*'CPP Detay Tum Ay'!F$132,IF(F1459=2,F1475*'CPP Detay (düşük)'!F$150+(1-'Measured TV opt-pt'!F1475)*'CPP Detay (düşük)'!F$132,IF(F1459=3,F1475*'CPP Detay (yüksek)'!F$150+(1-'Measured TV opt-pt'!F1475)*'CPP Detay (yüksek)'!F$132,"Girilen Rakamda Hata Var")))</f>
        <v>25.139650797266516</v>
      </c>
      <c r="G1463" s="243">
        <f>+IF(G1459=1,G1475*'CPP Detay Tum Ay'!G$150+(1-'Measured TV opt-pt'!G1475)*'CPP Detay Tum Ay'!G$132,IF(G1459=2,G1475*'CPP Detay (düşük)'!G$150+(1-'Measured TV opt-pt'!G1475)*'CPP Detay (düşük)'!G$132,IF(G1459=3,G1475*'CPP Detay (yüksek)'!G$150+(1-'Measured TV opt-pt'!G1475)*'CPP Detay (yüksek)'!G$132,"Girilen Rakamda Hata Var")))</f>
        <v>32.571152962092278</v>
      </c>
      <c r="H1463" s="243">
        <f>+IF(H1459=1,H1475*'CPP Detay Tum Ay'!H$150+(1-'Measured TV opt-pt'!H1475)*'CPP Detay Tum Ay'!H$132,IF(H1459=2,H1475*'CPP Detay (düşük)'!H$150+(1-'Measured TV opt-pt'!H1475)*'CPP Detay (düşük)'!H$132,IF(H1459=3,H1475*'CPP Detay (yüksek)'!H$150+(1-'Measured TV opt-pt'!H1475)*'CPP Detay (yüksek)'!H$132,"Girilen Rakamda Hata Var")))</f>
        <v>38.504582322566698</v>
      </c>
      <c r="I1463" s="243">
        <f>+IF(I1459=1,I1475*'CPP Detay Tum Ay'!I$150+(1-'Measured TV opt-pt'!I1475)*'CPP Detay Tum Ay'!I$132,IF(I1459=2,I1475*'CPP Detay (düşük)'!I$150+(1-'Measured TV opt-pt'!I1475)*'CPP Detay (düşük)'!I$132,IF(I1459=3,I1475*'CPP Detay (yüksek)'!I$150+(1-'Measured TV opt-pt'!I1475)*'CPP Detay (yüksek)'!I$132,"Girilen Rakamda Hata Var")))</f>
        <v>36.142210678171971</v>
      </c>
      <c r="J1463" s="243">
        <f>+IF(J1459=1,J1475*'CPP Detay Tum Ay'!J$150+(1-'Measured TV opt-pt'!J1475)*'CPP Detay Tum Ay'!J$132,IF(J1459=2,J1475*'CPP Detay (düşük)'!J$150+(1-'Measured TV opt-pt'!J1475)*'CPP Detay (düşük)'!J$132,IF(J1459=3,J1475*'CPP Detay (yüksek)'!J$150+(1-'Measured TV opt-pt'!J1475)*'CPP Detay (yüksek)'!J$132,"Girilen Rakamda Hata Var")))</f>
        <v>22.891196098593156</v>
      </c>
      <c r="K1463" s="243">
        <f>+IF(K1459=1,K1475*'CPP Detay Tum Ay'!K$150+(1-'Measured TV opt-pt'!K1475)*'CPP Detay Tum Ay'!K$132,IF(K1459=2,K1475*'CPP Detay (düşük)'!K$150+(1-'Measured TV opt-pt'!K1475)*'CPP Detay (düşük)'!K$132,IF(K1459=3,K1475*'CPP Detay (yüksek)'!K$150+(1-'Measured TV opt-pt'!K1475)*'CPP Detay (yüksek)'!K$132,"Girilen Rakamda Hata Var")))</f>
        <v>18.52416727465565</v>
      </c>
      <c r="L1463" s="257">
        <f>+IF(L1459=1,L1475*'CPP Detay Tum Ay'!L$150+(1-'Measured TV opt-pt'!L1475)*'CPP Detay Tum Ay'!L$132,IF(L1459=2,L1475*'CPP Detay (düşük)'!L$150+(1-'Measured TV opt-pt'!L1475)*'CPP Detay (düşük)'!L$132,IF(L1459=3,L1475*'CPP Detay (yüksek)'!L$150+(1-'Measured TV opt-pt'!L1475)*'CPP Detay (yüksek)'!L$132,"Girilen Rakamda Hata Var")))</f>
        <v>28.233970352734637</v>
      </c>
      <c r="M1463" s="257">
        <f>+IF(M1459=1,M1475*'CPP Detay Tum Ay'!M$150+(1-'Measured TV opt-pt'!M1475)*'CPP Detay Tum Ay'!M$132,IF(M1459=2,M1475*'CPP Detay (düşük)'!M$150+(1-'Measured TV opt-pt'!M1475)*'CPP Detay (düşük)'!M$132,IF(M1459=3,M1475*'CPP Detay (yüksek)'!M$150+(1-'Measured TV opt-pt'!M1475)*'CPP Detay (yüksek)'!M$132,"Girilen Rakamda Hata Var")))</f>
        <v>32.359637806635185</v>
      </c>
      <c r="N1463" s="257">
        <f>+IF(N1459=1,N1475*'CPP Detay Tum Ay'!N$150+(1-'Measured TV opt-pt'!N1475)*'CPP Detay Tum Ay'!N$132,IF(N1459=2,N1475*'CPP Detay (düşük)'!N$150+(1-'Measured TV opt-pt'!N1475)*'CPP Detay (düşük)'!N$132,IF(N1459=3,N1475*'CPP Detay (yüksek)'!N$150+(1-'Measured TV opt-pt'!N1475)*'CPP Detay (yüksek)'!N$132,"Girilen Rakamda Hata Var")))</f>
        <v>29.645492106680784</v>
      </c>
      <c r="O1463" s="258">
        <f>+IF(O1459=1,O1475*'CPP Detay Tum Ay'!O$150+(1-'Measured TV opt-pt'!O1475)*'CPP Detay Tum Ay'!O$132,IF(O1459=2,O1475*'CPP Detay (düşük)'!O$150+(1-'Measured TV opt-pt'!O1475)*'CPP Detay (düşük)'!O$132,IF(O1459=3,O1475*'CPP Detay (yüksek)'!O$150+(1-'Measured TV opt-pt'!O1475)*'CPP Detay (yüksek)'!O$132,"Girilen Rakamda Hata Var")))</f>
        <v>24.837976057063997</v>
      </c>
      <c r="P1463" s="244"/>
    </row>
    <row r="1464" spans="1:41" x14ac:dyDescent="0.25">
      <c r="A1464" s="195" t="s">
        <v>117</v>
      </c>
      <c r="B1464" s="379"/>
      <c r="C1464" s="77" t="s">
        <v>193</v>
      </c>
      <c r="D1464" s="243">
        <f>+IF(D1459=1,D1476*'CPP Detay Tum Ay'!D$206+(1-'Measured TV opt-pt'!D1476)*'CPP Detay Tum Ay'!D$188,IF(D1459=2,D1476*'CPP Detay (düşük)'!D$206+(1-'Measured TV opt-pt'!D1476)*'CPP Detay (düşük)'!D$188,IF(D1459=3,D1476*'CPP Detay (yüksek)'!D$206+(1-'Measured TV opt-pt'!D1476)*'CPP Detay (yüksek)'!D$188,"Girilen Rakamda Hata Var")))</f>
        <v>13.255139170040486</v>
      </c>
      <c r="E1464" s="243">
        <f>+IF(E1459=1,E1476*'CPP Detay Tum Ay'!E$206+(1-'Measured TV opt-pt'!E1476)*'CPP Detay Tum Ay'!E$188,IF(E1459=2,E1476*'CPP Detay (düşük)'!E$206+(1-'Measured TV opt-pt'!E1476)*'CPP Detay (düşük)'!E$188,IF(E1459=3,E1476*'CPP Detay (yüksek)'!E$206+(1-'Measured TV opt-pt'!E1476)*'CPP Detay (yüksek)'!E$188,"Girilen Rakamda Hata Var")))</f>
        <v>12.967943391043091</v>
      </c>
      <c r="F1464" s="243">
        <f>+IF(F1459=1,F1476*'CPP Detay Tum Ay'!F$206+(1-'Measured TV opt-pt'!F1476)*'CPP Detay Tum Ay'!F$188,IF(F1459=2,F1476*'CPP Detay (düşük)'!F$206+(1-'Measured TV opt-pt'!F1476)*'CPP Detay (düşük)'!F$188,IF(F1459=3,F1476*'CPP Detay (yüksek)'!F$206+(1-'Measured TV opt-pt'!F1476)*'CPP Detay (yüksek)'!F$188,"Girilen Rakamda Hata Var")))</f>
        <v>19.248428727173621</v>
      </c>
      <c r="G1464" s="243">
        <f>+IF(G1459=1,G1476*'CPP Detay Tum Ay'!G$206+(1-'Measured TV opt-pt'!G1476)*'CPP Detay Tum Ay'!G$188,IF(G1459=2,G1476*'CPP Detay (düşük)'!G$206+(1-'Measured TV opt-pt'!G1476)*'CPP Detay (düşük)'!G$188,IF(G1459=3,G1476*'CPP Detay (yüksek)'!G$206+(1-'Measured TV opt-pt'!G1476)*'CPP Detay (yüksek)'!G$188,"Girilen Rakamda Hata Var")))</f>
        <v>31.617238339887738</v>
      </c>
      <c r="H1464" s="243">
        <f>+IF(H1459=1,H1476*'CPP Detay Tum Ay'!H$206+(1-'Measured TV opt-pt'!H1476)*'CPP Detay Tum Ay'!H$188,IF(H1459=2,H1476*'CPP Detay (düşük)'!H$206+(1-'Measured TV opt-pt'!H1476)*'CPP Detay (düşük)'!H$188,IF(H1459=3,H1476*'CPP Detay (yüksek)'!H$206+(1-'Measured TV opt-pt'!H1476)*'CPP Detay (yüksek)'!H$188,"Girilen Rakamda Hata Var")))</f>
        <v>37.496312795815889</v>
      </c>
      <c r="I1464" s="243">
        <f>+IF(I1459=1,I1476*'CPP Detay Tum Ay'!I$206+(1-'Measured TV opt-pt'!I1476)*'CPP Detay Tum Ay'!I$188,IF(I1459=2,I1476*'CPP Detay (düşük)'!I$206+(1-'Measured TV opt-pt'!I1476)*'CPP Detay (düşük)'!I$188,IF(I1459=3,I1476*'CPP Detay (yüksek)'!I$206+(1-'Measured TV opt-pt'!I1476)*'CPP Detay (yüksek)'!I$188,"Girilen Rakamda Hata Var")))</f>
        <v>35.443912671803574</v>
      </c>
      <c r="J1464" s="243">
        <f>+IF(J1459=1,J1476*'CPP Detay Tum Ay'!J$206+(1-'Measured TV opt-pt'!J1476)*'CPP Detay Tum Ay'!J$188,IF(J1459=2,J1476*'CPP Detay (düşük)'!J$206+(1-'Measured TV opt-pt'!J1476)*'CPP Detay (düşük)'!J$188,IF(J1459=3,J1476*'CPP Detay (yüksek)'!J$206+(1-'Measured TV opt-pt'!J1476)*'CPP Detay (yüksek)'!J$188,"Girilen Rakamda Hata Var")))</f>
        <v>22.285751374791982</v>
      </c>
      <c r="K1464" s="243">
        <f>+IF(K1459=1,K1476*'CPP Detay Tum Ay'!K$206+(1-'Measured TV opt-pt'!K1476)*'CPP Detay Tum Ay'!K$188,IF(K1459=2,K1476*'CPP Detay (düşük)'!K$206+(1-'Measured TV opt-pt'!K1476)*'CPP Detay (düşük)'!K$188,IF(K1459=3,K1476*'CPP Detay (yüksek)'!K$206+(1-'Measured TV opt-pt'!K1476)*'CPP Detay (yüksek)'!K$188,"Girilen Rakamda Hata Var")))</f>
        <v>18.035725898829039</v>
      </c>
      <c r="L1464" s="257">
        <f>+IF(L1459=1,L1476*'CPP Detay Tum Ay'!L$206+(1-'Measured TV opt-pt'!L1476)*'CPP Detay Tum Ay'!L$188,IF(L1459=2,L1476*'CPP Detay (düşük)'!L$206+(1-'Measured TV opt-pt'!L1476)*'CPP Detay (düşük)'!L$188,IF(L1459=3,L1476*'CPP Detay (yüksek)'!L$206+(1-'Measured TV opt-pt'!L1476)*'CPP Detay (yüksek)'!L$188,"Girilen Rakamda Hata Var")))</f>
        <v>35.145626645182467</v>
      </c>
      <c r="M1464" s="257">
        <f>+IF(M1459=1,M1476*'CPP Detay Tum Ay'!M$206+(1-'Measured TV opt-pt'!M1476)*'CPP Detay Tum Ay'!M$188,IF(M1459=2,M1476*'CPP Detay (düşük)'!M$206+(1-'Measured TV opt-pt'!M1476)*'CPP Detay (düşük)'!M$188,IF(M1459=3,M1476*'CPP Detay (yüksek)'!M$206+(1-'Measured TV opt-pt'!M1476)*'CPP Detay (yüksek)'!M$188,"Girilen Rakamda Hata Var")))</f>
        <v>36.521554108764683</v>
      </c>
      <c r="N1464" s="257">
        <f>+IF(N1459=1,N1476*'CPP Detay Tum Ay'!N$206+(1-'Measured TV opt-pt'!N1476)*'CPP Detay Tum Ay'!N$188,IF(N1459=2,N1476*'CPP Detay (düşük)'!N$206+(1-'Measured TV opt-pt'!N1476)*'CPP Detay (düşük)'!N$188,IF(N1459=3,N1476*'CPP Detay (yüksek)'!N$206+(1-'Measured TV opt-pt'!N1476)*'CPP Detay (yüksek)'!N$188,"Girilen Rakamda Hata Var")))</f>
        <v>32.626585992454281</v>
      </c>
      <c r="O1464" s="258">
        <f>+IF(O1459=1,O1476*'CPP Detay Tum Ay'!O$206+(1-'Measured TV opt-pt'!O1476)*'CPP Detay Tum Ay'!O$188,IF(O1459=2,O1476*'CPP Detay (düşük)'!O$206+(1-'Measured TV opt-pt'!O1476)*'CPP Detay (düşük)'!O$188,IF(O1459=3,O1476*'CPP Detay (yüksek)'!O$206+(1-'Measured TV opt-pt'!O1476)*'CPP Detay (yüksek)'!O$188,"Girilen Rakamda Hata Var")))</f>
        <v>0</v>
      </c>
      <c r="P1464" s="244"/>
    </row>
    <row r="1465" spans="1:41" ht="15.75" thickBot="1" x14ac:dyDescent="0.3">
      <c r="A1465" s="195" t="s">
        <v>117</v>
      </c>
      <c r="B1465" s="379"/>
      <c r="C1465" s="96" t="s">
        <v>229</v>
      </c>
      <c r="D1465" s="243">
        <f>+IF(D1459=1,D1477*'CPP Detay Tum Ay'!D$262+(1-'Measured TV opt-pt'!D1477)*'CPP Detay Tum Ay'!D$244,IF(D1459=2,D1477*'CPP Detay (düşük)'!D$262+(1-'Measured TV opt-pt'!D1477)*'CPP Detay (düşük)'!D$244,IF(D1459=3,D1477*'CPP Detay (yüksek)'!D$262+(1-'Measured TV opt-pt'!D1477)*'CPP Detay (yüksek)'!D$244,"Girilen Rakamda Hata Var")))</f>
        <v>0</v>
      </c>
      <c r="E1465" s="163">
        <f>+IF(E1459=1,E1477*'CPP Detay Tum Ay'!E$262+(1-'Measured TV opt-pt'!E1477)*'CPP Detay Tum Ay'!E$244,IF(E1459=2,E1477*'CPP Detay (düşük)'!E$262+(1-'Measured TV opt-pt'!E1477)*'CPP Detay (düşük)'!E$244,IF(E1459=3,E1477*'CPP Detay (yüksek)'!E$262+(1-'Measured TV opt-pt'!E1477)*'CPP Detay (yüksek)'!E$244,"Girilen Rakamda Hata Var")))</f>
        <v>0</v>
      </c>
      <c r="F1465" s="163">
        <f>+IF(F1459=1,F1477*'CPP Detay Tum Ay'!F$262+(1-'Measured TV opt-pt'!F1477)*'CPP Detay Tum Ay'!F$244,IF(F1459=2,F1477*'CPP Detay (düşük)'!F$262+(1-'Measured TV opt-pt'!F1477)*'CPP Detay (düşük)'!F$244,IF(F1459=3,F1477*'CPP Detay (yüksek)'!F$262+(1-'Measured TV opt-pt'!F1477)*'CPP Detay (yüksek)'!F$244,"Girilen Rakamda Hata Var")))</f>
        <v>0</v>
      </c>
      <c r="G1465" s="163">
        <f>+IF(G1459=1,G1477*'CPP Detay Tum Ay'!G$262+(1-'Measured TV opt-pt'!G1477)*'CPP Detay Tum Ay'!G$244,IF(G1459=2,G1477*'CPP Detay (düşük)'!G$262+(1-'Measured TV opt-pt'!G1477)*'CPP Detay (düşük)'!G$244,IF(G1459=3,G1477*'CPP Detay (yüksek)'!G$262+(1-'Measured TV opt-pt'!G1477)*'CPP Detay (yüksek)'!G$244,"Girilen Rakamda Hata Var")))</f>
        <v>0</v>
      </c>
      <c r="H1465" s="163">
        <f>+IF(H1459=1,H1477*'CPP Detay Tum Ay'!H$262+(1-'Measured TV opt-pt'!H1477)*'CPP Detay Tum Ay'!H$244,IF(H1459=2,H1477*'CPP Detay (düşük)'!H$262+(1-'Measured TV opt-pt'!H1477)*'CPP Detay (düşük)'!H$244,IF(H1459=3,H1477*'CPP Detay (yüksek)'!H$262+(1-'Measured TV opt-pt'!H1477)*'CPP Detay (yüksek)'!H$244,"Girilen Rakamda Hata Var")))</f>
        <v>0</v>
      </c>
      <c r="I1465" s="163">
        <f>+IF(I1459=1,I1477*'CPP Detay Tum Ay'!I$262+(1-'Measured TV opt-pt'!I1477)*'CPP Detay Tum Ay'!I$244,IF(I1459=2,I1477*'CPP Detay (düşük)'!I$262+(1-'Measured TV opt-pt'!I1477)*'CPP Detay (düşük)'!I$244,IF(I1459=3,I1477*'CPP Detay (yüksek)'!I$262+(1-'Measured TV opt-pt'!I1477)*'CPP Detay (yüksek)'!I$244,"Girilen Rakamda Hata Var")))</f>
        <v>0</v>
      </c>
      <c r="J1465" s="163">
        <f>+IF(J1459=1,J1477*'CPP Detay Tum Ay'!J$262+(1-'Measured TV opt-pt'!J1477)*'CPP Detay Tum Ay'!J$244,IF(J1459=2,J1477*'CPP Detay (düşük)'!J$262+(1-'Measured TV opt-pt'!J1477)*'CPP Detay (düşük)'!J$244,IF(J1459=3,J1477*'CPP Detay (yüksek)'!J$262+(1-'Measured TV opt-pt'!J1477)*'CPP Detay (yüksek)'!J$244,"Girilen Rakamda Hata Var")))</f>
        <v>0</v>
      </c>
      <c r="K1465" s="163">
        <f>+IF(K1459=1,K1477*'CPP Detay Tum Ay'!K$262+(1-'Measured TV opt-pt'!K1477)*'CPP Detay Tum Ay'!K$244,IF(K1459=2,K1477*'CPP Detay (düşük)'!K$262+(1-'Measured TV opt-pt'!K1477)*'CPP Detay (düşük)'!K$244,IF(K1459=3,K1477*'CPP Detay (yüksek)'!K$262+(1-'Measured TV opt-pt'!K1477)*'CPP Detay (yüksek)'!K$244,"Girilen Rakamda Hata Var")))</f>
        <v>0</v>
      </c>
      <c r="L1465" s="163">
        <f>+IF(L1459=1,L1477*'CPP Detay Tum Ay'!L$262+(1-'Measured TV opt-pt'!L1477)*'CPP Detay Tum Ay'!L$244,IF(L1459=2,L1477*'CPP Detay (düşük)'!L$262+(1-'Measured TV opt-pt'!L1477)*'CPP Detay (düşük)'!L$244,IF(L1459=3,L1477*'CPP Detay (yüksek)'!L$262+(1-'Measured TV opt-pt'!L1477)*'CPP Detay (yüksek)'!L$244,"Girilen Rakamda Hata Var")))</f>
        <v>0</v>
      </c>
      <c r="M1465" s="163">
        <f>+IF(M1459=1,M1477*'CPP Detay Tum Ay'!M$262+(1-'Measured TV opt-pt'!M1477)*'CPP Detay Tum Ay'!M$244,IF(M1459=2,M1477*'CPP Detay (düşük)'!M$262+(1-'Measured TV opt-pt'!M1477)*'CPP Detay (düşük)'!M$244,IF(M1459=3,M1477*'CPP Detay (yüksek)'!M$262+(1-'Measured TV opt-pt'!M1477)*'CPP Detay (yüksek)'!M$244,"Girilen Rakamda Hata Var")))</f>
        <v>0</v>
      </c>
      <c r="N1465" s="163">
        <f>+IF(N1459=1,N1477*'CPP Detay Tum Ay'!N$262+(1-'Measured TV opt-pt'!N1477)*'CPP Detay Tum Ay'!N$244,IF(N1459=2,N1477*'CPP Detay (düşük)'!N$262+(1-'Measured TV opt-pt'!N1477)*'CPP Detay (düşük)'!N$244,IF(N1459=3,N1477*'CPP Detay (yüksek)'!N$262+(1-'Measured TV opt-pt'!N1477)*'CPP Detay (yüksek)'!N$244,"Girilen Rakamda Hata Var")))</f>
        <v>0</v>
      </c>
      <c r="O1465" s="164">
        <f>+IF(O1459=1,O1477*'CPP Detay Tum Ay'!O$262+(1-'Measured TV opt-pt'!O1477)*'CPP Detay Tum Ay'!O$244,IF(O1459=2,O1477*'CPP Detay (düşük)'!O$262+(1-'Measured TV opt-pt'!O1477)*'CPP Detay (düşük)'!O$244,IF(O1459=3,O1477*'CPP Detay (yüksek)'!O$262+(1-'Measured TV opt-pt'!O1477)*'CPP Detay (yüksek)'!O$244,"Girilen Rakamda Hata Var")))</f>
        <v>0</v>
      </c>
      <c r="P1465" s="164"/>
    </row>
    <row r="1466" spans="1:41" x14ac:dyDescent="0.25">
      <c r="A1466" s="195" t="s">
        <v>117</v>
      </c>
      <c r="B1466" s="379"/>
      <c r="C1466" s="263" t="s">
        <v>16</v>
      </c>
      <c r="D1466" s="264">
        <f>+SUMPRODUCT(D1467:D1471,D1454:D1458)</f>
        <v>40.635446503367362</v>
      </c>
      <c r="E1466" s="264">
        <f t="shared" ref="E1466" si="3284">+SUMPRODUCT(E1467:E1471,E1454:E1458)</f>
        <v>41.799076146077105</v>
      </c>
      <c r="F1466" s="264">
        <f t="shared" ref="F1466" si="3285">+SUMPRODUCT(F1467:F1471,F1454:F1458)</f>
        <v>45.659514735036247</v>
      </c>
      <c r="G1466" s="264">
        <f t="shared" ref="G1466" si="3286">+SUMPRODUCT(G1467:G1471,G1454:G1458)</f>
        <v>64.431116877217974</v>
      </c>
      <c r="H1466" s="264">
        <f t="shared" ref="H1466" si="3287">+SUMPRODUCT(H1467:H1471,H1454:H1458)</f>
        <v>75.801780956176714</v>
      </c>
      <c r="I1466" s="264">
        <f t="shared" ref="I1466" si="3288">+SUMPRODUCT(I1467:I1471,I1454:I1458)</f>
        <v>71.080668064655697</v>
      </c>
      <c r="J1466" s="264">
        <f t="shared" ref="J1466" si="3289">+SUMPRODUCT(J1467:J1471,J1454:J1458)</f>
        <v>38.901169723847332</v>
      </c>
      <c r="K1466" s="264">
        <f t="shared" ref="K1466" si="3290">+SUMPRODUCT(K1467:K1471,K1454:K1458)</f>
        <v>33.11184055714903</v>
      </c>
      <c r="L1466" s="264">
        <f t="shared" ref="L1466" si="3291">+SUMPRODUCT(L1467:L1471,L1454:L1458)</f>
        <v>50.227371836706538</v>
      </c>
      <c r="M1466" s="264">
        <f t="shared" ref="M1466" si="3292">+SUMPRODUCT(M1467:M1471,M1454:M1458)</f>
        <v>59.906289277553391</v>
      </c>
      <c r="N1466" s="264">
        <f t="shared" ref="N1466" si="3293">+SUMPRODUCT(N1467:N1471,N1454:N1458)</f>
        <v>56.186804748649372</v>
      </c>
      <c r="O1466" s="265">
        <f t="shared" ref="O1466" si="3294">+SUMPRODUCT(O1467:O1471,O1454:O1458)</f>
        <v>48.094334528677287</v>
      </c>
      <c r="P1466" s="165"/>
    </row>
    <row r="1467" spans="1:41" x14ac:dyDescent="0.25">
      <c r="A1467" s="195" t="s">
        <v>117</v>
      </c>
      <c r="B1467" s="379"/>
      <c r="C1467" s="77" t="s">
        <v>212</v>
      </c>
      <c r="D1467" s="261">
        <f>+D1461*(D1473*D1499+(1-D1473)*D1498)</f>
        <v>38.537944958339189</v>
      </c>
      <c r="E1467" s="261">
        <f t="shared" ref="E1467:O1467" si="3295">+E1461*(E1473*E1499+(1-E1473)*E1498)</f>
        <v>38.6913459423996</v>
      </c>
      <c r="F1467" s="261">
        <f t="shared" si="3295"/>
        <v>41.710667105416363</v>
      </c>
      <c r="G1467" s="261">
        <f t="shared" si="3295"/>
        <v>57.269767755701153</v>
      </c>
      <c r="H1467" s="261">
        <f t="shared" si="3295"/>
        <v>67.462097622629443</v>
      </c>
      <c r="I1467" s="261">
        <f t="shared" si="3295"/>
        <v>64.247251700826851</v>
      </c>
      <c r="J1467" s="261">
        <f t="shared" si="3295"/>
        <v>36.100015291804908</v>
      </c>
      <c r="K1467" s="261">
        <f t="shared" si="3295"/>
        <v>32.622379699643645</v>
      </c>
      <c r="L1467" s="261">
        <f t="shared" si="3295"/>
        <v>47.036337323663432</v>
      </c>
      <c r="M1467" s="261">
        <f t="shared" si="3295"/>
        <v>56.679053663510416</v>
      </c>
      <c r="N1467" s="261">
        <f t="shared" si="3295"/>
        <v>53.384598018295073</v>
      </c>
      <c r="O1467" s="262">
        <f t="shared" si="3295"/>
        <v>45.375564810004015</v>
      </c>
      <c r="P1467" s="162"/>
    </row>
    <row r="1468" spans="1:41" x14ac:dyDescent="0.25">
      <c r="A1468" s="195" t="s">
        <v>117</v>
      </c>
      <c r="B1468" s="379"/>
      <c r="C1468" s="77" t="s">
        <v>213</v>
      </c>
      <c r="D1468" s="261">
        <f>+D1462*(D1474*D1499+(1-D1474)*D1498)</f>
        <v>0</v>
      </c>
      <c r="E1468" s="261">
        <f t="shared" ref="E1468:O1468" si="3296">+E1462*(E1474*E1499+(1-E1474)*E1498)</f>
        <v>0</v>
      </c>
      <c r="F1468" s="261">
        <f t="shared" si="3296"/>
        <v>0</v>
      </c>
      <c r="G1468" s="261">
        <f t="shared" si="3296"/>
        <v>0</v>
      </c>
      <c r="H1468" s="261">
        <f t="shared" si="3296"/>
        <v>0</v>
      </c>
      <c r="I1468" s="261">
        <f t="shared" si="3296"/>
        <v>0</v>
      </c>
      <c r="J1468" s="261">
        <f t="shared" si="3296"/>
        <v>0</v>
      </c>
      <c r="K1468" s="261">
        <f t="shared" si="3296"/>
        <v>0</v>
      </c>
      <c r="L1468" s="261">
        <f t="shared" si="3296"/>
        <v>0</v>
      </c>
      <c r="M1468" s="261">
        <f t="shared" si="3296"/>
        <v>0</v>
      </c>
      <c r="N1468" s="261">
        <f t="shared" si="3296"/>
        <v>0</v>
      </c>
      <c r="O1468" s="262">
        <f t="shared" si="3296"/>
        <v>0</v>
      </c>
      <c r="P1468" s="244"/>
    </row>
    <row r="1469" spans="1:41" x14ac:dyDescent="0.25">
      <c r="A1469" s="195" t="s">
        <v>117</v>
      </c>
      <c r="B1469" s="379"/>
      <c r="C1469" s="77" t="s">
        <v>214</v>
      </c>
      <c r="D1469" s="261">
        <f>+D1463*(D1475*D1499+(1-D1475)*D1498)</f>
        <v>46.861363787816074</v>
      </c>
      <c r="E1469" s="261">
        <f t="shared" ref="E1469:O1469" si="3297">+E1463*(E1475*E1499+(1-E1475)*E1498)</f>
        <v>49.515902555696385</v>
      </c>
      <c r="F1469" s="261">
        <f t="shared" si="3297"/>
        <v>55.772338939849213</v>
      </c>
      <c r="G1469" s="261">
        <f t="shared" si="3297"/>
        <v>73.472388902636453</v>
      </c>
      <c r="H1469" s="261">
        <f t="shared" si="3297"/>
        <v>86.856724115039526</v>
      </c>
      <c r="I1469" s="261">
        <f t="shared" si="3297"/>
        <v>81.527803508773687</v>
      </c>
      <c r="J1469" s="261">
        <f t="shared" si="3297"/>
        <v>43.920998319485612</v>
      </c>
      <c r="K1469" s="261">
        <f t="shared" si="3297"/>
        <v>35.475272497719331</v>
      </c>
      <c r="L1469" s="261">
        <f t="shared" si="3297"/>
        <v>59.109526374752605</v>
      </c>
      <c r="M1469" s="261">
        <f t="shared" si="3297"/>
        <v>71.119312753878447</v>
      </c>
      <c r="N1469" s="261">
        <f t="shared" si="3297"/>
        <v>66.486997722154015</v>
      </c>
      <c r="O1469" s="262">
        <f t="shared" si="3297"/>
        <v>56.356499898954596</v>
      </c>
      <c r="P1469" s="244"/>
    </row>
    <row r="1470" spans="1:41" x14ac:dyDescent="0.25">
      <c r="A1470" s="195" t="s">
        <v>117</v>
      </c>
      <c r="B1470" s="379"/>
      <c r="C1470" s="77" t="s">
        <v>215</v>
      </c>
      <c r="D1470" s="161">
        <f>+D1464*(D1476*D1499+(1-D1476)*D1498)</f>
        <v>29.24994401944307</v>
      </c>
      <c r="E1470" s="161">
        <f t="shared" ref="E1470:O1470" si="3298">+E1464*(E1476*E1499+(1-E1476)*E1498)</f>
        <v>28.769394610551771</v>
      </c>
      <c r="F1470" s="161">
        <f t="shared" si="3298"/>
        <v>42.702657236121382</v>
      </c>
      <c r="G1470" s="161">
        <f t="shared" si="3298"/>
        <v>71.320595682909385</v>
      </c>
      <c r="H1470" s="161">
        <f t="shared" si="3298"/>
        <v>84.582319801678864</v>
      </c>
      <c r="I1470" s="161">
        <f t="shared" si="3298"/>
        <v>79.952617553473104</v>
      </c>
      <c r="J1470" s="161">
        <f t="shared" si="3298"/>
        <v>42.759340510864284</v>
      </c>
      <c r="K1470" s="161">
        <f t="shared" si="3298"/>
        <v>34.539867917869898</v>
      </c>
      <c r="L1470" s="161">
        <f t="shared" si="3298"/>
        <v>73.579497293033313</v>
      </c>
      <c r="M1470" s="161">
        <f t="shared" si="3298"/>
        <v>80.266282473234241</v>
      </c>
      <c r="N1470" s="161">
        <f t="shared" si="3298"/>
        <v>73.172802824653346</v>
      </c>
      <c r="O1470" s="162">
        <f t="shared" si="3298"/>
        <v>0</v>
      </c>
      <c r="P1470" s="244"/>
    </row>
    <row r="1471" spans="1:41" ht="15.75" thickBot="1" x14ac:dyDescent="0.3">
      <c r="A1471" s="195" t="s">
        <v>117</v>
      </c>
      <c r="B1471" s="379"/>
      <c r="C1471" s="96" t="s">
        <v>230</v>
      </c>
      <c r="D1471" s="163">
        <f>+D1465*(D1477*D1499+(1-D1477)*D1498)</f>
        <v>0</v>
      </c>
      <c r="E1471" s="163">
        <f t="shared" ref="E1471:O1471" si="3299">+E1465*(E1477*E1499+(1-E1477)*E1498)</f>
        <v>0</v>
      </c>
      <c r="F1471" s="163">
        <f t="shared" si="3299"/>
        <v>0</v>
      </c>
      <c r="G1471" s="163">
        <f t="shared" si="3299"/>
        <v>0</v>
      </c>
      <c r="H1471" s="163">
        <f t="shared" si="3299"/>
        <v>0</v>
      </c>
      <c r="I1471" s="163">
        <f t="shared" si="3299"/>
        <v>0</v>
      </c>
      <c r="J1471" s="163">
        <f t="shared" si="3299"/>
        <v>0</v>
      </c>
      <c r="K1471" s="163">
        <f t="shared" si="3299"/>
        <v>0</v>
      </c>
      <c r="L1471" s="163">
        <f t="shared" si="3299"/>
        <v>0</v>
      </c>
      <c r="M1471" s="163">
        <f t="shared" si="3299"/>
        <v>0</v>
      </c>
      <c r="N1471" s="163">
        <f t="shared" si="3299"/>
        <v>0</v>
      </c>
      <c r="O1471" s="164">
        <f t="shared" si="3299"/>
        <v>0</v>
      </c>
      <c r="P1471" s="164"/>
    </row>
    <row r="1472" spans="1:41" x14ac:dyDescent="0.25">
      <c r="A1472" s="195" t="s">
        <v>117</v>
      </c>
      <c r="B1472" s="379"/>
      <c r="C1472" s="204" t="s">
        <v>2</v>
      </c>
      <c r="D1472" s="205">
        <f>+IFERROR(SUMPRODUCT(D1473:D1477,D1479:D1483)/D1478,0)</f>
        <v>0</v>
      </c>
      <c r="E1472" s="205">
        <f t="shared" ref="E1472" si="3300">+IFERROR(SUMPRODUCT(E1473:E1477,E1479:E1483)/E1478,0)</f>
        <v>0</v>
      </c>
      <c r="F1472" s="205">
        <f t="shared" ref="F1472" si="3301">+IFERROR(SUMPRODUCT(F1473:F1477,F1479:F1483)/F1478,0)</f>
        <v>0</v>
      </c>
      <c r="G1472" s="205">
        <f t="shared" ref="G1472" si="3302">+IFERROR(SUMPRODUCT(G1473:G1477,G1479:G1483)/G1478,0)</f>
        <v>0</v>
      </c>
      <c r="H1472" s="205">
        <f t="shared" ref="H1472" si="3303">+IFERROR(SUMPRODUCT(H1473:H1477,H1479:H1483)/H1478,0)</f>
        <v>0</v>
      </c>
      <c r="I1472" s="205">
        <f t="shared" ref="I1472" si="3304">+IFERROR(SUMPRODUCT(I1473:I1477,I1479:I1483)/I1478,0)</f>
        <v>0</v>
      </c>
      <c r="J1472" s="205">
        <f t="shared" ref="J1472" si="3305">+IFERROR(SUMPRODUCT(J1473:J1477,J1479:J1483)/J1478,0)</f>
        <v>0</v>
      </c>
      <c r="K1472" s="205">
        <f t="shared" ref="K1472" si="3306">+IFERROR(SUMPRODUCT(K1473:K1477,K1479:K1483)/K1478,0)</f>
        <v>0</v>
      </c>
      <c r="L1472" s="205">
        <f t="shared" ref="L1472" si="3307">+IFERROR(SUMPRODUCT(L1473:L1477,L1479:L1483)/L1478,0)</f>
        <v>0</v>
      </c>
      <c r="M1472" s="205">
        <f t="shared" ref="M1472" si="3308">+IFERROR(SUMPRODUCT(M1473:M1477,M1479:M1483)/M1478,0)</f>
        <v>0</v>
      </c>
      <c r="N1472" s="205">
        <f t="shared" ref="N1472" si="3309">+IFERROR(SUMPRODUCT(N1473:N1477,N1479:N1483)/N1478,0)</f>
        <v>0</v>
      </c>
      <c r="O1472" s="205">
        <f t="shared" ref="O1472" si="3310">+IFERROR(SUMPRODUCT(O1473:O1477,O1479:O1483)/O1478,0)</f>
        <v>0</v>
      </c>
      <c r="P1472" s="166" t="e">
        <f>+SUMPRODUCT(D1472:O1472,D1478:O1478)/P1478</f>
        <v>#DIV/0!</v>
      </c>
      <c r="R1472" s="192">
        <f>+D1472</f>
        <v>0</v>
      </c>
      <c r="S1472" s="192">
        <f t="shared" ref="S1472" si="3311">+E1472</f>
        <v>0</v>
      </c>
      <c r="T1472" s="192">
        <f t="shared" ref="T1472" si="3312">+F1472</f>
        <v>0</v>
      </c>
      <c r="U1472" s="192">
        <f t="shared" ref="U1472" si="3313">+G1472</f>
        <v>0</v>
      </c>
      <c r="V1472" s="192">
        <f t="shared" ref="V1472" si="3314">+H1472</f>
        <v>0</v>
      </c>
      <c r="W1472" s="192">
        <f t="shared" ref="W1472" si="3315">+I1472</f>
        <v>0</v>
      </c>
      <c r="X1472" s="192">
        <f t="shared" ref="X1472" si="3316">+J1472</f>
        <v>0</v>
      </c>
      <c r="Y1472" s="192">
        <f t="shared" ref="Y1472" si="3317">+K1472</f>
        <v>0</v>
      </c>
      <c r="Z1472" s="192">
        <f t="shared" ref="Z1472" si="3318">+L1472</f>
        <v>0</v>
      </c>
      <c r="AA1472" s="192">
        <f t="shared" ref="AA1472" si="3319">+M1472</f>
        <v>0</v>
      </c>
      <c r="AB1472" s="192">
        <f t="shared" ref="AB1472" si="3320">+N1472</f>
        <v>0</v>
      </c>
      <c r="AC1472" s="192">
        <f t="shared" ref="AC1472" si="3321">+O1472</f>
        <v>0</v>
      </c>
      <c r="AD1472" s="190">
        <f>+D1478</f>
        <v>0</v>
      </c>
      <c r="AE1472" s="190">
        <f t="shared" ref="AE1472" si="3322">+E1478</f>
        <v>0</v>
      </c>
      <c r="AF1472" s="190">
        <f t="shared" ref="AF1472" si="3323">+F1478</f>
        <v>0</v>
      </c>
      <c r="AG1472" s="190">
        <f t="shared" ref="AG1472" si="3324">+G1478</f>
        <v>0</v>
      </c>
      <c r="AH1472" s="190">
        <f t="shared" ref="AH1472" si="3325">+H1478</f>
        <v>0</v>
      </c>
      <c r="AI1472" s="190">
        <f t="shared" ref="AI1472" si="3326">+I1478</f>
        <v>0</v>
      </c>
      <c r="AJ1472" s="190">
        <f t="shared" ref="AJ1472" si="3327">+J1478</f>
        <v>0</v>
      </c>
      <c r="AK1472" s="190">
        <f t="shared" ref="AK1472" si="3328">+K1478</f>
        <v>0</v>
      </c>
      <c r="AL1472" s="190">
        <f t="shared" ref="AL1472" si="3329">+L1478</f>
        <v>0</v>
      </c>
      <c r="AM1472" s="190">
        <f t="shared" ref="AM1472" si="3330">+M1478</f>
        <v>0</v>
      </c>
      <c r="AN1472" s="190">
        <f t="shared" ref="AN1472" si="3331">+N1478</f>
        <v>0</v>
      </c>
      <c r="AO1472" s="190">
        <f t="shared" ref="AO1472" si="3332">+O1478</f>
        <v>0</v>
      </c>
    </row>
    <row r="1473" spans="1:53" x14ac:dyDescent="0.25">
      <c r="A1473" s="195" t="s">
        <v>117</v>
      </c>
      <c r="B1473" s="379"/>
      <c r="C1473" s="178" t="s">
        <v>3</v>
      </c>
      <c r="D1473" s="179">
        <v>0.44</v>
      </c>
      <c r="E1473" s="179">
        <v>0.44</v>
      </c>
      <c r="F1473" s="179">
        <v>0.44</v>
      </c>
      <c r="G1473" s="293">
        <v>0.48</v>
      </c>
      <c r="H1473" s="293">
        <v>0.48</v>
      </c>
      <c r="I1473" s="293">
        <v>0.48</v>
      </c>
      <c r="J1473" s="179">
        <v>0.48</v>
      </c>
      <c r="K1473" s="179">
        <v>0.48915873014712274</v>
      </c>
      <c r="L1473" s="179">
        <v>0.4834974169537235</v>
      </c>
      <c r="M1473" s="179">
        <v>0.45414569524687309</v>
      </c>
      <c r="N1473" s="179">
        <v>0.38276016431267579</v>
      </c>
      <c r="O1473" s="179">
        <v>0.34111134082271427</v>
      </c>
      <c r="P1473" s="180" t="e">
        <f>+SUMPRODUCT(D1473:O1473,D1479:O1479)/P1479</f>
        <v>#DIV/0!</v>
      </c>
    </row>
    <row r="1474" spans="1:53" x14ac:dyDescent="0.25">
      <c r="A1474" s="195" t="s">
        <v>117</v>
      </c>
      <c r="B1474" s="379"/>
      <c r="C1474" s="178" t="s">
        <v>200</v>
      </c>
      <c r="D1474" s="179">
        <v>0.44</v>
      </c>
      <c r="E1474" s="179">
        <v>0.44</v>
      </c>
      <c r="F1474" s="179">
        <v>0.44</v>
      </c>
      <c r="G1474" s="293">
        <v>0.48</v>
      </c>
      <c r="H1474" s="293">
        <v>0.48</v>
      </c>
      <c r="I1474" s="293">
        <v>0.48</v>
      </c>
      <c r="J1474" s="179">
        <v>0.48</v>
      </c>
      <c r="K1474" s="179">
        <v>0.48915873014712274</v>
      </c>
      <c r="L1474" s="179">
        <v>0.4834974169537235</v>
      </c>
      <c r="M1474" s="179">
        <v>0.45414569524687309</v>
      </c>
      <c r="N1474" s="179">
        <v>0.38276016431267579</v>
      </c>
      <c r="O1474" s="179">
        <v>0.34111134082271427</v>
      </c>
      <c r="P1474" s="242"/>
    </row>
    <row r="1475" spans="1:53" x14ac:dyDescent="0.25">
      <c r="A1475" s="195" t="s">
        <v>117</v>
      </c>
      <c r="B1475" s="379"/>
      <c r="C1475" s="178" t="s">
        <v>201</v>
      </c>
      <c r="D1475" s="179">
        <v>0.44</v>
      </c>
      <c r="E1475" s="179">
        <v>0.44</v>
      </c>
      <c r="F1475" s="179">
        <v>0.44</v>
      </c>
      <c r="G1475" s="293">
        <v>0.48</v>
      </c>
      <c r="H1475" s="293">
        <v>0.48</v>
      </c>
      <c r="I1475" s="293">
        <v>0.48</v>
      </c>
      <c r="J1475" s="179">
        <v>0.48</v>
      </c>
      <c r="K1475" s="179">
        <v>0.48915873014712274</v>
      </c>
      <c r="L1475" s="179">
        <v>0.4834974169537235</v>
      </c>
      <c r="M1475" s="179">
        <v>0.45414569524687309</v>
      </c>
      <c r="N1475" s="179">
        <v>0.38276016431267579</v>
      </c>
      <c r="O1475" s="179">
        <v>0.34111134082271427</v>
      </c>
      <c r="P1475" s="242"/>
    </row>
    <row r="1476" spans="1:53" x14ac:dyDescent="0.25">
      <c r="A1476" s="195" t="s">
        <v>117</v>
      </c>
      <c r="B1476" s="379"/>
      <c r="C1476" s="178" t="s">
        <v>202</v>
      </c>
      <c r="D1476" s="179">
        <v>0.44</v>
      </c>
      <c r="E1476" s="179">
        <v>0.44</v>
      </c>
      <c r="F1476" s="179">
        <v>0.44</v>
      </c>
      <c r="G1476" s="293">
        <v>0.48</v>
      </c>
      <c r="H1476" s="293">
        <v>0.48</v>
      </c>
      <c r="I1476" s="293">
        <v>0.48</v>
      </c>
      <c r="J1476" s="179">
        <v>0.48</v>
      </c>
      <c r="K1476" s="179">
        <v>0.48915873014712274</v>
      </c>
      <c r="L1476" s="179">
        <v>0.4834974169537235</v>
      </c>
      <c r="M1476" s="179">
        <v>0.45414569524687309</v>
      </c>
      <c r="N1476" s="179">
        <v>0.38276016431267579</v>
      </c>
      <c r="O1476" s="179">
        <v>0.34111134082271427</v>
      </c>
      <c r="P1476" s="242"/>
    </row>
    <row r="1477" spans="1:53" ht="15.75" thickBot="1" x14ac:dyDescent="0.3">
      <c r="A1477" s="195" t="s">
        <v>117</v>
      </c>
      <c r="B1477" s="379"/>
      <c r="C1477" s="280" t="s">
        <v>231</v>
      </c>
      <c r="D1477" s="179">
        <v>0.44</v>
      </c>
      <c r="E1477" s="179">
        <v>0.44</v>
      </c>
      <c r="F1477" s="179">
        <v>0.44</v>
      </c>
      <c r="G1477" s="293">
        <v>0.48</v>
      </c>
      <c r="H1477" s="293">
        <v>0.48</v>
      </c>
      <c r="I1477" s="293">
        <v>0.48</v>
      </c>
      <c r="J1477" s="181">
        <v>0.48</v>
      </c>
      <c r="K1477" s="181">
        <v>0.48915873014712274</v>
      </c>
      <c r="L1477" s="181">
        <v>0.4834974169537235</v>
      </c>
      <c r="M1477" s="179">
        <v>0.45414569524687309</v>
      </c>
      <c r="N1477" s="179">
        <v>0.38276016431267579</v>
      </c>
      <c r="O1477" s="179">
        <v>0.34111134082271427</v>
      </c>
      <c r="P1477" s="182" t="e">
        <f t="shared" ref="P1477" si="3333">+SUMPRODUCT(D1477:O1477,D1483:O1483)/P1483</f>
        <v>#DIV/0!</v>
      </c>
    </row>
    <row r="1478" spans="1:53" x14ac:dyDescent="0.25">
      <c r="A1478" s="195" t="s">
        <v>117</v>
      </c>
      <c r="B1478" s="379"/>
      <c r="C1478" s="99" t="s">
        <v>239</v>
      </c>
      <c r="D1478" s="100">
        <f>+D1447/D1460/30</f>
        <v>0</v>
      </c>
      <c r="E1478" s="100">
        <f t="shared" ref="E1478:O1478" si="3334">+E1447/E1460/30</f>
        <v>0</v>
      </c>
      <c r="F1478" s="100">
        <f t="shared" si="3334"/>
        <v>0</v>
      </c>
      <c r="G1478" s="100">
        <f t="shared" si="3334"/>
        <v>0</v>
      </c>
      <c r="H1478" s="100">
        <f t="shared" si="3334"/>
        <v>0</v>
      </c>
      <c r="I1478" s="100">
        <f t="shared" si="3334"/>
        <v>0</v>
      </c>
      <c r="J1478" s="100">
        <f t="shared" si="3334"/>
        <v>0</v>
      </c>
      <c r="K1478" s="100">
        <f t="shared" si="3334"/>
        <v>0</v>
      </c>
      <c r="L1478" s="100">
        <f t="shared" si="3334"/>
        <v>0</v>
      </c>
      <c r="M1478" s="100">
        <f t="shared" si="3334"/>
        <v>0</v>
      </c>
      <c r="N1478" s="100">
        <f t="shared" si="3334"/>
        <v>0</v>
      </c>
      <c r="O1478" s="167">
        <f t="shared" si="3334"/>
        <v>0</v>
      </c>
      <c r="P1478" s="167">
        <f>SUM(D1478:O1478)</f>
        <v>0</v>
      </c>
    </row>
    <row r="1479" spans="1:53" x14ac:dyDescent="0.25">
      <c r="A1479" s="195" t="s">
        <v>117</v>
      </c>
      <c r="B1479" s="379"/>
      <c r="C1479" s="86" t="s">
        <v>240</v>
      </c>
      <c r="D1479" s="87">
        <f>+D1478*D1454</f>
        <v>0</v>
      </c>
      <c r="E1479" s="87">
        <f t="shared" ref="E1479" si="3335">+E1478*E1454</f>
        <v>0</v>
      </c>
      <c r="F1479" s="87">
        <f t="shared" ref="F1479" si="3336">+F1478*F1454</f>
        <v>0</v>
      </c>
      <c r="G1479" s="87">
        <f t="shared" ref="G1479" si="3337">+G1478*G1454</f>
        <v>0</v>
      </c>
      <c r="H1479" s="87">
        <f t="shared" ref="H1479" si="3338">+H1478*H1454</f>
        <v>0</v>
      </c>
      <c r="I1479" s="87">
        <f t="shared" ref="I1479" si="3339">+I1478*I1454</f>
        <v>0</v>
      </c>
      <c r="J1479" s="87">
        <f t="shared" ref="J1479" si="3340">+J1478*J1454</f>
        <v>0</v>
      </c>
      <c r="K1479" s="87">
        <f t="shared" ref="K1479" si="3341">+K1478*K1454</f>
        <v>0</v>
      </c>
      <c r="L1479" s="87">
        <f t="shared" ref="L1479" si="3342">+L1478*L1454</f>
        <v>0</v>
      </c>
      <c r="M1479" s="87">
        <f t="shared" ref="M1479" si="3343">+M1478*M1454</f>
        <v>0</v>
      </c>
      <c r="N1479" s="87">
        <f t="shared" ref="N1479" si="3344">+N1478*N1454</f>
        <v>0</v>
      </c>
      <c r="O1479" s="159">
        <f t="shared" ref="O1479" si="3345">+O1478*O1454</f>
        <v>0</v>
      </c>
      <c r="P1479" s="159">
        <f t="shared" ref="P1479:P1489" si="3346">SUM(D1479:O1479)</f>
        <v>0</v>
      </c>
      <c r="AP1479" s="190">
        <f>+D1479</f>
        <v>0</v>
      </c>
      <c r="AQ1479" s="190">
        <f t="shared" ref="AQ1479:AQ1483" si="3347">+E1479</f>
        <v>0</v>
      </c>
      <c r="AR1479" s="190">
        <f t="shared" ref="AR1479:AR1483" si="3348">+F1479</f>
        <v>0</v>
      </c>
      <c r="AS1479" s="190">
        <f t="shared" ref="AS1479:AS1483" si="3349">+G1479</f>
        <v>0</v>
      </c>
      <c r="AT1479" s="190">
        <f t="shared" ref="AT1479:AT1483" si="3350">+H1479</f>
        <v>0</v>
      </c>
      <c r="AU1479" s="190">
        <f t="shared" ref="AU1479:AU1483" si="3351">+I1479</f>
        <v>0</v>
      </c>
      <c r="AV1479" s="190">
        <f t="shared" ref="AV1479:AV1483" si="3352">+J1479</f>
        <v>0</v>
      </c>
      <c r="AW1479" s="190">
        <f t="shared" ref="AW1479:AW1483" si="3353">+K1479</f>
        <v>0</v>
      </c>
      <c r="AX1479" s="190">
        <f t="shared" ref="AX1479:AX1483" si="3354">+L1479</f>
        <v>0</v>
      </c>
      <c r="AY1479" s="190">
        <f t="shared" ref="AY1479:AY1483" si="3355">+M1479</f>
        <v>0</v>
      </c>
      <c r="AZ1479" s="190">
        <f t="shared" ref="AZ1479:AZ1483" si="3356">+N1479</f>
        <v>0</v>
      </c>
      <c r="BA1479" s="190">
        <f t="shared" ref="BA1479:BA1483" si="3357">+O1479</f>
        <v>0</v>
      </c>
    </row>
    <row r="1480" spans="1:53" x14ac:dyDescent="0.25">
      <c r="A1480" s="195" t="s">
        <v>117</v>
      </c>
      <c r="B1480" s="379"/>
      <c r="C1480" s="86" t="s">
        <v>241</v>
      </c>
      <c r="D1480" s="87">
        <f>+D1478*D1455</f>
        <v>0</v>
      </c>
      <c r="E1480" s="87">
        <f t="shared" ref="E1480:O1480" si="3358">+E1478*E1455</f>
        <v>0</v>
      </c>
      <c r="F1480" s="87">
        <f t="shared" si="3358"/>
        <v>0</v>
      </c>
      <c r="G1480" s="87">
        <f t="shared" si="3358"/>
        <v>0</v>
      </c>
      <c r="H1480" s="87">
        <f t="shared" si="3358"/>
        <v>0</v>
      </c>
      <c r="I1480" s="87">
        <f t="shared" si="3358"/>
        <v>0</v>
      </c>
      <c r="J1480" s="87">
        <f t="shared" si="3358"/>
        <v>0</v>
      </c>
      <c r="K1480" s="87">
        <f t="shared" si="3358"/>
        <v>0</v>
      </c>
      <c r="L1480" s="87">
        <f t="shared" si="3358"/>
        <v>0</v>
      </c>
      <c r="M1480" s="87">
        <f t="shared" si="3358"/>
        <v>0</v>
      </c>
      <c r="N1480" s="87">
        <f t="shared" si="3358"/>
        <v>0</v>
      </c>
      <c r="O1480" s="159">
        <f t="shared" si="3358"/>
        <v>0</v>
      </c>
      <c r="P1480" s="159"/>
      <c r="AP1480" s="190">
        <f t="shared" ref="AP1480:AP1483" si="3359">+D1480</f>
        <v>0</v>
      </c>
      <c r="AQ1480" s="190">
        <f t="shared" si="3347"/>
        <v>0</v>
      </c>
      <c r="AR1480" s="190">
        <f t="shared" si="3348"/>
        <v>0</v>
      </c>
      <c r="AS1480" s="190">
        <f t="shared" si="3349"/>
        <v>0</v>
      </c>
      <c r="AT1480" s="190">
        <f t="shared" si="3350"/>
        <v>0</v>
      </c>
      <c r="AU1480" s="190">
        <f t="shared" si="3351"/>
        <v>0</v>
      </c>
      <c r="AV1480" s="190">
        <f t="shared" si="3352"/>
        <v>0</v>
      </c>
      <c r="AW1480" s="190">
        <f t="shared" si="3353"/>
        <v>0</v>
      </c>
      <c r="AX1480" s="190">
        <f t="shared" si="3354"/>
        <v>0</v>
      </c>
      <c r="AY1480" s="190">
        <f t="shared" si="3355"/>
        <v>0</v>
      </c>
      <c r="AZ1480" s="190">
        <f t="shared" si="3356"/>
        <v>0</v>
      </c>
      <c r="BA1480" s="190">
        <f t="shared" si="3357"/>
        <v>0</v>
      </c>
    </row>
    <row r="1481" spans="1:53" x14ac:dyDescent="0.25">
      <c r="A1481" s="195" t="s">
        <v>117</v>
      </c>
      <c r="B1481" s="379"/>
      <c r="C1481" s="86" t="s">
        <v>242</v>
      </c>
      <c r="D1481" s="87">
        <f>+D1478*D1456</f>
        <v>0</v>
      </c>
      <c r="E1481" s="87">
        <f t="shared" ref="E1481:O1481" si="3360">+E1478*E1456</f>
        <v>0</v>
      </c>
      <c r="F1481" s="87">
        <f t="shared" si="3360"/>
        <v>0</v>
      </c>
      <c r="G1481" s="87">
        <f t="shared" si="3360"/>
        <v>0</v>
      </c>
      <c r="H1481" s="87">
        <f t="shared" si="3360"/>
        <v>0</v>
      </c>
      <c r="I1481" s="87">
        <f t="shared" si="3360"/>
        <v>0</v>
      </c>
      <c r="J1481" s="87">
        <f t="shared" si="3360"/>
        <v>0</v>
      </c>
      <c r="K1481" s="87">
        <f t="shared" si="3360"/>
        <v>0</v>
      </c>
      <c r="L1481" s="87">
        <f t="shared" si="3360"/>
        <v>0</v>
      </c>
      <c r="M1481" s="87">
        <f t="shared" si="3360"/>
        <v>0</v>
      </c>
      <c r="N1481" s="87">
        <f t="shared" si="3360"/>
        <v>0</v>
      </c>
      <c r="O1481" s="159">
        <f t="shared" si="3360"/>
        <v>0</v>
      </c>
      <c r="P1481" s="159"/>
      <c r="AP1481" s="190">
        <f t="shared" si="3359"/>
        <v>0</v>
      </c>
      <c r="AQ1481" s="190">
        <f t="shared" si="3347"/>
        <v>0</v>
      </c>
      <c r="AR1481" s="190">
        <f t="shared" si="3348"/>
        <v>0</v>
      </c>
      <c r="AS1481" s="190">
        <f t="shared" si="3349"/>
        <v>0</v>
      </c>
      <c r="AT1481" s="190">
        <f t="shared" si="3350"/>
        <v>0</v>
      </c>
      <c r="AU1481" s="190">
        <f t="shared" si="3351"/>
        <v>0</v>
      </c>
      <c r="AV1481" s="190">
        <f t="shared" si="3352"/>
        <v>0</v>
      </c>
      <c r="AW1481" s="190">
        <f t="shared" si="3353"/>
        <v>0</v>
      </c>
      <c r="AX1481" s="190">
        <f t="shared" si="3354"/>
        <v>0</v>
      </c>
      <c r="AY1481" s="190">
        <f t="shared" si="3355"/>
        <v>0</v>
      </c>
      <c r="AZ1481" s="190">
        <f t="shared" si="3356"/>
        <v>0</v>
      </c>
      <c r="BA1481" s="190">
        <f t="shared" si="3357"/>
        <v>0</v>
      </c>
    </row>
    <row r="1482" spans="1:53" x14ac:dyDescent="0.25">
      <c r="A1482" s="195" t="s">
        <v>117</v>
      </c>
      <c r="B1482" s="379"/>
      <c r="C1482" s="86" t="s">
        <v>243</v>
      </c>
      <c r="D1482" s="87">
        <f>+D1478*D1457</f>
        <v>0</v>
      </c>
      <c r="E1482" s="87">
        <f t="shared" ref="E1482:O1482" si="3361">+E1478*E1457</f>
        <v>0</v>
      </c>
      <c r="F1482" s="87">
        <f t="shared" si="3361"/>
        <v>0</v>
      </c>
      <c r="G1482" s="87">
        <f t="shared" si="3361"/>
        <v>0</v>
      </c>
      <c r="H1482" s="87">
        <f t="shared" si="3361"/>
        <v>0</v>
      </c>
      <c r="I1482" s="87">
        <f t="shared" si="3361"/>
        <v>0</v>
      </c>
      <c r="J1482" s="87">
        <f t="shared" si="3361"/>
        <v>0</v>
      </c>
      <c r="K1482" s="87">
        <f t="shared" si="3361"/>
        <v>0</v>
      </c>
      <c r="L1482" s="87">
        <f t="shared" si="3361"/>
        <v>0</v>
      </c>
      <c r="M1482" s="87">
        <f t="shared" si="3361"/>
        <v>0</v>
      </c>
      <c r="N1482" s="87">
        <f t="shared" si="3361"/>
        <v>0</v>
      </c>
      <c r="O1482" s="159">
        <f t="shared" si="3361"/>
        <v>0</v>
      </c>
      <c r="P1482" s="159"/>
      <c r="AP1482" s="190">
        <f t="shared" si="3359"/>
        <v>0</v>
      </c>
      <c r="AQ1482" s="190">
        <f t="shared" si="3347"/>
        <v>0</v>
      </c>
      <c r="AR1482" s="190">
        <f t="shared" si="3348"/>
        <v>0</v>
      </c>
      <c r="AS1482" s="190">
        <f t="shared" si="3349"/>
        <v>0</v>
      </c>
      <c r="AT1482" s="190">
        <f t="shared" si="3350"/>
        <v>0</v>
      </c>
      <c r="AU1482" s="190">
        <f t="shared" si="3351"/>
        <v>0</v>
      </c>
      <c r="AV1482" s="190">
        <f t="shared" si="3352"/>
        <v>0</v>
      </c>
      <c r="AW1482" s="190">
        <f t="shared" si="3353"/>
        <v>0</v>
      </c>
      <c r="AX1482" s="190">
        <f t="shared" si="3354"/>
        <v>0</v>
      </c>
      <c r="AY1482" s="190">
        <f t="shared" si="3355"/>
        <v>0</v>
      </c>
      <c r="AZ1482" s="190">
        <f t="shared" si="3356"/>
        <v>0</v>
      </c>
      <c r="BA1482" s="190">
        <f t="shared" si="3357"/>
        <v>0</v>
      </c>
    </row>
    <row r="1483" spans="1:53" ht="15.75" thickBot="1" x14ac:dyDescent="0.3">
      <c r="A1483" s="195" t="s">
        <v>117</v>
      </c>
      <c r="B1483" s="379"/>
      <c r="C1483" s="96" t="s">
        <v>244</v>
      </c>
      <c r="D1483" s="251">
        <f>+D1478*D1458</f>
        <v>0</v>
      </c>
      <c r="E1483" s="251">
        <f t="shared" ref="E1483:O1483" si="3362">+E1478*E1458</f>
        <v>0</v>
      </c>
      <c r="F1483" s="251">
        <f t="shared" si="3362"/>
        <v>0</v>
      </c>
      <c r="G1483" s="251">
        <f t="shared" si="3362"/>
        <v>0</v>
      </c>
      <c r="H1483" s="251">
        <f t="shared" si="3362"/>
        <v>0</v>
      </c>
      <c r="I1483" s="251">
        <f t="shared" si="3362"/>
        <v>0</v>
      </c>
      <c r="J1483" s="251">
        <f t="shared" si="3362"/>
        <v>0</v>
      </c>
      <c r="K1483" s="251">
        <f t="shared" si="3362"/>
        <v>0</v>
      </c>
      <c r="L1483" s="251">
        <f t="shared" si="3362"/>
        <v>0</v>
      </c>
      <c r="M1483" s="251">
        <f t="shared" si="3362"/>
        <v>0</v>
      </c>
      <c r="N1483" s="251">
        <f t="shared" si="3362"/>
        <v>0</v>
      </c>
      <c r="O1483" s="251">
        <f t="shared" si="3362"/>
        <v>0</v>
      </c>
      <c r="P1483" s="169">
        <f t="shared" si="3346"/>
        <v>0</v>
      </c>
      <c r="AP1483" s="190">
        <f t="shared" si="3359"/>
        <v>0</v>
      </c>
      <c r="AQ1483" s="190">
        <f t="shared" si="3347"/>
        <v>0</v>
      </c>
      <c r="AR1483" s="190">
        <f t="shared" si="3348"/>
        <v>0</v>
      </c>
      <c r="AS1483" s="190">
        <f t="shared" si="3349"/>
        <v>0</v>
      </c>
      <c r="AT1483" s="190">
        <f t="shared" si="3350"/>
        <v>0</v>
      </c>
      <c r="AU1483" s="190">
        <f t="shared" si="3351"/>
        <v>0</v>
      </c>
      <c r="AV1483" s="190">
        <f t="shared" si="3352"/>
        <v>0</v>
      </c>
      <c r="AW1483" s="190">
        <f t="shared" si="3353"/>
        <v>0</v>
      </c>
      <c r="AX1483" s="190">
        <f t="shared" si="3354"/>
        <v>0</v>
      </c>
      <c r="AY1483" s="190">
        <f t="shared" si="3355"/>
        <v>0</v>
      </c>
      <c r="AZ1483" s="190">
        <f t="shared" si="3356"/>
        <v>0</v>
      </c>
      <c r="BA1483" s="190">
        <f t="shared" si="3357"/>
        <v>0</v>
      </c>
    </row>
    <row r="1484" spans="1:53" x14ac:dyDescent="0.25">
      <c r="A1484" s="195" t="s">
        <v>117</v>
      </c>
      <c r="B1484" s="379"/>
      <c r="C1484" s="99" t="s">
        <v>245</v>
      </c>
      <c r="D1484" s="100">
        <f>+IFERROR(D1447/D1466/30,0)</f>
        <v>0</v>
      </c>
      <c r="E1484" s="100">
        <f t="shared" ref="E1484:O1484" si="3363">+IFERROR(E1447/E1466/30,0)</f>
        <v>0</v>
      </c>
      <c r="F1484" s="100">
        <f t="shared" si="3363"/>
        <v>0</v>
      </c>
      <c r="G1484" s="100">
        <f t="shared" si="3363"/>
        <v>0</v>
      </c>
      <c r="H1484" s="100">
        <f t="shared" si="3363"/>
        <v>0</v>
      </c>
      <c r="I1484" s="100">
        <f t="shared" si="3363"/>
        <v>0</v>
      </c>
      <c r="J1484" s="100">
        <f t="shared" si="3363"/>
        <v>0</v>
      </c>
      <c r="K1484" s="100">
        <f t="shared" si="3363"/>
        <v>0</v>
      </c>
      <c r="L1484" s="100">
        <f t="shared" si="3363"/>
        <v>0</v>
      </c>
      <c r="M1484" s="100">
        <f t="shared" si="3363"/>
        <v>0</v>
      </c>
      <c r="N1484" s="100">
        <f t="shared" si="3363"/>
        <v>0</v>
      </c>
      <c r="O1484" s="167">
        <f t="shared" si="3363"/>
        <v>0</v>
      </c>
      <c r="P1484" s="167">
        <f t="shared" si="3346"/>
        <v>0</v>
      </c>
    </row>
    <row r="1485" spans="1:53" x14ac:dyDescent="0.25">
      <c r="A1485" s="195" t="s">
        <v>117</v>
      </c>
      <c r="B1485" s="379"/>
      <c r="C1485" s="86" t="s">
        <v>246</v>
      </c>
      <c r="D1485" s="266">
        <f t="shared" ref="D1485:O1485" si="3364">+IFERROR(D1448/D1467/30,0)</f>
        <v>0</v>
      </c>
      <c r="E1485" s="266">
        <f t="shared" si="3364"/>
        <v>0</v>
      </c>
      <c r="F1485" s="266">
        <f t="shared" si="3364"/>
        <v>0</v>
      </c>
      <c r="G1485" s="266">
        <f t="shared" si="3364"/>
        <v>0</v>
      </c>
      <c r="H1485" s="266">
        <f t="shared" si="3364"/>
        <v>0</v>
      </c>
      <c r="I1485" s="266">
        <f t="shared" si="3364"/>
        <v>0</v>
      </c>
      <c r="J1485" s="266">
        <f t="shared" si="3364"/>
        <v>0</v>
      </c>
      <c r="K1485" s="266">
        <f t="shared" si="3364"/>
        <v>0</v>
      </c>
      <c r="L1485" s="266">
        <f t="shared" si="3364"/>
        <v>0</v>
      </c>
      <c r="M1485" s="266">
        <f t="shared" si="3364"/>
        <v>0</v>
      </c>
      <c r="N1485" s="266">
        <f t="shared" si="3364"/>
        <v>0</v>
      </c>
      <c r="O1485" s="267">
        <f t="shared" si="3364"/>
        <v>0</v>
      </c>
      <c r="P1485" s="159">
        <f t="shared" si="3346"/>
        <v>0</v>
      </c>
    </row>
    <row r="1486" spans="1:53" x14ac:dyDescent="0.25">
      <c r="A1486" s="195" t="s">
        <v>117</v>
      </c>
      <c r="B1486" s="379"/>
      <c r="C1486" s="86" t="s">
        <v>247</v>
      </c>
      <c r="D1486" s="266">
        <f t="shared" ref="D1486:O1486" si="3365">+IFERROR(D1449/D1468/30,0)</f>
        <v>0</v>
      </c>
      <c r="E1486" s="266">
        <f t="shared" si="3365"/>
        <v>0</v>
      </c>
      <c r="F1486" s="266">
        <f t="shared" si="3365"/>
        <v>0</v>
      </c>
      <c r="G1486" s="266">
        <f t="shared" si="3365"/>
        <v>0</v>
      </c>
      <c r="H1486" s="266">
        <f t="shared" si="3365"/>
        <v>0</v>
      </c>
      <c r="I1486" s="266">
        <f t="shared" si="3365"/>
        <v>0</v>
      </c>
      <c r="J1486" s="266">
        <f t="shared" si="3365"/>
        <v>0</v>
      </c>
      <c r="K1486" s="266">
        <f t="shared" si="3365"/>
        <v>0</v>
      </c>
      <c r="L1486" s="266">
        <f t="shared" si="3365"/>
        <v>0</v>
      </c>
      <c r="M1486" s="266">
        <f t="shared" si="3365"/>
        <v>0</v>
      </c>
      <c r="N1486" s="266">
        <f t="shared" si="3365"/>
        <v>0</v>
      </c>
      <c r="O1486" s="267">
        <f t="shared" si="3365"/>
        <v>0</v>
      </c>
      <c r="P1486" s="159">
        <f t="shared" si="3346"/>
        <v>0</v>
      </c>
    </row>
    <row r="1487" spans="1:53" x14ac:dyDescent="0.25">
      <c r="A1487" s="195" t="s">
        <v>117</v>
      </c>
      <c r="B1487" s="379"/>
      <c r="C1487" s="86" t="s">
        <v>248</v>
      </c>
      <c r="D1487" s="266">
        <f t="shared" ref="D1487:O1487" si="3366">+IFERROR(D1450/D1469/30,0)</f>
        <v>0</v>
      </c>
      <c r="E1487" s="266">
        <f t="shared" si="3366"/>
        <v>0</v>
      </c>
      <c r="F1487" s="266">
        <f t="shared" si="3366"/>
        <v>0</v>
      </c>
      <c r="G1487" s="266">
        <f t="shared" si="3366"/>
        <v>0</v>
      </c>
      <c r="H1487" s="266">
        <f t="shared" si="3366"/>
        <v>0</v>
      </c>
      <c r="I1487" s="266">
        <f t="shared" si="3366"/>
        <v>0</v>
      </c>
      <c r="J1487" s="266">
        <f t="shared" si="3366"/>
        <v>0</v>
      </c>
      <c r="K1487" s="266">
        <f t="shared" si="3366"/>
        <v>0</v>
      </c>
      <c r="L1487" s="266">
        <f t="shared" si="3366"/>
        <v>0</v>
      </c>
      <c r="M1487" s="266">
        <f t="shared" si="3366"/>
        <v>0</v>
      </c>
      <c r="N1487" s="266">
        <f t="shared" si="3366"/>
        <v>0</v>
      </c>
      <c r="O1487" s="267">
        <f t="shared" si="3366"/>
        <v>0</v>
      </c>
      <c r="P1487" s="159">
        <f t="shared" si="3346"/>
        <v>0</v>
      </c>
    </row>
    <row r="1488" spans="1:53" x14ac:dyDescent="0.25">
      <c r="A1488" s="195" t="s">
        <v>117</v>
      </c>
      <c r="B1488" s="379"/>
      <c r="C1488" s="86" t="s">
        <v>249</v>
      </c>
      <c r="D1488" s="87">
        <f t="shared" ref="D1488:O1488" si="3367">+IFERROR(D1451/D1470/30,0)</f>
        <v>0</v>
      </c>
      <c r="E1488" s="87">
        <f t="shared" si="3367"/>
        <v>0</v>
      </c>
      <c r="F1488" s="87">
        <f t="shared" si="3367"/>
        <v>0</v>
      </c>
      <c r="G1488" s="87">
        <f t="shared" si="3367"/>
        <v>0</v>
      </c>
      <c r="H1488" s="87">
        <f t="shared" si="3367"/>
        <v>0</v>
      </c>
      <c r="I1488" s="87">
        <f t="shared" si="3367"/>
        <v>0</v>
      </c>
      <c r="J1488" s="87">
        <f t="shared" si="3367"/>
        <v>0</v>
      </c>
      <c r="K1488" s="87">
        <f t="shared" si="3367"/>
        <v>0</v>
      </c>
      <c r="L1488" s="87">
        <f t="shared" si="3367"/>
        <v>0</v>
      </c>
      <c r="M1488" s="87">
        <f t="shared" si="3367"/>
        <v>0</v>
      </c>
      <c r="N1488" s="87">
        <f t="shared" si="3367"/>
        <v>0</v>
      </c>
      <c r="O1488" s="159">
        <f t="shared" si="3367"/>
        <v>0</v>
      </c>
      <c r="P1488" s="159">
        <f t="shared" si="3346"/>
        <v>0</v>
      </c>
    </row>
    <row r="1489" spans="1:16" ht="15.75" thickBot="1" x14ac:dyDescent="0.3">
      <c r="A1489" s="195" t="s">
        <v>117</v>
      </c>
      <c r="B1489" s="379"/>
      <c r="C1489" s="96" t="s">
        <v>250</v>
      </c>
      <c r="D1489" s="168">
        <f t="shared" ref="D1489:O1489" si="3368">+IFERROR(D1452/D1471/30,0)</f>
        <v>0</v>
      </c>
      <c r="E1489" s="168">
        <f t="shared" si="3368"/>
        <v>0</v>
      </c>
      <c r="F1489" s="168">
        <f t="shared" si="3368"/>
        <v>0</v>
      </c>
      <c r="G1489" s="168">
        <f t="shared" si="3368"/>
        <v>0</v>
      </c>
      <c r="H1489" s="168">
        <f t="shared" si="3368"/>
        <v>0</v>
      </c>
      <c r="I1489" s="168">
        <f t="shared" si="3368"/>
        <v>0</v>
      </c>
      <c r="J1489" s="168">
        <f t="shared" si="3368"/>
        <v>0</v>
      </c>
      <c r="K1489" s="168">
        <f t="shared" si="3368"/>
        <v>0</v>
      </c>
      <c r="L1489" s="168">
        <f t="shared" si="3368"/>
        <v>0</v>
      </c>
      <c r="M1489" s="168">
        <f t="shared" si="3368"/>
        <v>0</v>
      </c>
      <c r="N1489" s="168">
        <f t="shared" si="3368"/>
        <v>0</v>
      </c>
      <c r="O1489" s="169">
        <f t="shared" si="3368"/>
        <v>0</v>
      </c>
      <c r="P1489" s="169">
        <f t="shared" si="3346"/>
        <v>0</v>
      </c>
    </row>
    <row r="1490" spans="1:16" ht="15.75" thickBot="1" x14ac:dyDescent="0.3">
      <c r="A1490" s="195" t="s">
        <v>117</v>
      </c>
      <c r="B1490" s="379"/>
      <c r="C1490" s="183" t="s">
        <v>13</v>
      </c>
      <c r="D1490" s="72"/>
      <c r="E1490" s="72"/>
      <c r="F1490" s="72">
        <v>24</v>
      </c>
      <c r="G1490" s="72">
        <v>24</v>
      </c>
      <c r="H1490" s="72">
        <v>24</v>
      </c>
      <c r="I1490" s="72"/>
      <c r="J1490" s="72"/>
      <c r="K1490" s="72"/>
      <c r="L1490" s="72"/>
      <c r="M1490" s="72"/>
      <c r="N1490" s="72">
        <v>24</v>
      </c>
      <c r="O1490" s="72">
        <v>24</v>
      </c>
      <c r="P1490" s="184"/>
    </row>
    <row r="1491" spans="1:16" x14ac:dyDescent="0.25">
      <c r="A1491" s="195" t="s">
        <v>117</v>
      </c>
      <c r="B1491" s="379"/>
      <c r="C1491" s="99" t="s">
        <v>4</v>
      </c>
      <c r="D1491" s="100" t="e">
        <f>+D1484/D1490*30</f>
        <v>#DIV/0!</v>
      </c>
      <c r="E1491" s="100" t="e">
        <f t="shared" ref="E1491" si="3369">+E1484/E1490*30</f>
        <v>#DIV/0!</v>
      </c>
      <c r="F1491" s="100">
        <f t="shared" ref="F1491" si="3370">+F1484/F1490*30</f>
        <v>0</v>
      </c>
      <c r="G1491" s="100">
        <f t="shared" ref="G1491" si="3371">+G1484/G1490*30</f>
        <v>0</v>
      </c>
      <c r="H1491" s="100">
        <f t="shared" ref="H1491" si="3372">+H1484/H1490*30</f>
        <v>0</v>
      </c>
      <c r="I1491" s="100" t="e">
        <f t="shared" ref="I1491" si="3373">+I1484/I1490*30</f>
        <v>#DIV/0!</v>
      </c>
      <c r="J1491" s="100" t="e">
        <f t="shared" ref="J1491" si="3374">+J1484/J1490*30</f>
        <v>#DIV/0!</v>
      </c>
      <c r="K1491" s="100" t="e">
        <f t="shared" ref="K1491" si="3375">+K1484/K1490*30</f>
        <v>#DIV/0!</v>
      </c>
      <c r="L1491" s="100" t="e">
        <f t="shared" ref="L1491" si="3376">+L1484/L1490*30</f>
        <v>#DIV/0!</v>
      </c>
      <c r="M1491" s="100" t="e">
        <f t="shared" ref="M1491" si="3377">+M1484/M1490*30</f>
        <v>#DIV/0!</v>
      </c>
      <c r="N1491" s="100">
        <f t="shared" ref="N1491" si="3378">+N1484/N1490*30</f>
        <v>0</v>
      </c>
      <c r="O1491" s="167">
        <f t="shared" ref="O1491" si="3379">+O1484/O1490*30</f>
        <v>0</v>
      </c>
      <c r="P1491" s="167" t="e">
        <f>SUM(D1491:O1491)</f>
        <v>#DIV/0!</v>
      </c>
    </row>
    <row r="1492" spans="1:16" x14ac:dyDescent="0.25">
      <c r="A1492" s="195" t="s">
        <v>117</v>
      </c>
      <c r="B1492" s="379"/>
      <c r="C1492" s="86" t="s">
        <v>216</v>
      </c>
      <c r="D1492" s="87" t="e">
        <f>+D1485/D1490*30</f>
        <v>#DIV/0!</v>
      </c>
      <c r="E1492" s="87" t="e">
        <f t="shared" ref="E1492:O1492" si="3380">+E1485/E1490*30</f>
        <v>#DIV/0!</v>
      </c>
      <c r="F1492" s="87">
        <f t="shared" si="3380"/>
        <v>0</v>
      </c>
      <c r="G1492" s="87">
        <f t="shared" si="3380"/>
        <v>0</v>
      </c>
      <c r="H1492" s="87">
        <f t="shared" si="3380"/>
        <v>0</v>
      </c>
      <c r="I1492" s="87" t="e">
        <f t="shared" si="3380"/>
        <v>#DIV/0!</v>
      </c>
      <c r="J1492" s="87" t="e">
        <f t="shared" si="3380"/>
        <v>#DIV/0!</v>
      </c>
      <c r="K1492" s="87" t="e">
        <f t="shared" si="3380"/>
        <v>#DIV/0!</v>
      </c>
      <c r="L1492" s="87" t="e">
        <f t="shared" si="3380"/>
        <v>#DIV/0!</v>
      </c>
      <c r="M1492" s="87" t="e">
        <f t="shared" si="3380"/>
        <v>#DIV/0!</v>
      </c>
      <c r="N1492" s="87">
        <f t="shared" si="3380"/>
        <v>0</v>
      </c>
      <c r="O1492" s="159">
        <f t="shared" si="3380"/>
        <v>0</v>
      </c>
      <c r="P1492" s="159" t="e">
        <f t="shared" ref="P1492:P1496" si="3381">SUM(D1492:O1492)</f>
        <v>#DIV/0!</v>
      </c>
    </row>
    <row r="1493" spans="1:16" x14ac:dyDescent="0.25">
      <c r="A1493" s="195" t="s">
        <v>117</v>
      </c>
      <c r="B1493" s="379"/>
      <c r="C1493" s="86" t="s">
        <v>217</v>
      </c>
      <c r="D1493" s="87" t="e">
        <f>+D1486/D1490*30</f>
        <v>#DIV/0!</v>
      </c>
      <c r="E1493" s="87" t="e">
        <f t="shared" ref="E1493:O1493" si="3382">+E1486/E1490*30</f>
        <v>#DIV/0!</v>
      </c>
      <c r="F1493" s="87">
        <f t="shared" si="3382"/>
        <v>0</v>
      </c>
      <c r="G1493" s="87">
        <f t="shared" si="3382"/>
        <v>0</v>
      </c>
      <c r="H1493" s="87">
        <f t="shared" si="3382"/>
        <v>0</v>
      </c>
      <c r="I1493" s="87" t="e">
        <f t="shared" si="3382"/>
        <v>#DIV/0!</v>
      </c>
      <c r="J1493" s="87" t="e">
        <f t="shared" si="3382"/>
        <v>#DIV/0!</v>
      </c>
      <c r="K1493" s="87" t="e">
        <f t="shared" si="3382"/>
        <v>#DIV/0!</v>
      </c>
      <c r="L1493" s="87" t="e">
        <f t="shared" si="3382"/>
        <v>#DIV/0!</v>
      </c>
      <c r="M1493" s="87" t="e">
        <f t="shared" si="3382"/>
        <v>#DIV/0!</v>
      </c>
      <c r="N1493" s="87">
        <f t="shared" si="3382"/>
        <v>0</v>
      </c>
      <c r="O1493" s="159">
        <f t="shared" si="3382"/>
        <v>0</v>
      </c>
      <c r="P1493" s="159"/>
    </row>
    <row r="1494" spans="1:16" x14ac:dyDescent="0.25">
      <c r="A1494" s="195" t="s">
        <v>117</v>
      </c>
      <c r="B1494" s="379"/>
      <c r="C1494" s="86" t="s">
        <v>218</v>
      </c>
      <c r="D1494" s="87" t="e">
        <f>+D1487/D1490*30</f>
        <v>#DIV/0!</v>
      </c>
      <c r="E1494" s="87" t="e">
        <f t="shared" ref="E1494:O1494" si="3383">+E1487/E1490*30</f>
        <v>#DIV/0!</v>
      </c>
      <c r="F1494" s="87">
        <f t="shared" si="3383"/>
        <v>0</v>
      </c>
      <c r="G1494" s="87">
        <f t="shared" si="3383"/>
        <v>0</v>
      </c>
      <c r="H1494" s="87">
        <f t="shared" si="3383"/>
        <v>0</v>
      </c>
      <c r="I1494" s="87" t="e">
        <f t="shared" si="3383"/>
        <v>#DIV/0!</v>
      </c>
      <c r="J1494" s="87" t="e">
        <f t="shared" si="3383"/>
        <v>#DIV/0!</v>
      </c>
      <c r="K1494" s="87" t="e">
        <f t="shared" si="3383"/>
        <v>#DIV/0!</v>
      </c>
      <c r="L1494" s="87" t="e">
        <f t="shared" si="3383"/>
        <v>#DIV/0!</v>
      </c>
      <c r="M1494" s="87" t="e">
        <f t="shared" si="3383"/>
        <v>#DIV/0!</v>
      </c>
      <c r="N1494" s="87">
        <f t="shared" si="3383"/>
        <v>0</v>
      </c>
      <c r="O1494" s="159">
        <f t="shared" si="3383"/>
        <v>0</v>
      </c>
      <c r="P1494" s="159"/>
    </row>
    <row r="1495" spans="1:16" x14ac:dyDescent="0.25">
      <c r="A1495" s="195" t="s">
        <v>117</v>
      </c>
      <c r="B1495" s="379"/>
      <c r="C1495" s="86" t="s">
        <v>219</v>
      </c>
      <c r="D1495" s="87" t="e">
        <f>+D1488/D1490*30</f>
        <v>#DIV/0!</v>
      </c>
      <c r="E1495" s="87" t="e">
        <f t="shared" ref="E1495:O1495" si="3384">+E1488/E1490*30</f>
        <v>#DIV/0!</v>
      </c>
      <c r="F1495" s="87">
        <f t="shared" si="3384"/>
        <v>0</v>
      </c>
      <c r="G1495" s="87">
        <f t="shared" si="3384"/>
        <v>0</v>
      </c>
      <c r="H1495" s="87">
        <f t="shared" si="3384"/>
        <v>0</v>
      </c>
      <c r="I1495" s="87" t="e">
        <f t="shared" si="3384"/>
        <v>#DIV/0!</v>
      </c>
      <c r="J1495" s="87" t="e">
        <f t="shared" si="3384"/>
        <v>#DIV/0!</v>
      </c>
      <c r="K1495" s="87" t="e">
        <f t="shared" si="3384"/>
        <v>#DIV/0!</v>
      </c>
      <c r="L1495" s="87" t="e">
        <f t="shared" si="3384"/>
        <v>#DIV/0!</v>
      </c>
      <c r="M1495" s="87" t="e">
        <f t="shared" si="3384"/>
        <v>#DIV/0!</v>
      </c>
      <c r="N1495" s="87">
        <f t="shared" si="3384"/>
        <v>0</v>
      </c>
      <c r="O1495" s="159">
        <f t="shared" si="3384"/>
        <v>0</v>
      </c>
      <c r="P1495" s="159"/>
    </row>
    <row r="1496" spans="1:16" ht="15.75" thickBot="1" x14ac:dyDescent="0.3">
      <c r="A1496" s="195" t="s">
        <v>117</v>
      </c>
      <c r="B1496" s="379"/>
      <c r="C1496" s="96" t="s">
        <v>238</v>
      </c>
      <c r="D1496" s="168" t="e">
        <f>+D1489/D1490*30</f>
        <v>#DIV/0!</v>
      </c>
      <c r="E1496" s="168" t="e">
        <f t="shared" ref="E1496:O1496" si="3385">+E1489/E1490*30</f>
        <v>#DIV/0!</v>
      </c>
      <c r="F1496" s="168">
        <f t="shared" si="3385"/>
        <v>0</v>
      </c>
      <c r="G1496" s="168">
        <f t="shared" si="3385"/>
        <v>0</v>
      </c>
      <c r="H1496" s="168">
        <f t="shared" si="3385"/>
        <v>0</v>
      </c>
      <c r="I1496" s="168" t="e">
        <f t="shared" si="3385"/>
        <v>#DIV/0!</v>
      </c>
      <c r="J1496" s="168" t="e">
        <f t="shared" si="3385"/>
        <v>#DIV/0!</v>
      </c>
      <c r="K1496" s="168" t="e">
        <f t="shared" si="3385"/>
        <v>#DIV/0!</v>
      </c>
      <c r="L1496" s="168" t="e">
        <f t="shared" si="3385"/>
        <v>#DIV/0!</v>
      </c>
      <c r="M1496" s="168" t="e">
        <f t="shared" si="3385"/>
        <v>#DIV/0!</v>
      </c>
      <c r="N1496" s="168">
        <f t="shared" si="3385"/>
        <v>0</v>
      </c>
      <c r="O1496" s="169">
        <f t="shared" si="3385"/>
        <v>0</v>
      </c>
      <c r="P1496" s="169" t="e">
        <f t="shared" si="3381"/>
        <v>#DIV/0!</v>
      </c>
    </row>
    <row r="1497" spans="1:16" x14ac:dyDescent="0.25">
      <c r="A1497" s="195" t="s">
        <v>117</v>
      </c>
      <c r="B1497" s="379"/>
      <c r="C1497" s="76" t="s">
        <v>8</v>
      </c>
      <c r="D1497" s="170">
        <f t="shared" ref="D1497:O1497" si="3386">+D1466/D1460</f>
        <v>2.2066870550521522</v>
      </c>
      <c r="E1497" s="170">
        <f t="shared" si="3386"/>
        <v>2.2185009405903697</v>
      </c>
      <c r="F1497" s="170">
        <f t="shared" si="3386"/>
        <v>2.2185009405903702</v>
      </c>
      <c r="G1497" s="170">
        <f t="shared" si="3386"/>
        <v>2.2557503256991489</v>
      </c>
      <c r="H1497" s="170">
        <f t="shared" si="3386"/>
        <v>2.2557503256991485</v>
      </c>
      <c r="I1497" s="170">
        <f t="shared" si="3386"/>
        <v>2.2557503256991489</v>
      </c>
      <c r="J1497" s="170">
        <f t="shared" si="3386"/>
        <v>1.9186851630782589</v>
      </c>
      <c r="K1497" s="170">
        <f t="shared" si="3386"/>
        <v>1.9150805524335663</v>
      </c>
      <c r="L1497" s="170">
        <f t="shared" si="3386"/>
        <v>2.0935605455513793</v>
      </c>
      <c r="M1497" s="170">
        <f t="shared" si="3386"/>
        <v>2.1977783922938654</v>
      </c>
      <c r="N1497" s="170">
        <f t="shared" si="3386"/>
        <v>2.2427355053812983</v>
      </c>
      <c r="O1497" s="171">
        <f t="shared" si="3386"/>
        <v>2.2689650625911866</v>
      </c>
      <c r="P1497" s="171"/>
    </row>
    <row r="1498" spans="1:16" x14ac:dyDescent="0.25">
      <c r="A1498" s="195" t="s">
        <v>117</v>
      </c>
      <c r="B1498" s="379"/>
      <c r="C1498" s="77" t="s">
        <v>6</v>
      </c>
      <c r="D1498" s="172">
        <f>+VLOOKUP(D1446,Conversion!$B$33:$N$71,(MATCH('Measured TV opt-pt'!D1445,butget_aylar_opt,0)+1),0)</f>
        <v>2.4837898446455311</v>
      </c>
      <c r="E1498" s="172">
        <f>+VLOOKUP(E1446,Conversion!$B$33:$N$71,(MATCH('Measured TV opt-pt'!E1445,butget_aylar_opt,0)+1),0)</f>
        <v>2.558570560634561</v>
      </c>
      <c r="F1498" s="172">
        <f>+VLOOKUP(F1446,Conversion!$B$33:$N$71,(MATCH('Measured TV opt-pt'!F1445,butget_aylar_opt,0)+1),0)</f>
        <v>2.558570560634561</v>
      </c>
      <c r="G1498" s="172">
        <f>+VLOOKUP(G1446,Conversion!$B$33:$N$71,(MATCH('Measured TV opt-pt'!G1445,butget_aylar_opt,0)+1),0)</f>
        <v>2.6413993026674745</v>
      </c>
      <c r="H1498" s="172">
        <f>+VLOOKUP(H1446,Conversion!$B$33:$N$71,(MATCH('Measured TV opt-pt'!H1445,butget_aylar_opt,0)+1),0)</f>
        <v>2.6413993026674745</v>
      </c>
      <c r="I1498" s="172">
        <f>+VLOOKUP(I1446,Conversion!$B$33:$N$71,(MATCH('Measured TV opt-pt'!I1445,butget_aylar_opt,0)+1),0)</f>
        <v>2.6413993026674745</v>
      </c>
      <c r="J1498" s="172">
        <f>+VLOOKUP(J1446,Conversion!$B$33:$N$71,(MATCH('Measured TV opt-pt'!J1445,butget_aylar_opt,0)+1),0)</f>
        <v>2.107599246325496</v>
      </c>
      <c r="K1498" s="172">
        <f>+VLOOKUP(K1446,Conversion!$B$33:$N$71,(MATCH('Measured TV opt-pt'!K1445,butget_aylar_opt,0)+1),0)</f>
        <v>2.107599246325496</v>
      </c>
      <c r="L1498" s="172">
        <f>+VLOOKUP(L1446,Conversion!$B$33:$N$71,(MATCH('Measured TV opt-pt'!L1445,butget_aylar_opt,0)+1),0)</f>
        <v>2.3191618123179758</v>
      </c>
      <c r="M1498" s="172">
        <f>+VLOOKUP(M1446,Conversion!$B$33:$N$71,(MATCH('Measured TV opt-pt'!M1445,butget_aylar_opt,0)+1),0)</f>
        <v>2.4837898446455311</v>
      </c>
      <c r="N1498" s="172">
        <f>+VLOOKUP(N1446,Conversion!$B$33:$N$71,(MATCH('Measured TV opt-pt'!N1445,butget_aylar_opt,0)+1),0)</f>
        <v>2.4837898446455311</v>
      </c>
      <c r="O1498" s="173">
        <f>+VLOOKUP(O1446,Conversion!$B$33:$N$71,(MATCH('Measured TV opt-pt'!O1445,butget_aylar_opt,0)+1),0)</f>
        <v>2.4837898446455311</v>
      </c>
      <c r="P1498" s="173"/>
    </row>
    <row r="1499" spans="1:16" ht="15.75" thickBot="1" x14ac:dyDescent="0.3">
      <c r="A1499" s="195" t="s">
        <v>117</v>
      </c>
      <c r="B1499" s="380"/>
      <c r="C1499" s="96" t="s">
        <v>7</v>
      </c>
      <c r="D1499" s="172">
        <f>+VLOOKUP(D1446,Conversion!$B$74:$N$112,(MATCH('Measured TV opt-pt'!D1445,budget_aylar_pt,0)+1),0)</f>
        <v>1.8540107773878516</v>
      </c>
      <c r="E1499" s="172">
        <f>+VLOOKUP(E1446,Conversion!$B$74:$N$112,(MATCH('Measured TV opt-pt'!E1445,budget_aylar_pt,0)+1),0)</f>
        <v>1.7856850605341275</v>
      </c>
      <c r="F1499" s="172">
        <f>+VLOOKUP(F1446,Conversion!$B$74:$N$112,(MATCH('Measured TV opt-pt'!F1445,budget_aylar_pt,0)+1),0)</f>
        <v>1.7856850605341275</v>
      </c>
      <c r="G1499" s="172">
        <f>+VLOOKUP(G1446,Conversion!$B$74:$N$112,(MATCH('Measured TV opt-pt'!G1445,budget_aylar_pt,0)+1),0)</f>
        <v>1.837963933983463</v>
      </c>
      <c r="H1499" s="172">
        <f>+VLOOKUP(H1446,Conversion!$B$74:$N$112,(MATCH('Measured TV opt-pt'!H1445,budget_aylar_pt,0)+1),0)</f>
        <v>1.837963933983463</v>
      </c>
      <c r="I1499" s="172">
        <f>+VLOOKUP(I1446,Conversion!$B$74:$N$112,(MATCH('Measured TV opt-pt'!I1445,budget_aylar_pt,0)+1),0)</f>
        <v>1.837963933983463</v>
      </c>
      <c r="J1499" s="172">
        <f>+VLOOKUP(J1446,Conversion!$B$74:$N$112,(MATCH('Measured TV opt-pt'!J1445,budget_aylar_pt,0)+1),0)</f>
        <v>1.7140282395604189</v>
      </c>
      <c r="K1499" s="172">
        <f>+VLOOKUP(K1446,Conversion!$B$74:$N$112,(MATCH('Measured TV opt-pt'!K1445,budget_aylar_pt,0)+1),0)</f>
        <v>1.7140282395604189</v>
      </c>
      <c r="L1499" s="172">
        <f>+VLOOKUP(L1446,Conversion!$B$74:$N$112,(MATCH('Measured TV opt-pt'!L1445,budget_aylar_pt,0)+1),0)</f>
        <v>1.8525589746275546</v>
      </c>
      <c r="M1499" s="172">
        <f>+VLOOKUP(M1446,Conversion!$B$74:$N$112,(MATCH('Measured TV opt-pt'!M1445,budget_aylar_pt,0)+1),0)</f>
        <v>1.8540107773878516</v>
      </c>
      <c r="N1499" s="172">
        <f>+VLOOKUP(N1446,Conversion!$B$74:$N$112,(MATCH('Measured TV opt-pt'!N1445,budget_aylar_pt,0)+1),0)</f>
        <v>1.8540107773878516</v>
      </c>
      <c r="O1499" s="173">
        <f>+VLOOKUP(O1446,Conversion!$B$74:$N$112,(MATCH('Measured TV opt-pt'!O1445,budget_aylar_pt,0)+1),0)</f>
        <v>1.8540107773878516</v>
      </c>
      <c r="P1499" s="174"/>
    </row>
    <row r="1500" spans="1:16" ht="21.75" thickBot="1" x14ac:dyDescent="0.3">
      <c r="A1500" s="195" t="s">
        <v>117</v>
      </c>
      <c r="B1500" s="240" t="s">
        <v>126</v>
      </c>
      <c r="C1500" s="74" t="s">
        <v>107</v>
      </c>
      <c r="D1500" s="153">
        <v>1</v>
      </c>
      <c r="E1500" s="153">
        <v>2</v>
      </c>
      <c r="F1500" s="153">
        <v>3</v>
      </c>
      <c r="G1500" s="153">
        <v>4</v>
      </c>
      <c r="H1500" s="153">
        <v>5</v>
      </c>
      <c r="I1500" s="153">
        <v>6</v>
      </c>
      <c r="J1500" s="153">
        <v>7</v>
      </c>
      <c r="K1500" s="153">
        <v>8</v>
      </c>
      <c r="L1500" s="153">
        <v>9</v>
      </c>
      <c r="M1500" s="153">
        <v>10</v>
      </c>
      <c r="N1500" s="153">
        <v>11</v>
      </c>
      <c r="O1500" s="153">
        <v>12</v>
      </c>
      <c r="P1500" s="74" t="s">
        <v>127</v>
      </c>
    </row>
    <row r="1501" spans="1:16" ht="15.75" thickBot="1" x14ac:dyDescent="0.3">
      <c r="A1501" s="195" t="s">
        <v>117</v>
      </c>
      <c r="B1501" s="375" t="s">
        <v>146</v>
      </c>
      <c r="C1501" s="185" t="s">
        <v>33</v>
      </c>
      <c r="D1501" s="186" t="s">
        <v>24</v>
      </c>
      <c r="E1501" s="186" t="s">
        <v>24</v>
      </c>
      <c r="F1501" s="186" t="s">
        <v>24</v>
      </c>
      <c r="G1501" s="186" t="s">
        <v>24</v>
      </c>
      <c r="H1501" s="186" t="s">
        <v>24</v>
      </c>
      <c r="I1501" s="186" t="s">
        <v>24</v>
      </c>
      <c r="J1501" s="186" t="s">
        <v>24</v>
      </c>
      <c r="K1501" s="186" t="s">
        <v>24</v>
      </c>
      <c r="L1501" s="186" t="s">
        <v>24</v>
      </c>
      <c r="M1501" s="186" t="s">
        <v>24</v>
      </c>
      <c r="N1501" s="186" t="s">
        <v>24</v>
      </c>
      <c r="O1501" s="186" t="s">
        <v>24</v>
      </c>
      <c r="P1501" s="188" t="s">
        <v>108</v>
      </c>
    </row>
    <row r="1502" spans="1:16" x14ac:dyDescent="0.25">
      <c r="A1502" s="195" t="s">
        <v>117</v>
      </c>
      <c r="B1502" s="376"/>
      <c r="C1502" s="175" t="s">
        <v>125</v>
      </c>
      <c r="D1502" s="200"/>
      <c r="E1502" s="201"/>
      <c r="F1502" s="201"/>
      <c r="G1502" s="201"/>
      <c r="H1502" s="201"/>
      <c r="I1502" s="201"/>
      <c r="J1502" s="201"/>
      <c r="K1502" s="201"/>
      <c r="L1502" s="201"/>
      <c r="M1502" s="201"/>
      <c r="N1502" s="201"/>
      <c r="O1502" s="176"/>
      <c r="P1502" s="176">
        <f>SUM(D1502:O1502)</f>
        <v>0</v>
      </c>
    </row>
    <row r="1503" spans="1:16" x14ac:dyDescent="0.25">
      <c r="A1503" s="195" t="s">
        <v>117</v>
      </c>
      <c r="B1503" s="376"/>
      <c r="C1503" s="86" t="s">
        <v>1</v>
      </c>
      <c r="D1503" s="87">
        <f>+D1534*D1516*30</f>
        <v>0</v>
      </c>
      <c r="E1503" s="87">
        <f t="shared" ref="E1503:O1503" si="3387">+E1534*E1516*30</f>
        <v>0</v>
      </c>
      <c r="F1503" s="87">
        <f t="shared" si="3387"/>
        <v>0</v>
      </c>
      <c r="G1503" s="87">
        <f t="shared" si="3387"/>
        <v>0</v>
      </c>
      <c r="H1503" s="87">
        <f t="shared" si="3387"/>
        <v>0</v>
      </c>
      <c r="I1503" s="87">
        <f t="shared" si="3387"/>
        <v>0</v>
      </c>
      <c r="J1503" s="87">
        <f t="shared" si="3387"/>
        <v>0</v>
      </c>
      <c r="K1503" s="87">
        <f t="shared" si="3387"/>
        <v>0</v>
      </c>
      <c r="L1503" s="87">
        <f t="shared" si="3387"/>
        <v>0</v>
      </c>
      <c r="M1503" s="87">
        <f t="shared" si="3387"/>
        <v>0</v>
      </c>
      <c r="N1503" s="87">
        <f t="shared" si="3387"/>
        <v>0</v>
      </c>
      <c r="O1503" s="159">
        <f t="shared" si="3387"/>
        <v>0</v>
      </c>
      <c r="P1503" s="159">
        <f t="shared" ref="P1503:P1507" si="3388">SUM(D1503:O1503)</f>
        <v>0</v>
      </c>
    </row>
    <row r="1504" spans="1:16" x14ac:dyDescent="0.25">
      <c r="A1504" s="195" t="s">
        <v>117</v>
      </c>
      <c r="B1504" s="376"/>
      <c r="C1504" s="86" t="s">
        <v>209</v>
      </c>
      <c r="D1504" s="87">
        <f t="shared" ref="D1504:O1507" si="3389">+D1535*D1517*30</f>
        <v>0</v>
      </c>
      <c r="E1504" s="259">
        <f t="shared" si="3389"/>
        <v>0</v>
      </c>
      <c r="F1504" s="259">
        <f t="shared" si="3389"/>
        <v>0</v>
      </c>
      <c r="G1504" s="259">
        <f t="shared" si="3389"/>
        <v>0</v>
      </c>
      <c r="H1504" s="259">
        <f t="shared" si="3389"/>
        <v>0</v>
      </c>
      <c r="I1504" s="259">
        <f t="shared" si="3389"/>
        <v>0</v>
      </c>
      <c r="J1504" s="259">
        <f t="shared" si="3389"/>
        <v>0</v>
      </c>
      <c r="K1504" s="259">
        <f t="shared" si="3389"/>
        <v>0</v>
      </c>
      <c r="L1504" s="259">
        <f t="shared" si="3389"/>
        <v>0</v>
      </c>
      <c r="M1504" s="259">
        <f t="shared" si="3389"/>
        <v>0</v>
      </c>
      <c r="N1504" s="259">
        <f t="shared" si="3389"/>
        <v>0</v>
      </c>
      <c r="O1504" s="260">
        <f t="shared" si="3389"/>
        <v>0</v>
      </c>
      <c r="P1504" s="260"/>
    </row>
    <row r="1505" spans="1:16" x14ac:dyDescent="0.25">
      <c r="A1505" s="195" t="s">
        <v>117</v>
      </c>
      <c r="B1505" s="376"/>
      <c r="C1505" s="86" t="s">
        <v>210</v>
      </c>
      <c r="D1505" s="87">
        <f t="shared" si="3389"/>
        <v>0</v>
      </c>
      <c r="E1505" s="259">
        <f t="shared" si="3389"/>
        <v>0</v>
      </c>
      <c r="F1505" s="259">
        <f t="shared" si="3389"/>
        <v>0</v>
      </c>
      <c r="G1505" s="259">
        <f t="shared" si="3389"/>
        <v>0</v>
      </c>
      <c r="H1505" s="259">
        <f t="shared" si="3389"/>
        <v>0</v>
      </c>
      <c r="I1505" s="259">
        <f t="shared" si="3389"/>
        <v>0</v>
      </c>
      <c r="J1505" s="259">
        <f t="shared" si="3389"/>
        <v>0</v>
      </c>
      <c r="K1505" s="259">
        <f t="shared" si="3389"/>
        <v>0</v>
      </c>
      <c r="L1505" s="259">
        <f t="shared" si="3389"/>
        <v>0</v>
      </c>
      <c r="M1505" s="259">
        <f t="shared" si="3389"/>
        <v>0</v>
      </c>
      <c r="N1505" s="259">
        <f t="shared" si="3389"/>
        <v>0</v>
      </c>
      <c r="O1505" s="260">
        <f t="shared" si="3389"/>
        <v>0</v>
      </c>
      <c r="P1505" s="260"/>
    </row>
    <row r="1506" spans="1:16" x14ac:dyDescent="0.25">
      <c r="A1506" s="195" t="s">
        <v>117</v>
      </c>
      <c r="B1506" s="376"/>
      <c r="C1506" s="86" t="s">
        <v>211</v>
      </c>
      <c r="D1506" s="87">
        <f t="shared" si="3389"/>
        <v>0</v>
      </c>
      <c r="E1506" s="259">
        <f t="shared" si="3389"/>
        <v>0</v>
      </c>
      <c r="F1506" s="259">
        <f t="shared" si="3389"/>
        <v>0</v>
      </c>
      <c r="G1506" s="259">
        <f t="shared" si="3389"/>
        <v>0</v>
      </c>
      <c r="H1506" s="259">
        <f t="shared" si="3389"/>
        <v>0</v>
      </c>
      <c r="I1506" s="259">
        <f t="shared" si="3389"/>
        <v>0</v>
      </c>
      <c r="J1506" s="259">
        <f t="shared" si="3389"/>
        <v>0</v>
      </c>
      <c r="K1506" s="259">
        <f t="shared" si="3389"/>
        <v>0</v>
      </c>
      <c r="L1506" s="259">
        <f t="shared" si="3389"/>
        <v>0</v>
      </c>
      <c r="M1506" s="259">
        <f t="shared" si="3389"/>
        <v>0</v>
      </c>
      <c r="N1506" s="259">
        <f t="shared" si="3389"/>
        <v>0</v>
      </c>
      <c r="O1506" s="260">
        <f t="shared" si="3389"/>
        <v>0</v>
      </c>
      <c r="P1506" s="260"/>
    </row>
    <row r="1507" spans="1:16" ht="15.75" thickBot="1" x14ac:dyDescent="0.3">
      <c r="A1507" s="195" t="s">
        <v>117</v>
      </c>
      <c r="B1507" s="376"/>
      <c r="C1507" s="96" t="s">
        <v>227</v>
      </c>
      <c r="D1507" s="87">
        <f t="shared" si="3389"/>
        <v>0</v>
      </c>
      <c r="E1507" s="90">
        <f t="shared" si="3389"/>
        <v>0</v>
      </c>
      <c r="F1507" s="90">
        <f t="shared" si="3389"/>
        <v>0</v>
      </c>
      <c r="G1507" s="90">
        <f t="shared" si="3389"/>
        <v>0</v>
      </c>
      <c r="H1507" s="90">
        <f t="shared" si="3389"/>
        <v>0</v>
      </c>
      <c r="I1507" s="90">
        <f t="shared" si="3389"/>
        <v>0</v>
      </c>
      <c r="J1507" s="90">
        <f t="shared" si="3389"/>
        <v>0</v>
      </c>
      <c r="K1507" s="90">
        <f t="shared" si="3389"/>
        <v>0</v>
      </c>
      <c r="L1507" s="90">
        <f t="shared" si="3389"/>
        <v>0</v>
      </c>
      <c r="M1507" s="90">
        <f t="shared" si="3389"/>
        <v>0</v>
      </c>
      <c r="N1507" s="90">
        <f t="shared" si="3389"/>
        <v>0</v>
      </c>
      <c r="O1507" s="160">
        <f t="shared" si="3389"/>
        <v>0</v>
      </c>
      <c r="P1507" s="160">
        <f t="shared" si="3388"/>
        <v>0</v>
      </c>
    </row>
    <row r="1508" spans="1:16" ht="15.75" thickBot="1" x14ac:dyDescent="0.3">
      <c r="A1508" s="195" t="s">
        <v>117</v>
      </c>
      <c r="B1508" s="376"/>
      <c r="C1508" s="281" t="s">
        <v>108</v>
      </c>
      <c r="D1508" s="282">
        <f>SUM(D1509:D1513)</f>
        <v>1</v>
      </c>
      <c r="E1508" s="282">
        <f t="shared" ref="E1508" si="3390">SUM(E1509:E1513)</f>
        <v>1.0034229363724529</v>
      </c>
      <c r="F1508" s="282">
        <f t="shared" ref="F1508" si="3391">SUM(F1509:F1513)</f>
        <v>0.99999999999999989</v>
      </c>
      <c r="G1508" s="282">
        <f t="shared" ref="G1508" si="3392">SUM(G1509:G1513)</f>
        <v>0.99999999999999989</v>
      </c>
      <c r="H1508" s="282">
        <f t="shared" ref="H1508" si="3393">SUM(H1509:H1513)</f>
        <v>1</v>
      </c>
      <c r="I1508" s="282">
        <f t="shared" ref="I1508" si="3394">SUM(I1509:I1513)</f>
        <v>1.0000000000000002</v>
      </c>
      <c r="J1508" s="282">
        <f t="shared" ref="J1508" si="3395">SUM(J1509:J1513)</f>
        <v>0.99999999999999978</v>
      </c>
      <c r="K1508" s="282">
        <f t="shared" ref="K1508" si="3396">SUM(K1509:K1513)</f>
        <v>0.99999999999999978</v>
      </c>
      <c r="L1508" s="282">
        <f t="shared" ref="L1508" si="3397">SUM(L1509:L1513)</f>
        <v>1</v>
      </c>
      <c r="M1508" s="282">
        <f t="shared" ref="M1508" si="3398">SUM(M1509:M1513)</f>
        <v>1.0000000000000002</v>
      </c>
      <c r="N1508" s="282">
        <f t="shared" ref="N1508" si="3399">SUM(N1509:N1513)</f>
        <v>1</v>
      </c>
      <c r="O1508" s="282">
        <f t="shared" ref="O1508" si="3400">SUM(O1509:O1513)</f>
        <v>0.99999999999999989</v>
      </c>
      <c r="P1508" s="268"/>
    </row>
    <row r="1509" spans="1:16" ht="15.75" thickBot="1" x14ac:dyDescent="0.3">
      <c r="A1509" s="195" t="s">
        <v>117</v>
      </c>
      <c r="B1509" s="376"/>
      <c r="C1509" s="245" t="s">
        <v>196</v>
      </c>
      <c r="D1509" s="246">
        <v>0.748</v>
      </c>
      <c r="E1509" s="246">
        <v>0.71289999999999998</v>
      </c>
      <c r="F1509" s="246">
        <v>0.70128149006739837</v>
      </c>
      <c r="G1509" s="246">
        <v>0.53018436569432525</v>
      </c>
      <c r="H1509" s="246">
        <v>0.5423765464750937</v>
      </c>
      <c r="I1509" s="246">
        <v>0.58843916554063314</v>
      </c>
      <c r="J1509" s="246">
        <v>0.60561377608760258</v>
      </c>
      <c r="K1509" s="246">
        <v>0.80100224649177598</v>
      </c>
      <c r="L1509" s="246">
        <v>0.74479587945877479</v>
      </c>
      <c r="M1509" s="246">
        <v>0.79328167047923914</v>
      </c>
      <c r="N1509" s="246">
        <v>0.79251746496726783</v>
      </c>
      <c r="O1509" s="246">
        <v>0.75240999999999991</v>
      </c>
      <c r="P1509" s="268"/>
    </row>
    <row r="1510" spans="1:16" ht="15.75" thickBot="1" x14ac:dyDescent="0.3">
      <c r="A1510" s="195" t="s">
        <v>117</v>
      </c>
      <c r="B1510" s="376"/>
      <c r="C1510" s="245" t="s">
        <v>197</v>
      </c>
      <c r="D1510" s="246"/>
      <c r="E1510" s="246">
        <v>3.4229363724529492E-3</v>
      </c>
      <c r="F1510" s="246"/>
      <c r="G1510" s="246"/>
      <c r="H1510" s="246"/>
      <c r="I1510" s="246"/>
      <c r="J1510" s="246"/>
      <c r="K1510" s="246"/>
      <c r="L1510" s="246"/>
      <c r="M1510" s="246"/>
      <c r="N1510" s="246"/>
      <c r="O1510" s="246"/>
      <c r="P1510" s="268"/>
    </row>
    <row r="1511" spans="1:16" ht="15.75" thickBot="1" x14ac:dyDescent="0.3">
      <c r="A1511" s="195" t="s">
        <v>117</v>
      </c>
      <c r="B1511" s="376"/>
      <c r="C1511" s="245" t="s">
        <v>199</v>
      </c>
      <c r="D1511" s="310">
        <v>0.252</v>
      </c>
      <c r="E1511" s="246">
        <v>0.28710000000000002</v>
      </c>
      <c r="F1511" s="246">
        <v>0.27946524626273334</v>
      </c>
      <c r="G1511" s="246">
        <v>0.26027151737500415</v>
      </c>
      <c r="H1511" s="246">
        <v>0.22206611722025232</v>
      </c>
      <c r="I1511" s="246">
        <v>0.23470428159927745</v>
      </c>
      <c r="J1511" s="246">
        <v>0.15048175443375286</v>
      </c>
      <c r="K1511" s="246">
        <v>0.11533513094114624</v>
      </c>
      <c r="L1511" s="246">
        <v>0.2476086029169918</v>
      </c>
      <c r="M1511" s="246">
        <v>0.18024296287308908</v>
      </c>
      <c r="N1511" s="246">
        <v>0.19496532528723082</v>
      </c>
      <c r="O1511" s="246">
        <v>0.24758999999999998</v>
      </c>
      <c r="P1511" s="268"/>
    </row>
    <row r="1512" spans="1:16" ht="15.75" thickBot="1" x14ac:dyDescent="0.3">
      <c r="A1512" s="195" t="s">
        <v>117</v>
      </c>
      <c r="B1512" s="376"/>
      <c r="C1512" s="245" t="s">
        <v>198</v>
      </c>
      <c r="D1512" s="246"/>
      <c r="E1512" s="246"/>
      <c r="F1512" s="246">
        <v>1.9253263669868261E-2</v>
      </c>
      <c r="G1512" s="246">
        <v>0.20954411693067052</v>
      </c>
      <c r="H1512" s="246">
        <v>0.23555733630465386</v>
      </c>
      <c r="I1512" s="246">
        <v>0.17685655286008953</v>
      </c>
      <c r="J1512" s="246">
        <v>0.24390446947864436</v>
      </c>
      <c r="K1512" s="246">
        <v>8.3662622567077571E-2</v>
      </c>
      <c r="L1512" s="246">
        <v>7.5955176242334761E-3</v>
      </c>
      <c r="M1512" s="246">
        <v>2.6475366647671975E-2</v>
      </c>
      <c r="N1512" s="246">
        <v>1.2517209745501362E-2</v>
      </c>
      <c r="O1512" s="246">
        <v>0</v>
      </c>
      <c r="P1512" s="268"/>
    </row>
    <row r="1513" spans="1:16" ht="15.75" thickBot="1" x14ac:dyDescent="0.3">
      <c r="A1513" s="195" t="s">
        <v>117</v>
      </c>
      <c r="B1513" s="376"/>
      <c r="C1513" s="248" t="s">
        <v>228</v>
      </c>
      <c r="D1513" s="249"/>
      <c r="E1513" s="249"/>
      <c r="F1513" s="249"/>
      <c r="G1513" s="249"/>
      <c r="H1513" s="249"/>
      <c r="I1513" s="249"/>
      <c r="J1513" s="249"/>
      <c r="K1513" s="249"/>
      <c r="L1513" s="249"/>
      <c r="M1513" s="249"/>
      <c r="N1513" s="249"/>
      <c r="O1513" s="249"/>
      <c r="P1513" s="177"/>
    </row>
    <row r="1514" spans="1:16" ht="15.75" thickBot="1" x14ac:dyDescent="0.3">
      <c r="A1514" s="195"/>
      <c r="B1514" s="376"/>
      <c r="C1514" s="306" t="s">
        <v>278</v>
      </c>
      <c r="D1514" s="309">
        <v>1</v>
      </c>
      <c r="E1514" s="309">
        <v>1</v>
      </c>
      <c r="F1514" s="309">
        <v>1</v>
      </c>
      <c r="G1514" s="309">
        <v>1</v>
      </c>
      <c r="H1514" s="309">
        <v>1</v>
      </c>
      <c r="I1514" s="309">
        <v>1</v>
      </c>
      <c r="J1514" s="309">
        <v>1</v>
      </c>
      <c r="K1514" s="309">
        <v>1</v>
      </c>
      <c r="L1514" s="309">
        <v>1</v>
      </c>
      <c r="M1514" s="309">
        <v>1</v>
      </c>
      <c r="N1514" s="309">
        <v>1</v>
      </c>
      <c r="O1514" s="309">
        <v>1</v>
      </c>
      <c r="P1514" s="308"/>
    </row>
    <row r="1515" spans="1:16" x14ac:dyDescent="0.25">
      <c r="A1515" s="195" t="s">
        <v>117</v>
      </c>
      <c r="B1515" s="376"/>
      <c r="C1515" s="154" t="s">
        <v>14</v>
      </c>
      <c r="D1515" s="155">
        <f>+SUMPRODUCT(D1516:D1520,D1509:D1513)</f>
        <v>18.414684769339438</v>
      </c>
      <c r="E1515" s="155">
        <f t="shared" ref="E1515" si="3401">+SUMPRODUCT(E1516:E1520,E1509:E1513)</f>
        <v>18.841135192376285</v>
      </c>
      <c r="F1515" s="155">
        <f t="shared" ref="F1515" si="3402">+SUMPRODUCT(F1516:F1520,F1509:F1513)</f>
        <v>20.58124650733107</v>
      </c>
      <c r="G1515" s="155">
        <f t="shared" ref="G1515" si="3403">+SUMPRODUCT(G1516:G1520,G1509:G1513)</f>
        <v>28.563053341130804</v>
      </c>
      <c r="H1515" s="155">
        <f t="shared" ref="H1515" si="3404">+SUMPRODUCT(H1516:H1520,H1509:H1513)</f>
        <v>33.603799184948656</v>
      </c>
      <c r="I1515" s="155">
        <f t="shared" ref="I1515" si="3405">+SUMPRODUCT(I1516:I1520,I1509:I1513)</f>
        <v>31.510875673984401</v>
      </c>
      <c r="J1515" s="155">
        <f t="shared" ref="J1515" si="3406">+SUMPRODUCT(J1516:J1520,J1509:J1513)</f>
        <v>20.274910377394022</v>
      </c>
      <c r="K1515" s="155">
        <f t="shared" ref="K1515" si="3407">+SUMPRODUCT(K1516:K1520,K1509:K1513)</f>
        <v>17.290051071257835</v>
      </c>
      <c r="L1515" s="155">
        <f t="shared" ref="L1515" si="3408">+SUMPRODUCT(L1516:L1520,L1509:L1513)</f>
        <v>23.991363394497959</v>
      </c>
      <c r="M1515" s="155">
        <f t="shared" ref="M1515" si="3409">+SUMPRODUCT(M1516:M1520,M1509:M1513)</f>
        <v>27.257656862768588</v>
      </c>
      <c r="N1515" s="155">
        <f t="shared" ref="N1515" si="3410">+SUMPRODUCT(N1516:N1520,N1509:N1513)</f>
        <v>25.052800302948242</v>
      </c>
      <c r="O1515" s="156">
        <f t="shared" ref="O1515" si="3411">+SUMPRODUCT(O1516:O1520,O1509:O1513)</f>
        <v>21.196595452974034</v>
      </c>
      <c r="P1515" s="156"/>
    </row>
    <row r="1516" spans="1:16" x14ac:dyDescent="0.25">
      <c r="A1516" s="195" t="s">
        <v>117</v>
      </c>
      <c r="B1516" s="376"/>
      <c r="C1516" s="77" t="s">
        <v>34</v>
      </c>
      <c r="D1516" s="243">
        <f>+IF(D1514=1,D1528*'CPP Detay Tum Ay'!D$38+(1-'Measured TV opt-pt'!D1528)*'CPP Detay Tum Ay'!D$20,IF(D1514=2,D1528*'CPP Detay (düşük)'!D$38+(1-'Measured TV opt-pt'!D1528)*'CPP Detay (düşük)'!D$20,IF(D1514=3,D1528*'CPP Detay (yüksek)'!D$38+(1-'Measured TV opt-pt'!D1528)*'CPP Detay (yüksek)'!D$20,"Girilen Rakamda Hata Var")))</f>
        <v>17.464164150556634</v>
      </c>
      <c r="E1516" s="243">
        <f>+IF(E1514=1,E1528*'CPP Detay Tum Ay'!E$38+(1-'Measured TV opt-pt'!E1528)*'CPP Detay Tum Ay'!E$20,IF(E1514=2,E1528*'CPP Detay (düşük)'!E$38+(1-'Measured TV opt-pt'!E1528)*'CPP Detay (düşük)'!E$20,IF(E1514=3,E1528*'CPP Detay (yüksek)'!E$38+(1-'Measured TV opt-pt'!E1528)*'CPP Detay (yüksek)'!E$20,"Girilen Rakamda Hata Var")))</f>
        <v>17.440310812806491</v>
      </c>
      <c r="F1516" s="161">
        <f>+IF(F1514=1,F1528*'CPP Detay Tum Ay'!F$38+(1-'Measured TV opt-pt'!F1528)*'CPP Detay Tum Ay'!F$20,IF(F1514=2,F1528*'CPP Detay (düşük)'!F$38+(1-'Measured TV opt-pt'!F1528)*'CPP Detay (düşük)'!F$20,IF(F1514=3,F1528*'CPP Detay (yüksek)'!F$38+(1-'Measured TV opt-pt'!F1528)*'CPP Detay (yüksek)'!F$20,"Girilen Rakamda Hata Var")))</f>
        <v>18.801284390853873</v>
      </c>
      <c r="G1516" s="161">
        <f>+IF(G1514=1,G1528*'CPP Detay Tum Ay'!G$38+(1-'Measured TV opt-pt'!G1528)*'CPP Detay Tum Ay'!G$20,IF(G1514=2,G1528*'CPP Detay (düşük)'!G$38+(1-'Measured TV opt-pt'!G1528)*'CPP Detay (düşük)'!G$20,IF(G1514=3,G1528*'CPP Detay (yüksek)'!G$38+(1-'Measured TV opt-pt'!G1528)*'CPP Detay (yüksek)'!G$20,"Girilen Rakamda Hata Var")))</f>
        <v>25.388345112152834</v>
      </c>
      <c r="H1516" s="161">
        <f>+IF(H1514=1,H1528*'CPP Detay Tum Ay'!H$38+(1-'Measured TV opt-pt'!H1528)*'CPP Detay Tum Ay'!H$20,IF(H1514=2,H1528*'CPP Detay (düşük)'!H$38+(1-'Measured TV opt-pt'!H1528)*'CPP Detay (düşük)'!H$20,IF(H1514=3,H1528*'CPP Detay (yüksek)'!H$38+(1-'Measured TV opt-pt'!H1528)*'CPP Detay (yüksek)'!H$20,"Girilen Rakamda Hata Var")))</f>
        <v>29.906721880543316</v>
      </c>
      <c r="I1516" s="161">
        <f>+IF(I1514=1,I1528*'CPP Detay Tum Ay'!I$38+(1-'Measured TV opt-pt'!I1528)*'CPP Detay Tum Ay'!I$20,IF(I1514=2,I1528*'CPP Detay (düşük)'!I$38+(1-'Measured TV opt-pt'!I1528)*'CPP Detay (düşük)'!I$20,IF(I1514=3,I1528*'CPP Detay (yüksek)'!I$38+(1-'Measured TV opt-pt'!I1528)*'CPP Detay (yüksek)'!I$20,"Girilen Rakamda Hata Var")))</f>
        <v>28.481543798919329</v>
      </c>
      <c r="J1516" s="161">
        <f>+IF(J1514=1,J1528*'CPP Detay Tum Ay'!J$38+(1-'Measured TV opt-pt'!J1528)*'CPP Detay Tum Ay'!J$20,IF(J1514=2,J1528*'CPP Detay (düşük)'!J$38+(1-'Measured TV opt-pt'!J1528)*'CPP Detay (düşük)'!J$20,IF(J1514=3,J1528*'CPP Detay (yüksek)'!J$38+(1-'Measured TV opt-pt'!J1528)*'CPP Detay (yüksek)'!J$20,"Girilen Rakamda Hata Var")))</f>
        <v>18.814975998400666</v>
      </c>
      <c r="K1516" s="161">
        <f>+IF(K1514=1,K1528*'CPP Detay Tum Ay'!K$38+(1-'Measured TV opt-pt'!K1528)*'CPP Detay Tum Ay'!K$20,IF(K1514=2,K1528*'CPP Detay (düşük)'!K$38+(1-'Measured TV opt-pt'!K1528)*'CPP Detay (düşük)'!K$20,IF(K1514=3,K1528*'CPP Detay (yüksek)'!K$38+(1-'Measured TV opt-pt'!K1528)*'CPP Detay (yüksek)'!K$20,"Girilen Rakamda Hata Var")))</f>
        <v>17.034468684979927</v>
      </c>
      <c r="L1516" s="255">
        <f>+IF(L1514=1,L1528*'CPP Detay Tum Ay'!L$38+(1-'Measured TV opt-pt'!L1528)*'CPP Detay Tum Ay'!L$20,IF(L1514=2,L1528*'CPP Detay (düşük)'!L$38+(1-'Measured TV opt-pt'!L1528)*'CPP Detay (düşük)'!L$20,IF(L1514=3,L1528*'CPP Detay (yüksek)'!L$38+(1-'Measured TV opt-pt'!L1528)*'CPP Detay (yüksek)'!L$20,"Girilen Rakamda Hata Var")))</f>
        <v>22.467149289573328</v>
      </c>
      <c r="M1516" s="255">
        <f>+IF(M1514=1,M1528*'CPP Detay Tum Ay'!M$38+(1-'Measured TV opt-pt'!M1528)*'CPP Detay Tum Ay'!M$20,IF(M1514=2,M1528*'CPP Detay (düşük)'!M$38+(1-'Measured TV opt-pt'!M1528)*'CPP Detay (düşük)'!M$20,IF(M1514=3,M1528*'CPP Detay (yüksek)'!M$38+(1-'Measured TV opt-pt'!M1528)*'CPP Detay (yüksek)'!M$20,"Girilen Rakamda Hata Var")))</f>
        <v>25.789248753307362</v>
      </c>
      <c r="N1516" s="255">
        <f>+IF(N1514=1,N1528*'CPP Detay Tum Ay'!N$38+(1-'Measured TV opt-pt'!N1528)*'CPP Detay Tum Ay'!N$20,IF(N1514=2,N1528*'CPP Detay (düşük)'!N$38+(1-'Measured TV opt-pt'!N1528)*'CPP Detay (düşük)'!N$20,IF(N1514=3,N1528*'CPP Detay (yüksek)'!N$38+(1-'Measured TV opt-pt'!N1528)*'CPP Detay (yüksek)'!N$20,"Girilen Rakamda Hata Var")))</f>
        <v>23.803341004858662</v>
      </c>
      <c r="O1516" s="256">
        <f>+IF(O1514=1,O1528*'CPP Detay Tum Ay'!O$38+(1-'Measured TV opt-pt'!O1528)*'CPP Detay Tum Ay'!O$20,IF(O1514=2,O1528*'CPP Detay (düşük)'!O$38+(1-'Measured TV opt-pt'!O1528)*'CPP Detay (düşük)'!O$20,IF(O1514=3,O1528*'CPP Detay (yüksek)'!O$38+(1-'Measured TV opt-pt'!O1528)*'CPP Detay (yüksek)'!O$20,"Girilen Rakamda Hata Var")))</f>
        <v>19.99835323959751</v>
      </c>
      <c r="P1516" s="162"/>
    </row>
    <row r="1517" spans="1:16" x14ac:dyDescent="0.25">
      <c r="A1517" s="195" t="s">
        <v>117</v>
      </c>
      <c r="B1517" s="376"/>
      <c r="C1517" s="77" t="s">
        <v>194</v>
      </c>
      <c r="D1517" s="243">
        <f>+IF(D1514=1,D1529*'CPP Detay Tum Ay'!D$94+(1-'Measured TV opt-pt'!D1529)*'CPP Detay Tum Ay'!D$76,IF(D1514=2,D1529*'CPP Detay (düşük)'!D$94+(1-'Measured TV opt-pt'!D1529)*'CPP Detay (düşük)'!D$76,IF(D1514=3,D1529*'CPP Detay (yüksek)'!D$94+(1-'Measured TV opt-pt'!D1529)*'CPP Detay (yüksek)'!D$76,"Girilen Rakamda Hata Var")))</f>
        <v>0</v>
      </c>
      <c r="E1517" s="243">
        <f>+IF(E1514=1,E1529*'CPP Detay Tum Ay'!E$94+(1-'Measured TV opt-pt'!E1529)*'CPP Detay Tum Ay'!E$76,IF(E1514=2,E1529*'CPP Detay (düşük)'!E$94+(1-'Measured TV opt-pt'!E1529)*'CPP Detay (düşük)'!E$76,IF(E1514=3,E1529*'CPP Detay (yüksek)'!E$94+(1-'Measured TV opt-pt'!E1529)*'CPP Detay (yüksek)'!E$76,"Girilen Rakamda Hata Var")))</f>
        <v>0</v>
      </c>
      <c r="F1517" s="243">
        <f>+IF(F1514=1,F1529*'CPP Detay Tum Ay'!F$94+(1-'Measured TV opt-pt'!F1529)*'CPP Detay Tum Ay'!F$76,IF(F1514=2,F1529*'CPP Detay (düşük)'!F$94+(1-'Measured TV opt-pt'!F1529)*'CPP Detay (düşük)'!F$76,IF(F1514=3,F1529*'CPP Detay (yüksek)'!F$94+(1-'Measured TV opt-pt'!F1529)*'CPP Detay (yüksek)'!F$76,"Girilen Rakamda Hata Var")))</f>
        <v>0</v>
      </c>
      <c r="G1517" s="243">
        <f>+IF(G1514=1,G1529*'CPP Detay Tum Ay'!G$94+(1-'Measured TV opt-pt'!G1529)*'CPP Detay Tum Ay'!G$76,IF(G1514=2,G1529*'CPP Detay (düşük)'!G$94+(1-'Measured TV opt-pt'!G1529)*'CPP Detay (düşük)'!G$76,IF(G1514=3,G1529*'CPP Detay (yüksek)'!G$94+(1-'Measured TV opt-pt'!G1529)*'CPP Detay (yüksek)'!G$76,"Girilen Rakamda Hata Var")))</f>
        <v>0</v>
      </c>
      <c r="H1517" s="243">
        <f>+IF(H1514=1,H1529*'CPP Detay Tum Ay'!H$94+(1-'Measured TV opt-pt'!H1529)*'CPP Detay Tum Ay'!H$76,IF(H1514=2,H1529*'CPP Detay (düşük)'!H$94+(1-'Measured TV opt-pt'!H1529)*'CPP Detay (düşük)'!H$76,IF(H1514=3,H1529*'CPP Detay (yüksek)'!H$94+(1-'Measured TV opt-pt'!H1529)*'CPP Detay (yüksek)'!H$76,"Girilen Rakamda Hata Var")))</f>
        <v>0</v>
      </c>
      <c r="I1517" s="243">
        <f>+IF(I1514=1,I1529*'CPP Detay Tum Ay'!I$94+(1-'Measured TV opt-pt'!I1529)*'CPP Detay Tum Ay'!I$76,IF(I1514=2,I1529*'CPP Detay (düşük)'!I$94+(1-'Measured TV opt-pt'!I1529)*'CPP Detay (düşük)'!I$76,IF(I1514=3,I1529*'CPP Detay (yüksek)'!I$94+(1-'Measured TV opt-pt'!I1529)*'CPP Detay (yüksek)'!I$76,"Girilen Rakamda Hata Var")))</f>
        <v>0</v>
      </c>
      <c r="J1517" s="243">
        <f>+IF(J1514=1,J1529*'CPP Detay Tum Ay'!J$94+(1-'Measured TV opt-pt'!J1529)*'CPP Detay Tum Ay'!J$76,IF(J1514=2,J1529*'CPP Detay (düşük)'!J$94+(1-'Measured TV opt-pt'!J1529)*'CPP Detay (düşük)'!J$76,IF(J1514=3,J1529*'CPP Detay (yüksek)'!J$94+(1-'Measured TV opt-pt'!J1529)*'CPP Detay (yüksek)'!J$76,"Girilen Rakamda Hata Var")))</f>
        <v>0</v>
      </c>
      <c r="K1517" s="243">
        <f>+IF(K1514=1,K1529*'CPP Detay Tum Ay'!K$94+(1-'Measured TV opt-pt'!K1529)*'CPP Detay Tum Ay'!K$76,IF(K1514=2,K1529*'CPP Detay (düşük)'!K$94+(1-'Measured TV opt-pt'!K1529)*'CPP Detay (düşük)'!K$76,IF(K1514=3,K1529*'CPP Detay (yüksek)'!K$94+(1-'Measured TV opt-pt'!K1529)*'CPP Detay (yüksek)'!K$76,"Girilen Rakamda Hata Var")))</f>
        <v>0</v>
      </c>
      <c r="L1517" s="257">
        <f>+IF(L1514=1,L1529*'CPP Detay Tum Ay'!L$94+(1-'Measured TV opt-pt'!L1529)*'CPP Detay Tum Ay'!L$76,IF(L1514=2,L1529*'CPP Detay (düşük)'!L$94+(1-'Measured TV opt-pt'!L1529)*'CPP Detay (düşük)'!L$76,IF(L1514=3,L1529*'CPP Detay (yüksek)'!L$94+(1-'Measured TV opt-pt'!L1529)*'CPP Detay (yüksek)'!L$76,"Girilen Rakamda Hata Var")))</f>
        <v>0</v>
      </c>
      <c r="M1517" s="257">
        <f>+IF(M1514=1,M1529*'CPP Detay Tum Ay'!M$94+(1-'Measured TV opt-pt'!M1529)*'CPP Detay Tum Ay'!M$76,IF(M1514=2,M1529*'CPP Detay (düşük)'!M$94+(1-'Measured TV opt-pt'!M1529)*'CPP Detay (düşük)'!M$76,IF(M1514=3,M1529*'CPP Detay (yüksek)'!M$94+(1-'Measured TV opt-pt'!M1529)*'CPP Detay (yüksek)'!M$76,"Girilen Rakamda Hata Var")))</f>
        <v>0</v>
      </c>
      <c r="N1517" s="257">
        <f>+IF(N1514=1,N1529*'CPP Detay Tum Ay'!N$94+(1-'Measured TV opt-pt'!N1529)*'CPP Detay Tum Ay'!N$76,IF(N1514=2,N1529*'CPP Detay (düşük)'!N$94+(1-'Measured TV opt-pt'!N1529)*'CPP Detay (düşük)'!N$76,IF(N1514=3,N1529*'CPP Detay (yüksek)'!N$94+(1-'Measured TV opt-pt'!N1529)*'CPP Detay (yüksek)'!N$76,"Girilen Rakamda Hata Var")))</f>
        <v>0</v>
      </c>
      <c r="O1517" s="258">
        <f>+IF(O1514=1,O1529*'CPP Detay Tum Ay'!O$94+(1-'Measured TV opt-pt'!O1529)*'CPP Detay Tum Ay'!O$76,IF(O1514=2,O1529*'CPP Detay (düşük)'!O$94+(1-'Measured TV opt-pt'!O1529)*'CPP Detay (düşük)'!O$76,IF(O1514=3,O1529*'CPP Detay (yüksek)'!O$94+(1-'Measured TV opt-pt'!O1529)*'CPP Detay (yüksek)'!O$76,"Girilen Rakamda Hata Var")))</f>
        <v>0</v>
      </c>
      <c r="P1517" s="244"/>
    </row>
    <row r="1518" spans="1:16" x14ac:dyDescent="0.25">
      <c r="A1518" s="195" t="s">
        <v>117</v>
      </c>
      <c r="B1518" s="376"/>
      <c r="C1518" s="77" t="s">
        <v>195</v>
      </c>
      <c r="D1518" s="243">
        <f>+IF(D1514=1,D1530*'CPP Detay Tum Ay'!D$150+(1-'Measured TV opt-pt'!D1530)*'CPP Detay Tum Ay'!D$132,IF(D1514=2,D1530*'CPP Detay (düşük)'!D$150+(1-'Measured TV opt-pt'!D1530)*'CPP Detay (düşük)'!D$132,IF(D1514=3,D1530*'CPP Detay (yüksek)'!D$150+(1-'Measured TV opt-pt'!D1530)*'CPP Detay (yüksek)'!D$132,"Girilen Rakamda Hata Var")))</f>
        <v>21.236071367948714</v>
      </c>
      <c r="E1518" s="243">
        <f>+IF(E1514=1,E1530*'CPP Detay Tum Ay'!E$150+(1-'Measured TV opt-pt'!E1530)*'CPP Detay Tum Ay'!E$132,IF(E1514=2,E1530*'CPP Detay (düşük)'!E$150+(1-'Measured TV opt-pt'!E1530)*'CPP Detay (düşük)'!E$132,IF(E1514=3,E1530*'CPP Detay (yüksek)'!E$150+(1-'Measured TV opt-pt'!E1530)*'CPP Detay (yüksek)'!E$132,"Girilen Rakamda Hata Var")))</f>
        <v>22.319531918936036</v>
      </c>
      <c r="F1518" s="243">
        <f>+IF(F1514=1,F1530*'CPP Detay Tum Ay'!F$150+(1-'Measured TV opt-pt'!F1530)*'CPP Detay Tum Ay'!F$132,IF(F1514=2,F1530*'CPP Detay (düşük)'!F$150+(1-'Measured TV opt-pt'!F1530)*'CPP Detay (düşük)'!F$132,IF(F1514=3,F1530*'CPP Detay (yüksek)'!F$150+(1-'Measured TV opt-pt'!F1530)*'CPP Detay (yüksek)'!F$132,"Girilen Rakamda Hata Var")))</f>
        <v>25.139650797266516</v>
      </c>
      <c r="G1518" s="243">
        <f>+IF(G1514=1,G1530*'CPP Detay Tum Ay'!G$150+(1-'Measured TV opt-pt'!G1530)*'CPP Detay Tum Ay'!G$132,IF(G1514=2,G1530*'CPP Detay (düşük)'!G$150+(1-'Measured TV opt-pt'!G1530)*'CPP Detay (düşük)'!G$132,IF(G1514=3,G1530*'CPP Detay (yüksek)'!G$150+(1-'Measured TV opt-pt'!G1530)*'CPP Detay (yüksek)'!G$132,"Girilen Rakamda Hata Var")))</f>
        <v>32.571152962092278</v>
      </c>
      <c r="H1518" s="243">
        <f>+IF(H1514=1,H1530*'CPP Detay Tum Ay'!H$150+(1-'Measured TV opt-pt'!H1530)*'CPP Detay Tum Ay'!H$132,IF(H1514=2,H1530*'CPP Detay (düşük)'!H$150+(1-'Measured TV opt-pt'!H1530)*'CPP Detay (düşük)'!H$132,IF(H1514=3,H1530*'CPP Detay (yüksek)'!H$150+(1-'Measured TV opt-pt'!H1530)*'CPP Detay (yüksek)'!H$132,"Girilen Rakamda Hata Var")))</f>
        <v>38.504582322566698</v>
      </c>
      <c r="I1518" s="243">
        <f>+IF(I1514=1,I1530*'CPP Detay Tum Ay'!I$150+(1-'Measured TV opt-pt'!I1530)*'CPP Detay Tum Ay'!I$132,IF(I1514=2,I1530*'CPP Detay (düşük)'!I$150+(1-'Measured TV opt-pt'!I1530)*'CPP Detay (düşük)'!I$132,IF(I1514=3,I1530*'CPP Detay (yüksek)'!I$150+(1-'Measured TV opt-pt'!I1530)*'CPP Detay (yüksek)'!I$132,"Girilen Rakamda Hata Var")))</f>
        <v>36.142210678171971</v>
      </c>
      <c r="J1518" s="243">
        <f>+IF(J1514=1,J1530*'CPP Detay Tum Ay'!J$150+(1-'Measured TV opt-pt'!J1530)*'CPP Detay Tum Ay'!J$132,IF(J1514=2,J1530*'CPP Detay (düşük)'!J$150+(1-'Measured TV opt-pt'!J1530)*'CPP Detay (düşük)'!J$132,IF(J1514=3,J1530*'CPP Detay (yüksek)'!J$150+(1-'Measured TV opt-pt'!J1530)*'CPP Detay (yüksek)'!J$132,"Girilen Rakamda Hata Var")))</f>
        <v>22.891196098593156</v>
      </c>
      <c r="K1518" s="243">
        <f>+IF(K1514=1,K1530*'CPP Detay Tum Ay'!K$150+(1-'Measured TV opt-pt'!K1530)*'CPP Detay Tum Ay'!K$132,IF(K1514=2,K1530*'CPP Detay (düşük)'!K$150+(1-'Measured TV opt-pt'!K1530)*'CPP Detay (düşük)'!K$132,IF(K1514=3,K1530*'CPP Detay (yüksek)'!K$150+(1-'Measured TV opt-pt'!K1530)*'CPP Detay (yüksek)'!K$132,"Girilen Rakamda Hata Var")))</f>
        <v>18.52416727465565</v>
      </c>
      <c r="L1518" s="257">
        <f>+IF(L1514=1,L1530*'CPP Detay Tum Ay'!L$150+(1-'Measured TV opt-pt'!L1530)*'CPP Detay Tum Ay'!L$132,IF(L1514=2,L1530*'CPP Detay (düşük)'!L$150+(1-'Measured TV opt-pt'!L1530)*'CPP Detay (düşük)'!L$132,IF(L1514=3,L1530*'CPP Detay (yüksek)'!L$150+(1-'Measured TV opt-pt'!L1530)*'CPP Detay (yüksek)'!L$132,"Girilen Rakamda Hata Var")))</f>
        <v>28.233970352734637</v>
      </c>
      <c r="M1518" s="257">
        <f>+IF(M1514=1,M1530*'CPP Detay Tum Ay'!M$150+(1-'Measured TV opt-pt'!M1530)*'CPP Detay Tum Ay'!M$132,IF(M1514=2,M1530*'CPP Detay (düşük)'!M$150+(1-'Measured TV opt-pt'!M1530)*'CPP Detay (düşük)'!M$132,IF(M1514=3,M1530*'CPP Detay (yüksek)'!M$150+(1-'Measured TV opt-pt'!M1530)*'CPP Detay (yüksek)'!M$132,"Girilen Rakamda Hata Var")))</f>
        <v>32.359637806635185</v>
      </c>
      <c r="N1518" s="257">
        <f>+IF(N1514=1,N1530*'CPP Detay Tum Ay'!N$150+(1-'Measured TV opt-pt'!N1530)*'CPP Detay Tum Ay'!N$132,IF(N1514=2,N1530*'CPP Detay (düşük)'!N$150+(1-'Measured TV opt-pt'!N1530)*'CPP Detay (düşük)'!N$132,IF(N1514=3,N1530*'CPP Detay (yüksek)'!N$150+(1-'Measured TV opt-pt'!N1530)*'CPP Detay (yüksek)'!N$132,"Girilen Rakamda Hata Var")))</f>
        <v>29.645492106680784</v>
      </c>
      <c r="O1518" s="258">
        <f>+IF(O1514=1,O1530*'CPP Detay Tum Ay'!O$150+(1-'Measured TV opt-pt'!O1530)*'CPP Detay Tum Ay'!O$132,IF(O1514=2,O1530*'CPP Detay (düşük)'!O$150+(1-'Measured TV opt-pt'!O1530)*'CPP Detay (düşük)'!O$132,IF(O1514=3,O1530*'CPP Detay (yüksek)'!O$150+(1-'Measured TV opt-pt'!O1530)*'CPP Detay (yüksek)'!O$132,"Girilen Rakamda Hata Var")))</f>
        <v>24.837976057063997</v>
      </c>
      <c r="P1518" s="244"/>
    </row>
    <row r="1519" spans="1:16" x14ac:dyDescent="0.25">
      <c r="A1519" s="195" t="s">
        <v>117</v>
      </c>
      <c r="B1519" s="376"/>
      <c r="C1519" s="77" t="s">
        <v>193</v>
      </c>
      <c r="D1519" s="243">
        <f>+IF(D1514=1,D1531*'CPP Detay Tum Ay'!D$206+(1-'Measured TV opt-pt'!D1531)*'CPP Detay Tum Ay'!D$188,IF(D1514=2,D1531*'CPP Detay (düşük)'!D$206+(1-'Measured TV opt-pt'!D1531)*'CPP Detay (düşük)'!D$188,IF(D1514=3,D1531*'CPP Detay (yüksek)'!D$206+(1-'Measured TV opt-pt'!D1531)*'CPP Detay (yüksek)'!D$188,"Girilen Rakamda Hata Var")))</f>
        <v>13.255139170040486</v>
      </c>
      <c r="E1519" s="243">
        <f>+IF(E1514=1,E1531*'CPP Detay Tum Ay'!E$206+(1-'Measured TV opt-pt'!E1531)*'CPP Detay Tum Ay'!E$188,IF(E1514=2,E1531*'CPP Detay (düşük)'!E$206+(1-'Measured TV opt-pt'!E1531)*'CPP Detay (düşük)'!E$188,IF(E1514=3,E1531*'CPP Detay (yüksek)'!E$206+(1-'Measured TV opt-pt'!E1531)*'CPP Detay (yüksek)'!E$188,"Girilen Rakamda Hata Var")))</f>
        <v>12.967943391043091</v>
      </c>
      <c r="F1519" s="243">
        <f>+IF(F1514=1,F1531*'CPP Detay Tum Ay'!F$206+(1-'Measured TV opt-pt'!F1531)*'CPP Detay Tum Ay'!F$188,IF(F1514=2,F1531*'CPP Detay (düşük)'!F$206+(1-'Measured TV opt-pt'!F1531)*'CPP Detay (düşük)'!F$188,IF(F1514=3,F1531*'CPP Detay (yüksek)'!F$206+(1-'Measured TV opt-pt'!F1531)*'CPP Detay (yüksek)'!F$188,"Girilen Rakamda Hata Var")))</f>
        <v>19.248428727173621</v>
      </c>
      <c r="G1519" s="243">
        <f>+IF(G1514=1,G1531*'CPP Detay Tum Ay'!G$206+(1-'Measured TV opt-pt'!G1531)*'CPP Detay Tum Ay'!G$188,IF(G1514=2,G1531*'CPP Detay (düşük)'!G$206+(1-'Measured TV opt-pt'!G1531)*'CPP Detay (düşük)'!G$188,IF(G1514=3,G1531*'CPP Detay (yüksek)'!G$206+(1-'Measured TV opt-pt'!G1531)*'CPP Detay (yüksek)'!G$188,"Girilen Rakamda Hata Var")))</f>
        <v>31.617238339887738</v>
      </c>
      <c r="H1519" s="243">
        <f>+IF(H1514=1,H1531*'CPP Detay Tum Ay'!H$206+(1-'Measured TV opt-pt'!H1531)*'CPP Detay Tum Ay'!H$188,IF(H1514=2,H1531*'CPP Detay (düşük)'!H$206+(1-'Measured TV opt-pt'!H1531)*'CPP Detay (düşük)'!H$188,IF(H1514=3,H1531*'CPP Detay (yüksek)'!H$206+(1-'Measured TV opt-pt'!H1531)*'CPP Detay (yüksek)'!H$188,"Girilen Rakamda Hata Var")))</f>
        <v>37.496312795815889</v>
      </c>
      <c r="I1519" s="243">
        <f>+IF(I1514=1,I1531*'CPP Detay Tum Ay'!I$206+(1-'Measured TV opt-pt'!I1531)*'CPP Detay Tum Ay'!I$188,IF(I1514=2,I1531*'CPP Detay (düşük)'!I$206+(1-'Measured TV opt-pt'!I1531)*'CPP Detay (düşük)'!I$188,IF(I1514=3,I1531*'CPP Detay (yüksek)'!I$206+(1-'Measured TV opt-pt'!I1531)*'CPP Detay (yüksek)'!I$188,"Girilen Rakamda Hata Var")))</f>
        <v>35.443912671803574</v>
      </c>
      <c r="J1519" s="243">
        <f>+IF(J1514=1,J1531*'CPP Detay Tum Ay'!J$206+(1-'Measured TV opt-pt'!J1531)*'CPP Detay Tum Ay'!J$188,IF(J1514=2,J1531*'CPP Detay (düşük)'!J$206+(1-'Measured TV opt-pt'!J1531)*'CPP Detay (düşük)'!J$188,IF(J1514=3,J1531*'CPP Detay (yüksek)'!J$206+(1-'Measured TV opt-pt'!J1531)*'CPP Detay (yüksek)'!J$188,"Girilen Rakamda Hata Var")))</f>
        <v>22.285751374791982</v>
      </c>
      <c r="K1519" s="243">
        <f>+IF(K1514=1,K1531*'CPP Detay Tum Ay'!K$206+(1-'Measured TV opt-pt'!K1531)*'CPP Detay Tum Ay'!K$188,IF(K1514=2,K1531*'CPP Detay (düşük)'!K$206+(1-'Measured TV opt-pt'!K1531)*'CPP Detay (düşük)'!K$188,IF(K1514=3,K1531*'CPP Detay (yüksek)'!K$206+(1-'Measured TV opt-pt'!K1531)*'CPP Detay (yüksek)'!K$188,"Girilen Rakamda Hata Var")))</f>
        <v>18.035725898829039</v>
      </c>
      <c r="L1519" s="257">
        <f>+IF(L1514=1,L1531*'CPP Detay Tum Ay'!L$206+(1-'Measured TV opt-pt'!L1531)*'CPP Detay Tum Ay'!L$188,IF(L1514=2,L1531*'CPP Detay (düşük)'!L$206+(1-'Measured TV opt-pt'!L1531)*'CPP Detay (düşük)'!L$188,IF(L1514=3,L1531*'CPP Detay (yüksek)'!L$206+(1-'Measured TV opt-pt'!L1531)*'CPP Detay (yüksek)'!L$188,"Girilen Rakamda Hata Var")))</f>
        <v>35.145626645182467</v>
      </c>
      <c r="M1519" s="257">
        <f>+IF(M1514=1,M1531*'CPP Detay Tum Ay'!M$206+(1-'Measured TV opt-pt'!M1531)*'CPP Detay Tum Ay'!M$188,IF(M1514=2,M1531*'CPP Detay (düşük)'!M$206+(1-'Measured TV opt-pt'!M1531)*'CPP Detay (düşük)'!M$188,IF(M1514=3,M1531*'CPP Detay (yüksek)'!M$206+(1-'Measured TV opt-pt'!M1531)*'CPP Detay (yüksek)'!M$188,"Girilen Rakamda Hata Var")))</f>
        <v>36.521554108764683</v>
      </c>
      <c r="N1519" s="257">
        <f>+IF(N1514=1,N1531*'CPP Detay Tum Ay'!N$206+(1-'Measured TV opt-pt'!N1531)*'CPP Detay Tum Ay'!N$188,IF(N1514=2,N1531*'CPP Detay (düşük)'!N$206+(1-'Measured TV opt-pt'!N1531)*'CPP Detay (düşük)'!N$188,IF(N1514=3,N1531*'CPP Detay (yüksek)'!N$206+(1-'Measured TV opt-pt'!N1531)*'CPP Detay (yüksek)'!N$188,"Girilen Rakamda Hata Var")))</f>
        <v>32.626585992454281</v>
      </c>
      <c r="O1519" s="258">
        <f>+IF(O1514=1,O1531*'CPP Detay Tum Ay'!O$206+(1-'Measured TV opt-pt'!O1531)*'CPP Detay Tum Ay'!O$188,IF(O1514=2,O1531*'CPP Detay (düşük)'!O$206+(1-'Measured TV opt-pt'!O1531)*'CPP Detay (düşük)'!O$188,IF(O1514=3,O1531*'CPP Detay (yüksek)'!O$206+(1-'Measured TV opt-pt'!O1531)*'CPP Detay (yüksek)'!O$188,"Girilen Rakamda Hata Var")))</f>
        <v>0</v>
      </c>
      <c r="P1519" s="244"/>
    </row>
    <row r="1520" spans="1:16" ht="15.75" thickBot="1" x14ac:dyDescent="0.3">
      <c r="A1520" s="195" t="s">
        <v>117</v>
      </c>
      <c r="B1520" s="376"/>
      <c r="C1520" s="96" t="s">
        <v>229</v>
      </c>
      <c r="D1520" s="243">
        <f>+IF(D1514=1,D1532*'CPP Detay Tum Ay'!D$262+(1-'Measured TV opt-pt'!D1532)*'CPP Detay Tum Ay'!D$244,IF(D1514=2,D1532*'CPP Detay (düşük)'!D$262+(1-'Measured TV opt-pt'!D1532)*'CPP Detay (düşük)'!D$244,IF(D1514=3,D1532*'CPP Detay (yüksek)'!D$262+(1-'Measured TV opt-pt'!D1532)*'CPP Detay (yüksek)'!D$244,"Girilen Rakamda Hata Var")))</f>
        <v>0</v>
      </c>
      <c r="E1520" s="163">
        <f>+IF(E1514=1,E1532*'CPP Detay Tum Ay'!E$262+(1-'Measured TV opt-pt'!E1532)*'CPP Detay Tum Ay'!E$244,IF(E1514=2,E1532*'CPP Detay (düşük)'!E$262+(1-'Measured TV opt-pt'!E1532)*'CPP Detay (düşük)'!E$244,IF(E1514=3,E1532*'CPP Detay (yüksek)'!E$262+(1-'Measured TV opt-pt'!E1532)*'CPP Detay (yüksek)'!E$244,"Girilen Rakamda Hata Var")))</f>
        <v>0</v>
      </c>
      <c r="F1520" s="163">
        <f>+IF(F1514=1,F1532*'CPP Detay Tum Ay'!F$262+(1-'Measured TV opt-pt'!F1532)*'CPP Detay Tum Ay'!F$244,IF(F1514=2,F1532*'CPP Detay (düşük)'!F$262+(1-'Measured TV opt-pt'!F1532)*'CPP Detay (düşük)'!F$244,IF(F1514=3,F1532*'CPP Detay (yüksek)'!F$262+(1-'Measured TV opt-pt'!F1532)*'CPP Detay (yüksek)'!F$244,"Girilen Rakamda Hata Var")))</f>
        <v>0</v>
      </c>
      <c r="G1520" s="163">
        <f>+IF(G1514=1,G1532*'CPP Detay Tum Ay'!G$262+(1-'Measured TV opt-pt'!G1532)*'CPP Detay Tum Ay'!G$244,IF(G1514=2,G1532*'CPP Detay (düşük)'!G$262+(1-'Measured TV opt-pt'!G1532)*'CPP Detay (düşük)'!G$244,IF(G1514=3,G1532*'CPP Detay (yüksek)'!G$262+(1-'Measured TV opt-pt'!G1532)*'CPP Detay (yüksek)'!G$244,"Girilen Rakamda Hata Var")))</f>
        <v>0</v>
      </c>
      <c r="H1520" s="163">
        <f>+IF(H1514=1,H1532*'CPP Detay Tum Ay'!H$262+(1-'Measured TV opt-pt'!H1532)*'CPP Detay Tum Ay'!H$244,IF(H1514=2,H1532*'CPP Detay (düşük)'!H$262+(1-'Measured TV opt-pt'!H1532)*'CPP Detay (düşük)'!H$244,IF(H1514=3,H1532*'CPP Detay (yüksek)'!H$262+(1-'Measured TV opt-pt'!H1532)*'CPP Detay (yüksek)'!H$244,"Girilen Rakamda Hata Var")))</f>
        <v>0</v>
      </c>
      <c r="I1520" s="163">
        <f>+IF(I1514=1,I1532*'CPP Detay Tum Ay'!I$262+(1-'Measured TV opt-pt'!I1532)*'CPP Detay Tum Ay'!I$244,IF(I1514=2,I1532*'CPP Detay (düşük)'!I$262+(1-'Measured TV opt-pt'!I1532)*'CPP Detay (düşük)'!I$244,IF(I1514=3,I1532*'CPP Detay (yüksek)'!I$262+(1-'Measured TV opt-pt'!I1532)*'CPP Detay (yüksek)'!I$244,"Girilen Rakamda Hata Var")))</f>
        <v>0</v>
      </c>
      <c r="J1520" s="163">
        <f>+IF(J1514=1,J1532*'CPP Detay Tum Ay'!J$262+(1-'Measured TV opt-pt'!J1532)*'CPP Detay Tum Ay'!J$244,IF(J1514=2,J1532*'CPP Detay (düşük)'!J$262+(1-'Measured TV opt-pt'!J1532)*'CPP Detay (düşük)'!J$244,IF(J1514=3,J1532*'CPP Detay (yüksek)'!J$262+(1-'Measured TV opt-pt'!J1532)*'CPP Detay (yüksek)'!J$244,"Girilen Rakamda Hata Var")))</f>
        <v>0</v>
      </c>
      <c r="K1520" s="163">
        <f>+IF(K1514=1,K1532*'CPP Detay Tum Ay'!K$262+(1-'Measured TV opt-pt'!K1532)*'CPP Detay Tum Ay'!K$244,IF(K1514=2,K1532*'CPP Detay (düşük)'!K$262+(1-'Measured TV opt-pt'!K1532)*'CPP Detay (düşük)'!K$244,IF(K1514=3,K1532*'CPP Detay (yüksek)'!K$262+(1-'Measured TV opt-pt'!K1532)*'CPP Detay (yüksek)'!K$244,"Girilen Rakamda Hata Var")))</f>
        <v>0</v>
      </c>
      <c r="L1520" s="163">
        <f>+IF(L1514=1,L1532*'CPP Detay Tum Ay'!L$262+(1-'Measured TV opt-pt'!L1532)*'CPP Detay Tum Ay'!L$244,IF(L1514=2,L1532*'CPP Detay (düşük)'!L$262+(1-'Measured TV opt-pt'!L1532)*'CPP Detay (düşük)'!L$244,IF(L1514=3,L1532*'CPP Detay (yüksek)'!L$262+(1-'Measured TV opt-pt'!L1532)*'CPP Detay (yüksek)'!L$244,"Girilen Rakamda Hata Var")))</f>
        <v>0</v>
      </c>
      <c r="M1520" s="163">
        <f>+IF(M1514=1,M1532*'CPP Detay Tum Ay'!M$262+(1-'Measured TV opt-pt'!M1532)*'CPP Detay Tum Ay'!M$244,IF(M1514=2,M1532*'CPP Detay (düşük)'!M$262+(1-'Measured TV opt-pt'!M1532)*'CPP Detay (düşük)'!M$244,IF(M1514=3,M1532*'CPP Detay (yüksek)'!M$262+(1-'Measured TV opt-pt'!M1532)*'CPP Detay (yüksek)'!M$244,"Girilen Rakamda Hata Var")))</f>
        <v>0</v>
      </c>
      <c r="N1520" s="163">
        <f>+IF(N1514=1,N1532*'CPP Detay Tum Ay'!N$262+(1-'Measured TV opt-pt'!N1532)*'CPP Detay Tum Ay'!N$244,IF(N1514=2,N1532*'CPP Detay (düşük)'!N$262+(1-'Measured TV opt-pt'!N1532)*'CPP Detay (düşük)'!N$244,IF(N1514=3,N1532*'CPP Detay (yüksek)'!N$262+(1-'Measured TV opt-pt'!N1532)*'CPP Detay (yüksek)'!N$244,"Girilen Rakamda Hata Var")))</f>
        <v>0</v>
      </c>
      <c r="O1520" s="164">
        <f>+IF(O1514=1,O1532*'CPP Detay Tum Ay'!O$262+(1-'Measured TV opt-pt'!O1532)*'CPP Detay Tum Ay'!O$244,IF(O1514=2,O1532*'CPP Detay (düşük)'!O$262+(1-'Measured TV opt-pt'!O1532)*'CPP Detay (düşük)'!O$244,IF(O1514=3,O1532*'CPP Detay (yüksek)'!O$262+(1-'Measured TV opt-pt'!O1532)*'CPP Detay (yüksek)'!O$244,"Girilen Rakamda Hata Var")))</f>
        <v>0</v>
      </c>
      <c r="P1520" s="164"/>
    </row>
    <row r="1521" spans="1:53" x14ac:dyDescent="0.25">
      <c r="A1521" s="195" t="s">
        <v>117</v>
      </c>
      <c r="B1521" s="376"/>
      <c r="C1521" s="263" t="s">
        <v>16</v>
      </c>
      <c r="D1521" s="264">
        <f>+SUMPRODUCT(D1522:D1526,D1509:D1513)</f>
        <v>24.168953840376734</v>
      </c>
      <c r="E1521" s="264">
        <f t="shared" ref="E1521" si="3412">+SUMPRODUCT(E1522:E1526,E1509:E1513)</f>
        <v>24.148521266740566</v>
      </c>
      <c r="F1521" s="264">
        <f t="shared" ref="F1521" si="3413">+SUMPRODUCT(F1522:F1526,F1509:F1513)</f>
        <v>26.378807004124617</v>
      </c>
      <c r="G1521" s="264">
        <f t="shared" ref="G1521" si="3414">+SUMPRODUCT(G1522:G1526,G1509:G1513)</f>
        <v>37.700705293382143</v>
      </c>
      <c r="H1521" s="264">
        <f t="shared" ref="H1521" si="3415">+SUMPRODUCT(H1522:H1526,H1509:H1513)</f>
        <v>44.354044180053634</v>
      </c>
      <c r="I1521" s="264">
        <f t="shared" ref="I1521" si="3416">+SUMPRODUCT(I1522:I1526,I1509:I1513)</f>
        <v>41.591570170496979</v>
      </c>
      <c r="J1521" s="264">
        <f t="shared" ref="J1521" si="3417">+SUMPRODUCT(J1522:J1526,J1509:J1513)</f>
        <v>25.832511464426801</v>
      </c>
      <c r="K1521" s="264">
        <f t="shared" ref="K1521" si="3418">+SUMPRODUCT(K1522:K1526,K1509:K1513)</f>
        <v>21.998734469550378</v>
      </c>
      <c r="L1521" s="264">
        <f t="shared" ref="L1521" si="3419">+SUMPRODUCT(L1522:L1526,L1509:L1513)</f>
        <v>32.382918196166536</v>
      </c>
      <c r="M1521" s="264">
        <f t="shared" ref="M1521" si="3420">+SUMPRODUCT(M1522:M1526,M1509:M1513)</f>
        <v>35.698999995789251</v>
      </c>
      <c r="N1521" s="264">
        <f t="shared" ref="N1521" si="3421">+SUMPRODUCT(N1522:N1526,N1509:N1513)</f>
        <v>33.164767217535037</v>
      </c>
      <c r="O1521" s="265">
        <f t="shared" ref="O1521" si="3422">+SUMPRODUCT(O1522:O1526,O1509:O1513)</f>
        <v>28.234411790311459</v>
      </c>
      <c r="P1521" s="165"/>
    </row>
    <row r="1522" spans="1:53" x14ac:dyDescent="0.25">
      <c r="A1522" s="195" t="s">
        <v>117</v>
      </c>
      <c r="B1522" s="376"/>
      <c r="C1522" s="77" t="s">
        <v>212</v>
      </c>
      <c r="D1522" s="261">
        <f>+D1516*(D1528*D1554+(1-D1528)*D1553)</f>
        <v>22.921412041673872</v>
      </c>
      <c r="E1522" s="261">
        <f t="shared" ref="E1522:O1522" si="3423">+E1516*(E1528*E1554+(1-E1528)*E1553)</f>
        <v>22.353096682414161</v>
      </c>
      <c r="F1522" s="261">
        <f t="shared" si="3423"/>
        <v>24.097444836459974</v>
      </c>
      <c r="G1522" s="261">
        <f t="shared" si="3423"/>
        <v>33.510371091232194</v>
      </c>
      <c r="H1522" s="261">
        <f t="shared" si="3423"/>
        <v>39.474228978380964</v>
      </c>
      <c r="I1522" s="261">
        <f t="shared" si="3423"/>
        <v>37.593119903514584</v>
      </c>
      <c r="J1522" s="261">
        <f t="shared" si="3423"/>
        <v>23.972391203441255</v>
      </c>
      <c r="K1522" s="261">
        <f t="shared" si="3423"/>
        <v>21.673548093428661</v>
      </c>
      <c r="L1522" s="261">
        <f t="shared" si="3423"/>
        <v>30.325573648397441</v>
      </c>
      <c r="M1522" s="261">
        <f t="shared" si="3423"/>
        <v>33.775844922064806</v>
      </c>
      <c r="N1522" s="261">
        <f t="shared" si="3423"/>
        <v>31.510739473416972</v>
      </c>
      <c r="O1522" s="262">
        <f t="shared" si="3423"/>
        <v>26.638322260176079</v>
      </c>
      <c r="P1522" s="162"/>
    </row>
    <row r="1523" spans="1:53" x14ac:dyDescent="0.25">
      <c r="A1523" s="195" t="s">
        <v>117</v>
      </c>
      <c r="B1523" s="376"/>
      <c r="C1523" s="77" t="s">
        <v>213</v>
      </c>
      <c r="D1523" s="261">
        <f>+D1517*(D1529*D1554+(1-D1529)*D1553)</f>
        <v>0</v>
      </c>
      <c r="E1523" s="261">
        <f t="shared" ref="E1523:O1523" si="3424">+E1517*(E1529*E1554+(1-E1529)*E1553)</f>
        <v>0</v>
      </c>
      <c r="F1523" s="261">
        <f t="shared" si="3424"/>
        <v>0</v>
      </c>
      <c r="G1523" s="261">
        <f t="shared" si="3424"/>
        <v>0</v>
      </c>
      <c r="H1523" s="261">
        <f t="shared" si="3424"/>
        <v>0</v>
      </c>
      <c r="I1523" s="261">
        <f t="shared" si="3424"/>
        <v>0</v>
      </c>
      <c r="J1523" s="261">
        <f t="shared" si="3424"/>
        <v>0</v>
      </c>
      <c r="K1523" s="261">
        <f t="shared" si="3424"/>
        <v>0</v>
      </c>
      <c r="L1523" s="261">
        <f t="shared" si="3424"/>
        <v>0</v>
      </c>
      <c r="M1523" s="261">
        <f t="shared" si="3424"/>
        <v>0</v>
      </c>
      <c r="N1523" s="261">
        <f t="shared" si="3424"/>
        <v>0</v>
      </c>
      <c r="O1523" s="262">
        <f t="shared" si="3424"/>
        <v>0</v>
      </c>
      <c r="P1523" s="244"/>
    </row>
    <row r="1524" spans="1:53" x14ac:dyDescent="0.25">
      <c r="A1524" s="195" t="s">
        <v>117</v>
      </c>
      <c r="B1524" s="376"/>
      <c r="C1524" s="77" t="s">
        <v>214</v>
      </c>
      <c r="D1524" s="261">
        <f>+D1518*(D1530*D1554+(1-D1530)*D1553)</f>
        <v>27.871974734939197</v>
      </c>
      <c r="E1524" s="261">
        <f t="shared" ref="E1524:O1524" si="3425">+E1518*(E1530*E1554+(1-E1530)*E1553)</f>
        <v>28.606752496856533</v>
      </c>
      <c r="F1524" s="261">
        <f t="shared" si="3425"/>
        <v>32.221274658751334</v>
      </c>
      <c r="G1524" s="261">
        <f t="shared" si="3425"/>
        <v>42.991042456979052</v>
      </c>
      <c r="H1524" s="261">
        <f t="shared" si="3425"/>
        <v>50.822644667945298</v>
      </c>
      <c r="I1524" s="261">
        <f t="shared" si="3425"/>
        <v>47.704522942824362</v>
      </c>
      <c r="J1524" s="261">
        <f t="shared" si="3425"/>
        <v>29.165953123554846</v>
      </c>
      <c r="K1524" s="261">
        <f t="shared" si="3425"/>
        <v>23.5689435193229</v>
      </c>
      <c r="L1524" s="261">
        <f t="shared" si="3425"/>
        <v>38.109478700792678</v>
      </c>
      <c r="M1524" s="261">
        <f t="shared" si="3425"/>
        <v>42.380998327875915</v>
      </c>
      <c r="N1524" s="261">
        <f t="shared" si="3425"/>
        <v>39.244548828006181</v>
      </c>
      <c r="O1524" s="262">
        <f t="shared" si="3425"/>
        <v>33.084824663889407</v>
      </c>
      <c r="P1524" s="244"/>
    </row>
    <row r="1525" spans="1:53" x14ac:dyDescent="0.25">
      <c r="A1525" s="195" t="s">
        <v>117</v>
      </c>
      <c r="B1525" s="376"/>
      <c r="C1525" s="77" t="s">
        <v>215</v>
      </c>
      <c r="D1525" s="161">
        <f>+D1519*(D1531*D1554+(1-D1531)*D1553)</f>
        <v>17.397139878380333</v>
      </c>
      <c r="E1525" s="161">
        <f t="shared" ref="E1525:O1525" si="3426">+E1519*(E1531*E1554+(1-E1531)*E1553)</f>
        <v>16.620901743288002</v>
      </c>
      <c r="F1525" s="161">
        <f t="shared" si="3426"/>
        <v>24.670545894579298</v>
      </c>
      <c r="G1525" s="161">
        <f t="shared" si="3426"/>
        <v>41.731959486497239</v>
      </c>
      <c r="H1525" s="161">
        <f t="shared" si="3426"/>
        <v>49.491818028708096</v>
      </c>
      <c r="I1525" s="161">
        <f t="shared" si="3426"/>
        <v>46.782831307457727</v>
      </c>
      <c r="J1525" s="161">
        <f t="shared" si="3426"/>
        <v>28.394548590684067</v>
      </c>
      <c r="K1525" s="161">
        <f t="shared" si="3426"/>
        <v>22.947482536560763</v>
      </c>
      <c r="L1525" s="161">
        <f t="shared" si="3426"/>
        <v>47.43865256382071</v>
      </c>
      <c r="M1525" s="161">
        <f t="shared" si="3426"/>
        <v>47.831806179784031</v>
      </c>
      <c r="N1525" s="161">
        <f t="shared" si="3426"/>
        <v>43.190905465976911</v>
      </c>
      <c r="O1525" s="162">
        <f t="shared" si="3426"/>
        <v>0</v>
      </c>
      <c r="P1525" s="244"/>
    </row>
    <row r="1526" spans="1:53" ht="15.75" thickBot="1" x14ac:dyDescent="0.3">
      <c r="A1526" s="195" t="s">
        <v>117</v>
      </c>
      <c r="B1526" s="376"/>
      <c r="C1526" s="96" t="s">
        <v>230</v>
      </c>
      <c r="D1526" s="163">
        <f>+D1520*(D1532*D1554+(1-D1532)*D1553)</f>
        <v>0</v>
      </c>
      <c r="E1526" s="163">
        <f t="shared" ref="E1526:O1526" si="3427">+E1520*(E1532*E1554+(1-E1532)*E1553)</f>
        <v>0</v>
      </c>
      <c r="F1526" s="163">
        <f t="shared" si="3427"/>
        <v>0</v>
      </c>
      <c r="G1526" s="163">
        <f t="shared" si="3427"/>
        <v>0</v>
      </c>
      <c r="H1526" s="163">
        <f t="shared" si="3427"/>
        <v>0</v>
      </c>
      <c r="I1526" s="163">
        <f t="shared" si="3427"/>
        <v>0</v>
      </c>
      <c r="J1526" s="163">
        <f t="shared" si="3427"/>
        <v>0</v>
      </c>
      <c r="K1526" s="163">
        <f t="shared" si="3427"/>
        <v>0</v>
      </c>
      <c r="L1526" s="163">
        <f t="shared" si="3427"/>
        <v>0</v>
      </c>
      <c r="M1526" s="163">
        <f t="shared" si="3427"/>
        <v>0</v>
      </c>
      <c r="N1526" s="163">
        <f t="shared" si="3427"/>
        <v>0</v>
      </c>
      <c r="O1526" s="164">
        <f t="shared" si="3427"/>
        <v>0</v>
      </c>
      <c r="P1526" s="164"/>
    </row>
    <row r="1527" spans="1:53" x14ac:dyDescent="0.25">
      <c r="A1527" s="195" t="s">
        <v>117</v>
      </c>
      <c r="B1527" s="376"/>
      <c r="C1527" s="204" t="s">
        <v>2</v>
      </c>
      <c r="D1527" s="205">
        <f>+IFERROR(SUMPRODUCT(D1528:D1532,D1534:D1538)/D1533,0)</f>
        <v>0</v>
      </c>
      <c r="E1527" s="205">
        <f t="shared" ref="E1527" si="3428">+IFERROR(SUMPRODUCT(E1528:E1532,E1534:E1538)/E1533,0)</f>
        <v>0</v>
      </c>
      <c r="F1527" s="205">
        <f t="shared" ref="F1527" si="3429">+IFERROR(SUMPRODUCT(F1528:F1532,F1534:F1538)/F1533,0)</f>
        <v>0</v>
      </c>
      <c r="G1527" s="205">
        <f t="shared" ref="G1527" si="3430">+IFERROR(SUMPRODUCT(G1528:G1532,G1534:G1538)/G1533,0)</f>
        <v>0</v>
      </c>
      <c r="H1527" s="205">
        <f t="shared" ref="H1527" si="3431">+IFERROR(SUMPRODUCT(H1528:H1532,H1534:H1538)/H1533,0)</f>
        <v>0</v>
      </c>
      <c r="I1527" s="205">
        <f t="shared" ref="I1527" si="3432">+IFERROR(SUMPRODUCT(I1528:I1532,I1534:I1538)/I1533,0)</f>
        <v>0</v>
      </c>
      <c r="J1527" s="205">
        <f t="shared" ref="J1527" si="3433">+IFERROR(SUMPRODUCT(J1528:J1532,J1534:J1538)/J1533,0)</f>
        <v>0</v>
      </c>
      <c r="K1527" s="205">
        <f t="shared" ref="K1527" si="3434">+IFERROR(SUMPRODUCT(K1528:K1532,K1534:K1538)/K1533,0)</f>
        <v>0</v>
      </c>
      <c r="L1527" s="205">
        <f t="shared" ref="L1527" si="3435">+IFERROR(SUMPRODUCT(L1528:L1532,L1534:L1538)/L1533,0)</f>
        <v>0</v>
      </c>
      <c r="M1527" s="205">
        <f t="shared" ref="M1527" si="3436">+IFERROR(SUMPRODUCT(M1528:M1532,M1534:M1538)/M1533,0)</f>
        <v>0</v>
      </c>
      <c r="N1527" s="205">
        <f t="shared" ref="N1527" si="3437">+IFERROR(SUMPRODUCT(N1528:N1532,N1534:N1538)/N1533,0)</f>
        <v>0</v>
      </c>
      <c r="O1527" s="205">
        <f t="shared" ref="O1527" si="3438">+IFERROR(SUMPRODUCT(O1528:O1532,O1534:O1538)/O1533,0)</f>
        <v>0</v>
      </c>
      <c r="P1527" s="166" t="e">
        <f>+SUMPRODUCT(D1527:O1527,D1533:O1533)/P1533</f>
        <v>#DIV/0!</v>
      </c>
      <c r="R1527" s="192">
        <f>+D1527</f>
        <v>0</v>
      </c>
      <c r="S1527" s="192">
        <f t="shared" ref="S1527" si="3439">+E1527</f>
        <v>0</v>
      </c>
      <c r="T1527" s="192">
        <f t="shared" ref="T1527" si="3440">+F1527</f>
        <v>0</v>
      </c>
      <c r="U1527" s="192">
        <f t="shared" ref="U1527" si="3441">+G1527</f>
        <v>0</v>
      </c>
      <c r="V1527" s="192">
        <f t="shared" ref="V1527" si="3442">+H1527</f>
        <v>0</v>
      </c>
      <c r="W1527" s="192">
        <f t="shared" ref="W1527" si="3443">+I1527</f>
        <v>0</v>
      </c>
      <c r="X1527" s="192">
        <f t="shared" ref="X1527" si="3444">+J1527</f>
        <v>0</v>
      </c>
      <c r="Y1527" s="192">
        <f t="shared" ref="Y1527" si="3445">+K1527</f>
        <v>0</v>
      </c>
      <c r="Z1527" s="192">
        <f t="shared" ref="Z1527" si="3446">+L1527</f>
        <v>0</v>
      </c>
      <c r="AA1527" s="192">
        <f t="shared" ref="AA1527" si="3447">+M1527</f>
        <v>0</v>
      </c>
      <c r="AB1527" s="192">
        <f t="shared" ref="AB1527" si="3448">+N1527</f>
        <v>0</v>
      </c>
      <c r="AC1527" s="192">
        <f t="shared" ref="AC1527" si="3449">+O1527</f>
        <v>0</v>
      </c>
      <c r="AD1527" s="190">
        <f>+D1533</f>
        <v>0</v>
      </c>
      <c r="AE1527" s="190">
        <f t="shared" ref="AE1527" si="3450">+E1533</f>
        <v>0</v>
      </c>
      <c r="AF1527" s="190">
        <f t="shared" ref="AF1527" si="3451">+F1533</f>
        <v>0</v>
      </c>
      <c r="AG1527" s="190">
        <f t="shared" ref="AG1527" si="3452">+G1533</f>
        <v>0</v>
      </c>
      <c r="AH1527" s="190">
        <f t="shared" ref="AH1527" si="3453">+H1533</f>
        <v>0</v>
      </c>
      <c r="AI1527" s="190">
        <f t="shared" ref="AI1527" si="3454">+I1533</f>
        <v>0</v>
      </c>
      <c r="AJ1527" s="190">
        <f t="shared" ref="AJ1527" si="3455">+J1533</f>
        <v>0</v>
      </c>
      <c r="AK1527" s="190">
        <f t="shared" ref="AK1527" si="3456">+K1533</f>
        <v>0</v>
      </c>
      <c r="AL1527" s="190">
        <f t="shared" ref="AL1527" si="3457">+L1533</f>
        <v>0</v>
      </c>
      <c r="AM1527" s="190">
        <f t="shared" ref="AM1527" si="3458">+M1533</f>
        <v>0</v>
      </c>
      <c r="AN1527" s="190">
        <f t="shared" ref="AN1527" si="3459">+N1533</f>
        <v>0</v>
      </c>
      <c r="AO1527" s="190">
        <f t="shared" ref="AO1527" si="3460">+O1533</f>
        <v>0</v>
      </c>
    </row>
    <row r="1528" spans="1:53" x14ac:dyDescent="0.25">
      <c r="A1528" s="195" t="s">
        <v>117</v>
      </c>
      <c r="B1528" s="376"/>
      <c r="C1528" s="178" t="s">
        <v>3</v>
      </c>
      <c r="D1528" s="179">
        <v>0.44</v>
      </c>
      <c r="E1528" s="179">
        <v>0.44</v>
      </c>
      <c r="F1528" s="179">
        <v>0.44</v>
      </c>
      <c r="G1528" s="293">
        <v>0.48</v>
      </c>
      <c r="H1528" s="293">
        <v>0.48</v>
      </c>
      <c r="I1528" s="293">
        <v>0.48</v>
      </c>
      <c r="J1528" s="179">
        <v>0.48</v>
      </c>
      <c r="K1528" s="179">
        <v>0.48915873014712274</v>
      </c>
      <c r="L1528" s="179">
        <v>0.4834974169537235</v>
      </c>
      <c r="M1528" s="179">
        <v>0.45414569524687309</v>
      </c>
      <c r="N1528" s="179">
        <v>0.38276016431267579</v>
      </c>
      <c r="O1528" s="179">
        <v>0.34111134082271427</v>
      </c>
      <c r="P1528" s="180" t="e">
        <f>+SUMPRODUCT(D1528:O1528,D1534:O1534)/P1534</f>
        <v>#DIV/0!</v>
      </c>
    </row>
    <row r="1529" spans="1:53" x14ac:dyDescent="0.25">
      <c r="A1529" s="195" t="s">
        <v>117</v>
      </c>
      <c r="B1529" s="376"/>
      <c r="C1529" s="178" t="s">
        <v>200</v>
      </c>
      <c r="D1529" s="179">
        <v>0.44</v>
      </c>
      <c r="E1529" s="179">
        <v>0.44</v>
      </c>
      <c r="F1529" s="179">
        <v>0.44</v>
      </c>
      <c r="G1529" s="293">
        <v>0.48</v>
      </c>
      <c r="H1529" s="293">
        <v>0.48</v>
      </c>
      <c r="I1529" s="293">
        <v>0.48</v>
      </c>
      <c r="J1529" s="179">
        <v>0.48</v>
      </c>
      <c r="K1529" s="179">
        <v>0.48915873014712274</v>
      </c>
      <c r="L1529" s="179">
        <v>0.4834974169537235</v>
      </c>
      <c r="M1529" s="179">
        <v>0.45414569524687309</v>
      </c>
      <c r="N1529" s="179">
        <v>0.38276016431267579</v>
      </c>
      <c r="O1529" s="179">
        <v>0.34111134082271427</v>
      </c>
      <c r="P1529" s="242"/>
    </row>
    <row r="1530" spans="1:53" x14ac:dyDescent="0.25">
      <c r="A1530" s="195" t="s">
        <v>117</v>
      </c>
      <c r="B1530" s="376"/>
      <c r="C1530" s="178" t="s">
        <v>201</v>
      </c>
      <c r="D1530" s="179">
        <v>0.44</v>
      </c>
      <c r="E1530" s="179">
        <v>0.44</v>
      </c>
      <c r="F1530" s="179">
        <v>0.44</v>
      </c>
      <c r="G1530" s="293">
        <v>0.48</v>
      </c>
      <c r="H1530" s="293">
        <v>0.48</v>
      </c>
      <c r="I1530" s="293">
        <v>0.48</v>
      </c>
      <c r="J1530" s="179">
        <v>0.48</v>
      </c>
      <c r="K1530" s="179">
        <v>0.48915873014712274</v>
      </c>
      <c r="L1530" s="179">
        <v>0.4834974169537235</v>
      </c>
      <c r="M1530" s="179">
        <v>0.45414569524687309</v>
      </c>
      <c r="N1530" s="179">
        <v>0.38276016431267579</v>
      </c>
      <c r="O1530" s="179">
        <v>0.34111134082271427</v>
      </c>
      <c r="P1530" s="242"/>
    </row>
    <row r="1531" spans="1:53" x14ac:dyDescent="0.25">
      <c r="A1531" s="195" t="s">
        <v>117</v>
      </c>
      <c r="B1531" s="376"/>
      <c r="C1531" s="178" t="s">
        <v>202</v>
      </c>
      <c r="D1531" s="179">
        <v>0.44</v>
      </c>
      <c r="E1531" s="179">
        <v>0.44</v>
      </c>
      <c r="F1531" s="179">
        <v>0.44</v>
      </c>
      <c r="G1531" s="293">
        <v>0.48</v>
      </c>
      <c r="H1531" s="293">
        <v>0.48</v>
      </c>
      <c r="I1531" s="293">
        <v>0.48</v>
      </c>
      <c r="J1531" s="179">
        <v>0.48</v>
      </c>
      <c r="K1531" s="179">
        <v>0.48915873014712274</v>
      </c>
      <c r="L1531" s="179">
        <v>0.4834974169537235</v>
      </c>
      <c r="M1531" s="179">
        <v>0.45414569524687309</v>
      </c>
      <c r="N1531" s="179">
        <v>0.38276016431267579</v>
      </c>
      <c r="O1531" s="179">
        <v>0.34111134082271427</v>
      </c>
      <c r="P1531" s="242"/>
    </row>
    <row r="1532" spans="1:53" ht="15.75" thickBot="1" x14ac:dyDescent="0.3">
      <c r="A1532" s="195" t="s">
        <v>117</v>
      </c>
      <c r="B1532" s="376"/>
      <c r="C1532" s="280" t="s">
        <v>231</v>
      </c>
      <c r="D1532" s="179">
        <v>0.44</v>
      </c>
      <c r="E1532" s="179">
        <v>0.44</v>
      </c>
      <c r="F1532" s="179">
        <v>0.44</v>
      </c>
      <c r="G1532" s="293">
        <v>0.48</v>
      </c>
      <c r="H1532" s="293">
        <v>0.48</v>
      </c>
      <c r="I1532" s="293">
        <v>0.48</v>
      </c>
      <c r="J1532" s="181">
        <v>0.48</v>
      </c>
      <c r="K1532" s="181">
        <v>0.48915873014712274</v>
      </c>
      <c r="L1532" s="181">
        <v>0.4834974169537235</v>
      </c>
      <c r="M1532" s="179">
        <v>0.45414569524687309</v>
      </c>
      <c r="N1532" s="179">
        <v>0.38276016431267579</v>
      </c>
      <c r="O1532" s="179">
        <v>0.34111134082271427</v>
      </c>
      <c r="P1532" s="182" t="e">
        <f t="shared" ref="P1532" si="3461">+SUMPRODUCT(D1532:O1532,D1538:O1538)/P1538</f>
        <v>#DIV/0!</v>
      </c>
    </row>
    <row r="1533" spans="1:53" x14ac:dyDescent="0.25">
      <c r="A1533" s="195" t="s">
        <v>117</v>
      </c>
      <c r="B1533" s="376"/>
      <c r="C1533" s="99" t="s">
        <v>239</v>
      </c>
      <c r="D1533" s="100">
        <f>+D1502/D1515/30</f>
        <v>0</v>
      </c>
      <c r="E1533" s="100">
        <f t="shared" ref="E1533:O1533" si="3462">+E1502/E1515/30</f>
        <v>0</v>
      </c>
      <c r="F1533" s="100">
        <f t="shared" si="3462"/>
        <v>0</v>
      </c>
      <c r="G1533" s="100">
        <f t="shared" si="3462"/>
        <v>0</v>
      </c>
      <c r="H1533" s="100">
        <f t="shared" si="3462"/>
        <v>0</v>
      </c>
      <c r="I1533" s="100">
        <f t="shared" si="3462"/>
        <v>0</v>
      </c>
      <c r="J1533" s="100">
        <f t="shared" si="3462"/>
        <v>0</v>
      </c>
      <c r="K1533" s="100">
        <f t="shared" si="3462"/>
        <v>0</v>
      </c>
      <c r="L1533" s="100">
        <f t="shared" si="3462"/>
        <v>0</v>
      </c>
      <c r="M1533" s="100">
        <f t="shared" si="3462"/>
        <v>0</v>
      </c>
      <c r="N1533" s="100">
        <f t="shared" si="3462"/>
        <v>0</v>
      </c>
      <c r="O1533" s="167">
        <f t="shared" si="3462"/>
        <v>0</v>
      </c>
      <c r="P1533" s="167">
        <f>SUM(D1533:O1533)</f>
        <v>0</v>
      </c>
    </row>
    <row r="1534" spans="1:53" x14ac:dyDescent="0.25">
      <c r="A1534" s="195" t="s">
        <v>117</v>
      </c>
      <c r="B1534" s="376"/>
      <c r="C1534" s="86" t="s">
        <v>240</v>
      </c>
      <c r="D1534" s="87">
        <f>+D1533*D1509</f>
        <v>0</v>
      </c>
      <c r="E1534" s="87">
        <f t="shared" ref="E1534" si="3463">+E1533*E1509</f>
        <v>0</v>
      </c>
      <c r="F1534" s="87">
        <f t="shared" ref="F1534" si="3464">+F1533*F1509</f>
        <v>0</v>
      </c>
      <c r="G1534" s="87">
        <f t="shared" ref="G1534" si="3465">+G1533*G1509</f>
        <v>0</v>
      </c>
      <c r="H1534" s="87">
        <f t="shared" ref="H1534" si="3466">+H1533*H1509</f>
        <v>0</v>
      </c>
      <c r="I1534" s="87">
        <f t="shared" ref="I1534" si="3467">+I1533*I1509</f>
        <v>0</v>
      </c>
      <c r="J1534" s="87">
        <f t="shared" ref="J1534" si="3468">+J1533*J1509</f>
        <v>0</v>
      </c>
      <c r="K1534" s="87">
        <f t="shared" ref="K1534" si="3469">+K1533*K1509</f>
        <v>0</v>
      </c>
      <c r="L1534" s="87">
        <f t="shared" ref="L1534" si="3470">+L1533*L1509</f>
        <v>0</v>
      </c>
      <c r="M1534" s="87">
        <f t="shared" ref="M1534" si="3471">+M1533*M1509</f>
        <v>0</v>
      </c>
      <c r="N1534" s="87">
        <f t="shared" ref="N1534" si="3472">+N1533*N1509</f>
        <v>0</v>
      </c>
      <c r="O1534" s="159">
        <f t="shared" ref="O1534" si="3473">+O1533*O1509</f>
        <v>0</v>
      </c>
      <c r="P1534" s="159">
        <f t="shared" ref="P1534:P1544" si="3474">SUM(D1534:O1534)</f>
        <v>0</v>
      </c>
      <c r="AP1534" s="190">
        <f>+D1534</f>
        <v>0</v>
      </c>
      <c r="AQ1534" s="190">
        <f t="shared" ref="AQ1534:AQ1538" si="3475">+E1534</f>
        <v>0</v>
      </c>
      <c r="AR1534" s="190">
        <f t="shared" ref="AR1534:AR1538" si="3476">+F1534</f>
        <v>0</v>
      </c>
      <c r="AS1534" s="190">
        <f t="shared" ref="AS1534:AS1538" si="3477">+G1534</f>
        <v>0</v>
      </c>
      <c r="AT1534" s="190">
        <f t="shared" ref="AT1534:AT1538" si="3478">+H1534</f>
        <v>0</v>
      </c>
      <c r="AU1534" s="190">
        <f t="shared" ref="AU1534:AU1538" si="3479">+I1534</f>
        <v>0</v>
      </c>
      <c r="AV1534" s="190">
        <f t="shared" ref="AV1534:AV1538" si="3480">+J1534</f>
        <v>0</v>
      </c>
      <c r="AW1534" s="190">
        <f t="shared" ref="AW1534:AW1538" si="3481">+K1534</f>
        <v>0</v>
      </c>
      <c r="AX1534" s="190">
        <f t="shared" ref="AX1534:AX1538" si="3482">+L1534</f>
        <v>0</v>
      </c>
      <c r="AY1534" s="190">
        <f t="shared" ref="AY1534:AY1538" si="3483">+M1534</f>
        <v>0</v>
      </c>
      <c r="AZ1534" s="190">
        <f t="shared" ref="AZ1534:AZ1538" si="3484">+N1534</f>
        <v>0</v>
      </c>
      <c r="BA1534" s="190">
        <f t="shared" ref="BA1534:BA1538" si="3485">+O1534</f>
        <v>0</v>
      </c>
    </row>
    <row r="1535" spans="1:53" x14ac:dyDescent="0.25">
      <c r="A1535" s="195" t="s">
        <v>117</v>
      </c>
      <c r="B1535" s="376"/>
      <c r="C1535" s="86" t="s">
        <v>241</v>
      </c>
      <c r="D1535" s="87">
        <f>+D1533*D1510</f>
        <v>0</v>
      </c>
      <c r="E1535" s="87">
        <f t="shared" ref="E1535:O1535" si="3486">+E1533*E1510</f>
        <v>0</v>
      </c>
      <c r="F1535" s="87">
        <f t="shared" si="3486"/>
        <v>0</v>
      </c>
      <c r="G1535" s="87">
        <f t="shared" si="3486"/>
        <v>0</v>
      </c>
      <c r="H1535" s="87">
        <f t="shared" si="3486"/>
        <v>0</v>
      </c>
      <c r="I1535" s="87">
        <f t="shared" si="3486"/>
        <v>0</v>
      </c>
      <c r="J1535" s="87">
        <f t="shared" si="3486"/>
        <v>0</v>
      </c>
      <c r="K1535" s="87">
        <f t="shared" si="3486"/>
        <v>0</v>
      </c>
      <c r="L1535" s="87">
        <f t="shared" si="3486"/>
        <v>0</v>
      </c>
      <c r="M1535" s="87">
        <f t="shared" si="3486"/>
        <v>0</v>
      </c>
      <c r="N1535" s="87">
        <f t="shared" si="3486"/>
        <v>0</v>
      </c>
      <c r="O1535" s="159">
        <f t="shared" si="3486"/>
        <v>0</v>
      </c>
      <c r="P1535" s="159"/>
      <c r="AP1535" s="190">
        <f t="shared" ref="AP1535:AP1538" si="3487">+D1535</f>
        <v>0</v>
      </c>
      <c r="AQ1535" s="190">
        <f t="shared" si="3475"/>
        <v>0</v>
      </c>
      <c r="AR1535" s="190">
        <f t="shared" si="3476"/>
        <v>0</v>
      </c>
      <c r="AS1535" s="190">
        <f t="shared" si="3477"/>
        <v>0</v>
      </c>
      <c r="AT1535" s="190">
        <f t="shared" si="3478"/>
        <v>0</v>
      </c>
      <c r="AU1535" s="190">
        <f t="shared" si="3479"/>
        <v>0</v>
      </c>
      <c r="AV1535" s="190">
        <f t="shared" si="3480"/>
        <v>0</v>
      </c>
      <c r="AW1535" s="190">
        <f t="shared" si="3481"/>
        <v>0</v>
      </c>
      <c r="AX1535" s="190">
        <f t="shared" si="3482"/>
        <v>0</v>
      </c>
      <c r="AY1535" s="190">
        <f t="shared" si="3483"/>
        <v>0</v>
      </c>
      <c r="AZ1535" s="190">
        <f t="shared" si="3484"/>
        <v>0</v>
      </c>
      <c r="BA1535" s="190">
        <f t="shared" si="3485"/>
        <v>0</v>
      </c>
    </row>
    <row r="1536" spans="1:53" x14ac:dyDescent="0.25">
      <c r="A1536" s="195" t="s">
        <v>117</v>
      </c>
      <c r="B1536" s="376"/>
      <c r="C1536" s="86" t="s">
        <v>242</v>
      </c>
      <c r="D1536" s="87">
        <f>+D1533*D1511</f>
        <v>0</v>
      </c>
      <c r="E1536" s="87">
        <f t="shared" ref="E1536:O1536" si="3488">+E1533*E1511</f>
        <v>0</v>
      </c>
      <c r="F1536" s="87">
        <f t="shared" si="3488"/>
        <v>0</v>
      </c>
      <c r="G1536" s="87">
        <f t="shared" si="3488"/>
        <v>0</v>
      </c>
      <c r="H1536" s="87">
        <f t="shared" si="3488"/>
        <v>0</v>
      </c>
      <c r="I1536" s="87">
        <f t="shared" si="3488"/>
        <v>0</v>
      </c>
      <c r="J1536" s="87">
        <f t="shared" si="3488"/>
        <v>0</v>
      </c>
      <c r="K1536" s="87">
        <f t="shared" si="3488"/>
        <v>0</v>
      </c>
      <c r="L1536" s="87">
        <f t="shared" si="3488"/>
        <v>0</v>
      </c>
      <c r="M1536" s="87">
        <f t="shared" si="3488"/>
        <v>0</v>
      </c>
      <c r="N1536" s="87">
        <f t="shared" si="3488"/>
        <v>0</v>
      </c>
      <c r="O1536" s="159">
        <f t="shared" si="3488"/>
        <v>0</v>
      </c>
      <c r="P1536" s="159"/>
      <c r="AP1536" s="190">
        <f t="shared" si="3487"/>
        <v>0</v>
      </c>
      <c r="AQ1536" s="190">
        <f t="shared" si="3475"/>
        <v>0</v>
      </c>
      <c r="AR1536" s="190">
        <f t="shared" si="3476"/>
        <v>0</v>
      </c>
      <c r="AS1536" s="190">
        <f t="shared" si="3477"/>
        <v>0</v>
      </c>
      <c r="AT1536" s="190">
        <f t="shared" si="3478"/>
        <v>0</v>
      </c>
      <c r="AU1536" s="190">
        <f t="shared" si="3479"/>
        <v>0</v>
      </c>
      <c r="AV1536" s="190">
        <f t="shared" si="3480"/>
        <v>0</v>
      </c>
      <c r="AW1536" s="190">
        <f t="shared" si="3481"/>
        <v>0</v>
      </c>
      <c r="AX1536" s="190">
        <f t="shared" si="3482"/>
        <v>0</v>
      </c>
      <c r="AY1536" s="190">
        <f t="shared" si="3483"/>
        <v>0</v>
      </c>
      <c r="AZ1536" s="190">
        <f t="shared" si="3484"/>
        <v>0</v>
      </c>
      <c r="BA1536" s="190">
        <f t="shared" si="3485"/>
        <v>0</v>
      </c>
    </row>
    <row r="1537" spans="1:53" x14ac:dyDescent="0.25">
      <c r="A1537" s="195" t="s">
        <v>117</v>
      </c>
      <c r="B1537" s="376"/>
      <c r="C1537" s="86" t="s">
        <v>243</v>
      </c>
      <c r="D1537" s="87">
        <f>+D1533*D1512</f>
        <v>0</v>
      </c>
      <c r="E1537" s="87">
        <f t="shared" ref="E1537:O1537" si="3489">+E1533*E1512</f>
        <v>0</v>
      </c>
      <c r="F1537" s="87">
        <f t="shared" si="3489"/>
        <v>0</v>
      </c>
      <c r="G1537" s="87">
        <f t="shared" si="3489"/>
        <v>0</v>
      </c>
      <c r="H1537" s="87">
        <f t="shared" si="3489"/>
        <v>0</v>
      </c>
      <c r="I1537" s="87">
        <f t="shared" si="3489"/>
        <v>0</v>
      </c>
      <c r="J1537" s="87">
        <f t="shared" si="3489"/>
        <v>0</v>
      </c>
      <c r="K1537" s="87">
        <f t="shared" si="3489"/>
        <v>0</v>
      </c>
      <c r="L1537" s="87">
        <f t="shared" si="3489"/>
        <v>0</v>
      </c>
      <c r="M1537" s="87">
        <f t="shared" si="3489"/>
        <v>0</v>
      </c>
      <c r="N1537" s="87">
        <f t="shared" si="3489"/>
        <v>0</v>
      </c>
      <c r="O1537" s="159">
        <f t="shared" si="3489"/>
        <v>0</v>
      </c>
      <c r="P1537" s="159"/>
      <c r="AP1537" s="190">
        <f t="shared" si="3487"/>
        <v>0</v>
      </c>
      <c r="AQ1537" s="190">
        <f t="shared" si="3475"/>
        <v>0</v>
      </c>
      <c r="AR1537" s="190">
        <f t="shared" si="3476"/>
        <v>0</v>
      </c>
      <c r="AS1537" s="190">
        <f t="shared" si="3477"/>
        <v>0</v>
      </c>
      <c r="AT1537" s="190">
        <f t="shared" si="3478"/>
        <v>0</v>
      </c>
      <c r="AU1537" s="190">
        <f t="shared" si="3479"/>
        <v>0</v>
      </c>
      <c r="AV1537" s="190">
        <f t="shared" si="3480"/>
        <v>0</v>
      </c>
      <c r="AW1537" s="190">
        <f t="shared" si="3481"/>
        <v>0</v>
      </c>
      <c r="AX1537" s="190">
        <f t="shared" si="3482"/>
        <v>0</v>
      </c>
      <c r="AY1537" s="190">
        <f t="shared" si="3483"/>
        <v>0</v>
      </c>
      <c r="AZ1537" s="190">
        <f t="shared" si="3484"/>
        <v>0</v>
      </c>
      <c r="BA1537" s="190">
        <f t="shared" si="3485"/>
        <v>0</v>
      </c>
    </row>
    <row r="1538" spans="1:53" ht="15.75" thickBot="1" x14ac:dyDescent="0.3">
      <c r="A1538" s="195" t="s">
        <v>117</v>
      </c>
      <c r="B1538" s="376"/>
      <c r="C1538" s="96" t="s">
        <v>244</v>
      </c>
      <c r="D1538" s="251">
        <f>+D1533*D1513</f>
        <v>0</v>
      </c>
      <c r="E1538" s="251">
        <f t="shared" ref="E1538:O1538" si="3490">+E1533*E1513</f>
        <v>0</v>
      </c>
      <c r="F1538" s="251">
        <f t="shared" si="3490"/>
        <v>0</v>
      </c>
      <c r="G1538" s="251">
        <f t="shared" si="3490"/>
        <v>0</v>
      </c>
      <c r="H1538" s="251">
        <f t="shared" si="3490"/>
        <v>0</v>
      </c>
      <c r="I1538" s="251">
        <f t="shared" si="3490"/>
        <v>0</v>
      </c>
      <c r="J1538" s="251">
        <f t="shared" si="3490"/>
        <v>0</v>
      </c>
      <c r="K1538" s="251">
        <f t="shared" si="3490"/>
        <v>0</v>
      </c>
      <c r="L1538" s="251">
        <f t="shared" si="3490"/>
        <v>0</v>
      </c>
      <c r="M1538" s="251">
        <f t="shared" si="3490"/>
        <v>0</v>
      </c>
      <c r="N1538" s="251">
        <f t="shared" si="3490"/>
        <v>0</v>
      </c>
      <c r="O1538" s="251">
        <f t="shared" si="3490"/>
        <v>0</v>
      </c>
      <c r="P1538" s="169">
        <f t="shared" si="3474"/>
        <v>0</v>
      </c>
      <c r="AP1538" s="190">
        <f t="shared" si="3487"/>
        <v>0</v>
      </c>
      <c r="AQ1538" s="190">
        <f t="shared" si="3475"/>
        <v>0</v>
      </c>
      <c r="AR1538" s="190">
        <f t="shared" si="3476"/>
        <v>0</v>
      </c>
      <c r="AS1538" s="190">
        <f t="shared" si="3477"/>
        <v>0</v>
      </c>
      <c r="AT1538" s="190">
        <f t="shared" si="3478"/>
        <v>0</v>
      </c>
      <c r="AU1538" s="190">
        <f t="shared" si="3479"/>
        <v>0</v>
      </c>
      <c r="AV1538" s="190">
        <f t="shared" si="3480"/>
        <v>0</v>
      </c>
      <c r="AW1538" s="190">
        <f t="shared" si="3481"/>
        <v>0</v>
      </c>
      <c r="AX1538" s="190">
        <f t="shared" si="3482"/>
        <v>0</v>
      </c>
      <c r="AY1538" s="190">
        <f t="shared" si="3483"/>
        <v>0</v>
      </c>
      <c r="AZ1538" s="190">
        <f t="shared" si="3484"/>
        <v>0</v>
      </c>
      <c r="BA1538" s="190">
        <f t="shared" si="3485"/>
        <v>0</v>
      </c>
    </row>
    <row r="1539" spans="1:53" x14ac:dyDescent="0.25">
      <c r="A1539" s="195" t="s">
        <v>117</v>
      </c>
      <c r="B1539" s="376"/>
      <c r="C1539" s="99" t="s">
        <v>245</v>
      </c>
      <c r="D1539" s="100">
        <f>+IFERROR(D1502/D1521/30,0)</f>
        <v>0</v>
      </c>
      <c r="E1539" s="100">
        <f t="shared" ref="E1539:O1539" si="3491">+IFERROR(E1502/E1521/30,0)</f>
        <v>0</v>
      </c>
      <c r="F1539" s="100">
        <f t="shared" si="3491"/>
        <v>0</v>
      </c>
      <c r="G1539" s="100">
        <f t="shared" si="3491"/>
        <v>0</v>
      </c>
      <c r="H1539" s="100">
        <f t="shared" si="3491"/>
        <v>0</v>
      </c>
      <c r="I1539" s="100">
        <f t="shared" si="3491"/>
        <v>0</v>
      </c>
      <c r="J1539" s="100">
        <f t="shared" si="3491"/>
        <v>0</v>
      </c>
      <c r="K1539" s="100">
        <f t="shared" si="3491"/>
        <v>0</v>
      </c>
      <c r="L1539" s="100">
        <f t="shared" si="3491"/>
        <v>0</v>
      </c>
      <c r="M1539" s="100">
        <f t="shared" si="3491"/>
        <v>0</v>
      </c>
      <c r="N1539" s="100">
        <f t="shared" si="3491"/>
        <v>0</v>
      </c>
      <c r="O1539" s="167">
        <f t="shared" si="3491"/>
        <v>0</v>
      </c>
      <c r="P1539" s="167">
        <f t="shared" si="3474"/>
        <v>0</v>
      </c>
    </row>
    <row r="1540" spans="1:53" x14ac:dyDescent="0.25">
      <c r="A1540" s="195" t="s">
        <v>117</v>
      </c>
      <c r="B1540" s="376"/>
      <c r="C1540" s="86" t="s">
        <v>246</v>
      </c>
      <c r="D1540" s="266">
        <f t="shared" ref="D1540:O1540" si="3492">+IFERROR(D1503/D1522/30,0)</f>
        <v>0</v>
      </c>
      <c r="E1540" s="266">
        <f t="shared" si="3492"/>
        <v>0</v>
      </c>
      <c r="F1540" s="266">
        <f t="shared" si="3492"/>
        <v>0</v>
      </c>
      <c r="G1540" s="266">
        <f t="shared" si="3492"/>
        <v>0</v>
      </c>
      <c r="H1540" s="266">
        <f t="shared" si="3492"/>
        <v>0</v>
      </c>
      <c r="I1540" s="266">
        <f t="shared" si="3492"/>
        <v>0</v>
      </c>
      <c r="J1540" s="266">
        <f t="shared" si="3492"/>
        <v>0</v>
      </c>
      <c r="K1540" s="266">
        <f t="shared" si="3492"/>
        <v>0</v>
      </c>
      <c r="L1540" s="266">
        <f t="shared" si="3492"/>
        <v>0</v>
      </c>
      <c r="M1540" s="266">
        <f t="shared" si="3492"/>
        <v>0</v>
      </c>
      <c r="N1540" s="266">
        <f t="shared" si="3492"/>
        <v>0</v>
      </c>
      <c r="O1540" s="267">
        <f t="shared" si="3492"/>
        <v>0</v>
      </c>
      <c r="P1540" s="159">
        <f t="shared" si="3474"/>
        <v>0</v>
      </c>
    </row>
    <row r="1541" spans="1:53" x14ac:dyDescent="0.25">
      <c r="A1541" s="195" t="s">
        <v>117</v>
      </c>
      <c r="B1541" s="376"/>
      <c r="C1541" s="86" t="s">
        <v>247</v>
      </c>
      <c r="D1541" s="266">
        <f t="shared" ref="D1541:O1541" si="3493">+IFERROR(D1504/D1523/30,0)</f>
        <v>0</v>
      </c>
      <c r="E1541" s="266">
        <f t="shared" si="3493"/>
        <v>0</v>
      </c>
      <c r="F1541" s="266">
        <f t="shared" si="3493"/>
        <v>0</v>
      </c>
      <c r="G1541" s="266">
        <f t="shared" si="3493"/>
        <v>0</v>
      </c>
      <c r="H1541" s="266">
        <f t="shared" si="3493"/>
        <v>0</v>
      </c>
      <c r="I1541" s="266">
        <f t="shared" si="3493"/>
        <v>0</v>
      </c>
      <c r="J1541" s="266">
        <f t="shared" si="3493"/>
        <v>0</v>
      </c>
      <c r="K1541" s="266">
        <f t="shared" si="3493"/>
        <v>0</v>
      </c>
      <c r="L1541" s="266">
        <f t="shared" si="3493"/>
        <v>0</v>
      </c>
      <c r="M1541" s="266">
        <f t="shared" si="3493"/>
        <v>0</v>
      </c>
      <c r="N1541" s="266">
        <f t="shared" si="3493"/>
        <v>0</v>
      </c>
      <c r="O1541" s="267">
        <f t="shared" si="3493"/>
        <v>0</v>
      </c>
      <c r="P1541" s="159">
        <f t="shared" si="3474"/>
        <v>0</v>
      </c>
    </row>
    <row r="1542" spans="1:53" x14ac:dyDescent="0.25">
      <c r="A1542" s="195" t="s">
        <v>117</v>
      </c>
      <c r="B1542" s="376"/>
      <c r="C1542" s="86" t="s">
        <v>248</v>
      </c>
      <c r="D1542" s="266">
        <f t="shared" ref="D1542:O1542" si="3494">+IFERROR(D1505/D1524/30,0)</f>
        <v>0</v>
      </c>
      <c r="E1542" s="266">
        <f t="shared" si="3494"/>
        <v>0</v>
      </c>
      <c r="F1542" s="266">
        <f t="shared" si="3494"/>
        <v>0</v>
      </c>
      <c r="G1542" s="266">
        <f t="shared" si="3494"/>
        <v>0</v>
      </c>
      <c r="H1542" s="266">
        <f t="shared" si="3494"/>
        <v>0</v>
      </c>
      <c r="I1542" s="266">
        <f t="shared" si="3494"/>
        <v>0</v>
      </c>
      <c r="J1542" s="266">
        <f t="shared" si="3494"/>
        <v>0</v>
      </c>
      <c r="K1542" s="266">
        <f t="shared" si="3494"/>
        <v>0</v>
      </c>
      <c r="L1542" s="266">
        <f t="shared" si="3494"/>
        <v>0</v>
      </c>
      <c r="M1542" s="266">
        <f t="shared" si="3494"/>
        <v>0</v>
      </c>
      <c r="N1542" s="266">
        <f t="shared" si="3494"/>
        <v>0</v>
      </c>
      <c r="O1542" s="267">
        <f t="shared" si="3494"/>
        <v>0</v>
      </c>
      <c r="P1542" s="159">
        <f t="shared" si="3474"/>
        <v>0</v>
      </c>
    </row>
    <row r="1543" spans="1:53" x14ac:dyDescent="0.25">
      <c r="A1543" s="195" t="s">
        <v>117</v>
      </c>
      <c r="B1543" s="376"/>
      <c r="C1543" s="86" t="s">
        <v>249</v>
      </c>
      <c r="D1543" s="87">
        <f t="shared" ref="D1543:O1543" si="3495">+IFERROR(D1506/D1525/30,0)</f>
        <v>0</v>
      </c>
      <c r="E1543" s="87">
        <f t="shared" si="3495"/>
        <v>0</v>
      </c>
      <c r="F1543" s="87">
        <f t="shared" si="3495"/>
        <v>0</v>
      </c>
      <c r="G1543" s="87">
        <f t="shared" si="3495"/>
        <v>0</v>
      </c>
      <c r="H1543" s="87">
        <f t="shared" si="3495"/>
        <v>0</v>
      </c>
      <c r="I1543" s="87">
        <f t="shared" si="3495"/>
        <v>0</v>
      </c>
      <c r="J1543" s="87">
        <f t="shared" si="3495"/>
        <v>0</v>
      </c>
      <c r="K1543" s="87">
        <f t="shared" si="3495"/>
        <v>0</v>
      </c>
      <c r="L1543" s="87">
        <f t="shared" si="3495"/>
        <v>0</v>
      </c>
      <c r="M1543" s="87">
        <f t="shared" si="3495"/>
        <v>0</v>
      </c>
      <c r="N1543" s="87">
        <f t="shared" si="3495"/>
        <v>0</v>
      </c>
      <c r="O1543" s="159">
        <f t="shared" si="3495"/>
        <v>0</v>
      </c>
      <c r="P1543" s="159">
        <f t="shared" si="3474"/>
        <v>0</v>
      </c>
    </row>
    <row r="1544" spans="1:53" ht="15.75" thickBot="1" x14ac:dyDescent="0.3">
      <c r="A1544" s="195" t="s">
        <v>117</v>
      </c>
      <c r="B1544" s="376"/>
      <c r="C1544" s="96" t="s">
        <v>250</v>
      </c>
      <c r="D1544" s="168">
        <f t="shared" ref="D1544:O1544" si="3496">+IFERROR(D1507/D1526/30,0)</f>
        <v>0</v>
      </c>
      <c r="E1544" s="168">
        <f t="shared" si="3496"/>
        <v>0</v>
      </c>
      <c r="F1544" s="168">
        <f t="shared" si="3496"/>
        <v>0</v>
      </c>
      <c r="G1544" s="168">
        <f t="shared" si="3496"/>
        <v>0</v>
      </c>
      <c r="H1544" s="168">
        <f t="shared" si="3496"/>
        <v>0</v>
      </c>
      <c r="I1544" s="168">
        <f t="shared" si="3496"/>
        <v>0</v>
      </c>
      <c r="J1544" s="168">
        <f t="shared" si="3496"/>
        <v>0</v>
      </c>
      <c r="K1544" s="168">
        <f t="shared" si="3496"/>
        <v>0</v>
      </c>
      <c r="L1544" s="168">
        <f t="shared" si="3496"/>
        <v>0</v>
      </c>
      <c r="M1544" s="168">
        <f t="shared" si="3496"/>
        <v>0</v>
      </c>
      <c r="N1544" s="168">
        <f t="shared" si="3496"/>
        <v>0</v>
      </c>
      <c r="O1544" s="169">
        <f t="shared" si="3496"/>
        <v>0</v>
      </c>
      <c r="P1544" s="169">
        <f t="shared" si="3474"/>
        <v>0</v>
      </c>
    </row>
    <row r="1545" spans="1:53" ht="15.75" thickBot="1" x14ac:dyDescent="0.3">
      <c r="A1545" s="195" t="s">
        <v>117</v>
      </c>
      <c r="B1545" s="376"/>
      <c r="C1545" s="183" t="s">
        <v>13</v>
      </c>
      <c r="D1545" s="72"/>
      <c r="E1545" s="72"/>
      <c r="F1545" s="72"/>
      <c r="G1545" s="72"/>
      <c r="H1545" s="72"/>
      <c r="I1545" s="72"/>
      <c r="J1545" s="72"/>
      <c r="K1545" s="72"/>
      <c r="L1545" s="72"/>
      <c r="M1545" s="72"/>
      <c r="N1545" s="72"/>
      <c r="O1545" s="72"/>
      <c r="P1545" s="184"/>
    </row>
    <row r="1546" spans="1:53" x14ac:dyDescent="0.25">
      <c r="A1546" s="195" t="s">
        <v>117</v>
      </c>
      <c r="B1546" s="376"/>
      <c r="C1546" s="99" t="s">
        <v>4</v>
      </c>
      <c r="D1546" s="100" t="e">
        <f>+D1539/D1545*30</f>
        <v>#DIV/0!</v>
      </c>
      <c r="E1546" s="100" t="e">
        <f t="shared" ref="E1546" si="3497">+E1539/E1545*30</f>
        <v>#DIV/0!</v>
      </c>
      <c r="F1546" s="100" t="e">
        <f t="shared" ref="F1546" si="3498">+F1539/F1545*30</f>
        <v>#DIV/0!</v>
      </c>
      <c r="G1546" s="100" t="e">
        <f t="shared" ref="G1546" si="3499">+G1539/G1545*30</f>
        <v>#DIV/0!</v>
      </c>
      <c r="H1546" s="100" t="e">
        <f t="shared" ref="H1546" si="3500">+H1539/H1545*30</f>
        <v>#DIV/0!</v>
      </c>
      <c r="I1546" s="100" t="e">
        <f t="shared" ref="I1546" si="3501">+I1539/I1545*30</f>
        <v>#DIV/0!</v>
      </c>
      <c r="J1546" s="100" t="e">
        <f t="shared" ref="J1546" si="3502">+J1539/J1545*30</f>
        <v>#DIV/0!</v>
      </c>
      <c r="K1546" s="100" t="e">
        <f t="shared" ref="K1546" si="3503">+K1539/K1545*30</f>
        <v>#DIV/0!</v>
      </c>
      <c r="L1546" s="100" t="e">
        <f t="shared" ref="L1546" si="3504">+L1539/L1545*30</f>
        <v>#DIV/0!</v>
      </c>
      <c r="M1546" s="100" t="e">
        <f t="shared" ref="M1546" si="3505">+M1539/M1545*30</f>
        <v>#DIV/0!</v>
      </c>
      <c r="N1546" s="100" t="e">
        <f t="shared" ref="N1546" si="3506">+N1539/N1545*30</f>
        <v>#DIV/0!</v>
      </c>
      <c r="O1546" s="167" t="e">
        <f t="shared" ref="O1546" si="3507">+O1539/O1545*30</f>
        <v>#DIV/0!</v>
      </c>
      <c r="P1546" s="167" t="e">
        <f>SUM(D1546:O1546)</f>
        <v>#DIV/0!</v>
      </c>
    </row>
    <row r="1547" spans="1:53" x14ac:dyDescent="0.25">
      <c r="A1547" s="195" t="s">
        <v>117</v>
      </c>
      <c r="B1547" s="376"/>
      <c r="C1547" s="86" t="s">
        <v>216</v>
      </c>
      <c r="D1547" s="87" t="e">
        <f>+D1540/D1545*30</f>
        <v>#DIV/0!</v>
      </c>
      <c r="E1547" s="87" t="e">
        <f t="shared" ref="E1547:O1547" si="3508">+E1540/E1545*30</f>
        <v>#DIV/0!</v>
      </c>
      <c r="F1547" s="87" t="e">
        <f t="shared" si="3508"/>
        <v>#DIV/0!</v>
      </c>
      <c r="G1547" s="87" t="e">
        <f t="shared" si="3508"/>
        <v>#DIV/0!</v>
      </c>
      <c r="H1547" s="87" t="e">
        <f t="shared" si="3508"/>
        <v>#DIV/0!</v>
      </c>
      <c r="I1547" s="87" t="e">
        <f t="shared" si="3508"/>
        <v>#DIV/0!</v>
      </c>
      <c r="J1547" s="87" t="e">
        <f t="shared" si="3508"/>
        <v>#DIV/0!</v>
      </c>
      <c r="K1547" s="87" t="e">
        <f t="shared" si="3508"/>
        <v>#DIV/0!</v>
      </c>
      <c r="L1547" s="87" t="e">
        <f t="shared" si="3508"/>
        <v>#DIV/0!</v>
      </c>
      <c r="M1547" s="87" t="e">
        <f t="shared" si="3508"/>
        <v>#DIV/0!</v>
      </c>
      <c r="N1547" s="87" t="e">
        <f t="shared" si="3508"/>
        <v>#DIV/0!</v>
      </c>
      <c r="O1547" s="159" t="e">
        <f t="shared" si="3508"/>
        <v>#DIV/0!</v>
      </c>
      <c r="P1547" s="159" t="e">
        <f t="shared" ref="P1547:P1551" si="3509">SUM(D1547:O1547)</f>
        <v>#DIV/0!</v>
      </c>
    </row>
    <row r="1548" spans="1:53" x14ac:dyDescent="0.25">
      <c r="A1548" s="195" t="s">
        <v>117</v>
      </c>
      <c r="B1548" s="376"/>
      <c r="C1548" s="86" t="s">
        <v>217</v>
      </c>
      <c r="D1548" s="87" t="e">
        <f>+D1541/D1545*30</f>
        <v>#DIV/0!</v>
      </c>
      <c r="E1548" s="87" t="e">
        <f t="shared" ref="E1548:O1548" si="3510">+E1541/E1545*30</f>
        <v>#DIV/0!</v>
      </c>
      <c r="F1548" s="87" t="e">
        <f t="shared" si="3510"/>
        <v>#DIV/0!</v>
      </c>
      <c r="G1548" s="87" t="e">
        <f t="shared" si="3510"/>
        <v>#DIV/0!</v>
      </c>
      <c r="H1548" s="87" t="e">
        <f t="shared" si="3510"/>
        <v>#DIV/0!</v>
      </c>
      <c r="I1548" s="87" t="e">
        <f t="shared" si="3510"/>
        <v>#DIV/0!</v>
      </c>
      <c r="J1548" s="87" t="e">
        <f t="shared" si="3510"/>
        <v>#DIV/0!</v>
      </c>
      <c r="K1548" s="87" t="e">
        <f t="shared" si="3510"/>
        <v>#DIV/0!</v>
      </c>
      <c r="L1548" s="87" t="e">
        <f t="shared" si="3510"/>
        <v>#DIV/0!</v>
      </c>
      <c r="M1548" s="87" t="e">
        <f t="shared" si="3510"/>
        <v>#DIV/0!</v>
      </c>
      <c r="N1548" s="87" t="e">
        <f t="shared" si="3510"/>
        <v>#DIV/0!</v>
      </c>
      <c r="O1548" s="159" t="e">
        <f t="shared" si="3510"/>
        <v>#DIV/0!</v>
      </c>
      <c r="P1548" s="159"/>
    </row>
    <row r="1549" spans="1:53" x14ac:dyDescent="0.25">
      <c r="A1549" s="195" t="s">
        <v>117</v>
      </c>
      <c r="B1549" s="376"/>
      <c r="C1549" s="86" t="s">
        <v>218</v>
      </c>
      <c r="D1549" s="87" t="e">
        <f>+D1542/D1545*30</f>
        <v>#DIV/0!</v>
      </c>
      <c r="E1549" s="87" t="e">
        <f t="shared" ref="E1549:O1549" si="3511">+E1542/E1545*30</f>
        <v>#DIV/0!</v>
      </c>
      <c r="F1549" s="87" t="e">
        <f t="shared" si="3511"/>
        <v>#DIV/0!</v>
      </c>
      <c r="G1549" s="87" t="e">
        <f t="shared" si="3511"/>
        <v>#DIV/0!</v>
      </c>
      <c r="H1549" s="87" t="e">
        <f t="shared" si="3511"/>
        <v>#DIV/0!</v>
      </c>
      <c r="I1549" s="87" t="e">
        <f t="shared" si="3511"/>
        <v>#DIV/0!</v>
      </c>
      <c r="J1549" s="87" t="e">
        <f t="shared" si="3511"/>
        <v>#DIV/0!</v>
      </c>
      <c r="K1549" s="87" t="e">
        <f t="shared" si="3511"/>
        <v>#DIV/0!</v>
      </c>
      <c r="L1549" s="87" t="e">
        <f t="shared" si="3511"/>
        <v>#DIV/0!</v>
      </c>
      <c r="M1549" s="87" t="e">
        <f t="shared" si="3511"/>
        <v>#DIV/0!</v>
      </c>
      <c r="N1549" s="87" t="e">
        <f t="shared" si="3511"/>
        <v>#DIV/0!</v>
      </c>
      <c r="O1549" s="159" t="e">
        <f t="shared" si="3511"/>
        <v>#DIV/0!</v>
      </c>
      <c r="P1549" s="159"/>
    </row>
    <row r="1550" spans="1:53" x14ac:dyDescent="0.25">
      <c r="A1550" s="195" t="s">
        <v>117</v>
      </c>
      <c r="B1550" s="376"/>
      <c r="C1550" s="86" t="s">
        <v>219</v>
      </c>
      <c r="D1550" s="87" t="e">
        <f>+D1543/D1545*30</f>
        <v>#DIV/0!</v>
      </c>
      <c r="E1550" s="87" t="e">
        <f t="shared" ref="E1550:O1550" si="3512">+E1543/E1545*30</f>
        <v>#DIV/0!</v>
      </c>
      <c r="F1550" s="87" t="e">
        <f t="shared" si="3512"/>
        <v>#DIV/0!</v>
      </c>
      <c r="G1550" s="87" t="e">
        <f t="shared" si="3512"/>
        <v>#DIV/0!</v>
      </c>
      <c r="H1550" s="87" t="e">
        <f t="shared" si="3512"/>
        <v>#DIV/0!</v>
      </c>
      <c r="I1550" s="87" t="e">
        <f t="shared" si="3512"/>
        <v>#DIV/0!</v>
      </c>
      <c r="J1550" s="87" t="e">
        <f t="shared" si="3512"/>
        <v>#DIV/0!</v>
      </c>
      <c r="K1550" s="87" t="e">
        <f t="shared" si="3512"/>
        <v>#DIV/0!</v>
      </c>
      <c r="L1550" s="87" t="e">
        <f t="shared" si="3512"/>
        <v>#DIV/0!</v>
      </c>
      <c r="M1550" s="87" t="e">
        <f t="shared" si="3512"/>
        <v>#DIV/0!</v>
      </c>
      <c r="N1550" s="87" t="e">
        <f t="shared" si="3512"/>
        <v>#DIV/0!</v>
      </c>
      <c r="O1550" s="159" t="e">
        <f t="shared" si="3512"/>
        <v>#DIV/0!</v>
      </c>
      <c r="P1550" s="159"/>
    </row>
    <row r="1551" spans="1:53" ht="15.75" thickBot="1" x14ac:dyDescent="0.3">
      <c r="A1551" s="195" t="s">
        <v>117</v>
      </c>
      <c r="B1551" s="376"/>
      <c r="C1551" s="96" t="s">
        <v>238</v>
      </c>
      <c r="D1551" s="168" t="e">
        <f>+D1544/D1545*30</f>
        <v>#DIV/0!</v>
      </c>
      <c r="E1551" s="168" t="e">
        <f t="shared" ref="E1551:O1551" si="3513">+E1544/E1545*30</f>
        <v>#DIV/0!</v>
      </c>
      <c r="F1551" s="168" t="e">
        <f t="shared" si="3513"/>
        <v>#DIV/0!</v>
      </c>
      <c r="G1551" s="168" t="e">
        <f t="shared" si="3513"/>
        <v>#DIV/0!</v>
      </c>
      <c r="H1551" s="168" t="e">
        <f t="shared" si="3513"/>
        <v>#DIV/0!</v>
      </c>
      <c r="I1551" s="168" t="e">
        <f t="shared" si="3513"/>
        <v>#DIV/0!</v>
      </c>
      <c r="J1551" s="168" t="e">
        <f t="shared" si="3513"/>
        <v>#DIV/0!</v>
      </c>
      <c r="K1551" s="168" t="e">
        <f t="shared" si="3513"/>
        <v>#DIV/0!</v>
      </c>
      <c r="L1551" s="168" t="e">
        <f t="shared" si="3513"/>
        <v>#DIV/0!</v>
      </c>
      <c r="M1551" s="168" t="e">
        <f t="shared" si="3513"/>
        <v>#DIV/0!</v>
      </c>
      <c r="N1551" s="168" t="e">
        <f t="shared" si="3513"/>
        <v>#DIV/0!</v>
      </c>
      <c r="O1551" s="169" t="e">
        <f t="shared" si="3513"/>
        <v>#DIV/0!</v>
      </c>
      <c r="P1551" s="169" t="e">
        <f t="shared" si="3509"/>
        <v>#DIV/0!</v>
      </c>
    </row>
    <row r="1552" spans="1:53" x14ac:dyDescent="0.25">
      <c r="A1552" s="195" t="s">
        <v>117</v>
      </c>
      <c r="B1552" s="376"/>
      <c r="C1552" s="76" t="s">
        <v>8</v>
      </c>
      <c r="D1552" s="170">
        <f t="shared" ref="D1552:O1552" si="3514">+D1521/D1515</f>
        <v>1.3124826269422862</v>
      </c>
      <c r="E1552" s="170">
        <f t="shared" si="3514"/>
        <v>1.2816914172194793</v>
      </c>
      <c r="F1552" s="170">
        <f t="shared" si="3514"/>
        <v>1.2816914172194793</v>
      </c>
      <c r="G1552" s="170">
        <f t="shared" si="3514"/>
        <v>1.3199115949937019</v>
      </c>
      <c r="H1552" s="170">
        <f t="shared" si="3514"/>
        <v>1.3199115949937017</v>
      </c>
      <c r="I1552" s="170">
        <f t="shared" si="3514"/>
        <v>1.3199115949937015</v>
      </c>
      <c r="J1552" s="170">
        <f t="shared" si="3514"/>
        <v>1.2741122393926512</v>
      </c>
      <c r="K1552" s="170">
        <f t="shared" si="3514"/>
        <v>1.2723348461428223</v>
      </c>
      <c r="L1552" s="170">
        <f t="shared" si="3514"/>
        <v>1.3497739858999862</v>
      </c>
      <c r="M1552" s="170">
        <f t="shared" si="3514"/>
        <v>1.3096870422692404</v>
      </c>
      <c r="N1552" s="170">
        <f t="shared" si="3514"/>
        <v>1.3237948180041241</v>
      </c>
      <c r="O1552" s="171">
        <f t="shared" si="3514"/>
        <v>1.332025789375056</v>
      </c>
      <c r="P1552" s="171"/>
    </row>
    <row r="1553" spans="1:16" x14ac:dyDescent="0.25">
      <c r="A1553" s="195" t="s">
        <v>117</v>
      </c>
      <c r="B1553" s="376"/>
      <c r="C1553" s="77" t="s">
        <v>6</v>
      </c>
      <c r="D1553" s="172">
        <f>+VLOOKUP(D1501,Conversion!$B$33:$N$71,(MATCH('Measured TV opt-pt'!D1500,butget_aylar_opt,0)+1),0)</f>
        <v>1.3994389224564403</v>
      </c>
      <c r="E1553" s="172">
        <f>+VLOOKUP(E1501,Conversion!$B$33:$N$71,(MATCH('Measured TV opt-pt'!E1500,butget_aylar_opt,0)+1),0)</f>
        <v>1.3769448947555836</v>
      </c>
      <c r="F1553" s="172">
        <f>+VLOOKUP(F1501,Conversion!$B$33:$N$71,(MATCH('Measured TV opt-pt'!F1500,butget_aylar_opt,0)+1),0)</f>
        <v>1.3769448947555836</v>
      </c>
      <c r="G1553" s="172">
        <f>+VLOOKUP(G1501,Conversion!$B$33:$N$71,(MATCH('Measured TV opt-pt'!G1500,butget_aylar_opt,0)+1),0)</f>
        <v>1.4365473693880009</v>
      </c>
      <c r="H1553" s="172">
        <f>+VLOOKUP(H1501,Conversion!$B$33:$N$71,(MATCH('Measured TV opt-pt'!H1500,butget_aylar_opt,0)+1),0)</f>
        <v>1.4365473693880009</v>
      </c>
      <c r="I1553" s="172">
        <f>+VLOOKUP(I1501,Conversion!$B$33:$N$71,(MATCH('Measured TV opt-pt'!I1500,butget_aylar_opt,0)+1),0)</f>
        <v>1.4365473693880009</v>
      </c>
      <c r="J1553" s="172">
        <f>+VLOOKUP(J1501,Conversion!$B$33:$N$71,(MATCH('Measured TV opt-pt'!J1500,butget_aylar_opt,0)+1),0)</f>
        <v>1.36726366390381</v>
      </c>
      <c r="K1553" s="172">
        <f>+VLOOKUP(K1501,Conversion!$B$33:$N$71,(MATCH('Measured TV opt-pt'!K1500,butget_aylar_opt,0)+1),0)</f>
        <v>1.36726366390381</v>
      </c>
      <c r="L1553" s="172">
        <f>+VLOOKUP(L1501,Conversion!$B$33:$N$71,(MATCH('Measured TV opt-pt'!L1500,butget_aylar_opt,0)+1),0)</f>
        <v>1.4311147462717773</v>
      </c>
      <c r="M1553" s="172">
        <f>+VLOOKUP(M1501,Conversion!$B$33:$N$71,(MATCH('Measured TV opt-pt'!M1500,butget_aylar_opt,0)+1),0)</f>
        <v>1.3994389224564403</v>
      </c>
      <c r="N1553" s="172">
        <f>+VLOOKUP(N1501,Conversion!$B$33:$N$71,(MATCH('Measured TV opt-pt'!N1500,butget_aylar_opt,0)+1),0)</f>
        <v>1.3994389224564403</v>
      </c>
      <c r="O1553" s="173">
        <f>+VLOOKUP(O1501,Conversion!$B$33:$N$71,(MATCH('Measured TV opt-pt'!O1500,butget_aylar_opt,0)+1),0)</f>
        <v>1.3994389224564403</v>
      </c>
      <c r="P1553" s="173"/>
    </row>
    <row r="1554" spans="1:16" ht="15.75" thickBot="1" x14ac:dyDescent="0.3">
      <c r="A1554" s="195" t="s">
        <v>117</v>
      </c>
      <c r="B1554" s="377"/>
      <c r="C1554" s="96" t="s">
        <v>7</v>
      </c>
      <c r="D1554" s="172">
        <f>+VLOOKUP(D1501,Conversion!$B$74:$N$112,(MATCH('Measured TV opt-pt'!D1500,budget_aylar_pt,0)+1),0)</f>
        <v>1.2018109781060899</v>
      </c>
      <c r="E1554" s="172">
        <f>+VLOOKUP(E1501,Conversion!$B$74:$N$112,(MATCH('Measured TV opt-pt'!E1500,budget_aylar_pt,0)+1),0)</f>
        <v>1.1604597185371643</v>
      </c>
      <c r="F1554" s="172">
        <f>+VLOOKUP(F1501,Conversion!$B$74:$N$112,(MATCH('Measured TV opt-pt'!F1500,budget_aylar_pt,0)+1),0)</f>
        <v>1.1604597185371643</v>
      </c>
      <c r="G1554" s="172">
        <f>+VLOOKUP(G1501,Conversion!$B$74:$N$112,(MATCH('Measured TV opt-pt'!G1500,budget_aylar_pt,0)+1),0)</f>
        <v>1.1935561727332109</v>
      </c>
      <c r="H1554" s="172">
        <f>+VLOOKUP(H1501,Conversion!$B$74:$N$112,(MATCH('Measured TV opt-pt'!H1500,budget_aylar_pt,0)+1),0)</f>
        <v>1.1935561727332109</v>
      </c>
      <c r="I1554" s="172">
        <f>+VLOOKUP(I1501,Conversion!$B$74:$N$112,(MATCH('Measured TV opt-pt'!I1500,budget_aylar_pt,0)+1),0)</f>
        <v>1.1935561727332109</v>
      </c>
      <c r="J1554" s="172">
        <f>+VLOOKUP(J1501,Conversion!$B$74:$N$112,(MATCH('Measured TV opt-pt'!J1500,budget_aylar_pt,0)+1),0)</f>
        <v>1.1731981961722289</v>
      </c>
      <c r="K1554" s="172">
        <f>+VLOOKUP(K1501,Conversion!$B$74:$N$112,(MATCH('Measured TV opt-pt'!K1500,budget_aylar_pt,0)+1),0)</f>
        <v>1.1731981961722289</v>
      </c>
      <c r="L1554" s="172">
        <f>+VLOOKUP(L1501,Conversion!$B$74:$N$112,(MATCH('Measured TV opt-pt'!L1500,budget_aylar_pt,0)+1),0)</f>
        <v>1.2628806305979468</v>
      </c>
      <c r="M1554" s="172">
        <f>+VLOOKUP(M1501,Conversion!$B$74:$N$112,(MATCH('Measured TV opt-pt'!M1500,budget_aylar_pt,0)+1),0)</f>
        <v>1.2018109781060899</v>
      </c>
      <c r="N1554" s="172">
        <f>+VLOOKUP(N1501,Conversion!$B$74:$N$112,(MATCH('Measured TV opt-pt'!N1500,budget_aylar_pt,0)+1),0)</f>
        <v>1.2018109781060899</v>
      </c>
      <c r="O1554" s="173">
        <f>+VLOOKUP(O1501,Conversion!$B$74:$N$112,(MATCH('Measured TV opt-pt'!O1500,budget_aylar_pt,0)+1),0)</f>
        <v>1.2018109781060899</v>
      </c>
      <c r="P1554" s="174"/>
    </row>
    <row r="1555" spans="1:16" ht="21.75" thickBot="1" x14ac:dyDescent="0.3">
      <c r="A1555" s="195" t="s">
        <v>117</v>
      </c>
      <c r="B1555" s="240" t="s">
        <v>126</v>
      </c>
      <c r="C1555" s="74" t="s">
        <v>107</v>
      </c>
      <c r="D1555" s="153">
        <v>1</v>
      </c>
      <c r="E1555" s="153">
        <v>2</v>
      </c>
      <c r="F1555" s="153">
        <v>3</v>
      </c>
      <c r="G1555" s="153">
        <v>4</v>
      </c>
      <c r="H1555" s="153">
        <v>5</v>
      </c>
      <c r="I1555" s="153">
        <v>6</v>
      </c>
      <c r="J1555" s="153">
        <v>7</v>
      </c>
      <c r="K1555" s="153">
        <v>8</v>
      </c>
      <c r="L1555" s="153">
        <v>9</v>
      </c>
      <c r="M1555" s="153">
        <v>10</v>
      </c>
      <c r="N1555" s="153">
        <v>11</v>
      </c>
      <c r="O1555" s="153">
        <v>12</v>
      </c>
      <c r="P1555" s="74" t="s">
        <v>127</v>
      </c>
    </row>
    <row r="1556" spans="1:16" ht="15.75" thickBot="1" x14ac:dyDescent="0.3">
      <c r="A1556" s="195" t="s">
        <v>117</v>
      </c>
      <c r="B1556" s="378" t="s">
        <v>220</v>
      </c>
      <c r="C1556" s="185" t="s">
        <v>33</v>
      </c>
      <c r="D1556" s="186" t="s">
        <v>24</v>
      </c>
      <c r="E1556" s="186" t="s">
        <v>24</v>
      </c>
      <c r="F1556" s="186" t="s">
        <v>24</v>
      </c>
      <c r="G1556" s="186" t="s">
        <v>24</v>
      </c>
      <c r="H1556" s="186" t="s">
        <v>24</v>
      </c>
      <c r="I1556" s="186" t="s">
        <v>24</v>
      </c>
      <c r="J1556" s="186" t="s">
        <v>24</v>
      </c>
      <c r="K1556" s="186" t="s">
        <v>24</v>
      </c>
      <c r="L1556" s="186" t="s">
        <v>24</v>
      </c>
      <c r="M1556" s="186" t="s">
        <v>24</v>
      </c>
      <c r="N1556" s="186" t="s">
        <v>24</v>
      </c>
      <c r="O1556" s="186" t="s">
        <v>24</v>
      </c>
      <c r="P1556" s="188" t="s">
        <v>108</v>
      </c>
    </row>
    <row r="1557" spans="1:16" x14ac:dyDescent="0.25">
      <c r="A1557" s="195" t="s">
        <v>117</v>
      </c>
      <c r="B1557" s="379"/>
      <c r="C1557" s="175" t="s">
        <v>125</v>
      </c>
      <c r="D1557" s="200"/>
      <c r="E1557" s="201"/>
      <c r="F1557" s="201"/>
      <c r="G1557" s="201"/>
      <c r="H1557" s="201"/>
      <c r="I1557" s="201"/>
      <c r="J1557" s="201"/>
      <c r="K1557" s="201"/>
      <c r="L1557" s="201"/>
      <c r="M1557" s="201"/>
      <c r="N1557" s="201"/>
      <c r="O1557" s="176"/>
      <c r="P1557" s="176">
        <f>SUM(D1557:O1557)</f>
        <v>0</v>
      </c>
    </row>
    <row r="1558" spans="1:16" x14ac:dyDescent="0.25">
      <c r="A1558" s="195" t="s">
        <v>117</v>
      </c>
      <c r="B1558" s="379"/>
      <c r="C1558" s="86" t="s">
        <v>1</v>
      </c>
      <c r="D1558" s="87">
        <f>+D1589*D1571*30</f>
        <v>0</v>
      </c>
      <c r="E1558" s="87">
        <f t="shared" ref="E1558:O1558" si="3515">+E1589*E1571*30</f>
        <v>0</v>
      </c>
      <c r="F1558" s="87">
        <f t="shared" si="3515"/>
        <v>0</v>
      </c>
      <c r="G1558" s="87">
        <f t="shared" si="3515"/>
        <v>0</v>
      </c>
      <c r="H1558" s="87">
        <f t="shared" si="3515"/>
        <v>0</v>
      </c>
      <c r="I1558" s="87">
        <f t="shared" si="3515"/>
        <v>0</v>
      </c>
      <c r="J1558" s="87">
        <f t="shared" si="3515"/>
        <v>0</v>
      </c>
      <c r="K1558" s="87">
        <f t="shared" si="3515"/>
        <v>0</v>
      </c>
      <c r="L1558" s="87">
        <f t="shared" si="3515"/>
        <v>0</v>
      </c>
      <c r="M1558" s="87">
        <f t="shared" si="3515"/>
        <v>0</v>
      </c>
      <c r="N1558" s="87">
        <f t="shared" si="3515"/>
        <v>0</v>
      </c>
      <c r="O1558" s="159">
        <f t="shared" si="3515"/>
        <v>0</v>
      </c>
      <c r="P1558" s="159">
        <f t="shared" ref="P1558:P1562" si="3516">SUM(D1558:O1558)</f>
        <v>0</v>
      </c>
    </row>
    <row r="1559" spans="1:16" x14ac:dyDescent="0.25">
      <c r="A1559" s="195" t="s">
        <v>117</v>
      </c>
      <c r="B1559" s="379"/>
      <c r="C1559" s="86" t="s">
        <v>209</v>
      </c>
      <c r="D1559" s="87">
        <f t="shared" ref="D1559:O1562" si="3517">+D1590*D1572*30</f>
        <v>0</v>
      </c>
      <c r="E1559" s="259">
        <f t="shared" si="3517"/>
        <v>0</v>
      </c>
      <c r="F1559" s="259">
        <f t="shared" si="3517"/>
        <v>0</v>
      </c>
      <c r="G1559" s="259">
        <f t="shared" si="3517"/>
        <v>0</v>
      </c>
      <c r="H1559" s="259">
        <f t="shared" si="3517"/>
        <v>0</v>
      </c>
      <c r="I1559" s="259">
        <f t="shared" si="3517"/>
        <v>0</v>
      </c>
      <c r="J1559" s="259">
        <f t="shared" si="3517"/>
        <v>0</v>
      </c>
      <c r="K1559" s="259">
        <f t="shared" si="3517"/>
        <v>0</v>
      </c>
      <c r="L1559" s="259">
        <f t="shared" si="3517"/>
        <v>0</v>
      </c>
      <c r="M1559" s="259">
        <f t="shared" si="3517"/>
        <v>0</v>
      </c>
      <c r="N1559" s="259">
        <f t="shared" si="3517"/>
        <v>0</v>
      </c>
      <c r="O1559" s="260">
        <f t="shared" si="3517"/>
        <v>0</v>
      </c>
      <c r="P1559" s="260"/>
    </row>
    <row r="1560" spans="1:16" x14ac:dyDescent="0.25">
      <c r="A1560" s="195" t="s">
        <v>117</v>
      </c>
      <c r="B1560" s="379"/>
      <c r="C1560" s="86" t="s">
        <v>210</v>
      </c>
      <c r="D1560" s="87">
        <f t="shared" si="3517"/>
        <v>0</v>
      </c>
      <c r="E1560" s="259">
        <f t="shared" si="3517"/>
        <v>0</v>
      </c>
      <c r="F1560" s="259">
        <f t="shared" si="3517"/>
        <v>0</v>
      </c>
      <c r="G1560" s="259">
        <f t="shared" si="3517"/>
        <v>0</v>
      </c>
      <c r="H1560" s="259">
        <f t="shared" si="3517"/>
        <v>0</v>
      </c>
      <c r="I1560" s="259">
        <f t="shared" si="3517"/>
        <v>0</v>
      </c>
      <c r="J1560" s="259">
        <f t="shared" si="3517"/>
        <v>0</v>
      </c>
      <c r="K1560" s="259">
        <f t="shared" si="3517"/>
        <v>0</v>
      </c>
      <c r="L1560" s="259">
        <f t="shared" si="3517"/>
        <v>0</v>
      </c>
      <c r="M1560" s="259">
        <f t="shared" si="3517"/>
        <v>0</v>
      </c>
      <c r="N1560" s="259">
        <f t="shared" si="3517"/>
        <v>0</v>
      </c>
      <c r="O1560" s="260">
        <f t="shared" si="3517"/>
        <v>0</v>
      </c>
      <c r="P1560" s="260"/>
    </row>
    <row r="1561" spans="1:16" x14ac:dyDescent="0.25">
      <c r="A1561" s="195" t="s">
        <v>117</v>
      </c>
      <c r="B1561" s="379"/>
      <c r="C1561" s="86" t="s">
        <v>211</v>
      </c>
      <c r="D1561" s="87">
        <f t="shared" si="3517"/>
        <v>0</v>
      </c>
      <c r="E1561" s="259">
        <f t="shared" si="3517"/>
        <v>0</v>
      </c>
      <c r="F1561" s="259">
        <f t="shared" si="3517"/>
        <v>0</v>
      </c>
      <c r="G1561" s="259">
        <f t="shared" si="3517"/>
        <v>0</v>
      </c>
      <c r="H1561" s="259">
        <f t="shared" si="3517"/>
        <v>0</v>
      </c>
      <c r="I1561" s="259">
        <f t="shared" si="3517"/>
        <v>0</v>
      </c>
      <c r="J1561" s="259">
        <f t="shared" si="3517"/>
        <v>0</v>
      </c>
      <c r="K1561" s="259">
        <f t="shared" si="3517"/>
        <v>0</v>
      </c>
      <c r="L1561" s="259">
        <f t="shared" si="3517"/>
        <v>0</v>
      </c>
      <c r="M1561" s="259">
        <f t="shared" si="3517"/>
        <v>0</v>
      </c>
      <c r="N1561" s="259">
        <f t="shared" si="3517"/>
        <v>0</v>
      </c>
      <c r="O1561" s="260">
        <f t="shared" si="3517"/>
        <v>0</v>
      </c>
      <c r="P1561" s="260"/>
    </row>
    <row r="1562" spans="1:16" ht="15.75" thickBot="1" x14ac:dyDescent="0.3">
      <c r="A1562" s="195" t="s">
        <v>117</v>
      </c>
      <c r="B1562" s="379"/>
      <c r="C1562" s="96" t="s">
        <v>227</v>
      </c>
      <c r="D1562" s="87">
        <f t="shared" si="3517"/>
        <v>0</v>
      </c>
      <c r="E1562" s="90">
        <f t="shared" si="3517"/>
        <v>0</v>
      </c>
      <c r="F1562" s="90">
        <f t="shared" si="3517"/>
        <v>0</v>
      </c>
      <c r="G1562" s="90">
        <f t="shared" si="3517"/>
        <v>0</v>
      </c>
      <c r="H1562" s="90">
        <f t="shared" si="3517"/>
        <v>0</v>
      </c>
      <c r="I1562" s="90">
        <f t="shared" si="3517"/>
        <v>0</v>
      </c>
      <c r="J1562" s="90">
        <f t="shared" si="3517"/>
        <v>0</v>
      </c>
      <c r="K1562" s="90">
        <f t="shared" si="3517"/>
        <v>0</v>
      </c>
      <c r="L1562" s="90">
        <f t="shared" si="3517"/>
        <v>0</v>
      </c>
      <c r="M1562" s="90">
        <f t="shared" si="3517"/>
        <v>0</v>
      </c>
      <c r="N1562" s="90">
        <f t="shared" si="3517"/>
        <v>0</v>
      </c>
      <c r="O1562" s="160">
        <f t="shared" si="3517"/>
        <v>0</v>
      </c>
      <c r="P1562" s="160">
        <f t="shared" si="3516"/>
        <v>0</v>
      </c>
    </row>
    <row r="1563" spans="1:16" ht="15.75" thickBot="1" x14ac:dyDescent="0.3">
      <c r="A1563" s="195" t="s">
        <v>117</v>
      </c>
      <c r="B1563" s="379"/>
      <c r="C1563" s="281" t="s">
        <v>108</v>
      </c>
      <c r="D1563" s="282">
        <f>SUM(D1564:D1568)</f>
        <v>1</v>
      </c>
      <c r="E1563" s="282">
        <f t="shared" ref="E1563" si="3518">SUM(E1564:E1568)</f>
        <v>1.0034229363724529</v>
      </c>
      <c r="F1563" s="282">
        <f t="shared" ref="F1563" si="3519">SUM(F1564:F1568)</f>
        <v>0.99999999999999989</v>
      </c>
      <c r="G1563" s="282">
        <f t="shared" ref="G1563" si="3520">SUM(G1564:G1568)</f>
        <v>0.99999999999999989</v>
      </c>
      <c r="H1563" s="282">
        <f t="shared" ref="H1563" si="3521">SUM(H1564:H1568)</f>
        <v>1</v>
      </c>
      <c r="I1563" s="282">
        <f t="shared" ref="I1563" si="3522">SUM(I1564:I1568)</f>
        <v>1.0000000000000002</v>
      </c>
      <c r="J1563" s="282">
        <f t="shared" ref="J1563" si="3523">SUM(J1564:J1568)</f>
        <v>0.99999999999999978</v>
      </c>
      <c r="K1563" s="282">
        <f t="shared" ref="K1563" si="3524">SUM(K1564:K1568)</f>
        <v>0.99999999999999978</v>
      </c>
      <c r="L1563" s="282">
        <f t="shared" ref="L1563" si="3525">SUM(L1564:L1568)</f>
        <v>1</v>
      </c>
      <c r="M1563" s="282">
        <f t="shared" ref="M1563" si="3526">SUM(M1564:M1568)</f>
        <v>1.0000000000000002</v>
      </c>
      <c r="N1563" s="282">
        <f t="shared" ref="N1563" si="3527">SUM(N1564:N1568)</f>
        <v>1</v>
      </c>
      <c r="O1563" s="282">
        <f t="shared" ref="O1563" si="3528">SUM(O1564:O1568)</f>
        <v>0.99999999999999989</v>
      </c>
      <c r="P1563" s="268"/>
    </row>
    <row r="1564" spans="1:16" ht="15.75" thickBot="1" x14ac:dyDescent="0.3">
      <c r="A1564" s="195" t="s">
        <v>117</v>
      </c>
      <c r="B1564" s="379"/>
      <c r="C1564" s="245" t="s">
        <v>196</v>
      </c>
      <c r="D1564" s="246">
        <v>0.748</v>
      </c>
      <c r="E1564" s="246">
        <v>0.71289999999999998</v>
      </c>
      <c r="F1564" s="246">
        <v>0.70128149006739837</v>
      </c>
      <c r="G1564" s="246">
        <v>0.53018436569432525</v>
      </c>
      <c r="H1564" s="246">
        <v>0.5423765464750937</v>
      </c>
      <c r="I1564" s="246">
        <v>0.58843916554063314</v>
      </c>
      <c r="J1564" s="246">
        <v>0.60561377608760258</v>
      </c>
      <c r="K1564" s="246">
        <v>0.80100224649177598</v>
      </c>
      <c r="L1564" s="246">
        <v>0.74479587945877479</v>
      </c>
      <c r="M1564" s="246">
        <v>0.79328167047923914</v>
      </c>
      <c r="N1564" s="246">
        <v>0.79251746496726783</v>
      </c>
      <c r="O1564" s="246">
        <v>0.75240999999999991</v>
      </c>
      <c r="P1564" s="268"/>
    </row>
    <row r="1565" spans="1:16" ht="15.75" thickBot="1" x14ac:dyDescent="0.3">
      <c r="A1565" s="195" t="s">
        <v>117</v>
      </c>
      <c r="B1565" s="379"/>
      <c r="C1565" s="245" t="s">
        <v>197</v>
      </c>
      <c r="D1565" s="246"/>
      <c r="E1565" s="246">
        <v>3.4229363724529492E-3</v>
      </c>
      <c r="F1565" s="246"/>
      <c r="G1565" s="246"/>
      <c r="H1565" s="246"/>
      <c r="I1565" s="246"/>
      <c r="J1565" s="246"/>
      <c r="K1565" s="246"/>
      <c r="L1565" s="246"/>
      <c r="M1565" s="246"/>
      <c r="N1565" s="246"/>
      <c r="O1565" s="246"/>
      <c r="P1565" s="268"/>
    </row>
    <row r="1566" spans="1:16" ht="15.75" thickBot="1" x14ac:dyDescent="0.3">
      <c r="A1566" s="195" t="s">
        <v>117</v>
      </c>
      <c r="B1566" s="379"/>
      <c r="C1566" s="245" t="s">
        <v>199</v>
      </c>
      <c r="D1566" s="310">
        <v>0.252</v>
      </c>
      <c r="E1566" s="246">
        <v>0.28710000000000002</v>
      </c>
      <c r="F1566" s="246">
        <v>0.27946524626273334</v>
      </c>
      <c r="G1566" s="246">
        <v>0.26027151737500415</v>
      </c>
      <c r="H1566" s="246">
        <v>0.22206611722025232</v>
      </c>
      <c r="I1566" s="246">
        <v>0.23470428159927745</v>
      </c>
      <c r="J1566" s="246">
        <v>0.15048175443375286</v>
      </c>
      <c r="K1566" s="246">
        <v>0.11533513094114624</v>
      </c>
      <c r="L1566" s="246">
        <v>0.2476086029169918</v>
      </c>
      <c r="M1566" s="246">
        <v>0.18024296287308908</v>
      </c>
      <c r="N1566" s="246">
        <v>0.19496532528723082</v>
      </c>
      <c r="O1566" s="246">
        <v>0.24758999999999998</v>
      </c>
      <c r="P1566" s="268"/>
    </row>
    <row r="1567" spans="1:16" ht="15.75" thickBot="1" x14ac:dyDescent="0.3">
      <c r="A1567" s="195" t="s">
        <v>117</v>
      </c>
      <c r="B1567" s="379"/>
      <c r="C1567" s="245" t="s">
        <v>198</v>
      </c>
      <c r="D1567" s="246"/>
      <c r="E1567" s="246"/>
      <c r="F1567" s="246">
        <v>1.9253263669868261E-2</v>
      </c>
      <c r="G1567" s="246">
        <v>0.20954411693067052</v>
      </c>
      <c r="H1567" s="246">
        <v>0.23555733630465386</v>
      </c>
      <c r="I1567" s="246">
        <v>0.17685655286008953</v>
      </c>
      <c r="J1567" s="246">
        <v>0.24390446947864436</v>
      </c>
      <c r="K1567" s="246">
        <v>8.3662622567077571E-2</v>
      </c>
      <c r="L1567" s="246">
        <v>7.5955176242334761E-3</v>
      </c>
      <c r="M1567" s="246">
        <v>2.6475366647671975E-2</v>
      </c>
      <c r="N1567" s="246">
        <v>1.2517209745501362E-2</v>
      </c>
      <c r="O1567" s="246">
        <v>0</v>
      </c>
      <c r="P1567" s="268"/>
    </row>
    <row r="1568" spans="1:16" ht="15.75" thickBot="1" x14ac:dyDescent="0.3">
      <c r="A1568" s="195" t="s">
        <v>117</v>
      </c>
      <c r="B1568" s="379"/>
      <c r="C1568" s="248" t="s">
        <v>228</v>
      </c>
      <c r="D1568" s="249"/>
      <c r="E1568" s="249"/>
      <c r="F1568" s="249"/>
      <c r="G1568" s="249"/>
      <c r="H1568" s="249"/>
      <c r="I1568" s="249"/>
      <c r="J1568" s="249"/>
      <c r="K1568" s="249"/>
      <c r="L1568" s="249"/>
      <c r="M1568" s="249"/>
      <c r="N1568" s="249"/>
      <c r="O1568" s="249"/>
      <c r="P1568" s="177"/>
    </row>
    <row r="1569" spans="1:41" ht="15.75" thickBot="1" x14ac:dyDescent="0.3">
      <c r="A1569" s="195"/>
      <c r="B1569" s="379"/>
      <c r="C1569" s="306" t="s">
        <v>278</v>
      </c>
      <c r="D1569" s="309">
        <v>1</v>
      </c>
      <c r="E1569" s="309">
        <v>1</v>
      </c>
      <c r="F1569" s="309">
        <v>1</v>
      </c>
      <c r="G1569" s="309">
        <v>1</v>
      </c>
      <c r="H1569" s="309">
        <v>1</v>
      </c>
      <c r="I1569" s="309">
        <v>1</v>
      </c>
      <c r="J1569" s="309">
        <v>1</v>
      </c>
      <c r="K1569" s="309">
        <v>1</v>
      </c>
      <c r="L1569" s="309">
        <v>1</v>
      </c>
      <c r="M1569" s="309">
        <v>1</v>
      </c>
      <c r="N1569" s="309">
        <v>1</v>
      </c>
      <c r="O1569" s="309">
        <v>1</v>
      </c>
      <c r="P1569" s="308"/>
    </row>
    <row r="1570" spans="1:41" x14ac:dyDescent="0.25">
      <c r="A1570" s="195" t="s">
        <v>117</v>
      </c>
      <c r="B1570" s="379"/>
      <c r="C1570" s="154" t="s">
        <v>14</v>
      </c>
      <c r="D1570" s="155">
        <f>+SUMPRODUCT(D1571:D1575,D1564:D1568)</f>
        <v>18.414684769339438</v>
      </c>
      <c r="E1570" s="155">
        <f t="shared" ref="E1570" si="3529">+SUMPRODUCT(E1571:E1575,E1564:E1568)</f>
        <v>18.841135192376285</v>
      </c>
      <c r="F1570" s="155">
        <f t="shared" ref="F1570" si="3530">+SUMPRODUCT(F1571:F1575,F1564:F1568)</f>
        <v>20.58124650733107</v>
      </c>
      <c r="G1570" s="155">
        <f t="shared" ref="G1570" si="3531">+SUMPRODUCT(G1571:G1575,G1564:G1568)</f>
        <v>28.563053341130804</v>
      </c>
      <c r="H1570" s="155">
        <f t="shared" ref="H1570" si="3532">+SUMPRODUCT(H1571:H1575,H1564:H1568)</f>
        <v>33.603799184948656</v>
      </c>
      <c r="I1570" s="155">
        <f t="shared" ref="I1570" si="3533">+SUMPRODUCT(I1571:I1575,I1564:I1568)</f>
        <v>31.510875673984401</v>
      </c>
      <c r="J1570" s="155">
        <f t="shared" ref="J1570" si="3534">+SUMPRODUCT(J1571:J1575,J1564:J1568)</f>
        <v>20.274910377394022</v>
      </c>
      <c r="K1570" s="155">
        <f t="shared" ref="K1570" si="3535">+SUMPRODUCT(K1571:K1575,K1564:K1568)</f>
        <v>17.290051071257835</v>
      </c>
      <c r="L1570" s="155">
        <f t="shared" ref="L1570" si="3536">+SUMPRODUCT(L1571:L1575,L1564:L1568)</f>
        <v>23.991363394497959</v>
      </c>
      <c r="M1570" s="155">
        <f t="shared" ref="M1570" si="3537">+SUMPRODUCT(M1571:M1575,M1564:M1568)</f>
        <v>27.257656862768588</v>
      </c>
      <c r="N1570" s="155">
        <f t="shared" ref="N1570" si="3538">+SUMPRODUCT(N1571:N1575,N1564:N1568)</f>
        <v>25.052800302948242</v>
      </c>
      <c r="O1570" s="156">
        <f t="shared" ref="O1570" si="3539">+SUMPRODUCT(O1571:O1575,O1564:O1568)</f>
        <v>21.196595452974034</v>
      </c>
      <c r="P1570" s="156"/>
    </row>
    <row r="1571" spans="1:41" x14ac:dyDescent="0.25">
      <c r="A1571" s="195" t="s">
        <v>117</v>
      </c>
      <c r="B1571" s="379"/>
      <c r="C1571" s="77" t="s">
        <v>34</v>
      </c>
      <c r="D1571" s="243">
        <f>+IF(D1569=1,D1583*'CPP Detay Tum Ay'!D$38+(1-'Measured TV opt-pt'!D1583)*'CPP Detay Tum Ay'!D$20,IF(D1569=2,D1583*'CPP Detay (düşük)'!D$38+(1-'Measured TV opt-pt'!D1583)*'CPP Detay (düşük)'!D$20,IF(D1569=3,D1583*'CPP Detay (yüksek)'!D$38+(1-'Measured TV opt-pt'!D1583)*'CPP Detay (yüksek)'!D$20,"Girilen Rakamda Hata Var")))</f>
        <v>17.464164150556634</v>
      </c>
      <c r="E1571" s="243">
        <f>+IF(E1569=1,E1583*'CPP Detay Tum Ay'!E$38+(1-'Measured TV opt-pt'!E1583)*'CPP Detay Tum Ay'!E$20,IF(E1569=2,E1583*'CPP Detay (düşük)'!E$38+(1-'Measured TV opt-pt'!E1583)*'CPP Detay (düşük)'!E$20,IF(E1569=3,E1583*'CPP Detay (yüksek)'!E$38+(1-'Measured TV opt-pt'!E1583)*'CPP Detay (yüksek)'!E$20,"Girilen Rakamda Hata Var")))</f>
        <v>17.440310812806491</v>
      </c>
      <c r="F1571" s="161">
        <f>+IF(F1569=1,F1583*'CPP Detay Tum Ay'!F$38+(1-'Measured TV opt-pt'!F1583)*'CPP Detay Tum Ay'!F$20,IF(F1569=2,F1583*'CPP Detay (düşük)'!F$38+(1-'Measured TV opt-pt'!F1583)*'CPP Detay (düşük)'!F$20,IF(F1569=3,F1583*'CPP Detay (yüksek)'!F$38+(1-'Measured TV opt-pt'!F1583)*'CPP Detay (yüksek)'!F$20,"Girilen Rakamda Hata Var")))</f>
        <v>18.801284390853873</v>
      </c>
      <c r="G1571" s="161">
        <f>+IF(G1569=1,G1583*'CPP Detay Tum Ay'!G$38+(1-'Measured TV opt-pt'!G1583)*'CPP Detay Tum Ay'!G$20,IF(G1569=2,G1583*'CPP Detay (düşük)'!G$38+(1-'Measured TV opt-pt'!G1583)*'CPP Detay (düşük)'!G$20,IF(G1569=3,G1583*'CPP Detay (yüksek)'!G$38+(1-'Measured TV opt-pt'!G1583)*'CPP Detay (yüksek)'!G$20,"Girilen Rakamda Hata Var")))</f>
        <v>25.388345112152834</v>
      </c>
      <c r="H1571" s="161">
        <f>+IF(H1569=1,H1583*'CPP Detay Tum Ay'!H$38+(1-'Measured TV opt-pt'!H1583)*'CPP Detay Tum Ay'!H$20,IF(H1569=2,H1583*'CPP Detay (düşük)'!H$38+(1-'Measured TV opt-pt'!H1583)*'CPP Detay (düşük)'!H$20,IF(H1569=3,H1583*'CPP Detay (yüksek)'!H$38+(1-'Measured TV opt-pt'!H1583)*'CPP Detay (yüksek)'!H$20,"Girilen Rakamda Hata Var")))</f>
        <v>29.906721880543316</v>
      </c>
      <c r="I1571" s="161">
        <f>+IF(I1569=1,I1583*'CPP Detay Tum Ay'!I$38+(1-'Measured TV opt-pt'!I1583)*'CPP Detay Tum Ay'!I$20,IF(I1569=2,I1583*'CPP Detay (düşük)'!I$38+(1-'Measured TV opt-pt'!I1583)*'CPP Detay (düşük)'!I$20,IF(I1569=3,I1583*'CPP Detay (yüksek)'!I$38+(1-'Measured TV opt-pt'!I1583)*'CPP Detay (yüksek)'!I$20,"Girilen Rakamda Hata Var")))</f>
        <v>28.481543798919329</v>
      </c>
      <c r="J1571" s="161">
        <f>+IF(J1569=1,J1583*'CPP Detay Tum Ay'!J$38+(1-'Measured TV opt-pt'!J1583)*'CPP Detay Tum Ay'!J$20,IF(J1569=2,J1583*'CPP Detay (düşük)'!J$38+(1-'Measured TV opt-pt'!J1583)*'CPP Detay (düşük)'!J$20,IF(J1569=3,J1583*'CPP Detay (yüksek)'!J$38+(1-'Measured TV opt-pt'!J1583)*'CPP Detay (yüksek)'!J$20,"Girilen Rakamda Hata Var")))</f>
        <v>18.814975998400666</v>
      </c>
      <c r="K1571" s="161">
        <f>+IF(K1569=1,K1583*'CPP Detay Tum Ay'!K$38+(1-'Measured TV opt-pt'!K1583)*'CPP Detay Tum Ay'!K$20,IF(K1569=2,K1583*'CPP Detay (düşük)'!K$38+(1-'Measured TV opt-pt'!K1583)*'CPP Detay (düşük)'!K$20,IF(K1569=3,K1583*'CPP Detay (yüksek)'!K$38+(1-'Measured TV opt-pt'!K1583)*'CPP Detay (yüksek)'!K$20,"Girilen Rakamda Hata Var")))</f>
        <v>17.034468684979927</v>
      </c>
      <c r="L1571" s="255">
        <f>+IF(L1569=1,L1583*'CPP Detay Tum Ay'!L$38+(1-'Measured TV opt-pt'!L1583)*'CPP Detay Tum Ay'!L$20,IF(L1569=2,L1583*'CPP Detay (düşük)'!L$38+(1-'Measured TV opt-pt'!L1583)*'CPP Detay (düşük)'!L$20,IF(L1569=3,L1583*'CPP Detay (yüksek)'!L$38+(1-'Measured TV opt-pt'!L1583)*'CPP Detay (yüksek)'!L$20,"Girilen Rakamda Hata Var")))</f>
        <v>22.467149289573328</v>
      </c>
      <c r="M1571" s="255">
        <f>+IF(M1569=1,M1583*'CPP Detay Tum Ay'!M$38+(1-'Measured TV opt-pt'!M1583)*'CPP Detay Tum Ay'!M$20,IF(M1569=2,M1583*'CPP Detay (düşük)'!M$38+(1-'Measured TV opt-pt'!M1583)*'CPP Detay (düşük)'!M$20,IF(M1569=3,M1583*'CPP Detay (yüksek)'!M$38+(1-'Measured TV opt-pt'!M1583)*'CPP Detay (yüksek)'!M$20,"Girilen Rakamda Hata Var")))</f>
        <v>25.789248753307362</v>
      </c>
      <c r="N1571" s="255">
        <f>+IF(N1569=1,N1583*'CPP Detay Tum Ay'!N$38+(1-'Measured TV opt-pt'!N1583)*'CPP Detay Tum Ay'!N$20,IF(N1569=2,N1583*'CPP Detay (düşük)'!N$38+(1-'Measured TV opt-pt'!N1583)*'CPP Detay (düşük)'!N$20,IF(N1569=3,N1583*'CPP Detay (yüksek)'!N$38+(1-'Measured TV opt-pt'!N1583)*'CPP Detay (yüksek)'!N$20,"Girilen Rakamda Hata Var")))</f>
        <v>23.803341004858662</v>
      </c>
      <c r="O1571" s="256">
        <f>+IF(O1569=1,O1583*'CPP Detay Tum Ay'!O$38+(1-'Measured TV opt-pt'!O1583)*'CPP Detay Tum Ay'!O$20,IF(O1569=2,O1583*'CPP Detay (düşük)'!O$38+(1-'Measured TV opt-pt'!O1583)*'CPP Detay (düşük)'!O$20,IF(O1569=3,O1583*'CPP Detay (yüksek)'!O$38+(1-'Measured TV opt-pt'!O1583)*'CPP Detay (yüksek)'!O$20,"Girilen Rakamda Hata Var")))</f>
        <v>19.99835323959751</v>
      </c>
      <c r="P1571" s="162"/>
    </row>
    <row r="1572" spans="1:41" x14ac:dyDescent="0.25">
      <c r="A1572" s="195" t="s">
        <v>117</v>
      </c>
      <c r="B1572" s="379"/>
      <c r="C1572" s="77" t="s">
        <v>194</v>
      </c>
      <c r="D1572" s="243">
        <f>+IF(D1569=1,D1584*'CPP Detay Tum Ay'!D$94+(1-'Measured TV opt-pt'!D1584)*'CPP Detay Tum Ay'!D$76,IF(D1569=2,D1584*'CPP Detay (düşük)'!D$94+(1-'Measured TV opt-pt'!D1584)*'CPP Detay (düşük)'!D$76,IF(D1569=3,D1584*'CPP Detay (yüksek)'!D$94+(1-'Measured TV opt-pt'!D1584)*'CPP Detay (yüksek)'!D$76,"Girilen Rakamda Hata Var")))</f>
        <v>0</v>
      </c>
      <c r="E1572" s="243">
        <f>+IF(E1569=1,E1584*'CPP Detay Tum Ay'!E$94+(1-'Measured TV opt-pt'!E1584)*'CPP Detay Tum Ay'!E$76,IF(E1569=2,E1584*'CPP Detay (düşük)'!E$94+(1-'Measured TV opt-pt'!E1584)*'CPP Detay (düşük)'!E$76,IF(E1569=3,E1584*'CPP Detay (yüksek)'!E$94+(1-'Measured TV opt-pt'!E1584)*'CPP Detay (yüksek)'!E$76,"Girilen Rakamda Hata Var")))</f>
        <v>0</v>
      </c>
      <c r="F1572" s="243">
        <f>+IF(F1569=1,F1584*'CPP Detay Tum Ay'!F$94+(1-'Measured TV opt-pt'!F1584)*'CPP Detay Tum Ay'!F$76,IF(F1569=2,F1584*'CPP Detay (düşük)'!F$94+(1-'Measured TV opt-pt'!F1584)*'CPP Detay (düşük)'!F$76,IF(F1569=3,F1584*'CPP Detay (yüksek)'!F$94+(1-'Measured TV opt-pt'!F1584)*'CPP Detay (yüksek)'!F$76,"Girilen Rakamda Hata Var")))</f>
        <v>0</v>
      </c>
      <c r="G1572" s="243">
        <f>+IF(G1569=1,G1584*'CPP Detay Tum Ay'!G$94+(1-'Measured TV opt-pt'!G1584)*'CPP Detay Tum Ay'!G$76,IF(G1569=2,G1584*'CPP Detay (düşük)'!G$94+(1-'Measured TV opt-pt'!G1584)*'CPP Detay (düşük)'!G$76,IF(G1569=3,G1584*'CPP Detay (yüksek)'!G$94+(1-'Measured TV opt-pt'!G1584)*'CPP Detay (yüksek)'!G$76,"Girilen Rakamda Hata Var")))</f>
        <v>0</v>
      </c>
      <c r="H1572" s="243">
        <f>+IF(H1569=1,H1584*'CPP Detay Tum Ay'!H$94+(1-'Measured TV opt-pt'!H1584)*'CPP Detay Tum Ay'!H$76,IF(H1569=2,H1584*'CPP Detay (düşük)'!H$94+(1-'Measured TV opt-pt'!H1584)*'CPP Detay (düşük)'!H$76,IF(H1569=3,H1584*'CPP Detay (yüksek)'!H$94+(1-'Measured TV opt-pt'!H1584)*'CPP Detay (yüksek)'!H$76,"Girilen Rakamda Hata Var")))</f>
        <v>0</v>
      </c>
      <c r="I1572" s="243">
        <f>+IF(I1569=1,I1584*'CPP Detay Tum Ay'!I$94+(1-'Measured TV opt-pt'!I1584)*'CPP Detay Tum Ay'!I$76,IF(I1569=2,I1584*'CPP Detay (düşük)'!I$94+(1-'Measured TV opt-pt'!I1584)*'CPP Detay (düşük)'!I$76,IF(I1569=3,I1584*'CPP Detay (yüksek)'!I$94+(1-'Measured TV opt-pt'!I1584)*'CPP Detay (yüksek)'!I$76,"Girilen Rakamda Hata Var")))</f>
        <v>0</v>
      </c>
      <c r="J1572" s="243">
        <f>+IF(J1569=1,J1584*'CPP Detay Tum Ay'!J$94+(1-'Measured TV opt-pt'!J1584)*'CPP Detay Tum Ay'!J$76,IF(J1569=2,J1584*'CPP Detay (düşük)'!J$94+(1-'Measured TV opt-pt'!J1584)*'CPP Detay (düşük)'!J$76,IF(J1569=3,J1584*'CPP Detay (yüksek)'!J$94+(1-'Measured TV opt-pt'!J1584)*'CPP Detay (yüksek)'!J$76,"Girilen Rakamda Hata Var")))</f>
        <v>0</v>
      </c>
      <c r="K1572" s="243">
        <f>+IF(K1569=1,K1584*'CPP Detay Tum Ay'!K$94+(1-'Measured TV opt-pt'!K1584)*'CPP Detay Tum Ay'!K$76,IF(K1569=2,K1584*'CPP Detay (düşük)'!K$94+(1-'Measured TV opt-pt'!K1584)*'CPP Detay (düşük)'!K$76,IF(K1569=3,K1584*'CPP Detay (yüksek)'!K$94+(1-'Measured TV opt-pt'!K1584)*'CPP Detay (yüksek)'!K$76,"Girilen Rakamda Hata Var")))</f>
        <v>0</v>
      </c>
      <c r="L1572" s="257">
        <f>+IF(L1569=1,L1584*'CPP Detay Tum Ay'!L$94+(1-'Measured TV opt-pt'!L1584)*'CPP Detay Tum Ay'!L$76,IF(L1569=2,L1584*'CPP Detay (düşük)'!L$94+(1-'Measured TV opt-pt'!L1584)*'CPP Detay (düşük)'!L$76,IF(L1569=3,L1584*'CPP Detay (yüksek)'!L$94+(1-'Measured TV opt-pt'!L1584)*'CPP Detay (yüksek)'!L$76,"Girilen Rakamda Hata Var")))</f>
        <v>0</v>
      </c>
      <c r="M1572" s="257">
        <f>+IF(M1569=1,M1584*'CPP Detay Tum Ay'!M$94+(1-'Measured TV opt-pt'!M1584)*'CPP Detay Tum Ay'!M$76,IF(M1569=2,M1584*'CPP Detay (düşük)'!M$94+(1-'Measured TV opt-pt'!M1584)*'CPP Detay (düşük)'!M$76,IF(M1569=3,M1584*'CPP Detay (yüksek)'!M$94+(1-'Measured TV opt-pt'!M1584)*'CPP Detay (yüksek)'!M$76,"Girilen Rakamda Hata Var")))</f>
        <v>0</v>
      </c>
      <c r="N1572" s="257">
        <f>+IF(N1569=1,N1584*'CPP Detay Tum Ay'!N$94+(1-'Measured TV opt-pt'!N1584)*'CPP Detay Tum Ay'!N$76,IF(N1569=2,N1584*'CPP Detay (düşük)'!N$94+(1-'Measured TV opt-pt'!N1584)*'CPP Detay (düşük)'!N$76,IF(N1569=3,N1584*'CPP Detay (yüksek)'!N$94+(1-'Measured TV opt-pt'!N1584)*'CPP Detay (yüksek)'!N$76,"Girilen Rakamda Hata Var")))</f>
        <v>0</v>
      </c>
      <c r="O1572" s="258">
        <f>+IF(O1569=1,O1584*'CPP Detay Tum Ay'!O$94+(1-'Measured TV opt-pt'!O1584)*'CPP Detay Tum Ay'!O$76,IF(O1569=2,O1584*'CPP Detay (düşük)'!O$94+(1-'Measured TV opt-pt'!O1584)*'CPP Detay (düşük)'!O$76,IF(O1569=3,O1584*'CPP Detay (yüksek)'!O$94+(1-'Measured TV opt-pt'!O1584)*'CPP Detay (yüksek)'!O$76,"Girilen Rakamda Hata Var")))</f>
        <v>0</v>
      </c>
      <c r="P1572" s="244"/>
    </row>
    <row r="1573" spans="1:41" x14ac:dyDescent="0.25">
      <c r="A1573" s="195" t="s">
        <v>117</v>
      </c>
      <c r="B1573" s="379"/>
      <c r="C1573" s="77" t="s">
        <v>195</v>
      </c>
      <c r="D1573" s="243">
        <f>+IF(D1569=1,D1585*'CPP Detay Tum Ay'!D$150+(1-'Measured TV opt-pt'!D1585)*'CPP Detay Tum Ay'!D$132,IF(D1569=2,D1585*'CPP Detay (düşük)'!D$150+(1-'Measured TV opt-pt'!D1585)*'CPP Detay (düşük)'!D$132,IF(D1569=3,D1585*'CPP Detay (yüksek)'!D$150+(1-'Measured TV opt-pt'!D1585)*'CPP Detay (yüksek)'!D$132,"Girilen Rakamda Hata Var")))</f>
        <v>21.236071367948714</v>
      </c>
      <c r="E1573" s="243">
        <f>+IF(E1569=1,E1585*'CPP Detay Tum Ay'!E$150+(1-'Measured TV opt-pt'!E1585)*'CPP Detay Tum Ay'!E$132,IF(E1569=2,E1585*'CPP Detay (düşük)'!E$150+(1-'Measured TV opt-pt'!E1585)*'CPP Detay (düşük)'!E$132,IF(E1569=3,E1585*'CPP Detay (yüksek)'!E$150+(1-'Measured TV opt-pt'!E1585)*'CPP Detay (yüksek)'!E$132,"Girilen Rakamda Hata Var")))</f>
        <v>22.319531918936036</v>
      </c>
      <c r="F1573" s="243">
        <f>+IF(F1569=1,F1585*'CPP Detay Tum Ay'!F$150+(1-'Measured TV opt-pt'!F1585)*'CPP Detay Tum Ay'!F$132,IF(F1569=2,F1585*'CPP Detay (düşük)'!F$150+(1-'Measured TV opt-pt'!F1585)*'CPP Detay (düşük)'!F$132,IF(F1569=3,F1585*'CPP Detay (yüksek)'!F$150+(1-'Measured TV opt-pt'!F1585)*'CPP Detay (yüksek)'!F$132,"Girilen Rakamda Hata Var")))</f>
        <v>25.139650797266516</v>
      </c>
      <c r="G1573" s="243">
        <f>+IF(G1569=1,G1585*'CPP Detay Tum Ay'!G$150+(1-'Measured TV opt-pt'!G1585)*'CPP Detay Tum Ay'!G$132,IF(G1569=2,G1585*'CPP Detay (düşük)'!G$150+(1-'Measured TV opt-pt'!G1585)*'CPP Detay (düşük)'!G$132,IF(G1569=3,G1585*'CPP Detay (yüksek)'!G$150+(1-'Measured TV opt-pt'!G1585)*'CPP Detay (yüksek)'!G$132,"Girilen Rakamda Hata Var")))</f>
        <v>32.571152962092278</v>
      </c>
      <c r="H1573" s="243">
        <f>+IF(H1569=1,H1585*'CPP Detay Tum Ay'!H$150+(1-'Measured TV opt-pt'!H1585)*'CPP Detay Tum Ay'!H$132,IF(H1569=2,H1585*'CPP Detay (düşük)'!H$150+(1-'Measured TV opt-pt'!H1585)*'CPP Detay (düşük)'!H$132,IF(H1569=3,H1585*'CPP Detay (yüksek)'!H$150+(1-'Measured TV opt-pt'!H1585)*'CPP Detay (yüksek)'!H$132,"Girilen Rakamda Hata Var")))</f>
        <v>38.504582322566698</v>
      </c>
      <c r="I1573" s="243">
        <f>+IF(I1569=1,I1585*'CPP Detay Tum Ay'!I$150+(1-'Measured TV opt-pt'!I1585)*'CPP Detay Tum Ay'!I$132,IF(I1569=2,I1585*'CPP Detay (düşük)'!I$150+(1-'Measured TV opt-pt'!I1585)*'CPP Detay (düşük)'!I$132,IF(I1569=3,I1585*'CPP Detay (yüksek)'!I$150+(1-'Measured TV opt-pt'!I1585)*'CPP Detay (yüksek)'!I$132,"Girilen Rakamda Hata Var")))</f>
        <v>36.142210678171971</v>
      </c>
      <c r="J1573" s="243">
        <f>+IF(J1569=1,J1585*'CPP Detay Tum Ay'!J$150+(1-'Measured TV opt-pt'!J1585)*'CPP Detay Tum Ay'!J$132,IF(J1569=2,J1585*'CPP Detay (düşük)'!J$150+(1-'Measured TV opt-pt'!J1585)*'CPP Detay (düşük)'!J$132,IF(J1569=3,J1585*'CPP Detay (yüksek)'!J$150+(1-'Measured TV opt-pt'!J1585)*'CPP Detay (yüksek)'!J$132,"Girilen Rakamda Hata Var")))</f>
        <v>22.891196098593156</v>
      </c>
      <c r="K1573" s="243">
        <f>+IF(K1569=1,K1585*'CPP Detay Tum Ay'!K$150+(1-'Measured TV opt-pt'!K1585)*'CPP Detay Tum Ay'!K$132,IF(K1569=2,K1585*'CPP Detay (düşük)'!K$150+(1-'Measured TV opt-pt'!K1585)*'CPP Detay (düşük)'!K$132,IF(K1569=3,K1585*'CPP Detay (yüksek)'!K$150+(1-'Measured TV opt-pt'!K1585)*'CPP Detay (yüksek)'!K$132,"Girilen Rakamda Hata Var")))</f>
        <v>18.52416727465565</v>
      </c>
      <c r="L1573" s="257">
        <f>+IF(L1569=1,L1585*'CPP Detay Tum Ay'!L$150+(1-'Measured TV opt-pt'!L1585)*'CPP Detay Tum Ay'!L$132,IF(L1569=2,L1585*'CPP Detay (düşük)'!L$150+(1-'Measured TV opt-pt'!L1585)*'CPP Detay (düşük)'!L$132,IF(L1569=3,L1585*'CPP Detay (yüksek)'!L$150+(1-'Measured TV opt-pt'!L1585)*'CPP Detay (yüksek)'!L$132,"Girilen Rakamda Hata Var")))</f>
        <v>28.233970352734637</v>
      </c>
      <c r="M1573" s="257">
        <f>+IF(M1569=1,M1585*'CPP Detay Tum Ay'!M$150+(1-'Measured TV opt-pt'!M1585)*'CPP Detay Tum Ay'!M$132,IF(M1569=2,M1585*'CPP Detay (düşük)'!M$150+(1-'Measured TV opt-pt'!M1585)*'CPP Detay (düşük)'!M$132,IF(M1569=3,M1585*'CPP Detay (yüksek)'!M$150+(1-'Measured TV opt-pt'!M1585)*'CPP Detay (yüksek)'!M$132,"Girilen Rakamda Hata Var")))</f>
        <v>32.359637806635185</v>
      </c>
      <c r="N1573" s="257">
        <f>+IF(N1569=1,N1585*'CPP Detay Tum Ay'!N$150+(1-'Measured TV opt-pt'!N1585)*'CPP Detay Tum Ay'!N$132,IF(N1569=2,N1585*'CPP Detay (düşük)'!N$150+(1-'Measured TV opt-pt'!N1585)*'CPP Detay (düşük)'!N$132,IF(N1569=3,N1585*'CPP Detay (yüksek)'!N$150+(1-'Measured TV opt-pt'!N1585)*'CPP Detay (yüksek)'!N$132,"Girilen Rakamda Hata Var")))</f>
        <v>29.645492106680784</v>
      </c>
      <c r="O1573" s="258">
        <f>+IF(O1569=1,O1585*'CPP Detay Tum Ay'!O$150+(1-'Measured TV opt-pt'!O1585)*'CPP Detay Tum Ay'!O$132,IF(O1569=2,O1585*'CPP Detay (düşük)'!O$150+(1-'Measured TV opt-pt'!O1585)*'CPP Detay (düşük)'!O$132,IF(O1569=3,O1585*'CPP Detay (yüksek)'!O$150+(1-'Measured TV opt-pt'!O1585)*'CPP Detay (yüksek)'!O$132,"Girilen Rakamda Hata Var")))</f>
        <v>24.837976057063997</v>
      </c>
      <c r="P1573" s="244"/>
    </row>
    <row r="1574" spans="1:41" x14ac:dyDescent="0.25">
      <c r="A1574" s="195" t="s">
        <v>117</v>
      </c>
      <c r="B1574" s="379"/>
      <c r="C1574" s="77" t="s">
        <v>193</v>
      </c>
      <c r="D1574" s="243">
        <f>+IF(D1569=1,D1586*'CPP Detay Tum Ay'!D$206+(1-'Measured TV opt-pt'!D1586)*'CPP Detay Tum Ay'!D$188,IF(D1569=2,D1586*'CPP Detay (düşük)'!D$206+(1-'Measured TV opt-pt'!D1586)*'CPP Detay (düşük)'!D$188,IF(D1569=3,D1586*'CPP Detay (yüksek)'!D$206+(1-'Measured TV opt-pt'!D1586)*'CPP Detay (yüksek)'!D$188,"Girilen Rakamda Hata Var")))</f>
        <v>13.255139170040486</v>
      </c>
      <c r="E1574" s="243">
        <f>+IF(E1569=1,E1586*'CPP Detay Tum Ay'!E$206+(1-'Measured TV opt-pt'!E1586)*'CPP Detay Tum Ay'!E$188,IF(E1569=2,E1586*'CPP Detay (düşük)'!E$206+(1-'Measured TV opt-pt'!E1586)*'CPP Detay (düşük)'!E$188,IF(E1569=3,E1586*'CPP Detay (yüksek)'!E$206+(1-'Measured TV opt-pt'!E1586)*'CPP Detay (yüksek)'!E$188,"Girilen Rakamda Hata Var")))</f>
        <v>12.967943391043091</v>
      </c>
      <c r="F1574" s="243">
        <f>+IF(F1569=1,F1586*'CPP Detay Tum Ay'!F$206+(1-'Measured TV opt-pt'!F1586)*'CPP Detay Tum Ay'!F$188,IF(F1569=2,F1586*'CPP Detay (düşük)'!F$206+(1-'Measured TV opt-pt'!F1586)*'CPP Detay (düşük)'!F$188,IF(F1569=3,F1586*'CPP Detay (yüksek)'!F$206+(1-'Measured TV opt-pt'!F1586)*'CPP Detay (yüksek)'!F$188,"Girilen Rakamda Hata Var")))</f>
        <v>19.248428727173621</v>
      </c>
      <c r="G1574" s="243">
        <f>+IF(G1569=1,G1586*'CPP Detay Tum Ay'!G$206+(1-'Measured TV opt-pt'!G1586)*'CPP Detay Tum Ay'!G$188,IF(G1569=2,G1586*'CPP Detay (düşük)'!G$206+(1-'Measured TV opt-pt'!G1586)*'CPP Detay (düşük)'!G$188,IF(G1569=3,G1586*'CPP Detay (yüksek)'!G$206+(1-'Measured TV opt-pt'!G1586)*'CPP Detay (yüksek)'!G$188,"Girilen Rakamda Hata Var")))</f>
        <v>31.617238339887738</v>
      </c>
      <c r="H1574" s="243">
        <f>+IF(H1569=1,H1586*'CPP Detay Tum Ay'!H$206+(1-'Measured TV opt-pt'!H1586)*'CPP Detay Tum Ay'!H$188,IF(H1569=2,H1586*'CPP Detay (düşük)'!H$206+(1-'Measured TV opt-pt'!H1586)*'CPP Detay (düşük)'!H$188,IF(H1569=3,H1586*'CPP Detay (yüksek)'!H$206+(1-'Measured TV opt-pt'!H1586)*'CPP Detay (yüksek)'!H$188,"Girilen Rakamda Hata Var")))</f>
        <v>37.496312795815889</v>
      </c>
      <c r="I1574" s="243">
        <f>+IF(I1569=1,I1586*'CPP Detay Tum Ay'!I$206+(1-'Measured TV opt-pt'!I1586)*'CPP Detay Tum Ay'!I$188,IF(I1569=2,I1586*'CPP Detay (düşük)'!I$206+(1-'Measured TV opt-pt'!I1586)*'CPP Detay (düşük)'!I$188,IF(I1569=3,I1586*'CPP Detay (yüksek)'!I$206+(1-'Measured TV opt-pt'!I1586)*'CPP Detay (yüksek)'!I$188,"Girilen Rakamda Hata Var")))</f>
        <v>35.443912671803574</v>
      </c>
      <c r="J1574" s="243">
        <f>+IF(J1569=1,J1586*'CPP Detay Tum Ay'!J$206+(1-'Measured TV opt-pt'!J1586)*'CPP Detay Tum Ay'!J$188,IF(J1569=2,J1586*'CPP Detay (düşük)'!J$206+(1-'Measured TV opt-pt'!J1586)*'CPP Detay (düşük)'!J$188,IF(J1569=3,J1586*'CPP Detay (yüksek)'!J$206+(1-'Measured TV opt-pt'!J1586)*'CPP Detay (yüksek)'!J$188,"Girilen Rakamda Hata Var")))</f>
        <v>22.285751374791982</v>
      </c>
      <c r="K1574" s="243">
        <f>+IF(K1569=1,K1586*'CPP Detay Tum Ay'!K$206+(1-'Measured TV opt-pt'!K1586)*'CPP Detay Tum Ay'!K$188,IF(K1569=2,K1586*'CPP Detay (düşük)'!K$206+(1-'Measured TV opt-pt'!K1586)*'CPP Detay (düşük)'!K$188,IF(K1569=3,K1586*'CPP Detay (yüksek)'!K$206+(1-'Measured TV opt-pt'!K1586)*'CPP Detay (yüksek)'!K$188,"Girilen Rakamda Hata Var")))</f>
        <v>18.035725898829039</v>
      </c>
      <c r="L1574" s="257">
        <f>+IF(L1569=1,L1586*'CPP Detay Tum Ay'!L$206+(1-'Measured TV opt-pt'!L1586)*'CPP Detay Tum Ay'!L$188,IF(L1569=2,L1586*'CPP Detay (düşük)'!L$206+(1-'Measured TV opt-pt'!L1586)*'CPP Detay (düşük)'!L$188,IF(L1569=3,L1586*'CPP Detay (yüksek)'!L$206+(1-'Measured TV opt-pt'!L1586)*'CPP Detay (yüksek)'!L$188,"Girilen Rakamda Hata Var")))</f>
        <v>35.145626645182467</v>
      </c>
      <c r="M1574" s="257">
        <f>+IF(M1569=1,M1586*'CPP Detay Tum Ay'!M$206+(1-'Measured TV opt-pt'!M1586)*'CPP Detay Tum Ay'!M$188,IF(M1569=2,M1586*'CPP Detay (düşük)'!M$206+(1-'Measured TV opt-pt'!M1586)*'CPP Detay (düşük)'!M$188,IF(M1569=3,M1586*'CPP Detay (yüksek)'!M$206+(1-'Measured TV opt-pt'!M1586)*'CPP Detay (yüksek)'!M$188,"Girilen Rakamda Hata Var")))</f>
        <v>36.521554108764683</v>
      </c>
      <c r="N1574" s="257">
        <f>+IF(N1569=1,N1586*'CPP Detay Tum Ay'!N$206+(1-'Measured TV opt-pt'!N1586)*'CPP Detay Tum Ay'!N$188,IF(N1569=2,N1586*'CPP Detay (düşük)'!N$206+(1-'Measured TV opt-pt'!N1586)*'CPP Detay (düşük)'!N$188,IF(N1569=3,N1586*'CPP Detay (yüksek)'!N$206+(1-'Measured TV opt-pt'!N1586)*'CPP Detay (yüksek)'!N$188,"Girilen Rakamda Hata Var")))</f>
        <v>32.626585992454281</v>
      </c>
      <c r="O1574" s="258">
        <f>+IF(O1569=1,O1586*'CPP Detay Tum Ay'!O$206+(1-'Measured TV opt-pt'!O1586)*'CPP Detay Tum Ay'!O$188,IF(O1569=2,O1586*'CPP Detay (düşük)'!O$206+(1-'Measured TV opt-pt'!O1586)*'CPP Detay (düşük)'!O$188,IF(O1569=3,O1586*'CPP Detay (yüksek)'!O$206+(1-'Measured TV opt-pt'!O1586)*'CPP Detay (yüksek)'!O$188,"Girilen Rakamda Hata Var")))</f>
        <v>0</v>
      </c>
      <c r="P1574" s="244"/>
    </row>
    <row r="1575" spans="1:41" ht="15.75" thickBot="1" x14ac:dyDescent="0.3">
      <c r="A1575" s="195" t="s">
        <v>117</v>
      </c>
      <c r="B1575" s="379"/>
      <c r="C1575" s="96" t="s">
        <v>229</v>
      </c>
      <c r="D1575" s="243">
        <f>+IF(D1569=1,D1587*'CPP Detay Tum Ay'!D$262+(1-'Measured TV opt-pt'!D1587)*'CPP Detay Tum Ay'!D$244,IF(D1569=2,D1587*'CPP Detay (düşük)'!D$262+(1-'Measured TV opt-pt'!D1587)*'CPP Detay (düşük)'!D$244,IF(D1569=3,D1587*'CPP Detay (yüksek)'!D$262+(1-'Measured TV opt-pt'!D1587)*'CPP Detay (yüksek)'!D$244,"Girilen Rakamda Hata Var")))</f>
        <v>0</v>
      </c>
      <c r="E1575" s="163">
        <f>+IF(E1569=1,E1587*'CPP Detay Tum Ay'!E$262+(1-'Measured TV opt-pt'!E1587)*'CPP Detay Tum Ay'!E$244,IF(E1569=2,E1587*'CPP Detay (düşük)'!E$262+(1-'Measured TV opt-pt'!E1587)*'CPP Detay (düşük)'!E$244,IF(E1569=3,E1587*'CPP Detay (yüksek)'!E$262+(1-'Measured TV opt-pt'!E1587)*'CPP Detay (yüksek)'!E$244,"Girilen Rakamda Hata Var")))</f>
        <v>0</v>
      </c>
      <c r="F1575" s="163">
        <f>+IF(F1569=1,F1587*'CPP Detay Tum Ay'!F$262+(1-'Measured TV opt-pt'!F1587)*'CPP Detay Tum Ay'!F$244,IF(F1569=2,F1587*'CPP Detay (düşük)'!F$262+(1-'Measured TV opt-pt'!F1587)*'CPP Detay (düşük)'!F$244,IF(F1569=3,F1587*'CPP Detay (yüksek)'!F$262+(1-'Measured TV opt-pt'!F1587)*'CPP Detay (yüksek)'!F$244,"Girilen Rakamda Hata Var")))</f>
        <v>0</v>
      </c>
      <c r="G1575" s="163">
        <f>+IF(G1569=1,G1587*'CPP Detay Tum Ay'!G$262+(1-'Measured TV opt-pt'!G1587)*'CPP Detay Tum Ay'!G$244,IF(G1569=2,G1587*'CPP Detay (düşük)'!G$262+(1-'Measured TV opt-pt'!G1587)*'CPP Detay (düşük)'!G$244,IF(G1569=3,G1587*'CPP Detay (yüksek)'!G$262+(1-'Measured TV opt-pt'!G1587)*'CPP Detay (yüksek)'!G$244,"Girilen Rakamda Hata Var")))</f>
        <v>0</v>
      </c>
      <c r="H1575" s="163">
        <f>+IF(H1569=1,H1587*'CPP Detay Tum Ay'!H$262+(1-'Measured TV opt-pt'!H1587)*'CPP Detay Tum Ay'!H$244,IF(H1569=2,H1587*'CPP Detay (düşük)'!H$262+(1-'Measured TV opt-pt'!H1587)*'CPP Detay (düşük)'!H$244,IF(H1569=3,H1587*'CPP Detay (yüksek)'!H$262+(1-'Measured TV opt-pt'!H1587)*'CPP Detay (yüksek)'!H$244,"Girilen Rakamda Hata Var")))</f>
        <v>0</v>
      </c>
      <c r="I1575" s="163">
        <f>+IF(I1569=1,I1587*'CPP Detay Tum Ay'!I$262+(1-'Measured TV opt-pt'!I1587)*'CPP Detay Tum Ay'!I$244,IF(I1569=2,I1587*'CPP Detay (düşük)'!I$262+(1-'Measured TV opt-pt'!I1587)*'CPP Detay (düşük)'!I$244,IF(I1569=3,I1587*'CPP Detay (yüksek)'!I$262+(1-'Measured TV opt-pt'!I1587)*'CPP Detay (yüksek)'!I$244,"Girilen Rakamda Hata Var")))</f>
        <v>0</v>
      </c>
      <c r="J1575" s="163">
        <f>+IF(J1569=1,J1587*'CPP Detay Tum Ay'!J$262+(1-'Measured TV opt-pt'!J1587)*'CPP Detay Tum Ay'!J$244,IF(J1569=2,J1587*'CPP Detay (düşük)'!J$262+(1-'Measured TV opt-pt'!J1587)*'CPP Detay (düşük)'!J$244,IF(J1569=3,J1587*'CPP Detay (yüksek)'!J$262+(1-'Measured TV opt-pt'!J1587)*'CPP Detay (yüksek)'!J$244,"Girilen Rakamda Hata Var")))</f>
        <v>0</v>
      </c>
      <c r="K1575" s="163">
        <f>+IF(K1569=1,K1587*'CPP Detay Tum Ay'!K$262+(1-'Measured TV opt-pt'!K1587)*'CPP Detay Tum Ay'!K$244,IF(K1569=2,K1587*'CPP Detay (düşük)'!K$262+(1-'Measured TV opt-pt'!K1587)*'CPP Detay (düşük)'!K$244,IF(K1569=3,K1587*'CPP Detay (yüksek)'!K$262+(1-'Measured TV opt-pt'!K1587)*'CPP Detay (yüksek)'!K$244,"Girilen Rakamda Hata Var")))</f>
        <v>0</v>
      </c>
      <c r="L1575" s="163">
        <f>+IF(L1569=1,L1587*'CPP Detay Tum Ay'!L$262+(1-'Measured TV opt-pt'!L1587)*'CPP Detay Tum Ay'!L$244,IF(L1569=2,L1587*'CPP Detay (düşük)'!L$262+(1-'Measured TV opt-pt'!L1587)*'CPP Detay (düşük)'!L$244,IF(L1569=3,L1587*'CPP Detay (yüksek)'!L$262+(1-'Measured TV opt-pt'!L1587)*'CPP Detay (yüksek)'!L$244,"Girilen Rakamda Hata Var")))</f>
        <v>0</v>
      </c>
      <c r="M1575" s="163">
        <f>+IF(M1569=1,M1587*'CPP Detay Tum Ay'!M$262+(1-'Measured TV opt-pt'!M1587)*'CPP Detay Tum Ay'!M$244,IF(M1569=2,M1587*'CPP Detay (düşük)'!M$262+(1-'Measured TV opt-pt'!M1587)*'CPP Detay (düşük)'!M$244,IF(M1569=3,M1587*'CPP Detay (yüksek)'!M$262+(1-'Measured TV opt-pt'!M1587)*'CPP Detay (yüksek)'!M$244,"Girilen Rakamda Hata Var")))</f>
        <v>0</v>
      </c>
      <c r="N1575" s="163">
        <f>+IF(N1569=1,N1587*'CPP Detay Tum Ay'!N$262+(1-'Measured TV opt-pt'!N1587)*'CPP Detay Tum Ay'!N$244,IF(N1569=2,N1587*'CPP Detay (düşük)'!N$262+(1-'Measured TV opt-pt'!N1587)*'CPP Detay (düşük)'!N$244,IF(N1569=3,N1587*'CPP Detay (yüksek)'!N$262+(1-'Measured TV opt-pt'!N1587)*'CPP Detay (yüksek)'!N$244,"Girilen Rakamda Hata Var")))</f>
        <v>0</v>
      </c>
      <c r="O1575" s="164">
        <f>+IF(O1569=1,O1587*'CPP Detay Tum Ay'!O$262+(1-'Measured TV opt-pt'!O1587)*'CPP Detay Tum Ay'!O$244,IF(O1569=2,O1587*'CPP Detay (düşük)'!O$262+(1-'Measured TV opt-pt'!O1587)*'CPP Detay (düşük)'!O$244,IF(O1569=3,O1587*'CPP Detay (yüksek)'!O$262+(1-'Measured TV opt-pt'!O1587)*'CPP Detay (yüksek)'!O$244,"Girilen Rakamda Hata Var")))</f>
        <v>0</v>
      </c>
      <c r="P1575" s="164"/>
    </row>
    <row r="1576" spans="1:41" x14ac:dyDescent="0.25">
      <c r="A1576" s="195" t="s">
        <v>117</v>
      </c>
      <c r="B1576" s="379"/>
      <c r="C1576" s="263" t="s">
        <v>16</v>
      </c>
      <c r="D1576" s="264">
        <f>+SUMPRODUCT(D1577:D1581,D1564:D1568)</f>
        <v>24.168953840376734</v>
      </c>
      <c r="E1576" s="264">
        <f t="shared" ref="E1576" si="3540">+SUMPRODUCT(E1577:E1581,E1564:E1568)</f>
        <v>24.148521266740566</v>
      </c>
      <c r="F1576" s="264">
        <f t="shared" ref="F1576" si="3541">+SUMPRODUCT(F1577:F1581,F1564:F1568)</f>
        <v>26.378807004124617</v>
      </c>
      <c r="G1576" s="264">
        <f t="shared" ref="G1576" si="3542">+SUMPRODUCT(G1577:G1581,G1564:G1568)</f>
        <v>37.700705293382143</v>
      </c>
      <c r="H1576" s="264">
        <f t="shared" ref="H1576" si="3543">+SUMPRODUCT(H1577:H1581,H1564:H1568)</f>
        <v>44.354044180053634</v>
      </c>
      <c r="I1576" s="264">
        <f t="shared" ref="I1576" si="3544">+SUMPRODUCT(I1577:I1581,I1564:I1568)</f>
        <v>41.591570170496979</v>
      </c>
      <c r="J1576" s="264">
        <f t="shared" ref="J1576" si="3545">+SUMPRODUCT(J1577:J1581,J1564:J1568)</f>
        <v>25.832511464426801</v>
      </c>
      <c r="K1576" s="264">
        <f t="shared" ref="K1576" si="3546">+SUMPRODUCT(K1577:K1581,K1564:K1568)</f>
        <v>21.998734469550378</v>
      </c>
      <c r="L1576" s="264">
        <f t="shared" ref="L1576" si="3547">+SUMPRODUCT(L1577:L1581,L1564:L1568)</f>
        <v>32.382918196166536</v>
      </c>
      <c r="M1576" s="264">
        <f t="shared" ref="M1576" si="3548">+SUMPRODUCT(M1577:M1581,M1564:M1568)</f>
        <v>35.698999995789251</v>
      </c>
      <c r="N1576" s="264">
        <f t="shared" ref="N1576" si="3549">+SUMPRODUCT(N1577:N1581,N1564:N1568)</f>
        <v>33.164767217535037</v>
      </c>
      <c r="O1576" s="265">
        <f t="shared" ref="O1576" si="3550">+SUMPRODUCT(O1577:O1581,O1564:O1568)</f>
        <v>28.234411790311459</v>
      </c>
      <c r="P1576" s="165"/>
    </row>
    <row r="1577" spans="1:41" x14ac:dyDescent="0.25">
      <c r="A1577" s="195" t="s">
        <v>117</v>
      </c>
      <c r="B1577" s="379"/>
      <c r="C1577" s="77" t="s">
        <v>212</v>
      </c>
      <c r="D1577" s="261">
        <f>+D1571*(D1583*D1609+(1-D1583)*D1608)</f>
        <v>22.921412041673872</v>
      </c>
      <c r="E1577" s="261">
        <f t="shared" ref="E1577:O1577" si="3551">+E1571*(E1583*E1609+(1-E1583)*E1608)</f>
        <v>22.353096682414161</v>
      </c>
      <c r="F1577" s="261">
        <f t="shared" si="3551"/>
        <v>24.097444836459974</v>
      </c>
      <c r="G1577" s="261">
        <f t="shared" si="3551"/>
        <v>33.510371091232194</v>
      </c>
      <c r="H1577" s="261">
        <f t="shared" si="3551"/>
        <v>39.474228978380964</v>
      </c>
      <c r="I1577" s="261">
        <f t="shared" si="3551"/>
        <v>37.593119903514584</v>
      </c>
      <c r="J1577" s="261">
        <f t="shared" si="3551"/>
        <v>23.972391203441255</v>
      </c>
      <c r="K1577" s="261">
        <f t="shared" si="3551"/>
        <v>21.673548093428661</v>
      </c>
      <c r="L1577" s="261">
        <f t="shared" si="3551"/>
        <v>30.325573648397441</v>
      </c>
      <c r="M1577" s="261">
        <f t="shared" si="3551"/>
        <v>33.775844922064806</v>
      </c>
      <c r="N1577" s="261">
        <f t="shared" si="3551"/>
        <v>31.510739473416972</v>
      </c>
      <c r="O1577" s="262">
        <f t="shared" si="3551"/>
        <v>26.638322260176079</v>
      </c>
      <c r="P1577" s="162"/>
    </row>
    <row r="1578" spans="1:41" x14ac:dyDescent="0.25">
      <c r="A1578" s="195" t="s">
        <v>117</v>
      </c>
      <c r="B1578" s="379"/>
      <c r="C1578" s="77" t="s">
        <v>213</v>
      </c>
      <c r="D1578" s="261">
        <f>+D1572*(D1584*D1609+(1-D1584)*D1608)</f>
        <v>0</v>
      </c>
      <c r="E1578" s="261">
        <f t="shared" ref="E1578:O1578" si="3552">+E1572*(E1584*E1609+(1-E1584)*E1608)</f>
        <v>0</v>
      </c>
      <c r="F1578" s="261">
        <f t="shared" si="3552"/>
        <v>0</v>
      </c>
      <c r="G1578" s="261">
        <f t="shared" si="3552"/>
        <v>0</v>
      </c>
      <c r="H1578" s="261">
        <f t="shared" si="3552"/>
        <v>0</v>
      </c>
      <c r="I1578" s="261">
        <f t="shared" si="3552"/>
        <v>0</v>
      </c>
      <c r="J1578" s="261">
        <f t="shared" si="3552"/>
        <v>0</v>
      </c>
      <c r="K1578" s="261">
        <f t="shared" si="3552"/>
        <v>0</v>
      </c>
      <c r="L1578" s="261">
        <f t="shared" si="3552"/>
        <v>0</v>
      </c>
      <c r="M1578" s="261">
        <f t="shared" si="3552"/>
        <v>0</v>
      </c>
      <c r="N1578" s="261">
        <f t="shared" si="3552"/>
        <v>0</v>
      </c>
      <c r="O1578" s="262">
        <f t="shared" si="3552"/>
        <v>0</v>
      </c>
      <c r="P1578" s="244"/>
    </row>
    <row r="1579" spans="1:41" x14ac:dyDescent="0.25">
      <c r="A1579" s="195" t="s">
        <v>117</v>
      </c>
      <c r="B1579" s="379"/>
      <c r="C1579" s="77" t="s">
        <v>214</v>
      </c>
      <c r="D1579" s="261">
        <f>+D1573*(D1585*D1609+(1-D1585)*D1608)</f>
        <v>27.871974734939197</v>
      </c>
      <c r="E1579" s="261">
        <f t="shared" ref="E1579:O1579" si="3553">+E1573*(E1585*E1609+(1-E1585)*E1608)</f>
        <v>28.606752496856533</v>
      </c>
      <c r="F1579" s="261">
        <f t="shared" si="3553"/>
        <v>32.221274658751334</v>
      </c>
      <c r="G1579" s="261">
        <f t="shared" si="3553"/>
        <v>42.991042456979052</v>
      </c>
      <c r="H1579" s="261">
        <f t="shared" si="3553"/>
        <v>50.822644667945298</v>
      </c>
      <c r="I1579" s="261">
        <f t="shared" si="3553"/>
        <v>47.704522942824362</v>
      </c>
      <c r="J1579" s="261">
        <f t="shared" si="3553"/>
        <v>29.165953123554846</v>
      </c>
      <c r="K1579" s="261">
        <f t="shared" si="3553"/>
        <v>23.5689435193229</v>
      </c>
      <c r="L1579" s="261">
        <f t="shared" si="3553"/>
        <v>38.109478700792678</v>
      </c>
      <c r="M1579" s="261">
        <f t="shared" si="3553"/>
        <v>42.380998327875915</v>
      </c>
      <c r="N1579" s="261">
        <f t="shared" si="3553"/>
        <v>39.244548828006181</v>
      </c>
      <c r="O1579" s="262">
        <f t="shared" si="3553"/>
        <v>33.084824663889407</v>
      </c>
      <c r="P1579" s="244"/>
    </row>
    <row r="1580" spans="1:41" x14ac:dyDescent="0.25">
      <c r="A1580" s="195" t="s">
        <v>117</v>
      </c>
      <c r="B1580" s="379"/>
      <c r="C1580" s="77" t="s">
        <v>215</v>
      </c>
      <c r="D1580" s="161">
        <f>+D1574*(D1586*D1609+(1-D1586)*D1608)</f>
        <v>17.397139878380333</v>
      </c>
      <c r="E1580" s="161">
        <f t="shared" ref="E1580:O1580" si="3554">+E1574*(E1586*E1609+(1-E1586)*E1608)</f>
        <v>16.620901743288002</v>
      </c>
      <c r="F1580" s="161">
        <f t="shared" si="3554"/>
        <v>24.670545894579298</v>
      </c>
      <c r="G1580" s="161">
        <f t="shared" si="3554"/>
        <v>41.731959486497239</v>
      </c>
      <c r="H1580" s="161">
        <f t="shared" si="3554"/>
        <v>49.491818028708096</v>
      </c>
      <c r="I1580" s="161">
        <f t="shared" si="3554"/>
        <v>46.782831307457727</v>
      </c>
      <c r="J1580" s="161">
        <f t="shared" si="3554"/>
        <v>28.394548590684067</v>
      </c>
      <c r="K1580" s="161">
        <f t="shared" si="3554"/>
        <v>22.947482536560763</v>
      </c>
      <c r="L1580" s="161">
        <f t="shared" si="3554"/>
        <v>47.43865256382071</v>
      </c>
      <c r="M1580" s="161">
        <f t="shared" si="3554"/>
        <v>47.831806179784031</v>
      </c>
      <c r="N1580" s="161">
        <f t="shared" si="3554"/>
        <v>43.190905465976911</v>
      </c>
      <c r="O1580" s="162">
        <f t="shared" si="3554"/>
        <v>0</v>
      </c>
      <c r="P1580" s="244"/>
    </row>
    <row r="1581" spans="1:41" ht="15.75" thickBot="1" x14ac:dyDescent="0.3">
      <c r="A1581" s="195" t="s">
        <v>117</v>
      </c>
      <c r="B1581" s="379"/>
      <c r="C1581" s="96" t="s">
        <v>230</v>
      </c>
      <c r="D1581" s="163">
        <f>+D1575*(D1587*D1609+(1-D1587)*D1608)</f>
        <v>0</v>
      </c>
      <c r="E1581" s="163">
        <f t="shared" ref="E1581:O1581" si="3555">+E1575*(E1587*E1609+(1-E1587)*E1608)</f>
        <v>0</v>
      </c>
      <c r="F1581" s="163">
        <f t="shared" si="3555"/>
        <v>0</v>
      </c>
      <c r="G1581" s="163">
        <f t="shared" si="3555"/>
        <v>0</v>
      </c>
      <c r="H1581" s="163">
        <f t="shared" si="3555"/>
        <v>0</v>
      </c>
      <c r="I1581" s="163">
        <f t="shared" si="3555"/>
        <v>0</v>
      </c>
      <c r="J1581" s="163">
        <f t="shared" si="3555"/>
        <v>0</v>
      </c>
      <c r="K1581" s="163">
        <f t="shared" si="3555"/>
        <v>0</v>
      </c>
      <c r="L1581" s="163">
        <f t="shared" si="3555"/>
        <v>0</v>
      </c>
      <c r="M1581" s="163">
        <f t="shared" si="3555"/>
        <v>0</v>
      </c>
      <c r="N1581" s="163">
        <f t="shared" si="3555"/>
        <v>0</v>
      </c>
      <c r="O1581" s="164">
        <f t="shared" si="3555"/>
        <v>0</v>
      </c>
      <c r="P1581" s="164"/>
    </row>
    <row r="1582" spans="1:41" x14ac:dyDescent="0.25">
      <c r="A1582" s="195" t="s">
        <v>117</v>
      </c>
      <c r="B1582" s="379"/>
      <c r="C1582" s="204" t="s">
        <v>2</v>
      </c>
      <c r="D1582" s="205">
        <f>+IFERROR(SUMPRODUCT(D1583:D1587,D1589:D1593)/D1588,0)</f>
        <v>0</v>
      </c>
      <c r="E1582" s="205">
        <f t="shared" ref="E1582" si="3556">+IFERROR(SUMPRODUCT(E1583:E1587,E1589:E1593)/E1588,0)</f>
        <v>0</v>
      </c>
      <c r="F1582" s="205">
        <f t="shared" ref="F1582" si="3557">+IFERROR(SUMPRODUCT(F1583:F1587,F1589:F1593)/F1588,0)</f>
        <v>0</v>
      </c>
      <c r="G1582" s="205">
        <f t="shared" ref="G1582" si="3558">+IFERROR(SUMPRODUCT(G1583:G1587,G1589:G1593)/G1588,0)</f>
        <v>0</v>
      </c>
      <c r="H1582" s="205">
        <f t="shared" ref="H1582" si="3559">+IFERROR(SUMPRODUCT(H1583:H1587,H1589:H1593)/H1588,0)</f>
        <v>0</v>
      </c>
      <c r="I1582" s="205">
        <f t="shared" ref="I1582" si="3560">+IFERROR(SUMPRODUCT(I1583:I1587,I1589:I1593)/I1588,0)</f>
        <v>0</v>
      </c>
      <c r="J1582" s="205">
        <f t="shared" ref="J1582" si="3561">+IFERROR(SUMPRODUCT(J1583:J1587,J1589:J1593)/J1588,0)</f>
        <v>0</v>
      </c>
      <c r="K1582" s="205">
        <f t="shared" ref="K1582" si="3562">+IFERROR(SUMPRODUCT(K1583:K1587,K1589:K1593)/K1588,0)</f>
        <v>0</v>
      </c>
      <c r="L1582" s="205">
        <f t="shared" ref="L1582" si="3563">+IFERROR(SUMPRODUCT(L1583:L1587,L1589:L1593)/L1588,0)</f>
        <v>0</v>
      </c>
      <c r="M1582" s="205">
        <f t="shared" ref="M1582" si="3564">+IFERROR(SUMPRODUCT(M1583:M1587,M1589:M1593)/M1588,0)</f>
        <v>0</v>
      </c>
      <c r="N1582" s="205">
        <f t="shared" ref="N1582" si="3565">+IFERROR(SUMPRODUCT(N1583:N1587,N1589:N1593)/N1588,0)</f>
        <v>0</v>
      </c>
      <c r="O1582" s="205">
        <f t="shared" ref="O1582" si="3566">+IFERROR(SUMPRODUCT(O1583:O1587,O1589:O1593)/O1588,0)</f>
        <v>0</v>
      </c>
      <c r="P1582" s="166" t="e">
        <f>+SUMPRODUCT(D1582:O1582,D1588:O1588)/P1588</f>
        <v>#DIV/0!</v>
      </c>
      <c r="R1582" s="192">
        <f>+D1582</f>
        <v>0</v>
      </c>
      <c r="S1582" s="192">
        <f t="shared" ref="S1582" si="3567">+E1582</f>
        <v>0</v>
      </c>
      <c r="T1582" s="192">
        <f t="shared" ref="T1582" si="3568">+F1582</f>
        <v>0</v>
      </c>
      <c r="U1582" s="192">
        <f t="shared" ref="U1582" si="3569">+G1582</f>
        <v>0</v>
      </c>
      <c r="V1582" s="192">
        <f t="shared" ref="V1582" si="3570">+H1582</f>
        <v>0</v>
      </c>
      <c r="W1582" s="192">
        <f t="shared" ref="W1582" si="3571">+I1582</f>
        <v>0</v>
      </c>
      <c r="X1582" s="192">
        <f t="shared" ref="X1582" si="3572">+J1582</f>
        <v>0</v>
      </c>
      <c r="Y1582" s="192">
        <f t="shared" ref="Y1582" si="3573">+K1582</f>
        <v>0</v>
      </c>
      <c r="Z1582" s="192">
        <f t="shared" ref="Z1582" si="3574">+L1582</f>
        <v>0</v>
      </c>
      <c r="AA1582" s="192">
        <f t="shared" ref="AA1582" si="3575">+M1582</f>
        <v>0</v>
      </c>
      <c r="AB1582" s="192">
        <f t="shared" ref="AB1582" si="3576">+N1582</f>
        <v>0</v>
      </c>
      <c r="AC1582" s="192">
        <f t="shared" ref="AC1582" si="3577">+O1582</f>
        <v>0</v>
      </c>
      <c r="AD1582" s="190">
        <f>+D1588</f>
        <v>0</v>
      </c>
      <c r="AE1582" s="190">
        <f t="shared" ref="AE1582" si="3578">+E1588</f>
        <v>0</v>
      </c>
      <c r="AF1582" s="190">
        <f t="shared" ref="AF1582" si="3579">+F1588</f>
        <v>0</v>
      </c>
      <c r="AG1582" s="190">
        <f t="shared" ref="AG1582" si="3580">+G1588</f>
        <v>0</v>
      </c>
      <c r="AH1582" s="190">
        <f t="shared" ref="AH1582" si="3581">+H1588</f>
        <v>0</v>
      </c>
      <c r="AI1582" s="190">
        <f t="shared" ref="AI1582" si="3582">+I1588</f>
        <v>0</v>
      </c>
      <c r="AJ1582" s="190">
        <f t="shared" ref="AJ1582" si="3583">+J1588</f>
        <v>0</v>
      </c>
      <c r="AK1582" s="190">
        <f t="shared" ref="AK1582" si="3584">+K1588</f>
        <v>0</v>
      </c>
      <c r="AL1582" s="190">
        <f t="shared" ref="AL1582" si="3585">+L1588</f>
        <v>0</v>
      </c>
      <c r="AM1582" s="190">
        <f t="shared" ref="AM1582" si="3586">+M1588</f>
        <v>0</v>
      </c>
      <c r="AN1582" s="190">
        <f t="shared" ref="AN1582" si="3587">+N1588</f>
        <v>0</v>
      </c>
      <c r="AO1582" s="190">
        <f t="shared" ref="AO1582" si="3588">+O1588</f>
        <v>0</v>
      </c>
    </row>
    <row r="1583" spans="1:41" x14ac:dyDescent="0.25">
      <c r="A1583" s="195" t="s">
        <v>117</v>
      </c>
      <c r="B1583" s="379"/>
      <c r="C1583" s="178" t="s">
        <v>3</v>
      </c>
      <c r="D1583" s="179">
        <v>0.44</v>
      </c>
      <c r="E1583" s="179">
        <v>0.44</v>
      </c>
      <c r="F1583" s="179">
        <v>0.44</v>
      </c>
      <c r="G1583" s="293">
        <v>0.48</v>
      </c>
      <c r="H1583" s="293">
        <v>0.48</v>
      </c>
      <c r="I1583" s="293">
        <v>0.48</v>
      </c>
      <c r="J1583" s="179">
        <v>0.48</v>
      </c>
      <c r="K1583" s="179">
        <v>0.48915873014712274</v>
      </c>
      <c r="L1583" s="179">
        <v>0.4834974169537235</v>
      </c>
      <c r="M1583" s="179">
        <v>0.45414569524687309</v>
      </c>
      <c r="N1583" s="179">
        <v>0.38276016431267579</v>
      </c>
      <c r="O1583" s="179">
        <v>0.34111134082271427</v>
      </c>
      <c r="P1583" s="180" t="e">
        <f>+SUMPRODUCT(D1583:O1583,D1589:O1589)/P1589</f>
        <v>#DIV/0!</v>
      </c>
    </row>
    <row r="1584" spans="1:41" x14ac:dyDescent="0.25">
      <c r="A1584" s="195" t="s">
        <v>117</v>
      </c>
      <c r="B1584" s="379"/>
      <c r="C1584" s="178" t="s">
        <v>200</v>
      </c>
      <c r="D1584" s="179">
        <v>0.44</v>
      </c>
      <c r="E1584" s="179">
        <v>0.44</v>
      </c>
      <c r="F1584" s="179">
        <v>0.44</v>
      </c>
      <c r="G1584" s="293">
        <v>0.48</v>
      </c>
      <c r="H1584" s="293">
        <v>0.48</v>
      </c>
      <c r="I1584" s="293">
        <v>0.48</v>
      </c>
      <c r="J1584" s="179">
        <v>0.48</v>
      </c>
      <c r="K1584" s="179">
        <v>0.48915873014712274</v>
      </c>
      <c r="L1584" s="179">
        <v>0.4834974169537235</v>
      </c>
      <c r="M1584" s="179">
        <v>0.45414569524687309</v>
      </c>
      <c r="N1584" s="179">
        <v>0.38276016431267579</v>
      </c>
      <c r="O1584" s="179">
        <v>0.34111134082271427</v>
      </c>
      <c r="P1584" s="242"/>
    </row>
    <row r="1585" spans="1:53" x14ac:dyDescent="0.25">
      <c r="A1585" s="195" t="s">
        <v>117</v>
      </c>
      <c r="B1585" s="379"/>
      <c r="C1585" s="178" t="s">
        <v>201</v>
      </c>
      <c r="D1585" s="179">
        <v>0.44</v>
      </c>
      <c r="E1585" s="179">
        <v>0.44</v>
      </c>
      <c r="F1585" s="179">
        <v>0.44</v>
      </c>
      <c r="G1585" s="293">
        <v>0.48</v>
      </c>
      <c r="H1585" s="293">
        <v>0.48</v>
      </c>
      <c r="I1585" s="293">
        <v>0.48</v>
      </c>
      <c r="J1585" s="179">
        <v>0.48</v>
      </c>
      <c r="K1585" s="179">
        <v>0.48915873014712274</v>
      </c>
      <c r="L1585" s="179">
        <v>0.4834974169537235</v>
      </c>
      <c r="M1585" s="179">
        <v>0.45414569524687309</v>
      </c>
      <c r="N1585" s="179">
        <v>0.38276016431267579</v>
      </c>
      <c r="O1585" s="179">
        <v>0.34111134082271427</v>
      </c>
      <c r="P1585" s="242"/>
    </row>
    <row r="1586" spans="1:53" x14ac:dyDescent="0.25">
      <c r="A1586" s="195" t="s">
        <v>117</v>
      </c>
      <c r="B1586" s="379"/>
      <c r="C1586" s="178" t="s">
        <v>202</v>
      </c>
      <c r="D1586" s="179">
        <v>0.44</v>
      </c>
      <c r="E1586" s="179">
        <v>0.44</v>
      </c>
      <c r="F1586" s="179">
        <v>0.44</v>
      </c>
      <c r="G1586" s="293">
        <v>0.48</v>
      </c>
      <c r="H1586" s="293">
        <v>0.48</v>
      </c>
      <c r="I1586" s="293">
        <v>0.48</v>
      </c>
      <c r="J1586" s="179">
        <v>0.48</v>
      </c>
      <c r="K1586" s="179">
        <v>0.48915873014712274</v>
      </c>
      <c r="L1586" s="179">
        <v>0.4834974169537235</v>
      </c>
      <c r="M1586" s="179">
        <v>0.45414569524687309</v>
      </c>
      <c r="N1586" s="179">
        <v>0.38276016431267579</v>
      </c>
      <c r="O1586" s="179">
        <v>0.34111134082271427</v>
      </c>
      <c r="P1586" s="242"/>
    </row>
    <row r="1587" spans="1:53" ht="15.75" thickBot="1" x14ac:dyDescent="0.3">
      <c r="A1587" s="195" t="s">
        <v>117</v>
      </c>
      <c r="B1587" s="379"/>
      <c r="C1587" s="280" t="s">
        <v>231</v>
      </c>
      <c r="D1587" s="179">
        <v>0.44</v>
      </c>
      <c r="E1587" s="179">
        <v>0.44</v>
      </c>
      <c r="F1587" s="179">
        <v>0.44</v>
      </c>
      <c r="G1587" s="293">
        <v>0.48</v>
      </c>
      <c r="H1587" s="293">
        <v>0.48</v>
      </c>
      <c r="I1587" s="293">
        <v>0.48</v>
      </c>
      <c r="J1587" s="181">
        <v>0.48</v>
      </c>
      <c r="K1587" s="181">
        <v>0.48915873014712274</v>
      </c>
      <c r="L1587" s="181">
        <v>0.4834974169537235</v>
      </c>
      <c r="M1587" s="179">
        <v>0.45414569524687309</v>
      </c>
      <c r="N1587" s="179">
        <v>0.38276016431267579</v>
      </c>
      <c r="O1587" s="179">
        <v>0.34111134082271427</v>
      </c>
      <c r="P1587" s="182" t="e">
        <f t="shared" ref="P1587" si="3589">+SUMPRODUCT(D1587:O1587,D1593:O1593)/P1593</f>
        <v>#DIV/0!</v>
      </c>
    </row>
    <row r="1588" spans="1:53" x14ac:dyDescent="0.25">
      <c r="A1588" s="195" t="s">
        <v>117</v>
      </c>
      <c r="B1588" s="379"/>
      <c r="C1588" s="99" t="s">
        <v>239</v>
      </c>
      <c r="D1588" s="100">
        <f>+D1557/D1570/30</f>
        <v>0</v>
      </c>
      <c r="E1588" s="100">
        <f t="shared" ref="E1588:O1588" si="3590">+E1557/E1570/30</f>
        <v>0</v>
      </c>
      <c r="F1588" s="100">
        <f t="shared" si="3590"/>
        <v>0</v>
      </c>
      <c r="G1588" s="100">
        <f t="shared" si="3590"/>
        <v>0</v>
      </c>
      <c r="H1588" s="100">
        <f t="shared" si="3590"/>
        <v>0</v>
      </c>
      <c r="I1588" s="100">
        <f t="shared" si="3590"/>
        <v>0</v>
      </c>
      <c r="J1588" s="100">
        <f t="shared" si="3590"/>
        <v>0</v>
      </c>
      <c r="K1588" s="100">
        <f t="shared" si="3590"/>
        <v>0</v>
      </c>
      <c r="L1588" s="100">
        <f t="shared" si="3590"/>
        <v>0</v>
      </c>
      <c r="M1588" s="100">
        <f t="shared" si="3590"/>
        <v>0</v>
      </c>
      <c r="N1588" s="100">
        <f t="shared" si="3590"/>
        <v>0</v>
      </c>
      <c r="O1588" s="167">
        <f t="shared" si="3590"/>
        <v>0</v>
      </c>
      <c r="P1588" s="167">
        <f>SUM(D1588:O1588)</f>
        <v>0</v>
      </c>
    </row>
    <row r="1589" spans="1:53" x14ac:dyDescent="0.25">
      <c r="A1589" s="195" t="s">
        <v>117</v>
      </c>
      <c r="B1589" s="379"/>
      <c r="C1589" s="86" t="s">
        <v>240</v>
      </c>
      <c r="D1589" s="87">
        <f>+D1588*D1564</f>
        <v>0</v>
      </c>
      <c r="E1589" s="87">
        <f t="shared" ref="E1589" si="3591">+E1588*E1564</f>
        <v>0</v>
      </c>
      <c r="F1589" s="87">
        <f t="shared" ref="F1589" si="3592">+F1588*F1564</f>
        <v>0</v>
      </c>
      <c r="G1589" s="87">
        <f t="shared" ref="G1589" si="3593">+G1588*G1564</f>
        <v>0</v>
      </c>
      <c r="H1589" s="87">
        <f t="shared" ref="H1589" si="3594">+H1588*H1564</f>
        <v>0</v>
      </c>
      <c r="I1589" s="87">
        <f t="shared" ref="I1589" si="3595">+I1588*I1564</f>
        <v>0</v>
      </c>
      <c r="J1589" s="87">
        <f t="shared" ref="J1589" si="3596">+J1588*J1564</f>
        <v>0</v>
      </c>
      <c r="K1589" s="87">
        <f t="shared" ref="K1589" si="3597">+K1588*K1564</f>
        <v>0</v>
      </c>
      <c r="L1589" s="87">
        <f t="shared" ref="L1589" si="3598">+L1588*L1564</f>
        <v>0</v>
      </c>
      <c r="M1589" s="87">
        <f t="shared" ref="M1589" si="3599">+M1588*M1564</f>
        <v>0</v>
      </c>
      <c r="N1589" s="87">
        <f t="shared" ref="N1589" si="3600">+N1588*N1564</f>
        <v>0</v>
      </c>
      <c r="O1589" s="159">
        <f t="shared" ref="O1589" si="3601">+O1588*O1564</f>
        <v>0</v>
      </c>
      <c r="P1589" s="159">
        <f t="shared" ref="P1589:P1599" si="3602">SUM(D1589:O1589)</f>
        <v>0</v>
      </c>
      <c r="AP1589" s="190">
        <f>+D1589</f>
        <v>0</v>
      </c>
      <c r="AQ1589" s="190">
        <f t="shared" ref="AQ1589:AQ1593" si="3603">+E1589</f>
        <v>0</v>
      </c>
      <c r="AR1589" s="190">
        <f t="shared" ref="AR1589:AR1593" si="3604">+F1589</f>
        <v>0</v>
      </c>
      <c r="AS1589" s="190">
        <f t="shared" ref="AS1589:AS1593" si="3605">+G1589</f>
        <v>0</v>
      </c>
      <c r="AT1589" s="190">
        <f t="shared" ref="AT1589:AT1593" si="3606">+H1589</f>
        <v>0</v>
      </c>
      <c r="AU1589" s="190">
        <f t="shared" ref="AU1589:AU1593" si="3607">+I1589</f>
        <v>0</v>
      </c>
      <c r="AV1589" s="190">
        <f t="shared" ref="AV1589:AV1593" si="3608">+J1589</f>
        <v>0</v>
      </c>
      <c r="AW1589" s="190">
        <f t="shared" ref="AW1589:AW1593" si="3609">+K1589</f>
        <v>0</v>
      </c>
      <c r="AX1589" s="190">
        <f t="shared" ref="AX1589:AX1593" si="3610">+L1589</f>
        <v>0</v>
      </c>
      <c r="AY1589" s="190">
        <f t="shared" ref="AY1589:AY1593" si="3611">+M1589</f>
        <v>0</v>
      </c>
      <c r="AZ1589" s="190">
        <f t="shared" ref="AZ1589:AZ1593" si="3612">+N1589</f>
        <v>0</v>
      </c>
      <c r="BA1589" s="190">
        <f t="shared" ref="BA1589:BA1593" si="3613">+O1589</f>
        <v>0</v>
      </c>
    </row>
    <row r="1590" spans="1:53" x14ac:dyDescent="0.25">
      <c r="A1590" s="195" t="s">
        <v>117</v>
      </c>
      <c r="B1590" s="379"/>
      <c r="C1590" s="86" t="s">
        <v>241</v>
      </c>
      <c r="D1590" s="87">
        <f>+D1588*D1565</f>
        <v>0</v>
      </c>
      <c r="E1590" s="87">
        <f t="shared" ref="E1590:O1590" si="3614">+E1588*E1565</f>
        <v>0</v>
      </c>
      <c r="F1590" s="87">
        <f t="shared" si="3614"/>
        <v>0</v>
      </c>
      <c r="G1590" s="87">
        <f t="shared" si="3614"/>
        <v>0</v>
      </c>
      <c r="H1590" s="87">
        <f t="shared" si="3614"/>
        <v>0</v>
      </c>
      <c r="I1590" s="87">
        <f t="shared" si="3614"/>
        <v>0</v>
      </c>
      <c r="J1590" s="87">
        <f t="shared" si="3614"/>
        <v>0</v>
      </c>
      <c r="K1590" s="87">
        <f t="shared" si="3614"/>
        <v>0</v>
      </c>
      <c r="L1590" s="87">
        <f t="shared" si="3614"/>
        <v>0</v>
      </c>
      <c r="M1590" s="87">
        <f t="shared" si="3614"/>
        <v>0</v>
      </c>
      <c r="N1590" s="87">
        <f t="shared" si="3614"/>
        <v>0</v>
      </c>
      <c r="O1590" s="159">
        <f t="shared" si="3614"/>
        <v>0</v>
      </c>
      <c r="P1590" s="159"/>
      <c r="AP1590" s="190">
        <f t="shared" ref="AP1590:AP1593" si="3615">+D1590</f>
        <v>0</v>
      </c>
      <c r="AQ1590" s="190">
        <f t="shared" si="3603"/>
        <v>0</v>
      </c>
      <c r="AR1590" s="190">
        <f t="shared" si="3604"/>
        <v>0</v>
      </c>
      <c r="AS1590" s="190">
        <f t="shared" si="3605"/>
        <v>0</v>
      </c>
      <c r="AT1590" s="190">
        <f t="shared" si="3606"/>
        <v>0</v>
      </c>
      <c r="AU1590" s="190">
        <f t="shared" si="3607"/>
        <v>0</v>
      </c>
      <c r="AV1590" s="190">
        <f t="shared" si="3608"/>
        <v>0</v>
      </c>
      <c r="AW1590" s="190">
        <f t="shared" si="3609"/>
        <v>0</v>
      </c>
      <c r="AX1590" s="190">
        <f t="shared" si="3610"/>
        <v>0</v>
      </c>
      <c r="AY1590" s="190">
        <f t="shared" si="3611"/>
        <v>0</v>
      </c>
      <c r="AZ1590" s="190">
        <f t="shared" si="3612"/>
        <v>0</v>
      </c>
      <c r="BA1590" s="190">
        <f t="shared" si="3613"/>
        <v>0</v>
      </c>
    </row>
    <row r="1591" spans="1:53" x14ac:dyDescent="0.25">
      <c r="A1591" s="195" t="s">
        <v>117</v>
      </c>
      <c r="B1591" s="379"/>
      <c r="C1591" s="86" t="s">
        <v>242</v>
      </c>
      <c r="D1591" s="87">
        <f>+D1588*D1566</f>
        <v>0</v>
      </c>
      <c r="E1591" s="87">
        <f t="shared" ref="E1591:O1591" si="3616">+E1588*E1566</f>
        <v>0</v>
      </c>
      <c r="F1591" s="87">
        <f t="shared" si="3616"/>
        <v>0</v>
      </c>
      <c r="G1591" s="87">
        <f t="shared" si="3616"/>
        <v>0</v>
      </c>
      <c r="H1591" s="87">
        <f t="shared" si="3616"/>
        <v>0</v>
      </c>
      <c r="I1591" s="87">
        <f t="shared" si="3616"/>
        <v>0</v>
      </c>
      <c r="J1591" s="87">
        <f t="shared" si="3616"/>
        <v>0</v>
      </c>
      <c r="K1591" s="87">
        <f t="shared" si="3616"/>
        <v>0</v>
      </c>
      <c r="L1591" s="87">
        <f t="shared" si="3616"/>
        <v>0</v>
      </c>
      <c r="M1591" s="87">
        <f t="shared" si="3616"/>
        <v>0</v>
      </c>
      <c r="N1591" s="87">
        <f t="shared" si="3616"/>
        <v>0</v>
      </c>
      <c r="O1591" s="159">
        <f t="shared" si="3616"/>
        <v>0</v>
      </c>
      <c r="P1591" s="159"/>
      <c r="AP1591" s="190">
        <f t="shared" si="3615"/>
        <v>0</v>
      </c>
      <c r="AQ1591" s="190">
        <f t="shared" si="3603"/>
        <v>0</v>
      </c>
      <c r="AR1591" s="190">
        <f t="shared" si="3604"/>
        <v>0</v>
      </c>
      <c r="AS1591" s="190">
        <f t="shared" si="3605"/>
        <v>0</v>
      </c>
      <c r="AT1591" s="190">
        <f t="shared" si="3606"/>
        <v>0</v>
      </c>
      <c r="AU1591" s="190">
        <f t="shared" si="3607"/>
        <v>0</v>
      </c>
      <c r="AV1591" s="190">
        <f t="shared" si="3608"/>
        <v>0</v>
      </c>
      <c r="AW1591" s="190">
        <f t="shared" si="3609"/>
        <v>0</v>
      </c>
      <c r="AX1591" s="190">
        <f t="shared" si="3610"/>
        <v>0</v>
      </c>
      <c r="AY1591" s="190">
        <f t="shared" si="3611"/>
        <v>0</v>
      </c>
      <c r="AZ1591" s="190">
        <f t="shared" si="3612"/>
        <v>0</v>
      </c>
      <c r="BA1591" s="190">
        <f t="shared" si="3613"/>
        <v>0</v>
      </c>
    </row>
    <row r="1592" spans="1:53" x14ac:dyDescent="0.25">
      <c r="A1592" s="195" t="s">
        <v>117</v>
      </c>
      <c r="B1592" s="379"/>
      <c r="C1592" s="86" t="s">
        <v>243</v>
      </c>
      <c r="D1592" s="87">
        <f>+D1588*D1567</f>
        <v>0</v>
      </c>
      <c r="E1592" s="87">
        <f t="shared" ref="E1592:O1592" si="3617">+E1588*E1567</f>
        <v>0</v>
      </c>
      <c r="F1592" s="87">
        <f t="shared" si="3617"/>
        <v>0</v>
      </c>
      <c r="G1592" s="87">
        <f t="shared" si="3617"/>
        <v>0</v>
      </c>
      <c r="H1592" s="87">
        <f t="shared" si="3617"/>
        <v>0</v>
      </c>
      <c r="I1592" s="87">
        <f t="shared" si="3617"/>
        <v>0</v>
      </c>
      <c r="J1592" s="87">
        <f t="shared" si="3617"/>
        <v>0</v>
      </c>
      <c r="K1592" s="87">
        <f t="shared" si="3617"/>
        <v>0</v>
      </c>
      <c r="L1592" s="87">
        <f t="shared" si="3617"/>
        <v>0</v>
      </c>
      <c r="M1592" s="87">
        <f t="shared" si="3617"/>
        <v>0</v>
      </c>
      <c r="N1592" s="87">
        <f t="shared" si="3617"/>
        <v>0</v>
      </c>
      <c r="O1592" s="159">
        <f t="shared" si="3617"/>
        <v>0</v>
      </c>
      <c r="P1592" s="159"/>
      <c r="AP1592" s="190">
        <f t="shared" si="3615"/>
        <v>0</v>
      </c>
      <c r="AQ1592" s="190">
        <f t="shared" si="3603"/>
        <v>0</v>
      </c>
      <c r="AR1592" s="190">
        <f t="shared" si="3604"/>
        <v>0</v>
      </c>
      <c r="AS1592" s="190">
        <f t="shared" si="3605"/>
        <v>0</v>
      </c>
      <c r="AT1592" s="190">
        <f t="shared" si="3606"/>
        <v>0</v>
      </c>
      <c r="AU1592" s="190">
        <f t="shared" si="3607"/>
        <v>0</v>
      </c>
      <c r="AV1592" s="190">
        <f t="shared" si="3608"/>
        <v>0</v>
      </c>
      <c r="AW1592" s="190">
        <f t="shared" si="3609"/>
        <v>0</v>
      </c>
      <c r="AX1592" s="190">
        <f t="shared" si="3610"/>
        <v>0</v>
      </c>
      <c r="AY1592" s="190">
        <f t="shared" si="3611"/>
        <v>0</v>
      </c>
      <c r="AZ1592" s="190">
        <f t="shared" si="3612"/>
        <v>0</v>
      </c>
      <c r="BA1592" s="190">
        <f t="shared" si="3613"/>
        <v>0</v>
      </c>
    </row>
    <row r="1593" spans="1:53" ht="15.75" thickBot="1" x14ac:dyDescent="0.3">
      <c r="A1593" s="195" t="s">
        <v>117</v>
      </c>
      <c r="B1593" s="379"/>
      <c r="C1593" s="96" t="s">
        <v>244</v>
      </c>
      <c r="D1593" s="251">
        <f>+D1588*D1568</f>
        <v>0</v>
      </c>
      <c r="E1593" s="251">
        <f t="shared" ref="E1593:O1593" si="3618">+E1588*E1568</f>
        <v>0</v>
      </c>
      <c r="F1593" s="251">
        <f t="shared" si="3618"/>
        <v>0</v>
      </c>
      <c r="G1593" s="251">
        <f t="shared" si="3618"/>
        <v>0</v>
      </c>
      <c r="H1593" s="251">
        <f t="shared" si="3618"/>
        <v>0</v>
      </c>
      <c r="I1593" s="251">
        <f t="shared" si="3618"/>
        <v>0</v>
      </c>
      <c r="J1593" s="251">
        <f t="shared" si="3618"/>
        <v>0</v>
      </c>
      <c r="K1593" s="251">
        <f t="shared" si="3618"/>
        <v>0</v>
      </c>
      <c r="L1593" s="251">
        <f t="shared" si="3618"/>
        <v>0</v>
      </c>
      <c r="M1593" s="251">
        <f t="shared" si="3618"/>
        <v>0</v>
      </c>
      <c r="N1593" s="251">
        <f t="shared" si="3618"/>
        <v>0</v>
      </c>
      <c r="O1593" s="251">
        <f t="shared" si="3618"/>
        <v>0</v>
      </c>
      <c r="P1593" s="169">
        <f t="shared" si="3602"/>
        <v>0</v>
      </c>
      <c r="AP1593" s="190">
        <f t="shared" si="3615"/>
        <v>0</v>
      </c>
      <c r="AQ1593" s="190">
        <f t="shared" si="3603"/>
        <v>0</v>
      </c>
      <c r="AR1593" s="190">
        <f t="shared" si="3604"/>
        <v>0</v>
      </c>
      <c r="AS1593" s="190">
        <f t="shared" si="3605"/>
        <v>0</v>
      </c>
      <c r="AT1593" s="190">
        <f t="shared" si="3606"/>
        <v>0</v>
      </c>
      <c r="AU1593" s="190">
        <f t="shared" si="3607"/>
        <v>0</v>
      </c>
      <c r="AV1593" s="190">
        <f t="shared" si="3608"/>
        <v>0</v>
      </c>
      <c r="AW1593" s="190">
        <f t="shared" si="3609"/>
        <v>0</v>
      </c>
      <c r="AX1593" s="190">
        <f t="shared" si="3610"/>
        <v>0</v>
      </c>
      <c r="AY1593" s="190">
        <f t="shared" si="3611"/>
        <v>0</v>
      </c>
      <c r="AZ1593" s="190">
        <f t="shared" si="3612"/>
        <v>0</v>
      </c>
      <c r="BA1593" s="190">
        <f t="shared" si="3613"/>
        <v>0</v>
      </c>
    </row>
    <row r="1594" spans="1:53" x14ac:dyDescent="0.25">
      <c r="A1594" s="195" t="s">
        <v>117</v>
      </c>
      <c r="B1594" s="379"/>
      <c r="C1594" s="99" t="s">
        <v>245</v>
      </c>
      <c r="D1594" s="100">
        <f>+IFERROR(D1557/D1576/30,0)</f>
        <v>0</v>
      </c>
      <c r="E1594" s="100">
        <f t="shared" ref="E1594:O1594" si="3619">+IFERROR(E1557/E1576/30,0)</f>
        <v>0</v>
      </c>
      <c r="F1594" s="100">
        <f t="shared" si="3619"/>
        <v>0</v>
      </c>
      <c r="G1594" s="100">
        <f t="shared" si="3619"/>
        <v>0</v>
      </c>
      <c r="H1594" s="100">
        <f t="shared" si="3619"/>
        <v>0</v>
      </c>
      <c r="I1594" s="100">
        <f t="shared" si="3619"/>
        <v>0</v>
      </c>
      <c r="J1594" s="100">
        <f t="shared" si="3619"/>
        <v>0</v>
      </c>
      <c r="K1594" s="100">
        <f t="shared" si="3619"/>
        <v>0</v>
      </c>
      <c r="L1594" s="100">
        <f t="shared" si="3619"/>
        <v>0</v>
      </c>
      <c r="M1594" s="100">
        <f t="shared" si="3619"/>
        <v>0</v>
      </c>
      <c r="N1594" s="100">
        <f t="shared" si="3619"/>
        <v>0</v>
      </c>
      <c r="O1594" s="167">
        <f t="shared" si="3619"/>
        <v>0</v>
      </c>
      <c r="P1594" s="167">
        <f t="shared" si="3602"/>
        <v>0</v>
      </c>
    </row>
    <row r="1595" spans="1:53" x14ac:dyDescent="0.25">
      <c r="A1595" s="195" t="s">
        <v>117</v>
      </c>
      <c r="B1595" s="379"/>
      <c r="C1595" s="86" t="s">
        <v>246</v>
      </c>
      <c r="D1595" s="266">
        <f t="shared" ref="D1595:O1595" si="3620">+IFERROR(D1558/D1577/30,0)</f>
        <v>0</v>
      </c>
      <c r="E1595" s="266">
        <f t="shared" si="3620"/>
        <v>0</v>
      </c>
      <c r="F1595" s="266">
        <f t="shared" si="3620"/>
        <v>0</v>
      </c>
      <c r="G1595" s="266">
        <f t="shared" si="3620"/>
        <v>0</v>
      </c>
      <c r="H1595" s="266">
        <f t="shared" si="3620"/>
        <v>0</v>
      </c>
      <c r="I1595" s="266">
        <f t="shared" si="3620"/>
        <v>0</v>
      </c>
      <c r="J1595" s="266">
        <f t="shared" si="3620"/>
        <v>0</v>
      </c>
      <c r="K1595" s="266">
        <f t="shared" si="3620"/>
        <v>0</v>
      </c>
      <c r="L1595" s="266">
        <f t="shared" si="3620"/>
        <v>0</v>
      </c>
      <c r="M1595" s="266">
        <f t="shared" si="3620"/>
        <v>0</v>
      </c>
      <c r="N1595" s="266">
        <f t="shared" si="3620"/>
        <v>0</v>
      </c>
      <c r="O1595" s="267">
        <f t="shared" si="3620"/>
        <v>0</v>
      </c>
      <c r="P1595" s="159">
        <f t="shared" si="3602"/>
        <v>0</v>
      </c>
    </row>
    <row r="1596" spans="1:53" x14ac:dyDescent="0.25">
      <c r="A1596" s="195" t="s">
        <v>117</v>
      </c>
      <c r="B1596" s="379"/>
      <c r="C1596" s="86" t="s">
        <v>247</v>
      </c>
      <c r="D1596" s="266">
        <f t="shared" ref="D1596:O1596" si="3621">+IFERROR(D1559/D1578/30,0)</f>
        <v>0</v>
      </c>
      <c r="E1596" s="266">
        <f t="shared" si="3621"/>
        <v>0</v>
      </c>
      <c r="F1596" s="266">
        <f t="shared" si="3621"/>
        <v>0</v>
      </c>
      <c r="G1596" s="266">
        <f t="shared" si="3621"/>
        <v>0</v>
      </c>
      <c r="H1596" s="266">
        <f t="shared" si="3621"/>
        <v>0</v>
      </c>
      <c r="I1596" s="266">
        <f t="shared" si="3621"/>
        <v>0</v>
      </c>
      <c r="J1596" s="266">
        <f t="shared" si="3621"/>
        <v>0</v>
      </c>
      <c r="K1596" s="266">
        <f t="shared" si="3621"/>
        <v>0</v>
      </c>
      <c r="L1596" s="266">
        <f t="shared" si="3621"/>
        <v>0</v>
      </c>
      <c r="M1596" s="266">
        <f t="shared" si="3621"/>
        <v>0</v>
      </c>
      <c r="N1596" s="266">
        <f t="shared" si="3621"/>
        <v>0</v>
      </c>
      <c r="O1596" s="267">
        <f t="shared" si="3621"/>
        <v>0</v>
      </c>
      <c r="P1596" s="159">
        <f t="shared" si="3602"/>
        <v>0</v>
      </c>
    </row>
    <row r="1597" spans="1:53" x14ac:dyDescent="0.25">
      <c r="A1597" s="195" t="s">
        <v>117</v>
      </c>
      <c r="B1597" s="379"/>
      <c r="C1597" s="86" t="s">
        <v>248</v>
      </c>
      <c r="D1597" s="266">
        <f t="shared" ref="D1597:O1597" si="3622">+IFERROR(D1560/D1579/30,0)</f>
        <v>0</v>
      </c>
      <c r="E1597" s="266">
        <f t="shared" si="3622"/>
        <v>0</v>
      </c>
      <c r="F1597" s="266">
        <f t="shared" si="3622"/>
        <v>0</v>
      </c>
      <c r="G1597" s="266">
        <f t="shared" si="3622"/>
        <v>0</v>
      </c>
      <c r="H1597" s="266">
        <f t="shared" si="3622"/>
        <v>0</v>
      </c>
      <c r="I1597" s="266">
        <f t="shared" si="3622"/>
        <v>0</v>
      </c>
      <c r="J1597" s="266">
        <f t="shared" si="3622"/>
        <v>0</v>
      </c>
      <c r="K1597" s="266">
        <f t="shared" si="3622"/>
        <v>0</v>
      </c>
      <c r="L1597" s="266">
        <f t="shared" si="3622"/>
        <v>0</v>
      </c>
      <c r="M1597" s="266">
        <f t="shared" si="3622"/>
        <v>0</v>
      </c>
      <c r="N1597" s="266">
        <f t="shared" si="3622"/>
        <v>0</v>
      </c>
      <c r="O1597" s="267">
        <f t="shared" si="3622"/>
        <v>0</v>
      </c>
      <c r="P1597" s="159">
        <f t="shared" si="3602"/>
        <v>0</v>
      </c>
    </row>
    <row r="1598" spans="1:53" x14ac:dyDescent="0.25">
      <c r="A1598" s="195" t="s">
        <v>117</v>
      </c>
      <c r="B1598" s="379"/>
      <c r="C1598" s="86" t="s">
        <v>249</v>
      </c>
      <c r="D1598" s="87">
        <f t="shared" ref="D1598:O1598" si="3623">+IFERROR(D1561/D1580/30,0)</f>
        <v>0</v>
      </c>
      <c r="E1598" s="87">
        <f t="shared" si="3623"/>
        <v>0</v>
      </c>
      <c r="F1598" s="87">
        <f t="shared" si="3623"/>
        <v>0</v>
      </c>
      <c r="G1598" s="87">
        <f t="shared" si="3623"/>
        <v>0</v>
      </c>
      <c r="H1598" s="87">
        <f t="shared" si="3623"/>
        <v>0</v>
      </c>
      <c r="I1598" s="87">
        <f t="shared" si="3623"/>
        <v>0</v>
      </c>
      <c r="J1598" s="87">
        <f t="shared" si="3623"/>
        <v>0</v>
      </c>
      <c r="K1598" s="87">
        <f t="shared" si="3623"/>
        <v>0</v>
      </c>
      <c r="L1598" s="87">
        <f t="shared" si="3623"/>
        <v>0</v>
      </c>
      <c r="M1598" s="87">
        <f t="shared" si="3623"/>
        <v>0</v>
      </c>
      <c r="N1598" s="87">
        <f t="shared" si="3623"/>
        <v>0</v>
      </c>
      <c r="O1598" s="159">
        <f t="shared" si="3623"/>
        <v>0</v>
      </c>
      <c r="P1598" s="159">
        <f t="shared" si="3602"/>
        <v>0</v>
      </c>
    </row>
    <row r="1599" spans="1:53" ht="15.75" thickBot="1" x14ac:dyDescent="0.3">
      <c r="A1599" s="195" t="s">
        <v>117</v>
      </c>
      <c r="B1599" s="379"/>
      <c r="C1599" s="96" t="s">
        <v>250</v>
      </c>
      <c r="D1599" s="168">
        <f t="shared" ref="D1599:O1599" si="3624">+IFERROR(D1562/D1581/30,0)</f>
        <v>0</v>
      </c>
      <c r="E1599" s="168">
        <f t="shared" si="3624"/>
        <v>0</v>
      </c>
      <c r="F1599" s="168">
        <f t="shared" si="3624"/>
        <v>0</v>
      </c>
      <c r="G1599" s="168">
        <f t="shared" si="3624"/>
        <v>0</v>
      </c>
      <c r="H1599" s="168">
        <f t="shared" si="3624"/>
        <v>0</v>
      </c>
      <c r="I1599" s="168">
        <f t="shared" si="3624"/>
        <v>0</v>
      </c>
      <c r="J1599" s="168">
        <f t="shared" si="3624"/>
        <v>0</v>
      </c>
      <c r="K1599" s="168">
        <f t="shared" si="3624"/>
        <v>0</v>
      </c>
      <c r="L1599" s="168">
        <f t="shared" si="3624"/>
        <v>0</v>
      </c>
      <c r="M1599" s="168">
        <f t="shared" si="3624"/>
        <v>0</v>
      </c>
      <c r="N1599" s="168">
        <f t="shared" si="3624"/>
        <v>0</v>
      </c>
      <c r="O1599" s="169">
        <f t="shared" si="3624"/>
        <v>0</v>
      </c>
      <c r="P1599" s="169">
        <f t="shared" si="3602"/>
        <v>0</v>
      </c>
    </row>
    <row r="1600" spans="1:53" ht="15.75" thickBot="1" x14ac:dyDescent="0.3">
      <c r="A1600" s="195" t="s">
        <v>117</v>
      </c>
      <c r="B1600" s="379"/>
      <c r="C1600" s="183" t="s">
        <v>13</v>
      </c>
      <c r="D1600" s="72">
        <v>30</v>
      </c>
      <c r="E1600" s="72">
        <v>30</v>
      </c>
      <c r="F1600" s="72">
        <v>30</v>
      </c>
      <c r="G1600" s="72">
        <v>0</v>
      </c>
      <c r="H1600" s="72">
        <v>33.121560393413624</v>
      </c>
      <c r="I1600" s="72">
        <v>33.18421323453741</v>
      </c>
      <c r="J1600" s="72">
        <v>33</v>
      </c>
      <c r="K1600" s="72">
        <v>16.918000292815897</v>
      </c>
      <c r="L1600" s="72">
        <f>((45*0.63)+(20*0.37))</f>
        <v>35.75</v>
      </c>
      <c r="M1600" s="72">
        <v>36.24</v>
      </c>
      <c r="N1600" s="72">
        <v>22</v>
      </c>
      <c r="O1600" s="72">
        <v>22</v>
      </c>
      <c r="P1600" s="184"/>
    </row>
    <row r="1601" spans="1:16" x14ac:dyDescent="0.25">
      <c r="A1601" s="195" t="s">
        <v>117</v>
      </c>
      <c r="B1601" s="379"/>
      <c r="C1601" s="99" t="s">
        <v>4</v>
      </c>
      <c r="D1601" s="100">
        <f>+D1594/D1600*30</f>
        <v>0</v>
      </c>
      <c r="E1601" s="100">
        <f t="shared" ref="E1601" si="3625">+E1594/E1600*30</f>
        <v>0</v>
      </c>
      <c r="F1601" s="100">
        <f t="shared" ref="F1601" si="3626">+F1594/F1600*30</f>
        <v>0</v>
      </c>
      <c r="G1601" s="100" t="e">
        <f t="shared" ref="G1601" si="3627">+G1594/G1600*30</f>
        <v>#DIV/0!</v>
      </c>
      <c r="H1601" s="100">
        <f t="shared" ref="H1601" si="3628">+H1594/H1600*30</f>
        <v>0</v>
      </c>
      <c r="I1601" s="100">
        <f t="shared" ref="I1601" si="3629">+I1594/I1600*30</f>
        <v>0</v>
      </c>
      <c r="J1601" s="100">
        <f t="shared" ref="J1601" si="3630">+J1594/J1600*30</f>
        <v>0</v>
      </c>
      <c r="K1601" s="100">
        <f t="shared" ref="K1601" si="3631">+K1594/K1600*30</f>
        <v>0</v>
      </c>
      <c r="L1601" s="100">
        <f t="shared" ref="L1601" si="3632">+L1594/L1600*30</f>
        <v>0</v>
      </c>
      <c r="M1601" s="100">
        <f t="shared" ref="M1601" si="3633">+M1594/M1600*30</f>
        <v>0</v>
      </c>
      <c r="N1601" s="100">
        <f t="shared" ref="N1601" si="3634">+N1594/N1600*30</f>
        <v>0</v>
      </c>
      <c r="O1601" s="167">
        <f t="shared" ref="O1601" si="3635">+O1594/O1600*30</f>
        <v>0</v>
      </c>
      <c r="P1601" s="167" t="e">
        <f>SUM(D1601:O1601)</f>
        <v>#DIV/0!</v>
      </c>
    </row>
    <row r="1602" spans="1:16" x14ac:dyDescent="0.25">
      <c r="A1602" s="195" t="s">
        <v>117</v>
      </c>
      <c r="B1602" s="379"/>
      <c r="C1602" s="86" t="s">
        <v>216</v>
      </c>
      <c r="D1602" s="87">
        <f>+D1595/D1600*30</f>
        <v>0</v>
      </c>
      <c r="E1602" s="87">
        <f t="shared" ref="E1602:O1602" si="3636">+E1595/E1600*30</f>
        <v>0</v>
      </c>
      <c r="F1602" s="87">
        <f t="shared" si="3636"/>
        <v>0</v>
      </c>
      <c r="G1602" s="87" t="e">
        <f t="shared" si="3636"/>
        <v>#DIV/0!</v>
      </c>
      <c r="H1602" s="87">
        <f t="shared" si="3636"/>
        <v>0</v>
      </c>
      <c r="I1602" s="87">
        <f t="shared" si="3636"/>
        <v>0</v>
      </c>
      <c r="J1602" s="87">
        <f t="shared" si="3636"/>
        <v>0</v>
      </c>
      <c r="K1602" s="87">
        <f t="shared" si="3636"/>
        <v>0</v>
      </c>
      <c r="L1602" s="87">
        <f t="shared" si="3636"/>
        <v>0</v>
      </c>
      <c r="M1602" s="87">
        <f t="shared" si="3636"/>
        <v>0</v>
      </c>
      <c r="N1602" s="87">
        <f t="shared" si="3636"/>
        <v>0</v>
      </c>
      <c r="O1602" s="159">
        <f t="shared" si="3636"/>
        <v>0</v>
      </c>
      <c r="P1602" s="159" t="e">
        <f t="shared" ref="P1602:P1606" si="3637">SUM(D1602:O1602)</f>
        <v>#DIV/0!</v>
      </c>
    </row>
    <row r="1603" spans="1:16" x14ac:dyDescent="0.25">
      <c r="A1603" s="195" t="s">
        <v>117</v>
      </c>
      <c r="B1603" s="379"/>
      <c r="C1603" s="86" t="s">
        <v>217</v>
      </c>
      <c r="D1603" s="87">
        <f>+D1596/D1600*30</f>
        <v>0</v>
      </c>
      <c r="E1603" s="87">
        <f t="shared" ref="E1603:O1603" si="3638">+E1596/E1600*30</f>
        <v>0</v>
      </c>
      <c r="F1603" s="87">
        <f t="shared" si="3638"/>
        <v>0</v>
      </c>
      <c r="G1603" s="87" t="e">
        <f t="shared" si="3638"/>
        <v>#DIV/0!</v>
      </c>
      <c r="H1603" s="87">
        <f t="shared" si="3638"/>
        <v>0</v>
      </c>
      <c r="I1603" s="87">
        <f t="shared" si="3638"/>
        <v>0</v>
      </c>
      <c r="J1603" s="87">
        <f t="shared" si="3638"/>
        <v>0</v>
      </c>
      <c r="K1603" s="87">
        <f t="shared" si="3638"/>
        <v>0</v>
      </c>
      <c r="L1603" s="87">
        <f t="shared" si="3638"/>
        <v>0</v>
      </c>
      <c r="M1603" s="87">
        <f t="shared" si="3638"/>
        <v>0</v>
      </c>
      <c r="N1603" s="87">
        <f t="shared" si="3638"/>
        <v>0</v>
      </c>
      <c r="O1603" s="159">
        <f t="shared" si="3638"/>
        <v>0</v>
      </c>
      <c r="P1603" s="159"/>
    </row>
    <row r="1604" spans="1:16" x14ac:dyDescent="0.25">
      <c r="A1604" s="195" t="s">
        <v>117</v>
      </c>
      <c r="B1604" s="379"/>
      <c r="C1604" s="86" t="s">
        <v>218</v>
      </c>
      <c r="D1604" s="87">
        <f>+D1597/D1600*30</f>
        <v>0</v>
      </c>
      <c r="E1604" s="87">
        <f t="shared" ref="E1604:O1604" si="3639">+E1597/E1600*30</f>
        <v>0</v>
      </c>
      <c r="F1604" s="87">
        <f t="shared" si="3639"/>
        <v>0</v>
      </c>
      <c r="G1604" s="87" t="e">
        <f t="shared" si="3639"/>
        <v>#DIV/0!</v>
      </c>
      <c r="H1604" s="87">
        <f t="shared" si="3639"/>
        <v>0</v>
      </c>
      <c r="I1604" s="87">
        <f t="shared" si="3639"/>
        <v>0</v>
      </c>
      <c r="J1604" s="87">
        <f t="shared" si="3639"/>
        <v>0</v>
      </c>
      <c r="K1604" s="87">
        <f t="shared" si="3639"/>
        <v>0</v>
      </c>
      <c r="L1604" s="87">
        <f t="shared" si="3639"/>
        <v>0</v>
      </c>
      <c r="M1604" s="87">
        <f t="shared" si="3639"/>
        <v>0</v>
      </c>
      <c r="N1604" s="87">
        <f t="shared" si="3639"/>
        <v>0</v>
      </c>
      <c r="O1604" s="159">
        <f t="shared" si="3639"/>
        <v>0</v>
      </c>
      <c r="P1604" s="159"/>
    </row>
    <row r="1605" spans="1:16" x14ac:dyDescent="0.25">
      <c r="A1605" s="195" t="s">
        <v>117</v>
      </c>
      <c r="B1605" s="379"/>
      <c r="C1605" s="86" t="s">
        <v>219</v>
      </c>
      <c r="D1605" s="87">
        <f>+D1598/D1600*30</f>
        <v>0</v>
      </c>
      <c r="E1605" s="87">
        <f t="shared" ref="E1605:O1605" si="3640">+E1598/E1600*30</f>
        <v>0</v>
      </c>
      <c r="F1605" s="87">
        <f t="shared" si="3640"/>
        <v>0</v>
      </c>
      <c r="G1605" s="87" t="e">
        <f t="shared" si="3640"/>
        <v>#DIV/0!</v>
      </c>
      <c r="H1605" s="87">
        <f t="shared" si="3640"/>
        <v>0</v>
      </c>
      <c r="I1605" s="87">
        <f t="shared" si="3640"/>
        <v>0</v>
      </c>
      <c r="J1605" s="87">
        <f t="shared" si="3640"/>
        <v>0</v>
      </c>
      <c r="K1605" s="87">
        <f t="shared" si="3640"/>
        <v>0</v>
      </c>
      <c r="L1605" s="87">
        <f t="shared" si="3640"/>
        <v>0</v>
      </c>
      <c r="M1605" s="87">
        <f t="shared" si="3640"/>
        <v>0</v>
      </c>
      <c r="N1605" s="87">
        <f t="shared" si="3640"/>
        <v>0</v>
      </c>
      <c r="O1605" s="159">
        <f t="shared" si="3640"/>
        <v>0</v>
      </c>
      <c r="P1605" s="159"/>
    </row>
    <row r="1606" spans="1:16" ht="15.75" thickBot="1" x14ac:dyDescent="0.3">
      <c r="A1606" s="195" t="s">
        <v>117</v>
      </c>
      <c r="B1606" s="379"/>
      <c r="C1606" s="96" t="s">
        <v>238</v>
      </c>
      <c r="D1606" s="168">
        <f>+D1599/D1600*30</f>
        <v>0</v>
      </c>
      <c r="E1606" s="168">
        <f t="shared" ref="E1606:O1606" si="3641">+E1599/E1600*30</f>
        <v>0</v>
      </c>
      <c r="F1606" s="168">
        <f t="shared" si="3641"/>
        <v>0</v>
      </c>
      <c r="G1606" s="168" t="e">
        <f t="shared" si="3641"/>
        <v>#DIV/0!</v>
      </c>
      <c r="H1606" s="168">
        <f t="shared" si="3641"/>
        <v>0</v>
      </c>
      <c r="I1606" s="168">
        <f t="shared" si="3641"/>
        <v>0</v>
      </c>
      <c r="J1606" s="168">
        <f t="shared" si="3641"/>
        <v>0</v>
      </c>
      <c r="K1606" s="168">
        <f t="shared" si="3641"/>
        <v>0</v>
      </c>
      <c r="L1606" s="168">
        <f t="shared" si="3641"/>
        <v>0</v>
      </c>
      <c r="M1606" s="168">
        <f t="shared" si="3641"/>
        <v>0</v>
      </c>
      <c r="N1606" s="168">
        <f t="shared" si="3641"/>
        <v>0</v>
      </c>
      <c r="O1606" s="169">
        <f t="shared" si="3641"/>
        <v>0</v>
      </c>
      <c r="P1606" s="169" t="e">
        <f t="shared" si="3637"/>
        <v>#DIV/0!</v>
      </c>
    </row>
    <row r="1607" spans="1:16" x14ac:dyDescent="0.25">
      <c r="A1607" s="195" t="s">
        <v>117</v>
      </c>
      <c r="B1607" s="379"/>
      <c r="C1607" s="76" t="s">
        <v>8</v>
      </c>
      <c r="D1607" s="170">
        <f t="shared" ref="D1607:O1607" si="3642">+D1576/D1570</f>
        <v>1.3124826269422862</v>
      </c>
      <c r="E1607" s="170">
        <f t="shared" si="3642"/>
        <v>1.2816914172194793</v>
      </c>
      <c r="F1607" s="170">
        <f t="shared" si="3642"/>
        <v>1.2816914172194793</v>
      </c>
      <c r="G1607" s="170">
        <f t="shared" si="3642"/>
        <v>1.3199115949937019</v>
      </c>
      <c r="H1607" s="170">
        <f t="shared" si="3642"/>
        <v>1.3199115949937017</v>
      </c>
      <c r="I1607" s="170">
        <f t="shared" si="3642"/>
        <v>1.3199115949937015</v>
      </c>
      <c r="J1607" s="170">
        <f t="shared" si="3642"/>
        <v>1.2741122393926512</v>
      </c>
      <c r="K1607" s="170">
        <f t="shared" si="3642"/>
        <v>1.2723348461428223</v>
      </c>
      <c r="L1607" s="170">
        <f t="shared" si="3642"/>
        <v>1.3497739858999862</v>
      </c>
      <c r="M1607" s="170">
        <f t="shared" si="3642"/>
        <v>1.3096870422692404</v>
      </c>
      <c r="N1607" s="170">
        <f t="shared" si="3642"/>
        <v>1.3237948180041241</v>
      </c>
      <c r="O1607" s="171">
        <f t="shared" si="3642"/>
        <v>1.332025789375056</v>
      </c>
      <c r="P1607" s="171"/>
    </row>
    <row r="1608" spans="1:16" x14ac:dyDescent="0.25">
      <c r="A1608" s="195" t="s">
        <v>117</v>
      </c>
      <c r="B1608" s="379"/>
      <c r="C1608" s="77" t="s">
        <v>6</v>
      </c>
      <c r="D1608" s="172">
        <f>+VLOOKUP(D1556,Conversion!$B$33:$N$71,(MATCH('Measured TV opt-pt'!D1555,butget_aylar_opt,0)+1),0)</f>
        <v>1.3994389224564403</v>
      </c>
      <c r="E1608" s="172">
        <f>+VLOOKUP(E1556,Conversion!$B$33:$N$71,(MATCH('Measured TV opt-pt'!E1555,butget_aylar_opt,0)+1),0)</f>
        <v>1.3769448947555836</v>
      </c>
      <c r="F1608" s="172">
        <f>+VLOOKUP(F1556,Conversion!$B$33:$N$71,(MATCH('Measured TV opt-pt'!F1555,butget_aylar_opt,0)+1),0)</f>
        <v>1.3769448947555836</v>
      </c>
      <c r="G1608" s="172">
        <f>+VLOOKUP(G1556,Conversion!$B$33:$N$71,(MATCH('Measured TV opt-pt'!G1555,butget_aylar_opt,0)+1),0)</f>
        <v>1.4365473693880009</v>
      </c>
      <c r="H1608" s="172">
        <f>+VLOOKUP(H1556,Conversion!$B$33:$N$71,(MATCH('Measured TV opt-pt'!H1555,butget_aylar_opt,0)+1),0)</f>
        <v>1.4365473693880009</v>
      </c>
      <c r="I1608" s="172">
        <f>+VLOOKUP(I1556,Conversion!$B$33:$N$71,(MATCH('Measured TV opt-pt'!I1555,butget_aylar_opt,0)+1),0)</f>
        <v>1.4365473693880009</v>
      </c>
      <c r="J1608" s="172">
        <f>+VLOOKUP(J1556,Conversion!$B$33:$N$71,(MATCH('Measured TV opt-pt'!J1555,butget_aylar_opt,0)+1),0)</f>
        <v>1.36726366390381</v>
      </c>
      <c r="K1608" s="172">
        <f>+VLOOKUP(K1556,Conversion!$B$33:$N$71,(MATCH('Measured TV opt-pt'!K1555,butget_aylar_opt,0)+1),0)</f>
        <v>1.36726366390381</v>
      </c>
      <c r="L1608" s="172">
        <f>+VLOOKUP(L1556,Conversion!$B$33:$N$71,(MATCH('Measured TV opt-pt'!L1555,butget_aylar_opt,0)+1),0)</f>
        <v>1.4311147462717773</v>
      </c>
      <c r="M1608" s="172">
        <f>+VLOOKUP(M1556,Conversion!$B$33:$N$71,(MATCH('Measured TV opt-pt'!M1555,butget_aylar_opt,0)+1),0)</f>
        <v>1.3994389224564403</v>
      </c>
      <c r="N1608" s="172">
        <f>+VLOOKUP(N1556,Conversion!$B$33:$N$71,(MATCH('Measured TV opt-pt'!N1555,butget_aylar_opt,0)+1),0)</f>
        <v>1.3994389224564403</v>
      </c>
      <c r="O1608" s="173">
        <f>+VLOOKUP(O1556,Conversion!$B$33:$N$71,(MATCH('Measured TV opt-pt'!O1555,butget_aylar_opt,0)+1),0)</f>
        <v>1.3994389224564403</v>
      </c>
      <c r="P1608" s="173"/>
    </row>
    <row r="1609" spans="1:16" ht="15.75" thickBot="1" x14ac:dyDescent="0.3">
      <c r="A1609" s="195" t="s">
        <v>117</v>
      </c>
      <c r="B1609" s="380"/>
      <c r="C1609" s="96" t="s">
        <v>7</v>
      </c>
      <c r="D1609" s="172">
        <f>+VLOOKUP(D1556,Conversion!$B$74:$N$112,(MATCH('Measured TV opt-pt'!D1555,budget_aylar_pt,0)+1),0)</f>
        <v>1.2018109781060899</v>
      </c>
      <c r="E1609" s="172">
        <f>+VLOOKUP(E1556,Conversion!$B$74:$N$112,(MATCH('Measured TV opt-pt'!E1555,budget_aylar_pt,0)+1),0)</f>
        <v>1.1604597185371643</v>
      </c>
      <c r="F1609" s="172">
        <f>+VLOOKUP(F1556,Conversion!$B$74:$N$112,(MATCH('Measured TV opt-pt'!F1555,budget_aylar_pt,0)+1),0)</f>
        <v>1.1604597185371643</v>
      </c>
      <c r="G1609" s="172">
        <f>+VLOOKUP(G1556,Conversion!$B$74:$N$112,(MATCH('Measured TV opt-pt'!G1555,budget_aylar_pt,0)+1),0)</f>
        <v>1.1935561727332109</v>
      </c>
      <c r="H1609" s="172">
        <f>+VLOOKUP(H1556,Conversion!$B$74:$N$112,(MATCH('Measured TV opt-pt'!H1555,budget_aylar_pt,0)+1),0)</f>
        <v>1.1935561727332109</v>
      </c>
      <c r="I1609" s="172">
        <f>+VLOOKUP(I1556,Conversion!$B$74:$N$112,(MATCH('Measured TV opt-pt'!I1555,budget_aylar_pt,0)+1),0)</f>
        <v>1.1935561727332109</v>
      </c>
      <c r="J1609" s="172">
        <f>+VLOOKUP(J1556,Conversion!$B$74:$N$112,(MATCH('Measured TV opt-pt'!J1555,budget_aylar_pt,0)+1),0)</f>
        <v>1.1731981961722289</v>
      </c>
      <c r="K1609" s="172">
        <f>+VLOOKUP(K1556,Conversion!$B$74:$N$112,(MATCH('Measured TV opt-pt'!K1555,budget_aylar_pt,0)+1),0)</f>
        <v>1.1731981961722289</v>
      </c>
      <c r="L1609" s="172">
        <f>+VLOOKUP(L1556,Conversion!$B$74:$N$112,(MATCH('Measured TV opt-pt'!L1555,budget_aylar_pt,0)+1),0)</f>
        <v>1.2628806305979468</v>
      </c>
      <c r="M1609" s="172">
        <f>+VLOOKUP(M1556,Conversion!$B$74:$N$112,(MATCH('Measured TV opt-pt'!M1555,budget_aylar_pt,0)+1),0)</f>
        <v>1.2018109781060899</v>
      </c>
      <c r="N1609" s="172">
        <f>+VLOOKUP(N1556,Conversion!$B$74:$N$112,(MATCH('Measured TV opt-pt'!N1555,budget_aylar_pt,0)+1),0)</f>
        <v>1.2018109781060899</v>
      </c>
      <c r="O1609" s="173">
        <f>+VLOOKUP(O1556,Conversion!$B$74:$N$112,(MATCH('Measured TV opt-pt'!O1555,budget_aylar_pt,0)+1),0)</f>
        <v>1.2018109781060899</v>
      </c>
      <c r="P1609" s="174"/>
    </row>
    <row r="1610" spans="1:16" ht="21.75" thickBot="1" x14ac:dyDescent="0.3">
      <c r="A1610" s="195" t="s">
        <v>117</v>
      </c>
      <c r="B1610" s="240" t="s">
        <v>126</v>
      </c>
      <c r="C1610" s="74" t="s">
        <v>107</v>
      </c>
      <c r="D1610" s="153">
        <v>1</v>
      </c>
      <c r="E1610" s="153">
        <v>2</v>
      </c>
      <c r="F1610" s="153">
        <v>3</v>
      </c>
      <c r="G1610" s="153">
        <v>4</v>
      </c>
      <c r="H1610" s="153">
        <v>5</v>
      </c>
      <c r="I1610" s="153">
        <v>6</v>
      </c>
      <c r="J1610" s="153">
        <v>7</v>
      </c>
      <c r="K1610" s="153">
        <v>8</v>
      </c>
      <c r="L1610" s="153">
        <v>9</v>
      </c>
      <c r="M1610" s="153">
        <v>10</v>
      </c>
      <c r="N1610" s="153">
        <v>11</v>
      </c>
      <c r="O1610" s="153">
        <v>12</v>
      </c>
      <c r="P1610" s="74" t="s">
        <v>127</v>
      </c>
    </row>
    <row r="1611" spans="1:16" ht="15.75" thickBot="1" x14ac:dyDescent="0.3">
      <c r="A1611" s="195" t="s">
        <v>117</v>
      </c>
      <c r="B1611" s="375" t="s">
        <v>260</v>
      </c>
      <c r="C1611" s="185" t="s">
        <v>33</v>
      </c>
      <c r="D1611" s="186" t="s">
        <v>113</v>
      </c>
      <c r="E1611" s="186" t="s">
        <v>113</v>
      </c>
      <c r="F1611" s="186" t="s">
        <v>113</v>
      </c>
      <c r="G1611" s="186" t="s">
        <v>113</v>
      </c>
      <c r="H1611" s="186" t="s">
        <v>113</v>
      </c>
      <c r="I1611" s="186" t="s">
        <v>113</v>
      </c>
      <c r="J1611" s="186" t="s">
        <v>113</v>
      </c>
      <c r="K1611" s="186" t="s">
        <v>113</v>
      </c>
      <c r="L1611" s="186" t="s">
        <v>113</v>
      </c>
      <c r="M1611" s="186" t="s">
        <v>113</v>
      </c>
      <c r="N1611" s="186" t="s">
        <v>113</v>
      </c>
      <c r="O1611" s="186" t="s">
        <v>113</v>
      </c>
      <c r="P1611" s="188" t="s">
        <v>108</v>
      </c>
    </row>
    <row r="1612" spans="1:16" x14ac:dyDescent="0.25">
      <c r="A1612" s="195" t="s">
        <v>117</v>
      </c>
      <c r="B1612" s="376"/>
      <c r="C1612" s="175" t="s">
        <v>125</v>
      </c>
      <c r="D1612" s="200">
        <v>1E-4</v>
      </c>
      <c r="E1612" s="200">
        <v>1E-4</v>
      </c>
      <c r="F1612" s="200"/>
      <c r="G1612" s="200"/>
      <c r="H1612" s="200"/>
      <c r="I1612" s="200"/>
      <c r="J1612" s="200"/>
      <c r="K1612" s="200"/>
      <c r="L1612" s="200"/>
      <c r="M1612" s="200"/>
      <c r="N1612" s="200"/>
      <c r="O1612" s="200"/>
      <c r="P1612" s="176">
        <f>SUM(D1612:O1612)</f>
        <v>2.0000000000000001E-4</v>
      </c>
    </row>
    <row r="1613" spans="1:16" x14ac:dyDescent="0.25">
      <c r="A1613" s="195" t="s">
        <v>117</v>
      </c>
      <c r="B1613" s="376"/>
      <c r="C1613" s="86" t="s">
        <v>1</v>
      </c>
      <c r="D1613" s="87">
        <f>+D1644*D1626*30</f>
        <v>7.0939008450292135E-5</v>
      </c>
      <c r="E1613" s="87">
        <f t="shared" ref="E1613:O1613" si="3643">+E1644*E1626*30</f>
        <v>6.5989641555571507E-5</v>
      </c>
      <c r="F1613" s="87">
        <f t="shared" si="3643"/>
        <v>0</v>
      </c>
      <c r="G1613" s="87">
        <f t="shared" si="3643"/>
        <v>0</v>
      </c>
      <c r="H1613" s="87">
        <f t="shared" si="3643"/>
        <v>0</v>
      </c>
      <c r="I1613" s="87">
        <f t="shared" si="3643"/>
        <v>0</v>
      </c>
      <c r="J1613" s="87">
        <f t="shared" si="3643"/>
        <v>0</v>
      </c>
      <c r="K1613" s="87">
        <f t="shared" si="3643"/>
        <v>0</v>
      </c>
      <c r="L1613" s="87">
        <f t="shared" si="3643"/>
        <v>0</v>
      </c>
      <c r="M1613" s="87">
        <f t="shared" si="3643"/>
        <v>0</v>
      </c>
      <c r="N1613" s="87">
        <f t="shared" si="3643"/>
        <v>0</v>
      </c>
      <c r="O1613" s="159">
        <f t="shared" si="3643"/>
        <v>0</v>
      </c>
      <c r="P1613" s="159">
        <f t="shared" ref="P1613:P1617" si="3644">SUM(D1613:O1613)</f>
        <v>1.3692865000586364E-4</v>
      </c>
    </row>
    <row r="1614" spans="1:16" x14ac:dyDescent="0.25">
      <c r="A1614" s="195" t="s">
        <v>117</v>
      </c>
      <c r="B1614" s="376"/>
      <c r="C1614" s="86" t="s">
        <v>209</v>
      </c>
      <c r="D1614" s="87">
        <f t="shared" ref="D1614:O1617" si="3645">+D1645*D1627*30</f>
        <v>0</v>
      </c>
      <c r="E1614" s="259">
        <f t="shared" si="3645"/>
        <v>0</v>
      </c>
      <c r="F1614" s="259">
        <f t="shared" si="3645"/>
        <v>0</v>
      </c>
      <c r="G1614" s="259">
        <f t="shared" si="3645"/>
        <v>0</v>
      </c>
      <c r="H1614" s="259">
        <f t="shared" si="3645"/>
        <v>0</v>
      </c>
      <c r="I1614" s="259">
        <f t="shared" si="3645"/>
        <v>0</v>
      </c>
      <c r="J1614" s="259">
        <f t="shared" si="3645"/>
        <v>0</v>
      </c>
      <c r="K1614" s="259">
        <f t="shared" si="3645"/>
        <v>0</v>
      </c>
      <c r="L1614" s="259">
        <f t="shared" si="3645"/>
        <v>0</v>
      </c>
      <c r="M1614" s="259">
        <f t="shared" si="3645"/>
        <v>0</v>
      </c>
      <c r="N1614" s="259">
        <f t="shared" si="3645"/>
        <v>0</v>
      </c>
      <c r="O1614" s="260">
        <f t="shared" si="3645"/>
        <v>0</v>
      </c>
      <c r="P1614" s="260"/>
    </row>
    <row r="1615" spans="1:16" x14ac:dyDescent="0.25">
      <c r="A1615" s="195" t="s">
        <v>117</v>
      </c>
      <c r="B1615" s="376"/>
      <c r="C1615" s="86" t="s">
        <v>210</v>
      </c>
      <c r="D1615" s="87">
        <f t="shared" si="3645"/>
        <v>2.9060991549707873E-5</v>
      </c>
      <c r="E1615" s="259">
        <f t="shared" si="3645"/>
        <v>3.4010358444428498E-5</v>
      </c>
      <c r="F1615" s="259">
        <f t="shared" si="3645"/>
        <v>0</v>
      </c>
      <c r="G1615" s="259">
        <f t="shared" si="3645"/>
        <v>0</v>
      </c>
      <c r="H1615" s="259">
        <f t="shared" si="3645"/>
        <v>0</v>
      </c>
      <c r="I1615" s="259">
        <f t="shared" si="3645"/>
        <v>0</v>
      </c>
      <c r="J1615" s="259">
        <f t="shared" si="3645"/>
        <v>0</v>
      </c>
      <c r="K1615" s="259">
        <f t="shared" si="3645"/>
        <v>0</v>
      </c>
      <c r="L1615" s="259">
        <f t="shared" si="3645"/>
        <v>0</v>
      </c>
      <c r="M1615" s="259">
        <f t="shared" si="3645"/>
        <v>0</v>
      </c>
      <c r="N1615" s="259">
        <f t="shared" si="3645"/>
        <v>0</v>
      </c>
      <c r="O1615" s="260">
        <f t="shared" si="3645"/>
        <v>0</v>
      </c>
      <c r="P1615" s="260"/>
    </row>
    <row r="1616" spans="1:16" x14ac:dyDescent="0.25">
      <c r="A1616" s="195" t="s">
        <v>117</v>
      </c>
      <c r="B1616" s="376"/>
      <c r="C1616" s="86" t="s">
        <v>211</v>
      </c>
      <c r="D1616" s="87">
        <f t="shared" si="3645"/>
        <v>0</v>
      </c>
      <c r="E1616" s="259">
        <f t="shared" si="3645"/>
        <v>0</v>
      </c>
      <c r="F1616" s="259">
        <f t="shared" si="3645"/>
        <v>0</v>
      </c>
      <c r="G1616" s="259">
        <f t="shared" si="3645"/>
        <v>0</v>
      </c>
      <c r="H1616" s="259">
        <f t="shared" si="3645"/>
        <v>0</v>
      </c>
      <c r="I1616" s="259">
        <f t="shared" si="3645"/>
        <v>0</v>
      </c>
      <c r="J1616" s="259">
        <f t="shared" si="3645"/>
        <v>0</v>
      </c>
      <c r="K1616" s="259">
        <f t="shared" si="3645"/>
        <v>0</v>
      </c>
      <c r="L1616" s="259">
        <f t="shared" si="3645"/>
        <v>0</v>
      </c>
      <c r="M1616" s="259">
        <f t="shared" si="3645"/>
        <v>0</v>
      </c>
      <c r="N1616" s="259">
        <f t="shared" si="3645"/>
        <v>0</v>
      </c>
      <c r="O1616" s="260">
        <f t="shared" si="3645"/>
        <v>0</v>
      </c>
      <c r="P1616" s="260"/>
    </row>
    <row r="1617" spans="1:16" ht="15.75" thickBot="1" x14ac:dyDescent="0.3">
      <c r="A1617" s="195" t="s">
        <v>117</v>
      </c>
      <c r="B1617" s="376"/>
      <c r="C1617" s="96" t="s">
        <v>227</v>
      </c>
      <c r="D1617" s="87">
        <f t="shared" si="3645"/>
        <v>0</v>
      </c>
      <c r="E1617" s="90">
        <f t="shared" si="3645"/>
        <v>0</v>
      </c>
      <c r="F1617" s="90">
        <f t="shared" si="3645"/>
        <v>0</v>
      </c>
      <c r="G1617" s="90">
        <f t="shared" si="3645"/>
        <v>0</v>
      </c>
      <c r="H1617" s="90">
        <f t="shared" si="3645"/>
        <v>0</v>
      </c>
      <c r="I1617" s="90">
        <f t="shared" si="3645"/>
        <v>0</v>
      </c>
      <c r="J1617" s="90">
        <f t="shared" si="3645"/>
        <v>0</v>
      </c>
      <c r="K1617" s="90">
        <f t="shared" si="3645"/>
        <v>0</v>
      </c>
      <c r="L1617" s="90">
        <f t="shared" si="3645"/>
        <v>0</v>
      </c>
      <c r="M1617" s="90">
        <f t="shared" si="3645"/>
        <v>0</v>
      </c>
      <c r="N1617" s="90">
        <f t="shared" si="3645"/>
        <v>0</v>
      </c>
      <c r="O1617" s="160">
        <f t="shared" si="3645"/>
        <v>0</v>
      </c>
      <c r="P1617" s="160">
        <f t="shared" si="3644"/>
        <v>0</v>
      </c>
    </row>
    <row r="1618" spans="1:16" ht="15.75" thickBot="1" x14ac:dyDescent="0.3">
      <c r="A1618" s="195" t="s">
        <v>117</v>
      </c>
      <c r="B1618" s="376"/>
      <c r="C1618" s="281" t="s">
        <v>108</v>
      </c>
      <c r="D1618" s="282">
        <f>SUM(D1619:D1623)</f>
        <v>1</v>
      </c>
      <c r="E1618" s="282">
        <f t="shared" ref="E1618" si="3646">SUM(E1619:E1623)</f>
        <v>1.0034229363724529</v>
      </c>
      <c r="F1618" s="282">
        <f t="shared" ref="F1618" si="3647">SUM(F1619:F1623)</f>
        <v>0.99999999999999989</v>
      </c>
      <c r="G1618" s="282">
        <f t="shared" ref="G1618" si="3648">SUM(G1619:G1623)</f>
        <v>0.99999999999999989</v>
      </c>
      <c r="H1618" s="282">
        <f t="shared" ref="H1618" si="3649">SUM(H1619:H1623)</f>
        <v>1</v>
      </c>
      <c r="I1618" s="282">
        <f t="shared" ref="I1618" si="3650">SUM(I1619:I1623)</f>
        <v>1.0000000000000002</v>
      </c>
      <c r="J1618" s="282">
        <f t="shared" ref="J1618" si="3651">SUM(J1619:J1623)</f>
        <v>0.99999999999999978</v>
      </c>
      <c r="K1618" s="282">
        <f t="shared" ref="K1618" si="3652">SUM(K1619:K1623)</f>
        <v>0.99999999999999978</v>
      </c>
      <c r="L1618" s="282">
        <f t="shared" ref="L1618" si="3653">SUM(L1619:L1623)</f>
        <v>1</v>
      </c>
      <c r="M1618" s="282">
        <f t="shared" ref="M1618" si="3654">SUM(M1619:M1623)</f>
        <v>1.0000000000000002</v>
      </c>
      <c r="N1618" s="282">
        <f t="shared" ref="N1618" si="3655">SUM(N1619:N1623)</f>
        <v>1</v>
      </c>
      <c r="O1618" s="282">
        <f t="shared" ref="O1618" si="3656">SUM(O1619:O1623)</f>
        <v>0.99999999999999989</v>
      </c>
      <c r="P1618" s="268"/>
    </row>
    <row r="1619" spans="1:16" ht="15.75" thickBot="1" x14ac:dyDescent="0.3">
      <c r="A1619" s="195" t="s">
        <v>117</v>
      </c>
      <c r="B1619" s="376"/>
      <c r="C1619" s="245" t="s">
        <v>196</v>
      </c>
      <c r="D1619" s="246">
        <v>0.748</v>
      </c>
      <c r="E1619" s="246">
        <v>0.71289999999999998</v>
      </c>
      <c r="F1619" s="246">
        <v>0.70128149006739837</v>
      </c>
      <c r="G1619" s="246">
        <v>0.53018436569432525</v>
      </c>
      <c r="H1619" s="246">
        <v>0.5423765464750937</v>
      </c>
      <c r="I1619" s="246">
        <v>0.58843916554063314</v>
      </c>
      <c r="J1619" s="246">
        <v>0.60561377608760258</v>
      </c>
      <c r="K1619" s="246">
        <v>0.80100224649177598</v>
      </c>
      <c r="L1619" s="246">
        <v>0.74479587945877479</v>
      </c>
      <c r="M1619" s="246">
        <v>0.79328167047923914</v>
      </c>
      <c r="N1619" s="246">
        <v>0.79251746496726783</v>
      </c>
      <c r="O1619" s="246">
        <v>0.75240999999999991</v>
      </c>
      <c r="P1619" s="268"/>
    </row>
    <row r="1620" spans="1:16" ht="15.75" thickBot="1" x14ac:dyDescent="0.3">
      <c r="A1620" s="195" t="s">
        <v>117</v>
      </c>
      <c r="B1620" s="376"/>
      <c r="C1620" s="245" t="s">
        <v>197</v>
      </c>
      <c r="D1620" s="246"/>
      <c r="E1620" s="246">
        <v>3.4229363724529492E-3</v>
      </c>
      <c r="F1620" s="246"/>
      <c r="G1620" s="246"/>
      <c r="H1620" s="246"/>
      <c r="I1620" s="246"/>
      <c r="J1620" s="246"/>
      <c r="K1620" s="246"/>
      <c r="L1620" s="246"/>
      <c r="M1620" s="246"/>
      <c r="N1620" s="246"/>
      <c r="O1620" s="246"/>
      <c r="P1620" s="268"/>
    </row>
    <row r="1621" spans="1:16" ht="15.75" thickBot="1" x14ac:dyDescent="0.3">
      <c r="A1621" s="195" t="s">
        <v>117</v>
      </c>
      <c r="B1621" s="376"/>
      <c r="C1621" s="245" t="s">
        <v>199</v>
      </c>
      <c r="D1621" s="310">
        <v>0.252</v>
      </c>
      <c r="E1621" s="246">
        <v>0.28710000000000002</v>
      </c>
      <c r="F1621" s="246">
        <v>0.27946524626273334</v>
      </c>
      <c r="G1621" s="246">
        <v>0.26027151737500415</v>
      </c>
      <c r="H1621" s="246">
        <v>0.22206611722025232</v>
      </c>
      <c r="I1621" s="246">
        <v>0.23470428159927745</v>
      </c>
      <c r="J1621" s="246">
        <v>0.15048175443375286</v>
      </c>
      <c r="K1621" s="246">
        <v>0.11533513094114624</v>
      </c>
      <c r="L1621" s="246">
        <v>0.2476086029169918</v>
      </c>
      <c r="M1621" s="246">
        <v>0.18024296287308908</v>
      </c>
      <c r="N1621" s="246">
        <v>0.19496532528723082</v>
      </c>
      <c r="O1621" s="246">
        <v>0.24758999999999998</v>
      </c>
      <c r="P1621" s="268"/>
    </row>
    <row r="1622" spans="1:16" ht="15.75" thickBot="1" x14ac:dyDescent="0.3">
      <c r="A1622" s="195" t="s">
        <v>117</v>
      </c>
      <c r="B1622" s="376"/>
      <c r="C1622" s="245" t="s">
        <v>198</v>
      </c>
      <c r="D1622" s="246"/>
      <c r="E1622" s="246"/>
      <c r="F1622" s="246">
        <v>1.9253263669868261E-2</v>
      </c>
      <c r="G1622" s="246">
        <v>0.20954411693067052</v>
      </c>
      <c r="H1622" s="246">
        <v>0.23555733630465386</v>
      </c>
      <c r="I1622" s="246">
        <v>0.17685655286008953</v>
      </c>
      <c r="J1622" s="246">
        <v>0.24390446947864436</v>
      </c>
      <c r="K1622" s="246">
        <v>8.3662622567077571E-2</v>
      </c>
      <c r="L1622" s="246">
        <v>7.5955176242334761E-3</v>
      </c>
      <c r="M1622" s="246">
        <v>2.6475366647671975E-2</v>
      </c>
      <c r="N1622" s="246">
        <v>1.2517209745501362E-2</v>
      </c>
      <c r="O1622" s="246">
        <v>0</v>
      </c>
      <c r="P1622" s="268"/>
    </row>
    <row r="1623" spans="1:16" ht="15.75" thickBot="1" x14ac:dyDescent="0.3">
      <c r="A1623" s="195" t="s">
        <v>117</v>
      </c>
      <c r="B1623" s="376"/>
      <c r="C1623" s="248" t="s">
        <v>228</v>
      </c>
      <c r="D1623" s="249"/>
      <c r="E1623" s="249"/>
      <c r="F1623" s="249"/>
      <c r="G1623" s="249"/>
      <c r="H1623" s="249"/>
      <c r="I1623" s="249"/>
      <c r="J1623" s="249"/>
      <c r="K1623" s="249"/>
      <c r="L1623" s="249"/>
      <c r="M1623" s="249"/>
      <c r="N1623" s="249"/>
      <c r="O1623" s="249"/>
      <c r="P1623" s="177"/>
    </row>
    <row r="1624" spans="1:16" ht="15.75" thickBot="1" x14ac:dyDescent="0.3">
      <c r="A1624" s="195"/>
      <c r="B1624" s="376"/>
      <c r="C1624" s="306" t="s">
        <v>278</v>
      </c>
      <c r="D1624" s="309">
        <v>1</v>
      </c>
      <c r="E1624" s="309">
        <v>1</v>
      </c>
      <c r="F1624" s="309">
        <v>1</v>
      </c>
      <c r="G1624" s="309">
        <v>1</v>
      </c>
      <c r="H1624" s="309">
        <v>1</v>
      </c>
      <c r="I1624" s="309">
        <v>1</v>
      </c>
      <c r="J1624" s="309">
        <v>1</v>
      </c>
      <c r="K1624" s="309">
        <v>1</v>
      </c>
      <c r="L1624" s="309">
        <v>1</v>
      </c>
      <c r="M1624" s="309">
        <v>1</v>
      </c>
      <c r="N1624" s="309">
        <v>1</v>
      </c>
      <c r="O1624" s="309">
        <v>1</v>
      </c>
      <c r="P1624" s="308"/>
    </row>
    <row r="1625" spans="1:16" x14ac:dyDescent="0.25">
      <c r="A1625" s="195" t="s">
        <v>117</v>
      </c>
      <c r="B1625" s="376"/>
      <c r="C1625" s="154" t="s">
        <v>14</v>
      </c>
      <c r="D1625" s="155">
        <f>+SUMPRODUCT(D1626:D1630,D1619:D1623)</f>
        <v>18.414684769339438</v>
      </c>
      <c r="E1625" s="155">
        <f t="shared" ref="E1625" si="3657">+SUMPRODUCT(E1626:E1630,E1619:E1623)</f>
        <v>18.841135192376285</v>
      </c>
      <c r="F1625" s="155">
        <f t="shared" ref="F1625" si="3658">+SUMPRODUCT(F1626:F1630,F1619:F1623)</f>
        <v>20.58124650733107</v>
      </c>
      <c r="G1625" s="155">
        <f t="shared" ref="G1625" si="3659">+SUMPRODUCT(G1626:G1630,G1619:G1623)</f>
        <v>28.563053341130804</v>
      </c>
      <c r="H1625" s="155">
        <f t="shared" ref="H1625" si="3660">+SUMPRODUCT(H1626:H1630,H1619:H1623)</f>
        <v>33.603799184948656</v>
      </c>
      <c r="I1625" s="155">
        <f t="shared" ref="I1625" si="3661">+SUMPRODUCT(I1626:I1630,I1619:I1623)</f>
        <v>31.510875673984401</v>
      </c>
      <c r="J1625" s="155">
        <f t="shared" ref="J1625" si="3662">+SUMPRODUCT(J1626:J1630,J1619:J1623)</f>
        <v>20.274910377394022</v>
      </c>
      <c r="K1625" s="155">
        <f t="shared" ref="K1625" si="3663">+SUMPRODUCT(K1626:K1630,K1619:K1623)</f>
        <v>17.290051071257835</v>
      </c>
      <c r="L1625" s="155">
        <f t="shared" ref="L1625" si="3664">+SUMPRODUCT(L1626:L1630,L1619:L1623)</f>
        <v>23.991363394497959</v>
      </c>
      <c r="M1625" s="155">
        <f t="shared" ref="M1625" si="3665">+SUMPRODUCT(M1626:M1630,M1619:M1623)</f>
        <v>27.257656862768588</v>
      </c>
      <c r="N1625" s="155">
        <f t="shared" ref="N1625" si="3666">+SUMPRODUCT(N1626:N1630,N1619:N1623)</f>
        <v>25.052800302948242</v>
      </c>
      <c r="O1625" s="156">
        <f t="shared" ref="O1625" si="3667">+SUMPRODUCT(O1626:O1630,O1619:O1623)</f>
        <v>21.196595452974034</v>
      </c>
      <c r="P1625" s="156"/>
    </row>
    <row r="1626" spans="1:16" x14ac:dyDescent="0.25">
      <c r="A1626" s="195" t="s">
        <v>117</v>
      </c>
      <c r="B1626" s="376"/>
      <c r="C1626" s="77" t="s">
        <v>34</v>
      </c>
      <c r="D1626" s="243">
        <f>+IF(D1624=1,D1638*'CPP Detay Tum Ay'!D$38+(1-'Measured TV opt-pt'!D1638)*'CPP Detay Tum Ay'!D$20,IF(D1624=2,D1638*'CPP Detay (düşük)'!D$38+(1-'Measured TV opt-pt'!D1638)*'CPP Detay (düşük)'!D$20,IF(D1624=3,D1638*'CPP Detay (yüksek)'!D$38+(1-'Measured TV opt-pt'!D1638)*'CPP Detay (yüksek)'!D$20,"Girilen Rakamda Hata Var")))</f>
        <v>17.464164150556634</v>
      </c>
      <c r="E1626" s="243">
        <f>+IF(E1624=1,E1638*'CPP Detay Tum Ay'!E$38+(1-'Measured TV opt-pt'!E1638)*'CPP Detay Tum Ay'!E$20,IF(E1624=2,E1638*'CPP Detay (düşük)'!E$38+(1-'Measured TV opt-pt'!E1638)*'CPP Detay (düşük)'!E$20,IF(E1624=3,E1638*'CPP Detay (yüksek)'!E$38+(1-'Measured TV opt-pt'!E1638)*'CPP Detay (yüksek)'!E$20,"Girilen Rakamda Hata Var")))</f>
        <v>17.440310812806491</v>
      </c>
      <c r="F1626" s="161">
        <f>+IF(F1624=1,F1638*'CPP Detay Tum Ay'!F$38+(1-'Measured TV opt-pt'!F1638)*'CPP Detay Tum Ay'!F$20,IF(F1624=2,F1638*'CPP Detay (düşük)'!F$38+(1-'Measured TV opt-pt'!F1638)*'CPP Detay (düşük)'!F$20,IF(F1624=3,F1638*'CPP Detay (yüksek)'!F$38+(1-'Measured TV opt-pt'!F1638)*'CPP Detay (yüksek)'!F$20,"Girilen Rakamda Hata Var")))</f>
        <v>18.801284390853873</v>
      </c>
      <c r="G1626" s="161">
        <f>+IF(G1624=1,G1638*'CPP Detay Tum Ay'!G$38+(1-'Measured TV opt-pt'!G1638)*'CPP Detay Tum Ay'!G$20,IF(G1624=2,G1638*'CPP Detay (düşük)'!G$38+(1-'Measured TV opt-pt'!G1638)*'CPP Detay (düşük)'!G$20,IF(G1624=3,G1638*'CPP Detay (yüksek)'!G$38+(1-'Measured TV opt-pt'!G1638)*'CPP Detay (yüksek)'!G$20,"Girilen Rakamda Hata Var")))</f>
        <v>25.388345112152834</v>
      </c>
      <c r="H1626" s="161">
        <f>+IF(H1624=1,H1638*'CPP Detay Tum Ay'!H$38+(1-'Measured TV opt-pt'!H1638)*'CPP Detay Tum Ay'!H$20,IF(H1624=2,H1638*'CPP Detay (düşük)'!H$38+(1-'Measured TV opt-pt'!H1638)*'CPP Detay (düşük)'!H$20,IF(H1624=3,H1638*'CPP Detay (yüksek)'!H$38+(1-'Measured TV opt-pt'!H1638)*'CPP Detay (yüksek)'!H$20,"Girilen Rakamda Hata Var")))</f>
        <v>29.906721880543316</v>
      </c>
      <c r="I1626" s="161">
        <f>+IF(I1624=1,I1638*'CPP Detay Tum Ay'!I$38+(1-'Measured TV opt-pt'!I1638)*'CPP Detay Tum Ay'!I$20,IF(I1624=2,I1638*'CPP Detay (düşük)'!I$38+(1-'Measured TV opt-pt'!I1638)*'CPP Detay (düşük)'!I$20,IF(I1624=3,I1638*'CPP Detay (yüksek)'!I$38+(1-'Measured TV opt-pt'!I1638)*'CPP Detay (yüksek)'!I$20,"Girilen Rakamda Hata Var")))</f>
        <v>28.481543798919329</v>
      </c>
      <c r="J1626" s="161">
        <f>+IF(J1624=1,J1638*'CPP Detay Tum Ay'!J$38+(1-'Measured TV opt-pt'!J1638)*'CPP Detay Tum Ay'!J$20,IF(J1624=2,J1638*'CPP Detay (düşük)'!J$38+(1-'Measured TV opt-pt'!J1638)*'CPP Detay (düşük)'!J$20,IF(J1624=3,J1638*'CPP Detay (yüksek)'!J$38+(1-'Measured TV opt-pt'!J1638)*'CPP Detay (yüksek)'!J$20,"Girilen Rakamda Hata Var")))</f>
        <v>18.814975998400666</v>
      </c>
      <c r="K1626" s="161">
        <f>+IF(K1624=1,K1638*'CPP Detay Tum Ay'!K$38+(1-'Measured TV opt-pt'!K1638)*'CPP Detay Tum Ay'!K$20,IF(K1624=2,K1638*'CPP Detay (düşük)'!K$38+(1-'Measured TV opt-pt'!K1638)*'CPP Detay (düşük)'!K$20,IF(K1624=3,K1638*'CPP Detay (yüksek)'!K$38+(1-'Measured TV opt-pt'!K1638)*'CPP Detay (yüksek)'!K$20,"Girilen Rakamda Hata Var")))</f>
        <v>17.034468684979927</v>
      </c>
      <c r="L1626" s="255">
        <f>+IF(L1624=1,L1638*'CPP Detay Tum Ay'!L$38+(1-'Measured TV opt-pt'!L1638)*'CPP Detay Tum Ay'!L$20,IF(L1624=2,L1638*'CPP Detay (düşük)'!L$38+(1-'Measured TV opt-pt'!L1638)*'CPP Detay (düşük)'!L$20,IF(L1624=3,L1638*'CPP Detay (yüksek)'!L$38+(1-'Measured TV opt-pt'!L1638)*'CPP Detay (yüksek)'!L$20,"Girilen Rakamda Hata Var")))</f>
        <v>22.467149289573328</v>
      </c>
      <c r="M1626" s="255">
        <f>+IF(M1624=1,M1638*'CPP Detay Tum Ay'!M$38+(1-'Measured TV opt-pt'!M1638)*'CPP Detay Tum Ay'!M$20,IF(M1624=2,M1638*'CPP Detay (düşük)'!M$38+(1-'Measured TV opt-pt'!M1638)*'CPP Detay (düşük)'!M$20,IF(M1624=3,M1638*'CPP Detay (yüksek)'!M$38+(1-'Measured TV opt-pt'!M1638)*'CPP Detay (yüksek)'!M$20,"Girilen Rakamda Hata Var")))</f>
        <v>25.789248753307362</v>
      </c>
      <c r="N1626" s="255">
        <f>+IF(N1624=1,N1638*'CPP Detay Tum Ay'!N$38+(1-'Measured TV opt-pt'!N1638)*'CPP Detay Tum Ay'!N$20,IF(N1624=2,N1638*'CPP Detay (düşük)'!N$38+(1-'Measured TV opt-pt'!N1638)*'CPP Detay (düşük)'!N$20,IF(N1624=3,N1638*'CPP Detay (yüksek)'!N$38+(1-'Measured TV opt-pt'!N1638)*'CPP Detay (yüksek)'!N$20,"Girilen Rakamda Hata Var")))</f>
        <v>23.803341004858662</v>
      </c>
      <c r="O1626" s="256">
        <f>+IF(O1624=1,O1638*'CPP Detay Tum Ay'!O$38+(1-'Measured TV opt-pt'!O1638)*'CPP Detay Tum Ay'!O$20,IF(O1624=2,O1638*'CPP Detay (düşük)'!O$38+(1-'Measured TV opt-pt'!O1638)*'CPP Detay (düşük)'!O$20,IF(O1624=3,O1638*'CPP Detay (yüksek)'!O$38+(1-'Measured TV opt-pt'!O1638)*'CPP Detay (yüksek)'!O$20,"Girilen Rakamda Hata Var")))</f>
        <v>19.99835323959751</v>
      </c>
      <c r="P1626" s="162"/>
    </row>
    <row r="1627" spans="1:16" x14ac:dyDescent="0.25">
      <c r="A1627" s="195" t="s">
        <v>117</v>
      </c>
      <c r="B1627" s="376"/>
      <c r="C1627" s="77" t="s">
        <v>194</v>
      </c>
      <c r="D1627" s="243">
        <f>+IF(D1624=1,D1639*'CPP Detay Tum Ay'!D$94+(1-'Measured TV opt-pt'!D1639)*'CPP Detay Tum Ay'!D$76,IF(D1624=2,D1639*'CPP Detay (düşük)'!D$94+(1-'Measured TV opt-pt'!D1639)*'CPP Detay (düşük)'!D$76,IF(D1624=3,D1639*'CPP Detay (yüksek)'!D$94+(1-'Measured TV opt-pt'!D1639)*'CPP Detay (yüksek)'!D$76,"Girilen Rakamda Hata Var")))</f>
        <v>0</v>
      </c>
      <c r="E1627" s="243">
        <f>+IF(E1624=1,E1639*'CPP Detay Tum Ay'!E$94+(1-'Measured TV opt-pt'!E1639)*'CPP Detay Tum Ay'!E$76,IF(E1624=2,E1639*'CPP Detay (düşük)'!E$94+(1-'Measured TV opt-pt'!E1639)*'CPP Detay (düşük)'!E$76,IF(E1624=3,E1639*'CPP Detay (yüksek)'!E$94+(1-'Measured TV opt-pt'!E1639)*'CPP Detay (yüksek)'!E$76,"Girilen Rakamda Hata Var")))</f>
        <v>0</v>
      </c>
      <c r="F1627" s="243">
        <f>+IF(F1624=1,F1639*'CPP Detay Tum Ay'!F$94+(1-'Measured TV opt-pt'!F1639)*'CPP Detay Tum Ay'!F$76,IF(F1624=2,F1639*'CPP Detay (düşük)'!F$94+(1-'Measured TV opt-pt'!F1639)*'CPP Detay (düşük)'!F$76,IF(F1624=3,F1639*'CPP Detay (yüksek)'!F$94+(1-'Measured TV opt-pt'!F1639)*'CPP Detay (yüksek)'!F$76,"Girilen Rakamda Hata Var")))</f>
        <v>0</v>
      </c>
      <c r="G1627" s="243">
        <f>+IF(G1624=1,G1639*'CPP Detay Tum Ay'!G$94+(1-'Measured TV opt-pt'!G1639)*'CPP Detay Tum Ay'!G$76,IF(G1624=2,G1639*'CPP Detay (düşük)'!G$94+(1-'Measured TV opt-pt'!G1639)*'CPP Detay (düşük)'!G$76,IF(G1624=3,G1639*'CPP Detay (yüksek)'!G$94+(1-'Measured TV opt-pt'!G1639)*'CPP Detay (yüksek)'!G$76,"Girilen Rakamda Hata Var")))</f>
        <v>0</v>
      </c>
      <c r="H1627" s="243">
        <f>+IF(H1624=1,H1639*'CPP Detay Tum Ay'!H$94+(1-'Measured TV opt-pt'!H1639)*'CPP Detay Tum Ay'!H$76,IF(H1624=2,H1639*'CPP Detay (düşük)'!H$94+(1-'Measured TV opt-pt'!H1639)*'CPP Detay (düşük)'!H$76,IF(H1624=3,H1639*'CPP Detay (yüksek)'!H$94+(1-'Measured TV opt-pt'!H1639)*'CPP Detay (yüksek)'!H$76,"Girilen Rakamda Hata Var")))</f>
        <v>0</v>
      </c>
      <c r="I1627" s="243">
        <f>+IF(I1624=1,I1639*'CPP Detay Tum Ay'!I$94+(1-'Measured TV opt-pt'!I1639)*'CPP Detay Tum Ay'!I$76,IF(I1624=2,I1639*'CPP Detay (düşük)'!I$94+(1-'Measured TV opt-pt'!I1639)*'CPP Detay (düşük)'!I$76,IF(I1624=3,I1639*'CPP Detay (yüksek)'!I$94+(1-'Measured TV opt-pt'!I1639)*'CPP Detay (yüksek)'!I$76,"Girilen Rakamda Hata Var")))</f>
        <v>0</v>
      </c>
      <c r="J1627" s="243">
        <f>+IF(J1624=1,J1639*'CPP Detay Tum Ay'!J$94+(1-'Measured TV opt-pt'!J1639)*'CPP Detay Tum Ay'!J$76,IF(J1624=2,J1639*'CPP Detay (düşük)'!J$94+(1-'Measured TV opt-pt'!J1639)*'CPP Detay (düşük)'!J$76,IF(J1624=3,J1639*'CPP Detay (yüksek)'!J$94+(1-'Measured TV opt-pt'!J1639)*'CPP Detay (yüksek)'!J$76,"Girilen Rakamda Hata Var")))</f>
        <v>0</v>
      </c>
      <c r="K1627" s="243">
        <f>+IF(K1624=1,K1639*'CPP Detay Tum Ay'!K$94+(1-'Measured TV opt-pt'!K1639)*'CPP Detay Tum Ay'!K$76,IF(K1624=2,K1639*'CPP Detay (düşük)'!K$94+(1-'Measured TV opt-pt'!K1639)*'CPP Detay (düşük)'!K$76,IF(K1624=3,K1639*'CPP Detay (yüksek)'!K$94+(1-'Measured TV opt-pt'!K1639)*'CPP Detay (yüksek)'!K$76,"Girilen Rakamda Hata Var")))</f>
        <v>0</v>
      </c>
      <c r="L1627" s="257">
        <f>+IF(L1624=1,L1639*'CPP Detay Tum Ay'!L$94+(1-'Measured TV opt-pt'!L1639)*'CPP Detay Tum Ay'!L$76,IF(L1624=2,L1639*'CPP Detay (düşük)'!L$94+(1-'Measured TV opt-pt'!L1639)*'CPP Detay (düşük)'!L$76,IF(L1624=3,L1639*'CPP Detay (yüksek)'!L$94+(1-'Measured TV opt-pt'!L1639)*'CPP Detay (yüksek)'!L$76,"Girilen Rakamda Hata Var")))</f>
        <v>0</v>
      </c>
      <c r="M1627" s="257">
        <f>+IF(M1624=1,M1639*'CPP Detay Tum Ay'!M$94+(1-'Measured TV opt-pt'!M1639)*'CPP Detay Tum Ay'!M$76,IF(M1624=2,M1639*'CPP Detay (düşük)'!M$94+(1-'Measured TV opt-pt'!M1639)*'CPP Detay (düşük)'!M$76,IF(M1624=3,M1639*'CPP Detay (yüksek)'!M$94+(1-'Measured TV opt-pt'!M1639)*'CPP Detay (yüksek)'!M$76,"Girilen Rakamda Hata Var")))</f>
        <v>0</v>
      </c>
      <c r="N1627" s="257">
        <f>+IF(N1624=1,N1639*'CPP Detay Tum Ay'!N$94+(1-'Measured TV opt-pt'!N1639)*'CPP Detay Tum Ay'!N$76,IF(N1624=2,N1639*'CPP Detay (düşük)'!N$94+(1-'Measured TV opt-pt'!N1639)*'CPP Detay (düşük)'!N$76,IF(N1624=3,N1639*'CPP Detay (yüksek)'!N$94+(1-'Measured TV opt-pt'!N1639)*'CPP Detay (yüksek)'!N$76,"Girilen Rakamda Hata Var")))</f>
        <v>0</v>
      </c>
      <c r="O1627" s="258">
        <f>+IF(O1624=1,O1639*'CPP Detay Tum Ay'!O$94+(1-'Measured TV opt-pt'!O1639)*'CPP Detay Tum Ay'!O$76,IF(O1624=2,O1639*'CPP Detay (düşük)'!O$94+(1-'Measured TV opt-pt'!O1639)*'CPP Detay (düşük)'!O$76,IF(O1624=3,O1639*'CPP Detay (yüksek)'!O$94+(1-'Measured TV opt-pt'!O1639)*'CPP Detay (yüksek)'!O$76,"Girilen Rakamda Hata Var")))</f>
        <v>0</v>
      </c>
      <c r="P1627" s="244"/>
    </row>
    <row r="1628" spans="1:16" x14ac:dyDescent="0.25">
      <c r="A1628" s="195" t="s">
        <v>117</v>
      </c>
      <c r="B1628" s="376"/>
      <c r="C1628" s="77" t="s">
        <v>195</v>
      </c>
      <c r="D1628" s="243">
        <f>+IF(D1624=1,D1640*'CPP Detay Tum Ay'!D$150+(1-'Measured TV opt-pt'!D1640)*'CPP Detay Tum Ay'!D$132,IF(D1624=2,D1640*'CPP Detay (düşük)'!D$150+(1-'Measured TV opt-pt'!D1640)*'CPP Detay (düşük)'!D$132,IF(D1624=3,D1640*'CPP Detay (yüksek)'!D$150+(1-'Measured TV opt-pt'!D1640)*'CPP Detay (yüksek)'!D$132,"Girilen Rakamda Hata Var")))</f>
        <v>21.236071367948714</v>
      </c>
      <c r="E1628" s="243">
        <f>+IF(E1624=1,E1640*'CPP Detay Tum Ay'!E$150+(1-'Measured TV opt-pt'!E1640)*'CPP Detay Tum Ay'!E$132,IF(E1624=2,E1640*'CPP Detay (düşük)'!E$150+(1-'Measured TV opt-pt'!E1640)*'CPP Detay (düşük)'!E$132,IF(E1624=3,E1640*'CPP Detay (yüksek)'!E$150+(1-'Measured TV opt-pt'!E1640)*'CPP Detay (yüksek)'!E$132,"Girilen Rakamda Hata Var")))</f>
        <v>22.319531918936036</v>
      </c>
      <c r="F1628" s="243">
        <f>+IF(F1624=1,F1640*'CPP Detay Tum Ay'!F$150+(1-'Measured TV opt-pt'!F1640)*'CPP Detay Tum Ay'!F$132,IF(F1624=2,F1640*'CPP Detay (düşük)'!F$150+(1-'Measured TV opt-pt'!F1640)*'CPP Detay (düşük)'!F$132,IF(F1624=3,F1640*'CPP Detay (yüksek)'!F$150+(1-'Measured TV opt-pt'!F1640)*'CPP Detay (yüksek)'!F$132,"Girilen Rakamda Hata Var")))</f>
        <v>25.139650797266516</v>
      </c>
      <c r="G1628" s="243">
        <f>+IF(G1624=1,G1640*'CPP Detay Tum Ay'!G$150+(1-'Measured TV opt-pt'!G1640)*'CPP Detay Tum Ay'!G$132,IF(G1624=2,G1640*'CPP Detay (düşük)'!G$150+(1-'Measured TV opt-pt'!G1640)*'CPP Detay (düşük)'!G$132,IF(G1624=3,G1640*'CPP Detay (yüksek)'!G$150+(1-'Measured TV opt-pt'!G1640)*'CPP Detay (yüksek)'!G$132,"Girilen Rakamda Hata Var")))</f>
        <v>32.571152962092278</v>
      </c>
      <c r="H1628" s="243">
        <f>+IF(H1624=1,H1640*'CPP Detay Tum Ay'!H$150+(1-'Measured TV opt-pt'!H1640)*'CPP Detay Tum Ay'!H$132,IF(H1624=2,H1640*'CPP Detay (düşük)'!H$150+(1-'Measured TV opt-pt'!H1640)*'CPP Detay (düşük)'!H$132,IF(H1624=3,H1640*'CPP Detay (yüksek)'!H$150+(1-'Measured TV opt-pt'!H1640)*'CPP Detay (yüksek)'!H$132,"Girilen Rakamda Hata Var")))</f>
        <v>38.504582322566698</v>
      </c>
      <c r="I1628" s="243">
        <f>+IF(I1624=1,I1640*'CPP Detay Tum Ay'!I$150+(1-'Measured TV opt-pt'!I1640)*'CPP Detay Tum Ay'!I$132,IF(I1624=2,I1640*'CPP Detay (düşük)'!I$150+(1-'Measured TV opt-pt'!I1640)*'CPP Detay (düşük)'!I$132,IF(I1624=3,I1640*'CPP Detay (yüksek)'!I$150+(1-'Measured TV opt-pt'!I1640)*'CPP Detay (yüksek)'!I$132,"Girilen Rakamda Hata Var")))</f>
        <v>36.142210678171971</v>
      </c>
      <c r="J1628" s="243">
        <f>+IF(J1624=1,J1640*'CPP Detay Tum Ay'!J$150+(1-'Measured TV opt-pt'!J1640)*'CPP Detay Tum Ay'!J$132,IF(J1624=2,J1640*'CPP Detay (düşük)'!J$150+(1-'Measured TV opt-pt'!J1640)*'CPP Detay (düşük)'!J$132,IF(J1624=3,J1640*'CPP Detay (yüksek)'!J$150+(1-'Measured TV opt-pt'!J1640)*'CPP Detay (yüksek)'!J$132,"Girilen Rakamda Hata Var")))</f>
        <v>22.891196098593156</v>
      </c>
      <c r="K1628" s="243">
        <f>+IF(K1624=1,K1640*'CPP Detay Tum Ay'!K$150+(1-'Measured TV opt-pt'!K1640)*'CPP Detay Tum Ay'!K$132,IF(K1624=2,K1640*'CPP Detay (düşük)'!K$150+(1-'Measured TV opt-pt'!K1640)*'CPP Detay (düşük)'!K$132,IF(K1624=3,K1640*'CPP Detay (yüksek)'!K$150+(1-'Measured TV opt-pt'!K1640)*'CPP Detay (yüksek)'!K$132,"Girilen Rakamda Hata Var")))</f>
        <v>18.52416727465565</v>
      </c>
      <c r="L1628" s="257">
        <f>+IF(L1624=1,L1640*'CPP Detay Tum Ay'!L$150+(1-'Measured TV opt-pt'!L1640)*'CPP Detay Tum Ay'!L$132,IF(L1624=2,L1640*'CPP Detay (düşük)'!L$150+(1-'Measured TV opt-pt'!L1640)*'CPP Detay (düşük)'!L$132,IF(L1624=3,L1640*'CPP Detay (yüksek)'!L$150+(1-'Measured TV opt-pt'!L1640)*'CPP Detay (yüksek)'!L$132,"Girilen Rakamda Hata Var")))</f>
        <v>28.233970352734637</v>
      </c>
      <c r="M1628" s="257">
        <f>+IF(M1624=1,M1640*'CPP Detay Tum Ay'!M$150+(1-'Measured TV opt-pt'!M1640)*'CPP Detay Tum Ay'!M$132,IF(M1624=2,M1640*'CPP Detay (düşük)'!M$150+(1-'Measured TV opt-pt'!M1640)*'CPP Detay (düşük)'!M$132,IF(M1624=3,M1640*'CPP Detay (yüksek)'!M$150+(1-'Measured TV opt-pt'!M1640)*'CPP Detay (yüksek)'!M$132,"Girilen Rakamda Hata Var")))</f>
        <v>32.359637806635185</v>
      </c>
      <c r="N1628" s="257">
        <f>+IF(N1624=1,N1640*'CPP Detay Tum Ay'!N$150+(1-'Measured TV opt-pt'!N1640)*'CPP Detay Tum Ay'!N$132,IF(N1624=2,N1640*'CPP Detay (düşük)'!N$150+(1-'Measured TV opt-pt'!N1640)*'CPP Detay (düşük)'!N$132,IF(N1624=3,N1640*'CPP Detay (yüksek)'!N$150+(1-'Measured TV opt-pt'!N1640)*'CPP Detay (yüksek)'!N$132,"Girilen Rakamda Hata Var")))</f>
        <v>29.645492106680784</v>
      </c>
      <c r="O1628" s="258">
        <f>+IF(O1624=1,O1640*'CPP Detay Tum Ay'!O$150+(1-'Measured TV opt-pt'!O1640)*'CPP Detay Tum Ay'!O$132,IF(O1624=2,O1640*'CPP Detay (düşük)'!O$150+(1-'Measured TV opt-pt'!O1640)*'CPP Detay (düşük)'!O$132,IF(O1624=3,O1640*'CPP Detay (yüksek)'!O$150+(1-'Measured TV opt-pt'!O1640)*'CPP Detay (yüksek)'!O$132,"Girilen Rakamda Hata Var")))</f>
        <v>24.837976057063997</v>
      </c>
      <c r="P1628" s="244"/>
    </row>
    <row r="1629" spans="1:16" x14ac:dyDescent="0.25">
      <c r="A1629" s="195" t="s">
        <v>117</v>
      </c>
      <c r="B1629" s="376"/>
      <c r="C1629" s="77" t="s">
        <v>193</v>
      </c>
      <c r="D1629" s="243">
        <f>+IF(D1624=1,D1641*'CPP Detay Tum Ay'!D$206+(1-'Measured TV opt-pt'!D1641)*'CPP Detay Tum Ay'!D$188,IF(D1624=2,D1641*'CPP Detay (düşük)'!D$206+(1-'Measured TV opt-pt'!D1641)*'CPP Detay (düşük)'!D$188,IF(D1624=3,D1641*'CPP Detay (yüksek)'!D$206+(1-'Measured TV opt-pt'!D1641)*'CPP Detay (yüksek)'!D$188,"Girilen Rakamda Hata Var")))</f>
        <v>13.255139170040486</v>
      </c>
      <c r="E1629" s="243">
        <f>+IF(E1624=1,E1641*'CPP Detay Tum Ay'!E$206+(1-'Measured TV opt-pt'!E1641)*'CPP Detay Tum Ay'!E$188,IF(E1624=2,E1641*'CPP Detay (düşük)'!E$206+(1-'Measured TV opt-pt'!E1641)*'CPP Detay (düşük)'!E$188,IF(E1624=3,E1641*'CPP Detay (yüksek)'!E$206+(1-'Measured TV opt-pt'!E1641)*'CPP Detay (yüksek)'!E$188,"Girilen Rakamda Hata Var")))</f>
        <v>12.967943391043091</v>
      </c>
      <c r="F1629" s="243">
        <f>+IF(F1624=1,F1641*'CPP Detay Tum Ay'!F$206+(1-'Measured TV opt-pt'!F1641)*'CPP Detay Tum Ay'!F$188,IF(F1624=2,F1641*'CPP Detay (düşük)'!F$206+(1-'Measured TV opt-pt'!F1641)*'CPP Detay (düşük)'!F$188,IF(F1624=3,F1641*'CPP Detay (yüksek)'!F$206+(1-'Measured TV opt-pt'!F1641)*'CPP Detay (yüksek)'!F$188,"Girilen Rakamda Hata Var")))</f>
        <v>19.248428727173621</v>
      </c>
      <c r="G1629" s="243">
        <f>+IF(G1624=1,G1641*'CPP Detay Tum Ay'!G$206+(1-'Measured TV opt-pt'!G1641)*'CPP Detay Tum Ay'!G$188,IF(G1624=2,G1641*'CPP Detay (düşük)'!G$206+(1-'Measured TV opt-pt'!G1641)*'CPP Detay (düşük)'!G$188,IF(G1624=3,G1641*'CPP Detay (yüksek)'!G$206+(1-'Measured TV opt-pt'!G1641)*'CPP Detay (yüksek)'!G$188,"Girilen Rakamda Hata Var")))</f>
        <v>31.617238339887738</v>
      </c>
      <c r="H1629" s="243">
        <f>+IF(H1624=1,H1641*'CPP Detay Tum Ay'!H$206+(1-'Measured TV opt-pt'!H1641)*'CPP Detay Tum Ay'!H$188,IF(H1624=2,H1641*'CPP Detay (düşük)'!H$206+(1-'Measured TV opt-pt'!H1641)*'CPP Detay (düşük)'!H$188,IF(H1624=3,H1641*'CPP Detay (yüksek)'!H$206+(1-'Measured TV opt-pt'!H1641)*'CPP Detay (yüksek)'!H$188,"Girilen Rakamda Hata Var")))</f>
        <v>37.496312795815889</v>
      </c>
      <c r="I1629" s="243">
        <f>+IF(I1624=1,I1641*'CPP Detay Tum Ay'!I$206+(1-'Measured TV opt-pt'!I1641)*'CPP Detay Tum Ay'!I$188,IF(I1624=2,I1641*'CPP Detay (düşük)'!I$206+(1-'Measured TV opt-pt'!I1641)*'CPP Detay (düşük)'!I$188,IF(I1624=3,I1641*'CPP Detay (yüksek)'!I$206+(1-'Measured TV opt-pt'!I1641)*'CPP Detay (yüksek)'!I$188,"Girilen Rakamda Hata Var")))</f>
        <v>35.443912671803574</v>
      </c>
      <c r="J1629" s="243">
        <f>+IF(J1624=1,J1641*'CPP Detay Tum Ay'!J$206+(1-'Measured TV opt-pt'!J1641)*'CPP Detay Tum Ay'!J$188,IF(J1624=2,J1641*'CPP Detay (düşük)'!J$206+(1-'Measured TV opt-pt'!J1641)*'CPP Detay (düşük)'!J$188,IF(J1624=3,J1641*'CPP Detay (yüksek)'!J$206+(1-'Measured TV opt-pt'!J1641)*'CPP Detay (yüksek)'!J$188,"Girilen Rakamda Hata Var")))</f>
        <v>22.285751374791982</v>
      </c>
      <c r="K1629" s="243">
        <f>+IF(K1624=1,K1641*'CPP Detay Tum Ay'!K$206+(1-'Measured TV opt-pt'!K1641)*'CPP Detay Tum Ay'!K$188,IF(K1624=2,K1641*'CPP Detay (düşük)'!K$206+(1-'Measured TV opt-pt'!K1641)*'CPP Detay (düşük)'!K$188,IF(K1624=3,K1641*'CPP Detay (yüksek)'!K$206+(1-'Measured TV opt-pt'!K1641)*'CPP Detay (yüksek)'!K$188,"Girilen Rakamda Hata Var")))</f>
        <v>18.035725898829039</v>
      </c>
      <c r="L1629" s="257">
        <f>+IF(L1624=1,L1641*'CPP Detay Tum Ay'!L$206+(1-'Measured TV opt-pt'!L1641)*'CPP Detay Tum Ay'!L$188,IF(L1624=2,L1641*'CPP Detay (düşük)'!L$206+(1-'Measured TV opt-pt'!L1641)*'CPP Detay (düşük)'!L$188,IF(L1624=3,L1641*'CPP Detay (yüksek)'!L$206+(1-'Measured TV opt-pt'!L1641)*'CPP Detay (yüksek)'!L$188,"Girilen Rakamda Hata Var")))</f>
        <v>35.145626645182467</v>
      </c>
      <c r="M1629" s="257">
        <f>+IF(M1624=1,M1641*'CPP Detay Tum Ay'!M$206+(1-'Measured TV opt-pt'!M1641)*'CPP Detay Tum Ay'!M$188,IF(M1624=2,M1641*'CPP Detay (düşük)'!M$206+(1-'Measured TV opt-pt'!M1641)*'CPP Detay (düşük)'!M$188,IF(M1624=3,M1641*'CPP Detay (yüksek)'!M$206+(1-'Measured TV opt-pt'!M1641)*'CPP Detay (yüksek)'!M$188,"Girilen Rakamda Hata Var")))</f>
        <v>36.521554108764683</v>
      </c>
      <c r="N1629" s="257">
        <f>+IF(N1624=1,N1641*'CPP Detay Tum Ay'!N$206+(1-'Measured TV opt-pt'!N1641)*'CPP Detay Tum Ay'!N$188,IF(N1624=2,N1641*'CPP Detay (düşük)'!N$206+(1-'Measured TV opt-pt'!N1641)*'CPP Detay (düşük)'!N$188,IF(N1624=3,N1641*'CPP Detay (yüksek)'!N$206+(1-'Measured TV opt-pt'!N1641)*'CPP Detay (yüksek)'!N$188,"Girilen Rakamda Hata Var")))</f>
        <v>32.626585992454281</v>
      </c>
      <c r="O1629" s="258">
        <f>+IF(O1624=1,O1641*'CPP Detay Tum Ay'!O$206+(1-'Measured TV opt-pt'!O1641)*'CPP Detay Tum Ay'!O$188,IF(O1624=2,O1641*'CPP Detay (düşük)'!O$206+(1-'Measured TV opt-pt'!O1641)*'CPP Detay (düşük)'!O$188,IF(O1624=3,O1641*'CPP Detay (yüksek)'!O$206+(1-'Measured TV opt-pt'!O1641)*'CPP Detay (yüksek)'!O$188,"Girilen Rakamda Hata Var")))</f>
        <v>0</v>
      </c>
      <c r="P1629" s="244"/>
    </row>
    <row r="1630" spans="1:16" ht="15.75" thickBot="1" x14ac:dyDescent="0.3">
      <c r="A1630" s="195" t="s">
        <v>117</v>
      </c>
      <c r="B1630" s="376"/>
      <c r="C1630" s="96" t="s">
        <v>229</v>
      </c>
      <c r="D1630" s="243">
        <f>+IF(D1624=1,D1642*'CPP Detay Tum Ay'!D$262+(1-'Measured TV opt-pt'!D1642)*'CPP Detay Tum Ay'!D$244,IF(D1624=2,D1642*'CPP Detay (düşük)'!D$262+(1-'Measured TV opt-pt'!D1642)*'CPP Detay (düşük)'!D$244,IF(D1624=3,D1642*'CPP Detay (yüksek)'!D$262+(1-'Measured TV opt-pt'!D1642)*'CPP Detay (yüksek)'!D$244,"Girilen Rakamda Hata Var")))</f>
        <v>0</v>
      </c>
      <c r="E1630" s="163">
        <f>+IF(E1624=1,E1642*'CPP Detay Tum Ay'!E$262+(1-'Measured TV opt-pt'!E1642)*'CPP Detay Tum Ay'!E$244,IF(E1624=2,E1642*'CPP Detay (düşük)'!E$262+(1-'Measured TV opt-pt'!E1642)*'CPP Detay (düşük)'!E$244,IF(E1624=3,E1642*'CPP Detay (yüksek)'!E$262+(1-'Measured TV opt-pt'!E1642)*'CPP Detay (yüksek)'!E$244,"Girilen Rakamda Hata Var")))</f>
        <v>0</v>
      </c>
      <c r="F1630" s="163">
        <f>+IF(F1624=1,F1642*'CPP Detay Tum Ay'!F$262+(1-'Measured TV opt-pt'!F1642)*'CPP Detay Tum Ay'!F$244,IF(F1624=2,F1642*'CPP Detay (düşük)'!F$262+(1-'Measured TV opt-pt'!F1642)*'CPP Detay (düşük)'!F$244,IF(F1624=3,F1642*'CPP Detay (yüksek)'!F$262+(1-'Measured TV opt-pt'!F1642)*'CPP Detay (yüksek)'!F$244,"Girilen Rakamda Hata Var")))</f>
        <v>0</v>
      </c>
      <c r="G1630" s="163">
        <f>+IF(G1624=1,G1642*'CPP Detay Tum Ay'!G$262+(1-'Measured TV opt-pt'!G1642)*'CPP Detay Tum Ay'!G$244,IF(G1624=2,G1642*'CPP Detay (düşük)'!G$262+(1-'Measured TV opt-pt'!G1642)*'CPP Detay (düşük)'!G$244,IF(G1624=3,G1642*'CPP Detay (yüksek)'!G$262+(1-'Measured TV opt-pt'!G1642)*'CPP Detay (yüksek)'!G$244,"Girilen Rakamda Hata Var")))</f>
        <v>0</v>
      </c>
      <c r="H1630" s="163">
        <f>+IF(H1624=1,H1642*'CPP Detay Tum Ay'!H$262+(1-'Measured TV opt-pt'!H1642)*'CPP Detay Tum Ay'!H$244,IF(H1624=2,H1642*'CPP Detay (düşük)'!H$262+(1-'Measured TV opt-pt'!H1642)*'CPP Detay (düşük)'!H$244,IF(H1624=3,H1642*'CPP Detay (yüksek)'!H$262+(1-'Measured TV opt-pt'!H1642)*'CPP Detay (yüksek)'!H$244,"Girilen Rakamda Hata Var")))</f>
        <v>0</v>
      </c>
      <c r="I1630" s="163">
        <f>+IF(I1624=1,I1642*'CPP Detay Tum Ay'!I$262+(1-'Measured TV opt-pt'!I1642)*'CPP Detay Tum Ay'!I$244,IF(I1624=2,I1642*'CPP Detay (düşük)'!I$262+(1-'Measured TV opt-pt'!I1642)*'CPP Detay (düşük)'!I$244,IF(I1624=3,I1642*'CPP Detay (yüksek)'!I$262+(1-'Measured TV opt-pt'!I1642)*'CPP Detay (yüksek)'!I$244,"Girilen Rakamda Hata Var")))</f>
        <v>0</v>
      </c>
      <c r="J1630" s="163">
        <f>+IF(J1624=1,J1642*'CPP Detay Tum Ay'!J$262+(1-'Measured TV opt-pt'!J1642)*'CPP Detay Tum Ay'!J$244,IF(J1624=2,J1642*'CPP Detay (düşük)'!J$262+(1-'Measured TV opt-pt'!J1642)*'CPP Detay (düşük)'!J$244,IF(J1624=3,J1642*'CPP Detay (yüksek)'!J$262+(1-'Measured TV opt-pt'!J1642)*'CPP Detay (yüksek)'!J$244,"Girilen Rakamda Hata Var")))</f>
        <v>0</v>
      </c>
      <c r="K1630" s="163">
        <f>+IF(K1624=1,K1642*'CPP Detay Tum Ay'!K$262+(1-'Measured TV opt-pt'!K1642)*'CPP Detay Tum Ay'!K$244,IF(K1624=2,K1642*'CPP Detay (düşük)'!K$262+(1-'Measured TV opt-pt'!K1642)*'CPP Detay (düşük)'!K$244,IF(K1624=3,K1642*'CPP Detay (yüksek)'!K$262+(1-'Measured TV opt-pt'!K1642)*'CPP Detay (yüksek)'!K$244,"Girilen Rakamda Hata Var")))</f>
        <v>0</v>
      </c>
      <c r="L1630" s="163">
        <f>+IF(L1624=1,L1642*'CPP Detay Tum Ay'!L$262+(1-'Measured TV opt-pt'!L1642)*'CPP Detay Tum Ay'!L$244,IF(L1624=2,L1642*'CPP Detay (düşük)'!L$262+(1-'Measured TV opt-pt'!L1642)*'CPP Detay (düşük)'!L$244,IF(L1624=3,L1642*'CPP Detay (yüksek)'!L$262+(1-'Measured TV opt-pt'!L1642)*'CPP Detay (yüksek)'!L$244,"Girilen Rakamda Hata Var")))</f>
        <v>0</v>
      </c>
      <c r="M1630" s="163">
        <f>+IF(M1624=1,M1642*'CPP Detay Tum Ay'!M$262+(1-'Measured TV opt-pt'!M1642)*'CPP Detay Tum Ay'!M$244,IF(M1624=2,M1642*'CPP Detay (düşük)'!M$262+(1-'Measured TV opt-pt'!M1642)*'CPP Detay (düşük)'!M$244,IF(M1624=3,M1642*'CPP Detay (yüksek)'!M$262+(1-'Measured TV opt-pt'!M1642)*'CPP Detay (yüksek)'!M$244,"Girilen Rakamda Hata Var")))</f>
        <v>0</v>
      </c>
      <c r="N1630" s="163">
        <f>+IF(N1624=1,N1642*'CPP Detay Tum Ay'!N$262+(1-'Measured TV opt-pt'!N1642)*'CPP Detay Tum Ay'!N$244,IF(N1624=2,N1642*'CPP Detay (düşük)'!N$262+(1-'Measured TV opt-pt'!N1642)*'CPP Detay (düşük)'!N$244,IF(N1624=3,N1642*'CPP Detay (yüksek)'!N$262+(1-'Measured TV opt-pt'!N1642)*'CPP Detay (yüksek)'!N$244,"Girilen Rakamda Hata Var")))</f>
        <v>0</v>
      </c>
      <c r="O1630" s="164">
        <f>+IF(O1624=1,O1642*'CPP Detay Tum Ay'!O$262+(1-'Measured TV opt-pt'!O1642)*'CPP Detay Tum Ay'!O$244,IF(O1624=2,O1642*'CPP Detay (düşük)'!O$262+(1-'Measured TV opt-pt'!O1642)*'CPP Detay (düşük)'!O$244,IF(O1624=3,O1642*'CPP Detay (yüksek)'!O$262+(1-'Measured TV opt-pt'!O1642)*'CPP Detay (yüksek)'!O$244,"Girilen Rakamda Hata Var")))</f>
        <v>0</v>
      </c>
      <c r="P1630" s="164"/>
    </row>
    <row r="1631" spans="1:16" x14ac:dyDescent="0.25">
      <c r="A1631" s="195" t="s">
        <v>117</v>
      </c>
      <c r="B1631" s="376"/>
      <c r="C1631" s="263" t="s">
        <v>16</v>
      </c>
      <c r="D1631" s="264">
        <f>+SUMPRODUCT(D1632:D1636,D1619:D1623)</f>
        <v>27.343395175064739</v>
      </c>
      <c r="E1631" s="264">
        <f t="shared" ref="E1631" si="3668">+SUMPRODUCT(E1632:E1636,E1619:E1623)</f>
        <v>27.12168610392651</v>
      </c>
      <c r="F1631" s="264">
        <f t="shared" ref="F1631" si="3669">+SUMPRODUCT(F1632:F1636,F1619:F1623)</f>
        <v>29.62656451959602</v>
      </c>
      <c r="G1631" s="264">
        <f t="shared" ref="G1631" si="3670">+SUMPRODUCT(G1632:G1636,G1619:G1623)</f>
        <v>42.421255267626002</v>
      </c>
      <c r="H1631" s="264">
        <f t="shared" ref="H1631" si="3671">+SUMPRODUCT(H1632:H1636,H1619:H1623)</f>
        <v>49.907666598584782</v>
      </c>
      <c r="I1631" s="264">
        <f t="shared" ref="I1631" si="3672">+SUMPRODUCT(I1632:I1636,I1619:I1623)</f>
        <v>46.799299945556783</v>
      </c>
      <c r="J1631" s="264">
        <f t="shared" ref="J1631" si="3673">+SUMPRODUCT(J1632:J1636,J1619:J1623)</f>
        <v>28.219831190478324</v>
      </c>
      <c r="K1631" s="264">
        <f t="shared" ref="K1631" si="3674">+SUMPRODUCT(K1632:K1636,K1619:K1623)</f>
        <v>24.047213580260994</v>
      </c>
      <c r="L1631" s="264">
        <f t="shared" ref="L1631" si="3675">+SUMPRODUCT(L1632:L1636,L1619:L1623)</f>
        <v>35.77483337237944</v>
      </c>
      <c r="M1631" s="264">
        <f t="shared" ref="M1631" si="3676">+SUMPRODUCT(M1632:M1636,M1619:M1623)</f>
        <v>40.402211993591912</v>
      </c>
      <c r="N1631" s="264">
        <f t="shared" ref="N1631" si="3677">+SUMPRODUCT(N1632:N1636,N1619:N1623)</f>
        <v>37.467304783618687</v>
      </c>
      <c r="O1631" s="265">
        <f t="shared" ref="O1631" si="3678">+SUMPRODUCT(O1632:O1636,O1619:O1623)</f>
        <v>31.864701154379397</v>
      </c>
      <c r="P1631" s="165"/>
    </row>
    <row r="1632" spans="1:16" x14ac:dyDescent="0.25">
      <c r="A1632" s="195" t="s">
        <v>117</v>
      </c>
      <c r="B1632" s="376"/>
      <c r="C1632" s="77" t="s">
        <v>212</v>
      </c>
      <c r="D1632" s="261">
        <f>+D1626*(D1638*D1664+(1-D1638)*D1663)</f>
        <v>25.931996542561425</v>
      </c>
      <c r="E1632" s="261">
        <f t="shared" ref="E1632:O1632" si="3679">+E1626*(E1638*E1664+(1-E1638)*E1663)</f>
        <v>25.105208926649389</v>
      </c>
      <c r="F1632" s="261">
        <f t="shared" si="3679"/>
        <v>27.064321145878864</v>
      </c>
      <c r="G1632" s="261">
        <f t="shared" si="3679"/>
        <v>37.706244355687701</v>
      </c>
      <c r="H1632" s="261">
        <f t="shared" si="3679"/>
        <v>44.416843954337445</v>
      </c>
      <c r="I1632" s="261">
        <f t="shared" si="3679"/>
        <v>42.300198983635475</v>
      </c>
      <c r="J1632" s="261">
        <f t="shared" si="3679"/>
        <v>26.187807326624199</v>
      </c>
      <c r="K1632" s="261">
        <f t="shared" si="3679"/>
        <v>23.691746485059959</v>
      </c>
      <c r="L1632" s="261">
        <f t="shared" si="3679"/>
        <v>33.501994404002417</v>
      </c>
      <c r="M1632" s="261">
        <f t="shared" si="3679"/>
        <v>38.225688309613879</v>
      </c>
      <c r="N1632" s="261">
        <f t="shared" si="3679"/>
        <v>35.598696413689702</v>
      </c>
      <c r="O1632" s="262">
        <f t="shared" si="3679"/>
        <v>30.063391593864672</v>
      </c>
      <c r="P1632" s="162"/>
    </row>
    <row r="1633" spans="1:53" x14ac:dyDescent="0.25">
      <c r="A1633" s="195" t="s">
        <v>117</v>
      </c>
      <c r="B1633" s="376"/>
      <c r="C1633" s="77" t="s">
        <v>213</v>
      </c>
      <c r="D1633" s="261">
        <f>+D1627*(D1639*D1664+(1-D1639)*D1663)</f>
        <v>0</v>
      </c>
      <c r="E1633" s="261">
        <f t="shared" ref="E1633:O1633" si="3680">+E1627*(E1639*E1664+(1-E1639)*E1663)</f>
        <v>0</v>
      </c>
      <c r="F1633" s="261">
        <f t="shared" si="3680"/>
        <v>0</v>
      </c>
      <c r="G1633" s="261">
        <f t="shared" si="3680"/>
        <v>0</v>
      </c>
      <c r="H1633" s="261">
        <f t="shared" si="3680"/>
        <v>0</v>
      </c>
      <c r="I1633" s="261">
        <f t="shared" si="3680"/>
        <v>0</v>
      </c>
      <c r="J1633" s="261">
        <f t="shared" si="3680"/>
        <v>0</v>
      </c>
      <c r="K1633" s="261">
        <f t="shared" si="3680"/>
        <v>0</v>
      </c>
      <c r="L1633" s="261">
        <f t="shared" si="3680"/>
        <v>0</v>
      </c>
      <c r="M1633" s="261">
        <f t="shared" si="3680"/>
        <v>0</v>
      </c>
      <c r="N1633" s="261">
        <f t="shared" si="3680"/>
        <v>0</v>
      </c>
      <c r="O1633" s="262">
        <f t="shared" si="3680"/>
        <v>0</v>
      </c>
      <c r="P1633" s="244"/>
    </row>
    <row r="1634" spans="1:53" x14ac:dyDescent="0.25">
      <c r="A1634" s="195" t="s">
        <v>117</v>
      </c>
      <c r="B1634" s="376"/>
      <c r="C1634" s="77" t="s">
        <v>214</v>
      </c>
      <c r="D1634" s="261">
        <f>+D1628*(D1640*D1664+(1-D1640)*D1663)</f>
        <v>31.532784766780924</v>
      </c>
      <c r="E1634" s="261">
        <f t="shared" ref="E1634:O1634" si="3681">+E1628*(E1640*E1664+(1-E1640)*E1663)</f>
        <v>32.128814559798535</v>
      </c>
      <c r="F1634" s="261">
        <f t="shared" si="3681"/>
        <v>36.188356525443226</v>
      </c>
      <c r="G1634" s="261">
        <f t="shared" si="3681"/>
        <v>48.374001815000206</v>
      </c>
      <c r="H1634" s="261">
        <f t="shared" si="3681"/>
        <v>57.186208216990813</v>
      </c>
      <c r="I1634" s="261">
        <f t="shared" si="3681"/>
        <v>53.67766277659279</v>
      </c>
      <c r="J1634" s="261">
        <f t="shared" si="3681"/>
        <v>31.861333915965986</v>
      </c>
      <c r="K1634" s="261">
        <f t="shared" si="3681"/>
        <v>25.763637424450895</v>
      </c>
      <c r="L1634" s="261">
        <f t="shared" si="3681"/>
        <v>42.101216516999848</v>
      </c>
      <c r="M1634" s="261">
        <f t="shared" si="3681"/>
        <v>47.964539038765054</v>
      </c>
      <c r="N1634" s="261">
        <f t="shared" si="3681"/>
        <v>44.335829719229359</v>
      </c>
      <c r="O1634" s="262">
        <f t="shared" si="3681"/>
        <v>37.338764430064558</v>
      </c>
      <c r="P1634" s="244"/>
    </row>
    <row r="1635" spans="1:53" x14ac:dyDescent="0.25">
      <c r="A1635" s="195" t="s">
        <v>117</v>
      </c>
      <c r="B1635" s="376"/>
      <c r="C1635" s="77" t="s">
        <v>215</v>
      </c>
      <c r="D1635" s="161">
        <f>+D1629*(D1641*D1664+(1-D1641)*D1663)</f>
        <v>19.682145687900253</v>
      </c>
      <c r="E1635" s="161">
        <f t="shared" ref="E1635:O1635" si="3682">+E1629*(E1641*E1664+(1-E1641)*E1663)</f>
        <v>18.667266408006721</v>
      </c>
      <c r="F1635" s="161">
        <f t="shared" si="3682"/>
        <v>27.707982380140368</v>
      </c>
      <c r="G1635" s="161">
        <f t="shared" si="3682"/>
        <v>46.957267574134278</v>
      </c>
      <c r="H1635" s="161">
        <f t="shared" si="3682"/>
        <v>55.688747197609082</v>
      </c>
      <c r="I1635" s="161">
        <f t="shared" si="3682"/>
        <v>52.640565039623212</v>
      </c>
      <c r="J1635" s="161">
        <f t="shared" si="3682"/>
        <v>31.018639788948544</v>
      </c>
      <c r="K1635" s="161">
        <f t="shared" si="3682"/>
        <v>25.084307210934959</v>
      </c>
      <c r="L1635" s="161">
        <f t="shared" si="3682"/>
        <v>52.407565019319023</v>
      </c>
      <c r="M1635" s="161">
        <f t="shared" si="3682"/>
        <v>54.133470784615156</v>
      </c>
      <c r="N1635" s="161">
        <f t="shared" si="3682"/>
        <v>48.794155808776864</v>
      </c>
      <c r="O1635" s="162">
        <f t="shared" si="3682"/>
        <v>0</v>
      </c>
      <c r="P1635" s="244"/>
    </row>
    <row r="1636" spans="1:53" ht="15.75" thickBot="1" x14ac:dyDescent="0.3">
      <c r="A1636" s="195" t="s">
        <v>117</v>
      </c>
      <c r="B1636" s="376"/>
      <c r="C1636" s="96" t="s">
        <v>230</v>
      </c>
      <c r="D1636" s="163">
        <f>+D1630*(D1642*D1664+(1-D1642)*D1663)</f>
        <v>0</v>
      </c>
      <c r="E1636" s="163">
        <f t="shared" ref="E1636:O1636" si="3683">+E1630*(E1642*E1664+(1-E1642)*E1663)</f>
        <v>0</v>
      </c>
      <c r="F1636" s="163">
        <f t="shared" si="3683"/>
        <v>0</v>
      </c>
      <c r="G1636" s="163">
        <f t="shared" si="3683"/>
        <v>0</v>
      </c>
      <c r="H1636" s="163">
        <f t="shared" si="3683"/>
        <v>0</v>
      </c>
      <c r="I1636" s="163">
        <f t="shared" si="3683"/>
        <v>0</v>
      </c>
      <c r="J1636" s="163">
        <f t="shared" si="3683"/>
        <v>0</v>
      </c>
      <c r="K1636" s="163">
        <f t="shared" si="3683"/>
        <v>0</v>
      </c>
      <c r="L1636" s="163">
        <f t="shared" si="3683"/>
        <v>0</v>
      </c>
      <c r="M1636" s="163">
        <f t="shared" si="3683"/>
        <v>0</v>
      </c>
      <c r="N1636" s="163">
        <f t="shared" si="3683"/>
        <v>0</v>
      </c>
      <c r="O1636" s="164">
        <f t="shared" si="3683"/>
        <v>0</v>
      </c>
      <c r="P1636" s="164"/>
    </row>
    <row r="1637" spans="1:53" x14ac:dyDescent="0.25">
      <c r="A1637" s="195" t="s">
        <v>117</v>
      </c>
      <c r="B1637" s="376"/>
      <c r="C1637" s="204" t="s">
        <v>2</v>
      </c>
      <c r="D1637" s="205">
        <f>+IFERROR(SUMPRODUCT(D1638:D1642,D1644:D1648)/D1643,0)</f>
        <v>0.43999999999999995</v>
      </c>
      <c r="E1637" s="205">
        <f t="shared" ref="E1637" si="3684">+IFERROR(SUMPRODUCT(E1638:E1642,E1644:E1648)/E1643,0)</f>
        <v>0.44150609200387936</v>
      </c>
      <c r="F1637" s="205">
        <f t="shared" ref="F1637" si="3685">+IFERROR(SUMPRODUCT(F1638:F1642,F1644:F1648)/F1643,0)</f>
        <v>0</v>
      </c>
      <c r="G1637" s="205">
        <f t="shared" ref="G1637" si="3686">+IFERROR(SUMPRODUCT(G1638:G1642,G1644:G1648)/G1643,0)</f>
        <v>0</v>
      </c>
      <c r="H1637" s="205">
        <f t="shared" ref="H1637" si="3687">+IFERROR(SUMPRODUCT(H1638:H1642,H1644:H1648)/H1643,0)</f>
        <v>0</v>
      </c>
      <c r="I1637" s="205">
        <f t="shared" ref="I1637" si="3688">+IFERROR(SUMPRODUCT(I1638:I1642,I1644:I1648)/I1643,0)</f>
        <v>0</v>
      </c>
      <c r="J1637" s="205">
        <f t="shared" ref="J1637" si="3689">+IFERROR(SUMPRODUCT(J1638:J1642,J1644:J1648)/J1643,0)</f>
        <v>0</v>
      </c>
      <c r="K1637" s="205">
        <f t="shared" ref="K1637" si="3690">+IFERROR(SUMPRODUCT(K1638:K1642,K1644:K1648)/K1643,0)</f>
        <v>0</v>
      </c>
      <c r="L1637" s="205">
        <f t="shared" ref="L1637" si="3691">+IFERROR(SUMPRODUCT(L1638:L1642,L1644:L1648)/L1643,0)</f>
        <v>0</v>
      </c>
      <c r="M1637" s="205">
        <f t="shared" ref="M1637" si="3692">+IFERROR(SUMPRODUCT(M1638:M1642,M1644:M1648)/M1643,0)</f>
        <v>0</v>
      </c>
      <c r="N1637" s="205">
        <f t="shared" ref="N1637" si="3693">+IFERROR(SUMPRODUCT(N1638:N1642,N1644:N1648)/N1643,0)</f>
        <v>0</v>
      </c>
      <c r="O1637" s="205">
        <f t="shared" ref="O1637" si="3694">+IFERROR(SUMPRODUCT(O1638:O1642,O1644:O1648)/O1643,0)</f>
        <v>0</v>
      </c>
      <c r="P1637" s="166">
        <f>+SUMPRODUCT(D1637:O1637,D1643:O1643)/P1643</f>
        <v>0.44074442622692406</v>
      </c>
      <c r="R1637" s="192">
        <f>+D1637</f>
        <v>0.43999999999999995</v>
      </c>
      <c r="S1637" s="192">
        <f t="shared" ref="S1637" si="3695">+E1637</f>
        <v>0.44150609200387936</v>
      </c>
      <c r="T1637" s="192">
        <f t="shared" ref="T1637" si="3696">+F1637</f>
        <v>0</v>
      </c>
      <c r="U1637" s="192">
        <f t="shared" ref="U1637" si="3697">+G1637</f>
        <v>0</v>
      </c>
      <c r="V1637" s="192">
        <f t="shared" ref="V1637" si="3698">+H1637</f>
        <v>0</v>
      </c>
      <c r="W1637" s="192">
        <f t="shared" ref="W1637" si="3699">+I1637</f>
        <v>0</v>
      </c>
      <c r="X1637" s="192">
        <f t="shared" ref="X1637" si="3700">+J1637</f>
        <v>0</v>
      </c>
      <c r="Y1637" s="192">
        <f t="shared" ref="Y1637" si="3701">+K1637</f>
        <v>0</v>
      </c>
      <c r="Z1637" s="192">
        <f t="shared" ref="Z1637" si="3702">+L1637</f>
        <v>0</v>
      </c>
      <c r="AA1637" s="192">
        <f t="shared" ref="AA1637" si="3703">+M1637</f>
        <v>0</v>
      </c>
      <c r="AB1637" s="192">
        <f t="shared" ref="AB1637" si="3704">+N1637</f>
        <v>0</v>
      </c>
      <c r="AC1637" s="192">
        <f t="shared" ref="AC1637" si="3705">+O1637</f>
        <v>0</v>
      </c>
      <c r="AD1637" s="190">
        <f>+D1643</f>
        <v>1.8101495491703196E-7</v>
      </c>
      <c r="AE1637" s="190">
        <f t="shared" ref="AE1637" si="3706">+E1643</f>
        <v>1.7691786080289392E-7</v>
      </c>
      <c r="AF1637" s="190">
        <f t="shared" ref="AF1637" si="3707">+F1643</f>
        <v>0</v>
      </c>
      <c r="AG1637" s="190">
        <f t="shared" ref="AG1637" si="3708">+G1643</f>
        <v>0</v>
      </c>
      <c r="AH1637" s="190">
        <f t="shared" ref="AH1637" si="3709">+H1643</f>
        <v>0</v>
      </c>
      <c r="AI1637" s="190">
        <f t="shared" ref="AI1637" si="3710">+I1643</f>
        <v>0</v>
      </c>
      <c r="AJ1637" s="190">
        <f t="shared" ref="AJ1637" si="3711">+J1643</f>
        <v>0</v>
      </c>
      <c r="AK1637" s="190">
        <f t="shared" ref="AK1637" si="3712">+K1643</f>
        <v>0</v>
      </c>
      <c r="AL1637" s="190">
        <f t="shared" ref="AL1637" si="3713">+L1643</f>
        <v>0</v>
      </c>
      <c r="AM1637" s="190">
        <f t="shared" ref="AM1637" si="3714">+M1643</f>
        <v>0</v>
      </c>
      <c r="AN1637" s="190">
        <f t="shared" ref="AN1637" si="3715">+N1643</f>
        <v>0</v>
      </c>
      <c r="AO1637" s="190">
        <f t="shared" ref="AO1637" si="3716">+O1643</f>
        <v>0</v>
      </c>
    </row>
    <row r="1638" spans="1:53" x14ac:dyDescent="0.25">
      <c r="A1638" s="195" t="s">
        <v>117</v>
      </c>
      <c r="B1638" s="376"/>
      <c r="C1638" s="178" t="s">
        <v>3</v>
      </c>
      <c r="D1638" s="179">
        <v>0.44</v>
      </c>
      <c r="E1638" s="179">
        <v>0.44</v>
      </c>
      <c r="F1638" s="179">
        <v>0.44</v>
      </c>
      <c r="G1638" s="293">
        <v>0.48</v>
      </c>
      <c r="H1638" s="293">
        <v>0.48</v>
      </c>
      <c r="I1638" s="293">
        <v>0.48</v>
      </c>
      <c r="J1638" s="179">
        <v>0.48</v>
      </c>
      <c r="K1638" s="179">
        <v>0.48915873014712274</v>
      </c>
      <c r="L1638" s="179">
        <v>0.4834974169537235</v>
      </c>
      <c r="M1638" s="179">
        <v>0.45414569524687309</v>
      </c>
      <c r="N1638" s="179">
        <v>0.38276016431267579</v>
      </c>
      <c r="O1638" s="179">
        <v>0.34111134082271427</v>
      </c>
      <c r="P1638" s="180">
        <f>+SUMPRODUCT(D1638:O1638,D1644:O1644)/P1644</f>
        <v>0.44</v>
      </c>
    </row>
    <row r="1639" spans="1:53" x14ac:dyDescent="0.25">
      <c r="A1639" s="195" t="s">
        <v>117</v>
      </c>
      <c r="B1639" s="376"/>
      <c r="C1639" s="178" t="s">
        <v>200</v>
      </c>
      <c r="D1639" s="179">
        <v>0.44</v>
      </c>
      <c r="E1639" s="179">
        <v>0.44</v>
      </c>
      <c r="F1639" s="179">
        <v>0.44</v>
      </c>
      <c r="G1639" s="293">
        <v>0.48</v>
      </c>
      <c r="H1639" s="293">
        <v>0.48</v>
      </c>
      <c r="I1639" s="293">
        <v>0.48</v>
      </c>
      <c r="J1639" s="179">
        <v>0.48</v>
      </c>
      <c r="K1639" s="179">
        <v>0.48915873014712274</v>
      </c>
      <c r="L1639" s="179">
        <v>0.4834974169537235</v>
      </c>
      <c r="M1639" s="179">
        <v>0.45414569524687309</v>
      </c>
      <c r="N1639" s="179">
        <v>0.38276016431267579</v>
      </c>
      <c r="O1639" s="179">
        <v>0.34111134082271427</v>
      </c>
      <c r="P1639" s="242"/>
    </row>
    <row r="1640" spans="1:53" x14ac:dyDescent="0.25">
      <c r="A1640" s="195" t="s">
        <v>117</v>
      </c>
      <c r="B1640" s="376"/>
      <c r="C1640" s="178" t="s">
        <v>201</v>
      </c>
      <c r="D1640" s="179">
        <v>0.44</v>
      </c>
      <c r="E1640" s="179">
        <v>0.44</v>
      </c>
      <c r="F1640" s="179">
        <v>0.44</v>
      </c>
      <c r="G1640" s="293">
        <v>0.48</v>
      </c>
      <c r="H1640" s="293">
        <v>0.48</v>
      </c>
      <c r="I1640" s="293">
        <v>0.48</v>
      </c>
      <c r="J1640" s="179">
        <v>0.48</v>
      </c>
      <c r="K1640" s="179">
        <v>0.48915873014712274</v>
      </c>
      <c r="L1640" s="179">
        <v>0.4834974169537235</v>
      </c>
      <c r="M1640" s="179">
        <v>0.45414569524687309</v>
      </c>
      <c r="N1640" s="179">
        <v>0.38276016431267579</v>
      </c>
      <c r="O1640" s="179">
        <v>0.34111134082271427</v>
      </c>
      <c r="P1640" s="242"/>
    </row>
    <row r="1641" spans="1:53" x14ac:dyDescent="0.25">
      <c r="A1641" s="195" t="s">
        <v>117</v>
      </c>
      <c r="B1641" s="376"/>
      <c r="C1641" s="178" t="s">
        <v>202</v>
      </c>
      <c r="D1641" s="179">
        <v>0.44</v>
      </c>
      <c r="E1641" s="179">
        <v>0.44</v>
      </c>
      <c r="F1641" s="179">
        <v>0.44</v>
      </c>
      <c r="G1641" s="293">
        <v>0.48</v>
      </c>
      <c r="H1641" s="293">
        <v>0.48</v>
      </c>
      <c r="I1641" s="293">
        <v>0.48</v>
      </c>
      <c r="J1641" s="179">
        <v>0.48</v>
      </c>
      <c r="K1641" s="179">
        <v>0.48915873014712274</v>
      </c>
      <c r="L1641" s="179">
        <v>0.4834974169537235</v>
      </c>
      <c r="M1641" s="179">
        <v>0.45414569524687309</v>
      </c>
      <c r="N1641" s="179">
        <v>0.38276016431267579</v>
      </c>
      <c r="O1641" s="179">
        <v>0.34111134082271427</v>
      </c>
      <c r="P1641" s="242"/>
    </row>
    <row r="1642" spans="1:53" ht="15.75" thickBot="1" x14ac:dyDescent="0.3">
      <c r="A1642" s="195" t="s">
        <v>117</v>
      </c>
      <c r="B1642" s="376"/>
      <c r="C1642" s="280" t="s">
        <v>231</v>
      </c>
      <c r="D1642" s="179">
        <v>0.44</v>
      </c>
      <c r="E1642" s="179">
        <v>0.44</v>
      </c>
      <c r="F1642" s="179">
        <v>0.44</v>
      </c>
      <c r="G1642" s="293">
        <v>0.48</v>
      </c>
      <c r="H1642" s="293">
        <v>0.48</v>
      </c>
      <c r="I1642" s="293">
        <v>0.48</v>
      </c>
      <c r="J1642" s="181">
        <v>0.48</v>
      </c>
      <c r="K1642" s="181">
        <v>0.48915873014712274</v>
      </c>
      <c r="L1642" s="181">
        <v>0.4834974169537235</v>
      </c>
      <c r="M1642" s="179">
        <v>0.45414569524687309</v>
      </c>
      <c r="N1642" s="179">
        <v>0.38276016431267579</v>
      </c>
      <c r="O1642" s="179">
        <v>0.34111134082271427</v>
      </c>
      <c r="P1642" s="182" t="e">
        <f t="shared" ref="P1642" si="3717">+SUMPRODUCT(D1642:O1642,D1648:O1648)/P1648</f>
        <v>#DIV/0!</v>
      </c>
    </row>
    <row r="1643" spans="1:53" x14ac:dyDescent="0.25">
      <c r="A1643" s="195" t="s">
        <v>117</v>
      </c>
      <c r="B1643" s="376"/>
      <c r="C1643" s="99" t="s">
        <v>239</v>
      </c>
      <c r="D1643" s="100">
        <f>+D1612/D1625/30</f>
        <v>1.8101495491703196E-7</v>
      </c>
      <c r="E1643" s="100">
        <f t="shared" ref="E1643:O1643" si="3718">+E1612/E1625/30</f>
        <v>1.7691786080289392E-7</v>
      </c>
      <c r="F1643" s="100">
        <f t="shared" si="3718"/>
        <v>0</v>
      </c>
      <c r="G1643" s="100">
        <f t="shared" si="3718"/>
        <v>0</v>
      </c>
      <c r="H1643" s="100">
        <f t="shared" si="3718"/>
        <v>0</v>
      </c>
      <c r="I1643" s="100">
        <f t="shared" si="3718"/>
        <v>0</v>
      </c>
      <c r="J1643" s="100">
        <f t="shared" si="3718"/>
        <v>0</v>
      </c>
      <c r="K1643" s="100">
        <f t="shared" si="3718"/>
        <v>0</v>
      </c>
      <c r="L1643" s="100">
        <f t="shared" si="3718"/>
        <v>0</v>
      </c>
      <c r="M1643" s="100">
        <f t="shared" si="3718"/>
        <v>0</v>
      </c>
      <c r="N1643" s="100">
        <f t="shared" si="3718"/>
        <v>0</v>
      </c>
      <c r="O1643" s="167">
        <f t="shared" si="3718"/>
        <v>0</v>
      </c>
      <c r="P1643" s="167">
        <f>SUM(D1643:O1643)</f>
        <v>3.5793281571992588E-7</v>
      </c>
    </row>
    <row r="1644" spans="1:53" x14ac:dyDescent="0.25">
      <c r="A1644" s="195" t="s">
        <v>117</v>
      </c>
      <c r="B1644" s="376"/>
      <c r="C1644" s="86" t="s">
        <v>240</v>
      </c>
      <c r="D1644" s="87">
        <f>+D1643*D1619</f>
        <v>1.3539918627793991E-7</v>
      </c>
      <c r="E1644" s="87">
        <f t="shared" ref="E1644" si="3719">+E1643*E1619</f>
        <v>1.2612474296638308E-7</v>
      </c>
      <c r="F1644" s="87">
        <f t="shared" ref="F1644" si="3720">+F1643*F1619</f>
        <v>0</v>
      </c>
      <c r="G1644" s="87">
        <f t="shared" ref="G1644" si="3721">+G1643*G1619</f>
        <v>0</v>
      </c>
      <c r="H1644" s="87">
        <f t="shared" ref="H1644" si="3722">+H1643*H1619</f>
        <v>0</v>
      </c>
      <c r="I1644" s="87">
        <f t="shared" ref="I1644" si="3723">+I1643*I1619</f>
        <v>0</v>
      </c>
      <c r="J1644" s="87">
        <f t="shared" ref="J1644" si="3724">+J1643*J1619</f>
        <v>0</v>
      </c>
      <c r="K1644" s="87">
        <f t="shared" ref="K1644" si="3725">+K1643*K1619</f>
        <v>0</v>
      </c>
      <c r="L1644" s="87">
        <f t="shared" ref="L1644" si="3726">+L1643*L1619</f>
        <v>0</v>
      </c>
      <c r="M1644" s="87">
        <f t="shared" ref="M1644" si="3727">+M1643*M1619</f>
        <v>0</v>
      </c>
      <c r="N1644" s="87">
        <f t="shared" ref="N1644" si="3728">+N1643*N1619</f>
        <v>0</v>
      </c>
      <c r="O1644" s="159">
        <f t="shared" ref="O1644" si="3729">+O1643*O1619</f>
        <v>0</v>
      </c>
      <c r="P1644" s="159">
        <f t="shared" ref="P1644:P1654" si="3730">SUM(D1644:O1644)</f>
        <v>2.6152392924432299E-7</v>
      </c>
      <c r="AP1644" s="190">
        <f>+D1644</f>
        <v>1.3539918627793991E-7</v>
      </c>
      <c r="AQ1644" s="190">
        <f t="shared" ref="AQ1644:AQ1648" si="3731">+E1644</f>
        <v>1.2612474296638308E-7</v>
      </c>
      <c r="AR1644" s="190">
        <f t="shared" ref="AR1644:AR1648" si="3732">+F1644</f>
        <v>0</v>
      </c>
      <c r="AS1644" s="190">
        <f t="shared" ref="AS1644:AS1648" si="3733">+G1644</f>
        <v>0</v>
      </c>
      <c r="AT1644" s="190">
        <f t="shared" ref="AT1644:AT1648" si="3734">+H1644</f>
        <v>0</v>
      </c>
      <c r="AU1644" s="190">
        <f t="shared" ref="AU1644:AU1648" si="3735">+I1644</f>
        <v>0</v>
      </c>
      <c r="AV1644" s="190">
        <f t="shared" ref="AV1644:AV1648" si="3736">+J1644</f>
        <v>0</v>
      </c>
      <c r="AW1644" s="190">
        <f t="shared" ref="AW1644:AW1648" si="3737">+K1644</f>
        <v>0</v>
      </c>
      <c r="AX1644" s="190">
        <f t="shared" ref="AX1644:AX1648" si="3738">+L1644</f>
        <v>0</v>
      </c>
      <c r="AY1644" s="190">
        <f t="shared" ref="AY1644:AY1648" si="3739">+M1644</f>
        <v>0</v>
      </c>
      <c r="AZ1644" s="190">
        <f t="shared" ref="AZ1644:AZ1648" si="3740">+N1644</f>
        <v>0</v>
      </c>
      <c r="BA1644" s="190">
        <f t="shared" ref="BA1644:BA1648" si="3741">+O1644</f>
        <v>0</v>
      </c>
    </row>
    <row r="1645" spans="1:53" x14ac:dyDescent="0.25">
      <c r="A1645" s="195" t="s">
        <v>117</v>
      </c>
      <c r="B1645" s="376"/>
      <c r="C1645" s="86" t="s">
        <v>241</v>
      </c>
      <c r="D1645" s="87">
        <f>+D1643*D1620</f>
        <v>0</v>
      </c>
      <c r="E1645" s="87">
        <f t="shared" ref="E1645:O1645" si="3742">+E1643*E1620</f>
        <v>6.0557858067879348E-10</v>
      </c>
      <c r="F1645" s="87">
        <f t="shared" si="3742"/>
        <v>0</v>
      </c>
      <c r="G1645" s="87">
        <f t="shared" si="3742"/>
        <v>0</v>
      </c>
      <c r="H1645" s="87">
        <f t="shared" si="3742"/>
        <v>0</v>
      </c>
      <c r="I1645" s="87">
        <f t="shared" si="3742"/>
        <v>0</v>
      </c>
      <c r="J1645" s="87">
        <f t="shared" si="3742"/>
        <v>0</v>
      </c>
      <c r="K1645" s="87">
        <f t="shared" si="3742"/>
        <v>0</v>
      </c>
      <c r="L1645" s="87">
        <f t="shared" si="3742"/>
        <v>0</v>
      </c>
      <c r="M1645" s="87">
        <f t="shared" si="3742"/>
        <v>0</v>
      </c>
      <c r="N1645" s="87">
        <f t="shared" si="3742"/>
        <v>0</v>
      </c>
      <c r="O1645" s="159">
        <f t="shared" si="3742"/>
        <v>0</v>
      </c>
      <c r="P1645" s="159"/>
      <c r="AP1645" s="190">
        <f t="shared" ref="AP1645:AP1648" si="3743">+D1645</f>
        <v>0</v>
      </c>
      <c r="AQ1645" s="190">
        <f t="shared" si="3731"/>
        <v>6.0557858067879348E-10</v>
      </c>
      <c r="AR1645" s="190">
        <f t="shared" si="3732"/>
        <v>0</v>
      </c>
      <c r="AS1645" s="190">
        <f t="shared" si="3733"/>
        <v>0</v>
      </c>
      <c r="AT1645" s="190">
        <f t="shared" si="3734"/>
        <v>0</v>
      </c>
      <c r="AU1645" s="190">
        <f t="shared" si="3735"/>
        <v>0</v>
      </c>
      <c r="AV1645" s="190">
        <f t="shared" si="3736"/>
        <v>0</v>
      </c>
      <c r="AW1645" s="190">
        <f t="shared" si="3737"/>
        <v>0</v>
      </c>
      <c r="AX1645" s="190">
        <f t="shared" si="3738"/>
        <v>0</v>
      </c>
      <c r="AY1645" s="190">
        <f t="shared" si="3739"/>
        <v>0</v>
      </c>
      <c r="AZ1645" s="190">
        <f t="shared" si="3740"/>
        <v>0</v>
      </c>
      <c r="BA1645" s="190">
        <f t="shared" si="3741"/>
        <v>0</v>
      </c>
    </row>
    <row r="1646" spans="1:53" x14ac:dyDescent="0.25">
      <c r="A1646" s="195" t="s">
        <v>117</v>
      </c>
      <c r="B1646" s="376"/>
      <c r="C1646" s="86" t="s">
        <v>242</v>
      </c>
      <c r="D1646" s="87">
        <f>+D1643*D1621</f>
        <v>4.5615768639092058E-8</v>
      </c>
      <c r="E1646" s="87">
        <f t="shared" ref="E1646:O1646" si="3744">+E1643*E1621</f>
        <v>5.079311783651085E-8</v>
      </c>
      <c r="F1646" s="87">
        <f t="shared" si="3744"/>
        <v>0</v>
      </c>
      <c r="G1646" s="87">
        <f t="shared" si="3744"/>
        <v>0</v>
      </c>
      <c r="H1646" s="87">
        <f t="shared" si="3744"/>
        <v>0</v>
      </c>
      <c r="I1646" s="87">
        <f t="shared" si="3744"/>
        <v>0</v>
      </c>
      <c r="J1646" s="87">
        <f t="shared" si="3744"/>
        <v>0</v>
      </c>
      <c r="K1646" s="87">
        <f t="shared" si="3744"/>
        <v>0</v>
      </c>
      <c r="L1646" s="87">
        <f t="shared" si="3744"/>
        <v>0</v>
      </c>
      <c r="M1646" s="87">
        <f t="shared" si="3744"/>
        <v>0</v>
      </c>
      <c r="N1646" s="87">
        <f t="shared" si="3744"/>
        <v>0</v>
      </c>
      <c r="O1646" s="159">
        <f t="shared" si="3744"/>
        <v>0</v>
      </c>
      <c r="P1646" s="159"/>
      <c r="AP1646" s="190">
        <f t="shared" si="3743"/>
        <v>4.5615768639092058E-8</v>
      </c>
      <c r="AQ1646" s="190">
        <f t="shared" si="3731"/>
        <v>5.079311783651085E-8</v>
      </c>
      <c r="AR1646" s="190">
        <f t="shared" si="3732"/>
        <v>0</v>
      </c>
      <c r="AS1646" s="190">
        <f t="shared" si="3733"/>
        <v>0</v>
      </c>
      <c r="AT1646" s="190">
        <f t="shared" si="3734"/>
        <v>0</v>
      </c>
      <c r="AU1646" s="190">
        <f t="shared" si="3735"/>
        <v>0</v>
      </c>
      <c r="AV1646" s="190">
        <f t="shared" si="3736"/>
        <v>0</v>
      </c>
      <c r="AW1646" s="190">
        <f t="shared" si="3737"/>
        <v>0</v>
      </c>
      <c r="AX1646" s="190">
        <f t="shared" si="3738"/>
        <v>0</v>
      </c>
      <c r="AY1646" s="190">
        <f t="shared" si="3739"/>
        <v>0</v>
      </c>
      <c r="AZ1646" s="190">
        <f t="shared" si="3740"/>
        <v>0</v>
      </c>
      <c r="BA1646" s="190">
        <f t="shared" si="3741"/>
        <v>0</v>
      </c>
    </row>
    <row r="1647" spans="1:53" x14ac:dyDescent="0.25">
      <c r="A1647" s="195" t="s">
        <v>117</v>
      </c>
      <c r="B1647" s="376"/>
      <c r="C1647" s="86" t="s">
        <v>243</v>
      </c>
      <c r="D1647" s="87">
        <f>+D1643*D1622</f>
        <v>0</v>
      </c>
      <c r="E1647" s="87">
        <f t="shared" ref="E1647:O1647" si="3745">+E1643*E1622</f>
        <v>0</v>
      </c>
      <c r="F1647" s="87">
        <f t="shared" si="3745"/>
        <v>0</v>
      </c>
      <c r="G1647" s="87">
        <f t="shared" si="3745"/>
        <v>0</v>
      </c>
      <c r="H1647" s="87">
        <f t="shared" si="3745"/>
        <v>0</v>
      </c>
      <c r="I1647" s="87">
        <f t="shared" si="3745"/>
        <v>0</v>
      </c>
      <c r="J1647" s="87">
        <f t="shared" si="3745"/>
        <v>0</v>
      </c>
      <c r="K1647" s="87">
        <f t="shared" si="3745"/>
        <v>0</v>
      </c>
      <c r="L1647" s="87">
        <f t="shared" si="3745"/>
        <v>0</v>
      </c>
      <c r="M1647" s="87">
        <f t="shared" si="3745"/>
        <v>0</v>
      </c>
      <c r="N1647" s="87">
        <f t="shared" si="3745"/>
        <v>0</v>
      </c>
      <c r="O1647" s="159">
        <f t="shared" si="3745"/>
        <v>0</v>
      </c>
      <c r="P1647" s="159"/>
      <c r="AP1647" s="190">
        <f t="shared" si="3743"/>
        <v>0</v>
      </c>
      <c r="AQ1647" s="190">
        <f t="shared" si="3731"/>
        <v>0</v>
      </c>
      <c r="AR1647" s="190">
        <f t="shared" si="3732"/>
        <v>0</v>
      </c>
      <c r="AS1647" s="190">
        <f t="shared" si="3733"/>
        <v>0</v>
      </c>
      <c r="AT1647" s="190">
        <f t="shared" si="3734"/>
        <v>0</v>
      </c>
      <c r="AU1647" s="190">
        <f t="shared" si="3735"/>
        <v>0</v>
      </c>
      <c r="AV1647" s="190">
        <f t="shared" si="3736"/>
        <v>0</v>
      </c>
      <c r="AW1647" s="190">
        <f t="shared" si="3737"/>
        <v>0</v>
      </c>
      <c r="AX1647" s="190">
        <f t="shared" si="3738"/>
        <v>0</v>
      </c>
      <c r="AY1647" s="190">
        <f t="shared" si="3739"/>
        <v>0</v>
      </c>
      <c r="AZ1647" s="190">
        <f t="shared" si="3740"/>
        <v>0</v>
      </c>
      <c r="BA1647" s="190">
        <f t="shared" si="3741"/>
        <v>0</v>
      </c>
    </row>
    <row r="1648" spans="1:53" ht="15.75" thickBot="1" x14ac:dyDescent="0.3">
      <c r="A1648" s="195" t="s">
        <v>117</v>
      </c>
      <c r="B1648" s="376"/>
      <c r="C1648" s="96" t="s">
        <v>244</v>
      </c>
      <c r="D1648" s="251">
        <f>+D1643*D1623</f>
        <v>0</v>
      </c>
      <c r="E1648" s="251">
        <f t="shared" ref="E1648:O1648" si="3746">+E1643*E1623</f>
        <v>0</v>
      </c>
      <c r="F1648" s="251">
        <f t="shared" si="3746"/>
        <v>0</v>
      </c>
      <c r="G1648" s="251">
        <f t="shared" si="3746"/>
        <v>0</v>
      </c>
      <c r="H1648" s="251">
        <f t="shared" si="3746"/>
        <v>0</v>
      </c>
      <c r="I1648" s="251">
        <f t="shared" si="3746"/>
        <v>0</v>
      </c>
      <c r="J1648" s="251">
        <f t="shared" si="3746"/>
        <v>0</v>
      </c>
      <c r="K1648" s="251">
        <f t="shared" si="3746"/>
        <v>0</v>
      </c>
      <c r="L1648" s="251">
        <f t="shared" si="3746"/>
        <v>0</v>
      </c>
      <c r="M1648" s="251">
        <f t="shared" si="3746"/>
        <v>0</v>
      </c>
      <c r="N1648" s="251">
        <f t="shared" si="3746"/>
        <v>0</v>
      </c>
      <c r="O1648" s="251">
        <f t="shared" si="3746"/>
        <v>0</v>
      </c>
      <c r="P1648" s="169">
        <f t="shared" si="3730"/>
        <v>0</v>
      </c>
      <c r="AP1648" s="190">
        <f t="shared" si="3743"/>
        <v>0</v>
      </c>
      <c r="AQ1648" s="190">
        <f t="shared" si="3731"/>
        <v>0</v>
      </c>
      <c r="AR1648" s="190">
        <f t="shared" si="3732"/>
        <v>0</v>
      </c>
      <c r="AS1648" s="190">
        <f t="shared" si="3733"/>
        <v>0</v>
      </c>
      <c r="AT1648" s="190">
        <f t="shared" si="3734"/>
        <v>0</v>
      </c>
      <c r="AU1648" s="190">
        <f t="shared" si="3735"/>
        <v>0</v>
      </c>
      <c r="AV1648" s="190">
        <f t="shared" si="3736"/>
        <v>0</v>
      </c>
      <c r="AW1648" s="190">
        <f t="shared" si="3737"/>
        <v>0</v>
      </c>
      <c r="AX1648" s="190">
        <f t="shared" si="3738"/>
        <v>0</v>
      </c>
      <c r="AY1648" s="190">
        <f t="shared" si="3739"/>
        <v>0</v>
      </c>
      <c r="AZ1648" s="190">
        <f t="shared" si="3740"/>
        <v>0</v>
      </c>
      <c r="BA1648" s="190">
        <f t="shared" si="3741"/>
        <v>0</v>
      </c>
    </row>
    <row r="1649" spans="1:16" x14ac:dyDescent="0.25">
      <c r="A1649" s="195" t="s">
        <v>117</v>
      </c>
      <c r="B1649" s="376"/>
      <c r="C1649" s="99" t="s">
        <v>245</v>
      </c>
      <c r="D1649" s="100">
        <f>+IFERROR(D1612/D1631/30,0)</f>
        <v>1.2190634381691927E-7</v>
      </c>
      <c r="E1649" s="100">
        <f t="shared" ref="E1649:O1649" si="3747">+IFERROR(E1612/E1631/30,0)</f>
        <v>1.2290288002598606E-7</v>
      </c>
      <c r="F1649" s="100">
        <f t="shared" si="3747"/>
        <v>0</v>
      </c>
      <c r="G1649" s="100">
        <f t="shared" si="3747"/>
        <v>0</v>
      </c>
      <c r="H1649" s="100">
        <f t="shared" si="3747"/>
        <v>0</v>
      </c>
      <c r="I1649" s="100">
        <f t="shared" si="3747"/>
        <v>0</v>
      </c>
      <c r="J1649" s="100">
        <f t="shared" si="3747"/>
        <v>0</v>
      </c>
      <c r="K1649" s="100">
        <f t="shared" si="3747"/>
        <v>0</v>
      </c>
      <c r="L1649" s="100">
        <f t="shared" si="3747"/>
        <v>0</v>
      </c>
      <c r="M1649" s="100">
        <f t="shared" si="3747"/>
        <v>0</v>
      </c>
      <c r="N1649" s="100">
        <f t="shared" si="3747"/>
        <v>0</v>
      </c>
      <c r="O1649" s="167">
        <f t="shared" si="3747"/>
        <v>0</v>
      </c>
      <c r="P1649" s="167">
        <f t="shared" si="3730"/>
        <v>2.4480922384290532E-7</v>
      </c>
    </row>
    <row r="1650" spans="1:16" x14ac:dyDescent="0.25">
      <c r="A1650" s="195" t="s">
        <v>117</v>
      </c>
      <c r="B1650" s="376"/>
      <c r="C1650" s="86" t="s">
        <v>246</v>
      </c>
      <c r="D1650" s="266">
        <f t="shared" ref="D1650:O1650" si="3748">+IFERROR(D1613/D1632/30,0)</f>
        <v>9.1185945175055617E-8</v>
      </c>
      <c r="E1650" s="266">
        <f t="shared" si="3748"/>
        <v>8.7617463170525475E-8</v>
      </c>
      <c r="F1650" s="266">
        <f t="shared" si="3748"/>
        <v>0</v>
      </c>
      <c r="G1650" s="266">
        <f t="shared" si="3748"/>
        <v>0</v>
      </c>
      <c r="H1650" s="266">
        <f t="shared" si="3748"/>
        <v>0</v>
      </c>
      <c r="I1650" s="266">
        <f t="shared" si="3748"/>
        <v>0</v>
      </c>
      <c r="J1650" s="266">
        <f t="shared" si="3748"/>
        <v>0</v>
      </c>
      <c r="K1650" s="266">
        <f t="shared" si="3748"/>
        <v>0</v>
      </c>
      <c r="L1650" s="266">
        <f t="shared" si="3748"/>
        <v>0</v>
      </c>
      <c r="M1650" s="266">
        <f t="shared" si="3748"/>
        <v>0</v>
      </c>
      <c r="N1650" s="266">
        <f t="shared" si="3748"/>
        <v>0</v>
      </c>
      <c r="O1650" s="267">
        <f t="shared" si="3748"/>
        <v>0</v>
      </c>
      <c r="P1650" s="159">
        <f t="shared" si="3730"/>
        <v>1.7880340834558109E-7</v>
      </c>
    </row>
    <row r="1651" spans="1:16" x14ac:dyDescent="0.25">
      <c r="A1651" s="195" t="s">
        <v>117</v>
      </c>
      <c r="B1651" s="376"/>
      <c r="C1651" s="86" t="s">
        <v>247</v>
      </c>
      <c r="D1651" s="266">
        <f t="shared" ref="D1651:O1651" si="3749">+IFERROR(D1614/D1633/30,0)</f>
        <v>0</v>
      </c>
      <c r="E1651" s="266">
        <f t="shared" si="3749"/>
        <v>0</v>
      </c>
      <c r="F1651" s="266">
        <f t="shared" si="3749"/>
        <v>0</v>
      </c>
      <c r="G1651" s="266">
        <f t="shared" si="3749"/>
        <v>0</v>
      </c>
      <c r="H1651" s="266">
        <f t="shared" si="3749"/>
        <v>0</v>
      </c>
      <c r="I1651" s="266">
        <f t="shared" si="3749"/>
        <v>0</v>
      </c>
      <c r="J1651" s="266">
        <f t="shared" si="3749"/>
        <v>0</v>
      </c>
      <c r="K1651" s="266">
        <f t="shared" si="3749"/>
        <v>0</v>
      </c>
      <c r="L1651" s="266">
        <f t="shared" si="3749"/>
        <v>0</v>
      </c>
      <c r="M1651" s="266">
        <f t="shared" si="3749"/>
        <v>0</v>
      </c>
      <c r="N1651" s="266">
        <f t="shared" si="3749"/>
        <v>0</v>
      </c>
      <c r="O1651" s="267">
        <f t="shared" si="3749"/>
        <v>0</v>
      </c>
      <c r="P1651" s="159">
        <f t="shared" si="3730"/>
        <v>0</v>
      </c>
    </row>
    <row r="1652" spans="1:16" x14ac:dyDescent="0.25">
      <c r="A1652" s="195" t="s">
        <v>117</v>
      </c>
      <c r="B1652" s="376"/>
      <c r="C1652" s="86" t="s">
        <v>248</v>
      </c>
      <c r="D1652" s="266">
        <f t="shared" ref="D1652:O1652" si="3750">+IFERROR(D1615/D1634/30,0)</f>
        <v>3.0720398641863662E-8</v>
      </c>
      <c r="E1652" s="266">
        <f t="shared" si="3750"/>
        <v>3.5285416855460609E-8</v>
      </c>
      <c r="F1652" s="266">
        <f t="shared" si="3750"/>
        <v>0</v>
      </c>
      <c r="G1652" s="266">
        <f t="shared" si="3750"/>
        <v>0</v>
      </c>
      <c r="H1652" s="266">
        <f t="shared" si="3750"/>
        <v>0</v>
      </c>
      <c r="I1652" s="266">
        <f t="shared" si="3750"/>
        <v>0</v>
      </c>
      <c r="J1652" s="266">
        <f t="shared" si="3750"/>
        <v>0</v>
      </c>
      <c r="K1652" s="266">
        <f t="shared" si="3750"/>
        <v>0</v>
      </c>
      <c r="L1652" s="266">
        <f t="shared" si="3750"/>
        <v>0</v>
      </c>
      <c r="M1652" s="266">
        <f t="shared" si="3750"/>
        <v>0</v>
      </c>
      <c r="N1652" s="266">
        <f t="shared" si="3750"/>
        <v>0</v>
      </c>
      <c r="O1652" s="267">
        <f t="shared" si="3750"/>
        <v>0</v>
      </c>
      <c r="P1652" s="159">
        <f t="shared" si="3730"/>
        <v>6.6005815497324271E-8</v>
      </c>
    </row>
    <row r="1653" spans="1:16" x14ac:dyDescent="0.25">
      <c r="A1653" s="195" t="s">
        <v>117</v>
      </c>
      <c r="B1653" s="376"/>
      <c r="C1653" s="86" t="s">
        <v>249</v>
      </c>
      <c r="D1653" s="87">
        <f t="shared" ref="D1653:O1653" si="3751">+IFERROR(D1616/D1635/30,0)</f>
        <v>0</v>
      </c>
      <c r="E1653" s="87">
        <f t="shared" si="3751"/>
        <v>0</v>
      </c>
      <c r="F1653" s="87">
        <f t="shared" si="3751"/>
        <v>0</v>
      </c>
      <c r="G1653" s="87">
        <f t="shared" si="3751"/>
        <v>0</v>
      </c>
      <c r="H1653" s="87">
        <f t="shared" si="3751"/>
        <v>0</v>
      </c>
      <c r="I1653" s="87">
        <f t="shared" si="3751"/>
        <v>0</v>
      </c>
      <c r="J1653" s="87">
        <f t="shared" si="3751"/>
        <v>0</v>
      </c>
      <c r="K1653" s="87">
        <f t="shared" si="3751"/>
        <v>0</v>
      </c>
      <c r="L1653" s="87">
        <f t="shared" si="3751"/>
        <v>0</v>
      </c>
      <c r="M1653" s="87">
        <f t="shared" si="3751"/>
        <v>0</v>
      </c>
      <c r="N1653" s="87">
        <f t="shared" si="3751"/>
        <v>0</v>
      </c>
      <c r="O1653" s="159">
        <f t="shared" si="3751"/>
        <v>0</v>
      </c>
      <c r="P1653" s="159">
        <f t="shared" si="3730"/>
        <v>0</v>
      </c>
    </row>
    <row r="1654" spans="1:16" ht="15.75" thickBot="1" x14ac:dyDescent="0.3">
      <c r="A1654" s="195" t="s">
        <v>117</v>
      </c>
      <c r="B1654" s="376"/>
      <c r="C1654" s="96" t="s">
        <v>250</v>
      </c>
      <c r="D1654" s="168">
        <f t="shared" ref="D1654:O1654" si="3752">+IFERROR(D1617/D1636/30,0)</f>
        <v>0</v>
      </c>
      <c r="E1654" s="168">
        <f t="shared" si="3752"/>
        <v>0</v>
      </c>
      <c r="F1654" s="168">
        <f t="shared" si="3752"/>
        <v>0</v>
      </c>
      <c r="G1654" s="168">
        <f t="shared" si="3752"/>
        <v>0</v>
      </c>
      <c r="H1654" s="168">
        <f t="shared" si="3752"/>
        <v>0</v>
      </c>
      <c r="I1654" s="168">
        <f t="shared" si="3752"/>
        <v>0</v>
      </c>
      <c r="J1654" s="168">
        <f t="shared" si="3752"/>
        <v>0</v>
      </c>
      <c r="K1654" s="168">
        <f t="shared" si="3752"/>
        <v>0</v>
      </c>
      <c r="L1654" s="168">
        <f t="shared" si="3752"/>
        <v>0</v>
      </c>
      <c r="M1654" s="168">
        <f t="shared" si="3752"/>
        <v>0</v>
      </c>
      <c r="N1654" s="168">
        <f t="shared" si="3752"/>
        <v>0</v>
      </c>
      <c r="O1654" s="169">
        <f t="shared" si="3752"/>
        <v>0</v>
      </c>
      <c r="P1654" s="169">
        <f t="shared" si="3730"/>
        <v>0</v>
      </c>
    </row>
    <row r="1655" spans="1:16" ht="15.75" thickBot="1" x14ac:dyDescent="0.3">
      <c r="A1655" s="195" t="s">
        <v>117</v>
      </c>
      <c r="B1655" s="376"/>
      <c r="C1655" s="183" t="s">
        <v>13</v>
      </c>
      <c r="D1655" s="72"/>
      <c r="E1655" s="72"/>
      <c r="F1655" s="72"/>
      <c r="G1655" s="72"/>
      <c r="H1655" s="72"/>
      <c r="I1655" s="72"/>
      <c r="J1655" s="72"/>
      <c r="K1655" s="72"/>
      <c r="L1655" s="72"/>
      <c r="M1655" s="72"/>
      <c r="N1655" s="72"/>
      <c r="O1655" s="72"/>
      <c r="P1655" s="184"/>
    </row>
    <row r="1656" spans="1:16" x14ac:dyDescent="0.25">
      <c r="A1656" s="195" t="s">
        <v>117</v>
      </c>
      <c r="B1656" s="376"/>
      <c r="C1656" s="99" t="s">
        <v>4</v>
      </c>
      <c r="D1656" s="100" t="e">
        <f>+D1649/D1655*30</f>
        <v>#DIV/0!</v>
      </c>
      <c r="E1656" s="100" t="e">
        <f t="shared" ref="E1656" si="3753">+E1649/E1655*30</f>
        <v>#DIV/0!</v>
      </c>
      <c r="F1656" s="100" t="e">
        <f t="shared" ref="F1656" si="3754">+F1649/F1655*30</f>
        <v>#DIV/0!</v>
      </c>
      <c r="G1656" s="100" t="e">
        <f t="shared" ref="G1656" si="3755">+G1649/G1655*30</f>
        <v>#DIV/0!</v>
      </c>
      <c r="H1656" s="100" t="e">
        <f t="shared" ref="H1656" si="3756">+H1649/H1655*30</f>
        <v>#DIV/0!</v>
      </c>
      <c r="I1656" s="100" t="e">
        <f t="shared" ref="I1656" si="3757">+I1649/I1655*30</f>
        <v>#DIV/0!</v>
      </c>
      <c r="J1656" s="100" t="e">
        <f t="shared" ref="J1656" si="3758">+J1649/J1655*30</f>
        <v>#DIV/0!</v>
      </c>
      <c r="K1656" s="100" t="e">
        <f t="shared" ref="K1656" si="3759">+K1649/K1655*30</f>
        <v>#DIV/0!</v>
      </c>
      <c r="L1656" s="100" t="e">
        <f t="shared" ref="L1656" si="3760">+L1649/L1655*30</f>
        <v>#DIV/0!</v>
      </c>
      <c r="M1656" s="100" t="e">
        <f t="shared" ref="M1656" si="3761">+M1649/M1655*30</f>
        <v>#DIV/0!</v>
      </c>
      <c r="N1656" s="100" t="e">
        <f t="shared" ref="N1656" si="3762">+N1649/N1655*30</f>
        <v>#DIV/0!</v>
      </c>
      <c r="O1656" s="167" t="e">
        <f t="shared" ref="O1656" si="3763">+O1649/O1655*30</f>
        <v>#DIV/0!</v>
      </c>
      <c r="P1656" s="167" t="e">
        <f>SUM(D1656:O1656)</f>
        <v>#DIV/0!</v>
      </c>
    </row>
    <row r="1657" spans="1:16" x14ac:dyDescent="0.25">
      <c r="A1657" s="195" t="s">
        <v>117</v>
      </c>
      <c r="B1657" s="376"/>
      <c r="C1657" s="86" t="s">
        <v>216</v>
      </c>
      <c r="D1657" s="87" t="e">
        <f>+D1650/D1655*30</f>
        <v>#DIV/0!</v>
      </c>
      <c r="E1657" s="87" t="e">
        <f t="shared" ref="E1657:O1657" si="3764">+E1650/E1655*30</f>
        <v>#DIV/0!</v>
      </c>
      <c r="F1657" s="87" t="e">
        <f t="shared" si="3764"/>
        <v>#DIV/0!</v>
      </c>
      <c r="G1657" s="87" t="e">
        <f t="shared" si="3764"/>
        <v>#DIV/0!</v>
      </c>
      <c r="H1657" s="87" t="e">
        <f t="shared" si="3764"/>
        <v>#DIV/0!</v>
      </c>
      <c r="I1657" s="87" t="e">
        <f t="shared" si="3764"/>
        <v>#DIV/0!</v>
      </c>
      <c r="J1657" s="87" t="e">
        <f t="shared" si="3764"/>
        <v>#DIV/0!</v>
      </c>
      <c r="K1657" s="87" t="e">
        <f t="shared" si="3764"/>
        <v>#DIV/0!</v>
      </c>
      <c r="L1657" s="87" t="e">
        <f t="shared" si="3764"/>
        <v>#DIV/0!</v>
      </c>
      <c r="M1657" s="87" t="e">
        <f t="shared" si="3764"/>
        <v>#DIV/0!</v>
      </c>
      <c r="N1657" s="87" t="e">
        <f t="shared" si="3764"/>
        <v>#DIV/0!</v>
      </c>
      <c r="O1657" s="159" t="e">
        <f t="shared" si="3764"/>
        <v>#DIV/0!</v>
      </c>
      <c r="P1657" s="159" t="e">
        <f t="shared" ref="P1657:P1661" si="3765">SUM(D1657:O1657)</f>
        <v>#DIV/0!</v>
      </c>
    </row>
    <row r="1658" spans="1:16" x14ac:dyDescent="0.25">
      <c r="A1658" s="195" t="s">
        <v>117</v>
      </c>
      <c r="B1658" s="376"/>
      <c r="C1658" s="86" t="s">
        <v>217</v>
      </c>
      <c r="D1658" s="87" t="e">
        <f>+D1651/D1655*30</f>
        <v>#DIV/0!</v>
      </c>
      <c r="E1658" s="87" t="e">
        <f t="shared" ref="E1658:O1658" si="3766">+E1651/E1655*30</f>
        <v>#DIV/0!</v>
      </c>
      <c r="F1658" s="87" t="e">
        <f t="shared" si="3766"/>
        <v>#DIV/0!</v>
      </c>
      <c r="G1658" s="87" t="e">
        <f t="shared" si="3766"/>
        <v>#DIV/0!</v>
      </c>
      <c r="H1658" s="87" t="e">
        <f t="shared" si="3766"/>
        <v>#DIV/0!</v>
      </c>
      <c r="I1658" s="87" t="e">
        <f t="shared" si="3766"/>
        <v>#DIV/0!</v>
      </c>
      <c r="J1658" s="87" t="e">
        <f t="shared" si="3766"/>
        <v>#DIV/0!</v>
      </c>
      <c r="K1658" s="87" t="e">
        <f t="shared" si="3766"/>
        <v>#DIV/0!</v>
      </c>
      <c r="L1658" s="87" t="e">
        <f t="shared" si="3766"/>
        <v>#DIV/0!</v>
      </c>
      <c r="M1658" s="87" t="e">
        <f t="shared" si="3766"/>
        <v>#DIV/0!</v>
      </c>
      <c r="N1658" s="87" t="e">
        <f t="shared" si="3766"/>
        <v>#DIV/0!</v>
      </c>
      <c r="O1658" s="159" t="e">
        <f t="shared" si="3766"/>
        <v>#DIV/0!</v>
      </c>
      <c r="P1658" s="159"/>
    </row>
    <row r="1659" spans="1:16" x14ac:dyDescent="0.25">
      <c r="A1659" s="195" t="s">
        <v>117</v>
      </c>
      <c r="B1659" s="376"/>
      <c r="C1659" s="86" t="s">
        <v>218</v>
      </c>
      <c r="D1659" s="87" t="e">
        <f>+D1652/D1655*30</f>
        <v>#DIV/0!</v>
      </c>
      <c r="E1659" s="87" t="e">
        <f t="shared" ref="E1659:O1659" si="3767">+E1652/E1655*30</f>
        <v>#DIV/0!</v>
      </c>
      <c r="F1659" s="87" t="e">
        <f t="shared" si="3767"/>
        <v>#DIV/0!</v>
      </c>
      <c r="G1659" s="87" t="e">
        <f t="shared" si="3767"/>
        <v>#DIV/0!</v>
      </c>
      <c r="H1659" s="87" t="e">
        <f t="shared" si="3767"/>
        <v>#DIV/0!</v>
      </c>
      <c r="I1659" s="87" t="e">
        <f t="shared" si="3767"/>
        <v>#DIV/0!</v>
      </c>
      <c r="J1659" s="87" t="e">
        <f t="shared" si="3767"/>
        <v>#DIV/0!</v>
      </c>
      <c r="K1659" s="87" t="e">
        <f t="shared" si="3767"/>
        <v>#DIV/0!</v>
      </c>
      <c r="L1659" s="87" t="e">
        <f t="shared" si="3767"/>
        <v>#DIV/0!</v>
      </c>
      <c r="M1659" s="87" t="e">
        <f t="shared" si="3767"/>
        <v>#DIV/0!</v>
      </c>
      <c r="N1659" s="87" t="e">
        <f t="shared" si="3767"/>
        <v>#DIV/0!</v>
      </c>
      <c r="O1659" s="159" t="e">
        <f t="shared" si="3767"/>
        <v>#DIV/0!</v>
      </c>
      <c r="P1659" s="159"/>
    </row>
    <row r="1660" spans="1:16" x14ac:dyDescent="0.25">
      <c r="A1660" s="195" t="s">
        <v>117</v>
      </c>
      <c r="B1660" s="376"/>
      <c r="C1660" s="86" t="s">
        <v>219</v>
      </c>
      <c r="D1660" s="87" t="e">
        <f>+D1653/D1655*30</f>
        <v>#DIV/0!</v>
      </c>
      <c r="E1660" s="87" t="e">
        <f t="shared" ref="E1660:O1660" si="3768">+E1653/E1655*30</f>
        <v>#DIV/0!</v>
      </c>
      <c r="F1660" s="87" t="e">
        <f t="shared" si="3768"/>
        <v>#DIV/0!</v>
      </c>
      <c r="G1660" s="87" t="e">
        <f t="shared" si="3768"/>
        <v>#DIV/0!</v>
      </c>
      <c r="H1660" s="87" t="e">
        <f t="shared" si="3768"/>
        <v>#DIV/0!</v>
      </c>
      <c r="I1660" s="87" t="e">
        <f t="shared" si="3768"/>
        <v>#DIV/0!</v>
      </c>
      <c r="J1660" s="87" t="e">
        <f t="shared" si="3768"/>
        <v>#DIV/0!</v>
      </c>
      <c r="K1660" s="87" t="e">
        <f t="shared" si="3768"/>
        <v>#DIV/0!</v>
      </c>
      <c r="L1660" s="87" t="e">
        <f t="shared" si="3768"/>
        <v>#DIV/0!</v>
      </c>
      <c r="M1660" s="87" t="e">
        <f t="shared" si="3768"/>
        <v>#DIV/0!</v>
      </c>
      <c r="N1660" s="87" t="e">
        <f t="shared" si="3768"/>
        <v>#DIV/0!</v>
      </c>
      <c r="O1660" s="159" t="e">
        <f t="shared" si="3768"/>
        <v>#DIV/0!</v>
      </c>
      <c r="P1660" s="159"/>
    </row>
    <row r="1661" spans="1:16" ht="15.75" thickBot="1" x14ac:dyDescent="0.3">
      <c r="A1661" s="195" t="s">
        <v>117</v>
      </c>
      <c r="B1661" s="376"/>
      <c r="C1661" s="96" t="s">
        <v>238</v>
      </c>
      <c r="D1661" s="168" t="e">
        <f>+D1654/D1655*30</f>
        <v>#DIV/0!</v>
      </c>
      <c r="E1661" s="168" t="e">
        <f t="shared" ref="E1661:O1661" si="3769">+E1654/E1655*30</f>
        <v>#DIV/0!</v>
      </c>
      <c r="F1661" s="168" t="e">
        <f t="shared" si="3769"/>
        <v>#DIV/0!</v>
      </c>
      <c r="G1661" s="168" t="e">
        <f t="shared" si="3769"/>
        <v>#DIV/0!</v>
      </c>
      <c r="H1661" s="168" t="e">
        <f t="shared" si="3769"/>
        <v>#DIV/0!</v>
      </c>
      <c r="I1661" s="168" t="e">
        <f t="shared" si="3769"/>
        <v>#DIV/0!</v>
      </c>
      <c r="J1661" s="168" t="e">
        <f t="shared" si="3769"/>
        <v>#DIV/0!</v>
      </c>
      <c r="K1661" s="168" t="e">
        <f t="shared" si="3769"/>
        <v>#DIV/0!</v>
      </c>
      <c r="L1661" s="168" t="e">
        <f t="shared" si="3769"/>
        <v>#DIV/0!</v>
      </c>
      <c r="M1661" s="168" t="e">
        <f t="shared" si="3769"/>
        <v>#DIV/0!</v>
      </c>
      <c r="N1661" s="168" t="e">
        <f t="shared" si="3769"/>
        <v>#DIV/0!</v>
      </c>
      <c r="O1661" s="169" t="e">
        <f t="shared" si="3769"/>
        <v>#DIV/0!</v>
      </c>
      <c r="P1661" s="169" t="e">
        <f t="shared" si="3765"/>
        <v>#DIV/0!</v>
      </c>
    </row>
    <row r="1662" spans="1:16" x14ac:dyDescent="0.25">
      <c r="A1662" s="195" t="s">
        <v>117</v>
      </c>
      <c r="B1662" s="376"/>
      <c r="C1662" s="76" t="s">
        <v>8</v>
      </c>
      <c r="D1662" s="170">
        <f t="shared" ref="D1662:O1662" si="3770">+D1631/D1625</f>
        <v>1.4848690334678798</v>
      </c>
      <c r="E1662" s="170">
        <f t="shared" si="3770"/>
        <v>1.4394932060622758</v>
      </c>
      <c r="F1662" s="170">
        <f t="shared" si="3770"/>
        <v>1.4394932060622758</v>
      </c>
      <c r="G1662" s="170">
        <f t="shared" si="3770"/>
        <v>1.4851792895173215</v>
      </c>
      <c r="H1662" s="170">
        <f t="shared" si="3770"/>
        <v>1.4851792895173213</v>
      </c>
      <c r="I1662" s="170">
        <f t="shared" si="3770"/>
        <v>1.4851792895173208</v>
      </c>
      <c r="J1662" s="170">
        <f t="shared" si="3770"/>
        <v>1.3918597254043932</v>
      </c>
      <c r="K1662" s="170">
        <f t="shared" si="3770"/>
        <v>1.3908121775438793</v>
      </c>
      <c r="L1662" s="170">
        <f t="shared" si="3770"/>
        <v>1.4911546619557201</v>
      </c>
      <c r="M1662" s="170">
        <f t="shared" si="3770"/>
        <v>1.482233494867182</v>
      </c>
      <c r="N1662" s="170">
        <f t="shared" si="3770"/>
        <v>1.4955336062455857</v>
      </c>
      <c r="O1662" s="171">
        <f t="shared" si="3770"/>
        <v>1.5032933578919887</v>
      </c>
      <c r="P1662" s="171"/>
    </row>
    <row r="1663" spans="1:16" x14ac:dyDescent="0.25">
      <c r="A1663" s="195" t="s">
        <v>117</v>
      </c>
      <c r="B1663" s="376"/>
      <c r="C1663" s="77" t="s">
        <v>6</v>
      </c>
      <c r="D1663" s="172">
        <f>+VLOOKUP(D1611,Conversion!$B$33:$N$71,(MATCH('Measured TV opt-pt'!D1610,butget_aylar_opt,0)+1),0)</f>
        <v>1.566847116840155</v>
      </c>
      <c r="E1663" s="172">
        <f>+VLOOKUP(E1611,Conversion!$B$33:$N$71,(MATCH('Measured TV opt-pt'!E1610,butget_aylar_opt,0)+1),0)</f>
        <v>1.5206932270756446</v>
      </c>
      <c r="F1663" s="172">
        <f>+VLOOKUP(F1611,Conversion!$B$33:$N$71,(MATCH('Measured TV opt-pt'!F1610,butget_aylar_opt,0)+1),0)</f>
        <v>1.5206932270756446</v>
      </c>
      <c r="G1663" s="172">
        <f>+VLOOKUP(G1611,Conversion!$B$33:$N$71,(MATCH('Measured TV opt-pt'!G1610,butget_aylar_opt,0)+1),0)</f>
        <v>1.5923628655905824</v>
      </c>
      <c r="H1663" s="172">
        <f>+VLOOKUP(H1611,Conversion!$B$33:$N$71,(MATCH('Measured TV opt-pt'!H1610,butget_aylar_opt,0)+1),0)</f>
        <v>1.5923628655905824</v>
      </c>
      <c r="I1663" s="172">
        <f>+VLOOKUP(I1611,Conversion!$B$33:$N$71,(MATCH('Measured TV opt-pt'!I1610,butget_aylar_opt,0)+1),0)</f>
        <v>1.5923628655905824</v>
      </c>
      <c r="J1663" s="172">
        <f>+VLOOKUP(J1611,Conversion!$B$33:$N$71,(MATCH('Measured TV opt-pt'!J1610,butget_aylar_opt,0)+1),0)</f>
        <v>1.4467606740041787</v>
      </c>
      <c r="K1663" s="172">
        <f>+VLOOKUP(K1611,Conversion!$B$33:$N$71,(MATCH('Measured TV opt-pt'!K1610,butget_aylar_opt,0)+1),0)</f>
        <v>1.4467606740041787</v>
      </c>
      <c r="L1663" s="172">
        <f>+VLOOKUP(L1611,Conversion!$B$33:$N$71,(MATCH('Measured TV opt-pt'!L1610,butget_aylar_opt,0)+1),0)</f>
        <v>1.5779004791490627</v>
      </c>
      <c r="M1663" s="172">
        <f>+VLOOKUP(M1611,Conversion!$B$33:$N$71,(MATCH('Measured TV opt-pt'!M1610,butget_aylar_opt,0)+1),0)</f>
        <v>1.566847116840155</v>
      </c>
      <c r="N1663" s="172">
        <f>+VLOOKUP(N1611,Conversion!$B$33:$N$71,(MATCH('Measured TV opt-pt'!N1610,butget_aylar_opt,0)+1),0)</f>
        <v>1.566847116840155</v>
      </c>
      <c r="O1663" s="173">
        <f>+VLOOKUP(O1611,Conversion!$B$33:$N$71,(MATCH('Measured TV opt-pt'!O1610,butget_aylar_opt,0)+1),0)</f>
        <v>1.566847116840155</v>
      </c>
      <c r="P1663" s="173"/>
    </row>
    <row r="1664" spans="1:16" ht="15.75" thickBot="1" x14ac:dyDescent="0.3">
      <c r="A1664" s="195" t="s">
        <v>117</v>
      </c>
      <c r="B1664" s="377"/>
      <c r="C1664" s="96" t="s">
        <v>7</v>
      </c>
      <c r="D1664" s="172">
        <f>+VLOOKUP(D1611,Conversion!$B$74:$N$112,(MATCH('Measured TV opt-pt'!D1610,budget_aylar_pt,0)+1),0)</f>
        <v>1.3805332909940744</v>
      </c>
      <c r="E1664" s="172">
        <f>+VLOOKUP(E1611,Conversion!$B$74:$N$112,(MATCH('Measured TV opt-pt'!E1610,budget_aylar_pt,0)+1),0)</f>
        <v>1.3361477247725337</v>
      </c>
      <c r="F1664" s="172">
        <f>+VLOOKUP(F1611,Conversion!$B$74:$N$112,(MATCH('Measured TV opt-pt'!F1610,budget_aylar_pt,0)+1),0)</f>
        <v>1.3361477247725337</v>
      </c>
      <c r="G1664" s="172">
        <f>+VLOOKUP(G1611,Conversion!$B$74:$N$112,(MATCH('Measured TV opt-pt'!G1610,budget_aylar_pt,0)+1),0)</f>
        <v>1.3690637487712884</v>
      </c>
      <c r="H1664" s="172">
        <f>+VLOOKUP(H1611,Conversion!$B$74:$N$112,(MATCH('Measured TV opt-pt'!H1610,budget_aylar_pt,0)+1),0)</f>
        <v>1.3690637487712884</v>
      </c>
      <c r="I1664" s="172">
        <f>+VLOOKUP(I1611,Conversion!$B$74:$N$112,(MATCH('Measured TV opt-pt'!I1610,budget_aylar_pt,0)+1),0)</f>
        <v>1.3690637487712884</v>
      </c>
      <c r="J1664" s="172">
        <f>+VLOOKUP(J1611,Conversion!$B$74:$N$112,(MATCH('Measured TV opt-pt'!J1610,budget_aylar_pt,0)+1),0)</f>
        <v>1.3323836977546253</v>
      </c>
      <c r="K1664" s="172">
        <f>+VLOOKUP(K1611,Conversion!$B$74:$N$112,(MATCH('Measured TV opt-pt'!K1610,budget_aylar_pt,0)+1),0)</f>
        <v>1.3323836977546253</v>
      </c>
      <c r="L1664" s="172">
        <f>+VLOOKUP(L1611,Conversion!$B$74:$N$112,(MATCH('Measured TV opt-pt'!L1610,budget_aylar_pt,0)+1),0)</f>
        <v>1.3984872824046319</v>
      </c>
      <c r="M1664" s="172">
        <f>+VLOOKUP(M1611,Conversion!$B$74:$N$112,(MATCH('Measured TV opt-pt'!M1610,budget_aylar_pt,0)+1),0)</f>
        <v>1.3805332909940744</v>
      </c>
      <c r="N1664" s="172">
        <f>+VLOOKUP(N1611,Conversion!$B$74:$N$112,(MATCH('Measured TV opt-pt'!N1610,budget_aylar_pt,0)+1),0)</f>
        <v>1.3805332909940744</v>
      </c>
      <c r="O1664" s="173">
        <f>+VLOOKUP(O1611,Conversion!$B$74:$N$112,(MATCH('Measured TV opt-pt'!O1610,budget_aylar_pt,0)+1),0)</f>
        <v>1.3805332909940744</v>
      </c>
      <c r="P1664" s="174"/>
    </row>
    <row r="1665" spans="1:16" ht="21.75" thickBot="1" x14ac:dyDescent="0.3">
      <c r="B1665" s="240" t="s">
        <v>126</v>
      </c>
      <c r="C1665" s="74" t="s">
        <v>107</v>
      </c>
      <c r="D1665" s="153">
        <v>1</v>
      </c>
      <c r="E1665" s="153">
        <v>2</v>
      </c>
      <c r="F1665" s="153">
        <v>3</v>
      </c>
      <c r="G1665" s="153">
        <v>4</v>
      </c>
      <c r="H1665" s="153">
        <v>5</v>
      </c>
      <c r="I1665" s="153">
        <v>6</v>
      </c>
      <c r="J1665" s="153">
        <v>7</v>
      </c>
      <c r="K1665" s="153">
        <v>8</v>
      </c>
      <c r="L1665" s="153">
        <v>9</v>
      </c>
      <c r="M1665" s="153">
        <v>10</v>
      </c>
      <c r="N1665" s="153">
        <v>11</v>
      </c>
      <c r="O1665" s="153">
        <v>12</v>
      </c>
      <c r="P1665" s="74" t="s">
        <v>127</v>
      </c>
    </row>
    <row r="1666" spans="1:16" ht="15.75" thickBot="1" x14ac:dyDescent="0.3">
      <c r="A1666" s="194" t="s">
        <v>118</v>
      </c>
      <c r="B1666" s="378" t="s">
        <v>149</v>
      </c>
      <c r="C1666" s="185" t="s">
        <v>33</v>
      </c>
      <c r="D1666" s="186" t="s">
        <v>29</v>
      </c>
      <c r="E1666" s="186" t="s">
        <v>29</v>
      </c>
      <c r="F1666" s="186" t="s">
        <v>29</v>
      </c>
      <c r="G1666" s="186" t="s">
        <v>29</v>
      </c>
      <c r="H1666" s="186" t="s">
        <v>29</v>
      </c>
      <c r="I1666" s="186" t="s">
        <v>29</v>
      </c>
      <c r="J1666" s="186" t="s">
        <v>29</v>
      </c>
      <c r="K1666" s="186" t="s">
        <v>29</v>
      </c>
      <c r="L1666" s="186" t="s">
        <v>29</v>
      </c>
      <c r="M1666" s="186" t="s">
        <v>29</v>
      </c>
      <c r="N1666" s="186" t="s">
        <v>29</v>
      </c>
      <c r="O1666" s="186" t="s">
        <v>29</v>
      </c>
      <c r="P1666" s="188" t="s">
        <v>108</v>
      </c>
    </row>
    <row r="1667" spans="1:16" x14ac:dyDescent="0.25">
      <c r="A1667" s="194" t="s">
        <v>118</v>
      </c>
      <c r="B1667" s="379"/>
      <c r="C1667" s="175" t="s">
        <v>125</v>
      </c>
      <c r="D1667" s="200">
        <v>605137.40449999995</v>
      </c>
      <c r="E1667" s="201">
        <v>448364.59499999997</v>
      </c>
      <c r="F1667" s="201">
        <v>312201.50549999997</v>
      </c>
      <c r="G1667" s="201">
        <v>0</v>
      </c>
      <c r="H1667" s="201">
        <v>0</v>
      </c>
      <c r="I1667" s="201">
        <v>0</v>
      </c>
      <c r="J1667" s="201">
        <v>268636.87126337469</v>
      </c>
      <c r="K1667" s="201">
        <v>97403.600035070558</v>
      </c>
      <c r="L1667" s="201">
        <v>277763.71897102153</v>
      </c>
      <c r="M1667" s="201">
        <v>346481.54100569664</v>
      </c>
      <c r="N1667" s="201">
        <v>203300.16108005369</v>
      </c>
      <c r="O1667" s="176"/>
      <c r="P1667" s="176">
        <f>SUM(D1667:O1667)</f>
        <v>2559289.3973552166</v>
      </c>
    </row>
    <row r="1668" spans="1:16" x14ac:dyDescent="0.25">
      <c r="A1668" s="194" t="s">
        <v>118</v>
      </c>
      <c r="B1668" s="379"/>
      <c r="C1668" s="86" t="s">
        <v>1</v>
      </c>
      <c r="D1668" s="87">
        <f>+D1699*D1681*30</f>
        <v>434539.84084039071</v>
      </c>
      <c r="E1668" s="87">
        <f t="shared" ref="E1668:O1668" si="3771">+E1699*E1681*30</f>
        <v>301098.1652862734</v>
      </c>
      <c r="F1668" s="87">
        <f t="shared" si="3771"/>
        <v>203729.49537012092</v>
      </c>
      <c r="G1668" s="87">
        <f t="shared" si="3771"/>
        <v>0</v>
      </c>
      <c r="H1668" s="87">
        <f t="shared" si="3771"/>
        <v>0</v>
      </c>
      <c r="I1668" s="87">
        <f t="shared" si="3771"/>
        <v>0</v>
      </c>
      <c r="J1668" s="87">
        <f t="shared" si="3771"/>
        <v>152586.20657114492</v>
      </c>
      <c r="K1668" s="87">
        <f t="shared" si="3771"/>
        <v>77006.150039820946</v>
      </c>
      <c r="L1668" s="87">
        <f t="shared" si="3771"/>
        <v>193037.89330486185</v>
      </c>
      <c r="M1668" s="87">
        <f t="shared" si="3771"/>
        <v>259038.40154954753</v>
      </c>
      <c r="N1668" s="87">
        <f t="shared" si="3771"/>
        <v>152784.31371976616</v>
      </c>
      <c r="O1668" s="159">
        <f t="shared" si="3771"/>
        <v>0</v>
      </c>
      <c r="P1668" s="159">
        <f t="shared" ref="P1668:P1672" si="3772">SUM(D1668:O1668)</f>
        <v>1773820.4666819265</v>
      </c>
    </row>
    <row r="1669" spans="1:16" x14ac:dyDescent="0.25">
      <c r="A1669" s="194" t="s">
        <v>118</v>
      </c>
      <c r="B1669" s="379"/>
      <c r="C1669" s="86" t="s">
        <v>209</v>
      </c>
      <c r="D1669" s="87">
        <f t="shared" ref="D1669:O1672" si="3773">+D1700*D1682*30</f>
        <v>0</v>
      </c>
      <c r="E1669" s="259">
        <f t="shared" si="3773"/>
        <v>0</v>
      </c>
      <c r="F1669" s="259">
        <f t="shared" si="3773"/>
        <v>0</v>
      </c>
      <c r="G1669" s="259">
        <f t="shared" si="3773"/>
        <v>0</v>
      </c>
      <c r="H1669" s="259">
        <f t="shared" si="3773"/>
        <v>0</v>
      </c>
      <c r="I1669" s="259">
        <f t="shared" si="3773"/>
        <v>0</v>
      </c>
      <c r="J1669" s="259">
        <f t="shared" si="3773"/>
        <v>0</v>
      </c>
      <c r="K1669" s="259">
        <f t="shared" si="3773"/>
        <v>0</v>
      </c>
      <c r="L1669" s="259">
        <f t="shared" si="3773"/>
        <v>0</v>
      </c>
      <c r="M1669" s="259">
        <f t="shared" si="3773"/>
        <v>0</v>
      </c>
      <c r="N1669" s="259">
        <f t="shared" si="3773"/>
        <v>0</v>
      </c>
      <c r="O1669" s="260">
        <f t="shared" si="3773"/>
        <v>0</v>
      </c>
      <c r="P1669" s="260"/>
    </row>
    <row r="1670" spans="1:16" x14ac:dyDescent="0.25">
      <c r="A1670" s="194" t="s">
        <v>118</v>
      </c>
      <c r="B1670" s="379"/>
      <c r="C1670" s="86" t="s">
        <v>210</v>
      </c>
      <c r="D1670" s="87">
        <f t="shared" si="3773"/>
        <v>170597.56365960935</v>
      </c>
      <c r="E1670" s="259">
        <f t="shared" si="3773"/>
        <v>147266.42971372654</v>
      </c>
      <c r="F1670" s="259">
        <f t="shared" si="3773"/>
        <v>102165.17478898498</v>
      </c>
      <c r="G1670" s="259">
        <f t="shared" si="3773"/>
        <v>0</v>
      </c>
      <c r="H1670" s="259">
        <f t="shared" si="3773"/>
        <v>0</v>
      </c>
      <c r="I1670" s="259">
        <f t="shared" si="3773"/>
        <v>0</v>
      </c>
      <c r="J1670" s="259">
        <f t="shared" si="3773"/>
        <v>44467.592134634833</v>
      </c>
      <c r="K1670" s="259">
        <f t="shared" si="3773"/>
        <v>11747.360105258176</v>
      </c>
      <c r="L1670" s="259">
        <f t="shared" si="3773"/>
        <v>81554.597141716149</v>
      </c>
      <c r="M1670" s="259">
        <f t="shared" si="3773"/>
        <v>74900.281039335488</v>
      </c>
      <c r="N1670" s="259">
        <f t="shared" si="3773"/>
        <v>47158.028327230459</v>
      </c>
      <c r="O1670" s="260">
        <f t="shared" si="3773"/>
        <v>0</v>
      </c>
      <c r="P1670" s="260"/>
    </row>
    <row r="1671" spans="1:16" x14ac:dyDescent="0.25">
      <c r="A1671" s="194" t="s">
        <v>118</v>
      </c>
      <c r="B1671" s="379"/>
      <c r="C1671" s="86" t="s">
        <v>211</v>
      </c>
      <c r="D1671" s="87">
        <f t="shared" si="3773"/>
        <v>0</v>
      </c>
      <c r="E1671" s="259">
        <f t="shared" si="3773"/>
        <v>0</v>
      </c>
      <c r="F1671" s="259">
        <f t="shared" si="3773"/>
        <v>6306.8353408940784</v>
      </c>
      <c r="G1671" s="259">
        <f t="shared" si="3773"/>
        <v>0</v>
      </c>
      <c r="H1671" s="259">
        <f t="shared" si="3773"/>
        <v>0</v>
      </c>
      <c r="I1671" s="259">
        <f t="shared" si="3773"/>
        <v>0</v>
      </c>
      <c r="J1671" s="259">
        <f t="shared" si="3773"/>
        <v>71583.072557594918</v>
      </c>
      <c r="K1671" s="259">
        <f t="shared" si="3773"/>
        <v>8650.0898899914537</v>
      </c>
      <c r="L1671" s="259">
        <f t="shared" si="3773"/>
        <v>3171.2285244435461</v>
      </c>
      <c r="M1671" s="259">
        <f t="shared" si="3773"/>
        <v>12542.858416813569</v>
      </c>
      <c r="N1671" s="259">
        <f t="shared" si="3773"/>
        <v>3357.8190330570787</v>
      </c>
      <c r="O1671" s="260">
        <f t="shared" si="3773"/>
        <v>0</v>
      </c>
      <c r="P1671" s="260"/>
    </row>
    <row r="1672" spans="1:16" ht="15.75" thickBot="1" x14ac:dyDescent="0.3">
      <c r="A1672" s="194" t="s">
        <v>118</v>
      </c>
      <c r="B1672" s="379"/>
      <c r="C1672" s="96" t="s">
        <v>227</v>
      </c>
      <c r="D1672" s="87">
        <f t="shared" si="3773"/>
        <v>0</v>
      </c>
      <c r="E1672" s="90">
        <f t="shared" si="3773"/>
        <v>0</v>
      </c>
      <c r="F1672" s="90">
        <f t="shared" si="3773"/>
        <v>0</v>
      </c>
      <c r="G1672" s="90">
        <f t="shared" si="3773"/>
        <v>0</v>
      </c>
      <c r="H1672" s="90">
        <f t="shared" si="3773"/>
        <v>0</v>
      </c>
      <c r="I1672" s="90">
        <f t="shared" si="3773"/>
        <v>0</v>
      </c>
      <c r="J1672" s="90">
        <f t="shared" si="3773"/>
        <v>0</v>
      </c>
      <c r="K1672" s="90">
        <f t="shared" si="3773"/>
        <v>0</v>
      </c>
      <c r="L1672" s="90">
        <f t="shared" si="3773"/>
        <v>0</v>
      </c>
      <c r="M1672" s="90">
        <f t="shared" si="3773"/>
        <v>0</v>
      </c>
      <c r="N1672" s="90">
        <f t="shared" si="3773"/>
        <v>0</v>
      </c>
      <c r="O1672" s="160">
        <f t="shared" si="3773"/>
        <v>0</v>
      </c>
      <c r="P1672" s="160">
        <f t="shared" si="3772"/>
        <v>0</v>
      </c>
    </row>
    <row r="1673" spans="1:16" ht="15.75" thickBot="1" x14ac:dyDescent="0.3">
      <c r="A1673" s="194" t="s">
        <v>118</v>
      </c>
      <c r="B1673" s="379"/>
      <c r="C1673" s="281" t="s">
        <v>108</v>
      </c>
      <c r="D1673" s="282">
        <f>SUM(D1674:D1678)</f>
        <v>1</v>
      </c>
      <c r="E1673" s="282">
        <f t="shared" ref="E1673" si="3774">SUM(E1674:E1678)</f>
        <v>1.0034229363724529</v>
      </c>
      <c r="F1673" s="282">
        <f t="shared" ref="F1673" si="3775">SUM(F1674:F1678)</f>
        <v>0.99999999999999989</v>
      </c>
      <c r="G1673" s="282">
        <f t="shared" ref="G1673" si="3776">SUM(G1674:G1678)</f>
        <v>0.99999999999999989</v>
      </c>
      <c r="H1673" s="282">
        <f t="shared" ref="H1673" si="3777">SUM(H1674:H1678)</f>
        <v>1</v>
      </c>
      <c r="I1673" s="282">
        <f t="shared" ref="I1673" si="3778">SUM(I1674:I1678)</f>
        <v>1.0000000000000002</v>
      </c>
      <c r="J1673" s="282">
        <f t="shared" ref="J1673" si="3779">SUM(J1674:J1678)</f>
        <v>0.99999999999999978</v>
      </c>
      <c r="K1673" s="282">
        <f t="shared" ref="K1673" si="3780">SUM(K1674:K1678)</f>
        <v>0.99999999999999978</v>
      </c>
      <c r="L1673" s="282">
        <f t="shared" ref="L1673" si="3781">SUM(L1674:L1678)</f>
        <v>1</v>
      </c>
      <c r="M1673" s="282">
        <f t="shared" ref="M1673" si="3782">SUM(M1674:M1678)</f>
        <v>1.0000000000000002</v>
      </c>
      <c r="N1673" s="282">
        <f t="shared" ref="N1673" si="3783">SUM(N1674:N1678)</f>
        <v>1</v>
      </c>
      <c r="O1673" s="282">
        <f t="shared" ref="O1673" si="3784">SUM(O1674:O1678)</f>
        <v>0.99999999999999989</v>
      </c>
      <c r="P1673" s="268"/>
    </row>
    <row r="1674" spans="1:16" ht="15.75" thickBot="1" x14ac:dyDescent="0.3">
      <c r="A1674" s="194" t="s">
        <v>118</v>
      </c>
      <c r="B1674" s="379"/>
      <c r="C1674" s="245" t="s">
        <v>196</v>
      </c>
      <c r="D1674" s="246">
        <v>0.748</v>
      </c>
      <c r="E1674" s="246">
        <v>0.71289999999999998</v>
      </c>
      <c r="F1674" s="246">
        <v>0.70128149006739837</v>
      </c>
      <c r="G1674" s="246">
        <v>0.53018436569432525</v>
      </c>
      <c r="H1674" s="246">
        <v>0.5423765464750937</v>
      </c>
      <c r="I1674" s="246">
        <v>0.58843916554063314</v>
      </c>
      <c r="J1674" s="246">
        <v>0.60561377608760258</v>
      </c>
      <c r="K1674" s="246">
        <v>0.80100224649177598</v>
      </c>
      <c r="L1674" s="246">
        <v>0.74479587945877479</v>
      </c>
      <c r="M1674" s="246">
        <v>0.79328167047923914</v>
      </c>
      <c r="N1674" s="246">
        <v>0.79251746496726783</v>
      </c>
      <c r="O1674" s="246">
        <v>0.75240999999999991</v>
      </c>
      <c r="P1674" s="268"/>
    </row>
    <row r="1675" spans="1:16" ht="15.75" thickBot="1" x14ac:dyDescent="0.3">
      <c r="A1675" s="194" t="s">
        <v>118</v>
      </c>
      <c r="B1675" s="379"/>
      <c r="C1675" s="245" t="s">
        <v>197</v>
      </c>
      <c r="D1675" s="246"/>
      <c r="E1675" s="246">
        <v>3.4229363724529492E-3</v>
      </c>
      <c r="F1675" s="246"/>
      <c r="G1675" s="246"/>
      <c r="H1675" s="246"/>
      <c r="I1675" s="246"/>
      <c r="J1675" s="246"/>
      <c r="K1675" s="246"/>
      <c r="L1675" s="246"/>
      <c r="M1675" s="246"/>
      <c r="N1675" s="246"/>
      <c r="O1675" s="246"/>
      <c r="P1675" s="268"/>
    </row>
    <row r="1676" spans="1:16" ht="15.75" thickBot="1" x14ac:dyDescent="0.3">
      <c r="A1676" s="194" t="s">
        <v>118</v>
      </c>
      <c r="B1676" s="379"/>
      <c r="C1676" s="245" t="s">
        <v>199</v>
      </c>
      <c r="D1676" s="310">
        <v>0.252</v>
      </c>
      <c r="E1676" s="246">
        <v>0.28710000000000002</v>
      </c>
      <c r="F1676" s="246">
        <v>0.27946524626273334</v>
      </c>
      <c r="G1676" s="246">
        <v>0.26027151737500415</v>
      </c>
      <c r="H1676" s="246">
        <v>0.22206611722025232</v>
      </c>
      <c r="I1676" s="246">
        <v>0.23470428159927745</v>
      </c>
      <c r="J1676" s="246">
        <v>0.15048175443375286</v>
      </c>
      <c r="K1676" s="246">
        <v>0.11533513094114624</v>
      </c>
      <c r="L1676" s="246">
        <v>0.2476086029169918</v>
      </c>
      <c r="M1676" s="246">
        <v>0.18024296287308908</v>
      </c>
      <c r="N1676" s="246">
        <v>0.19496532528723082</v>
      </c>
      <c r="O1676" s="246">
        <v>0.24758999999999998</v>
      </c>
      <c r="P1676" s="268"/>
    </row>
    <row r="1677" spans="1:16" ht="15.75" thickBot="1" x14ac:dyDescent="0.3">
      <c r="A1677" s="194" t="s">
        <v>118</v>
      </c>
      <c r="B1677" s="379"/>
      <c r="C1677" s="245" t="s">
        <v>198</v>
      </c>
      <c r="D1677" s="246"/>
      <c r="E1677" s="246"/>
      <c r="F1677" s="246">
        <v>1.9253263669868261E-2</v>
      </c>
      <c r="G1677" s="246">
        <v>0.20954411693067052</v>
      </c>
      <c r="H1677" s="246">
        <v>0.23555733630465386</v>
      </c>
      <c r="I1677" s="246">
        <v>0.17685655286008953</v>
      </c>
      <c r="J1677" s="246">
        <v>0.24390446947864436</v>
      </c>
      <c r="K1677" s="246">
        <v>8.3662622567077571E-2</v>
      </c>
      <c r="L1677" s="246">
        <v>7.5955176242334761E-3</v>
      </c>
      <c r="M1677" s="246">
        <v>2.6475366647671975E-2</v>
      </c>
      <c r="N1677" s="246">
        <v>1.2517209745501362E-2</v>
      </c>
      <c r="O1677" s="246">
        <v>0</v>
      </c>
      <c r="P1677" s="268"/>
    </row>
    <row r="1678" spans="1:16" ht="15.75" thickBot="1" x14ac:dyDescent="0.3">
      <c r="A1678" s="194" t="s">
        <v>118</v>
      </c>
      <c r="B1678" s="379"/>
      <c r="C1678" s="248" t="s">
        <v>228</v>
      </c>
      <c r="D1678" s="249"/>
      <c r="E1678" s="249"/>
      <c r="F1678" s="249"/>
      <c r="G1678" s="249"/>
      <c r="H1678" s="249"/>
      <c r="I1678" s="249"/>
      <c r="J1678" s="249"/>
      <c r="K1678" s="249"/>
      <c r="L1678" s="249"/>
      <c r="M1678" s="249"/>
      <c r="N1678" s="249"/>
      <c r="O1678" s="249"/>
      <c r="P1678" s="177"/>
    </row>
    <row r="1679" spans="1:16" ht="15.75" thickBot="1" x14ac:dyDescent="0.3">
      <c r="A1679" s="194"/>
      <c r="B1679" s="379"/>
      <c r="C1679" s="306" t="s">
        <v>278</v>
      </c>
      <c r="D1679" s="309">
        <v>1</v>
      </c>
      <c r="E1679" s="309">
        <v>1</v>
      </c>
      <c r="F1679" s="309">
        <v>1</v>
      </c>
      <c r="G1679" s="309">
        <v>1</v>
      </c>
      <c r="H1679" s="309">
        <v>1</v>
      </c>
      <c r="I1679" s="309">
        <v>1</v>
      </c>
      <c r="J1679" s="309">
        <v>3</v>
      </c>
      <c r="K1679" s="309">
        <v>1</v>
      </c>
      <c r="L1679" s="309">
        <v>1</v>
      </c>
      <c r="M1679" s="309">
        <v>1</v>
      </c>
      <c r="N1679" s="309">
        <v>1</v>
      </c>
      <c r="O1679" s="309">
        <v>1</v>
      </c>
      <c r="P1679" s="308"/>
    </row>
    <row r="1680" spans="1:16" x14ac:dyDescent="0.25">
      <c r="A1680" s="194" t="s">
        <v>118</v>
      </c>
      <c r="B1680" s="379"/>
      <c r="C1680" s="154" t="s">
        <v>14</v>
      </c>
      <c r="D1680" s="155">
        <f>+SUMPRODUCT(D1681:D1685,D1674:D1678)</f>
        <v>18.982608485690744</v>
      </c>
      <c r="E1680" s="155">
        <f t="shared" ref="E1680" si="3785">+SUMPRODUCT(E1681:E1685,E1674:E1678)</f>
        <v>19.509486029086776</v>
      </c>
      <c r="F1680" s="155">
        <f t="shared" ref="F1680" si="3786">+SUMPRODUCT(F1681:F1685,F1674:F1678)</f>
        <v>21.469363000818085</v>
      </c>
      <c r="G1680" s="155">
        <f t="shared" ref="G1680" si="3787">+SUMPRODUCT(G1681:G1685,G1674:G1678)</f>
        <v>30.478386286691986</v>
      </c>
      <c r="H1680" s="155">
        <f t="shared" ref="H1680" si="3788">+SUMPRODUCT(H1681:H1685,H1674:H1678)</f>
        <v>35.711918106420072</v>
      </c>
      <c r="I1680" s="155">
        <f t="shared" ref="I1680" si="3789">+SUMPRODUCT(I1681:I1685,I1674:I1678)</f>
        <v>33.74551348095288</v>
      </c>
      <c r="J1680" s="155">
        <f t="shared" ref="J1680" si="3790">+SUMPRODUCT(J1681:J1685,J1674:J1678)</f>
        <v>21.883259634040229</v>
      </c>
      <c r="K1680" s="155">
        <f t="shared" ref="K1680" si="3791">+SUMPRODUCT(K1681:K1685,K1674:K1678)</f>
        <v>18.22108961829133</v>
      </c>
      <c r="L1680" s="155">
        <f t="shared" ref="L1680" si="3792">+SUMPRODUCT(L1681:L1685,L1674:L1678)</f>
        <v>25.267794187294843</v>
      </c>
      <c r="M1680" s="155">
        <f t="shared" ref="M1680" si="3793">+SUMPRODUCT(M1681:M1685,M1674:M1678)</f>
        <v>28.430111248628506</v>
      </c>
      <c r="N1680" s="155">
        <f t="shared" ref="N1680" si="3794">+SUMPRODUCT(N1681:N1685,N1674:N1678)</f>
        <v>26.062108672171341</v>
      </c>
      <c r="O1680" s="156">
        <f t="shared" ref="O1680" si="3795">+SUMPRODUCT(O1681:O1685,O1674:O1678)</f>
        <v>22.298375777314583</v>
      </c>
      <c r="P1680" s="156"/>
    </row>
    <row r="1681" spans="1:41" x14ac:dyDescent="0.25">
      <c r="A1681" s="194" t="s">
        <v>118</v>
      </c>
      <c r="B1681" s="379"/>
      <c r="C1681" s="77" t="s">
        <v>34</v>
      </c>
      <c r="D1681" s="243">
        <f>+IF(D1679=1,D1693*'CPP Detay Tum Ay'!AF$38+(1-'Measured TV opt-pt'!D1693)*'CPP Detay Tum Ay'!AF$20,IF(D1679=2,D1693*'CPP Detay (düşük)'!AF$38+(1-'Measured TV opt-pt'!D1693)*'CPP Detay (düşük)'!AF$20,IF(D1679=3,D1693*'CPP Detay (yüksek)'!AF$38+(1-'Measured TV opt-pt'!D1693)*'CPP Detay (yüksek)'!AF$20,"Girilen Rakamda Hata Var")))</f>
        <v>18.223420455839129</v>
      </c>
      <c r="E1681" s="243">
        <f>+IF(E1679=1,E1693*'CPP Detay Tum Ay'!AG$38+(1-'Measured TV opt-pt'!E1693)*'CPP Detay Tum Ay'!AG$20,IF(E1679=2,E1693*'CPP Detay (düşük)'!AG$38+(1-'Measured TV opt-pt'!E1693)*'CPP Detay (düşük)'!AG$20,IF(E1679=3,E1693*'CPP Detay (yüksek)'!AG$38+(1-'Measured TV opt-pt'!E1693)*'CPP Detay (yüksek)'!AG$20,"Girilen Rakamda Hata Var")))</f>
        <v>18.377820753486098</v>
      </c>
      <c r="F1681" s="161">
        <f>+IF(F1679=1,F1693*'CPP Detay Tum Ay'!AH$38+(1-'Measured TV opt-pt'!F1693)*'CPP Detay Tum Ay'!AH$20,IF(F1679=2,F1693*'CPP Detay (düşük)'!AH$38+(1-'Measured TV opt-pt'!F1693)*'CPP Detay (düşük)'!AH$20,IF(F1679=3,F1693*'CPP Detay (yüksek)'!AH$38+(1-'Measured TV opt-pt'!F1693)*'CPP Detay (yüksek)'!AH$20,"Girilen Rakamda Hata Var")))</f>
        <v>19.977709764554795</v>
      </c>
      <c r="G1681" s="161">
        <f>+IF(G1679=1,G1693*'CPP Detay Tum Ay'!AI$38+(1-'Measured TV opt-pt'!G1693)*'CPP Detay Tum Ay'!AI$20,IF(G1679=2,G1693*'CPP Detay (düşük)'!AI$38+(1-'Measured TV opt-pt'!G1693)*'CPP Detay (düşük)'!AI$20,IF(G1679=3,G1693*'CPP Detay (yüksek)'!AI$38+(1-'Measured TV opt-pt'!G1693)*'CPP Detay (yüksek)'!AI$20,"Girilen Rakamda Hata Var")))</f>
        <v>27.9846582690056</v>
      </c>
      <c r="H1681" s="161">
        <f>+IF(H1679=1,H1693*'CPP Detay Tum Ay'!AJ$38+(1-'Measured TV opt-pt'!H1693)*'CPP Detay Tum Ay'!AJ$20,IF(H1679=2,H1693*'CPP Detay (düşük)'!AJ$38+(1-'Measured TV opt-pt'!H1693)*'CPP Detay (düşük)'!AJ$20,IF(H1679=3,H1693*'CPP Detay (yüksek)'!AJ$38+(1-'Measured TV opt-pt'!H1693)*'CPP Detay (yüksek)'!AJ$20,"Girilen Rakamda Hata Var")))</f>
        <v>32.745571801624784</v>
      </c>
      <c r="I1681" s="161">
        <f>+IF(I1679=1,I1693*'CPP Detay Tum Ay'!AK$38+(1-'Measured TV opt-pt'!I1693)*'CPP Detay Tum Ay'!AK$20,IF(I1679=2,I1693*'CPP Detay (düşük)'!AK$38+(1-'Measured TV opt-pt'!I1693)*'CPP Detay (düşük)'!AK$20,IF(I1679=3,I1693*'CPP Detay (yüksek)'!AK$38+(1-'Measured TV opt-pt'!I1693)*'CPP Detay (yüksek)'!AK$20,"Girilen Rakamda Hata Var")))</f>
        <v>31.321333637944228</v>
      </c>
      <c r="J1681" s="161">
        <f>+IF(J1679=1,J1693*'CPP Detay Tum Ay'!AL$38+(1-'Measured TV opt-pt'!J1693)*'CPP Detay Tum Ay'!AL$20,IF(J1679=2,J1693*'CPP Detay (düşük)'!AL$38+(1-'Measured TV opt-pt'!J1693)*'CPP Detay (düşük)'!AL$20,IF(J1679=3,J1693*'CPP Detay (yüksek)'!AL$38+(1-'Measured TV opt-pt'!J1693)*'CPP Detay (yüksek)'!AL$20,"Girilen Rakamda Hata Var")))</f>
        <v>20.524185108672444</v>
      </c>
      <c r="K1681" s="161">
        <f>+IF(K1679=1,K1693*'CPP Detay Tum Ay'!AM$38+(1-'Measured TV opt-pt'!K1693)*'CPP Detay Tum Ay'!AM$20,IF(K1679=2,K1693*'CPP Detay (düşük)'!AM$38+(1-'Measured TV opt-pt'!K1693)*'CPP Detay (düşük)'!AM$20,IF(K1679=3,K1693*'CPP Detay (yüksek)'!AM$38+(1-'Measured TV opt-pt'!K1693)*'CPP Detay (yüksek)'!AM$20,"Girilen Rakamda Hata Var")))</f>
        <v>17.98419539830169</v>
      </c>
      <c r="L1681" s="255">
        <f>+IF(L1679=1,L1693*'CPP Detay Tum Ay'!AN$38+(1-'Measured TV opt-pt'!L1693)*'CPP Detay Tum Ay'!AN$20,IF(L1679=2,L1693*'CPP Detay (düşük)'!AN$38+(1-'Measured TV opt-pt'!L1693)*'CPP Detay (düşük)'!AN$20,IF(L1679=3,L1693*'CPP Detay (yüksek)'!AN$38+(1-'Measured TV opt-pt'!L1693)*'CPP Detay (yüksek)'!AN$20,"Girilen Rakamda Hata Var")))</f>
        <v>23.57746541863493</v>
      </c>
      <c r="M1681" s="255">
        <f>+IF(M1679=1,M1693*'CPP Detay Tum Ay'!AO$38+(1-'Measured TV opt-pt'!M1693)*'CPP Detay Tum Ay'!AO$20,IF(M1679=2,M1693*'CPP Detay (düşük)'!AO$38+(1-'Measured TV opt-pt'!M1693)*'CPP Detay (düşük)'!AO$20,IF(M1679=3,M1693*'CPP Detay (yüksek)'!AO$38+(1-'Measured TV opt-pt'!M1693)*'CPP Detay (yüksek)'!AO$20,"Girilen Rakamda Hata Var")))</f>
        <v>26.793854132839044</v>
      </c>
      <c r="N1681" s="255">
        <f>+IF(N1679=1,N1693*'CPP Detay Tum Ay'!AP$38+(1-'Measured TV opt-pt'!N1693)*'CPP Detay Tum Ay'!AP$20,IF(N1679=2,N1693*'CPP Detay (düşük)'!AP$38+(1-'Measured TV opt-pt'!N1693)*'CPP Detay (düşük)'!AP$20,IF(N1679=3,N1693*'CPP Detay (yüksek)'!AP$38+(1-'Measured TV opt-pt'!N1693)*'CPP Detay (yüksek)'!AP$20,"Girilen Rakamda Hata Var")))</f>
        <v>24.713926724268049</v>
      </c>
      <c r="O1681" s="256">
        <f>+IF(O1679=1,O1693*'CPP Detay Tum Ay'!AQ$38+(1-'Measured TV opt-pt'!O1693)*'CPP Detay Tum Ay'!AQ$20,IF(O1679=2,O1693*'CPP Detay (düşük)'!AQ$38+(1-'Measured TV opt-pt'!O1693)*'CPP Detay (düşük)'!AQ$20,IF(O1679=3,O1693*'CPP Detay (yüksek)'!AQ$38+(1-'Measured TV opt-pt'!O1693)*'CPP Detay (yüksek)'!AQ$20,"Girilen Rakamda Hata Var")))</f>
        <v>20.936718734340609</v>
      </c>
      <c r="P1681" s="162"/>
    </row>
    <row r="1682" spans="1:41" x14ac:dyDescent="0.25">
      <c r="A1682" s="194" t="s">
        <v>118</v>
      </c>
      <c r="B1682" s="379"/>
      <c r="C1682" s="77" t="s">
        <v>194</v>
      </c>
      <c r="D1682" s="243">
        <f>+IF(D1679=1,D1694*'CPP Detay Tum Ay'!AF$94+(1-'Measured TV opt-pt'!D1694)*'CPP Detay Tum Ay'!AF$76,IF(D1679=2,D1694*'CPP Detay (düşük)'!AF$94+(1-'Measured TV opt-pt'!D1694)*'CPP Detay (düşük)'!AF$76,IF(D1679=3,D1694*'CPP Detay (yüksek)'!AF$94+(1-'Measured TV opt-pt'!D1694)*'CPP Detay (yüksek)'!AF$76,"Girilen Rakamda Hata Var")))</f>
        <v>0</v>
      </c>
      <c r="E1682" s="243">
        <f>+IF(E1679=1,E1694*'CPP Detay Tum Ay'!AG$94+(1-'Measured TV opt-pt'!E1694)*'CPP Detay Tum Ay'!AG$76,IF(E1679=2,E1694*'CPP Detay (düşük)'!AG$94+(1-'Measured TV opt-pt'!E1694)*'CPP Detay (düşük)'!AG$76,IF(E1679=3,E1694*'CPP Detay (yüksek)'!AG$94+(1-'Measured TV opt-pt'!E1694)*'CPP Detay (yüksek)'!AG$76,"Girilen Rakamda Hata Var")))</f>
        <v>0</v>
      </c>
      <c r="F1682" s="243">
        <f>+IF(F1679=1,F1694*'CPP Detay Tum Ay'!AH$94+(1-'Measured TV opt-pt'!F1694)*'CPP Detay Tum Ay'!AH$76,IF(F1679=2,F1694*'CPP Detay (düşük)'!AH$94+(1-'Measured TV opt-pt'!F1694)*'CPP Detay (düşük)'!AH$76,IF(F1679=3,F1694*'CPP Detay (yüksek)'!AH$94+(1-'Measured TV opt-pt'!F1694)*'CPP Detay (yüksek)'!AH$76,"Girilen Rakamda Hata Var")))</f>
        <v>0</v>
      </c>
      <c r="G1682" s="243">
        <f>+IF(G1679=1,G1694*'CPP Detay Tum Ay'!AI$94+(1-'Measured TV opt-pt'!G1694)*'CPP Detay Tum Ay'!AI$76,IF(G1679=2,G1694*'CPP Detay (düşük)'!AI$94+(1-'Measured TV opt-pt'!G1694)*'CPP Detay (düşük)'!AI$76,IF(G1679=3,G1694*'CPP Detay (yüksek)'!AI$94+(1-'Measured TV opt-pt'!G1694)*'CPP Detay (yüksek)'!AI$76,"Girilen Rakamda Hata Var")))</f>
        <v>0</v>
      </c>
      <c r="H1682" s="243">
        <f>+IF(H1679=1,H1694*'CPP Detay Tum Ay'!AJ$94+(1-'Measured TV opt-pt'!H1694)*'CPP Detay Tum Ay'!AJ$76,IF(H1679=2,H1694*'CPP Detay (düşük)'!AJ$94+(1-'Measured TV opt-pt'!H1694)*'CPP Detay (düşük)'!AJ$76,IF(H1679=3,H1694*'CPP Detay (yüksek)'!AJ$94+(1-'Measured TV opt-pt'!H1694)*'CPP Detay (yüksek)'!AJ$76,"Girilen Rakamda Hata Var")))</f>
        <v>0</v>
      </c>
      <c r="I1682" s="243">
        <f>+IF(I1679=1,I1694*'CPP Detay Tum Ay'!AK$94+(1-'Measured TV opt-pt'!I1694)*'CPP Detay Tum Ay'!AK$76,IF(I1679=2,I1694*'CPP Detay (düşük)'!AK$94+(1-'Measured TV opt-pt'!I1694)*'CPP Detay (düşük)'!AK$76,IF(I1679=3,I1694*'CPP Detay (yüksek)'!AK$94+(1-'Measured TV opt-pt'!I1694)*'CPP Detay (yüksek)'!AK$76,"Girilen Rakamda Hata Var")))</f>
        <v>0</v>
      </c>
      <c r="J1682" s="243">
        <f>+IF(J1679=1,J1694*'CPP Detay Tum Ay'!AL$94+(1-'Measured TV opt-pt'!J1694)*'CPP Detay Tum Ay'!AL$76,IF(J1679=2,J1694*'CPP Detay (düşük)'!AL$94+(1-'Measured TV opt-pt'!J1694)*'CPP Detay (düşük)'!AL$76,IF(J1679=3,J1694*'CPP Detay (yüksek)'!AL$94+(1-'Measured TV opt-pt'!J1694)*'CPP Detay (yüksek)'!AL$76,"Girilen Rakamda Hata Var")))</f>
        <v>0</v>
      </c>
      <c r="K1682" s="243">
        <f>+IF(K1679=1,K1694*'CPP Detay Tum Ay'!AM$94+(1-'Measured TV opt-pt'!K1694)*'CPP Detay Tum Ay'!AM$76,IF(K1679=2,K1694*'CPP Detay (düşük)'!AM$94+(1-'Measured TV opt-pt'!K1694)*'CPP Detay (düşük)'!AM$76,IF(K1679=3,K1694*'CPP Detay (yüksek)'!AM$94+(1-'Measured TV opt-pt'!K1694)*'CPP Detay (yüksek)'!AM$76,"Girilen Rakamda Hata Var")))</f>
        <v>0</v>
      </c>
      <c r="L1682" s="257">
        <f>+IF(L1679=1,L1694*'CPP Detay Tum Ay'!AN$94+(1-'Measured TV opt-pt'!L1694)*'CPP Detay Tum Ay'!AN$76,IF(L1679=2,L1694*'CPP Detay (düşük)'!AN$94+(1-'Measured TV opt-pt'!L1694)*'CPP Detay (düşük)'!AN$76,IF(L1679=3,L1694*'CPP Detay (yüksek)'!AN$94+(1-'Measured TV opt-pt'!L1694)*'CPP Detay (yüksek)'!AN$76,"Girilen Rakamda Hata Var")))</f>
        <v>0</v>
      </c>
      <c r="M1682" s="257">
        <f>+IF(M1679=1,M1694*'CPP Detay Tum Ay'!AO$94+(1-'Measured TV opt-pt'!M1694)*'CPP Detay Tum Ay'!AO$76,IF(M1679=2,M1694*'CPP Detay (düşük)'!AO$94+(1-'Measured TV opt-pt'!M1694)*'CPP Detay (düşük)'!AO$76,IF(M1679=3,M1694*'CPP Detay (yüksek)'!AO$94+(1-'Measured TV opt-pt'!M1694)*'CPP Detay (yüksek)'!AO$76,"Girilen Rakamda Hata Var")))</f>
        <v>0</v>
      </c>
      <c r="N1682" s="257">
        <f>+IF(N1679=1,N1694*'CPP Detay Tum Ay'!AP$94+(1-'Measured TV opt-pt'!N1694)*'CPP Detay Tum Ay'!AP$76,IF(N1679=2,N1694*'CPP Detay (düşük)'!AP$94+(1-'Measured TV opt-pt'!N1694)*'CPP Detay (düşük)'!AP$76,IF(N1679=3,N1694*'CPP Detay (yüksek)'!AP$94+(1-'Measured TV opt-pt'!N1694)*'CPP Detay (yüksek)'!AP$76,"Girilen Rakamda Hata Var")))</f>
        <v>0</v>
      </c>
      <c r="O1682" s="258">
        <f>+IF(O1679=1,O1694*'CPP Detay Tum Ay'!AQ$94+(1-'Measured TV opt-pt'!O1694)*'CPP Detay Tum Ay'!AQ$76,IF(O1679=2,O1694*'CPP Detay (düşük)'!AQ$94+(1-'Measured TV opt-pt'!O1694)*'CPP Detay (düşük)'!AQ$76,IF(O1679=3,O1694*'CPP Detay (yüksek)'!AQ$94+(1-'Measured TV opt-pt'!O1694)*'CPP Detay (yüksek)'!AQ$76,"Girilen Rakamda Hata Var")))</f>
        <v>0</v>
      </c>
      <c r="P1682" s="244"/>
    </row>
    <row r="1683" spans="1:41" x14ac:dyDescent="0.25">
      <c r="A1683" s="194" t="s">
        <v>118</v>
      </c>
      <c r="B1683" s="379"/>
      <c r="C1683" s="77" t="s">
        <v>195</v>
      </c>
      <c r="D1683" s="243">
        <f>+IF(D1679=1,D1695*'CPP Detay Tum Ay'!AF$150+(1-'Measured TV opt-pt'!D1695)*'CPP Detay Tum Ay'!AF$132,IF(D1679=2,D1695*'CPP Detay (düşük)'!AF$150+(1-'Measured TV opt-pt'!D1695)*'CPP Detay (düşük)'!AF$132,IF(D1679=3,D1695*'CPP Detay (yüksek)'!AF$150+(1-'Measured TV opt-pt'!D1695)*'CPP Detay (yüksek)'!AF$132,"Girilen Rakamda Hata Var")))</f>
        <v>21.236071367948714</v>
      </c>
      <c r="E1683" s="243">
        <f>+IF(E1679=1,E1695*'CPP Detay Tum Ay'!AG$150+(1-'Measured TV opt-pt'!E1695)*'CPP Detay Tum Ay'!AG$132,IF(E1679=2,E1695*'CPP Detay (düşük)'!AG$150+(1-'Measured TV opt-pt'!E1695)*'CPP Detay (düşük)'!AG$132,IF(E1679=3,E1695*'CPP Detay (yüksek)'!AG$150+(1-'Measured TV opt-pt'!E1695)*'CPP Detay (yüksek)'!AG$132,"Girilen Rakamda Hata Var")))</f>
        <v>22.319531918936036</v>
      </c>
      <c r="F1683" s="243">
        <f>+IF(F1679=1,F1695*'CPP Detay Tum Ay'!AH$150+(1-'Measured TV opt-pt'!F1695)*'CPP Detay Tum Ay'!AH$132,IF(F1679=2,F1695*'CPP Detay (düşük)'!AH$150+(1-'Measured TV opt-pt'!F1695)*'CPP Detay (düşük)'!AH$132,IF(F1679=3,F1695*'CPP Detay (yüksek)'!AH$150+(1-'Measured TV opt-pt'!F1695)*'CPP Detay (yüksek)'!AH$132,"Girilen Rakamda Hata Var")))</f>
        <v>25.139650797266516</v>
      </c>
      <c r="G1683" s="243">
        <f>+IF(G1679=1,G1695*'CPP Detay Tum Ay'!AI$150+(1-'Measured TV opt-pt'!G1695)*'CPP Detay Tum Ay'!AI$132,IF(G1679=2,G1695*'CPP Detay (düşük)'!AI$150+(1-'Measured TV opt-pt'!G1695)*'CPP Detay (düşük)'!AI$132,IF(G1679=3,G1695*'CPP Detay (yüksek)'!AI$150+(1-'Measured TV opt-pt'!G1695)*'CPP Detay (yüksek)'!AI$132,"Girilen Rakamda Hata Var")))</f>
        <v>33.374657576497647</v>
      </c>
      <c r="H1683" s="243">
        <f>+IF(H1679=1,H1695*'CPP Detay Tum Ay'!AJ$150+(1-'Measured TV opt-pt'!H1695)*'CPP Detay Tum Ay'!AJ$132,IF(H1679=2,H1695*'CPP Detay (düşük)'!AJ$150+(1-'Measured TV opt-pt'!H1695)*'CPP Detay (düşük)'!AJ$132,IF(H1679=3,H1695*'CPP Detay (yüksek)'!AJ$150+(1-'Measured TV opt-pt'!H1695)*'CPP Detay (yüksek)'!AJ$132,"Girilen Rakamda Hata Var")))</f>
        <v>39.365077446101232</v>
      </c>
      <c r="I1683" s="243">
        <f>+IF(I1679=1,I1695*'CPP Detay Tum Ay'!AK$150+(1-'Measured TV opt-pt'!I1695)*'CPP Detay Tum Ay'!AK$132,IF(I1679=2,I1695*'CPP Detay (düşük)'!AK$150+(1-'Measured TV opt-pt'!I1695)*'CPP Detay (düşük)'!AK$132,IF(I1679=3,I1695*'CPP Detay (yüksek)'!AK$150+(1-'Measured TV opt-pt'!I1695)*'CPP Detay (yüksek)'!AK$132,"Girilen Rakamda Hata Var")))</f>
        <v>37.22524188017934</v>
      </c>
      <c r="J1683" s="243">
        <f>+IF(J1679=1,J1695*'CPP Detay Tum Ay'!AL$150+(1-'Measured TV opt-pt'!J1695)*'CPP Detay Tum Ay'!AL$132,IF(J1679=2,J1695*'CPP Detay (düşük)'!AL$150+(1-'Measured TV opt-pt'!J1695)*'CPP Detay (düşük)'!AL$132,IF(J1679=3,J1695*'CPP Detay (yüksek)'!AL$150+(1-'Measured TV opt-pt'!J1695)*'CPP Detay (yüksek)'!AL$132,"Girilen Rakamda Hata Var")))</f>
        <v>24.071666619470601</v>
      </c>
      <c r="K1683" s="243">
        <f>+IF(K1679=1,K1695*'CPP Detay Tum Ay'!AM$150+(1-'Measured TV opt-pt'!K1695)*'CPP Detay Tum Ay'!AM$132,IF(K1679=2,K1695*'CPP Detay (düşük)'!AM$150+(1-'Measured TV opt-pt'!K1695)*'CPP Detay (düşük)'!AM$132,IF(K1679=3,K1695*'CPP Detay (yüksek)'!AM$150+(1-'Measured TV opt-pt'!K1695)*'CPP Detay (yüksek)'!AM$132,"Girilen Rakamda Hata Var")))</f>
        <v>19.053642147149212</v>
      </c>
      <c r="L1683" s="257">
        <f>+IF(L1679=1,L1695*'CPP Detay Tum Ay'!AN$150+(1-'Measured TV opt-pt'!L1695)*'CPP Detay Tum Ay'!AN$132,IF(L1679=2,L1695*'CPP Detay (düşük)'!AN$150+(1-'Measured TV opt-pt'!L1695)*'CPP Detay (düşük)'!AN$132,IF(L1679=3,L1695*'CPP Detay (yüksek)'!AN$150+(1-'Measured TV opt-pt'!L1695)*'CPP Detay (yüksek)'!AN$132,"Girilen Rakamda Hata Var")))</f>
        <v>29.962257323016054</v>
      </c>
      <c r="M1683" s="257">
        <f>+IF(M1679=1,M1695*'CPP Detay Tum Ay'!AO$150+(1-'Measured TV opt-pt'!M1695)*'CPP Detay Tum Ay'!AO$132,IF(M1679=2,M1695*'CPP Detay (düşük)'!AO$150+(1-'Measured TV opt-pt'!M1695)*'CPP Detay (düşük)'!AO$132,IF(M1679=3,M1695*'CPP Detay (yüksek)'!AO$150+(1-'Measured TV opt-pt'!M1695)*'CPP Detay (yüksek)'!AO$132,"Girilen Rakamda Hata Var")))</f>
        <v>34.09758229862215</v>
      </c>
      <c r="N1683" s="257">
        <f>+IF(N1679=1,N1695*'CPP Detay Tum Ay'!AP$150+(1-'Measured TV opt-pt'!N1695)*'CPP Detay Tum Ay'!AP$132,IF(N1679=2,N1695*'CPP Detay (düşük)'!AP$150+(1-'Measured TV opt-pt'!N1695)*'CPP Detay (düşük)'!AP$132,IF(N1679=3,N1695*'CPP Detay (yüksek)'!AP$150+(1-'Measured TV opt-pt'!N1695)*'CPP Detay (yüksek)'!AP$132,"Girilen Rakamda Hata Var")))</f>
        <v>31.007738222475069</v>
      </c>
      <c r="O1683" s="258">
        <f>+IF(O1679=1,O1695*'CPP Detay Tum Ay'!AQ$150+(1-'Measured TV opt-pt'!O1695)*'CPP Detay Tum Ay'!AQ$132,IF(O1679=2,O1695*'CPP Detay (düşük)'!AQ$150+(1-'Measured TV opt-pt'!O1695)*'CPP Detay (düşük)'!AQ$132,IF(O1679=3,O1695*'CPP Detay (yüksek)'!AQ$150+(1-'Measured TV opt-pt'!O1695)*'CPP Detay (yüksek)'!AQ$132,"Girilen Rakamda Hata Var")))</f>
        <v>26.436363481600104</v>
      </c>
      <c r="P1683" s="244"/>
    </row>
    <row r="1684" spans="1:41" x14ac:dyDescent="0.25">
      <c r="A1684" s="194" t="s">
        <v>118</v>
      </c>
      <c r="B1684" s="379"/>
      <c r="C1684" s="77" t="s">
        <v>193</v>
      </c>
      <c r="D1684" s="243">
        <f>+IF(D1679=1,D1696*'CPP Detay Tum Ay'!AF$206+(1-'Measured TV opt-pt'!D1696)*'CPP Detay Tum Ay'!AF$188,IF(D1679=2,D1696*'CPP Detay (düşük)'!AF$206+(1-'Measured TV opt-pt'!D1696)*'CPP Detay (düşük)'!AF$188,IF(D1679=3,D1696*'CPP Detay (yüksek)'!AF$206+(1-'Measured TV opt-pt'!D1696)*'CPP Detay (yüksek)'!AF$188,"Girilen Rakamda Hata Var")))</f>
        <v>0</v>
      </c>
      <c r="E1684" s="243">
        <f>+IF(E1679=1,E1696*'CPP Detay Tum Ay'!AG$206+(1-'Measured TV opt-pt'!E1696)*'CPP Detay Tum Ay'!AG$188,IF(E1679=2,E1696*'CPP Detay (düşük)'!AG$206+(1-'Measured TV opt-pt'!E1696)*'CPP Detay (düşük)'!AG$188,IF(E1679=3,E1696*'CPP Detay (yüksek)'!AG$206+(1-'Measured TV opt-pt'!E1696)*'CPP Detay (yüksek)'!AG$188,"Girilen Rakamda Hata Var")))</f>
        <v>0</v>
      </c>
      <c r="F1684" s="243">
        <f>+IF(F1679=1,F1696*'CPP Detay Tum Ay'!AH$206+(1-'Measured TV opt-pt'!F1696)*'CPP Detay Tum Ay'!AH$188,IF(F1679=2,F1696*'CPP Detay (düşük)'!AH$206+(1-'Measured TV opt-pt'!F1696)*'CPP Detay (düşük)'!AH$188,IF(F1679=3,F1696*'CPP Detay (yüksek)'!AH$206+(1-'Measured TV opt-pt'!F1696)*'CPP Detay (yüksek)'!AH$188,"Girilen Rakamda Hata Var")))</f>
        <v>22.526374510656808</v>
      </c>
      <c r="G1684" s="243">
        <f>+IF(G1679=1,G1696*'CPP Detay Tum Ay'!AI$206+(1-'Measured TV opt-pt'!G1696)*'CPP Detay Tum Ay'!AI$188,IF(G1679=2,G1696*'CPP Detay (düşük)'!AI$206+(1-'Measured TV opt-pt'!G1696)*'CPP Detay (düşük)'!AI$188,IF(G1679=3,G1696*'CPP Detay (yüksek)'!AI$206+(1-'Measured TV opt-pt'!G1696)*'CPP Detay (yüksek)'!AI$188,"Girilen Rakamda Hata Var")))</f>
        <v>33.190553501254655</v>
      </c>
      <c r="H1684" s="243">
        <f>+IF(H1679=1,H1696*'CPP Detay Tum Ay'!AJ$206+(1-'Measured TV opt-pt'!H1696)*'CPP Detay Tum Ay'!AJ$188,IF(H1679=2,H1696*'CPP Detay (düşük)'!AJ$206+(1-'Measured TV opt-pt'!H1696)*'CPP Detay (düşük)'!AJ$188,IF(H1679=3,H1696*'CPP Detay (yüksek)'!AJ$206+(1-'Measured TV opt-pt'!H1696)*'CPP Detay (yüksek)'!AJ$188,"Girilen Rakamda Hata Var")))</f>
        <v>39.098073540197447</v>
      </c>
      <c r="I1684" s="243">
        <f>+IF(I1679=1,I1696*'CPP Detay Tum Ay'!AK$206+(1-'Measured TV opt-pt'!I1696)*'CPP Detay Tum Ay'!AK$188,IF(I1679=2,I1696*'CPP Detay (düşük)'!AK$206+(1-'Measured TV opt-pt'!I1696)*'CPP Detay (düşük)'!AK$188,IF(I1679=3,I1696*'CPP Detay (yüksek)'!AK$206+(1-'Measured TV opt-pt'!I1696)*'CPP Detay (yüksek)'!AK$188,"Girilen Rakamda Hata Var")))</f>
        <v>37.193365426375415</v>
      </c>
      <c r="J1684" s="243">
        <f>+IF(J1679=1,J1696*'CPP Detay Tum Ay'!AL$206+(1-'Measured TV opt-pt'!J1696)*'CPP Detay Tum Ay'!AL$188,IF(J1679=2,J1696*'CPP Detay (düşük)'!AL$206+(1-'Measured TV opt-pt'!J1696)*'CPP Detay (düşük)'!AL$188,IF(J1679=3,J1696*'CPP Detay (yüksek)'!AL$206+(1-'Measured TV opt-pt'!J1696)*'CPP Detay (yüksek)'!AL$188,"Girilen Rakamda Hata Var")))</f>
        <v>23.907654405342445</v>
      </c>
      <c r="K1684" s="243">
        <f>+IF(K1679=1,K1696*'CPP Detay Tum Ay'!AM$206+(1-'Measured TV opt-pt'!K1696)*'CPP Detay Tum Ay'!AM$188,IF(K1679=2,K1696*'CPP Detay (düşük)'!AM$206+(1-'Measured TV opt-pt'!K1696)*'CPP Detay (düşük)'!AM$188,IF(K1679=3,K1696*'CPP Detay (yüksek)'!AM$206+(1-'Measured TV opt-pt'!K1696)*'CPP Detay (yüksek)'!AM$188,"Girilen Rakamda Hata Var")))</f>
        <v>19.341425612854145</v>
      </c>
      <c r="L1684" s="257">
        <f>+IF(L1679=1,L1696*'CPP Detay Tum Ay'!AN$206+(1-'Measured TV opt-pt'!L1696)*'CPP Detay Tum Ay'!AN$188,IF(L1679=2,L1696*'CPP Detay (düşük)'!AN$206+(1-'Measured TV opt-pt'!L1696)*'CPP Detay (düşük)'!AN$188,IF(L1679=3,L1696*'CPP Detay (yüksek)'!AN$206+(1-'Measured TV opt-pt'!L1696)*'CPP Detay (yüksek)'!AN$188,"Girilen Rakamda Hata Var")))</f>
        <v>37.980613526848707</v>
      </c>
      <c r="M1684" s="257">
        <f>+IF(M1679=1,M1696*'CPP Detay Tum Ay'!AO$206+(1-'Measured TV opt-pt'!M1696)*'CPP Detay Tum Ay'!AO$188,IF(M1679=2,M1696*'CPP Detay (düşük)'!AO$206+(1-'Measured TV opt-pt'!M1696)*'CPP Detay (düşük)'!AO$188,IF(M1679=3,M1696*'CPP Detay (yüksek)'!AO$206+(1-'Measured TV opt-pt'!M1696)*'CPP Detay (yüksek)'!AO$188,"Girilen Rakamda Hata Var")))</f>
        <v>38.873441751966382</v>
      </c>
      <c r="N1684" s="257">
        <f>+IF(N1679=1,N1696*'CPP Detay Tum Ay'!AP$206+(1-'Measured TV opt-pt'!N1696)*'CPP Detay Tum Ay'!AP$188,IF(N1679=2,N1696*'CPP Detay (düşük)'!AP$206+(1-'Measured TV opt-pt'!N1696)*'CPP Detay (düşük)'!AP$188,IF(N1679=3,N1696*'CPP Detay (yüksek)'!AP$206+(1-'Measured TV opt-pt'!N1696)*'CPP Detay (yüksek)'!AP$188,"Girilen Rakamda Hata Var")))</f>
        <v>34.389161406851699</v>
      </c>
      <c r="O1684" s="258">
        <f>+IF(O1679=1,O1696*'CPP Detay Tum Ay'!AQ$206+(1-'Measured TV opt-pt'!O1696)*'CPP Detay Tum Ay'!AQ$188,IF(O1679=2,O1696*'CPP Detay (düşük)'!AQ$206+(1-'Measured TV opt-pt'!O1696)*'CPP Detay (düşük)'!AQ$188,IF(O1679=3,O1696*'CPP Detay (yüksek)'!AQ$206+(1-'Measured TV opt-pt'!O1696)*'CPP Detay (yüksek)'!AQ$188,"Girilen Rakamda Hata Var")))</f>
        <v>0</v>
      </c>
      <c r="P1684" s="244"/>
    </row>
    <row r="1685" spans="1:41" ht="15.75" thickBot="1" x14ac:dyDescent="0.3">
      <c r="A1685" s="194" t="s">
        <v>118</v>
      </c>
      <c r="B1685" s="379"/>
      <c r="C1685" s="96" t="s">
        <v>229</v>
      </c>
      <c r="D1685" s="243">
        <f>+IF(D1679=1,D1697*'CPP Detay Tum Ay'!AF$262+(1-'Measured TV opt-pt'!D1697)*'CPP Detay Tum Ay'!AF$244,IF(D1679=2,D1697*'CPP Detay (düşük)'!AF$262+(1-'Measured TV opt-pt'!D1697)*'CPP Detay (düşük)'!AF$244,IF(D1679=3,D1697*'CPP Detay (yüksek)'!AF$262+(1-'Measured TV opt-pt'!D1697)*'CPP Detay (yüksek)'!AF$244,"Girilen Rakamda Hata Var")))</f>
        <v>0</v>
      </c>
      <c r="E1685" s="163">
        <f>+IF(E1679=1,E1697*'CPP Detay Tum Ay'!AG$262+(1-'Measured TV opt-pt'!E1697)*'CPP Detay Tum Ay'!AG$244,IF(E1679=2,E1697*'CPP Detay (düşük)'!AG$262+(1-'Measured TV opt-pt'!E1697)*'CPP Detay (düşük)'!AG$244,IF(E1679=3,E1697*'CPP Detay (yüksek)'!AG$262+(1-'Measured TV opt-pt'!E1697)*'CPP Detay (yüksek)'!AG$244,"Girilen Rakamda Hata Var")))</f>
        <v>0</v>
      </c>
      <c r="F1685" s="163">
        <f>+IF(F1679=1,F1697*'CPP Detay Tum Ay'!AH$262+(1-'Measured TV opt-pt'!F1697)*'CPP Detay Tum Ay'!AH$244,IF(F1679=2,F1697*'CPP Detay (düşük)'!AH$262+(1-'Measured TV opt-pt'!F1697)*'CPP Detay (düşük)'!AH$244,IF(F1679=3,F1697*'CPP Detay (yüksek)'!AH$262+(1-'Measured TV opt-pt'!F1697)*'CPP Detay (yüksek)'!AH$244,"Girilen Rakamda Hata Var")))</f>
        <v>0</v>
      </c>
      <c r="G1685" s="163">
        <f>+IF(G1679=1,G1697*'CPP Detay Tum Ay'!AI$262+(1-'Measured TV opt-pt'!G1697)*'CPP Detay Tum Ay'!AI$244,IF(G1679=2,G1697*'CPP Detay (düşük)'!AI$262+(1-'Measured TV opt-pt'!G1697)*'CPP Detay (düşük)'!AI$244,IF(G1679=3,G1697*'CPP Detay (yüksek)'!AI$262+(1-'Measured TV opt-pt'!G1697)*'CPP Detay (yüksek)'!AI$244,"Girilen Rakamda Hata Var")))</f>
        <v>0</v>
      </c>
      <c r="H1685" s="163">
        <f>+IF(H1679=1,H1697*'CPP Detay Tum Ay'!AJ$262+(1-'Measured TV opt-pt'!H1697)*'CPP Detay Tum Ay'!AJ$244,IF(H1679=2,H1697*'CPP Detay (düşük)'!AJ$262+(1-'Measured TV opt-pt'!H1697)*'CPP Detay (düşük)'!AJ$244,IF(H1679=3,H1697*'CPP Detay (yüksek)'!AJ$262+(1-'Measured TV opt-pt'!H1697)*'CPP Detay (yüksek)'!AJ$244,"Girilen Rakamda Hata Var")))</f>
        <v>0</v>
      </c>
      <c r="I1685" s="163">
        <f>+IF(I1679=1,I1697*'CPP Detay Tum Ay'!AK$262+(1-'Measured TV opt-pt'!I1697)*'CPP Detay Tum Ay'!AK$244,IF(I1679=2,I1697*'CPP Detay (düşük)'!AK$262+(1-'Measured TV opt-pt'!I1697)*'CPP Detay (düşük)'!AK$244,IF(I1679=3,I1697*'CPP Detay (yüksek)'!AK$262+(1-'Measured TV opt-pt'!I1697)*'CPP Detay (yüksek)'!AK$244,"Girilen Rakamda Hata Var")))</f>
        <v>0</v>
      </c>
      <c r="J1685" s="163">
        <f>+IF(J1679=1,J1697*'CPP Detay Tum Ay'!AL$262+(1-'Measured TV opt-pt'!J1697)*'CPP Detay Tum Ay'!AL$244,IF(J1679=2,J1697*'CPP Detay (düşük)'!AL$262+(1-'Measured TV opt-pt'!J1697)*'CPP Detay (düşük)'!AL$244,IF(J1679=3,J1697*'CPP Detay (yüksek)'!AL$262+(1-'Measured TV opt-pt'!J1697)*'CPP Detay (yüksek)'!AL$244,"Girilen Rakamda Hata Var")))</f>
        <v>0</v>
      </c>
      <c r="K1685" s="163">
        <f>+IF(K1679=1,K1697*'CPP Detay Tum Ay'!AM$262+(1-'Measured TV opt-pt'!K1697)*'CPP Detay Tum Ay'!AM$244,IF(K1679=2,K1697*'CPP Detay (düşük)'!AM$262+(1-'Measured TV opt-pt'!K1697)*'CPP Detay (düşük)'!AM$244,IF(K1679=3,K1697*'CPP Detay (yüksek)'!AM$262+(1-'Measured TV opt-pt'!K1697)*'CPP Detay (yüksek)'!AM$244,"Girilen Rakamda Hata Var")))</f>
        <v>0</v>
      </c>
      <c r="L1685" s="163">
        <f>+IF(L1679=1,L1697*'CPP Detay Tum Ay'!AN$262+(1-'Measured TV opt-pt'!L1697)*'CPP Detay Tum Ay'!AN$244,IF(L1679=2,L1697*'CPP Detay (düşük)'!AN$262+(1-'Measured TV opt-pt'!L1697)*'CPP Detay (düşük)'!AN$244,IF(L1679=3,L1697*'CPP Detay (yüksek)'!AN$262+(1-'Measured TV opt-pt'!L1697)*'CPP Detay (yüksek)'!AN$244,"Girilen Rakamda Hata Var")))</f>
        <v>0</v>
      </c>
      <c r="M1685" s="163">
        <f>+IF(M1679=1,M1697*'CPP Detay Tum Ay'!AO$262+(1-'Measured TV opt-pt'!M1697)*'CPP Detay Tum Ay'!AO$244,IF(M1679=2,M1697*'CPP Detay (düşük)'!AO$262+(1-'Measured TV opt-pt'!M1697)*'CPP Detay (düşük)'!AO$244,IF(M1679=3,M1697*'CPP Detay (yüksek)'!AO$262+(1-'Measured TV opt-pt'!M1697)*'CPP Detay (yüksek)'!AO$244,"Girilen Rakamda Hata Var")))</f>
        <v>0</v>
      </c>
      <c r="N1685" s="163">
        <f>+IF(N1679=1,N1697*'CPP Detay Tum Ay'!AP$262+(1-'Measured TV opt-pt'!N1697)*'CPP Detay Tum Ay'!AP$244,IF(N1679=2,N1697*'CPP Detay (düşük)'!AP$262+(1-'Measured TV opt-pt'!N1697)*'CPP Detay (düşük)'!AP$244,IF(N1679=3,N1697*'CPP Detay (yüksek)'!AP$262+(1-'Measured TV opt-pt'!N1697)*'CPP Detay (yüksek)'!AP$244,"Girilen Rakamda Hata Var")))</f>
        <v>0</v>
      </c>
      <c r="O1685" s="164">
        <f>+IF(O1679=1,O1697*'CPP Detay Tum Ay'!AQ$262+(1-'Measured TV opt-pt'!O1697)*'CPP Detay Tum Ay'!AQ$244,IF(O1679=2,O1697*'CPP Detay (düşük)'!AQ$262+(1-'Measured TV opt-pt'!O1697)*'CPP Detay (düşük)'!AQ$244,IF(O1679=3,O1697*'CPP Detay (yüksek)'!AQ$262+(1-'Measured TV opt-pt'!O1697)*'CPP Detay (yüksek)'!AQ$244,"Girilen Rakamda Hata Var")))</f>
        <v>0</v>
      </c>
      <c r="P1685" s="164"/>
    </row>
    <row r="1686" spans="1:41" x14ac:dyDescent="0.25">
      <c r="A1686" s="194" t="s">
        <v>118</v>
      </c>
      <c r="B1686" s="379"/>
      <c r="C1686" s="263" t="s">
        <v>16</v>
      </c>
      <c r="D1686" s="264">
        <f>+SUMPRODUCT(D1687:D1691,D1674:D1678)</f>
        <v>21.173739041019807</v>
      </c>
      <c r="E1686" s="264">
        <f t="shared" ref="E1686" si="3796">+SUMPRODUCT(E1687:E1691,E1674:E1678)</f>
        <v>21.657284013139741</v>
      </c>
      <c r="F1686" s="264">
        <f t="shared" ref="F1686" si="3797">+SUMPRODUCT(F1687:F1691,F1674:F1678)</f>
        <v>23.832923706790041</v>
      </c>
      <c r="G1686" s="264">
        <f t="shared" ref="G1686" si="3798">+SUMPRODUCT(G1687:G1691,G1674:G1678)</f>
        <v>34.186103962516057</v>
      </c>
      <c r="H1686" s="264">
        <f t="shared" ref="H1686" si="3799">+SUMPRODUCT(H1687:H1691,H1674:H1678)</f>
        <v>40.056298703058481</v>
      </c>
      <c r="I1686" s="264">
        <f t="shared" ref="I1686" si="3800">+SUMPRODUCT(I1687:I1691,I1674:I1678)</f>
        <v>37.85067953653634</v>
      </c>
      <c r="J1686" s="264">
        <f t="shared" ref="J1686" si="3801">+SUMPRODUCT(J1687:J1691,J1674:J1678)</f>
        <v>25.059409632777488</v>
      </c>
      <c r="K1686" s="264">
        <f t="shared" ref="K1686" si="3802">+SUMPRODUCT(K1687:K1691,K1674:K1678)</f>
        <v>20.841038794234333</v>
      </c>
      <c r="L1686" s="264">
        <f t="shared" ref="L1686" si="3803">+SUMPRODUCT(L1687:L1691,L1674:L1678)</f>
        <v>28.207896420500642</v>
      </c>
      <c r="M1686" s="264">
        <f t="shared" ref="M1686" si="3804">+SUMPRODUCT(M1687:M1691,M1674:M1678)</f>
        <v>31.663550551962309</v>
      </c>
      <c r="N1686" s="264">
        <f t="shared" ref="N1686" si="3805">+SUMPRODUCT(N1687:N1691,N1674:N1678)</f>
        <v>29.249209900173049</v>
      </c>
      <c r="O1686" s="265">
        <f t="shared" ref="O1686" si="3806">+SUMPRODUCT(O1687:O1691,O1674:O1678)</f>
        <v>25.136522811184218</v>
      </c>
      <c r="P1686" s="165"/>
    </row>
    <row r="1687" spans="1:41" x14ac:dyDescent="0.25">
      <c r="A1687" s="194" t="s">
        <v>118</v>
      </c>
      <c r="B1687" s="379"/>
      <c r="C1687" s="77" t="s">
        <v>212</v>
      </c>
      <c r="D1687" s="261">
        <f>+D1681*(D1693*D1719+(1-D1693)*D1718)</f>
        <v>20.326919214373675</v>
      </c>
      <c r="E1687" s="261">
        <f t="shared" ref="E1687:O1687" si="3807">+E1681*(E1693*E1719+(1-E1693)*E1718)</f>
        <v>20.401033784663621</v>
      </c>
      <c r="F1687" s="261">
        <f t="shared" si="3807"/>
        <v>22.177054467656365</v>
      </c>
      <c r="G1687" s="261">
        <f t="shared" si="3807"/>
        <v>31.389012132753081</v>
      </c>
      <c r="H1687" s="261">
        <f t="shared" si="3807"/>
        <v>36.729094230660436</v>
      </c>
      <c r="I1687" s="261">
        <f t="shared" si="3807"/>
        <v>35.131596467065719</v>
      </c>
      <c r="J1687" s="261">
        <f t="shared" si="3807"/>
        <v>23.503078180232549</v>
      </c>
      <c r="K1687" s="261">
        <f t="shared" si="3807"/>
        <v>20.570082351323371</v>
      </c>
      <c r="L1687" s="261">
        <f t="shared" si="3807"/>
        <v>26.320884896284333</v>
      </c>
      <c r="M1687" s="261">
        <f t="shared" si="3807"/>
        <v>29.841197151769162</v>
      </c>
      <c r="N1687" s="261">
        <f t="shared" si="3807"/>
        <v>27.736160542814112</v>
      </c>
      <c r="O1687" s="262">
        <f t="shared" si="3807"/>
        <v>23.601553463481935</v>
      </c>
      <c r="P1687" s="162"/>
    </row>
    <row r="1688" spans="1:41" x14ac:dyDescent="0.25">
      <c r="A1688" s="194" t="s">
        <v>118</v>
      </c>
      <c r="B1688" s="379"/>
      <c r="C1688" s="77" t="s">
        <v>213</v>
      </c>
      <c r="D1688" s="261">
        <f>+D1682*(D1694*D1719+(1-D1694)*D1718)</f>
        <v>0</v>
      </c>
      <c r="E1688" s="261">
        <f t="shared" ref="E1688:O1688" si="3808">+E1682*(E1694*E1719+(1-E1694)*E1718)</f>
        <v>0</v>
      </c>
      <c r="F1688" s="261">
        <f t="shared" si="3808"/>
        <v>0</v>
      </c>
      <c r="G1688" s="261">
        <f t="shared" si="3808"/>
        <v>0</v>
      </c>
      <c r="H1688" s="261">
        <f t="shared" si="3808"/>
        <v>0</v>
      </c>
      <c r="I1688" s="261">
        <f t="shared" si="3808"/>
        <v>0</v>
      </c>
      <c r="J1688" s="261">
        <f t="shared" si="3808"/>
        <v>0</v>
      </c>
      <c r="K1688" s="261">
        <f t="shared" si="3808"/>
        <v>0</v>
      </c>
      <c r="L1688" s="261">
        <f t="shared" si="3808"/>
        <v>0</v>
      </c>
      <c r="M1688" s="261">
        <f t="shared" si="3808"/>
        <v>0</v>
      </c>
      <c r="N1688" s="261">
        <f t="shared" si="3808"/>
        <v>0</v>
      </c>
      <c r="O1688" s="262">
        <f t="shared" si="3808"/>
        <v>0</v>
      </c>
      <c r="P1688" s="244"/>
    </row>
    <row r="1689" spans="1:41" x14ac:dyDescent="0.25">
      <c r="A1689" s="194" t="s">
        <v>118</v>
      </c>
      <c r="B1689" s="379"/>
      <c r="C1689" s="77" t="s">
        <v>214</v>
      </c>
      <c r="D1689" s="261">
        <f>+D1683*(D1695*D1719+(1-D1695)*D1718)</f>
        <v>23.687315351858334</v>
      </c>
      <c r="E1689" s="261">
        <f t="shared" ref="E1689:O1689" si="3809">+E1683*(E1695*E1719+(1-E1695)*E1718)</f>
        <v>24.776687663020013</v>
      </c>
      <c r="F1689" s="261">
        <f t="shared" si="3809"/>
        <v>27.907273235995213</v>
      </c>
      <c r="G1689" s="261">
        <f t="shared" si="3809"/>
        <v>37.434708743805906</v>
      </c>
      <c r="H1689" s="261">
        <f t="shared" si="3809"/>
        <v>44.15386751143425</v>
      </c>
      <c r="I1689" s="261">
        <f t="shared" si="3809"/>
        <v>41.753719405455413</v>
      </c>
      <c r="J1689" s="261">
        <f t="shared" si="3809"/>
        <v>27.565443377669204</v>
      </c>
      <c r="K1689" s="261">
        <f t="shared" si="3809"/>
        <v>21.793301250303191</v>
      </c>
      <c r="L1689" s="261">
        <f t="shared" si="3809"/>
        <v>33.448596455522555</v>
      </c>
      <c r="M1689" s="261">
        <f t="shared" si="3809"/>
        <v>37.975599580680537</v>
      </c>
      <c r="N1689" s="261">
        <f t="shared" si="3809"/>
        <v>34.79963402835547</v>
      </c>
      <c r="O1689" s="262">
        <f t="shared" si="3809"/>
        <v>29.801195402584028</v>
      </c>
      <c r="P1689" s="244"/>
    </row>
    <row r="1690" spans="1:41" x14ac:dyDescent="0.25">
      <c r="A1690" s="194" t="s">
        <v>118</v>
      </c>
      <c r="B1690" s="379"/>
      <c r="C1690" s="77" t="s">
        <v>215</v>
      </c>
      <c r="D1690" s="161">
        <f>+D1684*(D1696*D1719+(1-D1696)*D1718)</f>
        <v>0</v>
      </c>
      <c r="E1690" s="161">
        <f t="shared" ref="E1690:O1690" si="3810">+E1684*(E1696*E1719+(1-E1696)*E1718)</f>
        <v>0</v>
      </c>
      <c r="F1690" s="161">
        <f t="shared" si="3810"/>
        <v>25.006301541531826</v>
      </c>
      <c r="G1690" s="161">
        <f t="shared" si="3810"/>
        <v>37.228208275015405</v>
      </c>
      <c r="H1690" s="161">
        <f t="shared" si="3810"/>
        <v>43.85438238778746</v>
      </c>
      <c r="I1690" s="161">
        <f t="shared" si="3810"/>
        <v>41.717965158053765</v>
      </c>
      <c r="J1690" s="161">
        <f t="shared" si="3810"/>
        <v>27.377626328136831</v>
      </c>
      <c r="K1690" s="161">
        <f t="shared" si="3810"/>
        <v>22.122464132366783</v>
      </c>
      <c r="L1690" s="161">
        <f t="shared" si="3810"/>
        <v>42.399950087099882</v>
      </c>
      <c r="M1690" s="161">
        <f t="shared" si="3810"/>
        <v>43.29463143066414</v>
      </c>
      <c r="N1690" s="161">
        <f t="shared" si="3810"/>
        <v>38.594567037239415</v>
      </c>
      <c r="O1690" s="162">
        <f t="shared" si="3810"/>
        <v>0</v>
      </c>
      <c r="P1690" s="244"/>
    </row>
    <row r="1691" spans="1:41" ht="15.75" thickBot="1" x14ac:dyDescent="0.3">
      <c r="A1691" s="194" t="s">
        <v>118</v>
      </c>
      <c r="B1691" s="379"/>
      <c r="C1691" s="96" t="s">
        <v>230</v>
      </c>
      <c r="D1691" s="163">
        <f>+D1685*(D1697*D1719+(1-D1697)*D1718)</f>
        <v>0</v>
      </c>
      <c r="E1691" s="163">
        <f t="shared" ref="E1691:O1691" si="3811">+E1685*(E1697*E1719+(1-E1697)*E1718)</f>
        <v>0</v>
      </c>
      <c r="F1691" s="163">
        <f t="shared" si="3811"/>
        <v>0</v>
      </c>
      <c r="G1691" s="163">
        <f t="shared" si="3811"/>
        <v>0</v>
      </c>
      <c r="H1691" s="163">
        <f t="shared" si="3811"/>
        <v>0</v>
      </c>
      <c r="I1691" s="163">
        <f t="shared" si="3811"/>
        <v>0</v>
      </c>
      <c r="J1691" s="163">
        <f t="shared" si="3811"/>
        <v>0</v>
      </c>
      <c r="K1691" s="163">
        <f t="shared" si="3811"/>
        <v>0</v>
      </c>
      <c r="L1691" s="163">
        <f t="shared" si="3811"/>
        <v>0</v>
      </c>
      <c r="M1691" s="163">
        <f t="shared" si="3811"/>
        <v>0</v>
      </c>
      <c r="N1691" s="163">
        <f t="shared" si="3811"/>
        <v>0</v>
      </c>
      <c r="O1691" s="164">
        <f t="shared" si="3811"/>
        <v>0</v>
      </c>
      <c r="P1691" s="164"/>
    </row>
    <row r="1692" spans="1:41" x14ac:dyDescent="0.25">
      <c r="A1692" s="194" t="s">
        <v>118</v>
      </c>
      <c r="B1692" s="379"/>
      <c r="C1692" s="204" t="s">
        <v>2</v>
      </c>
      <c r="D1692" s="205">
        <f>+IFERROR(SUMPRODUCT(D1693:D1697,D1699:D1703)/D1698,0)</f>
        <v>0.44000000000000006</v>
      </c>
      <c r="E1692" s="205">
        <f t="shared" ref="E1692" si="3812">+IFERROR(SUMPRODUCT(E1693:E1697,E1699:E1703)/E1698,0)</f>
        <v>0.44150609200387925</v>
      </c>
      <c r="F1692" s="205">
        <f t="shared" ref="F1692" si="3813">+IFERROR(SUMPRODUCT(F1693:F1697,F1699:F1703)/F1698,0)</f>
        <v>0.44</v>
      </c>
      <c r="G1692" s="205">
        <f t="shared" ref="G1692" si="3814">+IFERROR(SUMPRODUCT(G1693:G1697,G1699:G1703)/G1698,0)</f>
        <v>0</v>
      </c>
      <c r="H1692" s="205">
        <f t="shared" ref="H1692" si="3815">+IFERROR(SUMPRODUCT(H1693:H1697,H1699:H1703)/H1698,0)</f>
        <v>0</v>
      </c>
      <c r="I1692" s="205">
        <f t="shared" ref="I1692" si="3816">+IFERROR(SUMPRODUCT(I1693:I1697,I1699:I1703)/I1698,0)</f>
        <v>0</v>
      </c>
      <c r="J1692" s="205">
        <f t="shared" ref="J1692" si="3817">+IFERROR(SUMPRODUCT(J1693:J1697,J1699:J1703)/J1698,0)</f>
        <v>0.47999999999999987</v>
      </c>
      <c r="K1692" s="205">
        <f t="shared" ref="K1692" si="3818">+IFERROR(SUMPRODUCT(K1693:K1697,K1699:K1703)/K1698,0)</f>
        <v>0.48915873014712269</v>
      </c>
      <c r="L1692" s="205">
        <f t="shared" ref="L1692" si="3819">+IFERROR(SUMPRODUCT(L1693:L1697,L1699:L1703)/L1698,0)</f>
        <v>0.4834974169537235</v>
      </c>
      <c r="M1692" s="205">
        <f t="shared" ref="M1692" si="3820">+IFERROR(SUMPRODUCT(M1693:M1697,M1699:M1703)/M1698,0)</f>
        <v>0.4541456952468732</v>
      </c>
      <c r="N1692" s="205">
        <f t="shared" ref="N1692" si="3821">+IFERROR(SUMPRODUCT(N1693:N1697,N1699:N1703)/N1698,0)</f>
        <v>0.38276016431267573</v>
      </c>
      <c r="O1692" s="205">
        <f t="shared" ref="O1692" si="3822">+IFERROR(SUMPRODUCT(O1693:O1697,O1699:O1703)/O1698,0)</f>
        <v>0</v>
      </c>
      <c r="P1692" s="166">
        <f>+SUMPRODUCT(D1692:O1692,D1698:O1698)/P1698</f>
        <v>0.44841057358513603</v>
      </c>
      <c r="R1692" s="192">
        <f>+D1692</f>
        <v>0.44000000000000006</v>
      </c>
      <c r="S1692" s="192">
        <f t="shared" ref="S1692" si="3823">+E1692</f>
        <v>0.44150609200387925</v>
      </c>
      <c r="T1692" s="192">
        <f t="shared" ref="T1692" si="3824">+F1692</f>
        <v>0.44</v>
      </c>
      <c r="U1692" s="192">
        <f t="shared" ref="U1692" si="3825">+G1692</f>
        <v>0</v>
      </c>
      <c r="V1692" s="192">
        <f t="shared" ref="V1692" si="3826">+H1692</f>
        <v>0</v>
      </c>
      <c r="W1692" s="192">
        <f t="shared" ref="W1692" si="3827">+I1692</f>
        <v>0</v>
      </c>
      <c r="X1692" s="192">
        <f t="shared" ref="X1692" si="3828">+J1692</f>
        <v>0.47999999999999987</v>
      </c>
      <c r="Y1692" s="192">
        <f t="shared" ref="Y1692" si="3829">+K1692</f>
        <v>0.48915873014712269</v>
      </c>
      <c r="Z1692" s="192">
        <f t="shared" ref="Z1692" si="3830">+L1692</f>
        <v>0.4834974169537235</v>
      </c>
      <c r="AA1692" s="192">
        <f t="shared" ref="AA1692" si="3831">+M1692</f>
        <v>0.4541456952468732</v>
      </c>
      <c r="AB1692" s="192">
        <f t="shared" ref="AB1692" si="3832">+N1692</f>
        <v>0.38276016431267573</v>
      </c>
      <c r="AC1692" s="192">
        <f t="shared" ref="AC1692" si="3833">+O1692</f>
        <v>0</v>
      </c>
      <c r="AD1692" s="190">
        <f>+D1698</f>
        <v>1062.6172283894455</v>
      </c>
      <c r="AE1692" s="190">
        <f t="shared" ref="AE1692" si="3834">+E1698</f>
        <v>766.06254402180093</v>
      </c>
      <c r="AF1692" s="190">
        <f t="shared" ref="AF1692" si="3835">+F1698</f>
        <v>484.72406235822899</v>
      </c>
      <c r="AG1692" s="190">
        <f t="shared" ref="AG1692" si="3836">+G1698</f>
        <v>0</v>
      </c>
      <c r="AH1692" s="190">
        <f t="shared" ref="AH1692" si="3837">+H1698</f>
        <v>0</v>
      </c>
      <c r="AI1692" s="190">
        <f t="shared" ref="AI1692" si="3838">+I1698</f>
        <v>0</v>
      </c>
      <c r="AJ1692" s="190">
        <f t="shared" ref="AJ1692" si="3839">+J1698</f>
        <v>409.19691696737294</v>
      </c>
      <c r="AK1692" s="190">
        <f t="shared" ref="AK1692" si="3840">+K1698</f>
        <v>178.1883924535656</v>
      </c>
      <c r="AL1692" s="190">
        <f t="shared" ref="AL1692" si="3841">+L1698</f>
        <v>366.42654929581829</v>
      </c>
      <c r="AM1692" s="190">
        <f t="shared" ref="AM1692" si="3842">+M1698</f>
        <v>406.23775964812802</v>
      </c>
      <c r="AN1692" s="190">
        <f t="shared" ref="AN1692" si="3843">+N1698</f>
        <v>260.02009742357495</v>
      </c>
      <c r="AO1692" s="190">
        <f t="shared" ref="AO1692" si="3844">+O1698</f>
        <v>0</v>
      </c>
    </row>
    <row r="1693" spans="1:41" x14ac:dyDescent="0.25">
      <c r="A1693" s="194" t="s">
        <v>118</v>
      </c>
      <c r="B1693" s="379"/>
      <c r="C1693" s="178" t="s">
        <v>3</v>
      </c>
      <c r="D1693" s="179">
        <v>0.44</v>
      </c>
      <c r="E1693" s="179">
        <v>0.44</v>
      </c>
      <c r="F1693" s="179">
        <v>0.44</v>
      </c>
      <c r="G1693" s="293">
        <v>0.48</v>
      </c>
      <c r="H1693" s="293">
        <v>0.48</v>
      </c>
      <c r="I1693" s="293">
        <v>0.48</v>
      </c>
      <c r="J1693" s="179">
        <v>0.48</v>
      </c>
      <c r="K1693" s="179">
        <v>0.48915873014712274</v>
      </c>
      <c r="L1693" s="179">
        <v>0.4834974169537235</v>
      </c>
      <c r="M1693" s="179">
        <v>0.45414569524687309</v>
      </c>
      <c r="N1693" s="179">
        <v>0.38276016431267579</v>
      </c>
      <c r="O1693" s="179">
        <v>0.34111134082271427</v>
      </c>
      <c r="P1693" s="180">
        <f>+SUMPRODUCT(D1693:O1693,D1699:O1699)/P1699</f>
        <v>0.44750629139681919</v>
      </c>
    </row>
    <row r="1694" spans="1:41" x14ac:dyDescent="0.25">
      <c r="A1694" s="194" t="s">
        <v>118</v>
      </c>
      <c r="B1694" s="379"/>
      <c r="C1694" s="178" t="s">
        <v>200</v>
      </c>
      <c r="D1694" s="179">
        <v>0.44</v>
      </c>
      <c r="E1694" s="179">
        <v>0.44</v>
      </c>
      <c r="F1694" s="179">
        <v>0.44</v>
      </c>
      <c r="G1694" s="293">
        <v>0.48</v>
      </c>
      <c r="H1694" s="293">
        <v>0.48</v>
      </c>
      <c r="I1694" s="293">
        <v>0.48</v>
      </c>
      <c r="J1694" s="179">
        <v>0.48</v>
      </c>
      <c r="K1694" s="179">
        <v>0.48915873014712274</v>
      </c>
      <c r="L1694" s="179">
        <v>0.4834974169537235</v>
      </c>
      <c r="M1694" s="179">
        <v>0.45414569524687309</v>
      </c>
      <c r="N1694" s="179">
        <v>0.38276016431267579</v>
      </c>
      <c r="O1694" s="179">
        <v>0.34111134082271427</v>
      </c>
      <c r="P1694" s="242"/>
    </row>
    <row r="1695" spans="1:41" x14ac:dyDescent="0.25">
      <c r="A1695" s="194" t="s">
        <v>118</v>
      </c>
      <c r="B1695" s="379"/>
      <c r="C1695" s="178" t="s">
        <v>201</v>
      </c>
      <c r="D1695" s="179">
        <v>0.44</v>
      </c>
      <c r="E1695" s="179">
        <v>0.44</v>
      </c>
      <c r="F1695" s="179">
        <v>0.44</v>
      </c>
      <c r="G1695" s="293">
        <v>0.48</v>
      </c>
      <c r="H1695" s="293">
        <v>0.48</v>
      </c>
      <c r="I1695" s="293">
        <v>0.48</v>
      </c>
      <c r="J1695" s="179">
        <v>0.48</v>
      </c>
      <c r="K1695" s="179">
        <v>0.48915873014712274</v>
      </c>
      <c r="L1695" s="179">
        <v>0.4834974169537235</v>
      </c>
      <c r="M1695" s="179">
        <v>0.45414569524687309</v>
      </c>
      <c r="N1695" s="179">
        <v>0.38276016431267579</v>
      </c>
      <c r="O1695" s="179">
        <v>0.34111134082271427</v>
      </c>
      <c r="P1695" s="242"/>
    </row>
    <row r="1696" spans="1:41" x14ac:dyDescent="0.25">
      <c r="A1696" s="194" t="s">
        <v>118</v>
      </c>
      <c r="B1696" s="379"/>
      <c r="C1696" s="178" t="s">
        <v>202</v>
      </c>
      <c r="D1696" s="179">
        <v>0.44</v>
      </c>
      <c r="E1696" s="179">
        <v>0.44</v>
      </c>
      <c r="F1696" s="179">
        <v>0.44</v>
      </c>
      <c r="G1696" s="293">
        <v>0.48</v>
      </c>
      <c r="H1696" s="293">
        <v>0.48</v>
      </c>
      <c r="I1696" s="293">
        <v>0.48</v>
      </c>
      <c r="J1696" s="179">
        <v>0.48</v>
      </c>
      <c r="K1696" s="179">
        <v>0.48915873014712274</v>
      </c>
      <c r="L1696" s="179">
        <v>0.4834974169537235</v>
      </c>
      <c r="M1696" s="179">
        <v>0.45414569524687309</v>
      </c>
      <c r="N1696" s="179">
        <v>0.38276016431267579</v>
      </c>
      <c r="O1696" s="179">
        <v>0.34111134082271427</v>
      </c>
      <c r="P1696" s="242"/>
    </row>
    <row r="1697" spans="1:53" ht="15.75" thickBot="1" x14ac:dyDescent="0.3">
      <c r="A1697" s="194" t="s">
        <v>118</v>
      </c>
      <c r="B1697" s="379"/>
      <c r="C1697" s="280" t="s">
        <v>231</v>
      </c>
      <c r="D1697" s="179">
        <v>0.44</v>
      </c>
      <c r="E1697" s="179">
        <v>0.44</v>
      </c>
      <c r="F1697" s="179">
        <v>0.44</v>
      </c>
      <c r="G1697" s="293">
        <v>0.48</v>
      </c>
      <c r="H1697" s="293">
        <v>0.48</v>
      </c>
      <c r="I1697" s="293">
        <v>0.48</v>
      </c>
      <c r="J1697" s="181">
        <v>0.48</v>
      </c>
      <c r="K1697" s="181">
        <v>0.48915873014712274</v>
      </c>
      <c r="L1697" s="181">
        <v>0.4834974169537235</v>
      </c>
      <c r="M1697" s="179">
        <v>0.45414569524687309</v>
      </c>
      <c r="N1697" s="179">
        <v>0.38276016431267579</v>
      </c>
      <c r="O1697" s="179">
        <v>0.34111134082271427</v>
      </c>
      <c r="P1697" s="182" t="e">
        <f t="shared" ref="P1697" si="3845">+SUMPRODUCT(D1697:O1697,D1703:O1703)/P1703</f>
        <v>#DIV/0!</v>
      </c>
    </row>
    <row r="1698" spans="1:53" x14ac:dyDescent="0.25">
      <c r="A1698" s="194" t="s">
        <v>118</v>
      </c>
      <c r="B1698" s="379"/>
      <c r="C1698" s="99" t="s">
        <v>239</v>
      </c>
      <c r="D1698" s="100">
        <f>+D1667/D1680/30</f>
        <v>1062.6172283894455</v>
      </c>
      <c r="E1698" s="100">
        <f t="shared" ref="E1698:O1698" si="3846">+E1667/E1680/30</f>
        <v>766.06254402180093</v>
      </c>
      <c r="F1698" s="100">
        <f t="shared" si="3846"/>
        <v>484.72406235822899</v>
      </c>
      <c r="G1698" s="100">
        <f t="shared" si="3846"/>
        <v>0</v>
      </c>
      <c r="H1698" s="100">
        <f t="shared" si="3846"/>
        <v>0</v>
      </c>
      <c r="I1698" s="100">
        <f t="shared" si="3846"/>
        <v>0</v>
      </c>
      <c r="J1698" s="100">
        <f t="shared" si="3846"/>
        <v>409.19691696737294</v>
      </c>
      <c r="K1698" s="100">
        <f t="shared" si="3846"/>
        <v>178.1883924535656</v>
      </c>
      <c r="L1698" s="100">
        <f t="shared" si="3846"/>
        <v>366.42654929581829</v>
      </c>
      <c r="M1698" s="100">
        <f t="shared" si="3846"/>
        <v>406.23775964812802</v>
      </c>
      <c r="N1698" s="100">
        <f t="shared" si="3846"/>
        <v>260.02009742357495</v>
      </c>
      <c r="O1698" s="167">
        <f t="shared" si="3846"/>
        <v>0</v>
      </c>
      <c r="P1698" s="167">
        <f>SUM(D1698:O1698)</f>
        <v>3933.4735505579351</v>
      </c>
    </row>
    <row r="1699" spans="1:53" x14ac:dyDescent="0.25">
      <c r="A1699" s="194" t="s">
        <v>118</v>
      </c>
      <c r="B1699" s="379"/>
      <c r="C1699" s="86" t="s">
        <v>240</v>
      </c>
      <c r="D1699" s="87">
        <f>+D1698*D1674</f>
        <v>794.83768683530525</v>
      </c>
      <c r="E1699" s="87">
        <f t="shared" ref="E1699" si="3847">+E1698*E1674</f>
        <v>546.1259876331419</v>
      </c>
      <c r="F1699" s="87">
        <f t="shared" ref="F1699" si="3848">+F1698*F1674</f>
        <v>339.92801272210136</v>
      </c>
      <c r="G1699" s="87">
        <f t="shared" ref="G1699" si="3849">+G1698*G1674</f>
        <v>0</v>
      </c>
      <c r="H1699" s="87">
        <f t="shared" ref="H1699" si="3850">+H1698*H1674</f>
        <v>0</v>
      </c>
      <c r="I1699" s="87">
        <f t="shared" ref="I1699" si="3851">+I1698*I1674</f>
        <v>0</v>
      </c>
      <c r="J1699" s="87">
        <f t="shared" ref="J1699" si="3852">+J1698*J1674</f>
        <v>247.8152900480159</v>
      </c>
      <c r="K1699" s="87">
        <f t="shared" ref="K1699" si="3853">+K1698*K1674</f>
        <v>142.72930265406427</v>
      </c>
      <c r="L1699" s="87">
        <f t="shared" ref="L1699" si="3854">+L1698*L1674</f>
        <v>272.91298403982307</v>
      </c>
      <c r="M1699" s="87">
        <f t="shared" ref="M1699" si="3855">+M1698*M1674</f>
        <v>322.26096858541064</v>
      </c>
      <c r="N1699" s="87">
        <f t="shared" ref="N1699" si="3856">+N1698*N1674</f>
        <v>206.07046845067362</v>
      </c>
      <c r="O1699" s="159">
        <f t="shared" ref="O1699" si="3857">+O1698*O1674</f>
        <v>0</v>
      </c>
      <c r="P1699" s="159">
        <f t="shared" ref="P1699:P1709" si="3858">SUM(D1699:O1699)</f>
        <v>2872.6807009685363</v>
      </c>
      <c r="AP1699" s="190">
        <f>+D1699</f>
        <v>794.83768683530525</v>
      </c>
      <c r="AQ1699" s="190">
        <f t="shared" ref="AQ1699:AQ1703" si="3859">+E1699</f>
        <v>546.1259876331419</v>
      </c>
      <c r="AR1699" s="190">
        <f t="shared" ref="AR1699:AR1703" si="3860">+F1699</f>
        <v>339.92801272210136</v>
      </c>
      <c r="AS1699" s="190">
        <f t="shared" ref="AS1699:AS1703" si="3861">+G1699</f>
        <v>0</v>
      </c>
      <c r="AT1699" s="190">
        <f t="shared" ref="AT1699:AT1703" si="3862">+H1699</f>
        <v>0</v>
      </c>
      <c r="AU1699" s="190">
        <f t="shared" ref="AU1699:AU1703" si="3863">+I1699</f>
        <v>0</v>
      </c>
      <c r="AV1699" s="190">
        <f t="shared" ref="AV1699:AV1703" si="3864">+J1699</f>
        <v>247.8152900480159</v>
      </c>
      <c r="AW1699" s="190">
        <f t="shared" ref="AW1699:AW1703" si="3865">+K1699</f>
        <v>142.72930265406427</v>
      </c>
      <c r="AX1699" s="190">
        <f t="shared" ref="AX1699:AX1703" si="3866">+L1699</f>
        <v>272.91298403982307</v>
      </c>
      <c r="AY1699" s="190">
        <f t="shared" ref="AY1699:AY1703" si="3867">+M1699</f>
        <v>322.26096858541064</v>
      </c>
      <c r="AZ1699" s="190">
        <f t="shared" ref="AZ1699:AZ1703" si="3868">+N1699</f>
        <v>206.07046845067362</v>
      </c>
      <c r="BA1699" s="190">
        <f t="shared" ref="BA1699:BA1703" si="3869">+O1699</f>
        <v>0</v>
      </c>
    </row>
    <row r="1700" spans="1:53" x14ac:dyDescent="0.25">
      <c r="A1700" s="194" t="s">
        <v>118</v>
      </c>
      <c r="B1700" s="379"/>
      <c r="C1700" s="86" t="s">
        <v>241</v>
      </c>
      <c r="D1700" s="87">
        <f>+D1698*D1675</f>
        <v>0</v>
      </c>
      <c r="E1700" s="87">
        <f t="shared" ref="E1700:O1700" si="3870">+E1698*E1675</f>
        <v>2.6221833455060608</v>
      </c>
      <c r="F1700" s="87">
        <f t="shared" si="3870"/>
        <v>0</v>
      </c>
      <c r="G1700" s="87">
        <f t="shared" si="3870"/>
        <v>0</v>
      </c>
      <c r="H1700" s="87">
        <f t="shared" si="3870"/>
        <v>0</v>
      </c>
      <c r="I1700" s="87">
        <f t="shared" si="3870"/>
        <v>0</v>
      </c>
      <c r="J1700" s="87">
        <f t="shared" si="3870"/>
        <v>0</v>
      </c>
      <c r="K1700" s="87">
        <f t="shared" si="3870"/>
        <v>0</v>
      </c>
      <c r="L1700" s="87">
        <f t="shared" si="3870"/>
        <v>0</v>
      </c>
      <c r="M1700" s="87">
        <f t="shared" si="3870"/>
        <v>0</v>
      </c>
      <c r="N1700" s="87">
        <f t="shared" si="3870"/>
        <v>0</v>
      </c>
      <c r="O1700" s="159">
        <f t="shared" si="3870"/>
        <v>0</v>
      </c>
      <c r="P1700" s="159"/>
      <c r="AP1700" s="190">
        <f t="shared" ref="AP1700:AP1703" si="3871">+D1700</f>
        <v>0</v>
      </c>
      <c r="AQ1700" s="190">
        <f t="shared" si="3859"/>
        <v>2.6221833455060608</v>
      </c>
      <c r="AR1700" s="190">
        <f t="shared" si="3860"/>
        <v>0</v>
      </c>
      <c r="AS1700" s="190">
        <f t="shared" si="3861"/>
        <v>0</v>
      </c>
      <c r="AT1700" s="190">
        <f t="shared" si="3862"/>
        <v>0</v>
      </c>
      <c r="AU1700" s="190">
        <f t="shared" si="3863"/>
        <v>0</v>
      </c>
      <c r="AV1700" s="190">
        <f t="shared" si="3864"/>
        <v>0</v>
      </c>
      <c r="AW1700" s="190">
        <f t="shared" si="3865"/>
        <v>0</v>
      </c>
      <c r="AX1700" s="190">
        <f t="shared" si="3866"/>
        <v>0</v>
      </c>
      <c r="AY1700" s="190">
        <f t="shared" si="3867"/>
        <v>0</v>
      </c>
      <c r="AZ1700" s="190">
        <f t="shared" si="3868"/>
        <v>0</v>
      </c>
      <c r="BA1700" s="190">
        <f t="shared" si="3869"/>
        <v>0</v>
      </c>
    </row>
    <row r="1701" spans="1:53" x14ac:dyDescent="0.25">
      <c r="A1701" s="194" t="s">
        <v>118</v>
      </c>
      <c r="B1701" s="379"/>
      <c r="C1701" s="86" t="s">
        <v>242</v>
      </c>
      <c r="D1701" s="87">
        <f>+D1698*D1676</f>
        <v>267.77954155414028</v>
      </c>
      <c r="E1701" s="87">
        <f t="shared" ref="E1701:O1701" si="3872">+E1698*E1676</f>
        <v>219.93655638865906</v>
      </c>
      <c r="F1701" s="87">
        <f t="shared" si="3872"/>
        <v>135.46352945641499</v>
      </c>
      <c r="G1701" s="87">
        <f t="shared" si="3872"/>
        <v>0</v>
      </c>
      <c r="H1701" s="87">
        <f t="shared" si="3872"/>
        <v>0</v>
      </c>
      <c r="I1701" s="87">
        <f t="shared" si="3872"/>
        <v>0</v>
      </c>
      <c r="J1701" s="87">
        <f t="shared" si="3872"/>
        <v>61.576669974132976</v>
      </c>
      <c r="K1701" s="87">
        <f t="shared" si="3872"/>
        <v>20.551381575824344</v>
      </c>
      <c r="L1701" s="87">
        <f t="shared" si="3872"/>
        <v>90.730365942831796</v>
      </c>
      <c r="M1701" s="87">
        <f t="shared" si="3872"/>
        <v>73.221497429904417</v>
      </c>
      <c r="N1701" s="87">
        <f t="shared" si="3872"/>
        <v>50.694902875404736</v>
      </c>
      <c r="O1701" s="159">
        <f t="shared" si="3872"/>
        <v>0</v>
      </c>
      <c r="P1701" s="159"/>
      <c r="AP1701" s="190">
        <f t="shared" si="3871"/>
        <v>267.77954155414028</v>
      </c>
      <c r="AQ1701" s="190">
        <f t="shared" si="3859"/>
        <v>219.93655638865906</v>
      </c>
      <c r="AR1701" s="190">
        <f t="shared" si="3860"/>
        <v>135.46352945641499</v>
      </c>
      <c r="AS1701" s="190">
        <f t="shared" si="3861"/>
        <v>0</v>
      </c>
      <c r="AT1701" s="190">
        <f t="shared" si="3862"/>
        <v>0</v>
      </c>
      <c r="AU1701" s="190">
        <f t="shared" si="3863"/>
        <v>0</v>
      </c>
      <c r="AV1701" s="190">
        <f t="shared" si="3864"/>
        <v>61.576669974132976</v>
      </c>
      <c r="AW1701" s="190">
        <f t="shared" si="3865"/>
        <v>20.551381575824344</v>
      </c>
      <c r="AX1701" s="190">
        <f t="shared" si="3866"/>
        <v>90.730365942831796</v>
      </c>
      <c r="AY1701" s="190">
        <f t="shared" si="3867"/>
        <v>73.221497429904417</v>
      </c>
      <c r="AZ1701" s="190">
        <f t="shared" si="3868"/>
        <v>50.694902875404736</v>
      </c>
      <c r="BA1701" s="190">
        <f t="shared" si="3869"/>
        <v>0</v>
      </c>
    </row>
    <row r="1702" spans="1:53" x14ac:dyDescent="0.25">
      <c r="A1702" s="194" t="s">
        <v>118</v>
      </c>
      <c r="B1702" s="379"/>
      <c r="C1702" s="86" t="s">
        <v>243</v>
      </c>
      <c r="D1702" s="87">
        <f>+D1698*D1677</f>
        <v>0</v>
      </c>
      <c r="E1702" s="87">
        <f t="shared" ref="E1702:O1702" si="3873">+E1698*E1677</f>
        <v>0</v>
      </c>
      <c r="F1702" s="87">
        <f t="shared" si="3873"/>
        <v>9.3325201797126471</v>
      </c>
      <c r="G1702" s="87">
        <f t="shared" si="3873"/>
        <v>0</v>
      </c>
      <c r="H1702" s="87">
        <f t="shared" si="3873"/>
        <v>0</v>
      </c>
      <c r="I1702" s="87">
        <f t="shared" si="3873"/>
        <v>0</v>
      </c>
      <c r="J1702" s="87">
        <f t="shared" si="3873"/>
        <v>99.804956945223978</v>
      </c>
      <c r="K1702" s="87">
        <f t="shared" si="3873"/>
        <v>14.907708223676952</v>
      </c>
      <c r="L1702" s="87">
        <f t="shared" si="3873"/>
        <v>2.7831993131634443</v>
      </c>
      <c r="M1702" s="87">
        <f t="shared" si="3873"/>
        <v>10.755293632813032</v>
      </c>
      <c r="N1702" s="87">
        <f t="shared" si="3873"/>
        <v>3.2547260974965857</v>
      </c>
      <c r="O1702" s="159">
        <f t="shared" si="3873"/>
        <v>0</v>
      </c>
      <c r="P1702" s="159"/>
      <c r="AP1702" s="190">
        <f t="shared" si="3871"/>
        <v>0</v>
      </c>
      <c r="AQ1702" s="190">
        <f t="shared" si="3859"/>
        <v>0</v>
      </c>
      <c r="AR1702" s="190">
        <f t="shared" si="3860"/>
        <v>9.3325201797126471</v>
      </c>
      <c r="AS1702" s="190">
        <f t="shared" si="3861"/>
        <v>0</v>
      </c>
      <c r="AT1702" s="190">
        <f t="shared" si="3862"/>
        <v>0</v>
      </c>
      <c r="AU1702" s="190">
        <f t="shared" si="3863"/>
        <v>0</v>
      </c>
      <c r="AV1702" s="190">
        <f t="shared" si="3864"/>
        <v>99.804956945223978</v>
      </c>
      <c r="AW1702" s="190">
        <f t="shared" si="3865"/>
        <v>14.907708223676952</v>
      </c>
      <c r="AX1702" s="190">
        <f t="shared" si="3866"/>
        <v>2.7831993131634443</v>
      </c>
      <c r="AY1702" s="190">
        <f t="shared" si="3867"/>
        <v>10.755293632813032</v>
      </c>
      <c r="AZ1702" s="190">
        <f t="shared" si="3868"/>
        <v>3.2547260974965857</v>
      </c>
      <c r="BA1702" s="190">
        <f t="shared" si="3869"/>
        <v>0</v>
      </c>
    </row>
    <row r="1703" spans="1:53" ht="15.75" thickBot="1" x14ac:dyDescent="0.3">
      <c r="A1703" s="194" t="s">
        <v>118</v>
      </c>
      <c r="B1703" s="379"/>
      <c r="C1703" s="96" t="s">
        <v>244</v>
      </c>
      <c r="D1703" s="251">
        <f>+D1698*D1678</f>
        <v>0</v>
      </c>
      <c r="E1703" s="251">
        <f t="shared" ref="E1703:O1703" si="3874">+E1698*E1678</f>
        <v>0</v>
      </c>
      <c r="F1703" s="251">
        <f t="shared" si="3874"/>
        <v>0</v>
      </c>
      <c r="G1703" s="251">
        <f t="shared" si="3874"/>
        <v>0</v>
      </c>
      <c r="H1703" s="251">
        <f t="shared" si="3874"/>
        <v>0</v>
      </c>
      <c r="I1703" s="251">
        <f t="shared" si="3874"/>
        <v>0</v>
      </c>
      <c r="J1703" s="251">
        <f t="shared" si="3874"/>
        <v>0</v>
      </c>
      <c r="K1703" s="251">
        <f t="shared" si="3874"/>
        <v>0</v>
      </c>
      <c r="L1703" s="251">
        <f t="shared" si="3874"/>
        <v>0</v>
      </c>
      <c r="M1703" s="251">
        <f t="shared" si="3874"/>
        <v>0</v>
      </c>
      <c r="N1703" s="251">
        <f t="shared" si="3874"/>
        <v>0</v>
      </c>
      <c r="O1703" s="251">
        <f t="shared" si="3874"/>
        <v>0</v>
      </c>
      <c r="P1703" s="169">
        <f t="shared" si="3858"/>
        <v>0</v>
      </c>
      <c r="AP1703" s="190">
        <f t="shared" si="3871"/>
        <v>0</v>
      </c>
      <c r="AQ1703" s="190">
        <f t="shared" si="3859"/>
        <v>0</v>
      </c>
      <c r="AR1703" s="190">
        <f t="shared" si="3860"/>
        <v>0</v>
      </c>
      <c r="AS1703" s="190">
        <f t="shared" si="3861"/>
        <v>0</v>
      </c>
      <c r="AT1703" s="190">
        <f t="shared" si="3862"/>
        <v>0</v>
      </c>
      <c r="AU1703" s="190">
        <f t="shared" si="3863"/>
        <v>0</v>
      </c>
      <c r="AV1703" s="190">
        <f t="shared" si="3864"/>
        <v>0</v>
      </c>
      <c r="AW1703" s="190">
        <f t="shared" si="3865"/>
        <v>0</v>
      </c>
      <c r="AX1703" s="190">
        <f t="shared" si="3866"/>
        <v>0</v>
      </c>
      <c r="AY1703" s="190">
        <f t="shared" si="3867"/>
        <v>0</v>
      </c>
      <c r="AZ1703" s="190">
        <f t="shared" si="3868"/>
        <v>0</v>
      </c>
      <c r="BA1703" s="190">
        <f t="shared" si="3869"/>
        <v>0</v>
      </c>
    </row>
    <row r="1704" spans="1:53" x14ac:dyDescent="0.25">
      <c r="A1704" s="194" t="s">
        <v>118</v>
      </c>
      <c r="B1704" s="379"/>
      <c r="C1704" s="99" t="s">
        <v>245</v>
      </c>
      <c r="D1704" s="100">
        <f>+IFERROR(D1667/D1686/30,0)</f>
        <v>952.6539822555186</v>
      </c>
      <c r="E1704" s="100">
        <f t="shared" ref="E1704:O1704" si="3875">+IFERROR(E1667/E1686/30,0)</f>
        <v>690.09052524464232</v>
      </c>
      <c r="F1704" s="100">
        <f t="shared" si="3875"/>
        <v>436.65296704806332</v>
      </c>
      <c r="G1704" s="100">
        <f t="shared" si="3875"/>
        <v>0</v>
      </c>
      <c r="H1704" s="100">
        <f t="shared" si="3875"/>
        <v>0</v>
      </c>
      <c r="I1704" s="100">
        <f t="shared" si="3875"/>
        <v>0</v>
      </c>
      <c r="J1704" s="100">
        <f t="shared" si="3875"/>
        <v>357.33333333333331</v>
      </c>
      <c r="K1704" s="100">
        <f t="shared" si="3875"/>
        <v>155.78813992390377</v>
      </c>
      <c r="L1704" s="100">
        <f t="shared" si="3875"/>
        <v>328.23399853518947</v>
      </c>
      <c r="M1704" s="100">
        <f t="shared" si="3875"/>
        <v>364.75330463134463</v>
      </c>
      <c r="N1704" s="100">
        <f t="shared" si="3875"/>
        <v>231.68735357742761</v>
      </c>
      <c r="O1704" s="167">
        <f t="shared" si="3875"/>
        <v>0</v>
      </c>
      <c r="P1704" s="167">
        <f t="shared" si="3858"/>
        <v>3517.1936045494231</v>
      </c>
    </row>
    <row r="1705" spans="1:53" x14ac:dyDescent="0.25">
      <c r="A1705" s="194" t="s">
        <v>118</v>
      </c>
      <c r="B1705" s="379"/>
      <c r="C1705" s="86" t="s">
        <v>246</v>
      </c>
      <c r="D1705" s="266">
        <f t="shared" ref="D1705:O1705" si="3876">+IFERROR(D1668/D1687/30,0)</f>
        <v>712.58517872712798</v>
      </c>
      <c r="E1705" s="266">
        <f t="shared" si="3876"/>
        <v>491.96553544690545</v>
      </c>
      <c r="F1705" s="266">
        <f t="shared" si="3876"/>
        <v>306.2166433738164</v>
      </c>
      <c r="G1705" s="266">
        <f t="shared" si="3876"/>
        <v>0</v>
      </c>
      <c r="H1705" s="266">
        <f t="shared" si="3876"/>
        <v>0</v>
      </c>
      <c r="I1705" s="266">
        <f t="shared" si="3876"/>
        <v>0</v>
      </c>
      <c r="J1705" s="266">
        <f t="shared" si="3876"/>
        <v>216.40598932197</v>
      </c>
      <c r="K1705" s="266">
        <f t="shared" si="3876"/>
        <v>124.78665005582209</v>
      </c>
      <c r="L1705" s="266">
        <f t="shared" si="3876"/>
        <v>244.46732960728664</v>
      </c>
      <c r="M1705" s="266">
        <f t="shared" si="3876"/>
        <v>289.3521108107758</v>
      </c>
      <c r="N1705" s="266">
        <f t="shared" si="3876"/>
        <v>183.61627412215799</v>
      </c>
      <c r="O1705" s="267">
        <f t="shared" si="3876"/>
        <v>0</v>
      </c>
      <c r="P1705" s="159">
        <f t="shared" si="3858"/>
        <v>2569.395711465862</v>
      </c>
    </row>
    <row r="1706" spans="1:53" x14ac:dyDescent="0.25">
      <c r="A1706" s="194" t="s">
        <v>118</v>
      </c>
      <c r="B1706" s="379"/>
      <c r="C1706" s="86" t="s">
        <v>247</v>
      </c>
      <c r="D1706" s="266">
        <f t="shared" ref="D1706:O1706" si="3877">+IFERROR(D1669/D1688/30,0)</f>
        <v>0</v>
      </c>
      <c r="E1706" s="266">
        <f t="shared" si="3877"/>
        <v>0</v>
      </c>
      <c r="F1706" s="266">
        <f t="shared" si="3877"/>
        <v>0</v>
      </c>
      <c r="G1706" s="266">
        <f t="shared" si="3877"/>
        <v>0</v>
      </c>
      <c r="H1706" s="266">
        <f t="shared" si="3877"/>
        <v>0</v>
      </c>
      <c r="I1706" s="266">
        <f t="shared" si="3877"/>
        <v>0</v>
      </c>
      <c r="J1706" s="266">
        <f t="shared" si="3877"/>
        <v>0</v>
      </c>
      <c r="K1706" s="266">
        <f t="shared" si="3877"/>
        <v>0</v>
      </c>
      <c r="L1706" s="266">
        <f t="shared" si="3877"/>
        <v>0</v>
      </c>
      <c r="M1706" s="266">
        <f t="shared" si="3877"/>
        <v>0</v>
      </c>
      <c r="N1706" s="266">
        <f t="shared" si="3877"/>
        <v>0</v>
      </c>
      <c r="O1706" s="267">
        <f t="shared" si="3877"/>
        <v>0</v>
      </c>
      <c r="P1706" s="159">
        <f t="shared" si="3858"/>
        <v>0</v>
      </c>
    </row>
    <row r="1707" spans="1:53" x14ac:dyDescent="0.25">
      <c r="A1707" s="194" t="s">
        <v>118</v>
      </c>
      <c r="B1707" s="379"/>
      <c r="C1707" s="86" t="s">
        <v>248</v>
      </c>
      <c r="D1707" s="266">
        <f t="shared" ref="D1707:O1707" si="3878">+IFERROR(D1670/D1689/30,0)</f>
        <v>240.0688035283907</v>
      </c>
      <c r="E1707" s="266">
        <f t="shared" si="3878"/>
        <v>198.12498979773679</v>
      </c>
      <c r="F1707" s="266">
        <f t="shared" si="3878"/>
        <v>122.02932896744021</v>
      </c>
      <c r="G1707" s="266">
        <f t="shared" si="3878"/>
        <v>0</v>
      </c>
      <c r="H1707" s="266">
        <f t="shared" si="3878"/>
        <v>0</v>
      </c>
      <c r="I1707" s="266">
        <f t="shared" si="3878"/>
        <v>0</v>
      </c>
      <c r="J1707" s="266">
        <f t="shared" si="3878"/>
        <v>53.772146917661011</v>
      </c>
      <c r="K1707" s="266">
        <f t="shared" si="3878"/>
        <v>17.967845517201063</v>
      </c>
      <c r="L1707" s="266">
        <f t="shared" si="3878"/>
        <v>81.273561807156213</v>
      </c>
      <c r="M1707" s="266">
        <f t="shared" si="3878"/>
        <v>65.744216344503982</v>
      </c>
      <c r="N1707" s="266">
        <f t="shared" si="3878"/>
        <v>45.171000255160834</v>
      </c>
      <c r="O1707" s="267">
        <f t="shared" si="3878"/>
        <v>0</v>
      </c>
      <c r="P1707" s="159">
        <f t="shared" si="3858"/>
        <v>824.15189313525082</v>
      </c>
    </row>
    <row r="1708" spans="1:53" x14ac:dyDescent="0.25">
      <c r="A1708" s="194" t="s">
        <v>118</v>
      </c>
      <c r="B1708" s="379"/>
      <c r="C1708" s="86" t="s">
        <v>249</v>
      </c>
      <c r="D1708" s="87">
        <f t="shared" ref="D1708:O1708" si="3879">+IFERROR(D1671/D1690/30,0)</f>
        <v>0</v>
      </c>
      <c r="E1708" s="87">
        <f t="shared" si="3879"/>
        <v>0</v>
      </c>
      <c r="F1708" s="87">
        <f t="shared" si="3879"/>
        <v>8.4069947068066604</v>
      </c>
      <c r="G1708" s="87">
        <f t="shared" si="3879"/>
        <v>0</v>
      </c>
      <c r="H1708" s="87">
        <f t="shared" si="3879"/>
        <v>0</v>
      </c>
      <c r="I1708" s="87">
        <f t="shared" si="3879"/>
        <v>0</v>
      </c>
      <c r="J1708" s="87">
        <f t="shared" si="3879"/>
        <v>87.155197093702256</v>
      </c>
      <c r="K1708" s="87">
        <f t="shared" si="3879"/>
        <v>13.033644350880634</v>
      </c>
      <c r="L1708" s="87">
        <f t="shared" si="3879"/>
        <v>2.4931071207466569</v>
      </c>
      <c r="M1708" s="87">
        <f t="shared" si="3879"/>
        <v>9.6569774760648368</v>
      </c>
      <c r="N1708" s="87">
        <f t="shared" si="3879"/>
        <v>2.9000792001087969</v>
      </c>
      <c r="O1708" s="159">
        <f t="shared" si="3879"/>
        <v>0</v>
      </c>
      <c r="P1708" s="159">
        <f t="shared" si="3858"/>
        <v>123.64599994830984</v>
      </c>
    </row>
    <row r="1709" spans="1:53" ht="15.75" thickBot="1" x14ac:dyDescent="0.3">
      <c r="A1709" s="194" t="s">
        <v>118</v>
      </c>
      <c r="B1709" s="379"/>
      <c r="C1709" s="96" t="s">
        <v>250</v>
      </c>
      <c r="D1709" s="168">
        <f t="shared" ref="D1709:O1709" si="3880">+IFERROR(D1672/D1691/30,0)</f>
        <v>0</v>
      </c>
      <c r="E1709" s="168">
        <f t="shared" si="3880"/>
        <v>0</v>
      </c>
      <c r="F1709" s="168">
        <f t="shared" si="3880"/>
        <v>0</v>
      </c>
      <c r="G1709" s="168">
        <f t="shared" si="3880"/>
        <v>0</v>
      </c>
      <c r="H1709" s="168">
        <f t="shared" si="3880"/>
        <v>0</v>
      </c>
      <c r="I1709" s="168">
        <f t="shared" si="3880"/>
        <v>0</v>
      </c>
      <c r="J1709" s="168">
        <f t="shared" si="3880"/>
        <v>0</v>
      </c>
      <c r="K1709" s="168">
        <f t="shared" si="3880"/>
        <v>0</v>
      </c>
      <c r="L1709" s="168">
        <f t="shared" si="3880"/>
        <v>0</v>
      </c>
      <c r="M1709" s="168">
        <f t="shared" si="3880"/>
        <v>0</v>
      </c>
      <c r="N1709" s="168">
        <f t="shared" si="3880"/>
        <v>0</v>
      </c>
      <c r="O1709" s="169">
        <f t="shared" si="3880"/>
        <v>0</v>
      </c>
      <c r="P1709" s="169">
        <f t="shared" si="3858"/>
        <v>0</v>
      </c>
    </row>
    <row r="1710" spans="1:53" ht="15.75" thickBot="1" x14ac:dyDescent="0.3">
      <c r="A1710" s="194" t="s">
        <v>118</v>
      </c>
      <c r="B1710" s="379"/>
      <c r="C1710" s="183" t="s">
        <v>13</v>
      </c>
      <c r="D1710" s="72">
        <v>21.670930271594997</v>
      </c>
      <c r="E1710" s="72">
        <v>19.329490018549233</v>
      </c>
      <c r="F1710" s="72">
        <v>20.607476635514015</v>
      </c>
      <c r="G1710" s="72">
        <v>5</v>
      </c>
      <c r="H1710" s="72">
        <v>5</v>
      </c>
      <c r="I1710" s="72">
        <v>5</v>
      </c>
      <c r="J1710" s="72">
        <v>20.608943399558417</v>
      </c>
      <c r="K1710" s="72">
        <v>15.000000000000002</v>
      </c>
      <c r="L1710" s="72">
        <v>9.8800000000000008</v>
      </c>
      <c r="M1710" s="72">
        <v>9.3801652892561975</v>
      </c>
      <c r="N1710" s="72">
        <v>12.333333333333334</v>
      </c>
      <c r="O1710" s="72">
        <v>15</v>
      </c>
      <c r="P1710" s="184"/>
    </row>
    <row r="1711" spans="1:53" x14ac:dyDescent="0.25">
      <c r="A1711" s="194" t="s">
        <v>118</v>
      </c>
      <c r="B1711" s="379"/>
      <c r="C1711" s="99" t="s">
        <v>4</v>
      </c>
      <c r="D1711" s="100">
        <f>+D1704/D1710*30</f>
        <v>1318.7998442838457</v>
      </c>
      <c r="E1711" s="100">
        <f t="shared" ref="E1711" si="3881">+E1704/E1710*30</f>
        <v>1071.0430403219248</v>
      </c>
      <c r="F1711" s="100">
        <f t="shared" ref="F1711" si="3882">+F1704/F1710*30</f>
        <v>635.67166631486782</v>
      </c>
      <c r="G1711" s="100">
        <f t="shared" ref="G1711" si="3883">+G1704/G1710*30</f>
        <v>0</v>
      </c>
      <c r="H1711" s="100">
        <f t="shared" ref="H1711" si="3884">+H1704/H1710*30</f>
        <v>0</v>
      </c>
      <c r="I1711" s="100">
        <f t="shared" ref="I1711" si="3885">+I1704/I1710*30</f>
        <v>0</v>
      </c>
      <c r="J1711" s="100">
        <f t="shared" ref="J1711" si="3886">+J1704/J1710*30</f>
        <v>520.16252323880383</v>
      </c>
      <c r="K1711" s="100">
        <f t="shared" ref="K1711" si="3887">+K1704/K1710*30</f>
        <v>311.57627984780748</v>
      </c>
      <c r="L1711" s="100">
        <f t="shared" ref="L1711" si="3888">+L1704/L1710*30</f>
        <v>996.66193887203281</v>
      </c>
      <c r="M1711" s="100">
        <f t="shared" ref="M1711" si="3889">+M1704/M1710*30</f>
        <v>1166.5678377196309</v>
      </c>
      <c r="N1711" s="100">
        <f t="shared" ref="N1711" si="3890">+N1704/N1710*30</f>
        <v>563.5638330261753</v>
      </c>
      <c r="O1711" s="167">
        <f t="shared" ref="O1711" si="3891">+O1704/O1710*30</f>
        <v>0</v>
      </c>
      <c r="P1711" s="167">
        <f>SUM(D1711:O1711)</f>
        <v>6584.0469636250891</v>
      </c>
    </row>
    <row r="1712" spans="1:53" x14ac:dyDescent="0.25">
      <c r="A1712" s="194" t="s">
        <v>118</v>
      </c>
      <c r="B1712" s="379"/>
      <c r="C1712" s="86" t="s">
        <v>216</v>
      </c>
      <c r="D1712" s="87">
        <f>+D1705/D1710*30</f>
        <v>986.4622835243166</v>
      </c>
      <c r="E1712" s="87">
        <f t="shared" ref="E1712:O1712" si="3892">+E1705/E1710*30</f>
        <v>763.54658344550012</v>
      </c>
      <c r="F1712" s="87">
        <f t="shared" si="3892"/>
        <v>445.78477334691644</v>
      </c>
      <c r="G1712" s="87">
        <f t="shared" si="3892"/>
        <v>0</v>
      </c>
      <c r="H1712" s="87">
        <f t="shared" si="3892"/>
        <v>0</v>
      </c>
      <c r="I1712" s="87">
        <f t="shared" si="3892"/>
        <v>0</v>
      </c>
      <c r="J1712" s="87">
        <f t="shared" si="3892"/>
        <v>315.01758987790743</v>
      </c>
      <c r="K1712" s="87">
        <f t="shared" si="3892"/>
        <v>249.57330011164413</v>
      </c>
      <c r="L1712" s="87">
        <f t="shared" si="3892"/>
        <v>742.30970528528326</v>
      </c>
      <c r="M1712" s="87">
        <f t="shared" si="3892"/>
        <v>925.41688303358262</v>
      </c>
      <c r="N1712" s="87">
        <f t="shared" si="3892"/>
        <v>446.63418029714103</v>
      </c>
      <c r="O1712" s="159">
        <f t="shared" si="3892"/>
        <v>0</v>
      </c>
      <c r="P1712" s="159">
        <f t="shared" ref="P1712:P1716" si="3893">SUM(D1712:O1712)</f>
        <v>4874.745298922292</v>
      </c>
    </row>
    <row r="1713" spans="1:16" x14ac:dyDescent="0.25">
      <c r="A1713" s="194" t="s">
        <v>118</v>
      </c>
      <c r="B1713" s="379"/>
      <c r="C1713" s="86" t="s">
        <v>217</v>
      </c>
      <c r="D1713" s="87">
        <f>+D1706/D1710*30</f>
        <v>0</v>
      </c>
      <c r="E1713" s="87">
        <f t="shared" ref="E1713:O1713" si="3894">+E1706/E1710*30</f>
        <v>0</v>
      </c>
      <c r="F1713" s="87">
        <f t="shared" si="3894"/>
        <v>0</v>
      </c>
      <c r="G1713" s="87">
        <f t="shared" si="3894"/>
        <v>0</v>
      </c>
      <c r="H1713" s="87">
        <f t="shared" si="3894"/>
        <v>0</v>
      </c>
      <c r="I1713" s="87">
        <f t="shared" si="3894"/>
        <v>0</v>
      </c>
      <c r="J1713" s="87">
        <f t="shared" si="3894"/>
        <v>0</v>
      </c>
      <c r="K1713" s="87">
        <f t="shared" si="3894"/>
        <v>0</v>
      </c>
      <c r="L1713" s="87">
        <f t="shared" si="3894"/>
        <v>0</v>
      </c>
      <c r="M1713" s="87">
        <f t="shared" si="3894"/>
        <v>0</v>
      </c>
      <c r="N1713" s="87">
        <f t="shared" si="3894"/>
        <v>0</v>
      </c>
      <c r="O1713" s="159">
        <f t="shared" si="3894"/>
        <v>0</v>
      </c>
      <c r="P1713" s="159"/>
    </row>
    <row r="1714" spans="1:16" x14ac:dyDescent="0.25">
      <c r="A1714" s="194" t="s">
        <v>118</v>
      </c>
      <c r="B1714" s="379"/>
      <c r="C1714" s="86" t="s">
        <v>218</v>
      </c>
      <c r="D1714" s="87">
        <f>+D1707/D1710*30</f>
        <v>332.33756075952908</v>
      </c>
      <c r="E1714" s="87">
        <f t="shared" ref="E1714:O1714" si="3895">+E1707/E1710*30</f>
        <v>307.49645687642453</v>
      </c>
      <c r="F1714" s="87">
        <f t="shared" si="3895"/>
        <v>177.64813876892657</v>
      </c>
      <c r="G1714" s="87">
        <f t="shared" si="3895"/>
        <v>0</v>
      </c>
      <c r="H1714" s="87">
        <f t="shared" si="3895"/>
        <v>0</v>
      </c>
      <c r="I1714" s="87">
        <f t="shared" si="3895"/>
        <v>0</v>
      </c>
      <c r="J1714" s="87">
        <f t="shared" si="3895"/>
        <v>78.274969087662939</v>
      </c>
      <c r="K1714" s="87">
        <f t="shared" si="3895"/>
        <v>35.935691034402119</v>
      </c>
      <c r="L1714" s="87">
        <f t="shared" si="3895"/>
        <v>246.78207026464432</v>
      </c>
      <c r="M1714" s="87">
        <f t="shared" si="3895"/>
        <v>210.26564346303917</v>
      </c>
      <c r="N1714" s="87">
        <f t="shared" si="3895"/>
        <v>109.87540602606688</v>
      </c>
      <c r="O1714" s="159">
        <f t="shared" si="3895"/>
        <v>0</v>
      </c>
      <c r="P1714" s="159"/>
    </row>
    <row r="1715" spans="1:16" x14ac:dyDescent="0.25">
      <c r="A1715" s="194" t="s">
        <v>118</v>
      </c>
      <c r="B1715" s="379"/>
      <c r="C1715" s="86" t="s">
        <v>219</v>
      </c>
      <c r="D1715" s="87">
        <f>+D1708/D1710*30</f>
        <v>0</v>
      </c>
      <c r="E1715" s="87">
        <f t="shared" ref="E1715:O1715" si="3896">+E1708/E1710*30</f>
        <v>0</v>
      </c>
      <c r="F1715" s="87">
        <f t="shared" si="3896"/>
        <v>12.238754199024664</v>
      </c>
      <c r="G1715" s="87">
        <f t="shared" si="3896"/>
        <v>0</v>
      </c>
      <c r="H1715" s="87">
        <f t="shared" si="3896"/>
        <v>0</v>
      </c>
      <c r="I1715" s="87">
        <f t="shared" si="3896"/>
        <v>0</v>
      </c>
      <c r="J1715" s="87">
        <f t="shared" si="3896"/>
        <v>126.86996427323349</v>
      </c>
      <c r="K1715" s="87">
        <f t="shared" si="3896"/>
        <v>26.067288701761264</v>
      </c>
      <c r="L1715" s="87">
        <f t="shared" si="3896"/>
        <v>7.5701633221052322</v>
      </c>
      <c r="M1715" s="87">
        <f t="shared" si="3896"/>
        <v>30.885311223009126</v>
      </c>
      <c r="N1715" s="87">
        <f t="shared" si="3896"/>
        <v>7.0542467029673439</v>
      </c>
      <c r="O1715" s="159">
        <f t="shared" si="3896"/>
        <v>0</v>
      </c>
      <c r="P1715" s="159"/>
    </row>
    <row r="1716" spans="1:16" ht="15.75" thickBot="1" x14ac:dyDescent="0.3">
      <c r="A1716" s="194" t="s">
        <v>118</v>
      </c>
      <c r="B1716" s="379"/>
      <c r="C1716" s="96" t="s">
        <v>238</v>
      </c>
      <c r="D1716" s="168">
        <f>+D1709/D1710*30</f>
        <v>0</v>
      </c>
      <c r="E1716" s="168">
        <f t="shared" ref="E1716:O1716" si="3897">+E1709/E1710*30</f>
        <v>0</v>
      </c>
      <c r="F1716" s="168">
        <f t="shared" si="3897"/>
        <v>0</v>
      </c>
      <c r="G1716" s="168">
        <f t="shared" si="3897"/>
        <v>0</v>
      </c>
      <c r="H1716" s="168">
        <f t="shared" si="3897"/>
        <v>0</v>
      </c>
      <c r="I1716" s="168">
        <f t="shared" si="3897"/>
        <v>0</v>
      </c>
      <c r="J1716" s="168">
        <f t="shared" si="3897"/>
        <v>0</v>
      </c>
      <c r="K1716" s="168">
        <f t="shared" si="3897"/>
        <v>0</v>
      </c>
      <c r="L1716" s="168">
        <f t="shared" si="3897"/>
        <v>0</v>
      </c>
      <c r="M1716" s="168">
        <f t="shared" si="3897"/>
        <v>0</v>
      </c>
      <c r="N1716" s="168">
        <f t="shared" si="3897"/>
        <v>0</v>
      </c>
      <c r="O1716" s="169">
        <f t="shared" si="3897"/>
        <v>0</v>
      </c>
      <c r="P1716" s="169">
        <f t="shared" si="3893"/>
        <v>0</v>
      </c>
    </row>
    <row r="1717" spans="1:16" x14ac:dyDescent="0.25">
      <c r="A1717" s="194" t="s">
        <v>118</v>
      </c>
      <c r="B1717" s="379"/>
      <c r="C1717" s="76" t="s">
        <v>8</v>
      </c>
      <c r="D1717" s="170">
        <f t="shared" ref="D1717:O1717" si="3898">+D1686/D1680</f>
        <v>1.1154283172926818</v>
      </c>
      <c r="E1717" s="170">
        <f t="shared" si="3898"/>
        <v>1.1100899316799429</v>
      </c>
      <c r="F1717" s="170">
        <f t="shared" si="3898"/>
        <v>1.1100899316799429</v>
      </c>
      <c r="G1717" s="170">
        <f t="shared" si="3898"/>
        <v>1.121650721299605</v>
      </c>
      <c r="H1717" s="170">
        <f t="shared" si="3898"/>
        <v>1.1216507212996045</v>
      </c>
      <c r="I1717" s="170">
        <f t="shared" si="3898"/>
        <v>1.121650721299605</v>
      </c>
      <c r="J1717" s="170">
        <f t="shared" si="3898"/>
        <v>1.1451406258415286</v>
      </c>
      <c r="K1717" s="170">
        <f t="shared" si="3898"/>
        <v>1.1437866357516266</v>
      </c>
      <c r="L1717" s="170">
        <f t="shared" si="3898"/>
        <v>1.1163576927773198</v>
      </c>
      <c r="M1717" s="170">
        <f t="shared" si="3898"/>
        <v>1.1137329106825</v>
      </c>
      <c r="N1717" s="170">
        <f t="shared" si="3898"/>
        <v>1.1222886938310115</v>
      </c>
      <c r="O1717" s="171">
        <f t="shared" si="3898"/>
        <v>1.1272804379212698</v>
      </c>
      <c r="P1717" s="171"/>
    </row>
    <row r="1718" spans="1:16" x14ac:dyDescent="0.25">
      <c r="A1718" s="194" t="s">
        <v>118</v>
      </c>
      <c r="B1718" s="379"/>
      <c r="C1718" s="77" t="s">
        <v>6</v>
      </c>
      <c r="D1718" s="172">
        <f>+VLOOKUP(D1666,Conversion!$B$33:$N$71,(MATCH('Measured TV opt-pt'!D1665,butget_aylar_opt,0)+1),0)</f>
        <v>1.1681637180956133</v>
      </c>
      <c r="E1718" s="172">
        <f>+VLOOKUP(E1666,Conversion!$B$33:$N$71,(MATCH('Measured TV opt-pt'!E1665,butget_aylar_opt,0)+1),0)</f>
        <v>1.1734620254679939</v>
      </c>
      <c r="F1718" s="172">
        <f>+VLOOKUP(F1666,Conversion!$B$33:$N$71,(MATCH('Measured TV opt-pt'!F1665,butget_aylar_opt,0)+1),0)</f>
        <v>1.1734620254679939</v>
      </c>
      <c r="G1718" s="172">
        <f>+VLOOKUP(G1666,Conversion!$B$33:$N$71,(MATCH('Measured TV opt-pt'!G1665,butget_aylar_opt,0)+1),0)</f>
        <v>1.190644938745824</v>
      </c>
      <c r="H1718" s="172">
        <f>+VLOOKUP(H1666,Conversion!$B$33:$N$71,(MATCH('Measured TV opt-pt'!H1665,butget_aylar_opt,0)+1),0)</f>
        <v>1.190644938745824</v>
      </c>
      <c r="I1718" s="172">
        <f>+VLOOKUP(I1666,Conversion!$B$33:$N$71,(MATCH('Measured TV opt-pt'!I1665,butget_aylar_opt,0)+1),0)</f>
        <v>1.190644938745824</v>
      </c>
      <c r="J1718" s="172">
        <f>+VLOOKUP(J1666,Conversion!$B$33:$N$71,(MATCH('Measured TV opt-pt'!J1665,butget_aylar_opt,0)+1),0)</f>
        <v>1.2161019089793743</v>
      </c>
      <c r="K1718" s="172">
        <f>+VLOOKUP(K1666,Conversion!$B$33:$N$71,(MATCH('Measured TV opt-pt'!K1665,butget_aylar_opt,0)+1),0)</f>
        <v>1.2161019089793743</v>
      </c>
      <c r="L1718" s="172">
        <f>+VLOOKUP(L1666,Conversion!$B$33:$N$71,(MATCH('Measured TV opt-pt'!L1665,butget_aylar_opt,0)+1),0)</f>
        <v>1.1613541170725816</v>
      </c>
      <c r="M1718" s="172">
        <f>+VLOOKUP(M1666,Conversion!$B$33:$N$71,(MATCH('Measured TV opt-pt'!M1665,butget_aylar_opt,0)+1),0)</f>
        <v>1.1681637180956133</v>
      </c>
      <c r="N1718" s="172">
        <f>+VLOOKUP(N1666,Conversion!$B$33:$N$71,(MATCH('Measured TV opt-pt'!N1665,butget_aylar_opt,0)+1),0)</f>
        <v>1.1681637180956133</v>
      </c>
      <c r="O1718" s="173">
        <f>+VLOOKUP(O1666,Conversion!$B$33:$N$71,(MATCH('Measured TV opt-pt'!O1665,butget_aylar_opt,0)+1),0)</f>
        <v>1.1681637180956133</v>
      </c>
      <c r="P1718" s="173"/>
    </row>
    <row r="1719" spans="1:16" ht="15.75" thickBot="1" x14ac:dyDescent="0.3">
      <c r="A1719" s="194" t="s">
        <v>118</v>
      </c>
      <c r="B1719" s="380"/>
      <c r="C1719" s="96" t="s">
        <v>7</v>
      </c>
      <c r="D1719" s="172">
        <f>+VLOOKUP(D1666,Conversion!$B$74:$N$112,(MATCH('Measured TV opt-pt'!D1665,budget_aylar_pt,0)+1),0)</f>
        <v>1.0483105344525872</v>
      </c>
      <c r="E1719" s="172">
        <f>+VLOOKUP(E1666,Conversion!$B$74:$N$112,(MATCH('Measured TV opt-pt'!E1665,budget_aylar_pt,0)+1),0)</f>
        <v>1.02943453958606</v>
      </c>
      <c r="F1719" s="172">
        <f>+VLOOKUP(F1666,Conversion!$B$74:$N$112,(MATCH('Measured TV opt-pt'!F1665,budget_aylar_pt,0)+1),0)</f>
        <v>1.02943453958606</v>
      </c>
      <c r="G1719" s="172">
        <f>+VLOOKUP(G1666,Conversion!$B$74:$N$112,(MATCH('Measured TV opt-pt'!G1665,budget_aylar_pt,0)+1),0)</f>
        <v>1.0469069857328672</v>
      </c>
      <c r="H1719" s="172">
        <f>+VLOOKUP(H1666,Conversion!$B$74:$N$112,(MATCH('Measured TV opt-pt'!H1665,budget_aylar_pt,0)+1),0)</f>
        <v>1.0469069857328672</v>
      </c>
      <c r="I1719" s="172">
        <f>+VLOOKUP(I1666,Conversion!$B$74:$N$112,(MATCH('Measured TV opt-pt'!I1665,budget_aylar_pt,0)+1),0)</f>
        <v>1.0469069857328672</v>
      </c>
      <c r="J1719" s="172">
        <f>+VLOOKUP(J1666,Conversion!$B$74:$N$112,(MATCH('Measured TV opt-pt'!J1665,budget_aylar_pt,0)+1),0)</f>
        <v>1.0682659024421961</v>
      </c>
      <c r="K1719" s="172">
        <f>+VLOOKUP(K1666,Conversion!$B$74:$N$112,(MATCH('Measured TV opt-pt'!K1665,budget_aylar_pt,0)+1),0)</f>
        <v>1.0682659024421961</v>
      </c>
      <c r="L1719" s="172">
        <f>+VLOOKUP(L1666,Conversion!$B$74:$N$112,(MATCH('Measured TV opt-pt'!L1665,budget_aylar_pt,0)+1),0)</f>
        <v>1.0682896606401939</v>
      </c>
      <c r="M1719" s="172">
        <f>+VLOOKUP(M1666,Conversion!$B$74:$N$112,(MATCH('Measured TV opt-pt'!M1665,budget_aylar_pt,0)+1),0)</f>
        <v>1.0483105344525872</v>
      </c>
      <c r="N1719" s="172">
        <f>+VLOOKUP(N1666,Conversion!$B$74:$N$112,(MATCH('Measured TV opt-pt'!N1665,budget_aylar_pt,0)+1),0)</f>
        <v>1.0483105344525872</v>
      </c>
      <c r="O1719" s="173">
        <f>+VLOOKUP(O1666,Conversion!$B$74:$N$112,(MATCH('Measured TV opt-pt'!O1665,budget_aylar_pt,0)+1),0)</f>
        <v>1.0483105344525872</v>
      </c>
      <c r="P1719" s="174"/>
    </row>
    <row r="1720" spans="1:16" ht="21.75" thickBot="1" x14ac:dyDescent="0.3">
      <c r="A1720" s="194" t="s">
        <v>118</v>
      </c>
      <c r="B1720" s="240" t="s">
        <v>126</v>
      </c>
      <c r="C1720" s="74" t="s">
        <v>107</v>
      </c>
      <c r="D1720" s="153">
        <v>1</v>
      </c>
      <c r="E1720" s="153">
        <v>2</v>
      </c>
      <c r="F1720" s="153">
        <v>3</v>
      </c>
      <c r="G1720" s="153">
        <v>4</v>
      </c>
      <c r="H1720" s="153">
        <v>5</v>
      </c>
      <c r="I1720" s="153">
        <v>6</v>
      </c>
      <c r="J1720" s="153">
        <v>7</v>
      </c>
      <c r="K1720" s="153">
        <v>8</v>
      </c>
      <c r="L1720" s="153">
        <v>9</v>
      </c>
      <c r="M1720" s="153">
        <v>10</v>
      </c>
      <c r="N1720" s="153">
        <v>11</v>
      </c>
      <c r="O1720" s="153">
        <v>12</v>
      </c>
      <c r="P1720" s="74" t="s">
        <v>127</v>
      </c>
    </row>
    <row r="1721" spans="1:16" ht="15.75" thickBot="1" x14ac:dyDescent="0.3">
      <c r="A1721" s="194" t="s">
        <v>118</v>
      </c>
      <c r="B1721" s="375" t="s">
        <v>292</v>
      </c>
      <c r="C1721" s="185" t="s">
        <v>33</v>
      </c>
      <c r="D1721" s="186" t="s">
        <v>29</v>
      </c>
      <c r="E1721" s="186" t="s">
        <v>29</v>
      </c>
      <c r="F1721" s="186" t="s">
        <v>29</v>
      </c>
      <c r="G1721" s="186" t="s">
        <v>29</v>
      </c>
      <c r="H1721" s="186" t="s">
        <v>29</v>
      </c>
      <c r="I1721" s="186" t="s">
        <v>29</v>
      </c>
      <c r="J1721" s="186" t="s">
        <v>29</v>
      </c>
      <c r="K1721" s="186" t="s">
        <v>29</v>
      </c>
      <c r="L1721" s="186" t="s">
        <v>29</v>
      </c>
      <c r="M1721" s="186" t="s">
        <v>29</v>
      </c>
      <c r="N1721" s="186" t="s">
        <v>29</v>
      </c>
      <c r="O1721" s="186" t="s">
        <v>29</v>
      </c>
      <c r="P1721" s="188" t="s">
        <v>108</v>
      </c>
    </row>
    <row r="1722" spans="1:16" x14ac:dyDescent="0.25">
      <c r="A1722" s="194" t="s">
        <v>118</v>
      </c>
      <c r="B1722" s="376"/>
      <c r="C1722" s="175" t="s">
        <v>125</v>
      </c>
      <c r="D1722" s="200"/>
      <c r="E1722" s="201"/>
      <c r="F1722" s="201"/>
      <c r="G1722" s="201"/>
      <c r="H1722" s="201"/>
      <c r="I1722" s="201">
        <v>99834.742238362349</v>
      </c>
      <c r="J1722" s="201">
        <v>491022.75255073205</v>
      </c>
      <c r="K1722" s="201"/>
      <c r="L1722" s="201">
        <v>258646.37798921033</v>
      </c>
      <c r="M1722" s="201">
        <v>586118.55394796247</v>
      </c>
      <c r="N1722" s="201">
        <v>231994.17780907033</v>
      </c>
      <c r="O1722" s="176"/>
      <c r="P1722" s="176">
        <f>SUM(D1722:O1722)</f>
        <v>1667616.6045353375</v>
      </c>
    </row>
    <row r="1723" spans="1:16" x14ac:dyDescent="0.25">
      <c r="A1723" s="194" t="s">
        <v>118</v>
      </c>
      <c r="B1723" s="376"/>
      <c r="C1723" s="86" t="s">
        <v>1</v>
      </c>
      <c r="D1723" s="87">
        <f>+D1754*D1736*30</f>
        <v>0</v>
      </c>
      <c r="E1723" s="87">
        <f t="shared" ref="E1723:O1723" si="3899">+E1754*E1736*30</f>
        <v>0</v>
      </c>
      <c r="F1723" s="87">
        <f t="shared" si="3899"/>
        <v>0</v>
      </c>
      <c r="G1723" s="87">
        <f t="shared" si="3899"/>
        <v>0</v>
      </c>
      <c r="H1723" s="87">
        <f t="shared" si="3899"/>
        <v>0</v>
      </c>
      <c r="I1723" s="87">
        <f t="shared" si="3899"/>
        <v>54437.270304969847</v>
      </c>
      <c r="J1723" s="87">
        <f t="shared" si="3899"/>
        <v>278373.31941243901</v>
      </c>
      <c r="K1723" s="87">
        <f t="shared" si="3899"/>
        <v>0</v>
      </c>
      <c r="L1723" s="87">
        <f t="shared" si="3899"/>
        <v>179751.88445391995</v>
      </c>
      <c r="M1723" s="87">
        <f t="shared" si="3899"/>
        <v>438197.11980187776</v>
      </c>
      <c r="N1723" s="87">
        <f t="shared" si="3899"/>
        <v>174348.46610664015</v>
      </c>
      <c r="O1723" s="159">
        <f t="shared" si="3899"/>
        <v>0</v>
      </c>
      <c r="P1723" s="159">
        <f t="shared" ref="P1723:P1727" si="3900">SUM(D1723:O1723)</f>
        <v>1125108.0600798468</v>
      </c>
    </row>
    <row r="1724" spans="1:16" x14ac:dyDescent="0.25">
      <c r="A1724" s="194" t="s">
        <v>118</v>
      </c>
      <c r="B1724" s="376"/>
      <c r="C1724" s="86" t="s">
        <v>209</v>
      </c>
      <c r="D1724" s="87">
        <f t="shared" ref="D1724:O1727" si="3901">+D1755*D1737*30</f>
        <v>0</v>
      </c>
      <c r="E1724" s="259">
        <f t="shared" si="3901"/>
        <v>0</v>
      </c>
      <c r="F1724" s="259">
        <f t="shared" si="3901"/>
        <v>0</v>
      </c>
      <c r="G1724" s="259">
        <f t="shared" si="3901"/>
        <v>0</v>
      </c>
      <c r="H1724" s="259">
        <f t="shared" si="3901"/>
        <v>0</v>
      </c>
      <c r="I1724" s="259">
        <f t="shared" si="3901"/>
        <v>0</v>
      </c>
      <c r="J1724" s="259">
        <f t="shared" si="3901"/>
        <v>0</v>
      </c>
      <c r="K1724" s="259">
        <f t="shared" si="3901"/>
        <v>0</v>
      </c>
      <c r="L1724" s="259">
        <f t="shared" si="3901"/>
        <v>0</v>
      </c>
      <c r="M1724" s="259">
        <f t="shared" si="3901"/>
        <v>0</v>
      </c>
      <c r="N1724" s="259">
        <f t="shared" si="3901"/>
        <v>0</v>
      </c>
      <c r="O1724" s="260">
        <f t="shared" si="3901"/>
        <v>0</v>
      </c>
      <c r="P1724" s="260"/>
    </row>
    <row r="1725" spans="1:16" x14ac:dyDescent="0.25">
      <c r="A1725" s="194" t="s">
        <v>118</v>
      </c>
      <c r="B1725" s="376"/>
      <c r="C1725" s="86" t="s">
        <v>210</v>
      </c>
      <c r="D1725" s="87">
        <f t="shared" si="3901"/>
        <v>0</v>
      </c>
      <c r="E1725" s="259">
        <f t="shared" si="3901"/>
        <v>0</v>
      </c>
      <c r="F1725" s="259">
        <f t="shared" si="3901"/>
        <v>0</v>
      </c>
      <c r="G1725" s="259">
        <f t="shared" si="3901"/>
        <v>0</v>
      </c>
      <c r="H1725" s="259">
        <f t="shared" si="3901"/>
        <v>0</v>
      </c>
      <c r="I1725" s="259">
        <f t="shared" si="3901"/>
        <v>25825.20364489955</v>
      </c>
      <c r="J1725" s="259">
        <f t="shared" si="3901"/>
        <v>81446.820915046075</v>
      </c>
      <c r="K1725" s="259">
        <f t="shared" si="3901"/>
        <v>0</v>
      </c>
      <c r="L1725" s="259">
        <f t="shared" si="3901"/>
        <v>75941.527702812615</v>
      </c>
      <c r="M1725" s="259">
        <f t="shared" si="3901"/>
        <v>126703.55911499924</v>
      </c>
      <c r="N1725" s="259">
        <f t="shared" si="3901"/>
        <v>53813.966259302048</v>
      </c>
      <c r="O1725" s="260">
        <f t="shared" si="3901"/>
        <v>0</v>
      </c>
      <c r="P1725" s="260"/>
    </row>
    <row r="1726" spans="1:16" x14ac:dyDescent="0.25">
      <c r="A1726" s="194" t="s">
        <v>118</v>
      </c>
      <c r="B1726" s="376"/>
      <c r="C1726" s="86" t="s">
        <v>211</v>
      </c>
      <c r="D1726" s="87">
        <f t="shared" si="3901"/>
        <v>0</v>
      </c>
      <c r="E1726" s="259">
        <f t="shared" si="3901"/>
        <v>0</v>
      </c>
      <c r="F1726" s="259">
        <f t="shared" si="3901"/>
        <v>0</v>
      </c>
      <c r="G1726" s="259">
        <f t="shared" si="3901"/>
        <v>0</v>
      </c>
      <c r="H1726" s="259">
        <f t="shared" si="3901"/>
        <v>0</v>
      </c>
      <c r="I1726" s="259">
        <f t="shared" si="3901"/>
        <v>19572.268288492935</v>
      </c>
      <c r="J1726" s="259">
        <f t="shared" si="3901"/>
        <v>131202.61222324695</v>
      </c>
      <c r="K1726" s="259">
        <f t="shared" si="3901"/>
        <v>0</v>
      </c>
      <c r="L1726" s="259">
        <f t="shared" si="3901"/>
        <v>2952.9658324777965</v>
      </c>
      <c r="M1726" s="259">
        <f t="shared" si="3901"/>
        <v>21217.875031085507</v>
      </c>
      <c r="N1726" s="259">
        <f t="shared" si="3901"/>
        <v>3831.745443128199</v>
      </c>
      <c r="O1726" s="260">
        <f t="shared" si="3901"/>
        <v>0</v>
      </c>
      <c r="P1726" s="260"/>
    </row>
    <row r="1727" spans="1:16" ht="15.75" thickBot="1" x14ac:dyDescent="0.3">
      <c r="A1727" s="194" t="s">
        <v>118</v>
      </c>
      <c r="B1727" s="376"/>
      <c r="C1727" s="96" t="s">
        <v>227</v>
      </c>
      <c r="D1727" s="87">
        <f t="shared" si="3901"/>
        <v>0</v>
      </c>
      <c r="E1727" s="90">
        <f t="shared" si="3901"/>
        <v>0</v>
      </c>
      <c r="F1727" s="90">
        <f t="shared" si="3901"/>
        <v>0</v>
      </c>
      <c r="G1727" s="90">
        <f t="shared" si="3901"/>
        <v>0</v>
      </c>
      <c r="H1727" s="90">
        <f t="shared" si="3901"/>
        <v>0</v>
      </c>
      <c r="I1727" s="90">
        <f t="shared" si="3901"/>
        <v>0</v>
      </c>
      <c r="J1727" s="90">
        <f t="shared" si="3901"/>
        <v>0</v>
      </c>
      <c r="K1727" s="90">
        <f t="shared" si="3901"/>
        <v>0</v>
      </c>
      <c r="L1727" s="90">
        <f t="shared" si="3901"/>
        <v>0</v>
      </c>
      <c r="M1727" s="90">
        <f t="shared" si="3901"/>
        <v>0</v>
      </c>
      <c r="N1727" s="90">
        <f t="shared" si="3901"/>
        <v>0</v>
      </c>
      <c r="O1727" s="160">
        <f t="shared" si="3901"/>
        <v>0</v>
      </c>
      <c r="P1727" s="160">
        <f t="shared" si="3900"/>
        <v>0</v>
      </c>
    </row>
    <row r="1728" spans="1:16" ht="15.75" thickBot="1" x14ac:dyDescent="0.3">
      <c r="A1728" s="194" t="s">
        <v>118</v>
      </c>
      <c r="B1728" s="376"/>
      <c r="C1728" s="281" t="s">
        <v>108</v>
      </c>
      <c r="D1728" s="282">
        <f>SUM(D1729:D1733)</f>
        <v>1</v>
      </c>
      <c r="E1728" s="282">
        <f t="shared" ref="E1728" si="3902">SUM(E1729:E1733)</f>
        <v>1.0034229363724529</v>
      </c>
      <c r="F1728" s="282">
        <f t="shared" ref="F1728" si="3903">SUM(F1729:F1733)</f>
        <v>0.99999999999999989</v>
      </c>
      <c r="G1728" s="282">
        <f t="shared" ref="G1728" si="3904">SUM(G1729:G1733)</f>
        <v>0.99999999999999989</v>
      </c>
      <c r="H1728" s="282">
        <f t="shared" ref="H1728" si="3905">SUM(H1729:H1733)</f>
        <v>1</v>
      </c>
      <c r="I1728" s="282">
        <f t="shared" ref="I1728" si="3906">SUM(I1729:I1733)</f>
        <v>1.0000000000000002</v>
      </c>
      <c r="J1728" s="282">
        <f t="shared" ref="J1728" si="3907">SUM(J1729:J1733)</f>
        <v>0.99999999999999978</v>
      </c>
      <c r="K1728" s="282">
        <f t="shared" ref="K1728" si="3908">SUM(K1729:K1733)</f>
        <v>0.99999999999999978</v>
      </c>
      <c r="L1728" s="282">
        <f t="shared" ref="L1728" si="3909">SUM(L1729:L1733)</f>
        <v>1</v>
      </c>
      <c r="M1728" s="282">
        <f t="shared" ref="M1728" si="3910">SUM(M1729:M1733)</f>
        <v>1.0000000000000002</v>
      </c>
      <c r="N1728" s="282">
        <f t="shared" ref="N1728" si="3911">SUM(N1729:N1733)</f>
        <v>1</v>
      </c>
      <c r="O1728" s="282">
        <f t="shared" ref="O1728" si="3912">SUM(O1729:O1733)</f>
        <v>0.99999999999999989</v>
      </c>
      <c r="P1728" s="268"/>
    </row>
    <row r="1729" spans="1:17" ht="15.75" thickBot="1" x14ac:dyDescent="0.3">
      <c r="A1729" s="194" t="s">
        <v>118</v>
      </c>
      <c r="B1729" s="376"/>
      <c r="C1729" s="245" t="s">
        <v>196</v>
      </c>
      <c r="D1729" s="246">
        <v>0.748</v>
      </c>
      <c r="E1729" s="246">
        <v>0.71289999999999998</v>
      </c>
      <c r="F1729" s="246">
        <v>0.70128149006739837</v>
      </c>
      <c r="G1729" s="246">
        <v>0.53018436569432525</v>
      </c>
      <c r="H1729" s="246">
        <v>0.5423765464750937</v>
      </c>
      <c r="I1729" s="246">
        <v>0.58843916554063314</v>
      </c>
      <c r="J1729" s="246">
        <v>0.60561377608760258</v>
      </c>
      <c r="K1729" s="246">
        <v>0.80100224649177598</v>
      </c>
      <c r="L1729" s="246">
        <v>0.74479587945877479</v>
      </c>
      <c r="M1729" s="246">
        <v>0.79328167047923914</v>
      </c>
      <c r="N1729" s="246">
        <v>0.79251746496726783</v>
      </c>
      <c r="O1729" s="246">
        <v>0.75240999999999991</v>
      </c>
      <c r="P1729" s="268"/>
    </row>
    <row r="1730" spans="1:17" ht="15.75" thickBot="1" x14ac:dyDescent="0.3">
      <c r="A1730" s="194" t="s">
        <v>118</v>
      </c>
      <c r="B1730" s="376"/>
      <c r="C1730" s="245" t="s">
        <v>197</v>
      </c>
      <c r="D1730" s="246"/>
      <c r="E1730" s="246">
        <v>3.4229363724529492E-3</v>
      </c>
      <c r="F1730" s="246"/>
      <c r="G1730" s="246"/>
      <c r="H1730" s="246"/>
      <c r="I1730" s="246"/>
      <c r="J1730" s="246"/>
      <c r="K1730" s="246"/>
      <c r="L1730" s="246"/>
      <c r="M1730" s="246"/>
      <c r="N1730" s="246"/>
      <c r="O1730" s="246"/>
      <c r="P1730" s="268"/>
    </row>
    <row r="1731" spans="1:17" ht="15.75" thickBot="1" x14ac:dyDescent="0.3">
      <c r="A1731" s="194" t="s">
        <v>118</v>
      </c>
      <c r="B1731" s="376"/>
      <c r="C1731" s="245" t="s">
        <v>199</v>
      </c>
      <c r="D1731" s="310">
        <v>0.252</v>
      </c>
      <c r="E1731" s="246">
        <v>0.28710000000000002</v>
      </c>
      <c r="F1731" s="246">
        <v>0.27946524626273334</v>
      </c>
      <c r="G1731" s="246">
        <v>0.26027151737500415</v>
      </c>
      <c r="H1731" s="246">
        <v>0.22206611722025232</v>
      </c>
      <c r="I1731" s="246">
        <v>0.23470428159927745</v>
      </c>
      <c r="J1731" s="246">
        <v>0.15048175443375286</v>
      </c>
      <c r="K1731" s="246">
        <v>0.11533513094114624</v>
      </c>
      <c r="L1731" s="246">
        <v>0.2476086029169918</v>
      </c>
      <c r="M1731" s="246">
        <v>0.18024296287308908</v>
      </c>
      <c r="N1731" s="246">
        <v>0.19496532528723082</v>
      </c>
      <c r="O1731" s="246">
        <v>0.24758999999999998</v>
      </c>
      <c r="P1731" s="268"/>
    </row>
    <row r="1732" spans="1:17" ht="15.75" thickBot="1" x14ac:dyDescent="0.3">
      <c r="A1732" s="194" t="s">
        <v>118</v>
      </c>
      <c r="B1732" s="376"/>
      <c r="C1732" s="245" t="s">
        <v>198</v>
      </c>
      <c r="D1732" s="246"/>
      <c r="E1732" s="246"/>
      <c r="F1732" s="246">
        <v>1.9253263669868261E-2</v>
      </c>
      <c r="G1732" s="246">
        <v>0.20954411693067052</v>
      </c>
      <c r="H1732" s="246">
        <v>0.23555733630465386</v>
      </c>
      <c r="I1732" s="246">
        <v>0.17685655286008953</v>
      </c>
      <c r="J1732" s="246">
        <v>0.24390446947864436</v>
      </c>
      <c r="K1732" s="246">
        <v>8.3662622567077571E-2</v>
      </c>
      <c r="L1732" s="246">
        <v>7.5955176242334761E-3</v>
      </c>
      <c r="M1732" s="246">
        <v>2.6475366647671975E-2</v>
      </c>
      <c r="N1732" s="246">
        <v>1.2517209745501362E-2</v>
      </c>
      <c r="O1732" s="246">
        <v>0</v>
      </c>
      <c r="P1732" s="268"/>
      <c r="Q1732" s="190">
        <f>I1725+I1726</f>
        <v>45397.471933392488</v>
      </c>
    </row>
    <row r="1733" spans="1:17" ht="15.75" thickBot="1" x14ac:dyDescent="0.3">
      <c r="A1733" s="194" t="s">
        <v>118</v>
      </c>
      <c r="B1733" s="376"/>
      <c r="C1733" s="248" t="s">
        <v>228</v>
      </c>
      <c r="D1733" s="249"/>
      <c r="E1733" s="249"/>
      <c r="F1733" s="249"/>
      <c r="G1733" s="249"/>
      <c r="H1733" s="249"/>
      <c r="I1733" s="249"/>
      <c r="J1733" s="249"/>
      <c r="K1733" s="249"/>
      <c r="L1733" s="249"/>
      <c r="M1733" s="249"/>
      <c r="N1733" s="249"/>
      <c r="O1733" s="249"/>
      <c r="P1733" s="177"/>
    </row>
    <row r="1734" spans="1:17" ht="15.75" thickBot="1" x14ac:dyDescent="0.3">
      <c r="A1734" s="194"/>
      <c r="B1734" s="376"/>
      <c r="C1734" s="306" t="s">
        <v>278</v>
      </c>
      <c r="D1734" s="309">
        <v>1</v>
      </c>
      <c r="E1734" s="309">
        <v>1</v>
      </c>
      <c r="F1734" s="309">
        <v>1</v>
      </c>
      <c r="G1734" s="309">
        <v>1</v>
      </c>
      <c r="H1734" s="309">
        <v>1</v>
      </c>
      <c r="I1734" s="309">
        <v>2</v>
      </c>
      <c r="J1734" s="309">
        <v>1</v>
      </c>
      <c r="K1734" s="309">
        <v>1</v>
      </c>
      <c r="L1734" s="309">
        <v>1</v>
      </c>
      <c r="M1734" s="309">
        <v>1</v>
      </c>
      <c r="N1734" s="309">
        <v>1</v>
      </c>
      <c r="O1734" s="309">
        <v>1</v>
      </c>
      <c r="P1734" s="308"/>
    </row>
    <row r="1735" spans="1:17" x14ac:dyDescent="0.25">
      <c r="A1735" s="194" t="s">
        <v>118</v>
      </c>
      <c r="B1735" s="376"/>
      <c r="C1735" s="154" t="s">
        <v>14</v>
      </c>
      <c r="D1735" s="155">
        <f>+SUMPRODUCT(D1736:D1740,D1729:D1733)</f>
        <v>18.982608485690744</v>
      </c>
      <c r="E1735" s="155">
        <f t="shared" ref="E1735" si="3913">+SUMPRODUCT(E1736:E1740,E1729:E1733)</f>
        <v>19.509486029086776</v>
      </c>
      <c r="F1735" s="155">
        <f t="shared" ref="F1735" si="3914">+SUMPRODUCT(F1736:F1740,F1729:F1733)</f>
        <v>21.469363000818085</v>
      </c>
      <c r="G1735" s="155">
        <f t="shared" ref="G1735" si="3915">+SUMPRODUCT(G1736:G1740,G1729:G1733)</f>
        <v>30.478386286691986</v>
      </c>
      <c r="H1735" s="155">
        <f t="shared" ref="H1735" si="3916">+SUMPRODUCT(H1736:H1740,H1729:H1733)</f>
        <v>35.711918106420072</v>
      </c>
      <c r="I1735" s="155">
        <f t="shared" ref="I1735" si="3917">+SUMPRODUCT(I1736:I1740,I1729:I1733)</f>
        <v>30.692230226906759</v>
      </c>
      <c r="J1735" s="155">
        <f t="shared" ref="J1735" si="3918">+SUMPRODUCT(J1736:J1740,J1729:J1733)</f>
        <v>21.249662837130913</v>
      </c>
      <c r="K1735" s="155">
        <f t="shared" ref="K1735" si="3919">+SUMPRODUCT(K1736:K1740,K1729:K1733)</f>
        <v>18.22108961829133</v>
      </c>
      <c r="L1735" s="155">
        <f t="shared" ref="L1735" si="3920">+SUMPRODUCT(L1736:L1740,L1729:L1733)</f>
        <v>25.267794187294843</v>
      </c>
      <c r="M1735" s="155">
        <f t="shared" ref="M1735" si="3921">+SUMPRODUCT(M1736:M1740,M1729:M1733)</f>
        <v>28.430111248628506</v>
      </c>
      <c r="N1735" s="155">
        <f t="shared" ref="N1735" si="3922">+SUMPRODUCT(N1736:N1740,N1729:N1733)</f>
        <v>26.062108672171341</v>
      </c>
      <c r="O1735" s="156">
        <f t="shared" ref="O1735" si="3923">+SUMPRODUCT(O1736:O1740,O1729:O1733)</f>
        <v>22.298375777314583</v>
      </c>
      <c r="P1735" s="156"/>
    </row>
    <row r="1736" spans="1:17" x14ac:dyDescent="0.25">
      <c r="A1736" s="194" t="s">
        <v>118</v>
      </c>
      <c r="B1736" s="376"/>
      <c r="C1736" s="77" t="s">
        <v>34</v>
      </c>
      <c r="D1736" s="243">
        <f>+IF(D1734=1,D1748*'CPP Detay Tum Ay'!AF$38+(1-'Measured TV opt-pt'!D1748)*'CPP Detay Tum Ay'!AF$20,IF(D1734=2,D1748*'CPP Detay (düşük)'!AF$38+(1-'Measured TV opt-pt'!D1748)*'CPP Detay (düşük)'!AF$20,IF(D1734=3,D1748*'CPP Detay (yüksek)'!AF$38+(1-'Measured TV opt-pt'!D1748)*'CPP Detay (yüksek)'!AF$20,"Girilen Rakamda Hata Var")))</f>
        <v>18.223420455839129</v>
      </c>
      <c r="E1736" s="243">
        <f>+IF(E1734=1,E1748*'CPP Detay Tum Ay'!AG$38+(1-'Measured TV opt-pt'!E1748)*'CPP Detay Tum Ay'!AG$20,IF(E1734=2,E1748*'CPP Detay (düşük)'!AG$38+(1-'Measured TV opt-pt'!E1748)*'CPP Detay (düşük)'!AG$20,IF(E1734=3,E1748*'CPP Detay (yüksek)'!AG$38+(1-'Measured TV opt-pt'!E1748)*'CPP Detay (yüksek)'!AG$20,"Girilen Rakamda Hata Var")))</f>
        <v>18.377820753486098</v>
      </c>
      <c r="F1736" s="161">
        <f>+IF(F1734=1,F1748*'CPP Detay Tum Ay'!AH$38+(1-'Measured TV opt-pt'!F1748)*'CPP Detay Tum Ay'!AH$20,IF(F1734=2,F1748*'CPP Detay (düşük)'!AH$38+(1-'Measured TV opt-pt'!F1748)*'CPP Detay (düşük)'!AH$20,IF(F1734=3,F1748*'CPP Detay (yüksek)'!AH$38+(1-'Measured TV opt-pt'!F1748)*'CPP Detay (yüksek)'!AH$20,"Girilen Rakamda Hata Var")))</f>
        <v>19.977709764554795</v>
      </c>
      <c r="G1736" s="161">
        <f>+IF(G1734=1,G1748*'CPP Detay Tum Ay'!AI$38+(1-'Measured TV opt-pt'!G1748)*'CPP Detay Tum Ay'!AI$20,IF(G1734=2,G1748*'CPP Detay (düşük)'!AI$38+(1-'Measured TV opt-pt'!G1748)*'CPP Detay (düşük)'!AI$20,IF(G1734=3,G1748*'CPP Detay (yüksek)'!AI$38+(1-'Measured TV opt-pt'!G1748)*'CPP Detay (yüksek)'!AI$20,"Girilen Rakamda Hata Var")))</f>
        <v>27.9846582690056</v>
      </c>
      <c r="H1736" s="161">
        <f>+IF(H1734=1,H1748*'CPP Detay Tum Ay'!AJ$38+(1-'Measured TV opt-pt'!H1748)*'CPP Detay Tum Ay'!AJ$20,IF(H1734=2,H1748*'CPP Detay (düşük)'!AJ$38+(1-'Measured TV opt-pt'!H1748)*'CPP Detay (düşük)'!AJ$20,IF(H1734=3,H1748*'CPP Detay (yüksek)'!AJ$38+(1-'Measured TV opt-pt'!H1748)*'CPP Detay (yüksek)'!AJ$20,"Girilen Rakamda Hata Var")))</f>
        <v>32.745571801624784</v>
      </c>
      <c r="I1736" s="161">
        <f>+IF(I1734=1,I1748*'CPP Detay Tum Ay'!AK$38+(1-'Measured TV opt-pt'!I1748)*'CPP Detay Tum Ay'!AK$20,IF(I1734=2,I1748*'CPP Detay (düşük)'!AK$38+(1-'Measured TV opt-pt'!I1748)*'CPP Detay (düşük)'!AK$20,IF(I1734=3,I1748*'CPP Detay (yüksek)'!AK$38+(1-'Measured TV opt-pt'!I1748)*'CPP Detay (yüksek)'!AK$20,"Girilen Rakamda Hata Var")))</f>
        <v>28.440780804228755</v>
      </c>
      <c r="J1736" s="372">
        <f>+IF(J1734=1,J1748*'CPP Detay Tum Ay'!BN$38+(1-'Measured TV opt-pt'!J1748)*'CPP Detay Tum Ay'!BN$20,IF(J1734=2,J1748*'CPP Detay (düşük)'!BN$38+(1-'Measured TV opt-pt'!J1748)*'CPP Detay (düşük)'!BN$20,IF(J1734=3,J1748*'CPP Detay (yüksek)'!BN$38+(1-'Measured TV opt-pt'!J1748)*'CPP Detay (yüksek)'!BN$20,"Girilen Rakamda Hata Var")))</f>
        <v>19.892175839784734</v>
      </c>
      <c r="K1736" s="161">
        <f>+IF(K1734=1,K1748*'CPP Detay Tum Ay'!AM$38+(1-'Measured TV opt-pt'!K1748)*'CPP Detay Tum Ay'!AM$20,IF(K1734=2,K1748*'CPP Detay (düşük)'!AM$38+(1-'Measured TV opt-pt'!K1748)*'CPP Detay (düşük)'!AM$20,IF(K1734=3,K1748*'CPP Detay (yüksek)'!AM$38+(1-'Measured TV opt-pt'!K1748)*'CPP Detay (yüksek)'!AM$20,"Girilen Rakamda Hata Var")))</f>
        <v>17.98419539830169</v>
      </c>
      <c r="L1736" s="255">
        <f>+IF(L1734=1,L1748*'CPP Detay Tum Ay'!AN$38+(1-'Measured TV opt-pt'!L1748)*'CPP Detay Tum Ay'!AN$20,IF(L1734=2,L1748*'CPP Detay (düşük)'!AN$38+(1-'Measured TV opt-pt'!L1748)*'CPP Detay (düşük)'!AN$20,IF(L1734=3,L1748*'CPP Detay (yüksek)'!AN$38+(1-'Measured TV opt-pt'!L1748)*'CPP Detay (yüksek)'!AN$20,"Girilen Rakamda Hata Var")))</f>
        <v>23.57746541863493</v>
      </c>
      <c r="M1736" s="255">
        <f>+IF(M1734=1,M1748*'CPP Detay Tum Ay'!AO$38+(1-'Measured TV opt-pt'!M1748)*'CPP Detay Tum Ay'!AO$20,IF(M1734=2,M1748*'CPP Detay (düşük)'!AO$38+(1-'Measured TV opt-pt'!M1748)*'CPP Detay (düşük)'!AO$20,IF(M1734=3,M1748*'CPP Detay (yüksek)'!AO$38+(1-'Measured TV opt-pt'!M1748)*'CPP Detay (yüksek)'!AO$20,"Girilen Rakamda Hata Var")))</f>
        <v>26.793854132839044</v>
      </c>
      <c r="N1736" s="255">
        <f>+IF(N1734=1,N1748*'CPP Detay Tum Ay'!AP$38+(1-'Measured TV opt-pt'!N1748)*'CPP Detay Tum Ay'!AP$20,IF(N1734=2,N1748*'CPP Detay (düşük)'!AP$38+(1-'Measured TV opt-pt'!N1748)*'CPP Detay (düşük)'!AP$20,IF(N1734=3,N1748*'CPP Detay (yüksek)'!AP$38+(1-'Measured TV opt-pt'!N1748)*'CPP Detay (yüksek)'!AP$20,"Girilen Rakamda Hata Var")))</f>
        <v>24.713926724268049</v>
      </c>
      <c r="O1736" s="256">
        <f>+IF(O1734=1,O1748*'CPP Detay Tum Ay'!AQ$38+(1-'Measured TV opt-pt'!O1748)*'CPP Detay Tum Ay'!AQ$20,IF(O1734=2,O1748*'CPP Detay (düşük)'!AQ$38+(1-'Measured TV opt-pt'!O1748)*'CPP Detay (düşük)'!AQ$20,IF(O1734=3,O1748*'CPP Detay (yüksek)'!AQ$38+(1-'Measured TV opt-pt'!O1748)*'CPP Detay (yüksek)'!AQ$20,"Girilen Rakamda Hata Var")))</f>
        <v>20.936718734340609</v>
      </c>
      <c r="P1736" s="162"/>
    </row>
    <row r="1737" spans="1:17" x14ac:dyDescent="0.25">
      <c r="A1737" s="194" t="s">
        <v>118</v>
      </c>
      <c r="B1737" s="376"/>
      <c r="C1737" s="77" t="s">
        <v>194</v>
      </c>
      <c r="D1737" s="243">
        <f>+IF(D1734=1,D1749*'CPP Detay Tum Ay'!AF$94+(1-'Measured TV opt-pt'!D1749)*'CPP Detay Tum Ay'!AF$76,IF(D1734=2,D1749*'CPP Detay (düşük)'!AF$94+(1-'Measured TV opt-pt'!D1749)*'CPP Detay (düşük)'!AF$76,IF(D1734=3,D1749*'CPP Detay (yüksek)'!AF$94+(1-'Measured TV opt-pt'!D1749)*'CPP Detay (yüksek)'!AF$76,"Girilen Rakamda Hata Var")))</f>
        <v>0</v>
      </c>
      <c r="E1737" s="243">
        <f>+IF(E1734=1,E1749*'CPP Detay Tum Ay'!AG$94+(1-'Measured TV opt-pt'!E1749)*'CPP Detay Tum Ay'!AG$76,IF(E1734=2,E1749*'CPP Detay (düşük)'!AG$94+(1-'Measured TV opt-pt'!E1749)*'CPP Detay (düşük)'!AG$76,IF(E1734=3,E1749*'CPP Detay (yüksek)'!AG$94+(1-'Measured TV opt-pt'!E1749)*'CPP Detay (yüksek)'!AG$76,"Girilen Rakamda Hata Var")))</f>
        <v>0</v>
      </c>
      <c r="F1737" s="243">
        <f>+IF(F1734=1,F1749*'CPP Detay Tum Ay'!AH$94+(1-'Measured TV opt-pt'!F1749)*'CPP Detay Tum Ay'!AH$76,IF(F1734=2,F1749*'CPP Detay (düşük)'!AH$94+(1-'Measured TV opt-pt'!F1749)*'CPP Detay (düşük)'!AH$76,IF(F1734=3,F1749*'CPP Detay (yüksek)'!AH$94+(1-'Measured TV opt-pt'!F1749)*'CPP Detay (yüksek)'!AH$76,"Girilen Rakamda Hata Var")))</f>
        <v>0</v>
      </c>
      <c r="G1737" s="243">
        <f>+IF(G1734=1,G1749*'CPP Detay Tum Ay'!AI$94+(1-'Measured TV opt-pt'!G1749)*'CPP Detay Tum Ay'!AI$76,IF(G1734=2,G1749*'CPP Detay (düşük)'!AI$94+(1-'Measured TV opt-pt'!G1749)*'CPP Detay (düşük)'!AI$76,IF(G1734=3,G1749*'CPP Detay (yüksek)'!AI$94+(1-'Measured TV opt-pt'!G1749)*'CPP Detay (yüksek)'!AI$76,"Girilen Rakamda Hata Var")))</f>
        <v>0</v>
      </c>
      <c r="H1737" s="243">
        <f>+IF(H1734=1,H1749*'CPP Detay Tum Ay'!AJ$94+(1-'Measured TV opt-pt'!H1749)*'CPP Detay Tum Ay'!AJ$76,IF(H1734=2,H1749*'CPP Detay (düşük)'!AJ$94+(1-'Measured TV opt-pt'!H1749)*'CPP Detay (düşük)'!AJ$76,IF(H1734=3,H1749*'CPP Detay (yüksek)'!AJ$94+(1-'Measured TV opt-pt'!H1749)*'CPP Detay (yüksek)'!AJ$76,"Girilen Rakamda Hata Var")))</f>
        <v>0</v>
      </c>
      <c r="I1737" s="243">
        <f>+IF(I1734=1,I1749*'CPP Detay Tum Ay'!AK$94+(1-'Measured TV opt-pt'!I1749)*'CPP Detay Tum Ay'!AK$76,IF(I1734=2,I1749*'CPP Detay (düşük)'!AK$94+(1-'Measured TV opt-pt'!I1749)*'CPP Detay (düşük)'!AK$76,IF(I1734=3,I1749*'CPP Detay (yüksek)'!AK$94+(1-'Measured TV opt-pt'!I1749)*'CPP Detay (yüksek)'!AK$76,"Girilen Rakamda Hata Var")))</f>
        <v>0</v>
      </c>
      <c r="J1737" s="373">
        <f>+IF(J1734=1,J1749*'CPP Detay Tum Ay'!BN$94+(1-'Measured TV opt-pt'!J1749)*'CPP Detay Tum Ay'!BN$76,IF(J1734=2,J1749*'CPP Detay (düşük)'!BN$94+(1-'Measured TV opt-pt'!J1749)*'CPP Detay (düşük)'!BN$76,IF(J1734=3,J1749*'CPP Detay (yüksek)'!BN$94+(1-'Measured TV opt-pt'!J1749)*'CPP Detay (yüksek)'!BN$76,"Girilen Rakamda Hata Var")))</f>
        <v>0</v>
      </c>
      <c r="K1737" s="243">
        <f>+IF(K1734=1,K1749*'CPP Detay Tum Ay'!AM$94+(1-'Measured TV opt-pt'!K1749)*'CPP Detay Tum Ay'!AM$76,IF(K1734=2,K1749*'CPP Detay (düşük)'!AM$94+(1-'Measured TV opt-pt'!K1749)*'CPP Detay (düşük)'!AM$76,IF(K1734=3,K1749*'CPP Detay (yüksek)'!AM$94+(1-'Measured TV opt-pt'!K1749)*'CPP Detay (yüksek)'!AM$76,"Girilen Rakamda Hata Var")))</f>
        <v>0</v>
      </c>
      <c r="L1737" s="257">
        <f>+IF(L1734=1,L1749*'CPP Detay Tum Ay'!AN$94+(1-'Measured TV opt-pt'!L1749)*'CPP Detay Tum Ay'!AN$76,IF(L1734=2,L1749*'CPP Detay (düşük)'!AN$94+(1-'Measured TV opt-pt'!L1749)*'CPP Detay (düşük)'!AN$76,IF(L1734=3,L1749*'CPP Detay (yüksek)'!AN$94+(1-'Measured TV opt-pt'!L1749)*'CPP Detay (yüksek)'!AN$76,"Girilen Rakamda Hata Var")))</f>
        <v>0</v>
      </c>
      <c r="M1737" s="257">
        <f>+IF(M1734=1,M1749*'CPP Detay Tum Ay'!AO$94+(1-'Measured TV opt-pt'!M1749)*'CPP Detay Tum Ay'!AO$76,IF(M1734=2,M1749*'CPP Detay (düşük)'!AO$94+(1-'Measured TV opt-pt'!M1749)*'CPP Detay (düşük)'!AO$76,IF(M1734=3,M1749*'CPP Detay (yüksek)'!AO$94+(1-'Measured TV opt-pt'!M1749)*'CPP Detay (yüksek)'!AO$76,"Girilen Rakamda Hata Var")))</f>
        <v>0</v>
      </c>
      <c r="N1737" s="257">
        <f>+IF(N1734=1,N1749*'CPP Detay Tum Ay'!AP$94+(1-'Measured TV opt-pt'!N1749)*'CPP Detay Tum Ay'!AP$76,IF(N1734=2,N1749*'CPP Detay (düşük)'!AP$94+(1-'Measured TV opt-pt'!N1749)*'CPP Detay (düşük)'!AP$76,IF(N1734=3,N1749*'CPP Detay (yüksek)'!AP$94+(1-'Measured TV opt-pt'!N1749)*'CPP Detay (yüksek)'!AP$76,"Girilen Rakamda Hata Var")))</f>
        <v>0</v>
      </c>
      <c r="O1737" s="258">
        <f>+IF(O1734=1,O1749*'CPP Detay Tum Ay'!AQ$94+(1-'Measured TV opt-pt'!O1749)*'CPP Detay Tum Ay'!AQ$76,IF(O1734=2,O1749*'CPP Detay (düşük)'!AQ$94+(1-'Measured TV opt-pt'!O1749)*'CPP Detay (düşük)'!AQ$76,IF(O1734=3,O1749*'CPP Detay (yüksek)'!AQ$94+(1-'Measured TV opt-pt'!O1749)*'CPP Detay (yüksek)'!AQ$76,"Girilen Rakamda Hata Var")))</f>
        <v>0</v>
      </c>
      <c r="P1737" s="244"/>
    </row>
    <row r="1738" spans="1:17" x14ac:dyDescent="0.25">
      <c r="A1738" s="194" t="s">
        <v>118</v>
      </c>
      <c r="B1738" s="376"/>
      <c r="C1738" s="77" t="s">
        <v>195</v>
      </c>
      <c r="D1738" s="243">
        <f>+IF(D1734=1,D1750*'CPP Detay Tum Ay'!AF$150+(1-'Measured TV opt-pt'!D1750)*'CPP Detay Tum Ay'!AF$132,IF(D1734=2,D1750*'CPP Detay (düşük)'!AF$150+(1-'Measured TV opt-pt'!D1750)*'CPP Detay (düşük)'!AF$132,IF(D1734=3,D1750*'CPP Detay (yüksek)'!AF$150+(1-'Measured TV opt-pt'!D1750)*'CPP Detay (yüksek)'!AF$132,"Girilen Rakamda Hata Var")))</f>
        <v>21.236071367948714</v>
      </c>
      <c r="E1738" s="243">
        <f>+IF(E1734=1,E1750*'CPP Detay Tum Ay'!AG$150+(1-'Measured TV opt-pt'!E1750)*'CPP Detay Tum Ay'!AG$132,IF(E1734=2,E1750*'CPP Detay (düşük)'!AG$150+(1-'Measured TV opt-pt'!E1750)*'CPP Detay (düşük)'!AG$132,IF(E1734=3,E1750*'CPP Detay (yüksek)'!AG$150+(1-'Measured TV opt-pt'!E1750)*'CPP Detay (yüksek)'!AG$132,"Girilen Rakamda Hata Var")))</f>
        <v>22.319531918936036</v>
      </c>
      <c r="F1738" s="243">
        <f>+IF(F1734=1,F1750*'CPP Detay Tum Ay'!AH$150+(1-'Measured TV opt-pt'!F1750)*'CPP Detay Tum Ay'!AH$132,IF(F1734=2,F1750*'CPP Detay (düşük)'!AH$150+(1-'Measured TV opt-pt'!F1750)*'CPP Detay (düşük)'!AH$132,IF(F1734=3,F1750*'CPP Detay (yüksek)'!AH$150+(1-'Measured TV opt-pt'!F1750)*'CPP Detay (yüksek)'!AH$132,"Girilen Rakamda Hata Var")))</f>
        <v>25.139650797266516</v>
      </c>
      <c r="G1738" s="243">
        <f>+IF(G1734=1,G1750*'CPP Detay Tum Ay'!AI$150+(1-'Measured TV opt-pt'!G1750)*'CPP Detay Tum Ay'!AI$132,IF(G1734=2,G1750*'CPP Detay (düşük)'!AI$150+(1-'Measured TV opt-pt'!G1750)*'CPP Detay (düşük)'!AI$132,IF(G1734=3,G1750*'CPP Detay (yüksek)'!AI$150+(1-'Measured TV opt-pt'!G1750)*'CPP Detay (yüksek)'!AI$132,"Girilen Rakamda Hata Var")))</f>
        <v>33.374657576497647</v>
      </c>
      <c r="H1738" s="243">
        <f>+IF(H1734=1,H1750*'CPP Detay Tum Ay'!AJ$150+(1-'Measured TV opt-pt'!H1750)*'CPP Detay Tum Ay'!AJ$132,IF(H1734=2,H1750*'CPP Detay (düşük)'!AJ$150+(1-'Measured TV opt-pt'!H1750)*'CPP Detay (düşük)'!AJ$132,IF(H1734=3,H1750*'CPP Detay (yüksek)'!AJ$150+(1-'Measured TV opt-pt'!H1750)*'CPP Detay (yüksek)'!AJ$132,"Girilen Rakamda Hata Var")))</f>
        <v>39.365077446101232</v>
      </c>
      <c r="I1738" s="243">
        <f>+IF(I1734=1,I1750*'CPP Detay Tum Ay'!AK$150+(1-'Measured TV opt-pt'!I1750)*'CPP Detay Tum Ay'!AK$132,IF(I1734=2,I1750*'CPP Detay (düşük)'!AK$150+(1-'Measured TV opt-pt'!I1750)*'CPP Detay (düşük)'!AK$132,IF(I1734=3,I1750*'CPP Detay (yüksek)'!AK$150+(1-'Measured TV opt-pt'!I1750)*'CPP Detay (yüksek)'!AK$132,"Girilen Rakamda Hata Var")))</f>
        <v>33.827467760823943</v>
      </c>
      <c r="J1738" s="373">
        <f>+IF(J1734=1,J1750*'CPP Detay Tum Ay'!BN$150+(1-'Measured TV opt-pt'!J1750)*'CPP Detay Tum Ay'!BN$132,IF(J1734=2,J1750*'CPP Detay (düşük)'!BN$150+(1-'Measured TV opt-pt'!J1750)*'CPP Detay (düşük)'!BN$132,IF(J1734=3,J1750*'CPP Detay (yüksek)'!BN$150+(1-'Measured TV opt-pt'!J1750)*'CPP Detay (yüksek)'!BN$132,"Girilen Rakamda Hata Var")))</f>
        <v>23.422902924094682</v>
      </c>
      <c r="K1738" s="243">
        <f>+IF(K1734=1,K1750*'CPP Detay Tum Ay'!AM$150+(1-'Measured TV opt-pt'!K1750)*'CPP Detay Tum Ay'!AM$132,IF(K1734=2,K1750*'CPP Detay (düşük)'!AM$150+(1-'Measured TV opt-pt'!K1750)*'CPP Detay (düşük)'!AM$132,IF(K1734=3,K1750*'CPP Detay (yüksek)'!AM$150+(1-'Measured TV opt-pt'!K1750)*'CPP Detay (yüksek)'!AM$132,"Girilen Rakamda Hata Var")))</f>
        <v>19.053642147149212</v>
      </c>
      <c r="L1738" s="257">
        <f>+IF(L1734=1,L1750*'CPP Detay Tum Ay'!AN$150+(1-'Measured TV opt-pt'!L1750)*'CPP Detay Tum Ay'!AN$132,IF(L1734=2,L1750*'CPP Detay (düşük)'!AN$150+(1-'Measured TV opt-pt'!L1750)*'CPP Detay (düşük)'!AN$132,IF(L1734=3,L1750*'CPP Detay (yüksek)'!AN$150+(1-'Measured TV opt-pt'!L1750)*'CPP Detay (yüksek)'!AN$132,"Girilen Rakamda Hata Var")))</f>
        <v>29.962257323016054</v>
      </c>
      <c r="M1738" s="257">
        <f>+IF(M1734=1,M1750*'CPP Detay Tum Ay'!AO$150+(1-'Measured TV opt-pt'!M1750)*'CPP Detay Tum Ay'!AO$132,IF(M1734=2,M1750*'CPP Detay (düşük)'!AO$150+(1-'Measured TV opt-pt'!M1750)*'CPP Detay (düşük)'!AO$132,IF(M1734=3,M1750*'CPP Detay (yüksek)'!AO$150+(1-'Measured TV opt-pt'!M1750)*'CPP Detay (yüksek)'!AO$132,"Girilen Rakamda Hata Var")))</f>
        <v>34.09758229862215</v>
      </c>
      <c r="N1738" s="257">
        <f>+IF(N1734=1,N1750*'CPP Detay Tum Ay'!AP$150+(1-'Measured TV opt-pt'!N1750)*'CPP Detay Tum Ay'!AP$132,IF(N1734=2,N1750*'CPP Detay (düşük)'!AP$150+(1-'Measured TV opt-pt'!N1750)*'CPP Detay (düşük)'!AP$132,IF(N1734=3,N1750*'CPP Detay (yüksek)'!AP$150+(1-'Measured TV opt-pt'!N1750)*'CPP Detay (yüksek)'!AP$132,"Girilen Rakamda Hata Var")))</f>
        <v>31.007738222475069</v>
      </c>
      <c r="O1738" s="258">
        <f>+IF(O1734=1,O1750*'CPP Detay Tum Ay'!AQ$150+(1-'Measured TV opt-pt'!O1750)*'CPP Detay Tum Ay'!AQ$132,IF(O1734=2,O1750*'CPP Detay (düşük)'!AQ$150+(1-'Measured TV opt-pt'!O1750)*'CPP Detay (düşük)'!AQ$132,IF(O1734=3,O1750*'CPP Detay (yüksek)'!AQ$150+(1-'Measured TV opt-pt'!O1750)*'CPP Detay (yüksek)'!AQ$132,"Girilen Rakamda Hata Var")))</f>
        <v>26.436363481600104</v>
      </c>
      <c r="P1738" s="244"/>
    </row>
    <row r="1739" spans="1:17" x14ac:dyDescent="0.25">
      <c r="A1739" s="194" t="s">
        <v>118</v>
      </c>
      <c r="B1739" s="376"/>
      <c r="C1739" s="77" t="s">
        <v>193</v>
      </c>
      <c r="D1739" s="243">
        <f>+IF(D1734=1,D1751*'CPP Detay Tum Ay'!AF$206+(1-'Measured TV opt-pt'!D1751)*'CPP Detay Tum Ay'!AF$188,IF(D1734=2,D1751*'CPP Detay (düşük)'!AF$206+(1-'Measured TV opt-pt'!D1751)*'CPP Detay (düşük)'!AF$188,IF(D1734=3,D1751*'CPP Detay (yüksek)'!AF$206+(1-'Measured TV opt-pt'!D1751)*'CPP Detay (yüksek)'!AF$188,"Girilen Rakamda Hata Var")))</f>
        <v>0</v>
      </c>
      <c r="E1739" s="243">
        <f>+IF(E1734=1,E1751*'CPP Detay Tum Ay'!AG$206+(1-'Measured TV opt-pt'!E1751)*'CPP Detay Tum Ay'!AG$188,IF(E1734=2,E1751*'CPP Detay (düşük)'!AG$206+(1-'Measured TV opt-pt'!E1751)*'CPP Detay (düşük)'!AG$188,IF(E1734=3,E1751*'CPP Detay (yüksek)'!AG$206+(1-'Measured TV opt-pt'!E1751)*'CPP Detay (yüksek)'!AG$188,"Girilen Rakamda Hata Var")))</f>
        <v>0</v>
      </c>
      <c r="F1739" s="243">
        <f>+IF(F1734=1,F1751*'CPP Detay Tum Ay'!AH$206+(1-'Measured TV opt-pt'!F1751)*'CPP Detay Tum Ay'!AH$188,IF(F1734=2,F1751*'CPP Detay (düşük)'!AH$206+(1-'Measured TV opt-pt'!F1751)*'CPP Detay (düşük)'!AH$188,IF(F1734=3,F1751*'CPP Detay (yüksek)'!AH$206+(1-'Measured TV opt-pt'!F1751)*'CPP Detay (yüksek)'!AH$188,"Girilen Rakamda Hata Var")))</f>
        <v>22.526374510656808</v>
      </c>
      <c r="G1739" s="243">
        <f>+IF(G1734=1,G1751*'CPP Detay Tum Ay'!AI$206+(1-'Measured TV opt-pt'!G1751)*'CPP Detay Tum Ay'!AI$188,IF(G1734=2,G1751*'CPP Detay (düşük)'!AI$206+(1-'Measured TV opt-pt'!G1751)*'CPP Detay (düşük)'!AI$188,IF(G1734=3,G1751*'CPP Detay (yüksek)'!AI$206+(1-'Measured TV opt-pt'!G1751)*'CPP Detay (yüksek)'!AI$188,"Girilen Rakamda Hata Var")))</f>
        <v>33.190553501254655</v>
      </c>
      <c r="H1739" s="243">
        <f>+IF(H1734=1,H1751*'CPP Detay Tum Ay'!AJ$206+(1-'Measured TV opt-pt'!H1751)*'CPP Detay Tum Ay'!AJ$188,IF(H1734=2,H1751*'CPP Detay (düşük)'!AJ$206+(1-'Measured TV opt-pt'!H1751)*'CPP Detay (düşük)'!AJ$188,IF(H1734=3,H1751*'CPP Detay (yüksek)'!AJ$206+(1-'Measured TV opt-pt'!H1751)*'CPP Detay (yüksek)'!AJ$188,"Girilen Rakamda Hata Var")))</f>
        <v>39.098073540197447</v>
      </c>
      <c r="I1739" s="243">
        <f>+IF(I1734=1,I1751*'CPP Detay Tum Ay'!AK$206+(1-'Measured TV opt-pt'!I1751)*'CPP Detay Tum Ay'!AK$188,IF(I1734=2,I1751*'CPP Detay (düşük)'!AK$206+(1-'Measured TV opt-pt'!I1751)*'CPP Detay (düşük)'!AK$188,IF(I1734=3,I1751*'CPP Detay (yüksek)'!AK$206+(1-'Measured TV opt-pt'!I1751)*'CPP Detay (yüksek)'!AK$188,"Girilen Rakamda Hata Var")))</f>
        <v>34.022541357432985</v>
      </c>
      <c r="J1739" s="373">
        <f>+IF(J1734=1,J1751*'CPP Detay Tum Ay'!BN$206+(1-'Measured TV opt-pt'!J1751)*'CPP Detay Tum Ay'!BN$188,IF(J1734=2,J1751*'CPP Detay (düşük)'!BN$206+(1-'Measured TV opt-pt'!J1751)*'CPP Detay (düşük)'!BN$188,IF(J1734=3,J1751*'CPP Detay (yüksek)'!BN$206+(1-'Measured TV opt-pt'!J1751)*'CPP Detay (yüksek)'!BN$188,"Girilen Rakamda Hata Var")))</f>
        <v>23.279473305216335</v>
      </c>
      <c r="K1739" s="243">
        <f>+IF(K1734=1,K1751*'CPP Detay Tum Ay'!AM$206+(1-'Measured TV opt-pt'!K1751)*'CPP Detay Tum Ay'!AM$188,IF(K1734=2,K1751*'CPP Detay (düşük)'!AM$206+(1-'Measured TV opt-pt'!K1751)*'CPP Detay (düşük)'!AM$188,IF(K1734=3,K1751*'CPP Detay (yüksek)'!AM$206+(1-'Measured TV opt-pt'!K1751)*'CPP Detay (yüksek)'!AM$188,"Girilen Rakamda Hata Var")))</f>
        <v>19.341425612854145</v>
      </c>
      <c r="L1739" s="257">
        <f>+IF(L1734=1,L1751*'CPP Detay Tum Ay'!AN$206+(1-'Measured TV opt-pt'!L1751)*'CPP Detay Tum Ay'!AN$188,IF(L1734=2,L1751*'CPP Detay (düşük)'!AN$206+(1-'Measured TV opt-pt'!L1751)*'CPP Detay (düşük)'!AN$188,IF(L1734=3,L1751*'CPP Detay (yüksek)'!AN$206+(1-'Measured TV opt-pt'!L1751)*'CPP Detay (yüksek)'!AN$188,"Girilen Rakamda Hata Var")))</f>
        <v>37.980613526848707</v>
      </c>
      <c r="M1739" s="257">
        <f>+IF(M1734=1,M1751*'CPP Detay Tum Ay'!AO$206+(1-'Measured TV opt-pt'!M1751)*'CPP Detay Tum Ay'!AO$188,IF(M1734=2,M1751*'CPP Detay (düşük)'!AO$206+(1-'Measured TV opt-pt'!M1751)*'CPP Detay (düşük)'!AO$188,IF(M1734=3,M1751*'CPP Detay (yüksek)'!AO$206+(1-'Measured TV opt-pt'!M1751)*'CPP Detay (yüksek)'!AO$188,"Girilen Rakamda Hata Var")))</f>
        <v>38.873441751966382</v>
      </c>
      <c r="N1739" s="257">
        <f>+IF(N1734=1,N1751*'CPP Detay Tum Ay'!AP$206+(1-'Measured TV opt-pt'!N1751)*'CPP Detay Tum Ay'!AP$188,IF(N1734=2,N1751*'CPP Detay (düşük)'!AP$206+(1-'Measured TV opt-pt'!N1751)*'CPP Detay (düşük)'!AP$188,IF(N1734=3,N1751*'CPP Detay (yüksek)'!AP$206+(1-'Measured TV opt-pt'!N1751)*'CPP Detay (yüksek)'!AP$188,"Girilen Rakamda Hata Var")))</f>
        <v>34.389161406851699</v>
      </c>
      <c r="O1739" s="258">
        <f>+IF(O1734=1,O1751*'CPP Detay Tum Ay'!AQ$206+(1-'Measured TV opt-pt'!O1751)*'CPP Detay Tum Ay'!AQ$188,IF(O1734=2,O1751*'CPP Detay (düşük)'!AQ$206+(1-'Measured TV opt-pt'!O1751)*'CPP Detay (düşük)'!AQ$188,IF(O1734=3,O1751*'CPP Detay (yüksek)'!AQ$206+(1-'Measured TV opt-pt'!O1751)*'CPP Detay (yüksek)'!AQ$188,"Girilen Rakamda Hata Var")))</f>
        <v>0</v>
      </c>
      <c r="P1739" s="244"/>
    </row>
    <row r="1740" spans="1:17" ht="15.75" thickBot="1" x14ac:dyDescent="0.3">
      <c r="A1740" s="194" t="s">
        <v>118</v>
      </c>
      <c r="B1740" s="376"/>
      <c r="C1740" s="96" t="s">
        <v>229</v>
      </c>
      <c r="D1740" s="243">
        <f>+IF(D1734=1,D1752*'CPP Detay Tum Ay'!AF$262+(1-'Measured TV opt-pt'!D1752)*'CPP Detay Tum Ay'!AF$244,IF(D1734=2,D1752*'CPP Detay (düşük)'!AF$262+(1-'Measured TV opt-pt'!D1752)*'CPP Detay (düşük)'!AF$244,IF(D1734=3,D1752*'CPP Detay (yüksek)'!AF$262+(1-'Measured TV opt-pt'!D1752)*'CPP Detay (yüksek)'!AF$244,"Girilen Rakamda Hata Var")))</f>
        <v>0</v>
      </c>
      <c r="E1740" s="163">
        <f>+IF(E1734=1,E1752*'CPP Detay Tum Ay'!AG$262+(1-'Measured TV opt-pt'!E1752)*'CPP Detay Tum Ay'!AG$244,IF(E1734=2,E1752*'CPP Detay (düşük)'!AG$262+(1-'Measured TV opt-pt'!E1752)*'CPP Detay (düşük)'!AG$244,IF(E1734=3,E1752*'CPP Detay (yüksek)'!AG$262+(1-'Measured TV opt-pt'!E1752)*'CPP Detay (yüksek)'!AG$244,"Girilen Rakamda Hata Var")))</f>
        <v>0</v>
      </c>
      <c r="F1740" s="163">
        <f>+IF(F1734=1,F1752*'CPP Detay Tum Ay'!AH$262+(1-'Measured TV opt-pt'!F1752)*'CPP Detay Tum Ay'!AH$244,IF(F1734=2,F1752*'CPP Detay (düşük)'!AH$262+(1-'Measured TV opt-pt'!F1752)*'CPP Detay (düşük)'!AH$244,IF(F1734=3,F1752*'CPP Detay (yüksek)'!AH$262+(1-'Measured TV opt-pt'!F1752)*'CPP Detay (yüksek)'!AH$244,"Girilen Rakamda Hata Var")))</f>
        <v>0</v>
      </c>
      <c r="G1740" s="163">
        <f>+IF(G1734=1,G1752*'CPP Detay Tum Ay'!AI$262+(1-'Measured TV opt-pt'!G1752)*'CPP Detay Tum Ay'!AI$244,IF(G1734=2,G1752*'CPP Detay (düşük)'!AI$262+(1-'Measured TV opt-pt'!G1752)*'CPP Detay (düşük)'!AI$244,IF(G1734=3,G1752*'CPP Detay (yüksek)'!AI$262+(1-'Measured TV opt-pt'!G1752)*'CPP Detay (yüksek)'!AI$244,"Girilen Rakamda Hata Var")))</f>
        <v>0</v>
      </c>
      <c r="H1740" s="163">
        <f>+IF(H1734=1,H1752*'CPP Detay Tum Ay'!AJ$262+(1-'Measured TV opt-pt'!H1752)*'CPP Detay Tum Ay'!AJ$244,IF(H1734=2,H1752*'CPP Detay (düşük)'!AJ$262+(1-'Measured TV opt-pt'!H1752)*'CPP Detay (düşük)'!AJ$244,IF(H1734=3,H1752*'CPP Detay (yüksek)'!AJ$262+(1-'Measured TV opt-pt'!H1752)*'CPP Detay (yüksek)'!AJ$244,"Girilen Rakamda Hata Var")))</f>
        <v>0</v>
      </c>
      <c r="I1740" s="163">
        <f>+IF(I1734=1,I1752*'CPP Detay Tum Ay'!AK$262+(1-'Measured TV opt-pt'!I1752)*'CPP Detay Tum Ay'!AK$244,IF(I1734=2,I1752*'CPP Detay (düşük)'!AK$262+(1-'Measured TV opt-pt'!I1752)*'CPP Detay (düşük)'!AK$244,IF(I1734=3,I1752*'CPP Detay (yüksek)'!AK$262+(1-'Measured TV opt-pt'!I1752)*'CPP Detay (yüksek)'!AK$244,"Girilen Rakamda Hata Var")))</f>
        <v>0</v>
      </c>
      <c r="J1740" s="374">
        <f>+IF(J1734=1,J1752*'CPP Detay Tum Ay'!BN$262+(1-'Measured TV opt-pt'!J1752)*'CPP Detay Tum Ay'!BN$244,IF(J1734=2,J1752*'CPP Detay (düşük)'!BN$262+(1-'Measured TV opt-pt'!J1752)*'CPP Detay (düşük)'!BN$244,IF(J1734=3,J1752*'CPP Detay (yüksek)'!BN$262+(1-'Measured TV opt-pt'!J1752)*'CPP Detay (yüksek)'!BN$244,"Girilen Rakamda Hata Var")))</f>
        <v>0</v>
      </c>
      <c r="K1740" s="163">
        <f>+IF(K1734=1,K1752*'CPP Detay Tum Ay'!AM$262+(1-'Measured TV opt-pt'!K1752)*'CPP Detay Tum Ay'!AM$244,IF(K1734=2,K1752*'CPP Detay (düşük)'!AM$262+(1-'Measured TV opt-pt'!K1752)*'CPP Detay (düşük)'!AM$244,IF(K1734=3,K1752*'CPP Detay (yüksek)'!AM$262+(1-'Measured TV opt-pt'!K1752)*'CPP Detay (yüksek)'!AM$244,"Girilen Rakamda Hata Var")))</f>
        <v>0</v>
      </c>
      <c r="L1740" s="163">
        <f>+IF(L1734=1,L1752*'CPP Detay Tum Ay'!AN$262+(1-'Measured TV opt-pt'!L1752)*'CPP Detay Tum Ay'!AN$244,IF(L1734=2,L1752*'CPP Detay (düşük)'!AN$262+(1-'Measured TV opt-pt'!L1752)*'CPP Detay (düşük)'!AN$244,IF(L1734=3,L1752*'CPP Detay (yüksek)'!AN$262+(1-'Measured TV opt-pt'!L1752)*'CPP Detay (yüksek)'!AN$244,"Girilen Rakamda Hata Var")))</f>
        <v>0</v>
      </c>
      <c r="M1740" s="163">
        <f>+IF(M1734=1,M1752*'CPP Detay Tum Ay'!AO$262+(1-'Measured TV opt-pt'!M1752)*'CPP Detay Tum Ay'!AO$244,IF(M1734=2,M1752*'CPP Detay (düşük)'!AO$262+(1-'Measured TV opt-pt'!M1752)*'CPP Detay (düşük)'!AO$244,IF(M1734=3,M1752*'CPP Detay (yüksek)'!AO$262+(1-'Measured TV opt-pt'!M1752)*'CPP Detay (yüksek)'!AO$244,"Girilen Rakamda Hata Var")))</f>
        <v>0</v>
      </c>
      <c r="N1740" s="163">
        <f>+IF(N1734=1,N1752*'CPP Detay Tum Ay'!AP$262+(1-'Measured TV opt-pt'!N1752)*'CPP Detay Tum Ay'!AP$244,IF(N1734=2,N1752*'CPP Detay (düşük)'!AP$262+(1-'Measured TV opt-pt'!N1752)*'CPP Detay (düşük)'!AP$244,IF(N1734=3,N1752*'CPP Detay (yüksek)'!AP$262+(1-'Measured TV opt-pt'!N1752)*'CPP Detay (yüksek)'!AP$244,"Girilen Rakamda Hata Var")))</f>
        <v>0</v>
      </c>
      <c r="O1740" s="164">
        <f>+IF(O1734=1,O1752*'CPP Detay Tum Ay'!AQ$262+(1-'Measured TV opt-pt'!O1752)*'CPP Detay Tum Ay'!AQ$244,IF(O1734=2,O1752*'CPP Detay (düşük)'!AQ$262+(1-'Measured TV opt-pt'!O1752)*'CPP Detay (düşük)'!AQ$244,IF(O1734=3,O1752*'CPP Detay (yüksek)'!AQ$262+(1-'Measured TV opt-pt'!O1752)*'CPP Detay (yüksek)'!AQ$244,"Girilen Rakamda Hata Var")))</f>
        <v>0</v>
      </c>
      <c r="P1740" s="164"/>
    </row>
    <row r="1741" spans="1:17" x14ac:dyDescent="0.25">
      <c r="A1741" s="194" t="s">
        <v>118</v>
      </c>
      <c r="B1741" s="376"/>
      <c r="C1741" s="263" t="s">
        <v>16</v>
      </c>
      <c r="D1741" s="264">
        <f>+SUMPRODUCT(D1742:D1746,D1729:D1733)</f>
        <v>21.173739041019807</v>
      </c>
      <c r="E1741" s="264">
        <f t="shared" ref="E1741" si="3924">+SUMPRODUCT(E1742:E1746,E1729:E1733)</f>
        <v>21.657284013139741</v>
      </c>
      <c r="F1741" s="264">
        <f t="shared" ref="F1741" si="3925">+SUMPRODUCT(F1742:F1746,F1729:F1733)</f>
        <v>23.832923706790041</v>
      </c>
      <c r="G1741" s="264">
        <f t="shared" ref="G1741" si="3926">+SUMPRODUCT(G1742:G1746,G1729:G1733)</f>
        <v>34.186103962516057</v>
      </c>
      <c r="H1741" s="264">
        <f t="shared" ref="H1741" si="3927">+SUMPRODUCT(H1742:H1746,H1729:H1733)</f>
        <v>40.056298703058481</v>
      </c>
      <c r="I1741" s="264">
        <f t="shared" ref="I1741" si="3928">+SUMPRODUCT(I1742:I1746,I1729:I1733)</f>
        <v>34.425962172303493</v>
      </c>
      <c r="J1741" s="264">
        <f t="shared" ref="J1741" si="3929">+SUMPRODUCT(J1742:J1746,J1729:J1733)</f>
        <v>24.333852200233569</v>
      </c>
      <c r="K1741" s="264">
        <f t="shared" ref="K1741" si="3930">+SUMPRODUCT(K1742:K1746,K1729:K1733)</f>
        <v>20.841038794234333</v>
      </c>
      <c r="L1741" s="264">
        <f t="shared" ref="L1741" si="3931">+SUMPRODUCT(L1742:L1746,L1729:L1733)</f>
        <v>28.207896420500642</v>
      </c>
      <c r="M1741" s="264">
        <f t="shared" ref="M1741" si="3932">+SUMPRODUCT(M1742:M1746,M1729:M1733)</f>
        <v>31.663550551962309</v>
      </c>
      <c r="N1741" s="264">
        <f t="shared" ref="N1741" si="3933">+SUMPRODUCT(N1742:N1746,N1729:N1733)</f>
        <v>29.249209900173049</v>
      </c>
      <c r="O1741" s="265">
        <f t="shared" ref="O1741" si="3934">+SUMPRODUCT(O1742:O1746,O1729:O1733)</f>
        <v>25.136522811184218</v>
      </c>
      <c r="P1741" s="165"/>
    </row>
    <row r="1742" spans="1:17" x14ac:dyDescent="0.25">
      <c r="A1742" s="194" t="s">
        <v>118</v>
      </c>
      <c r="B1742" s="376"/>
      <c r="C1742" s="77" t="s">
        <v>212</v>
      </c>
      <c r="D1742" s="261">
        <f>+D1736*(D1748*D1774+(1-D1748)*D1773)</f>
        <v>20.326919214373675</v>
      </c>
      <c r="E1742" s="261">
        <f t="shared" ref="E1742:O1742" si="3935">+E1736*(E1748*E1774+(1-E1748)*E1773)</f>
        <v>20.401033784663621</v>
      </c>
      <c r="F1742" s="261">
        <f t="shared" si="3935"/>
        <v>22.177054467656365</v>
      </c>
      <c r="G1742" s="261">
        <f t="shared" si="3935"/>
        <v>31.389012132753081</v>
      </c>
      <c r="H1742" s="261">
        <f t="shared" si="3935"/>
        <v>36.729094230660436</v>
      </c>
      <c r="I1742" s="261">
        <f t="shared" si="3935"/>
        <v>31.900622303387134</v>
      </c>
      <c r="J1742" s="261">
        <f t="shared" si="3935"/>
        <v>22.779338690520831</v>
      </c>
      <c r="K1742" s="261">
        <f t="shared" si="3935"/>
        <v>20.570082351323371</v>
      </c>
      <c r="L1742" s="261">
        <f t="shared" si="3935"/>
        <v>26.320884896284333</v>
      </c>
      <c r="M1742" s="261">
        <f t="shared" si="3935"/>
        <v>29.841197151769162</v>
      </c>
      <c r="N1742" s="261">
        <f t="shared" si="3935"/>
        <v>27.736160542814112</v>
      </c>
      <c r="O1742" s="262">
        <f t="shared" si="3935"/>
        <v>23.601553463481935</v>
      </c>
      <c r="P1742" s="162"/>
    </row>
    <row r="1743" spans="1:17" x14ac:dyDescent="0.25">
      <c r="A1743" s="194" t="s">
        <v>118</v>
      </c>
      <c r="B1743" s="376"/>
      <c r="C1743" s="77" t="s">
        <v>213</v>
      </c>
      <c r="D1743" s="261">
        <f>+D1737*(D1749*D1774+(1-D1749)*D1773)</f>
        <v>0</v>
      </c>
      <c r="E1743" s="261">
        <f t="shared" ref="E1743:O1743" si="3936">+E1737*(E1749*E1774+(1-E1749)*E1773)</f>
        <v>0</v>
      </c>
      <c r="F1743" s="261">
        <f t="shared" si="3936"/>
        <v>0</v>
      </c>
      <c r="G1743" s="261">
        <f t="shared" si="3936"/>
        <v>0</v>
      </c>
      <c r="H1743" s="261">
        <f t="shared" si="3936"/>
        <v>0</v>
      </c>
      <c r="I1743" s="261">
        <f t="shared" si="3936"/>
        <v>0</v>
      </c>
      <c r="J1743" s="261">
        <f t="shared" si="3936"/>
        <v>0</v>
      </c>
      <c r="K1743" s="261">
        <f t="shared" si="3936"/>
        <v>0</v>
      </c>
      <c r="L1743" s="261">
        <f t="shared" si="3936"/>
        <v>0</v>
      </c>
      <c r="M1743" s="261">
        <f t="shared" si="3936"/>
        <v>0</v>
      </c>
      <c r="N1743" s="261">
        <f t="shared" si="3936"/>
        <v>0</v>
      </c>
      <c r="O1743" s="262">
        <f t="shared" si="3936"/>
        <v>0</v>
      </c>
      <c r="P1743" s="244"/>
    </row>
    <row r="1744" spans="1:17" x14ac:dyDescent="0.25">
      <c r="A1744" s="194" t="s">
        <v>118</v>
      </c>
      <c r="B1744" s="376"/>
      <c r="C1744" s="77" t="s">
        <v>214</v>
      </c>
      <c r="D1744" s="261">
        <f>+D1738*(D1750*D1774+(1-D1750)*D1773)</f>
        <v>23.687315351858334</v>
      </c>
      <c r="E1744" s="261">
        <f t="shared" ref="E1744:O1744" si="3937">+E1738*(E1750*E1774+(1-E1750)*E1773)</f>
        <v>24.776687663020013</v>
      </c>
      <c r="F1744" s="261">
        <f t="shared" si="3937"/>
        <v>27.907273235995213</v>
      </c>
      <c r="G1744" s="261">
        <f t="shared" si="3937"/>
        <v>37.434708743805906</v>
      </c>
      <c r="H1744" s="261">
        <f t="shared" si="3937"/>
        <v>44.15386751143425</v>
      </c>
      <c r="I1744" s="261">
        <f t="shared" si="3937"/>
        <v>37.942603613667302</v>
      </c>
      <c r="J1744" s="261">
        <f t="shared" si="3937"/>
        <v>26.822517713523162</v>
      </c>
      <c r="K1744" s="261">
        <f t="shared" si="3937"/>
        <v>21.793301250303191</v>
      </c>
      <c r="L1744" s="261">
        <f t="shared" si="3937"/>
        <v>33.448596455522555</v>
      </c>
      <c r="M1744" s="261">
        <f t="shared" si="3937"/>
        <v>37.975599580680537</v>
      </c>
      <c r="N1744" s="261">
        <f t="shared" si="3937"/>
        <v>34.79963402835547</v>
      </c>
      <c r="O1744" s="262">
        <f t="shared" si="3937"/>
        <v>29.801195402584028</v>
      </c>
      <c r="P1744" s="244"/>
    </row>
    <row r="1745" spans="1:53" x14ac:dyDescent="0.25">
      <c r="A1745" s="194" t="s">
        <v>118</v>
      </c>
      <c r="B1745" s="376"/>
      <c r="C1745" s="77" t="s">
        <v>215</v>
      </c>
      <c r="D1745" s="161">
        <f>+D1739*(D1751*D1774+(1-D1751)*D1773)</f>
        <v>0</v>
      </c>
      <c r="E1745" s="161">
        <f t="shared" ref="E1745:O1745" si="3938">+E1739*(E1751*E1774+(1-E1751)*E1773)</f>
        <v>0</v>
      </c>
      <c r="F1745" s="161">
        <f t="shared" si="3938"/>
        <v>25.006301541531826</v>
      </c>
      <c r="G1745" s="161">
        <f t="shared" si="3938"/>
        <v>37.228208275015405</v>
      </c>
      <c r="H1745" s="161">
        <f t="shared" si="3938"/>
        <v>43.85438238778746</v>
      </c>
      <c r="I1745" s="161">
        <f t="shared" si="3938"/>
        <v>38.161408054010344</v>
      </c>
      <c r="J1745" s="161">
        <f t="shared" si="3938"/>
        <v>26.658270629996597</v>
      </c>
      <c r="K1745" s="161">
        <f t="shared" si="3938"/>
        <v>22.122464132366783</v>
      </c>
      <c r="L1745" s="161">
        <f t="shared" si="3938"/>
        <v>42.399950087099882</v>
      </c>
      <c r="M1745" s="161">
        <f t="shared" si="3938"/>
        <v>43.29463143066414</v>
      </c>
      <c r="N1745" s="161">
        <f t="shared" si="3938"/>
        <v>38.594567037239415</v>
      </c>
      <c r="O1745" s="162">
        <f t="shared" si="3938"/>
        <v>0</v>
      </c>
      <c r="P1745" s="244"/>
    </row>
    <row r="1746" spans="1:53" ht="15.75" thickBot="1" x14ac:dyDescent="0.3">
      <c r="A1746" s="194" t="s">
        <v>118</v>
      </c>
      <c r="B1746" s="376"/>
      <c r="C1746" s="96" t="s">
        <v>230</v>
      </c>
      <c r="D1746" s="163">
        <f>+D1740*(D1752*D1774+(1-D1752)*D1773)</f>
        <v>0</v>
      </c>
      <c r="E1746" s="163">
        <f t="shared" ref="E1746:O1746" si="3939">+E1740*(E1752*E1774+(1-E1752)*E1773)</f>
        <v>0</v>
      </c>
      <c r="F1746" s="163">
        <f t="shared" si="3939"/>
        <v>0</v>
      </c>
      <c r="G1746" s="163">
        <f t="shared" si="3939"/>
        <v>0</v>
      </c>
      <c r="H1746" s="163">
        <f t="shared" si="3939"/>
        <v>0</v>
      </c>
      <c r="I1746" s="163">
        <f t="shared" si="3939"/>
        <v>0</v>
      </c>
      <c r="J1746" s="163">
        <f t="shared" si="3939"/>
        <v>0</v>
      </c>
      <c r="K1746" s="163">
        <f t="shared" si="3939"/>
        <v>0</v>
      </c>
      <c r="L1746" s="163">
        <f t="shared" si="3939"/>
        <v>0</v>
      </c>
      <c r="M1746" s="163">
        <f t="shared" si="3939"/>
        <v>0</v>
      </c>
      <c r="N1746" s="163">
        <f t="shared" si="3939"/>
        <v>0</v>
      </c>
      <c r="O1746" s="164">
        <f t="shared" si="3939"/>
        <v>0</v>
      </c>
      <c r="P1746" s="164"/>
    </row>
    <row r="1747" spans="1:53" x14ac:dyDescent="0.25">
      <c r="A1747" s="194" t="s">
        <v>118</v>
      </c>
      <c r="B1747" s="376"/>
      <c r="C1747" s="204" t="s">
        <v>2</v>
      </c>
      <c r="D1747" s="205">
        <f>+IFERROR(SUMPRODUCT(D1748:D1752,D1754:D1758)/D1753,0)</f>
        <v>0</v>
      </c>
      <c r="E1747" s="205">
        <f t="shared" ref="E1747" si="3940">+IFERROR(SUMPRODUCT(E1748:E1752,E1754:E1758)/E1753,0)</f>
        <v>0</v>
      </c>
      <c r="F1747" s="205">
        <f t="shared" ref="F1747" si="3941">+IFERROR(SUMPRODUCT(F1748:F1752,F1754:F1758)/F1753,0)</f>
        <v>0</v>
      </c>
      <c r="G1747" s="205">
        <f t="shared" ref="G1747" si="3942">+IFERROR(SUMPRODUCT(G1748:G1752,G1754:G1758)/G1753,0)</f>
        <v>0</v>
      </c>
      <c r="H1747" s="205">
        <f t="shared" ref="H1747" si="3943">+IFERROR(SUMPRODUCT(H1748:H1752,H1754:H1758)/H1753,0)</f>
        <v>0</v>
      </c>
      <c r="I1747" s="205">
        <f t="shared" ref="I1747" si="3944">+IFERROR(SUMPRODUCT(I1748:I1752,I1754:I1758)/I1753,0)</f>
        <v>0.48000000000000004</v>
      </c>
      <c r="J1747" s="205">
        <f t="shared" ref="J1747" si="3945">+IFERROR(SUMPRODUCT(J1748:J1752,J1754:J1758)/J1753,0)</f>
        <v>0.47999999999999982</v>
      </c>
      <c r="K1747" s="205">
        <f t="shared" ref="K1747" si="3946">+IFERROR(SUMPRODUCT(K1748:K1752,K1754:K1758)/K1753,0)</f>
        <v>0</v>
      </c>
      <c r="L1747" s="205">
        <f t="shared" ref="L1747" si="3947">+IFERROR(SUMPRODUCT(L1748:L1752,L1754:L1758)/L1753,0)</f>
        <v>0.4834974169537235</v>
      </c>
      <c r="M1747" s="205">
        <f t="shared" ref="M1747" si="3948">+IFERROR(SUMPRODUCT(M1748:M1752,M1754:M1758)/M1753,0)</f>
        <v>0.45414569524687326</v>
      </c>
      <c r="N1747" s="205">
        <f t="shared" ref="N1747" si="3949">+IFERROR(SUMPRODUCT(N1748:N1752,N1754:N1758)/N1753,0)</f>
        <v>0.38276016431267579</v>
      </c>
      <c r="O1747" s="205">
        <f t="shared" ref="O1747" si="3950">+IFERROR(SUMPRODUCT(O1748:O1752,O1754:O1758)/O1753,0)</f>
        <v>0</v>
      </c>
      <c r="P1747" s="166">
        <f>+SUMPRODUCT(D1747:O1747,D1753:O1753)/P1753</f>
        <v>0.4593870572382534</v>
      </c>
      <c r="R1747" s="192">
        <f>+D1747</f>
        <v>0</v>
      </c>
      <c r="S1747" s="192">
        <f t="shared" ref="S1747" si="3951">+E1747</f>
        <v>0</v>
      </c>
      <c r="T1747" s="192">
        <f t="shared" ref="T1747" si="3952">+F1747</f>
        <v>0</v>
      </c>
      <c r="U1747" s="192">
        <f t="shared" ref="U1747" si="3953">+G1747</f>
        <v>0</v>
      </c>
      <c r="V1747" s="192">
        <f t="shared" ref="V1747" si="3954">+H1747</f>
        <v>0</v>
      </c>
      <c r="W1747" s="192">
        <f t="shared" ref="W1747" si="3955">+I1747</f>
        <v>0.48000000000000004</v>
      </c>
      <c r="X1747" s="192">
        <f t="shared" ref="X1747" si="3956">+J1747</f>
        <v>0.47999999999999982</v>
      </c>
      <c r="Y1747" s="192">
        <f t="shared" ref="Y1747" si="3957">+K1747</f>
        <v>0</v>
      </c>
      <c r="Z1747" s="192">
        <f t="shared" ref="Z1747" si="3958">+L1747</f>
        <v>0.4834974169537235</v>
      </c>
      <c r="AA1747" s="192">
        <f t="shared" ref="AA1747" si="3959">+M1747</f>
        <v>0.45414569524687326</v>
      </c>
      <c r="AB1747" s="192">
        <f t="shared" ref="AB1747" si="3960">+N1747</f>
        <v>0.38276016431267579</v>
      </c>
      <c r="AC1747" s="192">
        <f t="shared" ref="AC1747" si="3961">+O1747</f>
        <v>0</v>
      </c>
      <c r="AD1747" s="190">
        <f>+D1753</f>
        <v>0</v>
      </c>
      <c r="AE1747" s="190">
        <f t="shared" ref="AE1747" si="3962">+E1753</f>
        <v>0</v>
      </c>
      <c r="AF1747" s="190">
        <f t="shared" ref="AF1747" si="3963">+F1753</f>
        <v>0</v>
      </c>
      <c r="AG1747" s="190">
        <f t="shared" ref="AG1747" si="3964">+G1753</f>
        <v>0</v>
      </c>
      <c r="AH1747" s="190">
        <f t="shared" ref="AH1747" si="3965">+H1753</f>
        <v>0</v>
      </c>
      <c r="AI1747" s="190">
        <f t="shared" ref="AI1747" si="3966">+I1753</f>
        <v>108.42564116964567</v>
      </c>
      <c r="AJ1747" s="190">
        <f t="shared" ref="AJ1747" si="3967">+J1753</f>
        <v>770.24398977401847</v>
      </c>
      <c r="AK1747" s="190">
        <f t="shared" ref="AK1747" si="3968">+K1753</f>
        <v>0</v>
      </c>
      <c r="AL1747" s="190">
        <f t="shared" ref="AL1747" si="3969">+L1753</f>
        <v>341.20690825116685</v>
      </c>
      <c r="AM1747" s="190">
        <f t="shared" ref="AM1747" si="3970">+M1753</f>
        <v>687.20396345762617</v>
      </c>
      <c r="AN1747" s="190">
        <f t="shared" ref="AN1747" si="3971">+N1753</f>
        <v>296.71963069356912</v>
      </c>
      <c r="AO1747" s="190">
        <f t="shared" ref="AO1747" si="3972">+O1753</f>
        <v>0</v>
      </c>
    </row>
    <row r="1748" spans="1:53" x14ac:dyDescent="0.25">
      <c r="A1748" s="194" t="s">
        <v>118</v>
      </c>
      <c r="B1748" s="376"/>
      <c r="C1748" s="178" t="s">
        <v>3</v>
      </c>
      <c r="D1748" s="179">
        <v>0.44</v>
      </c>
      <c r="E1748" s="179">
        <v>0.44</v>
      </c>
      <c r="F1748" s="179">
        <v>0.44</v>
      </c>
      <c r="G1748" s="293">
        <v>0.48</v>
      </c>
      <c r="H1748" s="293">
        <v>0.48</v>
      </c>
      <c r="I1748" s="293">
        <v>0.48</v>
      </c>
      <c r="J1748" s="179">
        <v>0.48</v>
      </c>
      <c r="K1748" s="179">
        <v>0.48915873014712274</v>
      </c>
      <c r="L1748" s="179">
        <v>0.4834974169537235</v>
      </c>
      <c r="M1748" s="179">
        <v>0.45414569524687309</v>
      </c>
      <c r="N1748" s="179">
        <v>0.38276016431267579</v>
      </c>
      <c r="O1748" s="179">
        <v>0.34111134082271427</v>
      </c>
      <c r="P1748" s="180">
        <f>+SUMPRODUCT(D1748:O1748,D1754:O1754)/P1754</f>
        <v>0.45694639163234407</v>
      </c>
    </row>
    <row r="1749" spans="1:53" x14ac:dyDescent="0.25">
      <c r="A1749" s="194" t="s">
        <v>118</v>
      </c>
      <c r="B1749" s="376"/>
      <c r="C1749" s="178" t="s">
        <v>200</v>
      </c>
      <c r="D1749" s="179">
        <v>0.44</v>
      </c>
      <c r="E1749" s="179">
        <v>0.44</v>
      </c>
      <c r="F1749" s="179">
        <v>0.44</v>
      </c>
      <c r="G1749" s="293">
        <v>0.48</v>
      </c>
      <c r="H1749" s="293">
        <v>0.48</v>
      </c>
      <c r="I1749" s="293">
        <v>0.48</v>
      </c>
      <c r="J1749" s="179">
        <v>0.48</v>
      </c>
      <c r="K1749" s="179">
        <v>0.48915873014712274</v>
      </c>
      <c r="L1749" s="179">
        <v>0.4834974169537235</v>
      </c>
      <c r="M1749" s="179">
        <v>0.45414569524687309</v>
      </c>
      <c r="N1749" s="179">
        <v>0.38276016431267579</v>
      </c>
      <c r="O1749" s="179">
        <v>0.34111134082271427</v>
      </c>
      <c r="P1749" s="242"/>
    </row>
    <row r="1750" spans="1:53" x14ac:dyDescent="0.25">
      <c r="A1750" s="194" t="s">
        <v>118</v>
      </c>
      <c r="B1750" s="376"/>
      <c r="C1750" s="178" t="s">
        <v>201</v>
      </c>
      <c r="D1750" s="179">
        <v>0.44</v>
      </c>
      <c r="E1750" s="179">
        <v>0.44</v>
      </c>
      <c r="F1750" s="179">
        <v>0.44</v>
      </c>
      <c r="G1750" s="293">
        <v>0.48</v>
      </c>
      <c r="H1750" s="293">
        <v>0.48</v>
      </c>
      <c r="I1750" s="293">
        <v>0.48</v>
      </c>
      <c r="J1750" s="179">
        <v>0.48</v>
      </c>
      <c r="K1750" s="179">
        <v>0.48915873014712274</v>
      </c>
      <c r="L1750" s="179">
        <v>0.4834974169537235</v>
      </c>
      <c r="M1750" s="179">
        <v>0.45414569524687309</v>
      </c>
      <c r="N1750" s="179">
        <v>0.38276016431267579</v>
      </c>
      <c r="O1750" s="179">
        <v>0.34111134082271427</v>
      </c>
      <c r="P1750" s="242"/>
    </row>
    <row r="1751" spans="1:53" x14ac:dyDescent="0.25">
      <c r="A1751" s="194" t="s">
        <v>118</v>
      </c>
      <c r="B1751" s="376"/>
      <c r="C1751" s="178" t="s">
        <v>202</v>
      </c>
      <c r="D1751" s="179">
        <v>0.44</v>
      </c>
      <c r="E1751" s="179">
        <v>0.44</v>
      </c>
      <c r="F1751" s="179">
        <v>0.44</v>
      </c>
      <c r="G1751" s="293">
        <v>0.48</v>
      </c>
      <c r="H1751" s="293">
        <v>0.48</v>
      </c>
      <c r="I1751" s="293">
        <v>0.48</v>
      </c>
      <c r="J1751" s="179">
        <v>0.48</v>
      </c>
      <c r="K1751" s="179">
        <v>0.48915873014712274</v>
      </c>
      <c r="L1751" s="179">
        <v>0.4834974169537235</v>
      </c>
      <c r="M1751" s="179">
        <v>0.45414569524687309</v>
      </c>
      <c r="N1751" s="179">
        <v>0.38276016431267579</v>
      </c>
      <c r="O1751" s="179">
        <v>0.34111134082271427</v>
      </c>
      <c r="P1751" s="242"/>
    </row>
    <row r="1752" spans="1:53" ht="15.75" thickBot="1" x14ac:dyDescent="0.3">
      <c r="A1752" s="194" t="s">
        <v>118</v>
      </c>
      <c r="B1752" s="376"/>
      <c r="C1752" s="280" t="s">
        <v>231</v>
      </c>
      <c r="D1752" s="179">
        <v>0.44</v>
      </c>
      <c r="E1752" s="179">
        <v>0.44</v>
      </c>
      <c r="F1752" s="179">
        <v>0.44</v>
      </c>
      <c r="G1752" s="293">
        <v>0.48</v>
      </c>
      <c r="H1752" s="293">
        <v>0.48</v>
      </c>
      <c r="I1752" s="293">
        <v>0.48</v>
      </c>
      <c r="J1752" s="181">
        <v>0.48</v>
      </c>
      <c r="K1752" s="181">
        <v>0.48915873014712274</v>
      </c>
      <c r="L1752" s="181">
        <v>0.4834974169537235</v>
      </c>
      <c r="M1752" s="179">
        <v>0.45414569524687309</v>
      </c>
      <c r="N1752" s="179">
        <v>0.38276016431267579</v>
      </c>
      <c r="O1752" s="179">
        <v>0.34111134082271427</v>
      </c>
      <c r="P1752" s="182" t="e">
        <f t="shared" ref="P1752" si="3973">+SUMPRODUCT(D1752:O1752,D1758:O1758)/P1758</f>
        <v>#DIV/0!</v>
      </c>
    </row>
    <row r="1753" spans="1:53" x14ac:dyDescent="0.25">
      <c r="A1753" s="194" t="s">
        <v>118</v>
      </c>
      <c r="B1753" s="376"/>
      <c r="C1753" s="99" t="s">
        <v>239</v>
      </c>
      <c r="D1753" s="100">
        <f>+D1722/D1735/30</f>
        <v>0</v>
      </c>
      <c r="E1753" s="100">
        <f t="shared" ref="E1753:O1753" si="3974">+E1722/E1735/30</f>
        <v>0</v>
      </c>
      <c r="F1753" s="100">
        <f t="shared" si="3974"/>
        <v>0</v>
      </c>
      <c r="G1753" s="100">
        <f t="shared" si="3974"/>
        <v>0</v>
      </c>
      <c r="H1753" s="100">
        <f t="shared" si="3974"/>
        <v>0</v>
      </c>
      <c r="I1753" s="100">
        <f t="shared" si="3974"/>
        <v>108.42564116964567</v>
      </c>
      <c r="J1753" s="100">
        <f t="shared" si="3974"/>
        <v>770.24398977401847</v>
      </c>
      <c r="K1753" s="100">
        <f t="shared" si="3974"/>
        <v>0</v>
      </c>
      <c r="L1753" s="100">
        <f t="shared" si="3974"/>
        <v>341.20690825116685</v>
      </c>
      <c r="M1753" s="100">
        <f t="shared" si="3974"/>
        <v>687.20396345762617</v>
      </c>
      <c r="N1753" s="100">
        <f t="shared" si="3974"/>
        <v>296.71963069356912</v>
      </c>
      <c r="O1753" s="167">
        <f t="shared" si="3974"/>
        <v>0</v>
      </c>
      <c r="P1753" s="167">
        <f>SUM(D1753:O1753)</f>
        <v>2203.8001333460261</v>
      </c>
    </row>
    <row r="1754" spans="1:53" x14ac:dyDescent="0.25">
      <c r="A1754" s="194" t="s">
        <v>118</v>
      </c>
      <c r="B1754" s="376"/>
      <c r="C1754" s="86" t="s">
        <v>240</v>
      </c>
      <c r="D1754" s="87">
        <f>+D1753*D1729</f>
        <v>0</v>
      </c>
      <c r="E1754" s="87">
        <f t="shared" ref="E1754" si="3975">+E1753*E1729</f>
        <v>0</v>
      </c>
      <c r="F1754" s="87">
        <f t="shared" ref="F1754" si="3976">+F1753*F1729</f>
        <v>0</v>
      </c>
      <c r="G1754" s="87">
        <f t="shared" ref="G1754" si="3977">+G1753*G1729</f>
        <v>0</v>
      </c>
      <c r="H1754" s="87">
        <f t="shared" ref="H1754" si="3978">+H1753*H1729</f>
        <v>0</v>
      </c>
      <c r="I1754" s="87">
        <f t="shared" ref="I1754" si="3979">+I1753*I1729</f>
        <v>63.801893813074415</v>
      </c>
      <c r="J1754" s="87">
        <f t="shared" ref="J1754" si="3980">+J1753*J1729</f>
        <v>466.47037115582407</v>
      </c>
      <c r="K1754" s="87">
        <f t="shared" ref="K1754" si="3981">+K1753*K1729</f>
        <v>0</v>
      </c>
      <c r="L1754" s="87">
        <f t="shared" ref="L1754" si="3982">+L1753*L1729</f>
        <v>254.1294993083373</v>
      </c>
      <c r="M1754" s="87">
        <f t="shared" ref="M1754" si="3983">+M1753*M1729</f>
        <v>545.14630809161974</v>
      </c>
      <c r="N1754" s="87">
        <f t="shared" ref="N1754" si="3984">+N1753*N1729</f>
        <v>235.15548952329132</v>
      </c>
      <c r="O1754" s="159">
        <f t="shared" ref="O1754" si="3985">+O1753*O1729</f>
        <v>0</v>
      </c>
      <c r="P1754" s="159">
        <f t="shared" ref="P1754:P1764" si="3986">SUM(D1754:O1754)</f>
        <v>1564.703561892147</v>
      </c>
      <c r="AP1754" s="190">
        <f>+D1754</f>
        <v>0</v>
      </c>
      <c r="AQ1754" s="190">
        <f t="shared" ref="AQ1754:AQ1758" si="3987">+E1754</f>
        <v>0</v>
      </c>
      <c r="AR1754" s="190">
        <f t="shared" ref="AR1754:AR1758" si="3988">+F1754</f>
        <v>0</v>
      </c>
      <c r="AS1754" s="190">
        <f t="shared" ref="AS1754:AS1758" si="3989">+G1754</f>
        <v>0</v>
      </c>
      <c r="AT1754" s="190">
        <f t="shared" ref="AT1754:AT1758" si="3990">+H1754</f>
        <v>0</v>
      </c>
      <c r="AU1754" s="190">
        <f t="shared" ref="AU1754:AU1758" si="3991">+I1754</f>
        <v>63.801893813074415</v>
      </c>
      <c r="AV1754" s="190">
        <f t="shared" ref="AV1754:AV1758" si="3992">+J1754</f>
        <v>466.47037115582407</v>
      </c>
      <c r="AW1754" s="190">
        <f t="shared" ref="AW1754:AW1758" si="3993">+K1754</f>
        <v>0</v>
      </c>
      <c r="AX1754" s="190">
        <f t="shared" ref="AX1754:AX1758" si="3994">+L1754</f>
        <v>254.1294993083373</v>
      </c>
      <c r="AY1754" s="190">
        <f t="shared" ref="AY1754:AY1758" si="3995">+M1754</f>
        <v>545.14630809161974</v>
      </c>
      <c r="AZ1754" s="190">
        <f t="shared" ref="AZ1754:AZ1758" si="3996">+N1754</f>
        <v>235.15548952329132</v>
      </c>
      <c r="BA1754" s="190">
        <f t="shared" ref="BA1754:BA1758" si="3997">+O1754</f>
        <v>0</v>
      </c>
    </row>
    <row r="1755" spans="1:53" x14ac:dyDescent="0.25">
      <c r="A1755" s="194" t="s">
        <v>118</v>
      </c>
      <c r="B1755" s="376"/>
      <c r="C1755" s="86" t="s">
        <v>241</v>
      </c>
      <c r="D1755" s="87">
        <f>+D1753*D1730</f>
        <v>0</v>
      </c>
      <c r="E1755" s="87">
        <f t="shared" ref="E1755:O1755" si="3998">+E1753*E1730</f>
        <v>0</v>
      </c>
      <c r="F1755" s="87">
        <f t="shared" si="3998"/>
        <v>0</v>
      </c>
      <c r="G1755" s="87">
        <f t="shared" si="3998"/>
        <v>0</v>
      </c>
      <c r="H1755" s="87">
        <f t="shared" si="3998"/>
        <v>0</v>
      </c>
      <c r="I1755" s="87">
        <f t="shared" si="3998"/>
        <v>0</v>
      </c>
      <c r="J1755" s="87">
        <f t="shared" si="3998"/>
        <v>0</v>
      </c>
      <c r="K1755" s="87">
        <f t="shared" si="3998"/>
        <v>0</v>
      </c>
      <c r="L1755" s="87">
        <f t="shared" si="3998"/>
        <v>0</v>
      </c>
      <c r="M1755" s="87">
        <f t="shared" si="3998"/>
        <v>0</v>
      </c>
      <c r="N1755" s="87">
        <f t="shared" si="3998"/>
        <v>0</v>
      </c>
      <c r="O1755" s="159">
        <f t="shared" si="3998"/>
        <v>0</v>
      </c>
      <c r="P1755" s="159"/>
      <c r="AP1755" s="190">
        <f t="shared" ref="AP1755:AP1758" si="3999">+D1755</f>
        <v>0</v>
      </c>
      <c r="AQ1755" s="190">
        <f t="shared" si="3987"/>
        <v>0</v>
      </c>
      <c r="AR1755" s="190">
        <f t="shared" si="3988"/>
        <v>0</v>
      </c>
      <c r="AS1755" s="190">
        <f t="shared" si="3989"/>
        <v>0</v>
      </c>
      <c r="AT1755" s="190">
        <f t="shared" si="3990"/>
        <v>0</v>
      </c>
      <c r="AU1755" s="190">
        <f t="shared" si="3991"/>
        <v>0</v>
      </c>
      <c r="AV1755" s="190">
        <f t="shared" si="3992"/>
        <v>0</v>
      </c>
      <c r="AW1755" s="190">
        <f t="shared" si="3993"/>
        <v>0</v>
      </c>
      <c r="AX1755" s="190">
        <f t="shared" si="3994"/>
        <v>0</v>
      </c>
      <c r="AY1755" s="190">
        <f t="shared" si="3995"/>
        <v>0</v>
      </c>
      <c r="AZ1755" s="190">
        <f t="shared" si="3996"/>
        <v>0</v>
      </c>
      <c r="BA1755" s="190">
        <f t="shared" si="3997"/>
        <v>0</v>
      </c>
    </row>
    <row r="1756" spans="1:53" x14ac:dyDescent="0.25">
      <c r="A1756" s="194" t="s">
        <v>118</v>
      </c>
      <c r="B1756" s="376"/>
      <c r="C1756" s="86" t="s">
        <v>242</v>
      </c>
      <c r="D1756" s="87">
        <f>+D1753*D1731</f>
        <v>0</v>
      </c>
      <c r="E1756" s="87">
        <f t="shared" ref="E1756:O1756" si="4000">+E1753*E1731</f>
        <v>0</v>
      </c>
      <c r="F1756" s="87">
        <f t="shared" si="4000"/>
        <v>0</v>
      </c>
      <c r="G1756" s="87">
        <f t="shared" si="4000"/>
        <v>0</v>
      </c>
      <c r="H1756" s="87">
        <f t="shared" si="4000"/>
        <v>0</v>
      </c>
      <c r="I1756" s="87">
        <f t="shared" si="4000"/>
        <v>25.447962217662727</v>
      </c>
      <c r="J1756" s="87">
        <f t="shared" si="4000"/>
        <v>115.9076669232479</v>
      </c>
      <c r="K1756" s="87">
        <f t="shared" si="4000"/>
        <v>0</v>
      </c>
      <c r="L1756" s="87">
        <f t="shared" si="4000"/>
        <v>84.485765857697629</v>
      </c>
      <c r="M1756" s="87">
        <f t="shared" si="4000"/>
        <v>123.86367847173258</v>
      </c>
      <c r="N1756" s="87">
        <f t="shared" si="4000"/>
        <v>57.8500393172787</v>
      </c>
      <c r="O1756" s="159">
        <f t="shared" si="4000"/>
        <v>0</v>
      </c>
      <c r="P1756" s="159"/>
      <c r="AP1756" s="190">
        <f t="shared" si="3999"/>
        <v>0</v>
      </c>
      <c r="AQ1756" s="190">
        <f t="shared" si="3987"/>
        <v>0</v>
      </c>
      <c r="AR1756" s="190">
        <f t="shared" si="3988"/>
        <v>0</v>
      </c>
      <c r="AS1756" s="190">
        <f t="shared" si="3989"/>
        <v>0</v>
      </c>
      <c r="AT1756" s="190">
        <f t="shared" si="3990"/>
        <v>0</v>
      </c>
      <c r="AU1756" s="190">
        <f t="shared" si="3991"/>
        <v>25.447962217662727</v>
      </c>
      <c r="AV1756" s="190">
        <f t="shared" si="3992"/>
        <v>115.9076669232479</v>
      </c>
      <c r="AW1756" s="190">
        <f t="shared" si="3993"/>
        <v>0</v>
      </c>
      <c r="AX1756" s="190">
        <f t="shared" si="3994"/>
        <v>84.485765857697629</v>
      </c>
      <c r="AY1756" s="190">
        <f t="shared" si="3995"/>
        <v>123.86367847173258</v>
      </c>
      <c r="AZ1756" s="190">
        <f t="shared" si="3996"/>
        <v>57.8500393172787</v>
      </c>
      <c r="BA1756" s="190">
        <f t="shared" si="3997"/>
        <v>0</v>
      </c>
    </row>
    <row r="1757" spans="1:53" x14ac:dyDescent="0.25">
      <c r="A1757" s="194" t="s">
        <v>118</v>
      </c>
      <c r="B1757" s="376"/>
      <c r="C1757" s="86" t="s">
        <v>243</v>
      </c>
      <c r="D1757" s="87">
        <f>+D1753*D1732</f>
        <v>0</v>
      </c>
      <c r="E1757" s="87">
        <f t="shared" ref="E1757:O1757" si="4001">+E1753*E1732</f>
        <v>0</v>
      </c>
      <c r="F1757" s="87">
        <f t="shared" si="4001"/>
        <v>0</v>
      </c>
      <c r="G1757" s="87">
        <f t="shared" si="4001"/>
        <v>0</v>
      </c>
      <c r="H1757" s="87">
        <f t="shared" si="4001"/>
        <v>0</v>
      </c>
      <c r="I1757" s="87">
        <f t="shared" si="4001"/>
        <v>19.175785138908537</v>
      </c>
      <c r="J1757" s="87">
        <f t="shared" si="4001"/>
        <v>187.86595169494635</v>
      </c>
      <c r="K1757" s="87">
        <f t="shared" si="4001"/>
        <v>0</v>
      </c>
      <c r="L1757" s="87">
        <f t="shared" si="4001"/>
        <v>2.5916430851319525</v>
      </c>
      <c r="M1757" s="87">
        <f t="shared" si="4001"/>
        <v>18.193976894274027</v>
      </c>
      <c r="N1757" s="87">
        <f t="shared" si="4001"/>
        <v>3.7141018529991081</v>
      </c>
      <c r="O1757" s="159">
        <f t="shared" si="4001"/>
        <v>0</v>
      </c>
      <c r="P1757" s="159"/>
      <c r="AP1757" s="190">
        <f t="shared" si="3999"/>
        <v>0</v>
      </c>
      <c r="AQ1757" s="190">
        <f t="shared" si="3987"/>
        <v>0</v>
      </c>
      <c r="AR1757" s="190">
        <f t="shared" si="3988"/>
        <v>0</v>
      </c>
      <c r="AS1757" s="190">
        <f t="shared" si="3989"/>
        <v>0</v>
      </c>
      <c r="AT1757" s="190">
        <f t="shared" si="3990"/>
        <v>0</v>
      </c>
      <c r="AU1757" s="190">
        <f t="shared" si="3991"/>
        <v>19.175785138908537</v>
      </c>
      <c r="AV1757" s="190">
        <f t="shared" si="3992"/>
        <v>187.86595169494635</v>
      </c>
      <c r="AW1757" s="190">
        <f t="shared" si="3993"/>
        <v>0</v>
      </c>
      <c r="AX1757" s="190">
        <f t="shared" si="3994"/>
        <v>2.5916430851319525</v>
      </c>
      <c r="AY1757" s="190">
        <f t="shared" si="3995"/>
        <v>18.193976894274027</v>
      </c>
      <c r="AZ1757" s="190">
        <f t="shared" si="3996"/>
        <v>3.7141018529991081</v>
      </c>
      <c r="BA1757" s="190">
        <f t="shared" si="3997"/>
        <v>0</v>
      </c>
    </row>
    <row r="1758" spans="1:53" ht="15.75" thickBot="1" x14ac:dyDescent="0.3">
      <c r="A1758" s="194" t="s">
        <v>118</v>
      </c>
      <c r="B1758" s="376"/>
      <c r="C1758" s="96" t="s">
        <v>244</v>
      </c>
      <c r="D1758" s="251">
        <f>+D1753*D1733</f>
        <v>0</v>
      </c>
      <c r="E1758" s="251">
        <f t="shared" ref="E1758:O1758" si="4002">+E1753*E1733</f>
        <v>0</v>
      </c>
      <c r="F1758" s="251">
        <f t="shared" si="4002"/>
        <v>0</v>
      </c>
      <c r="G1758" s="251">
        <f t="shared" si="4002"/>
        <v>0</v>
      </c>
      <c r="H1758" s="251">
        <f t="shared" si="4002"/>
        <v>0</v>
      </c>
      <c r="I1758" s="251">
        <f t="shared" si="4002"/>
        <v>0</v>
      </c>
      <c r="J1758" s="251">
        <f t="shared" si="4002"/>
        <v>0</v>
      </c>
      <c r="K1758" s="251">
        <f t="shared" si="4002"/>
        <v>0</v>
      </c>
      <c r="L1758" s="251">
        <f t="shared" si="4002"/>
        <v>0</v>
      </c>
      <c r="M1758" s="251">
        <f t="shared" si="4002"/>
        <v>0</v>
      </c>
      <c r="N1758" s="251">
        <f t="shared" si="4002"/>
        <v>0</v>
      </c>
      <c r="O1758" s="251">
        <f t="shared" si="4002"/>
        <v>0</v>
      </c>
      <c r="P1758" s="169">
        <f t="shared" si="3986"/>
        <v>0</v>
      </c>
      <c r="AP1758" s="190">
        <f t="shared" si="3999"/>
        <v>0</v>
      </c>
      <c r="AQ1758" s="190">
        <f t="shared" si="3987"/>
        <v>0</v>
      </c>
      <c r="AR1758" s="190">
        <f t="shared" si="3988"/>
        <v>0</v>
      </c>
      <c r="AS1758" s="190">
        <f t="shared" si="3989"/>
        <v>0</v>
      </c>
      <c r="AT1758" s="190">
        <f t="shared" si="3990"/>
        <v>0</v>
      </c>
      <c r="AU1758" s="190">
        <f t="shared" si="3991"/>
        <v>0</v>
      </c>
      <c r="AV1758" s="190">
        <f t="shared" si="3992"/>
        <v>0</v>
      </c>
      <c r="AW1758" s="190">
        <f t="shared" si="3993"/>
        <v>0</v>
      </c>
      <c r="AX1758" s="190">
        <f t="shared" si="3994"/>
        <v>0</v>
      </c>
      <c r="AY1758" s="190">
        <f t="shared" si="3995"/>
        <v>0</v>
      </c>
      <c r="AZ1758" s="190">
        <f t="shared" si="3996"/>
        <v>0</v>
      </c>
      <c r="BA1758" s="190">
        <f t="shared" si="3997"/>
        <v>0</v>
      </c>
    </row>
    <row r="1759" spans="1:53" x14ac:dyDescent="0.25">
      <c r="A1759" s="194" t="s">
        <v>118</v>
      </c>
      <c r="B1759" s="376"/>
      <c r="C1759" s="99" t="s">
        <v>245</v>
      </c>
      <c r="D1759" s="100">
        <f>+IFERROR(D1722/D1741/30,0)</f>
        <v>0</v>
      </c>
      <c r="E1759" s="100">
        <f t="shared" ref="E1759:O1759" si="4003">+IFERROR(E1722/E1741/30,0)</f>
        <v>0</v>
      </c>
      <c r="F1759" s="100">
        <f t="shared" si="4003"/>
        <v>0</v>
      </c>
      <c r="G1759" s="100">
        <f t="shared" si="4003"/>
        <v>0</v>
      </c>
      <c r="H1759" s="100">
        <f t="shared" si="4003"/>
        <v>0</v>
      </c>
      <c r="I1759" s="100">
        <f t="shared" si="4003"/>
        <v>96.666136000000009</v>
      </c>
      <c r="J1759" s="100">
        <f t="shared" si="4003"/>
        <v>672.61956513680548</v>
      </c>
      <c r="K1759" s="100">
        <f t="shared" si="4003"/>
        <v>0</v>
      </c>
      <c r="L1759" s="100">
        <f t="shared" si="4003"/>
        <v>305.6429945874234</v>
      </c>
      <c r="M1759" s="100">
        <f t="shared" si="4003"/>
        <v>617.02761664509376</v>
      </c>
      <c r="N1759" s="100">
        <f t="shared" si="4003"/>
        <v>264.38797104931683</v>
      </c>
      <c r="O1759" s="167">
        <f t="shared" si="4003"/>
        <v>0</v>
      </c>
      <c r="P1759" s="167">
        <f t="shared" si="3986"/>
        <v>1956.3442834186394</v>
      </c>
    </row>
    <row r="1760" spans="1:53" x14ac:dyDescent="0.25">
      <c r="A1760" s="194" t="s">
        <v>118</v>
      </c>
      <c r="B1760" s="376"/>
      <c r="C1760" s="86" t="s">
        <v>246</v>
      </c>
      <c r="D1760" s="266">
        <f t="shared" ref="D1760:O1760" si="4004">+IFERROR(D1723/D1742/30,0)</f>
        <v>0</v>
      </c>
      <c r="E1760" s="266">
        <f t="shared" si="4004"/>
        <v>0</v>
      </c>
      <c r="F1760" s="266">
        <f t="shared" si="4004"/>
        <v>0</v>
      </c>
      <c r="G1760" s="266">
        <f t="shared" si="4004"/>
        <v>0</v>
      </c>
      <c r="H1760" s="266">
        <f t="shared" si="4004"/>
        <v>0</v>
      </c>
      <c r="I1760" s="266">
        <f t="shared" si="4004"/>
        <v>56.882140403877344</v>
      </c>
      <c r="J1760" s="266">
        <f t="shared" si="4004"/>
        <v>407.34767471290189</v>
      </c>
      <c r="K1760" s="266">
        <f t="shared" si="4004"/>
        <v>0</v>
      </c>
      <c r="L1760" s="266">
        <f t="shared" si="4004"/>
        <v>227.64164295415358</v>
      </c>
      <c r="M1760" s="266">
        <f t="shared" si="4004"/>
        <v>489.47669846404364</v>
      </c>
      <c r="N1760" s="266">
        <f t="shared" si="4004"/>
        <v>209.53208458384407</v>
      </c>
      <c r="O1760" s="267">
        <f t="shared" si="4004"/>
        <v>0</v>
      </c>
      <c r="P1760" s="159">
        <f t="shared" si="3986"/>
        <v>1390.8802411188205</v>
      </c>
    </row>
    <row r="1761" spans="1:16" x14ac:dyDescent="0.25">
      <c r="A1761" s="194" t="s">
        <v>118</v>
      </c>
      <c r="B1761" s="376"/>
      <c r="C1761" s="86" t="s">
        <v>247</v>
      </c>
      <c r="D1761" s="266">
        <f t="shared" ref="D1761:O1761" si="4005">+IFERROR(D1724/D1743/30,0)</f>
        <v>0</v>
      </c>
      <c r="E1761" s="266">
        <f t="shared" si="4005"/>
        <v>0</v>
      </c>
      <c r="F1761" s="266">
        <f t="shared" si="4005"/>
        <v>0</v>
      </c>
      <c r="G1761" s="266">
        <f t="shared" si="4005"/>
        <v>0</v>
      </c>
      <c r="H1761" s="266">
        <f t="shared" si="4005"/>
        <v>0</v>
      </c>
      <c r="I1761" s="266">
        <f t="shared" si="4005"/>
        <v>0</v>
      </c>
      <c r="J1761" s="266">
        <f t="shared" si="4005"/>
        <v>0</v>
      </c>
      <c r="K1761" s="266">
        <f t="shared" si="4005"/>
        <v>0</v>
      </c>
      <c r="L1761" s="266">
        <f t="shared" si="4005"/>
        <v>0</v>
      </c>
      <c r="M1761" s="266">
        <f t="shared" si="4005"/>
        <v>0</v>
      </c>
      <c r="N1761" s="266">
        <f t="shared" si="4005"/>
        <v>0</v>
      </c>
      <c r="O1761" s="267">
        <f t="shared" si="4005"/>
        <v>0</v>
      </c>
      <c r="P1761" s="159">
        <f t="shared" si="3986"/>
        <v>0</v>
      </c>
    </row>
    <row r="1762" spans="1:16" x14ac:dyDescent="0.25">
      <c r="A1762" s="194" t="s">
        <v>118</v>
      </c>
      <c r="B1762" s="376"/>
      <c r="C1762" s="86" t="s">
        <v>248</v>
      </c>
      <c r="D1762" s="266">
        <f t="shared" ref="D1762:O1762" si="4006">+IFERROR(D1725/D1744/30,0)</f>
        <v>0</v>
      </c>
      <c r="E1762" s="266">
        <f t="shared" si="4006"/>
        <v>0</v>
      </c>
      <c r="F1762" s="266">
        <f t="shared" si="4006"/>
        <v>0</v>
      </c>
      <c r="G1762" s="266">
        <f t="shared" si="4006"/>
        <v>0</v>
      </c>
      <c r="H1762" s="266">
        <f t="shared" si="4006"/>
        <v>0</v>
      </c>
      <c r="I1762" s="266">
        <f t="shared" si="4006"/>
        <v>22.687956004858044</v>
      </c>
      <c r="J1762" s="266">
        <f t="shared" si="4006"/>
        <v>101.21697222825442</v>
      </c>
      <c r="K1762" s="266">
        <f t="shared" si="4006"/>
        <v>0</v>
      </c>
      <c r="L1762" s="266">
        <f t="shared" si="4006"/>
        <v>75.679834881157603</v>
      </c>
      <c r="M1762" s="266">
        <f t="shared" si="4006"/>
        <v>111.21488579863231</v>
      </c>
      <c r="N1762" s="266">
        <f t="shared" si="4006"/>
        <v>51.54648677766103</v>
      </c>
      <c r="O1762" s="267">
        <f t="shared" si="4006"/>
        <v>0</v>
      </c>
      <c r="P1762" s="159">
        <f t="shared" si="3986"/>
        <v>362.34613569056341</v>
      </c>
    </row>
    <row r="1763" spans="1:16" x14ac:dyDescent="0.25">
      <c r="A1763" s="194" t="s">
        <v>118</v>
      </c>
      <c r="B1763" s="376"/>
      <c r="C1763" s="86" t="s">
        <v>249</v>
      </c>
      <c r="D1763" s="87">
        <f t="shared" ref="D1763:O1763" si="4007">+IFERROR(D1726/D1745/30,0)</f>
        <v>0</v>
      </c>
      <c r="E1763" s="87">
        <f t="shared" si="4007"/>
        <v>0</v>
      </c>
      <c r="F1763" s="87">
        <f t="shared" si="4007"/>
        <v>0</v>
      </c>
      <c r="G1763" s="87">
        <f t="shared" si="4007"/>
        <v>0</v>
      </c>
      <c r="H1763" s="87">
        <f t="shared" si="4007"/>
        <v>0</v>
      </c>
      <c r="I1763" s="87">
        <f t="shared" si="4007"/>
        <v>17.096039591264596</v>
      </c>
      <c r="J1763" s="87">
        <f t="shared" si="4007"/>
        <v>164.05491819564904</v>
      </c>
      <c r="K1763" s="87">
        <f t="shared" si="4007"/>
        <v>0</v>
      </c>
      <c r="L1763" s="87">
        <f t="shared" si="4007"/>
        <v>2.3215167521122719</v>
      </c>
      <c r="M1763" s="87">
        <f t="shared" si="4007"/>
        <v>16.336032382418047</v>
      </c>
      <c r="N1763" s="87">
        <f t="shared" si="4007"/>
        <v>3.3093996878118412</v>
      </c>
      <c r="O1763" s="159">
        <f t="shared" si="4007"/>
        <v>0</v>
      </c>
      <c r="P1763" s="159">
        <f t="shared" si="3986"/>
        <v>203.11790660925578</v>
      </c>
    </row>
    <row r="1764" spans="1:16" ht="15.75" thickBot="1" x14ac:dyDescent="0.3">
      <c r="A1764" s="194" t="s">
        <v>118</v>
      </c>
      <c r="B1764" s="376"/>
      <c r="C1764" s="96" t="s">
        <v>250</v>
      </c>
      <c r="D1764" s="168">
        <f t="shared" ref="D1764:O1764" si="4008">+IFERROR(D1727/D1746/30,0)</f>
        <v>0</v>
      </c>
      <c r="E1764" s="168">
        <f t="shared" si="4008"/>
        <v>0</v>
      </c>
      <c r="F1764" s="168">
        <f t="shared" si="4008"/>
        <v>0</v>
      </c>
      <c r="G1764" s="168">
        <f t="shared" si="4008"/>
        <v>0</v>
      </c>
      <c r="H1764" s="168">
        <f t="shared" si="4008"/>
        <v>0</v>
      </c>
      <c r="I1764" s="168">
        <f t="shared" si="4008"/>
        <v>0</v>
      </c>
      <c r="J1764" s="168">
        <f t="shared" si="4008"/>
        <v>0</v>
      </c>
      <c r="K1764" s="168">
        <f t="shared" si="4008"/>
        <v>0</v>
      </c>
      <c r="L1764" s="168">
        <f t="shared" si="4008"/>
        <v>0</v>
      </c>
      <c r="M1764" s="168">
        <f t="shared" si="4008"/>
        <v>0</v>
      </c>
      <c r="N1764" s="168">
        <f t="shared" si="4008"/>
        <v>0</v>
      </c>
      <c r="O1764" s="169">
        <f t="shared" si="4008"/>
        <v>0</v>
      </c>
      <c r="P1764" s="169">
        <f t="shared" si="3986"/>
        <v>0</v>
      </c>
    </row>
    <row r="1765" spans="1:16" ht="15.75" thickBot="1" x14ac:dyDescent="0.3">
      <c r="A1765" s="194" t="s">
        <v>118</v>
      </c>
      <c r="B1765" s="376"/>
      <c r="C1765" s="183" t="s">
        <v>13</v>
      </c>
      <c r="D1765" s="72">
        <v>20</v>
      </c>
      <c r="E1765" s="72">
        <v>20</v>
      </c>
      <c r="F1765" s="72">
        <v>20</v>
      </c>
      <c r="G1765" s="72">
        <v>20</v>
      </c>
      <c r="H1765" s="72">
        <v>20</v>
      </c>
      <c r="I1765" s="72">
        <v>18.384</v>
      </c>
      <c r="J1765" s="72">
        <v>20</v>
      </c>
      <c r="K1765" s="72">
        <v>20</v>
      </c>
      <c r="L1765" s="72">
        <v>20</v>
      </c>
      <c r="M1765" s="72">
        <v>20</v>
      </c>
      <c r="N1765" s="72">
        <v>20</v>
      </c>
      <c r="O1765" s="72">
        <v>20</v>
      </c>
      <c r="P1765" s="184"/>
    </row>
    <row r="1766" spans="1:16" x14ac:dyDescent="0.25">
      <c r="A1766" s="194" t="s">
        <v>118</v>
      </c>
      <c r="B1766" s="376"/>
      <c r="C1766" s="99" t="s">
        <v>4</v>
      </c>
      <c r="D1766" s="100">
        <f>+D1759/D1765*30</f>
        <v>0</v>
      </c>
      <c r="E1766" s="100">
        <f t="shared" ref="E1766" si="4009">+E1759/E1765*30</f>
        <v>0</v>
      </c>
      <c r="F1766" s="100">
        <f t="shared" ref="F1766" si="4010">+F1759/F1765*30</f>
        <v>0</v>
      </c>
      <c r="G1766" s="100">
        <f t="shared" ref="G1766" si="4011">+G1759/G1765*30</f>
        <v>0</v>
      </c>
      <c r="H1766" s="100">
        <f t="shared" ref="H1766" si="4012">+H1759/H1765*30</f>
        <v>0</v>
      </c>
      <c r="I1766" s="100">
        <f t="shared" ref="I1766" si="4013">+I1759/I1765*30</f>
        <v>157.745</v>
      </c>
      <c r="J1766" s="100">
        <f t="shared" ref="J1766" si="4014">+J1759/J1765*30</f>
        <v>1008.9293477052082</v>
      </c>
      <c r="K1766" s="100">
        <f t="shared" ref="K1766" si="4015">+K1759/K1765*30</f>
        <v>0</v>
      </c>
      <c r="L1766" s="100">
        <f t="shared" ref="L1766" si="4016">+L1759/L1765*30</f>
        <v>458.46449188113513</v>
      </c>
      <c r="M1766" s="100">
        <f t="shared" ref="M1766" si="4017">+M1759/M1765*30</f>
        <v>925.54142496764064</v>
      </c>
      <c r="N1766" s="100">
        <f t="shared" ref="N1766" si="4018">+N1759/N1765*30</f>
        <v>396.58195657397528</v>
      </c>
      <c r="O1766" s="167">
        <f t="shared" ref="O1766" si="4019">+O1759/O1765*30</f>
        <v>0</v>
      </c>
      <c r="P1766" s="167">
        <f>SUM(D1766:O1766)</f>
        <v>2947.262221127959</v>
      </c>
    </row>
    <row r="1767" spans="1:16" x14ac:dyDescent="0.25">
      <c r="A1767" s="194" t="s">
        <v>118</v>
      </c>
      <c r="B1767" s="376"/>
      <c r="C1767" s="86" t="s">
        <v>216</v>
      </c>
      <c r="D1767" s="87">
        <f>+D1760/D1765*30</f>
        <v>0</v>
      </c>
      <c r="E1767" s="87">
        <f t="shared" ref="E1767:O1767" si="4020">+E1760/E1765*30</f>
        <v>0</v>
      </c>
      <c r="F1767" s="87">
        <f t="shared" si="4020"/>
        <v>0</v>
      </c>
      <c r="G1767" s="87">
        <f t="shared" si="4020"/>
        <v>0</v>
      </c>
      <c r="H1767" s="87">
        <f t="shared" si="4020"/>
        <v>0</v>
      </c>
      <c r="I1767" s="87">
        <f t="shared" si="4020"/>
        <v>92.823336168207149</v>
      </c>
      <c r="J1767" s="87">
        <f t="shared" si="4020"/>
        <v>611.02151206935287</v>
      </c>
      <c r="K1767" s="87">
        <f t="shared" si="4020"/>
        <v>0</v>
      </c>
      <c r="L1767" s="87">
        <f t="shared" si="4020"/>
        <v>341.46246443123039</v>
      </c>
      <c r="M1767" s="87">
        <f t="shared" si="4020"/>
        <v>734.21504769606554</v>
      </c>
      <c r="N1767" s="87">
        <f t="shared" si="4020"/>
        <v>314.29812687576612</v>
      </c>
      <c r="O1767" s="159">
        <f t="shared" si="4020"/>
        <v>0</v>
      </c>
      <c r="P1767" s="159">
        <f t="shared" ref="P1767:P1771" si="4021">SUM(D1767:O1767)</f>
        <v>2093.8204872406222</v>
      </c>
    </row>
    <row r="1768" spans="1:16" x14ac:dyDescent="0.25">
      <c r="A1768" s="194" t="s">
        <v>118</v>
      </c>
      <c r="B1768" s="376"/>
      <c r="C1768" s="86" t="s">
        <v>217</v>
      </c>
      <c r="D1768" s="87">
        <f>+D1761/D1765*30</f>
        <v>0</v>
      </c>
      <c r="E1768" s="87">
        <f t="shared" ref="E1768:O1768" si="4022">+E1761/E1765*30</f>
        <v>0</v>
      </c>
      <c r="F1768" s="87">
        <f t="shared" si="4022"/>
        <v>0</v>
      </c>
      <c r="G1768" s="87">
        <f t="shared" si="4022"/>
        <v>0</v>
      </c>
      <c r="H1768" s="87">
        <f t="shared" si="4022"/>
        <v>0</v>
      </c>
      <c r="I1768" s="87">
        <f t="shared" si="4022"/>
        <v>0</v>
      </c>
      <c r="J1768" s="87">
        <f t="shared" si="4022"/>
        <v>0</v>
      </c>
      <c r="K1768" s="87">
        <f t="shared" si="4022"/>
        <v>0</v>
      </c>
      <c r="L1768" s="87">
        <f t="shared" si="4022"/>
        <v>0</v>
      </c>
      <c r="M1768" s="87">
        <f t="shared" si="4022"/>
        <v>0</v>
      </c>
      <c r="N1768" s="87">
        <f t="shared" si="4022"/>
        <v>0</v>
      </c>
      <c r="O1768" s="159">
        <f t="shared" si="4022"/>
        <v>0</v>
      </c>
      <c r="P1768" s="159"/>
    </row>
    <row r="1769" spans="1:16" x14ac:dyDescent="0.25">
      <c r="A1769" s="194" t="s">
        <v>118</v>
      </c>
      <c r="B1769" s="376"/>
      <c r="C1769" s="86" t="s">
        <v>218</v>
      </c>
      <c r="D1769" s="87">
        <f>+D1762/D1765*30</f>
        <v>0</v>
      </c>
      <c r="E1769" s="87">
        <f t="shared" ref="E1769:O1769" si="4023">+E1762/E1765*30</f>
        <v>0</v>
      </c>
      <c r="F1769" s="87">
        <f t="shared" si="4023"/>
        <v>0</v>
      </c>
      <c r="G1769" s="87">
        <f t="shared" si="4023"/>
        <v>0</v>
      </c>
      <c r="H1769" s="87">
        <f t="shared" si="4023"/>
        <v>0</v>
      </c>
      <c r="I1769" s="87">
        <f t="shared" si="4023"/>
        <v>37.023426900878007</v>
      </c>
      <c r="J1769" s="87">
        <f t="shared" si="4023"/>
        <v>151.82545834238164</v>
      </c>
      <c r="K1769" s="87">
        <f t="shared" si="4023"/>
        <v>0</v>
      </c>
      <c r="L1769" s="87">
        <f t="shared" si="4023"/>
        <v>113.51975232173641</v>
      </c>
      <c r="M1769" s="87">
        <f t="shared" si="4023"/>
        <v>166.82232869794845</v>
      </c>
      <c r="N1769" s="87">
        <f t="shared" si="4023"/>
        <v>77.319730166491539</v>
      </c>
      <c r="O1769" s="159">
        <f t="shared" si="4023"/>
        <v>0</v>
      </c>
      <c r="P1769" s="159"/>
    </row>
    <row r="1770" spans="1:16" x14ac:dyDescent="0.25">
      <c r="A1770" s="194" t="s">
        <v>118</v>
      </c>
      <c r="B1770" s="376"/>
      <c r="C1770" s="86" t="s">
        <v>219</v>
      </c>
      <c r="D1770" s="87">
        <f>+D1763/D1765*30</f>
        <v>0</v>
      </c>
      <c r="E1770" s="87">
        <f t="shared" ref="E1770:O1770" si="4024">+E1763/E1765*30</f>
        <v>0</v>
      </c>
      <c r="F1770" s="87">
        <f t="shared" si="4024"/>
        <v>0</v>
      </c>
      <c r="G1770" s="87">
        <f t="shared" si="4024"/>
        <v>0</v>
      </c>
      <c r="H1770" s="87">
        <f t="shared" si="4024"/>
        <v>0</v>
      </c>
      <c r="I1770" s="87">
        <f t="shared" si="4024"/>
        <v>27.898236930914809</v>
      </c>
      <c r="J1770" s="87">
        <f t="shared" si="4024"/>
        <v>246.08237729347357</v>
      </c>
      <c r="K1770" s="87">
        <f t="shared" si="4024"/>
        <v>0</v>
      </c>
      <c r="L1770" s="87">
        <f t="shared" si="4024"/>
        <v>3.4822751281684079</v>
      </c>
      <c r="M1770" s="87">
        <f t="shared" si="4024"/>
        <v>24.50404857362707</v>
      </c>
      <c r="N1770" s="87">
        <f t="shared" si="4024"/>
        <v>4.9640995317177623</v>
      </c>
      <c r="O1770" s="159">
        <f t="shared" si="4024"/>
        <v>0</v>
      </c>
      <c r="P1770" s="159"/>
    </row>
    <row r="1771" spans="1:16" ht="15.75" thickBot="1" x14ac:dyDescent="0.3">
      <c r="A1771" s="194" t="s">
        <v>118</v>
      </c>
      <c r="B1771" s="376"/>
      <c r="C1771" s="96" t="s">
        <v>238</v>
      </c>
      <c r="D1771" s="168">
        <f>+D1764/D1765*30</f>
        <v>0</v>
      </c>
      <c r="E1771" s="168">
        <f t="shared" ref="E1771:O1771" si="4025">+E1764/E1765*30</f>
        <v>0</v>
      </c>
      <c r="F1771" s="168">
        <f t="shared" si="4025"/>
        <v>0</v>
      </c>
      <c r="G1771" s="168">
        <f t="shared" si="4025"/>
        <v>0</v>
      </c>
      <c r="H1771" s="168">
        <f t="shared" si="4025"/>
        <v>0</v>
      </c>
      <c r="I1771" s="168">
        <f t="shared" si="4025"/>
        <v>0</v>
      </c>
      <c r="J1771" s="168">
        <f t="shared" si="4025"/>
        <v>0</v>
      </c>
      <c r="K1771" s="168">
        <f t="shared" si="4025"/>
        <v>0</v>
      </c>
      <c r="L1771" s="168">
        <f t="shared" si="4025"/>
        <v>0</v>
      </c>
      <c r="M1771" s="168">
        <f t="shared" si="4025"/>
        <v>0</v>
      </c>
      <c r="N1771" s="168">
        <f t="shared" si="4025"/>
        <v>0</v>
      </c>
      <c r="O1771" s="169">
        <f t="shared" si="4025"/>
        <v>0</v>
      </c>
      <c r="P1771" s="169">
        <f t="shared" si="4021"/>
        <v>0</v>
      </c>
    </row>
    <row r="1772" spans="1:16" x14ac:dyDescent="0.25">
      <c r="A1772" s="194" t="s">
        <v>118</v>
      </c>
      <c r="B1772" s="376"/>
      <c r="C1772" s="76" t="s">
        <v>8</v>
      </c>
      <c r="D1772" s="170">
        <f t="shared" ref="D1772:O1772" si="4026">+D1741/D1735</f>
        <v>1.1154283172926818</v>
      </c>
      <c r="E1772" s="170">
        <f t="shared" si="4026"/>
        <v>1.1100899316799429</v>
      </c>
      <c r="F1772" s="170">
        <f t="shared" si="4026"/>
        <v>1.1100899316799429</v>
      </c>
      <c r="G1772" s="170">
        <f t="shared" si="4026"/>
        <v>1.121650721299605</v>
      </c>
      <c r="H1772" s="170">
        <f t="shared" si="4026"/>
        <v>1.1216507212996045</v>
      </c>
      <c r="I1772" s="170">
        <f t="shared" si="4026"/>
        <v>1.1216507212996045</v>
      </c>
      <c r="J1772" s="170">
        <f t="shared" si="4026"/>
        <v>1.1451406258415286</v>
      </c>
      <c r="K1772" s="170">
        <f t="shared" si="4026"/>
        <v>1.1437866357516266</v>
      </c>
      <c r="L1772" s="170">
        <f t="shared" si="4026"/>
        <v>1.1163576927773198</v>
      </c>
      <c r="M1772" s="170">
        <f t="shared" si="4026"/>
        <v>1.1137329106825</v>
      </c>
      <c r="N1772" s="170">
        <f t="shared" si="4026"/>
        <v>1.1222886938310115</v>
      </c>
      <c r="O1772" s="171">
        <f t="shared" si="4026"/>
        <v>1.1272804379212698</v>
      </c>
      <c r="P1772" s="171"/>
    </row>
    <row r="1773" spans="1:16" x14ac:dyDescent="0.25">
      <c r="A1773" s="194" t="s">
        <v>118</v>
      </c>
      <c r="B1773" s="376"/>
      <c r="C1773" s="77" t="s">
        <v>6</v>
      </c>
      <c r="D1773" s="172">
        <f>+VLOOKUP(D1721,Conversion!$B$33:$N$71,(MATCH('Measured TV opt-pt'!D1720,butget_aylar_opt,0)+1),0)</f>
        <v>1.1681637180956133</v>
      </c>
      <c r="E1773" s="172">
        <f>+VLOOKUP(E1721,Conversion!$B$33:$N$71,(MATCH('Measured TV opt-pt'!E1720,butget_aylar_opt,0)+1),0)</f>
        <v>1.1734620254679939</v>
      </c>
      <c r="F1773" s="172">
        <f>+VLOOKUP(F1721,Conversion!$B$33:$N$71,(MATCH('Measured TV opt-pt'!F1720,butget_aylar_opt,0)+1),0)</f>
        <v>1.1734620254679939</v>
      </c>
      <c r="G1773" s="172">
        <f>+VLOOKUP(G1721,Conversion!$B$33:$N$71,(MATCH('Measured TV opt-pt'!G1720,butget_aylar_opt,0)+1),0)</f>
        <v>1.190644938745824</v>
      </c>
      <c r="H1773" s="172">
        <f>+VLOOKUP(H1721,Conversion!$B$33:$N$71,(MATCH('Measured TV opt-pt'!H1720,butget_aylar_opt,0)+1),0)</f>
        <v>1.190644938745824</v>
      </c>
      <c r="I1773" s="172">
        <f>+VLOOKUP(I1721,Conversion!$B$33:$N$71,(MATCH('Measured TV opt-pt'!I1720,butget_aylar_opt,0)+1),0)</f>
        <v>1.190644938745824</v>
      </c>
      <c r="J1773" s="172">
        <f>+VLOOKUP(J1721,Conversion!$B$33:$N$71,(MATCH('Measured TV opt-pt'!J1720,butget_aylar_opt,0)+1),0)</f>
        <v>1.2161019089793743</v>
      </c>
      <c r="K1773" s="172">
        <f>+VLOOKUP(K1721,Conversion!$B$33:$N$71,(MATCH('Measured TV opt-pt'!K1720,butget_aylar_opt,0)+1),0)</f>
        <v>1.2161019089793743</v>
      </c>
      <c r="L1773" s="172">
        <f>+VLOOKUP(L1721,Conversion!$B$33:$N$71,(MATCH('Measured TV opt-pt'!L1720,butget_aylar_opt,0)+1),0)</f>
        <v>1.1613541170725816</v>
      </c>
      <c r="M1773" s="172">
        <f>+VLOOKUP(M1721,Conversion!$B$33:$N$71,(MATCH('Measured TV opt-pt'!M1720,butget_aylar_opt,0)+1),0)</f>
        <v>1.1681637180956133</v>
      </c>
      <c r="N1773" s="172">
        <f>+VLOOKUP(N1721,Conversion!$B$33:$N$71,(MATCH('Measured TV opt-pt'!N1720,butget_aylar_opt,0)+1),0)</f>
        <v>1.1681637180956133</v>
      </c>
      <c r="O1773" s="173">
        <f>+VLOOKUP(O1721,Conversion!$B$33:$N$71,(MATCH('Measured TV opt-pt'!O1720,butget_aylar_opt,0)+1),0)</f>
        <v>1.1681637180956133</v>
      </c>
      <c r="P1773" s="173"/>
    </row>
    <row r="1774" spans="1:16" ht="15.75" thickBot="1" x14ac:dyDescent="0.3">
      <c r="A1774" s="194" t="s">
        <v>118</v>
      </c>
      <c r="B1774" s="377"/>
      <c r="C1774" s="96" t="s">
        <v>7</v>
      </c>
      <c r="D1774" s="172">
        <f>+VLOOKUP(D1721,Conversion!$B$74:$N$112,(MATCH('Measured TV opt-pt'!D1720,budget_aylar_pt,0)+1),0)</f>
        <v>1.0483105344525872</v>
      </c>
      <c r="E1774" s="172">
        <f>+VLOOKUP(E1721,Conversion!$B$74:$N$112,(MATCH('Measured TV opt-pt'!E1720,budget_aylar_pt,0)+1),0)</f>
        <v>1.02943453958606</v>
      </c>
      <c r="F1774" s="172">
        <f>+VLOOKUP(F1721,Conversion!$B$74:$N$112,(MATCH('Measured TV opt-pt'!F1720,budget_aylar_pt,0)+1),0)</f>
        <v>1.02943453958606</v>
      </c>
      <c r="G1774" s="172">
        <f>+VLOOKUP(G1721,Conversion!$B$74:$N$112,(MATCH('Measured TV opt-pt'!G1720,budget_aylar_pt,0)+1),0)</f>
        <v>1.0469069857328672</v>
      </c>
      <c r="H1774" s="172">
        <f>+VLOOKUP(H1721,Conversion!$B$74:$N$112,(MATCH('Measured TV opt-pt'!H1720,budget_aylar_pt,0)+1),0)</f>
        <v>1.0469069857328672</v>
      </c>
      <c r="I1774" s="172">
        <f>+VLOOKUP(I1721,Conversion!$B$74:$N$112,(MATCH('Measured TV opt-pt'!I1720,budget_aylar_pt,0)+1),0)</f>
        <v>1.0469069857328672</v>
      </c>
      <c r="J1774" s="172">
        <f>+VLOOKUP(J1721,Conversion!$B$74:$N$112,(MATCH('Measured TV opt-pt'!J1720,budget_aylar_pt,0)+1),0)</f>
        <v>1.0682659024421961</v>
      </c>
      <c r="K1774" s="172">
        <f>+VLOOKUP(K1721,Conversion!$B$74:$N$112,(MATCH('Measured TV opt-pt'!K1720,budget_aylar_pt,0)+1),0)</f>
        <v>1.0682659024421961</v>
      </c>
      <c r="L1774" s="172">
        <f>+VLOOKUP(L1721,Conversion!$B$74:$N$112,(MATCH('Measured TV opt-pt'!L1720,budget_aylar_pt,0)+1),0)</f>
        <v>1.0682896606401939</v>
      </c>
      <c r="M1774" s="172">
        <f>+VLOOKUP(M1721,Conversion!$B$74:$N$112,(MATCH('Measured TV opt-pt'!M1720,budget_aylar_pt,0)+1),0)</f>
        <v>1.0483105344525872</v>
      </c>
      <c r="N1774" s="172">
        <f>+VLOOKUP(N1721,Conversion!$B$74:$N$112,(MATCH('Measured TV opt-pt'!N1720,budget_aylar_pt,0)+1),0)</f>
        <v>1.0483105344525872</v>
      </c>
      <c r="O1774" s="173">
        <f>+VLOOKUP(O1721,Conversion!$B$74:$N$112,(MATCH('Measured TV opt-pt'!O1720,budget_aylar_pt,0)+1),0)</f>
        <v>1.0483105344525872</v>
      </c>
      <c r="P1774" s="174"/>
    </row>
    <row r="1775" spans="1:16" ht="21.75" thickBot="1" x14ac:dyDescent="0.3">
      <c r="A1775" s="194" t="s">
        <v>118</v>
      </c>
      <c r="B1775" s="240" t="s">
        <v>126</v>
      </c>
      <c r="C1775" s="74" t="s">
        <v>107</v>
      </c>
      <c r="D1775" s="153">
        <v>1</v>
      </c>
      <c r="E1775" s="153">
        <v>2</v>
      </c>
      <c r="F1775" s="153">
        <v>3</v>
      </c>
      <c r="G1775" s="153">
        <v>4</v>
      </c>
      <c r="H1775" s="153">
        <v>5</v>
      </c>
      <c r="I1775" s="153">
        <v>6</v>
      </c>
      <c r="J1775" s="153">
        <v>7</v>
      </c>
      <c r="K1775" s="153">
        <v>8</v>
      </c>
      <c r="L1775" s="153">
        <v>9</v>
      </c>
      <c r="M1775" s="153">
        <v>10</v>
      </c>
      <c r="N1775" s="153">
        <v>11</v>
      </c>
      <c r="O1775" s="153">
        <v>12</v>
      </c>
      <c r="P1775" s="74" t="s">
        <v>127</v>
      </c>
    </row>
    <row r="1776" spans="1:16" ht="15.75" thickBot="1" x14ac:dyDescent="0.3">
      <c r="A1776" s="194" t="s">
        <v>118</v>
      </c>
      <c r="B1776" s="378" t="s">
        <v>77</v>
      </c>
      <c r="C1776" s="185" t="s">
        <v>33</v>
      </c>
      <c r="D1776" s="186" t="s">
        <v>111</v>
      </c>
      <c r="E1776" s="186" t="s">
        <v>111</v>
      </c>
      <c r="F1776" s="186" t="s">
        <v>111</v>
      </c>
      <c r="G1776" s="186" t="s">
        <v>111</v>
      </c>
      <c r="H1776" s="186" t="s">
        <v>111</v>
      </c>
      <c r="I1776" s="186" t="s">
        <v>111</v>
      </c>
      <c r="J1776" s="186" t="s">
        <v>111</v>
      </c>
      <c r="K1776" s="186" t="s">
        <v>111</v>
      </c>
      <c r="L1776" s="186" t="s">
        <v>111</v>
      </c>
      <c r="M1776" s="186" t="s">
        <v>111</v>
      </c>
      <c r="N1776" s="186" t="s">
        <v>111</v>
      </c>
      <c r="O1776" s="186" t="s">
        <v>111</v>
      </c>
      <c r="P1776" s="188" t="s">
        <v>108</v>
      </c>
    </row>
    <row r="1777" spans="1:16" x14ac:dyDescent="0.25">
      <c r="A1777" s="194" t="s">
        <v>118</v>
      </c>
      <c r="B1777" s="379"/>
      <c r="C1777" s="175" t="s">
        <v>125</v>
      </c>
      <c r="D1777" s="200"/>
      <c r="E1777" s="201"/>
      <c r="F1777" s="201"/>
      <c r="G1777" s="201"/>
      <c r="H1777" s="201"/>
      <c r="I1777" s="201"/>
      <c r="J1777" s="201"/>
      <c r="K1777" s="201"/>
      <c r="L1777" s="201">
        <v>169637.44806364601</v>
      </c>
      <c r="M1777" s="201">
        <v>165397.09578530822</v>
      </c>
      <c r="N1777" s="201"/>
      <c r="O1777" s="176"/>
      <c r="P1777" s="176">
        <f>SUM(D1777:O1777)</f>
        <v>335034.54384895426</v>
      </c>
    </row>
    <row r="1778" spans="1:16" x14ac:dyDescent="0.25">
      <c r="A1778" s="194" t="s">
        <v>118</v>
      </c>
      <c r="B1778" s="379"/>
      <c r="C1778" s="86" t="s">
        <v>1</v>
      </c>
      <c r="D1778" s="87">
        <f>+D1809*D1791*30</f>
        <v>0</v>
      </c>
      <c r="E1778" s="87">
        <f t="shared" ref="E1778:O1778" si="4027">+E1809*E1791*30</f>
        <v>0</v>
      </c>
      <c r="F1778" s="87">
        <f t="shared" si="4027"/>
        <v>0</v>
      </c>
      <c r="G1778" s="87">
        <f t="shared" si="4027"/>
        <v>0</v>
      </c>
      <c r="H1778" s="87">
        <f t="shared" si="4027"/>
        <v>0</v>
      </c>
      <c r="I1778" s="87">
        <f t="shared" si="4027"/>
        <v>0</v>
      </c>
      <c r="J1778" s="87">
        <f t="shared" si="4027"/>
        <v>0</v>
      </c>
      <c r="K1778" s="87">
        <f t="shared" si="4027"/>
        <v>0</v>
      </c>
      <c r="L1778" s="87">
        <f t="shared" si="4027"/>
        <v>118318.33183309672</v>
      </c>
      <c r="M1778" s="87">
        <f t="shared" si="4027"/>
        <v>124138.20755863184</v>
      </c>
      <c r="N1778" s="87">
        <f t="shared" si="4027"/>
        <v>0</v>
      </c>
      <c r="O1778" s="159">
        <f t="shared" si="4027"/>
        <v>0</v>
      </c>
      <c r="P1778" s="159">
        <f t="shared" ref="P1778:P1782" si="4028">SUM(D1778:O1778)</f>
        <v>242456.53939172855</v>
      </c>
    </row>
    <row r="1779" spans="1:16" x14ac:dyDescent="0.25">
      <c r="A1779" s="194" t="s">
        <v>118</v>
      </c>
      <c r="B1779" s="379"/>
      <c r="C1779" s="86" t="s">
        <v>209</v>
      </c>
      <c r="D1779" s="87">
        <f t="shared" ref="D1779:O1782" si="4029">+D1810*D1792*30</f>
        <v>0</v>
      </c>
      <c r="E1779" s="259">
        <f t="shared" si="4029"/>
        <v>0</v>
      </c>
      <c r="F1779" s="259">
        <f t="shared" si="4029"/>
        <v>0</v>
      </c>
      <c r="G1779" s="259">
        <f t="shared" si="4029"/>
        <v>0</v>
      </c>
      <c r="H1779" s="259">
        <f t="shared" si="4029"/>
        <v>0</v>
      </c>
      <c r="I1779" s="259">
        <f t="shared" si="4029"/>
        <v>0</v>
      </c>
      <c r="J1779" s="259">
        <f t="shared" si="4029"/>
        <v>0</v>
      </c>
      <c r="K1779" s="259">
        <f t="shared" si="4029"/>
        <v>0</v>
      </c>
      <c r="L1779" s="259">
        <f t="shared" si="4029"/>
        <v>0</v>
      </c>
      <c r="M1779" s="259">
        <f t="shared" si="4029"/>
        <v>0</v>
      </c>
      <c r="N1779" s="259">
        <f t="shared" si="4029"/>
        <v>0</v>
      </c>
      <c r="O1779" s="260">
        <f t="shared" si="4029"/>
        <v>0</v>
      </c>
      <c r="P1779" s="260"/>
    </row>
    <row r="1780" spans="1:16" x14ac:dyDescent="0.25">
      <c r="A1780" s="194" t="s">
        <v>118</v>
      </c>
      <c r="B1780" s="379"/>
      <c r="C1780" s="86" t="s">
        <v>210</v>
      </c>
      <c r="D1780" s="87">
        <f t="shared" si="4029"/>
        <v>0</v>
      </c>
      <c r="E1780" s="259">
        <f t="shared" si="4029"/>
        <v>0</v>
      </c>
      <c r="F1780" s="259">
        <f t="shared" si="4029"/>
        <v>0</v>
      </c>
      <c r="G1780" s="259">
        <f t="shared" si="4029"/>
        <v>0</v>
      </c>
      <c r="H1780" s="259">
        <f t="shared" si="4029"/>
        <v>0</v>
      </c>
      <c r="I1780" s="259">
        <f t="shared" si="4029"/>
        <v>0</v>
      </c>
      <c r="J1780" s="259">
        <f t="shared" si="4029"/>
        <v>0</v>
      </c>
      <c r="K1780" s="259">
        <f t="shared" si="4029"/>
        <v>0</v>
      </c>
      <c r="L1780" s="259">
        <f t="shared" si="4029"/>
        <v>49431.579252426964</v>
      </c>
      <c r="M1780" s="259">
        <f t="shared" si="4029"/>
        <v>35391.692280924413</v>
      </c>
      <c r="N1780" s="259">
        <f t="shared" si="4029"/>
        <v>0</v>
      </c>
      <c r="O1780" s="260">
        <f t="shared" si="4029"/>
        <v>0</v>
      </c>
      <c r="P1780" s="260"/>
    </row>
    <row r="1781" spans="1:16" x14ac:dyDescent="0.25">
      <c r="A1781" s="194" t="s">
        <v>118</v>
      </c>
      <c r="B1781" s="379"/>
      <c r="C1781" s="86" t="s">
        <v>211</v>
      </c>
      <c r="D1781" s="87">
        <f t="shared" si="4029"/>
        <v>0</v>
      </c>
      <c r="E1781" s="259">
        <f t="shared" si="4029"/>
        <v>0</v>
      </c>
      <c r="F1781" s="259">
        <f t="shared" si="4029"/>
        <v>0</v>
      </c>
      <c r="G1781" s="259">
        <f t="shared" si="4029"/>
        <v>0</v>
      </c>
      <c r="H1781" s="259">
        <f t="shared" si="4029"/>
        <v>0</v>
      </c>
      <c r="I1781" s="259">
        <f t="shared" si="4029"/>
        <v>0</v>
      </c>
      <c r="J1781" s="259">
        <f t="shared" si="4029"/>
        <v>0</v>
      </c>
      <c r="K1781" s="259">
        <f t="shared" si="4029"/>
        <v>0</v>
      </c>
      <c r="L1781" s="259">
        <f t="shared" si="4029"/>
        <v>1887.5369781223083</v>
      </c>
      <c r="M1781" s="259">
        <f t="shared" si="4029"/>
        <v>5867.195945751997</v>
      </c>
      <c r="N1781" s="259">
        <f t="shared" si="4029"/>
        <v>0</v>
      </c>
      <c r="O1781" s="260">
        <f t="shared" si="4029"/>
        <v>0</v>
      </c>
      <c r="P1781" s="260"/>
    </row>
    <row r="1782" spans="1:16" ht="15.75" thickBot="1" x14ac:dyDescent="0.3">
      <c r="A1782" s="194" t="s">
        <v>118</v>
      </c>
      <c r="B1782" s="379"/>
      <c r="C1782" s="96" t="s">
        <v>227</v>
      </c>
      <c r="D1782" s="87">
        <f t="shared" si="4029"/>
        <v>0</v>
      </c>
      <c r="E1782" s="90">
        <f t="shared" si="4029"/>
        <v>0</v>
      </c>
      <c r="F1782" s="90">
        <f t="shared" si="4029"/>
        <v>0</v>
      </c>
      <c r="G1782" s="90">
        <f t="shared" si="4029"/>
        <v>0</v>
      </c>
      <c r="H1782" s="90">
        <f t="shared" si="4029"/>
        <v>0</v>
      </c>
      <c r="I1782" s="90">
        <f t="shared" si="4029"/>
        <v>0</v>
      </c>
      <c r="J1782" s="90">
        <f t="shared" si="4029"/>
        <v>0</v>
      </c>
      <c r="K1782" s="90">
        <f t="shared" si="4029"/>
        <v>0</v>
      </c>
      <c r="L1782" s="90">
        <f t="shared" si="4029"/>
        <v>0</v>
      </c>
      <c r="M1782" s="90">
        <f t="shared" si="4029"/>
        <v>0</v>
      </c>
      <c r="N1782" s="90">
        <f t="shared" si="4029"/>
        <v>0</v>
      </c>
      <c r="O1782" s="160">
        <f t="shared" si="4029"/>
        <v>0</v>
      </c>
      <c r="P1782" s="160">
        <f t="shared" si="4028"/>
        <v>0</v>
      </c>
    </row>
    <row r="1783" spans="1:16" ht="15.75" thickBot="1" x14ac:dyDescent="0.3">
      <c r="A1783" s="194" t="s">
        <v>118</v>
      </c>
      <c r="B1783" s="379"/>
      <c r="C1783" s="281" t="s">
        <v>108</v>
      </c>
      <c r="D1783" s="282">
        <f>SUM(D1784:D1788)</f>
        <v>1</v>
      </c>
      <c r="E1783" s="282">
        <f t="shared" ref="E1783" si="4030">SUM(E1784:E1788)</f>
        <v>1.0034229363724529</v>
      </c>
      <c r="F1783" s="282">
        <f t="shared" ref="F1783" si="4031">SUM(F1784:F1788)</f>
        <v>0.99999999999999989</v>
      </c>
      <c r="G1783" s="282">
        <f t="shared" ref="G1783" si="4032">SUM(G1784:G1788)</f>
        <v>0.99999999999999989</v>
      </c>
      <c r="H1783" s="282">
        <f t="shared" ref="H1783" si="4033">SUM(H1784:H1788)</f>
        <v>1</v>
      </c>
      <c r="I1783" s="282">
        <f t="shared" ref="I1783" si="4034">SUM(I1784:I1788)</f>
        <v>1.0000000000000002</v>
      </c>
      <c r="J1783" s="282">
        <f t="shared" ref="J1783" si="4035">SUM(J1784:J1788)</f>
        <v>0.99999999999999978</v>
      </c>
      <c r="K1783" s="282">
        <f t="shared" ref="K1783" si="4036">SUM(K1784:K1788)</f>
        <v>0.99999999999999978</v>
      </c>
      <c r="L1783" s="282">
        <f t="shared" ref="L1783" si="4037">SUM(L1784:L1788)</f>
        <v>1</v>
      </c>
      <c r="M1783" s="282">
        <f t="shared" ref="M1783" si="4038">SUM(M1784:M1788)</f>
        <v>1.0000000000000002</v>
      </c>
      <c r="N1783" s="282">
        <f t="shared" ref="N1783" si="4039">SUM(N1784:N1788)</f>
        <v>1</v>
      </c>
      <c r="O1783" s="282">
        <f t="shared" ref="O1783" si="4040">SUM(O1784:O1788)</f>
        <v>0.99999999999999989</v>
      </c>
      <c r="P1783" s="268"/>
    </row>
    <row r="1784" spans="1:16" ht="15.75" thickBot="1" x14ac:dyDescent="0.3">
      <c r="A1784" s="194" t="s">
        <v>118</v>
      </c>
      <c r="B1784" s="379"/>
      <c r="C1784" s="245" t="s">
        <v>196</v>
      </c>
      <c r="D1784" s="246">
        <v>0.748</v>
      </c>
      <c r="E1784" s="246">
        <v>0.71289999999999998</v>
      </c>
      <c r="F1784" s="246">
        <v>0.70128149006739837</v>
      </c>
      <c r="G1784" s="246">
        <v>0.53018436569432525</v>
      </c>
      <c r="H1784" s="246">
        <v>0.5423765464750937</v>
      </c>
      <c r="I1784" s="246">
        <v>0.58843916554063314</v>
      </c>
      <c r="J1784" s="246">
        <v>0.60561377608760258</v>
      </c>
      <c r="K1784" s="246">
        <v>0.80100224649177598</v>
      </c>
      <c r="L1784" s="246">
        <v>0.74479587945877479</v>
      </c>
      <c r="M1784" s="246">
        <v>0.79328167047923914</v>
      </c>
      <c r="N1784" s="246">
        <v>0.79251746496726783</v>
      </c>
      <c r="O1784" s="246">
        <v>0.75240999999999991</v>
      </c>
      <c r="P1784" s="268"/>
    </row>
    <row r="1785" spans="1:16" ht="15.75" thickBot="1" x14ac:dyDescent="0.3">
      <c r="A1785" s="194" t="s">
        <v>118</v>
      </c>
      <c r="B1785" s="379"/>
      <c r="C1785" s="245" t="s">
        <v>197</v>
      </c>
      <c r="D1785" s="246"/>
      <c r="E1785" s="246">
        <v>3.4229363724529492E-3</v>
      </c>
      <c r="F1785" s="246"/>
      <c r="G1785" s="246"/>
      <c r="H1785" s="246"/>
      <c r="I1785" s="246"/>
      <c r="J1785" s="246"/>
      <c r="K1785" s="246"/>
      <c r="L1785" s="246"/>
      <c r="M1785" s="246"/>
      <c r="N1785" s="246"/>
      <c r="O1785" s="246"/>
      <c r="P1785" s="268"/>
    </row>
    <row r="1786" spans="1:16" ht="15.75" thickBot="1" x14ac:dyDescent="0.3">
      <c r="A1786" s="194" t="s">
        <v>118</v>
      </c>
      <c r="B1786" s="379"/>
      <c r="C1786" s="245" t="s">
        <v>199</v>
      </c>
      <c r="D1786" s="310">
        <v>0.252</v>
      </c>
      <c r="E1786" s="246">
        <v>0.28710000000000002</v>
      </c>
      <c r="F1786" s="246">
        <v>0.27946524626273334</v>
      </c>
      <c r="G1786" s="246">
        <v>0.26027151737500415</v>
      </c>
      <c r="H1786" s="246">
        <v>0.22206611722025232</v>
      </c>
      <c r="I1786" s="246">
        <v>0.23470428159927745</v>
      </c>
      <c r="J1786" s="246">
        <v>0.15048175443375286</v>
      </c>
      <c r="K1786" s="246">
        <v>0.11533513094114624</v>
      </c>
      <c r="L1786" s="246">
        <v>0.2476086029169918</v>
      </c>
      <c r="M1786" s="246">
        <v>0.18024296287308908</v>
      </c>
      <c r="N1786" s="246">
        <v>0.19496532528723082</v>
      </c>
      <c r="O1786" s="246">
        <v>0.24758999999999998</v>
      </c>
      <c r="P1786" s="268"/>
    </row>
    <row r="1787" spans="1:16" ht="15.75" thickBot="1" x14ac:dyDescent="0.3">
      <c r="A1787" s="194" t="s">
        <v>118</v>
      </c>
      <c r="B1787" s="379"/>
      <c r="C1787" s="245" t="s">
        <v>198</v>
      </c>
      <c r="D1787" s="246"/>
      <c r="E1787" s="246"/>
      <c r="F1787" s="246">
        <v>1.9253263669868261E-2</v>
      </c>
      <c r="G1787" s="246">
        <v>0.20954411693067052</v>
      </c>
      <c r="H1787" s="246">
        <v>0.23555733630465386</v>
      </c>
      <c r="I1787" s="246">
        <v>0.17685655286008953</v>
      </c>
      <c r="J1787" s="246">
        <v>0.24390446947864436</v>
      </c>
      <c r="K1787" s="246">
        <v>8.3662622567077571E-2</v>
      </c>
      <c r="L1787" s="246">
        <v>7.5955176242334761E-3</v>
      </c>
      <c r="M1787" s="246">
        <v>2.6475366647671975E-2</v>
      </c>
      <c r="N1787" s="246">
        <v>1.2517209745501362E-2</v>
      </c>
      <c r="O1787" s="246">
        <v>0</v>
      </c>
      <c r="P1787" s="268"/>
    </row>
    <row r="1788" spans="1:16" ht="15.75" thickBot="1" x14ac:dyDescent="0.3">
      <c r="A1788" s="194" t="s">
        <v>118</v>
      </c>
      <c r="B1788" s="379"/>
      <c r="C1788" s="248" t="s">
        <v>228</v>
      </c>
      <c r="D1788" s="249"/>
      <c r="E1788" s="249"/>
      <c r="F1788" s="249"/>
      <c r="G1788" s="249"/>
      <c r="H1788" s="249"/>
      <c r="I1788" s="249"/>
      <c r="J1788" s="249"/>
      <c r="K1788" s="249"/>
      <c r="L1788" s="249"/>
      <c r="M1788" s="249"/>
      <c r="N1788" s="249"/>
      <c r="O1788" s="249"/>
      <c r="P1788" s="177"/>
    </row>
    <row r="1789" spans="1:16" ht="15.75" thickBot="1" x14ac:dyDescent="0.3">
      <c r="A1789" s="194"/>
      <c r="B1789" s="379"/>
      <c r="C1789" s="306" t="s">
        <v>278</v>
      </c>
      <c r="D1789" s="309">
        <v>1</v>
      </c>
      <c r="E1789" s="309">
        <v>1</v>
      </c>
      <c r="F1789" s="309">
        <v>1</v>
      </c>
      <c r="G1789" s="309">
        <v>2</v>
      </c>
      <c r="H1789" s="309">
        <v>1</v>
      </c>
      <c r="I1789" s="309">
        <v>3</v>
      </c>
      <c r="J1789" s="309">
        <v>1</v>
      </c>
      <c r="K1789" s="309">
        <v>1</v>
      </c>
      <c r="L1789" s="309">
        <v>1</v>
      </c>
      <c r="M1789" s="309">
        <v>1</v>
      </c>
      <c r="N1789" s="309">
        <v>1</v>
      </c>
      <c r="O1789" s="309">
        <v>1</v>
      </c>
      <c r="P1789" s="308"/>
    </row>
    <row r="1790" spans="1:16" x14ac:dyDescent="0.25">
      <c r="A1790" s="194" t="s">
        <v>118</v>
      </c>
      <c r="B1790" s="379"/>
      <c r="C1790" s="154" t="s">
        <v>14</v>
      </c>
      <c r="D1790" s="155">
        <f>+SUMPRODUCT(D1791:D1795,D1784:D1788)</f>
        <v>18.414684769339438</v>
      </c>
      <c r="E1790" s="155">
        <f t="shared" ref="E1790" si="4041">+SUMPRODUCT(E1791:E1795,E1784:E1788)</f>
        <v>18.841135192376285</v>
      </c>
      <c r="F1790" s="155">
        <f t="shared" ref="F1790" si="4042">+SUMPRODUCT(F1791:F1795,F1784:F1788)</f>
        <v>20.58124650733107</v>
      </c>
      <c r="G1790" s="155">
        <f t="shared" ref="G1790" si="4043">+SUMPRODUCT(G1791:G1795,G1784:G1788)</f>
        <v>24.835787046154774</v>
      </c>
      <c r="H1790" s="155">
        <f t="shared" ref="H1790" si="4044">+SUMPRODUCT(H1791:H1795,H1784:H1788)</f>
        <v>33.603799184948656</v>
      </c>
      <c r="I1790" s="155">
        <f t="shared" ref="I1790" si="4045">+SUMPRODUCT(I1791:I1795,I1784:I1788)</f>
        <v>32.559413130973297</v>
      </c>
      <c r="J1790" s="155">
        <f t="shared" ref="J1790" si="4046">+SUMPRODUCT(J1791:J1795,J1784:J1788)</f>
        <v>20.274910377394022</v>
      </c>
      <c r="K1790" s="155">
        <f t="shared" ref="K1790" si="4047">+SUMPRODUCT(K1791:K1795,K1784:K1788)</f>
        <v>17.290051071257835</v>
      </c>
      <c r="L1790" s="155">
        <f t="shared" ref="L1790" si="4048">+SUMPRODUCT(L1791:L1795,L1784:L1788)</f>
        <v>23.991363394497959</v>
      </c>
      <c r="M1790" s="155">
        <f t="shared" ref="M1790" si="4049">+SUMPRODUCT(M1791:M1795,M1784:M1788)</f>
        <v>27.257656862768588</v>
      </c>
      <c r="N1790" s="155">
        <f t="shared" ref="N1790" si="4050">+SUMPRODUCT(N1791:N1795,N1784:N1788)</f>
        <v>25.052800302948242</v>
      </c>
      <c r="O1790" s="156">
        <f t="shared" ref="O1790" si="4051">+SUMPRODUCT(O1791:O1795,O1784:O1788)</f>
        <v>21.196595452974034</v>
      </c>
      <c r="P1790" s="156"/>
    </row>
    <row r="1791" spans="1:16" x14ac:dyDescent="0.25">
      <c r="A1791" s="194" t="s">
        <v>118</v>
      </c>
      <c r="B1791" s="379"/>
      <c r="C1791" s="77" t="s">
        <v>34</v>
      </c>
      <c r="D1791" s="243">
        <f>+IF(D1789=1,D1803*'CPP Detay Tum Ay'!D$38+(1-'Measured TV opt-pt'!D1803)*'CPP Detay Tum Ay'!D$20,IF(D1789=2,D1803*'CPP Detay (düşük)'!D$38+(1-'Measured TV opt-pt'!D1803)*'CPP Detay (düşük)'!D$20,IF(D1789=3,D1803*'CPP Detay (yüksek)'!D$38+(1-'Measured TV opt-pt'!D1803)*'CPP Detay (yüksek)'!D$20,"Girilen Rakamda Hata Var")))</f>
        <v>17.464164150556634</v>
      </c>
      <c r="E1791" s="243">
        <f>+IF(E1789=1,E1803*'CPP Detay Tum Ay'!E$38+(1-'Measured TV opt-pt'!E1803)*'CPP Detay Tum Ay'!E$20,IF(E1789=2,E1803*'CPP Detay (düşük)'!E$38+(1-'Measured TV opt-pt'!E1803)*'CPP Detay (düşük)'!E$20,IF(E1789=3,E1803*'CPP Detay (yüksek)'!E$38+(1-'Measured TV opt-pt'!E1803)*'CPP Detay (yüksek)'!E$20,"Girilen Rakamda Hata Var")))</f>
        <v>17.440310812806491</v>
      </c>
      <c r="F1791" s="161">
        <f>+IF(F1789=1,F1803*'CPP Detay Tum Ay'!F$38+(1-'Measured TV opt-pt'!F1803)*'CPP Detay Tum Ay'!F$20,IF(F1789=2,F1803*'CPP Detay (düşük)'!F$38+(1-'Measured TV opt-pt'!F1803)*'CPP Detay (düşük)'!F$20,IF(F1789=3,F1803*'CPP Detay (yüksek)'!F$38+(1-'Measured TV opt-pt'!F1803)*'CPP Detay (yüksek)'!F$20,"Girilen Rakamda Hata Var")))</f>
        <v>18.801284390853873</v>
      </c>
      <c r="G1791" s="161">
        <f>+IF(G1789=1,G1803*'CPP Detay Tum Ay'!G$38+(1-'Measured TV opt-pt'!G1803)*'CPP Detay Tum Ay'!G$20,IF(G1789=2,G1803*'CPP Detay (düşük)'!G$38+(1-'Measured TV opt-pt'!G1803)*'CPP Detay (düşük)'!G$20,IF(G1789=3,G1803*'CPP Detay (yüksek)'!G$38+(1-'Measured TV opt-pt'!G1803)*'CPP Detay (yüksek)'!G$20,"Girilen Rakamda Hata Var")))</f>
        <v>22.126971922600415</v>
      </c>
      <c r="H1791" s="161">
        <f>+IF(H1789=1,H1803*'CPP Detay Tum Ay'!H$38+(1-'Measured TV opt-pt'!H1803)*'CPP Detay Tum Ay'!H$20,IF(H1789=2,H1803*'CPP Detay (düşük)'!H$38+(1-'Measured TV opt-pt'!H1803)*'CPP Detay (düşük)'!H$20,IF(H1789=3,H1803*'CPP Detay (yüksek)'!H$38+(1-'Measured TV opt-pt'!H1803)*'CPP Detay (yüksek)'!H$20,"Girilen Rakamda Hata Var")))</f>
        <v>29.906721880543316</v>
      </c>
      <c r="I1791" s="161">
        <f>+IF(I1789=1,I1803*'CPP Detay Tum Ay'!I$38+(1-'Measured TV opt-pt'!I1803)*'CPP Detay Tum Ay'!I$20,IF(I1789=2,I1803*'CPP Detay (düşük)'!I$38+(1-'Measured TV opt-pt'!I1803)*'CPP Detay (düşük)'!I$20,IF(I1789=3,I1803*'CPP Detay (yüksek)'!I$38+(1-'Measured TV opt-pt'!I1803)*'CPP Detay (yüksek)'!I$20,"Girilen Rakamda Hata Var")))</f>
        <v>29.417523083562333</v>
      </c>
      <c r="J1791" s="161">
        <f>+IF(J1789=1,J1803*'CPP Detay Tum Ay'!J$38+(1-'Measured TV opt-pt'!J1803)*'CPP Detay Tum Ay'!J$20,IF(J1789=2,J1803*'CPP Detay (düşük)'!J$38+(1-'Measured TV opt-pt'!J1803)*'CPP Detay (düşük)'!J$20,IF(J1789=3,J1803*'CPP Detay (yüksek)'!J$38+(1-'Measured TV opt-pt'!J1803)*'CPP Detay (yüksek)'!J$20,"Girilen Rakamda Hata Var")))</f>
        <v>18.814975998400666</v>
      </c>
      <c r="K1791" s="161">
        <f>+IF(K1789=1,K1803*'CPP Detay Tum Ay'!K$38+(1-'Measured TV opt-pt'!K1803)*'CPP Detay Tum Ay'!K$20,IF(K1789=2,K1803*'CPP Detay (düşük)'!K$38+(1-'Measured TV opt-pt'!K1803)*'CPP Detay (düşük)'!K$20,IF(K1789=3,K1803*'CPP Detay (yüksek)'!K$38+(1-'Measured TV opt-pt'!K1803)*'CPP Detay (yüksek)'!K$20,"Girilen Rakamda Hata Var")))</f>
        <v>17.034468684979927</v>
      </c>
      <c r="L1791" s="255">
        <f>+IF(L1789=1,L1803*'CPP Detay Tum Ay'!L$38+(1-'Measured TV opt-pt'!L1803)*'CPP Detay Tum Ay'!L$20,IF(L1789=2,L1803*'CPP Detay (düşük)'!L$38+(1-'Measured TV opt-pt'!L1803)*'CPP Detay (düşük)'!L$20,IF(L1789=3,L1803*'CPP Detay (yüksek)'!L$38+(1-'Measured TV opt-pt'!L1803)*'CPP Detay (yüksek)'!L$20,"Girilen Rakamda Hata Var")))</f>
        <v>22.467149289573328</v>
      </c>
      <c r="M1791" s="255">
        <f>+IF(M1789=1,M1803*'CPP Detay Tum Ay'!M$38+(1-'Measured TV opt-pt'!M1803)*'CPP Detay Tum Ay'!M$20,IF(M1789=2,M1803*'CPP Detay (düşük)'!M$38+(1-'Measured TV opt-pt'!M1803)*'CPP Detay (düşük)'!M$20,IF(M1789=3,M1803*'CPP Detay (yüksek)'!M$38+(1-'Measured TV opt-pt'!M1803)*'CPP Detay (yüksek)'!M$20,"Girilen Rakamda Hata Var")))</f>
        <v>25.789248753307362</v>
      </c>
      <c r="N1791" s="255">
        <f>+IF(N1789=1,N1803*'CPP Detay Tum Ay'!N$38+(1-'Measured TV opt-pt'!N1803)*'CPP Detay Tum Ay'!N$20,IF(N1789=2,N1803*'CPP Detay (düşük)'!N$38+(1-'Measured TV opt-pt'!N1803)*'CPP Detay (düşük)'!N$20,IF(N1789=3,N1803*'CPP Detay (yüksek)'!N$38+(1-'Measured TV opt-pt'!N1803)*'CPP Detay (yüksek)'!N$20,"Girilen Rakamda Hata Var")))</f>
        <v>23.803341004858662</v>
      </c>
      <c r="O1791" s="256">
        <f>+IF(O1789=1,O1803*'CPP Detay Tum Ay'!O$38+(1-'Measured TV opt-pt'!O1803)*'CPP Detay Tum Ay'!O$20,IF(O1789=2,O1803*'CPP Detay (düşük)'!O$38+(1-'Measured TV opt-pt'!O1803)*'CPP Detay (düşük)'!O$20,IF(O1789=3,O1803*'CPP Detay (yüksek)'!O$38+(1-'Measured TV opt-pt'!O1803)*'CPP Detay (yüksek)'!O$20,"Girilen Rakamda Hata Var")))</f>
        <v>19.99835323959751</v>
      </c>
      <c r="P1791" s="162"/>
    </row>
    <row r="1792" spans="1:16" x14ac:dyDescent="0.25">
      <c r="A1792" s="194" t="s">
        <v>118</v>
      </c>
      <c r="B1792" s="379"/>
      <c r="C1792" s="77" t="s">
        <v>194</v>
      </c>
      <c r="D1792" s="243">
        <f>+IF(D1789=1,D1804*'CPP Detay Tum Ay'!D$94+(1-'Measured TV opt-pt'!D1804)*'CPP Detay Tum Ay'!D$76,IF(D1789=2,D1804*'CPP Detay (düşük)'!D$94+(1-'Measured TV opt-pt'!D1804)*'CPP Detay (düşük)'!D$76,IF(D1789=3,D1804*'CPP Detay (yüksek)'!D$94+(1-'Measured TV opt-pt'!D1804)*'CPP Detay (yüksek)'!D$76,"Girilen Rakamda Hata Var")))</f>
        <v>0</v>
      </c>
      <c r="E1792" s="243">
        <f>+IF(E1789=1,E1804*'CPP Detay Tum Ay'!E$94+(1-'Measured TV opt-pt'!E1804)*'CPP Detay Tum Ay'!E$76,IF(E1789=2,E1804*'CPP Detay (düşük)'!E$94+(1-'Measured TV opt-pt'!E1804)*'CPP Detay (düşük)'!E$76,IF(E1789=3,E1804*'CPP Detay (yüksek)'!E$94+(1-'Measured TV opt-pt'!E1804)*'CPP Detay (yüksek)'!E$76,"Girilen Rakamda Hata Var")))</f>
        <v>0</v>
      </c>
      <c r="F1792" s="243">
        <f>+IF(F1789=1,F1804*'CPP Detay Tum Ay'!F$94+(1-'Measured TV opt-pt'!F1804)*'CPP Detay Tum Ay'!F$76,IF(F1789=2,F1804*'CPP Detay (düşük)'!F$94+(1-'Measured TV opt-pt'!F1804)*'CPP Detay (düşük)'!F$76,IF(F1789=3,F1804*'CPP Detay (yüksek)'!F$94+(1-'Measured TV opt-pt'!F1804)*'CPP Detay (yüksek)'!F$76,"Girilen Rakamda Hata Var")))</f>
        <v>0</v>
      </c>
      <c r="G1792" s="243">
        <f>+IF(G1789=1,G1804*'CPP Detay Tum Ay'!G$94+(1-'Measured TV opt-pt'!G1804)*'CPP Detay Tum Ay'!G$76,IF(G1789=2,G1804*'CPP Detay (düşük)'!G$94+(1-'Measured TV opt-pt'!G1804)*'CPP Detay (düşük)'!G$76,IF(G1789=3,G1804*'CPP Detay (yüksek)'!G$94+(1-'Measured TV opt-pt'!G1804)*'CPP Detay (yüksek)'!G$76,"Girilen Rakamda Hata Var")))</f>
        <v>0</v>
      </c>
      <c r="H1792" s="243">
        <f>+IF(H1789=1,H1804*'CPP Detay Tum Ay'!H$94+(1-'Measured TV opt-pt'!H1804)*'CPP Detay Tum Ay'!H$76,IF(H1789=2,H1804*'CPP Detay (düşük)'!H$94+(1-'Measured TV opt-pt'!H1804)*'CPP Detay (düşük)'!H$76,IF(H1789=3,H1804*'CPP Detay (yüksek)'!H$94+(1-'Measured TV opt-pt'!H1804)*'CPP Detay (yüksek)'!H$76,"Girilen Rakamda Hata Var")))</f>
        <v>0</v>
      </c>
      <c r="I1792" s="243">
        <f>+IF(I1789=1,I1804*'CPP Detay Tum Ay'!I$94+(1-'Measured TV opt-pt'!I1804)*'CPP Detay Tum Ay'!I$76,IF(I1789=2,I1804*'CPP Detay (düşük)'!I$94+(1-'Measured TV opt-pt'!I1804)*'CPP Detay (düşük)'!I$76,IF(I1789=3,I1804*'CPP Detay (yüksek)'!I$94+(1-'Measured TV opt-pt'!I1804)*'CPP Detay (yüksek)'!I$76,"Girilen Rakamda Hata Var")))</f>
        <v>0</v>
      </c>
      <c r="J1792" s="243">
        <f>+IF(J1789=1,J1804*'CPP Detay Tum Ay'!J$94+(1-'Measured TV opt-pt'!J1804)*'CPP Detay Tum Ay'!J$76,IF(J1789=2,J1804*'CPP Detay (düşük)'!J$94+(1-'Measured TV opt-pt'!J1804)*'CPP Detay (düşük)'!J$76,IF(J1789=3,J1804*'CPP Detay (yüksek)'!J$94+(1-'Measured TV opt-pt'!J1804)*'CPP Detay (yüksek)'!J$76,"Girilen Rakamda Hata Var")))</f>
        <v>0</v>
      </c>
      <c r="K1792" s="243">
        <f>+IF(K1789=1,K1804*'CPP Detay Tum Ay'!K$94+(1-'Measured TV opt-pt'!K1804)*'CPP Detay Tum Ay'!K$76,IF(K1789=2,K1804*'CPP Detay (düşük)'!K$94+(1-'Measured TV opt-pt'!K1804)*'CPP Detay (düşük)'!K$76,IF(K1789=3,K1804*'CPP Detay (yüksek)'!K$94+(1-'Measured TV opt-pt'!K1804)*'CPP Detay (yüksek)'!K$76,"Girilen Rakamda Hata Var")))</f>
        <v>0</v>
      </c>
      <c r="L1792" s="257">
        <f>+IF(L1789=1,L1804*'CPP Detay Tum Ay'!L$94+(1-'Measured TV opt-pt'!L1804)*'CPP Detay Tum Ay'!L$76,IF(L1789=2,L1804*'CPP Detay (düşük)'!L$94+(1-'Measured TV opt-pt'!L1804)*'CPP Detay (düşük)'!L$76,IF(L1789=3,L1804*'CPP Detay (yüksek)'!L$94+(1-'Measured TV opt-pt'!L1804)*'CPP Detay (yüksek)'!L$76,"Girilen Rakamda Hata Var")))</f>
        <v>0</v>
      </c>
      <c r="M1792" s="257">
        <f>+IF(M1789=1,M1804*'CPP Detay Tum Ay'!M$94+(1-'Measured TV opt-pt'!M1804)*'CPP Detay Tum Ay'!M$76,IF(M1789=2,M1804*'CPP Detay (düşük)'!M$94+(1-'Measured TV opt-pt'!M1804)*'CPP Detay (düşük)'!M$76,IF(M1789=3,M1804*'CPP Detay (yüksek)'!M$94+(1-'Measured TV opt-pt'!M1804)*'CPP Detay (yüksek)'!M$76,"Girilen Rakamda Hata Var")))</f>
        <v>0</v>
      </c>
      <c r="N1792" s="257">
        <f>+IF(N1789=1,N1804*'CPP Detay Tum Ay'!N$94+(1-'Measured TV opt-pt'!N1804)*'CPP Detay Tum Ay'!N$76,IF(N1789=2,N1804*'CPP Detay (düşük)'!N$94+(1-'Measured TV opt-pt'!N1804)*'CPP Detay (düşük)'!N$76,IF(N1789=3,N1804*'CPP Detay (yüksek)'!N$94+(1-'Measured TV opt-pt'!N1804)*'CPP Detay (yüksek)'!N$76,"Girilen Rakamda Hata Var")))</f>
        <v>0</v>
      </c>
      <c r="O1792" s="258">
        <f>+IF(O1789=1,O1804*'CPP Detay Tum Ay'!O$94+(1-'Measured TV opt-pt'!O1804)*'CPP Detay Tum Ay'!O$76,IF(O1789=2,O1804*'CPP Detay (düşük)'!O$94+(1-'Measured TV opt-pt'!O1804)*'CPP Detay (düşük)'!O$76,IF(O1789=3,O1804*'CPP Detay (yüksek)'!O$94+(1-'Measured TV opt-pt'!O1804)*'CPP Detay (yüksek)'!O$76,"Girilen Rakamda Hata Var")))</f>
        <v>0</v>
      </c>
      <c r="P1792" s="244"/>
    </row>
    <row r="1793" spans="1:41" x14ac:dyDescent="0.25">
      <c r="A1793" s="194" t="s">
        <v>118</v>
      </c>
      <c r="B1793" s="379"/>
      <c r="C1793" s="77" t="s">
        <v>195</v>
      </c>
      <c r="D1793" s="243">
        <f>+IF(D1789=1,D1805*'CPP Detay Tum Ay'!D$150+(1-'Measured TV opt-pt'!D1805)*'CPP Detay Tum Ay'!D$132,IF(D1789=2,D1805*'CPP Detay (düşük)'!D$150+(1-'Measured TV opt-pt'!D1805)*'CPP Detay (düşük)'!D$132,IF(D1789=3,D1805*'CPP Detay (yüksek)'!D$150+(1-'Measured TV opt-pt'!D1805)*'CPP Detay (yüksek)'!D$132,"Girilen Rakamda Hata Var")))</f>
        <v>21.236071367948714</v>
      </c>
      <c r="E1793" s="243">
        <f>+IF(E1789=1,E1805*'CPP Detay Tum Ay'!E$150+(1-'Measured TV opt-pt'!E1805)*'CPP Detay Tum Ay'!E$132,IF(E1789=2,E1805*'CPP Detay (düşük)'!E$150+(1-'Measured TV opt-pt'!E1805)*'CPP Detay (düşük)'!E$132,IF(E1789=3,E1805*'CPP Detay (yüksek)'!E$150+(1-'Measured TV opt-pt'!E1805)*'CPP Detay (yüksek)'!E$132,"Girilen Rakamda Hata Var")))</f>
        <v>22.319531918936036</v>
      </c>
      <c r="F1793" s="243">
        <f>+IF(F1789=1,F1805*'CPP Detay Tum Ay'!F$150+(1-'Measured TV opt-pt'!F1805)*'CPP Detay Tum Ay'!F$132,IF(F1789=2,F1805*'CPP Detay (düşük)'!F$150+(1-'Measured TV opt-pt'!F1805)*'CPP Detay (düşük)'!F$132,IF(F1789=3,F1805*'CPP Detay (yüksek)'!F$150+(1-'Measured TV opt-pt'!F1805)*'CPP Detay (yüksek)'!F$132,"Girilen Rakamda Hata Var")))</f>
        <v>25.139650797266516</v>
      </c>
      <c r="G1793" s="243">
        <f>+IF(G1789=1,G1805*'CPP Detay Tum Ay'!G$150+(1-'Measured TV opt-pt'!G1805)*'CPP Detay Tum Ay'!G$132,IF(G1789=2,G1805*'CPP Detay (düşük)'!G$150+(1-'Measured TV opt-pt'!G1805)*'CPP Detay (düşük)'!G$132,IF(G1789=3,G1805*'CPP Detay (yüksek)'!G$150+(1-'Measured TV opt-pt'!G1805)*'CPP Detay (yüksek)'!G$132,"Girilen Rakamda Hata Var")))</f>
        <v>28.225908328568973</v>
      </c>
      <c r="H1793" s="243">
        <f>+IF(H1789=1,H1805*'CPP Detay Tum Ay'!H$150+(1-'Measured TV opt-pt'!H1805)*'CPP Detay Tum Ay'!H$132,IF(H1789=2,H1805*'CPP Detay (düşük)'!H$150+(1-'Measured TV opt-pt'!H1805)*'CPP Detay (düşük)'!H$132,IF(H1789=3,H1805*'CPP Detay (yüksek)'!H$150+(1-'Measured TV opt-pt'!H1805)*'CPP Detay (yüksek)'!H$132,"Girilen Rakamda Hata Var")))</f>
        <v>38.504582322566698</v>
      </c>
      <c r="I1793" s="243">
        <f>+IF(I1789=1,I1805*'CPP Detay Tum Ay'!I$150+(1-'Measured TV opt-pt'!I1805)*'CPP Detay Tum Ay'!I$132,IF(I1789=2,I1805*'CPP Detay (düşük)'!I$150+(1-'Measured TV opt-pt'!I1805)*'CPP Detay (düşük)'!I$132,IF(I1789=3,I1805*'CPP Detay (yüksek)'!I$150+(1-'Measured TV opt-pt'!I1805)*'CPP Detay (yüksek)'!I$132,"Girilen Rakamda Hata Var")))</f>
        <v>37.365385470321016</v>
      </c>
      <c r="J1793" s="243">
        <f>+IF(J1789=1,J1805*'CPP Detay Tum Ay'!J$150+(1-'Measured TV opt-pt'!J1805)*'CPP Detay Tum Ay'!J$132,IF(J1789=2,J1805*'CPP Detay (düşük)'!J$150+(1-'Measured TV opt-pt'!J1805)*'CPP Detay (düşük)'!J$132,IF(J1789=3,J1805*'CPP Detay (yüksek)'!J$150+(1-'Measured TV opt-pt'!J1805)*'CPP Detay (yüksek)'!J$132,"Girilen Rakamda Hata Var")))</f>
        <v>22.891196098593156</v>
      </c>
      <c r="K1793" s="243">
        <f>+IF(K1789=1,K1805*'CPP Detay Tum Ay'!K$150+(1-'Measured TV opt-pt'!K1805)*'CPP Detay Tum Ay'!K$132,IF(K1789=2,K1805*'CPP Detay (düşük)'!K$150+(1-'Measured TV opt-pt'!K1805)*'CPP Detay (düşük)'!K$132,IF(K1789=3,K1805*'CPP Detay (yüksek)'!K$150+(1-'Measured TV opt-pt'!K1805)*'CPP Detay (yüksek)'!K$132,"Girilen Rakamda Hata Var")))</f>
        <v>18.52416727465565</v>
      </c>
      <c r="L1793" s="257">
        <f>+IF(L1789=1,L1805*'CPP Detay Tum Ay'!L$150+(1-'Measured TV opt-pt'!L1805)*'CPP Detay Tum Ay'!L$132,IF(L1789=2,L1805*'CPP Detay (düşük)'!L$150+(1-'Measured TV opt-pt'!L1805)*'CPP Detay (düşük)'!L$132,IF(L1789=3,L1805*'CPP Detay (yüksek)'!L$150+(1-'Measured TV opt-pt'!L1805)*'CPP Detay (yüksek)'!L$132,"Girilen Rakamda Hata Var")))</f>
        <v>28.233970352734637</v>
      </c>
      <c r="M1793" s="257">
        <f>+IF(M1789=1,M1805*'CPP Detay Tum Ay'!M$150+(1-'Measured TV opt-pt'!M1805)*'CPP Detay Tum Ay'!M$132,IF(M1789=2,M1805*'CPP Detay (düşük)'!M$150+(1-'Measured TV opt-pt'!M1805)*'CPP Detay (düşük)'!M$132,IF(M1789=3,M1805*'CPP Detay (yüksek)'!M$150+(1-'Measured TV opt-pt'!M1805)*'CPP Detay (yüksek)'!M$132,"Girilen Rakamda Hata Var")))</f>
        <v>32.359637806635185</v>
      </c>
      <c r="N1793" s="257">
        <f>+IF(N1789=1,N1805*'CPP Detay Tum Ay'!N$150+(1-'Measured TV opt-pt'!N1805)*'CPP Detay Tum Ay'!N$132,IF(N1789=2,N1805*'CPP Detay (düşük)'!N$150+(1-'Measured TV opt-pt'!N1805)*'CPP Detay (düşük)'!N$132,IF(N1789=3,N1805*'CPP Detay (yüksek)'!N$150+(1-'Measured TV opt-pt'!N1805)*'CPP Detay (yüksek)'!N$132,"Girilen Rakamda Hata Var")))</f>
        <v>29.645492106680784</v>
      </c>
      <c r="O1793" s="258">
        <f>+IF(O1789=1,O1805*'CPP Detay Tum Ay'!O$150+(1-'Measured TV opt-pt'!O1805)*'CPP Detay Tum Ay'!O$132,IF(O1789=2,O1805*'CPP Detay (düşük)'!O$150+(1-'Measured TV opt-pt'!O1805)*'CPP Detay (düşük)'!O$132,IF(O1789=3,O1805*'CPP Detay (yüksek)'!O$150+(1-'Measured TV opt-pt'!O1805)*'CPP Detay (yüksek)'!O$132,"Girilen Rakamda Hata Var")))</f>
        <v>24.837976057063997</v>
      </c>
      <c r="P1793" s="244"/>
    </row>
    <row r="1794" spans="1:41" x14ac:dyDescent="0.25">
      <c r="A1794" s="194" t="s">
        <v>118</v>
      </c>
      <c r="B1794" s="379"/>
      <c r="C1794" s="77" t="s">
        <v>193</v>
      </c>
      <c r="D1794" s="243">
        <f>+IF(D1789=1,D1806*'CPP Detay Tum Ay'!D$206+(1-'Measured TV opt-pt'!D1806)*'CPP Detay Tum Ay'!D$188,IF(D1789=2,D1806*'CPP Detay (düşük)'!D$206+(1-'Measured TV opt-pt'!D1806)*'CPP Detay (düşük)'!D$188,IF(D1789=3,D1806*'CPP Detay (yüksek)'!D$206+(1-'Measured TV opt-pt'!D1806)*'CPP Detay (yüksek)'!D$188,"Girilen Rakamda Hata Var")))</f>
        <v>13.255139170040486</v>
      </c>
      <c r="E1794" s="243">
        <f>+IF(E1789=1,E1806*'CPP Detay Tum Ay'!E$206+(1-'Measured TV opt-pt'!E1806)*'CPP Detay Tum Ay'!E$188,IF(E1789=2,E1806*'CPP Detay (düşük)'!E$206+(1-'Measured TV opt-pt'!E1806)*'CPP Detay (düşük)'!E$188,IF(E1789=3,E1806*'CPP Detay (yüksek)'!E$206+(1-'Measured TV opt-pt'!E1806)*'CPP Detay (yüksek)'!E$188,"Girilen Rakamda Hata Var")))</f>
        <v>12.967943391043091</v>
      </c>
      <c r="F1794" s="243">
        <f>+IF(F1789=1,F1806*'CPP Detay Tum Ay'!F$206+(1-'Measured TV opt-pt'!F1806)*'CPP Detay Tum Ay'!F$188,IF(F1789=2,F1806*'CPP Detay (düşük)'!F$206+(1-'Measured TV opt-pt'!F1806)*'CPP Detay (düşük)'!F$188,IF(F1789=3,F1806*'CPP Detay (yüksek)'!F$206+(1-'Measured TV opt-pt'!F1806)*'CPP Detay (yüksek)'!F$188,"Girilen Rakamda Hata Var")))</f>
        <v>19.248428727173621</v>
      </c>
      <c r="G1794" s="243">
        <f>+IF(G1789=1,G1806*'CPP Detay Tum Ay'!G$206+(1-'Measured TV opt-pt'!G1806)*'CPP Detay Tum Ay'!G$188,IF(G1789=2,G1806*'CPP Detay (düşük)'!G$206+(1-'Measured TV opt-pt'!G1806)*'CPP Detay (düşük)'!G$188,IF(G1789=3,G1806*'CPP Detay (yüksek)'!G$206+(1-'Measured TV opt-pt'!G1806)*'CPP Detay (yüksek)'!G$188,"Girilen Rakamda Hata Var")))</f>
        <v>27.478759924218728</v>
      </c>
      <c r="H1794" s="243">
        <f>+IF(H1789=1,H1806*'CPP Detay Tum Ay'!H$206+(1-'Measured TV opt-pt'!H1806)*'CPP Detay Tum Ay'!H$188,IF(H1789=2,H1806*'CPP Detay (düşük)'!H$206+(1-'Measured TV opt-pt'!H1806)*'CPP Detay (düşük)'!H$188,IF(H1789=3,H1806*'CPP Detay (yüksek)'!H$206+(1-'Measured TV opt-pt'!H1806)*'CPP Detay (yüksek)'!H$188,"Girilen Rakamda Hata Var")))</f>
        <v>37.496312795815889</v>
      </c>
      <c r="I1794" s="243">
        <f>+IF(I1789=1,I1806*'CPP Detay Tum Ay'!I$206+(1-'Measured TV opt-pt'!I1806)*'CPP Detay Tum Ay'!I$188,IF(I1789=2,I1806*'CPP Detay (düşük)'!I$206+(1-'Measured TV opt-pt'!I1806)*'CPP Detay (düşük)'!I$188,IF(I1789=3,I1806*'CPP Detay (yüksek)'!I$206+(1-'Measured TV opt-pt'!I1806)*'CPP Detay (yüksek)'!I$188,"Girilen Rakamda Hata Var")))</f>
        <v>36.635195796468111</v>
      </c>
      <c r="J1794" s="243">
        <f>+IF(J1789=1,J1806*'CPP Detay Tum Ay'!J$206+(1-'Measured TV opt-pt'!J1806)*'CPP Detay Tum Ay'!J$188,IF(J1789=2,J1806*'CPP Detay (düşük)'!J$206+(1-'Measured TV opt-pt'!J1806)*'CPP Detay (düşük)'!J$188,IF(J1789=3,J1806*'CPP Detay (yüksek)'!J$206+(1-'Measured TV opt-pt'!J1806)*'CPP Detay (yüksek)'!J$188,"Girilen Rakamda Hata Var")))</f>
        <v>22.285751374791982</v>
      </c>
      <c r="K1794" s="243">
        <f>+IF(K1789=1,K1806*'CPP Detay Tum Ay'!K$206+(1-'Measured TV opt-pt'!K1806)*'CPP Detay Tum Ay'!K$188,IF(K1789=2,K1806*'CPP Detay (düşük)'!K$206+(1-'Measured TV opt-pt'!K1806)*'CPP Detay (düşük)'!K$188,IF(K1789=3,K1806*'CPP Detay (yüksek)'!K$206+(1-'Measured TV opt-pt'!K1806)*'CPP Detay (yüksek)'!K$188,"Girilen Rakamda Hata Var")))</f>
        <v>18.035725898829039</v>
      </c>
      <c r="L1794" s="257">
        <f>+IF(L1789=1,L1806*'CPP Detay Tum Ay'!L$206+(1-'Measured TV opt-pt'!L1806)*'CPP Detay Tum Ay'!L$188,IF(L1789=2,L1806*'CPP Detay (düşük)'!L$206+(1-'Measured TV opt-pt'!L1806)*'CPP Detay (düşük)'!L$188,IF(L1789=3,L1806*'CPP Detay (yüksek)'!L$206+(1-'Measured TV opt-pt'!L1806)*'CPP Detay (yüksek)'!L$188,"Girilen Rakamda Hata Var")))</f>
        <v>35.145626645182467</v>
      </c>
      <c r="M1794" s="257">
        <f>+IF(M1789=1,M1806*'CPP Detay Tum Ay'!M$206+(1-'Measured TV opt-pt'!M1806)*'CPP Detay Tum Ay'!M$188,IF(M1789=2,M1806*'CPP Detay (düşük)'!M$206+(1-'Measured TV opt-pt'!M1806)*'CPP Detay (düşük)'!M$188,IF(M1789=3,M1806*'CPP Detay (yüksek)'!M$206+(1-'Measured TV opt-pt'!M1806)*'CPP Detay (yüksek)'!M$188,"Girilen Rakamda Hata Var")))</f>
        <v>36.521554108764683</v>
      </c>
      <c r="N1794" s="257">
        <f>+IF(N1789=1,N1806*'CPP Detay Tum Ay'!N$206+(1-'Measured TV opt-pt'!N1806)*'CPP Detay Tum Ay'!N$188,IF(N1789=2,N1806*'CPP Detay (düşük)'!N$206+(1-'Measured TV opt-pt'!N1806)*'CPP Detay (düşük)'!N$188,IF(N1789=3,N1806*'CPP Detay (yüksek)'!N$206+(1-'Measured TV opt-pt'!N1806)*'CPP Detay (yüksek)'!N$188,"Girilen Rakamda Hata Var")))</f>
        <v>32.626585992454281</v>
      </c>
      <c r="O1794" s="258">
        <f>+IF(O1789=1,O1806*'CPP Detay Tum Ay'!O$206+(1-'Measured TV opt-pt'!O1806)*'CPP Detay Tum Ay'!O$188,IF(O1789=2,O1806*'CPP Detay (düşük)'!O$206+(1-'Measured TV opt-pt'!O1806)*'CPP Detay (düşük)'!O$188,IF(O1789=3,O1806*'CPP Detay (yüksek)'!O$206+(1-'Measured TV opt-pt'!O1806)*'CPP Detay (yüksek)'!O$188,"Girilen Rakamda Hata Var")))</f>
        <v>0</v>
      </c>
      <c r="P1794" s="244"/>
    </row>
    <row r="1795" spans="1:41" ht="15.75" thickBot="1" x14ac:dyDescent="0.3">
      <c r="A1795" s="194" t="s">
        <v>118</v>
      </c>
      <c r="B1795" s="379"/>
      <c r="C1795" s="96" t="s">
        <v>229</v>
      </c>
      <c r="D1795" s="243">
        <f>+IF(D1789=1,D1807*'CPP Detay Tum Ay'!D$262+(1-'Measured TV opt-pt'!D1807)*'CPP Detay Tum Ay'!D$244,IF(D1789=2,D1807*'CPP Detay (düşük)'!D$262+(1-'Measured TV opt-pt'!D1807)*'CPP Detay (düşük)'!D$244,IF(D1789=3,D1807*'CPP Detay (yüksek)'!D$262+(1-'Measured TV opt-pt'!D1807)*'CPP Detay (yüksek)'!D$244,"Girilen Rakamda Hata Var")))</f>
        <v>0</v>
      </c>
      <c r="E1795" s="163">
        <f>+IF(E1789=1,E1807*'CPP Detay Tum Ay'!E$262+(1-'Measured TV opt-pt'!E1807)*'CPP Detay Tum Ay'!E$244,IF(E1789=2,E1807*'CPP Detay (düşük)'!E$262+(1-'Measured TV opt-pt'!E1807)*'CPP Detay (düşük)'!E$244,IF(E1789=3,E1807*'CPP Detay (yüksek)'!E$262+(1-'Measured TV opt-pt'!E1807)*'CPP Detay (yüksek)'!E$244,"Girilen Rakamda Hata Var")))</f>
        <v>0</v>
      </c>
      <c r="F1795" s="163">
        <f>+IF(F1789=1,F1807*'CPP Detay Tum Ay'!F$262+(1-'Measured TV opt-pt'!F1807)*'CPP Detay Tum Ay'!F$244,IF(F1789=2,F1807*'CPP Detay (düşük)'!F$262+(1-'Measured TV opt-pt'!F1807)*'CPP Detay (düşük)'!F$244,IF(F1789=3,F1807*'CPP Detay (yüksek)'!F$262+(1-'Measured TV opt-pt'!F1807)*'CPP Detay (yüksek)'!F$244,"Girilen Rakamda Hata Var")))</f>
        <v>0</v>
      </c>
      <c r="G1795" s="163">
        <f>+IF(G1789=1,G1807*'CPP Detay Tum Ay'!G$262+(1-'Measured TV opt-pt'!G1807)*'CPP Detay Tum Ay'!G$244,IF(G1789=2,G1807*'CPP Detay (düşük)'!G$262+(1-'Measured TV opt-pt'!G1807)*'CPP Detay (düşük)'!G$244,IF(G1789=3,G1807*'CPP Detay (yüksek)'!G$262+(1-'Measured TV opt-pt'!G1807)*'CPP Detay (yüksek)'!G$244,"Girilen Rakamda Hata Var")))</f>
        <v>0</v>
      </c>
      <c r="H1795" s="163">
        <f>+IF(H1789=1,H1807*'CPP Detay Tum Ay'!H$262+(1-'Measured TV opt-pt'!H1807)*'CPP Detay Tum Ay'!H$244,IF(H1789=2,H1807*'CPP Detay (düşük)'!H$262+(1-'Measured TV opt-pt'!H1807)*'CPP Detay (düşük)'!H$244,IF(H1789=3,H1807*'CPP Detay (yüksek)'!H$262+(1-'Measured TV opt-pt'!H1807)*'CPP Detay (yüksek)'!H$244,"Girilen Rakamda Hata Var")))</f>
        <v>0</v>
      </c>
      <c r="I1795" s="163">
        <f>+IF(I1789=1,I1807*'CPP Detay Tum Ay'!I$262+(1-'Measured TV opt-pt'!I1807)*'CPP Detay Tum Ay'!I$244,IF(I1789=2,I1807*'CPP Detay (düşük)'!I$262+(1-'Measured TV opt-pt'!I1807)*'CPP Detay (düşük)'!I$244,IF(I1789=3,I1807*'CPP Detay (yüksek)'!I$262+(1-'Measured TV opt-pt'!I1807)*'CPP Detay (yüksek)'!I$244,"Girilen Rakamda Hata Var")))</f>
        <v>0</v>
      </c>
      <c r="J1795" s="163">
        <f>+IF(J1789=1,J1807*'CPP Detay Tum Ay'!J$262+(1-'Measured TV opt-pt'!J1807)*'CPP Detay Tum Ay'!J$244,IF(J1789=2,J1807*'CPP Detay (düşük)'!J$262+(1-'Measured TV opt-pt'!J1807)*'CPP Detay (düşük)'!J$244,IF(J1789=3,J1807*'CPP Detay (yüksek)'!J$262+(1-'Measured TV opt-pt'!J1807)*'CPP Detay (yüksek)'!J$244,"Girilen Rakamda Hata Var")))</f>
        <v>0</v>
      </c>
      <c r="K1795" s="163">
        <f>+IF(K1789=1,K1807*'CPP Detay Tum Ay'!K$262+(1-'Measured TV opt-pt'!K1807)*'CPP Detay Tum Ay'!K$244,IF(K1789=2,K1807*'CPP Detay (düşük)'!K$262+(1-'Measured TV opt-pt'!K1807)*'CPP Detay (düşük)'!K$244,IF(K1789=3,K1807*'CPP Detay (yüksek)'!K$262+(1-'Measured TV opt-pt'!K1807)*'CPP Detay (yüksek)'!K$244,"Girilen Rakamda Hata Var")))</f>
        <v>0</v>
      </c>
      <c r="L1795" s="163">
        <f>+IF(L1789=1,L1807*'CPP Detay Tum Ay'!L$262+(1-'Measured TV opt-pt'!L1807)*'CPP Detay Tum Ay'!L$244,IF(L1789=2,L1807*'CPP Detay (düşük)'!L$262+(1-'Measured TV opt-pt'!L1807)*'CPP Detay (düşük)'!L$244,IF(L1789=3,L1807*'CPP Detay (yüksek)'!L$262+(1-'Measured TV opt-pt'!L1807)*'CPP Detay (yüksek)'!L$244,"Girilen Rakamda Hata Var")))</f>
        <v>0</v>
      </c>
      <c r="M1795" s="163">
        <f>+IF(M1789=1,M1807*'CPP Detay Tum Ay'!M$262+(1-'Measured TV opt-pt'!M1807)*'CPP Detay Tum Ay'!M$244,IF(M1789=2,M1807*'CPP Detay (düşük)'!M$262+(1-'Measured TV opt-pt'!M1807)*'CPP Detay (düşük)'!M$244,IF(M1789=3,M1807*'CPP Detay (yüksek)'!M$262+(1-'Measured TV opt-pt'!M1807)*'CPP Detay (yüksek)'!M$244,"Girilen Rakamda Hata Var")))</f>
        <v>0</v>
      </c>
      <c r="N1795" s="163">
        <f>+IF(N1789=1,N1807*'CPP Detay Tum Ay'!N$262+(1-'Measured TV opt-pt'!N1807)*'CPP Detay Tum Ay'!N$244,IF(N1789=2,N1807*'CPP Detay (düşük)'!N$262+(1-'Measured TV opt-pt'!N1807)*'CPP Detay (düşük)'!N$244,IF(N1789=3,N1807*'CPP Detay (yüksek)'!N$262+(1-'Measured TV opt-pt'!N1807)*'CPP Detay (yüksek)'!N$244,"Girilen Rakamda Hata Var")))</f>
        <v>0</v>
      </c>
      <c r="O1795" s="164">
        <f>+IF(O1789=1,O1807*'CPP Detay Tum Ay'!O$262+(1-'Measured TV opt-pt'!O1807)*'CPP Detay Tum Ay'!O$244,IF(O1789=2,O1807*'CPP Detay (düşük)'!O$262+(1-'Measured TV opt-pt'!O1807)*'CPP Detay (düşük)'!O$244,IF(O1789=3,O1807*'CPP Detay (yüksek)'!O$262+(1-'Measured TV opt-pt'!O1807)*'CPP Detay (yüksek)'!O$244,"Girilen Rakamda Hata Var")))</f>
        <v>0</v>
      </c>
      <c r="P1795" s="164"/>
    </row>
    <row r="1796" spans="1:41" x14ac:dyDescent="0.25">
      <c r="A1796" s="194" t="s">
        <v>118</v>
      </c>
      <c r="B1796" s="379"/>
      <c r="C1796" s="263" t="s">
        <v>16</v>
      </c>
      <c r="D1796" s="264">
        <f>+SUMPRODUCT(D1797:D1801,D1784:D1788)</f>
        <v>32.650922801354191</v>
      </c>
      <c r="E1796" s="264">
        <f t="shared" ref="E1796" si="4052">+SUMPRODUCT(E1797:E1801,E1784:E1788)</f>
        <v>32.727127150060895</v>
      </c>
      <c r="F1796" s="264">
        <f t="shared" ref="F1796" si="4053">+SUMPRODUCT(F1797:F1801,F1784:F1788)</f>
        <v>35.749707460552386</v>
      </c>
      <c r="G1796" s="264">
        <f t="shared" ref="G1796" si="4054">+SUMPRODUCT(G1797:G1801,G1784:G1788)</f>
        <v>44.870313005029857</v>
      </c>
      <c r="H1796" s="264">
        <f t="shared" ref="H1796" si="4055">+SUMPRODUCT(H1797:H1801,H1784:H1788)</f>
        <v>60.71130279804288</v>
      </c>
      <c r="I1796" s="264">
        <f t="shared" ref="I1796" si="4056">+SUMPRODUCT(I1797:I1801,I1784:I1788)</f>
        <v>58.824431685286349</v>
      </c>
      <c r="J1796" s="264">
        <f t="shared" ref="J1796" si="4057">+SUMPRODUCT(J1797:J1801,J1784:J1788)</f>
        <v>35.260141284956454</v>
      </c>
      <c r="K1796" s="264">
        <f t="shared" ref="K1796" si="4058">+SUMPRODUCT(K1797:K1801,K1784:K1788)</f>
        <v>29.994598648180229</v>
      </c>
      <c r="L1796" s="264">
        <f t="shared" ref="L1796" si="4059">+SUMPRODUCT(L1797:L1801,L1784:L1788)</f>
        <v>42.526221770153732</v>
      </c>
      <c r="M1796" s="264">
        <f t="shared" ref="M1796" si="4060">+SUMPRODUCT(M1797:M1801,M1784:M1788)</f>
        <v>48.149727084464793</v>
      </c>
      <c r="N1796" s="264">
        <f t="shared" ref="N1796" si="4061">+SUMPRODUCT(N1797:N1801,N1784:N1788)</f>
        <v>45.092567492305484</v>
      </c>
      <c r="O1796" s="265">
        <f t="shared" ref="O1796" si="4062">+SUMPRODUCT(O1797:O1801,O1784:O1788)</f>
        <v>38.565266816765032</v>
      </c>
      <c r="P1796" s="165"/>
    </row>
    <row r="1797" spans="1:41" x14ac:dyDescent="0.25">
      <c r="A1797" s="194" t="s">
        <v>118</v>
      </c>
      <c r="B1797" s="379"/>
      <c r="C1797" s="77" t="s">
        <v>212</v>
      </c>
      <c r="D1797" s="261">
        <f>+D1791*(D1803*D1829+(1-D1803)*D1828)</f>
        <v>30.965562680683167</v>
      </c>
      <c r="E1797" s="261">
        <f t="shared" ref="E1797:O1797" si="4063">+E1791*(E1803*E1829+(1-E1803)*E1828)</f>
        <v>30.293889602695057</v>
      </c>
      <c r="F1797" s="261">
        <f t="shared" si="4063"/>
        <v>32.657906148505553</v>
      </c>
      <c r="G1797" s="261">
        <f t="shared" si="4063"/>
        <v>39.97635163224296</v>
      </c>
      <c r="H1797" s="261">
        <f t="shared" si="4063"/>
        <v>54.031868176374886</v>
      </c>
      <c r="I1797" s="261">
        <f t="shared" si="4063"/>
        <v>53.148042626517018</v>
      </c>
      <c r="J1797" s="261">
        <f t="shared" si="4063"/>
        <v>32.721166191509589</v>
      </c>
      <c r="K1797" s="261">
        <f t="shared" si="4063"/>
        <v>29.55121701406269</v>
      </c>
      <c r="L1797" s="261">
        <f t="shared" si="4063"/>
        <v>39.824455055799916</v>
      </c>
      <c r="M1797" s="261">
        <f t="shared" si="4063"/>
        <v>45.555833923539893</v>
      </c>
      <c r="N1797" s="261">
        <f t="shared" si="4063"/>
        <v>42.843664094414159</v>
      </c>
      <c r="O1797" s="262">
        <f t="shared" si="4063"/>
        <v>36.385174699023871</v>
      </c>
      <c r="P1797" s="162"/>
    </row>
    <row r="1798" spans="1:41" x14ac:dyDescent="0.25">
      <c r="A1798" s="194" t="s">
        <v>118</v>
      </c>
      <c r="B1798" s="379"/>
      <c r="C1798" s="77" t="s">
        <v>213</v>
      </c>
      <c r="D1798" s="261">
        <f>+D1792*(D1804*D1829+(1-D1804)*D1828)</f>
        <v>0</v>
      </c>
      <c r="E1798" s="261">
        <f t="shared" ref="E1798:O1798" si="4064">+E1792*(E1804*E1829+(1-E1804)*E1828)</f>
        <v>0</v>
      </c>
      <c r="F1798" s="261">
        <f t="shared" si="4064"/>
        <v>0</v>
      </c>
      <c r="G1798" s="261">
        <f t="shared" si="4064"/>
        <v>0</v>
      </c>
      <c r="H1798" s="261">
        <f t="shared" si="4064"/>
        <v>0</v>
      </c>
      <c r="I1798" s="261">
        <f t="shared" si="4064"/>
        <v>0</v>
      </c>
      <c r="J1798" s="261">
        <f t="shared" si="4064"/>
        <v>0</v>
      </c>
      <c r="K1798" s="261">
        <f t="shared" si="4064"/>
        <v>0</v>
      </c>
      <c r="L1798" s="261">
        <f t="shared" si="4064"/>
        <v>0</v>
      </c>
      <c r="M1798" s="261">
        <f t="shared" si="4064"/>
        <v>0</v>
      </c>
      <c r="N1798" s="261">
        <f t="shared" si="4064"/>
        <v>0</v>
      </c>
      <c r="O1798" s="262">
        <f t="shared" si="4064"/>
        <v>0</v>
      </c>
      <c r="P1798" s="244"/>
    </row>
    <row r="1799" spans="1:41" x14ac:dyDescent="0.25">
      <c r="A1799" s="194" t="s">
        <v>118</v>
      </c>
      <c r="B1799" s="379"/>
      <c r="C1799" s="77" t="s">
        <v>214</v>
      </c>
      <c r="D1799" s="261">
        <f>+D1793*(D1805*D1829+(1-D1805)*D1828)</f>
        <v>37.653499667472943</v>
      </c>
      <c r="E1799" s="261">
        <f t="shared" ref="E1799:O1799" si="4065">+E1793*(E1805*E1829+(1-E1805)*E1828)</f>
        <v>38.76911616962586</v>
      </c>
      <c r="F1799" s="261">
        <f t="shared" si="4065"/>
        <v>43.667673935229807</v>
      </c>
      <c r="G1799" s="261">
        <f t="shared" si="4065"/>
        <v>50.995176404134014</v>
      </c>
      <c r="H1799" s="261">
        <f t="shared" si="4065"/>
        <v>69.565448348012083</v>
      </c>
      <c r="I1799" s="261">
        <f t="shared" si="4065"/>
        <v>67.507284487949406</v>
      </c>
      <c r="J1799" s="261">
        <f t="shared" si="4065"/>
        <v>39.810129544048969</v>
      </c>
      <c r="K1799" s="261">
        <f t="shared" si="4065"/>
        <v>32.135530450728133</v>
      </c>
      <c r="L1799" s="261">
        <f t="shared" si="4065"/>
        <v>50.04651319431462</v>
      </c>
      <c r="M1799" s="261">
        <f t="shared" si="4065"/>
        <v>57.162203515366812</v>
      </c>
      <c r="N1799" s="261">
        <f t="shared" si="4065"/>
        <v>53.358959377718641</v>
      </c>
      <c r="O1799" s="262">
        <f t="shared" si="4065"/>
        <v>45.19042579051046</v>
      </c>
      <c r="P1799" s="244"/>
    </row>
    <row r="1800" spans="1:41" x14ac:dyDescent="0.25">
      <c r="A1800" s="194" t="s">
        <v>118</v>
      </c>
      <c r="B1800" s="379"/>
      <c r="C1800" s="77" t="s">
        <v>215</v>
      </c>
      <c r="D1800" s="161">
        <f>+D1794*(D1806*D1829+(1-D1806)*D1828)</f>
        <v>23.502575861781796</v>
      </c>
      <c r="E1800" s="161">
        <f t="shared" ref="E1800:O1800" si="4066">+E1794*(E1806*E1829+(1-E1806)*E1828)</f>
        <v>22.525369511980681</v>
      </c>
      <c r="F1800" s="161">
        <f t="shared" si="4066"/>
        <v>33.434597648234686</v>
      </c>
      <c r="G1800" s="161">
        <f t="shared" si="4066"/>
        <v>49.64531852759071</v>
      </c>
      <c r="H1800" s="161">
        <f t="shared" si="4066"/>
        <v>67.743828232866719</v>
      </c>
      <c r="I1800" s="161">
        <f t="shared" si="4066"/>
        <v>66.188065606021794</v>
      </c>
      <c r="J1800" s="161">
        <f t="shared" si="4066"/>
        <v>38.757199291629043</v>
      </c>
      <c r="K1800" s="161">
        <f t="shared" si="4066"/>
        <v>31.288187492011335</v>
      </c>
      <c r="L1800" s="161">
        <f t="shared" si="4066"/>
        <v>62.297864793578981</v>
      </c>
      <c r="M1800" s="161">
        <f t="shared" si="4066"/>
        <v>64.514087615487</v>
      </c>
      <c r="N1800" s="161">
        <f t="shared" si="4066"/>
        <v>58.724634097495233</v>
      </c>
      <c r="O1800" s="162">
        <f t="shared" si="4066"/>
        <v>0</v>
      </c>
      <c r="P1800" s="244"/>
    </row>
    <row r="1801" spans="1:41" ht="15.75" thickBot="1" x14ac:dyDescent="0.3">
      <c r="A1801" s="194" t="s">
        <v>118</v>
      </c>
      <c r="B1801" s="379"/>
      <c r="C1801" s="96" t="s">
        <v>230</v>
      </c>
      <c r="D1801" s="163">
        <f>+D1795*(D1807*D1829+(1-D1807)*D1828)</f>
        <v>0</v>
      </c>
      <c r="E1801" s="163">
        <f t="shared" ref="E1801:O1801" si="4067">+E1795*(E1807*E1829+(1-E1807)*E1828)</f>
        <v>0</v>
      </c>
      <c r="F1801" s="163">
        <f t="shared" si="4067"/>
        <v>0</v>
      </c>
      <c r="G1801" s="163">
        <f t="shared" si="4067"/>
        <v>0</v>
      </c>
      <c r="H1801" s="163">
        <f t="shared" si="4067"/>
        <v>0</v>
      </c>
      <c r="I1801" s="163">
        <f t="shared" si="4067"/>
        <v>0</v>
      </c>
      <c r="J1801" s="163">
        <f t="shared" si="4067"/>
        <v>0</v>
      </c>
      <c r="K1801" s="163">
        <f t="shared" si="4067"/>
        <v>0</v>
      </c>
      <c r="L1801" s="163">
        <f t="shared" si="4067"/>
        <v>0</v>
      </c>
      <c r="M1801" s="163">
        <f t="shared" si="4067"/>
        <v>0</v>
      </c>
      <c r="N1801" s="163">
        <f t="shared" si="4067"/>
        <v>0</v>
      </c>
      <c r="O1801" s="164">
        <f t="shared" si="4067"/>
        <v>0</v>
      </c>
      <c r="P1801" s="164"/>
    </row>
    <row r="1802" spans="1:41" x14ac:dyDescent="0.25">
      <c r="A1802" s="194" t="s">
        <v>118</v>
      </c>
      <c r="B1802" s="379"/>
      <c r="C1802" s="204" t="s">
        <v>2</v>
      </c>
      <c r="D1802" s="205">
        <f>+IFERROR(SUMPRODUCT(D1803:D1807,D1809:D1813)/D1808,0)</f>
        <v>0</v>
      </c>
      <c r="E1802" s="205">
        <f t="shared" ref="E1802" si="4068">+IFERROR(SUMPRODUCT(E1803:E1807,E1809:E1813)/E1808,0)</f>
        <v>0</v>
      </c>
      <c r="F1802" s="205">
        <f t="shared" ref="F1802" si="4069">+IFERROR(SUMPRODUCT(F1803:F1807,F1809:F1813)/F1808,0)</f>
        <v>0</v>
      </c>
      <c r="G1802" s="205">
        <f t="shared" ref="G1802" si="4070">+IFERROR(SUMPRODUCT(G1803:G1807,G1809:G1813)/G1808,0)</f>
        <v>0</v>
      </c>
      <c r="H1802" s="205">
        <f t="shared" ref="H1802" si="4071">+IFERROR(SUMPRODUCT(H1803:H1807,H1809:H1813)/H1808,0)</f>
        <v>0</v>
      </c>
      <c r="I1802" s="205">
        <f t="shared" ref="I1802" si="4072">+IFERROR(SUMPRODUCT(I1803:I1807,I1809:I1813)/I1808,0)</f>
        <v>0</v>
      </c>
      <c r="J1802" s="205">
        <f t="shared" ref="J1802" si="4073">+IFERROR(SUMPRODUCT(J1803:J1807,J1809:J1813)/J1808,0)</f>
        <v>0</v>
      </c>
      <c r="K1802" s="205">
        <f t="shared" ref="K1802" si="4074">+IFERROR(SUMPRODUCT(K1803:K1807,K1809:K1813)/K1808,0)</f>
        <v>0</v>
      </c>
      <c r="L1802" s="205">
        <f t="shared" ref="L1802" si="4075">+IFERROR(SUMPRODUCT(L1803:L1807,L1809:L1813)/L1808,0)</f>
        <v>0.4834974169537235</v>
      </c>
      <c r="M1802" s="205">
        <f t="shared" ref="M1802" si="4076">+IFERROR(SUMPRODUCT(M1803:M1807,M1809:M1813)/M1808,0)</f>
        <v>0.4541456952468732</v>
      </c>
      <c r="N1802" s="205">
        <f t="shared" ref="N1802" si="4077">+IFERROR(SUMPRODUCT(N1803:N1807,N1809:N1813)/N1808,0)</f>
        <v>0</v>
      </c>
      <c r="O1802" s="205">
        <f t="shared" ref="O1802" si="4078">+IFERROR(SUMPRODUCT(O1803:O1807,O1809:O1813)/O1808,0)</f>
        <v>0</v>
      </c>
      <c r="P1802" s="166">
        <f>+SUMPRODUCT(D1802:O1802,D1808:O1808)/P1808</f>
        <v>0.46994174499209324</v>
      </c>
      <c r="R1802" s="192">
        <f>+D1802</f>
        <v>0</v>
      </c>
      <c r="S1802" s="192">
        <f t="shared" ref="S1802" si="4079">+E1802</f>
        <v>0</v>
      </c>
      <c r="T1802" s="192">
        <f t="shared" ref="T1802" si="4080">+F1802</f>
        <v>0</v>
      </c>
      <c r="U1802" s="192">
        <f t="shared" ref="U1802" si="4081">+G1802</f>
        <v>0</v>
      </c>
      <c r="V1802" s="192">
        <f t="shared" ref="V1802" si="4082">+H1802</f>
        <v>0</v>
      </c>
      <c r="W1802" s="192">
        <f t="shared" ref="W1802" si="4083">+I1802</f>
        <v>0</v>
      </c>
      <c r="X1802" s="192">
        <f t="shared" ref="X1802" si="4084">+J1802</f>
        <v>0</v>
      </c>
      <c r="Y1802" s="192">
        <f t="shared" ref="Y1802" si="4085">+K1802</f>
        <v>0</v>
      </c>
      <c r="Z1802" s="192">
        <f t="shared" ref="Z1802" si="4086">+L1802</f>
        <v>0.4834974169537235</v>
      </c>
      <c r="AA1802" s="192">
        <f t="shared" ref="AA1802" si="4087">+M1802</f>
        <v>0.4541456952468732</v>
      </c>
      <c r="AB1802" s="192">
        <f t="shared" ref="AB1802" si="4088">+N1802</f>
        <v>0</v>
      </c>
      <c r="AC1802" s="192">
        <f t="shared" ref="AC1802" si="4089">+O1802</f>
        <v>0</v>
      </c>
      <c r="AD1802" s="190">
        <f>+D1808</f>
        <v>0</v>
      </c>
      <c r="AE1802" s="190">
        <f t="shared" ref="AE1802" si="4090">+E1808</f>
        <v>0</v>
      </c>
      <c r="AF1802" s="190">
        <f t="shared" ref="AF1802" si="4091">+F1808</f>
        <v>0</v>
      </c>
      <c r="AG1802" s="190">
        <f t="shared" ref="AG1802" si="4092">+G1808</f>
        <v>0</v>
      </c>
      <c r="AH1802" s="190">
        <f t="shared" ref="AH1802" si="4093">+H1808</f>
        <v>0</v>
      </c>
      <c r="AI1802" s="190">
        <f t="shared" ref="AI1802" si="4094">+I1808</f>
        <v>0</v>
      </c>
      <c r="AJ1802" s="190">
        <f t="shared" ref="AJ1802" si="4095">+J1808</f>
        <v>0</v>
      </c>
      <c r="AK1802" s="190">
        <f t="shared" ref="AK1802" si="4096">+K1808</f>
        <v>0</v>
      </c>
      <c r="AL1802" s="190">
        <f t="shared" ref="AL1802" si="4097">+L1808</f>
        <v>235.69238267710631</v>
      </c>
      <c r="AM1802" s="190">
        <f t="shared" ref="AM1802" si="4098">+M1808</f>
        <v>202.26377321916863</v>
      </c>
      <c r="AN1802" s="190">
        <f t="shared" ref="AN1802" si="4099">+N1808</f>
        <v>0</v>
      </c>
      <c r="AO1802" s="190">
        <f t="shared" ref="AO1802" si="4100">+O1808</f>
        <v>0</v>
      </c>
    </row>
    <row r="1803" spans="1:41" x14ac:dyDescent="0.25">
      <c r="A1803" s="194" t="s">
        <v>118</v>
      </c>
      <c r="B1803" s="379"/>
      <c r="C1803" s="178" t="s">
        <v>3</v>
      </c>
      <c r="D1803" s="179">
        <v>0.44</v>
      </c>
      <c r="E1803" s="179">
        <v>0.44</v>
      </c>
      <c r="F1803" s="179">
        <v>0.44</v>
      </c>
      <c r="G1803" s="293">
        <v>0.48</v>
      </c>
      <c r="H1803" s="293">
        <v>0.48</v>
      </c>
      <c r="I1803" s="293">
        <v>0.48</v>
      </c>
      <c r="J1803" s="179">
        <v>0.48</v>
      </c>
      <c r="K1803" s="179">
        <v>0.48915873014712274</v>
      </c>
      <c r="L1803" s="179">
        <v>0.4834974169537235</v>
      </c>
      <c r="M1803" s="179">
        <v>0.45414569524687309</v>
      </c>
      <c r="N1803" s="179">
        <v>0.38276016431267579</v>
      </c>
      <c r="O1803" s="179">
        <v>0.34111134082271427</v>
      </c>
      <c r="P1803" s="180">
        <f>+SUMPRODUCT(D1803:O1803,D1809:O1809)/P1809</f>
        <v>0.46948069454239516</v>
      </c>
    </row>
    <row r="1804" spans="1:41" x14ac:dyDescent="0.25">
      <c r="A1804" s="194" t="s">
        <v>118</v>
      </c>
      <c r="B1804" s="379"/>
      <c r="C1804" s="178" t="s">
        <v>200</v>
      </c>
      <c r="D1804" s="179">
        <v>0.44</v>
      </c>
      <c r="E1804" s="179">
        <v>0.44</v>
      </c>
      <c r="F1804" s="179">
        <v>0.44</v>
      </c>
      <c r="G1804" s="293">
        <v>0.48</v>
      </c>
      <c r="H1804" s="293">
        <v>0.48</v>
      </c>
      <c r="I1804" s="293">
        <v>0.48</v>
      </c>
      <c r="J1804" s="179">
        <v>0.48</v>
      </c>
      <c r="K1804" s="179">
        <v>0.48915873014712274</v>
      </c>
      <c r="L1804" s="179">
        <v>0.4834974169537235</v>
      </c>
      <c r="M1804" s="179">
        <v>0.45414569524687309</v>
      </c>
      <c r="N1804" s="179">
        <v>0.38276016431267579</v>
      </c>
      <c r="O1804" s="179">
        <v>0.34111134082271427</v>
      </c>
      <c r="P1804" s="242"/>
    </row>
    <row r="1805" spans="1:41" x14ac:dyDescent="0.25">
      <c r="A1805" s="194" t="s">
        <v>118</v>
      </c>
      <c r="B1805" s="379"/>
      <c r="C1805" s="178" t="s">
        <v>201</v>
      </c>
      <c r="D1805" s="179">
        <v>0.44</v>
      </c>
      <c r="E1805" s="179">
        <v>0.44</v>
      </c>
      <c r="F1805" s="179">
        <v>0.44</v>
      </c>
      <c r="G1805" s="293">
        <v>0.48</v>
      </c>
      <c r="H1805" s="293">
        <v>0.48</v>
      </c>
      <c r="I1805" s="293">
        <v>0.48</v>
      </c>
      <c r="J1805" s="179">
        <v>0.48</v>
      </c>
      <c r="K1805" s="179">
        <v>0.48915873014712274</v>
      </c>
      <c r="L1805" s="179">
        <v>0.4834974169537235</v>
      </c>
      <c r="M1805" s="179">
        <v>0.45414569524687309</v>
      </c>
      <c r="N1805" s="179">
        <v>0.38276016431267579</v>
      </c>
      <c r="O1805" s="179">
        <v>0.34111134082271427</v>
      </c>
      <c r="P1805" s="242"/>
    </row>
    <row r="1806" spans="1:41" x14ac:dyDescent="0.25">
      <c r="A1806" s="194" t="s">
        <v>118</v>
      </c>
      <c r="B1806" s="379"/>
      <c r="C1806" s="178" t="s">
        <v>202</v>
      </c>
      <c r="D1806" s="179">
        <v>0.44</v>
      </c>
      <c r="E1806" s="179">
        <v>0.44</v>
      </c>
      <c r="F1806" s="179">
        <v>0.44</v>
      </c>
      <c r="G1806" s="293">
        <v>0.48</v>
      </c>
      <c r="H1806" s="293">
        <v>0.48</v>
      </c>
      <c r="I1806" s="293">
        <v>0.48</v>
      </c>
      <c r="J1806" s="179">
        <v>0.48</v>
      </c>
      <c r="K1806" s="179">
        <v>0.48915873014712274</v>
      </c>
      <c r="L1806" s="179">
        <v>0.4834974169537235</v>
      </c>
      <c r="M1806" s="179">
        <v>0.45414569524687309</v>
      </c>
      <c r="N1806" s="179">
        <v>0.38276016431267579</v>
      </c>
      <c r="O1806" s="179">
        <v>0.34111134082271427</v>
      </c>
      <c r="P1806" s="242"/>
    </row>
    <row r="1807" spans="1:41" ht="15.75" thickBot="1" x14ac:dyDescent="0.3">
      <c r="A1807" s="194" t="s">
        <v>118</v>
      </c>
      <c r="B1807" s="379"/>
      <c r="C1807" s="280" t="s">
        <v>231</v>
      </c>
      <c r="D1807" s="179">
        <v>0.44</v>
      </c>
      <c r="E1807" s="179">
        <v>0.44</v>
      </c>
      <c r="F1807" s="179">
        <v>0.44</v>
      </c>
      <c r="G1807" s="293">
        <v>0.48</v>
      </c>
      <c r="H1807" s="293">
        <v>0.48</v>
      </c>
      <c r="I1807" s="293">
        <v>0.48</v>
      </c>
      <c r="J1807" s="181">
        <v>0.48</v>
      </c>
      <c r="K1807" s="181">
        <v>0.48915873014712274</v>
      </c>
      <c r="L1807" s="181">
        <v>0.4834974169537235</v>
      </c>
      <c r="M1807" s="179">
        <v>0.45414569524687309</v>
      </c>
      <c r="N1807" s="179">
        <v>0.38276016431267579</v>
      </c>
      <c r="O1807" s="179">
        <v>0.34111134082271427</v>
      </c>
      <c r="P1807" s="182" t="e">
        <f t="shared" ref="P1807" si="4101">+SUMPRODUCT(D1807:O1807,D1813:O1813)/P1813</f>
        <v>#DIV/0!</v>
      </c>
    </row>
    <row r="1808" spans="1:41" x14ac:dyDescent="0.25">
      <c r="A1808" s="194" t="s">
        <v>118</v>
      </c>
      <c r="B1808" s="379"/>
      <c r="C1808" s="99" t="s">
        <v>239</v>
      </c>
      <c r="D1808" s="100">
        <f>+D1777/D1790/30</f>
        <v>0</v>
      </c>
      <c r="E1808" s="100">
        <f t="shared" ref="E1808:O1808" si="4102">+E1777/E1790/30</f>
        <v>0</v>
      </c>
      <c r="F1808" s="100">
        <f t="shared" si="4102"/>
        <v>0</v>
      </c>
      <c r="G1808" s="100">
        <f t="shared" si="4102"/>
        <v>0</v>
      </c>
      <c r="H1808" s="100">
        <f t="shared" si="4102"/>
        <v>0</v>
      </c>
      <c r="I1808" s="100">
        <f t="shared" si="4102"/>
        <v>0</v>
      </c>
      <c r="J1808" s="100">
        <f t="shared" si="4102"/>
        <v>0</v>
      </c>
      <c r="K1808" s="100">
        <f t="shared" si="4102"/>
        <v>0</v>
      </c>
      <c r="L1808" s="100">
        <f t="shared" si="4102"/>
        <v>235.69238267710631</v>
      </c>
      <c r="M1808" s="100">
        <f t="shared" si="4102"/>
        <v>202.26377321916863</v>
      </c>
      <c r="N1808" s="100">
        <f t="shared" si="4102"/>
        <v>0</v>
      </c>
      <c r="O1808" s="167">
        <f t="shared" si="4102"/>
        <v>0</v>
      </c>
      <c r="P1808" s="167">
        <f>SUM(D1808:O1808)</f>
        <v>437.95615589627494</v>
      </c>
    </row>
    <row r="1809" spans="1:53" x14ac:dyDescent="0.25">
      <c r="A1809" s="194" t="s">
        <v>118</v>
      </c>
      <c r="B1809" s="379"/>
      <c r="C1809" s="86" t="s">
        <v>240</v>
      </c>
      <c r="D1809" s="87">
        <f>+D1808*D1784</f>
        <v>0</v>
      </c>
      <c r="E1809" s="87">
        <f t="shared" ref="E1809" si="4103">+E1808*E1784</f>
        <v>0</v>
      </c>
      <c r="F1809" s="87">
        <f t="shared" ref="F1809" si="4104">+F1808*F1784</f>
        <v>0</v>
      </c>
      <c r="G1809" s="87">
        <f t="shared" ref="G1809" si="4105">+G1808*G1784</f>
        <v>0</v>
      </c>
      <c r="H1809" s="87">
        <f t="shared" ref="H1809" si="4106">+H1808*H1784</f>
        <v>0</v>
      </c>
      <c r="I1809" s="87">
        <f t="shared" ref="I1809" si="4107">+I1808*I1784</f>
        <v>0</v>
      </c>
      <c r="J1809" s="87">
        <f t="shared" ref="J1809" si="4108">+J1808*J1784</f>
        <v>0</v>
      </c>
      <c r="K1809" s="87">
        <f t="shared" ref="K1809" si="4109">+K1808*K1784</f>
        <v>0</v>
      </c>
      <c r="L1809" s="87">
        <f t="shared" ref="L1809" si="4110">+L1808*L1784</f>
        <v>175.5427154377295</v>
      </c>
      <c r="M1809" s="87">
        <f t="shared" ref="M1809" si="4111">+M1808*M1784</f>
        <v>160.45214389673609</v>
      </c>
      <c r="N1809" s="87">
        <f t="shared" ref="N1809" si="4112">+N1808*N1784</f>
        <v>0</v>
      </c>
      <c r="O1809" s="159">
        <f t="shared" ref="O1809" si="4113">+O1808*O1784</f>
        <v>0</v>
      </c>
      <c r="P1809" s="159">
        <f t="shared" ref="P1809:P1819" si="4114">SUM(D1809:O1809)</f>
        <v>335.99485933446556</v>
      </c>
      <c r="AP1809" s="190">
        <f>+D1809</f>
        <v>0</v>
      </c>
      <c r="AQ1809" s="190">
        <f t="shared" ref="AQ1809:AQ1813" si="4115">+E1809</f>
        <v>0</v>
      </c>
      <c r="AR1809" s="190">
        <f t="shared" ref="AR1809:AR1813" si="4116">+F1809</f>
        <v>0</v>
      </c>
      <c r="AS1809" s="190">
        <f t="shared" ref="AS1809:AS1813" si="4117">+G1809</f>
        <v>0</v>
      </c>
      <c r="AT1809" s="190">
        <f t="shared" ref="AT1809:AT1813" si="4118">+H1809</f>
        <v>0</v>
      </c>
      <c r="AU1809" s="190">
        <f t="shared" ref="AU1809:AU1813" si="4119">+I1809</f>
        <v>0</v>
      </c>
      <c r="AV1809" s="190">
        <f t="shared" ref="AV1809:AV1813" si="4120">+J1809</f>
        <v>0</v>
      </c>
      <c r="AW1809" s="190">
        <f t="shared" ref="AW1809:AW1813" si="4121">+K1809</f>
        <v>0</v>
      </c>
      <c r="AX1809" s="190">
        <f t="shared" ref="AX1809:AX1813" si="4122">+L1809</f>
        <v>175.5427154377295</v>
      </c>
      <c r="AY1809" s="190">
        <f t="shared" ref="AY1809:AY1813" si="4123">+M1809</f>
        <v>160.45214389673609</v>
      </c>
      <c r="AZ1809" s="190">
        <f t="shared" ref="AZ1809:AZ1813" si="4124">+N1809</f>
        <v>0</v>
      </c>
      <c r="BA1809" s="190">
        <f t="shared" ref="BA1809:BA1813" si="4125">+O1809</f>
        <v>0</v>
      </c>
    </row>
    <row r="1810" spans="1:53" x14ac:dyDescent="0.25">
      <c r="A1810" s="194" t="s">
        <v>118</v>
      </c>
      <c r="B1810" s="379"/>
      <c r="C1810" s="86" t="s">
        <v>241</v>
      </c>
      <c r="D1810" s="87">
        <f>+D1808*D1785</f>
        <v>0</v>
      </c>
      <c r="E1810" s="87">
        <f t="shared" ref="E1810:O1810" si="4126">+E1808*E1785</f>
        <v>0</v>
      </c>
      <c r="F1810" s="87">
        <f t="shared" si="4126"/>
        <v>0</v>
      </c>
      <c r="G1810" s="87">
        <f t="shared" si="4126"/>
        <v>0</v>
      </c>
      <c r="H1810" s="87">
        <f t="shared" si="4126"/>
        <v>0</v>
      </c>
      <c r="I1810" s="87">
        <f t="shared" si="4126"/>
        <v>0</v>
      </c>
      <c r="J1810" s="87">
        <f t="shared" si="4126"/>
        <v>0</v>
      </c>
      <c r="K1810" s="87">
        <f t="shared" si="4126"/>
        <v>0</v>
      </c>
      <c r="L1810" s="87">
        <f t="shared" si="4126"/>
        <v>0</v>
      </c>
      <c r="M1810" s="87">
        <f t="shared" si="4126"/>
        <v>0</v>
      </c>
      <c r="N1810" s="87">
        <f t="shared" si="4126"/>
        <v>0</v>
      </c>
      <c r="O1810" s="159">
        <f t="shared" si="4126"/>
        <v>0</v>
      </c>
      <c r="P1810" s="159"/>
      <c r="AP1810" s="190">
        <f t="shared" ref="AP1810:AP1813" si="4127">+D1810</f>
        <v>0</v>
      </c>
      <c r="AQ1810" s="190">
        <f t="shared" si="4115"/>
        <v>0</v>
      </c>
      <c r="AR1810" s="190">
        <f t="shared" si="4116"/>
        <v>0</v>
      </c>
      <c r="AS1810" s="190">
        <f t="shared" si="4117"/>
        <v>0</v>
      </c>
      <c r="AT1810" s="190">
        <f t="shared" si="4118"/>
        <v>0</v>
      </c>
      <c r="AU1810" s="190">
        <f t="shared" si="4119"/>
        <v>0</v>
      </c>
      <c r="AV1810" s="190">
        <f t="shared" si="4120"/>
        <v>0</v>
      </c>
      <c r="AW1810" s="190">
        <f t="shared" si="4121"/>
        <v>0</v>
      </c>
      <c r="AX1810" s="190">
        <f t="shared" si="4122"/>
        <v>0</v>
      </c>
      <c r="AY1810" s="190">
        <f t="shared" si="4123"/>
        <v>0</v>
      </c>
      <c r="AZ1810" s="190">
        <f t="shared" si="4124"/>
        <v>0</v>
      </c>
      <c r="BA1810" s="190">
        <f t="shared" si="4125"/>
        <v>0</v>
      </c>
    </row>
    <row r="1811" spans="1:53" x14ac:dyDescent="0.25">
      <c r="A1811" s="194" t="s">
        <v>118</v>
      </c>
      <c r="B1811" s="379"/>
      <c r="C1811" s="86" t="s">
        <v>242</v>
      </c>
      <c r="D1811" s="87">
        <f>+D1808*D1786</f>
        <v>0</v>
      </c>
      <c r="E1811" s="87">
        <f t="shared" ref="E1811:O1811" si="4128">+E1808*E1786</f>
        <v>0</v>
      </c>
      <c r="F1811" s="87">
        <f t="shared" si="4128"/>
        <v>0</v>
      </c>
      <c r="G1811" s="87">
        <f t="shared" si="4128"/>
        <v>0</v>
      </c>
      <c r="H1811" s="87">
        <f t="shared" si="4128"/>
        <v>0</v>
      </c>
      <c r="I1811" s="87">
        <f t="shared" si="4128"/>
        <v>0</v>
      </c>
      <c r="J1811" s="87">
        <f t="shared" si="4128"/>
        <v>0</v>
      </c>
      <c r="K1811" s="87">
        <f t="shared" si="4128"/>
        <v>0</v>
      </c>
      <c r="L1811" s="87">
        <f t="shared" si="4128"/>
        <v>58.35946159285529</v>
      </c>
      <c r="M1811" s="87">
        <f t="shared" si="4128"/>
        <v>36.456621766913521</v>
      </c>
      <c r="N1811" s="87">
        <f t="shared" si="4128"/>
        <v>0</v>
      </c>
      <c r="O1811" s="159">
        <f t="shared" si="4128"/>
        <v>0</v>
      </c>
      <c r="P1811" s="159"/>
      <c r="AP1811" s="190">
        <f t="shared" si="4127"/>
        <v>0</v>
      </c>
      <c r="AQ1811" s="190">
        <f t="shared" si="4115"/>
        <v>0</v>
      </c>
      <c r="AR1811" s="190">
        <f t="shared" si="4116"/>
        <v>0</v>
      </c>
      <c r="AS1811" s="190">
        <f t="shared" si="4117"/>
        <v>0</v>
      </c>
      <c r="AT1811" s="190">
        <f t="shared" si="4118"/>
        <v>0</v>
      </c>
      <c r="AU1811" s="190">
        <f t="shared" si="4119"/>
        <v>0</v>
      </c>
      <c r="AV1811" s="190">
        <f t="shared" si="4120"/>
        <v>0</v>
      </c>
      <c r="AW1811" s="190">
        <f t="shared" si="4121"/>
        <v>0</v>
      </c>
      <c r="AX1811" s="190">
        <f t="shared" si="4122"/>
        <v>58.35946159285529</v>
      </c>
      <c r="AY1811" s="190">
        <f t="shared" si="4123"/>
        <v>36.456621766913521</v>
      </c>
      <c r="AZ1811" s="190">
        <f t="shared" si="4124"/>
        <v>0</v>
      </c>
      <c r="BA1811" s="190">
        <f t="shared" si="4125"/>
        <v>0</v>
      </c>
    </row>
    <row r="1812" spans="1:53" x14ac:dyDescent="0.25">
      <c r="A1812" s="194" t="s">
        <v>118</v>
      </c>
      <c r="B1812" s="379"/>
      <c r="C1812" s="86" t="s">
        <v>243</v>
      </c>
      <c r="D1812" s="87">
        <f>+D1808*D1787</f>
        <v>0</v>
      </c>
      <c r="E1812" s="87">
        <f t="shared" ref="E1812:O1812" si="4129">+E1808*E1787</f>
        <v>0</v>
      </c>
      <c r="F1812" s="87">
        <f t="shared" si="4129"/>
        <v>0</v>
      </c>
      <c r="G1812" s="87">
        <f t="shared" si="4129"/>
        <v>0</v>
      </c>
      <c r="H1812" s="87">
        <f t="shared" si="4129"/>
        <v>0</v>
      </c>
      <c r="I1812" s="87">
        <f t="shared" si="4129"/>
        <v>0</v>
      </c>
      <c r="J1812" s="87">
        <f t="shared" si="4129"/>
        <v>0</v>
      </c>
      <c r="K1812" s="87">
        <f t="shared" si="4129"/>
        <v>0</v>
      </c>
      <c r="L1812" s="87">
        <f t="shared" si="4129"/>
        <v>1.7902056465215419</v>
      </c>
      <c r="M1812" s="87">
        <f t="shared" si="4129"/>
        <v>5.355007555519065</v>
      </c>
      <c r="N1812" s="87">
        <f t="shared" si="4129"/>
        <v>0</v>
      </c>
      <c r="O1812" s="159">
        <f t="shared" si="4129"/>
        <v>0</v>
      </c>
      <c r="P1812" s="159"/>
      <c r="AP1812" s="190">
        <f t="shared" si="4127"/>
        <v>0</v>
      </c>
      <c r="AQ1812" s="190">
        <f t="shared" si="4115"/>
        <v>0</v>
      </c>
      <c r="AR1812" s="190">
        <f t="shared" si="4116"/>
        <v>0</v>
      </c>
      <c r="AS1812" s="190">
        <f t="shared" si="4117"/>
        <v>0</v>
      </c>
      <c r="AT1812" s="190">
        <f t="shared" si="4118"/>
        <v>0</v>
      </c>
      <c r="AU1812" s="190">
        <f t="shared" si="4119"/>
        <v>0</v>
      </c>
      <c r="AV1812" s="190">
        <f t="shared" si="4120"/>
        <v>0</v>
      </c>
      <c r="AW1812" s="190">
        <f t="shared" si="4121"/>
        <v>0</v>
      </c>
      <c r="AX1812" s="190">
        <f t="shared" si="4122"/>
        <v>1.7902056465215419</v>
      </c>
      <c r="AY1812" s="190">
        <f t="shared" si="4123"/>
        <v>5.355007555519065</v>
      </c>
      <c r="AZ1812" s="190">
        <f t="shared" si="4124"/>
        <v>0</v>
      </c>
      <c r="BA1812" s="190">
        <f t="shared" si="4125"/>
        <v>0</v>
      </c>
    </row>
    <row r="1813" spans="1:53" ht="15.75" thickBot="1" x14ac:dyDescent="0.3">
      <c r="A1813" s="194" t="s">
        <v>118</v>
      </c>
      <c r="B1813" s="379"/>
      <c r="C1813" s="96" t="s">
        <v>244</v>
      </c>
      <c r="D1813" s="251">
        <f>+D1808*D1788</f>
        <v>0</v>
      </c>
      <c r="E1813" s="251">
        <f t="shared" ref="E1813:O1813" si="4130">+E1808*E1788</f>
        <v>0</v>
      </c>
      <c r="F1813" s="251">
        <f t="shared" si="4130"/>
        <v>0</v>
      </c>
      <c r="G1813" s="251">
        <f t="shared" si="4130"/>
        <v>0</v>
      </c>
      <c r="H1813" s="251">
        <f t="shared" si="4130"/>
        <v>0</v>
      </c>
      <c r="I1813" s="251">
        <f t="shared" si="4130"/>
        <v>0</v>
      </c>
      <c r="J1813" s="251">
        <f t="shared" si="4130"/>
        <v>0</v>
      </c>
      <c r="K1813" s="251">
        <f t="shared" si="4130"/>
        <v>0</v>
      </c>
      <c r="L1813" s="251">
        <f t="shared" si="4130"/>
        <v>0</v>
      </c>
      <c r="M1813" s="251">
        <f t="shared" si="4130"/>
        <v>0</v>
      </c>
      <c r="N1813" s="251">
        <f t="shared" si="4130"/>
        <v>0</v>
      </c>
      <c r="O1813" s="251">
        <f t="shared" si="4130"/>
        <v>0</v>
      </c>
      <c r="P1813" s="169">
        <f t="shared" si="4114"/>
        <v>0</v>
      </c>
      <c r="AP1813" s="190">
        <f t="shared" si="4127"/>
        <v>0</v>
      </c>
      <c r="AQ1813" s="190">
        <f t="shared" si="4115"/>
        <v>0</v>
      </c>
      <c r="AR1813" s="190">
        <f t="shared" si="4116"/>
        <v>0</v>
      </c>
      <c r="AS1813" s="190">
        <f t="shared" si="4117"/>
        <v>0</v>
      </c>
      <c r="AT1813" s="190">
        <f t="shared" si="4118"/>
        <v>0</v>
      </c>
      <c r="AU1813" s="190">
        <f t="shared" si="4119"/>
        <v>0</v>
      </c>
      <c r="AV1813" s="190">
        <f t="shared" si="4120"/>
        <v>0</v>
      </c>
      <c r="AW1813" s="190">
        <f t="shared" si="4121"/>
        <v>0</v>
      </c>
      <c r="AX1813" s="190">
        <f t="shared" si="4122"/>
        <v>0</v>
      </c>
      <c r="AY1813" s="190">
        <f t="shared" si="4123"/>
        <v>0</v>
      </c>
      <c r="AZ1813" s="190">
        <f t="shared" si="4124"/>
        <v>0</v>
      </c>
      <c r="BA1813" s="190">
        <f t="shared" si="4125"/>
        <v>0</v>
      </c>
    </row>
    <row r="1814" spans="1:53" x14ac:dyDescent="0.25">
      <c r="A1814" s="194" t="s">
        <v>118</v>
      </c>
      <c r="B1814" s="379"/>
      <c r="C1814" s="99" t="s">
        <v>245</v>
      </c>
      <c r="D1814" s="100">
        <f>+IFERROR(D1777/D1796/30,0)</f>
        <v>0</v>
      </c>
      <c r="E1814" s="100">
        <f t="shared" ref="E1814:O1814" si="4131">+IFERROR(E1777/E1796/30,0)</f>
        <v>0</v>
      </c>
      <c r="F1814" s="100">
        <f t="shared" si="4131"/>
        <v>0</v>
      </c>
      <c r="G1814" s="100">
        <f t="shared" si="4131"/>
        <v>0</v>
      </c>
      <c r="H1814" s="100">
        <f t="shared" si="4131"/>
        <v>0</v>
      </c>
      <c r="I1814" s="100">
        <f t="shared" si="4131"/>
        <v>0</v>
      </c>
      <c r="J1814" s="100">
        <f t="shared" si="4131"/>
        <v>0</v>
      </c>
      <c r="K1814" s="100">
        <f t="shared" si="4131"/>
        <v>0</v>
      </c>
      <c r="L1814" s="100">
        <f t="shared" si="4131"/>
        <v>132.96694055454748</v>
      </c>
      <c r="M1814" s="100">
        <f t="shared" si="4131"/>
        <v>114.50192680231726</v>
      </c>
      <c r="N1814" s="100">
        <f t="shared" si="4131"/>
        <v>0</v>
      </c>
      <c r="O1814" s="167">
        <f t="shared" si="4131"/>
        <v>0</v>
      </c>
      <c r="P1814" s="167">
        <f t="shared" si="4114"/>
        <v>247.46886735686473</v>
      </c>
    </row>
    <row r="1815" spans="1:53" x14ac:dyDescent="0.25">
      <c r="A1815" s="194" t="s">
        <v>118</v>
      </c>
      <c r="B1815" s="379"/>
      <c r="C1815" s="86" t="s">
        <v>246</v>
      </c>
      <c r="D1815" s="266">
        <f t="shared" ref="D1815:O1815" si="4132">+IFERROR(D1778/D1797/30,0)</f>
        <v>0</v>
      </c>
      <c r="E1815" s="266">
        <f t="shared" si="4132"/>
        <v>0</v>
      </c>
      <c r="F1815" s="266">
        <f t="shared" si="4132"/>
        <v>0</v>
      </c>
      <c r="G1815" s="266">
        <f t="shared" si="4132"/>
        <v>0</v>
      </c>
      <c r="H1815" s="266">
        <f t="shared" si="4132"/>
        <v>0</v>
      </c>
      <c r="I1815" s="266">
        <f t="shared" si="4132"/>
        <v>0</v>
      </c>
      <c r="J1815" s="266">
        <f t="shared" si="4132"/>
        <v>0</v>
      </c>
      <c r="K1815" s="266">
        <f t="shared" si="4132"/>
        <v>0</v>
      </c>
      <c r="L1815" s="266">
        <f t="shared" si="4132"/>
        <v>99.033229429266797</v>
      </c>
      <c r="M1815" s="266">
        <f t="shared" si="4132"/>
        <v>90.832279766833821</v>
      </c>
      <c r="N1815" s="266">
        <f t="shared" si="4132"/>
        <v>0</v>
      </c>
      <c r="O1815" s="267">
        <f t="shared" si="4132"/>
        <v>0</v>
      </c>
      <c r="P1815" s="159">
        <f t="shared" si="4114"/>
        <v>189.86550919610062</v>
      </c>
    </row>
    <row r="1816" spans="1:53" x14ac:dyDescent="0.25">
      <c r="A1816" s="194" t="s">
        <v>118</v>
      </c>
      <c r="B1816" s="379"/>
      <c r="C1816" s="86" t="s">
        <v>247</v>
      </c>
      <c r="D1816" s="266">
        <f t="shared" ref="D1816:O1816" si="4133">+IFERROR(D1779/D1798/30,0)</f>
        <v>0</v>
      </c>
      <c r="E1816" s="266">
        <f t="shared" si="4133"/>
        <v>0</v>
      </c>
      <c r="F1816" s="266">
        <f t="shared" si="4133"/>
        <v>0</v>
      </c>
      <c r="G1816" s="266">
        <f t="shared" si="4133"/>
        <v>0</v>
      </c>
      <c r="H1816" s="266">
        <f t="shared" si="4133"/>
        <v>0</v>
      </c>
      <c r="I1816" s="266">
        <f t="shared" si="4133"/>
        <v>0</v>
      </c>
      <c r="J1816" s="266">
        <f t="shared" si="4133"/>
        <v>0</v>
      </c>
      <c r="K1816" s="266">
        <f t="shared" si="4133"/>
        <v>0</v>
      </c>
      <c r="L1816" s="266">
        <f t="shared" si="4133"/>
        <v>0</v>
      </c>
      <c r="M1816" s="266">
        <f t="shared" si="4133"/>
        <v>0</v>
      </c>
      <c r="N1816" s="266">
        <f t="shared" si="4133"/>
        <v>0</v>
      </c>
      <c r="O1816" s="267">
        <f t="shared" si="4133"/>
        <v>0</v>
      </c>
      <c r="P1816" s="159">
        <f t="shared" si="4114"/>
        <v>0</v>
      </c>
    </row>
    <row r="1817" spans="1:53" x14ac:dyDescent="0.25">
      <c r="A1817" s="194" t="s">
        <v>118</v>
      </c>
      <c r="B1817" s="379"/>
      <c r="C1817" s="86" t="s">
        <v>248</v>
      </c>
      <c r="D1817" s="266">
        <f t="shared" ref="D1817:O1817" si="4134">+IFERROR(D1780/D1799/30,0)</f>
        <v>0</v>
      </c>
      <c r="E1817" s="266">
        <f t="shared" si="4134"/>
        <v>0</v>
      </c>
      <c r="F1817" s="266">
        <f t="shared" si="4134"/>
        <v>0</v>
      </c>
      <c r="G1817" s="266">
        <f t="shared" si="4134"/>
        <v>0</v>
      </c>
      <c r="H1817" s="266">
        <f t="shared" si="4134"/>
        <v>0</v>
      </c>
      <c r="I1817" s="266">
        <f t="shared" si="4134"/>
        <v>0</v>
      </c>
      <c r="J1817" s="266">
        <f t="shared" si="4134"/>
        <v>0</v>
      </c>
      <c r="K1817" s="266">
        <f t="shared" si="4134"/>
        <v>0</v>
      </c>
      <c r="L1817" s="266">
        <f t="shared" si="4134"/>
        <v>32.923758384858189</v>
      </c>
      <c r="M1817" s="266">
        <f t="shared" si="4134"/>
        <v>20.638166541527234</v>
      </c>
      <c r="N1817" s="266">
        <f t="shared" si="4134"/>
        <v>0</v>
      </c>
      <c r="O1817" s="267">
        <f t="shared" si="4134"/>
        <v>0</v>
      </c>
      <c r="P1817" s="159">
        <f t="shared" si="4114"/>
        <v>53.561924926385423</v>
      </c>
    </row>
    <row r="1818" spans="1:53" x14ac:dyDescent="0.25">
      <c r="A1818" s="194" t="s">
        <v>118</v>
      </c>
      <c r="B1818" s="379"/>
      <c r="C1818" s="86" t="s">
        <v>249</v>
      </c>
      <c r="D1818" s="87">
        <f t="shared" ref="D1818:O1818" si="4135">+IFERROR(D1781/D1800/30,0)</f>
        <v>0</v>
      </c>
      <c r="E1818" s="87">
        <f t="shared" si="4135"/>
        <v>0</v>
      </c>
      <c r="F1818" s="87">
        <f t="shared" si="4135"/>
        <v>0</v>
      </c>
      <c r="G1818" s="87">
        <f t="shared" si="4135"/>
        <v>0</v>
      </c>
      <c r="H1818" s="87">
        <f t="shared" si="4135"/>
        <v>0</v>
      </c>
      <c r="I1818" s="87">
        <f t="shared" si="4135"/>
        <v>0</v>
      </c>
      <c r="J1818" s="87">
        <f t="shared" si="4135"/>
        <v>0</v>
      </c>
      <c r="K1818" s="87">
        <f t="shared" si="4135"/>
        <v>0</v>
      </c>
      <c r="L1818" s="87">
        <f t="shared" si="4135"/>
        <v>1.00995274042247</v>
      </c>
      <c r="M1818" s="87">
        <f t="shared" si="4135"/>
        <v>3.031480493956249</v>
      </c>
      <c r="N1818" s="87">
        <f t="shared" si="4135"/>
        <v>0</v>
      </c>
      <c r="O1818" s="159">
        <f t="shared" si="4135"/>
        <v>0</v>
      </c>
      <c r="P1818" s="159">
        <f t="shared" si="4114"/>
        <v>4.0414332343787187</v>
      </c>
    </row>
    <row r="1819" spans="1:53" ht="15.75" thickBot="1" x14ac:dyDescent="0.3">
      <c r="A1819" s="194" t="s">
        <v>118</v>
      </c>
      <c r="B1819" s="379"/>
      <c r="C1819" s="96" t="s">
        <v>250</v>
      </c>
      <c r="D1819" s="168">
        <f t="shared" ref="D1819:O1819" si="4136">+IFERROR(D1782/D1801/30,0)</f>
        <v>0</v>
      </c>
      <c r="E1819" s="168">
        <f t="shared" si="4136"/>
        <v>0</v>
      </c>
      <c r="F1819" s="168">
        <f t="shared" si="4136"/>
        <v>0</v>
      </c>
      <c r="G1819" s="168">
        <f t="shared" si="4136"/>
        <v>0</v>
      </c>
      <c r="H1819" s="168">
        <f t="shared" si="4136"/>
        <v>0</v>
      </c>
      <c r="I1819" s="168">
        <f t="shared" si="4136"/>
        <v>0</v>
      </c>
      <c r="J1819" s="168">
        <f t="shared" si="4136"/>
        <v>0</v>
      </c>
      <c r="K1819" s="168">
        <f t="shared" si="4136"/>
        <v>0</v>
      </c>
      <c r="L1819" s="168">
        <f t="shared" si="4136"/>
        <v>0</v>
      </c>
      <c r="M1819" s="168">
        <f t="shared" si="4136"/>
        <v>0</v>
      </c>
      <c r="N1819" s="168">
        <f t="shared" si="4136"/>
        <v>0</v>
      </c>
      <c r="O1819" s="169">
        <f t="shared" si="4136"/>
        <v>0</v>
      </c>
      <c r="P1819" s="169">
        <f t="shared" si="4114"/>
        <v>0</v>
      </c>
    </row>
    <row r="1820" spans="1:53" ht="15.75" thickBot="1" x14ac:dyDescent="0.3">
      <c r="A1820" s="194" t="s">
        <v>118</v>
      </c>
      <c r="B1820" s="379"/>
      <c r="C1820" s="183" t="s">
        <v>13</v>
      </c>
      <c r="D1820" s="72">
        <v>30</v>
      </c>
      <c r="E1820" s="72">
        <v>30</v>
      </c>
      <c r="F1820" s="72">
        <v>30</v>
      </c>
      <c r="G1820" s="72">
        <v>0</v>
      </c>
      <c r="H1820" s="72">
        <v>33.121560393413624</v>
      </c>
      <c r="I1820" s="72">
        <v>33.18421323453741</v>
      </c>
      <c r="J1820" s="72">
        <v>33</v>
      </c>
      <c r="K1820" s="72">
        <v>16.918000292815897</v>
      </c>
      <c r="L1820" s="72">
        <v>20</v>
      </c>
      <c r="M1820" s="72">
        <v>20</v>
      </c>
      <c r="N1820" s="72">
        <v>20</v>
      </c>
      <c r="O1820" s="72">
        <v>20</v>
      </c>
      <c r="P1820" s="184"/>
    </row>
    <row r="1821" spans="1:53" x14ac:dyDescent="0.25">
      <c r="A1821" s="194" t="s">
        <v>118</v>
      </c>
      <c r="B1821" s="379"/>
      <c r="C1821" s="99" t="s">
        <v>4</v>
      </c>
      <c r="D1821" s="100">
        <f>+D1814/D1820*30</f>
        <v>0</v>
      </c>
      <c r="E1821" s="100">
        <f t="shared" ref="E1821" si="4137">+E1814/E1820*30</f>
        <v>0</v>
      </c>
      <c r="F1821" s="100">
        <f t="shared" ref="F1821" si="4138">+F1814/F1820*30</f>
        <v>0</v>
      </c>
      <c r="G1821" s="100" t="e">
        <f t="shared" ref="G1821" si="4139">+G1814/G1820*30</f>
        <v>#DIV/0!</v>
      </c>
      <c r="H1821" s="100">
        <f t="shared" ref="H1821" si="4140">+H1814/H1820*30</f>
        <v>0</v>
      </c>
      <c r="I1821" s="100">
        <f t="shared" ref="I1821" si="4141">+I1814/I1820*30</f>
        <v>0</v>
      </c>
      <c r="J1821" s="100">
        <f t="shared" ref="J1821" si="4142">+J1814/J1820*30</f>
        <v>0</v>
      </c>
      <c r="K1821" s="100">
        <f t="shared" ref="K1821" si="4143">+K1814/K1820*30</f>
        <v>0</v>
      </c>
      <c r="L1821" s="100">
        <f t="shared" ref="L1821" si="4144">+L1814/L1820*30</f>
        <v>199.45041083182122</v>
      </c>
      <c r="M1821" s="100">
        <f t="shared" ref="M1821" si="4145">+M1814/M1820*30</f>
        <v>171.75289020347589</v>
      </c>
      <c r="N1821" s="100">
        <f t="shared" ref="N1821" si="4146">+N1814/N1820*30</f>
        <v>0</v>
      </c>
      <c r="O1821" s="167">
        <f t="shared" ref="O1821" si="4147">+O1814/O1820*30</f>
        <v>0</v>
      </c>
      <c r="P1821" s="167" t="e">
        <f>SUM(D1821:O1821)</f>
        <v>#DIV/0!</v>
      </c>
    </row>
    <row r="1822" spans="1:53" x14ac:dyDescent="0.25">
      <c r="A1822" s="194" t="s">
        <v>118</v>
      </c>
      <c r="B1822" s="379"/>
      <c r="C1822" s="86" t="s">
        <v>216</v>
      </c>
      <c r="D1822" s="87">
        <f>+D1815/D1820*30</f>
        <v>0</v>
      </c>
      <c r="E1822" s="87">
        <f t="shared" ref="E1822:O1822" si="4148">+E1815/E1820*30</f>
        <v>0</v>
      </c>
      <c r="F1822" s="87">
        <f t="shared" si="4148"/>
        <v>0</v>
      </c>
      <c r="G1822" s="87" t="e">
        <f t="shared" si="4148"/>
        <v>#DIV/0!</v>
      </c>
      <c r="H1822" s="87">
        <f t="shared" si="4148"/>
        <v>0</v>
      </c>
      <c r="I1822" s="87">
        <f t="shared" si="4148"/>
        <v>0</v>
      </c>
      <c r="J1822" s="87">
        <f t="shared" si="4148"/>
        <v>0</v>
      </c>
      <c r="K1822" s="87">
        <f t="shared" si="4148"/>
        <v>0</v>
      </c>
      <c r="L1822" s="87">
        <f t="shared" si="4148"/>
        <v>148.5498441439002</v>
      </c>
      <c r="M1822" s="87">
        <f t="shared" si="4148"/>
        <v>136.24841965025072</v>
      </c>
      <c r="N1822" s="87">
        <f t="shared" si="4148"/>
        <v>0</v>
      </c>
      <c r="O1822" s="159">
        <f t="shared" si="4148"/>
        <v>0</v>
      </c>
      <c r="P1822" s="159" t="e">
        <f t="shared" ref="P1822:P1826" si="4149">SUM(D1822:O1822)</f>
        <v>#DIV/0!</v>
      </c>
    </row>
    <row r="1823" spans="1:53" x14ac:dyDescent="0.25">
      <c r="A1823" s="194" t="s">
        <v>118</v>
      </c>
      <c r="B1823" s="379"/>
      <c r="C1823" s="86" t="s">
        <v>217</v>
      </c>
      <c r="D1823" s="87">
        <f>+D1816/D1820*30</f>
        <v>0</v>
      </c>
      <c r="E1823" s="87">
        <f t="shared" ref="E1823:O1823" si="4150">+E1816/E1820*30</f>
        <v>0</v>
      </c>
      <c r="F1823" s="87">
        <f t="shared" si="4150"/>
        <v>0</v>
      </c>
      <c r="G1823" s="87" t="e">
        <f t="shared" si="4150"/>
        <v>#DIV/0!</v>
      </c>
      <c r="H1823" s="87">
        <f t="shared" si="4150"/>
        <v>0</v>
      </c>
      <c r="I1823" s="87">
        <f t="shared" si="4150"/>
        <v>0</v>
      </c>
      <c r="J1823" s="87">
        <f t="shared" si="4150"/>
        <v>0</v>
      </c>
      <c r="K1823" s="87">
        <f t="shared" si="4150"/>
        <v>0</v>
      </c>
      <c r="L1823" s="87">
        <f t="shared" si="4150"/>
        <v>0</v>
      </c>
      <c r="M1823" s="87">
        <f t="shared" si="4150"/>
        <v>0</v>
      </c>
      <c r="N1823" s="87">
        <f t="shared" si="4150"/>
        <v>0</v>
      </c>
      <c r="O1823" s="159">
        <f t="shared" si="4150"/>
        <v>0</v>
      </c>
      <c r="P1823" s="159"/>
    </row>
    <row r="1824" spans="1:53" x14ac:dyDescent="0.25">
      <c r="A1824" s="194" t="s">
        <v>118</v>
      </c>
      <c r="B1824" s="379"/>
      <c r="C1824" s="86" t="s">
        <v>218</v>
      </c>
      <c r="D1824" s="87">
        <f>+D1817/D1820*30</f>
        <v>0</v>
      </c>
      <c r="E1824" s="87">
        <f t="shared" ref="E1824:O1824" si="4151">+E1817/E1820*30</f>
        <v>0</v>
      </c>
      <c r="F1824" s="87">
        <f t="shared" si="4151"/>
        <v>0</v>
      </c>
      <c r="G1824" s="87" t="e">
        <f t="shared" si="4151"/>
        <v>#DIV/0!</v>
      </c>
      <c r="H1824" s="87">
        <f t="shared" si="4151"/>
        <v>0</v>
      </c>
      <c r="I1824" s="87">
        <f t="shared" si="4151"/>
        <v>0</v>
      </c>
      <c r="J1824" s="87">
        <f t="shared" si="4151"/>
        <v>0</v>
      </c>
      <c r="K1824" s="87">
        <f t="shared" si="4151"/>
        <v>0</v>
      </c>
      <c r="L1824" s="87">
        <f t="shared" si="4151"/>
        <v>49.385637577287284</v>
      </c>
      <c r="M1824" s="87">
        <f t="shared" si="4151"/>
        <v>30.957249812290847</v>
      </c>
      <c r="N1824" s="87">
        <f t="shared" si="4151"/>
        <v>0</v>
      </c>
      <c r="O1824" s="159">
        <f t="shared" si="4151"/>
        <v>0</v>
      </c>
      <c r="P1824" s="159"/>
    </row>
    <row r="1825" spans="1:17" x14ac:dyDescent="0.25">
      <c r="A1825" s="194" t="s">
        <v>118</v>
      </c>
      <c r="B1825" s="379"/>
      <c r="C1825" s="86" t="s">
        <v>219</v>
      </c>
      <c r="D1825" s="87">
        <f>+D1818/D1820*30</f>
        <v>0</v>
      </c>
      <c r="E1825" s="87">
        <f t="shared" ref="E1825:O1825" si="4152">+E1818/E1820*30</f>
        <v>0</v>
      </c>
      <c r="F1825" s="87">
        <f t="shared" si="4152"/>
        <v>0</v>
      </c>
      <c r="G1825" s="87" t="e">
        <f t="shared" si="4152"/>
        <v>#DIV/0!</v>
      </c>
      <c r="H1825" s="87">
        <f t="shared" si="4152"/>
        <v>0</v>
      </c>
      <c r="I1825" s="87">
        <f t="shared" si="4152"/>
        <v>0</v>
      </c>
      <c r="J1825" s="87">
        <f t="shared" si="4152"/>
        <v>0</v>
      </c>
      <c r="K1825" s="87">
        <f t="shared" si="4152"/>
        <v>0</v>
      </c>
      <c r="L1825" s="87">
        <f t="shared" si="4152"/>
        <v>1.5149291106337048</v>
      </c>
      <c r="M1825" s="87">
        <f t="shared" si="4152"/>
        <v>4.5472207409343737</v>
      </c>
      <c r="N1825" s="87">
        <f t="shared" si="4152"/>
        <v>0</v>
      </c>
      <c r="O1825" s="159">
        <f t="shared" si="4152"/>
        <v>0</v>
      </c>
      <c r="P1825" s="159"/>
    </row>
    <row r="1826" spans="1:17" ht="15.75" thickBot="1" x14ac:dyDescent="0.3">
      <c r="A1826" s="194" t="s">
        <v>118</v>
      </c>
      <c r="B1826" s="379"/>
      <c r="C1826" s="96" t="s">
        <v>238</v>
      </c>
      <c r="D1826" s="168">
        <f>+D1819/D1820*30</f>
        <v>0</v>
      </c>
      <c r="E1826" s="168">
        <f t="shared" ref="E1826:O1826" si="4153">+E1819/E1820*30</f>
        <v>0</v>
      </c>
      <c r="F1826" s="168">
        <f t="shared" si="4153"/>
        <v>0</v>
      </c>
      <c r="G1826" s="168" t="e">
        <f t="shared" si="4153"/>
        <v>#DIV/0!</v>
      </c>
      <c r="H1826" s="168">
        <f t="shared" si="4153"/>
        <v>0</v>
      </c>
      <c r="I1826" s="168">
        <f t="shared" si="4153"/>
        <v>0</v>
      </c>
      <c r="J1826" s="168">
        <f t="shared" si="4153"/>
        <v>0</v>
      </c>
      <c r="K1826" s="168">
        <f t="shared" si="4153"/>
        <v>0</v>
      </c>
      <c r="L1826" s="168">
        <f t="shared" si="4153"/>
        <v>0</v>
      </c>
      <c r="M1826" s="168">
        <f t="shared" si="4153"/>
        <v>0</v>
      </c>
      <c r="N1826" s="168">
        <f t="shared" si="4153"/>
        <v>0</v>
      </c>
      <c r="O1826" s="169">
        <f t="shared" si="4153"/>
        <v>0</v>
      </c>
      <c r="P1826" s="169" t="e">
        <f t="shared" si="4149"/>
        <v>#DIV/0!</v>
      </c>
    </row>
    <row r="1827" spans="1:17" x14ac:dyDescent="0.25">
      <c r="A1827" s="194" t="s">
        <v>118</v>
      </c>
      <c r="B1827" s="379"/>
      <c r="C1827" s="76" t="s">
        <v>8</v>
      </c>
      <c r="D1827" s="170">
        <f t="shared" ref="D1827:O1827" si="4154">+D1796/D1790</f>
        <v>1.7730915956659858</v>
      </c>
      <c r="E1827" s="170">
        <f t="shared" si="4154"/>
        <v>1.7370039976839251</v>
      </c>
      <c r="F1827" s="170">
        <f t="shared" si="4154"/>
        <v>1.7370039976839249</v>
      </c>
      <c r="G1827" s="170">
        <f t="shared" si="4154"/>
        <v>1.8066797287979222</v>
      </c>
      <c r="H1827" s="170">
        <f t="shared" si="4154"/>
        <v>1.8066797287979224</v>
      </c>
      <c r="I1827" s="170">
        <f t="shared" si="4154"/>
        <v>1.8066797287979224</v>
      </c>
      <c r="J1827" s="170">
        <f t="shared" si="4154"/>
        <v>1.7391022021123486</v>
      </c>
      <c r="K1827" s="170">
        <f t="shared" si="4154"/>
        <v>1.7347894765933822</v>
      </c>
      <c r="L1827" s="170">
        <f t="shared" si="4154"/>
        <v>1.7725637793434637</v>
      </c>
      <c r="M1827" s="170">
        <f t="shared" si="4154"/>
        <v>1.7664661099403896</v>
      </c>
      <c r="N1827" s="170">
        <f t="shared" si="4154"/>
        <v>1.7999012863643407</v>
      </c>
      <c r="O1827" s="171">
        <f t="shared" si="4154"/>
        <v>1.8194085414482941</v>
      </c>
      <c r="P1827" s="171"/>
    </row>
    <row r="1828" spans="1:17" x14ac:dyDescent="0.25">
      <c r="A1828" s="194" t="s">
        <v>118</v>
      </c>
      <c r="B1828" s="379"/>
      <c r="C1828" s="77" t="s">
        <v>6</v>
      </c>
      <c r="D1828" s="172">
        <f>+VLOOKUP(D1776,Conversion!$B$33:$N$71,(MATCH('Measured TV opt-pt'!D1775,butget_aylar_opt,0)+1),0)</f>
        <v>1.9791764623611612</v>
      </c>
      <c r="E1828" s="172">
        <f>+VLOOKUP(E1776,Conversion!$B$33:$N$71,(MATCH('Measured TV opt-pt'!E1775,butget_aylar_opt,0)+1),0)</f>
        <v>1.969120913873541</v>
      </c>
      <c r="F1828" s="172">
        <f>+VLOOKUP(F1776,Conversion!$B$33:$N$71,(MATCH('Measured TV opt-pt'!F1775,butget_aylar_opt,0)+1),0)</f>
        <v>1.969120913873541</v>
      </c>
      <c r="G1828" s="172">
        <f>+VLOOKUP(G1776,Conversion!$B$33:$N$71,(MATCH('Measured TV opt-pt'!G1775,butget_aylar_opt,0)+1),0)</f>
        <v>2.1057570458348756</v>
      </c>
      <c r="H1828" s="172">
        <f>+VLOOKUP(H1776,Conversion!$B$33:$N$71,(MATCH('Measured TV opt-pt'!H1775,butget_aylar_opt,0)+1),0)</f>
        <v>2.1057570458348756</v>
      </c>
      <c r="I1828" s="172">
        <f>+VLOOKUP(I1776,Conversion!$B$33:$N$71,(MATCH('Measured TV opt-pt'!I1775,butget_aylar_opt,0)+1),0)</f>
        <v>2.1057570458348756</v>
      </c>
      <c r="J1828" s="172">
        <f>+VLOOKUP(J1776,Conversion!$B$33:$N$71,(MATCH('Measured TV opt-pt'!J1775,butget_aylar_opt,0)+1),0)</f>
        <v>1.9651278864430841</v>
      </c>
      <c r="K1828" s="172">
        <f>+VLOOKUP(K1776,Conversion!$B$33:$N$71,(MATCH('Measured TV opt-pt'!K1775,butget_aylar_opt,0)+1),0)</f>
        <v>1.9651278864430841</v>
      </c>
      <c r="L1828" s="172">
        <f>+VLOOKUP(L1776,Conversion!$B$33:$N$71,(MATCH('Measured TV opt-pt'!L1775,butget_aylar_opt,0)+1),0)</f>
        <v>1.9614266322544283</v>
      </c>
      <c r="M1828" s="172">
        <f>+VLOOKUP(M1776,Conversion!$B$33:$N$71,(MATCH('Measured TV opt-pt'!M1775,butget_aylar_opt,0)+1),0)</f>
        <v>1.9791764623611612</v>
      </c>
      <c r="N1828" s="172">
        <f>+VLOOKUP(N1776,Conversion!$B$33:$N$71,(MATCH('Measured TV opt-pt'!N1775,butget_aylar_opt,0)+1),0)</f>
        <v>1.9791764623611612</v>
      </c>
      <c r="O1828" s="173">
        <f>+VLOOKUP(O1776,Conversion!$B$33:$N$71,(MATCH('Measured TV opt-pt'!O1775,butget_aylar_opt,0)+1),0)</f>
        <v>1.9791764623611612</v>
      </c>
      <c r="P1828" s="173"/>
    </row>
    <row r="1829" spans="1:17" ht="15.75" thickBot="1" x14ac:dyDescent="0.3">
      <c r="A1829" s="194" t="s">
        <v>118</v>
      </c>
      <c r="B1829" s="380"/>
      <c r="C1829" s="96" t="s">
        <v>7</v>
      </c>
      <c r="D1829" s="172">
        <f>+VLOOKUP(D1776,Conversion!$B$74:$N$112,(MATCH('Measured TV opt-pt'!D1775,budget_aylar_pt,0)+1),0)</f>
        <v>1.5108017653266719</v>
      </c>
      <c r="E1829" s="172">
        <f>+VLOOKUP(E1776,Conversion!$B$74:$N$112,(MATCH('Measured TV opt-pt'!E1775,budget_aylar_pt,0)+1),0)</f>
        <v>1.44158246798805</v>
      </c>
      <c r="F1829" s="172">
        <f>+VLOOKUP(F1776,Conversion!$B$74:$N$112,(MATCH('Measured TV opt-pt'!F1775,budget_aylar_pt,0)+1),0)</f>
        <v>1.44158246798805</v>
      </c>
      <c r="G1829" s="172">
        <f>+VLOOKUP(G1776,Conversion!$B$74:$N$112,(MATCH('Measured TV opt-pt'!G1775,budget_aylar_pt,0)+1),0)</f>
        <v>1.4826793020078894</v>
      </c>
      <c r="H1829" s="172">
        <f>+VLOOKUP(H1776,Conversion!$B$74:$N$112,(MATCH('Measured TV opt-pt'!H1775,budget_aylar_pt,0)+1),0)</f>
        <v>1.4826793020078894</v>
      </c>
      <c r="I1829" s="172">
        <f>+VLOOKUP(I1776,Conversion!$B$74:$N$112,(MATCH('Measured TV opt-pt'!I1775,budget_aylar_pt,0)+1),0)</f>
        <v>1.4826793020078894</v>
      </c>
      <c r="J1829" s="172">
        <f>+VLOOKUP(J1776,Conversion!$B$74:$N$112,(MATCH('Measured TV opt-pt'!J1775,budget_aylar_pt,0)+1),0)</f>
        <v>1.4942410440873857</v>
      </c>
      <c r="K1829" s="172">
        <f>+VLOOKUP(K1776,Conversion!$B$74:$N$112,(MATCH('Measured TV opt-pt'!K1775,budget_aylar_pt,0)+1),0)</f>
        <v>1.4942410440873857</v>
      </c>
      <c r="L1829" s="172">
        <f>+VLOOKUP(L1776,Conversion!$B$74:$N$112,(MATCH('Measured TV opt-pt'!L1775,budget_aylar_pt,0)+1),0)</f>
        <v>1.5708085104433644</v>
      </c>
      <c r="M1829" s="172">
        <f>+VLOOKUP(M1776,Conversion!$B$74:$N$112,(MATCH('Measured TV opt-pt'!M1775,budget_aylar_pt,0)+1),0)</f>
        <v>1.5108017653266719</v>
      </c>
      <c r="N1829" s="172">
        <f>+VLOOKUP(N1776,Conversion!$B$74:$N$112,(MATCH('Measured TV opt-pt'!N1775,budget_aylar_pt,0)+1),0)</f>
        <v>1.5108017653266719</v>
      </c>
      <c r="O1829" s="173">
        <f>+VLOOKUP(O1776,Conversion!$B$74:$N$112,(MATCH('Measured TV opt-pt'!O1775,budget_aylar_pt,0)+1),0)</f>
        <v>1.5108017653266719</v>
      </c>
      <c r="P1829" s="174"/>
    </row>
    <row r="1830" spans="1:17" ht="21.75" thickBot="1" x14ac:dyDescent="0.3">
      <c r="A1830" s="194" t="s">
        <v>118</v>
      </c>
      <c r="B1830" s="240" t="s">
        <v>126</v>
      </c>
      <c r="C1830" s="74" t="s">
        <v>107</v>
      </c>
      <c r="D1830" s="153">
        <v>1</v>
      </c>
      <c r="E1830" s="153">
        <v>2</v>
      </c>
      <c r="F1830" s="153">
        <v>3</v>
      </c>
      <c r="G1830" s="153">
        <v>4</v>
      </c>
      <c r="H1830" s="153">
        <v>5</v>
      </c>
      <c r="I1830" s="153">
        <v>6</v>
      </c>
      <c r="J1830" s="153">
        <v>7</v>
      </c>
      <c r="K1830" s="153">
        <v>8</v>
      </c>
      <c r="L1830" s="153">
        <v>9</v>
      </c>
      <c r="M1830" s="153">
        <v>10</v>
      </c>
      <c r="N1830" s="153">
        <v>11</v>
      </c>
      <c r="O1830" s="153">
        <v>12</v>
      </c>
      <c r="P1830" s="74" t="s">
        <v>127</v>
      </c>
    </row>
    <row r="1831" spans="1:17" ht="15.75" thickBot="1" x14ac:dyDescent="0.3">
      <c r="A1831" s="194" t="s">
        <v>118</v>
      </c>
      <c r="B1831" s="375" t="s">
        <v>150</v>
      </c>
      <c r="C1831" s="185" t="s">
        <v>33</v>
      </c>
      <c r="D1831" s="186" t="s">
        <v>29</v>
      </c>
      <c r="E1831" s="186" t="s">
        <v>29</v>
      </c>
      <c r="F1831" s="186" t="s">
        <v>29</v>
      </c>
      <c r="G1831" s="186" t="s">
        <v>29</v>
      </c>
      <c r="H1831" s="186" t="s">
        <v>29</v>
      </c>
      <c r="I1831" s="186" t="s">
        <v>29</v>
      </c>
      <c r="J1831" s="186" t="s">
        <v>29</v>
      </c>
      <c r="K1831" s="186" t="s">
        <v>29</v>
      </c>
      <c r="L1831" s="186" t="s">
        <v>29</v>
      </c>
      <c r="M1831" s="186" t="s">
        <v>29</v>
      </c>
      <c r="N1831" s="186" t="s">
        <v>29</v>
      </c>
      <c r="O1831" s="186" t="s">
        <v>29</v>
      </c>
      <c r="P1831" s="188" t="s">
        <v>108</v>
      </c>
    </row>
    <row r="1832" spans="1:17" x14ac:dyDescent="0.25">
      <c r="A1832" s="194" t="s">
        <v>118</v>
      </c>
      <c r="B1832" s="376"/>
      <c r="C1832" s="175" t="s">
        <v>125</v>
      </c>
      <c r="D1832" s="200">
        <v>559595.36069999961</v>
      </c>
      <c r="E1832" s="201">
        <v>145526.90999999997</v>
      </c>
      <c r="F1832" s="201">
        <v>293013.21783713379</v>
      </c>
      <c r="G1832" s="201">
        <v>0</v>
      </c>
      <c r="H1832" s="201">
        <v>0</v>
      </c>
      <c r="I1832" s="201">
        <v>501887.58928479603</v>
      </c>
      <c r="J1832" s="201">
        <v>237431.28846703749</v>
      </c>
      <c r="K1832" s="201">
        <v>0</v>
      </c>
      <c r="L1832" s="201">
        <v>0</v>
      </c>
      <c r="M1832" s="201">
        <v>495182.9896654269</v>
      </c>
      <c r="N1832" s="201">
        <v>321998.76396285254</v>
      </c>
      <c r="O1832" s="176"/>
      <c r="P1832" s="176">
        <f>SUM(D1832:O1832)</f>
        <v>2554636.1199172465</v>
      </c>
    </row>
    <row r="1833" spans="1:17" x14ac:dyDescent="0.25">
      <c r="A1833" s="194" t="s">
        <v>118</v>
      </c>
      <c r="B1833" s="376"/>
      <c r="C1833" s="86" t="s">
        <v>1</v>
      </c>
      <c r="D1833" s="87">
        <f>+D1864*D1846*30</f>
        <v>396971.40021441551</v>
      </c>
      <c r="E1833" s="87">
        <f t="shared" ref="E1833:O1833" si="4155">+E1864*E1846*30</f>
        <v>95182.70766993452</v>
      </c>
      <c r="F1833" s="87">
        <f t="shared" si="4155"/>
        <v>187713.46752105106</v>
      </c>
      <c r="G1833" s="87">
        <f t="shared" si="4155"/>
        <v>0</v>
      </c>
      <c r="H1833" s="87">
        <f t="shared" si="4155"/>
        <v>0</v>
      </c>
      <c r="I1833" s="87">
        <f t="shared" si="4155"/>
        <v>266938.4172953114</v>
      </c>
      <c r="J1833" s="87">
        <f t="shared" si="4155"/>
        <v>133437.292679982</v>
      </c>
      <c r="K1833" s="87">
        <f t="shared" si="4155"/>
        <v>0</v>
      </c>
      <c r="L1833" s="87">
        <f t="shared" si="4155"/>
        <v>0</v>
      </c>
      <c r="M1833" s="87">
        <f t="shared" si="4155"/>
        <v>371657.84839645849</v>
      </c>
      <c r="N1833" s="87">
        <f t="shared" si="4155"/>
        <v>242462.5609465632</v>
      </c>
      <c r="O1833" s="159">
        <f t="shared" si="4155"/>
        <v>0</v>
      </c>
      <c r="P1833" s="159">
        <f t="shared" ref="P1833:P1837" si="4156">SUM(D1833:O1833)</f>
        <v>1694363.6947237162</v>
      </c>
    </row>
    <row r="1834" spans="1:17" x14ac:dyDescent="0.25">
      <c r="A1834" s="194" t="s">
        <v>118</v>
      </c>
      <c r="B1834" s="376"/>
      <c r="C1834" s="86" t="s">
        <v>209</v>
      </c>
      <c r="D1834" s="87">
        <f t="shared" ref="D1834:O1837" si="4157">+D1865*D1847*30</f>
        <v>0</v>
      </c>
      <c r="E1834" s="259">
        <f t="shared" si="4157"/>
        <v>0</v>
      </c>
      <c r="F1834" s="259">
        <f t="shared" si="4157"/>
        <v>0</v>
      </c>
      <c r="G1834" s="259">
        <f t="shared" si="4157"/>
        <v>0</v>
      </c>
      <c r="H1834" s="259">
        <f t="shared" si="4157"/>
        <v>0</v>
      </c>
      <c r="I1834" s="259">
        <f t="shared" si="4157"/>
        <v>0</v>
      </c>
      <c r="J1834" s="259">
        <f t="shared" si="4157"/>
        <v>0</v>
      </c>
      <c r="K1834" s="259">
        <f t="shared" si="4157"/>
        <v>0</v>
      </c>
      <c r="L1834" s="259">
        <f t="shared" si="4157"/>
        <v>0</v>
      </c>
      <c r="M1834" s="259">
        <f t="shared" si="4157"/>
        <v>0</v>
      </c>
      <c r="N1834" s="259">
        <f t="shared" si="4157"/>
        <v>0</v>
      </c>
      <c r="O1834" s="260">
        <f t="shared" si="4157"/>
        <v>0</v>
      </c>
      <c r="P1834" s="260"/>
    </row>
    <row r="1835" spans="1:17" x14ac:dyDescent="0.25">
      <c r="A1835" s="194" t="s">
        <v>118</v>
      </c>
      <c r="B1835" s="376"/>
      <c r="C1835" s="86" t="s">
        <v>210</v>
      </c>
      <c r="D1835" s="87">
        <f t="shared" si="4157"/>
        <v>162623.96048558416</v>
      </c>
      <c r="E1835" s="259">
        <f t="shared" si="4157"/>
        <v>50344.202330065462</v>
      </c>
      <c r="F1835" s="259">
        <f t="shared" si="4157"/>
        <v>100023.62406364596</v>
      </c>
      <c r="G1835" s="259">
        <f t="shared" si="4157"/>
        <v>0</v>
      </c>
      <c r="H1835" s="259">
        <f t="shared" si="4157"/>
        <v>0</v>
      </c>
      <c r="I1835" s="259">
        <f t="shared" si="4157"/>
        <v>135108.20053439561</v>
      </c>
      <c r="J1835" s="259">
        <f t="shared" si="4157"/>
        <v>40174.263917432931</v>
      </c>
      <c r="K1835" s="259">
        <f t="shared" si="4157"/>
        <v>0</v>
      </c>
      <c r="L1835" s="259">
        <f t="shared" si="4157"/>
        <v>0</v>
      </c>
      <c r="M1835" s="259">
        <f t="shared" si="4157"/>
        <v>105959.32117052141</v>
      </c>
      <c r="N1835" s="259">
        <f t="shared" si="4157"/>
        <v>74287.196769191884</v>
      </c>
      <c r="O1835" s="260">
        <f t="shared" si="4157"/>
        <v>0</v>
      </c>
      <c r="P1835" s="260"/>
    </row>
    <row r="1836" spans="1:17" x14ac:dyDescent="0.25">
      <c r="A1836" s="194" t="s">
        <v>118</v>
      </c>
      <c r="B1836" s="376"/>
      <c r="C1836" s="86" t="s">
        <v>211</v>
      </c>
      <c r="D1836" s="87">
        <f t="shared" si="4157"/>
        <v>0</v>
      </c>
      <c r="E1836" s="259">
        <f t="shared" si="4157"/>
        <v>0</v>
      </c>
      <c r="F1836" s="259">
        <f t="shared" si="4157"/>
        <v>5276.1262524367621</v>
      </c>
      <c r="G1836" s="259">
        <f t="shared" si="4157"/>
        <v>0</v>
      </c>
      <c r="H1836" s="259">
        <f t="shared" si="4157"/>
        <v>0</v>
      </c>
      <c r="I1836" s="259">
        <f t="shared" si="4157"/>
        <v>99840.971455088991</v>
      </c>
      <c r="J1836" s="259">
        <f t="shared" si="4157"/>
        <v>63819.731869622541</v>
      </c>
      <c r="K1836" s="259">
        <f t="shared" si="4157"/>
        <v>0</v>
      </c>
      <c r="L1836" s="259">
        <f t="shared" si="4157"/>
        <v>0</v>
      </c>
      <c r="M1836" s="259">
        <f t="shared" si="4157"/>
        <v>17565.82009844709</v>
      </c>
      <c r="N1836" s="259">
        <f t="shared" si="4157"/>
        <v>5249.0062470975099</v>
      </c>
      <c r="O1836" s="260">
        <f t="shared" si="4157"/>
        <v>0</v>
      </c>
      <c r="P1836" s="260"/>
    </row>
    <row r="1837" spans="1:17" ht="15.75" thickBot="1" x14ac:dyDescent="0.3">
      <c r="A1837" s="194" t="s">
        <v>118</v>
      </c>
      <c r="B1837" s="376"/>
      <c r="C1837" s="96" t="s">
        <v>227</v>
      </c>
      <c r="D1837" s="87">
        <f t="shared" si="4157"/>
        <v>0</v>
      </c>
      <c r="E1837" s="90">
        <f t="shared" si="4157"/>
        <v>0</v>
      </c>
      <c r="F1837" s="90">
        <f t="shared" si="4157"/>
        <v>0</v>
      </c>
      <c r="G1837" s="90">
        <f t="shared" si="4157"/>
        <v>0</v>
      </c>
      <c r="H1837" s="90">
        <f t="shared" si="4157"/>
        <v>0</v>
      </c>
      <c r="I1837" s="90">
        <f t="shared" si="4157"/>
        <v>0</v>
      </c>
      <c r="J1837" s="90">
        <f t="shared" si="4157"/>
        <v>0</v>
      </c>
      <c r="K1837" s="90">
        <f t="shared" si="4157"/>
        <v>0</v>
      </c>
      <c r="L1837" s="90">
        <f t="shared" si="4157"/>
        <v>0</v>
      </c>
      <c r="M1837" s="90">
        <f t="shared" si="4157"/>
        <v>0</v>
      </c>
      <c r="N1837" s="90">
        <f t="shared" si="4157"/>
        <v>0</v>
      </c>
      <c r="O1837" s="160">
        <f t="shared" si="4157"/>
        <v>0</v>
      </c>
      <c r="P1837" s="160">
        <f t="shared" si="4156"/>
        <v>0</v>
      </c>
      <c r="Q1837" s="190"/>
    </row>
    <row r="1838" spans="1:17" ht="15.75" thickBot="1" x14ac:dyDescent="0.3">
      <c r="A1838" s="194" t="s">
        <v>118</v>
      </c>
      <c r="B1838" s="376"/>
      <c r="C1838" s="281" t="s">
        <v>108</v>
      </c>
      <c r="D1838" s="282">
        <f>SUM(D1839:D1843)</f>
        <v>1</v>
      </c>
      <c r="E1838" s="282">
        <f t="shared" ref="E1838" si="4158">SUM(E1839:E1843)</f>
        <v>1.0034229363724529</v>
      </c>
      <c r="F1838" s="282">
        <f t="shared" ref="F1838" si="4159">SUM(F1839:F1843)</f>
        <v>0.99999999999999989</v>
      </c>
      <c r="G1838" s="282">
        <f t="shared" ref="G1838" si="4160">SUM(G1839:G1843)</f>
        <v>0.99999999999999989</v>
      </c>
      <c r="H1838" s="282">
        <f t="shared" ref="H1838" si="4161">SUM(H1839:H1843)</f>
        <v>1</v>
      </c>
      <c r="I1838" s="282">
        <f t="shared" ref="I1838" si="4162">SUM(I1839:I1843)</f>
        <v>1.0000000000000002</v>
      </c>
      <c r="J1838" s="282">
        <f t="shared" ref="J1838" si="4163">SUM(J1839:J1843)</f>
        <v>0.99999999999999978</v>
      </c>
      <c r="K1838" s="282">
        <f t="shared" ref="K1838" si="4164">SUM(K1839:K1843)</f>
        <v>0.99999999999999978</v>
      </c>
      <c r="L1838" s="282">
        <f t="shared" ref="L1838" si="4165">SUM(L1839:L1843)</f>
        <v>1</v>
      </c>
      <c r="M1838" s="282">
        <f t="shared" ref="M1838" si="4166">SUM(M1839:M1843)</f>
        <v>1.0000000000000002</v>
      </c>
      <c r="N1838" s="282">
        <f t="shared" ref="N1838" si="4167">SUM(N1839:N1843)</f>
        <v>1</v>
      </c>
      <c r="O1838" s="282">
        <f t="shared" ref="O1838" si="4168">SUM(O1839:O1843)</f>
        <v>0.99999999999999989</v>
      </c>
      <c r="P1838" s="268"/>
    </row>
    <row r="1839" spans="1:17" ht="15.75" thickBot="1" x14ac:dyDescent="0.3">
      <c r="A1839" s="194" t="s">
        <v>118</v>
      </c>
      <c r="B1839" s="376"/>
      <c r="C1839" s="245" t="s">
        <v>196</v>
      </c>
      <c r="D1839" s="246">
        <v>0.748</v>
      </c>
      <c r="E1839" s="246">
        <v>0.71289999999999998</v>
      </c>
      <c r="F1839" s="246">
        <v>0.70128149006739837</v>
      </c>
      <c r="G1839" s="246">
        <v>0.53018436569432525</v>
      </c>
      <c r="H1839" s="246">
        <v>0.5423765464750937</v>
      </c>
      <c r="I1839" s="246">
        <v>0.58843916554063314</v>
      </c>
      <c r="J1839" s="246">
        <v>0.60561377608760258</v>
      </c>
      <c r="K1839" s="246">
        <v>0.80100224649177598</v>
      </c>
      <c r="L1839" s="246">
        <v>0.74479587945877479</v>
      </c>
      <c r="M1839" s="246">
        <v>0.79328167047923914</v>
      </c>
      <c r="N1839" s="246">
        <v>0.79251746496726783</v>
      </c>
      <c r="O1839" s="246">
        <v>0.75240999999999991</v>
      </c>
      <c r="P1839" s="268"/>
    </row>
    <row r="1840" spans="1:17" ht="15.75" thickBot="1" x14ac:dyDescent="0.3">
      <c r="A1840" s="194" t="s">
        <v>118</v>
      </c>
      <c r="B1840" s="376"/>
      <c r="C1840" s="245" t="s">
        <v>197</v>
      </c>
      <c r="D1840" s="246"/>
      <c r="E1840" s="246">
        <v>3.4229363724529492E-3</v>
      </c>
      <c r="F1840" s="246"/>
      <c r="G1840" s="246"/>
      <c r="H1840" s="246"/>
      <c r="I1840" s="246"/>
      <c r="J1840" s="246"/>
      <c r="K1840" s="246"/>
      <c r="L1840" s="246"/>
      <c r="M1840" s="246"/>
      <c r="N1840" s="246"/>
      <c r="O1840" s="246"/>
      <c r="P1840" s="268"/>
    </row>
    <row r="1841" spans="1:16" ht="15.75" thickBot="1" x14ac:dyDescent="0.3">
      <c r="A1841" s="194" t="s">
        <v>118</v>
      </c>
      <c r="B1841" s="376"/>
      <c r="C1841" s="245" t="s">
        <v>199</v>
      </c>
      <c r="D1841" s="310">
        <v>0.252</v>
      </c>
      <c r="E1841" s="246">
        <v>0.28710000000000002</v>
      </c>
      <c r="F1841" s="246">
        <v>0.27946524626273334</v>
      </c>
      <c r="G1841" s="246">
        <v>0.26027151737500415</v>
      </c>
      <c r="H1841" s="246">
        <v>0.22206611722025232</v>
      </c>
      <c r="I1841" s="246">
        <v>0.23470428159927745</v>
      </c>
      <c r="J1841" s="246">
        <v>0.15048175443375286</v>
      </c>
      <c r="K1841" s="246">
        <v>0.11533513094114624</v>
      </c>
      <c r="L1841" s="246">
        <v>0.2476086029169918</v>
      </c>
      <c r="M1841" s="246">
        <v>0.18024296287308908</v>
      </c>
      <c r="N1841" s="246">
        <v>0.19496532528723082</v>
      </c>
      <c r="O1841" s="246">
        <v>0.24758999999999998</v>
      </c>
      <c r="P1841" s="268"/>
    </row>
    <row r="1842" spans="1:16" ht="15.75" thickBot="1" x14ac:dyDescent="0.3">
      <c r="A1842" s="194" t="s">
        <v>118</v>
      </c>
      <c r="B1842" s="376"/>
      <c r="C1842" s="245" t="s">
        <v>198</v>
      </c>
      <c r="D1842" s="246"/>
      <c r="E1842" s="246"/>
      <c r="F1842" s="246">
        <v>1.9253263669868261E-2</v>
      </c>
      <c r="G1842" s="246">
        <v>0.20954411693067052</v>
      </c>
      <c r="H1842" s="246">
        <v>0.23555733630465386</v>
      </c>
      <c r="I1842" s="246">
        <v>0.17685655286008953</v>
      </c>
      <c r="J1842" s="246">
        <v>0.24390446947864436</v>
      </c>
      <c r="K1842" s="246">
        <v>8.3662622567077571E-2</v>
      </c>
      <c r="L1842" s="246">
        <v>7.5955176242334761E-3</v>
      </c>
      <c r="M1842" s="246">
        <v>2.6475366647671975E-2</v>
      </c>
      <c r="N1842" s="246">
        <v>1.2517209745501362E-2</v>
      </c>
      <c r="O1842" s="246">
        <v>0</v>
      </c>
      <c r="P1842" s="268"/>
    </row>
    <row r="1843" spans="1:16" ht="15.75" thickBot="1" x14ac:dyDescent="0.3">
      <c r="A1843" s="194" t="s">
        <v>118</v>
      </c>
      <c r="B1843" s="376"/>
      <c r="C1843" s="248" t="s">
        <v>228</v>
      </c>
      <c r="D1843" s="249"/>
      <c r="E1843" s="249"/>
      <c r="F1843" s="249"/>
      <c r="G1843" s="249"/>
      <c r="H1843" s="249"/>
      <c r="I1843" s="249"/>
      <c r="J1843" s="249"/>
      <c r="K1843" s="249"/>
      <c r="L1843" s="249"/>
      <c r="M1843" s="249"/>
      <c r="N1843" s="249"/>
      <c r="O1843" s="249"/>
      <c r="P1843" s="177"/>
    </row>
    <row r="1844" spans="1:16" ht="15.75" thickBot="1" x14ac:dyDescent="0.3">
      <c r="A1844" s="194" t="s">
        <v>118</v>
      </c>
      <c r="B1844" s="376"/>
      <c r="C1844" s="306" t="s">
        <v>278</v>
      </c>
      <c r="D1844" s="309">
        <v>1</v>
      </c>
      <c r="E1844" s="309">
        <v>3</v>
      </c>
      <c r="F1844" s="309">
        <v>1</v>
      </c>
      <c r="G1844" s="309">
        <v>1</v>
      </c>
      <c r="H1844" s="309">
        <v>1</v>
      </c>
      <c r="I1844" s="309">
        <v>1</v>
      </c>
      <c r="J1844" s="309">
        <v>3</v>
      </c>
      <c r="K1844" s="309">
        <v>1</v>
      </c>
      <c r="L1844" s="309">
        <v>1</v>
      </c>
      <c r="M1844" s="309">
        <v>1</v>
      </c>
      <c r="N1844" s="309">
        <v>1</v>
      </c>
      <c r="O1844" s="309">
        <v>1</v>
      </c>
      <c r="P1844" s="308"/>
    </row>
    <row r="1845" spans="1:16" x14ac:dyDescent="0.25">
      <c r="A1845" s="194" t="s">
        <v>118</v>
      </c>
      <c r="B1845" s="376"/>
      <c r="C1845" s="154" t="s">
        <v>14</v>
      </c>
      <c r="D1845" s="155">
        <f>+SUMPRODUCT(D1846:D1850,D1839:D1843)</f>
        <v>18.414684769339438</v>
      </c>
      <c r="E1845" s="155">
        <f t="shared" ref="E1845" si="4169">+SUMPRODUCT(E1846:E1850,E1839:E1843)</f>
        <v>19.901288185417695</v>
      </c>
      <c r="F1845" s="155">
        <f t="shared" ref="F1845" si="4170">+SUMPRODUCT(F1846:F1850,F1839:F1843)</f>
        <v>20.58124650733107</v>
      </c>
      <c r="G1845" s="155">
        <f t="shared" ref="G1845" si="4171">+SUMPRODUCT(G1846:G1850,G1839:G1843)</f>
        <v>28.563053341130804</v>
      </c>
      <c r="H1845" s="155">
        <f t="shared" ref="H1845" si="4172">+SUMPRODUCT(H1846:H1850,H1839:H1843)</f>
        <v>33.603799184948656</v>
      </c>
      <c r="I1845" s="155">
        <f t="shared" ref="I1845" si="4173">+SUMPRODUCT(I1846:I1850,I1839:I1843)</f>
        <v>31.510875673984401</v>
      </c>
      <c r="J1845" s="155">
        <f t="shared" ref="J1845" si="4174">+SUMPRODUCT(J1846:J1850,J1839:J1843)</f>
        <v>20.879970392872387</v>
      </c>
      <c r="K1845" s="155">
        <f t="shared" ref="K1845" si="4175">+SUMPRODUCT(K1846:K1850,K1839:K1843)</f>
        <v>17.290051071257835</v>
      </c>
      <c r="L1845" s="155">
        <f t="shared" ref="L1845" si="4176">+SUMPRODUCT(L1846:L1850,L1839:L1843)</f>
        <v>23.991363394497959</v>
      </c>
      <c r="M1845" s="155">
        <f t="shared" ref="M1845" si="4177">+SUMPRODUCT(M1846:M1850,M1839:M1843)</f>
        <v>27.257656862768588</v>
      </c>
      <c r="N1845" s="155">
        <f t="shared" ref="N1845" si="4178">+SUMPRODUCT(N1846:N1850,N1839:N1843)</f>
        <v>25.052800302948242</v>
      </c>
      <c r="O1845" s="156">
        <f t="shared" ref="O1845" si="4179">+SUMPRODUCT(O1846:O1850,O1839:O1843)</f>
        <v>21.196595452974034</v>
      </c>
      <c r="P1845" s="156"/>
    </row>
    <row r="1846" spans="1:16" x14ac:dyDescent="0.25">
      <c r="A1846" s="194" t="s">
        <v>118</v>
      </c>
      <c r="B1846" s="376"/>
      <c r="C1846" s="77" t="s">
        <v>34</v>
      </c>
      <c r="D1846" s="243">
        <f>+IF(D1844=1,D1858*'CPP Detay Tum Ay'!D$38+(1-'Measured TV opt-pt'!D1858)*'CPP Detay Tum Ay'!D$20,IF(D1844=2,D1858*'CPP Detay (düşük)'!D$38+(1-'Measured TV opt-pt'!D1858)*'CPP Detay (düşük)'!D$20,IF(D1844=3,D1858*'CPP Detay (yüksek)'!D$38+(1-'Measured TV opt-pt'!D1858)*'CPP Detay (yüksek)'!D$20,"Girilen Rakamda Hata Var")))</f>
        <v>17.464164150556634</v>
      </c>
      <c r="E1846" s="243">
        <f>+IF(E1844=1,E1858*'CPP Detay Tum Ay'!E$38+(1-'Measured TV opt-pt'!E1858)*'CPP Detay Tum Ay'!E$20,IF(E1844=2,E1858*'CPP Detay (düşük)'!E$38+(1-'Measured TV opt-pt'!E1858)*'CPP Detay (düşük)'!E$20,IF(E1844=3,E1858*'CPP Detay (yüksek)'!E$38+(1-'Measured TV opt-pt'!E1858)*'CPP Detay (yüksek)'!E$20,"Girilen Rakamda Hata Var")))</f>
        <v>18.258593549806779</v>
      </c>
      <c r="F1846" s="161">
        <f>+IF(F1844=1,F1858*'CPP Detay Tum Ay'!F$38+(1-'Measured TV opt-pt'!F1858)*'CPP Detay Tum Ay'!F$20,IF(F1844=2,F1858*'CPP Detay (düşük)'!F$38+(1-'Measured TV opt-pt'!F1858)*'CPP Detay (düşük)'!F$20,IF(F1844=3,F1858*'CPP Detay (yüksek)'!F$38+(1-'Measured TV opt-pt'!F1858)*'CPP Detay (yüksek)'!F$20,"Girilen Rakamda Hata Var")))</f>
        <v>18.801284390853873</v>
      </c>
      <c r="G1846" s="161">
        <f>+IF(G1844=1,G1858*'CPP Detay Tum Ay'!G$38+(1-'Measured TV opt-pt'!G1858)*'CPP Detay Tum Ay'!G$20,IF(G1844=2,G1858*'CPP Detay (düşük)'!G$38+(1-'Measured TV opt-pt'!G1858)*'CPP Detay (düşük)'!G$20,IF(G1844=3,G1858*'CPP Detay (yüksek)'!G$38+(1-'Measured TV opt-pt'!G1858)*'CPP Detay (yüksek)'!G$20,"Girilen Rakamda Hata Var")))</f>
        <v>25.388345112152834</v>
      </c>
      <c r="H1846" s="161">
        <f>+IF(H1844=1,H1858*'CPP Detay Tum Ay'!H$38+(1-'Measured TV opt-pt'!H1858)*'CPP Detay Tum Ay'!H$20,IF(H1844=2,H1858*'CPP Detay (düşük)'!H$38+(1-'Measured TV opt-pt'!H1858)*'CPP Detay (düşük)'!H$20,IF(H1844=3,H1858*'CPP Detay (yüksek)'!H$38+(1-'Measured TV opt-pt'!H1858)*'CPP Detay (yüksek)'!H$20,"Girilen Rakamda Hata Var")))</f>
        <v>29.906721880543316</v>
      </c>
      <c r="I1846" s="161">
        <f>+IF(I1844=1,I1858*'CPP Detay Tum Ay'!I$38+(1-'Measured TV opt-pt'!I1858)*'CPP Detay Tum Ay'!I$20,IF(I1844=2,I1858*'CPP Detay (düşük)'!I$38+(1-'Measured TV opt-pt'!I1858)*'CPP Detay (düşük)'!I$20,IF(I1844=3,I1858*'CPP Detay (yüksek)'!I$38+(1-'Measured TV opt-pt'!I1858)*'CPP Detay (yüksek)'!I$20,"Girilen Rakamda Hata Var")))</f>
        <v>28.481543798919329</v>
      </c>
      <c r="J1846" s="161">
        <f>+IF(J1844=1,J1858*'CPP Detay Tum Ay'!J$38+(1-'Measured TV opt-pt'!J1858)*'CPP Detay Tum Ay'!J$20,IF(J1844=2,J1858*'CPP Detay (düşük)'!J$38+(1-'Measured TV opt-pt'!J1858)*'CPP Detay (düşük)'!J$20,IF(J1844=3,J1858*'CPP Detay (yüksek)'!J$38+(1-'Measured TV opt-pt'!J1858)*'CPP Detay (yüksek)'!J$20,"Girilen Rakamda Hata Var")))</f>
        <v>19.376414018365626</v>
      </c>
      <c r="K1846" s="161">
        <f>+IF(K1844=1,K1858*'CPP Detay Tum Ay'!K$38+(1-'Measured TV opt-pt'!K1858)*'CPP Detay Tum Ay'!K$20,IF(K1844=2,K1858*'CPP Detay (düşük)'!K$38+(1-'Measured TV opt-pt'!K1858)*'CPP Detay (düşük)'!K$20,IF(K1844=3,K1858*'CPP Detay (yüksek)'!K$38+(1-'Measured TV opt-pt'!K1858)*'CPP Detay (yüksek)'!K$20,"Girilen Rakamda Hata Var")))</f>
        <v>17.034468684979927</v>
      </c>
      <c r="L1846" s="255">
        <f>+IF(L1844=1,L1858*'CPP Detay Tum Ay'!L$38+(1-'Measured TV opt-pt'!L1858)*'CPP Detay Tum Ay'!L$20,IF(L1844=2,L1858*'CPP Detay (düşük)'!L$38+(1-'Measured TV opt-pt'!L1858)*'CPP Detay (düşük)'!L$20,IF(L1844=3,L1858*'CPP Detay (yüksek)'!L$38+(1-'Measured TV opt-pt'!L1858)*'CPP Detay (yüksek)'!L$20,"Girilen Rakamda Hata Var")))</f>
        <v>22.467149289573328</v>
      </c>
      <c r="M1846" s="255">
        <f>+IF(M1844=1,M1858*'CPP Detay Tum Ay'!M$38+(1-'Measured TV opt-pt'!M1858)*'CPP Detay Tum Ay'!M$20,IF(M1844=2,M1858*'CPP Detay (düşük)'!M$38+(1-'Measured TV opt-pt'!M1858)*'CPP Detay (düşük)'!M$20,IF(M1844=3,M1858*'CPP Detay (yüksek)'!M$38+(1-'Measured TV opt-pt'!M1858)*'CPP Detay (yüksek)'!M$20,"Girilen Rakamda Hata Var")))</f>
        <v>25.789248753307362</v>
      </c>
      <c r="N1846" s="255">
        <f>+IF(N1844=1,N1858*'CPP Detay Tum Ay'!N$38+(1-'Measured TV opt-pt'!N1858)*'CPP Detay Tum Ay'!N$20,IF(N1844=2,N1858*'CPP Detay (düşük)'!N$38+(1-'Measured TV opt-pt'!N1858)*'CPP Detay (düşük)'!N$20,IF(N1844=3,N1858*'CPP Detay (yüksek)'!N$38+(1-'Measured TV opt-pt'!N1858)*'CPP Detay (yüksek)'!N$20,"Girilen Rakamda Hata Var")))</f>
        <v>23.803341004858662</v>
      </c>
      <c r="O1846" s="256">
        <f>+IF(O1844=1,O1858*'CPP Detay Tum Ay'!O$38+(1-'Measured TV opt-pt'!O1858)*'CPP Detay Tum Ay'!O$20,IF(O1844=2,O1858*'CPP Detay (düşük)'!O$38+(1-'Measured TV opt-pt'!O1858)*'CPP Detay (düşük)'!O$20,IF(O1844=3,O1858*'CPP Detay (yüksek)'!O$38+(1-'Measured TV opt-pt'!O1858)*'CPP Detay (yüksek)'!O$20,"Girilen Rakamda Hata Var")))</f>
        <v>19.99835323959751</v>
      </c>
      <c r="P1846" s="162"/>
    </row>
    <row r="1847" spans="1:16" x14ac:dyDescent="0.25">
      <c r="A1847" s="194" t="s">
        <v>118</v>
      </c>
      <c r="B1847" s="376"/>
      <c r="C1847" s="77" t="s">
        <v>194</v>
      </c>
      <c r="D1847" s="243">
        <f>+IF(D1844=1,D1859*'CPP Detay Tum Ay'!D$94+(1-'Measured TV opt-pt'!D1859)*'CPP Detay Tum Ay'!D$76,IF(D1844=2,D1859*'CPP Detay (düşük)'!D$94+(1-'Measured TV opt-pt'!D1859)*'CPP Detay (düşük)'!D$76,IF(D1844=3,D1859*'CPP Detay (yüksek)'!D$94+(1-'Measured TV opt-pt'!D1859)*'CPP Detay (yüksek)'!D$76,"Girilen Rakamda Hata Var")))</f>
        <v>0</v>
      </c>
      <c r="E1847" s="243">
        <f>+IF(E1844=1,E1859*'CPP Detay Tum Ay'!E$94+(1-'Measured TV opt-pt'!E1859)*'CPP Detay Tum Ay'!E$76,IF(E1844=2,E1859*'CPP Detay (düşük)'!E$94+(1-'Measured TV opt-pt'!E1859)*'CPP Detay (düşük)'!E$76,IF(E1844=3,E1859*'CPP Detay (yüksek)'!E$94+(1-'Measured TV opt-pt'!E1859)*'CPP Detay (yüksek)'!E$76,"Girilen Rakamda Hata Var")))</f>
        <v>0</v>
      </c>
      <c r="F1847" s="243">
        <f>+IF(F1844=1,F1859*'CPP Detay Tum Ay'!F$94+(1-'Measured TV opt-pt'!F1859)*'CPP Detay Tum Ay'!F$76,IF(F1844=2,F1859*'CPP Detay (düşük)'!F$94+(1-'Measured TV opt-pt'!F1859)*'CPP Detay (düşük)'!F$76,IF(F1844=3,F1859*'CPP Detay (yüksek)'!F$94+(1-'Measured TV opt-pt'!F1859)*'CPP Detay (yüksek)'!F$76,"Girilen Rakamda Hata Var")))</f>
        <v>0</v>
      </c>
      <c r="G1847" s="243">
        <f>+IF(G1844=1,G1859*'CPP Detay Tum Ay'!G$94+(1-'Measured TV opt-pt'!G1859)*'CPP Detay Tum Ay'!G$76,IF(G1844=2,G1859*'CPP Detay (düşük)'!G$94+(1-'Measured TV opt-pt'!G1859)*'CPP Detay (düşük)'!G$76,IF(G1844=3,G1859*'CPP Detay (yüksek)'!G$94+(1-'Measured TV opt-pt'!G1859)*'CPP Detay (yüksek)'!G$76,"Girilen Rakamda Hata Var")))</f>
        <v>0</v>
      </c>
      <c r="H1847" s="243">
        <f>+IF(H1844=1,H1859*'CPP Detay Tum Ay'!H$94+(1-'Measured TV opt-pt'!H1859)*'CPP Detay Tum Ay'!H$76,IF(H1844=2,H1859*'CPP Detay (düşük)'!H$94+(1-'Measured TV opt-pt'!H1859)*'CPP Detay (düşük)'!H$76,IF(H1844=3,H1859*'CPP Detay (yüksek)'!H$94+(1-'Measured TV opt-pt'!H1859)*'CPP Detay (yüksek)'!H$76,"Girilen Rakamda Hata Var")))</f>
        <v>0</v>
      </c>
      <c r="I1847" s="243">
        <f>+IF(I1844=1,I1859*'CPP Detay Tum Ay'!I$94+(1-'Measured TV opt-pt'!I1859)*'CPP Detay Tum Ay'!I$76,IF(I1844=2,I1859*'CPP Detay (düşük)'!I$94+(1-'Measured TV opt-pt'!I1859)*'CPP Detay (düşük)'!I$76,IF(I1844=3,I1859*'CPP Detay (yüksek)'!I$94+(1-'Measured TV opt-pt'!I1859)*'CPP Detay (yüksek)'!I$76,"Girilen Rakamda Hata Var")))</f>
        <v>0</v>
      </c>
      <c r="J1847" s="243">
        <f>+IF(J1844=1,J1859*'CPP Detay Tum Ay'!J$94+(1-'Measured TV opt-pt'!J1859)*'CPP Detay Tum Ay'!J$76,IF(J1844=2,J1859*'CPP Detay (düşük)'!J$94+(1-'Measured TV opt-pt'!J1859)*'CPP Detay (düşük)'!J$76,IF(J1844=3,J1859*'CPP Detay (yüksek)'!J$94+(1-'Measured TV opt-pt'!J1859)*'CPP Detay (yüksek)'!J$76,"Girilen Rakamda Hata Var")))</f>
        <v>0</v>
      </c>
      <c r="K1847" s="243">
        <f>+IF(K1844=1,K1859*'CPP Detay Tum Ay'!K$94+(1-'Measured TV opt-pt'!K1859)*'CPP Detay Tum Ay'!K$76,IF(K1844=2,K1859*'CPP Detay (düşük)'!K$94+(1-'Measured TV opt-pt'!K1859)*'CPP Detay (düşük)'!K$76,IF(K1844=3,K1859*'CPP Detay (yüksek)'!K$94+(1-'Measured TV opt-pt'!K1859)*'CPP Detay (yüksek)'!K$76,"Girilen Rakamda Hata Var")))</f>
        <v>0</v>
      </c>
      <c r="L1847" s="257">
        <f>+IF(L1844=1,L1859*'CPP Detay Tum Ay'!L$94+(1-'Measured TV opt-pt'!L1859)*'CPP Detay Tum Ay'!L$76,IF(L1844=2,L1859*'CPP Detay (düşük)'!L$94+(1-'Measured TV opt-pt'!L1859)*'CPP Detay (düşük)'!L$76,IF(L1844=3,L1859*'CPP Detay (yüksek)'!L$94+(1-'Measured TV opt-pt'!L1859)*'CPP Detay (yüksek)'!L$76,"Girilen Rakamda Hata Var")))</f>
        <v>0</v>
      </c>
      <c r="M1847" s="257">
        <f>+IF(M1844=1,M1859*'CPP Detay Tum Ay'!M$94+(1-'Measured TV opt-pt'!M1859)*'CPP Detay Tum Ay'!M$76,IF(M1844=2,M1859*'CPP Detay (düşük)'!M$94+(1-'Measured TV opt-pt'!M1859)*'CPP Detay (düşük)'!M$76,IF(M1844=3,M1859*'CPP Detay (yüksek)'!M$94+(1-'Measured TV opt-pt'!M1859)*'CPP Detay (yüksek)'!M$76,"Girilen Rakamda Hata Var")))</f>
        <v>0</v>
      </c>
      <c r="N1847" s="257">
        <f>+IF(N1844=1,N1859*'CPP Detay Tum Ay'!N$94+(1-'Measured TV opt-pt'!N1859)*'CPP Detay Tum Ay'!N$76,IF(N1844=2,N1859*'CPP Detay (düşük)'!N$94+(1-'Measured TV opt-pt'!N1859)*'CPP Detay (düşük)'!N$76,IF(N1844=3,N1859*'CPP Detay (yüksek)'!N$94+(1-'Measured TV opt-pt'!N1859)*'CPP Detay (yüksek)'!N$76,"Girilen Rakamda Hata Var")))</f>
        <v>0</v>
      </c>
      <c r="O1847" s="258">
        <f>+IF(O1844=1,O1859*'CPP Detay Tum Ay'!O$94+(1-'Measured TV opt-pt'!O1859)*'CPP Detay Tum Ay'!O$76,IF(O1844=2,O1859*'CPP Detay (düşük)'!O$94+(1-'Measured TV opt-pt'!O1859)*'CPP Detay (düşük)'!O$76,IF(O1844=3,O1859*'CPP Detay (yüksek)'!O$94+(1-'Measured TV opt-pt'!O1859)*'CPP Detay (yüksek)'!O$76,"Girilen Rakamda Hata Var")))</f>
        <v>0</v>
      </c>
      <c r="P1847" s="244"/>
    </row>
    <row r="1848" spans="1:16" x14ac:dyDescent="0.25">
      <c r="A1848" s="194" t="s">
        <v>118</v>
      </c>
      <c r="B1848" s="376"/>
      <c r="C1848" s="77" t="s">
        <v>195</v>
      </c>
      <c r="D1848" s="243">
        <f>+IF(D1844=1,D1860*'CPP Detay Tum Ay'!D$150+(1-'Measured TV opt-pt'!D1860)*'CPP Detay Tum Ay'!D$132,IF(D1844=2,D1860*'CPP Detay (düşük)'!D$150+(1-'Measured TV opt-pt'!D1860)*'CPP Detay (düşük)'!D$132,IF(D1844=3,D1860*'CPP Detay (yüksek)'!D$150+(1-'Measured TV opt-pt'!D1860)*'CPP Detay (yüksek)'!D$132,"Girilen Rakamda Hata Var")))</f>
        <v>21.236071367948714</v>
      </c>
      <c r="E1848" s="243">
        <f>+IF(E1844=1,E1860*'CPP Detay Tum Ay'!E$150+(1-'Measured TV opt-pt'!E1860)*'CPP Detay Tum Ay'!E$132,IF(E1844=2,E1860*'CPP Detay (düşük)'!E$150+(1-'Measured TV opt-pt'!E1860)*'CPP Detay (düşük)'!E$132,IF(E1844=3,E1860*'CPP Detay (yüksek)'!E$150+(1-'Measured TV opt-pt'!E1860)*'CPP Detay (yüksek)'!E$132,"Girilen Rakamda Hata Var")))</f>
        <v>23.980274621248491</v>
      </c>
      <c r="F1848" s="243">
        <f>+IF(F1844=1,F1860*'CPP Detay Tum Ay'!F$150+(1-'Measured TV opt-pt'!F1860)*'CPP Detay Tum Ay'!F$132,IF(F1844=2,F1860*'CPP Detay (düşük)'!F$150+(1-'Measured TV opt-pt'!F1860)*'CPP Detay (düşük)'!F$132,IF(F1844=3,F1860*'CPP Detay (yüksek)'!F$150+(1-'Measured TV opt-pt'!F1860)*'CPP Detay (yüksek)'!F$132,"Girilen Rakamda Hata Var")))</f>
        <v>25.139650797266516</v>
      </c>
      <c r="G1848" s="243">
        <f>+IF(G1844=1,G1860*'CPP Detay Tum Ay'!G$150+(1-'Measured TV opt-pt'!G1860)*'CPP Detay Tum Ay'!G$132,IF(G1844=2,G1860*'CPP Detay (düşük)'!G$150+(1-'Measured TV opt-pt'!G1860)*'CPP Detay (düşük)'!G$132,IF(G1844=3,G1860*'CPP Detay (yüksek)'!G$150+(1-'Measured TV opt-pt'!G1860)*'CPP Detay (yüksek)'!G$132,"Girilen Rakamda Hata Var")))</f>
        <v>32.571152962092278</v>
      </c>
      <c r="H1848" s="243">
        <f>+IF(H1844=1,H1860*'CPP Detay Tum Ay'!H$150+(1-'Measured TV opt-pt'!H1860)*'CPP Detay Tum Ay'!H$132,IF(H1844=2,H1860*'CPP Detay (düşük)'!H$150+(1-'Measured TV opt-pt'!H1860)*'CPP Detay (düşük)'!H$132,IF(H1844=3,H1860*'CPP Detay (yüksek)'!H$150+(1-'Measured TV opt-pt'!H1860)*'CPP Detay (yüksek)'!H$132,"Girilen Rakamda Hata Var")))</f>
        <v>38.504582322566698</v>
      </c>
      <c r="I1848" s="243">
        <f>+IF(I1844=1,I1860*'CPP Detay Tum Ay'!I$150+(1-'Measured TV opt-pt'!I1860)*'CPP Detay Tum Ay'!I$132,IF(I1844=2,I1860*'CPP Detay (düşük)'!I$150+(1-'Measured TV opt-pt'!I1860)*'CPP Detay (düşük)'!I$132,IF(I1844=3,I1860*'CPP Detay (yüksek)'!I$150+(1-'Measured TV opt-pt'!I1860)*'CPP Detay (yüksek)'!I$132,"Girilen Rakamda Hata Var")))</f>
        <v>36.142210678171971</v>
      </c>
      <c r="J1848" s="243">
        <f>+IF(J1844=1,J1860*'CPP Detay Tum Ay'!J$150+(1-'Measured TV opt-pt'!J1860)*'CPP Detay Tum Ay'!J$132,IF(J1844=2,J1860*'CPP Detay (düşük)'!J$150+(1-'Measured TV opt-pt'!J1860)*'CPP Detay (düşük)'!J$132,IF(J1844=3,J1860*'CPP Detay (yüksek)'!J$150+(1-'Measured TV opt-pt'!J1860)*'CPP Detay (yüksek)'!J$132,"Girilen Rakamda Hata Var")))</f>
        <v>23.477725012804921</v>
      </c>
      <c r="K1848" s="243">
        <f>+IF(K1844=1,K1860*'CPP Detay Tum Ay'!K$150+(1-'Measured TV opt-pt'!K1860)*'CPP Detay Tum Ay'!K$132,IF(K1844=2,K1860*'CPP Detay (düşük)'!K$150+(1-'Measured TV opt-pt'!K1860)*'CPP Detay (düşük)'!K$132,IF(K1844=3,K1860*'CPP Detay (yüksek)'!K$150+(1-'Measured TV opt-pt'!K1860)*'CPP Detay (yüksek)'!K$132,"Girilen Rakamda Hata Var")))</f>
        <v>18.52416727465565</v>
      </c>
      <c r="L1848" s="257">
        <f>+IF(L1844=1,L1860*'CPP Detay Tum Ay'!L$150+(1-'Measured TV opt-pt'!L1860)*'CPP Detay Tum Ay'!L$132,IF(L1844=2,L1860*'CPP Detay (düşük)'!L$150+(1-'Measured TV opt-pt'!L1860)*'CPP Detay (düşük)'!L$132,IF(L1844=3,L1860*'CPP Detay (yüksek)'!L$150+(1-'Measured TV opt-pt'!L1860)*'CPP Detay (yüksek)'!L$132,"Girilen Rakamda Hata Var")))</f>
        <v>28.233970352734637</v>
      </c>
      <c r="M1848" s="257">
        <f>+IF(M1844=1,M1860*'CPP Detay Tum Ay'!M$150+(1-'Measured TV opt-pt'!M1860)*'CPP Detay Tum Ay'!M$132,IF(M1844=2,M1860*'CPP Detay (düşük)'!M$150+(1-'Measured TV opt-pt'!M1860)*'CPP Detay (düşük)'!M$132,IF(M1844=3,M1860*'CPP Detay (yüksek)'!M$150+(1-'Measured TV opt-pt'!M1860)*'CPP Detay (yüksek)'!M$132,"Girilen Rakamda Hata Var")))</f>
        <v>32.359637806635185</v>
      </c>
      <c r="N1848" s="257">
        <f>+IF(N1844=1,N1860*'CPP Detay Tum Ay'!N$150+(1-'Measured TV opt-pt'!N1860)*'CPP Detay Tum Ay'!N$132,IF(N1844=2,N1860*'CPP Detay (düşük)'!N$150+(1-'Measured TV opt-pt'!N1860)*'CPP Detay (düşük)'!N$132,IF(N1844=3,N1860*'CPP Detay (yüksek)'!N$150+(1-'Measured TV opt-pt'!N1860)*'CPP Detay (yüksek)'!N$132,"Girilen Rakamda Hata Var")))</f>
        <v>29.645492106680784</v>
      </c>
      <c r="O1848" s="258">
        <f>+IF(O1844=1,O1860*'CPP Detay Tum Ay'!O$150+(1-'Measured TV opt-pt'!O1860)*'CPP Detay Tum Ay'!O$132,IF(O1844=2,O1860*'CPP Detay (düşük)'!O$150+(1-'Measured TV opt-pt'!O1860)*'CPP Detay (düşük)'!O$132,IF(O1844=3,O1860*'CPP Detay (yüksek)'!O$150+(1-'Measured TV opt-pt'!O1860)*'CPP Detay (yüksek)'!O$132,"Girilen Rakamda Hata Var")))</f>
        <v>24.837976057063997</v>
      </c>
      <c r="P1848" s="244"/>
    </row>
    <row r="1849" spans="1:16" x14ac:dyDescent="0.25">
      <c r="A1849" s="194" t="s">
        <v>118</v>
      </c>
      <c r="B1849" s="376"/>
      <c r="C1849" s="77" t="s">
        <v>193</v>
      </c>
      <c r="D1849" s="243">
        <f>+IF(D1844=1,D1861*'CPP Detay Tum Ay'!D$206+(1-'Measured TV opt-pt'!D1861)*'CPP Detay Tum Ay'!D$188,IF(D1844=2,D1861*'CPP Detay (düşük)'!D$206+(1-'Measured TV opt-pt'!D1861)*'CPP Detay (düşük)'!D$188,IF(D1844=3,D1861*'CPP Detay (yüksek)'!D$206+(1-'Measured TV opt-pt'!D1861)*'CPP Detay (yüksek)'!D$188,"Girilen Rakamda Hata Var")))</f>
        <v>13.255139170040486</v>
      </c>
      <c r="E1849" s="243">
        <f>+IF(E1844=1,E1861*'CPP Detay Tum Ay'!E$206+(1-'Measured TV opt-pt'!E1861)*'CPP Detay Tum Ay'!E$188,IF(E1844=2,E1861*'CPP Detay (düşük)'!E$206+(1-'Measured TV opt-pt'!E1861)*'CPP Detay (düşük)'!E$188,IF(E1844=3,E1861*'CPP Detay (yüksek)'!E$206+(1-'Measured TV opt-pt'!E1861)*'CPP Detay (yüksek)'!E$188,"Girilen Rakamda Hata Var")))</f>
        <v>12.967943391043091</v>
      </c>
      <c r="F1849" s="243">
        <f>+IF(F1844=1,F1861*'CPP Detay Tum Ay'!F$206+(1-'Measured TV opt-pt'!F1861)*'CPP Detay Tum Ay'!F$188,IF(F1844=2,F1861*'CPP Detay (düşük)'!F$206+(1-'Measured TV opt-pt'!F1861)*'CPP Detay (düşük)'!F$188,IF(F1844=3,F1861*'CPP Detay (yüksek)'!F$206+(1-'Measured TV opt-pt'!F1861)*'CPP Detay (yüksek)'!F$188,"Girilen Rakamda Hata Var")))</f>
        <v>19.248428727173621</v>
      </c>
      <c r="G1849" s="243">
        <f>+IF(G1844=1,G1861*'CPP Detay Tum Ay'!G$206+(1-'Measured TV opt-pt'!G1861)*'CPP Detay Tum Ay'!G$188,IF(G1844=2,G1861*'CPP Detay (düşük)'!G$206+(1-'Measured TV opt-pt'!G1861)*'CPP Detay (düşük)'!G$188,IF(G1844=3,G1861*'CPP Detay (yüksek)'!G$206+(1-'Measured TV opt-pt'!G1861)*'CPP Detay (yüksek)'!G$188,"Girilen Rakamda Hata Var")))</f>
        <v>31.617238339887738</v>
      </c>
      <c r="H1849" s="243">
        <f>+IF(H1844=1,H1861*'CPP Detay Tum Ay'!H$206+(1-'Measured TV opt-pt'!H1861)*'CPP Detay Tum Ay'!H$188,IF(H1844=2,H1861*'CPP Detay (düşük)'!H$206+(1-'Measured TV opt-pt'!H1861)*'CPP Detay (düşük)'!H$188,IF(H1844=3,H1861*'CPP Detay (yüksek)'!H$206+(1-'Measured TV opt-pt'!H1861)*'CPP Detay (yüksek)'!H$188,"Girilen Rakamda Hata Var")))</f>
        <v>37.496312795815889</v>
      </c>
      <c r="I1849" s="243">
        <f>+IF(I1844=1,I1861*'CPP Detay Tum Ay'!I$206+(1-'Measured TV opt-pt'!I1861)*'CPP Detay Tum Ay'!I$188,IF(I1844=2,I1861*'CPP Detay (düşük)'!I$206+(1-'Measured TV opt-pt'!I1861)*'CPP Detay (düşük)'!I$188,IF(I1844=3,I1861*'CPP Detay (yüksek)'!I$206+(1-'Measured TV opt-pt'!I1861)*'CPP Detay (yüksek)'!I$188,"Girilen Rakamda Hata Var")))</f>
        <v>35.443912671803574</v>
      </c>
      <c r="J1849" s="243">
        <f>+IF(J1844=1,J1861*'CPP Detay Tum Ay'!J$206+(1-'Measured TV opt-pt'!J1861)*'CPP Detay Tum Ay'!J$188,IF(J1844=2,J1861*'CPP Detay (düşük)'!J$206+(1-'Measured TV opt-pt'!J1861)*'CPP Detay (düşük)'!J$188,IF(J1844=3,J1861*'CPP Detay (yüksek)'!J$206+(1-'Measured TV opt-pt'!J1861)*'CPP Detay (yüksek)'!J$188,"Girilen Rakamda Hata Var")))</f>
        <v>23.010557757017811</v>
      </c>
      <c r="K1849" s="243">
        <f>+IF(K1844=1,K1861*'CPP Detay Tum Ay'!K$206+(1-'Measured TV opt-pt'!K1861)*'CPP Detay Tum Ay'!K$188,IF(K1844=2,K1861*'CPP Detay (düşük)'!K$206+(1-'Measured TV opt-pt'!K1861)*'CPP Detay (düşük)'!K$188,IF(K1844=3,K1861*'CPP Detay (yüksek)'!K$206+(1-'Measured TV opt-pt'!K1861)*'CPP Detay (yüksek)'!K$188,"Girilen Rakamda Hata Var")))</f>
        <v>18.035725898829039</v>
      </c>
      <c r="L1849" s="257">
        <f>+IF(L1844=1,L1861*'CPP Detay Tum Ay'!L$206+(1-'Measured TV opt-pt'!L1861)*'CPP Detay Tum Ay'!L$188,IF(L1844=2,L1861*'CPP Detay (düşük)'!L$206+(1-'Measured TV opt-pt'!L1861)*'CPP Detay (düşük)'!L$188,IF(L1844=3,L1861*'CPP Detay (yüksek)'!L$206+(1-'Measured TV opt-pt'!L1861)*'CPP Detay (yüksek)'!L$188,"Girilen Rakamda Hata Var")))</f>
        <v>35.145626645182467</v>
      </c>
      <c r="M1849" s="257">
        <f>+IF(M1844=1,M1861*'CPP Detay Tum Ay'!M$206+(1-'Measured TV opt-pt'!M1861)*'CPP Detay Tum Ay'!M$188,IF(M1844=2,M1861*'CPP Detay (düşük)'!M$206+(1-'Measured TV opt-pt'!M1861)*'CPP Detay (düşük)'!M$188,IF(M1844=3,M1861*'CPP Detay (yüksek)'!M$206+(1-'Measured TV opt-pt'!M1861)*'CPP Detay (yüksek)'!M$188,"Girilen Rakamda Hata Var")))</f>
        <v>36.521554108764683</v>
      </c>
      <c r="N1849" s="257">
        <f>+IF(N1844=1,N1861*'CPP Detay Tum Ay'!N$206+(1-'Measured TV opt-pt'!N1861)*'CPP Detay Tum Ay'!N$188,IF(N1844=2,N1861*'CPP Detay (düşük)'!N$206+(1-'Measured TV opt-pt'!N1861)*'CPP Detay (düşük)'!N$188,IF(N1844=3,N1861*'CPP Detay (yüksek)'!N$206+(1-'Measured TV opt-pt'!N1861)*'CPP Detay (yüksek)'!N$188,"Girilen Rakamda Hata Var")))</f>
        <v>32.626585992454281</v>
      </c>
      <c r="O1849" s="258">
        <f>+IF(O1844=1,O1861*'CPP Detay Tum Ay'!O$206+(1-'Measured TV opt-pt'!O1861)*'CPP Detay Tum Ay'!O$188,IF(O1844=2,O1861*'CPP Detay (düşük)'!O$206+(1-'Measured TV opt-pt'!O1861)*'CPP Detay (düşük)'!O$188,IF(O1844=3,O1861*'CPP Detay (yüksek)'!O$206+(1-'Measured TV opt-pt'!O1861)*'CPP Detay (yüksek)'!O$188,"Girilen Rakamda Hata Var")))</f>
        <v>0</v>
      </c>
      <c r="P1849" s="244"/>
    </row>
    <row r="1850" spans="1:16" ht="15.75" thickBot="1" x14ac:dyDescent="0.3">
      <c r="A1850" s="194" t="s">
        <v>118</v>
      </c>
      <c r="B1850" s="376"/>
      <c r="C1850" s="96" t="s">
        <v>229</v>
      </c>
      <c r="D1850" s="243">
        <f>+IF(D1844=1,D1862*'CPP Detay Tum Ay'!D$262+(1-'Measured TV opt-pt'!D1862)*'CPP Detay Tum Ay'!D$244,IF(D1844=2,D1862*'CPP Detay (düşük)'!D$262+(1-'Measured TV opt-pt'!D1862)*'CPP Detay (düşük)'!D$244,IF(D1844=3,D1862*'CPP Detay (yüksek)'!D$262+(1-'Measured TV opt-pt'!D1862)*'CPP Detay (yüksek)'!D$244,"Girilen Rakamda Hata Var")))</f>
        <v>0</v>
      </c>
      <c r="E1850" s="163">
        <f>+IF(E1844=1,E1862*'CPP Detay Tum Ay'!E$262+(1-'Measured TV opt-pt'!E1862)*'CPP Detay Tum Ay'!E$244,IF(E1844=2,E1862*'CPP Detay (düşük)'!E$262+(1-'Measured TV opt-pt'!E1862)*'CPP Detay (düşük)'!E$244,IF(E1844=3,E1862*'CPP Detay (yüksek)'!E$262+(1-'Measured TV opt-pt'!E1862)*'CPP Detay (yüksek)'!E$244,"Girilen Rakamda Hata Var")))</f>
        <v>0</v>
      </c>
      <c r="F1850" s="163">
        <f>+IF(F1844=1,F1862*'CPP Detay Tum Ay'!F$262+(1-'Measured TV opt-pt'!F1862)*'CPP Detay Tum Ay'!F$244,IF(F1844=2,F1862*'CPP Detay (düşük)'!F$262+(1-'Measured TV opt-pt'!F1862)*'CPP Detay (düşük)'!F$244,IF(F1844=3,F1862*'CPP Detay (yüksek)'!F$262+(1-'Measured TV opt-pt'!F1862)*'CPP Detay (yüksek)'!F$244,"Girilen Rakamda Hata Var")))</f>
        <v>0</v>
      </c>
      <c r="G1850" s="163">
        <f>+IF(G1844=1,G1862*'CPP Detay Tum Ay'!G$262+(1-'Measured TV opt-pt'!G1862)*'CPP Detay Tum Ay'!G$244,IF(G1844=2,G1862*'CPP Detay (düşük)'!G$262+(1-'Measured TV opt-pt'!G1862)*'CPP Detay (düşük)'!G$244,IF(G1844=3,G1862*'CPP Detay (yüksek)'!G$262+(1-'Measured TV opt-pt'!G1862)*'CPP Detay (yüksek)'!G$244,"Girilen Rakamda Hata Var")))</f>
        <v>0</v>
      </c>
      <c r="H1850" s="163">
        <f>+IF(H1844=1,H1862*'CPP Detay Tum Ay'!H$262+(1-'Measured TV opt-pt'!H1862)*'CPP Detay Tum Ay'!H$244,IF(H1844=2,H1862*'CPP Detay (düşük)'!H$262+(1-'Measured TV opt-pt'!H1862)*'CPP Detay (düşük)'!H$244,IF(H1844=3,H1862*'CPP Detay (yüksek)'!H$262+(1-'Measured TV opt-pt'!H1862)*'CPP Detay (yüksek)'!H$244,"Girilen Rakamda Hata Var")))</f>
        <v>0</v>
      </c>
      <c r="I1850" s="163">
        <f>+IF(I1844=1,I1862*'CPP Detay Tum Ay'!I$262+(1-'Measured TV opt-pt'!I1862)*'CPP Detay Tum Ay'!I$244,IF(I1844=2,I1862*'CPP Detay (düşük)'!I$262+(1-'Measured TV opt-pt'!I1862)*'CPP Detay (düşük)'!I$244,IF(I1844=3,I1862*'CPP Detay (yüksek)'!I$262+(1-'Measured TV opt-pt'!I1862)*'CPP Detay (yüksek)'!I$244,"Girilen Rakamda Hata Var")))</f>
        <v>0</v>
      </c>
      <c r="J1850" s="163">
        <f>+IF(J1844=1,J1862*'CPP Detay Tum Ay'!J$262+(1-'Measured TV opt-pt'!J1862)*'CPP Detay Tum Ay'!J$244,IF(J1844=2,J1862*'CPP Detay (düşük)'!J$262+(1-'Measured TV opt-pt'!J1862)*'CPP Detay (düşük)'!J$244,IF(J1844=3,J1862*'CPP Detay (yüksek)'!J$262+(1-'Measured TV opt-pt'!J1862)*'CPP Detay (yüksek)'!J$244,"Girilen Rakamda Hata Var")))</f>
        <v>0</v>
      </c>
      <c r="K1850" s="163">
        <f>+IF(K1844=1,K1862*'CPP Detay Tum Ay'!K$262+(1-'Measured TV opt-pt'!K1862)*'CPP Detay Tum Ay'!K$244,IF(K1844=2,K1862*'CPP Detay (düşük)'!K$262+(1-'Measured TV opt-pt'!K1862)*'CPP Detay (düşük)'!K$244,IF(K1844=3,K1862*'CPP Detay (yüksek)'!K$262+(1-'Measured TV opt-pt'!K1862)*'CPP Detay (yüksek)'!K$244,"Girilen Rakamda Hata Var")))</f>
        <v>0</v>
      </c>
      <c r="L1850" s="163">
        <f>+IF(L1844=1,L1862*'CPP Detay Tum Ay'!L$262+(1-'Measured TV opt-pt'!L1862)*'CPP Detay Tum Ay'!L$244,IF(L1844=2,L1862*'CPP Detay (düşük)'!L$262+(1-'Measured TV opt-pt'!L1862)*'CPP Detay (düşük)'!L$244,IF(L1844=3,L1862*'CPP Detay (yüksek)'!L$262+(1-'Measured TV opt-pt'!L1862)*'CPP Detay (yüksek)'!L$244,"Girilen Rakamda Hata Var")))</f>
        <v>0</v>
      </c>
      <c r="M1850" s="163">
        <f>+IF(M1844=1,M1862*'CPP Detay Tum Ay'!M$262+(1-'Measured TV opt-pt'!M1862)*'CPP Detay Tum Ay'!M$244,IF(M1844=2,M1862*'CPP Detay (düşük)'!M$262+(1-'Measured TV opt-pt'!M1862)*'CPP Detay (düşük)'!M$244,IF(M1844=3,M1862*'CPP Detay (yüksek)'!M$262+(1-'Measured TV opt-pt'!M1862)*'CPP Detay (yüksek)'!M$244,"Girilen Rakamda Hata Var")))</f>
        <v>0</v>
      </c>
      <c r="N1850" s="163">
        <f>+IF(N1844=1,N1862*'CPP Detay Tum Ay'!N$262+(1-'Measured TV opt-pt'!N1862)*'CPP Detay Tum Ay'!N$244,IF(N1844=2,N1862*'CPP Detay (düşük)'!N$262+(1-'Measured TV opt-pt'!N1862)*'CPP Detay (düşük)'!N$244,IF(N1844=3,N1862*'CPP Detay (yüksek)'!N$262+(1-'Measured TV opt-pt'!N1862)*'CPP Detay (yüksek)'!N$244,"Girilen Rakamda Hata Var")))</f>
        <v>0</v>
      </c>
      <c r="O1850" s="164">
        <f>+IF(O1844=1,O1862*'CPP Detay Tum Ay'!O$262+(1-'Measured TV opt-pt'!O1862)*'CPP Detay Tum Ay'!O$244,IF(O1844=2,O1862*'CPP Detay (düşük)'!O$262+(1-'Measured TV opt-pt'!O1862)*'CPP Detay (düşük)'!O$244,IF(O1844=3,O1862*'CPP Detay (yüksek)'!O$262+(1-'Measured TV opt-pt'!O1862)*'CPP Detay (yüksek)'!O$244,"Girilen Rakamda Hata Var")))</f>
        <v>0</v>
      </c>
      <c r="P1850" s="164"/>
    </row>
    <row r="1851" spans="1:16" x14ac:dyDescent="0.25">
      <c r="A1851" s="194" t="s">
        <v>118</v>
      </c>
      <c r="B1851" s="376"/>
      <c r="C1851" s="263" t="s">
        <v>16</v>
      </c>
      <c r="D1851" s="264">
        <f>+SUMPRODUCT(D1852:D1856,D1839:D1843)</f>
        <v>20.540260845739464</v>
      </c>
      <c r="E1851" s="264">
        <f t="shared" ref="E1851" si="4180">+SUMPRODUCT(E1852:E1856,E1839:E1843)</f>
        <v>22.092219642093184</v>
      </c>
      <c r="F1851" s="264">
        <f t="shared" ref="F1851" si="4181">+SUMPRODUCT(F1852:F1856,F1839:F1843)</f>
        <v>22.847034529211214</v>
      </c>
      <c r="G1851" s="264">
        <f t="shared" ref="G1851" si="4182">+SUMPRODUCT(G1852:G1856,G1839:G1843)</f>
        <v>32.037769382598455</v>
      </c>
      <c r="H1851" s="264">
        <f t="shared" ref="H1851" si="4183">+SUMPRODUCT(H1852:H1856,H1839:H1843)</f>
        <v>37.691725594204726</v>
      </c>
      <c r="I1851" s="264">
        <f t="shared" ref="I1851" si="4184">+SUMPRODUCT(I1852:I1856,I1839:I1843)</f>
        <v>35.344196428506763</v>
      </c>
      <c r="J1851" s="264">
        <f t="shared" ref="J1851" si="4185">+SUMPRODUCT(J1852:J1856,J1839:J1843)</f>
        <v>23.910502363246476</v>
      </c>
      <c r="K1851" s="264">
        <f t="shared" ref="K1851" si="4186">+SUMPRODUCT(K1852:K1856,K1839:K1843)</f>
        <v>19.776129346767807</v>
      </c>
      <c r="L1851" s="264">
        <f t="shared" ref="L1851" si="4187">+SUMPRODUCT(L1852:L1856,L1839:L1843)</f>
        <v>26.782943085663984</v>
      </c>
      <c r="M1851" s="264">
        <f t="shared" ref="M1851" si="4188">+SUMPRODUCT(M1852:M1856,M1839:M1843)</f>
        <v>30.357749516156087</v>
      </c>
      <c r="N1851" s="264">
        <f t="shared" ref="N1851" si="4189">+SUMPRODUCT(N1852:N1856,N1839:N1843)</f>
        <v>28.11647452880495</v>
      </c>
      <c r="O1851" s="265">
        <f t="shared" ref="O1851" si="4190">+SUMPRODUCT(O1852:O1856,O1839:O1843)</f>
        <v>23.894507404668566</v>
      </c>
      <c r="P1851" s="165"/>
    </row>
    <row r="1852" spans="1:16" x14ac:dyDescent="0.25">
      <c r="A1852" s="194" t="s">
        <v>118</v>
      </c>
      <c r="B1852" s="376"/>
      <c r="C1852" s="77" t="s">
        <v>212</v>
      </c>
      <c r="D1852" s="261">
        <f>+D1846*(D1858*D1884+(1-D1858)*D1883)</f>
        <v>19.480023231378564</v>
      </c>
      <c r="E1852" s="261">
        <f t="shared" ref="E1852:O1852" si="4191">+E1846*(E1858*E1884+(1-E1858)*E1883)</f>
        <v>20.268680866276856</v>
      </c>
      <c r="F1852" s="261">
        <f t="shared" si="4191"/>
        <v>20.871116504938154</v>
      </c>
      <c r="G1852" s="261">
        <f t="shared" si="4191"/>
        <v>28.476855607649522</v>
      </c>
      <c r="H1852" s="261">
        <f t="shared" si="4191"/>
        <v>33.544896169018081</v>
      </c>
      <c r="I1852" s="261">
        <f t="shared" si="4191"/>
        <v>31.946344145784149</v>
      </c>
      <c r="J1852" s="261">
        <f t="shared" si="4191"/>
        <v>22.188718875555786</v>
      </c>
      <c r="K1852" s="261">
        <f t="shared" si="4191"/>
        <v>19.483797629009622</v>
      </c>
      <c r="L1852" s="261">
        <f t="shared" si="4191"/>
        <v>25.08137494419168</v>
      </c>
      <c r="M1852" s="261">
        <f t="shared" si="4191"/>
        <v>28.722335078336044</v>
      </c>
      <c r="N1852" s="261">
        <f t="shared" si="4191"/>
        <v>26.714220485156979</v>
      </c>
      <c r="O1852" s="262">
        <f t="shared" si="4191"/>
        <v>22.543752397637725</v>
      </c>
      <c r="P1852" s="162"/>
    </row>
    <row r="1853" spans="1:16" x14ac:dyDescent="0.25">
      <c r="A1853" s="194" t="s">
        <v>118</v>
      </c>
      <c r="B1853" s="376"/>
      <c r="C1853" s="77" t="s">
        <v>213</v>
      </c>
      <c r="D1853" s="261">
        <f>+D1847*(D1859*D1884+(1-D1859)*D1883)</f>
        <v>0</v>
      </c>
      <c r="E1853" s="261">
        <f t="shared" ref="E1853:O1853" si="4192">+E1847*(E1859*E1884+(1-E1859)*E1883)</f>
        <v>0</v>
      </c>
      <c r="F1853" s="261">
        <f t="shared" si="4192"/>
        <v>0</v>
      </c>
      <c r="G1853" s="261">
        <f t="shared" si="4192"/>
        <v>0</v>
      </c>
      <c r="H1853" s="261">
        <f t="shared" si="4192"/>
        <v>0</v>
      </c>
      <c r="I1853" s="261">
        <f t="shared" si="4192"/>
        <v>0</v>
      </c>
      <c r="J1853" s="261">
        <f t="shared" si="4192"/>
        <v>0</v>
      </c>
      <c r="K1853" s="261">
        <f t="shared" si="4192"/>
        <v>0</v>
      </c>
      <c r="L1853" s="261">
        <f t="shared" si="4192"/>
        <v>0</v>
      </c>
      <c r="M1853" s="261">
        <f t="shared" si="4192"/>
        <v>0</v>
      </c>
      <c r="N1853" s="261">
        <f t="shared" si="4192"/>
        <v>0</v>
      </c>
      <c r="O1853" s="262">
        <f t="shared" si="4192"/>
        <v>0</v>
      </c>
      <c r="P1853" s="244"/>
    </row>
    <row r="1854" spans="1:16" x14ac:dyDescent="0.25">
      <c r="A1854" s="194" t="s">
        <v>118</v>
      </c>
      <c r="B1854" s="376"/>
      <c r="C1854" s="77" t="s">
        <v>214</v>
      </c>
      <c r="D1854" s="261">
        <f>+D1848*(D1860*D1884+(1-D1860)*D1883)</f>
        <v>23.687315351858334</v>
      </c>
      <c r="E1854" s="261">
        <f t="shared" ref="E1854:O1854" si="4193">+E1848*(E1860*E1884+(1-E1860)*E1883)</f>
        <v>26.62026141596801</v>
      </c>
      <c r="F1854" s="261">
        <f t="shared" si="4193"/>
        <v>27.907273235995213</v>
      </c>
      <c r="G1854" s="261">
        <f t="shared" si="4193"/>
        <v>36.533457213490564</v>
      </c>
      <c r="H1854" s="261">
        <f t="shared" si="4193"/>
        <v>43.188692535446947</v>
      </c>
      <c r="I1854" s="261">
        <f t="shared" si="4193"/>
        <v>40.538936676533865</v>
      </c>
      <c r="J1854" s="261">
        <f t="shared" si="4193"/>
        <v>26.885296714498743</v>
      </c>
      <c r="K1854" s="261">
        <f t="shared" si="4193"/>
        <v>21.187694967178761</v>
      </c>
      <c r="L1854" s="261">
        <f t="shared" si="4193"/>
        <v>31.51921000092209</v>
      </c>
      <c r="M1854" s="261">
        <f t="shared" si="4193"/>
        <v>36.039993603015276</v>
      </c>
      <c r="N1854" s="261">
        <f t="shared" si="4193"/>
        <v>33.270800614384335</v>
      </c>
      <c r="O1854" s="262">
        <f t="shared" si="4193"/>
        <v>27.999364526685117</v>
      </c>
      <c r="P1854" s="244"/>
    </row>
    <row r="1855" spans="1:16" x14ac:dyDescent="0.25">
      <c r="A1855" s="194" t="s">
        <v>118</v>
      </c>
      <c r="B1855" s="376"/>
      <c r="C1855" s="77" t="s">
        <v>215</v>
      </c>
      <c r="D1855" s="161">
        <f>+D1849*(D1861*D1884+(1-D1861)*D1883)</f>
        <v>14.785157579918573</v>
      </c>
      <c r="E1855" s="161">
        <f t="shared" ref="E1855:O1855" si="4194">+E1849*(E1861*E1884+(1-E1861)*E1883)</f>
        <v>14.395583392992394</v>
      </c>
      <c r="F1855" s="161">
        <f t="shared" si="4194"/>
        <v>21.367486930694419</v>
      </c>
      <c r="G1855" s="161">
        <f t="shared" si="4194"/>
        <v>35.463498189436599</v>
      </c>
      <c r="H1855" s="161">
        <f t="shared" si="4194"/>
        <v>42.057766293502489</v>
      </c>
      <c r="I1855" s="161">
        <f t="shared" si="4194"/>
        <v>39.755690214008681</v>
      </c>
      <c r="J1855" s="161">
        <f t="shared" si="4194"/>
        <v>26.350324510834021</v>
      </c>
      <c r="K1855" s="161">
        <f t="shared" si="4194"/>
        <v>20.629022249160144</v>
      </c>
      <c r="L1855" s="161">
        <f t="shared" si="4194"/>
        <v>39.235090672828996</v>
      </c>
      <c r="M1855" s="161">
        <f t="shared" si="4194"/>
        <v>40.675256760202906</v>
      </c>
      <c r="N1855" s="161">
        <f t="shared" si="4194"/>
        <v>36.616448577636682</v>
      </c>
      <c r="O1855" s="162">
        <f t="shared" si="4194"/>
        <v>0</v>
      </c>
      <c r="P1855" s="244"/>
    </row>
    <row r="1856" spans="1:16" ht="15.75" thickBot="1" x14ac:dyDescent="0.3">
      <c r="A1856" s="194" t="s">
        <v>118</v>
      </c>
      <c r="B1856" s="376"/>
      <c r="C1856" s="96" t="s">
        <v>230</v>
      </c>
      <c r="D1856" s="163">
        <f>+D1850*(D1862*D1884+(1-D1862)*D1883)</f>
        <v>0</v>
      </c>
      <c r="E1856" s="163">
        <f t="shared" ref="E1856:O1856" si="4195">+E1850*(E1862*E1884+(1-E1862)*E1883)</f>
        <v>0</v>
      </c>
      <c r="F1856" s="163">
        <f t="shared" si="4195"/>
        <v>0</v>
      </c>
      <c r="G1856" s="163">
        <f t="shared" si="4195"/>
        <v>0</v>
      </c>
      <c r="H1856" s="163">
        <f t="shared" si="4195"/>
        <v>0</v>
      </c>
      <c r="I1856" s="163">
        <f t="shared" si="4195"/>
        <v>0</v>
      </c>
      <c r="J1856" s="163">
        <f t="shared" si="4195"/>
        <v>0</v>
      </c>
      <c r="K1856" s="163">
        <f t="shared" si="4195"/>
        <v>0</v>
      </c>
      <c r="L1856" s="163">
        <f t="shared" si="4195"/>
        <v>0</v>
      </c>
      <c r="M1856" s="163">
        <f t="shared" si="4195"/>
        <v>0</v>
      </c>
      <c r="N1856" s="163">
        <f t="shared" si="4195"/>
        <v>0</v>
      </c>
      <c r="O1856" s="164">
        <f t="shared" si="4195"/>
        <v>0</v>
      </c>
      <c r="P1856" s="164"/>
    </row>
    <row r="1857" spans="1:53" x14ac:dyDescent="0.25">
      <c r="A1857" s="194" t="s">
        <v>118</v>
      </c>
      <c r="B1857" s="376"/>
      <c r="C1857" s="204" t="s">
        <v>2</v>
      </c>
      <c r="D1857" s="205">
        <f>+IFERROR(SUMPRODUCT(D1858:D1862,D1864:D1868)/D1863,0)</f>
        <v>0.44</v>
      </c>
      <c r="E1857" s="205">
        <f t="shared" ref="E1857" si="4196">+IFERROR(SUMPRODUCT(E1858:E1862,E1864:E1868)/E1863,0)</f>
        <v>0.44150609200387925</v>
      </c>
      <c r="F1857" s="205">
        <f t="shared" ref="F1857" si="4197">+IFERROR(SUMPRODUCT(F1858:F1862,F1864:F1868)/F1863,0)</f>
        <v>0.44</v>
      </c>
      <c r="G1857" s="205">
        <f t="shared" ref="G1857" si="4198">+IFERROR(SUMPRODUCT(G1858:G1862,G1864:G1868)/G1863,0)</f>
        <v>0</v>
      </c>
      <c r="H1857" s="205">
        <f t="shared" ref="H1857" si="4199">+IFERROR(SUMPRODUCT(H1858:H1862,H1864:H1868)/H1863,0)</f>
        <v>0</v>
      </c>
      <c r="I1857" s="205">
        <f t="shared" ref="I1857" si="4200">+IFERROR(SUMPRODUCT(I1858:I1862,I1864:I1868)/I1863,0)</f>
        <v>0.48000000000000004</v>
      </c>
      <c r="J1857" s="205">
        <f t="shared" ref="J1857" si="4201">+IFERROR(SUMPRODUCT(J1858:J1862,J1864:J1868)/J1863,0)</f>
        <v>0.48</v>
      </c>
      <c r="K1857" s="205">
        <f t="shared" ref="K1857" si="4202">+IFERROR(SUMPRODUCT(K1858:K1862,K1864:K1868)/K1863,0)</f>
        <v>0</v>
      </c>
      <c r="L1857" s="205">
        <f t="shared" ref="L1857" si="4203">+IFERROR(SUMPRODUCT(L1858:L1862,L1864:L1868)/L1863,0)</f>
        <v>0</v>
      </c>
      <c r="M1857" s="205">
        <f t="shared" ref="M1857" si="4204">+IFERROR(SUMPRODUCT(M1858:M1862,M1864:M1868)/M1863,0)</f>
        <v>0.45414569524687315</v>
      </c>
      <c r="N1857" s="205">
        <f t="shared" ref="N1857" si="4205">+IFERROR(SUMPRODUCT(N1858:N1862,N1864:N1868)/N1863,0)</f>
        <v>0.38276016431267573</v>
      </c>
      <c r="O1857" s="205">
        <f t="shared" ref="O1857" si="4206">+IFERROR(SUMPRODUCT(O1858:O1862,O1864:O1868)/O1863,0)</f>
        <v>0</v>
      </c>
      <c r="P1857" s="166">
        <f>+SUMPRODUCT(D1857:O1857,D1863:O1863)/P1863</f>
        <v>0.44566181266543864</v>
      </c>
      <c r="R1857" s="192">
        <f>+D1857</f>
        <v>0.44</v>
      </c>
      <c r="S1857" s="192">
        <f t="shared" ref="S1857" si="4207">+E1857</f>
        <v>0.44150609200387925</v>
      </c>
      <c r="T1857" s="192">
        <f t="shared" ref="T1857" si="4208">+F1857</f>
        <v>0.44</v>
      </c>
      <c r="U1857" s="192">
        <f t="shared" ref="U1857" si="4209">+G1857</f>
        <v>0</v>
      </c>
      <c r="V1857" s="192">
        <f t="shared" ref="V1857" si="4210">+H1857</f>
        <v>0</v>
      </c>
      <c r="W1857" s="192">
        <f t="shared" ref="W1857" si="4211">+I1857</f>
        <v>0.48000000000000004</v>
      </c>
      <c r="X1857" s="192">
        <f t="shared" ref="X1857" si="4212">+J1857</f>
        <v>0.48</v>
      </c>
      <c r="Y1857" s="192">
        <f t="shared" ref="Y1857" si="4213">+K1857</f>
        <v>0</v>
      </c>
      <c r="Z1857" s="192">
        <f t="shared" ref="Z1857" si="4214">+L1857</f>
        <v>0</v>
      </c>
      <c r="AA1857" s="192">
        <f t="shared" ref="AA1857" si="4215">+M1857</f>
        <v>0.45414569524687315</v>
      </c>
      <c r="AB1857" s="192">
        <f t="shared" ref="AB1857" si="4216">+N1857</f>
        <v>0.38276016431267573</v>
      </c>
      <c r="AC1857" s="192">
        <f t="shared" ref="AC1857" si="4217">+O1857</f>
        <v>0</v>
      </c>
      <c r="AD1857" s="190">
        <f>+D1863</f>
        <v>1012.9512898889067</v>
      </c>
      <c r="AE1857" s="190">
        <f t="shared" ref="AE1857" si="4218">+E1863</f>
        <v>243.74788982526294</v>
      </c>
      <c r="AF1857" s="190">
        <f t="shared" ref="AF1857" si="4219">+F1863</f>
        <v>474.56344579317562</v>
      </c>
      <c r="AG1857" s="190">
        <f t="shared" ref="AG1857" si="4220">+G1863</f>
        <v>0</v>
      </c>
      <c r="AH1857" s="190">
        <f t="shared" ref="AH1857" si="4221">+H1863</f>
        <v>0</v>
      </c>
      <c r="AI1857" s="190">
        <f t="shared" ref="AI1857" si="4222">+I1863</f>
        <v>530.91467474847946</v>
      </c>
      <c r="AJ1857" s="190">
        <f t="shared" ref="AJ1857" si="4223">+J1863</f>
        <v>379.04154715354599</v>
      </c>
      <c r="AK1857" s="190">
        <f t="shared" ref="AK1857" si="4224">+K1863</f>
        <v>0</v>
      </c>
      <c r="AL1857" s="190">
        <f t="shared" ref="AL1857" si="4225">+L1863</f>
        <v>0</v>
      </c>
      <c r="AM1857" s="190">
        <f t="shared" ref="AM1857" si="4226">+M1863</f>
        <v>605.55827445535203</v>
      </c>
      <c r="AN1857" s="190">
        <f t="shared" ref="AN1857" si="4227">+N1863</f>
        <v>428.42684260058462</v>
      </c>
      <c r="AO1857" s="190">
        <f t="shared" ref="AO1857" si="4228">+O1863</f>
        <v>0</v>
      </c>
    </row>
    <row r="1858" spans="1:53" x14ac:dyDescent="0.25">
      <c r="A1858" s="194" t="s">
        <v>118</v>
      </c>
      <c r="B1858" s="376"/>
      <c r="C1858" s="178" t="s">
        <v>3</v>
      </c>
      <c r="D1858" s="179">
        <v>0.44</v>
      </c>
      <c r="E1858" s="179">
        <v>0.44</v>
      </c>
      <c r="F1858" s="179">
        <v>0.44</v>
      </c>
      <c r="G1858" s="293">
        <v>0.48</v>
      </c>
      <c r="H1858" s="293">
        <v>0.48</v>
      </c>
      <c r="I1858" s="293">
        <v>0.48</v>
      </c>
      <c r="J1858" s="179">
        <v>0.48</v>
      </c>
      <c r="K1858" s="179">
        <v>0.48915873014712274</v>
      </c>
      <c r="L1858" s="179">
        <v>0.4834974169537235</v>
      </c>
      <c r="M1858" s="179">
        <v>0.45414569524687309</v>
      </c>
      <c r="N1858" s="179">
        <v>0.38276016431267579</v>
      </c>
      <c r="O1858" s="179">
        <v>0.34111134082271427</v>
      </c>
      <c r="P1858" s="180">
        <f>+SUMPRODUCT(D1858:O1858,D1864:O1864)/P1864</f>
        <v>0.44344188778638238</v>
      </c>
    </row>
    <row r="1859" spans="1:53" x14ac:dyDescent="0.25">
      <c r="A1859" s="194" t="s">
        <v>118</v>
      </c>
      <c r="B1859" s="376"/>
      <c r="C1859" s="178" t="s">
        <v>200</v>
      </c>
      <c r="D1859" s="179">
        <v>0.44</v>
      </c>
      <c r="E1859" s="179">
        <v>0.44</v>
      </c>
      <c r="F1859" s="179">
        <v>0.44</v>
      </c>
      <c r="G1859" s="293">
        <v>0.48</v>
      </c>
      <c r="H1859" s="293">
        <v>0.48</v>
      </c>
      <c r="I1859" s="293">
        <v>0.48</v>
      </c>
      <c r="J1859" s="179">
        <v>0.48</v>
      </c>
      <c r="K1859" s="179">
        <v>0.48915873014712274</v>
      </c>
      <c r="L1859" s="179">
        <v>0.4834974169537235</v>
      </c>
      <c r="M1859" s="179">
        <v>0.45414569524687309</v>
      </c>
      <c r="N1859" s="179">
        <v>0.38276016431267579</v>
      </c>
      <c r="O1859" s="179">
        <v>0.34111134082271427</v>
      </c>
      <c r="P1859" s="242"/>
    </row>
    <row r="1860" spans="1:53" x14ac:dyDescent="0.25">
      <c r="A1860" s="194" t="s">
        <v>118</v>
      </c>
      <c r="B1860" s="376"/>
      <c r="C1860" s="178" t="s">
        <v>201</v>
      </c>
      <c r="D1860" s="179">
        <v>0.44</v>
      </c>
      <c r="E1860" s="179">
        <v>0.44</v>
      </c>
      <c r="F1860" s="179">
        <v>0.44</v>
      </c>
      <c r="G1860" s="293">
        <v>0.48</v>
      </c>
      <c r="H1860" s="293">
        <v>0.48</v>
      </c>
      <c r="I1860" s="293">
        <v>0.48</v>
      </c>
      <c r="J1860" s="179">
        <v>0.48</v>
      </c>
      <c r="K1860" s="179">
        <v>0.48915873014712274</v>
      </c>
      <c r="L1860" s="179">
        <v>0.4834974169537235</v>
      </c>
      <c r="M1860" s="179">
        <v>0.45414569524687309</v>
      </c>
      <c r="N1860" s="179">
        <v>0.38276016431267579</v>
      </c>
      <c r="O1860" s="179">
        <v>0.34111134082271427</v>
      </c>
      <c r="P1860" s="242"/>
    </row>
    <row r="1861" spans="1:53" x14ac:dyDescent="0.25">
      <c r="A1861" s="194" t="s">
        <v>118</v>
      </c>
      <c r="B1861" s="376"/>
      <c r="C1861" s="178" t="s">
        <v>202</v>
      </c>
      <c r="D1861" s="179">
        <v>0.44</v>
      </c>
      <c r="E1861" s="179">
        <v>0.44</v>
      </c>
      <c r="F1861" s="179">
        <v>0.44</v>
      </c>
      <c r="G1861" s="293">
        <v>0.48</v>
      </c>
      <c r="H1861" s="293">
        <v>0.48</v>
      </c>
      <c r="I1861" s="293">
        <v>0.48</v>
      </c>
      <c r="J1861" s="179">
        <v>0.48</v>
      </c>
      <c r="K1861" s="179">
        <v>0.48915873014712274</v>
      </c>
      <c r="L1861" s="179">
        <v>0.4834974169537235</v>
      </c>
      <c r="M1861" s="179">
        <v>0.45414569524687309</v>
      </c>
      <c r="N1861" s="179">
        <v>0.38276016431267579</v>
      </c>
      <c r="O1861" s="179">
        <v>0.34111134082271427</v>
      </c>
      <c r="P1861" s="242"/>
    </row>
    <row r="1862" spans="1:53" ht="15.75" thickBot="1" x14ac:dyDescent="0.3">
      <c r="A1862" s="194" t="s">
        <v>118</v>
      </c>
      <c r="B1862" s="376"/>
      <c r="C1862" s="280" t="s">
        <v>231</v>
      </c>
      <c r="D1862" s="179">
        <v>0.44</v>
      </c>
      <c r="E1862" s="179">
        <v>0.44</v>
      </c>
      <c r="F1862" s="179">
        <v>0.44</v>
      </c>
      <c r="G1862" s="293">
        <v>0.48</v>
      </c>
      <c r="H1862" s="293">
        <v>0.48</v>
      </c>
      <c r="I1862" s="293">
        <v>0.48</v>
      </c>
      <c r="J1862" s="181">
        <v>0.48</v>
      </c>
      <c r="K1862" s="181">
        <v>0.48915873014712274</v>
      </c>
      <c r="L1862" s="181">
        <v>0.4834974169537235</v>
      </c>
      <c r="M1862" s="179">
        <v>0.45414569524687309</v>
      </c>
      <c r="N1862" s="179">
        <v>0.38276016431267579</v>
      </c>
      <c r="O1862" s="179">
        <v>0.34111134082271427</v>
      </c>
      <c r="P1862" s="182" t="e">
        <f t="shared" ref="P1862" si="4229">+SUMPRODUCT(D1862:O1862,D1868:O1868)/P1868</f>
        <v>#DIV/0!</v>
      </c>
    </row>
    <row r="1863" spans="1:53" x14ac:dyDescent="0.25">
      <c r="A1863" s="194" t="s">
        <v>118</v>
      </c>
      <c r="B1863" s="376"/>
      <c r="C1863" s="99" t="s">
        <v>239</v>
      </c>
      <c r="D1863" s="100">
        <f>+D1832/D1845/30</f>
        <v>1012.9512898889067</v>
      </c>
      <c r="E1863" s="100">
        <f t="shared" ref="E1863:O1863" si="4230">+E1832/E1845/30</f>
        <v>243.74788982526294</v>
      </c>
      <c r="F1863" s="100">
        <f t="shared" si="4230"/>
        <v>474.56344579317562</v>
      </c>
      <c r="G1863" s="100">
        <f t="shared" si="4230"/>
        <v>0</v>
      </c>
      <c r="H1863" s="100">
        <f t="shared" si="4230"/>
        <v>0</v>
      </c>
      <c r="I1863" s="100">
        <f t="shared" si="4230"/>
        <v>530.91467474847946</v>
      </c>
      <c r="J1863" s="100">
        <f t="shared" si="4230"/>
        <v>379.04154715354599</v>
      </c>
      <c r="K1863" s="100">
        <f t="shared" si="4230"/>
        <v>0</v>
      </c>
      <c r="L1863" s="100">
        <f t="shared" si="4230"/>
        <v>0</v>
      </c>
      <c r="M1863" s="100">
        <f t="shared" si="4230"/>
        <v>605.55827445535203</v>
      </c>
      <c r="N1863" s="100">
        <f t="shared" si="4230"/>
        <v>428.42684260058462</v>
      </c>
      <c r="O1863" s="167">
        <f t="shared" si="4230"/>
        <v>0</v>
      </c>
      <c r="P1863" s="167">
        <f>SUM(D1863:O1863)</f>
        <v>3675.2039644653078</v>
      </c>
    </row>
    <row r="1864" spans="1:53" x14ac:dyDescent="0.25">
      <c r="A1864" s="194" t="s">
        <v>118</v>
      </c>
      <c r="B1864" s="376"/>
      <c r="C1864" s="86" t="s">
        <v>240</v>
      </c>
      <c r="D1864" s="87">
        <f>+D1863*D1839</f>
        <v>757.6875648369022</v>
      </c>
      <c r="E1864" s="87">
        <f t="shared" ref="E1864" si="4231">+E1863*E1839</f>
        <v>173.76787065642995</v>
      </c>
      <c r="F1864" s="87">
        <f t="shared" ref="F1864" si="4232">+F1863*F1839</f>
        <v>332.80256039735724</v>
      </c>
      <c r="G1864" s="87">
        <f t="shared" ref="G1864" si="4233">+G1863*G1839</f>
        <v>0</v>
      </c>
      <c r="H1864" s="87">
        <f t="shared" ref="H1864" si="4234">+H1863*H1839</f>
        <v>0</v>
      </c>
      <c r="I1864" s="87">
        <f t="shared" ref="I1864" si="4235">+I1863*I1839</f>
        <v>312.41098818227192</v>
      </c>
      <c r="J1864" s="87">
        <f t="shared" ref="J1864" si="4236">+J1863*J1839</f>
        <v>229.55278266574607</v>
      </c>
      <c r="K1864" s="87">
        <f t="shared" ref="K1864" si="4237">+K1863*K1839</f>
        <v>0</v>
      </c>
      <c r="L1864" s="87">
        <f t="shared" ref="L1864" si="4238">+L1863*L1839</f>
        <v>0</v>
      </c>
      <c r="M1864" s="87">
        <f t="shared" ref="M1864" si="4239">+M1863*M1839</f>
        <v>480.37827953246722</v>
      </c>
      <c r="N1864" s="87">
        <f t="shared" ref="N1864" si="4240">+N1863*N1839</f>
        <v>339.535755221746</v>
      </c>
      <c r="O1864" s="159">
        <f t="shared" ref="O1864" si="4241">+O1863*O1839</f>
        <v>0</v>
      </c>
      <c r="P1864" s="159">
        <f t="shared" ref="P1864:P1874" si="4242">SUM(D1864:O1864)</f>
        <v>2626.1358014929206</v>
      </c>
      <c r="AP1864" s="190">
        <f>+D1864</f>
        <v>757.6875648369022</v>
      </c>
      <c r="AQ1864" s="190">
        <f t="shared" ref="AQ1864:AQ1868" si="4243">+E1864</f>
        <v>173.76787065642995</v>
      </c>
      <c r="AR1864" s="190">
        <f t="shared" ref="AR1864:AR1868" si="4244">+F1864</f>
        <v>332.80256039735724</v>
      </c>
      <c r="AS1864" s="190">
        <f t="shared" ref="AS1864:AS1868" si="4245">+G1864</f>
        <v>0</v>
      </c>
      <c r="AT1864" s="190">
        <f t="shared" ref="AT1864:AT1868" si="4246">+H1864</f>
        <v>0</v>
      </c>
      <c r="AU1864" s="190">
        <f t="shared" ref="AU1864:AU1868" si="4247">+I1864</f>
        <v>312.41098818227192</v>
      </c>
      <c r="AV1864" s="190">
        <f t="shared" ref="AV1864:AV1868" si="4248">+J1864</f>
        <v>229.55278266574607</v>
      </c>
      <c r="AW1864" s="190">
        <f t="shared" ref="AW1864:AW1868" si="4249">+K1864</f>
        <v>0</v>
      </c>
      <c r="AX1864" s="190">
        <f t="shared" ref="AX1864:AX1868" si="4250">+L1864</f>
        <v>0</v>
      </c>
      <c r="AY1864" s="190">
        <f t="shared" ref="AY1864:AY1868" si="4251">+M1864</f>
        <v>480.37827953246722</v>
      </c>
      <c r="AZ1864" s="190">
        <f t="shared" ref="AZ1864:AZ1868" si="4252">+N1864</f>
        <v>339.535755221746</v>
      </c>
      <c r="BA1864" s="190">
        <f t="shared" ref="BA1864:BA1868" si="4253">+O1864</f>
        <v>0</v>
      </c>
    </row>
    <row r="1865" spans="1:53" x14ac:dyDescent="0.25">
      <c r="A1865" s="194" t="s">
        <v>118</v>
      </c>
      <c r="B1865" s="376"/>
      <c r="C1865" s="86" t="s">
        <v>241</v>
      </c>
      <c r="D1865" s="87">
        <f>+D1863*D1840</f>
        <v>0</v>
      </c>
      <c r="E1865" s="87">
        <f t="shared" ref="E1865:O1865" si="4254">+E1863*E1840</f>
        <v>0.83433351779154663</v>
      </c>
      <c r="F1865" s="87">
        <f t="shared" si="4254"/>
        <v>0</v>
      </c>
      <c r="G1865" s="87">
        <f t="shared" si="4254"/>
        <v>0</v>
      </c>
      <c r="H1865" s="87">
        <f t="shared" si="4254"/>
        <v>0</v>
      </c>
      <c r="I1865" s="87">
        <f t="shared" si="4254"/>
        <v>0</v>
      </c>
      <c r="J1865" s="87">
        <f t="shared" si="4254"/>
        <v>0</v>
      </c>
      <c r="K1865" s="87">
        <f t="shared" si="4254"/>
        <v>0</v>
      </c>
      <c r="L1865" s="87">
        <f t="shared" si="4254"/>
        <v>0</v>
      </c>
      <c r="M1865" s="87">
        <f t="shared" si="4254"/>
        <v>0</v>
      </c>
      <c r="N1865" s="87">
        <f t="shared" si="4254"/>
        <v>0</v>
      </c>
      <c r="O1865" s="159">
        <f t="shared" si="4254"/>
        <v>0</v>
      </c>
      <c r="P1865" s="159"/>
      <c r="AP1865" s="190">
        <f t="shared" ref="AP1865:AP1868" si="4255">+D1865</f>
        <v>0</v>
      </c>
      <c r="AQ1865" s="190">
        <f t="shared" si="4243"/>
        <v>0.83433351779154663</v>
      </c>
      <c r="AR1865" s="190">
        <f t="shared" si="4244"/>
        <v>0</v>
      </c>
      <c r="AS1865" s="190">
        <f t="shared" si="4245"/>
        <v>0</v>
      </c>
      <c r="AT1865" s="190">
        <f t="shared" si="4246"/>
        <v>0</v>
      </c>
      <c r="AU1865" s="190">
        <f t="shared" si="4247"/>
        <v>0</v>
      </c>
      <c r="AV1865" s="190">
        <f t="shared" si="4248"/>
        <v>0</v>
      </c>
      <c r="AW1865" s="190">
        <f t="shared" si="4249"/>
        <v>0</v>
      </c>
      <c r="AX1865" s="190">
        <f t="shared" si="4250"/>
        <v>0</v>
      </c>
      <c r="AY1865" s="190">
        <f t="shared" si="4251"/>
        <v>0</v>
      </c>
      <c r="AZ1865" s="190">
        <f t="shared" si="4252"/>
        <v>0</v>
      </c>
      <c r="BA1865" s="190">
        <f t="shared" si="4253"/>
        <v>0</v>
      </c>
    </row>
    <row r="1866" spans="1:53" x14ac:dyDescent="0.25">
      <c r="A1866" s="194" t="s">
        <v>118</v>
      </c>
      <c r="B1866" s="376"/>
      <c r="C1866" s="86" t="s">
        <v>242</v>
      </c>
      <c r="D1866" s="87">
        <f>+D1863*D1841</f>
        <v>255.26372505200447</v>
      </c>
      <c r="E1866" s="87">
        <f t="shared" ref="E1866:O1866" si="4256">+E1863*E1841</f>
        <v>69.980019168832996</v>
      </c>
      <c r="F1866" s="87">
        <f t="shared" si="4256"/>
        <v>132.62399024588112</v>
      </c>
      <c r="G1866" s="87">
        <f t="shared" si="4256"/>
        <v>0</v>
      </c>
      <c r="H1866" s="87">
        <f t="shared" si="4256"/>
        <v>0</v>
      </c>
      <c r="I1866" s="87">
        <f t="shared" si="4256"/>
        <v>124.60794732735592</v>
      </c>
      <c r="J1866" s="87">
        <f t="shared" si="4256"/>
        <v>57.038837018949664</v>
      </c>
      <c r="K1866" s="87">
        <f t="shared" si="4256"/>
        <v>0</v>
      </c>
      <c r="L1866" s="87">
        <f t="shared" si="4256"/>
        <v>0</v>
      </c>
      <c r="M1866" s="87">
        <f t="shared" si="4256"/>
        <v>109.14761758014791</v>
      </c>
      <c r="N1866" s="87">
        <f t="shared" si="4256"/>
        <v>83.528378729404224</v>
      </c>
      <c r="O1866" s="159">
        <f t="shared" si="4256"/>
        <v>0</v>
      </c>
      <c r="P1866" s="159"/>
      <c r="AP1866" s="190">
        <f t="shared" si="4255"/>
        <v>255.26372505200447</v>
      </c>
      <c r="AQ1866" s="190">
        <f t="shared" si="4243"/>
        <v>69.980019168832996</v>
      </c>
      <c r="AR1866" s="190">
        <f t="shared" si="4244"/>
        <v>132.62399024588112</v>
      </c>
      <c r="AS1866" s="190">
        <f t="shared" si="4245"/>
        <v>0</v>
      </c>
      <c r="AT1866" s="190">
        <f t="shared" si="4246"/>
        <v>0</v>
      </c>
      <c r="AU1866" s="190">
        <f t="shared" si="4247"/>
        <v>124.60794732735592</v>
      </c>
      <c r="AV1866" s="190">
        <f t="shared" si="4248"/>
        <v>57.038837018949664</v>
      </c>
      <c r="AW1866" s="190">
        <f t="shared" si="4249"/>
        <v>0</v>
      </c>
      <c r="AX1866" s="190">
        <f t="shared" si="4250"/>
        <v>0</v>
      </c>
      <c r="AY1866" s="190">
        <f t="shared" si="4251"/>
        <v>109.14761758014791</v>
      </c>
      <c r="AZ1866" s="190">
        <f t="shared" si="4252"/>
        <v>83.528378729404224</v>
      </c>
      <c r="BA1866" s="190">
        <f t="shared" si="4253"/>
        <v>0</v>
      </c>
    </row>
    <row r="1867" spans="1:53" x14ac:dyDescent="0.25">
      <c r="A1867" s="194" t="s">
        <v>118</v>
      </c>
      <c r="B1867" s="376"/>
      <c r="C1867" s="86" t="s">
        <v>243</v>
      </c>
      <c r="D1867" s="87">
        <f>+D1863*D1842</f>
        <v>0</v>
      </c>
      <c r="E1867" s="87">
        <f t="shared" ref="E1867:O1867" si="4257">+E1863*E1842</f>
        <v>0</v>
      </c>
      <c r="F1867" s="87">
        <f t="shared" si="4257"/>
        <v>9.1368951499372439</v>
      </c>
      <c r="G1867" s="87">
        <f t="shared" si="4257"/>
        <v>0</v>
      </c>
      <c r="H1867" s="87">
        <f t="shared" si="4257"/>
        <v>0</v>
      </c>
      <c r="I1867" s="87">
        <f t="shared" si="4257"/>
        <v>93.895739238851689</v>
      </c>
      <c r="J1867" s="87">
        <f t="shared" si="4257"/>
        <v>92.449927468850191</v>
      </c>
      <c r="K1867" s="87">
        <f t="shared" si="4257"/>
        <v>0</v>
      </c>
      <c r="L1867" s="87">
        <f t="shared" si="4257"/>
        <v>0</v>
      </c>
      <c r="M1867" s="87">
        <f t="shared" si="4257"/>
        <v>16.032377342737018</v>
      </c>
      <c r="N1867" s="87">
        <f t="shared" si="4257"/>
        <v>5.3627086494344161</v>
      </c>
      <c r="O1867" s="159">
        <f t="shared" si="4257"/>
        <v>0</v>
      </c>
      <c r="P1867" s="159"/>
      <c r="AP1867" s="190">
        <f t="shared" si="4255"/>
        <v>0</v>
      </c>
      <c r="AQ1867" s="190">
        <f t="shared" si="4243"/>
        <v>0</v>
      </c>
      <c r="AR1867" s="190">
        <f t="shared" si="4244"/>
        <v>9.1368951499372439</v>
      </c>
      <c r="AS1867" s="190">
        <f t="shared" si="4245"/>
        <v>0</v>
      </c>
      <c r="AT1867" s="190">
        <f t="shared" si="4246"/>
        <v>0</v>
      </c>
      <c r="AU1867" s="190">
        <f t="shared" si="4247"/>
        <v>93.895739238851689</v>
      </c>
      <c r="AV1867" s="190">
        <f t="shared" si="4248"/>
        <v>92.449927468850191</v>
      </c>
      <c r="AW1867" s="190">
        <f t="shared" si="4249"/>
        <v>0</v>
      </c>
      <c r="AX1867" s="190">
        <f t="shared" si="4250"/>
        <v>0</v>
      </c>
      <c r="AY1867" s="190">
        <f t="shared" si="4251"/>
        <v>16.032377342737018</v>
      </c>
      <c r="AZ1867" s="190">
        <f t="shared" si="4252"/>
        <v>5.3627086494344161</v>
      </c>
      <c r="BA1867" s="190">
        <f t="shared" si="4253"/>
        <v>0</v>
      </c>
    </row>
    <row r="1868" spans="1:53" ht="15.75" thickBot="1" x14ac:dyDescent="0.3">
      <c r="A1868" s="194" t="s">
        <v>118</v>
      </c>
      <c r="B1868" s="376"/>
      <c r="C1868" s="96" t="s">
        <v>244</v>
      </c>
      <c r="D1868" s="251">
        <f>+D1863*D1843</f>
        <v>0</v>
      </c>
      <c r="E1868" s="251">
        <f t="shared" ref="E1868:O1868" si="4258">+E1863*E1843</f>
        <v>0</v>
      </c>
      <c r="F1868" s="251">
        <f t="shared" si="4258"/>
        <v>0</v>
      </c>
      <c r="G1868" s="251">
        <f t="shared" si="4258"/>
        <v>0</v>
      </c>
      <c r="H1868" s="251">
        <f t="shared" si="4258"/>
        <v>0</v>
      </c>
      <c r="I1868" s="251">
        <f t="shared" si="4258"/>
        <v>0</v>
      </c>
      <c r="J1868" s="251">
        <f t="shared" si="4258"/>
        <v>0</v>
      </c>
      <c r="K1868" s="251">
        <f t="shared" si="4258"/>
        <v>0</v>
      </c>
      <c r="L1868" s="251">
        <f t="shared" si="4258"/>
        <v>0</v>
      </c>
      <c r="M1868" s="251">
        <f t="shared" si="4258"/>
        <v>0</v>
      </c>
      <c r="N1868" s="251">
        <f t="shared" si="4258"/>
        <v>0</v>
      </c>
      <c r="O1868" s="251">
        <f t="shared" si="4258"/>
        <v>0</v>
      </c>
      <c r="P1868" s="169">
        <f t="shared" si="4242"/>
        <v>0</v>
      </c>
      <c r="AP1868" s="190">
        <f t="shared" si="4255"/>
        <v>0</v>
      </c>
      <c r="AQ1868" s="190">
        <f t="shared" si="4243"/>
        <v>0</v>
      </c>
      <c r="AR1868" s="190">
        <f t="shared" si="4244"/>
        <v>0</v>
      </c>
      <c r="AS1868" s="190">
        <f t="shared" si="4245"/>
        <v>0</v>
      </c>
      <c r="AT1868" s="190">
        <f t="shared" si="4246"/>
        <v>0</v>
      </c>
      <c r="AU1868" s="190">
        <f t="shared" si="4247"/>
        <v>0</v>
      </c>
      <c r="AV1868" s="190">
        <f t="shared" si="4248"/>
        <v>0</v>
      </c>
      <c r="AW1868" s="190">
        <f t="shared" si="4249"/>
        <v>0</v>
      </c>
      <c r="AX1868" s="190">
        <f t="shared" si="4250"/>
        <v>0</v>
      </c>
      <c r="AY1868" s="190">
        <f t="shared" si="4251"/>
        <v>0</v>
      </c>
      <c r="AZ1868" s="190">
        <f t="shared" si="4252"/>
        <v>0</v>
      </c>
      <c r="BA1868" s="190">
        <f t="shared" si="4253"/>
        <v>0</v>
      </c>
    </row>
    <row r="1869" spans="1:53" x14ac:dyDescent="0.25">
      <c r="A1869" s="194" t="s">
        <v>118</v>
      </c>
      <c r="B1869" s="376"/>
      <c r="C1869" s="99" t="s">
        <v>245</v>
      </c>
      <c r="D1869" s="100">
        <f>+IFERROR(D1832/D1851/30,0)</f>
        <v>908.12764404932557</v>
      </c>
      <c r="E1869" s="100">
        <f t="shared" ref="E1869:O1869" si="4259">+IFERROR(E1832/E1851/30,0)</f>
        <v>219.57490368045194</v>
      </c>
      <c r="F1869" s="100">
        <f t="shared" si="4259"/>
        <v>427.49999999999994</v>
      </c>
      <c r="G1869" s="100">
        <f t="shared" si="4259"/>
        <v>0</v>
      </c>
      <c r="H1869" s="100">
        <f t="shared" si="4259"/>
        <v>0</v>
      </c>
      <c r="I1869" s="100">
        <f t="shared" si="4259"/>
        <v>473.33333333333331</v>
      </c>
      <c r="J1869" s="100">
        <f t="shared" si="4259"/>
        <v>331</v>
      </c>
      <c r="K1869" s="100">
        <f t="shared" si="4259"/>
        <v>0</v>
      </c>
      <c r="L1869" s="100">
        <f t="shared" si="4259"/>
        <v>0</v>
      </c>
      <c r="M1869" s="100">
        <f t="shared" si="4259"/>
        <v>543.71947586990439</v>
      </c>
      <c r="N1869" s="100">
        <f t="shared" si="4259"/>
        <v>381.74388190450304</v>
      </c>
      <c r="O1869" s="167">
        <f t="shared" si="4259"/>
        <v>0</v>
      </c>
      <c r="P1869" s="167">
        <f t="shared" si="4242"/>
        <v>3284.9992388375176</v>
      </c>
    </row>
    <row r="1870" spans="1:53" x14ac:dyDescent="0.25">
      <c r="A1870" s="194" t="s">
        <v>118</v>
      </c>
      <c r="B1870" s="376"/>
      <c r="C1870" s="86" t="s">
        <v>246</v>
      </c>
      <c r="D1870" s="266">
        <f t="shared" ref="D1870:O1870" si="4260">+IFERROR(D1833/D1852/30,0)</f>
        <v>679.2794777488956</v>
      </c>
      <c r="E1870" s="266">
        <f t="shared" si="4260"/>
        <v>156.53494883379418</v>
      </c>
      <c r="F1870" s="266">
        <f t="shared" si="4260"/>
        <v>299.79783700381279</v>
      </c>
      <c r="G1870" s="266">
        <f t="shared" si="4260"/>
        <v>0</v>
      </c>
      <c r="H1870" s="266">
        <f t="shared" si="4260"/>
        <v>0</v>
      </c>
      <c r="I1870" s="266">
        <f t="shared" si="4260"/>
        <v>278.52787168923294</v>
      </c>
      <c r="J1870" s="266">
        <f t="shared" si="4260"/>
        <v>200.45815988499643</v>
      </c>
      <c r="K1870" s="266">
        <f t="shared" si="4260"/>
        <v>0</v>
      </c>
      <c r="L1870" s="266">
        <f t="shared" si="4260"/>
        <v>0</v>
      </c>
      <c r="M1870" s="266">
        <f t="shared" si="4260"/>
        <v>431.32269409017414</v>
      </c>
      <c r="N1870" s="266">
        <f t="shared" si="4260"/>
        <v>302.53869355372086</v>
      </c>
      <c r="O1870" s="267">
        <f t="shared" si="4260"/>
        <v>0</v>
      </c>
      <c r="P1870" s="159">
        <f t="shared" si="4242"/>
        <v>2348.4596828046269</v>
      </c>
    </row>
    <row r="1871" spans="1:53" x14ac:dyDescent="0.25">
      <c r="A1871" s="194" t="s">
        <v>118</v>
      </c>
      <c r="B1871" s="376"/>
      <c r="C1871" s="86" t="s">
        <v>247</v>
      </c>
      <c r="D1871" s="266">
        <f t="shared" ref="D1871:O1871" si="4261">+IFERROR(D1834/D1853/30,0)</f>
        <v>0</v>
      </c>
      <c r="E1871" s="266">
        <f t="shared" si="4261"/>
        <v>0</v>
      </c>
      <c r="F1871" s="266">
        <f t="shared" si="4261"/>
        <v>0</v>
      </c>
      <c r="G1871" s="266">
        <f t="shared" si="4261"/>
        <v>0</v>
      </c>
      <c r="H1871" s="266">
        <f t="shared" si="4261"/>
        <v>0</v>
      </c>
      <c r="I1871" s="266">
        <f t="shared" si="4261"/>
        <v>0</v>
      </c>
      <c r="J1871" s="266">
        <f t="shared" si="4261"/>
        <v>0</v>
      </c>
      <c r="K1871" s="266">
        <f t="shared" si="4261"/>
        <v>0</v>
      </c>
      <c r="L1871" s="266">
        <f t="shared" si="4261"/>
        <v>0</v>
      </c>
      <c r="M1871" s="266">
        <f t="shared" si="4261"/>
        <v>0</v>
      </c>
      <c r="N1871" s="266">
        <f t="shared" si="4261"/>
        <v>0</v>
      </c>
      <c r="O1871" s="267">
        <f t="shared" si="4261"/>
        <v>0</v>
      </c>
      <c r="P1871" s="159">
        <f t="shared" si="4242"/>
        <v>0</v>
      </c>
    </row>
    <row r="1872" spans="1:53" x14ac:dyDescent="0.25">
      <c r="A1872" s="194" t="s">
        <v>118</v>
      </c>
      <c r="B1872" s="376"/>
      <c r="C1872" s="86" t="s">
        <v>248</v>
      </c>
      <c r="D1872" s="266">
        <f t="shared" ref="D1872:O1872" si="4262">+IFERROR(D1835/D1854/30,0)</f>
        <v>228.84816630043002</v>
      </c>
      <c r="E1872" s="266">
        <f t="shared" si="4262"/>
        <v>63.03995484665775</v>
      </c>
      <c r="F1872" s="266">
        <f t="shared" si="4262"/>
        <v>119.47139277731848</v>
      </c>
      <c r="G1872" s="266">
        <f t="shared" si="4262"/>
        <v>0</v>
      </c>
      <c r="H1872" s="266">
        <f t="shared" si="4262"/>
        <v>0</v>
      </c>
      <c r="I1872" s="266">
        <f t="shared" si="4262"/>
        <v>111.09335995699131</v>
      </c>
      <c r="J1872" s="266">
        <f t="shared" si="4262"/>
        <v>49.809460717572186</v>
      </c>
      <c r="K1872" s="266">
        <f t="shared" si="4262"/>
        <v>0</v>
      </c>
      <c r="L1872" s="266">
        <f t="shared" si="4262"/>
        <v>0</v>
      </c>
      <c r="M1872" s="266">
        <f t="shared" si="4262"/>
        <v>98.001609302594659</v>
      </c>
      <c r="N1872" s="266">
        <f t="shared" si="4262"/>
        <v>74.426820111921671</v>
      </c>
      <c r="O1872" s="267">
        <f t="shared" si="4262"/>
        <v>0</v>
      </c>
      <c r="P1872" s="159">
        <f t="shared" si="4242"/>
        <v>744.69076401348593</v>
      </c>
    </row>
    <row r="1873" spans="1:16" x14ac:dyDescent="0.25">
      <c r="A1873" s="194" t="s">
        <v>118</v>
      </c>
      <c r="B1873" s="376"/>
      <c r="C1873" s="86" t="s">
        <v>249</v>
      </c>
      <c r="D1873" s="87">
        <f t="shared" ref="D1873:O1873" si="4263">+IFERROR(D1836/D1855/30,0)</f>
        <v>0</v>
      </c>
      <c r="E1873" s="87">
        <f t="shared" si="4263"/>
        <v>0</v>
      </c>
      <c r="F1873" s="87">
        <f t="shared" si="4263"/>
        <v>8.2307702188686811</v>
      </c>
      <c r="G1873" s="87">
        <f t="shared" si="4263"/>
        <v>0</v>
      </c>
      <c r="H1873" s="87">
        <f t="shared" si="4263"/>
        <v>0</v>
      </c>
      <c r="I1873" s="87">
        <f t="shared" si="4263"/>
        <v>83.712101687109026</v>
      </c>
      <c r="J1873" s="87">
        <f t="shared" si="4263"/>
        <v>80.732379397431274</v>
      </c>
      <c r="K1873" s="87">
        <f t="shared" si="4263"/>
        <v>0</v>
      </c>
      <c r="L1873" s="87">
        <f t="shared" si="4263"/>
        <v>0</v>
      </c>
      <c r="M1873" s="87">
        <f t="shared" si="4263"/>
        <v>14.395172477135757</v>
      </c>
      <c r="N1873" s="87">
        <f t="shared" si="4263"/>
        <v>4.7783682388605673</v>
      </c>
      <c r="O1873" s="159">
        <f t="shared" si="4263"/>
        <v>0</v>
      </c>
      <c r="P1873" s="159">
        <f t="shared" si="4242"/>
        <v>191.84879201940529</v>
      </c>
    </row>
    <row r="1874" spans="1:16" ht="15.75" thickBot="1" x14ac:dyDescent="0.3">
      <c r="A1874" s="194" t="s">
        <v>118</v>
      </c>
      <c r="B1874" s="376"/>
      <c r="C1874" s="96" t="s">
        <v>250</v>
      </c>
      <c r="D1874" s="168">
        <f t="shared" ref="D1874:O1874" si="4264">+IFERROR(D1837/D1856/30,0)</f>
        <v>0</v>
      </c>
      <c r="E1874" s="168">
        <f t="shared" si="4264"/>
        <v>0</v>
      </c>
      <c r="F1874" s="168">
        <f t="shared" si="4264"/>
        <v>0</v>
      </c>
      <c r="G1874" s="168">
        <f t="shared" si="4264"/>
        <v>0</v>
      </c>
      <c r="H1874" s="168">
        <f t="shared" si="4264"/>
        <v>0</v>
      </c>
      <c r="I1874" s="168">
        <f t="shared" si="4264"/>
        <v>0</v>
      </c>
      <c r="J1874" s="168">
        <f t="shared" si="4264"/>
        <v>0</v>
      </c>
      <c r="K1874" s="168">
        <f t="shared" si="4264"/>
        <v>0</v>
      </c>
      <c r="L1874" s="168">
        <f t="shared" si="4264"/>
        <v>0</v>
      </c>
      <c r="M1874" s="168">
        <f t="shared" si="4264"/>
        <v>0</v>
      </c>
      <c r="N1874" s="168">
        <f t="shared" si="4264"/>
        <v>0</v>
      </c>
      <c r="O1874" s="169">
        <f t="shared" si="4264"/>
        <v>0</v>
      </c>
      <c r="P1874" s="169">
        <f t="shared" si="4242"/>
        <v>0</v>
      </c>
    </row>
    <row r="1875" spans="1:16" ht="15.75" thickBot="1" x14ac:dyDescent="0.3">
      <c r="A1875" s="194" t="s">
        <v>118</v>
      </c>
      <c r="B1875" s="376"/>
      <c r="C1875" s="183" t="s">
        <v>13</v>
      </c>
      <c r="D1875" s="72">
        <v>43</v>
      </c>
      <c r="E1875" s="72">
        <v>15</v>
      </c>
      <c r="F1875" s="72">
        <v>15</v>
      </c>
      <c r="G1875" s="72">
        <v>20</v>
      </c>
      <c r="H1875" s="72">
        <v>20.000000000000004</v>
      </c>
      <c r="I1875" s="72">
        <v>25</v>
      </c>
      <c r="J1875" s="72">
        <v>15</v>
      </c>
      <c r="K1875" s="72">
        <v>16.918000292815897</v>
      </c>
      <c r="L1875" s="72">
        <f>((45*0.63)+(20*0.37))</f>
        <v>35.75</v>
      </c>
      <c r="M1875" s="72">
        <v>22.5</v>
      </c>
      <c r="N1875" s="72">
        <v>19.5</v>
      </c>
      <c r="O1875" s="72">
        <v>15</v>
      </c>
      <c r="P1875" s="184"/>
    </row>
    <row r="1876" spans="1:16" x14ac:dyDescent="0.25">
      <c r="A1876" s="194" t="s">
        <v>118</v>
      </c>
      <c r="B1876" s="376"/>
      <c r="C1876" s="99" t="s">
        <v>4</v>
      </c>
      <c r="D1876" s="100">
        <f>+D1869/D1875*30</f>
        <v>633.57742608092485</v>
      </c>
      <c r="E1876" s="100">
        <f t="shared" ref="E1876" si="4265">+E1869/E1875*30</f>
        <v>439.14980736090388</v>
      </c>
      <c r="F1876" s="100">
        <f t="shared" ref="F1876" si="4266">+F1869/F1875*30</f>
        <v>854.99999999999989</v>
      </c>
      <c r="G1876" s="100">
        <f t="shared" ref="G1876" si="4267">+G1869/G1875*30</f>
        <v>0</v>
      </c>
      <c r="H1876" s="100">
        <f t="shared" ref="H1876" si="4268">+H1869/H1875*30</f>
        <v>0</v>
      </c>
      <c r="I1876" s="100">
        <f t="shared" ref="I1876" si="4269">+I1869/I1875*30</f>
        <v>568</v>
      </c>
      <c r="J1876" s="100">
        <f t="shared" ref="J1876" si="4270">+J1869/J1875*30</f>
        <v>662</v>
      </c>
      <c r="K1876" s="100">
        <f t="shared" ref="K1876" si="4271">+K1869/K1875*30</f>
        <v>0</v>
      </c>
      <c r="L1876" s="100">
        <f t="shared" ref="L1876" si="4272">+L1869/L1875*30</f>
        <v>0</v>
      </c>
      <c r="M1876" s="100">
        <f t="shared" ref="M1876" si="4273">+M1869/M1875*30</f>
        <v>724.95930115987255</v>
      </c>
      <c r="N1876" s="100">
        <f t="shared" ref="N1876" si="4274">+N1869/N1875*30</f>
        <v>587.29827985308157</v>
      </c>
      <c r="O1876" s="167">
        <f t="shared" ref="O1876" si="4275">+O1869/O1875*30</f>
        <v>0</v>
      </c>
      <c r="P1876" s="167">
        <f>SUM(D1876:O1876)</f>
        <v>4469.9848144547832</v>
      </c>
    </row>
    <row r="1877" spans="1:16" x14ac:dyDescent="0.25">
      <c r="A1877" s="194" t="s">
        <v>118</v>
      </c>
      <c r="B1877" s="376"/>
      <c r="C1877" s="86" t="s">
        <v>216</v>
      </c>
      <c r="D1877" s="87">
        <f>+D1870/D1875*30</f>
        <v>473.91591470853183</v>
      </c>
      <c r="E1877" s="87">
        <f t="shared" ref="E1877:O1877" si="4276">+E1870/E1875*30</f>
        <v>313.06989766758835</v>
      </c>
      <c r="F1877" s="87">
        <f t="shared" si="4276"/>
        <v>599.59567400762558</v>
      </c>
      <c r="G1877" s="87">
        <f t="shared" si="4276"/>
        <v>0</v>
      </c>
      <c r="H1877" s="87">
        <f t="shared" si="4276"/>
        <v>0</v>
      </c>
      <c r="I1877" s="87">
        <f t="shared" si="4276"/>
        <v>334.23344602707954</v>
      </c>
      <c r="J1877" s="87">
        <f t="shared" si="4276"/>
        <v>400.91631976999287</v>
      </c>
      <c r="K1877" s="87">
        <f t="shared" si="4276"/>
        <v>0</v>
      </c>
      <c r="L1877" s="87">
        <f t="shared" si="4276"/>
        <v>0</v>
      </c>
      <c r="M1877" s="87">
        <f t="shared" si="4276"/>
        <v>575.09692545356552</v>
      </c>
      <c r="N1877" s="87">
        <f t="shared" si="4276"/>
        <v>465.44414392880134</v>
      </c>
      <c r="O1877" s="159">
        <f t="shared" si="4276"/>
        <v>0</v>
      </c>
      <c r="P1877" s="159">
        <f t="shared" ref="P1877:P1881" si="4277">SUM(D1877:O1877)</f>
        <v>3162.272321563185</v>
      </c>
    </row>
    <row r="1878" spans="1:16" x14ac:dyDescent="0.25">
      <c r="A1878" s="194" t="s">
        <v>118</v>
      </c>
      <c r="B1878" s="376"/>
      <c r="C1878" s="86" t="s">
        <v>217</v>
      </c>
      <c r="D1878" s="87">
        <f>+D1871/D1875*30</f>
        <v>0</v>
      </c>
      <c r="E1878" s="87">
        <f t="shared" ref="E1878:O1878" si="4278">+E1871/E1875*30</f>
        <v>0</v>
      </c>
      <c r="F1878" s="87">
        <f t="shared" si="4278"/>
        <v>0</v>
      </c>
      <c r="G1878" s="87">
        <f t="shared" si="4278"/>
        <v>0</v>
      </c>
      <c r="H1878" s="87">
        <f t="shared" si="4278"/>
        <v>0</v>
      </c>
      <c r="I1878" s="87">
        <f t="shared" si="4278"/>
        <v>0</v>
      </c>
      <c r="J1878" s="87">
        <f t="shared" si="4278"/>
        <v>0</v>
      </c>
      <c r="K1878" s="87">
        <f t="shared" si="4278"/>
        <v>0</v>
      </c>
      <c r="L1878" s="87">
        <f t="shared" si="4278"/>
        <v>0</v>
      </c>
      <c r="M1878" s="87">
        <f t="shared" si="4278"/>
        <v>0</v>
      </c>
      <c r="N1878" s="87">
        <f t="shared" si="4278"/>
        <v>0</v>
      </c>
      <c r="O1878" s="159">
        <f t="shared" si="4278"/>
        <v>0</v>
      </c>
      <c r="P1878" s="159"/>
    </row>
    <row r="1879" spans="1:16" x14ac:dyDescent="0.25">
      <c r="A1879" s="194" t="s">
        <v>118</v>
      </c>
      <c r="B1879" s="376"/>
      <c r="C1879" s="86" t="s">
        <v>218</v>
      </c>
      <c r="D1879" s="87">
        <f>+D1872/D1875*30</f>
        <v>159.66151137239305</v>
      </c>
      <c r="E1879" s="87">
        <f t="shared" ref="E1879:O1879" si="4279">+E1872/E1875*30</f>
        <v>126.0799096933155</v>
      </c>
      <c r="F1879" s="87">
        <f t="shared" si="4279"/>
        <v>238.94278555463697</v>
      </c>
      <c r="G1879" s="87">
        <f t="shared" si="4279"/>
        <v>0</v>
      </c>
      <c r="H1879" s="87">
        <f t="shared" si="4279"/>
        <v>0</v>
      </c>
      <c r="I1879" s="87">
        <f t="shared" si="4279"/>
        <v>133.31203194838957</v>
      </c>
      <c r="J1879" s="87">
        <f t="shared" si="4279"/>
        <v>99.618921435144372</v>
      </c>
      <c r="K1879" s="87">
        <f t="shared" si="4279"/>
        <v>0</v>
      </c>
      <c r="L1879" s="87">
        <f t="shared" si="4279"/>
        <v>0</v>
      </c>
      <c r="M1879" s="87">
        <f t="shared" si="4279"/>
        <v>130.66881240345955</v>
      </c>
      <c r="N1879" s="87">
        <f t="shared" si="4279"/>
        <v>114.50280017218718</v>
      </c>
      <c r="O1879" s="159">
        <f t="shared" si="4279"/>
        <v>0</v>
      </c>
      <c r="P1879" s="159"/>
    </row>
    <row r="1880" spans="1:16" x14ac:dyDescent="0.25">
      <c r="A1880" s="194" t="s">
        <v>118</v>
      </c>
      <c r="B1880" s="376"/>
      <c r="C1880" s="86" t="s">
        <v>219</v>
      </c>
      <c r="D1880" s="87">
        <f>+D1873/D1875*30</f>
        <v>0</v>
      </c>
      <c r="E1880" s="87">
        <f t="shared" ref="E1880:O1880" si="4280">+E1873/E1875*30</f>
        <v>0</v>
      </c>
      <c r="F1880" s="87">
        <f t="shared" si="4280"/>
        <v>16.461540437737362</v>
      </c>
      <c r="G1880" s="87">
        <f t="shared" si="4280"/>
        <v>0</v>
      </c>
      <c r="H1880" s="87">
        <f t="shared" si="4280"/>
        <v>0</v>
      </c>
      <c r="I1880" s="87">
        <f t="shared" si="4280"/>
        <v>100.45452202453083</v>
      </c>
      <c r="J1880" s="87">
        <f t="shared" si="4280"/>
        <v>161.46475879486255</v>
      </c>
      <c r="K1880" s="87">
        <f t="shared" si="4280"/>
        <v>0</v>
      </c>
      <c r="L1880" s="87">
        <f t="shared" si="4280"/>
        <v>0</v>
      </c>
      <c r="M1880" s="87">
        <f t="shared" si="4280"/>
        <v>19.193563302847675</v>
      </c>
      <c r="N1880" s="87">
        <f t="shared" si="4280"/>
        <v>7.3513357520931804</v>
      </c>
      <c r="O1880" s="159">
        <f t="shared" si="4280"/>
        <v>0</v>
      </c>
      <c r="P1880" s="159"/>
    </row>
    <row r="1881" spans="1:16" ht="15.75" thickBot="1" x14ac:dyDescent="0.3">
      <c r="A1881" s="194" t="s">
        <v>118</v>
      </c>
      <c r="B1881" s="376"/>
      <c r="C1881" s="96" t="s">
        <v>238</v>
      </c>
      <c r="D1881" s="168">
        <f>+D1874/D1875*30</f>
        <v>0</v>
      </c>
      <c r="E1881" s="168">
        <f t="shared" ref="E1881:O1881" si="4281">+E1874/E1875*30</f>
        <v>0</v>
      </c>
      <c r="F1881" s="168">
        <f t="shared" si="4281"/>
        <v>0</v>
      </c>
      <c r="G1881" s="168">
        <f t="shared" si="4281"/>
        <v>0</v>
      </c>
      <c r="H1881" s="168">
        <f t="shared" si="4281"/>
        <v>0</v>
      </c>
      <c r="I1881" s="168">
        <f t="shared" si="4281"/>
        <v>0</v>
      </c>
      <c r="J1881" s="168">
        <f t="shared" si="4281"/>
        <v>0</v>
      </c>
      <c r="K1881" s="168">
        <f t="shared" si="4281"/>
        <v>0</v>
      </c>
      <c r="L1881" s="168">
        <f t="shared" si="4281"/>
        <v>0</v>
      </c>
      <c r="M1881" s="168">
        <f t="shared" si="4281"/>
        <v>0</v>
      </c>
      <c r="N1881" s="168">
        <f t="shared" si="4281"/>
        <v>0</v>
      </c>
      <c r="O1881" s="169">
        <f t="shared" si="4281"/>
        <v>0</v>
      </c>
      <c r="P1881" s="169">
        <f t="shared" si="4277"/>
        <v>0</v>
      </c>
    </row>
    <row r="1882" spans="1:16" x14ac:dyDescent="0.25">
      <c r="A1882" s="194" t="s">
        <v>118</v>
      </c>
      <c r="B1882" s="376"/>
      <c r="C1882" s="76" t="s">
        <v>8</v>
      </c>
      <c r="D1882" s="170">
        <f t="shared" ref="D1882:O1882" si="4282">+D1851/D1845</f>
        <v>1.1154283172926818</v>
      </c>
      <c r="E1882" s="170">
        <f t="shared" si="4282"/>
        <v>1.1100899316799429</v>
      </c>
      <c r="F1882" s="170">
        <f t="shared" si="4282"/>
        <v>1.1100899316799431</v>
      </c>
      <c r="G1882" s="170">
        <f t="shared" si="4282"/>
        <v>1.121650721299605</v>
      </c>
      <c r="H1882" s="170">
        <f t="shared" si="4282"/>
        <v>1.1216507212996045</v>
      </c>
      <c r="I1882" s="170">
        <f t="shared" si="4282"/>
        <v>1.1216507212996045</v>
      </c>
      <c r="J1882" s="170">
        <f t="shared" si="4282"/>
        <v>1.1451406258415286</v>
      </c>
      <c r="K1882" s="170">
        <f t="shared" si="4282"/>
        <v>1.1437866357516266</v>
      </c>
      <c r="L1882" s="170">
        <f t="shared" si="4282"/>
        <v>1.1163576927773196</v>
      </c>
      <c r="M1882" s="170">
        <f t="shared" si="4282"/>
        <v>1.1137329106825002</v>
      </c>
      <c r="N1882" s="170">
        <f t="shared" si="4282"/>
        <v>1.1222886938310115</v>
      </c>
      <c r="O1882" s="171">
        <f t="shared" si="4282"/>
        <v>1.1272804379212698</v>
      </c>
      <c r="P1882" s="171"/>
    </row>
    <row r="1883" spans="1:16" x14ac:dyDescent="0.25">
      <c r="A1883" s="194" t="s">
        <v>118</v>
      </c>
      <c r="B1883" s="376"/>
      <c r="C1883" s="77" t="s">
        <v>6</v>
      </c>
      <c r="D1883" s="172">
        <f>+VLOOKUP(D1831,Conversion!$B$33:$N$71,(MATCH('Measured TV opt-pt'!D1830,butget_aylar_opt,0)+1),0)</f>
        <v>1.1681637180956133</v>
      </c>
      <c r="E1883" s="172">
        <f>+VLOOKUP(E1831,Conversion!$B$33:$N$71,(MATCH('Measured TV opt-pt'!E1830,butget_aylar_opt,0)+1),0)</f>
        <v>1.1734620254679939</v>
      </c>
      <c r="F1883" s="172">
        <f>+VLOOKUP(F1831,Conversion!$B$33:$N$71,(MATCH('Measured TV opt-pt'!F1830,butget_aylar_opt,0)+1),0)</f>
        <v>1.1734620254679939</v>
      </c>
      <c r="G1883" s="172">
        <f>+VLOOKUP(G1831,Conversion!$B$33:$N$71,(MATCH('Measured TV opt-pt'!G1830,butget_aylar_opt,0)+1),0)</f>
        <v>1.190644938745824</v>
      </c>
      <c r="H1883" s="172">
        <f>+VLOOKUP(H1831,Conversion!$B$33:$N$71,(MATCH('Measured TV opt-pt'!H1830,butget_aylar_opt,0)+1),0)</f>
        <v>1.190644938745824</v>
      </c>
      <c r="I1883" s="172">
        <f>+VLOOKUP(I1831,Conversion!$B$33:$N$71,(MATCH('Measured TV opt-pt'!I1830,butget_aylar_opt,0)+1),0)</f>
        <v>1.190644938745824</v>
      </c>
      <c r="J1883" s="172">
        <f>+VLOOKUP(J1831,Conversion!$B$33:$N$71,(MATCH('Measured TV opt-pt'!J1830,butget_aylar_opt,0)+1),0)</f>
        <v>1.2161019089793743</v>
      </c>
      <c r="K1883" s="172">
        <f>+VLOOKUP(K1831,Conversion!$B$33:$N$71,(MATCH('Measured TV opt-pt'!K1830,butget_aylar_opt,0)+1),0)</f>
        <v>1.2161019089793743</v>
      </c>
      <c r="L1883" s="172">
        <f>+VLOOKUP(L1831,Conversion!$B$33:$N$71,(MATCH('Measured TV opt-pt'!L1830,butget_aylar_opt,0)+1),0)</f>
        <v>1.1613541170725816</v>
      </c>
      <c r="M1883" s="172">
        <f>+VLOOKUP(M1831,Conversion!$B$33:$N$71,(MATCH('Measured TV opt-pt'!M1830,butget_aylar_opt,0)+1),0)</f>
        <v>1.1681637180956133</v>
      </c>
      <c r="N1883" s="172">
        <f>+VLOOKUP(N1831,Conversion!$B$33:$N$71,(MATCH('Measured TV opt-pt'!N1830,butget_aylar_opt,0)+1),0)</f>
        <v>1.1681637180956133</v>
      </c>
      <c r="O1883" s="173">
        <f>+VLOOKUP(O1831,Conversion!$B$33:$N$71,(MATCH('Measured TV opt-pt'!O1830,butget_aylar_opt,0)+1),0)</f>
        <v>1.1681637180956133</v>
      </c>
      <c r="P1883" s="173"/>
    </row>
    <row r="1884" spans="1:16" ht="15.75" thickBot="1" x14ac:dyDescent="0.3">
      <c r="A1884" s="194" t="s">
        <v>118</v>
      </c>
      <c r="B1884" s="377"/>
      <c r="C1884" s="96" t="s">
        <v>7</v>
      </c>
      <c r="D1884" s="172">
        <f>+VLOOKUP(D1831,Conversion!$B$74:$N$112,(MATCH('Measured TV opt-pt'!D1830,budget_aylar_pt,0)+1),0)</f>
        <v>1.0483105344525872</v>
      </c>
      <c r="E1884" s="172">
        <f>+VLOOKUP(E1831,Conversion!$B$74:$N$112,(MATCH('Measured TV opt-pt'!E1830,budget_aylar_pt,0)+1),0)</f>
        <v>1.02943453958606</v>
      </c>
      <c r="F1884" s="172">
        <f>+VLOOKUP(F1831,Conversion!$B$74:$N$112,(MATCH('Measured TV opt-pt'!F1830,budget_aylar_pt,0)+1),0)</f>
        <v>1.02943453958606</v>
      </c>
      <c r="G1884" s="172">
        <f>+VLOOKUP(G1831,Conversion!$B$74:$N$112,(MATCH('Measured TV opt-pt'!G1830,budget_aylar_pt,0)+1),0)</f>
        <v>1.0469069857328672</v>
      </c>
      <c r="H1884" s="172">
        <f>+VLOOKUP(H1831,Conversion!$B$74:$N$112,(MATCH('Measured TV opt-pt'!H1830,budget_aylar_pt,0)+1),0)</f>
        <v>1.0469069857328672</v>
      </c>
      <c r="I1884" s="172">
        <f>+VLOOKUP(I1831,Conversion!$B$74:$N$112,(MATCH('Measured TV opt-pt'!I1830,budget_aylar_pt,0)+1),0)</f>
        <v>1.0469069857328672</v>
      </c>
      <c r="J1884" s="172">
        <f>+VLOOKUP(J1831,Conversion!$B$74:$N$112,(MATCH('Measured TV opt-pt'!J1830,budget_aylar_pt,0)+1),0)</f>
        <v>1.0682659024421961</v>
      </c>
      <c r="K1884" s="172">
        <f>+VLOOKUP(K1831,Conversion!$B$74:$N$112,(MATCH('Measured TV opt-pt'!K1830,budget_aylar_pt,0)+1),0)</f>
        <v>1.0682659024421961</v>
      </c>
      <c r="L1884" s="172">
        <f>+VLOOKUP(L1831,Conversion!$B$74:$N$112,(MATCH('Measured TV opt-pt'!L1830,budget_aylar_pt,0)+1),0)</f>
        <v>1.0682896606401939</v>
      </c>
      <c r="M1884" s="172">
        <f>+VLOOKUP(M1831,Conversion!$B$74:$N$112,(MATCH('Measured TV opt-pt'!M1830,budget_aylar_pt,0)+1),0)</f>
        <v>1.0483105344525872</v>
      </c>
      <c r="N1884" s="172">
        <f>+VLOOKUP(N1831,Conversion!$B$74:$N$112,(MATCH('Measured TV opt-pt'!N1830,budget_aylar_pt,0)+1),0)</f>
        <v>1.0483105344525872</v>
      </c>
      <c r="O1884" s="173">
        <f>+VLOOKUP(O1831,Conversion!$B$74:$N$112,(MATCH('Measured TV opt-pt'!O1830,budget_aylar_pt,0)+1),0)</f>
        <v>1.0483105344525872</v>
      </c>
      <c r="P1884" s="174"/>
    </row>
    <row r="1885" spans="1:16" ht="21.75" thickBot="1" x14ac:dyDescent="0.3">
      <c r="A1885" s="194" t="s">
        <v>118</v>
      </c>
      <c r="B1885" s="240" t="s">
        <v>126</v>
      </c>
      <c r="C1885" s="74" t="s">
        <v>107</v>
      </c>
      <c r="D1885" s="153">
        <v>1</v>
      </c>
      <c r="E1885" s="153">
        <v>2</v>
      </c>
      <c r="F1885" s="153">
        <v>3</v>
      </c>
      <c r="G1885" s="153">
        <v>4</v>
      </c>
      <c r="H1885" s="153">
        <v>5</v>
      </c>
      <c r="I1885" s="153">
        <v>6</v>
      </c>
      <c r="J1885" s="153">
        <v>7</v>
      </c>
      <c r="K1885" s="153">
        <v>8</v>
      </c>
      <c r="L1885" s="153">
        <v>9</v>
      </c>
      <c r="M1885" s="153">
        <v>10</v>
      </c>
      <c r="N1885" s="153">
        <v>11</v>
      </c>
      <c r="O1885" s="153">
        <v>12</v>
      </c>
      <c r="P1885" s="74" t="s">
        <v>127</v>
      </c>
    </row>
    <row r="1886" spans="1:16" ht="15.75" thickBot="1" x14ac:dyDescent="0.3">
      <c r="A1886" s="194" t="s">
        <v>118</v>
      </c>
      <c r="B1886" s="378" t="s">
        <v>151</v>
      </c>
      <c r="C1886" s="185" t="s">
        <v>33</v>
      </c>
      <c r="D1886" s="186" t="s">
        <v>29</v>
      </c>
      <c r="E1886" s="186" t="s">
        <v>29</v>
      </c>
      <c r="F1886" s="186" t="s">
        <v>29</v>
      </c>
      <c r="G1886" s="186" t="s">
        <v>29</v>
      </c>
      <c r="H1886" s="186" t="s">
        <v>29</v>
      </c>
      <c r="I1886" s="186" t="s">
        <v>29</v>
      </c>
      <c r="J1886" s="186" t="s">
        <v>29</v>
      </c>
      <c r="K1886" s="186" t="s">
        <v>29</v>
      </c>
      <c r="L1886" s="186" t="s">
        <v>29</v>
      </c>
      <c r="M1886" s="186" t="s">
        <v>29</v>
      </c>
      <c r="N1886" s="186" t="s">
        <v>29</v>
      </c>
      <c r="O1886" s="186" t="s">
        <v>29</v>
      </c>
      <c r="P1886" s="188" t="s">
        <v>108</v>
      </c>
    </row>
    <row r="1887" spans="1:16" x14ac:dyDescent="0.25">
      <c r="A1887" s="194" t="s">
        <v>118</v>
      </c>
      <c r="B1887" s="379"/>
      <c r="C1887" s="175" t="s">
        <v>125</v>
      </c>
      <c r="D1887" s="200">
        <v>44188.794459799843</v>
      </c>
      <c r="E1887" s="201">
        <v>70632.728399999993</v>
      </c>
      <c r="F1887" s="201">
        <v>0</v>
      </c>
      <c r="G1887" s="201">
        <v>0</v>
      </c>
      <c r="H1887" s="201">
        <v>0</v>
      </c>
      <c r="I1887" s="201">
        <v>0</v>
      </c>
      <c r="J1887" s="201">
        <v>0</v>
      </c>
      <c r="K1887" s="201">
        <v>0</v>
      </c>
      <c r="L1887" s="201">
        <v>0</v>
      </c>
      <c r="M1887" s="201">
        <v>119055.33127067988</v>
      </c>
      <c r="N1887" s="201">
        <v>119049.64387570713</v>
      </c>
      <c r="O1887" s="176">
        <v>100118.31262078552</v>
      </c>
      <c r="P1887" s="176">
        <f>SUM(D1887:O1887)</f>
        <v>453044.81062697235</v>
      </c>
    </row>
    <row r="1888" spans="1:16" x14ac:dyDescent="0.25">
      <c r="A1888" s="194" t="s">
        <v>118</v>
      </c>
      <c r="B1888" s="379"/>
      <c r="C1888" s="86" t="s">
        <v>1</v>
      </c>
      <c r="D1888" s="87">
        <f>+D1919*D1901*30</f>
        <v>31661.816781589492</v>
      </c>
      <c r="E1888" s="87">
        <f t="shared" ref="E1888:O1888" si="4283">+E1919*E1901*30</f>
        <v>47377.788419088109</v>
      </c>
      <c r="F1888" s="87">
        <f t="shared" si="4283"/>
        <v>0</v>
      </c>
      <c r="G1888" s="87">
        <f t="shared" si="4283"/>
        <v>0</v>
      </c>
      <c r="H1888" s="87">
        <f t="shared" si="4283"/>
        <v>0</v>
      </c>
      <c r="I1888" s="87">
        <f t="shared" si="4283"/>
        <v>0</v>
      </c>
      <c r="J1888" s="87">
        <f t="shared" si="4283"/>
        <v>0</v>
      </c>
      <c r="K1888" s="87">
        <f t="shared" si="4283"/>
        <v>0</v>
      </c>
      <c r="L1888" s="87">
        <f t="shared" si="4283"/>
        <v>0</v>
      </c>
      <c r="M1888" s="87">
        <f t="shared" si="4283"/>
        <v>89008.789959756425</v>
      </c>
      <c r="N1888" s="87">
        <f t="shared" si="4283"/>
        <v>89468.291817881094</v>
      </c>
      <c r="O1888" s="159">
        <f t="shared" si="4283"/>
        <v>70729.969229475319</v>
      </c>
      <c r="P1888" s="159">
        <f t="shared" ref="P1888:P1892" si="4284">SUM(D1888:O1888)</f>
        <v>328246.65620779042</v>
      </c>
    </row>
    <row r="1889" spans="1:16" x14ac:dyDescent="0.25">
      <c r="A1889" s="194" t="s">
        <v>118</v>
      </c>
      <c r="B1889" s="379"/>
      <c r="C1889" s="86" t="s">
        <v>209</v>
      </c>
      <c r="D1889" s="87">
        <f t="shared" ref="D1889:O1892" si="4285">+D1920*D1902*30</f>
        <v>0</v>
      </c>
      <c r="E1889" s="259">
        <f t="shared" si="4285"/>
        <v>0</v>
      </c>
      <c r="F1889" s="259">
        <f t="shared" si="4285"/>
        <v>0</v>
      </c>
      <c r="G1889" s="259">
        <f t="shared" si="4285"/>
        <v>0</v>
      </c>
      <c r="H1889" s="259">
        <f t="shared" si="4285"/>
        <v>0</v>
      </c>
      <c r="I1889" s="259">
        <f t="shared" si="4285"/>
        <v>0</v>
      </c>
      <c r="J1889" s="259">
        <f t="shared" si="4285"/>
        <v>0</v>
      </c>
      <c r="K1889" s="259">
        <f t="shared" si="4285"/>
        <v>0</v>
      </c>
      <c r="L1889" s="259">
        <f t="shared" si="4285"/>
        <v>0</v>
      </c>
      <c r="M1889" s="259">
        <f t="shared" si="4285"/>
        <v>0</v>
      </c>
      <c r="N1889" s="259">
        <f t="shared" si="4285"/>
        <v>0</v>
      </c>
      <c r="O1889" s="260">
        <f t="shared" si="4285"/>
        <v>0</v>
      </c>
      <c r="P1889" s="260"/>
    </row>
    <row r="1890" spans="1:16" x14ac:dyDescent="0.25">
      <c r="A1890" s="194" t="s">
        <v>118</v>
      </c>
      <c r="B1890" s="379"/>
      <c r="C1890" s="86" t="s">
        <v>210</v>
      </c>
      <c r="D1890" s="87">
        <f t="shared" si="4285"/>
        <v>12526.977678210347</v>
      </c>
      <c r="E1890" s="259">
        <f t="shared" si="4285"/>
        <v>23254.939980911899</v>
      </c>
      <c r="F1890" s="259">
        <f t="shared" si="4285"/>
        <v>0</v>
      </c>
      <c r="G1890" s="259">
        <f t="shared" si="4285"/>
        <v>0</v>
      </c>
      <c r="H1890" s="259">
        <f t="shared" si="4285"/>
        <v>0</v>
      </c>
      <c r="I1890" s="259">
        <f t="shared" si="4285"/>
        <v>0</v>
      </c>
      <c r="J1890" s="259">
        <f t="shared" si="4285"/>
        <v>0</v>
      </c>
      <c r="K1890" s="259">
        <f t="shared" si="4285"/>
        <v>0</v>
      </c>
      <c r="L1890" s="259">
        <f t="shared" si="4285"/>
        <v>0</v>
      </c>
      <c r="M1890" s="259">
        <f t="shared" si="4285"/>
        <v>25736.660445234218</v>
      </c>
      <c r="N1890" s="259">
        <f t="shared" si="4285"/>
        <v>27615.061633062887</v>
      </c>
      <c r="O1890" s="260">
        <f t="shared" si="4285"/>
        <v>29388.343391310227</v>
      </c>
      <c r="P1890" s="260"/>
    </row>
    <row r="1891" spans="1:16" x14ac:dyDescent="0.25">
      <c r="A1891" s="194" t="s">
        <v>118</v>
      </c>
      <c r="B1891" s="379"/>
      <c r="C1891" s="86" t="s">
        <v>211</v>
      </c>
      <c r="D1891" s="87">
        <f t="shared" si="4285"/>
        <v>0</v>
      </c>
      <c r="E1891" s="259">
        <f t="shared" si="4285"/>
        <v>0</v>
      </c>
      <c r="F1891" s="259">
        <f t="shared" si="4285"/>
        <v>0</v>
      </c>
      <c r="G1891" s="259">
        <f t="shared" si="4285"/>
        <v>0</v>
      </c>
      <c r="H1891" s="259">
        <f t="shared" si="4285"/>
        <v>0</v>
      </c>
      <c r="I1891" s="259">
        <f t="shared" si="4285"/>
        <v>0</v>
      </c>
      <c r="J1891" s="259">
        <f t="shared" si="4285"/>
        <v>0</v>
      </c>
      <c r="K1891" s="259">
        <f t="shared" si="4285"/>
        <v>0</v>
      </c>
      <c r="L1891" s="259">
        <f t="shared" si="4285"/>
        <v>0</v>
      </c>
      <c r="M1891" s="259">
        <f t="shared" si="4285"/>
        <v>4309.8808656892434</v>
      </c>
      <c r="N1891" s="259">
        <f t="shared" si="4285"/>
        <v>1966.2904247631548</v>
      </c>
      <c r="O1891" s="260">
        <f t="shared" si="4285"/>
        <v>0</v>
      </c>
      <c r="P1891" s="260"/>
    </row>
    <row r="1892" spans="1:16" ht="15.75" thickBot="1" x14ac:dyDescent="0.3">
      <c r="A1892" s="194" t="s">
        <v>118</v>
      </c>
      <c r="B1892" s="379"/>
      <c r="C1892" s="96" t="s">
        <v>227</v>
      </c>
      <c r="D1892" s="87">
        <f t="shared" si="4285"/>
        <v>0</v>
      </c>
      <c r="E1892" s="90">
        <f t="shared" si="4285"/>
        <v>0</v>
      </c>
      <c r="F1892" s="90">
        <f t="shared" si="4285"/>
        <v>0</v>
      </c>
      <c r="G1892" s="90">
        <f t="shared" si="4285"/>
        <v>0</v>
      </c>
      <c r="H1892" s="90">
        <f t="shared" si="4285"/>
        <v>0</v>
      </c>
      <c r="I1892" s="90">
        <f t="shared" si="4285"/>
        <v>0</v>
      </c>
      <c r="J1892" s="90">
        <f t="shared" si="4285"/>
        <v>0</v>
      </c>
      <c r="K1892" s="90">
        <f t="shared" si="4285"/>
        <v>0</v>
      </c>
      <c r="L1892" s="90">
        <f t="shared" si="4285"/>
        <v>0</v>
      </c>
      <c r="M1892" s="90">
        <f t="shared" si="4285"/>
        <v>0</v>
      </c>
      <c r="N1892" s="90">
        <f t="shared" si="4285"/>
        <v>0</v>
      </c>
      <c r="O1892" s="160">
        <f t="shared" si="4285"/>
        <v>0</v>
      </c>
      <c r="P1892" s="160">
        <f t="shared" si="4284"/>
        <v>0</v>
      </c>
    </row>
    <row r="1893" spans="1:16" ht="15.75" thickBot="1" x14ac:dyDescent="0.3">
      <c r="A1893" s="194" t="s">
        <v>118</v>
      </c>
      <c r="B1893" s="379"/>
      <c r="C1893" s="281" t="s">
        <v>108</v>
      </c>
      <c r="D1893" s="282">
        <f>SUM(D1894:D1898)</f>
        <v>1</v>
      </c>
      <c r="E1893" s="282">
        <f t="shared" ref="E1893" si="4286">SUM(E1894:E1898)</f>
        <v>1.0034229363724529</v>
      </c>
      <c r="F1893" s="282">
        <f t="shared" ref="F1893" si="4287">SUM(F1894:F1898)</f>
        <v>0.99999999999999989</v>
      </c>
      <c r="G1893" s="282">
        <f t="shared" ref="G1893" si="4288">SUM(G1894:G1898)</f>
        <v>0.99999999999999989</v>
      </c>
      <c r="H1893" s="282">
        <f t="shared" ref="H1893" si="4289">SUM(H1894:H1898)</f>
        <v>1</v>
      </c>
      <c r="I1893" s="282">
        <f t="shared" ref="I1893" si="4290">SUM(I1894:I1898)</f>
        <v>1.0000000000000002</v>
      </c>
      <c r="J1893" s="282">
        <f t="shared" ref="J1893" si="4291">SUM(J1894:J1898)</f>
        <v>0.99999999999999978</v>
      </c>
      <c r="K1893" s="282">
        <f t="shared" ref="K1893" si="4292">SUM(K1894:K1898)</f>
        <v>0.99999999999999978</v>
      </c>
      <c r="L1893" s="282">
        <f t="shared" ref="L1893" si="4293">SUM(L1894:L1898)</f>
        <v>1</v>
      </c>
      <c r="M1893" s="282">
        <f t="shared" ref="M1893" si="4294">SUM(M1894:M1898)</f>
        <v>1.0000000000000002</v>
      </c>
      <c r="N1893" s="282">
        <f t="shared" ref="N1893" si="4295">SUM(N1894:N1898)</f>
        <v>1</v>
      </c>
      <c r="O1893" s="282">
        <f t="shared" ref="O1893" si="4296">SUM(O1894:O1898)</f>
        <v>0.99999999999999989</v>
      </c>
      <c r="P1893" s="268"/>
    </row>
    <row r="1894" spans="1:16" ht="15.75" thickBot="1" x14ac:dyDescent="0.3">
      <c r="A1894" s="194" t="s">
        <v>118</v>
      </c>
      <c r="B1894" s="379"/>
      <c r="C1894" s="245" t="s">
        <v>196</v>
      </c>
      <c r="D1894" s="246">
        <v>0.748</v>
      </c>
      <c r="E1894" s="246">
        <v>0.71289999999999998</v>
      </c>
      <c r="F1894" s="246">
        <v>0.70128149006739837</v>
      </c>
      <c r="G1894" s="246">
        <v>0.53018436569432525</v>
      </c>
      <c r="H1894" s="246">
        <v>0.5423765464750937</v>
      </c>
      <c r="I1894" s="246">
        <v>0.58843916554063314</v>
      </c>
      <c r="J1894" s="246">
        <v>0.60561377608760258</v>
      </c>
      <c r="K1894" s="246">
        <v>0.80100224649177598</v>
      </c>
      <c r="L1894" s="246">
        <v>0.74479587945877479</v>
      </c>
      <c r="M1894" s="246">
        <v>0.79328167047923914</v>
      </c>
      <c r="N1894" s="246">
        <v>0.79251746496726783</v>
      </c>
      <c r="O1894" s="246">
        <v>0.75240999999999991</v>
      </c>
      <c r="P1894" s="268"/>
    </row>
    <row r="1895" spans="1:16" ht="15.75" thickBot="1" x14ac:dyDescent="0.3">
      <c r="A1895" s="194" t="s">
        <v>118</v>
      </c>
      <c r="B1895" s="379"/>
      <c r="C1895" s="245" t="s">
        <v>197</v>
      </c>
      <c r="D1895" s="246"/>
      <c r="E1895" s="246">
        <v>3.4229363724529492E-3</v>
      </c>
      <c r="F1895" s="246"/>
      <c r="G1895" s="246"/>
      <c r="H1895" s="246"/>
      <c r="I1895" s="246"/>
      <c r="J1895" s="246"/>
      <c r="K1895" s="246"/>
      <c r="L1895" s="246"/>
      <c r="M1895" s="246"/>
      <c r="N1895" s="246"/>
      <c r="O1895" s="246"/>
      <c r="P1895" s="268"/>
    </row>
    <row r="1896" spans="1:16" ht="15.75" thickBot="1" x14ac:dyDescent="0.3">
      <c r="A1896" s="194" t="s">
        <v>118</v>
      </c>
      <c r="B1896" s="379"/>
      <c r="C1896" s="245" t="s">
        <v>199</v>
      </c>
      <c r="D1896" s="310">
        <v>0.252</v>
      </c>
      <c r="E1896" s="246">
        <v>0.28710000000000002</v>
      </c>
      <c r="F1896" s="246">
        <v>0.27946524626273334</v>
      </c>
      <c r="G1896" s="246">
        <v>0.26027151737500415</v>
      </c>
      <c r="H1896" s="246">
        <v>0.22206611722025232</v>
      </c>
      <c r="I1896" s="246">
        <v>0.23470428159927745</v>
      </c>
      <c r="J1896" s="246">
        <v>0.15048175443375286</v>
      </c>
      <c r="K1896" s="246">
        <v>0.11533513094114624</v>
      </c>
      <c r="L1896" s="246">
        <v>0.2476086029169918</v>
      </c>
      <c r="M1896" s="246">
        <v>0.18024296287308908</v>
      </c>
      <c r="N1896" s="246">
        <v>0.19496532528723082</v>
      </c>
      <c r="O1896" s="246">
        <v>0.24758999999999998</v>
      </c>
      <c r="P1896" s="268"/>
    </row>
    <row r="1897" spans="1:16" ht="15.75" thickBot="1" x14ac:dyDescent="0.3">
      <c r="A1897" s="194" t="s">
        <v>118</v>
      </c>
      <c r="B1897" s="379"/>
      <c r="C1897" s="245" t="s">
        <v>198</v>
      </c>
      <c r="D1897" s="246"/>
      <c r="E1897" s="246"/>
      <c r="F1897" s="246">
        <v>1.9253263669868261E-2</v>
      </c>
      <c r="G1897" s="246">
        <v>0.20954411693067052</v>
      </c>
      <c r="H1897" s="246">
        <v>0.23555733630465386</v>
      </c>
      <c r="I1897" s="246">
        <v>0.17685655286008953</v>
      </c>
      <c r="J1897" s="246">
        <v>0.24390446947864436</v>
      </c>
      <c r="K1897" s="246">
        <v>8.3662622567077571E-2</v>
      </c>
      <c r="L1897" s="246">
        <v>7.5955176242334761E-3</v>
      </c>
      <c r="M1897" s="246">
        <v>2.6475366647671975E-2</v>
      </c>
      <c r="N1897" s="246">
        <v>1.2517209745501362E-2</v>
      </c>
      <c r="O1897" s="246">
        <v>0</v>
      </c>
      <c r="P1897" s="268"/>
    </row>
    <row r="1898" spans="1:16" ht="15.75" thickBot="1" x14ac:dyDescent="0.3">
      <c r="A1898" s="194" t="s">
        <v>118</v>
      </c>
      <c r="B1898" s="379"/>
      <c r="C1898" s="248" t="s">
        <v>228</v>
      </c>
      <c r="D1898" s="249"/>
      <c r="E1898" s="249"/>
      <c r="F1898" s="249"/>
      <c r="G1898" s="249"/>
      <c r="H1898" s="249"/>
      <c r="I1898" s="249"/>
      <c r="J1898" s="249"/>
      <c r="K1898" s="249"/>
      <c r="L1898" s="249"/>
      <c r="M1898" s="249"/>
      <c r="N1898" s="249"/>
      <c r="O1898" s="249"/>
      <c r="P1898" s="177"/>
    </row>
    <row r="1899" spans="1:16" ht="15.75" thickBot="1" x14ac:dyDescent="0.3">
      <c r="A1899" s="194"/>
      <c r="B1899" s="379"/>
      <c r="C1899" s="306" t="s">
        <v>278</v>
      </c>
      <c r="D1899" s="309">
        <v>1</v>
      </c>
      <c r="E1899" s="309">
        <v>1</v>
      </c>
      <c r="F1899" s="309">
        <v>1</v>
      </c>
      <c r="G1899" s="309">
        <v>1</v>
      </c>
      <c r="H1899" s="309">
        <v>1</v>
      </c>
      <c r="I1899" s="309">
        <v>1</v>
      </c>
      <c r="J1899" s="309">
        <v>1</v>
      </c>
      <c r="K1899" s="309">
        <v>1</v>
      </c>
      <c r="L1899" s="309">
        <v>1</v>
      </c>
      <c r="M1899" s="309">
        <v>1</v>
      </c>
      <c r="N1899" s="309">
        <v>1</v>
      </c>
      <c r="O1899" s="309">
        <v>1</v>
      </c>
      <c r="P1899" s="308"/>
    </row>
    <row r="1900" spans="1:16" x14ac:dyDescent="0.25">
      <c r="A1900" s="194" t="s">
        <v>118</v>
      </c>
      <c r="B1900" s="379"/>
      <c r="C1900" s="154" t="s">
        <v>14</v>
      </c>
      <c r="D1900" s="155">
        <f>+SUMPRODUCT(D1901:D1905,D1894:D1898)</f>
        <v>16.140973654483233</v>
      </c>
      <c r="E1900" s="155">
        <f t="shared" ref="E1900" si="4297">+SUMPRODUCT(E1901:E1905,E1894:E1898)</f>
        <v>16.543746340910992</v>
      </c>
      <c r="F1900" s="155">
        <f t="shared" ref="F1900" si="4298">+SUMPRODUCT(F1901:F1905,F1894:F1898)</f>
        <v>18.160862126487412</v>
      </c>
      <c r="G1900" s="155">
        <f t="shared" ref="G1900" si="4299">+SUMPRODUCT(G1901:G1905,G1894:G1898)</f>
        <v>30.478386286691986</v>
      </c>
      <c r="H1900" s="155">
        <f t="shared" ref="H1900" si="4300">+SUMPRODUCT(H1901:H1905,H1894:H1898)</f>
        <v>35.711918106420072</v>
      </c>
      <c r="I1900" s="155">
        <f t="shared" ref="I1900" si="4301">+SUMPRODUCT(I1901:I1905,I1894:I1898)</f>
        <v>33.74551348095288</v>
      </c>
      <c r="J1900" s="155">
        <f t="shared" ref="J1900" si="4302">+SUMPRODUCT(J1901:J1905,J1894:J1898)</f>
        <v>21.35399249524113</v>
      </c>
      <c r="K1900" s="155">
        <f t="shared" ref="K1900" si="4303">+SUMPRODUCT(K1901:K1905,K1894:K1898)</f>
        <v>18.22108961829133</v>
      </c>
      <c r="L1900" s="155">
        <f t="shared" ref="L1900" si="4304">+SUMPRODUCT(L1901:L1905,L1894:L1898)</f>
        <v>25.267794187294843</v>
      </c>
      <c r="M1900" s="155">
        <f t="shared" ref="M1900" si="4305">+SUMPRODUCT(M1901:M1905,M1894:M1898)</f>
        <v>28.430111248628506</v>
      </c>
      <c r="N1900" s="155">
        <f t="shared" ref="N1900" si="4306">+SUMPRODUCT(N1901:N1905,N1894:N1898)</f>
        <v>26.062108672171341</v>
      </c>
      <c r="O1900" s="156">
        <f t="shared" ref="O1900" si="4307">+SUMPRODUCT(O1901:O1905,O1894:O1898)</f>
        <v>22.298375777314583</v>
      </c>
      <c r="P1900" s="156"/>
    </row>
    <row r="1901" spans="1:16" x14ac:dyDescent="0.25">
      <c r="A1901" s="194" t="s">
        <v>118</v>
      </c>
      <c r="B1901" s="379"/>
      <c r="C1901" s="77" t="s">
        <v>34</v>
      </c>
      <c r="D1901" s="243">
        <f>+IF(D1899=1,D1913*'CPP Detay Tum Ay'!AF$38+(1-'Measured TV opt-pt'!D1913)*'CPP Detay Tum Ay'!AF$20,IF(D1899=2,D1913*'CPP Detay (düşük)'!AF$38+(1-'Measured TV opt-pt'!D1913)*'CPP Detay (düşük)'!AF$20,IF(D1899=3,D1913*'CPP Detay (yüksek)'!AF$38+(1-'Measured TV opt-pt'!D1913)*'CPP Detay (yüksek)'!AF$20,"Girilen Rakamda Hata Var")))</f>
        <v>15.46150654885232</v>
      </c>
      <c r="E1901" s="243">
        <f>+IF(E1899=1,E1913*'CPP Detay Tum Ay'!AG$38+(1-'Measured TV opt-pt'!E1913)*'CPP Detay Tum Ay'!AG$20,IF(E1899=2,E1913*'CPP Detay (düşük)'!AG$38+(1-'Measured TV opt-pt'!E1913)*'CPP Detay (düşük)'!AG$20,IF(E1899=3,E1913*'CPP Detay (yüksek)'!AG$38+(1-'Measured TV opt-pt'!E1913)*'CPP Detay (yüksek)'!AG$20,"Girilen Rakamda Hata Var")))</f>
        <v>15.565893312662627</v>
      </c>
      <c r="F1901" s="161">
        <f>+IF(F1899=1,F1913*'CPP Detay Tum Ay'!AH$38+(1-'Measured TV opt-pt'!F1913)*'CPP Detay Tum Ay'!AH$20,IF(F1899=2,F1913*'CPP Detay (düşük)'!AH$38+(1-'Measured TV opt-pt'!F1913)*'CPP Detay (düşük)'!AH$20,IF(F1899=3,F1913*'CPP Detay (yüksek)'!AH$38+(1-'Measured TV opt-pt'!F1913)*'CPP Detay (yüksek)'!AH$20,"Girilen Rakamda Hata Var")))</f>
        <v>16.882857800338574</v>
      </c>
      <c r="G1901" s="161">
        <f>+IF(G1899=1,G1913*'CPP Detay Tum Ay'!AI$38+(1-'Measured TV opt-pt'!G1913)*'CPP Detay Tum Ay'!AI$20,IF(G1899=2,G1913*'CPP Detay (düşük)'!AI$38+(1-'Measured TV opt-pt'!G1913)*'CPP Detay (düşük)'!AI$20,IF(G1899=3,G1913*'CPP Detay (yüksek)'!AI$38+(1-'Measured TV opt-pt'!G1913)*'CPP Detay (yüksek)'!AI$20,"Girilen Rakamda Hata Var")))</f>
        <v>27.9846582690056</v>
      </c>
      <c r="H1901" s="161">
        <f>+IF(H1899=1,H1913*'CPP Detay Tum Ay'!AJ$38+(1-'Measured TV opt-pt'!H1913)*'CPP Detay Tum Ay'!AJ$20,IF(H1899=2,H1913*'CPP Detay (düşük)'!AJ$38+(1-'Measured TV opt-pt'!H1913)*'CPP Detay (düşük)'!AJ$20,IF(H1899=3,H1913*'CPP Detay (yüksek)'!AJ$38+(1-'Measured TV opt-pt'!H1913)*'CPP Detay (yüksek)'!AJ$20,"Girilen Rakamda Hata Var")))</f>
        <v>32.745571801624784</v>
      </c>
      <c r="I1901" s="161">
        <f>+IF(I1899=1,I1913*'CPP Detay Tum Ay'!AK$38+(1-'Measured TV opt-pt'!I1913)*'CPP Detay Tum Ay'!AK$20,IF(I1899=2,I1913*'CPP Detay (düşük)'!AK$38+(1-'Measured TV opt-pt'!I1913)*'CPP Detay (düşük)'!AK$20,IF(I1899=3,I1913*'CPP Detay (yüksek)'!AK$38+(1-'Measured TV opt-pt'!I1913)*'CPP Detay (yüksek)'!AK$20,"Girilen Rakamda Hata Var")))</f>
        <v>31.321333637944228</v>
      </c>
      <c r="J1901" s="161">
        <f>+IF(J1899=1,J1913*'CPP Detay Tum Ay'!AL$38+(1-'Measured TV opt-pt'!J1913)*'CPP Detay Tum Ay'!AL$20,IF(J1899=2,J1913*'CPP Detay (düşük)'!AL$38+(1-'Measured TV opt-pt'!J1913)*'CPP Detay (düşük)'!AL$20,IF(J1899=3,J1913*'CPP Detay (yüksek)'!AL$38+(1-'Measured TV opt-pt'!J1913)*'CPP Detay (yüksek)'!AL$20,"Girilen Rakamda Hata Var")))</f>
        <v>20.064446785773136</v>
      </c>
      <c r="K1901" s="161">
        <f>+IF(K1899=1,K1913*'CPP Detay Tum Ay'!AM$38+(1-'Measured TV opt-pt'!K1913)*'CPP Detay Tum Ay'!AM$20,IF(K1899=2,K1913*'CPP Detay (düşük)'!AM$38+(1-'Measured TV opt-pt'!K1913)*'CPP Detay (düşük)'!AM$20,IF(K1899=3,K1913*'CPP Detay (yüksek)'!AM$38+(1-'Measured TV opt-pt'!K1913)*'CPP Detay (yüksek)'!AM$20,"Girilen Rakamda Hata Var")))</f>
        <v>17.98419539830169</v>
      </c>
      <c r="L1901" s="255">
        <f>+IF(L1899=1,L1913*'CPP Detay Tum Ay'!AN$38+(1-'Measured TV opt-pt'!L1913)*'CPP Detay Tum Ay'!AN$20,IF(L1899=2,L1913*'CPP Detay (düşük)'!AN$38+(1-'Measured TV opt-pt'!L1913)*'CPP Detay (düşük)'!AN$20,IF(L1899=3,L1913*'CPP Detay (yüksek)'!AN$38+(1-'Measured TV opt-pt'!L1913)*'CPP Detay (yüksek)'!AN$20,"Girilen Rakamda Hata Var")))</f>
        <v>23.57746541863493</v>
      </c>
      <c r="M1901" s="255">
        <f>+IF(M1899=1,M1913*'CPP Detay Tum Ay'!AO$38+(1-'Measured TV opt-pt'!M1913)*'CPP Detay Tum Ay'!AO$20,IF(M1899=2,M1913*'CPP Detay (düşük)'!AO$38+(1-'Measured TV opt-pt'!M1913)*'CPP Detay (düşük)'!AO$20,IF(M1899=3,M1913*'CPP Detay (yüksek)'!AO$38+(1-'Measured TV opt-pt'!M1913)*'CPP Detay (yüksek)'!AO$20,"Girilen Rakamda Hata Var")))</f>
        <v>26.793854132839044</v>
      </c>
      <c r="N1901" s="255">
        <f>+IF(N1899=1,N1913*'CPP Detay Tum Ay'!AP$38+(1-'Measured TV opt-pt'!N1913)*'CPP Detay Tum Ay'!AP$20,IF(N1899=2,N1913*'CPP Detay (düşük)'!AP$38+(1-'Measured TV opt-pt'!N1913)*'CPP Detay (düşük)'!AP$20,IF(N1899=3,N1913*'CPP Detay (yüksek)'!AP$38+(1-'Measured TV opt-pt'!N1913)*'CPP Detay (yüksek)'!AP$20,"Girilen Rakamda Hata Var")))</f>
        <v>24.713926724268049</v>
      </c>
      <c r="O1901" s="256">
        <f>+IF(O1899=1,O1913*'CPP Detay Tum Ay'!AQ$38+(1-'Measured TV opt-pt'!O1913)*'CPP Detay Tum Ay'!AQ$20,IF(O1899=2,O1913*'CPP Detay (düşük)'!AQ$38+(1-'Measured TV opt-pt'!O1913)*'CPP Detay (düşük)'!AQ$20,IF(O1899=3,O1913*'CPP Detay (yüksek)'!AQ$38+(1-'Measured TV opt-pt'!O1913)*'CPP Detay (yüksek)'!AQ$20,"Girilen Rakamda Hata Var")))</f>
        <v>20.936718734340609</v>
      </c>
      <c r="P1901" s="162"/>
    </row>
    <row r="1902" spans="1:16" x14ac:dyDescent="0.25">
      <c r="A1902" s="194" t="s">
        <v>118</v>
      </c>
      <c r="B1902" s="379"/>
      <c r="C1902" s="77" t="s">
        <v>194</v>
      </c>
      <c r="D1902" s="243">
        <f>+IF(D1899=1,D1914*'CPP Detay Tum Ay'!AF$94+(1-'Measured TV opt-pt'!D1914)*'CPP Detay Tum Ay'!AF$76,IF(D1899=2,D1914*'CPP Detay (düşük)'!AF$94+(1-'Measured TV opt-pt'!D1914)*'CPP Detay (düşük)'!AF$76,IF(D1899=3,D1914*'CPP Detay (yüksek)'!AF$94+(1-'Measured TV opt-pt'!D1914)*'CPP Detay (yüksek)'!AF$76,"Girilen Rakamda Hata Var")))</f>
        <v>0</v>
      </c>
      <c r="E1902" s="243">
        <f>+IF(E1899=1,E1914*'CPP Detay Tum Ay'!AG$94+(1-'Measured TV opt-pt'!E1914)*'CPP Detay Tum Ay'!AG$76,IF(E1899=2,E1914*'CPP Detay (düşük)'!AG$94+(1-'Measured TV opt-pt'!E1914)*'CPP Detay (düşük)'!AG$76,IF(E1899=3,E1914*'CPP Detay (yüksek)'!AG$94+(1-'Measured TV opt-pt'!E1914)*'CPP Detay (yüksek)'!AG$76,"Girilen Rakamda Hata Var")))</f>
        <v>0</v>
      </c>
      <c r="F1902" s="243">
        <f>+IF(F1899=1,F1914*'CPP Detay Tum Ay'!AH$94+(1-'Measured TV opt-pt'!F1914)*'CPP Detay Tum Ay'!AH$76,IF(F1899=2,F1914*'CPP Detay (düşük)'!AH$94+(1-'Measured TV opt-pt'!F1914)*'CPP Detay (düşük)'!AH$76,IF(F1899=3,F1914*'CPP Detay (yüksek)'!AH$94+(1-'Measured TV opt-pt'!F1914)*'CPP Detay (yüksek)'!AH$76,"Girilen Rakamda Hata Var")))</f>
        <v>0</v>
      </c>
      <c r="G1902" s="243">
        <f>+IF(G1899=1,G1914*'CPP Detay Tum Ay'!AI$94+(1-'Measured TV opt-pt'!G1914)*'CPP Detay Tum Ay'!AI$76,IF(G1899=2,G1914*'CPP Detay (düşük)'!AI$94+(1-'Measured TV opt-pt'!G1914)*'CPP Detay (düşük)'!AI$76,IF(G1899=3,G1914*'CPP Detay (yüksek)'!AI$94+(1-'Measured TV opt-pt'!G1914)*'CPP Detay (yüksek)'!AI$76,"Girilen Rakamda Hata Var")))</f>
        <v>0</v>
      </c>
      <c r="H1902" s="243">
        <f>+IF(H1899=1,H1914*'CPP Detay Tum Ay'!AJ$94+(1-'Measured TV opt-pt'!H1914)*'CPP Detay Tum Ay'!AJ$76,IF(H1899=2,H1914*'CPP Detay (düşük)'!AJ$94+(1-'Measured TV opt-pt'!H1914)*'CPP Detay (düşük)'!AJ$76,IF(H1899=3,H1914*'CPP Detay (yüksek)'!AJ$94+(1-'Measured TV opt-pt'!H1914)*'CPP Detay (yüksek)'!AJ$76,"Girilen Rakamda Hata Var")))</f>
        <v>0</v>
      </c>
      <c r="I1902" s="243">
        <f>+IF(I1899=1,I1914*'CPP Detay Tum Ay'!AK$94+(1-'Measured TV opt-pt'!I1914)*'CPP Detay Tum Ay'!AK$76,IF(I1899=2,I1914*'CPP Detay (düşük)'!AK$94+(1-'Measured TV opt-pt'!I1914)*'CPP Detay (düşük)'!AK$76,IF(I1899=3,I1914*'CPP Detay (yüksek)'!AK$94+(1-'Measured TV opt-pt'!I1914)*'CPP Detay (yüksek)'!AK$76,"Girilen Rakamda Hata Var")))</f>
        <v>0</v>
      </c>
      <c r="J1902" s="243">
        <f>+IF(J1899=1,J1914*'CPP Detay Tum Ay'!AL$94+(1-'Measured TV opt-pt'!J1914)*'CPP Detay Tum Ay'!AL$76,IF(J1899=2,J1914*'CPP Detay (düşük)'!AL$94+(1-'Measured TV opt-pt'!J1914)*'CPP Detay (düşük)'!AL$76,IF(J1899=3,J1914*'CPP Detay (yüksek)'!AL$94+(1-'Measured TV opt-pt'!J1914)*'CPP Detay (yüksek)'!AL$76,"Girilen Rakamda Hata Var")))</f>
        <v>0</v>
      </c>
      <c r="K1902" s="243">
        <f>+IF(K1899=1,K1914*'CPP Detay Tum Ay'!AM$94+(1-'Measured TV opt-pt'!K1914)*'CPP Detay Tum Ay'!AM$76,IF(K1899=2,K1914*'CPP Detay (düşük)'!AM$94+(1-'Measured TV opt-pt'!K1914)*'CPP Detay (düşük)'!AM$76,IF(K1899=3,K1914*'CPP Detay (yüksek)'!AM$94+(1-'Measured TV opt-pt'!K1914)*'CPP Detay (yüksek)'!AM$76,"Girilen Rakamda Hata Var")))</f>
        <v>0</v>
      </c>
      <c r="L1902" s="257">
        <f>+IF(L1899=1,L1914*'CPP Detay Tum Ay'!AN$94+(1-'Measured TV opt-pt'!L1914)*'CPP Detay Tum Ay'!AN$76,IF(L1899=2,L1914*'CPP Detay (düşük)'!AN$94+(1-'Measured TV opt-pt'!L1914)*'CPP Detay (düşük)'!AN$76,IF(L1899=3,L1914*'CPP Detay (yüksek)'!AN$94+(1-'Measured TV opt-pt'!L1914)*'CPP Detay (yüksek)'!AN$76,"Girilen Rakamda Hata Var")))</f>
        <v>0</v>
      </c>
      <c r="M1902" s="257">
        <f>+IF(M1899=1,M1914*'CPP Detay Tum Ay'!AO$94+(1-'Measured TV opt-pt'!M1914)*'CPP Detay Tum Ay'!AO$76,IF(M1899=2,M1914*'CPP Detay (düşük)'!AO$94+(1-'Measured TV opt-pt'!M1914)*'CPP Detay (düşük)'!AO$76,IF(M1899=3,M1914*'CPP Detay (yüksek)'!AO$94+(1-'Measured TV opt-pt'!M1914)*'CPP Detay (yüksek)'!AO$76,"Girilen Rakamda Hata Var")))</f>
        <v>0</v>
      </c>
      <c r="N1902" s="257">
        <f>+IF(N1899=1,N1914*'CPP Detay Tum Ay'!AP$94+(1-'Measured TV opt-pt'!N1914)*'CPP Detay Tum Ay'!AP$76,IF(N1899=2,N1914*'CPP Detay (düşük)'!AP$94+(1-'Measured TV opt-pt'!N1914)*'CPP Detay (düşük)'!AP$76,IF(N1899=3,N1914*'CPP Detay (yüksek)'!AP$94+(1-'Measured TV opt-pt'!N1914)*'CPP Detay (yüksek)'!AP$76,"Girilen Rakamda Hata Var")))</f>
        <v>0</v>
      </c>
      <c r="O1902" s="258">
        <f>+IF(O1899=1,O1914*'CPP Detay Tum Ay'!AQ$94+(1-'Measured TV opt-pt'!O1914)*'CPP Detay Tum Ay'!AQ$76,IF(O1899=2,O1914*'CPP Detay (düşük)'!AQ$94+(1-'Measured TV opt-pt'!O1914)*'CPP Detay (düşük)'!AQ$76,IF(O1899=3,O1914*'CPP Detay (yüksek)'!AQ$94+(1-'Measured TV opt-pt'!O1914)*'CPP Detay (yüksek)'!AQ$76,"Girilen Rakamda Hata Var")))</f>
        <v>0</v>
      </c>
      <c r="P1902" s="244"/>
    </row>
    <row r="1903" spans="1:16" x14ac:dyDescent="0.25">
      <c r="A1903" s="194" t="s">
        <v>118</v>
      </c>
      <c r="B1903" s="379"/>
      <c r="C1903" s="77" t="s">
        <v>195</v>
      </c>
      <c r="D1903" s="243">
        <f>+IF(D1899=1,D1915*'CPP Detay Tum Ay'!AF$150+(1-'Measured TV opt-pt'!D1915)*'CPP Detay Tum Ay'!AF$132,IF(D1899=2,D1915*'CPP Detay (düşük)'!AF$150+(1-'Measured TV opt-pt'!D1915)*'CPP Detay (düşük)'!AF$132,IF(D1899=3,D1915*'CPP Detay (yüksek)'!AF$150+(1-'Measured TV opt-pt'!D1915)*'CPP Detay (yüksek)'!AF$132,"Girilen Rakamda Hata Var")))</f>
        <v>18.157804587070228</v>
      </c>
      <c r="E1903" s="243">
        <f>+IF(E1899=1,E1915*'CPP Detay Tum Ay'!AG$150+(1-'Measured TV opt-pt'!E1915)*'CPP Detay Tum Ay'!AG$132,IF(E1899=2,E1915*'CPP Detay (düşük)'!AG$150+(1-'Measured TV opt-pt'!E1915)*'CPP Detay (düşük)'!AG$132,IF(E1899=3,E1915*'CPP Detay (yüksek)'!AG$150+(1-'Measured TV opt-pt'!E1915)*'CPP Detay (yüksek)'!AG$132,"Girilen Rakamda Hata Var")))</f>
        <v>18.971859973228163</v>
      </c>
      <c r="F1903" s="243">
        <f>+IF(F1899=1,F1915*'CPP Detay Tum Ay'!AH$150+(1-'Measured TV opt-pt'!F1915)*'CPP Detay Tum Ay'!AH$132,IF(F1899=2,F1915*'CPP Detay (düşük)'!AH$150+(1-'Measured TV opt-pt'!F1915)*'CPP Detay (düşük)'!AH$132,IF(F1899=3,F1915*'CPP Detay (yüksek)'!AH$150+(1-'Measured TV opt-pt'!F1915)*'CPP Detay (yüksek)'!AH$132,"Girilen Rakamda Hata Var")))</f>
        <v>21.300874910082726</v>
      </c>
      <c r="G1903" s="243">
        <f>+IF(G1899=1,G1915*'CPP Detay Tum Ay'!AI$150+(1-'Measured TV opt-pt'!G1915)*'CPP Detay Tum Ay'!AI$132,IF(G1899=2,G1915*'CPP Detay (düşük)'!AI$150+(1-'Measured TV opt-pt'!G1915)*'CPP Detay (düşük)'!AI$132,IF(G1899=3,G1915*'CPP Detay (yüksek)'!AI$150+(1-'Measured TV opt-pt'!G1915)*'CPP Detay (yüksek)'!AI$132,"Girilen Rakamda Hata Var")))</f>
        <v>33.374657576497647</v>
      </c>
      <c r="H1903" s="243">
        <f>+IF(H1899=1,H1915*'CPP Detay Tum Ay'!AJ$150+(1-'Measured TV opt-pt'!H1915)*'CPP Detay Tum Ay'!AJ$132,IF(H1899=2,H1915*'CPP Detay (düşük)'!AJ$150+(1-'Measured TV opt-pt'!H1915)*'CPP Detay (düşük)'!AJ$132,IF(H1899=3,H1915*'CPP Detay (yüksek)'!AJ$150+(1-'Measured TV opt-pt'!H1915)*'CPP Detay (yüksek)'!AJ$132,"Girilen Rakamda Hata Var")))</f>
        <v>39.365077446101232</v>
      </c>
      <c r="I1903" s="243">
        <f>+IF(I1899=1,I1915*'CPP Detay Tum Ay'!AK$150+(1-'Measured TV opt-pt'!I1915)*'CPP Detay Tum Ay'!AK$132,IF(I1899=2,I1915*'CPP Detay (düşük)'!AK$150+(1-'Measured TV opt-pt'!I1915)*'CPP Detay (düşük)'!AK$132,IF(I1899=3,I1915*'CPP Detay (yüksek)'!AK$150+(1-'Measured TV opt-pt'!I1915)*'CPP Detay (yüksek)'!AK$132,"Girilen Rakamda Hata Var")))</f>
        <v>37.22524188017934</v>
      </c>
      <c r="J1903" s="243">
        <f>+IF(J1899=1,J1915*'CPP Detay Tum Ay'!AL$150+(1-'Measured TV opt-pt'!J1915)*'CPP Detay Tum Ay'!AL$132,IF(J1899=2,J1915*'CPP Detay (düşük)'!AL$150+(1-'Measured TV opt-pt'!J1915)*'CPP Detay (düşük)'!AL$132,IF(J1899=3,J1915*'CPP Detay (yüksek)'!AL$150+(1-'Measured TV opt-pt'!J1915)*'CPP Detay (yüksek)'!AL$132,"Girilen Rakamda Hata Var")))</f>
        <v>23.422902924094682</v>
      </c>
      <c r="K1903" s="243">
        <f>+IF(K1899=1,K1915*'CPP Detay Tum Ay'!AM$150+(1-'Measured TV opt-pt'!K1915)*'CPP Detay Tum Ay'!AM$132,IF(K1899=2,K1915*'CPP Detay (düşük)'!AM$150+(1-'Measured TV opt-pt'!K1915)*'CPP Detay (düşük)'!AM$132,IF(K1899=3,K1915*'CPP Detay (yüksek)'!AM$150+(1-'Measured TV opt-pt'!K1915)*'CPP Detay (yüksek)'!AM$132,"Girilen Rakamda Hata Var")))</f>
        <v>19.053642147149212</v>
      </c>
      <c r="L1903" s="257">
        <f>+IF(L1899=1,L1915*'CPP Detay Tum Ay'!AN$150+(1-'Measured TV opt-pt'!L1915)*'CPP Detay Tum Ay'!AN$132,IF(L1899=2,L1915*'CPP Detay (düşük)'!AN$150+(1-'Measured TV opt-pt'!L1915)*'CPP Detay (düşük)'!AN$132,IF(L1899=3,L1915*'CPP Detay (yüksek)'!AN$150+(1-'Measured TV opt-pt'!L1915)*'CPP Detay (yüksek)'!AN$132,"Girilen Rakamda Hata Var")))</f>
        <v>29.962257323016054</v>
      </c>
      <c r="M1903" s="257">
        <f>+IF(M1899=1,M1915*'CPP Detay Tum Ay'!AO$150+(1-'Measured TV opt-pt'!M1915)*'CPP Detay Tum Ay'!AO$132,IF(M1899=2,M1915*'CPP Detay (düşük)'!AO$150+(1-'Measured TV opt-pt'!M1915)*'CPP Detay (düşük)'!AO$132,IF(M1899=3,M1915*'CPP Detay (yüksek)'!AO$150+(1-'Measured TV opt-pt'!M1915)*'CPP Detay (yüksek)'!AO$132,"Girilen Rakamda Hata Var")))</f>
        <v>34.09758229862215</v>
      </c>
      <c r="N1903" s="257">
        <f>+IF(N1899=1,N1915*'CPP Detay Tum Ay'!AP$150+(1-'Measured TV opt-pt'!N1915)*'CPP Detay Tum Ay'!AP$132,IF(N1899=2,N1915*'CPP Detay (düşük)'!AP$150+(1-'Measured TV opt-pt'!N1915)*'CPP Detay (düşük)'!AP$132,IF(N1899=3,N1915*'CPP Detay (yüksek)'!AP$150+(1-'Measured TV opt-pt'!N1915)*'CPP Detay (yüksek)'!AP$132,"Girilen Rakamda Hata Var")))</f>
        <v>31.007738222475069</v>
      </c>
      <c r="O1903" s="258">
        <f>+IF(O1899=1,O1915*'CPP Detay Tum Ay'!AQ$150+(1-'Measured TV opt-pt'!O1915)*'CPP Detay Tum Ay'!AQ$132,IF(O1899=2,O1915*'CPP Detay (düşük)'!AQ$150+(1-'Measured TV opt-pt'!O1915)*'CPP Detay (düşük)'!AQ$132,IF(O1899=3,O1915*'CPP Detay (yüksek)'!AQ$150+(1-'Measured TV opt-pt'!O1915)*'CPP Detay (yüksek)'!AQ$132,"Girilen Rakamda Hata Var")))</f>
        <v>26.436363481600104</v>
      </c>
      <c r="P1903" s="244"/>
    </row>
    <row r="1904" spans="1:16" x14ac:dyDescent="0.25">
      <c r="A1904" s="194" t="s">
        <v>118</v>
      </c>
      <c r="B1904" s="379"/>
      <c r="C1904" s="77" t="s">
        <v>193</v>
      </c>
      <c r="D1904" s="243">
        <f>+IF(D1899=1,D1916*'CPP Detay Tum Ay'!AF$206+(1-'Measured TV opt-pt'!D1916)*'CPP Detay Tum Ay'!AF$188,IF(D1899=2,D1916*'CPP Detay (düşük)'!AF$206+(1-'Measured TV opt-pt'!D1916)*'CPP Detay (düşük)'!AF$188,IF(D1899=3,D1916*'CPP Detay (yüksek)'!AF$206+(1-'Measured TV opt-pt'!D1916)*'CPP Detay (yüksek)'!AF$188,"Girilen Rakamda Hata Var")))</f>
        <v>0</v>
      </c>
      <c r="E1904" s="243">
        <f>+IF(E1899=1,E1916*'CPP Detay Tum Ay'!AG$206+(1-'Measured TV opt-pt'!E1916)*'CPP Detay Tum Ay'!AG$188,IF(E1899=2,E1916*'CPP Detay (düşük)'!AG$206+(1-'Measured TV opt-pt'!E1916)*'CPP Detay (düşük)'!AG$188,IF(E1899=3,E1916*'CPP Detay (yüksek)'!AG$206+(1-'Measured TV opt-pt'!E1916)*'CPP Detay (yüksek)'!AG$188,"Girilen Rakamda Hata Var")))</f>
        <v>0</v>
      </c>
      <c r="F1904" s="243">
        <f>+IF(F1899=1,F1916*'CPP Detay Tum Ay'!AH$206+(1-'Measured TV opt-pt'!F1916)*'CPP Detay Tum Ay'!AH$188,IF(F1899=2,F1916*'CPP Detay (düşük)'!AH$206+(1-'Measured TV opt-pt'!F1916)*'CPP Detay (düşük)'!AH$188,IF(F1899=3,F1916*'CPP Detay (yüksek)'!AH$206+(1-'Measured TV opt-pt'!F1916)*'CPP Detay (yüksek)'!AH$188,"Girilen Rakamda Hata Var")))</f>
        <v>19.132974316896671</v>
      </c>
      <c r="G1904" s="243">
        <f>+IF(G1899=1,G1916*'CPP Detay Tum Ay'!AI$206+(1-'Measured TV opt-pt'!G1916)*'CPP Detay Tum Ay'!AI$188,IF(G1899=2,G1916*'CPP Detay (düşük)'!AI$206+(1-'Measured TV opt-pt'!G1916)*'CPP Detay (düşük)'!AI$188,IF(G1899=3,G1916*'CPP Detay (yüksek)'!AI$206+(1-'Measured TV opt-pt'!G1916)*'CPP Detay (yüksek)'!AI$188,"Girilen Rakamda Hata Var")))</f>
        <v>33.190553501254655</v>
      </c>
      <c r="H1904" s="243">
        <f>+IF(H1899=1,H1916*'CPP Detay Tum Ay'!AJ$206+(1-'Measured TV opt-pt'!H1916)*'CPP Detay Tum Ay'!AJ$188,IF(H1899=2,H1916*'CPP Detay (düşük)'!AJ$206+(1-'Measured TV opt-pt'!H1916)*'CPP Detay (düşük)'!AJ$188,IF(H1899=3,H1916*'CPP Detay (yüksek)'!AJ$206+(1-'Measured TV opt-pt'!H1916)*'CPP Detay (yüksek)'!AJ$188,"Girilen Rakamda Hata Var")))</f>
        <v>39.098073540197447</v>
      </c>
      <c r="I1904" s="243">
        <f>+IF(I1899=1,I1916*'CPP Detay Tum Ay'!AK$206+(1-'Measured TV opt-pt'!I1916)*'CPP Detay Tum Ay'!AK$188,IF(I1899=2,I1916*'CPP Detay (düşük)'!AK$206+(1-'Measured TV opt-pt'!I1916)*'CPP Detay (düşük)'!AK$188,IF(I1899=3,I1916*'CPP Detay (yüksek)'!AK$206+(1-'Measured TV opt-pt'!I1916)*'CPP Detay (yüksek)'!AK$188,"Girilen Rakamda Hata Var")))</f>
        <v>37.193365426375415</v>
      </c>
      <c r="J1904" s="243">
        <f>+IF(J1899=1,J1916*'CPP Detay Tum Ay'!AL$206+(1-'Measured TV opt-pt'!J1916)*'CPP Detay Tum Ay'!AL$188,IF(J1899=2,J1916*'CPP Detay (düşük)'!AL$206+(1-'Measured TV opt-pt'!J1916)*'CPP Detay (düşük)'!AL$188,IF(J1899=3,J1916*'CPP Detay (yüksek)'!AL$206+(1-'Measured TV opt-pt'!J1916)*'CPP Detay (yüksek)'!AL$188,"Girilen Rakamda Hata Var")))</f>
        <v>23.279473305216335</v>
      </c>
      <c r="K1904" s="243">
        <f>+IF(K1899=1,K1916*'CPP Detay Tum Ay'!AM$206+(1-'Measured TV opt-pt'!K1916)*'CPP Detay Tum Ay'!AM$188,IF(K1899=2,K1916*'CPP Detay (düşük)'!AM$206+(1-'Measured TV opt-pt'!K1916)*'CPP Detay (düşük)'!AM$188,IF(K1899=3,K1916*'CPP Detay (yüksek)'!AM$206+(1-'Measured TV opt-pt'!K1916)*'CPP Detay (yüksek)'!AM$188,"Girilen Rakamda Hata Var")))</f>
        <v>19.341425612854145</v>
      </c>
      <c r="L1904" s="257">
        <f>+IF(L1899=1,L1916*'CPP Detay Tum Ay'!AN$206+(1-'Measured TV opt-pt'!L1916)*'CPP Detay Tum Ay'!AN$188,IF(L1899=2,L1916*'CPP Detay (düşük)'!AN$206+(1-'Measured TV opt-pt'!L1916)*'CPP Detay (düşük)'!AN$188,IF(L1899=3,L1916*'CPP Detay (yüksek)'!AN$206+(1-'Measured TV opt-pt'!L1916)*'CPP Detay (yüksek)'!AN$188,"Girilen Rakamda Hata Var")))</f>
        <v>37.980613526848707</v>
      </c>
      <c r="M1904" s="257">
        <f>+IF(M1899=1,M1916*'CPP Detay Tum Ay'!AO$206+(1-'Measured TV opt-pt'!M1916)*'CPP Detay Tum Ay'!AO$188,IF(M1899=2,M1916*'CPP Detay (düşük)'!AO$206+(1-'Measured TV opt-pt'!M1916)*'CPP Detay (düşük)'!AO$188,IF(M1899=3,M1916*'CPP Detay (yüksek)'!AO$206+(1-'Measured TV opt-pt'!M1916)*'CPP Detay (yüksek)'!AO$188,"Girilen Rakamda Hata Var")))</f>
        <v>38.873441751966382</v>
      </c>
      <c r="N1904" s="257">
        <f>+IF(N1899=1,N1916*'CPP Detay Tum Ay'!AP$206+(1-'Measured TV opt-pt'!N1916)*'CPP Detay Tum Ay'!AP$188,IF(N1899=2,N1916*'CPP Detay (düşük)'!AP$206+(1-'Measured TV opt-pt'!N1916)*'CPP Detay (düşük)'!AP$188,IF(N1899=3,N1916*'CPP Detay (yüksek)'!AP$206+(1-'Measured TV opt-pt'!N1916)*'CPP Detay (yüksek)'!AP$188,"Girilen Rakamda Hata Var")))</f>
        <v>34.389161406851699</v>
      </c>
      <c r="O1904" s="258">
        <f>+IF(O1899=1,O1916*'CPP Detay Tum Ay'!AQ$206+(1-'Measured TV opt-pt'!O1916)*'CPP Detay Tum Ay'!AQ$188,IF(O1899=2,O1916*'CPP Detay (düşük)'!AQ$206+(1-'Measured TV opt-pt'!O1916)*'CPP Detay (düşük)'!AQ$188,IF(O1899=3,O1916*'CPP Detay (yüksek)'!AQ$206+(1-'Measured TV opt-pt'!O1916)*'CPP Detay (yüksek)'!AQ$188,"Girilen Rakamda Hata Var")))</f>
        <v>0</v>
      </c>
      <c r="P1904" s="244"/>
    </row>
    <row r="1905" spans="1:53" ht="15.75" thickBot="1" x14ac:dyDescent="0.3">
      <c r="A1905" s="194" t="s">
        <v>118</v>
      </c>
      <c r="B1905" s="379"/>
      <c r="C1905" s="96" t="s">
        <v>229</v>
      </c>
      <c r="D1905" s="243">
        <f>+IF(D1899=1,D1917*'CPP Detay Tum Ay'!AF$262+(1-'Measured TV opt-pt'!D1917)*'CPP Detay Tum Ay'!AF$244,IF(D1899=2,D1917*'CPP Detay (düşük)'!AF$262+(1-'Measured TV opt-pt'!D1917)*'CPP Detay (düşük)'!AF$244,IF(D1899=3,D1917*'CPP Detay (yüksek)'!AF$262+(1-'Measured TV opt-pt'!D1917)*'CPP Detay (yüksek)'!AF$244,"Girilen Rakamda Hata Var")))</f>
        <v>0</v>
      </c>
      <c r="E1905" s="163">
        <f>+IF(E1899=1,E1917*'CPP Detay Tum Ay'!AG$262+(1-'Measured TV opt-pt'!E1917)*'CPP Detay Tum Ay'!AG$244,IF(E1899=2,E1917*'CPP Detay (düşük)'!AG$262+(1-'Measured TV opt-pt'!E1917)*'CPP Detay (düşük)'!AG$244,IF(E1899=3,E1917*'CPP Detay (yüksek)'!AG$262+(1-'Measured TV opt-pt'!E1917)*'CPP Detay (yüksek)'!AG$244,"Girilen Rakamda Hata Var")))</f>
        <v>0</v>
      </c>
      <c r="F1905" s="163">
        <f>+IF(F1899=1,F1917*'CPP Detay Tum Ay'!AH$262+(1-'Measured TV opt-pt'!F1917)*'CPP Detay Tum Ay'!AH$244,IF(F1899=2,F1917*'CPP Detay (düşük)'!AH$262+(1-'Measured TV opt-pt'!F1917)*'CPP Detay (düşük)'!AH$244,IF(F1899=3,F1917*'CPP Detay (yüksek)'!AH$262+(1-'Measured TV opt-pt'!F1917)*'CPP Detay (yüksek)'!AH$244,"Girilen Rakamda Hata Var")))</f>
        <v>0</v>
      </c>
      <c r="G1905" s="163">
        <f>+IF(G1899=1,G1917*'CPP Detay Tum Ay'!AI$262+(1-'Measured TV opt-pt'!G1917)*'CPP Detay Tum Ay'!AI$244,IF(G1899=2,G1917*'CPP Detay (düşük)'!AI$262+(1-'Measured TV opt-pt'!G1917)*'CPP Detay (düşük)'!AI$244,IF(G1899=3,G1917*'CPP Detay (yüksek)'!AI$262+(1-'Measured TV opt-pt'!G1917)*'CPP Detay (yüksek)'!AI$244,"Girilen Rakamda Hata Var")))</f>
        <v>0</v>
      </c>
      <c r="H1905" s="163">
        <f>+IF(H1899=1,H1917*'CPP Detay Tum Ay'!AJ$262+(1-'Measured TV opt-pt'!H1917)*'CPP Detay Tum Ay'!AJ$244,IF(H1899=2,H1917*'CPP Detay (düşük)'!AJ$262+(1-'Measured TV opt-pt'!H1917)*'CPP Detay (düşük)'!AJ$244,IF(H1899=3,H1917*'CPP Detay (yüksek)'!AJ$262+(1-'Measured TV opt-pt'!H1917)*'CPP Detay (yüksek)'!AJ$244,"Girilen Rakamda Hata Var")))</f>
        <v>0</v>
      </c>
      <c r="I1905" s="163">
        <f>+IF(I1899=1,I1917*'CPP Detay Tum Ay'!AK$262+(1-'Measured TV opt-pt'!I1917)*'CPP Detay Tum Ay'!AK$244,IF(I1899=2,I1917*'CPP Detay (düşük)'!AK$262+(1-'Measured TV opt-pt'!I1917)*'CPP Detay (düşük)'!AK$244,IF(I1899=3,I1917*'CPP Detay (yüksek)'!AK$262+(1-'Measured TV opt-pt'!I1917)*'CPP Detay (yüksek)'!AK$244,"Girilen Rakamda Hata Var")))</f>
        <v>0</v>
      </c>
      <c r="J1905" s="163">
        <f>+IF(J1899=1,J1917*'CPP Detay Tum Ay'!AL$262+(1-'Measured TV opt-pt'!J1917)*'CPP Detay Tum Ay'!AL$244,IF(J1899=2,J1917*'CPP Detay (düşük)'!AL$262+(1-'Measured TV opt-pt'!J1917)*'CPP Detay (düşük)'!AL$244,IF(J1899=3,J1917*'CPP Detay (yüksek)'!AL$262+(1-'Measured TV opt-pt'!J1917)*'CPP Detay (yüksek)'!AL$244,"Girilen Rakamda Hata Var")))</f>
        <v>0</v>
      </c>
      <c r="K1905" s="163">
        <f>+IF(K1899=1,K1917*'CPP Detay Tum Ay'!AM$262+(1-'Measured TV opt-pt'!K1917)*'CPP Detay Tum Ay'!AM$244,IF(K1899=2,K1917*'CPP Detay (düşük)'!AM$262+(1-'Measured TV opt-pt'!K1917)*'CPP Detay (düşük)'!AM$244,IF(K1899=3,K1917*'CPP Detay (yüksek)'!AM$262+(1-'Measured TV opt-pt'!K1917)*'CPP Detay (yüksek)'!AM$244,"Girilen Rakamda Hata Var")))</f>
        <v>0</v>
      </c>
      <c r="L1905" s="163">
        <f>+IF(L1899=1,L1917*'CPP Detay Tum Ay'!AN$262+(1-'Measured TV opt-pt'!L1917)*'CPP Detay Tum Ay'!AN$244,IF(L1899=2,L1917*'CPP Detay (düşük)'!AN$262+(1-'Measured TV opt-pt'!L1917)*'CPP Detay (düşük)'!AN$244,IF(L1899=3,L1917*'CPP Detay (yüksek)'!AN$262+(1-'Measured TV opt-pt'!L1917)*'CPP Detay (yüksek)'!AN$244,"Girilen Rakamda Hata Var")))</f>
        <v>0</v>
      </c>
      <c r="M1905" s="163">
        <f>+IF(M1899=1,M1917*'CPP Detay Tum Ay'!AO$262+(1-'Measured TV opt-pt'!M1917)*'CPP Detay Tum Ay'!AO$244,IF(M1899=2,M1917*'CPP Detay (düşük)'!AO$262+(1-'Measured TV opt-pt'!M1917)*'CPP Detay (düşük)'!AO$244,IF(M1899=3,M1917*'CPP Detay (yüksek)'!AO$262+(1-'Measured TV opt-pt'!M1917)*'CPP Detay (yüksek)'!AO$244,"Girilen Rakamda Hata Var")))</f>
        <v>0</v>
      </c>
      <c r="N1905" s="163">
        <f>+IF(N1899=1,N1917*'CPP Detay Tum Ay'!AP$262+(1-'Measured TV opt-pt'!N1917)*'CPP Detay Tum Ay'!AP$244,IF(N1899=2,N1917*'CPP Detay (düşük)'!AP$262+(1-'Measured TV opt-pt'!N1917)*'CPP Detay (düşük)'!AP$244,IF(N1899=3,N1917*'CPP Detay (yüksek)'!AP$262+(1-'Measured TV opt-pt'!N1917)*'CPP Detay (yüksek)'!AP$244,"Girilen Rakamda Hata Var")))</f>
        <v>0</v>
      </c>
      <c r="O1905" s="164">
        <f>+IF(O1899=1,O1917*'CPP Detay Tum Ay'!AQ$262+(1-'Measured TV opt-pt'!O1917)*'CPP Detay Tum Ay'!AQ$244,IF(O1899=2,O1917*'CPP Detay (düşük)'!AQ$262+(1-'Measured TV opt-pt'!O1917)*'CPP Detay (düşük)'!AQ$244,IF(O1899=3,O1917*'CPP Detay (yüksek)'!AQ$262+(1-'Measured TV opt-pt'!O1917)*'CPP Detay (yüksek)'!AQ$244,"Girilen Rakamda Hata Var")))</f>
        <v>0</v>
      </c>
      <c r="P1905" s="164"/>
    </row>
    <row r="1906" spans="1:53" x14ac:dyDescent="0.25">
      <c r="A1906" s="194" t="s">
        <v>118</v>
      </c>
      <c r="B1906" s="379"/>
      <c r="C1906" s="263" t="s">
        <v>16</v>
      </c>
      <c r="D1906" s="264">
        <f>+SUMPRODUCT(D1907:D1911,D1894:D1898)</f>
        <v>18.274935674028058</v>
      </c>
      <c r="E1906" s="264">
        <f t="shared" ref="E1906" si="4308">+SUMPRODUCT(E1907:E1911,E1894:E1898)</f>
        <v>18.698631832269172</v>
      </c>
      <c r="F1906" s="264">
        <f t="shared" ref="F1906" si="4309">+SUMPRODUCT(F1907:F1911,F1894:F1898)</f>
        <v>20.526383061134972</v>
      </c>
      <c r="G1906" s="264">
        <f t="shared" ref="G1906" si="4310">+SUMPRODUCT(G1907:G1911,G1894:G1898)</f>
        <v>34.186103962516057</v>
      </c>
      <c r="H1906" s="264">
        <f t="shared" ref="H1906" si="4311">+SUMPRODUCT(H1907:H1911,H1894:H1898)</f>
        <v>40.056298703058481</v>
      </c>
      <c r="I1906" s="264">
        <f t="shared" ref="I1906" si="4312">+SUMPRODUCT(I1907:I1911,I1894:I1898)</f>
        <v>37.85067953653634</v>
      </c>
      <c r="J1906" s="264">
        <f t="shared" ref="J1906" si="4313">+SUMPRODUCT(J1907:J1911,J1894:J1898)</f>
        <v>24.453324330215739</v>
      </c>
      <c r="K1906" s="264">
        <f t="shared" ref="K1906" si="4314">+SUMPRODUCT(K1907:K1911,K1894:K1898)</f>
        <v>20.841038794234333</v>
      </c>
      <c r="L1906" s="264">
        <f t="shared" ref="L1906" si="4315">+SUMPRODUCT(L1907:L1911,L1894:L1898)</f>
        <v>28.207896420500642</v>
      </c>
      <c r="M1906" s="264">
        <f t="shared" ref="M1906" si="4316">+SUMPRODUCT(M1907:M1911,M1894:M1898)</f>
        <v>31.663550551962309</v>
      </c>
      <c r="N1906" s="264">
        <f t="shared" ref="N1906" si="4317">+SUMPRODUCT(N1907:N1911,N1894:N1898)</f>
        <v>29.249209900173049</v>
      </c>
      <c r="O1906" s="265">
        <f t="shared" ref="O1906" si="4318">+SUMPRODUCT(O1907:O1911,O1894:O1898)</f>
        <v>25.136522811184218</v>
      </c>
      <c r="P1906" s="165"/>
    </row>
    <row r="1907" spans="1:53" x14ac:dyDescent="0.25">
      <c r="A1907" s="194" t="s">
        <v>118</v>
      </c>
      <c r="B1907" s="379"/>
      <c r="C1907" s="77" t="s">
        <v>212</v>
      </c>
      <c r="D1907" s="261">
        <f>+D1901*(D1913*D1939+(1-D1913)*D1938)</f>
        <v>17.50563774232776</v>
      </c>
      <c r="E1907" s="261">
        <f t="shared" ref="E1907:O1907" si="4319">+E1901*(E1913*E1939+(1-E1913)*E1938)</f>
        <v>17.593409751097028</v>
      </c>
      <c r="F1907" s="261">
        <f t="shared" si="4319"/>
        <v>19.081913841027934</v>
      </c>
      <c r="G1907" s="261">
        <f t="shared" si="4319"/>
        <v>31.389012132753081</v>
      </c>
      <c r="H1907" s="261">
        <f t="shared" si="4319"/>
        <v>36.729094230660436</v>
      </c>
      <c r="I1907" s="261">
        <f t="shared" si="4319"/>
        <v>35.131596467065719</v>
      </c>
      <c r="J1907" s="261">
        <f t="shared" si="4319"/>
        <v>22.976613149424303</v>
      </c>
      <c r="K1907" s="261">
        <f t="shared" si="4319"/>
        <v>20.570082351323371</v>
      </c>
      <c r="L1907" s="261">
        <f t="shared" si="4319"/>
        <v>26.320884896284333</v>
      </c>
      <c r="M1907" s="261">
        <f t="shared" si="4319"/>
        <v>29.841197151769162</v>
      </c>
      <c r="N1907" s="261">
        <f t="shared" si="4319"/>
        <v>27.736160542814112</v>
      </c>
      <c r="O1907" s="262">
        <f t="shared" si="4319"/>
        <v>23.601553463481935</v>
      </c>
      <c r="P1907" s="162"/>
    </row>
    <row r="1908" spans="1:53" x14ac:dyDescent="0.25">
      <c r="A1908" s="194" t="s">
        <v>118</v>
      </c>
      <c r="B1908" s="379"/>
      <c r="C1908" s="77" t="s">
        <v>213</v>
      </c>
      <c r="D1908" s="261">
        <f>+D1902*(D1914*D1939+(1-D1914)*D1938)</f>
        <v>0</v>
      </c>
      <c r="E1908" s="261">
        <f t="shared" ref="E1908:O1908" si="4320">+E1902*(E1914*E1939+(1-E1914)*E1938)</f>
        <v>0</v>
      </c>
      <c r="F1908" s="261">
        <f t="shared" si="4320"/>
        <v>0</v>
      </c>
      <c r="G1908" s="261">
        <f t="shared" si="4320"/>
        <v>0</v>
      </c>
      <c r="H1908" s="261">
        <f t="shared" si="4320"/>
        <v>0</v>
      </c>
      <c r="I1908" s="261">
        <f t="shared" si="4320"/>
        <v>0</v>
      </c>
      <c r="J1908" s="261">
        <f t="shared" si="4320"/>
        <v>0</v>
      </c>
      <c r="K1908" s="261">
        <f t="shared" si="4320"/>
        <v>0</v>
      </c>
      <c r="L1908" s="261">
        <f t="shared" si="4320"/>
        <v>0</v>
      </c>
      <c r="M1908" s="261">
        <f t="shared" si="4320"/>
        <v>0</v>
      </c>
      <c r="N1908" s="261">
        <f t="shared" si="4320"/>
        <v>0</v>
      </c>
      <c r="O1908" s="262">
        <f t="shared" si="4320"/>
        <v>0</v>
      </c>
      <c r="P1908" s="244"/>
    </row>
    <row r="1909" spans="1:53" x14ac:dyDescent="0.25">
      <c r="A1909" s="194" t="s">
        <v>118</v>
      </c>
      <c r="B1909" s="379"/>
      <c r="C1909" s="77" t="s">
        <v>214</v>
      </c>
      <c r="D1909" s="261">
        <f>+D1903*(D1915*D1939+(1-D1915)*D1938)</f>
        <v>20.558407312567041</v>
      </c>
      <c r="E1909" s="261">
        <f t="shared" ref="E1909:O1909" si="4321">+E1903*(E1915*E1939+(1-E1915)*E1938)</f>
        <v>21.443016442745037</v>
      </c>
      <c r="F1909" s="261">
        <f t="shared" si="4321"/>
        <v>24.075394378110616</v>
      </c>
      <c r="G1909" s="261">
        <f t="shared" si="4321"/>
        <v>37.434708743805906</v>
      </c>
      <c r="H1909" s="261">
        <f t="shared" si="4321"/>
        <v>44.15386751143425</v>
      </c>
      <c r="I1909" s="261">
        <f t="shared" si="4321"/>
        <v>41.753719405455413</v>
      </c>
      <c r="J1909" s="261">
        <f t="shared" si="4321"/>
        <v>26.822517713523162</v>
      </c>
      <c r="K1909" s="261">
        <f t="shared" si="4321"/>
        <v>21.793301250303191</v>
      </c>
      <c r="L1909" s="261">
        <f t="shared" si="4321"/>
        <v>33.448596455522555</v>
      </c>
      <c r="M1909" s="261">
        <f t="shared" si="4321"/>
        <v>37.975599580680537</v>
      </c>
      <c r="N1909" s="261">
        <f t="shared" si="4321"/>
        <v>34.79963402835547</v>
      </c>
      <c r="O1909" s="262">
        <f t="shared" si="4321"/>
        <v>29.801195402584028</v>
      </c>
      <c r="P1909" s="244"/>
    </row>
    <row r="1910" spans="1:53" x14ac:dyDescent="0.25">
      <c r="A1910" s="194" t="s">
        <v>118</v>
      </c>
      <c r="B1910" s="379"/>
      <c r="C1910" s="77" t="s">
        <v>215</v>
      </c>
      <c r="D1910" s="161">
        <f>+D1904*(D1916*D1939+(1-D1916)*D1938)</f>
        <v>0</v>
      </c>
      <c r="E1910" s="161">
        <f t="shared" ref="E1910:O1910" si="4322">+E1904*(E1916*E1939+(1-E1916)*E1938)</f>
        <v>0</v>
      </c>
      <c r="F1910" s="161">
        <f t="shared" si="4322"/>
        <v>21.625116538640803</v>
      </c>
      <c r="G1910" s="161">
        <f t="shared" si="4322"/>
        <v>37.228208275015405</v>
      </c>
      <c r="H1910" s="161">
        <f t="shared" si="4322"/>
        <v>43.85438238778746</v>
      </c>
      <c r="I1910" s="161">
        <f t="shared" si="4322"/>
        <v>41.717965158053765</v>
      </c>
      <c r="J1910" s="161">
        <f t="shared" si="4322"/>
        <v>26.658270629996597</v>
      </c>
      <c r="K1910" s="161">
        <f t="shared" si="4322"/>
        <v>22.122464132366783</v>
      </c>
      <c r="L1910" s="161">
        <f t="shared" si="4322"/>
        <v>42.399950087099882</v>
      </c>
      <c r="M1910" s="161">
        <f t="shared" si="4322"/>
        <v>43.29463143066414</v>
      </c>
      <c r="N1910" s="161">
        <f t="shared" si="4322"/>
        <v>38.594567037239415</v>
      </c>
      <c r="O1910" s="162">
        <f t="shared" si="4322"/>
        <v>0</v>
      </c>
      <c r="P1910" s="244"/>
    </row>
    <row r="1911" spans="1:53" ht="15.75" thickBot="1" x14ac:dyDescent="0.3">
      <c r="A1911" s="194" t="s">
        <v>118</v>
      </c>
      <c r="B1911" s="379"/>
      <c r="C1911" s="96" t="s">
        <v>230</v>
      </c>
      <c r="D1911" s="163">
        <f>+D1905*(D1917*D1939+(1-D1917)*D1938)</f>
        <v>0</v>
      </c>
      <c r="E1911" s="163">
        <f t="shared" ref="E1911:O1911" si="4323">+E1905*(E1917*E1939+(1-E1917)*E1938)</f>
        <v>0</v>
      </c>
      <c r="F1911" s="163">
        <f t="shared" si="4323"/>
        <v>0</v>
      </c>
      <c r="G1911" s="163">
        <f t="shared" si="4323"/>
        <v>0</v>
      </c>
      <c r="H1911" s="163">
        <f t="shared" si="4323"/>
        <v>0</v>
      </c>
      <c r="I1911" s="163">
        <f t="shared" si="4323"/>
        <v>0</v>
      </c>
      <c r="J1911" s="163">
        <f t="shared" si="4323"/>
        <v>0</v>
      </c>
      <c r="K1911" s="163">
        <f t="shared" si="4323"/>
        <v>0</v>
      </c>
      <c r="L1911" s="163">
        <f t="shared" si="4323"/>
        <v>0</v>
      </c>
      <c r="M1911" s="163">
        <f t="shared" si="4323"/>
        <v>0</v>
      </c>
      <c r="N1911" s="163">
        <f t="shared" si="4323"/>
        <v>0</v>
      </c>
      <c r="O1911" s="164">
        <f t="shared" si="4323"/>
        <v>0</v>
      </c>
      <c r="P1911" s="164"/>
    </row>
    <row r="1912" spans="1:53" x14ac:dyDescent="0.25">
      <c r="A1912" s="194" t="s">
        <v>118</v>
      </c>
      <c r="B1912" s="379"/>
      <c r="C1912" s="204" t="s">
        <v>2</v>
      </c>
      <c r="D1912" s="205">
        <f>+IFERROR(SUMPRODUCT(D1913:D1917,D1919:D1923)/D1918,0)</f>
        <v>0.3</v>
      </c>
      <c r="E1912" s="205">
        <f t="shared" ref="E1912" si="4324">+IFERROR(SUMPRODUCT(E1913:E1917,E1919:E1923)/E1918,0)</f>
        <v>0.30102688091173591</v>
      </c>
      <c r="F1912" s="205">
        <f t="shared" ref="F1912" si="4325">+IFERROR(SUMPRODUCT(F1913:F1917,F1919:F1923)/F1918,0)</f>
        <v>0</v>
      </c>
      <c r="G1912" s="205">
        <f t="shared" ref="G1912" si="4326">+IFERROR(SUMPRODUCT(G1913:G1917,G1919:G1923)/G1918,0)</f>
        <v>0</v>
      </c>
      <c r="H1912" s="205">
        <f t="shared" ref="H1912" si="4327">+IFERROR(SUMPRODUCT(H1913:H1917,H1919:H1923)/H1918,0)</f>
        <v>0</v>
      </c>
      <c r="I1912" s="205">
        <f t="shared" ref="I1912" si="4328">+IFERROR(SUMPRODUCT(I1913:I1917,I1919:I1923)/I1918,0)</f>
        <v>0</v>
      </c>
      <c r="J1912" s="205">
        <f t="shared" ref="J1912" si="4329">+IFERROR(SUMPRODUCT(J1913:J1917,J1919:J1923)/J1918,0)</f>
        <v>0</v>
      </c>
      <c r="K1912" s="205">
        <f t="shared" ref="K1912" si="4330">+IFERROR(SUMPRODUCT(K1913:K1917,K1919:K1923)/K1918,0)</f>
        <v>0</v>
      </c>
      <c r="L1912" s="205">
        <f t="shared" ref="L1912" si="4331">+IFERROR(SUMPRODUCT(L1913:L1917,L1919:L1923)/L1918,0)</f>
        <v>0</v>
      </c>
      <c r="M1912" s="205">
        <f t="shared" ref="M1912" si="4332">+IFERROR(SUMPRODUCT(M1913:M1917,M1919:M1923)/M1918,0)</f>
        <v>0.4541456952468732</v>
      </c>
      <c r="N1912" s="205">
        <f t="shared" ref="N1912" si="4333">+IFERROR(SUMPRODUCT(N1913:N1917,N1919:N1923)/N1918,0)</f>
        <v>0.38276016431267579</v>
      </c>
      <c r="O1912" s="205">
        <f t="shared" ref="O1912" si="4334">+IFERROR(SUMPRODUCT(O1913:O1917,O1919:O1923)/O1918,0)</f>
        <v>0.34111134082271427</v>
      </c>
      <c r="P1912" s="166">
        <f>+SUMPRODUCT(D1912:O1912,D1918:O1918)/P1918</f>
        <v>0.35986980817141012</v>
      </c>
      <c r="R1912" s="192">
        <f>+D1912</f>
        <v>0.3</v>
      </c>
      <c r="S1912" s="192">
        <f t="shared" ref="S1912" si="4335">+E1912</f>
        <v>0.30102688091173591</v>
      </c>
      <c r="T1912" s="192">
        <f t="shared" ref="T1912" si="4336">+F1912</f>
        <v>0</v>
      </c>
      <c r="U1912" s="192">
        <f t="shared" ref="U1912" si="4337">+G1912</f>
        <v>0</v>
      </c>
      <c r="V1912" s="192">
        <f t="shared" ref="V1912" si="4338">+H1912</f>
        <v>0</v>
      </c>
      <c r="W1912" s="192">
        <f t="shared" ref="W1912" si="4339">+I1912</f>
        <v>0</v>
      </c>
      <c r="X1912" s="192">
        <f t="shared" ref="X1912" si="4340">+J1912</f>
        <v>0</v>
      </c>
      <c r="Y1912" s="192">
        <f t="shared" ref="Y1912" si="4341">+K1912</f>
        <v>0</v>
      </c>
      <c r="Z1912" s="192">
        <f t="shared" ref="Z1912" si="4342">+L1912</f>
        <v>0</v>
      </c>
      <c r="AA1912" s="192">
        <f t="shared" ref="AA1912" si="4343">+M1912</f>
        <v>0.4541456952468732</v>
      </c>
      <c r="AB1912" s="192">
        <f t="shared" ref="AB1912" si="4344">+N1912</f>
        <v>0.38276016431267579</v>
      </c>
      <c r="AC1912" s="192">
        <f t="shared" ref="AC1912" si="4345">+O1912</f>
        <v>0.34111134082271427</v>
      </c>
      <c r="AD1912" s="190">
        <f>+D1918</f>
        <v>91.255945698018024</v>
      </c>
      <c r="AE1912" s="190">
        <f t="shared" ref="AE1912" si="4346">+E1918</f>
        <v>142.3150616240863</v>
      </c>
      <c r="AF1912" s="190">
        <f t="shared" ref="AF1912" si="4347">+F1918</f>
        <v>0</v>
      </c>
      <c r="AG1912" s="190">
        <f t="shared" ref="AG1912" si="4348">+G1918</f>
        <v>0</v>
      </c>
      <c r="AH1912" s="190">
        <f t="shared" ref="AH1912" si="4349">+H1918</f>
        <v>0</v>
      </c>
      <c r="AI1912" s="190">
        <f t="shared" ref="AI1912" si="4350">+I1918</f>
        <v>0</v>
      </c>
      <c r="AJ1912" s="190">
        <f t="shared" ref="AJ1912" si="4351">+J1918</f>
        <v>0</v>
      </c>
      <c r="AK1912" s="190">
        <f t="shared" ref="AK1912" si="4352">+K1918</f>
        <v>0</v>
      </c>
      <c r="AL1912" s="190">
        <f t="shared" ref="AL1912" si="4353">+L1918</f>
        <v>0</v>
      </c>
      <c r="AM1912" s="190">
        <f t="shared" ref="AM1912" si="4354">+M1918</f>
        <v>139.58830507733032</v>
      </c>
      <c r="AN1912" s="190">
        <f t="shared" ref="AN1912" si="4355">+N1918</f>
        <v>152.26402101380518</v>
      </c>
      <c r="AO1912" s="190">
        <f t="shared" ref="AO1912" si="4356">+O1918</f>
        <v>149.66458188200062</v>
      </c>
    </row>
    <row r="1913" spans="1:53" x14ac:dyDescent="0.25">
      <c r="A1913" s="194" t="s">
        <v>118</v>
      </c>
      <c r="B1913" s="379"/>
      <c r="C1913" s="178" t="s">
        <v>3</v>
      </c>
      <c r="D1913" s="179">
        <v>0.3</v>
      </c>
      <c r="E1913" s="179">
        <v>0.3</v>
      </c>
      <c r="F1913" s="179">
        <v>0.3</v>
      </c>
      <c r="G1913" s="293">
        <v>0.48</v>
      </c>
      <c r="H1913" s="293">
        <v>0.48</v>
      </c>
      <c r="I1913" s="293">
        <v>0.48</v>
      </c>
      <c r="J1913" s="179">
        <v>0.48</v>
      </c>
      <c r="K1913" s="179">
        <v>0.48915873014712274</v>
      </c>
      <c r="L1913" s="179">
        <v>0.4834974169537235</v>
      </c>
      <c r="M1913" s="179">
        <v>0.45414569524687309</v>
      </c>
      <c r="N1913" s="179">
        <v>0.38276016431267579</v>
      </c>
      <c r="O1913" s="179">
        <v>0.34111134082271427</v>
      </c>
      <c r="P1913" s="180">
        <f>+SUMPRODUCT(D1913:O1913,D1919:O1919)/P1919</f>
        <v>0.36167704141261203</v>
      </c>
    </row>
    <row r="1914" spans="1:53" x14ac:dyDescent="0.25">
      <c r="A1914" s="194" t="s">
        <v>118</v>
      </c>
      <c r="B1914" s="379"/>
      <c r="C1914" s="178" t="s">
        <v>200</v>
      </c>
      <c r="D1914" s="179">
        <v>0.3</v>
      </c>
      <c r="E1914" s="179">
        <v>0.3</v>
      </c>
      <c r="F1914" s="179">
        <v>0.3</v>
      </c>
      <c r="G1914" s="293">
        <v>0.48</v>
      </c>
      <c r="H1914" s="293">
        <v>0.48</v>
      </c>
      <c r="I1914" s="293">
        <v>0.48</v>
      </c>
      <c r="J1914" s="179">
        <v>0.48</v>
      </c>
      <c r="K1914" s="179">
        <v>0.48915873014712274</v>
      </c>
      <c r="L1914" s="179">
        <v>0.4834974169537235</v>
      </c>
      <c r="M1914" s="179">
        <v>0.45414569524687309</v>
      </c>
      <c r="N1914" s="179">
        <v>0.38276016431267579</v>
      </c>
      <c r="O1914" s="179">
        <v>0.34111134082271427</v>
      </c>
      <c r="P1914" s="242"/>
    </row>
    <row r="1915" spans="1:53" x14ac:dyDescent="0.25">
      <c r="A1915" s="194" t="s">
        <v>118</v>
      </c>
      <c r="B1915" s="379"/>
      <c r="C1915" s="178" t="s">
        <v>201</v>
      </c>
      <c r="D1915" s="179">
        <v>0.3</v>
      </c>
      <c r="E1915" s="179">
        <v>0.3</v>
      </c>
      <c r="F1915" s="179">
        <v>0.3</v>
      </c>
      <c r="G1915" s="293">
        <v>0.48</v>
      </c>
      <c r="H1915" s="293">
        <v>0.48</v>
      </c>
      <c r="I1915" s="293">
        <v>0.48</v>
      </c>
      <c r="J1915" s="179">
        <v>0.48</v>
      </c>
      <c r="K1915" s="179">
        <v>0.48915873014712274</v>
      </c>
      <c r="L1915" s="179">
        <v>0.4834974169537235</v>
      </c>
      <c r="M1915" s="179">
        <v>0.45414569524687309</v>
      </c>
      <c r="N1915" s="179">
        <v>0.38276016431267579</v>
      </c>
      <c r="O1915" s="179">
        <v>0.34111134082271427</v>
      </c>
      <c r="P1915" s="242"/>
    </row>
    <row r="1916" spans="1:53" x14ac:dyDescent="0.25">
      <c r="A1916" s="194" t="s">
        <v>118</v>
      </c>
      <c r="B1916" s="379"/>
      <c r="C1916" s="178" t="s">
        <v>202</v>
      </c>
      <c r="D1916" s="179">
        <v>0.3</v>
      </c>
      <c r="E1916" s="179">
        <v>0.3</v>
      </c>
      <c r="F1916" s="179">
        <v>0.3</v>
      </c>
      <c r="G1916" s="293">
        <v>0.48</v>
      </c>
      <c r="H1916" s="293">
        <v>0.48</v>
      </c>
      <c r="I1916" s="293">
        <v>0.48</v>
      </c>
      <c r="J1916" s="179">
        <v>0.48</v>
      </c>
      <c r="K1916" s="179">
        <v>0.48915873014712274</v>
      </c>
      <c r="L1916" s="179">
        <v>0.4834974169537235</v>
      </c>
      <c r="M1916" s="179">
        <v>0.45414569524687309</v>
      </c>
      <c r="N1916" s="179">
        <v>0.38276016431267579</v>
      </c>
      <c r="O1916" s="179">
        <v>0.34111134082271427</v>
      </c>
      <c r="P1916" s="242"/>
    </row>
    <row r="1917" spans="1:53" ht="15.75" thickBot="1" x14ac:dyDescent="0.3">
      <c r="A1917" s="194" t="s">
        <v>118</v>
      </c>
      <c r="B1917" s="379"/>
      <c r="C1917" s="280" t="s">
        <v>231</v>
      </c>
      <c r="D1917" s="179">
        <v>0.3</v>
      </c>
      <c r="E1917" s="179">
        <v>0.3</v>
      </c>
      <c r="F1917" s="179">
        <v>0.3</v>
      </c>
      <c r="G1917" s="293">
        <v>0.48</v>
      </c>
      <c r="H1917" s="293">
        <v>0.48</v>
      </c>
      <c r="I1917" s="293">
        <v>0.48</v>
      </c>
      <c r="J1917" s="181">
        <v>0.48</v>
      </c>
      <c r="K1917" s="181">
        <v>0.48915873014712274</v>
      </c>
      <c r="L1917" s="181">
        <v>0.4834974169537235</v>
      </c>
      <c r="M1917" s="179">
        <v>0.45414569524687309</v>
      </c>
      <c r="N1917" s="179">
        <v>0.38276016431267579</v>
      </c>
      <c r="O1917" s="179">
        <v>0.34111134082271427</v>
      </c>
      <c r="P1917" s="182" t="e">
        <f t="shared" ref="P1917" si="4357">+SUMPRODUCT(D1917:O1917,D1923:O1923)/P1923</f>
        <v>#DIV/0!</v>
      </c>
    </row>
    <row r="1918" spans="1:53" x14ac:dyDescent="0.25">
      <c r="A1918" s="194" t="s">
        <v>118</v>
      </c>
      <c r="B1918" s="379"/>
      <c r="C1918" s="99" t="s">
        <v>239</v>
      </c>
      <c r="D1918" s="100">
        <f>+D1887/D1900/30</f>
        <v>91.255945698018024</v>
      </c>
      <c r="E1918" s="100">
        <f t="shared" ref="E1918:O1918" si="4358">+E1887/E1900/30</f>
        <v>142.3150616240863</v>
      </c>
      <c r="F1918" s="100">
        <f t="shared" si="4358"/>
        <v>0</v>
      </c>
      <c r="G1918" s="100">
        <f t="shared" si="4358"/>
        <v>0</v>
      </c>
      <c r="H1918" s="100">
        <f t="shared" si="4358"/>
        <v>0</v>
      </c>
      <c r="I1918" s="100">
        <f t="shared" si="4358"/>
        <v>0</v>
      </c>
      <c r="J1918" s="100">
        <f t="shared" si="4358"/>
        <v>0</v>
      </c>
      <c r="K1918" s="100">
        <f t="shared" si="4358"/>
        <v>0</v>
      </c>
      <c r="L1918" s="100">
        <f t="shared" si="4358"/>
        <v>0</v>
      </c>
      <c r="M1918" s="100">
        <f t="shared" si="4358"/>
        <v>139.58830507733032</v>
      </c>
      <c r="N1918" s="100">
        <f t="shared" si="4358"/>
        <v>152.26402101380518</v>
      </c>
      <c r="O1918" s="167">
        <f t="shared" si="4358"/>
        <v>149.66458188200062</v>
      </c>
      <c r="P1918" s="167">
        <f>SUM(D1918:O1918)</f>
        <v>675.08791529524046</v>
      </c>
    </row>
    <row r="1919" spans="1:53" x14ac:dyDescent="0.25">
      <c r="A1919" s="194" t="s">
        <v>118</v>
      </c>
      <c r="B1919" s="379"/>
      <c r="C1919" s="86" t="s">
        <v>240</v>
      </c>
      <c r="D1919" s="87">
        <f>+D1918*D1894</f>
        <v>68.259447382117486</v>
      </c>
      <c r="E1919" s="87">
        <f t="shared" ref="E1919" si="4359">+E1918*E1894</f>
        <v>101.45640743181112</v>
      </c>
      <c r="F1919" s="87">
        <f t="shared" ref="F1919" si="4360">+F1918*F1894</f>
        <v>0</v>
      </c>
      <c r="G1919" s="87">
        <f t="shared" ref="G1919" si="4361">+G1918*G1894</f>
        <v>0</v>
      </c>
      <c r="H1919" s="87">
        <f t="shared" ref="H1919" si="4362">+H1918*H1894</f>
        <v>0</v>
      </c>
      <c r="I1919" s="87">
        <f t="shared" ref="I1919" si="4363">+I1918*I1894</f>
        <v>0</v>
      </c>
      <c r="J1919" s="87">
        <f t="shared" ref="J1919" si="4364">+J1918*J1894</f>
        <v>0</v>
      </c>
      <c r="K1919" s="87">
        <f t="shared" ref="K1919" si="4365">+K1918*K1894</f>
        <v>0</v>
      </c>
      <c r="L1919" s="87">
        <f t="shared" ref="L1919" si="4366">+L1918*L1894</f>
        <v>0</v>
      </c>
      <c r="M1919" s="87">
        <f t="shared" ref="M1919" si="4367">+M1918*M1894</f>
        <v>110.73284383111026</v>
      </c>
      <c r="N1919" s="87">
        <f t="shared" ref="N1919" si="4368">+N1918*N1894</f>
        <v>120.67189593958368</v>
      </c>
      <c r="O1919" s="159">
        <f t="shared" ref="O1919" si="4369">+O1918*O1894</f>
        <v>112.60912805383607</v>
      </c>
      <c r="P1919" s="159">
        <f t="shared" ref="P1919:P1929" si="4370">SUM(D1919:O1919)</f>
        <v>513.72972263845861</v>
      </c>
      <c r="AP1919" s="190">
        <f>+D1919</f>
        <v>68.259447382117486</v>
      </c>
      <c r="AQ1919" s="190">
        <f t="shared" ref="AQ1919:AQ1923" si="4371">+E1919</f>
        <v>101.45640743181112</v>
      </c>
      <c r="AR1919" s="190">
        <f t="shared" ref="AR1919:AR1923" si="4372">+F1919</f>
        <v>0</v>
      </c>
      <c r="AS1919" s="190">
        <f t="shared" ref="AS1919:AS1923" si="4373">+G1919</f>
        <v>0</v>
      </c>
      <c r="AT1919" s="190">
        <f t="shared" ref="AT1919:AT1923" si="4374">+H1919</f>
        <v>0</v>
      </c>
      <c r="AU1919" s="190">
        <f t="shared" ref="AU1919:AU1923" si="4375">+I1919</f>
        <v>0</v>
      </c>
      <c r="AV1919" s="190">
        <f t="shared" ref="AV1919:AV1923" si="4376">+J1919</f>
        <v>0</v>
      </c>
      <c r="AW1919" s="190">
        <f t="shared" ref="AW1919:AW1923" si="4377">+K1919</f>
        <v>0</v>
      </c>
      <c r="AX1919" s="190">
        <f t="shared" ref="AX1919:AX1923" si="4378">+L1919</f>
        <v>0</v>
      </c>
      <c r="AY1919" s="190">
        <f t="shared" ref="AY1919:AY1923" si="4379">+M1919</f>
        <v>110.73284383111026</v>
      </c>
      <c r="AZ1919" s="190">
        <f t="shared" ref="AZ1919:AZ1923" si="4380">+N1919</f>
        <v>120.67189593958368</v>
      </c>
      <c r="BA1919" s="190">
        <f t="shared" ref="BA1919:BA1923" si="4381">+O1919</f>
        <v>112.60912805383607</v>
      </c>
    </row>
    <row r="1920" spans="1:53" x14ac:dyDescent="0.25">
      <c r="A1920" s="194" t="s">
        <v>118</v>
      </c>
      <c r="B1920" s="379"/>
      <c r="C1920" s="86" t="s">
        <v>241</v>
      </c>
      <c r="D1920" s="87">
        <f>+D1918*D1895</f>
        <v>0</v>
      </c>
      <c r="E1920" s="87">
        <f t="shared" ref="E1920:O1920" si="4382">+E1918*E1895</f>
        <v>0.4871354007809679</v>
      </c>
      <c r="F1920" s="87">
        <f t="shared" si="4382"/>
        <v>0</v>
      </c>
      <c r="G1920" s="87">
        <f t="shared" si="4382"/>
        <v>0</v>
      </c>
      <c r="H1920" s="87">
        <f t="shared" si="4382"/>
        <v>0</v>
      </c>
      <c r="I1920" s="87">
        <f t="shared" si="4382"/>
        <v>0</v>
      </c>
      <c r="J1920" s="87">
        <f t="shared" si="4382"/>
        <v>0</v>
      </c>
      <c r="K1920" s="87">
        <f t="shared" si="4382"/>
        <v>0</v>
      </c>
      <c r="L1920" s="87">
        <f t="shared" si="4382"/>
        <v>0</v>
      </c>
      <c r="M1920" s="87">
        <f t="shared" si="4382"/>
        <v>0</v>
      </c>
      <c r="N1920" s="87">
        <f t="shared" si="4382"/>
        <v>0</v>
      </c>
      <c r="O1920" s="159">
        <f t="shared" si="4382"/>
        <v>0</v>
      </c>
      <c r="P1920" s="159"/>
      <c r="AP1920" s="190">
        <f t="shared" ref="AP1920:AP1923" si="4383">+D1920</f>
        <v>0</v>
      </c>
      <c r="AQ1920" s="190">
        <f t="shared" si="4371"/>
        <v>0.4871354007809679</v>
      </c>
      <c r="AR1920" s="190">
        <f t="shared" si="4372"/>
        <v>0</v>
      </c>
      <c r="AS1920" s="190">
        <f t="shared" si="4373"/>
        <v>0</v>
      </c>
      <c r="AT1920" s="190">
        <f t="shared" si="4374"/>
        <v>0</v>
      </c>
      <c r="AU1920" s="190">
        <f t="shared" si="4375"/>
        <v>0</v>
      </c>
      <c r="AV1920" s="190">
        <f t="shared" si="4376"/>
        <v>0</v>
      </c>
      <c r="AW1920" s="190">
        <f t="shared" si="4377"/>
        <v>0</v>
      </c>
      <c r="AX1920" s="190">
        <f t="shared" si="4378"/>
        <v>0</v>
      </c>
      <c r="AY1920" s="190">
        <f t="shared" si="4379"/>
        <v>0</v>
      </c>
      <c r="AZ1920" s="190">
        <f t="shared" si="4380"/>
        <v>0</v>
      </c>
      <c r="BA1920" s="190">
        <f t="shared" si="4381"/>
        <v>0</v>
      </c>
    </row>
    <row r="1921" spans="1:53" x14ac:dyDescent="0.25">
      <c r="A1921" s="194" t="s">
        <v>118</v>
      </c>
      <c r="B1921" s="379"/>
      <c r="C1921" s="86" t="s">
        <v>242</v>
      </c>
      <c r="D1921" s="87">
        <f>+D1918*D1896</f>
        <v>22.996498315900542</v>
      </c>
      <c r="E1921" s="87">
        <f t="shared" ref="E1921:O1921" si="4384">+E1918*E1896</f>
        <v>40.858654192275182</v>
      </c>
      <c r="F1921" s="87">
        <f t="shared" si="4384"/>
        <v>0</v>
      </c>
      <c r="G1921" s="87">
        <f t="shared" si="4384"/>
        <v>0</v>
      </c>
      <c r="H1921" s="87">
        <f t="shared" si="4384"/>
        <v>0</v>
      </c>
      <c r="I1921" s="87">
        <f t="shared" si="4384"/>
        <v>0</v>
      </c>
      <c r="J1921" s="87">
        <f t="shared" si="4384"/>
        <v>0</v>
      </c>
      <c r="K1921" s="87">
        <f t="shared" si="4384"/>
        <v>0</v>
      </c>
      <c r="L1921" s="87">
        <f t="shared" si="4384"/>
        <v>0</v>
      </c>
      <c r="M1921" s="87">
        <f t="shared" si="4384"/>
        <v>25.159809689570679</v>
      </c>
      <c r="N1921" s="87">
        <f t="shared" si="4384"/>
        <v>29.686204386498275</v>
      </c>
      <c r="O1921" s="159">
        <f t="shared" si="4384"/>
        <v>37.055453828164531</v>
      </c>
      <c r="P1921" s="159"/>
      <c r="AP1921" s="190">
        <f t="shared" si="4383"/>
        <v>22.996498315900542</v>
      </c>
      <c r="AQ1921" s="190">
        <f t="shared" si="4371"/>
        <v>40.858654192275182</v>
      </c>
      <c r="AR1921" s="190">
        <f t="shared" si="4372"/>
        <v>0</v>
      </c>
      <c r="AS1921" s="190">
        <f t="shared" si="4373"/>
        <v>0</v>
      </c>
      <c r="AT1921" s="190">
        <f t="shared" si="4374"/>
        <v>0</v>
      </c>
      <c r="AU1921" s="190">
        <f t="shared" si="4375"/>
        <v>0</v>
      </c>
      <c r="AV1921" s="190">
        <f t="shared" si="4376"/>
        <v>0</v>
      </c>
      <c r="AW1921" s="190">
        <f t="shared" si="4377"/>
        <v>0</v>
      </c>
      <c r="AX1921" s="190">
        <f t="shared" si="4378"/>
        <v>0</v>
      </c>
      <c r="AY1921" s="190">
        <f t="shared" si="4379"/>
        <v>25.159809689570679</v>
      </c>
      <c r="AZ1921" s="190">
        <f t="shared" si="4380"/>
        <v>29.686204386498275</v>
      </c>
      <c r="BA1921" s="190">
        <f t="shared" si="4381"/>
        <v>37.055453828164531</v>
      </c>
    </row>
    <row r="1922" spans="1:53" x14ac:dyDescent="0.25">
      <c r="A1922" s="194" t="s">
        <v>118</v>
      </c>
      <c r="B1922" s="379"/>
      <c r="C1922" s="86" t="s">
        <v>243</v>
      </c>
      <c r="D1922" s="87">
        <f>+D1918*D1897</f>
        <v>0</v>
      </c>
      <c r="E1922" s="87">
        <f t="shared" ref="E1922:O1922" si="4385">+E1918*E1897</f>
        <v>0</v>
      </c>
      <c r="F1922" s="87">
        <f t="shared" si="4385"/>
        <v>0</v>
      </c>
      <c r="G1922" s="87">
        <f t="shared" si="4385"/>
        <v>0</v>
      </c>
      <c r="H1922" s="87">
        <f t="shared" si="4385"/>
        <v>0</v>
      </c>
      <c r="I1922" s="87">
        <f t="shared" si="4385"/>
        <v>0</v>
      </c>
      <c r="J1922" s="87">
        <f t="shared" si="4385"/>
        <v>0</v>
      </c>
      <c r="K1922" s="87">
        <f t="shared" si="4385"/>
        <v>0</v>
      </c>
      <c r="L1922" s="87">
        <f t="shared" si="4385"/>
        <v>0</v>
      </c>
      <c r="M1922" s="87">
        <f t="shared" si="4385"/>
        <v>3.6956515566494117</v>
      </c>
      <c r="N1922" s="87">
        <f t="shared" si="4385"/>
        <v>1.9059206877232262</v>
      </c>
      <c r="O1922" s="159">
        <f t="shared" si="4385"/>
        <v>0</v>
      </c>
      <c r="P1922" s="159"/>
      <c r="AP1922" s="190">
        <f t="shared" si="4383"/>
        <v>0</v>
      </c>
      <c r="AQ1922" s="190">
        <f t="shared" si="4371"/>
        <v>0</v>
      </c>
      <c r="AR1922" s="190">
        <f t="shared" si="4372"/>
        <v>0</v>
      </c>
      <c r="AS1922" s="190">
        <f t="shared" si="4373"/>
        <v>0</v>
      </c>
      <c r="AT1922" s="190">
        <f t="shared" si="4374"/>
        <v>0</v>
      </c>
      <c r="AU1922" s="190">
        <f t="shared" si="4375"/>
        <v>0</v>
      </c>
      <c r="AV1922" s="190">
        <f t="shared" si="4376"/>
        <v>0</v>
      </c>
      <c r="AW1922" s="190">
        <f t="shared" si="4377"/>
        <v>0</v>
      </c>
      <c r="AX1922" s="190">
        <f t="shared" si="4378"/>
        <v>0</v>
      </c>
      <c r="AY1922" s="190">
        <f t="shared" si="4379"/>
        <v>3.6956515566494117</v>
      </c>
      <c r="AZ1922" s="190">
        <f t="shared" si="4380"/>
        <v>1.9059206877232262</v>
      </c>
      <c r="BA1922" s="190">
        <f t="shared" si="4381"/>
        <v>0</v>
      </c>
    </row>
    <row r="1923" spans="1:53" ht="15.75" thickBot="1" x14ac:dyDescent="0.3">
      <c r="A1923" s="194" t="s">
        <v>118</v>
      </c>
      <c r="B1923" s="379"/>
      <c r="C1923" s="96" t="s">
        <v>244</v>
      </c>
      <c r="D1923" s="251">
        <f>+D1918*D1898</f>
        <v>0</v>
      </c>
      <c r="E1923" s="251">
        <f t="shared" ref="E1923:O1923" si="4386">+E1918*E1898</f>
        <v>0</v>
      </c>
      <c r="F1923" s="251">
        <f t="shared" si="4386"/>
        <v>0</v>
      </c>
      <c r="G1923" s="251">
        <f t="shared" si="4386"/>
        <v>0</v>
      </c>
      <c r="H1923" s="251">
        <f t="shared" si="4386"/>
        <v>0</v>
      </c>
      <c r="I1923" s="251">
        <f t="shared" si="4386"/>
        <v>0</v>
      </c>
      <c r="J1923" s="251">
        <f t="shared" si="4386"/>
        <v>0</v>
      </c>
      <c r="K1923" s="251">
        <f t="shared" si="4386"/>
        <v>0</v>
      </c>
      <c r="L1923" s="251">
        <f t="shared" si="4386"/>
        <v>0</v>
      </c>
      <c r="M1923" s="251">
        <f t="shared" si="4386"/>
        <v>0</v>
      </c>
      <c r="N1923" s="251">
        <f t="shared" si="4386"/>
        <v>0</v>
      </c>
      <c r="O1923" s="251">
        <f t="shared" si="4386"/>
        <v>0</v>
      </c>
      <c r="P1923" s="169">
        <f t="shared" si="4370"/>
        <v>0</v>
      </c>
      <c r="AP1923" s="190">
        <f t="shared" si="4383"/>
        <v>0</v>
      </c>
      <c r="AQ1923" s="190">
        <f t="shared" si="4371"/>
        <v>0</v>
      </c>
      <c r="AR1923" s="190">
        <f t="shared" si="4372"/>
        <v>0</v>
      </c>
      <c r="AS1923" s="190">
        <f t="shared" si="4373"/>
        <v>0</v>
      </c>
      <c r="AT1923" s="190">
        <f t="shared" si="4374"/>
        <v>0</v>
      </c>
      <c r="AU1923" s="190">
        <f t="shared" si="4375"/>
        <v>0</v>
      </c>
      <c r="AV1923" s="190">
        <f t="shared" si="4376"/>
        <v>0</v>
      </c>
      <c r="AW1923" s="190">
        <f t="shared" si="4377"/>
        <v>0</v>
      </c>
      <c r="AX1923" s="190">
        <f t="shared" si="4378"/>
        <v>0</v>
      </c>
      <c r="AY1923" s="190">
        <f t="shared" si="4379"/>
        <v>0</v>
      </c>
      <c r="AZ1923" s="190">
        <f t="shared" si="4380"/>
        <v>0</v>
      </c>
      <c r="BA1923" s="190">
        <f t="shared" si="4381"/>
        <v>0</v>
      </c>
    </row>
    <row r="1924" spans="1:53" x14ac:dyDescent="0.25">
      <c r="A1924" s="194" t="s">
        <v>118</v>
      </c>
      <c r="B1924" s="379"/>
      <c r="C1924" s="99" t="s">
        <v>245</v>
      </c>
      <c r="D1924" s="100">
        <f>+IFERROR(D1887/D1906/30,0)</f>
        <v>80.599999999999994</v>
      </c>
      <c r="E1924" s="100">
        <f t="shared" ref="E1924:O1924" si="4387">+IFERROR(E1887/E1906/30,0)</f>
        <v>125.9142541079851</v>
      </c>
      <c r="F1924" s="100">
        <f t="shared" si="4387"/>
        <v>0</v>
      </c>
      <c r="G1924" s="100">
        <f t="shared" si="4387"/>
        <v>0</v>
      </c>
      <c r="H1924" s="100">
        <f t="shared" si="4387"/>
        <v>0</v>
      </c>
      <c r="I1924" s="100">
        <f t="shared" si="4387"/>
        <v>0</v>
      </c>
      <c r="J1924" s="100">
        <f t="shared" si="4387"/>
        <v>0</v>
      </c>
      <c r="K1924" s="100">
        <f t="shared" si="4387"/>
        <v>0</v>
      </c>
      <c r="L1924" s="100">
        <f t="shared" si="4387"/>
        <v>0</v>
      </c>
      <c r="M1924" s="100">
        <f t="shared" si="4387"/>
        <v>125.33373463103469</v>
      </c>
      <c r="N1924" s="100">
        <f t="shared" si="4387"/>
        <v>135.67277461741259</v>
      </c>
      <c r="O1924" s="167">
        <f t="shared" si="4387"/>
        <v>132.7660596665595</v>
      </c>
      <c r="P1924" s="167">
        <f t="shared" si="4370"/>
        <v>600.28682302299194</v>
      </c>
    </row>
    <row r="1925" spans="1:53" x14ac:dyDescent="0.25">
      <c r="A1925" s="194" t="s">
        <v>118</v>
      </c>
      <c r="B1925" s="379"/>
      <c r="C1925" s="86" t="s">
        <v>246</v>
      </c>
      <c r="D1925" s="266">
        <f t="shared" ref="D1925:O1925" si="4388">+IFERROR(D1888/D1907/30,0)</f>
        <v>60.288799999999995</v>
      </c>
      <c r="E1925" s="266">
        <f t="shared" si="4388"/>
        <v>89.764271753582591</v>
      </c>
      <c r="F1925" s="266">
        <f t="shared" si="4388"/>
        <v>0</v>
      </c>
      <c r="G1925" s="266">
        <f t="shared" si="4388"/>
        <v>0</v>
      </c>
      <c r="H1925" s="266">
        <f t="shared" si="4388"/>
        <v>0</v>
      </c>
      <c r="I1925" s="266">
        <f t="shared" si="4388"/>
        <v>0</v>
      </c>
      <c r="J1925" s="266">
        <f t="shared" si="4388"/>
        <v>0</v>
      </c>
      <c r="K1925" s="266">
        <f t="shared" si="4388"/>
        <v>0</v>
      </c>
      <c r="L1925" s="266">
        <f t="shared" si="4388"/>
        <v>0</v>
      </c>
      <c r="M1925" s="266">
        <f t="shared" si="4388"/>
        <v>99.424954375508861</v>
      </c>
      <c r="N1925" s="266">
        <f t="shared" si="4388"/>
        <v>107.52304340486731</v>
      </c>
      <c r="O1925" s="267">
        <f t="shared" si="4388"/>
        <v>99.894510953716022</v>
      </c>
      <c r="P1925" s="159">
        <f t="shared" si="4370"/>
        <v>456.89558048767475</v>
      </c>
    </row>
    <row r="1926" spans="1:53" x14ac:dyDescent="0.25">
      <c r="A1926" s="194" t="s">
        <v>118</v>
      </c>
      <c r="B1926" s="379"/>
      <c r="C1926" s="86" t="s">
        <v>247</v>
      </c>
      <c r="D1926" s="266">
        <f t="shared" ref="D1926:O1926" si="4389">+IFERROR(D1889/D1908/30,0)</f>
        <v>0</v>
      </c>
      <c r="E1926" s="266">
        <f t="shared" si="4389"/>
        <v>0</v>
      </c>
      <c r="F1926" s="266">
        <f t="shared" si="4389"/>
        <v>0</v>
      </c>
      <c r="G1926" s="266">
        <f t="shared" si="4389"/>
        <v>0</v>
      </c>
      <c r="H1926" s="266">
        <f t="shared" si="4389"/>
        <v>0</v>
      </c>
      <c r="I1926" s="266">
        <f t="shared" si="4389"/>
        <v>0</v>
      </c>
      <c r="J1926" s="266">
        <f t="shared" si="4389"/>
        <v>0</v>
      </c>
      <c r="K1926" s="266">
        <f t="shared" si="4389"/>
        <v>0</v>
      </c>
      <c r="L1926" s="266">
        <f t="shared" si="4389"/>
        <v>0</v>
      </c>
      <c r="M1926" s="266">
        <f t="shared" si="4389"/>
        <v>0</v>
      </c>
      <c r="N1926" s="266">
        <f t="shared" si="4389"/>
        <v>0</v>
      </c>
      <c r="O1926" s="267">
        <f t="shared" si="4389"/>
        <v>0</v>
      </c>
      <c r="P1926" s="159">
        <f t="shared" si="4370"/>
        <v>0</v>
      </c>
    </row>
    <row r="1927" spans="1:53" x14ac:dyDescent="0.25">
      <c r="A1927" s="194" t="s">
        <v>118</v>
      </c>
      <c r="B1927" s="379"/>
      <c r="C1927" s="86" t="s">
        <v>248</v>
      </c>
      <c r="D1927" s="266">
        <f t="shared" ref="D1927:O1927" si="4390">+IFERROR(D1890/D1909/30,0)</f>
        <v>20.311199999999992</v>
      </c>
      <c r="E1927" s="266">
        <f t="shared" si="4390"/>
        <v>36.149982354402546</v>
      </c>
      <c r="F1927" s="266">
        <f t="shared" si="4390"/>
        <v>0</v>
      </c>
      <c r="G1927" s="266">
        <f t="shared" si="4390"/>
        <v>0</v>
      </c>
      <c r="H1927" s="266">
        <f t="shared" si="4390"/>
        <v>0</v>
      </c>
      <c r="I1927" s="266">
        <f t="shared" si="4390"/>
        <v>0</v>
      </c>
      <c r="J1927" s="266">
        <f t="shared" si="4390"/>
        <v>0</v>
      </c>
      <c r="K1927" s="266">
        <f t="shared" si="4390"/>
        <v>0</v>
      </c>
      <c r="L1927" s="266">
        <f t="shared" si="4390"/>
        <v>0</v>
      </c>
      <c r="M1927" s="266">
        <f t="shared" si="4390"/>
        <v>22.590523677847184</v>
      </c>
      <c r="N1927" s="266">
        <f t="shared" si="4390"/>
        <v>26.451486635904999</v>
      </c>
      <c r="O1927" s="267">
        <f t="shared" si="4390"/>
        <v>32.871548712843463</v>
      </c>
      <c r="P1927" s="159">
        <f t="shared" si="4370"/>
        <v>138.37474138099819</v>
      </c>
    </row>
    <row r="1928" spans="1:53" x14ac:dyDescent="0.25">
      <c r="A1928" s="194" t="s">
        <v>118</v>
      </c>
      <c r="B1928" s="379"/>
      <c r="C1928" s="86" t="s">
        <v>249</v>
      </c>
      <c r="D1928" s="87">
        <f t="shared" ref="D1928:O1928" si="4391">+IFERROR(D1891/D1910/30,0)</f>
        <v>0</v>
      </c>
      <c r="E1928" s="87">
        <f t="shared" si="4391"/>
        <v>0</v>
      </c>
      <c r="F1928" s="87">
        <f t="shared" si="4391"/>
        <v>0</v>
      </c>
      <c r="G1928" s="87">
        <f t="shared" si="4391"/>
        <v>0</v>
      </c>
      <c r="H1928" s="87">
        <f t="shared" si="4391"/>
        <v>0</v>
      </c>
      <c r="I1928" s="87">
        <f t="shared" si="4391"/>
        <v>0</v>
      </c>
      <c r="J1928" s="87">
        <f t="shared" si="4391"/>
        <v>0</v>
      </c>
      <c r="K1928" s="87">
        <f t="shared" si="4391"/>
        <v>0</v>
      </c>
      <c r="L1928" s="87">
        <f t="shared" si="4391"/>
        <v>0</v>
      </c>
      <c r="M1928" s="87">
        <f t="shared" si="4391"/>
        <v>3.3182565776786657</v>
      </c>
      <c r="N1928" s="87">
        <f t="shared" si="4391"/>
        <v>1.6982445766402872</v>
      </c>
      <c r="O1928" s="159">
        <f t="shared" si="4391"/>
        <v>0</v>
      </c>
      <c r="P1928" s="159">
        <f t="shared" si="4370"/>
        <v>5.016501154318953</v>
      </c>
    </row>
    <row r="1929" spans="1:53" ht="15.75" thickBot="1" x14ac:dyDescent="0.3">
      <c r="A1929" s="194" t="s">
        <v>118</v>
      </c>
      <c r="B1929" s="379"/>
      <c r="C1929" s="96" t="s">
        <v>250</v>
      </c>
      <c r="D1929" s="168">
        <f t="shared" ref="D1929:O1929" si="4392">+IFERROR(D1892/D1911/30,0)</f>
        <v>0</v>
      </c>
      <c r="E1929" s="168">
        <f t="shared" si="4392"/>
        <v>0</v>
      </c>
      <c r="F1929" s="168">
        <f t="shared" si="4392"/>
        <v>0</v>
      </c>
      <c r="G1929" s="168">
        <f t="shared" si="4392"/>
        <v>0</v>
      </c>
      <c r="H1929" s="168">
        <f t="shared" si="4392"/>
        <v>0</v>
      </c>
      <c r="I1929" s="168">
        <f t="shared" si="4392"/>
        <v>0</v>
      </c>
      <c r="J1929" s="168">
        <f t="shared" si="4392"/>
        <v>0</v>
      </c>
      <c r="K1929" s="168">
        <f t="shared" si="4392"/>
        <v>0</v>
      </c>
      <c r="L1929" s="168">
        <f t="shared" si="4392"/>
        <v>0</v>
      </c>
      <c r="M1929" s="168">
        <f t="shared" si="4392"/>
        <v>0</v>
      </c>
      <c r="N1929" s="168">
        <f t="shared" si="4392"/>
        <v>0</v>
      </c>
      <c r="O1929" s="169">
        <f t="shared" si="4392"/>
        <v>0</v>
      </c>
      <c r="P1929" s="169">
        <f t="shared" si="4370"/>
        <v>0</v>
      </c>
    </row>
    <row r="1930" spans="1:53" ht="15.75" thickBot="1" x14ac:dyDescent="0.3">
      <c r="A1930" s="194" t="s">
        <v>118</v>
      </c>
      <c r="B1930" s="379"/>
      <c r="C1930" s="183" t="s">
        <v>13</v>
      </c>
      <c r="D1930" s="72">
        <v>13</v>
      </c>
      <c r="E1930" s="72">
        <v>22.471428571428575</v>
      </c>
      <c r="F1930" s="72">
        <v>22.471428571428575</v>
      </c>
      <c r="G1930" s="72">
        <v>13</v>
      </c>
      <c r="H1930" s="72">
        <v>13</v>
      </c>
      <c r="I1930" s="72">
        <v>13</v>
      </c>
      <c r="J1930" s="72">
        <v>13</v>
      </c>
      <c r="K1930" s="72">
        <v>13</v>
      </c>
      <c r="L1930" s="72">
        <v>13</v>
      </c>
      <c r="M1930" s="72">
        <v>13</v>
      </c>
      <c r="N1930" s="72">
        <v>13</v>
      </c>
      <c r="O1930" s="72">
        <v>13</v>
      </c>
      <c r="P1930" s="184"/>
    </row>
    <row r="1931" spans="1:53" x14ac:dyDescent="0.25">
      <c r="A1931" s="194" t="s">
        <v>118</v>
      </c>
      <c r="B1931" s="379"/>
      <c r="C1931" s="99" t="s">
        <v>4</v>
      </c>
      <c r="D1931" s="100">
        <f>+D1924/D1930*30</f>
        <v>185.99999999999997</v>
      </c>
      <c r="E1931" s="100">
        <f t="shared" ref="E1931" si="4393">+E1924/E1930*30</f>
        <v>168.0991313584035</v>
      </c>
      <c r="F1931" s="100">
        <f t="shared" ref="F1931" si="4394">+F1924/F1930*30</f>
        <v>0</v>
      </c>
      <c r="G1931" s="100">
        <f t="shared" ref="G1931" si="4395">+G1924/G1930*30</f>
        <v>0</v>
      </c>
      <c r="H1931" s="100">
        <f t="shared" ref="H1931" si="4396">+H1924/H1930*30</f>
        <v>0</v>
      </c>
      <c r="I1931" s="100">
        <f t="shared" ref="I1931" si="4397">+I1924/I1930*30</f>
        <v>0</v>
      </c>
      <c r="J1931" s="100">
        <f t="shared" ref="J1931" si="4398">+J1924/J1930*30</f>
        <v>0</v>
      </c>
      <c r="K1931" s="100">
        <f t="shared" ref="K1931" si="4399">+K1924/K1930*30</f>
        <v>0</v>
      </c>
      <c r="L1931" s="100">
        <f t="shared" ref="L1931" si="4400">+L1924/L1930*30</f>
        <v>0</v>
      </c>
      <c r="M1931" s="100">
        <f t="shared" ref="M1931" si="4401">+M1924/M1930*30</f>
        <v>289.23169530238778</v>
      </c>
      <c r="N1931" s="100">
        <f t="shared" ref="N1931" si="4402">+N1924/N1930*30</f>
        <v>313.09101834787521</v>
      </c>
      <c r="O1931" s="167">
        <f t="shared" ref="O1931" si="4403">+O1924/O1930*30</f>
        <v>306.38321461513732</v>
      </c>
      <c r="P1931" s="167">
        <f>SUM(D1931:O1931)</f>
        <v>1262.8050596238038</v>
      </c>
    </row>
    <row r="1932" spans="1:53" x14ac:dyDescent="0.25">
      <c r="A1932" s="194" t="s">
        <v>118</v>
      </c>
      <c r="B1932" s="379"/>
      <c r="C1932" s="86" t="s">
        <v>216</v>
      </c>
      <c r="D1932" s="172">
        <f>+D1925/D1930*30</f>
        <v>139.12799999999999</v>
      </c>
      <c r="E1932" s="87">
        <f t="shared" ref="E1932:O1932" si="4404">+E1925/E1930*30</f>
        <v>119.83787074540585</v>
      </c>
      <c r="F1932" s="87">
        <f t="shared" si="4404"/>
        <v>0</v>
      </c>
      <c r="G1932" s="87">
        <f t="shared" si="4404"/>
        <v>0</v>
      </c>
      <c r="H1932" s="87">
        <f t="shared" si="4404"/>
        <v>0</v>
      </c>
      <c r="I1932" s="87">
        <f t="shared" si="4404"/>
        <v>0</v>
      </c>
      <c r="J1932" s="87">
        <f t="shared" si="4404"/>
        <v>0</v>
      </c>
      <c r="K1932" s="87">
        <f t="shared" si="4404"/>
        <v>0</v>
      </c>
      <c r="L1932" s="87">
        <f t="shared" si="4404"/>
        <v>0</v>
      </c>
      <c r="M1932" s="87">
        <f t="shared" si="4404"/>
        <v>229.44220240502045</v>
      </c>
      <c r="N1932" s="87">
        <f t="shared" si="4404"/>
        <v>248.13010016507837</v>
      </c>
      <c r="O1932" s="159">
        <f t="shared" si="4404"/>
        <v>230.52579450857544</v>
      </c>
      <c r="P1932" s="159">
        <f t="shared" ref="P1932:P1936" si="4405">SUM(D1932:O1932)</f>
        <v>967.06396782408012</v>
      </c>
    </row>
    <row r="1933" spans="1:53" x14ac:dyDescent="0.25">
      <c r="A1933" s="194" t="s">
        <v>118</v>
      </c>
      <c r="B1933" s="379"/>
      <c r="C1933" s="86" t="s">
        <v>217</v>
      </c>
      <c r="D1933" s="87">
        <f>+D1926/D1930*30</f>
        <v>0</v>
      </c>
      <c r="E1933" s="87">
        <f t="shared" ref="E1933:O1933" si="4406">+E1926/E1930*30</f>
        <v>0</v>
      </c>
      <c r="F1933" s="87">
        <f t="shared" si="4406"/>
        <v>0</v>
      </c>
      <c r="G1933" s="87">
        <f t="shared" si="4406"/>
        <v>0</v>
      </c>
      <c r="H1933" s="87">
        <f t="shared" si="4406"/>
        <v>0</v>
      </c>
      <c r="I1933" s="87">
        <f t="shared" si="4406"/>
        <v>0</v>
      </c>
      <c r="J1933" s="87">
        <f t="shared" si="4406"/>
        <v>0</v>
      </c>
      <c r="K1933" s="87">
        <f t="shared" si="4406"/>
        <v>0</v>
      </c>
      <c r="L1933" s="87">
        <f t="shared" si="4406"/>
        <v>0</v>
      </c>
      <c r="M1933" s="87">
        <f t="shared" si="4406"/>
        <v>0</v>
      </c>
      <c r="N1933" s="87">
        <f t="shared" si="4406"/>
        <v>0</v>
      </c>
      <c r="O1933" s="159">
        <f t="shared" si="4406"/>
        <v>0</v>
      </c>
      <c r="P1933" s="159"/>
    </row>
    <row r="1934" spans="1:53" x14ac:dyDescent="0.25">
      <c r="A1934" s="194" t="s">
        <v>118</v>
      </c>
      <c r="B1934" s="379"/>
      <c r="C1934" s="86" t="s">
        <v>218</v>
      </c>
      <c r="D1934" s="87">
        <f>+D1927/D1930*30</f>
        <v>46.871999999999979</v>
      </c>
      <c r="E1934" s="87">
        <f t="shared" ref="E1934:O1934" si="4407">+E1927/E1930*30</f>
        <v>48.261260612997667</v>
      </c>
      <c r="F1934" s="87">
        <f t="shared" si="4407"/>
        <v>0</v>
      </c>
      <c r="G1934" s="87">
        <f t="shared" si="4407"/>
        <v>0</v>
      </c>
      <c r="H1934" s="87">
        <f t="shared" si="4407"/>
        <v>0</v>
      </c>
      <c r="I1934" s="87">
        <f t="shared" si="4407"/>
        <v>0</v>
      </c>
      <c r="J1934" s="87">
        <f t="shared" si="4407"/>
        <v>0</v>
      </c>
      <c r="K1934" s="87">
        <f t="shared" si="4407"/>
        <v>0</v>
      </c>
      <c r="L1934" s="87">
        <f t="shared" si="4407"/>
        <v>0</v>
      </c>
      <c r="M1934" s="87">
        <f t="shared" si="4407"/>
        <v>52.131977718108885</v>
      </c>
      <c r="N1934" s="87">
        <f t="shared" si="4407"/>
        <v>61.041892236703838</v>
      </c>
      <c r="O1934" s="159">
        <f t="shared" si="4407"/>
        <v>75.857420106561833</v>
      </c>
      <c r="P1934" s="159"/>
    </row>
    <row r="1935" spans="1:53" x14ac:dyDescent="0.25">
      <c r="A1935" s="194" t="s">
        <v>118</v>
      </c>
      <c r="B1935" s="379"/>
      <c r="C1935" s="86" t="s">
        <v>219</v>
      </c>
      <c r="D1935" s="87">
        <f>+D1928/D1930*30</f>
        <v>0</v>
      </c>
      <c r="E1935" s="87">
        <f t="shared" ref="E1935:O1935" si="4408">+E1928/E1930*30</f>
        <v>0</v>
      </c>
      <c r="F1935" s="87">
        <f t="shared" si="4408"/>
        <v>0</v>
      </c>
      <c r="G1935" s="87">
        <f t="shared" si="4408"/>
        <v>0</v>
      </c>
      <c r="H1935" s="87">
        <f t="shared" si="4408"/>
        <v>0</v>
      </c>
      <c r="I1935" s="87">
        <f t="shared" si="4408"/>
        <v>0</v>
      </c>
      <c r="J1935" s="87">
        <f t="shared" si="4408"/>
        <v>0</v>
      </c>
      <c r="K1935" s="87">
        <f t="shared" si="4408"/>
        <v>0</v>
      </c>
      <c r="L1935" s="87">
        <f t="shared" si="4408"/>
        <v>0</v>
      </c>
      <c r="M1935" s="87">
        <f t="shared" si="4408"/>
        <v>7.6575151792584597</v>
      </c>
      <c r="N1935" s="87">
        <f t="shared" si="4408"/>
        <v>3.9190259460929706</v>
      </c>
      <c r="O1935" s="159">
        <f t="shared" si="4408"/>
        <v>0</v>
      </c>
      <c r="P1935" s="159"/>
    </row>
    <row r="1936" spans="1:53" ht="15.75" thickBot="1" x14ac:dyDescent="0.3">
      <c r="A1936" s="194" t="s">
        <v>118</v>
      </c>
      <c r="B1936" s="379"/>
      <c r="C1936" s="96" t="s">
        <v>238</v>
      </c>
      <c r="D1936" s="168">
        <f>+D1929/D1930*30</f>
        <v>0</v>
      </c>
      <c r="E1936" s="168">
        <f t="shared" ref="E1936:O1936" si="4409">+E1929/E1930*30</f>
        <v>0</v>
      </c>
      <c r="F1936" s="168">
        <f t="shared" si="4409"/>
        <v>0</v>
      </c>
      <c r="G1936" s="168">
        <f t="shared" si="4409"/>
        <v>0</v>
      </c>
      <c r="H1936" s="168">
        <f t="shared" si="4409"/>
        <v>0</v>
      </c>
      <c r="I1936" s="168">
        <f t="shared" si="4409"/>
        <v>0</v>
      </c>
      <c r="J1936" s="168">
        <f t="shared" si="4409"/>
        <v>0</v>
      </c>
      <c r="K1936" s="168">
        <f t="shared" si="4409"/>
        <v>0</v>
      </c>
      <c r="L1936" s="168">
        <f t="shared" si="4409"/>
        <v>0</v>
      </c>
      <c r="M1936" s="168">
        <f t="shared" si="4409"/>
        <v>0</v>
      </c>
      <c r="N1936" s="168">
        <f t="shared" si="4409"/>
        <v>0</v>
      </c>
      <c r="O1936" s="169">
        <f t="shared" si="4409"/>
        <v>0</v>
      </c>
      <c r="P1936" s="169">
        <f t="shared" si="4405"/>
        <v>0</v>
      </c>
    </row>
    <row r="1937" spans="1:16" x14ac:dyDescent="0.25">
      <c r="A1937" s="194" t="s">
        <v>118</v>
      </c>
      <c r="B1937" s="379"/>
      <c r="C1937" s="76" t="s">
        <v>8</v>
      </c>
      <c r="D1937" s="170">
        <f t="shared" ref="D1937:O1937" si="4410">+D1906/D1900</f>
        <v>1.132207763002705</v>
      </c>
      <c r="E1937" s="170">
        <f t="shared" si="4410"/>
        <v>1.1302537797034138</v>
      </c>
      <c r="F1937" s="170">
        <f t="shared" si="4410"/>
        <v>1.1302537797034136</v>
      </c>
      <c r="G1937" s="170">
        <f t="shared" si="4410"/>
        <v>1.121650721299605</v>
      </c>
      <c r="H1937" s="170">
        <f t="shared" si="4410"/>
        <v>1.1216507212996045</v>
      </c>
      <c r="I1937" s="170">
        <f t="shared" si="4410"/>
        <v>1.121650721299605</v>
      </c>
      <c r="J1937" s="170">
        <f t="shared" si="4410"/>
        <v>1.1451406258415289</v>
      </c>
      <c r="K1937" s="170">
        <f t="shared" si="4410"/>
        <v>1.1437866357516266</v>
      </c>
      <c r="L1937" s="170">
        <f t="shared" si="4410"/>
        <v>1.1163576927773198</v>
      </c>
      <c r="M1937" s="170">
        <f t="shared" si="4410"/>
        <v>1.1137329106825</v>
      </c>
      <c r="N1937" s="170">
        <f t="shared" si="4410"/>
        <v>1.1222886938310115</v>
      </c>
      <c r="O1937" s="171">
        <f t="shared" si="4410"/>
        <v>1.1272804379212698</v>
      </c>
      <c r="P1937" s="171"/>
    </row>
    <row r="1938" spans="1:16" x14ac:dyDescent="0.25">
      <c r="A1938" s="194" t="s">
        <v>118</v>
      </c>
      <c r="B1938" s="379"/>
      <c r="C1938" s="77" t="s">
        <v>6</v>
      </c>
      <c r="D1938" s="172">
        <f>+VLOOKUP(D1886,Conversion!$B$33:$N$71,(MATCH('Measured TV opt-pt'!D1885,butget_aylar_opt,0)+1),0)</f>
        <v>1.1681637180956133</v>
      </c>
      <c r="E1938" s="172">
        <f>+VLOOKUP(E1886,Conversion!$B$33:$N$71,(MATCH('Measured TV opt-pt'!E1885,butget_aylar_opt,0)+1),0)</f>
        <v>1.1734620254679939</v>
      </c>
      <c r="F1938" s="172">
        <f>+VLOOKUP(F1886,Conversion!$B$33:$N$71,(MATCH('Measured TV opt-pt'!F1885,butget_aylar_opt,0)+1),0)</f>
        <v>1.1734620254679939</v>
      </c>
      <c r="G1938" s="172">
        <f>+VLOOKUP(G1886,Conversion!$B$33:$N$71,(MATCH('Measured TV opt-pt'!G1885,butget_aylar_opt,0)+1),0)</f>
        <v>1.190644938745824</v>
      </c>
      <c r="H1938" s="172">
        <f>+VLOOKUP(H1886,Conversion!$B$33:$N$71,(MATCH('Measured TV opt-pt'!H1885,butget_aylar_opt,0)+1),0)</f>
        <v>1.190644938745824</v>
      </c>
      <c r="I1938" s="172">
        <f>+VLOOKUP(I1886,Conversion!$B$33:$N$71,(MATCH('Measured TV opt-pt'!I1885,butget_aylar_opt,0)+1),0)</f>
        <v>1.190644938745824</v>
      </c>
      <c r="J1938" s="172">
        <f>+VLOOKUP(J1886,Conversion!$B$33:$N$71,(MATCH('Measured TV opt-pt'!J1885,butget_aylar_opt,0)+1),0)</f>
        <v>1.2161019089793743</v>
      </c>
      <c r="K1938" s="172">
        <f>+VLOOKUP(K1886,Conversion!$B$33:$N$71,(MATCH('Measured TV opt-pt'!K1885,butget_aylar_opt,0)+1),0)</f>
        <v>1.2161019089793743</v>
      </c>
      <c r="L1938" s="172">
        <f>+VLOOKUP(L1886,Conversion!$B$33:$N$71,(MATCH('Measured TV opt-pt'!L1885,butget_aylar_opt,0)+1),0)</f>
        <v>1.1613541170725816</v>
      </c>
      <c r="M1938" s="172">
        <f>+VLOOKUP(M1886,Conversion!$B$33:$N$71,(MATCH('Measured TV opt-pt'!M1885,butget_aylar_opt,0)+1),0)</f>
        <v>1.1681637180956133</v>
      </c>
      <c r="N1938" s="172">
        <f>+VLOOKUP(N1886,Conversion!$B$33:$N$71,(MATCH('Measured TV opt-pt'!N1885,butget_aylar_opt,0)+1),0)</f>
        <v>1.1681637180956133</v>
      </c>
      <c r="O1938" s="173">
        <f>+VLOOKUP(O1886,Conversion!$B$33:$N$71,(MATCH('Measured TV opt-pt'!O1885,butget_aylar_opt,0)+1),0)</f>
        <v>1.1681637180956133</v>
      </c>
      <c r="P1938" s="173"/>
    </row>
    <row r="1939" spans="1:16" ht="15.75" thickBot="1" x14ac:dyDescent="0.3">
      <c r="A1939" s="194" t="s">
        <v>118</v>
      </c>
      <c r="B1939" s="380"/>
      <c r="C1939" s="96" t="s">
        <v>7</v>
      </c>
      <c r="D1939" s="172">
        <f>+VLOOKUP(D1886,Conversion!$B$74:$N$112,(MATCH('Measured TV opt-pt'!D1885,budget_aylar_pt,0)+1),0)</f>
        <v>1.0483105344525872</v>
      </c>
      <c r="E1939" s="172">
        <f>+VLOOKUP(E1886,Conversion!$B$74:$N$112,(MATCH('Measured TV opt-pt'!E1885,budget_aylar_pt,0)+1),0)</f>
        <v>1.02943453958606</v>
      </c>
      <c r="F1939" s="172">
        <f>+VLOOKUP(F1886,Conversion!$B$74:$N$112,(MATCH('Measured TV opt-pt'!F1885,budget_aylar_pt,0)+1),0)</f>
        <v>1.02943453958606</v>
      </c>
      <c r="G1939" s="172">
        <f>+VLOOKUP(G1886,Conversion!$B$74:$N$112,(MATCH('Measured TV opt-pt'!G1885,budget_aylar_pt,0)+1),0)</f>
        <v>1.0469069857328672</v>
      </c>
      <c r="H1939" s="172">
        <f>+VLOOKUP(H1886,Conversion!$B$74:$N$112,(MATCH('Measured TV opt-pt'!H1885,budget_aylar_pt,0)+1),0)</f>
        <v>1.0469069857328672</v>
      </c>
      <c r="I1939" s="172">
        <f>+VLOOKUP(I1886,Conversion!$B$74:$N$112,(MATCH('Measured TV opt-pt'!I1885,budget_aylar_pt,0)+1),0)</f>
        <v>1.0469069857328672</v>
      </c>
      <c r="J1939" s="172">
        <f>+VLOOKUP(J1886,Conversion!$B$74:$N$112,(MATCH('Measured TV opt-pt'!J1885,budget_aylar_pt,0)+1),0)</f>
        <v>1.0682659024421961</v>
      </c>
      <c r="K1939" s="172">
        <f>+VLOOKUP(K1886,Conversion!$B$74:$N$112,(MATCH('Measured TV opt-pt'!K1885,budget_aylar_pt,0)+1),0)</f>
        <v>1.0682659024421961</v>
      </c>
      <c r="L1939" s="172">
        <f>+VLOOKUP(L1886,Conversion!$B$74:$N$112,(MATCH('Measured TV opt-pt'!L1885,budget_aylar_pt,0)+1),0)</f>
        <v>1.0682896606401939</v>
      </c>
      <c r="M1939" s="172">
        <f>+VLOOKUP(M1886,Conversion!$B$74:$N$112,(MATCH('Measured TV opt-pt'!M1885,budget_aylar_pt,0)+1),0)</f>
        <v>1.0483105344525872</v>
      </c>
      <c r="N1939" s="172">
        <f>+VLOOKUP(N1886,Conversion!$B$74:$N$112,(MATCH('Measured TV opt-pt'!N1885,budget_aylar_pt,0)+1),0)</f>
        <v>1.0483105344525872</v>
      </c>
      <c r="O1939" s="173">
        <f>+VLOOKUP(O1886,Conversion!$B$74:$N$112,(MATCH('Measured TV opt-pt'!O1885,budget_aylar_pt,0)+1),0)</f>
        <v>1.0483105344525872</v>
      </c>
      <c r="P1939" s="174"/>
    </row>
    <row r="1940" spans="1:16" ht="21.75" thickBot="1" x14ac:dyDescent="0.3">
      <c r="A1940" s="194" t="s">
        <v>118</v>
      </c>
      <c r="B1940" s="240" t="s">
        <v>126</v>
      </c>
      <c r="C1940" s="74" t="s">
        <v>107</v>
      </c>
      <c r="D1940" s="153">
        <v>1</v>
      </c>
      <c r="E1940" s="153">
        <v>2</v>
      </c>
      <c r="F1940" s="153">
        <v>3</v>
      </c>
      <c r="G1940" s="153">
        <v>4</v>
      </c>
      <c r="H1940" s="153">
        <v>5</v>
      </c>
      <c r="I1940" s="153">
        <v>6</v>
      </c>
      <c r="J1940" s="153">
        <v>7</v>
      </c>
      <c r="K1940" s="153">
        <v>8</v>
      </c>
      <c r="L1940" s="153">
        <v>9</v>
      </c>
      <c r="M1940" s="153">
        <v>10</v>
      </c>
      <c r="N1940" s="153">
        <v>11</v>
      </c>
      <c r="O1940" s="153">
        <v>12</v>
      </c>
      <c r="P1940" s="74" t="s">
        <v>127</v>
      </c>
    </row>
    <row r="1941" spans="1:16" ht="15.75" thickBot="1" x14ac:dyDescent="0.3">
      <c r="A1941" s="194" t="s">
        <v>118</v>
      </c>
      <c r="B1941" s="375" t="s">
        <v>79</v>
      </c>
      <c r="C1941" s="185" t="s">
        <v>33</v>
      </c>
      <c r="D1941" s="186" t="s">
        <v>111</v>
      </c>
      <c r="E1941" s="186" t="s">
        <v>111</v>
      </c>
      <c r="F1941" s="186" t="s">
        <v>111</v>
      </c>
      <c r="G1941" s="186" t="s">
        <v>111</v>
      </c>
      <c r="H1941" s="186" t="s">
        <v>111</v>
      </c>
      <c r="I1941" s="186" t="s">
        <v>111</v>
      </c>
      <c r="J1941" s="186" t="s">
        <v>111</v>
      </c>
      <c r="K1941" s="186" t="s">
        <v>111</v>
      </c>
      <c r="L1941" s="186" t="s">
        <v>111</v>
      </c>
      <c r="M1941" s="186" t="s">
        <v>111</v>
      </c>
      <c r="N1941" s="186" t="s">
        <v>27</v>
      </c>
      <c r="O1941" s="186" t="s">
        <v>111</v>
      </c>
      <c r="P1941" s="188" t="s">
        <v>108</v>
      </c>
    </row>
    <row r="1942" spans="1:16" x14ac:dyDescent="0.25">
      <c r="A1942" s="194" t="s">
        <v>118</v>
      </c>
      <c r="B1942" s="376"/>
      <c r="C1942" s="175" t="s">
        <v>125</v>
      </c>
      <c r="D1942" s="200"/>
      <c r="E1942" s="201"/>
      <c r="F1942" s="201"/>
      <c r="G1942" s="201"/>
      <c r="H1942" s="201"/>
      <c r="I1942" s="201"/>
      <c r="J1942" s="201"/>
      <c r="K1942" s="201"/>
      <c r="L1942" s="201"/>
      <c r="M1942" s="201"/>
      <c r="N1942" s="201"/>
      <c r="O1942" s="176"/>
      <c r="P1942" s="176">
        <f>SUM(D1942:O1942)</f>
        <v>0</v>
      </c>
    </row>
    <row r="1943" spans="1:16" x14ac:dyDescent="0.25">
      <c r="A1943" s="194" t="s">
        <v>118</v>
      </c>
      <c r="B1943" s="376"/>
      <c r="C1943" s="86" t="s">
        <v>1</v>
      </c>
      <c r="D1943" s="87">
        <f>+D1974*D1956*30</f>
        <v>0</v>
      </c>
      <c r="E1943" s="87">
        <f t="shared" ref="E1943:O1943" si="4411">+E1974*E1956*30</f>
        <v>0</v>
      </c>
      <c r="F1943" s="87">
        <f t="shared" si="4411"/>
        <v>0</v>
      </c>
      <c r="G1943" s="87">
        <f t="shared" si="4411"/>
        <v>0</v>
      </c>
      <c r="H1943" s="87">
        <f t="shared" si="4411"/>
        <v>0</v>
      </c>
      <c r="I1943" s="87">
        <f t="shared" si="4411"/>
        <v>0</v>
      </c>
      <c r="J1943" s="87">
        <f t="shared" si="4411"/>
        <v>0</v>
      </c>
      <c r="K1943" s="87">
        <f t="shared" si="4411"/>
        <v>0</v>
      </c>
      <c r="L1943" s="87">
        <f t="shared" si="4411"/>
        <v>0</v>
      </c>
      <c r="M1943" s="87">
        <f t="shared" si="4411"/>
        <v>0</v>
      </c>
      <c r="N1943" s="87">
        <f t="shared" si="4411"/>
        <v>0</v>
      </c>
      <c r="O1943" s="159">
        <f t="shared" si="4411"/>
        <v>0</v>
      </c>
      <c r="P1943" s="159">
        <f t="shared" ref="P1943:P1947" si="4412">SUM(D1943:O1943)</f>
        <v>0</v>
      </c>
    </row>
    <row r="1944" spans="1:16" x14ac:dyDescent="0.25">
      <c r="A1944" s="194" t="s">
        <v>118</v>
      </c>
      <c r="B1944" s="376"/>
      <c r="C1944" s="86" t="s">
        <v>209</v>
      </c>
      <c r="D1944" s="87">
        <f t="shared" ref="D1944:O1947" si="4413">+D1975*D1957*30</f>
        <v>0</v>
      </c>
      <c r="E1944" s="259">
        <f t="shared" si="4413"/>
        <v>0</v>
      </c>
      <c r="F1944" s="259">
        <f t="shared" si="4413"/>
        <v>0</v>
      </c>
      <c r="G1944" s="259">
        <f t="shared" si="4413"/>
        <v>0</v>
      </c>
      <c r="H1944" s="259">
        <f t="shared" si="4413"/>
        <v>0</v>
      </c>
      <c r="I1944" s="259">
        <f t="shared" si="4413"/>
        <v>0</v>
      </c>
      <c r="J1944" s="259">
        <f t="shared" si="4413"/>
        <v>0</v>
      </c>
      <c r="K1944" s="259">
        <f t="shared" si="4413"/>
        <v>0</v>
      </c>
      <c r="L1944" s="259">
        <f t="shared" si="4413"/>
        <v>0</v>
      </c>
      <c r="M1944" s="259">
        <f t="shared" si="4413"/>
        <v>0</v>
      </c>
      <c r="N1944" s="259">
        <f t="shared" si="4413"/>
        <v>0</v>
      </c>
      <c r="O1944" s="260">
        <f t="shared" si="4413"/>
        <v>0</v>
      </c>
      <c r="P1944" s="260"/>
    </row>
    <row r="1945" spans="1:16" x14ac:dyDescent="0.25">
      <c r="A1945" s="194" t="s">
        <v>118</v>
      </c>
      <c r="B1945" s="376"/>
      <c r="C1945" s="86" t="s">
        <v>210</v>
      </c>
      <c r="D1945" s="87">
        <f t="shared" si="4413"/>
        <v>0</v>
      </c>
      <c r="E1945" s="259">
        <f t="shared" si="4413"/>
        <v>0</v>
      </c>
      <c r="F1945" s="259">
        <f t="shared" si="4413"/>
        <v>0</v>
      </c>
      <c r="G1945" s="259">
        <f t="shared" si="4413"/>
        <v>0</v>
      </c>
      <c r="H1945" s="259">
        <f t="shared" si="4413"/>
        <v>0</v>
      </c>
      <c r="I1945" s="259">
        <f t="shared" si="4413"/>
        <v>0</v>
      </c>
      <c r="J1945" s="259">
        <f t="shared" si="4413"/>
        <v>0</v>
      </c>
      <c r="K1945" s="259">
        <f t="shared" si="4413"/>
        <v>0</v>
      </c>
      <c r="L1945" s="259">
        <f t="shared" si="4413"/>
        <v>0</v>
      </c>
      <c r="M1945" s="259">
        <f t="shared" si="4413"/>
        <v>0</v>
      </c>
      <c r="N1945" s="259">
        <f t="shared" si="4413"/>
        <v>0</v>
      </c>
      <c r="O1945" s="260">
        <f t="shared" si="4413"/>
        <v>0</v>
      </c>
      <c r="P1945" s="260"/>
    </row>
    <row r="1946" spans="1:16" x14ac:dyDescent="0.25">
      <c r="A1946" s="194" t="s">
        <v>118</v>
      </c>
      <c r="B1946" s="376"/>
      <c r="C1946" s="86" t="s">
        <v>211</v>
      </c>
      <c r="D1946" s="87">
        <f t="shared" si="4413"/>
        <v>0</v>
      </c>
      <c r="E1946" s="259">
        <f t="shared" si="4413"/>
        <v>0</v>
      </c>
      <c r="F1946" s="259">
        <f t="shared" si="4413"/>
        <v>0</v>
      </c>
      <c r="G1946" s="259">
        <f t="shared" si="4413"/>
        <v>0</v>
      </c>
      <c r="H1946" s="259">
        <f t="shared" si="4413"/>
        <v>0</v>
      </c>
      <c r="I1946" s="259">
        <f t="shared" si="4413"/>
        <v>0</v>
      </c>
      <c r="J1946" s="259">
        <f t="shared" si="4413"/>
        <v>0</v>
      </c>
      <c r="K1946" s="259">
        <f t="shared" si="4413"/>
        <v>0</v>
      </c>
      <c r="L1946" s="259">
        <f t="shared" si="4413"/>
        <v>0</v>
      </c>
      <c r="M1946" s="259">
        <f t="shared" si="4413"/>
        <v>0</v>
      </c>
      <c r="N1946" s="259">
        <f t="shared" si="4413"/>
        <v>0</v>
      </c>
      <c r="O1946" s="260">
        <f t="shared" si="4413"/>
        <v>0</v>
      </c>
      <c r="P1946" s="260"/>
    </row>
    <row r="1947" spans="1:16" ht="15.75" thickBot="1" x14ac:dyDescent="0.3">
      <c r="A1947" s="194" t="s">
        <v>118</v>
      </c>
      <c r="B1947" s="376"/>
      <c r="C1947" s="96" t="s">
        <v>227</v>
      </c>
      <c r="D1947" s="87">
        <f t="shared" si="4413"/>
        <v>0</v>
      </c>
      <c r="E1947" s="90">
        <f t="shared" si="4413"/>
        <v>0</v>
      </c>
      <c r="F1947" s="90">
        <f t="shared" si="4413"/>
        <v>0</v>
      </c>
      <c r="G1947" s="90">
        <f t="shared" si="4413"/>
        <v>0</v>
      </c>
      <c r="H1947" s="90">
        <f t="shared" si="4413"/>
        <v>0</v>
      </c>
      <c r="I1947" s="90">
        <f t="shared" si="4413"/>
        <v>0</v>
      </c>
      <c r="J1947" s="90">
        <f t="shared" si="4413"/>
        <v>0</v>
      </c>
      <c r="K1947" s="90">
        <f t="shared" si="4413"/>
        <v>0</v>
      </c>
      <c r="L1947" s="90">
        <f t="shared" si="4413"/>
        <v>0</v>
      </c>
      <c r="M1947" s="90">
        <f t="shared" si="4413"/>
        <v>0</v>
      </c>
      <c r="N1947" s="90">
        <f t="shared" si="4413"/>
        <v>0</v>
      </c>
      <c r="O1947" s="160">
        <f t="shared" si="4413"/>
        <v>0</v>
      </c>
      <c r="P1947" s="160">
        <f t="shared" si="4412"/>
        <v>0</v>
      </c>
    </row>
    <row r="1948" spans="1:16" ht="15.75" thickBot="1" x14ac:dyDescent="0.3">
      <c r="A1948" s="194" t="s">
        <v>118</v>
      </c>
      <c r="B1948" s="376"/>
      <c r="C1948" s="281" t="s">
        <v>108</v>
      </c>
      <c r="D1948" s="282">
        <f>SUM(D1949:D1953)</f>
        <v>1</v>
      </c>
      <c r="E1948" s="282">
        <f t="shared" ref="E1948" si="4414">SUM(E1949:E1953)</f>
        <v>1.0034229363724529</v>
      </c>
      <c r="F1948" s="282">
        <f t="shared" ref="F1948" si="4415">SUM(F1949:F1953)</f>
        <v>0.99999999999999989</v>
      </c>
      <c r="G1948" s="282">
        <f t="shared" ref="G1948" si="4416">SUM(G1949:G1953)</f>
        <v>0.99999999999999989</v>
      </c>
      <c r="H1948" s="282">
        <f t="shared" ref="H1948" si="4417">SUM(H1949:H1953)</f>
        <v>1</v>
      </c>
      <c r="I1948" s="282">
        <f t="shared" ref="I1948" si="4418">SUM(I1949:I1953)</f>
        <v>1.0000000000000002</v>
      </c>
      <c r="J1948" s="282">
        <f t="shared" ref="J1948" si="4419">SUM(J1949:J1953)</f>
        <v>0.99999999999999978</v>
      </c>
      <c r="K1948" s="282">
        <f t="shared" ref="K1948" si="4420">SUM(K1949:K1953)</f>
        <v>0.99999999999999978</v>
      </c>
      <c r="L1948" s="282">
        <f t="shared" ref="L1948" si="4421">SUM(L1949:L1953)</f>
        <v>1</v>
      </c>
      <c r="M1948" s="282">
        <f t="shared" ref="M1948" si="4422">SUM(M1949:M1953)</f>
        <v>1.0000000000000002</v>
      </c>
      <c r="N1948" s="282">
        <f t="shared" ref="N1948" si="4423">SUM(N1949:N1953)</f>
        <v>1</v>
      </c>
      <c r="O1948" s="282">
        <f t="shared" ref="O1948" si="4424">SUM(O1949:O1953)</f>
        <v>0.99999999999999989</v>
      </c>
      <c r="P1948" s="268"/>
    </row>
    <row r="1949" spans="1:16" ht="15.75" thickBot="1" x14ac:dyDescent="0.3">
      <c r="A1949" s="194" t="s">
        <v>118</v>
      </c>
      <c r="B1949" s="376"/>
      <c r="C1949" s="245" t="s">
        <v>196</v>
      </c>
      <c r="D1949" s="246">
        <v>0.748</v>
      </c>
      <c r="E1949" s="246">
        <v>0.71289999999999998</v>
      </c>
      <c r="F1949" s="246">
        <v>0.70128149006739837</v>
      </c>
      <c r="G1949" s="246">
        <v>0.53018436569432525</v>
      </c>
      <c r="H1949" s="246">
        <v>0.5423765464750937</v>
      </c>
      <c r="I1949" s="246">
        <v>0.58843916554063314</v>
      </c>
      <c r="J1949" s="246">
        <v>0.60561377608760258</v>
      </c>
      <c r="K1949" s="246">
        <v>0.80100224649177598</v>
      </c>
      <c r="L1949" s="246">
        <v>0.74479587945877479</v>
      </c>
      <c r="M1949" s="246">
        <v>0.79328167047923914</v>
      </c>
      <c r="N1949" s="246">
        <v>0.79251746496726783</v>
      </c>
      <c r="O1949" s="246">
        <v>0.75240999999999991</v>
      </c>
      <c r="P1949" s="268"/>
    </row>
    <row r="1950" spans="1:16" ht="15.75" thickBot="1" x14ac:dyDescent="0.3">
      <c r="A1950" s="194" t="s">
        <v>118</v>
      </c>
      <c r="B1950" s="376"/>
      <c r="C1950" s="245" t="s">
        <v>197</v>
      </c>
      <c r="D1950" s="246"/>
      <c r="E1950" s="246">
        <v>3.4229363724529492E-3</v>
      </c>
      <c r="F1950" s="246"/>
      <c r="G1950" s="246"/>
      <c r="H1950" s="246"/>
      <c r="I1950" s="246"/>
      <c r="J1950" s="246"/>
      <c r="K1950" s="246"/>
      <c r="L1950" s="246"/>
      <c r="M1950" s="246"/>
      <c r="N1950" s="246"/>
      <c r="O1950" s="246"/>
      <c r="P1950" s="268"/>
    </row>
    <row r="1951" spans="1:16" ht="15.75" thickBot="1" x14ac:dyDescent="0.3">
      <c r="A1951" s="194" t="s">
        <v>118</v>
      </c>
      <c r="B1951" s="376"/>
      <c r="C1951" s="245" t="s">
        <v>199</v>
      </c>
      <c r="D1951" s="310">
        <v>0.252</v>
      </c>
      <c r="E1951" s="246">
        <v>0.28710000000000002</v>
      </c>
      <c r="F1951" s="246">
        <v>0.27946524626273334</v>
      </c>
      <c r="G1951" s="246">
        <v>0.26027151737500415</v>
      </c>
      <c r="H1951" s="246">
        <v>0.22206611722025232</v>
      </c>
      <c r="I1951" s="246">
        <v>0.23470428159927745</v>
      </c>
      <c r="J1951" s="246">
        <v>0.15048175443375286</v>
      </c>
      <c r="K1951" s="246">
        <v>0.11533513094114624</v>
      </c>
      <c r="L1951" s="246">
        <v>0.2476086029169918</v>
      </c>
      <c r="M1951" s="246">
        <v>0.18024296287308908</v>
      </c>
      <c r="N1951" s="246">
        <v>0.19496532528723082</v>
      </c>
      <c r="O1951" s="246">
        <v>0.24758999999999998</v>
      </c>
      <c r="P1951" s="268"/>
    </row>
    <row r="1952" spans="1:16" ht="15.75" thickBot="1" x14ac:dyDescent="0.3">
      <c r="A1952" s="194" t="s">
        <v>118</v>
      </c>
      <c r="B1952" s="376"/>
      <c r="C1952" s="245" t="s">
        <v>198</v>
      </c>
      <c r="D1952" s="246"/>
      <c r="E1952" s="246"/>
      <c r="F1952" s="246">
        <v>1.9253263669868261E-2</v>
      </c>
      <c r="G1952" s="246">
        <v>0.20954411693067052</v>
      </c>
      <c r="H1952" s="246">
        <v>0.23555733630465386</v>
      </c>
      <c r="I1952" s="246">
        <v>0.17685655286008953</v>
      </c>
      <c r="J1952" s="246">
        <v>0.24390446947864436</v>
      </c>
      <c r="K1952" s="246">
        <v>8.3662622567077571E-2</v>
      </c>
      <c r="L1952" s="246">
        <v>7.5955176242334761E-3</v>
      </c>
      <c r="M1952" s="246">
        <v>2.6475366647671975E-2</v>
      </c>
      <c r="N1952" s="246">
        <v>1.2517209745501362E-2</v>
      </c>
      <c r="O1952" s="246">
        <v>0</v>
      </c>
      <c r="P1952" s="268"/>
    </row>
    <row r="1953" spans="1:41" ht="15.75" thickBot="1" x14ac:dyDescent="0.3">
      <c r="A1953" s="194" t="s">
        <v>118</v>
      </c>
      <c r="B1953" s="376"/>
      <c r="C1953" s="248" t="s">
        <v>228</v>
      </c>
      <c r="D1953" s="249"/>
      <c r="E1953" s="249"/>
      <c r="F1953" s="249"/>
      <c r="G1953" s="249"/>
      <c r="H1953" s="249"/>
      <c r="I1953" s="249"/>
      <c r="J1953" s="249"/>
      <c r="K1953" s="249"/>
      <c r="L1953" s="249"/>
      <c r="M1953" s="249"/>
      <c r="N1953" s="249"/>
      <c r="O1953" s="249"/>
      <c r="P1953" s="177"/>
    </row>
    <row r="1954" spans="1:41" ht="15.75" thickBot="1" x14ac:dyDescent="0.3">
      <c r="A1954" s="194"/>
      <c r="B1954" s="376"/>
      <c r="C1954" s="306" t="s">
        <v>278</v>
      </c>
      <c r="D1954" s="309">
        <v>1</v>
      </c>
      <c r="E1954" s="309">
        <v>1</v>
      </c>
      <c r="F1954" s="309">
        <v>1</v>
      </c>
      <c r="G1954" s="309">
        <v>1</v>
      </c>
      <c r="H1954" s="309">
        <v>1</v>
      </c>
      <c r="I1954" s="309">
        <v>1</v>
      </c>
      <c r="J1954" s="309">
        <v>1</v>
      </c>
      <c r="K1954" s="309">
        <v>1</v>
      </c>
      <c r="L1954" s="309">
        <v>1</v>
      </c>
      <c r="M1954" s="309">
        <v>1</v>
      </c>
      <c r="N1954" s="309">
        <v>1</v>
      </c>
      <c r="O1954" s="309">
        <v>1</v>
      </c>
      <c r="P1954" s="308"/>
    </row>
    <row r="1955" spans="1:41" x14ac:dyDescent="0.25">
      <c r="A1955" s="194" t="s">
        <v>118</v>
      </c>
      <c r="B1955" s="376"/>
      <c r="C1955" s="154" t="s">
        <v>14</v>
      </c>
      <c r="D1955" s="155">
        <f>+SUMPRODUCT(D1956:D1960,D1949:D1953)</f>
        <v>18.982608485690744</v>
      </c>
      <c r="E1955" s="155">
        <f t="shared" ref="E1955" si="4425">+SUMPRODUCT(E1956:E1960,E1949:E1953)</f>
        <v>19.509486029086776</v>
      </c>
      <c r="F1955" s="155">
        <f t="shared" ref="F1955" si="4426">+SUMPRODUCT(F1956:F1960,F1949:F1953)</f>
        <v>21.469363000818085</v>
      </c>
      <c r="G1955" s="155">
        <f t="shared" ref="G1955" si="4427">+SUMPRODUCT(G1956:G1960,G1949:G1953)</f>
        <v>30.478386286691986</v>
      </c>
      <c r="H1955" s="155">
        <f t="shared" ref="H1955" si="4428">+SUMPRODUCT(H1956:H1960,H1949:H1953)</f>
        <v>35.711918106420072</v>
      </c>
      <c r="I1955" s="155">
        <f t="shared" ref="I1955" si="4429">+SUMPRODUCT(I1956:I1960,I1949:I1953)</f>
        <v>33.74551348095288</v>
      </c>
      <c r="J1955" s="155">
        <f t="shared" ref="J1955" si="4430">+SUMPRODUCT(J1956:J1960,J1949:J1953)</f>
        <v>21.35399249524113</v>
      </c>
      <c r="K1955" s="155">
        <f t="shared" ref="K1955" si="4431">+SUMPRODUCT(K1956:K1960,K1949:K1953)</f>
        <v>18.22108961829133</v>
      </c>
      <c r="L1955" s="155">
        <f t="shared" ref="L1955" si="4432">+SUMPRODUCT(L1956:L1960,L1949:L1953)</f>
        <v>25.267794187294843</v>
      </c>
      <c r="M1955" s="155">
        <f t="shared" ref="M1955" si="4433">+SUMPRODUCT(M1956:M1960,M1949:M1953)</f>
        <v>28.430111248628506</v>
      </c>
      <c r="N1955" s="155">
        <f t="shared" ref="N1955" si="4434">+SUMPRODUCT(N1956:N1960,N1949:N1953)</f>
        <v>26.062108672171341</v>
      </c>
      <c r="O1955" s="156">
        <f t="shared" ref="O1955" si="4435">+SUMPRODUCT(O1956:O1960,O1949:O1953)</f>
        <v>22.298375777314583</v>
      </c>
      <c r="P1955" s="156"/>
    </row>
    <row r="1956" spans="1:41" x14ac:dyDescent="0.25">
      <c r="A1956" s="194" t="s">
        <v>118</v>
      </c>
      <c r="B1956" s="376"/>
      <c r="C1956" s="77" t="s">
        <v>34</v>
      </c>
      <c r="D1956" s="243">
        <f>+IF(D1954=1,D1968*'CPP Detay Tum Ay'!AF$38+(1-'Measured TV opt-pt'!D1968)*'CPP Detay Tum Ay'!AF$20,IF(D1954=2,D1968*'CPP Detay (düşük)'!AF$38+(1-'Measured TV opt-pt'!D1968)*'CPP Detay (düşük)'!AF$20,IF(D1954=3,D1968*'CPP Detay (yüksek)'!AF$38+(1-'Measured TV opt-pt'!D1968)*'CPP Detay (yüksek)'!AF$20,"Girilen Rakamda Hata Var")))</f>
        <v>18.223420455839129</v>
      </c>
      <c r="E1956" s="243">
        <f>+IF(E1954=1,E1968*'CPP Detay Tum Ay'!AG$38+(1-'Measured TV opt-pt'!E1968)*'CPP Detay Tum Ay'!AG$20,IF(E1954=2,E1968*'CPP Detay (düşük)'!AG$38+(1-'Measured TV opt-pt'!E1968)*'CPP Detay (düşük)'!AG$20,IF(E1954=3,E1968*'CPP Detay (yüksek)'!AG$38+(1-'Measured TV opt-pt'!E1968)*'CPP Detay (yüksek)'!AG$20,"Girilen Rakamda Hata Var")))</f>
        <v>18.377820753486098</v>
      </c>
      <c r="F1956" s="161">
        <f>+IF(F1954=1,F1968*'CPP Detay Tum Ay'!AH$38+(1-'Measured TV opt-pt'!F1968)*'CPP Detay Tum Ay'!AH$20,IF(F1954=2,F1968*'CPP Detay (düşük)'!AH$38+(1-'Measured TV opt-pt'!F1968)*'CPP Detay (düşük)'!AH$20,IF(F1954=3,F1968*'CPP Detay (yüksek)'!AH$38+(1-'Measured TV opt-pt'!F1968)*'CPP Detay (yüksek)'!AH$20,"Girilen Rakamda Hata Var")))</f>
        <v>19.977709764554795</v>
      </c>
      <c r="G1956" s="161">
        <f>+IF(G1954=1,G1968*'CPP Detay Tum Ay'!AI$38+(1-'Measured TV opt-pt'!G1968)*'CPP Detay Tum Ay'!AI$20,IF(G1954=2,G1968*'CPP Detay (düşük)'!AI$38+(1-'Measured TV opt-pt'!G1968)*'CPP Detay (düşük)'!AI$20,IF(G1954=3,G1968*'CPP Detay (yüksek)'!AI$38+(1-'Measured TV opt-pt'!G1968)*'CPP Detay (yüksek)'!AI$20,"Girilen Rakamda Hata Var")))</f>
        <v>27.9846582690056</v>
      </c>
      <c r="H1956" s="161">
        <f>+IF(H1954=1,H1968*'CPP Detay Tum Ay'!AJ$38+(1-'Measured TV opt-pt'!H1968)*'CPP Detay Tum Ay'!AJ$20,IF(H1954=2,H1968*'CPP Detay (düşük)'!AJ$38+(1-'Measured TV opt-pt'!H1968)*'CPP Detay (düşük)'!AJ$20,IF(H1954=3,H1968*'CPP Detay (yüksek)'!AJ$38+(1-'Measured TV opt-pt'!H1968)*'CPP Detay (yüksek)'!AJ$20,"Girilen Rakamda Hata Var")))</f>
        <v>32.745571801624784</v>
      </c>
      <c r="I1956" s="161">
        <f>+IF(I1954=1,I1968*'CPP Detay Tum Ay'!AK$38+(1-'Measured TV opt-pt'!I1968)*'CPP Detay Tum Ay'!AK$20,IF(I1954=2,I1968*'CPP Detay (düşük)'!AK$38+(1-'Measured TV opt-pt'!I1968)*'CPP Detay (düşük)'!AK$20,IF(I1954=3,I1968*'CPP Detay (yüksek)'!AK$38+(1-'Measured TV opt-pt'!I1968)*'CPP Detay (yüksek)'!AK$20,"Girilen Rakamda Hata Var")))</f>
        <v>31.321333637944228</v>
      </c>
      <c r="J1956" s="161">
        <f>+IF(J1954=1,J1968*'CPP Detay Tum Ay'!AL$38+(1-'Measured TV opt-pt'!J1968)*'CPP Detay Tum Ay'!AL$20,IF(J1954=2,J1968*'CPP Detay (düşük)'!AL$38+(1-'Measured TV opt-pt'!J1968)*'CPP Detay (düşük)'!AL$20,IF(J1954=3,J1968*'CPP Detay (yüksek)'!AL$38+(1-'Measured TV opt-pt'!J1968)*'CPP Detay (yüksek)'!AL$20,"Girilen Rakamda Hata Var")))</f>
        <v>20.064446785773136</v>
      </c>
      <c r="K1956" s="161">
        <f>+IF(K1954=1,K1968*'CPP Detay Tum Ay'!AM$38+(1-'Measured TV opt-pt'!K1968)*'CPP Detay Tum Ay'!AM$20,IF(K1954=2,K1968*'CPP Detay (düşük)'!AM$38+(1-'Measured TV opt-pt'!K1968)*'CPP Detay (düşük)'!AM$20,IF(K1954=3,K1968*'CPP Detay (yüksek)'!AM$38+(1-'Measured TV opt-pt'!K1968)*'CPP Detay (yüksek)'!AM$20,"Girilen Rakamda Hata Var")))</f>
        <v>17.98419539830169</v>
      </c>
      <c r="L1956" s="255">
        <f>+IF(L1954=1,L1968*'CPP Detay Tum Ay'!AN$38+(1-'Measured TV opt-pt'!L1968)*'CPP Detay Tum Ay'!AN$20,IF(L1954=2,L1968*'CPP Detay (düşük)'!AN$38+(1-'Measured TV opt-pt'!L1968)*'CPP Detay (düşük)'!AN$20,IF(L1954=3,L1968*'CPP Detay (yüksek)'!AN$38+(1-'Measured TV opt-pt'!L1968)*'CPP Detay (yüksek)'!AN$20,"Girilen Rakamda Hata Var")))</f>
        <v>23.57746541863493</v>
      </c>
      <c r="M1956" s="255">
        <f>+IF(M1954=1,M1968*'CPP Detay Tum Ay'!AO$38+(1-'Measured TV opt-pt'!M1968)*'CPP Detay Tum Ay'!AO$20,IF(M1954=2,M1968*'CPP Detay (düşük)'!AO$38+(1-'Measured TV opt-pt'!M1968)*'CPP Detay (düşük)'!AO$20,IF(M1954=3,M1968*'CPP Detay (yüksek)'!AO$38+(1-'Measured TV opt-pt'!M1968)*'CPP Detay (yüksek)'!AO$20,"Girilen Rakamda Hata Var")))</f>
        <v>26.793854132839044</v>
      </c>
      <c r="N1956" s="255">
        <f>+IF(N1954=1,N1968*'CPP Detay Tum Ay'!AP$38+(1-'Measured TV opt-pt'!N1968)*'CPP Detay Tum Ay'!AP$20,IF(N1954=2,N1968*'CPP Detay (düşük)'!AP$38+(1-'Measured TV opt-pt'!N1968)*'CPP Detay (düşük)'!AP$20,IF(N1954=3,N1968*'CPP Detay (yüksek)'!AP$38+(1-'Measured TV opt-pt'!N1968)*'CPP Detay (yüksek)'!AP$20,"Girilen Rakamda Hata Var")))</f>
        <v>24.713926724268049</v>
      </c>
      <c r="O1956" s="256">
        <f>+IF(O1954=1,O1968*'CPP Detay Tum Ay'!AQ$38+(1-'Measured TV opt-pt'!O1968)*'CPP Detay Tum Ay'!AQ$20,IF(O1954=2,O1968*'CPP Detay (düşük)'!AQ$38+(1-'Measured TV opt-pt'!O1968)*'CPP Detay (düşük)'!AQ$20,IF(O1954=3,O1968*'CPP Detay (yüksek)'!AQ$38+(1-'Measured TV opt-pt'!O1968)*'CPP Detay (yüksek)'!AQ$20,"Girilen Rakamda Hata Var")))</f>
        <v>20.936718734340609</v>
      </c>
      <c r="P1956" s="162"/>
    </row>
    <row r="1957" spans="1:41" x14ac:dyDescent="0.25">
      <c r="A1957" s="194" t="s">
        <v>118</v>
      </c>
      <c r="B1957" s="376"/>
      <c r="C1957" s="77" t="s">
        <v>194</v>
      </c>
      <c r="D1957" s="243">
        <f>+IF(D1954=1,D1969*'CPP Detay Tum Ay'!AF$94+(1-'Measured TV opt-pt'!D1969)*'CPP Detay Tum Ay'!AF$76,IF(D1954=2,D1969*'CPP Detay (düşük)'!AF$94+(1-'Measured TV opt-pt'!D1969)*'CPP Detay (düşük)'!AF$76,IF(D1954=3,D1969*'CPP Detay (yüksek)'!AF$94+(1-'Measured TV opt-pt'!D1969)*'CPP Detay (yüksek)'!AF$76,"Girilen Rakamda Hata Var")))</f>
        <v>0</v>
      </c>
      <c r="E1957" s="243">
        <f>+IF(E1954=1,E1969*'CPP Detay Tum Ay'!AG$94+(1-'Measured TV opt-pt'!E1969)*'CPP Detay Tum Ay'!AG$76,IF(E1954=2,E1969*'CPP Detay (düşük)'!AG$94+(1-'Measured TV opt-pt'!E1969)*'CPP Detay (düşük)'!AG$76,IF(E1954=3,E1969*'CPP Detay (yüksek)'!AG$94+(1-'Measured TV opt-pt'!E1969)*'CPP Detay (yüksek)'!AG$76,"Girilen Rakamda Hata Var")))</f>
        <v>0</v>
      </c>
      <c r="F1957" s="243">
        <f>+IF(F1954=1,F1969*'CPP Detay Tum Ay'!AH$94+(1-'Measured TV opt-pt'!F1969)*'CPP Detay Tum Ay'!AH$76,IF(F1954=2,F1969*'CPP Detay (düşük)'!AH$94+(1-'Measured TV opt-pt'!F1969)*'CPP Detay (düşük)'!AH$76,IF(F1954=3,F1969*'CPP Detay (yüksek)'!AH$94+(1-'Measured TV opt-pt'!F1969)*'CPP Detay (yüksek)'!AH$76,"Girilen Rakamda Hata Var")))</f>
        <v>0</v>
      </c>
      <c r="G1957" s="243">
        <f>+IF(G1954=1,G1969*'CPP Detay Tum Ay'!AI$94+(1-'Measured TV opt-pt'!G1969)*'CPP Detay Tum Ay'!AI$76,IF(G1954=2,G1969*'CPP Detay (düşük)'!AI$94+(1-'Measured TV opt-pt'!G1969)*'CPP Detay (düşük)'!AI$76,IF(G1954=3,G1969*'CPP Detay (yüksek)'!AI$94+(1-'Measured TV opt-pt'!G1969)*'CPP Detay (yüksek)'!AI$76,"Girilen Rakamda Hata Var")))</f>
        <v>0</v>
      </c>
      <c r="H1957" s="243">
        <f>+IF(H1954=1,H1969*'CPP Detay Tum Ay'!AJ$94+(1-'Measured TV opt-pt'!H1969)*'CPP Detay Tum Ay'!AJ$76,IF(H1954=2,H1969*'CPP Detay (düşük)'!AJ$94+(1-'Measured TV opt-pt'!H1969)*'CPP Detay (düşük)'!AJ$76,IF(H1954=3,H1969*'CPP Detay (yüksek)'!AJ$94+(1-'Measured TV opt-pt'!H1969)*'CPP Detay (yüksek)'!AJ$76,"Girilen Rakamda Hata Var")))</f>
        <v>0</v>
      </c>
      <c r="I1957" s="243">
        <f>+IF(I1954=1,I1969*'CPP Detay Tum Ay'!AK$94+(1-'Measured TV opt-pt'!I1969)*'CPP Detay Tum Ay'!AK$76,IF(I1954=2,I1969*'CPP Detay (düşük)'!AK$94+(1-'Measured TV opt-pt'!I1969)*'CPP Detay (düşük)'!AK$76,IF(I1954=3,I1969*'CPP Detay (yüksek)'!AK$94+(1-'Measured TV opt-pt'!I1969)*'CPP Detay (yüksek)'!AK$76,"Girilen Rakamda Hata Var")))</f>
        <v>0</v>
      </c>
      <c r="J1957" s="243">
        <f>+IF(J1954=1,J1969*'CPP Detay Tum Ay'!AL$94+(1-'Measured TV opt-pt'!J1969)*'CPP Detay Tum Ay'!AL$76,IF(J1954=2,J1969*'CPP Detay (düşük)'!AL$94+(1-'Measured TV opt-pt'!J1969)*'CPP Detay (düşük)'!AL$76,IF(J1954=3,J1969*'CPP Detay (yüksek)'!AL$94+(1-'Measured TV opt-pt'!J1969)*'CPP Detay (yüksek)'!AL$76,"Girilen Rakamda Hata Var")))</f>
        <v>0</v>
      </c>
      <c r="K1957" s="243">
        <f>+IF(K1954=1,K1969*'CPP Detay Tum Ay'!AM$94+(1-'Measured TV opt-pt'!K1969)*'CPP Detay Tum Ay'!AM$76,IF(K1954=2,K1969*'CPP Detay (düşük)'!AM$94+(1-'Measured TV opt-pt'!K1969)*'CPP Detay (düşük)'!AM$76,IF(K1954=3,K1969*'CPP Detay (yüksek)'!AM$94+(1-'Measured TV opt-pt'!K1969)*'CPP Detay (yüksek)'!AM$76,"Girilen Rakamda Hata Var")))</f>
        <v>0</v>
      </c>
      <c r="L1957" s="257">
        <f>+IF(L1954=1,L1969*'CPP Detay Tum Ay'!AN$94+(1-'Measured TV opt-pt'!L1969)*'CPP Detay Tum Ay'!AN$76,IF(L1954=2,L1969*'CPP Detay (düşük)'!AN$94+(1-'Measured TV opt-pt'!L1969)*'CPP Detay (düşük)'!AN$76,IF(L1954=3,L1969*'CPP Detay (yüksek)'!AN$94+(1-'Measured TV opt-pt'!L1969)*'CPP Detay (yüksek)'!AN$76,"Girilen Rakamda Hata Var")))</f>
        <v>0</v>
      </c>
      <c r="M1957" s="257">
        <f>+IF(M1954=1,M1969*'CPP Detay Tum Ay'!AO$94+(1-'Measured TV opt-pt'!M1969)*'CPP Detay Tum Ay'!AO$76,IF(M1954=2,M1969*'CPP Detay (düşük)'!AO$94+(1-'Measured TV opt-pt'!M1969)*'CPP Detay (düşük)'!AO$76,IF(M1954=3,M1969*'CPP Detay (yüksek)'!AO$94+(1-'Measured TV opt-pt'!M1969)*'CPP Detay (yüksek)'!AO$76,"Girilen Rakamda Hata Var")))</f>
        <v>0</v>
      </c>
      <c r="N1957" s="257">
        <f>+IF(N1954=1,N1969*'CPP Detay Tum Ay'!AP$94+(1-'Measured TV opt-pt'!N1969)*'CPP Detay Tum Ay'!AP$76,IF(N1954=2,N1969*'CPP Detay (düşük)'!AP$94+(1-'Measured TV opt-pt'!N1969)*'CPP Detay (düşük)'!AP$76,IF(N1954=3,N1969*'CPP Detay (yüksek)'!AP$94+(1-'Measured TV opt-pt'!N1969)*'CPP Detay (yüksek)'!AP$76,"Girilen Rakamda Hata Var")))</f>
        <v>0</v>
      </c>
      <c r="O1957" s="258">
        <f>+IF(O1954=1,O1969*'CPP Detay Tum Ay'!AQ$94+(1-'Measured TV opt-pt'!O1969)*'CPP Detay Tum Ay'!AQ$76,IF(O1954=2,O1969*'CPP Detay (düşük)'!AQ$94+(1-'Measured TV opt-pt'!O1969)*'CPP Detay (düşük)'!AQ$76,IF(O1954=3,O1969*'CPP Detay (yüksek)'!AQ$94+(1-'Measured TV opt-pt'!O1969)*'CPP Detay (yüksek)'!AQ$76,"Girilen Rakamda Hata Var")))</f>
        <v>0</v>
      </c>
      <c r="P1957" s="244"/>
    </row>
    <row r="1958" spans="1:41" x14ac:dyDescent="0.25">
      <c r="A1958" s="194" t="s">
        <v>118</v>
      </c>
      <c r="B1958" s="376"/>
      <c r="C1958" s="77" t="s">
        <v>195</v>
      </c>
      <c r="D1958" s="243">
        <f>+IF(D1954=1,D1970*'CPP Detay Tum Ay'!AF$150+(1-'Measured TV opt-pt'!D1970)*'CPP Detay Tum Ay'!AF$132,IF(D1954=2,D1970*'CPP Detay (düşük)'!AF$150+(1-'Measured TV opt-pt'!D1970)*'CPP Detay (düşük)'!AF$132,IF(D1954=3,D1970*'CPP Detay (yüksek)'!AF$150+(1-'Measured TV opt-pt'!D1970)*'CPP Detay (yüksek)'!AF$132,"Girilen Rakamda Hata Var")))</f>
        <v>21.236071367948714</v>
      </c>
      <c r="E1958" s="243">
        <f>+IF(E1954=1,E1970*'CPP Detay Tum Ay'!AG$150+(1-'Measured TV opt-pt'!E1970)*'CPP Detay Tum Ay'!AG$132,IF(E1954=2,E1970*'CPP Detay (düşük)'!AG$150+(1-'Measured TV opt-pt'!E1970)*'CPP Detay (düşük)'!AG$132,IF(E1954=3,E1970*'CPP Detay (yüksek)'!AG$150+(1-'Measured TV opt-pt'!E1970)*'CPP Detay (yüksek)'!AG$132,"Girilen Rakamda Hata Var")))</f>
        <v>22.319531918936036</v>
      </c>
      <c r="F1958" s="243">
        <f>+IF(F1954=1,F1970*'CPP Detay Tum Ay'!AH$150+(1-'Measured TV opt-pt'!F1970)*'CPP Detay Tum Ay'!AH$132,IF(F1954=2,F1970*'CPP Detay (düşük)'!AH$150+(1-'Measured TV opt-pt'!F1970)*'CPP Detay (düşük)'!AH$132,IF(F1954=3,F1970*'CPP Detay (yüksek)'!AH$150+(1-'Measured TV opt-pt'!F1970)*'CPP Detay (yüksek)'!AH$132,"Girilen Rakamda Hata Var")))</f>
        <v>25.139650797266516</v>
      </c>
      <c r="G1958" s="243">
        <f>+IF(G1954=1,G1970*'CPP Detay Tum Ay'!AI$150+(1-'Measured TV opt-pt'!G1970)*'CPP Detay Tum Ay'!AI$132,IF(G1954=2,G1970*'CPP Detay (düşük)'!AI$150+(1-'Measured TV opt-pt'!G1970)*'CPP Detay (düşük)'!AI$132,IF(G1954=3,G1970*'CPP Detay (yüksek)'!AI$150+(1-'Measured TV opt-pt'!G1970)*'CPP Detay (yüksek)'!AI$132,"Girilen Rakamda Hata Var")))</f>
        <v>33.374657576497647</v>
      </c>
      <c r="H1958" s="243">
        <f>+IF(H1954=1,H1970*'CPP Detay Tum Ay'!AJ$150+(1-'Measured TV opt-pt'!H1970)*'CPP Detay Tum Ay'!AJ$132,IF(H1954=2,H1970*'CPP Detay (düşük)'!AJ$150+(1-'Measured TV opt-pt'!H1970)*'CPP Detay (düşük)'!AJ$132,IF(H1954=3,H1970*'CPP Detay (yüksek)'!AJ$150+(1-'Measured TV opt-pt'!H1970)*'CPP Detay (yüksek)'!AJ$132,"Girilen Rakamda Hata Var")))</f>
        <v>39.365077446101232</v>
      </c>
      <c r="I1958" s="243">
        <f>+IF(I1954=1,I1970*'CPP Detay Tum Ay'!AK$150+(1-'Measured TV opt-pt'!I1970)*'CPP Detay Tum Ay'!AK$132,IF(I1954=2,I1970*'CPP Detay (düşük)'!AK$150+(1-'Measured TV opt-pt'!I1970)*'CPP Detay (düşük)'!AK$132,IF(I1954=3,I1970*'CPP Detay (yüksek)'!AK$150+(1-'Measured TV opt-pt'!I1970)*'CPP Detay (yüksek)'!AK$132,"Girilen Rakamda Hata Var")))</f>
        <v>37.22524188017934</v>
      </c>
      <c r="J1958" s="243">
        <f>+IF(J1954=1,J1970*'CPP Detay Tum Ay'!AL$150+(1-'Measured TV opt-pt'!J1970)*'CPP Detay Tum Ay'!AL$132,IF(J1954=2,J1970*'CPP Detay (düşük)'!AL$150+(1-'Measured TV opt-pt'!J1970)*'CPP Detay (düşük)'!AL$132,IF(J1954=3,J1970*'CPP Detay (yüksek)'!AL$150+(1-'Measured TV opt-pt'!J1970)*'CPP Detay (yüksek)'!AL$132,"Girilen Rakamda Hata Var")))</f>
        <v>23.422902924094682</v>
      </c>
      <c r="K1958" s="243">
        <f>+IF(K1954=1,K1970*'CPP Detay Tum Ay'!AM$150+(1-'Measured TV opt-pt'!K1970)*'CPP Detay Tum Ay'!AM$132,IF(K1954=2,K1970*'CPP Detay (düşük)'!AM$150+(1-'Measured TV opt-pt'!K1970)*'CPP Detay (düşük)'!AM$132,IF(K1954=3,K1970*'CPP Detay (yüksek)'!AM$150+(1-'Measured TV opt-pt'!K1970)*'CPP Detay (yüksek)'!AM$132,"Girilen Rakamda Hata Var")))</f>
        <v>19.053642147149212</v>
      </c>
      <c r="L1958" s="257">
        <f>+IF(L1954=1,L1970*'CPP Detay Tum Ay'!AN$150+(1-'Measured TV opt-pt'!L1970)*'CPP Detay Tum Ay'!AN$132,IF(L1954=2,L1970*'CPP Detay (düşük)'!AN$150+(1-'Measured TV opt-pt'!L1970)*'CPP Detay (düşük)'!AN$132,IF(L1954=3,L1970*'CPP Detay (yüksek)'!AN$150+(1-'Measured TV opt-pt'!L1970)*'CPP Detay (yüksek)'!AN$132,"Girilen Rakamda Hata Var")))</f>
        <v>29.962257323016054</v>
      </c>
      <c r="M1958" s="257">
        <f>+IF(M1954=1,M1970*'CPP Detay Tum Ay'!AO$150+(1-'Measured TV opt-pt'!M1970)*'CPP Detay Tum Ay'!AO$132,IF(M1954=2,M1970*'CPP Detay (düşük)'!AO$150+(1-'Measured TV opt-pt'!M1970)*'CPP Detay (düşük)'!AO$132,IF(M1954=3,M1970*'CPP Detay (yüksek)'!AO$150+(1-'Measured TV opt-pt'!M1970)*'CPP Detay (yüksek)'!AO$132,"Girilen Rakamda Hata Var")))</f>
        <v>34.09758229862215</v>
      </c>
      <c r="N1958" s="257">
        <f>+IF(N1954=1,N1970*'CPP Detay Tum Ay'!AP$150+(1-'Measured TV opt-pt'!N1970)*'CPP Detay Tum Ay'!AP$132,IF(N1954=2,N1970*'CPP Detay (düşük)'!AP$150+(1-'Measured TV opt-pt'!N1970)*'CPP Detay (düşük)'!AP$132,IF(N1954=3,N1970*'CPP Detay (yüksek)'!AP$150+(1-'Measured TV opt-pt'!N1970)*'CPP Detay (yüksek)'!AP$132,"Girilen Rakamda Hata Var")))</f>
        <v>31.007738222475069</v>
      </c>
      <c r="O1958" s="258">
        <f>+IF(O1954=1,O1970*'CPP Detay Tum Ay'!AQ$150+(1-'Measured TV opt-pt'!O1970)*'CPP Detay Tum Ay'!AQ$132,IF(O1954=2,O1970*'CPP Detay (düşük)'!AQ$150+(1-'Measured TV opt-pt'!O1970)*'CPP Detay (düşük)'!AQ$132,IF(O1954=3,O1970*'CPP Detay (yüksek)'!AQ$150+(1-'Measured TV opt-pt'!O1970)*'CPP Detay (yüksek)'!AQ$132,"Girilen Rakamda Hata Var")))</f>
        <v>26.436363481600104</v>
      </c>
      <c r="P1958" s="244"/>
    </row>
    <row r="1959" spans="1:41" x14ac:dyDescent="0.25">
      <c r="A1959" s="194" t="s">
        <v>118</v>
      </c>
      <c r="B1959" s="376"/>
      <c r="C1959" s="77" t="s">
        <v>193</v>
      </c>
      <c r="D1959" s="243">
        <f>+IF(D1954=1,D1971*'CPP Detay Tum Ay'!AF$206+(1-'Measured TV opt-pt'!D1971)*'CPP Detay Tum Ay'!AF$188,IF(D1954=2,D1971*'CPP Detay (düşük)'!AF$206+(1-'Measured TV opt-pt'!D1971)*'CPP Detay (düşük)'!AF$188,IF(D1954=3,D1971*'CPP Detay (yüksek)'!AF$206+(1-'Measured TV opt-pt'!D1971)*'CPP Detay (yüksek)'!AF$188,"Girilen Rakamda Hata Var")))</f>
        <v>0</v>
      </c>
      <c r="E1959" s="243">
        <f>+IF(E1954=1,E1971*'CPP Detay Tum Ay'!AG$206+(1-'Measured TV opt-pt'!E1971)*'CPP Detay Tum Ay'!AG$188,IF(E1954=2,E1971*'CPP Detay (düşük)'!AG$206+(1-'Measured TV opt-pt'!E1971)*'CPP Detay (düşük)'!AG$188,IF(E1954=3,E1971*'CPP Detay (yüksek)'!AG$206+(1-'Measured TV opt-pt'!E1971)*'CPP Detay (yüksek)'!AG$188,"Girilen Rakamda Hata Var")))</f>
        <v>0</v>
      </c>
      <c r="F1959" s="243">
        <f>+IF(F1954=1,F1971*'CPP Detay Tum Ay'!AH$206+(1-'Measured TV opt-pt'!F1971)*'CPP Detay Tum Ay'!AH$188,IF(F1954=2,F1971*'CPP Detay (düşük)'!AH$206+(1-'Measured TV opt-pt'!F1971)*'CPP Detay (düşük)'!AH$188,IF(F1954=3,F1971*'CPP Detay (yüksek)'!AH$206+(1-'Measured TV opt-pt'!F1971)*'CPP Detay (yüksek)'!AH$188,"Girilen Rakamda Hata Var")))</f>
        <v>22.526374510656808</v>
      </c>
      <c r="G1959" s="243">
        <f>+IF(G1954=1,G1971*'CPP Detay Tum Ay'!AI$206+(1-'Measured TV opt-pt'!G1971)*'CPP Detay Tum Ay'!AI$188,IF(G1954=2,G1971*'CPP Detay (düşük)'!AI$206+(1-'Measured TV opt-pt'!G1971)*'CPP Detay (düşük)'!AI$188,IF(G1954=3,G1971*'CPP Detay (yüksek)'!AI$206+(1-'Measured TV opt-pt'!G1971)*'CPP Detay (yüksek)'!AI$188,"Girilen Rakamda Hata Var")))</f>
        <v>33.190553501254655</v>
      </c>
      <c r="H1959" s="243">
        <f>+IF(H1954=1,H1971*'CPP Detay Tum Ay'!AJ$206+(1-'Measured TV opt-pt'!H1971)*'CPP Detay Tum Ay'!AJ$188,IF(H1954=2,H1971*'CPP Detay (düşük)'!AJ$206+(1-'Measured TV opt-pt'!H1971)*'CPP Detay (düşük)'!AJ$188,IF(H1954=3,H1971*'CPP Detay (yüksek)'!AJ$206+(1-'Measured TV opt-pt'!H1971)*'CPP Detay (yüksek)'!AJ$188,"Girilen Rakamda Hata Var")))</f>
        <v>39.098073540197447</v>
      </c>
      <c r="I1959" s="243">
        <f>+IF(I1954=1,I1971*'CPP Detay Tum Ay'!AK$206+(1-'Measured TV opt-pt'!I1971)*'CPP Detay Tum Ay'!AK$188,IF(I1954=2,I1971*'CPP Detay (düşük)'!AK$206+(1-'Measured TV opt-pt'!I1971)*'CPP Detay (düşük)'!AK$188,IF(I1954=3,I1971*'CPP Detay (yüksek)'!AK$206+(1-'Measured TV opt-pt'!I1971)*'CPP Detay (yüksek)'!AK$188,"Girilen Rakamda Hata Var")))</f>
        <v>37.193365426375415</v>
      </c>
      <c r="J1959" s="243">
        <f>+IF(J1954=1,J1971*'CPP Detay Tum Ay'!AL$206+(1-'Measured TV opt-pt'!J1971)*'CPP Detay Tum Ay'!AL$188,IF(J1954=2,J1971*'CPP Detay (düşük)'!AL$206+(1-'Measured TV opt-pt'!J1971)*'CPP Detay (düşük)'!AL$188,IF(J1954=3,J1971*'CPP Detay (yüksek)'!AL$206+(1-'Measured TV opt-pt'!J1971)*'CPP Detay (yüksek)'!AL$188,"Girilen Rakamda Hata Var")))</f>
        <v>23.279473305216335</v>
      </c>
      <c r="K1959" s="243">
        <f>+IF(K1954=1,K1971*'CPP Detay Tum Ay'!AM$206+(1-'Measured TV opt-pt'!K1971)*'CPP Detay Tum Ay'!AM$188,IF(K1954=2,K1971*'CPP Detay (düşük)'!AM$206+(1-'Measured TV opt-pt'!K1971)*'CPP Detay (düşük)'!AM$188,IF(K1954=3,K1971*'CPP Detay (yüksek)'!AM$206+(1-'Measured TV opt-pt'!K1971)*'CPP Detay (yüksek)'!AM$188,"Girilen Rakamda Hata Var")))</f>
        <v>19.341425612854145</v>
      </c>
      <c r="L1959" s="257">
        <f>+IF(L1954=1,L1971*'CPP Detay Tum Ay'!AN$206+(1-'Measured TV opt-pt'!L1971)*'CPP Detay Tum Ay'!AN$188,IF(L1954=2,L1971*'CPP Detay (düşük)'!AN$206+(1-'Measured TV opt-pt'!L1971)*'CPP Detay (düşük)'!AN$188,IF(L1954=3,L1971*'CPP Detay (yüksek)'!AN$206+(1-'Measured TV opt-pt'!L1971)*'CPP Detay (yüksek)'!AN$188,"Girilen Rakamda Hata Var")))</f>
        <v>37.980613526848707</v>
      </c>
      <c r="M1959" s="257">
        <f>+IF(M1954=1,M1971*'CPP Detay Tum Ay'!AO$206+(1-'Measured TV opt-pt'!M1971)*'CPP Detay Tum Ay'!AO$188,IF(M1954=2,M1971*'CPP Detay (düşük)'!AO$206+(1-'Measured TV opt-pt'!M1971)*'CPP Detay (düşük)'!AO$188,IF(M1954=3,M1971*'CPP Detay (yüksek)'!AO$206+(1-'Measured TV opt-pt'!M1971)*'CPP Detay (yüksek)'!AO$188,"Girilen Rakamda Hata Var")))</f>
        <v>38.873441751966382</v>
      </c>
      <c r="N1959" s="257">
        <f>+IF(N1954=1,N1971*'CPP Detay Tum Ay'!AP$206+(1-'Measured TV opt-pt'!N1971)*'CPP Detay Tum Ay'!AP$188,IF(N1954=2,N1971*'CPP Detay (düşük)'!AP$206+(1-'Measured TV opt-pt'!N1971)*'CPP Detay (düşük)'!AP$188,IF(N1954=3,N1971*'CPP Detay (yüksek)'!AP$206+(1-'Measured TV opt-pt'!N1971)*'CPP Detay (yüksek)'!AP$188,"Girilen Rakamda Hata Var")))</f>
        <v>34.389161406851699</v>
      </c>
      <c r="O1959" s="258">
        <f>+IF(O1954=1,O1971*'CPP Detay Tum Ay'!AQ$206+(1-'Measured TV opt-pt'!O1971)*'CPP Detay Tum Ay'!AQ$188,IF(O1954=2,O1971*'CPP Detay (düşük)'!AQ$206+(1-'Measured TV opt-pt'!O1971)*'CPP Detay (düşük)'!AQ$188,IF(O1954=3,O1971*'CPP Detay (yüksek)'!AQ$206+(1-'Measured TV opt-pt'!O1971)*'CPP Detay (yüksek)'!AQ$188,"Girilen Rakamda Hata Var")))</f>
        <v>0</v>
      </c>
      <c r="P1959" s="244"/>
    </row>
    <row r="1960" spans="1:41" ht="15.75" thickBot="1" x14ac:dyDescent="0.3">
      <c r="A1960" s="194" t="s">
        <v>118</v>
      </c>
      <c r="B1960" s="376"/>
      <c r="C1960" s="96" t="s">
        <v>229</v>
      </c>
      <c r="D1960" s="243">
        <f>+IF(D1954=1,D1972*'CPP Detay Tum Ay'!AF$262+(1-'Measured TV opt-pt'!D1972)*'CPP Detay Tum Ay'!AF$244,IF(D1954=2,D1972*'CPP Detay (düşük)'!AF$262+(1-'Measured TV opt-pt'!D1972)*'CPP Detay (düşük)'!AF$244,IF(D1954=3,D1972*'CPP Detay (yüksek)'!AF$262+(1-'Measured TV opt-pt'!D1972)*'CPP Detay (yüksek)'!AF$244,"Girilen Rakamda Hata Var")))</f>
        <v>0</v>
      </c>
      <c r="E1960" s="163">
        <f>+IF(E1954=1,E1972*'CPP Detay Tum Ay'!AG$262+(1-'Measured TV opt-pt'!E1972)*'CPP Detay Tum Ay'!AG$244,IF(E1954=2,E1972*'CPP Detay (düşük)'!AG$262+(1-'Measured TV opt-pt'!E1972)*'CPP Detay (düşük)'!AG$244,IF(E1954=3,E1972*'CPP Detay (yüksek)'!AG$262+(1-'Measured TV opt-pt'!E1972)*'CPP Detay (yüksek)'!AG$244,"Girilen Rakamda Hata Var")))</f>
        <v>0</v>
      </c>
      <c r="F1960" s="163">
        <f>+IF(F1954=1,F1972*'CPP Detay Tum Ay'!AH$262+(1-'Measured TV opt-pt'!F1972)*'CPP Detay Tum Ay'!AH$244,IF(F1954=2,F1972*'CPP Detay (düşük)'!AH$262+(1-'Measured TV opt-pt'!F1972)*'CPP Detay (düşük)'!AH$244,IF(F1954=3,F1972*'CPP Detay (yüksek)'!AH$262+(1-'Measured TV opt-pt'!F1972)*'CPP Detay (yüksek)'!AH$244,"Girilen Rakamda Hata Var")))</f>
        <v>0</v>
      </c>
      <c r="G1960" s="163">
        <f>+IF(G1954=1,G1972*'CPP Detay Tum Ay'!AI$262+(1-'Measured TV opt-pt'!G1972)*'CPP Detay Tum Ay'!AI$244,IF(G1954=2,G1972*'CPP Detay (düşük)'!AI$262+(1-'Measured TV opt-pt'!G1972)*'CPP Detay (düşük)'!AI$244,IF(G1954=3,G1972*'CPP Detay (yüksek)'!AI$262+(1-'Measured TV opt-pt'!G1972)*'CPP Detay (yüksek)'!AI$244,"Girilen Rakamda Hata Var")))</f>
        <v>0</v>
      </c>
      <c r="H1960" s="163">
        <f>+IF(H1954=1,H1972*'CPP Detay Tum Ay'!AJ$262+(1-'Measured TV opt-pt'!H1972)*'CPP Detay Tum Ay'!AJ$244,IF(H1954=2,H1972*'CPP Detay (düşük)'!AJ$262+(1-'Measured TV opt-pt'!H1972)*'CPP Detay (düşük)'!AJ$244,IF(H1954=3,H1972*'CPP Detay (yüksek)'!AJ$262+(1-'Measured TV opt-pt'!H1972)*'CPP Detay (yüksek)'!AJ$244,"Girilen Rakamda Hata Var")))</f>
        <v>0</v>
      </c>
      <c r="I1960" s="163">
        <f>+IF(I1954=1,I1972*'CPP Detay Tum Ay'!AK$262+(1-'Measured TV opt-pt'!I1972)*'CPP Detay Tum Ay'!AK$244,IF(I1954=2,I1972*'CPP Detay (düşük)'!AK$262+(1-'Measured TV opt-pt'!I1972)*'CPP Detay (düşük)'!AK$244,IF(I1954=3,I1972*'CPP Detay (yüksek)'!AK$262+(1-'Measured TV opt-pt'!I1972)*'CPP Detay (yüksek)'!AK$244,"Girilen Rakamda Hata Var")))</f>
        <v>0</v>
      </c>
      <c r="J1960" s="163">
        <f>+IF(J1954=1,J1972*'CPP Detay Tum Ay'!AL$262+(1-'Measured TV opt-pt'!J1972)*'CPP Detay Tum Ay'!AL$244,IF(J1954=2,J1972*'CPP Detay (düşük)'!AL$262+(1-'Measured TV opt-pt'!J1972)*'CPP Detay (düşük)'!AL$244,IF(J1954=3,J1972*'CPP Detay (yüksek)'!AL$262+(1-'Measured TV opt-pt'!J1972)*'CPP Detay (yüksek)'!AL$244,"Girilen Rakamda Hata Var")))</f>
        <v>0</v>
      </c>
      <c r="K1960" s="163">
        <f>+IF(K1954=1,K1972*'CPP Detay Tum Ay'!AM$262+(1-'Measured TV opt-pt'!K1972)*'CPP Detay Tum Ay'!AM$244,IF(K1954=2,K1972*'CPP Detay (düşük)'!AM$262+(1-'Measured TV opt-pt'!K1972)*'CPP Detay (düşük)'!AM$244,IF(K1954=3,K1972*'CPP Detay (yüksek)'!AM$262+(1-'Measured TV opt-pt'!K1972)*'CPP Detay (yüksek)'!AM$244,"Girilen Rakamda Hata Var")))</f>
        <v>0</v>
      </c>
      <c r="L1960" s="163">
        <f>+IF(L1954=1,L1972*'CPP Detay Tum Ay'!AN$262+(1-'Measured TV opt-pt'!L1972)*'CPP Detay Tum Ay'!AN$244,IF(L1954=2,L1972*'CPP Detay (düşük)'!AN$262+(1-'Measured TV opt-pt'!L1972)*'CPP Detay (düşük)'!AN$244,IF(L1954=3,L1972*'CPP Detay (yüksek)'!AN$262+(1-'Measured TV opt-pt'!L1972)*'CPP Detay (yüksek)'!AN$244,"Girilen Rakamda Hata Var")))</f>
        <v>0</v>
      </c>
      <c r="M1960" s="163">
        <f>+IF(M1954=1,M1972*'CPP Detay Tum Ay'!AO$262+(1-'Measured TV opt-pt'!M1972)*'CPP Detay Tum Ay'!AO$244,IF(M1954=2,M1972*'CPP Detay (düşük)'!AO$262+(1-'Measured TV opt-pt'!M1972)*'CPP Detay (düşük)'!AO$244,IF(M1954=3,M1972*'CPP Detay (yüksek)'!AO$262+(1-'Measured TV opt-pt'!M1972)*'CPP Detay (yüksek)'!AO$244,"Girilen Rakamda Hata Var")))</f>
        <v>0</v>
      </c>
      <c r="N1960" s="163">
        <f>+IF(N1954=1,N1972*'CPP Detay Tum Ay'!AP$262+(1-'Measured TV opt-pt'!N1972)*'CPP Detay Tum Ay'!AP$244,IF(N1954=2,N1972*'CPP Detay (düşük)'!AP$262+(1-'Measured TV opt-pt'!N1972)*'CPP Detay (düşük)'!AP$244,IF(N1954=3,N1972*'CPP Detay (yüksek)'!AP$262+(1-'Measured TV opt-pt'!N1972)*'CPP Detay (yüksek)'!AP$244,"Girilen Rakamda Hata Var")))</f>
        <v>0</v>
      </c>
      <c r="O1960" s="164">
        <f>+IF(O1954=1,O1972*'CPP Detay Tum Ay'!AQ$262+(1-'Measured TV opt-pt'!O1972)*'CPP Detay Tum Ay'!AQ$244,IF(O1954=2,O1972*'CPP Detay (düşük)'!AQ$262+(1-'Measured TV opt-pt'!O1972)*'CPP Detay (düşük)'!AQ$244,IF(O1954=3,O1972*'CPP Detay (yüksek)'!AQ$262+(1-'Measured TV opt-pt'!O1972)*'CPP Detay (yüksek)'!AQ$244,"Girilen Rakamda Hata Var")))</f>
        <v>0</v>
      </c>
      <c r="P1960" s="164"/>
    </row>
    <row r="1961" spans="1:41" x14ac:dyDescent="0.25">
      <c r="A1961" s="194" t="s">
        <v>118</v>
      </c>
      <c r="B1961" s="376"/>
      <c r="C1961" s="263" t="s">
        <v>16</v>
      </c>
      <c r="D1961" s="264">
        <f>+SUMPRODUCT(D1962:D1966,D1949:D1953)</f>
        <v>33.657903569796083</v>
      </c>
      <c r="E1961" s="264">
        <f t="shared" ref="E1961" si="4436">+SUMPRODUCT(E1962:E1966,E1949:E1953)</f>
        <v>33.888055225282415</v>
      </c>
      <c r="F1961" s="264">
        <f t="shared" ref="F1961" si="4437">+SUMPRODUCT(F1962:F1966,F1949:F1953)</f>
        <v>37.292369360148356</v>
      </c>
      <c r="G1961" s="264">
        <f t="shared" ref="G1961" si="4438">+SUMPRODUCT(G1962:G1966,G1949:G1953)</f>
        <v>55.064682670639002</v>
      </c>
      <c r="H1961" s="264">
        <f t="shared" ref="H1961" si="4439">+SUMPRODUCT(H1962:H1966,H1949:H1953)</f>
        <v>64.519998519360627</v>
      </c>
      <c r="I1961" s="264">
        <f t="shared" ref="I1961" si="4440">+SUMPRODUCT(I1962:I1966,I1949:I1953)</f>
        <v>60.967335143914582</v>
      </c>
      <c r="J1961" s="264">
        <f t="shared" ref="J1961" si="4441">+SUMPRODUCT(J1962:J1966,J1949:J1953)</f>
        <v>37.136775372364426</v>
      </c>
      <c r="K1961" s="264">
        <f t="shared" ref="K1961" si="4442">+SUMPRODUCT(K1962:K1966,K1949:K1953)</f>
        <v>31.609754521876734</v>
      </c>
      <c r="L1961" s="264">
        <f t="shared" ref="L1961" si="4443">+SUMPRODUCT(L1962:L1966,L1949:L1953)</f>
        <v>44.788776760304152</v>
      </c>
      <c r="M1961" s="264">
        <f t="shared" ref="M1961" si="4444">+SUMPRODUCT(M1962:M1966,M1949:M1953)</f>
        <v>50.220828022537304</v>
      </c>
      <c r="N1961" s="264">
        <f t="shared" ref="N1961" si="4445">+SUMPRODUCT(N1962:N1966,N1949:N1953)</f>
        <v>26.062108672171341</v>
      </c>
      <c r="O1961" s="265">
        <f t="shared" ref="O1961" si="4446">+SUMPRODUCT(O1962:O1966,O1949:O1953)</f>
        <v>40.569855349669901</v>
      </c>
      <c r="P1961" s="165"/>
    </row>
    <row r="1962" spans="1:41" x14ac:dyDescent="0.25">
      <c r="A1962" s="194" t="s">
        <v>118</v>
      </c>
      <c r="B1962" s="376"/>
      <c r="C1962" s="77" t="s">
        <v>212</v>
      </c>
      <c r="D1962" s="261">
        <f>+D1956*(D1968*D1994+(1-D1968)*D1993)</f>
        <v>32.311793654535968</v>
      </c>
      <c r="E1962" s="261">
        <f t="shared" ref="E1962:O1962" si="4447">+E1956*(E1968*E1994+(1-E1968)*E1993)</f>
        <v>31.922348117523953</v>
      </c>
      <c r="F1962" s="261">
        <f t="shared" si="4447"/>
        <v>34.701361725600862</v>
      </c>
      <c r="G1962" s="261">
        <f t="shared" si="4447"/>
        <v>50.559314811949569</v>
      </c>
      <c r="H1962" s="261">
        <f t="shared" si="4447"/>
        <v>59.160760781892357</v>
      </c>
      <c r="I1962" s="261">
        <f t="shared" si="4447"/>
        <v>56.587618562590322</v>
      </c>
      <c r="J1962" s="261">
        <f t="shared" si="4447"/>
        <v>34.894123589304101</v>
      </c>
      <c r="K1962" s="261">
        <f t="shared" si="4447"/>
        <v>31.198792921972903</v>
      </c>
      <c r="L1962" s="261">
        <f t="shared" si="4447"/>
        <v>41.792561209795352</v>
      </c>
      <c r="M1962" s="261">
        <f t="shared" si="4447"/>
        <v>47.330435280346414</v>
      </c>
      <c r="N1962" s="261">
        <f t="shared" si="4447"/>
        <v>24.713926724268049</v>
      </c>
      <c r="O1962" s="262">
        <f t="shared" si="4447"/>
        <v>38.092444895159822</v>
      </c>
      <c r="P1962" s="162"/>
    </row>
    <row r="1963" spans="1:41" x14ac:dyDescent="0.25">
      <c r="A1963" s="194" t="s">
        <v>118</v>
      </c>
      <c r="B1963" s="376"/>
      <c r="C1963" s="77" t="s">
        <v>213</v>
      </c>
      <c r="D1963" s="261">
        <f>+D1957*(D1969*D1994+(1-D1969)*D1993)</f>
        <v>0</v>
      </c>
      <c r="E1963" s="261">
        <f t="shared" ref="E1963:O1963" si="4448">+E1957*(E1969*E1994+(1-E1969)*E1993)</f>
        <v>0</v>
      </c>
      <c r="F1963" s="261">
        <f t="shared" si="4448"/>
        <v>0</v>
      </c>
      <c r="G1963" s="261">
        <f t="shared" si="4448"/>
        <v>0</v>
      </c>
      <c r="H1963" s="261">
        <f t="shared" si="4448"/>
        <v>0</v>
      </c>
      <c r="I1963" s="261">
        <f t="shared" si="4448"/>
        <v>0</v>
      </c>
      <c r="J1963" s="261">
        <f t="shared" si="4448"/>
        <v>0</v>
      </c>
      <c r="K1963" s="261">
        <f t="shared" si="4448"/>
        <v>0</v>
      </c>
      <c r="L1963" s="261">
        <f t="shared" si="4448"/>
        <v>0</v>
      </c>
      <c r="M1963" s="261">
        <f t="shared" si="4448"/>
        <v>0</v>
      </c>
      <c r="N1963" s="261">
        <f t="shared" si="4448"/>
        <v>0</v>
      </c>
      <c r="O1963" s="262">
        <f t="shared" si="4448"/>
        <v>0</v>
      </c>
      <c r="P1963" s="244"/>
    </row>
    <row r="1964" spans="1:41" x14ac:dyDescent="0.25">
      <c r="A1964" s="194" t="s">
        <v>118</v>
      </c>
      <c r="B1964" s="376"/>
      <c r="C1964" s="77" t="s">
        <v>214</v>
      </c>
      <c r="D1964" s="261">
        <f>+D1958*(D1970*D1994+(1-D1970)*D1993)</f>
        <v>37.653499667472943</v>
      </c>
      <c r="E1964" s="261">
        <f t="shared" ref="E1964:O1964" si="4449">+E1958*(E1970*E1994+(1-E1970)*E1993)</f>
        <v>38.76911616962586</v>
      </c>
      <c r="F1964" s="261">
        <f t="shared" si="4449"/>
        <v>43.667673935229807</v>
      </c>
      <c r="G1964" s="261">
        <f t="shared" si="4449"/>
        <v>60.297317299030297</v>
      </c>
      <c r="H1964" s="261">
        <f t="shared" si="4449"/>
        <v>71.120087444431391</v>
      </c>
      <c r="I1964" s="261">
        <f t="shared" si="4449"/>
        <v>67.254089904519475</v>
      </c>
      <c r="J1964" s="261">
        <f t="shared" si="4449"/>
        <v>40.73482205515684</v>
      </c>
      <c r="K1964" s="261">
        <f t="shared" si="4449"/>
        <v>33.054057887650586</v>
      </c>
      <c r="L1964" s="261">
        <f t="shared" si="4449"/>
        <v>53.110012078146717</v>
      </c>
      <c r="M1964" s="261">
        <f t="shared" si="4449"/>
        <v>60.232223561419353</v>
      </c>
      <c r="N1964" s="261">
        <f t="shared" si="4449"/>
        <v>31.007738222475069</v>
      </c>
      <c r="O1964" s="262">
        <f t="shared" si="4449"/>
        <v>48.098545523254991</v>
      </c>
      <c r="P1964" s="244"/>
    </row>
    <row r="1965" spans="1:41" x14ac:dyDescent="0.25">
      <c r="A1965" s="194" t="s">
        <v>118</v>
      </c>
      <c r="B1965" s="376"/>
      <c r="C1965" s="77" t="s">
        <v>215</v>
      </c>
      <c r="D1965" s="161">
        <f>+D1959*(D1971*D1994+(1-D1971)*D1993)</f>
        <v>0</v>
      </c>
      <c r="E1965" s="161">
        <f t="shared" ref="E1965:O1965" si="4450">+E1959*(E1971*E1994+(1-E1971)*E1993)</f>
        <v>0</v>
      </c>
      <c r="F1965" s="161">
        <f t="shared" si="4450"/>
        <v>39.128402578336143</v>
      </c>
      <c r="G1965" s="161">
        <f t="shared" si="4450"/>
        <v>59.964700198299695</v>
      </c>
      <c r="H1965" s="161">
        <f t="shared" si="4450"/>
        <v>70.63769690012515</v>
      </c>
      <c r="I1965" s="161">
        <f t="shared" si="4450"/>
        <v>67.196499361605959</v>
      </c>
      <c r="J1965" s="161">
        <f t="shared" si="4450"/>
        <v>40.485383289117372</v>
      </c>
      <c r="K1965" s="161">
        <f t="shared" si="4450"/>
        <v>33.553301615493076</v>
      </c>
      <c r="L1965" s="161">
        <f t="shared" si="4450"/>
        <v>67.323059854934428</v>
      </c>
      <c r="M1965" s="161">
        <f t="shared" si="4450"/>
        <v>68.668617431590377</v>
      </c>
      <c r="N1965" s="161">
        <f t="shared" si="4450"/>
        <v>34.389161406851699</v>
      </c>
      <c r="O1965" s="162">
        <f t="shared" si="4450"/>
        <v>0</v>
      </c>
      <c r="P1965" s="244"/>
    </row>
    <row r="1966" spans="1:41" ht="15.75" thickBot="1" x14ac:dyDescent="0.3">
      <c r="A1966" s="194" t="s">
        <v>118</v>
      </c>
      <c r="B1966" s="376"/>
      <c r="C1966" s="96" t="s">
        <v>230</v>
      </c>
      <c r="D1966" s="163">
        <f>+D1960*(D1972*D1994+(1-D1972)*D1993)</f>
        <v>0</v>
      </c>
      <c r="E1966" s="163">
        <f t="shared" ref="E1966:O1966" si="4451">+E1960*(E1972*E1994+(1-E1972)*E1993)</f>
        <v>0</v>
      </c>
      <c r="F1966" s="163">
        <f t="shared" si="4451"/>
        <v>0</v>
      </c>
      <c r="G1966" s="163">
        <f t="shared" si="4451"/>
        <v>0</v>
      </c>
      <c r="H1966" s="163">
        <f t="shared" si="4451"/>
        <v>0</v>
      </c>
      <c r="I1966" s="163">
        <f t="shared" si="4451"/>
        <v>0</v>
      </c>
      <c r="J1966" s="163">
        <f t="shared" si="4451"/>
        <v>0</v>
      </c>
      <c r="K1966" s="163">
        <f t="shared" si="4451"/>
        <v>0</v>
      </c>
      <c r="L1966" s="163">
        <f t="shared" si="4451"/>
        <v>0</v>
      </c>
      <c r="M1966" s="163">
        <f t="shared" si="4451"/>
        <v>0</v>
      </c>
      <c r="N1966" s="163">
        <f t="shared" si="4451"/>
        <v>0</v>
      </c>
      <c r="O1966" s="164">
        <f t="shared" si="4451"/>
        <v>0</v>
      </c>
      <c r="P1966" s="164"/>
    </row>
    <row r="1967" spans="1:41" x14ac:dyDescent="0.25">
      <c r="A1967" s="194" t="s">
        <v>118</v>
      </c>
      <c r="B1967" s="376"/>
      <c r="C1967" s="204" t="s">
        <v>2</v>
      </c>
      <c r="D1967" s="205">
        <f>+IFERROR(SUMPRODUCT(D1968:D1972,D1974:D1978)/D1973,0)</f>
        <v>0</v>
      </c>
      <c r="E1967" s="205">
        <f t="shared" ref="E1967" si="4452">+IFERROR(SUMPRODUCT(E1968:E1972,E1974:E1978)/E1973,0)</f>
        <v>0</v>
      </c>
      <c r="F1967" s="205">
        <f t="shared" ref="F1967" si="4453">+IFERROR(SUMPRODUCT(F1968:F1972,F1974:F1978)/F1973,0)</f>
        <v>0</v>
      </c>
      <c r="G1967" s="205">
        <f t="shared" ref="G1967" si="4454">+IFERROR(SUMPRODUCT(G1968:G1972,G1974:G1978)/G1973,0)</f>
        <v>0</v>
      </c>
      <c r="H1967" s="205">
        <f t="shared" ref="H1967" si="4455">+IFERROR(SUMPRODUCT(H1968:H1972,H1974:H1978)/H1973,0)</f>
        <v>0</v>
      </c>
      <c r="I1967" s="205">
        <f t="shared" ref="I1967" si="4456">+IFERROR(SUMPRODUCT(I1968:I1972,I1974:I1978)/I1973,0)</f>
        <v>0</v>
      </c>
      <c r="J1967" s="205">
        <f t="shared" ref="J1967" si="4457">+IFERROR(SUMPRODUCT(J1968:J1972,J1974:J1978)/J1973,0)</f>
        <v>0</v>
      </c>
      <c r="K1967" s="205">
        <f t="shared" ref="K1967" si="4458">+IFERROR(SUMPRODUCT(K1968:K1972,K1974:K1978)/K1973,0)</f>
        <v>0</v>
      </c>
      <c r="L1967" s="205">
        <f t="shared" ref="L1967" si="4459">+IFERROR(SUMPRODUCT(L1968:L1972,L1974:L1978)/L1973,0)</f>
        <v>0</v>
      </c>
      <c r="M1967" s="205">
        <f t="shared" ref="M1967" si="4460">+IFERROR(SUMPRODUCT(M1968:M1972,M1974:M1978)/M1973,0)</f>
        <v>0</v>
      </c>
      <c r="N1967" s="205">
        <f t="shared" ref="N1967" si="4461">+IFERROR(SUMPRODUCT(N1968:N1972,N1974:N1978)/N1973,0)</f>
        <v>0</v>
      </c>
      <c r="O1967" s="205">
        <f t="shared" ref="O1967" si="4462">+IFERROR(SUMPRODUCT(O1968:O1972,O1974:O1978)/O1973,0)</f>
        <v>0</v>
      </c>
      <c r="P1967" s="166" t="e">
        <f>+SUMPRODUCT(D1967:O1967,D1973:O1973)/P1973</f>
        <v>#DIV/0!</v>
      </c>
      <c r="R1967" s="192">
        <f>+D1967</f>
        <v>0</v>
      </c>
      <c r="S1967" s="192">
        <f t="shared" ref="S1967" si="4463">+E1967</f>
        <v>0</v>
      </c>
      <c r="T1967" s="192">
        <f t="shared" ref="T1967" si="4464">+F1967</f>
        <v>0</v>
      </c>
      <c r="U1967" s="192">
        <f t="shared" ref="U1967" si="4465">+G1967</f>
        <v>0</v>
      </c>
      <c r="V1967" s="192">
        <f t="shared" ref="V1967" si="4466">+H1967</f>
        <v>0</v>
      </c>
      <c r="W1967" s="192">
        <f t="shared" ref="W1967" si="4467">+I1967</f>
        <v>0</v>
      </c>
      <c r="X1967" s="192">
        <f t="shared" ref="X1967" si="4468">+J1967</f>
        <v>0</v>
      </c>
      <c r="Y1967" s="192">
        <f t="shared" ref="Y1967" si="4469">+K1967</f>
        <v>0</v>
      </c>
      <c r="Z1967" s="192">
        <f t="shared" ref="Z1967" si="4470">+L1967</f>
        <v>0</v>
      </c>
      <c r="AA1967" s="192">
        <f t="shared" ref="AA1967" si="4471">+M1967</f>
        <v>0</v>
      </c>
      <c r="AB1967" s="192">
        <f t="shared" ref="AB1967" si="4472">+N1967</f>
        <v>0</v>
      </c>
      <c r="AC1967" s="192">
        <f t="shared" ref="AC1967" si="4473">+O1967</f>
        <v>0</v>
      </c>
      <c r="AD1967" s="190">
        <f>+D1973</f>
        <v>0</v>
      </c>
      <c r="AE1967" s="190">
        <f t="shared" ref="AE1967" si="4474">+E1973</f>
        <v>0</v>
      </c>
      <c r="AF1967" s="190">
        <f t="shared" ref="AF1967" si="4475">+F1973</f>
        <v>0</v>
      </c>
      <c r="AG1967" s="190">
        <f t="shared" ref="AG1967" si="4476">+G1973</f>
        <v>0</v>
      </c>
      <c r="AH1967" s="190">
        <f t="shared" ref="AH1967" si="4477">+H1973</f>
        <v>0</v>
      </c>
      <c r="AI1967" s="190">
        <f t="shared" ref="AI1967" si="4478">+I1973</f>
        <v>0</v>
      </c>
      <c r="AJ1967" s="190">
        <f t="shared" ref="AJ1967" si="4479">+J1973</f>
        <v>0</v>
      </c>
      <c r="AK1967" s="190">
        <f t="shared" ref="AK1967" si="4480">+K1973</f>
        <v>0</v>
      </c>
      <c r="AL1967" s="190">
        <f t="shared" ref="AL1967" si="4481">+L1973</f>
        <v>0</v>
      </c>
      <c r="AM1967" s="190">
        <f t="shared" ref="AM1967" si="4482">+M1973</f>
        <v>0</v>
      </c>
      <c r="AN1967" s="190">
        <f t="shared" ref="AN1967" si="4483">+N1973</f>
        <v>0</v>
      </c>
      <c r="AO1967" s="190">
        <f t="shared" ref="AO1967" si="4484">+O1973</f>
        <v>0</v>
      </c>
    </row>
    <row r="1968" spans="1:41" x14ac:dyDescent="0.25">
      <c r="A1968" s="194" t="s">
        <v>118</v>
      </c>
      <c r="B1968" s="376"/>
      <c r="C1968" s="178" t="s">
        <v>3</v>
      </c>
      <c r="D1968" s="179">
        <v>0.44</v>
      </c>
      <c r="E1968" s="179">
        <v>0.44</v>
      </c>
      <c r="F1968" s="179">
        <v>0.44</v>
      </c>
      <c r="G1968" s="293">
        <v>0.48</v>
      </c>
      <c r="H1968" s="293">
        <v>0.48</v>
      </c>
      <c r="I1968" s="293">
        <v>0.48</v>
      </c>
      <c r="J1968" s="179">
        <v>0.48</v>
      </c>
      <c r="K1968" s="179">
        <v>0.48915873014712274</v>
      </c>
      <c r="L1968" s="179">
        <v>0.4834974169537235</v>
      </c>
      <c r="M1968" s="179">
        <v>0.45414569524687309</v>
      </c>
      <c r="N1968" s="179">
        <v>0.38276016431267579</v>
      </c>
      <c r="O1968" s="179">
        <v>0.34111134082271427</v>
      </c>
      <c r="P1968" s="180" t="e">
        <f>+SUMPRODUCT(D1968:O1968,D1974:O1974)/P1974</f>
        <v>#DIV/0!</v>
      </c>
    </row>
    <row r="1969" spans="1:53" x14ac:dyDescent="0.25">
      <c r="A1969" s="194" t="s">
        <v>118</v>
      </c>
      <c r="B1969" s="376"/>
      <c r="C1969" s="178" t="s">
        <v>200</v>
      </c>
      <c r="D1969" s="179">
        <v>0.44</v>
      </c>
      <c r="E1969" s="179">
        <v>0.44</v>
      </c>
      <c r="F1969" s="179">
        <v>0.44</v>
      </c>
      <c r="G1969" s="293">
        <v>0.48</v>
      </c>
      <c r="H1969" s="293">
        <v>0.48</v>
      </c>
      <c r="I1969" s="293">
        <v>0.48</v>
      </c>
      <c r="J1969" s="179">
        <v>0.48</v>
      </c>
      <c r="K1969" s="179">
        <v>0.48915873014712274</v>
      </c>
      <c r="L1969" s="179">
        <v>0.4834974169537235</v>
      </c>
      <c r="M1969" s="179">
        <v>0.45414569524687309</v>
      </c>
      <c r="N1969" s="179">
        <v>0.38276016431267579</v>
      </c>
      <c r="O1969" s="179">
        <v>0.34111134082271427</v>
      </c>
      <c r="P1969" s="242"/>
    </row>
    <row r="1970" spans="1:53" x14ac:dyDescent="0.25">
      <c r="A1970" s="194" t="s">
        <v>118</v>
      </c>
      <c r="B1970" s="376"/>
      <c r="C1970" s="178" t="s">
        <v>201</v>
      </c>
      <c r="D1970" s="179">
        <v>0.44</v>
      </c>
      <c r="E1970" s="179">
        <v>0.44</v>
      </c>
      <c r="F1970" s="179">
        <v>0.44</v>
      </c>
      <c r="G1970" s="293">
        <v>0.48</v>
      </c>
      <c r="H1970" s="293">
        <v>0.48</v>
      </c>
      <c r="I1970" s="293">
        <v>0.48</v>
      </c>
      <c r="J1970" s="179">
        <v>0.48</v>
      </c>
      <c r="K1970" s="179">
        <v>0.48915873014712274</v>
      </c>
      <c r="L1970" s="179">
        <v>0.4834974169537235</v>
      </c>
      <c r="M1970" s="179">
        <v>0.45414569524687309</v>
      </c>
      <c r="N1970" s="179">
        <v>0.38276016431267579</v>
      </c>
      <c r="O1970" s="179">
        <v>0.34111134082271427</v>
      </c>
      <c r="P1970" s="242"/>
    </row>
    <row r="1971" spans="1:53" x14ac:dyDescent="0.25">
      <c r="A1971" s="194" t="s">
        <v>118</v>
      </c>
      <c r="B1971" s="376"/>
      <c r="C1971" s="178" t="s">
        <v>202</v>
      </c>
      <c r="D1971" s="179">
        <v>0.44</v>
      </c>
      <c r="E1971" s="179">
        <v>0.44</v>
      </c>
      <c r="F1971" s="179">
        <v>0.44</v>
      </c>
      <c r="G1971" s="293">
        <v>0.48</v>
      </c>
      <c r="H1971" s="293">
        <v>0.48</v>
      </c>
      <c r="I1971" s="293">
        <v>0.48</v>
      </c>
      <c r="J1971" s="179">
        <v>0.48</v>
      </c>
      <c r="K1971" s="179">
        <v>0.48915873014712274</v>
      </c>
      <c r="L1971" s="179">
        <v>0.4834974169537235</v>
      </c>
      <c r="M1971" s="179">
        <v>0.45414569524687309</v>
      </c>
      <c r="N1971" s="179">
        <v>0.38276016431267579</v>
      </c>
      <c r="O1971" s="179">
        <v>0.34111134082271427</v>
      </c>
      <c r="P1971" s="242"/>
    </row>
    <row r="1972" spans="1:53" ht="15.75" thickBot="1" x14ac:dyDescent="0.3">
      <c r="A1972" s="194" t="s">
        <v>118</v>
      </c>
      <c r="B1972" s="376"/>
      <c r="C1972" s="280" t="s">
        <v>231</v>
      </c>
      <c r="D1972" s="179">
        <v>0.44</v>
      </c>
      <c r="E1972" s="179">
        <v>0.44</v>
      </c>
      <c r="F1972" s="179">
        <v>0.44</v>
      </c>
      <c r="G1972" s="293">
        <v>0.48</v>
      </c>
      <c r="H1972" s="293">
        <v>0.48</v>
      </c>
      <c r="I1972" s="293">
        <v>0.48</v>
      </c>
      <c r="J1972" s="181">
        <v>0.48</v>
      </c>
      <c r="K1972" s="181">
        <v>0.48915873014712274</v>
      </c>
      <c r="L1972" s="181">
        <v>0.4834974169537235</v>
      </c>
      <c r="M1972" s="179">
        <v>0.45414569524687309</v>
      </c>
      <c r="N1972" s="179">
        <v>0.38276016431267579</v>
      </c>
      <c r="O1972" s="179">
        <v>0.34111134082271427</v>
      </c>
      <c r="P1972" s="182" t="e">
        <f t="shared" ref="P1972" si="4485">+SUMPRODUCT(D1972:O1972,D1978:O1978)/P1978</f>
        <v>#DIV/0!</v>
      </c>
    </row>
    <row r="1973" spans="1:53" x14ac:dyDescent="0.25">
      <c r="A1973" s="194" t="s">
        <v>118</v>
      </c>
      <c r="B1973" s="376"/>
      <c r="C1973" s="99" t="s">
        <v>239</v>
      </c>
      <c r="D1973" s="100">
        <f>+D1942/D1955/30</f>
        <v>0</v>
      </c>
      <c r="E1973" s="100">
        <f t="shared" ref="E1973:O1973" si="4486">+E1942/E1955/30</f>
        <v>0</v>
      </c>
      <c r="F1973" s="100">
        <f t="shared" si="4486"/>
        <v>0</v>
      </c>
      <c r="G1973" s="100">
        <f t="shared" si="4486"/>
        <v>0</v>
      </c>
      <c r="H1973" s="100">
        <f t="shared" si="4486"/>
        <v>0</v>
      </c>
      <c r="I1973" s="100">
        <f t="shared" si="4486"/>
        <v>0</v>
      </c>
      <c r="J1973" s="100">
        <f t="shared" si="4486"/>
        <v>0</v>
      </c>
      <c r="K1973" s="100">
        <f t="shared" si="4486"/>
        <v>0</v>
      </c>
      <c r="L1973" s="100">
        <f t="shared" si="4486"/>
        <v>0</v>
      </c>
      <c r="M1973" s="100">
        <f t="shared" si="4486"/>
        <v>0</v>
      </c>
      <c r="N1973" s="100">
        <f t="shared" si="4486"/>
        <v>0</v>
      </c>
      <c r="O1973" s="167">
        <f t="shared" si="4486"/>
        <v>0</v>
      </c>
      <c r="P1973" s="167">
        <f>SUM(D1973:O1973)</f>
        <v>0</v>
      </c>
    </row>
    <row r="1974" spans="1:53" x14ac:dyDescent="0.25">
      <c r="A1974" s="194" t="s">
        <v>118</v>
      </c>
      <c r="B1974" s="376"/>
      <c r="C1974" s="86" t="s">
        <v>240</v>
      </c>
      <c r="D1974" s="87">
        <f>+D1973*D1949</f>
        <v>0</v>
      </c>
      <c r="E1974" s="87">
        <f t="shared" ref="E1974" si="4487">+E1973*E1949</f>
        <v>0</v>
      </c>
      <c r="F1974" s="87">
        <f t="shared" ref="F1974" si="4488">+F1973*F1949</f>
        <v>0</v>
      </c>
      <c r="G1974" s="87">
        <f t="shared" ref="G1974" si="4489">+G1973*G1949</f>
        <v>0</v>
      </c>
      <c r="H1974" s="87">
        <f t="shared" ref="H1974" si="4490">+H1973*H1949</f>
        <v>0</v>
      </c>
      <c r="I1974" s="87">
        <f t="shared" ref="I1974" si="4491">+I1973*I1949</f>
        <v>0</v>
      </c>
      <c r="J1974" s="87">
        <f t="shared" ref="J1974" si="4492">+J1973*J1949</f>
        <v>0</v>
      </c>
      <c r="K1974" s="87">
        <f t="shared" ref="K1974" si="4493">+K1973*K1949</f>
        <v>0</v>
      </c>
      <c r="L1974" s="87">
        <f t="shared" ref="L1974" si="4494">+L1973*L1949</f>
        <v>0</v>
      </c>
      <c r="M1974" s="87">
        <f t="shared" ref="M1974" si="4495">+M1973*M1949</f>
        <v>0</v>
      </c>
      <c r="N1974" s="87">
        <f t="shared" ref="N1974" si="4496">+N1973*N1949</f>
        <v>0</v>
      </c>
      <c r="O1974" s="159">
        <f t="shared" ref="O1974" si="4497">+O1973*O1949</f>
        <v>0</v>
      </c>
      <c r="P1974" s="159">
        <f t="shared" ref="P1974:P1984" si="4498">SUM(D1974:O1974)</f>
        <v>0</v>
      </c>
      <c r="AP1974" s="190">
        <f>+D1974</f>
        <v>0</v>
      </c>
      <c r="AQ1974" s="190">
        <f t="shared" ref="AQ1974:AQ1978" si="4499">+E1974</f>
        <v>0</v>
      </c>
      <c r="AR1974" s="190">
        <f t="shared" ref="AR1974:AR1978" si="4500">+F1974</f>
        <v>0</v>
      </c>
      <c r="AS1974" s="190">
        <f t="shared" ref="AS1974:AS1978" si="4501">+G1974</f>
        <v>0</v>
      </c>
      <c r="AT1974" s="190">
        <f t="shared" ref="AT1974:AT1978" si="4502">+H1974</f>
        <v>0</v>
      </c>
      <c r="AU1974" s="190">
        <f t="shared" ref="AU1974:AU1978" si="4503">+I1974</f>
        <v>0</v>
      </c>
      <c r="AV1974" s="190">
        <f t="shared" ref="AV1974:AV1978" si="4504">+J1974</f>
        <v>0</v>
      </c>
      <c r="AW1974" s="190">
        <f t="shared" ref="AW1974:AW1978" si="4505">+K1974</f>
        <v>0</v>
      </c>
      <c r="AX1974" s="190">
        <f t="shared" ref="AX1974:AX1978" si="4506">+L1974</f>
        <v>0</v>
      </c>
      <c r="AY1974" s="190">
        <f t="shared" ref="AY1974:AY1978" si="4507">+M1974</f>
        <v>0</v>
      </c>
      <c r="AZ1974" s="190">
        <f t="shared" ref="AZ1974:AZ1978" si="4508">+N1974</f>
        <v>0</v>
      </c>
      <c r="BA1974" s="190">
        <f t="shared" ref="BA1974:BA1978" si="4509">+O1974</f>
        <v>0</v>
      </c>
    </row>
    <row r="1975" spans="1:53" x14ac:dyDescent="0.25">
      <c r="A1975" s="194" t="s">
        <v>118</v>
      </c>
      <c r="B1975" s="376"/>
      <c r="C1975" s="86" t="s">
        <v>241</v>
      </c>
      <c r="D1975" s="87">
        <f>+D1973*D1950</f>
        <v>0</v>
      </c>
      <c r="E1975" s="87">
        <f t="shared" ref="E1975:O1975" si="4510">+E1973*E1950</f>
        <v>0</v>
      </c>
      <c r="F1975" s="87">
        <f t="shared" si="4510"/>
        <v>0</v>
      </c>
      <c r="G1975" s="87">
        <f t="shared" si="4510"/>
        <v>0</v>
      </c>
      <c r="H1975" s="87">
        <f t="shared" si="4510"/>
        <v>0</v>
      </c>
      <c r="I1975" s="87">
        <f t="shared" si="4510"/>
        <v>0</v>
      </c>
      <c r="J1975" s="87">
        <f t="shared" si="4510"/>
        <v>0</v>
      </c>
      <c r="K1975" s="87">
        <f t="shared" si="4510"/>
        <v>0</v>
      </c>
      <c r="L1975" s="87">
        <f t="shared" si="4510"/>
        <v>0</v>
      </c>
      <c r="M1975" s="87">
        <f t="shared" si="4510"/>
        <v>0</v>
      </c>
      <c r="N1975" s="87">
        <f t="shared" si="4510"/>
        <v>0</v>
      </c>
      <c r="O1975" s="159">
        <f t="shared" si="4510"/>
        <v>0</v>
      </c>
      <c r="P1975" s="159"/>
      <c r="AP1975" s="190">
        <f t="shared" ref="AP1975:AP1978" si="4511">+D1975</f>
        <v>0</v>
      </c>
      <c r="AQ1975" s="190">
        <f t="shared" si="4499"/>
        <v>0</v>
      </c>
      <c r="AR1975" s="190">
        <f t="shared" si="4500"/>
        <v>0</v>
      </c>
      <c r="AS1975" s="190">
        <f t="shared" si="4501"/>
        <v>0</v>
      </c>
      <c r="AT1975" s="190">
        <f t="shared" si="4502"/>
        <v>0</v>
      </c>
      <c r="AU1975" s="190">
        <f t="shared" si="4503"/>
        <v>0</v>
      </c>
      <c r="AV1975" s="190">
        <f t="shared" si="4504"/>
        <v>0</v>
      </c>
      <c r="AW1975" s="190">
        <f t="shared" si="4505"/>
        <v>0</v>
      </c>
      <c r="AX1975" s="190">
        <f t="shared" si="4506"/>
        <v>0</v>
      </c>
      <c r="AY1975" s="190">
        <f t="shared" si="4507"/>
        <v>0</v>
      </c>
      <c r="AZ1975" s="190">
        <f t="shared" si="4508"/>
        <v>0</v>
      </c>
      <c r="BA1975" s="190">
        <f t="shared" si="4509"/>
        <v>0</v>
      </c>
    </row>
    <row r="1976" spans="1:53" x14ac:dyDescent="0.25">
      <c r="A1976" s="194" t="s">
        <v>118</v>
      </c>
      <c r="B1976" s="376"/>
      <c r="C1976" s="86" t="s">
        <v>242</v>
      </c>
      <c r="D1976" s="87">
        <f>+D1973*D1951</f>
        <v>0</v>
      </c>
      <c r="E1976" s="87">
        <f t="shared" ref="E1976:O1976" si="4512">+E1973*E1951</f>
        <v>0</v>
      </c>
      <c r="F1976" s="87">
        <f t="shared" si="4512"/>
        <v>0</v>
      </c>
      <c r="G1976" s="87">
        <f t="shared" si="4512"/>
        <v>0</v>
      </c>
      <c r="H1976" s="87">
        <f t="shared" si="4512"/>
        <v>0</v>
      </c>
      <c r="I1976" s="87">
        <f t="shared" si="4512"/>
        <v>0</v>
      </c>
      <c r="J1976" s="87">
        <f t="shared" si="4512"/>
        <v>0</v>
      </c>
      <c r="K1976" s="87">
        <f t="shared" si="4512"/>
        <v>0</v>
      </c>
      <c r="L1976" s="87">
        <f t="shared" si="4512"/>
        <v>0</v>
      </c>
      <c r="M1976" s="87">
        <f t="shared" si="4512"/>
        <v>0</v>
      </c>
      <c r="N1976" s="87">
        <f t="shared" si="4512"/>
        <v>0</v>
      </c>
      <c r="O1976" s="159">
        <f t="shared" si="4512"/>
        <v>0</v>
      </c>
      <c r="P1976" s="159"/>
      <c r="AP1976" s="190">
        <f t="shared" si="4511"/>
        <v>0</v>
      </c>
      <c r="AQ1976" s="190">
        <f t="shared" si="4499"/>
        <v>0</v>
      </c>
      <c r="AR1976" s="190">
        <f t="shared" si="4500"/>
        <v>0</v>
      </c>
      <c r="AS1976" s="190">
        <f t="shared" si="4501"/>
        <v>0</v>
      </c>
      <c r="AT1976" s="190">
        <f t="shared" si="4502"/>
        <v>0</v>
      </c>
      <c r="AU1976" s="190">
        <f t="shared" si="4503"/>
        <v>0</v>
      </c>
      <c r="AV1976" s="190">
        <f t="shared" si="4504"/>
        <v>0</v>
      </c>
      <c r="AW1976" s="190">
        <f t="shared" si="4505"/>
        <v>0</v>
      </c>
      <c r="AX1976" s="190">
        <f t="shared" si="4506"/>
        <v>0</v>
      </c>
      <c r="AY1976" s="190">
        <f t="shared" si="4507"/>
        <v>0</v>
      </c>
      <c r="AZ1976" s="190">
        <f t="shared" si="4508"/>
        <v>0</v>
      </c>
      <c r="BA1976" s="190">
        <f t="shared" si="4509"/>
        <v>0</v>
      </c>
    </row>
    <row r="1977" spans="1:53" x14ac:dyDescent="0.25">
      <c r="A1977" s="194" t="s">
        <v>118</v>
      </c>
      <c r="B1977" s="376"/>
      <c r="C1977" s="86" t="s">
        <v>243</v>
      </c>
      <c r="D1977" s="87">
        <f>+D1973*D1952</f>
        <v>0</v>
      </c>
      <c r="E1977" s="87">
        <f t="shared" ref="E1977:O1977" si="4513">+E1973*E1952</f>
        <v>0</v>
      </c>
      <c r="F1977" s="87">
        <f t="shared" si="4513"/>
        <v>0</v>
      </c>
      <c r="G1977" s="87">
        <f t="shared" si="4513"/>
        <v>0</v>
      </c>
      <c r="H1977" s="87">
        <f t="shared" si="4513"/>
        <v>0</v>
      </c>
      <c r="I1977" s="87">
        <f t="shared" si="4513"/>
        <v>0</v>
      </c>
      <c r="J1977" s="87">
        <f t="shared" si="4513"/>
        <v>0</v>
      </c>
      <c r="K1977" s="87">
        <f t="shared" si="4513"/>
        <v>0</v>
      </c>
      <c r="L1977" s="87">
        <f t="shared" si="4513"/>
        <v>0</v>
      </c>
      <c r="M1977" s="87">
        <f t="shared" si="4513"/>
        <v>0</v>
      </c>
      <c r="N1977" s="87">
        <f t="shared" si="4513"/>
        <v>0</v>
      </c>
      <c r="O1977" s="159">
        <f t="shared" si="4513"/>
        <v>0</v>
      </c>
      <c r="P1977" s="159"/>
      <c r="AP1977" s="190">
        <f t="shared" si="4511"/>
        <v>0</v>
      </c>
      <c r="AQ1977" s="190">
        <f t="shared" si="4499"/>
        <v>0</v>
      </c>
      <c r="AR1977" s="190">
        <f t="shared" si="4500"/>
        <v>0</v>
      </c>
      <c r="AS1977" s="190">
        <f t="shared" si="4501"/>
        <v>0</v>
      </c>
      <c r="AT1977" s="190">
        <f t="shared" si="4502"/>
        <v>0</v>
      </c>
      <c r="AU1977" s="190">
        <f t="shared" si="4503"/>
        <v>0</v>
      </c>
      <c r="AV1977" s="190">
        <f t="shared" si="4504"/>
        <v>0</v>
      </c>
      <c r="AW1977" s="190">
        <f t="shared" si="4505"/>
        <v>0</v>
      </c>
      <c r="AX1977" s="190">
        <f t="shared" si="4506"/>
        <v>0</v>
      </c>
      <c r="AY1977" s="190">
        <f t="shared" si="4507"/>
        <v>0</v>
      </c>
      <c r="AZ1977" s="190">
        <f t="shared" si="4508"/>
        <v>0</v>
      </c>
      <c r="BA1977" s="190">
        <f t="shared" si="4509"/>
        <v>0</v>
      </c>
    </row>
    <row r="1978" spans="1:53" ht="15.75" thickBot="1" x14ac:dyDescent="0.3">
      <c r="A1978" s="194" t="s">
        <v>118</v>
      </c>
      <c r="B1978" s="376"/>
      <c r="C1978" s="96" t="s">
        <v>244</v>
      </c>
      <c r="D1978" s="251">
        <f>+D1973*D1953</f>
        <v>0</v>
      </c>
      <c r="E1978" s="251">
        <f t="shared" ref="E1978:O1978" si="4514">+E1973*E1953</f>
        <v>0</v>
      </c>
      <c r="F1978" s="251">
        <f t="shared" si="4514"/>
        <v>0</v>
      </c>
      <c r="G1978" s="251">
        <f t="shared" si="4514"/>
        <v>0</v>
      </c>
      <c r="H1978" s="251">
        <f t="shared" si="4514"/>
        <v>0</v>
      </c>
      <c r="I1978" s="251">
        <f t="shared" si="4514"/>
        <v>0</v>
      </c>
      <c r="J1978" s="251">
        <f t="shared" si="4514"/>
        <v>0</v>
      </c>
      <c r="K1978" s="251">
        <f t="shared" si="4514"/>
        <v>0</v>
      </c>
      <c r="L1978" s="251">
        <f t="shared" si="4514"/>
        <v>0</v>
      </c>
      <c r="M1978" s="251">
        <f t="shared" si="4514"/>
        <v>0</v>
      </c>
      <c r="N1978" s="251">
        <f t="shared" si="4514"/>
        <v>0</v>
      </c>
      <c r="O1978" s="251">
        <f t="shared" si="4514"/>
        <v>0</v>
      </c>
      <c r="P1978" s="169">
        <f t="shared" si="4498"/>
        <v>0</v>
      </c>
      <c r="AP1978" s="190">
        <f t="shared" si="4511"/>
        <v>0</v>
      </c>
      <c r="AQ1978" s="190">
        <f t="shared" si="4499"/>
        <v>0</v>
      </c>
      <c r="AR1978" s="190">
        <f t="shared" si="4500"/>
        <v>0</v>
      </c>
      <c r="AS1978" s="190">
        <f t="shared" si="4501"/>
        <v>0</v>
      </c>
      <c r="AT1978" s="190">
        <f t="shared" si="4502"/>
        <v>0</v>
      </c>
      <c r="AU1978" s="190">
        <f t="shared" si="4503"/>
        <v>0</v>
      </c>
      <c r="AV1978" s="190">
        <f t="shared" si="4504"/>
        <v>0</v>
      </c>
      <c r="AW1978" s="190">
        <f t="shared" si="4505"/>
        <v>0</v>
      </c>
      <c r="AX1978" s="190">
        <f t="shared" si="4506"/>
        <v>0</v>
      </c>
      <c r="AY1978" s="190">
        <f t="shared" si="4507"/>
        <v>0</v>
      </c>
      <c r="AZ1978" s="190">
        <f t="shared" si="4508"/>
        <v>0</v>
      </c>
      <c r="BA1978" s="190">
        <f t="shared" si="4509"/>
        <v>0</v>
      </c>
    </row>
    <row r="1979" spans="1:53" x14ac:dyDescent="0.25">
      <c r="A1979" s="194" t="s">
        <v>118</v>
      </c>
      <c r="B1979" s="376"/>
      <c r="C1979" s="99" t="s">
        <v>245</v>
      </c>
      <c r="D1979" s="100">
        <f>+IFERROR(D1942/D1961/30,0)</f>
        <v>0</v>
      </c>
      <c r="E1979" s="100">
        <f t="shared" ref="E1979:O1979" si="4515">+IFERROR(E1942/E1961/30,0)</f>
        <v>0</v>
      </c>
      <c r="F1979" s="100">
        <f t="shared" si="4515"/>
        <v>0</v>
      </c>
      <c r="G1979" s="100">
        <f t="shared" si="4515"/>
        <v>0</v>
      </c>
      <c r="H1979" s="100">
        <f t="shared" si="4515"/>
        <v>0</v>
      </c>
      <c r="I1979" s="100">
        <f t="shared" si="4515"/>
        <v>0</v>
      </c>
      <c r="J1979" s="100">
        <f t="shared" si="4515"/>
        <v>0</v>
      </c>
      <c r="K1979" s="100">
        <f t="shared" si="4515"/>
        <v>0</v>
      </c>
      <c r="L1979" s="100">
        <f t="shared" si="4515"/>
        <v>0</v>
      </c>
      <c r="M1979" s="100">
        <f t="shared" si="4515"/>
        <v>0</v>
      </c>
      <c r="N1979" s="100">
        <f t="shared" si="4515"/>
        <v>0</v>
      </c>
      <c r="O1979" s="167">
        <f t="shared" si="4515"/>
        <v>0</v>
      </c>
      <c r="P1979" s="167">
        <f t="shared" si="4498"/>
        <v>0</v>
      </c>
    </row>
    <row r="1980" spans="1:53" x14ac:dyDescent="0.25">
      <c r="A1980" s="194" t="s">
        <v>118</v>
      </c>
      <c r="B1980" s="376"/>
      <c r="C1980" s="86" t="s">
        <v>246</v>
      </c>
      <c r="D1980" s="266">
        <f t="shared" ref="D1980:O1980" si="4516">+IFERROR(D1943/D1962/30,0)</f>
        <v>0</v>
      </c>
      <c r="E1980" s="266">
        <f t="shared" si="4516"/>
        <v>0</v>
      </c>
      <c r="F1980" s="266">
        <f t="shared" si="4516"/>
        <v>0</v>
      </c>
      <c r="G1980" s="266">
        <f t="shared" si="4516"/>
        <v>0</v>
      </c>
      <c r="H1980" s="266">
        <f t="shared" si="4516"/>
        <v>0</v>
      </c>
      <c r="I1980" s="266">
        <f t="shared" si="4516"/>
        <v>0</v>
      </c>
      <c r="J1980" s="266">
        <f t="shared" si="4516"/>
        <v>0</v>
      </c>
      <c r="K1980" s="266">
        <f t="shared" si="4516"/>
        <v>0</v>
      </c>
      <c r="L1980" s="266">
        <f t="shared" si="4516"/>
        <v>0</v>
      </c>
      <c r="M1980" s="266">
        <f t="shared" si="4516"/>
        <v>0</v>
      </c>
      <c r="N1980" s="266">
        <f t="shared" si="4516"/>
        <v>0</v>
      </c>
      <c r="O1980" s="267">
        <f t="shared" si="4516"/>
        <v>0</v>
      </c>
      <c r="P1980" s="159">
        <f t="shared" si="4498"/>
        <v>0</v>
      </c>
    </row>
    <row r="1981" spans="1:53" x14ac:dyDescent="0.25">
      <c r="A1981" s="194" t="s">
        <v>118</v>
      </c>
      <c r="B1981" s="376"/>
      <c r="C1981" s="86" t="s">
        <v>247</v>
      </c>
      <c r="D1981" s="266">
        <f t="shared" ref="D1981:O1981" si="4517">+IFERROR(D1944/D1963/30,0)</f>
        <v>0</v>
      </c>
      <c r="E1981" s="266">
        <f t="shared" si="4517"/>
        <v>0</v>
      </c>
      <c r="F1981" s="266">
        <f t="shared" si="4517"/>
        <v>0</v>
      </c>
      <c r="G1981" s="266">
        <f t="shared" si="4517"/>
        <v>0</v>
      </c>
      <c r="H1981" s="266">
        <f t="shared" si="4517"/>
        <v>0</v>
      </c>
      <c r="I1981" s="266">
        <f t="shared" si="4517"/>
        <v>0</v>
      </c>
      <c r="J1981" s="266">
        <f t="shared" si="4517"/>
        <v>0</v>
      </c>
      <c r="K1981" s="266">
        <f t="shared" si="4517"/>
        <v>0</v>
      </c>
      <c r="L1981" s="266">
        <f t="shared" si="4517"/>
        <v>0</v>
      </c>
      <c r="M1981" s="266">
        <f t="shared" si="4517"/>
        <v>0</v>
      </c>
      <c r="N1981" s="266">
        <f t="shared" si="4517"/>
        <v>0</v>
      </c>
      <c r="O1981" s="267">
        <f t="shared" si="4517"/>
        <v>0</v>
      </c>
      <c r="P1981" s="159">
        <f t="shared" si="4498"/>
        <v>0</v>
      </c>
    </row>
    <row r="1982" spans="1:53" x14ac:dyDescent="0.25">
      <c r="A1982" s="194" t="s">
        <v>118</v>
      </c>
      <c r="B1982" s="376"/>
      <c r="C1982" s="86" t="s">
        <v>248</v>
      </c>
      <c r="D1982" s="266">
        <f t="shared" ref="D1982:O1982" si="4518">+IFERROR(D1945/D1964/30,0)</f>
        <v>0</v>
      </c>
      <c r="E1982" s="266">
        <f t="shared" si="4518"/>
        <v>0</v>
      </c>
      <c r="F1982" s="266">
        <f t="shared" si="4518"/>
        <v>0</v>
      </c>
      <c r="G1982" s="266">
        <f t="shared" si="4518"/>
        <v>0</v>
      </c>
      <c r="H1982" s="266">
        <f t="shared" si="4518"/>
        <v>0</v>
      </c>
      <c r="I1982" s="266">
        <f t="shared" si="4518"/>
        <v>0</v>
      </c>
      <c r="J1982" s="266">
        <f t="shared" si="4518"/>
        <v>0</v>
      </c>
      <c r="K1982" s="266">
        <f t="shared" si="4518"/>
        <v>0</v>
      </c>
      <c r="L1982" s="266">
        <f t="shared" si="4518"/>
        <v>0</v>
      </c>
      <c r="M1982" s="266">
        <f t="shared" si="4518"/>
        <v>0</v>
      </c>
      <c r="N1982" s="266">
        <f t="shared" si="4518"/>
        <v>0</v>
      </c>
      <c r="O1982" s="267">
        <f t="shared" si="4518"/>
        <v>0</v>
      </c>
      <c r="P1982" s="159">
        <f t="shared" si="4498"/>
        <v>0</v>
      </c>
    </row>
    <row r="1983" spans="1:53" x14ac:dyDescent="0.25">
      <c r="A1983" s="194" t="s">
        <v>118</v>
      </c>
      <c r="B1983" s="376"/>
      <c r="C1983" s="86" t="s">
        <v>249</v>
      </c>
      <c r="D1983" s="87">
        <f t="shared" ref="D1983:O1983" si="4519">+IFERROR(D1946/D1965/30,0)</f>
        <v>0</v>
      </c>
      <c r="E1983" s="87">
        <f t="shared" si="4519"/>
        <v>0</v>
      </c>
      <c r="F1983" s="87">
        <f t="shared" si="4519"/>
        <v>0</v>
      </c>
      <c r="G1983" s="87">
        <f t="shared" si="4519"/>
        <v>0</v>
      </c>
      <c r="H1983" s="87">
        <f t="shared" si="4519"/>
        <v>0</v>
      </c>
      <c r="I1983" s="87">
        <f t="shared" si="4519"/>
        <v>0</v>
      </c>
      <c r="J1983" s="87">
        <f t="shared" si="4519"/>
        <v>0</v>
      </c>
      <c r="K1983" s="87">
        <f t="shared" si="4519"/>
        <v>0</v>
      </c>
      <c r="L1983" s="87">
        <f t="shared" si="4519"/>
        <v>0</v>
      </c>
      <c r="M1983" s="87">
        <f t="shared" si="4519"/>
        <v>0</v>
      </c>
      <c r="N1983" s="87">
        <f t="shared" si="4519"/>
        <v>0</v>
      </c>
      <c r="O1983" s="159">
        <f t="shared" si="4519"/>
        <v>0</v>
      </c>
      <c r="P1983" s="159">
        <f t="shared" si="4498"/>
        <v>0</v>
      </c>
    </row>
    <row r="1984" spans="1:53" ht="15.75" thickBot="1" x14ac:dyDescent="0.3">
      <c r="A1984" s="194" t="s">
        <v>118</v>
      </c>
      <c r="B1984" s="376"/>
      <c r="C1984" s="96" t="s">
        <v>250</v>
      </c>
      <c r="D1984" s="168">
        <f t="shared" ref="D1984:O1984" si="4520">+IFERROR(D1947/D1966/30,0)</f>
        <v>0</v>
      </c>
      <c r="E1984" s="168">
        <f t="shared" si="4520"/>
        <v>0</v>
      </c>
      <c r="F1984" s="168">
        <f t="shared" si="4520"/>
        <v>0</v>
      </c>
      <c r="G1984" s="168">
        <f t="shared" si="4520"/>
        <v>0</v>
      </c>
      <c r="H1984" s="168">
        <f t="shared" si="4520"/>
        <v>0</v>
      </c>
      <c r="I1984" s="168">
        <f t="shared" si="4520"/>
        <v>0</v>
      </c>
      <c r="J1984" s="168">
        <f t="shared" si="4520"/>
        <v>0</v>
      </c>
      <c r="K1984" s="168">
        <f t="shared" si="4520"/>
        <v>0</v>
      </c>
      <c r="L1984" s="168">
        <f t="shared" si="4520"/>
        <v>0</v>
      </c>
      <c r="M1984" s="168">
        <f t="shared" si="4520"/>
        <v>0</v>
      </c>
      <c r="N1984" s="168">
        <f t="shared" si="4520"/>
        <v>0</v>
      </c>
      <c r="O1984" s="169">
        <f t="shared" si="4520"/>
        <v>0</v>
      </c>
      <c r="P1984" s="169">
        <f t="shared" si="4498"/>
        <v>0</v>
      </c>
    </row>
    <row r="1985" spans="1:16" ht="15.75" thickBot="1" x14ac:dyDescent="0.3">
      <c r="A1985" s="194" t="s">
        <v>118</v>
      </c>
      <c r="B1985" s="376"/>
      <c r="C1985" s="183" t="s">
        <v>13</v>
      </c>
      <c r="D1985" s="72">
        <v>30</v>
      </c>
      <c r="E1985" s="72">
        <v>30</v>
      </c>
      <c r="F1985" s="72">
        <v>30</v>
      </c>
      <c r="G1985" s="72">
        <v>0</v>
      </c>
      <c r="H1985" s="72">
        <v>33.121560393413624</v>
      </c>
      <c r="I1985" s="72">
        <v>33.18421323453741</v>
      </c>
      <c r="J1985" s="72">
        <v>33</v>
      </c>
      <c r="K1985" s="72">
        <v>16.918000292815897</v>
      </c>
      <c r="L1985" s="72">
        <f>((45*0.63)+(20*0.37))</f>
        <v>35.75</v>
      </c>
      <c r="M1985" s="72">
        <v>36.24</v>
      </c>
      <c r="N1985" s="72">
        <v>22</v>
      </c>
      <c r="O1985" s="72">
        <v>22</v>
      </c>
      <c r="P1985" s="184"/>
    </row>
    <row r="1986" spans="1:16" x14ac:dyDescent="0.25">
      <c r="A1986" s="194" t="s">
        <v>118</v>
      </c>
      <c r="B1986" s="376"/>
      <c r="C1986" s="99" t="s">
        <v>4</v>
      </c>
      <c r="D1986" s="100">
        <f>+D1979/D1985*30</f>
        <v>0</v>
      </c>
      <c r="E1986" s="100">
        <f t="shared" ref="E1986" si="4521">+E1979/E1985*30</f>
        <v>0</v>
      </c>
      <c r="F1986" s="100">
        <f t="shared" ref="F1986" si="4522">+F1979/F1985*30</f>
        <v>0</v>
      </c>
      <c r="G1986" s="100" t="e">
        <f t="shared" ref="G1986" si="4523">+G1979/G1985*30</f>
        <v>#DIV/0!</v>
      </c>
      <c r="H1986" s="100">
        <f t="shared" ref="H1986" si="4524">+H1979/H1985*30</f>
        <v>0</v>
      </c>
      <c r="I1986" s="100">
        <f t="shared" ref="I1986" si="4525">+I1979/I1985*30</f>
        <v>0</v>
      </c>
      <c r="J1986" s="100">
        <f t="shared" ref="J1986" si="4526">+J1979/J1985*30</f>
        <v>0</v>
      </c>
      <c r="K1986" s="100">
        <f t="shared" ref="K1986" si="4527">+K1979/K1985*30</f>
        <v>0</v>
      </c>
      <c r="L1986" s="100">
        <f t="shared" ref="L1986" si="4528">+L1979/L1985*30</f>
        <v>0</v>
      </c>
      <c r="M1986" s="100">
        <f t="shared" ref="M1986" si="4529">+M1979/M1985*30</f>
        <v>0</v>
      </c>
      <c r="N1986" s="100">
        <f t="shared" ref="N1986" si="4530">+N1979/N1985*30</f>
        <v>0</v>
      </c>
      <c r="O1986" s="167">
        <f t="shared" ref="O1986" si="4531">+O1979/O1985*30</f>
        <v>0</v>
      </c>
      <c r="P1986" s="167" t="e">
        <f>SUM(D1986:O1986)</f>
        <v>#DIV/0!</v>
      </c>
    </row>
    <row r="1987" spans="1:16" x14ac:dyDescent="0.25">
      <c r="A1987" s="194" t="s">
        <v>118</v>
      </c>
      <c r="B1987" s="376"/>
      <c r="C1987" s="86" t="s">
        <v>216</v>
      </c>
      <c r="D1987" s="87">
        <f>+D1980/D1985*30</f>
        <v>0</v>
      </c>
      <c r="E1987" s="87">
        <f t="shared" ref="E1987:O1987" si="4532">+E1980/E1985*30</f>
        <v>0</v>
      </c>
      <c r="F1987" s="87">
        <f t="shared" si="4532"/>
        <v>0</v>
      </c>
      <c r="G1987" s="87" t="e">
        <f t="shared" si="4532"/>
        <v>#DIV/0!</v>
      </c>
      <c r="H1987" s="87">
        <f t="shared" si="4532"/>
        <v>0</v>
      </c>
      <c r="I1987" s="87">
        <f t="shared" si="4532"/>
        <v>0</v>
      </c>
      <c r="J1987" s="87">
        <f t="shared" si="4532"/>
        <v>0</v>
      </c>
      <c r="K1987" s="87">
        <f t="shared" si="4532"/>
        <v>0</v>
      </c>
      <c r="L1987" s="87">
        <f t="shared" si="4532"/>
        <v>0</v>
      </c>
      <c r="M1987" s="87">
        <f t="shared" si="4532"/>
        <v>0</v>
      </c>
      <c r="N1987" s="87">
        <f t="shared" si="4532"/>
        <v>0</v>
      </c>
      <c r="O1987" s="159">
        <f t="shared" si="4532"/>
        <v>0</v>
      </c>
      <c r="P1987" s="159" t="e">
        <f t="shared" ref="P1987:P1991" si="4533">SUM(D1987:O1987)</f>
        <v>#DIV/0!</v>
      </c>
    </row>
    <row r="1988" spans="1:16" x14ac:dyDescent="0.25">
      <c r="A1988" s="194" t="s">
        <v>118</v>
      </c>
      <c r="B1988" s="376"/>
      <c r="C1988" s="86" t="s">
        <v>217</v>
      </c>
      <c r="D1988" s="87">
        <f>+D1981/D1985*30</f>
        <v>0</v>
      </c>
      <c r="E1988" s="87">
        <f t="shared" ref="E1988:O1988" si="4534">+E1981/E1985*30</f>
        <v>0</v>
      </c>
      <c r="F1988" s="87">
        <f t="shared" si="4534"/>
        <v>0</v>
      </c>
      <c r="G1988" s="87" t="e">
        <f t="shared" si="4534"/>
        <v>#DIV/0!</v>
      </c>
      <c r="H1988" s="87">
        <f t="shared" si="4534"/>
        <v>0</v>
      </c>
      <c r="I1988" s="87">
        <f t="shared" si="4534"/>
        <v>0</v>
      </c>
      <c r="J1988" s="87">
        <f t="shared" si="4534"/>
        <v>0</v>
      </c>
      <c r="K1988" s="87">
        <f t="shared" si="4534"/>
        <v>0</v>
      </c>
      <c r="L1988" s="87">
        <f t="shared" si="4534"/>
        <v>0</v>
      </c>
      <c r="M1988" s="87">
        <f t="shared" si="4534"/>
        <v>0</v>
      </c>
      <c r="N1988" s="87">
        <f t="shared" si="4534"/>
        <v>0</v>
      </c>
      <c r="O1988" s="159">
        <f t="shared" si="4534"/>
        <v>0</v>
      </c>
      <c r="P1988" s="159"/>
    </row>
    <row r="1989" spans="1:16" x14ac:dyDescent="0.25">
      <c r="A1989" s="194" t="s">
        <v>118</v>
      </c>
      <c r="B1989" s="376"/>
      <c r="C1989" s="86" t="s">
        <v>218</v>
      </c>
      <c r="D1989" s="87">
        <f>+D1982/D1985*30</f>
        <v>0</v>
      </c>
      <c r="E1989" s="87">
        <f t="shared" ref="E1989:O1989" si="4535">+E1982/E1985*30</f>
        <v>0</v>
      </c>
      <c r="F1989" s="87">
        <f t="shared" si="4535"/>
        <v>0</v>
      </c>
      <c r="G1989" s="87" t="e">
        <f t="shared" si="4535"/>
        <v>#DIV/0!</v>
      </c>
      <c r="H1989" s="87">
        <f t="shared" si="4535"/>
        <v>0</v>
      </c>
      <c r="I1989" s="87">
        <f t="shared" si="4535"/>
        <v>0</v>
      </c>
      <c r="J1989" s="87">
        <f t="shared" si="4535"/>
        <v>0</v>
      </c>
      <c r="K1989" s="87">
        <f t="shared" si="4535"/>
        <v>0</v>
      </c>
      <c r="L1989" s="87">
        <f t="shared" si="4535"/>
        <v>0</v>
      </c>
      <c r="M1989" s="87">
        <f t="shared" si="4535"/>
        <v>0</v>
      </c>
      <c r="N1989" s="87">
        <f t="shared" si="4535"/>
        <v>0</v>
      </c>
      <c r="O1989" s="159">
        <f t="shared" si="4535"/>
        <v>0</v>
      </c>
      <c r="P1989" s="159"/>
    </row>
    <row r="1990" spans="1:16" x14ac:dyDescent="0.25">
      <c r="A1990" s="194" t="s">
        <v>118</v>
      </c>
      <c r="B1990" s="376"/>
      <c r="C1990" s="86" t="s">
        <v>219</v>
      </c>
      <c r="D1990" s="87">
        <f>+D1983/D1985*30</f>
        <v>0</v>
      </c>
      <c r="E1990" s="87">
        <f t="shared" ref="E1990:O1990" si="4536">+E1983/E1985*30</f>
        <v>0</v>
      </c>
      <c r="F1990" s="87">
        <f t="shared" si="4536"/>
        <v>0</v>
      </c>
      <c r="G1990" s="87" t="e">
        <f t="shared" si="4536"/>
        <v>#DIV/0!</v>
      </c>
      <c r="H1990" s="87">
        <f t="shared" si="4536"/>
        <v>0</v>
      </c>
      <c r="I1990" s="87">
        <f t="shared" si="4536"/>
        <v>0</v>
      </c>
      <c r="J1990" s="87">
        <f t="shared" si="4536"/>
        <v>0</v>
      </c>
      <c r="K1990" s="87">
        <f t="shared" si="4536"/>
        <v>0</v>
      </c>
      <c r="L1990" s="87">
        <f t="shared" si="4536"/>
        <v>0</v>
      </c>
      <c r="M1990" s="87">
        <f t="shared" si="4536"/>
        <v>0</v>
      </c>
      <c r="N1990" s="87">
        <f t="shared" si="4536"/>
        <v>0</v>
      </c>
      <c r="O1990" s="159">
        <f t="shared" si="4536"/>
        <v>0</v>
      </c>
      <c r="P1990" s="159"/>
    </row>
    <row r="1991" spans="1:16" ht="15.75" thickBot="1" x14ac:dyDescent="0.3">
      <c r="A1991" s="194" t="s">
        <v>118</v>
      </c>
      <c r="B1991" s="376"/>
      <c r="C1991" s="96" t="s">
        <v>238</v>
      </c>
      <c r="D1991" s="168">
        <f>+D1984/D1985*30</f>
        <v>0</v>
      </c>
      <c r="E1991" s="168">
        <f t="shared" ref="E1991:O1991" si="4537">+E1984/E1985*30</f>
        <v>0</v>
      </c>
      <c r="F1991" s="168">
        <f t="shared" si="4537"/>
        <v>0</v>
      </c>
      <c r="G1991" s="168" t="e">
        <f t="shared" si="4537"/>
        <v>#DIV/0!</v>
      </c>
      <c r="H1991" s="168">
        <f t="shared" si="4537"/>
        <v>0</v>
      </c>
      <c r="I1991" s="168">
        <f t="shared" si="4537"/>
        <v>0</v>
      </c>
      <c r="J1991" s="168">
        <f t="shared" si="4537"/>
        <v>0</v>
      </c>
      <c r="K1991" s="168">
        <f t="shared" si="4537"/>
        <v>0</v>
      </c>
      <c r="L1991" s="168">
        <f t="shared" si="4537"/>
        <v>0</v>
      </c>
      <c r="M1991" s="168">
        <f t="shared" si="4537"/>
        <v>0</v>
      </c>
      <c r="N1991" s="168">
        <f t="shared" si="4537"/>
        <v>0</v>
      </c>
      <c r="O1991" s="169">
        <f t="shared" si="4537"/>
        <v>0</v>
      </c>
      <c r="P1991" s="169" t="e">
        <f t="shared" si="4533"/>
        <v>#DIV/0!</v>
      </c>
    </row>
    <row r="1992" spans="1:16" x14ac:dyDescent="0.25">
      <c r="A1992" s="194" t="s">
        <v>118</v>
      </c>
      <c r="B1992" s="376"/>
      <c r="C1992" s="76" t="s">
        <v>8</v>
      </c>
      <c r="D1992" s="170">
        <f t="shared" ref="D1992:O1992" si="4538">+D1961/D1955</f>
        <v>1.7730915956659858</v>
      </c>
      <c r="E1992" s="170">
        <f t="shared" si="4538"/>
        <v>1.7370039976839251</v>
      </c>
      <c r="F1992" s="170">
        <f t="shared" si="4538"/>
        <v>1.7370039976839247</v>
      </c>
      <c r="G1992" s="170">
        <f t="shared" si="4538"/>
        <v>1.8066797287979226</v>
      </c>
      <c r="H1992" s="170">
        <f t="shared" si="4538"/>
        <v>1.8066797287979224</v>
      </c>
      <c r="I1992" s="170">
        <f t="shared" si="4538"/>
        <v>1.8066797287979224</v>
      </c>
      <c r="J1992" s="170">
        <f t="shared" si="4538"/>
        <v>1.7391022021123492</v>
      </c>
      <c r="K1992" s="170">
        <f t="shared" si="4538"/>
        <v>1.7347894765933827</v>
      </c>
      <c r="L1992" s="170">
        <f t="shared" si="4538"/>
        <v>1.7725637793434637</v>
      </c>
      <c r="M1992" s="170">
        <f t="shared" si="4538"/>
        <v>1.7664661099403893</v>
      </c>
      <c r="N1992" s="170">
        <f t="shared" si="4538"/>
        <v>1</v>
      </c>
      <c r="O1992" s="171">
        <f t="shared" si="4538"/>
        <v>1.8194085414482943</v>
      </c>
      <c r="P1992" s="171"/>
    </row>
    <row r="1993" spans="1:16" x14ac:dyDescent="0.25">
      <c r="A1993" s="194" t="s">
        <v>118</v>
      </c>
      <c r="B1993" s="376"/>
      <c r="C1993" s="77" t="s">
        <v>6</v>
      </c>
      <c r="D1993" s="172">
        <f>+VLOOKUP(D1941,Conversion!$B$33:$N$71,(MATCH('Measured TV opt-pt'!D1940,butget_aylar_opt,0)+1),0)</f>
        <v>1.9791764623611612</v>
      </c>
      <c r="E1993" s="172">
        <f>+VLOOKUP(E1941,Conversion!$B$33:$N$71,(MATCH('Measured TV opt-pt'!E1940,butget_aylar_opt,0)+1),0)</f>
        <v>1.969120913873541</v>
      </c>
      <c r="F1993" s="172">
        <f>+VLOOKUP(F1941,Conversion!$B$33:$N$71,(MATCH('Measured TV opt-pt'!F1940,butget_aylar_opt,0)+1),0)</f>
        <v>1.969120913873541</v>
      </c>
      <c r="G1993" s="172">
        <f>+VLOOKUP(G1941,Conversion!$B$33:$N$71,(MATCH('Measured TV opt-pt'!G1940,butget_aylar_opt,0)+1),0)</f>
        <v>2.1057570458348756</v>
      </c>
      <c r="H1993" s="172">
        <f>+VLOOKUP(H1941,Conversion!$B$33:$N$71,(MATCH('Measured TV opt-pt'!H1940,butget_aylar_opt,0)+1),0)</f>
        <v>2.1057570458348756</v>
      </c>
      <c r="I1993" s="172">
        <f>+VLOOKUP(I1941,Conversion!$B$33:$N$71,(MATCH('Measured TV opt-pt'!I1940,butget_aylar_opt,0)+1),0)</f>
        <v>2.1057570458348756</v>
      </c>
      <c r="J1993" s="172">
        <f>+VLOOKUP(J1941,Conversion!$B$33:$N$71,(MATCH('Measured TV opt-pt'!J1940,butget_aylar_opt,0)+1),0)</f>
        <v>1.9651278864430841</v>
      </c>
      <c r="K1993" s="172">
        <f>+VLOOKUP(K1941,Conversion!$B$33:$N$71,(MATCH('Measured TV opt-pt'!K1940,butget_aylar_opt,0)+1),0)</f>
        <v>1.9651278864430841</v>
      </c>
      <c r="L1993" s="172">
        <f>+VLOOKUP(L1941,Conversion!$B$33:$N$71,(MATCH('Measured TV opt-pt'!L1940,butget_aylar_opt,0)+1),0)</f>
        <v>1.9614266322544283</v>
      </c>
      <c r="M1993" s="172">
        <f>+VLOOKUP(M1941,Conversion!$B$33:$N$71,(MATCH('Measured TV opt-pt'!M1940,butget_aylar_opt,0)+1),0)</f>
        <v>1.9791764623611612</v>
      </c>
      <c r="N1993" s="172">
        <f>+VLOOKUP(N1941,Conversion!$B$33:$N$71,(MATCH('Measured TV opt-pt'!N1940,butget_aylar_opt,0)+1),0)</f>
        <v>1</v>
      </c>
      <c r="O1993" s="173">
        <f>+VLOOKUP(O1941,Conversion!$B$33:$N$71,(MATCH('Measured TV opt-pt'!O1940,butget_aylar_opt,0)+1),0)</f>
        <v>1.9791764623611612</v>
      </c>
      <c r="P1993" s="173"/>
    </row>
    <row r="1994" spans="1:16" ht="15.75" thickBot="1" x14ac:dyDescent="0.3">
      <c r="A1994" s="194" t="s">
        <v>118</v>
      </c>
      <c r="B1994" s="377"/>
      <c r="C1994" s="96" t="s">
        <v>7</v>
      </c>
      <c r="D1994" s="172">
        <f>+VLOOKUP(D1941,Conversion!$B$74:$N$112,(MATCH('Measured TV opt-pt'!D1940,budget_aylar_pt,0)+1),0)</f>
        <v>1.5108017653266719</v>
      </c>
      <c r="E1994" s="172">
        <f>+VLOOKUP(E1941,Conversion!$B$74:$N$112,(MATCH('Measured TV opt-pt'!E1940,budget_aylar_pt,0)+1),0)</f>
        <v>1.44158246798805</v>
      </c>
      <c r="F1994" s="172">
        <f>+VLOOKUP(F1941,Conversion!$B$74:$N$112,(MATCH('Measured TV opt-pt'!F1940,budget_aylar_pt,0)+1),0)</f>
        <v>1.44158246798805</v>
      </c>
      <c r="G1994" s="172">
        <f>+VLOOKUP(G1941,Conversion!$B$74:$N$112,(MATCH('Measured TV opt-pt'!G1940,budget_aylar_pt,0)+1),0)</f>
        <v>1.4826793020078894</v>
      </c>
      <c r="H1994" s="172">
        <f>+VLOOKUP(H1941,Conversion!$B$74:$N$112,(MATCH('Measured TV opt-pt'!H1940,budget_aylar_pt,0)+1),0)</f>
        <v>1.4826793020078894</v>
      </c>
      <c r="I1994" s="172">
        <f>+VLOOKUP(I1941,Conversion!$B$74:$N$112,(MATCH('Measured TV opt-pt'!I1940,budget_aylar_pt,0)+1),0)</f>
        <v>1.4826793020078894</v>
      </c>
      <c r="J1994" s="172">
        <f>+VLOOKUP(J1941,Conversion!$B$74:$N$112,(MATCH('Measured TV opt-pt'!J1940,budget_aylar_pt,0)+1),0)</f>
        <v>1.4942410440873857</v>
      </c>
      <c r="K1994" s="172">
        <f>+VLOOKUP(K1941,Conversion!$B$74:$N$112,(MATCH('Measured TV opt-pt'!K1940,budget_aylar_pt,0)+1),0)</f>
        <v>1.4942410440873857</v>
      </c>
      <c r="L1994" s="172">
        <f>+VLOOKUP(L1941,Conversion!$B$74:$N$112,(MATCH('Measured TV opt-pt'!L1940,budget_aylar_pt,0)+1),0)</f>
        <v>1.5708085104433644</v>
      </c>
      <c r="M1994" s="172">
        <f>+VLOOKUP(M1941,Conversion!$B$74:$N$112,(MATCH('Measured TV opt-pt'!M1940,budget_aylar_pt,0)+1),0)</f>
        <v>1.5108017653266719</v>
      </c>
      <c r="N1994" s="172">
        <f>+VLOOKUP(N1941,Conversion!$B$74:$N$112,(MATCH('Measured TV opt-pt'!N1940,budget_aylar_pt,0)+1),0)</f>
        <v>1</v>
      </c>
      <c r="O1994" s="173">
        <f>+VLOOKUP(O1941,Conversion!$B$74:$N$112,(MATCH('Measured TV opt-pt'!O1940,budget_aylar_pt,0)+1),0)</f>
        <v>1.5108017653266719</v>
      </c>
      <c r="P1994" s="174"/>
    </row>
    <row r="1995" spans="1:16" ht="21.75" thickBot="1" x14ac:dyDescent="0.3">
      <c r="A1995" s="194" t="s">
        <v>118</v>
      </c>
      <c r="B1995" s="240" t="s">
        <v>126</v>
      </c>
      <c r="C1995" s="74" t="s">
        <v>107</v>
      </c>
      <c r="D1995" s="153">
        <v>1</v>
      </c>
      <c r="E1995" s="153">
        <v>2</v>
      </c>
      <c r="F1995" s="153">
        <v>3</v>
      </c>
      <c r="G1995" s="153">
        <v>4</v>
      </c>
      <c r="H1995" s="153">
        <v>5</v>
      </c>
      <c r="I1995" s="153">
        <v>6</v>
      </c>
      <c r="J1995" s="153">
        <v>7</v>
      </c>
      <c r="K1995" s="153">
        <v>8</v>
      </c>
      <c r="L1995" s="153">
        <v>9</v>
      </c>
      <c r="M1995" s="153">
        <v>10</v>
      </c>
      <c r="N1995" s="153">
        <v>11</v>
      </c>
      <c r="O1995" s="153">
        <v>12</v>
      </c>
      <c r="P1995" s="74" t="s">
        <v>127</v>
      </c>
    </row>
    <row r="1996" spans="1:16" ht="15.75" thickBot="1" x14ac:dyDescent="0.3">
      <c r="A1996" s="194" t="s">
        <v>118</v>
      </c>
      <c r="B1996" s="378" t="s">
        <v>152</v>
      </c>
      <c r="C1996" s="185" t="s">
        <v>33</v>
      </c>
      <c r="D1996" s="186" t="s">
        <v>29</v>
      </c>
      <c r="E1996" s="186" t="s">
        <v>29</v>
      </c>
      <c r="F1996" s="186" t="s">
        <v>29</v>
      </c>
      <c r="G1996" s="186" t="s">
        <v>29</v>
      </c>
      <c r="H1996" s="186" t="s">
        <v>29</v>
      </c>
      <c r="I1996" s="186" t="s">
        <v>29</v>
      </c>
      <c r="J1996" s="186" t="s">
        <v>29</v>
      </c>
      <c r="K1996" s="186" t="s">
        <v>29</v>
      </c>
      <c r="L1996" s="186" t="s">
        <v>29</v>
      </c>
      <c r="M1996" s="186" t="s">
        <v>29</v>
      </c>
      <c r="N1996" s="186" t="s">
        <v>29</v>
      </c>
      <c r="O1996" s="186" t="s">
        <v>29</v>
      </c>
      <c r="P1996" s="188" t="s">
        <v>108</v>
      </c>
    </row>
    <row r="1997" spans="1:16" x14ac:dyDescent="0.25">
      <c r="A1997" s="194" t="s">
        <v>118</v>
      </c>
      <c r="B1997" s="379"/>
      <c r="C1997" s="175" t="s">
        <v>125</v>
      </c>
      <c r="D1997" s="200"/>
      <c r="E1997" s="201">
        <v>135948.29400000002</v>
      </c>
      <c r="F1997" s="201">
        <v>170167.74</v>
      </c>
      <c r="G1997" s="201">
        <v>0</v>
      </c>
      <c r="H1997" s="201">
        <v>0</v>
      </c>
      <c r="I1997" s="201">
        <v>0</v>
      </c>
      <c r="J1997" s="201">
        <v>0</v>
      </c>
      <c r="K1997" s="201">
        <v>0</v>
      </c>
      <c r="L1997" s="201">
        <v>227006.75474743047</v>
      </c>
      <c r="M1997" s="201">
        <v>236584.31214045364</v>
      </c>
      <c r="N1997" s="201">
        <v>228941.62283789832</v>
      </c>
      <c r="O1997" s="176">
        <v>103143.86602416092</v>
      </c>
      <c r="P1997" s="176">
        <f>SUM(D1997:O1997)</f>
        <v>1101792.5897499432</v>
      </c>
    </row>
    <row r="1998" spans="1:16" x14ac:dyDescent="0.25">
      <c r="A1998" s="194" t="s">
        <v>118</v>
      </c>
      <c r="B1998" s="379"/>
      <c r="C1998" s="86" t="s">
        <v>1</v>
      </c>
      <c r="D1998" s="87">
        <f>+D2029*D2011*30</f>
        <v>0</v>
      </c>
      <c r="E1998" s="87">
        <f t="shared" ref="E1998:O1998" si="4539">+E2029*E2011*30</f>
        <v>90751.100220190303</v>
      </c>
      <c r="F1998" s="87">
        <f t="shared" si="4539"/>
        <v>111017.32306407114</v>
      </c>
      <c r="G1998" s="87">
        <f t="shared" si="4539"/>
        <v>0</v>
      </c>
      <c r="H1998" s="87">
        <f t="shared" si="4539"/>
        <v>0</v>
      </c>
      <c r="I1998" s="87">
        <f t="shared" si="4539"/>
        <v>0</v>
      </c>
      <c r="J1998" s="87">
        <f t="shared" si="4539"/>
        <v>0</v>
      </c>
      <c r="K1998" s="87">
        <f t="shared" si="4539"/>
        <v>0</v>
      </c>
      <c r="L1998" s="87">
        <f t="shared" si="4539"/>
        <v>157763.24519542154</v>
      </c>
      <c r="M1998" s="87">
        <f t="shared" si="4539"/>
        <v>176876.4415866955</v>
      </c>
      <c r="N1998" s="87">
        <f t="shared" si="4539"/>
        <v>172054.40734207907</v>
      </c>
      <c r="O1998" s="159">
        <f t="shared" si="4539"/>
        <v>72867.413354541888</v>
      </c>
      <c r="P1998" s="159">
        <f t="shared" ref="P1998:P2002" si="4540">SUM(D1998:O1998)</f>
        <v>781329.93076299946</v>
      </c>
    </row>
    <row r="1999" spans="1:16" x14ac:dyDescent="0.25">
      <c r="A1999" s="194" t="s">
        <v>118</v>
      </c>
      <c r="B1999" s="379"/>
      <c r="C1999" s="86" t="s">
        <v>209</v>
      </c>
      <c r="D1999" s="87">
        <f t="shared" ref="D1999:O2002" si="4541">+D2030*D2012*30</f>
        <v>0</v>
      </c>
      <c r="E1999" s="259">
        <f t="shared" si="4541"/>
        <v>0</v>
      </c>
      <c r="F1999" s="259">
        <f t="shared" si="4541"/>
        <v>0</v>
      </c>
      <c r="G1999" s="259">
        <f t="shared" si="4541"/>
        <v>0</v>
      </c>
      <c r="H1999" s="259">
        <f t="shared" si="4541"/>
        <v>0</v>
      </c>
      <c r="I1999" s="259">
        <f t="shared" si="4541"/>
        <v>0</v>
      </c>
      <c r="J1999" s="259">
        <f t="shared" si="4541"/>
        <v>0</v>
      </c>
      <c r="K1999" s="259">
        <f t="shared" si="4541"/>
        <v>0</v>
      </c>
      <c r="L1999" s="259">
        <f t="shared" si="4541"/>
        <v>0</v>
      </c>
      <c r="M1999" s="259">
        <f t="shared" si="4541"/>
        <v>0</v>
      </c>
      <c r="N1999" s="259">
        <f t="shared" si="4541"/>
        <v>0</v>
      </c>
      <c r="O1999" s="260">
        <f t="shared" si="4541"/>
        <v>0</v>
      </c>
      <c r="P1999" s="260"/>
    </row>
    <row r="2000" spans="1:16" x14ac:dyDescent="0.25">
      <c r="A2000" s="194" t="s">
        <v>118</v>
      </c>
      <c r="B2000" s="379"/>
      <c r="C2000" s="86" t="s">
        <v>210</v>
      </c>
      <c r="D2000" s="87">
        <f t="shared" si="4541"/>
        <v>0</v>
      </c>
      <c r="E2000" s="259">
        <f t="shared" si="4541"/>
        <v>45197.193779809699</v>
      </c>
      <c r="F2000" s="259">
        <f t="shared" si="4541"/>
        <v>55709.272653232278</v>
      </c>
      <c r="G2000" s="259">
        <f t="shared" si="4541"/>
        <v>0</v>
      </c>
      <c r="H2000" s="259">
        <f t="shared" si="4541"/>
        <v>0</v>
      </c>
      <c r="I2000" s="259">
        <f t="shared" si="4541"/>
        <v>0</v>
      </c>
      <c r="J2000" s="259">
        <f t="shared" si="4541"/>
        <v>0</v>
      </c>
      <c r="K2000" s="259">
        <f t="shared" si="4541"/>
        <v>0</v>
      </c>
      <c r="L2000" s="259">
        <f t="shared" si="4541"/>
        <v>66651.773314593767</v>
      </c>
      <c r="M2000" s="259">
        <f t="shared" si="4541"/>
        <v>51143.363705273136</v>
      </c>
      <c r="N2000" s="259">
        <f t="shared" si="4541"/>
        <v>53105.887755890173</v>
      </c>
      <c r="O2000" s="260">
        <f t="shared" si="4541"/>
        <v>30276.452669619059</v>
      </c>
      <c r="P2000" s="260"/>
    </row>
    <row r="2001" spans="1:16" x14ac:dyDescent="0.25">
      <c r="A2001" s="194" t="s">
        <v>118</v>
      </c>
      <c r="B2001" s="379"/>
      <c r="C2001" s="86" t="s">
        <v>211</v>
      </c>
      <c r="D2001" s="87">
        <f t="shared" si="4541"/>
        <v>0</v>
      </c>
      <c r="E2001" s="259">
        <f t="shared" si="4541"/>
        <v>0</v>
      </c>
      <c r="F2001" s="259">
        <f t="shared" si="4541"/>
        <v>3441.1442826965558</v>
      </c>
      <c r="G2001" s="259">
        <f t="shared" si="4541"/>
        <v>0</v>
      </c>
      <c r="H2001" s="259">
        <f t="shared" si="4541"/>
        <v>0</v>
      </c>
      <c r="I2001" s="259">
        <f t="shared" si="4541"/>
        <v>0</v>
      </c>
      <c r="J2001" s="259">
        <f t="shared" si="4541"/>
        <v>0</v>
      </c>
      <c r="K2001" s="259">
        <f t="shared" si="4541"/>
        <v>0</v>
      </c>
      <c r="L2001" s="259">
        <f t="shared" si="4541"/>
        <v>2591.7362374152135</v>
      </c>
      <c r="M2001" s="259">
        <f t="shared" si="4541"/>
        <v>8564.5068484850381</v>
      </c>
      <c r="N2001" s="259">
        <f t="shared" si="4541"/>
        <v>3781.3277399291437</v>
      </c>
      <c r="O2001" s="260">
        <f t="shared" si="4541"/>
        <v>0</v>
      </c>
      <c r="P2001" s="260"/>
    </row>
    <row r="2002" spans="1:16" ht="15.75" thickBot="1" x14ac:dyDescent="0.3">
      <c r="A2002" s="194" t="s">
        <v>118</v>
      </c>
      <c r="B2002" s="379"/>
      <c r="C2002" s="96" t="s">
        <v>227</v>
      </c>
      <c r="D2002" s="87">
        <f t="shared" si="4541"/>
        <v>0</v>
      </c>
      <c r="E2002" s="90">
        <f t="shared" si="4541"/>
        <v>0</v>
      </c>
      <c r="F2002" s="90">
        <f t="shared" si="4541"/>
        <v>0</v>
      </c>
      <c r="G2002" s="90">
        <f t="shared" si="4541"/>
        <v>0</v>
      </c>
      <c r="H2002" s="90">
        <f t="shared" si="4541"/>
        <v>0</v>
      </c>
      <c r="I2002" s="90">
        <f t="shared" si="4541"/>
        <v>0</v>
      </c>
      <c r="J2002" s="90">
        <f t="shared" si="4541"/>
        <v>0</v>
      </c>
      <c r="K2002" s="90">
        <f t="shared" si="4541"/>
        <v>0</v>
      </c>
      <c r="L2002" s="90">
        <f t="shared" si="4541"/>
        <v>0</v>
      </c>
      <c r="M2002" s="90">
        <f t="shared" si="4541"/>
        <v>0</v>
      </c>
      <c r="N2002" s="90">
        <f t="shared" si="4541"/>
        <v>0</v>
      </c>
      <c r="O2002" s="160">
        <f t="shared" si="4541"/>
        <v>0</v>
      </c>
      <c r="P2002" s="160">
        <f t="shared" si="4540"/>
        <v>0</v>
      </c>
    </row>
    <row r="2003" spans="1:16" ht="15.75" thickBot="1" x14ac:dyDescent="0.3">
      <c r="A2003" s="194" t="s">
        <v>118</v>
      </c>
      <c r="B2003" s="379"/>
      <c r="C2003" s="281" t="s">
        <v>108</v>
      </c>
      <c r="D2003" s="282">
        <f>SUM(D2004:D2008)</f>
        <v>1</v>
      </c>
      <c r="E2003" s="282">
        <f t="shared" ref="E2003" si="4542">SUM(E2004:E2008)</f>
        <v>1.0034229363724529</v>
      </c>
      <c r="F2003" s="282">
        <f t="shared" ref="F2003" si="4543">SUM(F2004:F2008)</f>
        <v>0.99999999999999989</v>
      </c>
      <c r="G2003" s="282">
        <f t="shared" ref="G2003" si="4544">SUM(G2004:G2008)</f>
        <v>0.99999999999999989</v>
      </c>
      <c r="H2003" s="282">
        <f t="shared" ref="H2003" si="4545">SUM(H2004:H2008)</f>
        <v>1</v>
      </c>
      <c r="I2003" s="282">
        <f t="shared" ref="I2003" si="4546">SUM(I2004:I2008)</f>
        <v>1.0000000000000002</v>
      </c>
      <c r="J2003" s="282">
        <f t="shared" ref="J2003" si="4547">SUM(J2004:J2008)</f>
        <v>0.99999999999999978</v>
      </c>
      <c r="K2003" s="282">
        <f t="shared" ref="K2003" si="4548">SUM(K2004:K2008)</f>
        <v>0.99999999999999978</v>
      </c>
      <c r="L2003" s="282">
        <f t="shared" ref="L2003" si="4549">SUM(L2004:L2008)</f>
        <v>1</v>
      </c>
      <c r="M2003" s="282">
        <f t="shared" ref="M2003" si="4550">SUM(M2004:M2008)</f>
        <v>1.0000000000000002</v>
      </c>
      <c r="N2003" s="282">
        <f t="shared" ref="N2003" si="4551">SUM(N2004:N2008)</f>
        <v>1</v>
      </c>
      <c r="O2003" s="282">
        <f t="shared" ref="O2003" si="4552">SUM(O2004:O2008)</f>
        <v>0.99999999999999989</v>
      </c>
      <c r="P2003" s="268"/>
    </row>
    <row r="2004" spans="1:16" ht="15.75" thickBot="1" x14ac:dyDescent="0.3">
      <c r="A2004" s="194" t="s">
        <v>118</v>
      </c>
      <c r="B2004" s="379"/>
      <c r="C2004" s="245" t="s">
        <v>196</v>
      </c>
      <c r="D2004" s="246">
        <v>0.748</v>
      </c>
      <c r="E2004" s="246">
        <v>0.71289999999999998</v>
      </c>
      <c r="F2004" s="246">
        <v>0.70128149006739837</v>
      </c>
      <c r="G2004" s="246">
        <v>0.53018436569432525</v>
      </c>
      <c r="H2004" s="246">
        <v>0.5423765464750937</v>
      </c>
      <c r="I2004" s="246">
        <v>0.58843916554063314</v>
      </c>
      <c r="J2004" s="246">
        <v>0.60561377608760258</v>
      </c>
      <c r="K2004" s="246">
        <v>0.80100224649177598</v>
      </c>
      <c r="L2004" s="246">
        <v>0.74479587945877479</v>
      </c>
      <c r="M2004" s="246">
        <v>0.79328167047923914</v>
      </c>
      <c r="N2004" s="246">
        <v>0.79251746496726783</v>
      </c>
      <c r="O2004" s="246">
        <v>0.75240999999999991</v>
      </c>
      <c r="P2004" s="268"/>
    </row>
    <row r="2005" spans="1:16" ht="15.75" thickBot="1" x14ac:dyDescent="0.3">
      <c r="A2005" s="194" t="s">
        <v>118</v>
      </c>
      <c r="B2005" s="379"/>
      <c r="C2005" s="245" t="s">
        <v>197</v>
      </c>
      <c r="D2005" s="246"/>
      <c r="E2005" s="246">
        <v>3.4229363724529492E-3</v>
      </c>
      <c r="F2005" s="246"/>
      <c r="G2005" s="246"/>
      <c r="H2005" s="246"/>
      <c r="I2005" s="246"/>
      <c r="J2005" s="246"/>
      <c r="K2005" s="246"/>
      <c r="L2005" s="246"/>
      <c r="M2005" s="246"/>
      <c r="N2005" s="246"/>
      <c r="O2005" s="246"/>
      <c r="P2005" s="268"/>
    </row>
    <row r="2006" spans="1:16" ht="15.75" thickBot="1" x14ac:dyDescent="0.3">
      <c r="A2006" s="194" t="s">
        <v>118</v>
      </c>
      <c r="B2006" s="379"/>
      <c r="C2006" s="245" t="s">
        <v>199</v>
      </c>
      <c r="D2006" s="310">
        <v>0.252</v>
      </c>
      <c r="E2006" s="246">
        <v>0.28710000000000002</v>
      </c>
      <c r="F2006" s="246">
        <v>0.27946524626273334</v>
      </c>
      <c r="G2006" s="246">
        <v>0.26027151737500415</v>
      </c>
      <c r="H2006" s="246">
        <v>0.22206611722025232</v>
      </c>
      <c r="I2006" s="246">
        <v>0.23470428159927745</v>
      </c>
      <c r="J2006" s="246">
        <v>0.15048175443375286</v>
      </c>
      <c r="K2006" s="246">
        <v>0.11533513094114624</v>
      </c>
      <c r="L2006" s="246">
        <v>0.2476086029169918</v>
      </c>
      <c r="M2006" s="246">
        <v>0.18024296287308908</v>
      </c>
      <c r="N2006" s="246">
        <v>0.19496532528723082</v>
      </c>
      <c r="O2006" s="246">
        <v>0.24758999999999998</v>
      </c>
      <c r="P2006" s="268"/>
    </row>
    <row r="2007" spans="1:16" ht="15.75" thickBot="1" x14ac:dyDescent="0.3">
      <c r="A2007" s="194" t="s">
        <v>118</v>
      </c>
      <c r="B2007" s="379"/>
      <c r="C2007" s="245" t="s">
        <v>198</v>
      </c>
      <c r="D2007" s="246"/>
      <c r="E2007" s="246"/>
      <c r="F2007" s="246">
        <v>1.9253263669868261E-2</v>
      </c>
      <c r="G2007" s="246">
        <v>0.20954411693067052</v>
      </c>
      <c r="H2007" s="246">
        <v>0.23555733630465386</v>
      </c>
      <c r="I2007" s="246">
        <v>0.17685655286008953</v>
      </c>
      <c r="J2007" s="246">
        <v>0.24390446947864436</v>
      </c>
      <c r="K2007" s="246">
        <v>8.3662622567077571E-2</v>
      </c>
      <c r="L2007" s="246">
        <v>7.5955176242334761E-3</v>
      </c>
      <c r="M2007" s="246">
        <v>2.6475366647671975E-2</v>
      </c>
      <c r="N2007" s="246">
        <v>1.2517209745501362E-2</v>
      </c>
      <c r="O2007" s="246">
        <v>0</v>
      </c>
      <c r="P2007" s="268"/>
    </row>
    <row r="2008" spans="1:16" ht="15.75" thickBot="1" x14ac:dyDescent="0.3">
      <c r="A2008" s="194" t="s">
        <v>118</v>
      </c>
      <c r="B2008" s="379"/>
      <c r="C2008" s="248" t="s">
        <v>228</v>
      </c>
      <c r="D2008" s="249"/>
      <c r="E2008" s="249"/>
      <c r="F2008" s="249"/>
      <c r="G2008" s="249"/>
      <c r="H2008" s="249"/>
      <c r="I2008" s="249"/>
      <c r="J2008" s="249"/>
      <c r="K2008" s="249"/>
      <c r="L2008" s="249"/>
      <c r="M2008" s="249"/>
      <c r="N2008" s="249"/>
      <c r="O2008" s="249"/>
      <c r="P2008" s="177"/>
    </row>
    <row r="2009" spans="1:16" ht="15.75" thickBot="1" x14ac:dyDescent="0.3">
      <c r="A2009" s="194"/>
      <c r="B2009" s="379"/>
      <c r="C2009" s="306" t="s">
        <v>278</v>
      </c>
      <c r="D2009" s="309">
        <v>1</v>
      </c>
      <c r="E2009" s="309">
        <v>1</v>
      </c>
      <c r="F2009" s="309">
        <v>1</v>
      </c>
      <c r="G2009" s="309">
        <v>1</v>
      </c>
      <c r="H2009" s="309">
        <v>1</v>
      </c>
      <c r="I2009" s="309">
        <v>1</v>
      </c>
      <c r="J2009" s="309">
        <v>1</v>
      </c>
      <c r="K2009" s="309">
        <v>1</v>
      </c>
      <c r="L2009" s="309">
        <v>1</v>
      </c>
      <c r="M2009" s="309">
        <v>1</v>
      </c>
      <c r="N2009" s="309">
        <v>1</v>
      </c>
      <c r="O2009" s="309">
        <v>1</v>
      </c>
      <c r="P2009" s="308"/>
    </row>
    <row r="2010" spans="1:16" x14ac:dyDescent="0.25">
      <c r="A2010" s="194" t="s">
        <v>118</v>
      </c>
      <c r="B2010" s="379"/>
      <c r="C2010" s="154" t="s">
        <v>14</v>
      </c>
      <c r="D2010" s="155">
        <f>+SUMPRODUCT(D2011:D2015,D2004:D2008)</f>
        <v>10.051756159038572</v>
      </c>
      <c r="E2010" s="155">
        <f t="shared" ref="E2010" si="4553">+SUMPRODUCT(E2011:E2015,E2004:E2008)</f>
        <v>10.188589866248609</v>
      </c>
      <c r="F2010" s="155">
        <f t="shared" ref="F2010" si="4554">+SUMPRODUCT(F2011:F2015,F2004:F2008)</f>
        <v>20.524077036723604</v>
      </c>
      <c r="G2010" s="155">
        <f t="shared" ref="G2010" si="4555">+SUMPRODUCT(G2011:G2015,G2004:G2008)</f>
        <v>30.478386286691986</v>
      </c>
      <c r="H2010" s="155">
        <f t="shared" ref="H2010" si="4556">+SUMPRODUCT(H2011:H2015,H2004:H2008)</f>
        <v>35.711918106420072</v>
      </c>
      <c r="I2010" s="155">
        <f t="shared" ref="I2010" si="4557">+SUMPRODUCT(I2011:I2015,I2004:I2008)</f>
        <v>33.74551348095288</v>
      </c>
      <c r="J2010" s="155">
        <f t="shared" ref="J2010" si="4558">+SUMPRODUCT(J2011:J2015,J2004:J2008)</f>
        <v>21.35399249524113</v>
      </c>
      <c r="K2010" s="155">
        <f t="shared" ref="K2010" si="4559">+SUMPRODUCT(K2011:K2015,K2004:K2008)</f>
        <v>18.22108961829133</v>
      </c>
      <c r="L2010" s="155">
        <f t="shared" ref="L2010" si="4560">+SUMPRODUCT(L2011:L2015,L2004:L2008)</f>
        <v>25.267794187294843</v>
      </c>
      <c r="M2010" s="155">
        <f t="shared" ref="M2010" si="4561">+SUMPRODUCT(M2011:M2015,M2004:M2008)</f>
        <v>28.430111248628506</v>
      </c>
      <c r="N2010" s="155">
        <f t="shared" ref="N2010" si="4562">+SUMPRODUCT(N2011:N2015,N2004:N2008)</f>
        <v>26.062108672171341</v>
      </c>
      <c r="O2010" s="156">
        <f t="shared" ref="O2010" si="4563">+SUMPRODUCT(O2011:O2015,O2004:O2008)</f>
        <v>22.298375777314583</v>
      </c>
      <c r="P2010" s="156"/>
    </row>
    <row r="2011" spans="1:16" x14ac:dyDescent="0.25">
      <c r="A2011" s="194" t="s">
        <v>118</v>
      </c>
      <c r="B2011" s="379"/>
      <c r="C2011" s="77" t="s">
        <v>34</v>
      </c>
      <c r="D2011" s="243">
        <f>+IF(D2009=1,D2023*'CPP Detay Tum Ay'!AF$38+(1-'Measured TV opt-pt'!D2023)*'CPP Detay Tum Ay'!AF$20,IF(D2009=2,D2023*'CPP Detay (düşük)'!AF$38+(1-'Measured TV opt-pt'!D2023)*'CPP Detay (düşük)'!AF$20,IF(D2009=3,D2023*'CPP Detay (yüksek)'!AF$38+(1-'Measured TV opt-pt'!D2023)*'CPP Detay (yüksek)'!AF$20,"Girilen Rakamda Hata Var")))</f>
        <v>9.5431196053091654</v>
      </c>
      <c r="E2011" s="243">
        <f>+IF(E2009=1,E2023*'CPP Detay Tum Ay'!AG$38+(1-'Measured TV opt-pt'!E2023)*'CPP Detay Tum Ay'!AG$20,IF(E2009=2,E2023*'CPP Detay (düşük)'!AG$38+(1-'Measured TV opt-pt'!E2023)*'CPP Detay (düşük)'!AG$20,IF(E2009=3,E2023*'CPP Detay (yüksek)'!AG$38+(1-'Measured TV opt-pt'!E2023)*'CPP Detay (yüksek)'!AG$20,"Girilen Rakamda Hata Var")))</f>
        <v>9.5403345108980542</v>
      </c>
      <c r="F2011" s="161">
        <f>+IF(F2009=1,F2023*'CPP Detay Tum Ay'!AH$38+(1-'Measured TV opt-pt'!F2023)*'CPP Detay Tum Ay'!AH$20,IF(F2009=2,F2023*'CPP Detay (düşük)'!AH$38+(1-'Measured TV opt-pt'!F2023)*'CPP Detay (düşük)'!AH$20,IF(F2009=3,F2023*'CPP Detay (yüksek)'!AH$38+(1-'Measured TV opt-pt'!F2023)*'CPP Detay (yüksek)'!AH$20,"Girilen Rakamda Hata Var")))</f>
        <v>19.0934663462073</v>
      </c>
      <c r="G2011" s="161">
        <f>+IF(G2009=1,G2023*'CPP Detay Tum Ay'!AI$38+(1-'Measured TV opt-pt'!G2023)*'CPP Detay Tum Ay'!AI$20,IF(G2009=2,G2023*'CPP Detay (düşük)'!AI$38+(1-'Measured TV opt-pt'!G2023)*'CPP Detay (düşük)'!AI$20,IF(G2009=3,G2023*'CPP Detay (yüksek)'!AI$38+(1-'Measured TV opt-pt'!G2023)*'CPP Detay (yüksek)'!AI$20,"Girilen Rakamda Hata Var")))</f>
        <v>27.9846582690056</v>
      </c>
      <c r="H2011" s="161">
        <f>+IF(H2009=1,H2023*'CPP Detay Tum Ay'!AJ$38+(1-'Measured TV opt-pt'!H2023)*'CPP Detay Tum Ay'!AJ$20,IF(H2009=2,H2023*'CPP Detay (düşük)'!AJ$38+(1-'Measured TV opt-pt'!H2023)*'CPP Detay (düşük)'!AJ$20,IF(H2009=3,H2023*'CPP Detay (yüksek)'!AJ$38+(1-'Measured TV opt-pt'!H2023)*'CPP Detay (yüksek)'!AJ$20,"Girilen Rakamda Hata Var")))</f>
        <v>32.745571801624784</v>
      </c>
      <c r="I2011" s="161">
        <f>+IF(I2009=1,I2023*'CPP Detay Tum Ay'!AK$38+(1-'Measured TV opt-pt'!I2023)*'CPP Detay Tum Ay'!AK$20,IF(I2009=2,I2023*'CPP Detay (düşük)'!AK$38+(1-'Measured TV opt-pt'!I2023)*'CPP Detay (düşük)'!AK$20,IF(I2009=3,I2023*'CPP Detay (yüksek)'!AK$38+(1-'Measured TV opt-pt'!I2023)*'CPP Detay (yüksek)'!AK$20,"Girilen Rakamda Hata Var")))</f>
        <v>31.321333637944228</v>
      </c>
      <c r="J2011" s="161">
        <f>+IF(J2009=1,J2023*'CPP Detay Tum Ay'!AL$38+(1-'Measured TV opt-pt'!J2023)*'CPP Detay Tum Ay'!AL$20,IF(J2009=2,J2023*'CPP Detay (düşük)'!AL$38+(1-'Measured TV opt-pt'!J2023)*'CPP Detay (düşük)'!AL$20,IF(J2009=3,J2023*'CPP Detay (yüksek)'!AL$38+(1-'Measured TV opt-pt'!J2023)*'CPP Detay (yüksek)'!AL$20,"Girilen Rakamda Hata Var")))</f>
        <v>20.064446785773136</v>
      </c>
      <c r="K2011" s="161">
        <f>+IF(K2009=1,K2023*'CPP Detay Tum Ay'!AM$38+(1-'Measured TV opt-pt'!K2023)*'CPP Detay Tum Ay'!AM$20,IF(K2009=2,K2023*'CPP Detay (düşük)'!AM$38+(1-'Measured TV opt-pt'!K2023)*'CPP Detay (düşük)'!AM$20,IF(K2009=3,K2023*'CPP Detay (yüksek)'!AM$38+(1-'Measured TV opt-pt'!K2023)*'CPP Detay (yüksek)'!AM$20,"Girilen Rakamda Hata Var")))</f>
        <v>17.98419539830169</v>
      </c>
      <c r="L2011" s="255">
        <f>+IF(L2009=1,L2023*'CPP Detay Tum Ay'!AN$38+(1-'Measured TV opt-pt'!L2023)*'CPP Detay Tum Ay'!AN$20,IF(L2009=2,L2023*'CPP Detay (düşük)'!AN$38+(1-'Measured TV opt-pt'!L2023)*'CPP Detay (düşük)'!AN$20,IF(L2009=3,L2023*'CPP Detay (yüksek)'!AN$38+(1-'Measured TV opt-pt'!L2023)*'CPP Detay (yüksek)'!AN$20,"Girilen Rakamda Hata Var")))</f>
        <v>23.57746541863493</v>
      </c>
      <c r="M2011" s="255">
        <f>+IF(M2009=1,M2023*'CPP Detay Tum Ay'!AO$38+(1-'Measured TV opt-pt'!M2023)*'CPP Detay Tum Ay'!AO$20,IF(M2009=2,M2023*'CPP Detay (düşük)'!AO$38+(1-'Measured TV opt-pt'!M2023)*'CPP Detay (düşük)'!AO$20,IF(M2009=3,M2023*'CPP Detay (yüksek)'!AO$38+(1-'Measured TV opt-pt'!M2023)*'CPP Detay (yüksek)'!AO$20,"Girilen Rakamda Hata Var")))</f>
        <v>26.793854132839044</v>
      </c>
      <c r="N2011" s="255">
        <f>+IF(N2009=1,N2023*'CPP Detay Tum Ay'!AP$38+(1-'Measured TV opt-pt'!N2023)*'CPP Detay Tum Ay'!AP$20,IF(N2009=2,N2023*'CPP Detay (düşük)'!AP$38+(1-'Measured TV opt-pt'!N2023)*'CPP Detay (düşük)'!AP$20,IF(N2009=3,N2023*'CPP Detay (yüksek)'!AP$38+(1-'Measured TV opt-pt'!N2023)*'CPP Detay (yüksek)'!AP$20,"Girilen Rakamda Hata Var")))</f>
        <v>24.713926724268049</v>
      </c>
      <c r="O2011" s="256">
        <f>+IF(O2009=1,O2023*'CPP Detay Tum Ay'!AQ$38+(1-'Measured TV opt-pt'!O2023)*'CPP Detay Tum Ay'!AQ$20,IF(O2009=2,O2023*'CPP Detay (düşük)'!AQ$38+(1-'Measured TV opt-pt'!O2023)*'CPP Detay (düşük)'!AQ$20,IF(O2009=3,O2023*'CPP Detay (yüksek)'!AQ$38+(1-'Measured TV opt-pt'!O2023)*'CPP Detay (yüksek)'!AQ$20,"Girilen Rakamda Hata Var")))</f>
        <v>20.936718734340609</v>
      </c>
      <c r="P2011" s="162"/>
    </row>
    <row r="2012" spans="1:16" x14ac:dyDescent="0.25">
      <c r="A2012" s="194" t="s">
        <v>118</v>
      </c>
      <c r="B2012" s="379"/>
      <c r="C2012" s="77" t="s">
        <v>194</v>
      </c>
      <c r="D2012" s="243">
        <f>+IF(D2009=1,D2024*'CPP Detay Tum Ay'!AF$94+(1-'Measured TV opt-pt'!D2024)*'CPP Detay Tum Ay'!AF$76,IF(D2009=2,D2024*'CPP Detay (düşük)'!AF$94+(1-'Measured TV opt-pt'!D2024)*'CPP Detay (düşük)'!AF$76,IF(D2009=3,D2024*'CPP Detay (yüksek)'!AF$94+(1-'Measured TV opt-pt'!D2024)*'CPP Detay (yüksek)'!AF$76,"Girilen Rakamda Hata Var")))</f>
        <v>0</v>
      </c>
      <c r="E2012" s="243">
        <f>+IF(E2009=1,E2024*'CPP Detay Tum Ay'!AG$94+(1-'Measured TV opt-pt'!E2024)*'CPP Detay Tum Ay'!AG$76,IF(E2009=2,E2024*'CPP Detay (düşük)'!AG$94+(1-'Measured TV opt-pt'!E2024)*'CPP Detay (düşük)'!AG$76,IF(E2009=3,E2024*'CPP Detay (yüksek)'!AG$94+(1-'Measured TV opt-pt'!E2024)*'CPP Detay (yüksek)'!AG$76,"Girilen Rakamda Hata Var")))</f>
        <v>0</v>
      </c>
      <c r="F2012" s="243">
        <f>+IF(F2009=1,F2024*'CPP Detay Tum Ay'!AH$94+(1-'Measured TV opt-pt'!F2024)*'CPP Detay Tum Ay'!AH$76,IF(F2009=2,F2024*'CPP Detay (düşük)'!AH$94+(1-'Measured TV opt-pt'!F2024)*'CPP Detay (düşük)'!AH$76,IF(F2009=3,F2024*'CPP Detay (yüksek)'!AH$94+(1-'Measured TV opt-pt'!F2024)*'CPP Detay (yüksek)'!AH$76,"Girilen Rakamda Hata Var")))</f>
        <v>0</v>
      </c>
      <c r="G2012" s="243">
        <f>+IF(G2009=1,G2024*'CPP Detay Tum Ay'!AI$94+(1-'Measured TV opt-pt'!G2024)*'CPP Detay Tum Ay'!AI$76,IF(G2009=2,G2024*'CPP Detay (düşük)'!AI$94+(1-'Measured TV opt-pt'!G2024)*'CPP Detay (düşük)'!AI$76,IF(G2009=3,G2024*'CPP Detay (yüksek)'!AI$94+(1-'Measured TV opt-pt'!G2024)*'CPP Detay (yüksek)'!AI$76,"Girilen Rakamda Hata Var")))</f>
        <v>0</v>
      </c>
      <c r="H2012" s="243">
        <f>+IF(H2009=1,H2024*'CPP Detay Tum Ay'!AJ$94+(1-'Measured TV opt-pt'!H2024)*'CPP Detay Tum Ay'!AJ$76,IF(H2009=2,H2024*'CPP Detay (düşük)'!AJ$94+(1-'Measured TV opt-pt'!H2024)*'CPP Detay (düşük)'!AJ$76,IF(H2009=3,H2024*'CPP Detay (yüksek)'!AJ$94+(1-'Measured TV opt-pt'!H2024)*'CPP Detay (yüksek)'!AJ$76,"Girilen Rakamda Hata Var")))</f>
        <v>0</v>
      </c>
      <c r="I2012" s="243">
        <f>+IF(I2009=1,I2024*'CPP Detay Tum Ay'!AK$94+(1-'Measured TV opt-pt'!I2024)*'CPP Detay Tum Ay'!AK$76,IF(I2009=2,I2024*'CPP Detay (düşük)'!AK$94+(1-'Measured TV opt-pt'!I2024)*'CPP Detay (düşük)'!AK$76,IF(I2009=3,I2024*'CPP Detay (yüksek)'!AK$94+(1-'Measured TV opt-pt'!I2024)*'CPP Detay (yüksek)'!AK$76,"Girilen Rakamda Hata Var")))</f>
        <v>0</v>
      </c>
      <c r="J2012" s="243">
        <f>+IF(J2009=1,J2024*'CPP Detay Tum Ay'!AL$94+(1-'Measured TV opt-pt'!J2024)*'CPP Detay Tum Ay'!AL$76,IF(J2009=2,J2024*'CPP Detay (düşük)'!AL$94+(1-'Measured TV opt-pt'!J2024)*'CPP Detay (düşük)'!AL$76,IF(J2009=3,J2024*'CPP Detay (yüksek)'!AL$94+(1-'Measured TV opt-pt'!J2024)*'CPP Detay (yüksek)'!AL$76,"Girilen Rakamda Hata Var")))</f>
        <v>0</v>
      </c>
      <c r="K2012" s="243">
        <f>+IF(K2009=1,K2024*'CPP Detay Tum Ay'!AM$94+(1-'Measured TV opt-pt'!K2024)*'CPP Detay Tum Ay'!AM$76,IF(K2009=2,K2024*'CPP Detay (düşük)'!AM$94+(1-'Measured TV opt-pt'!K2024)*'CPP Detay (düşük)'!AM$76,IF(K2009=3,K2024*'CPP Detay (yüksek)'!AM$94+(1-'Measured TV opt-pt'!K2024)*'CPP Detay (yüksek)'!AM$76,"Girilen Rakamda Hata Var")))</f>
        <v>0</v>
      </c>
      <c r="L2012" s="257">
        <f>+IF(L2009=1,L2024*'CPP Detay Tum Ay'!AN$94+(1-'Measured TV opt-pt'!L2024)*'CPP Detay Tum Ay'!AN$76,IF(L2009=2,L2024*'CPP Detay (düşük)'!AN$94+(1-'Measured TV opt-pt'!L2024)*'CPP Detay (düşük)'!AN$76,IF(L2009=3,L2024*'CPP Detay (yüksek)'!AN$94+(1-'Measured TV opt-pt'!L2024)*'CPP Detay (yüksek)'!AN$76,"Girilen Rakamda Hata Var")))</f>
        <v>0</v>
      </c>
      <c r="M2012" s="257">
        <f>+IF(M2009=1,M2024*'CPP Detay Tum Ay'!AO$94+(1-'Measured TV opt-pt'!M2024)*'CPP Detay Tum Ay'!AO$76,IF(M2009=2,M2024*'CPP Detay (düşük)'!AO$94+(1-'Measured TV opt-pt'!M2024)*'CPP Detay (düşük)'!AO$76,IF(M2009=3,M2024*'CPP Detay (yüksek)'!AO$94+(1-'Measured TV opt-pt'!M2024)*'CPP Detay (yüksek)'!AO$76,"Girilen Rakamda Hata Var")))</f>
        <v>0</v>
      </c>
      <c r="N2012" s="257">
        <f>+IF(N2009=1,N2024*'CPP Detay Tum Ay'!AP$94+(1-'Measured TV opt-pt'!N2024)*'CPP Detay Tum Ay'!AP$76,IF(N2009=2,N2024*'CPP Detay (düşük)'!AP$94+(1-'Measured TV opt-pt'!N2024)*'CPP Detay (düşük)'!AP$76,IF(N2009=3,N2024*'CPP Detay (yüksek)'!AP$94+(1-'Measured TV opt-pt'!N2024)*'CPP Detay (yüksek)'!AP$76,"Girilen Rakamda Hata Var")))</f>
        <v>0</v>
      </c>
      <c r="O2012" s="258">
        <f>+IF(O2009=1,O2024*'CPP Detay Tum Ay'!AQ$94+(1-'Measured TV opt-pt'!O2024)*'CPP Detay Tum Ay'!AQ$76,IF(O2009=2,O2024*'CPP Detay (düşük)'!AQ$94+(1-'Measured TV opt-pt'!O2024)*'CPP Detay (düşük)'!AQ$76,IF(O2009=3,O2024*'CPP Detay (yüksek)'!AQ$94+(1-'Measured TV opt-pt'!O2024)*'CPP Detay (yüksek)'!AQ$76,"Girilen Rakamda Hata Var")))</f>
        <v>0</v>
      </c>
      <c r="P2012" s="244"/>
    </row>
    <row r="2013" spans="1:16" x14ac:dyDescent="0.25">
      <c r="A2013" s="194" t="s">
        <v>118</v>
      </c>
      <c r="B2013" s="379"/>
      <c r="C2013" s="77" t="s">
        <v>195</v>
      </c>
      <c r="D2013" s="243">
        <f>+IF(D2009=1,D2025*'CPP Detay Tum Ay'!AF$150+(1-'Measured TV opt-pt'!D2025)*'CPP Detay Tum Ay'!AF$132,IF(D2009=2,D2025*'CPP Detay (düşük)'!AF$150+(1-'Measured TV opt-pt'!D2025)*'CPP Detay (düşük)'!AF$132,IF(D2009=3,D2025*'CPP Detay (yüksek)'!AF$150+(1-'Measured TV opt-pt'!D2025)*'CPP Detay (yüksek)'!AF$132,"Girilen Rakamda Hata Var")))</f>
        <v>11.561518628044906</v>
      </c>
      <c r="E2013" s="243">
        <f>+IF(E2009=1,E2025*'CPP Detay Tum Ay'!AG$150+(1-'Measured TV opt-pt'!E2025)*'CPP Detay Tum Ay'!AG$132,IF(E2009=2,E2025*'CPP Detay (düşük)'!AG$150+(1-'Measured TV opt-pt'!E2025)*'CPP Detay (düşük)'!AG$132,IF(E2009=3,E2025*'CPP Detay (yüksek)'!AG$150+(1-'Measured TV opt-pt'!E2025)*'CPP Detay (yüksek)'!AG$132,"Girilen Rakamda Hata Var")))</f>
        <v>11.798277232425583</v>
      </c>
      <c r="F2013" s="243">
        <f>+IF(F2009=1,F2025*'CPP Detay Tum Ay'!AH$150+(1-'Measured TV opt-pt'!F2025)*'CPP Detay Tum Ay'!AH$132,IF(F2009=2,F2025*'CPP Detay (düşük)'!AH$150+(1-'Measured TV opt-pt'!F2025)*'CPP Detay (düşük)'!AH$132,IF(F2009=3,F2025*'CPP Detay (yüksek)'!AH$150+(1-'Measured TV opt-pt'!F2025)*'CPP Detay (yüksek)'!AH$132,"Girilen Rakamda Hata Var")))</f>
        <v>24.042857686642577</v>
      </c>
      <c r="G2013" s="243">
        <f>+IF(G2009=1,G2025*'CPP Detay Tum Ay'!AI$150+(1-'Measured TV opt-pt'!G2025)*'CPP Detay Tum Ay'!AI$132,IF(G2009=2,G2025*'CPP Detay (düşük)'!AI$150+(1-'Measured TV opt-pt'!G2025)*'CPP Detay (düşük)'!AI$132,IF(G2009=3,G2025*'CPP Detay (yüksek)'!AI$150+(1-'Measured TV opt-pt'!G2025)*'CPP Detay (yüksek)'!AI$132,"Girilen Rakamda Hata Var")))</f>
        <v>33.374657576497647</v>
      </c>
      <c r="H2013" s="243">
        <f>+IF(H2009=1,H2025*'CPP Detay Tum Ay'!AJ$150+(1-'Measured TV opt-pt'!H2025)*'CPP Detay Tum Ay'!AJ$132,IF(H2009=2,H2025*'CPP Detay (düşük)'!AJ$150+(1-'Measured TV opt-pt'!H2025)*'CPP Detay (düşük)'!AJ$132,IF(H2009=3,H2025*'CPP Detay (yüksek)'!AJ$150+(1-'Measured TV opt-pt'!H2025)*'CPP Detay (yüksek)'!AJ$132,"Girilen Rakamda Hata Var")))</f>
        <v>39.365077446101232</v>
      </c>
      <c r="I2013" s="243">
        <f>+IF(I2009=1,I2025*'CPP Detay Tum Ay'!AK$150+(1-'Measured TV opt-pt'!I2025)*'CPP Detay Tum Ay'!AK$132,IF(I2009=2,I2025*'CPP Detay (düşük)'!AK$150+(1-'Measured TV opt-pt'!I2025)*'CPP Detay (düşük)'!AK$132,IF(I2009=3,I2025*'CPP Detay (yüksek)'!AK$150+(1-'Measured TV opt-pt'!I2025)*'CPP Detay (yüksek)'!AK$132,"Girilen Rakamda Hata Var")))</f>
        <v>37.22524188017934</v>
      </c>
      <c r="J2013" s="243">
        <f>+IF(J2009=1,J2025*'CPP Detay Tum Ay'!AL$150+(1-'Measured TV opt-pt'!J2025)*'CPP Detay Tum Ay'!AL$132,IF(J2009=2,J2025*'CPP Detay (düşük)'!AL$150+(1-'Measured TV opt-pt'!J2025)*'CPP Detay (düşük)'!AL$132,IF(J2009=3,J2025*'CPP Detay (yüksek)'!AL$150+(1-'Measured TV opt-pt'!J2025)*'CPP Detay (yüksek)'!AL$132,"Girilen Rakamda Hata Var")))</f>
        <v>23.422902924094682</v>
      </c>
      <c r="K2013" s="243">
        <f>+IF(K2009=1,K2025*'CPP Detay Tum Ay'!AM$150+(1-'Measured TV opt-pt'!K2025)*'CPP Detay Tum Ay'!AM$132,IF(K2009=2,K2025*'CPP Detay (düşük)'!AM$150+(1-'Measured TV opt-pt'!K2025)*'CPP Detay (düşük)'!AM$132,IF(K2009=3,K2025*'CPP Detay (yüksek)'!AM$150+(1-'Measured TV opt-pt'!K2025)*'CPP Detay (yüksek)'!AM$132,"Girilen Rakamda Hata Var")))</f>
        <v>19.053642147149212</v>
      </c>
      <c r="L2013" s="257">
        <f>+IF(L2009=1,L2025*'CPP Detay Tum Ay'!AN$150+(1-'Measured TV opt-pt'!L2025)*'CPP Detay Tum Ay'!AN$132,IF(L2009=2,L2025*'CPP Detay (düşük)'!AN$150+(1-'Measured TV opt-pt'!L2025)*'CPP Detay (düşük)'!AN$132,IF(L2009=3,L2025*'CPP Detay (yüksek)'!AN$150+(1-'Measured TV opt-pt'!L2025)*'CPP Detay (yüksek)'!AN$132,"Girilen Rakamda Hata Var")))</f>
        <v>29.962257323016054</v>
      </c>
      <c r="M2013" s="257">
        <f>+IF(M2009=1,M2025*'CPP Detay Tum Ay'!AO$150+(1-'Measured TV opt-pt'!M2025)*'CPP Detay Tum Ay'!AO$132,IF(M2009=2,M2025*'CPP Detay (düşük)'!AO$150+(1-'Measured TV opt-pt'!M2025)*'CPP Detay (düşük)'!AO$132,IF(M2009=3,M2025*'CPP Detay (yüksek)'!AO$150+(1-'Measured TV opt-pt'!M2025)*'CPP Detay (yüksek)'!AO$132,"Girilen Rakamda Hata Var")))</f>
        <v>34.09758229862215</v>
      </c>
      <c r="N2013" s="257">
        <f>+IF(N2009=1,N2025*'CPP Detay Tum Ay'!AP$150+(1-'Measured TV opt-pt'!N2025)*'CPP Detay Tum Ay'!AP$132,IF(N2009=2,N2025*'CPP Detay (düşük)'!AP$150+(1-'Measured TV opt-pt'!N2025)*'CPP Detay (düşük)'!AP$132,IF(N2009=3,N2025*'CPP Detay (yüksek)'!AP$150+(1-'Measured TV opt-pt'!N2025)*'CPP Detay (yüksek)'!AP$132,"Girilen Rakamda Hata Var")))</f>
        <v>31.007738222475069</v>
      </c>
      <c r="O2013" s="258">
        <f>+IF(O2009=1,O2025*'CPP Detay Tum Ay'!AQ$150+(1-'Measured TV opt-pt'!O2025)*'CPP Detay Tum Ay'!AQ$132,IF(O2009=2,O2025*'CPP Detay (düşük)'!AQ$150+(1-'Measured TV opt-pt'!O2025)*'CPP Detay (düşük)'!AQ$132,IF(O2009=3,O2025*'CPP Detay (yüksek)'!AQ$150+(1-'Measured TV opt-pt'!O2025)*'CPP Detay (yüksek)'!AQ$132,"Girilen Rakamda Hata Var")))</f>
        <v>26.436363481600104</v>
      </c>
      <c r="P2013" s="244"/>
    </row>
    <row r="2014" spans="1:16" x14ac:dyDescent="0.25">
      <c r="A2014" s="194" t="s">
        <v>118</v>
      </c>
      <c r="B2014" s="379"/>
      <c r="C2014" s="77" t="s">
        <v>193</v>
      </c>
      <c r="D2014" s="243">
        <f>+IF(D2009=1,D2026*'CPP Detay Tum Ay'!AF$206+(1-'Measured TV opt-pt'!D2026)*'CPP Detay Tum Ay'!AF$188,IF(D2009=2,D2026*'CPP Detay (düşük)'!AF$206+(1-'Measured TV opt-pt'!D2026)*'CPP Detay (düşük)'!AF$188,IF(D2009=3,D2026*'CPP Detay (yüksek)'!AF$206+(1-'Measured TV opt-pt'!D2026)*'CPP Detay (yüksek)'!AF$188,"Girilen Rakamda Hata Var")))</f>
        <v>0</v>
      </c>
      <c r="E2014" s="243">
        <f>+IF(E2009=1,E2026*'CPP Detay Tum Ay'!AG$206+(1-'Measured TV opt-pt'!E2026)*'CPP Detay Tum Ay'!AG$188,IF(E2009=2,E2026*'CPP Detay (düşük)'!AG$206+(1-'Measured TV opt-pt'!E2026)*'CPP Detay (düşük)'!AG$188,IF(E2009=3,E2026*'CPP Detay (yüksek)'!AG$206+(1-'Measured TV opt-pt'!E2026)*'CPP Detay (yüksek)'!AG$188,"Girilen Rakamda Hata Var")))</f>
        <v>0</v>
      </c>
      <c r="F2014" s="243">
        <f>+IF(F2009=1,F2026*'CPP Detay Tum Ay'!AH$206+(1-'Measured TV opt-pt'!F2026)*'CPP Detay Tum Ay'!AH$188,IF(F2009=2,F2026*'CPP Detay (düşük)'!AH$206+(1-'Measured TV opt-pt'!F2026)*'CPP Detay (düşük)'!AH$188,IF(F2009=3,F2026*'CPP Detay (yüksek)'!AH$206+(1-'Measured TV opt-pt'!F2026)*'CPP Detay (yüksek)'!AH$188,"Girilen Rakamda Hata Var")))</f>
        <v>21.556831598153913</v>
      </c>
      <c r="G2014" s="243">
        <f>+IF(G2009=1,G2026*'CPP Detay Tum Ay'!AI$206+(1-'Measured TV opt-pt'!G2026)*'CPP Detay Tum Ay'!AI$188,IF(G2009=2,G2026*'CPP Detay (düşük)'!AI$206+(1-'Measured TV opt-pt'!G2026)*'CPP Detay (düşük)'!AI$188,IF(G2009=3,G2026*'CPP Detay (yüksek)'!AI$206+(1-'Measured TV opt-pt'!G2026)*'CPP Detay (yüksek)'!AI$188,"Girilen Rakamda Hata Var")))</f>
        <v>33.190553501254655</v>
      </c>
      <c r="H2014" s="243">
        <f>+IF(H2009=1,H2026*'CPP Detay Tum Ay'!AJ$206+(1-'Measured TV opt-pt'!H2026)*'CPP Detay Tum Ay'!AJ$188,IF(H2009=2,H2026*'CPP Detay (düşük)'!AJ$206+(1-'Measured TV opt-pt'!H2026)*'CPP Detay (düşük)'!AJ$188,IF(H2009=3,H2026*'CPP Detay (yüksek)'!AJ$206+(1-'Measured TV opt-pt'!H2026)*'CPP Detay (yüksek)'!AJ$188,"Girilen Rakamda Hata Var")))</f>
        <v>39.098073540197447</v>
      </c>
      <c r="I2014" s="243">
        <f>+IF(I2009=1,I2026*'CPP Detay Tum Ay'!AK$206+(1-'Measured TV opt-pt'!I2026)*'CPP Detay Tum Ay'!AK$188,IF(I2009=2,I2026*'CPP Detay (düşük)'!AK$206+(1-'Measured TV opt-pt'!I2026)*'CPP Detay (düşük)'!AK$188,IF(I2009=3,I2026*'CPP Detay (yüksek)'!AK$206+(1-'Measured TV opt-pt'!I2026)*'CPP Detay (yüksek)'!AK$188,"Girilen Rakamda Hata Var")))</f>
        <v>37.193365426375415</v>
      </c>
      <c r="J2014" s="243">
        <f>+IF(J2009=1,J2026*'CPP Detay Tum Ay'!AL$206+(1-'Measured TV opt-pt'!J2026)*'CPP Detay Tum Ay'!AL$188,IF(J2009=2,J2026*'CPP Detay (düşük)'!AL$206+(1-'Measured TV opt-pt'!J2026)*'CPP Detay (düşük)'!AL$188,IF(J2009=3,J2026*'CPP Detay (yüksek)'!AL$206+(1-'Measured TV opt-pt'!J2026)*'CPP Detay (yüksek)'!AL$188,"Girilen Rakamda Hata Var")))</f>
        <v>23.279473305216335</v>
      </c>
      <c r="K2014" s="243">
        <f>+IF(K2009=1,K2026*'CPP Detay Tum Ay'!AM$206+(1-'Measured TV opt-pt'!K2026)*'CPP Detay Tum Ay'!AM$188,IF(K2009=2,K2026*'CPP Detay (düşük)'!AM$206+(1-'Measured TV opt-pt'!K2026)*'CPP Detay (düşük)'!AM$188,IF(K2009=3,K2026*'CPP Detay (yüksek)'!AM$206+(1-'Measured TV opt-pt'!K2026)*'CPP Detay (yüksek)'!AM$188,"Girilen Rakamda Hata Var")))</f>
        <v>19.341425612854145</v>
      </c>
      <c r="L2014" s="257">
        <f>+IF(L2009=1,L2026*'CPP Detay Tum Ay'!AN$206+(1-'Measured TV opt-pt'!L2026)*'CPP Detay Tum Ay'!AN$188,IF(L2009=2,L2026*'CPP Detay (düşük)'!AN$206+(1-'Measured TV opt-pt'!L2026)*'CPP Detay (düşük)'!AN$188,IF(L2009=3,L2026*'CPP Detay (yüksek)'!AN$206+(1-'Measured TV opt-pt'!L2026)*'CPP Detay (yüksek)'!AN$188,"Girilen Rakamda Hata Var")))</f>
        <v>37.980613526848707</v>
      </c>
      <c r="M2014" s="257">
        <f>+IF(M2009=1,M2026*'CPP Detay Tum Ay'!AO$206+(1-'Measured TV opt-pt'!M2026)*'CPP Detay Tum Ay'!AO$188,IF(M2009=2,M2026*'CPP Detay (düşük)'!AO$206+(1-'Measured TV opt-pt'!M2026)*'CPP Detay (düşük)'!AO$188,IF(M2009=3,M2026*'CPP Detay (yüksek)'!AO$206+(1-'Measured TV opt-pt'!M2026)*'CPP Detay (yüksek)'!AO$188,"Girilen Rakamda Hata Var")))</f>
        <v>38.873441751966382</v>
      </c>
      <c r="N2014" s="257">
        <f>+IF(N2009=1,N2026*'CPP Detay Tum Ay'!AP$206+(1-'Measured TV opt-pt'!N2026)*'CPP Detay Tum Ay'!AP$188,IF(N2009=2,N2026*'CPP Detay (düşük)'!AP$206+(1-'Measured TV opt-pt'!N2026)*'CPP Detay (düşük)'!AP$188,IF(N2009=3,N2026*'CPP Detay (yüksek)'!AP$206+(1-'Measured TV opt-pt'!N2026)*'CPP Detay (yüksek)'!AP$188,"Girilen Rakamda Hata Var")))</f>
        <v>34.389161406851699</v>
      </c>
      <c r="O2014" s="258">
        <f>+IF(O2009=1,O2026*'CPP Detay Tum Ay'!AQ$206+(1-'Measured TV opt-pt'!O2026)*'CPP Detay Tum Ay'!AQ$188,IF(O2009=2,O2026*'CPP Detay (düşük)'!AQ$206+(1-'Measured TV opt-pt'!O2026)*'CPP Detay (düşük)'!AQ$188,IF(O2009=3,O2026*'CPP Detay (yüksek)'!AQ$206+(1-'Measured TV opt-pt'!O2026)*'CPP Detay (yüksek)'!AQ$188,"Girilen Rakamda Hata Var")))</f>
        <v>0</v>
      </c>
      <c r="P2014" s="244"/>
    </row>
    <row r="2015" spans="1:16" ht="15.75" thickBot="1" x14ac:dyDescent="0.3">
      <c r="A2015" s="194" t="s">
        <v>118</v>
      </c>
      <c r="B2015" s="379"/>
      <c r="C2015" s="96" t="s">
        <v>229</v>
      </c>
      <c r="D2015" s="243">
        <f>+IF(D2009=1,D2027*'CPP Detay Tum Ay'!AF$262+(1-'Measured TV opt-pt'!D2027)*'CPP Detay Tum Ay'!AF$244,IF(D2009=2,D2027*'CPP Detay (düşük)'!AF$262+(1-'Measured TV opt-pt'!D2027)*'CPP Detay (düşük)'!AF$244,IF(D2009=3,D2027*'CPP Detay (yüksek)'!AF$262+(1-'Measured TV opt-pt'!D2027)*'CPP Detay (yüksek)'!AF$244,"Girilen Rakamda Hata Var")))</f>
        <v>0</v>
      </c>
      <c r="E2015" s="163">
        <f>+IF(E2009=1,E2027*'CPP Detay Tum Ay'!AG$262+(1-'Measured TV opt-pt'!E2027)*'CPP Detay Tum Ay'!AG$244,IF(E2009=2,E2027*'CPP Detay (düşük)'!AG$262+(1-'Measured TV opt-pt'!E2027)*'CPP Detay (düşük)'!AG$244,IF(E2009=3,E2027*'CPP Detay (yüksek)'!AG$262+(1-'Measured TV opt-pt'!E2027)*'CPP Detay (yüksek)'!AG$244,"Girilen Rakamda Hata Var")))</f>
        <v>0</v>
      </c>
      <c r="F2015" s="163">
        <f>+IF(F2009=1,F2027*'CPP Detay Tum Ay'!AH$262+(1-'Measured TV opt-pt'!F2027)*'CPP Detay Tum Ay'!AH$244,IF(F2009=2,F2027*'CPP Detay (düşük)'!AH$262+(1-'Measured TV opt-pt'!F2027)*'CPP Detay (düşük)'!AH$244,IF(F2009=3,F2027*'CPP Detay (yüksek)'!AH$262+(1-'Measured TV opt-pt'!F2027)*'CPP Detay (yüksek)'!AH$244,"Girilen Rakamda Hata Var")))</f>
        <v>0</v>
      </c>
      <c r="G2015" s="163">
        <f>+IF(G2009=1,G2027*'CPP Detay Tum Ay'!AI$262+(1-'Measured TV opt-pt'!G2027)*'CPP Detay Tum Ay'!AI$244,IF(G2009=2,G2027*'CPP Detay (düşük)'!AI$262+(1-'Measured TV opt-pt'!G2027)*'CPP Detay (düşük)'!AI$244,IF(G2009=3,G2027*'CPP Detay (yüksek)'!AI$262+(1-'Measured TV opt-pt'!G2027)*'CPP Detay (yüksek)'!AI$244,"Girilen Rakamda Hata Var")))</f>
        <v>0</v>
      </c>
      <c r="H2015" s="163">
        <f>+IF(H2009=1,H2027*'CPP Detay Tum Ay'!AJ$262+(1-'Measured TV opt-pt'!H2027)*'CPP Detay Tum Ay'!AJ$244,IF(H2009=2,H2027*'CPP Detay (düşük)'!AJ$262+(1-'Measured TV opt-pt'!H2027)*'CPP Detay (düşük)'!AJ$244,IF(H2009=3,H2027*'CPP Detay (yüksek)'!AJ$262+(1-'Measured TV opt-pt'!H2027)*'CPP Detay (yüksek)'!AJ$244,"Girilen Rakamda Hata Var")))</f>
        <v>0</v>
      </c>
      <c r="I2015" s="163">
        <f>+IF(I2009=1,I2027*'CPP Detay Tum Ay'!AK$262+(1-'Measured TV opt-pt'!I2027)*'CPP Detay Tum Ay'!AK$244,IF(I2009=2,I2027*'CPP Detay (düşük)'!AK$262+(1-'Measured TV opt-pt'!I2027)*'CPP Detay (düşük)'!AK$244,IF(I2009=3,I2027*'CPP Detay (yüksek)'!AK$262+(1-'Measured TV opt-pt'!I2027)*'CPP Detay (yüksek)'!AK$244,"Girilen Rakamda Hata Var")))</f>
        <v>0</v>
      </c>
      <c r="J2015" s="163">
        <f>+IF(J2009=1,J2027*'CPP Detay Tum Ay'!AL$262+(1-'Measured TV opt-pt'!J2027)*'CPP Detay Tum Ay'!AL$244,IF(J2009=2,J2027*'CPP Detay (düşük)'!AL$262+(1-'Measured TV opt-pt'!J2027)*'CPP Detay (düşük)'!AL$244,IF(J2009=3,J2027*'CPP Detay (yüksek)'!AL$262+(1-'Measured TV opt-pt'!J2027)*'CPP Detay (yüksek)'!AL$244,"Girilen Rakamda Hata Var")))</f>
        <v>0</v>
      </c>
      <c r="K2015" s="163">
        <f>+IF(K2009=1,K2027*'CPP Detay Tum Ay'!AM$262+(1-'Measured TV opt-pt'!K2027)*'CPP Detay Tum Ay'!AM$244,IF(K2009=2,K2027*'CPP Detay (düşük)'!AM$262+(1-'Measured TV opt-pt'!K2027)*'CPP Detay (düşük)'!AM$244,IF(K2009=3,K2027*'CPP Detay (yüksek)'!AM$262+(1-'Measured TV opt-pt'!K2027)*'CPP Detay (yüksek)'!AM$244,"Girilen Rakamda Hata Var")))</f>
        <v>0</v>
      </c>
      <c r="L2015" s="163">
        <f>+IF(L2009=1,L2027*'CPP Detay Tum Ay'!AN$262+(1-'Measured TV opt-pt'!L2027)*'CPP Detay Tum Ay'!AN$244,IF(L2009=2,L2027*'CPP Detay (düşük)'!AN$262+(1-'Measured TV opt-pt'!L2027)*'CPP Detay (düşük)'!AN$244,IF(L2009=3,L2027*'CPP Detay (yüksek)'!AN$262+(1-'Measured TV opt-pt'!L2027)*'CPP Detay (yüksek)'!AN$244,"Girilen Rakamda Hata Var")))</f>
        <v>0</v>
      </c>
      <c r="M2015" s="163">
        <f>+IF(M2009=1,M2027*'CPP Detay Tum Ay'!AO$262+(1-'Measured TV opt-pt'!M2027)*'CPP Detay Tum Ay'!AO$244,IF(M2009=2,M2027*'CPP Detay (düşük)'!AO$262+(1-'Measured TV opt-pt'!M2027)*'CPP Detay (düşük)'!AO$244,IF(M2009=3,M2027*'CPP Detay (yüksek)'!AO$262+(1-'Measured TV opt-pt'!M2027)*'CPP Detay (yüksek)'!AO$244,"Girilen Rakamda Hata Var")))</f>
        <v>0</v>
      </c>
      <c r="N2015" s="163">
        <f>+IF(N2009=1,N2027*'CPP Detay Tum Ay'!AP$262+(1-'Measured TV opt-pt'!N2027)*'CPP Detay Tum Ay'!AP$244,IF(N2009=2,N2027*'CPP Detay (düşük)'!AP$262+(1-'Measured TV opt-pt'!N2027)*'CPP Detay (düşük)'!AP$244,IF(N2009=3,N2027*'CPP Detay (yüksek)'!AP$262+(1-'Measured TV opt-pt'!N2027)*'CPP Detay (yüksek)'!AP$244,"Girilen Rakamda Hata Var")))</f>
        <v>0</v>
      </c>
      <c r="O2015" s="164">
        <f>+IF(O2009=1,O2027*'CPP Detay Tum Ay'!AQ$262+(1-'Measured TV opt-pt'!O2027)*'CPP Detay Tum Ay'!AQ$244,IF(O2009=2,O2027*'CPP Detay (düşük)'!AQ$262+(1-'Measured TV opt-pt'!O2027)*'CPP Detay (düşük)'!AQ$244,IF(O2009=3,O2027*'CPP Detay (yüksek)'!AQ$262+(1-'Measured TV opt-pt'!O2027)*'CPP Detay (yüksek)'!AQ$244,"Girilen Rakamda Hata Var")))</f>
        <v>0</v>
      </c>
      <c r="P2015" s="164"/>
    </row>
    <row r="2016" spans="1:16" x14ac:dyDescent="0.25">
      <c r="A2016" s="194" t="s">
        <v>118</v>
      </c>
      <c r="B2016" s="379"/>
      <c r="C2016" s="263" t="s">
        <v>16</v>
      </c>
      <c r="D2016" s="264">
        <f>+SUMPRODUCT(D2017:D2021,D2004:D2008)</f>
        <v>11.742096848132979</v>
      </c>
      <c r="E2016" s="264">
        <f t="shared" ref="E2016" si="4564">+SUMPRODUCT(E2017:E2021,E2004:E2008)</f>
        <v>11.955923301110769</v>
      </c>
      <c r="F2016" s="264">
        <f t="shared" ref="F2016" si="4565">+SUMPRODUCT(F2017:F2021,F2004:F2008)</f>
        <v>22.901812524116245</v>
      </c>
      <c r="G2016" s="264">
        <f t="shared" ref="G2016" si="4566">+SUMPRODUCT(G2017:G2021,G2004:G2008)</f>
        <v>34.186103962516057</v>
      </c>
      <c r="H2016" s="264">
        <f t="shared" ref="H2016" si="4567">+SUMPRODUCT(H2017:H2021,H2004:H2008)</f>
        <v>40.056298703058481</v>
      </c>
      <c r="I2016" s="264">
        <f t="shared" ref="I2016" si="4568">+SUMPRODUCT(I2017:I2021,I2004:I2008)</f>
        <v>37.85067953653634</v>
      </c>
      <c r="J2016" s="264">
        <f t="shared" ref="J2016" si="4569">+SUMPRODUCT(J2017:J2021,J2004:J2008)</f>
        <v>24.453324330215739</v>
      </c>
      <c r="K2016" s="264">
        <f t="shared" ref="K2016" si="4570">+SUMPRODUCT(K2017:K2021,K2004:K2008)</f>
        <v>20.841038794234333</v>
      </c>
      <c r="L2016" s="264">
        <f t="shared" ref="L2016" si="4571">+SUMPRODUCT(L2017:L2021,L2004:L2008)</f>
        <v>28.207896420500642</v>
      </c>
      <c r="M2016" s="264">
        <f t="shared" ref="M2016" si="4572">+SUMPRODUCT(M2017:M2021,M2004:M2008)</f>
        <v>31.663550551962309</v>
      </c>
      <c r="N2016" s="264">
        <f t="shared" ref="N2016" si="4573">+SUMPRODUCT(N2017:N2021,N2004:N2008)</f>
        <v>29.249209900173049</v>
      </c>
      <c r="O2016" s="265">
        <f t="shared" ref="O2016" si="4574">+SUMPRODUCT(O2017:O2021,O2004:O2008)</f>
        <v>25.136522811184218</v>
      </c>
      <c r="P2016" s="165"/>
    </row>
    <row r="2017" spans="1:53" x14ac:dyDescent="0.25">
      <c r="A2017" s="194" t="s">
        <v>118</v>
      </c>
      <c r="B2017" s="379"/>
      <c r="C2017" s="77" t="s">
        <v>212</v>
      </c>
      <c r="D2017" s="261">
        <f>+D2011*(D2023*D2049+(1-D2023)*D2048)</f>
        <v>11.147926080369096</v>
      </c>
      <c r="E2017" s="261">
        <f t="shared" ref="E2017:O2017" si="4575">+E2011*(E2023*E2049+(1-E2023)*E2048)</f>
        <v>11.195220258800633</v>
      </c>
      <c r="F2017" s="261">
        <f t="shared" si="4575"/>
        <v>21.305464109979173</v>
      </c>
      <c r="G2017" s="261">
        <f t="shared" si="4575"/>
        <v>31.389012132753081</v>
      </c>
      <c r="H2017" s="261">
        <f t="shared" si="4575"/>
        <v>36.729094230660436</v>
      </c>
      <c r="I2017" s="261">
        <f t="shared" si="4575"/>
        <v>35.131596467065719</v>
      </c>
      <c r="J2017" s="261">
        <f t="shared" si="4575"/>
        <v>22.976613149424303</v>
      </c>
      <c r="K2017" s="261">
        <f t="shared" si="4575"/>
        <v>20.570082351323371</v>
      </c>
      <c r="L2017" s="261">
        <f t="shared" si="4575"/>
        <v>26.320884896284333</v>
      </c>
      <c r="M2017" s="261">
        <f t="shared" si="4575"/>
        <v>29.841197151769162</v>
      </c>
      <c r="N2017" s="261">
        <f t="shared" si="4575"/>
        <v>27.736160542814112</v>
      </c>
      <c r="O2017" s="262">
        <f t="shared" si="4575"/>
        <v>23.601553463481935</v>
      </c>
      <c r="P2017" s="162"/>
    </row>
    <row r="2018" spans="1:53" x14ac:dyDescent="0.25">
      <c r="A2018" s="194" t="s">
        <v>118</v>
      </c>
      <c r="B2018" s="379"/>
      <c r="C2018" s="77" t="s">
        <v>213</v>
      </c>
      <c r="D2018" s="261">
        <f>+D2012*(D2024*D2049+(1-D2024)*D2048)</f>
        <v>0</v>
      </c>
      <c r="E2018" s="261">
        <f t="shared" ref="E2018:O2018" si="4576">+E2012*(E2024*E2049+(1-E2024)*E2048)</f>
        <v>0</v>
      </c>
      <c r="F2018" s="261">
        <f t="shared" si="4576"/>
        <v>0</v>
      </c>
      <c r="G2018" s="261">
        <f t="shared" si="4576"/>
        <v>0</v>
      </c>
      <c r="H2018" s="261">
        <f t="shared" si="4576"/>
        <v>0</v>
      </c>
      <c r="I2018" s="261">
        <f t="shared" si="4576"/>
        <v>0</v>
      </c>
      <c r="J2018" s="261">
        <f t="shared" si="4576"/>
        <v>0</v>
      </c>
      <c r="K2018" s="261">
        <f t="shared" si="4576"/>
        <v>0</v>
      </c>
      <c r="L2018" s="261">
        <f t="shared" si="4576"/>
        <v>0</v>
      </c>
      <c r="M2018" s="261">
        <f t="shared" si="4576"/>
        <v>0</v>
      </c>
      <c r="N2018" s="261">
        <f t="shared" si="4576"/>
        <v>0</v>
      </c>
      <c r="O2018" s="262">
        <f t="shared" si="4576"/>
        <v>0</v>
      </c>
      <c r="P2018" s="244"/>
    </row>
    <row r="2019" spans="1:53" x14ac:dyDescent="0.25">
      <c r="A2019" s="194" t="s">
        <v>118</v>
      </c>
      <c r="B2019" s="379"/>
      <c r="C2019" s="77" t="s">
        <v>214</v>
      </c>
      <c r="D2019" s="261">
        <f>+D2013*(D2025*D2049+(1-D2025)*D2048)</f>
        <v>13.50574658736863</v>
      </c>
      <c r="E2019" s="261">
        <f t="shared" ref="E2019:O2019" si="4577">+E2013*(E2025*E2049+(1-E2025)*E2048)</f>
        <v>13.844830298195044</v>
      </c>
      <c r="F2019" s="261">
        <f t="shared" si="4577"/>
        <v>26.828247540596621</v>
      </c>
      <c r="G2019" s="261">
        <f t="shared" si="4577"/>
        <v>37.434708743805906</v>
      </c>
      <c r="H2019" s="261">
        <f t="shared" si="4577"/>
        <v>44.15386751143425</v>
      </c>
      <c r="I2019" s="261">
        <f t="shared" si="4577"/>
        <v>41.753719405455413</v>
      </c>
      <c r="J2019" s="261">
        <f t="shared" si="4577"/>
        <v>26.822517713523162</v>
      </c>
      <c r="K2019" s="261">
        <f t="shared" si="4577"/>
        <v>21.793301250303191</v>
      </c>
      <c r="L2019" s="261">
        <f t="shared" si="4577"/>
        <v>33.448596455522555</v>
      </c>
      <c r="M2019" s="261">
        <f t="shared" si="4577"/>
        <v>37.975599580680537</v>
      </c>
      <c r="N2019" s="261">
        <f t="shared" si="4577"/>
        <v>34.79963402835547</v>
      </c>
      <c r="O2019" s="262">
        <f t="shared" si="4577"/>
        <v>29.801195402584028</v>
      </c>
      <c r="P2019" s="244"/>
    </row>
    <row r="2020" spans="1:53" x14ac:dyDescent="0.25">
      <c r="A2020" s="194" t="s">
        <v>118</v>
      </c>
      <c r="B2020" s="379"/>
      <c r="C2020" s="77" t="s">
        <v>215</v>
      </c>
      <c r="D2020" s="161">
        <f>+D2014*(D2026*D2049+(1-D2026)*D2048)</f>
        <v>0</v>
      </c>
      <c r="E2020" s="161">
        <f t="shared" ref="E2020:O2020" si="4578">+E2014*(E2026*E2049+(1-E2026)*E2048)</f>
        <v>0</v>
      </c>
      <c r="F2020" s="161">
        <f t="shared" si="4578"/>
        <v>24.054212766377205</v>
      </c>
      <c r="G2020" s="161">
        <f t="shared" si="4578"/>
        <v>37.228208275015405</v>
      </c>
      <c r="H2020" s="161">
        <f t="shared" si="4578"/>
        <v>43.85438238778746</v>
      </c>
      <c r="I2020" s="161">
        <f t="shared" si="4578"/>
        <v>41.717965158053765</v>
      </c>
      <c r="J2020" s="161">
        <f t="shared" si="4578"/>
        <v>26.658270629996597</v>
      </c>
      <c r="K2020" s="161">
        <f t="shared" si="4578"/>
        <v>22.122464132366783</v>
      </c>
      <c r="L2020" s="161">
        <f t="shared" si="4578"/>
        <v>42.399950087099882</v>
      </c>
      <c r="M2020" s="161">
        <f t="shared" si="4578"/>
        <v>43.29463143066414</v>
      </c>
      <c r="N2020" s="161">
        <f t="shared" si="4578"/>
        <v>38.594567037239415</v>
      </c>
      <c r="O2020" s="162">
        <f t="shared" si="4578"/>
        <v>0</v>
      </c>
      <c r="P2020" s="244"/>
    </row>
    <row r="2021" spans="1:53" ht="15.75" thickBot="1" x14ac:dyDescent="0.3">
      <c r="A2021" s="194" t="s">
        <v>118</v>
      </c>
      <c r="B2021" s="379"/>
      <c r="C2021" s="96" t="s">
        <v>230</v>
      </c>
      <c r="D2021" s="163">
        <f>+D2015*(D2027*D2049+(1-D2027)*D2048)</f>
        <v>0</v>
      </c>
      <c r="E2021" s="163">
        <f t="shared" ref="E2021:O2021" si="4579">+E2015*(E2027*E2049+(1-E2027)*E2048)</f>
        <v>0</v>
      </c>
      <c r="F2021" s="163">
        <f t="shared" si="4579"/>
        <v>0</v>
      </c>
      <c r="G2021" s="163">
        <f t="shared" si="4579"/>
        <v>0</v>
      </c>
      <c r="H2021" s="163">
        <f t="shared" si="4579"/>
        <v>0</v>
      </c>
      <c r="I2021" s="163">
        <f t="shared" si="4579"/>
        <v>0</v>
      </c>
      <c r="J2021" s="163">
        <f t="shared" si="4579"/>
        <v>0</v>
      </c>
      <c r="K2021" s="163">
        <f t="shared" si="4579"/>
        <v>0</v>
      </c>
      <c r="L2021" s="163">
        <f t="shared" si="4579"/>
        <v>0</v>
      </c>
      <c r="M2021" s="163">
        <f t="shared" si="4579"/>
        <v>0</v>
      </c>
      <c r="N2021" s="163">
        <f t="shared" si="4579"/>
        <v>0</v>
      </c>
      <c r="O2021" s="164">
        <f t="shared" si="4579"/>
        <v>0</v>
      </c>
      <c r="P2021" s="164"/>
    </row>
    <row r="2022" spans="1:53" x14ac:dyDescent="0.25">
      <c r="A2022" s="194" t="s">
        <v>118</v>
      </c>
      <c r="B2022" s="379"/>
      <c r="C2022" s="204" t="s">
        <v>2</v>
      </c>
      <c r="D2022" s="205">
        <f>+IFERROR(SUMPRODUCT(D2023:D2027,D2029:D2033)/D2028,0)</f>
        <v>0</v>
      </c>
      <c r="E2022" s="205">
        <f t="shared" ref="E2022" si="4580">+IFERROR(SUMPRODUCT(E2023:E2027,E2029:E2033)/E2028,0)</f>
        <v>0</v>
      </c>
      <c r="F2022" s="205">
        <f t="shared" ref="F2022" si="4581">+IFERROR(SUMPRODUCT(F2023:F2027,F2029:F2033)/F2028,0)</f>
        <v>0.4</v>
      </c>
      <c r="G2022" s="205">
        <f t="shared" ref="G2022" si="4582">+IFERROR(SUMPRODUCT(G2023:G2027,G2029:G2033)/G2028,0)</f>
        <v>0</v>
      </c>
      <c r="H2022" s="205">
        <f t="shared" ref="H2022" si="4583">+IFERROR(SUMPRODUCT(H2023:H2027,H2029:H2033)/H2028,0)</f>
        <v>0</v>
      </c>
      <c r="I2022" s="205">
        <f t="shared" ref="I2022" si="4584">+IFERROR(SUMPRODUCT(I2023:I2027,I2029:I2033)/I2028,0)</f>
        <v>0</v>
      </c>
      <c r="J2022" s="205">
        <f t="shared" ref="J2022" si="4585">+IFERROR(SUMPRODUCT(J2023:J2027,J2029:J2033)/J2028,0)</f>
        <v>0</v>
      </c>
      <c r="K2022" s="205">
        <f t="shared" ref="K2022" si="4586">+IFERROR(SUMPRODUCT(K2023:K2027,K2029:K2033)/K2028,0)</f>
        <v>0</v>
      </c>
      <c r="L2022" s="205">
        <f t="shared" ref="L2022" si="4587">+IFERROR(SUMPRODUCT(L2023:L2027,L2029:L2033)/L2028,0)</f>
        <v>0.4834974169537235</v>
      </c>
      <c r="M2022" s="205">
        <f t="shared" ref="M2022" si="4588">+IFERROR(SUMPRODUCT(M2023:M2027,M2029:M2033)/M2028,0)</f>
        <v>0.4541456952468732</v>
      </c>
      <c r="N2022" s="205">
        <f t="shared" ref="N2022" si="4589">+IFERROR(SUMPRODUCT(N2023:N2027,N2029:N2033)/N2028,0)</f>
        <v>0.38276016431267579</v>
      </c>
      <c r="O2022" s="205">
        <f t="shared" ref="O2022" si="4590">+IFERROR(SUMPRODUCT(O2023:O2027,O2029:O2033)/O2028,0)</f>
        <v>0.34111134082271422</v>
      </c>
      <c r="P2022" s="166">
        <f>+SUMPRODUCT(D2022:O2022,D2028:O2028)/P2028</f>
        <v>0.31288656814142224</v>
      </c>
      <c r="R2022" s="192">
        <f>+D2022</f>
        <v>0</v>
      </c>
      <c r="S2022" s="192">
        <f t="shared" ref="S2022" si="4591">+E2022</f>
        <v>0</v>
      </c>
      <c r="T2022" s="192">
        <f t="shared" ref="T2022" si="4592">+F2022</f>
        <v>0.4</v>
      </c>
      <c r="U2022" s="192">
        <f t="shared" ref="U2022" si="4593">+G2022</f>
        <v>0</v>
      </c>
      <c r="V2022" s="192">
        <f t="shared" ref="V2022" si="4594">+H2022</f>
        <v>0</v>
      </c>
      <c r="W2022" s="192">
        <f t="shared" ref="W2022" si="4595">+I2022</f>
        <v>0</v>
      </c>
      <c r="X2022" s="192">
        <f t="shared" ref="X2022" si="4596">+J2022</f>
        <v>0</v>
      </c>
      <c r="Y2022" s="192">
        <f t="shared" ref="Y2022" si="4597">+K2022</f>
        <v>0</v>
      </c>
      <c r="Z2022" s="192">
        <f t="shared" ref="Z2022" si="4598">+L2022</f>
        <v>0.4834974169537235</v>
      </c>
      <c r="AA2022" s="192">
        <f t="shared" ref="AA2022" si="4599">+M2022</f>
        <v>0.4541456952468732</v>
      </c>
      <c r="AB2022" s="192">
        <f t="shared" ref="AB2022" si="4600">+N2022</f>
        <v>0.38276016431267579</v>
      </c>
      <c r="AC2022" s="192">
        <f t="shared" ref="AC2022" si="4601">+O2022</f>
        <v>0.34111134082271422</v>
      </c>
      <c r="AD2022" s="190">
        <f>+D2028</f>
        <v>0</v>
      </c>
      <c r="AE2022" s="190">
        <f t="shared" ref="AE2022" si="4602">+E2028</f>
        <v>444.77301172085731</v>
      </c>
      <c r="AF2022" s="190">
        <f t="shared" ref="AF2022" si="4603">+F2028</f>
        <v>276.37091742789033</v>
      </c>
      <c r="AG2022" s="190">
        <f t="shared" ref="AG2022" si="4604">+G2028</f>
        <v>0</v>
      </c>
      <c r="AH2022" s="190">
        <f t="shared" ref="AH2022" si="4605">+H2028</f>
        <v>0</v>
      </c>
      <c r="AI2022" s="190">
        <f t="shared" ref="AI2022" si="4606">+I2028</f>
        <v>0</v>
      </c>
      <c r="AJ2022" s="190">
        <f t="shared" ref="AJ2022" si="4607">+J2028</f>
        <v>0</v>
      </c>
      <c r="AK2022" s="190">
        <f t="shared" ref="AK2022" si="4608">+K2028</f>
        <v>0</v>
      </c>
      <c r="AL2022" s="190">
        <f t="shared" ref="AL2022" si="4609">+L2028</f>
        <v>299.46784309012361</v>
      </c>
      <c r="AM2022" s="190">
        <f t="shared" ref="AM2022" si="4610">+M2028</f>
        <v>277.38701649982312</v>
      </c>
      <c r="AN2022" s="190">
        <f t="shared" ref="AN2022" si="4611">+N2028</f>
        <v>292.81542502654844</v>
      </c>
      <c r="AO2022" s="190">
        <f t="shared" ref="AO2022" si="4612">+O2028</f>
        <v>154.18741265316001</v>
      </c>
    </row>
    <row r="2023" spans="1:53" x14ac:dyDescent="0.25">
      <c r="A2023" s="194" t="s">
        <v>118</v>
      </c>
      <c r="B2023" s="379"/>
      <c r="C2023" s="178" t="s">
        <v>3</v>
      </c>
      <c r="D2023" s="179">
        <v>0</v>
      </c>
      <c r="E2023" s="179">
        <v>0</v>
      </c>
      <c r="F2023" s="179">
        <v>0.4</v>
      </c>
      <c r="G2023" s="293">
        <v>0.48</v>
      </c>
      <c r="H2023" s="293">
        <v>0.48</v>
      </c>
      <c r="I2023" s="293">
        <v>0.48</v>
      </c>
      <c r="J2023" s="179">
        <v>0.48</v>
      </c>
      <c r="K2023" s="179">
        <v>0.48915873014712274</v>
      </c>
      <c r="L2023" s="179">
        <v>0.4834974169537235</v>
      </c>
      <c r="M2023" s="179">
        <v>0.45414569524687309</v>
      </c>
      <c r="N2023" s="179">
        <v>0.38276016431267579</v>
      </c>
      <c r="O2023" s="179">
        <v>0.34111134082271427</v>
      </c>
      <c r="P2023" s="180">
        <f>+SUMPRODUCT(D2023:O2023,D2029:O2029)/P2029</f>
        <v>0.31772543621626503</v>
      </c>
    </row>
    <row r="2024" spans="1:53" x14ac:dyDescent="0.25">
      <c r="A2024" s="194" t="s">
        <v>118</v>
      </c>
      <c r="B2024" s="379"/>
      <c r="C2024" s="178" t="s">
        <v>200</v>
      </c>
      <c r="D2024" s="179">
        <v>0</v>
      </c>
      <c r="E2024" s="179">
        <v>0</v>
      </c>
      <c r="F2024" s="179">
        <v>0.4</v>
      </c>
      <c r="G2024" s="293">
        <v>0.48</v>
      </c>
      <c r="H2024" s="293">
        <v>0.48</v>
      </c>
      <c r="I2024" s="293">
        <v>0.48</v>
      </c>
      <c r="J2024" s="179">
        <v>0.48</v>
      </c>
      <c r="K2024" s="179">
        <v>0.48915873014712274</v>
      </c>
      <c r="L2024" s="179">
        <v>0.4834974169537235</v>
      </c>
      <c r="M2024" s="179">
        <v>0.45414569524687309</v>
      </c>
      <c r="N2024" s="179">
        <v>0.38276016431267579</v>
      </c>
      <c r="O2024" s="179">
        <v>0.34111134082271427</v>
      </c>
      <c r="P2024" s="242"/>
    </row>
    <row r="2025" spans="1:53" x14ac:dyDescent="0.25">
      <c r="A2025" s="194" t="s">
        <v>118</v>
      </c>
      <c r="B2025" s="379"/>
      <c r="C2025" s="178" t="s">
        <v>201</v>
      </c>
      <c r="D2025" s="179">
        <v>0</v>
      </c>
      <c r="E2025" s="179">
        <v>0</v>
      </c>
      <c r="F2025" s="179">
        <v>0.4</v>
      </c>
      <c r="G2025" s="293">
        <v>0.48</v>
      </c>
      <c r="H2025" s="293">
        <v>0.48</v>
      </c>
      <c r="I2025" s="293">
        <v>0.48</v>
      </c>
      <c r="J2025" s="179">
        <v>0.48</v>
      </c>
      <c r="K2025" s="179">
        <v>0.48915873014712274</v>
      </c>
      <c r="L2025" s="179">
        <v>0.4834974169537235</v>
      </c>
      <c r="M2025" s="179">
        <v>0.45414569524687309</v>
      </c>
      <c r="N2025" s="179">
        <v>0.38276016431267579</v>
      </c>
      <c r="O2025" s="179">
        <v>0.34111134082271427</v>
      </c>
      <c r="P2025" s="242"/>
    </row>
    <row r="2026" spans="1:53" x14ac:dyDescent="0.25">
      <c r="A2026" s="194" t="s">
        <v>118</v>
      </c>
      <c r="B2026" s="379"/>
      <c r="C2026" s="178" t="s">
        <v>202</v>
      </c>
      <c r="D2026" s="179">
        <v>0</v>
      </c>
      <c r="E2026" s="179">
        <v>0</v>
      </c>
      <c r="F2026" s="179">
        <v>0.4</v>
      </c>
      <c r="G2026" s="293">
        <v>0.48</v>
      </c>
      <c r="H2026" s="293">
        <v>0.48</v>
      </c>
      <c r="I2026" s="293">
        <v>0.48</v>
      </c>
      <c r="J2026" s="179">
        <v>0.48</v>
      </c>
      <c r="K2026" s="179">
        <v>0.48915873014712274</v>
      </c>
      <c r="L2026" s="179">
        <v>0.4834974169537235</v>
      </c>
      <c r="M2026" s="179">
        <v>0.45414569524687309</v>
      </c>
      <c r="N2026" s="179">
        <v>0.38276016431267579</v>
      </c>
      <c r="O2026" s="179">
        <v>0.34111134082271427</v>
      </c>
      <c r="P2026" s="242"/>
    </row>
    <row r="2027" spans="1:53" ht="15.75" thickBot="1" x14ac:dyDescent="0.3">
      <c r="A2027" s="194" t="s">
        <v>118</v>
      </c>
      <c r="B2027" s="379"/>
      <c r="C2027" s="280" t="s">
        <v>231</v>
      </c>
      <c r="D2027" s="179">
        <v>0</v>
      </c>
      <c r="E2027" s="179">
        <v>0</v>
      </c>
      <c r="F2027" s="179">
        <v>0.4</v>
      </c>
      <c r="G2027" s="293">
        <v>0.48</v>
      </c>
      <c r="H2027" s="293">
        <v>0.48</v>
      </c>
      <c r="I2027" s="293">
        <v>0.48</v>
      </c>
      <c r="J2027" s="181">
        <v>0.48</v>
      </c>
      <c r="K2027" s="181">
        <v>0.48915873014712274</v>
      </c>
      <c r="L2027" s="181">
        <v>0.4834974169537235</v>
      </c>
      <c r="M2027" s="179">
        <v>0.45414569524687309</v>
      </c>
      <c r="N2027" s="179">
        <v>0.38276016431267579</v>
      </c>
      <c r="O2027" s="179">
        <v>0.34111134082271427</v>
      </c>
      <c r="P2027" s="182" t="e">
        <f t="shared" ref="P2027" si="4613">+SUMPRODUCT(D2027:O2027,D2033:O2033)/P2033</f>
        <v>#DIV/0!</v>
      </c>
    </row>
    <row r="2028" spans="1:53" x14ac:dyDescent="0.25">
      <c r="A2028" s="194" t="s">
        <v>118</v>
      </c>
      <c r="B2028" s="379"/>
      <c r="C2028" s="99" t="s">
        <v>239</v>
      </c>
      <c r="D2028" s="100">
        <f>+D1997/D2010/30</f>
        <v>0</v>
      </c>
      <c r="E2028" s="100">
        <f t="shared" ref="E2028:O2028" si="4614">+E1997/E2010/30</f>
        <v>444.77301172085731</v>
      </c>
      <c r="F2028" s="100">
        <f t="shared" si="4614"/>
        <v>276.37091742789033</v>
      </c>
      <c r="G2028" s="100">
        <f t="shared" si="4614"/>
        <v>0</v>
      </c>
      <c r="H2028" s="100">
        <f t="shared" si="4614"/>
        <v>0</v>
      </c>
      <c r="I2028" s="100">
        <f t="shared" si="4614"/>
        <v>0</v>
      </c>
      <c r="J2028" s="100">
        <f t="shared" si="4614"/>
        <v>0</v>
      </c>
      <c r="K2028" s="100">
        <f t="shared" si="4614"/>
        <v>0</v>
      </c>
      <c r="L2028" s="100">
        <f t="shared" si="4614"/>
        <v>299.46784309012361</v>
      </c>
      <c r="M2028" s="100">
        <f t="shared" si="4614"/>
        <v>277.38701649982312</v>
      </c>
      <c r="N2028" s="100">
        <f t="shared" si="4614"/>
        <v>292.81542502654844</v>
      </c>
      <c r="O2028" s="167">
        <f t="shared" si="4614"/>
        <v>154.18741265316001</v>
      </c>
      <c r="P2028" s="167">
        <f>SUM(D2028:O2028)</f>
        <v>1745.0016264184028</v>
      </c>
    </row>
    <row r="2029" spans="1:53" x14ac:dyDescent="0.25">
      <c r="A2029" s="194" t="s">
        <v>118</v>
      </c>
      <c r="B2029" s="379"/>
      <c r="C2029" s="86" t="s">
        <v>240</v>
      </c>
      <c r="D2029" s="87">
        <f>+D2028*D2004</f>
        <v>0</v>
      </c>
      <c r="E2029" s="87">
        <f t="shared" ref="E2029" si="4615">+E2028*E2004</f>
        <v>317.07868005579917</v>
      </c>
      <c r="F2029" s="87">
        <f t="shared" ref="F2029" si="4616">+F2028*F2004</f>
        <v>193.81380878512485</v>
      </c>
      <c r="G2029" s="87">
        <f t="shared" ref="G2029" si="4617">+G2028*G2004</f>
        <v>0</v>
      </c>
      <c r="H2029" s="87">
        <f t="shared" ref="H2029" si="4618">+H2028*H2004</f>
        <v>0</v>
      </c>
      <c r="I2029" s="87">
        <f t="shared" ref="I2029" si="4619">+I2028*I2004</f>
        <v>0</v>
      </c>
      <c r="J2029" s="87">
        <f t="shared" ref="J2029" si="4620">+J2028*J2004</f>
        <v>0</v>
      </c>
      <c r="K2029" s="87">
        <f t="shared" ref="K2029" si="4621">+K2028*K2004</f>
        <v>0</v>
      </c>
      <c r="L2029" s="87">
        <f t="shared" ref="L2029" si="4622">+L2028*L2004</f>
        <v>223.04241556393097</v>
      </c>
      <c r="M2029" s="87">
        <f t="shared" ref="M2029" si="4623">+M2028*M2004</f>
        <v>220.04603581823196</v>
      </c>
      <c r="N2029" s="87">
        <f t="shared" ref="N2029" si="4624">+N2028*N2004</f>
        <v>232.06133834535325</v>
      </c>
      <c r="O2029" s="159">
        <f t="shared" ref="O2029" si="4625">+O2028*O2004</f>
        <v>116.0121511543641</v>
      </c>
      <c r="P2029" s="159">
        <f t="shared" ref="P2029:P2039" si="4626">SUM(D2029:O2029)</f>
        <v>1302.0544297228043</v>
      </c>
      <c r="AP2029" s="190">
        <f>+D2029</f>
        <v>0</v>
      </c>
      <c r="AQ2029" s="190">
        <f t="shared" ref="AQ2029:AQ2033" si="4627">+E2029</f>
        <v>317.07868005579917</v>
      </c>
      <c r="AR2029" s="190">
        <f t="shared" ref="AR2029:AR2033" si="4628">+F2029</f>
        <v>193.81380878512485</v>
      </c>
      <c r="AS2029" s="190">
        <f t="shared" ref="AS2029:AS2033" si="4629">+G2029</f>
        <v>0</v>
      </c>
      <c r="AT2029" s="190">
        <f t="shared" ref="AT2029:AT2033" si="4630">+H2029</f>
        <v>0</v>
      </c>
      <c r="AU2029" s="190">
        <f t="shared" ref="AU2029:AU2033" si="4631">+I2029</f>
        <v>0</v>
      </c>
      <c r="AV2029" s="190">
        <f t="shared" ref="AV2029:AV2033" si="4632">+J2029</f>
        <v>0</v>
      </c>
      <c r="AW2029" s="190">
        <f t="shared" ref="AW2029:AW2033" si="4633">+K2029</f>
        <v>0</v>
      </c>
      <c r="AX2029" s="190">
        <f t="shared" ref="AX2029:AX2033" si="4634">+L2029</f>
        <v>223.04241556393097</v>
      </c>
      <c r="AY2029" s="190">
        <f t="shared" ref="AY2029:AY2033" si="4635">+M2029</f>
        <v>220.04603581823196</v>
      </c>
      <c r="AZ2029" s="190">
        <f t="shared" ref="AZ2029:AZ2033" si="4636">+N2029</f>
        <v>232.06133834535325</v>
      </c>
      <c r="BA2029" s="190">
        <f t="shared" ref="BA2029:BA2033" si="4637">+O2029</f>
        <v>116.0121511543641</v>
      </c>
    </row>
    <row r="2030" spans="1:53" x14ac:dyDescent="0.25">
      <c r="A2030" s="194" t="s">
        <v>118</v>
      </c>
      <c r="B2030" s="379"/>
      <c r="C2030" s="86" t="s">
        <v>241</v>
      </c>
      <c r="D2030" s="87">
        <f>+D2028*D2005</f>
        <v>0</v>
      </c>
      <c r="E2030" s="87">
        <f t="shared" ref="E2030:O2030" si="4638">+E2028*E2005</f>
        <v>1.5224297193047645</v>
      </c>
      <c r="F2030" s="87">
        <f t="shared" si="4638"/>
        <v>0</v>
      </c>
      <c r="G2030" s="87">
        <f t="shared" si="4638"/>
        <v>0</v>
      </c>
      <c r="H2030" s="87">
        <f t="shared" si="4638"/>
        <v>0</v>
      </c>
      <c r="I2030" s="87">
        <f t="shared" si="4638"/>
        <v>0</v>
      </c>
      <c r="J2030" s="87">
        <f t="shared" si="4638"/>
        <v>0</v>
      </c>
      <c r="K2030" s="87">
        <f t="shared" si="4638"/>
        <v>0</v>
      </c>
      <c r="L2030" s="87">
        <f t="shared" si="4638"/>
        <v>0</v>
      </c>
      <c r="M2030" s="87">
        <f t="shared" si="4638"/>
        <v>0</v>
      </c>
      <c r="N2030" s="87">
        <f t="shared" si="4638"/>
        <v>0</v>
      </c>
      <c r="O2030" s="159">
        <f t="shared" si="4638"/>
        <v>0</v>
      </c>
      <c r="P2030" s="159"/>
      <c r="AP2030" s="190">
        <f t="shared" ref="AP2030:AP2033" si="4639">+D2030</f>
        <v>0</v>
      </c>
      <c r="AQ2030" s="190">
        <f t="shared" si="4627"/>
        <v>1.5224297193047645</v>
      </c>
      <c r="AR2030" s="190">
        <f t="shared" si="4628"/>
        <v>0</v>
      </c>
      <c r="AS2030" s="190">
        <f t="shared" si="4629"/>
        <v>0</v>
      </c>
      <c r="AT2030" s="190">
        <f t="shared" si="4630"/>
        <v>0</v>
      </c>
      <c r="AU2030" s="190">
        <f t="shared" si="4631"/>
        <v>0</v>
      </c>
      <c r="AV2030" s="190">
        <f t="shared" si="4632"/>
        <v>0</v>
      </c>
      <c r="AW2030" s="190">
        <f t="shared" si="4633"/>
        <v>0</v>
      </c>
      <c r="AX2030" s="190">
        <f t="shared" si="4634"/>
        <v>0</v>
      </c>
      <c r="AY2030" s="190">
        <f t="shared" si="4635"/>
        <v>0</v>
      </c>
      <c r="AZ2030" s="190">
        <f t="shared" si="4636"/>
        <v>0</v>
      </c>
      <c r="BA2030" s="190">
        <f t="shared" si="4637"/>
        <v>0</v>
      </c>
    </row>
    <row r="2031" spans="1:53" x14ac:dyDescent="0.25">
      <c r="A2031" s="194" t="s">
        <v>118</v>
      </c>
      <c r="B2031" s="379"/>
      <c r="C2031" s="86" t="s">
        <v>242</v>
      </c>
      <c r="D2031" s="87">
        <f>+D2028*D2006</f>
        <v>0</v>
      </c>
      <c r="E2031" s="87">
        <f t="shared" ref="E2031:O2031" si="4640">+E2028*E2006</f>
        <v>127.69433166505814</v>
      </c>
      <c r="F2031" s="87">
        <f t="shared" si="4640"/>
        <v>77.236066498842916</v>
      </c>
      <c r="G2031" s="87">
        <f t="shared" si="4640"/>
        <v>0</v>
      </c>
      <c r="H2031" s="87">
        <f t="shared" si="4640"/>
        <v>0</v>
      </c>
      <c r="I2031" s="87">
        <f t="shared" si="4640"/>
        <v>0</v>
      </c>
      <c r="J2031" s="87">
        <f t="shared" si="4640"/>
        <v>0</v>
      </c>
      <c r="K2031" s="87">
        <f t="shared" si="4640"/>
        <v>0</v>
      </c>
      <c r="L2031" s="87">
        <f t="shared" si="4640"/>
        <v>74.150814246110428</v>
      </c>
      <c r="M2031" s="87">
        <f t="shared" si="4640"/>
        <v>49.997057716454563</v>
      </c>
      <c r="N2031" s="87">
        <f t="shared" si="4640"/>
        <v>57.088854589419761</v>
      </c>
      <c r="O2031" s="159">
        <f t="shared" si="4640"/>
        <v>38.175261498795884</v>
      </c>
      <c r="P2031" s="159"/>
      <c r="AP2031" s="190">
        <f t="shared" si="4639"/>
        <v>0</v>
      </c>
      <c r="AQ2031" s="190">
        <f t="shared" si="4627"/>
        <v>127.69433166505814</v>
      </c>
      <c r="AR2031" s="190">
        <f t="shared" si="4628"/>
        <v>77.236066498842916</v>
      </c>
      <c r="AS2031" s="190">
        <f t="shared" si="4629"/>
        <v>0</v>
      </c>
      <c r="AT2031" s="190">
        <f t="shared" si="4630"/>
        <v>0</v>
      </c>
      <c r="AU2031" s="190">
        <f t="shared" si="4631"/>
        <v>0</v>
      </c>
      <c r="AV2031" s="190">
        <f t="shared" si="4632"/>
        <v>0</v>
      </c>
      <c r="AW2031" s="190">
        <f t="shared" si="4633"/>
        <v>0</v>
      </c>
      <c r="AX2031" s="190">
        <f t="shared" si="4634"/>
        <v>74.150814246110428</v>
      </c>
      <c r="AY2031" s="190">
        <f t="shared" si="4635"/>
        <v>49.997057716454563</v>
      </c>
      <c r="AZ2031" s="190">
        <f t="shared" si="4636"/>
        <v>57.088854589419761</v>
      </c>
      <c r="BA2031" s="190">
        <f t="shared" si="4637"/>
        <v>38.175261498795884</v>
      </c>
    </row>
    <row r="2032" spans="1:53" x14ac:dyDescent="0.25">
      <c r="A2032" s="194" t="s">
        <v>118</v>
      </c>
      <c r="B2032" s="379"/>
      <c r="C2032" s="86" t="s">
        <v>243</v>
      </c>
      <c r="D2032" s="87">
        <f>+D2028*D2007</f>
        <v>0</v>
      </c>
      <c r="E2032" s="87">
        <f t="shared" ref="E2032:O2032" si="4641">+E2028*E2007</f>
        <v>0</v>
      </c>
      <c r="F2032" s="87">
        <f t="shared" si="4641"/>
        <v>5.3210421439225621</v>
      </c>
      <c r="G2032" s="87">
        <f t="shared" si="4641"/>
        <v>0</v>
      </c>
      <c r="H2032" s="87">
        <f t="shared" si="4641"/>
        <v>0</v>
      </c>
      <c r="I2032" s="87">
        <f t="shared" si="4641"/>
        <v>0</v>
      </c>
      <c r="J2032" s="87">
        <f t="shared" si="4641"/>
        <v>0</v>
      </c>
      <c r="K2032" s="87">
        <f t="shared" si="4641"/>
        <v>0</v>
      </c>
      <c r="L2032" s="87">
        <f t="shared" si="4641"/>
        <v>2.2746132800822192</v>
      </c>
      <c r="M2032" s="87">
        <f t="shared" si="4641"/>
        <v>7.3439229651366533</v>
      </c>
      <c r="N2032" s="87">
        <f t="shared" si="4641"/>
        <v>3.6652320917754353</v>
      </c>
      <c r="O2032" s="159">
        <f t="shared" si="4641"/>
        <v>0</v>
      </c>
      <c r="P2032" s="159"/>
      <c r="AP2032" s="190">
        <f t="shared" si="4639"/>
        <v>0</v>
      </c>
      <c r="AQ2032" s="190">
        <f t="shared" si="4627"/>
        <v>0</v>
      </c>
      <c r="AR2032" s="190">
        <f t="shared" si="4628"/>
        <v>5.3210421439225621</v>
      </c>
      <c r="AS2032" s="190">
        <f t="shared" si="4629"/>
        <v>0</v>
      </c>
      <c r="AT2032" s="190">
        <f t="shared" si="4630"/>
        <v>0</v>
      </c>
      <c r="AU2032" s="190">
        <f t="shared" si="4631"/>
        <v>0</v>
      </c>
      <c r="AV2032" s="190">
        <f t="shared" si="4632"/>
        <v>0</v>
      </c>
      <c r="AW2032" s="190">
        <f t="shared" si="4633"/>
        <v>0</v>
      </c>
      <c r="AX2032" s="190">
        <f t="shared" si="4634"/>
        <v>2.2746132800822192</v>
      </c>
      <c r="AY2032" s="190">
        <f t="shared" si="4635"/>
        <v>7.3439229651366533</v>
      </c>
      <c r="AZ2032" s="190">
        <f t="shared" si="4636"/>
        <v>3.6652320917754353</v>
      </c>
      <c r="BA2032" s="190">
        <f t="shared" si="4637"/>
        <v>0</v>
      </c>
    </row>
    <row r="2033" spans="1:53" ht="15.75" thickBot="1" x14ac:dyDescent="0.3">
      <c r="A2033" s="194" t="s">
        <v>118</v>
      </c>
      <c r="B2033" s="379"/>
      <c r="C2033" s="96" t="s">
        <v>244</v>
      </c>
      <c r="D2033" s="251">
        <f>+D2028*D2008</f>
        <v>0</v>
      </c>
      <c r="E2033" s="251">
        <f t="shared" ref="E2033:O2033" si="4642">+E2028*E2008</f>
        <v>0</v>
      </c>
      <c r="F2033" s="251">
        <f t="shared" si="4642"/>
        <v>0</v>
      </c>
      <c r="G2033" s="251">
        <f t="shared" si="4642"/>
        <v>0</v>
      </c>
      <c r="H2033" s="251">
        <f t="shared" si="4642"/>
        <v>0</v>
      </c>
      <c r="I2033" s="251">
        <f t="shared" si="4642"/>
        <v>0</v>
      </c>
      <c r="J2033" s="251">
        <f t="shared" si="4642"/>
        <v>0</v>
      </c>
      <c r="K2033" s="251">
        <f t="shared" si="4642"/>
        <v>0</v>
      </c>
      <c r="L2033" s="251">
        <f t="shared" si="4642"/>
        <v>0</v>
      </c>
      <c r="M2033" s="251">
        <f t="shared" si="4642"/>
        <v>0</v>
      </c>
      <c r="N2033" s="251">
        <f t="shared" si="4642"/>
        <v>0</v>
      </c>
      <c r="O2033" s="251">
        <f t="shared" si="4642"/>
        <v>0</v>
      </c>
      <c r="P2033" s="169">
        <f t="shared" si="4626"/>
        <v>0</v>
      </c>
      <c r="AP2033" s="190">
        <f t="shared" si="4639"/>
        <v>0</v>
      </c>
      <c r="AQ2033" s="190">
        <f t="shared" si="4627"/>
        <v>0</v>
      </c>
      <c r="AR2033" s="190">
        <f t="shared" si="4628"/>
        <v>0</v>
      </c>
      <c r="AS2033" s="190">
        <f t="shared" si="4629"/>
        <v>0</v>
      </c>
      <c r="AT2033" s="190">
        <f t="shared" si="4630"/>
        <v>0</v>
      </c>
      <c r="AU2033" s="190">
        <f t="shared" si="4631"/>
        <v>0</v>
      </c>
      <c r="AV2033" s="190">
        <f t="shared" si="4632"/>
        <v>0</v>
      </c>
      <c r="AW2033" s="190">
        <f t="shared" si="4633"/>
        <v>0</v>
      </c>
      <c r="AX2033" s="190">
        <f t="shared" si="4634"/>
        <v>0</v>
      </c>
      <c r="AY2033" s="190">
        <f t="shared" si="4635"/>
        <v>0</v>
      </c>
      <c r="AZ2033" s="190">
        <f t="shared" si="4636"/>
        <v>0</v>
      </c>
      <c r="BA2033" s="190">
        <f t="shared" si="4637"/>
        <v>0</v>
      </c>
    </row>
    <row r="2034" spans="1:53" x14ac:dyDescent="0.25">
      <c r="A2034" s="194" t="s">
        <v>118</v>
      </c>
      <c r="B2034" s="379"/>
      <c r="C2034" s="99" t="s">
        <v>245</v>
      </c>
      <c r="D2034" s="100">
        <f>+IFERROR(D1997/D2016/30,0)</f>
        <v>0</v>
      </c>
      <c r="E2034" s="100">
        <f t="shared" ref="E2034:O2034" si="4643">+IFERROR(E1997/E2016/30,0)</f>
        <v>379.02633580620164</v>
      </c>
      <c r="F2034" s="100">
        <f t="shared" si="4643"/>
        <v>247.67725235838668</v>
      </c>
      <c r="G2034" s="100">
        <f t="shared" si="4643"/>
        <v>0</v>
      </c>
      <c r="H2034" s="100">
        <f t="shared" si="4643"/>
        <v>0</v>
      </c>
      <c r="I2034" s="100">
        <f t="shared" si="4643"/>
        <v>0</v>
      </c>
      <c r="J2034" s="100">
        <f t="shared" si="4643"/>
        <v>0</v>
      </c>
      <c r="K2034" s="100">
        <f t="shared" si="4643"/>
        <v>0</v>
      </c>
      <c r="L2034" s="100">
        <f t="shared" si="4643"/>
        <v>268.25438211035697</v>
      </c>
      <c r="M2034" s="100">
        <f t="shared" si="4643"/>
        <v>249.06062651038945</v>
      </c>
      <c r="N2034" s="100">
        <f t="shared" si="4643"/>
        <v>260.90918195656263</v>
      </c>
      <c r="O2034" s="167">
        <f t="shared" si="4643"/>
        <v>136.77822081032915</v>
      </c>
      <c r="P2034" s="167">
        <f t="shared" si="4626"/>
        <v>1541.7059995522268</v>
      </c>
    </row>
    <row r="2035" spans="1:53" x14ac:dyDescent="0.25">
      <c r="A2035" s="194" t="s">
        <v>118</v>
      </c>
      <c r="B2035" s="379"/>
      <c r="C2035" s="86" t="s">
        <v>246</v>
      </c>
      <c r="D2035" s="266">
        <f t="shared" ref="D2035:O2035" si="4644">+IFERROR(D1998/D2017/30,0)</f>
        <v>0</v>
      </c>
      <c r="E2035" s="266">
        <f t="shared" si="4644"/>
        <v>270.20787479624113</v>
      </c>
      <c r="F2035" s="266">
        <f t="shared" si="4644"/>
        <v>173.69147258968843</v>
      </c>
      <c r="G2035" s="266">
        <f t="shared" si="4644"/>
        <v>0</v>
      </c>
      <c r="H2035" s="266">
        <f t="shared" si="4644"/>
        <v>0</v>
      </c>
      <c r="I2035" s="266">
        <f t="shared" si="4644"/>
        <v>0</v>
      </c>
      <c r="J2035" s="266">
        <f t="shared" si="4644"/>
        <v>0</v>
      </c>
      <c r="K2035" s="266">
        <f t="shared" si="4644"/>
        <v>0</v>
      </c>
      <c r="L2035" s="266">
        <f t="shared" si="4644"/>
        <v>199.79475844255356</v>
      </c>
      <c r="M2035" s="266">
        <f t="shared" si="4644"/>
        <v>197.57522984876766</v>
      </c>
      <c r="N2035" s="266">
        <f t="shared" si="4644"/>
        <v>206.77508347089872</v>
      </c>
      <c r="O2035" s="267">
        <f t="shared" si="4644"/>
        <v>102.91330111989977</v>
      </c>
      <c r="P2035" s="159">
        <f t="shared" si="4626"/>
        <v>1150.9577202680493</v>
      </c>
    </row>
    <row r="2036" spans="1:53" x14ac:dyDescent="0.25">
      <c r="A2036" s="194" t="s">
        <v>118</v>
      </c>
      <c r="B2036" s="379"/>
      <c r="C2036" s="86" t="s">
        <v>247</v>
      </c>
      <c r="D2036" s="266">
        <f t="shared" ref="D2036:O2036" si="4645">+IFERROR(D1999/D2018/30,0)</f>
        <v>0</v>
      </c>
      <c r="E2036" s="266">
        <f t="shared" si="4645"/>
        <v>0</v>
      </c>
      <c r="F2036" s="266">
        <f t="shared" si="4645"/>
        <v>0</v>
      </c>
      <c r="G2036" s="266">
        <f t="shared" si="4645"/>
        <v>0</v>
      </c>
      <c r="H2036" s="266">
        <f t="shared" si="4645"/>
        <v>0</v>
      </c>
      <c r="I2036" s="266">
        <f t="shared" si="4645"/>
        <v>0</v>
      </c>
      <c r="J2036" s="266">
        <f t="shared" si="4645"/>
        <v>0</v>
      </c>
      <c r="K2036" s="266">
        <f t="shared" si="4645"/>
        <v>0</v>
      </c>
      <c r="L2036" s="266">
        <f t="shared" si="4645"/>
        <v>0</v>
      </c>
      <c r="M2036" s="266">
        <f t="shared" si="4645"/>
        <v>0</v>
      </c>
      <c r="N2036" s="266">
        <f t="shared" si="4645"/>
        <v>0</v>
      </c>
      <c r="O2036" s="267">
        <f t="shared" si="4645"/>
        <v>0</v>
      </c>
      <c r="P2036" s="159">
        <f t="shared" si="4626"/>
        <v>0</v>
      </c>
    </row>
    <row r="2037" spans="1:53" x14ac:dyDescent="0.25">
      <c r="A2037" s="194" t="s">
        <v>118</v>
      </c>
      <c r="B2037" s="379"/>
      <c r="C2037" s="86" t="s">
        <v>248</v>
      </c>
      <c r="D2037" s="266">
        <f t="shared" ref="D2037:O2037" si="4646">+IFERROR(D2000/D2019/30,0)</f>
        <v>0</v>
      </c>
      <c r="E2037" s="266">
        <f t="shared" si="4646"/>
        <v>108.81846100996046</v>
      </c>
      <c r="F2037" s="266">
        <f t="shared" si="4646"/>
        <v>69.217184324013672</v>
      </c>
      <c r="G2037" s="266">
        <f t="shared" si="4646"/>
        <v>0</v>
      </c>
      <c r="H2037" s="266">
        <f t="shared" si="4646"/>
        <v>0</v>
      </c>
      <c r="I2037" s="266">
        <f t="shared" si="4646"/>
        <v>0</v>
      </c>
      <c r="J2037" s="266">
        <f t="shared" si="4646"/>
        <v>0</v>
      </c>
      <c r="K2037" s="266">
        <f t="shared" si="4646"/>
        <v>0</v>
      </c>
      <c r="L2037" s="266">
        <f t="shared" si="4646"/>
        <v>66.422092780706379</v>
      </c>
      <c r="M2037" s="266">
        <f t="shared" si="4646"/>
        <v>44.891425257260444</v>
      </c>
      <c r="N2037" s="266">
        <f t="shared" si="4646"/>
        <v>50.868243530586547</v>
      </c>
      <c r="O2037" s="267">
        <f t="shared" si="4646"/>
        <v>33.864919690429396</v>
      </c>
      <c r="P2037" s="159">
        <f t="shared" si="4626"/>
        <v>374.08232659295692</v>
      </c>
    </row>
    <row r="2038" spans="1:53" x14ac:dyDescent="0.25">
      <c r="A2038" s="194" t="s">
        <v>118</v>
      </c>
      <c r="B2038" s="379"/>
      <c r="C2038" s="86" t="s">
        <v>249</v>
      </c>
      <c r="D2038" s="87">
        <f t="shared" ref="D2038:O2038" si="4647">+IFERROR(D2001/D2020/30,0)</f>
        <v>0</v>
      </c>
      <c r="E2038" s="87">
        <f t="shared" si="4647"/>
        <v>0</v>
      </c>
      <c r="F2038" s="87">
        <f t="shared" si="4647"/>
        <v>4.7685954446845189</v>
      </c>
      <c r="G2038" s="87">
        <f t="shared" si="4647"/>
        <v>0</v>
      </c>
      <c r="H2038" s="87">
        <f t="shared" si="4647"/>
        <v>0</v>
      </c>
      <c r="I2038" s="87">
        <f t="shared" si="4647"/>
        <v>0</v>
      </c>
      <c r="J2038" s="87">
        <f t="shared" si="4647"/>
        <v>0</v>
      </c>
      <c r="K2038" s="87">
        <f t="shared" si="4647"/>
        <v>0</v>
      </c>
      <c r="L2038" s="87">
        <f t="shared" si="4647"/>
        <v>2.0375308870970779</v>
      </c>
      <c r="M2038" s="87">
        <f t="shared" si="4647"/>
        <v>6.5939714043614535</v>
      </c>
      <c r="N2038" s="87">
        <f t="shared" si="4647"/>
        <v>3.2658549550774749</v>
      </c>
      <c r="O2038" s="159">
        <f t="shared" si="4647"/>
        <v>0</v>
      </c>
      <c r="P2038" s="159">
        <f t="shared" si="4626"/>
        <v>16.665952691220525</v>
      </c>
    </row>
    <row r="2039" spans="1:53" ht="15.75" thickBot="1" x14ac:dyDescent="0.3">
      <c r="A2039" s="194" t="s">
        <v>118</v>
      </c>
      <c r="B2039" s="379"/>
      <c r="C2039" s="96" t="s">
        <v>250</v>
      </c>
      <c r="D2039" s="168">
        <f t="shared" ref="D2039:O2039" si="4648">+IFERROR(D2002/D2021/30,0)</f>
        <v>0</v>
      </c>
      <c r="E2039" s="168">
        <f t="shared" si="4648"/>
        <v>0</v>
      </c>
      <c r="F2039" s="168">
        <f t="shared" si="4648"/>
        <v>0</v>
      </c>
      <c r="G2039" s="168">
        <f t="shared" si="4648"/>
        <v>0</v>
      </c>
      <c r="H2039" s="168">
        <f t="shared" si="4648"/>
        <v>0</v>
      </c>
      <c r="I2039" s="168">
        <f t="shared" si="4648"/>
        <v>0</v>
      </c>
      <c r="J2039" s="168">
        <f t="shared" si="4648"/>
        <v>0</v>
      </c>
      <c r="K2039" s="168">
        <f t="shared" si="4648"/>
        <v>0</v>
      </c>
      <c r="L2039" s="168">
        <f t="shared" si="4648"/>
        <v>0</v>
      </c>
      <c r="M2039" s="168">
        <f t="shared" si="4648"/>
        <v>0</v>
      </c>
      <c r="N2039" s="168">
        <f t="shared" si="4648"/>
        <v>0</v>
      </c>
      <c r="O2039" s="169">
        <f t="shared" si="4648"/>
        <v>0</v>
      </c>
      <c r="P2039" s="169">
        <f t="shared" si="4626"/>
        <v>0</v>
      </c>
    </row>
    <row r="2040" spans="1:53" ht="15.75" thickBot="1" x14ac:dyDescent="0.3">
      <c r="A2040" s="194" t="s">
        <v>118</v>
      </c>
      <c r="B2040" s="379"/>
      <c r="C2040" s="183" t="s">
        <v>13</v>
      </c>
      <c r="D2040" s="72">
        <v>30</v>
      </c>
      <c r="E2040" s="72">
        <v>30</v>
      </c>
      <c r="F2040" s="72">
        <v>30</v>
      </c>
      <c r="G2040" s="72">
        <v>20</v>
      </c>
      <c r="H2040" s="72">
        <v>20</v>
      </c>
      <c r="I2040" s="72">
        <v>20</v>
      </c>
      <c r="J2040" s="72">
        <v>20</v>
      </c>
      <c r="K2040" s="72">
        <v>20</v>
      </c>
      <c r="L2040" s="72">
        <v>25</v>
      </c>
      <c r="M2040" s="72">
        <v>25</v>
      </c>
      <c r="N2040" s="72">
        <v>25</v>
      </c>
      <c r="O2040" s="72">
        <v>25</v>
      </c>
      <c r="P2040" s="184"/>
    </row>
    <row r="2041" spans="1:53" x14ac:dyDescent="0.25">
      <c r="A2041" s="194" t="s">
        <v>118</v>
      </c>
      <c r="B2041" s="379"/>
      <c r="C2041" s="99" t="s">
        <v>4</v>
      </c>
      <c r="D2041" s="100">
        <f>+D2034/D2040*30</f>
        <v>0</v>
      </c>
      <c r="E2041" s="100">
        <f t="shared" ref="E2041" si="4649">+E2034/E2040*30</f>
        <v>379.02633580620164</v>
      </c>
      <c r="F2041" s="100">
        <f t="shared" ref="F2041" si="4650">+F2034/F2040*30</f>
        <v>247.67725235838668</v>
      </c>
      <c r="G2041" s="100">
        <f t="shared" ref="G2041" si="4651">+G2034/G2040*30</f>
        <v>0</v>
      </c>
      <c r="H2041" s="100">
        <f t="shared" ref="H2041" si="4652">+H2034/H2040*30</f>
        <v>0</v>
      </c>
      <c r="I2041" s="100">
        <f t="shared" ref="I2041" si="4653">+I2034/I2040*30</f>
        <v>0</v>
      </c>
      <c r="J2041" s="100">
        <f t="shared" ref="J2041" si="4654">+J2034/J2040*30</f>
        <v>0</v>
      </c>
      <c r="K2041" s="100">
        <f t="shared" ref="K2041" si="4655">+K2034/K2040*30</f>
        <v>0</v>
      </c>
      <c r="L2041" s="100">
        <f t="shared" ref="L2041" si="4656">+L2034/L2040*30</f>
        <v>321.90525853242838</v>
      </c>
      <c r="M2041" s="100">
        <f t="shared" ref="M2041" si="4657">+M2034/M2040*30</f>
        <v>298.87275181246736</v>
      </c>
      <c r="N2041" s="100">
        <f t="shared" ref="N2041" si="4658">+N2034/N2040*30</f>
        <v>313.09101834787515</v>
      </c>
      <c r="O2041" s="167">
        <f t="shared" ref="O2041" si="4659">+O2034/O2040*30</f>
        <v>164.13386497239497</v>
      </c>
      <c r="P2041" s="167">
        <f>SUM(D2041:O2041)</f>
        <v>1724.7064818297545</v>
      </c>
    </row>
    <row r="2042" spans="1:53" x14ac:dyDescent="0.25">
      <c r="A2042" s="194" t="s">
        <v>118</v>
      </c>
      <c r="B2042" s="379"/>
      <c r="C2042" s="86" t="s">
        <v>216</v>
      </c>
      <c r="D2042" s="87">
        <f>+D2035/D2040*30</f>
        <v>0</v>
      </c>
      <c r="E2042" s="87">
        <f t="shared" ref="E2042:O2042" si="4660">+E2035/E2040*30</f>
        <v>270.20787479624113</v>
      </c>
      <c r="F2042" s="87">
        <f t="shared" si="4660"/>
        <v>173.69147258968843</v>
      </c>
      <c r="G2042" s="87">
        <f t="shared" si="4660"/>
        <v>0</v>
      </c>
      <c r="H2042" s="87">
        <f t="shared" si="4660"/>
        <v>0</v>
      </c>
      <c r="I2042" s="87">
        <f t="shared" si="4660"/>
        <v>0</v>
      </c>
      <c r="J2042" s="87">
        <f t="shared" si="4660"/>
        <v>0</v>
      </c>
      <c r="K2042" s="87">
        <f t="shared" si="4660"/>
        <v>0</v>
      </c>
      <c r="L2042" s="87">
        <f t="shared" si="4660"/>
        <v>239.75371013106428</v>
      </c>
      <c r="M2042" s="87">
        <f t="shared" si="4660"/>
        <v>237.09027581852118</v>
      </c>
      <c r="N2042" s="87">
        <f t="shared" si="4660"/>
        <v>248.13010016507843</v>
      </c>
      <c r="O2042" s="159">
        <f t="shared" si="4660"/>
        <v>123.49596134387974</v>
      </c>
      <c r="P2042" s="159">
        <f t="shared" ref="P2042:P2046" si="4661">SUM(D2042:O2042)</f>
        <v>1292.3693948444732</v>
      </c>
    </row>
    <row r="2043" spans="1:53" x14ac:dyDescent="0.25">
      <c r="A2043" s="194" t="s">
        <v>118</v>
      </c>
      <c r="B2043" s="379"/>
      <c r="C2043" s="86" t="s">
        <v>217</v>
      </c>
      <c r="D2043" s="87">
        <f>+D2036/D2040*30</f>
        <v>0</v>
      </c>
      <c r="E2043" s="87">
        <f t="shared" ref="E2043:O2043" si="4662">+E2036/E2040*30</f>
        <v>0</v>
      </c>
      <c r="F2043" s="87">
        <f t="shared" si="4662"/>
        <v>0</v>
      </c>
      <c r="G2043" s="87">
        <f t="shared" si="4662"/>
        <v>0</v>
      </c>
      <c r="H2043" s="87">
        <f t="shared" si="4662"/>
        <v>0</v>
      </c>
      <c r="I2043" s="87">
        <f t="shared" si="4662"/>
        <v>0</v>
      </c>
      <c r="J2043" s="87">
        <f t="shared" si="4662"/>
        <v>0</v>
      </c>
      <c r="K2043" s="87">
        <f t="shared" si="4662"/>
        <v>0</v>
      </c>
      <c r="L2043" s="87">
        <f t="shared" si="4662"/>
        <v>0</v>
      </c>
      <c r="M2043" s="87">
        <f t="shared" si="4662"/>
        <v>0</v>
      </c>
      <c r="N2043" s="87">
        <f t="shared" si="4662"/>
        <v>0</v>
      </c>
      <c r="O2043" s="159">
        <f t="shared" si="4662"/>
        <v>0</v>
      </c>
      <c r="P2043" s="159"/>
    </row>
    <row r="2044" spans="1:53" x14ac:dyDescent="0.25">
      <c r="A2044" s="194" t="s">
        <v>118</v>
      </c>
      <c r="B2044" s="379"/>
      <c r="C2044" s="86" t="s">
        <v>218</v>
      </c>
      <c r="D2044" s="87">
        <f>+D2037/D2040*30</f>
        <v>0</v>
      </c>
      <c r="E2044" s="87">
        <f t="shared" ref="E2044:O2044" si="4663">+E2037/E2040*30</f>
        <v>108.81846100996046</v>
      </c>
      <c r="F2044" s="87">
        <f t="shared" si="4663"/>
        <v>69.217184324013672</v>
      </c>
      <c r="G2044" s="87">
        <f t="shared" si="4663"/>
        <v>0</v>
      </c>
      <c r="H2044" s="87">
        <f t="shared" si="4663"/>
        <v>0</v>
      </c>
      <c r="I2044" s="87">
        <f t="shared" si="4663"/>
        <v>0</v>
      </c>
      <c r="J2044" s="87">
        <f t="shared" si="4663"/>
        <v>0</v>
      </c>
      <c r="K2044" s="87">
        <f t="shared" si="4663"/>
        <v>0</v>
      </c>
      <c r="L2044" s="87">
        <f t="shared" si="4663"/>
        <v>79.706511336847655</v>
      </c>
      <c r="M2044" s="87">
        <f t="shared" si="4663"/>
        <v>53.869710308712527</v>
      </c>
      <c r="N2044" s="87">
        <f t="shared" si="4663"/>
        <v>61.041892236703852</v>
      </c>
      <c r="O2044" s="159">
        <f t="shared" si="4663"/>
        <v>40.637903628515275</v>
      </c>
      <c r="P2044" s="159"/>
    </row>
    <row r="2045" spans="1:53" x14ac:dyDescent="0.25">
      <c r="A2045" s="194" t="s">
        <v>118</v>
      </c>
      <c r="B2045" s="379"/>
      <c r="C2045" s="86" t="s">
        <v>219</v>
      </c>
      <c r="D2045" s="87">
        <f>+D2038/D2040*30</f>
        <v>0</v>
      </c>
      <c r="E2045" s="87">
        <f t="shared" ref="E2045:O2045" si="4664">+E2038/E2040*30</f>
        <v>0</v>
      </c>
      <c r="F2045" s="87">
        <f t="shared" si="4664"/>
        <v>4.7685954446845189</v>
      </c>
      <c r="G2045" s="87">
        <f t="shared" si="4664"/>
        <v>0</v>
      </c>
      <c r="H2045" s="87">
        <f t="shared" si="4664"/>
        <v>0</v>
      </c>
      <c r="I2045" s="87">
        <f t="shared" si="4664"/>
        <v>0</v>
      </c>
      <c r="J2045" s="87">
        <f t="shared" si="4664"/>
        <v>0</v>
      </c>
      <c r="K2045" s="87">
        <f t="shared" si="4664"/>
        <v>0</v>
      </c>
      <c r="L2045" s="87">
        <f t="shared" si="4664"/>
        <v>2.4450370645164936</v>
      </c>
      <c r="M2045" s="87">
        <f t="shared" si="4664"/>
        <v>7.9127656852337447</v>
      </c>
      <c r="N2045" s="87">
        <f t="shared" si="4664"/>
        <v>3.9190259460929697</v>
      </c>
      <c r="O2045" s="159">
        <f t="shared" si="4664"/>
        <v>0</v>
      </c>
      <c r="P2045" s="159"/>
    </row>
    <row r="2046" spans="1:53" ht="15.75" thickBot="1" x14ac:dyDescent="0.3">
      <c r="A2046" s="194" t="s">
        <v>118</v>
      </c>
      <c r="B2046" s="379"/>
      <c r="C2046" s="96" t="s">
        <v>238</v>
      </c>
      <c r="D2046" s="168">
        <f>+D2039/D2040*30</f>
        <v>0</v>
      </c>
      <c r="E2046" s="168">
        <f t="shared" ref="E2046:O2046" si="4665">+E2039/E2040*30</f>
        <v>0</v>
      </c>
      <c r="F2046" s="168">
        <f t="shared" si="4665"/>
        <v>0</v>
      </c>
      <c r="G2046" s="168">
        <f t="shared" si="4665"/>
        <v>0</v>
      </c>
      <c r="H2046" s="168">
        <f t="shared" si="4665"/>
        <v>0</v>
      </c>
      <c r="I2046" s="168">
        <f t="shared" si="4665"/>
        <v>0</v>
      </c>
      <c r="J2046" s="168">
        <f t="shared" si="4665"/>
        <v>0</v>
      </c>
      <c r="K2046" s="168">
        <f t="shared" si="4665"/>
        <v>0</v>
      </c>
      <c r="L2046" s="168">
        <f t="shared" si="4665"/>
        <v>0</v>
      </c>
      <c r="M2046" s="168">
        <f t="shared" si="4665"/>
        <v>0</v>
      </c>
      <c r="N2046" s="168">
        <f t="shared" si="4665"/>
        <v>0</v>
      </c>
      <c r="O2046" s="169">
        <f t="shared" si="4665"/>
        <v>0</v>
      </c>
      <c r="P2046" s="169">
        <f t="shared" si="4661"/>
        <v>0</v>
      </c>
    </row>
    <row r="2047" spans="1:53" x14ac:dyDescent="0.25">
      <c r="A2047" s="194" t="s">
        <v>118</v>
      </c>
      <c r="B2047" s="379"/>
      <c r="C2047" s="76" t="s">
        <v>8</v>
      </c>
      <c r="D2047" s="170">
        <f t="shared" ref="D2047:O2047" si="4666">+D2016/D2010</f>
        <v>1.1681637180956133</v>
      </c>
      <c r="E2047" s="170">
        <f t="shared" si="4666"/>
        <v>1.1734620254679937</v>
      </c>
      <c r="F2047" s="170">
        <f t="shared" si="4666"/>
        <v>1.1158510311152201</v>
      </c>
      <c r="G2047" s="170">
        <f t="shared" si="4666"/>
        <v>1.121650721299605</v>
      </c>
      <c r="H2047" s="170">
        <f t="shared" si="4666"/>
        <v>1.1216507212996045</v>
      </c>
      <c r="I2047" s="170">
        <f t="shared" si="4666"/>
        <v>1.121650721299605</v>
      </c>
      <c r="J2047" s="170">
        <f t="shared" si="4666"/>
        <v>1.1451406258415289</v>
      </c>
      <c r="K2047" s="170">
        <f t="shared" si="4666"/>
        <v>1.1437866357516266</v>
      </c>
      <c r="L2047" s="170">
        <f t="shared" si="4666"/>
        <v>1.1163576927773198</v>
      </c>
      <c r="M2047" s="170">
        <f t="shared" si="4666"/>
        <v>1.1137329106825</v>
      </c>
      <c r="N2047" s="170">
        <f t="shared" si="4666"/>
        <v>1.1222886938310115</v>
      </c>
      <c r="O2047" s="171">
        <f t="shared" si="4666"/>
        <v>1.1272804379212698</v>
      </c>
      <c r="P2047" s="171"/>
    </row>
    <row r="2048" spans="1:53" x14ac:dyDescent="0.25">
      <c r="A2048" s="194" t="s">
        <v>118</v>
      </c>
      <c r="B2048" s="379"/>
      <c r="C2048" s="77" t="s">
        <v>6</v>
      </c>
      <c r="D2048" s="172">
        <f>+VLOOKUP(D1996,Conversion!$B$33:$N$71,(MATCH('Measured TV opt-pt'!D1995,butget_aylar_opt,0)+1),0)</f>
        <v>1.1681637180956133</v>
      </c>
      <c r="E2048" s="172">
        <f>+VLOOKUP(E1996,Conversion!$B$33:$N$71,(MATCH('Measured TV opt-pt'!E1995,butget_aylar_opt,0)+1),0)</f>
        <v>1.1734620254679939</v>
      </c>
      <c r="F2048" s="172">
        <f>+VLOOKUP(F1996,Conversion!$B$33:$N$71,(MATCH('Measured TV opt-pt'!F1995,butget_aylar_opt,0)+1),0)</f>
        <v>1.1734620254679939</v>
      </c>
      <c r="G2048" s="172">
        <f>+VLOOKUP(G1996,Conversion!$B$33:$N$71,(MATCH('Measured TV opt-pt'!G1995,butget_aylar_opt,0)+1),0)</f>
        <v>1.190644938745824</v>
      </c>
      <c r="H2048" s="172">
        <f>+VLOOKUP(H1996,Conversion!$B$33:$N$71,(MATCH('Measured TV opt-pt'!H1995,butget_aylar_opt,0)+1),0)</f>
        <v>1.190644938745824</v>
      </c>
      <c r="I2048" s="172">
        <f>+VLOOKUP(I1996,Conversion!$B$33:$N$71,(MATCH('Measured TV opt-pt'!I1995,butget_aylar_opt,0)+1),0)</f>
        <v>1.190644938745824</v>
      </c>
      <c r="J2048" s="172">
        <f>+VLOOKUP(J1996,Conversion!$B$33:$N$71,(MATCH('Measured TV opt-pt'!J1995,butget_aylar_opt,0)+1),0)</f>
        <v>1.2161019089793743</v>
      </c>
      <c r="K2048" s="172">
        <f>+VLOOKUP(K1996,Conversion!$B$33:$N$71,(MATCH('Measured TV opt-pt'!K1995,butget_aylar_opt,0)+1),0)</f>
        <v>1.2161019089793743</v>
      </c>
      <c r="L2048" s="172">
        <f>+VLOOKUP(L1996,Conversion!$B$33:$N$71,(MATCH('Measured TV opt-pt'!L1995,butget_aylar_opt,0)+1),0)</f>
        <v>1.1613541170725816</v>
      </c>
      <c r="M2048" s="172">
        <f>+VLOOKUP(M1996,Conversion!$B$33:$N$71,(MATCH('Measured TV opt-pt'!M1995,butget_aylar_opt,0)+1),0)</f>
        <v>1.1681637180956133</v>
      </c>
      <c r="N2048" s="172">
        <f>+VLOOKUP(N1996,Conversion!$B$33:$N$71,(MATCH('Measured TV opt-pt'!N1995,butget_aylar_opt,0)+1),0)</f>
        <v>1.1681637180956133</v>
      </c>
      <c r="O2048" s="173">
        <f>+VLOOKUP(O1996,Conversion!$B$33:$N$71,(MATCH('Measured TV opt-pt'!O1995,butget_aylar_opt,0)+1),0)</f>
        <v>1.1681637180956133</v>
      </c>
      <c r="P2048" s="173"/>
    </row>
    <row r="2049" spans="1:17" ht="15.75" thickBot="1" x14ac:dyDescent="0.3">
      <c r="A2049" s="194" t="s">
        <v>118</v>
      </c>
      <c r="B2049" s="380"/>
      <c r="C2049" s="96" t="s">
        <v>7</v>
      </c>
      <c r="D2049" s="172">
        <f>+VLOOKUP(D1996,Conversion!$B$74:$N$112,(MATCH('Measured TV opt-pt'!D1995,budget_aylar_pt,0)+1),0)</f>
        <v>1.0483105344525872</v>
      </c>
      <c r="E2049" s="172">
        <f>+VLOOKUP(E1996,Conversion!$B$74:$N$112,(MATCH('Measured TV opt-pt'!E1995,budget_aylar_pt,0)+1),0)</f>
        <v>1.02943453958606</v>
      </c>
      <c r="F2049" s="172">
        <f>+VLOOKUP(F1996,Conversion!$B$74:$N$112,(MATCH('Measured TV opt-pt'!F1995,budget_aylar_pt,0)+1),0)</f>
        <v>1.02943453958606</v>
      </c>
      <c r="G2049" s="172">
        <f>+VLOOKUP(G1996,Conversion!$B$74:$N$112,(MATCH('Measured TV opt-pt'!G1995,budget_aylar_pt,0)+1),0)</f>
        <v>1.0469069857328672</v>
      </c>
      <c r="H2049" s="172">
        <f>+VLOOKUP(H1996,Conversion!$B$74:$N$112,(MATCH('Measured TV opt-pt'!H1995,budget_aylar_pt,0)+1),0)</f>
        <v>1.0469069857328672</v>
      </c>
      <c r="I2049" s="172">
        <f>+VLOOKUP(I1996,Conversion!$B$74:$N$112,(MATCH('Measured TV opt-pt'!I1995,budget_aylar_pt,0)+1),0)</f>
        <v>1.0469069857328672</v>
      </c>
      <c r="J2049" s="172">
        <f>+VLOOKUP(J1996,Conversion!$B$74:$N$112,(MATCH('Measured TV opt-pt'!J1995,budget_aylar_pt,0)+1),0)</f>
        <v>1.0682659024421961</v>
      </c>
      <c r="K2049" s="172">
        <f>+VLOOKUP(K1996,Conversion!$B$74:$N$112,(MATCH('Measured TV opt-pt'!K1995,budget_aylar_pt,0)+1),0)</f>
        <v>1.0682659024421961</v>
      </c>
      <c r="L2049" s="172">
        <f>+VLOOKUP(L1996,Conversion!$B$74:$N$112,(MATCH('Measured TV opt-pt'!L1995,budget_aylar_pt,0)+1),0)</f>
        <v>1.0682896606401939</v>
      </c>
      <c r="M2049" s="172">
        <f>+VLOOKUP(M1996,Conversion!$B$74:$N$112,(MATCH('Measured TV opt-pt'!M1995,budget_aylar_pt,0)+1),0)</f>
        <v>1.0483105344525872</v>
      </c>
      <c r="N2049" s="172">
        <f>+VLOOKUP(N1996,Conversion!$B$74:$N$112,(MATCH('Measured TV opt-pt'!N1995,budget_aylar_pt,0)+1),0)</f>
        <v>1.0483105344525872</v>
      </c>
      <c r="O2049" s="173">
        <f>+VLOOKUP(O1996,Conversion!$B$74:$N$112,(MATCH('Measured TV opt-pt'!O1995,budget_aylar_pt,0)+1),0)</f>
        <v>1.0483105344525872</v>
      </c>
      <c r="P2049" s="174"/>
    </row>
    <row r="2050" spans="1:17" ht="21.75" thickBot="1" x14ac:dyDescent="0.3">
      <c r="A2050" s="194" t="s">
        <v>118</v>
      </c>
      <c r="B2050" s="240" t="s">
        <v>126</v>
      </c>
      <c r="C2050" s="74" t="s">
        <v>107</v>
      </c>
      <c r="D2050" s="153">
        <v>1</v>
      </c>
      <c r="E2050" s="153">
        <v>2</v>
      </c>
      <c r="F2050" s="153">
        <v>3</v>
      </c>
      <c r="G2050" s="153">
        <v>4</v>
      </c>
      <c r="H2050" s="153">
        <v>5</v>
      </c>
      <c r="I2050" s="153">
        <v>6</v>
      </c>
      <c r="J2050" s="153">
        <v>7</v>
      </c>
      <c r="K2050" s="153">
        <v>8</v>
      </c>
      <c r="L2050" s="153">
        <v>9</v>
      </c>
      <c r="M2050" s="153">
        <v>10</v>
      </c>
      <c r="N2050" s="153">
        <v>11</v>
      </c>
      <c r="O2050" s="153">
        <v>12</v>
      </c>
      <c r="P2050" s="74" t="s">
        <v>127</v>
      </c>
    </row>
    <row r="2051" spans="1:17" ht="15.75" thickBot="1" x14ac:dyDescent="0.3">
      <c r="A2051" s="194" t="s">
        <v>118</v>
      </c>
      <c r="B2051" s="375" t="s">
        <v>153</v>
      </c>
      <c r="C2051" s="185" t="s">
        <v>33</v>
      </c>
      <c r="D2051" s="186" t="s">
        <v>29</v>
      </c>
      <c r="E2051" s="186" t="s">
        <v>29</v>
      </c>
      <c r="F2051" s="186" t="s">
        <v>29</v>
      </c>
      <c r="G2051" s="186" t="s">
        <v>29</v>
      </c>
      <c r="H2051" s="186" t="s">
        <v>29</v>
      </c>
      <c r="I2051" s="186" t="s">
        <v>29</v>
      </c>
      <c r="J2051" s="186" t="s">
        <v>29</v>
      </c>
      <c r="K2051" s="186" t="s">
        <v>29</v>
      </c>
      <c r="L2051" s="186" t="s">
        <v>29</v>
      </c>
      <c r="M2051" s="186" t="s">
        <v>29</v>
      </c>
      <c r="N2051" s="186" t="s">
        <v>29</v>
      </c>
      <c r="O2051" s="186" t="s">
        <v>29</v>
      </c>
      <c r="P2051" s="188" t="s">
        <v>108</v>
      </c>
    </row>
    <row r="2052" spans="1:17" x14ac:dyDescent="0.25">
      <c r="A2052" s="194" t="s">
        <v>118</v>
      </c>
      <c r="B2052" s="376"/>
      <c r="C2052" s="175" t="s">
        <v>125</v>
      </c>
      <c r="D2052" s="200">
        <v>387902.89923148288</v>
      </c>
      <c r="E2052" s="201">
        <v>113472.65100000001</v>
      </c>
      <c r="F2052" s="201">
        <v>78819.709999999992</v>
      </c>
      <c r="G2052" s="201">
        <v>0</v>
      </c>
      <c r="H2052" s="201">
        <v>0</v>
      </c>
      <c r="I2052" s="201">
        <v>206211.51341209793</v>
      </c>
      <c r="J2052" s="201">
        <v>303759.42382154317</v>
      </c>
      <c r="K2052" s="201">
        <v>0</v>
      </c>
      <c r="L2052" s="201">
        <v>154274.13034954257</v>
      </c>
      <c r="M2052" s="201">
        <v>515143.26030582644</v>
      </c>
      <c r="N2052" s="201">
        <v>567317.34139231197</v>
      </c>
      <c r="O2052" s="176">
        <v>222790.75061218758</v>
      </c>
      <c r="P2052" s="176">
        <f>SUM(D2052:O2052)</f>
        <v>2549691.680124993</v>
      </c>
    </row>
    <row r="2053" spans="1:17" x14ac:dyDescent="0.25">
      <c r="A2053" s="194" t="s">
        <v>118</v>
      </c>
      <c r="B2053" s="376"/>
      <c r="C2053" s="86" t="s">
        <v>1</v>
      </c>
      <c r="D2053" s="87">
        <f>+D2084*D2066*30</f>
        <v>278547.09168547968</v>
      </c>
      <c r="E2053" s="87">
        <f t="shared" ref="E2053:O2053" si="4667">+E2084*E2066*30</f>
        <v>76202.285834521841</v>
      </c>
      <c r="F2053" s="87">
        <f t="shared" si="4667"/>
        <v>51434.408420939762</v>
      </c>
      <c r="G2053" s="87">
        <f t="shared" si="4667"/>
        <v>0</v>
      </c>
      <c r="H2053" s="87">
        <f t="shared" si="4667"/>
        <v>0</v>
      </c>
      <c r="I2053" s="87">
        <f t="shared" si="4667"/>
        <v>112441.73765490789</v>
      </c>
      <c r="J2053" s="87">
        <f t="shared" si="4667"/>
        <v>172535.87704914997</v>
      </c>
      <c r="K2053" s="87">
        <f t="shared" si="4667"/>
        <v>0</v>
      </c>
      <c r="L2053" s="87">
        <f t="shared" si="4667"/>
        <v>107216.13760227017</v>
      </c>
      <c r="M2053" s="87">
        <f t="shared" si="4667"/>
        <v>385134.1873258691</v>
      </c>
      <c r="N2053" s="87">
        <f t="shared" si="4667"/>
        <v>426350.82139367174</v>
      </c>
      <c r="O2053" s="159">
        <f t="shared" si="4667"/>
        <v>157393.61284581045</v>
      </c>
      <c r="P2053" s="159">
        <f t="shared" ref="P2053:P2057" si="4668">SUM(D2053:O2053)</f>
        <v>1767256.1598126204</v>
      </c>
    </row>
    <row r="2054" spans="1:17" x14ac:dyDescent="0.25">
      <c r="A2054" s="194" t="s">
        <v>118</v>
      </c>
      <c r="B2054" s="376"/>
      <c r="C2054" s="86" t="s">
        <v>209</v>
      </c>
      <c r="D2054" s="87">
        <f t="shared" ref="D2054:O2057" si="4669">+D2085*D2067*30</f>
        <v>0</v>
      </c>
      <c r="E2054" s="259">
        <f t="shared" si="4669"/>
        <v>0</v>
      </c>
      <c r="F2054" s="259">
        <f t="shared" si="4669"/>
        <v>0</v>
      </c>
      <c r="G2054" s="259">
        <f t="shared" si="4669"/>
        <v>0</v>
      </c>
      <c r="H2054" s="259">
        <f t="shared" si="4669"/>
        <v>0</v>
      </c>
      <c r="I2054" s="259">
        <f t="shared" si="4669"/>
        <v>0</v>
      </c>
      <c r="J2054" s="259">
        <f t="shared" si="4669"/>
        <v>0</v>
      </c>
      <c r="K2054" s="259">
        <f t="shared" si="4669"/>
        <v>0</v>
      </c>
      <c r="L2054" s="259">
        <f t="shared" si="4669"/>
        <v>0</v>
      </c>
      <c r="M2054" s="259">
        <f t="shared" si="4669"/>
        <v>0</v>
      </c>
      <c r="N2054" s="259">
        <f t="shared" si="4669"/>
        <v>0</v>
      </c>
      <c r="O2054" s="260">
        <f t="shared" si="4669"/>
        <v>0</v>
      </c>
      <c r="P2054" s="260"/>
      <c r="Q2054" s="190"/>
    </row>
    <row r="2055" spans="1:17" x14ac:dyDescent="0.25">
      <c r="A2055" s="194" t="s">
        <v>118</v>
      </c>
      <c r="B2055" s="376"/>
      <c r="C2055" s="86" t="s">
        <v>210</v>
      </c>
      <c r="D2055" s="87">
        <f t="shared" si="4669"/>
        <v>109355.80754600326</v>
      </c>
      <c r="E2055" s="259">
        <f t="shared" si="4669"/>
        <v>37270.365165478164</v>
      </c>
      <c r="F2055" s="259">
        <f t="shared" si="4669"/>
        <v>25793.051305343899</v>
      </c>
      <c r="G2055" s="259">
        <f t="shared" si="4669"/>
        <v>0</v>
      </c>
      <c r="H2055" s="259">
        <f t="shared" si="4669"/>
        <v>0</v>
      </c>
      <c r="I2055" s="259">
        <f t="shared" si="4669"/>
        <v>53342.696223680075</v>
      </c>
      <c r="J2055" s="259">
        <f t="shared" si="4669"/>
        <v>50281.445365350468</v>
      </c>
      <c r="K2055" s="259">
        <f t="shared" si="4669"/>
        <v>0</v>
      </c>
      <c r="L2055" s="259">
        <f t="shared" si="4669"/>
        <v>45296.644920563493</v>
      </c>
      <c r="M2055" s="259">
        <f t="shared" si="4669"/>
        <v>111360.55000341727</v>
      </c>
      <c r="N2055" s="259">
        <f t="shared" si="4669"/>
        <v>131596.3898590958</v>
      </c>
      <c r="O2055" s="260">
        <f t="shared" si="4669"/>
        <v>65397.137766377156</v>
      </c>
      <c r="P2055" s="260"/>
    </row>
    <row r="2056" spans="1:17" x14ac:dyDescent="0.25">
      <c r="A2056" s="194" t="s">
        <v>118</v>
      </c>
      <c r="B2056" s="376"/>
      <c r="C2056" s="86" t="s">
        <v>211</v>
      </c>
      <c r="D2056" s="87">
        <f t="shared" si="4669"/>
        <v>0</v>
      </c>
      <c r="E2056" s="259">
        <f t="shared" si="4669"/>
        <v>0</v>
      </c>
      <c r="F2056" s="259">
        <f t="shared" si="4669"/>
        <v>1592.2502737163204</v>
      </c>
      <c r="G2056" s="259">
        <f t="shared" si="4669"/>
        <v>0</v>
      </c>
      <c r="H2056" s="259">
        <f t="shared" si="4669"/>
        <v>0</v>
      </c>
      <c r="I2056" s="259">
        <f t="shared" si="4669"/>
        <v>40427.079533509961</v>
      </c>
      <c r="J2056" s="259">
        <f t="shared" si="4669"/>
        <v>80942.10140704269</v>
      </c>
      <c r="K2056" s="259">
        <f t="shared" si="4669"/>
        <v>0</v>
      </c>
      <c r="L2056" s="259">
        <f t="shared" si="4669"/>
        <v>1761.3478267089029</v>
      </c>
      <c r="M2056" s="259">
        <f t="shared" si="4669"/>
        <v>18648.522976539996</v>
      </c>
      <c r="N2056" s="259">
        <f t="shared" si="4669"/>
        <v>9370.1301395444152</v>
      </c>
      <c r="O2056" s="260">
        <f t="shared" si="4669"/>
        <v>0</v>
      </c>
      <c r="P2056" s="260"/>
    </row>
    <row r="2057" spans="1:17" ht="15.75" thickBot="1" x14ac:dyDescent="0.3">
      <c r="A2057" s="194" t="s">
        <v>118</v>
      </c>
      <c r="B2057" s="376"/>
      <c r="C2057" s="96" t="s">
        <v>227</v>
      </c>
      <c r="D2057" s="87">
        <f t="shared" si="4669"/>
        <v>0</v>
      </c>
      <c r="E2057" s="90">
        <f t="shared" si="4669"/>
        <v>0</v>
      </c>
      <c r="F2057" s="90">
        <f t="shared" si="4669"/>
        <v>0</v>
      </c>
      <c r="G2057" s="90">
        <f t="shared" si="4669"/>
        <v>0</v>
      </c>
      <c r="H2057" s="90">
        <f t="shared" si="4669"/>
        <v>0</v>
      </c>
      <c r="I2057" s="90">
        <f t="shared" si="4669"/>
        <v>0</v>
      </c>
      <c r="J2057" s="90">
        <f t="shared" si="4669"/>
        <v>0</v>
      </c>
      <c r="K2057" s="90">
        <f t="shared" si="4669"/>
        <v>0</v>
      </c>
      <c r="L2057" s="90">
        <f t="shared" si="4669"/>
        <v>0</v>
      </c>
      <c r="M2057" s="90">
        <f t="shared" si="4669"/>
        <v>0</v>
      </c>
      <c r="N2057" s="90">
        <f t="shared" si="4669"/>
        <v>0</v>
      </c>
      <c r="O2057" s="160">
        <f t="shared" si="4669"/>
        <v>0</v>
      </c>
      <c r="P2057" s="160">
        <f t="shared" si="4668"/>
        <v>0</v>
      </c>
    </row>
    <row r="2058" spans="1:17" ht="15.75" thickBot="1" x14ac:dyDescent="0.3">
      <c r="A2058" s="194" t="s">
        <v>118</v>
      </c>
      <c r="B2058" s="376"/>
      <c r="C2058" s="281" t="s">
        <v>108</v>
      </c>
      <c r="D2058" s="282">
        <f>SUM(D2059:D2063)</f>
        <v>1</v>
      </c>
      <c r="E2058" s="282">
        <f t="shared" ref="E2058" si="4670">SUM(E2059:E2063)</f>
        <v>1.0034229363724529</v>
      </c>
      <c r="F2058" s="282">
        <f t="shared" ref="F2058" si="4671">SUM(F2059:F2063)</f>
        <v>0.99999999999999989</v>
      </c>
      <c r="G2058" s="282">
        <f t="shared" ref="G2058" si="4672">SUM(G2059:G2063)</f>
        <v>0.99999999999999989</v>
      </c>
      <c r="H2058" s="282">
        <f t="shared" ref="H2058" si="4673">SUM(H2059:H2063)</f>
        <v>1</v>
      </c>
      <c r="I2058" s="282">
        <f t="shared" ref="I2058" si="4674">SUM(I2059:I2063)</f>
        <v>1.0000000000000002</v>
      </c>
      <c r="J2058" s="282">
        <f t="shared" ref="J2058" si="4675">SUM(J2059:J2063)</f>
        <v>0.99999999999999978</v>
      </c>
      <c r="K2058" s="282">
        <f t="shared" ref="K2058" si="4676">SUM(K2059:K2063)</f>
        <v>0.99999999999999978</v>
      </c>
      <c r="L2058" s="282">
        <f t="shared" ref="L2058" si="4677">SUM(L2059:L2063)</f>
        <v>1</v>
      </c>
      <c r="M2058" s="282">
        <f t="shared" ref="M2058" si="4678">SUM(M2059:M2063)</f>
        <v>1.0000000000000002</v>
      </c>
      <c r="N2058" s="282">
        <f t="shared" ref="N2058" si="4679">SUM(N2059:N2063)</f>
        <v>1</v>
      </c>
      <c r="O2058" s="282">
        <f t="shared" ref="O2058" si="4680">SUM(O2059:O2063)</f>
        <v>0.99999999999999989</v>
      </c>
      <c r="P2058" s="268"/>
    </row>
    <row r="2059" spans="1:17" ht="15.75" thickBot="1" x14ac:dyDescent="0.3">
      <c r="A2059" s="194" t="s">
        <v>118</v>
      </c>
      <c r="B2059" s="376"/>
      <c r="C2059" s="245" t="s">
        <v>196</v>
      </c>
      <c r="D2059" s="246">
        <v>0.748</v>
      </c>
      <c r="E2059" s="246">
        <v>0.71289999999999998</v>
      </c>
      <c r="F2059" s="246">
        <v>0.70128149006739837</v>
      </c>
      <c r="G2059" s="246">
        <v>0.53018436569432525</v>
      </c>
      <c r="H2059" s="246">
        <v>0.5423765464750937</v>
      </c>
      <c r="I2059" s="246">
        <v>0.58843916554063314</v>
      </c>
      <c r="J2059" s="246">
        <v>0.60561377608760258</v>
      </c>
      <c r="K2059" s="246">
        <v>0.80100224649177598</v>
      </c>
      <c r="L2059" s="246">
        <v>0.74479587945877479</v>
      </c>
      <c r="M2059" s="246">
        <v>0.79328167047923914</v>
      </c>
      <c r="N2059" s="246">
        <v>0.79251746496726783</v>
      </c>
      <c r="O2059" s="246">
        <v>0.75240999999999991</v>
      </c>
      <c r="P2059" s="268"/>
    </row>
    <row r="2060" spans="1:17" ht="15.75" thickBot="1" x14ac:dyDescent="0.3">
      <c r="A2060" s="194" t="s">
        <v>118</v>
      </c>
      <c r="B2060" s="376"/>
      <c r="C2060" s="245" t="s">
        <v>197</v>
      </c>
      <c r="D2060" s="246"/>
      <c r="E2060" s="246">
        <v>3.4229363724529492E-3</v>
      </c>
      <c r="F2060" s="246"/>
      <c r="G2060" s="246"/>
      <c r="H2060" s="246"/>
      <c r="I2060" s="246"/>
      <c r="J2060" s="246"/>
      <c r="K2060" s="246"/>
      <c r="L2060" s="246"/>
      <c r="M2060" s="246"/>
      <c r="N2060" s="246"/>
      <c r="O2060" s="246"/>
      <c r="P2060" s="268"/>
    </row>
    <row r="2061" spans="1:17" ht="15.75" thickBot="1" x14ac:dyDescent="0.3">
      <c r="A2061" s="194" t="s">
        <v>118</v>
      </c>
      <c r="B2061" s="376"/>
      <c r="C2061" s="245" t="s">
        <v>199</v>
      </c>
      <c r="D2061" s="310">
        <v>0.252</v>
      </c>
      <c r="E2061" s="246">
        <v>0.28710000000000002</v>
      </c>
      <c r="F2061" s="246">
        <v>0.27946524626273334</v>
      </c>
      <c r="G2061" s="246">
        <v>0.26027151737500415</v>
      </c>
      <c r="H2061" s="246">
        <v>0.22206611722025232</v>
      </c>
      <c r="I2061" s="246">
        <v>0.23470428159927745</v>
      </c>
      <c r="J2061" s="246">
        <v>0.15048175443375286</v>
      </c>
      <c r="K2061" s="246">
        <v>0.11533513094114624</v>
      </c>
      <c r="L2061" s="246">
        <v>0.2476086029169918</v>
      </c>
      <c r="M2061" s="246">
        <v>0.18024296287308908</v>
      </c>
      <c r="N2061" s="246">
        <v>0.19496532528723082</v>
      </c>
      <c r="O2061" s="246">
        <v>0.24758999999999998</v>
      </c>
      <c r="P2061" s="268"/>
    </row>
    <row r="2062" spans="1:17" ht="15.75" thickBot="1" x14ac:dyDescent="0.3">
      <c r="A2062" s="194" t="s">
        <v>118</v>
      </c>
      <c r="B2062" s="376"/>
      <c r="C2062" s="245" t="s">
        <v>198</v>
      </c>
      <c r="D2062" s="246"/>
      <c r="E2062" s="246"/>
      <c r="F2062" s="246">
        <v>1.9253263669868261E-2</v>
      </c>
      <c r="G2062" s="246">
        <v>0.20954411693067052</v>
      </c>
      <c r="H2062" s="246">
        <v>0.23555733630465386</v>
      </c>
      <c r="I2062" s="246">
        <v>0.17685655286008953</v>
      </c>
      <c r="J2062" s="246">
        <v>0.24390446947864436</v>
      </c>
      <c r="K2062" s="246">
        <v>8.3662622567077571E-2</v>
      </c>
      <c r="L2062" s="246">
        <v>7.5955176242334761E-3</v>
      </c>
      <c r="M2062" s="246">
        <v>2.6475366647671975E-2</v>
      </c>
      <c r="N2062" s="246">
        <v>1.2517209745501362E-2</v>
      </c>
      <c r="O2062" s="246">
        <v>0</v>
      </c>
      <c r="P2062" s="268"/>
    </row>
    <row r="2063" spans="1:17" ht="15.75" thickBot="1" x14ac:dyDescent="0.3">
      <c r="A2063" s="194" t="s">
        <v>118</v>
      </c>
      <c r="B2063" s="376"/>
      <c r="C2063" s="248" t="s">
        <v>228</v>
      </c>
      <c r="D2063" s="249"/>
      <c r="E2063" s="249"/>
      <c r="F2063" s="249"/>
      <c r="G2063" s="249"/>
      <c r="H2063" s="249"/>
      <c r="I2063" s="249"/>
      <c r="J2063" s="249"/>
      <c r="K2063" s="249"/>
      <c r="L2063" s="249"/>
      <c r="M2063" s="249"/>
      <c r="N2063" s="249"/>
      <c r="O2063" s="249"/>
      <c r="P2063" s="177"/>
    </row>
    <row r="2064" spans="1:17" ht="15.75" thickBot="1" x14ac:dyDescent="0.3">
      <c r="A2064" s="194"/>
      <c r="B2064" s="376"/>
      <c r="C2064" s="306" t="s">
        <v>278</v>
      </c>
      <c r="D2064" s="309">
        <v>1</v>
      </c>
      <c r="E2064" s="309">
        <v>1</v>
      </c>
      <c r="F2064" s="309">
        <v>1</v>
      </c>
      <c r="G2064" s="309">
        <v>1</v>
      </c>
      <c r="H2064" s="309">
        <v>1</v>
      </c>
      <c r="I2064" s="309">
        <v>2</v>
      </c>
      <c r="J2064" s="309">
        <v>3</v>
      </c>
      <c r="K2064" s="309">
        <v>1</v>
      </c>
      <c r="L2064" s="309">
        <v>1</v>
      </c>
      <c r="M2064" s="309">
        <v>1</v>
      </c>
      <c r="N2064" s="309">
        <v>1</v>
      </c>
      <c r="O2064" s="309">
        <v>1</v>
      </c>
      <c r="P2064" s="308"/>
    </row>
    <row r="2065" spans="1:41" x14ac:dyDescent="0.25">
      <c r="A2065" s="194" t="s">
        <v>118</v>
      </c>
      <c r="B2065" s="376"/>
      <c r="C2065" s="154" t="s">
        <v>14</v>
      </c>
      <c r="D2065" s="155">
        <f>+SUMPRODUCT(D2066:D2070,D2059:D2063)</f>
        <v>18.982608485690744</v>
      </c>
      <c r="E2065" s="155">
        <f t="shared" ref="E2065" si="4681">+SUMPRODUCT(E2066:E2070,E2059:E2063)</f>
        <v>19.509486029086776</v>
      </c>
      <c r="F2065" s="155">
        <f t="shared" ref="F2065" si="4682">+SUMPRODUCT(F2066:F2070,F2059:F2063)</f>
        <v>21.469363000818085</v>
      </c>
      <c r="G2065" s="155">
        <f t="shared" ref="G2065" si="4683">+SUMPRODUCT(G2066:G2070,G2059:G2063)</f>
        <v>30.478386286691986</v>
      </c>
      <c r="H2065" s="155">
        <f t="shared" ref="H2065" si="4684">+SUMPRODUCT(H2066:H2070,H2059:H2063)</f>
        <v>35.711918106420072</v>
      </c>
      <c r="I2065" s="155">
        <f t="shared" ref="I2065" si="4685">+SUMPRODUCT(I2066:I2070,I2059:I2063)</f>
        <v>30.692230226906759</v>
      </c>
      <c r="J2065" s="155">
        <f t="shared" ref="J2065" si="4686">+SUMPRODUCT(J2066:J2070,J2059:J2063)</f>
        <v>21.883259634040229</v>
      </c>
      <c r="K2065" s="155">
        <f t="shared" ref="K2065" si="4687">+SUMPRODUCT(K2066:K2070,K2059:K2063)</f>
        <v>18.22108961829133</v>
      </c>
      <c r="L2065" s="155">
        <f t="shared" ref="L2065" si="4688">+SUMPRODUCT(L2066:L2070,L2059:L2063)</f>
        <v>25.267794187294843</v>
      </c>
      <c r="M2065" s="155">
        <f t="shared" ref="M2065" si="4689">+SUMPRODUCT(M2066:M2070,M2059:M2063)</f>
        <v>28.430111248628506</v>
      </c>
      <c r="N2065" s="155">
        <f t="shared" ref="N2065" si="4690">+SUMPRODUCT(N2066:N2070,N2059:N2063)</f>
        <v>26.062108672171341</v>
      </c>
      <c r="O2065" s="156">
        <f t="shared" ref="O2065" si="4691">+SUMPRODUCT(O2066:O2070,O2059:O2063)</f>
        <v>22.298375777314583</v>
      </c>
      <c r="P2065" s="156"/>
    </row>
    <row r="2066" spans="1:41" x14ac:dyDescent="0.25">
      <c r="A2066" s="194" t="s">
        <v>118</v>
      </c>
      <c r="B2066" s="376"/>
      <c r="C2066" s="77" t="s">
        <v>34</v>
      </c>
      <c r="D2066" s="243">
        <f>+IF(D2064=1,D2078*'CPP Detay Tum Ay'!AF$38+(1-'Measured TV opt-pt'!D2078)*'CPP Detay Tum Ay'!AF$20,IF(D2064=2,D2078*'CPP Detay (düşük)'!AF$38+(1-'Measured TV opt-pt'!D2078)*'CPP Detay (düşük)'!AF$20,IF(D2064=3,D2078*'CPP Detay (yüksek)'!AF$38+(1-'Measured TV opt-pt'!D2078)*'CPP Detay (yüksek)'!AF$20,"Girilen Rakamda Hata Var")))</f>
        <v>18.223420455839129</v>
      </c>
      <c r="E2066" s="243">
        <f>+IF(E2064=1,E2078*'CPP Detay Tum Ay'!AG$38+(1-'Measured TV opt-pt'!E2078)*'CPP Detay Tum Ay'!AG$20,IF(E2064=2,E2078*'CPP Detay (düşük)'!AG$38+(1-'Measured TV opt-pt'!E2078)*'CPP Detay (düşük)'!AG$20,IF(E2064=3,E2078*'CPP Detay (yüksek)'!AG$38+(1-'Measured TV opt-pt'!E2078)*'CPP Detay (yüksek)'!AG$20,"Girilen Rakamda Hata Var")))</f>
        <v>18.377820753486098</v>
      </c>
      <c r="F2066" s="161">
        <f>+IF(F2064=1,F2078*'CPP Detay Tum Ay'!AH$38+(1-'Measured TV opt-pt'!F2078)*'CPP Detay Tum Ay'!AH$20,IF(F2064=2,F2078*'CPP Detay (düşük)'!AH$38+(1-'Measured TV opt-pt'!F2078)*'CPP Detay (düşük)'!AH$20,IF(F2064=3,F2078*'CPP Detay (yüksek)'!AH$38+(1-'Measured TV opt-pt'!F2078)*'CPP Detay (yüksek)'!AH$20,"Girilen Rakamda Hata Var")))</f>
        <v>19.977709764554795</v>
      </c>
      <c r="G2066" s="161">
        <f>+IF(G2064=1,G2078*'CPP Detay Tum Ay'!AI$38+(1-'Measured TV opt-pt'!G2078)*'CPP Detay Tum Ay'!AI$20,IF(G2064=2,G2078*'CPP Detay (düşük)'!AI$38+(1-'Measured TV opt-pt'!G2078)*'CPP Detay (düşük)'!AI$20,IF(G2064=3,G2078*'CPP Detay (yüksek)'!AI$38+(1-'Measured TV opt-pt'!G2078)*'CPP Detay (yüksek)'!AI$20,"Girilen Rakamda Hata Var")))</f>
        <v>27.9846582690056</v>
      </c>
      <c r="H2066" s="161">
        <f>+IF(H2064=1,H2078*'CPP Detay Tum Ay'!AJ$38+(1-'Measured TV opt-pt'!H2078)*'CPP Detay Tum Ay'!AJ$20,IF(H2064=2,H2078*'CPP Detay (düşük)'!AJ$38+(1-'Measured TV opt-pt'!H2078)*'CPP Detay (düşük)'!AJ$20,IF(H2064=3,H2078*'CPP Detay (yüksek)'!AJ$38+(1-'Measured TV opt-pt'!H2078)*'CPP Detay (yüksek)'!AJ$20,"Girilen Rakamda Hata Var")))</f>
        <v>32.745571801624784</v>
      </c>
      <c r="I2066" s="161">
        <f>+IF(I2064=1,I2078*'CPP Detay Tum Ay'!AK$38+(1-'Measured TV opt-pt'!I2078)*'CPP Detay Tum Ay'!AK$20,IF(I2064=2,I2078*'CPP Detay (düşük)'!AK$38+(1-'Measured TV opt-pt'!I2078)*'CPP Detay (düşük)'!AK$20,IF(I2064=3,I2078*'CPP Detay (yüksek)'!AK$38+(1-'Measured TV opt-pt'!I2078)*'CPP Detay (yüksek)'!AK$20,"Girilen Rakamda Hata Var")))</f>
        <v>28.440780804228755</v>
      </c>
      <c r="J2066" s="161">
        <f>+IF(J2064=1,J2078*'CPP Detay Tum Ay'!AL$38+(1-'Measured TV opt-pt'!J2078)*'CPP Detay Tum Ay'!AL$20,IF(J2064=2,J2078*'CPP Detay (düşük)'!AL$38+(1-'Measured TV opt-pt'!J2078)*'CPP Detay (düşük)'!AL$20,IF(J2064=3,J2078*'CPP Detay (yüksek)'!AL$38+(1-'Measured TV opt-pt'!J2078)*'CPP Detay (yüksek)'!AL$20,"Girilen Rakamda Hata Var")))</f>
        <v>20.524185108672444</v>
      </c>
      <c r="K2066" s="161">
        <f>+IF(K2064=1,K2078*'CPP Detay Tum Ay'!AM$38+(1-'Measured TV opt-pt'!K2078)*'CPP Detay Tum Ay'!AM$20,IF(K2064=2,K2078*'CPP Detay (düşük)'!AM$38+(1-'Measured TV opt-pt'!K2078)*'CPP Detay (düşük)'!AM$20,IF(K2064=3,K2078*'CPP Detay (yüksek)'!AM$38+(1-'Measured TV opt-pt'!K2078)*'CPP Detay (yüksek)'!AM$20,"Girilen Rakamda Hata Var")))</f>
        <v>17.98419539830169</v>
      </c>
      <c r="L2066" s="255">
        <f>+IF(L2064=1,L2078*'CPP Detay Tum Ay'!AN$38+(1-'Measured TV opt-pt'!L2078)*'CPP Detay Tum Ay'!AN$20,IF(L2064=2,L2078*'CPP Detay (düşük)'!AN$38+(1-'Measured TV opt-pt'!L2078)*'CPP Detay (düşük)'!AN$20,IF(L2064=3,L2078*'CPP Detay (yüksek)'!AN$38+(1-'Measured TV opt-pt'!L2078)*'CPP Detay (yüksek)'!AN$20,"Girilen Rakamda Hata Var")))</f>
        <v>23.57746541863493</v>
      </c>
      <c r="M2066" s="255">
        <f>+IF(M2064=1,M2078*'CPP Detay Tum Ay'!AO$38+(1-'Measured TV opt-pt'!M2078)*'CPP Detay Tum Ay'!AO$20,IF(M2064=2,M2078*'CPP Detay (düşük)'!AO$38+(1-'Measured TV opt-pt'!M2078)*'CPP Detay (düşük)'!AO$20,IF(M2064=3,M2078*'CPP Detay (yüksek)'!AO$38+(1-'Measured TV opt-pt'!M2078)*'CPP Detay (yüksek)'!AO$20,"Girilen Rakamda Hata Var")))</f>
        <v>26.793854132839044</v>
      </c>
      <c r="N2066" s="255">
        <f>+IF(N2064=1,N2078*'CPP Detay Tum Ay'!AP$38+(1-'Measured TV opt-pt'!N2078)*'CPP Detay Tum Ay'!AP$20,IF(N2064=2,N2078*'CPP Detay (düşük)'!AP$38+(1-'Measured TV opt-pt'!N2078)*'CPP Detay (düşük)'!AP$20,IF(N2064=3,N2078*'CPP Detay (yüksek)'!AP$38+(1-'Measured TV opt-pt'!N2078)*'CPP Detay (yüksek)'!AP$20,"Girilen Rakamda Hata Var")))</f>
        <v>24.713926724268049</v>
      </c>
      <c r="O2066" s="256">
        <f>+IF(O2064=1,O2078*'CPP Detay Tum Ay'!AQ$38+(1-'Measured TV opt-pt'!O2078)*'CPP Detay Tum Ay'!AQ$20,IF(O2064=2,O2078*'CPP Detay (düşük)'!AQ$38+(1-'Measured TV opt-pt'!O2078)*'CPP Detay (düşük)'!AQ$20,IF(O2064=3,O2078*'CPP Detay (yüksek)'!AQ$38+(1-'Measured TV opt-pt'!O2078)*'CPP Detay (yüksek)'!AQ$20,"Girilen Rakamda Hata Var")))</f>
        <v>20.936718734340609</v>
      </c>
      <c r="P2066" s="162"/>
    </row>
    <row r="2067" spans="1:41" x14ac:dyDescent="0.25">
      <c r="A2067" s="194" t="s">
        <v>118</v>
      </c>
      <c r="B2067" s="376"/>
      <c r="C2067" s="77" t="s">
        <v>194</v>
      </c>
      <c r="D2067" s="243">
        <f>+IF(D2064=1,D2079*'CPP Detay Tum Ay'!AF$94+(1-'Measured TV opt-pt'!D2079)*'CPP Detay Tum Ay'!AF$76,IF(D2064=2,D2079*'CPP Detay (düşük)'!AF$94+(1-'Measured TV opt-pt'!D2079)*'CPP Detay (düşük)'!AF$76,IF(D2064=3,D2079*'CPP Detay (yüksek)'!AF$94+(1-'Measured TV opt-pt'!D2079)*'CPP Detay (yüksek)'!AF$76,"Girilen Rakamda Hata Var")))</f>
        <v>0</v>
      </c>
      <c r="E2067" s="243">
        <f>+IF(E2064=1,E2079*'CPP Detay Tum Ay'!AG$94+(1-'Measured TV opt-pt'!E2079)*'CPP Detay Tum Ay'!AG$76,IF(E2064=2,E2079*'CPP Detay (düşük)'!AG$94+(1-'Measured TV opt-pt'!E2079)*'CPP Detay (düşük)'!AG$76,IF(E2064=3,E2079*'CPP Detay (yüksek)'!AG$94+(1-'Measured TV opt-pt'!E2079)*'CPP Detay (yüksek)'!AG$76,"Girilen Rakamda Hata Var")))</f>
        <v>0</v>
      </c>
      <c r="F2067" s="243">
        <f>+IF(F2064=1,F2079*'CPP Detay Tum Ay'!AH$94+(1-'Measured TV opt-pt'!F2079)*'CPP Detay Tum Ay'!AH$76,IF(F2064=2,F2079*'CPP Detay (düşük)'!AH$94+(1-'Measured TV opt-pt'!F2079)*'CPP Detay (düşük)'!AH$76,IF(F2064=3,F2079*'CPP Detay (yüksek)'!AH$94+(1-'Measured TV opt-pt'!F2079)*'CPP Detay (yüksek)'!AH$76,"Girilen Rakamda Hata Var")))</f>
        <v>0</v>
      </c>
      <c r="G2067" s="243">
        <f>+IF(G2064=1,G2079*'CPP Detay Tum Ay'!AI$94+(1-'Measured TV opt-pt'!G2079)*'CPP Detay Tum Ay'!AI$76,IF(G2064=2,G2079*'CPP Detay (düşük)'!AI$94+(1-'Measured TV opt-pt'!G2079)*'CPP Detay (düşük)'!AI$76,IF(G2064=3,G2079*'CPP Detay (yüksek)'!AI$94+(1-'Measured TV opt-pt'!G2079)*'CPP Detay (yüksek)'!AI$76,"Girilen Rakamda Hata Var")))</f>
        <v>0</v>
      </c>
      <c r="H2067" s="243">
        <f>+IF(H2064=1,H2079*'CPP Detay Tum Ay'!AJ$94+(1-'Measured TV opt-pt'!H2079)*'CPP Detay Tum Ay'!AJ$76,IF(H2064=2,H2079*'CPP Detay (düşük)'!AJ$94+(1-'Measured TV opt-pt'!H2079)*'CPP Detay (düşük)'!AJ$76,IF(H2064=3,H2079*'CPP Detay (yüksek)'!AJ$94+(1-'Measured TV opt-pt'!H2079)*'CPP Detay (yüksek)'!AJ$76,"Girilen Rakamda Hata Var")))</f>
        <v>0</v>
      </c>
      <c r="I2067" s="243">
        <f>+IF(I2064=1,I2079*'CPP Detay Tum Ay'!AK$94+(1-'Measured TV opt-pt'!I2079)*'CPP Detay Tum Ay'!AK$76,IF(I2064=2,I2079*'CPP Detay (düşük)'!AK$94+(1-'Measured TV opt-pt'!I2079)*'CPP Detay (düşük)'!AK$76,IF(I2064=3,I2079*'CPP Detay (yüksek)'!AK$94+(1-'Measured TV opt-pt'!I2079)*'CPP Detay (yüksek)'!AK$76,"Girilen Rakamda Hata Var")))</f>
        <v>0</v>
      </c>
      <c r="J2067" s="243">
        <f>+IF(J2064=1,J2079*'CPP Detay Tum Ay'!AL$94+(1-'Measured TV opt-pt'!J2079)*'CPP Detay Tum Ay'!AL$76,IF(J2064=2,J2079*'CPP Detay (düşük)'!AL$94+(1-'Measured TV opt-pt'!J2079)*'CPP Detay (düşük)'!AL$76,IF(J2064=3,J2079*'CPP Detay (yüksek)'!AL$94+(1-'Measured TV opt-pt'!J2079)*'CPP Detay (yüksek)'!AL$76,"Girilen Rakamda Hata Var")))</f>
        <v>0</v>
      </c>
      <c r="K2067" s="243">
        <f>+IF(K2064=1,K2079*'CPP Detay Tum Ay'!AM$94+(1-'Measured TV opt-pt'!K2079)*'CPP Detay Tum Ay'!AM$76,IF(K2064=2,K2079*'CPP Detay (düşük)'!AM$94+(1-'Measured TV opt-pt'!K2079)*'CPP Detay (düşük)'!AM$76,IF(K2064=3,K2079*'CPP Detay (yüksek)'!AM$94+(1-'Measured TV opt-pt'!K2079)*'CPP Detay (yüksek)'!AM$76,"Girilen Rakamda Hata Var")))</f>
        <v>0</v>
      </c>
      <c r="L2067" s="257">
        <f>+IF(L2064=1,L2079*'CPP Detay Tum Ay'!AN$94+(1-'Measured TV opt-pt'!L2079)*'CPP Detay Tum Ay'!AN$76,IF(L2064=2,L2079*'CPP Detay (düşük)'!AN$94+(1-'Measured TV opt-pt'!L2079)*'CPP Detay (düşük)'!AN$76,IF(L2064=3,L2079*'CPP Detay (yüksek)'!AN$94+(1-'Measured TV opt-pt'!L2079)*'CPP Detay (yüksek)'!AN$76,"Girilen Rakamda Hata Var")))</f>
        <v>0</v>
      </c>
      <c r="M2067" s="257">
        <f>+IF(M2064=1,M2079*'CPP Detay Tum Ay'!AO$94+(1-'Measured TV opt-pt'!M2079)*'CPP Detay Tum Ay'!AO$76,IF(M2064=2,M2079*'CPP Detay (düşük)'!AO$94+(1-'Measured TV opt-pt'!M2079)*'CPP Detay (düşük)'!AO$76,IF(M2064=3,M2079*'CPP Detay (yüksek)'!AO$94+(1-'Measured TV opt-pt'!M2079)*'CPP Detay (yüksek)'!AO$76,"Girilen Rakamda Hata Var")))</f>
        <v>0</v>
      </c>
      <c r="N2067" s="257">
        <f>+IF(N2064=1,N2079*'CPP Detay Tum Ay'!AP$94+(1-'Measured TV opt-pt'!N2079)*'CPP Detay Tum Ay'!AP$76,IF(N2064=2,N2079*'CPP Detay (düşük)'!AP$94+(1-'Measured TV opt-pt'!N2079)*'CPP Detay (düşük)'!AP$76,IF(N2064=3,N2079*'CPP Detay (yüksek)'!AP$94+(1-'Measured TV opt-pt'!N2079)*'CPP Detay (yüksek)'!AP$76,"Girilen Rakamda Hata Var")))</f>
        <v>0</v>
      </c>
      <c r="O2067" s="258">
        <f>+IF(O2064=1,O2079*'CPP Detay Tum Ay'!AQ$94+(1-'Measured TV opt-pt'!O2079)*'CPP Detay Tum Ay'!AQ$76,IF(O2064=2,O2079*'CPP Detay (düşük)'!AQ$94+(1-'Measured TV opt-pt'!O2079)*'CPP Detay (düşük)'!AQ$76,IF(O2064=3,O2079*'CPP Detay (yüksek)'!AQ$94+(1-'Measured TV opt-pt'!O2079)*'CPP Detay (yüksek)'!AQ$76,"Girilen Rakamda Hata Var")))</f>
        <v>0</v>
      </c>
      <c r="P2067" s="244"/>
    </row>
    <row r="2068" spans="1:41" x14ac:dyDescent="0.25">
      <c r="A2068" s="194" t="s">
        <v>118</v>
      </c>
      <c r="B2068" s="376"/>
      <c r="C2068" s="77" t="s">
        <v>195</v>
      </c>
      <c r="D2068" s="243">
        <f>+IF(D2064=1,D2080*'CPP Detay Tum Ay'!AF$150+(1-'Measured TV opt-pt'!D2080)*'CPP Detay Tum Ay'!AF$132,IF(D2064=2,D2080*'CPP Detay (düşük)'!AF$150+(1-'Measured TV opt-pt'!D2080)*'CPP Detay (düşük)'!AF$132,IF(D2064=3,D2080*'CPP Detay (yüksek)'!AF$150+(1-'Measured TV opt-pt'!D2080)*'CPP Detay (yüksek)'!AF$132,"Girilen Rakamda Hata Var")))</f>
        <v>21.236071367948714</v>
      </c>
      <c r="E2068" s="243">
        <f>+IF(E2064=1,E2080*'CPP Detay Tum Ay'!AG$150+(1-'Measured TV opt-pt'!E2080)*'CPP Detay Tum Ay'!AG$132,IF(E2064=2,E2080*'CPP Detay (düşük)'!AG$150+(1-'Measured TV opt-pt'!E2080)*'CPP Detay (düşük)'!AG$132,IF(E2064=3,E2080*'CPP Detay (yüksek)'!AG$150+(1-'Measured TV opt-pt'!E2080)*'CPP Detay (yüksek)'!AG$132,"Girilen Rakamda Hata Var")))</f>
        <v>22.319531918936036</v>
      </c>
      <c r="F2068" s="243">
        <f>+IF(F2064=1,F2080*'CPP Detay Tum Ay'!AH$150+(1-'Measured TV opt-pt'!F2080)*'CPP Detay Tum Ay'!AH$132,IF(F2064=2,F2080*'CPP Detay (düşük)'!AH$150+(1-'Measured TV opt-pt'!F2080)*'CPP Detay (düşük)'!AH$132,IF(F2064=3,F2080*'CPP Detay (yüksek)'!AH$150+(1-'Measured TV opt-pt'!F2080)*'CPP Detay (yüksek)'!AH$132,"Girilen Rakamda Hata Var")))</f>
        <v>25.139650797266516</v>
      </c>
      <c r="G2068" s="243">
        <f>+IF(G2064=1,G2080*'CPP Detay Tum Ay'!AI$150+(1-'Measured TV opt-pt'!G2080)*'CPP Detay Tum Ay'!AI$132,IF(G2064=2,G2080*'CPP Detay (düşük)'!AI$150+(1-'Measured TV opt-pt'!G2080)*'CPP Detay (düşük)'!AI$132,IF(G2064=3,G2080*'CPP Detay (yüksek)'!AI$150+(1-'Measured TV opt-pt'!G2080)*'CPP Detay (yüksek)'!AI$132,"Girilen Rakamda Hata Var")))</f>
        <v>33.374657576497647</v>
      </c>
      <c r="H2068" s="243">
        <f>+IF(H2064=1,H2080*'CPP Detay Tum Ay'!AJ$150+(1-'Measured TV opt-pt'!H2080)*'CPP Detay Tum Ay'!AJ$132,IF(H2064=2,H2080*'CPP Detay (düşük)'!AJ$150+(1-'Measured TV opt-pt'!H2080)*'CPP Detay (düşük)'!AJ$132,IF(H2064=3,H2080*'CPP Detay (yüksek)'!AJ$150+(1-'Measured TV opt-pt'!H2080)*'CPP Detay (yüksek)'!AJ$132,"Girilen Rakamda Hata Var")))</f>
        <v>39.365077446101232</v>
      </c>
      <c r="I2068" s="243">
        <f>+IF(I2064=1,I2080*'CPP Detay Tum Ay'!AK$150+(1-'Measured TV opt-pt'!I2080)*'CPP Detay Tum Ay'!AK$132,IF(I2064=2,I2080*'CPP Detay (düşük)'!AK$150+(1-'Measured TV opt-pt'!I2080)*'CPP Detay (düşük)'!AK$132,IF(I2064=3,I2080*'CPP Detay (yüksek)'!AK$150+(1-'Measured TV opt-pt'!I2080)*'CPP Detay (yüksek)'!AK$132,"Girilen Rakamda Hata Var")))</f>
        <v>33.827467760823943</v>
      </c>
      <c r="J2068" s="243">
        <f>+IF(J2064=1,J2080*'CPP Detay Tum Ay'!AL$150+(1-'Measured TV opt-pt'!J2080)*'CPP Detay Tum Ay'!AL$132,IF(J2064=2,J2080*'CPP Detay (düşük)'!AL$150+(1-'Measured TV opt-pt'!J2080)*'CPP Detay (düşük)'!AL$132,IF(J2064=3,J2080*'CPP Detay (yüksek)'!AL$150+(1-'Measured TV opt-pt'!J2080)*'CPP Detay (yüksek)'!AL$132,"Girilen Rakamda Hata Var")))</f>
        <v>24.071666619470601</v>
      </c>
      <c r="K2068" s="243">
        <f>+IF(K2064=1,K2080*'CPP Detay Tum Ay'!AM$150+(1-'Measured TV opt-pt'!K2080)*'CPP Detay Tum Ay'!AM$132,IF(K2064=2,K2080*'CPP Detay (düşük)'!AM$150+(1-'Measured TV opt-pt'!K2080)*'CPP Detay (düşük)'!AM$132,IF(K2064=3,K2080*'CPP Detay (yüksek)'!AM$150+(1-'Measured TV opt-pt'!K2080)*'CPP Detay (yüksek)'!AM$132,"Girilen Rakamda Hata Var")))</f>
        <v>19.053642147149212</v>
      </c>
      <c r="L2068" s="257">
        <f>+IF(L2064=1,L2080*'CPP Detay Tum Ay'!AN$150+(1-'Measured TV opt-pt'!L2080)*'CPP Detay Tum Ay'!AN$132,IF(L2064=2,L2080*'CPP Detay (düşük)'!AN$150+(1-'Measured TV opt-pt'!L2080)*'CPP Detay (düşük)'!AN$132,IF(L2064=3,L2080*'CPP Detay (yüksek)'!AN$150+(1-'Measured TV opt-pt'!L2080)*'CPP Detay (yüksek)'!AN$132,"Girilen Rakamda Hata Var")))</f>
        <v>29.962257323016054</v>
      </c>
      <c r="M2068" s="257">
        <f>+IF(M2064=1,M2080*'CPP Detay Tum Ay'!AO$150+(1-'Measured TV opt-pt'!M2080)*'CPP Detay Tum Ay'!AO$132,IF(M2064=2,M2080*'CPP Detay (düşük)'!AO$150+(1-'Measured TV opt-pt'!M2080)*'CPP Detay (düşük)'!AO$132,IF(M2064=3,M2080*'CPP Detay (yüksek)'!AO$150+(1-'Measured TV opt-pt'!M2080)*'CPP Detay (yüksek)'!AO$132,"Girilen Rakamda Hata Var")))</f>
        <v>34.09758229862215</v>
      </c>
      <c r="N2068" s="257">
        <f>+IF(N2064=1,N2080*'CPP Detay Tum Ay'!AP$150+(1-'Measured TV opt-pt'!N2080)*'CPP Detay Tum Ay'!AP$132,IF(N2064=2,N2080*'CPP Detay (düşük)'!AP$150+(1-'Measured TV opt-pt'!N2080)*'CPP Detay (düşük)'!AP$132,IF(N2064=3,N2080*'CPP Detay (yüksek)'!AP$150+(1-'Measured TV opt-pt'!N2080)*'CPP Detay (yüksek)'!AP$132,"Girilen Rakamda Hata Var")))</f>
        <v>31.007738222475069</v>
      </c>
      <c r="O2068" s="258">
        <f>+IF(O2064=1,O2080*'CPP Detay Tum Ay'!AQ$150+(1-'Measured TV opt-pt'!O2080)*'CPP Detay Tum Ay'!AQ$132,IF(O2064=2,O2080*'CPP Detay (düşük)'!AQ$150+(1-'Measured TV opt-pt'!O2080)*'CPP Detay (düşük)'!AQ$132,IF(O2064=3,O2080*'CPP Detay (yüksek)'!AQ$150+(1-'Measured TV opt-pt'!O2080)*'CPP Detay (yüksek)'!AQ$132,"Girilen Rakamda Hata Var")))</f>
        <v>26.436363481600104</v>
      </c>
      <c r="P2068" s="244"/>
    </row>
    <row r="2069" spans="1:41" x14ac:dyDescent="0.25">
      <c r="A2069" s="194" t="s">
        <v>118</v>
      </c>
      <c r="B2069" s="376"/>
      <c r="C2069" s="77" t="s">
        <v>193</v>
      </c>
      <c r="D2069" s="243">
        <f>+IF(D2064=1,D2081*'CPP Detay Tum Ay'!AF$206+(1-'Measured TV opt-pt'!D2081)*'CPP Detay Tum Ay'!AF$188,IF(D2064=2,D2081*'CPP Detay (düşük)'!AF$206+(1-'Measured TV opt-pt'!D2081)*'CPP Detay (düşük)'!AF$188,IF(D2064=3,D2081*'CPP Detay (yüksek)'!AF$206+(1-'Measured TV opt-pt'!D2081)*'CPP Detay (yüksek)'!AF$188,"Girilen Rakamda Hata Var")))</f>
        <v>0</v>
      </c>
      <c r="E2069" s="243">
        <f>+IF(E2064=1,E2081*'CPP Detay Tum Ay'!AG$206+(1-'Measured TV opt-pt'!E2081)*'CPP Detay Tum Ay'!AG$188,IF(E2064=2,E2081*'CPP Detay (düşük)'!AG$206+(1-'Measured TV opt-pt'!E2081)*'CPP Detay (düşük)'!AG$188,IF(E2064=3,E2081*'CPP Detay (yüksek)'!AG$206+(1-'Measured TV opt-pt'!E2081)*'CPP Detay (yüksek)'!AG$188,"Girilen Rakamda Hata Var")))</f>
        <v>0</v>
      </c>
      <c r="F2069" s="243">
        <f>+IF(F2064=1,F2081*'CPP Detay Tum Ay'!AH$206+(1-'Measured TV opt-pt'!F2081)*'CPP Detay Tum Ay'!AH$188,IF(F2064=2,F2081*'CPP Detay (düşük)'!AH$206+(1-'Measured TV opt-pt'!F2081)*'CPP Detay (düşük)'!AH$188,IF(F2064=3,F2081*'CPP Detay (yüksek)'!AH$206+(1-'Measured TV opt-pt'!F2081)*'CPP Detay (yüksek)'!AH$188,"Girilen Rakamda Hata Var")))</f>
        <v>22.526374510656808</v>
      </c>
      <c r="G2069" s="243">
        <f>+IF(G2064=1,G2081*'CPP Detay Tum Ay'!AI$206+(1-'Measured TV opt-pt'!G2081)*'CPP Detay Tum Ay'!AI$188,IF(G2064=2,G2081*'CPP Detay (düşük)'!AI$206+(1-'Measured TV opt-pt'!G2081)*'CPP Detay (düşük)'!AI$188,IF(G2064=3,G2081*'CPP Detay (yüksek)'!AI$206+(1-'Measured TV opt-pt'!G2081)*'CPP Detay (yüksek)'!AI$188,"Girilen Rakamda Hata Var")))</f>
        <v>33.190553501254655</v>
      </c>
      <c r="H2069" s="243">
        <f>+IF(H2064=1,H2081*'CPP Detay Tum Ay'!AJ$206+(1-'Measured TV opt-pt'!H2081)*'CPP Detay Tum Ay'!AJ$188,IF(H2064=2,H2081*'CPP Detay (düşük)'!AJ$206+(1-'Measured TV opt-pt'!H2081)*'CPP Detay (düşük)'!AJ$188,IF(H2064=3,H2081*'CPP Detay (yüksek)'!AJ$206+(1-'Measured TV opt-pt'!H2081)*'CPP Detay (yüksek)'!AJ$188,"Girilen Rakamda Hata Var")))</f>
        <v>39.098073540197447</v>
      </c>
      <c r="I2069" s="243">
        <f>+IF(I2064=1,I2081*'CPP Detay Tum Ay'!AK$206+(1-'Measured TV opt-pt'!I2081)*'CPP Detay Tum Ay'!AK$188,IF(I2064=2,I2081*'CPP Detay (düşük)'!AK$206+(1-'Measured TV opt-pt'!I2081)*'CPP Detay (düşük)'!AK$188,IF(I2064=3,I2081*'CPP Detay (yüksek)'!AK$206+(1-'Measured TV opt-pt'!I2081)*'CPP Detay (yüksek)'!AK$188,"Girilen Rakamda Hata Var")))</f>
        <v>34.022541357432985</v>
      </c>
      <c r="J2069" s="243">
        <f>+IF(J2064=1,J2081*'CPP Detay Tum Ay'!AL$206+(1-'Measured TV opt-pt'!J2081)*'CPP Detay Tum Ay'!AL$188,IF(J2064=2,J2081*'CPP Detay (düşük)'!AL$206+(1-'Measured TV opt-pt'!J2081)*'CPP Detay (düşük)'!AL$188,IF(J2064=3,J2081*'CPP Detay (yüksek)'!AL$206+(1-'Measured TV opt-pt'!J2081)*'CPP Detay (yüksek)'!AL$188,"Girilen Rakamda Hata Var")))</f>
        <v>23.907654405342445</v>
      </c>
      <c r="K2069" s="243">
        <f>+IF(K2064=1,K2081*'CPP Detay Tum Ay'!AM$206+(1-'Measured TV opt-pt'!K2081)*'CPP Detay Tum Ay'!AM$188,IF(K2064=2,K2081*'CPP Detay (düşük)'!AM$206+(1-'Measured TV opt-pt'!K2081)*'CPP Detay (düşük)'!AM$188,IF(K2064=3,K2081*'CPP Detay (yüksek)'!AM$206+(1-'Measured TV opt-pt'!K2081)*'CPP Detay (yüksek)'!AM$188,"Girilen Rakamda Hata Var")))</f>
        <v>19.341425612854145</v>
      </c>
      <c r="L2069" s="257">
        <f>+IF(L2064=1,L2081*'CPP Detay Tum Ay'!AN$206+(1-'Measured TV opt-pt'!L2081)*'CPP Detay Tum Ay'!AN$188,IF(L2064=2,L2081*'CPP Detay (düşük)'!AN$206+(1-'Measured TV opt-pt'!L2081)*'CPP Detay (düşük)'!AN$188,IF(L2064=3,L2081*'CPP Detay (yüksek)'!AN$206+(1-'Measured TV opt-pt'!L2081)*'CPP Detay (yüksek)'!AN$188,"Girilen Rakamda Hata Var")))</f>
        <v>37.980613526848707</v>
      </c>
      <c r="M2069" s="257">
        <f>+IF(M2064=1,M2081*'CPP Detay Tum Ay'!AO$206+(1-'Measured TV opt-pt'!M2081)*'CPP Detay Tum Ay'!AO$188,IF(M2064=2,M2081*'CPP Detay (düşük)'!AO$206+(1-'Measured TV opt-pt'!M2081)*'CPP Detay (düşük)'!AO$188,IF(M2064=3,M2081*'CPP Detay (yüksek)'!AO$206+(1-'Measured TV opt-pt'!M2081)*'CPP Detay (yüksek)'!AO$188,"Girilen Rakamda Hata Var")))</f>
        <v>38.873441751966382</v>
      </c>
      <c r="N2069" s="257">
        <f>+IF(N2064=1,N2081*'CPP Detay Tum Ay'!AP$206+(1-'Measured TV opt-pt'!N2081)*'CPP Detay Tum Ay'!AP$188,IF(N2064=2,N2081*'CPP Detay (düşük)'!AP$206+(1-'Measured TV opt-pt'!N2081)*'CPP Detay (düşük)'!AP$188,IF(N2064=3,N2081*'CPP Detay (yüksek)'!AP$206+(1-'Measured TV opt-pt'!N2081)*'CPP Detay (yüksek)'!AP$188,"Girilen Rakamda Hata Var")))</f>
        <v>34.389161406851699</v>
      </c>
      <c r="O2069" s="258">
        <f>+IF(O2064=1,O2081*'CPP Detay Tum Ay'!AQ$206+(1-'Measured TV opt-pt'!O2081)*'CPP Detay Tum Ay'!AQ$188,IF(O2064=2,O2081*'CPP Detay (düşük)'!AQ$206+(1-'Measured TV opt-pt'!O2081)*'CPP Detay (düşük)'!AQ$188,IF(O2064=3,O2081*'CPP Detay (yüksek)'!AQ$206+(1-'Measured TV opt-pt'!O2081)*'CPP Detay (yüksek)'!AQ$188,"Girilen Rakamda Hata Var")))</f>
        <v>0</v>
      </c>
      <c r="P2069" s="244"/>
    </row>
    <row r="2070" spans="1:41" ht="15.75" thickBot="1" x14ac:dyDescent="0.3">
      <c r="A2070" s="194" t="s">
        <v>118</v>
      </c>
      <c r="B2070" s="376"/>
      <c r="C2070" s="96" t="s">
        <v>229</v>
      </c>
      <c r="D2070" s="243">
        <f>+IF(D2064=1,D2082*'CPP Detay Tum Ay'!AF$262+(1-'Measured TV opt-pt'!D2082)*'CPP Detay Tum Ay'!AF$244,IF(D2064=2,D2082*'CPP Detay (düşük)'!AF$262+(1-'Measured TV opt-pt'!D2082)*'CPP Detay (düşük)'!AF$244,IF(D2064=3,D2082*'CPP Detay (yüksek)'!AF$262+(1-'Measured TV opt-pt'!D2082)*'CPP Detay (yüksek)'!AF$244,"Girilen Rakamda Hata Var")))</f>
        <v>0</v>
      </c>
      <c r="E2070" s="163">
        <f>+IF(E2064=1,E2082*'CPP Detay Tum Ay'!AG$262+(1-'Measured TV opt-pt'!E2082)*'CPP Detay Tum Ay'!AG$244,IF(E2064=2,E2082*'CPP Detay (düşük)'!AG$262+(1-'Measured TV opt-pt'!E2082)*'CPP Detay (düşük)'!AG$244,IF(E2064=3,E2082*'CPP Detay (yüksek)'!AG$262+(1-'Measured TV opt-pt'!E2082)*'CPP Detay (yüksek)'!AG$244,"Girilen Rakamda Hata Var")))</f>
        <v>0</v>
      </c>
      <c r="F2070" s="163">
        <f>+IF(F2064=1,F2082*'CPP Detay Tum Ay'!AH$262+(1-'Measured TV opt-pt'!F2082)*'CPP Detay Tum Ay'!AH$244,IF(F2064=2,F2082*'CPP Detay (düşük)'!AH$262+(1-'Measured TV opt-pt'!F2082)*'CPP Detay (düşük)'!AH$244,IF(F2064=3,F2082*'CPP Detay (yüksek)'!AH$262+(1-'Measured TV opt-pt'!F2082)*'CPP Detay (yüksek)'!AH$244,"Girilen Rakamda Hata Var")))</f>
        <v>0</v>
      </c>
      <c r="G2070" s="163">
        <f>+IF(G2064=1,G2082*'CPP Detay Tum Ay'!AI$262+(1-'Measured TV opt-pt'!G2082)*'CPP Detay Tum Ay'!AI$244,IF(G2064=2,G2082*'CPP Detay (düşük)'!AI$262+(1-'Measured TV opt-pt'!G2082)*'CPP Detay (düşük)'!AI$244,IF(G2064=3,G2082*'CPP Detay (yüksek)'!AI$262+(1-'Measured TV opt-pt'!G2082)*'CPP Detay (yüksek)'!AI$244,"Girilen Rakamda Hata Var")))</f>
        <v>0</v>
      </c>
      <c r="H2070" s="163">
        <f>+IF(H2064=1,H2082*'CPP Detay Tum Ay'!AJ$262+(1-'Measured TV opt-pt'!H2082)*'CPP Detay Tum Ay'!AJ$244,IF(H2064=2,H2082*'CPP Detay (düşük)'!AJ$262+(1-'Measured TV opt-pt'!H2082)*'CPP Detay (düşük)'!AJ$244,IF(H2064=3,H2082*'CPP Detay (yüksek)'!AJ$262+(1-'Measured TV opt-pt'!H2082)*'CPP Detay (yüksek)'!AJ$244,"Girilen Rakamda Hata Var")))</f>
        <v>0</v>
      </c>
      <c r="I2070" s="163">
        <f>+IF(I2064=1,I2082*'CPP Detay Tum Ay'!AK$262+(1-'Measured TV opt-pt'!I2082)*'CPP Detay Tum Ay'!AK$244,IF(I2064=2,I2082*'CPP Detay (düşük)'!AK$262+(1-'Measured TV opt-pt'!I2082)*'CPP Detay (düşük)'!AK$244,IF(I2064=3,I2082*'CPP Detay (yüksek)'!AK$262+(1-'Measured TV opt-pt'!I2082)*'CPP Detay (yüksek)'!AK$244,"Girilen Rakamda Hata Var")))</f>
        <v>0</v>
      </c>
      <c r="J2070" s="163">
        <f>+IF(J2064=1,J2082*'CPP Detay Tum Ay'!AL$262+(1-'Measured TV opt-pt'!J2082)*'CPP Detay Tum Ay'!AL$244,IF(J2064=2,J2082*'CPP Detay (düşük)'!AL$262+(1-'Measured TV opt-pt'!J2082)*'CPP Detay (düşük)'!AL$244,IF(J2064=3,J2082*'CPP Detay (yüksek)'!AL$262+(1-'Measured TV opt-pt'!J2082)*'CPP Detay (yüksek)'!AL$244,"Girilen Rakamda Hata Var")))</f>
        <v>0</v>
      </c>
      <c r="K2070" s="163">
        <f>+IF(K2064=1,K2082*'CPP Detay Tum Ay'!AM$262+(1-'Measured TV opt-pt'!K2082)*'CPP Detay Tum Ay'!AM$244,IF(K2064=2,K2082*'CPP Detay (düşük)'!AM$262+(1-'Measured TV opt-pt'!K2082)*'CPP Detay (düşük)'!AM$244,IF(K2064=3,K2082*'CPP Detay (yüksek)'!AM$262+(1-'Measured TV opt-pt'!K2082)*'CPP Detay (yüksek)'!AM$244,"Girilen Rakamda Hata Var")))</f>
        <v>0</v>
      </c>
      <c r="L2070" s="163">
        <f>+IF(L2064=1,L2082*'CPP Detay Tum Ay'!AN$262+(1-'Measured TV opt-pt'!L2082)*'CPP Detay Tum Ay'!AN$244,IF(L2064=2,L2082*'CPP Detay (düşük)'!AN$262+(1-'Measured TV opt-pt'!L2082)*'CPP Detay (düşük)'!AN$244,IF(L2064=3,L2082*'CPP Detay (yüksek)'!AN$262+(1-'Measured TV opt-pt'!L2082)*'CPP Detay (yüksek)'!AN$244,"Girilen Rakamda Hata Var")))</f>
        <v>0</v>
      </c>
      <c r="M2070" s="163">
        <f>+IF(M2064=1,M2082*'CPP Detay Tum Ay'!AO$262+(1-'Measured TV opt-pt'!M2082)*'CPP Detay Tum Ay'!AO$244,IF(M2064=2,M2082*'CPP Detay (düşük)'!AO$262+(1-'Measured TV opt-pt'!M2082)*'CPP Detay (düşük)'!AO$244,IF(M2064=3,M2082*'CPP Detay (yüksek)'!AO$262+(1-'Measured TV opt-pt'!M2082)*'CPP Detay (yüksek)'!AO$244,"Girilen Rakamda Hata Var")))</f>
        <v>0</v>
      </c>
      <c r="N2070" s="163">
        <f>+IF(N2064=1,N2082*'CPP Detay Tum Ay'!AP$262+(1-'Measured TV opt-pt'!N2082)*'CPP Detay Tum Ay'!AP$244,IF(N2064=2,N2082*'CPP Detay (düşük)'!AP$262+(1-'Measured TV opt-pt'!N2082)*'CPP Detay (düşük)'!AP$244,IF(N2064=3,N2082*'CPP Detay (yüksek)'!AP$262+(1-'Measured TV opt-pt'!N2082)*'CPP Detay (yüksek)'!AP$244,"Girilen Rakamda Hata Var")))</f>
        <v>0</v>
      </c>
      <c r="O2070" s="164">
        <f>+IF(O2064=1,O2082*'CPP Detay Tum Ay'!AQ$262+(1-'Measured TV opt-pt'!O2082)*'CPP Detay Tum Ay'!AQ$244,IF(O2064=2,O2082*'CPP Detay (düşük)'!AQ$262+(1-'Measured TV opt-pt'!O2082)*'CPP Detay (düşük)'!AQ$244,IF(O2064=3,O2082*'CPP Detay (yüksek)'!AQ$262+(1-'Measured TV opt-pt'!O2082)*'CPP Detay (yüksek)'!AQ$244,"Girilen Rakamda Hata Var")))</f>
        <v>0</v>
      </c>
      <c r="P2070" s="164"/>
    </row>
    <row r="2071" spans="1:41" x14ac:dyDescent="0.25">
      <c r="A2071" s="194" t="s">
        <v>118</v>
      </c>
      <c r="B2071" s="376"/>
      <c r="C2071" s="263" t="s">
        <v>16</v>
      </c>
      <c r="D2071" s="264">
        <f>+SUMPRODUCT(D2072:D2076,D2059:D2063)</f>
        <v>21.173739041019807</v>
      </c>
      <c r="E2071" s="264">
        <f t="shared" ref="E2071" si="4692">+SUMPRODUCT(E2072:E2076,E2059:E2063)</f>
        <v>21.657284013139741</v>
      </c>
      <c r="F2071" s="264">
        <f t="shared" ref="F2071" si="4693">+SUMPRODUCT(F2072:F2076,F2059:F2063)</f>
        <v>23.832923706790041</v>
      </c>
      <c r="G2071" s="264">
        <f t="shared" ref="G2071" si="4694">+SUMPRODUCT(G2072:G2076,G2059:G2063)</f>
        <v>34.186103962516057</v>
      </c>
      <c r="H2071" s="264">
        <f t="shared" ref="H2071" si="4695">+SUMPRODUCT(H2072:H2076,H2059:H2063)</f>
        <v>40.056298703058481</v>
      </c>
      <c r="I2071" s="264">
        <f t="shared" ref="I2071" si="4696">+SUMPRODUCT(I2072:I2076,I2059:I2063)</f>
        <v>34.425962172303493</v>
      </c>
      <c r="J2071" s="264">
        <f t="shared" ref="J2071" si="4697">+SUMPRODUCT(J2072:J2076,J2059:J2063)</f>
        <v>25.059409632777488</v>
      </c>
      <c r="K2071" s="264">
        <f t="shared" ref="K2071" si="4698">+SUMPRODUCT(K2072:K2076,K2059:K2063)</f>
        <v>20.841038794234333</v>
      </c>
      <c r="L2071" s="264">
        <f t="shared" ref="L2071" si="4699">+SUMPRODUCT(L2072:L2076,L2059:L2063)</f>
        <v>28.207896420500642</v>
      </c>
      <c r="M2071" s="264">
        <f t="shared" ref="M2071" si="4700">+SUMPRODUCT(M2072:M2076,M2059:M2063)</f>
        <v>31.663550551962309</v>
      </c>
      <c r="N2071" s="264">
        <f t="shared" ref="N2071" si="4701">+SUMPRODUCT(N2072:N2076,N2059:N2063)</f>
        <v>29.249209900173049</v>
      </c>
      <c r="O2071" s="265">
        <f t="shared" ref="O2071" si="4702">+SUMPRODUCT(O2072:O2076,O2059:O2063)</f>
        <v>25.136522811184218</v>
      </c>
      <c r="P2071" s="165"/>
    </row>
    <row r="2072" spans="1:41" x14ac:dyDescent="0.25">
      <c r="A2072" s="194" t="s">
        <v>118</v>
      </c>
      <c r="B2072" s="376"/>
      <c r="C2072" s="77" t="s">
        <v>212</v>
      </c>
      <c r="D2072" s="261">
        <f>+D2066*(D2078*D2104+(1-D2078)*D2103)</f>
        <v>20.326919214373675</v>
      </c>
      <c r="E2072" s="261">
        <f t="shared" ref="E2072:O2072" si="4703">+E2066*(E2078*E2104+(1-E2078)*E2103)</f>
        <v>20.401033784663621</v>
      </c>
      <c r="F2072" s="261">
        <f t="shared" si="4703"/>
        <v>22.177054467656365</v>
      </c>
      <c r="G2072" s="261">
        <f t="shared" si="4703"/>
        <v>31.389012132753081</v>
      </c>
      <c r="H2072" s="261">
        <f t="shared" si="4703"/>
        <v>36.729094230660436</v>
      </c>
      <c r="I2072" s="261">
        <f t="shared" si="4703"/>
        <v>31.900622303387134</v>
      </c>
      <c r="J2072" s="261">
        <f t="shared" si="4703"/>
        <v>23.503078180232549</v>
      </c>
      <c r="K2072" s="261">
        <f t="shared" si="4703"/>
        <v>20.570082351323371</v>
      </c>
      <c r="L2072" s="261">
        <f t="shared" si="4703"/>
        <v>26.320884896284333</v>
      </c>
      <c r="M2072" s="261">
        <f t="shared" si="4703"/>
        <v>29.841197151769162</v>
      </c>
      <c r="N2072" s="261">
        <f t="shared" si="4703"/>
        <v>27.736160542814112</v>
      </c>
      <c r="O2072" s="262">
        <f t="shared" si="4703"/>
        <v>23.601553463481935</v>
      </c>
      <c r="P2072" s="162"/>
      <c r="R2072" s="74">
        <f>610*0.41</f>
        <v>250.1</v>
      </c>
    </row>
    <row r="2073" spans="1:41" x14ac:dyDescent="0.25">
      <c r="A2073" s="194" t="s">
        <v>118</v>
      </c>
      <c r="B2073" s="376"/>
      <c r="C2073" s="77" t="s">
        <v>213</v>
      </c>
      <c r="D2073" s="261">
        <f>+D2067*(D2079*D2104+(1-D2079)*D2103)</f>
        <v>0</v>
      </c>
      <c r="E2073" s="261">
        <f t="shared" ref="E2073:O2073" si="4704">+E2067*(E2079*E2104+(1-E2079)*E2103)</f>
        <v>0</v>
      </c>
      <c r="F2073" s="261">
        <f t="shared" si="4704"/>
        <v>0</v>
      </c>
      <c r="G2073" s="261">
        <f t="shared" si="4704"/>
        <v>0</v>
      </c>
      <c r="H2073" s="261">
        <f t="shared" si="4704"/>
        <v>0</v>
      </c>
      <c r="I2073" s="261">
        <f t="shared" si="4704"/>
        <v>0</v>
      </c>
      <c r="J2073" s="261">
        <f t="shared" si="4704"/>
        <v>0</v>
      </c>
      <c r="K2073" s="261">
        <f t="shared" si="4704"/>
        <v>0</v>
      </c>
      <c r="L2073" s="261">
        <f t="shared" si="4704"/>
        <v>0</v>
      </c>
      <c r="M2073" s="261">
        <f t="shared" si="4704"/>
        <v>0</v>
      </c>
      <c r="N2073" s="261">
        <f t="shared" si="4704"/>
        <v>0</v>
      </c>
      <c r="O2073" s="262">
        <f t="shared" si="4704"/>
        <v>0</v>
      </c>
      <c r="P2073" s="244"/>
    </row>
    <row r="2074" spans="1:41" x14ac:dyDescent="0.25">
      <c r="A2074" s="194" t="s">
        <v>118</v>
      </c>
      <c r="B2074" s="376"/>
      <c r="C2074" s="77" t="s">
        <v>214</v>
      </c>
      <c r="D2074" s="261">
        <f>+D2068*(D2080*D2104+(1-D2080)*D2103)</f>
        <v>23.687315351858334</v>
      </c>
      <c r="E2074" s="261">
        <f t="shared" ref="E2074:O2074" si="4705">+E2068*(E2080*E2104+(1-E2080)*E2103)</f>
        <v>24.776687663020013</v>
      </c>
      <c r="F2074" s="261">
        <f t="shared" si="4705"/>
        <v>27.907273235995213</v>
      </c>
      <c r="G2074" s="261">
        <f t="shared" si="4705"/>
        <v>37.434708743805906</v>
      </c>
      <c r="H2074" s="261">
        <f t="shared" si="4705"/>
        <v>44.15386751143425</v>
      </c>
      <c r="I2074" s="261">
        <f t="shared" si="4705"/>
        <v>37.942603613667302</v>
      </c>
      <c r="J2074" s="261">
        <f t="shared" si="4705"/>
        <v>27.565443377669204</v>
      </c>
      <c r="K2074" s="261">
        <f t="shared" si="4705"/>
        <v>21.793301250303191</v>
      </c>
      <c r="L2074" s="261">
        <f t="shared" si="4705"/>
        <v>33.448596455522555</v>
      </c>
      <c r="M2074" s="261">
        <f t="shared" si="4705"/>
        <v>37.975599580680537</v>
      </c>
      <c r="N2074" s="261">
        <f t="shared" si="4705"/>
        <v>34.79963402835547</v>
      </c>
      <c r="O2074" s="262">
        <f t="shared" si="4705"/>
        <v>29.801195402584028</v>
      </c>
      <c r="P2074" s="244"/>
    </row>
    <row r="2075" spans="1:41" x14ac:dyDescent="0.25">
      <c r="A2075" s="194" t="s">
        <v>118</v>
      </c>
      <c r="B2075" s="376"/>
      <c r="C2075" s="77" t="s">
        <v>215</v>
      </c>
      <c r="D2075" s="161">
        <f>+D2069*(D2081*D2104+(1-D2081)*D2103)</f>
        <v>0</v>
      </c>
      <c r="E2075" s="161">
        <f t="shared" ref="E2075:O2075" si="4706">+E2069*(E2081*E2104+(1-E2081)*E2103)</f>
        <v>0</v>
      </c>
      <c r="F2075" s="161">
        <f t="shared" si="4706"/>
        <v>25.006301541531826</v>
      </c>
      <c r="G2075" s="161">
        <f t="shared" si="4706"/>
        <v>37.228208275015405</v>
      </c>
      <c r="H2075" s="161">
        <f t="shared" si="4706"/>
        <v>43.85438238778746</v>
      </c>
      <c r="I2075" s="161">
        <f t="shared" si="4706"/>
        <v>38.161408054010344</v>
      </c>
      <c r="J2075" s="161">
        <f t="shared" si="4706"/>
        <v>27.377626328136831</v>
      </c>
      <c r="K2075" s="161">
        <f t="shared" si="4706"/>
        <v>22.122464132366783</v>
      </c>
      <c r="L2075" s="161">
        <f t="shared" si="4706"/>
        <v>42.399950087099882</v>
      </c>
      <c r="M2075" s="161">
        <f t="shared" si="4706"/>
        <v>43.29463143066414</v>
      </c>
      <c r="N2075" s="161">
        <f t="shared" si="4706"/>
        <v>38.594567037239415</v>
      </c>
      <c r="O2075" s="162">
        <f t="shared" si="4706"/>
        <v>0</v>
      </c>
      <c r="P2075" s="244"/>
    </row>
    <row r="2076" spans="1:41" ht="15.75" thickBot="1" x14ac:dyDescent="0.3">
      <c r="A2076" s="194" t="s">
        <v>118</v>
      </c>
      <c r="B2076" s="376"/>
      <c r="C2076" s="96" t="s">
        <v>230</v>
      </c>
      <c r="D2076" s="163">
        <f>+D2070*(D2082*D2104+(1-D2082)*D2103)</f>
        <v>0</v>
      </c>
      <c r="E2076" s="163">
        <f t="shared" ref="E2076:O2076" si="4707">+E2070*(E2082*E2104+(1-E2082)*E2103)</f>
        <v>0</v>
      </c>
      <c r="F2076" s="163">
        <f t="shared" si="4707"/>
        <v>0</v>
      </c>
      <c r="G2076" s="163">
        <f t="shared" si="4707"/>
        <v>0</v>
      </c>
      <c r="H2076" s="163">
        <f t="shared" si="4707"/>
        <v>0</v>
      </c>
      <c r="I2076" s="163">
        <f t="shared" si="4707"/>
        <v>0</v>
      </c>
      <c r="J2076" s="163">
        <f t="shared" si="4707"/>
        <v>0</v>
      </c>
      <c r="K2076" s="163">
        <f t="shared" si="4707"/>
        <v>0</v>
      </c>
      <c r="L2076" s="163">
        <f t="shared" si="4707"/>
        <v>0</v>
      </c>
      <c r="M2076" s="163">
        <f t="shared" si="4707"/>
        <v>0</v>
      </c>
      <c r="N2076" s="163">
        <f t="shared" si="4707"/>
        <v>0</v>
      </c>
      <c r="O2076" s="164">
        <f t="shared" si="4707"/>
        <v>0</v>
      </c>
      <c r="P2076" s="164"/>
    </row>
    <row r="2077" spans="1:41" x14ac:dyDescent="0.25">
      <c r="A2077" s="194" t="s">
        <v>118</v>
      </c>
      <c r="B2077" s="376"/>
      <c r="C2077" s="204" t="s">
        <v>2</v>
      </c>
      <c r="D2077" s="205">
        <f>+IFERROR(SUMPRODUCT(D2078:D2082,D2084:D2088)/D2083,0)</f>
        <v>0.44</v>
      </c>
      <c r="E2077" s="205">
        <f t="shared" ref="E2077" si="4708">+IFERROR(SUMPRODUCT(E2078:E2082,E2084:E2088)/E2083,0)</f>
        <v>0.44150609200387925</v>
      </c>
      <c r="F2077" s="205">
        <f t="shared" ref="F2077" si="4709">+IFERROR(SUMPRODUCT(F2078:F2082,F2084:F2088)/F2083,0)</f>
        <v>0.44000000000000006</v>
      </c>
      <c r="G2077" s="205">
        <f t="shared" ref="G2077" si="4710">+IFERROR(SUMPRODUCT(G2078:G2082,G2084:G2088)/G2083,0)</f>
        <v>0</v>
      </c>
      <c r="H2077" s="205">
        <f t="shared" ref="H2077" si="4711">+IFERROR(SUMPRODUCT(H2078:H2082,H2084:H2088)/H2083,0)</f>
        <v>0</v>
      </c>
      <c r="I2077" s="205">
        <f t="shared" ref="I2077" si="4712">+IFERROR(SUMPRODUCT(I2078:I2082,I2084:I2088)/I2083,0)</f>
        <v>0.48000000000000004</v>
      </c>
      <c r="J2077" s="205">
        <f t="shared" ref="J2077" si="4713">+IFERROR(SUMPRODUCT(J2078:J2082,J2084:J2088)/J2083,0)</f>
        <v>0.47999999999999993</v>
      </c>
      <c r="K2077" s="205">
        <f t="shared" ref="K2077" si="4714">+IFERROR(SUMPRODUCT(K2078:K2082,K2084:K2088)/K2083,0)</f>
        <v>0</v>
      </c>
      <c r="L2077" s="205">
        <f t="shared" ref="L2077" si="4715">+IFERROR(SUMPRODUCT(L2078:L2082,L2084:L2088)/L2083,0)</f>
        <v>0.4834974169537235</v>
      </c>
      <c r="M2077" s="205">
        <f t="shared" ref="M2077" si="4716">+IFERROR(SUMPRODUCT(M2078:M2082,M2084:M2088)/M2083,0)</f>
        <v>0.4541456952468732</v>
      </c>
      <c r="N2077" s="205">
        <f t="shared" ref="N2077" si="4717">+IFERROR(SUMPRODUCT(N2078:N2082,N2084:N2088)/N2083,0)</f>
        <v>0.38276016431267579</v>
      </c>
      <c r="O2077" s="205">
        <f t="shared" ref="O2077" si="4718">+IFERROR(SUMPRODUCT(O2078:O2082,O2084:O2088)/O2083,0)</f>
        <v>0.34111134082271422</v>
      </c>
      <c r="P2077" s="166">
        <f>+SUMPRODUCT(D2077:O2077,D2083:O2083)/P2083</f>
        <v>0.43174332811493843</v>
      </c>
      <c r="R2077" s="192">
        <f>+D2077</f>
        <v>0.44</v>
      </c>
      <c r="S2077" s="192">
        <f t="shared" ref="S2077" si="4719">+E2077</f>
        <v>0.44150609200387925</v>
      </c>
      <c r="T2077" s="192">
        <f t="shared" ref="T2077" si="4720">+F2077</f>
        <v>0.44000000000000006</v>
      </c>
      <c r="U2077" s="192">
        <f t="shared" ref="U2077" si="4721">+G2077</f>
        <v>0</v>
      </c>
      <c r="V2077" s="192">
        <f t="shared" ref="V2077" si="4722">+H2077</f>
        <v>0</v>
      </c>
      <c r="W2077" s="192">
        <f t="shared" ref="W2077" si="4723">+I2077</f>
        <v>0.48000000000000004</v>
      </c>
      <c r="X2077" s="192">
        <f t="shared" ref="X2077" si="4724">+J2077</f>
        <v>0.47999999999999993</v>
      </c>
      <c r="Y2077" s="192">
        <f t="shared" ref="Y2077" si="4725">+K2077</f>
        <v>0</v>
      </c>
      <c r="Z2077" s="192">
        <f t="shared" ref="Z2077" si="4726">+L2077</f>
        <v>0.4834974169537235</v>
      </c>
      <c r="AA2077" s="192">
        <f t="shared" ref="AA2077" si="4727">+M2077</f>
        <v>0.4541456952468732</v>
      </c>
      <c r="AB2077" s="192">
        <f t="shared" ref="AB2077" si="4728">+N2077</f>
        <v>0.38276016431267579</v>
      </c>
      <c r="AC2077" s="192">
        <f t="shared" ref="AC2077" si="4729">+O2077</f>
        <v>0.34111134082271422</v>
      </c>
      <c r="AD2077" s="190">
        <f>+D2083</f>
        <v>681.15489242673107</v>
      </c>
      <c r="AE2077" s="190">
        <f t="shared" ref="AE2077" si="4730">+E2083</f>
        <v>193.87603006869438</v>
      </c>
      <c r="AF2077" s="190">
        <f t="shared" ref="AF2077" si="4731">+F2083</f>
        <v>122.37548298785356</v>
      </c>
      <c r="AG2077" s="190">
        <f t="shared" ref="AG2077" si="4732">+G2083</f>
        <v>0</v>
      </c>
      <c r="AH2077" s="190">
        <f t="shared" ref="AH2077" si="4733">+H2083</f>
        <v>0</v>
      </c>
      <c r="AI2077" s="190">
        <f t="shared" ref="AI2077" si="4734">+I2083</f>
        <v>223.95626068615442</v>
      </c>
      <c r="AJ2077" s="190">
        <f t="shared" ref="AJ2077" si="4735">+J2083</f>
        <v>462.69679639656914</v>
      </c>
      <c r="AK2077" s="190">
        <f t="shared" ref="AK2077" si="4736">+K2083</f>
        <v>0</v>
      </c>
      <c r="AL2077" s="190">
        <f t="shared" ref="AL2077" si="4737">+L2083</f>
        <v>203.51879445959543</v>
      </c>
      <c r="AM2077" s="190">
        <f t="shared" ref="AM2077" si="4738">+M2083</f>
        <v>603.98785850767922</v>
      </c>
      <c r="AN2077" s="190">
        <f t="shared" ref="AN2077" si="4739">+N2083</f>
        <v>725.59662321578674</v>
      </c>
      <c r="AO2077" s="190">
        <f t="shared" ref="AO2077" si="4740">+O2083</f>
        <v>333.04481133082555</v>
      </c>
    </row>
    <row r="2078" spans="1:41" x14ac:dyDescent="0.25">
      <c r="A2078" s="194" t="s">
        <v>118</v>
      </c>
      <c r="B2078" s="376"/>
      <c r="C2078" s="178" t="s">
        <v>3</v>
      </c>
      <c r="D2078" s="179">
        <v>0.44</v>
      </c>
      <c r="E2078" s="179">
        <v>0.44</v>
      </c>
      <c r="F2078" s="179">
        <v>0.44</v>
      </c>
      <c r="G2078" s="293">
        <v>0.48</v>
      </c>
      <c r="H2078" s="293">
        <v>0.48</v>
      </c>
      <c r="I2078" s="293">
        <v>0.48</v>
      </c>
      <c r="J2078" s="179">
        <v>0.48</v>
      </c>
      <c r="K2078" s="179">
        <v>0.48915873014712274</v>
      </c>
      <c r="L2078" s="179">
        <v>0.4834974169537235</v>
      </c>
      <c r="M2078" s="179">
        <v>0.45414569524687309</v>
      </c>
      <c r="N2078" s="179">
        <v>0.38276016431267579</v>
      </c>
      <c r="O2078" s="179">
        <v>0.34111134082271427</v>
      </c>
      <c r="P2078" s="180">
        <f>+SUMPRODUCT(D2078:O2078,D2084:O2084)/P2084</f>
        <v>0.42929822488807634</v>
      </c>
    </row>
    <row r="2079" spans="1:41" x14ac:dyDescent="0.25">
      <c r="A2079" s="194" t="s">
        <v>118</v>
      </c>
      <c r="B2079" s="376"/>
      <c r="C2079" s="178" t="s">
        <v>200</v>
      </c>
      <c r="D2079" s="179">
        <v>0.44</v>
      </c>
      <c r="E2079" s="179">
        <v>0.44</v>
      </c>
      <c r="F2079" s="179">
        <v>0.44</v>
      </c>
      <c r="G2079" s="293">
        <v>0.48</v>
      </c>
      <c r="H2079" s="293">
        <v>0.48</v>
      </c>
      <c r="I2079" s="293">
        <v>0.48</v>
      </c>
      <c r="J2079" s="179">
        <v>0.48</v>
      </c>
      <c r="K2079" s="179">
        <v>0.48915873014712274</v>
      </c>
      <c r="L2079" s="179">
        <v>0.4834974169537235</v>
      </c>
      <c r="M2079" s="179">
        <v>0.45414569524687309</v>
      </c>
      <c r="N2079" s="179">
        <v>0.38276016431267579</v>
      </c>
      <c r="O2079" s="179">
        <v>0.34111134082271427</v>
      </c>
      <c r="P2079" s="242"/>
    </row>
    <row r="2080" spans="1:41" x14ac:dyDescent="0.25">
      <c r="A2080" s="194" t="s">
        <v>118</v>
      </c>
      <c r="B2080" s="376"/>
      <c r="C2080" s="178" t="s">
        <v>201</v>
      </c>
      <c r="D2080" s="179">
        <v>0.44</v>
      </c>
      <c r="E2080" s="179">
        <v>0.44</v>
      </c>
      <c r="F2080" s="179">
        <v>0.44</v>
      </c>
      <c r="G2080" s="293">
        <v>0.48</v>
      </c>
      <c r="H2080" s="293">
        <v>0.48</v>
      </c>
      <c r="I2080" s="293">
        <v>0.48</v>
      </c>
      <c r="J2080" s="179">
        <v>0.48</v>
      </c>
      <c r="K2080" s="179">
        <v>0.48915873014712274</v>
      </c>
      <c r="L2080" s="179">
        <v>0.4834974169537235</v>
      </c>
      <c r="M2080" s="179">
        <v>0.45414569524687309</v>
      </c>
      <c r="N2080" s="179">
        <v>0.38276016431267579</v>
      </c>
      <c r="O2080" s="179">
        <v>0.34111134082271427</v>
      </c>
      <c r="P2080" s="242"/>
    </row>
    <row r="2081" spans="1:53" x14ac:dyDescent="0.25">
      <c r="A2081" s="194" t="s">
        <v>118</v>
      </c>
      <c r="B2081" s="376"/>
      <c r="C2081" s="178" t="s">
        <v>202</v>
      </c>
      <c r="D2081" s="179">
        <v>0.44</v>
      </c>
      <c r="E2081" s="179">
        <v>0.44</v>
      </c>
      <c r="F2081" s="179">
        <v>0.44</v>
      </c>
      <c r="G2081" s="293">
        <v>0.48</v>
      </c>
      <c r="H2081" s="293">
        <v>0.48</v>
      </c>
      <c r="I2081" s="293">
        <v>0.48</v>
      </c>
      <c r="J2081" s="179">
        <v>0.48</v>
      </c>
      <c r="K2081" s="179">
        <v>0.48915873014712274</v>
      </c>
      <c r="L2081" s="179">
        <v>0.4834974169537235</v>
      </c>
      <c r="M2081" s="179">
        <v>0.45414569524687309</v>
      </c>
      <c r="N2081" s="179">
        <v>0.38276016431267579</v>
      </c>
      <c r="O2081" s="179">
        <v>0.34111134082271427</v>
      </c>
      <c r="P2081" s="242"/>
    </row>
    <row r="2082" spans="1:53" ht="15.75" thickBot="1" x14ac:dyDescent="0.3">
      <c r="A2082" s="194" t="s">
        <v>118</v>
      </c>
      <c r="B2082" s="376"/>
      <c r="C2082" s="280" t="s">
        <v>231</v>
      </c>
      <c r="D2082" s="179">
        <v>0.44</v>
      </c>
      <c r="E2082" s="179">
        <v>0.44</v>
      </c>
      <c r="F2082" s="179">
        <v>0.44</v>
      </c>
      <c r="G2082" s="293">
        <v>0.48</v>
      </c>
      <c r="H2082" s="293">
        <v>0.48</v>
      </c>
      <c r="I2082" s="293">
        <v>0.48</v>
      </c>
      <c r="J2082" s="181">
        <v>0.48</v>
      </c>
      <c r="K2082" s="181">
        <v>0.48915873014712274</v>
      </c>
      <c r="L2082" s="181">
        <v>0.4834974169537235</v>
      </c>
      <c r="M2082" s="179">
        <v>0.45414569524687309</v>
      </c>
      <c r="N2082" s="179">
        <v>0.38276016431267579</v>
      </c>
      <c r="O2082" s="179">
        <v>0.34111134082271427</v>
      </c>
      <c r="P2082" s="182" t="e">
        <f t="shared" ref="P2082" si="4741">+SUMPRODUCT(D2082:O2082,D2088:O2088)/P2088</f>
        <v>#DIV/0!</v>
      </c>
    </row>
    <row r="2083" spans="1:53" x14ac:dyDescent="0.25">
      <c r="A2083" s="194" t="s">
        <v>118</v>
      </c>
      <c r="B2083" s="376"/>
      <c r="C2083" s="99" t="s">
        <v>239</v>
      </c>
      <c r="D2083" s="100">
        <f>+D2052/D2065/30</f>
        <v>681.15489242673107</v>
      </c>
      <c r="E2083" s="100">
        <f t="shared" ref="E2083:O2083" si="4742">+E2052/E2065/30</f>
        <v>193.87603006869438</v>
      </c>
      <c r="F2083" s="100">
        <f t="shared" si="4742"/>
        <v>122.37548298785356</v>
      </c>
      <c r="G2083" s="100">
        <f t="shared" si="4742"/>
        <v>0</v>
      </c>
      <c r="H2083" s="100">
        <f t="shared" si="4742"/>
        <v>0</v>
      </c>
      <c r="I2083" s="100">
        <f t="shared" si="4742"/>
        <v>223.95626068615442</v>
      </c>
      <c r="J2083" s="100">
        <f t="shared" si="4742"/>
        <v>462.69679639656914</v>
      </c>
      <c r="K2083" s="100">
        <f t="shared" si="4742"/>
        <v>0</v>
      </c>
      <c r="L2083" s="100">
        <f t="shared" si="4742"/>
        <v>203.51879445959543</v>
      </c>
      <c r="M2083" s="100">
        <f t="shared" si="4742"/>
        <v>603.98785850767922</v>
      </c>
      <c r="N2083" s="100">
        <f t="shared" si="4742"/>
        <v>725.59662321578674</v>
      </c>
      <c r="O2083" s="167">
        <f t="shared" si="4742"/>
        <v>333.04481133082555</v>
      </c>
      <c r="P2083" s="167">
        <f>SUM(D2083:O2083)</f>
        <v>3550.2075500798896</v>
      </c>
    </row>
    <row r="2084" spans="1:53" x14ac:dyDescent="0.25">
      <c r="A2084" s="194" t="s">
        <v>118</v>
      </c>
      <c r="B2084" s="376"/>
      <c r="C2084" s="86" t="s">
        <v>240</v>
      </c>
      <c r="D2084" s="87">
        <f>+D2083*D2059</f>
        <v>509.50385953519486</v>
      </c>
      <c r="E2084" s="87">
        <f t="shared" ref="E2084" si="4743">+E2083*E2059</f>
        <v>138.21422183597221</v>
      </c>
      <c r="F2084" s="87">
        <f t="shared" ref="F2084" si="4744">+F2083*F2059</f>
        <v>85.819661057439504</v>
      </c>
      <c r="G2084" s="87">
        <f t="shared" ref="G2084" si="4745">+G2083*G2059</f>
        <v>0</v>
      </c>
      <c r="H2084" s="87">
        <f t="shared" ref="H2084" si="4746">+H2083*H2059</f>
        <v>0</v>
      </c>
      <c r="I2084" s="87">
        <f t="shared" ref="I2084" si="4747">+I2083*I2059</f>
        <v>131.78463515576121</v>
      </c>
      <c r="J2084" s="87">
        <f t="shared" ref="J2084" si="4748">+J2083*J2059</f>
        <v>280.21555404936288</v>
      </c>
      <c r="K2084" s="87">
        <f t="shared" ref="K2084" si="4749">+K2083*K2059</f>
        <v>0</v>
      </c>
      <c r="L2084" s="87">
        <f t="shared" ref="L2084" si="4750">+L2083*L2059</f>
        <v>151.57995950592399</v>
      </c>
      <c r="M2084" s="87">
        <f t="shared" ref="M2084" si="4751">+M2083*M2059</f>
        <v>479.1324973461501</v>
      </c>
      <c r="N2084" s="87">
        <f t="shared" ref="N2084" si="4752">+N2083*N2059</f>
        <v>575.04799641978514</v>
      </c>
      <c r="O2084" s="159">
        <f t="shared" ref="O2084" si="4753">+O2083*O2059</f>
        <v>250.58624649342642</v>
      </c>
      <c r="P2084" s="159">
        <f t="shared" ref="P2084:P2094" si="4754">SUM(D2084:O2084)</f>
        <v>2601.8846313990161</v>
      </c>
      <c r="AP2084" s="190">
        <f>+D2084</f>
        <v>509.50385953519486</v>
      </c>
      <c r="AQ2084" s="190">
        <f t="shared" ref="AQ2084:AQ2088" si="4755">+E2084</f>
        <v>138.21422183597221</v>
      </c>
      <c r="AR2084" s="190">
        <f t="shared" ref="AR2084:AR2088" si="4756">+F2084</f>
        <v>85.819661057439504</v>
      </c>
      <c r="AS2084" s="190">
        <f t="shared" ref="AS2084:AS2088" si="4757">+G2084</f>
        <v>0</v>
      </c>
      <c r="AT2084" s="190">
        <f t="shared" ref="AT2084:AT2088" si="4758">+H2084</f>
        <v>0</v>
      </c>
      <c r="AU2084" s="190">
        <f t="shared" ref="AU2084:AU2088" si="4759">+I2084</f>
        <v>131.78463515576121</v>
      </c>
      <c r="AV2084" s="190">
        <f t="shared" ref="AV2084:AV2088" si="4760">+J2084</f>
        <v>280.21555404936288</v>
      </c>
      <c r="AW2084" s="190">
        <f t="shared" ref="AW2084:AW2088" si="4761">+K2084</f>
        <v>0</v>
      </c>
      <c r="AX2084" s="190">
        <f t="shared" ref="AX2084:AX2088" si="4762">+L2084</f>
        <v>151.57995950592399</v>
      </c>
      <c r="AY2084" s="190">
        <f t="shared" ref="AY2084:AY2088" si="4763">+M2084</f>
        <v>479.1324973461501</v>
      </c>
      <c r="AZ2084" s="190">
        <f t="shared" ref="AZ2084:AZ2088" si="4764">+N2084</f>
        <v>575.04799641978514</v>
      </c>
      <c r="BA2084" s="190">
        <f t="shared" ref="BA2084:BA2088" si="4765">+O2084</f>
        <v>250.58624649342642</v>
      </c>
    </row>
    <row r="2085" spans="1:53" x14ac:dyDescent="0.25">
      <c r="A2085" s="194" t="s">
        <v>118</v>
      </c>
      <c r="B2085" s="376"/>
      <c r="C2085" s="86" t="s">
        <v>241</v>
      </c>
      <c r="D2085" s="87">
        <f>+D2083*D2060</f>
        <v>0</v>
      </c>
      <c r="E2085" s="87">
        <f t="shared" ref="E2085:O2085" si="4766">+E2083*E2060</f>
        <v>0.66362531506891564</v>
      </c>
      <c r="F2085" s="87">
        <f t="shared" si="4766"/>
        <v>0</v>
      </c>
      <c r="G2085" s="87">
        <f t="shared" si="4766"/>
        <v>0</v>
      </c>
      <c r="H2085" s="87">
        <f t="shared" si="4766"/>
        <v>0</v>
      </c>
      <c r="I2085" s="87">
        <f t="shared" si="4766"/>
        <v>0</v>
      </c>
      <c r="J2085" s="87">
        <f t="shared" si="4766"/>
        <v>0</v>
      </c>
      <c r="K2085" s="87">
        <f t="shared" si="4766"/>
        <v>0</v>
      </c>
      <c r="L2085" s="87">
        <f t="shared" si="4766"/>
        <v>0</v>
      </c>
      <c r="M2085" s="87">
        <f t="shared" si="4766"/>
        <v>0</v>
      </c>
      <c r="N2085" s="87">
        <f t="shared" si="4766"/>
        <v>0</v>
      </c>
      <c r="O2085" s="159">
        <f t="shared" si="4766"/>
        <v>0</v>
      </c>
      <c r="P2085" s="159"/>
      <c r="AP2085" s="190">
        <f t="shared" ref="AP2085:AP2088" si="4767">+D2085</f>
        <v>0</v>
      </c>
      <c r="AQ2085" s="190">
        <f t="shared" si="4755"/>
        <v>0.66362531506891564</v>
      </c>
      <c r="AR2085" s="190">
        <f t="shared" si="4756"/>
        <v>0</v>
      </c>
      <c r="AS2085" s="190">
        <f t="shared" si="4757"/>
        <v>0</v>
      </c>
      <c r="AT2085" s="190">
        <f t="shared" si="4758"/>
        <v>0</v>
      </c>
      <c r="AU2085" s="190">
        <f t="shared" si="4759"/>
        <v>0</v>
      </c>
      <c r="AV2085" s="190">
        <f t="shared" si="4760"/>
        <v>0</v>
      </c>
      <c r="AW2085" s="190">
        <f t="shared" si="4761"/>
        <v>0</v>
      </c>
      <c r="AX2085" s="190">
        <f t="shared" si="4762"/>
        <v>0</v>
      </c>
      <c r="AY2085" s="190">
        <f t="shared" si="4763"/>
        <v>0</v>
      </c>
      <c r="AZ2085" s="190">
        <f t="shared" si="4764"/>
        <v>0</v>
      </c>
      <c r="BA2085" s="190">
        <f t="shared" si="4765"/>
        <v>0</v>
      </c>
    </row>
    <row r="2086" spans="1:53" x14ac:dyDescent="0.25">
      <c r="A2086" s="194" t="s">
        <v>118</v>
      </c>
      <c r="B2086" s="376"/>
      <c r="C2086" s="86" t="s">
        <v>242</v>
      </c>
      <c r="D2086" s="87">
        <f>+D2083*D2061</f>
        <v>171.65103289153623</v>
      </c>
      <c r="E2086" s="87">
        <f t="shared" ref="E2086:O2086" si="4768">+E2083*E2061</f>
        <v>55.661808232722159</v>
      </c>
      <c r="F2086" s="87">
        <f t="shared" si="4768"/>
        <v>34.199694489721431</v>
      </c>
      <c r="G2086" s="87">
        <f t="shared" si="4768"/>
        <v>0</v>
      </c>
      <c r="H2086" s="87">
        <f t="shared" si="4768"/>
        <v>0</v>
      </c>
      <c r="I2086" s="87">
        <f t="shared" si="4768"/>
        <v>52.563493274004379</v>
      </c>
      <c r="J2086" s="87">
        <f t="shared" si="4768"/>
        <v>69.62742569263267</v>
      </c>
      <c r="K2086" s="87">
        <f t="shared" si="4768"/>
        <v>0</v>
      </c>
      <c r="L2086" s="87">
        <f t="shared" si="4768"/>
        <v>50.393004363490832</v>
      </c>
      <c r="M2086" s="87">
        <f t="shared" si="4768"/>
        <v>108.8645611567962</v>
      </c>
      <c r="N2086" s="87">
        <f t="shared" si="4768"/>
        <v>141.46618167258211</v>
      </c>
      <c r="O2086" s="159">
        <f t="shared" si="4768"/>
        <v>82.458564837399095</v>
      </c>
      <c r="P2086" s="159"/>
      <c r="AP2086" s="190">
        <f t="shared" si="4767"/>
        <v>171.65103289153623</v>
      </c>
      <c r="AQ2086" s="190">
        <f t="shared" si="4755"/>
        <v>55.661808232722159</v>
      </c>
      <c r="AR2086" s="190">
        <f t="shared" si="4756"/>
        <v>34.199694489721431</v>
      </c>
      <c r="AS2086" s="190">
        <f t="shared" si="4757"/>
        <v>0</v>
      </c>
      <c r="AT2086" s="190">
        <f t="shared" si="4758"/>
        <v>0</v>
      </c>
      <c r="AU2086" s="190">
        <f t="shared" si="4759"/>
        <v>52.563493274004379</v>
      </c>
      <c r="AV2086" s="190">
        <f t="shared" si="4760"/>
        <v>69.62742569263267</v>
      </c>
      <c r="AW2086" s="190">
        <f t="shared" si="4761"/>
        <v>0</v>
      </c>
      <c r="AX2086" s="190">
        <f t="shared" si="4762"/>
        <v>50.393004363490832</v>
      </c>
      <c r="AY2086" s="190">
        <f t="shared" si="4763"/>
        <v>108.8645611567962</v>
      </c>
      <c r="AZ2086" s="190">
        <f t="shared" si="4764"/>
        <v>141.46618167258211</v>
      </c>
      <c r="BA2086" s="190">
        <f t="shared" si="4765"/>
        <v>82.458564837399095</v>
      </c>
    </row>
    <row r="2087" spans="1:53" x14ac:dyDescent="0.25">
      <c r="A2087" s="194" t="s">
        <v>118</v>
      </c>
      <c r="B2087" s="376"/>
      <c r="C2087" s="86" t="s">
        <v>243</v>
      </c>
      <c r="D2087" s="87">
        <f>+D2083*D2062</f>
        <v>0</v>
      </c>
      <c r="E2087" s="87">
        <f t="shared" ref="E2087:O2087" si="4769">+E2083*E2062</f>
        <v>0</v>
      </c>
      <c r="F2087" s="87">
        <f t="shared" si="4769"/>
        <v>2.3561274406926223</v>
      </c>
      <c r="G2087" s="87">
        <f t="shared" si="4769"/>
        <v>0</v>
      </c>
      <c r="H2087" s="87">
        <f t="shared" si="4769"/>
        <v>0</v>
      </c>
      <c r="I2087" s="87">
        <f t="shared" si="4769"/>
        <v>39.608132256388856</v>
      </c>
      <c r="J2087" s="87">
        <f t="shared" si="4769"/>
        <v>112.85381665457352</v>
      </c>
      <c r="K2087" s="87">
        <f t="shared" si="4769"/>
        <v>0</v>
      </c>
      <c r="L2087" s="87">
        <f t="shared" si="4769"/>
        <v>1.5458305901806073</v>
      </c>
      <c r="M2087" s="87">
        <f t="shared" si="4769"/>
        <v>15.99080000473303</v>
      </c>
      <c r="N2087" s="87">
        <f t="shared" si="4769"/>
        <v>9.0824451234195251</v>
      </c>
      <c r="O2087" s="159">
        <f t="shared" si="4769"/>
        <v>0</v>
      </c>
      <c r="P2087" s="159"/>
      <c r="AP2087" s="190">
        <f t="shared" si="4767"/>
        <v>0</v>
      </c>
      <c r="AQ2087" s="190">
        <f t="shared" si="4755"/>
        <v>0</v>
      </c>
      <c r="AR2087" s="190">
        <f t="shared" si="4756"/>
        <v>2.3561274406926223</v>
      </c>
      <c r="AS2087" s="190">
        <f t="shared" si="4757"/>
        <v>0</v>
      </c>
      <c r="AT2087" s="190">
        <f t="shared" si="4758"/>
        <v>0</v>
      </c>
      <c r="AU2087" s="190">
        <f t="shared" si="4759"/>
        <v>39.608132256388856</v>
      </c>
      <c r="AV2087" s="190">
        <f t="shared" si="4760"/>
        <v>112.85381665457352</v>
      </c>
      <c r="AW2087" s="190">
        <f t="shared" si="4761"/>
        <v>0</v>
      </c>
      <c r="AX2087" s="190">
        <f t="shared" si="4762"/>
        <v>1.5458305901806073</v>
      </c>
      <c r="AY2087" s="190">
        <f t="shared" si="4763"/>
        <v>15.99080000473303</v>
      </c>
      <c r="AZ2087" s="190">
        <f t="shared" si="4764"/>
        <v>9.0824451234195251</v>
      </c>
      <c r="BA2087" s="190">
        <f t="shared" si="4765"/>
        <v>0</v>
      </c>
    </row>
    <row r="2088" spans="1:53" ht="15.75" thickBot="1" x14ac:dyDescent="0.3">
      <c r="A2088" s="194" t="s">
        <v>118</v>
      </c>
      <c r="B2088" s="376"/>
      <c r="C2088" s="96" t="s">
        <v>244</v>
      </c>
      <c r="D2088" s="251">
        <f>+D2083*D2063</f>
        <v>0</v>
      </c>
      <c r="E2088" s="251">
        <f t="shared" ref="E2088:O2088" si="4770">+E2083*E2063</f>
        <v>0</v>
      </c>
      <c r="F2088" s="251">
        <f t="shared" si="4770"/>
        <v>0</v>
      </c>
      <c r="G2088" s="251">
        <f t="shared" si="4770"/>
        <v>0</v>
      </c>
      <c r="H2088" s="251">
        <f t="shared" si="4770"/>
        <v>0</v>
      </c>
      <c r="I2088" s="251">
        <f t="shared" si="4770"/>
        <v>0</v>
      </c>
      <c r="J2088" s="251">
        <f t="shared" si="4770"/>
        <v>0</v>
      </c>
      <c r="K2088" s="251">
        <f t="shared" si="4770"/>
        <v>0</v>
      </c>
      <c r="L2088" s="251">
        <f t="shared" si="4770"/>
        <v>0</v>
      </c>
      <c r="M2088" s="251">
        <f t="shared" si="4770"/>
        <v>0</v>
      </c>
      <c r="N2088" s="251">
        <f t="shared" si="4770"/>
        <v>0</v>
      </c>
      <c r="O2088" s="251">
        <f t="shared" si="4770"/>
        <v>0</v>
      </c>
      <c r="P2088" s="169">
        <f t="shared" si="4754"/>
        <v>0</v>
      </c>
      <c r="AP2088" s="190">
        <f t="shared" si="4767"/>
        <v>0</v>
      </c>
      <c r="AQ2088" s="190">
        <f t="shared" si="4755"/>
        <v>0</v>
      </c>
      <c r="AR2088" s="190">
        <f t="shared" si="4756"/>
        <v>0</v>
      </c>
      <c r="AS2088" s="190">
        <f t="shared" si="4757"/>
        <v>0</v>
      </c>
      <c r="AT2088" s="190">
        <f t="shared" si="4758"/>
        <v>0</v>
      </c>
      <c r="AU2088" s="190">
        <f t="shared" si="4759"/>
        <v>0</v>
      </c>
      <c r="AV2088" s="190">
        <f t="shared" si="4760"/>
        <v>0</v>
      </c>
      <c r="AW2088" s="190">
        <f t="shared" si="4761"/>
        <v>0</v>
      </c>
      <c r="AX2088" s="190">
        <f t="shared" si="4762"/>
        <v>0</v>
      </c>
      <c r="AY2088" s="190">
        <f t="shared" si="4763"/>
        <v>0</v>
      </c>
      <c r="AZ2088" s="190">
        <f t="shared" si="4764"/>
        <v>0</v>
      </c>
      <c r="BA2088" s="190">
        <f t="shared" si="4765"/>
        <v>0</v>
      </c>
    </row>
    <row r="2089" spans="1:53" x14ac:dyDescent="0.25">
      <c r="A2089" s="194" t="s">
        <v>118</v>
      </c>
      <c r="B2089" s="376"/>
      <c r="C2089" s="99" t="s">
        <v>245</v>
      </c>
      <c r="D2089" s="100">
        <f>+IFERROR(D2052/D2071/30,0)</f>
        <v>610.66666666666663</v>
      </c>
      <c r="E2089" s="100">
        <f t="shared" ref="E2089:O2089" si="4771">+IFERROR(E2052/E2071/30,0)</f>
        <v>174.64894017667029</v>
      </c>
      <c r="F2089" s="100">
        <f t="shared" si="4771"/>
        <v>110.23925133944591</v>
      </c>
      <c r="G2089" s="100">
        <f t="shared" si="4771"/>
        <v>0</v>
      </c>
      <c r="H2089" s="100">
        <f t="shared" si="4771"/>
        <v>0</v>
      </c>
      <c r="I2089" s="100">
        <f t="shared" si="4771"/>
        <v>199.66666666666666</v>
      </c>
      <c r="J2089" s="100">
        <f t="shared" si="4771"/>
        <v>404.05238095238087</v>
      </c>
      <c r="K2089" s="100">
        <f t="shared" si="4771"/>
        <v>0</v>
      </c>
      <c r="L2089" s="100">
        <f t="shared" si="4771"/>
        <v>182.30607965200934</v>
      </c>
      <c r="M2089" s="100">
        <f t="shared" si="4771"/>
        <v>542.30942869197702</v>
      </c>
      <c r="N2089" s="100">
        <f t="shared" si="4771"/>
        <v>646.53295288836227</v>
      </c>
      <c r="O2089" s="167">
        <f t="shared" si="4771"/>
        <v>295.44095695031098</v>
      </c>
      <c r="P2089" s="167">
        <f t="shared" si="4754"/>
        <v>3165.8633239844899</v>
      </c>
    </row>
    <row r="2090" spans="1:53" x14ac:dyDescent="0.25">
      <c r="A2090" s="194" t="s">
        <v>118</v>
      </c>
      <c r="B2090" s="376"/>
      <c r="C2090" s="86" t="s">
        <v>246</v>
      </c>
      <c r="D2090" s="266">
        <f t="shared" ref="D2090:O2090" si="4772">+IFERROR(D2053/D2072/30,0)</f>
        <v>456.77866666666677</v>
      </c>
      <c r="E2090" s="266">
        <f t="shared" si="4772"/>
        <v>124.50722945194823</v>
      </c>
      <c r="F2090" s="266">
        <f t="shared" si="4772"/>
        <v>77.308746443241048</v>
      </c>
      <c r="G2090" s="266">
        <f t="shared" si="4772"/>
        <v>0</v>
      </c>
      <c r="H2090" s="266">
        <f t="shared" si="4772"/>
        <v>0</v>
      </c>
      <c r="I2090" s="266">
        <f t="shared" si="4772"/>
        <v>117.49168671961307</v>
      </c>
      <c r="J2090" s="266">
        <f t="shared" si="4772"/>
        <v>244.69968816575786</v>
      </c>
      <c r="K2090" s="266">
        <f t="shared" si="4772"/>
        <v>0</v>
      </c>
      <c r="L2090" s="266">
        <f t="shared" si="4772"/>
        <v>135.78081692509974</v>
      </c>
      <c r="M2090" s="266">
        <f t="shared" si="4772"/>
        <v>430.20412950941335</v>
      </c>
      <c r="N2090" s="266">
        <f t="shared" si="4772"/>
        <v>512.38865684088682</v>
      </c>
      <c r="O2090" s="267">
        <f t="shared" si="4772"/>
        <v>222.29273041898347</v>
      </c>
      <c r="P2090" s="159">
        <f t="shared" si="4754"/>
        <v>2321.4523511416101</v>
      </c>
    </row>
    <row r="2091" spans="1:53" x14ac:dyDescent="0.25">
      <c r="A2091" s="194" t="s">
        <v>118</v>
      </c>
      <c r="B2091" s="376"/>
      <c r="C2091" s="86" t="s">
        <v>247</v>
      </c>
      <c r="D2091" s="266">
        <f t="shared" ref="D2091:O2091" si="4773">+IFERROR(D2054/D2073/30,0)</f>
        <v>0</v>
      </c>
      <c r="E2091" s="266">
        <f t="shared" si="4773"/>
        <v>0</v>
      </c>
      <c r="F2091" s="266">
        <f t="shared" si="4773"/>
        <v>0</v>
      </c>
      <c r="G2091" s="266">
        <f t="shared" si="4773"/>
        <v>0</v>
      </c>
      <c r="H2091" s="266">
        <f t="shared" si="4773"/>
        <v>0</v>
      </c>
      <c r="I2091" s="266">
        <f t="shared" si="4773"/>
        <v>0</v>
      </c>
      <c r="J2091" s="266">
        <f t="shared" si="4773"/>
        <v>0</v>
      </c>
      <c r="K2091" s="266">
        <f t="shared" si="4773"/>
        <v>0</v>
      </c>
      <c r="L2091" s="266">
        <f t="shared" si="4773"/>
        <v>0</v>
      </c>
      <c r="M2091" s="266">
        <f t="shared" si="4773"/>
        <v>0</v>
      </c>
      <c r="N2091" s="266">
        <f t="shared" si="4773"/>
        <v>0</v>
      </c>
      <c r="O2091" s="267">
        <f t="shared" si="4773"/>
        <v>0</v>
      </c>
      <c r="P2091" s="159">
        <f t="shared" si="4754"/>
        <v>0</v>
      </c>
    </row>
    <row r="2092" spans="1:53" x14ac:dyDescent="0.25">
      <c r="A2092" s="194" t="s">
        <v>118</v>
      </c>
      <c r="B2092" s="376"/>
      <c r="C2092" s="86" t="s">
        <v>248</v>
      </c>
      <c r="D2092" s="266">
        <f t="shared" ref="D2092:O2092" si="4774">+IFERROR(D2055/D2074/30,0)</f>
        <v>153.88799999999998</v>
      </c>
      <c r="E2092" s="266">
        <f t="shared" si="4774"/>
        <v>50.141710724722039</v>
      </c>
      <c r="F2092" s="266">
        <f t="shared" si="4774"/>
        <v>30.808039523397603</v>
      </c>
      <c r="G2092" s="266">
        <f t="shared" si="4774"/>
        <v>0</v>
      </c>
      <c r="H2092" s="266">
        <f t="shared" si="4774"/>
        <v>0</v>
      </c>
      <c r="I2092" s="266">
        <f t="shared" si="4774"/>
        <v>46.862621559322399</v>
      </c>
      <c r="J2092" s="266">
        <f t="shared" si="4774"/>
        <v>60.802511168849335</v>
      </c>
      <c r="K2092" s="266">
        <f t="shared" si="4774"/>
        <v>0</v>
      </c>
      <c r="L2092" s="266">
        <f t="shared" si="4774"/>
        <v>45.140553685907854</v>
      </c>
      <c r="M2092" s="266">
        <f t="shared" si="4774"/>
        <v>97.747458221454139</v>
      </c>
      <c r="N2092" s="266">
        <f t="shared" si="4774"/>
        <v>126.0515074687934</v>
      </c>
      <c r="O2092" s="267">
        <f t="shared" si="4774"/>
        <v>73.148226531327495</v>
      </c>
      <c r="P2092" s="159">
        <f t="shared" si="4754"/>
        <v>684.59062888377423</v>
      </c>
    </row>
    <row r="2093" spans="1:53" x14ac:dyDescent="0.25">
      <c r="A2093" s="194" t="s">
        <v>118</v>
      </c>
      <c r="B2093" s="376"/>
      <c r="C2093" s="86" t="s">
        <v>249</v>
      </c>
      <c r="D2093" s="87">
        <f t="shared" ref="D2093:O2093" si="4775">+IFERROR(D2056/D2075/30,0)</f>
        <v>0</v>
      </c>
      <c r="E2093" s="87">
        <f t="shared" si="4775"/>
        <v>0</v>
      </c>
      <c r="F2093" s="87">
        <f t="shared" si="4775"/>
        <v>2.1224653728072296</v>
      </c>
      <c r="G2093" s="87">
        <f t="shared" si="4775"/>
        <v>0</v>
      </c>
      <c r="H2093" s="87">
        <f t="shared" si="4775"/>
        <v>0</v>
      </c>
      <c r="I2093" s="87">
        <f t="shared" si="4775"/>
        <v>35.312358387731209</v>
      </c>
      <c r="J2093" s="87">
        <f t="shared" si="4775"/>
        <v>98.550181617773532</v>
      </c>
      <c r="K2093" s="87">
        <f t="shared" si="4775"/>
        <v>0</v>
      </c>
      <c r="L2093" s="87">
        <f t="shared" si="4775"/>
        <v>1.3847090410017489</v>
      </c>
      <c r="M2093" s="87">
        <f t="shared" si="4775"/>
        <v>14.357840961109613</v>
      </c>
      <c r="N2093" s="87">
        <f t="shared" si="4775"/>
        <v>8.0927885786819811</v>
      </c>
      <c r="O2093" s="159">
        <f t="shared" si="4775"/>
        <v>0</v>
      </c>
      <c r="P2093" s="159">
        <f t="shared" si="4754"/>
        <v>159.82034395910532</v>
      </c>
    </row>
    <row r="2094" spans="1:53" ht="15.75" thickBot="1" x14ac:dyDescent="0.3">
      <c r="A2094" s="194" t="s">
        <v>118</v>
      </c>
      <c r="B2094" s="376"/>
      <c r="C2094" s="96" t="s">
        <v>250</v>
      </c>
      <c r="D2094" s="168">
        <f t="shared" ref="D2094:O2094" si="4776">+IFERROR(D2057/D2076/30,0)</f>
        <v>0</v>
      </c>
      <c r="E2094" s="168">
        <f t="shared" si="4776"/>
        <v>0</v>
      </c>
      <c r="F2094" s="168">
        <f t="shared" si="4776"/>
        <v>0</v>
      </c>
      <c r="G2094" s="168">
        <f t="shared" si="4776"/>
        <v>0</v>
      </c>
      <c r="H2094" s="168">
        <f t="shared" si="4776"/>
        <v>0</v>
      </c>
      <c r="I2094" s="168">
        <f t="shared" si="4776"/>
        <v>0</v>
      </c>
      <c r="J2094" s="168">
        <f t="shared" si="4776"/>
        <v>0</v>
      </c>
      <c r="K2094" s="168">
        <f t="shared" si="4776"/>
        <v>0</v>
      </c>
      <c r="L2094" s="168">
        <f t="shared" si="4776"/>
        <v>0</v>
      </c>
      <c r="M2094" s="168">
        <f t="shared" si="4776"/>
        <v>0</v>
      </c>
      <c r="N2094" s="168">
        <f t="shared" si="4776"/>
        <v>0</v>
      </c>
      <c r="O2094" s="169">
        <f t="shared" si="4776"/>
        <v>0</v>
      </c>
      <c r="P2094" s="169">
        <f t="shared" si="4754"/>
        <v>0</v>
      </c>
    </row>
    <row r="2095" spans="1:53" ht="15.75" thickBot="1" x14ac:dyDescent="0.3">
      <c r="A2095" s="194" t="s">
        <v>118</v>
      </c>
      <c r="B2095" s="376"/>
      <c r="C2095" s="183" t="s">
        <v>13</v>
      </c>
      <c r="D2095" s="72">
        <v>20</v>
      </c>
      <c r="E2095" s="72">
        <v>14</v>
      </c>
      <c r="F2095" s="72">
        <v>10</v>
      </c>
      <c r="G2095" s="72">
        <v>30</v>
      </c>
      <c r="H2095" s="72">
        <v>30</v>
      </c>
      <c r="I2095" s="72">
        <v>9.8196721311475414</v>
      </c>
      <c r="J2095" s="72">
        <v>11.44937319189971</v>
      </c>
      <c r="K2095" s="72">
        <v>30</v>
      </c>
      <c r="L2095" s="72">
        <v>30</v>
      </c>
      <c r="M2095" s="72">
        <v>27</v>
      </c>
      <c r="N2095" s="72">
        <v>20</v>
      </c>
      <c r="O2095" s="72">
        <v>20</v>
      </c>
      <c r="P2095" s="184"/>
    </row>
    <row r="2096" spans="1:53" x14ac:dyDescent="0.25">
      <c r="A2096" s="194" t="s">
        <v>118</v>
      </c>
      <c r="B2096" s="376"/>
      <c r="C2096" s="99" t="s">
        <v>4</v>
      </c>
      <c r="D2096" s="100">
        <f>+D2089/D2095*30</f>
        <v>916</v>
      </c>
      <c r="E2096" s="100">
        <f t="shared" ref="E2096" si="4777">+E2089/E2095*30</f>
        <v>374.24772895000774</v>
      </c>
      <c r="F2096" s="100">
        <f t="shared" ref="F2096" si="4778">+F2089/F2095*30</f>
        <v>330.7177540183377</v>
      </c>
      <c r="G2096" s="100">
        <f t="shared" ref="G2096" si="4779">+G2089/G2095*30</f>
        <v>0</v>
      </c>
      <c r="H2096" s="100">
        <f t="shared" ref="H2096" si="4780">+H2089/H2095*30</f>
        <v>0</v>
      </c>
      <c r="I2096" s="100">
        <f t="shared" ref="I2096" si="4781">+I2089/I2095*30</f>
        <v>610</v>
      </c>
      <c r="J2096" s="100">
        <f t="shared" ref="J2096" si="4782">+J2089/J2095*30</f>
        <v>1058.710483570165</v>
      </c>
      <c r="K2096" s="100">
        <f t="shared" ref="K2096" si="4783">+K2089/K2095*30</f>
        <v>0</v>
      </c>
      <c r="L2096" s="100">
        <f t="shared" ref="L2096" si="4784">+L2089/L2095*30</f>
        <v>182.30607965200934</v>
      </c>
      <c r="M2096" s="100">
        <f t="shared" ref="M2096" si="4785">+M2089/M2095*30</f>
        <v>602.56603187997439</v>
      </c>
      <c r="N2096" s="100">
        <f t="shared" ref="N2096" si="4786">+N2089/N2095*30</f>
        <v>969.79942933254347</v>
      </c>
      <c r="O2096" s="167">
        <f t="shared" ref="O2096" si="4787">+O2089/O2095*30</f>
        <v>443.16143542546644</v>
      </c>
      <c r="P2096" s="167">
        <f>SUM(D2096:O2096)</f>
        <v>5487.5089428285046</v>
      </c>
    </row>
    <row r="2097" spans="1:16" x14ac:dyDescent="0.25">
      <c r="A2097" s="194" t="s">
        <v>118</v>
      </c>
      <c r="B2097" s="376"/>
      <c r="C2097" s="86" t="s">
        <v>216</v>
      </c>
      <c r="D2097" s="87">
        <f>+D2090/D2095*30</f>
        <v>685.16800000000012</v>
      </c>
      <c r="E2097" s="87">
        <f t="shared" ref="E2097:O2097" si="4788">+E2090/E2095*30</f>
        <v>266.80120596846047</v>
      </c>
      <c r="F2097" s="87">
        <f t="shared" si="4788"/>
        <v>231.92623932972316</v>
      </c>
      <c r="G2097" s="87">
        <f t="shared" si="4788"/>
        <v>0</v>
      </c>
      <c r="H2097" s="87">
        <f t="shared" si="4788"/>
        <v>0</v>
      </c>
      <c r="I2097" s="87">
        <f t="shared" si="4788"/>
        <v>358.94789097978617</v>
      </c>
      <c r="J2097" s="87">
        <f t="shared" si="4788"/>
        <v>641.16965373845926</v>
      </c>
      <c r="K2097" s="87">
        <f t="shared" si="4788"/>
        <v>0</v>
      </c>
      <c r="L2097" s="87">
        <f t="shared" si="4788"/>
        <v>135.78081692509974</v>
      </c>
      <c r="M2097" s="87">
        <f t="shared" si="4788"/>
        <v>478.00458834379259</v>
      </c>
      <c r="N2097" s="87">
        <f t="shared" si="4788"/>
        <v>768.58298526133024</v>
      </c>
      <c r="O2097" s="159">
        <f t="shared" si="4788"/>
        <v>333.43909562847517</v>
      </c>
      <c r="P2097" s="159">
        <f t="shared" ref="P2097:P2101" si="4789">SUM(D2097:O2097)</f>
        <v>3899.8204761751263</v>
      </c>
    </row>
    <row r="2098" spans="1:16" x14ac:dyDescent="0.25">
      <c r="A2098" s="194" t="s">
        <v>118</v>
      </c>
      <c r="B2098" s="376"/>
      <c r="C2098" s="86" t="s">
        <v>217</v>
      </c>
      <c r="D2098" s="87">
        <f>+D2091/D2095*30</f>
        <v>0</v>
      </c>
      <c r="E2098" s="87">
        <f t="shared" ref="E2098:O2098" si="4790">+E2091/E2095*30</f>
        <v>0</v>
      </c>
      <c r="F2098" s="87">
        <f t="shared" si="4790"/>
        <v>0</v>
      </c>
      <c r="G2098" s="87">
        <f t="shared" si="4790"/>
        <v>0</v>
      </c>
      <c r="H2098" s="87">
        <f t="shared" si="4790"/>
        <v>0</v>
      </c>
      <c r="I2098" s="87">
        <f t="shared" si="4790"/>
        <v>0</v>
      </c>
      <c r="J2098" s="87">
        <f t="shared" si="4790"/>
        <v>0</v>
      </c>
      <c r="K2098" s="87">
        <f t="shared" si="4790"/>
        <v>0</v>
      </c>
      <c r="L2098" s="87">
        <f t="shared" si="4790"/>
        <v>0</v>
      </c>
      <c r="M2098" s="87">
        <f t="shared" si="4790"/>
        <v>0</v>
      </c>
      <c r="N2098" s="87">
        <f t="shared" si="4790"/>
        <v>0</v>
      </c>
      <c r="O2098" s="159">
        <f t="shared" si="4790"/>
        <v>0</v>
      </c>
      <c r="P2098" s="159"/>
    </row>
    <row r="2099" spans="1:16" x14ac:dyDescent="0.25">
      <c r="A2099" s="194" t="s">
        <v>118</v>
      </c>
      <c r="B2099" s="376"/>
      <c r="C2099" s="86" t="s">
        <v>218</v>
      </c>
      <c r="D2099" s="87">
        <f>+D2092/D2095*30</f>
        <v>230.83199999999997</v>
      </c>
      <c r="E2099" s="87">
        <f t="shared" ref="E2099:O2099" si="4791">+E2092/E2095*30</f>
        <v>107.44652298154722</v>
      </c>
      <c r="F2099" s="87">
        <f t="shared" si="4791"/>
        <v>92.424118570192803</v>
      </c>
      <c r="G2099" s="87">
        <f t="shared" si="4791"/>
        <v>0</v>
      </c>
      <c r="H2099" s="87">
        <f t="shared" si="4791"/>
        <v>0</v>
      </c>
      <c r="I2099" s="87">
        <f t="shared" si="4791"/>
        <v>143.16961177555925</v>
      </c>
      <c r="J2099" s="87">
        <f t="shared" si="4791"/>
        <v>159.31661100504533</v>
      </c>
      <c r="K2099" s="87">
        <f t="shared" si="4791"/>
        <v>0</v>
      </c>
      <c r="L2099" s="87">
        <f t="shared" si="4791"/>
        <v>45.140553685907854</v>
      </c>
      <c r="M2099" s="87">
        <f t="shared" si="4791"/>
        <v>108.60828691272683</v>
      </c>
      <c r="N2099" s="87">
        <f t="shared" si="4791"/>
        <v>189.07726120319012</v>
      </c>
      <c r="O2099" s="159">
        <f t="shared" si="4791"/>
        <v>109.72233979699124</v>
      </c>
      <c r="P2099" s="159"/>
    </row>
    <row r="2100" spans="1:16" x14ac:dyDescent="0.25">
      <c r="A2100" s="194" t="s">
        <v>118</v>
      </c>
      <c r="B2100" s="376"/>
      <c r="C2100" s="86" t="s">
        <v>219</v>
      </c>
      <c r="D2100" s="87">
        <f>+D2093/D2095*30</f>
        <v>0</v>
      </c>
      <c r="E2100" s="87">
        <f t="shared" ref="E2100:O2100" si="4792">+E2093/E2095*30</f>
        <v>0</v>
      </c>
      <c r="F2100" s="87">
        <f t="shared" si="4792"/>
        <v>6.3673961184216887</v>
      </c>
      <c r="G2100" s="87">
        <f t="shared" si="4792"/>
        <v>0</v>
      </c>
      <c r="H2100" s="87">
        <f t="shared" si="4792"/>
        <v>0</v>
      </c>
      <c r="I2100" s="87">
        <f t="shared" si="4792"/>
        <v>107.8824972446546</v>
      </c>
      <c r="J2100" s="87">
        <f t="shared" si="4792"/>
        <v>258.22421882666004</v>
      </c>
      <c r="K2100" s="87">
        <f t="shared" si="4792"/>
        <v>0</v>
      </c>
      <c r="L2100" s="87">
        <f t="shared" si="4792"/>
        <v>1.3847090410017489</v>
      </c>
      <c r="M2100" s="87">
        <f t="shared" si="4792"/>
        <v>15.953156623455124</v>
      </c>
      <c r="N2100" s="87">
        <f t="shared" si="4792"/>
        <v>12.139182868022971</v>
      </c>
      <c r="O2100" s="159">
        <f t="shared" si="4792"/>
        <v>0</v>
      </c>
      <c r="P2100" s="159"/>
    </row>
    <row r="2101" spans="1:16" ht="15.75" thickBot="1" x14ac:dyDescent="0.3">
      <c r="A2101" s="194" t="s">
        <v>118</v>
      </c>
      <c r="B2101" s="376"/>
      <c r="C2101" s="96" t="s">
        <v>238</v>
      </c>
      <c r="D2101" s="168">
        <f>+D2094/D2095*30</f>
        <v>0</v>
      </c>
      <c r="E2101" s="168">
        <f t="shared" ref="E2101:O2101" si="4793">+E2094/E2095*30</f>
        <v>0</v>
      </c>
      <c r="F2101" s="168">
        <f t="shared" si="4793"/>
        <v>0</v>
      </c>
      <c r="G2101" s="168">
        <f t="shared" si="4793"/>
        <v>0</v>
      </c>
      <c r="H2101" s="168">
        <f t="shared" si="4793"/>
        <v>0</v>
      </c>
      <c r="I2101" s="168">
        <f t="shared" si="4793"/>
        <v>0</v>
      </c>
      <c r="J2101" s="168">
        <f t="shared" si="4793"/>
        <v>0</v>
      </c>
      <c r="K2101" s="168">
        <f t="shared" si="4793"/>
        <v>0</v>
      </c>
      <c r="L2101" s="168">
        <f t="shared" si="4793"/>
        <v>0</v>
      </c>
      <c r="M2101" s="168">
        <f t="shared" si="4793"/>
        <v>0</v>
      </c>
      <c r="N2101" s="168">
        <f t="shared" si="4793"/>
        <v>0</v>
      </c>
      <c r="O2101" s="169">
        <f t="shared" si="4793"/>
        <v>0</v>
      </c>
      <c r="P2101" s="169">
        <f t="shared" si="4789"/>
        <v>0</v>
      </c>
    </row>
    <row r="2102" spans="1:16" x14ac:dyDescent="0.25">
      <c r="A2102" s="194" t="s">
        <v>118</v>
      </c>
      <c r="B2102" s="376"/>
      <c r="C2102" s="76" t="s">
        <v>8</v>
      </c>
      <c r="D2102" s="170">
        <f t="shared" ref="D2102:O2102" si="4794">+D2071/D2065</f>
        <v>1.1154283172926818</v>
      </c>
      <c r="E2102" s="170">
        <f t="shared" si="4794"/>
        <v>1.1100899316799429</v>
      </c>
      <c r="F2102" s="170">
        <f t="shared" si="4794"/>
        <v>1.1100899316799429</v>
      </c>
      <c r="G2102" s="170">
        <f t="shared" si="4794"/>
        <v>1.121650721299605</v>
      </c>
      <c r="H2102" s="170">
        <f t="shared" si="4794"/>
        <v>1.1216507212996045</v>
      </c>
      <c r="I2102" s="170">
        <f t="shared" si="4794"/>
        <v>1.1216507212996045</v>
      </c>
      <c r="J2102" s="170">
        <f t="shared" si="4794"/>
        <v>1.1451406258415286</v>
      </c>
      <c r="K2102" s="170">
        <f t="shared" si="4794"/>
        <v>1.1437866357516266</v>
      </c>
      <c r="L2102" s="170">
        <f t="shared" si="4794"/>
        <v>1.1163576927773198</v>
      </c>
      <c r="M2102" s="170">
        <f t="shared" si="4794"/>
        <v>1.1137329106825</v>
      </c>
      <c r="N2102" s="170">
        <f t="shared" si="4794"/>
        <v>1.1222886938310115</v>
      </c>
      <c r="O2102" s="171">
        <f t="shared" si="4794"/>
        <v>1.1272804379212698</v>
      </c>
      <c r="P2102" s="171"/>
    </row>
    <row r="2103" spans="1:16" x14ac:dyDescent="0.25">
      <c r="A2103" s="194" t="s">
        <v>118</v>
      </c>
      <c r="B2103" s="376"/>
      <c r="C2103" s="77" t="s">
        <v>6</v>
      </c>
      <c r="D2103" s="172">
        <f>+VLOOKUP(D2051,Conversion!$B$33:$N$71,(MATCH('Measured TV opt-pt'!D2050,butget_aylar_opt,0)+1),0)</f>
        <v>1.1681637180956133</v>
      </c>
      <c r="E2103" s="172">
        <f>+VLOOKUP(E2051,Conversion!$B$33:$N$71,(MATCH('Measured TV opt-pt'!E2050,butget_aylar_opt,0)+1),0)</f>
        <v>1.1734620254679939</v>
      </c>
      <c r="F2103" s="172">
        <f>+VLOOKUP(F2051,Conversion!$B$33:$N$71,(MATCH('Measured TV opt-pt'!F2050,butget_aylar_opt,0)+1),0)</f>
        <v>1.1734620254679939</v>
      </c>
      <c r="G2103" s="172">
        <f>+VLOOKUP(G2051,Conversion!$B$33:$N$71,(MATCH('Measured TV opt-pt'!G2050,butget_aylar_opt,0)+1),0)</f>
        <v>1.190644938745824</v>
      </c>
      <c r="H2103" s="172">
        <f>+VLOOKUP(H2051,Conversion!$B$33:$N$71,(MATCH('Measured TV opt-pt'!H2050,butget_aylar_opt,0)+1),0)</f>
        <v>1.190644938745824</v>
      </c>
      <c r="I2103" s="172">
        <f>+VLOOKUP(I2051,Conversion!$B$33:$N$71,(MATCH('Measured TV opt-pt'!I2050,butget_aylar_opt,0)+1),0)</f>
        <v>1.190644938745824</v>
      </c>
      <c r="J2103" s="172">
        <f>+VLOOKUP(J2051,Conversion!$B$33:$N$71,(MATCH('Measured TV opt-pt'!J2050,butget_aylar_opt,0)+1),0)</f>
        <v>1.2161019089793743</v>
      </c>
      <c r="K2103" s="172">
        <f>+VLOOKUP(K2051,Conversion!$B$33:$N$71,(MATCH('Measured TV opt-pt'!K2050,butget_aylar_opt,0)+1),0)</f>
        <v>1.2161019089793743</v>
      </c>
      <c r="L2103" s="172">
        <f>+VLOOKUP(L2051,Conversion!$B$33:$N$71,(MATCH('Measured TV opt-pt'!L2050,butget_aylar_opt,0)+1),0)</f>
        <v>1.1613541170725816</v>
      </c>
      <c r="M2103" s="172">
        <f>+VLOOKUP(M2051,Conversion!$B$33:$N$71,(MATCH('Measured TV opt-pt'!M2050,butget_aylar_opt,0)+1),0)</f>
        <v>1.1681637180956133</v>
      </c>
      <c r="N2103" s="172">
        <f>+VLOOKUP(N2051,Conversion!$B$33:$N$71,(MATCH('Measured TV opt-pt'!N2050,butget_aylar_opt,0)+1),0)</f>
        <v>1.1681637180956133</v>
      </c>
      <c r="O2103" s="173">
        <f>+VLOOKUP(O2051,Conversion!$B$33:$N$71,(MATCH('Measured TV opt-pt'!O2050,butget_aylar_opt,0)+1),0)</f>
        <v>1.1681637180956133</v>
      </c>
      <c r="P2103" s="173"/>
    </row>
    <row r="2104" spans="1:16" ht="15.75" thickBot="1" x14ac:dyDescent="0.3">
      <c r="A2104" s="194" t="s">
        <v>118</v>
      </c>
      <c r="B2104" s="377"/>
      <c r="C2104" s="96" t="s">
        <v>7</v>
      </c>
      <c r="D2104" s="172">
        <f>+VLOOKUP(D2051,Conversion!$B$74:$N$112,(MATCH('Measured TV opt-pt'!D2050,budget_aylar_pt,0)+1),0)</f>
        <v>1.0483105344525872</v>
      </c>
      <c r="E2104" s="172">
        <f>+VLOOKUP(E2051,Conversion!$B$74:$N$112,(MATCH('Measured TV opt-pt'!E2050,budget_aylar_pt,0)+1),0)</f>
        <v>1.02943453958606</v>
      </c>
      <c r="F2104" s="172">
        <f>+VLOOKUP(F2051,Conversion!$B$74:$N$112,(MATCH('Measured TV opt-pt'!F2050,budget_aylar_pt,0)+1),0)</f>
        <v>1.02943453958606</v>
      </c>
      <c r="G2104" s="172">
        <f>+VLOOKUP(G2051,Conversion!$B$74:$N$112,(MATCH('Measured TV opt-pt'!G2050,budget_aylar_pt,0)+1),0)</f>
        <v>1.0469069857328672</v>
      </c>
      <c r="H2104" s="172">
        <f>+VLOOKUP(H2051,Conversion!$B$74:$N$112,(MATCH('Measured TV opt-pt'!H2050,budget_aylar_pt,0)+1),0)</f>
        <v>1.0469069857328672</v>
      </c>
      <c r="I2104" s="172">
        <f>+VLOOKUP(I2051,Conversion!$B$74:$N$112,(MATCH('Measured TV opt-pt'!I2050,budget_aylar_pt,0)+1),0)</f>
        <v>1.0469069857328672</v>
      </c>
      <c r="J2104" s="172">
        <f>+VLOOKUP(J2051,Conversion!$B$74:$N$112,(MATCH('Measured TV opt-pt'!J2050,budget_aylar_pt,0)+1),0)</f>
        <v>1.0682659024421961</v>
      </c>
      <c r="K2104" s="172">
        <f>+VLOOKUP(K2051,Conversion!$B$74:$N$112,(MATCH('Measured TV opt-pt'!K2050,budget_aylar_pt,0)+1),0)</f>
        <v>1.0682659024421961</v>
      </c>
      <c r="L2104" s="172">
        <f>+VLOOKUP(L2051,Conversion!$B$74:$N$112,(MATCH('Measured TV opt-pt'!L2050,budget_aylar_pt,0)+1),0)</f>
        <v>1.0682896606401939</v>
      </c>
      <c r="M2104" s="172">
        <f>+VLOOKUP(M2051,Conversion!$B$74:$N$112,(MATCH('Measured TV opt-pt'!M2050,budget_aylar_pt,0)+1),0)</f>
        <v>1.0483105344525872</v>
      </c>
      <c r="N2104" s="172">
        <f>+VLOOKUP(N2051,Conversion!$B$74:$N$112,(MATCH('Measured TV opt-pt'!N2050,budget_aylar_pt,0)+1),0)</f>
        <v>1.0483105344525872</v>
      </c>
      <c r="O2104" s="173">
        <f>+VLOOKUP(O2051,Conversion!$B$74:$N$112,(MATCH('Measured TV opt-pt'!O2050,budget_aylar_pt,0)+1),0)</f>
        <v>1.0483105344525872</v>
      </c>
      <c r="P2104" s="174"/>
    </row>
    <row r="2105" spans="1:16" ht="21.75" thickBot="1" x14ac:dyDescent="0.3">
      <c r="A2105" s="194" t="s">
        <v>118</v>
      </c>
      <c r="B2105" s="240" t="s">
        <v>126</v>
      </c>
      <c r="C2105" s="74" t="s">
        <v>107</v>
      </c>
      <c r="D2105" s="153">
        <v>1</v>
      </c>
      <c r="E2105" s="153">
        <v>2</v>
      </c>
      <c r="F2105" s="153">
        <v>3</v>
      </c>
      <c r="G2105" s="153">
        <v>4</v>
      </c>
      <c r="H2105" s="153">
        <v>5</v>
      </c>
      <c r="I2105" s="153">
        <v>6</v>
      </c>
      <c r="J2105" s="153">
        <v>7</v>
      </c>
      <c r="K2105" s="153">
        <v>8</v>
      </c>
      <c r="L2105" s="153">
        <v>9</v>
      </c>
      <c r="M2105" s="153">
        <v>10</v>
      </c>
      <c r="N2105" s="153">
        <v>11</v>
      </c>
      <c r="O2105" s="153">
        <v>12</v>
      </c>
      <c r="P2105" s="74" t="s">
        <v>127</v>
      </c>
    </row>
    <row r="2106" spans="1:16" ht="15.75" thickBot="1" x14ac:dyDescent="0.3">
      <c r="A2106" s="194" t="s">
        <v>118</v>
      </c>
      <c r="B2106" s="378" t="s">
        <v>277</v>
      </c>
      <c r="C2106" s="185" t="s">
        <v>33</v>
      </c>
      <c r="D2106" s="186" t="s">
        <v>29</v>
      </c>
      <c r="E2106" s="186" t="s">
        <v>29</v>
      </c>
      <c r="F2106" s="186" t="s">
        <v>29</v>
      </c>
      <c r="G2106" s="186" t="s">
        <v>29</v>
      </c>
      <c r="H2106" s="186" t="s">
        <v>29</v>
      </c>
      <c r="I2106" s="186" t="s">
        <v>29</v>
      </c>
      <c r="J2106" s="186" t="s">
        <v>29</v>
      </c>
      <c r="K2106" s="186" t="s">
        <v>29</v>
      </c>
      <c r="L2106" s="186" t="s">
        <v>29</v>
      </c>
      <c r="M2106" s="186" t="s">
        <v>29</v>
      </c>
      <c r="N2106" s="186" t="s">
        <v>29</v>
      </c>
      <c r="O2106" s="186" t="s">
        <v>29</v>
      </c>
      <c r="P2106" s="188" t="s">
        <v>108</v>
      </c>
    </row>
    <row r="2107" spans="1:16" x14ac:dyDescent="0.25">
      <c r="A2107" s="194" t="s">
        <v>118</v>
      </c>
      <c r="B2107" s="379"/>
      <c r="C2107" s="175" t="s">
        <v>125</v>
      </c>
      <c r="D2107" s="200">
        <v>154843.78263052792</v>
      </c>
      <c r="E2107" s="201">
        <v>120097.24955965766</v>
      </c>
      <c r="F2107" s="201"/>
      <c r="G2107" s="201"/>
      <c r="H2107" s="201"/>
      <c r="I2107" s="201"/>
      <c r="J2107" s="201"/>
      <c r="K2107" s="201"/>
      <c r="L2107" s="201"/>
      <c r="M2107" s="201"/>
      <c r="N2107" s="201"/>
      <c r="O2107" s="176"/>
      <c r="P2107" s="176">
        <f>SUM(D2107:O2107)</f>
        <v>274941.03219018556</v>
      </c>
    </row>
    <row r="2108" spans="1:16" x14ac:dyDescent="0.25">
      <c r="A2108" s="194" t="s">
        <v>118</v>
      </c>
      <c r="B2108" s="379"/>
      <c r="C2108" s="86" t="s">
        <v>1</v>
      </c>
      <c r="D2108" s="87">
        <f>+D2139*D2121*30</f>
        <v>109962.29418744416</v>
      </c>
      <c r="E2108" s="87">
        <f t="shared" ref="E2108:O2108" si="4795">+E2139*E2121*30</f>
        <v>80169.873488502155</v>
      </c>
      <c r="F2108" s="87">
        <f t="shared" si="4795"/>
        <v>0</v>
      </c>
      <c r="G2108" s="87">
        <f t="shared" si="4795"/>
        <v>0</v>
      </c>
      <c r="H2108" s="87">
        <f t="shared" si="4795"/>
        <v>0</v>
      </c>
      <c r="I2108" s="87">
        <f t="shared" si="4795"/>
        <v>0</v>
      </c>
      <c r="J2108" s="87">
        <f t="shared" si="4795"/>
        <v>0</v>
      </c>
      <c r="K2108" s="87">
        <f t="shared" si="4795"/>
        <v>0</v>
      </c>
      <c r="L2108" s="87">
        <f t="shared" si="4795"/>
        <v>0</v>
      </c>
      <c r="M2108" s="87">
        <f t="shared" si="4795"/>
        <v>0</v>
      </c>
      <c r="N2108" s="87">
        <f t="shared" si="4795"/>
        <v>0</v>
      </c>
      <c r="O2108" s="159">
        <f t="shared" si="4795"/>
        <v>0</v>
      </c>
      <c r="P2108" s="159">
        <f t="shared" ref="P2108:P2112" si="4796">SUM(D2108:O2108)</f>
        <v>190132.16767594632</v>
      </c>
    </row>
    <row r="2109" spans="1:16" x14ac:dyDescent="0.25">
      <c r="A2109" s="194" t="s">
        <v>118</v>
      </c>
      <c r="B2109" s="379"/>
      <c r="C2109" s="86" t="s">
        <v>209</v>
      </c>
      <c r="D2109" s="87">
        <f t="shared" ref="D2109:O2112" si="4797">+D2140*D2122*30</f>
        <v>0</v>
      </c>
      <c r="E2109" s="259">
        <f t="shared" si="4797"/>
        <v>0</v>
      </c>
      <c r="F2109" s="259">
        <f t="shared" si="4797"/>
        <v>0</v>
      </c>
      <c r="G2109" s="259">
        <f t="shared" si="4797"/>
        <v>0</v>
      </c>
      <c r="H2109" s="259">
        <f t="shared" si="4797"/>
        <v>0</v>
      </c>
      <c r="I2109" s="259">
        <f t="shared" si="4797"/>
        <v>0</v>
      </c>
      <c r="J2109" s="259">
        <f t="shared" si="4797"/>
        <v>0</v>
      </c>
      <c r="K2109" s="259">
        <f t="shared" si="4797"/>
        <v>0</v>
      </c>
      <c r="L2109" s="259">
        <f t="shared" si="4797"/>
        <v>0</v>
      </c>
      <c r="M2109" s="259">
        <f t="shared" si="4797"/>
        <v>0</v>
      </c>
      <c r="N2109" s="259">
        <f t="shared" si="4797"/>
        <v>0</v>
      </c>
      <c r="O2109" s="260">
        <f t="shared" si="4797"/>
        <v>0</v>
      </c>
      <c r="P2109" s="260"/>
    </row>
    <row r="2110" spans="1:16" x14ac:dyDescent="0.25">
      <c r="A2110" s="194" t="s">
        <v>118</v>
      </c>
      <c r="B2110" s="379"/>
      <c r="C2110" s="86" t="s">
        <v>210</v>
      </c>
      <c r="D2110" s="87">
        <f t="shared" si="4797"/>
        <v>44881.48844308377</v>
      </c>
      <c r="E2110" s="259">
        <f t="shared" si="4797"/>
        <v>39927.376071155493</v>
      </c>
      <c r="F2110" s="259">
        <f t="shared" si="4797"/>
        <v>0</v>
      </c>
      <c r="G2110" s="259">
        <f t="shared" si="4797"/>
        <v>0</v>
      </c>
      <c r="H2110" s="259">
        <f t="shared" si="4797"/>
        <v>0</v>
      </c>
      <c r="I2110" s="259">
        <f t="shared" si="4797"/>
        <v>0</v>
      </c>
      <c r="J2110" s="259">
        <f t="shared" si="4797"/>
        <v>0</v>
      </c>
      <c r="K2110" s="259">
        <f t="shared" si="4797"/>
        <v>0</v>
      </c>
      <c r="L2110" s="259">
        <f t="shared" si="4797"/>
        <v>0</v>
      </c>
      <c r="M2110" s="259">
        <f t="shared" si="4797"/>
        <v>0</v>
      </c>
      <c r="N2110" s="259">
        <f t="shared" si="4797"/>
        <v>0</v>
      </c>
      <c r="O2110" s="260">
        <f t="shared" si="4797"/>
        <v>0</v>
      </c>
      <c r="P2110" s="260"/>
    </row>
    <row r="2111" spans="1:16" x14ac:dyDescent="0.25">
      <c r="A2111" s="194" t="s">
        <v>118</v>
      </c>
      <c r="B2111" s="379"/>
      <c r="C2111" s="86" t="s">
        <v>211</v>
      </c>
      <c r="D2111" s="87">
        <f t="shared" si="4797"/>
        <v>0</v>
      </c>
      <c r="E2111" s="259">
        <f t="shared" si="4797"/>
        <v>0</v>
      </c>
      <c r="F2111" s="259">
        <f t="shared" si="4797"/>
        <v>0</v>
      </c>
      <c r="G2111" s="259">
        <f t="shared" si="4797"/>
        <v>0</v>
      </c>
      <c r="H2111" s="259">
        <f t="shared" si="4797"/>
        <v>0</v>
      </c>
      <c r="I2111" s="259">
        <f t="shared" si="4797"/>
        <v>0</v>
      </c>
      <c r="J2111" s="259">
        <f t="shared" si="4797"/>
        <v>0</v>
      </c>
      <c r="K2111" s="259">
        <f t="shared" si="4797"/>
        <v>0</v>
      </c>
      <c r="L2111" s="259">
        <f t="shared" si="4797"/>
        <v>0</v>
      </c>
      <c r="M2111" s="259">
        <f t="shared" si="4797"/>
        <v>0</v>
      </c>
      <c r="N2111" s="259">
        <f t="shared" si="4797"/>
        <v>0</v>
      </c>
      <c r="O2111" s="260">
        <f t="shared" si="4797"/>
        <v>0</v>
      </c>
      <c r="P2111" s="260"/>
    </row>
    <row r="2112" spans="1:16" ht="15.75" thickBot="1" x14ac:dyDescent="0.3">
      <c r="A2112" s="194" t="s">
        <v>118</v>
      </c>
      <c r="B2112" s="379"/>
      <c r="C2112" s="96" t="s">
        <v>227</v>
      </c>
      <c r="D2112" s="87">
        <f t="shared" si="4797"/>
        <v>0</v>
      </c>
      <c r="E2112" s="90">
        <f t="shared" si="4797"/>
        <v>0</v>
      </c>
      <c r="F2112" s="90">
        <f t="shared" si="4797"/>
        <v>0</v>
      </c>
      <c r="G2112" s="90">
        <f t="shared" si="4797"/>
        <v>0</v>
      </c>
      <c r="H2112" s="90">
        <f t="shared" si="4797"/>
        <v>0</v>
      </c>
      <c r="I2112" s="90">
        <f t="shared" si="4797"/>
        <v>0</v>
      </c>
      <c r="J2112" s="90">
        <f t="shared" si="4797"/>
        <v>0</v>
      </c>
      <c r="K2112" s="90">
        <f t="shared" si="4797"/>
        <v>0</v>
      </c>
      <c r="L2112" s="90">
        <f t="shared" si="4797"/>
        <v>0</v>
      </c>
      <c r="M2112" s="90">
        <f t="shared" si="4797"/>
        <v>0</v>
      </c>
      <c r="N2112" s="90">
        <f t="shared" si="4797"/>
        <v>0</v>
      </c>
      <c r="O2112" s="160">
        <f t="shared" si="4797"/>
        <v>0</v>
      </c>
      <c r="P2112" s="160">
        <f t="shared" si="4796"/>
        <v>0</v>
      </c>
    </row>
    <row r="2113" spans="1:16" ht="15.75" thickBot="1" x14ac:dyDescent="0.3">
      <c r="A2113" s="194" t="s">
        <v>118</v>
      </c>
      <c r="B2113" s="379"/>
      <c r="C2113" s="281" t="s">
        <v>108</v>
      </c>
      <c r="D2113" s="282">
        <f>SUM(D2114:D2118)</f>
        <v>1</v>
      </c>
      <c r="E2113" s="282">
        <f t="shared" ref="E2113" si="4798">SUM(E2114:E2118)</f>
        <v>1.0034229363724529</v>
      </c>
      <c r="F2113" s="282">
        <f t="shared" ref="F2113" si="4799">SUM(F2114:F2118)</f>
        <v>0.99999999999999989</v>
      </c>
      <c r="G2113" s="282">
        <f t="shared" ref="G2113" si="4800">SUM(G2114:G2118)</f>
        <v>0.99999999999999989</v>
      </c>
      <c r="H2113" s="282">
        <f t="shared" ref="H2113" si="4801">SUM(H2114:H2118)</f>
        <v>1</v>
      </c>
      <c r="I2113" s="282">
        <f t="shared" ref="I2113" si="4802">SUM(I2114:I2118)</f>
        <v>1.0000000000000002</v>
      </c>
      <c r="J2113" s="282">
        <f t="shared" ref="J2113" si="4803">SUM(J2114:J2118)</f>
        <v>0.99999999999999978</v>
      </c>
      <c r="K2113" s="282">
        <f t="shared" ref="K2113" si="4804">SUM(K2114:K2118)</f>
        <v>0.99999999999999978</v>
      </c>
      <c r="L2113" s="282">
        <f t="shared" ref="L2113" si="4805">SUM(L2114:L2118)</f>
        <v>1</v>
      </c>
      <c r="M2113" s="282">
        <f t="shared" ref="M2113" si="4806">SUM(M2114:M2118)</f>
        <v>1.0000000000000002</v>
      </c>
      <c r="N2113" s="282">
        <f t="shared" ref="N2113" si="4807">SUM(N2114:N2118)</f>
        <v>1</v>
      </c>
      <c r="O2113" s="282">
        <f t="shared" ref="O2113" si="4808">SUM(O2114:O2118)</f>
        <v>0.99999999999999989</v>
      </c>
      <c r="P2113" s="268"/>
    </row>
    <row r="2114" spans="1:16" ht="15.75" thickBot="1" x14ac:dyDescent="0.3">
      <c r="A2114" s="194" t="s">
        <v>118</v>
      </c>
      <c r="B2114" s="379"/>
      <c r="C2114" s="245" t="s">
        <v>196</v>
      </c>
      <c r="D2114" s="246">
        <v>0.748</v>
      </c>
      <c r="E2114" s="246">
        <v>0.71289999999999998</v>
      </c>
      <c r="F2114" s="246">
        <v>0.70128149006739837</v>
      </c>
      <c r="G2114" s="246">
        <v>0.53018436569432525</v>
      </c>
      <c r="H2114" s="246">
        <v>0.5423765464750937</v>
      </c>
      <c r="I2114" s="246">
        <v>0.58843916554063314</v>
      </c>
      <c r="J2114" s="246">
        <v>0.60561377608760258</v>
      </c>
      <c r="K2114" s="246">
        <v>0.80100224649177598</v>
      </c>
      <c r="L2114" s="246">
        <v>0.74479587945877479</v>
      </c>
      <c r="M2114" s="246">
        <v>0.79328167047923914</v>
      </c>
      <c r="N2114" s="246">
        <v>0.79251746496726783</v>
      </c>
      <c r="O2114" s="246">
        <v>0.75240999999999991</v>
      </c>
      <c r="P2114" s="268"/>
    </row>
    <row r="2115" spans="1:16" ht="15.75" thickBot="1" x14ac:dyDescent="0.3">
      <c r="A2115" s="194" t="s">
        <v>118</v>
      </c>
      <c r="B2115" s="379"/>
      <c r="C2115" s="245" t="s">
        <v>197</v>
      </c>
      <c r="D2115" s="246"/>
      <c r="E2115" s="246">
        <v>3.4229363724529492E-3</v>
      </c>
      <c r="F2115" s="246"/>
      <c r="G2115" s="246"/>
      <c r="H2115" s="246"/>
      <c r="I2115" s="246"/>
      <c r="J2115" s="246"/>
      <c r="K2115" s="246"/>
      <c r="L2115" s="246"/>
      <c r="M2115" s="246"/>
      <c r="N2115" s="246"/>
      <c r="O2115" s="246"/>
      <c r="P2115" s="268"/>
    </row>
    <row r="2116" spans="1:16" ht="15.75" thickBot="1" x14ac:dyDescent="0.3">
      <c r="A2116" s="194" t="s">
        <v>118</v>
      </c>
      <c r="B2116" s="379"/>
      <c r="C2116" s="245" t="s">
        <v>199</v>
      </c>
      <c r="D2116" s="310">
        <v>0.252</v>
      </c>
      <c r="E2116" s="246">
        <v>0.28710000000000002</v>
      </c>
      <c r="F2116" s="246">
        <v>0.27946524626273334</v>
      </c>
      <c r="G2116" s="246">
        <v>0.26027151737500415</v>
      </c>
      <c r="H2116" s="246">
        <v>0.22206611722025232</v>
      </c>
      <c r="I2116" s="246">
        <v>0.23470428159927745</v>
      </c>
      <c r="J2116" s="246">
        <v>0.15048175443375286</v>
      </c>
      <c r="K2116" s="246">
        <v>0.11533513094114624</v>
      </c>
      <c r="L2116" s="246">
        <v>0.2476086029169918</v>
      </c>
      <c r="M2116" s="246">
        <v>0.18024296287308908</v>
      </c>
      <c r="N2116" s="246">
        <v>0.19496532528723082</v>
      </c>
      <c r="O2116" s="246">
        <v>0.24758999999999998</v>
      </c>
      <c r="P2116" s="268"/>
    </row>
    <row r="2117" spans="1:16" ht="15.75" thickBot="1" x14ac:dyDescent="0.3">
      <c r="A2117" s="194" t="s">
        <v>118</v>
      </c>
      <c r="B2117" s="379"/>
      <c r="C2117" s="245" t="s">
        <v>198</v>
      </c>
      <c r="D2117" s="246"/>
      <c r="E2117" s="246"/>
      <c r="F2117" s="246">
        <v>1.9253263669868261E-2</v>
      </c>
      <c r="G2117" s="246">
        <v>0.20954411693067052</v>
      </c>
      <c r="H2117" s="246">
        <v>0.23555733630465386</v>
      </c>
      <c r="I2117" s="246">
        <v>0.17685655286008953</v>
      </c>
      <c r="J2117" s="246">
        <v>0.24390446947864436</v>
      </c>
      <c r="K2117" s="246">
        <v>8.3662622567077571E-2</v>
      </c>
      <c r="L2117" s="246">
        <v>7.5955176242334761E-3</v>
      </c>
      <c r="M2117" s="246">
        <v>2.6475366647671975E-2</v>
      </c>
      <c r="N2117" s="246">
        <v>1.2517209745501362E-2</v>
      </c>
      <c r="O2117" s="246">
        <v>0</v>
      </c>
      <c r="P2117" s="268"/>
    </row>
    <row r="2118" spans="1:16" ht="15.75" thickBot="1" x14ac:dyDescent="0.3">
      <c r="A2118" s="194" t="s">
        <v>118</v>
      </c>
      <c r="B2118" s="379"/>
      <c r="C2118" s="248" t="s">
        <v>228</v>
      </c>
      <c r="D2118" s="249"/>
      <c r="E2118" s="249"/>
      <c r="F2118" s="249"/>
      <c r="G2118" s="249"/>
      <c r="H2118" s="249"/>
      <c r="I2118" s="249"/>
      <c r="J2118" s="249"/>
      <c r="K2118" s="249"/>
      <c r="L2118" s="249"/>
      <c r="M2118" s="249"/>
      <c r="N2118" s="249"/>
      <c r="O2118" s="249"/>
      <c r="P2118" s="177"/>
    </row>
    <row r="2119" spans="1:16" ht="15.75" thickBot="1" x14ac:dyDescent="0.3">
      <c r="A2119" s="194"/>
      <c r="B2119" s="379"/>
      <c r="C2119" s="306" t="s">
        <v>278</v>
      </c>
      <c r="D2119" s="309">
        <v>1</v>
      </c>
      <c r="E2119" s="309">
        <v>1</v>
      </c>
      <c r="F2119" s="309">
        <v>1</v>
      </c>
      <c r="G2119" s="309">
        <v>1</v>
      </c>
      <c r="H2119" s="309">
        <v>1</v>
      </c>
      <c r="I2119" s="309">
        <v>1</v>
      </c>
      <c r="J2119" s="309">
        <v>1</v>
      </c>
      <c r="K2119" s="309">
        <v>1</v>
      </c>
      <c r="L2119" s="309">
        <v>1</v>
      </c>
      <c r="M2119" s="309">
        <v>1</v>
      </c>
      <c r="N2119" s="309">
        <v>1</v>
      </c>
      <c r="O2119" s="309">
        <v>1</v>
      </c>
      <c r="P2119" s="308"/>
    </row>
    <row r="2120" spans="1:16" x14ac:dyDescent="0.25">
      <c r="A2120" s="194" t="s">
        <v>118</v>
      </c>
      <c r="B2120" s="379"/>
      <c r="C2120" s="154" t="s">
        <v>14</v>
      </c>
      <c r="D2120" s="155">
        <f>+SUMPRODUCT(D2121:D2125,D2114:D2118)</f>
        <v>10.051756159038572</v>
      </c>
      <c r="E2120" s="155">
        <f t="shared" ref="E2120" si="4809">+SUMPRODUCT(E2121:E2125,E2114:E2118)</f>
        <v>10.188589866248609</v>
      </c>
      <c r="F2120" s="155">
        <f t="shared" ref="F2120" si="4810">+SUMPRODUCT(F2121:F2125,F2114:F2118)</f>
        <v>11.071217395778824</v>
      </c>
      <c r="G2120" s="155">
        <f t="shared" ref="G2120" si="4811">+SUMPRODUCT(G2121:G2125,G2114:G2118)</f>
        <v>14.624964802231371</v>
      </c>
      <c r="H2120" s="155">
        <f t="shared" ref="H2120" si="4812">+SUMPRODUCT(H2121:H2125,H2114:H2118)</f>
        <v>17.000673449287966</v>
      </c>
      <c r="I2120" s="155">
        <f t="shared" ref="I2120" si="4813">+SUMPRODUCT(I2121:I2125,I2114:I2118)</f>
        <v>15.819942713089155</v>
      </c>
      <c r="J2120" s="155">
        <f t="shared" ref="J2120" si="4814">+SUMPRODUCT(J2121:J2125,J2114:J2118)</f>
        <v>21.35399249524113</v>
      </c>
      <c r="K2120" s="155">
        <f t="shared" ref="K2120" si="4815">+SUMPRODUCT(K2121:K2125,K2114:K2118)</f>
        <v>18.22108961829133</v>
      </c>
      <c r="L2120" s="155">
        <f t="shared" ref="L2120" si="4816">+SUMPRODUCT(L2121:L2125,L2114:L2118)</f>
        <v>25.267794187294843</v>
      </c>
      <c r="M2120" s="155">
        <f t="shared" ref="M2120" si="4817">+SUMPRODUCT(M2121:M2125,M2114:M2118)</f>
        <v>28.430111248628506</v>
      </c>
      <c r="N2120" s="155">
        <f t="shared" ref="N2120" si="4818">+SUMPRODUCT(N2121:N2125,N2114:N2118)</f>
        <v>26.062108672171341</v>
      </c>
      <c r="O2120" s="156">
        <f t="shared" ref="O2120" si="4819">+SUMPRODUCT(O2121:O2125,O2114:O2118)</f>
        <v>22.298375777314583</v>
      </c>
      <c r="P2120" s="156"/>
    </row>
    <row r="2121" spans="1:16" x14ac:dyDescent="0.25">
      <c r="A2121" s="194" t="s">
        <v>118</v>
      </c>
      <c r="B2121" s="379"/>
      <c r="C2121" s="77" t="s">
        <v>34</v>
      </c>
      <c r="D2121" s="243">
        <f>+IF(D2119=1,D2133*'CPP Detay Tum Ay'!AF$38+(1-'Measured TV opt-pt'!D2133)*'CPP Detay Tum Ay'!AF$20,IF(D2119=2,D2133*'CPP Detay (düşük)'!AF$38+(1-'Measured TV opt-pt'!D2133)*'CPP Detay (düşük)'!AF$20,IF(D2119=3,D2133*'CPP Detay (yüksek)'!AF$38+(1-'Measured TV opt-pt'!D2133)*'CPP Detay (yüksek)'!AF$20,"Girilen Rakamda Hata Var")))</f>
        <v>9.5431196053091654</v>
      </c>
      <c r="E2121" s="243">
        <f>+IF(E2119=1,E2133*'CPP Detay Tum Ay'!AG$38+(1-'Measured TV opt-pt'!E2133)*'CPP Detay Tum Ay'!AG$20,IF(E2119=2,E2133*'CPP Detay (düşük)'!AG$38+(1-'Measured TV opt-pt'!E2133)*'CPP Detay (düşük)'!AG$20,IF(E2119=3,E2133*'CPP Detay (yüksek)'!AG$38+(1-'Measured TV opt-pt'!E2133)*'CPP Detay (yüksek)'!AG$20,"Girilen Rakamda Hata Var")))</f>
        <v>9.5403345108980542</v>
      </c>
      <c r="F2121" s="161">
        <f>+IF(F2119=1,F2133*'CPP Detay Tum Ay'!AH$38+(1-'Measured TV opt-pt'!F2133)*'CPP Detay Tum Ay'!AH$20,IF(F2119=2,F2133*'CPP Detay (düşük)'!AH$38+(1-'Measured TV opt-pt'!F2133)*'CPP Detay (düşük)'!AH$20,IF(F2119=3,F2133*'CPP Detay (yüksek)'!AH$38+(1-'Measured TV opt-pt'!F2133)*'CPP Detay (yüksek)'!AH$20,"Girilen Rakamda Hata Var")))</f>
        <v>10.251032162732386</v>
      </c>
      <c r="G2121" s="161">
        <f>+IF(G2119=1,G2133*'CPP Detay Tum Ay'!AI$38+(1-'Measured TV opt-pt'!G2133)*'CPP Detay Tum Ay'!AI$20,IF(G2119=2,G2133*'CPP Detay (düşük)'!AI$38+(1-'Measured TV opt-pt'!G2133)*'CPP Detay (düşük)'!AI$20,IF(G2119=3,G2133*'CPP Detay (yüksek)'!AI$38+(1-'Measured TV opt-pt'!G2133)*'CPP Detay (yüksek)'!AI$20,"Girilen Rakamda Hata Var")))</f>
        <v>12.909766071670832</v>
      </c>
      <c r="H2121" s="161">
        <f>+IF(H2119=1,H2133*'CPP Detay Tum Ay'!AJ$38+(1-'Measured TV opt-pt'!H2133)*'CPP Detay Tum Ay'!AJ$20,IF(H2119=2,H2133*'CPP Detay (düşük)'!AJ$38+(1-'Measured TV opt-pt'!H2133)*'CPP Detay (düşük)'!AJ$20,IF(H2119=3,H2133*'CPP Detay (yüksek)'!AJ$38+(1-'Measured TV opt-pt'!H2133)*'CPP Detay (yüksek)'!AJ$20,"Girilen Rakamda Hata Var")))</f>
        <v>14.961472303407019</v>
      </c>
      <c r="I2121" s="161">
        <f>+IF(I2119=1,I2133*'CPP Detay Tum Ay'!AK$38+(1-'Measured TV opt-pt'!I2133)*'CPP Detay Tum Ay'!AK$20,IF(I2119=2,I2133*'CPP Detay (düşük)'!AK$38+(1-'Measured TV opt-pt'!I2133)*'CPP Detay (düşük)'!AK$20,IF(I2119=3,I2133*'CPP Detay (yüksek)'!AK$38+(1-'Measured TV opt-pt'!I2133)*'CPP Detay (yüksek)'!AK$20,"Girilen Rakamda Hata Var")))</f>
        <v>14.156678941511927</v>
      </c>
      <c r="J2121" s="161">
        <f>+IF(J2119=1,J2133*'CPP Detay Tum Ay'!AL$38+(1-'Measured TV opt-pt'!J2133)*'CPP Detay Tum Ay'!AL$20,IF(J2119=2,J2133*'CPP Detay (düşük)'!AL$38+(1-'Measured TV opt-pt'!J2133)*'CPP Detay (düşük)'!AL$20,IF(J2119=3,J2133*'CPP Detay (yüksek)'!AL$38+(1-'Measured TV opt-pt'!J2133)*'CPP Detay (yüksek)'!AL$20,"Girilen Rakamda Hata Var")))</f>
        <v>20.064446785773136</v>
      </c>
      <c r="K2121" s="161">
        <f>+IF(K2119=1,K2133*'CPP Detay Tum Ay'!AM$38+(1-'Measured TV opt-pt'!K2133)*'CPP Detay Tum Ay'!AM$20,IF(K2119=2,K2133*'CPP Detay (düşük)'!AM$38+(1-'Measured TV opt-pt'!K2133)*'CPP Detay (düşük)'!AM$20,IF(K2119=3,K2133*'CPP Detay (yüksek)'!AM$38+(1-'Measured TV opt-pt'!K2133)*'CPP Detay (yüksek)'!AM$20,"Girilen Rakamda Hata Var")))</f>
        <v>17.98419539830169</v>
      </c>
      <c r="L2121" s="255">
        <f>+IF(L2119=1,L2133*'CPP Detay Tum Ay'!AN$38+(1-'Measured TV opt-pt'!L2133)*'CPP Detay Tum Ay'!AN$20,IF(L2119=2,L2133*'CPP Detay (düşük)'!AN$38+(1-'Measured TV opt-pt'!L2133)*'CPP Detay (düşük)'!AN$20,IF(L2119=3,L2133*'CPP Detay (yüksek)'!AN$38+(1-'Measured TV opt-pt'!L2133)*'CPP Detay (yüksek)'!AN$20,"Girilen Rakamda Hata Var")))</f>
        <v>23.57746541863493</v>
      </c>
      <c r="M2121" s="255">
        <f>+IF(M2119=1,M2133*'CPP Detay Tum Ay'!AO$38+(1-'Measured TV opt-pt'!M2133)*'CPP Detay Tum Ay'!AO$20,IF(M2119=2,M2133*'CPP Detay (düşük)'!AO$38+(1-'Measured TV opt-pt'!M2133)*'CPP Detay (düşük)'!AO$20,IF(M2119=3,M2133*'CPP Detay (yüksek)'!AO$38+(1-'Measured TV opt-pt'!M2133)*'CPP Detay (yüksek)'!AO$20,"Girilen Rakamda Hata Var")))</f>
        <v>26.793854132839044</v>
      </c>
      <c r="N2121" s="255">
        <f>+IF(N2119=1,N2133*'CPP Detay Tum Ay'!AP$38+(1-'Measured TV opt-pt'!N2133)*'CPP Detay Tum Ay'!AP$20,IF(N2119=2,N2133*'CPP Detay (düşük)'!AP$38+(1-'Measured TV opt-pt'!N2133)*'CPP Detay (düşük)'!AP$20,IF(N2119=3,N2133*'CPP Detay (yüksek)'!AP$38+(1-'Measured TV opt-pt'!N2133)*'CPP Detay (yüksek)'!AP$20,"Girilen Rakamda Hata Var")))</f>
        <v>24.713926724268049</v>
      </c>
      <c r="O2121" s="256">
        <f>+IF(O2119=1,O2133*'CPP Detay Tum Ay'!AQ$38+(1-'Measured TV opt-pt'!O2133)*'CPP Detay Tum Ay'!AQ$20,IF(O2119=2,O2133*'CPP Detay (düşük)'!AQ$38+(1-'Measured TV opt-pt'!O2133)*'CPP Detay (düşük)'!AQ$20,IF(O2119=3,O2133*'CPP Detay (yüksek)'!AQ$38+(1-'Measured TV opt-pt'!O2133)*'CPP Detay (yüksek)'!AQ$20,"Girilen Rakamda Hata Var")))</f>
        <v>20.936718734340609</v>
      </c>
      <c r="P2121" s="162"/>
    </row>
    <row r="2122" spans="1:16" x14ac:dyDescent="0.25">
      <c r="A2122" s="194" t="s">
        <v>118</v>
      </c>
      <c r="B2122" s="379"/>
      <c r="C2122" s="77" t="s">
        <v>194</v>
      </c>
      <c r="D2122" s="243">
        <f>+IF(D2119=1,D2134*'CPP Detay Tum Ay'!AF$94+(1-'Measured TV opt-pt'!D2134)*'CPP Detay Tum Ay'!AF$76,IF(D2119=2,D2134*'CPP Detay (düşük)'!AF$94+(1-'Measured TV opt-pt'!D2134)*'CPP Detay (düşük)'!AF$76,IF(D2119=3,D2134*'CPP Detay (yüksek)'!AF$94+(1-'Measured TV opt-pt'!D2134)*'CPP Detay (yüksek)'!AF$76,"Girilen Rakamda Hata Var")))</f>
        <v>0</v>
      </c>
      <c r="E2122" s="243">
        <f>+IF(E2119=1,E2134*'CPP Detay Tum Ay'!AG$94+(1-'Measured TV opt-pt'!E2134)*'CPP Detay Tum Ay'!AG$76,IF(E2119=2,E2134*'CPP Detay (düşük)'!AG$94+(1-'Measured TV opt-pt'!E2134)*'CPP Detay (düşük)'!AG$76,IF(E2119=3,E2134*'CPP Detay (yüksek)'!AG$94+(1-'Measured TV opt-pt'!E2134)*'CPP Detay (yüksek)'!AG$76,"Girilen Rakamda Hata Var")))</f>
        <v>0</v>
      </c>
      <c r="F2122" s="243">
        <f>+IF(F2119=1,F2134*'CPP Detay Tum Ay'!AH$94+(1-'Measured TV opt-pt'!F2134)*'CPP Detay Tum Ay'!AH$76,IF(F2119=2,F2134*'CPP Detay (düşük)'!AH$94+(1-'Measured TV opt-pt'!F2134)*'CPP Detay (düşük)'!AH$76,IF(F2119=3,F2134*'CPP Detay (yüksek)'!AH$94+(1-'Measured TV opt-pt'!F2134)*'CPP Detay (yüksek)'!AH$76,"Girilen Rakamda Hata Var")))</f>
        <v>0</v>
      </c>
      <c r="G2122" s="243">
        <f>+IF(G2119=1,G2134*'CPP Detay Tum Ay'!AI$94+(1-'Measured TV opt-pt'!G2134)*'CPP Detay Tum Ay'!AI$76,IF(G2119=2,G2134*'CPP Detay (düşük)'!AI$94+(1-'Measured TV opt-pt'!G2134)*'CPP Detay (düşük)'!AI$76,IF(G2119=3,G2134*'CPP Detay (yüksek)'!AI$94+(1-'Measured TV opt-pt'!G2134)*'CPP Detay (yüksek)'!AI$76,"Girilen Rakamda Hata Var")))</f>
        <v>0</v>
      </c>
      <c r="H2122" s="243">
        <f>+IF(H2119=1,H2134*'CPP Detay Tum Ay'!AJ$94+(1-'Measured TV opt-pt'!H2134)*'CPP Detay Tum Ay'!AJ$76,IF(H2119=2,H2134*'CPP Detay (düşük)'!AJ$94+(1-'Measured TV opt-pt'!H2134)*'CPP Detay (düşük)'!AJ$76,IF(H2119=3,H2134*'CPP Detay (yüksek)'!AJ$94+(1-'Measured TV opt-pt'!H2134)*'CPP Detay (yüksek)'!AJ$76,"Girilen Rakamda Hata Var")))</f>
        <v>0</v>
      </c>
      <c r="I2122" s="243">
        <f>+IF(I2119=1,I2134*'CPP Detay Tum Ay'!AK$94+(1-'Measured TV opt-pt'!I2134)*'CPP Detay Tum Ay'!AK$76,IF(I2119=2,I2134*'CPP Detay (düşük)'!AK$94+(1-'Measured TV opt-pt'!I2134)*'CPP Detay (düşük)'!AK$76,IF(I2119=3,I2134*'CPP Detay (yüksek)'!AK$94+(1-'Measured TV opt-pt'!I2134)*'CPP Detay (yüksek)'!AK$76,"Girilen Rakamda Hata Var")))</f>
        <v>0</v>
      </c>
      <c r="J2122" s="243">
        <f>+IF(J2119=1,J2134*'CPP Detay Tum Ay'!AL$94+(1-'Measured TV opt-pt'!J2134)*'CPP Detay Tum Ay'!AL$76,IF(J2119=2,J2134*'CPP Detay (düşük)'!AL$94+(1-'Measured TV opt-pt'!J2134)*'CPP Detay (düşük)'!AL$76,IF(J2119=3,J2134*'CPP Detay (yüksek)'!AL$94+(1-'Measured TV opt-pt'!J2134)*'CPP Detay (yüksek)'!AL$76,"Girilen Rakamda Hata Var")))</f>
        <v>0</v>
      </c>
      <c r="K2122" s="243">
        <f>+IF(K2119=1,K2134*'CPP Detay Tum Ay'!AM$94+(1-'Measured TV opt-pt'!K2134)*'CPP Detay Tum Ay'!AM$76,IF(K2119=2,K2134*'CPP Detay (düşük)'!AM$94+(1-'Measured TV opt-pt'!K2134)*'CPP Detay (düşük)'!AM$76,IF(K2119=3,K2134*'CPP Detay (yüksek)'!AM$94+(1-'Measured TV opt-pt'!K2134)*'CPP Detay (yüksek)'!AM$76,"Girilen Rakamda Hata Var")))</f>
        <v>0</v>
      </c>
      <c r="L2122" s="257">
        <f>+IF(L2119=1,L2134*'CPP Detay Tum Ay'!AN$94+(1-'Measured TV opt-pt'!L2134)*'CPP Detay Tum Ay'!AN$76,IF(L2119=2,L2134*'CPP Detay (düşük)'!AN$94+(1-'Measured TV opt-pt'!L2134)*'CPP Detay (düşük)'!AN$76,IF(L2119=3,L2134*'CPP Detay (yüksek)'!AN$94+(1-'Measured TV opt-pt'!L2134)*'CPP Detay (yüksek)'!AN$76,"Girilen Rakamda Hata Var")))</f>
        <v>0</v>
      </c>
      <c r="M2122" s="257">
        <f>+IF(M2119=1,M2134*'CPP Detay Tum Ay'!AO$94+(1-'Measured TV opt-pt'!M2134)*'CPP Detay Tum Ay'!AO$76,IF(M2119=2,M2134*'CPP Detay (düşük)'!AO$94+(1-'Measured TV opt-pt'!M2134)*'CPP Detay (düşük)'!AO$76,IF(M2119=3,M2134*'CPP Detay (yüksek)'!AO$94+(1-'Measured TV opt-pt'!M2134)*'CPP Detay (yüksek)'!AO$76,"Girilen Rakamda Hata Var")))</f>
        <v>0</v>
      </c>
      <c r="N2122" s="257">
        <f>+IF(N2119=1,N2134*'CPP Detay Tum Ay'!AP$94+(1-'Measured TV opt-pt'!N2134)*'CPP Detay Tum Ay'!AP$76,IF(N2119=2,N2134*'CPP Detay (düşük)'!AP$94+(1-'Measured TV opt-pt'!N2134)*'CPP Detay (düşük)'!AP$76,IF(N2119=3,N2134*'CPP Detay (yüksek)'!AP$94+(1-'Measured TV opt-pt'!N2134)*'CPP Detay (yüksek)'!AP$76,"Girilen Rakamda Hata Var")))</f>
        <v>0</v>
      </c>
      <c r="O2122" s="258">
        <f>+IF(O2119=1,O2134*'CPP Detay Tum Ay'!AQ$94+(1-'Measured TV opt-pt'!O2134)*'CPP Detay Tum Ay'!AQ$76,IF(O2119=2,O2134*'CPP Detay (düşük)'!AQ$94+(1-'Measured TV opt-pt'!O2134)*'CPP Detay (düşük)'!AQ$76,IF(O2119=3,O2134*'CPP Detay (yüksek)'!AQ$94+(1-'Measured TV opt-pt'!O2134)*'CPP Detay (yüksek)'!AQ$76,"Girilen Rakamda Hata Var")))</f>
        <v>0</v>
      </c>
      <c r="P2122" s="244"/>
    </row>
    <row r="2123" spans="1:16" x14ac:dyDescent="0.25">
      <c r="A2123" s="194" t="s">
        <v>118</v>
      </c>
      <c r="B2123" s="379"/>
      <c r="C2123" s="77" t="s">
        <v>195</v>
      </c>
      <c r="D2123" s="243">
        <f>+IF(D2119=1,D2135*'CPP Detay Tum Ay'!AF$150+(1-'Measured TV opt-pt'!D2135)*'CPP Detay Tum Ay'!AF$132,IF(D2119=2,D2135*'CPP Detay (düşük)'!AF$150+(1-'Measured TV opt-pt'!D2135)*'CPP Detay (düşük)'!AF$132,IF(D2119=3,D2135*'CPP Detay (yüksek)'!AF$150+(1-'Measured TV opt-pt'!D2135)*'CPP Detay (yüksek)'!AF$132,"Girilen Rakamda Hata Var")))</f>
        <v>11.561518628044906</v>
      </c>
      <c r="E2123" s="243">
        <f>+IF(E2119=1,E2135*'CPP Detay Tum Ay'!AG$150+(1-'Measured TV opt-pt'!E2135)*'CPP Detay Tum Ay'!AG$132,IF(E2119=2,E2135*'CPP Detay (düşük)'!AG$150+(1-'Measured TV opt-pt'!E2135)*'CPP Detay (düşük)'!AG$132,IF(E2119=3,E2135*'CPP Detay (yüksek)'!AG$150+(1-'Measured TV opt-pt'!E2135)*'CPP Detay (yüksek)'!AG$132,"Girilen Rakamda Hata Var")))</f>
        <v>11.798277232425583</v>
      </c>
      <c r="F2123" s="243">
        <f>+IF(F2119=1,F2135*'CPP Detay Tum Ay'!AH$150+(1-'Measured TV opt-pt'!F2135)*'CPP Detay Tum Ay'!AH$132,IF(F2119=2,F2135*'CPP Detay (düşük)'!AH$150+(1-'Measured TV opt-pt'!F2135)*'CPP Detay (düşük)'!AH$132,IF(F2119=3,F2135*'CPP Detay (yüksek)'!AH$150+(1-'Measured TV opt-pt'!F2135)*'CPP Detay (yüksek)'!AH$132,"Girilen Rakamda Hata Var")))</f>
        <v>13.07492658040317</v>
      </c>
      <c r="G2123" s="243">
        <f>+IF(G2119=1,G2135*'CPP Detay Tum Ay'!AI$150+(1-'Measured TV opt-pt'!G2135)*'CPP Detay Tum Ay'!AI$132,IF(G2119=2,G2135*'CPP Detay (düşük)'!AI$150+(1-'Measured TV opt-pt'!G2135)*'CPP Detay (düşük)'!AI$132,IF(G2119=3,G2135*'CPP Detay (yüksek)'!AI$150+(1-'Measured TV opt-pt'!G2135)*'CPP Detay (yüksek)'!AI$132,"Girilen Rakamda Hata Var")))</f>
        <v>16.574221780402713</v>
      </c>
      <c r="H2123" s="243">
        <f>+IF(H2119=1,H2135*'CPP Detay Tum Ay'!AJ$150+(1-'Measured TV opt-pt'!H2135)*'CPP Detay Tum Ay'!AJ$132,IF(H2119=2,H2135*'CPP Detay (düşük)'!AJ$150+(1-'Measured TV opt-pt'!H2135)*'CPP Detay (düşük)'!AJ$132,IF(H2119=3,H2135*'CPP Detay (yüksek)'!AJ$150+(1-'Measured TV opt-pt'!H2135)*'CPP Detay (yüksek)'!AJ$132,"Girilen Rakamda Hata Var")))</f>
        <v>19.438720460710421</v>
      </c>
      <c r="I2123" s="243">
        <f>+IF(I2119=1,I2135*'CPP Detay Tum Ay'!AK$150+(1-'Measured TV opt-pt'!I2135)*'CPP Detay Tum Ay'!AK$132,IF(I2119=2,I2135*'CPP Detay (düşük)'!AK$150+(1-'Measured TV opt-pt'!I2135)*'CPP Detay (düşük)'!AK$132,IF(I2119=3,I2135*'CPP Detay (yüksek)'!AK$150+(1-'Measured TV opt-pt'!I2135)*'CPP Detay (yüksek)'!AK$132,"Girilen Rakamda Hata Var")))</f>
        <v>18.177308824940045</v>
      </c>
      <c r="J2123" s="243">
        <f>+IF(J2119=1,J2135*'CPP Detay Tum Ay'!AL$150+(1-'Measured TV opt-pt'!J2135)*'CPP Detay Tum Ay'!AL$132,IF(J2119=2,J2135*'CPP Detay (düşük)'!AL$150+(1-'Measured TV opt-pt'!J2135)*'CPP Detay (düşük)'!AL$132,IF(J2119=3,J2135*'CPP Detay (yüksek)'!AL$150+(1-'Measured TV opt-pt'!J2135)*'CPP Detay (yüksek)'!AL$132,"Girilen Rakamda Hata Var")))</f>
        <v>23.422902924094682</v>
      </c>
      <c r="K2123" s="243">
        <f>+IF(K2119=1,K2135*'CPP Detay Tum Ay'!AM$150+(1-'Measured TV opt-pt'!K2135)*'CPP Detay Tum Ay'!AM$132,IF(K2119=2,K2135*'CPP Detay (düşük)'!AM$150+(1-'Measured TV opt-pt'!K2135)*'CPP Detay (düşük)'!AM$132,IF(K2119=3,K2135*'CPP Detay (yüksek)'!AM$150+(1-'Measured TV opt-pt'!K2135)*'CPP Detay (yüksek)'!AM$132,"Girilen Rakamda Hata Var")))</f>
        <v>19.053642147149212</v>
      </c>
      <c r="L2123" s="257">
        <f>+IF(L2119=1,L2135*'CPP Detay Tum Ay'!AN$150+(1-'Measured TV opt-pt'!L2135)*'CPP Detay Tum Ay'!AN$132,IF(L2119=2,L2135*'CPP Detay (düşük)'!AN$150+(1-'Measured TV opt-pt'!L2135)*'CPP Detay (düşük)'!AN$132,IF(L2119=3,L2135*'CPP Detay (yüksek)'!AN$150+(1-'Measured TV opt-pt'!L2135)*'CPP Detay (yüksek)'!AN$132,"Girilen Rakamda Hata Var")))</f>
        <v>29.962257323016054</v>
      </c>
      <c r="M2123" s="257">
        <f>+IF(M2119=1,M2135*'CPP Detay Tum Ay'!AO$150+(1-'Measured TV opt-pt'!M2135)*'CPP Detay Tum Ay'!AO$132,IF(M2119=2,M2135*'CPP Detay (düşük)'!AO$150+(1-'Measured TV opt-pt'!M2135)*'CPP Detay (düşük)'!AO$132,IF(M2119=3,M2135*'CPP Detay (yüksek)'!AO$150+(1-'Measured TV opt-pt'!M2135)*'CPP Detay (yüksek)'!AO$132,"Girilen Rakamda Hata Var")))</f>
        <v>34.09758229862215</v>
      </c>
      <c r="N2123" s="257">
        <f>+IF(N2119=1,N2135*'CPP Detay Tum Ay'!AP$150+(1-'Measured TV opt-pt'!N2135)*'CPP Detay Tum Ay'!AP$132,IF(N2119=2,N2135*'CPP Detay (düşük)'!AP$150+(1-'Measured TV opt-pt'!N2135)*'CPP Detay (düşük)'!AP$132,IF(N2119=3,N2135*'CPP Detay (yüksek)'!AP$150+(1-'Measured TV opt-pt'!N2135)*'CPP Detay (yüksek)'!AP$132,"Girilen Rakamda Hata Var")))</f>
        <v>31.007738222475069</v>
      </c>
      <c r="O2123" s="258">
        <f>+IF(O2119=1,O2135*'CPP Detay Tum Ay'!AQ$150+(1-'Measured TV opt-pt'!O2135)*'CPP Detay Tum Ay'!AQ$132,IF(O2119=2,O2135*'CPP Detay (düşük)'!AQ$150+(1-'Measured TV opt-pt'!O2135)*'CPP Detay (düşük)'!AQ$132,IF(O2119=3,O2135*'CPP Detay (yüksek)'!AQ$150+(1-'Measured TV opt-pt'!O2135)*'CPP Detay (yüksek)'!AQ$132,"Girilen Rakamda Hata Var")))</f>
        <v>26.436363481600104</v>
      </c>
      <c r="P2123" s="244"/>
    </row>
    <row r="2124" spans="1:16" x14ac:dyDescent="0.25">
      <c r="A2124" s="194" t="s">
        <v>118</v>
      </c>
      <c r="B2124" s="379"/>
      <c r="C2124" s="77" t="s">
        <v>193</v>
      </c>
      <c r="D2124" s="243">
        <f>+IF(D2119=1,D2136*'CPP Detay Tum Ay'!AF$206+(1-'Measured TV opt-pt'!D2136)*'CPP Detay Tum Ay'!AF$188,IF(D2119=2,D2136*'CPP Detay (düşük)'!AF$206+(1-'Measured TV opt-pt'!D2136)*'CPP Detay (düşük)'!AF$188,IF(D2119=3,D2136*'CPP Detay (yüksek)'!AF$206+(1-'Measured TV opt-pt'!D2136)*'CPP Detay (yüksek)'!AF$188,"Girilen Rakamda Hata Var")))</f>
        <v>0</v>
      </c>
      <c r="E2124" s="243">
        <f>+IF(E2119=1,E2136*'CPP Detay Tum Ay'!AG$206+(1-'Measured TV opt-pt'!E2136)*'CPP Detay Tum Ay'!AG$188,IF(E2119=2,E2136*'CPP Detay (düşük)'!AG$206+(1-'Measured TV opt-pt'!E2136)*'CPP Detay (düşük)'!AG$188,IF(E2119=3,E2136*'CPP Detay (yüksek)'!AG$206+(1-'Measured TV opt-pt'!E2136)*'CPP Detay (yüksek)'!AG$188,"Girilen Rakamda Hata Var")))</f>
        <v>0</v>
      </c>
      <c r="F2124" s="243">
        <f>+IF(F2119=1,F2136*'CPP Detay Tum Ay'!AH$206+(1-'Measured TV opt-pt'!F2136)*'CPP Detay Tum Ay'!AH$188,IF(F2119=2,F2136*'CPP Detay (düşük)'!AH$206+(1-'Measured TV opt-pt'!F2136)*'CPP Detay (düşük)'!AH$188,IF(F2119=3,F2136*'CPP Detay (yüksek)'!AH$206+(1-'Measured TV opt-pt'!F2136)*'CPP Detay (yüksek)'!AH$188,"Girilen Rakamda Hata Var")))</f>
        <v>11.861402473124961</v>
      </c>
      <c r="G2124" s="243">
        <f>+IF(G2119=1,G2136*'CPP Detay Tum Ay'!AI$206+(1-'Measured TV opt-pt'!G2136)*'CPP Detay Tum Ay'!AI$188,IF(G2119=2,G2136*'CPP Detay (düşük)'!AI$206+(1-'Measured TV opt-pt'!G2136)*'CPP Detay (düşük)'!AI$188,IF(G2119=3,G2136*'CPP Detay (yüksek)'!AI$206+(1-'Measured TV opt-pt'!G2136)*'CPP Detay (yüksek)'!AI$188,"Girilen Rakamda Hata Var")))</f>
        <v>16.54358454411847</v>
      </c>
      <c r="H2124" s="243">
        <f>+IF(H2119=1,H2136*'CPP Detay Tum Ay'!AJ$206+(1-'Measured TV opt-pt'!H2136)*'CPP Detay Tum Ay'!AJ$188,IF(H2119=2,H2136*'CPP Detay (düşük)'!AJ$206+(1-'Measured TV opt-pt'!H2136)*'CPP Detay (düşük)'!AJ$188,IF(H2119=3,H2136*'CPP Detay (yüksek)'!AJ$206+(1-'Measured TV opt-pt'!H2136)*'CPP Detay (yüksek)'!AJ$188,"Girilen Rakamda Hata Var")))</f>
        <v>19.397572864527216</v>
      </c>
      <c r="I2124" s="243">
        <f>+IF(I2119=1,I2136*'CPP Detay Tum Ay'!AK$206+(1-'Measured TV opt-pt'!I2136)*'CPP Detay Tum Ay'!AK$188,IF(I2119=2,I2136*'CPP Detay (düşük)'!AK$206+(1-'Measured TV opt-pt'!I2136)*'CPP Detay (düşük)'!AK$188,IF(I2119=3,I2136*'CPP Detay (yüksek)'!AK$206+(1-'Measured TV opt-pt'!I2136)*'CPP Detay (yüksek)'!AK$188,"Girilen Rakamda Hata Var")))</f>
        <v>18.225539900143861</v>
      </c>
      <c r="J2124" s="243">
        <f>+IF(J2119=1,J2136*'CPP Detay Tum Ay'!AL$206+(1-'Measured TV opt-pt'!J2136)*'CPP Detay Tum Ay'!AL$188,IF(J2119=2,J2136*'CPP Detay (düşük)'!AL$206+(1-'Measured TV opt-pt'!J2136)*'CPP Detay (düşük)'!AL$188,IF(J2119=3,J2136*'CPP Detay (yüksek)'!AL$206+(1-'Measured TV opt-pt'!J2136)*'CPP Detay (yüksek)'!AL$188,"Girilen Rakamda Hata Var")))</f>
        <v>23.279473305216335</v>
      </c>
      <c r="K2124" s="243">
        <f>+IF(K2119=1,K2136*'CPP Detay Tum Ay'!AM$206+(1-'Measured TV opt-pt'!K2136)*'CPP Detay Tum Ay'!AM$188,IF(K2119=2,K2136*'CPP Detay (düşük)'!AM$206+(1-'Measured TV opt-pt'!K2136)*'CPP Detay (düşük)'!AM$188,IF(K2119=3,K2136*'CPP Detay (yüksek)'!AM$206+(1-'Measured TV opt-pt'!K2136)*'CPP Detay (yüksek)'!AM$188,"Girilen Rakamda Hata Var")))</f>
        <v>19.341425612854145</v>
      </c>
      <c r="L2124" s="257">
        <f>+IF(L2119=1,L2136*'CPP Detay Tum Ay'!AN$206+(1-'Measured TV opt-pt'!L2136)*'CPP Detay Tum Ay'!AN$188,IF(L2119=2,L2136*'CPP Detay (düşük)'!AN$206+(1-'Measured TV opt-pt'!L2136)*'CPP Detay (düşük)'!AN$188,IF(L2119=3,L2136*'CPP Detay (yüksek)'!AN$206+(1-'Measured TV opt-pt'!L2136)*'CPP Detay (yüksek)'!AN$188,"Girilen Rakamda Hata Var")))</f>
        <v>37.980613526848707</v>
      </c>
      <c r="M2124" s="257">
        <f>+IF(M2119=1,M2136*'CPP Detay Tum Ay'!AO$206+(1-'Measured TV opt-pt'!M2136)*'CPP Detay Tum Ay'!AO$188,IF(M2119=2,M2136*'CPP Detay (düşük)'!AO$206+(1-'Measured TV opt-pt'!M2136)*'CPP Detay (düşük)'!AO$188,IF(M2119=3,M2136*'CPP Detay (yüksek)'!AO$206+(1-'Measured TV opt-pt'!M2136)*'CPP Detay (yüksek)'!AO$188,"Girilen Rakamda Hata Var")))</f>
        <v>38.873441751966382</v>
      </c>
      <c r="N2124" s="257">
        <f>+IF(N2119=1,N2136*'CPP Detay Tum Ay'!AP$206+(1-'Measured TV opt-pt'!N2136)*'CPP Detay Tum Ay'!AP$188,IF(N2119=2,N2136*'CPP Detay (düşük)'!AP$206+(1-'Measured TV opt-pt'!N2136)*'CPP Detay (düşük)'!AP$188,IF(N2119=3,N2136*'CPP Detay (yüksek)'!AP$206+(1-'Measured TV opt-pt'!N2136)*'CPP Detay (yüksek)'!AP$188,"Girilen Rakamda Hata Var")))</f>
        <v>34.389161406851699</v>
      </c>
      <c r="O2124" s="258">
        <f>+IF(O2119=1,O2136*'CPP Detay Tum Ay'!AQ$206+(1-'Measured TV opt-pt'!O2136)*'CPP Detay Tum Ay'!AQ$188,IF(O2119=2,O2136*'CPP Detay (düşük)'!AQ$206+(1-'Measured TV opt-pt'!O2136)*'CPP Detay (düşük)'!AQ$188,IF(O2119=3,O2136*'CPP Detay (yüksek)'!AQ$206+(1-'Measured TV opt-pt'!O2136)*'CPP Detay (yüksek)'!AQ$188,"Girilen Rakamda Hata Var")))</f>
        <v>0</v>
      </c>
      <c r="P2124" s="244"/>
    </row>
    <row r="2125" spans="1:16" ht="15.75" thickBot="1" x14ac:dyDescent="0.3">
      <c r="A2125" s="194" t="s">
        <v>118</v>
      </c>
      <c r="B2125" s="379"/>
      <c r="C2125" s="96" t="s">
        <v>229</v>
      </c>
      <c r="D2125" s="243">
        <f>+IF(D2119=1,D2137*'CPP Detay Tum Ay'!AF$262+(1-'Measured TV opt-pt'!D2137)*'CPP Detay Tum Ay'!AF$244,IF(D2119=2,D2137*'CPP Detay (düşük)'!AF$262+(1-'Measured TV opt-pt'!D2137)*'CPP Detay (düşük)'!AF$244,IF(D2119=3,D2137*'CPP Detay (yüksek)'!AF$262+(1-'Measured TV opt-pt'!D2137)*'CPP Detay (yüksek)'!AF$244,"Girilen Rakamda Hata Var")))</f>
        <v>0</v>
      </c>
      <c r="E2125" s="163">
        <f>+IF(E2119=1,E2137*'CPP Detay Tum Ay'!AG$262+(1-'Measured TV opt-pt'!E2137)*'CPP Detay Tum Ay'!AG$244,IF(E2119=2,E2137*'CPP Detay (düşük)'!AG$262+(1-'Measured TV opt-pt'!E2137)*'CPP Detay (düşük)'!AG$244,IF(E2119=3,E2137*'CPP Detay (yüksek)'!AG$262+(1-'Measured TV opt-pt'!E2137)*'CPP Detay (yüksek)'!AG$244,"Girilen Rakamda Hata Var")))</f>
        <v>0</v>
      </c>
      <c r="F2125" s="163">
        <f>+IF(F2119=1,F2137*'CPP Detay Tum Ay'!AH$262+(1-'Measured TV opt-pt'!F2137)*'CPP Detay Tum Ay'!AH$244,IF(F2119=2,F2137*'CPP Detay (düşük)'!AH$262+(1-'Measured TV opt-pt'!F2137)*'CPP Detay (düşük)'!AH$244,IF(F2119=3,F2137*'CPP Detay (yüksek)'!AH$262+(1-'Measured TV opt-pt'!F2137)*'CPP Detay (yüksek)'!AH$244,"Girilen Rakamda Hata Var")))</f>
        <v>0</v>
      </c>
      <c r="G2125" s="163">
        <f>+IF(G2119=1,G2137*'CPP Detay Tum Ay'!AI$262+(1-'Measured TV opt-pt'!G2137)*'CPP Detay Tum Ay'!AI$244,IF(G2119=2,G2137*'CPP Detay (düşük)'!AI$262+(1-'Measured TV opt-pt'!G2137)*'CPP Detay (düşük)'!AI$244,IF(G2119=3,G2137*'CPP Detay (yüksek)'!AI$262+(1-'Measured TV opt-pt'!G2137)*'CPP Detay (yüksek)'!AI$244,"Girilen Rakamda Hata Var")))</f>
        <v>0</v>
      </c>
      <c r="H2125" s="163">
        <f>+IF(H2119=1,H2137*'CPP Detay Tum Ay'!AJ$262+(1-'Measured TV opt-pt'!H2137)*'CPP Detay Tum Ay'!AJ$244,IF(H2119=2,H2137*'CPP Detay (düşük)'!AJ$262+(1-'Measured TV opt-pt'!H2137)*'CPP Detay (düşük)'!AJ$244,IF(H2119=3,H2137*'CPP Detay (yüksek)'!AJ$262+(1-'Measured TV opt-pt'!H2137)*'CPP Detay (yüksek)'!AJ$244,"Girilen Rakamda Hata Var")))</f>
        <v>0</v>
      </c>
      <c r="I2125" s="163">
        <f>+IF(I2119=1,I2137*'CPP Detay Tum Ay'!AK$262+(1-'Measured TV opt-pt'!I2137)*'CPP Detay Tum Ay'!AK$244,IF(I2119=2,I2137*'CPP Detay (düşük)'!AK$262+(1-'Measured TV opt-pt'!I2137)*'CPP Detay (düşük)'!AK$244,IF(I2119=3,I2137*'CPP Detay (yüksek)'!AK$262+(1-'Measured TV opt-pt'!I2137)*'CPP Detay (yüksek)'!AK$244,"Girilen Rakamda Hata Var")))</f>
        <v>0</v>
      </c>
      <c r="J2125" s="163">
        <f>+IF(J2119=1,J2137*'CPP Detay Tum Ay'!AL$262+(1-'Measured TV opt-pt'!J2137)*'CPP Detay Tum Ay'!AL$244,IF(J2119=2,J2137*'CPP Detay (düşük)'!AL$262+(1-'Measured TV opt-pt'!J2137)*'CPP Detay (düşük)'!AL$244,IF(J2119=3,J2137*'CPP Detay (yüksek)'!AL$262+(1-'Measured TV opt-pt'!J2137)*'CPP Detay (yüksek)'!AL$244,"Girilen Rakamda Hata Var")))</f>
        <v>0</v>
      </c>
      <c r="K2125" s="163">
        <f>+IF(K2119=1,K2137*'CPP Detay Tum Ay'!AM$262+(1-'Measured TV opt-pt'!K2137)*'CPP Detay Tum Ay'!AM$244,IF(K2119=2,K2137*'CPP Detay (düşük)'!AM$262+(1-'Measured TV opt-pt'!K2137)*'CPP Detay (düşük)'!AM$244,IF(K2119=3,K2137*'CPP Detay (yüksek)'!AM$262+(1-'Measured TV opt-pt'!K2137)*'CPP Detay (yüksek)'!AM$244,"Girilen Rakamda Hata Var")))</f>
        <v>0</v>
      </c>
      <c r="L2125" s="163">
        <f>+IF(L2119=1,L2137*'CPP Detay Tum Ay'!AN$262+(1-'Measured TV opt-pt'!L2137)*'CPP Detay Tum Ay'!AN$244,IF(L2119=2,L2137*'CPP Detay (düşük)'!AN$262+(1-'Measured TV opt-pt'!L2137)*'CPP Detay (düşük)'!AN$244,IF(L2119=3,L2137*'CPP Detay (yüksek)'!AN$262+(1-'Measured TV opt-pt'!L2137)*'CPP Detay (yüksek)'!AN$244,"Girilen Rakamda Hata Var")))</f>
        <v>0</v>
      </c>
      <c r="M2125" s="163">
        <f>+IF(M2119=1,M2137*'CPP Detay Tum Ay'!AO$262+(1-'Measured TV opt-pt'!M2137)*'CPP Detay Tum Ay'!AO$244,IF(M2119=2,M2137*'CPP Detay (düşük)'!AO$262+(1-'Measured TV opt-pt'!M2137)*'CPP Detay (düşük)'!AO$244,IF(M2119=3,M2137*'CPP Detay (yüksek)'!AO$262+(1-'Measured TV opt-pt'!M2137)*'CPP Detay (yüksek)'!AO$244,"Girilen Rakamda Hata Var")))</f>
        <v>0</v>
      </c>
      <c r="N2125" s="163">
        <f>+IF(N2119=1,N2137*'CPP Detay Tum Ay'!AP$262+(1-'Measured TV opt-pt'!N2137)*'CPP Detay Tum Ay'!AP$244,IF(N2119=2,N2137*'CPP Detay (düşük)'!AP$262+(1-'Measured TV opt-pt'!N2137)*'CPP Detay (düşük)'!AP$244,IF(N2119=3,N2137*'CPP Detay (yüksek)'!AP$262+(1-'Measured TV opt-pt'!N2137)*'CPP Detay (yüksek)'!AP$244,"Girilen Rakamda Hata Var")))</f>
        <v>0</v>
      </c>
      <c r="O2125" s="164">
        <f>+IF(O2119=1,O2137*'CPP Detay Tum Ay'!AQ$262+(1-'Measured TV opt-pt'!O2137)*'CPP Detay Tum Ay'!AQ$244,IF(O2119=2,O2137*'CPP Detay (düşük)'!AQ$262+(1-'Measured TV opt-pt'!O2137)*'CPP Detay (düşük)'!AQ$244,IF(O2119=3,O2137*'CPP Detay (yüksek)'!AQ$262+(1-'Measured TV opt-pt'!O2137)*'CPP Detay (yüksek)'!AQ$244,"Girilen Rakamda Hata Var")))</f>
        <v>0</v>
      </c>
      <c r="P2125" s="164"/>
    </row>
    <row r="2126" spans="1:16" x14ac:dyDescent="0.25">
      <c r="A2126" s="194" t="s">
        <v>118</v>
      </c>
      <c r="B2126" s="379"/>
      <c r="C2126" s="263" t="s">
        <v>16</v>
      </c>
      <c r="D2126" s="264">
        <f>+SUMPRODUCT(D2127:D2131,D2114:D2118)</f>
        <v>11.742096848132979</v>
      </c>
      <c r="E2126" s="264">
        <f t="shared" ref="E2126" si="4820">+SUMPRODUCT(E2127:E2131,E2114:E2118)</f>
        <v>11.955923301110769</v>
      </c>
      <c r="F2126" s="264">
        <f t="shared" ref="F2126" si="4821">+SUMPRODUCT(F2127:F2131,F2114:F2118)</f>
        <v>12.99165318964711</v>
      </c>
      <c r="G2126" s="264">
        <f t="shared" ref="G2126" si="4822">+SUMPRODUCT(G2127:G2131,G2114:G2118)</f>
        <v>17.413140321112607</v>
      </c>
      <c r="H2126" s="264">
        <f t="shared" ref="H2126" si="4823">+SUMPRODUCT(H2127:H2131,H2114:H2118)</f>
        <v>20.241765797665227</v>
      </c>
      <c r="I2126" s="264">
        <f t="shared" ref="I2126" si="4824">+SUMPRODUCT(I2127:I2131,I2114:I2118)</f>
        <v>18.83593472258848</v>
      </c>
      <c r="J2126" s="264">
        <f t="shared" ref="J2126" si="4825">+SUMPRODUCT(J2127:J2131,J2114:J2118)</f>
        <v>24.453324330215739</v>
      </c>
      <c r="K2126" s="264">
        <f t="shared" ref="K2126" si="4826">+SUMPRODUCT(K2127:K2131,K2114:K2118)</f>
        <v>20.841038794234333</v>
      </c>
      <c r="L2126" s="264">
        <f t="shared" ref="L2126" si="4827">+SUMPRODUCT(L2127:L2131,L2114:L2118)</f>
        <v>28.207896420500642</v>
      </c>
      <c r="M2126" s="264">
        <f t="shared" ref="M2126" si="4828">+SUMPRODUCT(M2127:M2131,M2114:M2118)</f>
        <v>31.663550551962309</v>
      </c>
      <c r="N2126" s="264">
        <f t="shared" ref="N2126" si="4829">+SUMPRODUCT(N2127:N2131,N2114:N2118)</f>
        <v>29.249209900173049</v>
      </c>
      <c r="O2126" s="265">
        <f t="shared" ref="O2126" si="4830">+SUMPRODUCT(O2127:O2131,O2114:O2118)</f>
        <v>25.136522811184218</v>
      </c>
      <c r="P2126" s="165"/>
    </row>
    <row r="2127" spans="1:16" x14ac:dyDescent="0.25">
      <c r="A2127" s="194" t="s">
        <v>118</v>
      </c>
      <c r="B2127" s="379"/>
      <c r="C2127" s="77" t="s">
        <v>212</v>
      </c>
      <c r="D2127" s="261">
        <f>+D2121*(D2133*D2159+(1-D2133)*D2158)</f>
        <v>11.147926080369096</v>
      </c>
      <c r="E2127" s="261">
        <f t="shared" ref="E2127:O2127" si="4831">+E2121*(E2133*E2159+(1-E2133)*E2158)</f>
        <v>11.195220258800633</v>
      </c>
      <c r="F2127" s="261">
        <f t="shared" si="4831"/>
        <v>12.029196964817496</v>
      </c>
      <c r="G2127" s="261">
        <f t="shared" si="4831"/>
        <v>15.370947633627434</v>
      </c>
      <c r="H2127" s="261">
        <f t="shared" si="4831"/>
        <v>17.813801274237392</v>
      </c>
      <c r="I2127" s="261">
        <f t="shared" si="4831"/>
        <v>16.855578131160765</v>
      </c>
      <c r="J2127" s="261">
        <f t="shared" si="4831"/>
        <v>22.976613149424303</v>
      </c>
      <c r="K2127" s="261">
        <f t="shared" si="4831"/>
        <v>20.570082351323371</v>
      </c>
      <c r="L2127" s="261">
        <f t="shared" si="4831"/>
        <v>26.320884896284333</v>
      </c>
      <c r="M2127" s="261">
        <f t="shared" si="4831"/>
        <v>29.841197151769162</v>
      </c>
      <c r="N2127" s="261">
        <f t="shared" si="4831"/>
        <v>27.736160542814112</v>
      </c>
      <c r="O2127" s="262">
        <f t="shared" si="4831"/>
        <v>23.601553463481935</v>
      </c>
      <c r="P2127" s="162"/>
    </row>
    <row r="2128" spans="1:16" x14ac:dyDescent="0.25">
      <c r="A2128" s="194" t="s">
        <v>118</v>
      </c>
      <c r="B2128" s="379"/>
      <c r="C2128" s="77" t="s">
        <v>213</v>
      </c>
      <c r="D2128" s="261">
        <f>+D2122*(D2134*D2159+(1-D2134)*D2158)</f>
        <v>0</v>
      </c>
      <c r="E2128" s="261">
        <f t="shared" ref="E2128:O2128" si="4832">+E2122*(E2134*E2159+(1-E2134)*E2158)</f>
        <v>0</v>
      </c>
      <c r="F2128" s="261">
        <f t="shared" si="4832"/>
        <v>0</v>
      </c>
      <c r="G2128" s="261">
        <f t="shared" si="4832"/>
        <v>0</v>
      </c>
      <c r="H2128" s="261">
        <f t="shared" si="4832"/>
        <v>0</v>
      </c>
      <c r="I2128" s="261">
        <f t="shared" si="4832"/>
        <v>0</v>
      </c>
      <c r="J2128" s="261">
        <f t="shared" si="4832"/>
        <v>0</v>
      </c>
      <c r="K2128" s="261">
        <f t="shared" si="4832"/>
        <v>0</v>
      </c>
      <c r="L2128" s="261">
        <f t="shared" si="4832"/>
        <v>0</v>
      </c>
      <c r="M2128" s="261">
        <f t="shared" si="4832"/>
        <v>0</v>
      </c>
      <c r="N2128" s="261">
        <f t="shared" si="4832"/>
        <v>0</v>
      </c>
      <c r="O2128" s="262">
        <f t="shared" si="4832"/>
        <v>0</v>
      </c>
      <c r="P2128" s="244"/>
    </row>
    <row r="2129" spans="1:53" x14ac:dyDescent="0.25">
      <c r="A2129" s="194" t="s">
        <v>118</v>
      </c>
      <c r="B2129" s="379"/>
      <c r="C2129" s="77" t="s">
        <v>214</v>
      </c>
      <c r="D2129" s="261">
        <f>+D2123*(D2135*D2159+(1-D2135)*D2158)</f>
        <v>13.50574658736863</v>
      </c>
      <c r="E2129" s="261">
        <f t="shared" ref="E2129:O2129" si="4833">+E2123*(E2135*E2159+(1-E2135)*E2158)</f>
        <v>13.844830298195044</v>
      </c>
      <c r="F2129" s="261">
        <f t="shared" si="4833"/>
        <v>15.342929827885216</v>
      </c>
      <c r="G2129" s="261">
        <f t="shared" si="4833"/>
        <v>19.734013276487289</v>
      </c>
      <c r="H2129" s="261">
        <f t="shared" si="4833"/>
        <v>23.144614132239756</v>
      </c>
      <c r="I2129" s="261">
        <f t="shared" si="4833"/>
        <v>21.642720752434666</v>
      </c>
      <c r="J2129" s="261">
        <f t="shared" si="4833"/>
        <v>26.822517713523162</v>
      </c>
      <c r="K2129" s="261">
        <f t="shared" si="4833"/>
        <v>21.793301250303191</v>
      </c>
      <c r="L2129" s="261">
        <f t="shared" si="4833"/>
        <v>33.448596455522555</v>
      </c>
      <c r="M2129" s="261">
        <f t="shared" si="4833"/>
        <v>37.975599580680537</v>
      </c>
      <c r="N2129" s="261">
        <f t="shared" si="4833"/>
        <v>34.79963402835547</v>
      </c>
      <c r="O2129" s="262">
        <f t="shared" si="4833"/>
        <v>29.801195402584028</v>
      </c>
      <c r="P2129" s="244"/>
    </row>
    <row r="2130" spans="1:53" x14ac:dyDescent="0.25">
      <c r="A2130" s="194" t="s">
        <v>118</v>
      </c>
      <c r="B2130" s="379"/>
      <c r="C2130" s="77" t="s">
        <v>215</v>
      </c>
      <c r="D2130" s="161">
        <f>+D2124*(D2136*D2159+(1-D2136)*D2158)</f>
        <v>0</v>
      </c>
      <c r="E2130" s="161">
        <f t="shared" ref="E2130:O2130" si="4834">+E2124*(E2136*E2159+(1-E2136)*E2158)</f>
        <v>0</v>
      </c>
      <c r="F2130" s="161">
        <f t="shared" si="4834"/>
        <v>13.918905371004289</v>
      </c>
      <c r="G2130" s="161">
        <f t="shared" si="4834"/>
        <v>19.697535206168297</v>
      </c>
      <c r="H2130" s="161">
        <f t="shared" si="4834"/>
        <v>23.095621955102665</v>
      </c>
      <c r="I2130" s="161">
        <f t="shared" si="4834"/>
        <v>21.700146838016359</v>
      </c>
      <c r="J2130" s="161">
        <f t="shared" si="4834"/>
        <v>26.658270629996597</v>
      </c>
      <c r="K2130" s="161">
        <f t="shared" si="4834"/>
        <v>22.122464132366783</v>
      </c>
      <c r="L2130" s="161">
        <f t="shared" si="4834"/>
        <v>42.399950087099882</v>
      </c>
      <c r="M2130" s="161">
        <f t="shared" si="4834"/>
        <v>43.29463143066414</v>
      </c>
      <c r="N2130" s="161">
        <f t="shared" si="4834"/>
        <v>38.594567037239415</v>
      </c>
      <c r="O2130" s="162">
        <f t="shared" si="4834"/>
        <v>0</v>
      </c>
      <c r="P2130" s="244"/>
    </row>
    <row r="2131" spans="1:53" ht="15.75" thickBot="1" x14ac:dyDescent="0.3">
      <c r="A2131" s="194" t="s">
        <v>118</v>
      </c>
      <c r="B2131" s="379"/>
      <c r="C2131" s="96" t="s">
        <v>230</v>
      </c>
      <c r="D2131" s="163">
        <f>+D2125*(D2137*D2159+(1-D2137)*D2158)</f>
        <v>0</v>
      </c>
      <c r="E2131" s="163">
        <f t="shared" ref="E2131:O2131" si="4835">+E2125*(E2137*E2159+(1-E2137)*E2158)</f>
        <v>0</v>
      </c>
      <c r="F2131" s="163">
        <f t="shared" si="4835"/>
        <v>0</v>
      </c>
      <c r="G2131" s="163">
        <f t="shared" si="4835"/>
        <v>0</v>
      </c>
      <c r="H2131" s="163">
        <f t="shared" si="4835"/>
        <v>0</v>
      </c>
      <c r="I2131" s="163">
        <f t="shared" si="4835"/>
        <v>0</v>
      </c>
      <c r="J2131" s="163">
        <f t="shared" si="4835"/>
        <v>0</v>
      </c>
      <c r="K2131" s="163">
        <f t="shared" si="4835"/>
        <v>0</v>
      </c>
      <c r="L2131" s="163">
        <f t="shared" si="4835"/>
        <v>0</v>
      </c>
      <c r="M2131" s="163">
        <f t="shared" si="4835"/>
        <v>0</v>
      </c>
      <c r="N2131" s="163">
        <f t="shared" si="4835"/>
        <v>0</v>
      </c>
      <c r="O2131" s="164">
        <f t="shared" si="4835"/>
        <v>0</v>
      </c>
      <c r="P2131" s="164"/>
    </row>
    <row r="2132" spans="1:53" x14ac:dyDescent="0.25">
      <c r="A2132" s="194" t="s">
        <v>118</v>
      </c>
      <c r="B2132" s="379"/>
      <c r="C2132" s="204" t="s">
        <v>2</v>
      </c>
      <c r="D2132" s="205">
        <f>+IFERROR(SUMPRODUCT(D2133:D2137,D2139:D2143)/D2138,0)</f>
        <v>0</v>
      </c>
      <c r="E2132" s="205">
        <f t="shared" ref="E2132" si="4836">+IFERROR(SUMPRODUCT(E2133:E2137,E2139:E2143)/E2138,0)</f>
        <v>0</v>
      </c>
      <c r="F2132" s="205">
        <f t="shared" ref="F2132" si="4837">+IFERROR(SUMPRODUCT(F2133:F2137,F2139:F2143)/F2138,0)</f>
        <v>0</v>
      </c>
      <c r="G2132" s="205">
        <f t="shared" ref="G2132" si="4838">+IFERROR(SUMPRODUCT(G2133:G2137,G2139:G2143)/G2138,0)</f>
        <v>0</v>
      </c>
      <c r="H2132" s="205">
        <f t="shared" ref="H2132" si="4839">+IFERROR(SUMPRODUCT(H2133:H2137,H2139:H2143)/H2138,0)</f>
        <v>0</v>
      </c>
      <c r="I2132" s="205">
        <f t="shared" ref="I2132" si="4840">+IFERROR(SUMPRODUCT(I2133:I2137,I2139:I2143)/I2138,0)</f>
        <v>0</v>
      </c>
      <c r="J2132" s="205">
        <f t="shared" ref="J2132" si="4841">+IFERROR(SUMPRODUCT(J2133:J2137,J2139:J2143)/J2138,0)</f>
        <v>0</v>
      </c>
      <c r="K2132" s="205">
        <f t="shared" ref="K2132" si="4842">+IFERROR(SUMPRODUCT(K2133:K2137,K2139:K2143)/K2138,0)</f>
        <v>0</v>
      </c>
      <c r="L2132" s="205">
        <f t="shared" ref="L2132" si="4843">+IFERROR(SUMPRODUCT(L2133:L2137,L2139:L2143)/L2138,0)</f>
        <v>0</v>
      </c>
      <c r="M2132" s="205">
        <f t="shared" ref="M2132" si="4844">+IFERROR(SUMPRODUCT(M2133:M2137,M2139:M2143)/M2138,0)</f>
        <v>0</v>
      </c>
      <c r="N2132" s="205">
        <f t="shared" ref="N2132" si="4845">+IFERROR(SUMPRODUCT(N2133:N2137,N2139:N2143)/N2138,0)</f>
        <v>0</v>
      </c>
      <c r="O2132" s="205">
        <f t="shared" ref="O2132" si="4846">+IFERROR(SUMPRODUCT(O2133:O2137,O2139:O2143)/O2138,0)</f>
        <v>0</v>
      </c>
      <c r="P2132" s="166">
        <f>+SUMPRODUCT(D2132:O2132,D2138:O2138)/P2138</f>
        <v>0</v>
      </c>
      <c r="R2132" s="192">
        <f>+D2132</f>
        <v>0</v>
      </c>
      <c r="S2132" s="192">
        <f t="shared" ref="S2132" si="4847">+E2132</f>
        <v>0</v>
      </c>
      <c r="T2132" s="192">
        <f t="shared" ref="T2132" si="4848">+F2132</f>
        <v>0</v>
      </c>
      <c r="U2132" s="192">
        <f t="shared" ref="U2132" si="4849">+G2132</f>
        <v>0</v>
      </c>
      <c r="V2132" s="192">
        <f t="shared" ref="V2132" si="4850">+H2132</f>
        <v>0</v>
      </c>
      <c r="W2132" s="192">
        <f t="shared" ref="W2132" si="4851">+I2132</f>
        <v>0</v>
      </c>
      <c r="X2132" s="192">
        <f t="shared" ref="X2132" si="4852">+J2132</f>
        <v>0</v>
      </c>
      <c r="Y2132" s="192">
        <f t="shared" ref="Y2132" si="4853">+K2132</f>
        <v>0</v>
      </c>
      <c r="Z2132" s="192">
        <f t="shared" ref="Z2132" si="4854">+L2132</f>
        <v>0</v>
      </c>
      <c r="AA2132" s="192">
        <f t="shared" ref="AA2132" si="4855">+M2132</f>
        <v>0</v>
      </c>
      <c r="AB2132" s="192">
        <f t="shared" ref="AB2132" si="4856">+N2132</f>
        <v>0</v>
      </c>
      <c r="AC2132" s="192">
        <f t="shared" ref="AC2132" si="4857">+O2132</f>
        <v>0</v>
      </c>
      <c r="AD2132" s="190">
        <f>+D2138</f>
        <v>513.48832376682719</v>
      </c>
      <c r="AE2132" s="190">
        <f t="shared" ref="AE2132" si="4858">+E2138</f>
        <v>392.91420152753318</v>
      </c>
      <c r="AF2132" s="190">
        <f t="shared" ref="AF2132" si="4859">+F2138</f>
        <v>0</v>
      </c>
      <c r="AG2132" s="190">
        <f t="shared" ref="AG2132" si="4860">+G2138</f>
        <v>0</v>
      </c>
      <c r="AH2132" s="190">
        <f t="shared" ref="AH2132" si="4861">+H2138</f>
        <v>0</v>
      </c>
      <c r="AI2132" s="190">
        <f t="shared" ref="AI2132" si="4862">+I2138</f>
        <v>0</v>
      </c>
      <c r="AJ2132" s="190">
        <f t="shared" ref="AJ2132" si="4863">+J2138</f>
        <v>0</v>
      </c>
      <c r="AK2132" s="190">
        <f t="shared" ref="AK2132" si="4864">+K2138</f>
        <v>0</v>
      </c>
      <c r="AL2132" s="190">
        <f t="shared" ref="AL2132" si="4865">+L2138</f>
        <v>0</v>
      </c>
      <c r="AM2132" s="190">
        <f t="shared" ref="AM2132" si="4866">+M2138</f>
        <v>0</v>
      </c>
      <c r="AN2132" s="190">
        <f t="shared" ref="AN2132" si="4867">+N2138</f>
        <v>0</v>
      </c>
      <c r="AO2132" s="190">
        <f t="shared" ref="AO2132" si="4868">+O2138</f>
        <v>0</v>
      </c>
    </row>
    <row r="2133" spans="1:53" x14ac:dyDescent="0.25">
      <c r="A2133" s="194" t="s">
        <v>118</v>
      </c>
      <c r="B2133" s="379"/>
      <c r="C2133" s="178" t="s">
        <v>3</v>
      </c>
      <c r="D2133" s="179">
        <v>0</v>
      </c>
      <c r="E2133" s="179">
        <v>0</v>
      </c>
      <c r="F2133" s="179">
        <v>0</v>
      </c>
      <c r="G2133" s="179">
        <v>0</v>
      </c>
      <c r="H2133" s="179">
        <v>0</v>
      </c>
      <c r="I2133" s="179">
        <v>0</v>
      </c>
      <c r="J2133" s="179">
        <v>0.48</v>
      </c>
      <c r="K2133" s="179">
        <v>0.48915873014712274</v>
      </c>
      <c r="L2133" s="179">
        <v>0.4834974169537235</v>
      </c>
      <c r="M2133" s="179">
        <v>0.45414569524687309</v>
      </c>
      <c r="N2133" s="179">
        <v>0.38276016431267579</v>
      </c>
      <c r="O2133" s="179">
        <v>0.34111134082271427</v>
      </c>
      <c r="P2133" s="180">
        <f>+SUMPRODUCT(D2133:O2133,D2139:O2139)/P2139</f>
        <v>0</v>
      </c>
    </row>
    <row r="2134" spans="1:53" x14ac:dyDescent="0.25">
      <c r="A2134" s="194" t="s">
        <v>118</v>
      </c>
      <c r="B2134" s="379"/>
      <c r="C2134" s="178" t="s">
        <v>200</v>
      </c>
      <c r="D2134" s="179">
        <v>0</v>
      </c>
      <c r="E2134" s="179">
        <v>0</v>
      </c>
      <c r="F2134" s="179">
        <v>0</v>
      </c>
      <c r="G2134" s="179">
        <v>0</v>
      </c>
      <c r="H2134" s="179">
        <v>0</v>
      </c>
      <c r="I2134" s="179">
        <v>0</v>
      </c>
      <c r="J2134" s="179">
        <v>0.48</v>
      </c>
      <c r="K2134" s="179">
        <v>0.48915873014712274</v>
      </c>
      <c r="L2134" s="179">
        <v>0.4834974169537235</v>
      </c>
      <c r="M2134" s="179">
        <v>0.45414569524687309</v>
      </c>
      <c r="N2134" s="179">
        <v>0.38276016431267579</v>
      </c>
      <c r="O2134" s="179">
        <v>0.34111134082271427</v>
      </c>
      <c r="P2134" s="242"/>
    </row>
    <row r="2135" spans="1:53" x14ac:dyDescent="0.25">
      <c r="A2135" s="194" t="s">
        <v>118</v>
      </c>
      <c r="B2135" s="379"/>
      <c r="C2135" s="178" t="s">
        <v>201</v>
      </c>
      <c r="D2135" s="179">
        <v>0</v>
      </c>
      <c r="E2135" s="179">
        <v>0</v>
      </c>
      <c r="F2135" s="179">
        <v>0</v>
      </c>
      <c r="G2135" s="179">
        <v>0</v>
      </c>
      <c r="H2135" s="179">
        <v>0</v>
      </c>
      <c r="I2135" s="179">
        <v>0</v>
      </c>
      <c r="J2135" s="179">
        <v>0.48</v>
      </c>
      <c r="K2135" s="179">
        <v>0.48915873014712274</v>
      </c>
      <c r="L2135" s="179">
        <v>0.4834974169537235</v>
      </c>
      <c r="M2135" s="179">
        <v>0.45414569524687309</v>
      </c>
      <c r="N2135" s="179">
        <v>0.38276016431267579</v>
      </c>
      <c r="O2135" s="179">
        <v>0.34111134082271427</v>
      </c>
      <c r="P2135" s="242"/>
    </row>
    <row r="2136" spans="1:53" x14ac:dyDescent="0.25">
      <c r="A2136" s="194" t="s">
        <v>118</v>
      </c>
      <c r="B2136" s="379"/>
      <c r="C2136" s="178" t="s">
        <v>202</v>
      </c>
      <c r="D2136" s="179">
        <v>0</v>
      </c>
      <c r="E2136" s="179">
        <v>0</v>
      </c>
      <c r="F2136" s="179">
        <v>0</v>
      </c>
      <c r="G2136" s="179">
        <v>0</v>
      </c>
      <c r="H2136" s="179">
        <v>0</v>
      </c>
      <c r="I2136" s="179">
        <v>0</v>
      </c>
      <c r="J2136" s="179">
        <v>0.48</v>
      </c>
      <c r="K2136" s="179">
        <v>0.48915873014712274</v>
      </c>
      <c r="L2136" s="179">
        <v>0.4834974169537235</v>
      </c>
      <c r="M2136" s="179">
        <v>0.45414569524687309</v>
      </c>
      <c r="N2136" s="179">
        <v>0.38276016431267579</v>
      </c>
      <c r="O2136" s="179">
        <v>0.34111134082271427</v>
      </c>
      <c r="P2136" s="242"/>
    </row>
    <row r="2137" spans="1:53" ht="15.75" thickBot="1" x14ac:dyDescent="0.3">
      <c r="A2137" s="194" t="s">
        <v>118</v>
      </c>
      <c r="B2137" s="379"/>
      <c r="C2137" s="280" t="s">
        <v>231</v>
      </c>
      <c r="D2137" s="179">
        <v>0</v>
      </c>
      <c r="E2137" s="179">
        <v>0</v>
      </c>
      <c r="F2137" s="179">
        <v>0</v>
      </c>
      <c r="G2137" s="179">
        <v>0</v>
      </c>
      <c r="H2137" s="179">
        <v>0</v>
      </c>
      <c r="I2137" s="179">
        <v>0</v>
      </c>
      <c r="J2137" s="181">
        <v>0.48</v>
      </c>
      <c r="K2137" s="181">
        <v>0.48915873014712274</v>
      </c>
      <c r="L2137" s="181">
        <v>0.4834974169537235</v>
      </c>
      <c r="M2137" s="179">
        <v>0.45414569524687309</v>
      </c>
      <c r="N2137" s="179">
        <v>0.38276016431267579</v>
      </c>
      <c r="O2137" s="179">
        <v>0.34111134082271427</v>
      </c>
      <c r="P2137" s="182" t="e">
        <f t="shared" ref="P2137" si="4869">+SUMPRODUCT(D2137:O2137,D2143:O2143)/P2143</f>
        <v>#DIV/0!</v>
      </c>
    </row>
    <row r="2138" spans="1:53" x14ac:dyDescent="0.25">
      <c r="A2138" s="194" t="s">
        <v>118</v>
      </c>
      <c r="B2138" s="379"/>
      <c r="C2138" s="99" t="s">
        <v>239</v>
      </c>
      <c r="D2138" s="100">
        <f>+D2107/D2120/30</f>
        <v>513.48832376682719</v>
      </c>
      <c r="E2138" s="100">
        <f t="shared" ref="E2138:O2138" si="4870">+E2107/E2120/30</f>
        <v>392.91420152753318</v>
      </c>
      <c r="F2138" s="100">
        <f t="shared" si="4870"/>
        <v>0</v>
      </c>
      <c r="G2138" s="100">
        <f t="shared" si="4870"/>
        <v>0</v>
      </c>
      <c r="H2138" s="100">
        <f t="shared" si="4870"/>
        <v>0</v>
      </c>
      <c r="I2138" s="100">
        <f t="shared" si="4870"/>
        <v>0</v>
      </c>
      <c r="J2138" s="100">
        <f t="shared" si="4870"/>
        <v>0</v>
      </c>
      <c r="K2138" s="100">
        <f t="shared" si="4870"/>
        <v>0</v>
      </c>
      <c r="L2138" s="100">
        <f t="shared" si="4870"/>
        <v>0</v>
      </c>
      <c r="M2138" s="100">
        <f t="shared" si="4870"/>
        <v>0</v>
      </c>
      <c r="N2138" s="100">
        <f t="shared" si="4870"/>
        <v>0</v>
      </c>
      <c r="O2138" s="167">
        <f t="shared" si="4870"/>
        <v>0</v>
      </c>
      <c r="P2138" s="167">
        <f>SUM(D2138:O2138)</f>
        <v>906.40252529436043</v>
      </c>
    </row>
    <row r="2139" spans="1:53" x14ac:dyDescent="0.25">
      <c r="A2139" s="194" t="s">
        <v>118</v>
      </c>
      <c r="B2139" s="379"/>
      <c r="C2139" s="86" t="s">
        <v>240</v>
      </c>
      <c r="D2139" s="87">
        <f>+D2138*D2114</f>
        <v>384.08926617758675</v>
      </c>
      <c r="E2139" s="87">
        <f t="shared" ref="E2139" si="4871">+E2138*E2114</f>
        <v>280.10853426897842</v>
      </c>
      <c r="F2139" s="87">
        <f t="shared" ref="F2139" si="4872">+F2138*F2114</f>
        <v>0</v>
      </c>
      <c r="G2139" s="87">
        <f t="shared" ref="G2139" si="4873">+G2138*G2114</f>
        <v>0</v>
      </c>
      <c r="H2139" s="87">
        <f t="shared" ref="H2139" si="4874">+H2138*H2114</f>
        <v>0</v>
      </c>
      <c r="I2139" s="87">
        <f t="shared" ref="I2139" si="4875">+I2138*I2114</f>
        <v>0</v>
      </c>
      <c r="J2139" s="87">
        <f t="shared" ref="J2139" si="4876">+J2138*J2114</f>
        <v>0</v>
      </c>
      <c r="K2139" s="87">
        <f t="shared" ref="K2139" si="4877">+K2138*K2114</f>
        <v>0</v>
      </c>
      <c r="L2139" s="87">
        <f t="shared" ref="L2139" si="4878">+L2138*L2114</f>
        <v>0</v>
      </c>
      <c r="M2139" s="87">
        <f t="shared" ref="M2139" si="4879">+M2138*M2114</f>
        <v>0</v>
      </c>
      <c r="N2139" s="87">
        <f t="shared" ref="N2139" si="4880">+N2138*N2114</f>
        <v>0</v>
      </c>
      <c r="O2139" s="159">
        <f t="shared" ref="O2139" si="4881">+O2138*O2114</f>
        <v>0</v>
      </c>
      <c r="P2139" s="159">
        <f t="shared" ref="P2139:P2149" si="4882">SUM(D2139:O2139)</f>
        <v>664.19780044656522</v>
      </c>
      <c r="AP2139" s="190">
        <f>+D2139</f>
        <v>384.08926617758675</v>
      </c>
      <c r="AQ2139" s="190">
        <f t="shared" ref="AQ2139:AQ2143" si="4883">+E2139</f>
        <v>280.10853426897842</v>
      </c>
      <c r="AR2139" s="190">
        <f t="shared" ref="AR2139:AR2143" si="4884">+F2139</f>
        <v>0</v>
      </c>
      <c r="AS2139" s="190">
        <f t="shared" ref="AS2139:AS2143" si="4885">+G2139</f>
        <v>0</v>
      </c>
      <c r="AT2139" s="190">
        <f t="shared" ref="AT2139:AT2143" si="4886">+H2139</f>
        <v>0</v>
      </c>
      <c r="AU2139" s="190">
        <f t="shared" ref="AU2139:AU2143" si="4887">+I2139</f>
        <v>0</v>
      </c>
      <c r="AV2139" s="190">
        <f t="shared" ref="AV2139:AV2143" si="4888">+J2139</f>
        <v>0</v>
      </c>
      <c r="AW2139" s="190">
        <f t="shared" ref="AW2139:AW2143" si="4889">+K2139</f>
        <v>0</v>
      </c>
      <c r="AX2139" s="190">
        <f t="shared" ref="AX2139:AX2143" si="4890">+L2139</f>
        <v>0</v>
      </c>
      <c r="AY2139" s="190">
        <f t="shared" ref="AY2139:AY2143" si="4891">+M2139</f>
        <v>0</v>
      </c>
      <c r="AZ2139" s="190">
        <f t="shared" ref="AZ2139:AZ2143" si="4892">+N2139</f>
        <v>0</v>
      </c>
      <c r="BA2139" s="190">
        <f t="shared" ref="BA2139:BA2143" si="4893">+O2139</f>
        <v>0</v>
      </c>
    </row>
    <row r="2140" spans="1:53" x14ac:dyDescent="0.25">
      <c r="A2140" s="194" t="s">
        <v>118</v>
      </c>
      <c r="B2140" s="379"/>
      <c r="C2140" s="86" t="s">
        <v>241</v>
      </c>
      <c r="D2140" s="87">
        <f>+D2138*D2115</f>
        <v>0</v>
      </c>
      <c r="E2140" s="87">
        <f t="shared" ref="E2140:O2140" si="4894">+E2138*E2115</f>
        <v>1.3449203116619015</v>
      </c>
      <c r="F2140" s="87">
        <f t="shared" si="4894"/>
        <v>0</v>
      </c>
      <c r="G2140" s="87">
        <f t="shared" si="4894"/>
        <v>0</v>
      </c>
      <c r="H2140" s="87">
        <f t="shared" si="4894"/>
        <v>0</v>
      </c>
      <c r="I2140" s="87">
        <f t="shared" si="4894"/>
        <v>0</v>
      </c>
      <c r="J2140" s="87">
        <f t="shared" si="4894"/>
        <v>0</v>
      </c>
      <c r="K2140" s="87">
        <f t="shared" si="4894"/>
        <v>0</v>
      </c>
      <c r="L2140" s="87">
        <f t="shared" si="4894"/>
        <v>0</v>
      </c>
      <c r="M2140" s="87">
        <f t="shared" si="4894"/>
        <v>0</v>
      </c>
      <c r="N2140" s="87">
        <f t="shared" si="4894"/>
        <v>0</v>
      </c>
      <c r="O2140" s="159">
        <f t="shared" si="4894"/>
        <v>0</v>
      </c>
      <c r="P2140" s="159"/>
      <c r="AP2140" s="190">
        <f t="shared" ref="AP2140:AP2143" si="4895">+D2140</f>
        <v>0</v>
      </c>
      <c r="AQ2140" s="190">
        <f t="shared" si="4883"/>
        <v>1.3449203116619015</v>
      </c>
      <c r="AR2140" s="190">
        <f t="shared" si="4884"/>
        <v>0</v>
      </c>
      <c r="AS2140" s="190">
        <f t="shared" si="4885"/>
        <v>0</v>
      </c>
      <c r="AT2140" s="190">
        <f t="shared" si="4886"/>
        <v>0</v>
      </c>
      <c r="AU2140" s="190">
        <f t="shared" si="4887"/>
        <v>0</v>
      </c>
      <c r="AV2140" s="190">
        <f t="shared" si="4888"/>
        <v>0</v>
      </c>
      <c r="AW2140" s="190">
        <f t="shared" si="4889"/>
        <v>0</v>
      </c>
      <c r="AX2140" s="190">
        <f t="shared" si="4890"/>
        <v>0</v>
      </c>
      <c r="AY2140" s="190">
        <f t="shared" si="4891"/>
        <v>0</v>
      </c>
      <c r="AZ2140" s="190">
        <f t="shared" si="4892"/>
        <v>0</v>
      </c>
      <c r="BA2140" s="190">
        <f t="shared" si="4893"/>
        <v>0</v>
      </c>
    </row>
    <row r="2141" spans="1:53" x14ac:dyDescent="0.25">
      <c r="A2141" s="194" t="s">
        <v>118</v>
      </c>
      <c r="B2141" s="379"/>
      <c r="C2141" s="86" t="s">
        <v>242</v>
      </c>
      <c r="D2141" s="87">
        <f>+D2138*D2116</f>
        <v>129.39905758924044</v>
      </c>
      <c r="E2141" s="87">
        <f t="shared" ref="E2141:O2141" si="4896">+E2138*E2116</f>
        <v>112.80566725855479</v>
      </c>
      <c r="F2141" s="87">
        <f t="shared" si="4896"/>
        <v>0</v>
      </c>
      <c r="G2141" s="87">
        <f t="shared" si="4896"/>
        <v>0</v>
      </c>
      <c r="H2141" s="87">
        <f t="shared" si="4896"/>
        <v>0</v>
      </c>
      <c r="I2141" s="87">
        <f t="shared" si="4896"/>
        <v>0</v>
      </c>
      <c r="J2141" s="87">
        <f t="shared" si="4896"/>
        <v>0</v>
      </c>
      <c r="K2141" s="87">
        <f t="shared" si="4896"/>
        <v>0</v>
      </c>
      <c r="L2141" s="87">
        <f t="shared" si="4896"/>
        <v>0</v>
      </c>
      <c r="M2141" s="87">
        <f t="shared" si="4896"/>
        <v>0</v>
      </c>
      <c r="N2141" s="87">
        <f t="shared" si="4896"/>
        <v>0</v>
      </c>
      <c r="O2141" s="159">
        <f t="shared" si="4896"/>
        <v>0</v>
      </c>
      <c r="P2141" s="159"/>
      <c r="AP2141" s="190">
        <f t="shared" si="4895"/>
        <v>129.39905758924044</v>
      </c>
      <c r="AQ2141" s="190">
        <f t="shared" si="4883"/>
        <v>112.80566725855479</v>
      </c>
      <c r="AR2141" s="190">
        <f t="shared" si="4884"/>
        <v>0</v>
      </c>
      <c r="AS2141" s="190">
        <f t="shared" si="4885"/>
        <v>0</v>
      </c>
      <c r="AT2141" s="190">
        <f t="shared" si="4886"/>
        <v>0</v>
      </c>
      <c r="AU2141" s="190">
        <f t="shared" si="4887"/>
        <v>0</v>
      </c>
      <c r="AV2141" s="190">
        <f t="shared" si="4888"/>
        <v>0</v>
      </c>
      <c r="AW2141" s="190">
        <f t="shared" si="4889"/>
        <v>0</v>
      </c>
      <c r="AX2141" s="190">
        <f t="shared" si="4890"/>
        <v>0</v>
      </c>
      <c r="AY2141" s="190">
        <f t="shared" si="4891"/>
        <v>0</v>
      </c>
      <c r="AZ2141" s="190">
        <f t="shared" si="4892"/>
        <v>0</v>
      </c>
      <c r="BA2141" s="190">
        <f t="shared" si="4893"/>
        <v>0</v>
      </c>
    </row>
    <row r="2142" spans="1:53" x14ac:dyDescent="0.25">
      <c r="A2142" s="194" t="s">
        <v>118</v>
      </c>
      <c r="B2142" s="379"/>
      <c r="C2142" s="86" t="s">
        <v>243</v>
      </c>
      <c r="D2142" s="87">
        <f>+D2138*D2117</f>
        <v>0</v>
      </c>
      <c r="E2142" s="87">
        <f t="shared" ref="E2142:O2142" si="4897">+E2138*E2117</f>
        <v>0</v>
      </c>
      <c r="F2142" s="87">
        <f t="shared" si="4897"/>
        <v>0</v>
      </c>
      <c r="G2142" s="87">
        <f t="shared" si="4897"/>
        <v>0</v>
      </c>
      <c r="H2142" s="87">
        <f t="shared" si="4897"/>
        <v>0</v>
      </c>
      <c r="I2142" s="87">
        <f t="shared" si="4897"/>
        <v>0</v>
      </c>
      <c r="J2142" s="87">
        <f t="shared" si="4897"/>
        <v>0</v>
      </c>
      <c r="K2142" s="87">
        <f t="shared" si="4897"/>
        <v>0</v>
      </c>
      <c r="L2142" s="87">
        <f t="shared" si="4897"/>
        <v>0</v>
      </c>
      <c r="M2142" s="87">
        <f t="shared" si="4897"/>
        <v>0</v>
      </c>
      <c r="N2142" s="87">
        <f t="shared" si="4897"/>
        <v>0</v>
      </c>
      <c r="O2142" s="159">
        <f t="shared" si="4897"/>
        <v>0</v>
      </c>
      <c r="P2142" s="159"/>
      <c r="AP2142" s="190">
        <f t="shared" si="4895"/>
        <v>0</v>
      </c>
      <c r="AQ2142" s="190">
        <f t="shared" si="4883"/>
        <v>0</v>
      </c>
      <c r="AR2142" s="190">
        <f t="shared" si="4884"/>
        <v>0</v>
      </c>
      <c r="AS2142" s="190">
        <f t="shared" si="4885"/>
        <v>0</v>
      </c>
      <c r="AT2142" s="190">
        <f t="shared" si="4886"/>
        <v>0</v>
      </c>
      <c r="AU2142" s="190">
        <f t="shared" si="4887"/>
        <v>0</v>
      </c>
      <c r="AV2142" s="190">
        <f t="shared" si="4888"/>
        <v>0</v>
      </c>
      <c r="AW2142" s="190">
        <f t="shared" si="4889"/>
        <v>0</v>
      </c>
      <c r="AX2142" s="190">
        <f t="shared" si="4890"/>
        <v>0</v>
      </c>
      <c r="AY2142" s="190">
        <f t="shared" si="4891"/>
        <v>0</v>
      </c>
      <c r="AZ2142" s="190">
        <f t="shared" si="4892"/>
        <v>0</v>
      </c>
      <c r="BA2142" s="190">
        <f t="shared" si="4893"/>
        <v>0</v>
      </c>
    </row>
    <row r="2143" spans="1:53" ht="15.75" thickBot="1" x14ac:dyDescent="0.3">
      <c r="A2143" s="194" t="s">
        <v>118</v>
      </c>
      <c r="B2143" s="379"/>
      <c r="C2143" s="96" t="s">
        <v>244</v>
      </c>
      <c r="D2143" s="251">
        <f>+D2138*D2118</f>
        <v>0</v>
      </c>
      <c r="E2143" s="251">
        <f t="shared" ref="E2143:O2143" si="4898">+E2138*E2118</f>
        <v>0</v>
      </c>
      <c r="F2143" s="251">
        <f t="shared" si="4898"/>
        <v>0</v>
      </c>
      <c r="G2143" s="251">
        <f t="shared" si="4898"/>
        <v>0</v>
      </c>
      <c r="H2143" s="251">
        <f t="shared" si="4898"/>
        <v>0</v>
      </c>
      <c r="I2143" s="251">
        <f t="shared" si="4898"/>
        <v>0</v>
      </c>
      <c r="J2143" s="251">
        <f t="shared" si="4898"/>
        <v>0</v>
      </c>
      <c r="K2143" s="251">
        <f t="shared" si="4898"/>
        <v>0</v>
      </c>
      <c r="L2143" s="251">
        <f t="shared" si="4898"/>
        <v>0</v>
      </c>
      <c r="M2143" s="251">
        <f t="shared" si="4898"/>
        <v>0</v>
      </c>
      <c r="N2143" s="251">
        <f t="shared" si="4898"/>
        <v>0</v>
      </c>
      <c r="O2143" s="251">
        <f t="shared" si="4898"/>
        <v>0</v>
      </c>
      <c r="P2143" s="169">
        <f t="shared" si="4882"/>
        <v>0</v>
      </c>
      <c r="AP2143" s="190">
        <f t="shared" si="4895"/>
        <v>0</v>
      </c>
      <c r="AQ2143" s="190">
        <f t="shared" si="4883"/>
        <v>0</v>
      </c>
      <c r="AR2143" s="190">
        <f t="shared" si="4884"/>
        <v>0</v>
      </c>
      <c r="AS2143" s="190">
        <f t="shared" si="4885"/>
        <v>0</v>
      </c>
      <c r="AT2143" s="190">
        <f t="shared" si="4886"/>
        <v>0</v>
      </c>
      <c r="AU2143" s="190">
        <f t="shared" si="4887"/>
        <v>0</v>
      </c>
      <c r="AV2143" s="190">
        <f t="shared" si="4888"/>
        <v>0</v>
      </c>
      <c r="AW2143" s="190">
        <f t="shared" si="4889"/>
        <v>0</v>
      </c>
      <c r="AX2143" s="190">
        <f t="shared" si="4890"/>
        <v>0</v>
      </c>
      <c r="AY2143" s="190">
        <f t="shared" si="4891"/>
        <v>0</v>
      </c>
      <c r="AZ2143" s="190">
        <f t="shared" si="4892"/>
        <v>0</v>
      </c>
      <c r="BA2143" s="190">
        <f t="shared" si="4893"/>
        <v>0</v>
      </c>
    </row>
    <row r="2144" spans="1:53" x14ac:dyDescent="0.25">
      <c r="A2144" s="194" t="s">
        <v>118</v>
      </c>
      <c r="B2144" s="379"/>
      <c r="C2144" s="99" t="s">
        <v>245</v>
      </c>
      <c r="D2144" s="100">
        <f>+IFERROR(D2107/D2126/30,0)</f>
        <v>439.56880000000012</v>
      </c>
      <c r="E2144" s="100">
        <f t="shared" ref="E2144:O2144" si="4899">+IFERROR(E2107/E2126/30,0)</f>
        <v>334.83333333333331</v>
      </c>
      <c r="F2144" s="100">
        <f t="shared" si="4899"/>
        <v>0</v>
      </c>
      <c r="G2144" s="100">
        <f t="shared" si="4899"/>
        <v>0</v>
      </c>
      <c r="H2144" s="100">
        <f t="shared" si="4899"/>
        <v>0</v>
      </c>
      <c r="I2144" s="100">
        <f t="shared" si="4899"/>
        <v>0</v>
      </c>
      <c r="J2144" s="100">
        <f t="shared" si="4899"/>
        <v>0</v>
      </c>
      <c r="K2144" s="100">
        <f t="shared" si="4899"/>
        <v>0</v>
      </c>
      <c r="L2144" s="100">
        <f t="shared" si="4899"/>
        <v>0</v>
      </c>
      <c r="M2144" s="100">
        <f t="shared" si="4899"/>
        <v>0</v>
      </c>
      <c r="N2144" s="100">
        <f t="shared" si="4899"/>
        <v>0</v>
      </c>
      <c r="O2144" s="167">
        <f t="shared" si="4899"/>
        <v>0</v>
      </c>
      <c r="P2144" s="167">
        <f t="shared" si="4882"/>
        <v>774.4021333333335</v>
      </c>
    </row>
    <row r="2145" spans="1:16" x14ac:dyDescent="0.25">
      <c r="A2145" s="194" t="s">
        <v>118</v>
      </c>
      <c r="B2145" s="379"/>
      <c r="C2145" s="86" t="s">
        <v>246</v>
      </c>
      <c r="D2145" s="266">
        <f t="shared" ref="D2145:O2145" si="4900">+IFERROR(D2108/D2127/30,0)</f>
        <v>328.79746240000009</v>
      </c>
      <c r="E2145" s="266">
        <f t="shared" si="4900"/>
        <v>238.70268333333331</v>
      </c>
      <c r="F2145" s="266">
        <f t="shared" si="4900"/>
        <v>0</v>
      </c>
      <c r="G2145" s="266">
        <f t="shared" si="4900"/>
        <v>0</v>
      </c>
      <c r="H2145" s="266">
        <f t="shared" si="4900"/>
        <v>0</v>
      </c>
      <c r="I2145" s="266">
        <f t="shared" si="4900"/>
        <v>0</v>
      </c>
      <c r="J2145" s="266">
        <f t="shared" si="4900"/>
        <v>0</v>
      </c>
      <c r="K2145" s="266">
        <f t="shared" si="4900"/>
        <v>0</v>
      </c>
      <c r="L2145" s="266">
        <f t="shared" si="4900"/>
        <v>0</v>
      </c>
      <c r="M2145" s="266">
        <f t="shared" si="4900"/>
        <v>0</v>
      </c>
      <c r="N2145" s="266">
        <f t="shared" si="4900"/>
        <v>0</v>
      </c>
      <c r="O2145" s="267">
        <f t="shared" si="4900"/>
        <v>0</v>
      </c>
      <c r="P2145" s="159">
        <f t="shared" si="4882"/>
        <v>567.5001457333334</v>
      </c>
    </row>
    <row r="2146" spans="1:16" x14ac:dyDescent="0.25">
      <c r="A2146" s="194" t="s">
        <v>118</v>
      </c>
      <c r="B2146" s="379"/>
      <c r="C2146" s="86" t="s">
        <v>247</v>
      </c>
      <c r="D2146" s="266">
        <f t="shared" ref="D2146:O2146" si="4901">+IFERROR(D2109/D2128/30,0)</f>
        <v>0</v>
      </c>
      <c r="E2146" s="266">
        <f t="shared" si="4901"/>
        <v>0</v>
      </c>
      <c r="F2146" s="266">
        <f t="shared" si="4901"/>
        <v>0</v>
      </c>
      <c r="G2146" s="266">
        <f t="shared" si="4901"/>
        <v>0</v>
      </c>
      <c r="H2146" s="266">
        <f t="shared" si="4901"/>
        <v>0</v>
      </c>
      <c r="I2146" s="266">
        <f t="shared" si="4901"/>
        <v>0</v>
      </c>
      <c r="J2146" s="266">
        <f t="shared" si="4901"/>
        <v>0</v>
      </c>
      <c r="K2146" s="266">
        <f t="shared" si="4901"/>
        <v>0</v>
      </c>
      <c r="L2146" s="266">
        <f t="shared" si="4901"/>
        <v>0</v>
      </c>
      <c r="M2146" s="266">
        <f t="shared" si="4901"/>
        <v>0</v>
      </c>
      <c r="N2146" s="266">
        <f t="shared" si="4901"/>
        <v>0</v>
      </c>
      <c r="O2146" s="267">
        <f t="shared" si="4901"/>
        <v>0</v>
      </c>
      <c r="P2146" s="159">
        <f t="shared" si="4882"/>
        <v>0</v>
      </c>
    </row>
    <row r="2147" spans="1:16" x14ac:dyDescent="0.25">
      <c r="A2147" s="194" t="s">
        <v>118</v>
      </c>
      <c r="B2147" s="379"/>
      <c r="C2147" s="86" t="s">
        <v>248</v>
      </c>
      <c r="D2147" s="266">
        <f t="shared" ref="D2147:O2147" si="4902">+IFERROR(D2110/D2129/30,0)</f>
        <v>110.77133760000005</v>
      </c>
      <c r="E2147" s="266">
        <f t="shared" si="4902"/>
        <v>96.130649999999989</v>
      </c>
      <c r="F2147" s="266">
        <f t="shared" si="4902"/>
        <v>0</v>
      </c>
      <c r="G2147" s="266">
        <f t="shared" si="4902"/>
        <v>0</v>
      </c>
      <c r="H2147" s="266">
        <f t="shared" si="4902"/>
        <v>0</v>
      </c>
      <c r="I2147" s="266">
        <f t="shared" si="4902"/>
        <v>0</v>
      </c>
      <c r="J2147" s="266">
        <f t="shared" si="4902"/>
        <v>0</v>
      </c>
      <c r="K2147" s="266">
        <f t="shared" si="4902"/>
        <v>0</v>
      </c>
      <c r="L2147" s="266">
        <f t="shared" si="4902"/>
        <v>0</v>
      </c>
      <c r="M2147" s="266">
        <f t="shared" si="4902"/>
        <v>0</v>
      </c>
      <c r="N2147" s="266">
        <f t="shared" si="4902"/>
        <v>0</v>
      </c>
      <c r="O2147" s="267">
        <f t="shared" si="4902"/>
        <v>0</v>
      </c>
      <c r="P2147" s="159">
        <f t="shared" si="4882"/>
        <v>206.90198760000004</v>
      </c>
    </row>
    <row r="2148" spans="1:16" x14ac:dyDescent="0.25">
      <c r="A2148" s="194" t="s">
        <v>118</v>
      </c>
      <c r="B2148" s="379"/>
      <c r="C2148" s="86" t="s">
        <v>249</v>
      </c>
      <c r="D2148" s="87">
        <f t="shared" ref="D2148:O2148" si="4903">+IFERROR(D2111/D2130/30,0)</f>
        <v>0</v>
      </c>
      <c r="E2148" s="87">
        <f t="shared" si="4903"/>
        <v>0</v>
      </c>
      <c r="F2148" s="87">
        <f t="shared" si="4903"/>
        <v>0</v>
      </c>
      <c r="G2148" s="87">
        <f t="shared" si="4903"/>
        <v>0</v>
      </c>
      <c r="H2148" s="87">
        <f t="shared" si="4903"/>
        <v>0</v>
      </c>
      <c r="I2148" s="87">
        <f t="shared" si="4903"/>
        <v>0</v>
      </c>
      <c r="J2148" s="87">
        <f t="shared" si="4903"/>
        <v>0</v>
      </c>
      <c r="K2148" s="87">
        <f t="shared" si="4903"/>
        <v>0</v>
      </c>
      <c r="L2148" s="87">
        <f t="shared" si="4903"/>
        <v>0</v>
      </c>
      <c r="M2148" s="87">
        <f t="shared" si="4903"/>
        <v>0</v>
      </c>
      <c r="N2148" s="87">
        <f t="shared" si="4903"/>
        <v>0</v>
      </c>
      <c r="O2148" s="159">
        <f t="shared" si="4903"/>
        <v>0</v>
      </c>
      <c r="P2148" s="159">
        <f t="shared" si="4882"/>
        <v>0</v>
      </c>
    </row>
    <row r="2149" spans="1:16" ht="15.75" thickBot="1" x14ac:dyDescent="0.3">
      <c r="A2149" s="194" t="s">
        <v>118</v>
      </c>
      <c r="B2149" s="379"/>
      <c r="C2149" s="96" t="s">
        <v>250</v>
      </c>
      <c r="D2149" s="168">
        <f t="shared" ref="D2149:O2149" si="4904">+IFERROR(D2112/D2131/30,0)</f>
        <v>0</v>
      </c>
      <c r="E2149" s="168">
        <f t="shared" si="4904"/>
        <v>0</v>
      </c>
      <c r="F2149" s="168">
        <f t="shared" si="4904"/>
        <v>0</v>
      </c>
      <c r="G2149" s="168">
        <f t="shared" si="4904"/>
        <v>0</v>
      </c>
      <c r="H2149" s="168">
        <f t="shared" si="4904"/>
        <v>0</v>
      </c>
      <c r="I2149" s="168">
        <f t="shared" si="4904"/>
        <v>0</v>
      </c>
      <c r="J2149" s="168">
        <f t="shared" si="4904"/>
        <v>0</v>
      </c>
      <c r="K2149" s="168">
        <f t="shared" si="4904"/>
        <v>0</v>
      </c>
      <c r="L2149" s="168">
        <f t="shared" si="4904"/>
        <v>0</v>
      </c>
      <c r="M2149" s="168">
        <f t="shared" si="4904"/>
        <v>0</v>
      </c>
      <c r="N2149" s="168">
        <f t="shared" si="4904"/>
        <v>0</v>
      </c>
      <c r="O2149" s="169">
        <f t="shared" si="4904"/>
        <v>0</v>
      </c>
      <c r="P2149" s="169">
        <f t="shared" si="4882"/>
        <v>0</v>
      </c>
    </row>
    <row r="2150" spans="1:16" ht="15.75" thickBot="1" x14ac:dyDescent="0.3">
      <c r="A2150" s="194" t="s">
        <v>118</v>
      </c>
      <c r="B2150" s="379"/>
      <c r="C2150" s="183" t="s">
        <v>13</v>
      </c>
      <c r="D2150" s="72">
        <v>36.328000000000003</v>
      </c>
      <c r="E2150" s="72">
        <v>35</v>
      </c>
      <c r="F2150" s="72">
        <v>30</v>
      </c>
      <c r="G2150" s="72">
        <v>0</v>
      </c>
      <c r="H2150" s="72">
        <v>33.121560393413624</v>
      </c>
      <c r="I2150" s="72">
        <v>33.18421323453741</v>
      </c>
      <c r="J2150" s="72">
        <v>33</v>
      </c>
      <c r="K2150" s="72">
        <v>16.918000292815897</v>
      </c>
      <c r="L2150" s="72">
        <f>((45*0.63)+(20*0.37))</f>
        <v>35.75</v>
      </c>
      <c r="M2150" s="72">
        <v>36.24</v>
      </c>
      <c r="N2150" s="72">
        <v>22</v>
      </c>
      <c r="O2150" s="72">
        <v>22</v>
      </c>
      <c r="P2150" s="184"/>
    </row>
    <row r="2151" spans="1:16" x14ac:dyDescent="0.25">
      <c r="A2151" s="194" t="s">
        <v>118</v>
      </c>
      <c r="B2151" s="379"/>
      <c r="C2151" s="99" t="s">
        <v>4</v>
      </c>
      <c r="D2151" s="100">
        <f>+D2144/D2150*30</f>
        <v>363.00000000000011</v>
      </c>
      <c r="E2151" s="100">
        <f t="shared" ref="E2151" si="4905">+E2144/E2150*30</f>
        <v>287</v>
      </c>
      <c r="F2151" s="100">
        <f t="shared" ref="F2151" si="4906">+F2144/F2150*30</f>
        <v>0</v>
      </c>
      <c r="G2151" s="100" t="e">
        <f t="shared" ref="G2151" si="4907">+G2144/G2150*30</f>
        <v>#DIV/0!</v>
      </c>
      <c r="H2151" s="100">
        <f t="shared" ref="H2151" si="4908">+H2144/H2150*30</f>
        <v>0</v>
      </c>
      <c r="I2151" s="100">
        <f t="shared" ref="I2151" si="4909">+I2144/I2150*30</f>
        <v>0</v>
      </c>
      <c r="J2151" s="100">
        <f t="shared" ref="J2151" si="4910">+J2144/J2150*30</f>
        <v>0</v>
      </c>
      <c r="K2151" s="100">
        <f t="shared" ref="K2151" si="4911">+K2144/K2150*30</f>
        <v>0</v>
      </c>
      <c r="L2151" s="100">
        <f t="shared" ref="L2151" si="4912">+L2144/L2150*30</f>
        <v>0</v>
      </c>
      <c r="M2151" s="100">
        <f t="shared" ref="M2151" si="4913">+M2144/M2150*30</f>
        <v>0</v>
      </c>
      <c r="N2151" s="100">
        <f t="shared" ref="N2151" si="4914">+N2144/N2150*30</f>
        <v>0</v>
      </c>
      <c r="O2151" s="167">
        <f t="shared" ref="O2151" si="4915">+O2144/O2150*30</f>
        <v>0</v>
      </c>
      <c r="P2151" s="167" t="e">
        <f>SUM(D2151:O2151)</f>
        <v>#DIV/0!</v>
      </c>
    </row>
    <row r="2152" spans="1:16" x14ac:dyDescent="0.25">
      <c r="A2152" s="194" t="s">
        <v>118</v>
      </c>
      <c r="B2152" s="379"/>
      <c r="C2152" s="86" t="s">
        <v>216</v>
      </c>
      <c r="D2152" s="87">
        <f>+D2145/D2150*30</f>
        <v>271.52400000000006</v>
      </c>
      <c r="E2152" s="87">
        <f t="shared" ref="E2152:O2152" si="4916">+E2145/E2150*30</f>
        <v>204.60229999999999</v>
      </c>
      <c r="F2152" s="87">
        <f t="shared" si="4916"/>
        <v>0</v>
      </c>
      <c r="G2152" s="87" t="e">
        <f t="shared" si="4916"/>
        <v>#DIV/0!</v>
      </c>
      <c r="H2152" s="87">
        <f t="shared" si="4916"/>
        <v>0</v>
      </c>
      <c r="I2152" s="87">
        <f t="shared" si="4916"/>
        <v>0</v>
      </c>
      <c r="J2152" s="87">
        <f t="shared" si="4916"/>
        <v>0</v>
      </c>
      <c r="K2152" s="87">
        <f t="shared" si="4916"/>
        <v>0</v>
      </c>
      <c r="L2152" s="87">
        <f t="shared" si="4916"/>
        <v>0</v>
      </c>
      <c r="M2152" s="87">
        <f t="shared" si="4916"/>
        <v>0</v>
      </c>
      <c r="N2152" s="87">
        <f t="shared" si="4916"/>
        <v>0</v>
      </c>
      <c r="O2152" s="159">
        <f t="shared" si="4916"/>
        <v>0</v>
      </c>
      <c r="P2152" s="159" t="e">
        <f t="shared" ref="P2152:P2156" si="4917">SUM(D2152:O2152)</f>
        <v>#DIV/0!</v>
      </c>
    </row>
    <row r="2153" spans="1:16" x14ac:dyDescent="0.25">
      <c r="A2153" s="194" t="s">
        <v>118</v>
      </c>
      <c r="B2153" s="379"/>
      <c r="C2153" s="86" t="s">
        <v>217</v>
      </c>
      <c r="D2153" s="87">
        <f>+D2146/D2150*30</f>
        <v>0</v>
      </c>
      <c r="E2153" s="87">
        <f t="shared" ref="E2153:O2153" si="4918">+E2146/E2150*30</f>
        <v>0</v>
      </c>
      <c r="F2153" s="87">
        <f t="shared" si="4918"/>
        <v>0</v>
      </c>
      <c r="G2153" s="87" t="e">
        <f t="shared" si="4918"/>
        <v>#DIV/0!</v>
      </c>
      <c r="H2153" s="87">
        <f t="shared" si="4918"/>
        <v>0</v>
      </c>
      <c r="I2153" s="87">
        <f t="shared" si="4918"/>
        <v>0</v>
      </c>
      <c r="J2153" s="87">
        <f t="shared" si="4918"/>
        <v>0</v>
      </c>
      <c r="K2153" s="87">
        <f t="shared" si="4918"/>
        <v>0</v>
      </c>
      <c r="L2153" s="87">
        <f t="shared" si="4918"/>
        <v>0</v>
      </c>
      <c r="M2153" s="87">
        <f t="shared" si="4918"/>
        <v>0</v>
      </c>
      <c r="N2153" s="87">
        <f t="shared" si="4918"/>
        <v>0</v>
      </c>
      <c r="O2153" s="159">
        <f t="shared" si="4918"/>
        <v>0</v>
      </c>
      <c r="P2153" s="159"/>
    </row>
    <row r="2154" spans="1:16" x14ac:dyDescent="0.25">
      <c r="A2154" s="194" t="s">
        <v>118</v>
      </c>
      <c r="B2154" s="379"/>
      <c r="C2154" s="86" t="s">
        <v>218</v>
      </c>
      <c r="D2154" s="87">
        <f>+D2147/D2150*30</f>
        <v>91.476000000000042</v>
      </c>
      <c r="E2154" s="87">
        <f t="shared" ref="E2154:O2154" si="4919">+E2147/E2150*30</f>
        <v>82.3977</v>
      </c>
      <c r="F2154" s="87">
        <f t="shared" si="4919"/>
        <v>0</v>
      </c>
      <c r="G2154" s="87" t="e">
        <f t="shared" si="4919"/>
        <v>#DIV/0!</v>
      </c>
      <c r="H2154" s="87">
        <f t="shared" si="4919"/>
        <v>0</v>
      </c>
      <c r="I2154" s="87">
        <f t="shared" si="4919"/>
        <v>0</v>
      </c>
      <c r="J2154" s="87">
        <f t="shared" si="4919"/>
        <v>0</v>
      </c>
      <c r="K2154" s="87">
        <f t="shared" si="4919"/>
        <v>0</v>
      </c>
      <c r="L2154" s="87">
        <f t="shared" si="4919"/>
        <v>0</v>
      </c>
      <c r="M2154" s="87">
        <f t="shared" si="4919"/>
        <v>0</v>
      </c>
      <c r="N2154" s="87">
        <f t="shared" si="4919"/>
        <v>0</v>
      </c>
      <c r="O2154" s="159">
        <f t="shared" si="4919"/>
        <v>0</v>
      </c>
      <c r="P2154" s="159"/>
    </row>
    <row r="2155" spans="1:16" x14ac:dyDescent="0.25">
      <c r="A2155" s="194" t="s">
        <v>118</v>
      </c>
      <c r="B2155" s="379"/>
      <c r="C2155" s="86" t="s">
        <v>219</v>
      </c>
      <c r="D2155" s="87">
        <f>+D2148/D2150*30</f>
        <v>0</v>
      </c>
      <c r="E2155" s="87">
        <f t="shared" ref="E2155:O2155" si="4920">+E2148/E2150*30</f>
        <v>0</v>
      </c>
      <c r="F2155" s="87">
        <f t="shared" si="4920"/>
        <v>0</v>
      </c>
      <c r="G2155" s="87" t="e">
        <f t="shared" si="4920"/>
        <v>#DIV/0!</v>
      </c>
      <c r="H2155" s="87">
        <f t="shared" si="4920"/>
        <v>0</v>
      </c>
      <c r="I2155" s="87">
        <f t="shared" si="4920"/>
        <v>0</v>
      </c>
      <c r="J2155" s="87">
        <f t="shared" si="4920"/>
        <v>0</v>
      </c>
      <c r="K2155" s="87">
        <f t="shared" si="4920"/>
        <v>0</v>
      </c>
      <c r="L2155" s="87">
        <f t="shared" si="4920"/>
        <v>0</v>
      </c>
      <c r="M2155" s="87">
        <f t="shared" si="4920"/>
        <v>0</v>
      </c>
      <c r="N2155" s="87">
        <f t="shared" si="4920"/>
        <v>0</v>
      </c>
      <c r="O2155" s="159">
        <f t="shared" si="4920"/>
        <v>0</v>
      </c>
      <c r="P2155" s="159"/>
    </row>
    <row r="2156" spans="1:16" ht="15.75" thickBot="1" x14ac:dyDescent="0.3">
      <c r="A2156" s="194" t="s">
        <v>118</v>
      </c>
      <c r="B2156" s="379"/>
      <c r="C2156" s="96" t="s">
        <v>238</v>
      </c>
      <c r="D2156" s="168">
        <f>+D2149/D2150*30</f>
        <v>0</v>
      </c>
      <c r="E2156" s="168">
        <f t="shared" ref="E2156:O2156" si="4921">+E2149/E2150*30</f>
        <v>0</v>
      </c>
      <c r="F2156" s="168">
        <f t="shared" si="4921"/>
        <v>0</v>
      </c>
      <c r="G2156" s="168" t="e">
        <f t="shared" si="4921"/>
        <v>#DIV/0!</v>
      </c>
      <c r="H2156" s="168">
        <f t="shared" si="4921"/>
        <v>0</v>
      </c>
      <c r="I2156" s="168">
        <f t="shared" si="4921"/>
        <v>0</v>
      </c>
      <c r="J2156" s="168">
        <f t="shared" si="4921"/>
        <v>0</v>
      </c>
      <c r="K2156" s="168">
        <f t="shared" si="4921"/>
        <v>0</v>
      </c>
      <c r="L2156" s="168">
        <f t="shared" si="4921"/>
        <v>0</v>
      </c>
      <c r="M2156" s="168">
        <f t="shared" si="4921"/>
        <v>0</v>
      </c>
      <c r="N2156" s="168">
        <f t="shared" si="4921"/>
        <v>0</v>
      </c>
      <c r="O2156" s="169">
        <f t="shared" si="4921"/>
        <v>0</v>
      </c>
      <c r="P2156" s="169" t="e">
        <f t="shared" si="4917"/>
        <v>#DIV/0!</v>
      </c>
    </row>
    <row r="2157" spans="1:16" x14ac:dyDescent="0.25">
      <c r="A2157" s="194" t="s">
        <v>118</v>
      </c>
      <c r="B2157" s="379"/>
      <c r="C2157" s="76" t="s">
        <v>8</v>
      </c>
      <c r="D2157" s="170">
        <f t="shared" ref="D2157:O2157" si="4922">+D2126/D2120</f>
        <v>1.1681637180956133</v>
      </c>
      <c r="E2157" s="170">
        <f t="shared" si="4922"/>
        <v>1.1734620254679937</v>
      </c>
      <c r="F2157" s="170">
        <f t="shared" si="4922"/>
        <v>1.1734620254679942</v>
      </c>
      <c r="G2157" s="170">
        <f t="shared" si="4922"/>
        <v>1.1906449387458242</v>
      </c>
      <c r="H2157" s="170">
        <f t="shared" si="4922"/>
        <v>1.190644938745824</v>
      </c>
      <c r="I2157" s="170">
        <f t="shared" si="4922"/>
        <v>1.1906449387458238</v>
      </c>
      <c r="J2157" s="170">
        <f t="shared" si="4922"/>
        <v>1.1451406258415289</v>
      </c>
      <c r="K2157" s="170">
        <f t="shared" si="4922"/>
        <v>1.1437866357516266</v>
      </c>
      <c r="L2157" s="170">
        <f t="shared" si="4922"/>
        <v>1.1163576927773198</v>
      </c>
      <c r="M2157" s="170">
        <f t="shared" si="4922"/>
        <v>1.1137329106825</v>
      </c>
      <c r="N2157" s="170">
        <f t="shared" si="4922"/>
        <v>1.1222886938310115</v>
      </c>
      <c r="O2157" s="171">
        <f t="shared" si="4922"/>
        <v>1.1272804379212698</v>
      </c>
      <c r="P2157" s="171"/>
    </row>
    <row r="2158" spans="1:16" x14ac:dyDescent="0.25">
      <c r="A2158" s="194" t="s">
        <v>118</v>
      </c>
      <c r="B2158" s="379"/>
      <c r="C2158" s="77" t="s">
        <v>6</v>
      </c>
      <c r="D2158" s="172">
        <f>+VLOOKUP(D2106,Conversion!$B$33:$N$71,(MATCH('Measured TV opt-pt'!D2105,butget_aylar_opt,0)+1),0)</f>
        <v>1.1681637180956133</v>
      </c>
      <c r="E2158" s="172">
        <f>+VLOOKUP(E2106,Conversion!$B$33:$N$71,(MATCH('Measured TV opt-pt'!E2105,butget_aylar_opt,0)+1),0)</f>
        <v>1.1734620254679939</v>
      </c>
      <c r="F2158" s="172">
        <f>+VLOOKUP(F2106,Conversion!$B$33:$N$71,(MATCH('Measured TV opt-pt'!F2105,butget_aylar_opt,0)+1),0)</f>
        <v>1.1734620254679939</v>
      </c>
      <c r="G2158" s="172">
        <f>+VLOOKUP(G2106,Conversion!$B$33:$N$71,(MATCH('Measured TV opt-pt'!G2105,butget_aylar_opt,0)+1),0)</f>
        <v>1.190644938745824</v>
      </c>
      <c r="H2158" s="172">
        <f>+VLOOKUP(H2106,Conversion!$B$33:$N$71,(MATCH('Measured TV opt-pt'!H2105,butget_aylar_opt,0)+1),0)</f>
        <v>1.190644938745824</v>
      </c>
      <c r="I2158" s="172">
        <f>+VLOOKUP(I2106,Conversion!$B$33:$N$71,(MATCH('Measured TV opt-pt'!I2105,butget_aylar_opt,0)+1),0)</f>
        <v>1.190644938745824</v>
      </c>
      <c r="J2158" s="172">
        <f>+VLOOKUP(J2106,Conversion!$B$33:$N$71,(MATCH('Measured TV opt-pt'!J2105,butget_aylar_opt,0)+1),0)</f>
        <v>1.2161019089793743</v>
      </c>
      <c r="K2158" s="172">
        <f>+VLOOKUP(K2106,Conversion!$B$33:$N$71,(MATCH('Measured TV opt-pt'!K2105,butget_aylar_opt,0)+1),0)</f>
        <v>1.2161019089793743</v>
      </c>
      <c r="L2158" s="172">
        <f>+VLOOKUP(L2106,Conversion!$B$33:$N$71,(MATCH('Measured TV opt-pt'!L2105,butget_aylar_opt,0)+1),0)</f>
        <v>1.1613541170725816</v>
      </c>
      <c r="M2158" s="172">
        <f>+VLOOKUP(M2106,Conversion!$B$33:$N$71,(MATCH('Measured TV opt-pt'!M2105,butget_aylar_opt,0)+1),0)</f>
        <v>1.1681637180956133</v>
      </c>
      <c r="N2158" s="172">
        <f>+VLOOKUP(N2106,Conversion!$B$33:$N$71,(MATCH('Measured TV opt-pt'!N2105,butget_aylar_opt,0)+1),0)</f>
        <v>1.1681637180956133</v>
      </c>
      <c r="O2158" s="173">
        <f>+VLOOKUP(O2106,Conversion!$B$33:$N$71,(MATCH('Measured TV opt-pt'!O2105,butget_aylar_opt,0)+1),0)</f>
        <v>1.1681637180956133</v>
      </c>
      <c r="P2158" s="173"/>
    </row>
    <row r="2159" spans="1:16" ht="15.75" thickBot="1" x14ac:dyDescent="0.3">
      <c r="A2159" s="194" t="s">
        <v>118</v>
      </c>
      <c r="B2159" s="380"/>
      <c r="C2159" s="96" t="s">
        <v>7</v>
      </c>
      <c r="D2159" s="172">
        <f>+VLOOKUP(D2106,Conversion!$B$74:$N$112,(MATCH('Measured TV opt-pt'!D2105,budget_aylar_pt,0)+1),0)</f>
        <v>1.0483105344525872</v>
      </c>
      <c r="E2159" s="172">
        <f>+VLOOKUP(E2106,Conversion!$B$74:$N$112,(MATCH('Measured TV opt-pt'!E2105,budget_aylar_pt,0)+1),0)</f>
        <v>1.02943453958606</v>
      </c>
      <c r="F2159" s="172">
        <f>+VLOOKUP(F2106,Conversion!$B$74:$N$112,(MATCH('Measured TV opt-pt'!F2105,budget_aylar_pt,0)+1),0)</f>
        <v>1.02943453958606</v>
      </c>
      <c r="G2159" s="172">
        <f>+VLOOKUP(G2106,Conversion!$B$74:$N$112,(MATCH('Measured TV opt-pt'!G2105,budget_aylar_pt,0)+1),0)</f>
        <v>1.0469069857328672</v>
      </c>
      <c r="H2159" s="172">
        <f>+VLOOKUP(H2106,Conversion!$B$74:$N$112,(MATCH('Measured TV opt-pt'!H2105,budget_aylar_pt,0)+1),0)</f>
        <v>1.0469069857328672</v>
      </c>
      <c r="I2159" s="172">
        <f>+VLOOKUP(I2106,Conversion!$B$74:$N$112,(MATCH('Measured TV opt-pt'!I2105,budget_aylar_pt,0)+1),0)</f>
        <v>1.0469069857328672</v>
      </c>
      <c r="J2159" s="172">
        <f>+VLOOKUP(J2106,Conversion!$B$74:$N$112,(MATCH('Measured TV opt-pt'!J2105,budget_aylar_pt,0)+1),0)</f>
        <v>1.0682659024421961</v>
      </c>
      <c r="K2159" s="172">
        <f>+VLOOKUP(K2106,Conversion!$B$74:$N$112,(MATCH('Measured TV opt-pt'!K2105,budget_aylar_pt,0)+1),0)</f>
        <v>1.0682659024421961</v>
      </c>
      <c r="L2159" s="172">
        <f>+VLOOKUP(L2106,Conversion!$B$74:$N$112,(MATCH('Measured TV opt-pt'!L2105,budget_aylar_pt,0)+1),0)</f>
        <v>1.0682896606401939</v>
      </c>
      <c r="M2159" s="172">
        <f>+VLOOKUP(M2106,Conversion!$B$74:$N$112,(MATCH('Measured TV opt-pt'!M2105,budget_aylar_pt,0)+1),0)</f>
        <v>1.0483105344525872</v>
      </c>
      <c r="N2159" s="172">
        <f>+VLOOKUP(N2106,Conversion!$B$74:$N$112,(MATCH('Measured TV opt-pt'!N2105,budget_aylar_pt,0)+1),0)</f>
        <v>1.0483105344525872</v>
      </c>
      <c r="O2159" s="173">
        <f>+VLOOKUP(O2106,Conversion!$B$74:$N$112,(MATCH('Measured TV opt-pt'!O2105,budget_aylar_pt,0)+1),0)</f>
        <v>1.0483105344525872</v>
      </c>
      <c r="P2159" s="174"/>
    </row>
    <row r="2160" spans="1:16" ht="21.75" thickBot="1" x14ac:dyDescent="0.3">
      <c r="A2160" s="194" t="s">
        <v>118</v>
      </c>
      <c r="B2160" s="240" t="s">
        <v>126</v>
      </c>
      <c r="C2160" s="74" t="s">
        <v>107</v>
      </c>
      <c r="D2160" s="153">
        <v>1</v>
      </c>
      <c r="E2160" s="153">
        <v>2</v>
      </c>
      <c r="F2160" s="153">
        <v>3</v>
      </c>
      <c r="G2160" s="153">
        <v>4</v>
      </c>
      <c r="H2160" s="153">
        <v>5</v>
      </c>
      <c r="I2160" s="153">
        <v>6</v>
      </c>
      <c r="J2160" s="153">
        <v>7</v>
      </c>
      <c r="K2160" s="153">
        <v>8</v>
      </c>
      <c r="L2160" s="153">
        <v>9</v>
      </c>
      <c r="M2160" s="153">
        <v>10</v>
      </c>
      <c r="N2160" s="153">
        <v>11</v>
      </c>
      <c r="O2160" s="153">
        <v>12</v>
      </c>
      <c r="P2160" s="74" t="s">
        <v>127</v>
      </c>
    </row>
    <row r="2161" spans="1:16" ht="15.75" thickBot="1" x14ac:dyDescent="0.3">
      <c r="A2161" s="194" t="s">
        <v>118</v>
      </c>
      <c r="B2161" s="375" t="s">
        <v>154</v>
      </c>
      <c r="C2161" s="185" t="s">
        <v>33</v>
      </c>
      <c r="D2161" s="186" t="s">
        <v>23</v>
      </c>
      <c r="E2161" s="186" t="s">
        <v>23</v>
      </c>
      <c r="F2161" s="186" t="s">
        <v>23</v>
      </c>
      <c r="G2161" s="186" t="s">
        <v>23</v>
      </c>
      <c r="H2161" s="186" t="s">
        <v>23</v>
      </c>
      <c r="I2161" s="186" t="s">
        <v>23</v>
      </c>
      <c r="J2161" s="186" t="s">
        <v>23</v>
      </c>
      <c r="K2161" s="186" t="s">
        <v>23</v>
      </c>
      <c r="L2161" s="186" t="s">
        <v>23</v>
      </c>
      <c r="M2161" s="186" t="s">
        <v>23</v>
      </c>
      <c r="N2161" s="186" t="s">
        <v>23</v>
      </c>
      <c r="O2161" s="186" t="s">
        <v>23</v>
      </c>
      <c r="P2161" s="188" t="s">
        <v>108</v>
      </c>
    </row>
    <row r="2162" spans="1:16" x14ac:dyDescent="0.25">
      <c r="A2162" s="194" t="s">
        <v>118</v>
      </c>
      <c r="B2162" s="376"/>
      <c r="C2162" s="175" t="s">
        <v>125</v>
      </c>
      <c r="D2162" s="200"/>
      <c r="E2162" s="201"/>
      <c r="F2162" s="201"/>
      <c r="G2162" s="201"/>
      <c r="H2162" s="201"/>
      <c r="I2162" s="201"/>
      <c r="J2162" s="201"/>
      <c r="K2162" s="201"/>
      <c r="L2162" s="201"/>
      <c r="M2162" s="201"/>
      <c r="N2162" s="201"/>
      <c r="O2162" s="176"/>
      <c r="P2162" s="176">
        <f>SUM(D2162:O2162)</f>
        <v>0</v>
      </c>
    </row>
    <row r="2163" spans="1:16" x14ac:dyDescent="0.25">
      <c r="A2163" s="194" t="s">
        <v>118</v>
      </c>
      <c r="B2163" s="376"/>
      <c r="C2163" s="86" t="s">
        <v>1</v>
      </c>
      <c r="D2163" s="87">
        <f>+D2194*D2176*30</f>
        <v>0</v>
      </c>
      <c r="E2163" s="87">
        <f t="shared" ref="E2163:O2163" si="4923">+E2194*E2176*30</f>
        <v>0</v>
      </c>
      <c r="F2163" s="87">
        <f t="shared" si="4923"/>
        <v>0</v>
      </c>
      <c r="G2163" s="87">
        <f t="shared" si="4923"/>
        <v>0</v>
      </c>
      <c r="H2163" s="87">
        <f t="shared" si="4923"/>
        <v>0</v>
      </c>
      <c r="I2163" s="87">
        <f t="shared" si="4923"/>
        <v>0</v>
      </c>
      <c r="J2163" s="87">
        <f t="shared" si="4923"/>
        <v>0</v>
      </c>
      <c r="K2163" s="87">
        <f t="shared" si="4923"/>
        <v>0</v>
      </c>
      <c r="L2163" s="87">
        <f t="shared" si="4923"/>
        <v>0</v>
      </c>
      <c r="M2163" s="87">
        <f t="shared" si="4923"/>
        <v>0</v>
      </c>
      <c r="N2163" s="87">
        <f t="shared" si="4923"/>
        <v>0</v>
      </c>
      <c r="O2163" s="159">
        <f t="shared" si="4923"/>
        <v>0</v>
      </c>
      <c r="P2163" s="159">
        <f t="shared" ref="P2163:P2167" si="4924">SUM(D2163:O2163)</f>
        <v>0</v>
      </c>
    </row>
    <row r="2164" spans="1:16" x14ac:dyDescent="0.25">
      <c r="A2164" s="194" t="s">
        <v>118</v>
      </c>
      <c r="B2164" s="376"/>
      <c r="C2164" s="86" t="s">
        <v>209</v>
      </c>
      <c r="D2164" s="87">
        <f t="shared" ref="D2164:O2167" si="4925">+D2195*D2177*30</f>
        <v>0</v>
      </c>
      <c r="E2164" s="259">
        <f t="shared" si="4925"/>
        <v>0</v>
      </c>
      <c r="F2164" s="259">
        <f t="shared" si="4925"/>
        <v>0</v>
      </c>
      <c r="G2164" s="259">
        <f t="shared" si="4925"/>
        <v>0</v>
      </c>
      <c r="H2164" s="259">
        <f t="shared" si="4925"/>
        <v>0</v>
      </c>
      <c r="I2164" s="259">
        <f t="shared" si="4925"/>
        <v>0</v>
      </c>
      <c r="J2164" s="259">
        <f t="shared" si="4925"/>
        <v>0</v>
      </c>
      <c r="K2164" s="259">
        <f t="shared" si="4925"/>
        <v>0</v>
      </c>
      <c r="L2164" s="259">
        <f t="shared" si="4925"/>
        <v>0</v>
      </c>
      <c r="M2164" s="259">
        <f t="shared" si="4925"/>
        <v>0</v>
      </c>
      <c r="N2164" s="259">
        <f t="shared" si="4925"/>
        <v>0</v>
      </c>
      <c r="O2164" s="260">
        <f t="shared" si="4925"/>
        <v>0</v>
      </c>
      <c r="P2164" s="260"/>
    </row>
    <row r="2165" spans="1:16" x14ac:dyDescent="0.25">
      <c r="A2165" s="194" t="s">
        <v>118</v>
      </c>
      <c r="B2165" s="376"/>
      <c r="C2165" s="86" t="s">
        <v>210</v>
      </c>
      <c r="D2165" s="87">
        <f t="shared" si="4925"/>
        <v>0</v>
      </c>
      <c r="E2165" s="259">
        <f t="shared" si="4925"/>
        <v>0</v>
      </c>
      <c r="F2165" s="259">
        <f t="shared" si="4925"/>
        <v>0</v>
      </c>
      <c r="G2165" s="259">
        <f t="shared" si="4925"/>
        <v>0</v>
      </c>
      <c r="H2165" s="259">
        <f t="shared" si="4925"/>
        <v>0</v>
      </c>
      <c r="I2165" s="259">
        <f t="shared" si="4925"/>
        <v>0</v>
      </c>
      <c r="J2165" s="259">
        <f t="shared" si="4925"/>
        <v>0</v>
      </c>
      <c r="K2165" s="259">
        <f t="shared" si="4925"/>
        <v>0</v>
      </c>
      <c r="L2165" s="259">
        <f t="shared" si="4925"/>
        <v>0</v>
      </c>
      <c r="M2165" s="259">
        <f t="shared" si="4925"/>
        <v>0</v>
      </c>
      <c r="N2165" s="259">
        <f t="shared" si="4925"/>
        <v>0</v>
      </c>
      <c r="O2165" s="260">
        <f t="shared" si="4925"/>
        <v>0</v>
      </c>
      <c r="P2165" s="260"/>
    </row>
    <row r="2166" spans="1:16" x14ac:dyDescent="0.25">
      <c r="A2166" s="194" t="s">
        <v>118</v>
      </c>
      <c r="B2166" s="376"/>
      <c r="C2166" s="86" t="s">
        <v>211</v>
      </c>
      <c r="D2166" s="87">
        <f t="shared" si="4925"/>
        <v>0</v>
      </c>
      <c r="E2166" s="259">
        <f t="shared" si="4925"/>
        <v>0</v>
      </c>
      <c r="F2166" s="259">
        <f t="shared" si="4925"/>
        <v>0</v>
      </c>
      <c r="G2166" s="259">
        <f t="shared" si="4925"/>
        <v>0</v>
      </c>
      <c r="H2166" s="259">
        <f t="shared" si="4925"/>
        <v>0</v>
      </c>
      <c r="I2166" s="259">
        <f t="shared" si="4925"/>
        <v>0</v>
      </c>
      <c r="J2166" s="259">
        <f t="shared" si="4925"/>
        <v>0</v>
      </c>
      <c r="K2166" s="259">
        <f t="shared" si="4925"/>
        <v>0</v>
      </c>
      <c r="L2166" s="259">
        <f t="shared" si="4925"/>
        <v>0</v>
      </c>
      <c r="M2166" s="259">
        <f t="shared" si="4925"/>
        <v>0</v>
      </c>
      <c r="N2166" s="259">
        <f t="shared" si="4925"/>
        <v>0</v>
      </c>
      <c r="O2166" s="260">
        <f t="shared" si="4925"/>
        <v>0</v>
      </c>
      <c r="P2166" s="260"/>
    </row>
    <row r="2167" spans="1:16" ht="15.75" thickBot="1" x14ac:dyDescent="0.3">
      <c r="A2167" s="194" t="s">
        <v>118</v>
      </c>
      <c r="B2167" s="376"/>
      <c r="C2167" s="96" t="s">
        <v>227</v>
      </c>
      <c r="D2167" s="87">
        <f t="shared" si="4925"/>
        <v>0</v>
      </c>
      <c r="E2167" s="90">
        <f t="shared" si="4925"/>
        <v>0</v>
      </c>
      <c r="F2167" s="90">
        <f t="shared" si="4925"/>
        <v>0</v>
      </c>
      <c r="G2167" s="90">
        <f t="shared" si="4925"/>
        <v>0</v>
      </c>
      <c r="H2167" s="90">
        <f t="shared" si="4925"/>
        <v>0</v>
      </c>
      <c r="I2167" s="90">
        <f t="shared" si="4925"/>
        <v>0</v>
      </c>
      <c r="J2167" s="90">
        <f t="shared" si="4925"/>
        <v>0</v>
      </c>
      <c r="K2167" s="90">
        <f t="shared" si="4925"/>
        <v>0</v>
      </c>
      <c r="L2167" s="90">
        <f t="shared" si="4925"/>
        <v>0</v>
      </c>
      <c r="M2167" s="90">
        <f t="shared" si="4925"/>
        <v>0</v>
      </c>
      <c r="N2167" s="90">
        <f t="shared" si="4925"/>
        <v>0</v>
      </c>
      <c r="O2167" s="160">
        <f t="shared" si="4925"/>
        <v>0</v>
      </c>
      <c r="P2167" s="160">
        <f t="shared" si="4924"/>
        <v>0</v>
      </c>
    </row>
    <row r="2168" spans="1:16" ht="15.75" thickBot="1" x14ac:dyDescent="0.3">
      <c r="A2168" s="194" t="s">
        <v>118</v>
      </c>
      <c r="B2168" s="376"/>
      <c r="C2168" s="281" t="s">
        <v>108</v>
      </c>
      <c r="D2168" s="282">
        <f>SUM(D2169:D2173)</f>
        <v>1</v>
      </c>
      <c r="E2168" s="282">
        <f t="shared" ref="E2168" si="4926">SUM(E2169:E2173)</f>
        <v>1.0034229363724529</v>
      </c>
      <c r="F2168" s="282">
        <f t="shared" ref="F2168" si="4927">SUM(F2169:F2173)</f>
        <v>0.99999999999999989</v>
      </c>
      <c r="G2168" s="282">
        <f t="shared" ref="G2168" si="4928">SUM(G2169:G2173)</f>
        <v>0.99999999999999989</v>
      </c>
      <c r="H2168" s="282">
        <f t="shared" ref="H2168" si="4929">SUM(H2169:H2173)</f>
        <v>1</v>
      </c>
      <c r="I2168" s="282">
        <f t="shared" ref="I2168" si="4930">SUM(I2169:I2173)</f>
        <v>1.0000000000000002</v>
      </c>
      <c r="J2168" s="282">
        <f t="shared" ref="J2168" si="4931">SUM(J2169:J2173)</f>
        <v>0.99999999999999978</v>
      </c>
      <c r="K2168" s="282">
        <f t="shared" ref="K2168" si="4932">SUM(K2169:K2173)</f>
        <v>0.99999999999999978</v>
      </c>
      <c r="L2168" s="282">
        <f t="shared" ref="L2168" si="4933">SUM(L2169:L2173)</f>
        <v>1</v>
      </c>
      <c r="M2168" s="282">
        <f t="shared" ref="M2168" si="4934">SUM(M2169:M2173)</f>
        <v>1.0000000000000002</v>
      </c>
      <c r="N2168" s="282">
        <f t="shared" ref="N2168" si="4935">SUM(N2169:N2173)</f>
        <v>1</v>
      </c>
      <c r="O2168" s="282">
        <f t="shared" ref="O2168" si="4936">SUM(O2169:O2173)</f>
        <v>0.99999999999999989</v>
      </c>
      <c r="P2168" s="268"/>
    </row>
    <row r="2169" spans="1:16" ht="15.75" thickBot="1" x14ac:dyDescent="0.3">
      <c r="A2169" s="194" t="s">
        <v>118</v>
      </c>
      <c r="B2169" s="376"/>
      <c r="C2169" s="245" t="s">
        <v>196</v>
      </c>
      <c r="D2169" s="246">
        <v>0.748</v>
      </c>
      <c r="E2169" s="246">
        <v>0.71289999999999998</v>
      </c>
      <c r="F2169" s="246">
        <v>0.70128149006739837</v>
      </c>
      <c r="G2169" s="246">
        <v>0.53018436569432525</v>
      </c>
      <c r="H2169" s="246">
        <v>0.5423765464750937</v>
      </c>
      <c r="I2169" s="246">
        <v>0.58843916554063314</v>
      </c>
      <c r="J2169" s="246">
        <v>0.60561377608760258</v>
      </c>
      <c r="K2169" s="246">
        <v>0.80100224649177598</v>
      </c>
      <c r="L2169" s="246">
        <v>0.74479587945877479</v>
      </c>
      <c r="M2169" s="246">
        <v>0.79328167047923914</v>
      </c>
      <c r="N2169" s="246">
        <v>0.79251746496726783</v>
      </c>
      <c r="O2169" s="246">
        <v>0.75240999999999991</v>
      </c>
      <c r="P2169" s="268"/>
    </row>
    <row r="2170" spans="1:16" ht="15.75" thickBot="1" x14ac:dyDescent="0.3">
      <c r="A2170" s="194" t="s">
        <v>118</v>
      </c>
      <c r="B2170" s="376"/>
      <c r="C2170" s="245" t="s">
        <v>197</v>
      </c>
      <c r="D2170" s="246"/>
      <c r="E2170" s="246">
        <v>3.4229363724529492E-3</v>
      </c>
      <c r="F2170" s="246"/>
      <c r="G2170" s="246"/>
      <c r="H2170" s="246"/>
      <c r="I2170" s="246"/>
      <c r="J2170" s="246"/>
      <c r="K2170" s="246"/>
      <c r="L2170" s="246"/>
      <c r="M2170" s="246"/>
      <c r="N2170" s="246"/>
      <c r="O2170" s="246"/>
      <c r="P2170" s="268"/>
    </row>
    <row r="2171" spans="1:16" ht="15.75" thickBot="1" x14ac:dyDescent="0.3">
      <c r="A2171" s="194" t="s">
        <v>118</v>
      </c>
      <c r="B2171" s="376"/>
      <c r="C2171" s="245" t="s">
        <v>199</v>
      </c>
      <c r="D2171" s="310">
        <v>0.252</v>
      </c>
      <c r="E2171" s="246">
        <v>0.28710000000000002</v>
      </c>
      <c r="F2171" s="246">
        <v>0.27946524626273334</v>
      </c>
      <c r="G2171" s="246">
        <v>0.26027151737500415</v>
      </c>
      <c r="H2171" s="246">
        <v>0.22206611722025232</v>
      </c>
      <c r="I2171" s="246">
        <v>0.23470428159927745</v>
      </c>
      <c r="J2171" s="246">
        <v>0.15048175443375286</v>
      </c>
      <c r="K2171" s="246">
        <v>0.11533513094114624</v>
      </c>
      <c r="L2171" s="246">
        <v>0.2476086029169918</v>
      </c>
      <c r="M2171" s="246">
        <v>0.18024296287308908</v>
      </c>
      <c r="N2171" s="246">
        <v>0.19496532528723082</v>
      </c>
      <c r="O2171" s="246">
        <v>0.24758999999999998</v>
      </c>
      <c r="P2171" s="268"/>
    </row>
    <row r="2172" spans="1:16" ht="15.75" thickBot="1" x14ac:dyDescent="0.3">
      <c r="A2172" s="194" t="s">
        <v>118</v>
      </c>
      <c r="B2172" s="376"/>
      <c r="C2172" s="245" t="s">
        <v>198</v>
      </c>
      <c r="D2172" s="246"/>
      <c r="E2172" s="246"/>
      <c r="F2172" s="246">
        <v>1.9253263669868261E-2</v>
      </c>
      <c r="G2172" s="246">
        <v>0.20954411693067052</v>
      </c>
      <c r="H2172" s="246">
        <v>0.23555733630465386</v>
      </c>
      <c r="I2172" s="246">
        <v>0.17685655286008953</v>
      </c>
      <c r="J2172" s="246">
        <v>0.24390446947864436</v>
      </c>
      <c r="K2172" s="246">
        <v>8.3662622567077571E-2</v>
      </c>
      <c r="L2172" s="246">
        <v>7.5955176242334761E-3</v>
      </c>
      <c r="M2172" s="246">
        <v>2.6475366647671975E-2</v>
      </c>
      <c r="N2172" s="246">
        <v>1.2517209745501362E-2</v>
      </c>
      <c r="O2172" s="246">
        <v>0</v>
      </c>
      <c r="P2172" s="268"/>
    </row>
    <row r="2173" spans="1:16" ht="15.75" thickBot="1" x14ac:dyDescent="0.3">
      <c r="A2173" s="194" t="s">
        <v>118</v>
      </c>
      <c r="B2173" s="376"/>
      <c r="C2173" s="248" t="s">
        <v>228</v>
      </c>
      <c r="D2173" s="249"/>
      <c r="E2173" s="249"/>
      <c r="F2173" s="249"/>
      <c r="G2173" s="249"/>
      <c r="H2173" s="249"/>
      <c r="I2173" s="249"/>
      <c r="J2173" s="249"/>
      <c r="K2173" s="249"/>
      <c r="L2173" s="249"/>
      <c r="M2173" s="249"/>
      <c r="N2173" s="249"/>
      <c r="O2173" s="249"/>
      <c r="P2173" s="177"/>
    </row>
    <row r="2174" spans="1:16" ht="15.75" thickBot="1" x14ac:dyDescent="0.3">
      <c r="A2174" s="194"/>
      <c r="B2174" s="376"/>
      <c r="C2174" s="306" t="s">
        <v>278</v>
      </c>
      <c r="D2174" s="309">
        <v>1</v>
      </c>
      <c r="E2174" s="309">
        <v>1</v>
      </c>
      <c r="F2174" s="309">
        <v>1</v>
      </c>
      <c r="G2174" s="309">
        <v>1</v>
      </c>
      <c r="H2174" s="309">
        <v>1</v>
      </c>
      <c r="I2174" s="309">
        <v>1</v>
      </c>
      <c r="J2174" s="309">
        <v>1</v>
      </c>
      <c r="K2174" s="309">
        <v>1</v>
      </c>
      <c r="L2174" s="309">
        <v>1</v>
      </c>
      <c r="M2174" s="309">
        <v>1</v>
      </c>
      <c r="N2174" s="309">
        <v>1</v>
      </c>
      <c r="O2174" s="309">
        <v>1</v>
      </c>
      <c r="P2174" s="308"/>
    </row>
    <row r="2175" spans="1:16" x14ac:dyDescent="0.25">
      <c r="A2175" s="194" t="s">
        <v>118</v>
      </c>
      <c r="B2175" s="376"/>
      <c r="C2175" s="154" t="s">
        <v>14</v>
      </c>
      <c r="D2175" s="155">
        <f>+SUMPRODUCT(D2176:D2180,D2169:D2173)</f>
        <v>18.414684769339438</v>
      </c>
      <c r="E2175" s="155">
        <f t="shared" ref="E2175" si="4937">+SUMPRODUCT(E2176:E2180,E2169:E2173)</f>
        <v>18.841135192376285</v>
      </c>
      <c r="F2175" s="155">
        <f t="shared" ref="F2175" si="4938">+SUMPRODUCT(F2176:F2180,F2169:F2173)</f>
        <v>20.58124650733107</v>
      </c>
      <c r="G2175" s="155">
        <f t="shared" ref="G2175" si="4939">+SUMPRODUCT(G2176:G2180,G2169:G2173)</f>
        <v>28.563053341130804</v>
      </c>
      <c r="H2175" s="155">
        <f t="shared" ref="H2175" si="4940">+SUMPRODUCT(H2176:H2180,H2169:H2173)</f>
        <v>33.603799184948656</v>
      </c>
      <c r="I2175" s="155">
        <f t="shared" ref="I2175" si="4941">+SUMPRODUCT(I2176:I2180,I2169:I2173)</f>
        <v>31.510875673984401</v>
      </c>
      <c r="J2175" s="155">
        <f t="shared" ref="J2175" si="4942">+SUMPRODUCT(J2176:J2180,J2169:J2173)</f>
        <v>20.274910377394022</v>
      </c>
      <c r="K2175" s="155">
        <f t="shared" ref="K2175" si="4943">+SUMPRODUCT(K2176:K2180,K2169:K2173)</f>
        <v>17.290051071257835</v>
      </c>
      <c r="L2175" s="155">
        <f t="shared" ref="L2175" si="4944">+SUMPRODUCT(L2176:L2180,L2169:L2173)</f>
        <v>23.991363394497959</v>
      </c>
      <c r="M2175" s="155">
        <f t="shared" ref="M2175" si="4945">+SUMPRODUCT(M2176:M2180,M2169:M2173)</f>
        <v>27.257656862768588</v>
      </c>
      <c r="N2175" s="155">
        <f t="shared" ref="N2175" si="4946">+SUMPRODUCT(N2176:N2180,N2169:N2173)</f>
        <v>25.052800302948242</v>
      </c>
      <c r="O2175" s="156">
        <f t="shared" ref="O2175" si="4947">+SUMPRODUCT(O2176:O2180,O2169:O2173)</f>
        <v>21.196595452974034</v>
      </c>
      <c r="P2175" s="156"/>
    </row>
    <row r="2176" spans="1:16" x14ac:dyDescent="0.25">
      <c r="A2176" s="194" t="s">
        <v>118</v>
      </c>
      <c r="B2176" s="376"/>
      <c r="C2176" s="77" t="s">
        <v>34</v>
      </c>
      <c r="D2176" s="243">
        <f>+IF(D2174=1,D2188*'CPP Detay Tum Ay'!D$38+(1-'Measured TV opt-pt'!D2188)*'CPP Detay Tum Ay'!D$20,IF(D2174=2,D2188*'CPP Detay (düşük)'!D$38+(1-'Measured TV opt-pt'!D2188)*'CPP Detay (düşük)'!D$20,IF(D2174=3,D2188*'CPP Detay (yüksek)'!D$38+(1-'Measured TV opt-pt'!D2188)*'CPP Detay (yüksek)'!D$20,"Girilen Rakamda Hata Var")))</f>
        <v>17.464164150556634</v>
      </c>
      <c r="E2176" s="243">
        <f>+IF(E2174=1,E2188*'CPP Detay Tum Ay'!E$38+(1-'Measured TV opt-pt'!E2188)*'CPP Detay Tum Ay'!E$20,IF(E2174=2,E2188*'CPP Detay (düşük)'!E$38+(1-'Measured TV opt-pt'!E2188)*'CPP Detay (düşük)'!E$20,IF(E2174=3,E2188*'CPP Detay (yüksek)'!E$38+(1-'Measured TV opt-pt'!E2188)*'CPP Detay (yüksek)'!E$20,"Girilen Rakamda Hata Var")))</f>
        <v>17.440310812806491</v>
      </c>
      <c r="F2176" s="161">
        <f>+IF(F2174=1,F2188*'CPP Detay Tum Ay'!F$38+(1-'Measured TV opt-pt'!F2188)*'CPP Detay Tum Ay'!F$20,IF(F2174=2,F2188*'CPP Detay (düşük)'!F$38+(1-'Measured TV opt-pt'!F2188)*'CPP Detay (düşük)'!F$20,IF(F2174=3,F2188*'CPP Detay (yüksek)'!F$38+(1-'Measured TV opt-pt'!F2188)*'CPP Detay (yüksek)'!F$20,"Girilen Rakamda Hata Var")))</f>
        <v>18.801284390853873</v>
      </c>
      <c r="G2176" s="161">
        <f>+IF(G2174=1,G2188*'CPP Detay Tum Ay'!G$38+(1-'Measured TV opt-pt'!G2188)*'CPP Detay Tum Ay'!G$20,IF(G2174=2,G2188*'CPP Detay (düşük)'!G$38+(1-'Measured TV opt-pt'!G2188)*'CPP Detay (düşük)'!G$20,IF(G2174=3,G2188*'CPP Detay (yüksek)'!G$38+(1-'Measured TV opt-pt'!G2188)*'CPP Detay (yüksek)'!G$20,"Girilen Rakamda Hata Var")))</f>
        <v>25.388345112152834</v>
      </c>
      <c r="H2176" s="161">
        <f>+IF(H2174=1,H2188*'CPP Detay Tum Ay'!H$38+(1-'Measured TV opt-pt'!H2188)*'CPP Detay Tum Ay'!H$20,IF(H2174=2,H2188*'CPP Detay (düşük)'!H$38+(1-'Measured TV opt-pt'!H2188)*'CPP Detay (düşük)'!H$20,IF(H2174=3,H2188*'CPP Detay (yüksek)'!H$38+(1-'Measured TV opt-pt'!H2188)*'CPP Detay (yüksek)'!H$20,"Girilen Rakamda Hata Var")))</f>
        <v>29.906721880543316</v>
      </c>
      <c r="I2176" s="161">
        <f>+IF(I2174=1,I2188*'CPP Detay Tum Ay'!I$38+(1-'Measured TV opt-pt'!I2188)*'CPP Detay Tum Ay'!I$20,IF(I2174=2,I2188*'CPP Detay (düşük)'!I$38+(1-'Measured TV opt-pt'!I2188)*'CPP Detay (düşük)'!I$20,IF(I2174=3,I2188*'CPP Detay (yüksek)'!I$38+(1-'Measured TV opt-pt'!I2188)*'CPP Detay (yüksek)'!I$20,"Girilen Rakamda Hata Var")))</f>
        <v>28.481543798919329</v>
      </c>
      <c r="J2176" s="161">
        <f>+IF(J2174=1,J2188*'CPP Detay Tum Ay'!J$38+(1-'Measured TV opt-pt'!J2188)*'CPP Detay Tum Ay'!J$20,IF(J2174=2,J2188*'CPP Detay (düşük)'!J$38+(1-'Measured TV opt-pt'!J2188)*'CPP Detay (düşük)'!J$20,IF(J2174=3,J2188*'CPP Detay (yüksek)'!J$38+(1-'Measured TV opt-pt'!J2188)*'CPP Detay (yüksek)'!J$20,"Girilen Rakamda Hata Var")))</f>
        <v>18.814975998400666</v>
      </c>
      <c r="K2176" s="161">
        <f>+IF(K2174=1,K2188*'CPP Detay Tum Ay'!K$38+(1-'Measured TV opt-pt'!K2188)*'CPP Detay Tum Ay'!K$20,IF(K2174=2,K2188*'CPP Detay (düşük)'!K$38+(1-'Measured TV opt-pt'!K2188)*'CPP Detay (düşük)'!K$20,IF(K2174=3,K2188*'CPP Detay (yüksek)'!K$38+(1-'Measured TV opt-pt'!K2188)*'CPP Detay (yüksek)'!K$20,"Girilen Rakamda Hata Var")))</f>
        <v>17.034468684979927</v>
      </c>
      <c r="L2176" s="255">
        <f>+IF(L2174=1,L2188*'CPP Detay Tum Ay'!L$38+(1-'Measured TV opt-pt'!L2188)*'CPP Detay Tum Ay'!L$20,IF(L2174=2,L2188*'CPP Detay (düşük)'!L$38+(1-'Measured TV opt-pt'!L2188)*'CPP Detay (düşük)'!L$20,IF(L2174=3,L2188*'CPP Detay (yüksek)'!L$38+(1-'Measured TV opt-pt'!L2188)*'CPP Detay (yüksek)'!L$20,"Girilen Rakamda Hata Var")))</f>
        <v>22.467149289573328</v>
      </c>
      <c r="M2176" s="255">
        <f>+IF(M2174=1,M2188*'CPP Detay Tum Ay'!M$38+(1-'Measured TV opt-pt'!M2188)*'CPP Detay Tum Ay'!M$20,IF(M2174=2,M2188*'CPP Detay (düşük)'!M$38+(1-'Measured TV opt-pt'!M2188)*'CPP Detay (düşük)'!M$20,IF(M2174=3,M2188*'CPP Detay (yüksek)'!M$38+(1-'Measured TV opt-pt'!M2188)*'CPP Detay (yüksek)'!M$20,"Girilen Rakamda Hata Var")))</f>
        <v>25.789248753307362</v>
      </c>
      <c r="N2176" s="255">
        <f>+IF(N2174=1,N2188*'CPP Detay Tum Ay'!N$38+(1-'Measured TV opt-pt'!N2188)*'CPP Detay Tum Ay'!N$20,IF(N2174=2,N2188*'CPP Detay (düşük)'!N$38+(1-'Measured TV opt-pt'!N2188)*'CPP Detay (düşük)'!N$20,IF(N2174=3,N2188*'CPP Detay (yüksek)'!N$38+(1-'Measured TV opt-pt'!N2188)*'CPP Detay (yüksek)'!N$20,"Girilen Rakamda Hata Var")))</f>
        <v>23.803341004858662</v>
      </c>
      <c r="O2176" s="256">
        <f>+IF(O2174=1,O2188*'CPP Detay Tum Ay'!O$38+(1-'Measured TV opt-pt'!O2188)*'CPP Detay Tum Ay'!O$20,IF(O2174=2,O2188*'CPP Detay (düşük)'!O$38+(1-'Measured TV opt-pt'!O2188)*'CPP Detay (düşük)'!O$20,IF(O2174=3,O2188*'CPP Detay (yüksek)'!O$38+(1-'Measured TV opt-pt'!O2188)*'CPP Detay (yüksek)'!O$20,"Girilen Rakamda Hata Var")))</f>
        <v>19.99835323959751</v>
      </c>
      <c r="P2176" s="162"/>
    </row>
    <row r="2177" spans="1:41" x14ac:dyDescent="0.25">
      <c r="A2177" s="194" t="s">
        <v>118</v>
      </c>
      <c r="B2177" s="376"/>
      <c r="C2177" s="77" t="s">
        <v>194</v>
      </c>
      <c r="D2177" s="243">
        <f>+IF(D2174=1,D2189*'CPP Detay Tum Ay'!D$94+(1-'Measured TV opt-pt'!D2189)*'CPP Detay Tum Ay'!D$76,IF(D2174=2,D2189*'CPP Detay (düşük)'!D$94+(1-'Measured TV opt-pt'!D2189)*'CPP Detay (düşük)'!D$76,IF(D2174=3,D2189*'CPP Detay (yüksek)'!D$94+(1-'Measured TV opt-pt'!D2189)*'CPP Detay (yüksek)'!D$76,"Girilen Rakamda Hata Var")))</f>
        <v>0</v>
      </c>
      <c r="E2177" s="243">
        <f>+IF(E2174=1,E2189*'CPP Detay Tum Ay'!E$94+(1-'Measured TV opt-pt'!E2189)*'CPP Detay Tum Ay'!E$76,IF(E2174=2,E2189*'CPP Detay (düşük)'!E$94+(1-'Measured TV opt-pt'!E2189)*'CPP Detay (düşük)'!E$76,IF(E2174=3,E2189*'CPP Detay (yüksek)'!E$94+(1-'Measured TV opt-pt'!E2189)*'CPP Detay (yüksek)'!E$76,"Girilen Rakamda Hata Var")))</f>
        <v>0</v>
      </c>
      <c r="F2177" s="243">
        <f>+IF(F2174=1,F2189*'CPP Detay Tum Ay'!F$94+(1-'Measured TV opt-pt'!F2189)*'CPP Detay Tum Ay'!F$76,IF(F2174=2,F2189*'CPP Detay (düşük)'!F$94+(1-'Measured TV opt-pt'!F2189)*'CPP Detay (düşük)'!F$76,IF(F2174=3,F2189*'CPP Detay (yüksek)'!F$94+(1-'Measured TV opt-pt'!F2189)*'CPP Detay (yüksek)'!F$76,"Girilen Rakamda Hata Var")))</f>
        <v>0</v>
      </c>
      <c r="G2177" s="243">
        <f>+IF(G2174=1,G2189*'CPP Detay Tum Ay'!G$94+(1-'Measured TV opt-pt'!G2189)*'CPP Detay Tum Ay'!G$76,IF(G2174=2,G2189*'CPP Detay (düşük)'!G$94+(1-'Measured TV opt-pt'!G2189)*'CPP Detay (düşük)'!G$76,IF(G2174=3,G2189*'CPP Detay (yüksek)'!G$94+(1-'Measured TV opt-pt'!G2189)*'CPP Detay (yüksek)'!G$76,"Girilen Rakamda Hata Var")))</f>
        <v>0</v>
      </c>
      <c r="H2177" s="243">
        <f>+IF(H2174=1,H2189*'CPP Detay Tum Ay'!H$94+(1-'Measured TV opt-pt'!H2189)*'CPP Detay Tum Ay'!H$76,IF(H2174=2,H2189*'CPP Detay (düşük)'!H$94+(1-'Measured TV opt-pt'!H2189)*'CPP Detay (düşük)'!H$76,IF(H2174=3,H2189*'CPP Detay (yüksek)'!H$94+(1-'Measured TV opt-pt'!H2189)*'CPP Detay (yüksek)'!H$76,"Girilen Rakamda Hata Var")))</f>
        <v>0</v>
      </c>
      <c r="I2177" s="243">
        <f>+IF(I2174=1,I2189*'CPP Detay Tum Ay'!I$94+(1-'Measured TV opt-pt'!I2189)*'CPP Detay Tum Ay'!I$76,IF(I2174=2,I2189*'CPP Detay (düşük)'!I$94+(1-'Measured TV opt-pt'!I2189)*'CPP Detay (düşük)'!I$76,IF(I2174=3,I2189*'CPP Detay (yüksek)'!I$94+(1-'Measured TV opt-pt'!I2189)*'CPP Detay (yüksek)'!I$76,"Girilen Rakamda Hata Var")))</f>
        <v>0</v>
      </c>
      <c r="J2177" s="243">
        <f>+IF(J2174=1,J2189*'CPP Detay Tum Ay'!J$94+(1-'Measured TV opt-pt'!J2189)*'CPP Detay Tum Ay'!J$76,IF(J2174=2,J2189*'CPP Detay (düşük)'!J$94+(1-'Measured TV opt-pt'!J2189)*'CPP Detay (düşük)'!J$76,IF(J2174=3,J2189*'CPP Detay (yüksek)'!J$94+(1-'Measured TV opt-pt'!J2189)*'CPP Detay (yüksek)'!J$76,"Girilen Rakamda Hata Var")))</f>
        <v>0</v>
      </c>
      <c r="K2177" s="243">
        <f>+IF(K2174=1,K2189*'CPP Detay Tum Ay'!K$94+(1-'Measured TV opt-pt'!K2189)*'CPP Detay Tum Ay'!K$76,IF(K2174=2,K2189*'CPP Detay (düşük)'!K$94+(1-'Measured TV opt-pt'!K2189)*'CPP Detay (düşük)'!K$76,IF(K2174=3,K2189*'CPP Detay (yüksek)'!K$94+(1-'Measured TV opt-pt'!K2189)*'CPP Detay (yüksek)'!K$76,"Girilen Rakamda Hata Var")))</f>
        <v>0</v>
      </c>
      <c r="L2177" s="257">
        <f>+IF(L2174=1,L2189*'CPP Detay Tum Ay'!L$94+(1-'Measured TV opt-pt'!L2189)*'CPP Detay Tum Ay'!L$76,IF(L2174=2,L2189*'CPP Detay (düşük)'!L$94+(1-'Measured TV opt-pt'!L2189)*'CPP Detay (düşük)'!L$76,IF(L2174=3,L2189*'CPP Detay (yüksek)'!L$94+(1-'Measured TV opt-pt'!L2189)*'CPP Detay (yüksek)'!L$76,"Girilen Rakamda Hata Var")))</f>
        <v>0</v>
      </c>
      <c r="M2177" s="257">
        <f>+IF(M2174=1,M2189*'CPP Detay Tum Ay'!M$94+(1-'Measured TV opt-pt'!M2189)*'CPP Detay Tum Ay'!M$76,IF(M2174=2,M2189*'CPP Detay (düşük)'!M$94+(1-'Measured TV opt-pt'!M2189)*'CPP Detay (düşük)'!M$76,IF(M2174=3,M2189*'CPP Detay (yüksek)'!M$94+(1-'Measured TV opt-pt'!M2189)*'CPP Detay (yüksek)'!M$76,"Girilen Rakamda Hata Var")))</f>
        <v>0</v>
      </c>
      <c r="N2177" s="257">
        <f>+IF(N2174=1,N2189*'CPP Detay Tum Ay'!N$94+(1-'Measured TV opt-pt'!N2189)*'CPP Detay Tum Ay'!N$76,IF(N2174=2,N2189*'CPP Detay (düşük)'!N$94+(1-'Measured TV opt-pt'!N2189)*'CPP Detay (düşük)'!N$76,IF(N2174=3,N2189*'CPP Detay (yüksek)'!N$94+(1-'Measured TV opt-pt'!N2189)*'CPP Detay (yüksek)'!N$76,"Girilen Rakamda Hata Var")))</f>
        <v>0</v>
      </c>
      <c r="O2177" s="258">
        <f>+IF(O2174=1,O2189*'CPP Detay Tum Ay'!O$94+(1-'Measured TV opt-pt'!O2189)*'CPP Detay Tum Ay'!O$76,IF(O2174=2,O2189*'CPP Detay (düşük)'!O$94+(1-'Measured TV opt-pt'!O2189)*'CPP Detay (düşük)'!O$76,IF(O2174=3,O2189*'CPP Detay (yüksek)'!O$94+(1-'Measured TV opt-pt'!O2189)*'CPP Detay (yüksek)'!O$76,"Girilen Rakamda Hata Var")))</f>
        <v>0</v>
      </c>
      <c r="P2177" s="244"/>
    </row>
    <row r="2178" spans="1:41" x14ac:dyDescent="0.25">
      <c r="A2178" s="194" t="s">
        <v>118</v>
      </c>
      <c r="B2178" s="376"/>
      <c r="C2178" s="77" t="s">
        <v>195</v>
      </c>
      <c r="D2178" s="243">
        <f>+IF(D2174=1,D2190*'CPP Detay Tum Ay'!D$150+(1-'Measured TV opt-pt'!D2190)*'CPP Detay Tum Ay'!D$132,IF(D2174=2,D2190*'CPP Detay (düşük)'!D$150+(1-'Measured TV opt-pt'!D2190)*'CPP Detay (düşük)'!D$132,IF(D2174=3,D2190*'CPP Detay (yüksek)'!D$150+(1-'Measured TV opt-pt'!D2190)*'CPP Detay (yüksek)'!D$132,"Girilen Rakamda Hata Var")))</f>
        <v>21.236071367948714</v>
      </c>
      <c r="E2178" s="243">
        <f>+IF(E2174=1,E2190*'CPP Detay Tum Ay'!E$150+(1-'Measured TV opt-pt'!E2190)*'CPP Detay Tum Ay'!E$132,IF(E2174=2,E2190*'CPP Detay (düşük)'!E$150+(1-'Measured TV opt-pt'!E2190)*'CPP Detay (düşük)'!E$132,IF(E2174=3,E2190*'CPP Detay (yüksek)'!E$150+(1-'Measured TV opt-pt'!E2190)*'CPP Detay (yüksek)'!E$132,"Girilen Rakamda Hata Var")))</f>
        <v>22.319531918936036</v>
      </c>
      <c r="F2178" s="243">
        <f>+IF(F2174=1,F2190*'CPP Detay Tum Ay'!F$150+(1-'Measured TV opt-pt'!F2190)*'CPP Detay Tum Ay'!F$132,IF(F2174=2,F2190*'CPP Detay (düşük)'!F$150+(1-'Measured TV opt-pt'!F2190)*'CPP Detay (düşük)'!F$132,IF(F2174=3,F2190*'CPP Detay (yüksek)'!F$150+(1-'Measured TV opt-pt'!F2190)*'CPP Detay (yüksek)'!F$132,"Girilen Rakamda Hata Var")))</f>
        <v>25.139650797266516</v>
      </c>
      <c r="G2178" s="243">
        <f>+IF(G2174=1,G2190*'CPP Detay Tum Ay'!G$150+(1-'Measured TV opt-pt'!G2190)*'CPP Detay Tum Ay'!G$132,IF(G2174=2,G2190*'CPP Detay (düşük)'!G$150+(1-'Measured TV opt-pt'!G2190)*'CPP Detay (düşük)'!G$132,IF(G2174=3,G2190*'CPP Detay (yüksek)'!G$150+(1-'Measured TV opt-pt'!G2190)*'CPP Detay (yüksek)'!G$132,"Girilen Rakamda Hata Var")))</f>
        <v>32.571152962092278</v>
      </c>
      <c r="H2178" s="243">
        <f>+IF(H2174=1,H2190*'CPP Detay Tum Ay'!H$150+(1-'Measured TV opt-pt'!H2190)*'CPP Detay Tum Ay'!H$132,IF(H2174=2,H2190*'CPP Detay (düşük)'!H$150+(1-'Measured TV opt-pt'!H2190)*'CPP Detay (düşük)'!H$132,IF(H2174=3,H2190*'CPP Detay (yüksek)'!H$150+(1-'Measured TV opt-pt'!H2190)*'CPP Detay (yüksek)'!H$132,"Girilen Rakamda Hata Var")))</f>
        <v>38.504582322566698</v>
      </c>
      <c r="I2178" s="243">
        <f>+IF(I2174=1,I2190*'CPP Detay Tum Ay'!I$150+(1-'Measured TV opt-pt'!I2190)*'CPP Detay Tum Ay'!I$132,IF(I2174=2,I2190*'CPP Detay (düşük)'!I$150+(1-'Measured TV opt-pt'!I2190)*'CPP Detay (düşük)'!I$132,IF(I2174=3,I2190*'CPP Detay (yüksek)'!I$150+(1-'Measured TV opt-pt'!I2190)*'CPP Detay (yüksek)'!I$132,"Girilen Rakamda Hata Var")))</f>
        <v>36.142210678171971</v>
      </c>
      <c r="J2178" s="243">
        <f>+IF(J2174=1,J2190*'CPP Detay Tum Ay'!J$150+(1-'Measured TV opt-pt'!J2190)*'CPP Detay Tum Ay'!J$132,IF(J2174=2,J2190*'CPP Detay (düşük)'!J$150+(1-'Measured TV opt-pt'!J2190)*'CPP Detay (düşük)'!J$132,IF(J2174=3,J2190*'CPP Detay (yüksek)'!J$150+(1-'Measured TV opt-pt'!J2190)*'CPP Detay (yüksek)'!J$132,"Girilen Rakamda Hata Var")))</f>
        <v>22.891196098593156</v>
      </c>
      <c r="K2178" s="243">
        <f>+IF(K2174=1,K2190*'CPP Detay Tum Ay'!K$150+(1-'Measured TV opt-pt'!K2190)*'CPP Detay Tum Ay'!K$132,IF(K2174=2,K2190*'CPP Detay (düşük)'!K$150+(1-'Measured TV opt-pt'!K2190)*'CPP Detay (düşük)'!K$132,IF(K2174=3,K2190*'CPP Detay (yüksek)'!K$150+(1-'Measured TV opt-pt'!K2190)*'CPP Detay (yüksek)'!K$132,"Girilen Rakamda Hata Var")))</f>
        <v>18.52416727465565</v>
      </c>
      <c r="L2178" s="257">
        <f>+IF(L2174=1,L2190*'CPP Detay Tum Ay'!L$150+(1-'Measured TV opt-pt'!L2190)*'CPP Detay Tum Ay'!L$132,IF(L2174=2,L2190*'CPP Detay (düşük)'!L$150+(1-'Measured TV opt-pt'!L2190)*'CPP Detay (düşük)'!L$132,IF(L2174=3,L2190*'CPP Detay (yüksek)'!L$150+(1-'Measured TV opt-pt'!L2190)*'CPP Detay (yüksek)'!L$132,"Girilen Rakamda Hata Var")))</f>
        <v>28.233970352734637</v>
      </c>
      <c r="M2178" s="257">
        <f>+IF(M2174=1,M2190*'CPP Detay Tum Ay'!M$150+(1-'Measured TV opt-pt'!M2190)*'CPP Detay Tum Ay'!M$132,IF(M2174=2,M2190*'CPP Detay (düşük)'!M$150+(1-'Measured TV opt-pt'!M2190)*'CPP Detay (düşük)'!M$132,IF(M2174=3,M2190*'CPP Detay (yüksek)'!M$150+(1-'Measured TV opt-pt'!M2190)*'CPP Detay (yüksek)'!M$132,"Girilen Rakamda Hata Var")))</f>
        <v>32.359637806635185</v>
      </c>
      <c r="N2178" s="257">
        <f>+IF(N2174=1,N2190*'CPP Detay Tum Ay'!N$150+(1-'Measured TV opt-pt'!N2190)*'CPP Detay Tum Ay'!N$132,IF(N2174=2,N2190*'CPP Detay (düşük)'!N$150+(1-'Measured TV opt-pt'!N2190)*'CPP Detay (düşük)'!N$132,IF(N2174=3,N2190*'CPP Detay (yüksek)'!N$150+(1-'Measured TV opt-pt'!N2190)*'CPP Detay (yüksek)'!N$132,"Girilen Rakamda Hata Var")))</f>
        <v>29.645492106680784</v>
      </c>
      <c r="O2178" s="258">
        <f>+IF(O2174=1,O2190*'CPP Detay Tum Ay'!O$150+(1-'Measured TV opt-pt'!O2190)*'CPP Detay Tum Ay'!O$132,IF(O2174=2,O2190*'CPP Detay (düşük)'!O$150+(1-'Measured TV opt-pt'!O2190)*'CPP Detay (düşük)'!O$132,IF(O2174=3,O2190*'CPP Detay (yüksek)'!O$150+(1-'Measured TV opt-pt'!O2190)*'CPP Detay (yüksek)'!O$132,"Girilen Rakamda Hata Var")))</f>
        <v>24.837976057063997</v>
      </c>
      <c r="P2178" s="244"/>
    </row>
    <row r="2179" spans="1:41" x14ac:dyDescent="0.25">
      <c r="A2179" s="194" t="s">
        <v>118</v>
      </c>
      <c r="B2179" s="376"/>
      <c r="C2179" s="77" t="s">
        <v>193</v>
      </c>
      <c r="D2179" s="243">
        <f>+IF(D2174=1,D2191*'CPP Detay Tum Ay'!D$206+(1-'Measured TV opt-pt'!D2191)*'CPP Detay Tum Ay'!D$188,IF(D2174=2,D2191*'CPP Detay (düşük)'!D$206+(1-'Measured TV opt-pt'!D2191)*'CPP Detay (düşük)'!D$188,IF(D2174=3,D2191*'CPP Detay (yüksek)'!D$206+(1-'Measured TV opt-pt'!D2191)*'CPP Detay (yüksek)'!D$188,"Girilen Rakamda Hata Var")))</f>
        <v>13.255139170040486</v>
      </c>
      <c r="E2179" s="243">
        <f>+IF(E2174=1,E2191*'CPP Detay Tum Ay'!E$206+(1-'Measured TV opt-pt'!E2191)*'CPP Detay Tum Ay'!E$188,IF(E2174=2,E2191*'CPP Detay (düşük)'!E$206+(1-'Measured TV opt-pt'!E2191)*'CPP Detay (düşük)'!E$188,IF(E2174=3,E2191*'CPP Detay (yüksek)'!E$206+(1-'Measured TV opt-pt'!E2191)*'CPP Detay (yüksek)'!E$188,"Girilen Rakamda Hata Var")))</f>
        <v>12.967943391043091</v>
      </c>
      <c r="F2179" s="243">
        <f>+IF(F2174=1,F2191*'CPP Detay Tum Ay'!F$206+(1-'Measured TV opt-pt'!F2191)*'CPP Detay Tum Ay'!F$188,IF(F2174=2,F2191*'CPP Detay (düşük)'!F$206+(1-'Measured TV opt-pt'!F2191)*'CPP Detay (düşük)'!F$188,IF(F2174=3,F2191*'CPP Detay (yüksek)'!F$206+(1-'Measured TV opt-pt'!F2191)*'CPP Detay (yüksek)'!F$188,"Girilen Rakamda Hata Var")))</f>
        <v>19.248428727173621</v>
      </c>
      <c r="G2179" s="243">
        <f>+IF(G2174=1,G2191*'CPP Detay Tum Ay'!G$206+(1-'Measured TV opt-pt'!G2191)*'CPP Detay Tum Ay'!G$188,IF(G2174=2,G2191*'CPP Detay (düşük)'!G$206+(1-'Measured TV opt-pt'!G2191)*'CPP Detay (düşük)'!G$188,IF(G2174=3,G2191*'CPP Detay (yüksek)'!G$206+(1-'Measured TV opt-pt'!G2191)*'CPP Detay (yüksek)'!G$188,"Girilen Rakamda Hata Var")))</f>
        <v>31.617238339887738</v>
      </c>
      <c r="H2179" s="243">
        <f>+IF(H2174=1,H2191*'CPP Detay Tum Ay'!H$206+(1-'Measured TV opt-pt'!H2191)*'CPP Detay Tum Ay'!H$188,IF(H2174=2,H2191*'CPP Detay (düşük)'!H$206+(1-'Measured TV opt-pt'!H2191)*'CPP Detay (düşük)'!H$188,IF(H2174=3,H2191*'CPP Detay (yüksek)'!H$206+(1-'Measured TV opt-pt'!H2191)*'CPP Detay (yüksek)'!H$188,"Girilen Rakamda Hata Var")))</f>
        <v>37.496312795815889</v>
      </c>
      <c r="I2179" s="243">
        <f>+IF(I2174=1,I2191*'CPP Detay Tum Ay'!I$206+(1-'Measured TV opt-pt'!I2191)*'CPP Detay Tum Ay'!I$188,IF(I2174=2,I2191*'CPP Detay (düşük)'!I$206+(1-'Measured TV opt-pt'!I2191)*'CPP Detay (düşük)'!I$188,IF(I2174=3,I2191*'CPP Detay (yüksek)'!I$206+(1-'Measured TV opt-pt'!I2191)*'CPP Detay (yüksek)'!I$188,"Girilen Rakamda Hata Var")))</f>
        <v>35.443912671803574</v>
      </c>
      <c r="J2179" s="243">
        <f>+IF(J2174=1,J2191*'CPP Detay Tum Ay'!J$206+(1-'Measured TV opt-pt'!J2191)*'CPP Detay Tum Ay'!J$188,IF(J2174=2,J2191*'CPP Detay (düşük)'!J$206+(1-'Measured TV opt-pt'!J2191)*'CPP Detay (düşük)'!J$188,IF(J2174=3,J2191*'CPP Detay (yüksek)'!J$206+(1-'Measured TV opt-pt'!J2191)*'CPP Detay (yüksek)'!J$188,"Girilen Rakamda Hata Var")))</f>
        <v>22.285751374791982</v>
      </c>
      <c r="K2179" s="243">
        <f>+IF(K2174=1,K2191*'CPP Detay Tum Ay'!K$206+(1-'Measured TV opt-pt'!K2191)*'CPP Detay Tum Ay'!K$188,IF(K2174=2,K2191*'CPP Detay (düşük)'!K$206+(1-'Measured TV opt-pt'!K2191)*'CPP Detay (düşük)'!K$188,IF(K2174=3,K2191*'CPP Detay (yüksek)'!K$206+(1-'Measured TV opt-pt'!K2191)*'CPP Detay (yüksek)'!K$188,"Girilen Rakamda Hata Var")))</f>
        <v>18.035725898829039</v>
      </c>
      <c r="L2179" s="257">
        <f>+IF(L2174=1,L2191*'CPP Detay Tum Ay'!L$206+(1-'Measured TV opt-pt'!L2191)*'CPP Detay Tum Ay'!L$188,IF(L2174=2,L2191*'CPP Detay (düşük)'!L$206+(1-'Measured TV opt-pt'!L2191)*'CPP Detay (düşük)'!L$188,IF(L2174=3,L2191*'CPP Detay (yüksek)'!L$206+(1-'Measured TV opt-pt'!L2191)*'CPP Detay (yüksek)'!L$188,"Girilen Rakamda Hata Var")))</f>
        <v>35.145626645182467</v>
      </c>
      <c r="M2179" s="257">
        <f>+IF(M2174=1,M2191*'CPP Detay Tum Ay'!M$206+(1-'Measured TV opt-pt'!M2191)*'CPP Detay Tum Ay'!M$188,IF(M2174=2,M2191*'CPP Detay (düşük)'!M$206+(1-'Measured TV opt-pt'!M2191)*'CPP Detay (düşük)'!M$188,IF(M2174=3,M2191*'CPP Detay (yüksek)'!M$206+(1-'Measured TV opt-pt'!M2191)*'CPP Detay (yüksek)'!M$188,"Girilen Rakamda Hata Var")))</f>
        <v>36.521554108764683</v>
      </c>
      <c r="N2179" s="257">
        <f>+IF(N2174=1,N2191*'CPP Detay Tum Ay'!N$206+(1-'Measured TV opt-pt'!N2191)*'CPP Detay Tum Ay'!N$188,IF(N2174=2,N2191*'CPP Detay (düşük)'!N$206+(1-'Measured TV opt-pt'!N2191)*'CPP Detay (düşük)'!N$188,IF(N2174=3,N2191*'CPP Detay (yüksek)'!N$206+(1-'Measured TV opt-pt'!N2191)*'CPP Detay (yüksek)'!N$188,"Girilen Rakamda Hata Var")))</f>
        <v>32.626585992454281</v>
      </c>
      <c r="O2179" s="258">
        <f>+IF(O2174=1,O2191*'CPP Detay Tum Ay'!O$206+(1-'Measured TV opt-pt'!O2191)*'CPP Detay Tum Ay'!O$188,IF(O2174=2,O2191*'CPP Detay (düşük)'!O$206+(1-'Measured TV opt-pt'!O2191)*'CPP Detay (düşük)'!O$188,IF(O2174=3,O2191*'CPP Detay (yüksek)'!O$206+(1-'Measured TV opt-pt'!O2191)*'CPP Detay (yüksek)'!O$188,"Girilen Rakamda Hata Var")))</f>
        <v>0</v>
      </c>
      <c r="P2179" s="244"/>
    </row>
    <row r="2180" spans="1:41" ht="15.75" thickBot="1" x14ac:dyDescent="0.3">
      <c r="A2180" s="194" t="s">
        <v>118</v>
      </c>
      <c r="B2180" s="376"/>
      <c r="C2180" s="96" t="s">
        <v>229</v>
      </c>
      <c r="D2180" s="243">
        <f>+IF(D2174=1,D2192*'CPP Detay Tum Ay'!D$262+(1-'Measured TV opt-pt'!D2192)*'CPP Detay Tum Ay'!D$244,IF(D2174=2,D2192*'CPP Detay (düşük)'!D$262+(1-'Measured TV opt-pt'!D2192)*'CPP Detay (düşük)'!D$244,IF(D2174=3,D2192*'CPP Detay (yüksek)'!D$262+(1-'Measured TV opt-pt'!D2192)*'CPP Detay (yüksek)'!D$244,"Girilen Rakamda Hata Var")))</f>
        <v>0</v>
      </c>
      <c r="E2180" s="163">
        <f>+IF(E2174=1,E2192*'CPP Detay Tum Ay'!E$262+(1-'Measured TV opt-pt'!E2192)*'CPP Detay Tum Ay'!E$244,IF(E2174=2,E2192*'CPP Detay (düşük)'!E$262+(1-'Measured TV opt-pt'!E2192)*'CPP Detay (düşük)'!E$244,IF(E2174=3,E2192*'CPP Detay (yüksek)'!E$262+(1-'Measured TV opt-pt'!E2192)*'CPP Detay (yüksek)'!E$244,"Girilen Rakamda Hata Var")))</f>
        <v>0</v>
      </c>
      <c r="F2180" s="163">
        <f>+IF(F2174=1,F2192*'CPP Detay Tum Ay'!F$262+(1-'Measured TV opt-pt'!F2192)*'CPP Detay Tum Ay'!F$244,IF(F2174=2,F2192*'CPP Detay (düşük)'!F$262+(1-'Measured TV opt-pt'!F2192)*'CPP Detay (düşük)'!F$244,IF(F2174=3,F2192*'CPP Detay (yüksek)'!F$262+(1-'Measured TV opt-pt'!F2192)*'CPP Detay (yüksek)'!F$244,"Girilen Rakamda Hata Var")))</f>
        <v>0</v>
      </c>
      <c r="G2180" s="163">
        <f>+IF(G2174=1,G2192*'CPP Detay Tum Ay'!G$262+(1-'Measured TV opt-pt'!G2192)*'CPP Detay Tum Ay'!G$244,IF(G2174=2,G2192*'CPP Detay (düşük)'!G$262+(1-'Measured TV opt-pt'!G2192)*'CPP Detay (düşük)'!G$244,IF(G2174=3,G2192*'CPP Detay (yüksek)'!G$262+(1-'Measured TV opt-pt'!G2192)*'CPP Detay (yüksek)'!G$244,"Girilen Rakamda Hata Var")))</f>
        <v>0</v>
      </c>
      <c r="H2180" s="163">
        <f>+IF(H2174=1,H2192*'CPP Detay Tum Ay'!H$262+(1-'Measured TV opt-pt'!H2192)*'CPP Detay Tum Ay'!H$244,IF(H2174=2,H2192*'CPP Detay (düşük)'!H$262+(1-'Measured TV opt-pt'!H2192)*'CPP Detay (düşük)'!H$244,IF(H2174=3,H2192*'CPP Detay (yüksek)'!H$262+(1-'Measured TV opt-pt'!H2192)*'CPP Detay (yüksek)'!H$244,"Girilen Rakamda Hata Var")))</f>
        <v>0</v>
      </c>
      <c r="I2180" s="163">
        <f>+IF(I2174=1,I2192*'CPP Detay Tum Ay'!I$262+(1-'Measured TV opt-pt'!I2192)*'CPP Detay Tum Ay'!I$244,IF(I2174=2,I2192*'CPP Detay (düşük)'!I$262+(1-'Measured TV opt-pt'!I2192)*'CPP Detay (düşük)'!I$244,IF(I2174=3,I2192*'CPP Detay (yüksek)'!I$262+(1-'Measured TV opt-pt'!I2192)*'CPP Detay (yüksek)'!I$244,"Girilen Rakamda Hata Var")))</f>
        <v>0</v>
      </c>
      <c r="J2180" s="163">
        <f>+IF(J2174=1,J2192*'CPP Detay Tum Ay'!J$262+(1-'Measured TV opt-pt'!J2192)*'CPP Detay Tum Ay'!J$244,IF(J2174=2,J2192*'CPP Detay (düşük)'!J$262+(1-'Measured TV opt-pt'!J2192)*'CPP Detay (düşük)'!J$244,IF(J2174=3,J2192*'CPP Detay (yüksek)'!J$262+(1-'Measured TV opt-pt'!J2192)*'CPP Detay (yüksek)'!J$244,"Girilen Rakamda Hata Var")))</f>
        <v>0</v>
      </c>
      <c r="K2180" s="163">
        <f>+IF(K2174=1,K2192*'CPP Detay Tum Ay'!K$262+(1-'Measured TV opt-pt'!K2192)*'CPP Detay Tum Ay'!K$244,IF(K2174=2,K2192*'CPP Detay (düşük)'!K$262+(1-'Measured TV opt-pt'!K2192)*'CPP Detay (düşük)'!K$244,IF(K2174=3,K2192*'CPP Detay (yüksek)'!K$262+(1-'Measured TV opt-pt'!K2192)*'CPP Detay (yüksek)'!K$244,"Girilen Rakamda Hata Var")))</f>
        <v>0</v>
      </c>
      <c r="L2180" s="163">
        <f>+IF(L2174=1,L2192*'CPP Detay Tum Ay'!L$262+(1-'Measured TV opt-pt'!L2192)*'CPP Detay Tum Ay'!L$244,IF(L2174=2,L2192*'CPP Detay (düşük)'!L$262+(1-'Measured TV opt-pt'!L2192)*'CPP Detay (düşük)'!L$244,IF(L2174=3,L2192*'CPP Detay (yüksek)'!L$262+(1-'Measured TV opt-pt'!L2192)*'CPP Detay (yüksek)'!L$244,"Girilen Rakamda Hata Var")))</f>
        <v>0</v>
      </c>
      <c r="M2180" s="163">
        <f>+IF(M2174=1,M2192*'CPP Detay Tum Ay'!M$262+(1-'Measured TV opt-pt'!M2192)*'CPP Detay Tum Ay'!M$244,IF(M2174=2,M2192*'CPP Detay (düşük)'!M$262+(1-'Measured TV opt-pt'!M2192)*'CPP Detay (düşük)'!M$244,IF(M2174=3,M2192*'CPP Detay (yüksek)'!M$262+(1-'Measured TV opt-pt'!M2192)*'CPP Detay (yüksek)'!M$244,"Girilen Rakamda Hata Var")))</f>
        <v>0</v>
      </c>
      <c r="N2180" s="163">
        <f>+IF(N2174=1,N2192*'CPP Detay Tum Ay'!N$262+(1-'Measured TV opt-pt'!N2192)*'CPP Detay Tum Ay'!N$244,IF(N2174=2,N2192*'CPP Detay (düşük)'!N$262+(1-'Measured TV opt-pt'!N2192)*'CPP Detay (düşük)'!N$244,IF(N2174=3,N2192*'CPP Detay (yüksek)'!N$262+(1-'Measured TV opt-pt'!N2192)*'CPP Detay (yüksek)'!N$244,"Girilen Rakamda Hata Var")))</f>
        <v>0</v>
      </c>
      <c r="O2180" s="164">
        <f>+IF(O2174=1,O2192*'CPP Detay Tum Ay'!O$262+(1-'Measured TV opt-pt'!O2192)*'CPP Detay Tum Ay'!O$244,IF(O2174=2,O2192*'CPP Detay (düşük)'!O$262+(1-'Measured TV opt-pt'!O2192)*'CPP Detay (düşük)'!O$244,IF(O2174=3,O2192*'CPP Detay (yüksek)'!O$262+(1-'Measured TV opt-pt'!O2192)*'CPP Detay (yüksek)'!O$244,"Girilen Rakamda Hata Var")))</f>
        <v>0</v>
      </c>
      <c r="P2180" s="164"/>
    </row>
    <row r="2181" spans="1:41" x14ac:dyDescent="0.25">
      <c r="A2181" s="194" t="s">
        <v>118</v>
      </c>
      <c r="B2181" s="376"/>
      <c r="C2181" s="263" t="s">
        <v>16</v>
      </c>
      <c r="D2181" s="264">
        <f>+SUMPRODUCT(D2182:D2186,D2169:D2173)</f>
        <v>24.382137706298224</v>
      </c>
      <c r="E2181" s="264">
        <f t="shared" ref="E2181" si="4948">+SUMPRODUCT(E2182:E2186,E2169:E2173)</f>
        <v>24.952826059076305</v>
      </c>
      <c r="F2181" s="264">
        <f t="shared" ref="F2181" si="4949">+SUMPRODUCT(F2182:F2186,F2169:F2173)</f>
        <v>27.257394999437533</v>
      </c>
      <c r="G2181" s="264">
        <f t="shared" ref="G2181" si="4950">+SUMPRODUCT(G2182:G2186,G2169:G2173)</f>
        <v>38.567778672086661</v>
      </c>
      <c r="H2181" s="264">
        <f t="shared" ref="H2181" si="4951">+SUMPRODUCT(H2182:H2186,H2169:H2173)</f>
        <v>45.374136792304029</v>
      </c>
      <c r="I2181" s="264">
        <f t="shared" ref="I2181" si="4952">+SUMPRODUCT(I2182:I2186,I2169:I2173)</f>
        <v>42.548129019800243</v>
      </c>
      <c r="J2181" s="264">
        <f t="shared" ref="J2181" si="4953">+SUMPRODUCT(J2182:J2186,J2169:J2173)</f>
        <v>26.305735192699565</v>
      </c>
      <c r="K2181" s="264">
        <f t="shared" ref="K2181" si="4954">+SUMPRODUCT(K2182:K2186,K2169:K2173)</f>
        <v>22.398196855592708</v>
      </c>
      <c r="L2181" s="264">
        <f t="shared" ref="L2181" si="4955">+SUMPRODUCT(L2182:L2186,L2169:L2173)</f>
        <v>31.588993445057866</v>
      </c>
      <c r="M2181" s="264">
        <f t="shared" ref="M2181" si="4956">+SUMPRODUCT(M2182:M2186,M2169:M2173)</f>
        <v>36.013597475338585</v>
      </c>
      <c r="N2181" s="264">
        <f t="shared" ref="N2181" si="4957">+SUMPRODUCT(N2182:N2186,N2169:N2173)</f>
        <v>33.458370088996446</v>
      </c>
      <c r="O2181" s="265">
        <f t="shared" ref="O2181" si="4958">+SUMPRODUCT(O2182:O2186,O2169:O2173)</f>
        <v>28.485020536981605</v>
      </c>
      <c r="P2181" s="165"/>
    </row>
    <row r="2182" spans="1:41" x14ac:dyDescent="0.25">
      <c r="A2182" s="194" t="s">
        <v>118</v>
      </c>
      <c r="B2182" s="376"/>
      <c r="C2182" s="77" t="s">
        <v>212</v>
      </c>
      <c r="D2182" s="261">
        <f>+D2176*(D2188*D2214+(1-D2188)*D2213)</f>
        <v>23.123591882129361</v>
      </c>
      <c r="E2182" s="261">
        <f t="shared" ref="E2182:O2182" si="4959">+E2176*(E2188*E2214+(1-E2188)*E2213)</f>
        <v>23.097602012020889</v>
      </c>
      <c r="F2182" s="261">
        <f t="shared" si="4959"/>
        <v>24.900048447294935</v>
      </c>
      <c r="G2182" s="261">
        <f t="shared" si="4959"/>
        <v>34.281071545178804</v>
      </c>
      <c r="H2182" s="261">
        <f t="shared" si="4959"/>
        <v>40.38209138640994</v>
      </c>
      <c r="I2182" s="261">
        <f t="shared" si="4959"/>
        <v>38.457718940512081</v>
      </c>
      <c r="J2182" s="261">
        <f t="shared" si="4959"/>
        <v>24.411539536212835</v>
      </c>
      <c r="K2182" s="261">
        <f t="shared" si="4959"/>
        <v>22.067105606811435</v>
      </c>
      <c r="L2182" s="261">
        <f t="shared" si="4959"/>
        <v>29.582088352687379</v>
      </c>
      <c r="M2182" s="261">
        <f t="shared" si="4959"/>
        <v>34.073494595259689</v>
      </c>
      <c r="N2182" s="261">
        <f t="shared" si="4959"/>
        <v>31.789699477284461</v>
      </c>
      <c r="O2182" s="262">
        <f t="shared" si="4959"/>
        <v>26.874764110093029</v>
      </c>
      <c r="P2182" s="162"/>
    </row>
    <row r="2183" spans="1:41" x14ac:dyDescent="0.25">
      <c r="A2183" s="194" t="s">
        <v>118</v>
      </c>
      <c r="B2183" s="376"/>
      <c r="C2183" s="77" t="s">
        <v>213</v>
      </c>
      <c r="D2183" s="261">
        <f>+D2177*(D2189*D2214+(1-D2189)*D2213)</f>
        <v>0</v>
      </c>
      <c r="E2183" s="261">
        <f t="shared" ref="E2183:O2183" si="4960">+E2177*(E2189*E2214+(1-E2189)*E2213)</f>
        <v>0</v>
      </c>
      <c r="F2183" s="261">
        <f t="shared" si="4960"/>
        <v>0</v>
      </c>
      <c r="G2183" s="261">
        <f t="shared" si="4960"/>
        <v>0</v>
      </c>
      <c r="H2183" s="261">
        <f t="shared" si="4960"/>
        <v>0</v>
      </c>
      <c r="I2183" s="261">
        <f t="shared" si="4960"/>
        <v>0</v>
      </c>
      <c r="J2183" s="261">
        <f t="shared" si="4960"/>
        <v>0</v>
      </c>
      <c r="K2183" s="261">
        <f t="shared" si="4960"/>
        <v>0</v>
      </c>
      <c r="L2183" s="261">
        <f t="shared" si="4960"/>
        <v>0</v>
      </c>
      <c r="M2183" s="261">
        <f t="shared" si="4960"/>
        <v>0</v>
      </c>
      <c r="N2183" s="261">
        <f t="shared" si="4960"/>
        <v>0</v>
      </c>
      <c r="O2183" s="262">
        <f t="shared" si="4960"/>
        <v>0</v>
      </c>
      <c r="P2183" s="244"/>
    </row>
    <row r="2184" spans="1:41" x14ac:dyDescent="0.25">
      <c r="A2184" s="194" t="s">
        <v>118</v>
      </c>
      <c r="B2184" s="376"/>
      <c r="C2184" s="77" t="s">
        <v>214</v>
      </c>
      <c r="D2184" s="261">
        <f>+D2178*(D2190*D2214+(1-D2190)*D2213)</f>
        <v>28.117821343116916</v>
      </c>
      <c r="E2184" s="261">
        <f t="shared" ref="E2184:O2184" si="4961">+E2178*(E2190*E2214+(1-E2190)*E2213)</f>
        <v>29.559545749587638</v>
      </c>
      <c r="F2184" s="261">
        <f t="shared" si="4961"/>
        <v>33.2944553035179</v>
      </c>
      <c r="G2184" s="261">
        <f t="shared" si="4961"/>
        <v>43.979787578512507</v>
      </c>
      <c r="H2184" s="261">
        <f t="shared" si="4961"/>
        <v>51.991507740506172</v>
      </c>
      <c r="I2184" s="261">
        <f t="shared" si="4961"/>
        <v>48.801672759137823</v>
      </c>
      <c r="J2184" s="261">
        <f t="shared" si="4961"/>
        <v>29.700241905145582</v>
      </c>
      <c r="K2184" s="261">
        <f t="shared" si="4961"/>
        <v>23.996918429777736</v>
      </c>
      <c r="L2184" s="261">
        <f t="shared" si="4961"/>
        <v>37.175157148635911</v>
      </c>
      <c r="M2184" s="261">
        <f t="shared" si="4961"/>
        <v>42.754480925604334</v>
      </c>
      <c r="N2184" s="261">
        <f t="shared" si="4961"/>
        <v>39.59197512379572</v>
      </c>
      <c r="O2184" s="262">
        <f t="shared" si="4961"/>
        <v>33.378485693713444</v>
      </c>
      <c r="P2184" s="244"/>
    </row>
    <row r="2185" spans="1:41" x14ac:dyDescent="0.25">
      <c r="A2185" s="194" t="s">
        <v>118</v>
      </c>
      <c r="B2185" s="376"/>
      <c r="C2185" s="77" t="s">
        <v>215</v>
      </c>
      <c r="D2185" s="161">
        <f>+D2179*(D2191*D2214+(1-D2191)*D2213)</f>
        <v>17.550592508549791</v>
      </c>
      <c r="E2185" s="161">
        <f t="shared" ref="E2185:O2185" si="4962">+E2179*(E2191*E2214+(1-E2191)*E2213)</f>
        <v>17.174487231086786</v>
      </c>
      <c r="F2185" s="161">
        <f t="shared" si="4962"/>
        <v>25.492237544903155</v>
      </c>
      <c r="G2185" s="161">
        <f t="shared" si="4962"/>
        <v>42.691747130530231</v>
      </c>
      <c r="H2185" s="161">
        <f t="shared" si="4962"/>
        <v>50.630073600916553</v>
      </c>
      <c r="I2185" s="161">
        <f t="shared" si="4962"/>
        <v>47.858783263567197</v>
      </c>
      <c r="J2185" s="161">
        <f t="shared" si="4962"/>
        <v>28.914706073831201</v>
      </c>
      <c r="K2185" s="161">
        <f t="shared" si="4962"/>
        <v>23.364172693915368</v>
      </c>
      <c r="L2185" s="161">
        <f t="shared" si="4962"/>
        <v>46.2756097459526</v>
      </c>
      <c r="M2185" s="161">
        <f t="shared" si="4962"/>
        <v>48.253324028133484</v>
      </c>
      <c r="N2185" s="161">
        <f t="shared" si="4962"/>
        <v>43.573268284405643</v>
      </c>
      <c r="O2185" s="162">
        <f t="shared" si="4962"/>
        <v>0</v>
      </c>
      <c r="P2185" s="244"/>
    </row>
    <row r="2186" spans="1:41" ht="15.75" thickBot="1" x14ac:dyDescent="0.3">
      <c r="A2186" s="194" t="s">
        <v>118</v>
      </c>
      <c r="B2186" s="376"/>
      <c r="C2186" s="96" t="s">
        <v>230</v>
      </c>
      <c r="D2186" s="163">
        <f>+D2180*(D2192*D2214+(1-D2192)*D2213)</f>
        <v>0</v>
      </c>
      <c r="E2186" s="163">
        <f t="shared" ref="E2186:O2186" si="4963">+E2180*(E2192*E2214+(1-E2192)*E2213)</f>
        <v>0</v>
      </c>
      <c r="F2186" s="163">
        <f t="shared" si="4963"/>
        <v>0</v>
      </c>
      <c r="G2186" s="163">
        <f t="shared" si="4963"/>
        <v>0</v>
      </c>
      <c r="H2186" s="163">
        <f t="shared" si="4963"/>
        <v>0</v>
      </c>
      <c r="I2186" s="163">
        <f t="shared" si="4963"/>
        <v>0</v>
      </c>
      <c r="J2186" s="163">
        <f t="shared" si="4963"/>
        <v>0</v>
      </c>
      <c r="K2186" s="163">
        <f t="shared" si="4963"/>
        <v>0</v>
      </c>
      <c r="L2186" s="163">
        <f t="shared" si="4963"/>
        <v>0</v>
      </c>
      <c r="M2186" s="163">
        <f t="shared" si="4963"/>
        <v>0</v>
      </c>
      <c r="N2186" s="163">
        <f t="shared" si="4963"/>
        <v>0</v>
      </c>
      <c r="O2186" s="164">
        <f t="shared" si="4963"/>
        <v>0</v>
      </c>
      <c r="P2186" s="164"/>
    </row>
    <row r="2187" spans="1:41" x14ac:dyDescent="0.25">
      <c r="A2187" s="194" t="s">
        <v>118</v>
      </c>
      <c r="B2187" s="376"/>
      <c r="C2187" s="204" t="s">
        <v>2</v>
      </c>
      <c r="D2187" s="205">
        <f>+IFERROR(SUMPRODUCT(D2188:D2192,D2194:D2198)/D2193,0)</f>
        <v>0</v>
      </c>
      <c r="E2187" s="205">
        <f t="shared" ref="E2187" si="4964">+IFERROR(SUMPRODUCT(E2188:E2192,E2194:E2198)/E2193,0)</f>
        <v>0</v>
      </c>
      <c r="F2187" s="205">
        <f t="shared" ref="F2187" si="4965">+IFERROR(SUMPRODUCT(F2188:F2192,F2194:F2198)/F2193,0)</f>
        <v>0</v>
      </c>
      <c r="G2187" s="205">
        <f t="shared" ref="G2187" si="4966">+IFERROR(SUMPRODUCT(G2188:G2192,G2194:G2198)/G2193,0)</f>
        <v>0</v>
      </c>
      <c r="H2187" s="205">
        <f t="shared" ref="H2187" si="4967">+IFERROR(SUMPRODUCT(H2188:H2192,H2194:H2198)/H2193,0)</f>
        <v>0</v>
      </c>
      <c r="I2187" s="205">
        <f t="shared" ref="I2187" si="4968">+IFERROR(SUMPRODUCT(I2188:I2192,I2194:I2198)/I2193,0)</f>
        <v>0</v>
      </c>
      <c r="J2187" s="205">
        <f t="shared" ref="J2187" si="4969">+IFERROR(SUMPRODUCT(J2188:J2192,J2194:J2198)/J2193,0)</f>
        <v>0</v>
      </c>
      <c r="K2187" s="205">
        <f t="shared" ref="K2187" si="4970">+IFERROR(SUMPRODUCT(K2188:K2192,K2194:K2198)/K2193,0)</f>
        <v>0</v>
      </c>
      <c r="L2187" s="205">
        <f t="shared" ref="L2187" si="4971">+IFERROR(SUMPRODUCT(L2188:L2192,L2194:L2198)/L2193,0)</f>
        <v>0</v>
      </c>
      <c r="M2187" s="205">
        <f t="shared" ref="M2187" si="4972">+IFERROR(SUMPRODUCT(M2188:M2192,M2194:M2198)/M2193,0)</f>
        <v>0</v>
      </c>
      <c r="N2187" s="205">
        <f t="shared" ref="N2187" si="4973">+IFERROR(SUMPRODUCT(N2188:N2192,N2194:N2198)/N2193,0)</f>
        <v>0</v>
      </c>
      <c r="O2187" s="205">
        <f t="shared" ref="O2187" si="4974">+IFERROR(SUMPRODUCT(O2188:O2192,O2194:O2198)/O2193,0)</f>
        <v>0</v>
      </c>
      <c r="P2187" s="166" t="e">
        <f>+SUMPRODUCT(D2187:O2187,D2193:O2193)/P2193</f>
        <v>#DIV/0!</v>
      </c>
      <c r="R2187" s="192">
        <f>+D2187</f>
        <v>0</v>
      </c>
      <c r="S2187" s="192">
        <f t="shared" ref="S2187" si="4975">+E2187</f>
        <v>0</v>
      </c>
      <c r="T2187" s="192">
        <f t="shared" ref="T2187" si="4976">+F2187</f>
        <v>0</v>
      </c>
      <c r="U2187" s="192">
        <f t="shared" ref="U2187" si="4977">+G2187</f>
        <v>0</v>
      </c>
      <c r="V2187" s="192">
        <f t="shared" ref="V2187" si="4978">+H2187</f>
        <v>0</v>
      </c>
      <c r="W2187" s="192">
        <f t="shared" ref="W2187" si="4979">+I2187</f>
        <v>0</v>
      </c>
      <c r="X2187" s="192">
        <f t="shared" ref="X2187" si="4980">+J2187</f>
        <v>0</v>
      </c>
      <c r="Y2187" s="192">
        <f t="shared" ref="Y2187" si="4981">+K2187</f>
        <v>0</v>
      </c>
      <c r="Z2187" s="192">
        <f t="shared" ref="Z2187" si="4982">+L2187</f>
        <v>0</v>
      </c>
      <c r="AA2187" s="192">
        <f t="shared" ref="AA2187" si="4983">+M2187</f>
        <v>0</v>
      </c>
      <c r="AB2187" s="192">
        <f t="shared" ref="AB2187" si="4984">+N2187</f>
        <v>0</v>
      </c>
      <c r="AC2187" s="192">
        <f t="shared" ref="AC2187" si="4985">+O2187</f>
        <v>0</v>
      </c>
      <c r="AD2187" s="190">
        <f>+D2193</f>
        <v>0</v>
      </c>
      <c r="AE2187" s="190">
        <f t="shared" ref="AE2187" si="4986">+E2193</f>
        <v>0</v>
      </c>
      <c r="AF2187" s="190">
        <f t="shared" ref="AF2187" si="4987">+F2193</f>
        <v>0</v>
      </c>
      <c r="AG2187" s="190">
        <f t="shared" ref="AG2187" si="4988">+G2193</f>
        <v>0</v>
      </c>
      <c r="AH2187" s="190">
        <f t="shared" ref="AH2187" si="4989">+H2193</f>
        <v>0</v>
      </c>
      <c r="AI2187" s="190">
        <f t="shared" ref="AI2187" si="4990">+I2193</f>
        <v>0</v>
      </c>
      <c r="AJ2187" s="190">
        <f t="shared" ref="AJ2187" si="4991">+J2193</f>
        <v>0</v>
      </c>
      <c r="AK2187" s="190">
        <f t="shared" ref="AK2187" si="4992">+K2193</f>
        <v>0</v>
      </c>
      <c r="AL2187" s="190">
        <f t="shared" ref="AL2187" si="4993">+L2193</f>
        <v>0</v>
      </c>
      <c r="AM2187" s="190">
        <f t="shared" ref="AM2187" si="4994">+M2193</f>
        <v>0</v>
      </c>
      <c r="AN2187" s="190">
        <f t="shared" ref="AN2187" si="4995">+N2193</f>
        <v>0</v>
      </c>
      <c r="AO2187" s="190">
        <f t="shared" ref="AO2187" si="4996">+O2193</f>
        <v>0</v>
      </c>
    </row>
    <row r="2188" spans="1:41" x14ac:dyDescent="0.25">
      <c r="A2188" s="194" t="s">
        <v>118</v>
      </c>
      <c r="B2188" s="376"/>
      <c r="C2188" s="178" t="s">
        <v>3</v>
      </c>
      <c r="D2188" s="179">
        <v>0.44</v>
      </c>
      <c r="E2188" s="179">
        <v>0.44</v>
      </c>
      <c r="F2188" s="179">
        <v>0.44</v>
      </c>
      <c r="G2188" s="293">
        <v>0.48</v>
      </c>
      <c r="H2188" s="293">
        <v>0.48</v>
      </c>
      <c r="I2188" s="293">
        <v>0.48</v>
      </c>
      <c r="J2188" s="179">
        <v>0.48</v>
      </c>
      <c r="K2188" s="179">
        <v>0.48915873014712274</v>
      </c>
      <c r="L2188" s="179">
        <v>0.4834974169537235</v>
      </c>
      <c r="M2188" s="179">
        <v>0.45414569524687309</v>
      </c>
      <c r="N2188" s="179">
        <v>0.38276016431267579</v>
      </c>
      <c r="O2188" s="179">
        <v>0.34111134082271427</v>
      </c>
      <c r="P2188" s="180" t="e">
        <f>+SUMPRODUCT(D2188:O2188,D2194:O2194)/P2194</f>
        <v>#DIV/0!</v>
      </c>
    </row>
    <row r="2189" spans="1:41" x14ac:dyDescent="0.25">
      <c r="A2189" s="194" t="s">
        <v>118</v>
      </c>
      <c r="B2189" s="376"/>
      <c r="C2189" s="178" t="s">
        <v>200</v>
      </c>
      <c r="D2189" s="179">
        <v>0.44</v>
      </c>
      <c r="E2189" s="179">
        <v>0.44</v>
      </c>
      <c r="F2189" s="179">
        <v>0.44</v>
      </c>
      <c r="G2189" s="293">
        <v>0.48</v>
      </c>
      <c r="H2189" s="293">
        <v>0.48</v>
      </c>
      <c r="I2189" s="293">
        <v>0.48</v>
      </c>
      <c r="J2189" s="179">
        <v>0.48</v>
      </c>
      <c r="K2189" s="179">
        <v>0.48915873014712274</v>
      </c>
      <c r="L2189" s="179">
        <v>0.4834974169537235</v>
      </c>
      <c r="M2189" s="179">
        <v>0.45414569524687309</v>
      </c>
      <c r="N2189" s="179">
        <v>0.38276016431267579</v>
      </c>
      <c r="O2189" s="179">
        <v>0.34111134082271427</v>
      </c>
      <c r="P2189" s="242"/>
    </row>
    <row r="2190" spans="1:41" x14ac:dyDescent="0.25">
      <c r="A2190" s="194" t="s">
        <v>118</v>
      </c>
      <c r="B2190" s="376"/>
      <c r="C2190" s="178" t="s">
        <v>201</v>
      </c>
      <c r="D2190" s="179">
        <v>0.44</v>
      </c>
      <c r="E2190" s="179">
        <v>0.44</v>
      </c>
      <c r="F2190" s="179">
        <v>0.44</v>
      </c>
      <c r="G2190" s="293">
        <v>0.48</v>
      </c>
      <c r="H2190" s="293">
        <v>0.48</v>
      </c>
      <c r="I2190" s="293">
        <v>0.48</v>
      </c>
      <c r="J2190" s="179">
        <v>0.48</v>
      </c>
      <c r="K2190" s="179">
        <v>0.48915873014712274</v>
      </c>
      <c r="L2190" s="179">
        <v>0.4834974169537235</v>
      </c>
      <c r="M2190" s="179">
        <v>0.45414569524687309</v>
      </c>
      <c r="N2190" s="179">
        <v>0.38276016431267579</v>
      </c>
      <c r="O2190" s="179">
        <v>0.34111134082271427</v>
      </c>
      <c r="P2190" s="242"/>
    </row>
    <row r="2191" spans="1:41" x14ac:dyDescent="0.25">
      <c r="A2191" s="194" t="s">
        <v>118</v>
      </c>
      <c r="B2191" s="376"/>
      <c r="C2191" s="178" t="s">
        <v>202</v>
      </c>
      <c r="D2191" s="179">
        <v>0.44</v>
      </c>
      <c r="E2191" s="179">
        <v>0.44</v>
      </c>
      <c r="F2191" s="179">
        <v>0.44</v>
      </c>
      <c r="G2191" s="293">
        <v>0.48</v>
      </c>
      <c r="H2191" s="293">
        <v>0.48</v>
      </c>
      <c r="I2191" s="293">
        <v>0.48</v>
      </c>
      <c r="J2191" s="179">
        <v>0.48</v>
      </c>
      <c r="K2191" s="179">
        <v>0.48915873014712274</v>
      </c>
      <c r="L2191" s="179">
        <v>0.4834974169537235</v>
      </c>
      <c r="M2191" s="179">
        <v>0.45414569524687309</v>
      </c>
      <c r="N2191" s="179">
        <v>0.38276016431267579</v>
      </c>
      <c r="O2191" s="179">
        <v>0.34111134082271427</v>
      </c>
      <c r="P2191" s="242"/>
    </row>
    <row r="2192" spans="1:41" ht="15.75" thickBot="1" x14ac:dyDescent="0.3">
      <c r="A2192" s="194" t="s">
        <v>118</v>
      </c>
      <c r="B2192" s="376"/>
      <c r="C2192" s="280" t="s">
        <v>231</v>
      </c>
      <c r="D2192" s="179">
        <v>0.44</v>
      </c>
      <c r="E2192" s="179">
        <v>0.44</v>
      </c>
      <c r="F2192" s="179">
        <v>0.44</v>
      </c>
      <c r="G2192" s="293">
        <v>0.48</v>
      </c>
      <c r="H2192" s="293">
        <v>0.48</v>
      </c>
      <c r="I2192" s="293">
        <v>0.48</v>
      </c>
      <c r="J2192" s="181">
        <v>0.48</v>
      </c>
      <c r="K2192" s="181">
        <v>0.48915873014712274</v>
      </c>
      <c r="L2192" s="181">
        <v>0.4834974169537235</v>
      </c>
      <c r="M2192" s="179">
        <v>0.45414569524687309</v>
      </c>
      <c r="N2192" s="179">
        <v>0.38276016431267579</v>
      </c>
      <c r="O2192" s="179">
        <v>0.34111134082271427</v>
      </c>
      <c r="P2192" s="182" t="e">
        <f t="shared" ref="P2192" si="4997">+SUMPRODUCT(D2192:O2192,D2198:O2198)/P2198</f>
        <v>#DIV/0!</v>
      </c>
    </row>
    <row r="2193" spans="1:53" x14ac:dyDescent="0.25">
      <c r="A2193" s="194" t="s">
        <v>118</v>
      </c>
      <c r="B2193" s="376"/>
      <c r="C2193" s="99" t="s">
        <v>239</v>
      </c>
      <c r="D2193" s="100">
        <f>+D2162/D2175/30</f>
        <v>0</v>
      </c>
      <c r="E2193" s="100">
        <f t="shared" ref="E2193:O2193" si="4998">+E2162/E2175/30</f>
        <v>0</v>
      </c>
      <c r="F2193" s="100">
        <f t="shared" si="4998"/>
        <v>0</v>
      </c>
      <c r="G2193" s="100">
        <f t="shared" si="4998"/>
        <v>0</v>
      </c>
      <c r="H2193" s="100">
        <f t="shared" si="4998"/>
        <v>0</v>
      </c>
      <c r="I2193" s="100">
        <f t="shared" si="4998"/>
        <v>0</v>
      </c>
      <c r="J2193" s="100">
        <f t="shared" si="4998"/>
        <v>0</v>
      </c>
      <c r="K2193" s="100">
        <f t="shared" si="4998"/>
        <v>0</v>
      </c>
      <c r="L2193" s="100">
        <f t="shared" si="4998"/>
        <v>0</v>
      </c>
      <c r="M2193" s="100">
        <f t="shared" si="4998"/>
        <v>0</v>
      </c>
      <c r="N2193" s="100">
        <f t="shared" si="4998"/>
        <v>0</v>
      </c>
      <c r="O2193" s="167">
        <f t="shared" si="4998"/>
        <v>0</v>
      </c>
      <c r="P2193" s="167">
        <f>SUM(D2193:O2193)</f>
        <v>0</v>
      </c>
    </row>
    <row r="2194" spans="1:53" x14ac:dyDescent="0.25">
      <c r="A2194" s="194" t="s">
        <v>118</v>
      </c>
      <c r="B2194" s="376"/>
      <c r="C2194" s="86" t="s">
        <v>240</v>
      </c>
      <c r="D2194" s="87">
        <f>+D2193*D2169</f>
        <v>0</v>
      </c>
      <c r="E2194" s="87">
        <f t="shared" ref="E2194" si="4999">+E2193*E2169</f>
        <v>0</v>
      </c>
      <c r="F2194" s="87">
        <f t="shared" ref="F2194" si="5000">+F2193*F2169</f>
        <v>0</v>
      </c>
      <c r="G2194" s="87">
        <f t="shared" ref="G2194" si="5001">+G2193*G2169</f>
        <v>0</v>
      </c>
      <c r="H2194" s="87">
        <f t="shared" ref="H2194" si="5002">+H2193*H2169</f>
        <v>0</v>
      </c>
      <c r="I2194" s="87">
        <f t="shared" ref="I2194" si="5003">+I2193*I2169</f>
        <v>0</v>
      </c>
      <c r="J2194" s="87">
        <f t="shared" ref="J2194" si="5004">+J2193*J2169</f>
        <v>0</v>
      </c>
      <c r="K2194" s="87">
        <f t="shared" ref="K2194" si="5005">+K2193*K2169</f>
        <v>0</v>
      </c>
      <c r="L2194" s="87">
        <f t="shared" ref="L2194" si="5006">+L2193*L2169</f>
        <v>0</v>
      </c>
      <c r="M2194" s="87">
        <f t="shared" ref="M2194" si="5007">+M2193*M2169</f>
        <v>0</v>
      </c>
      <c r="N2194" s="87">
        <f t="shared" ref="N2194" si="5008">+N2193*N2169</f>
        <v>0</v>
      </c>
      <c r="O2194" s="159">
        <f t="shared" ref="O2194" si="5009">+O2193*O2169</f>
        <v>0</v>
      </c>
      <c r="P2194" s="159">
        <f t="shared" ref="P2194:P2204" si="5010">SUM(D2194:O2194)</f>
        <v>0</v>
      </c>
      <c r="AP2194" s="190">
        <f>+D2194</f>
        <v>0</v>
      </c>
      <c r="AQ2194" s="190">
        <f t="shared" ref="AQ2194:AQ2198" si="5011">+E2194</f>
        <v>0</v>
      </c>
      <c r="AR2194" s="190">
        <f t="shared" ref="AR2194:AR2198" si="5012">+F2194</f>
        <v>0</v>
      </c>
      <c r="AS2194" s="190">
        <f t="shared" ref="AS2194:AS2198" si="5013">+G2194</f>
        <v>0</v>
      </c>
      <c r="AT2194" s="190">
        <f t="shared" ref="AT2194:AT2198" si="5014">+H2194</f>
        <v>0</v>
      </c>
      <c r="AU2194" s="190">
        <f t="shared" ref="AU2194:AU2198" si="5015">+I2194</f>
        <v>0</v>
      </c>
      <c r="AV2194" s="190">
        <f t="shared" ref="AV2194:AV2198" si="5016">+J2194</f>
        <v>0</v>
      </c>
      <c r="AW2194" s="190">
        <f t="shared" ref="AW2194:AW2198" si="5017">+K2194</f>
        <v>0</v>
      </c>
      <c r="AX2194" s="190">
        <f t="shared" ref="AX2194:AX2198" si="5018">+L2194</f>
        <v>0</v>
      </c>
      <c r="AY2194" s="190">
        <f t="shared" ref="AY2194:AY2198" si="5019">+M2194</f>
        <v>0</v>
      </c>
      <c r="AZ2194" s="190">
        <f t="shared" ref="AZ2194:AZ2198" si="5020">+N2194</f>
        <v>0</v>
      </c>
      <c r="BA2194" s="190">
        <f t="shared" ref="BA2194:BA2198" si="5021">+O2194</f>
        <v>0</v>
      </c>
    </row>
    <row r="2195" spans="1:53" x14ac:dyDescent="0.25">
      <c r="A2195" s="194" t="s">
        <v>118</v>
      </c>
      <c r="B2195" s="376"/>
      <c r="C2195" s="86" t="s">
        <v>241</v>
      </c>
      <c r="D2195" s="87">
        <f>+D2193*D2170</f>
        <v>0</v>
      </c>
      <c r="E2195" s="87">
        <f t="shared" ref="E2195:O2195" si="5022">+E2193*E2170</f>
        <v>0</v>
      </c>
      <c r="F2195" s="87">
        <f t="shared" si="5022"/>
        <v>0</v>
      </c>
      <c r="G2195" s="87">
        <f t="shared" si="5022"/>
        <v>0</v>
      </c>
      <c r="H2195" s="87">
        <f t="shared" si="5022"/>
        <v>0</v>
      </c>
      <c r="I2195" s="87">
        <f t="shared" si="5022"/>
        <v>0</v>
      </c>
      <c r="J2195" s="87">
        <f t="shared" si="5022"/>
        <v>0</v>
      </c>
      <c r="K2195" s="87">
        <f t="shared" si="5022"/>
        <v>0</v>
      </c>
      <c r="L2195" s="87">
        <f t="shared" si="5022"/>
        <v>0</v>
      </c>
      <c r="M2195" s="87">
        <f t="shared" si="5022"/>
        <v>0</v>
      </c>
      <c r="N2195" s="87">
        <f t="shared" si="5022"/>
        <v>0</v>
      </c>
      <c r="O2195" s="159">
        <f t="shared" si="5022"/>
        <v>0</v>
      </c>
      <c r="P2195" s="159"/>
      <c r="AP2195" s="190">
        <f t="shared" ref="AP2195:AP2198" si="5023">+D2195</f>
        <v>0</v>
      </c>
      <c r="AQ2195" s="190">
        <f t="shared" si="5011"/>
        <v>0</v>
      </c>
      <c r="AR2195" s="190">
        <f t="shared" si="5012"/>
        <v>0</v>
      </c>
      <c r="AS2195" s="190">
        <f t="shared" si="5013"/>
        <v>0</v>
      </c>
      <c r="AT2195" s="190">
        <f t="shared" si="5014"/>
        <v>0</v>
      </c>
      <c r="AU2195" s="190">
        <f t="shared" si="5015"/>
        <v>0</v>
      </c>
      <c r="AV2195" s="190">
        <f t="shared" si="5016"/>
        <v>0</v>
      </c>
      <c r="AW2195" s="190">
        <f t="shared" si="5017"/>
        <v>0</v>
      </c>
      <c r="AX2195" s="190">
        <f t="shared" si="5018"/>
        <v>0</v>
      </c>
      <c r="AY2195" s="190">
        <f t="shared" si="5019"/>
        <v>0</v>
      </c>
      <c r="AZ2195" s="190">
        <f t="shared" si="5020"/>
        <v>0</v>
      </c>
      <c r="BA2195" s="190">
        <f t="shared" si="5021"/>
        <v>0</v>
      </c>
    </row>
    <row r="2196" spans="1:53" x14ac:dyDescent="0.25">
      <c r="A2196" s="194" t="s">
        <v>118</v>
      </c>
      <c r="B2196" s="376"/>
      <c r="C2196" s="86" t="s">
        <v>242</v>
      </c>
      <c r="D2196" s="87">
        <f>+D2193*D2171</f>
        <v>0</v>
      </c>
      <c r="E2196" s="87">
        <f t="shared" ref="E2196:O2196" si="5024">+E2193*E2171</f>
        <v>0</v>
      </c>
      <c r="F2196" s="87">
        <f t="shared" si="5024"/>
        <v>0</v>
      </c>
      <c r="G2196" s="87">
        <f t="shared" si="5024"/>
        <v>0</v>
      </c>
      <c r="H2196" s="87">
        <f t="shared" si="5024"/>
        <v>0</v>
      </c>
      <c r="I2196" s="87">
        <f t="shared" si="5024"/>
        <v>0</v>
      </c>
      <c r="J2196" s="87">
        <f t="shared" si="5024"/>
        <v>0</v>
      </c>
      <c r="K2196" s="87">
        <f t="shared" si="5024"/>
        <v>0</v>
      </c>
      <c r="L2196" s="87">
        <f t="shared" si="5024"/>
        <v>0</v>
      </c>
      <c r="M2196" s="87">
        <f t="shared" si="5024"/>
        <v>0</v>
      </c>
      <c r="N2196" s="87">
        <f t="shared" si="5024"/>
        <v>0</v>
      </c>
      <c r="O2196" s="159">
        <f t="shared" si="5024"/>
        <v>0</v>
      </c>
      <c r="P2196" s="159"/>
      <c r="AP2196" s="190">
        <f t="shared" si="5023"/>
        <v>0</v>
      </c>
      <c r="AQ2196" s="190">
        <f t="shared" si="5011"/>
        <v>0</v>
      </c>
      <c r="AR2196" s="190">
        <f t="shared" si="5012"/>
        <v>0</v>
      </c>
      <c r="AS2196" s="190">
        <f t="shared" si="5013"/>
        <v>0</v>
      </c>
      <c r="AT2196" s="190">
        <f t="shared" si="5014"/>
        <v>0</v>
      </c>
      <c r="AU2196" s="190">
        <f t="shared" si="5015"/>
        <v>0</v>
      </c>
      <c r="AV2196" s="190">
        <f t="shared" si="5016"/>
        <v>0</v>
      </c>
      <c r="AW2196" s="190">
        <f t="shared" si="5017"/>
        <v>0</v>
      </c>
      <c r="AX2196" s="190">
        <f t="shared" si="5018"/>
        <v>0</v>
      </c>
      <c r="AY2196" s="190">
        <f t="shared" si="5019"/>
        <v>0</v>
      </c>
      <c r="AZ2196" s="190">
        <f t="shared" si="5020"/>
        <v>0</v>
      </c>
      <c r="BA2196" s="190">
        <f t="shared" si="5021"/>
        <v>0</v>
      </c>
    </row>
    <row r="2197" spans="1:53" x14ac:dyDescent="0.25">
      <c r="A2197" s="194" t="s">
        <v>118</v>
      </c>
      <c r="B2197" s="376"/>
      <c r="C2197" s="86" t="s">
        <v>243</v>
      </c>
      <c r="D2197" s="87">
        <f>+D2193*D2172</f>
        <v>0</v>
      </c>
      <c r="E2197" s="87">
        <f t="shared" ref="E2197:O2197" si="5025">+E2193*E2172</f>
        <v>0</v>
      </c>
      <c r="F2197" s="87">
        <f t="shared" si="5025"/>
        <v>0</v>
      </c>
      <c r="G2197" s="87">
        <f t="shared" si="5025"/>
        <v>0</v>
      </c>
      <c r="H2197" s="87">
        <f t="shared" si="5025"/>
        <v>0</v>
      </c>
      <c r="I2197" s="87">
        <f t="shared" si="5025"/>
        <v>0</v>
      </c>
      <c r="J2197" s="87">
        <f t="shared" si="5025"/>
        <v>0</v>
      </c>
      <c r="K2197" s="87">
        <f t="shared" si="5025"/>
        <v>0</v>
      </c>
      <c r="L2197" s="87">
        <f t="shared" si="5025"/>
        <v>0</v>
      </c>
      <c r="M2197" s="87">
        <f t="shared" si="5025"/>
        <v>0</v>
      </c>
      <c r="N2197" s="87">
        <f t="shared" si="5025"/>
        <v>0</v>
      </c>
      <c r="O2197" s="159">
        <f t="shared" si="5025"/>
        <v>0</v>
      </c>
      <c r="P2197" s="159"/>
      <c r="AP2197" s="190">
        <f t="shared" si="5023"/>
        <v>0</v>
      </c>
      <c r="AQ2197" s="190">
        <f t="shared" si="5011"/>
        <v>0</v>
      </c>
      <c r="AR2197" s="190">
        <f t="shared" si="5012"/>
        <v>0</v>
      </c>
      <c r="AS2197" s="190">
        <f t="shared" si="5013"/>
        <v>0</v>
      </c>
      <c r="AT2197" s="190">
        <f t="shared" si="5014"/>
        <v>0</v>
      </c>
      <c r="AU2197" s="190">
        <f t="shared" si="5015"/>
        <v>0</v>
      </c>
      <c r="AV2197" s="190">
        <f t="shared" si="5016"/>
        <v>0</v>
      </c>
      <c r="AW2197" s="190">
        <f t="shared" si="5017"/>
        <v>0</v>
      </c>
      <c r="AX2197" s="190">
        <f t="shared" si="5018"/>
        <v>0</v>
      </c>
      <c r="AY2197" s="190">
        <f t="shared" si="5019"/>
        <v>0</v>
      </c>
      <c r="AZ2197" s="190">
        <f t="shared" si="5020"/>
        <v>0</v>
      </c>
      <c r="BA2197" s="190">
        <f t="shared" si="5021"/>
        <v>0</v>
      </c>
    </row>
    <row r="2198" spans="1:53" ht="15.75" thickBot="1" x14ac:dyDescent="0.3">
      <c r="A2198" s="194" t="s">
        <v>118</v>
      </c>
      <c r="B2198" s="376"/>
      <c r="C2198" s="96" t="s">
        <v>244</v>
      </c>
      <c r="D2198" s="251">
        <f>+D2193*D2173</f>
        <v>0</v>
      </c>
      <c r="E2198" s="251">
        <f t="shared" ref="E2198:O2198" si="5026">+E2193*E2173</f>
        <v>0</v>
      </c>
      <c r="F2198" s="251">
        <f t="shared" si="5026"/>
        <v>0</v>
      </c>
      <c r="G2198" s="251">
        <f t="shared" si="5026"/>
        <v>0</v>
      </c>
      <c r="H2198" s="251">
        <f t="shared" si="5026"/>
        <v>0</v>
      </c>
      <c r="I2198" s="251">
        <f t="shared" si="5026"/>
        <v>0</v>
      </c>
      <c r="J2198" s="251">
        <f t="shared" si="5026"/>
        <v>0</v>
      </c>
      <c r="K2198" s="251">
        <f t="shared" si="5026"/>
        <v>0</v>
      </c>
      <c r="L2198" s="251">
        <f t="shared" si="5026"/>
        <v>0</v>
      </c>
      <c r="M2198" s="251">
        <f t="shared" si="5026"/>
        <v>0</v>
      </c>
      <c r="N2198" s="251">
        <f t="shared" si="5026"/>
        <v>0</v>
      </c>
      <c r="O2198" s="251">
        <f t="shared" si="5026"/>
        <v>0</v>
      </c>
      <c r="P2198" s="169">
        <f t="shared" si="5010"/>
        <v>0</v>
      </c>
      <c r="AP2198" s="190">
        <f t="shared" si="5023"/>
        <v>0</v>
      </c>
      <c r="AQ2198" s="190">
        <f t="shared" si="5011"/>
        <v>0</v>
      </c>
      <c r="AR2198" s="190">
        <f t="shared" si="5012"/>
        <v>0</v>
      </c>
      <c r="AS2198" s="190">
        <f t="shared" si="5013"/>
        <v>0</v>
      </c>
      <c r="AT2198" s="190">
        <f t="shared" si="5014"/>
        <v>0</v>
      </c>
      <c r="AU2198" s="190">
        <f t="shared" si="5015"/>
        <v>0</v>
      </c>
      <c r="AV2198" s="190">
        <f t="shared" si="5016"/>
        <v>0</v>
      </c>
      <c r="AW2198" s="190">
        <f t="shared" si="5017"/>
        <v>0</v>
      </c>
      <c r="AX2198" s="190">
        <f t="shared" si="5018"/>
        <v>0</v>
      </c>
      <c r="AY2198" s="190">
        <f t="shared" si="5019"/>
        <v>0</v>
      </c>
      <c r="AZ2198" s="190">
        <f t="shared" si="5020"/>
        <v>0</v>
      </c>
      <c r="BA2198" s="190">
        <f t="shared" si="5021"/>
        <v>0</v>
      </c>
    </row>
    <row r="2199" spans="1:53" x14ac:dyDescent="0.25">
      <c r="A2199" s="194" t="s">
        <v>118</v>
      </c>
      <c r="B2199" s="376"/>
      <c r="C2199" s="99" t="s">
        <v>245</v>
      </c>
      <c r="D2199" s="100">
        <f>+IFERROR(D2162/D2181/30,0)</f>
        <v>0</v>
      </c>
      <c r="E2199" s="100">
        <f t="shared" ref="E2199:O2199" si="5027">+IFERROR(E2162/E2181/30,0)</f>
        <v>0</v>
      </c>
      <c r="F2199" s="100">
        <f t="shared" si="5027"/>
        <v>0</v>
      </c>
      <c r="G2199" s="100">
        <f t="shared" si="5027"/>
        <v>0</v>
      </c>
      <c r="H2199" s="100">
        <f t="shared" si="5027"/>
        <v>0</v>
      </c>
      <c r="I2199" s="100">
        <f t="shared" si="5027"/>
        <v>0</v>
      </c>
      <c r="J2199" s="100">
        <f t="shared" si="5027"/>
        <v>0</v>
      </c>
      <c r="K2199" s="100">
        <f t="shared" si="5027"/>
        <v>0</v>
      </c>
      <c r="L2199" s="100">
        <f t="shared" si="5027"/>
        <v>0</v>
      </c>
      <c r="M2199" s="100">
        <f t="shared" si="5027"/>
        <v>0</v>
      </c>
      <c r="N2199" s="100">
        <f t="shared" si="5027"/>
        <v>0</v>
      </c>
      <c r="O2199" s="167">
        <f t="shared" si="5027"/>
        <v>0</v>
      </c>
      <c r="P2199" s="167">
        <f t="shared" si="5010"/>
        <v>0</v>
      </c>
    </row>
    <row r="2200" spans="1:53" x14ac:dyDescent="0.25">
      <c r="A2200" s="194" t="s">
        <v>118</v>
      </c>
      <c r="B2200" s="376"/>
      <c r="C2200" s="86" t="s">
        <v>246</v>
      </c>
      <c r="D2200" s="266">
        <f t="shared" ref="D2200:O2200" si="5028">+IFERROR(D2163/D2182/30,0)</f>
        <v>0</v>
      </c>
      <c r="E2200" s="266">
        <f t="shared" si="5028"/>
        <v>0</v>
      </c>
      <c r="F2200" s="266">
        <f t="shared" si="5028"/>
        <v>0</v>
      </c>
      <c r="G2200" s="266">
        <f t="shared" si="5028"/>
        <v>0</v>
      </c>
      <c r="H2200" s="266">
        <f t="shared" si="5028"/>
        <v>0</v>
      </c>
      <c r="I2200" s="266">
        <f t="shared" si="5028"/>
        <v>0</v>
      </c>
      <c r="J2200" s="266">
        <f t="shared" si="5028"/>
        <v>0</v>
      </c>
      <c r="K2200" s="266">
        <f t="shared" si="5028"/>
        <v>0</v>
      </c>
      <c r="L2200" s="266">
        <f t="shared" si="5028"/>
        <v>0</v>
      </c>
      <c r="M2200" s="266">
        <f t="shared" si="5028"/>
        <v>0</v>
      </c>
      <c r="N2200" s="266">
        <f t="shared" si="5028"/>
        <v>0</v>
      </c>
      <c r="O2200" s="267">
        <f t="shared" si="5028"/>
        <v>0</v>
      </c>
      <c r="P2200" s="159">
        <f t="shared" si="5010"/>
        <v>0</v>
      </c>
    </row>
    <row r="2201" spans="1:53" x14ac:dyDescent="0.25">
      <c r="A2201" s="194" t="s">
        <v>118</v>
      </c>
      <c r="B2201" s="376"/>
      <c r="C2201" s="86" t="s">
        <v>247</v>
      </c>
      <c r="D2201" s="266">
        <f t="shared" ref="D2201:O2201" si="5029">+IFERROR(D2164/D2183/30,0)</f>
        <v>0</v>
      </c>
      <c r="E2201" s="266">
        <f t="shared" si="5029"/>
        <v>0</v>
      </c>
      <c r="F2201" s="266">
        <f t="shared" si="5029"/>
        <v>0</v>
      </c>
      <c r="G2201" s="266">
        <f t="shared" si="5029"/>
        <v>0</v>
      </c>
      <c r="H2201" s="266">
        <f t="shared" si="5029"/>
        <v>0</v>
      </c>
      <c r="I2201" s="266">
        <f t="shared" si="5029"/>
        <v>0</v>
      </c>
      <c r="J2201" s="266">
        <f t="shared" si="5029"/>
        <v>0</v>
      </c>
      <c r="K2201" s="266">
        <f t="shared" si="5029"/>
        <v>0</v>
      </c>
      <c r="L2201" s="266">
        <f t="shared" si="5029"/>
        <v>0</v>
      </c>
      <c r="M2201" s="266">
        <f t="shared" si="5029"/>
        <v>0</v>
      </c>
      <c r="N2201" s="266">
        <f t="shared" si="5029"/>
        <v>0</v>
      </c>
      <c r="O2201" s="267">
        <f t="shared" si="5029"/>
        <v>0</v>
      </c>
      <c r="P2201" s="159">
        <f t="shared" si="5010"/>
        <v>0</v>
      </c>
    </row>
    <row r="2202" spans="1:53" x14ac:dyDescent="0.25">
      <c r="A2202" s="194" t="s">
        <v>118</v>
      </c>
      <c r="B2202" s="376"/>
      <c r="C2202" s="86" t="s">
        <v>248</v>
      </c>
      <c r="D2202" s="266">
        <f t="shared" ref="D2202:O2202" si="5030">+IFERROR(D2165/D2184/30,0)</f>
        <v>0</v>
      </c>
      <c r="E2202" s="266">
        <f t="shared" si="5030"/>
        <v>0</v>
      </c>
      <c r="F2202" s="266">
        <f t="shared" si="5030"/>
        <v>0</v>
      </c>
      <c r="G2202" s="266">
        <f t="shared" si="5030"/>
        <v>0</v>
      </c>
      <c r="H2202" s="266">
        <f t="shared" si="5030"/>
        <v>0</v>
      </c>
      <c r="I2202" s="266">
        <f t="shared" si="5030"/>
        <v>0</v>
      </c>
      <c r="J2202" s="266">
        <f t="shared" si="5030"/>
        <v>0</v>
      </c>
      <c r="K2202" s="266">
        <f t="shared" si="5030"/>
        <v>0</v>
      </c>
      <c r="L2202" s="266">
        <f t="shared" si="5030"/>
        <v>0</v>
      </c>
      <c r="M2202" s="266">
        <f t="shared" si="5030"/>
        <v>0</v>
      </c>
      <c r="N2202" s="266">
        <f t="shared" si="5030"/>
        <v>0</v>
      </c>
      <c r="O2202" s="267">
        <f t="shared" si="5030"/>
        <v>0</v>
      </c>
      <c r="P2202" s="159">
        <f t="shared" si="5010"/>
        <v>0</v>
      </c>
    </row>
    <row r="2203" spans="1:53" x14ac:dyDescent="0.25">
      <c r="A2203" s="194" t="s">
        <v>118</v>
      </c>
      <c r="B2203" s="376"/>
      <c r="C2203" s="86" t="s">
        <v>249</v>
      </c>
      <c r="D2203" s="87">
        <f t="shared" ref="D2203:O2203" si="5031">+IFERROR(D2166/D2185/30,0)</f>
        <v>0</v>
      </c>
      <c r="E2203" s="87">
        <f t="shared" si="5031"/>
        <v>0</v>
      </c>
      <c r="F2203" s="87">
        <f t="shared" si="5031"/>
        <v>0</v>
      </c>
      <c r="G2203" s="87">
        <f t="shared" si="5031"/>
        <v>0</v>
      </c>
      <c r="H2203" s="87">
        <f t="shared" si="5031"/>
        <v>0</v>
      </c>
      <c r="I2203" s="87">
        <f t="shared" si="5031"/>
        <v>0</v>
      </c>
      <c r="J2203" s="87">
        <f t="shared" si="5031"/>
        <v>0</v>
      </c>
      <c r="K2203" s="87">
        <f t="shared" si="5031"/>
        <v>0</v>
      </c>
      <c r="L2203" s="87">
        <f t="shared" si="5031"/>
        <v>0</v>
      </c>
      <c r="M2203" s="87">
        <f t="shared" si="5031"/>
        <v>0</v>
      </c>
      <c r="N2203" s="87">
        <f t="shared" si="5031"/>
        <v>0</v>
      </c>
      <c r="O2203" s="159">
        <f t="shared" si="5031"/>
        <v>0</v>
      </c>
      <c r="P2203" s="159">
        <f t="shared" si="5010"/>
        <v>0</v>
      </c>
    </row>
    <row r="2204" spans="1:53" ht="15.75" thickBot="1" x14ac:dyDescent="0.3">
      <c r="A2204" s="194" t="s">
        <v>118</v>
      </c>
      <c r="B2204" s="376"/>
      <c r="C2204" s="96" t="s">
        <v>250</v>
      </c>
      <c r="D2204" s="168">
        <f t="shared" ref="D2204:O2204" si="5032">+IFERROR(D2167/D2186/30,0)</f>
        <v>0</v>
      </c>
      <c r="E2204" s="168">
        <f t="shared" si="5032"/>
        <v>0</v>
      </c>
      <c r="F2204" s="168">
        <f t="shared" si="5032"/>
        <v>0</v>
      </c>
      <c r="G2204" s="168">
        <f t="shared" si="5032"/>
        <v>0</v>
      </c>
      <c r="H2204" s="168">
        <f t="shared" si="5032"/>
        <v>0</v>
      </c>
      <c r="I2204" s="168">
        <f t="shared" si="5032"/>
        <v>0</v>
      </c>
      <c r="J2204" s="168">
        <f t="shared" si="5032"/>
        <v>0</v>
      </c>
      <c r="K2204" s="168">
        <f t="shared" si="5032"/>
        <v>0</v>
      </c>
      <c r="L2204" s="168">
        <f t="shared" si="5032"/>
        <v>0</v>
      </c>
      <c r="M2204" s="168">
        <f t="shared" si="5032"/>
        <v>0</v>
      </c>
      <c r="N2204" s="168">
        <f t="shared" si="5032"/>
        <v>0</v>
      </c>
      <c r="O2204" s="169">
        <f t="shared" si="5032"/>
        <v>0</v>
      </c>
      <c r="P2204" s="169">
        <f t="shared" si="5010"/>
        <v>0</v>
      </c>
    </row>
    <row r="2205" spans="1:53" ht="15.75" thickBot="1" x14ac:dyDescent="0.3">
      <c r="A2205" s="194" t="s">
        <v>118</v>
      </c>
      <c r="B2205" s="376"/>
      <c r="C2205" s="183" t="s">
        <v>13</v>
      </c>
      <c r="D2205" s="72">
        <v>30</v>
      </c>
      <c r="E2205" s="72">
        <v>30</v>
      </c>
      <c r="F2205" s="72">
        <v>30</v>
      </c>
      <c r="G2205" s="72">
        <v>0</v>
      </c>
      <c r="H2205" s="72">
        <v>33.121560393413624</v>
      </c>
      <c r="I2205" s="72">
        <v>33.18421323453741</v>
      </c>
      <c r="J2205" s="72">
        <v>33</v>
      </c>
      <c r="K2205" s="72">
        <v>16.918000292815897</v>
      </c>
      <c r="L2205" s="72">
        <f>((45*0.63)+(20*0.37))</f>
        <v>35.75</v>
      </c>
      <c r="M2205" s="72">
        <v>36.24</v>
      </c>
      <c r="N2205" s="72">
        <v>22</v>
      </c>
      <c r="O2205" s="72">
        <v>22</v>
      </c>
      <c r="P2205" s="184"/>
    </row>
    <row r="2206" spans="1:53" x14ac:dyDescent="0.25">
      <c r="A2206" s="194" t="s">
        <v>118</v>
      </c>
      <c r="B2206" s="376"/>
      <c r="C2206" s="99" t="s">
        <v>4</v>
      </c>
      <c r="D2206" s="100">
        <f>+D2199/D2205*30</f>
        <v>0</v>
      </c>
      <c r="E2206" s="100">
        <f t="shared" ref="E2206" si="5033">+E2199/E2205*30</f>
        <v>0</v>
      </c>
      <c r="F2206" s="100">
        <f t="shared" ref="F2206" si="5034">+F2199/F2205*30</f>
        <v>0</v>
      </c>
      <c r="G2206" s="100" t="e">
        <f t="shared" ref="G2206" si="5035">+G2199/G2205*30</f>
        <v>#DIV/0!</v>
      </c>
      <c r="H2206" s="100">
        <f t="shared" ref="H2206" si="5036">+H2199/H2205*30</f>
        <v>0</v>
      </c>
      <c r="I2206" s="100">
        <f t="shared" ref="I2206" si="5037">+I2199/I2205*30</f>
        <v>0</v>
      </c>
      <c r="J2206" s="100">
        <f t="shared" ref="J2206" si="5038">+J2199/J2205*30</f>
        <v>0</v>
      </c>
      <c r="K2206" s="100">
        <f t="shared" ref="K2206" si="5039">+K2199/K2205*30</f>
        <v>0</v>
      </c>
      <c r="L2206" s="100">
        <f t="shared" ref="L2206" si="5040">+L2199/L2205*30</f>
        <v>0</v>
      </c>
      <c r="M2206" s="100">
        <f t="shared" ref="M2206" si="5041">+M2199/M2205*30</f>
        <v>0</v>
      </c>
      <c r="N2206" s="100">
        <f t="shared" ref="N2206" si="5042">+N2199/N2205*30</f>
        <v>0</v>
      </c>
      <c r="O2206" s="167">
        <f t="shared" ref="O2206" si="5043">+O2199/O2205*30</f>
        <v>0</v>
      </c>
      <c r="P2206" s="167" t="e">
        <f>SUM(D2206:O2206)</f>
        <v>#DIV/0!</v>
      </c>
    </row>
    <row r="2207" spans="1:53" x14ac:dyDescent="0.25">
      <c r="A2207" s="194" t="s">
        <v>118</v>
      </c>
      <c r="B2207" s="376"/>
      <c r="C2207" s="86" t="s">
        <v>216</v>
      </c>
      <c r="D2207" s="87">
        <f>+D2200/D2205*30</f>
        <v>0</v>
      </c>
      <c r="E2207" s="87">
        <f t="shared" ref="E2207:O2207" si="5044">+E2200/E2205*30</f>
        <v>0</v>
      </c>
      <c r="F2207" s="87">
        <f t="shared" si="5044"/>
        <v>0</v>
      </c>
      <c r="G2207" s="87" t="e">
        <f t="shared" si="5044"/>
        <v>#DIV/0!</v>
      </c>
      <c r="H2207" s="87">
        <f t="shared" si="5044"/>
        <v>0</v>
      </c>
      <c r="I2207" s="87">
        <f t="shared" si="5044"/>
        <v>0</v>
      </c>
      <c r="J2207" s="87">
        <f t="shared" si="5044"/>
        <v>0</v>
      </c>
      <c r="K2207" s="87">
        <f t="shared" si="5044"/>
        <v>0</v>
      </c>
      <c r="L2207" s="87">
        <f t="shared" si="5044"/>
        <v>0</v>
      </c>
      <c r="M2207" s="87">
        <f t="shared" si="5044"/>
        <v>0</v>
      </c>
      <c r="N2207" s="87">
        <f t="shared" si="5044"/>
        <v>0</v>
      </c>
      <c r="O2207" s="159">
        <f t="shared" si="5044"/>
        <v>0</v>
      </c>
      <c r="P2207" s="159" t="e">
        <f t="shared" ref="P2207:P2211" si="5045">SUM(D2207:O2207)</f>
        <v>#DIV/0!</v>
      </c>
    </row>
    <row r="2208" spans="1:53" x14ac:dyDescent="0.25">
      <c r="A2208" s="194" t="s">
        <v>118</v>
      </c>
      <c r="B2208" s="376"/>
      <c r="C2208" s="86" t="s">
        <v>217</v>
      </c>
      <c r="D2208" s="87">
        <f>+D2201/D2205*30</f>
        <v>0</v>
      </c>
      <c r="E2208" s="87">
        <f t="shared" ref="E2208:O2208" si="5046">+E2201/E2205*30</f>
        <v>0</v>
      </c>
      <c r="F2208" s="87">
        <f t="shared" si="5046"/>
        <v>0</v>
      </c>
      <c r="G2208" s="87" t="e">
        <f t="shared" si="5046"/>
        <v>#DIV/0!</v>
      </c>
      <c r="H2208" s="87">
        <f t="shared" si="5046"/>
        <v>0</v>
      </c>
      <c r="I2208" s="87">
        <f t="shared" si="5046"/>
        <v>0</v>
      </c>
      <c r="J2208" s="87">
        <f t="shared" si="5046"/>
        <v>0</v>
      </c>
      <c r="K2208" s="87">
        <f t="shared" si="5046"/>
        <v>0</v>
      </c>
      <c r="L2208" s="87">
        <f t="shared" si="5046"/>
        <v>0</v>
      </c>
      <c r="M2208" s="87">
        <f t="shared" si="5046"/>
        <v>0</v>
      </c>
      <c r="N2208" s="87">
        <f t="shared" si="5046"/>
        <v>0</v>
      </c>
      <c r="O2208" s="159">
        <f t="shared" si="5046"/>
        <v>0</v>
      </c>
      <c r="P2208" s="159"/>
    </row>
    <row r="2209" spans="1:16" x14ac:dyDescent="0.25">
      <c r="A2209" s="194" t="s">
        <v>118</v>
      </c>
      <c r="B2209" s="376"/>
      <c r="C2209" s="86" t="s">
        <v>218</v>
      </c>
      <c r="D2209" s="87">
        <f>+D2202/D2205*30</f>
        <v>0</v>
      </c>
      <c r="E2209" s="87">
        <f t="shared" ref="E2209:O2209" si="5047">+E2202/E2205*30</f>
        <v>0</v>
      </c>
      <c r="F2209" s="87">
        <f t="shared" si="5047"/>
        <v>0</v>
      </c>
      <c r="G2209" s="87" t="e">
        <f t="shared" si="5047"/>
        <v>#DIV/0!</v>
      </c>
      <c r="H2209" s="87">
        <f t="shared" si="5047"/>
        <v>0</v>
      </c>
      <c r="I2209" s="87">
        <f t="shared" si="5047"/>
        <v>0</v>
      </c>
      <c r="J2209" s="87">
        <f t="shared" si="5047"/>
        <v>0</v>
      </c>
      <c r="K2209" s="87">
        <f t="shared" si="5047"/>
        <v>0</v>
      </c>
      <c r="L2209" s="87">
        <f t="shared" si="5047"/>
        <v>0</v>
      </c>
      <c r="M2209" s="87">
        <f t="shared" si="5047"/>
        <v>0</v>
      </c>
      <c r="N2209" s="87">
        <f t="shared" si="5047"/>
        <v>0</v>
      </c>
      <c r="O2209" s="159">
        <f t="shared" si="5047"/>
        <v>0</v>
      </c>
      <c r="P2209" s="159"/>
    </row>
    <row r="2210" spans="1:16" x14ac:dyDescent="0.25">
      <c r="A2210" s="194" t="s">
        <v>118</v>
      </c>
      <c r="B2210" s="376"/>
      <c r="C2210" s="86" t="s">
        <v>219</v>
      </c>
      <c r="D2210" s="87">
        <f>+D2203/D2205*30</f>
        <v>0</v>
      </c>
      <c r="E2210" s="87">
        <f t="shared" ref="E2210:O2210" si="5048">+E2203/E2205*30</f>
        <v>0</v>
      </c>
      <c r="F2210" s="87">
        <f t="shared" si="5048"/>
        <v>0</v>
      </c>
      <c r="G2210" s="87" t="e">
        <f t="shared" si="5048"/>
        <v>#DIV/0!</v>
      </c>
      <c r="H2210" s="87">
        <f t="shared" si="5048"/>
        <v>0</v>
      </c>
      <c r="I2210" s="87">
        <f t="shared" si="5048"/>
        <v>0</v>
      </c>
      <c r="J2210" s="87">
        <f t="shared" si="5048"/>
        <v>0</v>
      </c>
      <c r="K2210" s="87">
        <f t="shared" si="5048"/>
        <v>0</v>
      </c>
      <c r="L2210" s="87">
        <f t="shared" si="5048"/>
        <v>0</v>
      </c>
      <c r="M2210" s="87">
        <f t="shared" si="5048"/>
        <v>0</v>
      </c>
      <c r="N2210" s="87">
        <f t="shared" si="5048"/>
        <v>0</v>
      </c>
      <c r="O2210" s="159">
        <f t="shared" si="5048"/>
        <v>0</v>
      </c>
      <c r="P2210" s="159"/>
    </row>
    <row r="2211" spans="1:16" ht="15.75" thickBot="1" x14ac:dyDescent="0.3">
      <c r="A2211" s="194" t="s">
        <v>118</v>
      </c>
      <c r="B2211" s="376"/>
      <c r="C2211" s="96" t="s">
        <v>238</v>
      </c>
      <c r="D2211" s="168">
        <f>+D2204/D2205*30</f>
        <v>0</v>
      </c>
      <c r="E2211" s="168">
        <f t="shared" ref="E2211:O2211" si="5049">+E2204/E2205*30</f>
        <v>0</v>
      </c>
      <c r="F2211" s="168">
        <f t="shared" si="5049"/>
        <v>0</v>
      </c>
      <c r="G2211" s="168" t="e">
        <f t="shared" si="5049"/>
        <v>#DIV/0!</v>
      </c>
      <c r="H2211" s="168">
        <f t="shared" si="5049"/>
        <v>0</v>
      </c>
      <c r="I2211" s="168">
        <f t="shared" si="5049"/>
        <v>0</v>
      </c>
      <c r="J2211" s="168">
        <f t="shared" si="5049"/>
        <v>0</v>
      </c>
      <c r="K2211" s="168">
        <f t="shared" si="5049"/>
        <v>0</v>
      </c>
      <c r="L2211" s="168">
        <f t="shared" si="5049"/>
        <v>0</v>
      </c>
      <c r="M2211" s="168">
        <f t="shared" si="5049"/>
        <v>0</v>
      </c>
      <c r="N2211" s="168">
        <f t="shared" si="5049"/>
        <v>0</v>
      </c>
      <c r="O2211" s="169">
        <f t="shared" si="5049"/>
        <v>0</v>
      </c>
      <c r="P2211" s="169" t="e">
        <f t="shared" si="5045"/>
        <v>#DIV/0!</v>
      </c>
    </row>
    <row r="2212" spans="1:16" x14ac:dyDescent="0.25">
      <c r="A2212" s="194" t="s">
        <v>118</v>
      </c>
      <c r="B2212" s="376"/>
      <c r="C2212" s="76" t="s">
        <v>8</v>
      </c>
      <c r="D2212" s="170">
        <f t="shared" ref="D2212:O2212" si="5050">+D2181/D2175</f>
        <v>1.3240594673059314</v>
      </c>
      <c r="E2212" s="170">
        <f t="shared" si="5050"/>
        <v>1.3243801822075456</v>
      </c>
      <c r="F2212" s="170">
        <f t="shared" si="5050"/>
        <v>1.3243801822075456</v>
      </c>
      <c r="G2212" s="170">
        <f t="shared" si="5050"/>
        <v>1.3502680617323586</v>
      </c>
      <c r="H2212" s="170">
        <f t="shared" si="5050"/>
        <v>1.3502680617323584</v>
      </c>
      <c r="I2212" s="170">
        <f t="shared" si="5050"/>
        <v>1.3502680617323586</v>
      </c>
      <c r="J2212" s="170">
        <f t="shared" si="5050"/>
        <v>1.2974526004331812</v>
      </c>
      <c r="K2212" s="170">
        <f t="shared" si="5050"/>
        <v>1.2954384439515285</v>
      </c>
      <c r="L2212" s="170">
        <f t="shared" si="5050"/>
        <v>1.3166818794592683</v>
      </c>
      <c r="M2212" s="170">
        <f t="shared" si="5050"/>
        <v>1.3212286608732606</v>
      </c>
      <c r="N2212" s="170">
        <f t="shared" si="5050"/>
        <v>1.3355141814250213</v>
      </c>
      <c r="O2212" s="171">
        <f t="shared" si="5050"/>
        <v>1.3438488553587484</v>
      </c>
      <c r="P2212" s="171"/>
    </row>
    <row r="2213" spans="1:16" x14ac:dyDescent="0.25">
      <c r="A2213" s="194" t="s">
        <v>118</v>
      </c>
      <c r="B2213" s="376"/>
      <c r="C2213" s="77" t="s">
        <v>6</v>
      </c>
      <c r="D2213" s="172">
        <f>+VLOOKUP(D2161,Conversion!$B$33:$N$71,(MATCH('Measured TV opt-pt'!D2160,butget_aylar_opt,0)+1),0)</f>
        <v>1.4121113310452209</v>
      </c>
      <c r="E2213" s="172">
        <f>+VLOOKUP(E2161,Conversion!$B$33:$N$71,(MATCH('Measured TV opt-pt'!E2160,butget_aylar_opt,0)+1),0)</f>
        <v>1.4382151051518883</v>
      </c>
      <c r="F2213" s="172">
        <f>+VLOOKUP(F2161,Conversion!$B$33:$N$71,(MATCH('Measured TV opt-pt'!F2160,butget_aylar_opt,0)+1),0)</f>
        <v>1.4382151051518883</v>
      </c>
      <c r="G2213" s="172">
        <f>+VLOOKUP(G2161,Conversion!$B$33:$N$71,(MATCH('Measured TV opt-pt'!G2160,butget_aylar_opt,0)+1),0)</f>
        <v>1.494437696503838</v>
      </c>
      <c r="H2213" s="172">
        <f>+VLOOKUP(H2161,Conversion!$B$33:$N$71,(MATCH('Measured TV opt-pt'!H2160,butget_aylar_opt,0)+1),0)</f>
        <v>1.494437696503838</v>
      </c>
      <c r="I2213" s="172">
        <f>+VLOOKUP(I2161,Conversion!$B$33:$N$71,(MATCH('Measured TV opt-pt'!I2160,butget_aylar_opt,0)+1),0)</f>
        <v>1.494437696503838</v>
      </c>
      <c r="J2213" s="172">
        <f>+VLOOKUP(J2161,Conversion!$B$33:$N$71,(MATCH('Measured TV opt-pt'!J2160,butget_aylar_opt,0)+1),0)</f>
        <v>1.4030125520490864</v>
      </c>
      <c r="K2213" s="172">
        <f>+VLOOKUP(K2161,Conversion!$B$33:$N$71,(MATCH('Measured TV opt-pt'!K2160,butget_aylar_opt,0)+1),0)</f>
        <v>1.4030125520490864</v>
      </c>
      <c r="L2213" s="172">
        <f>+VLOOKUP(L2161,Conversion!$B$33:$N$71,(MATCH('Measured TV opt-pt'!L2160,butget_aylar_opt,0)+1),0)</f>
        <v>1.3783810769045008</v>
      </c>
      <c r="M2213" s="172">
        <f>+VLOOKUP(M2161,Conversion!$B$33:$N$71,(MATCH('Measured TV opt-pt'!M2160,butget_aylar_opt,0)+1),0)</f>
        <v>1.4121113310452209</v>
      </c>
      <c r="N2213" s="172">
        <f>+VLOOKUP(N2161,Conversion!$B$33:$N$71,(MATCH('Measured TV opt-pt'!N2160,butget_aylar_opt,0)+1),0)</f>
        <v>1.4121113310452209</v>
      </c>
      <c r="O2213" s="173">
        <f>+VLOOKUP(O2161,Conversion!$B$33:$N$71,(MATCH('Measured TV opt-pt'!O2160,butget_aylar_opt,0)+1),0)</f>
        <v>1.4121113310452209</v>
      </c>
      <c r="P2213" s="173"/>
    </row>
    <row r="2214" spans="1:16" ht="15.75" thickBot="1" x14ac:dyDescent="0.3">
      <c r="A2214" s="194" t="s">
        <v>118</v>
      </c>
      <c r="B2214" s="377"/>
      <c r="C2214" s="96" t="s">
        <v>7</v>
      </c>
      <c r="D2214" s="172">
        <f>+VLOOKUP(D2161,Conversion!$B$74:$N$112,(MATCH('Measured TV opt-pt'!D2160,budget_aylar_pt,0)+1),0)</f>
        <v>1.2119934589104717</v>
      </c>
      <c r="E2214" s="172">
        <f>+VLOOKUP(E2161,Conversion!$B$74:$N$112,(MATCH('Measured TV opt-pt'!E2160,budget_aylar_pt,0)+1),0)</f>
        <v>1.1794993711874726</v>
      </c>
      <c r="F2214" s="172">
        <f>+VLOOKUP(F2161,Conversion!$B$74:$N$112,(MATCH('Measured TV opt-pt'!F2160,budget_aylar_pt,0)+1),0)</f>
        <v>1.1794993711874726</v>
      </c>
      <c r="G2214" s="172">
        <f>+VLOOKUP(G2161,Conversion!$B$74:$N$112,(MATCH('Measured TV opt-pt'!G2160,budget_aylar_pt,0)+1),0)</f>
        <v>1.1940842907299223</v>
      </c>
      <c r="H2214" s="172">
        <f>+VLOOKUP(H2161,Conversion!$B$74:$N$112,(MATCH('Measured TV opt-pt'!H2160,budget_aylar_pt,0)+1),0)</f>
        <v>1.1940842907299223</v>
      </c>
      <c r="I2214" s="172">
        <f>+VLOOKUP(I2161,Conversion!$B$74:$N$112,(MATCH('Measured TV opt-pt'!I2160,budget_aylar_pt,0)+1),0)</f>
        <v>1.1940842907299223</v>
      </c>
      <c r="J2214" s="172">
        <f>+VLOOKUP(J2161,Conversion!$B$74:$N$112,(MATCH('Measured TV opt-pt'!J2160,budget_aylar_pt,0)+1),0)</f>
        <v>1.1830959861826171</v>
      </c>
      <c r="K2214" s="172">
        <f>+VLOOKUP(K2161,Conversion!$B$74:$N$112,(MATCH('Measured TV opt-pt'!K2160,budget_aylar_pt,0)+1),0)</f>
        <v>1.1830959861826171</v>
      </c>
      <c r="L2214" s="172">
        <f>+VLOOKUP(L2161,Conversion!$B$74:$N$112,(MATCH('Measured TV opt-pt'!L2160,budget_aylar_pt,0)+1),0)</f>
        <v>1.2507708864841089</v>
      </c>
      <c r="M2214" s="172">
        <f>+VLOOKUP(M2161,Conversion!$B$74:$N$112,(MATCH('Measured TV opt-pt'!M2160,budget_aylar_pt,0)+1),0)</f>
        <v>1.2119934589104717</v>
      </c>
      <c r="N2214" s="172">
        <f>+VLOOKUP(N2161,Conversion!$B$74:$N$112,(MATCH('Measured TV opt-pt'!N2160,budget_aylar_pt,0)+1),0)</f>
        <v>1.2119934589104717</v>
      </c>
      <c r="O2214" s="173">
        <f>+VLOOKUP(O2161,Conversion!$B$74:$N$112,(MATCH('Measured TV opt-pt'!O2160,budget_aylar_pt,0)+1),0)</f>
        <v>1.2119934589104717</v>
      </c>
      <c r="P2214" s="174"/>
    </row>
    <row r="2215" spans="1:16" ht="21.75" thickBot="1" x14ac:dyDescent="0.3">
      <c r="A2215" s="194" t="s">
        <v>118</v>
      </c>
      <c r="B2215" s="240" t="s">
        <v>126</v>
      </c>
      <c r="C2215" s="74" t="s">
        <v>107</v>
      </c>
      <c r="D2215" s="153">
        <v>1</v>
      </c>
      <c r="E2215" s="153">
        <v>2</v>
      </c>
      <c r="F2215" s="153">
        <v>3</v>
      </c>
      <c r="G2215" s="153">
        <v>4</v>
      </c>
      <c r="H2215" s="153">
        <v>5</v>
      </c>
      <c r="I2215" s="153">
        <v>6</v>
      </c>
      <c r="J2215" s="153">
        <v>7</v>
      </c>
      <c r="K2215" s="153">
        <v>8</v>
      </c>
      <c r="L2215" s="153">
        <v>9</v>
      </c>
      <c r="M2215" s="153">
        <v>10</v>
      </c>
      <c r="N2215" s="153">
        <v>11</v>
      </c>
      <c r="O2215" s="153">
        <v>12</v>
      </c>
      <c r="P2215" s="74" t="s">
        <v>127</v>
      </c>
    </row>
    <row r="2216" spans="1:16" ht="15.75" customHeight="1" thickBot="1" x14ac:dyDescent="0.3">
      <c r="A2216" s="194" t="s">
        <v>118</v>
      </c>
      <c r="B2216" s="381" t="s">
        <v>155</v>
      </c>
      <c r="C2216" s="185" t="s">
        <v>33</v>
      </c>
      <c r="D2216" s="186" t="s">
        <v>19</v>
      </c>
      <c r="E2216" s="186" t="s">
        <v>19</v>
      </c>
      <c r="F2216" s="186" t="s">
        <v>19</v>
      </c>
      <c r="G2216" s="186" t="s">
        <v>19</v>
      </c>
      <c r="H2216" s="186" t="s">
        <v>19</v>
      </c>
      <c r="I2216" s="186" t="s">
        <v>19</v>
      </c>
      <c r="J2216" s="186" t="s">
        <v>19</v>
      </c>
      <c r="K2216" s="186" t="s">
        <v>19</v>
      </c>
      <c r="L2216" s="186" t="s">
        <v>19</v>
      </c>
      <c r="M2216" s="186" t="s">
        <v>19</v>
      </c>
      <c r="N2216" s="186" t="s">
        <v>19</v>
      </c>
      <c r="O2216" s="186" t="s">
        <v>19</v>
      </c>
      <c r="P2216" s="188" t="s">
        <v>108</v>
      </c>
    </row>
    <row r="2217" spans="1:16" x14ac:dyDescent="0.25">
      <c r="A2217" s="194" t="s">
        <v>118</v>
      </c>
      <c r="B2217" s="382"/>
      <c r="C2217" s="175" t="s">
        <v>125</v>
      </c>
      <c r="D2217" s="200">
        <v>456984.09099999972</v>
      </c>
      <c r="E2217" s="201">
        <v>500239.59499999997</v>
      </c>
      <c r="F2217" s="201">
        <v>4066.44</v>
      </c>
      <c r="G2217" s="201"/>
      <c r="H2217" s="201"/>
      <c r="I2217" s="201"/>
      <c r="J2217" s="201"/>
      <c r="K2217" s="201"/>
      <c r="L2217" s="201"/>
      <c r="M2217" s="201"/>
      <c r="N2217" s="201"/>
      <c r="O2217" s="176"/>
      <c r="P2217" s="176">
        <f>SUM(D2217:O2217)</f>
        <v>961290.1259999997</v>
      </c>
    </row>
    <row r="2218" spans="1:16" x14ac:dyDescent="0.25">
      <c r="A2218" s="194" t="s">
        <v>118</v>
      </c>
      <c r="B2218" s="382"/>
      <c r="C2218" s="86" t="s">
        <v>1</v>
      </c>
      <c r="D2218" s="87">
        <f>+D2249*D2231*30</f>
        <v>320451.64807844808</v>
      </c>
      <c r="E2218" s="87">
        <f t="shared" ref="E2218:O2218" si="5051">+E2249*E2231*30</f>
        <v>330106.31565954257</v>
      </c>
      <c r="F2218" s="87">
        <f t="shared" si="5051"/>
        <v>2605.089144103335</v>
      </c>
      <c r="G2218" s="87">
        <f t="shared" si="5051"/>
        <v>0</v>
      </c>
      <c r="H2218" s="87">
        <f t="shared" si="5051"/>
        <v>0</v>
      </c>
      <c r="I2218" s="87">
        <f t="shared" si="5051"/>
        <v>0</v>
      </c>
      <c r="J2218" s="87">
        <f t="shared" si="5051"/>
        <v>0</v>
      </c>
      <c r="K2218" s="87">
        <f t="shared" si="5051"/>
        <v>0</v>
      </c>
      <c r="L2218" s="87">
        <f t="shared" si="5051"/>
        <v>0</v>
      </c>
      <c r="M2218" s="87">
        <f t="shared" si="5051"/>
        <v>0</v>
      </c>
      <c r="N2218" s="87">
        <f t="shared" si="5051"/>
        <v>0</v>
      </c>
      <c r="O2218" s="159">
        <f t="shared" si="5051"/>
        <v>0</v>
      </c>
      <c r="P2218" s="159">
        <f t="shared" ref="P2218:P2222" si="5052">SUM(D2218:O2218)</f>
        <v>653163.05288209405</v>
      </c>
    </row>
    <row r="2219" spans="1:16" x14ac:dyDescent="0.25">
      <c r="A2219" s="194" t="s">
        <v>118</v>
      </c>
      <c r="B2219" s="382"/>
      <c r="C2219" s="86" t="s">
        <v>209</v>
      </c>
      <c r="D2219" s="87">
        <f t="shared" ref="D2219:O2222" si="5053">+D2250*D2232*30</f>
        <v>0</v>
      </c>
      <c r="E2219" s="259">
        <f t="shared" si="5053"/>
        <v>0</v>
      </c>
      <c r="F2219" s="259">
        <f t="shared" si="5053"/>
        <v>0</v>
      </c>
      <c r="G2219" s="259">
        <f t="shared" si="5053"/>
        <v>0</v>
      </c>
      <c r="H2219" s="259">
        <f t="shared" si="5053"/>
        <v>0</v>
      </c>
      <c r="I2219" s="259">
        <f t="shared" si="5053"/>
        <v>0</v>
      </c>
      <c r="J2219" s="259">
        <f t="shared" si="5053"/>
        <v>0</v>
      </c>
      <c r="K2219" s="259">
        <f t="shared" si="5053"/>
        <v>0</v>
      </c>
      <c r="L2219" s="259">
        <f t="shared" si="5053"/>
        <v>0</v>
      </c>
      <c r="M2219" s="259">
        <f t="shared" si="5053"/>
        <v>0</v>
      </c>
      <c r="N2219" s="259">
        <f t="shared" si="5053"/>
        <v>0</v>
      </c>
      <c r="O2219" s="260">
        <f t="shared" si="5053"/>
        <v>0</v>
      </c>
      <c r="P2219" s="260"/>
    </row>
    <row r="2220" spans="1:16" x14ac:dyDescent="0.25">
      <c r="A2220" s="194" t="s">
        <v>118</v>
      </c>
      <c r="B2220" s="382"/>
      <c r="C2220" s="86" t="s">
        <v>210</v>
      </c>
      <c r="D2220" s="87">
        <f t="shared" si="5053"/>
        <v>136532.4429215517</v>
      </c>
      <c r="E2220" s="259">
        <f t="shared" si="5053"/>
        <v>170133.27934045737</v>
      </c>
      <c r="F2220" s="259">
        <f t="shared" si="5053"/>
        <v>1388.1287296174187</v>
      </c>
      <c r="G2220" s="259">
        <f t="shared" si="5053"/>
        <v>0</v>
      </c>
      <c r="H2220" s="259">
        <f t="shared" si="5053"/>
        <v>0</v>
      </c>
      <c r="I2220" s="259">
        <f t="shared" si="5053"/>
        <v>0</v>
      </c>
      <c r="J2220" s="259">
        <f t="shared" si="5053"/>
        <v>0</v>
      </c>
      <c r="K2220" s="259">
        <f t="shared" si="5053"/>
        <v>0</v>
      </c>
      <c r="L2220" s="259">
        <f t="shared" si="5053"/>
        <v>0</v>
      </c>
      <c r="M2220" s="259">
        <f t="shared" si="5053"/>
        <v>0</v>
      </c>
      <c r="N2220" s="259">
        <f t="shared" si="5053"/>
        <v>0</v>
      </c>
      <c r="O2220" s="260">
        <f t="shared" si="5053"/>
        <v>0</v>
      </c>
      <c r="P2220" s="260"/>
    </row>
    <row r="2221" spans="1:16" x14ac:dyDescent="0.25">
      <c r="A2221" s="194" t="s">
        <v>118</v>
      </c>
      <c r="B2221" s="382"/>
      <c r="C2221" s="86" t="s">
        <v>211</v>
      </c>
      <c r="D2221" s="87">
        <f t="shared" si="5053"/>
        <v>0</v>
      </c>
      <c r="E2221" s="259">
        <f t="shared" si="5053"/>
        <v>0</v>
      </c>
      <c r="F2221" s="259">
        <f t="shared" si="5053"/>
        <v>73.222126279246396</v>
      </c>
      <c r="G2221" s="259">
        <f t="shared" si="5053"/>
        <v>0</v>
      </c>
      <c r="H2221" s="259">
        <f t="shared" si="5053"/>
        <v>0</v>
      </c>
      <c r="I2221" s="259">
        <f t="shared" si="5053"/>
        <v>0</v>
      </c>
      <c r="J2221" s="259">
        <f t="shared" si="5053"/>
        <v>0</v>
      </c>
      <c r="K2221" s="259">
        <f t="shared" si="5053"/>
        <v>0</v>
      </c>
      <c r="L2221" s="259">
        <f t="shared" si="5053"/>
        <v>0</v>
      </c>
      <c r="M2221" s="259">
        <f t="shared" si="5053"/>
        <v>0</v>
      </c>
      <c r="N2221" s="259">
        <f t="shared" si="5053"/>
        <v>0</v>
      </c>
      <c r="O2221" s="260">
        <f t="shared" si="5053"/>
        <v>0</v>
      </c>
      <c r="P2221" s="260"/>
    </row>
    <row r="2222" spans="1:16" ht="15.75" thickBot="1" x14ac:dyDescent="0.3">
      <c r="A2222" s="194" t="s">
        <v>118</v>
      </c>
      <c r="B2222" s="382"/>
      <c r="C2222" s="96" t="s">
        <v>227</v>
      </c>
      <c r="D2222" s="87">
        <f t="shared" si="5053"/>
        <v>0</v>
      </c>
      <c r="E2222" s="90">
        <f t="shared" si="5053"/>
        <v>0</v>
      </c>
      <c r="F2222" s="90">
        <f t="shared" si="5053"/>
        <v>0</v>
      </c>
      <c r="G2222" s="90">
        <f t="shared" si="5053"/>
        <v>0</v>
      </c>
      <c r="H2222" s="90">
        <f t="shared" si="5053"/>
        <v>0</v>
      </c>
      <c r="I2222" s="90">
        <f t="shared" si="5053"/>
        <v>0</v>
      </c>
      <c r="J2222" s="90">
        <f t="shared" si="5053"/>
        <v>0</v>
      </c>
      <c r="K2222" s="90">
        <f t="shared" si="5053"/>
        <v>0</v>
      </c>
      <c r="L2222" s="90">
        <f t="shared" si="5053"/>
        <v>0</v>
      </c>
      <c r="M2222" s="90">
        <f t="shared" si="5053"/>
        <v>0</v>
      </c>
      <c r="N2222" s="90">
        <f t="shared" si="5053"/>
        <v>0</v>
      </c>
      <c r="O2222" s="160">
        <f t="shared" si="5053"/>
        <v>0</v>
      </c>
      <c r="P2222" s="160">
        <f t="shared" si="5052"/>
        <v>0</v>
      </c>
    </row>
    <row r="2223" spans="1:16" ht="15.75" thickBot="1" x14ac:dyDescent="0.3">
      <c r="A2223" s="194" t="s">
        <v>118</v>
      </c>
      <c r="B2223" s="382"/>
      <c r="C2223" s="281" t="s">
        <v>108</v>
      </c>
      <c r="D2223" s="282">
        <f>SUM(D2224:D2228)</f>
        <v>1</v>
      </c>
      <c r="E2223" s="282">
        <f t="shared" ref="E2223" si="5054">SUM(E2224:E2228)</f>
        <v>1.0034229363724529</v>
      </c>
      <c r="F2223" s="282">
        <f t="shared" ref="F2223" si="5055">SUM(F2224:F2228)</f>
        <v>0.99999999999999989</v>
      </c>
      <c r="G2223" s="282">
        <f t="shared" ref="G2223" si="5056">SUM(G2224:G2228)</f>
        <v>0.99999999999999989</v>
      </c>
      <c r="H2223" s="282">
        <f t="shared" ref="H2223" si="5057">SUM(H2224:H2228)</f>
        <v>1</v>
      </c>
      <c r="I2223" s="282">
        <f t="shared" ref="I2223" si="5058">SUM(I2224:I2228)</f>
        <v>1.0000000000000002</v>
      </c>
      <c r="J2223" s="282">
        <f t="shared" ref="J2223" si="5059">SUM(J2224:J2228)</f>
        <v>0.99999999999999978</v>
      </c>
      <c r="K2223" s="282">
        <f t="shared" ref="K2223" si="5060">SUM(K2224:K2228)</f>
        <v>0.99999999999999978</v>
      </c>
      <c r="L2223" s="282">
        <f t="shared" ref="L2223" si="5061">SUM(L2224:L2228)</f>
        <v>1</v>
      </c>
      <c r="M2223" s="282">
        <f t="shared" ref="M2223" si="5062">SUM(M2224:M2228)</f>
        <v>1.0000000000000002</v>
      </c>
      <c r="N2223" s="282">
        <f t="shared" ref="N2223" si="5063">SUM(N2224:N2228)</f>
        <v>1</v>
      </c>
      <c r="O2223" s="282">
        <f t="shared" ref="O2223" si="5064">SUM(O2224:O2228)</f>
        <v>0.99999999999999989</v>
      </c>
      <c r="P2223" s="268"/>
    </row>
    <row r="2224" spans="1:16" ht="15.75" thickBot="1" x14ac:dyDescent="0.3">
      <c r="A2224" s="194" t="s">
        <v>118</v>
      </c>
      <c r="B2224" s="382"/>
      <c r="C2224" s="245" t="s">
        <v>196</v>
      </c>
      <c r="D2224" s="246">
        <v>0.748</v>
      </c>
      <c r="E2224" s="246">
        <v>0.71289999999999998</v>
      </c>
      <c r="F2224" s="246">
        <v>0.70128149006739837</v>
      </c>
      <c r="G2224" s="246">
        <v>0.53018436569432525</v>
      </c>
      <c r="H2224" s="246">
        <v>0.5423765464750937</v>
      </c>
      <c r="I2224" s="246">
        <v>0.58843916554063314</v>
      </c>
      <c r="J2224" s="246">
        <v>0.60561377608760258</v>
      </c>
      <c r="K2224" s="246">
        <v>0.80100224649177598</v>
      </c>
      <c r="L2224" s="246">
        <v>0.74479587945877479</v>
      </c>
      <c r="M2224" s="246">
        <v>0.79328167047923914</v>
      </c>
      <c r="N2224" s="246">
        <v>0.79251746496726783</v>
      </c>
      <c r="O2224" s="246">
        <v>0.75240999999999991</v>
      </c>
      <c r="P2224" s="268"/>
    </row>
    <row r="2225" spans="1:16" ht="15.75" thickBot="1" x14ac:dyDescent="0.3">
      <c r="A2225" s="194" t="s">
        <v>118</v>
      </c>
      <c r="B2225" s="382"/>
      <c r="C2225" s="245" t="s">
        <v>197</v>
      </c>
      <c r="D2225" s="246"/>
      <c r="E2225" s="246">
        <v>3.4229363724529492E-3</v>
      </c>
      <c r="F2225" s="246"/>
      <c r="G2225" s="246"/>
      <c r="H2225" s="246"/>
      <c r="I2225" s="246"/>
      <c r="J2225" s="246"/>
      <c r="K2225" s="246"/>
      <c r="L2225" s="246"/>
      <c r="M2225" s="246"/>
      <c r="N2225" s="246"/>
      <c r="O2225" s="246"/>
      <c r="P2225" s="268"/>
    </row>
    <row r="2226" spans="1:16" ht="15.75" thickBot="1" x14ac:dyDescent="0.3">
      <c r="A2226" s="194" t="s">
        <v>118</v>
      </c>
      <c r="B2226" s="382"/>
      <c r="C2226" s="245" t="s">
        <v>199</v>
      </c>
      <c r="D2226" s="310">
        <v>0.252</v>
      </c>
      <c r="E2226" s="246">
        <v>0.28710000000000002</v>
      </c>
      <c r="F2226" s="246">
        <v>0.27946524626273334</v>
      </c>
      <c r="G2226" s="246">
        <v>0.26027151737500415</v>
      </c>
      <c r="H2226" s="246">
        <v>0.22206611722025232</v>
      </c>
      <c r="I2226" s="246">
        <v>0.23470428159927745</v>
      </c>
      <c r="J2226" s="246">
        <v>0.15048175443375286</v>
      </c>
      <c r="K2226" s="246">
        <v>0.11533513094114624</v>
      </c>
      <c r="L2226" s="246">
        <v>0.2476086029169918</v>
      </c>
      <c r="M2226" s="246">
        <v>0.18024296287308908</v>
      </c>
      <c r="N2226" s="246">
        <v>0.19496532528723082</v>
      </c>
      <c r="O2226" s="246">
        <v>0.24758999999999998</v>
      </c>
      <c r="P2226" s="268"/>
    </row>
    <row r="2227" spans="1:16" ht="15.75" thickBot="1" x14ac:dyDescent="0.3">
      <c r="A2227" s="194" t="s">
        <v>118</v>
      </c>
      <c r="B2227" s="382"/>
      <c r="C2227" s="245" t="s">
        <v>198</v>
      </c>
      <c r="D2227" s="246"/>
      <c r="E2227" s="246"/>
      <c r="F2227" s="246">
        <v>1.9253263669868261E-2</v>
      </c>
      <c r="G2227" s="246">
        <v>0.20954411693067052</v>
      </c>
      <c r="H2227" s="246">
        <v>0.23555733630465386</v>
      </c>
      <c r="I2227" s="246">
        <v>0.17685655286008953</v>
      </c>
      <c r="J2227" s="246">
        <v>0.24390446947864436</v>
      </c>
      <c r="K2227" s="246">
        <v>8.3662622567077571E-2</v>
      </c>
      <c r="L2227" s="246">
        <v>7.5955176242334761E-3</v>
      </c>
      <c r="M2227" s="246">
        <v>2.6475366647671975E-2</v>
      </c>
      <c r="N2227" s="246">
        <v>1.2517209745501362E-2</v>
      </c>
      <c r="O2227" s="246">
        <v>0</v>
      </c>
      <c r="P2227" s="268"/>
    </row>
    <row r="2228" spans="1:16" ht="15.75" thickBot="1" x14ac:dyDescent="0.3">
      <c r="A2228" s="194" t="s">
        <v>118</v>
      </c>
      <c r="B2228" s="382"/>
      <c r="C2228" s="248" t="s">
        <v>228</v>
      </c>
      <c r="D2228" s="249"/>
      <c r="E2228" s="249"/>
      <c r="F2228" s="249"/>
      <c r="G2228" s="249"/>
      <c r="H2228" s="249"/>
      <c r="I2228" s="249"/>
      <c r="J2228" s="249"/>
      <c r="K2228" s="249"/>
      <c r="L2228" s="249"/>
      <c r="M2228" s="249"/>
      <c r="N2228" s="249"/>
      <c r="O2228" s="249"/>
      <c r="P2228" s="177"/>
    </row>
    <row r="2229" spans="1:16" ht="15.75" thickBot="1" x14ac:dyDescent="0.3">
      <c r="A2229" s="194"/>
      <c r="B2229" s="382"/>
      <c r="C2229" s="306" t="s">
        <v>278</v>
      </c>
      <c r="D2229" s="309">
        <v>3</v>
      </c>
      <c r="E2229" s="309">
        <v>1</v>
      </c>
      <c r="F2229" s="309">
        <v>1</v>
      </c>
      <c r="G2229" s="309">
        <v>1</v>
      </c>
      <c r="H2229" s="309">
        <v>1</v>
      </c>
      <c r="I2229" s="309">
        <v>1</v>
      </c>
      <c r="J2229" s="309">
        <v>1</v>
      </c>
      <c r="K2229" s="309">
        <v>1</v>
      </c>
      <c r="L2229" s="309">
        <v>1</v>
      </c>
      <c r="M2229" s="309">
        <v>1</v>
      </c>
      <c r="N2229" s="309">
        <v>1</v>
      </c>
      <c r="O2229" s="309">
        <v>1</v>
      </c>
      <c r="P2229" s="308"/>
    </row>
    <row r="2230" spans="1:16" x14ac:dyDescent="0.25">
      <c r="A2230" s="194" t="s">
        <v>118</v>
      </c>
      <c r="B2230" s="382"/>
      <c r="C2230" s="154" t="s">
        <v>14</v>
      </c>
      <c r="D2230" s="155">
        <f>+SUMPRODUCT(D2231:D2235,D2224:D2228)</f>
        <v>19.726337190870499</v>
      </c>
      <c r="E2230" s="155">
        <f t="shared" ref="E2230" si="5065">+SUMPRODUCT(E2231:E2235,E2224:E2228)</f>
        <v>18.841135192376285</v>
      </c>
      <c r="F2230" s="155">
        <f t="shared" ref="F2230" si="5066">+SUMPRODUCT(F2231:F2235,F2224:F2228)</f>
        <v>20.58124650733107</v>
      </c>
      <c r="G2230" s="155">
        <f t="shared" ref="G2230" si="5067">+SUMPRODUCT(G2231:G2235,G2224:G2228)</f>
        <v>28.563053341130804</v>
      </c>
      <c r="H2230" s="155">
        <f t="shared" ref="H2230" si="5068">+SUMPRODUCT(H2231:H2235,H2224:H2228)</f>
        <v>33.603799184948656</v>
      </c>
      <c r="I2230" s="155">
        <f t="shared" ref="I2230" si="5069">+SUMPRODUCT(I2231:I2235,I2224:I2228)</f>
        <v>31.510875673984401</v>
      </c>
      <c r="J2230" s="155">
        <f t="shared" ref="J2230" si="5070">+SUMPRODUCT(J2231:J2235,J2224:J2228)</f>
        <v>20.274910377394022</v>
      </c>
      <c r="K2230" s="155">
        <f t="shared" ref="K2230" si="5071">+SUMPRODUCT(K2231:K2235,K2224:K2228)</f>
        <v>17.290051071257835</v>
      </c>
      <c r="L2230" s="155">
        <f t="shared" ref="L2230" si="5072">+SUMPRODUCT(L2231:L2235,L2224:L2228)</f>
        <v>23.991363394497959</v>
      </c>
      <c r="M2230" s="155">
        <f t="shared" ref="M2230" si="5073">+SUMPRODUCT(M2231:M2235,M2224:M2228)</f>
        <v>27.257656862768588</v>
      </c>
      <c r="N2230" s="155">
        <f t="shared" ref="N2230" si="5074">+SUMPRODUCT(N2231:N2235,N2224:N2228)</f>
        <v>25.052800302948242</v>
      </c>
      <c r="O2230" s="156">
        <f t="shared" ref="O2230" si="5075">+SUMPRODUCT(O2231:O2235,O2224:O2228)</f>
        <v>21.196595452974034</v>
      </c>
      <c r="P2230" s="156"/>
    </row>
    <row r="2231" spans="1:16" x14ac:dyDescent="0.25">
      <c r="A2231" s="194" t="s">
        <v>118</v>
      </c>
      <c r="B2231" s="382"/>
      <c r="C2231" s="77" t="s">
        <v>34</v>
      </c>
      <c r="D2231" s="243">
        <f>+IF(D2229=1,D2243*'CPP Detay Tum Ay'!D$38+(1-'Measured TV opt-pt'!D2243)*'CPP Detay Tum Ay'!D$20,IF(D2229=2,D2243*'CPP Detay (düşük)'!D$38+(1-'Measured TV opt-pt'!D2243)*'CPP Detay (düşük)'!D$20,IF(D2229=3,D2243*'CPP Detay (yüksek)'!D$38+(1-'Measured TV opt-pt'!D2243)*'CPP Detay (yüksek)'!D$20,"Girilen Rakamda Hata Var")))</f>
        <v>18.492953721250544</v>
      </c>
      <c r="E2231" s="243">
        <f>+IF(E2229=1,E2243*'CPP Detay Tum Ay'!E$38+(1-'Measured TV opt-pt'!E2243)*'CPP Detay Tum Ay'!E$20,IF(E2229=2,E2243*'CPP Detay (düşük)'!E$38+(1-'Measured TV opt-pt'!E2243)*'CPP Detay (düşük)'!E$20,IF(E2229=3,E2243*'CPP Detay (yüksek)'!E$38+(1-'Measured TV opt-pt'!E2243)*'CPP Detay (yüksek)'!E$20,"Girilen Rakamda Hata Var")))</f>
        <v>17.440310812806491</v>
      </c>
      <c r="F2231" s="161">
        <f>+IF(F2229=1,F2243*'CPP Detay Tum Ay'!F$38+(1-'Measured TV opt-pt'!F2243)*'CPP Detay Tum Ay'!F$20,IF(F2229=2,F2243*'CPP Detay (düşük)'!F$38+(1-'Measured TV opt-pt'!F2243)*'CPP Detay (düşük)'!F$20,IF(F2229=3,F2243*'CPP Detay (yüksek)'!F$38+(1-'Measured TV opt-pt'!F2243)*'CPP Detay (yüksek)'!F$20,"Girilen Rakamda Hata Var")))</f>
        <v>18.801284390853873</v>
      </c>
      <c r="G2231" s="161">
        <f>+IF(G2229=1,G2243*'CPP Detay Tum Ay'!G$38+(1-'Measured TV opt-pt'!G2243)*'CPP Detay Tum Ay'!G$20,IF(G2229=2,G2243*'CPP Detay (düşük)'!G$38+(1-'Measured TV opt-pt'!G2243)*'CPP Detay (düşük)'!G$20,IF(G2229=3,G2243*'CPP Detay (yüksek)'!G$38+(1-'Measured TV opt-pt'!G2243)*'CPP Detay (yüksek)'!G$20,"Girilen Rakamda Hata Var")))</f>
        <v>25.388345112152834</v>
      </c>
      <c r="H2231" s="161">
        <f>+IF(H2229=1,H2243*'CPP Detay Tum Ay'!H$38+(1-'Measured TV opt-pt'!H2243)*'CPP Detay Tum Ay'!H$20,IF(H2229=2,H2243*'CPP Detay (düşük)'!H$38+(1-'Measured TV opt-pt'!H2243)*'CPP Detay (düşük)'!H$20,IF(H2229=3,H2243*'CPP Detay (yüksek)'!H$38+(1-'Measured TV opt-pt'!H2243)*'CPP Detay (yüksek)'!H$20,"Girilen Rakamda Hata Var")))</f>
        <v>29.906721880543316</v>
      </c>
      <c r="I2231" s="161">
        <f>+IF(I2229=1,I2243*'CPP Detay Tum Ay'!I$38+(1-'Measured TV opt-pt'!I2243)*'CPP Detay Tum Ay'!I$20,IF(I2229=2,I2243*'CPP Detay (düşük)'!I$38+(1-'Measured TV opt-pt'!I2243)*'CPP Detay (düşük)'!I$20,IF(I2229=3,I2243*'CPP Detay (yüksek)'!I$38+(1-'Measured TV opt-pt'!I2243)*'CPP Detay (yüksek)'!I$20,"Girilen Rakamda Hata Var")))</f>
        <v>28.481543798919329</v>
      </c>
      <c r="J2231" s="161">
        <f>+IF(J2229=1,J2243*'CPP Detay Tum Ay'!J$38+(1-'Measured TV opt-pt'!J2243)*'CPP Detay Tum Ay'!J$20,IF(J2229=2,J2243*'CPP Detay (düşük)'!J$38+(1-'Measured TV opt-pt'!J2243)*'CPP Detay (düşük)'!J$20,IF(J2229=3,J2243*'CPP Detay (yüksek)'!J$38+(1-'Measured TV opt-pt'!J2243)*'CPP Detay (yüksek)'!J$20,"Girilen Rakamda Hata Var")))</f>
        <v>18.814975998400666</v>
      </c>
      <c r="K2231" s="161">
        <f>+IF(K2229=1,K2243*'CPP Detay Tum Ay'!K$38+(1-'Measured TV opt-pt'!K2243)*'CPP Detay Tum Ay'!K$20,IF(K2229=2,K2243*'CPP Detay (düşük)'!K$38+(1-'Measured TV opt-pt'!K2243)*'CPP Detay (düşük)'!K$20,IF(K2229=3,K2243*'CPP Detay (yüksek)'!K$38+(1-'Measured TV opt-pt'!K2243)*'CPP Detay (yüksek)'!K$20,"Girilen Rakamda Hata Var")))</f>
        <v>17.034468684979927</v>
      </c>
      <c r="L2231" s="255">
        <f>+IF(L2229=1,L2243*'CPP Detay Tum Ay'!L$38+(1-'Measured TV opt-pt'!L2243)*'CPP Detay Tum Ay'!L$20,IF(L2229=2,L2243*'CPP Detay (düşük)'!L$38+(1-'Measured TV opt-pt'!L2243)*'CPP Detay (düşük)'!L$20,IF(L2229=3,L2243*'CPP Detay (yüksek)'!L$38+(1-'Measured TV opt-pt'!L2243)*'CPP Detay (yüksek)'!L$20,"Girilen Rakamda Hata Var")))</f>
        <v>22.467149289573328</v>
      </c>
      <c r="M2231" s="255">
        <f>+IF(M2229=1,M2243*'CPP Detay Tum Ay'!M$38+(1-'Measured TV opt-pt'!M2243)*'CPP Detay Tum Ay'!M$20,IF(M2229=2,M2243*'CPP Detay (düşük)'!M$38+(1-'Measured TV opt-pt'!M2243)*'CPP Detay (düşük)'!M$20,IF(M2229=3,M2243*'CPP Detay (yüksek)'!M$38+(1-'Measured TV opt-pt'!M2243)*'CPP Detay (yüksek)'!M$20,"Girilen Rakamda Hata Var")))</f>
        <v>25.789248753307362</v>
      </c>
      <c r="N2231" s="255">
        <f>+IF(N2229=1,N2243*'CPP Detay Tum Ay'!N$38+(1-'Measured TV opt-pt'!N2243)*'CPP Detay Tum Ay'!N$20,IF(N2229=2,N2243*'CPP Detay (düşük)'!N$38+(1-'Measured TV opt-pt'!N2243)*'CPP Detay (düşük)'!N$20,IF(N2229=3,N2243*'CPP Detay (yüksek)'!N$38+(1-'Measured TV opt-pt'!N2243)*'CPP Detay (yüksek)'!N$20,"Girilen Rakamda Hata Var")))</f>
        <v>23.803341004858662</v>
      </c>
      <c r="O2231" s="256">
        <f>+IF(O2229=1,O2243*'CPP Detay Tum Ay'!O$38+(1-'Measured TV opt-pt'!O2243)*'CPP Detay Tum Ay'!O$20,IF(O2229=2,O2243*'CPP Detay (düşük)'!O$38+(1-'Measured TV opt-pt'!O2243)*'CPP Detay (düşük)'!O$20,IF(O2229=3,O2243*'CPP Detay (yüksek)'!O$38+(1-'Measured TV opt-pt'!O2243)*'CPP Detay (yüksek)'!O$20,"Girilen Rakamda Hata Var")))</f>
        <v>19.99835323959751</v>
      </c>
      <c r="P2231" s="162"/>
    </row>
    <row r="2232" spans="1:16" x14ac:dyDescent="0.25">
      <c r="A2232" s="194" t="s">
        <v>118</v>
      </c>
      <c r="B2232" s="382"/>
      <c r="C2232" s="77" t="s">
        <v>194</v>
      </c>
      <c r="D2232" s="243">
        <f>+IF(D2229=1,D2244*'CPP Detay Tum Ay'!D$94+(1-'Measured TV opt-pt'!D2244)*'CPP Detay Tum Ay'!D$76,IF(D2229=2,D2244*'CPP Detay (düşük)'!D$94+(1-'Measured TV opt-pt'!D2244)*'CPP Detay (düşük)'!D$76,IF(D2229=3,D2244*'CPP Detay (yüksek)'!D$94+(1-'Measured TV opt-pt'!D2244)*'CPP Detay (yüksek)'!D$76,"Girilen Rakamda Hata Var")))</f>
        <v>0</v>
      </c>
      <c r="E2232" s="243">
        <f>+IF(E2229=1,E2244*'CPP Detay Tum Ay'!E$94+(1-'Measured TV opt-pt'!E2244)*'CPP Detay Tum Ay'!E$76,IF(E2229=2,E2244*'CPP Detay (düşük)'!E$94+(1-'Measured TV opt-pt'!E2244)*'CPP Detay (düşük)'!E$76,IF(E2229=3,E2244*'CPP Detay (yüksek)'!E$94+(1-'Measured TV opt-pt'!E2244)*'CPP Detay (yüksek)'!E$76,"Girilen Rakamda Hata Var")))</f>
        <v>0</v>
      </c>
      <c r="F2232" s="243">
        <f>+IF(F2229=1,F2244*'CPP Detay Tum Ay'!F$94+(1-'Measured TV opt-pt'!F2244)*'CPP Detay Tum Ay'!F$76,IF(F2229=2,F2244*'CPP Detay (düşük)'!F$94+(1-'Measured TV opt-pt'!F2244)*'CPP Detay (düşük)'!F$76,IF(F2229=3,F2244*'CPP Detay (yüksek)'!F$94+(1-'Measured TV opt-pt'!F2244)*'CPP Detay (yüksek)'!F$76,"Girilen Rakamda Hata Var")))</f>
        <v>0</v>
      </c>
      <c r="G2232" s="243">
        <f>+IF(G2229=1,G2244*'CPP Detay Tum Ay'!G$94+(1-'Measured TV opt-pt'!G2244)*'CPP Detay Tum Ay'!G$76,IF(G2229=2,G2244*'CPP Detay (düşük)'!G$94+(1-'Measured TV opt-pt'!G2244)*'CPP Detay (düşük)'!G$76,IF(G2229=3,G2244*'CPP Detay (yüksek)'!G$94+(1-'Measured TV opt-pt'!G2244)*'CPP Detay (yüksek)'!G$76,"Girilen Rakamda Hata Var")))</f>
        <v>0</v>
      </c>
      <c r="H2232" s="243">
        <f>+IF(H2229=1,H2244*'CPP Detay Tum Ay'!H$94+(1-'Measured TV opt-pt'!H2244)*'CPP Detay Tum Ay'!H$76,IF(H2229=2,H2244*'CPP Detay (düşük)'!H$94+(1-'Measured TV opt-pt'!H2244)*'CPP Detay (düşük)'!H$76,IF(H2229=3,H2244*'CPP Detay (yüksek)'!H$94+(1-'Measured TV opt-pt'!H2244)*'CPP Detay (yüksek)'!H$76,"Girilen Rakamda Hata Var")))</f>
        <v>0</v>
      </c>
      <c r="I2232" s="243">
        <f>+IF(I2229=1,I2244*'CPP Detay Tum Ay'!I$94+(1-'Measured TV opt-pt'!I2244)*'CPP Detay Tum Ay'!I$76,IF(I2229=2,I2244*'CPP Detay (düşük)'!I$94+(1-'Measured TV opt-pt'!I2244)*'CPP Detay (düşük)'!I$76,IF(I2229=3,I2244*'CPP Detay (yüksek)'!I$94+(1-'Measured TV opt-pt'!I2244)*'CPP Detay (yüksek)'!I$76,"Girilen Rakamda Hata Var")))</f>
        <v>0</v>
      </c>
      <c r="J2232" s="243">
        <f>+IF(J2229=1,J2244*'CPP Detay Tum Ay'!J$94+(1-'Measured TV opt-pt'!J2244)*'CPP Detay Tum Ay'!J$76,IF(J2229=2,J2244*'CPP Detay (düşük)'!J$94+(1-'Measured TV opt-pt'!J2244)*'CPP Detay (düşük)'!J$76,IF(J2229=3,J2244*'CPP Detay (yüksek)'!J$94+(1-'Measured TV opt-pt'!J2244)*'CPP Detay (yüksek)'!J$76,"Girilen Rakamda Hata Var")))</f>
        <v>0</v>
      </c>
      <c r="K2232" s="243">
        <f>+IF(K2229=1,K2244*'CPP Detay Tum Ay'!K$94+(1-'Measured TV opt-pt'!K2244)*'CPP Detay Tum Ay'!K$76,IF(K2229=2,K2244*'CPP Detay (düşük)'!K$94+(1-'Measured TV opt-pt'!K2244)*'CPP Detay (düşük)'!K$76,IF(K2229=3,K2244*'CPP Detay (yüksek)'!K$94+(1-'Measured TV opt-pt'!K2244)*'CPP Detay (yüksek)'!K$76,"Girilen Rakamda Hata Var")))</f>
        <v>0</v>
      </c>
      <c r="L2232" s="257">
        <f>+IF(L2229=1,L2244*'CPP Detay Tum Ay'!L$94+(1-'Measured TV opt-pt'!L2244)*'CPP Detay Tum Ay'!L$76,IF(L2229=2,L2244*'CPP Detay (düşük)'!L$94+(1-'Measured TV opt-pt'!L2244)*'CPP Detay (düşük)'!L$76,IF(L2229=3,L2244*'CPP Detay (yüksek)'!L$94+(1-'Measured TV opt-pt'!L2244)*'CPP Detay (yüksek)'!L$76,"Girilen Rakamda Hata Var")))</f>
        <v>0</v>
      </c>
      <c r="M2232" s="257">
        <f>+IF(M2229=1,M2244*'CPP Detay Tum Ay'!M$94+(1-'Measured TV opt-pt'!M2244)*'CPP Detay Tum Ay'!M$76,IF(M2229=2,M2244*'CPP Detay (düşük)'!M$94+(1-'Measured TV opt-pt'!M2244)*'CPP Detay (düşük)'!M$76,IF(M2229=3,M2244*'CPP Detay (yüksek)'!M$94+(1-'Measured TV opt-pt'!M2244)*'CPP Detay (yüksek)'!M$76,"Girilen Rakamda Hata Var")))</f>
        <v>0</v>
      </c>
      <c r="N2232" s="257">
        <f>+IF(N2229=1,N2244*'CPP Detay Tum Ay'!N$94+(1-'Measured TV opt-pt'!N2244)*'CPP Detay Tum Ay'!N$76,IF(N2229=2,N2244*'CPP Detay (düşük)'!N$94+(1-'Measured TV opt-pt'!N2244)*'CPP Detay (düşük)'!N$76,IF(N2229=3,N2244*'CPP Detay (yüksek)'!N$94+(1-'Measured TV opt-pt'!N2244)*'CPP Detay (yüksek)'!N$76,"Girilen Rakamda Hata Var")))</f>
        <v>0</v>
      </c>
      <c r="O2232" s="258">
        <f>+IF(O2229=1,O2244*'CPP Detay Tum Ay'!O$94+(1-'Measured TV opt-pt'!O2244)*'CPP Detay Tum Ay'!O$76,IF(O2229=2,O2244*'CPP Detay (düşük)'!O$94+(1-'Measured TV opt-pt'!O2244)*'CPP Detay (düşük)'!O$76,IF(O2229=3,O2244*'CPP Detay (yüksek)'!O$94+(1-'Measured TV opt-pt'!O2244)*'CPP Detay (yüksek)'!O$76,"Girilen Rakamda Hata Var")))</f>
        <v>0</v>
      </c>
      <c r="P2232" s="244"/>
    </row>
    <row r="2233" spans="1:16" x14ac:dyDescent="0.25">
      <c r="A2233" s="194" t="s">
        <v>118</v>
      </c>
      <c r="B2233" s="382"/>
      <c r="C2233" s="77" t="s">
        <v>195</v>
      </c>
      <c r="D2233" s="243">
        <f>+IF(D2229=1,D2245*'CPP Detay Tum Ay'!D$150+(1-'Measured TV opt-pt'!D2245)*'CPP Detay Tum Ay'!D$132,IF(D2229=2,D2245*'CPP Detay (düşük)'!D$150+(1-'Measured TV opt-pt'!D2245)*'CPP Detay (düşük)'!D$132,IF(D2229=3,D2245*'CPP Detay (yüksek)'!D$150+(1-'Measured TV opt-pt'!D2245)*'CPP Detay (yüksek)'!D$132,"Girilen Rakamda Hata Var")))</f>
        <v>23.387332568948782</v>
      </c>
      <c r="E2233" s="243">
        <f>+IF(E2229=1,E2245*'CPP Detay Tum Ay'!E$150+(1-'Measured TV opt-pt'!E2245)*'CPP Detay Tum Ay'!E$132,IF(E2229=2,E2245*'CPP Detay (düşük)'!E$150+(1-'Measured TV opt-pt'!E2245)*'CPP Detay (düşük)'!E$132,IF(E2229=3,E2245*'CPP Detay (yüksek)'!E$150+(1-'Measured TV opt-pt'!E2245)*'CPP Detay (yüksek)'!E$132,"Girilen Rakamda Hata Var")))</f>
        <v>22.319531918936036</v>
      </c>
      <c r="F2233" s="243">
        <f>+IF(F2229=1,F2245*'CPP Detay Tum Ay'!F$150+(1-'Measured TV opt-pt'!F2245)*'CPP Detay Tum Ay'!F$132,IF(F2229=2,F2245*'CPP Detay (düşük)'!F$150+(1-'Measured TV opt-pt'!F2245)*'CPP Detay (düşük)'!F$132,IF(F2229=3,F2245*'CPP Detay (yüksek)'!F$150+(1-'Measured TV opt-pt'!F2245)*'CPP Detay (yüksek)'!F$132,"Girilen Rakamda Hata Var")))</f>
        <v>25.139650797266516</v>
      </c>
      <c r="G2233" s="243">
        <f>+IF(G2229=1,G2245*'CPP Detay Tum Ay'!G$150+(1-'Measured TV opt-pt'!G2245)*'CPP Detay Tum Ay'!G$132,IF(G2229=2,G2245*'CPP Detay (düşük)'!G$150+(1-'Measured TV opt-pt'!G2245)*'CPP Detay (düşük)'!G$132,IF(G2229=3,G2245*'CPP Detay (yüksek)'!G$150+(1-'Measured TV opt-pt'!G2245)*'CPP Detay (yüksek)'!G$132,"Girilen Rakamda Hata Var")))</f>
        <v>32.571152962092278</v>
      </c>
      <c r="H2233" s="243">
        <f>+IF(H2229=1,H2245*'CPP Detay Tum Ay'!H$150+(1-'Measured TV opt-pt'!H2245)*'CPP Detay Tum Ay'!H$132,IF(H2229=2,H2245*'CPP Detay (düşük)'!H$150+(1-'Measured TV opt-pt'!H2245)*'CPP Detay (düşük)'!H$132,IF(H2229=3,H2245*'CPP Detay (yüksek)'!H$150+(1-'Measured TV opt-pt'!H2245)*'CPP Detay (yüksek)'!H$132,"Girilen Rakamda Hata Var")))</f>
        <v>38.504582322566698</v>
      </c>
      <c r="I2233" s="243">
        <f>+IF(I2229=1,I2245*'CPP Detay Tum Ay'!I$150+(1-'Measured TV opt-pt'!I2245)*'CPP Detay Tum Ay'!I$132,IF(I2229=2,I2245*'CPP Detay (düşük)'!I$150+(1-'Measured TV opt-pt'!I2245)*'CPP Detay (düşük)'!I$132,IF(I2229=3,I2245*'CPP Detay (yüksek)'!I$150+(1-'Measured TV opt-pt'!I2245)*'CPP Detay (yüksek)'!I$132,"Girilen Rakamda Hata Var")))</f>
        <v>36.142210678171971</v>
      </c>
      <c r="J2233" s="243">
        <f>+IF(J2229=1,J2245*'CPP Detay Tum Ay'!J$150+(1-'Measured TV opt-pt'!J2245)*'CPP Detay Tum Ay'!J$132,IF(J2229=2,J2245*'CPP Detay (düşük)'!J$150+(1-'Measured TV opt-pt'!J2245)*'CPP Detay (düşük)'!J$132,IF(J2229=3,J2245*'CPP Detay (yüksek)'!J$150+(1-'Measured TV opt-pt'!J2245)*'CPP Detay (yüksek)'!J$132,"Girilen Rakamda Hata Var")))</f>
        <v>22.891196098593156</v>
      </c>
      <c r="K2233" s="243">
        <f>+IF(K2229=1,K2245*'CPP Detay Tum Ay'!K$150+(1-'Measured TV opt-pt'!K2245)*'CPP Detay Tum Ay'!K$132,IF(K2229=2,K2245*'CPP Detay (düşük)'!K$150+(1-'Measured TV opt-pt'!K2245)*'CPP Detay (düşük)'!K$132,IF(K2229=3,K2245*'CPP Detay (yüksek)'!K$150+(1-'Measured TV opt-pt'!K2245)*'CPP Detay (yüksek)'!K$132,"Girilen Rakamda Hata Var")))</f>
        <v>18.52416727465565</v>
      </c>
      <c r="L2233" s="257">
        <f>+IF(L2229=1,L2245*'CPP Detay Tum Ay'!L$150+(1-'Measured TV opt-pt'!L2245)*'CPP Detay Tum Ay'!L$132,IF(L2229=2,L2245*'CPP Detay (düşük)'!L$150+(1-'Measured TV opt-pt'!L2245)*'CPP Detay (düşük)'!L$132,IF(L2229=3,L2245*'CPP Detay (yüksek)'!L$150+(1-'Measured TV opt-pt'!L2245)*'CPP Detay (yüksek)'!L$132,"Girilen Rakamda Hata Var")))</f>
        <v>28.233970352734637</v>
      </c>
      <c r="M2233" s="257">
        <f>+IF(M2229=1,M2245*'CPP Detay Tum Ay'!M$150+(1-'Measured TV opt-pt'!M2245)*'CPP Detay Tum Ay'!M$132,IF(M2229=2,M2245*'CPP Detay (düşük)'!M$150+(1-'Measured TV opt-pt'!M2245)*'CPP Detay (düşük)'!M$132,IF(M2229=3,M2245*'CPP Detay (yüksek)'!M$150+(1-'Measured TV opt-pt'!M2245)*'CPP Detay (yüksek)'!M$132,"Girilen Rakamda Hata Var")))</f>
        <v>32.359637806635185</v>
      </c>
      <c r="N2233" s="257">
        <f>+IF(N2229=1,N2245*'CPP Detay Tum Ay'!N$150+(1-'Measured TV opt-pt'!N2245)*'CPP Detay Tum Ay'!N$132,IF(N2229=2,N2245*'CPP Detay (düşük)'!N$150+(1-'Measured TV opt-pt'!N2245)*'CPP Detay (düşük)'!N$132,IF(N2229=3,N2245*'CPP Detay (yüksek)'!N$150+(1-'Measured TV opt-pt'!N2245)*'CPP Detay (yüksek)'!N$132,"Girilen Rakamda Hata Var")))</f>
        <v>29.645492106680784</v>
      </c>
      <c r="O2233" s="258">
        <f>+IF(O2229=1,O2245*'CPP Detay Tum Ay'!O$150+(1-'Measured TV opt-pt'!O2245)*'CPP Detay Tum Ay'!O$132,IF(O2229=2,O2245*'CPP Detay (düşük)'!O$150+(1-'Measured TV opt-pt'!O2245)*'CPP Detay (düşük)'!O$132,IF(O2229=3,O2245*'CPP Detay (yüksek)'!O$150+(1-'Measured TV opt-pt'!O2245)*'CPP Detay (yüksek)'!O$132,"Girilen Rakamda Hata Var")))</f>
        <v>24.837976057063997</v>
      </c>
      <c r="P2233" s="244"/>
    </row>
    <row r="2234" spans="1:16" x14ac:dyDescent="0.25">
      <c r="A2234" s="194" t="s">
        <v>118</v>
      </c>
      <c r="B2234" s="382"/>
      <c r="C2234" s="77" t="s">
        <v>193</v>
      </c>
      <c r="D2234" s="243">
        <f>+IF(D2229=1,D2246*'CPP Detay Tum Ay'!D$206+(1-'Measured TV opt-pt'!D2246)*'CPP Detay Tum Ay'!D$188,IF(D2229=2,D2246*'CPP Detay (düşük)'!D$206+(1-'Measured TV opt-pt'!D2246)*'CPP Detay (düşük)'!D$188,IF(D2229=3,D2246*'CPP Detay (yüksek)'!D$206+(1-'Measured TV opt-pt'!D2246)*'CPP Detay (yüksek)'!D$188,"Girilen Rakamda Hata Var")))</f>
        <v>13.264029338327092</v>
      </c>
      <c r="E2234" s="243">
        <f>+IF(E2229=1,E2246*'CPP Detay Tum Ay'!E$206+(1-'Measured TV opt-pt'!E2246)*'CPP Detay Tum Ay'!E$188,IF(E2229=2,E2246*'CPP Detay (düşük)'!E$206+(1-'Measured TV opt-pt'!E2246)*'CPP Detay (düşük)'!E$188,IF(E2229=3,E2246*'CPP Detay (yüksek)'!E$206+(1-'Measured TV opt-pt'!E2246)*'CPP Detay (yüksek)'!E$188,"Girilen Rakamda Hata Var")))</f>
        <v>12.967943391043091</v>
      </c>
      <c r="F2234" s="243">
        <f>+IF(F2229=1,F2246*'CPP Detay Tum Ay'!F$206+(1-'Measured TV opt-pt'!F2246)*'CPP Detay Tum Ay'!F$188,IF(F2229=2,F2246*'CPP Detay (düşük)'!F$206+(1-'Measured TV opt-pt'!F2246)*'CPP Detay (düşük)'!F$188,IF(F2229=3,F2246*'CPP Detay (yüksek)'!F$206+(1-'Measured TV opt-pt'!F2246)*'CPP Detay (yüksek)'!F$188,"Girilen Rakamda Hata Var")))</f>
        <v>19.248428727173621</v>
      </c>
      <c r="G2234" s="243">
        <f>+IF(G2229=1,G2246*'CPP Detay Tum Ay'!G$206+(1-'Measured TV opt-pt'!G2246)*'CPP Detay Tum Ay'!G$188,IF(G2229=2,G2246*'CPP Detay (düşük)'!G$206+(1-'Measured TV opt-pt'!G2246)*'CPP Detay (düşük)'!G$188,IF(G2229=3,G2246*'CPP Detay (yüksek)'!G$206+(1-'Measured TV opt-pt'!G2246)*'CPP Detay (yüksek)'!G$188,"Girilen Rakamda Hata Var")))</f>
        <v>31.617238339887738</v>
      </c>
      <c r="H2234" s="243">
        <f>+IF(H2229=1,H2246*'CPP Detay Tum Ay'!H$206+(1-'Measured TV opt-pt'!H2246)*'CPP Detay Tum Ay'!H$188,IF(H2229=2,H2246*'CPP Detay (düşük)'!H$206+(1-'Measured TV opt-pt'!H2246)*'CPP Detay (düşük)'!H$188,IF(H2229=3,H2246*'CPP Detay (yüksek)'!H$206+(1-'Measured TV opt-pt'!H2246)*'CPP Detay (yüksek)'!H$188,"Girilen Rakamda Hata Var")))</f>
        <v>37.496312795815889</v>
      </c>
      <c r="I2234" s="243">
        <f>+IF(I2229=1,I2246*'CPP Detay Tum Ay'!I$206+(1-'Measured TV opt-pt'!I2246)*'CPP Detay Tum Ay'!I$188,IF(I2229=2,I2246*'CPP Detay (düşük)'!I$206+(1-'Measured TV opt-pt'!I2246)*'CPP Detay (düşük)'!I$188,IF(I2229=3,I2246*'CPP Detay (yüksek)'!I$206+(1-'Measured TV opt-pt'!I2246)*'CPP Detay (yüksek)'!I$188,"Girilen Rakamda Hata Var")))</f>
        <v>35.443912671803574</v>
      </c>
      <c r="J2234" s="243">
        <f>+IF(J2229=1,J2246*'CPP Detay Tum Ay'!J$206+(1-'Measured TV opt-pt'!J2246)*'CPP Detay Tum Ay'!J$188,IF(J2229=2,J2246*'CPP Detay (düşük)'!J$206+(1-'Measured TV opt-pt'!J2246)*'CPP Detay (düşük)'!J$188,IF(J2229=3,J2246*'CPP Detay (yüksek)'!J$206+(1-'Measured TV opt-pt'!J2246)*'CPP Detay (yüksek)'!J$188,"Girilen Rakamda Hata Var")))</f>
        <v>22.285751374791982</v>
      </c>
      <c r="K2234" s="243">
        <f>+IF(K2229=1,K2246*'CPP Detay Tum Ay'!K$206+(1-'Measured TV opt-pt'!K2246)*'CPP Detay Tum Ay'!K$188,IF(K2229=2,K2246*'CPP Detay (düşük)'!K$206+(1-'Measured TV opt-pt'!K2246)*'CPP Detay (düşük)'!K$188,IF(K2229=3,K2246*'CPP Detay (yüksek)'!K$206+(1-'Measured TV opt-pt'!K2246)*'CPP Detay (yüksek)'!K$188,"Girilen Rakamda Hata Var")))</f>
        <v>18.035725898829039</v>
      </c>
      <c r="L2234" s="257">
        <f>+IF(L2229=1,L2246*'CPP Detay Tum Ay'!L$206+(1-'Measured TV opt-pt'!L2246)*'CPP Detay Tum Ay'!L$188,IF(L2229=2,L2246*'CPP Detay (düşük)'!L$206+(1-'Measured TV opt-pt'!L2246)*'CPP Detay (düşük)'!L$188,IF(L2229=3,L2246*'CPP Detay (yüksek)'!L$206+(1-'Measured TV opt-pt'!L2246)*'CPP Detay (yüksek)'!L$188,"Girilen Rakamda Hata Var")))</f>
        <v>35.145626645182467</v>
      </c>
      <c r="M2234" s="257">
        <f>+IF(M2229=1,M2246*'CPP Detay Tum Ay'!M$206+(1-'Measured TV opt-pt'!M2246)*'CPP Detay Tum Ay'!M$188,IF(M2229=2,M2246*'CPP Detay (düşük)'!M$206+(1-'Measured TV opt-pt'!M2246)*'CPP Detay (düşük)'!M$188,IF(M2229=3,M2246*'CPP Detay (yüksek)'!M$206+(1-'Measured TV opt-pt'!M2246)*'CPP Detay (yüksek)'!M$188,"Girilen Rakamda Hata Var")))</f>
        <v>36.521554108764683</v>
      </c>
      <c r="N2234" s="257">
        <f>+IF(N2229=1,N2246*'CPP Detay Tum Ay'!N$206+(1-'Measured TV opt-pt'!N2246)*'CPP Detay Tum Ay'!N$188,IF(N2229=2,N2246*'CPP Detay (düşük)'!N$206+(1-'Measured TV opt-pt'!N2246)*'CPP Detay (düşük)'!N$188,IF(N2229=3,N2246*'CPP Detay (yüksek)'!N$206+(1-'Measured TV opt-pt'!N2246)*'CPP Detay (yüksek)'!N$188,"Girilen Rakamda Hata Var")))</f>
        <v>32.626585992454281</v>
      </c>
      <c r="O2234" s="258">
        <f>+IF(O2229=1,O2246*'CPP Detay Tum Ay'!O$206+(1-'Measured TV opt-pt'!O2246)*'CPP Detay Tum Ay'!O$188,IF(O2229=2,O2246*'CPP Detay (düşük)'!O$206+(1-'Measured TV opt-pt'!O2246)*'CPP Detay (düşük)'!O$188,IF(O2229=3,O2246*'CPP Detay (yüksek)'!O$206+(1-'Measured TV opt-pt'!O2246)*'CPP Detay (yüksek)'!O$188,"Girilen Rakamda Hata Var")))</f>
        <v>0</v>
      </c>
      <c r="P2234" s="244"/>
    </row>
    <row r="2235" spans="1:16" ht="15.75" thickBot="1" x14ac:dyDescent="0.3">
      <c r="A2235" s="194" t="s">
        <v>118</v>
      </c>
      <c r="B2235" s="382"/>
      <c r="C2235" s="96" t="s">
        <v>229</v>
      </c>
      <c r="D2235" s="243">
        <f>+IF(D2229=1,D2247*'CPP Detay Tum Ay'!D$262+(1-'Measured TV opt-pt'!D2247)*'CPP Detay Tum Ay'!D$244,IF(D2229=2,D2247*'CPP Detay (düşük)'!D$262+(1-'Measured TV opt-pt'!D2247)*'CPP Detay (düşük)'!D$244,IF(D2229=3,D2247*'CPP Detay (yüksek)'!D$262+(1-'Measured TV opt-pt'!D2247)*'CPP Detay (yüksek)'!D$244,"Girilen Rakamda Hata Var")))</f>
        <v>0</v>
      </c>
      <c r="E2235" s="163">
        <f>+IF(E2229=1,E2247*'CPP Detay Tum Ay'!E$262+(1-'Measured TV opt-pt'!E2247)*'CPP Detay Tum Ay'!E$244,IF(E2229=2,E2247*'CPP Detay (düşük)'!E$262+(1-'Measured TV opt-pt'!E2247)*'CPP Detay (düşük)'!E$244,IF(E2229=3,E2247*'CPP Detay (yüksek)'!E$262+(1-'Measured TV opt-pt'!E2247)*'CPP Detay (yüksek)'!E$244,"Girilen Rakamda Hata Var")))</f>
        <v>0</v>
      </c>
      <c r="F2235" s="163">
        <f>+IF(F2229=1,F2247*'CPP Detay Tum Ay'!F$262+(1-'Measured TV opt-pt'!F2247)*'CPP Detay Tum Ay'!F$244,IF(F2229=2,F2247*'CPP Detay (düşük)'!F$262+(1-'Measured TV opt-pt'!F2247)*'CPP Detay (düşük)'!F$244,IF(F2229=3,F2247*'CPP Detay (yüksek)'!F$262+(1-'Measured TV opt-pt'!F2247)*'CPP Detay (yüksek)'!F$244,"Girilen Rakamda Hata Var")))</f>
        <v>0</v>
      </c>
      <c r="G2235" s="163">
        <f>+IF(G2229=1,G2247*'CPP Detay Tum Ay'!G$262+(1-'Measured TV opt-pt'!G2247)*'CPP Detay Tum Ay'!G$244,IF(G2229=2,G2247*'CPP Detay (düşük)'!G$262+(1-'Measured TV opt-pt'!G2247)*'CPP Detay (düşük)'!G$244,IF(G2229=3,G2247*'CPP Detay (yüksek)'!G$262+(1-'Measured TV opt-pt'!G2247)*'CPP Detay (yüksek)'!G$244,"Girilen Rakamda Hata Var")))</f>
        <v>0</v>
      </c>
      <c r="H2235" s="163">
        <f>+IF(H2229=1,H2247*'CPP Detay Tum Ay'!H$262+(1-'Measured TV opt-pt'!H2247)*'CPP Detay Tum Ay'!H$244,IF(H2229=2,H2247*'CPP Detay (düşük)'!H$262+(1-'Measured TV opt-pt'!H2247)*'CPP Detay (düşük)'!H$244,IF(H2229=3,H2247*'CPP Detay (yüksek)'!H$262+(1-'Measured TV opt-pt'!H2247)*'CPP Detay (yüksek)'!H$244,"Girilen Rakamda Hata Var")))</f>
        <v>0</v>
      </c>
      <c r="I2235" s="163">
        <f>+IF(I2229=1,I2247*'CPP Detay Tum Ay'!I$262+(1-'Measured TV opt-pt'!I2247)*'CPP Detay Tum Ay'!I$244,IF(I2229=2,I2247*'CPP Detay (düşük)'!I$262+(1-'Measured TV opt-pt'!I2247)*'CPP Detay (düşük)'!I$244,IF(I2229=3,I2247*'CPP Detay (yüksek)'!I$262+(1-'Measured TV opt-pt'!I2247)*'CPP Detay (yüksek)'!I$244,"Girilen Rakamda Hata Var")))</f>
        <v>0</v>
      </c>
      <c r="J2235" s="163">
        <f>+IF(J2229=1,J2247*'CPP Detay Tum Ay'!J$262+(1-'Measured TV opt-pt'!J2247)*'CPP Detay Tum Ay'!J$244,IF(J2229=2,J2247*'CPP Detay (düşük)'!J$262+(1-'Measured TV opt-pt'!J2247)*'CPP Detay (düşük)'!J$244,IF(J2229=3,J2247*'CPP Detay (yüksek)'!J$262+(1-'Measured TV opt-pt'!J2247)*'CPP Detay (yüksek)'!J$244,"Girilen Rakamda Hata Var")))</f>
        <v>0</v>
      </c>
      <c r="K2235" s="163">
        <f>+IF(K2229=1,K2247*'CPP Detay Tum Ay'!K$262+(1-'Measured TV opt-pt'!K2247)*'CPP Detay Tum Ay'!K$244,IF(K2229=2,K2247*'CPP Detay (düşük)'!K$262+(1-'Measured TV opt-pt'!K2247)*'CPP Detay (düşük)'!K$244,IF(K2229=3,K2247*'CPP Detay (yüksek)'!K$262+(1-'Measured TV opt-pt'!K2247)*'CPP Detay (yüksek)'!K$244,"Girilen Rakamda Hata Var")))</f>
        <v>0</v>
      </c>
      <c r="L2235" s="163">
        <f>+IF(L2229=1,L2247*'CPP Detay Tum Ay'!L$262+(1-'Measured TV opt-pt'!L2247)*'CPP Detay Tum Ay'!L$244,IF(L2229=2,L2247*'CPP Detay (düşük)'!L$262+(1-'Measured TV opt-pt'!L2247)*'CPP Detay (düşük)'!L$244,IF(L2229=3,L2247*'CPP Detay (yüksek)'!L$262+(1-'Measured TV opt-pt'!L2247)*'CPP Detay (yüksek)'!L$244,"Girilen Rakamda Hata Var")))</f>
        <v>0</v>
      </c>
      <c r="M2235" s="163">
        <f>+IF(M2229=1,M2247*'CPP Detay Tum Ay'!M$262+(1-'Measured TV opt-pt'!M2247)*'CPP Detay Tum Ay'!M$244,IF(M2229=2,M2247*'CPP Detay (düşük)'!M$262+(1-'Measured TV opt-pt'!M2247)*'CPP Detay (düşük)'!M$244,IF(M2229=3,M2247*'CPP Detay (yüksek)'!M$262+(1-'Measured TV opt-pt'!M2247)*'CPP Detay (yüksek)'!M$244,"Girilen Rakamda Hata Var")))</f>
        <v>0</v>
      </c>
      <c r="N2235" s="163">
        <f>+IF(N2229=1,N2247*'CPP Detay Tum Ay'!N$262+(1-'Measured TV opt-pt'!N2247)*'CPP Detay Tum Ay'!N$244,IF(N2229=2,N2247*'CPP Detay (düşük)'!N$262+(1-'Measured TV opt-pt'!N2247)*'CPP Detay (düşük)'!N$244,IF(N2229=3,N2247*'CPP Detay (yüksek)'!N$262+(1-'Measured TV opt-pt'!N2247)*'CPP Detay (yüksek)'!N$244,"Girilen Rakamda Hata Var")))</f>
        <v>0</v>
      </c>
      <c r="O2235" s="164">
        <f>+IF(O2229=1,O2247*'CPP Detay Tum Ay'!O$262+(1-'Measured TV opt-pt'!O2247)*'CPP Detay Tum Ay'!O$244,IF(O2229=2,O2247*'CPP Detay (düşük)'!O$262+(1-'Measured TV opt-pt'!O2247)*'CPP Detay (düşük)'!O$244,IF(O2229=3,O2247*'CPP Detay (yüksek)'!O$262+(1-'Measured TV opt-pt'!O2247)*'CPP Detay (yüksek)'!O$244,"Girilen Rakamda Hata Var")))</f>
        <v>0</v>
      </c>
      <c r="P2235" s="164"/>
    </row>
    <row r="2236" spans="1:16" x14ac:dyDescent="0.25">
      <c r="A2236" s="194" t="s">
        <v>118</v>
      </c>
      <c r="B2236" s="382"/>
      <c r="C2236" s="263" t="s">
        <v>16</v>
      </c>
      <c r="D2236" s="264">
        <f>+SUMPRODUCT(D2237:D2241,D2224:D2228)</f>
        <v>26.83588501868649</v>
      </c>
      <c r="E2236" s="264">
        <f t="shared" ref="E2236" si="5076">+SUMPRODUCT(E2237:E2241,E2224:E2228)</f>
        <v>25.061262291670008</v>
      </c>
      <c r="F2236" s="264">
        <f t="shared" ref="F2236" si="5077">+SUMPRODUCT(F2237:F2241,F2224:F2228)</f>
        <v>27.375846080571993</v>
      </c>
      <c r="G2236" s="264">
        <f t="shared" ref="G2236" si="5078">+SUMPRODUCT(G2237:G2241,G2224:G2228)</f>
        <v>38.950083616769419</v>
      </c>
      <c r="H2236" s="264">
        <f t="shared" ref="H2236" si="5079">+SUMPRODUCT(H2237:H2241,H2224:H2228)</f>
        <v>45.82391008632483</v>
      </c>
      <c r="I2236" s="264">
        <f t="shared" ref="I2236" si="5080">+SUMPRODUCT(I2237:I2241,I2224:I2228)</f>
        <v>42.969889377055196</v>
      </c>
      <c r="J2236" s="264">
        <f t="shared" ref="J2236" si="5081">+SUMPRODUCT(J2237:J2241,J2224:J2228)</f>
        <v>26.973077558924931</v>
      </c>
      <c r="K2236" s="264">
        <f t="shared" ref="K2236" si="5082">+SUMPRODUCT(K2237:K2241,K2224:K2228)</f>
        <v>22.9784839600655</v>
      </c>
      <c r="L2236" s="264">
        <f t="shared" ref="L2236" si="5083">+SUMPRODUCT(L2237:L2241,L2224:L2228)</f>
        <v>33.299156543907785</v>
      </c>
      <c r="M2236" s="264">
        <f t="shared" ref="M2236" si="5084">+SUMPRODUCT(M2237:M2241,M2224:M2228)</f>
        <v>37.028214579706173</v>
      </c>
      <c r="N2236" s="264">
        <f t="shared" ref="N2236" si="5085">+SUMPRODUCT(N2237:N2241,N2224:N2228)</f>
        <v>34.280449692454184</v>
      </c>
      <c r="O2236" s="265">
        <f t="shared" ref="O2236" si="5086">+SUMPRODUCT(O2237:O2241,O2224:O2228)</f>
        <v>29.126033809479445</v>
      </c>
      <c r="P2236" s="165"/>
    </row>
    <row r="2237" spans="1:16" x14ac:dyDescent="0.25">
      <c r="A2237" s="194" t="s">
        <v>118</v>
      </c>
      <c r="B2237" s="382"/>
      <c r="C2237" s="77" t="s">
        <v>212</v>
      </c>
      <c r="D2237" s="261">
        <f>+D2231*(D2243*D2269+(1-D2243)*D2268)</f>
        <v>25.157979148255148</v>
      </c>
      <c r="E2237" s="261">
        <f t="shared" ref="E2237:O2237" si="5087">+E2231*(E2243*E2269+(1-E2243)*E2268)</f>
        <v>23.197976091421861</v>
      </c>
      <c r="F2237" s="261">
        <f t="shared" si="5087"/>
        <v>25.008255326893785</v>
      </c>
      <c r="G2237" s="261">
        <f t="shared" si="5087"/>
        <v>34.620884301111012</v>
      </c>
      <c r="H2237" s="261">
        <f t="shared" si="5087"/>
        <v>40.782380792364989</v>
      </c>
      <c r="I2237" s="261">
        <f t="shared" si="5087"/>
        <v>38.838932912858851</v>
      </c>
      <c r="J2237" s="261">
        <f t="shared" si="5087"/>
        <v>25.030828616634409</v>
      </c>
      <c r="K2237" s="261">
        <f t="shared" si="5087"/>
        <v>22.638814878733228</v>
      </c>
      <c r="L2237" s="261">
        <f t="shared" si="5087"/>
        <v>31.183601739800341</v>
      </c>
      <c r="M2237" s="261">
        <f t="shared" si="5087"/>
        <v>35.033452856735813</v>
      </c>
      <c r="N2237" s="261">
        <f t="shared" si="5087"/>
        <v>32.570779472239778</v>
      </c>
      <c r="O2237" s="262">
        <f t="shared" si="5087"/>
        <v>27.479540942444356</v>
      </c>
      <c r="P2237" s="162"/>
    </row>
    <row r="2238" spans="1:16" x14ac:dyDescent="0.25">
      <c r="A2238" s="194" t="s">
        <v>118</v>
      </c>
      <c r="B2238" s="382"/>
      <c r="C2238" s="77" t="s">
        <v>213</v>
      </c>
      <c r="D2238" s="261">
        <f>+D2232*(D2244*D2269+(1-D2244)*D2268)</f>
        <v>0</v>
      </c>
      <c r="E2238" s="261">
        <f t="shared" ref="E2238:O2238" si="5088">+E2232*(E2244*E2269+(1-E2244)*E2268)</f>
        <v>0</v>
      </c>
      <c r="F2238" s="261">
        <f t="shared" si="5088"/>
        <v>0</v>
      </c>
      <c r="G2238" s="261">
        <f t="shared" si="5088"/>
        <v>0</v>
      </c>
      <c r="H2238" s="261">
        <f t="shared" si="5088"/>
        <v>0</v>
      </c>
      <c r="I2238" s="261">
        <f t="shared" si="5088"/>
        <v>0</v>
      </c>
      <c r="J2238" s="261">
        <f t="shared" si="5088"/>
        <v>0</v>
      </c>
      <c r="K2238" s="261">
        <f t="shared" si="5088"/>
        <v>0</v>
      </c>
      <c r="L2238" s="261">
        <f t="shared" si="5088"/>
        <v>0</v>
      </c>
      <c r="M2238" s="261">
        <f t="shared" si="5088"/>
        <v>0</v>
      </c>
      <c r="N2238" s="261">
        <f t="shared" si="5088"/>
        <v>0</v>
      </c>
      <c r="O2238" s="262">
        <f t="shared" si="5088"/>
        <v>0</v>
      </c>
      <c r="P2238" s="244"/>
    </row>
    <row r="2239" spans="1:16" x14ac:dyDescent="0.25">
      <c r="A2239" s="194" t="s">
        <v>118</v>
      </c>
      <c r="B2239" s="382"/>
      <c r="C2239" s="77" t="s">
        <v>214</v>
      </c>
      <c r="D2239" s="261">
        <f>+D2233*(D2245*D2269+(1-D2245)*D2268)</f>
        <v>31.816335776950954</v>
      </c>
      <c r="E2239" s="261">
        <f t="shared" ref="E2239:O2239" si="5089">+E2233*(E2245*E2269+(1-E2245)*E2268)</f>
        <v>29.688001170656097</v>
      </c>
      <c r="F2239" s="261">
        <f t="shared" si="5089"/>
        <v>33.439141331899037</v>
      </c>
      <c r="G2239" s="261">
        <f t="shared" si="5089"/>
        <v>44.415739319480451</v>
      </c>
      <c r="H2239" s="261">
        <f t="shared" si="5089"/>
        <v>52.506876039513052</v>
      </c>
      <c r="I2239" s="261">
        <f t="shared" si="5089"/>
        <v>49.285421666826686</v>
      </c>
      <c r="J2239" s="261">
        <f t="shared" si="5089"/>
        <v>30.453698501787148</v>
      </c>
      <c r="K2239" s="261">
        <f t="shared" si="5089"/>
        <v>24.618624828809072</v>
      </c>
      <c r="L2239" s="261">
        <f t="shared" si="5089"/>
        <v>39.187743654759302</v>
      </c>
      <c r="M2239" s="261">
        <f t="shared" si="5089"/>
        <v>43.959010066720587</v>
      </c>
      <c r="N2239" s="261">
        <f t="shared" si="5089"/>
        <v>40.5647587687642</v>
      </c>
      <c r="O2239" s="262">
        <f t="shared" si="5089"/>
        <v>34.129619164646762</v>
      </c>
      <c r="P2239" s="244"/>
    </row>
    <row r="2240" spans="1:16" x14ac:dyDescent="0.25">
      <c r="A2240" s="194" t="s">
        <v>118</v>
      </c>
      <c r="B2240" s="382"/>
      <c r="C2240" s="77" t="s">
        <v>215</v>
      </c>
      <c r="D2240" s="161">
        <f>+D2234*(D2246*D2269+(1-D2246)*D2268)</f>
        <v>18.044503790220485</v>
      </c>
      <c r="E2240" s="161">
        <f t="shared" ref="E2240:O2240" si="5090">+E2234*(E2246*E2269+(1-E2246)*E2268)</f>
        <v>17.249121530530811</v>
      </c>
      <c r="F2240" s="161">
        <f t="shared" si="5090"/>
        <v>25.603017870675021</v>
      </c>
      <c r="G2240" s="161">
        <f t="shared" si="5090"/>
        <v>43.114931109154334</v>
      </c>
      <c r="H2240" s="161">
        <f t="shared" si="5090"/>
        <v>51.131946619112725</v>
      </c>
      <c r="I2240" s="161">
        <f t="shared" si="5090"/>
        <v>48.333185734181974</v>
      </c>
      <c r="J2240" s="161">
        <f t="shared" si="5090"/>
        <v>29.648234645782178</v>
      </c>
      <c r="K2240" s="161">
        <f t="shared" si="5090"/>
        <v>23.969486068396634</v>
      </c>
      <c r="L2240" s="161">
        <f t="shared" si="5090"/>
        <v>48.78087602808192</v>
      </c>
      <c r="M2240" s="161">
        <f t="shared" si="5090"/>
        <v>49.612772995570346</v>
      </c>
      <c r="N2240" s="161">
        <f t="shared" si="5090"/>
        <v>44.643873188868163</v>
      </c>
      <c r="O2240" s="162">
        <f t="shared" si="5090"/>
        <v>0</v>
      </c>
      <c r="P2240" s="244"/>
    </row>
    <row r="2241" spans="1:53" ht="15.75" thickBot="1" x14ac:dyDescent="0.3">
      <c r="A2241" s="194" t="s">
        <v>118</v>
      </c>
      <c r="B2241" s="382"/>
      <c r="C2241" s="96" t="s">
        <v>230</v>
      </c>
      <c r="D2241" s="163">
        <f>+D2235*(D2247*D2269+(1-D2247)*D2268)</f>
        <v>0</v>
      </c>
      <c r="E2241" s="163">
        <f t="shared" ref="E2241:O2241" si="5091">+E2235*(E2247*E2269+(1-E2247)*E2268)</f>
        <v>0</v>
      </c>
      <c r="F2241" s="163">
        <f t="shared" si="5091"/>
        <v>0</v>
      </c>
      <c r="G2241" s="163">
        <f t="shared" si="5091"/>
        <v>0</v>
      </c>
      <c r="H2241" s="163">
        <f t="shared" si="5091"/>
        <v>0</v>
      </c>
      <c r="I2241" s="163">
        <f t="shared" si="5091"/>
        <v>0</v>
      </c>
      <c r="J2241" s="163">
        <f t="shared" si="5091"/>
        <v>0</v>
      </c>
      <c r="K2241" s="163">
        <f t="shared" si="5091"/>
        <v>0</v>
      </c>
      <c r="L2241" s="163">
        <f t="shared" si="5091"/>
        <v>0</v>
      </c>
      <c r="M2241" s="163">
        <f t="shared" si="5091"/>
        <v>0</v>
      </c>
      <c r="N2241" s="163">
        <f t="shared" si="5091"/>
        <v>0</v>
      </c>
      <c r="O2241" s="164">
        <f t="shared" si="5091"/>
        <v>0</v>
      </c>
      <c r="P2241" s="164"/>
    </row>
    <row r="2242" spans="1:53" x14ac:dyDescent="0.25">
      <c r="A2242" s="194" t="s">
        <v>118</v>
      </c>
      <c r="B2242" s="382"/>
      <c r="C2242" s="204" t="s">
        <v>2</v>
      </c>
      <c r="D2242" s="205">
        <f>+IFERROR(SUMPRODUCT(D2243:D2247,D2249:D2253)/D2248,0)</f>
        <v>0.44</v>
      </c>
      <c r="E2242" s="205">
        <f t="shared" ref="E2242" si="5092">+IFERROR(SUMPRODUCT(E2243:E2247,E2249:E2253)/E2248,0)</f>
        <v>0.44150609200387936</v>
      </c>
      <c r="F2242" s="205">
        <f t="shared" ref="F2242" si="5093">+IFERROR(SUMPRODUCT(F2243:F2247,F2249:F2253)/F2248,0)</f>
        <v>0.43999999999999995</v>
      </c>
      <c r="G2242" s="205">
        <f t="shared" ref="G2242" si="5094">+IFERROR(SUMPRODUCT(G2243:G2247,G2249:G2253)/G2248,0)</f>
        <v>0</v>
      </c>
      <c r="H2242" s="205">
        <f t="shared" ref="H2242" si="5095">+IFERROR(SUMPRODUCT(H2243:H2247,H2249:H2253)/H2248,0)</f>
        <v>0</v>
      </c>
      <c r="I2242" s="205">
        <f t="shared" ref="I2242" si="5096">+IFERROR(SUMPRODUCT(I2243:I2247,I2249:I2253)/I2248,0)</f>
        <v>0</v>
      </c>
      <c r="J2242" s="205">
        <f t="shared" ref="J2242" si="5097">+IFERROR(SUMPRODUCT(J2243:J2247,J2249:J2253)/J2248,0)</f>
        <v>0</v>
      </c>
      <c r="K2242" s="205">
        <f t="shared" ref="K2242" si="5098">+IFERROR(SUMPRODUCT(K2243:K2247,K2249:K2253)/K2248,0)</f>
        <v>0</v>
      </c>
      <c r="L2242" s="205">
        <f t="shared" ref="L2242" si="5099">+IFERROR(SUMPRODUCT(L2243:L2247,L2249:L2253)/L2248,0)</f>
        <v>0</v>
      </c>
      <c r="M2242" s="205">
        <f t="shared" ref="M2242" si="5100">+IFERROR(SUMPRODUCT(M2243:M2247,M2249:M2253)/M2248,0)</f>
        <v>0</v>
      </c>
      <c r="N2242" s="205">
        <f t="shared" ref="N2242" si="5101">+IFERROR(SUMPRODUCT(N2243:N2247,N2249:N2253)/N2248,0)</f>
        <v>0</v>
      </c>
      <c r="O2242" s="205">
        <f t="shared" ref="O2242" si="5102">+IFERROR(SUMPRODUCT(O2243:O2247,O2249:O2253)/O2248,0)</f>
        <v>0</v>
      </c>
      <c r="P2242" s="166">
        <f>+SUMPRODUCT(D2242:O2242,D2248:O2248)/P2248</f>
        <v>0.4408011220378053</v>
      </c>
      <c r="R2242" s="192">
        <f>+D2242</f>
        <v>0.44</v>
      </c>
      <c r="S2242" s="192">
        <f t="shared" ref="S2242" si="5103">+E2242</f>
        <v>0.44150609200387936</v>
      </c>
      <c r="T2242" s="192">
        <f t="shared" ref="T2242" si="5104">+F2242</f>
        <v>0.43999999999999995</v>
      </c>
      <c r="U2242" s="192">
        <f t="shared" ref="U2242" si="5105">+G2242</f>
        <v>0</v>
      </c>
      <c r="V2242" s="192">
        <f t="shared" ref="V2242" si="5106">+H2242</f>
        <v>0</v>
      </c>
      <c r="W2242" s="192">
        <f t="shared" ref="W2242" si="5107">+I2242</f>
        <v>0</v>
      </c>
      <c r="X2242" s="192">
        <f t="shared" ref="X2242" si="5108">+J2242</f>
        <v>0</v>
      </c>
      <c r="Y2242" s="192">
        <f t="shared" ref="Y2242" si="5109">+K2242</f>
        <v>0</v>
      </c>
      <c r="Z2242" s="192">
        <f t="shared" ref="Z2242" si="5110">+L2242</f>
        <v>0</v>
      </c>
      <c r="AA2242" s="192">
        <f t="shared" ref="AA2242" si="5111">+M2242</f>
        <v>0</v>
      </c>
      <c r="AB2242" s="192">
        <f t="shared" ref="AB2242" si="5112">+N2242</f>
        <v>0</v>
      </c>
      <c r="AC2242" s="192">
        <f t="shared" ref="AC2242" si="5113">+O2242</f>
        <v>0</v>
      </c>
      <c r="AD2242" s="190">
        <f>+D2248</f>
        <v>772.20635974848813</v>
      </c>
      <c r="AE2242" s="190">
        <f t="shared" ref="AE2242" si="5114">+E2248</f>
        <v>885.01319036306018</v>
      </c>
      <c r="AF2242" s="190">
        <f t="shared" ref="AF2242" si="5115">+F2248</f>
        <v>6.5859956515130218</v>
      </c>
      <c r="AG2242" s="190">
        <f t="shared" ref="AG2242" si="5116">+G2248</f>
        <v>0</v>
      </c>
      <c r="AH2242" s="190">
        <f t="shared" ref="AH2242" si="5117">+H2248</f>
        <v>0</v>
      </c>
      <c r="AI2242" s="190">
        <f t="shared" ref="AI2242" si="5118">+I2248</f>
        <v>0</v>
      </c>
      <c r="AJ2242" s="190">
        <f t="shared" ref="AJ2242" si="5119">+J2248</f>
        <v>0</v>
      </c>
      <c r="AK2242" s="190">
        <f t="shared" ref="AK2242" si="5120">+K2248</f>
        <v>0</v>
      </c>
      <c r="AL2242" s="190">
        <f t="shared" ref="AL2242" si="5121">+L2248</f>
        <v>0</v>
      </c>
      <c r="AM2242" s="190">
        <f t="shared" ref="AM2242" si="5122">+M2248</f>
        <v>0</v>
      </c>
      <c r="AN2242" s="190">
        <f t="shared" ref="AN2242" si="5123">+N2248</f>
        <v>0</v>
      </c>
      <c r="AO2242" s="190">
        <f t="shared" ref="AO2242" si="5124">+O2248</f>
        <v>0</v>
      </c>
    </row>
    <row r="2243" spans="1:53" x14ac:dyDescent="0.25">
      <c r="A2243" s="194" t="s">
        <v>118</v>
      </c>
      <c r="B2243" s="382"/>
      <c r="C2243" s="178" t="s">
        <v>3</v>
      </c>
      <c r="D2243" s="179">
        <v>0.44</v>
      </c>
      <c r="E2243" s="179">
        <v>0.44</v>
      </c>
      <c r="F2243" s="179">
        <v>0.44</v>
      </c>
      <c r="G2243" s="293">
        <v>0.48</v>
      </c>
      <c r="H2243" s="293">
        <v>0.48</v>
      </c>
      <c r="I2243" s="293">
        <v>0.48</v>
      </c>
      <c r="J2243" s="179">
        <v>0.48</v>
      </c>
      <c r="K2243" s="179">
        <v>0.48915873014712274</v>
      </c>
      <c r="L2243" s="179">
        <v>0.4834974169537235</v>
      </c>
      <c r="M2243" s="179">
        <v>0.45414569524687309</v>
      </c>
      <c r="N2243" s="179">
        <v>0.38276016431267579</v>
      </c>
      <c r="O2243" s="179">
        <v>0.34111134082271427</v>
      </c>
      <c r="P2243" s="180">
        <f>+SUMPRODUCT(D2243:O2243,D2249:O2249)/P2249</f>
        <v>0.44000000000000006</v>
      </c>
    </row>
    <row r="2244" spans="1:53" x14ac:dyDescent="0.25">
      <c r="A2244" s="194" t="s">
        <v>118</v>
      </c>
      <c r="B2244" s="382"/>
      <c r="C2244" s="178" t="s">
        <v>200</v>
      </c>
      <c r="D2244" s="179">
        <v>0.44</v>
      </c>
      <c r="E2244" s="179">
        <v>0.44</v>
      </c>
      <c r="F2244" s="179">
        <v>0.44</v>
      </c>
      <c r="G2244" s="293">
        <v>0.48</v>
      </c>
      <c r="H2244" s="293">
        <v>0.48</v>
      </c>
      <c r="I2244" s="293">
        <v>0.48</v>
      </c>
      <c r="J2244" s="179">
        <v>0.48</v>
      </c>
      <c r="K2244" s="179">
        <v>0.48915873014712274</v>
      </c>
      <c r="L2244" s="179">
        <v>0.4834974169537235</v>
      </c>
      <c r="M2244" s="179">
        <v>0.45414569524687309</v>
      </c>
      <c r="N2244" s="179">
        <v>0.38276016431267579</v>
      </c>
      <c r="O2244" s="179">
        <v>0.34111134082271427</v>
      </c>
      <c r="P2244" s="242"/>
    </row>
    <row r="2245" spans="1:53" x14ac:dyDescent="0.25">
      <c r="A2245" s="194" t="s">
        <v>118</v>
      </c>
      <c r="B2245" s="382"/>
      <c r="C2245" s="178" t="s">
        <v>201</v>
      </c>
      <c r="D2245" s="179">
        <v>0.44</v>
      </c>
      <c r="E2245" s="179">
        <v>0.44</v>
      </c>
      <c r="F2245" s="179">
        <v>0.44</v>
      </c>
      <c r="G2245" s="293">
        <v>0.48</v>
      </c>
      <c r="H2245" s="293">
        <v>0.48</v>
      </c>
      <c r="I2245" s="293">
        <v>0.48</v>
      </c>
      <c r="J2245" s="179">
        <v>0.48</v>
      </c>
      <c r="K2245" s="179">
        <v>0.48915873014712274</v>
      </c>
      <c r="L2245" s="179">
        <v>0.4834974169537235</v>
      </c>
      <c r="M2245" s="179">
        <v>0.45414569524687309</v>
      </c>
      <c r="N2245" s="179">
        <v>0.38276016431267579</v>
      </c>
      <c r="O2245" s="179">
        <v>0.34111134082271427</v>
      </c>
      <c r="P2245" s="242"/>
    </row>
    <row r="2246" spans="1:53" x14ac:dyDescent="0.25">
      <c r="A2246" s="194" t="s">
        <v>118</v>
      </c>
      <c r="B2246" s="382"/>
      <c r="C2246" s="178" t="s">
        <v>202</v>
      </c>
      <c r="D2246" s="179">
        <v>0.44</v>
      </c>
      <c r="E2246" s="179">
        <v>0.44</v>
      </c>
      <c r="F2246" s="179">
        <v>0.44</v>
      </c>
      <c r="G2246" s="293">
        <v>0.48</v>
      </c>
      <c r="H2246" s="293">
        <v>0.48</v>
      </c>
      <c r="I2246" s="293">
        <v>0.48</v>
      </c>
      <c r="J2246" s="179">
        <v>0.48</v>
      </c>
      <c r="K2246" s="179">
        <v>0.48915873014712274</v>
      </c>
      <c r="L2246" s="179">
        <v>0.4834974169537235</v>
      </c>
      <c r="M2246" s="179">
        <v>0.45414569524687309</v>
      </c>
      <c r="N2246" s="179">
        <v>0.38276016431267579</v>
      </c>
      <c r="O2246" s="179">
        <v>0.34111134082271427</v>
      </c>
      <c r="P2246" s="242"/>
    </row>
    <row r="2247" spans="1:53" ht="15.75" thickBot="1" x14ac:dyDescent="0.3">
      <c r="A2247" s="194" t="s">
        <v>118</v>
      </c>
      <c r="B2247" s="382"/>
      <c r="C2247" s="280" t="s">
        <v>231</v>
      </c>
      <c r="D2247" s="179">
        <v>0.44</v>
      </c>
      <c r="E2247" s="179">
        <v>0.44</v>
      </c>
      <c r="F2247" s="179">
        <v>0.44</v>
      </c>
      <c r="G2247" s="293">
        <v>0.48</v>
      </c>
      <c r="H2247" s="293">
        <v>0.48</v>
      </c>
      <c r="I2247" s="293">
        <v>0.48</v>
      </c>
      <c r="J2247" s="181">
        <v>0.48</v>
      </c>
      <c r="K2247" s="181">
        <v>0.48915873014712274</v>
      </c>
      <c r="L2247" s="181">
        <v>0.4834974169537235</v>
      </c>
      <c r="M2247" s="179">
        <v>0.45414569524687309</v>
      </c>
      <c r="N2247" s="179">
        <v>0.38276016431267579</v>
      </c>
      <c r="O2247" s="179">
        <v>0.34111134082271427</v>
      </c>
      <c r="P2247" s="182" t="e">
        <f t="shared" ref="P2247" si="5125">+SUMPRODUCT(D2247:O2247,D2253:O2253)/P2253</f>
        <v>#DIV/0!</v>
      </c>
    </row>
    <row r="2248" spans="1:53" x14ac:dyDescent="0.25">
      <c r="A2248" s="194" t="s">
        <v>118</v>
      </c>
      <c r="B2248" s="382"/>
      <c r="C2248" s="99" t="s">
        <v>239</v>
      </c>
      <c r="D2248" s="100">
        <f>+D2217/D2230/30</f>
        <v>772.20635974848813</v>
      </c>
      <c r="E2248" s="100">
        <f t="shared" ref="E2248:O2248" si="5126">+E2217/E2230/30</f>
        <v>885.01319036306018</v>
      </c>
      <c r="F2248" s="100">
        <f t="shared" si="5126"/>
        <v>6.5859956515130218</v>
      </c>
      <c r="G2248" s="100">
        <f t="shared" si="5126"/>
        <v>0</v>
      </c>
      <c r="H2248" s="100">
        <f t="shared" si="5126"/>
        <v>0</v>
      </c>
      <c r="I2248" s="100">
        <f t="shared" si="5126"/>
        <v>0</v>
      </c>
      <c r="J2248" s="100">
        <f t="shared" si="5126"/>
        <v>0</v>
      </c>
      <c r="K2248" s="100">
        <f t="shared" si="5126"/>
        <v>0</v>
      </c>
      <c r="L2248" s="100">
        <f t="shared" si="5126"/>
        <v>0</v>
      </c>
      <c r="M2248" s="100">
        <f t="shared" si="5126"/>
        <v>0</v>
      </c>
      <c r="N2248" s="100">
        <f t="shared" si="5126"/>
        <v>0</v>
      </c>
      <c r="O2248" s="167">
        <f t="shared" si="5126"/>
        <v>0</v>
      </c>
      <c r="P2248" s="167">
        <f>SUM(D2248:O2248)</f>
        <v>1663.8055457630614</v>
      </c>
    </row>
    <row r="2249" spans="1:53" x14ac:dyDescent="0.25">
      <c r="A2249" s="194" t="s">
        <v>118</v>
      </c>
      <c r="B2249" s="382"/>
      <c r="C2249" s="86" t="s">
        <v>240</v>
      </c>
      <c r="D2249" s="87">
        <f>+D2248*D2224</f>
        <v>577.6103570918691</v>
      </c>
      <c r="E2249" s="87">
        <f t="shared" ref="E2249" si="5127">+E2248*E2224</f>
        <v>630.92590340982554</v>
      </c>
      <c r="F2249" s="87">
        <f t="shared" ref="F2249" si="5128">+F2248*F2224</f>
        <v>4.6186368440704584</v>
      </c>
      <c r="G2249" s="87">
        <f t="shared" ref="G2249" si="5129">+G2248*G2224</f>
        <v>0</v>
      </c>
      <c r="H2249" s="87">
        <f t="shared" ref="H2249" si="5130">+H2248*H2224</f>
        <v>0</v>
      </c>
      <c r="I2249" s="87">
        <f t="shared" ref="I2249" si="5131">+I2248*I2224</f>
        <v>0</v>
      </c>
      <c r="J2249" s="87">
        <f t="shared" ref="J2249" si="5132">+J2248*J2224</f>
        <v>0</v>
      </c>
      <c r="K2249" s="87">
        <f t="shared" ref="K2249" si="5133">+K2248*K2224</f>
        <v>0</v>
      </c>
      <c r="L2249" s="87">
        <f t="shared" ref="L2249" si="5134">+L2248*L2224</f>
        <v>0</v>
      </c>
      <c r="M2249" s="87">
        <f t="shared" ref="M2249" si="5135">+M2248*M2224</f>
        <v>0</v>
      </c>
      <c r="N2249" s="87">
        <f t="shared" ref="N2249" si="5136">+N2248*N2224</f>
        <v>0</v>
      </c>
      <c r="O2249" s="159">
        <f t="shared" ref="O2249" si="5137">+O2248*O2224</f>
        <v>0</v>
      </c>
      <c r="P2249" s="159">
        <f t="shared" ref="P2249:P2259" si="5138">SUM(D2249:O2249)</f>
        <v>1213.154897345765</v>
      </c>
      <c r="AP2249" s="190">
        <f>+D2249</f>
        <v>577.6103570918691</v>
      </c>
      <c r="AQ2249" s="190">
        <f t="shared" ref="AQ2249:AQ2253" si="5139">+E2249</f>
        <v>630.92590340982554</v>
      </c>
      <c r="AR2249" s="190">
        <f t="shared" ref="AR2249:AR2253" si="5140">+F2249</f>
        <v>4.6186368440704584</v>
      </c>
      <c r="AS2249" s="190">
        <f t="shared" ref="AS2249:AS2253" si="5141">+G2249</f>
        <v>0</v>
      </c>
      <c r="AT2249" s="190">
        <f t="shared" ref="AT2249:AT2253" si="5142">+H2249</f>
        <v>0</v>
      </c>
      <c r="AU2249" s="190">
        <f t="shared" ref="AU2249:AU2253" si="5143">+I2249</f>
        <v>0</v>
      </c>
      <c r="AV2249" s="190">
        <f t="shared" ref="AV2249:AV2253" si="5144">+J2249</f>
        <v>0</v>
      </c>
      <c r="AW2249" s="190">
        <f t="shared" ref="AW2249:AW2253" si="5145">+K2249</f>
        <v>0</v>
      </c>
      <c r="AX2249" s="190">
        <f t="shared" ref="AX2249:AX2253" si="5146">+L2249</f>
        <v>0</v>
      </c>
      <c r="AY2249" s="190">
        <f t="shared" ref="AY2249:AY2253" si="5147">+M2249</f>
        <v>0</v>
      </c>
      <c r="AZ2249" s="190">
        <f t="shared" ref="AZ2249:AZ2253" si="5148">+N2249</f>
        <v>0</v>
      </c>
      <c r="BA2249" s="190">
        <f t="shared" ref="BA2249:BA2253" si="5149">+O2249</f>
        <v>0</v>
      </c>
    </row>
    <row r="2250" spans="1:53" x14ac:dyDescent="0.25">
      <c r="A2250" s="194" t="s">
        <v>118</v>
      </c>
      <c r="B2250" s="382"/>
      <c r="C2250" s="86" t="s">
        <v>241</v>
      </c>
      <c r="D2250" s="87">
        <f>+D2248*D2225</f>
        <v>0</v>
      </c>
      <c r="E2250" s="87">
        <f t="shared" ref="E2250:O2250" si="5150">+E2248*E2225</f>
        <v>3.0293438393943446</v>
      </c>
      <c r="F2250" s="87">
        <f t="shared" si="5150"/>
        <v>0</v>
      </c>
      <c r="G2250" s="87">
        <f t="shared" si="5150"/>
        <v>0</v>
      </c>
      <c r="H2250" s="87">
        <f t="shared" si="5150"/>
        <v>0</v>
      </c>
      <c r="I2250" s="87">
        <f t="shared" si="5150"/>
        <v>0</v>
      </c>
      <c r="J2250" s="87">
        <f t="shared" si="5150"/>
        <v>0</v>
      </c>
      <c r="K2250" s="87">
        <f t="shared" si="5150"/>
        <v>0</v>
      </c>
      <c r="L2250" s="87">
        <f t="shared" si="5150"/>
        <v>0</v>
      </c>
      <c r="M2250" s="87">
        <f t="shared" si="5150"/>
        <v>0</v>
      </c>
      <c r="N2250" s="87">
        <f t="shared" si="5150"/>
        <v>0</v>
      </c>
      <c r="O2250" s="159">
        <f t="shared" si="5150"/>
        <v>0</v>
      </c>
      <c r="P2250" s="159"/>
      <c r="AP2250" s="190">
        <f t="shared" ref="AP2250:AP2253" si="5151">+D2250</f>
        <v>0</v>
      </c>
      <c r="AQ2250" s="190">
        <f t="shared" si="5139"/>
        <v>3.0293438393943446</v>
      </c>
      <c r="AR2250" s="190">
        <f t="shared" si="5140"/>
        <v>0</v>
      </c>
      <c r="AS2250" s="190">
        <f t="shared" si="5141"/>
        <v>0</v>
      </c>
      <c r="AT2250" s="190">
        <f t="shared" si="5142"/>
        <v>0</v>
      </c>
      <c r="AU2250" s="190">
        <f t="shared" si="5143"/>
        <v>0</v>
      </c>
      <c r="AV2250" s="190">
        <f t="shared" si="5144"/>
        <v>0</v>
      </c>
      <c r="AW2250" s="190">
        <f t="shared" si="5145"/>
        <v>0</v>
      </c>
      <c r="AX2250" s="190">
        <f t="shared" si="5146"/>
        <v>0</v>
      </c>
      <c r="AY2250" s="190">
        <f t="shared" si="5147"/>
        <v>0</v>
      </c>
      <c r="AZ2250" s="190">
        <f t="shared" si="5148"/>
        <v>0</v>
      </c>
      <c r="BA2250" s="190">
        <f t="shared" si="5149"/>
        <v>0</v>
      </c>
    </row>
    <row r="2251" spans="1:53" x14ac:dyDescent="0.25">
      <c r="A2251" s="194" t="s">
        <v>118</v>
      </c>
      <c r="B2251" s="382"/>
      <c r="C2251" s="86" t="s">
        <v>242</v>
      </c>
      <c r="D2251" s="87">
        <f>+D2248*D2226</f>
        <v>194.59600265661902</v>
      </c>
      <c r="E2251" s="87">
        <f t="shared" ref="E2251:O2251" si="5152">+E2248*E2226</f>
        <v>254.08728695323458</v>
      </c>
      <c r="F2251" s="87">
        <f t="shared" si="5152"/>
        <v>1.8405568966353776</v>
      </c>
      <c r="G2251" s="87">
        <f t="shared" si="5152"/>
        <v>0</v>
      </c>
      <c r="H2251" s="87">
        <f t="shared" si="5152"/>
        <v>0</v>
      </c>
      <c r="I2251" s="87">
        <f t="shared" si="5152"/>
        <v>0</v>
      </c>
      <c r="J2251" s="87">
        <f t="shared" si="5152"/>
        <v>0</v>
      </c>
      <c r="K2251" s="87">
        <f t="shared" si="5152"/>
        <v>0</v>
      </c>
      <c r="L2251" s="87">
        <f t="shared" si="5152"/>
        <v>0</v>
      </c>
      <c r="M2251" s="87">
        <f t="shared" si="5152"/>
        <v>0</v>
      </c>
      <c r="N2251" s="87">
        <f t="shared" si="5152"/>
        <v>0</v>
      </c>
      <c r="O2251" s="159">
        <f t="shared" si="5152"/>
        <v>0</v>
      </c>
      <c r="P2251" s="159"/>
      <c r="AP2251" s="190">
        <f t="shared" si="5151"/>
        <v>194.59600265661902</v>
      </c>
      <c r="AQ2251" s="190">
        <f t="shared" si="5139"/>
        <v>254.08728695323458</v>
      </c>
      <c r="AR2251" s="190">
        <f t="shared" si="5140"/>
        <v>1.8405568966353776</v>
      </c>
      <c r="AS2251" s="190">
        <f t="shared" si="5141"/>
        <v>0</v>
      </c>
      <c r="AT2251" s="190">
        <f t="shared" si="5142"/>
        <v>0</v>
      </c>
      <c r="AU2251" s="190">
        <f t="shared" si="5143"/>
        <v>0</v>
      </c>
      <c r="AV2251" s="190">
        <f t="shared" si="5144"/>
        <v>0</v>
      </c>
      <c r="AW2251" s="190">
        <f t="shared" si="5145"/>
        <v>0</v>
      </c>
      <c r="AX2251" s="190">
        <f t="shared" si="5146"/>
        <v>0</v>
      </c>
      <c r="AY2251" s="190">
        <f t="shared" si="5147"/>
        <v>0</v>
      </c>
      <c r="AZ2251" s="190">
        <f t="shared" si="5148"/>
        <v>0</v>
      </c>
      <c r="BA2251" s="190">
        <f t="shared" si="5149"/>
        <v>0</v>
      </c>
    </row>
    <row r="2252" spans="1:53" x14ac:dyDescent="0.25">
      <c r="A2252" s="194" t="s">
        <v>118</v>
      </c>
      <c r="B2252" s="382"/>
      <c r="C2252" s="86" t="s">
        <v>243</v>
      </c>
      <c r="D2252" s="87">
        <f>+D2248*D2227</f>
        <v>0</v>
      </c>
      <c r="E2252" s="87">
        <f t="shared" ref="E2252:O2252" si="5153">+E2248*E2227</f>
        <v>0</v>
      </c>
      <c r="F2252" s="87">
        <f t="shared" si="5153"/>
        <v>0.126801910807186</v>
      </c>
      <c r="G2252" s="87">
        <f t="shared" si="5153"/>
        <v>0</v>
      </c>
      <c r="H2252" s="87">
        <f t="shared" si="5153"/>
        <v>0</v>
      </c>
      <c r="I2252" s="87">
        <f t="shared" si="5153"/>
        <v>0</v>
      </c>
      <c r="J2252" s="87">
        <f t="shared" si="5153"/>
        <v>0</v>
      </c>
      <c r="K2252" s="87">
        <f t="shared" si="5153"/>
        <v>0</v>
      </c>
      <c r="L2252" s="87">
        <f t="shared" si="5153"/>
        <v>0</v>
      </c>
      <c r="M2252" s="87">
        <f t="shared" si="5153"/>
        <v>0</v>
      </c>
      <c r="N2252" s="87">
        <f t="shared" si="5153"/>
        <v>0</v>
      </c>
      <c r="O2252" s="159">
        <f t="shared" si="5153"/>
        <v>0</v>
      </c>
      <c r="P2252" s="159"/>
      <c r="AP2252" s="190">
        <f t="shared" si="5151"/>
        <v>0</v>
      </c>
      <c r="AQ2252" s="190">
        <f t="shared" si="5139"/>
        <v>0</v>
      </c>
      <c r="AR2252" s="190">
        <f t="shared" si="5140"/>
        <v>0.126801910807186</v>
      </c>
      <c r="AS2252" s="190">
        <f t="shared" si="5141"/>
        <v>0</v>
      </c>
      <c r="AT2252" s="190">
        <f t="shared" si="5142"/>
        <v>0</v>
      </c>
      <c r="AU2252" s="190">
        <f t="shared" si="5143"/>
        <v>0</v>
      </c>
      <c r="AV2252" s="190">
        <f t="shared" si="5144"/>
        <v>0</v>
      </c>
      <c r="AW2252" s="190">
        <f t="shared" si="5145"/>
        <v>0</v>
      </c>
      <c r="AX2252" s="190">
        <f t="shared" si="5146"/>
        <v>0</v>
      </c>
      <c r="AY2252" s="190">
        <f t="shared" si="5147"/>
        <v>0</v>
      </c>
      <c r="AZ2252" s="190">
        <f t="shared" si="5148"/>
        <v>0</v>
      </c>
      <c r="BA2252" s="190">
        <f t="shared" si="5149"/>
        <v>0</v>
      </c>
    </row>
    <row r="2253" spans="1:53" ht="15.75" thickBot="1" x14ac:dyDescent="0.3">
      <c r="A2253" s="194" t="s">
        <v>118</v>
      </c>
      <c r="B2253" s="382"/>
      <c r="C2253" s="96" t="s">
        <v>244</v>
      </c>
      <c r="D2253" s="251">
        <f>+D2248*D2228</f>
        <v>0</v>
      </c>
      <c r="E2253" s="251">
        <f t="shared" ref="E2253:O2253" si="5154">+E2248*E2228</f>
        <v>0</v>
      </c>
      <c r="F2253" s="251">
        <f t="shared" si="5154"/>
        <v>0</v>
      </c>
      <c r="G2253" s="251">
        <f t="shared" si="5154"/>
        <v>0</v>
      </c>
      <c r="H2253" s="251">
        <f t="shared" si="5154"/>
        <v>0</v>
      </c>
      <c r="I2253" s="251">
        <f t="shared" si="5154"/>
        <v>0</v>
      </c>
      <c r="J2253" s="251">
        <f t="shared" si="5154"/>
        <v>0</v>
      </c>
      <c r="K2253" s="251">
        <f t="shared" si="5154"/>
        <v>0</v>
      </c>
      <c r="L2253" s="251">
        <f t="shared" si="5154"/>
        <v>0</v>
      </c>
      <c r="M2253" s="251">
        <f t="shared" si="5154"/>
        <v>0</v>
      </c>
      <c r="N2253" s="251">
        <f t="shared" si="5154"/>
        <v>0</v>
      </c>
      <c r="O2253" s="251">
        <f t="shared" si="5154"/>
        <v>0</v>
      </c>
      <c r="P2253" s="169">
        <f t="shared" si="5138"/>
        <v>0</v>
      </c>
      <c r="AP2253" s="190">
        <f t="shared" si="5151"/>
        <v>0</v>
      </c>
      <c r="AQ2253" s="190">
        <f t="shared" si="5139"/>
        <v>0</v>
      </c>
      <c r="AR2253" s="190">
        <f t="shared" si="5140"/>
        <v>0</v>
      </c>
      <c r="AS2253" s="190">
        <f t="shared" si="5141"/>
        <v>0</v>
      </c>
      <c r="AT2253" s="190">
        <f t="shared" si="5142"/>
        <v>0</v>
      </c>
      <c r="AU2253" s="190">
        <f t="shared" si="5143"/>
        <v>0</v>
      </c>
      <c r="AV2253" s="190">
        <f t="shared" si="5144"/>
        <v>0</v>
      </c>
      <c r="AW2253" s="190">
        <f t="shared" si="5145"/>
        <v>0</v>
      </c>
      <c r="AX2253" s="190">
        <f t="shared" si="5146"/>
        <v>0</v>
      </c>
      <c r="AY2253" s="190">
        <f t="shared" si="5147"/>
        <v>0</v>
      </c>
      <c r="AZ2253" s="190">
        <f t="shared" si="5148"/>
        <v>0</v>
      </c>
      <c r="BA2253" s="190">
        <f t="shared" si="5149"/>
        <v>0</v>
      </c>
    </row>
    <row r="2254" spans="1:53" x14ac:dyDescent="0.25">
      <c r="A2254" s="194" t="s">
        <v>118</v>
      </c>
      <c r="B2254" s="382"/>
      <c r="C2254" s="99" t="s">
        <v>245</v>
      </c>
      <c r="D2254" s="100">
        <f>+IFERROR(D2217/D2236/30,0)</f>
        <v>567.62812266956519</v>
      </c>
      <c r="E2254" s="100">
        <f t="shared" ref="E2254:O2254" si="5155">+IFERROR(E2217/E2236/30,0)</f>
        <v>665.35567812197041</v>
      </c>
      <c r="F2254" s="100">
        <f t="shared" si="5155"/>
        <v>4.9513720818365972</v>
      </c>
      <c r="G2254" s="100">
        <f t="shared" si="5155"/>
        <v>0</v>
      </c>
      <c r="H2254" s="100">
        <f t="shared" si="5155"/>
        <v>0</v>
      </c>
      <c r="I2254" s="100">
        <f t="shared" si="5155"/>
        <v>0</v>
      </c>
      <c r="J2254" s="100">
        <f t="shared" si="5155"/>
        <v>0</v>
      </c>
      <c r="K2254" s="100">
        <f t="shared" si="5155"/>
        <v>0</v>
      </c>
      <c r="L2254" s="100">
        <f t="shared" si="5155"/>
        <v>0</v>
      </c>
      <c r="M2254" s="100">
        <f t="shared" si="5155"/>
        <v>0</v>
      </c>
      <c r="N2254" s="100">
        <f t="shared" si="5155"/>
        <v>0</v>
      </c>
      <c r="O2254" s="167">
        <f t="shared" si="5155"/>
        <v>0</v>
      </c>
      <c r="P2254" s="167">
        <f t="shared" si="5138"/>
        <v>1237.935172873372</v>
      </c>
    </row>
    <row r="2255" spans="1:53" x14ac:dyDescent="0.25">
      <c r="A2255" s="194" t="s">
        <v>118</v>
      </c>
      <c r="B2255" s="382"/>
      <c r="C2255" s="86" t="s">
        <v>246</v>
      </c>
      <c r="D2255" s="266">
        <f t="shared" ref="D2255:O2255" si="5156">+IFERROR(D2218/D2237/30,0)</f>
        <v>424.58583575683485</v>
      </c>
      <c r="E2255" s="266">
        <f t="shared" si="5156"/>
        <v>474.33206293315271</v>
      </c>
      <c r="F2255" s="266">
        <f t="shared" si="5156"/>
        <v>3.4723055914284857</v>
      </c>
      <c r="G2255" s="266">
        <f t="shared" si="5156"/>
        <v>0</v>
      </c>
      <c r="H2255" s="266">
        <f t="shared" si="5156"/>
        <v>0</v>
      </c>
      <c r="I2255" s="266">
        <f t="shared" si="5156"/>
        <v>0</v>
      </c>
      <c r="J2255" s="266">
        <f t="shared" si="5156"/>
        <v>0</v>
      </c>
      <c r="K2255" s="266">
        <f t="shared" si="5156"/>
        <v>0</v>
      </c>
      <c r="L2255" s="266">
        <f t="shared" si="5156"/>
        <v>0</v>
      </c>
      <c r="M2255" s="266">
        <f t="shared" si="5156"/>
        <v>0</v>
      </c>
      <c r="N2255" s="266">
        <f t="shared" si="5156"/>
        <v>0</v>
      </c>
      <c r="O2255" s="267">
        <f t="shared" si="5156"/>
        <v>0</v>
      </c>
      <c r="P2255" s="159">
        <f t="shared" si="5138"/>
        <v>902.39020428141612</v>
      </c>
    </row>
    <row r="2256" spans="1:53" x14ac:dyDescent="0.25">
      <c r="A2256" s="194" t="s">
        <v>118</v>
      </c>
      <c r="B2256" s="382"/>
      <c r="C2256" s="86" t="s">
        <v>247</v>
      </c>
      <c r="D2256" s="266">
        <f t="shared" ref="D2256:O2256" si="5157">+IFERROR(D2219/D2238/30,0)</f>
        <v>0</v>
      </c>
      <c r="E2256" s="266">
        <f t="shared" si="5157"/>
        <v>0</v>
      </c>
      <c r="F2256" s="266">
        <f t="shared" si="5157"/>
        <v>0</v>
      </c>
      <c r="G2256" s="266">
        <f t="shared" si="5157"/>
        <v>0</v>
      </c>
      <c r="H2256" s="266">
        <f t="shared" si="5157"/>
        <v>0</v>
      </c>
      <c r="I2256" s="266">
        <f t="shared" si="5157"/>
        <v>0</v>
      </c>
      <c r="J2256" s="266">
        <f t="shared" si="5157"/>
        <v>0</v>
      </c>
      <c r="K2256" s="266">
        <f t="shared" si="5157"/>
        <v>0</v>
      </c>
      <c r="L2256" s="266">
        <f t="shared" si="5157"/>
        <v>0</v>
      </c>
      <c r="M2256" s="266">
        <f t="shared" si="5157"/>
        <v>0</v>
      </c>
      <c r="N2256" s="266">
        <f t="shared" si="5157"/>
        <v>0</v>
      </c>
      <c r="O2256" s="267">
        <f t="shared" si="5157"/>
        <v>0</v>
      </c>
      <c r="P2256" s="159">
        <f t="shared" si="5138"/>
        <v>0</v>
      </c>
    </row>
    <row r="2257" spans="1:16" x14ac:dyDescent="0.25">
      <c r="A2257" s="194" t="s">
        <v>118</v>
      </c>
      <c r="B2257" s="382"/>
      <c r="C2257" s="86" t="s">
        <v>248</v>
      </c>
      <c r="D2257" s="266">
        <f t="shared" ref="D2257:O2257" si="5158">+IFERROR(D2220/D2239/30,0)</f>
        <v>143.04228691273048</v>
      </c>
      <c r="E2257" s="266">
        <f t="shared" si="5158"/>
        <v>191.02361518881767</v>
      </c>
      <c r="F2257" s="266">
        <f t="shared" si="5158"/>
        <v>1.3837364181888876</v>
      </c>
      <c r="G2257" s="266">
        <f t="shared" si="5158"/>
        <v>0</v>
      </c>
      <c r="H2257" s="266">
        <f t="shared" si="5158"/>
        <v>0</v>
      </c>
      <c r="I2257" s="266">
        <f t="shared" si="5158"/>
        <v>0</v>
      </c>
      <c r="J2257" s="266">
        <f t="shared" si="5158"/>
        <v>0</v>
      </c>
      <c r="K2257" s="266">
        <f t="shared" si="5158"/>
        <v>0</v>
      </c>
      <c r="L2257" s="266">
        <f t="shared" si="5158"/>
        <v>0</v>
      </c>
      <c r="M2257" s="266">
        <f t="shared" si="5158"/>
        <v>0</v>
      </c>
      <c r="N2257" s="266">
        <f t="shared" si="5158"/>
        <v>0</v>
      </c>
      <c r="O2257" s="267">
        <f t="shared" si="5158"/>
        <v>0</v>
      </c>
      <c r="P2257" s="159">
        <f t="shared" si="5138"/>
        <v>335.44963851973705</v>
      </c>
    </row>
    <row r="2258" spans="1:16" x14ac:dyDescent="0.25">
      <c r="A2258" s="194" t="s">
        <v>118</v>
      </c>
      <c r="B2258" s="382"/>
      <c r="C2258" s="86" t="s">
        <v>249</v>
      </c>
      <c r="D2258" s="87">
        <f t="shared" ref="D2258:O2258" si="5159">+IFERROR(D2221/D2240/30,0)</f>
        <v>0</v>
      </c>
      <c r="E2258" s="87">
        <f t="shared" si="5159"/>
        <v>0</v>
      </c>
      <c r="F2258" s="87">
        <f t="shared" si="5159"/>
        <v>9.5330072219224543E-2</v>
      </c>
      <c r="G2258" s="87">
        <f t="shared" si="5159"/>
        <v>0</v>
      </c>
      <c r="H2258" s="87">
        <f t="shared" si="5159"/>
        <v>0</v>
      </c>
      <c r="I2258" s="87">
        <f t="shared" si="5159"/>
        <v>0</v>
      </c>
      <c r="J2258" s="87">
        <f t="shared" si="5159"/>
        <v>0</v>
      </c>
      <c r="K2258" s="87">
        <f t="shared" si="5159"/>
        <v>0</v>
      </c>
      <c r="L2258" s="87">
        <f t="shared" si="5159"/>
        <v>0</v>
      </c>
      <c r="M2258" s="87">
        <f t="shared" si="5159"/>
        <v>0</v>
      </c>
      <c r="N2258" s="87">
        <f t="shared" si="5159"/>
        <v>0</v>
      </c>
      <c r="O2258" s="159">
        <f t="shared" si="5159"/>
        <v>0</v>
      </c>
      <c r="P2258" s="159">
        <f t="shared" si="5138"/>
        <v>9.5330072219224543E-2</v>
      </c>
    </row>
    <row r="2259" spans="1:16" ht="15.75" thickBot="1" x14ac:dyDescent="0.3">
      <c r="A2259" s="194" t="s">
        <v>118</v>
      </c>
      <c r="B2259" s="382"/>
      <c r="C2259" s="96" t="s">
        <v>250</v>
      </c>
      <c r="D2259" s="168">
        <f t="shared" ref="D2259:O2259" si="5160">+IFERROR(D2222/D2241/30,0)</f>
        <v>0</v>
      </c>
      <c r="E2259" s="168">
        <f t="shared" si="5160"/>
        <v>0</v>
      </c>
      <c r="F2259" s="168">
        <f t="shared" si="5160"/>
        <v>0</v>
      </c>
      <c r="G2259" s="168">
        <f t="shared" si="5160"/>
        <v>0</v>
      </c>
      <c r="H2259" s="168">
        <f t="shared" si="5160"/>
        <v>0</v>
      </c>
      <c r="I2259" s="168">
        <f t="shared" si="5160"/>
        <v>0</v>
      </c>
      <c r="J2259" s="168">
        <f t="shared" si="5160"/>
        <v>0</v>
      </c>
      <c r="K2259" s="168">
        <f t="shared" si="5160"/>
        <v>0</v>
      </c>
      <c r="L2259" s="168">
        <f t="shared" si="5160"/>
        <v>0</v>
      </c>
      <c r="M2259" s="168">
        <f t="shared" si="5160"/>
        <v>0</v>
      </c>
      <c r="N2259" s="168">
        <f t="shared" si="5160"/>
        <v>0</v>
      </c>
      <c r="O2259" s="169">
        <f t="shared" si="5160"/>
        <v>0</v>
      </c>
      <c r="P2259" s="169">
        <f t="shared" si="5138"/>
        <v>0</v>
      </c>
    </row>
    <row r="2260" spans="1:16" ht="15.75" thickBot="1" x14ac:dyDescent="0.3">
      <c r="A2260" s="194" t="s">
        <v>118</v>
      </c>
      <c r="B2260" s="382"/>
      <c r="C2260" s="183" t="s">
        <v>13</v>
      </c>
      <c r="D2260" s="72">
        <v>32.65</v>
      </c>
      <c r="E2260" s="72">
        <v>21.76</v>
      </c>
      <c r="F2260" s="72">
        <v>20</v>
      </c>
      <c r="G2260" s="72">
        <v>0</v>
      </c>
      <c r="H2260" s="72">
        <v>33.121560393413624</v>
      </c>
      <c r="I2260" s="72">
        <v>33.18421323453741</v>
      </c>
      <c r="J2260" s="72">
        <v>33</v>
      </c>
      <c r="K2260" s="72">
        <v>16.918000292815897</v>
      </c>
      <c r="L2260" s="72">
        <f>((45*0.63)+(20*0.37))</f>
        <v>35.75</v>
      </c>
      <c r="M2260" s="72">
        <v>36.24</v>
      </c>
      <c r="N2260" s="72">
        <v>22</v>
      </c>
      <c r="O2260" s="72">
        <v>22</v>
      </c>
      <c r="P2260" s="184"/>
    </row>
    <row r="2261" spans="1:16" x14ac:dyDescent="0.25">
      <c r="A2261" s="194" t="s">
        <v>118</v>
      </c>
      <c r="B2261" s="382"/>
      <c r="C2261" s="99" t="s">
        <v>4</v>
      </c>
      <c r="D2261" s="100">
        <f>+D2254/D2260*30</f>
        <v>521.55723369332179</v>
      </c>
      <c r="E2261" s="100">
        <f t="shared" ref="E2261" si="5161">+E2254/E2260*30</f>
        <v>917.31021799903999</v>
      </c>
      <c r="F2261" s="100">
        <f t="shared" ref="F2261" si="5162">+F2254/F2260*30</f>
        <v>7.4270581227548957</v>
      </c>
      <c r="G2261" s="100" t="e">
        <f t="shared" ref="G2261" si="5163">+G2254/G2260*30</f>
        <v>#DIV/0!</v>
      </c>
      <c r="H2261" s="100">
        <f t="shared" ref="H2261" si="5164">+H2254/H2260*30</f>
        <v>0</v>
      </c>
      <c r="I2261" s="100">
        <f t="shared" ref="I2261" si="5165">+I2254/I2260*30</f>
        <v>0</v>
      </c>
      <c r="J2261" s="100">
        <f t="shared" ref="J2261" si="5166">+J2254/J2260*30</f>
        <v>0</v>
      </c>
      <c r="K2261" s="100">
        <f t="shared" ref="K2261" si="5167">+K2254/K2260*30</f>
        <v>0</v>
      </c>
      <c r="L2261" s="100">
        <f t="shared" ref="L2261" si="5168">+L2254/L2260*30</f>
        <v>0</v>
      </c>
      <c r="M2261" s="100">
        <f t="shared" ref="M2261" si="5169">+M2254/M2260*30</f>
        <v>0</v>
      </c>
      <c r="N2261" s="100">
        <f t="shared" ref="N2261" si="5170">+N2254/N2260*30</f>
        <v>0</v>
      </c>
      <c r="O2261" s="167">
        <f t="shared" ref="O2261" si="5171">+O2254/O2260*30</f>
        <v>0</v>
      </c>
      <c r="P2261" s="167" t="e">
        <f>SUM(D2261:O2261)</f>
        <v>#DIV/0!</v>
      </c>
    </row>
    <row r="2262" spans="1:16" x14ac:dyDescent="0.25">
      <c r="A2262" s="194" t="s">
        <v>118</v>
      </c>
      <c r="B2262" s="382"/>
      <c r="C2262" s="86" t="s">
        <v>216</v>
      </c>
      <c r="D2262" s="87">
        <f>+D2255/D2260*30</f>
        <v>390.12481080260483</v>
      </c>
      <c r="E2262" s="87">
        <f t="shared" ref="E2262:O2262" si="5172">+E2255/E2260*30</f>
        <v>653.95045441151558</v>
      </c>
      <c r="F2262" s="87">
        <f t="shared" si="5172"/>
        <v>5.2084583871427288</v>
      </c>
      <c r="G2262" s="87" t="e">
        <f t="shared" si="5172"/>
        <v>#DIV/0!</v>
      </c>
      <c r="H2262" s="87">
        <f t="shared" si="5172"/>
        <v>0</v>
      </c>
      <c r="I2262" s="87">
        <f t="shared" si="5172"/>
        <v>0</v>
      </c>
      <c r="J2262" s="87">
        <f t="shared" si="5172"/>
        <v>0</v>
      </c>
      <c r="K2262" s="87">
        <f t="shared" si="5172"/>
        <v>0</v>
      </c>
      <c r="L2262" s="87">
        <f t="shared" si="5172"/>
        <v>0</v>
      </c>
      <c r="M2262" s="87">
        <f t="shared" si="5172"/>
        <v>0</v>
      </c>
      <c r="N2262" s="87">
        <f t="shared" si="5172"/>
        <v>0</v>
      </c>
      <c r="O2262" s="159">
        <f t="shared" si="5172"/>
        <v>0</v>
      </c>
      <c r="P2262" s="159" t="e">
        <f t="shared" ref="P2262:P2266" si="5173">SUM(D2262:O2262)</f>
        <v>#DIV/0!</v>
      </c>
    </row>
    <row r="2263" spans="1:16" x14ac:dyDescent="0.25">
      <c r="A2263" s="194" t="s">
        <v>118</v>
      </c>
      <c r="B2263" s="382"/>
      <c r="C2263" s="86" t="s">
        <v>217</v>
      </c>
      <c r="D2263" s="87">
        <f>+D2256/D2260*30</f>
        <v>0</v>
      </c>
      <c r="E2263" s="87">
        <f t="shared" ref="E2263:O2263" si="5174">+E2256/E2260*30</f>
        <v>0</v>
      </c>
      <c r="F2263" s="87">
        <f t="shared" si="5174"/>
        <v>0</v>
      </c>
      <c r="G2263" s="87" t="e">
        <f t="shared" si="5174"/>
        <v>#DIV/0!</v>
      </c>
      <c r="H2263" s="87">
        <f t="shared" si="5174"/>
        <v>0</v>
      </c>
      <c r="I2263" s="87">
        <f t="shared" si="5174"/>
        <v>0</v>
      </c>
      <c r="J2263" s="87">
        <f t="shared" si="5174"/>
        <v>0</v>
      </c>
      <c r="K2263" s="87">
        <f t="shared" si="5174"/>
        <v>0</v>
      </c>
      <c r="L2263" s="87">
        <f t="shared" si="5174"/>
        <v>0</v>
      </c>
      <c r="M2263" s="87">
        <f t="shared" si="5174"/>
        <v>0</v>
      </c>
      <c r="N2263" s="87">
        <f t="shared" si="5174"/>
        <v>0</v>
      </c>
      <c r="O2263" s="159">
        <f t="shared" si="5174"/>
        <v>0</v>
      </c>
      <c r="P2263" s="159"/>
    </row>
    <row r="2264" spans="1:16" x14ac:dyDescent="0.25">
      <c r="A2264" s="194" t="s">
        <v>118</v>
      </c>
      <c r="B2264" s="382"/>
      <c r="C2264" s="86" t="s">
        <v>218</v>
      </c>
      <c r="D2264" s="87">
        <f>+D2257/D2260*30</f>
        <v>131.43242289071713</v>
      </c>
      <c r="E2264" s="87">
        <f t="shared" ref="E2264:O2264" si="5175">+E2257/E2260*30</f>
        <v>263.35976358752436</v>
      </c>
      <c r="F2264" s="87">
        <f t="shared" si="5175"/>
        <v>2.0756046272833313</v>
      </c>
      <c r="G2264" s="87" t="e">
        <f t="shared" si="5175"/>
        <v>#DIV/0!</v>
      </c>
      <c r="H2264" s="87">
        <f t="shared" si="5175"/>
        <v>0</v>
      </c>
      <c r="I2264" s="87">
        <f t="shared" si="5175"/>
        <v>0</v>
      </c>
      <c r="J2264" s="87">
        <f t="shared" si="5175"/>
        <v>0</v>
      </c>
      <c r="K2264" s="87">
        <f t="shared" si="5175"/>
        <v>0</v>
      </c>
      <c r="L2264" s="87">
        <f t="shared" si="5175"/>
        <v>0</v>
      </c>
      <c r="M2264" s="87">
        <f t="shared" si="5175"/>
        <v>0</v>
      </c>
      <c r="N2264" s="87">
        <f t="shared" si="5175"/>
        <v>0</v>
      </c>
      <c r="O2264" s="159">
        <f t="shared" si="5175"/>
        <v>0</v>
      </c>
      <c r="P2264" s="159"/>
    </row>
    <row r="2265" spans="1:16" x14ac:dyDescent="0.25">
      <c r="A2265" s="194" t="s">
        <v>118</v>
      </c>
      <c r="B2265" s="382"/>
      <c r="C2265" s="86" t="s">
        <v>219</v>
      </c>
      <c r="D2265" s="87">
        <f>+D2258/D2260*30</f>
        <v>0</v>
      </c>
      <c r="E2265" s="87">
        <f t="shared" ref="E2265:O2265" si="5176">+E2258/E2260*30</f>
        <v>0</v>
      </c>
      <c r="F2265" s="87">
        <f t="shared" si="5176"/>
        <v>0.1429951083288368</v>
      </c>
      <c r="G2265" s="87" t="e">
        <f t="shared" si="5176"/>
        <v>#DIV/0!</v>
      </c>
      <c r="H2265" s="87">
        <f t="shared" si="5176"/>
        <v>0</v>
      </c>
      <c r="I2265" s="87">
        <f t="shared" si="5176"/>
        <v>0</v>
      </c>
      <c r="J2265" s="87">
        <f t="shared" si="5176"/>
        <v>0</v>
      </c>
      <c r="K2265" s="87">
        <f t="shared" si="5176"/>
        <v>0</v>
      </c>
      <c r="L2265" s="87">
        <f t="shared" si="5176"/>
        <v>0</v>
      </c>
      <c r="M2265" s="87">
        <f t="shared" si="5176"/>
        <v>0</v>
      </c>
      <c r="N2265" s="87">
        <f t="shared" si="5176"/>
        <v>0</v>
      </c>
      <c r="O2265" s="159">
        <f t="shared" si="5176"/>
        <v>0</v>
      </c>
      <c r="P2265" s="159"/>
    </row>
    <row r="2266" spans="1:16" ht="15.75" thickBot="1" x14ac:dyDescent="0.3">
      <c r="A2266" s="194" t="s">
        <v>118</v>
      </c>
      <c r="B2266" s="382"/>
      <c r="C2266" s="96" t="s">
        <v>238</v>
      </c>
      <c r="D2266" s="168">
        <f>+D2259/D2260*30</f>
        <v>0</v>
      </c>
      <c r="E2266" s="168">
        <f t="shared" ref="E2266:O2266" si="5177">+E2259/E2260*30</f>
        <v>0</v>
      </c>
      <c r="F2266" s="168">
        <f t="shared" si="5177"/>
        <v>0</v>
      </c>
      <c r="G2266" s="168" t="e">
        <f t="shared" si="5177"/>
        <v>#DIV/0!</v>
      </c>
      <c r="H2266" s="168">
        <f t="shared" si="5177"/>
        <v>0</v>
      </c>
      <c r="I2266" s="168">
        <f t="shared" si="5177"/>
        <v>0</v>
      </c>
      <c r="J2266" s="168">
        <f t="shared" si="5177"/>
        <v>0</v>
      </c>
      <c r="K2266" s="168">
        <f t="shared" si="5177"/>
        <v>0</v>
      </c>
      <c r="L2266" s="168">
        <f t="shared" si="5177"/>
        <v>0</v>
      </c>
      <c r="M2266" s="168">
        <f t="shared" si="5177"/>
        <v>0</v>
      </c>
      <c r="N2266" s="168">
        <f t="shared" si="5177"/>
        <v>0</v>
      </c>
      <c r="O2266" s="169">
        <f t="shared" si="5177"/>
        <v>0</v>
      </c>
      <c r="P2266" s="169" t="e">
        <f t="shared" si="5173"/>
        <v>#DIV/0!</v>
      </c>
    </row>
    <row r="2267" spans="1:16" x14ac:dyDescent="0.25">
      <c r="A2267" s="194" t="s">
        <v>118</v>
      </c>
      <c r="B2267" s="382"/>
      <c r="C2267" s="76" t="s">
        <v>8</v>
      </c>
      <c r="D2267" s="170">
        <f t="shared" ref="D2267:O2267" si="5178">+D2236/D2230</f>
        <v>1.3604089172269824</v>
      </c>
      <c r="E2267" s="170">
        <f t="shared" si="5178"/>
        <v>1.3301354740987466</v>
      </c>
      <c r="F2267" s="170">
        <f t="shared" si="5178"/>
        <v>1.330135474098747</v>
      </c>
      <c r="G2267" s="170">
        <f t="shared" si="5178"/>
        <v>1.363652658263999</v>
      </c>
      <c r="H2267" s="170">
        <f t="shared" si="5178"/>
        <v>1.3636526582639987</v>
      </c>
      <c r="I2267" s="170">
        <f t="shared" si="5178"/>
        <v>1.3636526582639985</v>
      </c>
      <c r="J2267" s="170">
        <f t="shared" si="5178"/>
        <v>1.3303672892679805</v>
      </c>
      <c r="K2267" s="170">
        <f t="shared" si="5178"/>
        <v>1.3290003520153764</v>
      </c>
      <c r="L2267" s="170">
        <f t="shared" si="5178"/>
        <v>1.3879643268437349</v>
      </c>
      <c r="M2267" s="170">
        <f t="shared" si="5178"/>
        <v>1.3584518568902837</v>
      </c>
      <c r="N2267" s="170">
        <f t="shared" si="5178"/>
        <v>1.3683280622493934</v>
      </c>
      <c r="O2267" s="171">
        <f t="shared" si="5178"/>
        <v>1.3740901869876869</v>
      </c>
      <c r="P2267" s="171"/>
    </row>
    <row r="2268" spans="1:16" x14ac:dyDescent="0.25">
      <c r="A2268" s="194" t="s">
        <v>118</v>
      </c>
      <c r="B2268" s="382"/>
      <c r="C2268" s="77" t="s">
        <v>6</v>
      </c>
      <c r="D2268" s="172">
        <f>+VLOOKUP(D2216,Conversion!$B$33:$N$71,(MATCH('Measured TV opt-pt'!D2215,butget_aylar_opt,0)+1),0)</f>
        <v>1.4212830229615727</v>
      </c>
      <c r="E2268" s="172">
        <f>+VLOOKUP(E2216,Conversion!$B$33:$N$71,(MATCH('Measured TV opt-pt'!E2215,butget_aylar_opt,0)+1),0)</f>
        <v>1.3879412224131498</v>
      </c>
      <c r="F2268" s="172">
        <f>+VLOOKUP(F2216,Conversion!$B$33:$N$71,(MATCH('Measured TV opt-pt'!F2215,butget_aylar_opt,0)+1),0)</f>
        <v>1.3879412224131498</v>
      </c>
      <c r="G2268" s="172">
        <f>+VLOOKUP(G2216,Conversion!$B$33:$N$71,(MATCH('Measured TV opt-pt'!G2215,butget_aylar_opt,0)+1),0)</f>
        <v>1.4395267054790617</v>
      </c>
      <c r="H2268" s="172">
        <f>+VLOOKUP(H2216,Conversion!$B$33:$N$71,(MATCH('Measured TV opt-pt'!H2215,butget_aylar_opt,0)+1),0)</f>
        <v>1.4395267054790617</v>
      </c>
      <c r="I2268" s="172">
        <f>+VLOOKUP(I2216,Conversion!$B$33:$N$71,(MATCH('Measured TV opt-pt'!I2215,butget_aylar_opt,0)+1),0)</f>
        <v>1.4395267054790617</v>
      </c>
      <c r="J2268" s="172">
        <f>+VLOOKUP(J2216,Conversion!$B$33:$N$71,(MATCH('Measured TV opt-pt'!J2215,butget_aylar_opt,0)+1),0)</f>
        <v>1.4020071204138036</v>
      </c>
      <c r="K2268" s="172">
        <f>+VLOOKUP(K2216,Conversion!$B$33:$N$71,(MATCH('Measured TV opt-pt'!K2215,butget_aylar_opt,0)+1),0)</f>
        <v>1.4020071204138036</v>
      </c>
      <c r="L2268" s="172">
        <f>+VLOOKUP(L2216,Conversion!$B$33:$N$71,(MATCH('Measured TV opt-pt'!L2215,butget_aylar_opt,0)+1),0)</f>
        <v>1.4574217656681872</v>
      </c>
      <c r="M2268" s="172">
        <f>+VLOOKUP(M2216,Conversion!$B$33:$N$71,(MATCH('Measured TV opt-pt'!M2215,butget_aylar_opt,0)+1),0)</f>
        <v>1.4212830229615727</v>
      </c>
      <c r="N2268" s="172">
        <f>+VLOOKUP(N2216,Conversion!$B$33:$N$71,(MATCH('Measured TV opt-pt'!N2215,butget_aylar_opt,0)+1),0)</f>
        <v>1.4212830229615727</v>
      </c>
      <c r="O2268" s="173">
        <f>+VLOOKUP(O2216,Conversion!$B$33:$N$71,(MATCH('Measured TV opt-pt'!O2215,butget_aylar_opt,0)+1),0)</f>
        <v>1.4212830229615727</v>
      </c>
      <c r="P2268" s="173"/>
    </row>
    <row r="2269" spans="1:16" ht="15.75" thickBot="1" x14ac:dyDescent="0.3">
      <c r="A2269" s="194" t="s">
        <v>118</v>
      </c>
      <c r="B2269" s="383"/>
      <c r="C2269" s="96" t="s">
        <v>7</v>
      </c>
      <c r="D2269" s="172">
        <f>+VLOOKUP(D2216,Conversion!$B$74:$N$112,(MATCH('Measured TV opt-pt'!D2215,budget_aylar_pt,0)+1),0)</f>
        <v>1.2829327826556853</v>
      </c>
      <c r="E2269" s="172">
        <f>+VLOOKUP(E2216,Conversion!$B$74:$N$112,(MATCH('Measured TV opt-pt'!E2215,budget_aylar_pt,0)+1),0)</f>
        <v>1.2565645216985974</v>
      </c>
      <c r="F2269" s="172">
        <f>+VLOOKUP(F2216,Conversion!$B$74:$N$112,(MATCH('Measured TV opt-pt'!F2215,budget_aylar_pt,0)+1),0)</f>
        <v>1.2565645216985974</v>
      </c>
      <c r="G2269" s="172">
        <f>+VLOOKUP(G2216,Conversion!$B$74:$N$112,(MATCH('Measured TV opt-pt'!G2215,budget_aylar_pt,0)+1),0)</f>
        <v>1.2814557737810139</v>
      </c>
      <c r="H2269" s="172">
        <f>+VLOOKUP(H2216,Conversion!$B$74:$N$112,(MATCH('Measured TV opt-pt'!H2215,budget_aylar_pt,0)+1),0)</f>
        <v>1.2814557737810139</v>
      </c>
      <c r="I2269" s="172">
        <f>+VLOOKUP(I2216,Conversion!$B$74:$N$112,(MATCH('Measured TV opt-pt'!I2215,budget_aylar_pt,0)+1),0)</f>
        <v>1.2814557737810139</v>
      </c>
      <c r="J2269" s="172">
        <f>+VLOOKUP(J2216,Conversion!$B$74:$N$112,(MATCH('Measured TV opt-pt'!J2215,budget_aylar_pt,0)+1),0)</f>
        <v>1.252757472193339</v>
      </c>
      <c r="K2269" s="172">
        <f>+VLOOKUP(K2216,Conversion!$B$74:$N$112,(MATCH('Measured TV opt-pt'!K2215,budget_aylar_pt,0)+1),0)</f>
        <v>1.252757472193339</v>
      </c>
      <c r="L2269" s="172">
        <f>+VLOOKUP(L2216,Conversion!$B$74:$N$112,(MATCH('Measured TV opt-pt'!L2215,budget_aylar_pt,0)+1),0)</f>
        <v>1.3137654887389967</v>
      </c>
      <c r="M2269" s="172">
        <f>+VLOOKUP(M2216,Conversion!$B$74:$N$112,(MATCH('Measured TV opt-pt'!M2215,budget_aylar_pt,0)+1),0)</f>
        <v>1.2829327826556853</v>
      </c>
      <c r="N2269" s="172">
        <f>+VLOOKUP(N2216,Conversion!$B$74:$N$112,(MATCH('Measured TV opt-pt'!N2215,budget_aylar_pt,0)+1),0)</f>
        <v>1.2829327826556853</v>
      </c>
      <c r="O2269" s="173">
        <f>+VLOOKUP(O2216,Conversion!$B$74:$N$112,(MATCH('Measured TV opt-pt'!O2215,budget_aylar_pt,0)+1),0)</f>
        <v>1.2829327826556853</v>
      </c>
      <c r="P2269" s="174"/>
    </row>
    <row r="2270" spans="1:16" ht="21.75" thickBot="1" x14ac:dyDescent="0.3">
      <c r="A2270" s="194" t="s">
        <v>118</v>
      </c>
      <c r="B2270" s="240" t="s">
        <v>126</v>
      </c>
      <c r="C2270" s="74" t="s">
        <v>107</v>
      </c>
      <c r="D2270" s="153">
        <v>1</v>
      </c>
      <c r="E2270" s="153">
        <v>2</v>
      </c>
      <c r="F2270" s="153">
        <v>3</v>
      </c>
      <c r="G2270" s="153">
        <v>4</v>
      </c>
      <c r="H2270" s="153">
        <v>5</v>
      </c>
      <c r="I2270" s="153">
        <v>6</v>
      </c>
      <c r="J2270" s="153">
        <v>7</v>
      </c>
      <c r="K2270" s="153">
        <v>8</v>
      </c>
      <c r="L2270" s="153">
        <v>9</v>
      </c>
      <c r="M2270" s="153">
        <v>10</v>
      </c>
      <c r="N2270" s="153">
        <v>11</v>
      </c>
      <c r="O2270" s="153">
        <v>12</v>
      </c>
      <c r="P2270" s="74" t="s">
        <v>127</v>
      </c>
    </row>
    <row r="2271" spans="1:16" ht="15.75" thickBot="1" x14ac:dyDescent="0.3">
      <c r="A2271" s="194" t="s">
        <v>118</v>
      </c>
      <c r="B2271" s="375" t="s">
        <v>156</v>
      </c>
      <c r="C2271" s="185" t="s">
        <v>33</v>
      </c>
      <c r="D2271" s="186" t="s">
        <v>29</v>
      </c>
      <c r="E2271" s="186" t="s">
        <v>29</v>
      </c>
      <c r="F2271" s="186" t="s">
        <v>29</v>
      </c>
      <c r="G2271" s="186" t="s">
        <v>29</v>
      </c>
      <c r="H2271" s="186" t="s">
        <v>29</v>
      </c>
      <c r="I2271" s="186" t="s">
        <v>29</v>
      </c>
      <c r="J2271" s="186" t="s">
        <v>29</v>
      </c>
      <c r="K2271" s="186" t="s">
        <v>29</v>
      </c>
      <c r="L2271" s="186" t="s">
        <v>29</v>
      </c>
      <c r="M2271" s="186" t="s">
        <v>29</v>
      </c>
      <c r="N2271" s="186" t="s">
        <v>29</v>
      </c>
      <c r="O2271" s="186" t="s">
        <v>29</v>
      </c>
      <c r="P2271" s="188" t="s">
        <v>108</v>
      </c>
    </row>
    <row r="2272" spans="1:16" x14ac:dyDescent="0.25">
      <c r="A2272" s="194" t="s">
        <v>118</v>
      </c>
      <c r="B2272" s="376"/>
      <c r="C2272" s="175" t="s">
        <v>125</v>
      </c>
      <c r="D2272" s="200">
        <v>49328.87999999999</v>
      </c>
      <c r="E2272" s="201">
        <v>480577.59300000023</v>
      </c>
      <c r="F2272" s="201">
        <v>543710.37760000024</v>
      </c>
      <c r="G2272" s="201"/>
      <c r="H2272" s="201">
        <v>0</v>
      </c>
      <c r="I2272" s="201">
        <v>0</v>
      </c>
      <c r="J2272" s="201">
        <v>0</v>
      </c>
      <c r="K2272" s="201">
        <v>0</v>
      </c>
      <c r="L2272" s="201">
        <v>614287.77087493357</v>
      </c>
      <c r="M2272" s="201">
        <v>653993.15558179445</v>
      </c>
      <c r="N2272" s="201"/>
      <c r="O2272" s="176"/>
      <c r="P2272" s="176">
        <f>SUM(D2272:O2272)</f>
        <v>2341897.7770567285</v>
      </c>
    </row>
    <row r="2273" spans="1:16" x14ac:dyDescent="0.25">
      <c r="A2273" s="194" t="s">
        <v>118</v>
      </c>
      <c r="B2273" s="376"/>
      <c r="C2273" s="86" t="s">
        <v>1</v>
      </c>
      <c r="D2273" s="87">
        <f>+D2304*D2286*30</f>
        <v>34590.965430050397</v>
      </c>
      <c r="E2273" s="87">
        <f t="shared" ref="E2273:O2273" si="5179">+E2304*E2286*30</f>
        <v>317131.43101709336</v>
      </c>
      <c r="F2273" s="87">
        <f t="shared" si="5179"/>
        <v>348317.9395791124</v>
      </c>
      <c r="G2273" s="87">
        <f t="shared" si="5179"/>
        <v>0</v>
      </c>
      <c r="H2273" s="87">
        <f t="shared" si="5179"/>
        <v>0</v>
      </c>
      <c r="I2273" s="87">
        <f t="shared" si="5179"/>
        <v>0</v>
      </c>
      <c r="J2273" s="87">
        <f t="shared" si="5179"/>
        <v>0</v>
      </c>
      <c r="K2273" s="87">
        <f t="shared" si="5179"/>
        <v>0</v>
      </c>
      <c r="L2273" s="87">
        <f t="shared" si="5179"/>
        <v>428452.00246188801</v>
      </c>
      <c r="M2273" s="87">
        <f t="shared" si="5179"/>
        <v>490852.25894727517</v>
      </c>
      <c r="N2273" s="87">
        <f t="shared" si="5179"/>
        <v>0</v>
      </c>
      <c r="O2273" s="159">
        <f t="shared" si="5179"/>
        <v>0</v>
      </c>
      <c r="P2273" s="159">
        <f t="shared" ref="P2273:P2277" si="5180">SUM(D2273:O2273)</f>
        <v>1619344.5974354194</v>
      </c>
    </row>
    <row r="2274" spans="1:16" x14ac:dyDescent="0.25">
      <c r="A2274" s="194" t="s">
        <v>118</v>
      </c>
      <c r="B2274" s="376"/>
      <c r="C2274" s="86" t="s">
        <v>209</v>
      </c>
      <c r="D2274" s="87">
        <f t="shared" ref="D2274:O2277" si="5181">+D2305*D2287*30</f>
        <v>0</v>
      </c>
      <c r="E2274" s="259">
        <f t="shared" si="5181"/>
        <v>0</v>
      </c>
      <c r="F2274" s="259">
        <f t="shared" si="5181"/>
        <v>0</v>
      </c>
      <c r="G2274" s="259">
        <f t="shared" si="5181"/>
        <v>0</v>
      </c>
      <c r="H2274" s="259">
        <f t="shared" si="5181"/>
        <v>0</v>
      </c>
      <c r="I2274" s="259">
        <f t="shared" si="5181"/>
        <v>0</v>
      </c>
      <c r="J2274" s="259">
        <f t="shared" si="5181"/>
        <v>0</v>
      </c>
      <c r="K2274" s="259">
        <f t="shared" si="5181"/>
        <v>0</v>
      </c>
      <c r="L2274" s="259">
        <f t="shared" si="5181"/>
        <v>0</v>
      </c>
      <c r="M2274" s="259">
        <f t="shared" si="5181"/>
        <v>0</v>
      </c>
      <c r="N2274" s="259">
        <f t="shared" si="5181"/>
        <v>0</v>
      </c>
      <c r="O2274" s="260">
        <f t="shared" si="5181"/>
        <v>0</v>
      </c>
      <c r="P2274" s="260"/>
    </row>
    <row r="2275" spans="1:16" x14ac:dyDescent="0.25">
      <c r="A2275" s="194" t="s">
        <v>118</v>
      </c>
      <c r="B2275" s="376"/>
      <c r="C2275" s="86" t="s">
        <v>210</v>
      </c>
      <c r="D2275" s="87">
        <f t="shared" si="5181"/>
        <v>14737.914569949606</v>
      </c>
      <c r="E2275" s="259">
        <f t="shared" si="5181"/>
        <v>163446.16198290678</v>
      </c>
      <c r="F2275" s="259">
        <f t="shared" si="5181"/>
        <v>185602.14726829741</v>
      </c>
      <c r="G2275" s="259">
        <f t="shared" si="5181"/>
        <v>0</v>
      </c>
      <c r="H2275" s="259">
        <f t="shared" si="5181"/>
        <v>0</v>
      </c>
      <c r="I2275" s="259">
        <f t="shared" si="5181"/>
        <v>0</v>
      </c>
      <c r="J2275" s="259">
        <f t="shared" si="5181"/>
        <v>0</v>
      </c>
      <c r="K2275" s="259">
        <f t="shared" si="5181"/>
        <v>0</v>
      </c>
      <c r="L2275" s="259">
        <f t="shared" si="5181"/>
        <v>179000.65685029814</v>
      </c>
      <c r="M2275" s="259">
        <f t="shared" si="5181"/>
        <v>139941.5413329016</v>
      </c>
      <c r="N2275" s="259">
        <f t="shared" si="5181"/>
        <v>0</v>
      </c>
      <c r="O2275" s="260">
        <f t="shared" si="5181"/>
        <v>0</v>
      </c>
      <c r="P2275" s="260"/>
    </row>
    <row r="2276" spans="1:16" x14ac:dyDescent="0.25">
      <c r="A2276" s="194" t="s">
        <v>118</v>
      </c>
      <c r="B2276" s="376"/>
      <c r="C2276" s="86" t="s">
        <v>211</v>
      </c>
      <c r="D2276" s="87">
        <f t="shared" si="5181"/>
        <v>0</v>
      </c>
      <c r="E2276" s="259">
        <f t="shared" si="5181"/>
        <v>0</v>
      </c>
      <c r="F2276" s="259">
        <f t="shared" si="5181"/>
        <v>9790.2907525904648</v>
      </c>
      <c r="G2276" s="259">
        <f t="shared" si="5181"/>
        <v>0</v>
      </c>
      <c r="H2276" s="259">
        <f t="shared" si="5181"/>
        <v>0</v>
      </c>
      <c r="I2276" s="259">
        <f t="shared" si="5181"/>
        <v>0</v>
      </c>
      <c r="J2276" s="259">
        <f t="shared" si="5181"/>
        <v>0</v>
      </c>
      <c r="K2276" s="259">
        <f t="shared" si="5181"/>
        <v>0</v>
      </c>
      <c r="L2276" s="259">
        <f t="shared" si="5181"/>
        <v>6835.1115627472382</v>
      </c>
      <c r="M2276" s="259">
        <f t="shared" si="5181"/>
        <v>23199.355301617688</v>
      </c>
      <c r="N2276" s="259">
        <f t="shared" si="5181"/>
        <v>0</v>
      </c>
      <c r="O2276" s="260">
        <f t="shared" si="5181"/>
        <v>0</v>
      </c>
      <c r="P2276" s="260"/>
    </row>
    <row r="2277" spans="1:16" ht="15.75" thickBot="1" x14ac:dyDescent="0.3">
      <c r="A2277" s="194" t="s">
        <v>118</v>
      </c>
      <c r="B2277" s="376"/>
      <c r="C2277" s="96" t="s">
        <v>227</v>
      </c>
      <c r="D2277" s="87">
        <f t="shared" si="5181"/>
        <v>0</v>
      </c>
      <c r="E2277" s="90">
        <f t="shared" si="5181"/>
        <v>0</v>
      </c>
      <c r="F2277" s="90">
        <f t="shared" si="5181"/>
        <v>0</v>
      </c>
      <c r="G2277" s="90">
        <v>160789.85999999999</v>
      </c>
      <c r="H2277" s="90">
        <f t="shared" si="5181"/>
        <v>0</v>
      </c>
      <c r="I2277" s="90">
        <f t="shared" si="5181"/>
        <v>0</v>
      </c>
      <c r="J2277" s="90">
        <f t="shared" si="5181"/>
        <v>0</v>
      </c>
      <c r="K2277" s="90">
        <f t="shared" si="5181"/>
        <v>0</v>
      </c>
      <c r="L2277" s="90">
        <f t="shared" si="5181"/>
        <v>0</v>
      </c>
      <c r="M2277" s="90">
        <f t="shared" si="5181"/>
        <v>0</v>
      </c>
      <c r="N2277" s="90">
        <f t="shared" si="5181"/>
        <v>0</v>
      </c>
      <c r="O2277" s="160">
        <f t="shared" si="5181"/>
        <v>0</v>
      </c>
      <c r="P2277" s="160">
        <f t="shared" si="5180"/>
        <v>160789.85999999999</v>
      </c>
    </row>
    <row r="2278" spans="1:16" ht="15.75" thickBot="1" x14ac:dyDescent="0.3">
      <c r="A2278" s="194" t="s">
        <v>118</v>
      </c>
      <c r="B2278" s="376"/>
      <c r="C2278" s="281" t="s">
        <v>108</v>
      </c>
      <c r="D2278" s="282">
        <f>SUM(D2279:D2283)</f>
        <v>1</v>
      </c>
      <c r="E2278" s="282">
        <f t="shared" ref="E2278" si="5182">SUM(E2279:E2283)</f>
        <v>1.0034229363724529</v>
      </c>
      <c r="F2278" s="282">
        <f t="shared" ref="F2278" si="5183">SUM(F2279:F2283)</f>
        <v>0.99999999999999989</v>
      </c>
      <c r="G2278" s="282">
        <f t="shared" ref="G2278" si="5184">SUM(G2279:G2283)</f>
        <v>0.99999999999999989</v>
      </c>
      <c r="H2278" s="282">
        <f t="shared" ref="H2278" si="5185">SUM(H2279:H2283)</f>
        <v>1</v>
      </c>
      <c r="I2278" s="282">
        <f t="shared" ref="I2278" si="5186">SUM(I2279:I2283)</f>
        <v>1.0000000000000002</v>
      </c>
      <c r="J2278" s="282">
        <f t="shared" ref="J2278" si="5187">SUM(J2279:J2283)</f>
        <v>0.99999999999999978</v>
      </c>
      <c r="K2278" s="282">
        <f t="shared" ref="K2278" si="5188">SUM(K2279:K2283)</f>
        <v>0.99999999999999978</v>
      </c>
      <c r="L2278" s="282">
        <f t="shared" ref="L2278" si="5189">SUM(L2279:L2283)</f>
        <v>1</v>
      </c>
      <c r="M2278" s="282">
        <f t="shared" ref="M2278" si="5190">SUM(M2279:M2283)</f>
        <v>1.0000000000000002</v>
      </c>
      <c r="N2278" s="282">
        <f t="shared" ref="N2278" si="5191">SUM(N2279:N2283)</f>
        <v>1</v>
      </c>
      <c r="O2278" s="282">
        <f t="shared" ref="O2278" si="5192">SUM(O2279:O2283)</f>
        <v>0.99999999999999989</v>
      </c>
      <c r="P2278" s="268"/>
    </row>
    <row r="2279" spans="1:16" ht="15.75" thickBot="1" x14ac:dyDescent="0.3">
      <c r="A2279" s="194" t="s">
        <v>118</v>
      </c>
      <c r="B2279" s="376"/>
      <c r="C2279" s="245" t="s">
        <v>196</v>
      </c>
      <c r="D2279" s="246">
        <v>0.748</v>
      </c>
      <c r="E2279" s="246">
        <v>0.71289999999999998</v>
      </c>
      <c r="F2279" s="246">
        <v>0.70128149006739837</v>
      </c>
      <c r="G2279" s="246">
        <v>0.53018436569432525</v>
      </c>
      <c r="H2279" s="246">
        <v>0.5423765464750937</v>
      </c>
      <c r="I2279" s="246">
        <v>0.58843916554063314</v>
      </c>
      <c r="J2279" s="246">
        <v>0.60561377608760258</v>
      </c>
      <c r="K2279" s="246">
        <v>0.80100224649177598</v>
      </c>
      <c r="L2279" s="246">
        <v>0.74479587945877479</v>
      </c>
      <c r="M2279" s="246">
        <v>0.79328167047923914</v>
      </c>
      <c r="N2279" s="246">
        <v>0.79251746496726783</v>
      </c>
      <c r="O2279" s="246">
        <v>0.75240999999999991</v>
      </c>
      <c r="P2279" s="268"/>
    </row>
    <row r="2280" spans="1:16" ht="15.75" thickBot="1" x14ac:dyDescent="0.3">
      <c r="A2280" s="194" t="s">
        <v>118</v>
      </c>
      <c r="B2280" s="376"/>
      <c r="C2280" s="245" t="s">
        <v>197</v>
      </c>
      <c r="D2280" s="246"/>
      <c r="E2280" s="246">
        <v>3.4229363724529492E-3</v>
      </c>
      <c r="F2280" s="246"/>
      <c r="G2280" s="246"/>
      <c r="H2280" s="246"/>
      <c r="I2280" s="246"/>
      <c r="J2280" s="246"/>
      <c r="K2280" s="246"/>
      <c r="L2280" s="246"/>
      <c r="M2280" s="246"/>
      <c r="N2280" s="246"/>
      <c r="O2280" s="246"/>
      <c r="P2280" s="268"/>
    </row>
    <row r="2281" spans="1:16" ht="15.75" thickBot="1" x14ac:dyDescent="0.3">
      <c r="A2281" s="194" t="s">
        <v>118</v>
      </c>
      <c r="B2281" s="376"/>
      <c r="C2281" s="245" t="s">
        <v>199</v>
      </c>
      <c r="D2281" s="310">
        <v>0.252</v>
      </c>
      <c r="E2281" s="246">
        <v>0.28710000000000002</v>
      </c>
      <c r="F2281" s="246">
        <v>0.27946524626273334</v>
      </c>
      <c r="G2281" s="246">
        <v>0.26027151737500415</v>
      </c>
      <c r="H2281" s="246">
        <v>0.22206611722025232</v>
      </c>
      <c r="I2281" s="246">
        <v>0.23470428159927745</v>
      </c>
      <c r="J2281" s="246">
        <v>0.15048175443375286</v>
      </c>
      <c r="K2281" s="246">
        <v>0.11533513094114624</v>
      </c>
      <c r="L2281" s="246">
        <v>0.2476086029169918</v>
      </c>
      <c r="M2281" s="246">
        <v>0.18024296287308908</v>
      </c>
      <c r="N2281" s="246">
        <v>0.19496532528723082</v>
      </c>
      <c r="O2281" s="246">
        <v>0.24758999999999998</v>
      </c>
      <c r="P2281" s="268"/>
    </row>
    <row r="2282" spans="1:16" ht="15.75" thickBot="1" x14ac:dyDescent="0.3">
      <c r="A2282" s="194" t="s">
        <v>118</v>
      </c>
      <c r="B2282" s="376"/>
      <c r="C2282" s="245" t="s">
        <v>198</v>
      </c>
      <c r="D2282" s="246"/>
      <c r="E2282" s="246"/>
      <c r="F2282" s="246">
        <v>1.9253263669868261E-2</v>
      </c>
      <c r="G2282" s="246">
        <v>0.20954411693067052</v>
      </c>
      <c r="H2282" s="246">
        <v>0.23555733630465386</v>
      </c>
      <c r="I2282" s="246">
        <v>0.17685655286008953</v>
      </c>
      <c r="J2282" s="246">
        <v>0.24390446947864436</v>
      </c>
      <c r="K2282" s="246">
        <v>8.3662622567077571E-2</v>
      </c>
      <c r="L2282" s="246">
        <v>7.5955176242334761E-3</v>
      </c>
      <c r="M2282" s="246">
        <v>2.6475366647671975E-2</v>
      </c>
      <c r="N2282" s="246">
        <v>1.2517209745501362E-2</v>
      </c>
      <c r="O2282" s="246">
        <v>0</v>
      </c>
      <c r="P2282" s="268"/>
    </row>
    <row r="2283" spans="1:16" ht="15.75" thickBot="1" x14ac:dyDescent="0.3">
      <c r="A2283" s="194" t="s">
        <v>118</v>
      </c>
      <c r="B2283" s="376"/>
      <c r="C2283" s="248" t="s">
        <v>228</v>
      </c>
      <c r="D2283" s="249"/>
      <c r="E2283" s="249"/>
      <c r="F2283" s="249"/>
      <c r="G2283" s="249"/>
      <c r="H2283" s="249"/>
      <c r="I2283" s="249"/>
      <c r="J2283" s="249"/>
      <c r="K2283" s="249"/>
      <c r="L2283" s="249"/>
      <c r="M2283" s="249"/>
      <c r="N2283" s="249"/>
      <c r="O2283" s="249"/>
      <c r="P2283" s="177"/>
    </row>
    <row r="2284" spans="1:16" ht="15.75" thickBot="1" x14ac:dyDescent="0.3">
      <c r="A2284" s="194"/>
      <c r="B2284" s="376"/>
      <c r="C2284" s="306" t="s">
        <v>278</v>
      </c>
      <c r="D2284" s="309">
        <v>3</v>
      </c>
      <c r="E2284" s="309">
        <v>1</v>
      </c>
      <c r="F2284" s="309">
        <v>1</v>
      </c>
      <c r="G2284" s="309">
        <v>1</v>
      </c>
      <c r="H2284" s="309">
        <v>1</v>
      </c>
      <c r="I2284" s="309">
        <v>1</v>
      </c>
      <c r="J2284" s="309">
        <v>1</v>
      </c>
      <c r="K2284" s="309">
        <v>1</v>
      </c>
      <c r="L2284" s="309">
        <v>1</v>
      </c>
      <c r="M2284" s="309">
        <v>1</v>
      </c>
      <c r="N2284" s="309">
        <v>1</v>
      </c>
      <c r="O2284" s="309">
        <v>1</v>
      </c>
      <c r="P2284" s="308"/>
    </row>
    <row r="2285" spans="1:16" x14ac:dyDescent="0.25">
      <c r="A2285" s="194" t="s">
        <v>118</v>
      </c>
      <c r="B2285" s="376"/>
      <c r="C2285" s="154" t="s">
        <v>14</v>
      </c>
      <c r="D2285" s="155">
        <f>+SUMPRODUCT(D2286:D2290,D2279:D2283)</f>
        <v>19.726337190870499</v>
      </c>
      <c r="E2285" s="155">
        <f t="shared" ref="E2285" si="5193">+SUMPRODUCT(E2286:E2290,E2279:E2283)</f>
        <v>18.841135192376285</v>
      </c>
      <c r="F2285" s="155">
        <f t="shared" ref="F2285" si="5194">+SUMPRODUCT(F2286:F2290,F2279:F2283)</f>
        <v>20.58124650733107</v>
      </c>
      <c r="G2285" s="155">
        <f t="shared" ref="G2285" si="5195">+SUMPRODUCT(G2286:G2290,G2279:G2283)</f>
        <v>28.563053341130804</v>
      </c>
      <c r="H2285" s="155">
        <f t="shared" ref="H2285" si="5196">+SUMPRODUCT(H2286:H2290,H2279:H2283)</f>
        <v>33.603799184948656</v>
      </c>
      <c r="I2285" s="155">
        <f t="shared" ref="I2285" si="5197">+SUMPRODUCT(I2286:I2290,I2279:I2283)</f>
        <v>31.510875673984401</v>
      </c>
      <c r="J2285" s="155">
        <f t="shared" ref="J2285" si="5198">+SUMPRODUCT(J2286:J2290,J2279:J2283)</f>
        <v>20.274910377394022</v>
      </c>
      <c r="K2285" s="155">
        <f t="shared" ref="K2285" si="5199">+SUMPRODUCT(K2286:K2290,K2279:K2283)</f>
        <v>17.290051071257835</v>
      </c>
      <c r="L2285" s="155">
        <f t="shared" ref="L2285" si="5200">+SUMPRODUCT(L2286:L2290,L2279:L2283)</f>
        <v>23.991363394497959</v>
      </c>
      <c r="M2285" s="155">
        <f t="shared" ref="M2285" si="5201">+SUMPRODUCT(M2286:M2290,M2279:M2283)</f>
        <v>27.257656862768588</v>
      </c>
      <c r="N2285" s="155">
        <f t="shared" ref="N2285" si="5202">+SUMPRODUCT(N2286:N2290,N2279:N2283)</f>
        <v>25.052800302948242</v>
      </c>
      <c r="O2285" s="156">
        <f t="shared" ref="O2285" si="5203">+SUMPRODUCT(O2286:O2290,O2279:O2283)</f>
        <v>21.196595452974034</v>
      </c>
      <c r="P2285" s="156"/>
    </row>
    <row r="2286" spans="1:16" x14ac:dyDescent="0.25">
      <c r="A2286" s="194" t="s">
        <v>118</v>
      </c>
      <c r="B2286" s="376"/>
      <c r="C2286" s="77" t="s">
        <v>34</v>
      </c>
      <c r="D2286" s="243">
        <f>+IF(D2284=1,D2298*'CPP Detay Tum Ay'!D$38+(1-'Measured TV opt-pt'!D2298)*'CPP Detay Tum Ay'!D$20,IF(D2284=2,D2298*'CPP Detay (düşük)'!D$38+(1-'Measured TV opt-pt'!D2298)*'CPP Detay (düşük)'!D$20,IF(D2284=3,D2298*'CPP Detay (yüksek)'!D$38+(1-'Measured TV opt-pt'!D2298)*'CPP Detay (yüksek)'!D$20,"Girilen Rakamda Hata Var")))</f>
        <v>18.492953721250544</v>
      </c>
      <c r="E2286" s="243">
        <f>+IF(E2284=1,E2298*'CPP Detay Tum Ay'!E$38+(1-'Measured TV opt-pt'!E2298)*'CPP Detay Tum Ay'!E$20,IF(E2284=2,E2298*'CPP Detay (düşük)'!E$38+(1-'Measured TV opt-pt'!E2298)*'CPP Detay (düşük)'!E$20,IF(E2284=3,E2298*'CPP Detay (yüksek)'!E$38+(1-'Measured TV opt-pt'!E2298)*'CPP Detay (yüksek)'!E$20,"Girilen Rakamda Hata Var")))</f>
        <v>17.440310812806491</v>
      </c>
      <c r="F2286" s="161">
        <f>+IF(F2284=1,F2298*'CPP Detay Tum Ay'!F$38+(1-'Measured TV opt-pt'!F2298)*'CPP Detay Tum Ay'!F$20,IF(F2284=2,F2298*'CPP Detay (düşük)'!F$38+(1-'Measured TV opt-pt'!F2298)*'CPP Detay (düşük)'!F$20,IF(F2284=3,F2298*'CPP Detay (yüksek)'!F$38+(1-'Measured TV opt-pt'!F2298)*'CPP Detay (yüksek)'!F$20,"Girilen Rakamda Hata Var")))</f>
        <v>18.801284390853873</v>
      </c>
      <c r="G2286" s="161">
        <f>+IF(G2284=1,G2298*'CPP Detay Tum Ay'!G$38+(1-'Measured TV opt-pt'!G2298)*'CPP Detay Tum Ay'!G$20,IF(G2284=2,G2298*'CPP Detay (düşük)'!G$38+(1-'Measured TV opt-pt'!G2298)*'CPP Detay (düşük)'!G$20,IF(G2284=3,G2298*'CPP Detay (yüksek)'!G$38+(1-'Measured TV opt-pt'!G2298)*'CPP Detay (yüksek)'!G$20,"Girilen Rakamda Hata Var")))</f>
        <v>25.388345112152834</v>
      </c>
      <c r="H2286" s="161">
        <f>+IF(H2284=1,H2298*'CPP Detay Tum Ay'!H$38+(1-'Measured TV opt-pt'!H2298)*'CPP Detay Tum Ay'!H$20,IF(H2284=2,H2298*'CPP Detay (düşük)'!H$38+(1-'Measured TV opt-pt'!H2298)*'CPP Detay (düşük)'!H$20,IF(H2284=3,H2298*'CPP Detay (yüksek)'!H$38+(1-'Measured TV opt-pt'!H2298)*'CPP Detay (yüksek)'!H$20,"Girilen Rakamda Hata Var")))</f>
        <v>29.906721880543316</v>
      </c>
      <c r="I2286" s="161">
        <f>+IF(I2284=1,I2298*'CPP Detay Tum Ay'!I$38+(1-'Measured TV opt-pt'!I2298)*'CPP Detay Tum Ay'!I$20,IF(I2284=2,I2298*'CPP Detay (düşük)'!I$38+(1-'Measured TV opt-pt'!I2298)*'CPP Detay (düşük)'!I$20,IF(I2284=3,I2298*'CPP Detay (yüksek)'!I$38+(1-'Measured TV opt-pt'!I2298)*'CPP Detay (yüksek)'!I$20,"Girilen Rakamda Hata Var")))</f>
        <v>28.481543798919329</v>
      </c>
      <c r="J2286" s="161">
        <f>+IF(J2284=1,J2298*'CPP Detay Tum Ay'!J$38+(1-'Measured TV opt-pt'!J2298)*'CPP Detay Tum Ay'!J$20,IF(J2284=2,J2298*'CPP Detay (düşük)'!J$38+(1-'Measured TV opt-pt'!J2298)*'CPP Detay (düşük)'!J$20,IF(J2284=3,J2298*'CPP Detay (yüksek)'!J$38+(1-'Measured TV opt-pt'!J2298)*'CPP Detay (yüksek)'!J$20,"Girilen Rakamda Hata Var")))</f>
        <v>18.814975998400666</v>
      </c>
      <c r="K2286" s="161">
        <f>+IF(K2284=1,K2298*'CPP Detay Tum Ay'!K$38+(1-'Measured TV opt-pt'!K2298)*'CPP Detay Tum Ay'!K$20,IF(K2284=2,K2298*'CPP Detay (düşük)'!K$38+(1-'Measured TV opt-pt'!K2298)*'CPP Detay (düşük)'!K$20,IF(K2284=3,K2298*'CPP Detay (yüksek)'!K$38+(1-'Measured TV opt-pt'!K2298)*'CPP Detay (yüksek)'!K$20,"Girilen Rakamda Hata Var")))</f>
        <v>17.034468684979927</v>
      </c>
      <c r="L2286" s="255">
        <f>+IF(L2284=1,L2298*'CPP Detay Tum Ay'!L$38+(1-'Measured TV opt-pt'!L2298)*'CPP Detay Tum Ay'!L$20,IF(L2284=2,L2298*'CPP Detay (düşük)'!L$38+(1-'Measured TV opt-pt'!L2298)*'CPP Detay (düşük)'!L$20,IF(L2284=3,L2298*'CPP Detay (yüksek)'!L$38+(1-'Measured TV opt-pt'!L2298)*'CPP Detay (yüksek)'!L$20,"Girilen Rakamda Hata Var")))</f>
        <v>22.467149289573328</v>
      </c>
      <c r="M2286" s="255">
        <f>+IF(M2284=1,M2298*'CPP Detay Tum Ay'!M$38+(1-'Measured TV opt-pt'!M2298)*'CPP Detay Tum Ay'!M$20,IF(M2284=2,M2298*'CPP Detay (düşük)'!M$38+(1-'Measured TV opt-pt'!M2298)*'CPP Detay (düşük)'!M$20,IF(M2284=3,M2298*'CPP Detay (yüksek)'!M$38+(1-'Measured TV opt-pt'!M2298)*'CPP Detay (yüksek)'!M$20,"Girilen Rakamda Hata Var")))</f>
        <v>25.789248753307362</v>
      </c>
      <c r="N2286" s="255">
        <f>+IF(N2284=1,N2298*'CPP Detay Tum Ay'!N$38+(1-'Measured TV opt-pt'!N2298)*'CPP Detay Tum Ay'!N$20,IF(N2284=2,N2298*'CPP Detay (düşük)'!N$38+(1-'Measured TV opt-pt'!N2298)*'CPP Detay (düşük)'!N$20,IF(N2284=3,N2298*'CPP Detay (yüksek)'!N$38+(1-'Measured TV opt-pt'!N2298)*'CPP Detay (yüksek)'!N$20,"Girilen Rakamda Hata Var")))</f>
        <v>23.803341004858662</v>
      </c>
      <c r="O2286" s="256">
        <f>+IF(O2284=1,O2298*'CPP Detay Tum Ay'!O$38+(1-'Measured TV opt-pt'!O2298)*'CPP Detay Tum Ay'!O$20,IF(O2284=2,O2298*'CPP Detay (düşük)'!O$38+(1-'Measured TV opt-pt'!O2298)*'CPP Detay (düşük)'!O$20,IF(O2284=3,O2298*'CPP Detay (yüksek)'!O$38+(1-'Measured TV opt-pt'!O2298)*'CPP Detay (yüksek)'!O$20,"Girilen Rakamda Hata Var")))</f>
        <v>19.99835323959751</v>
      </c>
      <c r="P2286" s="162"/>
    </row>
    <row r="2287" spans="1:16" x14ac:dyDescent="0.25">
      <c r="A2287" s="194" t="s">
        <v>118</v>
      </c>
      <c r="B2287" s="376"/>
      <c r="C2287" s="77" t="s">
        <v>194</v>
      </c>
      <c r="D2287" s="243">
        <f>+IF(D2284=1,D2299*'CPP Detay Tum Ay'!D$94+(1-'Measured TV opt-pt'!D2299)*'CPP Detay Tum Ay'!D$76,IF(D2284=2,D2299*'CPP Detay (düşük)'!D$94+(1-'Measured TV opt-pt'!D2299)*'CPP Detay (düşük)'!D$76,IF(D2284=3,D2299*'CPP Detay (yüksek)'!D$94+(1-'Measured TV opt-pt'!D2299)*'CPP Detay (yüksek)'!D$76,"Girilen Rakamda Hata Var")))</f>
        <v>0</v>
      </c>
      <c r="E2287" s="243">
        <f>+IF(E2284=1,E2299*'CPP Detay Tum Ay'!E$94+(1-'Measured TV opt-pt'!E2299)*'CPP Detay Tum Ay'!E$76,IF(E2284=2,E2299*'CPP Detay (düşük)'!E$94+(1-'Measured TV opt-pt'!E2299)*'CPP Detay (düşük)'!E$76,IF(E2284=3,E2299*'CPP Detay (yüksek)'!E$94+(1-'Measured TV opt-pt'!E2299)*'CPP Detay (yüksek)'!E$76,"Girilen Rakamda Hata Var")))</f>
        <v>0</v>
      </c>
      <c r="F2287" s="243">
        <f>+IF(F2284=1,F2299*'CPP Detay Tum Ay'!F$94+(1-'Measured TV opt-pt'!F2299)*'CPP Detay Tum Ay'!F$76,IF(F2284=2,F2299*'CPP Detay (düşük)'!F$94+(1-'Measured TV opt-pt'!F2299)*'CPP Detay (düşük)'!F$76,IF(F2284=3,F2299*'CPP Detay (yüksek)'!F$94+(1-'Measured TV opt-pt'!F2299)*'CPP Detay (yüksek)'!F$76,"Girilen Rakamda Hata Var")))</f>
        <v>0</v>
      </c>
      <c r="G2287" s="243">
        <f>+IF(G2284=1,G2299*'CPP Detay Tum Ay'!G$94+(1-'Measured TV opt-pt'!G2299)*'CPP Detay Tum Ay'!G$76,IF(G2284=2,G2299*'CPP Detay (düşük)'!G$94+(1-'Measured TV opt-pt'!G2299)*'CPP Detay (düşük)'!G$76,IF(G2284=3,G2299*'CPP Detay (yüksek)'!G$94+(1-'Measured TV opt-pt'!G2299)*'CPP Detay (yüksek)'!G$76,"Girilen Rakamda Hata Var")))</f>
        <v>0</v>
      </c>
      <c r="H2287" s="243">
        <f>+IF(H2284=1,H2299*'CPP Detay Tum Ay'!H$94+(1-'Measured TV opt-pt'!H2299)*'CPP Detay Tum Ay'!H$76,IF(H2284=2,H2299*'CPP Detay (düşük)'!H$94+(1-'Measured TV opt-pt'!H2299)*'CPP Detay (düşük)'!H$76,IF(H2284=3,H2299*'CPP Detay (yüksek)'!H$94+(1-'Measured TV opt-pt'!H2299)*'CPP Detay (yüksek)'!H$76,"Girilen Rakamda Hata Var")))</f>
        <v>0</v>
      </c>
      <c r="I2287" s="243">
        <f>+IF(I2284=1,I2299*'CPP Detay Tum Ay'!I$94+(1-'Measured TV opt-pt'!I2299)*'CPP Detay Tum Ay'!I$76,IF(I2284=2,I2299*'CPP Detay (düşük)'!I$94+(1-'Measured TV opt-pt'!I2299)*'CPP Detay (düşük)'!I$76,IF(I2284=3,I2299*'CPP Detay (yüksek)'!I$94+(1-'Measured TV opt-pt'!I2299)*'CPP Detay (yüksek)'!I$76,"Girilen Rakamda Hata Var")))</f>
        <v>0</v>
      </c>
      <c r="J2287" s="243">
        <f>+IF(J2284=1,J2299*'CPP Detay Tum Ay'!J$94+(1-'Measured TV opt-pt'!J2299)*'CPP Detay Tum Ay'!J$76,IF(J2284=2,J2299*'CPP Detay (düşük)'!J$94+(1-'Measured TV opt-pt'!J2299)*'CPP Detay (düşük)'!J$76,IF(J2284=3,J2299*'CPP Detay (yüksek)'!J$94+(1-'Measured TV opt-pt'!J2299)*'CPP Detay (yüksek)'!J$76,"Girilen Rakamda Hata Var")))</f>
        <v>0</v>
      </c>
      <c r="K2287" s="243">
        <f>+IF(K2284=1,K2299*'CPP Detay Tum Ay'!K$94+(1-'Measured TV opt-pt'!K2299)*'CPP Detay Tum Ay'!K$76,IF(K2284=2,K2299*'CPP Detay (düşük)'!K$94+(1-'Measured TV opt-pt'!K2299)*'CPP Detay (düşük)'!K$76,IF(K2284=3,K2299*'CPP Detay (yüksek)'!K$94+(1-'Measured TV opt-pt'!K2299)*'CPP Detay (yüksek)'!K$76,"Girilen Rakamda Hata Var")))</f>
        <v>0</v>
      </c>
      <c r="L2287" s="257">
        <f>+IF(L2284=1,L2299*'CPP Detay Tum Ay'!L$94+(1-'Measured TV opt-pt'!L2299)*'CPP Detay Tum Ay'!L$76,IF(L2284=2,L2299*'CPP Detay (düşük)'!L$94+(1-'Measured TV opt-pt'!L2299)*'CPP Detay (düşük)'!L$76,IF(L2284=3,L2299*'CPP Detay (yüksek)'!L$94+(1-'Measured TV opt-pt'!L2299)*'CPP Detay (yüksek)'!L$76,"Girilen Rakamda Hata Var")))</f>
        <v>0</v>
      </c>
      <c r="M2287" s="257">
        <f>+IF(M2284=1,M2299*'CPP Detay Tum Ay'!M$94+(1-'Measured TV opt-pt'!M2299)*'CPP Detay Tum Ay'!M$76,IF(M2284=2,M2299*'CPP Detay (düşük)'!M$94+(1-'Measured TV opt-pt'!M2299)*'CPP Detay (düşük)'!M$76,IF(M2284=3,M2299*'CPP Detay (yüksek)'!M$94+(1-'Measured TV opt-pt'!M2299)*'CPP Detay (yüksek)'!M$76,"Girilen Rakamda Hata Var")))</f>
        <v>0</v>
      </c>
      <c r="N2287" s="257">
        <f>+IF(N2284=1,N2299*'CPP Detay Tum Ay'!N$94+(1-'Measured TV opt-pt'!N2299)*'CPP Detay Tum Ay'!N$76,IF(N2284=2,N2299*'CPP Detay (düşük)'!N$94+(1-'Measured TV opt-pt'!N2299)*'CPP Detay (düşük)'!N$76,IF(N2284=3,N2299*'CPP Detay (yüksek)'!N$94+(1-'Measured TV opt-pt'!N2299)*'CPP Detay (yüksek)'!N$76,"Girilen Rakamda Hata Var")))</f>
        <v>0</v>
      </c>
      <c r="O2287" s="258">
        <f>+IF(O2284=1,O2299*'CPP Detay Tum Ay'!O$94+(1-'Measured TV opt-pt'!O2299)*'CPP Detay Tum Ay'!O$76,IF(O2284=2,O2299*'CPP Detay (düşük)'!O$94+(1-'Measured TV opt-pt'!O2299)*'CPP Detay (düşük)'!O$76,IF(O2284=3,O2299*'CPP Detay (yüksek)'!O$94+(1-'Measured TV opt-pt'!O2299)*'CPP Detay (yüksek)'!O$76,"Girilen Rakamda Hata Var")))</f>
        <v>0</v>
      </c>
      <c r="P2287" s="244"/>
    </row>
    <row r="2288" spans="1:16" x14ac:dyDescent="0.25">
      <c r="A2288" s="194" t="s">
        <v>118</v>
      </c>
      <c r="B2288" s="376"/>
      <c r="C2288" s="77" t="s">
        <v>195</v>
      </c>
      <c r="D2288" s="243">
        <f>+IF(D2284=1,D2300*'CPP Detay Tum Ay'!D$150+(1-'Measured TV opt-pt'!D2300)*'CPP Detay Tum Ay'!D$132,IF(D2284=2,D2300*'CPP Detay (düşük)'!D$150+(1-'Measured TV opt-pt'!D2300)*'CPP Detay (düşük)'!D$132,IF(D2284=3,D2300*'CPP Detay (yüksek)'!D$150+(1-'Measured TV opt-pt'!D2300)*'CPP Detay (yüksek)'!D$132,"Girilen Rakamda Hata Var")))</f>
        <v>23.387332568948782</v>
      </c>
      <c r="E2288" s="243">
        <f>+IF(E2284=1,E2300*'CPP Detay Tum Ay'!E$150+(1-'Measured TV opt-pt'!E2300)*'CPP Detay Tum Ay'!E$132,IF(E2284=2,E2300*'CPP Detay (düşük)'!E$150+(1-'Measured TV opt-pt'!E2300)*'CPP Detay (düşük)'!E$132,IF(E2284=3,E2300*'CPP Detay (yüksek)'!E$150+(1-'Measured TV opt-pt'!E2300)*'CPP Detay (yüksek)'!E$132,"Girilen Rakamda Hata Var")))</f>
        <v>22.319531918936036</v>
      </c>
      <c r="F2288" s="243">
        <f>+IF(F2284=1,F2300*'CPP Detay Tum Ay'!F$150+(1-'Measured TV opt-pt'!F2300)*'CPP Detay Tum Ay'!F$132,IF(F2284=2,F2300*'CPP Detay (düşük)'!F$150+(1-'Measured TV opt-pt'!F2300)*'CPP Detay (düşük)'!F$132,IF(F2284=3,F2300*'CPP Detay (yüksek)'!F$150+(1-'Measured TV opt-pt'!F2300)*'CPP Detay (yüksek)'!F$132,"Girilen Rakamda Hata Var")))</f>
        <v>25.139650797266516</v>
      </c>
      <c r="G2288" s="243">
        <f>+IF(G2284=1,G2300*'CPP Detay Tum Ay'!G$150+(1-'Measured TV opt-pt'!G2300)*'CPP Detay Tum Ay'!G$132,IF(G2284=2,G2300*'CPP Detay (düşük)'!G$150+(1-'Measured TV opt-pt'!G2300)*'CPP Detay (düşük)'!G$132,IF(G2284=3,G2300*'CPP Detay (yüksek)'!G$150+(1-'Measured TV opt-pt'!G2300)*'CPP Detay (yüksek)'!G$132,"Girilen Rakamda Hata Var")))</f>
        <v>32.571152962092278</v>
      </c>
      <c r="H2288" s="243">
        <f>+IF(H2284=1,H2300*'CPP Detay Tum Ay'!H$150+(1-'Measured TV opt-pt'!H2300)*'CPP Detay Tum Ay'!H$132,IF(H2284=2,H2300*'CPP Detay (düşük)'!H$150+(1-'Measured TV opt-pt'!H2300)*'CPP Detay (düşük)'!H$132,IF(H2284=3,H2300*'CPP Detay (yüksek)'!H$150+(1-'Measured TV opt-pt'!H2300)*'CPP Detay (yüksek)'!H$132,"Girilen Rakamda Hata Var")))</f>
        <v>38.504582322566698</v>
      </c>
      <c r="I2288" s="243">
        <f>+IF(I2284=1,I2300*'CPP Detay Tum Ay'!I$150+(1-'Measured TV opt-pt'!I2300)*'CPP Detay Tum Ay'!I$132,IF(I2284=2,I2300*'CPP Detay (düşük)'!I$150+(1-'Measured TV opt-pt'!I2300)*'CPP Detay (düşük)'!I$132,IF(I2284=3,I2300*'CPP Detay (yüksek)'!I$150+(1-'Measured TV opt-pt'!I2300)*'CPP Detay (yüksek)'!I$132,"Girilen Rakamda Hata Var")))</f>
        <v>36.142210678171971</v>
      </c>
      <c r="J2288" s="243">
        <f>+IF(J2284=1,J2300*'CPP Detay Tum Ay'!J$150+(1-'Measured TV opt-pt'!J2300)*'CPP Detay Tum Ay'!J$132,IF(J2284=2,J2300*'CPP Detay (düşük)'!J$150+(1-'Measured TV opt-pt'!J2300)*'CPP Detay (düşük)'!J$132,IF(J2284=3,J2300*'CPP Detay (yüksek)'!J$150+(1-'Measured TV opt-pt'!J2300)*'CPP Detay (yüksek)'!J$132,"Girilen Rakamda Hata Var")))</f>
        <v>22.891196098593156</v>
      </c>
      <c r="K2288" s="243">
        <f>+IF(K2284=1,K2300*'CPP Detay Tum Ay'!K$150+(1-'Measured TV opt-pt'!K2300)*'CPP Detay Tum Ay'!K$132,IF(K2284=2,K2300*'CPP Detay (düşük)'!K$150+(1-'Measured TV opt-pt'!K2300)*'CPP Detay (düşük)'!K$132,IF(K2284=3,K2300*'CPP Detay (yüksek)'!K$150+(1-'Measured TV opt-pt'!K2300)*'CPP Detay (yüksek)'!K$132,"Girilen Rakamda Hata Var")))</f>
        <v>18.52416727465565</v>
      </c>
      <c r="L2288" s="257">
        <f>+IF(L2284=1,L2300*'CPP Detay Tum Ay'!L$150+(1-'Measured TV opt-pt'!L2300)*'CPP Detay Tum Ay'!L$132,IF(L2284=2,L2300*'CPP Detay (düşük)'!L$150+(1-'Measured TV opt-pt'!L2300)*'CPP Detay (düşük)'!L$132,IF(L2284=3,L2300*'CPP Detay (yüksek)'!L$150+(1-'Measured TV opt-pt'!L2300)*'CPP Detay (yüksek)'!L$132,"Girilen Rakamda Hata Var")))</f>
        <v>28.233970352734637</v>
      </c>
      <c r="M2288" s="257">
        <f>+IF(M2284=1,M2300*'CPP Detay Tum Ay'!M$150+(1-'Measured TV opt-pt'!M2300)*'CPP Detay Tum Ay'!M$132,IF(M2284=2,M2300*'CPP Detay (düşük)'!M$150+(1-'Measured TV opt-pt'!M2300)*'CPP Detay (düşük)'!M$132,IF(M2284=3,M2300*'CPP Detay (yüksek)'!M$150+(1-'Measured TV opt-pt'!M2300)*'CPP Detay (yüksek)'!M$132,"Girilen Rakamda Hata Var")))</f>
        <v>32.359637806635185</v>
      </c>
      <c r="N2288" s="257">
        <f>+IF(N2284=1,N2300*'CPP Detay Tum Ay'!N$150+(1-'Measured TV opt-pt'!N2300)*'CPP Detay Tum Ay'!N$132,IF(N2284=2,N2300*'CPP Detay (düşük)'!N$150+(1-'Measured TV opt-pt'!N2300)*'CPP Detay (düşük)'!N$132,IF(N2284=3,N2300*'CPP Detay (yüksek)'!N$150+(1-'Measured TV opt-pt'!N2300)*'CPP Detay (yüksek)'!N$132,"Girilen Rakamda Hata Var")))</f>
        <v>29.645492106680784</v>
      </c>
      <c r="O2288" s="258">
        <f>+IF(O2284=1,O2300*'CPP Detay Tum Ay'!O$150+(1-'Measured TV opt-pt'!O2300)*'CPP Detay Tum Ay'!O$132,IF(O2284=2,O2300*'CPP Detay (düşük)'!O$150+(1-'Measured TV opt-pt'!O2300)*'CPP Detay (düşük)'!O$132,IF(O2284=3,O2300*'CPP Detay (yüksek)'!O$150+(1-'Measured TV opt-pt'!O2300)*'CPP Detay (yüksek)'!O$132,"Girilen Rakamda Hata Var")))</f>
        <v>24.837976057063997</v>
      </c>
      <c r="P2288" s="244"/>
    </row>
    <row r="2289" spans="1:53" x14ac:dyDescent="0.25">
      <c r="A2289" s="194" t="s">
        <v>118</v>
      </c>
      <c r="B2289" s="376"/>
      <c r="C2289" s="77" t="s">
        <v>193</v>
      </c>
      <c r="D2289" s="243">
        <f>+IF(D2284=1,D2301*'CPP Detay Tum Ay'!D$206+(1-'Measured TV opt-pt'!D2301)*'CPP Detay Tum Ay'!D$188,IF(D2284=2,D2301*'CPP Detay (düşük)'!D$206+(1-'Measured TV opt-pt'!D2301)*'CPP Detay (düşük)'!D$188,IF(D2284=3,D2301*'CPP Detay (yüksek)'!D$206+(1-'Measured TV opt-pt'!D2301)*'CPP Detay (yüksek)'!D$188,"Girilen Rakamda Hata Var")))</f>
        <v>13.264029338327092</v>
      </c>
      <c r="E2289" s="243">
        <f>+IF(E2284=1,E2301*'CPP Detay Tum Ay'!E$206+(1-'Measured TV opt-pt'!E2301)*'CPP Detay Tum Ay'!E$188,IF(E2284=2,E2301*'CPP Detay (düşük)'!E$206+(1-'Measured TV opt-pt'!E2301)*'CPP Detay (düşük)'!E$188,IF(E2284=3,E2301*'CPP Detay (yüksek)'!E$206+(1-'Measured TV opt-pt'!E2301)*'CPP Detay (yüksek)'!E$188,"Girilen Rakamda Hata Var")))</f>
        <v>12.967943391043091</v>
      </c>
      <c r="F2289" s="243">
        <f>+IF(F2284=1,F2301*'CPP Detay Tum Ay'!F$206+(1-'Measured TV opt-pt'!F2301)*'CPP Detay Tum Ay'!F$188,IF(F2284=2,F2301*'CPP Detay (düşük)'!F$206+(1-'Measured TV opt-pt'!F2301)*'CPP Detay (düşük)'!F$188,IF(F2284=3,F2301*'CPP Detay (yüksek)'!F$206+(1-'Measured TV opt-pt'!F2301)*'CPP Detay (yüksek)'!F$188,"Girilen Rakamda Hata Var")))</f>
        <v>19.248428727173621</v>
      </c>
      <c r="G2289" s="243">
        <f>+IF(G2284=1,G2301*'CPP Detay Tum Ay'!G$206+(1-'Measured TV opt-pt'!G2301)*'CPP Detay Tum Ay'!G$188,IF(G2284=2,G2301*'CPP Detay (düşük)'!G$206+(1-'Measured TV opt-pt'!G2301)*'CPP Detay (düşük)'!G$188,IF(G2284=3,G2301*'CPP Detay (yüksek)'!G$206+(1-'Measured TV opt-pt'!G2301)*'CPP Detay (yüksek)'!G$188,"Girilen Rakamda Hata Var")))</f>
        <v>31.617238339887738</v>
      </c>
      <c r="H2289" s="243">
        <f>+IF(H2284=1,H2301*'CPP Detay Tum Ay'!H$206+(1-'Measured TV opt-pt'!H2301)*'CPP Detay Tum Ay'!H$188,IF(H2284=2,H2301*'CPP Detay (düşük)'!H$206+(1-'Measured TV opt-pt'!H2301)*'CPP Detay (düşük)'!H$188,IF(H2284=3,H2301*'CPP Detay (yüksek)'!H$206+(1-'Measured TV opt-pt'!H2301)*'CPP Detay (yüksek)'!H$188,"Girilen Rakamda Hata Var")))</f>
        <v>37.496312795815889</v>
      </c>
      <c r="I2289" s="243">
        <f>+IF(I2284=1,I2301*'CPP Detay Tum Ay'!I$206+(1-'Measured TV opt-pt'!I2301)*'CPP Detay Tum Ay'!I$188,IF(I2284=2,I2301*'CPP Detay (düşük)'!I$206+(1-'Measured TV opt-pt'!I2301)*'CPP Detay (düşük)'!I$188,IF(I2284=3,I2301*'CPP Detay (yüksek)'!I$206+(1-'Measured TV opt-pt'!I2301)*'CPP Detay (yüksek)'!I$188,"Girilen Rakamda Hata Var")))</f>
        <v>35.443912671803574</v>
      </c>
      <c r="J2289" s="243">
        <f>+IF(J2284=1,J2301*'CPP Detay Tum Ay'!J$206+(1-'Measured TV opt-pt'!J2301)*'CPP Detay Tum Ay'!J$188,IF(J2284=2,J2301*'CPP Detay (düşük)'!J$206+(1-'Measured TV opt-pt'!J2301)*'CPP Detay (düşük)'!J$188,IF(J2284=3,J2301*'CPP Detay (yüksek)'!J$206+(1-'Measured TV opt-pt'!J2301)*'CPP Detay (yüksek)'!J$188,"Girilen Rakamda Hata Var")))</f>
        <v>22.285751374791982</v>
      </c>
      <c r="K2289" s="243">
        <f>+IF(K2284=1,K2301*'CPP Detay Tum Ay'!K$206+(1-'Measured TV opt-pt'!K2301)*'CPP Detay Tum Ay'!K$188,IF(K2284=2,K2301*'CPP Detay (düşük)'!K$206+(1-'Measured TV opt-pt'!K2301)*'CPP Detay (düşük)'!K$188,IF(K2284=3,K2301*'CPP Detay (yüksek)'!K$206+(1-'Measured TV opt-pt'!K2301)*'CPP Detay (yüksek)'!K$188,"Girilen Rakamda Hata Var")))</f>
        <v>18.035725898829039</v>
      </c>
      <c r="L2289" s="257">
        <f>+IF(L2284=1,L2301*'CPP Detay Tum Ay'!L$206+(1-'Measured TV opt-pt'!L2301)*'CPP Detay Tum Ay'!L$188,IF(L2284=2,L2301*'CPP Detay (düşük)'!L$206+(1-'Measured TV opt-pt'!L2301)*'CPP Detay (düşük)'!L$188,IF(L2284=3,L2301*'CPP Detay (yüksek)'!L$206+(1-'Measured TV opt-pt'!L2301)*'CPP Detay (yüksek)'!L$188,"Girilen Rakamda Hata Var")))</f>
        <v>35.145626645182467</v>
      </c>
      <c r="M2289" s="257">
        <f>+IF(M2284=1,M2301*'CPP Detay Tum Ay'!M$206+(1-'Measured TV opt-pt'!M2301)*'CPP Detay Tum Ay'!M$188,IF(M2284=2,M2301*'CPP Detay (düşük)'!M$206+(1-'Measured TV opt-pt'!M2301)*'CPP Detay (düşük)'!M$188,IF(M2284=3,M2301*'CPP Detay (yüksek)'!M$206+(1-'Measured TV opt-pt'!M2301)*'CPP Detay (yüksek)'!M$188,"Girilen Rakamda Hata Var")))</f>
        <v>36.521554108764683</v>
      </c>
      <c r="N2289" s="257">
        <f>+IF(N2284=1,N2301*'CPP Detay Tum Ay'!N$206+(1-'Measured TV opt-pt'!N2301)*'CPP Detay Tum Ay'!N$188,IF(N2284=2,N2301*'CPP Detay (düşük)'!N$206+(1-'Measured TV opt-pt'!N2301)*'CPP Detay (düşük)'!N$188,IF(N2284=3,N2301*'CPP Detay (yüksek)'!N$206+(1-'Measured TV opt-pt'!N2301)*'CPP Detay (yüksek)'!N$188,"Girilen Rakamda Hata Var")))</f>
        <v>32.626585992454281</v>
      </c>
      <c r="O2289" s="258">
        <f>+IF(O2284=1,O2301*'CPP Detay Tum Ay'!O$206+(1-'Measured TV opt-pt'!O2301)*'CPP Detay Tum Ay'!O$188,IF(O2284=2,O2301*'CPP Detay (düşük)'!O$206+(1-'Measured TV opt-pt'!O2301)*'CPP Detay (düşük)'!O$188,IF(O2284=3,O2301*'CPP Detay (yüksek)'!O$206+(1-'Measured TV opt-pt'!O2301)*'CPP Detay (yüksek)'!O$188,"Girilen Rakamda Hata Var")))</f>
        <v>0</v>
      </c>
      <c r="P2289" s="244"/>
    </row>
    <row r="2290" spans="1:53" ht="15.75" thickBot="1" x14ac:dyDescent="0.3">
      <c r="A2290" s="194" t="s">
        <v>118</v>
      </c>
      <c r="B2290" s="376"/>
      <c r="C2290" s="96" t="s">
        <v>229</v>
      </c>
      <c r="D2290" s="243">
        <f>+IF(D2284=1,D2302*'CPP Detay Tum Ay'!D$262+(1-'Measured TV opt-pt'!D2302)*'CPP Detay Tum Ay'!D$244,IF(D2284=2,D2302*'CPP Detay (düşük)'!D$262+(1-'Measured TV opt-pt'!D2302)*'CPP Detay (düşük)'!D$244,IF(D2284=3,D2302*'CPP Detay (yüksek)'!D$262+(1-'Measured TV opt-pt'!D2302)*'CPP Detay (yüksek)'!D$244,"Girilen Rakamda Hata Var")))</f>
        <v>0</v>
      </c>
      <c r="E2290" s="163">
        <f>+IF(E2284=1,E2302*'CPP Detay Tum Ay'!E$262+(1-'Measured TV opt-pt'!E2302)*'CPP Detay Tum Ay'!E$244,IF(E2284=2,E2302*'CPP Detay (düşük)'!E$262+(1-'Measured TV opt-pt'!E2302)*'CPP Detay (düşük)'!E$244,IF(E2284=3,E2302*'CPP Detay (yüksek)'!E$262+(1-'Measured TV opt-pt'!E2302)*'CPP Detay (yüksek)'!E$244,"Girilen Rakamda Hata Var")))</f>
        <v>0</v>
      </c>
      <c r="F2290" s="163">
        <f>+IF(F2284=1,F2302*'CPP Detay Tum Ay'!F$262+(1-'Measured TV opt-pt'!F2302)*'CPP Detay Tum Ay'!F$244,IF(F2284=2,F2302*'CPP Detay (düşük)'!F$262+(1-'Measured TV opt-pt'!F2302)*'CPP Detay (düşük)'!F$244,IF(F2284=3,F2302*'CPP Detay (yüksek)'!F$262+(1-'Measured TV opt-pt'!F2302)*'CPP Detay (yüksek)'!F$244,"Girilen Rakamda Hata Var")))</f>
        <v>0</v>
      </c>
      <c r="G2290" s="163">
        <f>+IF(G2284=1,G2302*'CPP Detay Tum Ay'!G$262+(1-'Measured TV opt-pt'!G2302)*'CPP Detay Tum Ay'!G$244,IF(G2284=2,G2302*'CPP Detay (düşük)'!G$262+(1-'Measured TV opt-pt'!G2302)*'CPP Detay (düşük)'!G$244,IF(G2284=3,G2302*'CPP Detay (yüksek)'!G$262+(1-'Measured TV opt-pt'!G2302)*'CPP Detay (yüksek)'!G$244,"Girilen Rakamda Hata Var")))</f>
        <v>0</v>
      </c>
      <c r="H2290" s="163">
        <f>+IF(H2284=1,H2302*'CPP Detay Tum Ay'!H$262+(1-'Measured TV opt-pt'!H2302)*'CPP Detay Tum Ay'!H$244,IF(H2284=2,H2302*'CPP Detay (düşük)'!H$262+(1-'Measured TV opt-pt'!H2302)*'CPP Detay (düşük)'!H$244,IF(H2284=3,H2302*'CPP Detay (yüksek)'!H$262+(1-'Measured TV opt-pt'!H2302)*'CPP Detay (yüksek)'!H$244,"Girilen Rakamda Hata Var")))</f>
        <v>0</v>
      </c>
      <c r="I2290" s="163">
        <f>+IF(I2284=1,I2302*'CPP Detay Tum Ay'!I$262+(1-'Measured TV opt-pt'!I2302)*'CPP Detay Tum Ay'!I$244,IF(I2284=2,I2302*'CPP Detay (düşük)'!I$262+(1-'Measured TV opt-pt'!I2302)*'CPP Detay (düşük)'!I$244,IF(I2284=3,I2302*'CPP Detay (yüksek)'!I$262+(1-'Measured TV opt-pt'!I2302)*'CPP Detay (yüksek)'!I$244,"Girilen Rakamda Hata Var")))</f>
        <v>0</v>
      </c>
      <c r="J2290" s="163">
        <f>+IF(J2284=1,J2302*'CPP Detay Tum Ay'!J$262+(1-'Measured TV opt-pt'!J2302)*'CPP Detay Tum Ay'!J$244,IF(J2284=2,J2302*'CPP Detay (düşük)'!J$262+(1-'Measured TV opt-pt'!J2302)*'CPP Detay (düşük)'!J$244,IF(J2284=3,J2302*'CPP Detay (yüksek)'!J$262+(1-'Measured TV opt-pt'!J2302)*'CPP Detay (yüksek)'!J$244,"Girilen Rakamda Hata Var")))</f>
        <v>0</v>
      </c>
      <c r="K2290" s="163">
        <f>+IF(K2284=1,K2302*'CPP Detay Tum Ay'!K$262+(1-'Measured TV opt-pt'!K2302)*'CPP Detay Tum Ay'!K$244,IF(K2284=2,K2302*'CPP Detay (düşük)'!K$262+(1-'Measured TV opt-pt'!K2302)*'CPP Detay (düşük)'!K$244,IF(K2284=3,K2302*'CPP Detay (yüksek)'!K$262+(1-'Measured TV opt-pt'!K2302)*'CPP Detay (yüksek)'!K$244,"Girilen Rakamda Hata Var")))</f>
        <v>0</v>
      </c>
      <c r="L2290" s="163">
        <f>+IF(L2284=1,L2302*'CPP Detay Tum Ay'!L$262+(1-'Measured TV opt-pt'!L2302)*'CPP Detay Tum Ay'!L$244,IF(L2284=2,L2302*'CPP Detay (düşük)'!L$262+(1-'Measured TV opt-pt'!L2302)*'CPP Detay (düşük)'!L$244,IF(L2284=3,L2302*'CPP Detay (yüksek)'!L$262+(1-'Measured TV opt-pt'!L2302)*'CPP Detay (yüksek)'!L$244,"Girilen Rakamda Hata Var")))</f>
        <v>0</v>
      </c>
      <c r="M2290" s="163">
        <f>+IF(M2284=1,M2302*'CPP Detay Tum Ay'!M$262+(1-'Measured TV opt-pt'!M2302)*'CPP Detay Tum Ay'!M$244,IF(M2284=2,M2302*'CPP Detay (düşük)'!M$262+(1-'Measured TV opt-pt'!M2302)*'CPP Detay (düşük)'!M$244,IF(M2284=3,M2302*'CPP Detay (yüksek)'!M$262+(1-'Measured TV opt-pt'!M2302)*'CPP Detay (yüksek)'!M$244,"Girilen Rakamda Hata Var")))</f>
        <v>0</v>
      </c>
      <c r="N2290" s="163">
        <f>+IF(N2284=1,N2302*'CPP Detay Tum Ay'!N$262+(1-'Measured TV opt-pt'!N2302)*'CPP Detay Tum Ay'!N$244,IF(N2284=2,N2302*'CPP Detay (düşük)'!N$262+(1-'Measured TV opt-pt'!N2302)*'CPP Detay (düşük)'!N$244,IF(N2284=3,N2302*'CPP Detay (yüksek)'!N$262+(1-'Measured TV opt-pt'!N2302)*'CPP Detay (yüksek)'!N$244,"Girilen Rakamda Hata Var")))</f>
        <v>0</v>
      </c>
      <c r="O2290" s="164">
        <f>+IF(O2284=1,O2302*'CPP Detay Tum Ay'!O$262+(1-'Measured TV opt-pt'!O2302)*'CPP Detay Tum Ay'!O$244,IF(O2284=2,O2302*'CPP Detay (düşük)'!O$262+(1-'Measured TV opt-pt'!O2302)*'CPP Detay (düşük)'!O$244,IF(O2284=3,O2302*'CPP Detay (yüksek)'!O$262+(1-'Measured TV opt-pt'!O2302)*'CPP Detay (yüksek)'!O$244,"Girilen Rakamda Hata Var")))</f>
        <v>0</v>
      </c>
      <c r="P2290" s="164"/>
    </row>
    <row r="2291" spans="1:53" x14ac:dyDescent="0.25">
      <c r="A2291" s="194" t="s">
        <v>118</v>
      </c>
      <c r="B2291" s="376"/>
      <c r="C2291" s="263" t="s">
        <v>16</v>
      </c>
      <c r="D2291" s="264">
        <f>+SUMPRODUCT(D2292:D2296,D2279:D2283)</f>
        <v>22.00331509916073</v>
      </c>
      <c r="E2291" s="264">
        <f t="shared" ref="E2291" si="5204">+SUMPRODUCT(E2292:E2296,E2279:E2283)</f>
        <v>20.91535447847756</v>
      </c>
      <c r="F2291" s="264">
        <f t="shared" ref="F2291" si="5205">+SUMPRODUCT(F2292:F2296,F2279:F2283)</f>
        <v>22.847034529211214</v>
      </c>
      <c r="G2291" s="264">
        <f t="shared" ref="G2291" si="5206">+SUMPRODUCT(G2292:G2296,G2279:G2283)</f>
        <v>32.037769382598455</v>
      </c>
      <c r="H2291" s="264">
        <f t="shared" ref="H2291" si="5207">+SUMPRODUCT(H2292:H2296,H2279:H2283)</f>
        <v>37.691725594204726</v>
      </c>
      <c r="I2291" s="264">
        <f t="shared" ref="I2291" si="5208">+SUMPRODUCT(I2292:I2296,I2279:I2283)</f>
        <v>35.344196428506763</v>
      </c>
      <c r="J2291" s="264">
        <f t="shared" ref="J2291" si="5209">+SUMPRODUCT(J2292:J2296,J2279:J2283)</f>
        <v>23.217623558449901</v>
      </c>
      <c r="K2291" s="264">
        <f t="shared" ref="K2291" si="5210">+SUMPRODUCT(K2292:K2296,K2279:K2283)</f>
        <v>19.776129346767807</v>
      </c>
      <c r="L2291" s="264">
        <f t="shared" ref="L2291" si="5211">+SUMPRODUCT(L2292:L2296,L2279:L2283)</f>
        <v>26.782943085663984</v>
      </c>
      <c r="M2291" s="264">
        <f t="shared" ref="M2291" si="5212">+SUMPRODUCT(M2292:M2296,M2279:M2283)</f>
        <v>30.357749516156087</v>
      </c>
      <c r="N2291" s="264">
        <f t="shared" ref="N2291" si="5213">+SUMPRODUCT(N2292:N2296,N2279:N2283)</f>
        <v>28.11647452880495</v>
      </c>
      <c r="O2291" s="265">
        <f t="shared" ref="O2291" si="5214">+SUMPRODUCT(O2292:O2296,O2279:O2283)</f>
        <v>23.894507404668566</v>
      </c>
      <c r="P2291" s="165"/>
    </row>
    <row r="2292" spans="1:53" x14ac:dyDescent="0.25">
      <c r="A2292" s="194" t="s">
        <v>118</v>
      </c>
      <c r="B2292" s="376"/>
      <c r="C2292" s="77" t="s">
        <v>212</v>
      </c>
      <c r="D2292" s="261">
        <f>+D2286*(D2298*D2324+(1-D2298)*D2323)</f>
        <v>20.62756425106593</v>
      </c>
      <c r="E2292" s="261">
        <f t="shared" ref="E2292:O2292" si="5215">+E2286*(E2298*E2324+(1-E2298)*E2323)</f>
        <v>19.360313438665329</v>
      </c>
      <c r="F2292" s="261">
        <f t="shared" si="5215"/>
        <v>20.871116504938154</v>
      </c>
      <c r="G2292" s="261">
        <f t="shared" si="5215"/>
        <v>28.476855607649522</v>
      </c>
      <c r="H2292" s="261">
        <f t="shared" si="5215"/>
        <v>33.544896169018081</v>
      </c>
      <c r="I2292" s="261">
        <f t="shared" si="5215"/>
        <v>31.946344145784149</v>
      </c>
      <c r="J2292" s="261">
        <f t="shared" si="5215"/>
        <v>21.545793390001883</v>
      </c>
      <c r="K2292" s="261">
        <f t="shared" si="5215"/>
        <v>19.483797629009622</v>
      </c>
      <c r="L2292" s="261">
        <f t="shared" si="5215"/>
        <v>25.08137494419168</v>
      </c>
      <c r="M2292" s="261">
        <f t="shared" si="5215"/>
        <v>28.722335078336044</v>
      </c>
      <c r="N2292" s="261">
        <f t="shared" si="5215"/>
        <v>26.714220485156979</v>
      </c>
      <c r="O2292" s="262">
        <f t="shared" si="5215"/>
        <v>22.543752397637725</v>
      </c>
      <c r="P2292" s="162"/>
    </row>
    <row r="2293" spans="1:53" x14ac:dyDescent="0.25">
      <c r="A2293" s="194" t="s">
        <v>118</v>
      </c>
      <c r="B2293" s="376"/>
      <c r="C2293" s="77" t="s">
        <v>213</v>
      </c>
      <c r="D2293" s="261">
        <f>+D2287*(D2299*D2324+(1-D2299)*D2323)</f>
        <v>0</v>
      </c>
      <c r="E2293" s="261">
        <f t="shared" ref="E2293:O2293" si="5216">+E2287*(E2299*E2324+(1-E2299)*E2323)</f>
        <v>0</v>
      </c>
      <c r="F2293" s="261">
        <f t="shared" si="5216"/>
        <v>0</v>
      </c>
      <c r="G2293" s="261">
        <f t="shared" si="5216"/>
        <v>0</v>
      </c>
      <c r="H2293" s="261">
        <f t="shared" si="5216"/>
        <v>0</v>
      </c>
      <c r="I2293" s="261">
        <f t="shared" si="5216"/>
        <v>0</v>
      </c>
      <c r="J2293" s="261">
        <f t="shared" si="5216"/>
        <v>0</v>
      </c>
      <c r="K2293" s="261">
        <f t="shared" si="5216"/>
        <v>0</v>
      </c>
      <c r="L2293" s="261">
        <f t="shared" si="5216"/>
        <v>0</v>
      </c>
      <c r="M2293" s="261">
        <f t="shared" si="5216"/>
        <v>0</v>
      </c>
      <c r="N2293" s="261">
        <f t="shared" si="5216"/>
        <v>0</v>
      </c>
      <c r="O2293" s="262">
        <f t="shared" si="5216"/>
        <v>0</v>
      </c>
      <c r="P2293" s="244"/>
    </row>
    <row r="2294" spans="1:53" x14ac:dyDescent="0.25">
      <c r="A2294" s="194" t="s">
        <v>118</v>
      </c>
      <c r="B2294" s="376"/>
      <c r="C2294" s="77" t="s">
        <v>214</v>
      </c>
      <c r="D2294" s="261">
        <f>+D2288*(D2300*D2324+(1-D2300)*D2323)</f>
        <v>26.086893013346874</v>
      </c>
      <c r="E2294" s="261">
        <f t="shared" ref="E2294:O2294" si="5217">+E2288*(E2300*E2324+(1-E2300)*E2323)</f>
        <v>24.776687663020013</v>
      </c>
      <c r="F2294" s="261">
        <f t="shared" si="5217"/>
        <v>27.907273235995213</v>
      </c>
      <c r="G2294" s="261">
        <f t="shared" si="5217"/>
        <v>36.533457213490564</v>
      </c>
      <c r="H2294" s="261">
        <f t="shared" si="5217"/>
        <v>43.188692535446947</v>
      </c>
      <c r="I2294" s="261">
        <f t="shared" si="5217"/>
        <v>40.538936676533865</v>
      </c>
      <c r="J2294" s="261">
        <f t="shared" si="5217"/>
        <v>26.21363862660413</v>
      </c>
      <c r="K2294" s="261">
        <f t="shared" si="5217"/>
        <v>21.187694967178761</v>
      </c>
      <c r="L2294" s="261">
        <f t="shared" si="5217"/>
        <v>31.51921000092209</v>
      </c>
      <c r="M2294" s="261">
        <f t="shared" si="5217"/>
        <v>36.039993603015276</v>
      </c>
      <c r="N2294" s="261">
        <f t="shared" si="5217"/>
        <v>33.270800614384335</v>
      </c>
      <c r="O2294" s="262">
        <f t="shared" si="5217"/>
        <v>27.999364526685117</v>
      </c>
      <c r="P2294" s="244"/>
    </row>
    <row r="2295" spans="1:53" x14ac:dyDescent="0.25">
      <c r="A2295" s="194" t="s">
        <v>118</v>
      </c>
      <c r="B2295" s="376"/>
      <c r="C2295" s="77" t="s">
        <v>215</v>
      </c>
      <c r="D2295" s="161">
        <f>+D2289*(D2301*D2324+(1-D2301)*D2323)</f>
        <v>14.79507392537095</v>
      </c>
      <c r="E2295" s="161">
        <f t="shared" ref="E2295:O2295" si="5218">+E2289*(E2301*E2324+(1-E2301)*E2323)</f>
        <v>14.395583392992394</v>
      </c>
      <c r="F2295" s="161">
        <f t="shared" si="5218"/>
        <v>21.367486930694419</v>
      </c>
      <c r="G2295" s="161">
        <f t="shared" si="5218"/>
        <v>35.463498189436599</v>
      </c>
      <c r="H2295" s="161">
        <f t="shared" si="5218"/>
        <v>42.057766293502489</v>
      </c>
      <c r="I2295" s="161">
        <f t="shared" si="5218"/>
        <v>39.755690214008681</v>
      </c>
      <c r="J2295" s="161">
        <f t="shared" si="5218"/>
        <v>25.520319276678002</v>
      </c>
      <c r="K2295" s="161">
        <f t="shared" si="5218"/>
        <v>20.629022249160144</v>
      </c>
      <c r="L2295" s="161">
        <f t="shared" si="5218"/>
        <v>39.235090672828996</v>
      </c>
      <c r="M2295" s="161">
        <f t="shared" si="5218"/>
        <v>40.675256760202906</v>
      </c>
      <c r="N2295" s="161">
        <f t="shared" si="5218"/>
        <v>36.616448577636682</v>
      </c>
      <c r="O2295" s="162">
        <f t="shared" si="5218"/>
        <v>0</v>
      </c>
      <c r="P2295" s="244"/>
    </row>
    <row r="2296" spans="1:53" ht="15.75" thickBot="1" x14ac:dyDescent="0.3">
      <c r="A2296" s="194" t="s">
        <v>118</v>
      </c>
      <c r="B2296" s="376"/>
      <c r="C2296" s="96" t="s">
        <v>230</v>
      </c>
      <c r="D2296" s="163">
        <f>+D2290*(D2302*D2324+(1-D2302)*D2323)</f>
        <v>0</v>
      </c>
      <c r="E2296" s="163">
        <f t="shared" ref="E2296:O2296" si="5219">+E2290*(E2302*E2324+(1-E2302)*E2323)</f>
        <v>0</v>
      </c>
      <c r="F2296" s="163">
        <f t="shared" si="5219"/>
        <v>0</v>
      </c>
      <c r="G2296" s="163">
        <f t="shared" si="5219"/>
        <v>0</v>
      </c>
      <c r="H2296" s="163">
        <f t="shared" si="5219"/>
        <v>0</v>
      </c>
      <c r="I2296" s="163">
        <f t="shared" si="5219"/>
        <v>0</v>
      </c>
      <c r="J2296" s="163">
        <f t="shared" si="5219"/>
        <v>0</v>
      </c>
      <c r="K2296" s="163">
        <f t="shared" si="5219"/>
        <v>0</v>
      </c>
      <c r="L2296" s="163">
        <f t="shared" si="5219"/>
        <v>0</v>
      </c>
      <c r="M2296" s="163">
        <f t="shared" si="5219"/>
        <v>0</v>
      </c>
      <c r="N2296" s="163">
        <f t="shared" si="5219"/>
        <v>0</v>
      </c>
      <c r="O2296" s="164">
        <f t="shared" si="5219"/>
        <v>0</v>
      </c>
      <c r="P2296" s="164"/>
    </row>
    <row r="2297" spans="1:53" x14ac:dyDescent="0.25">
      <c r="A2297" s="194" t="s">
        <v>118</v>
      </c>
      <c r="B2297" s="376"/>
      <c r="C2297" s="204" t="s">
        <v>2</v>
      </c>
      <c r="D2297" s="205">
        <f>+IFERROR(SUMPRODUCT(D2298:D2302,D2304:D2308)/D2303,0)</f>
        <v>0.44000000000000006</v>
      </c>
      <c r="E2297" s="205">
        <f t="shared" ref="E2297" si="5220">+IFERROR(SUMPRODUCT(E2298:E2302,E2304:E2308)/E2303,0)</f>
        <v>0.44150609200387936</v>
      </c>
      <c r="F2297" s="205">
        <f t="shared" ref="F2297" si="5221">+IFERROR(SUMPRODUCT(F2298:F2302,F2304:F2308)/F2303,0)</f>
        <v>0.43999999999999995</v>
      </c>
      <c r="G2297" s="205">
        <f t="shared" ref="G2297" si="5222">+IFERROR(SUMPRODUCT(G2298:G2302,G2304:G2308)/G2303,0)</f>
        <v>0</v>
      </c>
      <c r="H2297" s="205">
        <f t="shared" ref="H2297" si="5223">+IFERROR(SUMPRODUCT(H2298:H2302,H2304:H2308)/H2303,0)</f>
        <v>0</v>
      </c>
      <c r="I2297" s="205">
        <f t="shared" ref="I2297" si="5224">+IFERROR(SUMPRODUCT(I2298:I2302,I2304:I2308)/I2303,0)</f>
        <v>0</v>
      </c>
      <c r="J2297" s="205">
        <f t="shared" ref="J2297" si="5225">+IFERROR(SUMPRODUCT(J2298:J2302,J2304:J2308)/J2303,0)</f>
        <v>0</v>
      </c>
      <c r="K2297" s="205">
        <f t="shared" ref="K2297" si="5226">+IFERROR(SUMPRODUCT(K2298:K2302,K2304:K2308)/K2303,0)</f>
        <v>0</v>
      </c>
      <c r="L2297" s="205">
        <f t="shared" ref="L2297" si="5227">+IFERROR(SUMPRODUCT(L2298:L2302,L2304:L2308)/L2303,0)</f>
        <v>0.4834974169537235</v>
      </c>
      <c r="M2297" s="205">
        <f t="shared" ref="M2297" si="5228">+IFERROR(SUMPRODUCT(M2298:M2302,M2304:M2308)/M2303,0)</f>
        <v>0.45414569524687315</v>
      </c>
      <c r="N2297" s="205">
        <f t="shared" ref="N2297" si="5229">+IFERROR(SUMPRODUCT(N2298:N2302,N2304:N2308)/N2303,0)</f>
        <v>0</v>
      </c>
      <c r="O2297" s="205">
        <f t="shared" ref="O2297" si="5230">+IFERROR(SUMPRODUCT(O2298:O2302,O2304:O2308)/O2303,0)</f>
        <v>0</v>
      </c>
      <c r="P2297" s="166">
        <f>+SUMPRODUCT(D2297:O2297,D2303:O2303)/P2303</f>
        <v>0.45433863325996593</v>
      </c>
      <c r="R2297" s="192">
        <f>+D2297</f>
        <v>0.44000000000000006</v>
      </c>
      <c r="S2297" s="192">
        <f t="shared" ref="S2297" si="5231">+E2297</f>
        <v>0.44150609200387936</v>
      </c>
      <c r="T2297" s="192">
        <f t="shared" ref="T2297" si="5232">+F2297</f>
        <v>0.43999999999999995</v>
      </c>
      <c r="U2297" s="192">
        <f t="shared" ref="U2297" si="5233">+G2297</f>
        <v>0</v>
      </c>
      <c r="V2297" s="192">
        <f t="shared" ref="V2297" si="5234">+H2297</f>
        <v>0</v>
      </c>
      <c r="W2297" s="192">
        <f t="shared" ref="W2297" si="5235">+I2297</f>
        <v>0</v>
      </c>
      <c r="X2297" s="192">
        <f t="shared" ref="X2297" si="5236">+J2297</f>
        <v>0</v>
      </c>
      <c r="Y2297" s="192">
        <f t="shared" ref="Y2297" si="5237">+K2297</f>
        <v>0</v>
      </c>
      <c r="Z2297" s="192">
        <f t="shared" ref="Z2297" si="5238">+L2297</f>
        <v>0.4834974169537235</v>
      </c>
      <c r="AA2297" s="192">
        <f t="shared" ref="AA2297" si="5239">+M2297</f>
        <v>0.45414569524687315</v>
      </c>
      <c r="AB2297" s="192">
        <f t="shared" ref="AB2297" si="5240">+N2297</f>
        <v>0</v>
      </c>
      <c r="AC2297" s="192">
        <f t="shared" ref="AC2297" si="5241">+O2297</f>
        <v>0</v>
      </c>
      <c r="AD2297" s="190">
        <f>+D2303</f>
        <v>83.355363141667922</v>
      </c>
      <c r="AE2297" s="190">
        <f t="shared" ref="AE2297" si="5242">+E2303</f>
        <v>850.2275970336384</v>
      </c>
      <c r="AF2297" s="190">
        <f t="shared" ref="AF2297" si="5243">+F2303</f>
        <v>880.59191394834431</v>
      </c>
      <c r="AG2297" s="190">
        <f t="shared" ref="AG2297" si="5244">+G2303</f>
        <v>0</v>
      </c>
      <c r="AH2297" s="190">
        <f t="shared" ref="AH2297" si="5245">+H2303</f>
        <v>0</v>
      </c>
      <c r="AI2297" s="190">
        <f t="shared" ref="AI2297" si="5246">+I2303</f>
        <v>0</v>
      </c>
      <c r="AJ2297" s="190">
        <f t="shared" ref="AJ2297" si="5247">+J2303</f>
        <v>0</v>
      </c>
      <c r="AK2297" s="190">
        <f t="shared" ref="AK2297" si="5248">+K2303</f>
        <v>0</v>
      </c>
      <c r="AL2297" s="190">
        <f t="shared" ref="AL2297" si="5249">+L2303</f>
        <v>853.48459328744764</v>
      </c>
      <c r="AM2297" s="190">
        <f t="shared" ref="AM2297" si="5250">+M2303</f>
        <v>799.76690448777833</v>
      </c>
      <c r="AN2297" s="190">
        <f t="shared" ref="AN2297" si="5251">+N2303</f>
        <v>0</v>
      </c>
      <c r="AO2297" s="190">
        <f t="shared" ref="AO2297" si="5252">+O2303</f>
        <v>0</v>
      </c>
    </row>
    <row r="2298" spans="1:53" x14ac:dyDescent="0.25">
      <c r="A2298" s="194" t="s">
        <v>118</v>
      </c>
      <c r="B2298" s="376"/>
      <c r="C2298" s="178" t="s">
        <v>3</v>
      </c>
      <c r="D2298" s="179">
        <v>0.44</v>
      </c>
      <c r="E2298" s="179">
        <v>0.44</v>
      </c>
      <c r="F2298" s="179">
        <v>0.44</v>
      </c>
      <c r="G2298" s="179">
        <v>0.48</v>
      </c>
      <c r="H2298" s="179">
        <v>0.48</v>
      </c>
      <c r="I2298" s="179">
        <v>0.48</v>
      </c>
      <c r="J2298" s="179">
        <v>0.48</v>
      </c>
      <c r="K2298" s="179">
        <v>0.48915873014712274</v>
      </c>
      <c r="L2298" s="179">
        <v>0.4834974169537235</v>
      </c>
      <c r="M2298" s="179">
        <v>0.45414569524687309</v>
      </c>
      <c r="N2298" s="179">
        <v>0.38276016431267579</v>
      </c>
      <c r="O2298" s="179">
        <v>0.34111134082271427</v>
      </c>
      <c r="P2298" s="180">
        <f>+SUMPRODUCT(D2298:O2298,D2304:O2304)/P2304</f>
        <v>0.45432816499347134</v>
      </c>
    </row>
    <row r="2299" spans="1:53" x14ac:dyDescent="0.25">
      <c r="A2299" s="194" t="s">
        <v>118</v>
      </c>
      <c r="B2299" s="376"/>
      <c r="C2299" s="178" t="s">
        <v>200</v>
      </c>
      <c r="D2299" s="179">
        <v>0.44</v>
      </c>
      <c r="E2299" s="179">
        <v>0.44</v>
      </c>
      <c r="F2299" s="179">
        <v>0.44</v>
      </c>
      <c r="G2299" s="179">
        <v>0.48</v>
      </c>
      <c r="H2299" s="179">
        <v>0.48</v>
      </c>
      <c r="I2299" s="179">
        <v>0.48</v>
      </c>
      <c r="J2299" s="179">
        <v>0.48</v>
      </c>
      <c r="K2299" s="179">
        <v>0.48915873014712274</v>
      </c>
      <c r="L2299" s="179">
        <v>0.4834974169537235</v>
      </c>
      <c r="M2299" s="179">
        <v>0.45414569524687309</v>
      </c>
      <c r="N2299" s="179">
        <v>0.38276016431267579</v>
      </c>
      <c r="O2299" s="179">
        <v>0.34111134082271427</v>
      </c>
      <c r="P2299" s="242"/>
    </row>
    <row r="2300" spans="1:53" x14ac:dyDescent="0.25">
      <c r="A2300" s="194" t="s">
        <v>118</v>
      </c>
      <c r="B2300" s="376"/>
      <c r="C2300" s="178" t="s">
        <v>201</v>
      </c>
      <c r="D2300" s="179">
        <v>0.44</v>
      </c>
      <c r="E2300" s="179">
        <v>0.44</v>
      </c>
      <c r="F2300" s="179">
        <v>0.44</v>
      </c>
      <c r="G2300" s="179">
        <v>0.48</v>
      </c>
      <c r="H2300" s="179">
        <v>0.48</v>
      </c>
      <c r="I2300" s="179">
        <v>0.48</v>
      </c>
      <c r="J2300" s="179">
        <v>0.48</v>
      </c>
      <c r="K2300" s="179">
        <v>0.48915873014712274</v>
      </c>
      <c r="L2300" s="179">
        <v>0.4834974169537235</v>
      </c>
      <c r="M2300" s="179">
        <v>0.45414569524687309</v>
      </c>
      <c r="N2300" s="179">
        <v>0.38276016431267579</v>
      </c>
      <c r="O2300" s="179">
        <v>0.34111134082271427</v>
      </c>
      <c r="P2300" s="242"/>
    </row>
    <row r="2301" spans="1:53" x14ac:dyDescent="0.25">
      <c r="A2301" s="194" t="s">
        <v>118</v>
      </c>
      <c r="B2301" s="376"/>
      <c r="C2301" s="178" t="s">
        <v>202</v>
      </c>
      <c r="D2301" s="179">
        <v>0.44</v>
      </c>
      <c r="E2301" s="179">
        <v>0.44</v>
      </c>
      <c r="F2301" s="179">
        <v>0.44</v>
      </c>
      <c r="G2301" s="179">
        <v>0.48</v>
      </c>
      <c r="H2301" s="179">
        <v>0.48</v>
      </c>
      <c r="I2301" s="179">
        <v>0.48</v>
      </c>
      <c r="J2301" s="179">
        <v>0.48</v>
      </c>
      <c r="K2301" s="179">
        <v>0.48915873014712274</v>
      </c>
      <c r="L2301" s="179">
        <v>0.4834974169537235</v>
      </c>
      <c r="M2301" s="179">
        <v>0.45414569524687309</v>
      </c>
      <c r="N2301" s="179">
        <v>0.38276016431267579</v>
      </c>
      <c r="O2301" s="179">
        <v>0.34111134082271427</v>
      </c>
      <c r="P2301" s="242"/>
    </row>
    <row r="2302" spans="1:53" ht="15.75" thickBot="1" x14ac:dyDescent="0.3">
      <c r="A2302" s="194" t="s">
        <v>118</v>
      </c>
      <c r="B2302" s="376"/>
      <c r="C2302" s="280" t="s">
        <v>231</v>
      </c>
      <c r="D2302" s="179">
        <v>0.44</v>
      </c>
      <c r="E2302" s="179">
        <v>0.44</v>
      </c>
      <c r="F2302" s="179">
        <v>0.44</v>
      </c>
      <c r="G2302" s="179">
        <v>0.48</v>
      </c>
      <c r="H2302" s="179">
        <v>0.48</v>
      </c>
      <c r="I2302" s="179">
        <v>0.48</v>
      </c>
      <c r="J2302" s="181">
        <v>0.48</v>
      </c>
      <c r="K2302" s="181">
        <v>0.48915873014712274</v>
      </c>
      <c r="L2302" s="181">
        <v>0.4834974169537235</v>
      </c>
      <c r="M2302" s="179">
        <v>0.45414569524687309</v>
      </c>
      <c r="N2302" s="179">
        <v>0.38276016431267579</v>
      </c>
      <c r="O2302" s="179">
        <v>0.34111134082271427</v>
      </c>
      <c r="P2302" s="182">
        <f t="shared" ref="P2302" si="5253">+SUMPRODUCT(D2302:O2302,D2308:O2308)/P2308</f>
        <v>0.48</v>
      </c>
    </row>
    <row r="2303" spans="1:53" x14ac:dyDescent="0.25">
      <c r="A2303" s="194" t="s">
        <v>118</v>
      </c>
      <c r="B2303" s="376"/>
      <c r="C2303" s="99" t="s">
        <v>239</v>
      </c>
      <c r="D2303" s="100">
        <f>+D2272/D2285/30</f>
        <v>83.355363141667922</v>
      </c>
      <c r="E2303" s="100">
        <f t="shared" ref="E2303:O2303" si="5254">+E2272/E2285/30</f>
        <v>850.2275970336384</v>
      </c>
      <c r="F2303" s="100">
        <f t="shared" si="5254"/>
        <v>880.59191394834431</v>
      </c>
      <c r="G2303" s="100">
        <f t="shared" si="5254"/>
        <v>0</v>
      </c>
      <c r="H2303" s="100">
        <f t="shared" si="5254"/>
        <v>0</v>
      </c>
      <c r="I2303" s="100">
        <f t="shared" si="5254"/>
        <v>0</v>
      </c>
      <c r="J2303" s="100">
        <f t="shared" si="5254"/>
        <v>0</v>
      </c>
      <c r="K2303" s="100">
        <f t="shared" si="5254"/>
        <v>0</v>
      </c>
      <c r="L2303" s="100">
        <f t="shared" si="5254"/>
        <v>853.48459328744764</v>
      </c>
      <c r="M2303" s="100">
        <f t="shared" si="5254"/>
        <v>799.76690448777833</v>
      </c>
      <c r="N2303" s="100">
        <f t="shared" si="5254"/>
        <v>0</v>
      </c>
      <c r="O2303" s="167">
        <f t="shared" si="5254"/>
        <v>0</v>
      </c>
      <c r="P2303" s="167">
        <f>SUM(D2303:O2303)</f>
        <v>3467.4263718988768</v>
      </c>
    </row>
    <row r="2304" spans="1:53" x14ac:dyDescent="0.25">
      <c r="A2304" s="194" t="s">
        <v>118</v>
      </c>
      <c r="B2304" s="376"/>
      <c r="C2304" s="86" t="s">
        <v>240</v>
      </c>
      <c r="D2304" s="87">
        <f>+D2303*D2279</f>
        <v>62.349811629967604</v>
      </c>
      <c r="E2304" s="87">
        <f t="shared" ref="E2304" si="5255">+E2303*E2279</f>
        <v>606.1272539252808</v>
      </c>
      <c r="F2304" s="87">
        <f t="shared" ref="F2304" si="5256">+F2303*F2279</f>
        <v>617.54280955499712</v>
      </c>
      <c r="G2304" s="87">
        <f t="shared" ref="G2304" si="5257">+G2303*G2279</f>
        <v>0</v>
      </c>
      <c r="H2304" s="87">
        <f t="shared" ref="H2304" si="5258">+H2303*H2279</f>
        <v>0</v>
      </c>
      <c r="I2304" s="87">
        <f t="shared" ref="I2304" si="5259">+I2303*I2279</f>
        <v>0</v>
      </c>
      <c r="J2304" s="87">
        <f t="shared" ref="J2304" si="5260">+J2303*J2279</f>
        <v>0</v>
      </c>
      <c r="K2304" s="87">
        <f t="shared" ref="K2304" si="5261">+K2303*K2279</f>
        <v>0</v>
      </c>
      <c r="L2304" s="87">
        <f t="shared" ref="L2304" si="5262">+L2303*L2279</f>
        <v>635.67180826203924</v>
      </c>
      <c r="M2304" s="87">
        <f t="shared" ref="M2304" si="5263">+M2303*M2279</f>
        <v>634.44042598607484</v>
      </c>
      <c r="N2304" s="87">
        <f t="shared" ref="N2304" si="5264">+N2303*N2279</f>
        <v>0</v>
      </c>
      <c r="O2304" s="159">
        <f t="shared" ref="O2304" si="5265">+O2303*O2279</f>
        <v>0</v>
      </c>
      <c r="P2304" s="159">
        <f t="shared" ref="P2304:P2314" si="5266">SUM(D2304:O2304)</f>
        <v>2556.1321093583597</v>
      </c>
      <c r="AP2304" s="190">
        <f>+D2304</f>
        <v>62.349811629967604</v>
      </c>
      <c r="AQ2304" s="190">
        <f t="shared" ref="AQ2304:AQ2308" si="5267">+E2304</f>
        <v>606.1272539252808</v>
      </c>
      <c r="AR2304" s="190">
        <f t="shared" ref="AR2304:AR2308" si="5268">+F2304</f>
        <v>617.54280955499712</v>
      </c>
      <c r="AS2304" s="190">
        <f t="shared" ref="AS2304:AS2308" si="5269">+G2304</f>
        <v>0</v>
      </c>
      <c r="AT2304" s="190">
        <f t="shared" ref="AT2304:AT2308" si="5270">+H2304</f>
        <v>0</v>
      </c>
      <c r="AU2304" s="190">
        <f t="shared" ref="AU2304:AU2308" si="5271">+I2304</f>
        <v>0</v>
      </c>
      <c r="AV2304" s="190">
        <f t="shared" ref="AV2304:AV2308" si="5272">+J2304</f>
        <v>0</v>
      </c>
      <c r="AW2304" s="190">
        <f t="shared" ref="AW2304:AW2308" si="5273">+K2304</f>
        <v>0</v>
      </c>
      <c r="AX2304" s="190">
        <f t="shared" ref="AX2304:AX2308" si="5274">+L2304</f>
        <v>635.67180826203924</v>
      </c>
      <c r="AY2304" s="190">
        <f t="shared" ref="AY2304:AY2308" si="5275">+M2304</f>
        <v>634.44042598607484</v>
      </c>
      <c r="AZ2304" s="190">
        <f t="shared" ref="AZ2304:AZ2308" si="5276">+N2304</f>
        <v>0</v>
      </c>
      <c r="BA2304" s="190">
        <f t="shared" ref="BA2304:BA2308" si="5277">+O2304</f>
        <v>0</v>
      </c>
    </row>
    <row r="2305" spans="1:53" x14ac:dyDescent="0.25">
      <c r="A2305" s="194" t="s">
        <v>118</v>
      </c>
      <c r="B2305" s="376"/>
      <c r="C2305" s="86" t="s">
        <v>241</v>
      </c>
      <c r="D2305" s="87">
        <f>+D2303*D2280</f>
        <v>0</v>
      </c>
      <c r="E2305" s="87">
        <f t="shared" ref="E2305:O2305" si="5278">+E2303*E2280</f>
        <v>2.9102749667497103</v>
      </c>
      <c r="F2305" s="87">
        <f t="shared" si="5278"/>
        <v>0</v>
      </c>
      <c r="G2305" s="87">
        <f t="shared" si="5278"/>
        <v>0</v>
      </c>
      <c r="H2305" s="87">
        <f t="shared" si="5278"/>
        <v>0</v>
      </c>
      <c r="I2305" s="87">
        <f t="shared" si="5278"/>
        <v>0</v>
      </c>
      <c r="J2305" s="87">
        <f t="shared" si="5278"/>
        <v>0</v>
      </c>
      <c r="K2305" s="87">
        <f t="shared" si="5278"/>
        <v>0</v>
      </c>
      <c r="L2305" s="87">
        <f t="shared" si="5278"/>
        <v>0</v>
      </c>
      <c r="M2305" s="87">
        <f t="shared" si="5278"/>
        <v>0</v>
      </c>
      <c r="N2305" s="87">
        <f t="shared" si="5278"/>
        <v>0</v>
      </c>
      <c r="O2305" s="159">
        <f t="shared" si="5278"/>
        <v>0</v>
      </c>
      <c r="P2305" s="159"/>
      <c r="AP2305" s="190">
        <f t="shared" ref="AP2305:AP2308" si="5279">+D2305</f>
        <v>0</v>
      </c>
      <c r="AQ2305" s="190">
        <f t="shared" si="5267"/>
        <v>2.9102749667497103</v>
      </c>
      <c r="AR2305" s="190">
        <f t="shared" si="5268"/>
        <v>0</v>
      </c>
      <c r="AS2305" s="190">
        <f t="shared" si="5269"/>
        <v>0</v>
      </c>
      <c r="AT2305" s="190">
        <f t="shared" si="5270"/>
        <v>0</v>
      </c>
      <c r="AU2305" s="190">
        <f t="shared" si="5271"/>
        <v>0</v>
      </c>
      <c r="AV2305" s="190">
        <f t="shared" si="5272"/>
        <v>0</v>
      </c>
      <c r="AW2305" s="190">
        <f t="shared" si="5273"/>
        <v>0</v>
      </c>
      <c r="AX2305" s="190">
        <f t="shared" si="5274"/>
        <v>0</v>
      </c>
      <c r="AY2305" s="190">
        <f t="shared" si="5275"/>
        <v>0</v>
      </c>
      <c r="AZ2305" s="190">
        <f t="shared" si="5276"/>
        <v>0</v>
      </c>
      <c r="BA2305" s="190">
        <f t="shared" si="5277"/>
        <v>0</v>
      </c>
    </row>
    <row r="2306" spans="1:53" x14ac:dyDescent="0.25">
      <c r="A2306" s="194" t="s">
        <v>118</v>
      </c>
      <c r="B2306" s="376"/>
      <c r="C2306" s="86" t="s">
        <v>242</v>
      </c>
      <c r="D2306" s="87">
        <f>+D2303*D2281</f>
        <v>21.005551511700318</v>
      </c>
      <c r="E2306" s="87">
        <f t="shared" ref="E2306:O2306" si="5280">+E2303*E2281</f>
        <v>244.10034310835761</v>
      </c>
      <c r="F2306" s="87">
        <f t="shared" si="5280"/>
        <v>246.09483608854572</v>
      </c>
      <c r="G2306" s="87">
        <f t="shared" si="5280"/>
        <v>0</v>
      </c>
      <c r="H2306" s="87">
        <f t="shared" si="5280"/>
        <v>0</v>
      </c>
      <c r="I2306" s="87">
        <f t="shared" si="5280"/>
        <v>0</v>
      </c>
      <c r="J2306" s="87">
        <f t="shared" si="5280"/>
        <v>0</v>
      </c>
      <c r="K2306" s="87">
        <f t="shared" si="5280"/>
        <v>0</v>
      </c>
      <c r="L2306" s="87">
        <f t="shared" si="5280"/>
        <v>211.33012775508186</v>
      </c>
      <c r="M2306" s="87">
        <f t="shared" si="5280"/>
        <v>144.15235647271601</v>
      </c>
      <c r="N2306" s="87">
        <f t="shared" si="5280"/>
        <v>0</v>
      </c>
      <c r="O2306" s="159">
        <f t="shared" si="5280"/>
        <v>0</v>
      </c>
      <c r="P2306" s="159"/>
      <c r="AP2306" s="190">
        <f t="shared" si="5279"/>
        <v>21.005551511700318</v>
      </c>
      <c r="AQ2306" s="190">
        <f t="shared" si="5267"/>
        <v>244.10034310835761</v>
      </c>
      <c r="AR2306" s="190">
        <f t="shared" si="5268"/>
        <v>246.09483608854572</v>
      </c>
      <c r="AS2306" s="190">
        <f t="shared" si="5269"/>
        <v>0</v>
      </c>
      <c r="AT2306" s="190">
        <f t="shared" si="5270"/>
        <v>0</v>
      </c>
      <c r="AU2306" s="190">
        <f t="shared" si="5271"/>
        <v>0</v>
      </c>
      <c r="AV2306" s="190">
        <f t="shared" si="5272"/>
        <v>0</v>
      </c>
      <c r="AW2306" s="190">
        <f t="shared" si="5273"/>
        <v>0</v>
      </c>
      <c r="AX2306" s="190">
        <f t="shared" si="5274"/>
        <v>211.33012775508186</v>
      </c>
      <c r="AY2306" s="190">
        <f t="shared" si="5275"/>
        <v>144.15235647271601</v>
      </c>
      <c r="AZ2306" s="190">
        <f t="shared" si="5276"/>
        <v>0</v>
      </c>
      <c r="BA2306" s="190">
        <f t="shared" si="5277"/>
        <v>0</v>
      </c>
    </row>
    <row r="2307" spans="1:53" x14ac:dyDescent="0.25">
      <c r="A2307" s="194" t="s">
        <v>118</v>
      </c>
      <c r="B2307" s="376"/>
      <c r="C2307" s="86" t="s">
        <v>243</v>
      </c>
      <c r="D2307" s="87">
        <f>+D2303*D2282</f>
        <v>0</v>
      </c>
      <c r="E2307" s="87">
        <f t="shared" ref="E2307:O2307" si="5281">+E2303*E2282</f>
        <v>0</v>
      </c>
      <c r="F2307" s="87">
        <f t="shared" si="5281"/>
        <v>16.954268304801417</v>
      </c>
      <c r="G2307" s="87">
        <f t="shared" si="5281"/>
        <v>0</v>
      </c>
      <c r="H2307" s="87">
        <f t="shared" si="5281"/>
        <v>0</v>
      </c>
      <c r="I2307" s="87">
        <f t="shared" si="5281"/>
        <v>0</v>
      </c>
      <c r="J2307" s="87">
        <f t="shared" si="5281"/>
        <v>0</v>
      </c>
      <c r="K2307" s="87">
        <f t="shared" si="5281"/>
        <v>0</v>
      </c>
      <c r="L2307" s="87">
        <f t="shared" si="5281"/>
        <v>6.4826572703265493</v>
      </c>
      <c r="M2307" s="87">
        <f t="shared" si="5281"/>
        <v>21.174122028987586</v>
      </c>
      <c r="N2307" s="87">
        <f t="shared" si="5281"/>
        <v>0</v>
      </c>
      <c r="O2307" s="159">
        <f t="shared" si="5281"/>
        <v>0</v>
      </c>
      <c r="P2307" s="159"/>
      <c r="AP2307" s="190">
        <f t="shared" si="5279"/>
        <v>0</v>
      </c>
      <c r="AQ2307" s="190">
        <f t="shared" si="5267"/>
        <v>0</v>
      </c>
      <c r="AR2307" s="190">
        <f t="shared" si="5268"/>
        <v>16.954268304801417</v>
      </c>
      <c r="AS2307" s="190">
        <f t="shared" si="5269"/>
        <v>0</v>
      </c>
      <c r="AT2307" s="190">
        <f t="shared" si="5270"/>
        <v>0</v>
      </c>
      <c r="AU2307" s="190">
        <f t="shared" si="5271"/>
        <v>0</v>
      </c>
      <c r="AV2307" s="190">
        <f t="shared" si="5272"/>
        <v>0</v>
      </c>
      <c r="AW2307" s="190">
        <f t="shared" si="5273"/>
        <v>0</v>
      </c>
      <c r="AX2307" s="190">
        <f t="shared" si="5274"/>
        <v>6.4826572703265493</v>
      </c>
      <c r="AY2307" s="190">
        <f t="shared" si="5275"/>
        <v>21.174122028987586</v>
      </c>
      <c r="AZ2307" s="190">
        <f t="shared" si="5276"/>
        <v>0</v>
      </c>
      <c r="BA2307" s="190">
        <f t="shared" si="5277"/>
        <v>0</v>
      </c>
    </row>
    <row r="2308" spans="1:53" ht="15.75" thickBot="1" x14ac:dyDescent="0.3">
      <c r="A2308" s="194" t="s">
        <v>118</v>
      </c>
      <c r="B2308" s="376"/>
      <c r="C2308" s="96" t="s">
        <v>244</v>
      </c>
      <c r="D2308" s="251">
        <f>+D2303*D2283</f>
        <v>0</v>
      </c>
      <c r="E2308" s="251">
        <f t="shared" ref="E2308:O2308" si="5282">+E2303*E2283</f>
        <v>0</v>
      </c>
      <c r="F2308" s="251">
        <f t="shared" si="5282"/>
        <v>0</v>
      </c>
      <c r="G2308" s="251">
        <v>117.056</v>
      </c>
      <c r="H2308" s="251">
        <f>+H2303*H2283</f>
        <v>0</v>
      </c>
      <c r="I2308" s="251">
        <f t="shared" si="5282"/>
        <v>0</v>
      </c>
      <c r="J2308" s="251">
        <f t="shared" si="5282"/>
        <v>0</v>
      </c>
      <c r="K2308" s="251">
        <f t="shared" si="5282"/>
        <v>0</v>
      </c>
      <c r="L2308" s="251">
        <f t="shared" si="5282"/>
        <v>0</v>
      </c>
      <c r="M2308" s="251">
        <f t="shared" si="5282"/>
        <v>0</v>
      </c>
      <c r="N2308" s="251">
        <f t="shared" si="5282"/>
        <v>0</v>
      </c>
      <c r="O2308" s="251">
        <f t="shared" si="5282"/>
        <v>0</v>
      </c>
      <c r="P2308" s="169">
        <f t="shared" si="5266"/>
        <v>117.056</v>
      </c>
      <c r="AP2308" s="190">
        <f t="shared" si="5279"/>
        <v>0</v>
      </c>
      <c r="AQ2308" s="190">
        <f t="shared" si="5267"/>
        <v>0</v>
      </c>
      <c r="AR2308" s="190">
        <f t="shared" si="5268"/>
        <v>0</v>
      </c>
      <c r="AS2308" s="190">
        <f t="shared" si="5269"/>
        <v>117.056</v>
      </c>
      <c r="AT2308" s="190">
        <f t="shared" si="5270"/>
        <v>0</v>
      </c>
      <c r="AU2308" s="190">
        <f t="shared" si="5271"/>
        <v>0</v>
      </c>
      <c r="AV2308" s="190">
        <f t="shared" si="5272"/>
        <v>0</v>
      </c>
      <c r="AW2308" s="190">
        <f t="shared" si="5273"/>
        <v>0</v>
      </c>
      <c r="AX2308" s="190">
        <f t="shared" si="5274"/>
        <v>0</v>
      </c>
      <c r="AY2308" s="190">
        <f t="shared" si="5275"/>
        <v>0</v>
      </c>
      <c r="AZ2308" s="190">
        <f t="shared" si="5276"/>
        <v>0</v>
      </c>
      <c r="BA2308" s="190">
        <f t="shared" si="5277"/>
        <v>0</v>
      </c>
    </row>
    <row r="2309" spans="1:53" x14ac:dyDescent="0.25">
      <c r="A2309" s="194" t="s">
        <v>118</v>
      </c>
      <c r="B2309" s="376"/>
      <c r="C2309" s="99" t="s">
        <v>245</v>
      </c>
      <c r="D2309" s="100">
        <f>+IFERROR(D2272/D2291/30,0)</f>
        <v>74.729466564005079</v>
      </c>
      <c r="E2309" s="100">
        <f t="shared" ref="E2309:O2309" si="5283">+IFERROR(E2272/E2291/30,0)</f>
        <v>765.90875456996105</v>
      </c>
      <c r="F2309" s="100">
        <f t="shared" si="5283"/>
        <v>793.26177890444387</v>
      </c>
      <c r="G2309" s="100">
        <f t="shared" si="5283"/>
        <v>0</v>
      </c>
      <c r="H2309" s="100">
        <f t="shared" si="5283"/>
        <v>0</v>
      </c>
      <c r="I2309" s="100">
        <f t="shared" si="5283"/>
        <v>0</v>
      </c>
      <c r="J2309" s="100">
        <f t="shared" si="5283"/>
        <v>0</v>
      </c>
      <c r="K2309" s="100">
        <f t="shared" si="5283"/>
        <v>0</v>
      </c>
      <c r="L2309" s="100">
        <f t="shared" si="5283"/>
        <v>764.52610020012003</v>
      </c>
      <c r="M2309" s="100">
        <f t="shared" si="5283"/>
        <v>718.09578114889132</v>
      </c>
      <c r="N2309" s="100">
        <f t="shared" si="5283"/>
        <v>0</v>
      </c>
      <c r="O2309" s="167">
        <f t="shared" si="5283"/>
        <v>0</v>
      </c>
      <c r="P2309" s="167">
        <f t="shared" si="5266"/>
        <v>3116.5218813874217</v>
      </c>
    </row>
    <row r="2310" spans="1:53" x14ac:dyDescent="0.25">
      <c r="A2310" s="194" t="s">
        <v>118</v>
      </c>
      <c r="B2310" s="376"/>
      <c r="C2310" s="86" t="s">
        <v>246</v>
      </c>
      <c r="D2310" s="266">
        <f t="shared" ref="D2310:O2310" si="5284">+IFERROR(D2273/D2292/30,0)</f>
        <v>55.897640989875818</v>
      </c>
      <c r="E2310" s="266">
        <f t="shared" si="5284"/>
        <v>546.01635113292514</v>
      </c>
      <c r="F2310" s="266">
        <f t="shared" si="5284"/>
        <v>556.29980232362357</v>
      </c>
      <c r="G2310" s="266">
        <f t="shared" si="5284"/>
        <v>0</v>
      </c>
      <c r="H2310" s="266">
        <f t="shared" si="5284"/>
        <v>0</v>
      </c>
      <c r="I2310" s="266">
        <f t="shared" si="5284"/>
        <v>0</v>
      </c>
      <c r="J2310" s="266">
        <f t="shared" si="5284"/>
        <v>0</v>
      </c>
      <c r="K2310" s="266">
        <f t="shared" si="5284"/>
        <v>0</v>
      </c>
      <c r="L2310" s="266">
        <f t="shared" si="5284"/>
        <v>569.41588916773549</v>
      </c>
      <c r="M2310" s="266">
        <f t="shared" si="5284"/>
        <v>569.65222083388664</v>
      </c>
      <c r="N2310" s="266">
        <f t="shared" si="5284"/>
        <v>0</v>
      </c>
      <c r="O2310" s="267">
        <f t="shared" si="5284"/>
        <v>0</v>
      </c>
      <c r="P2310" s="159">
        <f t="shared" si="5266"/>
        <v>2297.2819044480466</v>
      </c>
    </row>
    <row r="2311" spans="1:53" x14ac:dyDescent="0.25">
      <c r="A2311" s="194" t="s">
        <v>118</v>
      </c>
      <c r="B2311" s="376"/>
      <c r="C2311" s="86" t="s">
        <v>247</v>
      </c>
      <c r="D2311" s="266">
        <f t="shared" ref="D2311:O2311" si="5285">+IFERROR(D2274/D2293/30,0)</f>
        <v>0</v>
      </c>
      <c r="E2311" s="266">
        <f t="shared" si="5285"/>
        <v>0</v>
      </c>
      <c r="F2311" s="266">
        <f t="shared" si="5285"/>
        <v>0</v>
      </c>
      <c r="G2311" s="266">
        <f t="shared" si="5285"/>
        <v>0</v>
      </c>
      <c r="H2311" s="266">
        <f t="shared" si="5285"/>
        <v>0</v>
      </c>
      <c r="I2311" s="266">
        <f t="shared" si="5285"/>
        <v>0</v>
      </c>
      <c r="J2311" s="266">
        <f t="shared" si="5285"/>
        <v>0</v>
      </c>
      <c r="K2311" s="266">
        <f t="shared" si="5285"/>
        <v>0</v>
      </c>
      <c r="L2311" s="266">
        <f t="shared" si="5285"/>
        <v>0</v>
      </c>
      <c r="M2311" s="266">
        <f t="shared" si="5285"/>
        <v>0</v>
      </c>
      <c r="N2311" s="266">
        <f t="shared" si="5285"/>
        <v>0</v>
      </c>
      <c r="O2311" s="267">
        <f t="shared" si="5285"/>
        <v>0</v>
      </c>
      <c r="P2311" s="159">
        <f t="shared" si="5266"/>
        <v>0</v>
      </c>
    </row>
    <row r="2312" spans="1:53" x14ac:dyDescent="0.25">
      <c r="A2312" s="194" t="s">
        <v>118</v>
      </c>
      <c r="B2312" s="376"/>
      <c r="C2312" s="86" t="s">
        <v>248</v>
      </c>
      <c r="D2312" s="266">
        <f t="shared" ref="D2312:O2312" si="5286">+IFERROR(D2275/D2294/30,0)</f>
        <v>18.831825574129287</v>
      </c>
      <c r="E2312" s="266">
        <f t="shared" si="5286"/>
        <v>219.89240343703585</v>
      </c>
      <c r="F2312" s="266">
        <f t="shared" si="5286"/>
        <v>221.68909839234433</v>
      </c>
      <c r="G2312" s="266">
        <f t="shared" si="5286"/>
        <v>0</v>
      </c>
      <c r="H2312" s="266">
        <f t="shared" si="5286"/>
        <v>0</v>
      </c>
      <c r="I2312" s="266">
        <f t="shared" si="5286"/>
        <v>0</v>
      </c>
      <c r="J2312" s="266">
        <f t="shared" si="5286"/>
        <v>0</v>
      </c>
      <c r="K2312" s="266">
        <f t="shared" si="5286"/>
        <v>0</v>
      </c>
      <c r="L2312" s="266">
        <f t="shared" si="5286"/>
        <v>189.30323956412772</v>
      </c>
      <c r="M2312" s="266">
        <f t="shared" si="5286"/>
        <v>129.43171122094154</v>
      </c>
      <c r="N2312" s="266">
        <f t="shared" si="5286"/>
        <v>0</v>
      </c>
      <c r="O2312" s="267">
        <f t="shared" si="5286"/>
        <v>0</v>
      </c>
      <c r="P2312" s="159">
        <f t="shared" si="5266"/>
        <v>779.14827818857873</v>
      </c>
    </row>
    <row r="2313" spans="1:53" x14ac:dyDescent="0.25">
      <c r="A2313" s="194" t="s">
        <v>118</v>
      </c>
      <c r="B2313" s="376"/>
      <c r="C2313" s="86" t="s">
        <v>249</v>
      </c>
      <c r="D2313" s="87">
        <f t="shared" ref="D2313:O2313" si="5287">+IFERROR(D2276/D2295/30,0)</f>
        <v>0</v>
      </c>
      <c r="E2313" s="87">
        <f t="shared" si="5287"/>
        <v>0</v>
      </c>
      <c r="F2313" s="87">
        <f t="shared" si="5287"/>
        <v>15.272878188476001</v>
      </c>
      <c r="G2313" s="87">
        <f t="shared" si="5287"/>
        <v>0</v>
      </c>
      <c r="H2313" s="87">
        <f t="shared" si="5287"/>
        <v>0</v>
      </c>
      <c r="I2313" s="87">
        <f t="shared" si="5287"/>
        <v>0</v>
      </c>
      <c r="J2313" s="87">
        <f t="shared" si="5287"/>
        <v>0</v>
      </c>
      <c r="K2313" s="87">
        <f t="shared" si="5287"/>
        <v>0</v>
      </c>
      <c r="L2313" s="87">
        <f t="shared" si="5287"/>
        <v>5.8069714682564975</v>
      </c>
      <c r="M2313" s="87">
        <f t="shared" si="5287"/>
        <v>19.011849094063315</v>
      </c>
      <c r="N2313" s="87">
        <f t="shared" si="5287"/>
        <v>0</v>
      </c>
      <c r="O2313" s="159">
        <f t="shared" si="5287"/>
        <v>0</v>
      </c>
      <c r="P2313" s="159">
        <f t="shared" si="5266"/>
        <v>40.091698750795814</v>
      </c>
    </row>
    <row r="2314" spans="1:53" ht="15.75" thickBot="1" x14ac:dyDescent="0.3">
      <c r="A2314" s="194" t="s">
        <v>118</v>
      </c>
      <c r="B2314" s="376"/>
      <c r="C2314" s="96" t="s">
        <v>250</v>
      </c>
      <c r="D2314" s="168">
        <f t="shared" ref="D2314:O2314" si="5288">+IFERROR(D2277/D2296/30,0)</f>
        <v>0</v>
      </c>
      <c r="E2314" s="168">
        <f t="shared" si="5288"/>
        <v>0</v>
      </c>
      <c r="F2314" s="168">
        <f t="shared" si="5288"/>
        <v>0</v>
      </c>
      <c r="G2314" s="168">
        <f t="shared" si="5288"/>
        <v>0</v>
      </c>
      <c r="H2314" s="168">
        <f t="shared" si="5288"/>
        <v>0</v>
      </c>
      <c r="I2314" s="168">
        <f t="shared" si="5288"/>
        <v>0</v>
      </c>
      <c r="J2314" s="168">
        <f t="shared" si="5288"/>
        <v>0</v>
      </c>
      <c r="K2314" s="168">
        <f t="shared" si="5288"/>
        <v>0</v>
      </c>
      <c r="L2314" s="168">
        <f t="shared" si="5288"/>
        <v>0</v>
      </c>
      <c r="M2314" s="168">
        <f t="shared" si="5288"/>
        <v>0</v>
      </c>
      <c r="N2314" s="168">
        <f t="shared" si="5288"/>
        <v>0</v>
      </c>
      <c r="O2314" s="169">
        <f t="shared" si="5288"/>
        <v>0</v>
      </c>
      <c r="P2314" s="169">
        <f t="shared" si="5266"/>
        <v>0</v>
      </c>
    </row>
    <row r="2315" spans="1:53" ht="15.75" thickBot="1" x14ac:dyDescent="0.3">
      <c r="A2315" s="194" t="s">
        <v>118</v>
      </c>
      <c r="B2315" s="376"/>
      <c r="C2315" s="183" t="s">
        <v>13</v>
      </c>
      <c r="D2315" s="72">
        <v>30</v>
      </c>
      <c r="E2315" s="72">
        <v>30</v>
      </c>
      <c r="F2315" s="72">
        <f>(18*0.49)+(24*0.32)+(6*0.19)</f>
        <v>17.64</v>
      </c>
      <c r="G2315" s="72">
        <v>15</v>
      </c>
      <c r="H2315" s="72">
        <v>30</v>
      </c>
      <c r="I2315" s="72">
        <v>30</v>
      </c>
      <c r="J2315" s="72">
        <v>30</v>
      </c>
      <c r="K2315" s="72">
        <v>30</v>
      </c>
      <c r="L2315" s="72">
        <v>29.5</v>
      </c>
      <c r="M2315" s="72">
        <v>24</v>
      </c>
      <c r="N2315" s="72">
        <v>24</v>
      </c>
      <c r="O2315" s="72">
        <v>30</v>
      </c>
      <c r="P2315" s="184"/>
    </row>
    <row r="2316" spans="1:53" x14ac:dyDescent="0.25">
      <c r="A2316" s="194" t="s">
        <v>118</v>
      </c>
      <c r="B2316" s="376"/>
      <c r="C2316" s="99" t="s">
        <v>4</v>
      </c>
      <c r="D2316" s="100">
        <f>+D2309/D2315*30</f>
        <v>74.729466564005079</v>
      </c>
      <c r="E2316" s="100">
        <f t="shared" ref="E2316" si="5289">+E2309/E2315*30</f>
        <v>765.90875456996105</v>
      </c>
      <c r="F2316" s="100">
        <f t="shared" ref="F2316" si="5290">+F2309/F2315*30</f>
        <v>1349.0846580007546</v>
      </c>
      <c r="G2316" s="100">
        <f t="shared" ref="G2316" si="5291">+G2309/G2315*30</f>
        <v>0</v>
      </c>
      <c r="H2316" s="100">
        <f t="shared" ref="H2316" si="5292">+H2309/H2315*30</f>
        <v>0</v>
      </c>
      <c r="I2316" s="100">
        <f t="shared" ref="I2316" si="5293">+I2309/I2315*30</f>
        <v>0</v>
      </c>
      <c r="J2316" s="100">
        <f t="shared" ref="J2316" si="5294">+J2309/J2315*30</f>
        <v>0</v>
      </c>
      <c r="K2316" s="100">
        <f t="shared" ref="K2316" si="5295">+K2309/K2315*30</f>
        <v>0</v>
      </c>
      <c r="L2316" s="100">
        <f t="shared" ref="L2316" si="5296">+L2309/L2315*30</f>
        <v>777.48416969503739</v>
      </c>
      <c r="M2316" s="100">
        <f t="shared" ref="M2316" si="5297">+M2309/M2315*30</f>
        <v>897.61972643611421</v>
      </c>
      <c r="N2316" s="100">
        <f t="shared" ref="N2316" si="5298">+N2309/N2315*30</f>
        <v>0</v>
      </c>
      <c r="O2316" s="167">
        <f t="shared" ref="O2316" si="5299">+O2309/O2315*30</f>
        <v>0</v>
      </c>
      <c r="P2316" s="167">
        <f>SUM(D2316:O2316)</f>
        <v>3864.8267752658721</v>
      </c>
    </row>
    <row r="2317" spans="1:53" x14ac:dyDescent="0.25">
      <c r="A2317" s="194" t="s">
        <v>118</v>
      </c>
      <c r="B2317" s="376"/>
      <c r="C2317" s="86" t="s">
        <v>216</v>
      </c>
      <c r="D2317" s="87">
        <f>+D2310/D2315*30</f>
        <v>55.897640989875818</v>
      </c>
      <c r="E2317" s="87">
        <f t="shared" ref="E2317:O2317" si="5300">+E2310/E2315*30</f>
        <v>546.01635113292514</v>
      </c>
      <c r="F2317" s="87">
        <f t="shared" si="5300"/>
        <v>946.08809918983593</v>
      </c>
      <c r="G2317" s="87">
        <f t="shared" si="5300"/>
        <v>0</v>
      </c>
      <c r="H2317" s="87">
        <f t="shared" si="5300"/>
        <v>0</v>
      </c>
      <c r="I2317" s="87">
        <f t="shared" si="5300"/>
        <v>0</v>
      </c>
      <c r="J2317" s="87">
        <f t="shared" si="5300"/>
        <v>0</v>
      </c>
      <c r="K2317" s="87">
        <f t="shared" si="5300"/>
        <v>0</v>
      </c>
      <c r="L2317" s="87">
        <f t="shared" si="5300"/>
        <v>579.06700593329037</v>
      </c>
      <c r="M2317" s="87">
        <f t="shared" si="5300"/>
        <v>712.06527604235828</v>
      </c>
      <c r="N2317" s="87">
        <f t="shared" si="5300"/>
        <v>0</v>
      </c>
      <c r="O2317" s="159">
        <f t="shared" si="5300"/>
        <v>0</v>
      </c>
      <c r="P2317" s="159">
        <f t="shared" ref="P2317:P2321" si="5301">SUM(D2317:O2317)</f>
        <v>2839.1343732882851</v>
      </c>
    </row>
    <row r="2318" spans="1:53" x14ac:dyDescent="0.25">
      <c r="A2318" s="194" t="s">
        <v>118</v>
      </c>
      <c r="B2318" s="376"/>
      <c r="C2318" s="86" t="s">
        <v>217</v>
      </c>
      <c r="D2318" s="87">
        <f>+D2311/D2315*30</f>
        <v>0</v>
      </c>
      <c r="E2318" s="87">
        <f t="shared" ref="E2318:O2318" si="5302">+E2311/E2315*30</f>
        <v>0</v>
      </c>
      <c r="F2318" s="87">
        <f t="shared" si="5302"/>
        <v>0</v>
      </c>
      <c r="G2318" s="87">
        <f t="shared" si="5302"/>
        <v>0</v>
      </c>
      <c r="H2318" s="87">
        <f t="shared" si="5302"/>
        <v>0</v>
      </c>
      <c r="I2318" s="87">
        <f t="shared" si="5302"/>
        <v>0</v>
      </c>
      <c r="J2318" s="87">
        <f t="shared" si="5302"/>
        <v>0</v>
      </c>
      <c r="K2318" s="87">
        <f t="shared" si="5302"/>
        <v>0</v>
      </c>
      <c r="L2318" s="87">
        <f t="shared" si="5302"/>
        <v>0</v>
      </c>
      <c r="M2318" s="87">
        <f t="shared" si="5302"/>
        <v>0</v>
      </c>
      <c r="N2318" s="87">
        <f t="shared" si="5302"/>
        <v>0</v>
      </c>
      <c r="O2318" s="159">
        <f t="shared" si="5302"/>
        <v>0</v>
      </c>
      <c r="P2318" s="159"/>
    </row>
    <row r="2319" spans="1:53" x14ac:dyDescent="0.25">
      <c r="A2319" s="194" t="s">
        <v>118</v>
      </c>
      <c r="B2319" s="376"/>
      <c r="C2319" s="86" t="s">
        <v>218</v>
      </c>
      <c r="D2319" s="87">
        <f>+D2312/D2315*30</f>
        <v>18.831825574129287</v>
      </c>
      <c r="E2319" s="87">
        <f t="shared" ref="E2319:O2319" si="5303">+E2312/E2315*30</f>
        <v>219.89240343703585</v>
      </c>
      <c r="F2319" s="87">
        <f t="shared" si="5303"/>
        <v>377.02227617745632</v>
      </c>
      <c r="G2319" s="87">
        <f t="shared" si="5303"/>
        <v>0</v>
      </c>
      <c r="H2319" s="87">
        <f t="shared" si="5303"/>
        <v>0</v>
      </c>
      <c r="I2319" s="87">
        <f t="shared" si="5303"/>
        <v>0</v>
      </c>
      <c r="J2319" s="87">
        <f t="shared" si="5303"/>
        <v>0</v>
      </c>
      <c r="K2319" s="87">
        <f t="shared" si="5303"/>
        <v>0</v>
      </c>
      <c r="L2319" s="87">
        <f t="shared" si="5303"/>
        <v>192.51176904826548</v>
      </c>
      <c r="M2319" s="87">
        <f t="shared" si="5303"/>
        <v>161.78963902617693</v>
      </c>
      <c r="N2319" s="87">
        <f t="shared" si="5303"/>
        <v>0</v>
      </c>
      <c r="O2319" s="159">
        <f t="shared" si="5303"/>
        <v>0</v>
      </c>
      <c r="P2319" s="159"/>
    </row>
    <row r="2320" spans="1:53" x14ac:dyDescent="0.25">
      <c r="A2320" s="194" t="s">
        <v>118</v>
      </c>
      <c r="B2320" s="376"/>
      <c r="C2320" s="86" t="s">
        <v>219</v>
      </c>
      <c r="D2320" s="87">
        <f>+D2313/D2315*30</f>
        <v>0</v>
      </c>
      <c r="E2320" s="87">
        <f t="shared" ref="E2320:O2320" si="5304">+E2313/E2315*30</f>
        <v>0</v>
      </c>
      <c r="F2320" s="87">
        <f t="shared" si="5304"/>
        <v>25.974282633462586</v>
      </c>
      <c r="G2320" s="87">
        <f t="shared" si="5304"/>
        <v>0</v>
      </c>
      <c r="H2320" s="87">
        <f t="shared" si="5304"/>
        <v>0</v>
      </c>
      <c r="I2320" s="87">
        <f t="shared" si="5304"/>
        <v>0</v>
      </c>
      <c r="J2320" s="87">
        <f t="shared" si="5304"/>
        <v>0</v>
      </c>
      <c r="K2320" s="87">
        <f t="shared" si="5304"/>
        <v>0</v>
      </c>
      <c r="L2320" s="87">
        <f t="shared" si="5304"/>
        <v>5.9053947134811837</v>
      </c>
      <c r="M2320" s="87">
        <f t="shared" si="5304"/>
        <v>23.764811367579142</v>
      </c>
      <c r="N2320" s="87">
        <f t="shared" si="5304"/>
        <v>0</v>
      </c>
      <c r="O2320" s="159">
        <f t="shared" si="5304"/>
        <v>0</v>
      </c>
      <c r="P2320" s="159"/>
    </row>
    <row r="2321" spans="1:16" ht="15.75" thickBot="1" x14ac:dyDescent="0.3">
      <c r="A2321" s="194" t="s">
        <v>118</v>
      </c>
      <c r="B2321" s="376"/>
      <c r="C2321" s="96" t="s">
        <v>238</v>
      </c>
      <c r="D2321" s="168">
        <f>+D2314/D2315*30</f>
        <v>0</v>
      </c>
      <c r="E2321" s="168">
        <f t="shared" ref="E2321:O2321" si="5305">+E2314/E2315*30</f>
        <v>0</v>
      </c>
      <c r="F2321" s="168">
        <f t="shared" si="5305"/>
        <v>0</v>
      </c>
      <c r="G2321" s="168">
        <f t="shared" si="5305"/>
        <v>0</v>
      </c>
      <c r="H2321" s="168">
        <f t="shared" si="5305"/>
        <v>0</v>
      </c>
      <c r="I2321" s="168">
        <f t="shared" si="5305"/>
        <v>0</v>
      </c>
      <c r="J2321" s="168">
        <f t="shared" si="5305"/>
        <v>0</v>
      </c>
      <c r="K2321" s="168">
        <f t="shared" si="5305"/>
        <v>0</v>
      </c>
      <c r="L2321" s="168">
        <f t="shared" si="5305"/>
        <v>0</v>
      </c>
      <c r="M2321" s="168">
        <f t="shared" si="5305"/>
        <v>0</v>
      </c>
      <c r="N2321" s="168">
        <f t="shared" si="5305"/>
        <v>0</v>
      </c>
      <c r="O2321" s="169">
        <f t="shared" si="5305"/>
        <v>0</v>
      </c>
      <c r="P2321" s="169">
        <f t="shared" si="5301"/>
        <v>0</v>
      </c>
    </row>
    <row r="2322" spans="1:16" x14ac:dyDescent="0.25">
      <c r="A2322" s="194" t="s">
        <v>118</v>
      </c>
      <c r="B2322" s="376"/>
      <c r="C2322" s="76" t="s">
        <v>8</v>
      </c>
      <c r="D2322" s="170">
        <f t="shared" ref="D2322:O2322" si="5306">+D2291/D2285</f>
        <v>1.115428317292682</v>
      </c>
      <c r="E2322" s="170">
        <f t="shared" si="5306"/>
        <v>1.1100899316799431</v>
      </c>
      <c r="F2322" s="170">
        <f t="shared" si="5306"/>
        <v>1.1100899316799431</v>
      </c>
      <c r="G2322" s="170">
        <f t="shared" si="5306"/>
        <v>1.121650721299605</v>
      </c>
      <c r="H2322" s="170">
        <f t="shared" si="5306"/>
        <v>1.1216507212996045</v>
      </c>
      <c r="I2322" s="170">
        <f t="shared" si="5306"/>
        <v>1.1216507212996045</v>
      </c>
      <c r="J2322" s="170">
        <f t="shared" si="5306"/>
        <v>1.1451406258415291</v>
      </c>
      <c r="K2322" s="170">
        <f t="shared" si="5306"/>
        <v>1.1437866357516266</v>
      </c>
      <c r="L2322" s="170">
        <f t="shared" si="5306"/>
        <v>1.1163576927773196</v>
      </c>
      <c r="M2322" s="170">
        <f t="shared" si="5306"/>
        <v>1.1137329106825002</v>
      </c>
      <c r="N2322" s="170">
        <f t="shared" si="5306"/>
        <v>1.1222886938310115</v>
      </c>
      <c r="O2322" s="171">
        <f t="shared" si="5306"/>
        <v>1.1272804379212698</v>
      </c>
      <c r="P2322" s="171"/>
    </row>
    <row r="2323" spans="1:16" x14ac:dyDescent="0.25">
      <c r="A2323" s="194" t="s">
        <v>118</v>
      </c>
      <c r="B2323" s="376"/>
      <c r="C2323" s="77" t="s">
        <v>6</v>
      </c>
      <c r="D2323" s="172">
        <f>+VLOOKUP(D2271,Conversion!$B$33:$N$71,(MATCH('Measured TV opt-pt'!D2270,butget_aylar_opt,0)+1),0)</f>
        <v>1.1681637180956133</v>
      </c>
      <c r="E2323" s="172">
        <f>+VLOOKUP(E2271,Conversion!$B$33:$N$71,(MATCH('Measured TV opt-pt'!E2270,butget_aylar_opt,0)+1),0)</f>
        <v>1.1734620254679939</v>
      </c>
      <c r="F2323" s="172">
        <f>+VLOOKUP(F2271,Conversion!$B$33:$N$71,(MATCH('Measured TV opt-pt'!F2270,butget_aylar_opt,0)+1),0)</f>
        <v>1.1734620254679939</v>
      </c>
      <c r="G2323" s="172">
        <f>+VLOOKUP(G2271,Conversion!$B$33:$N$71,(MATCH('Measured TV opt-pt'!G2270,butget_aylar_opt,0)+1),0)</f>
        <v>1.190644938745824</v>
      </c>
      <c r="H2323" s="172">
        <f>+VLOOKUP(H2271,Conversion!$B$33:$N$71,(MATCH('Measured TV opt-pt'!H2270,butget_aylar_opt,0)+1),0)</f>
        <v>1.190644938745824</v>
      </c>
      <c r="I2323" s="172">
        <f>+VLOOKUP(I2271,Conversion!$B$33:$N$71,(MATCH('Measured TV opt-pt'!I2270,butget_aylar_opt,0)+1),0)</f>
        <v>1.190644938745824</v>
      </c>
      <c r="J2323" s="172">
        <f>+VLOOKUP(J2271,Conversion!$B$33:$N$71,(MATCH('Measured TV opt-pt'!J2270,butget_aylar_opt,0)+1),0)</f>
        <v>1.2161019089793743</v>
      </c>
      <c r="K2323" s="172">
        <f>+VLOOKUP(K2271,Conversion!$B$33:$N$71,(MATCH('Measured TV opt-pt'!K2270,butget_aylar_opt,0)+1),0)</f>
        <v>1.2161019089793743</v>
      </c>
      <c r="L2323" s="172">
        <f>+VLOOKUP(L2271,Conversion!$B$33:$N$71,(MATCH('Measured TV opt-pt'!L2270,butget_aylar_opt,0)+1),0)</f>
        <v>1.1613541170725816</v>
      </c>
      <c r="M2323" s="172">
        <f>+VLOOKUP(M2271,Conversion!$B$33:$N$71,(MATCH('Measured TV opt-pt'!M2270,butget_aylar_opt,0)+1),0)</f>
        <v>1.1681637180956133</v>
      </c>
      <c r="N2323" s="172">
        <f>+VLOOKUP(N2271,Conversion!$B$33:$N$71,(MATCH('Measured TV opt-pt'!N2270,butget_aylar_opt,0)+1),0)</f>
        <v>1.1681637180956133</v>
      </c>
      <c r="O2323" s="173">
        <f>+VLOOKUP(O2271,Conversion!$B$33:$N$71,(MATCH('Measured TV opt-pt'!O2270,butget_aylar_opt,0)+1),0)</f>
        <v>1.1681637180956133</v>
      </c>
      <c r="P2323" s="173"/>
    </row>
    <row r="2324" spans="1:16" ht="15.75" thickBot="1" x14ac:dyDescent="0.3">
      <c r="A2324" s="194" t="s">
        <v>118</v>
      </c>
      <c r="B2324" s="377"/>
      <c r="C2324" s="96" t="s">
        <v>7</v>
      </c>
      <c r="D2324" s="172">
        <f>+VLOOKUP(D2271,Conversion!$B$74:$N$112,(MATCH('Measured TV opt-pt'!D2270,budget_aylar_pt,0)+1),0)</f>
        <v>1.0483105344525872</v>
      </c>
      <c r="E2324" s="172">
        <f>+VLOOKUP(E2271,Conversion!$B$74:$N$112,(MATCH('Measured TV opt-pt'!E2270,budget_aylar_pt,0)+1),0)</f>
        <v>1.02943453958606</v>
      </c>
      <c r="F2324" s="172">
        <f>+VLOOKUP(F2271,Conversion!$B$74:$N$112,(MATCH('Measured TV opt-pt'!F2270,budget_aylar_pt,0)+1),0)</f>
        <v>1.02943453958606</v>
      </c>
      <c r="G2324" s="172">
        <f>+VLOOKUP(G2271,Conversion!$B$74:$N$112,(MATCH('Measured TV opt-pt'!G2270,budget_aylar_pt,0)+1),0)</f>
        <v>1.0469069857328672</v>
      </c>
      <c r="H2324" s="172">
        <f>+VLOOKUP(H2271,Conversion!$B$74:$N$112,(MATCH('Measured TV opt-pt'!H2270,budget_aylar_pt,0)+1),0)</f>
        <v>1.0469069857328672</v>
      </c>
      <c r="I2324" s="172">
        <f>+VLOOKUP(I2271,Conversion!$B$74:$N$112,(MATCH('Measured TV opt-pt'!I2270,budget_aylar_pt,0)+1),0)</f>
        <v>1.0469069857328672</v>
      </c>
      <c r="J2324" s="172">
        <f>+VLOOKUP(J2271,Conversion!$B$74:$N$112,(MATCH('Measured TV opt-pt'!J2270,budget_aylar_pt,0)+1),0)</f>
        <v>1.0682659024421961</v>
      </c>
      <c r="K2324" s="172">
        <f>+VLOOKUP(K2271,Conversion!$B$74:$N$112,(MATCH('Measured TV opt-pt'!K2270,budget_aylar_pt,0)+1),0)</f>
        <v>1.0682659024421961</v>
      </c>
      <c r="L2324" s="172">
        <f>+VLOOKUP(L2271,Conversion!$B$74:$N$112,(MATCH('Measured TV opt-pt'!L2270,budget_aylar_pt,0)+1),0)</f>
        <v>1.0682896606401939</v>
      </c>
      <c r="M2324" s="172">
        <f>+VLOOKUP(M2271,Conversion!$B$74:$N$112,(MATCH('Measured TV opt-pt'!M2270,budget_aylar_pt,0)+1),0)</f>
        <v>1.0483105344525872</v>
      </c>
      <c r="N2324" s="172">
        <f>+VLOOKUP(N2271,Conversion!$B$74:$N$112,(MATCH('Measured TV opt-pt'!N2270,budget_aylar_pt,0)+1),0)</f>
        <v>1.0483105344525872</v>
      </c>
      <c r="O2324" s="173">
        <f>+VLOOKUP(O2271,Conversion!$B$74:$N$112,(MATCH('Measured TV opt-pt'!O2270,budget_aylar_pt,0)+1),0)</f>
        <v>1.0483105344525872</v>
      </c>
      <c r="P2324" s="174"/>
    </row>
    <row r="2325" spans="1:16" ht="21.75" thickBot="1" x14ac:dyDescent="0.3">
      <c r="A2325" s="194" t="s">
        <v>118</v>
      </c>
      <c r="B2325" s="240" t="s">
        <v>126</v>
      </c>
      <c r="C2325" s="74" t="s">
        <v>107</v>
      </c>
      <c r="D2325" s="153">
        <v>1</v>
      </c>
      <c r="E2325" s="153">
        <v>2</v>
      </c>
      <c r="F2325" s="153">
        <v>3</v>
      </c>
      <c r="G2325" s="153">
        <v>4</v>
      </c>
      <c r="H2325" s="153">
        <v>5</v>
      </c>
      <c r="I2325" s="153">
        <v>6</v>
      </c>
      <c r="J2325" s="153">
        <v>7</v>
      </c>
      <c r="K2325" s="153">
        <v>8</v>
      </c>
      <c r="L2325" s="153">
        <v>9</v>
      </c>
      <c r="M2325" s="153">
        <v>10</v>
      </c>
      <c r="N2325" s="153">
        <v>11</v>
      </c>
      <c r="O2325" s="153">
        <v>12</v>
      </c>
      <c r="P2325" s="74" t="s">
        <v>127</v>
      </c>
    </row>
    <row r="2326" spans="1:16" ht="15.75" customHeight="1" thickBot="1" x14ac:dyDescent="0.3">
      <c r="A2326" s="194" t="s">
        <v>118</v>
      </c>
      <c r="B2326" s="378" t="s">
        <v>78</v>
      </c>
      <c r="C2326" s="185" t="s">
        <v>33</v>
      </c>
      <c r="D2326" s="186" t="s">
        <v>29</v>
      </c>
      <c r="E2326" s="186" t="s">
        <v>29</v>
      </c>
      <c r="F2326" s="186" t="s">
        <v>29</v>
      </c>
      <c r="G2326" s="186" t="s">
        <v>29</v>
      </c>
      <c r="H2326" s="186" t="s">
        <v>29</v>
      </c>
      <c r="I2326" s="186" t="s">
        <v>29</v>
      </c>
      <c r="J2326" s="186" t="s">
        <v>29</v>
      </c>
      <c r="K2326" s="186" t="s">
        <v>29</v>
      </c>
      <c r="L2326" s="186" t="s">
        <v>29</v>
      </c>
      <c r="M2326" s="186" t="s">
        <v>29</v>
      </c>
      <c r="N2326" s="186" t="s">
        <v>29</v>
      </c>
      <c r="O2326" s="186" t="s">
        <v>29</v>
      </c>
      <c r="P2326" s="188" t="s">
        <v>108</v>
      </c>
    </row>
    <row r="2327" spans="1:16" x14ac:dyDescent="0.25">
      <c r="A2327" s="194" t="s">
        <v>118</v>
      </c>
      <c r="B2327" s="379"/>
      <c r="C2327" s="175" t="s">
        <v>125</v>
      </c>
      <c r="D2327" s="200"/>
      <c r="E2327" s="201"/>
      <c r="F2327" s="201"/>
      <c r="G2327" s="201"/>
      <c r="H2327" s="201"/>
      <c r="I2327" s="201"/>
      <c r="J2327" s="201"/>
      <c r="K2327" s="201"/>
      <c r="L2327" s="201"/>
      <c r="M2327" s="201"/>
      <c r="N2327" s="201"/>
      <c r="O2327" s="176"/>
      <c r="P2327" s="176">
        <f>SUM(D2327:O2327)</f>
        <v>0</v>
      </c>
    </row>
    <row r="2328" spans="1:16" x14ac:dyDescent="0.25">
      <c r="A2328" s="194" t="s">
        <v>118</v>
      </c>
      <c r="B2328" s="379"/>
      <c r="C2328" s="86" t="s">
        <v>1</v>
      </c>
      <c r="D2328" s="87">
        <f>+D2359*D2341*30</f>
        <v>0</v>
      </c>
      <c r="E2328" s="87">
        <f t="shared" ref="E2328:O2328" si="5307">+E2359*E2341*30</f>
        <v>0</v>
      </c>
      <c r="F2328" s="87">
        <f t="shared" si="5307"/>
        <v>0</v>
      </c>
      <c r="G2328" s="87">
        <f t="shared" si="5307"/>
        <v>0</v>
      </c>
      <c r="H2328" s="87">
        <f t="shared" si="5307"/>
        <v>0</v>
      </c>
      <c r="I2328" s="87">
        <f t="shared" si="5307"/>
        <v>0</v>
      </c>
      <c r="J2328" s="87">
        <f t="shared" si="5307"/>
        <v>0</v>
      </c>
      <c r="K2328" s="87">
        <f t="shared" si="5307"/>
        <v>0</v>
      </c>
      <c r="L2328" s="87">
        <f t="shared" si="5307"/>
        <v>0</v>
      </c>
      <c r="M2328" s="87">
        <f t="shared" si="5307"/>
        <v>0</v>
      </c>
      <c r="N2328" s="87">
        <f t="shared" si="5307"/>
        <v>0</v>
      </c>
      <c r="O2328" s="159">
        <f t="shared" si="5307"/>
        <v>0</v>
      </c>
      <c r="P2328" s="159">
        <f t="shared" ref="P2328:P2332" si="5308">SUM(D2328:O2328)</f>
        <v>0</v>
      </c>
    </row>
    <row r="2329" spans="1:16" x14ac:dyDescent="0.25">
      <c r="A2329" s="194" t="s">
        <v>118</v>
      </c>
      <c r="B2329" s="379"/>
      <c r="C2329" s="86" t="s">
        <v>209</v>
      </c>
      <c r="D2329" s="87">
        <f t="shared" ref="D2329:O2332" si="5309">+D2360*D2342*30</f>
        <v>0</v>
      </c>
      <c r="E2329" s="259">
        <f t="shared" si="5309"/>
        <v>0</v>
      </c>
      <c r="F2329" s="259">
        <f t="shared" si="5309"/>
        <v>0</v>
      </c>
      <c r="G2329" s="259">
        <f t="shared" si="5309"/>
        <v>0</v>
      </c>
      <c r="H2329" s="259">
        <f t="shared" si="5309"/>
        <v>0</v>
      </c>
      <c r="I2329" s="259">
        <f t="shared" si="5309"/>
        <v>0</v>
      </c>
      <c r="J2329" s="259">
        <f t="shared" si="5309"/>
        <v>0</v>
      </c>
      <c r="K2329" s="259">
        <f t="shared" si="5309"/>
        <v>0</v>
      </c>
      <c r="L2329" s="259">
        <f t="shared" si="5309"/>
        <v>0</v>
      </c>
      <c r="M2329" s="259">
        <f t="shared" si="5309"/>
        <v>0</v>
      </c>
      <c r="N2329" s="259">
        <f t="shared" si="5309"/>
        <v>0</v>
      </c>
      <c r="O2329" s="260">
        <f t="shared" si="5309"/>
        <v>0</v>
      </c>
      <c r="P2329" s="260"/>
    </row>
    <row r="2330" spans="1:16" x14ac:dyDescent="0.25">
      <c r="A2330" s="194" t="s">
        <v>118</v>
      </c>
      <c r="B2330" s="379"/>
      <c r="C2330" s="86" t="s">
        <v>210</v>
      </c>
      <c r="D2330" s="87">
        <f t="shared" si="5309"/>
        <v>0</v>
      </c>
      <c r="E2330" s="259">
        <f t="shared" si="5309"/>
        <v>0</v>
      </c>
      <c r="F2330" s="259">
        <f t="shared" si="5309"/>
        <v>0</v>
      </c>
      <c r="G2330" s="259">
        <f t="shared" si="5309"/>
        <v>0</v>
      </c>
      <c r="H2330" s="259">
        <f t="shared" si="5309"/>
        <v>0</v>
      </c>
      <c r="I2330" s="259">
        <f t="shared" si="5309"/>
        <v>0</v>
      </c>
      <c r="J2330" s="259">
        <f t="shared" si="5309"/>
        <v>0</v>
      </c>
      <c r="K2330" s="259">
        <f t="shared" si="5309"/>
        <v>0</v>
      </c>
      <c r="L2330" s="259">
        <f t="shared" si="5309"/>
        <v>0</v>
      </c>
      <c r="M2330" s="259">
        <f t="shared" si="5309"/>
        <v>0</v>
      </c>
      <c r="N2330" s="259">
        <f t="shared" si="5309"/>
        <v>0</v>
      </c>
      <c r="O2330" s="260">
        <f t="shared" si="5309"/>
        <v>0</v>
      </c>
      <c r="P2330" s="260"/>
    </row>
    <row r="2331" spans="1:16" x14ac:dyDescent="0.25">
      <c r="A2331" s="194" t="s">
        <v>118</v>
      </c>
      <c r="B2331" s="379"/>
      <c r="C2331" s="86" t="s">
        <v>211</v>
      </c>
      <c r="D2331" s="87">
        <f t="shared" si="5309"/>
        <v>0</v>
      </c>
      <c r="E2331" s="259">
        <f t="shared" si="5309"/>
        <v>0</v>
      </c>
      <c r="F2331" s="259">
        <f t="shared" si="5309"/>
        <v>0</v>
      </c>
      <c r="G2331" s="259">
        <f t="shared" si="5309"/>
        <v>0</v>
      </c>
      <c r="H2331" s="259">
        <f t="shared" si="5309"/>
        <v>0</v>
      </c>
      <c r="I2331" s="259">
        <f t="shared" si="5309"/>
        <v>0</v>
      </c>
      <c r="J2331" s="259">
        <f t="shared" si="5309"/>
        <v>0</v>
      </c>
      <c r="K2331" s="259">
        <f t="shared" si="5309"/>
        <v>0</v>
      </c>
      <c r="L2331" s="259">
        <f t="shared" si="5309"/>
        <v>0</v>
      </c>
      <c r="M2331" s="259">
        <f t="shared" si="5309"/>
        <v>0</v>
      </c>
      <c r="N2331" s="259">
        <f t="shared" si="5309"/>
        <v>0</v>
      </c>
      <c r="O2331" s="260">
        <f t="shared" si="5309"/>
        <v>0</v>
      </c>
      <c r="P2331" s="260"/>
    </row>
    <row r="2332" spans="1:16" ht="15.75" thickBot="1" x14ac:dyDescent="0.3">
      <c r="A2332" s="194" t="s">
        <v>118</v>
      </c>
      <c r="B2332" s="379"/>
      <c r="C2332" s="96" t="s">
        <v>227</v>
      </c>
      <c r="D2332" s="87">
        <f t="shared" si="5309"/>
        <v>0</v>
      </c>
      <c r="E2332" s="90">
        <f t="shared" si="5309"/>
        <v>0</v>
      </c>
      <c r="F2332" s="90">
        <f t="shared" si="5309"/>
        <v>0</v>
      </c>
      <c r="G2332" s="90">
        <f t="shared" si="5309"/>
        <v>0</v>
      </c>
      <c r="H2332" s="90">
        <f t="shared" si="5309"/>
        <v>0</v>
      </c>
      <c r="I2332" s="90">
        <f t="shared" si="5309"/>
        <v>0</v>
      </c>
      <c r="J2332" s="90">
        <f t="shared" si="5309"/>
        <v>0</v>
      </c>
      <c r="K2332" s="90">
        <f t="shared" si="5309"/>
        <v>0</v>
      </c>
      <c r="L2332" s="90">
        <f t="shared" si="5309"/>
        <v>0</v>
      </c>
      <c r="M2332" s="90">
        <f t="shared" si="5309"/>
        <v>0</v>
      </c>
      <c r="N2332" s="90">
        <f t="shared" si="5309"/>
        <v>0</v>
      </c>
      <c r="O2332" s="160">
        <f t="shared" si="5309"/>
        <v>0</v>
      </c>
      <c r="P2332" s="160">
        <f t="shared" si="5308"/>
        <v>0</v>
      </c>
    </row>
    <row r="2333" spans="1:16" ht="15.75" thickBot="1" x14ac:dyDescent="0.3">
      <c r="A2333" s="194" t="s">
        <v>118</v>
      </c>
      <c r="B2333" s="379"/>
      <c r="C2333" s="281" t="s">
        <v>108</v>
      </c>
      <c r="D2333" s="282">
        <f>SUM(D2334:D2338)</f>
        <v>1</v>
      </c>
      <c r="E2333" s="282">
        <f t="shared" ref="E2333" si="5310">SUM(E2334:E2338)</f>
        <v>1.0034229363724529</v>
      </c>
      <c r="F2333" s="282">
        <f t="shared" ref="F2333" si="5311">SUM(F2334:F2338)</f>
        <v>0.99999999999999989</v>
      </c>
      <c r="G2333" s="282">
        <f t="shared" ref="G2333" si="5312">SUM(G2334:G2338)</f>
        <v>0.99999999999999989</v>
      </c>
      <c r="H2333" s="282">
        <f t="shared" ref="H2333" si="5313">SUM(H2334:H2338)</f>
        <v>1</v>
      </c>
      <c r="I2333" s="282">
        <f t="shared" ref="I2333" si="5314">SUM(I2334:I2338)</f>
        <v>1.0000000000000002</v>
      </c>
      <c r="J2333" s="282">
        <f t="shared" ref="J2333" si="5315">SUM(J2334:J2338)</f>
        <v>0.99999999999999978</v>
      </c>
      <c r="K2333" s="282">
        <f t="shared" ref="K2333" si="5316">SUM(K2334:K2338)</f>
        <v>0.99999999999999978</v>
      </c>
      <c r="L2333" s="282">
        <f t="shared" ref="L2333" si="5317">SUM(L2334:L2338)</f>
        <v>1</v>
      </c>
      <c r="M2333" s="282">
        <f t="shared" ref="M2333" si="5318">SUM(M2334:M2338)</f>
        <v>1.0000000000000002</v>
      </c>
      <c r="N2333" s="282">
        <f t="shared" ref="N2333" si="5319">SUM(N2334:N2338)</f>
        <v>1</v>
      </c>
      <c r="O2333" s="282">
        <f t="shared" ref="O2333" si="5320">SUM(O2334:O2338)</f>
        <v>0.99999999999999989</v>
      </c>
      <c r="P2333" s="268"/>
    </row>
    <row r="2334" spans="1:16" ht="15.75" thickBot="1" x14ac:dyDescent="0.3">
      <c r="A2334" s="194" t="s">
        <v>118</v>
      </c>
      <c r="B2334" s="379"/>
      <c r="C2334" s="245" t="s">
        <v>196</v>
      </c>
      <c r="D2334" s="246">
        <v>0.748</v>
      </c>
      <c r="E2334" s="246">
        <v>0.71289999999999998</v>
      </c>
      <c r="F2334" s="246">
        <v>0.70128149006739837</v>
      </c>
      <c r="G2334" s="246">
        <v>0.53018436569432525</v>
      </c>
      <c r="H2334" s="246">
        <v>0.5423765464750937</v>
      </c>
      <c r="I2334" s="246">
        <v>0.58843916554063314</v>
      </c>
      <c r="J2334" s="246">
        <v>0.60561377608760258</v>
      </c>
      <c r="K2334" s="246">
        <v>0.80100224649177598</v>
      </c>
      <c r="L2334" s="246">
        <v>0.74479587945877479</v>
      </c>
      <c r="M2334" s="246">
        <v>0.79328167047923914</v>
      </c>
      <c r="N2334" s="246">
        <v>0.79251746496726783</v>
      </c>
      <c r="O2334" s="246">
        <v>0.75240999999999991</v>
      </c>
      <c r="P2334" s="268"/>
    </row>
    <row r="2335" spans="1:16" ht="15.75" thickBot="1" x14ac:dyDescent="0.3">
      <c r="A2335" s="194" t="s">
        <v>118</v>
      </c>
      <c r="B2335" s="379"/>
      <c r="C2335" s="245" t="s">
        <v>197</v>
      </c>
      <c r="D2335" s="246"/>
      <c r="E2335" s="246">
        <v>3.4229363724529492E-3</v>
      </c>
      <c r="F2335" s="246"/>
      <c r="G2335" s="246"/>
      <c r="H2335" s="246"/>
      <c r="I2335" s="246"/>
      <c r="J2335" s="246"/>
      <c r="K2335" s="246"/>
      <c r="L2335" s="246"/>
      <c r="M2335" s="246"/>
      <c r="N2335" s="246"/>
      <c r="O2335" s="246"/>
      <c r="P2335" s="268"/>
    </row>
    <row r="2336" spans="1:16" ht="15.75" thickBot="1" x14ac:dyDescent="0.3">
      <c r="A2336" s="194" t="s">
        <v>118</v>
      </c>
      <c r="B2336" s="379"/>
      <c r="C2336" s="245" t="s">
        <v>199</v>
      </c>
      <c r="D2336" s="310">
        <v>0.252</v>
      </c>
      <c r="E2336" s="246">
        <v>0.28710000000000002</v>
      </c>
      <c r="F2336" s="246">
        <v>0.27946524626273334</v>
      </c>
      <c r="G2336" s="246">
        <v>0.26027151737500415</v>
      </c>
      <c r="H2336" s="246">
        <v>0.22206611722025232</v>
      </c>
      <c r="I2336" s="246">
        <v>0.23470428159927745</v>
      </c>
      <c r="J2336" s="246">
        <v>0.15048175443375286</v>
      </c>
      <c r="K2336" s="246">
        <v>0.11533513094114624</v>
      </c>
      <c r="L2336" s="246">
        <v>0.2476086029169918</v>
      </c>
      <c r="M2336" s="246">
        <v>0.18024296287308908</v>
      </c>
      <c r="N2336" s="246">
        <v>0.19496532528723082</v>
      </c>
      <c r="O2336" s="246">
        <v>0.24758999999999998</v>
      </c>
      <c r="P2336" s="268"/>
    </row>
    <row r="2337" spans="1:41" ht="15.75" thickBot="1" x14ac:dyDescent="0.3">
      <c r="A2337" s="194" t="s">
        <v>118</v>
      </c>
      <c r="B2337" s="379"/>
      <c r="C2337" s="245" t="s">
        <v>198</v>
      </c>
      <c r="D2337" s="246"/>
      <c r="E2337" s="246"/>
      <c r="F2337" s="246">
        <v>1.9253263669868261E-2</v>
      </c>
      <c r="G2337" s="246">
        <v>0.20954411693067052</v>
      </c>
      <c r="H2337" s="246">
        <v>0.23555733630465386</v>
      </c>
      <c r="I2337" s="246">
        <v>0.17685655286008953</v>
      </c>
      <c r="J2337" s="246">
        <v>0.24390446947864436</v>
      </c>
      <c r="K2337" s="246">
        <v>8.3662622567077571E-2</v>
      </c>
      <c r="L2337" s="246">
        <v>7.5955176242334761E-3</v>
      </c>
      <c r="M2337" s="246">
        <v>2.6475366647671975E-2</v>
      </c>
      <c r="N2337" s="246">
        <v>1.2517209745501362E-2</v>
      </c>
      <c r="O2337" s="246">
        <v>0</v>
      </c>
      <c r="P2337" s="268"/>
    </row>
    <row r="2338" spans="1:41" ht="15.75" thickBot="1" x14ac:dyDescent="0.3">
      <c r="A2338" s="194" t="s">
        <v>118</v>
      </c>
      <c r="B2338" s="379"/>
      <c r="C2338" s="248" t="s">
        <v>228</v>
      </c>
      <c r="D2338" s="249"/>
      <c r="E2338" s="249"/>
      <c r="F2338" s="249"/>
      <c r="G2338" s="249"/>
      <c r="H2338" s="249"/>
      <c r="I2338" s="249"/>
      <c r="J2338" s="249"/>
      <c r="K2338" s="249"/>
      <c r="L2338" s="249"/>
      <c r="M2338" s="249"/>
      <c r="N2338" s="249"/>
      <c r="O2338" s="249"/>
      <c r="P2338" s="177"/>
    </row>
    <row r="2339" spans="1:41" ht="15.75" thickBot="1" x14ac:dyDescent="0.3">
      <c r="A2339" s="194"/>
      <c r="B2339" s="379"/>
      <c r="C2339" s="306" t="s">
        <v>278</v>
      </c>
      <c r="D2339" s="309">
        <v>1</v>
      </c>
      <c r="E2339" s="309">
        <v>1</v>
      </c>
      <c r="F2339" s="309">
        <v>1</v>
      </c>
      <c r="G2339" s="309">
        <v>1</v>
      </c>
      <c r="H2339" s="309">
        <v>1</v>
      </c>
      <c r="I2339" s="309">
        <v>1</v>
      </c>
      <c r="J2339" s="309">
        <v>1</v>
      </c>
      <c r="K2339" s="309">
        <v>1</v>
      </c>
      <c r="L2339" s="309">
        <v>1</v>
      </c>
      <c r="M2339" s="309">
        <v>1</v>
      </c>
      <c r="N2339" s="309">
        <v>1</v>
      </c>
      <c r="O2339" s="309">
        <v>1</v>
      </c>
      <c r="P2339" s="308"/>
    </row>
    <row r="2340" spans="1:41" x14ac:dyDescent="0.25">
      <c r="A2340" s="194" t="s">
        <v>118</v>
      </c>
      <c r="B2340" s="379"/>
      <c r="C2340" s="154" t="s">
        <v>14</v>
      </c>
      <c r="D2340" s="155">
        <f>+SUMPRODUCT(D2341:D2345,D2334:D2338)</f>
        <v>18.414684769339438</v>
      </c>
      <c r="E2340" s="155">
        <f t="shared" ref="E2340" si="5321">+SUMPRODUCT(E2341:E2345,E2334:E2338)</f>
        <v>18.841135192376285</v>
      </c>
      <c r="F2340" s="155">
        <f t="shared" ref="F2340" si="5322">+SUMPRODUCT(F2341:F2345,F2334:F2338)</f>
        <v>20.58124650733107</v>
      </c>
      <c r="G2340" s="155">
        <f t="shared" ref="G2340" si="5323">+SUMPRODUCT(G2341:G2345,G2334:G2338)</f>
        <v>28.563053341130804</v>
      </c>
      <c r="H2340" s="155">
        <f t="shared" ref="H2340" si="5324">+SUMPRODUCT(H2341:H2345,H2334:H2338)</f>
        <v>33.603799184948656</v>
      </c>
      <c r="I2340" s="155">
        <f t="shared" ref="I2340" si="5325">+SUMPRODUCT(I2341:I2345,I2334:I2338)</f>
        <v>31.510875673984401</v>
      </c>
      <c r="J2340" s="155">
        <f t="shared" ref="J2340" si="5326">+SUMPRODUCT(J2341:J2345,J2334:J2338)</f>
        <v>20.274910377394022</v>
      </c>
      <c r="K2340" s="155">
        <f t="shared" ref="K2340" si="5327">+SUMPRODUCT(K2341:K2345,K2334:K2338)</f>
        <v>17.290051071257835</v>
      </c>
      <c r="L2340" s="155">
        <f t="shared" ref="L2340" si="5328">+SUMPRODUCT(L2341:L2345,L2334:L2338)</f>
        <v>23.991363394497959</v>
      </c>
      <c r="M2340" s="155">
        <f t="shared" ref="M2340" si="5329">+SUMPRODUCT(M2341:M2345,M2334:M2338)</f>
        <v>27.257656862768588</v>
      </c>
      <c r="N2340" s="155">
        <f t="shared" ref="N2340" si="5330">+SUMPRODUCT(N2341:N2345,N2334:N2338)</f>
        <v>25.052800302948242</v>
      </c>
      <c r="O2340" s="156">
        <f t="shared" ref="O2340" si="5331">+SUMPRODUCT(O2341:O2345,O2334:O2338)</f>
        <v>21.196595452974034</v>
      </c>
      <c r="P2340" s="156"/>
    </row>
    <row r="2341" spans="1:41" x14ac:dyDescent="0.25">
      <c r="A2341" s="194" t="s">
        <v>118</v>
      </c>
      <c r="B2341" s="379"/>
      <c r="C2341" s="77" t="s">
        <v>34</v>
      </c>
      <c r="D2341" s="243">
        <f>+IF(D2339=1,D2353*'CPP Detay Tum Ay'!D$38+(1-'Measured TV opt-pt'!D2353)*'CPP Detay Tum Ay'!D$20,IF(D2339=2,D2353*'CPP Detay (düşük)'!D$38+(1-'Measured TV opt-pt'!D2353)*'CPP Detay (düşük)'!D$20,IF(D2339=3,D2353*'CPP Detay (yüksek)'!D$38+(1-'Measured TV opt-pt'!D2353)*'CPP Detay (yüksek)'!D$20,"Girilen Rakamda Hata Var")))</f>
        <v>17.464164150556634</v>
      </c>
      <c r="E2341" s="243">
        <f>+IF(E2339=1,E2353*'CPP Detay Tum Ay'!E$38+(1-'Measured TV opt-pt'!E2353)*'CPP Detay Tum Ay'!E$20,IF(E2339=2,E2353*'CPP Detay (düşük)'!E$38+(1-'Measured TV opt-pt'!E2353)*'CPP Detay (düşük)'!E$20,IF(E2339=3,E2353*'CPP Detay (yüksek)'!E$38+(1-'Measured TV opt-pt'!E2353)*'CPP Detay (yüksek)'!E$20,"Girilen Rakamda Hata Var")))</f>
        <v>17.440310812806491</v>
      </c>
      <c r="F2341" s="161">
        <f>+IF(F2339=1,F2353*'CPP Detay Tum Ay'!F$38+(1-'Measured TV opt-pt'!F2353)*'CPP Detay Tum Ay'!F$20,IF(F2339=2,F2353*'CPP Detay (düşük)'!F$38+(1-'Measured TV opt-pt'!F2353)*'CPP Detay (düşük)'!F$20,IF(F2339=3,F2353*'CPP Detay (yüksek)'!F$38+(1-'Measured TV opt-pt'!F2353)*'CPP Detay (yüksek)'!F$20,"Girilen Rakamda Hata Var")))</f>
        <v>18.801284390853873</v>
      </c>
      <c r="G2341" s="161">
        <f>+IF(G2339=1,G2353*'CPP Detay Tum Ay'!G$38+(1-'Measured TV opt-pt'!G2353)*'CPP Detay Tum Ay'!G$20,IF(G2339=2,G2353*'CPP Detay (düşük)'!G$38+(1-'Measured TV opt-pt'!G2353)*'CPP Detay (düşük)'!G$20,IF(G2339=3,G2353*'CPP Detay (yüksek)'!G$38+(1-'Measured TV opt-pt'!G2353)*'CPP Detay (yüksek)'!G$20,"Girilen Rakamda Hata Var")))</f>
        <v>25.388345112152834</v>
      </c>
      <c r="H2341" s="161">
        <f>+IF(H2339=1,H2353*'CPP Detay Tum Ay'!H$38+(1-'Measured TV opt-pt'!H2353)*'CPP Detay Tum Ay'!H$20,IF(H2339=2,H2353*'CPP Detay (düşük)'!H$38+(1-'Measured TV opt-pt'!H2353)*'CPP Detay (düşük)'!H$20,IF(H2339=3,H2353*'CPP Detay (yüksek)'!H$38+(1-'Measured TV opt-pt'!H2353)*'CPP Detay (yüksek)'!H$20,"Girilen Rakamda Hata Var")))</f>
        <v>29.906721880543316</v>
      </c>
      <c r="I2341" s="161">
        <f>+IF(I2339=1,I2353*'CPP Detay Tum Ay'!I$38+(1-'Measured TV opt-pt'!I2353)*'CPP Detay Tum Ay'!I$20,IF(I2339=2,I2353*'CPP Detay (düşük)'!I$38+(1-'Measured TV opt-pt'!I2353)*'CPP Detay (düşük)'!I$20,IF(I2339=3,I2353*'CPP Detay (yüksek)'!I$38+(1-'Measured TV opt-pt'!I2353)*'CPP Detay (yüksek)'!I$20,"Girilen Rakamda Hata Var")))</f>
        <v>28.481543798919329</v>
      </c>
      <c r="J2341" s="161">
        <f>+IF(J2339=1,J2353*'CPP Detay Tum Ay'!J$38+(1-'Measured TV opt-pt'!J2353)*'CPP Detay Tum Ay'!J$20,IF(J2339=2,J2353*'CPP Detay (düşük)'!J$38+(1-'Measured TV opt-pt'!J2353)*'CPP Detay (düşük)'!J$20,IF(J2339=3,J2353*'CPP Detay (yüksek)'!J$38+(1-'Measured TV opt-pt'!J2353)*'CPP Detay (yüksek)'!J$20,"Girilen Rakamda Hata Var")))</f>
        <v>18.814975998400666</v>
      </c>
      <c r="K2341" s="161">
        <f>+IF(K2339=1,K2353*'CPP Detay Tum Ay'!K$38+(1-'Measured TV opt-pt'!K2353)*'CPP Detay Tum Ay'!K$20,IF(K2339=2,K2353*'CPP Detay (düşük)'!K$38+(1-'Measured TV opt-pt'!K2353)*'CPP Detay (düşük)'!K$20,IF(K2339=3,K2353*'CPP Detay (yüksek)'!K$38+(1-'Measured TV opt-pt'!K2353)*'CPP Detay (yüksek)'!K$20,"Girilen Rakamda Hata Var")))</f>
        <v>17.034468684979927</v>
      </c>
      <c r="L2341" s="255">
        <f>+IF(L2339=1,L2353*'CPP Detay Tum Ay'!L$38+(1-'Measured TV opt-pt'!L2353)*'CPP Detay Tum Ay'!L$20,IF(L2339=2,L2353*'CPP Detay (düşük)'!L$38+(1-'Measured TV opt-pt'!L2353)*'CPP Detay (düşük)'!L$20,IF(L2339=3,L2353*'CPP Detay (yüksek)'!L$38+(1-'Measured TV opt-pt'!L2353)*'CPP Detay (yüksek)'!L$20,"Girilen Rakamda Hata Var")))</f>
        <v>22.467149289573328</v>
      </c>
      <c r="M2341" s="255">
        <f>+IF(M2339=1,M2353*'CPP Detay Tum Ay'!M$38+(1-'Measured TV opt-pt'!M2353)*'CPP Detay Tum Ay'!M$20,IF(M2339=2,M2353*'CPP Detay (düşük)'!M$38+(1-'Measured TV opt-pt'!M2353)*'CPP Detay (düşük)'!M$20,IF(M2339=3,M2353*'CPP Detay (yüksek)'!M$38+(1-'Measured TV opt-pt'!M2353)*'CPP Detay (yüksek)'!M$20,"Girilen Rakamda Hata Var")))</f>
        <v>25.789248753307362</v>
      </c>
      <c r="N2341" s="255">
        <f>+IF(N2339=1,N2353*'CPP Detay Tum Ay'!N$38+(1-'Measured TV opt-pt'!N2353)*'CPP Detay Tum Ay'!N$20,IF(N2339=2,N2353*'CPP Detay (düşük)'!N$38+(1-'Measured TV opt-pt'!N2353)*'CPP Detay (düşük)'!N$20,IF(N2339=3,N2353*'CPP Detay (yüksek)'!N$38+(1-'Measured TV opt-pt'!N2353)*'CPP Detay (yüksek)'!N$20,"Girilen Rakamda Hata Var")))</f>
        <v>23.803341004858662</v>
      </c>
      <c r="O2341" s="256">
        <f>+IF(O2339=1,O2353*'CPP Detay Tum Ay'!O$38+(1-'Measured TV opt-pt'!O2353)*'CPP Detay Tum Ay'!O$20,IF(O2339=2,O2353*'CPP Detay (düşük)'!O$38+(1-'Measured TV opt-pt'!O2353)*'CPP Detay (düşük)'!O$20,IF(O2339=3,O2353*'CPP Detay (yüksek)'!O$38+(1-'Measured TV opt-pt'!O2353)*'CPP Detay (yüksek)'!O$20,"Girilen Rakamda Hata Var")))</f>
        <v>19.99835323959751</v>
      </c>
      <c r="P2341" s="162"/>
    </row>
    <row r="2342" spans="1:41" x14ac:dyDescent="0.25">
      <c r="A2342" s="194" t="s">
        <v>118</v>
      </c>
      <c r="B2342" s="379"/>
      <c r="C2342" s="77" t="s">
        <v>194</v>
      </c>
      <c r="D2342" s="243">
        <f>+IF(D2339=1,D2354*'CPP Detay Tum Ay'!D$94+(1-'Measured TV opt-pt'!D2354)*'CPP Detay Tum Ay'!D$76,IF(D2339=2,D2354*'CPP Detay (düşük)'!D$94+(1-'Measured TV opt-pt'!D2354)*'CPP Detay (düşük)'!D$76,IF(D2339=3,D2354*'CPP Detay (yüksek)'!D$94+(1-'Measured TV opt-pt'!D2354)*'CPP Detay (yüksek)'!D$76,"Girilen Rakamda Hata Var")))</f>
        <v>0</v>
      </c>
      <c r="E2342" s="243">
        <f>+IF(E2339=1,E2354*'CPP Detay Tum Ay'!E$94+(1-'Measured TV opt-pt'!E2354)*'CPP Detay Tum Ay'!E$76,IF(E2339=2,E2354*'CPP Detay (düşük)'!E$94+(1-'Measured TV opt-pt'!E2354)*'CPP Detay (düşük)'!E$76,IF(E2339=3,E2354*'CPP Detay (yüksek)'!E$94+(1-'Measured TV opt-pt'!E2354)*'CPP Detay (yüksek)'!E$76,"Girilen Rakamda Hata Var")))</f>
        <v>0</v>
      </c>
      <c r="F2342" s="243">
        <f>+IF(F2339=1,F2354*'CPP Detay Tum Ay'!F$94+(1-'Measured TV opt-pt'!F2354)*'CPP Detay Tum Ay'!F$76,IF(F2339=2,F2354*'CPP Detay (düşük)'!F$94+(1-'Measured TV opt-pt'!F2354)*'CPP Detay (düşük)'!F$76,IF(F2339=3,F2354*'CPP Detay (yüksek)'!F$94+(1-'Measured TV opt-pt'!F2354)*'CPP Detay (yüksek)'!F$76,"Girilen Rakamda Hata Var")))</f>
        <v>0</v>
      </c>
      <c r="G2342" s="243">
        <f>+IF(G2339=1,G2354*'CPP Detay Tum Ay'!G$94+(1-'Measured TV opt-pt'!G2354)*'CPP Detay Tum Ay'!G$76,IF(G2339=2,G2354*'CPP Detay (düşük)'!G$94+(1-'Measured TV opt-pt'!G2354)*'CPP Detay (düşük)'!G$76,IF(G2339=3,G2354*'CPP Detay (yüksek)'!G$94+(1-'Measured TV opt-pt'!G2354)*'CPP Detay (yüksek)'!G$76,"Girilen Rakamda Hata Var")))</f>
        <v>0</v>
      </c>
      <c r="H2342" s="243">
        <f>+IF(H2339=1,H2354*'CPP Detay Tum Ay'!H$94+(1-'Measured TV opt-pt'!H2354)*'CPP Detay Tum Ay'!H$76,IF(H2339=2,H2354*'CPP Detay (düşük)'!H$94+(1-'Measured TV opt-pt'!H2354)*'CPP Detay (düşük)'!H$76,IF(H2339=3,H2354*'CPP Detay (yüksek)'!H$94+(1-'Measured TV opt-pt'!H2354)*'CPP Detay (yüksek)'!H$76,"Girilen Rakamda Hata Var")))</f>
        <v>0</v>
      </c>
      <c r="I2342" s="243">
        <f>+IF(I2339=1,I2354*'CPP Detay Tum Ay'!I$94+(1-'Measured TV opt-pt'!I2354)*'CPP Detay Tum Ay'!I$76,IF(I2339=2,I2354*'CPP Detay (düşük)'!I$94+(1-'Measured TV opt-pt'!I2354)*'CPP Detay (düşük)'!I$76,IF(I2339=3,I2354*'CPP Detay (yüksek)'!I$94+(1-'Measured TV opt-pt'!I2354)*'CPP Detay (yüksek)'!I$76,"Girilen Rakamda Hata Var")))</f>
        <v>0</v>
      </c>
      <c r="J2342" s="243">
        <f>+IF(J2339=1,J2354*'CPP Detay Tum Ay'!J$94+(1-'Measured TV opt-pt'!J2354)*'CPP Detay Tum Ay'!J$76,IF(J2339=2,J2354*'CPP Detay (düşük)'!J$94+(1-'Measured TV opt-pt'!J2354)*'CPP Detay (düşük)'!J$76,IF(J2339=3,J2354*'CPP Detay (yüksek)'!J$94+(1-'Measured TV opt-pt'!J2354)*'CPP Detay (yüksek)'!J$76,"Girilen Rakamda Hata Var")))</f>
        <v>0</v>
      </c>
      <c r="K2342" s="243">
        <f>+IF(K2339=1,K2354*'CPP Detay Tum Ay'!K$94+(1-'Measured TV opt-pt'!K2354)*'CPP Detay Tum Ay'!K$76,IF(K2339=2,K2354*'CPP Detay (düşük)'!K$94+(1-'Measured TV opt-pt'!K2354)*'CPP Detay (düşük)'!K$76,IF(K2339=3,K2354*'CPP Detay (yüksek)'!K$94+(1-'Measured TV opt-pt'!K2354)*'CPP Detay (yüksek)'!K$76,"Girilen Rakamda Hata Var")))</f>
        <v>0</v>
      </c>
      <c r="L2342" s="257">
        <f>+IF(L2339=1,L2354*'CPP Detay Tum Ay'!L$94+(1-'Measured TV opt-pt'!L2354)*'CPP Detay Tum Ay'!L$76,IF(L2339=2,L2354*'CPP Detay (düşük)'!L$94+(1-'Measured TV opt-pt'!L2354)*'CPP Detay (düşük)'!L$76,IF(L2339=3,L2354*'CPP Detay (yüksek)'!L$94+(1-'Measured TV opt-pt'!L2354)*'CPP Detay (yüksek)'!L$76,"Girilen Rakamda Hata Var")))</f>
        <v>0</v>
      </c>
      <c r="M2342" s="257">
        <f>+IF(M2339=1,M2354*'CPP Detay Tum Ay'!M$94+(1-'Measured TV opt-pt'!M2354)*'CPP Detay Tum Ay'!M$76,IF(M2339=2,M2354*'CPP Detay (düşük)'!M$94+(1-'Measured TV opt-pt'!M2354)*'CPP Detay (düşük)'!M$76,IF(M2339=3,M2354*'CPP Detay (yüksek)'!M$94+(1-'Measured TV opt-pt'!M2354)*'CPP Detay (yüksek)'!M$76,"Girilen Rakamda Hata Var")))</f>
        <v>0</v>
      </c>
      <c r="N2342" s="257">
        <f>+IF(N2339=1,N2354*'CPP Detay Tum Ay'!N$94+(1-'Measured TV opt-pt'!N2354)*'CPP Detay Tum Ay'!N$76,IF(N2339=2,N2354*'CPP Detay (düşük)'!N$94+(1-'Measured TV opt-pt'!N2354)*'CPP Detay (düşük)'!N$76,IF(N2339=3,N2354*'CPP Detay (yüksek)'!N$94+(1-'Measured TV opt-pt'!N2354)*'CPP Detay (yüksek)'!N$76,"Girilen Rakamda Hata Var")))</f>
        <v>0</v>
      </c>
      <c r="O2342" s="258">
        <f>+IF(O2339=1,O2354*'CPP Detay Tum Ay'!O$94+(1-'Measured TV opt-pt'!O2354)*'CPP Detay Tum Ay'!O$76,IF(O2339=2,O2354*'CPP Detay (düşük)'!O$94+(1-'Measured TV opt-pt'!O2354)*'CPP Detay (düşük)'!O$76,IF(O2339=3,O2354*'CPP Detay (yüksek)'!O$94+(1-'Measured TV opt-pt'!O2354)*'CPP Detay (yüksek)'!O$76,"Girilen Rakamda Hata Var")))</f>
        <v>0</v>
      </c>
      <c r="P2342" s="244"/>
    </row>
    <row r="2343" spans="1:41" x14ac:dyDescent="0.25">
      <c r="A2343" s="194" t="s">
        <v>118</v>
      </c>
      <c r="B2343" s="379"/>
      <c r="C2343" s="77" t="s">
        <v>195</v>
      </c>
      <c r="D2343" s="243">
        <f>+IF(D2339=1,D2355*'CPP Detay Tum Ay'!D$150+(1-'Measured TV opt-pt'!D2355)*'CPP Detay Tum Ay'!D$132,IF(D2339=2,D2355*'CPP Detay (düşük)'!D$150+(1-'Measured TV opt-pt'!D2355)*'CPP Detay (düşük)'!D$132,IF(D2339=3,D2355*'CPP Detay (yüksek)'!D$150+(1-'Measured TV opt-pt'!D2355)*'CPP Detay (yüksek)'!D$132,"Girilen Rakamda Hata Var")))</f>
        <v>21.236071367948714</v>
      </c>
      <c r="E2343" s="243">
        <f>+IF(E2339=1,E2355*'CPP Detay Tum Ay'!E$150+(1-'Measured TV opt-pt'!E2355)*'CPP Detay Tum Ay'!E$132,IF(E2339=2,E2355*'CPP Detay (düşük)'!E$150+(1-'Measured TV opt-pt'!E2355)*'CPP Detay (düşük)'!E$132,IF(E2339=3,E2355*'CPP Detay (yüksek)'!E$150+(1-'Measured TV opt-pt'!E2355)*'CPP Detay (yüksek)'!E$132,"Girilen Rakamda Hata Var")))</f>
        <v>22.319531918936036</v>
      </c>
      <c r="F2343" s="243">
        <f>+IF(F2339=1,F2355*'CPP Detay Tum Ay'!F$150+(1-'Measured TV opt-pt'!F2355)*'CPP Detay Tum Ay'!F$132,IF(F2339=2,F2355*'CPP Detay (düşük)'!F$150+(1-'Measured TV opt-pt'!F2355)*'CPP Detay (düşük)'!F$132,IF(F2339=3,F2355*'CPP Detay (yüksek)'!F$150+(1-'Measured TV opt-pt'!F2355)*'CPP Detay (yüksek)'!F$132,"Girilen Rakamda Hata Var")))</f>
        <v>25.139650797266516</v>
      </c>
      <c r="G2343" s="243">
        <f>+IF(G2339=1,G2355*'CPP Detay Tum Ay'!G$150+(1-'Measured TV opt-pt'!G2355)*'CPP Detay Tum Ay'!G$132,IF(G2339=2,G2355*'CPP Detay (düşük)'!G$150+(1-'Measured TV opt-pt'!G2355)*'CPP Detay (düşük)'!G$132,IF(G2339=3,G2355*'CPP Detay (yüksek)'!G$150+(1-'Measured TV opt-pt'!G2355)*'CPP Detay (yüksek)'!G$132,"Girilen Rakamda Hata Var")))</f>
        <v>32.571152962092278</v>
      </c>
      <c r="H2343" s="243">
        <f>+IF(H2339=1,H2355*'CPP Detay Tum Ay'!H$150+(1-'Measured TV opt-pt'!H2355)*'CPP Detay Tum Ay'!H$132,IF(H2339=2,H2355*'CPP Detay (düşük)'!H$150+(1-'Measured TV opt-pt'!H2355)*'CPP Detay (düşük)'!H$132,IF(H2339=3,H2355*'CPP Detay (yüksek)'!H$150+(1-'Measured TV opt-pt'!H2355)*'CPP Detay (yüksek)'!H$132,"Girilen Rakamda Hata Var")))</f>
        <v>38.504582322566698</v>
      </c>
      <c r="I2343" s="243">
        <f>+IF(I2339=1,I2355*'CPP Detay Tum Ay'!I$150+(1-'Measured TV opt-pt'!I2355)*'CPP Detay Tum Ay'!I$132,IF(I2339=2,I2355*'CPP Detay (düşük)'!I$150+(1-'Measured TV opt-pt'!I2355)*'CPP Detay (düşük)'!I$132,IF(I2339=3,I2355*'CPP Detay (yüksek)'!I$150+(1-'Measured TV opt-pt'!I2355)*'CPP Detay (yüksek)'!I$132,"Girilen Rakamda Hata Var")))</f>
        <v>36.142210678171971</v>
      </c>
      <c r="J2343" s="243">
        <f>+IF(J2339=1,J2355*'CPP Detay Tum Ay'!J$150+(1-'Measured TV opt-pt'!J2355)*'CPP Detay Tum Ay'!J$132,IF(J2339=2,J2355*'CPP Detay (düşük)'!J$150+(1-'Measured TV opt-pt'!J2355)*'CPP Detay (düşük)'!J$132,IF(J2339=3,J2355*'CPP Detay (yüksek)'!J$150+(1-'Measured TV opt-pt'!J2355)*'CPP Detay (yüksek)'!J$132,"Girilen Rakamda Hata Var")))</f>
        <v>22.891196098593156</v>
      </c>
      <c r="K2343" s="243">
        <f>+IF(K2339=1,K2355*'CPP Detay Tum Ay'!K$150+(1-'Measured TV opt-pt'!K2355)*'CPP Detay Tum Ay'!K$132,IF(K2339=2,K2355*'CPP Detay (düşük)'!K$150+(1-'Measured TV opt-pt'!K2355)*'CPP Detay (düşük)'!K$132,IF(K2339=3,K2355*'CPP Detay (yüksek)'!K$150+(1-'Measured TV opt-pt'!K2355)*'CPP Detay (yüksek)'!K$132,"Girilen Rakamda Hata Var")))</f>
        <v>18.52416727465565</v>
      </c>
      <c r="L2343" s="257">
        <f>+IF(L2339=1,L2355*'CPP Detay Tum Ay'!L$150+(1-'Measured TV opt-pt'!L2355)*'CPP Detay Tum Ay'!L$132,IF(L2339=2,L2355*'CPP Detay (düşük)'!L$150+(1-'Measured TV opt-pt'!L2355)*'CPP Detay (düşük)'!L$132,IF(L2339=3,L2355*'CPP Detay (yüksek)'!L$150+(1-'Measured TV opt-pt'!L2355)*'CPP Detay (yüksek)'!L$132,"Girilen Rakamda Hata Var")))</f>
        <v>28.233970352734637</v>
      </c>
      <c r="M2343" s="257">
        <f>+IF(M2339=1,M2355*'CPP Detay Tum Ay'!M$150+(1-'Measured TV opt-pt'!M2355)*'CPP Detay Tum Ay'!M$132,IF(M2339=2,M2355*'CPP Detay (düşük)'!M$150+(1-'Measured TV opt-pt'!M2355)*'CPP Detay (düşük)'!M$132,IF(M2339=3,M2355*'CPP Detay (yüksek)'!M$150+(1-'Measured TV opt-pt'!M2355)*'CPP Detay (yüksek)'!M$132,"Girilen Rakamda Hata Var")))</f>
        <v>32.359637806635185</v>
      </c>
      <c r="N2343" s="257">
        <f>+IF(N2339=1,N2355*'CPP Detay Tum Ay'!N$150+(1-'Measured TV opt-pt'!N2355)*'CPP Detay Tum Ay'!N$132,IF(N2339=2,N2355*'CPP Detay (düşük)'!N$150+(1-'Measured TV opt-pt'!N2355)*'CPP Detay (düşük)'!N$132,IF(N2339=3,N2355*'CPP Detay (yüksek)'!N$150+(1-'Measured TV opt-pt'!N2355)*'CPP Detay (yüksek)'!N$132,"Girilen Rakamda Hata Var")))</f>
        <v>29.645492106680784</v>
      </c>
      <c r="O2343" s="258">
        <f>+IF(O2339=1,O2355*'CPP Detay Tum Ay'!O$150+(1-'Measured TV opt-pt'!O2355)*'CPP Detay Tum Ay'!O$132,IF(O2339=2,O2355*'CPP Detay (düşük)'!O$150+(1-'Measured TV opt-pt'!O2355)*'CPP Detay (düşük)'!O$132,IF(O2339=3,O2355*'CPP Detay (yüksek)'!O$150+(1-'Measured TV opt-pt'!O2355)*'CPP Detay (yüksek)'!O$132,"Girilen Rakamda Hata Var")))</f>
        <v>24.837976057063997</v>
      </c>
      <c r="P2343" s="244"/>
    </row>
    <row r="2344" spans="1:41" x14ac:dyDescent="0.25">
      <c r="A2344" s="194" t="s">
        <v>118</v>
      </c>
      <c r="B2344" s="379"/>
      <c r="C2344" s="77" t="s">
        <v>193</v>
      </c>
      <c r="D2344" s="243">
        <f>+IF(D2339=1,D2356*'CPP Detay Tum Ay'!D$206+(1-'Measured TV opt-pt'!D2356)*'CPP Detay Tum Ay'!D$188,IF(D2339=2,D2356*'CPP Detay (düşük)'!D$206+(1-'Measured TV opt-pt'!D2356)*'CPP Detay (düşük)'!D$188,IF(D2339=3,D2356*'CPP Detay (yüksek)'!D$206+(1-'Measured TV opt-pt'!D2356)*'CPP Detay (yüksek)'!D$188,"Girilen Rakamda Hata Var")))</f>
        <v>13.255139170040486</v>
      </c>
      <c r="E2344" s="243">
        <f>+IF(E2339=1,E2356*'CPP Detay Tum Ay'!E$206+(1-'Measured TV opt-pt'!E2356)*'CPP Detay Tum Ay'!E$188,IF(E2339=2,E2356*'CPP Detay (düşük)'!E$206+(1-'Measured TV opt-pt'!E2356)*'CPP Detay (düşük)'!E$188,IF(E2339=3,E2356*'CPP Detay (yüksek)'!E$206+(1-'Measured TV opt-pt'!E2356)*'CPP Detay (yüksek)'!E$188,"Girilen Rakamda Hata Var")))</f>
        <v>12.967943391043091</v>
      </c>
      <c r="F2344" s="243">
        <f>+IF(F2339=1,F2356*'CPP Detay Tum Ay'!F$206+(1-'Measured TV opt-pt'!F2356)*'CPP Detay Tum Ay'!F$188,IF(F2339=2,F2356*'CPP Detay (düşük)'!F$206+(1-'Measured TV opt-pt'!F2356)*'CPP Detay (düşük)'!F$188,IF(F2339=3,F2356*'CPP Detay (yüksek)'!F$206+(1-'Measured TV opt-pt'!F2356)*'CPP Detay (yüksek)'!F$188,"Girilen Rakamda Hata Var")))</f>
        <v>19.248428727173621</v>
      </c>
      <c r="G2344" s="243">
        <f>+IF(G2339=1,G2356*'CPP Detay Tum Ay'!G$206+(1-'Measured TV opt-pt'!G2356)*'CPP Detay Tum Ay'!G$188,IF(G2339=2,G2356*'CPP Detay (düşük)'!G$206+(1-'Measured TV opt-pt'!G2356)*'CPP Detay (düşük)'!G$188,IF(G2339=3,G2356*'CPP Detay (yüksek)'!G$206+(1-'Measured TV opt-pt'!G2356)*'CPP Detay (yüksek)'!G$188,"Girilen Rakamda Hata Var")))</f>
        <v>31.617238339887738</v>
      </c>
      <c r="H2344" s="243">
        <f>+IF(H2339=1,H2356*'CPP Detay Tum Ay'!H$206+(1-'Measured TV opt-pt'!H2356)*'CPP Detay Tum Ay'!H$188,IF(H2339=2,H2356*'CPP Detay (düşük)'!H$206+(1-'Measured TV opt-pt'!H2356)*'CPP Detay (düşük)'!H$188,IF(H2339=3,H2356*'CPP Detay (yüksek)'!H$206+(1-'Measured TV opt-pt'!H2356)*'CPP Detay (yüksek)'!H$188,"Girilen Rakamda Hata Var")))</f>
        <v>37.496312795815889</v>
      </c>
      <c r="I2344" s="243">
        <f>+IF(I2339=1,I2356*'CPP Detay Tum Ay'!I$206+(1-'Measured TV opt-pt'!I2356)*'CPP Detay Tum Ay'!I$188,IF(I2339=2,I2356*'CPP Detay (düşük)'!I$206+(1-'Measured TV opt-pt'!I2356)*'CPP Detay (düşük)'!I$188,IF(I2339=3,I2356*'CPP Detay (yüksek)'!I$206+(1-'Measured TV opt-pt'!I2356)*'CPP Detay (yüksek)'!I$188,"Girilen Rakamda Hata Var")))</f>
        <v>35.443912671803574</v>
      </c>
      <c r="J2344" s="243">
        <f>+IF(J2339=1,J2356*'CPP Detay Tum Ay'!J$206+(1-'Measured TV opt-pt'!J2356)*'CPP Detay Tum Ay'!J$188,IF(J2339=2,J2356*'CPP Detay (düşük)'!J$206+(1-'Measured TV opt-pt'!J2356)*'CPP Detay (düşük)'!J$188,IF(J2339=3,J2356*'CPP Detay (yüksek)'!J$206+(1-'Measured TV opt-pt'!J2356)*'CPP Detay (yüksek)'!J$188,"Girilen Rakamda Hata Var")))</f>
        <v>22.285751374791982</v>
      </c>
      <c r="K2344" s="243">
        <f>+IF(K2339=1,K2356*'CPP Detay Tum Ay'!K$206+(1-'Measured TV opt-pt'!K2356)*'CPP Detay Tum Ay'!K$188,IF(K2339=2,K2356*'CPP Detay (düşük)'!K$206+(1-'Measured TV opt-pt'!K2356)*'CPP Detay (düşük)'!K$188,IF(K2339=3,K2356*'CPP Detay (yüksek)'!K$206+(1-'Measured TV opt-pt'!K2356)*'CPP Detay (yüksek)'!K$188,"Girilen Rakamda Hata Var")))</f>
        <v>18.035725898829039</v>
      </c>
      <c r="L2344" s="257">
        <f>+IF(L2339=1,L2356*'CPP Detay Tum Ay'!L$206+(1-'Measured TV opt-pt'!L2356)*'CPP Detay Tum Ay'!L$188,IF(L2339=2,L2356*'CPP Detay (düşük)'!L$206+(1-'Measured TV opt-pt'!L2356)*'CPP Detay (düşük)'!L$188,IF(L2339=3,L2356*'CPP Detay (yüksek)'!L$206+(1-'Measured TV opt-pt'!L2356)*'CPP Detay (yüksek)'!L$188,"Girilen Rakamda Hata Var")))</f>
        <v>35.145626645182467</v>
      </c>
      <c r="M2344" s="257">
        <f>+IF(M2339=1,M2356*'CPP Detay Tum Ay'!M$206+(1-'Measured TV opt-pt'!M2356)*'CPP Detay Tum Ay'!M$188,IF(M2339=2,M2356*'CPP Detay (düşük)'!M$206+(1-'Measured TV opt-pt'!M2356)*'CPP Detay (düşük)'!M$188,IF(M2339=3,M2356*'CPP Detay (yüksek)'!M$206+(1-'Measured TV opt-pt'!M2356)*'CPP Detay (yüksek)'!M$188,"Girilen Rakamda Hata Var")))</f>
        <v>36.521554108764683</v>
      </c>
      <c r="N2344" s="257">
        <f>+IF(N2339=1,N2356*'CPP Detay Tum Ay'!N$206+(1-'Measured TV opt-pt'!N2356)*'CPP Detay Tum Ay'!N$188,IF(N2339=2,N2356*'CPP Detay (düşük)'!N$206+(1-'Measured TV opt-pt'!N2356)*'CPP Detay (düşük)'!N$188,IF(N2339=3,N2356*'CPP Detay (yüksek)'!N$206+(1-'Measured TV opt-pt'!N2356)*'CPP Detay (yüksek)'!N$188,"Girilen Rakamda Hata Var")))</f>
        <v>32.626585992454281</v>
      </c>
      <c r="O2344" s="258">
        <f>+IF(O2339=1,O2356*'CPP Detay Tum Ay'!O$206+(1-'Measured TV opt-pt'!O2356)*'CPP Detay Tum Ay'!O$188,IF(O2339=2,O2356*'CPP Detay (düşük)'!O$206+(1-'Measured TV opt-pt'!O2356)*'CPP Detay (düşük)'!O$188,IF(O2339=3,O2356*'CPP Detay (yüksek)'!O$206+(1-'Measured TV opt-pt'!O2356)*'CPP Detay (yüksek)'!O$188,"Girilen Rakamda Hata Var")))</f>
        <v>0</v>
      </c>
      <c r="P2344" s="244"/>
    </row>
    <row r="2345" spans="1:41" ht="15.75" thickBot="1" x14ac:dyDescent="0.3">
      <c r="A2345" s="194" t="s">
        <v>118</v>
      </c>
      <c r="B2345" s="379"/>
      <c r="C2345" s="96" t="s">
        <v>229</v>
      </c>
      <c r="D2345" s="243">
        <f>+IF(D2339=1,D2357*'CPP Detay Tum Ay'!D$262+(1-'Measured TV opt-pt'!D2357)*'CPP Detay Tum Ay'!D$244,IF(D2339=2,D2357*'CPP Detay (düşük)'!D$262+(1-'Measured TV opt-pt'!D2357)*'CPP Detay (düşük)'!D$244,IF(D2339=3,D2357*'CPP Detay (yüksek)'!D$262+(1-'Measured TV opt-pt'!D2357)*'CPP Detay (yüksek)'!D$244,"Girilen Rakamda Hata Var")))</f>
        <v>0</v>
      </c>
      <c r="E2345" s="163">
        <f>+IF(E2339=1,E2357*'CPP Detay Tum Ay'!E$262+(1-'Measured TV opt-pt'!E2357)*'CPP Detay Tum Ay'!E$244,IF(E2339=2,E2357*'CPP Detay (düşük)'!E$262+(1-'Measured TV opt-pt'!E2357)*'CPP Detay (düşük)'!E$244,IF(E2339=3,E2357*'CPP Detay (yüksek)'!E$262+(1-'Measured TV opt-pt'!E2357)*'CPP Detay (yüksek)'!E$244,"Girilen Rakamda Hata Var")))</f>
        <v>0</v>
      </c>
      <c r="F2345" s="163">
        <f>+IF(F2339=1,F2357*'CPP Detay Tum Ay'!F$262+(1-'Measured TV opt-pt'!F2357)*'CPP Detay Tum Ay'!F$244,IF(F2339=2,F2357*'CPP Detay (düşük)'!F$262+(1-'Measured TV opt-pt'!F2357)*'CPP Detay (düşük)'!F$244,IF(F2339=3,F2357*'CPP Detay (yüksek)'!F$262+(1-'Measured TV opt-pt'!F2357)*'CPP Detay (yüksek)'!F$244,"Girilen Rakamda Hata Var")))</f>
        <v>0</v>
      </c>
      <c r="G2345" s="163">
        <f>+IF(G2339=1,G2357*'CPP Detay Tum Ay'!G$262+(1-'Measured TV opt-pt'!G2357)*'CPP Detay Tum Ay'!G$244,IF(G2339=2,G2357*'CPP Detay (düşük)'!G$262+(1-'Measured TV opt-pt'!G2357)*'CPP Detay (düşük)'!G$244,IF(G2339=3,G2357*'CPP Detay (yüksek)'!G$262+(1-'Measured TV opt-pt'!G2357)*'CPP Detay (yüksek)'!G$244,"Girilen Rakamda Hata Var")))</f>
        <v>0</v>
      </c>
      <c r="H2345" s="163">
        <f>+IF(H2339=1,H2357*'CPP Detay Tum Ay'!H$262+(1-'Measured TV opt-pt'!H2357)*'CPP Detay Tum Ay'!H$244,IF(H2339=2,H2357*'CPP Detay (düşük)'!H$262+(1-'Measured TV opt-pt'!H2357)*'CPP Detay (düşük)'!H$244,IF(H2339=3,H2357*'CPP Detay (yüksek)'!H$262+(1-'Measured TV opt-pt'!H2357)*'CPP Detay (yüksek)'!H$244,"Girilen Rakamda Hata Var")))</f>
        <v>0</v>
      </c>
      <c r="I2345" s="163">
        <f>+IF(I2339=1,I2357*'CPP Detay Tum Ay'!I$262+(1-'Measured TV opt-pt'!I2357)*'CPP Detay Tum Ay'!I$244,IF(I2339=2,I2357*'CPP Detay (düşük)'!I$262+(1-'Measured TV opt-pt'!I2357)*'CPP Detay (düşük)'!I$244,IF(I2339=3,I2357*'CPP Detay (yüksek)'!I$262+(1-'Measured TV opt-pt'!I2357)*'CPP Detay (yüksek)'!I$244,"Girilen Rakamda Hata Var")))</f>
        <v>0</v>
      </c>
      <c r="J2345" s="163">
        <f>+IF(J2339=1,J2357*'CPP Detay Tum Ay'!J$262+(1-'Measured TV opt-pt'!J2357)*'CPP Detay Tum Ay'!J$244,IF(J2339=2,J2357*'CPP Detay (düşük)'!J$262+(1-'Measured TV opt-pt'!J2357)*'CPP Detay (düşük)'!J$244,IF(J2339=3,J2357*'CPP Detay (yüksek)'!J$262+(1-'Measured TV opt-pt'!J2357)*'CPP Detay (yüksek)'!J$244,"Girilen Rakamda Hata Var")))</f>
        <v>0</v>
      </c>
      <c r="K2345" s="163">
        <f>+IF(K2339=1,K2357*'CPP Detay Tum Ay'!K$262+(1-'Measured TV opt-pt'!K2357)*'CPP Detay Tum Ay'!K$244,IF(K2339=2,K2357*'CPP Detay (düşük)'!K$262+(1-'Measured TV opt-pt'!K2357)*'CPP Detay (düşük)'!K$244,IF(K2339=3,K2357*'CPP Detay (yüksek)'!K$262+(1-'Measured TV opt-pt'!K2357)*'CPP Detay (yüksek)'!K$244,"Girilen Rakamda Hata Var")))</f>
        <v>0</v>
      </c>
      <c r="L2345" s="163">
        <f>+IF(L2339=1,L2357*'CPP Detay Tum Ay'!L$262+(1-'Measured TV opt-pt'!L2357)*'CPP Detay Tum Ay'!L$244,IF(L2339=2,L2357*'CPP Detay (düşük)'!L$262+(1-'Measured TV opt-pt'!L2357)*'CPP Detay (düşük)'!L$244,IF(L2339=3,L2357*'CPP Detay (yüksek)'!L$262+(1-'Measured TV opt-pt'!L2357)*'CPP Detay (yüksek)'!L$244,"Girilen Rakamda Hata Var")))</f>
        <v>0</v>
      </c>
      <c r="M2345" s="163">
        <f>+IF(M2339=1,M2357*'CPP Detay Tum Ay'!M$262+(1-'Measured TV opt-pt'!M2357)*'CPP Detay Tum Ay'!M$244,IF(M2339=2,M2357*'CPP Detay (düşük)'!M$262+(1-'Measured TV opt-pt'!M2357)*'CPP Detay (düşük)'!M$244,IF(M2339=3,M2357*'CPP Detay (yüksek)'!M$262+(1-'Measured TV opt-pt'!M2357)*'CPP Detay (yüksek)'!M$244,"Girilen Rakamda Hata Var")))</f>
        <v>0</v>
      </c>
      <c r="N2345" s="163">
        <f>+IF(N2339=1,N2357*'CPP Detay Tum Ay'!N$262+(1-'Measured TV opt-pt'!N2357)*'CPP Detay Tum Ay'!N$244,IF(N2339=2,N2357*'CPP Detay (düşük)'!N$262+(1-'Measured TV opt-pt'!N2357)*'CPP Detay (düşük)'!N$244,IF(N2339=3,N2357*'CPP Detay (yüksek)'!N$262+(1-'Measured TV opt-pt'!N2357)*'CPP Detay (yüksek)'!N$244,"Girilen Rakamda Hata Var")))</f>
        <v>0</v>
      </c>
      <c r="O2345" s="164">
        <f>+IF(O2339=1,O2357*'CPP Detay Tum Ay'!O$262+(1-'Measured TV opt-pt'!O2357)*'CPP Detay Tum Ay'!O$244,IF(O2339=2,O2357*'CPP Detay (düşük)'!O$262+(1-'Measured TV opt-pt'!O2357)*'CPP Detay (düşük)'!O$244,IF(O2339=3,O2357*'CPP Detay (yüksek)'!O$262+(1-'Measured TV opt-pt'!O2357)*'CPP Detay (yüksek)'!O$244,"Girilen Rakamda Hata Var")))</f>
        <v>0</v>
      </c>
      <c r="P2345" s="164"/>
    </row>
    <row r="2346" spans="1:41" x14ac:dyDescent="0.25">
      <c r="A2346" s="194" t="s">
        <v>118</v>
      </c>
      <c r="B2346" s="379"/>
      <c r="C2346" s="263" t="s">
        <v>16</v>
      </c>
      <c r="D2346" s="264">
        <f>+SUMPRODUCT(D2347:D2351,D2334:D2338)</f>
        <v>20.540260845739464</v>
      </c>
      <c r="E2346" s="264">
        <f t="shared" ref="E2346" si="5332">+SUMPRODUCT(E2347:E2351,E2334:E2338)</f>
        <v>20.91535447847756</v>
      </c>
      <c r="F2346" s="264">
        <f t="shared" ref="F2346" si="5333">+SUMPRODUCT(F2347:F2351,F2334:F2338)</f>
        <v>22.847034529211214</v>
      </c>
      <c r="G2346" s="264">
        <f t="shared" ref="G2346" si="5334">+SUMPRODUCT(G2347:G2351,G2334:G2338)</f>
        <v>32.037769382598455</v>
      </c>
      <c r="H2346" s="264">
        <f t="shared" ref="H2346" si="5335">+SUMPRODUCT(H2347:H2351,H2334:H2338)</f>
        <v>37.691725594204726</v>
      </c>
      <c r="I2346" s="264">
        <f t="shared" ref="I2346" si="5336">+SUMPRODUCT(I2347:I2351,I2334:I2338)</f>
        <v>35.344196428506763</v>
      </c>
      <c r="J2346" s="264">
        <f t="shared" ref="J2346" si="5337">+SUMPRODUCT(J2347:J2351,J2334:J2338)</f>
        <v>23.217623558449901</v>
      </c>
      <c r="K2346" s="264">
        <f t="shared" ref="K2346" si="5338">+SUMPRODUCT(K2347:K2351,K2334:K2338)</f>
        <v>19.776129346767807</v>
      </c>
      <c r="L2346" s="264">
        <f t="shared" ref="L2346" si="5339">+SUMPRODUCT(L2347:L2351,L2334:L2338)</f>
        <v>26.782943085663984</v>
      </c>
      <c r="M2346" s="264">
        <f t="shared" ref="M2346" si="5340">+SUMPRODUCT(M2347:M2351,M2334:M2338)</f>
        <v>30.357749516156087</v>
      </c>
      <c r="N2346" s="264">
        <f t="shared" ref="N2346" si="5341">+SUMPRODUCT(N2347:N2351,N2334:N2338)</f>
        <v>28.11647452880495</v>
      </c>
      <c r="O2346" s="265">
        <f t="shared" ref="O2346" si="5342">+SUMPRODUCT(O2347:O2351,O2334:O2338)</f>
        <v>23.894507404668566</v>
      </c>
      <c r="P2346" s="165"/>
    </row>
    <row r="2347" spans="1:41" x14ac:dyDescent="0.25">
      <c r="A2347" s="194" t="s">
        <v>118</v>
      </c>
      <c r="B2347" s="379"/>
      <c r="C2347" s="77" t="s">
        <v>212</v>
      </c>
      <c r="D2347" s="261">
        <f>+D2341*(D2353*D2379+(1-D2353)*D2378)</f>
        <v>19.480023231378564</v>
      </c>
      <c r="E2347" s="261">
        <f t="shared" ref="E2347:O2347" si="5343">+E2341*(E2353*E2379+(1-E2353)*E2378)</f>
        <v>19.360313438665329</v>
      </c>
      <c r="F2347" s="261">
        <f t="shared" si="5343"/>
        <v>20.871116504938154</v>
      </c>
      <c r="G2347" s="261">
        <f t="shared" si="5343"/>
        <v>28.476855607649522</v>
      </c>
      <c r="H2347" s="261">
        <f t="shared" si="5343"/>
        <v>33.544896169018081</v>
      </c>
      <c r="I2347" s="261">
        <f t="shared" si="5343"/>
        <v>31.946344145784149</v>
      </c>
      <c r="J2347" s="261">
        <f t="shared" si="5343"/>
        <v>21.545793390001883</v>
      </c>
      <c r="K2347" s="261">
        <f t="shared" si="5343"/>
        <v>19.483797629009622</v>
      </c>
      <c r="L2347" s="261">
        <f t="shared" si="5343"/>
        <v>25.08137494419168</v>
      </c>
      <c r="M2347" s="261">
        <f t="shared" si="5343"/>
        <v>28.722335078336044</v>
      </c>
      <c r="N2347" s="261">
        <f t="shared" si="5343"/>
        <v>26.714220485156979</v>
      </c>
      <c r="O2347" s="262">
        <f t="shared" si="5343"/>
        <v>22.543752397637725</v>
      </c>
      <c r="P2347" s="162"/>
    </row>
    <row r="2348" spans="1:41" x14ac:dyDescent="0.25">
      <c r="A2348" s="194" t="s">
        <v>118</v>
      </c>
      <c r="B2348" s="379"/>
      <c r="C2348" s="77" t="s">
        <v>213</v>
      </c>
      <c r="D2348" s="261">
        <f>+D2342*(D2354*D2379+(1-D2354)*D2378)</f>
        <v>0</v>
      </c>
      <c r="E2348" s="261">
        <f t="shared" ref="E2348:O2348" si="5344">+E2342*(E2354*E2379+(1-E2354)*E2378)</f>
        <v>0</v>
      </c>
      <c r="F2348" s="261">
        <f t="shared" si="5344"/>
        <v>0</v>
      </c>
      <c r="G2348" s="261">
        <f t="shared" si="5344"/>
        <v>0</v>
      </c>
      <c r="H2348" s="261">
        <f t="shared" si="5344"/>
        <v>0</v>
      </c>
      <c r="I2348" s="261">
        <f t="shared" si="5344"/>
        <v>0</v>
      </c>
      <c r="J2348" s="261">
        <f t="shared" si="5344"/>
        <v>0</v>
      </c>
      <c r="K2348" s="261">
        <f t="shared" si="5344"/>
        <v>0</v>
      </c>
      <c r="L2348" s="261">
        <f t="shared" si="5344"/>
        <v>0</v>
      </c>
      <c r="M2348" s="261">
        <f t="shared" si="5344"/>
        <v>0</v>
      </c>
      <c r="N2348" s="261">
        <f t="shared" si="5344"/>
        <v>0</v>
      </c>
      <c r="O2348" s="262">
        <f t="shared" si="5344"/>
        <v>0</v>
      </c>
      <c r="P2348" s="244"/>
    </row>
    <row r="2349" spans="1:41" x14ac:dyDescent="0.25">
      <c r="A2349" s="194" t="s">
        <v>118</v>
      </c>
      <c r="B2349" s="379"/>
      <c r="C2349" s="77" t="s">
        <v>214</v>
      </c>
      <c r="D2349" s="261">
        <f>+D2343*(D2355*D2379+(1-D2355)*D2378)</f>
        <v>23.687315351858334</v>
      </c>
      <c r="E2349" s="261">
        <f t="shared" ref="E2349:O2349" si="5345">+E2343*(E2355*E2379+(1-E2355)*E2378)</f>
        <v>24.776687663020013</v>
      </c>
      <c r="F2349" s="261">
        <f t="shared" si="5345"/>
        <v>27.907273235995213</v>
      </c>
      <c r="G2349" s="261">
        <f t="shared" si="5345"/>
        <v>36.533457213490564</v>
      </c>
      <c r="H2349" s="261">
        <f t="shared" si="5345"/>
        <v>43.188692535446947</v>
      </c>
      <c r="I2349" s="261">
        <f t="shared" si="5345"/>
        <v>40.538936676533865</v>
      </c>
      <c r="J2349" s="261">
        <f t="shared" si="5345"/>
        <v>26.21363862660413</v>
      </c>
      <c r="K2349" s="261">
        <f t="shared" si="5345"/>
        <v>21.187694967178761</v>
      </c>
      <c r="L2349" s="261">
        <f t="shared" si="5345"/>
        <v>31.51921000092209</v>
      </c>
      <c r="M2349" s="261">
        <f t="shared" si="5345"/>
        <v>36.039993603015276</v>
      </c>
      <c r="N2349" s="261">
        <f t="shared" si="5345"/>
        <v>33.270800614384335</v>
      </c>
      <c r="O2349" s="262">
        <f t="shared" si="5345"/>
        <v>27.999364526685117</v>
      </c>
      <c r="P2349" s="244"/>
    </row>
    <row r="2350" spans="1:41" x14ac:dyDescent="0.25">
      <c r="A2350" s="194" t="s">
        <v>118</v>
      </c>
      <c r="B2350" s="379"/>
      <c r="C2350" s="77" t="s">
        <v>215</v>
      </c>
      <c r="D2350" s="161">
        <f>+D2344*(D2356*D2379+(1-D2356)*D2378)</f>
        <v>14.785157579918573</v>
      </c>
      <c r="E2350" s="161">
        <f t="shared" ref="E2350:O2350" si="5346">+E2344*(E2356*E2379+(1-E2356)*E2378)</f>
        <v>14.395583392992394</v>
      </c>
      <c r="F2350" s="161">
        <f t="shared" si="5346"/>
        <v>21.367486930694419</v>
      </c>
      <c r="G2350" s="161">
        <f t="shared" si="5346"/>
        <v>35.463498189436599</v>
      </c>
      <c r="H2350" s="161">
        <f t="shared" si="5346"/>
        <v>42.057766293502489</v>
      </c>
      <c r="I2350" s="161">
        <f t="shared" si="5346"/>
        <v>39.755690214008681</v>
      </c>
      <c r="J2350" s="161">
        <f t="shared" si="5346"/>
        <v>25.520319276678002</v>
      </c>
      <c r="K2350" s="161">
        <f t="shared" si="5346"/>
        <v>20.629022249160144</v>
      </c>
      <c r="L2350" s="161">
        <f t="shared" si="5346"/>
        <v>39.235090672828996</v>
      </c>
      <c r="M2350" s="161">
        <f t="shared" si="5346"/>
        <v>40.675256760202906</v>
      </c>
      <c r="N2350" s="161">
        <f t="shared" si="5346"/>
        <v>36.616448577636682</v>
      </c>
      <c r="O2350" s="162">
        <f t="shared" si="5346"/>
        <v>0</v>
      </c>
      <c r="P2350" s="244"/>
    </row>
    <row r="2351" spans="1:41" ht="15.75" thickBot="1" x14ac:dyDescent="0.3">
      <c r="A2351" s="194" t="s">
        <v>118</v>
      </c>
      <c r="B2351" s="379"/>
      <c r="C2351" s="96" t="s">
        <v>230</v>
      </c>
      <c r="D2351" s="163">
        <f>+D2345*(D2357*D2379+(1-D2357)*D2378)</f>
        <v>0</v>
      </c>
      <c r="E2351" s="163">
        <f t="shared" ref="E2351:O2351" si="5347">+E2345*(E2357*E2379+(1-E2357)*E2378)</f>
        <v>0</v>
      </c>
      <c r="F2351" s="163">
        <f t="shared" si="5347"/>
        <v>0</v>
      </c>
      <c r="G2351" s="163">
        <f t="shared" si="5347"/>
        <v>0</v>
      </c>
      <c r="H2351" s="163">
        <f t="shared" si="5347"/>
        <v>0</v>
      </c>
      <c r="I2351" s="163">
        <f t="shared" si="5347"/>
        <v>0</v>
      </c>
      <c r="J2351" s="163">
        <f t="shared" si="5347"/>
        <v>0</v>
      </c>
      <c r="K2351" s="163">
        <f t="shared" si="5347"/>
        <v>0</v>
      </c>
      <c r="L2351" s="163">
        <f t="shared" si="5347"/>
        <v>0</v>
      </c>
      <c r="M2351" s="163">
        <f t="shared" si="5347"/>
        <v>0</v>
      </c>
      <c r="N2351" s="163">
        <f t="shared" si="5347"/>
        <v>0</v>
      </c>
      <c r="O2351" s="164">
        <f t="shared" si="5347"/>
        <v>0</v>
      </c>
      <c r="P2351" s="164"/>
    </row>
    <row r="2352" spans="1:41" x14ac:dyDescent="0.25">
      <c r="A2352" s="194" t="s">
        <v>118</v>
      </c>
      <c r="B2352" s="379"/>
      <c r="C2352" s="204" t="s">
        <v>2</v>
      </c>
      <c r="D2352" s="205">
        <f>+IFERROR(SUMPRODUCT(D2353:D2357,D2359:D2363)/D2358,0)</f>
        <v>0</v>
      </c>
      <c r="E2352" s="205">
        <f t="shared" ref="E2352" si="5348">+IFERROR(SUMPRODUCT(E2353:E2357,E2359:E2363)/E2358,0)</f>
        <v>0</v>
      </c>
      <c r="F2352" s="205">
        <f t="shared" ref="F2352" si="5349">+IFERROR(SUMPRODUCT(F2353:F2357,F2359:F2363)/F2358,0)</f>
        <v>0</v>
      </c>
      <c r="G2352" s="205">
        <f t="shared" ref="G2352" si="5350">+IFERROR(SUMPRODUCT(G2353:G2357,G2359:G2363)/G2358,0)</f>
        <v>0</v>
      </c>
      <c r="H2352" s="205">
        <f t="shared" ref="H2352" si="5351">+IFERROR(SUMPRODUCT(H2353:H2357,H2359:H2363)/H2358,0)</f>
        <v>0</v>
      </c>
      <c r="I2352" s="205">
        <f t="shared" ref="I2352" si="5352">+IFERROR(SUMPRODUCT(I2353:I2357,I2359:I2363)/I2358,0)</f>
        <v>0</v>
      </c>
      <c r="J2352" s="205">
        <f t="shared" ref="J2352" si="5353">+IFERROR(SUMPRODUCT(J2353:J2357,J2359:J2363)/J2358,0)</f>
        <v>0</v>
      </c>
      <c r="K2352" s="205">
        <f t="shared" ref="K2352" si="5354">+IFERROR(SUMPRODUCT(K2353:K2357,K2359:K2363)/K2358,0)</f>
        <v>0</v>
      </c>
      <c r="L2352" s="205">
        <f t="shared" ref="L2352" si="5355">+IFERROR(SUMPRODUCT(L2353:L2357,L2359:L2363)/L2358,0)</f>
        <v>0</v>
      </c>
      <c r="M2352" s="205">
        <f t="shared" ref="M2352" si="5356">+IFERROR(SUMPRODUCT(M2353:M2357,M2359:M2363)/M2358,0)</f>
        <v>0</v>
      </c>
      <c r="N2352" s="205">
        <f t="shared" ref="N2352" si="5357">+IFERROR(SUMPRODUCT(N2353:N2357,N2359:N2363)/N2358,0)</f>
        <v>0</v>
      </c>
      <c r="O2352" s="205">
        <f t="shared" ref="O2352" si="5358">+IFERROR(SUMPRODUCT(O2353:O2357,O2359:O2363)/O2358,0)</f>
        <v>0</v>
      </c>
      <c r="P2352" s="166" t="e">
        <f>+SUMPRODUCT(D2352:O2352,D2358:O2358)/P2358</f>
        <v>#DIV/0!</v>
      </c>
      <c r="R2352" s="192">
        <f>+D2352</f>
        <v>0</v>
      </c>
      <c r="S2352" s="192">
        <f t="shared" ref="S2352" si="5359">+E2352</f>
        <v>0</v>
      </c>
      <c r="T2352" s="192">
        <f t="shared" ref="T2352" si="5360">+F2352</f>
        <v>0</v>
      </c>
      <c r="U2352" s="192">
        <f t="shared" ref="U2352" si="5361">+G2352</f>
        <v>0</v>
      </c>
      <c r="V2352" s="192">
        <f t="shared" ref="V2352" si="5362">+H2352</f>
        <v>0</v>
      </c>
      <c r="W2352" s="192">
        <f t="shared" ref="W2352" si="5363">+I2352</f>
        <v>0</v>
      </c>
      <c r="X2352" s="192">
        <f t="shared" ref="X2352" si="5364">+J2352</f>
        <v>0</v>
      </c>
      <c r="Y2352" s="192">
        <f t="shared" ref="Y2352" si="5365">+K2352</f>
        <v>0</v>
      </c>
      <c r="Z2352" s="192">
        <f t="shared" ref="Z2352" si="5366">+L2352</f>
        <v>0</v>
      </c>
      <c r="AA2352" s="192">
        <f t="shared" ref="AA2352" si="5367">+M2352</f>
        <v>0</v>
      </c>
      <c r="AB2352" s="192">
        <f t="shared" ref="AB2352" si="5368">+N2352</f>
        <v>0</v>
      </c>
      <c r="AC2352" s="192">
        <f t="shared" ref="AC2352" si="5369">+O2352</f>
        <v>0</v>
      </c>
      <c r="AD2352" s="190">
        <f>+D2358</f>
        <v>0</v>
      </c>
      <c r="AE2352" s="190">
        <f t="shared" ref="AE2352" si="5370">+E2358</f>
        <v>0</v>
      </c>
      <c r="AF2352" s="190">
        <f t="shared" ref="AF2352" si="5371">+F2358</f>
        <v>0</v>
      </c>
      <c r="AG2352" s="190">
        <f t="shared" ref="AG2352" si="5372">+G2358</f>
        <v>0</v>
      </c>
      <c r="AH2352" s="190">
        <f t="shared" ref="AH2352" si="5373">+H2358</f>
        <v>0</v>
      </c>
      <c r="AI2352" s="190">
        <f t="shared" ref="AI2352" si="5374">+I2358</f>
        <v>0</v>
      </c>
      <c r="AJ2352" s="190">
        <f t="shared" ref="AJ2352" si="5375">+J2358</f>
        <v>0</v>
      </c>
      <c r="AK2352" s="190">
        <f t="shared" ref="AK2352" si="5376">+K2358</f>
        <v>0</v>
      </c>
      <c r="AL2352" s="190">
        <f t="shared" ref="AL2352" si="5377">+L2358</f>
        <v>0</v>
      </c>
      <c r="AM2352" s="190">
        <f t="shared" ref="AM2352" si="5378">+M2358</f>
        <v>0</v>
      </c>
      <c r="AN2352" s="190">
        <f t="shared" ref="AN2352" si="5379">+N2358</f>
        <v>0</v>
      </c>
      <c r="AO2352" s="190">
        <f t="shared" ref="AO2352" si="5380">+O2358</f>
        <v>0</v>
      </c>
    </row>
    <row r="2353" spans="1:53" x14ac:dyDescent="0.25">
      <c r="A2353" s="194" t="s">
        <v>118</v>
      </c>
      <c r="B2353" s="379"/>
      <c r="C2353" s="178" t="s">
        <v>3</v>
      </c>
      <c r="D2353" s="179">
        <v>0.44</v>
      </c>
      <c r="E2353" s="179">
        <v>0.44</v>
      </c>
      <c r="F2353" s="179">
        <v>0.44</v>
      </c>
      <c r="G2353" s="293">
        <v>0.48</v>
      </c>
      <c r="H2353" s="293">
        <v>0.48</v>
      </c>
      <c r="I2353" s="293">
        <v>0.48</v>
      </c>
      <c r="J2353" s="179">
        <v>0.48</v>
      </c>
      <c r="K2353" s="179">
        <v>0.48915873014712274</v>
      </c>
      <c r="L2353" s="179">
        <v>0.4834974169537235</v>
      </c>
      <c r="M2353" s="179">
        <v>0.45414569524687309</v>
      </c>
      <c r="N2353" s="179">
        <v>0.38276016431267579</v>
      </c>
      <c r="O2353" s="179">
        <v>0.34111134082271427</v>
      </c>
      <c r="P2353" s="180" t="e">
        <f>+SUMPRODUCT(D2353:O2353,D2359:O2359)/P2359</f>
        <v>#DIV/0!</v>
      </c>
    </row>
    <row r="2354" spans="1:53" x14ac:dyDescent="0.25">
      <c r="A2354" s="194" t="s">
        <v>118</v>
      </c>
      <c r="B2354" s="379"/>
      <c r="C2354" s="178" t="s">
        <v>200</v>
      </c>
      <c r="D2354" s="179">
        <v>0.44</v>
      </c>
      <c r="E2354" s="179">
        <v>0.44</v>
      </c>
      <c r="F2354" s="179">
        <v>0.44</v>
      </c>
      <c r="G2354" s="293">
        <v>0.48</v>
      </c>
      <c r="H2354" s="293">
        <v>0.48</v>
      </c>
      <c r="I2354" s="293">
        <v>0.48</v>
      </c>
      <c r="J2354" s="179">
        <v>0.48</v>
      </c>
      <c r="K2354" s="179">
        <v>0.48915873014712274</v>
      </c>
      <c r="L2354" s="179">
        <v>0.4834974169537235</v>
      </c>
      <c r="M2354" s="179">
        <v>0.45414569524687309</v>
      </c>
      <c r="N2354" s="179">
        <v>0.38276016431267579</v>
      </c>
      <c r="O2354" s="179">
        <v>0.34111134082271427</v>
      </c>
      <c r="P2354" s="242"/>
    </row>
    <row r="2355" spans="1:53" x14ac:dyDescent="0.25">
      <c r="A2355" s="194" t="s">
        <v>118</v>
      </c>
      <c r="B2355" s="379"/>
      <c r="C2355" s="178" t="s">
        <v>201</v>
      </c>
      <c r="D2355" s="179">
        <v>0.44</v>
      </c>
      <c r="E2355" s="179">
        <v>0.44</v>
      </c>
      <c r="F2355" s="179">
        <v>0.44</v>
      </c>
      <c r="G2355" s="293">
        <v>0.48</v>
      </c>
      <c r="H2355" s="293">
        <v>0.48</v>
      </c>
      <c r="I2355" s="293">
        <v>0.48</v>
      </c>
      <c r="J2355" s="179">
        <v>0.48</v>
      </c>
      <c r="K2355" s="179">
        <v>0.48915873014712274</v>
      </c>
      <c r="L2355" s="179">
        <v>0.4834974169537235</v>
      </c>
      <c r="M2355" s="179">
        <v>0.45414569524687309</v>
      </c>
      <c r="N2355" s="179">
        <v>0.38276016431267579</v>
      </c>
      <c r="O2355" s="179">
        <v>0.34111134082271427</v>
      </c>
      <c r="P2355" s="242"/>
    </row>
    <row r="2356" spans="1:53" x14ac:dyDescent="0.25">
      <c r="A2356" s="194" t="s">
        <v>118</v>
      </c>
      <c r="B2356" s="379"/>
      <c r="C2356" s="178" t="s">
        <v>202</v>
      </c>
      <c r="D2356" s="179">
        <v>0.44</v>
      </c>
      <c r="E2356" s="179">
        <v>0.44</v>
      </c>
      <c r="F2356" s="179">
        <v>0.44</v>
      </c>
      <c r="G2356" s="293">
        <v>0.48</v>
      </c>
      <c r="H2356" s="293">
        <v>0.48</v>
      </c>
      <c r="I2356" s="293">
        <v>0.48</v>
      </c>
      <c r="J2356" s="179">
        <v>0.48</v>
      </c>
      <c r="K2356" s="179">
        <v>0.48915873014712274</v>
      </c>
      <c r="L2356" s="179">
        <v>0.4834974169537235</v>
      </c>
      <c r="M2356" s="179">
        <v>0.45414569524687309</v>
      </c>
      <c r="N2356" s="179">
        <v>0.38276016431267579</v>
      </c>
      <c r="O2356" s="179">
        <v>0.34111134082271427</v>
      </c>
      <c r="P2356" s="242"/>
    </row>
    <row r="2357" spans="1:53" ht="15.75" thickBot="1" x14ac:dyDescent="0.3">
      <c r="A2357" s="194" t="s">
        <v>118</v>
      </c>
      <c r="B2357" s="379"/>
      <c r="C2357" s="280" t="s">
        <v>231</v>
      </c>
      <c r="D2357" s="179">
        <v>0.44</v>
      </c>
      <c r="E2357" s="179">
        <v>0.44</v>
      </c>
      <c r="F2357" s="179">
        <v>0.44</v>
      </c>
      <c r="G2357" s="293">
        <v>0.48</v>
      </c>
      <c r="H2357" s="293">
        <v>0.48</v>
      </c>
      <c r="I2357" s="293">
        <v>0.48</v>
      </c>
      <c r="J2357" s="181">
        <v>0.48</v>
      </c>
      <c r="K2357" s="181">
        <v>0.48915873014712274</v>
      </c>
      <c r="L2357" s="181">
        <v>0.4834974169537235</v>
      </c>
      <c r="M2357" s="179">
        <v>0.45414569524687309</v>
      </c>
      <c r="N2357" s="179">
        <v>0.38276016431267579</v>
      </c>
      <c r="O2357" s="179">
        <v>0.34111134082271427</v>
      </c>
      <c r="P2357" s="182" t="e">
        <f t="shared" ref="P2357" si="5381">+SUMPRODUCT(D2357:O2357,D2363:O2363)/P2363</f>
        <v>#DIV/0!</v>
      </c>
    </row>
    <row r="2358" spans="1:53" x14ac:dyDescent="0.25">
      <c r="A2358" s="194" t="s">
        <v>118</v>
      </c>
      <c r="B2358" s="379"/>
      <c r="C2358" s="99" t="s">
        <v>239</v>
      </c>
      <c r="D2358" s="100">
        <f>+D2327/D2340/30</f>
        <v>0</v>
      </c>
      <c r="E2358" s="100">
        <f t="shared" ref="E2358:O2358" si="5382">+E2327/E2340/30</f>
        <v>0</v>
      </c>
      <c r="F2358" s="100">
        <f t="shared" si="5382"/>
        <v>0</v>
      </c>
      <c r="G2358" s="100">
        <f t="shared" si="5382"/>
        <v>0</v>
      </c>
      <c r="H2358" s="100">
        <f t="shared" si="5382"/>
        <v>0</v>
      </c>
      <c r="I2358" s="100">
        <f t="shared" si="5382"/>
        <v>0</v>
      </c>
      <c r="J2358" s="100">
        <f t="shared" si="5382"/>
        <v>0</v>
      </c>
      <c r="K2358" s="100">
        <f t="shared" si="5382"/>
        <v>0</v>
      </c>
      <c r="L2358" s="100">
        <f t="shared" si="5382"/>
        <v>0</v>
      </c>
      <c r="M2358" s="100">
        <f t="shared" si="5382"/>
        <v>0</v>
      </c>
      <c r="N2358" s="100">
        <f t="shared" si="5382"/>
        <v>0</v>
      </c>
      <c r="O2358" s="167">
        <f t="shared" si="5382"/>
        <v>0</v>
      </c>
      <c r="P2358" s="167">
        <f>SUM(D2358:O2358)</f>
        <v>0</v>
      </c>
    </row>
    <row r="2359" spans="1:53" x14ac:dyDescent="0.25">
      <c r="A2359" s="194" t="s">
        <v>118</v>
      </c>
      <c r="B2359" s="379"/>
      <c r="C2359" s="86" t="s">
        <v>240</v>
      </c>
      <c r="D2359" s="87">
        <f>+D2358*D2334</f>
        <v>0</v>
      </c>
      <c r="E2359" s="87">
        <f t="shared" ref="E2359" si="5383">+E2358*E2334</f>
        <v>0</v>
      </c>
      <c r="F2359" s="87">
        <f t="shared" ref="F2359" si="5384">+F2358*F2334</f>
        <v>0</v>
      </c>
      <c r="G2359" s="87">
        <f t="shared" ref="G2359" si="5385">+G2358*G2334</f>
        <v>0</v>
      </c>
      <c r="H2359" s="87">
        <f t="shared" ref="H2359" si="5386">+H2358*H2334</f>
        <v>0</v>
      </c>
      <c r="I2359" s="87">
        <f t="shared" ref="I2359" si="5387">+I2358*I2334</f>
        <v>0</v>
      </c>
      <c r="J2359" s="87">
        <f t="shared" ref="J2359" si="5388">+J2358*J2334</f>
        <v>0</v>
      </c>
      <c r="K2359" s="87">
        <f t="shared" ref="K2359" si="5389">+K2358*K2334</f>
        <v>0</v>
      </c>
      <c r="L2359" s="87">
        <f t="shared" ref="L2359" si="5390">+L2358*L2334</f>
        <v>0</v>
      </c>
      <c r="M2359" s="87">
        <f t="shared" ref="M2359" si="5391">+M2358*M2334</f>
        <v>0</v>
      </c>
      <c r="N2359" s="87">
        <f t="shared" ref="N2359" si="5392">+N2358*N2334</f>
        <v>0</v>
      </c>
      <c r="O2359" s="159">
        <f t="shared" ref="O2359" si="5393">+O2358*O2334</f>
        <v>0</v>
      </c>
      <c r="P2359" s="159">
        <f t="shared" ref="P2359:P2369" si="5394">SUM(D2359:O2359)</f>
        <v>0</v>
      </c>
      <c r="AP2359" s="190">
        <f>+D2359</f>
        <v>0</v>
      </c>
      <c r="AQ2359" s="190">
        <f t="shared" ref="AQ2359:AQ2363" si="5395">+E2359</f>
        <v>0</v>
      </c>
      <c r="AR2359" s="190">
        <f t="shared" ref="AR2359:AR2363" si="5396">+F2359</f>
        <v>0</v>
      </c>
      <c r="AS2359" s="190">
        <f t="shared" ref="AS2359:AS2363" si="5397">+G2359</f>
        <v>0</v>
      </c>
      <c r="AT2359" s="190">
        <f t="shared" ref="AT2359:AT2363" si="5398">+H2359</f>
        <v>0</v>
      </c>
      <c r="AU2359" s="190">
        <f t="shared" ref="AU2359:AU2363" si="5399">+I2359</f>
        <v>0</v>
      </c>
      <c r="AV2359" s="190">
        <f t="shared" ref="AV2359:AV2363" si="5400">+J2359</f>
        <v>0</v>
      </c>
      <c r="AW2359" s="190">
        <f t="shared" ref="AW2359:AW2363" si="5401">+K2359</f>
        <v>0</v>
      </c>
      <c r="AX2359" s="190">
        <f t="shared" ref="AX2359:AX2363" si="5402">+L2359</f>
        <v>0</v>
      </c>
      <c r="AY2359" s="190">
        <f t="shared" ref="AY2359:AY2363" si="5403">+M2359</f>
        <v>0</v>
      </c>
      <c r="AZ2359" s="190">
        <f t="shared" ref="AZ2359:AZ2363" si="5404">+N2359</f>
        <v>0</v>
      </c>
      <c r="BA2359" s="190">
        <f t="shared" ref="BA2359:BA2363" si="5405">+O2359</f>
        <v>0</v>
      </c>
    </row>
    <row r="2360" spans="1:53" x14ac:dyDescent="0.25">
      <c r="A2360" s="194" t="s">
        <v>118</v>
      </c>
      <c r="B2360" s="379"/>
      <c r="C2360" s="86" t="s">
        <v>241</v>
      </c>
      <c r="D2360" s="87">
        <f>+D2358*D2335</f>
        <v>0</v>
      </c>
      <c r="E2360" s="87">
        <f t="shared" ref="E2360:O2360" si="5406">+E2358*E2335</f>
        <v>0</v>
      </c>
      <c r="F2360" s="87">
        <f t="shared" si="5406"/>
        <v>0</v>
      </c>
      <c r="G2360" s="87">
        <f t="shared" si="5406"/>
        <v>0</v>
      </c>
      <c r="H2360" s="87">
        <f t="shared" si="5406"/>
        <v>0</v>
      </c>
      <c r="I2360" s="87">
        <f t="shared" si="5406"/>
        <v>0</v>
      </c>
      <c r="J2360" s="87">
        <f t="shared" si="5406"/>
        <v>0</v>
      </c>
      <c r="K2360" s="87">
        <f t="shared" si="5406"/>
        <v>0</v>
      </c>
      <c r="L2360" s="87">
        <f t="shared" si="5406"/>
        <v>0</v>
      </c>
      <c r="M2360" s="87">
        <f t="shared" si="5406"/>
        <v>0</v>
      </c>
      <c r="N2360" s="87">
        <f t="shared" si="5406"/>
        <v>0</v>
      </c>
      <c r="O2360" s="159">
        <f t="shared" si="5406"/>
        <v>0</v>
      </c>
      <c r="P2360" s="159"/>
      <c r="AP2360" s="190">
        <f t="shared" ref="AP2360:AP2363" si="5407">+D2360</f>
        <v>0</v>
      </c>
      <c r="AQ2360" s="190">
        <f t="shared" si="5395"/>
        <v>0</v>
      </c>
      <c r="AR2360" s="190">
        <f t="shared" si="5396"/>
        <v>0</v>
      </c>
      <c r="AS2360" s="190">
        <f t="shared" si="5397"/>
        <v>0</v>
      </c>
      <c r="AT2360" s="190">
        <f t="shared" si="5398"/>
        <v>0</v>
      </c>
      <c r="AU2360" s="190">
        <f t="shared" si="5399"/>
        <v>0</v>
      </c>
      <c r="AV2360" s="190">
        <f t="shared" si="5400"/>
        <v>0</v>
      </c>
      <c r="AW2360" s="190">
        <f t="shared" si="5401"/>
        <v>0</v>
      </c>
      <c r="AX2360" s="190">
        <f t="shared" si="5402"/>
        <v>0</v>
      </c>
      <c r="AY2360" s="190">
        <f t="shared" si="5403"/>
        <v>0</v>
      </c>
      <c r="AZ2360" s="190">
        <f t="shared" si="5404"/>
        <v>0</v>
      </c>
      <c r="BA2360" s="190">
        <f t="shared" si="5405"/>
        <v>0</v>
      </c>
    </row>
    <row r="2361" spans="1:53" x14ac:dyDescent="0.25">
      <c r="A2361" s="194" t="s">
        <v>118</v>
      </c>
      <c r="B2361" s="379"/>
      <c r="C2361" s="86" t="s">
        <v>242</v>
      </c>
      <c r="D2361" s="87">
        <f>+D2358*D2336</f>
        <v>0</v>
      </c>
      <c r="E2361" s="87">
        <f t="shared" ref="E2361:O2361" si="5408">+E2358*E2336</f>
        <v>0</v>
      </c>
      <c r="F2361" s="87">
        <f t="shared" si="5408"/>
        <v>0</v>
      </c>
      <c r="G2361" s="87">
        <f t="shared" si="5408"/>
        <v>0</v>
      </c>
      <c r="H2361" s="87">
        <f t="shared" si="5408"/>
        <v>0</v>
      </c>
      <c r="I2361" s="87">
        <f t="shared" si="5408"/>
        <v>0</v>
      </c>
      <c r="J2361" s="87">
        <f t="shared" si="5408"/>
        <v>0</v>
      </c>
      <c r="K2361" s="87">
        <f t="shared" si="5408"/>
        <v>0</v>
      </c>
      <c r="L2361" s="87">
        <f t="shared" si="5408"/>
        <v>0</v>
      </c>
      <c r="M2361" s="87">
        <f t="shared" si="5408"/>
        <v>0</v>
      </c>
      <c r="N2361" s="87">
        <f t="shared" si="5408"/>
        <v>0</v>
      </c>
      <c r="O2361" s="159">
        <f t="shared" si="5408"/>
        <v>0</v>
      </c>
      <c r="P2361" s="159"/>
      <c r="AP2361" s="190">
        <f t="shared" si="5407"/>
        <v>0</v>
      </c>
      <c r="AQ2361" s="190">
        <f t="shared" si="5395"/>
        <v>0</v>
      </c>
      <c r="AR2361" s="190">
        <f t="shared" si="5396"/>
        <v>0</v>
      </c>
      <c r="AS2361" s="190">
        <f t="shared" si="5397"/>
        <v>0</v>
      </c>
      <c r="AT2361" s="190">
        <f t="shared" si="5398"/>
        <v>0</v>
      </c>
      <c r="AU2361" s="190">
        <f t="shared" si="5399"/>
        <v>0</v>
      </c>
      <c r="AV2361" s="190">
        <f t="shared" si="5400"/>
        <v>0</v>
      </c>
      <c r="AW2361" s="190">
        <f t="shared" si="5401"/>
        <v>0</v>
      </c>
      <c r="AX2361" s="190">
        <f t="shared" si="5402"/>
        <v>0</v>
      </c>
      <c r="AY2361" s="190">
        <f t="shared" si="5403"/>
        <v>0</v>
      </c>
      <c r="AZ2361" s="190">
        <f t="shared" si="5404"/>
        <v>0</v>
      </c>
      <c r="BA2361" s="190">
        <f t="shared" si="5405"/>
        <v>0</v>
      </c>
    </row>
    <row r="2362" spans="1:53" x14ac:dyDescent="0.25">
      <c r="A2362" s="194" t="s">
        <v>118</v>
      </c>
      <c r="B2362" s="379"/>
      <c r="C2362" s="86" t="s">
        <v>243</v>
      </c>
      <c r="D2362" s="87">
        <f>+D2358*D2337</f>
        <v>0</v>
      </c>
      <c r="E2362" s="87">
        <f t="shared" ref="E2362:O2362" si="5409">+E2358*E2337</f>
        <v>0</v>
      </c>
      <c r="F2362" s="87">
        <f t="shared" si="5409"/>
        <v>0</v>
      </c>
      <c r="G2362" s="87">
        <f t="shared" si="5409"/>
        <v>0</v>
      </c>
      <c r="H2362" s="87">
        <f t="shared" si="5409"/>
        <v>0</v>
      </c>
      <c r="I2362" s="87">
        <f t="shared" si="5409"/>
        <v>0</v>
      </c>
      <c r="J2362" s="87">
        <f t="shared" si="5409"/>
        <v>0</v>
      </c>
      <c r="K2362" s="87">
        <f t="shared" si="5409"/>
        <v>0</v>
      </c>
      <c r="L2362" s="87">
        <f t="shared" si="5409"/>
        <v>0</v>
      </c>
      <c r="M2362" s="87">
        <f t="shared" si="5409"/>
        <v>0</v>
      </c>
      <c r="N2362" s="87">
        <f t="shared" si="5409"/>
        <v>0</v>
      </c>
      <c r="O2362" s="159">
        <f t="shared" si="5409"/>
        <v>0</v>
      </c>
      <c r="P2362" s="159"/>
      <c r="AP2362" s="190">
        <f t="shared" si="5407"/>
        <v>0</v>
      </c>
      <c r="AQ2362" s="190">
        <f t="shared" si="5395"/>
        <v>0</v>
      </c>
      <c r="AR2362" s="190">
        <f t="shared" si="5396"/>
        <v>0</v>
      </c>
      <c r="AS2362" s="190">
        <f t="shared" si="5397"/>
        <v>0</v>
      </c>
      <c r="AT2362" s="190">
        <f t="shared" si="5398"/>
        <v>0</v>
      </c>
      <c r="AU2362" s="190">
        <f t="shared" si="5399"/>
        <v>0</v>
      </c>
      <c r="AV2362" s="190">
        <f t="shared" si="5400"/>
        <v>0</v>
      </c>
      <c r="AW2362" s="190">
        <f t="shared" si="5401"/>
        <v>0</v>
      </c>
      <c r="AX2362" s="190">
        <f t="shared" si="5402"/>
        <v>0</v>
      </c>
      <c r="AY2362" s="190">
        <f t="shared" si="5403"/>
        <v>0</v>
      </c>
      <c r="AZ2362" s="190">
        <f t="shared" si="5404"/>
        <v>0</v>
      </c>
      <c r="BA2362" s="190">
        <f t="shared" si="5405"/>
        <v>0</v>
      </c>
    </row>
    <row r="2363" spans="1:53" ht="15.75" thickBot="1" x14ac:dyDescent="0.3">
      <c r="A2363" s="194" t="s">
        <v>118</v>
      </c>
      <c r="B2363" s="379"/>
      <c r="C2363" s="96" t="s">
        <v>244</v>
      </c>
      <c r="D2363" s="251">
        <f>+D2358*D2338</f>
        <v>0</v>
      </c>
      <c r="E2363" s="251">
        <f t="shared" ref="E2363:O2363" si="5410">+E2358*E2338</f>
        <v>0</v>
      </c>
      <c r="F2363" s="251">
        <f t="shared" si="5410"/>
        <v>0</v>
      </c>
      <c r="G2363" s="251">
        <f t="shared" si="5410"/>
        <v>0</v>
      </c>
      <c r="H2363" s="251">
        <f t="shared" si="5410"/>
        <v>0</v>
      </c>
      <c r="I2363" s="251">
        <f t="shared" si="5410"/>
        <v>0</v>
      </c>
      <c r="J2363" s="251">
        <f t="shared" si="5410"/>
        <v>0</v>
      </c>
      <c r="K2363" s="251">
        <f t="shared" si="5410"/>
        <v>0</v>
      </c>
      <c r="L2363" s="251">
        <f t="shared" si="5410"/>
        <v>0</v>
      </c>
      <c r="M2363" s="251">
        <f t="shared" si="5410"/>
        <v>0</v>
      </c>
      <c r="N2363" s="251">
        <f t="shared" si="5410"/>
        <v>0</v>
      </c>
      <c r="O2363" s="251">
        <f t="shared" si="5410"/>
        <v>0</v>
      </c>
      <c r="P2363" s="169">
        <f t="shared" si="5394"/>
        <v>0</v>
      </c>
      <c r="AP2363" s="190">
        <f t="shared" si="5407"/>
        <v>0</v>
      </c>
      <c r="AQ2363" s="190">
        <f t="shared" si="5395"/>
        <v>0</v>
      </c>
      <c r="AR2363" s="190">
        <f t="shared" si="5396"/>
        <v>0</v>
      </c>
      <c r="AS2363" s="190">
        <f t="shared" si="5397"/>
        <v>0</v>
      </c>
      <c r="AT2363" s="190">
        <f t="shared" si="5398"/>
        <v>0</v>
      </c>
      <c r="AU2363" s="190">
        <f t="shared" si="5399"/>
        <v>0</v>
      </c>
      <c r="AV2363" s="190">
        <f t="shared" si="5400"/>
        <v>0</v>
      </c>
      <c r="AW2363" s="190">
        <f t="shared" si="5401"/>
        <v>0</v>
      </c>
      <c r="AX2363" s="190">
        <f t="shared" si="5402"/>
        <v>0</v>
      </c>
      <c r="AY2363" s="190">
        <f t="shared" si="5403"/>
        <v>0</v>
      </c>
      <c r="AZ2363" s="190">
        <f t="shared" si="5404"/>
        <v>0</v>
      </c>
      <c r="BA2363" s="190">
        <f t="shared" si="5405"/>
        <v>0</v>
      </c>
    </row>
    <row r="2364" spans="1:53" x14ac:dyDescent="0.25">
      <c r="A2364" s="194" t="s">
        <v>118</v>
      </c>
      <c r="B2364" s="379"/>
      <c r="C2364" s="99" t="s">
        <v>245</v>
      </c>
      <c r="D2364" s="100">
        <f>+IFERROR(D2327/D2346/30,0)</f>
        <v>0</v>
      </c>
      <c r="E2364" s="100">
        <f t="shared" ref="E2364:O2364" si="5411">+IFERROR(E2327/E2346/30,0)</f>
        <v>0</v>
      </c>
      <c r="F2364" s="100">
        <f t="shared" si="5411"/>
        <v>0</v>
      </c>
      <c r="G2364" s="100">
        <f t="shared" si="5411"/>
        <v>0</v>
      </c>
      <c r="H2364" s="100">
        <f t="shared" si="5411"/>
        <v>0</v>
      </c>
      <c r="I2364" s="100">
        <f t="shared" si="5411"/>
        <v>0</v>
      </c>
      <c r="J2364" s="100">
        <f t="shared" si="5411"/>
        <v>0</v>
      </c>
      <c r="K2364" s="100">
        <f t="shared" si="5411"/>
        <v>0</v>
      </c>
      <c r="L2364" s="100">
        <f t="shared" si="5411"/>
        <v>0</v>
      </c>
      <c r="M2364" s="100">
        <f t="shared" si="5411"/>
        <v>0</v>
      </c>
      <c r="N2364" s="100">
        <f t="shared" si="5411"/>
        <v>0</v>
      </c>
      <c r="O2364" s="167">
        <f t="shared" si="5411"/>
        <v>0</v>
      </c>
      <c r="P2364" s="167">
        <f t="shared" si="5394"/>
        <v>0</v>
      </c>
    </row>
    <row r="2365" spans="1:53" x14ac:dyDescent="0.25">
      <c r="A2365" s="194" t="s">
        <v>118</v>
      </c>
      <c r="B2365" s="379"/>
      <c r="C2365" s="86" t="s">
        <v>246</v>
      </c>
      <c r="D2365" s="266">
        <f t="shared" ref="D2365:O2365" si="5412">+IFERROR(D2328/D2347/30,0)</f>
        <v>0</v>
      </c>
      <c r="E2365" s="266">
        <f t="shared" si="5412"/>
        <v>0</v>
      </c>
      <c r="F2365" s="266">
        <f t="shared" si="5412"/>
        <v>0</v>
      </c>
      <c r="G2365" s="266">
        <f t="shared" si="5412"/>
        <v>0</v>
      </c>
      <c r="H2365" s="266">
        <f t="shared" si="5412"/>
        <v>0</v>
      </c>
      <c r="I2365" s="266">
        <f t="shared" si="5412"/>
        <v>0</v>
      </c>
      <c r="J2365" s="266">
        <f t="shared" si="5412"/>
        <v>0</v>
      </c>
      <c r="K2365" s="266">
        <f t="shared" si="5412"/>
        <v>0</v>
      </c>
      <c r="L2365" s="266">
        <f t="shared" si="5412"/>
        <v>0</v>
      </c>
      <c r="M2365" s="266">
        <f t="shared" si="5412"/>
        <v>0</v>
      </c>
      <c r="N2365" s="266">
        <f t="shared" si="5412"/>
        <v>0</v>
      </c>
      <c r="O2365" s="267">
        <f t="shared" si="5412"/>
        <v>0</v>
      </c>
      <c r="P2365" s="159">
        <f t="shared" si="5394"/>
        <v>0</v>
      </c>
    </row>
    <row r="2366" spans="1:53" x14ac:dyDescent="0.25">
      <c r="A2366" s="194" t="s">
        <v>118</v>
      </c>
      <c r="B2366" s="379"/>
      <c r="C2366" s="86" t="s">
        <v>247</v>
      </c>
      <c r="D2366" s="266">
        <f t="shared" ref="D2366:O2366" si="5413">+IFERROR(D2329/D2348/30,0)</f>
        <v>0</v>
      </c>
      <c r="E2366" s="266">
        <f t="shared" si="5413"/>
        <v>0</v>
      </c>
      <c r="F2366" s="266">
        <f t="shared" si="5413"/>
        <v>0</v>
      </c>
      <c r="G2366" s="266">
        <f t="shared" si="5413"/>
        <v>0</v>
      </c>
      <c r="H2366" s="266">
        <f t="shared" si="5413"/>
        <v>0</v>
      </c>
      <c r="I2366" s="266">
        <f t="shared" si="5413"/>
        <v>0</v>
      </c>
      <c r="J2366" s="266">
        <f t="shared" si="5413"/>
        <v>0</v>
      </c>
      <c r="K2366" s="266">
        <f t="shared" si="5413"/>
        <v>0</v>
      </c>
      <c r="L2366" s="266">
        <f t="shared" si="5413"/>
        <v>0</v>
      </c>
      <c r="M2366" s="266">
        <f t="shared" si="5413"/>
        <v>0</v>
      </c>
      <c r="N2366" s="266">
        <f t="shared" si="5413"/>
        <v>0</v>
      </c>
      <c r="O2366" s="267">
        <f t="shared" si="5413"/>
        <v>0</v>
      </c>
      <c r="P2366" s="159">
        <f t="shared" si="5394"/>
        <v>0</v>
      </c>
    </row>
    <row r="2367" spans="1:53" x14ac:dyDescent="0.25">
      <c r="A2367" s="194" t="s">
        <v>118</v>
      </c>
      <c r="B2367" s="379"/>
      <c r="C2367" s="86" t="s">
        <v>248</v>
      </c>
      <c r="D2367" s="266">
        <f t="shared" ref="D2367:O2367" si="5414">+IFERROR(D2330/D2349/30,0)</f>
        <v>0</v>
      </c>
      <c r="E2367" s="266">
        <f t="shared" si="5414"/>
        <v>0</v>
      </c>
      <c r="F2367" s="266">
        <f t="shared" si="5414"/>
        <v>0</v>
      </c>
      <c r="G2367" s="266">
        <f t="shared" si="5414"/>
        <v>0</v>
      </c>
      <c r="H2367" s="266">
        <f t="shared" si="5414"/>
        <v>0</v>
      </c>
      <c r="I2367" s="266">
        <f t="shared" si="5414"/>
        <v>0</v>
      </c>
      <c r="J2367" s="266">
        <f t="shared" si="5414"/>
        <v>0</v>
      </c>
      <c r="K2367" s="266">
        <f t="shared" si="5414"/>
        <v>0</v>
      </c>
      <c r="L2367" s="266">
        <f t="shared" si="5414"/>
        <v>0</v>
      </c>
      <c r="M2367" s="266">
        <f t="shared" si="5414"/>
        <v>0</v>
      </c>
      <c r="N2367" s="266">
        <f t="shared" si="5414"/>
        <v>0</v>
      </c>
      <c r="O2367" s="267">
        <f t="shared" si="5414"/>
        <v>0</v>
      </c>
      <c r="P2367" s="159">
        <f t="shared" si="5394"/>
        <v>0</v>
      </c>
    </row>
    <row r="2368" spans="1:53" x14ac:dyDescent="0.25">
      <c r="A2368" s="194" t="s">
        <v>118</v>
      </c>
      <c r="B2368" s="379"/>
      <c r="C2368" s="86" t="s">
        <v>249</v>
      </c>
      <c r="D2368" s="87">
        <f t="shared" ref="D2368:O2368" si="5415">+IFERROR(D2331/D2350/30,0)</f>
        <v>0</v>
      </c>
      <c r="E2368" s="87">
        <f t="shared" si="5415"/>
        <v>0</v>
      </c>
      <c r="F2368" s="87">
        <f t="shared" si="5415"/>
        <v>0</v>
      </c>
      <c r="G2368" s="87">
        <f t="shared" si="5415"/>
        <v>0</v>
      </c>
      <c r="H2368" s="87">
        <f t="shared" si="5415"/>
        <v>0</v>
      </c>
      <c r="I2368" s="87">
        <f t="shared" si="5415"/>
        <v>0</v>
      </c>
      <c r="J2368" s="87">
        <f t="shared" si="5415"/>
        <v>0</v>
      </c>
      <c r="K2368" s="87">
        <f t="shared" si="5415"/>
        <v>0</v>
      </c>
      <c r="L2368" s="87">
        <f t="shared" si="5415"/>
        <v>0</v>
      </c>
      <c r="M2368" s="87">
        <f t="shared" si="5415"/>
        <v>0</v>
      </c>
      <c r="N2368" s="87">
        <f t="shared" si="5415"/>
        <v>0</v>
      </c>
      <c r="O2368" s="159">
        <f t="shared" si="5415"/>
        <v>0</v>
      </c>
      <c r="P2368" s="159">
        <f t="shared" si="5394"/>
        <v>0</v>
      </c>
    </row>
    <row r="2369" spans="1:16" ht="15.75" thickBot="1" x14ac:dyDescent="0.3">
      <c r="A2369" s="194" t="s">
        <v>118</v>
      </c>
      <c r="B2369" s="379"/>
      <c r="C2369" s="96" t="s">
        <v>250</v>
      </c>
      <c r="D2369" s="168">
        <f t="shared" ref="D2369:O2369" si="5416">+IFERROR(D2332/D2351/30,0)</f>
        <v>0</v>
      </c>
      <c r="E2369" s="168">
        <f t="shared" si="5416"/>
        <v>0</v>
      </c>
      <c r="F2369" s="168">
        <f t="shared" si="5416"/>
        <v>0</v>
      </c>
      <c r="G2369" s="168">
        <f t="shared" si="5416"/>
        <v>0</v>
      </c>
      <c r="H2369" s="168">
        <f t="shared" si="5416"/>
        <v>0</v>
      </c>
      <c r="I2369" s="168">
        <f t="shared" si="5416"/>
        <v>0</v>
      </c>
      <c r="J2369" s="168">
        <f t="shared" si="5416"/>
        <v>0</v>
      </c>
      <c r="K2369" s="168">
        <f t="shared" si="5416"/>
        <v>0</v>
      </c>
      <c r="L2369" s="168">
        <f t="shared" si="5416"/>
        <v>0</v>
      </c>
      <c r="M2369" s="168">
        <f t="shared" si="5416"/>
        <v>0</v>
      </c>
      <c r="N2369" s="168">
        <f t="shared" si="5416"/>
        <v>0</v>
      </c>
      <c r="O2369" s="169">
        <f t="shared" si="5416"/>
        <v>0</v>
      </c>
      <c r="P2369" s="169">
        <f t="shared" si="5394"/>
        <v>0</v>
      </c>
    </row>
    <row r="2370" spans="1:16" ht="15.75" thickBot="1" x14ac:dyDescent="0.3">
      <c r="A2370" s="194" t="s">
        <v>118</v>
      </c>
      <c r="B2370" s="379"/>
      <c r="C2370" s="183" t="s">
        <v>13</v>
      </c>
      <c r="D2370" s="72">
        <v>30</v>
      </c>
      <c r="E2370" s="72">
        <v>30</v>
      </c>
      <c r="F2370" s="72">
        <v>30</v>
      </c>
      <c r="G2370" s="72">
        <v>0</v>
      </c>
      <c r="H2370" s="72">
        <v>33.121560393413624</v>
      </c>
      <c r="I2370" s="72">
        <v>20</v>
      </c>
      <c r="J2370" s="72">
        <v>20</v>
      </c>
      <c r="K2370" s="72">
        <v>20</v>
      </c>
      <c r="L2370" s="72">
        <v>20</v>
      </c>
      <c r="M2370" s="72">
        <v>20</v>
      </c>
      <c r="N2370" s="72">
        <v>20</v>
      </c>
      <c r="O2370" s="72">
        <v>22</v>
      </c>
      <c r="P2370" s="184"/>
    </row>
    <row r="2371" spans="1:16" x14ac:dyDescent="0.25">
      <c r="A2371" s="194" t="s">
        <v>118</v>
      </c>
      <c r="B2371" s="379"/>
      <c r="C2371" s="99" t="s">
        <v>4</v>
      </c>
      <c r="D2371" s="100">
        <f>+D2364/D2370*30</f>
        <v>0</v>
      </c>
      <c r="E2371" s="100">
        <f t="shared" ref="E2371" si="5417">+E2364/E2370*30</f>
        <v>0</v>
      </c>
      <c r="F2371" s="100">
        <f t="shared" ref="F2371" si="5418">+F2364/F2370*30</f>
        <v>0</v>
      </c>
      <c r="G2371" s="100" t="e">
        <f t="shared" ref="G2371" si="5419">+G2364/G2370*30</f>
        <v>#DIV/0!</v>
      </c>
      <c r="H2371" s="100">
        <f t="shared" ref="H2371" si="5420">+H2364/H2370*30</f>
        <v>0</v>
      </c>
      <c r="I2371" s="100">
        <f t="shared" ref="I2371" si="5421">+I2364/I2370*30</f>
        <v>0</v>
      </c>
      <c r="J2371" s="100">
        <f t="shared" ref="J2371" si="5422">+J2364/J2370*30</f>
        <v>0</v>
      </c>
      <c r="K2371" s="100">
        <f t="shared" ref="K2371" si="5423">+K2364/K2370*30</f>
        <v>0</v>
      </c>
      <c r="L2371" s="100">
        <f t="shared" ref="L2371" si="5424">+L2364/L2370*30</f>
        <v>0</v>
      </c>
      <c r="M2371" s="100">
        <f t="shared" ref="M2371" si="5425">+M2364/M2370*30</f>
        <v>0</v>
      </c>
      <c r="N2371" s="100">
        <f t="shared" ref="N2371" si="5426">+N2364/N2370*30</f>
        <v>0</v>
      </c>
      <c r="O2371" s="167">
        <f t="shared" ref="O2371" si="5427">+O2364/O2370*30</f>
        <v>0</v>
      </c>
      <c r="P2371" s="167" t="e">
        <f>SUM(D2371:O2371)</f>
        <v>#DIV/0!</v>
      </c>
    </row>
    <row r="2372" spans="1:16" x14ac:dyDescent="0.25">
      <c r="A2372" s="194" t="s">
        <v>118</v>
      </c>
      <c r="B2372" s="379"/>
      <c r="C2372" s="86" t="s">
        <v>216</v>
      </c>
      <c r="D2372" s="87">
        <f>+D2365/D2370*30</f>
        <v>0</v>
      </c>
      <c r="E2372" s="87">
        <f t="shared" ref="E2372:O2372" si="5428">+E2365/E2370*30</f>
        <v>0</v>
      </c>
      <c r="F2372" s="87">
        <f t="shared" si="5428"/>
        <v>0</v>
      </c>
      <c r="G2372" s="87" t="e">
        <f t="shared" si="5428"/>
        <v>#DIV/0!</v>
      </c>
      <c r="H2372" s="87">
        <f t="shared" si="5428"/>
        <v>0</v>
      </c>
      <c r="I2372" s="87">
        <f t="shared" si="5428"/>
        <v>0</v>
      </c>
      <c r="J2372" s="87">
        <f t="shared" si="5428"/>
        <v>0</v>
      </c>
      <c r="K2372" s="87">
        <f t="shared" si="5428"/>
        <v>0</v>
      </c>
      <c r="L2372" s="87">
        <f t="shared" si="5428"/>
        <v>0</v>
      </c>
      <c r="M2372" s="87">
        <f t="shared" si="5428"/>
        <v>0</v>
      </c>
      <c r="N2372" s="87">
        <f t="shared" si="5428"/>
        <v>0</v>
      </c>
      <c r="O2372" s="159">
        <f t="shared" si="5428"/>
        <v>0</v>
      </c>
      <c r="P2372" s="159" t="e">
        <f t="shared" ref="P2372:P2376" si="5429">SUM(D2372:O2372)</f>
        <v>#DIV/0!</v>
      </c>
    </row>
    <row r="2373" spans="1:16" x14ac:dyDescent="0.25">
      <c r="A2373" s="194" t="s">
        <v>118</v>
      </c>
      <c r="B2373" s="379"/>
      <c r="C2373" s="86" t="s">
        <v>217</v>
      </c>
      <c r="D2373" s="87">
        <f>+D2366/D2370*30</f>
        <v>0</v>
      </c>
      <c r="E2373" s="87">
        <f t="shared" ref="E2373:O2373" si="5430">+E2366/E2370*30</f>
        <v>0</v>
      </c>
      <c r="F2373" s="87">
        <f t="shared" si="5430"/>
        <v>0</v>
      </c>
      <c r="G2373" s="87" t="e">
        <f t="shared" si="5430"/>
        <v>#DIV/0!</v>
      </c>
      <c r="H2373" s="87">
        <f t="shared" si="5430"/>
        <v>0</v>
      </c>
      <c r="I2373" s="87">
        <f t="shared" si="5430"/>
        <v>0</v>
      </c>
      <c r="J2373" s="87">
        <f t="shared" si="5430"/>
        <v>0</v>
      </c>
      <c r="K2373" s="87">
        <f t="shared" si="5430"/>
        <v>0</v>
      </c>
      <c r="L2373" s="87">
        <f t="shared" si="5430"/>
        <v>0</v>
      </c>
      <c r="M2373" s="87">
        <f t="shared" si="5430"/>
        <v>0</v>
      </c>
      <c r="N2373" s="87">
        <f t="shared" si="5430"/>
        <v>0</v>
      </c>
      <c r="O2373" s="159">
        <f t="shared" si="5430"/>
        <v>0</v>
      </c>
      <c r="P2373" s="159"/>
    </row>
    <row r="2374" spans="1:16" x14ac:dyDescent="0.25">
      <c r="A2374" s="194" t="s">
        <v>118</v>
      </c>
      <c r="B2374" s="379"/>
      <c r="C2374" s="86" t="s">
        <v>218</v>
      </c>
      <c r="D2374" s="87">
        <f>+D2367/D2370*30</f>
        <v>0</v>
      </c>
      <c r="E2374" s="87">
        <f t="shared" ref="E2374:O2374" si="5431">+E2367/E2370*30</f>
        <v>0</v>
      </c>
      <c r="F2374" s="87">
        <f t="shared" si="5431"/>
        <v>0</v>
      </c>
      <c r="G2374" s="87" t="e">
        <f t="shared" si="5431"/>
        <v>#DIV/0!</v>
      </c>
      <c r="H2374" s="87">
        <f t="shared" si="5431"/>
        <v>0</v>
      </c>
      <c r="I2374" s="87">
        <f t="shared" si="5431"/>
        <v>0</v>
      </c>
      <c r="J2374" s="87">
        <f t="shared" si="5431"/>
        <v>0</v>
      </c>
      <c r="K2374" s="87">
        <f t="shared" si="5431"/>
        <v>0</v>
      </c>
      <c r="L2374" s="87">
        <f t="shared" si="5431"/>
        <v>0</v>
      </c>
      <c r="M2374" s="87">
        <f t="shared" si="5431"/>
        <v>0</v>
      </c>
      <c r="N2374" s="87">
        <f t="shared" si="5431"/>
        <v>0</v>
      </c>
      <c r="O2374" s="159">
        <f t="shared" si="5431"/>
        <v>0</v>
      </c>
      <c r="P2374" s="159"/>
    </row>
    <row r="2375" spans="1:16" x14ac:dyDescent="0.25">
      <c r="A2375" s="194" t="s">
        <v>118</v>
      </c>
      <c r="B2375" s="379"/>
      <c r="C2375" s="86" t="s">
        <v>219</v>
      </c>
      <c r="D2375" s="87">
        <f>+D2368/D2370*30</f>
        <v>0</v>
      </c>
      <c r="E2375" s="87">
        <f t="shared" ref="E2375:O2375" si="5432">+E2368/E2370*30</f>
        <v>0</v>
      </c>
      <c r="F2375" s="87">
        <f t="shared" si="5432"/>
        <v>0</v>
      </c>
      <c r="G2375" s="87" t="e">
        <f t="shared" si="5432"/>
        <v>#DIV/0!</v>
      </c>
      <c r="H2375" s="87">
        <f t="shared" si="5432"/>
        <v>0</v>
      </c>
      <c r="I2375" s="87">
        <f t="shared" si="5432"/>
        <v>0</v>
      </c>
      <c r="J2375" s="87">
        <f t="shared" si="5432"/>
        <v>0</v>
      </c>
      <c r="K2375" s="87">
        <f t="shared" si="5432"/>
        <v>0</v>
      </c>
      <c r="L2375" s="87">
        <f t="shared" si="5432"/>
        <v>0</v>
      </c>
      <c r="M2375" s="87">
        <f t="shared" si="5432"/>
        <v>0</v>
      </c>
      <c r="N2375" s="87">
        <f t="shared" si="5432"/>
        <v>0</v>
      </c>
      <c r="O2375" s="159">
        <f t="shared" si="5432"/>
        <v>0</v>
      </c>
      <c r="P2375" s="159"/>
    </row>
    <row r="2376" spans="1:16" ht="15.75" thickBot="1" x14ac:dyDescent="0.3">
      <c r="A2376" s="194" t="s">
        <v>118</v>
      </c>
      <c r="B2376" s="379"/>
      <c r="C2376" s="96" t="s">
        <v>238</v>
      </c>
      <c r="D2376" s="168">
        <f>+D2369/D2370*30</f>
        <v>0</v>
      </c>
      <c r="E2376" s="168">
        <f t="shared" ref="E2376:O2376" si="5433">+E2369/E2370*30</f>
        <v>0</v>
      </c>
      <c r="F2376" s="168">
        <f t="shared" si="5433"/>
        <v>0</v>
      </c>
      <c r="G2376" s="168" t="e">
        <f t="shared" si="5433"/>
        <v>#DIV/0!</v>
      </c>
      <c r="H2376" s="168">
        <f t="shared" si="5433"/>
        <v>0</v>
      </c>
      <c r="I2376" s="168">
        <f t="shared" si="5433"/>
        <v>0</v>
      </c>
      <c r="J2376" s="168">
        <f t="shared" si="5433"/>
        <v>0</v>
      </c>
      <c r="K2376" s="168">
        <f t="shared" si="5433"/>
        <v>0</v>
      </c>
      <c r="L2376" s="168">
        <f t="shared" si="5433"/>
        <v>0</v>
      </c>
      <c r="M2376" s="168">
        <f t="shared" si="5433"/>
        <v>0</v>
      </c>
      <c r="N2376" s="168">
        <f t="shared" si="5433"/>
        <v>0</v>
      </c>
      <c r="O2376" s="169">
        <f t="shared" si="5433"/>
        <v>0</v>
      </c>
      <c r="P2376" s="169" t="e">
        <f t="shared" si="5429"/>
        <v>#DIV/0!</v>
      </c>
    </row>
    <row r="2377" spans="1:16" x14ac:dyDescent="0.25">
      <c r="A2377" s="194" t="s">
        <v>118</v>
      </c>
      <c r="B2377" s="379"/>
      <c r="C2377" s="76" t="s">
        <v>8</v>
      </c>
      <c r="D2377" s="170">
        <f t="shared" ref="D2377:O2377" si="5434">+D2346/D2340</f>
        <v>1.1154283172926818</v>
      </c>
      <c r="E2377" s="170">
        <f t="shared" si="5434"/>
        <v>1.1100899316799431</v>
      </c>
      <c r="F2377" s="170">
        <f t="shared" si="5434"/>
        <v>1.1100899316799431</v>
      </c>
      <c r="G2377" s="170">
        <f t="shared" si="5434"/>
        <v>1.121650721299605</v>
      </c>
      <c r="H2377" s="170">
        <f t="shared" si="5434"/>
        <v>1.1216507212996045</v>
      </c>
      <c r="I2377" s="170">
        <f t="shared" si="5434"/>
        <v>1.1216507212996045</v>
      </c>
      <c r="J2377" s="170">
        <f t="shared" si="5434"/>
        <v>1.1451406258415291</v>
      </c>
      <c r="K2377" s="170">
        <f t="shared" si="5434"/>
        <v>1.1437866357516266</v>
      </c>
      <c r="L2377" s="170">
        <f t="shared" si="5434"/>
        <v>1.1163576927773196</v>
      </c>
      <c r="M2377" s="170">
        <f t="shared" si="5434"/>
        <v>1.1137329106825002</v>
      </c>
      <c r="N2377" s="170">
        <f t="shared" si="5434"/>
        <v>1.1222886938310115</v>
      </c>
      <c r="O2377" s="171">
        <f t="shared" si="5434"/>
        <v>1.1272804379212698</v>
      </c>
      <c r="P2377" s="171"/>
    </row>
    <row r="2378" spans="1:16" x14ac:dyDescent="0.25">
      <c r="A2378" s="194" t="s">
        <v>118</v>
      </c>
      <c r="B2378" s="379"/>
      <c r="C2378" s="77" t="s">
        <v>6</v>
      </c>
      <c r="D2378" s="172">
        <f>+VLOOKUP(D2326,Conversion!$B$33:$N$71,(MATCH('Measured TV opt-pt'!D2325,butget_aylar_opt,0)+1),0)</f>
        <v>1.1681637180956133</v>
      </c>
      <c r="E2378" s="172">
        <f>+VLOOKUP(E2326,Conversion!$B$33:$N$71,(MATCH('Measured TV opt-pt'!E2325,butget_aylar_opt,0)+1),0)</f>
        <v>1.1734620254679939</v>
      </c>
      <c r="F2378" s="172">
        <f>+VLOOKUP(F2326,Conversion!$B$33:$N$71,(MATCH('Measured TV opt-pt'!F2325,butget_aylar_opt,0)+1),0)</f>
        <v>1.1734620254679939</v>
      </c>
      <c r="G2378" s="172">
        <f>+VLOOKUP(G2326,Conversion!$B$33:$N$71,(MATCH('Measured TV opt-pt'!G2325,butget_aylar_opt,0)+1),0)</f>
        <v>1.190644938745824</v>
      </c>
      <c r="H2378" s="172">
        <f>+VLOOKUP(H2326,Conversion!$B$33:$N$71,(MATCH('Measured TV opt-pt'!H2325,butget_aylar_opt,0)+1),0)</f>
        <v>1.190644938745824</v>
      </c>
      <c r="I2378" s="172">
        <f>+VLOOKUP(I2326,Conversion!$B$33:$N$71,(MATCH('Measured TV opt-pt'!I2325,butget_aylar_opt,0)+1),0)</f>
        <v>1.190644938745824</v>
      </c>
      <c r="J2378" s="172">
        <f>+VLOOKUP(J2326,Conversion!$B$33:$N$71,(MATCH('Measured TV opt-pt'!J2325,butget_aylar_opt,0)+1),0)</f>
        <v>1.2161019089793743</v>
      </c>
      <c r="K2378" s="172">
        <f>+VLOOKUP(K2326,Conversion!$B$33:$N$71,(MATCH('Measured TV opt-pt'!K2325,butget_aylar_opt,0)+1),0)</f>
        <v>1.2161019089793743</v>
      </c>
      <c r="L2378" s="172">
        <f>+VLOOKUP(L2326,Conversion!$B$33:$N$71,(MATCH('Measured TV opt-pt'!L2325,butget_aylar_opt,0)+1),0)</f>
        <v>1.1613541170725816</v>
      </c>
      <c r="M2378" s="172">
        <f>+VLOOKUP(M2326,Conversion!$B$33:$N$71,(MATCH('Measured TV opt-pt'!M2325,butget_aylar_opt,0)+1),0)</f>
        <v>1.1681637180956133</v>
      </c>
      <c r="N2378" s="172">
        <f>+VLOOKUP(N2326,Conversion!$B$33:$N$71,(MATCH('Measured TV opt-pt'!N2325,butget_aylar_opt,0)+1),0)</f>
        <v>1.1681637180956133</v>
      </c>
      <c r="O2378" s="173">
        <f>+VLOOKUP(O2326,Conversion!$B$33:$N$71,(MATCH('Measured TV opt-pt'!O2325,butget_aylar_opt,0)+1),0)</f>
        <v>1.1681637180956133</v>
      </c>
      <c r="P2378" s="173"/>
    </row>
    <row r="2379" spans="1:16" ht="15.75" thickBot="1" x14ac:dyDescent="0.3">
      <c r="A2379" s="194" t="s">
        <v>118</v>
      </c>
      <c r="B2379" s="380"/>
      <c r="C2379" s="96" t="s">
        <v>7</v>
      </c>
      <c r="D2379" s="172">
        <f>+VLOOKUP(D2326,Conversion!$B$74:$N$112,(MATCH('Measured TV opt-pt'!D2325,budget_aylar_pt,0)+1),0)</f>
        <v>1.0483105344525872</v>
      </c>
      <c r="E2379" s="172">
        <f>+VLOOKUP(E2326,Conversion!$B$74:$N$112,(MATCH('Measured TV opt-pt'!E2325,budget_aylar_pt,0)+1),0)</f>
        <v>1.02943453958606</v>
      </c>
      <c r="F2379" s="172">
        <f>+VLOOKUP(F2326,Conversion!$B$74:$N$112,(MATCH('Measured TV opt-pt'!F2325,budget_aylar_pt,0)+1),0)</f>
        <v>1.02943453958606</v>
      </c>
      <c r="G2379" s="172">
        <f>+VLOOKUP(G2326,Conversion!$B$74:$N$112,(MATCH('Measured TV opt-pt'!G2325,budget_aylar_pt,0)+1),0)</f>
        <v>1.0469069857328672</v>
      </c>
      <c r="H2379" s="172">
        <f>+VLOOKUP(H2326,Conversion!$B$74:$N$112,(MATCH('Measured TV opt-pt'!H2325,budget_aylar_pt,0)+1),0)</f>
        <v>1.0469069857328672</v>
      </c>
      <c r="I2379" s="172">
        <f>+VLOOKUP(I2326,Conversion!$B$74:$N$112,(MATCH('Measured TV opt-pt'!I2325,budget_aylar_pt,0)+1),0)</f>
        <v>1.0469069857328672</v>
      </c>
      <c r="J2379" s="172">
        <f>+VLOOKUP(J2326,Conversion!$B$74:$N$112,(MATCH('Measured TV opt-pt'!J2325,budget_aylar_pt,0)+1),0)</f>
        <v>1.0682659024421961</v>
      </c>
      <c r="K2379" s="172">
        <f>+VLOOKUP(K2326,Conversion!$B$74:$N$112,(MATCH('Measured TV opt-pt'!K2325,budget_aylar_pt,0)+1),0)</f>
        <v>1.0682659024421961</v>
      </c>
      <c r="L2379" s="172">
        <f>+VLOOKUP(L2326,Conversion!$B$74:$N$112,(MATCH('Measured TV opt-pt'!L2325,budget_aylar_pt,0)+1),0)</f>
        <v>1.0682896606401939</v>
      </c>
      <c r="M2379" s="172">
        <f>+VLOOKUP(M2326,Conversion!$B$74:$N$112,(MATCH('Measured TV opt-pt'!M2325,budget_aylar_pt,0)+1),0)</f>
        <v>1.0483105344525872</v>
      </c>
      <c r="N2379" s="172">
        <f>+VLOOKUP(N2326,Conversion!$B$74:$N$112,(MATCH('Measured TV opt-pt'!N2325,budget_aylar_pt,0)+1),0)</f>
        <v>1.0483105344525872</v>
      </c>
      <c r="O2379" s="173">
        <f>+VLOOKUP(O2326,Conversion!$B$74:$N$112,(MATCH('Measured TV opt-pt'!O2325,budget_aylar_pt,0)+1),0)</f>
        <v>1.0483105344525872</v>
      </c>
      <c r="P2379" s="174"/>
    </row>
    <row r="2380" spans="1:16" ht="21.75" thickBot="1" x14ac:dyDescent="0.3">
      <c r="A2380" s="194" t="s">
        <v>118</v>
      </c>
      <c r="B2380" s="240" t="s">
        <v>126</v>
      </c>
      <c r="C2380" s="74" t="s">
        <v>107</v>
      </c>
      <c r="D2380" s="153">
        <v>1</v>
      </c>
      <c r="E2380" s="153">
        <v>2</v>
      </c>
      <c r="F2380" s="153">
        <v>3</v>
      </c>
      <c r="G2380" s="153">
        <v>4</v>
      </c>
      <c r="H2380" s="153">
        <v>5</v>
      </c>
      <c r="I2380" s="153">
        <v>6</v>
      </c>
      <c r="J2380" s="153">
        <v>7</v>
      </c>
      <c r="K2380" s="153">
        <v>8</v>
      </c>
      <c r="L2380" s="153">
        <v>9</v>
      </c>
      <c r="M2380" s="153">
        <v>10</v>
      </c>
      <c r="N2380" s="153">
        <v>11</v>
      </c>
      <c r="O2380" s="153">
        <v>12</v>
      </c>
      <c r="P2380" s="74" t="s">
        <v>127</v>
      </c>
    </row>
    <row r="2381" spans="1:16" ht="15.75" customHeight="1" thickBot="1" x14ac:dyDescent="0.3">
      <c r="A2381" s="194" t="s">
        <v>118</v>
      </c>
      <c r="B2381" s="375" t="s">
        <v>235</v>
      </c>
      <c r="C2381" s="185" t="s">
        <v>33</v>
      </c>
      <c r="D2381" s="186" t="s">
        <v>29</v>
      </c>
      <c r="E2381" s="186" t="s">
        <v>29</v>
      </c>
      <c r="F2381" s="186" t="s">
        <v>29</v>
      </c>
      <c r="G2381" s="186" t="s">
        <v>29</v>
      </c>
      <c r="H2381" s="186" t="s">
        <v>29</v>
      </c>
      <c r="I2381" s="186" t="s">
        <v>29</v>
      </c>
      <c r="J2381" s="186" t="s">
        <v>29</v>
      </c>
      <c r="K2381" s="186" t="s">
        <v>29</v>
      </c>
      <c r="L2381" s="186" t="s">
        <v>29</v>
      </c>
      <c r="M2381" s="186" t="s">
        <v>29</v>
      </c>
      <c r="N2381" s="186" t="s">
        <v>29</v>
      </c>
      <c r="O2381" s="186" t="s">
        <v>29</v>
      </c>
      <c r="P2381" s="188" t="s">
        <v>108</v>
      </c>
    </row>
    <row r="2382" spans="1:16" x14ac:dyDescent="0.25">
      <c r="A2382" s="194" t="s">
        <v>118</v>
      </c>
      <c r="B2382" s="376"/>
      <c r="C2382" s="175" t="s">
        <v>125</v>
      </c>
      <c r="D2382" s="200"/>
      <c r="E2382" s="201"/>
      <c r="F2382" s="201"/>
      <c r="G2382" s="201"/>
      <c r="H2382" s="201"/>
      <c r="I2382" s="201"/>
      <c r="J2382" s="201"/>
      <c r="K2382" s="201"/>
      <c r="L2382" s="201"/>
      <c r="M2382" s="201"/>
      <c r="N2382" s="201"/>
      <c r="O2382" s="176"/>
      <c r="P2382" s="176">
        <f>SUM(D2382:O2382)</f>
        <v>0</v>
      </c>
    </row>
    <row r="2383" spans="1:16" x14ac:dyDescent="0.25">
      <c r="A2383" s="194" t="s">
        <v>118</v>
      </c>
      <c r="B2383" s="376"/>
      <c r="C2383" s="86" t="s">
        <v>1</v>
      </c>
      <c r="D2383" s="87">
        <f>+D2414*D2396*30</f>
        <v>0</v>
      </c>
      <c r="E2383" s="87">
        <f t="shared" ref="E2383:O2383" si="5435">+E2414*E2396*30</f>
        <v>0</v>
      </c>
      <c r="F2383" s="87">
        <f t="shared" si="5435"/>
        <v>0</v>
      </c>
      <c r="G2383" s="87">
        <f t="shared" si="5435"/>
        <v>0</v>
      </c>
      <c r="H2383" s="87">
        <f t="shared" si="5435"/>
        <v>0</v>
      </c>
      <c r="I2383" s="87">
        <f t="shared" si="5435"/>
        <v>0</v>
      </c>
      <c r="J2383" s="87">
        <f t="shared" si="5435"/>
        <v>0</v>
      </c>
      <c r="K2383" s="87">
        <f t="shared" si="5435"/>
        <v>0</v>
      </c>
      <c r="L2383" s="87">
        <f t="shared" si="5435"/>
        <v>0</v>
      </c>
      <c r="M2383" s="87">
        <f t="shared" si="5435"/>
        <v>0</v>
      </c>
      <c r="N2383" s="87">
        <f t="shared" si="5435"/>
        <v>0</v>
      </c>
      <c r="O2383" s="159">
        <f t="shared" si="5435"/>
        <v>0</v>
      </c>
      <c r="P2383" s="159">
        <f t="shared" ref="P2383:P2387" si="5436">SUM(D2383:O2383)</f>
        <v>0</v>
      </c>
    </row>
    <row r="2384" spans="1:16" x14ac:dyDescent="0.25">
      <c r="A2384" s="194" t="s">
        <v>118</v>
      </c>
      <c r="B2384" s="376"/>
      <c r="C2384" s="86" t="s">
        <v>209</v>
      </c>
      <c r="D2384" s="87">
        <f t="shared" ref="D2384:O2387" si="5437">+D2415*D2397*30</f>
        <v>0</v>
      </c>
      <c r="E2384" s="259">
        <f t="shared" si="5437"/>
        <v>0</v>
      </c>
      <c r="F2384" s="259">
        <f t="shared" si="5437"/>
        <v>0</v>
      </c>
      <c r="G2384" s="259">
        <f t="shared" si="5437"/>
        <v>0</v>
      </c>
      <c r="H2384" s="259">
        <f t="shared" si="5437"/>
        <v>0</v>
      </c>
      <c r="I2384" s="259">
        <f t="shared" si="5437"/>
        <v>0</v>
      </c>
      <c r="J2384" s="259">
        <f t="shared" si="5437"/>
        <v>0</v>
      </c>
      <c r="K2384" s="259">
        <f t="shared" si="5437"/>
        <v>0</v>
      </c>
      <c r="L2384" s="259">
        <f t="shared" si="5437"/>
        <v>0</v>
      </c>
      <c r="M2384" s="259">
        <f t="shared" si="5437"/>
        <v>0</v>
      </c>
      <c r="N2384" s="259">
        <f t="shared" si="5437"/>
        <v>0</v>
      </c>
      <c r="O2384" s="260">
        <f t="shared" si="5437"/>
        <v>0</v>
      </c>
      <c r="P2384" s="260"/>
    </row>
    <row r="2385" spans="1:16" x14ac:dyDescent="0.25">
      <c r="A2385" s="194" t="s">
        <v>118</v>
      </c>
      <c r="B2385" s="376"/>
      <c r="C2385" s="86" t="s">
        <v>210</v>
      </c>
      <c r="D2385" s="87">
        <f t="shared" si="5437"/>
        <v>0</v>
      </c>
      <c r="E2385" s="259">
        <f t="shared" si="5437"/>
        <v>0</v>
      </c>
      <c r="F2385" s="259">
        <f t="shared" si="5437"/>
        <v>0</v>
      </c>
      <c r="G2385" s="259">
        <f t="shared" si="5437"/>
        <v>0</v>
      </c>
      <c r="H2385" s="259">
        <f t="shared" si="5437"/>
        <v>0</v>
      </c>
      <c r="I2385" s="259">
        <f t="shared" si="5437"/>
        <v>0</v>
      </c>
      <c r="J2385" s="259">
        <f t="shared" si="5437"/>
        <v>0</v>
      </c>
      <c r="K2385" s="259">
        <f t="shared" si="5437"/>
        <v>0</v>
      </c>
      <c r="L2385" s="259">
        <f t="shared" si="5437"/>
        <v>0</v>
      </c>
      <c r="M2385" s="259">
        <f t="shared" si="5437"/>
        <v>0</v>
      </c>
      <c r="N2385" s="259">
        <f t="shared" si="5437"/>
        <v>0</v>
      </c>
      <c r="O2385" s="260">
        <f t="shared" si="5437"/>
        <v>0</v>
      </c>
      <c r="P2385" s="260"/>
    </row>
    <row r="2386" spans="1:16" x14ac:dyDescent="0.25">
      <c r="A2386" s="194" t="s">
        <v>118</v>
      </c>
      <c r="B2386" s="376"/>
      <c r="C2386" s="86" t="s">
        <v>211</v>
      </c>
      <c r="D2386" s="87">
        <f t="shared" si="5437"/>
        <v>0</v>
      </c>
      <c r="E2386" s="259">
        <f t="shared" si="5437"/>
        <v>0</v>
      </c>
      <c r="F2386" s="259">
        <f t="shared" si="5437"/>
        <v>0</v>
      </c>
      <c r="G2386" s="259">
        <f t="shared" si="5437"/>
        <v>0</v>
      </c>
      <c r="H2386" s="259">
        <f t="shared" si="5437"/>
        <v>0</v>
      </c>
      <c r="I2386" s="259">
        <f t="shared" si="5437"/>
        <v>0</v>
      </c>
      <c r="J2386" s="259">
        <f t="shared" si="5437"/>
        <v>0</v>
      </c>
      <c r="K2386" s="259">
        <f t="shared" si="5437"/>
        <v>0</v>
      </c>
      <c r="L2386" s="259">
        <f t="shared" si="5437"/>
        <v>0</v>
      </c>
      <c r="M2386" s="259">
        <f t="shared" si="5437"/>
        <v>0</v>
      </c>
      <c r="N2386" s="259">
        <f t="shared" si="5437"/>
        <v>0</v>
      </c>
      <c r="O2386" s="260">
        <f t="shared" si="5437"/>
        <v>0</v>
      </c>
      <c r="P2386" s="260"/>
    </row>
    <row r="2387" spans="1:16" ht="15.75" thickBot="1" x14ac:dyDescent="0.3">
      <c r="A2387" s="194" t="s">
        <v>118</v>
      </c>
      <c r="B2387" s="376"/>
      <c r="C2387" s="96" t="s">
        <v>227</v>
      </c>
      <c r="D2387" s="87">
        <f t="shared" si="5437"/>
        <v>0</v>
      </c>
      <c r="E2387" s="90">
        <f t="shared" si="5437"/>
        <v>0</v>
      </c>
      <c r="F2387" s="90">
        <f t="shared" si="5437"/>
        <v>0</v>
      </c>
      <c r="G2387" s="90">
        <f t="shared" si="5437"/>
        <v>0</v>
      </c>
      <c r="H2387" s="90">
        <f t="shared" si="5437"/>
        <v>0</v>
      </c>
      <c r="I2387" s="90">
        <f t="shared" si="5437"/>
        <v>0</v>
      </c>
      <c r="J2387" s="90">
        <f t="shared" si="5437"/>
        <v>0</v>
      </c>
      <c r="K2387" s="90">
        <f t="shared" si="5437"/>
        <v>0</v>
      </c>
      <c r="L2387" s="90">
        <f t="shared" si="5437"/>
        <v>0</v>
      </c>
      <c r="M2387" s="90">
        <f t="shared" si="5437"/>
        <v>0</v>
      </c>
      <c r="N2387" s="90">
        <f t="shared" si="5437"/>
        <v>0</v>
      </c>
      <c r="O2387" s="160">
        <f t="shared" si="5437"/>
        <v>0</v>
      </c>
      <c r="P2387" s="160">
        <f t="shared" si="5436"/>
        <v>0</v>
      </c>
    </row>
    <row r="2388" spans="1:16" ht="15.75" thickBot="1" x14ac:dyDescent="0.3">
      <c r="A2388" s="194" t="s">
        <v>118</v>
      </c>
      <c r="B2388" s="376"/>
      <c r="C2388" s="281" t="s">
        <v>108</v>
      </c>
      <c r="D2388" s="282">
        <f>SUM(D2389:D2393)</f>
        <v>1</v>
      </c>
      <c r="E2388" s="282">
        <f t="shared" ref="E2388" si="5438">SUM(E2389:E2393)</f>
        <v>1.0034229363724529</v>
      </c>
      <c r="F2388" s="282">
        <f t="shared" ref="F2388" si="5439">SUM(F2389:F2393)</f>
        <v>0.99999999999999989</v>
      </c>
      <c r="G2388" s="282">
        <f t="shared" ref="G2388" si="5440">SUM(G2389:G2393)</f>
        <v>0.99999999999999989</v>
      </c>
      <c r="H2388" s="282">
        <f t="shared" ref="H2388" si="5441">SUM(H2389:H2393)</f>
        <v>1</v>
      </c>
      <c r="I2388" s="282">
        <f t="shared" ref="I2388" si="5442">SUM(I2389:I2393)</f>
        <v>1.0000000000000002</v>
      </c>
      <c r="J2388" s="282">
        <f t="shared" ref="J2388" si="5443">SUM(J2389:J2393)</f>
        <v>0.99999999999999978</v>
      </c>
      <c r="K2388" s="282">
        <f t="shared" ref="K2388" si="5444">SUM(K2389:K2393)</f>
        <v>0.99999999999999978</v>
      </c>
      <c r="L2388" s="282">
        <f t="shared" ref="L2388" si="5445">SUM(L2389:L2393)</f>
        <v>1</v>
      </c>
      <c r="M2388" s="282">
        <f t="shared" ref="M2388" si="5446">SUM(M2389:M2393)</f>
        <v>1.0000000000000002</v>
      </c>
      <c r="N2388" s="282">
        <f t="shared" ref="N2388" si="5447">SUM(N2389:N2393)</f>
        <v>1</v>
      </c>
      <c r="O2388" s="282">
        <f t="shared" ref="O2388" si="5448">SUM(O2389:O2393)</f>
        <v>0.99999999999999989</v>
      </c>
      <c r="P2388" s="268"/>
    </row>
    <row r="2389" spans="1:16" ht="15.75" thickBot="1" x14ac:dyDescent="0.3">
      <c r="A2389" s="194" t="s">
        <v>118</v>
      </c>
      <c r="B2389" s="376"/>
      <c r="C2389" s="245" t="s">
        <v>196</v>
      </c>
      <c r="D2389" s="246">
        <v>0.748</v>
      </c>
      <c r="E2389" s="246">
        <v>0.71289999999999998</v>
      </c>
      <c r="F2389" s="246">
        <v>0.70128149006739837</v>
      </c>
      <c r="G2389" s="246">
        <v>0.53018436569432525</v>
      </c>
      <c r="H2389" s="246">
        <v>0.5423765464750937</v>
      </c>
      <c r="I2389" s="246">
        <v>0.58843916554063314</v>
      </c>
      <c r="J2389" s="246">
        <v>0.60561377608760258</v>
      </c>
      <c r="K2389" s="246">
        <v>0.80100224649177598</v>
      </c>
      <c r="L2389" s="246">
        <v>0.74479587945877479</v>
      </c>
      <c r="M2389" s="246">
        <v>0.79328167047923914</v>
      </c>
      <c r="N2389" s="246">
        <v>0.79251746496726783</v>
      </c>
      <c r="O2389" s="246">
        <v>0.75240999999999991</v>
      </c>
      <c r="P2389" s="268"/>
    </row>
    <row r="2390" spans="1:16" ht="15.75" thickBot="1" x14ac:dyDescent="0.3">
      <c r="A2390" s="194" t="s">
        <v>118</v>
      </c>
      <c r="B2390" s="376"/>
      <c r="C2390" s="245" t="s">
        <v>197</v>
      </c>
      <c r="D2390" s="246"/>
      <c r="E2390" s="246">
        <v>3.4229363724529492E-3</v>
      </c>
      <c r="F2390" s="246"/>
      <c r="G2390" s="246"/>
      <c r="H2390" s="246"/>
      <c r="I2390" s="246"/>
      <c r="J2390" s="246"/>
      <c r="K2390" s="246"/>
      <c r="L2390" s="246"/>
      <c r="M2390" s="246"/>
      <c r="N2390" s="246"/>
      <c r="O2390" s="246"/>
      <c r="P2390" s="268"/>
    </row>
    <row r="2391" spans="1:16" ht="15.75" thickBot="1" x14ac:dyDescent="0.3">
      <c r="A2391" s="194" t="s">
        <v>118</v>
      </c>
      <c r="B2391" s="376"/>
      <c r="C2391" s="245" t="s">
        <v>199</v>
      </c>
      <c r="D2391" s="310">
        <v>0.252</v>
      </c>
      <c r="E2391" s="246">
        <v>0.28710000000000002</v>
      </c>
      <c r="F2391" s="246">
        <v>0.27946524626273334</v>
      </c>
      <c r="G2391" s="246">
        <v>0.26027151737500415</v>
      </c>
      <c r="H2391" s="246">
        <v>0.22206611722025232</v>
      </c>
      <c r="I2391" s="246">
        <v>0.23470428159927745</v>
      </c>
      <c r="J2391" s="246">
        <v>0.15048175443375286</v>
      </c>
      <c r="K2391" s="246">
        <v>0.11533513094114624</v>
      </c>
      <c r="L2391" s="246">
        <v>0.2476086029169918</v>
      </c>
      <c r="M2391" s="246">
        <v>0.18024296287308908</v>
      </c>
      <c r="N2391" s="246">
        <v>0.19496532528723082</v>
      </c>
      <c r="O2391" s="246">
        <v>0.24758999999999998</v>
      </c>
      <c r="P2391" s="268"/>
    </row>
    <row r="2392" spans="1:16" ht="15.75" thickBot="1" x14ac:dyDescent="0.3">
      <c r="A2392" s="194" t="s">
        <v>118</v>
      </c>
      <c r="B2392" s="376"/>
      <c r="C2392" s="245" t="s">
        <v>198</v>
      </c>
      <c r="D2392" s="246"/>
      <c r="E2392" s="246"/>
      <c r="F2392" s="246">
        <v>1.9253263669868261E-2</v>
      </c>
      <c r="G2392" s="246">
        <v>0.20954411693067052</v>
      </c>
      <c r="H2392" s="246">
        <v>0.23555733630465386</v>
      </c>
      <c r="I2392" s="246">
        <v>0.17685655286008953</v>
      </c>
      <c r="J2392" s="246">
        <v>0.24390446947864436</v>
      </c>
      <c r="K2392" s="246">
        <v>8.3662622567077571E-2</v>
      </c>
      <c r="L2392" s="246">
        <v>7.5955176242334761E-3</v>
      </c>
      <c r="M2392" s="246">
        <v>2.6475366647671975E-2</v>
      </c>
      <c r="N2392" s="246">
        <v>1.2517209745501362E-2</v>
      </c>
      <c r="O2392" s="246">
        <v>0</v>
      </c>
      <c r="P2392" s="268"/>
    </row>
    <row r="2393" spans="1:16" ht="15.75" thickBot="1" x14ac:dyDescent="0.3">
      <c r="A2393" s="194" t="s">
        <v>118</v>
      </c>
      <c r="B2393" s="376"/>
      <c r="C2393" s="248" t="s">
        <v>228</v>
      </c>
      <c r="D2393" s="249"/>
      <c r="E2393" s="249"/>
      <c r="F2393" s="249"/>
      <c r="G2393" s="249"/>
      <c r="H2393" s="249"/>
      <c r="I2393" s="249"/>
      <c r="J2393" s="249"/>
      <c r="K2393" s="249"/>
      <c r="L2393" s="249"/>
      <c r="M2393" s="249"/>
      <c r="N2393" s="249"/>
      <c r="O2393" s="249"/>
      <c r="P2393" s="177"/>
    </row>
    <row r="2394" spans="1:16" ht="15.75" thickBot="1" x14ac:dyDescent="0.3">
      <c r="A2394" s="194"/>
      <c r="B2394" s="376"/>
      <c r="C2394" s="306" t="s">
        <v>278</v>
      </c>
      <c r="D2394" s="309">
        <v>1</v>
      </c>
      <c r="E2394" s="309">
        <v>1</v>
      </c>
      <c r="F2394" s="309">
        <v>1</v>
      </c>
      <c r="G2394" s="309">
        <v>1</v>
      </c>
      <c r="H2394" s="309">
        <v>1</v>
      </c>
      <c r="I2394" s="309">
        <v>1</v>
      </c>
      <c r="J2394" s="309">
        <v>1</v>
      </c>
      <c r="K2394" s="309">
        <v>1</v>
      </c>
      <c r="L2394" s="309">
        <v>1</v>
      </c>
      <c r="M2394" s="309">
        <v>1</v>
      </c>
      <c r="N2394" s="309">
        <v>1</v>
      </c>
      <c r="O2394" s="309">
        <v>1</v>
      </c>
      <c r="P2394" s="308"/>
    </row>
    <row r="2395" spans="1:16" x14ac:dyDescent="0.25">
      <c r="A2395" s="194" t="s">
        <v>118</v>
      </c>
      <c r="B2395" s="376"/>
      <c r="C2395" s="154" t="s">
        <v>14</v>
      </c>
      <c r="D2395" s="155">
        <f>+SUMPRODUCT(D2396:D2400,D2389:D2393)</f>
        <v>18.414684769339438</v>
      </c>
      <c r="E2395" s="155">
        <f t="shared" ref="E2395" si="5449">+SUMPRODUCT(E2396:E2400,E2389:E2393)</f>
        <v>18.841135192376285</v>
      </c>
      <c r="F2395" s="155">
        <f t="shared" ref="F2395" si="5450">+SUMPRODUCT(F2396:F2400,F2389:F2393)</f>
        <v>20.58124650733107</v>
      </c>
      <c r="G2395" s="155">
        <f t="shared" ref="G2395" si="5451">+SUMPRODUCT(G2396:G2400,G2389:G2393)</f>
        <v>28.563053341130804</v>
      </c>
      <c r="H2395" s="155">
        <f t="shared" ref="H2395" si="5452">+SUMPRODUCT(H2396:H2400,H2389:H2393)</f>
        <v>33.603799184948656</v>
      </c>
      <c r="I2395" s="155">
        <f t="shared" ref="I2395" si="5453">+SUMPRODUCT(I2396:I2400,I2389:I2393)</f>
        <v>31.510875673984401</v>
      </c>
      <c r="J2395" s="155">
        <f t="shared" ref="J2395" si="5454">+SUMPRODUCT(J2396:J2400,J2389:J2393)</f>
        <v>20.274910377394022</v>
      </c>
      <c r="K2395" s="155">
        <f t="shared" ref="K2395" si="5455">+SUMPRODUCT(K2396:K2400,K2389:K2393)</f>
        <v>17.290051071257835</v>
      </c>
      <c r="L2395" s="155">
        <f t="shared" ref="L2395" si="5456">+SUMPRODUCT(L2396:L2400,L2389:L2393)</f>
        <v>23.991363394497959</v>
      </c>
      <c r="M2395" s="155">
        <f t="shared" ref="M2395" si="5457">+SUMPRODUCT(M2396:M2400,M2389:M2393)</f>
        <v>27.257656862768588</v>
      </c>
      <c r="N2395" s="155">
        <f t="shared" ref="N2395" si="5458">+SUMPRODUCT(N2396:N2400,N2389:N2393)</f>
        <v>25.052800302948242</v>
      </c>
      <c r="O2395" s="156">
        <f t="shared" ref="O2395" si="5459">+SUMPRODUCT(O2396:O2400,O2389:O2393)</f>
        <v>21.196595452974034</v>
      </c>
      <c r="P2395" s="156"/>
    </row>
    <row r="2396" spans="1:16" x14ac:dyDescent="0.25">
      <c r="A2396" s="194" t="s">
        <v>118</v>
      </c>
      <c r="B2396" s="376"/>
      <c r="C2396" s="77" t="s">
        <v>34</v>
      </c>
      <c r="D2396" s="243">
        <f>+IF(D2394=1,D2408*'CPP Detay Tum Ay'!D$38+(1-'Measured TV opt-pt'!D2408)*'CPP Detay Tum Ay'!D$20,IF(D2394=2,D2408*'CPP Detay (düşük)'!D$38+(1-'Measured TV opt-pt'!D2408)*'CPP Detay (düşük)'!D$20,IF(D2394=3,D2408*'CPP Detay (yüksek)'!D$38+(1-'Measured TV opt-pt'!D2408)*'CPP Detay (yüksek)'!D$20,"Girilen Rakamda Hata Var")))</f>
        <v>17.464164150556634</v>
      </c>
      <c r="E2396" s="243">
        <f>+IF(E2394=1,E2408*'CPP Detay Tum Ay'!E$38+(1-'Measured TV opt-pt'!E2408)*'CPP Detay Tum Ay'!E$20,IF(E2394=2,E2408*'CPP Detay (düşük)'!E$38+(1-'Measured TV opt-pt'!E2408)*'CPP Detay (düşük)'!E$20,IF(E2394=3,E2408*'CPP Detay (yüksek)'!E$38+(1-'Measured TV opt-pt'!E2408)*'CPP Detay (yüksek)'!E$20,"Girilen Rakamda Hata Var")))</f>
        <v>17.440310812806491</v>
      </c>
      <c r="F2396" s="161">
        <f>+IF(F2394=1,F2408*'CPP Detay Tum Ay'!F$38+(1-'Measured TV opt-pt'!F2408)*'CPP Detay Tum Ay'!F$20,IF(F2394=2,F2408*'CPP Detay (düşük)'!F$38+(1-'Measured TV opt-pt'!F2408)*'CPP Detay (düşük)'!F$20,IF(F2394=3,F2408*'CPP Detay (yüksek)'!F$38+(1-'Measured TV opt-pt'!F2408)*'CPP Detay (yüksek)'!F$20,"Girilen Rakamda Hata Var")))</f>
        <v>18.801284390853873</v>
      </c>
      <c r="G2396" s="161">
        <f>+IF(G2394=1,G2408*'CPP Detay Tum Ay'!G$38+(1-'Measured TV opt-pt'!G2408)*'CPP Detay Tum Ay'!G$20,IF(G2394=2,G2408*'CPP Detay (düşük)'!G$38+(1-'Measured TV opt-pt'!G2408)*'CPP Detay (düşük)'!G$20,IF(G2394=3,G2408*'CPP Detay (yüksek)'!G$38+(1-'Measured TV opt-pt'!G2408)*'CPP Detay (yüksek)'!G$20,"Girilen Rakamda Hata Var")))</f>
        <v>25.388345112152834</v>
      </c>
      <c r="H2396" s="161">
        <f>+IF(H2394=1,H2408*'CPP Detay Tum Ay'!H$38+(1-'Measured TV opt-pt'!H2408)*'CPP Detay Tum Ay'!H$20,IF(H2394=2,H2408*'CPP Detay (düşük)'!H$38+(1-'Measured TV opt-pt'!H2408)*'CPP Detay (düşük)'!H$20,IF(H2394=3,H2408*'CPP Detay (yüksek)'!H$38+(1-'Measured TV opt-pt'!H2408)*'CPP Detay (yüksek)'!H$20,"Girilen Rakamda Hata Var")))</f>
        <v>29.906721880543316</v>
      </c>
      <c r="I2396" s="161">
        <f>+IF(I2394=1,I2408*'CPP Detay Tum Ay'!I$38+(1-'Measured TV opt-pt'!I2408)*'CPP Detay Tum Ay'!I$20,IF(I2394=2,I2408*'CPP Detay (düşük)'!I$38+(1-'Measured TV opt-pt'!I2408)*'CPP Detay (düşük)'!I$20,IF(I2394=3,I2408*'CPP Detay (yüksek)'!I$38+(1-'Measured TV opt-pt'!I2408)*'CPP Detay (yüksek)'!I$20,"Girilen Rakamda Hata Var")))</f>
        <v>28.481543798919329</v>
      </c>
      <c r="J2396" s="161">
        <f>+IF(J2394=1,J2408*'CPP Detay Tum Ay'!J$38+(1-'Measured TV opt-pt'!J2408)*'CPP Detay Tum Ay'!J$20,IF(J2394=2,J2408*'CPP Detay (düşük)'!J$38+(1-'Measured TV opt-pt'!J2408)*'CPP Detay (düşük)'!J$20,IF(J2394=3,J2408*'CPP Detay (yüksek)'!J$38+(1-'Measured TV opt-pt'!J2408)*'CPP Detay (yüksek)'!J$20,"Girilen Rakamda Hata Var")))</f>
        <v>18.814975998400666</v>
      </c>
      <c r="K2396" s="161">
        <f>+IF(K2394=1,K2408*'CPP Detay Tum Ay'!K$38+(1-'Measured TV opt-pt'!K2408)*'CPP Detay Tum Ay'!K$20,IF(K2394=2,K2408*'CPP Detay (düşük)'!K$38+(1-'Measured TV opt-pt'!K2408)*'CPP Detay (düşük)'!K$20,IF(K2394=3,K2408*'CPP Detay (yüksek)'!K$38+(1-'Measured TV opt-pt'!K2408)*'CPP Detay (yüksek)'!K$20,"Girilen Rakamda Hata Var")))</f>
        <v>17.034468684979927</v>
      </c>
      <c r="L2396" s="255">
        <f>+IF(L2394=1,L2408*'CPP Detay Tum Ay'!L$38+(1-'Measured TV opt-pt'!L2408)*'CPP Detay Tum Ay'!L$20,IF(L2394=2,L2408*'CPP Detay (düşük)'!L$38+(1-'Measured TV opt-pt'!L2408)*'CPP Detay (düşük)'!L$20,IF(L2394=3,L2408*'CPP Detay (yüksek)'!L$38+(1-'Measured TV opt-pt'!L2408)*'CPP Detay (yüksek)'!L$20,"Girilen Rakamda Hata Var")))</f>
        <v>22.467149289573328</v>
      </c>
      <c r="M2396" s="255">
        <f>+IF(M2394=1,M2408*'CPP Detay Tum Ay'!M$38+(1-'Measured TV opt-pt'!M2408)*'CPP Detay Tum Ay'!M$20,IF(M2394=2,M2408*'CPP Detay (düşük)'!M$38+(1-'Measured TV opt-pt'!M2408)*'CPP Detay (düşük)'!M$20,IF(M2394=3,M2408*'CPP Detay (yüksek)'!M$38+(1-'Measured TV opt-pt'!M2408)*'CPP Detay (yüksek)'!M$20,"Girilen Rakamda Hata Var")))</f>
        <v>25.789248753307362</v>
      </c>
      <c r="N2396" s="255">
        <f>+IF(N2394=1,N2408*'CPP Detay Tum Ay'!N$38+(1-'Measured TV opt-pt'!N2408)*'CPP Detay Tum Ay'!N$20,IF(N2394=2,N2408*'CPP Detay (düşük)'!N$38+(1-'Measured TV opt-pt'!N2408)*'CPP Detay (düşük)'!N$20,IF(N2394=3,N2408*'CPP Detay (yüksek)'!N$38+(1-'Measured TV opt-pt'!N2408)*'CPP Detay (yüksek)'!N$20,"Girilen Rakamda Hata Var")))</f>
        <v>23.803341004858662</v>
      </c>
      <c r="O2396" s="256">
        <f>+IF(O2394=1,O2408*'CPP Detay Tum Ay'!O$38+(1-'Measured TV opt-pt'!O2408)*'CPP Detay Tum Ay'!O$20,IF(O2394=2,O2408*'CPP Detay (düşük)'!O$38+(1-'Measured TV opt-pt'!O2408)*'CPP Detay (düşük)'!O$20,IF(O2394=3,O2408*'CPP Detay (yüksek)'!O$38+(1-'Measured TV opt-pt'!O2408)*'CPP Detay (yüksek)'!O$20,"Girilen Rakamda Hata Var")))</f>
        <v>19.99835323959751</v>
      </c>
      <c r="P2396" s="162"/>
    </row>
    <row r="2397" spans="1:16" x14ac:dyDescent="0.25">
      <c r="A2397" s="194" t="s">
        <v>118</v>
      </c>
      <c r="B2397" s="376"/>
      <c r="C2397" s="77" t="s">
        <v>194</v>
      </c>
      <c r="D2397" s="243">
        <f>+IF(D2394=1,D2409*'CPP Detay Tum Ay'!D$94+(1-'Measured TV opt-pt'!D2409)*'CPP Detay Tum Ay'!D$76,IF(D2394=2,D2409*'CPP Detay (düşük)'!D$94+(1-'Measured TV opt-pt'!D2409)*'CPP Detay (düşük)'!D$76,IF(D2394=3,D2409*'CPP Detay (yüksek)'!D$94+(1-'Measured TV opt-pt'!D2409)*'CPP Detay (yüksek)'!D$76,"Girilen Rakamda Hata Var")))</f>
        <v>0</v>
      </c>
      <c r="E2397" s="243">
        <f>+IF(E2394=1,E2409*'CPP Detay Tum Ay'!E$94+(1-'Measured TV opt-pt'!E2409)*'CPP Detay Tum Ay'!E$76,IF(E2394=2,E2409*'CPP Detay (düşük)'!E$94+(1-'Measured TV opt-pt'!E2409)*'CPP Detay (düşük)'!E$76,IF(E2394=3,E2409*'CPP Detay (yüksek)'!E$94+(1-'Measured TV opt-pt'!E2409)*'CPP Detay (yüksek)'!E$76,"Girilen Rakamda Hata Var")))</f>
        <v>0</v>
      </c>
      <c r="F2397" s="243">
        <f>+IF(F2394=1,F2409*'CPP Detay Tum Ay'!F$94+(1-'Measured TV opt-pt'!F2409)*'CPP Detay Tum Ay'!F$76,IF(F2394=2,F2409*'CPP Detay (düşük)'!F$94+(1-'Measured TV opt-pt'!F2409)*'CPP Detay (düşük)'!F$76,IF(F2394=3,F2409*'CPP Detay (yüksek)'!F$94+(1-'Measured TV opt-pt'!F2409)*'CPP Detay (yüksek)'!F$76,"Girilen Rakamda Hata Var")))</f>
        <v>0</v>
      </c>
      <c r="G2397" s="243">
        <f>+IF(G2394=1,G2409*'CPP Detay Tum Ay'!G$94+(1-'Measured TV opt-pt'!G2409)*'CPP Detay Tum Ay'!G$76,IF(G2394=2,G2409*'CPP Detay (düşük)'!G$94+(1-'Measured TV opt-pt'!G2409)*'CPP Detay (düşük)'!G$76,IF(G2394=3,G2409*'CPP Detay (yüksek)'!G$94+(1-'Measured TV opt-pt'!G2409)*'CPP Detay (yüksek)'!G$76,"Girilen Rakamda Hata Var")))</f>
        <v>0</v>
      </c>
      <c r="H2397" s="243">
        <f>+IF(H2394=1,H2409*'CPP Detay Tum Ay'!H$94+(1-'Measured TV opt-pt'!H2409)*'CPP Detay Tum Ay'!H$76,IF(H2394=2,H2409*'CPP Detay (düşük)'!H$94+(1-'Measured TV opt-pt'!H2409)*'CPP Detay (düşük)'!H$76,IF(H2394=3,H2409*'CPP Detay (yüksek)'!H$94+(1-'Measured TV opt-pt'!H2409)*'CPP Detay (yüksek)'!H$76,"Girilen Rakamda Hata Var")))</f>
        <v>0</v>
      </c>
      <c r="I2397" s="243">
        <f>+IF(I2394=1,I2409*'CPP Detay Tum Ay'!I$94+(1-'Measured TV opt-pt'!I2409)*'CPP Detay Tum Ay'!I$76,IF(I2394=2,I2409*'CPP Detay (düşük)'!I$94+(1-'Measured TV opt-pt'!I2409)*'CPP Detay (düşük)'!I$76,IF(I2394=3,I2409*'CPP Detay (yüksek)'!I$94+(1-'Measured TV opt-pt'!I2409)*'CPP Detay (yüksek)'!I$76,"Girilen Rakamda Hata Var")))</f>
        <v>0</v>
      </c>
      <c r="J2397" s="243">
        <f>+IF(J2394=1,J2409*'CPP Detay Tum Ay'!J$94+(1-'Measured TV opt-pt'!J2409)*'CPP Detay Tum Ay'!J$76,IF(J2394=2,J2409*'CPP Detay (düşük)'!J$94+(1-'Measured TV opt-pt'!J2409)*'CPP Detay (düşük)'!J$76,IF(J2394=3,J2409*'CPP Detay (yüksek)'!J$94+(1-'Measured TV opt-pt'!J2409)*'CPP Detay (yüksek)'!J$76,"Girilen Rakamda Hata Var")))</f>
        <v>0</v>
      </c>
      <c r="K2397" s="243">
        <f>+IF(K2394=1,K2409*'CPP Detay Tum Ay'!K$94+(1-'Measured TV opt-pt'!K2409)*'CPP Detay Tum Ay'!K$76,IF(K2394=2,K2409*'CPP Detay (düşük)'!K$94+(1-'Measured TV opt-pt'!K2409)*'CPP Detay (düşük)'!K$76,IF(K2394=3,K2409*'CPP Detay (yüksek)'!K$94+(1-'Measured TV opt-pt'!K2409)*'CPP Detay (yüksek)'!K$76,"Girilen Rakamda Hata Var")))</f>
        <v>0</v>
      </c>
      <c r="L2397" s="257">
        <f>+IF(L2394=1,L2409*'CPP Detay Tum Ay'!L$94+(1-'Measured TV opt-pt'!L2409)*'CPP Detay Tum Ay'!L$76,IF(L2394=2,L2409*'CPP Detay (düşük)'!L$94+(1-'Measured TV opt-pt'!L2409)*'CPP Detay (düşük)'!L$76,IF(L2394=3,L2409*'CPP Detay (yüksek)'!L$94+(1-'Measured TV opt-pt'!L2409)*'CPP Detay (yüksek)'!L$76,"Girilen Rakamda Hata Var")))</f>
        <v>0</v>
      </c>
      <c r="M2397" s="257">
        <f>+IF(M2394=1,M2409*'CPP Detay Tum Ay'!M$94+(1-'Measured TV opt-pt'!M2409)*'CPP Detay Tum Ay'!M$76,IF(M2394=2,M2409*'CPP Detay (düşük)'!M$94+(1-'Measured TV opt-pt'!M2409)*'CPP Detay (düşük)'!M$76,IF(M2394=3,M2409*'CPP Detay (yüksek)'!M$94+(1-'Measured TV opt-pt'!M2409)*'CPP Detay (yüksek)'!M$76,"Girilen Rakamda Hata Var")))</f>
        <v>0</v>
      </c>
      <c r="N2397" s="257">
        <f>+IF(N2394=1,N2409*'CPP Detay Tum Ay'!N$94+(1-'Measured TV opt-pt'!N2409)*'CPP Detay Tum Ay'!N$76,IF(N2394=2,N2409*'CPP Detay (düşük)'!N$94+(1-'Measured TV opt-pt'!N2409)*'CPP Detay (düşük)'!N$76,IF(N2394=3,N2409*'CPP Detay (yüksek)'!N$94+(1-'Measured TV opt-pt'!N2409)*'CPP Detay (yüksek)'!N$76,"Girilen Rakamda Hata Var")))</f>
        <v>0</v>
      </c>
      <c r="O2397" s="258">
        <f>+IF(O2394=1,O2409*'CPP Detay Tum Ay'!O$94+(1-'Measured TV opt-pt'!O2409)*'CPP Detay Tum Ay'!O$76,IF(O2394=2,O2409*'CPP Detay (düşük)'!O$94+(1-'Measured TV opt-pt'!O2409)*'CPP Detay (düşük)'!O$76,IF(O2394=3,O2409*'CPP Detay (yüksek)'!O$94+(1-'Measured TV opt-pt'!O2409)*'CPP Detay (yüksek)'!O$76,"Girilen Rakamda Hata Var")))</f>
        <v>0</v>
      </c>
      <c r="P2397" s="244"/>
    </row>
    <row r="2398" spans="1:16" x14ac:dyDescent="0.25">
      <c r="A2398" s="194" t="s">
        <v>118</v>
      </c>
      <c r="B2398" s="376"/>
      <c r="C2398" s="77" t="s">
        <v>195</v>
      </c>
      <c r="D2398" s="243">
        <f>+IF(D2394=1,D2410*'CPP Detay Tum Ay'!D$150+(1-'Measured TV opt-pt'!D2410)*'CPP Detay Tum Ay'!D$132,IF(D2394=2,D2410*'CPP Detay (düşük)'!D$150+(1-'Measured TV opt-pt'!D2410)*'CPP Detay (düşük)'!D$132,IF(D2394=3,D2410*'CPP Detay (yüksek)'!D$150+(1-'Measured TV opt-pt'!D2410)*'CPP Detay (yüksek)'!D$132,"Girilen Rakamda Hata Var")))</f>
        <v>21.236071367948714</v>
      </c>
      <c r="E2398" s="243">
        <f>+IF(E2394=1,E2410*'CPP Detay Tum Ay'!E$150+(1-'Measured TV opt-pt'!E2410)*'CPP Detay Tum Ay'!E$132,IF(E2394=2,E2410*'CPP Detay (düşük)'!E$150+(1-'Measured TV opt-pt'!E2410)*'CPP Detay (düşük)'!E$132,IF(E2394=3,E2410*'CPP Detay (yüksek)'!E$150+(1-'Measured TV opt-pt'!E2410)*'CPP Detay (yüksek)'!E$132,"Girilen Rakamda Hata Var")))</f>
        <v>22.319531918936036</v>
      </c>
      <c r="F2398" s="243">
        <f>+IF(F2394=1,F2410*'CPP Detay Tum Ay'!F$150+(1-'Measured TV opt-pt'!F2410)*'CPP Detay Tum Ay'!F$132,IF(F2394=2,F2410*'CPP Detay (düşük)'!F$150+(1-'Measured TV opt-pt'!F2410)*'CPP Detay (düşük)'!F$132,IF(F2394=3,F2410*'CPP Detay (yüksek)'!F$150+(1-'Measured TV opt-pt'!F2410)*'CPP Detay (yüksek)'!F$132,"Girilen Rakamda Hata Var")))</f>
        <v>25.139650797266516</v>
      </c>
      <c r="G2398" s="243">
        <f>+IF(G2394=1,G2410*'CPP Detay Tum Ay'!G$150+(1-'Measured TV opt-pt'!G2410)*'CPP Detay Tum Ay'!G$132,IF(G2394=2,G2410*'CPP Detay (düşük)'!G$150+(1-'Measured TV opt-pt'!G2410)*'CPP Detay (düşük)'!G$132,IF(G2394=3,G2410*'CPP Detay (yüksek)'!G$150+(1-'Measured TV opt-pt'!G2410)*'CPP Detay (yüksek)'!G$132,"Girilen Rakamda Hata Var")))</f>
        <v>32.571152962092278</v>
      </c>
      <c r="H2398" s="243">
        <f>+IF(H2394=1,H2410*'CPP Detay Tum Ay'!H$150+(1-'Measured TV opt-pt'!H2410)*'CPP Detay Tum Ay'!H$132,IF(H2394=2,H2410*'CPP Detay (düşük)'!H$150+(1-'Measured TV opt-pt'!H2410)*'CPP Detay (düşük)'!H$132,IF(H2394=3,H2410*'CPP Detay (yüksek)'!H$150+(1-'Measured TV opt-pt'!H2410)*'CPP Detay (yüksek)'!H$132,"Girilen Rakamda Hata Var")))</f>
        <v>38.504582322566698</v>
      </c>
      <c r="I2398" s="243">
        <f>+IF(I2394=1,I2410*'CPP Detay Tum Ay'!I$150+(1-'Measured TV opt-pt'!I2410)*'CPP Detay Tum Ay'!I$132,IF(I2394=2,I2410*'CPP Detay (düşük)'!I$150+(1-'Measured TV opt-pt'!I2410)*'CPP Detay (düşük)'!I$132,IF(I2394=3,I2410*'CPP Detay (yüksek)'!I$150+(1-'Measured TV opt-pt'!I2410)*'CPP Detay (yüksek)'!I$132,"Girilen Rakamda Hata Var")))</f>
        <v>36.142210678171971</v>
      </c>
      <c r="J2398" s="243">
        <f>+IF(J2394=1,J2410*'CPP Detay Tum Ay'!J$150+(1-'Measured TV opt-pt'!J2410)*'CPP Detay Tum Ay'!J$132,IF(J2394=2,J2410*'CPP Detay (düşük)'!J$150+(1-'Measured TV opt-pt'!J2410)*'CPP Detay (düşük)'!J$132,IF(J2394=3,J2410*'CPP Detay (yüksek)'!J$150+(1-'Measured TV opt-pt'!J2410)*'CPP Detay (yüksek)'!J$132,"Girilen Rakamda Hata Var")))</f>
        <v>22.891196098593156</v>
      </c>
      <c r="K2398" s="243">
        <f>+IF(K2394=1,K2410*'CPP Detay Tum Ay'!K$150+(1-'Measured TV opt-pt'!K2410)*'CPP Detay Tum Ay'!K$132,IF(K2394=2,K2410*'CPP Detay (düşük)'!K$150+(1-'Measured TV opt-pt'!K2410)*'CPP Detay (düşük)'!K$132,IF(K2394=3,K2410*'CPP Detay (yüksek)'!K$150+(1-'Measured TV opt-pt'!K2410)*'CPP Detay (yüksek)'!K$132,"Girilen Rakamda Hata Var")))</f>
        <v>18.52416727465565</v>
      </c>
      <c r="L2398" s="257">
        <f>+IF(L2394=1,L2410*'CPP Detay Tum Ay'!L$150+(1-'Measured TV opt-pt'!L2410)*'CPP Detay Tum Ay'!L$132,IF(L2394=2,L2410*'CPP Detay (düşük)'!L$150+(1-'Measured TV opt-pt'!L2410)*'CPP Detay (düşük)'!L$132,IF(L2394=3,L2410*'CPP Detay (yüksek)'!L$150+(1-'Measured TV opt-pt'!L2410)*'CPP Detay (yüksek)'!L$132,"Girilen Rakamda Hata Var")))</f>
        <v>28.233970352734637</v>
      </c>
      <c r="M2398" s="257">
        <f>+IF(M2394=1,M2410*'CPP Detay Tum Ay'!M$150+(1-'Measured TV opt-pt'!M2410)*'CPP Detay Tum Ay'!M$132,IF(M2394=2,M2410*'CPP Detay (düşük)'!M$150+(1-'Measured TV opt-pt'!M2410)*'CPP Detay (düşük)'!M$132,IF(M2394=3,M2410*'CPP Detay (yüksek)'!M$150+(1-'Measured TV opt-pt'!M2410)*'CPP Detay (yüksek)'!M$132,"Girilen Rakamda Hata Var")))</f>
        <v>32.359637806635185</v>
      </c>
      <c r="N2398" s="257">
        <f>+IF(N2394=1,N2410*'CPP Detay Tum Ay'!N$150+(1-'Measured TV opt-pt'!N2410)*'CPP Detay Tum Ay'!N$132,IF(N2394=2,N2410*'CPP Detay (düşük)'!N$150+(1-'Measured TV opt-pt'!N2410)*'CPP Detay (düşük)'!N$132,IF(N2394=3,N2410*'CPP Detay (yüksek)'!N$150+(1-'Measured TV opt-pt'!N2410)*'CPP Detay (yüksek)'!N$132,"Girilen Rakamda Hata Var")))</f>
        <v>29.645492106680784</v>
      </c>
      <c r="O2398" s="258">
        <f>+IF(O2394=1,O2410*'CPP Detay Tum Ay'!O$150+(1-'Measured TV opt-pt'!O2410)*'CPP Detay Tum Ay'!O$132,IF(O2394=2,O2410*'CPP Detay (düşük)'!O$150+(1-'Measured TV opt-pt'!O2410)*'CPP Detay (düşük)'!O$132,IF(O2394=3,O2410*'CPP Detay (yüksek)'!O$150+(1-'Measured TV opt-pt'!O2410)*'CPP Detay (yüksek)'!O$132,"Girilen Rakamda Hata Var")))</f>
        <v>24.837976057063997</v>
      </c>
      <c r="P2398" s="244"/>
    </row>
    <row r="2399" spans="1:16" x14ac:dyDescent="0.25">
      <c r="A2399" s="194" t="s">
        <v>118</v>
      </c>
      <c r="B2399" s="376"/>
      <c r="C2399" s="77" t="s">
        <v>193</v>
      </c>
      <c r="D2399" s="243">
        <f>+IF(D2394=1,D2411*'CPP Detay Tum Ay'!D$206+(1-'Measured TV opt-pt'!D2411)*'CPP Detay Tum Ay'!D$188,IF(D2394=2,D2411*'CPP Detay (düşük)'!D$206+(1-'Measured TV opt-pt'!D2411)*'CPP Detay (düşük)'!D$188,IF(D2394=3,D2411*'CPP Detay (yüksek)'!D$206+(1-'Measured TV opt-pt'!D2411)*'CPP Detay (yüksek)'!D$188,"Girilen Rakamda Hata Var")))</f>
        <v>13.255139170040486</v>
      </c>
      <c r="E2399" s="243">
        <f>+IF(E2394=1,E2411*'CPP Detay Tum Ay'!E$206+(1-'Measured TV opt-pt'!E2411)*'CPP Detay Tum Ay'!E$188,IF(E2394=2,E2411*'CPP Detay (düşük)'!E$206+(1-'Measured TV opt-pt'!E2411)*'CPP Detay (düşük)'!E$188,IF(E2394=3,E2411*'CPP Detay (yüksek)'!E$206+(1-'Measured TV opt-pt'!E2411)*'CPP Detay (yüksek)'!E$188,"Girilen Rakamda Hata Var")))</f>
        <v>12.967943391043091</v>
      </c>
      <c r="F2399" s="243">
        <f>+IF(F2394=1,F2411*'CPP Detay Tum Ay'!F$206+(1-'Measured TV opt-pt'!F2411)*'CPP Detay Tum Ay'!F$188,IF(F2394=2,F2411*'CPP Detay (düşük)'!F$206+(1-'Measured TV opt-pt'!F2411)*'CPP Detay (düşük)'!F$188,IF(F2394=3,F2411*'CPP Detay (yüksek)'!F$206+(1-'Measured TV opt-pt'!F2411)*'CPP Detay (yüksek)'!F$188,"Girilen Rakamda Hata Var")))</f>
        <v>19.248428727173621</v>
      </c>
      <c r="G2399" s="243">
        <f>+IF(G2394=1,G2411*'CPP Detay Tum Ay'!G$206+(1-'Measured TV opt-pt'!G2411)*'CPP Detay Tum Ay'!G$188,IF(G2394=2,G2411*'CPP Detay (düşük)'!G$206+(1-'Measured TV opt-pt'!G2411)*'CPP Detay (düşük)'!G$188,IF(G2394=3,G2411*'CPP Detay (yüksek)'!G$206+(1-'Measured TV opt-pt'!G2411)*'CPP Detay (yüksek)'!G$188,"Girilen Rakamda Hata Var")))</f>
        <v>31.617238339887738</v>
      </c>
      <c r="H2399" s="243">
        <f>+IF(H2394=1,H2411*'CPP Detay Tum Ay'!H$206+(1-'Measured TV opt-pt'!H2411)*'CPP Detay Tum Ay'!H$188,IF(H2394=2,H2411*'CPP Detay (düşük)'!H$206+(1-'Measured TV opt-pt'!H2411)*'CPP Detay (düşük)'!H$188,IF(H2394=3,H2411*'CPP Detay (yüksek)'!H$206+(1-'Measured TV opt-pt'!H2411)*'CPP Detay (yüksek)'!H$188,"Girilen Rakamda Hata Var")))</f>
        <v>37.496312795815889</v>
      </c>
      <c r="I2399" s="243">
        <f>+IF(I2394=1,I2411*'CPP Detay Tum Ay'!I$206+(1-'Measured TV opt-pt'!I2411)*'CPP Detay Tum Ay'!I$188,IF(I2394=2,I2411*'CPP Detay (düşük)'!I$206+(1-'Measured TV opt-pt'!I2411)*'CPP Detay (düşük)'!I$188,IF(I2394=3,I2411*'CPP Detay (yüksek)'!I$206+(1-'Measured TV opt-pt'!I2411)*'CPP Detay (yüksek)'!I$188,"Girilen Rakamda Hata Var")))</f>
        <v>35.443912671803574</v>
      </c>
      <c r="J2399" s="243">
        <f>+IF(J2394=1,J2411*'CPP Detay Tum Ay'!J$206+(1-'Measured TV opt-pt'!J2411)*'CPP Detay Tum Ay'!J$188,IF(J2394=2,J2411*'CPP Detay (düşük)'!J$206+(1-'Measured TV opt-pt'!J2411)*'CPP Detay (düşük)'!J$188,IF(J2394=3,J2411*'CPP Detay (yüksek)'!J$206+(1-'Measured TV opt-pt'!J2411)*'CPP Detay (yüksek)'!J$188,"Girilen Rakamda Hata Var")))</f>
        <v>22.285751374791982</v>
      </c>
      <c r="K2399" s="243">
        <f>+IF(K2394=1,K2411*'CPP Detay Tum Ay'!K$206+(1-'Measured TV opt-pt'!K2411)*'CPP Detay Tum Ay'!K$188,IF(K2394=2,K2411*'CPP Detay (düşük)'!K$206+(1-'Measured TV opt-pt'!K2411)*'CPP Detay (düşük)'!K$188,IF(K2394=3,K2411*'CPP Detay (yüksek)'!K$206+(1-'Measured TV opt-pt'!K2411)*'CPP Detay (yüksek)'!K$188,"Girilen Rakamda Hata Var")))</f>
        <v>18.035725898829039</v>
      </c>
      <c r="L2399" s="257">
        <f>+IF(L2394=1,L2411*'CPP Detay Tum Ay'!L$206+(1-'Measured TV opt-pt'!L2411)*'CPP Detay Tum Ay'!L$188,IF(L2394=2,L2411*'CPP Detay (düşük)'!L$206+(1-'Measured TV opt-pt'!L2411)*'CPP Detay (düşük)'!L$188,IF(L2394=3,L2411*'CPP Detay (yüksek)'!L$206+(1-'Measured TV opt-pt'!L2411)*'CPP Detay (yüksek)'!L$188,"Girilen Rakamda Hata Var")))</f>
        <v>35.145626645182467</v>
      </c>
      <c r="M2399" s="257">
        <f>+IF(M2394=1,M2411*'CPP Detay Tum Ay'!M$206+(1-'Measured TV opt-pt'!M2411)*'CPP Detay Tum Ay'!M$188,IF(M2394=2,M2411*'CPP Detay (düşük)'!M$206+(1-'Measured TV opt-pt'!M2411)*'CPP Detay (düşük)'!M$188,IF(M2394=3,M2411*'CPP Detay (yüksek)'!M$206+(1-'Measured TV opt-pt'!M2411)*'CPP Detay (yüksek)'!M$188,"Girilen Rakamda Hata Var")))</f>
        <v>36.521554108764683</v>
      </c>
      <c r="N2399" s="257">
        <f>+IF(N2394=1,N2411*'CPP Detay Tum Ay'!N$206+(1-'Measured TV opt-pt'!N2411)*'CPP Detay Tum Ay'!N$188,IF(N2394=2,N2411*'CPP Detay (düşük)'!N$206+(1-'Measured TV opt-pt'!N2411)*'CPP Detay (düşük)'!N$188,IF(N2394=3,N2411*'CPP Detay (yüksek)'!N$206+(1-'Measured TV opt-pt'!N2411)*'CPP Detay (yüksek)'!N$188,"Girilen Rakamda Hata Var")))</f>
        <v>32.626585992454281</v>
      </c>
      <c r="O2399" s="258">
        <f>+IF(O2394=1,O2411*'CPP Detay Tum Ay'!O$206+(1-'Measured TV opt-pt'!O2411)*'CPP Detay Tum Ay'!O$188,IF(O2394=2,O2411*'CPP Detay (düşük)'!O$206+(1-'Measured TV opt-pt'!O2411)*'CPP Detay (düşük)'!O$188,IF(O2394=3,O2411*'CPP Detay (yüksek)'!O$206+(1-'Measured TV opt-pt'!O2411)*'CPP Detay (yüksek)'!O$188,"Girilen Rakamda Hata Var")))</f>
        <v>0</v>
      </c>
      <c r="P2399" s="244"/>
    </row>
    <row r="2400" spans="1:16" ht="15.75" thickBot="1" x14ac:dyDescent="0.3">
      <c r="A2400" s="194" t="s">
        <v>118</v>
      </c>
      <c r="B2400" s="376"/>
      <c r="C2400" s="96" t="s">
        <v>229</v>
      </c>
      <c r="D2400" s="243">
        <f>+IF(D2394=1,D2412*'CPP Detay Tum Ay'!D$262+(1-'Measured TV opt-pt'!D2412)*'CPP Detay Tum Ay'!D$244,IF(D2394=2,D2412*'CPP Detay (düşük)'!D$262+(1-'Measured TV opt-pt'!D2412)*'CPP Detay (düşük)'!D$244,IF(D2394=3,D2412*'CPP Detay (yüksek)'!D$262+(1-'Measured TV opt-pt'!D2412)*'CPP Detay (yüksek)'!D$244,"Girilen Rakamda Hata Var")))</f>
        <v>0</v>
      </c>
      <c r="E2400" s="163">
        <f>+IF(E2394=1,E2412*'CPP Detay Tum Ay'!E$262+(1-'Measured TV opt-pt'!E2412)*'CPP Detay Tum Ay'!E$244,IF(E2394=2,E2412*'CPP Detay (düşük)'!E$262+(1-'Measured TV opt-pt'!E2412)*'CPP Detay (düşük)'!E$244,IF(E2394=3,E2412*'CPP Detay (yüksek)'!E$262+(1-'Measured TV opt-pt'!E2412)*'CPP Detay (yüksek)'!E$244,"Girilen Rakamda Hata Var")))</f>
        <v>0</v>
      </c>
      <c r="F2400" s="163">
        <f>+IF(F2394=1,F2412*'CPP Detay Tum Ay'!F$262+(1-'Measured TV opt-pt'!F2412)*'CPP Detay Tum Ay'!F$244,IF(F2394=2,F2412*'CPP Detay (düşük)'!F$262+(1-'Measured TV opt-pt'!F2412)*'CPP Detay (düşük)'!F$244,IF(F2394=3,F2412*'CPP Detay (yüksek)'!F$262+(1-'Measured TV opt-pt'!F2412)*'CPP Detay (yüksek)'!F$244,"Girilen Rakamda Hata Var")))</f>
        <v>0</v>
      </c>
      <c r="G2400" s="163">
        <f>+IF(G2394=1,G2412*'CPP Detay Tum Ay'!G$262+(1-'Measured TV opt-pt'!G2412)*'CPP Detay Tum Ay'!G$244,IF(G2394=2,G2412*'CPP Detay (düşük)'!G$262+(1-'Measured TV opt-pt'!G2412)*'CPP Detay (düşük)'!G$244,IF(G2394=3,G2412*'CPP Detay (yüksek)'!G$262+(1-'Measured TV opt-pt'!G2412)*'CPP Detay (yüksek)'!G$244,"Girilen Rakamda Hata Var")))</f>
        <v>0</v>
      </c>
      <c r="H2400" s="163">
        <f>+IF(H2394=1,H2412*'CPP Detay Tum Ay'!H$262+(1-'Measured TV opt-pt'!H2412)*'CPP Detay Tum Ay'!H$244,IF(H2394=2,H2412*'CPP Detay (düşük)'!H$262+(1-'Measured TV opt-pt'!H2412)*'CPP Detay (düşük)'!H$244,IF(H2394=3,H2412*'CPP Detay (yüksek)'!H$262+(1-'Measured TV opt-pt'!H2412)*'CPP Detay (yüksek)'!H$244,"Girilen Rakamda Hata Var")))</f>
        <v>0</v>
      </c>
      <c r="I2400" s="163">
        <f>+IF(I2394=1,I2412*'CPP Detay Tum Ay'!I$262+(1-'Measured TV opt-pt'!I2412)*'CPP Detay Tum Ay'!I$244,IF(I2394=2,I2412*'CPP Detay (düşük)'!I$262+(1-'Measured TV opt-pt'!I2412)*'CPP Detay (düşük)'!I$244,IF(I2394=3,I2412*'CPP Detay (yüksek)'!I$262+(1-'Measured TV opt-pt'!I2412)*'CPP Detay (yüksek)'!I$244,"Girilen Rakamda Hata Var")))</f>
        <v>0</v>
      </c>
      <c r="J2400" s="163">
        <f>+IF(J2394=1,J2412*'CPP Detay Tum Ay'!J$262+(1-'Measured TV opt-pt'!J2412)*'CPP Detay Tum Ay'!J$244,IF(J2394=2,J2412*'CPP Detay (düşük)'!J$262+(1-'Measured TV opt-pt'!J2412)*'CPP Detay (düşük)'!J$244,IF(J2394=3,J2412*'CPP Detay (yüksek)'!J$262+(1-'Measured TV opt-pt'!J2412)*'CPP Detay (yüksek)'!J$244,"Girilen Rakamda Hata Var")))</f>
        <v>0</v>
      </c>
      <c r="K2400" s="163">
        <f>+IF(K2394=1,K2412*'CPP Detay Tum Ay'!K$262+(1-'Measured TV opt-pt'!K2412)*'CPP Detay Tum Ay'!K$244,IF(K2394=2,K2412*'CPP Detay (düşük)'!K$262+(1-'Measured TV opt-pt'!K2412)*'CPP Detay (düşük)'!K$244,IF(K2394=3,K2412*'CPP Detay (yüksek)'!K$262+(1-'Measured TV opt-pt'!K2412)*'CPP Detay (yüksek)'!K$244,"Girilen Rakamda Hata Var")))</f>
        <v>0</v>
      </c>
      <c r="L2400" s="163">
        <f>+IF(L2394=1,L2412*'CPP Detay Tum Ay'!L$262+(1-'Measured TV opt-pt'!L2412)*'CPP Detay Tum Ay'!L$244,IF(L2394=2,L2412*'CPP Detay (düşük)'!L$262+(1-'Measured TV opt-pt'!L2412)*'CPP Detay (düşük)'!L$244,IF(L2394=3,L2412*'CPP Detay (yüksek)'!L$262+(1-'Measured TV opt-pt'!L2412)*'CPP Detay (yüksek)'!L$244,"Girilen Rakamda Hata Var")))</f>
        <v>0</v>
      </c>
      <c r="M2400" s="163">
        <f>+IF(M2394=1,M2412*'CPP Detay Tum Ay'!M$262+(1-'Measured TV opt-pt'!M2412)*'CPP Detay Tum Ay'!M$244,IF(M2394=2,M2412*'CPP Detay (düşük)'!M$262+(1-'Measured TV opt-pt'!M2412)*'CPP Detay (düşük)'!M$244,IF(M2394=3,M2412*'CPP Detay (yüksek)'!M$262+(1-'Measured TV opt-pt'!M2412)*'CPP Detay (yüksek)'!M$244,"Girilen Rakamda Hata Var")))</f>
        <v>0</v>
      </c>
      <c r="N2400" s="163">
        <f>+IF(N2394=1,N2412*'CPP Detay Tum Ay'!N$262+(1-'Measured TV opt-pt'!N2412)*'CPP Detay Tum Ay'!N$244,IF(N2394=2,N2412*'CPP Detay (düşük)'!N$262+(1-'Measured TV opt-pt'!N2412)*'CPP Detay (düşük)'!N$244,IF(N2394=3,N2412*'CPP Detay (yüksek)'!N$262+(1-'Measured TV opt-pt'!N2412)*'CPP Detay (yüksek)'!N$244,"Girilen Rakamda Hata Var")))</f>
        <v>0</v>
      </c>
      <c r="O2400" s="164">
        <f>+IF(O2394=1,O2412*'CPP Detay Tum Ay'!O$262+(1-'Measured TV opt-pt'!O2412)*'CPP Detay Tum Ay'!O$244,IF(O2394=2,O2412*'CPP Detay (düşük)'!O$262+(1-'Measured TV opt-pt'!O2412)*'CPP Detay (düşük)'!O$244,IF(O2394=3,O2412*'CPP Detay (yüksek)'!O$262+(1-'Measured TV opt-pt'!O2412)*'CPP Detay (yüksek)'!O$244,"Girilen Rakamda Hata Var")))</f>
        <v>0</v>
      </c>
      <c r="P2400" s="164"/>
    </row>
    <row r="2401" spans="1:53" x14ac:dyDescent="0.25">
      <c r="A2401" s="194" t="s">
        <v>118</v>
      </c>
      <c r="B2401" s="376"/>
      <c r="C2401" s="263" t="s">
        <v>16</v>
      </c>
      <c r="D2401" s="264">
        <f>+SUMPRODUCT(D2402:D2406,D2389:D2393)</f>
        <v>20.540260845739464</v>
      </c>
      <c r="E2401" s="264">
        <f t="shared" ref="E2401" si="5460">+SUMPRODUCT(E2402:E2406,E2389:E2393)</f>
        <v>20.91535447847756</v>
      </c>
      <c r="F2401" s="264">
        <f t="shared" ref="F2401" si="5461">+SUMPRODUCT(F2402:F2406,F2389:F2393)</f>
        <v>22.847034529211214</v>
      </c>
      <c r="G2401" s="264">
        <f t="shared" ref="G2401" si="5462">+SUMPRODUCT(G2402:G2406,G2389:G2393)</f>
        <v>32.037769382598455</v>
      </c>
      <c r="H2401" s="264">
        <f t="shared" ref="H2401" si="5463">+SUMPRODUCT(H2402:H2406,H2389:H2393)</f>
        <v>37.691725594204726</v>
      </c>
      <c r="I2401" s="264">
        <f t="shared" ref="I2401" si="5464">+SUMPRODUCT(I2402:I2406,I2389:I2393)</f>
        <v>35.344196428506763</v>
      </c>
      <c r="J2401" s="264">
        <f t="shared" ref="J2401" si="5465">+SUMPRODUCT(J2402:J2406,J2389:J2393)</f>
        <v>23.217623558449901</v>
      </c>
      <c r="K2401" s="264">
        <f t="shared" ref="K2401" si="5466">+SUMPRODUCT(K2402:K2406,K2389:K2393)</f>
        <v>19.776129346767807</v>
      </c>
      <c r="L2401" s="264">
        <f t="shared" ref="L2401" si="5467">+SUMPRODUCT(L2402:L2406,L2389:L2393)</f>
        <v>26.782943085663984</v>
      </c>
      <c r="M2401" s="264">
        <f t="shared" ref="M2401" si="5468">+SUMPRODUCT(M2402:M2406,M2389:M2393)</f>
        <v>30.357749516156087</v>
      </c>
      <c r="N2401" s="264">
        <f t="shared" ref="N2401" si="5469">+SUMPRODUCT(N2402:N2406,N2389:N2393)</f>
        <v>28.11647452880495</v>
      </c>
      <c r="O2401" s="265">
        <f t="shared" ref="O2401" si="5470">+SUMPRODUCT(O2402:O2406,O2389:O2393)</f>
        <v>23.894507404668566</v>
      </c>
      <c r="P2401" s="165"/>
    </row>
    <row r="2402" spans="1:53" x14ac:dyDescent="0.25">
      <c r="A2402" s="194" t="s">
        <v>118</v>
      </c>
      <c r="B2402" s="376"/>
      <c r="C2402" s="77" t="s">
        <v>212</v>
      </c>
      <c r="D2402" s="261">
        <f>+D2396*(D2408*D2434+(1-D2408)*D2433)</f>
        <v>19.480023231378564</v>
      </c>
      <c r="E2402" s="261">
        <f t="shared" ref="E2402:O2402" si="5471">+E2396*(E2408*E2434+(1-E2408)*E2433)</f>
        <v>19.360313438665329</v>
      </c>
      <c r="F2402" s="261">
        <f t="shared" si="5471"/>
        <v>20.871116504938154</v>
      </c>
      <c r="G2402" s="261">
        <f t="shared" si="5471"/>
        <v>28.476855607649522</v>
      </c>
      <c r="H2402" s="261">
        <f t="shared" si="5471"/>
        <v>33.544896169018081</v>
      </c>
      <c r="I2402" s="261">
        <f t="shared" si="5471"/>
        <v>31.946344145784149</v>
      </c>
      <c r="J2402" s="261">
        <f t="shared" si="5471"/>
        <v>21.545793390001883</v>
      </c>
      <c r="K2402" s="261">
        <f t="shared" si="5471"/>
        <v>19.483797629009622</v>
      </c>
      <c r="L2402" s="261">
        <f t="shared" si="5471"/>
        <v>25.08137494419168</v>
      </c>
      <c r="M2402" s="261">
        <f t="shared" si="5471"/>
        <v>28.722335078336044</v>
      </c>
      <c r="N2402" s="261">
        <f t="shared" si="5471"/>
        <v>26.714220485156979</v>
      </c>
      <c r="O2402" s="262">
        <f t="shared" si="5471"/>
        <v>22.543752397637725</v>
      </c>
      <c r="P2402" s="162"/>
    </row>
    <row r="2403" spans="1:53" x14ac:dyDescent="0.25">
      <c r="A2403" s="194" t="s">
        <v>118</v>
      </c>
      <c r="B2403" s="376"/>
      <c r="C2403" s="77" t="s">
        <v>213</v>
      </c>
      <c r="D2403" s="261">
        <f>+D2397*(D2409*D2434+(1-D2409)*D2433)</f>
        <v>0</v>
      </c>
      <c r="E2403" s="261">
        <f t="shared" ref="E2403:O2403" si="5472">+E2397*(E2409*E2434+(1-E2409)*E2433)</f>
        <v>0</v>
      </c>
      <c r="F2403" s="261">
        <f t="shared" si="5472"/>
        <v>0</v>
      </c>
      <c r="G2403" s="261">
        <f t="shared" si="5472"/>
        <v>0</v>
      </c>
      <c r="H2403" s="261">
        <f t="shared" si="5472"/>
        <v>0</v>
      </c>
      <c r="I2403" s="261">
        <f t="shared" si="5472"/>
        <v>0</v>
      </c>
      <c r="J2403" s="261">
        <f t="shared" si="5472"/>
        <v>0</v>
      </c>
      <c r="K2403" s="261">
        <f t="shared" si="5472"/>
        <v>0</v>
      </c>
      <c r="L2403" s="261">
        <f t="shared" si="5472"/>
        <v>0</v>
      </c>
      <c r="M2403" s="261">
        <f t="shared" si="5472"/>
        <v>0</v>
      </c>
      <c r="N2403" s="261">
        <f t="shared" si="5472"/>
        <v>0</v>
      </c>
      <c r="O2403" s="262">
        <f t="shared" si="5472"/>
        <v>0</v>
      </c>
      <c r="P2403" s="244"/>
    </row>
    <row r="2404" spans="1:53" x14ac:dyDescent="0.25">
      <c r="A2404" s="194" t="s">
        <v>118</v>
      </c>
      <c r="B2404" s="376"/>
      <c r="C2404" s="77" t="s">
        <v>214</v>
      </c>
      <c r="D2404" s="261">
        <f>+D2398*(D2410*D2434+(1-D2410)*D2433)</f>
        <v>23.687315351858334</v>
      </c>
      <c r="E2404" s="261">
        <f t="shared" ref="E2404:O2404" si="5473">+E2398*(E2410*E2434+(1-E2410)*E2433)</f>
        <v>24.776687663020013</v>
      </c>
      <c r="F2404" s="261">
        <f t="shared" si="5473"/>
        <v>27.907273235995213</v>
      </c>
      <c r="G2404" s="261">
        <f t="shared" si="5473"/>
        <v>36.533457213490564</v>
      </c>
      <c r="H2404" s="261">
        <f t="shared" si="5473"/>
        <v>43.188692535446947</v>
      </c>
      <c r="I2404" s="261">
        <f t="shared" si="5473"/>
        <v>40.538936676533865</v>
      </c>
      <c r="J2404" s="261">
        <f t="shared" si="5473"/>
        <v>26.21363862660413</v>
      </c>
      <c r="K2404" s="261">
        <f t="shared" si="5473"/>
        <v>21.187694967178761</v>
      </c>
      <c r="L2404" s="261">
        <f t="shared" si="5473"/>
        <v>31.51921000092209</v>
      </c>
      <c r="M2404" s="261">
        <f t="shared" si="5473"/>
        <v>36.039993603015276</v>
      </c>
      <c r="N2404" s="261">
        <f t="shared" si="5473"/>
        <v>33.270800614384335</v>
      </c>
      <c r="O2404" s="262">
        <f t="shared" si="5473"/>
        <v>27.999364526685117</v>
      </c>
      <c r="P2404" s="244"/>
    </row>
    <row r="2405" spans="1:53" x14ac:dyDescent="0.25">
      <c r="A2405" s="194" t="s">
        <v>118</v>
      </c>
      <c r="B2405" s="376"/>
      <c r="C2405" s="77" t="s">
        <v>215</v>
      </c>
      <c r="D2405" s="161">
        <f>+D2399*(D2411*D2434+(1-D2411)*D2433)</f>
        <v>14.785157579918573</v>
      </c>
      <c r="E2405" s="161">
        <f t="shared" ref="E2405:O2405" si="5474">+E2399*(E2411*E2434+(1-E2411)*E2433)</f>
        <v>14.395583392992394</v>
      </c>
      <c r="F2405" s="161">
        <f t="shared" si="5474"/>
        <v>21.367486930694419</v>
      </c>
      <c r="G2405" s="161">
        <f t="shared" si="5474"/>
        <v>35.463498189436599</v>
      </c>
      <c r="H2405" s="161">
        <f t="shared" si="5474"/>
        <v>42.057766293502489</v>
      </c>
      <c r="I2405" s="161">
        <f t="shared" si="5474"/>
        <v>39.755690214008681</v>
      </c>
      <c r="J2405" s="161">
        <f t="shared" si="5474"/>
        <v>25.520319276678002</v>
      </c>
      <c r="K2405" s="161">
        <f t="shared" si="5474"/>
        <v>20.629022249160144</v>
      </c>
      <c r="L2405" s="161">
        <f t="shared" si="5474"/>
        <v>39.235090672828996</v>
      </c>
      <c r="M2405" s="161">
        <f t="shared" si="5474"/>
        <v>40.675256760202906</v>
      </c>
      <c r="N2405" s="161">
        <f t="shared" si="5474"/>
        <v>36.616448577636682</v>
      </c>
      <c r="O2405" s="162">
        <f t="shared" si="5474"/>
        <v>0</v>
      </c>
      <c r="P2405" s="244"/>
    </row>
    <row r="2406" spans="1:53" ht="15.75" thickBot="1" x14ac:dyDescent="0.3">
      <c r="A2406" s="194" t="s">
        <v>118</v>
      </c>
      <c r="B2406" s="376"/>
      <c r="C2406" s="96" t="s">
        <v>230</v>
      </c>
      <c r="D2406" s="163">
        <f>+D2400*(D2412*D2434+(1-D2412)*D2433)</f>
        <v>0</v>
      </c>
      <c r="E2406" s="163">
        <f t="shared" ref="E2406:O2406" si="5475">+E2400*(E2412*E2434+(1-E2412)*E2433)</f>
        <v>0</v>
      </c>
      <c r="F2406" s="163">
        <f t="shared" si="5475"/>
        <v>0</v>
      </c>
      <c r="G2406" s="163">
        <f t="shared" si="5475"/>
        <v>0</v>
      </c>
      <c r="H2406" s="163">
        <f t="shared" si="5475"/>
        <v>0</v>
      </c>
      <c r="I2406" s="163">
        <f t="shared" si="5475"/>
        <v>0</v>
      </c>
      <c r="J2406" s="163">
        <f t="shared" si="5475"/>
        <v>0</v>
      </c>
      <c r="K2406" s="163">
        <f t="shared" si="5475"/>
        <v>0</v>
      </c>
      <c r="L2406" s="163">
        <f t="shared" si="5475"/>
        <v>0</v>
      </c>
      <c r="M2406" s="163">
        <f t="shared" si="5475"/>
        <v>0</v>
      </c>
      <c r="N2406" s="163">
        <f t="shared" si="5475"/>
        <v>0</v>
      </c>
      <c r="O2406" s="164">
        <f t="shared" si="5475"/>
        <v>0</v>
      </c>
      <c r="P2406" s="164"/>
    </row>
    <row r="2407" spans="1:53" x14ac:dyDescent="0.25">
      <c r="A2407" s="194" t="s">
        <v>118</v>
      </c>
      <c r="B2407" s="376"/>
      <c r="C2407" s="204" t="s">
        <v>2</v>
      </c>
      <c r="D2407" s="205">
        <f>+IFERROR(SUMPRODUCT(D2408:D2412,D2414:D2418)/D2413,0)</f>
        <v>0</v>
      </c>
      <c r="E2407" s="205">
        <f t="shared" ref="E2407" si="5476">+IFERROR(SUMPRODUCT(E2408:E2412,E2414:E2418)/E2413,0)</f>
        <v>0</v>
      </c>
      <c r="F2407" s="205">
        <f t="shared" ref="F2407" si="5477">+IFERROR(SUMPRODUCT(F2408:F2412,F2414:F2418)/F2413,0)</f>
        <v>0</v>
      </c>
      <c r="G2407" s="205">
        <f t="shared" ref="G2407" si="5478">+IFERROR(SUMPRODUCT(G2408:G2412,G2414:G2418)/G2413,0)</f>
        <v>0</v>
      </c>
      <c r="H2407" s="205">
        <f t="shared" ref="H2407" si="5479">+IFERROR(SUMPRODUCT(H2408:H2412,H2414:H2418)/H2413,0)</f>
        <v>0</v>
      </c>
      <c r="I2407" s="205">
        <f t="shared" ref="I2407" si="5480">+IFERROR(SUMPRODUCT(I2408:I2412,I2414:I2418)/I2413,0)</f>
        <v>0</v>
      </c>
      <c r="J2407" s="205">
        <f t="shared" ref="J2407" si="5481">+IFERROR(SUMPRODUCT(J2408:J2412,J2414:J2418)/J2413,0)</f>
        <v>0</v>
      </c>
      <c r="K2407" s="205">
        <f t="shared" ref="K2407" si="5482">+IFERROR(SUMPRODUCT(K2408:K2412,K2414:K2418)/K2413,0)</f>
        <v>0</v>
      </c>
      <c r="L2407" s="205">
        <f t="shared" ref="L2407" si="5483">+IFERROR(SUMPRODUCT(L2408:L2412,L2414:L2418)/L2413,0)</f>
        <v>0</v>
      </c>
      <c r="M2407" s="205">
        <f t="shared" ref="M2407" si="5484">+IFERROR(SUMPRODUCT(M2408:M2412,M2414:M2418)/M2413,0)</f>
        <v>0</v>
      </c>
      <c r="N2407" s="205">
        <f t="shared" ref="N2407" si="5485">+IFERROR(SUMPRODUCT(N2408:N2412,N2414:N2418)/N2413,0)</f>
        <v>0</v>
      </c>
      <c r="O2407" s="205">
        <f t="shared" ref="O2407" si="5486">+IFERROR(SUMPRODUCT(O2408:O2412,O2414:O2418)/O2413,0)</f>
        <v>0</v>
      </c>
      <c r="P2407" s="166" t="e">
        <f>+SUMPRODUCT(D2407:O2407,D2413:O2413)/P2413</f>
        <v>#DIV/0!</v>
      </c>
      <c r="R2407" s="192">
        <f>+D2407</f>
        <v>0</v>
      </c>
      <c r="S2407" s="192">
        <f t="shared" ref="S2407" si="5487">+E2407</f>
        <v>0</v>
      </c>
      <c r="T2407" s="192">
        <f t="shared" ref="T2407" si="5488">+F2407</f>
        <v>0</v>
      </c>
      <c r="U2407" s="192">
        <f t="shared" ref="U2407" si="5489">+G2407</f>
        <v>0</v>
      </c>
      <c r="V2407" s="192">
        <f t="shared" ref="V2407" si="5490">+H2407</f>
        <v>0</v>
      </c>
      <c r="W2407" s="192">
        <f t="shared" ref="W2407" si="5491">+I2407</f>
        <v>0</v>
      </c>
      <c r="X2407" s="192">
        <f t="shared" ref="X2407" si="5492">+J2407</f>
        <v>0</v>
      </c>
      <c r="Y2407" s="192">
        <f t="shared" ref="Y2407" si="5493">+K2407</f>
        <v>0</v>
      </c>
      <c r="Z2407" s="192">
        <f t="shared" ref="Z2407" si="5494">+L2407</f>
        <v>0</v>
      </c>
      <c r="AA2407" s="192">
        <f t="shared" ref="AA2407" si="5495">+M2407</f>
        <v>0</v>
      </c>
      <c r="AB2407" s="192">
        <f t="shared" ref="AB2407" si="5496">+N2407</f>
        <v>0</v>
      </c>
      <c r="AC2407" s="192">
        <f t="shared" ref="AC2407" si="5497">+O2407</f>
        <v>0</v>
      </c>
      <c r="AD2407" s="190">
        <f>+D2413</f>
        <v>0</v>
      </c>
      <c r="AE2407" s="190">
        <f t="shared" ref="AE2407" si="5498">+E2413</f>
        <v>0</v>
      </c>
      <c r="AF2407" s="190">
        <f t="shared" ref="AF2407" si="5499">+F2413</f>
        <v>0</v>
      </c>
      <c r="AG2407" s="190">
        <f t="shared" ref="AG2407" si="5500">+G2413</f>
        <v>0</v>
      </c>
      <c r="AH2407" s="190">
        <f t="shared" ref="AH2407" si="5501">+H2413</f>
        <v>0</v>
      </c>
      <c r="AI2407" s="190">
        <f t="shared" ref="AI2407" si="5502">+I2413</f>
        <v>0</v>
      </c>
      <c r="AJ2407" s="190">
        <f t="shared" ref="AJ2407" si="5503">+J2413</f>
        <v>0</v>
      </c>
      <c r="AK2407" s="190">
        <f t="shared" ref="AK2407" si="5504">+K2413</f>
        <v>0</v>
      </c>
      <c r="AL2407" s="190">
        <f t="shared" ref="AL2407" si="5505">+L2413</f>
        <v>0</v>
      </c>
      <c r="AM2407" s="190">
        <f t="shared" ref="AM2407" si="5506">+M2413</f>
        <v>0</v>
      </c>
      <c r="AN2407" s="190">
        <f t="shared" ref="AN2407" si="5507">+N2413</f>
        <v>0</v>
      </c>
      <c r="AO2407" s="190">
        <f t="shared" ref="AO2407" si="5508">+O2413</f>
        <v>0</v>
      </c>
    </row>
    <row r="2408" spans="1:53" x14ac:dyDescent="0.25">
      <c r="A2408" s="194" t="s">
        <v>118</v>
      </c>
      <c r="B2408" s="376"/>
      <c r="C2408" s="178" t="s">
        <v>3</v>
      </c>
      <c r="D2408" s="179">
        <v>0.44</v>
      </c>
      <c r="E2408" s="179">
        <v>0.44</v>
      </c>
      <c r="F2408" s="179">
        <v>0.44</v>
      </c>
      <c r="G2408" s="293">
        <v>0.48</v>
      </c>
      <c r="H2408" s="293">
        <v>0.48</v>
      </c>
      <c r="I2408" s="293">
        <v>0.48</v>
      </c>
      <c r="J2408" s="179">
        <v>0.48</v>
      </c>
      <c r="K2408" s="179">
        <v>0.48915873014712274</v>
      </c>
      <c r="L2408" s="179">
        <v>0.4834974169537235</v>
      </c>
      <c r="M2408" s="179">
        <v>0.45414569524687309</v>
      </c>
      <c r="N2408" s="179">
        <v>0.38276016431267579</v>
      </c>
      <c r="O2408" s="179">
        <v>0.34111134082271427</v>
      </c>
      <c r="P2408" s="180" t="e">
        <f>+SUMPRODUCT(D2408:O2408,D2414:O2414)/P2414</f>
        <v>#DIV/0!</v>
      </c>
    </row>
    <row r="2409" spans="1:53" x14ac:dyDescent="0.25">
      <c r="A2409" s="194" t="s">
        <v>118</v>
      </c>
      <c r="B2409" s="376"/>
      <c r="C2409" s="178" t="s">
        <v>200</v>
      </c>
      <c r="D2409" s="179">
        <v>0.44</v>
      </c>
      <c r="E2409" s="179">
        <v>0.44</v>
      </c>
      <c r="F2409" s="179">
        <v>0.44</v>
      </c>
      <c r="G2409" s="293">
        <v>0.48</v>
      </c>
      <c r="H2409" s="293">
        <v>0.48</v>
      </c>
      <c r="I2409" s="293">
        <v>0.48</v>
      </c>
      <c r="J2409" s="179">
        <v>0.48</v>
      </c>
      <c r="K2409" s="179">
        <v>0.48915873014712274</v>
      </c>
      <c r="L2409" s="179">
        <v>0.4834974169537235</v>
      </c>
      <c r="M2409" s="179">
        <v>0.45414569524687309</v>
      </c>
      <c r="N2409" s="179">
        <v>0.38276016431267579</v>
      </c>
      <c r="O2409" s="179">
        <v>0.34111134082271427</v>
      </c>
      <c r="P2409" s="242"/>
    </row>
    <row r="2410" spans="1:53" x14ac:dyDescent="0.25">
      <c r="A2410" s="194" t="s">
        <v>118</v>
      </c>
      <c r="B2410" s="376"/>
      <c r="C2410" s="178" t="s">
        <v>201</v>
      </c>
      <c r="D2410" s="179">
        <v>0.44</v>
      </c>
      <c r="E2410" s="179">
        <v>0.44</v>
      </c>
      <c r="F2410" s="179">
        <v>0.44</v>
      </c>
      <c r="G2410" s="293">
        <v>0.48</v>
      </c>
      <c r="H2410" s="293">
        <v>0.48</v>
      </c>
      <c r="I2410" s="293">
        <v>0.48</v>
      </c>
      <c r="J2410" s="179">
        <v>0.48</v>
      </c>
      <c r="K2410" s="179">
        <v>0.48915873014712274</v>
      </c>
      <c r="L2410" s="179">
        <v>0.4834974169537235</v>
      </c>
      <c r="M2410" s="179">
        <v>0.45414569524687309</v>
      </c>
      <c r="N2410" s="179">
        <v>0.38276016431267579</v>
      </c>
      <c r="O2410" s="179">
        <v>0.34111134082271427</v>
      </c>
      <c r="P2410" s="242"/>
    </row>
    <row r="2411" spans="1:53" x14ac:dyDescent="0.25">
      <c r="A2411" s="194" t="s">
        <v>118</v>
      </c>
      <c r="B2411" s="376"/>
      <c r="C2411" s="178" t="s">
        <v>202</v>
      </c>
      <c r="D2411" s="179">
        <v>0.44</v>
      </c>
      <c r="E2411" s="179">
        <v>0.44</v>
      </c>
      <c r="F2411" s="179">
        <v>0.44</v>
      </c>
      <c r="G2411" s="293">
        <v>0.48</v>
      </c>
      <c r="H2411" s="293">
        <v>0.48</v>
      </c>
      <c r="I2411" s="293">
        <v>0.48</v>
      </c>
      <c r="J2411" s="179">
        <v>0.48</v>
      </c>
      <c r="K2411" s="179">
        <v>0.48915873014712274</v>
      </c>
      <c r="L2411" s="179">
        <v>0.4834974169537235</v>
      </c>
      <c r="M2411" s="179">
        <v>0.45414569524687309</v>
      </c>
      <c r="N2411" s="179">
        <v>0.38276016431267579</v>
      </c>
      <c r="O2411" s="179">
        <v>0.34111134082271427</v>
      </c>
      <c r="P2411" s="242"/>
    </row>
    <row r="2412" spans="1:53" ht="15.75" thickBot="1" x14ac:dyDescent="0.3">
      <c r="A2412" s="194" t="s">
        <v>118</v>
      </c>
      <c r="B2412" s="376"/>
      <c r="C2412" s="280" t="s">
        <v>231</v>
      </c>
      <c r="D2412" s="179">
        <v>0.44</v>
      </c>
      <c r="E2412" s="179">
        <v>0.44</v>
      </c>
      <c r="F2412" s="179">
        <v>0.44</v>
      </c>
      <c r="G2412" s="293">
        <v>0.48</v>
      </c>
      <c r="H2412" s="293">
        <v>0.48</v>
      </c>
      <c r="I2412" s="293">
        <v>0.48</v>
      </c>
      <c r="J2412" s="181">
        <v>0.48</v>
      </c>
      <c r="K2412" s="181">
        <v>0.48915873014712274</v>
      </c>
      <c r="L2412" s="181">
        <v>0.4834974169537235</v>
      </c>
      <c r="M2412" s="179">
        <v>0.45414569524687309</v>
      </c>
      <c r="N2412" s="179">
        <v>0.38276016431267579</v>
      </c>
      <c r="O2412" s="179">
        <v>0.34111134082271427</v>
      </c>
      <c r="P2412" s="182" t="e">
        <f t="shared" ref="P2412" si="5509">+SUMPRODUCT(D2412:O2412,D2418:O2418)/P2418</f>
        <v>#DIV/0!</v>
      </c>
    </row>
    <row r="2413" spans="1:53" x14ac:dyDescent="0.25">
      <c r="A2413" s="194" t="s">
        <v>118</v>
      </c>
      <c r="B2413" s="376"/>
      <c r="C2413" s="99" t="s">
        <v>239</v>
      </c>
      <c r="D2413" s="100">
        <f>+D2382/D2395/30</f>
        <v>0</v>
      </c>
      <c r="E2413" s="100">
        <f t="shared" ref="E2413:O2413" si="5510">+E2382/E2395/30</f>
        <v>0</v>
      </c>
      <c r="F2413" s="100">
        <f t="shared" si="5510"/>
        <v>0</v>
      </c>
      <c r="G2413" s="100">
        <f t="shared" si="5510"/>
        <v>0</v>
      </c>
      <c r="H2413" s="100">
        <f t="shared" si="5510"/>
        <v>0</v>
      </c>
      <c r="I2413" s="100">
        <f t="shared" si="5510"/>
        <v>0</v>
      </c>
      <c r="J2413" s="100">
        <f t="shared" si="5510"/>
        <v>0</v>
      </c>
      <c r="K2413" s="100">
        <f t="shared" si="5510"/>
        <v>0</v>
      </c>
      <c r="L2413" s="100">
        <f t="shared" si="5510"/>
        <v>0</v>
      </c>
      <c r="M2413" s="100">
        <f t="shared" si="5510"/>
        <v>0</v>
      </c>
      <c r="N2413" s="100">
        <f t="shared" si="5510"/>
        <v>0</v>
      </c>
      <c r="O2413" s="167">
        <f t="shared" si="5510"/>
        <v>0</v>
      </c>
      <c r="P2413" s="167">
        <f>SUM(D2413:O2413)</f>
        <v>0</v>
      </c>
    </row>
    <row r="2414" spans="1:53" x14ac:dyDescent="0.25">
      <c r="A2414" s="194" t="s">
        <v>118</v>
      </c>
      <c r="B2414" s="376"/>
      <c r="C2414" s="86" t="s">
        <v>240</v>
      </c>
      <c r="D2414" s="87">
        <f>+D2413*D2389</f>
        <v>0</v>
      </c>
      <c r="E2414" s="87">
        <f t="shared" ref="E2414" si="5511">+E2413*E2389</f>
        <v>0</v>
      </c>
      <c r="F2414" s="87">
        <f t="shared" ref="F2414" si="5512">+F2413*F2389</f>
        <v>0</v>
      </c>
      <c r="G2414" s="87">
        <f t="shared" ref="G2414" si="5513">+G2413*G2389</f>
        <v>0</v>
      </c>
      <c r="H2414" s="87">
        <f t="shared" ref="H2414" si="5514">+H2413*H2389</f>
        <v>0</v>
      </c>
      <c r="I2414" s="87">
        <f t="shared" ref="I2414" si="5515">+I2413*I2389</f>
        <v>0</v>
      </c>
      <c r="J2414" s="87">
        <f t="shared" ref="J2414" si="5516">+J2413*J2389</f>
        <v>0</v>
      </c>
      <c r="K2414" s="87">
        <f t="shared" ref="K2414" si="5517">+K2413*K2389</f>
        <v>0</v>
      </c>
      <c r="L2414" s="87">
        <f t="shared" ref="L2414" si="5518">+L2413*L2389</f>
        <v>0</v>
      </c>
      <c r="M2414" s="87">
        <f t="shared" ref="M2414" si="5519">+M2413*M2389</f>
        <v>0</v>
      </c>
      <c r="N2414" s="87">
        <f t="shared" ref="N2414" si="5520">+N2413*N2389</f>
        <v>0</v>
      </c>
      <c r="O2414" s="159">
        <f t="shared" ref="O2414" si="5521">+O2413*O2389</f>
        <v>0</v>
      </c>
      <c r="P2414" s="159">
        <f t="shared" ref="P2414:P2424" si="5522">SUM(D2414:O2414)</f>
        <v>0</v>
      </c>
      <c r="AP2414" s="190">
        <f>+D2414</f>
        <v>0</v>
      </c>
      <c r="AQ2414" s="190">
        <f t="shared" ref="AQ2414:AQ2418" si="5523">+E2414</f>
        <v>0</v>
      </c>
      <c r="AR2414" s="190">
        <f t="shared" ref="AR2414:AR2418" si="5524">+F2414</f>
        <v>0</v>
      </c>
      <c r="AS2414" s="190">
        <f t="shared" ref="AS2414:AS2418" si="5525">+G2414</f>
        <v>0</v>
      </c>
      <c r="AT2414" s="190">
        <f t="shared" ref="AT2414:AT2418" si="5526">+H2414</f>
        <v>0</v>
      </c>
      <c r="AU2414" s="190">
        <f t="shared" ref="AU2414:AU2418" si="5527">+I2414</f>
        <v>0</v>
      </c>
      <c r="AV2414" s="190">
        <f t="shared" ref="AV2414:AV2418" si="5528">+J2414</f>
        <v>0</v>
      </c>
      <c r="AW2414" s="190">
        <f t="shared" ref="AW2414:AW2418" si="5529">+K2414</f>
        <v>0</v>
      </c>
      <c r="AX2414" s="190">
        <f t="shared" ref="AX2414:AX2418" si="5530">+L2414</f>
        <v>0</v>
      </c>
      <c r="AY2414" s="190">
        <f t="shared" ref="AY2414:AY2418" si="5531">+M2414</f>
        <v>0</v>
      </c>
      <c r="AZ2414" s="190">
        <f t="shared" ref="AZ2414:AZ2418" si="5532">+N2414</f>
        <v>0</v>
      </c>
      <c r="BA2414" s="190">
        <f t="shared" ref="BA2414:BA2418" si="5533">+O2414</f>
        <v>0</v>
      </c>
    </row>
    <row r="2415" spans="1:53" x14ac:dyDescent="0.25">
      <c r="A2415" s="194" t="s">
        <v>118</v>
      </c>
      <c r="B2415" s="376"/>
      <c r="C2415" s="86" t="s">
        <v>241</v>
      </c>
      <c r="D2415" s="87">
        <f>+D2413*D2390</f>
        <v>0</v>
      </c>
      <c r="E2415" s="87">
        <f t="shared" ref="E2415:O2415" si="5534">+E2413*E2390</f>
        <v>0</v>
      </c>
      <c r="F2415" s="87">
        <f t="shared" si="5534"/>
        <v>0</v>
      </c>
      <c r="G2415" s="87">
        <f t="shared" si="5534"/>
        <v>0</v>
      </c>
      <c r="H2415" s="87">
        <f t="shared" si="5534"/>
        <v>0</v>
      </c>
      <c r="I2415" s="87">
        <f t="shared" si="5534"/>
        <v>0</v>
      </c>
      <c r="J2415" s="87">
        <f t="shared" si="5534"/>
        <v>0</v>
      </c>
      <c r="K2415" s="87">
        <f t="shared" si="5534"/>
        <v>0</v>
      </c>
      <c r="L2415" s="87">
        <f t="shared" si="5534"/>
        <v>0</v>
      </c>
      <c r="M2415" s="87">
        <f t="shared" si="5534"/>
        <v>0</v>
      </c>
      <c r="N2415" s="87">
        <f t="shared" si="5534"/>
        <v>0</v>
      </c>
      <c r="O2415" s="159">
        <f t="shared" si="5534"/>
        <v>0</v>
      </c>
      <c r="P2415" s="159"/>
      <c r="AP2415" s="190">
        <f t="shared" ref="AP2415:AP2418" si="5535">+D2415</f>
        <v>0</v>
      </c>
      <c r="AQ2415" s="190">
        <f t="shared" si="5523"/>
        <v>0</v>
      </c>
      <c r="AR2415" s="190">
        <f t="shared" si="5524"/>
        <v>0</v>
      </c>
      <c r="AS2415" s="190">
        <f t="shared" si="5525"/>
        <v>0</v>
      </c>
      <c r="AT2415" s="190">
        <f t="shared" si="5526"/>
        <v>0</v>
      </c>
      <c r="AU2415" s="190">
        <f t="shared" si="5527"/>
        <v>0</v>
      </c>
      <c r="AV2415" s="190">
        <f t="shared" si="5528"/>
        <v>0</v>
      </c>
      <c r="AW2415" s="190">
        <f t="shared" si="5529"/>
        <v>0</v>
      </c>
      <c r="AX2415" s="190">
        <f t="shared" si="5530"/>
        <v>0</v>
      </c>
      <c r="AY2415" s="190">
        <f t="shared" si="5531"/>
        <v>0</v>
      </c>
      <c r="AZ2415" s="190">
        <f t="shared" si="5532"/>
        <v>0</v>
      </c>
      <c r="BA2415" s="190">
        <f t="shared" si="5533"/>
        <v>0</v>
      </c>
    </row>
    <row r="2416" spans="1:53" x14ac:dyDescent="0.25">
      <c r="A2416" s="194" t="s">
        <v>118</v>
      </c>
      <c r="B2416" s="376"/>
      <c r="C2416" s="86" t="s">
        <v>242</v>
      </c>
      <c r="D2416" s="87">
        <f>+D2413*D2391</f>
        <v>0</v>
      </c>
      <c r="E2416" s="87">
        <f t="shared" ref="E2416:O2416" si="5536">+E2413*E2391</f>
        <v>0</v>
      </c>
      <c r="F2416" s="87">
        <f t="shared" si="5536"/>
        <v>0</v>
      </c>
      <c r="G2416" s="87">
        <f t="shared" si="5536"/>
        <v>0</v>
      </c>
      <c r="H2416" s="87">
        <f t="shared" si="5536"/>
        <v>0</v>
      </c>
      <c r="I2416" s="87">
        <f t="shared" si="5536"/>
        <v>0</v>
      </c>
      <c r="J2416" s="87">
        <f t="shared" si="5536"/>
        <v>0</v>
      </c>
      <c r="K2416" s="87">
        <f t="shared" si="5536"/>
        <v>0</v>
      </c>
      <c r="L2416" s="87">
        <f t="shared" si="5536"/>
        <v>0</v>
      </c>
      <c r="M2416" s="87">
        <f t="shared" si="5536"/>
        <v>0</v>
      </c>
      <c r="N2416" s="87">
        <f t="shared" si="5536"/>
        <v>0</v>
      </c>
      <c r="O2416" s="159">
        <f t="shared" si="5536"/>
        <v>0</v>
      </c>
      <c r="P2416" s="159"/>
      <c r="AP2416" s="190">
        <f t="shared" si="5535"/>
        <v>0</v>
      </c>
      <c r="AQ2416" s="190">
        <f t="shared" si="5523"/>
        <v>0</v>
      </c>
      <c r="AR2416" s="190">
        <f t="shared" si="5524"/>
        <v>0</v>
      </c>
      <c r="AS2416" s="190">
        <f t="shared" si="5525"/>
        <v>0</v>
      </c>
      <c r="AT2416" s="190">
        <f t="shared" si="5526"/>
        <v>0</v>
      </c>
      <c r="AU2416" s="190">
        <f t="shared" si="5527"/>
        <v>0</v>
      </c>
      <c r="AV2416" s="190">
        <f t="shared" si="5528"/>
        <v>0</v>
      </c>
      <c r="AW2416" s="190">
        <f t="shared" si="5529"/>
        <v>0</v>
      </c>
      <c r="AX2416" s="190">
        <f t="shared" si="5530"/>
        <v>0</v>
      </c>
      <c r="AY2416" s="190">
        <f t="shared" si="5531"/>
        <v>0</v>
      </c>
      <c r="AZ2416" s="190">
        <f t="shared" si="5532"/>
        <v>0</v>
      </c>
      <c r="BA2416" s="190">
        <f t="shared" si="5533"/>
        <v>0</v>
      </c>
    </row>
    <row r="2417" spans="1:53" x14ac:dyDescent="0.25">
      <c r="A2417" s="194" t="s">
        <v>118</v>
      </c>
      <c r="B2417" s="376"/>
      <c r="C2417" s="86" t="s">
        <v>243</v>
      </c>
      <c r="D2417" s="87">
        <f>+D2413*D2392</f>
        <v>0</v>
      </c>
      <c r="E2417" s="87">
        <f t="shared" ref="E2417:O2417" si="5537">+E2413*E2392</f>
        <v>0</v>
      </c>
      <c r="F2417" s="87">
        <f t="shared" si="5537"/>
        <v>0</v>
      </c>
      <c r="G2417" s="87">
        <f t="shared" si="5537"/>
        <v>0</v>
      </c>
      <c r="H2417" s="87">
        <f t="shared" si="5537"/>
        <v>0</v>
      </c>
      <c r="I2417" s="87">
        <f t="shared" si="5537"/>
        <v>0</v>
      </c>
      <c r="J2417" s="87">
        <f t="shared" si="5537"/>
        <v>0</v>
      </c>
      <c r="K2417" s="87">
        <f t="shared" si="5537"/>
        <v>0</v>
      </c>
      <c r="L2417" s="87">
        <f t="shared" si="5537"/>
        <v>0</v>
      </c>
      <c r="M2417" s="87">
        <f t="shared" si="5537"/>
        <v>0</v>
      </c>
      <c r="N2417" s="87">
        <f t="shared" si="5537"/>
        <v>0</v>
      </c>
      <c r="O2417" s="159">
        <f t="shared" si="5537"/>
        <v>0</v>
      </c>
      <c r="P2417" s="159"/>
      <c r="AP2417" s="190">
        <f t="shared" si="5535"/>
        <v>0</v>
      </c>
      <c r="AQ2417" s="190">
        <f t="shared" si="5523"/>
        <v>0</v>
      </c>
      <c r="AR2417" s="190">
        <f t="shared" si="5524"/>
        <v>0</v>
      </c>
      <c r="AS2417" s="190">
        <f t="shared" si="5525"/>
        <v>0</v>
      </c>
      <c r="AT2417" s="190">
        <f t="shared" si="5526"/>
        <v>0</v>
      </c>
      <c r="AU2417" s="190">
        <f t="shared" si="5527"/>
        <v>0</v>
      </c>
      <c r="AV2417" s="190">
        <f t="shared" si="5528"/>
        <v>0</v>
      </c>
      <c r="AW2417" s="190">
        <f t="shared" si="5529"/>
        <v>0</v>
      </c>
      <c r="AX2417" s="190">
        <f t="shared" si="5530"/>
        <v>0</v>
      </c>
      <c r="AY2417" s="190">
        <f t="shared" si="5531"/>
        <v>0</v>
      </c>
      <c r="AZ2417" s="190">
        <f t="shared" si="5532"/>
        <v>0</v>
      </c>
      <c r="BA2417" s="190">
        <f t="shared" si="5533"/>
        <v>0</v>
      </c>
    </row>
    <row r="2418" spans="1:53" ht="15.75" thickBot="1" x14ac:dyDescent="0.3">
      <c r="A2418" s="194" t="s">
        <v>118</v>
      </c>
      <c r="B2418" s="376"/>
      <c r="C2418" s="96" t="s">
        <v>244</v>
      </c>
      <c r="D2418" s="251">
        <f>+D2413*D2393</f>
        <v>0</v>
      </c>
      <c r="E2418" s="251">
        <f t="shared" ref="E2418:O2418" si="5538">+E2413*E2393</f>
        <v>0</v>
      </c>
      <c r="F2418" s="251">
        <f t="shared" si="5538"/>
        <v>0</v>
      </c>
      <c r="G2418" s="251">
        <f t="shared" si="5538"/>
        <v>0</v>
      </c>
      <c r="H2418" s="251">
        <f t="shared" si="5538"/>
        <v>0</v>
      </c>
      <c r="I2418" s="251">
        <f t="shared" si="5538"/>
        <v>0</v>
      </c>
      <c r="J2418" s="251">
        <f t="shared" si="5538"/>
        <v>0</v>
      </c>
      <c r="K2418" s="251">
        <f t="shared" si="5538"/>
        <v>0</v>
      </c>
      <c r="L2418" s="251">
        <f t="shared" si="5538"/>
        <v>0</v>
      </c>
      <c r="M2418" s="251">
        <f t="shared" si="5538"/>
        <v>0</v>
      </c>
      <c r="N2418" s="251">
        <f t="shared" si="5538"/>
        <v>0</v>
      </c>
      <c r="O2418" s="251">
        <f t="shared" si="5538"/>
        <v>0</v>
      </c>
      <c r="P2418" s="169">
        <f t="shared" si="5522"/>
        <v>0</v>
      </c>
      <c r="AP2418" s="190">
        <f t="shared" si="5535"/>
        <v>0</v>
      </c>
      <c r="AQ2418" s="190">
        <f t="shared" si="5523"/>
        <v>0</v>
      </c>
      <c r="AR2418" s="190">
        <f t="shared" si="5524"/>
        <v>0</v>
      </c>
      <c r="AS2418" s="190">
        <f t="shared" si="5525"/>
        <v>0</v>
      </c>
      <c r="AT2418" s="190">
        <f t="shared" si="5526"/>
        <v>0</v>
      </c>
      <c r="AU2418" s="190">
        <f t="shared" si="5527"/>
        <v>0</v>
      </c>
      <c r="AV2418" s="190">
        <f t="shared" si="5528"/>
        <v>0</v>
      </c>
      <c r="AW2418" s="190">
        <f t="shared" si="5529"/>
        <v>0</v>
      </c>
      <c r="AX2418" s="190">
        <f t="shared" si="5530"/>
        <v>0</v>
      </c>
      <c r="AY2418" s="190">
        <f t="shared" si="5531"/>
        <v>0</v>
      </c>
      <c r="AZ2418" s="190">
        <f t="shared" si="5532"/>
        <v>0</v>
      </c>
      <c r="BA2418" s="190">
        <f t="shared" si="5533"/>
        <v>0</v>
      </c>
    </row>
    <row r="2419" spans="1:53" x14ac:dyDescent="0.25">
      <c r="A2419" s="194" t="s">
        <v>118</v>
      </c>
      <c r="B2419" s="376"/>
      <c r="C2419" s="99" t="s">
        <v>245</v>
      </c>
      <c r="D2419" s="100">
        <f>+IFERROR(D2382/D2401/30,0)</f>
        <v>0</v>
      </c>
      <c r="E2419" s="100">
        <f t="shared" ref="E2419:O2419" si="5539">+IFERROR(E2382/E2401/30,0)</f>
        <v>0</v>
      </c>
      <c r="F2419" s="100">
        <f t="shared" si="5539"/>
        <v>0</v>
      </c>
      <c r="G2419" s="100">
        <f t="shared" si="5539"/>
        <v>0</v>
      </c>
      <c r="H2419" s="100">
        <f t="shared" si="5539"/>
        <v>0</v>
      </c>
      <c r="I2419" s="100">
        <f t="shared" si="5539"/>
        <v>0</v>
      </c>
      <c r="J2419" s="100">
        <f t="shared" si="5539"/>
        <v>0</v>
      </c>
      <c r="K2419" s="100">
        <f t="shared" si="5539"/>
        <v>0</v>
      </c>
      <c r="L2419" s="100">
        <f t="shared" si="5539"/>
        <v>0</v>
      </c>
      <c r="M2419" s="100">
        <f t="shared" si="5539"/>
        <v>0</v>
      </c>
      <c r="N2419" s="100">
        <f t="shared" si="5539"/>
        <v>0</v>
      </c>
      <c r="O2419" s="167">
        <f t="shared" si="5539"/>
        <v>0</v>
      </c>
      <c r="P2419" s="167">
        <f t="shared" si="5522"/>
        <v>0</v>
      </c>
    </row>
    <row r="2420" spans="1:53" x14ac:dyDescent="0.25">
      <c r="A2420" s="194" t="s">
        <v>118</v>
      </c>
      <c r="B2420" s="376"/>
      <c r="C2420" s="86" t="s">
        <v>246</v>
      </c>
      <c r="D2420" s="266">
        <f t="shared" ref="D2420:O2420" si="5540">+IFERROR(D2383/D2402/30,0)</f>
        <v>0</v>
      </c>
      <c r="E2420" s="266">
        <f t="shared" si="5540"/>
        <v>0</v>
      </c>
      <c r="F2420" s="266">
        <f t="shared" si="5540"/>
        <v>0</v>
      </c>
      <c r="G2420" s="266">
        <f t="shared" si="5540"/>
        <v>0</v>
      </c>
      <c r="H2420" s="266">
        <f t="shared" si="5540"/>
        <v>0</v>
      </c>
      <c r="I2420" s="266">
        <f t="shared" si="5540"/>
        <v>0</v>
      </c>
      <c r="J2420" s="266">
        <f t="shared" si="5540"/>
        <v>0</v>
      </c>
      <c r="K2420" s="266">
        <f t="shared" si="5540"/>
        <v>0</v>
      </c>
      <c r="L2420" s="266">
        <f t="shared" si="5540"/>
        <v>0</v>
      </c>
      <c r="M2420" s="266">
        <f t="shared" si="5540"/>
        <v>0</v>
      </c>
      <c r="N2420" s="266">
        <f t="shared" si="5540"/>
        <v>0</v>
      </c>
      <c r="O2420" s="267">
        <f t="shared" si="5540"/>
        <v>0</v>
      </c>
      <c r="P2420" s="159">
        <f t="shared" si="5522"/>
        <v>0</v>
      </c>
    </row>
    <row r="2421" spans="1:53" x14ac:dyDescent="0.25">
      <c r="A2421" s="194" t="s">
        <v>118</v>
      </c>
      <c r="B2421" s="376"/>
      <c r="C2421" s="86" t="s">
        <v>247</v>
      </c>
      <c r="D2421" s="266">
        <f t="shared" ref="D2421:O2421" si="5541">+IFERROR(D2384/D2403/30,0)</f>
        <v>0</v>
      </c>
      <c r="E2421" s="266">
        <f t="shared" si="5541"/>
        <v>0</v>
      </c>
      <c r="F2421" s="266">
        <f t="shared" si="5541"/>
        <v>0</v>
      </c>
      <c r="G2421" s="266">
        <f t="shared" si="5541"/>
        <v>0</v>
      </c>
      <c r="H2421" s="266">
        <f t="shared" si="5541"/>
        <v>0</v>
      </c>
      <c r="I2421" s="266">
        <f t="shared" si="5541"/>
        <v>0</v>
      </c>
      <c r="J2421" s="266">
        <f t="shared" si="5541"/>
        <v>0</v>
      </c>
      <c r="K2421" s="266">
        <f t="shared" si="5541"/>
        <v>0</v>
      </c>
      <c r="L2421" s="266">
        <f t="shared" si="5541"/>
        <v>0</v>
      </c>
      <c r="M2421" s="266">
        <f t="shared" si="5541"/>
        <v>0</v>
      </c>
      <c r="N2421" s="266">
        <f t="shared" si="5541"/>
        <v>0</v>
      </c>
      <c r="O2421" s="267">
        <f t="shared" si="5541"/>
        <v>0</v>
      </c>
      <c r="P2421" s="159">
        <f t="shared" si="5522"/>
        <v>0</v>
      </c>
    </row>
    <row r="2422" spans="1:53" x14ac:dyDescent="0.25">
      <c r="A2422" s="194" t="s">
        <v>118</v>
      </c>
      <c r="B2422" s="376"/>
      <c r="C2422" s="86" t="s">
        <v>248</v>
      </c>
      <c r="D2422" s="266">
        <f t="shared" ref="D2422:O2422" si="5542">+IFERROR(D2385/D2404/30,0)</f>
        <v>0</v>
      </c>
      <c r="E2422" s="266">
        <f t="shared" si="5542"/>
        <v>0</v>
      </c>
      <c r="F2422" s="266">
        <f t="shared" si="5542"/>
        <v>0</v>
      </c>
      <c r="G2422" s="266">
        <f t="shared" si="5542"/>
        <v>0</v>
      </c>
      <c r="H2422" s="266">
        <f t="shared" si="5542"/>
        <v>0</v>
      </c>
      <c r="I2422" s="266">
        <f t="shared" si="5542"/>
        <v>0</v>
      </c>
      <c r="J2422" s="266">
        <f t="shared" si="5542"/>
        <v>0</v>
      </c>
      <c r="K2422" s="266">
        <f t="shared" si="5542"/>
        <v>0</v>
      </c>
      <c r="L2422" s="266">
        <f t="shared" si="5542"/>
        <v>0</v>
      </c>
      <c r="M2422" s="266">
        <f t="shared" si="5542"/>
        <v>0</v>
      </c>
      <c r="N2422" s="266">
        <f t="shared" si="5542"/>
        <v>0</v>
      </c>
      <c r="O2422" s="267">
        <f t="shared" si="5542"/>
        <v>0</v>
      </c>
      <c r="P2422" s="159">
        <f t="shared" si="5522"/>
        <v>0</v>
      </c>
    </row>
    <row r="2423" spans="1:53" x14ac:dyDescent="0.25">
      <c r="A2423" s="194" t="s">
        <v>118</v>
      </c>
      <c r="B2423" s="376"/>
      <c r="C2423" s="86" t="s">
        <v>249</v>
      </c>
      <c r="D2423" s="87">
        <f t="shared" ref="D2423:O2423" si="5543">+IFERROR(D2386/D2405/30,0)</f>
        <v>0</v>
      </c>
      <c r="E2423" s="87">
        <f t="shared" si="5543"/>
        <v>0</v>
      </c>
      <c r="F2423" s="87">
        <f t="shared" si="5543"/>
        <v>0</v>
      </c>
      <c r="G2423" s="87">
        <f t="shared" si="5543"/>
        <v>0</v>
      </c>
      <c r="H2423" s="87">
        <f t="shared" si="5543"/>
        <v>0</v>
      </c>
      <c r="I2423" s="87">
        <f t="shared" si="5543"/>
        <v>0</v>
      </c>
      <c r="J2423" s="87">
        <f t="shared" si="5543"/>
        <v>0</v>
      </c>
      <c r="K2423" s="87">
        <f t="shared" si="5543"/>
        <v>0</v>
      </c>
      <c r="L2423" s="87">
        <f t="shared" si="5543"/>
        <v>0</v>
      </c>
      <c r="M2423" s="87">
        <f t="shared" si="5543"/>
        <v>0</v>
      </c>
      <c r="N2423" s="87">
        <f t="shared" si="5543"/>
        <v>0</v>
      </c>
      <c r="O2423" s="159">
        <f t="shared" si="5543"/>
        <v>0</v>
      </c>
      <c r="P2423" s="159">
        <f t="shared" si="5522"/>
        <v>0</v>
      </c>
    </row>
    <row r="2424" spans="1:53" ht="15.75" thickBot="1" x14ac:dyDescent="0.3">
      <c r="A2424" s="194" t="s">
        <v>118</v>
      </c>
      <c r="B2424" s="376"/>
      <c r="C2424" s="96" t="s">
        <v>250</v>
      </c>
      <c r="D2424" s="168">
        <f t="shared" ref="D2424:O2424" si="5544">+IFERROR(D2387/D2406/30,0)</f>
        <v>0</v>
      </c>
      <c r="E2424" s="168">
        <f t="shared" si="5544"/>
        <v>0</v>
      </c>
      <c r="F2424" s="168">
        <f t="shared" si="5544"/>
        <v>0</v>
      </c>
      <c r="G2424" s="168">
        <f t="shared" si="5544"/>
        <v>0</v>
      </c>
      <c r="H2424" s="168">
        <f t="shared" si="5544"/>
        <v>0</v>
      </c>
      <c r="I2424" s="168">
        <f t="shared" si="5544"/>
        <v>0</v>
      </c>
      <c r="J2424" s="168">
        <f t="shared" si="5544"/>
        <v>0</v>
      </c>
      <c r="K2424" s="168">
        <f t="shared" si="5544"/>
        <v>0</v>
      </c>
      <c r="L2424" s="168">
        <f t="shared" si="5544"/>
        <v>0</v>
      </c>
      <c r="M2424" s="168">
        <f t="shared" si="5544"/>
        <v>0</v>
      </c>
      <c r="N2424" s="168">
        <f t="shared" si="5544"/>
        <v>0</v>
      </c>
      <c r="O2424" s="169">
        <f t="shared" si="5544"/>
        <v>0</v>
      </c>
      <c r="P2424" s="169">
        <f t="shared" si="5522"/>
        <v>0</v>
      </c>
    </row>
    <row r="2425" spans="1:53" ht="15.75" thickBot="1" x14ac:dyDescent="0.3">
      <c r="A2425" s="194" t="s">
        <v>118</v>
      </c>
      <c r="B2425" s="376"/>
      <c r="C2425" s="183" t="s">
        <v>13</v>
      </c>
      <c r="D2425" s="72">
        <v>30</v>
      </c>
      <c r="E2425" s="72">
        <v>30</v>
      </c>
      <c r="F2425" s="72">
        <v>30</v>
      </c>
      <c r="G2425" s="72">
        <v>0</v>
      </c>
      <c r="H2425" s="72">
        <v>33.121560393413624</v>
      </c>
      <c r="I2425" s="72">
        <v>33.18421323453741</v>
      </c>
      <c r="J2425" s="72">
        <v>33</v>
      </c>
      <c r="K2425" s="72">
        <v>16.918000292815897</v>
      </c>
      <c r="L2425" s="72">
        <f>((45*0.63)+(20*0.37))</f>
        <v>35.75</v>
      </c>
      <c r="M2425" s="72">
        <v>36.24</v>
      </c>
      <c r="N2425" s="72">
        <v>22</v>
      </c>
      <c r="O2425" s="72">
        <v>22</v>
      </c>
      <c r="P2425" s="184"/>
    </row>
    <row r="2426" spans="1:53" x14ac:dyDescent="0.25">
      <c r="A2426" s="194" t="s">
        <v>118</v>
      </c>
      <c r="B2426" s="376"/>
      <c r="C2426" s="99" t="s">
        <v>4</v>
      </c>
      <c r="D2426" s="100">
        <f>+D2419/D2425*30</f>
        <v>0</v>
      </c>
      <c r="E2426" s="100">
        <f t="shared" ref="E2426" si="5545">+E2419/E2425*30</f>
        <v>0</v>
      </c>
      <c r="F2426" s="100">
        <f t="shared" ref="F2426" si="5546">+F2419/F2425*30</f>
        <v>0</v>
      </c>
      <c r="G2426" s="100" t="e">
        <f t="shared" ref="G2426" si="5547">+G2419/G2425*30</f>
        <v>#DIV/0!</v>
      </c>
      <c r="H2426" s="100">
        <f t="shared" ref="H2426" si="5548">+H2419/H2425*30</f>
        <v>0</v>
      </c>
      <c r="I2426" s="100">
        <f t="shared" ref="I2426" si="5549">+I2419/I2425*30</f>
        <v>0</v>
      </c>
      <c r="J2426" s="100">
        <f t="shared" ref="J2426" si="5550">+J2419/J2425*30</f>
        <v>0</v>
      </c>
      <c r="K2426" s="100">
        <f t="shared" ref="K2426" si="5551">+K2419/K2425*30</f>
        <v>0</v>
      </c>
      <c r="L2426" s="100">
        <f t="shared" ref="L2426" si="5552">+L2419/L2425*30</f>
        <v>0</v>
      </c>
      <c r="M2426" s="100">
        <f t="shared" ref="M2426" si="5553">+M2419/M2425*30</f>
        <v>0</v>
      </c>
      <c r="N2426" s="100">
        <f t="shared" ref="N2426" si="5554">+N2419/N2425*30</f>
        <v>0</v>
      </c>
      <c r="O2426" s="167">
        <f t="shared" ref="O2426" si="5555">+O2419/O2425*30</f>
        <v>0</v>
      </c>
      <c r="P2426" s="167" t="e">
        <f>SUM(D2426:O2426)</f>
        <v>#DIV/0!</v>
      </c>
    </row>
    <row r="2427" spans="1:53" x14ac:dyDescent="0.25">
      <c r="A2427" s="194" t="s">
        <v>118</v>
      </c>
      <c r="B2427" s="376"/>
      <c r="C2427" s="86" t="s">
        <v>216</v>
      </c>
      <c r="D2427" s="87">
        <f>+D2420/D2425*30</f>
        <v>0</v>
      </c>
      <c r="E2427" s="87">
        <f t="shared" ref="E2427:O2427" si="5556">+E2420/E2425*30</f>
        <v>0</v>
      </c>
      <c r="F2427" s="87">
        <f t="shared" si="5556"/>
        <v>0</v>
      </c>
      <c r="G2427" s="87" t="e">
        <f t="shared" si="5556"/>
        <v>#DIV/0!</v>
      </c>
      <c r="H2427" s="87">
        <f t="shared" si="5556"/>
        <v>0</v>
      </c>
      <c r="I2427" s="87">
        <f t="shared" si="5556"/>
        <v>0</v>
      </c>
      <c r="J2427" s="87">
        <f t="shared" si="5556"/>
        <v>0</v>
      </c>
      <c r="K2427" s="87">
        <f t="shared" si="5556"/>
        <v>0</v>
      </c>
      <c r="L2427" s="87">
        <f t="shared" si="5556"/>
        <v>0</v>
      </c>
      <c r="M2427" s="87">
        <f t="shared" si="5556"/>
        <v>0</v>
      </c>
      <c r="N2427" s="87">
        <f t="shared" si="5556"/>
        <v>0</v>
      </c>
      <c r="O2427" s="159">
        <f t="shared" si="5556"/>
        <v>0</v>
      </c>
      <c r="P2427" s="159" t="e">
        <f t="shared" ref="P2427:P2431" si="5557">SUM(D2427:O2427)</f>
        <v>#DIV/0!</v>
      </c>
    </row>
    <row r="2428" spans="1:53" x14ac:dyDescent="0.25">
      <c r="A2428" s="194" t="s">
        <v>118</v>
      </c>
      <c r="B2428" s="376"/>
      <c r="C2428" s="86" t="s">
        <v>217</v>
      </c>
      <c r="D2428" s="87">
        <f>+D2421/D2425*30</f>
        <v>0</v>
      </c>
      <c r="E2428" s="87">
        <f t="shared" ref="E2428:O2428" si="5558">+E2421/E2425*30</f>
        <v>0</v>
      </c>
      <c r="F2428" s="87">
        <f t="shared" si="5558"/>
        <v>0</v>
      </c>
      <c r="G2428" s="87" t="e">
        <f t="shared" si="5558"/>
        <v>#DIV/0!</v>
      </c>
      <c r="H2428" s="87">
        <f t="shared" si="5558"/>
        <v>0</v>
      </c>
      <c r="I2428" s="87">
        <f t="shared" si="5558"/>
        <v>0</v>
      </c>
      <c r="J2428" s="87">
        <f t="shared" si="5558"/>
        <v>0</v>
      </c>
      <c r="K2428" s="87">
        <f t="shared" si="5558"/>
        <v>0</v>
      </c>
      <c r="L2428" s="87">
        <f t="shared" si="5558"/>
        <v>0</v>
      </c>
      <c r="M2428" s="87">
        <f t="shared" si="5558"/>
        <v>0</v>
      </c>
      <c r="N2428" s="87">
        <f t="shared" si="5558"/>
        <v>0</v>
      </c>
      <c r="O2428" s="159">
        <f t="shared" si="5558"/>
        <v>0</v>
      </c>
      <c r="P2428" s="159"/>
    </row>
    <row r="2429" spans="1:53" x14ac:dyDescent="0.25">
      <c r="A2429" s="194" t="s">
        <v>118</v>
      </c>
      <c r="B2429" s="376"/>
      <c r="C2429" s="86" t="s">
        <v>218</v>
      </c>
      <c r="D2429" s="87">
        <f>+D2422/D2425*30</f>
        <v>0</v>
      </c>
      <c r="E2429" s="87">
        <f t="shared" ref="E2429:O2429" si="5559">+E2422/E2425*30</f>
        <v>0</v>
      </c>
      <c r="F2429" s="87">
        <f t="shared" si="5559"/>
        <v>0</v>
      </c>
      <c r="G2429" s="87" t="e">
        <f t="shared" si="5559"/>
        <v>#DIV/0!</v>
      </c>
      <c r="H2429" s="87">
        <f t="shared" si="5559"/>
        <v>0</v>
      </c>
      <c r="I2429" s="87">
        <f t="shared" si="5559"/>
        <v>0</v>
      </c>
      <c r="J2429" s="87">
        <f t="shared" si="5559"/>
        <v>0</v>
      </c>
      <c r="K2429" s="87">
        <f t="shared" si="5559"/>
        <v>0</v>
      </c>
      <c r="L2429" s="87">
        <f t="shared" si="5559"/>
        <v>0</v>
      </c>
      <c r="M2429" s="87">
        <f t="shared" si="5559"/>
        <v>0</v>
      </c>
      <c r="N2429" s="87">
        <f t="shared" si="5559"/>
        <v>0</v>
      </c>
      <c r="O2429" s="159">
        <f t="shared" si="5559"/>
        <v>0</v>
      </c>
      <c r="P2429" s="159"/>
    </row>
    <row r="2430" spans="1:53" x14ac:dyDescent="0.25">
      <c r="A2430" s="194" t="s">
        <v>118</v>
      </c>
      <c r="B2430" s="376"/>
      <c r="C2430" s="86" t="s">
        <v>219</v>
      </c>
      <c r="D2430" s="87">
        <f>+D2423/D2425*30</f>
        <v>0</v>
      </c>
      <c r="E2430" s="87">
        <f t="shared" ref="E2430:O2430" si="5560">+E2423/E2425*30</f>
        <v>0</v>
      </c>
      <c r="F2430" s="87">
        <f t="shared" si="5560"/>
        <v>0</v>
      </c>
      <c r="G2430" s="87" t="e">
        <f t="shared" si="5560"/>
        <v>#DIV/0!</v>
      </c>
      <c r="H2430" s="87">
        <f t="shared" si="5560"/>
        <v>0</v>
      </c>
      <c r="I2430" s="87">
        <f t="shared" si="5560"/>
        <v>0</v>
      </c>
      <c r="J2430" s="87">
        <f t="shared" si="5560"/>
        <v>0</v>
      </c>
      <c r="K2430" s="87">
        <f t="shared" si="5560"/>
        <v>0</v>
      </c>
      <c r="L2430" s="87">
        <f t="shared" si="5560"/>
        <v>0</v>
      </c>
      <c r="M2430" s="87">
        <f t="shared" si="5560"/>
        <v>0</v>
      </c>
      <c r="N2430" s="87">
        <f t="shared" si="5560"/>
        <v>0</v>
      </c>
      <c r="O2430" s="159">
        <f t="shared" si="5560"/>
        <v>0</v>
      </c>
      <c r="P2430" s="159"/>
    </row>
    <row r="2431" spans="1:53" ht="15.75" thickBot="1" x14ac:dyDescent="0.3">
      <c r="A2431" s="194" t="s">
        <v>118</v>
      </c>
      <c r="B2431" s="376"/>
      <c r="C2431" s="96" t="s">
        <v>238</v>
      </c>
      <c r="D2431" s="168">
        <f>+D2424/D2425*30</f>
        <v>0</v>
      </c>
      <c r="E2431" s="168">
        <f t="shared" ref="E2431:O2431" si="5561">+E2424/E2425*30</f>
        <v>0</v>
      </c>
      <c r="F2431" s="168">
        <f t="shared" si="5561"/>
        <v>0</v>
      </c>
      <c r="G2431" s="168" t="e">
        <f t="shared" si="5561"/>
        <v>#DIV/0!</v>
      </c>
      <c r="H2431" s="168">
        <f t="shared" si="5561"/>
        <v>0</v>
      </c>
      <c r="I2431" s="168">
        <f t="shared" si="5561"/>
        <v>0</v>
      </c>
      <c r="J2431" s="168">
        <f t="shared" si="5561"/>
        <v>0</v>
      </c>
      <c r="K2431" s="168">
        <f t="shared" si="5561"/>
        <v>0</v>
      </c>
      <c r="L2431" s="168">
        <f t="shared" si="5561"/>
        <v>0</v>
      </c>
      <c r="M2431" s="168">
        <f t="shared" si="5561"/>
        <v>0</v>
      </c>
      <c r="N2431" s="168">
        <f t="shared" si="5561"/>
        <v>0</v>
      </c>
      <c r="O2431" s="169">
        <f t="shared" si="5561"/>
        <v>0</v>
      </c>
      <c r="P2431" s="169" t="e">
        <f t="shared" si="5557"/>
        <v>#DIV/0!</v>
      </c>
    </row>
    <row r="2432" spans="1:53" x14ac:dyDescent="0.25">
      <c r="A2432" s="194" t="s">
        <v>118</v>
      </c>
      <c r="B2432" s="376"/>
      <c r="C2432" s="76" t="s">
        <v>8</v>
      </c>
      <c r="D2432" s="170">
        <f t="shared" ref="D2432:O2432" si="5562">+D2401/D2395</f>
        <v>1.1154283172926818</v>
      </c>
      <c r="E2432" s="170">
        <f t="shared" si="5562"/>
        <v>1.1100899316799431</v>
      </c>
      <c r="F2432" s="170">
        <f t="shared" si="5562"/>
        <v>1.1100899316799431</v>
      </c>
      <c r="G2432" s="170">
        <f t="shared" si="5562"/>
        <v>1.121650721299605</v>
      </c>
      <c r="H2432" s="170">
        <f t="shared" si="5562"/>
        <v>1.1216507212996045</v>
      </c>
      <c r="I2432" s="170">
        <f t="shared" si="5562"/>
        <v>1.1216507212996045</v>
      </c>
      <c r="J2432" s="170">
        <f t="shared" si="5562"/>
        <v>1.1451406258415291</v>
      </c>
      <c r="K2432" s="170">
        <f t="shared" si="5562"/>
        <v>1.1437866357516266</v>
      </c>
      <c r="L2432" s="170">
        <f t="shared" si="5562"/>
        <v>1.1163576927773196</v>
      </c>
      <c r="M2432" s="170">
        <f t="shared" si="5562"/>
        <v>1.1137329106825002</v>
      </c>
      <c r="N2432" s="170">
        <f t="shared" si="5562"/>
        <v>1.1222886938310115</v>
      </c>
      <c r="O2432" s="171">
        <f t="shared" si="5562"/>
        <v>1.1272804379212698</v>
      </c>
      <c r="P2432" s="171"/>
    </row>
    <row r="2433" spans="1:16" x14ac:dyDescent="0.25">
      <c r="A2433" s="194" t="s">
        <v>118</v>
      </c>
      <c r="B2433" s="376"/>
      <c r="C2433" s="77" t="s">
        <v>6</v>
      </c>
      <c r="D2433" s="172">
        <f>+VLOOKUP(D2381,Conversion!$B$33:$N$71,(MATCH('Measured TV opt-pt'!D2380,butget_aylar_opt,0)+1),0)</f>
        <v>1.1681637180956133</v>
      </c>
      <c r="E2433" s="172">
        <f>+VLOOKUP(E2381,Conversion!$B$33:$N$71,(MATCH('Measured TV opt-pt'!E2380,butget_aylar_opt,0)+1),0)</f>
        <v>1.1734620254679939</v>
      </c>
      <c r="F2433" s="172">
        <f>+VLOOKUP(F2381,Conversion!$B$33:$N$71,(MATCH('Measured TV opt-pt'!F2380,butget_aylar_opt,0)+1),0)</f>
        <v>1.1734620254679939</v>
      </c>
      <c r="G2433" s="172">
        <f>+VLOOKUP(G2381,Conversion!$B$33:$N$71,(MATCH('Measured TV opt-pt'!G2380,butget_aylar_opt,0)+1),0)</f>
        <v>1.190644938745824</v>
      </c>
      <c r="H2433" s="172">
        <f>+VLOOKUP(H2381,Conversion!$B$33:$N$71,(MATCH('Measured TV opt-pt'!H2380,butget_aylar_opt,0)+1),0)</f>
        <v>1.190644938745824</v>
      </c>
      <c r="I2433" s="172">
        <f>+VLOOKUP(I2381,Conversion!$B$33:$N$71,(MATCH('Measured TV opt-pt'!I2380,butget_aylar_opt,0)+1),0)</f>
        <v>1.190644938745824</v>
      </c>
      <c r="J2433" s="172">
        <f>+VLOOKUP(J2381,Conversion!$B$33:$N$71,(MATCH('Measured TV opt-pt'!J2380,butget_aylar_opt,0)+1),0)</f>
        <v>1.2161019089793743</v>
      </c>
      <c r="K2433" s="172">
        <f>+VLOOKUP(K2381,Conversion!$B$33:$N$71,(MATCH('Measured TV opt-pt'!K2380,butget_aylar_opt,0)+1),0)</f>
        <v>1.2161019089793743</v>
      </c>
      <c r="L2433" s="172">
        <f>+VLOOKUP(L2381,Conversion!$B$33:$N$71,(MATCH('Measured TV opt-pt'!L2380,butget_aylar_opt,0)+1),0)</f>
        <v>1.1613541170725816</v>
      </c>
      <c r="M2433" s="172">
        <f>+VLOOKUP(M2381,Conversion!$B$33:$N$71,(MATCH('Measured TV opt-pt'!M2380,butget_aylar_opt,0)+1),0)</f>
        <v>1.1681637180956133</v>
      </c>
      <c r="N2433" s="172">
        <f>+VLOOKUP(N2381,Conversion!$B$33:$N$71,(MATCH('Measured TV opt-pt'!N2380,butget_aylar_opt,0)+1),0)</f>
        <v>1.1681637180956133</v>
      </c>
      <c r="O2433" s="173">
        <f>+VLOOKUP(O2381,Conversion!$B$33:$N$71,(MATCH('Measured TV opt-pt'!O2380,butget_aylar_opt,0)+1),0)</f>
        <v>1.1681637180956133</v>
      </c>
      <c r="P2433" s="173"/>
    </row>
    <row r="2434" spans="1:16" ht="15.75" thickBot="1" x14ac:dyDescent="0.3">
      <c r="A2434" s="194" t="s">
        <v>118</v>
      </c>
      <c r="B2434" s="377"/>
      <c r="C2434" s="96" t="s">
        <v>7</v>
      </c>
      <c r="D2434" s="172">
        <f>+VLOOKUP(D2381,Conversion!$B$74:$N$112,(MATCH('Measured TV opt-pt'!D2380,budget_aylar_pt,0)+1),0)</f>
        <v>1.0483105344525872</v>
      </c>
      <c r="E2434" s="172">
        <f>+VLOOKUP(E2381,Conversion!$B$74:$N$112,(MATCH('Measured TV opt-pt'!E2380,budget_aylar_pt,0)+1),0)</f>
        <v>1.02943453958606</v>
      </c>
      <c r="F2434" s="172">
        <f>+VLOOKUP(F2381,Conversion!$B$74:$N$112,(MATCH('Measured TV opt-pt'!F2380,budget_aylar_pt,0)+1),0)</f>
        <v>1.02943453958606</v>
      </c>
      <c r="G2434" s="172">
        <f>+VLOOKUP(G2381,Conversion!$B$74:$N$112,(MATCH('Measured TV opt-pt'!G2380,budget_aylar_pt,0)+1),0)</f>
        <v>1.0469069857328672</v>
      </c>
      <c r="H2434" s="172">
        <f>+VLOOKUP(H2381,Conversion!$B$74:$N$112,(MATCH('Measured TV opt-pt'!H2380,budget_aylar_pt,0)+1),0)</f>
        <v>1.0469069857328672</v>
      </c>
      <c r="I2434" s="172">
        <f>+VLOOKUP(I2381,Conversion!$B$74:$N$112,(MATCH('Measured TV opt-pt'!I2380,budget_aylar_pt,0)+1),0)</f>
        <v>1.0469069857328672</v>
      </c>
      <c r="J2434" s="172">
        <f>+VLOOKUP(J2381,Conversion!$B$74:$N$112,(MATCH('Measured TV opt-pt'!J2380,budget_aylar_pt,0)+1),0)</f>
        <v>1.0682659024421961</v>
      </c>
      <c r="K2434" s="172">
        <f>+VLOOKUP(K2381,Conversion!$B$74:$N$112,(MATCH('Measured TV opt-pt'!K2380,budget_aylar_pt,0)+1),0)</f>
        <v>1.0682659024421961</v>
      </c>
      <c r="L2434" s="172">
        <f>+VLOOKUP(L2381,Conversion!$B$74:$N$112,(MATCH('Measured TV opt-pt'!L2380,budget_aylar_pt,0)+1),0)</f>
        <v>1.0682896606401939</v>
      </c>
      <c r="M2434" s="172">
        <f>+VLOOKUP(M2381,Conversion!$B$74:$N$112,(MATCH('Measured TV opt-pt'!M2380,budget_aylar_pt,0)+1),0)</f>
        <v>1.0483105344525872</v>
      </c>
      <c r="N2434" s="172">
        <f>+VLOOKUP(N2381,Conversion!$B$74:$N$112,(MATCH('Measured TV opt-pt'!N2380,budget_aylar_pt,0)+1),0)</f>
        <v>1.0483105344525872</v>
      </c>
      <c r="O2434" s="173">
        <f>+VLOOKUP(O2381,Conversion!$B$74:$N$112,(MATCH('Measured TV opt-pt'!O2380,budget_aylar_pt,0)+1),0)</f>
        <v>1.0483105344525872</v>
      </c>
      <c r="P2434" s="174"/>
    </row>
    <row r="2435" spans="1:16" ht="21.75" thickBot="1" x14ac:dyDescent="0.3">
      <c r="A2435" s="194" t="s">
        <v>118</v>
      </c>
      <c r="B2435" s="240" t="s">
        <v>126</v>
      </c>
      <c r="C2435" s="74" t="s">
        <v>107</v>
      </c>
      <c r="D2435" s="153">
        <v>1</v>
      </c>
      <c r="E2435" s="153">
        <v>2</v>
      </c>
      <c r="F2435" s="153">
        <v>3</v>
      </c>
      <c r="G2435" s="153">
        <v>4</v>
      </c>
      <c r="H2435" s="153">
        <v>5</v>
      </c>
      <c r="I2435" s="153">
        <v>6</v>
      </c>
      <c r="J2435" s="153">
        <v>7</v>
      </c>
      <c r="K2435" s="153">
        <v>8</v>
      </c>
      <c r="L2435" s="153">
        <v>9</v>
      </c>
      <c r="M2435" s="153">
        <v>10</v>
      </c>
      <c r="N2435" s="153">
        <v>11</v>
      </c>
      <c r="O2435" s="153">
        <v>12</v>
      </c>
      <c r="P2435" s="74" t="s">
        <v>127</v>
      </c>
    </row>
    <row r="2436" spans="1:16" ht="15.75" customHeight="1" thickBot="1" x14ac:dyDescent="0.3">
      <c r="A2436" s="194" t="s">
        <v>118</v>
      </c>
      <c r="B2436" s="378" t="s">
        <v>138</v>
      </c>
      <c r="C2436" s="185" t="s">
        <v>33</v>
      </c>
      <c r="D2436" s="186" t="s">
        <v>29</v>
      </c>
      <c r="E2436" s="186" t="s">
        <v>29</v>
      </c>
      <c r="F2436" s="186" t="s">
        <v>29</v>
      </c>
      <c r="G2436" s="186" t="s">
        <v>29</v>
      </c>
      <c r="H2436" s="186" t="s">
        <v>29</v>
      </c>
      <c r="I2436" s="186" t="s">
        <v>29</v>
      </c>
      <c r="J2436" s="186" t="s">
        <v>29</v>
      </c>
      <c r="K2436" s="186" t="s">
        <v>29</v>
      </c>
      <c r="L2436" s="186" t="s">
        <v>29</v>
      </c>
      <c r="M2436" s="186" t="s">
        <v>29</v>
      </c>
      <c r="N2436" s="186" t="s">
        <v>29</v>
      </c>
      <c r="O2436" s="186" t="s">
        <v>29</v>
      </c>
      <c r="P2436" s="188" t="s">
        <v>108</v>
      </c>
    </row>
    <row r="2437" spans="1:16" x14ac:dyDescent="0.25">
      <c r="A2437" s="194" t="s">
        <v>118</v>
      </c>
      <c r="B2437" s="379"/>
      <c r="C2437" s="175" t="s">
        <v>125</v>
      </c>
      <c r="D2437" s="200"/>
      <c r="E2437" s="201"/>
      <c r="F2437" s="201"/>
      <c r="G2437" s="201"/>
      <c r="H2437" s="201"/>
      <c r="I2437" s="201"/>
      <c r="J2437" s="201"/>
      <c r="K2437" s="201"/>
      <c r="L2437" s="201"/>
      <c r="M2437" s="201"/>
      <c r="N2437" s="201"/>
      <c r="O2437" s="176"/>
      <c r="P2437" s="176">
        <f>SUM(D2437:O2437)</f>
        <v>0</v>
      </c>
    </row>
    <row r="2438" spans="1:16" x14ac:dyDescent="0.25">
      <c r="A2438" s="194" t="s">
        <v>118</v>
      </c>
      <c r="B2438" s="379"/>
      <c r="C2438" s="86" t="s">
        <v>1</v>
      </c>
      <c r="D2438" s="87">
        <f>+D2469*D2451*30</f>
        <v>0</v>
      </c>
      <c r="E2438" s="87">
        <f t="shared" ref="E2438:O2438" si="5563">+E2469*E2451*30</f>
        <v>0</v>
      </c>
      <c r="F2438" s="87">
        <f t="shared" si="5563"/>
        <v>0</v>
      </c>
      <c r="G2438" s="87">
        <f t="shared" si="5563"/>
        <v>0</v>
      </c>
      <c r="H2438" s="87">
        <f t="shared" si="5563"/>
        <v>0</v>
      </c>
      <c r="I2438" s="87">
        <f t="shared" si="5563"/>
        <v>0</v>
      </c>
      <c r="J2438" s="87">
        <f t="shared" si="5563"/>
        <v>0</v>
      </c>
      <c r="K2438" s="87">
        <f t="shared" si="5563"/>
        <v>0</v>
      </c>
      <c r="L2438" s="87">
        <f t="shared" si="5563"/>
        <v>0</v>
      </c>
      <c r="M2438" s="87">
        <f t="shared" si="5563"/>
        <v>0</v>
      </c>
      <c r="N2438" s="87">
        <f t="shared" si="5563"/>
        <v>0</v>
      </c>
      <c r="O2438" s="159">
        <f t="shared" si="5563"/>
        <v>0</v>
      </c>
      <c r="P2438" s="159">
        <f t="shared" ref="P2438:P2442" si="5564">SUM(D2438:O2438)</f>
        <v>0</v>
      </c>
    </row>
    <row r="2439" spans="1:16" x14ac:dyDescent="0.25">
      <c r="A2439" s="194" t="s">
        <v>118</v>
      </c>
      <c r="B2439" s="379"/>
      <c r="C2439" s="86" t="s">
        <v>209</v>
      </c>
      <c r="D2439" s="87">
        <f t="shared" ref="D2439:O2442" si="5565">+D2470*D2452*30</f>
        <v>0</v>
      </c>
      <c r="E2439" s="259">
        <f t="shared" si="5565"/>
        <v>0</v>
      </c>
      <c r="F2439" s="259">
        <f t="shared" si="5565"/>
        <v>0</v>
      </c>
      <c r="G2439" s="259">
        <f t="shared" si="5565"/>
        <v>0</v>
      </c>
      <c r="H2439" s="259">
        <f t="shared" si="5565"/>
        <v>0</v>
      </c>
      <c r="I2439" s="259">
        <f t="shared" si="5565"/>
        <v>0</v>
      </c>
      <c r="J2439" s="259">
        <f t="shared" si="5565"/>
        <v>0</v>
      </c>
      <c r="K2439" s="259">
        <f t="shared" si="5565"/>
        <v>0</v>
      </c>
      <c r="L2439" s="259">
        <f t="shared" si="5565"/>
        <v>0</v>
      </c>
      <c r="M2439" s="259">
        <f t="shared" si="5565"/>
        <v>0</v>
      </c>
      <c r="N2439" s="259">
        <f t="shared" si="5565"/>
        <v>0</v>
      </c>
      <c r="O2439" s="260">
        <f t="shared" si="5565"/>
        <v>0</v>
      </c>
      <c r="P2439" s="260"/>
    </row>
    <row r="2440" spans="1:16" x14ac:dyDescent="0.25">
      <c r="A2440" s="194" t="s">
        <v>118</v>
      </c>
      <c r="B2440" s="379"/>
      <c r="C2440" s="86" t="s">
        <v>210</v>
      </c>
      <c r="D2440" s="87">
        <f t="shared" si="5565"/>
        <v>0</v>
      </c>
      <c r="E2440" s="259">
        <f t="shared" si="5565"/>
        <v>0</v>
      </c>
      <c r="F2440" s="259">
        <f t="shared" si="5565"/>
        <v>0</v>
      </c>
      <c r="G2440" s="259">
        <f t="shared" si="5565"/>
        <v>0</v>
      </c>
      <c r="H2440" s="259">
        <f t="shared" si="5565"/>
        <v>0</v>
      </c>
      <c r="I2440" s="259">
        <f t="shared" si="5565"/>
        <v>0</v>
      </c>
      <c r="J2440" s="259">
        <f t="shared" si="5565"/>
        <v>0</v>
      </c>
      <c r="K2440" s="259">
        <f t="shared" si="5565"/>
        <v>0</v>
      </c>
      <c r="L2440" s="259">
        <f t="shared" si="5565"/>
        <v>0</v>
      </c>
      <c r="M2440" s="259">
        <f t="shared" si="5565"/>
        <v>0</v>
      </c>
      <c r="N2440" s="259">
        <f t="shared" si="5565"/>
        <v>0</v>
      </c>
      <c r="O2440" s="260">
        <f t="shared" si="5565"/>
        <v>0</v>
      </c>
      <c r="P2440" s="260"/>
    </row>
    <row r="2441" spans="1:16" x14ac:dyDescent="0.25">
      <c r="A2441" s="194" t="s">
        <v>118</v>
      </c>
      <c r="B2441" s="379"/>
      <c r="C2441" s="86" t="s">
        <v>211</v>
      </c>
      <c r="D2441" s="87">
        <f t="shared" si="5565"/>
        <v>0</v>
      </c>
      <c r="E2441" s="259">
        <f t="shared" si="5565"/>
        <v>0</v>
      </c>
      <c r="F2441" s="259">
        <f t="shared" si="5565"/>
        <v>0</v>
      </c>
      <c r="G2441" s="259">
        <f t="shared" si="5565"/>
        <v>0</v>
      </c>
      <c r="H2441" s="259">
        <f t="shared" si="5565"/>
        <v>0</v>
      </c>
      <c r="I2441" s="259">
        <f t="shared" si="5565"/>
        <v>0</v>
      </c>
      <c r="J2441" s="259">
        <f t="shared" si="5565"/>
        <v>0</v>
      </c>
      <c r="K2441" s="259">
        <f t="shared" si="5565"/>
        <v>0</v>
      </c>
      <c r="L2441" s="259">
        <f t="shared" si="5565"/>
        <v>0</v>
      </c>
      <c r="M2441" s="259">
        <f t="shared" si="5565"/>
        <v>0</v>
      </c>
      <c r="N2441" s="259">
        <f t="shared" si="5565"/>
        <v>0</v>
      </c>
      <c r="O2441" s="260">
        <f t="shared" si="5565"/>
        <v>0</v>
      </c>
      <c r="P2441" s="260"/>
    </row>
    <row r="2442" spans="1:16" ht="15.75" thickBot="1" x14ac:dyDescent="0.3">
      <c r="A2442" s="194" t="s">
        <v>118</v>
      </c>
      <c r="B2442" s="379"/>
      <c r="C2442" s="96" t="s">
        <v>227</v>
      </c>
      <c r="D2442" s="87">
        <f t="shared" si="5565"/>
        <v>0</v>
      </c>
      <c r="E2442" s="90">
        <f t="shared" si="5565"/>
        <v>0</v>
      </c>
      <c r="F2442" s="90">
        <f t="shared" si="5565"/>
        <v>0</v>
      </c>
      <c r="G2442" s="90">
        <f t="shared" si="5565"/>
        <v>0</v>
      </c>
      <c r="H2442" s="90">
        <f t="shared" si="5565"/>
        <v>0</v>
      </c>
      <c r="I2442" s="90">
        <f t="shared" si="5565"/>
        <v>0</v>
      </c>
      <c r="J2442" s="90">
        <f t="shared" si="5565"/>
        <v>0</v>
      </c>
      <c r="K2442" s="90">
        <f t="shared" si="5565"/>
        <v>0</v>
      </c>
      <c r="L2442" s="90">
        <f t="shared" si="5565"/>
        <v>0</v>
      </c>
      <c r="M2442" s="90">
        <f t="shared" si="5565"/>
        <v>0</v>
      </c>
      <c r="N2442" s="90">
        <f t="shared" si="5565"/>
        <v>0</v>
      </c>
      <c r="O2442" s="160">
        <f t="shared" si="5565"/>
        <v>0</v>
      </c>
      <c r="P2442" s="160">
        <f t="shared" si="5564"/>
        <v>0</v>
      </c>
    </row>
    <row r="2443" spans="1:16" ht="15.75" thickBot="1" x14ac:dyDescent="0.3">
      <c r="A2443" s="194" t="s">
        <v>118</v>
      </c>
      <c r="B2443" s="379"/>
      <c r="C2443" s="281" t="s">
        <v>108</v>
      </c>
      <c r="D2443" s="282">
        <f>SUM(D2444:D2448)</f>
        <v>1</v>
      </c>
      <c r="E2443" s="282">
        <f t="shared" ref="E2443" si="5566">SUM(E2444:E2448)</f>
        <v>1.0034229363724529</v>
      </c>
      <c r="F2443" s="282">
        <f t="shared" ref="F2443" si="5567">SUM(F2444:F2448)</f>
        <v>0.99999999999999989</v>
      </c>
      <c r="G2443" s="282">
        <f t="shared" ref="G2443" si="5568">SUM(G2444:G2448)</f>
        <v>0.99999999999999989</v>
      </c>
      <c r="H2443" s="282">
        <f t="shared" ref="H2443" si="5569">SUM(H2444:H2448)</f>
        <v>1</v>
      </c>
      <c r="I2443" s="282">
        <f t="shared" ref="I2443" si="5570">SUM(I2444:I2448)</f>
        <v>1.0000000000000002</v>
      </c>
      <c r="J2443" s="282">
        <f t="shared" ref="J2443" si="5571">SUM(J2444:J2448)</f>
        <v>0.99999999999999978</v>
      </c>
      <c r="K2443" s="282">
        <f t="shared" ref="K2443" si="5572">SUM(K2444:K2448)</f>
        <v>0.99999999999999978</v>
      </c>
      <c r="L2443" s="282">
        <f t="shared" ref="L2443" si="5573">SUM(L2444:L2448)</f>
        <v>1</v>
      </c>
      <c r="M2443" s="282">
        <f t="shared" ref="M2443" si="5574">SUM(M2444:M2448)</f>
        <v>1.0000000000000002</v>
      </c>
      <c r="N2443" s="282">
        <f t="shared" ref="N2443" si="5575">SUM(N2444:N2448)</f>
        <v>1</v>
      </c>
      <c r="O2443" s="282">
        <f t="shared" ref="O2443" si="5576">SUM(O2444:O2448)</f>
        <v>0.99999999999999989</v>
      </c>
      <c r="P2443" s="268"/>
    </row>
    <row r="2444" spans="1:16" ht="15.75" thickBot="1" x14ac:dyDescent="0.3">
      <c r="A2444" s="194" t="s">
        <v>118</v>
      </c>
      <c r="B2444" s="379"/>
      <c r="C2444" s="245" t="s">
        <v>196</v>
      </c>
      <c r="D2444" s="246">
        <v>0.748</v>
      </c>
      <c r="E2444" s="246">
        <v>0.71289999999999998</v>
      </c>
      <c r="F2444" s="246">
        <v>0.70128149006739837</v>
      </c>
      <c r="G2444" s="246">
        <v>0.53018436569432525</v>
      </c>
      <c r="H2444" s="246">
        <v>0.5423765464750937</v>
      </c>
      <c r="I2444" s="246">
        <v>0.58843916554063314</v>
      </c>
      <c r="J2444" s="246">
        <v>0.60561377608760258</v>
      </c>
      <c r="K2444" s="246">
        <v>0.80100224649177598</v>
      </c>
      <c r="L2444" s="246">
        <v>0.74479587945877479</v>
      </c>
      <c r="M2444" s="246">
        <v>0.79328167047923914</v>
      </c>
      <c r="N2444" s="246">
        <v>0.79251746496726783</v>
      </c>
      <c r="O2444" s="246">
        <v>0.75240999999999991</v>
      </c>
      <c r="P2444" s="268"/>
    </row>
    <row r="2445" spans="1:16" ht="15.75" thickBot="1" x14ac:dyDescent="0.3">
      <c r="A2445" s="194" t="s">
        <v>118</v>
      </c>
      <c r="B2445" s="379"/>
      <c r="C2445" s="245" t="s">
        <v>197</v>
      </c>
      <c r="D2445" s="246"/>
      <c r="E2445" s="246">
        <v>3.4229363724529492E-3</v>
      </c>
      <c r="F2445" s="246"/>
      <c r="G2445" s="246"/>
      <c r="H2445" s="246"/>
      <c r="I2445" s="246"/>
      <c r="J2445" s="246"/>
      <c r="K2445" s="246"/>
      <c r="L2445" s="246"/>
      <c r="M2445" s="246"/>
      <c r="N2445" s="246"/>
      <c r="O2445" s="246"/>
      <c r="P2445" s="268"/>
    </row>
    <row r="2446" spans="1:16" ht="15.75" thickBot="1" x14ac:dyDescent="0.3">
      <c r="A2446" s="194" t="s">
        <v>118</v>
      </c>
      <c r="B2446" s="379"/>
      <c r="C2446" s="245" t="s">
        <v>199</v>
      </c>
      <c r="D2446" s="310">
        <v>0.252</v>
      </c>
      <c r="E2446" s="246">
        <v>0.28710000000000002</v>
      </c>
      <c r="F2446" s="246">
        <v>0.27946524626273334</v>
      </c>
      <c r="G2446" s="246">
        <v>0.26027151737500415</v>
      </c>
      <c r="H2446" s="246">
        <v>0.22206611722025232</v>
      </c>
      <c r="I2446" s="246">
        <v>0.23470428159927745</v>
      </c>
      <c r="J2446" s="246">
        <v>0.15048175443375286</v>
      </c>
      <c r="K2446" s="246">
        <v>0.11533513094114624</v>
      </c>
      <c r="L2446" s="246">
        <v>0.2476086029169918</v>
      </c>
      <c r="M2446" s="246">
        <v>0.18024296287308908</v>
      </c>
      <c r="N2446" s="246">
        <v>0.19496532528723082</v>
      </c>
      <c r="O2446" s="246">
        <v>0.24758999999999998</v>
      </c>
      <c r="P2446" s="268"/>
    </row>
    <row r="2447" spans="1:16" ht="15.75" thickBot="1" x14ac:dyDescent="0.3">
      <c r="A2447" s="194" t="s">
        <v>118</v>
      </c>
      <c r="B2447" s="379"/>
      <c r="C2447" s="245" t="s">
        <v>198</v>
      </c>
      <c r="D2447" s="246"/>
      <c r="E2447" s="246"/>
      <c r="F2447" s="246">
        <v>1.9253263669868261E-2</v>
      </c>
      <c r="G2447" s="246">
        <v>0.20954411693067052</v>
      </c>
      <c r="H2447" s="246">
        <v>0.23555733630465386</v>
      </c>
      <c r="I2447" s="246">
        <v>0.17685655286008953</v>
      </c>
      <c r="J2447" s="246">
        <v>0.24390446947864436</v>
      </c>
      <c r="K2447" s="246">
        <v>8.3662622567077571E-2</v>
      </c>
      <c r="L2447" s="246">
        <v>7.5955176242334761E-3</v>
      </c>
      <c r="M2447" s="246">
        <v>2.6475366647671975E-2</v>
      </c>
      <c r="N2447" s="246">
        <v>1.2517209745501362E-2</v>
      </c>
      <c r="O2447" s="246">
        <v>0</v>
      </c>
      <c r="P2447" s="268"/>
    </row>
    <row r="2448" spans="1:16" ht="15.75" thickBot="1" x14ac:dyDescent="0.3">
      <c r="A2448" s="194" t="s">
        <v>118</v>
      </c>
      <c r="B2448" s="379"/>
      <c r="C2448" s="248" t="s">
        <v>228</v>
      </c>
      <c r="D2448" s="249"/>
      <c r="E2448" s="249"/>
      <c r="F2448" s="249"/>
      <c r="G2448" s="249"/>
      <c r="H2448" s="249"/>
      <c r="I2448" s="249"/>
      <c r="J2448" s="249"/>
      <c r="K2448" s="249"/>
      <c r="L2448" s="249"/>
      <c r="M2448" s="249"/>
      <c r="N2448" s="249"/>
      <c r="O2448" s="249"/>
      <c r="P2448" s="177"/>
    </row>
    <row r="2449" spans="1:41" ht="15.75" thickBot="1" x14ac:dyDescent="0.3">
      <c r="A2449" s="194"/>
      <c r="B2449" s="379"/>
      <c r="C2449" s="306" t="s">
        <v>278</v>
      </c>
      <c r="D2449" s="309">
        <v>1</v>
      </c>
      <c r="E2449" s="309">
        <v>1</v>
      </c>
      <c r="F2449" s="309">
        <v>1</v>
      </c>
      <c r="G2449" s="309">
        <v>1</v>
      </c>
      <c r="H2449" s="309">
        <v>1</v>
      </c>
      <c r="I2449" s="309">
        <v>1</v>
      </c>
      <c r="J2449" s="309">
        <v>1</v>
      </c>
      <c r="K2449" s="309">
        <v>1</v>
      </c>
      <c r="L2449" s="309">
        <v>1</v>
      </c>
      <c r="M2449" s="309">
        <v>1</v>
      </c>
      <c r="N2449" s="309">
        <v>1</v>
      </c>
      <c r="O2449" s="309">
        <v>1</v>
      </c>
      <c r="P2449" s="308"/>
    </row>
    <row r="2450" spans="1:41" x14ac:dyDescent="0.25">
      <c r="A2450" s="194" t="s">
        <v>118</v>
      </c>
      <c r="B2450" s="379"/>
      <c r="C2450" s="154" t="s">
        <v>14</v>
      </c>
      <c r="D2450" s="155">
        <f>+SUMPRODUCT(D2451:D2455,D2444:D2448)</f>
        <v>18.414684769339438</v>
      </c>
      <c r="E2450" s="155">
        <f t="shared" ref="E2450" si="5577">+SUMPRODUCT(E2451:E2455,E2444:E2448)</f>
        <v>18.841135192376285</v>
      </c>
      <c r="F2450" s="155">
        <f t="shared" ref="F2450" si="5578">+SUMPRODUCT(F2451:F2455,F2444:F2448)</f>
        <v>20.58124650733107</v>
      </c>
      <c r="G2450" s="155">
        <f t="shared" ref="G2450" si="5579">+SUMPRODUCT(G2451:G2455,G2444:G2448)</f>
        <v>28.563053341130804</v>
      </c>
      <c r="H2450" s="155">
        <f t="shared" ref="H2450" si="5580">+SUMPRODUCT(H2451:H2455,H2444:H2448)</f>
        <v>33.603799184948656</v>
      </c>
      <c r="I2450" s="155">
        <f t="shared" ref="I2450" si="5581">+SUMPRODUCT(I2451:I2455,I2444:I2448)</f>
        <v>31.510875673984401</v>
      </c>
      <c r="J2450" s="155">
        <f t="shared" ref="J2450" si="5582">+SUMPRODUCT(J2451:J2455,J2444:J2448)</f>
        <v>20.274910377394022</v>
      </c>
      <c r="K2450" s="155">
        <f t="shared" ref="K2450" si="5583">+SUMPRODUCT(K2451:K2455,K2444:K2448)</f>
        <v>17.290051071257835</v>
      </c>
      <c r="L2450" s="155">
        <f t="shared" ref="L2450" si="5584">+SUMPRODUCT(L2451:L2455,L2444:L2448)</f>
        <v>23.991363394497959</v>
      </c>
      <c r="M2450" s="155">
        <f t="shared" ref="M2450" si="5585">+SUMPRODUCT(M2451:M2455,M2444:M2448)</f>
        <v>27.257656862768588</v>
      </c>
      <c r="N2450" s="155">
        <f t="shared" ref="N2450" si="5586">+SUMPRODUCT(N2451:N2455,N2444:N2448)</f>
        <v>25.052800302948242</v>
      </c>
      <c r="O2450" s="156">
        <f t="shared" ref="O2450" si="5587">+SUMPRODUCT(O2451:O2455,O2444:O2448)</f>
        <v>21.196595452974034</v>
      </c>
      <c r="P2450" s="156"/>
    </row>
    <row r="2451" spans="1:41" x14ac:dyDescent="0.25">
      <c r="A2451" s="194" t="s">
        <v>118</v>
      </c>
      <c r="B2451" s="379"/>
      <c r="C2451" s="77" t="s">
        <v>34</v>
      </c>
      <c r="D2451" s="243">
        <f>+IF(D2449=1,D2463*'CPP Detay Tum Ay'!D$38+(1-'Measured TV opt-pt'!D2463)*'CPP Detay Tum Ay'!D$20,IF(D2449=2,D2463*'CPP Detay (düşük)'!D$38+(1-'Measured TV opt-pt'!D2463)*'CPP Detay (düşük)'!D$20,IF(D2449=3,D2463*'CPP Detay (yüksek)'!D$38+(1-'Measured TV opt-pt'!D2463)*'CPP Detay (yüksek)'!D$20,"Girilen Rakamda Hata Var")))</f>
        <v>17.464164150556634</v>
      </c>
      <c r="E2451" s="243">
        <f>+IF(E2449=1,E2463*'CPP Detay Tum Ay'!E$38+(1-'Measured TV opt-pt'!E2463)*'CPP Detay Tum Ay'!E$20,IF(E2449=2,E2463*'CPP Detay (düşük)'!E$38+(1-'Measured TV opt-pt'!E2463)*'CPP Detay (düşük)'!E$20,IF(E2449=3,E2463*'CPP Detay (yüksek)'!E$38+(1-'Measured TV opt-pt'!E2463)*'CPP Detay (yüksek)'!E$20,"Girilen Rakamda Hata Var")))</f>
        <v>17.440310812806491</v>
      </c>
      <c r="F2451" s="161">
        <f>+IF(F2449=1,F2463*'CPP Detay Tum Ay'!F$38+(1-'Measured TV opt-pt'!F2463)*'CPP Detay Tum Ay'!F$20,IF(F2449=2,F2463*'CPP Detay (düşük)'!F$38+(1-'Measured TV opt-pt'!F2463)*'CPP Detay (düşük)'!F$20,IF(F2449=3,F2463*'CPP Detay (yüksek)'!F$38+(1-'Measured TV opt-pt'!F2463)*'CPP Detay (yüksek)'!F$20,"Girilen Rakamda Hata Var")))</f>
        <v>18.801284390853873</v>
      </c>
      <c r="G2451" s="161">
        <f>+IF(G2449=1,G2463*'CPP Detay Tum Ay'!G$38+(1-'Measured TV opt-pt'!G2463)*'CPP Detay Tum Ay'!G$20,IF(G2449=2,G2463*'CPP Detay (düşük)'!G$38+(1-'Measured TV opt-pt'!G2463)*'CPP Detay (düşük)'!G$20,IF(G2449=3,G2463*'CPP Detay (yüksek)'!G$38+(1-'Measured TV opt-pt'!G2463)*'CPP Detay (yüksek)'!G$20,"Girilen Rakamda Hata Var")))</f>
        <v>25.388345112152834</v>
      </c>
      <c r="H2451" s="161">
        <f>+IF(H2449=1,H2463*'CPP Detay Tum Ay'!H$38+(1-'Measured TV opt-pt'!H2463)*'CPP Detay Tum Ay'!H$20,IF(H2449=2,H2463*'CPP Detay (düşük)'!H$38+(1-'Measured TV opt-pt'!H2463)*'CPP Detay (düşük)'!H$20,IF(H2449=3,H2463*'CPP Detay (yüksek)'!H$38+(1-'Measured TV opt-pt'!H2463)*'CPP Detay (yüksek)'!H$20,"Girilen Rakamda Hata Var")))</f>
        <v>29.906721880543316</v>
      </c>
      <c r="I2451" s="161">
        <f>+IF(I2449=1,I2463*'CPP Detay Tum Ay'!I$38+(1-'Measured TV opt-pt'!I2463)*'CPP Detay Tum Ay'!I$20,IF(I2449=2,I2463*'CPP Detay (düşük)'!I$38+(1-'Measured TV opt-pt'!I2463)*'CPP Detay (düşük)'!I$20,IF(I2449=3,I2463*'CPP Detay (yüksek)'!I$38+(1-'Measured TV opt-pt'!I2463)*'CPP Detay (yüksek)'!I$20,"Girilen Rakamda Hata Var")))</f>
        <v>28.481543798919329</v>
      </c>
      <c r="J2451" s="161">
        <f>+IF(J2449=1,J2463*'CPP Detay Tum Ay'!J$38+(1-'Measured TV opt-pt'!J2463)*'CPP Detay Tum Ay'!J$20,IF(J2449=2,J2463*'CPP Detay (düşük)'!J$38+(1-'Measured TV opt-pt'!J2463)*'CPP Detay (düşük)'!J$20,IF(J2449=3,J2463*'CPP Detay (yüksek)'!J$38+(1-'Measured TV opt-pt'!J2463)*'CPP Detay (yüksek)'!J$20,"Girilen Rakamda Hata Var")))</f>
        <v>18.814975998400666</v>
      </c>
      <c r="K2451" s="161">
        <f>+IF(K2449=1,K2463*'CPP Detay Tum Ay'!K$38+(1-'Measured TV opt-pt'!K2463)*'CPP Detay Tum Ay'!K$20,IF(K2449=2,K2463*'CPP Detay (düşük)'!K$38+(1-'Measured TV opt-pt'!K2463)*'CPP Detay (düşük)'!K$20,IF(K2449=3,K2463*'CPP Detay (yüksek)'!K$38+(1-'Measured TV opt-pt'!K2463)*'CPP Detay (yüksek)'!K$20,"Girilen Rakamda Hata Var")))</f>
        <v>17.034468684979927</v>
      </c>
      <c r="L2451" s="255">
        <f>+IF(L2449=1,L2463*'CPP Detay Tum Ay'!L$38+(1-'Measured TV opt-pt'!L2463)*'CPP Detay Tum Ay'!L$20,IF(L2449=2,L2463*'CPP Detay (düşük)'!L$38+(1-'Measured TV opt-pt'!L2463)*'CPP Detay (düşük)'!L$20,IF(L2449=3,L2463*'CPP Detay (yüksek)'!L$38+(1-'Measured TV opt-pt'!L2463)*'CPP Detay (yüksek)'!L$20,"Girilen Rakamda Hata Var")))</f>
        <v>22.467149289573328</v>
      </c>
      <c r="M2451" s="255">
        <f>+IF(M2449=1,M2463*'CPP Detay Tum Ay'!M$38+(1-'Measured TV opt-pt'!M2463)*'CPP Detay Tum Ay'!M$20,IF(M2449=2,M2463*'CPP Detay (düşük)'!M$38+(1-'Measured TV opt-pt'!M2463)*'CPP Detay (düşük)'!M$20,IF(M2449=3,M2463*'CPP Detay (yüksek)'!M$38+(1-'Measured TV opt-pt'!M2463)*'CPP Detay (yüksek)'!M$20,"Girilen Rakamda Hata Var")))</f>
        <v>25.789248753307362</v>
      </c>
      <c r="N2451" s="255">
        <f>+IF(N2449=1,N2463*'CPP Detay Tum Ay'!N$38+(1-'Measured TV opt-pt'!N2463)*'CPP Detay Tum Ay'!N$20,IF(N2449=2,N2463*'CPP Detay (düşük)'!N$38+(1-'Measured TV opt-pt'!N2463)*'CPP Detay (düşük)'!N$20,IF(N2449=3,N2463*'CPP Detay (yüksek)'!N$38+(1-'Measured TV opt-pt'!N2463)*'CPP Detay (yüksek)'!N$20,"Girilen Rakamda Hata Var")))</f>
        <v>23.803341004858662</v>
      </c>
      <c r="O2451" s="256">
        <f>+IF(O2449=1,O2463*'CPP Detay Tum Ay'!O$38+(1-'Measured TV opt-pt'!O2463)*'CPP Detay Tum Ay'!O$20,IF(O2449=2,O2463*'CPP Detay (düşük)'!O$38+(1-'Measured TV opt-pt'!O2463)*'CPP Detay (düşük)'!O$20,IF(O2449=3,O2463*'CPP Detay (yüksek)'!O$38+(1-'Measured TV opt-pt'!O2463)*'CPP Detay (yüksek)'!O$20,"Girilen Rakamda Hata Var")))</f>
        <v>19.99835323959751</v>
      </c>
      <c r="P2451" s="162"/>
    </row>
    <row r="2452" spans="1:41" x14ac:dyDescent="0.25">
      <c r="A2452" s="194" t="s">
        <v>118</v>
      </c>
      <c r="B2452" s="379"/>
      <c r="C2452" s="77" t="s">
        <v>194</v>
      </c>
      <c r="D2452" s="243">
        <f>+IF(D2449=1,D2464*'CPP Detay Tum Ay'!D$94+(1-'Measured TV opt-pt'!D2464)*'CPP Detay Tum Ay'!D$76,IF(D2449=2,D2464*'CPP Detay (düşük)'!D$94+(1-'Measured TV opt-pt'!D2464)*'CPP Detay (düşük)'!D$76,IF(D2449=3,D2464*'CPP Detay (yüksek)'!D$94+(1-'Measured TV opt-pt'!D2464)*'CPP Detay (yüksek)'!D$76,"Girilen Rakamda Hata Var")))</f>
        <v>0</v>
      </c>
      <c r="E2452" s="243">
        <f>+IF(E2449=1,E2464*'CPP Detay Tum Ay'!E$94+(1-'Measured TV opt-pt'!E2464)*'CPP Detay Tum Ay'!E$76,IF(E2449=2,E2464*'CPP Detay (düşük)'!E$94+(1-'Measured TV opt-pt'!E2464)*'CPP Detay (düşük)'!E$76,IF(E2449=3,E2464*'CPP Detay (yüksek)'!E$94+(1-'Measured TV opt-pt'!E2464)*'CPP Detay (yüksek)'!E$76,"Girilen Rakamda Hata Var")))</f>
        <v>0</v>
      </c>
      <c r="F2452" s="243">
        <f>+IF(F2449=1,F2464*'CPP Detay Tum Ay'!F$94+(1-'Measured TV opt-pt'!F2464)*'CPP Detay Tum Ay'!F$76,IF(F2449=2,F2464*'CPP Detay (düşük)'!F$94+(1-'Measured TV opt-pt'!F2464)*'CPP Detay (düşük)'!F$76,IF(F2449=3,F2464*'CPP Detay (yüksek)'!F$94+(1-'Measured TV opt-pt'!F2464)*'CPP Detay (yüksek)'!F$76,"Girilen Rakamda Hata Var")))</f>
        <v>0</v>
      </c>
      <c r="G2452" s="243">
        <f>+IF(G2449=1,G2464*'CPP Detay Tum Ay'!G$94+(1-'Measured TV opt-pt'!G2464)*'CPP Detay Tum Ay'!G$76,IF(G2449=2,G2464*'CPP Detay (düşük)'!G$94+(1-'Measured TV opt-pt'!G2464)*'CPP Detay (düşük)'!G$76,IF(G2449=3,G2464*'CPP Detay (yüksek)'!G$94+(1-'Measured TV opt-pt'!G2464)*'CPP Detay (yüksek)'!G$76,"Girilen Rakamda Hata Var")))</f>
        <v>0</v>
      </c>
      <c r="H2452" s="243">
        <f>+IF(H2449=1,H2464*'CPP Detay Tum Ay'!H$94+(1-'Measured TV opt-pt'!H2464)*'CPP Detay Tum Ay'!H$76,IF(H2449=2,H2464*'CPP Detay (düşük)'!H$94+(1-'Measured TV opt-pt'!H2464)*'CPP Detay (düşük)'!H$76,IF(H2449=3,H2464*'CPP Detay (yüksek)'!H$94+(1-'Measured TV opt-pt'!H2464)*'CPP Detay (yüksek)'!H$76,"Girilen Rakamda Hata Var")))</f>
        <v>0</v>
      </c>
      <c r="I2452" s="243">
        <f>+IF(I2449=1,I2464*'CPP Detay Tum Ay'!I$94+(1-'Measured TV opt-pt'!I2464)*'CPP Detay Tum Ay'!I$76,IF(I2449=2,I2464*'CPP Detay (düşük)'!I$94+(1-'Measured TV opt-pt'!I2464)*'CPP Detay (düşük)'!I$76,IF(I2449=3,I2464*'CPP Detay (yüksek)'!I$94+(1-'Measured TV opt-pt'!I2464)*'CPP Detay (yüksek)'!I$76,"Girilen Rakamda Hata Var")))</f>
        <v>0</v>
      </c>
      <c r="J2452" s="243">
        <f>+IF(J2449=1,J2464*'CPP Detay Tum Ay'!J$94+(1-'Measured TV opt-pt'!J2464)*'CPP Detay Tum Ay'!J$76,IF(J2449=2,J2464*'CPP Detay (düşük)'!J$94+(1-'Measured TV opt-pt'!J2464)*'CPP Detay (düşük)'!J$76,IF(J2449=3,J2464*'CPP Detay (yüksek)'!J$94+(1-'Measured TV opt-pt'!J2464)*'CPP Detay (yüksek)'!J$76,"Girilen Rakamda Hata Var")))</f>
        <v>0</v>
      </c>
      <c r="K2452" s="243">
        <f>+IF(K2449=1,K2464*'CPP Detay Tum Ay'!K$94+(1-'Measured TV opt-pt'!K2464)*'CPP Detay Tum Ay'!K$76,IF(K2449=2,K2464*'CPP Detay (düşük)'!K$94+(1-'Measured TV opt-pt'!K2464)*'CPP Detay (düşük)'!K$76,IF(K2449=3,K2464*'CPP Detay (yüksek)'!K$94+(1-'Measured TV opt-pt'!K2464)*'CPP Detay (yüksek)'!K$76,"Girilen Rakamda Hata Var")))</f>
        <v>0</v>
      </c>
      <c r="L2452" s="257">
        <f>+IF(L2449=1,L2464*'CPP Detay Tum Ay'!L$94+(1-'Measured TV opt-pt'!L2464)*'CPP Detay Tum Ay'!L$76,IF(L2449=2,L2464*'CPP Detay (düşük)'!L$94+(1-'Measured TV opt-pt'!L2464)*'CPP Detay (düşük)'!L$76,IF(L2449=3,L2464*'CPP Detay (yüksek)'!L$94+(1-'Measured TV opt-pt'!L2464)*'CPP Detay (yüksek)'!L$76,"Girilen Rakamda Hata Var")))</f>
        <v>0</v>
      </c>
      <c r="M2452" s="257">
        <f>+IF(M2449=1,M2464*'CPP Detay Tum Ay'!M$94+(1-'Measured TV opt-pt'!M2464)*'CPP Detay Tum Ay'!M$76,IF(M2449=2,M2464*'CPP Detay (düşük)'!M$94+(1-'Measured TV opt-pt'!M2464)*'CPP Detay (düşük)'!M$76,IF(M2449=3,M2464*'CPP Detay (yüksek)'!M$94+(1-'Measured TV opt-pt'!M2464)*'CPP Detay (yüksek)'!M$76,"Girilen Rakamda Hata Var")))</f>
        <v>0</v>
      </c>
      <c r="N2452" s="257">
        <f>+IF(N2449=1,N2464*'CPP Detay Tum Ay'!N$94+(1-'Measured TV opt-pt'!N2464)*'CPP Detay Tum Ay'!N$76,IF(N2449=2,N2464*'CPP Detay (düşük)'!N$94+(1-'Measured TV opt-pt'!N2464)*'CPP Detay (düşük)'!N$76,IF(N2449=3,N2464*'CPP Detay (yüksek)'!N$94+(1-'Measured TV opt-pt'!N2464)*'CPP Detay (yüksek)'!N$76,"Girilen Rakamda Hata Var")))</f>
        <v>0</v>
      </c>
      <c r="O2452" s="258">
        <f>+IF(O2449=1,O2464*'CPP Detay Tum Ay'!O$94+(1-'Measured TV opt-pt'!O2464)*'CPP Detay Tum Ay'!O$76,IF(O2449=2,O2464*'CPP Detay (düşük)'!O$94+(1-'Measured TV opt-pt'!O2464)*'CPP Detay (düşük)'!O$76,IF(O2449=3,O2464*'CPP Detay (yüksek)'!O$94+(1-'Measured TV opt-pt'!O2464)*'CPP Detay (yüksek)'!O$76,"Girilen Rakamda Hata Var")))</f>
        <v>0</v>
      </c>
      <c r="P2452" s="244"/>
    </row>
    <row r="2453" spans="1:41" x14ac:dyDescent="0.25">
      <c r="A2453" s="194" t="s">
        <v>118</v>
      </c>
      <c r="B2453" s="379"/>
      <c r="C2453" s="77" t="s">
        <v>195</v>
      </c>
      <c r="D2453" s="243">
        <f>+IF(D2449=1,D2465*'CPP Detay Tum Ay'!D$150+(1-'Measured TV opt-pt'!D2465)*'CPP Detay Tum Ay'!D$132,IF(D2449=2,D2465*'CPP Detay (düşük)'!D$150+(1-'Measured TV opt-pt'!D2465)*'CPP Detay (düşük)'!D$132,IF(D2449=3,D2465*'CPP Detay (yüksek)'!D$150+(1-'Measured TV opt-pt'!D2465)*'CPP Detay (yüksek)'!D$132,"Girilen Rakamda Hata Var")))</f>
        <v>21.236071367948714</v>
      </c>
      <c r="E2453" s="243">
        <f>+IF(E2449=1,E2465*'CPP Detay Tum Ay'!E$150+(1-'Measured TV opt-pt'!E2465)*'CPP Detay Tum Ay'!E$132,IF(E2449=2,E2465*'CPP Detay (düşük)'!E$150+(1-'Measured TV opt-pt'!E2465)*'CPP Detay (düşük)'!E$132,IF(E2449=3,E2465*'CPP Detay (yüksek)'!E$150+(1-'Measured TV opt-pt'!E2465)*'CPP Detay (yüksek)'!E$132,"Girilen Rakamda Hata Var")))</f>
        <v>22.319531918936036</v>
      </c>
      <c r="F2453" s="243">
        <f>+IF(F2449=1,F2465*'CPP Detay Tum Ay'!F$150+(1-'Measured TV opt-pt'!F2465)*'CPP Detay Tum Ay'!F$132,IF(F2449=2,F2465*'CPP Detay (düşük)'!F$150+(1-'Measured TV opt-pt'!F2465)*'CPP Detay (düşük)'!F$132,IF(F2449=3,F2465*'CPP Detay (yüksek)'!F$150+(1-'Measured TV opt-pt'!F2465)*'CPP Detay (yüksek)'!F$132,"Girilen Rakamda Hata Var")))</f>
        <v>25.139650797266516</v>
      </c>
      <c r="G2453" s="243">
        <f>+IF(G2449=1,G2465*'CPP Detay Tum Ay'!G$150+(1-'Measured TV opt-pt'!G2465)*'CPP Detay Tum Ay'!G$132,IF(G2449=2,G2465*'CPP Detay (düşük)'!G$150+(1-'Measured TV opt-pt'!G2465)*'CPP Detay (düşük)'!G$132,IF(G2449=3,G2465*'CPP Detay (yüksek)'!G$150+(1-'Measured TV opt-pt'!G2465)*'CPP Detay (yüksek)'!G$132,"Girilen Rakamda Hata Var")))</f>
        <v>32.571152962092278</v>
      </c>
      <c r="H2453" s="243">
        <f>+IF(H2449=1,H2465*'CPP Detay Tum Ay'!H$150+(1-'Measured TV opt-pt'!H2465)*'CPP Detay Tum Ay'!H$132,IF(H2449=2,H2465*'CPP Detay (düşük)'!H$150+(1-'Measured TV opt-pt'!H2465)*'CPP Detay (düşük)'!H$132,IF(H2449=3,H2465*'CPP Detay (yüksek)'!H$150+(1-'Measured TV opt-pt'!H2465)*'CPP Detay (yüksek)'!H$132,"Girilen Rakamda Hata Var")))</f>
        <v>38.504582322566698</v>
      </c>
      <c r="I2453" s="243">
        <f>+IF(I2449=1,I2465*'CPP Detay Tum Ay'!I$150+(1-'Measured TV opt-pt'!I2465)*'CPP Detay Tum Ay'!I$132,IF(I2449=2,I2465*'CPP Detay (düşük)'!I$150+(1-'Measured TV opt-pt'!I2465)*'CPP Detay (düşük)'!I$132,IF(I2449=3,I2465*'CPP Detay (yüksek)'!I$150+(1-'Measured TV opt-pt'!I2465)*'CPP Detay (yüksek)'!I$132,"Girilen Rakamda Hata Var")))</f>
        <v>36.142210678171971</v>
      </c>
      <c r="J2453" s="243">
        <f>+IF(J2449=1,J2465*'CPP Detay Tum Ay'!J$150+(1-'Measured TV opt-pt'!J2465)*'CPP Detay Tum Ay'!J$132,IF(J2449=2,J2465*'CPP Detay (düşük)'!J$150+(1-'Measured TV opt-pt'!J2465)*'CPP Detay (düşük)'!J$132,IF(J2449=3,J2465*'CPP Detay (yüksek)'!J$150+(1-'Measured TV opt-pt'!J2465)*'CPP Detay (yüksek)'!J$132,"Girilen Rakamda Hata Var")))</f>
        <v>22.891196098593156</v>
      </c>
      <c r="K2453" s="243">
        <f>+IF(K2449=1,K2465*'CPP Detay Tum Ay'!K$150+(1-'Measured TV opt-pt'!K2465)*'CPP Detay Tum Ay'!K$132,IF(K2449=2,K2465*'CPP Detay (düşük)'!K$150+(1-'Measured TV opt-pt'!K2465)*'CPP Detay (düşük)'!K$132,IF(K2449=3,K2465*'CPP Detay (yüksek)'!K$150+(1-'Measured TV opt-pt'!K2465)*'CPP Detay (yüksek)'!K$132,"Girilen Rakamda Hata Var")))</f>
        <v>18.52416727465565</v>
      </c>
      <c r="L2453" s="257">
        <f>+IF(L2449=1,L2465*'CPP Detay Tum Ay'!L$150+(1-'Measured TV opt-pt'!L2465)*'CPP Detay Tum Ay'!L$132,IF(L2449=2,L2465*'CPP Detay (düşük)'!L$150+(1-'Measured TV opt-pt'!L2465)*'CPP Detay (düşük)'!L$132,IF(L2449=3,L2465*'CPP Detay (yüksek)'!L$150+(1-'Measured TV opt-pt'!L2465)*'CPP Detay (yüksek)'!L$132,"Girilen Rakamda Hata Var")))</f>
        <v>28.233970352734637</v>
      </c>
      <c r="M2453" s="257">
        <f>+IF(M2449=1,M2465*'CPP Detay Tum Ay'!M$150+(1-'Measured TV opt-pt'!M2465)*'CPP Detay Tum Ay'!M$132,IF(M2449=2,M2465*'CPP Detay (düşük)'!M$150+(1-'Measured TV opt-pt'!M2465)*'CPP Detay (düşük)'!M$132,IF(M2449=3,M2465*'CPP Detay (yüksek)'!M$150+(1-'Measured TV opt-pt'!M2465)*'CPP Detay (yüksek)'!M$132,"Girilen Rakamda Hata Var")))</f>
        <v>32.359637806635185</v>
      </c>
      <c r="N2453" s="257">
        <f>+IF(N2449=1,N2465*'CPP Detay Tum Ay'!N$150+(1-'Measured TV opt-pt'!N2465)*'CPP Detay Tum Ay'!N$132,IF(N2449=2,N2465*'CPP Detay (düşük)'!N$150+(1-'Measured TV opt-pt'!N2465)*'CPP Detay (düşük)'!N$132,IF(N2449=3,N2465*'CPP Detay (yüksek)'!N$150+(1-'Measured TV opt-pt'!N2465)*'CPP Detay (yüksek)'!N$132,"Girilen Rakamda Hata Var")))</f>
        <v>29.645492106680784</v>
      </c>
      <c r="O2453" s="258">
        <f>+IF(O2449=1,O2465*'CPP Detay Tum Ay'!O$150+(1-'Measured TV opt-pt'!O2465)*'CPP Detay Tum Ay'!O$132,IF(O2449=2,O2465*'CPP Detay (düşük)'!O$150+(1-'Measured TV opt-pt'!O2465)*'CPP Detay (düşük)'!O$132,IF(O2449=3,O2465*'CPP Detay (yüksek)'!O$150+(1-'Measured TV opt-pt'!O2465)*'CPP Detay (yüksek)'!O$132,"Girilen Rakamda Hata Var")))</f>
        <v>24.837976057063997</v>
      </c>
      <c r="P2453" s="244"/>
    </row>
    <row r="2454" spans="1:41" x14ac:dyDescent="0.25">
      <c r="A2454" s="194" t="s">
        <v>118</v>
      </c>
      <c r="B2454" s="379"/>
      <c r="C2454" s="77" t="s">
        <v>193</v>
      </c>
      <c r="D2454" s="243">
        <f>+IF(D2449=1,D2466*'CPP Detay Tum Ay'!D$206+(1-'Measured TV opt-pt'!D2466)*'CPP Detay Tum Ay'!D$188,IF(D2449=2,D2466*'CPP Detay (düşük)'!D$206+(1-'Measured TV opt-pt'!D2466)*'CPP Detay (düşük)'!D$188,IF(D2449=3,D2466*'CPP Detay (yüksek)'!D$206+(1-'Measured TV opt-pt'!D2466)*'CPP Detay (yüksek)'!D$188,"Girilen Rakamda Hata Var")))</f>
        <v>13.255139170040486</v>
      </c>
      <c r="E2454" s="243">
        <f>+IF(E2449=1,E2466*'CPP Detay Tum Ay'!E$206+(1-'Measured TV opt-pt'!E2466)*'CPP Detay Tum Ay'!E$188,IF(E2449=2,E2466*'CPP Detay (düşük)'!E$206+(1-'Measured TV opt-pt'!E2466)*'CPP Detay (düşük)'!E$188,IF(E2449=3,E2466*'CPP Detay (yüksek)'!E$206+(1-'Measured TV opt-pt'!E2466)*'CPP Detay (yüksek)'!E$188,"Girilen Rakamda Hata Var")))</f>
        <v>12.967943391043091</v>
      </c>
      <c r="F2454" s="243">
        <f>+IF(F2449=1,F2466*'CPP Detay Tum Ay'!F$206+(1-'Measured TV opt-pt'!F2466)*'CPP Detay Tum Ay'!F$188,IF(F2449=2,F2466*'CPP Detay (düşük)'!F$206+(1-'Measured TV opt-pt'!F2466)*'CPP Detay (düşük)'!F$188,IF(F2449=3,F2466*'CPP Detay (yüksek)'!F$206+(1-'Measured TV opt-pt'!F2466)*'CPP Detay (yüksek)'!F$188,"Girilen Rakamda Hata Var")))</f>
        <v>19.248428727173621</v>
      </c>
      <c r="G2454" s="243">
        <f>+IF(G2449=1,G2466*'CPP Detay Tum Ay'!G$206+(1-'Measured TV opt-pt'!G2466)*'CPP Detay Tum Ay'!G$188,IF(G2449=2,G2466*'CPP Detay (düşük)'!G$206+(1-'Measured TV opt-pt'!G2466)*'CPP Detay (düşük)'!G$188,IF(G2449=3,G2466*'CPP Detay (yüksek)'!G$206+(1-'Measured TV opt-pt'!G2466)*'CPP Detay (yüksek)'!G$188,"Girilen Rakamda Hata Var")))</f>
        <v>31.617238339887738</v>
      </c>
      <c r="H2454" s="243">
        <f>+IF(H2449=1,H2466*'CPP Detay Tum Ay'!H$206+(1-'Measured TV opt-pt'!H2466)*'CPP Detay Tum Ay'!H$188,IF(H2449=2,H2466*'CPP Detay (düşük)'!H$206+(1-'Measured TV opt-pt'!H2466)*'CPP Detay (düşük)'!H$188,IF(H2449=3,H2466*'CPP Detay (yüksek)'!H$206+(1-'Measured TV opt-pt'!H2466)*'CPP Detay (yüksek)'!H$188,"Girilen Rakamda Hata Var")))</f>
        <v>37.496312795815889</v>
      </c>
      <c r="I2454" s="243">
        <f>+IF(I2449=1,I2466*'CPP Detay Tum Ay'!I$206+(1-'Measured TV opt-pt'!I2466)*'CPP Detay Tum Ay'!I$188,IF(I2449=2,I2466*'CPP Detay (düşük)'!I$206+(1-'Measured TV opt-pt'!I2466)*'CPP Detay (düşük)'!I$188,IF(I2449=3,I2466*'CPP Detay (yüksek)'!I$206+(1-'Measured TV opt-pt'!I2466)*'CPP Detay (yüksek)'!I$188,"Girilen Rakamda Hata Var")))</f>
        <v>35.443912671803574</v>
      </c>
      <c r="J2454" s="243">
        <f>+IF(J2449=1,J2466*'CPP Detay Tum Ay'!J$206+(1-'Measured TV opt-pt'!J2466)*'CPP Detay Tum Ay'!J$188,IF(J2449=2,J2466*'CPP Detay (düşük)'!J$206+(1-'Measured TV opt-pt'!J2466)*'CPP Detay (düşük)'!J$188,IF(J2449=3,J2466*'CPP Detay (yüksek)'!J$206+(1-'Measured TV opt-pt'!J2466)*'CPP Detay (yüksek)'!J$188,"Girilen Rakamda Hata Var")))</f>
        <v>22.285751374791982</v>
      </c>
      <c r="K2454" s="243">
        <f>+IF(K2449=1,K2466*'CPP Detay Tum Ay'!K$206+(1-'Measured TV opt-pt'!K2466)*'CPP Detay Tum Ay'!K$188,IF(K2449=2,K2466*'CPP Detay (düşük)'!K$206+(1-'Measured TV opt-pt'!K2466)*'CPP Detay (düşük)'!K$188,IF(K2449=3,K2466*'CPP Detay (yüksek)'!K$206+(1-'Measured TV opt-pt'!K2466)*'CPP Detay (yüksek)'!K$188,"Girilen Rakamda Hata Var")))</f>
        <v>18.035725898829039</v>
      </c>
      <c r="L2454" s="257">
        <f>+IF(L2449=1,L2466*'CPP Detay Tum Ay'!L$206+(1-'Measured TV opt-pt'!L2466)*'CPP Detay Tum Ay'!L$188,IF(L2449=2,L2466*'CPP Detay (düşük)'!L$206+(1-'Measured TV opt-pt'!L2466)*'CPP Detay (düşük)'!L$188,IF(L2449=3,L2466*'CPP Detay (yüksek)'!L$206+(1-'Measured TV opt-pt'!L2466)*'CPP Detay (yüksek)'!L$188,"Girilen Rakamda Hata Var")))</f>
        <v>35.145626645182467</v>
      </c>
      <c r="M2454" s="257">
        <f>+IF(M2449=1,M2466*'CPP Detay Tum Ay'!M$206+(1-'Measured TV opt-pt'!M2466)*'CPP Detay Tum Ay'!M$188,IF(M2449=2,M2466*'CPP Detay (düşük)'!M$206+(1-'Measured TV opt-pt'!M2466)*'CPP Detay (düşük)'!M$188,IF(M2449=3,M2466*'CPP Detay (yüksek)'!M$206+(1-'Measured TV opt-pt'!M2466)*'CPP Detay (yüksek)'!M$188,"Girilen Rakamda Hata Var")))</f>
        <v>36.521554108764683</v>
      </c>
      <c r="N2454" s="257">
        <f>+IF(N2449=1,N2466*'CPP Detay Tum Ay'!N$206+(1-'Measured TV opt-pt'!N2466)*'CPP Detay Tum Ay'!N$188,IF(N2449=2,N2466*'CPP Detay (düşük)'!N$206+(1-'Measured TV opt-pt'!N2466)*'CPP Detay (düşük)'!N$188,IF(N2449=3,N2466*'CPP Detay (yüksek)'!N$206+(1-'Measured TV opt-pt'!N2466)*'CPP Detay (yüksek)'!N$188,"Girilen Rakamda Hata Var")))</f>
        <v>32.626585992454281</v>
      </c>
      <c r="O2454" s="258">
        <f>+IF(O2449=1,O2466*'CPP Detay Tum Ay'!O$206+(1-'Measured TV opt-pt'!O2466)*'CPP Detay Tum Ay'!O$188,IF(O2449=2,O2466*'CPP Detay (düşük)'!O$206+(1-'Measured TV opt-pt'!O2466)*'CPP Detay (düşük)'!O$188,IF(O2449=3,O2466*'CPP Detay (yüksek)'!O$206+(1-'Measured TV opt-pt'!O2466)*'CPP Detay (yüksek)'!O$188,"Girilen Rakamda Hata Var")))</f>
        <v>0</v>
      </c>
      <c r="P2454" s="244"/>
    </row>
    <row r="2455" spans="1:41" ht="15.75" thickBot="1" x14ac:dyDescent="0.3">
      <c r="A2455" s="194" t="s">
        <v>118</v>
      </c>
      <c r="B2455" s="379"/>
      <c r="C2455" s="96" t="s">
        <v>229</v>
      </c>
      <c r="D2455" s="243">
        <f>+IF(D2449=1,D2467*'CPP Detay Tum Ay'!D$262+(1-'Measured TV opt-pt'!D2467)*'CPP Detay Tum Ay'!D$244,IF(D2449=2,D2467*'CPP Detay (düşük)'!D$262+(1-'Measured TV opt-pt'!D2467)*'CPP Detay (düşük)'!D$244,IF(D2449=3,D2467*'CPP Detay (yüksek)'!D$262+(1-'Measured TV opt-pt'!D2467)*'CPP Detay (yüksek)'!D$244,"Girilen Rakamda Hata Var")))</f>
        <v>0</v>
      </c>
      <c r="E2455" s="163">
        <f>+IF(E2449=1,E2467*'CPP Detay Tum Ay'!E$262+(1-'Measured TV opt-pt'!E2467)*'CPP Detay Tum Ay'!E$244,IF(E2449=2,E2467*'CPP Detay (düşük)'!E$262+(1-'Measured TV opt-pt'!E2467)*'CPP Detay (düşük)'!E$244,IF(E2449=3,E2467*'CPP Detay (yüksek)'!E$262+(1-'Measured TV opt-pt'!E2467)*'CPP Detay (yüksek)'!E$244,"Girilen Rakamda Hata Var")))</f>
        <v>0</v>
      </c>
      <c r="F2455" s="163">
        <f>+IF(F2449=1,F2467*'CPP Detay Tum Ay'!F$262+(1-'Measured TV opt-pt'!F2467)*'CPP Detay Tum Ay'!F$244,IF(F2449=2,F2467*'CPP Detay (düşük)'!F$262+(1-'Measured TV opt-pt'!F2467)*'CPP Detay (düşük)'!F$244,IF(F2449=3,F2467*'CPP Detay (yüksek)'!F$262+(1-'Measured TV opt-pt'!F2467)*'CPP Detay (yüksek)'!F$244,"Girilen Rakamda Hata Var")))</f>
        <v>0</v>
      </c>
      <c r="G2455" s="163">
        <f>+IF(G2449=1,G2467*'CPP Detay Tum Ay'!G$262+(1-'Measured TV opt-pt'!G2467)*'CPP Detay Tum Ay'!G$244,IF(G2449=2,G2467*'CPP Detay (düşük)'!G$262+(1-'Measured TV opt-pt'!G2467)*'CPP Detay (düşük)'!G$244,IF(G2449=3,G2467*'CPP Detay (yüksek)'!G$262+(1-'Measured TV opt-pt'!G2467)*'CPP Detay (yüksek)'!G$244,"Girilen Rakamda Hata Var")))</f>
        <v>0</v>
      </c>
      <c r="H2455" s="163">
        <f>+IF(H2449=1,H2467*'CPP Detay Tum Ay'!H$262+(1-'Measured TV opt-pt'!H2467)*'CPP Detay Tum Ay'!H$244,IF(H2449=2,H2467*'CPP Detay (düşük)'!H$262+(1-'Measured TV opt-pt'!H2467)*'CPP Detay (düşük)'!H$244,IF(H2449=3,H2467*'CPP Detay (yüksek)'!H$262+(1-'Measured TV opt-pt'!H2467)*'CPP Detay (yüksek)'!H$244,"Girilen Rakamda Hata Var")))</f>
        <v>0</v>
      </c>
      <c r="I2455" s="163">
        <f>+IF(I2449=1,I2467*'CPP Detay Tum Ay'!I$262+(1-'Measured TV opt-pt'!I2467)*'CPP Detay Tum Ay'!I$244,IF(I2449=2,I2467*'CPP Detay (düşük)'!I$262+(1-'Measured TV opt-pt'!I2467)*'CPP Detay (düşük)'!I$244,IF(I2449=3,I2467*'CPP Detay (yüksek)'!I$262+(1-'Measured TV opt-pt'!I2467)*'CPP Detay (yüksek)'!I$244,"Girilen Rakamda Hata Var")))</f>
        <v>0</v>
      </c>
      <c r="J2455" s="163">
        <f>+IF(J2449=1,J2467*'CPP Detay Tum Ay'!J$262+(1-'Measured TV opt-pt'!J2467)*'CPP Detay Tum Ay'!J$244,IF(J2449=2,J2467*'CPP Detay (düşük)'!J$262+(1-'Measured TV opt-pt'!J2467)*'CPP Detay (düşük)'!J$244,IF(J2449=3,J2467*'CPP Detay (yüksek)'!J$262+(1-'Measured TV opt-pt'!J2467)*'CPP Detay (yüksek)'!J$244,"Girilen Rakamda Hata Var")))</f>
        <v>0</v>
      </c>
      <c r="K2455" s="163">
        <f>+IF(K2449=1,K2467*'CPP Detay Tum Ay'!K$262+(1-'Measured TV opt-pt'!K2467)*'CPP Detay Tum Ay'!K$244,IF(K2449=2,K2467*'CPP Detay (düşük)'!K$262+(1-'Measured TV opt-pt'!K2467)*'CPP Detay (düşük)'!K$244,IF(K2449=3,K2467*'CPP Detay (yüksek)'!K$262+(1-'Measured TV opt-pt'!K2467)*'CPP Detay (yüksek)'!K$244,"Girilen Rakamda Hata Var")))</f>
        <v>0</v>
      </c>
      <c r="L2455" s="163">
        <f>+IF(L2449=1,L2467*'CPP Detay Tum Ay'!L$262+(1-'Measured TV opt-pt'!L2467)*'CPP Detay Tum Ay'!L$244,IF(L2449=2,L2467*'CPP Detay (düşük)'!L$262+(1-'Measured TV opt-pt'!L2467)*'CPP Detay (düşük)'!L$244,IF(L2449=3,L2467*'CPP Detay (yüksek)'!L$262+(1-'Measured TV opt-pt'!L2467)*'CPP Detay (yüksek)'!L$244,"Girilen Rakamda Hata Var")))</f>
        <v>0</v>
      </c>
      <c r="M2455" s="163">
        <f>+IF(M2449=1,M2467*'CPP Detay Tum Ay'!M$262+(1-'Measured TV opt-pt'!M2467)*'CPP Detay Tum Ay'!M$244,IF(M2449=2,M2467*'CPP Detay (düşük)'!M$262+(1-'Measured TV opt-pt'!M2467)*'CPP Detay (düşük)'!M$244,IF(M2449=3,M2467*'CPP Detay (yüksek)'!M$262+(1-'Measured TV opt-pt'!M2467)*'CPP Detay (yüksek)'!M$244,"Girilen Rakamda Hata Var")))</f>
        <v>0</v>
      </c>
      <c r="N2455" s="163">
        <f>+IF(N2449=1,N2467*'CPP Detay Tum Ay'!N$262+(1-'Measured TV opt-pt'!N2467)*'CPP Detay Tum Ay'!N$244,IF(N2449=2,N2467*'CPP Detay (düşük)'!N$262+(1-'Measured TV opt-pt'!N2467)*'CPP Detay (düşük)'!N$244,IF(N2449=3,N2467*'CPP Detay (yüksek)'!N$262+(1-'Measured TV opt-pt'!N2467)*'CPP Detay (yüksek)'!N$244,"Girilen Rakamda Hata Var")))</f>
        <v>0</v>
      </c>
      <c r="O2455" s="164">
        <f>+IF(O2449=1,O2467*'CPP Detay Tum Ay'!O$262+(1-'Measured TV opt-pt'!O2467)*'CPP Detay Tum Ay'!O$244,IF(O2449=2,O2467*'CPP Detay (düşük)'!O$262+(1-'Measured TV opt-pt'!O2467)*'CPP Detay (düşük)'!O$244,IF(O2449=3,O2467*'CPP Detay (yüksek)'!O$262+(1-'Measured TV opt-pt'!O2467)*'CPP Detay (yüksek)'!O$244,"Girilen Rakamda Hata Var")))</f>
        <v>0</v>
      </c>
      <c r="P2455" s="164"/>
    </row>
    <row r="2456" spans="1:41" x14ac:dyDescent="0.25">
      <c r="A2456" s="194" t="s">
        <v>118</v>
      </c>
      <c r="B2456" s="379"/>
      <c r="C2456" s="263" t="s">
        <v>16</v>
      </c>
      <c r="D2456" s="264">
        <f>+SUMPRODUCT(D2457:D2461,D2444:D2448)</f>
        <v>20.540260845739464</v>
      </c>
      <c r="E2456" s="264">
        <f t="shared" ref="E2456" si="5588">+SUMPRODUCT(E2457:E2461,E2444:E2448)</f>
        <v>20.91535447847756</v>
      </c>
      <c r="F2456" s="264">
        <f t="shared" ref="F2456" si="5589">+SUMPRODUCT(F2457:F2461,F2444:F2448)</f>
        <v>22.847034529211214</v>
      </c>
      <c r="G2456" s="264">
        <f t="shared" ref="G2456" si="5590">+SUMPRODUCT(G2457:G2461,G2444:G2448)</f>
        <v>32.037769382598455</v>
      </c>
      <c r="H2456" s="264">
        <f t="shared" ref="H2456" si="5591">+SUMPRODUCT(H2457:H2461,H2444:H2448)</f>
        <v>37.691725594204726</v>
      </c>
      <c r="I2456" s="264">
        <f t="shared" ref="I2456" si="5592">+SUMPRODUCT(I2457:I2461,I2444:I2448)</f>
        <v>35.344196428506763</v>
      </c>
      <c r="J2456" s="264">
        <f t="shared" ref="J2456" si="5593">+SUMPRODUCT(J2457:J2461,J2444:J2448)</f>
        <v>23.217623558449901</v>
      </c>
      <c r="K2456" s="264">
        <f t="shared" ref="K2456" si="5594">+SUMPRODUCT(K2457:K2461,K2444:K2448)</f>
        <v>19.776129346767807</v>
      </c>
      <c r="L2456" s="264">
        <f t="shared" ref="L2456" si="5595">+SUMPRODUCT(L2457:L2461,L2444:L2448)</f>
        <v>26.782943085663984</v>
      </c>
      <c r="M2456" s="264">
        <f t="shared" ref="M2456" si="5596">+SUMPRODUCT(M2457:M2461,M2444:M2448)</f>
        <v>30.357749516156087</v>
      </c>
      <c r="N2456" s="264">
        <f t="shared" ref="N2456" si="5597">+SUMPRODUCT(N2457:N2461,N2444:N2448)</f>
        <v>28.11647452880495</v>
      </c>
      <c r="O2456" s="265">
        <f t="shared" ref="O2456" si="5598">+SUMPRODUCT(O2457:O2461,O2444:O2448)</f>
        <v>23.894507404668566</v>
      </c>
      <c r="P2456" s="165"/>
    </row>
    <row r="2457" spans="1:41" x14ac:dyDescent="0.25">
      <c r="A2457" s="194" t="s">
        <v>118</v>
      </c>
      <c r="B2457" s="379"/>
      <c r="C2457" s="77" t="s">
        <v>212</v>
      </c>
      <c r="D2457" s="261">
        <f>+D2451*(D2463*D2489+(1-D2463)*D2488)</f>
        <v>19.480023231378564</v>
      </c>
      <c r="E2457" s="261">
        <f t="shared" ref="E2457:O2457" si="5599">+E2451*(E2463*E2489+(1-E2463)*E2488)</f>
        <v>19.360313438665329</v>
      </c>
      <c r="F2457" s="261">
        <f t="shared" si="5599"/>
        <v>20.871116504938154</v>
      </c>
      <c r="G2457" s="261">
        <f t="shared" si="5599"/>
        <v>28.476855607649522</v>
      </c>
      <c r="H2457" s="261">
        <f t="shared" si="5599"/>
        <v>33.544896169018081</v>
      </c>
      <c r="I2457" s="261">
        <f t="shared" si="5599"/>
        <v>31.946344145784149</v>
      </c>
      <c r="J2457" s="261">
        <f t="shared" si="5599"/>
        <v>21.545793390001883</v>
      </c>
      <c r="K2457" s="261">
        <f t="shared" si="5599"/>
        <v>19.483797629009622</v>
      </c>
      <c r="L2457" s="261">
        <f t="shared" si="5599"/>
        <v>25.08137494419168</v>
      </c>
      <c r="M2457" s="261">
        <f t="shared" si="5599"/>
        <v>28.722335078336044</v>
      </c>
      <c r="N2457" s="261">
        <f t="shared" si="5599"/>
        <v>26.714220485156979</v>
      </c>
      <c r="O2457" s="262">
        <f t="shared" si="5599"/>
        <v>22.543752397637725</v>
      </c>
      <c r="P2457" s="162"/>
    </row>
    <row r="2458" spans="1:41" x14ac:dyDescent="0.25">
      <c r="A2458" s="194" t="s">
        <v>118</v>
      </c>
      <c r="B2458" s="379"/>
      <c r="C2458" s="77" t="s">
        <v>213</v>
      </c>
      <c r="D2458" s="261">
        <f>+D2452*(D2464*D2489+(1-D2464)*D2488)</f>
        <v>0</v>
      </c>
      <c r="E2458" s="261">
        <f t="shared" ref="E2458:O2458" si="5600">+E2452*(E2464*E2489+(1-E2464)*E2488)</f>
        <v>0</v>
      </c>
      <c r="F2458" s="261">
        <f t="shared" si="5600"/>
        <v>0</v>
      </c>
      <c r="G2458" s="261">
        <f t="shared" si="5600"/>
        <v>0</v>
      </c>
      <c r="H2458" s="261">
        <f t="shared" si="5600"/>
        <v>0</v>
      </c>
      <c r="I2458" s="261">
        <f t="shared" si="5600"/>
        <v>0</v>
      </c>
      <c r="J2458" s="261">
        <f t="shared" si="5600"/>
        <v>0</v>
      </c>
      <c r="K2458" s="261">
        <f t="shared" si="5600"/>
        <v>0</v>
      </c>
      <c r="L2458" s="261">
        <f t="shared" si="5600"/>
        <v>0</v>
      </c>
      <c r="M2458" s="261">
        <f t="shared" si="5600"/>
        <v>0</v>
      </c>
      <c r="N2458" s="261">
        <f t="shared" si="5600"/>
        <v>0</v>
      </c>
      <c r="O2458" s="262">
        <f t="shared" si="5600"/>
        <v>0</v>
      </c>
      <c r="P2458" s="244"/>
    </row>
    <row r="2459" spans="1:41" x14ac:dyDescent="0.25">
      <c r="A2459" s="194" t="s">
        <v>118</v>
      </c>
      <c r="B2459" s="379"/>
      <c r="C2459" s="77" t="s">
        <v>214</v>
      </c>
      <c r="D2459" s="261">
        <f>+D2453*(D2465*D2489+(1-D2465)*D2488)</f>
        <v>23.687315351858334</v>
      </c>
      <c r="E2459" s="261">
        <f t="shared" ref="E2459:O2459" si="5601">+E2453*(E2465*E2489+(1-E2465)*E2488)</f>
        <v>24.776687663020013</v>
      </c>
      <c r="F2459" s="261">
        <f t="shared" si="5601"/>
        <v>27.907273235995213</v>
      </c>
      <c r="G2459" s="261">
        <f t="shared" si="5601"/>
        <v>36.533457213490564</v>
      </c>
      <c r="H2459" s="261">
        <f t="shared" si="5601"/>
        <v>43.188692535446947</v>
      </c>
      <c r="I2459" s="261">
        <f t="shared" si="5601"/>
        <v>40.538936676533865</v>
      </c>
      <c r="J2459" s="261">
        <f t="shared" si="5601"/>
        <v>26.21363862660413</v>
      </c>
      <c r="K2459" s="261">
        <f t="shared" si="5601"/>
        <v>21.187694967178761</v>
      </c>
      <c r="L2459" s="261">
        <f t="shared" si="5601"/>
        <v>31.51921000092209</v>
      </c>
      <c r="M2459" s="261">
        <f t="shared" si="5601"/>
        <v>36.039993603015276</v>
      </c>
      <c r="N2459" s="261">
        <f t="shared" si="5601"/>
        <v>33.270800614384335</v>
      </c>
      <c r="O2459" s="262">
        <f t="shared" si="5601"/>
        <v>27.999364526685117</v>
      </c>
      <c r="P2459" s="244"/>
    </row>
    <row r="2460" spans="1:41" x14ac:dyDescent="0.25">
      <c r="A2460" s="194" t="s">
        <v>118</v>
      </c>
      <c r="B2460" s="379"/>
      <c r="C2460" s="77" t="s">
        <v>215</v>
      </c>
      <c r="D2460" s="161">
        <f>+D2454*(D2466*D2489+(1-D2466)*D2488)</f>
        <v>14.785157579918573</v>
      </c>
      <c r="E2460" s="161">
        <f t="shared" ref="E2460:O2460" si="5602">+E2454*(E2466*E2489+(1-E2466)*E2488)</f>
        <v>14.395583392992394</v>
      </c>
      <c r="F2460" s="161">
        <f t="shared" si="5602"/>
        <v>21.367486930694419</v>
      </c>
      <c r="G2460" s="161">
        <f t="shared" si="5602"/>
        <v>35.463498189436599</v>
      </c>
      <c r="H2460" s="161">
        <f t="shared" si="5602"/>
        <v>42.057766293502489</v>
      </c>
      <c r="I2460" s="161">
        <f t="shared" si="5602"/>
        <v>39.755690214008681</v>
      </c>
      <c r="J2460" s="161">
        <f t="shared" si="5602"/>
        <v>25.520319276678002</v>
      </c>
      <c r="K2460" s="161">
        <f t="shared" si="5602"/>
        <v>20.629022249160144</v>
      </c>
      <c r="L2460" s="161">
        <f t="shared" si="5602"/>
        <v>39.235090672828996</v>
      </c>
      <c r="M2460" s="161">
        <f t="shared" si="5602"/>
        <v>40.675256760202906</v>
      </c>
      <c r="N2460" s="161">
        <f t="shared" si="5602"/>
        <v>36.616448577636682</v>
      </c>
      <c r="O2460" s="162">
        <f t="shared" si="5602"/>
        <v>0</v>
      </c>
      <c r="P2460" s="244"/>
    </row>
    <row r="2461" spans="1:41" ht="15.75" thickBot="1" x14ac:dyDescent="0.3">
      <c r="A2461" s="194" t="s">
        <v>118</v>
      </c>
      <c r="B2461" s="379"/>
      <c r="C2461" s="96" t="s">
        <v>230</v>
      </c>
      <c r="D2461" s="163">
        <f>+D2455*(D2467*D2489+(1-D2467)*D2488)</f>
        <v>0</v>
      </c>
      <c r="E2461" s="163">
        <f t="shared" ref="E2461:O2461" si="5603">+E2455*(E2467*E2489+(1-E2467)*E2488)</f>
        <v>0</v>
      </c>
      <c r="F2461" s="163">
        <f t="shared" si="5603"/>
        <v>0</v>
      </c>
      <c r="G2461" s="163">
        <f t="shared" si="5603"/>
        <v>0</v>
      </c>
      <c r="H2461" s="163">
        <f t="shared" si="5603"/>
        <v>0</v>
      </c>
      <c r="I2461" s="163">
        <f t="shared" si="5603"/>
        <v>0</v>
      </c>
      <c r="J2461" s="163">
        <f t="shared" si="5603"/>
        <v>0</v>
      </c>
      <c r="K2461" s="163">
        <f t="shared" si="5603"/>
        <v>0</v>
      </c>
      <c r="L2461" s="163">
        <f t="shared" si="5603"/>
        <v>0</v>
      </c>
      <c r="M2461" s="163">
        <f t="shared" si="5603"/>
        <v>0</v>
      </c>
      <c r="N2461" s="163">
        <f t="shared" si="5603"/>
        <v>0</v>
      </c>
      <c r="O2461" s="164">
        <f t="shared" si="5603"/>
        <v>0</v>
      </c>
      <c r="P2461" s="164"/>
    </row>
    <row r="2462" spans="1:41" x14ac:dyDescent="0.25">
      <c r="A2462" s="194" t="s">
        <v>118</v>
      </c>
      <c r="B2462" s="379"/>
      <c r="C2462" s="204" t="s">
        <v>2</v>
      </c>
      <c r="D2462" s="205">
        <f>+IFERROR(SUMPRODUCT(D2463:D2467,D2469:D2473)/D2468,0)</f>
        <v>0</v>
      </c>
      <c r="E2462" s="205">
        <f t="shared" ref="E2462" si="5604">+IFERROR(SUMPRODUCT(E2463:E2467,E2469:E2473)/E2468,0)</f>
        <v>0</v>
      </c>
      <c r="F2462" s="205">
        <f t="shared" ref="F2462" si="5605">+IFERROR(SUMPRODUCT(F2463:F2467,F2469:F2473)/F2468,0)</f>
        <v>0</v>
      </c>
      <c r="G2462" s="205">
        <f t="shared" ref="G2462" si="5606">+IFERROR(SUMPRODUCT(G2463:G2467,G2469:G2473)/G2468,0)</f>
        <v>0</v>
      </c>
      <c r="H2462" s="205">
        <f t="shared" ref="H2462" si="5607">+IFERROR(SUMPRODUCT(H2463:H2467,H2469:H2473)/H2468,0)</f>
        <v>0</v>
      </c>
      <c r="I2462" s="205">
        <f t="shared" ref="I2462" si="5608">+IFERROR(SUMPRODUCT(I2463:I2467,I2469:I2473)/I2468,0)</f>
        <v>0</v>
      </c>
      <c r="J2462" s="205">
        <f t="shared" ref="J2462" si="5609">+IFERROR(SUMPRODUCT(J2463:J2467,J2469:J2473)/J2468,0)</f>
        <v>0</v>
      </c>
      <c r="K2462" s="205">
        <f t="shared" ref="K2462" si="5610">+IFERROR(SUMPRODUCT(K2463:K2467,K2469:K2473)/K2468,0)</f>
        <v>0</v>
      </c>
      <c r="L2462" s="205">
        <f t="shared" ref="L2462" si="5611">+IFERROR(SUMPRODUCT(L2463:L2467,L2469:L2473)/L2468,0)</f>
        <v>0</v>
      </c>
      <c r="M2462" s="205">
        <f t="shared" ref="M2462" si="5612">+IFERROR(SUMPRODUCT(M2463:M2467,M2469:M2473)/M2468,0)</f>
        <v>0</v>
      </c>
      <c r="N2462" s="205">
        <f t="shared" ref="N2462" si="5613">+IFERROR(SUMPRODUCT(N2463:N2467,N2469:N2473)/N2468,0)</f>
        <v>0</v>
      </c>
      <c r="O2462" s="205">
        <f t="shared" ref="O2462" si="5614">+IFERROR(SUMPRODUCT(O2463:O2467,O2469:O2473)/O2468,0)</f>
        <v>0</v>
      </c>
      <c r="P2462" s="166" t="e">
        <f>+SUMPRODUCT(D2462:O2462,D2468:O2468)/P2468</f>
        <v>#DIV/0!</v>
      </c>
      <c r="R2462" s="192">
        <f>+D2462</f>
        <v>0</v>
      </c>
      <c r="S2462" s="192">
        <f t="shared" ref="S2462" si="5615">+E2462</f>
        <v>0</v>
      </c>
      <c r="T2462" s="192">
        <f t="shared" ref="T2462" si="5616">+F2462</f>
        <v>0</v>
      </c>
      <c r="U2462" s="192">
        <f t="shared" ref="U2462" si="5617">+G2462</f>
        <v>0</v>
      </c>
      <c r="V2462" s="192">
        <f t="shared" ref="V2462" si="5618">+H2462</f>
        <v>0</v>
      </c>
      <c r="W2462" s="192">
        <f t="shared" ref="W2462" si="5619">+I2462</f>
        <v>0</v>
      </c>
      <c r="X2462" s="192">
        <f t="shared" ref="X2462" si="5620">+J2462</f>
        <v>0</v>
      </c>
      <c r="Y2462" s="192">
        <f t="shared" ref="Y2462" si="5621">+K2462</f>
        <v>0</v>
      </c>
      <c r="Z2462" s="192">
        <f t="shared" ref="Z2462" si="5622">+L2462</f>
        <v>0</v>
      </c>
      <c r="AA2462" s="192">
        <f t="shared" ref="AA2462" si="5623">+M2462</f>
        <v>0</v>
      </c>
      <c r="AB2462" s="192">
        <f t="shared" ref="AB2462" si="5624">+N2462</f>
        <v>0</v>
      </c>
      <c r="AC2462" s="192">
        <f t="shared" ref="AC2462" si="5625">+O2462</f>
        <v>0</v>
      </c>
      <c r="AD2462" s="190">
        <f>+D2468</f>
        <v>0</v>
      </c>
      <c r="AE2462" s="190">
        <f t="shared" ref="AE2462" si="5626">+E2468</f>
        <v>0</v>
      </c>
      <c r="AF2462" s="190">
        <f t="shared" ref="AF2462" si="5627">+F2468</f>
        <v>0</v>
      </c>
      <c r="AG2462" s="190">
        <f t="shared" ref="AG2462" si="5628">+G2468</f>
        <v>0</v>
      </c>
      <c r="AH2462" s="190">
        <f t="shared" ref="AH2462" si="5629">+H2468</f>
        <v>0</v>
      </c>
      <c r="AI2462" s="190">
        <f t="shared" ref="AI2462" si="5630">+I2468</f>
        <v>0</v>
      </c>
      <c r="AJ2462" s="190">
        <f t="shared" ref="AJ2462" si="5631">+J2468</f>
        <v>0</v>
      </c>
      <c r="AK2462" s="190">
        <f t="shared" ref="AK2462" si="5632">+K2468</f>
        <v>0</v>
      </c>
      <c r="AL2462" s="190">
        <f t="shared" ref="AL2462" si="5633">+L2468</f>
        <v>0</v>
      </c>
      <c r="AM2462" s="190">
        <f t="shared" ref="AM2462" si="5634">+M2468</f>
        <v>0</v>
      </c>
      <c r="AN2462" s="190">
        <f t="shared" ref="AN2462" si="5635">+N2468</f>
        <v>0</v>
      </c>
      <c r="AO2462" s="190">
        <f t="shared" ref="AO2462" si="5636">+O2468</f>
        <v>0</v>
      </c>
    </row>
    <row r="2463" spans="1:41" x14ac:dyDescent="0.25">
      <c r="A2463" s="194" t="s">
        <v>118</v>
      </c>
      <c r="B2463" s="379"/>
      <c r="C2463" s="178" t="s">
        <v>3</v>
      </c>
      <c r="D2463" s="179">
        <v>0.44</v>
      </c>
      <c r="E2463" s="179">
        <v>0.44</v>
      </c>
      <c r="F2463" s="179">
        <v>0.44</v>
      </c>
      <c r="G2463" s="293">
        <v>0.48</v>
      </c>
      <c r="H2463" s="293">
        <v>0.48</v>
      </c>
      <c r="I2463" s="293">
        <v>0.48</v>
      </c>
      <c r="J2463" s="179">
        <v>0.48</v>
      </c>
      <c r="K2463" s="179">
        <v>0.48915873014712274</v>
      </c>
      <c r="L2463" s="179">
        <v>0.4834974169537235</v>
      </c>
      <c r="M2463" s="179">
        <v>0.45414569524687309</v>
      </c>
      <c r="N2463" s="179">
        <v>0.38276016431267579</v>
      </c>
      <c r="O2463" s="179">
        <v>0.34111134082271427</v>
      </c>
      <c r="P2463" s="180" t="e">
        <f>+SUMPRODUCT(D2463:O2463,D2469:O2469)/P2469</f>
        <v>#DIV/0!</v>
      </c>
    </row>
    <row r="2464" spans="1:41" x14ac:dyDescent="0.25">
      <c r="A2464" s="194" t="s">
        <v>118</v>
      </c>
      <c r="B2464" s="379"/>
      <c r="C2464" s="178" t="s">
        <v>200</v>
      </c>
      <c r="D2464" s="179">
        <v>0.44</v>
      </c>
      <c r="E2464" s="179">
        <v>0.44</v>
      </c>
      <c r="F2464" s="179">
        <v>0.44</v>
      </c>
      <c r="G2464" s="293">
        <v>0.48</v>
      </c>
      <c r="H2464" s="293">
        <v>0.48</v>
      </c>
      <c r="I2464" s="293">
        <v>0.48</v>
      </c>
      <c r="J2464" s="179">
        <v>0.48</v>
      </c>
      <c r="K2464" s="179">
        <v>0.48915873014712274</v>
      </c>
      <c r="L2464" s="179">
        <v>0.4834974169537235</v>
      </c>
      <c r="M2464" s="179">
        <v>0.45414569524687309</v>
      </c>
      <c r="N2464" s="179">
        <v>0.38276016431267579</v>
      </c>
      <c r="O2464" s="179">
        <v>0.34111134082271427</v>
      </c>
      <c r="P2464" s="242"/>
    </row>
    <row r="2465" spans="1:53" x14ac:dyDescent="0.25">
      <c r="A2465" s="194" t="s">
        <v>118</v>
      </c>
      <c r="B2465" s="379"/>
      <c r="C2465" s="178" t="s">
        <v>201</v>
      </c>
      <c r="D2465" s="179">
        <v>0.44</v>
      </c>
      <c r="E2465" s="179">
        <v>0.44</v>
      </c>
      <c r="F2465" s="179">
        <v>0.44</v>
      </c>
      <c r="G2465" s="293">
        <v>0.48</v>
      </c>
      <c r="H2465" s="293">
        <v>0.48</v>
      </c>
      <c r="I2465" s="293">
        <v>0.48</v>
      </c>
      <c r="J2465" s="179">
        <v>0.48</v>
      </c>
      <c r="K2465" s="179">
        <v>0.48915873014712274</v>
      </c>
      <c r="L2465" s="179">
        <v>0.4834974169537235</v>
      </c>
      <c r="M2465" s="179">
        <v>0.45414569524687309</v>
      </c>
      <c r="N2465" s="179">
        <v>0.38276016431267579</v>
      </c>
      <c r="O2465" s="179">
        <v>0.34111134082271427</v>
      </c>
      <c r="P2465" s="242"/>
    </row>
    <row r="2466" spans="1:53" x14ac:dyDescent="0.25">
      <c r="A2466" s="194" t="s">
        <v>118</v>
      </c>
      <c r="B2466" s="379"/>
      <c r="C2466" s="178" t="s">
        <v>202</v>
      </c>
      <c r="D2466" s="179">
        <v>0.44</v>
      </c>
      <c r="E2466" s="179">
        <v>0.44</v>
      </c>
      <c r="F2466" s="179">
        <v>0.44</v>
      </c>
      <c r="G2466" s="293">
        <v>0.48</v>
      </c>
      <c r="H2466" s="293">
        <v>0.48</v>
      </c>
      <c r="I2466" s="293">
        <v>0.48</v>
      </c>
      <c r="J2466" s="179">
        <v>0.48</v>
      </c>
      <c r="K2466" s="179">
        <v>0.48915873014712274</v>
      </c>
      <c r="L2466" s="179">
        <v>0.4834974169537235</v>
      </c>
      <c r="M2466" s="179">
        <v>0.45414569524687309</v>
      </c>
      <c r="N2466" s="179">
        <v>0.38276016431267579</v>
      </c>
      <c r="O2466" s="179">
        <v>0.34111134082271427</v>
      </c>
      <c r="P2466" s="242"/>
    </row>
    <row r="2467" spans="1:53" ht="15.75" thickBot="1" x14ac:dyDescent="0.3">
      <c r="A2467" s="194" t="s">
        <v>118</v>
      </c>
      <c r="B2467" s="379"/>
      <c r="C2467" s="280" t="s">
        <v>231</v>
      </c>
      <c r="D2467" s="179">
        <v>0.44</v>
      </c>
      <c r="E2467" s="179">
        <v>0.44</v>
      </c>
      <c r="F2467" s="179">
        <v>0.44</v>
      </c>
      <c r="G2467" s="293">
        <v>0.48</v>
      </c>
      <c r="H2467" s="293">
        <v>0.48</v>
      </c>
      <c r="I2467" s="293">
        <v>0.48</v>
      </c>
      <c r="J2467" s="181">
        <v>0.48</v>
      </c>
      <c r="K2467" s="181">
        <v>0.48915873014712274</v>
      </c>
      <c r="L2467" s="181">
        <v>0.4834974169537235</v>
      </c>
      <c r="M2467" s="179">
        <v>0.45414569524687309</v>
      </c>
      <c r="N2467" s="179">
        <v>0.38276016431267579</v>
      </c>
      <c r="O2467" s="179">
        <v>0.34111134082271427</v>
      </c>
      <c r="P2467" s="182" t="e">
        <f t="shared" ref="P2467" si="5637">+SUMPRODUCT(D2467:O2467,D2473:O2473)/P2473</f>
        <v>#DIV/0!</v>
      </c>
    </row>
    <row r="2468" spans="1:53" x14ac:dyDescent="0.25">
      <c r="A2468" s="194" t="s">
        <v>118</v>
      </c>
      <c r="B2468" s="379"/>
      <c r="C2468" s="99" t="s">
        <v>239</v>
      </c>
      <c r="D2468" s="100">
        <f>+D2437/D2450/30</f>
        <v>0</v>
      </c>
      <c r="E2468" s="100">
        <f t="shared" ref="E2468:O2468" si="5638">+E2437/E2450/30</f>
        <v>0</v>
      </c>
      <c r="F2468" s="100">
        <f t="shared" si="5638"/>
        <v>0</v>
      </c>
      <c r="G2468" s="100">
        <f t="shared" si="5638"/>
        <v>0</v>
      </c>
      <c r="H2468" s="100">
        <f t="shared" si="5638"/>
        <v>0</v>
      </c>
      <c r="I2468" s="100">
        <f t="shared" si="5638"/>
        <v>0</v>
      </c>
      <c r="J2468" s="100">
        <f t="shared" si="5638"/>
        <v>0</v>
      </c>
      <c r="K2468" s="100">
        <f t="shared" si="5638"/>
        <v>0</v>
      </c>
      <c r="L2468" s="100">
        <f t="shared" si="5638"/>
        <v>0</v>
      </c>
      <c r="M2468" s="100">
        <f t="shared" si="5638"/>
        <v>0</v>
      </c>
      <c r="N2468" s="100">
        <f t="shared" si="5638"/>
        <v>0</v>
      </c>
      <c r="O2468" s="167">
        <f t="shared" si="5638"/>
        <v>0</v>
      </c>
      <c r="P2468" s="167">
        <f>SUM(D2468:O2468)</f>
        <v>0</v>
      </c>
    </row>
    <row r="2469" spans="1:53" x14ac:dyDescent="0.25">
      <c r="A2469" s="194" t="s">
        <v>118</v>
      </c>
      <c r="B2469" s="379"/>
      <c r="C2469" s="86" t="s">
        <v>240</v>
      </c>
      <c r="D2469" s="87">
        <f>+D2468*D2444</f>
        <v>0</v>
      </c>
      <c r="E2469" s="87">
        <f t="shared" ref="E2469" si="5639">+E2468*E2444</f>
        <v>0</v>
      </c>
      <c r="F2469" s="87">
        <f t="shared" ref="F2469" si="5640">+F2468*F2444</f>
        <v>0</v>
      </c>
      <c r="G2469" s="87">
        <f t="shared" ref="G2469" si="5641">+G2468*G2444</f>
        <v>0</v>
      </c>
      <c r="H2469" s="87">
        <f t="shared" ref="H2469" si="5642">+H2468*H2444</f>
        <v>0</v>
      </c>
      <c r="I2469" s="87">
        <f t="shared" ref="I2469" si="5643">+I2468*I2444</f>
        <v>0</v>
      </c>
      <c r="J2469" s="87">
        <f t="shared" ref="J2469" si="5644">+J2468*J2444</f>
        <v>0</v>
      </c>
      <c r="K2469" s="87">
        <f t="shared" ref="K2469" si="5645">+K2468*K2444</f>
        <v>0</v>
      </c>
      <c r="L2469" s="87">
        <f t="shared" ref="L2469" si="5646">+L2468*L2444</f>
        <v>0</v>
      </c>
      <c r="M2469" s="87">
        <f t="shared" ref="M2469" si="5647">+M2468*M2444</f>
        <v>0</v>
      </c>
      <c r="N2469" s="87">
        <f t="shared" ref="N2469" si="5648">+N2468*N2444</f>
        <v>0</v>
      </c>
      <c r="O2469" s="159">
        <f t="shared" ref="O2469" si="5649">+O2468*O2444</f>
        <v>0</v>
      </c>
      <c r="P2469" s="159">
        <f t="shared" ref="P2469:P2479" si="5650">SUM(D2469:O2469)</f>
        <v>0</v>
      </c>
      <c r="AP2469" s="190">
        <f>+D2469</f>
        <v>0</v>
      </c>
      <c r="AQ2469" s="190">
        <f t="shared" ref="AQ2469:AQ2473" si="5651">+E2469</f>
        <v>0</v>
      </c>
      <c r="AR2469" s="190">
        <f t="shared" ref="AR2469:AR2473" si="5652">+F2469</f>
        <v>0</v>
      </c>
      <c r="AS2469" s="190">
        <f t="shared" ref="AS2469:AS2473" si="5653">+G2469</f>
        <v>0</v>
      </c>
      <c r="AT2469" s="190">
        <f t="shared" ref="AT2469:AT2473" si="5654">+H2469</f>
        <v>0</v>
      </c>
      <c r="AU2469" s="190">
        <f t="shared" ref="AU2469:AU2473" si="5655">+I2469</f>
        <v>0</v>
      </c>
      <c r="AV2469" s="190">
        <f t="shared" ref="AV2469:AV2473" si="5656">+J2469</f>
        <v>0</v>
      </c>
      <c r="AW2469" s="190">
        <f t="shared" ref="AW2469:AW2473" si="5657">+K2469</f>
        <v>0</v>
      </c>
      <c r="AX2469" s="190">
        <f t="shared" ref="AX2469:AX2473" si="5658">+L2469</f>
        <v>0</v>
      </c>
      <c r="AY2469" s="190">
        <f t="shared" ref="AY2469:AY2473" si="5659">+M2469</f>
        <v>0</v>
      </c>
      <c r="AZ2469" s="190">
        <f t="shared" ref="AZ2469:AZ2473" si="5660">+N2469</f>
        <v>0</v>
      </c>
      <c r="BA2469" s="190">
        <f t="shared" ref="BA2469:BA2473" si="5661">+O2469</f>
        <v>0</v>
      </c>
    </row>
    <row r="2470" spans="1:53" x14ac:dyDescent="0.25">
      <c r="A2470" s="194" t="s">
        <v>118</v>
      </c>
      <c r="B2470" s="379"/>
      <c r="C2470" s="86" t="s">
        <v>241</v>
      </c>
      <c r="D2470" s="87">
        <f>+D2468*D2445</f>
        <v>0</v>
      </c>
      <c r="E2470" s="87">
        <f t="shared" ref="E2470:O2470" si="5662">+E2468*E2445</f>
        <v>0</v>
      </c>
      <c r="F2470" s="87">
        <f t="shared" si="5662"/>
        <v>0</v>
      </c>
      <c r="G2470" s="87">
        <f t="shared" si="5662"/>
        <v>0</v>
      </c>
      <c r="H2470" s="87">
        <f t="shared" si="5662"/>
        <v>0</v>
      </c>
      <c r="I2470" s="87">
        <f t="shared" si="5662"/>
        <v>0</v>
      </c>
      <c r="J2470" s="87">
        <f t="shared" si="5662"/>
        <v>0</v>
      </c>
      <c r="K2470" s="87">
        <f t="shared" si="5662"/>
        <v>0</v>
      </c>
      <c r="L2470" s="87">
        <f t="shared" si="5662"/>
        <v>0</v>
      </c>
      <c r="M2470" s="87">
        <f t="shared" si="5662"/>
        <v>0</v>
      </c>
      <c r="N2470" s="87">
        <f t="shared" si="5662"/>
        <v>0</v>
      </c>
      <c r="O2470" s="159">
        <f t="shared" si="5662"/>
        <v>0</v>
      </c>
      <c r="P2470" s="159"/>
      <c r="AP2470" s="190">
        <f t="shared" ref="AP2470:AP2473" si="5663">+D2470</f>
        <v>0</v>
      </c>
      <c r="AQ2470" s="190">
        <f t="shared" si="5651"/>
        <v>0</v>
      </c>
      <c r="AR2470" s="190">
        <f t="shared" si="5652"/>
        <v>0</v>
      </c>
      <c r="AS2470" s="190">
        <f t="shared" si="5653"/>
        <v>0</v>
      </c>
      <c r="AT2470" s="190">
        <f t="shared" si="5654"/>
        <v>0</v>
      </c>
      <c r="AU2470" s="190">
        <f t="shared" si="5655"/>
        <v>0</v>
      </c>
      <c r="AV2470" s="190">
        <f t="shared" si="5656"/>
        <v>0</v>
      </c>
      <c r="AW2470" s="190">
        <f t="shared" si="5657"/>
        <v>0</v>
      </c>
      <c r="AX2470" s="190">
        <f t="shared" si="5658"/>
        <v>0</v>
      </c>
      <c r="AY2470" s="190">
        <f t="shared" si="5659"/>
        <v>0</v>
      </c>
      <c r="AZ2470" s="190">
        <f t="shared" si="5660"/>
        <v>0</v>
      </c>
      <c r="BA2470" s="190">
        <f t="shared" si="5661"/>
        <v>0</v>
      </c>
    </row>
    <row r="2471" spans="1:53" x14ac:dyDescent="0.25">
      <c r="A2471" s="194" t="s">
        <v>118</v>
      </c>
      <c r="B2471" s="379"/>
      <c r="C2471" s="86" t="s">
        <v>242</v>
      </c>
      <c r="D2471" s="87">
        <f>+D2468*D2446</f>
        <v>0</v>
      </c>
      <c r="E2471" s="87">
        <f t="shared" ref="E2471:O2471" si="5664">+E2468*E2446</f>
        <v>0</v>
      </c>
      <c r="F2471" s="87">
        <f t="shared" si="5664"/>
        <v>0</v>
      </c>
      <c r="G2471" s="87">
        <f t="shared" si="5664"/>
        <v>0</v>
      </c>
      <c r="H2471" s="87">
        <f t="shared" si="5664"/>
        <v>0</v>
      </c>
      <c r="I2471" s="87">
        <f t="shared" si="5664"/>
        <v>0</v>
      </c>
      <c r="J2471" s="87">
        <f t="shared" si="5664"/>
        <v>0</v>
      </c>
      <c r="K2471" s="87">
        <f t="shared" si="5664"/>
        <v>0</v>
      </c>
      <c r="L2471" s="87">
        <f t="shared" si="5664"/>
        <v>0</v>
      </c>
      <c r="M2471" s="87">
        <f t="shared" si="5664"/>
        <v>0</v>
      </c>
      <c r="N2471" s="87">
        <f t="shared" si="5664"/>
        <v>0</v>
      </c>
      <c r="O2471" s="159">
        <f t="shared" si="5664"/>
        <v>0</v>
      </c>
      <c r="P2471" s="159"/>
      <c r="AP2471" s="190">
        <f t="shared" si="5663"/>
        <v>0</v>
      </c>
      <c r="AQ2471" s="190">
        <f t="shared" si="5651"/>
        <v>0</v>
      </c>
      <c r="AR2471" s="190">
        <f t="shared" si="5652"/>
        <v>0</v>
      </c>
      <c r="AS2471" s="190">
        <f t="shared" si="5653"/>
        <v>0</v>
      </c>
      <c r="AT2471" s="190">
        <f t="shared" si="5654"/>
        <v>0</v>
      </c>
      <c r="AU2471" s="190">
        <f t="shared" si="5655"/>
        <v>0</v>
      </c>
      <c r="AV2471" s="190">
        <f t="shared" si="5656"/>
        <v>0</v>
      </c>
      <c r="AW2471" s="190">
        <f t="shared" si="5657"/>
        <v>0</v>
      </c>
      <c r="AX2471" s="190">
        <f t="shared" si="5658"/>
        <v>0</v>
      </c>
      <c r="AY2471" s="190">
        <f t="shared" si="5659"/>
        <v>0</v>
      </c>
      <c r="AZ2471" s="190">
        <f t="shared" si="5660"/>
        <v>0</v>
      </c>
      <c r="BA2471" s="190">
        <f t="shared" si="5661"/>
        <v>0</v>
      </c>
    </row>
    <row r="2472" spans="1:53" x14ac:dyDescent="0.25">
      <c r="A2472" s="194" t="s">
        <v>118</v>
      </c>
      <c r="B2472" s="379"/>
      <c r="C2472" s="86" t="s">
        <v>243</v>
      </c>
      <c r="D2472" s="87">
        <f>+D2468*D2447</f>
        <v>0</v>
      </c>
      <c r="E2472" s="87">
        <f t="shared" ref="E2472:O2472" si="5665">+E2468*E2447</f>
        <v>0</v>
      </c>
      <c r="F2472" s="87">
        <f t="shared" si="5665"/>
        <v>0</v>
      </c>
      <c r="G2472" s="87">
        <f t="shared" si="5665"/>
        <v>0</v>
      </c>
      <c r="H2472" s="87">
        <f t="shared" si="5665"/>
        <v>0</v>
      </c>
      <c r="I2472" s="87">
        <f t="shared" si="5665"/>
        <v>0</v>
      </c>
      <c r="J2472" s="87">
        <f t="shared" si="5665"/>
        <v>0</v>
      </c>
      <c r="K2472" s="87">
        <f t="shared" si="5665"/>
        <v>0</v>
      </c>
      <c r="L2472" s="87">
        <f t="shared" si="5665"/>
        <v>0</v>
      </c>
      <c r="M2472" s="87">
        <f t="shared" si="5665"/>
        <v>0</v>
      </c>
      <c r="N2472" s="87">
        <f t="shared" si="5665"/>
        <v>0</v>
      </c>
      <c r="O2472" s="159">
        <f t="shared" si="5665"/>
        <v>0</v>
      </c>
      <c r="P2472" s="159"/>
      <c r="AP2472" s="190">
        <f t="shared" si="5663"/>
        <v>0</v>
      </c>
      <c r="AQ2472" s="190">
        <f t="shared" si="5651"/>
        <v>0</v>
      </c>
      <c r="AR2472" s="190">
        <f t="shared" si="5652"/>
        <v>0</v>
      </c>
      <c r="AS2472" s="190">
        <f t="shared" si="5653"/>
        <v>0</v>
      </c>
      <c r="AT2472" s="190">
        <f t="shared" si="5654"/>
        <v>0</v>
      </c>
      <c r="AU2472" s="190">
        <f t="shared" si="5655"/>
        <v>0</v>
      </c>
      <c r="AV2472" s="190">
        <f t="shared" si="5656"/>
        <v>0</v>
      </c>
      <c r="AW2472" s="190">
        <f t="shared" si="5657"/>
        <v>0</v>
      </c>
      <c r="AX2472" s="190">
        <f t="shared" si="5658"/>
        <v>0</v>
      </c>
      <c r="AY2472" s="190">
        <f t="shared" si="5659"/>
        <v>0</v>
      </c>
      <c r="AZ2472" s="190">
        <f t="shared" si="5660"/>
        <v>0</v>
      </c>
      <c r="BA2472" s="190">
        <f t="shared" si="5661"/>
        <v>0</v>
      </c>
    </row>
    <row r="2473" spans="1:53" ht="15.75" thickBot="1" x14ac:dyDescent="0.3">
      <c r="A2473" s="194" t="s">
        <v>118</v>
      </c>
      <c r="B2473" s="379"/>
      <c r="C2473" s="96" t="s">
        <v>244</v>
      </c>
      <c r="D2473" s="251">
        <f>+D2468*D2448</f>
        <v>0</v>
      </c>
      <c r="E2473" s="251">
        <f t="shared" ref="E2473:O2473" si="5666">+E2468*E2448</f>
        <v>0</v>
      </c>
      <c r="F2473" s="251">
        <f t="shared" si="5666"/>
        <v>0</v>
      </c>
      <c r="G2473" s="251">
        <f t="shared" si="5666"/>
        <v>0</v>
      </c>
      <c r="H2473" s="251">
        <f t="shared" si="5666"/>
        <v>0</v>
      </c>
      <c r="I2473" s="251">
        <f t="shared" si="5666"/>
        <v>0</v>
      </c>
      <c r="J2473" s="251">
        <f t="shared" si="5666"/>
        <v>0</v>
      </c>
      <c r="K2473" s="251">
        <f t="shared" si="5666"/>
        <v>0</v>
      </c>
      <c r="L2473" s="251">
        <f t="shared" si="5666"/>
        <v>0</v>
      </c>
      <c r="M2473" s="251">
        <f t="shared" si="5666"/>
        <v>0</v>
      </c>
      <c r="N2473" s="251">
        <f t="shared" si="5666"/>
        <v>0</v>
      </c>
      <c r="O2473" s="251">
        <f t="shared" si="5666"/>
        <v>0</v>
      </c>
      <c r="P2473" s="169">
        <f t="shared" si="5650"/>
        <v>0</v>
      </c>
      <c r="AP2473" s="190">
        <f t="shared" si="5663"/>
        <v>0</v>
      </c>
      <c r="AQ2473" s="190">
        <f t="shared" si="5651"/>
        <v>0</v>
      </c>
      <c r="AR2473" s="190">
        <f t="shared" si="5652"/>
        <v>0</v>
      </c>
      <c r="AS2473" s="190">
        <f t="shared" si="5653"/>
        <v>0</v>
      </c>
      <c r="AT2473" s="190">
        <f t="shared" si="5654"/>
        <v>0</v>
      </c>
      <c r="AU2473" s="190">
        <f t="shared" si="5655"/>
        <v>0</v>
      </c>
      <c r="AV2473" s="190">
        <f t="shared" si="5656"/>
        <v>0</v>
      </c>
      <c r="AW2473" s="190">
        <f t="shared" si="5657"/>
        <v>0</v>
      </c>
      <c r="AX2473" s="190">
        <f t="shared" si="5658"/>
        <v>0</v>
      </c>
      <c r="AY2473" s="190">
        <f t="shared" si="5659"/>
        <v>0</v>
      </c>
      <c r="AZ2473" s="190">
        <f t="shared" si="5660"/>
        <v>0</v>
      </c>
      <c r="BA2473" s="190">
        <f t="shared" si="5661"/>
        <v>0</v>
      </c>
    </row>
    <row r="2474" spans="1:53" x14ac:dyDescent="0.25">
      <c r="A2474" s="194" t="s">
        <v>118</v>
      </c>
      <c r="B2474" s="379"/>
      <c r="C2474" s="99" t="s">
        <v>245</v>
      </c>
      <c r="D2474" s="100">
        <f>+IFERROR(D2437/D2456/30,0)</f>
        <v>0</v>
      </c>
      <c r="E2474" s="100">
        <f t="shared" ref="E2474:O2474" si="5667">+IFERROR(E2437/E2456/30,0)</f>
        <v>0</v>
      </c>
      <c r="F2474" s="100">
        <f t="shared" si="5667"/>
        <v>0</v>
      </c>
      <c r="G2474" s="100">
        <f t="shared" si="5667"/>
        <v>0</v>
      </c>
      <c r="H2474" s="100">
        <f t="shared" si="5667"/>
        <v>0</v>
      </c>
      <c r="I2474" s="100">
        <f t="shared" si="5667"/>
        <v>0</v>
      </c>
      <c r="J2474" s="100">
        <f t="shared" si="5667"/>
        <v>0</v>
      </c>
      <c r="K2474" s="100">
        <f t="shared" si="5667"/>
        <v>0</v>
      </c>
      <c r="L2474" s="100">
        <f t="shared" si="5667"/>
        <v>0</v>
      </c>
      <c r="M2474" s="100">
        <f t="shared" si="5667"/>
        <v>0</v>
      </c>
      <c r="N2474" s="100">
        <f t="shared" si="5667"/>
        <v>0</v>
      </c>
      <c r="O2474" s="167">
        <f t="shared" si="5667"/>
        <v>0</v>
      </c>
      <c r="P2474" s="167">
        <f t="shared" si="5650"/>
        <v>0</v>
      </c>
    </row>
    <row r="2475" spans="1:53" x14ac:dyDescent="0.25">
      <c r="A2475" s="194" t="s">
        <v>118</v>
      </c>
      <c r="B2475" s="379"/>
      <c r="C2475" s="86" t="s">
        <v>246</v>
      </c>
      <c r="D2475" s="266">
        <f t="shared" ref="D2475:O2475" si="5668">+IFERROR(D2438/D2457/30,0)</f>
        <v>0</v>
      </c>
      <c r="E2475" s="266">
        <f t="shared" si="5668"/>
        <v>0</v>
      </c>
      <c r="F2475" s="266">
        <f t="shared" si="5668"/>
        <v>0</v>
      </c>
      <c r="G2475" s="266">
        <f t="shared" si="5668"/>
        <v>0</v>
      </c>
      <c r="H2475" s="266">
        <f t="shared" si="5668"/>
        <v>0</v>
      </c>
      <c r="I2475" s="266">
        <f t="shared" si="5668"/>
        <v>0</v>
      </c>
      <c r="J2475" s="266">
        <f t="shared" si="5668"/>
        <v>0</v>
      </c>
      <c r="K2475" s="266">
        <f t="shared" si="5668"/>
        <v>0</v>
      </c>
      <c r="L2475" s="266">
        <f t="shared" si="5668"/>
        <v>0</v>
      </c>
      <c r="M2475" s="266">
        <f t="shared" si="5668"/>
        <v>0</v>
      </c>
      <c r="N2475" s="266">
        <f t="shared" si="5668"/>
        <v>0</v>
      </c>
      <c r="O2475" s="267">
        <f t="shared" si="5668"/>
        <v>0</v>
      </c>
      <c r="P2475" s="159">
        <f t="shared" si="5650"/>
        <v>0</v>
      </c>
    </row>
    <row r="2476" spans="1:53" x14ac:dyDescent="0.25">
      <c r="A2476" s="194" t="s">
        <v>118</v>
      </c>
      <c r="B2476" s="379"/>
      <c r="C2476" s="86" t="s">
        <v>247</v>
      </c>
      <c r="D2476" s="266">
        <f t="shared" ref="D2476:O2476" si="5669">+IFERROR(D2439/D2458/30,0)</f>
        <v>0</v>
      </c>
      <c r="E2476" s="266">
        <f t="shared" si="5669"/>
        <v>0</v>
      </c>
      <c r="F2476" s="266">
        <f t="shared" si="5669"/>
        <v>0</v>
      </c>
      <c r="G2476" s="266">
        <f t="shared" si="5669"/>
        <v>0</v>
      </c>
      <c r="H2476" s="266">
        <f t="shared" si="5669"/>
        <v>0</v>
      </c>
      <c r="I2476" s="266">
        <f t="shared" si="5669"/>
        <v>0</v>
      </c>
      <c r="J2476" s="266">
        <f t="shared" si="5669"/>
        <v>0</v>
      </c>
      <c r="K2476" s="266">
        <f t="shared" si="5669"/>
        <v>0</v>
      </c>
      <c r="L2476" s="266">
        <f t="shared" si="5669"/>
        <v>0</v>
      </c>
      <c r="M2476" s="266">
        <f t="shared" si="5669"/>
        <v>0</v>
      </c>
      <c r="N2476" s="266">
        <f t="shared" si="5669"/>
        <v>0</v>
      </c>
      <c r="O2476" s="267">
        <f t="shared" si="5669"/>
        <v>0</v>
      </c>
      <c r="P2476" s="159">
        <f t="shared" si="5650"/>
        <v>0</v>
      </c>
    </row>
    <row r="2477" spans="1:53" x14ac:dyDescent="0.25">
      <c r="A2477" s="194" t="s">
        <v>118</v>
      </c>
      <c r="B2477" s="379"/>
      <c r="C2477" s="86" t="s">
        <v>248</v>
      </c>
      <c r="D2477" s="266">
        <f t="shared" ref="D2477:O2477" si="5670">+IFERROR(D2440/D2459/30,0)</f>
        <v>0</v>
      </c>
      <c r="E2477" s="266">
        <f t="shared" si="5670"/>
        <v>0</v>
      </c>
      <c r="F2477" s="266">
        <f t="shared" si="5670"/>
        <v>0</v>
      </c>
      <c r="G2477" s="266">
        <f t="shared" si="5670"/>
        <v>0</v>
      </c>
      <c r="H2477" s="266">
        <f t="shared" si="5670"/>
        <v>0</v>
      </c>
      <c r="I2477" s="266">
        <f t="shared" si="5670"/>
        <v>0</v>
      </c>
      <c r="J2477" s="266">
        <f t="shared" si="5670"/>
        <v>0</v>
      </c>
      <c r="K2477" s="266">
        <f t="shared" si="5670"/>
        <v>0</v>
      </c>
      <c r="L2477" s="266">
        <f t="shared" si="5670"/>
        <v>0</v>
      </c>
      <c r="M2477" s="266">
        <f t="shared" si="5670"/>
        <v>0</v>
      </c>
      <c r="N2477" s="266">
        <f t="shared" si="5670"/>
        <v>0</v>
      </c>
      <c r="O2477" s="267">
        <f t="shared" si="5670"/>
        <v>0</v>
      </c>
      <c r="P2477" s="159">
        <f t="shared" si="5650"/>
        <v>0</v>
      </c>
    </row>
    <row r="2478" spans="1:53" x14ac:dyDescent="0.25">
      <c r="A2478" s="194" t="s">
        <v>118</v>
      </c>
      <c r="B2478" s="379"/>
      <c r="C2478" s="86" t="s">
        <v>249</v>
      </c>
      <c r="D2478" s="87">
        <f t="shared" ref="D2478:O2478" si="5671">+IFERROR(D2441/D2460/30,0)</f>
        <v>0</v>
      </c>
      <c r="E2478" s="87">
        <f t="shared" si="5671"/>
        <v>0</v>
      </c>
      <c r="F2478" s="87">
        <f t="shared" si="5671"/>
        <v>0</v>
      </c>
      <c r="G2478" s="87">
        <f t="shared" si="5671"/>
        <v>0</v>
      </c>
      <c r="H2478" s="87">
        <f t="shared" si="5671"/>
        <v>0</v>
      </c>
      <c r="I2478" s="87">
        <f t="shared" si="5671"/>
        <v>0</v>
      </c>
      <c r="J2478" s="87">
        <f t="shared" si="5671"/>
        <v>0</v>
      </c>
      <c r="K2478" s="87">
        <f t="shared" si="5671"/>
        <v>0</v>
      </c>
      <c r="L2478" s="87">
        <f t="shared" si="5671"/>
        <v>0</v>
      </c>
      <c r="M2478" s="87">
        <f t="shared" si="5671"/>
        <v>0</v>
      </c>
      <c r="N2478" s="87">
        <f t="shared" si="5671"/>
        <v>0</v>
      </c>
      <c r="O2478" s="159">
        <f t="shared" si="5671"/>
        <v>0</v>
      </c>
      <c r="P2478" s="159">
        <f t="shared" si="5650"/>
        <v>0</v>
      </c>
    </row>
    <row r="2479" spans="1:53" ht="15.75" thickBot="1" x14ac:dyDescent="0.3">
      <c r="A2479" s="194" t="s">
        <v>118</v>
      </c>
      <c r="B2479" s="379"/>
      <c r="C2479" s="96" t="s">
        <v>250</v>
      </c>
      <c r="D2479" s="168">
        <f t="shared" ref="D2479:O2479" si="5672">+IFERROR(D2442/D2461/30,0)</f>
        <v>0</v>
      </c>
      <c r="E2479" s="168">
        <f t="shared" si="5672"/>
        <v>0</v>
      </c>
      <c r="F2479" s="168">
        <f t="shared" si="5672"/>
        <v>0</v>
      </c>
      <c r="G2479" s="168">
        <f t="shared" si="5672"/>
        <v>0</v>
      </c>
      <c r="H2479" s="168">
        <f t="shared" si="5672"/>
        <v>0</v>
      </c>
      <c r="I2479" s="168">
        <f t="shared" si="5672"/>
        <v>0</v>
      </c>
      <c r="J2479" s="168">
        <f t="shared" si="5672"/>
        <v>0</v>
      </c>
      <c r="K2479" s="168">
        <f t="shared" si="5672"/>
        <v>0</v>
      </c>
      <c r="L2479" s="168">
        <f t="shared" si="5672"/>
        <v>0</v>
      </c>
      <c r="M2479" s="168">
        <f t="shared" si="5672"/>
        <v>0</v>
      </c>
      <c r="N2479" s="168">
        <f t="shared" si="5672"/>
        <v>0</v>
      </c>
      <c r="O2479" s="169">
        <f t="shared" si="5672"/>
        <v>0</v>
      </c>
      <c r="P2479" s="169">
        <f t="shared" si="5650"/>
        <v>0</v>
      </c>
    </row>
    <row r="2480" spans="1:53" ht="15.75" thickBot="1" x14ac:dyDescent="0.3">
      <c r="A2480" s="194" t="s">
        <v>118</v>
      </c>
      <c r="B2480" s="379"/>
      <c r="C2480" s="183" t="s">
        <v>13</v>
      </c>
      <c r="D2480" s="72">
        <v>30</v>
      </c>
      <c r="E2480" s="72">
        <v>30</v>
      </c>
      <c r="F2480" s="72">
        <v>30</v>
      </c>
      <c r="G2480" s="72">
        <v>0</v>
      </c>
      <c r="H2480" s="72">
        <v>33.121560393413624</v>
      </c>
      <c r="I2480" s="72">
        <v>33.18421323453741</v>
      </c>
      <c r="J2480" s="72">
        <v>33</v>
      </c>
      <c r="K2480" s="72">
        <v>16.918000292815897</v>
      </c>
      <c r="L2480" s="72">
        <f>((45*0.63)+(20*0.37))</f>
        <v>35.75</v>
      </c>
      <c r="M2480" s="72">
        <v>36.24</v>
      </c>
      <c r="N2480" s="72">
        <v>22</v>
      </c>
      <c r="O2480" s="72">
        <v>22</v>
      </c>
      <c r="P2480" s="184"/>
    </row>
    <row r="2481" spans="1:16" x14ac:dyDescent="0.25">
      <c r="A2481" s="194" t="s">
        <v>118</v>
      </c>
      <c r="B2481" s="379"/>
      <c r="C2481" s="99" t="s">
        <v>4</v>
      </c>
      <c r="D2481" s="100">
        <f>+D2474/D2480*30</f>
        <v>0</v>
      </c>
      <c r="E2481" s="100">
        <f t="shared" ref="E2481" si="5673">+E2474/E2480*30</f>
        <v>0</v>
      </c>
      <c r="F2481" s="100">
        <f t="shared" ref="F2481" si="5674">+F2474/F2480*30</f>
        <v>0</v>
      </c>
      <c r="G2481" s="100" t="e">
        <f t="shared" ref="G2481" si="5675">+G2474/G2480*30</f>
        <v>#DIV/0!</v>
      </c>
      <c r="H2481" s="100">
        <f t="shared" ref="H2481" si="5676">+H2474/H2480*30</f>
        <v>0</v>
      </c>
      <c r="I2481" s="100">
        <f t="shared" ref="I2481" si="5677">+I2474/I2480*30</f>
        <v>0</v>
      </c>
      <c r="J2481" s="100">
        <f t="shared" ref="J2481" si="5678">+J2474/J2480*30</f>
        <v>0</v>
      </c>
      <c r="K2481" s="100">
        <f t="shared" ref="K2481" si="5679">+K2474/K2480*30</f>
        <v>0</v>
      </c>
      <c r="L2481" s="100">
        <f t="shared" ref="L2481" si="5680">+L2474/L2480*30</f>
        <v>0</v>
      </c>
      <c r="M2481" s="100">
        <f t="shared" ref="M2481" si="5681">+M2474/M2480*30</f>
        <v>0</v>
      </c>
      <c r="N2481" s="100">
        <f t="shared" ref="N2481" si="5682">+N2474/N2480*30</f>
        <v>0</v>
      </c>
      <c r="O2481" s="167">
        <f t="shared" ref="O2481" si="5683">+O2474/O2480*30</f>
        <v>0</v>
      </c>
      <c r="P2481" s="167" t="e">
        <f>SUM(D2481:O2481)</f>
        <v>#DIV/0!</v>
      </c>
    </row>
    <row r="2482" spans="1:16" x14ac:dyDescent="0.25">
      <c r="A2482" s="194" t="s">
        <v>118</v>
      </c>
      <c r="B2482" s="379"/>
      <c r="C2482" s="86" t="s">
        <v>216</v>
      </c>
      <c r="D2482" s="87">
        <f>+D2475/D2480*30</f>
        <v>0</v>
      </c>
      <c r="E2482" s="87">
        <f t="shared" ref="E2482:O2482" si="5684">+E2475/E2480*30</f>
        <v>0</v>
      </c>
      <c r="F2482" s="87">
        <f t="shared" si="5684"/>
        <v>0</v>
      </c>
      <c r="G2482" s="87" t="e">
        <f t="shared" si="5684"/>
        <v>#DIV/0!</v>
      </c>
      <c r="H2482" s="87">
        <f t="shared" si="5684"/>
        <v>0</v>
      </c>
      <c r="I2482" s="87">
        <f t="shared" si="5684"/>
        <v>0</v>
      </c>
      <c r="J2482" s="87">
        <f t="shared" si="5684"/>
        <v>0</v>
      </c>
      <c r="K2482" s="87">
        <f t="shared" si="5684"/>
        <v>0</v>
      </c>
      <c r="L2482" s="87">
        <f t="shared" si="5684"/>
        <v>0</v>
      </c>
      <c r="M2482" s="87">
        <f t="shared" si="5684"/>
        <v>0</v>
      </c>
      <c r="N2482" s="87">
        <f t="shared" si="5684"/>
        <v>0</v>
      </c>
      <c r="O2482" s="159">
        <f t="shared" si="5684"/>
        <v>0</v>
      </c>
      <c r="P2482" s="159" t="e">
        <f t="shared" ref="P2482:P2486" si="5685">SUM(D2482:O2482)</f>
        <v>#DIV/0!</v>
      </c>
    </row>
    <row r="2483" spans="1:16" x14ac:dyDescent="0.25">
      <c r="A2483" s="194" t="s">
        <v>118</v>
      </c>
      <c r="B2483" s="379"/>
      <c r="C2483" s="86" t="s">
        <v>217</v>
      </c>
      <c r="D2483" s="87">
        <f>+D2476/D2480*30</f>
        <v>0</v>
      </c>
      <c r="E2483" s="87">
        <f t="shared" ref="E2483:O2483" si="5686">+E2476/E2480*30</f>
        <v>0</v>
      </c>
      <c r="F2483" s="87">
        <f t="shared" si="5686"/>
        <v>0</v>
      </c>
      <c r="G2483" s="87" t="e">
        <f t="shared" si="5686"/>
        <v>#DIV/0!</v>
      </c>
      <c r="H2483" s="87">
        <f t="shared" si="5686"/>
        <v>0</v>
      </c>
      <c r="I2483" s="87">
        <f t="shared" si="5686"/>
        <v>0</v>
      </c>
      <c r="J2483" s="87">
        <f t="shared" si="5686"/>
        <v>0</v>
      </c>
      <c r="K2483" s="87">
        <f t="shared" si="5686"/>
        <v>0</v>
      </c>
      <c r="L2483" s="87">
        <f t="shared" si="5686"/>
        <v>0</v>
      </c>
      <c r="M2483" s="87">
        <f t="shared" si="5686"/>
        <v>0</v>
      </c>
      <c r="N2483" s="87">
        <f t="shared" si="5686"/>
        <v>0</v>
      </c>
      <c r="O2483" s="159">
        <f t="shared" si="5686"/>
        <v>0</v>
      </c>
      <c r="P2483" s="159"/>
    </row>
    <row r="2484" spans="1:16" x14ac:dyDescent="0.25">
      <c r="A2484" s="194" t="s">
        <v>118</v>
      </c>
      <c r="B2484" s="379"/>
      <c r="C2484" s="86" t="s">
        <v>218</v>
      </c>
      <c r="D2484" s="87">
        <f>+D2477/D2480*30</f>
        <v>0</v>
      </c>
      <c r="E2484" s="87">
        <f t="shared" ref="E2484:O2484" si="5687">+E2477/E2480*30</f>
        <v>0</v>
      </c>
      <c r="F2484" s="87">
        <f t="shared" si="5687"/>
        <v>0</v>
      </c>
      <c r="G2484" s="87" t="e">
        <f t="shared" si="5687"/>
        <v>#DIV/0!</v>
      </c>
      <c r="H2484" s="87">
        <f t="shared" si="5687"/>
        <v>0</v>
      </c>
      <c r="I2484" s="87">
        <f t="shared" si="5687"/>
        <v>0</v>
      </c>
      <c r="J2484" s="87">
        <f t="shared" si="5687"/>
        <v>0</v>
      </c>
      <c r="K2484" s="87">
        <f t="shared" si="5687"/>
        <v>0</v>
      </c>
      <c r="L2484" s="87">
        <f t="shared" si="5687"/>
        <v>0</v>
      </c>
      <c r="M2484" s="87">
        <f t="shared" si="5687"/>
        <v>0</v>
      </c>
      <c r="N2484" s="87">
        <f t="shared" si="5687"/>
        <v>0</v>
      </c>
      <c r="O2484" s="159">
        <f t="shared" si="5687"/>
        <v>0</v>
      </c>
      <c r="P2484" s="159"/>
    </row>
    <row r="2485" spans="1:16" x14ac:dyDescent="0.25">
      <c r="A2485" s="194" t="s">
        <v>118</v>
      </c>
      <c r="B2485" s="379"/>
      <c r="C2485" s="86" t="s">
        <v>219</v>
      </c>
      <c r="D2485" s="87">
        <f>+D2478/D2480*30</f>
        <v>0</v>
      </c>
      <c r="E2485" s="87">
        <f t="shared" ref="E2485:O2485" si="5688">+E2478/E2480*30</f>
        <v>0</v>
      </c>
      <c r="F2485" s="87">
        <f t="shared" si="5688"/>
        <v>0</v>
      </c>
      <c r="G2485" s="87" t="e">
        <f t="shared" si="5688"/>
        <v>#DIV/0!</v>
      </c>
      <c r="H2485" s="87">
        <f t="shared" si="5688"/>
        <v>0</v>
      </c>
      <c r="I2485" s="87">
        <f t="shared" si="5688"/>
        <v>0</v>
      </c>
      <c r="J2485" s="87">
        <f t="shared" si="5688"/>
        <v>0</v>
      </c>
      <c r="K2485" s="87">
        <f t="shared" si="5688"/>
        <v>0</v>
      </c>
      <c r="L2485" s="87">
        <f t="shared" si="5688"/>
        <v>0</v>
      </c>
      <c r="M2485" s="87">
        <f t="shared" si="5688"/>
        <v>0</v>
      </c>
      <c r="N2485" s="87">
        <f t="shared" si="5688"/>
        <v>0</v>
      </c>
      <c r="O2485" s="159">
        <f t="shared" si="5688"/>
        <v>0</v>
      </c>
      <c r="P2485" s="159"/>
    </row>
    <row r="2486" spans="1:16" ht="15.75" thickBot="1" x14ac:dyDescent="0.3">
      <c r="A2486" s="194" t="s">
        <v>118</v>
      </c>
      <c r="B2486" s="379"/>
      <c r="C2486" s="96" t="s">
        <v>238</v>
      </c>
      <c r="D2486" s="168">
        <f>+D2479/D2480*30</f>
        <v>0</v>
      </c>
      <c r="E2486" s="168">
        <f t="shared" ref="E2486:O2486" si="5689">+E2479/E2480*30</f>
        <v>0</v>
      </c>
      <c r="F2486" s="168">
        <f t="shared" si="5689"/>
        <v>0</v>
      </c>
      <c r="G2486" s="168" t="e">
        <f t="shared" si="5689"/>
        <v>#DIV/0!</v>
      </c>
      <c r="H2486" s="168">
        <f t="shared" si="5689"/>
        <v>0</v>
      </c>
      <c r="I2486" s="168">
        <f t="shared" si="5689"/>
        <v>0</v>
      </c>
      <c r="J2486" s="168">
        <f t="shared" si="5689"/>
        <v>0</v>
      </c>
      <c r="K2486" s="168">
        <f t="shared" si="5689"/>
        <v>0</v>
      </c>
      <c r="L2486" s="168">
        <f t="shared" si="5689"/>
        <v>0</v>
      </c>
      <c r="M2486" s="168">
        <f t="shared" si="5689"/>
        <v>0</v>
      </c>
      <c r="N2486" s="168">
        <f t="shared" si="5689"/>
        <v>0</v>
      </c>
      <c r="O2486" s="169">
        <f t="shared" si="5689"/>
        <v>0</v>
      </c>
      <c r="P2486" s="169" t="e">
        <f t="shared" si="5685"/>
        <v>#DIV/0!</v>
      </c>
    </row>
    <row r="2487" spans="1:16" x14ac:dyDescent="0.25">
      <c r="A2487" s="194" t="s">
        <v>118</v>
      </c>
      <c r="B2487" s="379"/>
      <c r="C2487" s="76" t="s">
        <v>8</v>
      </c>
      <c r="D2487" s="170">
        <f t="shared" ref="D2487:O2487" si="5690">+D2456/D2450</f>
        <v>1.1154283172926818</v>
      </c>
      <c r="E2487" s="170">
        <f t="shared" si="5690"/>
        <v>1.1100899316799431</v>
      </c>
      <c r="F2487" s="170">
        <f t="shared" si="5690"/>
        <v>1.1100899316799431</v>
      </c>
      <c r="G2487" s="170">
        <f t="shared" si="5690"/>
        <v>1.121650721299605</v>
      </c>
      <c r="H2487" s="170">
        <f t="shared" si="5690"/>
        <v>1.1216507212996045</v>
      </c>
      <c r="I2487" s="170">
        <f t="shared" si="5690"/>
        <v>1.1216507212996045</v>
      </c>
      <c r="J2487" s="170">
        <f t="shared" si="5690"/>
        <v>1.1451406258415291</v>
      </c>
      <c r="K2487" s="170">
        <f t="shared" si="5690"/>
        <v>1.1437866357516266</v>
      </c>
      <c r="L2487" s="170">
        <f t="shared" si="5690"/>
        <v>1.1163576927773196</v>
      </c>
      <c r="M2487" s="170">
        <f t="shared" si="5690"/>
        <v>1.1137329106825002</v>
      </c>
      <c r="N2487" s="170">
        <f t="shared" si="5690"/>
        <v>1.1222886938310115</v>
      </c>
      <c r="O2487" s="171">
        <f t="shared" si="5690"/>
        <v>1.1272804379212698</v>
      </c>
      <c r="P2487" s="171"/>
    </row>
    <row r="2488" spans="1:16" x14ac:dyDescent="0.25">
      <c r="A2488" s="194" t="s">
        <v>118</v>
      </c>
      <c r="B2488" s="379"/>
      <c r="C2488" s="77" t="s">
        <v>6</v>
      </c>
      <c r="D2488" s="172">
        <f>+VLOOKUP(D2436,Conversion!$B$33:$N$71,(MATCH('Measured TV opt-pt'!D2435,butget_aylar_opt,0)+1),0)</f>
        <v>1.1681637180956133</v>
      </c>
      <c r="E2488" s="172">
        <f>+VLOOKUP(E2436,Conversion!$B$33:$N$71,(MATCH('Measured TV opt-pt'!E2435,butget_aylar_opt,0)+1),0)</f>
        <v>1.1734620254679939</v>
      </c>
      <c r="F2488" s="172">
        <f>+VLOOKUP(F2436,Conversion!$B$33:$N$71,(MATCH('Measured TV opt-pt'!F2435,butget_aylar_opt,0)+1),0)</f>
        <v>1.1734620254679939</v>
      </c>
      <c r="G2488" s="172">
        <f>+VLOOKUP(G2436,Conversion!$B$33:$N$71,(MATCH('Measured TV opt-pt'!G2435,butget_aylar_opt,0)+1),0)</f>
        <v>1.190644938745824</v>
      </c>
      <c r="H2488" s="172">
        <f>+VLOOKUP(H2436,Conversion!$B$33:$N$71,(MATCH('Measured TV opt-pt'!H2435,butget_aylar_opt,0)+1),0)</f>
        <v>1.190644938745824</v>
      </c>
      <c r="I2488" s="172">
        <f>+VLOOKUP(I2436,Conversion!$B$33:$N$71,(MATCH('Measured TV opt-pt'!I2435,butget_aylar_opt,0)+1),0)</f>
        <v>1.190644938745824</v>
      </c>
      <c r="J2488" s="172">
        <f>+VLOOKUP(J2436,Conversion!$B$33:$N$71,(MATCH('Measured TV opt-pt'!J2435,butget_aylar_opt,0)+1),0)</f>
        <v>1.2161019089793743</v>
      </c>
      <c r="K2488" s="172">
        <f>+VLOOKUP(K2436,Conversion!$B$33:$N$71,(MATCH('Measured TV opt-pt'!K2435,butget_aylar_opt,0)+1),0)</f>
        <v>1.2161019089793743</v>
      </c>
      <c r="L2488" s="172">
        <f>+VLOOKUP(L2436,Conversion!$B$33:$N$71,(MATCH('Measured TV opt-pt'!L2435,butget_aylar_opt,0)+1),0)</f>
        <v>1.1613541170725816</v>
      </c>
      <c r="M2488" s="172">
        <f>+VLOOKUP(M2436,Conversion!$B$33:$N$71,(MATCH('Measured TV opt-pt'!M2435,butget_aylar_opt,0)+1),0)</f>
        <v>1.1681637180956133</v>
      </c>
      <c r="N2488" s="172">
        <f>+VLOOKUP(N2436,Conversion!$B$33:$N$71,(MATCH('Measured TV opt-pt'!N2435,butget_aylar_opt,0)+1),0)</f>
        <v>1.1681637180956133</v>
      </c>
      <c r="O2488" s="173">
        <f>+VLOOKUP(O2436,Conversion!$B$33:$N$71,(MATCH('Measured TV opt-pt'!O2435,butget_aylar_opt,0)+1),0)</f>
        <v>1.1681637180956133</v>
      </c>
      <c r="P2488" s="173"/>
    </row>
    <row r="2489" spans="1:16" ht="15.75" thickBot="1" x14ac:dyDescent="0.3">
      <c r="A2489" s="194" t="s">
        <v>118</v>
      </c>
      <c r="B2489" s="380"/>
      <c r="C2489" s="96" t="s">
        <v>7</v>
      </c>
      <c r="D2489" s="172">
        <f>+VLOOKUP(D2436,Conversion!$B$74:$N$112,(MATCH('Measured TV opt-pt'!D2435,budget_aylar_pt,0)+1),0)</f>
        <v>1.0483105344525872</v>
      </c>
      <c r="E2489" s="172">
        <f>+VLOOKUP(E2436,Conversion!$B$74:$N$112,(MATCH('Measured TV opt-pt'!E2435,budget_aylar_pt,0)+1),0)</f>
        <v>1.02943453958606</v>
      </c>
      <c r="F2489" s="172">
        <f>+VLOOKUP(F2436,Conversion!$B$74:$N$112,(MATCH('Measured TV opt-pt'!F2435,budget_aylar_pt,0)+1),0)</f>
        <v>1.02943453958606</v>
      </c>
      <c r="G2489" s="172">
        <f>+VLOOKUP(G2436,Conversion!$B$74:$N$112,(MATCH('Measured TV opt-pt'!G2435,budget_aylar_pt,0)+1),0)</f>
        <v>1.0469069857328672</v>
      </c>
      <c r="H2489" s="172">
        <f>+VLOOKUP(H2436,Conversion!$B$74:$N$112,(MATCH('Measured TV opt-pt'!H2435,budget_aylar_pt,0)+1),0)</f>
        <v>1.0469069857328672</v>
      </c>
      <c r="I2489" s="172">
        <f>+VLOOKUP(I2436,Conversion!$B$74:$N$112,(MATCH('Measured TV opt-pt'!I2435,budget_aylar_pt,0)+1),0)</f>
        <v>1.0469069857328672</v>
      </c>
      <c r="J2489" s="172">
        <f>+VLOOKUP(J2436,Conversion!$B$74:$N$112,(MATCH('Measured TV opt-pt'!J2435,budget_aylar_pt,0)+1),0)</f>
        <v>1.0682659024421961</v>
      </c>
      <c r="K2489" s="172">
        <f>+VLOOKUP(K2436,Conversion!$B$74:$N$112,(MATCH('Measured TV opt-pt'!K2435,budget_aylar_pt,0)+1),0)</f>
        <v>1.0682659024421961</v>
      </c>
      <c r="L2489" s="172">
        <f>+VLOOKUP(L2436,Conversion!$B$74:$N$112,(MATCH('Measured TV opt-pt'!L2435,budget_aylar_pt,0)+1),0)</f>
        <v>1.0682896606401939</v>
      </c>
      <c r="M2489" s="172">
        <f>+VLOOKUP(M2436,Conversion!$B$74:$N$112,(MATCH('Measured TV opt-pt'!M2435,budget_aylar_pt,0)+1),0)</f>
        <v>1.0483105344525872</v>
      </c>
      <c r="N2489" s="172">
        <f>+VLOOKUP(N2436,Conversion!$B$74:$N$112,(MATCH('Measured TV opt-pt'!N2435,budget_aylar_pt,0)+1),0)</f>
        <v>1.0483105344525872</v>
      </c>
      <c r="O2489" s="173">
        <f>+VLOOKUP(O2436,Conversion!$B$74:$N$112,(MATCH('Measured TV opt-pt'!O2435,budget_aylar_pt,0)+1),0)</f>
        <v>1.0483105344525872</v>
      </c>
      <c r="P2489" s="174"/>
    </row>
    <row r="2490" spans="1:16" ht="21.75" thickBot="1" x14ac:dyDescent="0.3">
      <c r="B2490" s="240" t="s">
        <v>126</v>
      </c>
      <c r="C2490" s="74" t="s">
        <v>107</v>
      </c>
      <c r="D2490" s="153">
        <v>1</v>
      </c>
      <c r="E2490" s="153">
        <v>2</v>
      </c>
      <c r="F2490" s="153">
        <v>3</v>
      </c>
      <c r="G2490" s="153">
        <v>4</v>
      </c>
      <c r="H2490" s="153">
        <v>5</v>
      </c>
      <c r="I2490" s="153">
        <v>6</v>
      </c>
      <c r="J2490" s="153">
        <v>7</v>
      </c>
      <c r="K2490" s="153">
        <v>8</v>
      </c>
      <c r="L2490" s="153">
        <v>9</v>
      </c>
      <c r="M2490" s="153">
        <v>10</v>
      </c>
      <c r="N2490" s="153">
        <v>11</v>
      </c>
      <c r="O2490" s="153">
        <v>12</v>
      </c>
      <c r="P2490" s="74" t="s">
        <v>127</v>
      </c>
    </row>
    <row r="2491" spans="1:16" ht="15.75" thickBot="1" x14ac:dyDescent="0.3">
      <c r="A2491" s="193" t="s">
        <v>119</v>
      </c>
      <c r="B2491" s="375" t="s">
        <v>157</v>
      </c>
      <c r="C2491" s="185" t="s">
        <v>33</v>
      </c>
      <c r="D2491" s="186" t="s">
        <v>174</v>
      </c>
      <c r="E2491" s="186" t="s">
        <v>174</v>
      </c>
      <c r="F2491" s="186" t="s">
        <v>174</v>
      </c>
      <c r="G2491" s="186" t="s">
        <v>174</v>
      </c>
      <c r="H2491" s="186" t="s">
        <v>174</v>
      </c>
      <c r="I2491" s="186" t="s">
        <v>19</v>
      </c>
      <c r="J2491" s="186" t="s">
        <v>174</v>
      </c>
      <c r="K2491" s="186" t="s">
        <v>174</v>
      </c>
      <c r="L2491" s="186" t="s">
        <v>174</v>
      </c>
      <c r="M2491" s="186" t="s">
        <v>174</v>
      </c>
      <c r="N2491" s="186" t="s">
        <v>174</v>
      </c>
      <c r="O2491" s="186" t="s">
        <v>174</v>
      </c>
      <c r="P2491" s="188" t="s">
        <v>108</v>
      </c>
    </row>
    <row r="2492" spans="1:16" x14ac:dyDescent="0.25">
      <c r="A2492" s="193" t="s">
        <v>119</v>
      </c>
      <c r="B2492" s="376"/>
      <c r="C2492" s="175" t="s">
        <v>125</v>
      </c>
      <c r="D2492" s="200"/>
      <c r="E2492" s="201"/>
      <c r="F2492" s="201"/>
      <c r="G2492" s="201"/>
      <c r="H2492" s="201"/>
      <c r="I2492" s="201"/>
      <c r="J2492" s="201"/>
      <c r="K2492" s="201"/>
      <c r="L2492" s="201"/>
      <c r="M2492" s="201"/>
      <c r="N2492" s="201"/>
      <c r="O2492" s="176"/>
      <c r="P2492" s="176">
        <f>SUM(D2492:O2492)</f>
        <v>0</v>
      </c>
    </row>
    <row r="2493" spans="1:16" x14ac:dyDescent="0.25">
      <c r="A2493" s="193" t="s">
        <v>119</v>
      </c>
      <c r="B2493" s="376"/>
      <c r="C2493" s="86" t="s">
        <v>1</v>
      </c>
      <c r="D2493" s="87">
        <f>+D2524*D2506*30</f>
        <v>0</v>
      </c>
      <c r="E2493" s="87">
        <f t="shared" ref="E2493:O2493" si="5691">+E2524*E2506*30</f>
        <v>0</v>
      </c>
      <c r="F2493" s="87">
        <f t="shared" si="5691"/>
        <v>0</v>
      </c>
      <c r="G2493" s="87">
        <f t="shared" si="5691"/>
        <v>0</v>
      </c>
      <c r="H2493" s="87">
        <f t="shared" si="5691"/>
        <v>0</v>
      </c>
      <c r="I2493" s="87">
        <f t="shared" si="5691"/>
        <v>0</v>
      </c>
      <c r="J2493" s="87">
        <f t="shared" si="5691"/>
        <v>0</v>
      </c>
      <c r="K2493" s="87">
        <f t="shared" si="5691"/>
        <v>0</v>
      </c>
      <c r="L2493" s="87">
        <f t="shared" si="5691"/>
        <v>0</v>
      </c>
      <c r="M2493" s="87">
        <f t="shared" si="5691"/>
        <v>0</v>
      </c>
      <c r="N2493" s="87">
        <f t="shared" si="5691"/>
        <v>0</v>
      </c>
      <c r="O2493" s="159">
        <f t="shared" si="5691"/>
        <v>0</v>
      </c>
      <c r="P2493" s="159">
        <f t="shared" ref="P2493:P2497" si="5692">SUM(D2493:O2493)</f>
        <v>0</v>
      </c>
    </row>
    <row r="2494" spans="1:16" x14ac:dyDescent="0.25">
      <c r="A2494" s="193" t="s">
        <v>119</v>
      </c>
      <c r="B2494" s="376"/>
      <c r="C2494" s="86" t="s">
        <v>209</v>
      </c>
      <c r="D2494" s="87">
        <f t="shared" ref="D2494:O2497" si="5693">+D2525*D2507*30</f>
        <v>0</v>
      </c>
      <c r="E2494" s="259">
        <f t="shared" si="5693"/>
        <v>0</v>
      </c>
      <c r="F2494" s="259">
        <f t="shared" si="5693"/>
        <v>0</v>
      </c>
      <c r="G2494" s="259">
        <f t="shared" si="5693"/>
        <v>0</v>
      </c>
      <c r="H2494" s="259">
        <f t="shared" si="5693"/>
        <v>0</v>
      </c>
      <c r="I2494" s="259">
        <f t="shared" si="5693"/>
        <v>0</v>
      </c>
      <c r="J2494" s="259">
        <f t="shared" si="5693"/>
        <v>0</v>
      </c>
      <c r="K2494" s="259">
        <f t="shared" si="5693"/>
        <v>0</v>
      </c>
      <c r="L2494" s="259">
        <f t="shared" si="5693"/>
        <v>0</v>
      </c>
      <c r="M2494" s="259">
        <f t="shared" si="5693"/>
        <v>0</v>
      </c>
      <c r="N2494" s="259">
        <f t="shared" si="5693"/>
        <v>0</v>
      </c>
      <c r="O2494" s="260">
        <f t="shared" si="5693"/>
        <v>0</v>
      </c>
      <c r="P2494" s="260"/>
    </row>
    <row r="2495" spans="1:16" x14ac:dyDescent="0.25">
      <c r="A2495" s="193" t="s">
        <v>119</v>
      </c>
      <c r="B2495" s="376"/>
      <c r="C2495" s="86" t="s">
        <v>210</v>
      </c>
      <c r="D2495" s="87">
        <f t="shared" si="5693"/>
        <v>0</v>
      </c>
      <c r="E2495" s="259">
        <f t="shared" si="5693"/>
        <v>0</v>
      </c>
      <c r="F2495" s="259">
        <f t="shared" si="5693"/>
        <v>0</v>
      </c>
      <c r="G2495" s="259">
        <f t="shared" si="5693"/>
        <v>0</v>
      </c>
      <c r="H2495" s="259">
        <f t="shared" si="5693"/>
        <v>0</v>
      </c>
      <c r="I2495" s="259">
        <f t="shared" si="5693"/>
        <v>0</v>
      </c>
      <c r="J2495" s="259">
        <f t="shared" si="5693"/>
        <v>0</v>
      </c>
      <c r="K2495" s="259">
        <f t="shared" si="5693"/>
        <v>0</v>
      </c>
      <c r="L2495" s="259">
        <f t="shared" si="5693"/>
        <v>0</v>
      </c>
      <c r="M2495" s="259">
        <f t="shared" si="5693"/>
        <v>0</v>
      </c>
      <c r="N2495" s="259">
        <f t="shared" si="5693"/>
        <v>0</v>
      </c>
      <c r="O2495" s="260">
        <f t="shared" si="5693"/>
        <v>0</v>
      </c>
      <c r="P2495" s="260"/>
    </row>
    <row r="2496" spans="1:16" x14ac:dyDescent="0.25">
      <c r="A2496" s="193" t="s">
        <v>119</v>
      </c>
      <c r="B2496" s="376"/>
      <c r="C2496" s="86" t="s">
        <v>211</v>
      </c>
      <c r="D2496" s="87">
        <f t="shared" si="5693"/>
        <v>0</v>
      </c>
      <c r="E2496" s="259">
        <f t="shared" si="5693"/>
        <v>0</v>
      </c>
      <c r="F2496" s="259">
        <f t="shared" si="5693"/>
        <v>0</v>
      </c>
      <c r="G2496" s="259">
        <f t="shared" si="5693"/>
        <v>0</v>
      </c>
      <c r="H2496" s="259">
        <f t="shared" si="5693"/>
        <v>0</v>
      </c>
      <c r="I2496" s="259">
        <f t="shared" si="5693"/>
        <v>0</v>
      </c>
      <c r="J2496" s="259">
        <f t="shared" si="5693"/>
        <v>0</v>
      </c>
      <c r="K2496" s="259">
        <f t="shared" si="5693"/>
        <v>0</v>
      </c>
      <c r="L2496" s="259">
        <f t="shared" si="5693"/>
        <v>0</v>
      </c>
      <c r="M2496" s="259">
        <f t="shared" si="5693"/>
        <v>0</v>
      </c>
      <c r="N2496" s="259">
        <f t="shared" si="5693"/>
        <v>0</v>
      </c>
      <c r="O2496" s="260">
        <f t="shared" si="5693"/>
        <v>0</v>
      </c>
      <c r="P2496" s="260"/>
    </row>
    <row r="2497" spans="1:16" ht="15.75" thickBot="1" x14ac:dyDescent="0.3">
      <c r="A2497" s="193" t="s">
        <v>119</v>
      </c>
      <c r="B2497" s="376"/>
      <c r="C2497" s="96" t="s">
        <v>227</v>
      </c>
      <c r="D2497" s="87">
        <f t="shared" si="5693"/>
        <v>0</v>
      </c>
      <c r="E2497" s="90">
        <f t="shared" si="5693"/>
        <v>0</v>
      </c>
      <c r="F2497" s="90">
        <f t="shared" si="5693"/>
        <v>0</v>
      </c>
      <c r="G2497" s="90">
        <f t="shared" si="5693"/>
        <v>0</v>
      </c>
      <c r="H2497" s="90">
        <f t="shared" si="5693"/>
        <v>0</v>
      </c>
      <c r="I2497" s="90">
        <f t="shared" si="5693"/>
        <v>0</v>
      </c>
      <c r="J2497" s="90">
        <f t="shared" si="5693"/>
        <v>0</v>
      </c>
      <c r="K2497" s="90">
        <f t="shared" si="5693"/>
        <v>0</v>
      </c>
      <c r="L2497" s="90">
        <f t="shared" si="5693"/>
        <v>0</v>
      </c>
      <c r="M2497" s="90">
        <f t="shared" si="5693"/>
        <v>0</v>
      </c>
      <c r="N2497" s="90">
        <f t="shared" si="5693"/>
        <v>0</v>
      </c>
      <c r="O2497" s="160">
        <f t="shared" si="5693"/>
        <v>0</v>
      </c>
      <c r="P2497" s="160">
        <f t="shared" si="5692"/>
        <v>0</v>
      </c>
    </row>
    <row r="2498" spans="1:16" ht="15.75" thickBot="1" x14ac:dyDescent="0.3">
      <c r="A2498" s="193" t="s">
        <v>119</v>
      </c>
      <c r="B2498" s="376"/>
      <c r="C2498" s="281" t="s">
        <v>108</v>
      </c>
      <c r="D2498" s="282">
        <f>SUM(D2499:D2503)</f>
        <v>1</v>
      </c>
      <c r="E2498" s="282">
        <f t="shared" ref="E2498" si="5694">SUM(E2499:E2503)</f>
        <v>1.0034229363724529</v>
      </c>
      <c r="F2498" s="282">
        <f t="shared" ref="F2498" si="5695">SUM(F2499:F2503)</f>
        <v>0.99999999999999989</v>
      </c>
      <c r="G2498" s="282">
        <f t="shared" ref="G2498" si="5696">SUM(G2499:G2503)</f>
        <v>0.99999999999999989</v>
      </c>
      <c r="H2498" s="282">
        <f t="shared" ref="H2498" si="5697">SUM(H2499:H2503)</f>
        <v>1</v>
      </c>
      <c r="I2498" s="282">
        <f t="shared" ref="I2498" si="5698">SUM(I2499:I2503)</f>
        <v>1.0000000000000002</v>
      </c>
      <c r="J2498" s="282">
        <f t="shared" ref="J2498" si="5699">SUM(J2499:J2503)</f>
        <v>0.99999999999999978</v>
      </c>
      <c r="K2498" s="282">
        <f t="shared" ref="K2498" si="5700">SUM(K2499:K2503)</f>
        <v>0.99999999999999978</v>
      </c>
      <c r="L2498" s="282">
        <f t="shared" ref="L2498" si="5701">SUM(L2499:L2503)</f>
        <v>1</v>
      </c>
      <c r="M2498" s="282">
        <f t="shared" ref="M2498" si="5702">SUM(M2499:M2503)</f>
        <v>1.0000000000000002</v>
      </c>
      <c r="N2498" s="282">
        <f t="shared" ref="N2498" si="5703">SUM(N2499:N2503)</f>
        <v>1</v>
      </c>
      <c r="O2498" s="282">
        <f t="shared" ref="O2498" si="5704">SUM(O2499:O2503)</f>
        <v>0.99999999999999989</v>
      </c>
      <c r="P2498" s="268"/>
    </row>
    <row r="2499" spans="1:16" ht="15.75" thickBot="1" x14ac:dyDescent="0.3">
      <c r="A2499" s="193" t="s">
        <v>119</v>
      </c>
      <c r="B2499" s="376"/>
      <c r="C2499" s="245" t="s">
        <v>196</v>
      </c>
      <c r="D2499" s="246">
        <v>0.748</v>
      </c>
      <c r="E2499" s="246">
        <v>0.71289999999999998</v>
      </c>
      <c r="F2499" s="246">
        <v>0.70128149006739837</v>
      </c>
      <c r="G2499" s="246">
        <v>0.53018436569432525</v>
      </c>
      <c r="H2499" s="246">
        <v>0.5423765464750937</v>
      </c>
      <c r="I2499" s="246">
        <v>0.58843916554063314</v>
      </c>
      <c r="J2499" s="246">
        <v>0.60561377608760258</v>
      </c>
      <c r="K2499" s="246">
        <v>0.80100224649177598</v>
      </c>
      <c r="L2499" s="246">
        <v>0.74479587945877479</v>
      </c>
      <c r="M2499" s="246">
        <v>0.79328167047923914</v>
      </c>
      <c r="N2499" s="246">
        <v>0.79251746496726783</v>
      </c>
      <c r="O2499" s="246">
        <v>0.75240999999999991</v>
      </c>
      <c r="P2499" s="268"/>
    </row>
    <row r="2500" spans="1:16" ht="15.75" thickBot="1" x14ac:dyDescent="0.3">
      <c r="A2500" s="193" t="s">
        <v>119</v>
      </c>
      <c r="B2500" s="376"/>
      <c r="C2500" s="245" t="s">
        <v>197</v>
      </c>
      <c r="D2500" s="246"/>
      <c r="E2500" s="246">
        <v>3.4229363724529492E-3</v>
      </c>
      <c r="F2500" s="246"/>
      <c r="G2500" s="246"/>
      <c r="H2500" s="246"/>
      <c r="I2500" s="246"/>
      <c r="J2500" s="246"/>
      <c r="K2500" s="246"/>
      <c r="L2500" s="246"/>
      <c r="M2500" s="246"/>
      <c r="N2500" s="246"/>
      <c r="O2500" s="246"/>
      <c r="P2500" s="268"/>
    </row>
    <row r="2501" spans="1:16" ht="15.75" thickBot="1" x14ac:dyDescent="0.3">
      <c r="A2501" s="193" t="s">
        <v>119</v>
      </c>
      <c r="B2501" s="376"/>
      <c r="C2501" s="245" t="s">
        <v>199</v>
      </c>
      <c r="D2501" s="310">
        <v>0.252</v>
      </c>
      <c r="E2501" s="246">
        <v>0.28710000000000002</v>
      </c>
      <c r="F2501" s="246">
        <v>0.27946524626273334</v>
      </c>
      <c r="G2501" s="246">
        <v>0.26027151737500415</v>
      </c>
      <c r="H2501" s="246">
        <v>0.22206611722025232</v>
      </c>
      <c r="I2501" s="246">
        <v>0.23470428159927745</v>
      </c>
      <c r="J2501" s="246">
        <v>0.15048175443375286</v>
      </c>
      <c r="K2501" s="246">
        <v>0.11533513094114624</v>
      </c>
      <c r="L2501" s="246">
        <v>0.2476086029169918</v>
      </c>
      <c r="M2501" s="246">
        <v>0.18024296287308908</v>
      </c>
      <c r="N2501" s="246">
        <v>0.19496532528723082</v>
      </c>
      <c r="O2501" s="246">
        <v>0.24758999999999998</v>
      </c>
      <c r="P2501" s="268"/>
    </row>
    <row r="2502" spans="1:16" ht="15.75" thickBot="1" x14ac:dyDescent="0.3">
      <c r="A2502" s="193" t="s">
        <v>119</v>
      </c>
      <c r="B2502" s="376"/>
      <c r="C2502" s="245" t="s">
        <v>198</v>
      </c>
      <c r="D2502" s="246"/>
      <c r="E2502" s="246"/>
      <c r="F2502" s="246">
        <v>1.9253263669868261E-2</v>
      </c>
      <c r="G2502" s="246">
        <v>0.20954411693067052</v>
      </c>
      <c r="H2502" s="246">
        <v>0.23555733630465386</v>
      </c>
      <c r="I2502" s="246">
        <v>0.17685655286008953</v>
      </c>
      <c r="J2502" s="246">
        <v>0.24390446947864436</v>
      </c>
      <c r="K2502" s="246">
        <v>8.3662622567077571E-2</v>
      </c>
      <c r="L2502" s="246">
        <v>7.5955176242334761E-3</v>
      </c>
      <c r="M2502" s="246">
        <v>2.6475366647671975E-2</v>
      </c>
      <c r="N2502" s="246">
        <v>1.2517209745501362E-2</v>
      </c>
      <c r="O2502" s="246">
        <v>0</v>
      </c>
      <c r="P2502" s="268"/>
    </row>
    <row r="2503" spans="1:16" ht="15.75" thickBot="1" x14ac:dyDescent="0.3">
      <c r="A2503" s="193" t="s">
        <v>119</v>
      </c>
      <c r="B2503" s="376"/>
      <c r="C2503" s="248" t="s">
        <v>228</v>
      </c>
      <c r="D2503" s="249"/>
      <c r="E2503" s="249"/>
      <c r="F2503" s="249"/>
      <c r="G2503" s="249"/>
      <c r="H2503" s="249"/>
      <c r="I2503" s="249"/>
      <c r="J2503" s="249"/>
      <c r="K2503" s="249"/>
      <c r="L2503" s="249"/>
      <c r="M2503" s="249"/>
      <c r="N2503" s="249"/>
      <c r="O2503" s="249"/>
      <c r="P2503" s="177"/>
    </row>
    <row r="2504" spans="1:16" ht="15.75" thickBot="1" x14ac:dyDescent="0.3">
      <c r="A2504" s="193"/>
      <c r="B2504" s="376"/>
      <c r="C2504" s="306" t="s">
        <v>278</v>
      </c>
      <c r="D2504" s="309">
        <v>1</v>
      </c>
      <c r="E2504" s="309">
        <v>1</v>
      </c>
      <c r="F2504" s="309">
        <v>1</v>
      </c>
      <c r="G2504" s="309">
        <v>1</v>
      </c>
      <c r="H2504" s="309">
        <v>1</v>
      </c>
      <c r="I2504" s="309">
        <v>1</v>
      </c>
      <c r="J2504" s="309">
        <v>1</v>
      </c>
      <c r="K2504" s="309">
        <v>1</v>
      </c>
      <c r="L2504" s="309">
        <v>1</v>
      </c>
      <c r="M2504" s="309">
        <v>1</v>
      </c>
      <c r="N2504" s="309">
        <v>1</v>
      </c>
      <c r="O2504" s="309">
        <v>1</v>
      </c>
      <c r="P2504" s="308"/>
    </row>
    <row r="2505" spans="1:16" x14ac:dyDescent="0.25">
      <c r="A2505" s="193" t="s">
        <v>119</v>
      </c>
      <c r="B2505" s="376"/>
      <c r="C2505" s="154" t="s">
        <v>14</v>
      </c>
      <c r="D2505" s="155">
        <f>+SUMPRODUCT(D2506:D2510,D2499:D2503)</f>
        <v>20.557553315546073</v>
      </c>
      <c r="E2505" s="155">
        <f t="shared" ref="E2505" si="5705">+SUMPRODUCT(E2506:E2510,E2499:E2503)</f>
        <v>21.056054390390674</v>
      </c>
      <c r="F2505" s="155">
        <f t="shared" ref="F2505" si="5706">+SUMPRODUCT(F2506:F2510,F2499:F2503)</f>
        <v>23.019136342812548</v>
      </c>
      <c r="G2505" s="155">
        <f t="shared" ref="G2505" si="5707">+SUMPRODUCT(G2506:G2510,G2499:G2503)</f>
        <v>30.676415977159721</v>
      </c>
      <c r="H2505" s="155">
        <f t="shared" ref="H2505" si="5708">+SUMPRODUCT(H2506:H2510,H2499:H2503)</f>
        <v>36.115113909150601</v>
      </c>
      <c r="I2505" s="155">
        <f t="shared" ref="I2505" si="5709">+SUMPRODUCT(I2506:I2510,I2499:I2503)</f>
        <v>33.891183707782162</v>
      </c>
      <c r="J2505" s="155">
        <f t="shared" ref="J2505" si="5710">+SUMPRODUCT(J2506:J2510,J2499:J2503)</f>
        <v>21.687959443523194</v>
      </c>
      <c r="K2505" s="155">
        <f t="shared" ref="K2505" si="5711">+SUMPRODUCT(K2506:K2510,K2499:K2503)</f>
        <v>17.290051071257835</v>
      </c>
      <c r="L2505" s="155">
        <f t="shared" ref="L2505" si="5712">+SUMPRODUCT(L2506:L2510,L2499:L2503)</f>
        <v>23.991363394497959</v>
      </c>
      <c r="M2505" s="155">
        <f t="shared" ref="M2505" si="5713">+SUMPRODUCT(M2506:M2510,M2499:M2503)</f>
        <v>27.257656862768588</v>
      </c>
      <c r="N2505" s="155">
        <f t="shared" ref="N2505" si="5714">+SUMPRODUCT(N2506:N2510,N2499:N2503)</f>
        <v>25.052800302948242</v>
      </c>
      <c r="O2505" s="156">
        <f t="shared" ref="O2505" si="5715">+SUMPRODUCT(O2506:O2510,O2499:O2503)</f>
        <v>21.196595452974034</v>
      </c>
      <c r="P2505" s="156"/>
    </row>
    <row r="2506" spans="1:16" x14ac:dyDescent="0.25">
      <c r="A2506" s="193" t="s">
        <v>119</v>
      </c>
      <c r="B2506" s="376"/>
      <c r="C2506" s="77" t="s">
        <v>34</v>
      </c>
      <c r="D2506" s="243">
        <f>+IF(D2504=1,D2518*'CPP Detay Tum Ay'!D$38+(1-'Measured TV opt-pt'!D2518)*'CPP Detay Tum Ay'!D$20,IF(D2504=2,D2518*'CPP Detay (düşük)'!D$38+(1-'Measured TV opt-pt'!D2518)*'CPP Detay (düşük)'!D$20,IF(D2504=3,D2518*'CPP Detay (yüksek)'!D$38+(1-'Measured TV opt-pt'!D2518)*'CPP Detay (yüksek)'!D$20,"Girilen Rakamda Hata Var")))</f>
        <v>19.514126347873074</v>
      </c>
      <c r="E2506" s="243">
        <f>+IF(E2504=1,E2518*'CPP Detay Tum Ay'!E$38+(1-'Measured TV opt-pt'!E2518)*'CPP Detay Tum Ay'!E$20,IF(E2504=2,E2518*'CPP Detay (düşük)'!E$38+(1-'Measured TV opt-pt'!E2518)*'CPP Detay (düşük)'!E$20,IF(E2504=3,E2518*'CPP Detay (yüksek)'!E$38+(1-'Measured TV opt-pt'!E2518)*'CPP Detay (yüksek)'!E$20,"Girilen Rakamda Hata Var")))</f>
        <v>19.48794181700077</v>
      </c>
      <c r="F2506" s="161">
        <f>+IF(F2504=1,F2518*'CPP Detay Tum Ay'!F$38+(1-'Measured TV opt-pt'!F2518)*'CPP Detay Tum Ay'!F$20,IF(F2504=2,F2518*'CPP Detay (düşük)'!F$38+(1-'Measured TV opt-pt'!F2518)*'CPP Detay (düşük)'!F$20,IF(F2504=3,F2518*'CPP Detay (yüksek)'!F$38+(1-'Measured TV opt-pt'!F2518)*'CPP Detay (yüksek)'!F$20,"Girilen Rakamda Hata Var")))</f>
        <v>21.016442542298265</v>
      </c>
      <c r="G2506" s="161">
        <f>+IF(G2504=1,G2518*'CPP Detay Tum Ay'!G$38+(1-'Measured TV opt-pt'!G2518)*'CPP Detay Tum Ay'!G$20,IF(G2504=2,G2518*'CPP Detay (düşük)'!G$38+(1-'Measured TV opt-pt'!G2518)*'CPP Detay (düşük)'!G$20,IF(G2504=3,G2518*'CPP Detay (yüksek)'!G$38+(1-'Measured TV opt-pt'!G2518)*'CPP Detay (yüksek)'!G$20,"Girilen Rakamda Hata Var")))</f>
        <v>27.30189840329929</v>
      </c>
      <c r="H2506" s="161">
        <f>+IF(H2504=1,H2518*'CPP Detay Tum Ay'!H$38+(1-'Measured TV opt-pt'!H2518)*'CPP Detay Tum Ay'!H$20,IF(H2504=2,H2518*'CPP Detay (düşük)'!H$38+(1-'Measured TV opt-pt'!H2518)*'CPP Detay (düşük)'!H$20,IF(H2504=3,H2518*'CPP Detay (yüksek)'!H$38+(1-'Measured TV opt-pt'!H2518)*'CPP Detay (yüksek)'!H$20,"Girilen Rakamda Hata Var")))</f>
        <v>32.187736774849697</v>
      </c>
      <c r="I2506" s="161">
        <f>+IF(I2504=1,I2518*'CPP Detay Tum Ay'!I$38+(1-'Measured TV opt-pt'!I2518)*'CPP Detay Tum Ay'!I$20,IF(I2504=2,I2518*'CPP Detay (düşük)'!I$38+(1-'Measured TV opt-pt'!I2518)*'CPP Detay (düşük)'!I$20,IF(I2504=3,I2518*'CPP Detay (yüksek)'!I$38+(1-'Measured TV opt-pt'!I2518)*'CPP Detay (yüksek)'!I$20,"Girilen Rakamda Hata Var")))</f>
        <v>30.671685707926507</v>
      </c>
      <c r="J2506" s="161">
        <f>+IF(J2504=1,J2518*'CPP Detay Tum Ay'!J$38+(1-'Measured TV opt-pt'!J2518)*'CPP Detay Tum Ay'!J$20,IF(J2504=2,J2518*'CPP Detay (düşük)'!J$38+(1-'Measured TV opt-pt'!J2518)*'CPP Detay (düşük)'!J$20,IF(J2504=3,J2518*'CPP Detay (yüksek)'!J$38+(1-'Measured TV opt-pt'!J2518)*'CPP Detay (yüksek)'!J$20,"Girilen Rakamda Hata Var")))</f>
        <v>20.134478372907147</v>
      </c>
      <c r="K2506" s="161">
        <f>+IF(K2504=1,K2518*'CPP Detay Tum Ay'!K$38+(1-'Measured TV opt-pt'!K2518)*'CPP Detay Tum Ay'!K$20,IF(K2504=2,K2518*'CPP Detay (düşük)'!K$38+(1-'Measured TV opt-pt'!K2518)*'CPP Detay (düşük)'!K$20,IF(K2504=3,K2518*'CPP Detay (yüksek)'!K$38+(1-'Measured TV opt-pt'!K2518)*'CPP Detay (yüksek)'!K$20,"Girilen Rakamda Hata Var")))</f>
        <v>17.034468684979927</v>
      </c>
      <c r="L2506" s="255">
        <f>+IF(L2504=1,L2518*'CPP Detay Tum Ay'!L$38+(1-'Measured TV opt-pt'!L2518)*'CPP Detay Tum Ay'!L$20,IF(L2504=2,L2518*'CPP Detay (düşük)'!L$38+(1-'Measured TV opt-pt'!L2518)*'CPP Detay (düşük)'!L$20,IF(L2504=3,L2518*'CPP Detay (yüksek)'!L$38+(1-'Measured TV opt-pt'!L2518)*'CPP Detay (yüksek)'!L$20,"Girilen Rakamda Hata Var")))</f>
        <v>22.467149289573328</v>
      </c>
      <c r="M2506" s="255">
        <f>+IF(M2504=1,M2518*'CPP Detay Tum Ay'!M$38+(1-'Measured TV opt-pt'!M2518)*'CPP Detay Tum Ay'!M$20,IF(M2504=2,M2518*'CPP Detay (düşük)'!M$38+(1-'Measured TV opt-pt'!M2518)*'CPP Detay (düşük)'!M$20,IF(M2504=3,M2518*'CPP Detay (yüksek)'!M$38+(1-'Measured TV opt-pt'!M2518)*'CPP Detay (yüksek)'!M$20,"Girilen Rakamda Hata Var")))</f>
        <v>25.789248753307362</v>
      </c>
      <c r="N2506" s="255">
        <f>+IF(N2504=1,N2518*'CPP Detay Tum Ay'!N$38+(1-'Measured TV opt-pt'!N2518)*'CPP Detay Tum Ay'!N$20,IF(N2504=2,N2518*'CPP Detay (düşük)'!N$38+(1-'Measured TV opt-pt'!N2518)*'CPP Detay (düşük)'!N$20,IF(N2504=3,N2518*'CPP Detay (yüksek)'!N$38+(1-'Measured TV opt-pt'!N2518)*'CPP Detay (yüksek)'!N$20,"Girilen Rakamda Hata Var")))</f>
        <v>23.803341004858662</v>
      </c>
      <c r="O2506" s="256">
        <f>+IF(O2504=1,O2518*'CPP Detay Tum Ay'!O$38+(1-'Measured TV opt-pt'!O2518)*'CPP Detay Tum Ay'!O$20,IF(O2504=2,O2518*'CPP Detay (düşük)'!O$38+(1-'Measured TV opt-pt'!O2518)*'CPP Detay (düşük)'!O$20,IF(O2504=3,O2518*'CPP Detay (yüksek)'!O$38+(1-'Measured TV opt-pt'!O2518)*'CPP Detay (yüksek)'!O$20,"Girilen Rakamda Hata Var")))</f>
        <v>19.99835323959751</v>
      </c>
      <c r="P2506" s="162"/>
    </row>
    <row r="2507" spans="1:16" x14ac:dyDescent="0.25">
      <c r="A2507" s="193" t="s">
        <v>119</v>
      </c>
      <c r="B2507" s="376"/>
      <c r="C2507" s="77" t="s">
        <v>194</v>
      </c>
      <c r="D2507" s="243">
        <f>+IF(D2504=1,D2519*'CPP Detay Tum Ay'!D$94+(1-'Measured TV opt-pt'!D2519)*'CPP Detay Tum Ay'!D$76,IF(D2504=2,D2519*'CPP Detay (düşük)'!D$94+(1-'Measured TV opt-pt'!D2519)*'CPP Detay (düşük)'!D$76,IF(D2504=3,D2519*'CPP Detay (yüksek)'!D$94+(1-'Measured TV opt-pt'!D2519)*'CPP Detay (yüksek)'!D$76,"Girilen Rakamda Hata Var")))</f>
        <v>0</v>
      </c>
      <c r="E2507" s="243">
        <f>+IF(E2504=1,E2519*'CPP Detay Tum Ay'!E$94+(1-'Measured TV opt-pt'!E2519)*'CPP Detay Tum Ay'!E$76,IF(E2504=2,E2519*'CPP Detay (düşük)'!E$94+(1-'Measured TV opt-pt'!E2519)*'CPP Detay (düşük)'!E$76,IF(E2504=3,E2519*'CPP Detay (yüksek)'!E$94+(1-'Measured TV opt-pt'!E2519)*'CPP Detay (yüksek)'!E$76,"Girilen Rakamda Hata Var")))</f>
        <v>0</v>
      </c>
      <c r="F2507" s="243">
        <f>+IF(F2504=1,F2519*'CPP Detay Tum Ay'!F$94+(1-'Measured TV opt-pt'!F2519)*'CPP Detay Tum Ay'!F$76,IF(F2504=2,F2519*'CPP Detay (düşük)'!F$94+(1-'Measured TV opt-pt'!F2519)*'CPP Detay (düşük)'!F$76,IF(F2504=3,F2519*'CPP Detay (yüksek)'!F$94+(1-'Measured TV opt-pt'!F2519)*'CPP Detay (yüksek)'!F$76,"Girilen Rakamda Hata Var")))</f>
        <v>0</v>
      </c>
      <c r="G2507" s="243">
        <f>+IF(G2504=1,G2519*'CPP Detay Tum Ay'!G$94+(1-'Measured TV opt-pt'!G2519)*'CPP Detay Tum Ay'!G$76,IF(G2504=2,G2519*'CPP Detay (düşük)'!G$94+(1-'Measured TV opt-pt'!G2519)*'CPP Detay (düşük)'!G$76,IF(G2504=3,G2519*'CPP Detay (yüksek)'!G$94+(1-'Measured TV opt-pt'!G2519)*'CPP Detay (yüksek)'!G$76,"Girilen Rakamda Hata Var")))</f>
        <v>0</v>
      </c>
      <c r="H2507" s="243">
        <f>+IF(H2504=1,H2519*'CPP Detay Tum Ay'!H$94+(1-'Measured TV opt-pt'!H2519)*'CPP Detay Tum Ay'!H$76,IF(H2504=2,H2519*'CPP Detay (düşük)'!H$94+(1-'Measured TV opt-pt'!H2519)*'CPP Detay (düşük)'!H$76,IF(H2504=3,H2519*'CPP Detay (yüksek)'!H$94+(1-'Measured TV opt-pt'!H2519)*'CPP Detay (yüksek)'!H$76,"Girilen Rakamda Hata Var")))</f>
        <v>0</v>
      </c>
      <c r="I2507" s="243">
        <f>+IF(I2504=1,I2519*'CPP Detay Tum Ay'!I$94+(1-'Measured TV opt-pt'!I2519)*'CPP Detay Tum Ay'!I$76,IF(I2504=2,I2519*'CPP Detay (düşük)'!I$94+(1-'Measured TV opt-pt'!I2519)*'CPP Detay (düşük)'!I$76,IF(I2504=3,I2519*'CPP Detay (yüksek)'!I$94+(1-'Measured TV opt-pt'!I2519)*'CPP Detay (yüksek)'!I$76,"Girilen Rakamda Hata Var")))</f>
        <v>0</v>
      </c>
      <c r="J2507" s="243">
        <f>+IF(J2504=1,J2519*'CPP Detay Tum Ay'!J$94+(1-'Measured TV opt-pt'!J2519)*'CPP Detay Tum Ay'!J$76,IF(J2504=2,J2519*'CPP Detay (düşük)'!J$94+(1-'Measured TV opt-pt'!J2519)*'CPP Detay (düşük)'!J$76,IF(J2504=3,J2519*'CPP Detay (yüksek)'!J$94+(1-'Measured TV opt-pt'!J2519)*'CPP Detay (yüksek)'!J$76,"Girilen Rakamda Hata Var")))</f>
        <v>0</v>
      </c>
      <c r="K2507" s="243">
        <f>+IF(K2504=1,K2519*'CPP Detay Tum Ay'!K$94+(1-'Measured TV opt-pt'!K2519)*'CPP Detay Tum Ay'!K$76,IF(K2504=2,K2519*'CPP Detay (düşük)'!K$94+(1-'Measured TV opt-pt'!K2519)*'CPP Detay (düşük)'!K$76,IF(K2504=3,K2519*'CPP Detay (yüksek)'!K$94+(1-'Measured TV opt-pt'!K2519)*'CPP Detay (yüksek)'!K$76,"Girilen Rakamda Hata Var")))</f>
        <v>0</v>
      </c>
      <c r="L2507" s="257">
        <f>+IF(L2504=1,L2519*'CPP Detay Tum Ay'!L$94+(1-'Measured TV opt-pt'!L2519)*'CPP Detay Tum Ay'!L$76,IF(L2504=2,L2519*'CPP Detay (düşük)'!L$94+(1-'Measured TV opt-pt'!L2519)*'CPP Detay (düşük)'!L$76,IF(L2504=3,L2519*'CPP Detay (yüksek)'!L$94+(1-'Measured TV opt-pt'!L2519)*'CPP Detay (yüksek)'!L$76,"Girilen Rakamda Hata Var")))</f>
        <v>0</v>
      </c>
      <c r="M2507" s="257">
        <f>+IF(M2504=1,M2519*'CPP Detay Tum Ay'!M$94+(1-'Measured TV opt-pt'!M2519)*'CPP Detay Tum Ay'!M$76,IF(M2504=2,M2519*'CPP Detay (düşük)'!M$94+(1-'Measured TV opt-pt'!M2519)*'CPP Detay (düşük)'!M$76,IF(M2504=3,M2519*'CPP Detay (yüksek)'!M$94+(1-'Measured TV opt-pt'!M2519)*'CPP Detay (yüksek)'!M$76,"Girilen Rakamda Hata Var")))</f>
        <v>0</v>
      </c>
      <c r="N2507" s="257">
        <f>+IF(N2504=1,N2519*'CPP Detay Tum Ay'!N$94+(1-'Measured TV opt-pt'!N2519)*'CPP Detay Tum Ay'!N$76,IF(N2504=2,N2519*'CPP Detay (düşük)'!N$94+(1-'Measured TV opt-pt'!N2519)*'CPP Detay (düşük)'!N$76,IF(N2504=3,N2519*'CPP Detay (yüksek)'!N$94+(1-'Measured TV opt-pt'!N2519)*'CPP Detay (yüksek)'!N$76,"Girilen Rakamda Hata Var")))</f>
        <v>0</v>
      </c>
      <c r="O2507" s="258">
        <f>+IF(O2504=1,O2519*'CPP Detay Tum Ay'!O$94+(1-'Measured TV opt-pt'!O2519)*'CPP Detay Tum Ay'!O$76,IF(O2504=2,O2519*'CPP Detay (düşük)'!O$94+(1-'Measured TV opt-pt'!O2519)*'CPP Detay (düşük)'!O$76,IF(O2504=3,O2519*'CPP Detay (yüksek)'!O$94+(1-'Measured TV opt-pt'!O2519)*'CPP Detay (yüksek)'!O$76,"Girilen Rakamda Hata Var")))</f>
        <v>0</v>
      </c>
      <c r="P2507" s="244"/>
    </row>
    <row r="2508" spans="1:16" x14ac:dyDescent="0.25">
      <c r="A2508" s="193" t="s">
        <v>119</v>
      </c>
      <c r="B2508" s="376"/>
      <c r="C2508" s="77" t="s">
        <v>195</v>
      </c>
      <c r="D2508" s="243">
        <f>+IF(D2504=1,D2520*'CPP Detay Tum Ay'!D$150+(1-'Measured TV opt-pt'!D2520)*'CPP Detay Tum Ay'!D$132,IF(D2504=2,D2520*'CPP Detay (düşük)'!D$150+(1-'Measured TV opt-pt'!D2520)*'CPP Detay (düşük)'!D$132,IF(D2504=3,D2520*'CPP Detay (yüksek)'!D$150+(1-'Measured TV opt-pt'!D2520)*'CPP Detay (yüksek)'!D$132,"Girilen Rakamda Hata Var")))</f>
        <v>23.654709552924668</v>
      </c>
      <c r="E2508" s="243">
        <f>+IF(E2504=1,E2520*'CPP Detay Tum Ay'!E$150+(1-'Measured TV opt-pt'!E2520)*'CPP Detay Tum Ay'!E$132,IF(E2504=2,E2520*'CPP Detay (düşük)'!E$150+(1-'Measured TV opt-pt'!E2520)*'CPP Detay (düşük)'!E$132,IF(E2504=3,E2520*'CPP Detay (yüksek)'!E$150+(1-'Measured TV opt-pt'!E2520)*'CPP Detay (yüksek)'!E$132,"Girilen Rakamda Hata Var")))</f>
        <v>24.949845590563651</v>
      </c>
      <c r="F2508" s="243">
        <f>+IF(F2504=1,F2520*'CPP Detay Tum Ay'!F$150+(1-'Measured TV opt-pt'!F2520)*'CPP Detay Tum Ay'!F$132,IF(F2504=2,F2520*'CPP Detay (düşük)'!F$150+(1-'Measured TV opt-pt'!F2520)*'CPP Detay (düşük)'!F$132,IF(F2504=3,F2520*'CPP Detay (yüksek)'!F$150+(1-'Measured TV opt-pt'!F2520)*'CPP Detay (yüksek)'!F$132,"Girilen Rakamda Hata Var")))</f>
        <v>28.155831851482354</v>
      </c>
      <c r="G2508" s="243">
        <f>+IF(G2504=1,G2520*'CPP Detay Tum Ay'!G$150+(1-'Measured TV opt-pt'!G2520)*'CPP Detay Tum Ay'!G$132,IF(G2504=2,G2520*'CPP Detay (düşük)'!G$150+(1-'Measured TV opt-pt'!G2520)*'CPP Detay (düşük)'!G$132,IF(G2504=3,G2520*'CPP Detay (yüksek)'!G$150+(1-'Measured TV opt-pt'!G2520)*'CPP Detay (yüksek)'!G$132,"Girilen Rakamda Hata Var")))</f>
        <v>34.948213927131647</v>
      </c>
      <c r="H2508" s="243">
        <f>+IF(H2504=1,H2520*'CPP Detay Tum Ay'!H$150+(1-'Measured TV opt-pt'!H2520)*'CPP Detay Tum Ay'!H$132,IF(H2504=2,H2520*'CPP Detay (düşük)'!H$150+(1-'Measured TV opt-pt'!H2520)*'CPP Detay (düşük)'!H$132,IF(H2504=3,H2520*'CPP Detay (yüksek)'!H$150+(1-'Measured TV opt-pt'!H2520)*'CPP Detay (yüksek)'!H$132,"Girilen Rakamda Hata Var")))</f>
        <v>41.337048471708101</v>
      </c>
      <c r="I2508" s="243">
        <f>+IF(I2504=1,I2520*'CPP Detay Tum Ay'!I$150+(1-'Measured TV opt-pt'!I2520)*'CPP Detay Tum Ay'!I$132,IF(I2504=2,I2520*'CPP Detay (düşük)'!I$150+(1-'Measured TV opt-pt'!I2520)*'CPP Detay (düşük)'!I$132,IF(I2504=3,I2520*'CPP Detay (yüksek)'!I$150+(1-'Measured TV opt-pt'!I2520)*'CPP Detay (yüksek)'!I$132,"Girilen Rakamda Hata Var")))</f>
        <v>38.819906986821209</v>
      </c>
      <c r="J2508" s="243">
        <f>+IF(J2504=1,J2520*'CPP Detay Tum Ay'!J$150+(1-'Measured TV opt-pt'!J2520)*'CPP Detay Tum Ay'!J$132,IF(J2504=2,J2520*'CPP Detay (düşük)'!J$150+(1-'Measured TV opt-pt'!J2520)*'CPP Detay (düşük)'!J$132,IF(J2504=3,J2520*'CPP Detay (yüksek)'!J$150+(1-'Measured TV opt-pt'!J2520)*'CPP Detay (yüksek)'!J$132,"Girilen Rakamda Hata Var")))</f>
        <v>24.461924177014957</v>
      </c>
      <c r="K2508" s="243">
        <f>+IF(K2504=1,K2520*'CPP Detay Tum Ay'!K$150+(1-'Measured TV opt-pt'!K2520)*'CPP Detay Tum Ay'!K$132,IF(K2504=2,K2520*'CPP Detay (düşük)'!K$150+(1-'Measured TV opt-pt'!K2520)*'CPP Detay (düşük)'!K$132,IF(K2504=3,K2520*'CPP Detay (yüksek)'!K$150+(1-'Measured TV opt-pt'!K2520)*'CPP Detay (yüksek)'!K$132,"Girilen Rakamda Hata Var")))</f>
        <v>18.52416727465565</v>
      </c>
      <c r="L2508" s="257">
        <f>+IF(L2504=1,L2520*'CPP Detay Tum Ay'!L$150+(1-'Measured TV opt-pt'!L2520)*'CPP Detay Tum Ay'!L$132,IF(L2504=2,L2520*'CPP Detay (düşük)'!L$150+(1-'Measured TV opt-pt'!L2520)*'CPP Detay (düşük)'!L$132,IF(L2504=3,L2520*'CPP Detay (yüksek)'!L$150+(1-'Measured TV opt-pt'!L2520)*'CPP Detay (yüksek)'!L$132,"Girilen Rakamda Hata Var")))</f>
        <v>28.233970352734637</v>
      </c>
      <c r="M2508" s="257">
        <f>+IF(M2504=1,M2520*'CPP Detay Tum Ay'!M$150+(1-'Measured TV opt-pt'!M2520)*'CPP Detay Tum Ay'!M$132,IF(M2504=2,M2520*'CPP Detay (düşük)'!M$150+(1-'Measured TV opt-pt'!M2520)*'CPP Detay (düşük)'!M$132,IF(M2504=3,M2520*'CPP Detay (yüksek)'!M$150+(1-'Measured TV opt-pt'!M2520)*'CPP Detay (yüksek)'!M$132,"Girilen Rakamda Hata Var")))</f>
        <v>32.359637806635185</v>
      </c>
      <c r="N2508" s="257">
        <f>+IF(N2504=1,N2520*'CPP Detay Tum Ay'!N$150+(1-'Measured TV opt-pt'!N2520)*'CPP Detay Tum Ay'!N$132,IF(N2504=2,N2520*'CPP Detay (düşük)'!N$150+(1-'Measured TV opt-pt'!N2520)*'CPP Detay (düşük)'!N$132,IF(N2504=3,N2520*'CPP Detay (yüksek)'!N$150+(1-'Measured TV opt-pt'!N2520)*'CPP Detay (yüksek)'!N$132,"Girilen Rakamda Hata Var")))</f>
        <v>29.645492106680784</v>
      </c>
      <c r="O2508" s="258">
        <f>+IF(O2504=1,O2520*'CPP Detay Tum Ay'!O$150+(1-'Measured TV opt-pt'!O2520)*'CPP Detay Tum Ay'!O$132,IF(O2504=2,O2520*'CPP Detay (düşük)'!O$150+(1-'Measured TV opt-pt'!O2520)*'CPP Detay (düşük)'!O$132,IF(O2504=3,O2520*'CPP Detay (yüksek)'!O$150+(1-'Measured TV opt-pt'!O2520)*'CPP Detay (yüksek)'!O$132,"Girilen Rakamda Hata Var")))</f>
        <v>24.837976057063997</v>
      </c>
      <c r="P2508" s="244"/>
    </row>
    <row r="2509" spans="1:16" x14ac:dyDescent="0.25">
      <c r="A2509" s="193" t="s">
        <v>119</v>
      </c>
      <c r="B2509" s="376"/>
      <c r="C2509" s="77" t="s">
        <v>193</v>
      </c>
      <c r="D2509" s="243">
        <f>+IF(D2504=1,D2521*'CPP Detay Tum Ay'!D$206+(1-'Measured TV opt-pt'!D2521)*'CPP Detay Tum Ay'!D$188,IF(D2504=2,D2521*'CPP Detay (düşük)'!D$206+(1-'Measured TV opt-pt'!D2521)*'CPP Detay (düşük)'!D$188,IF(D2504=3,D2521*'CPP Detay (yüksek)'!D$206+(1-'Measured TV opt-pt'!D2521)*'CPP Detay (yüksek)'!D$188,"Girilen Rakamda Hata Var")))</f>
        <v>14.517992472165991</v>
      </c>
      <c r="E2509" s="243">
        <f>+IF(E2504=1,E2521*'CPP Detay Tum Ay'!E$206+(1-'Measured TV opt-pt'!E2521)*'CPP Detay Tum Ay'!E$188,IF(E2504=2,E2521*'CPP Detay (düşük)'!E$206+(1-'Measured TV opt-pt'!E2521)*'CPP Detay (düşük)'!E$188,IF(E2504=3,E2521*'CPP Detay (yüksek)'!E$206+(1-'Measured TV opt-pt'!E2521)*'CPP Detay (yüksek)'!E$188,"Girilen Rakamda Hata Var")))</f>
        <v>14.290383704345354</v>
      </c>
      <c r="F2509" s="243">
        <f>+IF(F2504=1,F2521*'CPP Detay Tum Ay'!F$206+(1-'Measured TV opt-pt'!F2521)*'CPP Detay Tum Ay'!F$188,IF(F2504=2,F2521*'CPP Detay (düşük)'!F$206+(1-'Measured TV opt-pt'!F2521)*'CPP Detay (düşük)'!F$188,IF(F2504=3,F2521*'CPP Detay (yüksek)'!F$206+(1-'Measured TV opt-pt'!F2521)*'CPP Detay (yüksek)'!F$188,"Girilen Rakamda Hata Var")))</f>
        <v>21.405083615621233</v>
      </c>
      <c r="G2509" s="243">
        <f>+IF(G2504=1,G2521*'CPP Detay Tum Ay'!G$206+(1-'Measured TV opt-pt'!G2521)*'CPP Detay Tum Ay'!G$188,IF(G2504=2,G2521*'CPP Detay (düşük)'!G$206+(1-'Measured TV opt-pt'!G2521)*'CPP Detay (düşük)'!G$188,IF(G2504=3,G2521*'CPP Detay (yüksek)'!G$206+(1-'Measured TV opt-pt'!G2521)*'CPP Detay (yüksek)'!G$188,"Girilen Rakamda Hata Var")))</f>
        <v>33.908618985211774</v>
      </c>
      <c r="H2509" s="243">
        <f>+IF(H2504=1,H2521*'CPP Detay Tum Ay'!H$206+(1-'Measured TV opt-pt'!H2521)*'CPP Detay Tum Ay'!H$188,IF(H2504=2,H2521*'CPP Detay (düşük)'!H$206+(1-'Measured TV opt-pt'!H2521)*'CPP Detay (düşük)'!H$188,IF(H2504=3,H2521*'CPP Detay (yüksek)'!H$206+(1-'Measured TV opt-pt'!H2521)*'CPP Detay (yüksek)'!H$188,"Girilen Rakamda Hata Var")))</f>
        <v>40.235140605609821</v>
      </c>
      <c r="I2509" s="243">
        <f>+IF(I2504=1,I2521*'CPP Detay Tum Ay'!I$206+(1-'Measured TV opt-pt'!I2521)*'CPP Detay Tum Ay'!I$188,IF(I2504=2,I2521*'CPP Detay (düşük)'!I$206+(1-'Measured TV opt-pt'!I2521)*'CPP Detay (düşük)'!I$188,IF(I2504=3,I2521*'CPP Detay (yüksek)'!I$206+(1-'Measured TV opt-pt'!I2521)*'CPP Detay (yüksek)'!I$188,"Girilen Rakamda Hata Var")))</f>
        <v>38.06228309967112</v>
      </c>
      <c r="J2509" s="243">
        <f>+IF(J2504=1,J2521*'CPP Detay Tum Ay'!J$206+(1-'Measured TV opt-pt'!J2521)*'CPP Detay Tum Ay'!J$188,IF(J2504=2,J2521*'CPP Detay (düşük)'!J$206+(1-'Measured TV opt-pt'!J2521)*'CPP Detay (düşük)'!J$188,IF(J2504=3,J2521*'CPP Detay (yüksek)'!J$206+(1-'Measured TV opt-pt'!J2521)*'CPP Detay (yüksek)'!J$188,"Girilen Rakamda Hata Var")))</f>
        <v>23.833793255187018</v>
      </c>
      <c r="K2509" s="243">
        <f>+IF(K2504=1,K2521*'CPP Detay Tum Ay'!K$206+(1-'Measured TV opt-pt'!K2521)*'CPP Detay Tum Ay'!K$188,IF(K2504=2,K2521*'CPP Detay (düşük)'!K$206+(1-'Measured TV opt-pt'!K2521)*'CPP Detay (düşük)'!K$188,IF(K2504=3,K2521*'CPP Detay (yüksek)'!K$206+(1-'Measured TV opt-pt'!K2521)*'CPP Detay (yüksek)'!K$188,"Girilen Rakamda Hata Var")))</f>
        <v>18.035725898829039</v>
      </c>
      <c r="L2509" s="257">
        <f>+IF(L2504=1,L2521*'CPP Detay Tum Ay'!L$206+(1-'Measured TV opt-pt'!L2521)*'CPP Detay Tum Ay'!L$188,IF(L2504=2,L2521*'CPP Detay (düşük)'!L$206+(1-'Measured TV opt-pt'!L2521)*'CPP Detay (düşük)'!L$188,IF(L2504=3,L2521*'CPP Detay (yüksek)'!L$206+(1-'Measured TV opt-pt'!L2521)*'CPP Detay (yüksek)'!L$188,"Girilen Rakamda Hata Var")))</f>
        <v>35.145626645182467</v>
      </c>
      <c r="M2509" s="257">
        <f>+IF(M2504=1,M2521*'CPP Detay Tum Ay'!M$206+(1-'Measured TV opt-pt'!M2521)*'CPP Detay Tum Ay'!M$188,IF(M2504=2,M2521*'CPP Detay (düşük)'!M$206+(1-'Measured TV opt-pt'!M2521)*'CPP Detay (düşük)'!M$188,IF(M2504=3,M2521*'CPP Detay (yüksek)'!M$206+(1-'Measured TV opt-pt'!M2521)*'CPP Detay (yüksek)'!M$188,"Girilen Rakamda Hata Var")))</f>
        <v>36.521554108764683</v>
      </c>
      <c r="N2509" s="257">
        <f>+IF(N2504=1,N2521*'CPP Detay Tum Ay'!N$206+(1-'Measured TV opt-pt'!N2521)*'CPP Detay Tum Ay'!N$188,IF(N2504=2,N2521*'CPP Detay (düşük)'!N$206+(1-'Measured TV opt-pt'!N2521)*'CPP Detay (düşük)'!N$188,IF(N2504=3,N2521*'CPP Detay (yüksek)'!N$206+(1-'Measured TV opt-pt'!N2521)*'CPP Detay (yüksek)'!N$188,"Girilen Rakamda Hata Var")))</f>
        <v>32.626585992454281</v>
      </c>
      <c r="O2509" s="258">
        <f>+IF(O2504=1,O2521*'CPP Detay Tum Ay'!O$206+(1-'Measured TV opt-pt'!O2521)*'CPP Detay Tum Ay'!O$188,IF(O2504=2,O2521*'CPP Detay (düşük)'!O$206+(1-'Measured TV opt-pt'!O2521)*'CPP Detay (düşük)'!O$188,IF(O2504=3,O2521*'CPP Detay (yüksek)'!O$206+(1-'Measured TV opt-pt'!O2521)*'CPP Detay (yüksek)'!O$188,"Girilen Rakamda Hata Var")))</f>
        <v>0</v>
      </c>
      <c r="P2509" s="244"/>
    </row>
    <row r="2510" spans="1:16" ht="15.75" thickBot="1" x14ac:dyDescent="0.3">
      <c r="A2510" s="193" t="s">
        <v>119</v>
      </c>
      <c r="B2510" s="376"/>
      <c r="C2510" s="96" t="s">
        <v>229</v>
      </c>
      <c r="D2510" s="243">
        <f>+IF(D2504=1,D2522*'CPP Detay Tum Ay'!D$262+(1-'Measured TV opt-pt'!D2522)*'CPP Detay Tum Ay'!D$244,IF(D2504=2,D2522*'CPP Detay (düşük)'!D$262+(1-'Measured TV opt-pt'!D2522)*'CPP Detay (düşük)'!D$244,IF(D2504=3,D2522*'CPP Detay (yüksek)'!D$262+(1-'Measured TV opt-pt'!D2522)*'CPP Detay (yüksek)'!D$244,"Girilen Rakamda Hata Var")))</f>
        <v>0</v>
      </c>
      <c r="E2510" s="163">
        <f>+IF(E2504=1,E2522*'CPP Detay Tum Ay'!E$262+(1-'Measured TV opt-pt'!E2522)*'CPP Detay Tum Ay'!E$244,IF(E2504=2,E2522*'CPP Detay (düşük)'!E$262+(1-'Measured TV opt-pt'!E2522)*'CPP Detay (düşük)'!E$244,IF(E2504=3,E2522*'CPP Detay (yüksek)'!E$262+(1-'Measured TV opt-pt'!E2522)*'CPP Detay (yüksek)'!E$244,"Girilen Rakamda Hata Var")))</f>
        <v>0</v>
      </c>
      <c r="F2510" s="163">
        <f>+IF(F2504=1,F2522*'CPP Detay Tum Ay'!F$262+(1-'Measured TV opt-pt'!F2522)*'CPP Detay Tum Ay'!F$244,IF(F2504=2,F2522*'CPP Detay (düşük)'!F$262+(1-'Measured TV opt-pt'!F2522)*'CPP Detay (düşük)'!F$244,IF(F2504=3,F2522*'CPP Detay (yüksek)'!F$262+(1-'Measured TV opt-pt'!F2522)*'CPP Detay (yüksek)'!F$244,"Girilen Rakamda Hata Var")))</f>
        <v>0</v>
      </c>
      <c r="G2510" s="163">
        <f>+IF(G2504=1,G2522*'CPP Detay Tum Ay'!G$262+(1-'Measured TV opt-pt'!G2522)*'CPP Detay Tum Ay'!G$244,IF(G2504=2,G2522*'CPP Detay (düşük)'!G$262+(1-'Measured TV opt-pt'!G2522)*'CPP Detay (düşük)'!G$244,IF(G2504=3,G2522*'CPP Detay (yüksek)'!G$262+(1-'Measured TV opt-pt'!G2522)*'CPP Detay (yüksek)'!G$244,"Girilen Rakamda Hata Var")))</f>
        <v>0</v>
      </c>
      <c r="H2510" s="163">
        <f>+IF(H2504=1,H2522*'CPP Detay Tum Ay'!H$262+(1-'Measured TV opt-pt'!H2522)*'CPP Detay Tum Ay'!H$244,IF(H2504=2,H2522*'CPP Detay (düşük)'!H$262+(1-'Measured TV opt-pt'!H2522)*'CPP Detay (düşük)'!H$244,IF(H2504=3,H2522*'CPP Detay (yüksek)'!H$262+(1-'Measured TV opt-pt'!H2522)*'CPP Detay (yüksek)'!H$244,"Girilen Rakamda Hata Var")))</f>
        <v>0</v>
      </c>
      <c r="I2510" s="163">
        <f>+IF(I2504=1,I2522*'CPP Detay Tum Ay'!I$262+(1-'Measured TV opt-pt'!I2522)*'CPP Detay Tum Ay'!I$244,IF(I2504=2,I2522*'CPP Detay (düşük)'!I$262+(1-'Measured TV opt-pt'!I2522)*'CPP Detay (düşük)'!I$244,IF(I2504=3,I2522*'CPP Detay (yüksek)'!I$262+(1-'Measured TV opt-pt'!I2522)*'CPP Detay (yüksek)'!I$244,"Girilen Rakamda Hata Var")))</f>
        <v>0</v>
      </c>
      <c r="J2510" s="163">
        <f>+IF(J2504=1,J2522*'CPP Detay Tum Ay'!J$262+(1-'Measured TV opt-pt'!J2522)*'CPP Detay Tum Ay'!J$244,IF(J2504=2,J2522*'CPP Detay (düşük)'!J$262+(1-'Measured TV opt-pt'!J2522)*'CPP Detay (düşük)'!J$244,IF(J2504=3,J2522*'CPP Detay (yüksek)'!J$262+(1-'Measured TV opt-pt'!J2522)*'CPP Detay (yüksek)'!J$244,"Girilen Rakamda Hata Var")))</f>
        <v>0</v>
      </c>
      <c r="K2510" s="163">
        <f>+IF(K2504=1,K2522*'CPP Detay Tum Ay'!K$262+(1-'Measured TV opt-pt'!K2522)*'CPP Detay Tum Ay'!K$244,IF(K2504=2,K2522*'CPP Detay (düşük)'!K$262+(1-'Measured TV opt-pt'!K2522)*'CPP Detay (düşük)'!K$244,IF(K2504=3,K2522*'CPP Detay (yüksek)'!K$262+(1-'Measured TV opt-pt'!K2522)*'CPP Detay (yüksek)'!K$244,"Girilen Rakamda Hata Var")))</f>
        <v>0</v>
      </c>
      <c r="L2510" s="163">
        <f>+IF(L2504=1,L2522*'CPP Detay Tum Ay'!L$262+(1-'Measured TV opt-pt'!L2522)*'CPP Detay Tum Ay'!L$244,IF(L2504=2,L2522*'CPP Detay (düşük)'!L$262+(1-'Measured TV opt-pt'!L2522)*'CPP Detay (düşük)'!L$244,IF(L2504=3,L2522*'CPP Detay (yüksek)'!L$262+(1-'Measured TV opt-pt'!L2522)*'CPP Detay (yüksek)'!L$244,"Girilen Rakamda Hata Var")))</f>
        <v>0</v>
      </c>
      <c r="M2510" s="163">
        <f>+IF(M2504=1,M2522*'CPP Detay Tum Ay'!M$262+(1-'Measured TV opt-pt'!M2522)*'CPP Detay Tum Ay'!M$244,IF(M2504=2,M2522*'CPP Detay (düşük)'!M$262+(1-'Measured TV opt-pt'!M2522)*'CPP Detay (düşük)'!M$244,IF(M2504=3,M2522*'CPP Detay (yüksek)'!M$262+(1-'Measured TV opt-pt'!M2522)*'CPP Detay (yüksek)'!M$244,"Girilen Rakamda Hata Var")))</f>
        <v>0</v>
      </c>
      <c r="N2510" s="163">
        <f>+IF(N2504=1,N2522*'CPP Detay Tum Ay'!N$262+(1-'Measured TV opt-pt'!N2522)*'CPP Detay Tum Ay'!N$244,IF(N2504=2,N2522*'CPP Detay (düşük)'!N$262+(1-'Measured TV opt-pt'!N2522)*'CPP Detay (düşük)'!N$244,IF(N2504=3,N2522*'CPP Detay (yüksek)'!N$262+(1-'Measured TV opt-pt'!N2522)*'CPP Detay (yüksek)'!N$244,"Girilen Rakamda Hata Var")))</f>
        <v>0</v>
      </c>
      <c r="O2510" s="164">
        <f>+IF(O2504=1,O2522*'CPP Detay Tum Ay'!O$262+(1-'Measured TV opt-pt'!O2522)*'CPP Detay Tum Ay'!O$244,IF(O2504=2,O2522*'CPP Detay (düşük)'!O$262+(1-'Measured TV opt-pt'!O2522)*'CPP Detay (düşük)'!O$244,IF(O2504=3,O2522*'CPP Detay (yüksek)'!O$262+(1-'Measured TV opt-pt'!O2522)*'CPP Detay (yüksek)'!O$244,"Girilen Rakamda Hata Var")))</f>
        <v>0</v>
      </c>
      <c r="P2510" s="164"/>
    </row>
    <row r="2511" spans="1:16" x14ac:dyDescent="0.25">
      <c r="A2511" s="193" t="s">
        <v>119</v>
      </c>
      <c r="B2511" s="376"/>
      <c r="C2511" s="263" t="s">
        <v>16</v>
      </c>
      <c r="D2511" s="264">
        <f>+SUMPRODUCT(D2512:D2516,D2499:D2503)</f>
        <v>40.09297561619379</v>
      </c>
      <c r="E2511" s="264">
        <f t="shared" ref="E2511" si="5716">+SUMPRODUCT(E2512:E2516,E2499:E2503)</f>
        <v>38.560566768878012</v>
      </c>
      <c r="F2511" s="264">
        <f t="shared" ref="F2511" si="5717">+SUMPRODUCT(F2512:F2516,F2499:F2503)</f>
        <v>42.155616026239784</v>
      </c>
      <c r="G2511" s="264">
        <f t="shared" ref="G2511" si="5718">+SUMPRODUCT(G2512:G2516,G2499:G2503)</f>
        <v>58.116829987260317</v>
      </c>
      <c r="H2511" s="264">
        <f t="shared" ref="H2511" si="5719">+SUMPRODUCT(H2512:H2516,H2499:H2503)</f>
        <v>68.420507030266819</v>
      </c>
      <c r="I2511" s="264">
        <f t="shared" ref="I2511" si="5720">+SUMPRODUCT(I2512:I2516,I2499:I2503)</f>
        <v>45.840797985877941</v>
      </c>
      <c r="J2511" s="264">
        <f t="shared" ref="J2511" si="5721">+SUMPRODUCT(J2512:J2516,J2499:J2503)</f>
        <v>36.617121491797207</v>
      </c>
      <c r="K2511" s="264">
        <f t="shared" ref="K2511" si="5722">+SUMPRODUCT(K2512:K2516,K2499:K2503)</f>
        <v>29.168345966105875</v>
      </c>
      <c r="L2511" s="264">
        <f t="shared" ref="L2511" si="5723">+SUMPRODUCT(L2512:L2516,L2499:L2503)</f>
        <v>45.303693609149768</v>
      </c>
      <c r="M2511" s="264">
        <f t="shared" ref="M2511" si="5724">+SUMPRODUCT(M2512:M2516,M2499:M2503)</f>
        <v>54.284943346108044</v>
      </c>
      <c r="N2511" s="264">
        <f t="shared" ref="N2511" si="5725">+SUMPRODUCT(N2512:N2516,N2499:N2503)</f>
        <v>50.663841295971039</v>
      </c>
      <c r="O2511" s="265">
        <f t="shared" ref="O2511" si="5726">+SUMPRODUCT(O2512:O2516,O2499:O2503)</f>
        <v>43.245589702400103</v>
      </c>
      <c r="P2511" s="165"/>
    </row>
    <row r="2512" spans="1:16" x14ac:dyDescent="0.25">
      <c r="A2512" s="193" t="s">
        <v>119</v>
      </c>
      <c r="B2512" s="376"/>
      <c r="C2512" s="77" t="s">
        <v>212</v>
      </c>
      <c r="D2512" s="261">
        <f>+D2506*(D2518*D2544+(1-D2518)*D2543)</f>
        <v>38.058001350041366</v>
      </c>
      <c r="E2512" s="261">
        <f t="shared" ref="E2512:O2512" si="5727">+E2506*(E2518*E2544+(1-E2518)*E2543)</f>
        <v>35.688836459570211</v>
      </c>
      <c r="F2512" s="261">
        <f t="shared" si="5727"/>
        <v>38.488024435690313</v>
      </c>
      <c r="G2512" s="261">
        <f t="shared" si="5727"/>
        <v>51.723766851231389</v>
      </c>
      <c r="H2512" s="261">
        <f t="shared" si="5727"/>
        <v>60.980044970423791</v>
      </c>
      <c r="I2512" s="261">
        <f t="shared" si="5727"/>
        <v>41.486144613489763</v>
      </c>
      <c r="J2512" s="261">
        <f t="shared" si="5727"/>
        <v>33.994283449053512</v>
      </c>
      <c r="K2512" s="261">
        <f t="shared" si="5727"/>
        <v>28.737178039818506</v>
      </c>
      <c r="L2512" s="261">
        <f t="shared" si="5727"/>
        <v>42.425469155257922</v>
      </c>
      <c r="M2512" s="261">
        <f t="shared" si="5727"/>
        <v>51.360537501820374</v>
      </c>
      <c r="N2512" s="261">
        <f t="shared" si="5727"/>
        <v>48.137081539827669</v>
      </c>
      <c r="O2512" s="262">
        <f t="shared" si="5727"/>
        <v>40.800919225070857</v>
      </c>
      <c r="P2512" s="162"/>
    </row>
    <row r="2513" spans="1:53" x14ac:dyDescent="0.25">
      <c r="A2513" s="193" t="s">
        <v>119</v>
      </c>
      <c r="B2513" s="376"/>
      <c r="C2513" s="77" t="s">
        <v>213</v>
      </c>
      <c r="D2513" s="261">
        <f>+D2507*(D2519*D2544+(1-D2519)*D2543)</f>
        <v>0</v>
      </c>
      <c r="E2513" s="261">
        <f t="shared" ref="E2513:O2513" si="5728">+E2507*(E2519*E2544+(1-E2519)*E2543)</f>
        <v>0</v>
      </c>
      <c r="F2513" s="261">
        <f t="shared" si="5728"/>
        <v>0</v>
      </c>
      <c r="G2513" s="261">
        <f t="shared" si="5728"/>
        <v>0</v>
      </c>
      <c r="H2513" s="261">
        <f t="shared" si="5728"/>
        <v>0</v>
      </c>
      <c r="I2513" s="261">
        <f t="shared" si="5728"/>
        <v>0</v>
      </c>
      <c r="J2513" s="261">
        <f t="shared" si="5728"/>
        <v>0</v>
      </c>
      <c r="K2513" s="261">
        <f t="shared" si="5728"/>
        <v>0</v>
      </c>
      <c r="L2513" s="261">
        <f t="shared" si="5728"/>
        <v>0</v>
      </c>
      <c r="M2513" s="261">
        <f t="shared" si="5728"/>
        <v>0</v>
      </c>
      <c r="N2513" s="261">
        <f t="shared" si="5728"/>
        <v>0</v>
      </c>
      <c r="O2513" s="262">
        <f t="shared" si="5728"/>
        <v>0</v>
      </c>
      <c r="P2513" s="244"/>
    </row>
    <row r="2514" spans="1:53" x14ac:dyDescent="0.25">
      <c r="A2514" s="193" t="s">
        <v>119</v>
      </c>
      <c r="B2514" s="376"/>
      <c r="C2514" s="77" t="s">
        <v>214</v>
      </c>
      <c r="D2514" s="261">
        <f>+D2508*(D2520*D2544+(1-D2520)*D2543)</f>
        <v>46.133296056995427</v>
      </c>
      <c r="E2514" s="261">
        <f t="shared" ref="E2514:O2514" si="5729">+E2508*(E2520*E2544+(1-E2520)*E2543)</f>
        <v>45.691380204982259</v>
      </c>
      <c r="F2514" s="261">
        <f t="shared" si="5729"/>
        <v>51.562596387377745</v>
      </c>
      <c r="G2514" s="261">
        <f t="shared" si="5729"/>
        <v>66.209801323393307</v>
      </c>
      <c r="H2514" s="261">
        <f t="shared" si="5729"/>
        <v>78.313523326652685</v>
      </c>
      <c r="I2514" s="261">
        <f t="shared" si="5729"/>
        <v>52.507328435531228</v>
      </c>
      <c r="J2514" s="261">
        <f t="shared" si="5729"/>
        <v>41.300577486112182</v>
      </c>
      <c r="K2514" s="261">
        <f t="shared" si="5729"/>
        <v>31.250302128914697</v>
      </c>
      <c r="L2514" s="261">
        <f t="shared" si="5729"/>
        <v>53.31515017289307</v>
      </c>
      <c r="M2514" s="261">
        <f t="shared" si="5729"/>
        <v>64.44578541280174</v>
      </c>
      <c r="N2514" s="261">
        <f t="shared" si="5729"/>
        <v>59.95156186420747</v>
      </c>
      <c r="O2514" s="262">
        <f t="shared" si="5729"/>
        <v>50.674785202409403</v>
      </c>
      <c r="P2514" s="244"/>
    </row>
    <row r="2515" spans="1:53" x14ac:dyDescent="0.25">
      <c r="A2515" s="193" t="s">
        <v>119</v>
      </c>
      <c r="B2515" s="376"/>
      <c r="C2515" s="77" t="s">
        <v>215</v>
      </c>
      <c r="D2515" s="161">
        <f>+D2509*(D2521*D2544+(1-D2521)*D2543)</f>
        <v>28.314143674989879</v>
      </c>
      <c r="E2515" s="161">
        <f t="shared" ref="E2515:O2515" si="5730">+E2509*(E2521*E2544+(1-E2521)*E2543)</f>
        <v>26.170396635932665</v>
      </c>
      <c r="F2515" s="161">
        <f t="shared" si="5730"/>
        <v>39.19975417285503</v>
      </c>
      <c r="G2515" s="161">
        <f t="shared" si="5730"/>
        <v>64.240276508624945</v>
      </c>
      <c r="H2515" s="161">
        <f t="shared" si="5730"/>
        <v>76.225945945926739</v>
      </c>
      <c r="I2515" s="161">
        <f t="shared" si="5730"/>
        <v>51.482575689815</v>
      </c>
      <c r="J2515" s="161">
        <f t="shared" si="5730"/>
        <v>40.240065254095953</v>
      </c>
      <c r="K2515" s="161">
        <f t="shared" si="5730"/>
        <v>30.426300685798378</v>
      </c>
      <c r="L2515" s="161">
        <f t="shared" si="5730"/>
        <v>66.366661829651122</v>
      </c>
      <c r="M2515" s="161">
        <f t="shared" si="5730"/>
        <v>72.734443231403219</v>
      </c>
      <c r="N2515" s="161">
        <f t="shared" si="5730"/>
        <v>65.980176058663176</v>
      </c>
      <c r="O2515" s="162">
        <f t="shared" si="5730"/>
        <v>0</v>
      </c>
      <c r="P2515" s="244"/>
    </row>
    <row r="2516" spans="1:53" ht="15.75" thickBot="1" x14ac:dyDescent="0.3">
      <c r="A2516" s="193" t="s">
        <v>119</v>
      </c>
      <c r="B2516" s="376"/>
      <c r="C2516" s="96" t="s">
        <v>230</v>
      </c>
      <c r="D2516" s="163">
        <f>+D2510*(D2522*D2544+(1-D2522)*D2543)</f>
        <v>0</v>
      </c>
      <c r="E2516" s="163">
        <f t="shared" ref="E2516:O2516" si="5731">+E2510*(E2522*E2544+(1-E2522)*E2543)</f>
        <v>0</v>
      </c>
      <c r="F2516" s="163">
        <f t="shared" si="5731"/>
        <v>0</v>
      </c>
      <c r="G2516" s="163">
        <f t="shared" si="5731"/>
        <v>0</v>
      </c>
      <c r="H2516" s="163">
        <f t="shared" si="5731"/>
        <v>0</v>
      </c>
      <c r="I2516" s="163">
        <f t="shared" si="5731"/>
        <v>0</v>
      </c>
      <c r="J2516" s="163">
        <f t="shared" si="5731"/>
        <v>0</v>
      </c>
      <c r="K2516" s="163">
        <f t="shared" si="5731"/>
        <v>0</v>
      </c>
      <c r="L2516" s="163">
        <f t="shared" si="5731"/>
        <v>0</v>
      </c>
      <c r="M2516" s="163">
        <f t="shared" si="5731"/>
        <v>0</v>
      </c>
      <c r="N2516" s="163">
        <f t="shared" si="5731"/>
        <v>0</v>
      </c>
      <c r="O2516" s="164">
        <f t="shared" si="5731"/>
        <v>0</v>
      </c>
      <c r="P2516" s="164"/>
    </row>
    <row r="2517" spans="1:53" x14ac:dyDescent="0.25">
      <c r="A2517" s="193" t="s">
        <v>119</v>
      </c>
      <c r="B2517" s="376"/>
      <c r="C2517" s="204" t="s">
        <v>2</v>
      </c>
      <c r="D2517" s="205">
        <f>+IFERROR(SUMPRODUCT(D2518:D2522,D2524:D2528)/D2523,0)</f>
        <v>0</v>
      </c>
      <c r="E2517" s="205">
        <f t="shared" ref="E2517" si="5732">+IFERROR(SUMPRODUCT(E2518:E2522,E2524:E2528)/E2523,0)</f>
        <v>0</v>
      </c>
      <c r="F2517" s="205">
        <f t="shared" ref="F2517" si="5733">+IFERROR(SUMPRODUCT(F2518:F2522,F2524:F2528)/F2523,0)</f>
        <v>0</v>
      </c>
      <c r="G2517" s="205">
        <f t="shared" ref="G2517" si="5734">+IFERROR(SUMPRODUCT(G2518:G2522,G2524:G2528)/G2523,0)</f>
        <v>0</v>
      </c>
      <c r="H2517" s="205">
        <f t="shared" ref="H2517" si="5735">+IFERROR(SUMPRODUCT(H2518:H2522,H2524:H2528)/H2523,0)</f>
        <v>0</v>
      </c>
      <c r="I2517" s="205">
        <f t="shared" ref="I2517" si="5736">+IFERROR(SUMPRODUCT(I2518:I2522,I2524:I2528)/I2523,0)</f>
        <v>0</v>
      </c>
      <c r="J2517" s="205">
        <f t="shared" ref="J2517" si="5737">+IFERROR(SUMPRODUCT(J2518:J2522,J2524:J2528)/J2523,0)</f>
        <v>0</v>
      </c>
      <c r="K2517" s="205">
        <f t="shared" ref="K2517" si="5738">+IFERROR(SUMPRODUCT(K2518:K2522,K2524:K2528)/K2523,0)</f>
        <v>0</v>
      </c>
      <c r="L2517" s="205">
        <f t="shared" ref="L2517" si="5739">+IFERROR(SUMPRODUCT(L2518:L2522,L2524:L2528)/L2523,0)</f>
        <v>0</v>
      </c>
      <c r="M2517" s="205">
        <f t="shared" ref="M2517" si="5740">+IFERROR(SUMPRODUCT(M2518:M2522,M2524:M2528)/M2523,0)</f>
        <v>0</v>
      </c>
      <c r="N2517" s="205">
        <f t="shared" ref="N2517" si="5741">+IFERROR(SUMPRODUCT(N2518:N2522,N2524:N2528)/N2523,0)</f>
        <v>0</v>
      </c>
      <c r="O2517" s="205">
        <f t="shared" ref="O2517" si="5742">+IFERROR(SUMPRODUCT(O2518:O2522,O2524:O2528)/O2523,0)</f>
        <v>0</v>
      </c>
      <c r="P2517" s="166" t="e">
        <f>+SUMPRODUCT(D2517:O2517,D2523:O2523)/P2523</f>
        <v>#DIV/0!</v>
      </c>
      <c r="R2517" s="192">
        <f>+D2517</f>
        <v>0</v>
      </c>
      <c r="S2517" s="192">
        <f t="shared" ref="S2517" si="5743">+E2517</f>
        <v>0</v>
      </c>
      <c r="T2517" s="192">
        <f t="shared" ref="T2517" si="5744">+F2517</f>
        <v>0</v>
      </c>
      <c r="U2517" s="192">
        <f t="shared" ref="U2517" si="5745">+G2517</f>
        <v>0</v>
      </c>
      <c r="V2517" s="192">
        <f t="shared" ref="V2517" si="5746">+H2517</f>
        <v>0</v>
      </c>
      <c r="W2517" s="192">
        <f t="shared" ref="W2517" si="5747">+I2517</f>
        <v>0</v>
      </c>
      <c r="X2517" s="192">
        <f t="shared" ref="X2517" si="5748">+J2517</f>
        <v>0</v>
      </c>
      <c r="Y2517" s="192">
        <f t="shared" ref="Y2517" si="5749">+K2517</f>
        <v>0</v>
      </c>
      <c r="Z2517" s="192">
        <f t="shared" ref="Z2517" si="5750">+L2517</f>
        <v>0</v>
      </c>
      <c r="AA2517" s="192">
        <f t="shared" ref="AA2517" si="5751">+M2517</f>
        <v>0</v>
      </c>
      <c r="AB2517" s="192">
        <f t="shared" ref="AB2517" si="5752">+N2517</f>
        <v>0</v>
      </c>
      <c r="AC2517" s="192">
        <f t="shared" ref="AC2517" si="5753">+O2517</f>
        <v>0</v>
      </c>
      <c r="AD2517" s="190">
        <f>+D2523</f>
        <v>0</v>
      </c>
      <c r="AE2517" s="190">
        <f t="shared" ref="AE2517" si="5754">+E2523</f>
        <v>0</v>
      </c>
      <c r="AF2517" s="190">
        <f t="shared" ref="AF2517" si="5755">+F2523</f>
        <v>0</v>
      </c>
      <c r="AG2517" s="190">
        <f t="shared" ref="AG2517" si="5756">+G2523</f>
        <v>0</v>
      </c>
      <c r="AH2517" s="190">
        <f t="shared" ref="AH2517" si="5757">+H2523</f>
        <v>0</v>
      </c>
      <c r="AI2517" s="190">
        <f t="shared" ref="AI2517" si="5758">+I2523</f>
        <v>0</v>
      </c>
      <c r="AJ2517" s="190">
        <f t="shared" ref="AJ2517" si="5759">+J2523</f>
        <v>0</v>
      </c>
      <c r="AK2517" s="190">
        <f t="shared" ref="AK2517" si="5760">+K2523</f>
        <v>0</v>
      </c>
      <c r="AL2517" s="190">
        <f t="shared" ref="AL2517" si="5761">+L2523</f>
        <v>0</v>
      </c>
      <c r="AM2517" s="190">
        <f t="shared" ref="AM2517" si="5762">+M2523</f>
        <v>0</v>
      </c>
      <c r="AN2517" s="190">
        <f t="shared" ref="AN2517" si="5763">+N2523</f>
        <v>0</v>
      </c>
      <c r="AO2517" s="190">
        <f t="shared" ref="AO2517" si="5764">+O2523</f>
        <v>0</v>
      </c>
    </row>
    <row r="2518" spans="1:53" x14ac:dyDescent="0.25">
      <c r="A2518" s="193" t="s">
        <v>119</v>
      </c>
      <c r="B2518" s="376"/>
      <c r="C2518" s="178" t="s">
        <v>3</v>
      </c>
      <c r="D2518" s="179">
        <v>0.55000000000000004</v>
      </c>
      <c r="E2518" s="179">
        <v>0.55000000000000004</v>
      </c>
      <c r="F2518" s="179">
        <v>0.55000000000000004</v>
      </c>
      <c r="G2518" s="179">
        <v>0.55000000000000004</v>
      </c>
      <c r="H2518" s="179">
        <v>0.55000000000000004</v>
      </c>
      <c r="I2518" s="179">
        <v>0.55000000000000004</v>
      </c>
      <c r="J2518" s="179">
        <v>0.55000000000000004</v>
      </c>
      <c r="K2518" s="179">
        <v>0.48915873014712274</v>
      </c>
      <c r="L2518" s="179">
        <v>0.4834974169537235</v>
      </c>
      <c r="M2518" s="179">
        <v>0.45414569524687309</v>
      </c>
      <c r="N2518" s="179">
        <v>0.38276016431267579</v>
      </c>
      <c r="O2518" s="179">
        <v>0.34111134082271427</v>
      </c>
      <c r="P2518" s="180" t="e">
        <f>+SUMPRODUCT(D2518:O2518,D2524:O2524)/P2524</f>
        <v>#DIV/0!</v>
      </c>
    </row>
    <row r="2519" spans="1:53" x14ac:dyDescent="0.25">
      <c r="A2519" s="193" t="s">
        <v>119</v>
      </c>
      <c r="B2519" s="376"/>
      <c r="C2519" s="178" t="s">
        <v>200</v>
      </c>
      <c r="D2519" s="179">
        <v>0.55000000000000004</v>
      </c>
      <c r="E2519" s="179">
        <v>0.55000000000000004</v>
      </c>
      <c r="F2519" s="179">
        <v>0.55000000000000004</v>
      </c>
      <c r="G2519" s="179">
        <v>0.55000000000000004</v>
      </c>
      <c r="H2519" s="179">
        <v>0.55000000000000004</v>
      </c>
      <c r="I2519" s="179">
        <v>0.55000000000000004</v>
      </c>
      <c r="J2519" s="179">
        <v>0.55000000000000004</v>
      </c>
      <c r="K2519" s="179">
        <v>0.48915873014712274</v>
      </c>
      <c r="L2519" s="179">
        <v>0.4834974169537235</v>
      </c>
      <c r="M2519" s="179">
        <v>0.45414569524687309</v>
      </c>
      <c r="N2519" s="179">
        <v>0.38276016431267579</v>
      </c>
      <c r="O2519" s="179">
        <v>0.34111134082271427</v>
      </c>
      <c r="P2519" s="242"/>
    </row>
    <row r="2520" spans="1:53" x14ac:dyDescent="0.25">
      <c r="A2520" s="193" t="s">
        <v>119</v>
      </c>
      <c r="B2520" s="376"/>
      <c r="C2520" s="178" t="s">
        <v>201</v>
      </c>
      <c r="D2520" s="179">
        <v>0.55000000000000004</v>
      </c>
      <c r="E2520" s="179">
        <v>0.55000000000000004</v>
      </c>
      <c r="F2520" s="179">
        <v>0.55000000000000004</v>
      </c>
      <c r="G2520" s="179">
        <v>0.55000000000000004</v>
      </c>
      <c r="H2520" s="179">
        <v>0.55000000000000004</v>
      </c>
      <c r="I2520" s="179">
        <v>0.55000000000000004</v>
      </c>
      <c r="J2520" s="179">
        <v>0.55000000000000004</v>
      </c>
      <c r="K2520" s="179">
        <v>0.48915873014712274</v>
      </c>
      <c r="L2520" s="179">
        <v>0.4834974169537235</v>
      </c>
      <c r="M2520" s="179">
        <v>0.45414569524687309</v>
      </c>
      <c r="N2520" s="179">
        <v>0.38276016431267579</v>
      </c>
      <c r="O2520" s="179">
        <v>0.34111134082271427</v>
      </c>
      <c r="P2520" s="242"/>
    </row>
    <row r="2521" spans="1:53" x14ac:dyDescent="0.25">
      <c r="A2521" s="193" t="s">
        <v>119</v>
      </c>
      <c r="B2521" s="376"/>
      <c r="C2521" s="178" t="s">
        <v>202</v>
      </c>
      <c r="D2521" s="179">
        <v>0.55000000000000004</v>
      </c>
      <c r="E2521" s="179">
        <v>0.55000000000000004</v>
      </c>
      <c r="F2521" s="179">
        <v>0.55000000000000004</v>
      </c>
      <c r="G2521" s="179">
        <v>0.55000000000000004</v>
      </c>
      <c r="H2521" s="179">
        <v>0.55000000000000004</v>
      </c>
      <c r="I2521" s="179">
        <v>0.55000000000000004</v>
      </c>
      <c r="J2521" s="179">
        <v>0.55000000000000004</v>
      </c>
      <c r="K2521" s="179">
        <v>0.48915873014712274</v>
      </c>
      <c r="L2521" s="179">
        <v>0.4834974169537235</v>
      </c>
      <c r="M2521" s="179">
        <v>0.45414569524687309</v>
      </c>
      <c r="N2521" s="179">
        <v>0.38276016431267579</v>
      </c>
      <c r="O2521" s="179">
        <v>0.34111134082271427</v>
      </c>
      <c r="P2521" s="242"/>
    </row>
    <row r="2522" spans="1:53" ht="15.75" thickBot="1" x14ac:dyDescent="0.3">
      <c r="A2522" s="193" t="s">
        <v>119</v>
      </c>
      <c r="B2522" s="376"/>
      <c r="C2522" s="280" t="s">
        <v>231</v>
      </c>
      <c r="D2522" s="179">
        <v>0.55000000000000004</v>
      </c>
      <c r="E2522" s="179">
        <v>0.55000000000000004</v>
      </c>
      <c r="F2522" s="179">
        <v>0.55000000000000004</v>
      </c>
      <c r="G2522" s="179">
        <v>0.55000000000000004</v>
      </c>
      <c r="H2522" s="179">
        <v>0.55000000000000004</v>
      </c>
      <c r="I2522" s="179">
        <v>0.55000000000000004</v>
      </c>
      <c r="J2522" s="179">
        <v>0.55000000000000004</v>
      </c>
      <c r="K2522" s="179">
        <v>0.48915873014712274</v>
      </c>
      <c r="L2522" s="179">
        <v>0.4834974169537235</v>
      </c>
      <c r="M2522" s="179">
        <v>0.45414569524687309</v>
      </c>
      <c r="N2522" s="179">
        <v>0.38276016431267579</v>
      </c>
      <c r="O2522" s="179">
        <v>0.34111134082271427</v>
      </c>
      <c r="P2522" s="182" t="e">
        <f t="shared" ref="P2522" si="5765">+SUMPRODUCT(D2522:O2522,D2528:O2528)/P2528</f>
        <v>#DIV/0!</v>
      </c>
    </row>
    <row r="2523" spans="1:53" x14ac:dyDescent="0.25">
      <c r="A2523" s="193" t="s">
        <v>119</v>
      </c>
      <c r="B2523" s="376"/>
      <c r="C2523" s="99" t="s">
        <v>239</v>
      </c>
      <c r="D2523" s="100">
        <f>+D2492/D2505/30</f>
        <v>0</v>
      </c>
      <c r="E2523" s="100">
        <f t="shared" ref="E2523:O2523" si="5766">+E2492/E2505/30</f>
        <v>0</v>
      </c>
      <c r="F2523" s="100">
        <f t="shared" si="5766"/>
        <v>0</v>
      </c>
      <c r="G2523" s="100">
        <f t="shared" si="5766"/>
        <v>0</v>
      </c>
      <c r="H2523" s="100">
        <f t="shared" si="5766"/>
        <v>0</v>
      </c>
      <c r="I2523" s="100">
        <f t="shared" si="5766"/>
        <v>0</v>
      </c>
      <c r="J2523" s="100">
        <f t="shared" si="5766"/>
        <v>0</v>
      </c>
      <c r="K2523" s="100">
        <f t="shared" si="5766"/>
        <v>0</v>
      </c>
      <c r="L2523" s="100">
        <f t="shared" si="5766"/>
        <v>0</v>
      </c>
      <c r="M2523" s="100">
        <f t="shared" si="5766"/>
        <v>0</v>
      </c>
      <c r="N2523" s="100">
        <f t="shared" si="5766"/>
        <v>0</v>
      </c>
      <c r="O2523" s="167">
        <f t="shared" si="5766"/>
        <v>0</v>
      </c>
      <c r="P2523" s="167">
        <f>SUM(D2523:O2523)</f>
        <v>0</v>
      </c>
    </row>
    <row r="2524" spans="1:53" x14ac:dyDescent="0.25">
      <c r="A2524" s="193" t="s">
        <v>119</v>
      </c>
      <c r="B2524" s="376"/>
      <c r="C2524" s="86" t="s">
        <v>240</v>
      </c>
      <c r="D2524" s="87">
        <f>+D2523*D2499</f>
        <v>0</v>
      </c>
      <c r="E2524" s="87">
        <f t="shared" ref="E2524" si="5767">+E2523*E2499</f>
        <v>0</v>
      </c>
      <c r="F2524" s="87">
        <f t="shared" ref="F2524" si="5768">+F2523*F2499</f>
        <v>0</v>
      </c>
      <c r="G2524" s="87">
        <f t="shared" ref="G2524" si="5769">+G2523*G2499</f>
        <v>0</v>
      </c>
      <c r="H2524" s="87">
        <f t="shared" ref="H2524" si="5770">+H2523*H2499</f>
        <v>0</v>
      </c>
      <c r="I2524" s="87">
        <f t="shared" ref="I2524" si="5771">+I2523*I2499</f>
        <v>0</v>
      </c>
      <c r="J2524" s="87">
        <f t="shared" ref="J2524" si="5772">+J2523*J2499</f>
        <v>0</v>
      </c>
      <c r="K2524" s="87">
        <f t="shared" ref="K2524" si="5773">+K2523*K2499</f>
        <v>0</v>
      </c>
      <c r="L2524" s="87">
        <f t="shared" ref="L2524" si="5774">+L2523*L2499</f>
        <v>0</v>
      </c>
      <c r="M2524" s="87">
        <f t="shared" ref="M2524" si="5775">+M2523*M2499</f>
        <v>0</v>
      </c>
      <c r="N2524" s="87">
        <f t="shared" ref="N2524" si="5776">+N2523*N2499</f>
        <v>0</v>
      </c>
      <c r="O2524" s="159">
        <f t="shared" ref="O2524" si="5777">+O2523*O2499</f>
        <v>0</v>
      </c>
      <c r="P2524" s="159">
        <f t="shared" ref="P2524:P2534" si="5778">SUM(D2524:O2524)</f>
        <v>0</v>
      </c>
      <c r="AP2524" s="190">
        <f>+D2524</f>
        <v>0</v>
      </c>
      <c r="AQ2524" s="190">
        <f t="shared" ref="AQ2524:AQ2528" si="5779">+E2524</f>
        <v>0</v>
      </c>
      <c r="AR2524" s="190">
        <f t="shared" ref="AR2524:AR2528" si="5780">+F2524</f>
        <v>0</v>
      </c>
      <c r="AS2524" s="190">
        <f t="shared" ref="AS2524:AS2528" si="5781">+G2524</f>
        <v>0</v>
      </c>
      <c r="AT2524" s="190">
        <f t="shared" ref="AT2524:AT2528" si="5782">+H2524</f>
        <v>0</v>
      </c>
      <c r="AU2524" s="190">
        <f t="shared" ref="AU2524:AU2528" si="5783">+I2524</f>
        <v>0</v>
      </c>
      <c r="AV2524" s="190">
        <f t="shared" ref="AV2524:AV2528" si="5784">+J2524</f>
        <v>0</v>
      </c>
      <c r="AW2524" s="190">
        <f t="shared" ref="AW2524:AW2528" si="5785">+K2524</f>
        <v>0</v>
      </c>
      <c r="AX2524" s="190">
        <f t="shared" ref="AX2524:AX2528" si="5786">+L2524</f>
        <v>0</v>
      </c>
      <c r="AY2524" s="190">
        <f t="shared" ref="AY2524:AY2528" si="5787">+M2524</f>
        <v>0</v>
      </c>
      <c r="AZ2524" s="190">
        <f t="shared" ref="AZ2524:AZ2528" si="5788">+N2524</f>
        <v>0</v>
      </c>
      <c r="BA2524" s="190">
        <f t="shared" ref="BA2524:BA2528" si="5789">+O2524</f>
        <v>0</v>
      </c>
    </row>
    <row r="2525" spans="1:53" x14ac:dyDescent="0.25">
      <c r="A2525" s="193" t="s">
        <v>119</v>
      </c>
      <c r="B2525" s="376"/>
      <c r="C2525" s="86" t="s">
        <v>241</v>
      </c>
      <c r="D2525" s="87">
        <f>+D2523*D2500</f>
        <v>0</v>
      </c>
      <c r="E2525" s="87">
        <f t="shared" ref="E2525:O2525" si="5790">+E2523*E2500</f>
        <v>0</v>
      </c>
      <c r="F2525" s="87">
        <f t="shared" si="5790"/>
        <v>0</v>
      </c>
      <c r="G2525" s="87">
        <f t="shared" si="5790"/>
        <v>0</v>
      </c>
      <c r="H2525" s="87">
        <f t="shared" si="5790"/>
        <v>0</v>
      </c>
      <c r="I2525" s="87">
        <f t="shared" si="5790"/>
        <v>0</v>
      </c>
      <c r="J2525" s="87">
        <f t="shared" si="5790"/>
        <v>0</v>
      </c>
      <c r="K2525" s="87">
        <f t="shared" si="5790"/>
        <v>0</v>
      </c>
      <c r="L2525" s="87">
        <f t="shared" si="5790"/>
        <v>0</v>
      </c>
      <c r="M2525" s="87">
        <f t="shared" si="5790"/>
        <v>0</v>
      </c>
      <c r="N2525" s="87">
        <f t="shared" si="5790"/>
        <v>0</v>
      </c>
      <c r="O2525" s="159">
        <f t="shared" si="5790"/>
        <v>0</v>
      </c>
      <c r="P2525" s="159"/>
      <c r="AP2525" s="190">
        <f t="shared" ref="AP2525:AP2528" si="5791">+D2525</f>
        <v>0</v>
      </c>
      <c r="AQ2525" s="190">
        <f t="shared" si="5779"/>
        <v>0</v>
      </c>
      <c r="AR2525" s="190">
        <f t="shared" si="5780"/>
        <v>0</v>
      </c>
      <c r="AS2525" s="190">
        <f t="shared" si="5781"/>
        <v>0</v>
      </c>
      <c r="AT2525" s="190">
        <f t="shared" si="5782"/>
        <v>0</v>
      </c>
      <c r="AU2525" s="190">
        <f t="shared" si="5783"/>
        <v>0</v>
      </c>
      <c r="AV2525" s="190">
        <f t="shared" si="5784"/>
        <v>0</v>
      </c>
      <c r="AW2525" s="190">
        <f t="shared" si="5785"/>
        <v>0</v>
      </c>
      <c r="AX2525" s="190">
        <f t="shared" si="5786"/>
        <v>0</v>
      </c>
      <c r="AY2525" s="190">
        <f t="shared" si="5787"/>
        <v>0</v>
      </c>
      <c r="AZ2525" s="190">
        <f t="shared" si="5788"/>
        <v>0</v>
      </c>
      <c r="BA2525" s="190">
        <f t="shared" si="5789"/>
        <v>0</v>
      </c>
    </row>
    <row r="2526" spans="1:53" x14ac:dyDescent="0.25">
      <c r="A2526" s="193" t="s">
        <v>119</v>
      </c>
      <c r="B2526" s="376"/>
      <c r="C2526" s="86" t="s">
        <v>242</v>
      </c>
      <c r="D2526" s="87">
        <f>+D2523*D2501</f>
        <v>0</v>
      </c>
      <c r="E2526" s="87">
        <f t="shared" ref="E2526:O2526" si="5792">+E2523*E2501</f>
        <v>0</v>
      </c>
      <c r="F2526" s="87">
        <f t="shared" si="5792"/>
        <v>0</v>
      </c>
      <c r="G2526" s="87">
        <f t="shared" si="5792"/>
        <v>0</v>
      </c>
      <c r="H2526" s="87">
        <f t="shared" si="5792"/>
        <v>0</v>
      </c>
      <c r="I2526" s="87">
        <f t="shared" si="5792"/>
        <v>0</v>
      </c>
      <c r="J2526" s="87">
        <f t="shared" si="5792"/>
        <v>0</v>
      </c>
      <c r="K2526" s="87">
        <f t="shared" si="5792"/>
        <v>0</v>
      </c>
      <c r="L2526" s="87">
        <f t="shared" si="5792"/>
        <v>0</v>
      </c>
      <c r="M2526" s="87">
        <f t="shared" si="5792"/>
        <v>0</v>
      </c>
      <c r="N2526" s="87">
        <f t="shared" si="5792"/>
        <v>0</v>
      </c>
      <c r="O2526" s="159">
        <f t="shared" si="5792"/>
        <v>0</v>
      </c>
      <c r="P2526" s="159"/>
      <c r="AP2526" s="190">
        <f t="shared" si="5791"/>
        <v>0</v>
      </c>
      <c r="AQ2526" s="190">
        <f t="shared" si="5779"/>
        <v>0</v>
      </c>
      <c r="AR2526" s="190">
        <f t="shared" si="5780"/>
        <v>0</v>
      </c>
      <c r="AS2526" s="190">
        <f t="shared" si="5781"/>
        <v>0</v>
      </c>
      <c r="AT2526" s="190">
        <f t="shared" si="5782"/>
        <v>0</v>
      </c>
      <c r="AU2526" s="190">
        <f t="shared" si="5783"/>
        <v>0</v>
      </c>
      <c r="AV2526" s="190">
        <f t="shared" si="5784"/>
        <v>0</v>
      </c>
      <c r="AW2526" s="190">
        <f t="shared" si="5785"/>
        <v>0</v>
      </c>
      <c r="AX2526" s="190">
        <f t="shared" si="5786"/>
        <v>0</v>
      </c>
      <c r="AY2526" s="190">
        <f t="shared" si="5787"/>
        <v>0</v>
      </c>
      <c r="AZ2526" s="190">
        <f t="shared" si="5788"/>
        <v>0</v>
      </c>
      <c r="BA2526" s="190">
        <f t="shared" si="5789"/>
        <v>0</v>
      </c>
    </row>
    <row r="2527" spans="1:53" x14ac:dyDescent="0.25">
      <c r="A2527" s="193" t="s">
        <v>119</v>
      </c>
      <c r="B2527" s="376"/>
      <c r="C2527" s="86" t="s">
        <v>243</v>
      </c>
      <c r="D2527" s="87">
        <f>+D2523*D2502</f>
        <v>0</v>
      </c>
      <c r="E2527" s="87">
        <f t="shared" ref="E2527:O2527" si="5793">+E2523*E2502</f>
        <v>0</v>
      </c>
      <c r="F2527" s="87">
        <f t="shared" si="5793"/>
        <v>0</v>
      </c>
      <c r="G2527" s="87">
        <f t="shared" si="5793"/>
        <v>0</v>
      </c>
      <c r="H2527" s="87">
        <f t="shared" si="5793"/>
        <v>0</v>
      </c>
      <c r="I2527" s="87">
        <f t="shared" si="5793"/>
        <v>0</v>
      </c>
      <c r="J2527" s="87">
        <f t="shared" si="5793"/>
        <v>0</v>
      </c>
      <c r="K2527" s="87">
        <f t="shared" si="5793"/>
        <v>0</v>
      </c>
      <c r="L2527" s="87">
        <f t="shared" si="5793"/>
        <v>0</v>
      </c>
      <c r="M2527" s="87">
        <f t="shared" si="5793"/>
        <v>0</v>
      </c>
      <c r="N2527" s="87">
        <f t="shared" si="5793"/>
        <v>0</v>
      </c>
      <c r="O2527" s="159">
        <f t="shared" si="5793"/>
        <v>0</v>
      </c>
      <c r="P2527" s="159"/>
      <c r="AP2527" s="190">
        <f t="shared" si="5791"/>
        <v>0</v>
      </c>
      <c r="AQ2527" s="190">
        <f t="shared" si="5779"/>
        <v>0</v>
      </c>
      <c r="AR2527" s="190">
        <f t="shared" si="5780"/>
        <v>0</v>
      </c>
      <c r="AS2527" s="190">
        <f t="shared" si="5781"/>
        <v>0</v>
      </c>
      <c r="AT2527" s="190">
        <f t="shared" si="5782"/>
        <v>0</v>
      </c>
      <c r="AU2527" s="190">
        <f t="shared" si="5783"/>
        <v>0</v>
      </c>
      <c r="AV2527" s="190">
        <f t="shared" si="5784"/>
        <v>0</v>
      </c>
      <c r="AW2527" s="190">
        <f t="shared" si="5785"/>
        <v>0</v>
      </c>
      <c r="AX2527" s="190">
        <f t="shared" si="5786"/>
        <v>0</v>
      </c>
      <c r="AY2527" s="190">
        <f t="shared" si="5787"/>
        <v>0</v>
      </c>
      <c r="AZ2527" s="190">
        <f t="shared" si="5788"/>
        <v>0</v>
      </c>
      <c r="BA2527" s="190">
        <f t="shared" si="5789"/>
        <v>0</v>
      </c>
    </row>
    <row r="2528" spans="1:53" ht="15.75" thickBot="1" x14ac:dyDescent="0.3">
      <c r="A2528" s="193" t="s">
        <v>119</v>
      </c>
      <c r="B2528" s="376"/>
      <c r="C2528" s="96" t="s">
        <v>244</v>
      </c>
      <c r="D2528" s="251">
        <f>+D2523*D2503</f>
        <v>0</v>
      </c>
      <c r="E2528" s="251">
        <f t="shared" ref="E2528:O2528" si="5794">+E2523*E2503</f>
        <v>0</v>
      </c>
      <c r="F2528" s="251">
        <f t="shared" si="5794"/>
        <v>0</v>
      </c>
      <c r="G2528" s="251">
        <f t="shared" si="5794"/>
        <v>0</v>
      </c>
      <c r="H2528" s="251">
        <f t="shared" si="5794"/>
        <v>0</v>
      </c>
      <c r="I2528" s="251">
        <f t="shared" si="5794"/>
        <v>0</v>
      </c>
      <c r="J2528" s="251">
        <f t="shared" si="5794"/>
        <v>0</v>
      </c>
      <c r="K2528" s="251">
        <f t="shared" si="5794"/>
        <v>0</v>
      </c>
      <c r="L2528" s="251">
        <f t="shared" si="5794"/>
        <v>0</v>
      </c>
      <c r="M2528" s="251">
        <f t="shared" si="5794"/>
        <v>0</v>
      </c>
      <c r="N2528" s="251">
        <f t="shared" si="5794"/>
        <v>0</v>
      </c>
      <c r="O2528" s="251">
        <f t="shared" si="5794"/>
        <v>0</v>
      </c>
      <c r="P2528" s="169">
        <f t="shared" si="5778"/>
        <v>0</v>
      </c>
      <c r="AP2528" s="190">
        <f t="shared" si="5791"/>
        <v>0</v>
      </c>
      <c r="AQ2528" s="190">
        <f t="shared" si="5779"/>
        <v>0</v>
      </c>
      <c r="AR2528" s="190">
        <f t="shared" si="5780"/>
        <v>0</v>
      </c>
      <c r="AS2528" s="190">
        <f t="shared" si="5781"/>
        <v>0</v>
      </c>
      <c r="AT2528" s="190">
        <f t="shared" si="5782"/>
        <v>0</v>
      </c>
      <c r="AU2528" s="190">
        <f t="shared" si="5783"/>
        <v>0</v>
      </c>
      <c r="AV2528" s="190">
        <f t="shared" si="5784"/>
        <v>0</v>
      </c>
      <c r="AW2528" s="190">
        <f t="shared" si="5785"/>
        <v>0</v>
      </c>
      <c r="AX2528" s="190">
        <f t="shared" si="5786"/>
        <v>0</v>
      </c>
      <c r="AY2528" s="190">
        <f t="shared" si="5787"/>
        <v>0</v>
      </c>
      <c r="AZ2528" s="190">
        <f t="shared" si="5788"/>
        <v>0</v>
      </c>
      <c r="BA2528" s="190">
        <f t="shared" si="5789"/>
        <v>0</v>
      </c>
    </row>
    <row r="2529" spans="1:16" x14ac:dyDescent="0.25">
      <c r="A2529" s="193" t="s">
        <v>119</v>
      </c>
      <c r="B2529" s="376"/>
      <c r="C2529" s="99" t="s">
        <v>245</v>
      </c>
      <c r="D2529" s="100">
        <f>+IFERROR(D2492/D2511/30,0)</f>
        <v>0</v>
      </c>
      <c r="E2529" s="100">
        <f t="shared" ref="E2529:O2529" si="5795">+IFERROR(E2492/E2511/30,0)</f>
        <v>0</v>
      </c>
      <c r="F2529" s="100">
        <f t="shared" si="5795"/>
        <v>0</v>
      </c>
      <c r="G2529" s="100">
        <f t="shared" si="5795"/>
        <v>0</v>
      </c>
      <c r="H2529" s="100">
        <f t="shared" si="5795"/>
        <v>0</v>
      </c>
      <c r="I2529" s="100">
        <f t="shared" si="5795"/>
        <v>0</v>
      </c>
      <c r="J2529" s="100">
        <f t="shared" si="5795"/>
        <v>0</v>
      </c>
      <c r="K2529" s="100">
        <f t="shared" si="5795"/>
        <v>0</v>
      </c>
      <c r="L2529" s="100">
        <f t="shared" si="5795"/>
        <v>0</v>
      </c>
      <c r="M2529" s="100">
        <f t="shared" si="5795"/>
        <v>0</v>
      </c>
      <c r="N2529" s="100">
        <f t="shared" si="5795"/>
        <v>0</v>
      </c>
      <c r="O2529" s="167">
        <f t="shared" si="5795"/>
        <v>0</v>
      </c>
      <c r="P2529" s="167">
        <f t="shared" si="5778"/>
        <v>0</v>
      </c>
    </row>
    <row r="2530" spans="1:16" x14ac:dyDescent="0.25">
      <c r="A2530" s="193" t="s">
        <v>119</v>
      </c>
      <c r="B2530" s="376"/>
      <c r="C2530" s="86" t="s">
        <v>246</v>
      </c>
      <c r="D2530" s="266">
        <f t="shared" ref="D2530:O2530" si="5796">+IFERROR(D2493/D2512/30,0)</f>
        <v>0</v>
      </c>
      <c r="E2530" s="266">
        <f t="shared" si="5796"/>
        <v>0</v>
      </c>
      <c r="F2530" s="266">
        <f t="shared" si="5796"/>
        <v>0</v>
      </c>
      <c r="G2530" s="266">
        <f t="shared" si="5796"/>
        <v>0</v>
      </c>
      <c r="H2530" s="266">
        <f t="shared" si="5796"/>
        <v>0</v>
      </c>
      <c r="I2530" s="266">
        <f t="shared" si="5796"/>
        <v>0</v>
      </c>
      <c r="J2530" s="266">
        <f t="shared" si="5796"/>
        <v>0</v>
      </c>
      <c r="K2530" s="266">
        <f t="shared" si="5796"/>
        <v>0</v>
      </c>
      <c r="L2530" s="266">
        <f t="shared" si="5796"/>
        <v>0</v>
      </c>
      <c r="M2530" s="266">
        <f t="shared" si="5796"/>
        <v>0</v>
      </c>
      <c r="N2530" s="266">
        <f t="shared" si="5796"/>
        <v>0</v>
      </c>
      <c r="O2530" s="267">
        <f t="shared" si="5796"/>
        <v>0</v>
      </c>
      <c r="P2530" s="159">
        <f t="shared" si="5778"/>
        <v>0</v>
      </c>
    </row>
    <row r="2531" spans="1:16" x14ac:dyDescent="0.25">
      <c r="A2531" s="193" t="s">
        <v>119</v>
      </c>
      <c r="B2531" s="376"/>
      <c r="C2531" s="86" t="s">
        <v>247</v>
      </c>
      <c r="D2531" s="266">
        <f t="shared" ref="D2531:O2531" si="5797">+IFERROR(D2494/D2513/30,0)</f>
        <v>0</v>
      </c>
      <c r="E2531" s="266">
        <f t="shared" si="5797"/>
        <v>0</v>
      </c>
      <c r="F2531" s="266">
        <f t="shared" si="5797"/>
        <v>0</v>
      </c>
      <c r="G2531" s="266">
        <f t="shared" si="5797"/>
        <v>0</v>
      </c>
      <c r="H2531" s="266">
        <f t="shared" si="5797"/>
        <v>0</v>
      </c>
      <c r="I2531" s="266">
        <f t="shared" si="5797"/>
        <v>0</v>
      </c>
      <c r="J2531" s="266">
        <f t="shared" si="5797"/>
        <v>0</v>
      </c>
      <c r="K2531" s="266">
        <f t="shared" si="5797"/>
        <v>0</v>
      </c>
      <c r="L2531" s="266">
        <f t="shared" si="5797"/>
        <v>0</v>
      </c>
      <c r="M2531" s="266">
        <f t="shared" si="5797"/>
        <v>0</v>
      </c>
      <c r="N2531" s="266">
        <f t="shared" si="5797"/>
        <v>0</v>
      </c>
      <c r="O2531" s="267">
        <f t="shared" si="5797"/>
        <v>0</v>
      </c>
      <c r="P2531" s="159">
        <f t="shared" si="5778"/>
        <v>0</v>
      </c>
    </row>
    <row r="2532" spans="1:16" x14ac:dyDescent="0.25">
      <c r="A2532" s="193" t="s">
        <v>119</v>
      </c>
      <c r="B2532" s="376"/>
      <c r="C2532" s="86" t="s">
        <v>248</v>
      </c>
      <c r="D2532" s="266">
        <f t="shared" ref="D2532:O2532" si="5798">+IFERROR(D2495/D2514/30,0)</f>
        <v>0</v>
      </c>
      <c r="E2532" s="266">
        <f t="shared" si="5798"/>
        <v>0</v>
      </c>
      <c r="F2532" s="266">
        <f t="shared" si="5798"/>
        <v>0</v>
      </c>
      <c r="G2532" s="266">
        <f t="shared" si="5798"/>
        <v>0</v>
      </c>
      <c r="H2532" s="266">
        <f t="shared" si="5798"/>
        <v>0</v>
      </c>
      <c r="I2532" s="266">
        <f t="shared" si="5798"/>
        <v>0</v>
      </c>
      <c r="J2532" s="266">
        <f t="shared" si="5798"/>
        <v>0</v>
      </c>
      <c r="K2532" s="266">
        <f t="shared" si="5798"/>
        <v>0</v>
      </c>
      <c r="L2532" s="266">
        <f t="shared" si="5798"/>
        <v>0</v>
      </c>
      <c r="M2532" s="266">
        <f t="shared" si="5798"/>
        <v>0</v>
      </c>
      <c r="N2532" s="266">
        <f t="shared" si="5798"/>
        <v>0</v>
      </c>
      <c r="O2532" s="267">
        <f t="shared" si="5798"/>
        <v>0</v>
      </c>
      <c r="P2532" s="159">
        <f t="shared" si="5778"/>
        <v>0</v>
      </c>
    </row>
    <row r="2533" spans="1:16" x14ac:dyDescent="0.25">
      <c r="A2533" s="193" t="s">
        <v>119</v>
      </c>
      <c r="B2533" s="376"/>
      <c r="C2533" s="86" t="s">
        <v>249</v>
      </c>
      <c r="D2533" s="87">
        <f t="shared" ref="D2533:O2533" si="5799">+IFERROR(D2496/D2515/30,0)</f>
        <v>0</v>
      </c>
      <c r="E2533" s="87">
        <f t="shared" si="5799"/>
        <v>0</v>
      </c>
      <c r="F2533" s="87">
        <f t="shared" si="5799"/>
        <v>0</v>
      </c>
      <c r="G2533" s="87">
        <f t="shared" si="5799"/>
        <v>0</v>
      </c>
      <c r="H2533" s="87">
        <f t="shared" si="5799"/>
        <v>0</v>
      </c>
      <c r="I2533" s="87">
        <f t="shared" si="5799"/>
        <v>0</v>
      </c>
      <c r="J2533" s="87">
        <f t="shared" si="5799"/>
        <v>0</v>
      </c>
      <c r="K2533" s="87">
        <f t="shared" si="5799"/>
        <v>0</v>
      </c>
      <c r="L2533" s="87">
        <f t="shared" si="5799"/>
        <v>0</v>
      </c>
      <c r="M2533" s="87">
        <f t="shared" si="5799"/>
        <v>0</v>
      </c>
      <c r="N2533" s="87">
        <f t="shared" si="5799"/>
        <v>0</v>
      </c>
      <c r="O2533" s="159">
        <f t="shared" si="5799"/>
        <v>0</v>
      </c>
      <c r="P2533" s="159">
        <f t="shared" si="5778"/>
        <v>0</v>
      </c>
    </row>
    <row r="2534" spans="1:16" ht="15.75" thickBot="1" x14ac:dyDescent="0.3">
      <c r="A2534" s="193" t="s">
        <v>119</v>
      </c>
      <c r="B2534" s="376"/>
      <c r="C2534" s="96" t="s">
        <v>250</v>
      </c>
      <c r="D2534" s="168">
        <f t="shared" ref="D2534:O2534" si="5800">+IFERROR(D2497/D2516/30,0)</f>
        <v>0</v>
      </c>
      <c r="E2534" s="168">
        <f t="shared" si="5800"/>
        <v>0</v>
      </c>
      <c r="F2534" s="168">
        <f t="shared" si="5800"/>
        <v>0</v>
      </c>
      <c r="G2534" s="168">
        <f t="shared" si="5800"/>
        <v>0</v>
      </c>
      <c r="H2534" s="168">
        <f t="shared" si="5800"/>
        <v>0</v>
      </c>
      <c r="I2534" s="168">
        <f t="shared" si="5800"/>
        <v>0</v>
      </c>
      <c r="J2534" s="168">
        <f t="shared" si="5800"/>
        <v>0</v>
      </c>
      <c r="K2534" s="168">
        <f t="shared" si="5800"/>
        <v>0</v>
      </c>
      <c r="L2534" s="168">
        <f t="shared" si="5800"/>
        <v>0</v>
      </c>
      <c r="M2534" s="168">
        <f t="shared" si="5800"/>
        <v>0</v>
      </c>
      <c r="N2534" s="168">
        <f t="shared" si="5800"/>
        <v>0</v>
      </c>
      <c r="O2534" s="169">
        <f t="shared" si="5800"/>
        <v>0</v>
      </c>
      <c r="P2534" s="169">
        <f t="shared" si="5778"/>
        <v>0</v>
      </c>
    </row>
    <row r="2535" spans="1:16" ht="15.75" thickBot="1" x14ac:dyDescent="0.3">
      <c r="A2535" s="193" t="s">
        <v>119</v>
      </c>
      <c r="B2535" s="376"/>
      <c r="C2535" s="183" t="s">
        <v>13</v>
      </c>
      <c r="D2535" s="72">
        <v>0</v>
      </c>
      <c r="E2535" s="72">
        <v>0</v>
      </c>
      <c r="F2535" s="72">
        <v>0</v>
      </c>
      <c r="G2535" s="72">
        <v>0</v>
      </c>
      <c r="H2535" s="72">
        <v>0</v>
      </c>
      <c r="I2535" s="72">
        <v>0</v>
      </c>
      <c r="J2535" s="72">
        <v>10</v>
      </c>
      <c r="K2535" s="72">
        <v>0</v>
      </c>
      <c r="L2535" s="72">
        <v>0</v>
      </c>
      <c r="M2535" s="72">
        <v>0</v>
      </c>
      <c r="N2535" s="72">
        <v>0</v>
      </c>
      <c r="O2535" s="72">
        <v>0</v>
      </c>
      <c r="P2535" s="184"/>
    </row>
    <row r="2536" spans="1:16" x14ac:dyDescent="0.25">
      <c r="A2536" s="193" t="s">
        <v>119</v>
      </c>
      <c r="B2536" s="376"/>
      <c r="C2536" s="99" t="s">
        <v>4</v>
      </c>
      <c r="D2536" s="100" t="e">
        <f>+D2529/D2535*30</f>
        <v>#DIV/0!</v>
      </c>
      <c r="E2536" s="100" t="e">
        <f t="shared" ref="E2536" si="5801">+E2529/E2535*30</f>
        <v>#DIV/0!</v>
      </c>
      <c r="F2536" s="100" t="e">
        <f t="shared" ref="F2536" si="5802">+F2529/F2535*30</f>
        <v>#DIV/0!</v>
      </c>
      <c r="G2536" s="100" t="e">
        <f t="shared" ref="G2536" si="5803">+G2529/G2535*30</f>
        <v>#DIV/0!</v>
      </c>
      <c r="H2536" s="100" t="e">
        <f t="shared" ref="H2536" si="5804">+H2529/H2535*30</f>
        <v>#DIV/0!</v>
      </c>
      <c r="I2536" s="100" t="e">
        <f t="shared" ref="I2536" si="5805">+I2529/I2535*30</f>
        <v>#DIV/0!</v>
      </c>
      <c r="J2536" s="100">
        <f t="shared" ref="J2536" si="5806">+J2529/J2535*30</f>
        <v>0</v>
      </c>
      <c r="K2536" s="100" t="e">
        <f t="shared" ref="K2536" si="5807">+K2529/K2535*30</f>
        <v>#DIV/0!</v>
      </c>
      <c r="L2536" s="100" t="e">
        <f t="shared" ref="L2536" si="5808">+L2529/L2535*30</f>
        <v>#DIV/0!</v>
      </c>
      <c r="M2536" s="100" t="e">
        <f t="shared" ref="M2536" si="5809">+M2529/M2535*30</f>
        <v>#DIV/0!</v>
      </c>
      <c r="N2536" s="100" t="e">
        <f t="shared" ref="N2536" si="5810">+N2529/N2535*30</f>
        <v>#DIV/0!</v>
      </c>
      <c r="O2536" s="167" t="e">
        <f t="shared" ref="O2536" si="5811">+O2529/O2535*30</f>
        <v>#DIV/0!</v>
      </c>
      <c r="P2536" s="167" t="e">
        <f>SUM(D2536:O2536)</f>
        <v>#DIV/0!</v>
      </c>
    </row>
    <row r="2537" spans="1:16" x14ac:dyDescent="0.25">
      <c r="A2537" s="193" t="s">
        <v>119</v>
      </c>
      <c r="B2537" s="376"/>
      <c r="C2537" s="86" t="s">
        <v>216</v>
      </c>
      <c r="D2537" s="87" t="e">
        <f>+D2530/D2535*30</f>
        <v>#DIV/0!</v>
      </c>
      <c r="E2537" s="87" t="e">
        <f t="shared" ref="E2537:O2537" si="5812">+E2530/E2535*30</f>
        <v>#DIV/0!</v>
      </c>
      <c r="F2537" s="87" t="e">
        <f t="shared" si="5812"/>
        <v>#DIV/0!</v>
      </c>
      <c r="G2537" s="87" t="e">
        <f t="shared" si="5812"/>
        <v>#DIV/0!</v>
      </c>
      <c r="H2537" s="87" t="e">
        <f t="shared" si="5812"/>
        <v>#DIV/0!</v>
      </c>
      <c r="I2537" s="87" t="e">
        <f t="shared" si="5812"/>
        <v>#DIV/0!</v>
      </c>
      <c r="J2537" s="87">
        <f t="shared" si="5812"/>
        <v>0</v>
      </c>
      <c r="K2537" s="87" t="e">
        <f t="shared" si="5812"/>
        <v>#DIV/0!</v>
      </c>
      <c r="L2537" s="87" t="e">
        <f t="shared" si="5812"/>
        <v>#DIV/0!</v>
      </c>
      <c r="M2537" s="87" t="e">
        <f t="shared" si="5812"/>
        <v>#DIV/0!</v>
      </c>
      <c r="N2537" s="87" t="e">
        <f t="shared" si="5812"/>
        <v>#DIV/0!</v>
      </c>
      <c r="O2537" s="159" t="e">
        <f t="shared" si="5812"/>
        <v>#DIV/0!</v>
      </c>
      <c r="P2537" s="159" t="e">
        <f t="shared" ref="P2537:P2541" si="5813">SUM(D2537:O2537)</f>
        <v>#DIV/0!</v>
      </c>
    </row>
    <row r="2538" spans="1:16" x14ac:dyDescent="0.25">
      <c r="A2538" s="193" t="s">
        <v>119</v>
      </c>
      <c r="B2538" s="376"/>
      <c r="C2538" s="86" t="s">
        <v>217</v>
      </c>
      <c r="D2538" s="87" t="e">
        <f>+D2531/D2535*30</f>
        <v>#DIV/0!</v>
      </c>
      <c r="E2538" s="87" t="e">
        <f t="shared" ref="E2538:O2538" si="5814">+E2531/E2535*30</f>
        <v>#DIV/0!</v>
      </c>
      <c r="F2538" s="87" t="e">
        <f t="shared" si="5814"/>
        <v>#DIV/0!</v>
      </c>
      <c r="G2538" s="87" t="e">
        <f t="shared" si="5814"/>
        <v>#DIV/0!</v>
      </c>
      <c r="H2538" s="87" t="e">
        <f t="shared" si="5814"/>
        <v>#DIV/0!</v>
      </c>
      <c r="I2538" s="87" t="e">
        <f t="shared" si="5814"/>
        <v>#DIV/0!</v>
      </c>
      <c r="J2538" s="87">
        <f t="shared" si="5814"/>
        <v>0</v>
      </c>
      <c r="K2538" s="87" t="e">
        <f t="shared" si="5814"/>
        <v>#DIV/0!</v>
      </c>
      <c r="L2538" s="87" t="e">
        <f t="shared" si="5814"/>
        <v>#DIV/0!</v>
      </c>
      <c r="M2538" s="87" t="e">
        <f t="shared" si="5814"/>
        <v>#DIV/0!</v>
      </c>
      <c r="N2538" s="87" t="e">
        <f t="shared" si="5814"/>
        <v>#DIV/0!</v>
      </c>
      <c r="O2538" s="159" t="e">
        <f t="shared" si="5814"/>
        <v>#DIV/0!</v>
      </c>
      <c r="P2538" s="159"/>
    </row>
    <row r="2539" spans="1:16" x14ac:dyDescent="0.25">
      <c r="A2539" s="193" t="s">
        <v>119</v>
      </c>
      <c r="B2539" s="376"/>
      <c r="C2539" s="86" t="s">
        <v>218</v>
      </c>
      <c r="D2539" s="87" t="e">
        <f>+D2532/D2535*30</f>
        <v>#DIV/0!</v>
      </c>
      <c r="E2539" s="87" t="e">
        <f t="shared" ref="E2539:O2539" si="5815">+E2532/E2535*30</f>
        <v>#DIV/0!</v>
      </c>
      <c r="F2539" s="87" t="e">
        <f t="shared" si="5815"/>
        <v>#DIV/0!</v>
      </c>
      <c r="G2539" s="87" t="e">
        <f t="shared" si="5815"/>
        <v>#DIV/0!</v>
      </c>
      <c r="H2539" s="87" t="e">
        <f t="shared" si="5815"/>
        <v>#DIV/0!</v>
      </c>
      <c r="I2539" s="87" t="e">
        <f t="shared" si="5815"/>
        <v>#DIV/0!</v>
      </c>
      <c r="J2539" s="87">
        <f t="shared" si="5815"/>
        <v>0</v>
      </c>
      <c r="K2539" s="87" t="e">
        <f t="shared" si="5815"/>
        <v>#DIV/0!</v>
      </c>
      <c r="L2539" s="87" t="e">
        <f t="shared" si="5815"/>
        <v>#DIV/0!</v>
      </c>
      <c r="M2539" s="87" t="e">
        <f t="shared" si="5815"/>
        <v>#DIV/0!</v>
      </c>
      <c r="N2539" s="87" t="e">
        <f t="shared" si="5815"/>
        <v>#DIV/0!</v>
      </c>
      <c r="O2539" s="159" t="e">
        <f t="shared" si="5815"/>
        <v>#DIV/0!</v>
      </c>
      <c r="P2539" s="159"/>
    </row>
    <row r="2540" spans="1:16" x14ac:dyDescent="0.25">
      <c r="A2540" s="193" t="s">
        <v>119</v>
      </c>
      <c r="B2540" s="376"/>
      <c r="C2540" s="86" t="s">
        <v>219</v>
      </c>
      <c r="D2540" s="87" t="e">
        <f>+D2533/D2535*30</f>
        <v>#DIV/0!</v>
      </c>
      <c r="E2540" s="87" t="e">
        <f t="shared" ref="E2540:O2540" si="5816">+E2533/E2535*30</f>
        <v>#DIV/0!</v>
      </c>
      <c r="F2540" s="87" t="e">
        <f t="shared" si="5816"/>
        <v>#DIV/0!</v>
      </c>
      <c r="G2540" s="87" t="e">
        <f t="shared" si="5816"/>
        <v>#DIV/0!</v>
      </c>
      <c r="H2540" s="87" t="e">
        <f t="shared" si="5816"/>
        <v>#DIV/0!</v>
      </c>
      <c r="I2540" s="87" t="e">
        <f t="shared" si="5816"/>
        <v>#DIV/0!</v>
      </c>
      <c r="J2540" s="87">
        <f t="shared" si="5816"/>
        <v>0</v>
      </c>
      <c r="K2540" s="87" t="e">
        <f t="shared" si="5816"/>
        <v>#DIV/0!</v>
      </c>
      <c r="L2540" s="87" t="e">
        <f t="shared" si="5816"/>
        <v>#DIV/0!</v>
      </c>
      <c r="M2540" s="87" t="e">
        <f t="shared" si="5816"/>
        <v>#DIV/0!</v>
      </c>
      <c r="N2540" s="87" t="e">
        <f t="shared" si="5816"/>
        <v>#DIV/0!</v>
      </c>
      <c r="O2540" s="159" t="e">
        <f t="shared" si="5816"/>
        <v>#DIV/0!</v>
      </c>
      <c r="P2540" s="159"/>
    </row>
    <row r="2541" spans="1:16" ht="15.75" thickBot="1" x14ac:dyDescent="0.3">
      <c r="A2541" s="193" t="s">
        <v>119</v>
      </c>
      <c r="B2541" s="376"/>
      <c r="C2541" s="96" t="s">
        <v>238</v>
      </c>
      <c r="D2541" s="168" t="e">
        <f>+D2534/D2535*30</f>
        <v>#DIV/0!</v>
      </c>
      <c r="E2541" s="168" t="e">
        <f t="shared" ref="E2541:O2541" si="5817">+E2534/E2535*30</f>
        <v>#DIV/0!</v>
      </c>
      <c r="F2541" s="168" t="e">
        <f t="shared" si="5817"/>
        <v>#DIV/0!</v>
      </c>
      <c r="G2541" s="168" t="e">
        <f t="shared" si="5817"/>
        <v>#DIV/0!</v>
      </c>
      <c r="H2541" s="168" t="e">
        <f t="shared" si="5817"/>
        <v>#DIV/0!</v>
      </c>
      <c r="I2541" s="168" t="e">
        <f t="shared" si="5817"/>
        <v>#DIV/0!</v>
      </c>
      <c r="J2541" s="168">
        <f t="shared" si="5817"/>
        <v>0</v>
      </c>
      <c r="K2541" s="168" t="e">
        <f t="shared" si="5817"/>
        <v>#DIV/0!</v>
      </c>
      <c r="L2541" s="168" t="e">
        <f t="shared" si="5817"/>
        <v>#DIV/0!</v>
      </c>
      <c r="M2541" s="168" t="e">
        <f t="shared" si="5817"/>
        <v>#DIV/0!</v>
      </c>
      <c r="N2541" s="168" t="e">
        <f t="shared" si="5817"/>
        <v>#DIV/0!</v>
      </c>
      <c r="O2541" s="169" t="e">
        <f t="shared" si="5817"/>
        <v>#DIV/0!</v>
      </c>
      <c r="P2541" s="169" t="e">
        <f t="shared" si="5813"/>
        <v>#DIV/0!</v>
      </c>
    </row>
    <row r="2542" spans="1:16" x14ac:dyDescent="0.25">
      <c r="A2542" s="193" t="s">
        <v>119</v>
      </c>
      <c r="B2542" s="376"/>
      <c r="C2542" s="76" t="s">
        <v>8</v>
      </c>
      <c r="D2542" s="170">
        <f t="shared" ref="D2542:O2542" si="5818">+D2511/D2505</f>
        <v>1.9502795396315282</v>
      </c>
      <c r="E2542" s="170">
        <f t="shared" si="5818"/>
        <v>1.8313291775346026</v>
      </c>
      <c r="F2542" s="170">
        <f t="shared" si="5818"/>
        <v>1.8313291775346026</v>
      </c>
      <c r="G2542" s="170">
        <f t="shared" si="5818"/>
        <v>1.8945117327438608</v>
      </c>
      <c r="H2542" s="170">
        <f t="shared" si="5818"/>
        <v>1.894511732743861</v>
      </c>
      <c r="I2542" s="170">
        <f t="shared" si="5818"/>
        <v>1.352587693045135</v>
      </c>
      <c r="J2542" s="170">
        <f t="shared" si="5818"/>
        <v>1.6883617652988741</v>
      </c>
      <c r="K2542" s="170">
        <f t="shared" si="5818"/>
        <v>1.6870017240489217</v>
      </c>
      <c r="L2542" s="170">
        <f t="shared" si="5818"/>
        <v>1.888333433336242</v>
      </c>
      <c r="M2542" s="170">
        <f t="shared" si="5818"/>
        <v>1.9915484158968999</v>
      </c>
      <c r="N2542" s="170">
        <f t="shared" si="5818"/>
        <v>2.0222825665524051</v>
      </c>
      <c r="O2542" s="171">
        <f t="shared" si="5818"/>
        <v>2.0402139484306874</v>
      </c>
      <c r="P2542" s="171"/>
    </row>
    <row r="2543" spans="1:16" x14ac:dyDescent="0.25">
      <c r="A2543" s="193" t="s">
        <v>119</v>
      </c>
      <c r="B2543" s="376"/>
      <c r="C2543" s="77" t="s">
        <v>6</v>
      </c>
      <c r="D2543" s="172">
        <f>+VLOOKUP(D2491,Conversion!$B$33:$N$71,(MATCH('Measured TV opt-pt'!D2490,butget_aylar_opt,0)+1),0)</f>
        <v>2.1870751849018499</v>
      </c>
      <c r="E2543" s="172">
        <f>+VLOOKUP(E2491,Conversion!$B$33:$N$71,(MATCH('Measured TV opt-pt'!E2490,butget_aylar_opt,0)+1),0)</f>
        <v>2.0914331413906195</v>
      </c>
      <c r="F2543" s="172">
        <f>+VLOOKUP(F2491,Conversion!$B$33:$N$71,(MATCH('Measured TV opt-pt'!F2490,butget_aylar_opt,0)+1),0)</f>
        <v>2.0914331413906195</v>
      </c>
      <c r="G2543" s="172">
        <f>+VLOOKUP(G2491,Conversion!$B$33:$N$71,(MATCH('Measured TV opt-pt'!G2490,butget_aylar_opt,0)+1),0)</f>
        <v>2.1696518796255257</v>
      </c>
      <c r="H2543" s="172">
        <f>+VLOOKUP(H2491,Conversion!$B$33:$N$71,(MATCH('Measured TV opt-pt'!H2490,butget_aylar_opt,0)+1),0)</f>
        <v>2.1696518796255257</v>
      </c>
      <c r="I2543" s="172">
        <f>+VLOOKUP(I2491,Conversion!$B$33:$N$71,(MATCH('Measured TV opt-pt'!I2490,butget_aylar_opt,0)+1),0)</f>
        <v>1.4395267054790617</v>
      </c>
      <c r="J2543" s="172">
        <f>+VLOOKUP(J2491,Conversion!$B$33:$N$71,(MATCH('Measured TV opt-pt'!J2490,butget_aylar_opt,0)+1),0)</f>
        <v>1.6760671059454026</v>
      </c>
      <c r="K2543" s="172">
        <f>+VLOOKUP(K2491,Conversion!$B$33:$N$71,(MATCH('Measured TV opt-pt'!K2490,butget_aylar_opt,0)+1),0)</f>
        <v>1.6760671059454026</v>
      </c>
      <c r="L2543" s="172">
        <f>+VLOOKUP(L2491,Conversion!$B$33:$N$71,(MATCH('Measured TV opt-pt'!L2490,butget_aylar_opt,0)+1),0)</f>
        <v>2.0864871783860566</v>
      </c>
      <c r="M2543" s="172">
        <f>+VLOOKUP(M2491,Conversion!$B$33:$N$71,(MATCH('Measured TV opt-pt'!M2490,butget_aylar_opt,0)+1),0)</f>
        <v>2.187075184901849</v>
      </c>
      <c r="N2543" s="172">
        <f>+VLOOKUP(N2491,Conversion!$B$33:$N$71,(MATCH('Measured TV opt-pt'!N2490,butget_aylar_opt,0)+1),0)</f>
        <v>2.187075184901849</v>
      </c>
      <c r="O2543" s="173">
        <f>+VLOOKUP(O2491,Conversion!$B$33:$N$71,(MATCH('Measured TV opt-pt'!O2490,butget_aylar_opt,0)+1),0)</f>
        <v>2.187075184901849</v>
      </c>
      <c r="P2543" s="173"/>
    </row>
    <row r="2544" spans="1:16" ht="15.75" thickBot="1" x14ac:dyDescent="0.3">
      <c r="A2544" s="193" t="s">
        <v>119</v>
      </c>
      <c r="B2544" s="377"/>
      <c r="C2544" s="96" t="s">
        <v>7</v>
      </c>
      <c r="D2544" s="172">
        <f>+VLOOKUP(D2491,Conversion!$B$74:$N$112,(MATCH('Measured TV opt-pt'!D2490,budget_aylar_pt,0)+1),0)</f>
        <v>1.756537648046719</v>
      </c>
      <c r="E2544" s="172">
        <f>+VLOOKUP(E2491,Conversion!$B$74:$N$112,(MATCH('Measured TV opt-pt'!E2490,budget_aylar_pt,0)+1),0)</f>
        <v>1.6185168434705888</v>
      </c>
      <c r="F2544" s="172">
        <f>+VLOOKUP(F2491,Conversion!$B$74:$N$112,(MATCH('Measured TV opt-pt'!F2490,budget_aylar_pt,0)+1),0)</f>
        <v>1.6185168434705888</v>
      </c>
      <c r="G2544" s="172">
        <f>+VLOOKUP(G2491,Conversion!$B$74:$N$112,(MATCH('Measured TV opt-pt'!G2490,budget_aylar_pt,0)+1),0)</f>
        <v>1.669397067113408</v>
      </c>
      <c r="H2544" s="172">
        <f>+VLOOKUP(H2491,Conversion!$B$74:$N$112,(MATCH('Measured TV opt-pt'!H2490,budget_aylar_pt,0)+1),0)</f>
        <v>1.669397067113408</v>
      </c>
      <c r="I2544" s="172">
        <f>+VLOOKUP(I2491,Conversion!$B$74:$N$112,(MATCH('Measured TV opt-pt'!I2490,budget_aylar_pt,0)+1),0)</f>
        <v>1.2814557737810139</v>
      </c>
      <c r="J2544" s="172">
        <f>+VLOOKUP(J2491,Conversion!$B$74:$N$112,(MATCH('Measured TV opt-pt'!J2490,budget_aylar_pt,0)+1),0)</f>
        <v>1.6984210320426236</v>
      </c>
      <c r="K2544" s="172">
        <f>+VLOOKUP(K2491,Conversion!$B$74:$N$112,(MATCH('Measured TV opt-pt'!K2490,budget_aylar_pt,0)+1),0)</f>
        <v>1.6984210320426236</v>
      </c>
      <c r="L2544" s="172">
        <f>+VLOOKUP(L2491,Conversion!$B$74:$N$112,(MATCH('Measured TV opt-pt'!L2490,budget_aylar_pt,0)+1),0)</f>
        <v>1.6766530446314596</v>
      </c>
      <c r="M2544" s="172">
        <f>+VLOOKUP(M2491,Conversion!$B$74:$N$112,(MATCH('Measured TV opt-pt'!M2490,budget_aylar_pt,0)+1),0)</f>
        <v>1.756537648046719</v>
      </c>
      <c r="N2544" s="172">
        <f>+VLOOKUP(N2491,Conversion!$B$74:$N$112,(MATCH('Measured TV opt-pt'!N2490,budget_aylar_pt,0)+1),0)</f>
        <v>1.756537648046719</v>
      </c>
      <c r="O2544" s="173">
        <f>+VLOOKUP(O2491,Conversion!$B$74:$N$112,(MATCH('Measured TV opt-pt'!O2490,budget_aylar_pt,0)+1),0)</f>
        <v>1.756537648046719</v>
      </c>
      <c r="P2544" s="174"/>
    </row>
    <row r="2545" spans="1:16" ht="21.75" thickBot="1" x14ac:dyDescent="0.3">
      <c r="A2545" s="193" t="s">
        <v>119</v>
      </c>
      <c r="B2545" s="240" t="s">
        <v>126</v>
      </c>
      <c r="C2545" s="74" t="s">
        <v>107</v>
      </c>
      <c r="D2545" s="153">
        <v>1</v>
      </c>
      <c r="E2545" s="153">
        <v>2</v>
      </c>
      <c r="F2545" s="153">
        <v>3</v>
      </c>
      <c r="G2545" s="153">
        <v>4</v>
      </c>
      <c r="H2545" s="153">
        <v>5</v>
      </c>
      <c r="I2545" s="153">
        <v>6</v>
      </c>
      <c r="J2545" s="153">
        <v>7</v>
      </c>
      <c r="K2545" s="153">
        <v>8</v>
      </c>
      <c r="L2545" s="153">
        <v>9</v>
      </c>
      <c r="M2545" s="153">
        <v>10</v>
      </c>
      <c r="N2545" s="153">
        <v>11</v>
      </c>
      <c r="O2545" s="153">
        <v>12</v>
      </c>
      <c r="P2545" s="74" t="s">
        <v>127</v>
      </c>
    </row>
    <row r="2546" spans="1:16" ht="15.75" customHeight="1" thickBot="1" x14ac:dyDescent="0.3">
      <c r="A2546" s="193" t="s">
        <v>119</v>
      </c>
      <c r="B2546" s="378" t="s">
        <v>267</v>
      </c>
      <c r="C2546" s="185" t="s">
        <v>33</v>
      </c>
      <c r="D2546" s="186" t="s">
        <v>19</v>
      </c>
      <c r="E2546" s="186" t="s">
        <v>19</v>
      </c>
      <c r="F2546" s="186" t="s">
        <v>19</v>
      </c>
      <c r="G2546" s="186" t="s">
        <v>19</v>
      </c>
      <c r="H2546" s="186" t="s">
        <v>19</v>
      </c>
      <c r="I2546" s="186" t="s">
        <v>19</v>
      </c>
      <c r="J2546" s="186" t="s">
        <v>19</v>
      </c>
      <c r="K2546" s="186" t="s">
        <v>19</v>
      </c>
      <c r="L2546" s="186" t="s">
        <v>19</v>
      </c>
      <c r="M2546" s="186" t="s">
        <v>19</v>
      </c>
      <c r="N2546" s="186" t="s">
        <v>19</v>
      </c>
      <c r="O2546" s="186" t="s">
        <v>19</v>
      </c>
      <c r="P2546" s="188" t="s">
        <v>108</v>
      </c>
    </row>
    <row r="2547" spans="1:16" x14ac:dyDescent="0.25">
      <c r="A2547" s="193" t="s">
        <v>119</v>
      </c>
      <c r="B2547" s="379"/>
      <c r="C2547" s="175" t="s">
        <v>125</v>
      </c>
      <c r="D2547" s="200"/>
      <c r="E2547" s="201"/>
      <c r="F2547" s="201"/>
      <c r="G2547" s="201"/>
      <c r="H2547" s="201"/>
      <c r="I2547" s="201"/>
      <c r="J2547" s="201"/>
      <c r="K2547" s="201"/>
      <c r="L2547" s="201"/>
      <c r="M2547" s="201"/>
      <c r="N2547" s="201"/>
      <c r="O2547" s="176"/>
      <c r="P2547" s="176">
        <f>SUM(D2547:O2547)</f>
        <v>0</v>
      </c>
    </row>
    <row r="2548" spans="1:16" x14ac:dyDescent="0.25">
      <c r="A2548" s="193" t="s">
        <v>119</v>
      </c>
      <c r="B2548" s="379"/>
      <c r="C2548" s="86" t="s">
        <v>1</v>
      </c>
      <c r="D2548" s="87">
        <f>+D2579*D2561*30</f>
        <v>0</v>
      </c>
      <c r="E2548" s="87">
        <f t="shared" ref="E2548:O2548" si="5819">+E2579*E2561*30</f>
        <v>0</v>
      </c>
      <c r="F2548" s="87">
        <f t="shared" si="5819"/>
        <v>0</v>
      </c>
      <c r="G2548" s="87">
        <f t="shared" si="5819"/>
        <v>0</v>
      </c>
      <c r="H2548" s="87">
        <f t="shared" si="5819"/>
        <v>0</v>
      </c>
      <c r="I2548" s="87">
        <f t="shared" si="5819"/>
        <v>0</v>
      </c>
      <c r="J2548" s="87">
        <f t="shared" si="5819"/>
        <v>0</v>
      </c>
      <c r="K2548" s="87">
        <f t="shared" si="5819"/>
        <v>0</v>
      </c>
      <c r="L2548" s="87">
        <f t="shared" si="5819"/>
        <v>0</v>
      </c>
      <c r="M2548" s="87">
        <f t="shared" si="5819"/>
        <v>0</v>
      </c>
      <c r="N2548" s="87">
        <f t="shared" si="5819"/>
        <v>0</v>
      </c>
      <c r="O2548" s="159">
        <f t="shared" si="5819"/>
        <v>0</v>
      </c>
      <c r="P2548" s="159">
        <f t="shared" ref="P2548:P2552" si="5820">SUM(D2548:O2548)</f>
        <v>0</v>
      </c>
    </row>
    <row r="2549" spans="1:16" x14ac:dyDescent="0.25">
      <c r="A2549" s="193" t="s">
        <v>119</v>
      </c>
      <c r="B2549" s="379"/>
      <c r="C2549" s="86" t="s">
        <v>209</v>
      </c>
      <c r="D2549" s="87">
        <f t="shared" ref="D2549:O2552" si="5821">+D2580*D2562*30</f>
        <v>0</v>
      </c>
      <c r="E2549" s="259">
        <f t="shared" si="5821"/>
        <v>0</v>
      </c>
      <c r="F2549" s="259">
        <f t="shared" si="5821"/>
        <v>0</v>
      </c>
      <c r="G2549" s="259">
        <f t="shared" si="5821"/>
        <v>0</v>
      </c>
      <c r="H2549" s="259">
        <f t="shared" si="5821"/>
        <v>0</v>
      </c>
      <c r="I2549" s="259">
        <f t="shared" si="5821"/>
        <v>0</v>
      </c>
      <c r="J2549" s="259">
        <f t="shared" si="5821"/>
        <v>0</v>
      </c>
      <c r="K2549" s="259">
        <f t="shared" si="5821"/>
        <v>0</v>
      </c>
      <c r="L2549" s="259">
        <f t="shared" si="5821"/>
        <v>0</v>
      </c>
      <c r="M2549" s="259">
        <f t="shared" si="5821"/>
        <v>0</v>
      </c>
      <c r="N2549" s="259">
        <f t="shared" si="5821"/>
        <v>0</v>
      </c>
      <c r="O2549" s="260">
        <f t="shared" si="5821"/>
        <v>0</v>
      </c>
      <c r="P2549" s="260"/>
    </row>
    <row r="2550" spans="1:16" x14ac:dyDescent="0.25">
      <c r="A2550" s="193" t="s">
        <v>119</v>
      </c>
      <c r="B2550" s="379"/>
      <c r="C2550" s="86" t="s">
        <v>210</v>
      </c>
      <c r="D2550" s="87">
        <f t="shared" si="5821"/>
        <v>0</v>
      </c>
      <c r="E2550" s="259">
        <f t="shared" si="5821"/>
        <v>0</v>
      </c>
      <c r="F2550" s="259">
        <f t="shared" si="5821"/>
        <v>0</v>
      </c>
      <c r="G2550" s="259">
        <f t="shared" si="5821"/>
        <v>0</v>
      </c>
      <c r="H2550" s="259">
        <f t="shared" si="5821"/>
        <v>0</v>
      </c>
      <c r="I2550" s="259">
        <f t="shared" si="5821"/>
        <v>0</v>
      </c>
      <c r="J2550" s="259">
        <f t="shared" si="5821"/>
        <v>0</v>
      </c>
      <c r="K2550" s="259">
        <f t="shared" si="5821"/>
        <v>0</v>
      </c>
      <c r="L2550" s="259">
        <f t="shared" si="5821"/>
        <v>0</v>
      </c>
      <c r="M2550" s="259">
        <f t="shared" si="5821"/>
        <v>0</v>
      </c>
      <c r="N2550" s="259">
        <f t="shared" si="5821"/>
        <v>0</v>
      </c>
      <c r="O2550" s="260">
        <f t="shared" si="5821"/>
        <v>0</v>
      </c>
      <c r="P2550" s="260"/>
    </row>
    <row r="2551" spans="1:16" x14ac:dyDescent="0.25">
      <c r="A2551" s="193" t="s">
        <v>119</v>
      </c>
      <c r="B2551" s="379"/>
      <c r="C2551" s="86" t="s">
        <v>211</v>
      </c>
      <c r="D2551" s="87">
        <f t="shared" si="5821"/>
        <v>0</v>
      </c>
      <c r="E2551" s="259">
        <f t="shared" si="5821"/>
        <v>0</v>
      </c>
      <c r="F2551" s="259">
        <f t="shared" si="5821"/>
        <v>0</v>
      </c>
      <c r="G2551" s="259">
        <f t="shared" si="5821"/>
        <v>0</v>
      </c>
      <c r="H2551" s="259">
        <f t="shared" si="5821"/>
        <v>0</v>
      </c>
      <c r="I2551" s="259">
        <f t="shared" si="5821"/>
        <v>0</v>
      </c>
      <c r="J2551" s="259">
        <f t="shared" si="5821"/>
        <v>0</v>
      </c>
      <c r="K2551" s="259">
        <f t="shared" si="5821"/>
        <v>0</v>
      </c>
      <c r="L2551" s="259">
        <f t="shared" si="5821"/>
        <v>0</v>
      </c>
      <c r="M2551" s="259">
        <f t="shared" si="5821"/>
        <v>0</v>
      </c>
      <c r="N2551" s="259">
        <f t="shared" si="5821"/>
        <v>0</v>
      </c>
      <c r="O2551" s="260">
        <f t="shared" si="5821"/>
        <v>0</v>
      </c>
      <c r="P2551" s="260"/>
    </row>
    <row r="2552" spans="1:16" ht="15.75" thickBot="1" x14ac:dyDescent="0.3">
      <c r="A2552" s="193" t="s">
        <v>119</v>
      </c>
      <c r="B2552" s="379"/>
      <c r="C2552" s="96" t="s">
        <v>227</v>
      </c>
      <c r="D2552" s="87">
        <f t="shared" si="5821"/>
        <v>0</v>
      </c>
      <c r="E2552" s="90">
        <f t="shared" si="5821"/>
        <v>0</v>
      </c>
      <c r="F2552" s="90">
        <f t="shared" si="5821"/>
        <v>0</v>
      </c>
      <c r="G2552" s="90">
        <f t="shared" si="5821"/>
        <v>0</v>
      </c>
      <c r="H2552" s="90">
        <f t="shared" si="5821"/>
        <v>0</v>
      </c>
      <c r="I2552" s="90">
        <f t="shared" si="5821"/>
        <v>0</v>
      </c>
      <c r="J2552" s="90">
        <f t="shared" si="5821"/>
        <v>0</v>
      </c>
      <c r="K2552" s="90">
        <f t="shared" si="5821"/>
        <v>0</v>
      </c>
      <c r="L2552" s="90">
        <f t="shared" si="5821"/>
        <v>0</v>
      </c>
      <c r="M2552" s="90">
        <f t="shared" si="5821"/>
        <v>0</v>
      </c>
      <c r="N2552" s="90">
        <f t="shared" si="5821"/>
        <v>0</v>
      </c>
      <c r="O2552" s="160">
        <f t="shared" si="5821"/>
        <v>0</v>
      </c>
      <c r="P2552" s="160">
        <f t="shared" si="5820"/>
        <v>0</v>
      </c>
    </row>
    <row r="2553" spans="1:16" ht="15.75" thickBot="1" x14ac:dyDescent="0.3">
      <c r="A2553" s="193" t="s">
        <v>119</v>
      </c>
      <c r="B2553" s="379"/>
      <c r="C2553" s="281" t="s">
        <v>108</v>
      </c>
      <c r="D2553" s="282">
        <f>SUM(D2554:D2558)</f>
        <v>1</v>
      </c>
      <c r="E2553" s="282">
        <f t="shared" ref="E2553" si="5822">SUM(E2554:E2558)</f>
        <v>1.0034229363724529</v>
      </c>
      <c r="F2553" s="282">
        <f t="shared" ref="F2553" si="5823">SUM(F2554:F2558)</f>
        <v>0.99999999999999989</v>
      </c>
      <c r="G2553" s="282">
        <f t="shared" ref="G2553" si="5824">SUM(G2554:G2558)</f>
        <v>0.99999999999999989</v>
      </c>
      <c r="H2553" s="282">
        <f t="shared" ref="H2553" si="5825">SUM(H2554:H2558)</f>
        <v>1</v>
      </c>
      <c r="I2553" s="282">
        <f t="shared" ref="I2553" si="5826">SUM(I2554:I2558)</f>
        <v>1.0000000000000002</v>
      </c>
      <c r="J2553" s="282">
        <f t="shared" ref="J2553" si="5827">SUM(J2554:J2558)</f>
        <v>0.99999999999999978</v>
      </c>
      <c r="K2553" s="282">
        <f t="shared" ref="K2553" si="5828">SUM(K2554:K2558)</f>
        <v>0.99999999999999978</v>
      </c>
      <c r="L2553" s="282">
        <f t="shared" ref="L2553" si="5829">SUM(L2554:L2558)</f>
        <v>1</v>
      </c>
      <c r="M2553" s="282">
        <f t="shared" ref="M2553" si="5830">SUM(M2554:M2558)</f>
        <v>1.0000000000000002</v>
      </c>
      <c r="N2553" s="282">
        <f t="shared" ref="N2553" si="5831">SUM(N2554:N2558)</f>
        <v>1</v>
      </c>
      <c r="O2553" s="282">
        <f t="shared" ref="O2553" si="5832">SUM(O2554:O2558)</f>
        <v>0.99999999999999989</v>
      </c>
      <c r="P2553" s="268"/>
    </row>
    <row r="2554" spans="1:16" ht="15.75" thickBot="1" x14ac:dyDescent="0.3">
      <c r="A2554" s="193" t="s">
        <v>119</v>
      </c>
      <c r="B2554" s="379"/>
      <c r="C2554" s="245" t="s">
        <v>196</v>
      </c>
      <c r="D2554" s="246">
        <v>0.748</v>
      </c>
      <c r="E2554" s="246">
        <v>0.71289999999999998</v>
      </c>
      <c r="F2554" s="246">
        <v>0.70128149006739837</v>
      </c>
      <c r="G2554" s="246">
        <v>0.53018436569432525</v>
      </c>
      <c r="H2554" s="246">
        <v>0.5423765464750937</v>
      </c>
      <c r="I2554" s="246">
        <v>0.58843916554063314</v>
      </c>
      <c r="J2554" s="246">
        <v>0.60561377608760258</v>
      </c>
      <c r="K2554" s="246">
        <v>0.80100224649177598</v>
      </c>
      <c r="L2554" s="246">
        <v>0.74479587945877479</v>
      </c>
      <c r="M2554" s="246">
        <v>0.79328167047923914</v>
      </c>
      <c r="N2554" s="246">
        <v>0.79251746496726783</v>
      </c>
      <c r="O2554" s="246">
        <v>0.75240999999999991</v>
      </c>
      <c r="P2554" s="268"/>
    </row>
    <row r="2555" spans="1:16" ht="15.75" thickBot="1" x14ac:dyDescent="0.3">
      <c r="A2555" s="193" t="s">
        <v>119</v>
      </c>
      <c r="B2555" s="379"/>
      <c r="C2555" s="245" t="s">
        <v>197</v>
      </c>
      <c r="D2555" s="246"/>
      <c r="E2555" s="246">
        <v>3.4229363724529492E-3</v>
      </c>
      <c r="F2555" s="246"/>
      <c r="G2555" s="246"/>
      <c r="H2555" s="246"/>
      <c r="I2555" s="246"/>
      <c r="J2555" s="246"/>
      <c r="K2555" s="246"/>
      <c r="L2555" s="246"/>
      <c r="M2555" s="246"/>
      <c r="N2555" s="246"/>
      <c r="O2555" s="246"/>
      <c r="P2555" s="268"/>
    </row>
    <row r="2556" spans="1:16" ht="15.75" thickBot="1" x14ac:dyDescent="0.3">
      <c r="A2556" s="193" t="s">
        <v>119</v>
      </c>
      <c r="B2556" s="379"/>
      <c r="C2556" s="245" t="s">
        <v>199</v>
      </c>
      <c r="D2556" s="310">
        <v>0.252</v>
      </c>
      <c r="E2556" s="246">
        <v>0.28710000000000002</v>
      </c>
      <c r="F2556" s="246">
        <v>0.27946524626273334</v>
      </c>
      <c r="G2556" s="246">
        <v>0.26027151737500415</v>
      </c>
      <c r="H2556" s="246">
        <v>0.22206611722025232</v>
      </c>
      <c r="I2556" s="246">
        <v>0.23470428159927745</v>
      </c>
      <c r="J2556" s="246">
        <v>0.15048175443375286</v>
      </c>
      <c r="K2556" s="246">
        <v>0.11533513094114624</v>
      </c>
      <c r="L2556" s="246">
        <v>0.2476086029169918</v>
      </c>
      <c r="M2556" s="246">
        <v>0.18024296287308908</v>
      </c>
      <c r="N2556" s="246">
        <v>0.19496532528723082</v>
      </c>
      <c r="O2556" s="246">
        <v>0.24758999999999998</v>
      </c>
      <c r="P2556" s="268"/>
    </row>
    <row r="2557" spans="1:16" ht="15.75" thickBot="1" x14ac:dyDescent="0.3">
      <c r="A2557" s="193" t="s">
        <v>119</v>
      </c>
      <c r="B2557" s="379"/>
      <c r="C2557" s="245" t="s">
        <v>198</v>
      </c>
      <c r="D2557" s="246"/>
      <c r="E2557" s="246"/>
      <c r="F2557" s="246">
        <v>1.9253263669868261E-2</v>
      </c>
      <c r="G2557" s="246">
        <v>0.20954411693067052</v>
      </c>
      <c r="H2557" s="246">
        <v>0.23555733630465386</v>
      </c>
      <c r="I2557" s="246">
        <v>0.17685655286008953</v>
      </c>
      <c r="J2557" s="246">
        <v>0.24390446947864436</v>
      </c>
      <c r="K2557" s="246">
        <v>8.3662622567077571E-2</v>
      </c>
      <c r="L2557" s="246">
        <v>7.5955176242334761E-3</v>
      </c>
      <c r="M2557" s="246">
        <v>2.6475366647671975E-2</v>
      </c>
      <c r="N2557" s="246">
        <v>1.2517209745501362E-2</v>
      </c>
      <c r="O2557" s="246">
        <v>0</v>
      </c>
      <c r="P2557" s="268"/>
    </row>
    <row r="2558" spans="1:16" ht="15.75" thickBot="1" x14ac:dyDescent="0.3">
      <c r="A2558" s="193" t="s">
        <v>119</v>
      </c>
      <c r="B2558" s="379"/>
      <c r="C2558" s="248" t="s">
        <v>228</v>
      </c>
      <c r="D2558" s="249"/>
      <c r="E2558" s="249"/>
      <c r="F2558" s="249"/>
      <c r="G2558" s="249"/>
      <c r="H2558" s="249"/>
      <c r="I2558" s="249"/>
      <c r="J2558" s="249"/>
      <c r="K2558" s="249"/>
      <c r="L2558" s="249"/>
      <c r="M2558" s="249"/>
      <c r="N2558" s="249"/>
      <c r="O2558" s="249"/>
      <c r="P2558" s="177"/>
    </row>
    <row r="2559" spans="1:16" ht="15.75" thickBot="1" x14ac:dyDescent="0.3">
      <c r="A2559" s="193"/>
      <c r="B2559" s="379"/>
      <c r="C2559" s="306" t="s">
        <v>278</v>
      </c>
      <c r="D2559" s="309">
        <v>1</v>
      </c>
      <c r="E2559" s="309">
        <v>1</v>
      </c>
      <c r="F2559" s="309">
        <v>1</v>
      </c>
      <c r="G2559" s="309">
        <v>1</v>
      </c>
      <c r="H2559" s="309">
        <v>1</v>
      </c>
      <c r="I2559" s="309">
        <v>1</v>
      </c>
      <c r="J2559" s="309">
        <v>1</v>
      </c>
      <c r="K2559" s="309">
        <v>1</v>
      </c>
      <c r="L2559" s="309">
        <v>1</v>
      </c>
      <c r="M2559" s="309">
        <v>1</v>
      </c>
      <c r="N2559" s="309">
        <v>1</v>
      </c>
      <c r="O2559" s="309">
        <v>1</v>
      </c>
      <c r="P2559" s="308"/>
    </row>
    <row r="2560" spans="1:16" x14ac:dyDescent="0.25">
      <c r="A2560" s="193" t="s">
        <v>119</v>
      </c>
      <c r="B2560" s="379"/>
      <c r="C2560" s="154" t="s">
        <v>14</v>
      </c>
      <c r="D2560" s="155">
        <f>+SUMPRODUCT(D2561:D2565,D2554:D2558)</f>
        <v>20.557553315546073</v>
      </c>
      <c r="E2560" s="155">
        <f t="shared" ref="E2560" si="5833">+SUMPRODUCT(E2561:E2565,E2554:E2558)</f>
        <v>21.056054390390674</v>
      </c>
      <c r="F2560" s="155">
        <f t="shared" ref="F2560" si="5834">+SUMPRODUCT(F2561:F2565,F2554:F2558)</f>
        <v>23.019136342812548</v>
      </c>
      <c r="G2560" s="155">
        <f t="shared" ref="G2560" si="5835">+SUMPRODUCT(G2561:G2565,G2554:G2558)</f>
        <v>30.676415977159721</v>
      </c>
      <c r="H2560" s="155">
        <f t="shared" ref="H2560" si="5836">+SUMPRODUCT(H2561:H2565,H2554:H2558)</f>
        <v>36.115113909150601</v>
      </c>
      <c r="I2560" s="155">
        <f t="shared" ref="I2560" si="5837">+SUMPRODUCT(I2561:I2565,I2554:I2558)</f>
        <v>33.891183707782162</v>
      </c>
      <c r="J2560" s="155">
        <f t="shared" ref="J2560" si="5838">+SUMPRODUCT(J2561:J2565,J2554:J2558)</f>
        <v>21.687959443523194</v>
      </c>
      <c r="K2560" s="155">
        <f t="shared" ref="K2560" si="5839">+SUMPRODUCT(K2561:K2565,K2554:K2558)</f>
        <v>17.290051071257835</v>
      </c>
      <c r="L2560" s="155">
        <f t="shared" ref="L2560" si="5840">+SUMPRODUCT(L2561:L2565,L2554:L2558)</f>
        <v>23.991363394497959</v>
      </c>
      <c r="M2560" s="155">
        <f t="shared" ref="M2560" si="5841">+SUMPRODUCT(M2561:M2565,M2554:M2558)</f>
        <v>27.257656862768588</v>
      </c>
      <c r="N2560" s="155">
        <f t="shared" ref="N2560" si="5842">+SUMPRODUCT(N2561:N2565,N2554:N2558)</f>
        <v>25.052800302948242</v>
      </c>
      <c r="O2560" s="156">
        <f t="shared" ref="O2560" si="5843">+SUMPRODUCT(O2561:O2565,O2554:O2558)</f>
        <v>21.196595452974034</v>
      </c>
      <c r="P2560" s="156"/>
    </row>
    <row r="2561" spans="1:41" x14ac:dyDescent="0.25">
      <c r="A2561" s="193" t="s">
        <v>119</v>
      </c>
      <c r="B2561" s="379"/>
      <c r="C2561" s="77" t="s">
        <v>34</v>
      </c>
      <c r="D2561" s="243">
        <f>+IF(D2559=1,D2573*'CPP Detay Tum Ay'!D$38+(1-'Measured TV opt-pt'!D2573)*'CPP Detay Tum Ay'!D$20,IF(D2559=2,D2573*'CPP Detay (düşük)'!D$38+(1-'Measured TV opt-pt'!D2573)*'CPP Detay (düşük)'!D$20,IF(D2559=3,D2573*'CPP Detay (yüksek)'!D$38+(1-'Measured TV opt-pt'!D2573)*'CPP Detay (yüksek)'!D$20,"Girilen Rakamda Hata Var")))</f>
        <v>19.514126347873074</v>
      </c>
      <c r="E2561" s="243">
        <f>+IF(E2559=1,E2573*'CPP Detay Tum Ay'!E$38+(1-'Measured TV opt-pt'!E2573)*'CPP Detay Tum Ay'!E$20,IF(E2559=2,E2573*'CPP Detay (düşük)'!E$38+(1-'Measured TV opt-pt'!E2573)*'CPP Detay (düşük)'!E$20,IF(E2559=3,E2573*'CPP Detay (yüksek)'!E$38+(1-'Measured TV opt-pt'!E2573)*'CPP Detay (yüksek)'!E$20,"Girilen Rakamda Hata Var")))</f>
        <v>19.48794181700077</v>
      </c>
      <c r="F2561" s="161">
        <f>+IF(F2559=1,F2573*'CPP Detay Tum Ay'!F$38+(1-'Measured TV opt-pt'!F2573)*'CPP Detay Tum Ay'!F$20,IF(F2559=2,F2573*'CPP Detay (düşük)'!F$38+(1-'Measured TV opt-pt'!F2573)*'CPP Detay (düşük)'!F$20,IF(F2559=3,F2573*'CPP Detay (yüksek)'!F$38+(1-'Measured TV opt-pt'!F2573)*'CPP Detay (yüksek)'!F$20,"Girilen Rakamda Hata Var")))</f>
        <v>21.016442542298265</v>
      </c>
      <c r="G2561" s="161">
        <f>+IF(G2559=1,G2573*'CPP Detay Tum Ay'!G$38+(1-'Measured TV opt-pt'!G2573)*'CPP Detay Tum Ay'!G$20,IF(G2559=2,G2573*'CPP Detay (düşük)'!G$38+(1-'Measured TV opt-pt'!G2573)*'CPP Detay (düşük)'!G$20,IF(G2559=3,G2573*'CPP Detay (yüksek)'!G$38+(1-'Measured TV opt-pt'!G2573)*'CPP Detay (yüksek)'!G$20,"Girilen Rakamda Hata Var")))</f>
        <v>27.30189840329929</v>
      </c>
      <c r="H2561" s="161">
        <f>+IF(H2559=1,H2573*'CPP Detay Tum Ay'!H$38+(1-'Measured TV opt-pt'!H2573)*'CPP Detay Tum Ay'!H$20,IF(H2559=2,H2573*'CPP Detay (düşük)'!H$38+(1-'Measured TV opt-pt'!H2573)*'CPP Detay (düşük)'!H$20,IF(H2559=3,H2573*'CPP Detay (yüksek)'!H$38+(1-'Measured TV opt-pt'!H2573)*'CPP Detay (yüksek)'!H$20,"Girilen Rakamda Hata Var")))</f>
        <v>32.187736774849697</v>
      </c>
      <c r="I2561" s="161">
        <f>+IF(I2559=1,I2573*'CPP Detay Tum Ay'!I$38+(1-'Measured TV opt-pt'!I2573)*'CPP Detay Tum Ay'!I$20,IF(I2559=2,I2573*'CPP Detay (düşük)'!I$38+(1-'Measured TV opt-pt'!I2573)*'CPP Detay (düşük)'!I$20,IF(I2559=3,I2573*'CPP Detay (yüksek)'!I$38+(1-'Measured TV opt-pt'!I2573)*'CPP Detay (yüksek)'!I$20,"Girilen Rakamda Hata Var")))</f>
        <v>30.671685707926507</v>
      </c>
      <c r="J2561" s="161">
        <f>+IF(J2559=1,J2573*'CPP Detay Tum Ay'!J$38+(1-'Measured TV opt-pt'!J2573)*'CPP Detay Tum Ay'!J$20,IF(J2559=2,J2573*'CPP Detay (düşük)'!J$38+(1-'Measured TV opt-pt'!J2573)*'CPP Detay (düşük)'!J$20,IF(J2559=3,J2573*'CPP Detay (yüksek)'!J$38+(1-'Measured TV opt-pt'!J2573)*'CPP Detay (yüksek)'!J$20,"Girilen Rakamda Hata Var")))</f>
        <v>20.134478372907147</v>
      </c>
      <c r="K2561" s="161">
        <f>+IF(K2559=1,K2573*'CPP Detay Tum Ay'!K$38+(1-'Measured TV opt-pt'!K2573)*'CPP Detay Tum Ay'!K$20,IF(K2559=2,K2573*'CPP Detay (düşük)'!K$38+(1-'Measured TV opt-pt'!K2573)*'CPP Detay (düşük)'!K$20,IF(K2559=3,K2573*'CPP Detay (yüksek)'!K$38+(1-'Measured TV opt-pt'!K2573)*'CPP Detay (yüksek)'!K$20,"Girilen Rakamda Hata Var")))</f>
        <v>17.034468684979927</v>
      </c>
      <c r="L2561" s="255">
        <f>+IF(L2559=1,L2573*'CPP Detay Tum Ay'!L$38+(1-'Measured TV opt-pt'!L2573)*'CPP Detay Tum Ay'!L$20,IF(L2559=2,L2573*'CPP Detay (düşük)'!L$38+(1-'Measured TV opt-pt'!L2573)*'CPP Detay (düşük)'!L$20,IF(L2559=3,L2573*'CPP Detay (yüksek)'!L$38+(1-'Measured TV opt-pt'!L2573)*'CPP Detay (yüksek)'!L$20,"Girilen Rakamda Hata Var")))</f>
        <v>22.467149289573328</v>
      </c>
      <c r="M2561" s="255">
        <f>+IF(M2559=1,M2573*'CPP Detay Tum Ay'!M$38+(1-'Measured TV opt-pt'!M2573)*'CPP Detay Tum Ay'!M$20,IF(M2559=2,M2573*'CPP Detay (düşük)'!M$38+(1-'Measured TV opt-pt'!M2573)*'CPP Detay (düşük)'!M$20,IF(M2559=3,M2573*'CPP Detay (yüksek)'!M$38+(1-'Measured TV opt-pt'!M2573)*'CPP Detay (yüksek)'!M$20,"Girilen Rakamda Hata Var")))</f>
        <v>25.789248753307362</v>
      </c>
      <c r="N2561" s="255">
        <f>+IF(N2559=1,N2573*'CPP Detay Tum Ay'!N$38+(1-'Measured TV opt-pt'!N2573)*'CPP Detay Tum Ay'!N$20,IF(N2559=2,N2573*'CPP Detay (düşük)'!N$38+(1-'Measured TV opt-pt'!N2573)*'CPP Detay (düşük)'!N$20,IF(N2559=3,N2573*'CPP Detay (yüksek)'!N$38+(1-'Measured TV opt-pt'!N2573)*'CPP Detay (yüksek)'!N$20,"Girilen Rakamda Hata Var")))</f>
        <v>23.803341004858662</v>
      </c>
      <c r="O2561" s="256">
        <f>+IF(O2559=1,O2573*'CPP Detay Tum Ay'!O$38+(1-'Measured TV opt-pt'!O2573)*'CPP Detay Tum Ay'!O$20,IF(O2559=2,O2573*'CPP Detay (düşük)'!O$38+(1-'Measured TV opt-pt'!O2573)*'CPP Detay (düşük)'!O$20,IF(O2559=3,O2573*'CPP Detay (yüksek)'!O$38+(1-'Measured TV opt-pt'!O2573)*'CPP Detay (yüksek)'!O$20,"Girilen Rakamda Hata Var")))</f>
        <v>19.99835323959751</v>
      </c>
      <c r="P2561" s="162"/>
    </row>
    <row r="2562" spans="1:41" x14ac:dyDescent="0.25">
      <c r="A2562" s="193" t="s">
        <v>119</v>
      </c>
      <c r="B2562" s="379"/>
      <c r="C2562" s="77" t="s">
        <v>194</v>
      </c>
      <c r="D2562" s="243">
        <f>+IF(D2559=1,D2574*'CPP Detay Tum Ay'!D$94+(1-'Measured TV opt-pt'!D2574)*'CPP Detay Tum Ay'!D$76,IF(D2559=2,D2574*'CPP Detay (düşük)'!D$94+(1-'Measured TV opt-pt'!D2574)*'CPP Detay (düşük)'!D$76,IF(D2559=3,D2574*'CPP Detay (yüksek)'!D$94+(1-'Measured TV opt-pt'!D2574)*'CPP Detay (yüksek)'!D$76,"Girilen Rakamda Hata Var")))</f>
        <v>0</v>
      </c>
      <c r="E2562" s="243">
        <f>+IF(E2559=1,E2574*'CPP Detay Tum Ay'!E$94+(1-'Measured TV opt-pt'!E2574)*'CPP Detay Tum Ay'!E$76,IF(E2559=2,E2574*'CPP Detay (düşük)'!E$94+(1-'Measured TV opt-pt'!E2574)*'CPP Detay (düşük)'!E$76,IF(E2559=3,E2574*'CPP Detay (yüksek)'!E$94+(1-'Measured TV opt-pt'!E2574)*'CPP Detay (yüksek)'!E$76,"Girilen Rakamda Hata Var")))</f>
        <v>0</v>
      </c>
      <c r="F2562" s="243">
        <f>+IF(F2559=1,F2574*'CPP Detay Tum Ay'!F$94+(1-'Measured TV opt-pt'!F2574)*'CPP Detay Tum Ay'!F$76,IF(F2559=2,F2574*'CPP Detay (düşük)'!F$94+(1-'Measured TV opt-pt'!F2574)*'CPP Detay (düşük)'!F$76,IF(F2559=3,F2574*'CPP Detay (yüksek)'!F$94+(1-'Measured TV opt-pt'!F2574)*'CPP Detay (yüksek)'!F$76,"Girilen Rakamda Hata Var")))</f>
        <v>0</v>
      </c>
      <c r="G2562" s="243">
        <f>+IF(G2559=1,G2574*'CPP Detay Tum Ay'!G$94+(1-'Measured TV opt-pt'!G2574)*'CPP Detay Tum Ay'!G$76,IF(G2559=2,G2574*'CPP Detay (düşük)'!G$94+(1-'Measured TV opt-pt'!G2574)*'CPP Detay (düşük)'!G$76,IF(G2559=3,G2574*'CPP Detay (yüksek)'!G$94+(1-'Measured TV opt-pt'!G2574)*'CPP Detay (yüksek)'!G$76,"Girilen Rakamda Hata Var")))</f>
        <v>0</v>
      </c>
      <c r="H2562" s="243">
        <f>+IF(H2559=1,H2574*'CPP Detay Tum Ay'!H$94+(1-'Measured TV opt-pt'!H2574)*'CPP Detay Tum Ay'!H$76,IF(H2559=2,H2574*'CPP Detay (düşük)'!H$94+(1-'Measured TV opt-pt'!H2574)*'CPP Detay (düşük)'!H$76,IF(H2559=3,H2574*'CPP Detay (yüksek)'!H$94+(1-'Measured TV opt-pt'!H2574)*'CPP Detay (yüksek)'!H$76,"Girilen Rakamda Hata Var")))</f>
        <v>0</v>
      </c>
      <c r="I2562" s="243">
        <f>+IF(I2559=1,I2574*'CPP Detay Tum Ay'!I$94+(1-'Measured TV opt-pt'!I2574)*'CPP Detay Tum Ay'!I$76,IF(I2559=2,I2574*'CPP Detay (düşük)'!I$94+(1-'Measured TV opt-pt'!I2574)*'CPP Detay (düşük)'!I$76,IF(I2559=3,I2574*'CPP Detay (yüksek)'!I$94+(1-'Measured TV opt-pt'!I2574)*'CPP Detay (yüksek)'!I$76,"Girilen Rakamda Hata Var")))</f>
        <v>0</v>
      </c>
      <c r="J2562" s="243">
        <f>+IF(J2559=1,J2574*'CPP Detay Tum Ay'!J$94+(1-'Measured TV opt-pt'!J2574)*'CPP Detay Tum Ay'!J$76,IF(J2559=2,J2574*'CPP Detay (düşük)'!J$94+(1-'Measured TV opt-pt'!J2574)*'CPP Detay (düşük)'!J$76,IF(J2559=3,J2574*'CPP Detay (yüksek)'!J$94+(1-'Measured TV opt-pt'!J2574)*'CPP Detay (yüksek)'!J$76,"Girilen Rakamda Hata Var")))</f>
        <v>0</v>
      </c>
      <c r="K2562" s="243">
        <f>+IF(K2559=1,K2574*'CPP Detay Tum Ay'!K$94+(1-'Measured TV opt-pt'!K2574)*'CPP Detay Tum Ay'!K$76,IF(K2559=2,K2574*'CPP Detay (düşük)'!K$94+(1-'Measured TV opt-pt'!K2574)*'CPP Detay (düşük)'!K$76,IF(K2559=3,K2574*'CPP Detay (yüksek)'!K$94+(1-'Measured TV opt-pt'!K2574)*'CPP Detay (yüksek)'!K$76,"Girilen Rakamda Hata Var")))</f>
        <v>0</v>
      </c>
      <c r="L2562" s="257">
        <f>+IF(L2559=1,L2574*'CPP Detay Tum Ay'!L$94+(1-'Measured TV opt-pt'!L2574)*'CPP Detay Tum Ay'!L$76,IF(L2559=2,L2574*'CPP Detay (düşük)'!L$94+(1-'Measured TV opt-pt'!L2574)*'CPP Detay (düşük)'!L$76,IF(L2559=3,L2574*'CPP Detay (yüksek)'!L$94+(1-'Measured TV opt-pt'!L2574)*'CPP Detay (yüksek)'!L$76,"Girilen Rakamda Hata Var")))</f>
        <v>0</v>
      </c>
      <c r="M2562" s="257">
        <f>+IF(M2559=1,M2574*'CPP Detay Tum Ay'!M$94+(1-'Measured TV opt-pt'!M2574)*'CPP Detay Tum Ay'!M$76,IF(M2559=2,M2574*'CPP Detay (düşük)'!M$94+(1-'Measured TV opt-pt'!M2574)*'CPP Detay (düşük)'!M$76,IF(M2559=3,M2574*'CPP Detay (yüksek)'!M$94+(1-'Measured TV opt-pt'!M2574)*'CPP Detay (yüksek)'!M$76,"Girilen Rakamda Hata Var")))</f>
        <v>0</v>
      </c>
      <c r="N2562" s="257">
        <f>+IF(N2559=1,N2574*'CPP Detay Tum Ay'!N$94+(1-'Measured TV opt-pt'!N2574)*'CPP Detay Tum Ay'!N$76,IF(N2559=2,N2574*'CPP Detay (düşük)'!N$94+(1-'Measured TV opt-pt'!N2574)*'CPP Detay (düşük)'!N$76,IF(N2559=3,N2574*'CPP Detay (yüksek)'!N$94+(1-'Measured TV opt-pt'!N2574)*'CPP Detay (yüksek)'!N$76,"Girilen Rakamda Hata Var")))</f>
        <v>0</v>
      </c>
      <c r="O2562" s="258">
        <f>+IF(O2559=1,O2574*'CPP Detay Tum Ay'!O$94+(1-'Measured TV opt-pt'!O2574)*'CPP Detay Tum Ay'!O$76,IF(O2559=2,O2574*'CPP Detay (düşük)'!O$94+(1-'Measured TV opt-pt'!O2574)*'CPP Detay (düşük)'!O$76,IF(O2559=3,O2574*'CPP Detay (yüksek)'!O$94+(1-'Measured TV opt-pt'!O2574)*'CPP Detay (yüksek)'!O$76,"Girilen Rakamda Hata Var")))</f>
        <v>0</v>
      </c>
      <c r="P2562" s="244"/>
    </row>
    <row r="2563" spans="1:41" x14ac:dyDescent="0.25">
      <c r="A2563" s="193" t="s">
        <v>119</v>
      </c>
      <c r="B2563" s="379"/>
      <c r="C2563" s="77" t="s">
        <v>195</v>
      </c>
      <c r="D2563" s="243">
        <f>+IF(D2559=1,D2575*'CPP Detay Tum Ay'!D$150+(1-'Measured TV opt-pt'!D2575)*'CPP Detay Tum Ay'!D$132,IF(D2559=2,D2575*'CPP Detay (düşük)'!D$150+(1-'Measured TV opt-pt'!D2575)*'CPP Detay (düşük)'!D$132,IF(D2559=3,D2575*'CPP Detay (yüksek)'!D$150+(1-'Measured TV opt-pt'!D2575)*'CPP Detay (yüksek)'!D$132,"Girilen Rakamda Hata Var")))</f>
        <v>23.654709552924668</v>
      </c>
      <c r="E2563" s="243">
        <f>+IF(E2559=1,E2575*'CPP Detay Tum Ay'!E$150+(1-'Measured TV opt-pt'!E2575)*'CPP Detay Tum Ay'!E$132,IF(E2559=2,E2575*'CPP Detay (düşük)'!E$150+(1-'Measured TV opt-pt'!E2575)*'CPP Detay (düşük)'!E$132,IF(E2559=3,E2575*'CPP Detay (yüksek)'!E$150+(1-'Measured TV opt-pt'!E2575)*'CPP Detay (yüksek)'!E$132,"Girilen Rakamda Hata Var")))</f>
        <v>24.949845590563651</v>
      </c>
      <c r="F2563" s="243">
        <f>+IF(F2559=1,F2575*'CPP Detay Tum Ay'!F$150+(1-'Measured TV opt-pt'!F2575)*'CPP Detay Tum Ay'!F$132,IF(F2559=2,F2575*'CPP Detay (düşük)'!F$150+(1-'Measured TV opt-pt'!F2575)*'CPP Detay (düşük)'!F$132,IF(F2559=3,F2575*'CPP Detay (yüksek)'!F$150+(1-'Measured TV opt-pt'!F2575)*'CPP Detay (yüksek)'!F$132,"Girilen Rakamda Hata Var")))</f>
        <v>28.155831851482354</v>
      </c>
      <c r="G2563" s="243">
        <f>+IF(G2559=1,G2575*'CPP Detay Tum Ay'!G$150+(1-'Measured TV opt-pt'!G2575)*'CPP Detay Tum Ay'!G$132,IF(G2559=2,G2575*'CPP Detay (düşük)'!G$150+(1-'Measured TV opt-pt'!G2575)*'CPP Detay (düşük)'!G$132,IF(G2559=3,G2575*'CPP Detay (yüksek)'!G$150+(1-'Measured TV opt-pt'!G2575)*'CPP Detay (yüksek)'!G$132,"Girilen Rakamda Hata Var")))</f>
        <v>34.948213927131647</v>
      </c>
      <c r="H2563" s="243">
        <f>+IF(H2559=1,H2575*'CPP Detay Tum Ay'!H$150+(1-'Measured TV opt-pt'!H2575)*'CPP Detay Tum Ay'!H$132,IF(H2559=2,H2575*'CPP Detay (düşük)'!H$150+(1-'Measured TV opt-pt'!H2575)*'CPP Detay (düşük)'!H$132,IF(H2559=3,H2575*'CPP Detay (yüksek)'!H$150+(1-'Measured TV opt-pt'!H2575)*'CPP Detay (yüksek)'!H$132,"Girilen Rakamda Hata Var")))</f>
        <v>41.337048471708101</v>
      </c>
      <c r="I2563" s="243">
        <f>+IF(I2559=1,I2575*'CPP Detay Tum Ay'!I$150+(1-'Measured TV opt-pt'!I2575)*'CPP Detay Tum Ay'!I$132,IF(I2559=2,I2575*'CPP Detay (düşük)'!I$150+(1-'Measured TV opt-pt'!I2575)*'CPP Detay (düşük)'!I$132,IF(I2559=3,I2575*'CPP Detay (yüksek)'!I$150+(1-'Measured TV opt-pt'!I2575)*'CPP Detay (yüksek)'!I$132,"Girilen Rakamda Hata Var")))</f>
        <v>38.819906986821209</v>
      </c>
      <c r="J2563" s="243">
        <f>+IF(J2559=1,J2575*'CPP Detay Tum Ay'!J$150+(1-'Measured TV opt-pt'!J2575)*'CPP Detay Tum Ay'!J$132,IF(J2559=2,J2575*'CPP Detay (düşük)'!J$150+(1-'Measured TV opt-pt'!J2575)*'CPP Detay (düşük)'!J$132,IF(J2559=3,J2575*'CPP Detay (yüksek)'!J$150+(1-'Measured TV opt-pt'!J2575)*'CPP Detay (yüksek)'!J$132,"Girilen Rakamda Hata Var")))</f>
        <v>24.461924177014957</v>
      </c>
      <c r="K2563" s="243">
        <f>+IF(K2559=1,K2575*'CPP Detay Tum Ay'!K$150+(1-'Measured TV opt-pt'!K2575)*'CPP Detay Tum Ay'!K$132,IF(K2559=2,K2575*'CPP Detay (düşük)'!K$150+(1-'Measured TV opt-pt'!K2575)*'CPP Detay (düşük)'!K$132,IF(K2559=3,K2575*'CPP Detay (yüksek)'!K$150+(1-'Measured TV opt-pt'!K2575)*'CPP Detay (yüksek)'!K$132,"Girilen Rakamda Hata Var")))</f>
        <v>18.52416727465565</v>
      </c>
      <c r="L2563" s="257">
        <f>+IF(L2559=1,L2575*'CPP Detay Tum Ay'!L$150+(1-'Measured TV opt-pt'!L2575)*'CPP Detay Tum Ay'!L$132,IF(L2559=2,L2575*'CPP Detay (düşük)'!L$150+(1-'Measured TV opt-pt'!L2575)*'CPP Detay (düşük)'!L$132,IF(L2559=3,L2575*'CPP Detay (yüksek)'!L$150+(1-'Measured TV opt-pt'!L2575)*'CPP Detay (yüksek)'!L$132,"Girilen Rakamda Hata Var")))</f>
        <v>28.233970352734637</v>
      </c>
      <c r="M2563" s="257">
        <f>+IF(M2559=1,M2575*'CPP Detay Tum Ay'!M$150+(1-'Measured TV opt-pt'!M2575)*'CPP Detay Tum Ay'!M$132,IF(M2559=2,M2575*'CPP Detay (düşük)'!M$150+(1-'Measured TV opt-pt'!M2575)*'CPP Detay (düşük)'!M$132,IF(M2559=3,M2575*'CPP Detay (yüksek)'!M$150+(1-'Measured TV opt-pt'!M2575)*'CPP Detay (yüksek)'!M$132,"Girilen Rakamda Hata Var")))</f>
        <v>32.359637806635185</v>
      </c>
      <c r="N2563" s="257">
        <f>+IF(N2559=1,N2575*'CPP Detay Tum Ay'!N$150+(1-'Measured TV opt-pt'!N2575)*'CPP Detay Tum Ay'!N$132,IF(N2559=2,N2575*'CPP Detay (düşük)'!N$150+(1-'Measured TV opt-pt'!N2575)*'CPP Detay (düşük)'!N$132,IF(N2559=3,N2575*'CPP Detay (yüksek)'!N$150+(1-'Measured TV opt-pt'!N2575)*'CPP Detay (yüksek)'!N$132,"Girilen Rakamda Hata Var")))</f>
        <v>29.645492106680784</v>
      </c>
      <c r="O2563" s="258">
        <f>+IF(O2559=1,O2575*'CPP Detay Tum Ay'!O$150+(1-'Measured TV opt-pt'!O2575)*'CPP Detay Tum Ay'!O$132,IF(O2559=2,O2575*'CPP Detay (düşük)'!O$150+(1-'Measured TV opt-pt'!O2575)*'CPP Detay (düşük)'!O$132,IF(O2559=3,O2575*'CPP Detay (yüksek)'!O$150+(1-'Measured TV opt-pt'!O2575)*'CPP Detay (yüksek)'!O$132,"Girilen Rakamda Hata Var")))</f>
        <v>24.837976057063997</v>
      </c>
      <c r="P2563" s="244"/>
    </row>
    <row r="2564" spans="1:41" x14ac:dyDescent="0.25">
      <c r="A2564" s="193" t="s">
        <v>119</v>
      </c>
      <c r="B2564" s="379"/>
      <c r="C2564" s="77" t="s">
        <v>193</v>
      </c>
      <c r="D2564" s="243">
        <f>+IF(D2559=1,D2576*'CPP Detay Tum Ay'!D$206+(1-'Measured TV opt-pt'!D2576)*'CPP Detay Tum Ay'!D$188,IF(D2559=2,D2576*'CPP Detay (düşük)'!D$206+(1-'Measured TV opt-pt'!D2576)*'CPP Detay (düşük)'!D$188,IF(D2559=3,D2576*'CPP Detay (yüksek)'!D$206+(1-'Measured TV opt-pt'!D2576)*'CPP Detay (yüksek)'!D$188,"Girilen Rakamda Hata Var")))</f>
        <v>14.517992472165991</v>
      </c>
      <c r="E2564" s="243">
        <f>+IF(E2559=1,E2576*'CPP Detay Tum Ay'!E$206+(1-'Measured TV opt-pt'!E2576)*'CPP Detay Tum Ay'!E$188,IF(E2559=2,E2576*'CPP Detay (düşük)'!E$206+(1-'Measured TV opt-pt'!E2576)*'CPP Detay (düşük)'!E$188,IF(E2559=3,E2576*'CPP Detay (yüksek)'!E$206+(1-'Measured TV opt-pt'!E2576)*'CPP Detay (yüksek)'!E$188,"Girilen Rakamda Hata Var")))</f>
        <v>14.290383704345354</v>
      </c>
      <c r="F2564" s="243">
        <f>+IF(F2559=1,F2576*'CPP Detay Tum Ay'!F$206+(1-'Measured TV opt-pt'!F2576)*'CPP Detay Tum Ay'!F$188,IF(F2559=2,F2576*'CPP Detay (düşük)'!F$206+(1-'Measured TV opt-pt'!F2576)*'CPP Detay (düşük)'!F$188,IF(F2559=3,F2576*'CPP Detay (yüksek)'!F$206+(1-'Measured TV opt-pt'!F2576)*'CPP Detay (yüksek)'!F$188,"Girilen Rakamda Hata Var")))</f>
        <v>21.405083615621233</v>
      </c>
      <c r="G2564" s="243">
        <f>+IF(G2559=1,G2576*'CPP Detay Tum Ay'!G$206+(1-'Measured TV opt-pt'!G2576)*'CPP Detay Tum Ay'!G$188,IF(G2559=2,G2576*'CPP Detay (düşük)'!G$206+(1-'Measured TV opt-pt'!G2576)*'CPP Detay (düşük)'!G$188,IF(G2559=3,G2576*'CPP Detay (yüksek)'!G$206+(1-'Measured TV opt-pt'!G2576)*'CPP Detay (yüksek)'!G$188,"Girilen Rakamda Hata Var")))</f>
        <v>33.908618985211774</v>
      </c>
      <c r="H2564" s="243">
        <f>+IF(H2559=1,H2576*'CPP Detay Tum Ay'!H$206+(1-'Measured TV opt-pt'!H2576)*'CPP Detay Tum Ay'!H$188,IF(H2559=2,H2576*'CPP Detay (düşük)'!H$206+(1-'Measured TV opt-pt'!H2576)*'CPP Detay (düşük)'!H$188,IF(H2559=3,H2576*'CPP Detay (yüksek)'!H$206+(1-'Measured TV opt-pt'!H2576)*'CPP Detay (yüksek)'!H$188,"Girilen Rakamda Hata Var")))</f>
        <v>40.235140605609821</v>
      </c>
      <c r="I2564" s="243">
        <f>+IF(I2559=1,I2576*'CPP Detay Tum Ay'!I$206+(1-'Measured TV opt-pt'!I2576)*'CPP Detay Tum Ay'!I$188,IF(I2559=2,I2576*'CPP Detay (düşük)'!I$206+(1-'Measured TV opt-pt'!I2576)*'CPP Detay (düşük)'!I$188,IF(I2559=3,I2576*'CPP Detay (yüksek)'!I$206+(1-'Measured TV opt-pt'!I2576)*'CPP Detay (yüksek)'!I$188,"Girilen Rakamda Hata Var")))</f>
        <v>38.06228309967112</v>
      </c>
      <c r="J2564" s="243">
        <f>+IF(J2559=1,J2576*'CPP Detay Tum Ay'!J$206+(1-'Measured TV opt-pt'!J2576)*'CPP Detay Tum Ay'!J$188,IF(J2559=2,J2576*'CPP Detay (düşük)'!J$206+(1-'Measured TV opt-pt'!J2576)*'CPP Detay (düşük)'!J$188,IF(J2559=3,J2576*'CPP Detay (yüksek)'!J$206+(1-'Measured TV opt-pt'!J2576)*'CPP Detay (yüksek)'!J$188,"Girilen Rakamda Hata Var")))</f>
        <v>23.833793255187018</v>
      </c>
      <c r="K2564" s="243">
        <f>+IF(K2559=1,K2576*'CPP Detay Tum Ay'!K$206+(1-'Measured TV opt-pt'!K2576)*'CPP Detay Tum Ay'!K$188,IF(K2559=2,K2576*'CPP Detay (düşük)'!K$206+(1-'Measured TV opt-pt'!K2576)*'CPP Detay (düşük)'!K$188,IF(K2559=3,K2576*'CPP Detay (yüksek)'!K$206+(1-'Measured TV opt-pt'!K2576)*'CPP Detay (yüksek)'!K$188,"Girilen Rakamda Hata Var")))</f>
        <v>18.035725898829039</v>
      </c>
      <c r="L2564" s="257">
        <f>+IF(L2559=1,L2576*'CPP Detay Tum Ay'!L$206+(1-'Measured TV opt-pt'!L2576)*'CPP Detay Tum Ay'!L$188,IF(L2559=2,L2576*'CPP Detay (düşük)'!L$206+(1-'Measured TV opt-pt'!L2576)*'CPP Detay (düşük)'!L$188,IF(L2559=3,L2576*'CPP Detay (yüksek)'!L$206+(1-'Measured TV opt-pt'!L2576)*'CPP Detay (yüksek)'!L$188,"Girilen Rakamda Hata Var")))</f>
        <v>35.145626645182467</v>
      </c>
      <c r="M2564" s="257">
        <f>+IF(M2559=1,M2576*'CPP Detay Tum Ay'!M$206+(1-'Measured TV opt-pt'!M2576)*'CPP Detay Tum Ay'!M$188,IF(M2559=2,M2576*'CPP Detay (düşük)'!M$206+(1-'Measured TV opt-pt'!M2576)*'CPP Detay (düşük)'!M$188,IF(M2559=3,M2576*'CPP Detay (yüksek)'!M$206+(1-'Measured TV opt-pt'!M2576)*'CPP Detay (yüksek)'!M$188,"Girilen Rakamda Hata Var")))</f>
        <v>36.521554108764683</v>
      </c>
      <c r="N2564" s="257">
        <f>+IF(N2559=1,N2576*'CPP Detay Tum Ay'!N$206+(1-'Measured TV opt-pt'!N2576)*'CPP Detay Tum Ay'!N$188,IF(N2559=2,N2576*'CPP Detay (düşük)'!N$206+(1-'Measured TV opt-pt'!N2576)*'CPP Detay (düşük)'!N$188,IF(N2559=3,N2576*'CPP Detay (yüksek)'!N$206+(1-'Measured TV opt-pt'!N2576)*'CPP Detay (yüksek)'!N$188,"Girilen Rakamda Hata Var")))</f>
        <v>32.626585992454281</v>
      </c>
      <c r="O2564" s="258">
        <f>+IF(O2559=1,O2576*'CPP Detay Tum Ay'!O$206+(1-'Measured TV opt-pt'!O2576)*'CPP Detay Tum Ay'!O$188,IF(O2559=2,O2576*'CPP Detay (düşük)'!O$206+(1-'Measured TV opt-pt'!O2576)*'CPP Detay (düşük)'!O$188,IF(O2559=3,O2576*'CPP Detay (yüksek)'!O$206+(1-'Measured TV opt-pt'!O2576)*'CPP Detay (yüksek)'!O$188,"Girilen Rakamda Hata Var")))</f>
        <v>0</v>
      </c>
      <c r="P2564" s="244"/>
    </row>
    <row r="2565" spans="1:41" ht="15.75" thickBot="1" x14ac:dyDescent="0.3">
      <c r="A2565" s="193" t="s">
        <v>119</v>
      </c>
      <c r="B2565" s="379"/>
      <c r="C2565" s="96" t="s">
        <v>229</v>
      </c>
      <c r="D2565" s="243">
        <f>+IF(D2559=1,D2577*'CPP Detay Tum Ay'!D$262+(1-'Measured TV opt-pt'!D2577)*'CPP Detay Tum Ay'!D$244,IF(D2559=2,D2577*'CPP Detay (düşük)'!D$262+(1-'Measured TV opt-pt'!D2577)*'CPP Detay (düşük)'!D$244,IF(D2559=3,D2577*'CPP Detay (yüksek)'!D$262+(1-'Measured TV opt-pt'!D2577)*'CPP Detay (yüksek)'!D$244,"Girilen Rakamda Hata Var")))</f>
        <v>0</v>
      </c>
      <c r="E2565" s="163">
        <f>+IF(E2559=1,E2577*'CPP Detay Tum Ay'!E$262+(1-'Measured TV opt-pt'!E2577)*'CPP Detay Tum Ay'!E$244,IF(E2559=2,E2577*'CPP Detay (düşük)'!E$262+(1-'Measured TV opt-pt'!E2577)*'CPP Detay (düşük)'!E$244,IF(E2559=3,E2577*'CPP Detay (yüksek)'!E$262+(1-'Measured TV opt-pt'!E2577)*'CPP Detay (yüksek)'!E$244,"Girilen Rakamda Hata Var")))</f>
        <v>0</v>
      </c>
      <c r="F2565" s="163">
        <f>+IF(F2559=1,F2577*'CPP Detay Tum Ay'!F$262+(1-'Measured TV opt-pt'!F2577)*'CPP Detay Tum Ay'!F$244,IF(F2559=2,F2577*'CPP Detay (düşük)'!F$262+(1-'Measured TV opt-pt'!F2577)*'CPP Detay (düşük)'!F$244,IF(F2559=3,F2577*'CPP Detay (yüksek)'!F$262+(1-'Measured TV opt-pt'!F2577)*'CPP Detay (yüksek)'!F$244,"Girilen Rakamda Hata Var")))</f>
        <v>0</v>
      </c>
      <c r="G2565" s="163">
        <f>+IF(G2559=1,G2577*'CPP Detay Tum Ay'!G$262+(1-'Measured TV opt-pt'!G2577)*'CPP Detay Tum Ay'!G$244,IF(G2559=2,G2577*'CPP Detay (düşük)'!G$262+(1-'Measured TV opt-pt'!G2577)*'CPP Detay (düşük)'!G$244,IF(G2559=3,G2577*'CPP Detay (yüksek)'!G$262+(1-'Measured TV opt-pt'!G2577)*'CPP Detay (yüksek)'!G$244,"Girilen Rakamda Hata Var")))</f>
        <v>0</v>
      </c>
      <c r="H2565" s="163">
        <f>+IF(H2559=1,H2577*'CPP Detay Tum Ay'!H$262+(1-'Measured TV opt-pt'!H2577)*'CPP Detay Tum Ay'!H$244,IF(H2559=2,H2577*'CPP Detay (düşük)'!H$262+(1-'Measured TV opt-pt'!H2577)*'CPP Detay (düşük)'!H$244,IF(H2559=3,H2577*'CPP Detay (yüksek)'!H$262+(1-'Measured TV opt-pt'!H2577)*'CPP Detay (yüksek)'!H$244,"Girilen Rakamda Hata Var")))</f>
        <v>0</v>
      </c>
      <c r="I2565" s="163">
        <f>+IF(I2559=1,I2577*'CPP Detay Tum Ay'!I$262+(1-'Measured TV opt-pt'!I2577)*'CPP Detay Tum Ay'!I$244,IF(I2559=2,I2577*'CPP Detay (düşük)'!I$262+(1-'Measured TV opt-pt'!I2577)*'CPP Detay (düşük)'!I$244,IF(I2559=3,I2577*'CPP Detay (yüksek)'!I$262+(1-'Measured TV opt-pt'!I2577)*'CPP Detay (yüksek)'!I$244,"Girilen Rakamda Hata Var")))</f>
        <v>0</v>
      </c>
      <c r="J2565" s="163">
        <f>+IF(J2559=1,J2577*'CPP Detay Tum Ay'!J$262+(1-'Measured TV opt-pt'!J2577)*'CPP Detay Tum Ay'!J$244,IF(J2559=2,J2577*'CPP Detay (düşük)'!J$262+(1-'Measured TV opt-pt'!J2577)*'CPP Detay (düşük)'!J$244,IF(J2559=3,J2577*'CPP Detay (yüksek)'!J$262+(1-'Measured TV opt-pt'!J2577)*'CPP Detay (yüksek)'!J$244,"Girilen Rakamda Hata Var")))</f>
        <v>0</v>
      </c>
      <c r="K2565" s="163">
        <f>+IF(K2559=1,K2577*'CPP Detay Tum Ay'!K$262+(1-'Measured TV opt-pt'!K2577)*'CPP Detay Tum Ay'!K$244,IF(K2559=2,K2577*'CPP Detay (düşük)'!K$262+(1-'Measured TV opt-pt'!K2577)*'CPP Detay (düşük)'!K$244,IF(K2559=3,K2577*'CPP Detay (yüksek)'!K$262+(1-'Measured TV opt-pt'!K2577)*'CPP Detay (yüksek)'!K$244,"Girilen Rakamda Hata Var")))</f>
        <v>0</v>
      </c>
      <c r="L2565" s="163">
        <f>+IF(L2559=1,L2577*'CPP Detay Tum Ay'!L$262+(1-'Measured TV opt-pt'!L2577)*'CPP Detay Tum Ay'!L$244,IF(L2559=2,L2577*'CPP Detay (düşük)'!L$262+(1-'Measured TV opt-pt'!L2577)*'CPP Detay (düşük)'!L$244,IF(L2559=3,L2577*'CPP Detay (yüksek)'!L$262+(1-'Measured TV opt-pt'!L2577)*'CPP Detay (yüksek)'!L$244,"Girilen Rakamda Hata Var")))</f>
        <v>0</v>
      </c>
      <c r="M2565" s="163">
        <f>+IF(M2559=1,M2577*'CPP Detay Tum Ay'!M$262+(1-'Measured TV opt-pt'!M2577)*'CPP Detay Tum Ay'!M$244,IF(M2559=2,M2577*'CPP Detay (düşük)'!M$262+(1-'Measured TV opt-pt'!M2577)*'CPP Detay (düşük)'!M$244,IF(M2559=3,M2577*'CPP Detay (yüksek)'!M$262+(1-'Measured TV opt-pt'!M2577)*'CPP Detay (yüksek)'!M$244,"Girilen Rakamda Hata Var")))</f>
        <v>0</v>
      </c>
      <c r="N2565" s="163">
        <f>+IF(N2559=1,N2577*'CPP Detay Tum Ay'!N$262+(1-'Measured TV opt-pt'!N2577)*'CPP Detay Tum Ay'!N$244,IF(N2559=2,N2577*'CPP Detay (düşük)'!N$262+(1-'Measured TV opt-pt'!N2577)*'CPP Detay (düşük)'!N$244,IF(N2559=3,N2577*'CPP Detay (yüksek)'!N$262+(1-'Measured TV opt-pt'!N2577)*'CPP Detay (yüksek)'!N$244,"Girilen Rakamda Hata Var")))</f>
        <v>0</v>
      </c>
      <c r="O2565" s="164">
        <f>+IF(O2559=1,O2577*'CPP Detay Tum Ay'!O$262+(1-'Measured TV opt-pt'!O2577)*'CPP Detay Tum Ay'!O$244,IF(O2559=2,O2577*'CPP Detay (düşük)'!O$262+(1-'Measured TV opt-pt'!O2577)*'CPP Detay (düşük)'!O$244,IF(O2559=3,O2577*'CPP Detay (yüksek)'!O$262+(1-'Measured TV opt-pt'!O2577)*'CPP Detay (yüksek)'!O$244,"Girilen Rakamda Hata Var")))</f>
        <v>0</v>
      </c>
      <c r="P2565" s="164"/>
    </row>
    <row r="2566" spans="1:41" x14ac:dyDescent="0.25">
      <c r="A2566" s="193" t="s">
        <v>119</v>
      </c>
      <c r="B2566" s="379"/>
      <c r="C2566" s="263" t="s">
        <v>16</v>
      </c>
      <c r="D2566" s="264">
        <f>+SUMPRODUCT(D2567:D2571,D2554:D2558)</f>
        <v>27.653823178294239</v>
      </c>
      <c r="E2566" s="264">
        <f t="shared" ref="E2566" si="5844">+SUMPRODUCT(E2567:E2571,E2554:E2558)</f>
        <v>27.703114644064968</v>
      </c>
      <c r="F2566" s="264">
        <f t="shared" ref="F2566" si="5845">+SUMPRODUCT(F2567:F2571,F2554:F2558)</f>
        <v>30.285910232228773</v>
      </c>
      <c r="G2566" s="264">
        <f t="shared" ref="G2566" si="5846">+SUMPRODUCT(G2567:G2571,G2554:G2558)</f>
        <v>41.492542717439399</v>
      </c>
      <c r="H2566" s="264">
        <f t="shared" ref="H2566" si="5847">+SUMPRODUCT(H2567:H2571,H2554:H2558)</f>
        <v>48.848858606440281</v>
      </c>
      <c r="I2566" s="264">
        <f t="shared" ref="I2566" si="5848">+SUMPRODUCT(I2567:I2571,I2554:I2558)</f>
        <v>45.840797985877941</v>
      </c>
      <c r="J2566" s="264">
        <f t="shared" ref="J2566" si="5849">+SUMPRODUCT(J2567:J2571,J2554:J2558)</f>
        <v>28.626367392404266</v>
      </c>
      <c r="K2566" s="264">
        <f t="shared" ref="K2566" si="5850">+SUMPRODUCT(K2567:K2571,K2554:K2558)</f>
        <v>22.9784839600655</v>
      </c>
      <c r="L2566" s="264">
        <f t="shared" ref="L2566" si="5851">+SUMPRODUCT(L2567:L2571,L2554:L2558)</f>
        <v>33.299156543907785</v>
      </c>
      <c r="M2566" s="264">
        <f t="shared" ref="M2566" si="5852">+SUMPRODUCT(M2567:M2571,M2554:M2558)</f>
        <v>37.028214579706173</v>
      </c>
      <c r="N2566" s="264">
        <f t="shared" ref="N2566" si="5853">+SUMPRODUCT(N2567:N2571,N2554:N2558)</f>
        <v>34.280449692454184</v>
      </c>
      <c r="O2566" s="265">
        <f t="shared" ref="O2566" si="5854">+SUMPRODUCT(O2567:O2571,O2554:O2558)</f>
        <v>29.126033809479445</v>
      </c>
      <c r="P2566" s="165"/>
    </row>
    <row r="2567" spans="1:41" x14ac:dyDescent="0.25">
      <c r="A2567" s="193" t="s">
        <v>119</v>
      </c>
      <c r="B2567" s="379"/>
      <c r="C2567" s="77" t="s">
        <v>212</v>
      </c>
      <c r="D2567" s="261">
        <f>+D2561*(D2573*D2599+(1-D2573)*D2598)</f>
        <v>26.25021524788589</v>
      </c>
      <c r="E2567" s="261">
        <f t="shared" ref="E2567:O2567" si="5855">+E2561*(E2573*E2599+(1-E2573)*E2598)</f>
        <v>25.639973963005293</v>
      </c>
      <c r="F2567" s="261">
        <f t="shared" si="5855"/>
        <v>27.65099796785292</v>
      </c>
      <c r="G2567" s="261">
        <f t="shared" si="5855"/>
        <v>36.928211777071247</v>
      </c>
      <c r="H2567" s="261">
        <f t="shared" si="5855"/>
        <v>43.53673662863801</v>
      </c>
      <c r="I2567" s="261">
        <f t="shared" si="5855"/>
        <v>41.486144613489763</v>
      </c>
      <c r="J2567" s="261">
        <f t="shared" si="5855"/>
        <v>26.575896946791136</v>
      </c>
      <c r="K2567" s="261">
        <f t="shared" si="5855"/>
        <v>22.638814878733228</v>
      </c>
      <c r="L2567" s="261">
        <f t="shared" si="5855"/>
        <v>31.183601739800341</v>
      </c>
      <c r="M2567" s="261">
        <f t="shared" si="5855"/>
        <v>35.033452856735813</v>
      </c>
      <c r="N2567" s="261">
        <f t="shared" si="5855"/>
        <v>32.570779472239778</v>
      </c>
      <c r="O2567" s="262">
        <f t="shared" si="5855"/>
        <v>27.479540942444356</v>
      </c>
      <c r="P2567" s="162"/>
    </row>
    <row r="2568" spans="1:41" x14ac:dyDescent="0.25">
      <c r="A2568" s="193" t="s">
        <v>119</v>
      </c>
      <c r="B2568" s="379"/>
      <c r="C2568" s="77" t="s">
        <v>213</v>
      </c>
      <c r="D2568" s="261">
        <f>+D2562*(D2574*D2599+(1-D2574)*D2598)</f>
        <v>0</v>
      </c>
      <c r="E2568" s="261">
        <f t="shared" ref="E2568:O2568" si="5856">+E2562*(E2574*E2599+(1-E2574)*E2598)</f>
        <v>0</v>
      </c>
      <c r="F2568" s="261">
        <f t="shared" si="5856"/>
        <v>0</v>
      </c>
      <c r="G2568" s="261">
        <f t="shared" si="5856"/>
        <v>0</v>
      </c>
      <c r="H2568" s="261">
        <f t="shared" si="5856"/>
        <v>0</v>
      </c>
      <c r="I2568" s="261">
        <f t="shared" si="5856"/>
        <v>0</v>
      </c>
      <c r="J2568" s="261">
        <f t="shared" si="5856"/>
        <v>0</v>
      </c>
      <c r="K2568" s="261">
        <f t="shared" si="5856"/>
        <v>0</v>
      </c>
      <c r="L2568" s="261">
        <f t="shared" si="5856"/>
        <v>0</v>
      </c>
      <c r="M2568" s="261">
        <f t="shared" si="5856"/>
        <v>0</v>
      </c>
      <c r="N2568" s="261">
        <f t="shared" si="5856"/>
        <v>0</v>
      </c>
      <c r="O2568" s="262">
        <f t="shared" si="5856"/>
        <v>0</v>
      </c>
      <c r="P2568" s="244"/>
    </row>
    <row r="2569" spans="1:41" x14ac:dyDescent="0.25">
      <c r="A2569" s="193" t="s">
        <v>119</v>
      </c>
      <c r="B2569" s="379"/>
      <c r="C2569" s="77" t="s">
        <v>214</v>
      </c>
      <c r="D2569" s="261">
        <f>+D2563*(D2575*D2599+(1-D2575)*D2598)</f>
        <v>31.820087987601561</v>
      </c>
      <c r="E2569" s="261">
        <f t="shared" ref="E2569:O2569" si="5857">+E2563*(E2575*E2599+(1-E2575)*E2598)</f>
        <v>32.826113569622073</v>
      </c>
      <c r="F2569" s="261">
        <f t="shared" si="5857"/>
        <v>37.044178516018711</v>
      </c>
      <c r="G2569" s="261">
        <f t="shared" si="5857"/>
        <v>47.270524051746861</v>
      </c>
      <c r="H2569" s="261">
        <f t="shared" si="5857"/>
        <v>55.911983029642592</v>
      </c>
      <c r="I2569" s="261">
        <f t="shared" si="5857"/>
        <v>52.507328435531228</v>
      </c>
      <c r="J2569" s="261">
        <f t="shared" si="5857"/>
        <v>32.287778407179204</v>
      </c>
      <c r="K2569" s="261">
        <f t="shared" si="5857"/>
        <v>24.618624828809072</v>
      </c>
      <c r="L2569" s="261">
        <f t="shared" si="5857"/>
        <v>39.187743654759302</v>
      </c>
      <c r="M2569" s="261">
        <f t="shared" si="5857"/>
        <v>43.959010066720587</v>
      </c>
      <c r="N2569" s="261">
        <f t="shared" si="5857"/>
        <v>40.5647587687642</v>
      </c>
      <c r="O2569" s="262">
        <f t="shared" si="5857"/>
        <v>34.129619164646762</v>
      </c>
      <c r="P2569" s="244"/>
    </row>
    <row r="2570" spans="1:41" x14ac:dyDescent="0.25">
      <c r="A2570" s="193" t="s">
        <v>119</v>
      </c>
      <c r="B2570" s="379"/>
      <c r="C2570" s="77" t="s">
        <v>215</v>
      </c>
      <c r="D2570" s="161">
        <f>+D2564*(D2576*D2599+(1-D2576)*D2598)</f>
        <v>19.529463967167661</v>
      </c>
      <c r="E2570" s="161">
        <f t="shared" ref="E2570:O2570" si="5858">+E2564*(E2576*E2599+(1-E2576)*E2598)</f>
        <v>18.801629722700003</v>
      </c>
      <c r="F2570" s="161">
        <f t="shared" si="5858"/>
        <v>28.162326824154327</v>
      </c>
      <c r="G2570" s="161">
        <f t="shared" si="5858"/>
        <v>45.864380727554071</v>
      </c>
      <c r="H2570" s="161">
        <f t="shared" si="5858"/>
        <v>54.421556011088434</v>
      </c>
      <c r="I2570" s="161">
        <f t="shared" si="5858"/>
        <v>51.482575689815</v>
      </c>
      <c r="J2570" s="161">
        <f t="shared" si="5858"/>
        <v>31.458695957739916</v>
      </c>
      <c r="K2570" s="161">
        <f t="shared" si="5858"/>
        <v>23.969486068396634</v>
      </c>
      <c r="L2570" s="161">
        <f t="shared" si="5858"/>
        <v>48.78087602808192</v>
      </c>
      <c r="M2570" s="161">
        <f t="shared" si="5858"/>
        <v>49.612772995570346</v>
      </c>
      <c r="N2570" s="161">
        <f t="shared" si="5858"/>
        <v>44.643873188868163</v>
      </c>
      <c r="O2570" s="162">
        <f t="shared" si="5858"/>
        <v>0</v>
      </c>
      <c r="P2570" s="244"/>
    </row>
    <row r="2571" spans="1:41" ht="15.75" thickBot="1" x14ac:dyDescent="0.3">
      <c r="A2571" s="193" t="s">
        <v>119</v>
      </c>
      <c r="B2571" s="379"/>
      <c r="C2571" s="96" t="s">
        <v>230</v>
      </c>
      <c r="D2571" s="163">
        <f>+D2565*(D2577*D2599+(1-D2577)*D2598)</f>
        <v>0</v>
      </c>
      <c r="E2571" s="163">
        <f t="shared" ref="E2571:O2571" si="5859">+E2565*(E2577*E2599+(1-E2577)*E2598)</f>
        <v>0</v>
      </c>
      <c r="F2571" s="163">
        <f t="shared" si="5859"/>
        <v>0</v>
      </c>
      <c r="G2571" s="163">
        <f t="shared" si="5859"/>
        <v>0</v>
      </c>
      <c r="H2571" s="163">
        <f t="shared" si="5859"/>
        <v>0</v>
      </c>
      <c r="I2571" s="163">
        <f t="shared" si="5859"/>
        <v>0</v>
      </c>
      <c r="J2571" s="163">
        <f t="shared" si="5859"/>
        <v>0</v>
      </c>
      <c r="K2571" s="163">
        <f t="shared" si="5859"/>
        <v>0</v>
      </c>
      <c r="L2571" s="163">
        <f t="shared" si="5859"/>
        <v>0</v>
      </c>
      <c r="M2571" s="163">
        <f t="shared" si="5859"/>
        <v>0</v>
      </c>
      <c r="N2571" s="163">
        <f t="shared" si="5859"/>
        <v>0</v>
      </c>
      <c r="O2571" s="164">
        <f t="shared" si="5859"/>
        <v>0</v>
      </c>
      <c r="P2571" s="164"/>
    </row>
    <row r="2572" spans="1:41" x14ac:dyDescent="0.25">
      <c r="A2572" s="193" t="s">
        <v>119</v>
      </c>
      <c r="B2572" s="379"/>
      <c r="C2572" s="204" t="s">
        <v>2</v>
      </c>
      <c r="D2572" s="205">
        <f>+IFERROR(SUMPRODUCT(D2573:D2577,D2579:D2583)/D2578,0)</f>
        <v>0</v>
      </c>
      <c r="E2572" s="205">
        <f t="shared" ref="E2572" si="5860">+IFERROR(SUMPRODUCT(E2573:E2577,E2579:E2583)/E2578,0)</f>
        <v>0</v>
      </c>
      <c r="F2572" s="205">
        <f t="shared" ref="F2572" si="5861">+IFERROR(SUMPRODUCT(F2573:F2577,F2579:F2583)/F2578,0)</f>
        <v>0</v>
      </c>
      <c r="G2572" s="205">
        <f t="shared" ref="G2572" si="5862">+IFERROR(SUMPRODUCT(G2573:G2577,G2579:G2583)/G2578,0)</f>
        <v>0</v>
      </c>
      <c r="H2572" s="205">
        <f t="shared" ref="H2572" si="5863">+IFERROR(SUMPRODUCT(H2573:H2577,H2579:H2583)/H2578,0)</f>
        <v>0</v>
      </c>
      <c r="I2572" s="205">
        <f t="shared" ref="I2572" si="5864">+IFERROR(SUMPRODUCT(I2573:I2577,I2579:I2583)/I2578,0)</f>
        <v>0</v>
      </c>
      <c r="J2572" s="205">
        <f t="shared" ref="J2572" si="5865">+IFERROR(SUMPRODUCT(J2573:J2577,J2579:J2583)/J2578,0)</f>
        <v>0</v>
      </c>
      <c r="K2572" s="205">
        <f t="shared" ref="K2572" si="5866">+IFERROR(SUMPRODUCT(K2573:K2577,K2579:K2583)/K2578,0)</f>
        <v>0</v>
      </c>
      <c r="L2572" s="205">
        <f t="shared" ref="L2572" si="5867">+IFERROR(SUMPRODUCT(L2573:L2577,L2579:L2583)/L2578,0)</f>
        <v>0</v>
      </c>
      <c r="M2572" s="205">
        <f t="shared" ref="M2572" si="5868">+IFERROR(SUMPRODUCT(M2573:M2577,M2579:M2583)/M2578,0)</f>
        <v>0</v>
      </c>
      <c r="N2572" s="205">
        <f t="shared" ref="N2572" si="5869">+IFERROR(SUMPRODUCT(N2573:N2577,N2579:N2583)/N2578,0)</f>
        <v>0</v>
      </c>
      <c r="O2572" s="205">
        <f t="shared" ref="O2572" si="5870">+IFERROR(SUMPRODUCT(O2573:O2577,O2579:O2583)/O2578,0)</f>
        <v>0</v>
      </c>
      <c r="P2572" s="166" t="e">
        <f>+SUMPRODUCT(D2572:O2572,D2578:O2578)/P2578</f>
        <v>#DIV/0!</v>
      </c>
      <c r="R2572" s="192">
        <f>+D2572</f>
        <v>0</v>
      </c>
      <c r="S2572" s="192">
        <f t="shared" ref="S2572" si="5871">+E2572</f>
        <v>0</v>
      </c>
      <c r="T2572" s="192">
        <f t="shared" ref="T2572" si="5872">+F2572</f>
        <v>0</v>
      </c>
      <c r="U2572" s="192">
        <f t="shared" ref="U2572" si="5873">+G2572</f>
        <v>0</v>
      </c>
      <c r="V2572" s="192">
        <f t="shared" ref="V2572" si="5874">+H2572</f>
        <v>0</v>
      </c>
      <c r="W2572" s="192">
        <f t="shared" ref="W2572" si="5875">+I2572</f>
        <v>0</v>
      </c>
      <c r="X2572" s="192">
        <f t="shared" ref="X2572" si="5876">+J2572</f>
        <v>0</v>
      </c>
      <c r="Y2572" s="192">
        <f t="shared" ref="Y2572" si="5877">+K2572</f>
        <v>0</v>
      </c>
      <c r="Z2572" s="192">
        <f t="shared" ref="Z2572" si="5878">+L2572</f>
        <v>0</v>
      </c>
      <c r="AA2572" s="192">
        <f t="shared" ref="AA2572" si="5879">+M2572</f>
        <v>0</v>
      </c>
      <c r="AB2572" s="192">
        <f t="shared" ref="AB2572" si="5880">+N2572</f>
        <v>0</v>
      </c>
      <c r="AC2572" s="192">
        <f t="shared" ref="AC2572" si="5881">+O2572</f>
        <v>0</v>
      </c>
      <c r="AD2572" s="190">
        <f>+D2578</f>
        <v>0</v>
      </c>
      <c r="AE2572" s="190">
        <f t="shared" ref="AE2572" si="5882">+E2578</f>
        <v>0</v>
      </c>
      <c r="AF2572" s="190">
        <f t="shared" ref="AF2572" si="5883">+F2578</f>
        <v>0</v>
      </c>
      <c r="AG2572" s="190">
        <f t="shared" ref="AG2572" si="5884">+G2578</f>
        <v>0</v>
      </c>
      <c r="AH2572" s="190">
        <f t="shared" ref="AH2572" si="5885">+H2578</f>
        <v>0</v>
      </c>
      <c r="AI2572" s="190">
        <f t="shared" ref="AI2572" si="5886">+I2578</f>
        <v>0</v>
      </c>
      <c r="AJ2572" s="190">
        <f t="shared" ref="AJ2572" si="5887">+J2578</f>
        <v>0</v>
      </c>
      <c r="AK2572" s="190">
        <f t="shared" ref="AK2572" si="5888">+K2578</f>
        <v>0</v>
      </c>
      <c r="AL2572" s="190">
        <f t="shared" ref="AL2572" si="5889">+L2578</f>
        <v>0</v>
      </c>
      <c r="AM2572" s="190">
        <f t="shared" ref="AM2572" si="5890">+M2578</f>
        <v>0</v>
      </c>
      <c r="AN2572" s="190">
        <f t="shared" ref="AN2572" si="5891">+N2578</f>
        <v>0</v>
      </c>
      <c r="AO2572" s="190">
        <f t="shared" ref="AO2572" si="5892">+O2578</f>
        <v>0</v>
      </c>
    </row>
    <row r="2573" spans="1:41" x14ac:dyDescent="0.25">
      <c r="A2573" s="193" t="s">
        <v>119</v>
      </c>
      <c r="B2573" s="379"/>
      <c r="C2573" s="178" t="s">
        <v>3</v>
      </c>
      <c r="D2573" s="179">
        <v>0.55000000000000004</v>
      </c>
      <c r="E2573" s="179">
        <v>0.55000000000000004</v>
      </c>
      <c r="F2573" s="179">
        <v>0.55000000000000004</v>
      </c>
      <c r="G2573" s="179">
        <v>0.55000000000000004</v>
      </c>
      <c r="H2573" s="179">
        <v>0.55000000000000004</v>
      </c>
      <c r="I2573" s="179">
        <v>0.55000000000000004</v>
      </c>
      <c r="J2573" s="179">
        <v>0.55000000000000004</v>
      </c>
      <c r="K2573" s="179">
        <v>0.48915873014712274</v>
      </c>
      <c r="L2573" s="179">
        <v>0.4834974169537235</v>
      </c>
      <c r="M2573" s="179">
        <v>0.45414569524687309</v>
      </c>
      <c r="N2573" s="179">
        <v>0.38276016431267579</v>
      </c>
      <c r="O2573" s="179">
        <v>0.34111134082271427</v>
      </c>
      <c r="P2573" s="180" t="e">
        <f>+SUMPRODUCT(D2573:O2573,D2579:O2579)/P2579</f>
        <v>#DIV/0!</v>
      </c>
    </row>
    <row r="2574" spans="1:41" x14ac:dyDescent="0.25">
      <c r="A2574" s="193" t="s">
        <v>119</v>
      </c>
      <c r="B2574" s="379"/>
      <c r="C2574" s="178" t="s">
        <v>200</v>
      </c>
      <c r="D2574" s="179">
        <v>0.55000000000000004</v>
      </c>
      <c r="E2574" s="179">
        <v>0.55000000000000004</v>
      </c>
      <c r="F2574" s="179">
        <v>0.55000000000000004</v>
      </c>
      <c r="G2574" s="179">
        <v>0.55000000000000004</v>
      </c>
      <c r="H2574" s="179">
        <v>0.55000000000000004</v>
      </c>
      <c r="I2574" s="179">
        <v>0.55000000000000004</v>
      </c>
      <c r="J2574" s="179">
        <v>0.55000000000000004</v>
      </c>
      <c r="K2574" s="179">
        <v>0.48915873014712274</v>
      </c>
      <c r="L2574" s="179">
        <v>0.4834974169537235</v>
      </c>
      <c r="M2574" s="179">
        <v>0.45414569524687309</v>
      </c>
      <c r="N2574" s="179">
        <v>0.38276016431267579</v>
      </c>
      <c r="O2574" s="179">
        <v>0.34111134082271427</v>
      </c>
      <c r="P2574" s="242"/>
    </row>
    <row r="2575" spans="1:41" x14ac:dyDescent="0.25">
      <c r="A2575" s="193" t="s">
        <v>119</v>
      </c>
      <c r="B2575" s="379"/>
      <c r="C2575" s="178" t="s">
        <v>201</v>
      </c>
      <c r="D2575" s="179">
        <v>0.55000000000000004</v>
      </c>
      <c r="E2575" s="179">
        <v>0.55000000000000004</v>
      </c>
      <c r="F2575" s="179">
        <v>0.55000000000000004</v>
      </c>
      <c r="G2575" s="179">
        <v>0.55000000000000004</v>
      </c>
      <c r="H2575" s="179">
        <v>0.55000000000000004</v>
      </c>
      <c r="I2575" s="179">
        <v>0.55000000000000004</v>
      </c>
      <c r="J2575" s="179">
        <v>0.55000000000000004</v>
      </c>
      <c r="K2575" s="179">
        <v>0.48915873014712274</v>
      </c>
      <c r="L2575" s="179">
        <v>0.4834974169537235</v>
      </c>
      <c r="M2575" s="179">
        <v>0.45414569524687309</v>
      </c>
      <c r="N2575" s="179">
        <v>0.38276016431267579</v>
      </c>
      <c r="O2575" s="179">
        <v>0.34111134082271427</v>
      </c>
      <c r="P2575" s="242"/>
    </row>
    <row r="2576" spans="1:41" x14ac:dyDescent="0.25">
      <c r="A2576" s="193" t="s">
        <v>119</v>
      </c>
      <c r="B2576" s="379"/>
      <c r="C2576" s="178" t="s">
        <v>202</v>
      </c>
      <c r="D2576" s="179">
        <v>0.55000000000000004</v>
      </c>
      <c r="E2576" s="179">
        <v>0.55000000000000004</v>
      </c>
      <c r="F2576" s="179">
        <v>0.55000000000000004</v>
      </c>
      <c r="G2576" s="179">
        <v>0.55000000000000004</v>
      </c>
      <c r="H2576" s="179">
        <v>0.55000000000000004</v>
      </c>
      <c r="I2576" s="179">
        <v>0.55000000000000004</v>
      </c>
      <c r="J2576" s="179">
        <v>0.55000000000000004</v>
      </c>
      <c r="K2576" s="179">
        <v>0.48915873014712274</v>
      </c>
      <c r="L2576" s="179">
        <v>0.4834974169537235</v>
      </c>
      <c r="M2576" s="179">
        <v>0.45414569524687309</v>
      </c>
      <c r="N2576" s="179">
        <v>0.38276016431267579</v>
      </c>
      <c r="O2576" s="179">
        <v>0.34111134082271427</v>
      </c>
      <c r="P2576" s="242"/>
    </row>
    <row r="2577" spans="1:53" ht="15.75" thickBot="1" x14ac:dyDescent="0.3">
      <c r="A2577" s="193" t="s">
        <v>119</v>
      </c>
      <c r="B2577" s="379"/>
      <c r="C2577" s="280" t="s">
        <v>231</v>
      </c>
      <c r="D2577" s="179">
        <v>0.55000000000000004</v>
      </c>
      <c r="E2577" s="179">
        <v>0.55000000000000004</v>
      </c>
      <c r="F2577" s="179">
        <v>0.55000000000000004</v>
      </c>
      <c r="G2577" s="179">
        <v>0.55000000000000004</v>
      </c>
      <c r="H2577" s="179">
        <v>0.55000000000000004</v>
      </c>
      <c r="I2577" s="179">
        <v>0.55000000000000004</v>
      </c>
      <c r="J2577" s="179">
        <v>0.55000000000000004</v>
      </c>
      <c r="K2577" s="179">
        <v>0.48915873014712274</v>
      </c>
      <c r="L2577" s="179">
        <v>0.4834974169537235</v>
      </c>
      <c r="M2577" s="179">
        <v>0.45414569524687309</v>
      </c>
      <c r="N2577" s="179">
        <v>0.38276016431267579</v>
      </c>
      <c r="O2577" s="179">
        <v>0.34111134082271427</v>
      </c>
      <c r="P2577" s="182" t="e">
        <f t="shared" ref="P2577" si="5893">+SUMPRODUCT(D2577:O2577,D2583:O2583)/P2583</f>
        <v>#DIV/0!</v>
      </c>
    </row>
    <row r="2578" spans="1:53" x14ac:dyDescent="0.25">
      <c r="A2578" s="193" t="s">
        <v>119</v>
      </c>
      <c r="B2578" s="379"/>
      <c r="C2578" s="99" t="s">
        <v>239</v>
      </c>
      <c r="D2578" s="100">
        <f>+D2547/D2560/30</f>
        <v>0</v>
      </c>
      <c r="E2578" s="100">
        <f t="shared" ref="E2578:O2578" si="5894">+E2547/E2560/30</f>
        <v>0</v>
      </c>
      <c r="F2578" s="100">
        <f t="shared" si="5894"/>
        <v>0</v>
      </c>
      <c r="G2578" s="100">
        <f t="shared" si="5894"/>
        <v>0</v>
      </c>
      <c r="H2578" s="100">
        <f t="shared" si="5894"/>
        <v>0</v>
      </c>
      <c r="I2578" s="100">
        <f t="shared" si="5894"/>
        <v>0</v>
      </c>
      <c r="J2578" s="100">
        <f>+J2547/J2560/30</f>
        <v>0</v>
      </c>
      <c r="K2578" s="100">
        <f t="shared" si="5894"/>
        <v>0</v>
      </c>
      <c r="L2578" s="100">
        <f t="shared" si="5894"/>
        <v>0</v>
      </c>
      <c r="M2578" s="100">
        <f t="shared" si="5894"/>
        <v>0</v>
      </c>
      <c r="N2578" s="100">
        <f t="shared" si="5894"/>
        <v>0</v>
      </c>
      <c r="O2578" s="167">
        <f t="shared" si="5894"/>
        <v>0</v>
      </c>
      <c r="P2578" s="167">
        <f>SUM(D2578:O2578)</f>
        <v>0</v>
      </c>
    </row>
    <row r="2579" spans="1:53" x14ac:dyDescent="0.25">
      <c r="A2579" s="193" t="s">
        <v>119</v>
      </c>
      <c r="B2579" s="379"/>
      <c r="C2579" s="86" t="s">
        <v>240</v>
      </c>
      <c r="D2579" s="87">
        <f>+D2578*D2554</f>
        <v>0</v>
      </c>
      <c r="E2579" s="87">
        <f t="shared" ref="E2579" si="5895">+E2578*E2554</f>
        <v>0</v>
      </c>
      <c r="F2579" s="87">
        <f t="shared" ref="F2579" si="5896">+F2578*F2554</f>
        <v>0</v>
      </c>
      <c r="G2579" s="87">
        <f t="shared" ref="G2579" si="5897">+G2578*G2554</f>
        <v>0</v>
      </c>
      <c r="H2579" s="87">
        <f t="shared" ref="H2579" si="5898">+H2578*H2554</f>
        <v>0</v>
      </c>
      <c r="I2579" s="87">
        <f t="shared" ref="I2579" si="5899">+I2578*I2554</f>
        <v>0</v>
      </c>
      <c r="J2579" s="87">
        <f t="shared" ref="J2579" si="5900">+J2578*J2554</f>
        <v>0</v>
      </c>
      <c r="K2579" s="87">
        <f t="shared" ref="K2579" si="5901">+K2578*K2554</f>
        <v>0</v>
      </c>
      <c r="L2579" s="87">
        <f t="shared" ref="L2579" si="5902">+L2578*L2554</f>
        <v>0</v>
      </c>
      <c r="M2579" s="87">
        <f t="shared" ref="M2579" si="5903">+M2578*M2554</f>
        <v>0</v>
      </c>
      <c r="N2579" s="87">
        <f t="shared" ref="N2579" si="5904">+N2578*N2554</f>
        <v>0</v>
      </c>
      <c r="O2579" s="159">
        <f t="shared" ref="O2579" si="5905">+O2578*O2554</f>
        <v>0</v>
      </c>
      <c r="P2579" s="159">
        <f t="shared" ref="P2579:P2589" si="5906">SUM(D2579:O2579)</f>
        <v>0</v>
      </c>
      <c r="AP2579" s="190">
        <f>+D2579</f>
        <v>0</v>
      </c>
      <c r="AQ2579" s="190">
        <f t="shared" ref="AQ2579:AQ2583" si="5907">+E2579</f>
        <v>0</v>
      </c>
      <c r="AR2579" s="190">
        <f t="shared" ref="AR2579:AR2583" si="5908">+F2579</f>
        <v>0</v>
      </c>
      <c r="AS2579" s="190">
        <f t="shared" ref="AS2579:AS2583" si="5909">+G2579</f>
        <v>0</v>
      </c>
      <c r="AT2579" s="190">
        <f t="shared" ref="AT2579:AT2583" si="5910">+H2579</f>
        <v>0</v>
      </c>
      <c r="AU2579" s="190">
        <f t="shared" ref="AU2579:AU2583" si="5911">+I2579</f>
        <v>0</v>
      </c>
      <c r="AV2579" s="190">
        <f t="shared" ref="AV2579:AV2583" si="5912">+J2579</f>
        <v>0</v>
      </c>
      <c r="AW2579" s="190">
        <f t="shared" ref="AW2579:AW2583" si="5913">+K2579</f>
        <v>0</v>
      </c>
      <c r="AX2579" s="190">
        <f t="shared" ref="AX2579:AX2583" si="5914">+L2579</f>
        <v>0</v>
      </c>
      <c r="AY2579" s="190">
        <f t="shared" ref="AY2579:AY2583" si="5915">+M2579</f>
        <v>0</v>
      </c>
      <c r="AZ2579" s="190">
        <f t="shared" ref="AZ2579:AZ2583" si="5916">+N2579</f>
        <v>0</v>
      </c>
      <c r="BA2579" s="190">
        <f t="shared" ref="BA2579:BA2583" si="5917">+O2579</f>
        <v>0</v>
      </c>
    </row>
    <row r="2580" spans="1:53" x14ac:dyDescent="0.25">
      <c r="A2580" s="193" t="s">
        <v>119</v>
      </c>
      <c r="B2580" s="379"/>
      <c r="C2580" s="86" t="s">
        <v>241</v>
      </c>
      <c r="D2580" s="87">
        <f>+D2578*D2555</f>
        <v>0</v>
      </c>
      <c r="E2580" s="87">
        <f t="shared" ref="E2580:O2580" si="5918">+E2578*E2555</f>
        <v>0</v>
      </c>
      <c r="F2580" s="87">
        <f t="shared" si="5918"/>
        <v>0</v>
      </c>
      <c r="G2580" s="87">
        <f t="shared" si="5918"/>
        <v>0</v>
      </c>
      <c r="H2580" s="87">
        <f t="shared" si="5918"/>
        <v>0</v>
      </c>
      <c r="I2580" s="87">
        <f t="shared" si="5918"/>
        <v>0</v>
      </c>
      <c r="J2580" s="87">
        <f t="shared" si="5918"/>
        <v>0</v>
      </c>
      <c r="K2580" s="87">
        <f t="shared" si="5918"/>
        <v>0</v>
      </c>
      <c r="L2580" s="87">
        <f t="shared" si="5918"/>
        <v>0</v>
      </c>
      <c r="M2580" s="87">
        <f t="shared" si="5918"/>
        <v>0</v>
      </c>
      <c r="N2580" s="87">
        <f t="shared" si="5918"/>
        <v>0</v>
      </c>
      <c r="O2580" s="159">
        <f t="shared" si="5918"/>
        <v>0</v>
      </c>
      <c r="P2580" s="159"/>
      <c r="AP2580" s="190">
        <f t="shared" ref="AP2580:AP2583" si="5919">+D2580</f>
        <v>0</v>
      </c>
      <c r="AQ2580" s="190">
        <f t="shared" si="5907"/>
        <v>0</v>
      </c>
      <c r="AR2580" s="190">
        <f t="shared" si="5908"/>
        <v>0</v>
      </c>
      <c r="AS2580" s="190">
        <f t="shared" si="5909"/>
        <v>0</v>
      </c>
      <c r="AT2580" s="190">
        <f t="shared" si="5910"/>
        <v>0</v>
      </c>
      <c r="AU2580" s="190">
        <f t="shared" si="5911"/>
        <v>0</v>
      </c>
      <c r="AV2580" s="190">
        <f t="shared" si="5912"/>
        <v>0</v>
      </c>
      <c r="AW2580" s="190">
        <f t="shared" si="5913"/>
        <v>0</v>
      </c>
      <c r="AX2580" s="190">
        <f t="shared" si="5914"/>
        <v>0</v>
      </c>
      <c r="AY2580" s="190">
        <f t="shared" si="5915"/>
        <v>0</v>
      </c>
      <c r="AZ2580" s="190">
        <f t="shared" si="5916"/>
        <v>0</v>
      </c>
      <c r="BA2580" s="190">
        <f t="shared" si="5917"/>
        <v>0</v>
      </c>
    </row>
    <row r="2581" spans="1:53" x14ac:dyDescent="0.25">
      <c r="A2581" s="193" t="s">
        <v>119</v>
      </c>
      <c r="B2581" s="379"/>
      <c r="C2581" s="86" t="s">
        <v>242</v>
      </c>
      <c r="D2581" s="87">
        <f>+D2578*D2556</f>
        <v>0</v>
      </c>
      <c r="E2581" s="87">
        <f t="shared" ref="E2581:O2581" si="5920">+E2578*E2556</f>
        <v>0</v>
      </c>
      <c r="F2581" s="87">
        <f t="shared" si="5920"/>
        <v>0</v>
      </c>
      <c r="G2581" s="87">
        <f t="shared" si="5920"/>
        <v>0</v>
      </c>
      <c r="H2581" s="87">
        <f t="shared" si="5920"/>
        <v>0</v>
      </c>
      <c r="I2581" s="87">
        <f t="shared" si="5920"/>
        <v>0</v>
      </c>
      <c r="J2581" s="87">
        <f t="shared" si="5920"/>
        <v>0</v>
      </c>
      <c r="K2581" s="87">
        <f t="shared" si="5920"/>
        <v>0</v>
      </c>
      <c r="L2581" s="87">
        <f t="shared" si="5920"/>
        <v>0</v>
      </c>
      <c r="M2581" s="87">
        <f t="shared" si="5920"/>
        <v>0</v>
      </c>
      <c r="N2581" s="87">
        <f t="shared" si="5920"/>
        <v>0</v>
      </c>
      <c r="O2581" s="159">
        <f t="shared" si="5920"/>
        <v>0</v>
      </c>
      <c r="P2581" s="159"/>
      <c r="AP2581" s="190">
        <f t="shared" si="5919"/>
        <v>0</v>
      </c>
      <c r="AQ2581" s="190">
        <f t="shared" si="5907"/>
        <v>0</v>
      </c>
      <c r="AR2581" s="190">
        <f t="shared" si="5908"/>
        <v>0</v>
      </c>
      <c r="AS2581" s="190">
        <f t="shared" si="5909"/>
        <v>0</v>
      </c>
      <c r="AT2581" s="190">
        <f t="shared" si="5910"/>
        <v>0</v>
      </c>
      <c r="AU2581" s="190">
        <f t="shared" si="5911"/>
        <v>0</v>
      </c>
      <c r="AV2581" s="190">
        <f t="shared" si="5912"/>
        <v>0</v>
      </c>
      <c r="AW2581" s="190">
        <f t="shared" si="5913"/>
        <v>0</v>
      </c>
      <c r="AX2581" s="190">
        <f t="shared" si="5914"/>
        <v>0</v>
      </c>
      <c r="AY2581" s="190">
        <f t="shared" si="5915"/>
        <v>0</v>
      </c>
      <c r="AZ2581" s="190">
        <f t="shared" si="5916"/>
        <v>0</v>
      </c>
      <c r="BA2581" s="190">
        <f t="shared" si="5917"/>
        <v>0</v>
      </c>
    </row>
    <row r="2582" spans="1:53" x14ac:dyDescent="0.25">
      <c r="A2582" s="193" t="s">
        <v>119</v>
      </c>
      <c r="B2582" s="379"/>
      <c r="C2582" s="86" t="s">
        <v>243</v>
      </c>
      <c r="D2582" s="87">
        <f>+D2578*D2557</f>
        <v>0</v>
      </c>
      <c r="E2582" s="87">
        <f t="shared" ref="E2582:O2582" si="5921">+E2578*E2557</f>
        <v>0</v>
      </c>
      <c r="F2582" s="87">
        <f t="shared" si="5921"/>
        <v>0</v>
      </c>
      <c r="G2582" s="87">
        <f t="shared" si="5921"/>
        <v>0</v>
      </c>
      <c r="H2582" s="87">
        <f t="shared" si="5921"/>
        <v>0</v>
      </c>
      <c r="I2582" s="87">
        <f t="shared" si="5921"/>
        <v>0</v>
      </c>
      <c r="J2582" s="87">
        <f t="shared" si="5921"/>
        <v>0</v>
      </c>
      <c r="K2582" s="87">
        <f t="shared" si="5921"/>
        <v>0</v>
      </c>
      <c r="L2582" s="87">
        <f t="shared" si="5921"/>
        <v>0</v>
      </c>
      <c r="M2582" s="87">
        <f t="shared" si="5921"/>
        <v>0</v>
      </c>
      <c r="N2582" s="87">
        <f t="shared" si="5921"/>
        <v>0</v>
      </c>
      <c r="O2582" s="159">
        <f t="shared" si="5921"/>
        <v>0</v>
      </c>
      <c r="P2582" s="159"/>
      <c r="AP2582" s="190">
        <f t="shared" si="5919"/>
        <v>0</v>
      </c>
      <c r="AQ2582" s="190">
        <f t="shared" si="5907"/>
        <v>0</v>
      </c>
      <c r="AR2582" s="190">
        <f t="shared" si="5908"/>
        <v>0</v>
      </c>
      <c r="AS2582" s="190">
        <f t="shared" si="5909"/>
        <v>0</v>
      </c>
      <c r="AT2582" s="190">
        <f t="shared" si="5910"/>
        <v>0</v>
      </c>
      <c r="AU2582" s="190">
        <f t="shared" si="5911"/>
        <v>0</v>
      </c>
      <c r="AV2582" s="190">
        <f t="shared" si="5912"/>
        <v>0</v>
      </c>
      <c r="AW2582" s="190">
        <f t="shared" si="5913"/>
        <v>0</v>
      </c>
      <c r="AX2582" s="190">
        <f t="shared" si="5914"/>
        <v>0</v>
      </c>
      <c r="AY2582" s="190">
        <f t="shared" si="5915"/>
        <v>0</v>
      </c>
      <c r="AZ2582" s="190">
        <f t="shared" si="5916"/>
        <v>0</v>
      </c>
      <c r="BA2582" s="190">
        <f t="shared" si="5917"/>
        <v>0</v>
      </c>
    </row>
    <row r="2583" spans="1:53" ht="15.75" thickBot="1" x14ac:dyDescent="0.3">
      <c r="A2583" s="193" t="s">
        <v>119</v>
      </c>
      <c r="B2583" s="379"/>
      <c r="C2583" s="96" t="s">
        <v>244</v>
      </c>
      <c r="D2583" s="251">
        <f>+D2578*D2558</f>
        <v>0</v>
      </c>
      <c r="E2583" s="251">
        <f t="shared" ref="E2583:O2583" si="5922">+E2578*E2558</f>
        <v>0</v>
      </c>
      <c r="F2583" s="251">
        <f t="shared" si="5922"/>
        <v>0</v>
      </c>
      <c r="G2583" s="251">
        <f t="shared" si="5922"/>
        <v>0</v>
      </c>
      <c r="H2583" s="251">
        <f t="shared" si="5922"/>
        <v>0</v>
      </c>
      <c r="I2583" s="251">
        <f t="shared" si="5922"/>
        <v>0</v>
      </c>
      <c r="J2583" s="251">
        <f t="shared" si="5922"/>
        <v>0</v>
      </c>
      <c r="K2583" s="251">
        <f t="shared" si="5922"/>
        <v>0</v>
      </c>
      <c r="L2583" s="251">
        <f t="shared" si="5922"/>
        <v>0</v>
      </c>
      <c r="M2583" s="251">
        <f t="shared" si="5922"/>
        <v>0</v>
      </c>
      <c r="N2583" s="251">
        <f t="shared" si="5922"/>
        <v>0</v>
      </c>
      <c r="O2583" s="251">
        <f t="shared" si="5922"/>
        <v>0</v>
      </c>
      <c r="P2583" s="169">
        <f t="shared" si="5906"/>
        <v>0</v>
      </c>
      <c r="AP2583" s="190">
        <f t="shared" si="5919"/>
        <v>0</v>
      </c>
      <c r="AQ2583" s="190">
        <f t="shared" si="5907"/>
        <v>0</v>
      </c>
      <c r="AR2583" s="190">
        <f t="shared" si="5908"/>
        <v>0</v>
      </c>
      <c r="AS2583" s="190">
        <f t="shared" si="5909"/>
        <v>0</v>
      </c>
      <c r="AT2583" s="190">
        <f t="shared" si="5910"/>
        <v>0</v>
      </c>
      <c r="AU2583" s="190">
        <f t="shared" si="5911"/>
        <v>0</v>
      </c>
      <c r="AV2583" s="190">
        <f t="shared" si="5912"/>
        <v>0</v>
      </c>
      <c r="AW2583" s="190">
        <f t="shared" si="5913"/>
        <v>0</v>
      </c>
      <c r="AX2583" s="190">
        <f t="shared" si="5914"/>
        <v>0</v>
      </c>
      <c r="AY2583" s="190">
        <f t="shared" si="5915"/>
        <v>0</v>
      </c>
      <c r="AZ2583" s="190">
        <f t="shared" si="5916"/>
        <v>0</v>
      </c>
      <c r="BA2583" s="190">
        <f t="shared" si="5917"/>
        <v>0</v>
      </c>
    </row>
    <row r="2584" spans="1:53" x14ac:dyDescent="0.25">
      <c r="A2584" s="193" t="s">
        <v>119</v>
      </c>
      <c r="B2584" s="379"/>
      <c r="C2584" s="99" t="s">
        <v>245</v>
      </c>
      <c r="D2584" s="100">
        <f>+IFERROR(D2547/D2566/30,0)</f>
        <v>0</v>
      </c>
      <c r="E2584" s="100">
        <f t="shared" ref="E2584:O2584" si="5923">+IFERROR(E2547/E2566/30,0)</f>
        <v>0</v>
      </c>
      <c r="F2584" s="100">
        <f t="shared" si="5923"/>
        <v>0</v>
      </c>
      <c r="G2584" s="100">
        <f t="shared" si="5923"/>
        <v>0</v>
      </c>
      <c r="H2584" s="100">
        <f t="shared" si="5923"/>
        <v>0</v>
      </c>
      <c r="I2584" s="100">
        <f t="shared" si="5923"/>
        <v>0</v>
      </c>
      <c r="J2584" s="100">
        <f t="shared" si="5923"/>
        <v>0</v>
      </c>
      <c r="K2584" s="100">
        <f t="shared" si="5923"/>
        <v>0</v>
      </c>
      <c r="L2584" s="100">
        <f t="shared" si="5923"/>
        <v>0</v>
      </c>
      <c r="M2584" s="100">
        <f t="shared" si="5923"/>
        <v>0</v>
      </c>
      <c r="N2584" s="100">
        <f t="shared" si="5923"/>
        <v>0</v>
      </c>
      <c r="O2584" s="167">
        <f t="shared" si="5923"/>
        <v>0</v>
      </c>
      <c r="P2584" s="167">
        <f t="shared" si="5906"/>
        <v>0</v>
      </c>
    </row>
    <row r="2585" spans="1:53" x14ac:dyDescent="0.25">
      <c r="A2585" s="193" t="s">
        <v>119</v>
      </c>
      <c r="B2585" s="379"/>
      <c r="C2585" s="86" t="s">
        <v>246</v>
      </c>
      <c r="D2585" s="266">
        <f t="shared" ref="D2585:O2585" si="5924">+IFERROR(D2548/D2567/30,0)</f>
        <v>0</v>
      </c>
      <c r="E2585" s="266">
        <f t="shared" si="5924"/>
        <v>0</v>
      </c>
      <c r="F2585" s="266">
        <f t="shared" si="5924"/>
        <v>0</v>
      </c>
      <c r="G2585" s="266">
        <f t="shared" si="5924"/>
        <v>0</v>
      </c>
      <c r="H2585" s="266">
        <f t="shared" si="5924"/>
        <v>0</v>
      </c>
      <c r="I2585" s="266">
        <f t="shared" si="5924"/>
        <v>0</v>
      </c>
      <c r="J2585" s="266">
        <f t="shared" si="5924"/>
        <v>0</v>
      </c>
      <c r="K2585" s="266">
        <f t="shared" si="5924"/>
        <v>0</v>
      </c>
      <c r="L2585" s="266">
        <f t="shared" si="5924"/>
        <v>0</v>
      </c>
      <c r="M2585" s="266">
        <f t="shared" si="5924"/>
        <v>0</v>
      </c>
      <c r="N2585" s="266">
        <f t="shared" si="5924"/>
        <v>0</v>
      </c>
      <c r="O2585" s="267">
        <f t="shared" si="5924"/>
        <v>0</v>
      </c>
      <c r="P2585" s="159">
        <f t="shared" si="5906"/>
        <v>0</v>
      </c>
    </row>
    <row r="2586" spans="1:53" x14ac:dyDescent="0.25">
      <c r="A2586" s="193" t="s">
        <v>119</v>
      </c>
      <c r="B2586" s="379"/>
      <c r="C2586" s="86" t="s">
        <v>247</v>
      </c>
      <c r="D2586" s="266">
        <f t="shared" ref="D2586:O2586" si="5925">+IFERROR(D2549/D2568/30,0)</f>
        <v>0</v>
      </c>
      <c r="E2586" s="266">
        <f t="shared" si="5925"/>
        <v>0</v>
      </c>
      <c r="F2586" s="266">
        <f t="shared" si="5925"/>
        <v>0</v>
      </c>
      <c r="G2586" s="266">
        <f t="shared" si="5925"/>
        <v>0</v>
      </c>
      <c r="H2586" s="266">
        <f t="shared" si="5925"/>
        <v>0</v>
      </c>
      <c r="I2586" s="266">
        <f t="shared" si="5925"/>
        <v>0</v>
      </c>
      <c r="J2586" s="266">
        <f t="shared" si="5925"/>
        <v>0</v>
      </c>
      <c r="K2586" s="266">
        <f t="shared" si="5925"/>
        <v>0</v>
      </c>
      <c r="L2586" s="266">
        <f t="shared" si="5925"/>
        <v>0</v>
      </c>
      <c r="M2586" s="266">
        <f t="shared" si="5925"/>
        <v>0</v>
      </c>
      <c r="N2586" s="266">
        <f t="shared" si="5925"/>
        <v>0</v>
      </c>
      <c r="O2586" s="267">
        <f t="shared" si="5925"/>
        <v>0</v>
      </c>
      <c r="P2586" s="159">
        <f t="shared" si="5906"/>
        <v>0</v>
      </c>
    </row>
    <row r="2587" spans="1:53" x14ac:dyDescent="0.25">
      <c r="A2587" s="193" t="s">
        <v>119</v>
      </c>
      <c r="B2587" s="379"/>
      <c r="C2587" s="86" t="s">
        <v>248</v>
      </c>
      <c r="D2587" s="266">
        <f t="shared" ref="D2587:O2587" si="5926">+IFERROR(D2550/D2569/30,0)</f>
        <v>0</v>
      </c>
      <c r="E2587" s="266">
        <f t="shared" si="5926"/>
        <v>0</v>
      </c>
      <c r="F2587" s="266">
        <f t="shared" si="5926"/>
        <v>0</v>
      </c>
      <c r="G2587" s="266">
        <f t="shared" si="5926"/>
        <v>0</v>
      </c>
      <c r="H2587" s="266">
        <f t="shared" si="5926"/>
        <v>0</v>
      </c>
      <c r="I2587" s="266">
        <f t="shared" si="5926"/>
        <v>0</v>
      </c>
      <c r="J2587" s="266">
        <f t="shared" si="5926"/>
        <v>0</v>
      </c>
      <c r="K2587" s="266">
        <f t="shared" si="5926"/>
        <v>0</v>
      </c>
      <c r="L2587" s="266">
        <f t="shared" si="5926"/>
        <v>0</v>
      </c>
      <c r="M2587" s="266">
        <f t="shared" si="5926"/>
        <v>0</v>
      </c>
      <c r="N2587" s="266">
        <f t="shared" si="5926"/>
        <v>0</v>
      </c>
      <c r="O2587" s="267">
        <f t="shared" si="5926"/>
        <v>0</v>
      </c>
      <c r="P2587" s="159">
        <f t="shared" si="5906"/>
        <v>0</v>
      </c>
    </row>
    <row r="2588" spans="1:53" x14ac:dyDescent="0.25">
      <c r="A2588" s="193" t="s">
        <v>119</v>
      </c>
      <c r="B2588" s="379"/>
      <c r="C2588" s="86" t="s">
        <v>249</v>
      </c>
      <c r="D2588" s="87">
        <f t="shared" ref="D2588:O2588" si="5927">+IFERROR(D2551/D2570/30,0)</f>
        <v>0</v>
      </c>
      <c r="E2588" s="87">
        <f t="shared" si="5927"/>
        <v>0</v>
      </c>
      <c r="F2588" s="87">
        <f t="shared" si="5927"/>
        <v>0</v>
      </c>
      <c r="G2588" s="87">
        <f t="shared" si="5927"/>
        <v>0</v>
      </c>
      <c r="H2588" s="87">
        <f t="shared" si="5927"/>
        <v>0</v>
      </c>
      <c r="I2588" s="87">
        <f t="shared" si="5927"/>
        <v>0</v>
      </c>
      <c r="J2588" s="87">
        <f t="shared" si="5927"/>
        <v>0</v>
      </c>
      <c r="K2588" s="87">
        <f t="shared" si="5927"/>
        <v>0</v>
      </c>
      <c r="L2588" s="87">
        <f t="shared" si="5927"/>
        <v>0</v>
      </c>
      <c r="M2588" s="87">
        <f t="shared" si="5927"/>
        <v>0</v>
      </c>
      <c r="N2588" s="87">
        <f t="shared" si="5927"/>
        <v>0</v>
      </c>
      <c r="O2588" s="159">
        <f t="shared" si="5927"/>
        <v>0</v>
      </c>
      <c r="P2588" s="159">
        <f t="shared" si="5906"/>
        <v>0</v>
      </c>
    </row>
    <row r="2589" spans="1:53" ht="15.75" thickBot="1" x14ac:dyDescent="0.3">
      <c r="A2589" s="193" t="s">
        <v>119</v>
      </c>
      <c r="B2589" s="379"/>
      <c r="C2589" s="96" t="s">
        <v>250</v>
      </c>
      <c r="D2589" s="168">
        <f t="shared" ref="D2589:O2589" si="5928">+IFERROR(D2552/D2571/30,0)</f>
        <v>0</v>
      </c>
      <c r="E2589" s="168">
        <f t="shared" si="5928"/>
        <v>0</v>
      </c>
      <c r="F2589" s="168">
        <f t="shared" si="5928"/>
        <v>0</v>
      </c>
      <c r="G2589" s="168">
        <f t="shared" si="5928"/>
        <v>0</v>
      </c>
      <c r="H2589" s="168">
        <f t="shared" si="5928"/>
        <v>0</v>
      </c>
      <c r="I2589" s="168">
        <f t="shared" si="5928"/>
        <v>0</v>
      </c>
      <c r="J2589" s="168">
        <f t="shared" si="5928"/>
        <v>0</v>
      </c>
      <c r="K2589" s="168">
        <f t="shared" si="5928"/>
        <v>0</v>
      </c>
      <c r="L2589" s="168">
        <f t="shared" si="5928"/>
        <v>0</v>
      </c>
      <c r="M2589" s="168">
        <f t="shared" si="5928"/>
        <v>0</v>
      </c>
      <c r="N2589" s="168">
        <f t="shared" si="5928"/>
        <v>0</v>
      </c>
      <c r="O2589" s="169">
        <f t="shared" si="5928"/>
        <v>0</v>
      </c>
      <c r="P2589" s="169">
        <f t="shared" si="5906"/>
        <v>0</v>
      </c>
    </row>
    <row r="2590" spans="1:53" ht="15.75" thickBot="1" x14ac:dyDescent="0.3">
      <c r="A2590" s="193" t="s">
        <v>119</v>
      </c>
      <c r="B2590" s="379"/>
      <c r="C2590" s="183" t="s">
        <v>13</v>
      </c>
      <c r="D2590" s="72">
        <v>0</v>
      </c>
      <c r="E2590" s="72">
        <v>0</v>
      </c>
      <c r="F2590" s="72">
        <v>0</v>
      </c>
      <c r="G2590" s="72">
        <v>0</v>
      </c>
      <c r="H2590" s="72">
        <v>0</v>
      </c>
      <c r="I2590" s="72">
        <v>10</v>
      </c>
      <c r="J2590" s="72">
        <v>10</v>
      </c>
      <c r="K2590" s="72">
        <v>10</v>
      </c>
      <c r="L2590" s="72">
        <v>0</v>
      </c>
      <c r="M2590" s="72">
        <v>0</v>
      </c>
      <c r="N2590" s="72">
        <v>0</v>
      </c>
      <c r="O2590" s="72">
        <v>0</v>
      </c>
      <c r="P2590" s="184"/>
    </row>
    <row r="2591" spans="1:53" x14ac:dyDescent="0.25">
      <c r="A2591" s="193" t="s">
        <v>119</v>
      </c>
      <c r="B2591" s="379"/>
      <c r="C2591" s="99" t="s">
        <v>4</v>
      </c>
      <c r="D2591" s="100" t="e">
        <f>+D2584/D2590*30</f>
        <v>#DIV/0!</v>
      </c>
      <c r="E2591" s="100" t="e">
        <f t="shared" ref="E2591" si="5929">+E2584/E2590*30</f>
        <v>#DIV/0!</v>
      </c>
      <c r="F2591" s="100" t="e">
        <f t="shared" ref="F2591" si="5930">+F2584/F2590*30</f>
        <v>#DIV/0!</v>
      </c>
      <c r="G2591" s="100" t="e">
        <f t="shared" ref="G2591" si="5931">+G2584/G2590*30</f>
        <v>#DIV/0!</v>
      </c>
      <c r="H2591" s="100" t="e">
        <f t="shared" ref="H2591" si="5932">+H2584/H2590*30</f>
        <v>#DIV/0!</v>
      </c>
      <c r="I2591" s="100">
        <f t="shared" ref="I2591" si="5933">+I2584/I2590*30</f>
        <v>0</v>
      </c>
      <c r="J2591" s="100">
        <f t="shared" ref="J2591" si="5934">+J2584/J2590*30</f>
        <v>0</v>
      </c>
      <c r="K2591" s="100">
        <f t="shared" ref="K2591" si="5935">+K2584/K2590*30</f>
        <v>0</v>
      </c>
      <c r="L2591" s="100" t="e">
        <f t="shared" ref="L2591" si="5936">+L2584/L2590*30</f>
        <v>#DIV/0!</v>
      </c>
      <c r="M2591" s="100" t="e">
        <f t="shared" ref="M2591" si="5937">+M2584/M2590*30</f>
        <v>#DIV/0!</v>
      </c>
      <c r="N2591" s="100" t="e">
        <f t="shared" ref="N2591" si="5938">+N2584/N2590*30</f>
        <v>#DIV/0!</v>
      </c>
      <c r="O2591" s="167" t="e">
        <f t="shared" ref="O2591" si="5939">+O2584/O2590*30</f>
        <v>#DIV/0!</v>
      </c>
      <c r="P2591" s="167" t="e">
        <f>SUM(D2591:O2591)</f>
        <v>#DIV/0!</v>
      </c>
    </row>
    <row r="2592" spans="1:53" x14ac:dyDescent="0.25">
      <c r="A2592" s="193" t="s">
        <v>119</v>
      </c>
      <c r="B2592" s="379"/>
      <c r="C2592" s="86" t="s">
        <v>216</v>
      </c>
      <c r="D2592" s="87" t="e">
        <f>+D2585/D2590*30</f>
        <v>#DIV/0!</v>
      </c>
      <c r="E2592" s="87" t="e">
        <f t="shared" ref="E2592:O2592" si="5940">+E2585/E2590*30</f>
        <v>#DIV/0!</v>
      </c>
      <c r="F2592" s="87" t="e">
        <f t="shared" si="5940"/>
        <v>#DIV/0!</v>
      </c>
      <c r="G2592" s="87" t="e">
        <f t="shared" si="5940"/>
        <v>#DIV/0!</v>
      </c>
      <c r="H2592" s="87" t="e">
        <f t="shared" si="5940"/>
        <v>#DIV/0!</v>
      </c>
      <c r="I2592" s="87">
        <f t="shared" si="5940"/>
        <v>0</v>
      </c>
      <c r="J2592" s="87">
        <f t="shared" si="5940"/>
        <v>0</v>
      </c>
      <c r="K2592" s="87">
        <f t="shared" si="5940"/>
        <v>0</v>
      </c>
      <c r="L2592" s="87" t="e">
        <f t="shared" si="5940"/>
        <v>#DIV/0!</v>
      </c>
      <c r="M2592" s="87" t="e">
        <f t="shared" si="5940"/>
        <v>#DIV/0!</v>
      </c>
      <c r="N2592" s="87" t="e">
        <f t="shared" si="5940"/>
        <v>#DIV/0!</v>
      </c>
      <c r="O2592" s="159" t="e">
        <f t="shared" si="5940"/>
        <v>#DIV/0!</v>
      </c>
      <c r="P2592" s="159" t="e">
        <f t="shared" ref="P2592:P2596" si="5941">SUM(D2592:O2592)</f>
        <v>#DIV/0!</v>
      </c>
    </row>
    <row r="2593" spans="1:16" x14ac:dyDescent="0.25">
      <c r="A2593" s="193" t="s">
        <v>119</v>
      </c>
      <c r="B2593" s="379"/>
      <c r="C2593" s="86" t="s">
        <v>217</v>
      </c>
      <c r="D2593" s="87" t="e">
        <f>+D2586/D2590*30</f>
        <v>#DIV/0!</v>
      </c>
      <c r="E2593" s="87" t="e">
        <f t="shared" ref="E2593:O2593" si="5942">+E2586/E2590*30</f>
        <v>#DIV/0!</v>
      </c>
      <c r="F2593" s="87" t="e">
        <f t="shared" si="5942"/>
        <v>#DIV/0!</v>
      </c>
      <c r="G2593" s="87" t="e">
        <f t="shared" si="5942"/>
        <v>#DIV/0!</v>
      </c>
      <c r="H2593" s="87" t="e">
        <f t="shared" si="5942"/>
        <v>#DIV/0!</v>
      </c>
      <c r="I2593" s="87">
        <f t="shared" si="5942"/>
        <v>0</v>
      </c>
      <c r="J2593" s="87">
        <f t="shared" si="5942"/>
        <v>0</v>
      </c>
      <c r="K2593" s="87">
        <f t="shared" si="5942"/>
        <v>0</v>
      </c>
      <c r="L2593" s="87" t="e">
        <f t="shared" si="5942"/>
        <v>#DIV/0!</v>
      </c>
      <c r="M2593" s="87" t="e">
        <f t="shared" si="5942"/>
        <v>#DIV/0!</v>
      </c>
      <c r="N2593" s="87" t="e">
        <f t="shared" si="5942"/>
        <v>#DIV/0!</v>
      </c>
      <c r="O2593" s="159" t="e">
        <f t="shared" si="5942"/>
        <v>#DIV/0!</v>
      </c>
      <c r="P2593" s="159"/>
    </row>
    <row r="2594" spans="1:16" x14ac:dyDescent="0.25">
      <c r="A2594" s="193" t="s">
        <v>119</v>
      </c>
      <c r="B2594" s="379"/>
      <c r="C2594" s="86" t="s">
        <v>218</v>
      </c>
      <c r="D2594" s="87" t="e">
        <f>+D2587/D2590*30</f>
        <v>#DIV/0!</v>
      </c>
      <c r="E2594" s="87" t="e">
        <f t="shared" ref="E2594:O2594" si="5943">+E2587/E2590*30</f>
        <v>#DIV/0!</v>
      </c>
      <c r="F2594" s="87" t="e">
        <f t="shared" si="5943"/>
        <v>#DIV/0!</v>
      </c>
      <c r="G2594" s="87" t="e">
        <f t="shared" si="5943"/>
        <v>#DIV/0!</v>
      </c>
      <c r="H2594" s="87" t="e">
        <f t="shared" si="5943"/>
        <v>#DIV/0!</v>
      </c>
      <c r="I2594" s="87">
        <f t="shared" si="5943"/>
        <v>0</v>
      </c>
      <c r="J2594" s="87">
        <f t="shared" si="5943"/>
        <v>0</v>
      </c>
      <c r="K2594" s="87">
        <f t="shared" si="5943"/>
        <v>0</v>
      </c>
      <c r="L2594" s="87" t="e">
        <f t="shared" si="5943"/>
        <v>#DIV/0!</v>
      </c>
      <c r="M2594" s="87" t="e">
        <f t="shared" si="5943"/>
        <v>#DIV/0!</v>
      </c>
      <c r="N2594" s="87" t="e">
        <f t="shared" si="5943"/>
        <v>#DIV/0!</v>
      </c>
      <c r="O2594" s="159" t="e">
        <f t="shared" si="5943"/>
        <v>#DIV/0!</v>
      </c>
      <c r="P2594" s="159"/>
    </row>
    <row r="2595" spans="1:16" x14ac:dyDescent="0.25">
      <c r="A2595" s="193" t="s">
        <v>119</v>
      </c>
      <c r="B2595" s="379"/>
      <c r="C2595" s="86" t="s">
        <v>219</v>
      </c>
      <c r="D2595" s="87" t="e">
        <f>+D2588/D2590*30</f>
        <v>#DIV/0!</v>
      </c>
      <c r="E2595" s="87" t="e">
        <f t="shared" ref="E2595:O2595" si="5944">+E2588/E2590*30</f>
        <v>#DIV/0!</v>
      </c>
      <c r="F2595" s="87" t="e">
        <f t="shared" si="5944"/>
        <v>#DIV/0!</v>
      </c>
      <c r="G2595" s="87" t="e">
        <f t="shared" si="5944"/>
        <v>#DIV/0!</v>
      </c>
      <c r="H2595" s="87" t="e">
        <f t="shared" si="5944"/>
        <v>#DIV/0!</v>
      </c>
      <c r="I2595" s="87">
        <f t="shared" si="5944"/>
        <v>0</v>
      </c>
      <c r="J2595" s="87">
        <f t="shared" si="5944"/>
        <v>0</v>
      </c>
      <c r="K2595" s="87">
        <f t="shared" si="5944"/>
        <v>0</v>
      </c>
      <c r="L2595" s="87" t="e">
        <f t="shared" si="5944"/>
        <v>#DIV/0!</v>
      </c>
      <c r="M2595" s="87" t="e">
        <f t="shared" si="5944"/>
        <v>#DIV/0!</v>
      </c>
      <c r="N2595" s="87" t="e">
        <f t="shared" si="5944"/>
        <v>#DIV/0!</v>
      </c>
      <c r="O2595" s="159" t="e">
        <f t="shared" si="5944"/>
        <v>#DIV/0!</v>
      </c>
      <c r="P2595" s="159"/>
    </row>
    <row r="2596" spans="1:16" ht="15.75" thickBot="1" x14ac:dyDescent="0.3">
      <c r="A2596" s="193" t="s">
        <v>119</v>
      </c>
      <c r="B2596" s="379"/>
      <c r="C2596" s="96" t="s">
        <v>238</v>
      </c>
      <c r="D2596" s="168" t="e">
        <f>+D2589/D2590*30</f>
        <v>#DIV/0!</v>
      </c>
      <c r="E2596" s="168" t="e">
        <f t="shared" ref="E2596:O2596" si="5945">+E2589/E2590*30</f>
        <v>#DIV/0!</v>
      </c>
      <c r="F2596" s="168" t="e">
        <f t="shared" si="5945"/>
        <v>#DIV/0!</v>
      </c>
      <c r="G2596" s="168" t="e">
        <f t="shared" si="5945"/>
        <v>#DIV/0!</v>
      </c>
      <c r="H2596" s="168" t="e">
        <f t="shared" si="5945"/>
        <v>#DIV/0!</v>
      </c>
      <c r="I2596" s="168">
        <f t="shared" si="5945"/>
        <v>0</v>
      </c>
      <c r="J2596" s="168">
        <f t="shared" si="5945"/>
        <v>0</v>
      </c>
      <c r="K2596" s="168">
        <f t="shared" si="5945"/>
        <v>0</v>
      </c>
      <c r="L2596" s="168" t="e">
        <f t="shared" si="5945"/>
        <v>#DIV/0!</v>
      </c>
      <c r="M2596" s="168" t="e">
        <f t="shared" si="5945"/>
        <v>#DIV/0!</v>
      </c>
      <c r="N2596" s="168" t="e">
        <f t="shared" si="5945"/>
        <v>#DIV/0!</v>
      </c>
      <c r="O2596" s="169" t="e">
        <f t="shared" si="5945"/>
        <v>#DIV/0!</v>
      </c>
      <c r="P2596" s="169" t="e">
        <f t="shared" si="5941"/>
        <v>#DIV/0!</v>
      </c>
    </row>
    <row r="2597" spans="1:16" x14ac:dyDescent="0.25">
      <c r="A2597" s="193" t="s">
        <v>119</v>
      </c>
      <c r="B2597" s="379"/>
      <c r="C2597" s="76" t="s">
        <v>8</v>
      </c>
      <c r="D2597" s="170">
        <f t="shared" ref="D2597:O2597" si="5946">+D2566/D2560</f>
        <v>1.3451903907933349</v>
      </c>
      <c r="E2597" s="170">
        <f t="shared" si="5946"/>
        <v>1.3156840370201459</v>
      </c>
      <c r="F2597" s="170">
        <f t="shared" si="5946"/>
        <v>1.3156840370201459</v>
      </c>
      <c r="G2597" s="170">
        <f t="shared" si="5946"/>
        <v>1.3525876930451353</v>
      </c>
      <c r="H2597" s="170">
        <f t="shared" si="5946"/>
        <v>1.352587693045135</v>
      </c>
      <c r="I2597" s="170">
        <f t="shared" si="5946"/>
        <v>1.352587693045135</v>
      </c>
      <c r="J2597" s="170">
        <f t="shared" si="5946"/>
        <v>1.3199198138925481</v>
      </c>
      <c r="K2597" s="170">
        <f t="shared" si="5946"/>
        <v>1.3290003520153764</v>
      </c>
      <c r="L2597" s="170">
        <f t="shared" si="5946"/>
        <v>1.3879643268437349</v>
      </c>
      <c r="M2597" s="170">
        <f t="shared" si="5946"/>
        <v>1.3584518568902837</v>
      </c>
      <c r="N2597" s="170">
        <f t="shared" si="5946"/>
        <v>1.3683280622493934</v>
      </c>
      <c r="O2597" s="171">
        <f t="shared" si="5946"/>
        <v>1.3740901869876869</v>
      </c>
      <c r="P2597" s="171"/>
    </row>
    <row r="2598" spans="1:16" x14ac:dyDescent="0.25">
      <c r="A2598" s="193" t="s">
        <v>119</v>
      </c>
      <c r="B2598" s="379"/>
      <c r="C2598" s="77" t="s">
        <v>6</v>
      </c>
      <c r="D2598" s="172">
        <f>+VLOOKUP(D2546,Conversion!$B$33:$N$71,(MATCH('Measured TV opt-pt'!D2545,butget_aylar_opt,0)+1),0)</f>
        <v>1.4212830229615727</v>
      </c>
      <c r="E2598" s="172">
        <f>+VLOOKUP(E2546,Conversion!$B$33:$N$71,(MATCH('Measured TV opt-pt'!E2545,butget_aylar_opt,0)+1),0)</f>
        <v>1.3879412224131498</v>
      </c>
      <c r="F2598" s="172">
        <f>+VLOOKUP(F2546,Conversion!$B$33:$N$71,(MATCH('Measured TV opt-pt'!F2545,butget_aylar_opt,0)+1),0)</f>
        <v>1.3879412224131498</v>
      </c>
      <c r="G2598" s="172">
        <f>+VLOOKUP(G2546,Conversion!$B$33:$N$71,(MATCH('Measured TV opt-pt'!G2545,butget_aylar_opt,0)+1),0)</f>
        <v>1.4395267054790617</v>
      </c>
      <c r="H2598" s="172">
        <f>+VLOOKUP(H2546,Conversion!$B$33:$N$71,(MATCH('Measured TV opt-pt'!H2545,butget_aylar_opt,0)+1),0)</f>
        <v>1.4395267054790617</v>
      </c>
      <c r="I2598" s="172">
        <f>+VLOOKUP(I2546,Conversion!$B$33:$N$71,(MATCH('Measured TV opt-pt'!I2545,butget_aylar_opt,0)+1),0)</f>
        <v>1.4395267054790617</v>
      </c>
      <c r="J2598" s="172">
        <f>+VLOOKUP(J2546,Conversion!$B$33:$N$71,(MATCH('Measured TV opt-pt'!J2545,butget_aylar_opt,0)+1),0)</f>
        <v>1.4020071204138036</v>
      </c>
      <c r="K2598" s="172">
        <f>+VLOOKUP(K2546,Conversion!$B$33:$N$71,(MATCH('Measured TV opt-pt'!K2545,butget_aylar_opt,0)+1),0)</f>
        <v>1.4020071204138036</v>
      </c>
      <c r="L2598" s="172">
        <f>+VLOOKUP(L2546,Conversion!$B$33:$N$71,(MATCH('Measured TV opt-pt'!L2545,butget_aylar_opt,0)+1),0)</f>
        <v>1.4574217656681872</v>
      </c>
      <c r="M2598" s="172">
        <f>+VLOOKUP(M2546,Conversion!$B$33:$N$71,(MATCH('Measured TV opt-pt'!M2545,butget_aylar_opt,0)+1),0)</f>
        <v>1.4212830229615727</v>
      </c>
      <c r="N2598" s="172">
        <f>+VLOOKUP(N2546,Conversion!$B$33:$N$71,(MATCH('Measured TV opt-pt'!N2545,butget_aylar_opt,0)+1),0)</f>
        <v>1.4212830229615727</v>
      </c>
      <c r="O2598" s="173">
        <f>+VLOOKUP(O2546,Conversion!$B$33:$N$71,(MATCH('Measured TV opt-pt'!O2545,butget_aylar_opt,0)+1),0)</f>
        <v>1.4212830229615727</v>
      </c>
      <c r="P2598" s="173"/>
    </row>
    <row r="2599" spans="1:16" ht="15.75" thickBot="1" x14ac:dyDescent="0.3">
      <c r="A2599" s="193" t="s">
        <v>119</v>
      </c>
      <c r="B2599" s="380"/>
      <c r="C2599" s="96" t="s">
        <v>7</v>
      </c>
      <c r="D2599" s="172">
        <f>+VLOOKUP(D2546,Conversion!$B$74:$N$112,(MATCH('Measured TV opt-pt'!D2545,budget_aylar_pt,0)+1),0)</f>
        <v>1.2829327826556853</v>
      </c>
      <c r="E2599" s="172">
        <f>+VLOOKUP(E2546,Conversion!$B$74:$N$112,(MATCH('Measured TV opt-pt'!E2545,budget_aylar_pt,0)+1),0)</f>
        <v>1.2565645216985974</v>
      </c>
      <c r="F2599" s="172">
        <f>+VLOOKUP(F2546,Conversion!$B$74:$N$112,(MATCH('Measured TV opt-pt'!F2545,budget_aylar_pt,0)+1),0)</f>
        <v>1.2565645216985974</v>
      </c>
      <c r="G2599" s="172">
        <f>+VLOOKUP(G2546,Conversion!$B$74:$N$112,(MATCH('Measured TV opt-pt'!G2545,budget_aylar_pt,0)+1),0)</f>
        <v>1.2814557737810139</v>
      </c>
      <c r="H2599" s="172">
        <f>+VLOOKUP(H2546,Conversion!$B$74:$N$112,(MATCH('Measured TV opt-pt'!H2545,budget_aylar_pt,0)+1),0)</f>
        <v>1.2814557737810139</v>
      </c>
      <c r="I2599" s="172">
        <f>+VLOOKUP(I2546,Conversion!$B$74:$N$112,(MATCH('Measured TV opt-pt'!I2545,budget_aylar_pt,0)+1),0)</f>
        <v>1.2814557737810139</v>
      </c>
      <c r="J2599" s="172">
        <f>+VLOOKUP(J2546,Conversion!$B$74:$N$112,(MATCH('Measured TV opt-pt'!J2545,budget_aylar_pt,0)+1),0)</f>
        <v>1.252757472193339</v>
      </c>
      <c r="K2599" s="172">
        <f>+VLOOKUP(K2546,Conversion!$B$74:$N$112,(MATCH('Measured TV opt-pt'!K2545,budget_aylar_pt,0)+1),0)</f>
        <v>1.252757472193339</v>
      </c>
      <c r="L2599" s="172">
        <f>+VLOOKUP(L2546,Conversion!$B$74:$N$112,(MATCH('Measured TV opt-pt'!L2545,budget_aylar_pt,0)+1),0)</f>
        <v>1.3137654887389967</v>
      </c>
      <c r="M2599" s="172">
        <f>+VLOOKUP(M2546,Conversion!$B$74:$N$112,(MATCH('Measured TV opt-pt'!M2545,budget_aylar_pt,0)+1),0)</f>
        <v>1.2829327826556853</v>
      </c>
      <c r="N2599" s="172">
        <f>+VLOOKUP(N2546,Conversion!$B$74:$N$112,(MATCH('Measured TV opt-pt'!N2545,budget_aylar_pt,0)+1),0)</f>
        <v>1.2829327826556853</v>
      </c>
      <c r="O2599" s="173">
        <f>+VLOOKUP(O2546,Conversion!$B$74:$N$112,(MATCH('Measured TV opt-pt'!O2545,budget_aylar_pt,0)+1),0)</f>
        <v>1.2829327826556853</v>
      </c>
      <c r="P2599" s="174"/>
    </row>
    <row r="2600" spans="1:16" ht="21.75" thickBot="1" x14ac:dyDescent="0.3">
      <c r="A2600" s="193" t="s">
        <v>119</v>
      </c>
      <c r="B2600" s="240" t="s">
        <v>126</v>
      </c>
      <c r="C2600" s="74" t="s">
        <v>107</v>
      </c>
      <c r="D2600" s="153">
        <v>1</v>
      </c>
      <c r="E2600" s="153">
        <v>2</v>
      </c>
      <c r="F2600" s="153">
        <v>3</v>
      </c>
      <c r="G2600" s="153">
        <v>4</v>
      </c>
      <c r="H2600" s="153">
        <v>5</v>
      </c>
      <c r="I2600" s="153">
        <v>6</v>
      </c>
      <c r="J2600" s="153">
        <v>7</v>
      </c>
      <c r="K2600" s="153">
        <v>8</v>
      </c>
      <c r="L2600" s="153">
        <v>9</v>
      </c>
      <c r="M2600" s="153">
        <v>10</v>
      </c>
      <c r="N2600" s="153">
        <v>11</v>
      </c>
      <c r="O2600" s="153">
        <v>12</v>
      </c>
      <c r="P2600" s="74" t="s">
        <v>127</v>
      </c>
    </row>
    <row r="2601" spans="1:16" ht="15.75" thickBot="1" x14ac:dyDescent="0.3">
      <c r="A2601" s="193" t="s">
        <v>119</v>
      </c>
      <c r="B2601" s="375" t="s">
        <v>158</v>
      </c>
      <c r="C2601" s="185" t="s">
        <v>33</v>
      </c>
      <c r="D2601" s="186" t="s">
        <v>19</v>
      </c>
      <c r="E2601" s="186" t="s">
        <v>19</v>
      </c>
      <c r="F2601" s="186" t="s">
        <v>19</v>
      </c>
      <c r="G2601" s="186" t="s">
        <v>19</v>
      </c>
      <c r="H2601" s="186" t="s">
        <v>19</v>
      </c>
      <c r="I2601" s="186" t="s">
        <v>19</v>
      </c>
      <c r="J2601" s="186" t="s">
        <v>19</v>
      </c>
      <c r="K2601" s="186" t="s">
        <v>19</v>
      </c>
      <c r="L2601" s="186" t="s">
        <v>19</v>
      </c>
      <c r="M2601" s="186" t="s">
        <v>19</v>
      </c>
      <c r="N2601" s="186" t="s">
        <v>19</v>
      </c>
      <c r="O2601" s="186" t="s">
        <v>19</v>
      </c>
      <c r="P2601" s="188" t="s">
        <v>108</v>
      </c>
    </row>
    <row r="2602" spans="1:16" x14ac:dyDescent="0.25">
      <c r="A2602" s="193" t="s">
        <v>119</v>
      </c>
      <c r="B2602" s="376"/>
      <c r="C2602" s="175" t="s">
        <v>125</v>
      </c>
      <c r="D2602" s="200"/>
      <c r="E2602" s="201"/>
      <c r="F2602" s="201"/>
      <c r="G2602" s="201">
        <v>977702.46739999996</v>
      </c>
      <c r="H2602" s="201">
        <v>486715.23399999988</v>
      </c>
      <c r="I2602" s="201"/>
      <c r="J2602" s="201"/>
      <c r="K2602" s="201"/>
      <c r="L2602" s="201"/>
      <c r="M2602" s="201"/>
      <c r="N2602" s="201"/>
      <c r="O2602" s="176"/>
      <c r="P2602" s="176">
        <f>SUM(D2602:O2602)</f>
        <v>1464417.7013999999</v>
      </c>
    </row>
    <row r="2603" spans="1:16" x14ac:dyDescent="0.25">
      <c r="A2603" s="193" t="s">
        <v>119</v>
      </c>
      <c r="B2603" s="376"/>
      <c r="C2603" s="86" t="s">
        <v>1</v>
      </c>
      <c r="D2603" s="87">
        <f>+D2634*D2616*30</f>
        <v>0</v>
      </c>
      <c r="E2603" s="87">
        <f t="shared" ref="E2603:O2603" si="5947">+E2634*E2616*30</f>
        <v>0</v>
      </c>
      <c r="F2603" s="87">
        <f t="shared" si="5947"/>
        <v>0</v>
      </c>
      <c r="G2603" s="87">
        <f t="shared" si="5947"/>
        <v>461340.79119378125</v>
      </c>
      <c r="H2603" s="87">
        <f t="shared" si="5947"/>
        <v>235275.81865925618</v>
      </c>
      <c r="I2603" s="87">
        <f t="shared" si="5947"/>
        <v>0</v>
      </c>
      <c r="J2603" s="87">
        <f t="shared" si="5947"/>
        <v>0</v>
      </c>
      <c r="K2603" s="87">
        <f t="shared" si="5947"/>
        <v>0</v>
      </c>
      <c r="L2603" s="87">
        <f t="shared" si="5947"/>
        <v>0</v>
      </c>
      <c r="M2603" s="87">
        <f t="shared" si="5947"/>
        <v>0</v>
      </c>
      <c r="N2603" s="87">
        <f t="shared" si="5947"/>
        <v>0</v>
      </c>
      <c r="O2603" s="159">
        <f t="shared" si="5947"/>
        <v>0</v>
      </c>
      <c r="P2603" s="159">
        <f t="shared" ref="P2603:P2607" si="5948">SUM(D2603:O2603)</f>
        <v>696616.6098530374</v>
      </c>
    </row>
    <row r="2604" spans="1:16" x14ac:dyDescent="0.25">
      <c r="A2604" s="193" t="s">
        <v>119</v>
      </c>
      <c r="B2604" s="376"/>
      <c r="C2604" s="86" t="s">
        <v>209</v>
      </c>
      <c r="D2604" s="87">
        <f t="shared" ref="D2604:O2607" si="5949">+D2635*D2617*30</f>
        <v>0</v>
      </c>
      <c r="E2604" s="259">
        <f t="shared" si="5949"/>
        <v>0</v>
      </c>
      <c r="F2604" s="259">
        <f t="shared" si="5949"/>
        <v>0</v>
      </c>
      <c r="G2604" s="259">
        <f t="shared" si="5949"/>
        <v>0</v>
      </c>
      <c r="H2604" s="259">
        <f t="shared" si="5949"/>
        <v>0</v>
      </c>
      <c r="I2604" s="259">
        <f t="shared" si="5949"/>
        <v>0</v>
      </c>
      <c r="J2604" s="259">
        <f t="shared" si="5949"/>
        <v>0</v>
      </c>
      <c r="K2604" s="259">
        <f t="shared" si="5949"/>
        <v>0</v>
      </c>
      <c r="L2604" s="259">
        <f t="shared" si="5949"/>
        <v>0</v>
      </c>
      <c r="M2604" s="259">
        <f t="shared" si="5949"/>
        <v>0</v>
      </c>
      <c r="N2604" s="259">
        <f t="shared" si="5949"/>
        <v>0</v>
      </c>
      <c r="O2604" s="260">
        <f t="shared" si="5949"/>
        <v>0</v>
      </c>
      <c r="P2604" s="260"/>
    </row>
    <row r="2605" spans="1:16" x14ac:dyDescent="0.25">
      <c r="A2605" s="193" t="s">
        <v>119</v>
      </c>
      <c r="B2605" s="376"/>
      <c r="C2605" s="86" t="s">
        <v>210</v>
      </c>
      <c r="D2605" s="87">
        <f t="shared" si="5949"/>
        <v>0</v>
      </c>
      <c r="E2605" s="259">
        <f t="shared" si="5949"/>
        <v>0</v>
      </c>
      <c r="F2605" s="259">
        <f t="shared" si="5949"/>
        <v>0</v>
      </c>
      <c r="G2605" s="259">
        <f t="shared" si="5949"/>
        <v>289903.67611422105</v>
      </c>
      <c r="H2605" s="259">
        <f t="shared" si="5949"/>
        <v>123710.82807402374</v>
      </c>
      <c r="I2605" s="259">
        <f t="shared" si="5949"/>
        <v>0</v>
      </c>
      <c r="J2605" s="259">
        <f t="shared" si="5949"/>
        <v>0</v>
      </c>
      <c r="K2605" s="259">
        <f t="shared" si="5949"/>
        <v>0</v>
      </c>
      <c r="L2605" s="259">
        <f t="shared" si="5949"/>
        <v>0</v>
      </c>
      <c r="M2605" s="259">
        <f t="shared" si="5949"/>
        <v>0</v>
      </c>
      <c r="N2605" s="259">
        <f t="shared" si="5949"/>
        <v>0</v>
      </c>
      <c r="O2605" s="260">
        <f t="shared" si="5949"/>
        <v>0</v>
      </c>
      <c r="P2605" s="260"/>
    </row>
    <row r="2606" spans="1:16" x14ac:dyDescent="0.25">
      <c r="A2606" s="193" t="s">
        <v>119</v>
      </c>
      <c r="B2606" s="376"/>
      <c r="C2606" s="86" t="s">
        <v>211</v>
      </c>
      <c r="D2606" s="87">
        <f t="shared" si="5949"/>
        <v>0</v>
      </c>
      <c r="E2606" s="259">
        <f t="shared" si="5949"/>
        <v>0</v>
      </c>
      <c r="F2606" s="259">
        <f t="shared" si="5949"/>
        <v>0</v>
      </c>
      <c r="G2606" s="259">
        <f t="shared" si="5949"/>
        <v>226458.00009199776</v>
      </c>
      <c r="H2606" s="259">
        <f t="shared" si="5949"/>
        <v>127728.58726671993</v>
      </c>
      <c r="I2606" s="259">
        <f t="shared" si="5949"/>
        <v>0</v>
      </c>
      <c r="J2606" s="259">
        <f t="shared" si="5949"/>
        <v>0</v>
      </c>
      <c r="K2606" s="259">
        <f t="shared" si="5949"/>
        <v>0</v>
      </c>
      <c r="L2606" s="259">
        <f t="shared" si="5949"/>
        <v>0</v>
      </c>
      <c r="M2606" s="259">
        <f t="shared" si="5949"/>
        <v>0</v>
      </c>
      <c r="N2606" s="259">
        <f t="shared" si="5949"/>
        <v>0</v>
      </c>
      <c r="O2606" s="260">
        <f t="shared" si="5949"/>
        <v>0</v>
      </c>
      <c r="P2606" s="260"/>
    </row>
    <row r="2607" spans="1:16" ht="15.75" thickBot="1" x14ac:dyDescent="0.3">
      <c r="A2607" s="193" t="s">
        <v>119</v>
      </c>
      <c r="B2607" s="376"/>
      <c r="C2607" s="96" t="s">
        <v>227</v>
      </c>
      <c r="D2607" s="87">
        <f t="shared" si="5949"/>
        <v>0</v>
      </c>
      <c r="E2607" s="90">
        <f t="shared" si="5949"/>
        <v>0</v>
      </c>
      <c r="F2607" s="90">
        <f t="shared" si="5949"/>
        <v>0</v>
      </c>
      <c r="G2607" s="90">
        <f t="shared" si="5949"/>
        <v>0</v>
      </c>
      <c r="H2607" s="90">
        <v>57810</v>
      </c>
      <c r="I2607" s="90">
        <f t="shared" si="5949"/>
        <v>0</v>
      </c>
      <c r="J2607" s="90">
        <f t="shared" si="5949"/>
        <v>0</v>
      </c>
      <c r="K2607" s="90">
        <f t="shared" si="5949"/>
        <v>0</v>
      </c>
      <c r="L2607" s="90">
        <f t="shared" si="5949"/>
        <v>0</v>
      </c>
      <c r="M2607" s="90">
        <f t="shared" si="5949"/>
        <v>0</v>
      </c>
      <c r="N2607" s="90">
        <f t="shared" si="5949"/>
        <v>0</v>
      </c>
      <c r="O2607" s="160">
        <f t="shared" si="5949"/>
        <v>0</v>
      </c>
      <c r="P2607" s="160">
        <f t="shared" si="5948"/>
        <v>57810</v>
      </c>
    </row>
    <row r="2608" spans="1:16" ht="15.75" thickBot="1" x14ac:dyDescent="0.3">
      <c r="A2608" s="193" t="s">
        <v>119</v>
      </c>
      <c r="B2608" s="376"/>
      <c r="C2608" s="281" t="s">
        <v>108</v>
      </c>
      <c r="D2608" s="282">
        <f>SUM(D2609:D2613)</f>
        <v>1</v>
      </c>
      <c r="E2608" s="282">
        <f t="shared" ref="E2608" si="5950">SUM(E2609:E2613)</f>
        <v>1.0034229363724529</v>
      </c>
      <c r="F2608" s="282">
        <f t="shared" ref="F2608" si="5951">SUM(F2609:F2613)</f>
        <v>0.99999999999999989</v>
      </c>
      <c r="G2608" s="282">
        <f t="shared" ref="G2608" si="5952">SUM(G2609:G2613)</f>
        <v>0.99999999999999989</v>
      </c>
      <c r="H2608" s="282">
        <f t="shared" ref="H2608" si="5953">SUM(H2609:H2613)</f>
        <v>1</v>
      </c>
      <c r="I2608" s="282">
        <f t="shared" ref="I2608" si="5954">SUM(I2609:I2613)</f>
        <v>1.0000000000000002</v>
      </c>
      <c r="J2608" s="282">
        <f t="shared" ref="J2608" si="5955">SUM(J2609:J2613)</f>
        <v>0.99999999999999978</v>
      </c>
      <c r="K2608" s="282">
        <f t="shared" ref="K2608" si="5956">SUM(K2609:K2613)</f>
        <v>0.99999999999999978</v>
      </c>
      <c r="L2608" s="282">
        <f t="shared" ref="L2608" si="5957">SUM(L2609:L2613)</f>
        <v>1</v>
      </c>
      <c r="M2608" s="282">
        <f t="shared" ref="M2608" si="5958">SUM(M2609:M2613)</f>
        <v>1.0000000000000002</v>
      </c>
      <c r="N2608" s="282">
        <f t="shared" ref="N2608" si="5959">SUM(N2609:N2613)</f>
        <v>1</v>
      </c>
      <c r="O2608" s="282">
        <f t="shared" ref="O2608" si="5960">SUM(O2609:O2613)</f>
        <v>0.99999999999999989</v>
      </c>
      <c r="P2608" s="268"/>
    </row>
    <row r="2609" spans="1:16" ht="15.75" thickBot="1" x14ac:dyDescent="0.3">
      <c r="A2609" s="193" t="s">
        <v>119</v>
      </c>
      <c r="B2609" s="376"/>
      <c r="C2609" s="245" t="s">
        <v>196</v>
      </c>
      <c r="D2609" s="246">
        <v>0.748</v>
      </c>
      <c r="E2609" s="246">
        <v>0.71289999999999998</v>
      </c>
      <c r="F2609" s="246">
        <v>0.70128149006739837</v>
      </c>
      <c r="G2609" s="246">
        <v>0.53018436569432525</v>
      </c>
      <c r="H2609" s="246">
        <v>0.5423765464750937</v>
      </c>
      <c r="I2609" s="246">
        <v>0.58843916554063314</v>
      </c>
      <c r="J2609" s="246">
        <v>0.60561377608760258</v>
      </c>
      <c r="K2609" s="246">
        <v>0.80100224649177598</v>
      </c>
      <c r="L2609" s="246">
        <v>0.74479587945877479</v>
      </c>
      <c r="M2609" s="246">
        <v>0.79328167047923914</v>
      </c>
      <c r="N2609" s="246">
        <v>0.79251746496726783</v>
      </c>
      <c r="O2609" s="246">
        <v>0.75240999999999991</v>
      </c>
      <c r="P2609" s="268"/>
    </row>
    <row r="2610" spans="1:16" ht="15.75" thickBot="1" x14ac:dyDescent="0.3">
      <c r="A2610" s="193" t="s">
        <v>119</v>
      </c>
      <c r="B2610" s="376"/>
      <c r="C2610" s="245" t="s">
        <v>197</v>
      </c>
      <c r="D2610" s="246"/>
      <c r="E2610" s="246">
        <v>3.4229363724529492E-3</v>
      </c>
      <c r="F2610" s="246"/>
      <c r="G2610" s="246"/>
      <c r="H2610" s="246"/>
      <c r="I2610" s="246"/>
      <c r="J2610" s="246"/>
      <c r="K2610" s="246"/>
      <c r="L2610" s="246"/>
      <c r="M2610" s="246"/>
      <c r="N2610" s="246"/>
      <c r="O2610" s="246"/>
      <c r="P2610" s="268"/>
    </row>
    <row r="2611" spans="1:16" ht="15.75" thickBot="1" x14ac:dyDescent="0.3">
      <c r="A2611" s="193" t="s">
        <v>119</v>
      </c>
      <c r="B2611" s="376"/>
      <c r="C2611" s="245" t="s">
        <v>199</v>
      </c>
      <c r="D2611" s="310">
        <v>0.252</v>
      </c>
      <c r="E2611" s="246">
        <v>0.28710000000000002</v>
      </c>
      <c r="F2611" s="246">
        <v>0.27946524626273334</v>
      </c>
      <c r="G2611" s="246">
        <v>0.26027151737500415</v>
      </c>
      <c r="H2611" s="246">
        <v>0.22206611722025232</v>
      </c>
      <c r="I2611" s="246">
        <v>0.23470428159927745</v>
      </c>
      <c r="J2611" s="246">
        <v>0.15048175443375286</v>
      </c>
      <c r="K2611" s="246">
        <v>0.11533513094114624</v>
      </c>
      <c r="L2611" s="246">
        <v>0.2476086029169918</v>
      </c>
      <c r="M2611" s="246">
        <v>0.18024296287308908</v>
      </c>
      <c r="N2611" s="246">
        <v>0.19496532528723082</v>
      </c>
      <c r="O2611" s="246">
        <v>0.24758999999999998</v>
      </c>
      <c r="P2611" s="268"/>
    </row>
    <row r="2612" spans="1:16" ht="15.75" thickBot="1" x14ac:dyDescent="0.3">
      <c r="A2612" s="193" t="s">
        <v>119</v>
      </c>
      <c r="B2612" s="376"/>
      <c r="C2612" s="245" t="s">
        <v>198</v>
      </c>
      <c r="D2612" s="246"/>
      <c r="E2612" s="246"/>
      <c r="F2612" s="246">
        <v>1.9253263669868261E-2</v>
      </c>
      <c r="G2612" s="246">
        <v>0.20954411693067052</v>
      </c>
      <c r="H2612" s="246">
        <v>0.23555733630465386</v>
      </c>
      <c r="I2612" s="246">
        <v>0.17685655286008953</v>
      </c>
      <c r="J2612" s="246">
        <v>0.24390446947864436</v>
      </c>
      <c r="K2612" s="246">
        <v>8.3662622567077571E-2</v>
      </c>
      <c r="L2612" s="246">
        <v>7.5955176242334761E-3</v>
      </c>
      <c r="M2612" s="246">
        <v>2.6475366647671975E-2</v>
      </c>
      <c r="N2612" s="246">
        <v>1.2517209745501362E-2</v>
      </c>
      <c r="O2612" s="246">
        <v>0</v>
      </c>
      <c r="P2612" s="268"/>
    </row>
    <row r="2613" spans="1:16" ht="15.75" thickBot="1" x14ac:dyDescent="0.3">
      <c r="A2613" s="193" t="s">
        <v>119</v>
      </c>
      <c r="B2613" s="376"/>
      <c r="C2613" s="248" t="s">
        <v>228</v>
      </c>
      <c r="D2613" s="249"/>
      <c r="E2613" s="249"/>
      <c r="F2613" s="249"/>
      <c r="G2613" s="249"/>
      <c r="H2613" s="249"/>
      <c r="I2613" s="249"/>
      <c r="J2613" s="249"/>
      <c r="K2613" s="249"/>
      <c r="L2613" s="249"/>
      <c r="M2613" s="249"/>
      <c r="N2613" s="249"/>
      <c r="O2613" s="249"/>
      <c r="P2613" s="177"/>
    </row>
    <row r="2614" spans="1:16" ht="15.75" thickBot="1" x14ac:dyDescent="0.3">
      <c r="A2614" s="193"/>
      <c r="B2614" s="376"/>
      <c r="C2614" s="306" t="s">
        <v>278</v>
      </c>
      <c r="D2614" s="309">
        <v>1</v>
      </c>
      <c r="E2614" s="309">
        <v>1</v>
      </c>
      <c r="F2614" s="309">
        <v>1</v>
      </c>
      <c r="G2614" s="309">
        <v>1</v>
      </c>
      <c r="H2614" s="309">
        <v>1</v>
      </c>
      <c r="I2614" s="309">
        <v>1</v>
      </c>
      <c r="J2614" s="309">
        <v>1</v>
      </c>
      <c r="K2614" s="309">
        <v>1</v>
      </c>
      <c r="L2614" s="309">
        <v>1</v>
      </c>
      <c r="M2614" s="309">
        <v>1</v>
      </c>
      <c r="N2614" s="309">
        <v>1</v>
      </c>
      <c r="O2614" s="309">
        <v>1</v>
      </c>
      <c r="P2614" s="308"/>
    </row>
    <row r="2615" spans="1:16" x14ac:dyDescent="0.25">
      <c r="A2615" s="193" t="s">
        <v>119</v>
      </c>
      <c r="B2615" s="376"/>
      <c r="C2615" s="154" t="s">
        <v>14</v>
      </c>
      <c r="D2615" s="155">
        <f>+SUMPRODUCT(D2616:D2620,D2609:D2613)</f>
        <v>20.557553315546073</v>
      </c>
      <c r="E2615" s="155">
        <f t="shared" ref="E2615" si="5961">+SUMPRODUCT(E2616:E2620,E2609:E2613)</f>
        <v>21.056054390390674</v>
      </c>
      <c r="F2615" s="155">
        <f t="shared" ref="F2615" si="5962">+SUMPRODUCT(F2616:F2620,F2609:F2613)</f>
        <v>23.019136342812548</v>
      </c>
      <c r="G2615" s="155">
        <f t="shared" ref="G2615" si="5963">+SUMPRODUCT(G2616:G2620,G2609:G2613)</f>
        <v>30.676415977159721</v>
      </c>
      <c r="H2615" s="155">
        <f t="shared" ref="H2615" si="5964">+SUMPRODUCT(H2616:H2620,H2609:H2613)</f>
        <v>36.115113909150601</v>
      </c>
      <c r="I2615" s="155">
        <f t="shared" ref="I2615" si="5965">+SUMPRODUCT(I2616:I2620,I2609:I2613)</f>
        <v>33.891183707782162</v>
      </c>
      <c r="J2615" s="155">
        <f t="shared" ref="J2615" si="5966">+SUMPRODUCT(J2616:J2620,J2609:J2613)</f>
        <v>21.687959443523194</v>
      </c>
      <c r="K2615" s="155">
        <f t="shared" ref="K2615" si="5967">+SUMPRODUCT(K2616:K2620,K2609:K2613)</f>
        <v>17.290051071257835</v>
      </c>
      <c r="L2615" s="155">
        <f t="shared" ref="L2615" si="5968">+SUMPRODUCT(L2616:L2620,L2609:L2613)</f>
        <v>23.991363394497959</v>
      </c>
      <c r="M2615" s="155">
        <f t="shared" ref="M2615" si="5969">+SUMPRODUCT(M2616:M2620,M2609:M2613)</f>
        <v>27.257656862768588</v>
      </c>
      <c r="N2615" s="155">
        <f t="shared" ref="N2615" si="5970">+SUMPRODUCT(N2616:N2620,N2609:N2613)</f>
        <v>25.052800302948242</v>
      </c>
      <c r="O2615" s="156">
        <f t="shared" ref="O2615" si="5971">+SUMPRODUCT(O2616:O2620,O2609:O2613)</f>
        <v>21.196595452974034</v>
      </c>
      <c r="P2615" s="156"/>
    </row>
    <row r="2616" spans="1:16" x14ac:dyDescent="0.25">
      <c r="A2616" s="193" t="s">
        <v>119</v>
      </c>
      <c r="B2616" s="376"/>
      <c r="C2616" s="77" t="s">
        <v>34</v>
      </c>
      <c r="D2616" s="243">
        <f>+IF(D2614=1,D2628*'CPP Detay Tum Ay'!D$38+(1-'Measured TV opt-pt'!D2628)*'CPP Detay Tum Ay'!D$20,IF(D2614=2,D2628*'CPP Detay (düşük)'!D$38+(1-'Measured TV opt-pt'!D2628)*'CPP Detay (düşük)'!D$20,IF(D2614=3,D2628*'CPP Detay (yüksek)'!D$38+(1-'Measured TV opt-pt'!D2628)*'CPP Detay (yüksek)'!D$20,"Girilen Rakamda Hata Var")))</f>
        <v>19.514126347873074</v>
      </c>
      <c r="E2616" s="243">
        <f>+IF(E2614=1,E2628*'CPP Detay Tum Ay'!E$38+(1-'Measured TV opt-pt'!E2628)*'CPP Detay Tum Ay'!E$20,IF(E2614=2,E2628*'CPP Detay (düşük)'!E$38+(1-'Measured TV opt-pt'!E2628)*'CPP Detay (düşük)'!E$20,IF(E2614=3,E2628*'CPP Detay (yüksek)'!E$38+(1-'Measured TV opt-pt'!E2628)*'CPP Detay (yüksek)'!E$20,"Girilen Rakamda Hata Var")))</f>
        <v>19.48794181700077</v>
      </c>
      <c r="F2616" s="161">
        <f>+IF(F2614=1,F2628*'CPP Detay Tum Ay'!F$38+(1-'Measured TV opt-pt'!F2628)*'CPP Detay Tum Ay'!F$20,IF(F2614=2,F2628*'CPP Detay (düşük)'!F$38+(1-'Measured TV opt-pt'!F2628)*'CPP Detay (düşük)'!F$20,IF(F2614=3,F2628*'CPP Detay (yüksek)'!F$38+(1-'Measured TV opt-pt'!F2628)*'CPP Detay (yüksek)'!F$20,"Girilen Rakamda Hata Var")))</f>
        <v>21.016442542298265</v>
      </c>
      <c r="G2616" s="161">
        <f>+IF(G2614=1,G2628*'CPP Detay Tum Ay'!G$38+(1-'Measured TV opt-pt'!G2628)*'CPP Detay Tum Ay'!G$20,IF(G2614=2,G2628*'CPP Detay (düşük)'!G$38+(1-'Measured TV opt-pt'!G2628)*'CPP Detay (düşük)'!G$20,IF(G2614=3,G2628*'CPP Detay (yüksek)'!G$38+(1-'Measured TV opt-pt'!G2628)*'CPP Detay (yüksek)'!G$20,"Girilen Rakamda Hata Var")))</f>
        <v>27.30189840329929</v>
      </c>
      <c r="H2616" s="161">
        <f>+IF(H2614=1,H2628*'CPP Detay Tum Ay'!H$38+(1-'Measured TV opt-pt'!H2628)*'CPP Detay Tum Ay'!H$20,IF(H2614=2,H2628*'CPP Detay (düşük)'!H$38+(1-'Measured TV opt-pt'!H2628)*'CPP Detay (düşük)'!H$20,IF(H2614=3,H2628*'CPP Detay (yüksek)'!H$38+(1-'Measured TV opt-pt'!H2628)*'CPP Detay (yüksek)'!H$20,"Girilen Rakamda Hata Var")))</f>
        <v>32.187736774849697</v>
      </c>
      <c r="I2616" s="161">
        <f>+IF(I2614=1,I2628*'CPP Detay Tum Ay'!I$38+(1-'Measured TV opt-pt'!I2628)*'CPP Detay Tum Ay'!I$20,IF(I2614=2,I2628*'CPP Detay (düşük)'!I$38+(1-'Measured TV opt-pt'!I2628)*'CPP Detay (düşük)'!I$20,IF(I2614=3,I2628*'CPP Detay (yüksek)'!I$38+(1-'Measured TV opt-pt'!I2628)*'CPP Detay (yüksek)'!I$20,"Girilen Rakamda Hata Var")))</f>
        <v>30.671685707926507</v>
      </c>
      <c r="J2616" s="161">
        <f>+IF(J2614=1,J2628*'CPP Detay Tum Ay'!J$38+(1-'Measured TV opt-pt'!J2628)*'CPP Detay Tum Ay'!J$20,IF(J2614=2,J2628*'CPP Detay (düşük)'!J$38+(1-'Measured TV opt-pt'!J2628)*'CPP Detay (düşük)'!J$20,IF(J2614=3,J2628*'CPP Detay (yüksek)'!J$38+(1-'Measured TV opt-pt'!J2628)*'CPP Detay (yüksek)'!J$20,"Girilen Rakamda Hata Var")))</f>
        <v>20.134478372907147</v>
      </c>
      <c r="K2616" s="161">
        <f>+IF(K2614=1,K2628*'CPP Detay Tum Ay'!K$38+(1-'Measured TV opt-pt'!K2628)*'CPP Detay Tum Ay'!K$20,IF(K2614=2,K2628*'CPP Detay (düşük)'!K$38+(1-'Measured TV opt-pt'!K2628)*'CPP Detay (düşük)'!K$20,IF(K2614=3,K2628*'CPP Detay (yüksek)'!K$38+(1-'Measured TV opt-pt'!K2628)*'CPP Detay (yüksek)'!K$20,"Girilen Rakamda Hata Var")))</f>
        <v>17.034468684979927</v>
      </c>
      <c r="L2616" s="255">
        <f>+IF(L2614=1,L2628*'CPP Detay Tum Ay'!L$38+(1-'Measured TV opt-pt'!L2628)*'CPP Detay Tum Ay'!L$20,IF(L2614=2,L2628*'CPP Detay (düşük)'!L$38+(1-'Measured TV opt-pt'!L2628)*'CPP Detay (düşük)'!L$20,IF(L2614=3,L2628*'CPP Detay (yüksek)'!L$38+(1-'Measured TV opt-pt'!L2628)*'CPP Detay (yüksek)'!L$20,"Girilen Rakamda Hata Var")))</f>
        <v>22.467149289573328</v>
      </c>
      <c r="M2616" s="255">
        <f>+IF(M2614=1,M2628*'CPP Detay Tum Ay'!M$38+(1-'Measured TV opt-pt'!M2628)*'CPP Detay Tum Ay'!M$20,IF(M2614=2,M2628*'CPP Detay (düşük)'!M$38+(1-'Measured TV opt-pt'!M2628)*'CPP Detay (düşük)'!M$20,IF(M2614=3,M2628*'CPP Detay (yüksek)'!M$38+(1-'Measured TV opt-pt'!M2628)*'CPP Detay (yüksek)'!M$20,"Girilen Rakamda Hata Var")))</f>
        <v>25.789248753307362</v>
      </c>
      <c r="N2616" s="255">
        <f>+IF(N2614=1,N2628*'CPP Detay Tum Ay'!N$38+(1-'Measured TV opt-pt'!N2628)*'CPP Detay Tum Ay'!N$20,IF(N2614=2,N2628*'CPP Detay (düşük)'!N$38+(1-'Measured TV opt-pt'!N2628)*'CPP Detay (düşük)'!N$20,IF(N2614=3,N2628*'CPP Detay (yüksek)'!N$38+(1-'Measured TV opt-pt'!N2628)*'CPP Detay (yüksek)'!N$20,"Girilen Rakamda Hata Var")))</f>
        <v>23.803341004858662</v>
      </c>
      <c r="O2616" s="256">
        <f>+IF(O2614=1,O2628*'CPP Detay Tum Ay'!O$38+(1-'Measured TV opt-pt'!O2628)*'CPP Detay Tum Ay'!O$20,IF(O2614=2,O2628*'CPP Detay (düşük)'!O$38+(1-'Measured TV opt-pt'!O2628)*'CPP Detay (düşük)'!O$20,IF(O2614=3,O2628*'CPP Detay (yüksek)'!O$38+(1-'Measured TV opt-pt'!O2628)*'CPP Detay (yüksek)'!O$20,"Girilen Rakamda Hata Var")))</f>
        <v>19.99835323959751</v>
      </c>
      <c r="P2616" s="162"/>
    </row>
    <row r="2617" spans="1:16" x14ac:dyDescent="0.25">
      <c r="A2617" s="193" t="s">
        <v>119</v>
      </c>
      <c r="B2617" s="376"/>
      <c r="C2617" s="77" t="s">
        <v>194</v>
      </c>
      <c r="D2617" s="243">
        <f>+IF(D2614=1,D2629*'CPP Detay Tum Ay'!D$94+(1-'Measured TV opt-pt'!D2629)*'CPP Detay Tum Ay'!D$76,IF(D2614=2,D2629*'CPP Detay (düşük)'!D$94+(1-'Measured TV opt-pt'!D2629)*'CPP Detay (düşük)'!D$76,IF(D2614=3,D2629*'CPP Detay (yüksek)'!D$94+(1-'Measured TV opt-pt'!D2629)*'CPP Detay (yüksek)'!D$76,"Girilen Rakamda Hata Var")))</f>
        <v>0</v>
      </c>
      <c r="E2617" s="243">
        <f>+IF(E2614=1,E2629*'CPP Detay Tum Ay'!E$94+(1-'Measured TV opt-pt'!E2629)*'CPP Detay Tum Ay'!E$76,IF(E2614=2,E2629*'CPP Detay (düşük)'!E$94+(1-'Measured TV opt-pt'!E2629)*'CPP Detay (düşük)'!E$76,IF(E2614=3,E2629*'CPP Detay (yüksek)'!E$94+(1-'Measured TV opt-pt'!E2629)*'CPP Detay (yüksek)'!E$76,"Girilen Rakamda Hata Var")))</f>
        <v>0</v>
      </c>
      <c r="F2617" s="243">
        <f>+IF(F2614=1,F2629*'CPP Detay Tum Ay'!F$94+(1-'Measured TV opt-pt'!F2629)*'CPP Detay Tum Ay'!F$76,IF(F2614=2,F2629*'CPP Detay (düşük)'!F$94+(1-'Measured TV opt-pt'!F2629)*'CPP Detay (düşük)'!F$76,IF(F2614=3,F2629*'CPP Detay (yüksek)'!F$94+(1-'Measured TV opt-pt'!F2629)*'CPP Detay (yüksek)'!F$76,"Girilen Rakamda Hata Var")))</f>
        <v>0</v>
      </c>
      <c r="G2617" s="243">
        <f>+IF(G2614=1,G2629*'CPP Detay Tum Ay'!G$94+(1-'Measured TV opt-pt'!G2629)*'CPP Detay Tum Ay'!G$76,IF(G2614=2,G2629*'CPP Detay (düşük)'!G$94+(1-'Measured TV opt-pt'!G2629)*'CPP Detay (düşük)'!G$76,IF(G2614=3,G2629*'CPP Detay (yüksek)'!G$94+(1-'Measured TV opt-pt'!G2629)*'CPP Detay (yüksek)'!G$76,"Girilen Rakamda Hata Var")))</f>
        <v>0</v>
      </c>
      <c r="H2617" s="243">
        <f>+IF(H2614=1,H2629*'CPP Detay Tum Ay'!H$94+(1-'Measured TV opt-pt'!H2629)*'CPP Detay Tum Ay'!H$76,IF(H2614=2,H2629*'CPP Detay (düşük)'!H$94+(1-'Measured TV opt-pt'!H2629)*'CPP Detay (düşük)'!H$76,IF(H2614=3,H2629*'CPP Detay (yüksek)'!H$94+(1-'Measured TV opt-pt'!H2629)*'CPP Detay (yüksek)'!H$76,"Girilen Rakamda Hata Var")))</f>
        <v>0</v>
      </c>
      <c r="I2617" s="243">
        <f>+IF(I2614=1,I2629*'CPP Detay Tum Ay'!I$94+(1-'Measured TV opt-pt'!I2629)*'CPP Detay Tum Ay'!I$76,IF(I2614=2,I2629*'CPP Detay (düşük)'!I$94+(1-'Measured TV opt-pt'!I2629)*'CPP Detay (düşük)'!I$76,IF(I2614=3,I2629*'CPP Detay (yüksek)'!I$94+(1-'Measured TV opt-pt'!I2629)*'CPP Detay (yüksek)'!I$76,"Girilen Rakamda Hata Var")))</f>
        <v>0</v>
      </c>
      <c r="J2617" s="243">
        <f>+IF(J2614=1,J2629*'CPP Detay Tum Ay'!J$94+(1-'Measured TV opt-pt'!J2629)*'CPP Detay Tum Ay'!J$76,IF(J2614=2,J2629*'CPP Detay (düşük)'!J$94+(1-'Measured TV opt-pt'!J2629)*'CPP Detay (düşük)'!J$76,IF(J2614=3,J2629*'CPP Detay (yüksek)'!J$94+(1-'Measured TV opt-pt'!J2629)*'CPP Detay (yüksek)'!J$76,"Girilen Rakamda Hata Var")))</f>
        <v>0</v>
      </c>
      <c r="K2617" s="243">
        <f>+IF(K2614=1,K2629*'CPP Detay Tum Ay'!K$94+(1-'Measured TV opt-pt'!K2629)*'CPP Detay Tum Ay'!K$76,IF(K2614=2,K2629*'CPP Detay (düşük)'!K$94+(1-'Measured TV opt-pt'!K2629)*'CPP Detay (düşük)'!K$76,IF(K2614=3,K2629*'CPP Detay (yüksek)'!K$94+(1-'Measured TV opt-pt'!K2629)*'CPP Detay (yüksek)'!K$76,"Girilen Rakamda Hata Var")))</f>
        <v>0</v>
      </c>
      <c r="L2617" s="257">
        <f>+IF(L2614=1,L2629*'CPP Detay Tum Ay'!L$94+(1-'Measured TV opt-pt'!L2629)*'CPP Detay Tum Ay'!L$76,IF(L2614=2,L2629*'CPP Detay (düşük)'!L$94+(1-'Measured TV opt-pt'!L2629)*'CPP Detay (düşük)'!L$76,IF(L2614=3,L2629*'CPP Detay (yüksek)'!L$94+(1-'Measured TV opt-pt'!L2629)*'CPP Detay (yüksek)'!L$76,"Girilen Rakamda Hata Var")))</f>
        <v>0</v>
      </c>
      <c r="M2617" s="257">
        <f>+IF(M2614=1,M2629*'CPP Detay Tum Ay'!M$94+(1-'Measured TV opt-pt'!M2629)*'CPP Detay Tum Ay'!M$76,IF(M2614=2,M2629*'CPP Detay (düşük)'!M$94+(1-'Measured TV opt-pt'!M2629)*'CPP Detay (düşük)'!M$76,IF(M2614=3,M2629*'CPP Detay (yüksek)'!M$94+(1-'Measured TV opt-pt'!M2629)*'CPP Detay (yüksek)'!M$76,"Girilen Rakamda Hata Var")))</f>
        <v>0</v>
      </c>
      <c r="N2617" s="257">
        <f>+IF(N2614=1,N2629*'CPP Detay Tum Ay'!N$94+(1-'Measured TV opt-pt'!N2629)*'CPP Detay Tum Ay'!N$76,IF(N2614=2,N2629*'CPP Detay (düşük)'!N$94+(1-'Measured TV opt-pt'!N2629)*'CPP Detay (düşük)'!N$76,IF(N2614=3,N2629*'CPP Detay (yüksek)'!N$94+(1-'Measured TV opt-pt'!N2629)*'CPP Detay (yüksek)'!N$76,"Girilen Rakamda Hata Var")))</f>
        <v>0</v>
      </c>
      <c r="O2617" s="258">
        <f>+IF(O2614=1,O2629*'CPP Detay Tum Ay'!O$94+(1-'Measured TV opt-pt'!O2629)*'CPP Detay Tum Ay'!O$76,IF(O2614=2,O2629*'CPP Detay (düşük)'!O$94+(1-'Measured TV opt-pt'!O2629)*'CPP Detay (düşük)'!O$76,IF(O2614=3,O2629*'CPP Detay (yüksek)'!O$94+(1-'Measured TV opt-pt'!O2629)*'CPP Detay (yüksek)'!O$76,"Girilen Rakamda Hata Var")))</f>
        <v>0</v>
      </c>
      <c r="P2617" s="244"/>
    </row>
    <row r="2618" spans="1:16" x14ac:dyDescent="0.25">
      <c r="A2618" s="193" t="s">
        <v>119</v>
      </c>
      <c r="B2618" s="376"/>
      <c r="C2618" s="77" t="s">
        <v>195</v>
      </c>
      <c r="D2618" s="243">
        <f>+IF(D2614=1,D2630*'CPP Detay Tum Ay'!D$150+(1-'Measured TV opt-pt'!D2630)*'CPP Detay Tum Ay'!D$132,IF(D2614=2,D2630*'CPP Detay (düşük)'!D$150+(1-'Measured TV opt-pt'!D2630)*'CPP Detay (düşük)'!D$132,IF(D2614=3,D2630*'CPP Detay (yüksek)'!D$150+(1-'Measured TV opt-pt'!D2630)*'CPP Detay (yüksek)'!D$132,"Girilen Rakamda Hata Var")))</f>
        <v>23.654709552924668</v>
      </c>
      <c r="E2618" s="243">
        <f>+IF(E2614=1,E2630*'CPP Detay Tum Ay'!E$150+(1-'Measured TV opt-pt'!E2630)*'CPP Detay Tum Ay'!E$132,IF(E2614=2,E2630*'CPP Detay (düşük)'!E$150+(1-'Measured TV opt-pt'!E2630)*'CPP Detay (düşük)'!E$132,IF(E2614=3,E2630*'CPP Detay (yüksek)'!E$150+(1-'Measured TV opt-pt'!E2630)*'CPP Detay (yüksek)'!E$132,"Girilen Rakamda Hata Var")))</f>
        <v>24.949845590563651</v>
      </c>
      <c r="F2618" s="243">
        <f>+IF(F2614=1,F2630*'CPP Detay Tum Ay'!F$150+(1-'Measured TV opt-pt'!F2630)*'CPP Detay Tum Ay'!F$132,IF(F2614=2,F2630*'CPP Detay (düşük)'!F$150+(1-'Measured TV opt-pt'!F2630)*'CPP Detay (düşük)'!F$132,IF(F2614=3,F2630*'CPP Detay (yüksek)'!F$150+(1-'Measured TV opt-pt'!F2630)*'CPP Detay (yüksek)'!F$132,"Girilen Rakamda Hata Var")))</f>
        <v>28.155831851482354</v>
      </c>
      <c r="G2618" s="243">
        <f>+IF(G2614=1,G2630*'CPP Detay Tum Ay'!G$150+(1-'Measured TV opt-pt'!G2630)*'CPP Detay Tum Ay'!G$132,IF(G2614=2,G2630*'CPP Detay (düşük)'!G$150+(1-'Measured TV opt-pt'!G2630)*'CPP Detay (düşük)'!G$132,IF(G2614=3,G2630*'CPP Detay (yüksek)'!G$150+(1-'Measured TV opt-pt'!G2630)*'CPP Detay (yüksek)'!G$132,"Girilen Rakamda Hata Var")))</f>
        <v>34.948213927131647</v>
      </c>
      <c r="H2618" s="243">
        <f>+IF(H2614=1,H2630*'CPP Detay Tum Ay'!H$150+(1-'Measured TV opt-pt'!H2630)*'CPP Detay Tum Ay'!H$132,IF(H2614=2,H2630*'CPP Detay (düşük)'!H$150+(1-'Measured TV opt-pt'!H2630)*'CPP Detay (düşük)'!H$132,IF(H2614=3,H2630*'CPP Detay (yüksek)'!H$150+(1-'Measured TV opt-pt'!H2630)*'CPP Detay (yüksek)'!H$132,"Girilen Rakamda Hata Var")))</f>
        <v>41.337048471708101</v>
      </c>
      <c r="I2618" s="243">
        <f>+IF(I2614=1,I2630*'CPP Detay Tum Ay'!I$150+(1-'Measured TV opt-pt'!I2630)*'CPP Detay Tum Ay'!I$132,IF(I2614=2,I2630*'CPP Detay (düşük)'!I$150+(1-'Measured TV opt-pt'!I2630)*'CPP Detay (düşük)'!I$132,IF(I2614=3,I2630*'CPP Detay (yüksek)'!I$150+(1-'Measured TV opt-pt'!I2630)*'CPP Detay (yüksek)'!I$132,"Girilen Rakamda Hata Var")))</f>
        <v>38.819906986821209</v>
      </c>
      <c r="J2618" s="243">
        <f>+IF(J2614=1,J2630*'CPP Detay Tum Ay'!J$150+(1-'Measured TV opt-pt'!J2630)*'CPP Detay Tum Ay'!J$132,IF(J2614=2,J2630*'CPP Detay (düşük)'!J$150+(1-'Measured TV opt-pt'!J2630)*'CPP Detay (düşük)'!J$132,IF(J2614=3,J2630*'CPP Detay (yüksek)'!J$150+(1-'Measured TV opt-pt'!J2630)*'CPP Detay (yüksek)'!J$132,"Girilen Rakamda Hata Var")))</f>
        <v>24.461924177014957</v>
      </c>
      <c r="K2618" s="243">
        <f>+IF(K2614=1,K2630*'CPP Detay Tum Ay'!K$150+(1-'Measured TV opt-pt'!K2630)*'CPP Detay Tum Ay'!K$132,IF(K2614=2,K2630*'CPP Detay (düşük)'!K$150+(1-'Measured TV opt-pt'!K2630)*'CPP Detay (düşük)'!K$132,IF(K2614=3,K2630*'CPP Detay (yüksek)'!K$150+(1-'Measured TV opt-pt'!K2630)*'CPP Detay (yüksek)'!K$132,"Girilen Rakamda Hata Var")))</f>
        <v>18.52416727465565</v>
      </c>
      <c r="L2618" s="257">
        <f>+IF(L2614=1,L2630*'CPP Detay Tum Ay'!L$150+(1-'Measured TV opt-pt'!L2630)*'CPP Detay Tum Ay'!L$132,IF(L2614=2,L2630*'CPP Detay (düşük)'!L$150+(1-'Measured TV opt-pt'!L2630)*'CPP Detay (düşük)'!L$132,IF(L2614=3,L2630*'CPP Detay (yüksek)'!L$150+(1-'Measured TV opt-pt'!L2630)*'CPP Detay (yüksek)'!L$132,"Girilen Rakamda Hata Var")))</f>
        <v>28.233970352734637</v>
      </c>
      <c r="M2618" s="257">
        <f>+IF(M2614=1,M2630*'CPP Detay Tum Ay'!M$150+(1-'Measured TV opt-pt'!M2630)*'CPP Detay Tum Ay'!M$132,IF(M2614=2,M2630*'CPP Detay (düşük)'!M$150+(1-'Measured TV opt-pt'!M2630)*'CPP Detay (düşük)'!M$132,IF(M2614=3,M2630*'CPP Detay (yüksek)'!M$150+(1-'Measured TV opt-pt'!M2630)*'CPP Detay (yüksek)'!M$132,"Girilen Rakamda Hata Var")))</f>
        <v>32.359637806635185</v>
      </c>
      <c r="N2618" s="257">
        <f>+IF(N2614=1,N2630*'CPP Detay Tum Ay'!N$150+(1-'Measured TV opt-pt'!N2630)*'CPP Detay Tum Ay'!N$132,IF(N2614=2,N2630*'CPP Detay (düşük)'!N$150+(1-'Measured TV opt-pt'!N2630)*'CPP Detay (düşük)'!N$132,IF(N2614=3,N2630*'CPP Detay (yüksek)'!N$150+(1-'Measured TV opt-pt'!N2630)*'CPP Detay (yüksek)'!N$132,"Girilen Rakamda Hata Var")))</f>
        <v>29.645492106680784</v>
      </c>
      <c r="O2618" s="258">
        <f>+IF(O2614=1,O2630*'CPP Detay Tum Ay'!O$150+(1-'Measured TV opt-pt'!O2630)*'CPP Detay Tum Ay'!O$132,IF(O2614=2,O2630*'CPP Detay (düşük)'!O$150+(1-'Measured TV opt-pt'!O2630)*'CPP Detay (düşük)'!O$132,IF(O2614=3,O2630*'CPP Detay (yüksek)'!O$150+(1-'Measured TV opt-pt'!O2630)*'CPP Detay (yüksek)'!O$132,"Girilen Rakamda Hata Var")))</f>
        <v>24.837976057063997</v>
      </c>
      <c r="P2618" s="244"/>
    </row>
    <row r="2619" spans="1:16" x14ac:dyDescent="0.25">
      <c r="A2619" s="193" t="s">
        <v>119</v>
      </c>
      <c r="B2619" s="376"/>
      <c r="C2619" s="77" t="s">
        <v>193</v>
      </c>
      <c r="D2619" s="243">
        <f>+IF(D2614=1,D2631*'CPP Detay Tum Ay'!D$206+(1-'Measured TV opt-pt'!D2631)*'CPP Detay Tum Ay'!D$188,IF(D2614=2,D2631*'CPP Detay (düşük)'!D$206+(1-'Measured TV opt-pt'!D2631)*'CPP Detay (düşük)'!D$188,IF(D2614=3,D2631*'CPP Detay (yüksek)'!D$206+(1-'Measured TV opt-pt'!D2631)*'CPP Detay (yüksek)'!D$188,"Girilen Rakamda Hata Var")))</f>
        <v>14.517992472165991</v>
      </c>
      <c r="E2619" s="243">
        <f>+IF(E2614=1,E2631*'CPP Detay Tum Ay'!E$206+(1-'Measured TV opt-pt'!E2631)*'CPP Detay Tum Ay'!E$188,IF(E2614=2,E2631*'CPP Detay (düşük)'!E$206+(1-'Measured TV opt-pt'!E2631)*'CPP Detay (düşük)'!E$188,IF(E2614=3,E2631*'CPP Detay (yüksek)'!E$206+(1-'Measured TV opt-pt'!E2631)*'CPP Detay (yüksek)'!E$188,"Girilen Rakamda Hata Var")))</f>
        <v>14.290383704345354</v>
      </c>
      <c r="F2619" s="243">
        <f>+IF(F2614=1,F2631*'CPP Detay Tum Ay'!F$206+(1-'Measured TV opt-pt'!F2631)*'CPP Detay Tum Ay'!F$188,IF(F2614=2,F2631*'CPP Detay (düşük)'!F$206+(1-'Measured TV opt-pt'!F2631)*'CPP Detay (düşük)'!F$188,IF(F2614=3,F2631*'CPP Detay (yüksek)'!F$206+(1-'Measured TV opt-pt'!F2631)*'CPP Detay (yüksek)'!F$188,"Girilen Rakamda Hata Var")))</f>
        <v>21.405083615621233</v>
      </c>
      <c r="G2619" s="243">
        <f>+IF(G2614=1,G2631*'CPP Detay Tum Ay'!G$206+(1-'Measured TV opt-pt'!G2631)*'CPP Detay Tum Ay'!G$188,IF(G2614=2,G2631*'CPP Detay (düşük)'!G$206+(1-'Measured TV opt-pt'!G2631)*'CPP Detay (düşük)'!G$188,IF(G2614=3,G2631*'CPP Detay (yüksek)'!G$206+(1-'Measured TV opt-pt'!G2631)*'CPP Detay (yüksek)'!G$188,"Girilen Rakamda Hata Var")))</f>
        <v>33.908618985211774</v>
      </c>
      <c r="H2619" s="243">
        <f>+IF(H2614=1,H2631*'CPP Detay Tum Ay'!H$206+(1-'Measured TV opt-pt'!H2631)*'CPP Detay Tum Ay'!H$188,IF(H2614=2,H2631*'CPP Detay (düşük)'!H$206+(1-'Measured TV opt-pt'!H2631)*'CPP Detay (düşük)'!H$188,IF(H2614=3,H2631*'CPP Detay (yüksek)'!H$206+(1-'Measured TV opt-pt'!H2631)*'CPP Detay (yüksek)'!H$188,"Girilen Rakamda Hata Var")))</f>
        <v>40.235140605609821</v>
      </c>
      <c r="I2619" s="243">
        <f>+IF(I2614=1,I2631*'CPP Detay Tum Ay'!I$206+(1-'Measured TV opt-pt'!I2631)*'CPP Detay Tum Ay'!I$188,IF(I2614=2,I2631*'CPP Detay (düşük)'!I$206+(1-'Measured TV opt-pt'!I2631)*'CPP Detay (düşük)'!I$188,IF(I2614=3,I2631*'CPP Detay (yüksek)'!I$206+(1-'Measured TV opt-pt'!I2631)*'CPP Detay (yüksek)'!I$188,"Girilen Rakamda Hata Var")))</f>
        <v>38.06228309967112</v>
      </c>
      <c r="J2619" s="243">
        <f>+IF(J2614=1,J2631*'CPP Detay Tum Ay'!J$206+(1-'Measured TV opt-pt'!J2631)*'CPP Detay Tum Ay'!J$188,IF(J2614=2,J2631*'CPP Detay (düşük)'!J$206+(1-'Measured TV opt-pt'!J2631)*'CPP Detay (düşük)'!J$188,IF(J2614=3,J2631*'CPP Detay (yüksek)'!J$206+(1-'Measured TV opt-pt'!J2631)*'CPP Detay (yüksek)'!J$188,"Girilen Rakamda Hata Var")))</f>
        <v>23.833793255187018</v>
      </c>
      <c r="K2619" s="243">
        <f>+IF(K2614=1,K2631*'CPP Detay Tum Ay'!K$206+(1-'Measured TV opt-pt'!K2631)*'CPP Detay Tum Ay'!K$188,IF(K2614=2,K2631*'CPP Detay (düşük)'!K$206+(1-'Measured TV opt-pt'!K2631)*'CPP Detay (düşük)'!K$188,IF(K2614=3,K2631*'CPP Detay (yüksek)'!K$206+(1-'Measured TV opt-pt'!K2631)*'CPP Detay (yüksek)'!K$188,"Girilen Rakamda Hata Var")))</f>
        <v>18.035725898829039</v>
      </c>
      <c r="L2619" s="257">
        <f>+IF(L2614=1,L2631*'CPP Detay Tum Ay'!L$206+(1-'Measured TV opt-pt'!L2631)*'CPP Detay Tum Ay'!L$188,IF(L2614=2,L2631*'CPP Detay (düşük)'!L$206+(1-'Measured TV opt-pt'!L2631)*'CPP Detay (düşük)'!L$188,IF(L2614=3,L2631*'CPP Detay (yüksek)'!L$206+(1-'Measured TV opt-pt'!L2631)*'CPP Detay (yüksek)'!L$188,"Girilen Rakamda Hata Var")))</f>
        <v>35.145626645182467</v>
      </c>
      <c r="M2619" s="257">
        <f>+IF(M2614=1,M2631*'CPP Detay Tum Ay'!M$206+(1-'Measured TV opt-pt'!M2631)*'CPP Detay Tum Ay'!M$188,IF(M2614=2,M2631*'CPP Detay (düşük)'!M$206+(1-'Measured TV opt-pt'!M2631)*'CPP Detay (düşük)'!M$188,IF(M2614=3,M2631*'CPP Detay (yüksek)'!M$206+(1-'Measured TV opt-pt'!M2631)*'CPP Detay (yüksek)'!M$188,"Girilen Rakamda Hata Var")))</f>
        <v>36.521554108764683</v>
      </c>
      <c r="N2619" s="257">
        <f>+IF(N2614=1,N2631*'CPP Detay Tum Ay'!N$206+(1-'Measured TV opt-pt'!N2631)*'CPP Detay Tum Ay'!N$188,IF(N2614=2,N2631*'CPP Detay (düşük)'!N$206+(1-'Measured TV opt-pt'!N2631)*'CPP Detay (düşük)'!N$188,IF(N2614=3,N2631*'CPP Detay (yüksek)'!N$206+(1-'Measured TV opt-pt'!N2631)*'CPP Detay (yüksek)'!N$188,"Girilen Rakamda Hata Var")))</f>
        <v>32.626585992454281</v>
      </c>
      <c r="O2619" s="258">
        <f>+IF(O2614=1,O2631*'CPP Detay Tum Ay'!O$206+(1-'Measured TV opt-pt'!O2631)*'CPP Detay Tum Ay'!O$188,IF(O2614=2,O2631*'CPP Detay (düşük)'!O$206+(1-'Measured TV opt-pt'!O2631)*'CPP Detay (düşük)'!O$188,IF(O2614=3,O2631*'CPP Detay (yüksek)'!O$206+(1-'Measured TV opt-pt'!O2631)*'CPP Detay (yüksek)'!O$188,"Girilen Rakamda Hata Var")))</f>
        <v>0</v>
      </c>
      <c r="P2619" s="244"/>
    </row>
    <row r="2620" spans="1:16" ht="15.75" thickBot="1" x14ac:dyDescent="0.3">
      <c r="A2620" s="193" t="s">
        <v>119</v>
      </c>
      <c r="B2620" s="376"/>
      <c r="C2620" s="96" t="s">
        <v>229</v>
      </c>
      <c r="D2620" s="243">
        <f>+IF(D2614=1,D2632*'CPP Detay Tum Ay'!D$262+(1-'Measured TV opt-pt'!D2632)*'CPP Detay Tum Ay'!D$244,IF(D2614=2,D2632*'CPP Detay (düşük)'!D$262+(1-'Measured TV opt-pt'!D2632)*'CPP Detay (düşük)'!D$244,IF(D2614=3,D2632*'CPP Detay (yüksek)'!D$262+(1-'Measured TV opt-pt'!D2632)*'CPP Detay (yüksek)'!D$244,"Girilen Rakamda Hata Var")))</f>
        <v>0</v>
      </c>
      <c r="E2620" s="163">
        <f>+IF(E2614=1,E2632*'CPP Detay Tum Ay'!E$262+(1-'Measured TV opt-pt'!E2632)*'CPP Detay Tum Ay'!E$244,IF(E2614=2,E2632*'CPP Detay (düşük)'!E$262+(1-'Measured TV opt-pt'!E2632)*'CPP Detay (düşük)'!E$244,IF(E2614=3,E2632*'CPP Detay (yüksek)'!E$262+(1-'Measured TV opt-pt'!E2632)*'CPP Detay (yüksek)'!E$244,"Girilen Rakamda Hata Var")))</f>
        <v>0</v>
      </c>
      <c r="F2620" s="163">
        <f>+IF(F2614=1,F2632*'CPP Detay Tum Ay'!F$262+(1-'Measured TV opt-pt'!F2632)*'CPP Detay Tum Ay'!F$244,IF(F2614=2,F2632*'CPP Detay (düşük)'!F$262+(1-'Measured TV opt-pt'!F2632)*'CPP Detay (düşük)'!F$244,IF(F2614=3,F2632*'CPP Detay (yüksek)'!F$262+(1-'Measured TV opt-pt'!F2632)*'CPP Detay (yüksek)'!F$244,"Girilen Rakamda Hata Var")))</f>
        <v>0</v>
      </c>
      <c r="G2620" s="163">
        <f>+IF(G2614=1,G2632*'CPP Detay Tum Ay'!G$262+(1-'Measured TV opt-pt'!G2632)*'CPP Detay Tum Ay'!G$244,IF(G2614=2,G2632*'CPP Detay (düşük)'!G$262+(1-'Measured TV opt-pt'!G2632)*'CPP Detay (düşük)'!G$244,IF(G2614=3,G2632*'CPP Detay (yüksek)'!G$262+(1-'Measured TV opt-pt'!G2632)*'CPP Detay (yüksek)'!G$244,"Girilen Rakamda Hata Var")))</f>
        <v>0</v>
      </c>
      <c r="H2620" s="163">
        <f>+IF(H2614=1,H2632*'CPP Detay Tum Ay'!H$262+(1-'Measured TV opt-pt'!H2632)*'CPP Detay Tum Ay'!H$244,IF(H2614=2,H2632*'CPP Detay (düşük)'!H$262+(1-'Measured TV opt-pt'!H2632)*'CPP Detay (düşük)'!H$244,IF(H2614=3,H2632*'CPP Detay (yüksek)'!H$262+(1-'Measured TV opt-pt'!H2632)*'CPP Detay (yüksek)'!H$244,"Girilen Rakamda Hata Var")))</f>
        <v>0</v>
      </c>
      <c r="I2620" s="163">
        <f>+IF(I2614=1,I2632*'CPP Detay Tum Ay'!I$262+(1-'Measured TV opt-pt'!I2632)*'CPP Detay Tum Ay'!I$244,IF(I2614=2,I2632*'CPP Detay (düşük)'!I$262+(1-'Measured TV opt-pt'!I2632)*'CPP Detay (düşük)'!I$244,IF(I2614=3,I2632*'CPP Detay (yüksek)'!I$262+(1-'Measured TV opt-pt'!I2632)*'CPP Detay (yüksek)'!I$244,"Girilen Rakamda Hata Var")))</f>
        <v>0</v>
      </c>
      <c r="J2620" s="163">
        <f>+IF(J2614=1,J2632*'CPP Detay Tum Ay'!J$262+(1-'Measured TV opt-pt'!J2632)*'CPP Detay Tum Ay'!J$244,IF(J2614=2,J2632*'CPP Detay (düşük)'!J$262+(1-'Measured TV opt-pt'!J2632)*'CPP Detay (düşük)'!J$244,IF(J2614=3,J2632*'CPP Detay (yüksek)'!J$262+(1-'Measured TV opt-pt'!J2632)*'CPP Detay (yüksek)'!J$244,"Girilen Rakamda Hata Var")))</f>
        <v>0</v>
      </c>
      <c r="K2620" s="163">
        <f>+IF(K2614=1,K2632*'CPP Detay Tum Ay'!K$262+(1-'Measured TV opt-pt'!K2632)*'CPP Detay Tum Ay'!K$244,IF(K2614=2,K2632*'CPP Detay (düşük)'!K$262+(1-'Measured TV opt-pt'!K2632)*'CPP Detay (düşük)'!K$244,IF(K2614=3,K2632*'CPP Detay (yüksek)'!K$262+(1-'Measured TV opt-pt'!K2632)*'CPP Detay (yüksek)'!K$244,"Girilen Rakamda Hata Var")))</f>
        <v>0</v>
      </c>
      <c r="L2620" s="163">
        <f>+IF(L2614=1,L2632*'CPP Detay Tum Ay'!L$262+(1-'Measured TV opt-pt'!L2632)*'CPP Detay Tum Ay'!L$244,IF(L2614=2,L2632*'CPP Detay (düşük)'!L$262+(1-'Measured TV opt-pt'!L2632)*'CPP Detay (düşük)'!L$244,IF(L2614=3,L2632*'CPP Detay (yüksek)'!L$262+(1-'Measured TV opt-pt'!L2632)*'CPP Detay (yüksek)'!L$244,"Girilen Rakamda Hata Var")))</f>
        <v>0</v>
      </c>
      <c r="M2620" s="163">
        <f>+IF(M2614=1,M2632*'CPP Detay Tum Ay'!M$262+(1-'Measured TV opt-pt'!M2632)*'CPP Detay Tum Ay'!M$244,IF(M2614=2,M2632*'CPP Detay (düşük)'!M$262+(1-'Measured TV opt-pt'!M2632)*'CPP Detay (düşük)'!M$244,IF(M2614=3,M2632*'CPP Detay (yüksek)'!M$262+(1-'Measured TV opt-pt'!M2632)*'CPP Detay (yüksek)'!M$244,"Girilen Rakamda Hata Var")))</f>
        <v>0</v>
      </c>
      <c r="N2620" s="163">
        <f>+IF(N2614=1,N2632*'CPP Detay Tum Ay'!N$262+(1-'Measured TV opt-pt'!N2632)*'CPP Detay Tum Ay'!N$244,IF(N2614=2,N2632*'CPP Detay (düşük)'!N$262+(1-'Measured TV opt-pt'!N2632)*'CPP Detay (düşük)'!N$244,IF(N2614=3,N2632*'CPP Detay (yüksek)'!N$262+(1-'Measured TV opt-pt'!N2632)*'CPP Detay (yüksek)'!N$244,"Girilen Rakamda Hata Var")))</f>
        <v>0</v>
      </c>
      <c r="O2620" s="164">
        <f>+IF(O2614=1,O2632*'CPP Detay Tum Ay'!O$262+(1-'Measured TV opt-pt'!O2632)*'CPP Detay Tum Ay'!O$244,IF(O2614=2,O2632*'CPP Detay (düşük)'!O$262+(1-'Measured TV opt-pt'!O2632)*'CPP Detay (düşük)'!O$244,IF(O2614=3,O2632*'CPP Detay (yüksek)'!O$262+(1-'Measured TV opt-pt'!O2632)*'CPP Detay (yüksek)'!O$244,"Girilen Rakamda Hata Var")))</f>
        <v>0</v>
      </c>
      <c r="P2620" s="164"/>
    </row>
    <row r="2621" spans="1:16" x14ac:dyDescent="0.25">
      <c r="A2621" s="193" t="s">
        <v>119</v>
      </c>
      <c r="B2621" s="376"/>
      <c r="C2621" s="263" t="s">
        <v>16</v>
      </c>
      <c r="D2621" s="264">
        <f>+SUMPRODUCT(D2622:D2626,D2609:D2613)</f>
        <v>27.653823178294239</v>
      </c>
      <c r="E2621" s="264">
        <f t="shared" ref="E2621" si="5972">+SUMPRODUCT(E2622:E2626,E2609:E2613)</f>
        <v>27.703114644064968</v>
      </c>
      <c r="F2621" s="264">
        <f t="shared" ref="F2621" si="5973">+SUMPRODUCT(F2622:F2626,F2609:F2613)</f>
        <v>30.285910232228773</v>
      </c>
      <c r="G2621" s="264">
        <f t="shared" ref="G2621" si="5974">+SUMPRODUCT(G2622:G2626,G2609:G2613)</f>
        <v>41.492542717439399</v>
      </c>
      <c r="H2621" s="264">
        <f t="shared" ref="H2621" si="5975">+SUMPRODUCT(H2622:H2626,H2609:H2613)</f>
        <v>48.848858606440281</v>
      </c>
      <c r="I2621" s="264">
        <f t="shared" ref="I2621" si="5976">+SUMPRODUCT(I2622:I2626,I2609:I2613)</f>
        <v>45.840797985877941</v>
      </c>
      <c r="J2621" s="264">
        <f t="shared" ref="J2621" si="5977">+SUMPRODUCT(J2622:J2626,J2609:J2613)</f>
        <v>28.626367392404266</v>
      </c>
      <c r="K2621" s="264">
        <f t="shared" ref="K2621" si="5978">+SUMPRODUCT(K2622:K2626,K2609:K2613)</f>
        <v>22.9784839600655</v>
      </c>
      <c r="L2621" s="264">
        <f t="shared" ref="L2621" si="5979">+SUMPRODUCT(L2622:L2626,L2609:L2613)</f>
        <v>33.299156543907785</v>
      </c>
      <c r="M2621" s="264">
        <f t="shared" ref="M2621" si="5980">+SUMPRODUCT(M2622:M2626,M2609:M2613)</f>
        <v>37.028214579706173</v>
      </c>
      <c r="N2621" s="264">
        <f t="shared" ref="N2621" si="5981">+SUMPRODUCT(N2622:N2626,N2609:N2613)</f>
        <v>34.280449692454184</v>
      </c>
      <c r="O2621" s="265">
        <f t="shared" ref="O2621" si="5982">+SUMPRODUCT(O2622:O2626,O2609:O2613)</f>
        <v>29.126033809479445</v>
      </c>
      <c r="P2621" s="165"/>
    </row>
    <row r="2622" spans="1:16" x14ac:dyDescent="0.25">
      <c r="A2622" s="193" t="s">
        <v>119</v>
      </c>
      <c r="B2622" s="376"/>
      <c r="C2622" s="77" t="s">
        <v>212</v>
      </c>
      <c r="D2622" s="261">
        <f>+D2616*(D2628*D2654+(1-D2628)*D2653)</f>
        <v>26.25021524788589</v>
      </c>
      <c r="E2622" s="261">
        <f t="shared" ref="E2622:O2622" si="5983">+E2616*(E2628*E2654+(1-E2628)*E2653)</f>
        <v>25.639973963005293</v>
      </c>
      <c r="F2622" s="261">
        <f t="shared" si="5983"/>
        <v>27.65099796785292</v>
      </c>
      <c r="G2622" s="261">
        <f t="shared" si="5983"/>
        <v>36.928211777071247</v>
      </c>
      <c r="H2622" s="261">
        <f t="shared" si="5983"/>
        <v>43.53673662863801</v>
      </c>
      <c r="I2622" s="261">
        <f t="shared" si="5983"/>
        <v>41.486144613489763</v>
      </c>
      <c r="J2622" s="261">
        <f t="shared" si="5983"/>
        <v>26.575896946791136</v>
      </c>
      <c r="K2622" s="261">
        <f t="shared" si="5983"/>
        <v>22.638814878733228</v>
      </c>
      <c r="L2622" s="261">
        <f t="shared" si="5983"/>
        <v>31.183601739800341</v>
      </c>
      <c r="M2622" s="261">
        <f t="shared" si="5983"/>
        <v>35.033452856735813</v>
      </c>
      <c r="N2622" s="261">
        <f t="shared" si="5983"/>
        <v>32.570779472239778</v>
      </c>
      <c r="O2622" s="262">
        <f t="shared" si="5983"/>
        <v>27.479540942444356</v>
      </c>
      <c r="P2622" s="162"/>
    </row>
    <row r="2623" spans="1:16" x14ac:dyDescent="0.25">
      <c r="A2623" s="193" t="s">
        <v>119</v>
      </c>
      <c r="B2623" s="376"/>
      <c r="C2623" s="77" t="s">
        <v>213</v>
      </c>
      <c r="D2623" s="261">
        <f>+D2617*(D2629*D2654+(1-D2629)*D2653)</f>
        <v>0</v>
      </c>
      <c r="E2623" s="261">
        <f t="shared" ref="E2623:O2623" si="5984">+E2617*(E2629*E2654+(1-E2629)*E2653)</f>
        <v>0</v>
      </c>
      <c r="F2623" s="261">
        <f t="shared" si="5984"/>
        <v>0</v>
      </c>
      <c r="G2623" s="261">
        <f t="shared" si="5984"/>
        <v>0</v>
      </c>
      <c r="H2623" s="261">
        <f t="shared" si="5984"/>
        <v>0</v>
      </c>
      <c r="I2623" s="261">
        <f t="shared" si="5984"/>
        <v>0</v>
      </c>
      <c r="J2623" s="261">
        <f t="shared" si="5984"/>
        <v>0</v>
      </c>
      <c r="K2623" s="261">
        <f t="shared" si="5984"/>
        <v>0</v>
      </c>
      <c r="L2623" s="261">
        <f t="shared" si="5984"/>
        <v>0</v>
      </c>
      <c r="M2623" s="261">
        <f t="shared" si="5984"/>
        <v>0</v>
      </c>
      <c r="N2623" s="261">
        <f t="shared" si="5984"/>
        <v>0</v>
      </c>
      <c r="O2623" s="262">
        <f t="shared" si="5984"/>
        <v>0</v>
      </c>
      <c r="P2623" s="244"/>
    </row>
    <row r="2624" spans="1:16" x14ac:dyDescent="0.25">
      <c r="A2624" s="193" t="s">
        <v>119</v>
      </c>
      <c r="B2624" s="376"/>
      <c r="C2624" s="77" t="s">
        <v>214</v>
      </c>
      <c r="D2624" s="261">
        <f>+D2618*(D2630*D2654+(1-D2630)*D2653)</f>
        <v>31.820087987601561</v>
      </c>
      <c r="E2624" s="261">
        <f t="shared" ref="E2624:O2624" si="5985">+E2618*(E2630*E2654+(1-E2630)*E2653)</f>
        <v>32.826113569622073</v>
      </c>
      <c r="F2624" s="261">
        <f t="shared" si="5985"/>
        <v>37.044178516018711</v>
      </c>
      <c r="G2624" s="261">
        <f t="shared" si="5985"/>
        <v>47.270524051746861</v>
      </c>
      <c r="H2624" s="261">
        <f t="shared" si="5985"/>
        <v>55.911983029642592</v>
      </c>
      <c r="I2624" s="261">
        <f t="shared" si="5985"/>
        <v>52.507328435531228</v>
      </c>
      <c r="J2624" s="261">
        <f t="shared" si="5985"/>
        <v>32.287778407179204</v>
      </c>
      <c r="K2624" s="261">
        <f t="shared" si="5985"/>
        <v>24.618624828809072</v>
      </c>
      <c r="L2624" s="261">
        <f t="shared" si="5985"/>
        <v>39.187743654759302</v>
      </c>
      <c r="M2624" s="261">
        <f t="shared" si="5985"/>
        <v>43.959010066720587</v>
      </c>
      <c r="N2624" s="261">
        <f t="shared" si="5985"/>
        <v>40.5647587687642</v>
      </c>
      <c r="O2624" s="262">
        <f t="shared" si="5985"/>
        <v>34.129619164646762</v>
      </c>
      <c r="P2624" s="244"/>
    </row>
    <row r="2625" spans="1:53" x14ac:dyDescent="0.25">
      <c r="A2625" s="193" t="s">
        <v>119</v>
      </c>
      <c r="B2625" s="376"/>
      <c r="C2625" s="77" t="s">
        <v>215</v>
      </c>
      <c r="D2625" s="161">
        <f>+D2619*(D2631*D2654+(1-D2631)*D2653)</f>
        <v>19.529463967167661</v>
      </c>
      <c r="E2625" s="161">
        <f t="shared" ref="E2625:O2625" si="5986">+E2619*(E2631*E2654+(1-E2631)*E2653)</f>
        <v>18.801629722700003</v>
      </c>
      <c r="F2625" s="161">
        <f t="shared" si="5986"/>
        <v>28.162326824154327</v>
      </c>
      <c r="G2625" s="161">
        <f t="shared" si="5986"/>
        <v>45.864380727554071</v>
      </c>
      <c r="H2625" s="161">
        <f t="shared" si="5986"/>
        <v>54.421556011088434</v>
      </c>
      <c r="I2625" s="161">
        <f t="shared" si="5986"/>
        <v>51.482575689815</v>
      </c>
      <c r="J2625" s="161">
        <f t="shared" si="5986"/>
        <v>31.458695957739916</v>
      </c>
      <c r="K2625" s="161">
        <f t="shared" si="5986"/>
        <v>23.969486068396634</v>
      </c>
      <c r="L2625" s="161">
        <f t="shared" si="5986"/>
        <v>48.78087602808192</v>
      </c>
      <c r="M2625" s="161">
        <f t="shared" si="5986"/>
        <v>49.612772995570346</v>
      </c>
      <c r="N2625" s="161">
        <f t="shared" si="5986"/>
        <v>44.643873188868163</v>
      </c>
      <c r="O2625" s="162">
        <f t="shared" si="5986"/>
        <v>0</v>
      </c>
      <c r="P2625" s="244"/>
    </row>
    <row r="2626" spans="1:53" ht="15.75" thickBot="1" x14ac:dyDescent="0.3">
      <c r="A2626" s="193" t="s">
        <v>119</v>
      </c>
      <c r="B2626" s="376"/>
      <c r="C2626" s="96" t="s">
        <v>230</v>
      </c>
      <c r="D2626" s="163">
        <f>+D2620*(D2632*D2654+(1-D2632)*D2653)</f>
        <v>0</v>
      </c>
      <c r="E2626" s="163">
        <f t="shared" ref="E2626:O2626" si="5987">+E2620*(E2632*E2654+(1-E2632)*E2653)</f>
        <v>0</v>
      </c>
      <c r="F2626" s="163">
        <f t="shared" si="5987"/>
        <v>0</v>
      </c>
      <c r="G2626" s="163">
        <f t="shared" si="5987"/>
        <v>0</v>
      </c>
      <c r="H2626" s="163">
        <f t="shared" si="5987"/>
        <v>0</v>
      </c>
      <c r="I2626" s="163">
        <f t="shared" si="5987"/>
        <v>0</v>
      </c>
      <c r="J2626" s="163">
        <f t="shared" si="5987"/>
        <v>0</v>
      </c>
      <c r="K2626" s="163">
        <f t="shared" si="5987"/>
        <v>0</v>
      </c>
      <c r="L2626" s="163">
        <f t="shared" si="5987"/>
        <v>0</v>
      </c>
      <c r="M2626" s="163">
        <f t="shared" si="5987"/>
        <v>0</v>
      </c>
      <c r="N2626" s="163">
        <f t="shared" si="5987"/>
        <v>0</v>
      </c>
      <c r="O2626" s="164">
        <f t="shared" si="5987"/>
        <v>0</v>
      </c>
      <c r="P2626" s="164"/>
    </row>
    <row r="2627" spans="1:53" x14ac:dyDescent="0.25">
      <c r="A2627" s="193" t="s">
        <v>119</v>
      </c>
      <c r="B2627" s="376"/>
      <c r="C2627" s="204" t="s">
        <v>2</v>
      </c>
      <c r="D2627" s="205">
        <f>+IFERROR(SUMPRODUCT(D2628:D2632,D2634:D2638)/D2633,0)</f>
        <v>0</v>
      </c>
      <c r="E2627" s="205">
        <f t="shared" ref="E2627" si="5988">+IFERROR(SUMPRODUCT(E2628:E2632,E2634:E2638)/E2633,0)</f>
        <v>0</v>
      </c>
      <c r="F2627" s="205">
        <f t="shared" ref="F2627" si="5989">+IFERROR(SUMPRODUCT(F2628:F2632,F2634:F2638)/F2633,0)</f>
        <v>0</v>
      </c>
      <c r="G2627" s="205">
        <f t="shared" ref="G2627" si="5990">+IFERROR(SUMPRODUCT(G2628:G2632,G2634:G2638)/G2633,0)</f>
        <v>0.55000000000000004</v>
      </c>
      <c r="H2627" s="205">
        <f t="shared" ref="H2627" si="5991">+IFERROR(SUMPRODUCT(H2628:H2632,H2634:H2638)/H2633,0)</f>
        <v>0.60876777264803528</v>
      </c>
      <c r="I2627" s="205">
        <f t="shared" ref="I2627" si="5992">+IFERROR(SUMPRODUCT(I2628:I2632,I2634:I2638)/I2633,0)</f>
        <v>0</v>
      </c>
      <c r="J2627" s="205">
        <f t="shared" ref="J2627" si="5993">+IFERROR(SUMPRODUCT(J2628:J2632,J2634:J2638)/J2633,0)</f>
        <v>0</v>
      </c>
      <c r="K2627" s="205">
        <f t="shared" ref="K2627" si="5994">+IFERROR(SUMPRODUCT(K2628:K2632,K2634:K2638)/K2633,0)</f>
        <v>0</v>
      </c>
      <c r="L2627" s="205">
        <f t="shared" ref="L2627" si="5995">+IFERROR(SUMPRODUCT(L2628:L2632,L2634:L2638)/L2633,0)</f>
        <v>0</v>
      </c>
      <c r="M2627" s="205">
        <f t="shared" ref="M2627" si="5996">+IFERROR(SUMPRODUCT(M2628:M2632,M2634:M2638)/M2633,0)</f>
        <v>0</v>
      </c>
      <c r="N2627" s="205">
        <f t="shared" ref="N2627" si="5997">+IFERROR(SUMPRODUCT(N2628:N2632,N2634:N2638)/N2633,0)</f>
        <v>0</v>
      </c>
      <c r="O2627" s="205">
        <f t="shared" ref="O2627" si="5998">+IFERROR(SUMPRODUCT(O2628:O2632,O2634:O2638)/O2633,0)</f>
        <v>0</v>
      </c>
      <c r="P2627" s="166">
        <f>+SUMPRODUCT(D2627:O2627,D2633:O2633)/P2633</f>
        <v>0.56746484383194185</v>
      </c>
      <c r="R2627" s="192">
        <f>+D2627</f>
        <v>0</v>
      </c>
      <c r="S2627" s="192">
        <f t="shared" ref="S2627" si="5999">+E2627</f>
        <v>0</v>
      </c>
      <c r="T2627" s="192">
        <f t="shared" ref="T2627" si="6000">+F2627</f>
        <v>0</v>
      </c>
      <c r="U2627" s="192">
        <f t="shared" ref="U2627" si="6001">+G2627</f>
        <v>0.55000000000000004</v>
      </c>
      <c r="V2627" s="192">
        <f t="shared" ref="V2627" si="6002">+H2627</f>
        <v>0.60876777264803528</v>
      </c>
      <c r="W2627" s="192">
        <f t="shared" ref="W2627" si="6003">+I2627</f>
        <v>0</v>
      </c>
      <c r="X2627" s="192">
        <f t="shared" ref="X2627" si="6004">+J2627</f>
        <v>0</v>
      </c>
      <c r="Y2627" s="192">
        <f t="shared" ref="Y2627" si="6005">+K2627</f>
        <v>0</v>
      </c>
      <c r="Z2627" s="192">
        <f t="shared" ref="Z2627" si="6006">+L2627</f>
        <v>0</v>
      </c>
      <c r="AA2627" s="192">
        <f t="shared" ref="AA2627" si="6007">+M2627</f>
        <v>0</v>
      </c>
      <c r="AB2627" s="192">
        <f t="shared" ref="AB2627" si="6008">+N2627</f>
        <v>0</v>
      </c>
      <c r="AC2627" s="192">
        <f t="shared" ref="AC2627" si="6009">+O2627</f>
        <v>0</v>
      </c>
      <c r="AD2627" s="190">
        <f>+D2633</f>
        <v>0</v>
      </c>
      <c r="AE2627" s="190">
        <f t="shared" ref="AE2627" si="6010">+E2633</f>
        <v>0</v>
      </c>
      <c r="AF2627" s="190">
        <f t="shared" ref="AF2627" si="6011">+F2633</f>
        <v>0</v>
      </c>
      <c r="AG2627" s="190">
        <f t="shared" ref="AG2627" si="6012">+G2633</f>
        <v>1062.38232885262</v>
      </c>
      <c r="AH2627" s="190">
        <f t="shared" ref="AH2627" si="6013">+H2633</f>
        <v>449.22580541058858</v>
      </c>
      <c r="AI2627" s="190">
        <f t="shared" ref="AI2627" si="6014">+I2633</f>
        <v>0</v>
      </c>
      <c r="AJ2627" s="190">
        <f t="shared" ref="AJ2627" si="6015">+J2633</f>
        <v>0</v>
      </c>
      <c r="AK2627" s="190">
        <f t="shared" ref="AK2627" si="6016">+K2633</f>
        <v>0</v>
      </c>
      <c r="AL2627" s="190">
        <f t="shared" ref="AL2627" si="6017">+L2633</f>
        <v>0</v>
      </c>
      <c r="AM2627" s="190">
        <f t="shared" ref="AM2627" si="6018">+M2633</f>
        <v>0</v>
      </c>
      <c r="AN2627" s="190">
        <f t="shared" ref="AN2627" si="6019">+N2633</f>
        <v>0</v>
      </c>
      <c r="AO2627" s="190">
        <f t="shared" ref="AO2627" si="6020">+O2633</f>
        <v>0</v>
      </c>
    </row>
    <row r="2628" spans="1:53" x14ac:dyDescent="0.25">
      <c r="A2628" s="193" t="s">
        <v>119</v>
      </c>
      <c r="B2628" s="376"/>
      <c r="C2628" s="178" t="s">
        <v>3</v>
      </c>
      <c r="D2628" s="342">
        <v>0.55000000000000004</v>
      </c>
      <c r="E2628" s="342">
        <v>0.55000000000000004</v>
      </c>
      <c r="F2628" s="342">
        <v>0.55000000000000004</v>
      </c>
      <c r="G2628" s="293">
        <v>0.55000000000000004</v>
      </c>
      <c r="H2628" s="293">
        <v>0.55000000000000004</v>
      </c>
      <c r="I2628" s="293">
        <v>0.55000000000000004</v>
      </c>
      <c r="J2628" s="342">
        <v>0.55000000000000004</v>
      </c>
      <c r="K2628" s="342">
        <v>0.48915873014712274</v>
      </c>
      <c r="L2628" s="342">
        <v>0.4834974169537235</v>
      </c>
      <c r="M2628" s="342">
        <v>0.45414569524687309</v>
      </c>
      <c r="N2628" s="342">
        <v>0.38276016431267579</v>
      </c>
      <c r="O2628" s="342">
        <v>0.34111134082271427</v>
      </c>
      <c r="P2628" s="180">
        <f>+SUMPRODUCT(D2628:O2628,D2634:O2634)/P2634</f>
        <v>0.55000000000000004</v>
      </c>
    </row>
    <row r="2629" spans="1:53" x14ac:dyDescent="0.25">
      <c r="A2629" s="193" t="s">
        <v>119</v>
      </c>
      <c r="B2629" s="376"/>
      <c r="C2629" s="178" t="s">
        <v>200</v>
      </c>
      <c r="D2629" s="342">
        <v>0.55000000000000004</v>
      </c>
      <c r="E2629" s="342">
        <v>0.55000000000000004</v>
      </c>
      <c r="F2629" s="342">
        <v>0.55000000000000004</v>
      </c>
      <c r="G2629" s="293">
        <v>0.55000000000000004</v>
      </c>
      <c r="H2629" s="293">
        <v>0.55000000000000004</v>
      </c>
      <c r="I2629" s="293">
        <v>0.55000000000000004</v>
      </c>
      <c r="J2629" s="342">
        <v>0.55000000000000004</v>
      </c>
      <c r="K2629" s="342">
        <v>0.48915873014712274</v>
      </c>
      <c r="L2629" s="342">
        <v>0.4834974169537235</v>
      </c>
      <c r="M2629" s="342">
        <v>0.45414569524687309</v>
      </c>
      <c r="N2629" s="342">
        <v>0.38276016431267579</v>
      </c>
      <c r="O2629" s="342">
        <v>0.34111134082271427</v>
      </c>
      <c r="P2629" s="242"/>
    </row>
    <row r="2630" spans="1:53" x14ac:dyDescent="0.25">
      <c r="A2630" s="193" t="s">
        <v>119</v>
      </c>
      <c r="B2630" s="376"/>
      <c r="C2630" s="178" t="s">
        <v>201</v>
      </c>
      <c r="D2630" s="342">
        <v>0.55000000000000004</v>
      </c>
      <c r="E2630" s="342">
        <v>0.55000000000000004</v>
      </c>
      <c r="F2630" s="342">
        <v>0.55000000000000004</v>
      </c>
      <c r="G2630" s="293">
        <v>0.55000000000000004</v>
      </c>
      <c r="H2630" s="293">
        <v>0.55000000000000004</v>
      </c>
      <c r="I2630" s="293">
        <v>0.55000000000000004</v>
      </c>
      <c r="J2630" s="342">
        <v>0.55000000000000004</v>
      </c>
      <c r="K2630" s="342">
        <v>0.48915873014712274</v>
      </c>
      <c r="L2630" s="342">
        <v>0.4834974169537235</v>
      </c>
      <c r="M2630" s="342">
        <v>0.45414569524687309</v>
      </c>
      <c r="N2630" s="342">
        <v>0.38276016431267579</v>
      </c>
      <c r="O2630" s="342">
        <v>0.34111134082271427</v>
      </c>
      <c r="P2630" s="242"/>
    </row>
    <row r="2631" spans="1:53" x14ac:dyDescent="0.25">
      <c r="A2631" s="193" t="s">
        <v>119</v>
      </c>
      <c r="B2631" s="376"/>
      <c r="C2631" s="178" t="s">
        <v>202</v>
      </c>
      <c r="D2631" s="342">
        <v>0.55000000000000004</v>
      </c>
      <c r="E2631" s="342">
        <v>0.55000000000000004</v>
      </c>
      <c r="F2631" s="342">
        <v>0.55000000000000004</v>
      </c>
      <c r="G2631" s="293">
        <v>0.55000000000000004</v>
      </c>
      <c r="H2631" s="293">
        <v>0.55000000000000004</v>
      </c>
      <c r="I2631" s="293">
        <v>0.55000000000000004</v>
      </c>
      <c r="J2631" s="342">
        <v>0.55000000000000004</v>
      </c>
      <c r="K2631" s="342">
        <v>0.48915873014712274</v>
      </c>
      <c r="L2631" s="342">
        <v>0.4834974169537235</v>
      </c>
      <c r="M2631" s="342">
        <v>0.45414569524687309</v>
      </c>
      <c r="N2631" s="342">
        <v>0.38276016431267579</v>
      </c>
      <c r="O2631" s="342">
        <v>0.34111134082271427</v>
      </c>
      <c r="P2631" s="242"/>
    </row>
    <row r="2632" spans="1:53" ht="15.75" thickBot="1" x14ac:dyDescent="0.3">
      <c r="A2632" s="193" t="s">
        <v>119</v>
      </c>
      <c r="B2632" s="376"/>
      <c r="C2632" s="280" t="s">
        <v>231</v>
      </c>
      <c r="D2632" s="342">
        <v>0.55000000000000004</v>
      </c>
      <c r="E2632" s="342">
        <v>0.55000000000000004</v>
      </c>
      <c r="F2632" s="342">
        <v>0.55000000000000004</v>
      </c>
      <c r="G2632" s="293">
        <v>0.55000000000000004</v>
      </c>
      <c r="H2632" s="293">
        <v>0.55000000000000004</v>
      </c>
      <c r="I2632" s="293">
        <v>0.55000000000000004</v>
      </c>
      <c r="J2632" s="342">
        <v>0.55000000000000004</v>
      </c>
      <c r="K2632" s="342">
        <v>0.48915873014712274</v>
      </c>
      <c r="L2632" s="342">
        <v>0.4834974169537235</v>
      </c>
      <c r="M2632" s="342">
        <v>0.45414569524687309</v>
      </c>
      <c r="N2632" s="342">
        <v>0.38276016431267579</v>
      </c>
      <c r="O2632" s="342">
        <v>0.34111134082271427</v>
      </c>
      <c r="P2632" s="182">
        <f t="shared" ref="P2632" si="6021">+SUMPRODUCT(D2632:O2632,D2638:O2638)/P2638</f>
        <v>0.55000000000000004</v>
      </c>
    </row>
    <row r="2633" spans="1:53" x14ac:dyDescent="0.25">
      <c r="A2633" s="193" t="s">
        <v>119</v>
      </c>
      <c r="B2633" s="376"/>
      <c r="C2633" s="99" t="s">
        <v>239</v>
      </c>
      <c r="D2633" s="100">
        <f>+D2602/D2615/30</f>
        <v>0</v>
      </c>
      <c r="E2633" s="100">
        <f t="shared" ref="E2633:O2633" si="6022">+E2602/E2615/30</f>
        <v>0</v>
      </c>
      <c r="F2633" s="100">
        <f t="shared" si="6022"/>
        <v>0</v>
      </c>
      <c r="G2633" s="100">
        <f t="shared" si="6022"/>
        <v>1062.38232885262</v>
      </c>
      <c r="H2633" s="100">
        <f>+H2602/H2615/30</f>
        <v>449.22580541058858</v>
      </c>
      <c r="I2633" s="100">
        <f t="shared" si="6022"/>
        <v>0</v>
      </c>
      <c r="J2633" s="100">
        <f t="shared" si="6022"/>
        <v>0</v>
      </c>
      <c r="K2633" s="100">
        <f t="shared" si="6022"/>
        <v>0</v>
      </c>
      <c r="L2633" s="100">
        <f t="shared" si="6022"/>
        <v>0</v>
      </c>
      <c r="M2633" s="100">
        <f t="shared" si="6022"/>
        <v>0</v>
      </c>
      <c r="N2633" s="100">
        <f t="shared" si="6022"/>
        <v>0</v>
      </c>
      <c r="O2633" s="167">
        <f t="shared" si="6022"/>
        <v>0</v>
      </c>
      <c r="P2633" s="167">
        <f>SUM(D2633:O2633)</f>
        <v>1511.6081342632087</v>
      </c>
    </row>
    <row r="2634" spans="1:53" x14ac:dyDescent="0.25">
      <c r="A2634" s="193" t="s">
        <v>119</v>
      </c>
      <c r="B2634" s="376"/>
      <c r="C2634" s="86" t="s">
        <v>240</v>
      </c>
      <c r="D2634" s="87">
        <f>+D2633*D2609</f>
        <v>0</v>
      </c>
      <c r="E2634" s="87">
        <f t="shared" ref="E2634" si="6023">+E2633*E2609</f>
        <v>0</v>
      </c>
      <c r="F2634" s="87">
        <f t="shared" ref="F2634" si="6024">+F2633*F2609</f>
        <v>0</v>
      </c>
      <c r="G2634" s="87">
        <f t="shared" ref="G2634" si="6025">+G2633*G2609</f>
        <v>563.25850114758646</v>
      </c>
      <c r="H2634" s="87">
        <f t="shared" ref="H2634" si="6026">+H2633*H2609</f>
        <v>243.6495409260875</v>
      </c>
      <c r="I2634" s="87">
        <f t="shared" ref="I2634" si="6027">+I2633*I2609</f>
        <v>0</v>
      </c>
      <c r="J2634" s="87">
        <f t="shared" ref="J2634" si="6028">+J2633*J2609</f>
        <v>0</v>
      </c>
      <c r="K2634" s="87">
        <f t="shared" ref="K2634" si="6029">+K2633*K2609</f>
        <v>0</v>
      </c>
      <c r="L2634" s="87">
        <f t="shared" ref="L2634" si="6030">+L2633*L2609</f>
        <v>0</v>
      </c>
      <c r="M2634" s="87">
        <f t="shared" ref="M2634" si="6031">+M2633*M2609</f>
        <v>0</v>
      </c>
      <c r="N2634" s="87">
        <f t="shared" ref="N2634" si="6032">+N2633*N2609</f>
        <v>0</v>
      </c>
      <c r="O2634" s="159">
        <f t="shared" ref="O2634" si="6033">+O2633*O2609</f>
        <v>0</v>
      </c>
      <c r="P2634" s="159">
        <f t="shared" ref="P2634:P2644" si="6034">SUM(D2634:O2634)</f>
        <v>806.90804207367398</v>
      </c>
      <c r="AP2634" s="190">
        <f>+D2634</f>
        <v>0</v>
      </c>
      <c r="AQ2634" s="190">
        <f t="shared" ref="AQ2634:AQ2638" si="6035">+E2634</f>
        <v>0</v>
      </c>
      <c r="AR2634" s="190">
        <f t="shared" ref="AR2634:AR2638" si="6036">+F2634</f>
        <v>0</v>
      </c>
      <c r="AS2634" s="190">
        <f t="shared" ref="AS2634:AS2638" si="6037">+G2634</f>
        <v>563.25850114758646</v>
      </c>
      <c r="AT2634" s="190">
        <f t="shared" ref="AT2634:AT2638" si="6038">+H2634</f>
        <v>243.6495409260875</v>
      </c>
      <c r="AU2634" s="190">
        <f t="shared" ref="AU2634:AU2638" si="6039">+I2634</f>
        <v>0</v>
      </c>
      <c r="AV2634" s="190">
        <f t="shared" ref="AV2634:AV2638" si="6040">+J2634</f>
        <v>0</v>
      </c>
      <c r="AW2634" s="190">
        <f t="shared" ref="AW2634:AW2638" si="6041">+K2634</f>
        <v>0</v>
      </c>
      <c r="AX2634" s="190">
        <f t="shared" ref="AX2634:AX2638" si="6042">+L2634</f>
        <v>0</v>
      </c>
      <c r="AY2634" s="190">
        <f t="shared" ref="AY2634:AY2638" si="6043">+M2634</f>
        <v>0</v>
      </c>
      <c r="AZ2634" s="190">
        <f t="shared" ref="AZ2634:AZ2638" si="6044">+N2634</f>
        <v>0</v>
      </c>
      <c r="BA2634" s="190">
        <f t="shared" ref="BA2634:BA2638" si="6045">+O2634</f>
        <v>0</v>
      </c>
    </row>
    <row r="2635" spans="1:53" x14ac:dyDescent="0.25">
      <c r="A2635" s="193" t="s">
        <v>119</v>
      </c>
      <c r="B2635" s="376"/>
      <c r="C2635" s="86" t="s">
        <v>241</v>
      </c>
      <c r="D2635" s="87">
        <f>+D2633*D2610</f>
        <v>0</v>
      </c>
      <c r="E2635" s="87">
        <f t="shared" ref="E2635:O2635" si="6046">+E2633*E2610</f>
        <v>0</v>
      </c>
      <c r="F2635" s="87">
        <f t="shared" si="6046"/>
        <v>0</v>
      </c>
      <c r="G2635" s="87">
        <f t="shared" si="6046"/>
        <v>0</v>
      </c>
      <c r="H2635" s="87">
        <f t="shared" si="6046"/>
        <v>0</v>
      </c>
      <c r="I2635" s="87">
        <f t="shared" si="6046"/>
        <v>0</v>
      </c>
      <c r="J2635" s="87">
        <f t="shared" si="6046"/>
        <v>0</v>
      </c>
      <c r="K2635" s="87">
        <f t="shared" si="6046"/>
        <v>0</v>
      </c>
      <c r="L2635" s="87">
        <f t="shared" si="6046"/>
        <v>0</v>
      </c>
      <c r="M2635" s="87">
        <f t="shared" si="6046"/>
        <v>0</v>
      </c>
      <c r="N2635" s="87">
        <f t="shared" si="6046"/>
        <v>0</v>
      </c>
      <c r="O2635" s="159">
        <f t="shared" si="6046"/>
        <v>0</v>
      </c>
      <c r="P2635" s="159"/>
      <c r="AP2635" s="190">
        <f t="shared" ref="AP2635:AP2638" si="6047">+D2635</f>
        <v>0</v>
      </c>
      <c r="AQ2635" s="190">
        <f t="shared" si="6035"/>
        <v>0</v>
      </c>
      <c r="AR2635" s="190">
        <f t="shared" si="6036"/>
        <v>0</v>
      </c>
      <c r="AS2635" s="190">
        <f t="shared" si="6037"/>
        <v>0</v>
      </c>
      <c r="AT2635" s="190">
        <f t="shared" si="6038"/>
        <v>0</v>
      </c>
      <c r="AU2635" s="190">
        <f t="shared" si="6039"/>
        <v>0</v>
      </c>
      <c r="AV2635" s="190">
        <f t="shared" si="6040"/>
        <v>0</v>
      </c>
      <c r="AW2635" s="190">
        <f t="shared" si="6041"/>
        <v>0</v>
      </c>
      <c r="AX2635" s="190">
        <f t="shared" si="6042"/>
        <v>0</v>
      </c>
      <c r="AY2635" s="190">
        <f t="shared" si="6043"/>
        <v>0</v>
      </c>
      <c r="AZ2635" s="190">
        <f t="shared" si="6044"/>
        <v>0</v>
      </c>
      <c r="BA2635" s="190">
        <f t="shared" si="6045"/>
        <v>0</v>
      </c>
    </row>
    <row r="2636" spans="1:53" x14ac:dyDescent="0.25">
      <c r="A2636" s="193" t="s">
        <v>119</v>
      </c>
      <c r="B2636" s="376"/>
      <c r="C2636" s="86" t="s">
        <v>242</v>
      </c>
      <c r="D2636" s="87">
        <f>+D2633*D2611</f>
        <v>0</v>
      </c>
      <c r="E2636" s="87">
        <f t="shared" ref="E2636:O2636" si="6048">+E2633*E2611</f>
        <v>0</v>
      </c>
      <c r="F2636" s="87">
        <f t="shared" si="6048"/>
        <v>0</v>
      </c>
      <c r="G2636" s="87">
        <f t="shared" si="6048"/>
        <v>276.50786076286209</v>
      </c>
      <c r="H2636" s="87">
        <f t="shared" si="6048"/>
        <v>99.75783036267002</v>
      </c>
      <c r="I2636" s="87">
        <f t="shared" si="6048"/>
        <v>0</v>
      </c>
      <c r="J2636" s="87">
        <f t="shared" si="6048"/>
        <v>0</v>
      </c>
      <c r="K2636" s="87">
        <f t="shared" si="6048"/>
        <v>0</v>
      </c>
      <c r="L2636" s="87">
        <f t="shared" si="6048"/>
        <v>0</v>
      </c>
      <c r="M2636" s="87">
        <f t="shared" si="6048"/>
        <v>0</v>
      </c>
      <c r="N2636" s="87">
        <f t="shared" si="6048"/>
        <v>0</v>
      </c>
      <c r="O2636" s="159">
        <f t="shared" si="6048"/>
        <v>0</v>
      </c>
      <c r="P2636" s="159"/>
      <c r="AP2636" s="190">
        <f t="shared" si="6047"/>
        <v>0</v>
      </c>
      <c r="AQ2636" s="190">
        <f t="shared" si="6035"/>
        <v>0</v>
      </c>
      <c r="AR2636" s="190">
        <f t="shared" si="6036"/>
        <v>0</v>
      </c>
      <c r="AS2636" s="190">
        <f t="shared" si="6037"/>
        <v>276.50786076286209</v>
      </c>
      <c r="AT2636" s="190">
        <f t="shared" si="6038"/>
        <v>99.75783036267002</v>
      </c>
      <c r="AU2636" s="190">
        <f t="shared" si="6039"/>
        <v>0</v>
      </c>
      <c r="AV2636" s="190">
        <f t="shared" si="6040"/>
        <v>0</v>
      </c>
      <c r="AW2636" s="190">
        <f t="shared" si="6041"/>
        <v>0</v>
      </c>
      <c r="AX2636" s="190">
        <f t="shared" si="6042"/>
        <v>0</v>
      </c>
      <c r="AY2636" s="190">
        <f t="shared" si="6043"/>
        <v>0</v>
      </c>
      <c r="AZ2636" s="190">
        <f t="shared" si="6044"/>
        <v>0</v>
      </c>
      <c r="BA2636" s="190">
        <f t="shared" si="6045"/>
        <v>0</v>
      </c>
    </row>
    <row r="2637" spans="1:53" x14ac:dyDescent="0.25">
      <c r="A2637" s="193" t="s">
        <v>119</v>
      </c>
      <c r="B2637" s="376"/>
      <c r="C2637" s="86" t="s">
        <v>243</v>
      </c>
      <c r="D2637" s="87">
        <f>+D2633*D2612</f>
        <v>0</v>
      </c>
      <c r="E2637" s="87">
        <f t="shared" ref="E2637:O2637" si="6049">+E2633*E2612</f>
        <v>0</v>
      </c>
      <c r="F2637" s="87">
        <f t="shared" si="6049"/>
        <v>0</v>
      </c>
      <c r="G2637" s="87">
        <f t="shared" si="6049"/>
        <v>222.61596694217147</v>
      </c>
      <c r="H2637" s="87">
        <f t="shared" si="6049"/>
        <v>105.818434121831</v>
      </c>
      <c r="I2637" s="87">
        <f t="shared" si="6049"/>
        <v>0</v>
      </c>
      <c r="J2637" s="87">
        <f t="shared" si="6049"/>
        <v>0</v>
      </c>
      <c r="K2637" s="87">
        <f t="shared" si="6049"/>
        <v>0</v>
      </c>
      <c r="L2637" s="87">
        <f t="shared" si="6049"/>
        <v>0</v>
      </c>
      <c r="M2637" s="87">
        <f t="shared" si="6049"/>
        <v>0</v>
      </c>
      <c r="N2637" s="87">
        <f t="shared" si="6049"/>
        <v>0</v>
      </c>
      <c r="O2637" s="159">
        <f t="shared" si="6049"/>
        <v>0</v>
      </c>
      <c r="P2637" s="159"/>
      <c r="AP2637" s="190">
        <f t="shared" si="6047"/>
        <v>0</v>
      </c>
      <c r="AQ2637" s="190">
        <f t="shared" si="6035"/>
        <v>0</v>
      </c>
      <c r="AR2637" s="190">
        <f t="shared" si="6036"/>
        <v>0</v>
      </c>
      <c r="AS2637" s="190">
        <f t="shared" si="6037"/>
        <v>222.61596694217147</v>
      </c>
      <c r="AT2637" s="190">
        <f t="shared" si="6038"/>
        <v>105.818434121831</v>
      </c>
      <c r="AU2637" s="190">
        <f t="shared" si="6039"/>
        <v>0</v>
      </c>
      <c r="AV2637" s="190">
        <f t="shared" si="6040"/>
        <v>0</v>
      </c>
      <c r="AW2637" s="190">
        <f t="shared" si="6041"/>
        <v>0</v>
      </c>
      <c r="AX2637" s="190">
        <f t="shared" si="6042"/>
        <v>0</v>
      </c>
      <c r="AY2637" s="190">
        <f t="shared" si="6043"/>
        <v>0</v>
      </c>
      <c r="AZ2637" s="190">
        <f t="shared" si="6044"/>
        <v>0</v>
      </c>
      <c r="BA2637" s="190">
        <f t="shared" si="6045"/>
        <v>0</v>
      </c>
    </row>
    <row r="2638" spans="1:53" ht="15.75" thickBot="1" x14ac:dyDescent="0.3">
      <c r="A2638" s="193" t="s">
        <v>119</v>
      </c>
      <c r="B2638" s="376"/>
      <c r="C2638" s="96" t="s">
        <v>244</v>
      </c>
      <c r="D2638" s="251">
        <f>+D2633*D2613</f>
        <v>0</v>
      </c>
      <c r="E2638" s="251">
        <f t="shared" ref="E2638:O2638" si="6050">+E2633*E2613</f>
        <v>0</v>
      </c>
      <c r="F2638" s="251">
        <f t="shared" si="6050"/>
        <v>0</v>
      </c>
      <c r="G2638" s="251">
        <f t="shared" si="6050"/>
        <v>0</v>
      </c>
      <c r="H2638" s="251">
        <v>48</v>
      </c>
      <c r="I2638" s="251">
        <f t="shared" si="6050"/>
        <v>0</v>
      </c>
      <c r="J2638" s="251">
        <f t="shared" si="6050"/>
        <v>0</v>
      </c>
      <c r="K2638" s="251">
        <f t="shared" si="6050"/>
        <v>0</v>
      </c>
      <c r="L2638" s="251">
        <f t="shared" si="6050"/>
        <v>0</v>
      </c>
      <c r="M2638" s="251">
        <f t="shared" si="6050"/>
        <v>0</v>
      </c>
      <c r="N2638" s="251">
        <f t="shared" si="6050"/>
        <v>0</v>
      </c>
      <c r="O2638" s="251">
        <f t="shared" si="6050"/>
        <v>0</v>
      </c>
      <c r="P2638" s="169">
        <f t="shared" si="6034"/>
        <v>48</v>
      </c>
      <c r="AP2638" s="190">
        <f t="shared" si="6047"/>
        <v>0</v>
      </c>
      <c r="AQ2638" s="190">
        <f t="shared" si="6035"/>
        <v>0</v>
      </c>
      <c r="AR2638" s="190">
        <f t="shared" si="6036"/>
        <v>0</v>
      </c>
      <c r="AS2638" s="190">
        <f t="shared" si="6037"/>
        <v>0</v>
      </c>
      <c r="AT2638" s="190">
        <f t="shared" si="6038"/>
        <v>48</v>
      </c>
      <c r="AU2638" s="190">
        <f t="shared" si="6039"/>
        <v>0</v>
      </c>
      <c r="AV2638" s="190">
        <f t="shared" si="6040"/>
        <v>0</v>
      </c>
      <c r="AW2638" s="190">
        <f t="shared" si="6041"/>
        <v>0</v>
      </c>
      <c r="AX2638" s="190">
        <f t="shared" si="6042"/>
        <v>0</v>
      </c>
      <c r="AY2638" s="190">
        <f t="shared" si="6043"/>
        <v>0</v>
      </c>
      <c r="AZ2638" s="190">
        <f t="shared" si="6044"/>
        <v>0</v>
      </c>
      <c r="BA2638" s="190">
        <f t="shared" si="6045"/>
        <v>0</v>
      </c>
    </row>
    <row r="2639" spans="1:53" x14ac:dyDescent="0.25">
      <c r="A2639" s="193" t="s">
        <v>119</v>
      </c>
      <c r="B2639" s="376"/>
      <c r="C2639" s="99" t="s">
        <v>245</v>
      </c>
      <c r="D2639" s="100">
        <f>+IFERROR(D2602/D2621/30,0)</f>
        <v>0</v>
      </c>
      <c r="E2639" s="100">
        <f t="shared" ref="E2639:O2639" si="6051">+IFERROR(E2602/E2621/30,0)</f>
        <v>0</v>
      </c>
      <c r="F2639" s="100">
        <f t="shared" si="6051"/>
        <v>0</v>
      </c>
      <c r="G2639" s="100">
        <f t="shared" si="6051"/>
        <v>785.44432595038302</v>
      </c>
      <c r="H2639" s="100">
        <f>+IFERROR(H2602/H2621/30,0)</f>
        <v>332.1232388261854</v>
      </c>
      <c r="I2639" s="100">
        <f t="shared" si="6051"/>
        <v>0</v>
      </c>
      <c r="J2639" s="100">
        <f t="shared" si="6051"/>
        <v>0</v>
      </c>
      <c r="K2639" s="100">
        <f t="shared" si="6051"/>
        <v>0</v>
      </c>
      <c r="L2639" s="100">
        <f t="shared" si="6051"/>
        <v>0</v>
      </c>
      <c r="M2639" s="100">
        <f t="shared" si="6051"/>
        <v>0</v>
      </c>
      <c r="N2639" s="100">
        <f t="shared" si="6051"/>
        <v>0</v>
      </c>
      <c r="O2639" s="167">
        <f t="shared" si="6051"/>
        <v>0</v>
      </c>
      <c r="P2639" s="167">
        <f t="shared" si="6034"/>
        <v>1117.5675647765684</v>
      </c>
    </row>
    <row r="2640" spans="1:53" x14ac:dyDescent="0.25">
      <c r="A2640" s="193" t="s">
        <v>119</v>
      </c>
      <c r="B2640" s="376"/>
      <c r="C2640" s="86" t="s">
        <v>246</v>
      </c>
      <c r="D2640" s="266">
        <f t="shared" ref="D2640:O2640" si="6052">+IFERROR(D2603/D2622/30,0)</f>
        <v>0</v>
      </c>
      <c r="E2640" s="266">
        <f t="shared" si="6052"/>
        <v>0</v>
      </c>
      <c r="F2640" s="266">
        <f t="shared" si="6052"/>
        <v>0</v>
      </c>
      <c r="G2640" s="266">
        <f t="shared" si="6052"/>
        <v>416.43030174221076</v>
      </c>
      <c r="H2640" s="266">
        <f t="shared" si="6052"/>
        <v>180.1358552786692</v>
      </c>
      <c r="I2640" s="266">
        <f t="shared" si="6052"/>
        <v>0</v>
      </c>
      <c r="J2640" s="266">
        <f t="shared" si="6052"/>
        <v>0</v>
      </c>
      <c r="K2640" s="266">
        <f t="shared" si="6052"/>
        <v>0</v>
      </c>
      <c r="L2640" s="266">
        <f t="shared" si="6052"/>
        <v>0</v>
      </c>
      <c r="M2640" s="266">
        <f t="shared" si="6052"/>
        <v>0</v>
      </c>
      <c r="N2640" s="266">
        <f t="shared" si="6052"/>
        <v>0</v>
      </c>
      <c r="O2640" s="267">
        <f t="shared" si="6052"/>
        <v>0</v>
      </c>
      <c r="P2640" s="159">
        <f t="shared" si="6034"/>
        <v>596.56615702087993</v>
      </c>
    </row>
    <row r="2641" spans="1:16" x14ac:dyDescent="0.25">
      <c r="A2641" s="193" t="s">
        <v>119</v>
      </c>
      <c r="B2641" s="376"/>
      <c r="C2641" s="86" t="s">
        <v>247</v>
      </c>
      <c r="D2641" s="266">
        <f t="shared" ref="D2641:O2641" si="6053">+IFERROR(D2604/D2623/30,0)</f>
        <v>0</v>
      </c>
      <c r="E2641" s="266">
        <f t="shared" si="6053"/>
        <v>0</v>
      </c>
      <c r="F2641" s="266">
        <f t="shared" si="6053"/>
        <v>0</v>
      </c>
      <c r="G2641" s="266">
        <f t="shared" si="6053"/>
        <v>0</v>
      </c>
      <c r="H2641" s="266">
        <f t="shared" si="6053"/>
        <v>0</v>
      </c>
      <c r="I2641" s="266">
        <f t="shared" si="6053"/>
        <v>0</v>
      </c>
      <c r="J2641" s="266">
        <f t="shared" si="6053"/>
        <v>0</v>
      </c>
      <c r="K2641" s="266">
        <f t="shared" si="6053"/>
        <v>0</v>
      </c>
      <c r="L2641" s="266">
        <f t="shared" si="6053"/>
        <v>0</v>
      </c>
      <c r="M2641" s="266">
        <f t="shared" si="6053"/>
        <v>0</v>
      </c>
      <c r="N2641" s="266">
        <f t="shared" si="6053"/>
        <v>0</v>
      </c>
      <c r="O2641" s="267">
        <f t="shared" si="6053"/>
        <v>0</v>
      </c>
      <c r="P2641" s="159">
        <f t="shared" si="6034"/>
        <v>0</v>
      </c>
    </row>
    <row r="2642" spans="1:16" x14ac:dyDescent="0.25">
      <c r="A2642" s="193" t="s">
        <v>119</v>
      </c>
      <c r="B2642" s="376"/>
      <c r="C2642" s="86" t="s">
        <v>248</v>
      </c>
      <c r="D2642" s="266">
        <f t="shared" ref="D2642:O2642" si="6054">+IFERROR(D2605/D2624/30,0)</f>
        <v>0</v>
      </c>
      <c r="E2642" s="266">
        <f t="shared" si="6054"/>
        <v>0</v>
      </c>
      <c r="F2642" s="266">
        <f t="shared" si="6054"/>
        <v>0</v>
      </c>
      <c r="G2642" s="266">
        <f t="shared" si="6054"/>
        <v>204.42878652869359</v>
      </c>
      <c r="H2642" s="266">
        <f t="shared" si="6054"/>
        <v>73.753318084745544</v>
      </c>
      <c r="I2642" s="266">
        <f t="shared" si="6054"/>
        <v>0</v>
      </c>
      <c r="J2642" s="266">
        <f t="shared" si="6054"/>
        <v>0</v>
      </c>
      <c r="K2642" s="266">
        <f t="shared" si="6054"/>
        <v>0</v>
      </c>
      <c r="L2642" s="266">
        <f t="shared" si="6054"/>
        <v>0</v>
      </c>
      <c r="M2642" s="266">
        <f t="shared" si="6054"/>
        <v>0</v>
      </c>
      <c r="N2642" s="266">
        <f t="shared" si="6054"/>
        <v>0</v>
      </c>
      <c r="O2642" s="267">
        <f t="shared" si="6054"/>
        <v>0</v>
      </c>
      <c r="P2642" s="159">
        <f t="shared" si="6034"/>
        <v>278.18210461343915</v>
      </c>
    </row>
    <row r="2643" spans="1:16" x14ac:dyDescent="0.25">
      <c r="A2643" s="193" t="s">
        <v>119</v>
      </c>
      <c r="B2643" s="376"/>
      <c r="C2643" s="86" t="s">
        <v>249</v>
      </c>
      <c r="D2643" s="87">
        <f t="shared" ref="D2643:O2643" si="6055">+IFERROR(D2606/D2625/30,0)</f>
        <v>0</v>
      </c>
      <c r="E2643" s="87">
        <f t="shared" si="6055"/>
        <v>0</v>
      </c>
      <c r="F2643" s="87">
        <f t="shared" si="6055"/>
        <v>0</v>
      </c>
      <c r="G2643" s="87">
        <f t="shared" si="6055"/>
        <v>164.58523767947875</v>
      </c>
      <c r="H2643" s="87">
        <f t="shared" si="6055"/>
        <v>78.23406546277063</v>
      </c>
      <c r="I2643" s="87">
        <f t="shared" si="6055"/>
        <v>0</v>
      </c>
      <c r="J2643" s="87">
        <f t="shared" si="6055"/>
        <v>0</v>
      </c>
      <c r="K2643" s="87">
        <f t="shared" si="6055"/>
        <v>0</v>
      </c>
      <c r="L2643" s="87">
        <f t="shared" si="6055"/>
        <v>0</v>
      </c>
      <c r="M2643" s="87">
        <f t="shared" si="6055"/>
        <v>0</v>
      </c>
      <c r="N2643" s="87">
        <f t="shared" si="6055"/>
        <v>0</v>
      </c>
      <c r="O2643" s="159">
        <f t="shared" si="6055"/>
        <v>0</v>
      </c>
      <c r="P2643" s="159">
        <f t="shared" si="6034"/>
        <v>242.8193031422494</v>
      </c>
    </row>
    <row r="2644" spans="1:16" ht="15.75" thickBot="1" x14ac:dyDescent="0.3">
      <c r="A2644" s="193" t="s">
        <v>119</v>
      </c>
      <c r="B2644" s="376"/>
      <c r="C2644" s="96" t="s">
        <v>250</v>
      </c>
      <c r="D2644" s="168">
        <f t="shared" ref="D2644:O2644" si="6056">+IFERROR(D2607/D2626/30,0)</f>
        <v>0</v>
      </c>
      <c r="E2644" s="168">
        <f t="shared" si="6056"/>
        <v>0</v>
      </c>
      <c r="F2644" s="168">
        <f t="shared" si="6056"/>
        <v>0</v>
      </c>
      <c r="G2644" s="168">
        <f t="shared" si="6056"/>
        <v>0</v>
      </c>
      <c r="H2644" s="168">
        <f t="shared" si="6056"/>
        <v>0</v>
      </c>
      <c r="I2644" s="168">
        <f t="shared" si="6056"/>
        <v>0</v>
      </c>
      <c r="J2644" s="168">
        <f t="shared" si="6056"/>
        <v>0</v>
      </c>
      <c r="K2644" s="168">
        <f t="shared" si="6056"/>
        <v>0</v>
      </c>
      <c r="L2644" s="168">
        <f t="shared" si="6056"/>
        <v>0</v>
      </c>
      <c r="M2644" s="168">
        <f t="shared" si="6056"/>
        <v>0</v>
      </c>
      <c r="N2644" s="168">
        <f t="shared" si="6056"/>
        <v>0</v>
      </c>
      <c r="O2644" s="169">
        <f t="shared" si="6056"/>
        <v>0</v>
      </c>
      <c r="P2644" s="169">
        <f t="shared" si="6034"/>
        <v>0</v>
      </c>
    </row>
    <row r="2645" spans="1:16" ht="15.75" thickBot="1" x14ac:dyDescent="0.3">
      <c r="A2645" s="193" t="s">
        <v>119</v>
      </c>
      <c r="B2645" s="376"/>
      <c r="C2645" s="183" t="s">
        <v>13</v>
      </c>
      <c r="D2645" s="72">
        <v>0</v>
      </c>
      <c r="E2645" s="72">
        <v>0</v>
      </c>
      <c r="F2645" s="72">
        <v>0</v>
      </c>
      <c r="G2645" s="72">
        <v>26.211874342401945</v>
      </c>
      <c r="H2645" s="72">
        <v>18</v>
      </c>
      <c r="I2645" s="72">
        <v>18</v>
      </c>
      <c r="J2645" s="72">
        <v>15</v>
      </c>
      <c r="K2645" s="72">
        <v>0</v>
      </c>
      <c r="L2645" s="72">
        <v>0</v>
      </c>
      <c r="M2645" s="72">
        <v>0</v>
      </c>
      <c r="N2645" s="72">
        <v>0</v>
      </c>
      <c r="O2645" s="72">
        <v>0</v>
      </c>
      <c r="P2645" s="184"/>
    </row>
    <row r="2646" spans="1:16" x14ac:dyDescent="0.25">
      <c r="A2646" s="193" t="s">
        <v>119</v>
      </c>
      <c r="B2646" s="376"/>
      <c r="C2646" s="99" t="s">
        <v>4</v>
      </c>
      <c r="D2646" s="100" t="e">
        <f>+D2639/D2645*30</f>
        <v>#DIV/0!</v>
      </c>
      <c r="E2646" s="100" t="e">
        <f t="shared" ref="E2646" si="6057">+E2639/E2645*30</f>
        <v>#DIV/0!</v>
      </c>
      <c r="F2646" s="100" t="e">
        <f t="shared" ref="F2646" si="6058">+F2639/F2645*30</f>
        <v>#DIV/0!</v>
      </c>
      <c r="G2646" s="100">
        <f t="shared" ref="G2646" si="6059">+G2639/G2645*30</f>
        <v>898.95630776750647</v>
      </c>
      <c r="H2646" s="100">
        <f t="shared" ref="H2646" si="6060">+H2639/H2645*30</f>
        <v>553.53873137697565</v>
      </c>
      <c r="I2646" s="100">
        <f t="shared" ref="I2646" si="6061">+I2639/I2645*30</f>
        <v>0</v>
      </c>
      <c r="J2646" s="100">
        <f t="shared" ref="J2646" si="6062">+J2639/J2645*30</f>
        <v>0</v>
      </c>
      <c r="K2646" s="100" t="e">
        <f t="shared" ref="K2646" si="6063">+K2639/K2645*30</f>
        <v>#DIV/0!</v>
      </c>
      <c r="L2646" s="100" t="e">
        <f t="shared" ref="L2646" si="6064">+L2639/L2645*30</f>
        <v>#DIV/0!</v>
      </c>
      <c r="M2646" s="100" t="e">
        <f t="shared" ref="M2646" si="6065">+M2639/M2645*30</f>
        <v>#DIV/0!</v>
      </c>
      <c r="N2646" s="100" t="e">
        <f t="shared" ref="N2646" si="6066">+N2639/N2645*30</f>
        <v>#DIV/0!</v>
      </c>
      <c r="O2646" s="167" t="e">
        <f t="shared" ref="O2646" si="6067">+O2639/O2645*30</f>
        <v>#DIV/0!</v>
      </c>
      <c r="P2646" s="167" t="e">
        <f>SUM(D2646:O2646)</f>
        <v>#DIV/0!</v>
      </c>
    </row>
    <row r="2647" spans="1:16" x14ac:dyDescent="0.25">
      <c r="A2647" s="193" t="s">
        <v>119</v>
      </c>
      <c r="B2647" s="376"/>
      <c r="C2647" s="86" t="s">
        <v>216</v>
      </c>
      <c r="D2647" s="87" t="e">
        <f>+D2640/D2645*30</f>
        <v>#DIV/0!</v>
      </c>
      <c r="E2647" s="87" t="e">
        <f t="shared" ref="E2647:O2647" si="6068">+E2640/E2645*30</f>
        <v>#DIV/0!</v>
      </c>
      <c r="F2647" s="87" t="e">
        <f t="shared" si="6068"/>
        <v>#DIV/0!</v>
      </c>
      <c r="G2647" s="87">
        <f t="shared" si="6068"/>
        <v>476.61257982062818</v>
      </c>
      <c r="H2647" s="87">
        <f t="shared" si="6068"/>
        <v>300.22642546444865</v>
      </c>
      <c r="I2647" s="87">
        <f t="shared" si="6068"/>
        <v>0</v>
      </c>
      <c r="J2647" s="87">
        <f t="shared" si="6068"/>
        <v>0</v>
      </c>
      <c r="K2647" s="87" t="e">
        <f t="shared" si="6068"/>
        <v>#DIV/0!</v>
      </c>
      <c r="L2647" s="87" t="e">
        <f t="shared" si="6068"/>
        <v>#DIV/0!</v>
      </c>
      <c r="M2647" s="87" t="e">
        <f t="shared" si="6068"/>
        <v>#DIV/0!</v>
      </c>
      <c r="N2647" s="87" t="e">
        <f t="shared" si="6068"/>
        <v>#DIV/0!</v>
      </c>
      <c r="O2647" s="159" t="e">
        <f t="shared" si="6068"/>
        <v>#DIV/0!</v>
      </c>
      <c r="P2647" s="159" t="e">
        <f t="shared" ref="P2647:P2651" si="6069">SUM(D2647:O2647)</f>
        <v>#DIV/0!</v>
      </c>
    </row>
    <row r="2648" spans="1:16" x14ac:dyDescent="0.25">
      <c r="A2648" s="193" t="s">
        <v>119</v>
      </c>
      <c r="B2648" s="376"/>
      <c r="C2648" s="86" t="s">
        <v>217</v>
      </c>
      <c r="D2648" s="87" t="e">
        <f>+D2641/D2645*30</f>
        <v>#DIV/0!</v>
      </c>
      <c r="E2648" s="87" t="e">
        <f t="shared" ref="E2648:O2648" si="6070">+E2641/E2645*30</f>
        <v>#DIV/0!</v>
      </c>
      <c r="F2648" s="87" t="e">
        <f t="shared" si="6070"/>
        <v>#DIV/0!</v>
      </c>
      <c r="G2648" s="87">
        <f t="shared" si="6070"/>
        <v>0</v>
      </c>
      <c r="H2648" s="87">
        <f t="shared" si="6070"/>
        <v>0</v>
      </c>
      <c r="I2648" s="87">
        <f t="shared" si="6070"/>
        <v>0</v>
      </c>
      <c r="J2648" s="87">
        <f t="shared" si="6070"/>
        <v>0</v>
      </c>
      <c r="K2648" s="87" t="e">
        <f t="shared" si="6070"/>
        <v>#DIV/0!</v>
      </c>
      <c r="L2648" s="87" t="e">
        <f t="shared" si="6070"/>
        <v>#DIV/0!</v>
      </c>
      <c r="M2648" s="87" t="e">
        <f t="shared" si="6070"/>
        <v>#DIV/0!</v>
      </c>
      <c r="N2648" s="87" t="e">
        <f t="shared" si="6070"/>
        <v>#DIV/0!</v>
      </c>
      <c r="O2648" s="159" t="e">
        <f t="shared" si="6070"/>
        <v>#DIV/0!</v>
      </c>
      <c r="P2648" s="159"/>
    </row>
    <row r="2649" spans="1:16" x14ac:dyDescent="0.25">
      <c r="A2649" s="193" t="s">
        <v>119</v>
      </c>
      <c r="B2649" s="376"/>
      <c r="C2649" s="86" t="s">
        <v>218</v>
      </c>
      <c r="D2649" s="87" t="e">
        <f>+D2642/D2645*30</f>
        <v>#DIV/0!</v>
      </c>
      <c r="E2649" s="87" t="e">
        <f t="shared" ref="E2649:O2649" si="6071">+E2642/E2645*30</f>
        <v>#DIV/0!</v>
      </c>
      <c r="F2649" s="87" t="e">
        <f t="shared" si="6071"/>
        <v>#DIV/0!</v>
      </c>
      <c r="G2649" s="87">
        <f t="shared" si="6071"/>
        <v>233.97272227648023</v>
      </c>
      <c r="H2649" s="87">
        <f t="shared" si="6071"/>
        <v>122.92219680790923</v>
      </c>
      <c r="I2649" s="87">
        <f t="shared" si="6071"/>
        <v>0</v>
      </c>
      <c r="J2649" s="87">
        <f t="shared" si="6071"/>
        <v>0</v>
      </c>
      <c r="K2649" s="87" t="e">
        <f t="shared" si="6071"/>
        <v>#DIV/0!</v>
      </c>
      <c r="L2649" s="87" t="e">
        <f t="shared" si="6071"/>
        <v>#DIV/0!</v>
      </c>
      <c r="M2649" s="87" t="e">
        <f t="shared" si="6071"/>
        <v>#DIV/0!</v>
      </c>
      <c r="N2649" s="87" t="e">
        <f t="shared" si="6071"/>
        <v>#DIV/0!</v>
      </c>
      <c r="O2649" s="159" t="e">
        <f t="shared" si="6071"/>
        <v>#DIV/0!</v>
      </c>
      <c r="P2649" s="159"/>
    </row>
    <row r="2650" spans="1:16" x14ac:dyDescent="0.25">
      <c r="A2650" s="193" t="s">
        <v>119</v>
      </c>
      <c r="B2650" s="376"/>
      <c r="C2650" s="86" t="s">
        <v>219</v>
      </c>
      <c r="D2650" s="87" t="e">
        <f>+D2643/D2645*30</f>
        <v>#DIV/0!</v>
      </c>
      <c r="E2650" s="87" t="e">
        <f t="shared" ref="E2650:O2650" si="6072">+E2643/E2645*30</f>
        <v>#DIV/0!</v>
      </c>
      <c r="F2650" s="87" t="e">
        <f t="shared" si="6072"/>
        <v>#DIV/0!</v>
      </c>
      <c r="G2650" s="87">
        <f t="shared" si="6072"/>
        <v>188.37100567039823</v>
      </c>
      <c r="H2650" s="87">
        <f t="shared" si="6072"/>
        <v>130.39010910461772</v>
      </c>
      <c r="I2650" s="87">
        <f t="shared" si="6072"/>
        <v>0</v>
      </c>
      <c r="J2650" s="87">
        <f t="shared" si="6072"/>
        <v>0</v>
      </c>
      <c r="K2650" s="87" t="e">
        <f t="shared" si="6072"/>
        <v>#DIV/0!</v>
      </c>
      <c r="L2650" s="87" t="e">
        <f t="shared" si="6072"/>
        <v>#DIV/0!</v>
      </c>
      <c r="M2650" s="87" t="e">
        <f t="shared" si="6072"/>
        <v>#DIV/0!</v>
      </c>
      <c r="N2650" s="87" t="e">
        <f t="shared" si="6072"/>
        <v>#DIV/0!</v>
      </c>
      <c r="O2650" s="159" t="e">
        <f t="shared" si="6072"/>
        <v>#DIV/0!</v>
      </c>
      <c r="P2650" s="159"/>
    </row>
    <row r="2651" spans="1:16" ht="15.75" thickBot="1" x14ac:dyDescent="0.3">
      <c r="A2651" s="193" t="s">
        <v>119</v>
      </c>
      <c r="B2651" s="376"/>
      <c r="C2651" s="96" t="s">
        <v>238</v>
      </c>
      <c r="D2651" s="168" t="e">
        <f>+D2644/D2645*30</f>
        <v>#DIV/0!</v>
      </c>
      <c r="E2651" s="168" t="e">
        <f t="shared" ref="E2651:O2651" si="6073">+E2644/E2645*30</f>
        <v>#DIV/0!</v>
      </c>
      <c r="F2651" s="168" t="e">
        <f t="shared" si="6073"/>
        <v>#DIV/0!</v>
      </c>
      <c r="G2651" s="168">
        <f t="shared" si="6073"/>
        <v>0</v>
      </c>
      <c r="H2651" s="168">
        <f t="shared" si="6073"/>
        <v>0</v>
      </c>
      <c r="I2651" s="168">
        <f t="shared" si="6073"/>
        <v>0</v>
      </c>
      <c r="J2651" s="168">
        <f t="shared" si="6073"/>
        <v>0</v>
      </c>
      <c r="K2651" s="168" t="e">
        <f t="shared" si="6073"/>
        <v>#DIV/0!</v>
      </c>
      <c r="L2651" s="168" t="e">
        <f t="shared" si="6073"/>
        <v>#DIV/0!</v>
      </c>
      <c r="M2651" s="168" t="e">
        <f t="shared" si="6073"/>
        <v>#DIV/0!</v>
      </c>
      <c r="N2651" s="168" t="e">
        <f t="shared" si="6073"/>
        <v>#DIV/0!</v>
      </c>
      <c r="O2651" s="169" t="e">
        <f t="shared" si="6073"/>
        <v>#DIV/0!</v>
      </c>
      <c r="P2651" s="169" t="e">
        <f t="shared" si="6069"/>
        <v>#DIV/0!</v>
      </c>
    </row>
    <row r="2652" spans="1:16" x14ac:dyDescent="0.25">
      <c r="A2652" s="193" t="s">
        <v>119</v>
      </c>
      <c r="B2652" s="376"/>
      <c r="C2652" s="76" t="s">
        <v>8</v>
      </c>
      <c r="D2652" s="170">
        <f t="shared" ref="D2652:O2652" si="6074">+D2621/D2615</f>
        <v>1.3451903907933349</v>
      </c>
      <c r="E2652" s="170">
        <f t="shared" si="6074"/>
        <v>1.3156840370201459</v>
      </c>
      <c r="F2652" s="170">
        <f t="shared" si="6074"/>
        <v>1.3156840370201459</v>
      </c>
      <c r="G2652" s="170">
        <f t="shared" si="6074"/>
        <v>1.3525876930451353</v>
      </c>
      <c r="H2652" s="170">
        <f t="shared" si="6074"/>
        <v>1.352587693045135</v>
      </c>
      <c r="I2652" s="170">
        <f t="shared" si="6074"/>
        <v>1.352587693045135</v>
      </c>
      <c r="J2652" s="170">
        <f t="shared" si="6074"/>
        <v>1.3199198138925481</v>
      </c>
      <c r="K2652" s="170">
        <f t="shared" si="6074"/>
        <v>1.3290003520153764</v>
      </c>
      <c r="L2652" s="170">
        <f t="shared" si="6074"/>
        <v>1.3879643268437349</v>
      </c>
      <c r="M2652" s="170">
        <f t="shared" si="6074"/>
        <v>1.3584518568902837</v>
      </c>
      <c r="N2652" s="170">
        <f t="shared" si="6074"/>
        <v>1.3683280622493934</v>
      </c>
      <c r="O2652" s="171">
        <f t="shared" si="6074"/>
        <v>1.3740901869876869</v>
      </c>
      <c r="P2652" s="171"/>
    </row>
    <row r="2653" spans="1:16" x14ac:dyDescent="0.25">
      <c r="A2653" s="193" t="s">
        <v>119</v>
      </c>
      <c r="B2653" s="376"/>
      <c r="C2653" s="77" t="s">
        <v>6</v>
      </c>
      <c r="D2653" s="172">
        <f>+VLOOKUP(D2601,Conversion!$B$33:$N$71,(MATCH('Measured TV opt-pt'!D2600,butget_aylar_opt,0)+1),0)</f>
        <v>1.4212830229615727</v>
      </c>
      <c r="E2653" s="172">
        <f>+VLOOKUP(E2601,Conversion!$B$33:$N$71,(MATCH('Measured TV opt-pt'!E2600,butget_aylar_opt,0)+1),0)</f>
        <v>1.3879412224131498</v>
      </c>
      <c r="F2653" s="172">
        <f>+VLOOKUP(F2601,Conversion!$B$33:$N$71,(MATCH('Measured TV opt-pt'!F2600,butget_aylar_opt,0)+1),0)</f>
        <v>1.3879412224131498</v>
      </c>
      <c r="G2653" s="172">
        <f>+VLOOKUP(G2601,Conversion!$B$33:$N$71,(MATCH('Measured TV opt-pt'!G2600,butget_aylar_opt,0)+1),0)</f>
        <v>1.4395267054790617</v>
      </c>
      <c r="H2653" s="172">
        <f>+VLOOKUP(H2601,Conversion!$B$33:$N$71,(MATCH('Measured TV opt-pt'!H2600,butget_aylar_opt,0)+1),0)</f>
        <v>1.4395267054790617</v>
      </c>
      <c r="I2653" s="172">
        <f>+VLOOKUP(I2601,Conversion!$B$33:$N$71,(MATCH('Measured TV opt-pt'!I2600,butget_aylar_opt,0)+1),0)</f>
        <v>1.4395267054790617</v>
      </c>
      <c r="J2653" s="172">
        <f>+VLOOKUP(J2601,Conversion!$B$33:$N$71,(MATCH('Measured TV opt-pt'!J2600,butget_aylar_opt,0)+1),0)</f>
        <v>1.4020071204138036</v>
      </c>
      <c r="K2653" s="172">
        <f>+VLOOKUP(K2601,Conversion!$B$33:$N$71,(MATCH('Measured TV opt-pt'!K2600,butget_aylar_opt,0)+1),0)</f>
        <v>1.4020071204138036</v>
      </c>
      <c r="L2653" s="172">
        <f>+VLOOKUP(L2601,Conversion!$B$33:$N$71,(MATCH('Measured TV opt-pt'!L2600,butget_aylar_opt,0)+1),0)</f>
        <v>1.4574217656681872</v>
      </c>
      <c r="M2653" s="172">
        <f>+VLOOKUP(M2601,Conversion!$B$33:$N$71,(MATCH('Measured TV opt-pt'!M2600,butget_aylar_opt,0)+1),0)</f>
        <v>1.4212830229615727</v>
      </c>
      <c r="N2653" s="172">
        <f>+VLOOKUP(N2601,Conversion!$B$33:$N$71,(MATCH('Measured TV opt-pt'!N2600,butget_aylar_opt,0)+1),0)</f>
        <v>1.4212830229615727</v>
      </c>
      <c r="O2653" s="173">
        <f>+VLOOKUP(O2601,Conversion!$B$33:$N$71,(MATCH('Measured TV opt-pt'!O2600,butget_aylar_opt,0)+1),0)</f>
        <v>1.4212830229615727</v>
      </c>
      <c r="P2653" s="173"/>
    </row>
    <row r="2654" spans="1:16" ht="15.75" thickBot="1" x14ac:dyDescent="0.3">
      <c r="A2654" s="193" t="s">
        <v>119</v>
      </c>
      <c r="B2654" s="377"/>
      <c r="C2654" s="96" t="s">
        <v>7</v>
      </c>
      <c r="D2654" s="172">
        <f>+VLOOKUP(D2601,Conversion!$B$74:$N$112,(MATCH('Measured TV opt-pt'!D2600,budget_aylar_pt,0)+1),0)</f>
        <v>1.2829327826556853</v>
      </c>
      <c r="E2654" s="172">
        <f>+VLOOKUP(E2601,Conversion!$B$74:$N$112,(MATCH('Measured TV opt-pt'!E2600,budget_aylar_pt,0)+1),0)</f>
        <v>1.2565645216985974</v>
      </c>
      <c r="F2654" s="172">
        <f>+VLOOKUP(F2601,Conversion!$B$74:$N$112,(MATCH('Measured TV opt-pt'!F2600,budget_aylar_pt,0)+1),0)</f>
        <v>1.2565645216985974</v>
      </c>
      <c r="G2654" s="172">
        <f>+VLOOKUP(G2601,Conversion!$B$74:$N$112,(MATCH('Measured TV opt-pt'!G2600,budget_aylar_pt,0)+1),0)</f>
        <v>1.2814557737810139</v>
      </c>
      <c r="H2654" s="172">
        <f>+VLOOKUP(H2601,Conversion!$B$74:$N$112,(MATCH('Measured TV opt-pt'!H2600,budget_aylar_pt,0)+1),0)</f>
        <v>1.2814557737810139</v>
      </c>
      <c r="I2654" s="172">
        <f>+VLOOKUP(I2601,Conversion!$B$74:$N$112,(MATCH('Measured TV opt-pt'!I2600,budget_aylar_pt,0)+1),0)</f>
        <v>1.2814557737810139</v>
      </c>
      <c r="J2654" s="172">
        <f>+VLOOKUP(J2601,Conversion!$B$74:$N$112,(MATCH('Measured TV opt-pt'!J2600,budget_aylar_pt,0)+1),0)</f>
        <v>1.252757472193339</v>
      </c>
      <c r="K2654" s="172">
        <f>+VLOOKUP(K2601,Conversion!$B$74:$N$112,(MATCH('Measured TV opt-pt'!K2600,budget_aylar_pt,0)+1),0)</f>
        <v>1.252757472193339</v>
      </c>
      <c r="L2654" s="172">
        <f>+VLOOKUP(L2601,Conversion!$B$74:$N$112,(MATCH('Measured TV opt-pt'!L2600,budget_aylar_pt,0)+1),0)</f>
        <v>1.3137654887389967</v>
      </c>
      <c r="M2654" s="172">
        <f>+VLOOKUP(M2601,Conversion!$B$74:$N$112,(MATCH('Measured TV opt-pt'!M2600,budget_aylar_pt,0)+1),0)</f>
        <v>1.2829327826556853</v>
      </c>
      <c r="N2654" s="172">
        <f>+VLOOKUP(N2601,Conversion!$B$74:$N$112,(MATCH('Measured TV opt-pt'!N2600,budget_aylar_pt,0)+1),0)</f>
        <v>1.2829327826556853</v>
      </c>
      <c r="O2654" s="173">
        <f>+VLOOKUP(O2601,Conversion!$B$74:$N$112,(MATCH('Measured TV opt-pt'!O2600,budget_aylar_pt,0)+1),0)</f>
        <v>1.2829327826556853</v>
      </c>
      <c r="P2654" s="174"/>
    </row>
    <row r="2655" spans="1:16" ht="21.75" thickBot="1" x14ac:dyDescent="0.3">
      <c r="A2655" s="193" t="s">
        <v>119</v>
      </c>
      <c r="B2655" s="240" t="s">
        <v>126</v>
      </c>
      <c r="C2655" s="74" t="s">
        <v>107</v>
      </c>
      <c r="D2655" s="153">
        <v>1</v>
      </c>
      <c r="E2655" s="153">
        <v>2</v>
      </c>
      <c r="F2655" s="153">
        <v>3</v>
      </c>
      <c r="G2655" s="153">
        <v>4</v>
      </c>
      <c r="H2655" s="153">
        <v>5</v>
      </c>
      <c r="I2655" s="153">
        <v>6</v>
      </c>
      <c r="J2655" s="153">
        <v>7</v>
      </c>
      <c r="K2655" s="153">
        <v>8</v>
      </c>
      <c r="L2655" s="153">
        <v>9</v>
      </c>
      <c r="M2655" s="153">
        <v>10</v>
      </c>
      <c r="N2655" s="153">
        <v>11</v>
      </c>
      <c r="O2655" s="153">
        <v>12</v>
      </c>
      <c r="P2655" s="74" t="s">
        <v>127</v>
      </c>
    </row>
    <row r="2656" spans="1:16" ht="15.75" customHeight="1" thickBot="1" x14ac:dyDescent="0.3">
      <c r="A2656" s="193" t="s">
        <v>119</v>
      </c>
      <c r="B2656" s="378" t="s">
        <v>159</v>
      </c>
      <c r="C2656" s="185" t="s">
        <v>33</v>
      </c>
      <c r="D2656" s="186" t="s">
        <v>19</v>
      </c>
      <c r="E2656" s="186" t="s">
        <v>19</v>
      </c>
      <c r="F2656" s="186" t="s">
        <v>19</v>
      </c>
      <c r="G2656" s="186" t="s">
        <v>19</v>
      </c>
      <c r="H2656" s="186" t="s">
        <v>19</v>
      </c>
      <c r="I2656" s="186" t="s">
        <v>19</v>
      </c>
      <c r="J2656" s="186" t="s">
        <v>19</v>
      </c>
      <c r="K2656" s="186" t="s">
        <v>19</v>
      </c>
      <c r="L2656" s="186" t="s">
        <v>19</v>
      </c>
      <c r="M2656" s="186" t="s">
        <v>19</v>
      </c>
      <c r="N2656" s="186" t="s">
        <v>19</v>
      </c>
      <c r="O2656" s="186" t="s">
        <v>19</v>
      </c>
      <c r="P2656" s="188" t="s">
        <v>108</v>
      </c>
    </row>
    <row r="2657" spans="1:16" x14ac:dyDescent="0.25">
      <c r="A2657" s="193" t="s">
        <v>119</v>
      </c>
      <c r="B2657" s="379"/>
      <c r="C2657" s="175" t="s">
        <v>125</v>
      </c>
      <c r="D2657" s="200"/>
      <c r="E2657" s="201"/>
      <c r="F2657" s="201"/>
      <c r="G2657" s="201">
        <v>780804.89280000003</v>
      </c>
      <c r="H2657" s="201">
        <v>772723.35101449862</v>
      </c>
      <c r="I2657" s="201">
        <v>625850.61977213353</v>
      </c>
      <c r="J2657" s="201">
        <v>0</v>
      </c>
      <c r="K2657" s="201"/>
      <c r="L2657" s="201"/>
      <c r="M2657" s="201"/>
      <c r="N2657" s="201"/>
      <c r="O2657" s="176"/>
      <c r="P2657" s="176">
        <f>SUM(D2657:O2657)</f>
        <v>2179378.8635866321</v>
      </c>
    </row>
    <row r="2658" spans="1:16" x14ac:dyDescent="0.25">
      <c r="A2658" s="193" t="s">
        <v>119</v>
      </c>
      <c r="B2658" s="379"/>
      <c r="C2658" s="86" t="s">
        <v>1</v>
      </c>
      <c r="D2658" s="87">
        <f>+D2689*D2671*30</f>
        <v>0</v>
      </c>
      <c r="E2658" s="87">
        <f t="shared" ref="E2658:O2658" si="6075">+E2689*E2671*30</f>
        <v>0</v>
      </c>
      <c r="F2658" s="87">
        <f t="shared" si="6075"/>
        <v>0</v>
      </c>
      <c r="G2658" s="87">
        <f t="shared" si="6075"/>
        <v>367230.33847473696</v>
      </c>
      <c r="H2658" s="87">
        <f t="shared" si="6075"/>
        <v>372743.04635675024</v>
      </c>
      <c r="I2658" s="87">
        <f t="shared" si="6075"/>
        <v>332670.34475420113</v>
      </c>
      <c r="J2658" s="87">
        <f t="shared" si="6075"/>
        <v>0</v>
      </c>
      <c r="K2658" s="87">
        <f t="shared" si="6075"/>
        <v>0</v>
      </c>
      <c r="L2658" s="87">
        <f t="shared" si="6075"/>
        <v>0</v>
      </c>
      <c r="M2658" s="87">
        <f t="shared" si="6075"/>
        <v>0</v>
      </c>
      <c r="N2658" s="87">
        <f t="shared" si="6075"/>
        <v>0</v>
      </c>
      <c r="O2658" s="159">
        <f t="shared" si="6075"/>
        <v>0</v>
      </c>
      <c r="P2658" s="159">
        <f t="shared" ref="P2658:P2662" si="6076">SUM(D2658:O2658)</f>
        <v>1072643.7295856883</v>
      </c>
    </row>
    <row r="2659" spans="1:16" x14ac:dyDescent="0.25">
      <c r="A2659" s="193" t="s">
        <v>119</v>
      </c>
      <c r="B2659" s="379"/>
      <c r="C2659" s="86" t="s">
        <v>209</v>
      </c>
      <c r="D2659" s="87">
        <f t="shared" ref="D2659:O2662" si="6077">+D2690*D2672*30</f>
        <v>0</v>
      </c>
      <c r="E2659" s="259">
        <f t="shared" si="6077"/>
        <v>0</v>
      </c>
      <c r="F2659" s="259">
        <f t="shared" si="6077"/>
        <v>0</v>
      </c>
      <c r="G2659" s="259">
        <f t="shared" si="6077"/>
        <v>0</v>
      </c>
      <c r="H2659" s="259">
        <f t="shared" si="6077"/>
        <v>0</v>
      </c>
      <c r="I2659" s="259">
        <f t="shared" si="6077"/>
        <v>0</v>
      </c>
      <c r="J2659" s="259">
        <f t="shared" si="6077"/>
        <v>0</v>
      </c>
      <c r="K2659" s="259">
        <f t="shared" si="6077"/>
        <v>0</v>
      </c>
      <c r="L2659" s="259">
        <f t="shared" si="6077"/>
        <v>0</v>
      </c>
      <c r="M2659" s="259">
        <f t="shared" si="6077"/>
        <v>0</v>
      </c>
      <c r="N2659" s="259">
        <f t="shared" si="6077"/>
        <v>0</v>
      </c>
      <c r="O2659" s="260">
        <f t="shared" si="6077"/>
        <v>0</v>
      </c>
      <c r="P2659" s="260"/>
    </row>
    <row r="2660" spans="1:16" x14ac:dyDescent="0.25">
      <c r="A2660" s="193" t="s">
        <v>119</v>
      </c>
      <c r="B2660" s="379"/>
      <c r="C2660" s="86" t="s">
        <v>210</v>
      </c>
      <c r="D2660" s="87">
        <f t="shared" si="6077"/>
        <v>0</v>
      </c>
      <c r="E2660" s="259">
        <f t="shared" si="6077"/>
        <v>0</v>
      </c>
      <c r="F2660" s="259">
        <f t="shared" si="6077"/>
        <v>0</v>
      </c>
      <c r="G2660" s="259">
        <f t="shared" si="6077"/>
        <v>232271.03707662958</v>
      </c>
      <c r="H2660" s="259">
        <f t="shared" si="6077"/>
        <v>196723.17712615948</v>
      </c>
      <c r="I2660" s="259">
        <f t="shared" si="6077"/>
        <v>168587.37377054172</v>
      </c>
      <c r="J2660" s="259">
        <f t="shared" si="6077"/>
        <v>0</v>
      </c>
      <c r="K2660" s="259">
        <f t="shared" si="6077"/>
        <v>0</v>
      </c>
      <c r="L2660" s="259">
        <f t="shared" si="6077"/>
        <v>0</v>
      </c>
      <c r="M2660" s="259">
        <f t="shared" si="6077"/>
        <v>0</v>
      </c>
      <c r="N2660" s="259">
        <f t="shared" si="6077"/>
        <v>0</v>
      </c>
      <c r="O2660" s="260">
        <f t="shared" si="6077"/>
        <v>0</v>
      </c>
      <c r="P2660" s="260"/>
    </row>
    <row r="2661" spans="1:16" x14ac:dyDescent="0.25">
      <c r="A2661" s="193" t="s">
        <v>119</v>
      </c>
      <c r="B2661" s="379"/>
      <c r="C2661" s="86" t="s">
        <v>211</v>
      </c>
      <c r="D2661" s="87">
        <f t="shared" si="6077"/>
        <v>0</v>
      </c>
      <c r="E2661" s="259">
        <f t="shared" si="6077"/>
        <v>0</v>
      </c>
      <c r="F2661" s="259">
        <f t="shared" si="6077"/>
        <v>0</v>
      </c>
      <c r="G2661" s="259">
        <f t="shared" si="6077"/>
        <v>181303.51724863338</v>
      </c>
      <c r="H2661" s="259">
        <f t="shared" si="6077"/>
        <v>203257.12753158878</v>
      </c>
      <c r="I2661" s="259">
        <f t="shared" si="6077"/>
        <v>124592.90124739072</v>
      </c>
      <c r="J2661" s="259">
        <f t="shared" si="6077"/>
        <v>0</v>
      </c>
      <c r="K2661" s="259">
        <f t="shared" si="6077"/>
        <v>0</v>
      </c>
      <c r="L2661" s="259">
        <f t="shared" si="6077"/>
        <v>0</v>
      </c>
      <c r="M2661" s="259">
        <f t="shared" si="6077"/>
        <v>0</v>
      </c>
      <c r="N2661" s="259">
        <f t="shared" si="6077"/>
        <v>0</v>
      </c>
      <c r="O2661" s="260">
        <f t="shared" si="6077"/>
        <v>0</v>
      </c>
      <c r="P2661" s="260"/>
    </row>
    <row r="2662" spans="1:16" ht="15.75" thickBot="1" x14ac:dyDescent="0.3">
      <c r="A2662" s="193" t="s">
        <v>119</v>
      </c>
      <c r="B2662" s="379"/>
      <c r="C2662" s="96" t="s">
        <v>227</v>
      </c>
      <c r="D2662" s="87">
        <f t="shared" si="6077"/>
        <v>0</v>
      </c>
      <c r="E2662" s="90">
        <f t="shared" si="6077"/>
        <v>0</v>
      </c>
      <c r="F2662" s="90">
        <f t="shared" si="6077"/>
        <v>0</v>
      </c>
      <c r="G2662" s="90">
        <f t="shared" si="6077"/>
        <v>0</v>
      </c>
      <c r="H2662" s="90">
        <f>78105+135000</f>
        <v>213105</v>
      </c>
      <c r="I2662" s="90">
        <v>145000</v>
      </c>
      <c r="J2662" s="90">
        <f t="shared" si="6077"/>
        <v>0</v>
      </c>
      <c r="K2662" s="90">
        <f t="shared" si="6077"/>
        <v>0</v>
      </c>
      <c r="L2662" s="90">
        <f t="shared" si="6077"/>
        <v>0</v>
      </c>
      <c r="M2662" s="90">
        <f t="shared" si="6077"/>
        <v>0</v>
      </c>
      <c r="N2662" s="90">
        <f t="shared" si="6077"/>
        <v>0</v>
      </c>
      <c r="O2662" s="160">
        <f t="shared" si="6077"/>
        <v>0</v>
      </c>
      <c r="P2662" s="160">
        <f t="shared" si="6076"/>
        <v>358105</v>
      </c>
    </row>
    <row r="2663" spans="1:16" ht="15.75" thickBot="1" x14ac:dyDescent="0.3">
      <c r="A2663" s="193" t="s">
        <v>119</v>
      </c>
      <c r="B2663" s="379"/>
      <c r="C2663" s="281" t="s">
        <v>108</v>
      </c>
      <c r="D2663" s="282">
        <f>SUM(D2664:D2668)</f>
        <v>1</v>
      </c>
      <c r="E2663" s="282">
        <f t="shared" ref="E2663" si="6078">SUM(E2664:E2668)</f>
        <v>1.0034229363724529</v>
      </c>
      <c r="F2663" s="282">
        <f t="shared" ref="F2663" si="6079">SUM(F2664:F2668)</f>
        <v>0.99999999999999989</v>
      </c>
      <c r="G2663" s="282">
        <f t="shared" ref="G2663" si="6080">SUM(G2664:G2668)</f>
        <v>0.99999999999999989</v>
      </c>
      <c r="H2663" s="282">
        <f t="shared" ref="H2663" si="6081">SUM(H2664:H2668)</f>
        <v>1</v>
      </c>
      <c r="I2663" s="282">
        <f t="shared" ref="I2663" si="6082">SUM(I2664:I2668)</f>
        <v>1.0000000000000002</v>
      </c>
      <c r="J2663" s="282">
        <f t="shared" ref="J2663" si="6083">SUM(J2664:J2668)</f>
        <v>0.99999999999999978</v>
      </c>
      <c r="K2663" s="282">
        <f t="shared" ref="K2663" si="6084">SUM(K2664:K2668)</f>
        <v>0.99999999999999978</v>
      </c>
      <c r="L2663" s="282">
        <f t="shared" ref="L2663" si="6085">SUM(L2664:L2668)</f>
        <v>1</v>
      </c>
      <c r="M2663" s="282">
        <f t="shared" ref="M2663" si="6086">SUM(M2664:M2668)</f>
        <v>1.0000000000000002</v>
      </c>
      <c r="N2663" s="282">
        <f t="shared" ref="N2663" si="6087">SUM(N2664:N2668)</f>
        <v>1</v>
      </c>
      <c r="O2663" s="282">
        <f t="shared" ref="O2663" si="6088">SUM(O2664:O2668)</f>
        <v>0.99999999999999989</v>
      </c>
      <c r="P2663" s="268"/>
    </row>
    <row r="2664" spans="1:16" ht="15.75" thickBot="1" x14ac:dyDescent="0.3">
      <c r="A2664" s="193" t="s">
        <v>119</v>
      </c>
      <c r="B2664" s="379"/>
      <c r="C2664" s="245" t="s">
        <v>196</v>
      </c>
      <c r="D2664" s="246">
        <v>0.748</v>
      </c>
      <c r="E2664" s="246">
        <v>0.71289999999999998</v>
      </c>
      <c r="F2664" s="246">
        <v>0.70128149006739837</v>
      </c>
      <c r="G2664" s="246">
        <v>0.53018436569432525</v>
      </c>
      <c r="H2664" s="246">
        <v>0.5423765464750937</v>
      </c>
      <c r="I2664" s="246">
        <v>0.58843916554063314</v>
      </c>
      <c r="J2664" s="246">
        <v>0.60561377608760258</v>
      </c>
      <c r="K2664" s="246">
        <v>0.80100224649177598</v>
      </c>
      <c r="L2664" s="246">
        <v>0.74479587945877479</v>
      </c>
      <c r="M2664" s="246">
        <v>0.79328167047923914</v>
      </c>
      <c r="N2664" s="246">
        <v>0.79251746496726783</v>
      </c>
      <c r="O2664" s="246">
        <v>0.75240999999999991</v>
      </c>
      <c r="P2664" s="268"/>
    </row>
    <row r="2665" spans="1:16" ht="15.75" thickBot="1" x14ac:dyDescent="0.3">
      <c r="A2665" s="193" t="s">
        <v>119</v>
      </c>
      <c r="B2665" s="379"/>
      <c r="C2665" s="245" t="s">
        <v>197</v>
      </c>
      <c r="D2665" s="246"/>
      <c r="E2665" s="246">
        <v>3.4229363724529492E-3</v>
      </c>
      <c r="F2665" s="246"/>
      <c r="G2665" s="246"/>
      <c r="H2665" s="246"/>
      <c r="I2665" s="246"/>
      <c r="J2665" s="246"/>
      <c r="K2665" s="246"/>
      <c r="L2665" s="246"/>
      <c r="M2665" s="246"/>
      <c r="N2665" s="246"/>
      <c r="O2665" s="246"/>
      <c r="P2665" s="268"/>
    </row>
    <row r="2666" spans="1:16" ht="15.75" thickBot="1" x14ac:dyDescent="0.3">
      <c r="A2666" s="193" t="s">
        <v>119</v>
      </c>
      <c r="B2666" s="379"/>
      <c r="C2666" s="245" t="s">
        <v>199</v>
      </c>
      <c r="D2666" s="310">
        <v>0.252</v>
      </c>
      <c r="E2666" s="246">
        <v>0.28710000000000002</v>
      </c>
      <c r="F2666" s="246">
        <v>0.27946524626273334</v>
      </c>
      <c r="G2666" s="246">
        <v>0.26027151737500415</v>
      </c>
      <c r="H2666" s="246">
        <v>0.22206611722025232</v>
      </c>
      <c r="I2666" s="246">
        <v>0.23470428159927745</v>
      </c>
      <c r="J2666" s="246">
        <v>0.15048175443375286</v>
      </c>
      <c r="K2666" s="246">
        <v>0.11533513094114624</v>
      </c>
      <c r="L2666" s="246">
        <v>0.2476086029169918</v>
      </c>
      <c r="M2666" s="246">
        <v>0.18024296287308908</v>
      </c>
      <c r="N2666" s="246">
        <v>0.19496532528723082</v>
      </c>
      <c r="O2666" s="246">
        <v>0.24758999999999998</v>
      </c>
      <c r="P2666" s="268"/>
    </row>
    <row r="2667" spans="1:16" ht="15.75" thickBot="1" x14ac:dyDescent="0.3">
      <c r="A2667" s="193" t="s">
        <v>119</v>
      </c>
      <c r="B2667" s="379"/>
      <c r="C2667" s="245" t="s">
        <v>198</v>
      </c>
      <c r="D2667" s="246"/>
      <c r="E2667" s="246"/>
      <c r="F2667" s="246">
        <v>1.9253263669868261E-2</v>
      </c>
      <c r="G2667" s="246">
        <v>0.20954411693067052</v>
      </c>
      <c r="H2667" s="246">
        <v>0.23555733630465386</v>
      </c>
      <c r="I2667" s="246">
        <v>0.17685655286008953</v>
      </c>
      <c r="J2667" s="246">
        <v>0.24390446947864436</v>
      </c>
      <c r="K2667" s="246">
        <v>8.3662622567077571E-2</v>
      </c>
      <c r="L2667" s="246">
        <v>7.5955176242334761E-3</v>
      </c>
      <c r="M2667" s="246">
        <v>2.6475366647671975E-2</v>
      </c>
      <c r="N2667" s="246">
        <v>1.2517209745501362E-2</v>
      </c>
      <c r="O2667" s="246">
        <v>0</v>
      </c>
      <c r="P2667" s="268"/>
    </row>
    <row r="2668" spans="1:16" ht="15.75" thickBot="1" x14ac:dyDescent="0.3">
      <c r="A2668" s="193" t="s">
        <v>119</v>
      </c>
      <c r="B2668" s="379"/>
      <c r="C2668" s="248" t="s">
        <v>228</v>
      </c>
      <c r="D2668" s="249"/>
      <c r="E2668" s="249"/>
      <c r="F2668" s="249"/>
      <c r="G2668" s="249"/>
      <c r="H2668" s="249"/>
      <c r="I2668" s="249"/>
      <c r="J2668" s="249"/>
      <c r="K2668" s="249"/>
      <c r="L2668" s="249"/>
      <c r="M2668" s="249"/>
      <c r="N2668" s="249"/>
      <c r="O2668" s="249"/>
      <c r="P2668" s="177"/>
    </row>
    <row r="2669" spans="1:16" ht="15.75" thickBot="1" x14ac:dyDescent="0.3">
      <c r="A2669" s="193"/>
      <c r="B2669" s="379"/>
      <c r="C2669" s="306" t="s">
        <v>278</v>
      </c>
      <c r="D2669" s="309">
        <v>1</v>
      </c>
      <c r="E2669" s="309">
        <v>1</v>
      </c>
      <c r="F2669" s="309">
        <v>1</v>
      </c>
      <c r="G2669" s="309">
        <v>3</v>
      </c>
      <c r="H2669" s="309">
        <v>1</v>
      </c>
      <c r="I2669" s="309">
        <v>1</v>
      </c>
      <c r="J2669" s="309">
        <v>1</v>
      </c>
      <c r="K2669" s="309">
        <v>1</v>
      </c>
      <c r="L2669" s="309">
        <v>1</v>
      </c>
      <c r="M2669" s="309">
        <v>1</v>
      </c>
      <c r="N2669" s="309">
        <v>1</v>
      </c>
      <c r="O2669" s="309">
        <v>1</v>
      </c>
      <c r="P2669" s="308"/>
    </row>
    <row r="2670" spans="1:16" x14ac:dyDescent="0.25">
      <c r="A2670" s="193" t="s">
        <v>119</v>
      </c>
      <c r="B2670" s="379"/>
      <c r="C2670" s="154" t="s">
        <v>14</v>
      </c>
      <c r="D2670" s="155">
        <f>+SUMPRODUCT(D2671:D2675,D2664:D2668)</f>
        <v>18.609491000812771</v>
      </c>
      <c r="E2670" s="155">
        <f t="shared" ref="E2670" si="6089">+SUMPRODUCT(E2671:E2675,E2664:E2668)</f>
        <v>19.042491483104865</v>
      </c>
      <c r="F2670" s="155">
        <f t="shared" ref="F2670" si="6090">+SUMPRODUCT(F2671:F2675,F2664:F2668)</f>
        <v>20.802872856011206</v>
      </c>
      <c r="G2670" s="155">
        <f t="shared" ref="G2670" si="6091">+SUMPRODUCT(G2671:G2675,G2664:G2668)</f>
        <v>29.607656066282033</v>
      </c>
      <c r="H2670" s="155">
        <f t="shared" ref="H2670" si="6092">+SUMPRODUCT(H2671:H2675,H2664:H2668)</f>
        <v>32.527521446004968</v>
      </c>
      <c r="I2670" s="155">
        <f t="shared" ref="I2670" si="6093">+SUMPRODUCT(I2671:I2675,I2664:I2668)</f>
        <v>30.490743659499646</v>
      </c>
      <c r="J2670" s="155">
        <f t="shared" ref="J2670" si="6094">+SUMPRODUCT(J2671:J2675,J2664:J2668)</f>
        <v>19.669317920481522</v>
      </c>
      <c r="K2670" s="155">
        <f t="shared" ref="K2670" si="6095">+SUMPRODUCT(K2671:K2675,K2664:K2668)</f>
        <v>17.290051071257835</v>
      </c>
      <c r="L2670" s="155">
        <f t="shared" ref="L2670" si="6096">+SUMPRODUCT(L2671:L2675,L2664:L2668)</f>
        <v>23.991363394497959</v>
      </c>
      <c r="M2670" s="155">
        <f t="shared" ref="M2670" si="6097">+SUMPRODUCT(M2671:M2675,M2664:M2668)</f>
        <v>27.257656862768588</v>
      </c>
      <c r="N2670" s="155">
        <f t="shared" ref="N2670" si="6098">+SUMPRODUCT(N2671:N2675,N2664:N2668)</f>
        <v>25.052800302948242</v>
      </c>
      <c r="O2670" s="156">
        <f t="shared" ref="O2670" si="6099">+SUMPRODUCT(O2671:O2675,O2664:O2668)</f>
        <v>21.196595452974034</v>
      </c>
      <c r="P2670" s="156"/>
    </row>
    <row r="2671" spans="1:16" x14ac:dyDescent="0.25">
      <c r="A2671" s="193" t="s">
        <v>119</v>
      </c>
      <c r="B2671" s="379"/>
      <c r="C2671" s="77" t="s">
        <v>34</v>
      </c>
      <c r="D2671" s="243">
        <f>+IF(D2669=1,D2683*'CPP Detay Tum Ay'!D$38+(1-'Measured TV opt-pt'!D2683)*'CPP Detay Tum Ay'!D$20,IF(D2669=2,D2683*'CPP Detay (düşük)'!D$38+(1-'Measured TV opt-pt'!D2683)*'CPP Detay (düşük)'!D$20,IF(D2669=3,D2683*'CPP Detay (yüksek)'!D$38+(1-'Measured TV opt-pt'!D2683)*'CPP Detay (yüksek)'!D$20,"Girilen Rakamda Hata Var")))</f>
        <v>17.650524350312676</v>
      </c>
      <c r="E2671" s="243">
        <f>+IF(E2669=1,E2683*'CPP Detay Tum Ay'!E$38+(1-'Measured TV opt-pt'!E2683)*'CPP Detay Tum Ay'!E$20,IF(E2669=2,E2683*'CPP Detay (düşük)'!E$38+(1-'Measured TV opt-pt'!E2683)*'CPP Detay (düşük)'!E$20,IF(E2669=3,E2683*'CPP Detay (yüksek)'!E$38+(1-'Measured TV opt-pt'!E2683)*'CPP Detay (yüksek)'!E$20,"Girilen Rakamda Hata Var")))</f>
        <v>17.626459085915062</v>
      </c>
      <c r="F2671" s="161">
        <f>+IF(F2669=1,F2683*'CPP Detay Tum Ay'!F$38+(1-'Measured TV opt-pt'!F2683)*'CPP Detay Tum Ay'!F$20,IF(F2669=2,F2683*'CPP Detay (düşük)'!F$38+(1-'Measured TV opt-pt'!F2683)*'CPP Detay (düşük)'!F$20,IF(F2669=3,F2683*'CPP Detay (yüksek)'!F$38+(1-'Measured TV opt-pt'!F2683)*'CPP Detay (yüksek)'!F$20,"Girilen Rakamda Hata Var")))</f>
        <v>19.002662404621546</v>
      </c>
      <c r="G2671" s="161">
        <f>+IF(G2669=1,G2683*'CPP Detay Tum Ay'!G$38+(1-'Measured TV opt-pt'!G2683)*'CPP Detay Tum Ay'!G$20,IF(G2669=2,G2683*'CPP Detay (düşük)'!G$38+(1-'Measured TV opt-pt'!G2683)*'CPP Detay (düşük)'!G$20,IF(G2669=3,G2683*'CPP Detay (yüksek)'!G$38+(1-'Measured TV opt-pt'!G2683)*'CPP Detay (yüksek)'!G$20,"Girilen Rakamda Hata Var")))</f>
        <v>26.26474188123079</v>
      </c>
      <c r="H2671" s="161">
        <f>+IF(H2669=1,H2683*'CPP Detay Tum Ay'!H$38+(1-'Measured TV opt-pt'!H2683)*'CPP Detay Tum Ay'!H$20,IF(H2669=2,H2683*'CPP Detay (düşük)'!H$38+(1-'Measured TV opt-pt'!H2683)*'CPP Detay (düşük)'!H$20,IF(H2669=3,H2683*'CPP Detay (yüksek)'!H$38+(1-'Measured TV opt-pt'!H2683)*'CPP Detay (yüksek)'!H$20,"Girilen Rakamda Hata Var")))</f>
        <v>28.929144068697727</v>
      </c>
      <c r="I2671" s="161">
        <f>+IF(I2669=1,I2683*'CPP Detay Tum Ay'!I$38+(1-'Measured TV opt-pt'!I2683)*'CPP Detay Tum Ay'!I$20,IF(I2669=2,I2683*'CPP Detay (düşük)'!I$38+(1-'Measured TV opt-pt'!I2683)*'CPP Detay (düşük)'!I$20,IF(I2669=3,I2683*'CPP Detay (yüksek)'!I$38+(1-'Measured TV opt-pt'!I2683)*'CPP Detay (yüksek)'!I$20,"Girilen Rakamda Hata Var")))</f>
        <v>27.542911552201975</v>
      </c>
      <c r="J2671" s="161">
        <f>+IF(J2669=1,J2683*'CPP Detay Tum Ay'!J$38+(1-'Measured TV opt-pt'!J2683)*'CPP Detay Tum Ay'!J$20,IF(J2669=2,J2683*'CPP Detay (düşük)'!J$38+(1-'Measured TV opt-pt'!J2683)*'CPP Detay (düşük)'!J$20,IF(J2669=3,J2683*'CPP Detay (yüksek)'!J$38+(1-'Measured TV opt-pt'!J2683)*'CPP Detay (yüksek)'!J$20,"Girilen Rakamda Hata Var")))</f>
        <v>18.249474980755032</v>
      </c>
      <c r="K2671" s="161">
        <f>+IF(K2669=1,K2683*'CPP Detay Tum Ay'!K$38+(1-'Measured TV opt-pt'!K2683)*'CPP Detay Tum Ay'!K$20,IF(K2669=2,K2683*'CPP Detay (düşük)'!K$38+(1-'Measured TV opt-pt'!K2683)*'CPP Detay (düşük)'!K$20,IF(K2669=3,K2683*'CPP Detay (yüksek)'!K$38+(1-'Measured TV opt-pt'!K2683)*'CPP Detay (yüksek)'!K$20,"Girilen Rakamda Hata Var")))</f>
        <v>17.034468684979927</v>
      </c>
      <c r="L2671" s="255">
        <f>+IF(L2669=1,L2683*'CPP Detay Tum Ay'!L$38+(1-'Measured TV opt-pt'!L2683)*'CPP Detay Tum Ay'!L$20,IF(L2669=2,L2683*'CPP Detay (düşük)'!L$38+(1-'Measured TV opt-pt'!L2683)*'CPP Detay (düşük)'!L$20,IF(L2669=3,L2683*'CPP Detay (yüksek)'!L$38+(1-'Measured TV opt-pt'!L2683)*'CPP Detay (yüksek)'!L$20,"Girilen Rakamda Hata Var")))</f>
        <v>22.467149289573328</v>
      </c>
      <c r="M2671" s="255">
        <f>+IF(M2669=1,M2683*'CPP Detay Tum Ay'!M$38+(1-'Measured TV opt-pt'!M2683)*'CPP Detay Tum Ay'!M$20,IF(M2669=2,M2683*'CPP Detay (düşük)'!M$38+(1-'Measured TV opt-pt'!M2683)*'CPP Detay (düşük)'!M$20,IF(M2669=3,M2683*'CPP Detay (yüksek)'!M$38+(1-'Measured TV opt-pt'!M2683)*'CPP Detay (yüksek)'!M$20,"Girilen Rakamda Hata Var")))</f>
        <v>25.789248753307362</v>
      </c>
      <c r="N2671" s="255">
        <f>+IF(N2669=1,N2683*'CPP Detay Tum Ay'!N$38+(1-'Measured TV opt-pt'!N2683)*'CPP Detay Tum Ay'!N$20,IF(N2669=2,N2683*'CPP Detay (düşük)'!N$38+(1-'Measured TV opt-pt'!N2683)*'CPP Detay (düşük)'!N$20,IF(N2669=3,N2683*'CPP Detay (yüksek)'!N$38+(1-'Measured TV opt-pt'!N2683)*'CPP Detay (yüksek)'!N$20,"Girilen Rakamda Hata Var")))</f>
        <v>23.803341004858662</v>
      </c>
      <c r="O2671" s="256">
        <f>+IF(O2669=1,O2683*'CPP Detay Tum Ay'!O$38+(1-'Measured TV opt-pt'!O2683)*'CPP Detay Tum Ay'!O$20,IF(O2669=2,O2683*'CPP Detay (düşük)'!O$38+(1-'Measured TV opt-pt'!O2683)*'CPP Detay (düşük)'!O$20,IF(O2669=3,O2683*'CPP Detay (yüksek)'!O$38+(1-'Measured TV opt-pt'!O2683)*'CPP Detay (yüksek)'!O$20,"Girilen Rakamda Hata Var")))</f>
        <v>19.99835323959751</v>
      </c>
      <c r="P2671" s="162"/>
    </row>
    <row r="2672" spans="1:16" x14ac:dyDescent="0.25">
      <c r="A2672" s="193" t="s">
        <v>119</v>
      </c>
      <c r="B2672" s="379"/>
      <c r="C2672" s="77" t="s">
        <v>194</v>
      </c>
      <c r="D2672" s="243">
        <f>+IF(D2669=1,D2684*'CPP Detay Tum Ay'!D$94+(1-'Measured TV opt-pt'!D2684)*'CPP Detay Tum Ay'!D$76,IF(D2669=2,D2684*'CPP Detay (düşük)'!D$94+(1-'Measured TV opt-pt'!D2684)*'CPP Detay (düşük)'!D$76,IF(D2669=3,D2684*'CPP Detay (yüksek)'!D$94+(1-'Measured TV opt-pt'!D2684)*'CPP Detay (yüksek)'!D$76,"Girilen Rakamda Hata Var")))</f>
        <v>0</v>
      </c>
      <c r="E2672" s="243">
        <f>+IF(E2669=1,E2684*'CPP Detay Tum Ay'!E$94+(1-'Measured TV opt-pt'!E2684)*'CPP Detay Tum Ay'!E$76,IF(E2669=2,E2684*'CPP Detay (düşük)'!E$94+(1-'Measured TV opt-pt'!E2684)*'CPP Detay (düşük)'!E$76,IF(E2669=3,E2684*'CPP Detay (yüksek)'!E$94+(1-'Measured TV opt-pt'!E2684)*'CPP Detay (yüksek)'!E$76,"Girilen Rakamda Hata Var")))</f>
        <v>0</v>
      </c>
      <c r="F2672" s="243">
        <f>+IF(F2669=1,F2684*'CPP Detay Tum Ay'!F$94+(1-'Measured TV opt-pt'!F2684)*'CPP Detay Tum Ay'!F$76,IF(F2669=2,F2684*'CPP Detay (düşük)'!F$94+(1-'Measured TV opt-pt'!F2684)*'CPP Detay (düşük)'!F$76,IF(F2669=3,F2684*'CPP Detay (yüksek)'!F$94+(1-'Measured TV opt-pt'!F2684)*'CPP Detay (yüksek)'!F$76,"Girilen Rakamda Hata Var")))</f>
        <v>0</v>
      </c>
      <c r="G2672" s="243">
        <f>+IF(G2669=1,G2684*'CPP Detay Tum Ay'!G$94+(1-'Measured TV opt-pt'!G2684)*'CPP Detay Tum Ay'!G$76,IF(G2669=2,G2684*'CPP Detay (düşük)'!G$94+(1-'Measured TV opt-pt'!G2684)*'CPP Detay (düşük)'!G$76,IF(G2669=3,G2684*'CPP Detay (yüksek)'!G$94+(1-'Measured TV opt-pt'!G2684)*'CPP Detay (yüksek)'!G$76,"Girilen Rakamda Hata Var")))</f>
        <v>0</v>
      </c>
      <c r="H2672" s="243">
        <f>+IF(H2669=1,H2684*'CPP Detay Tum Ay'!H$94+(1-'Measured TV opt-pt'!H2684)*'CPP Detay Tum Ay'!H$76,IF(H2669=2,H2684*'CPP Detay (düşük)'!H$94+(1-'Measured TV opt-pt'!H2684)*'CPP Detay (düşük)'!H$76,IF(H2669=3,H2684*'CPP Detay (yüksek)'!H$94+(1-'Measured TV opt-pt'!H2684)*'CPP Detay (yüksek)'!H$76,"Girilen Rakamda Hata Var")))</f>
        <v>0</v>
      </c>
      <c r="I2672" s="243">
        <f>+IF(I2669=1,I2684*'CPP Detay Tum Ay'!I$94+(1-'Measured TV opt-pt'!I2684)*'CPP Detay Tum Ay'!I$76,IF(I2669=2,I2684*'CPP Detay (düşük)'!I$94+(1-'Measured TV opt-pt'!I2684)*'CPP Detay (düşük)'!I$76,IF(I2669=3,I2684*'CPP Detay (yüksek)'!I$94+(1-'Measured TV opt-pt'!I2684)*'CPP Detay (yüksek)'!I$76,"Girilen Rakamda Hata Var")))</f>
        <v>0</v>
      </c>
      <c r="J2672" s="243">
        <f>+IF(J2669=1,J2684*'CPP Detay Tum Ay'!J$94+(1-'Measured TV opt-pt'!J2684)*'CPP Detay Tum Ay'!J$76,IF(J2669=2,J2684*'CPP Detay (düşük)'!J$94+(1-'Measured TV opt-pt'!J2684)*'CPP Detay (düşük)'!J$76,IF(J2669=3,J2684*'CPP Detay (yüksek)'!J$94+(1-'Measured TV opt-pt'!J2684)*'CPP Detay (yüksek)'!J$76,"Girilen Rakamda Hata Var")))</f>
        <v>0</v>
      </c>
      <c r="K2672" s="243">
        <f>+IF(K2669=1,K2684*'CPP Detay Tum Ay'!K$94+(1-'Measured TV opt-pt'!K2684)*'CPP Detay Tum Ay'!K$76,IF(K2669=2,K2684*'CPP Detay (düşük)'!K$94+(1-'Measured TV opt-pt'!K2684)*'CPP Detay (düşük)'!K$76,IF(K2669=3,K2684*'CPP Detay (yüksek)'!K$94+(1-'Measured TV opt-pt'!K2684)*'CPP Detay (yüksek)'!K$76,"Girilen Rakamda Hata Var")))</f>
        <v>0</v>
      </c>
      <c r="L2672" s="257">
        <f>+IF(L2669=1,L2684*'CPP Detay Tum Ay'!L$94+(1-'Measured TV opt-pt'!L2684)*'CPP Detay Tum Ay'!L$76,IF(L2669=2,L2684*'CPP Detay (düşük)'!L$94+(1-'Measured TV opt-pt'!L2684)*'CPP Detay (düşük)'!L$76,IF(L2669=3,L2684*'CPP Detay (yüksek)'!L$94+(1-'Measured TV opt-pt'!L2684)*'CPP Detay (yüksek)'!L$76,"Girilen Rakamda Hata Var")))</f>
        <v>0</v>
      </c>
      <c r="M2672" s="257">
        <f>+IF(M2669=1,M2684*'CPP Detay Tum Ay'!M$94+(1-'Measured TV opt-pt'!M2684)*'CPP Detay Tum Ay'!M$76,IF(M2669=2,M2684*'CPP Detay (düşük)'!M$94+(1-'Measured TV opt-pt'!M2684)*'CPP Detay (düşük)'!M$76,IF(M2669=3,M2684*'CPP Detay (yüksek)'!M$94+(1-'Measured TV opt-pt'!M2684)*'CPP Detay (yüksek)'!M$76,"Girilen Rakamda Hata Var")))</f>
        <v>0</v>
      </c>
      <c r="N2672" s="257">
        <f>+IF(N2669=1,N2684*'CPP Detay Tum Ay'!N$94+(1-'Measured TV opt-pt'!N2684)*'CPP Detay Tum Ay'!N$76,IF(N2669=2,N2684*'CPP Detay (düşük)'!N$94+(1-'Measured TV opt-pt'!N2684)*'CPP Detay (düşük)'!N$76,IF(N2669=3,N2684*'CPP Detay (yüksek)'!N$94+(1-'Measured TV opt-pt'!N2684)*'CPP Detay (yüksek)'!N$76,"Girilen Rakamda Hata Var")))</f>
        <v>0</v>
      </c>
      <c r="O2672" s="258">
        <f>+IF(O2669=1,O2684*'CPP Detay Tum Ay'!O$94+(1-'Measured TV opt-pt'!O2684)*'CPP Detay Tum Ay'!O$76,IF(O2669=2,O2684*'CPP Detay (düşük)'!O$94+(1-'Measured TV opt-pt'!O2684)*'CPP Detay (düşük)'!O$76,IF(O2669=3,O2684*'CPP Detay (yüksek)'!O$94+(1-'Measured TV opt-pt'!O2684)*'CPP Detay (yüksek)'!O$76,"Girilen Rakamda Hata Var")))</f>
        <v>0</v>
      </c>
      <c r="P2672" s="244"/>
    </row>
    <row r="2673" spans="1:41" x14ac:dyDescent="0.25">
      <c r="A2673" s="193" t="s">
        <v>119</v>
      </c>
      <c r="B2673" s="379"/>
      <c r="C2673" s="77" t="s">
        <v>195</v>
      </c>
      <c r="D2673" s="243">
        <f>+IF(D2669=1,D2685*'CPP Detay Tum Ay'!D$150+(1-'Measured TV opt-pt'!D2685)*'CPP Detay Tum Ay'!D$132,IF(D2669=2,D2685*'CPP Detay (düşük)'!D$150+(1-'Measured TV opt-pt'!D2685)*'CPP Detay (düşük)'!D$132,IF(D2669=3,D2685*'CPP Detay (yüksek)'!D$150+(1-'Measured TV opt-pt'!D2685)*'CPP Detay (yüksek)'!D$132,"Girilen Rakamda Hata Var")))</f>
        <v>21.455947566582893</v>
      </c>
      <c r="E2673" s="243">
        <f>+IF(E2669=1,E2685*'CPP Detay Tum Ay'!E$150+(1-'Measured TV opt-pt'!E2685)*'CPP Detay Tum Ay'!E$132,IF(E2669=2,E2685*'CPP Detay (düşük)'!E$150+(1-'Measured TV opt-pt'!E2685)*'CPP Detay (düşük)'!E$132,IF(E2669=3,E2685*'CPP Detay (yüksek)'!E$150+(1-'Measured TV opt-pt'!E2685)*'CPP Detay (yüksek)'!E$132,"Girilen Rakamda Hata Var")))</f>
        <v>22.558651343629457</v>
      </c>
      <c r="F2673" s="243">
        <f>+IF(F2669=1,F2685*'CPP Detay Tum Ay'!F$150+(1-'Measured TV opt-pt'!F2685)*'CPP Detay Tum Ay'!F$132,IF(F2669=2,F2685*'CPP Detay (düşük)'!F$150+(1-'Measured TV opt-pt'!F2685)*'CPP Detay (düşük)'!F$132,IF(F2669=3,F2685*'CPP Detay (yüksek)'!F$150+(1-'Measured TV opt-pt'!F2685)*'CPP Detay (yüksek)'!F$132,"Girilen Rakamda Hata Var")))</f>
        <v>25.413849074922503</v>
      </c>
      <c r="G2673" s="243">
        <f>+IF(G2669=1,G2685*'CPP Detay Tum Ay'!G$150+(1-'Measured TV opt-pt'!G2685)*'CPP Detay Tum Ay'!G$132,IF(G2669=2,G2685*'CPP Detay (düşük)'!G$150+(1-'Measured TV opt-pt'!G2685)*'CPP Detay (düşük)'!G$132,IF(G2669=3,G2685*'CPP Detay (yüksek)'!G$150+(1-'Measured TV opt-pt'!G2685)*'CPP Detay (yüksek)'!G$132,"Girilen Rakamda Hata Var")))</f>
        <v>33.839965851120105</v>
      </c>
      <c r="H2673" s="243">
        <f>+IF(H2669=1,H2685*'CPP Detay Tum Ay'!H$150+(1-'Measured TV opt-pt'!H2685)*'CPP Detay Tum Ay'!H$132,IF(H2669=2,H2685*'CPP Detay (düşük)'!H$150+(1-'Measured TV opt-pt'!H2685)*'CPP Detay (düşük)'!H$132,IF(H2669=3,H2685*'CPP Detay (yüksek)'!H$150+(1-'Measured TV opt-pt'!H2685)*'CPP Detay (yüksek)'!H$132,"Girilen Rakamda Hata Var")))</f>
        <v>37.290668258648957</v>
      </c>
      <c r="I2673" s="243">
        <f>+IF(I2669=1,I2685*'CPP Detay Tum Ay'!I$150+(1-'Measured TV opt-pt'!I2685)*'CPP Detay Tum Ay'!I$132,IF(I2669=2,I2685*'CPP Detay (düşük)'!I$150+(1-'Measured TV opt-pt'!I2685)*'CPP Detay (düşük)'!I$132,IF(I2669=3,I2685*'CPP Detay (yüksek)'!I$150+(1-'Measured TV opt-pt'!I2685)*'CPP Detay (yüksek)'!I$132,"Girilen Rakamda Hata Var")))</f>
        <v>34.994626545893723</v>
      </c>
      <c r="J2673" s="243">
        <f>+IF(J2669=1,J2685*'CPP Detay Tum Ay'!J$150+(1-'Measured TV opt-pt'!J2685)*'CPP Detay Tum Ay'!J$132,IF(J2669=2,J2685*'CPP Detay (düşük)'!J$150+(1-'Measured TV opt-pt'!J2685)*'CPP Detay (düşük)'!J$132,IF(J2669=3,J2685*'CPP Detay (yüksek)'!J$150+(1-'Measured TV opt-pt'!J2685)*'CPP Detay (yüksek)'!J$132,"Girilen Rakamda Hata Var")))</f>
        <v>22.218026922126668</v>
      </c>
      <c r="K2673" s="243">
        <f>+IF(K2669=1,K2685*'CPP Detay Tum Ay'!K$150+(1-'Measured TV opt-pt'!K2685)*'CPP Detay Tum Ay'!K$132,IF(K2669=2,K2685*'CPP Detay (düşük)'!K$150+(1-'Measured TV opt-pt'!K2685)*'CPP Detay (düşük)'!K$132,IF(K2669=3,K2685*'CPP Detay (yüksek)'!K$150+(1-'Measured TV opt-pt'!K2685)*'CPP Detay (yüksek)'!K$132,"Girilen Rakamda Hata Var")))</f>
        <v>18.52416727465565</v>
      </c>
      <c r="L2673" s="257">
        <f>+IF(L2669=1,L2685*'CPP Detay Tum Ay'!L$150+(1-'Measured TV opt-pt'!L2685)*'CPP Detay Tum Ay'!L$132,IF(L2669=2,L2685*'CPP Detay (düşük)'!L$150+(1-'Measured TV opt-pt'!L2685)*'CPP Detay (düşük)'!L$132,IF(L2669=3,L2685*'CPP Detay (yüksek)'!L$150+(1-'Measured TV opt-pt'!L2685)*'CPP Detay (yüksek)'!L$132,"Girilen Rakamda Hata Var")))</f>
        <v>28.233970352734637</v>
      </c>
      <c r="M2673" s="257">
        <f>+IF(M2669=1,M2685*'CPP Detay Tum Ay'!M$150+(1-'Measured TV opt-pt'!M2685)*'CPP Detay Tum Ay'!M$132,IF(M2669=2,M2685*'CPP Detay (düşük)'!M$150+(1-'Measured TV opt-pt'!M2685)*'CPP Detay (düşük)'!M$132,IF(M2669=3,M2685*'CPP Detay (yüksek)'!M$150+(1-'Measured TV opt-pt'!M2685)*'CPP Detay (yüksek)'!M$132,"Girilen Rakamda Hata Var")))</f>
        <v>32.359637806635185</v>
      </c>
      <c r="N2673" s="257">
        <f>+IF(N2669=1,N2685*'CPP Detay Tum Ay'!N$150+(1-'Measured TV opt-pt'!N2685)*'CPP Detay Tum Ay'!N$132,IF(N2669=2,N2685*'CPP Detay (düşük)'!N$150+(1-'Measured TV opt-pt'!N2685)*'CPP Detay (düşük)'!N$132,IF(N2669=3,N2685*'CPP Detay (yüksek)'!N$150+(1-'Measured TV opt-pt'!N2685)*'CPP Detay (yüksek)'!N$132,"Girilen Rakamda Hata Var")))</f>
        <v>29.645492106680784</v>
      </c>
      <c r="O2673" s="258">
        <f>+IF(O2669=1,O2685*'CPP Detay Tum Ay'!O$150+(1-'Measured TV opt-pt'!O2685)*'CPP Detay Tum Ay'!O$132,IF(O2669=2,O2685*'CPP Detay (düşük)'!O$150+(1-'Measured TV opt-pt'!O2685)*'CPP Detay (düşük)'!O$132,IF(O2669=3,O2685*'CPP Detay (yüksek)'!O$150+(1-'Measured TV opt-pt'!O2685)*'CPP Detay (yüksek)'!O$132,"Girilen Rakamda Hata Var")))</f>
        <v>24.837976057063997</v>
      </c>
      <c r="P2673" s="244"/>
    </row>
    <row r="2674" spans="1:41" x14ac:dyDescent="0.25">
      <c r="A2674" s="193" t="s">
        <v>119</v>
      </c>
      <c r="B2674" s="379"/>
      <c r="C2674" s="77" t="s">
        <v>193</v>
      </c>
      <c r="D2674" s="243">
        <f>+IF(D2669=1,D2686*'CPP Detay Tum Ay'!D$206+(1-'Measured TV opt-pt'!D2686)*'CPP Detay Tum Ay'!D$188,IF(D2669=2,D2686*'CPP Detay (düşük)'!D$206+(1-'Measured TV opt-pt'!D2686)*'CPP Detay (düşük)'!D$188,IF(D2669=3,D2686*'CPP Detay (yüksek)'!D$206+(1-'Measured TV opt-pt'!D2686)*'CPP Detay (yüksek)'!D$188,"Girilen Rakamda Hata Var")))</f>
        <v>13.36994401568826</v>
      </c>
      <c r="E2674" s="243">
        <f>+IF(E2669=1,E2686*'CPP Detay Tum Ay'!E$206+(1-'Measured TV opt-pt'!E2686)*'CPP Detay Tum Ay'!E$188,IF(E2669=2,E2686*'CPP Detay (düşük)'!E$206+(1-'Measured TV opt-pt'!E2686)*'CPP Detay (düşük)'!E$188,IF(E2669=3,E2686*'CPP Detay (yüksek)'!E$206+(1-'Measured TV opt-pt'!E2686)*'CPP Detay (yüksek)'!E$188,"Girilen Rakamda Hata Var")))</f>
        <v>13.088165237706932</v>
      </c>
      <c r="F2674" s="243">
        <f>+IF(F2669=1,F2686*'CPP Detay Tum Ay'!F$206+(1-'Measured TV opt-pt'!F2686)*'CPP Detay Tum Ay'!F$188,IF(F2669=2,F2686*'CPP Detay (düşük)'!F$206+(1-'Measured TV opt-pt'!F2686)*'CPP Detay (düşük)'!F$188,IF(F2669=3,F2686*'CPP Detay (yüksek)'!F$206+(1-'Measured TV opt-pt'!F2686)*'CPP Detay (yüksek)'!F$188,"Girilen Rakamda Hata Var")))</f>
        <v>19.444488262487042</v>
      </c>
      <c r="G2674" s="243">
        <f>+IF(G2669=1,G2686*'CPP Detay Tum Ay'!G$206+(1-'Measured TV opt-pt'!G2686)*'CPP Detay Tum Ay'!G$188,IF(G2669=2,G2686*'CPP Detay (düşük)'!G$206+(1-'Measured TV opt-pt'!G2686)*'CPP Detay (düşük)'!G$188,IF(G2669=3,G2686*'CPP Detay (yüksek)'!G$206+(1-'Measured TV opt-pt'!G2686)*'CPP Detay (yüksek)'!G$188,"Girilen Rakamda Hata Var")))</f>
        <v>32.808944448398805</v>
      </c>
      <c r="H2674" s="243">
        <f>+IF(H2669=1,H2686*'CPP Detay Tum Ay'!H$206+(1-'Measured TV opt-pt'!H2686)*'CPP Detay Tum Ay'!H$188,IF(H2669=2,H2686*'CPP Detay (düşük)'!H$206+(1-'Measured TV opt-pt'!H2686)*'CPP Detay (düşük)'!H$188,IF(H2669=3,H2686*'CPP Detay (yüksek)'!H$206+(1-'Measured TV opt-pt'!H2686)*'CPP Detay (yüksek)'!H$188,"Girilen Rakamda Hata Var")))</f>
        <v>36.322529448761351</v>
      </c>
      <c r="I2674" s="243">
        <f>+IF(I2669=1,I2686*'CPP Detay Tum Ay'!I$206+(1-'Measured TV opt-pt'!I2686)*'CPP Detay Tum Ay'!I$188,IF(I2669=2,I2686*'CPP Detay (düşük)'!I$206+(1-'Measured TV opt-pt'!I2686)*'CPP Detay (düşük)'!I$188,IF(I2669=3,I2686*'CPP Detay (yüksek)'!I$206+(1-'Measured TV opt-pt'!I2686)*'CPP Detay (yüksek)'!I$188,"Girilen Rakamda Hata Var")))</f>
        <v>34.321753917003207</v>
      </c>
      <c r="J2674" s="243">
        <f>+IF(J2669=1,J2686*'CPP Detay Tum Ay'!J$206+(1-'Measured TV opt-pt'!J2686)*'CPP Detay Tum Ay'!J$188,IF(J2669=2,J2686*'CPP Detay (düşük)'!J$206+(1-'Measured TV opt-pt'!J2686)*'CPP Detay (düşük)'!J$188,IF(J2669=3,J2686*'CPP Detay (yüksek)'!J$206+(1-'Measured TV opt-pt'!J2686)*'CPP Detay (yüksek)'!J$188,"Girilen Rakamda Hata Var")))</f>
        <v>21.622304854622683</v>
      </c>
      <c r="K2674" s="243">
        <f>+IF(K2669=1,K2686*'CPP Detay Tum Ay'!K$206+(1-'Measured TV opt-pt'!K2686)*'CPP Detay Tum Ay'!K$188,IF(K2669=2,K2686*'CPP Detay (düşük)'!K$206+(1-'Measured TV opt-pt'!K2686)*'CPP Detay (düşük)'!K$188,IF(K2669=3,K2686*'CPP Detay (yüksek)'!K$206+(1-'Measured TV opt-pt'!K2686)*'CPP Detay (yüksek)'!K$188,"Girilen Rakamda Hata Var")))</f>
        <v>18.035725898829039</v>
      </c>
      <c r="L2674" s="257">
        <f>+IF(L2669=1,L2686*'CPP Detay Tum Ay'!L$206+(1-'Measured TV opt-pt'!L2686)*'CPP Detay Tum Ay'!L$188,IF(L2669=2,L2686*'CPP Detay (düşük)'!L$206+(1-'Measured TV opt-pt'!L2686)*'CPP Detay (düşük)'!L$188,IF(L2669=3,L2686*'CPP Detay (yüksek)'!L$206+(1-'Measured TV opt-pt'!L2686)*'CPP Detay (yüksek)'!L$188,"Girilen Rakamda Hata Var")))</f>
        <v>35.145626645182467</v>
      </c>
      <c r="M2674" s="257">
        <f>+IF(M2669=1,M2686*'CPP Detay Tum Ay'!M$206+(1-'Measured TV opt-pt'!M2686)*'CPP Detay Tum Ay'!M$188,IF(M2669=2,M2686*'CPP Detay (düşük)'!M$206+(1-'Measured TV opt-pt'!M2686)*'CPP Detay (düşük)'!M$188,IF(M2669=3,M2686*'CPP Detay (yüksek)'!M$206+(1-'Measured TV opt-pt'!M2686)*'CPP Detay (yüksek)'!M$188,"Girilen Rakamda Hata Var")))</f>
        <v>36.521554108764683</v>
      </c>
      <c r="N2674" s="257">
        <f>+IF(N2669=1,N2686*'CPP Detay Tum Ay'!N$206+(1-'Measured TV opt-pt'!N2686)*'CPP Detay Tum Ay'!N$188,IF(N2669=2,N2686*'CPP Detay (düşük)'!N$206+(1-'Measured TV opt-pt'!N2686)*'CPP Detay (düşük)'!N$188,IF(N2669=3,N2686*'CPP Detay (yüksek)'!N$206+(1-'Measured TV opt-pt'!N2686)*'CPP Detay (yüksek)'!N$188,"Girilen Rakamda Hata Var")))</f>
        <v>32.626585992454281</v>
      </c>
      <c r="O2674" s="258">
        <f>+IF(O2669=1,O2686*'CPP Detay Tum Ay'!O$206+(1-'Measured TV opt-pt'!O2686)*'CPP Detay Tum Ay'!O$188,IF(O2669=2,O2686*'CPP Detay (düşük)'!O$206+(1-'Measured TV opt-pt'!O2686)*'CPP Detay (düşük)'!O$188,IF(O2669=3,O2686*'CPP Detay (yüksek)'!O$206+(1-'Measured TV opt-pt'!O2686)*'CPP Detay (yüksek)'!O$188,"Girilen Rakamda Hata Var")))</f>
        <v>0</v>
      </c>
      <c r="P2674" s="244"/>
    </row>
    <row r="2675" spans="1:41" ht="15.75" thickBot="1" x14ac:dyDescent="0.3">
      <c r="A2675" s="193" t="s">
        <v>119</v>
      </c>
      <c r="B2675" s="379"/>
      <c r="C2675" s="96" t="s">
        <v>229</v>
      </c>
      <c r="D2675" s="243">
        <f>+IF(D2669=1,D2687*'CPP Detay Tum Ay'!D$262+(1-'Measured TV opt-pt'!D2687)*'CPP Detay Tum Ay'!D$244,IF(D2669=2,D2687*'CPP Detay (düşük)'!D$262+(1-'Measured TV opt-pt'!D2687)*'CPP Detay (düşük)'!D$244,IF(D2669=3,D2687*'CPP Detay (yüksek)'!D$262+(1-'Measured TV opt-pt'!D2687)*'CPP Detay (yüksek)'!D$244,"Girilen Rakamda Hata Var")))</f>
        <v>0</v>
      </c>
      <c r="E2675" s="163">
        <f>+IF(E2669=1,E2687*'CPP Detay Tum Ay'!E$262+(1-'Measured TV opt-pt'!E2687)*'CPP Detay Tum Ay'!E$244,IF(E2669=2,E2687*'CPP Detay (düşük)'!E$262+(1-'Measured TV opt-pt'!E2687)*'CPP Detay (düşük)'!E$244,IF(E2669=3,E2687*'CPP Detay (yüksek)'!E$262+(1-'Measured TV opt-pt'!E2687)*'CPP Detay (yüksek)'!E$244,"Girilen Rakamda Hata Var")))</f>
        <v>0</v>
      </c>
      <c r="F2675" s="163">
        <f>+IF(F2669=1,F2687*'CPP Detay Tum Ay'!F$262+(1-'Measured TV opt-pt'!F2687)*'CPP Detay Tum Ay'!F$244,IF(F2669=2,F2687*'CPP Detay (düşük)'!F$262+(1-'Measured TV opt-pt'!F2687)*'CPP Detay (düşük)'!F$244,IF(F2669=3,F2687*'CPP Detay (yüksek)'!F$262+(1-'Measured TV opt-pt'!F2687)*'CPP Detay (yüksek)'!F$244,"Girilen Rakamda Hata Var")))</f>
        <v>0</v>
      </c>
      <c r="G2675" s="163">
        <f>+IF(G2669=1,G2687*'CPP Detay Tum Ay'!G$262+(1-'Measured TV opt-pt'!G2687)*'CPP Detay Tum Ay'!G$244,IF(G2669=2,G2687*'CPP Detay (düşük)'!G$262+(1-'Measured TV opt-pt'!G2687)*'CPP Detay (düşük)'!G$244,IF(G2669=3,G2687*'CPP Detay (yüksek)'!G$262+(1-'Measured TV opt-pt'!G2687)*'CPP Detay (yüksek)'!G$244,"Girilen Rakamda Hata Var")))</f>
        <v>0</v>
      </c>
      <c r="H2675" s="163">
        <f>+IF(H2669=1,H2687*'CPP Detay Tum Ay'!H$262+(1-'Measured TV opt-pt'!H2687)*'CPP Detay Tum Ay'!H$244,IF(H2669=2,H2687*'CPP Detay (düşük)'!H$262+(1-'Measured TV opt-pt'!H2687)*'CPP Detay (düşük)'!H$244,IF(H2669=3,H2687*'CPP Detay (yüksek)'!H$262+(1-'Measured TV opt-pt'!H2687)*'CPP Detay (yüksek)'!H$244,"Girilen Rakamda Hata Var")))</f>
        <v>0</v>
      </c>
      <c r="I2675" s="163">
        <f>+IF(I2669=1,I2687*'CPP Detay Tum Ay'!I$262+(1-'Measured TV opt-pt'!I2687)*'CPP Detay Tum Ay'!I$244,IF(I2669=2,I2687*'CPP Detay (düşük)'!I$262+(1-'Measured TV opt-pt'!I2687)*'CPP Detay (düşük)'!I$244,IF(I2669=3,I2687*'CPP Detay (yüksek)'!I$262+(1-'Measured TV opt-pt'!I2687)*'CPP Detay (yüksek)'!I$244,"Girilen Rakamda Hata Var")))</f>
        <v>0</v>
      </c>
      <c r="J2675" s="163">
        <f>+IF(J2669=1,J2687*'CPP Detay Tum Ay'!J$262+(1-'Measured TV opt-pt'!J2687)*'CPP Detay Tum Ay'!J$244,IF(J2669=2,J2687*'CPP Detay (düşük)'!J$262+(1-'Measured TV opt-pt'!J2687)*'CPP Detay (düşük)'!J$244,IF(J2669=3,J2687*'CPP Detay (yüksek)'!J$262+(1-'Measured TV opt-pt'!J2687)*'CPP Detay (yüksek)'!J$244,"Girilen Rakamda Hata Var")))</f>
        <v>0</v>
      </c>
      <c r="K2675" s="163">
        <f>+IF(K2669=1,K2687*'CPP Detay Tum Ay'!K$262+(1-'Measured TV opt-pt'!K2687)*'CPP Detay Tum Ay'!K$244,IF(K2669=2,K2687*'CPP Detay (düşük)'!K$262+(1-'Measured TV opt-pt'!K2687)*'CPP Detay (düşük)'!K$244,IF(K2669=3,K2687*'CPP Detay (yüksek)'!K$262+(1-'Measured TV opt-pt'!K2687)*'CPP Detay (yüksek)'!K$244,"Girilen Rakamda Hata Var")))</f>
        <v>0</v>
      </c>
      <c r="L2675" s="163">
        <f>+IF(L2669=1,L2687*'CPP Detay Tum Ay'!L$262+(1-'Measured TV opt-pt'!L2687)*'CPP Detay Tum Ay'!L$244,IF(L2669=2,L2687*'CPP Detay (düşük)'!L$262+(1-'Measured TV opt-pt'!L2687)*'CPP Detay (düşük)'!L$244,IF(L2669=3,L2687*'CPP Detay (yüksek)'!L$262+(1-'Measured TV opt-pt'!L2687)*'CPP Detay (yüksek)'!L$244,"Girilen Rakamda Hata Var")))</f>
        <v>0</v>
      </c>
      <c r="M2675" s="163">
        <f>+IF(M2669=1,M2687*'CPP Detay Tum Ay'!M$262+(1-'Measured TV opt-pt'!M2687)*'CPP Detay Tum Ay'!M$244,IF(M2669=2,M2687*'CPP Detay (düşük)'!M$262+(1-'Measured TV opt-pt'!M2687)*'CPP Detay (düşük)'!M$244,IF(M2669=3,M2687*'CPP Detay (yüksek)'!M$262+(1-'Measured TV opt-pt'!M2687)*'CPP Detay (yüksek)'!M$244,"Girilen Rakamda Hata Var")))</f>
        <v>0</v>
      </c>
      <c r="N2675" s="163">
        <f>+IF(N2669=1,N2687*'CPP Detay Tum Ay'!N$262+(1-'Measured TV opt-pt'!N2687)*'CPP Detay Tum Ay'!N$244,IF(N2669=2,N2687*'CPP Detay (düşük)'!N$262+(1-'Measured TV opt-pt'!N2687)*'CPP Detay (düşük)'!N$244,IF(N2669=3,N2687*'CPP Detay (yüksek)'!N$262+(1-'Measured TV opt-pt'!N2687)*'CPP Detay (yüksek)'!N$244,"Girilen Rakamda Hata Var")))</f>
        <v>0</v>
      </c>
      <c r="O2675" s="164">
        <f>+IF(O2669=1,O2687*'CPP Detay Tum Ay'!O$262+(1-'Measured TV opt-pt'!O2687)*'CPP Detay Tum Ay'!O$244,IF(O2669=2,O2687*'CPP Detay (düşük)'!O$262+(1-'Measured TV opt-pt'!O2687)*'CPP Detay (düşük)'!O$244,IF(O2669=3,O2687*'CPP Detay (yüksek)'!O$262+(1-'Measured TV opt-pt'!O2687)*'CPP Detay (yüksek)'!O$244,"Girilen Rakamda Hata Var")))</f>
        <v>0</v>
      </c>
      <c r="P2675" s="164"/>
    </row>
    <row r="2676" spans="1:41" x14ac:dyDescent="0.25">
      <c r="A2676" s="193" t="s">
        <v>119</v>
      </c>
      <c r="B2676" s="379"/>
      <c r="C2676" s="263" t="s">
        <v>16</v>
      </c>
      <c r="D2676" s="264">
        <f>+SUMPRODUCT(D2677:D2681,D2664:D2668)</f>
        <v>25.290771227041649</v>
      </c>
      <c r="E2676" s="264">
        <f t="shared" ref="E2676" si="6100">+SUMPRODUCT(E2677:E2681,E2664:E2668)</f>
        <v>25.304076039856689</v>
      </c>
      <c r="F2676" s="264">
        <f t="shared" ref="F2676" si="6101">+SUMPRODUCT(F2677:F2681,F2664:F2668)</f>
        <v>27.643309020934343</v>
      </c>
      <c r="G2676" s="264">
        <f t="shared" ref="G2676" si="6102">+SUMPRODUCT(G2677:G2681,G2664:G2668)</f>
        <v>40.514962193145486</v>
      </c>
      <c r="H2676" s="264">
        <f t="shared" ref="H2676" si="6103">+SUMPRODUCT(H2677:H2681,H2664:H2668)</f>
        <v>44.510490755207861</v>
      </c>
      <c r="I2676" s="264">
        <f t="shared" ref="I2676" si="6104">+SUMPRODUCT(I2677:I2681,I2664:I2668)</f>
        <v>41.723374651475567</v>
      </c>
      <c r="J2676" s="264">
        <f t="shared" ref="J2676" si="6105">+SUMPRODUCT(J2677:J2681,J2664:J2668)</f>
        <v>26.255486327032166</v>
      </c>
      <c r="K2676" s="264">
        <f t="shared" ref="K2676" si="6106">+SUMPRODUCT(K2677:K2681,K2664:K2668)</f>
        <v>22.9784839600655</v>
      </c>
      <c r="L2676" s="264">
        <f t="shared" ref="L2676" si="6107">+SUMPRODUCT(L2677:L2681,L2664:L2668)</f>
        <v>33.299156543907785</v>
      </c>
      <c r="M2676" s="264">
        <f t="shared" ref="M2676" si="6108">+SUMPRODUCT(M2677:M2681,M2664:M2668)</f>
        <v>37.028214579706173</v>
      </c>
      <c r="N2676" s="264">
        <f t="shared" ref="N2676" si="6109">+SUMPRODUCT(N2677:N2681,N2664:N2668)</f>
        <v>34.280449692454184</v>
      </c>
      <c r="O2676" s="265">
        <f t="shared" ref="O2676" si="6110">+SUMPRODUCT(O2677:O2681,O2664:O2668)</f>
        <v>29.126033809479445</v>
      </c>
      <c r="P2676" s="165"/>
    </row>
    <row r="2677" spans="1:41" x14ac:dyDescent="0.25">
      <c r="A2677" s="193" t="s">
        <v>119</v>
      </c>
      <c r="B2677" s="379"/>
      <c r="C2677" s="77" t="s">
        <v>212</v>
      </c>
      <c r="D2677" s="261">
        <f>+D2671*(D2683*D2709+(1-D2683)*D2708)</f>
        <v>23.987511177043448</v>
      </c>
      <c r="E2677" s="261">
        <f t="shared" ref="E2677:O2677" si="6111">+E2671*(E2683*E2709+(1-E2683)*E2708)</f>
        <v>23.422421452525921</v>
      </c>
      <c r="F2677" s="261">
        <f t="shared" si="6111"/>
        <v>25.251150295794595</v>
      </c>
      <c r="G2677" s="261">
        <f t="shared" si="6111"/>
        <v>35.940535851557399</v>
      </c>
      <c r="H2677" s="261">
        <f t="shared" si="6111"/>
        <v>39.586489913266838</v>
      </c>
      <c r="I2677" s="261">
        <f t="shared" si="6111"/>
        <v>37.689576565212434</v>
      </c>
      <c r="J2677" s="261">
        <f t="shared" si="6111"/>
        <v>24.360216392343478</v>
      </c>
      <c r="K2677" s="261">
        <f t="shared" si="6111"/>
        <v>22.638814878733228</v>
      </c>
      <c r="L2677" s="261">
        <f t="shared" si="6111"/>
        <v>31.183601739800341</v>
      </c>
      <c r="M2677" s="261">
        <f t="shared" si="6111"/>
        <v>35.033452856735813</v>
      </c>
      <c r="N2677" s="261">
        <f t="shared" si="6111"/>
        <v>32.570779472239778</v>
      </c>
      <c r="O2677" s="262">
        <f t="shared" si="6111"/>
        <v>27.479540942444356</v>
      </c>
      <c r="P2677" s="162"/>
    </row>
    <row r="2678" spans="1:41" x14ac:dyDescent="0.25">
      <c r="A2678" s="193" t="s">
        <v>119</v>
      </c>
      <c r="B2678" s="379"/>
      <c r="C2678" s="77" t="s">
        <v>213</v>
      </c>
      <c r="D2678" s="261">
        <f>+D2672*(D2684*D2709+(1-D2684)*D2708)</f>
        <v>0</v>
      </c>
      <c r="E2678" s="261">
        <f t="shared" ref="E2678:O2678" si="6112">+E2672*(E2684*E2709+(1-E2684)*E2708)</f>
        <v>0</v>
      </c>
      <c r="F2678" s="261">
        <f t="shared" si="6112"/>
        <v>0</v>
      </c>
      <c r="G2678" s="261">
        <f t="shared" si="6112"/>
        <v>0</v>
      </c>
      <c r="H2678" s="261">
        <f t="shared" si="6112"/>
        <v>0</v>
      </c>
      <c r="I2678" s="261">
        <f t="shared" si="6112"/>
        <v>0</v>
      </c>
      <c r="J2678" s="261">
        <f t="shared" si="6112"/>
        <v>0</v>
      </c>
      <c r="K2678" s="261">
        <f t="shared" si="6112"/>
        <v>0</v>
      </c>
      <c r="L2678" s="261">
        <f t="shared" si="6112"/>
        <v>0</v>
      </c>
      <c r="M2678" s="261">
        <f t="shared" si="6112"/>
        <v>0</v>
      </c>
      <c r="N2678" s="261">
        <f t="shared" si="6112"/>
        <v>0</v>
      </c>
      <c r="O2678" s="262">
        <f t="shared" si="6112"/>
        <v>0</v>
      </c>
      <c r="P2678" s="244"/>
    </row>
    <row r="2679" spans="1:41" x14ac:dyDescent="0.25">
      <c r="A2679" s="193" t="s">
        <v>119</v>
      </c>
      <c r="B2679" s="379"/>
      <c r="C2679" s="77" t="s">
        <v>214</v>
      </c>
      <c r="D2679" s="261">
        <f>+D2673*(D2685*D2709+(1-D2685)*D2708)</f>
        <v>29.15917804211567</v>
      </c>
      <c r="E2679" s="261">
        <f t="shared" ref="E2679:O2679" si="6113">+E2673*(E2685*E2709+(1-E2685)*E2708)</f>
        <v>29.976425588125942</v>
      </c>
      <c r="F2679" s="261">
        <f t="shared" si="6113"/>
        <v>33.770474311506831</v>
      </c>
      <c r="G2679" s="261">
        <f t="shared" si="6113"/>
        <v>46.30643283636438</v>
      </c>
      <c r="H2679" s="261">
        <f t="shared" si="6113"/>
        <v>51.0283560196062</v>
      </c>
      <c r="I2679" s="261">
        <f t="shared" si="6113"/>
        <v>47.886464510939916</v>
      </c>
      <c r="J2679" s="261">
        <f t="shared" si="6113"/>
        <v>29.657617230341074</v>
      </c>
      <c r="K2679" s="261">
        <f t="shared" si="6113"/>
        <v>24.618624828809072</v>
      </c>
      <c r="L2679" s="261">
        <f t="shared" si="6113"/>
        <v>39.187743654759302</v>
      </c>
      <c r="M2679" s="261">
        <f t="shared" si="6113"/>
        <v>43.959010066720587</v>
      </c>
      <c r="N2679" s="261">
        <f t="shared" si="6113"/>
        <v>40.5647587687642</v>
      </c>
      <c r="O2679" s="262">
        <f t="shared" si="6113"/>
        <v>34.129619164646762</v>
      </c>
      <c r="P2679" s="244"/>
    </row>
    <row r="2680" spans="1:41" x14ac:dyDescent="0.25">
      <c r="A2680" s="193" t="s">
        <v>119</v>
      </c>
      <c r="B2680" s="379"/>
      <c r="C2680" s="77" t="s">
        <v>215</v>
      </c>
      <c r="D2680" s="161">
        <f>+D2674*(D2686*D2709+(1-D2686)*D2708)</f>
        <v>18.170093712093372</v>
      </c>
      <c r="E2680" s="161">
        <f t="shared" ref="E2680:O2680" si="6114">+E2674*(E2686*E2709+(1-E2686)*E2708)</f>
        <v>17.39183807386668</v>
      </c>
      <c r="F2680" s="161">
        <f t="shared" si="6114"/>
        <v>25.838258086480636</v>
      </c>
      <c r="G2680" s="161">
        <f t="shared" si="6114"/>
        <v>44.895588524404538</v>
      </c>
      <c r="H2680" s="161">
        <f t="shared" si="6114"/>
        <v>49.703559919823668</v>
      </c>
      <c r="I2680" s="161">
        <f t="shared" si="6114"/>
        <v>46.965709113779397</v>
      </c>
      <c r="J2680" s="161">
        <f t="shared" si="6114"/>
        <v>28.862420738968318</v>
      </c>
      <c r="K2680" s="161">
        <f t="shared" si="6114"/>
        <v>23.969486068396634</v>
      </c>
      <c r="L2680" s="161">
        <f t="shared" si="6114"/>
        <v>48.78087602808192</v>
      </c>
      <c r="M2680" s="161">
        <f t="shared" si="6114"/>
        <v>49.612772995570346</v>
      </c>
      <c r="N2680" s="161">
        <f t="shared" si="6114"/>
        <v>44.643873188868163</v>
      </c>
      <c r="O2680" s="162">
        <f t="shared" si="6114"/>
        <v>0</v>
      </c>
      <c r="P2680" s="244"/>
    </row>
    <row r="2681" spans="1:41" ht="15.75" thickBot="1" x14ac:dyDescent="0.3">
      <c r="A2681" s="193" t="s">
        <v>119</v>
      </c>
      <c r="B2681" s="379"/>
      <c r="C2681" s="96" t="s">
        <v>230</v>
      </c>
      <c r="D2681" s="163">
        <f>+D2675*(D2687*D2709+(1-D2687)*D2708)</f>
        <v>0</v>
      </c>
      <c r="E2681" s="163">
        <f t="shared" ref="E2681:O2681" si="6115">+E2675*(E2687*E2709+(1-E2687)*E2708)</f>
        <v>0</v>
      </c>
      <c r="F2681" s="163">
        <f t="shared" si="6115"/>
        <v>0</v>
      </c>
      <c r="G2681" s="163">
        <f t="shared" si="6115"/>
        <v>0</v>
      </c>
      <c r="H2681" s="163">
        <f t="shared" si="6115"/>
        <v>0</v>
      </c>
      <c r="I2681" s="163">
        <f t="shared" si="6115"/>
        <v>0</v>
      </c>
      <c r="J2681" s="163">
        <f t="shared" si="6115"/>
        <v>0</v>
      </c>
      <c r="K2681" s="163">
        <f t="shared" si="6115"/>
        <v>0</v>
      </c>
      <c r="L2681" s="163">
        <f t="shared" si="6115"/>
        <v>0</v>
      </c>
      <c r="M2681" s="163">
        <f t="shared" si="6115"/>
        <v>0</v>
      </c>
      <c r="N2681" s="163">
        <f t="shared" si="6115"/>
        <v>0</v>
      </c>
      <c r="O2681" s="164">
        <f t="shared" si="6115"/>
        <v>0</v>
      </c>
      <c r="P2681" s="164"/>
    </row>
    <row r="2682" spans="1:41" x14ac:dyDescent="0.25">
      <c r="A2682" s="193" t="s">
        <v>119</v>
      </c>
      <c r="B2682" s="379"/>
      <c r="C2682" s="204" t="s">
        <v>2</v>
      </c>
      <c r="D2682" s="205">
        <f>+IFERROR(SUMPRODUCT(D2683:D2687,D2689:D2693)/D2688,0)</f>
        <v>0</v>
      </c>
      <c r="E2682" s="205">
        <f t="shared" ref="E2682" si="6116">+IFERROR(SUMPRODUCT(E2683:E2687,E2689:E2693)/E2688,0)</f>
        <v>0</v>
      </c>
      <c r="F2682" s="205">
        <f t="shared" ref="F2682" si="6117">+IFERROR(SUMPRODUCT(F2683:F2687,F2689:F2693)/F2688,0)</f>
        <v>0</v>
      </c>
      <c r="G2682" s="205">
        <f t="shared" ref="G2682" si="6118">+IFERROR(SUMPRODUCT(G2683:G2687,G2689:G2693)/G2688,0)</f>
        <v>0.44999999999999996</v>
      </c>
      <c r="H2682" s="205">
        <f t="shared" ref="H2682" si="6119">+IFERROR(SUMPRODUCT(H2683:H2687,H2689:H2693)/H2688,0)</f>
        <v>0.51535194902370063</v>
      </c>
      <c r="I2682" s="205">
        <f t="shared" ref="I2682" si="6120">+IFERROR(SUMPRODUCT(I2683:I2687,I2689:I2693)/I2688,0)</f>
        <v>0.53221311651674852</v>
      </c>
      <c r="J2682" s="205">
        <f t="shared" ref="J2682" si="6121">+IFERROR(SUMPRODUCT(J2683:J2687,J2689:J2693)/J2688,0)</f>
        <v>0</v>
      </c>
      <c r="K2682" s="205">
        <f t="shared" ref="K2682" si="6122">+IFERROR(SUMPRODUCT(K2683:K2687,K2689:K2693)/K2688,0)</f>
        <v>0</v>
      </c>
      <c r="L2682" s="205">
        <f t="shared" ref="L2682" si="6123">+IFERROR(SUMPRODUCT(L2683:L2687,L2689:L2693)/L2688,0)</f>
        <v>0</v>
      </c>
      <c r="M2682" s="205">
        <f t="shared" ref="M2682" si="6124">+IFERROR(SUMPRODUCT(M2683:M2687,M2689:M2693)/M2688,0)</f>
        <v>0</v>
      </c>
      <c r="N2682" s="205">
        <f t="shared" ref="N2682" si="6125">+IFERROR(SUMPRODUCT(N2683:N2687,N2689:N2693)/N2688,0)</f>
        <v>0</v>
      </c>
      <c r="O2682" s="205">
        <f t="shared" ref="O2682" si="6126">+IFERROR(SUMPRODUCT(O2683:O2687,O2689:O2693)/O2688,0)</f>
        <v>0</v>
      </c>
      <c r="P2682" s="166">
        <f>+SUMPRODUCT(D2682:O2682,D2688:O2688)/P2688</f>
        <v>0.49585751605282252</v>
      </c>
      <c r="R2682" s="192">
        <f>+D2682</f>
        <v>0</v>
      </c>
      <c r="S2682" s="192">
        <f t="shared" ref="S2682" si="6127">+E2682</f>
        <v>0</v>
      </c>
      <c r="T2682" s="192">
        <f t="shared" ref="T2682" si="6128">+F2682</f>
        <v>0</v>
      </c>
      <c r="U2682" s="192">
        <f t="shared" ref="U2682" si="6129">+G2682</f>
        <v>0.44999999999999996</v>
      </c>
      <c r="V2682" s="192">
        <f t="shared" ref="V2682" si="6130">+H2682</f>
        <v>0.51535194902370063</v>
      </c>
      <c r="W2682" s="192">
        <f t="shared" ref="W2682" si="6131">+I2682</f>
        <v>0.53221311651674852</v>
      </c>
      <c r="X2682" s="192">
        <f t="shared" ref="X2682" si="6132">+J2682</f>
        <v>0</v>
      </c>
      <c r="Y2682" s="192">
        <f t="shared" ref="Y2682" si="6133">+K2682</f>
        <v>0</v>
      </c>
      <c r="Z2682" s="192">
        <f t="shared" ref="Z2682" si="6134">+L2682</f>
        <v>0</v>
      </c>
      <c r="AA2682" s="192">
        <f t="shared" ref="AA2682" si="6135">+M2682</f>
        <v>0</v>
      </c>
      <c r="AB2682" s="192">
        <f t="shared" ref="AB2682" si="6136">+N2682</f>
        <v>0</v>
      </c>
      <c r="AC2682" s="192">
        <f t="shared" ref="AC2682" si="6137">+O2682</f>
        <v>0</v>
      </c>
      <c r="AD2682" s="190">
        <f>+D2688</f>
        <v>0</v>
      </c>
      <c r="AE2682" s="190">
        <f t="shared" ref="AE2682" si="6138">+E2688</f>
        <v>0</v>
      </c>
      <c r="AF2682" s="190">
        <f t="shared" ref="AF2682" si="6139">+F2688</f>
        <v>0</v>
      </c>
      <c r="AG2682" s="190">
        <f t="shared" ref="AG2682" si="6140">+G2688</f>
        <v>879.05742020693185</v>
      </c>
      <c r="AH2682" s="190">
        <f t="shared" ref="AH2682" si="6141">+H2688</f>
        <v>791.8662071001462</v>
      </c>
      <c r="AI2682" s="190">
        <f t="shared" ref="AI2682" si="6142">+I2688</f>
        <v>684.19739310747025</v>
      </c>
      <c r="AJ2682" s="190">
        <f t="shared" ref="AJ2682" si="6143">+J2688</f>
        <v>0</v>
      </c>
      <c r="AK2682" s="190">
        <f t="shared" ref="AK2682" si="6144">+K2688</f>
        <v>0</v>
      </c>
      <c r="AL2682" s="190">
        <f t="shared" ref="AL2682" si="6145">+L2688</f>
        <v>0</v>
      </c>
      <c r="AM2682" s="190">
        <f t="shared" ref="AM2682" si="6146">+M2688</f>
        <v>0</v>
      </c>
      <c r="AN2682" s="190">
        <f t="shared" ref="AN2682" si="6147">+N2688</f>
        <v>0</v>
      </c>
      <c r="AO2682" s="190">
        <f t="shared" ref="AO2682" si="6148">+O2688</f>
        <v>0</v>
      </c>
    </row>
    <row r="2683" spans="1:41" x14ac:dyDescent="0.25">
      <c r="A2683" s="193" t="s">
        <v>119</v>
      </c>
      <c r="B2683" s="379"/>
      <c r="C2683" s="178" t="s">
        <v>3</v>
      </c>
      <c r="D2683" s="179">
        <v>0.45</v>
      </c>
      <c r="E2683" s="179">
        <v>0.45</v>
      </c>
      <c r="F2683" s="179">
        <v>0.45</v>
      </c>
      <c r="G2683" s="179">
        <v>0.45</v>
      </c>
      <c r="H2683" s="179">
        <v>0.45</v>
      </c>
      <c r="I2683" s="179">
        <v>0.45</v>
      </c>
      <c r="J2683" s="179">
        <v>0.45</v>
      </c>
      <c r="K2683" s="179">
        <v>0.48915873014712274</v>
      </c>
      <c r="L2683" s="179">
        <v>0.4834974169537235</v>
      </c>
      <c r="M2683" s="179">
        <v>0.45414569524687309</v>
      </c>
      <c r="N2683" s="179">
        <v>0.38276016431267579</v>
      </c>
      <c r="O2683" s="179">
        <v>0.34111134082271427</v>
      </c>
      <c r="P2683" s="180">
        <f>+SUMPRODUCT(D2683:O2683,D2689:O2689)/P2689</f>
        <v>0.45000000000000012</v>
      </c>
    </row>
    <row r="2684" spans="1:41" x14ac:dyDescent="0.25">
      <c r="A2684" s="193" t="s">
        <v>119</v>
      </c>
      <c r="B2684" s="379"/>
      <c r="C2684" s="178" t="s">
        <v>200</v>
      </c>
      <c r="D2684" s="179">
        <v>0.45</v>
      </c>
      <c r="E2684" s="179">
        <v>0.45</v>
      </c>
      <c r="F2684" s="179">
        <v>0.45</v>
      </c>
      <c r="G2684" s="179">
        <v>0.45</v>
      </c>
      <c r="H2684" s="179">
        <v>0.45</v>
      </c>
      <c r="I2684" s="179">
        <v>0.45</v>
      </c>
      <c r="J2684" s="179">
        <v>0.45</v>
      </c>
      <c r="K2684" s="179">
        <v>0.48915873014712274</v>
      </c>
      <c r="L2684" s="179">
        <v>0.4834974169537235</v>
      </c>
      <c r="M2684" s="179">
        <v>0.45414569524687309</v>
      </c>
      <c r="N2684" s="179">
        <v>0.38276016431267579</v>
      </c>
      <c r="O2684" s="179">
        <v>0.34111134082271427</v>
      </c>
      <c r="P2684" s="242"/>
    </row>
    <row r="2685" spans="1:41" x14ac:dyDescent="0.25">
      <c r="A2685" s="193" t="s">
        <v>119</v>
      </c>
      <c r="B2685" s="379"/>
      <c r="C2685" s="178" t="s">
        <v>201</v>
      </c>
      <c r="D2685" s="179">
        <v>0.45</v>
      </c>
      <c r="E2685" s="179">
        <v>0.45</v>
      </c>
      <c r="F2685" s="179">
        <v>0.45</v>
      </c>
      <c r="G2685" s="179">
        <v>0.45</v>
      </c>
      <c r="H2685" s="179">
        <v>0.45</v>
      </c>
      <c r="I2685" s="179">
        <v>0.45</v>
      </c>
      <c r="J2685" s="179">
        <v>0.45</v>
      </c>
      <c r="K2685" s="179">
        <v>0.48915873014712274</v>
      </c>
      <c r="L2685" s="179">
        <v>0.4834974169537235</v>
      </c>
      <c r="M2685" s="179">
        <v>0.45414569524687309</v>
      </c>
      <c r="N2685" s="179">
        <v>0.38276016431267579</v>
      </c>
      <c r="O2685" s="179">
        <v>0.34111134082271427</v>
      </c>
      <c r="P2685" s="242"/>
    </row>
    <row r="2686" spans="1:41" x14ac:dyDescent="0.25">
      <c r="A2686" s="193" t="s">
        <v>119</v>
      </c>
      <c r="B2686" s="379"/>
      <c r="C2686" s="178" t="s">
        <v>202</v>
      </c>
      <c r="D2686" s="179">
        <v>0.45</v>
      </c>
      <c r="E2686" s="179">
        <v>0.45</v>
      </c>
      <c r="F2686" s="179">
        <v>0.45</v>
      </c>
      <c r="G2686" s="179">
        <v>0.45</v>
      </c>
      <c r="H2686" s="179">
        <v>0.45</v>
      </c>
      <c r="I2686" s="179">
        <v>0.45</v>
      </c>
      <c r="J2686" s="179">
        <v>0.45</v>
      </c>
      <c r="K2686" s="179">
        <v>0.48915873014712274</v>
      </c>
      <c r="L2686" s="179">
        <v>0.4834974169537235</v>
      </c>
      <c r="M2686" s="179">
        <v>0.45414569524687309</v>
      </c>
      <c r="N2686" s="179">
        <v>0.38276016431267579</v>
      </c>
      <c r="O2686" s="179">
        <v>0.34111134082271427</v>
      </c>
      <c r="P2686" s="242"/>
    </row>
    <row r="2687" spans="1:41" ht="15.75" thickBot="1" x14ac:dyDescent="0.3">
      <c r="A2687" s="193" t="s">
        <v>119</v>
      </c>
      <c r="B2687" s="379"/>
      <c r="C2687" s="280" t="s">
        <v>231</v>
      </c>
      <c r="D2687" s="179">
        <v>0.45</v>
      </c>
      <c r="E2687" s="179">
        <v>0.45</v>
      </c>
      <c r="F2687" s="179">
        <v>0.45</v>
      </c>
      <c r="G2687" s="179">
        <v>0.45</v>
      </c>
      <c r="H2687" s="179">
        <v>0.45</v>
      </c>
      <c r="I2687" s="179">
        <v>0.45</v>
      </c>
      <c r="J2687" s="179">
        <v>0.45</v>
      </c>
      <c r="K2687" s="179">
        <v>0.48915873014712274</v>
      </c>
      <c r="L2687" s="179">
        <v>0.4834974169537235</v>
      </c>
      <c r="M2687" s="179">
        <v>0.45414569524687309</v>
      </c>
      <c r="N2687" s="179">
        <v>0.38276016431267579</v>
      </c>
      <c r="O2687" s="179">
        <v>0.34111134082271427</v>
      </c>
      <c r="P2687" s="182">
        <f t="shared" ref="P2687" si="6149">+SUMPRODUCT(D2687:O2687,D2693:O2693)/P2693</f>
        <v>0.45</v>
      </c>
    </row>
    <row r="2688" spans="1:41" x14ac:dyDescent="0.25">
      <c r="A2688" s="193" t="s">
        <v>119</v>
      </c>
      <c r="B2688" s="379"/>
      <c r="C2688" s="99" t="s">
        <v>239</v>
      </c>
      <c r="D2688" s="100">
        <f>+D2657/D2670/30</f>
        <v>0</v>
      </c>
      <c r="E2688" s="100">
        <f t="shared" ref="E2688:O2688" si="6150">+E2657/E2670/30</f>
        <v>0</v>
      </c>
      <c r="F2688" s="100">
        <f t="shared" si="6150"/>
        <v>0</v>
      </c>
      <c r="G2688" s="100">
        <f t="shared" si="6150"/>
        <v>879.05742020693185</v>
      </c>
      <c r="H2688" s="100">
        <f>+H2657/H2670/30</f>
        <v>791.8662071001462</v>
      </c>
      <c r="I2688" s="100">
        <f t="shared" si="6150"/>
        <v>684.19739310747025</v>
      </c>
      <c r="J2688" s="100">
        <f t="shared" si="6150"/>
        <v>0</v>
      </c>
      <c r="K2688" s="100">
        <f t="shared" si="6150"/>
        <v>0</v>
      </c>
      <c r="L2688" s="100">
        <f t="shared" si="6150"/>
        <v>0</v>
      </c>
      <c r="M2688" s="100">
        <f t="shared" si="6150"/>
        <v>0</v>
      </c>
      <c r="N2688" s="100">
        <f t="shared" si="6150"/>
        <v>0</v>
      </c>
      <c r="O2688" s="167">
        <f t="shared" si="6150"/>
        <v>0</v>
      </c>
      <c r="P2688" s="167">
        <f>SUM(D2688:O2688)</f>
        <v>2355.1210204145482</v>
      </c>
    </row>
    <row r="2689" spans="1:53" x14ac:dyDescent="0.25">
      <c r="A2689" s="193" t="s">
        <v>119</v>
      </c>
      <c r="B2689" s="379"/>
      <c r="C2689" s="86" t="s">
        <v>240</v>
      </c>
      <c r="D2689" s="87">
        <f>+D2688*D2664</f>
        <v>0</v>
      </c>
      <c r="E2689" s="87">
        <f t="shared" ref="E2689" si="6151">+E2688*E2664</f>
        <v>0</v>
      </c>
      <c r="F2689" s="87">
        <f t="shared" ref="F2689" si="6152">+F2688*F2664</f>
        <v>0</v>
      </c>
      <c r="G2689" s="87">
        <f t="shared" ref="G2689" si="6153">+G2688*G2664</f>
        <v>466.06250074130207</v>
      </c>
      <c r="H2689" s="87">
        <f t="shared" ref="H2689" si="6154">+H2688*H2664</f>
        <v>429.48965867730863</v>
      </c>
      <c r="I2689" s="87">
        <f t="shared" ref="I2689" si="6155">+I2688*I2664</f>
        <v>402.60854306523635</v>
      </c>
      <c r="J2689" s="87">
        <f t="shared" ref="J2689" si="6156">+J2688*J2664</f>
        <v>0</v>
      </c>
      <c r="K2689" s="87">
        <f t="shared" ref="K2689" si="6157">+K2688*K2664</f>
        <v>0</v>
      </c>
      <c r="L2689" s="87">
        <f t="shared" ref="L2689" si="6158">+L2688*L2664</f>
        <v>0</v>
      </c>
      <c r="M2689" s="87">
        <f t="shared" ref="M2689" si="6159">+M2688*M2664</f>
        <v>0</v>
      </c>
      <c r="N2689" s="87">
        <f t="shared" ref="N2689" si="6160">+N2688*N2664</f>
        <v>0</v>
      </c>
      <c r="O2689" s="159">
        <f t="shared" ref="O2689" si="6161">+O2688*O2664</f>
        <v>0</v>
      </c>
      <c r="P2689" s="159">
        <f t="shared" ref="P2689:P2699" si="6162">SUM(D2689:O2689)</f>
        <v>1298.160702483847</v>
      </c>
      <c r="AP2689" s="190">
        <f>+D2689</f>
        <v>0</v>
      </c>
      <c r="AQ2689" s="190">
        <f t="shared" ref="AQ2689:AQ2693" si="6163">+E2689</f>
        <v>0</v>
      </c>
      <c r="AR2689" s="190">
        <f t="shared" ref="AR2689:AR2693" si="6164">+F2689</f>
        <v>0</v>
      </c>
      <c r="AS2689" s="190">
        <f t="shared" ref="AS2689:AS2693" si="6165">+G2689</f>
        <v>466.06250074130207</v>
      </c>
      <c r="AT2689" s="190">
        <f t="shared" ref="AT2689:AT2693" si="6166">+H2689</f>
        <v>429.48965867730863</v>
      </c>
      <c r="AU2689" s="190">
        <f t="shared" ref="AU2689:AU2693" si="6167">+I2689</f>
        <v>402.60854306523635</v>
      </c>
      <c r="AV2689" s="190">
        <f t="shared" ref="AV2689:AV2693" si="6168">+J2689</f>
        <v>0</v>
      </c>
      <c r="AW2689" s="190">
        <f t="shared" ref="AW2689:AW2693" si="6169">+K2689</f>
        <v>0</v>
      </c>
      <c r="AX2689" s="190">
        <f t="shared" ref="AX2689:AX2693" si="6170">+L2689</f>
        <v>0</v>
      </c>
      <c r="AY2689" s="190">
        <f t="shared" ref="AY2689:AY2693" si="6171">+M2689</f>
        <v>0</v>
      </c>
      <c r="AZ2689" s="190">
        <f t="shared" ref="AZ2689:AZ2693" si="6172">+N2689</f>
        <v>0</v>
      </c>
      <c r="BA2689" s="190">
        <f t="shared" ref="BA2689:BA2693" si="6173">+O2689</f>
        <v>0</v>
      </c>
    </row>
    <row r="2690" spans="1:53" x14ac:dyDescent="0.25">
      <c r="A2690" s="193" t="s">
        <v>119</v>
      </c>
      <c r="B2690" s="379"/>
      <c r="C2690" s="86" t="s">
        <v>241</v>
      </c>
      <c r="D2690" s="87">
        <f>+D2688*D2665</f>
        <v>0</v>
      </c>
      <c r="E2690" s="87">
        <f t="shared" ref="E2690:O2690" si="6174">+E2688*E2665</f>
        <v>0</v>
      </c>
      <c r="F2690" s="87">
        <f t="shared" si="6174"/>
        <v>0</v>
      </c>
      <c r="G2690" s="87">
        <f t="shared" si="6174"/>
        <v>0</v>
      </c>
      <c r="H2690" s="87">
        <f t="shared" si="6174"/>
        <v>0</v>
      </c>
      <c r="I2690" s="87">
        <f t="shared" si="6174"/>
        <v>0</v>
      </c>
      <c r="J2690" s="87">
        <f t="shared" si="6174"/>
        <v>0</v>
      </c>
      <c r="K2690" s="87">
        <f t="shared" si="6174"/>
        <v>0</v>
      </c>
      <c r="L2690" s="87">
        <f t="shared" si="6174"/>
        <v>0</v>
      </c>
      <c r="M2690" s="87">
        <f t="shared" si="6174"/>
        <v>0</v>
      </c>
      <c r="N2690" s="87">
        <f t="shared" si="6174"/>
        <v>0</v>
      </c>
      <c r="O2690" s="159">
        <f t="shared" si="6174"/>
        <v>0</v>
      </c>
      <c r="P2690" s="159"/>
      <c r="AP2690" s="190">
        <f t="shared" ref="AP2690:AP2693" si="6175">+D2690</f>
        <v>0</v>
      </c>
      <c r="AQ2690" s="190">
        <f t="shared" si="6163"/>
        <v>0</v>
      </c>
      <c r="AR2690" s="190">
        <f t="shared" si="6164"/>
        <v>0</v>
      </c>
      <c r="AS2690" s="190">
        <f t="shared" si="6165"/>
        <v>0</v>
      </c>
      <c r="AT2690" s="190">
        <f t="shared" si="6166"/>
        <v>0</v>
      </c>
      <c r="AU2690" s="190">
        <f t="shared" si="6167"/>
        <v>0</v>
      </c>
      <c r="AV2690" s="190">
        <f t="shared" si="6168"/>
        <v>0</v>
      </c>
      <c r="AW2690" s="190">
        <f t="shared" si="6169"/>
        <v>0</v>
      </c>
      <c r="AX2690" s="190">
        <f t="shared" si="6170"/>
        <v>0</v>
      </c>
      <c r="AY2690" s="190">
        <f t="shared" si="6171"/>
        <v>0</v>
      </c>
      <c r="AZ2690" s="190">
        <f t="shared" si="6172"/>
        <v>0</v>
      </c>
      <c r="BA2690" s="190">
        <f t="shared" si="6173"/>
        <v>0</v>
      </c>
    </row>
    <row r="2691" spans="1:53" x14ac:dyDescent="0.25">
      <c r="A2691" s="193" t="s">
        <v>119</v>
      </c>
      <c r="B2691" s="379"/>
      <c r="C2691" s="86" t="s">
        <v>242</v>
      </c>
      <c r="D2691" s="87">
        <f>+D2688*D2666</f>
        <v>0</v>
      </c>
      <c r="E2691" s="87">
        <f t="shared" ref="E2691:O2691" si="6176">+E2688*E2666</f>
        <v>0</v>
      </c>
      <c r="F2691" s="87">
        <f t="shared" si="6176"/>
        <v>0</v>
      </c>
      <c r="G2691" s="87">
        <f t="shared" si="6176"/>
        <v>228.7936086170148</v>
      </c>
      <c r="H2691" s="87">
        <f t="shared" si="6176"/>
        <v>175.84665396865768</v>
      </c>
      <c r="I2691" s="87">
        <f t="shared" si="6176"/>
        <v>160.58405762138722</v>
      </c>
      <c r="J2691" s="87">
        <f t="shared" si="6176"/>
        <v>0</v>
      </c>
      <c r="K2691" s="87">
        <f t="shared" si="6176"/>
        <v>0</v>
      </c>
      <c r="L2691" s="87">
        <f t="shared" si="6176"/>
        <v>0</v>
      </c>
      <c r="M2691" s="87">
        <f t="shared" si="6176"/>
        <v>0</v>
      </c>
      <c r="N2691" s="87">
        <f t="shared" si="6176"/>
        <v>0</v>
      </c>
      <c r="O2691" s="159">
        <f t="shared" si="6176"/>
        <v>0</v>
      </c>
      <c r="P2691" s="159"/>
      <c r="AP2691" s="190">
        <f t="shared" si="6175"/>
        <v>0</v>
      </c>
      <c r="AQ2691" s="190">
        <f t="shared" si="6163"/>
        <v>0</v>
      </c>
      <c r="AR2691" s="190">
        <f t="shared" si="6164"/>
        <v>0</v>
      </c>
      <c r="AS2691" s="190">
        <f t="shared" si="6165"/>
        <v>228.7936086170148</v>
      </c>
      <c r="AT2691" s="190">
        <f t="shared" si="6166"/>
        <v>175.84665396865768</v>
      </c>
      <c r="AU2691" s="190">
        <f t="shared" si="6167"/>
        <v>160.58405762138722</v>
      </c>
      <c r="AV2691" s="190">
        <f t="shared" si="6168"/>
        <v>0</v>
      </c>
      <c r="AW2691" s="190">
        <f t="shared" si="6169"/>
        <v>0</v>
      </c>
      <c r="AX2691" s="190">
        <f t="shared" si="6170"/>
        <v>0</v>
      </c>
      <c r="AY2691" s="190">
        <f t="shared" si="6171"/>
        <v>0</v>
      </c>
      <c r="AZ2691" s="190">
        <f t="shared" si="6172"/>
        <v>0</v>
      </c>
      <c r="BA2691" s="190">
        <f t="shared" si="6173"/>
        <v>0</v>
      </c>
    </row>
    <row r="2692" spans="1:53" x14ac:dyDescent="0.25">
      <c r="A2692" s="193" t="s">
        <v>119</v>
      </c>
      <c r="B2692" s="379"/>
      <c r="C2692" s="86" t="s">
        <v>243</v>
      </c>
      <c r="D2692" s="87">
        <f>+D2688*D2667</f>
        <v>0</v>
      </c>
      <c r="E2692" s="87">
        <f t="shared" ref="E2692:O2692" si="6177">+E2688*E2667</f>
        <v>0</v>
      </c>
      <c r="F2692" s="87">
        <f t="shared" si="6177"/>
        <v>0</v>
      </c>
      <c r="G2692" s="87">
        <f t="shared" si="6177"/>
        <v>184.2013108486149</v>
      </c>
      <c r="H2692" s="87">
        <f t="shared" si="6177"/>
        <v>186.52989445417981</v>
      </c>
      <c r="I2692" s="87">
        <f t="shared" si="6177"/>
        <v>121.00479242084677</v>
      </c>
      <c r="J2692" s="87">
        <f t="shared" si="6177"/>
        <v>0</v>
      </c>
      <c r="K2692" s="87">
        <f t="shared" si="6177"/>
        <v>0</v>
      </c>
      <c r="L2692" s="87">
        <f t="shared" si="6177"/>
        <v>0</v>
      </c>
      <c r="M2692" s="87">
        <f t="shared" si="6177"/>
        <v>0</v>
      </c>
      <c r="N2692" s="87">
        <f t="shared" si="6177"/>
        <v>0</v>
      </c>
      <c r="O2692" s="159">
        <f t="shared" si="6177"/>
        <v>0</v>
      </c>
      <c r="P2692" s="159"/>
      <c r="AP2692" s="190">
        <f t="shared" si="6175"/>
        <v>0</v>
      </c>
      <c r="AQ2692" s="190">
        <f t="shared" si="6163"/>
        <v>0</v>
      </c>
      <c r="AR2692" s="190">
        <f t="shared" si="6164"/>
        <v>0</v>
      </c>
      <c r="AS2692" s="190">
        <f t="shared" si="6165"/>
        <v>184.2013108486149</v>
      </c>
      <c r="AT2692" s="190">
        <f t="shared" si="6166"/>
        <v>186.52989445417981</v>
      </c>
      <c r="AU2692" s="190">
        <f t="shared" si="6167"/>
        <v>121.00479242084677</v>
      </c>
      <c r="AV2692" s="190">
        <f t="shared" si="6168"/>
        <v>0</v>
      </c>
      <c r="AW2692" s="190">
        <f t="shared" si="6169"/>
        <v>0</v>
      </c>
      <c r="AX2692" s="190">
        <f t="shared" si="6170"/>
        <v>0</v>
      </c>
      <c r="AY2692" s="190">
        <f t="shared" si="6171"/>
        <v>0</v>
      </c>
      <c r="AZ2692" s="190">
        <f t="shared" si="6172"/>
        <v>0</v>
      </c>
      <c r="BA2692" s="190">
        <f t="shared" si="6173"/>
        <v>0</v>
      </c>
    </row>
    <row r="2693" spans="1:53" ht="15.75" thickBot="1" x14ac:dyDescent="0.3">
      <c r="A2693" s="193" t="s">
        <v>119</v>
      </c>
      <c r="B2693" s="379"/>
      <c r="C2693" s="96" t="s">
        <v>244</v>
      </c>
      <c r="D2693" s="251">
        <f>+D2688*D2668</f>
        <v>0</v>
      </c>
      <c r="E2693" s="251">
        <f t="shared" ref="E2693:O2693" si="6178">+E2688*E2668</f>
        <v>0</v>
      </c>
      <c r="F2693" s="251">
        <f t="shared" si="6178"/>
        <v>0</v>
      </c>
      <c r="G2693" s="251">
        <f t="shared" si="6178"/>
        <v>0</v>
      </c>
      <c r="H2693" s="251">
        <v>115</v>
      </c>
      <c r="I2693" s="251">
        <v>125</v>
      </c>
      <c r="J2693" s="251">
        <f t="shared" si="6178"/>
        <v>0</v>
      </c>
      <c r="K2693" s="251">
        <f t="shared" si="6178"/>
        <v>0</v>
      </c>
      <c r="L2693" s="251">
        <f t="shared" si="6178"/>
        <v>0</v>
      </c>
      <c r="M2693" s="251">
        <f t="shared" si="6178"/>
        <v>0</v>
      </c>
      <c r="N2693" s="251">
        <f t="shared" si="6178"/>
        <v>0</v>
      </c>
      <c r="O2693" s="251">
        <f t="shared" si="6178"/>
        <v>0</v>
      </c>
      <c r="P2693" s="169">
        <f t="shared" si="6162"/>
        <v>240</v>
      </c>
      <c r="AP2693" s="190">
        <f t="shared" si="6175"/>
        <v>0</v>
      </c>
      <c r="AQ2693" s="190">
        <f t="shared" si="6163"/>
        <v>0</v>
      </c>
      <c r="AR2693" s="190">
        <f t="shared" si="6164"/>
        <v>0</v>
      </c>
      <c r="AS2693" s="190">
        <f t="shared" si="6165"/>
        <v>0</v>
      </c>
      <c r="AT2693" s="190">
        <f t="shared" si="6166"/>
        <v>115</v>
      </c>
      <c r="AU2693" s="190">
        <f t="shared" si="6167"/>
        <v>125</v>
      </c>
      <c r="AV2693" s="190">
        <f t="shared" si="6168"/>
        <v>0</v>
      </c>
      <c r="AW2693" s="190">
        <f t="shared" si="6169"/>
        <v>0</v>
      </c>
      <c r="AX2693" s="190">
        <f t="shared" si="6170"/>
        <v>0</v>
      </c>
      <c r="AY2693" s="190">
        <f t="shared" si="6171"/>
        <v>0</v>
      </c>
      <c r="AZ2693" s="190">
        <f t="shared" si="6172"/>
        <v>0</v>
      </c>
      <c r="BA2693" s="190">
        <f t="shared" si="6173"/>
        <v>0</v>
      </c>
    </row>
    <row r="2694" spans="1:53" x14ac:dyDescent="0.25">
      <c r="A2694" s="193" t="s">
        <v>119</v>
      </c>
      <c r="B2694" s="379"/>
      <c r="C2694" s="99" t="s">
        <v>245</v>
      </c>
      <c r="D2694" s="100">
        <f>+IFERROR(D2657/D2676/30,0)</f>
        <v>0</v>
      </c>
      <c r="E2694" s="100">
        <f t="shared" ref="E2694:O2694" si="6179">+IFERROR(E2657/E2676/30,0)</f>
        <v>0</v>
      </c>
      <c r="F2694" s="100">
        <f t="shared" si="6179"/>
        <v>0</v>
      </c>
      <c r="G2694" s="100">
        <f t="shared" si="6179"/>
        <v>642.40044544342049</v>
      </c>
      <c r="H2694" s="100">
        <f t="shared" si="6179"/>
        <v>578.68256666666662</v>
      </c>
      <c r="I2694" s="100">
        <f t="shared" si="6179"/>
        <v>500</v>
      </c>
      <c r="J2694" s="100">
        <f t="shared" si="6179"/>
        <v>0</v>
      </c>
      <c r="K2694" s="100">
        <f t="shared" si="6179"/>
        <v>0</v>
      </c>
      <c r="L2694" s="100">
        <f t="shared" si="6179"/>
        <v>0</v>
      </c>
      <c r="M2694" s="100">
        <f t="shared" si="6179"/>
        <v>0</v>
      </c>
      <c r="N2694" s="100">
        <f t="shared" si="6179"/>
        <v>0</v>
      </c>
      <c r="O2694" s="167">
        <f t="shared" si="6179"/>
        <v>0</v>
      </c>
      <c r="P2694" s="167">
        <f t="shared" si="6162"/>
        <v>1721.0830121100871</v>
      </c>
    </row>
    <row r="2695" spans="1:53" x14ac:dyDescent="0.25">
      <c r="A2695" s="193" t="s">
        <v>119</v>
      </c>
      <c r="B2695" s="379"/>
      <c r="C2695" s="86" t="s">
        <v>246</v>
      </c>
      <c r="D2695" s="266">
        <f t="shared" ref="D2695:O2695" si="6180">+IFERROR(D2658/D2677/30,0)</f>
        <v>0</v>
      </c>
      <c r="E2695" s="266">
        <f t="shared" si="6180"/>
        <v>0</v>
      </c>
      <c r="F2695" s="266">
        <f t="shared" si="6180"/>
        <v>0</v>
      </c>
      <c r="G2695" s="266">
        <f t="shared" si="6180"/>
        <v>340.59067268917181</v>
      </c>
      <c r="H2695" s="266">
        <f t="shared" si="6180"/>
        <v>313.86385201400975</v>
      </c>
      <c r="I2695" s="266">
        <f t="shared" si="6180"/>
        <v>294.21958277031655</v>
      </c>
      <c r="J2695" s="266">
        <f t="shared" si="6180"/>
        <v>0</v>
      </c>
      <c r="K2695" s="266">
        <f t="shared" si="6180"/>
        <v>0</v>
      </c>
      <c r="L2695" s="266">
        <f t="shared" si="6180"/>
        <v>0</v>
      </c>
      <c r="M2695" s="266">
        <f t="shared" si="6180"/>
        <v>0</v>
      </c>
      <c r="N2695" s="266">
        <f t="shared" si="6180"/>
        <v>0</v>
      </c>
      <c r="O2695" s="267">
        <f t="shared" si="6180"/>
        <v>0</v>
      </c>
      <c r="P2695" s="159">
        <f t="shared" si="6162"/>
        <v>948.674107473498</v>
      </c>
    </row>
    <row r="2696" spans="1:53" x14ac:dyDescent="0.25">
      <c r="A2696" s="193" t="s">
        <v>119</v>
      </c>
      <c r="B2696" s="379"/>
      <c r="C2696" s="86" t="s">
        <v>247</v>
      </c>
      <c r="D2696" s="266">
        <f t="shared" ref="D2696:O2696" si="6181">+IFERROR(D2659/D2678/30,0)</f>
        <v>0</v>
      </c>
      <c r="E2696" s="266">
        <f t="shared" si="6181"/>
        <v>0</v>
      </c>
      <c r="F2696" s="266">
        <f t="shared" si="6181"/>
        <v>0</v>
      </c>
      <c r="G2696" s="266">
        <f t="shared" si="6181"/>
        <v>0</v>
      </c>
      <c r="H2696" s="266">
        <f t="shared" si="6181"/>
        <v>0</v>
      </c>
      <c r="I2696" s="266">
        <f t="shared" si="6181"/>
        <v>0</v>
      </c>
      <c r="J2696" s="266">
        <f t="shared" si="6181"/>
        <v>0</v>
      </c>
      <c r="K2696" s="266">
        <f t="shared" si="6181"/>
        <v>0</v>
      </c>
      <c r="L2696" s="266">
        <f t="shared" si="6181"/>
        <v>0</v>
      </c>
      <c r="M2696" s="266">
        <f t="shared" si="6181"/>
        <v>0</v>
      </c>
      <c r="N2696" s="266">
        <f t="shared" si="6181"/>
        <v>0</v>
      </c>
      <c r="O2696" s="267">
        <f t="shared" si="6181"/>
        <v>0</v>
      </c>
      <c r="P2696" s="159">
        <f t="shared" si="6162"/>
        <v>0</v>
      </c>
    </row>
    <row r="2697" spans="1:53" x14ac:dyDescent="0.25">
      <c r="A2697" s="193" t="s">
        <v>119</v>
      </c>
      <c r="B2697" s="379"/>
      <c r="C2697" s="86" t="s">
        <v>248</v>
      </c>
      <c r="D2697" s="266">
        <f t="shared" ref="D2697:O2697" si="6182">+IFERROR(D2660/D2679/30,0)</f>
        <v>0</v>
      </c>
      <c r="E2697" s="266">
        <f t="shared" si="6182"/>
        <v>0</v>
      </c>
      <c r="F2697" s="266">
        <f t="shared" si="6182"/>
        <v>0</v>
      </c>
      <c r="G2697" s="266">
        <f t="shared" si="6182"/>
        <v>167.19853869793764</v>
      </c>
      <c r="H2697" s="266">
        <f t="shared" si="6182"/>
        <v>128.50579068271648</v>
      </c>
      <c r="I2697" s="266">
        <f t="shared" si="6182"/>
        <v>117.35214079963872</v>
      </c>
      <c r="J2697" s="266">
        <f t="shared" si="6182"/>
        <v>0</v>
      </c>
      <c r="K2697" s="266">
        <f t="shared" si="6182"/>
        <v>0</v>
      </c>
      <c r="L2697" s="266">
        <f t="shared" si="6182"/>
        <v>0</v>
      </c>
      <c r="M2697" s="266">
        <f t="shared" si="6182"/>
        <v>0</v>
      </c>
      <c r="N2697" s="266">
        <f t="shared" si="6182"/>
        <v>0</v>
      </c>
      <c r="O2697" s="267">
        <f t="shared" si="6182"/>
        <v>0</v>
      </c>
      <c r="P2697" s="159">
        <f t="shared" si="6162"/>
        <v>413.05647018029288</v>
      </c>
    </row>
    <row r="2698" spans="1:53" x14ac:dyDescent="0.25">
      <c r="A2698" s="193" t="s">
        <v>119</v>
      </c>
      <c r="B2698" s="379"/>
      <c r="C2698" s="86" t="s">
        <v>249</v>
      </c>
      <c r="D2698" s="87">
        <f t="shared" ref="D2698:O2698" si="6183">+IFERROR(D2661/D2680/30,0)</f>
        <v>0</v>
      </c>
      <c r="E2698" s="87">
        <f t="shared" si="6183"/>
        <v>0</v>
      </c>
      <c r="F2698" s="87">
        <f t="shared" si="6183"/>
        <v>0</v>
      </c>
      <c r="G2698" s="87">
        <f t="shared" si="6183"/>
        <v>134.61123405631093</v>
      </c>
      <c r="H2698" s="87">
        <f t="shared" si="6183"/>
        <v>136.31292396994024</v>
      </c>
      <c r="I2698" s="87">
        <f t="shared" si="6183"/>
        <v>88.428276430044761</v>
      </c>
      <c r="J2698" s="87">
        <f t="shared" si="6183"/>
        <v>0</v>
      </c>
      <c r="K2698" s="87">
        <f t="shared" si="6183"/>
        <v>0</v>
      </c>
      <c r="L2698" s="87">
        <f t="shared" si="6183"/>
        <v>0</v>
      </c>
      <c r="M2698" s="87">
        <f t="shared" si="6183"/>
        <v>0</v>
      </c>
      <c r="N2698" s="87">
        <f t="shared" si="6183"/>
        <v>0</v>
      </c>
      <c r="O2698" s="159">
        <f t="shared" si="6183"/>
        <v>0</v>
      </c>
      <c r="P2698" s="159">
        <f t="shared" si="6162"/>
        <v>359.35243445629595</v>
      </c>
    </row>
    <row r="2699" spans="1:53" ht="15.75" thickBot="1" x14ac:dyDescent="0.3">
      <c r="A2699" s="193" t="s">
        <v>119</v>
      </c>
      <c r="B2699" s="379"/>
      <c r="C2699" s="96" t="s">
        <v>250</v>
      </c>
      <c r="D2699" s="168">
        <f t="shared" ref="D2699:O2699" si="6184">+IFERROR(D2662/D2681/30,0)</f>
        <v>0</v>
      </c>
      <c r="E2699" s="168">
        <f t="shared" si="6184"/>
        <v>0</v>
      </c>
      <c r="F2699" s="168">
        <f t="shared" si="6184"/>
        <v>0</v>
      </c>
      <c r="G2699" s="168">
        <f t="shared" si="6184"/>
        <v>0</v>
      </c>
      <c r="H2699" s="168">
        <f t="shared" si="6184"/>
        <v>0</v>
      </c>
      <c r="I2699" s="168">
        <f t="shared" si="6184"/>
        <v>0</v>
      </c>
      <c r="J2699" s="168">
        <f t="shared" si="6184"/>
        <v>0</v>
      </c>
      <c r="K2699" s="168">
        <f t="shared" si="6184"/>
        <v>0</v>
      </c>
      <c r="L2699" s="168">
        <f t="shared" si="6184"/>
        <v>0</v>
      </c>
      <c r="M2699" s="168">
        <f t="shared" si="6184"/>
        <v>0</v>
      </c>
      <c r="N2699" s="168">
        <f t="shared" si="6184"/>
        <v>0</v>
      </c>
      <c r="O2699" s="169">
        <f t="shared" si="6184"/>
        <v>0</v>
      </c>
      <c r="P2699" s="169">
        <f t="shared" si="6162"/>
        <v>0</v>
      </c>
    </row>
    <row r="2700" spans="1:53" ht="15.75" thickBot="1" x14ac:dyDescent="0.3">
      <c r="A2700" s="193" t="s">
        <v>119</v>
      </c>
      <c r="B2700" s="379"/>
      <c r="C2700" s="183" t="s">
        <v>13</v>
      </c>
      <c r="D2700" s="72">
        <v>0</v>
      </c>
      <c r="E2700" s="72">
        <v>0</v>
      </c>
      <c r="F2700" s="72">
        <v>0</v>
      </c>
      <c r="G2700" s="72">
        <f>(27*0.5)+(26*0.5)</f>
        <v>26.5</v>
      </c>
      <c r="H2700" s="72">
        <f>(27*0.123)+(26*0.2484)+(17*0.067)+(9*0.5614)</f>
        <v>15.970999999999998</v>
      </c>
      <c r="I2700" s="72">
        <v>15</v>
      </c>
      <c r="J2700" s="72"/>
      <c r="K2700" s="72">
        <v>15</v>
      </c>
      <c r="L2700" s="72">
        <v>0</v>
      </c>
      <c r="M2700" s="72">
        <v>0</v>
      </c>
      <c r="N2700" s="72">
        <v>0</v>
      </c>
      <c r="O2700" s="72">
        <v>0</v>
      </c>
      <c r="P2700" s="184"/>
    </row>
    <row r="2701" spans="1:53" x14ac:dyDescent="0.25">
      <c r="A2701" s="193" t="s">
        <v>119</v>
      </c>
      <c r="B2701" s="379"/>
      <c r="C2701" s="99" t="s">
        <v>4</v>
      </c>
      <c r="D2701" s="100" t="e">
        <f>+D2694/D2700*30</f>
        <v>#DIV/0!</v>
      </c>
      <c r="E2701" s="100" t="e">
        <f t="shared" ref="E2701" si="6185">+E2694/E2700*30</f>
        <v>#DIV/0!</v>
      </c>
      <c r="F2701" s="100" t="e">
        <f t="shared" ref="F2701" si="6186">+F2694/F2700*30</f>
        <v>#DIV/0!</v>
      </c>
      <c r="G2701" s="100">
        <f t="shared" ref="G2701" si="6187">+G2694/G2700*30</f>
        <v>727.24578729443829</v>
      </c>
      <c r="H2701" s="100">
        <f t="shared" ref="H2701" si="6188">+H2694/H2700*30</f>
        <v>1087</v>
      </c>
      <c r="I2701" s="100">
        <f t="shared" ref="I2701" si="6189">+I2694/I2700*30</f>
        <v>1000.0000000000001</v>
      </c>
      <c r="J2701" s="100" t="e">
        <f t="shared" ref="J2701" si="6190">+J2694/J2700*30</f>
        <v>#DIV/0!</v>
      </c>
      <c r="K2701" s="100">
        <f t="shared" ref="K2701" si="6191">+K2694/K2700*30</f>
        <v>0</v>
      </c>
      <c r="L2701" s="100" t="e">
        <f t="shared" ref="L2701" si="6192">+L2694/L2700*30</f>
        <v>#DIV/0!</v>
      </c>
      <c r="M2701" s="100" t="e">
        <f t="shared" ref="M2701" si="6193">+M2694/M2700*30</f>
        <v>#DIV/0!</v>
      </c>
      <c r="N2701" s="100" t="e">
        <f t="shared" ref="N2701" si="6194">+N2694/N2700*30</f>
        <v>#DIV/0!</v>
      </c>
      <c r="O2701" s="167" t="e">
        <f t="shared" ref="O2701" si="6195">+O2694/O2700*30</f>
        <v>#DIV/0!</v>
      </c>
      <c r="P2701" s="167" t="e">
        <f>SUM(D2701:O2701)</f>
        <v>#DIV/0!</v>
      </c>
    </row>
    <row r="2702" spans="1:53" x14ac:dyDescent="0.25">
      <c r="A2702" s="193" t="s">
        <v>119</v>
      </c>
      <c r="B2702" s="379"/>
      <c r="C2702" s="86" t="s">
        <v>216</v>
      </c>
      <c r="D2702" s="87" t="e">
        <f>+D2695/D2700*30</f>
        <v>#DIV/0!</v>
      </c>
      <c r="E2702" s="87" t="e">
        <f t="shared" ref="E2702:O2702" si="6196">+E2695/E2700*30</f>
        <v>#DIV/0!</v>
      </c>
      <c r="F2702" s="87" t="e">
        <f t="shared" si="6196"/>
        <v>#DIV/0!</v>
      </c>
      <c r="G2702" s="87">
        <f t="shared" si="6196"/>
        <v>385.57434644057184</v>
      </c>
      <c r="H2702" s="87">
        <f t="shared" si="6196"/>
        <v>589.56330601842672</v>
      </c>
      <c r="I2702" s="87">
        <f t="shared" si="6196"/>
        <v>588.4391655406331</v>
      </c>
      <c r="J2702" s="87" t="e">
        <f t="shared" si="6196"/>
        <v>#DIV/0!</v>
      </c>
      <c r="K2702" s="87">
        <f t="shared" si="6196"/>
        <v>0</v>
      </c>
      <c r="L2702" s="87" t="e">
        <f t="shared" si="6196"/>
        <v>#DIV/0!</v>
      </c>
      <c r="M2702" s="87" t="e">
        <f t="shared" si="6196"/>
        <v>#DIV/0!</v>
      </c>
      <c r="N2702" s="87" t="e">
        <f t="shared" si="6196"/>
        <v>#DIV/0!</v>
      </c>
      <c r="O2702" s="159" t="e">
        <f t="shared" si="6196"/>
        <v>#DIV/0!</v>
      </c>
      <c r="P2702" s="159" t="e">
        <f t="shared" ref="P2702:P2706" si="6197">SUM(D2702:O2702)</f>
        <v>#DIV/0!</v>
      </c>
    </row>
    <row r="2703" spans="1:53" x14ac:dyDescent="0.25">
      <c r="A2703" s="193" t="s">
        <v>119</v>
      </c>
      <c r="B2703" s="379"/>
      <c r="C2703" s="86" t="s">
        <v>217</v>
      </c>
      <c r="D2703" s="87" t="e">
        <f>+D2696/D2700*30</f>
        <v>#DIV/0!</v>
      </c>
      <c r="E2703" s="87" t="e">
        <f t="shared" ref="E2703:O2703" si="6198">+E2696/E2700*30</f>
        <v>#DIV/0!</v>
      </c>
      <c r="F2703" s="87" t="e">
        <f t="shared" si="6198"/>
        <v>#DIV/0!</v>
      </c>
      <c r="G2703" s="87">
        <f t="shared" si="6198"/>
        <v>0</v>
      </c>
      <c r="H2703" s="87">
        <f t="shared" si="6198"/>
        <v>0</v>
      </c>
      <c r="I2703" s="87">
        <f t="shared" si="6198"/>
        <v>0</v>
      </c>
      <c r="J2703" s="87" t="e">
        <f t="shared" si="6198"/>
        <v>#DIV/0!</v>
      </c>
      <c r="K2703" s="87">
        <f t="shared" si="6198"/>
        <v>0</v>
      </c>
      <c r="L2703" s="87" t="e">
        <f t="shared" si="6198"/>
        <v>#DIV/0!</v>
      </c>
      <c r="M2703" s="87" t="e">
        <f t="shared" si="6198"/>
        <v>#DIV/0!</v>
      </c>
      <c r="N2703" s="87" t="e">
        <f t="shared" si="6198"/>
        <v>#DIV/0!</v>
      </c>
      <c r="O2703" s="159" t="e">
        <f t="shared" si="6198"/>
        <v>#DIV/0!</v>
      </c>
      <c r="P2703" s="159"/>
    </row>
    <row r="2704" spans="1:53" x14ac:dyDescent="0.25">
      <c r="A2704" s="193" t="s">
        <v>119</v>
      </c>
      <c r="B2704" s="379"/>
      <c r="C2704" s="86" t="s">
        <v>218</v>
      </c>
      <c r="D2704" s="87" t="e">
        <f>+D2697/D2700*30</f>
        <v>#DIV/0!</v>
      </c>
      <c r="E2704" s="87" t="e">
        <f t="shared" ref="E2704:O2704" si="6199">+E2697/E2700*30</f>
        <v>#DIV/0!</v>
      </c>
      <c r="F2704" s="87" t="e">
        <f t="shared" si="6199"/>
        <v>#DIV/0!</v>
      </c>
      <c r="G2704" s="87">
        <f t="shared" si="6199"/>
        <v>189.28136456370299</v>
      </c>
      <c r="H2704" s="87">
        <f t="shared" si="6199"/>
        <v>241.3858694184143</v>
      </c>
      <c r="I2704" s="87">
        <f t="shared" si="6199"/>
        <v>234.70428159927744</v>
      </c>
      <c r="J2704" s="87" t="e">
        <f t="shared" si="6199"/>
        <v>#DIV/0!</v>
      </c>
      <c r="K2704" s="87">
        <f t="shared" si="6199"/>
        <v>0</v>
      </c>
      <c r="L2704" s="87" t="e">
        <f t="shared" si="6199"/>
        <v>#DIV/0!</v>
      </c>
      <c r="M2704" s="87" t="e">
        <f t="shared" si="6199"/>
        <v>#DIV/0!</v>
      </c>
      <c r="N2704" s="87" t="e">
        <f t="shared" si="6199"/>
        <v>#DIV/0!</v>
      </c>
      <c r="O2704" s="159" t="e">
        <f t="shared" si="6199"/>
        <v>#DIV/0!</v>
      </c>
      <c r="P2704" s="159"/>
    </row>
    <row r="2705" spans="1:16" x14ac:dyDescent="0.25">
      <c r="A2705" s="193" t="s">
        <v>119</v>
      </c>
      <c r="B2705" s="379"/>
      <c r="C2705" s="86" t="s">
        <v>219</v>
      </c>
      <c r="D2705" s="87" t="e">
        <f>+D2698/D2700*30</f>
        <v>#DIV/0!</v>
      </c>
      <c r="E2705" s="87" t="e">
        <f t="shared" ref="E2705:O2705" si="6200">+E2698/E2700*30</f>
        <v>#DIV/0!</v>
      </c>
      <c r="F2705" s="87" t="e">
        <f t="shared" si="6200"/>
        <v>#DIV/0!</v>
      </c>
      <c r="G2705" s="87">
        <f t="shared" si="6200"/>
        <v>152.39007629016334</v>
      </c>
      <c r="H2705" s="87">
        <f t="shared" si="6200"/>
        <v>256.0508245631587</v>
      </c>
      <c r="I2705" s="87">
        <f t="shared" si="6200"/>
        <v>176.85655286008952</v>
      </c>
      <c r="J2705" s="87" t="e">
        <f t="shared" si="6200"/>
        <v>#DIV/0!</v>
      </c>
      <c r="K2705" s="87">
        <f t="shared" si="6200"/>
        <v>0</v>
      </c>
      <c r="L2705" s="87" t="e">
        <f t="shared" si="6200"/>
        <v>#DIV/0!</v>
      </c>
      <c r="M2705" s="87" t="e">
        <f t="shared" si="6200"/>
        <v>#DIV/0!</v>
      </c>
      <c r="N2705" s="87" t="e">
        <f t="shared" si="6200"/>
        <v>#DIV/0!</v>
      </c>
      <c r="O2705" s="159" t="e">
        <f t="shared" si="6200"/>
        <v>#DIV/0!</v>
      </c>
      <c r="P2705" s="159"/>
    </row>
    <row r="2706" spans="1:16" ht="15.75" thickBot="1" x14ac:dyDescent="0.3">
      <c r="A2706" s="193" t="s">
        <v>119</v>
      </c>
      <c r="B2706" s="379"/>
      <c r="C2706" s="96" t="s">
        <v>238</v>
      </c>
      <c r="D2706" s="168" t="e">
        <f>+D2699/D2700*30</f>
        <v>#DIV/0!</v>
      </c>
      <c r="E2706" s="168" t="e">
        <f t="shared" ref="E2706:O2706" si="6201">+E2699/E2700*30</f>
        <v>#DIV/0!</v>
      </c>
      <c r="F2706" s="168" t="e">
        <f t="shared" si="6201"/>
        <v>#DIV/0!</v>
      </c>
      <c r="G2706" s="168">
        <f t="shared" si="6201"/>
        <v>0</v>
      </c>
      <c r="H2706" s="168">
        <f t="shared" si="6201"/>
        <v>0</v>
      </c>
      <c r="I2706" s="168">
        <f t="shared" si="6201"/>
        <v>0</v>
      </c>
      <c r="J2706" s="168" t="e">
        <f t="shared" si="6201"/>
        <v>#DIV/0!</v>
      </c>
      <c r="K2706" s="168">
        <f t="shared" si="6201"/>
        <v>0</v>
      </c>
      <c r="L2706" s="168" t="e">
        <f t="shared" si="6201"/>
        <v>#DIV/0!</v>
      </c>
      <c r="M2706" s="168" t="e">
        <f t="shared" si="6201"/>
        <v>#DIV/0!</v>
      </c>
      <c r="N2706" s="168" t="e">
        <f t="shared" si="6201"/>
        <v>#DIV/0!</v>
      </c>
      <c r="O2706" s="169" t="e">
        <f t="shared" si="6201"/>
        <v>#DIV/0!</v>
      </c>
      <c r="P2706" s="169" t="e">
        <f t="shared" si="6197"/>
        <v>#DIV/0!</v>
      </c>
    </row>
    <row r="2707" spans="1:16" x14ac:dyDescent="0.25">
      <c r="A2707" s="193" t="s">
        <v>119</v>
      </c>
      <c r="B2707" s="379"/>
      <c r="C2707" s="76" t="s">
        <v>8</v>
      </c>
      <c r="D2707" s="170">
        <f t="shared" ref="D2707:O2707" si="6202">+D2676/D2670</f>
        <v>1.3590254148239236</v>
      </c>
      <c r="E2707" s="170">
        <f t="shared" si="6202"/>
        <v>1.3288217070916015</v>
      </c>
      <c r="F2707" s="170">
        <f t="shared" si="6202"/>
        <v>1.3288217070916011</v>
      </c>
      <c r="G2707" s="170">
        <f t="shared" si="6202"/>
        <v>1.3683947862149404</v>
      </c>
      <c r="H2707" s="170">
        <f t="shared" si="6202"/>
        <v>1.3683947862149406</v>
      </c>
      <c r="I2707" s="170">
        <f t="shared" si="6202"/>
        <v>1.3683947862149404</v>
      </c>
      <c r="J2707" s="170">
        <f t="shared" si="6202"/>
        <v>1.3348447787145945</v>
      </c>
      <c r="K2707" s="170">
        <f t="shared" si="6202"/>
        <v>1.3290003520153764</v>
      </c>
      <c r="L2707" s="170">
        <f t="shared" si="6202"/>
        <v>1.3879643268437349</v>
      </c>
      <c r="M2707" s="170">
        <f t="shared" si="6202"/>
        <v>1.3584518568902837</v>
      </c>
      <c r="N2707" s="170">
        <f t="shared" si="6202"/>
        <v>1.3683280622493934</v>
      </c>
      <c r="O2707" s="171">
        <f t="shared" si="6202"/>
        <v>1.3740901869876869</v>
      </c>
      <c r="P2707" s="171"/>
    </row>
    <row r="2708" spans="1:16" x14ac:dyDescent="0.25">
      <c r="A2708" s="193" t="s">
        <v>119</v>
      </c>
      <c r="B2708" s="379"/>
      <c r="C2708" s="77" t="s">
        <v>6</v>
      </c>
      <c r="D2708" s="172">
        <f>+VLOOKUP(D2656,Conversion!$B$33:$N$71,(MATCH('Measured TV opt-pt'!D2655,butget_aylar_opt,0)+1),0)</f>
        <v>1.4212830229615727</v>
      </c>
      <c r="E2708" s="172">
        <f>+VLOOKUP(E2656,Conversion!$B$33:$N$71,(MATCH('Measured TV opt-pt'!E2655,butget_aylar_opt,0)+1),0)</f>
        <v>1.3879412224131498</v>
      </c>
      <c r="F2708" s="172">
        <f>+VLOOKUP(F2656,Conversion!$B$33:$N$71,(MATCH('Measured TV opt-pt'!F2655,butget_aylar_opt,0)+1),0)</f>
        <v>1.3879412224131498</v>
      </c>
      <c r="G2708" s="172">
        <f>+VLOOKUP(G2656,Conversion!$B$33:$N$71,(MATCH('Measured TV opt-pt'!G2655,butget_aylar_opt,0)+1),0)</f>
        <v>1.4395267054790617</v>
      </c>
      <c r="H2708" s="172">
        <f>+VLOOKUP(H2656,Conversion!$B$33:$N$71,(MATCH('Measured TV opt-pt'!H2655,butget_aylar_opt,0)+1),0)</f>
        <v>1.4395267054790617</v>
      </c>
      <c r="I2708" s="172">
        <f>+VLOOKUP(I2656,Conversion!$B$33:$N$71,(MATCH('Measured TV opt-pt'!I2655,butget_aylar_opt,0)+1),0)</f>
        <v>1.4395267054790617</v>
      </c>
      <c r="J2708" s="172">
        <f>+VLOOKUP(J2656,Conversion!$B$33:$N$71,(MATCH('Measured TV opt-pt'!J2655,butget_aylar_opt,0)+1),0)</f>
        <v>1.4020071204138036</v>
      </c>
      <c r="K2708" s="172">
        <f>+VLOOKUP(K2656,Conversion!$B$33:$N$71,(MATCH('Measured TV opt-pt'!K2655,butget_aylar_opt,0)+1),0)</f>
        <v>1.4020071204138036</v>
      </c>
      <c r="L2708" s="172">
        <f>+VLOOKUP(L2656,Conversion!$B$33:$N$71,(MATCH('Measured TV opt-pt'!L2655,butget_aylar_opt,0)+1),0)</f>
        <v>1.4574217656681872</v>
      </c>
      <c r="M2708" s="172">
        <f>+VLOOKUP(M2656,Conversion!$B$33:$N$71,(MATCH('Measured TV opt-pt'!M2655,butget_aylar_opt,0)+1),0)</f>
        <v>1.4212830229615727</v>
      </c>
      <c r="N2708" s="172">
        <f>+VLOOKUP(N2656,Conversion!$B$33:$N$71,(MATCH('Measured TV opt-pt'!N2655,butget_aylar_opt,0)+1),0)</f>
        <v>1.4212830229615727</v>
      </c>
      <c r="O2708" s="173">
        <f>+VLOOKUP(O2656,Conversion!$B$33:$N$71,(MATCH('Measured TV opt-pt'!O2655,butget_aylar_opt,0)+1),0)</f>
        <v>1.4212830229615727</v>
      </c>
      <c r="P2708" s="173"/>
    </row>
    <row r="2709" spans="1:16" ht="15.75" thickBot="1" x14ac:dyDescent="0.3">
      <c r="A2709" s="193" t="s">
        <v>119</v>
      </c>
      <c r="B2709" s="380"/>
      <c r="C2709" s="96" t="s">
        <v>7</v>
      </c>
      <c r="D2709" s="172">
        <f>+VLOOKUP(D2656,Conversion!$B$74:$N$112,(MATCH('Measured TV opt-pt'!D2655,budget_aylar_pt,0)+1),0)</f>
        <v>1.2829327826556853</v>
      </c>
      <c r="E2709" s="172">
        <f>+VLOOKUP(E2656,Conversion!$B$74:$N$112,(MATCH('Measured TV opt-pt'!E2655,budget_aylar_pt,0)+1),0)</f>
        <v>1.2565645216985974</v>
      </c>
      <c r="F2709" s="172">
        <f>+VLOOKUP(F2656,Conversion!$B$74:$N$112,(MATCH('Measured TV opt-pt'!F2655,budget_aylar_pt,0)+1),0)</f>
        <v>1.2565645216985974</v>
      </c>
      <c r="G2709" s="172">
        <f>+VLOOKUP(G2656,Conversion!$B$74:$N$112,(MATCH('Measured TV opt-pt'!G2655,budget_aylar_pt,0)+1),0)</f>
        <v>1.2814557737810139</v>
      </c>
      <c r="H2709" s="172">
        <f>+VLOOKUP(H2656,Conversion!$B$74:$N$112,(MATCH('Measured TV opt-pt'!H2655,budget_aylar_pt,0)+1),0)</f>
        <v>1.2814557737810139</v>
      </c>
      <c r="I2709" s="172">
        <f>+VLOOKUP(I2656,Conversion!$B$74:$N$112,(MATCH('Measured TV opt-pt'!I2655,budget_aylar_pt,0)+1),0)</f>
        <v>1.2814557737810139</v>
      </c>
      <c r="J2709" s="172">
        <f>+VLOOKUP(J2656,Conversion!$B$74:$N$112,(MATCH('Measured TV opt-pt'!J2655,budget_aylar_pt,0)+1),0)</f>
        <v>1.252757472193339</v>
      </c>
      <c r="K2709" s="172">
        <f>+VLOOKUP(K2656,Conversion!$B$74:$N$112,(MATCH('Measured TV opt-pt'!K2655,budget_aylar_pt,0)+1),0)</f>
        <v>1.252757472193339</v>
      </c>
      <c r="L2709" s="172">
        <f>+VLOOKUP(L2656,Conversion!$B$74:$N$112,(MATCH('Measured TV opt-pt'!L2655,budget_aylar_pt,0)+1),0)</f>
        <v>1.3137654887389967</v>
      </c>
      <c r="M2709" s="172">
        <f>+VLOOKUP(M2656,Conversion!$B$74:$N$112,(MATCH('Measured TV opt-pt'!M2655,budget_aylar_pt,0)+1),0)</f>
        <v>1.2829327826556853</v>
      </c>
      <c r="N2709" s="172">
        <f>+VLOOKUP(N2656,Conversion!$B$74:$N$112,(MATCH('Measured TV opt-pt'!N2655,budget_aylar_pt,0)+1),0)</f>
        <v>1.2829327826556853</v>
      </c>
      <c r="O2709" s="173">
        <f>+VLOOKUP(O2656,Conversion!$B$74:$N$112,(MATCH('Measured TV opt-pt'!O2655,budget_aylar_pt,0)+1),0)</f>
        <v>1.2829327826556853</v>
      </c>
      <c r="P2709" s="174"/>
    </row>
    <row r="2710" spans="1:16" ht="21.75" thickBot="1" x14ac:dyDescent="0.3">
      <c r="A2710" s="193" t="s">
        <v>119</v>
      </c>
      <c r="B2710" s="240" t="s">
        <v>126</v>
      </c>
      <c r="C2710" s="74" t="s">
        <v>107</v>
      </c>
      <c r="D2710" s="153">
        <v>1</v>
      </c>
      <c r="E2710" s="153">
        <v>2</v>
      </c>
      <c r="F2710" s="153">
        <v>3</v>
      </c>
      <c r="G2710" s="153">
        <v>4</v>
      </c>
      <c r="H2710" s="153">
        <v>5</v>
      </c>
      <c r="I2710" s="153">
        <v>6</v>
      </c>
      <c r="J2710" s="153">
        <v>7</v>
      </c>
      <c r="K2710" s="153">
        <v>8</v>
      </c>
      <c r="L2710" s="153">
        <v>9</v>
      </c>
      <c r="M2710" s="153">
        <v>10</v>
      </c>
      <c r="N2710" s="153">
        <v>11</v>
      </c>
      <c r="O2710" s="153">
        <v>12</v>
      </c>
      <c r="P2710" s="74" t="s">
        <v>127</v>
      </c>
    </row>
    <row r="2711" spans="1:16" ht="15.75" thickBot="1" x14ac:dyDescent="0.3">
      <c r="A2711" s="193" t="s">
        <v>119</v>
      </c>
      <c r="B2711" s="375" t="s">
        <v>81</v>
      </c>
      <c r="C2711" s="185" t="s">
        <v>33</v>
      </c>
      <c r="D2711" s="186" t="s">
        <v>25</v>
      </c>
      <c r="E2711" s="186" t="s">
        <v>25</v>
      </c>
      <c r="F2711" s="186" t="s">
        <v>25</v>
      </c>
      <c r="G2711" s="186" t="s">
        <v>25</v>
      </c>
      <c r="H2711" s="186" t="s">
        <v>25</v>
      </c>
      <c r="I2711" s="186" t="s">
        <v>25</v>
      </c>
      <c r="J2711" s="186" t="s">
        <v>25</v>
      </c>
      <c r="K2711" s="186" t="s">
        <v>25</v>
      </c>
      <c r="L2711" s="186" t="s">
        <v>25</v>
      </c>
      <c r="M2711" s="186" t="s">
        <v>25</v>
      </c>
      <c r="N2711" s="186" t="s">
        <v>25</v>
      </c>
      <c r="O2711" s="186" t="s">
        <v>25</v>
      </c>
      <c r="P2711" s="188" t="s">
        <v>108</v>
      </c>
    </row>
    <row r="2712" spans="1:16" x14ac:dyDescent="0.25">
      <c r="A2712" s="193" t="s">
        <v>119</v>
      </c>
      <c r="B2712" s="376"/>
      <c r="C2712" s="175" t="s">
        <v>125</v>
      </c>
      <c r="D2712" s="200"/>
      <c r="E2712" s="201"/>
      <c r="F2712" s="201"/>
      <c r="G2712" s="201"/>
      <c r="H2712" s="201">
        <v>624017.86690059141</v>
      </c>
      <c r="I2712" s="201">
        <v>624017.86690059141</v>
      </c>
      <c r="J2712" s="201">
        <v>202190.75063510059</v>
      </c>
      <c r="K2712" s="201">
        <v>140578.36952816416</v>
      </c>
      <c r="L2712" s="201"/>
      <c r="M2712" s="201"/>
      <c r="N2712" s="201"/>
      <c r="O2712" s="176"/>
      <c r="P2712" s="176">
        <f>SUM(D2712:O2712)</f>
        <v>1590804.8539644475</v>
      </c>
    </row>
    <row r="2713" spans="1:16" x14ac:dyDescent="0.25">
      <c r="A2713" s="193" t="s">
        <v>119</v>
      </c>
      <c r="B2713" s="376"/>
      <c r="C2713" s="86" t="s">
        <v>1</v>
      </c>
      <c r="D2713" s="87">
        <f>+D2744*D2726*30</f>
        <v>0</v>
      </c>
      <c r="E2713" s="87">
        <f t="shared" ref="E2713:O2713" si="6203">+E2744*E2726*30</f>
        <v>0</v>
      </c>
      <c r="F2713" s="87">
        <f t="shared" si="6203"/>
        <v>0</v>
      </c>
      <c r="G2713" s="87">
        <f t="shared" si="6203"/>
        <v>0</v>
      </c>
      <c r="H2713" s="87">
        <f t="shared" si="6203"/>
        <v>301011.11915951839</v>
      </c>
      <c r="I2713" s="87">
        <f t="shared" si="6203"/>
        <v>331696.14658236399</v>
      </c>
      <c r="J2713" s="87">
        <f t="shared" si="6203"/>
        <v>113610.40420219493</v>
      </c>
      <c r="K2713" s="87">
        <f t="shared" si="6203"/>
        <v>110921.16760031911</v>
      </c>
      <c r="L2713" s="87">
        <f t="shared" si="6203"/>
        <v>0</v>
      </c>
      <c r="M2713" s="87">
        <f t="shared" si="6203"/>
        <v>0</v>
      </c>
      <c r="N2713" s="87">
        <f t="shared" si="6203"/>
        <v>0</v>
      </c>
      <c r="O2713" s="159">
        <f t="shared" si="6203"/>
        <v>0</v>
      </c>
      <c r="P2713" s="159">
        <f t="shared" ref="P2713:P2717" si="6204">SUM(D2713:O2713)</f>
        <v>857238.8375443964</v>
      </c>
    </row>
    <row r="2714" spans="1:16" x14ac:dyDescent="0.25">
      <c r="A2714" s="193" t="s">
        <v>119</v>
      </c>
      <c r="B2714" s="376"/>
      <c r="C2714" s="86" t="s">
        <v>209</v>
      </c>
      <c r="D2714" s="87">
        <f t="shared" ref="D2714:O2717" si="6205">+D2745*D2727*30</f>
        <v>0</v>
      </c>
      <c r="E2714" s="259">
        <f t="shared" si="6205"/>
        <v>0</v>
      </c>
      <c r="F2714" s="259">
        <f t="shared" si="6205"/>
        <v>0</v>
      </c>
      <c r="G2714" s="259">
        <f t="shared" si="6205"/>
        <v>0</v>
      </c>
      <c r="H2714" s="259">
        <f t="shared" si="6205"/>
        <v>0</v>
      </c>
      <c r="I2714" s="259">
        <f t="shared" si="6205"/>
        <v>0</v>
      </c>
      <c r="J2714" s="259">
        <f t="shared" si="6205"/>
        <v>0</v>
      </c>
      <c r="K2714" s="259">
        <f t="shared" si="6205"/>
        <v>0</v>
      </c>
      <c r="L2714" s="259">
        <f t="shared" si="6205"/>
        <v>0</v>
      </c>
      <c r="M2714" s="259">
        <f t="shared" si="6205"/>
        <v>0</v>
      </c>
      <c r="N2714" s="259">
        <f t="shared" si="6205"/>
        <v>0</v>
      </c>
      <c r="O2714" s="260">
        <f t="shared" si="6205"/>
        <v>0</v>
      </c>
      <c r="P2714" s="260"/>
    </row>
    <row r="2715" spans="1:16" x14ac:dyDescent="0.25">
      <c r="A2715" s="193" t="s">
        <v>119</v>
      </c>
      <c r="B2715" s="376"/>
      <c r="C2715" s="86" t="s">
        <v>210</v>
      </c>
      <c r="D2715" s="87">
        <f t="shared" si="6205"/>
        <v>0</v>
      </c>
      <c r="E2715" s="259">
        <f t="shared" si="6205"/>
        <v>0</v>
      </c>
      <c r="F2715" s="259">
        <f t="shared" si="6205"/>
        <v>0</v>
      </c>
      <c r="G2715" s="259">
        <f t="shared" si="6205"/>
        <v>0</v>
      </c>
      <c r="H2715" s="259">
        <f t="shared" si="6205"/>
        <v>158865.10637863455</v>
      </c>
      <c r="I2715" s="259">
        <f t="shared" si="6205"/>
        <v>168093.67929517923</v>
      </c>
      <c r="J2715" s="259">
        <f t="shared" si="6205"/>
        <v>34368.558659320406</v>
      </c>
      <c r="K2715" s="259">
        <f t="shared" si="6205"/>
        <v>17391.189942464687</v>
      </c>
      <c r="L2715" s="259">
        <f t="shared" si="6205"/>
        <v>0</v>
      </c>
      <c r="M2715" s="259">
        <f t="shared" si="6205"/>
        <v>0</v>
      </c>
      <c r="N2715" s="259">
        <f t="shared" si="6205"/>
        <v>0</v>
      </c>
      <c r="O2715" s="260">
        <f t="shared" si="6205"/>
        <v>0</v>
      </c>
      <c r="P2715" s="260"/>
    </row>
    <row r="2716" spans="1:16" x14ac:dyDescent="0.25">
      <c r="A2716" s="193" t="s">
        <v>119</v>
      </c>
      <c r="B2716" s="376"/>
      <c r="C2716" s="86" t="s">
        <v>211</v>
      </c>
      <c r="D2716" s="87">
        <f t="shared" si="6205"/>
        <v>0</v>
      </c>
      <c r="E2716" s="259">
        <f t="shared" si="6205"/>
        <v>0</v>
      </c>
      <c r="F2716" s="259">
        <f t="shared" si="6205"/>
        <v>0</v>
      </c>
      <c r="G2716" s="259">
        <f t="shared" si="6205"/>
        <v>0</v>
      </c>
      <c r="H2716" s="259">
        <f t="shared" si="6205"/>
        <v>164141.64136243856</v>
      </c>
      <c r="I2716" s="259">
        <f t="shared" si="6205"/>
        <v>124228.04102304827</v>
      </c>
      <c r="J2716" s="259">
        <f t="shared" si="6205"/>
        <v>54211.787773585245</v>
      </c>
      <c r="K2716" s="259">
        <f t="shared" si="6205"/>
        <v>12266.011985380375</v>
      </c>
      <c r="L2716" s="259">
        <f t="shared" si="6205"/>
        <v>0</v>
      </c>
      <c r="M2716" s="259">
        <f t="shared" si="6205"/>
        <v>0</v>
      </c>
      <c r="N2716" s="259">
        <f t="shared" si="6205"/>
        <v>0</v>
      </c>
      <c r="O2716" s="260">
        <f t="shared" si="6205"/>
        <v>0</v>
      </c>
      <c r="P2716" s="260"/>
    </row>
    <row r="2717" spans="1:16" ht="15.75" thickBot="1" x14ac:dyDescent="0.3">
      <c r="A2717" s="193" t="s">
        <v>119</v>
      </c>
      <c r="B2717" s="376"/>
      <c r="C2717" s="96" t="s">
        <v>227</v>
      </c>
      <c r="D2717" s="87">
        <f t="shared" si="6205"/>
        <v>0</v>
      </c>
      <c r="E2717" s="90">
        <f t="shared" si="6205"/>
        <v>0</v>
      </c>
      <c r="F2717" s="90">
        <f t="shared" si="6205"/>
        <v>0</v>
      </c>
      <c r="G2717" s="90">
        <f t="shared" si="6205"/>
        <v>0</v>
      </c>
      <c r="H2717" s="90">
        <v>58035</v>
      </c>
      <c r="I2717" s="90">
        <f t="shared" si="6205"/>
        <v>0</v>
      </c>
      <c r="J2717" s="90">
        <f t="shared" si="6205"/>
        <v>0</v>
      </c>
      <c r="K2717" s="90">
        <f t="shared" si="6205"/>
        <v>0</v>
      </c>
      <c r="L2717" s="90">
        <f t="shared" si="6205"/>
        <v>0</v>
      </c>
      <c r="M2717" s="90">
        <f t="shared" si="6205"/>
        <v>0</v>
      </c>
      <c r="N2717" s="90">
        <f t="shared" si="6205"/>
        <v>0</v>
      </c>
      <c r="O2717" s="160">
        <f t="shared" si="6205"/>
        <v>0</v>
      </c>
      <c r="P2717" s="160">
        <f t="shared" si="6204"/>
        <v>58035</v>
      </c>
    </row>
    <row r="2718" spans="1:16" ht="15.75" thickBot="1" x14ac:dyDescent="0.3">
      <c r="A2718" s="193" t="s">
        <v>119</v>
      </c>
      <c r="B2718" s="376"/>
      <c r="C2718" s="281" t="s">
        <v>108</v>
      </c>
      <c r="D2718" s="282">
        <f>SUM(D2719:D2723)</f>
        <v>1</v>
      </c>
      <c r="E2718" s="282">
        <f t="shared" ref="E2718" si="6206">SUM(E2719:E2723)</f>
        <v>1.0034229363724529</v>
      </c>
      <c r="F2718" s="282">
        <f t="shared" ref="F2718" si="6207">SUM(F2719:F2723)</f>
        <v>0.99999999999999989</v>
      </c>
      <c r="G2718" s="282">
        <f t="shared" ref="G2718" si="6208">SUM(G2719:G2723)</f>
        <v>0.99999999999999989</v>
      </c>
      <c r="H2718" s="282">
        <f t="shared" ref="H2718" si="6209">SUM(H2719:H2723)</f>
        <v>1</v>
      </c>
      <c r="I2718" s="282">
        <f t="shared" ref="I2718" si="6210">SUM(I2719:I2723)</f>
        <v>1.0000000000000002</v>
      </c>
      <c r="J2718" s="282">
        <f t="shared" ref="J2718" si="6211">SUM(J2719:J2723)</f>
        <v>0.99999999999999978</v>
      </c>
      <c r="K2718" s="282">
        <f t="shared" ref="K2718" si="6212">SUM(K2719:K2723)</f>
        <v>0.99999999999999978</v>
      </c>
      <c r="L2718" s="282">
        <f t="shared" ref="L2718" si="6213">SUM(L2719:L2723)</f>
        <v>1</v>
      </c>
      <c r="M2718" s="282">
        <f t="shared" ref="M2718" si="6214">SUM(M2719:M2723)</f>
        <v>1.0000000000000002</v>
      </c>
      <c r="N2718" s="282">
        <f t="shared" ref="N2718" si="6215">SUM(N2719:N2723)</f>
        <v>1</v>
      </c>
      <c r="O2718" s="282">
        <f t="shared" ref="O2718" si="6216">SUM(O2719:O2723)</f>
        <v>0.99999999999999989</v>
      </c>
      <c r="P2718" s="268"/>
    </row>
    <row r="2719" spans="1:16" ht="15.75" thickBot="1" x14ac:dyDescent="0.3">
      <c r="A2719" s="193" t="s">
        <v>119</v>
      </c>
      <c r="B2719" s="376"/>
      <c r="C2719" s="245" t="s">
        <v>196</v>
      </c>
      <c r="D2719" s="246">
        <v>0.748</v>
      </c>
      <c r="E2719" s="246">
        <v>0.71289999999999998</v>
      </c>
      <c r="F2719" s="246">
        <v>0.70128149006739837</v>
      </c>
      <c r="G2719" s="246">
        <v>0.53018436569432525</v>
      </c>
      <c r="H2719" s="246">
        <v>0.5423765464750937</v>
      </c>
      <c r="I2719" s="246">
        <v>0.58843916554063314</v>
      </c>
      <c r="J2719" s="246">
        <v>0.60561377608760258</v>
      </c>
      <c r="K2719" s="246">
        <v>0.80100224649177598</v>
      </c>
      <c r="L2719" s="246">
        <v>0.74479587945877479</v>
      </c>
      <c r="M2719" s="246">
        <v>0.79328167047923914</v>
      </c>
      <c r="N2719" s="246">
        <v>0.79251746496726783</v>
      </c>
      <c r="O2719" s="246">
        <v>0.75240999999999991</v>
      </c>
      <c r="P2719" s="268"/>
    </row>
    <row r="2720" spans="1:16" ht="15.75" thickBot="1" x14ac:dyDescent="0.3">
      <c r="A2720" s="193" t="s">
        <v>119</v>
      </c>
      <c r="B2720" s="376"/>
      <c r="C2720" s="245" t="s">
        <v>197</v>
      </c>
      <c r="D2720" s="246"/>
      <c r="E2720" s="246">
        <v>3.4229363724529492E-3</v>
      </c>
      <c r="F2720" s="246"/>
      <c r="G2720" s="246"/>
      <c r="H2720" s="246"/>
      <c r="I2720" s="246"/>
      <c r="J2720" s="246"/>
      <c r="K2720" s="246"/>
      <c r="L2720" s="246"/>
      <c r="M2720" s="246"/>
      <c r="N2720" s="246"/>
      <c r="O2720" s="246"/>
      <c r="P2720" s="268"/>
    </row>
    <row r="2721" spans="1:16" ht="15.75" thickBot="1" x14ac:dyDescent="0.3">
      <c r="A2721" s="193" t="s">
        <v>119</v>
      </c>
      <c r="B2721" s="376"/>
      <c r="C2721" s="245" t="s">
        <v>199</v>
      </c>
      <c r="D2721" s="310">
        <v>0.252</v>
      </c>
      <c r="E2721" s="246">
        <v>0.28710000000000002</v>
      </c>
      <c r="F2721" s="246">
        <v>0.27946524626273334</v>
      </c>
      <c r="G2721" s="246">
        <v>0.26027151737500415</v>
      </c>
      <c r="H2721" s="246">
        <v>0.22206611722025232</v>
      </c>
      <c r="I2721" s="246">
        <v>0.23470428159927745</v>
      </c>
      <c r="J2721" s="246">
        <v>0.15048175443375286</v>
      </c>
      <c r="K2721" s="246">
        <v>0.11533513094114624</v>
      </c>
      <c r="L2721" s="246">
        <v>0.2476086029169918</v>
      </c>
      <c r="M2721" s="246">
        <v>0.18024296287308908</v>
      </c>
      <c r="N2721" s="246">
        <v>0.19496532528723082</v>
      </c>
      <c r="O2721" s="246">
        <v>0.24758999999999998</v>
      </c>
      <c r="P2721" s="268"/>
    </row>
    <row r="2722" spans="1:16" ht="15.75" thickBot="1" x14ac:dyDescent="0.3">
      <c r="A2722" s="193" t="s">
        <v>119</v>
      </c>
      <c r="B2722" s="376"/>
      <c r="C2722" s="245" t="s">
        <v>198</v>
      </c>
      <c r="D2722" s="246"/>
      <c r="E2722" s="246"/>
      <c r="F2722" s="246">
        <v>1.9253263669868261E-2</v>
      </c>
      <c r="G2722" s="246">
        <v>0.20954411693067052</v>
      </c>
      <c r="H2722" s="246">
        <v>0.23555733630465386</v>
      </c>
      <c r="I2722" s="246">
        <v>0.17685655286008953</v>
      </c>
      <c r="J2722" s="246">
        <v>0.24390446947864436</v>
      </c>
      <c r="K2722" s="246">
        <v>8.3662622567077571E-2</v>
      </c>
      <c r="L2722" s="246">
        <v>7.5955176242334761E-3</v>
      </c>
      <c r="M2722" s="246">
        <v>2.6475366647671975E-2</v>
      </c>
      <c r="N2722" s="246">
        <v>1.2517209745501362E-2</v>
      </c>
      <c r="O2722" s="246">
        <v>0</v>
      </c>
      <c r="P2722" s="268"/>
    </row>
    <row r="2723" spans="1:16" ht="15.75" thickBot="1" x14ac:dyDescent="0.3">
      <c r="A2723" s="193" t="s">
        <v>119</v>
      </c>
      <c r="B2723" s="376"/>
      <c r="C2723" s="248" t="s">
        <v>228</v>
      </c>
      <c r="D2723" s="249"/>
      <c r="E2723" s="249"/>
      <c r="F2723" s="249"/>
      <c r="G2723" s="249"/>
      <c r="H2723" s="249"/>
      <c r="I2723" s="249"/>
      <c r="J2723" s="249"/>
      <c r="K2723" s="249"/>
      <c r="L2723" s="249"/>
      <c r="M2723" s="249"/>
      <c r="N2723" s="249"/>
      <c r="O2723" s="249"/>
      <c r="P2723" s="177"/>
    </row>
    <row r="2724" spans="1:16" ht="15.75" thickBot="1" x14ac:dyDescent="0.3">
      <c r="A2724" s="193"/>
      <c r="B2724" s="376"/>
      <c r="C2724" s="306" t="s">
        <v>278</v>
      </c>
      <c r="D2724" s="309">
        <v>1</v>
      </c>
      <c r="E2724" s="309">
        <v>1</v>
      </c>
      <c r="F2724" s="309">
        <v>1</v>
      </c>
      <c r="G2724" s="309">
        <v>1</v>
      </c>
      <c r="H2724" s="309">
        <v>1</v>
      </c>
      <c r="I2724" s="309">
        <v>1</v>
      </c>
      <c r="J2724" s="309">
        <v>1</v>
      </c>
      <c r="K2724" s="309">
        <v>1</v>
      </c>
      <c r="L2724" s="309">
        <v>1</v>
      </c>
      <c r="M2724" s="309">
        <v>1</v>
      </c>
      <c r="N2724" s="309">
        <v>1</v>
      </c>
      <c r="O2724" s="309">
        <v>1</v>
      </c>
      <c r="P2724" s="308"/>
    </row>
    <row r="2725" spans="1:16" x14ac:dyDescent="0.25">
      <c r="A2725" s="193" t="s">
        <v>119</v>
      </c>
      <c r="B2725" s="376"/>
      <c r="C2725" s="154" t="s">
        <v>14</v>
      </c>
      <c r="D2725" s="155">
        <f>+SUMPRODUCT(D2726:D2730,D2719:D2723)</f>
        <v>18.609491000812771</v>
      </c>
      <c r="E2725" s="155">
        <f t="shared" ref="E2725" si="6217">+SUMPRODUCT(E2726:E2730,E2719:E2723)</f>
        <v>19.042491483104865</v>
      </c>
      <c r="F2725" s="155">
        <f t="shared" ref="F2725" si="6218">+SUMPRODUCT(F2726:F2730,F2719:F2723)</f>
        <v>20.802872856011206</v>
      </c>
      <c r="G2725" s="155">
        <f t="shared" ref="G2725" si="6219">+SUMPRODUCT(G2726:G2730,G2719:G2723)</f>
        <v>27.657326497118415</v>
      </c>
      <c r="H2725" s="155">
        <f t="shared" ref="H2725" si="6220">+SUMPRODUCT(H2726:H2730,H2719:H2723)</f>
        <v>32.527521446004968</v>
      </c>
      <c r="I2725" s="155">
        <f t="shared" ref="I2725" si="6221">+SUMPRODUCT(I2726:I2730,I2719:I2723)</f>
        <v>30.490743659499646</v>
      </c>
      <c r="J2725" s="155">
        <f t="shared" ref="J2725" si="6222">+SUMPRODUCT(J2726:J2730,J2719:J2723)</f>
        <v>19.669317920481522</v>
      </c>
      <c r="K2725" s="155">
        <f t="shared" ref="K2725" si="6223">+SUMPRODUCT(K2726:K2730,K2719:K2723)</f>
        <v>16.642376962290175</v>
      </c>
      <c r="L2725" s="155">
        <f t="shared" ref="L2725" si="6224">+SUMPRODUCT(L2726:L2730,L2719:L2723)</f>
        <v>23.183454191960983</v>
      </c>
      <c r="M2725" s="155">
        <f t="shared" ref="M2725" si="6225">+SUMPRODUCT(M2726:M2730,M2719:M2723)</f>
        <v>27.13073744386385</v>
      </c>
      <c r="N2725" s="155">
        <f t="shared" ref="N2725" si="6226">+SUMPRODUCT(N2726:N2730,N2719:N2723)</f>
        <v>27.187021207673375</v>
      </c>
      <c r="O2725" s="156">
        <f t="shared" ref="O2725" si="6227">+SUMPRODUCT(O2726:O2730,O2719:O2723)</f>
        <v>24.179015520578076</v>
      </c>
      <c r="P2725" s="156"/>
    </row>
    <row r="2726" spans="1:16" x14ac:dyDescent="0.25">
      <c r="A2726" s="193" t="s">
        <v>119</v>
      </c>
      <c r="B2726" s="376"/>
      <c r="C2726" s="77" t="s">
        <v>34</v>
      </c>
      <c r="D2726" s="243">
        <f>+IF(D2724=1,D2738*'CPP Detay Tum Ay'!D$38+(1-'Measured TV opt-pt'!D2738)*'CPP Detay Tum Ay'!D$20,IF(D2724=2,D2738*'CPP Detay (düşük)'!D$38+(1-'Measured TV opt-pt'!D2738)*'CPP Detay (düşük)'!D$20,IF(D2724=3,D2738*'CPP Detay (yüksek)'!D$38+(1-'Measured TV opt-pt'!D2738)*'CPP Detay (yüksek)'!D$20,"Girilen Rakamda Hata Var")))</f>
        <v>17.650524350312676</v>
      </c>
      <c r="E2726" s="243">
        <f>+IF(E2724=1,E2738*'CPP Detay Tum Ay'!E$38+(1-'Measured TV opt-pt'!E2738)*'CPP Detay Tum Ay'!E$20,IF(E2724=2,E2738*'CPP Detay (düşük)'!E$38+(1-'Measured TV opt-pt'!E2738)*'CPP Detay (düşük)'!E$20,IF(E2724=3,E2738*'CPP Detay (yüksek)'!E$38+(1-'Measured TV opt-pt'!E2738)*'CPP Detay (yüksek)'!E$20,"Girilen Rakamda Hata Var")))</f>
        <v>17.626459085915062</v>
      </c>
      <c r="F2726" s="161">
        <f>+IF(F2724=1,F2738*'CPP Detay Tum Ay'!F$38+(1-'Measured TV opt-pt'!F2738)*'CPP Detay Tum Ay'!F$20,IF(F2724=2,F2738*'CPP Detay (düşük)'!F$38+(1-'Measured TV opt-pt'!F2738)*'CPP Detay (düşük)'!F$20,IF(F2724=3,F2738*'CPP Detay (yüksek)'!F$38+(1-'Measured TV opt-pt'!F2738)*'CPP Detay (yüksek)'!F$20,"Girilen Rakamda Hata Var")))</f>
        <v>19.002662404621546</v>
      </c>
      <c r="G2726" s="161">
        <f>+IF(G2724=1,G2738*'CPP Detay Tum Ay'!G$38+(1-'Measured TV opt-pt'!G2738)*'CPP Detay Tum Ay'!G$20,IF(G2724=2,G2738*'CPP Detay (düşük)'!G$38+(1-'Measured TV opt-pt'!G2738)*'CPP Detay (düşük)'!G$20,IF(G2724=3,G2738*'CPP Detay (yüksek)'!G$38+(1-'Measured TV opt-pt'!G2738)*'CPP Detay (yüksek)'!G$20,"Girilen Rakamda Hata Var")))</f>
        <v>24.568250844518637</v>
      </c>
      <c r="H2726" s="161">
        <f>+IF(H2724=1,H2738*'CPP Detay Tum Ay'!H$38+(1-'Measured TV opt-pt'!H2738)*'CPP Detay Tum Ay'!H$20,IF(H2724=2,H2738*'CPP Detay (düşük)'!H$38+(1-'Measured TV opt-pt'!H2738)*'CPP Detay (düşük)'!H$20,IF(H2724=3,H2738*'CPP Detay (yüksek)'!H$38+(1-'Measured TV opt-pt'!H2738)*'CPP Detay (yüksek)'!H$20,"Girilen Rakamda Hata Var")))</f>
        <v>28.929144068697727</v>
      </c>
      <c r="I2726" s="161">
        <f>+IF(I2724=1,I2738*'CPP Detay Tum Ay'!I$38+(1-'Measured TV opt-pt'!I2738)*'CPP Detay Tum Ay'!I$20,IF(I2724=2,I2738*'CPP Detay (düşük)'!I$38+(1-'Measured TV opt-pt'!I2738)*'CPP Detay (düşük)'!I$20,IF(I2724=3,I2738*'CPP Detay (yüksek)'!I$38+(1-'Measured TV opt-pt'!I2738)*'CPP Detay (yüksek)'!I$20,"Girilen Rakamda Hata Var")))</f>
        <v>27.542911552201975</v>
      </c>
      <c r="J2726" s="161">
        <f>+IF(J2724=1,J2738*'CPP Detay Tum Ay'!J$38+(1-'Measured TV opt-pt'!J2738)*'CPP Detay Tum Ay'!J$20,IF(J2724=2,J2738*'CPP Detay (düşük)'!J$38+(1-'Measured TV opt-pt'!J2738)*'CPP Detay (düşük)'!J$20,IF(J2724=3,J2738*'CPP Detay (yüksek)'!J$38+(1-'Measured TV opt-pt'!J2738)*'CPP Detay (yüksek)'!J$20,"Girilen Rakamda Hata Var")))</f>
        <v>18.249474980755032</v>
      </c>
      <c r="K2726" s="161">
        <f>+IF(K2724=1,K2738*'CPP Detay Tum Ay'!K$38+(1-'Measured TV opt-pt'!K2738)*'CPP Detay Tum Ay'!K$20,IF(K2724=2,K2738*'CPP Detay (düşük)'!K$38+(1-'Measured TV opt-pt'!K2738)*'CPP Detay (düşük)'!K$20,IF(K2724=3,K2738*'CPP Detay (yüksek)'!K$38+(1-'Measured TV opt-pt'!K2738)*'CPP Detay (yüksek)'!K$20,"Girilen Rakamda Hata Var")))</f>
        <v>16.393721439762011</v>
      </c>
      <c r="L2726" s="255">
        <f>+IF(L2724=1,L2738*'CPP Detay Tum Ay'!L$38+(1-'Measured TV opt-pt'!L2738)*'CPP Detay Tum Ay'!L$20,IF(L2724=2,L2738*'CPP Detay (düşük)'!L$38+(1-'Measured TV opt-pt'!L2738)*'CPP Detay (düşük)'!L$20,IF(L2724=3,L2738*'CPP Detay (yüksek)'!L$38+(1-'Measured TV opt-pt'!L2738)*'CPP Detay (yüksek)'!L$20,"Girilen Rakamda Hata Var")))</f>
        <v>21.688452887460212</v>
      </c>
      <c r="M2726" s="255">
        <f>+IF(M2724=1,M2738*'CPP Detay Tum Ay'!M$38+(1-'Measured TV opt-pt'!M2738)*'CPP Detay Tum Ay'!M$20,IF(M2724=2,M2738*'CPP Detay (düşük)'!M$38+(1-'Measured TV opt-pt'!M2738)*'CPP Detay (düşük)'!M$20,IF(M2724=3,M2738*'CPP Detay (yüksek)'!M$38+(1-'Measured TV opt-pt'!M2738)*'CPP Detay (yüksek)'!M$20,"Girilen Rakamda Hata Var")))</f>
        <v>25.668440628438614</v>
      </c>
      <c r="N2726" s="255">
        <f>+IF(N2724=1,N2738*'CPP Detay Tum Ay'!N$38+(1-'Measured TV opt-pt'!N2738)*'CPP Detay Tum Ay'!N$20,IF(N2724=2,N2738*'CPP Detay (düşük)'!N$38+(1-'Measured TV opt-pt'!N2738)*'CPP Detay (düşük)'!N$20,IF(N2724=3,N2738*'CPP Detay (yüksek)'!N$38+(1-'Measured TV opt-pt'!N2738)*'CPP Detay (yüksek)'!N$20,"Girilen Rakamda Hata Var")))</f>
        <v>25.830411487858662</v>
      </c>
      <c r="O2726" s="256">
        <f>+IF(O2724=1,O2738*'CPP Detay Tum Ay'!O$38+(1-'Measured TV opt-pt'!O2738)*'CPP Detay Tum Ay'!O$20,IF(O2724=2,O2738*'CPP Detay (düşük)'!O$38+(1-'Measured TV opt-pt'!O2738)*'CPP Detay (düşük)'!O$20,IF(O2724=3,O2738*'CPP Detay (yüksek)'!O$38+(1-'Measured TV opt-pt'!O2738)*'CPP Detay (yüksek)'!O$20,"Girilen Rakamda Hata Var")))</f>
        <v>22.856733487712933</v>
      </c>
      <c r="P2726" s="162"/>
    </row>
    <row r="2727" spans="1:16" x14ac:dyDescent="0.25">
      <c r="A2727" s="193" t="s">
        <v>119</v>
      </c>
      <c r="B2727" s="376"/>
      <c r="C2727" s="77" t="s">
        <v>194</v>
      </c>
      <c r="D2727" s="243">
        <f>+IF(D2724=1,D2739*'CPP Detay Tum Ay'!D$94+(1-'Measured TV opt-pt'!D2739)*'CPP Detay Tum Ay'!D$76,IF(D2724=2,D2739*'CPP Detay (düşük)'!D$94+(1-'Measured TV opt-pt'!D2739)*'CPP Detay (düşük)'!D$76,IF(D2724=3,D2739*'CPP Detay (yüksek)'!D$94+(1-'Measured TV opt-pt'!D2739)*'CPP Detay (yüksek)'!D$76,"Girilen Rakamda Hata Var")))</f>
        <v>0</v>
      </c>
      <c r="E2727" s="243">
        <f>+IF(E2724=1,E2739*'CPP Detay Tum Ay'!E$94+(1-'Measured TV opt-pt'!E2739)*'CPP Detay Tum Ay'!E$76,IF(E2724=2,E2739*'CPP Detay (düşük)'!E$94+(1-'Measured TV opt-pt'!E2739)*'CPP Detay (düşük)'!E$76,IF(E2724=3,E2739*'CPP Detay (yüksek)'!E$94+(1-'Measured TV opt-pt'!E2739)*'CPP Detay (yüksek)'!E$76,"Girilen Rakamda Hata Var")))</f>
        <v>0</v>
      </c>
      <c r="F2727" s="243">
        <f>+IF(F2724=1,F2739*'CPP Detay Tum Ay'!F$94+(1-'Measured TV opt-pt'!F2739)*'CPP Detay Tum Ay'!F$76,IF(F2724=2,F2739*'CPP Detay (düşük)'!F$94+(1-'Measured TV opt-pt'!F2739)*'CPP Detay (düşük)'!F$76,IF(F2724=3,F2739*'CPP Detay (yüksek)'!F$94+(1-'Measured TV opt-pt'!F2739)*'CPP Detay (yüksek)'!F$76,"Girilen Rakamda Hata Var")))</f>
        <v>0</v>
      </c>
      <c r="G2727" s="243">
        <f>+IF(G2724=1,G2739*'CPP Detay Tum Ay'!G$94+(1-'Measured TV opt-pt'!G2739)*'CPP Detay Tum Ay'!G$76,IF(G2724=2,G2739*'CPP Detay (düşük)'!G$94+(1-'Measured TV opt-pt'!G2739)*'CPP Detay (düşük)'!G$76,IF(G2724=3,G2739*'CPP Detay (yüksek)'!G$94+(1-'Measured TV opt-pt'!G2739)*'CPP Detay (yüksek)'!G$76,"Girilen Rakamda Hata Var")))</f>
        <v>0</v>
      </c>
      <c r="H2727" s="243">
        <f>+IF(H2724=1,H2739*'CPP Detay Tum Ay'!H$94+(1-'Measured TV opt-pt'!H2739)*'CPP Detay Tum Ay'!H$76,IF(H2724=2,H2739*'CPP Detay (düşük)'!H$94+(1-'Measured TV opt-pt'!H2739)*'CPP Detay (düşük)'!H$76,IF(H2724=3,H2739*'CPP Detay (yüksek)'!H$94+(1-'Measured TV opt-pt'!H2739)*'CPP Detay (yüksek)'!H$76,"Girilen Rakamda Hata Var")))</f>
        <v>0</v>
      </c>
      <c r="I2727" s="243">
        <f>+IF(I2724=1,I2739*'CPP Detay Tum Ay'!I$94+(1-'Measured TV opt-pt'!I2739)*'CPP Detay Tum Ay'!I$76,IF(I2724=2,I2739*'CPP Detay (düşük)'!I$94+(1-'Measured TV opt-pt'!I2739)*'CPP Detay (düşük)'!I$76,IF(I2724=3,I2739*'CPP Detay (yüksek)'!I$94+(1-'Measured TV opt-pt'!I2739)*'CPP Detay (yüksek)'!I$76,"Girilen Rakamda Hata Var")))</f>
        <v>0</v>
      </c>
      <c r="J2727" s="243">
        <f>+IF(J2724=1,J2739*'CPP Detay Tum Ay'!J$94+(1-'Measured TV opt-pt'!J2739)*'CPP Detay Tum Ay'!J$76,IF(J2724=2,J2739*'CPP Detay (düşük)'!J$94+(1-'Measured TV opt-pt'!J2739)*'CPP Detay (düşük)'!J$76,IF(J2724=3,J2739*'CPP Detay (yüksek)'!J$94+(1-'Measured TV opt-pt'!J2739)*'CPP Detay (yüksek)'!J$76,"Girilen Rakamda Hata Var")))</f>
        <v>0</v>
      </c>
      <c r="K2727" s="243">
        <f>+IF(K2724=1,K2739*'CPP Detay Tum Ay'!K$94+(1-'Measured TV opt-pt'!K2739)*'CPP Detay Tum Ay'!K$76,IF(K2724=2,K2739*'CPP Detay (düşük)'!K$94+(1-'Measured TV opt-pt'!K2739)*'CPP Detay (düşük)'!K$76,IF(K2724=3,K2739*'CPP Detay (yüksek)'!K$94+(1-'Measured TV opt-pt'!K2739)*'CPP Detay (yüksek)'!K$76,"Girilen Rakamda Hata Var")))</f>
        <v>0</v>
      </c>
      <c r="L2727" s="257">
        <f>+IF(L2724=1,L2739*'CPP Detay Tum Ay'!L$94+(1-'Measured TV opt-pt'!L2739)*'CPP Detay Tum Ay'!L$76,IF(L2724=2,L2739*'CPP Detay (düşük)'!L$94+(1-'Measured TV opt-pt'!L2739)*'CPP Detay (düşük)'!L$76,IF(L2724=3,L2739*'CPP Detay (yüksek)'!L$94+(1-'Measured TV opt-pt'!L2739)*'CPP Detay (yüksek)'!L$76,"Girilen Rakamda Hata Var")))</f>
        <v>0</v>
      </c>
      <c r="M2727" s="257">
        <f>+IF(M2724=1,M2739*'CPP Detay Tum Ay'!M$94+(1-'Measured TV opt-pt'!M2739)*'CPP Detay Tum Ay'!M$76,IF(M2724=2,M2739*'CPP Detay (düşük)'!M$94+(1-'Measured TV opt-pt'!M2739)*'CPP Detay (düşük)'!M$76,IF(M2724=3,M2739*'CPP Detay (yüksek)'!M$94+(1-'Measured TV opt-pt'!M2739)*'CPP Detay (yüksek)'!M$76,"Girilen Rakamda Hata Var")))</f>
        <v>0</v>
      </c>
      <c r="N2727" s="257">
        <f>+IF(N2724=1,N2739*'CPP Detay Tum Ay'!N$94+(1-'Measured TV opt-pt'!N2739)*'CPP Detay Tum Ay'!N$76,IF(N2724=2,N2739*'CPP Detay (düşük)'!N$94+(1-'Measured TV opt-pt'!N2739)*'CPP Detay (düşük)'!N$76,IF(N2724=3,N2739*'CPP Detay (yüksek)'!N$94+(1-'Measured TV opt-pt'!N2739)*'CPP Detay (yüksek)'!N$76,"Girilen Rakamda Hata Var")))</f>
        <v>0</v>
      </c>
      <c r="O2727" s="258">
        <f>+IF(O2724=1,O2739*'CPP Detay Tum Ay'!O$94+(1-'Measured TV opt-pt'!O2739)*'CPP Detay Tum Ay'!O$76,IF(O2724=2,O2739*'CPP Detay (düşük)'!O$94+(1-'Measured TV opt-pt'!O2739)*'CPP Detay (düşük)'!O$76,IF(O2724=3,O2739*'CPP Detay (yüksek)'!O$94+(1-'Measured TV opt-pt'!O2739)*'CPP Detay (yüksek)'!O$76,"Girilen Rakamda Hata Var")))</f>
        <v>0</v>
      </c>
      <c r="P2727" s="244"/>
    </row>
    <row r="2728" spans="1:16" x14ac:dyDescent="0.25">
      <c r="A2728" s="193" t="s">
        <v>119</v>
      </c>
      <c r="B2728" s="376"/>
      <c r="C2728" s="77" t="s">
        <v>195</v>
      </c>
      <c r="D2728" s="243">
        <f>+IF(D2724=1,D2740*'CPP Detay Tum Ay'!D$150+(1-'Measured TV opt-pt'!D2740)*'CPP Detay Tum Ay'!D$132,IF(D2724=2,D2740*'CPP Detay (düşük)'!D$150+(1-'Measured TV opt-pt'!D2740)*'CPP Detay (düşük)'!D$132,IF(D2724=3,D2740*'CPP Detay (yüksek)'!D$150+(1-'Measured TV opt-pt'!D2740)*'CPP Detay (yüksek)'!D$132,"Girilen Rakamda Hata Var")))</f>
        <v>21.455947566582893</v>
      </c>
      <c r="E2728" s="243">
        <f>+IF(E2724=1,E2740*'CPP Detay Tum Ay'!E$150+(1-'Measured TV opt-pt'!E2740)*'CPP Detay Tum Ay'!E$132,IF(E2724=2,E2740*'CPP Detay (düşük)'!E$150+(1-'Measured TV opt-pt'!E2740)*'CPP Detay (düşük)'!E$132,IF(E2724=3,E2740*'CPP Detay (yüksek)'!E$150+(1-'Measured TV opt-pt'!E2740)*'CPP Detay (yüksek)'!E$132,"Girilen Rakamda Hata Var")))</f>
        <v>22.558651343629457</v>
      </c>
      <c r="F2728" s="243">
        <f>+IF(F2724=1,F2740*'CPP Detay Tum Ay'!F$150+(1-'Measured TV opt-pt'!F2740)*'CPP Detay Tum Ay'!F$132,IF(F2724=2,F2740*'CPP Detay (düşük)'!F$150+(1-'Measured TV opt-pt'!F2740)*'CPP Detay (düşük)'!F$132,IF(F2724=3,F2740*'CPP Detay (yüksek)'!F$150+(1-'Measured TV opt-pt'!F2740)*'CPP Detay (yüksek)'!F$132,"Girilen Rakamda Hata Var")))</f>
        <v>25.413849074922503</v>
      </c>
      <c r="G2728" s="243">
        <f>+IF(G2724=1,G2740*'CPP Detay Tum Ay'!G$150+(1-'Measured TV opt-pt'!G2740)*'CPP Detay Tum Ay'!G$132,IF(G2724=2,G2740*'CPP Detay (düşük)'!G$150+(1-'Measured TV opt-pt'!G2740)*'CPP Detay (düşük)'!G$132,IF(G2724=3,G2740*'CPP Detay (yüksek)'!G$150+(1-'Measured TV opt-pt'!G2740)*'CPP Detay (yüksek)'!G$132,"Girilen Rakamda Hata Var")))</f>
        <v>31.552412548503973</v>
      </c>
      <c r="H2728" s="243">
        <f>+IF(H2724=1,H2740*'CPP Detay Tum Ay'!H$150+(1-'Measured TV opt-pt'!H2740)*'CPP Detay Tum Ay'!H$132,IF(H2724=2,H2740*'CPP Detay (düşük)'!H$150+(1-'Measured TV opt-pt'!H2740)*'CPP Detay (düşük)'!H$132,IF(H2724=3,H2740*'CPP Detay (yüksek)'!H$150+(1-'Measured TV opt-pt'!H2740)*'CPP Detay (yüksek)'!H$132,"Girilen Rakamda Hata Var")))</f>
        <v>37.290668258648957</v>
      </c>
      <c r="I2728" s="243">
        <f>+IF(I2724=1,I2740*'CPP Detay Tum Ay'!I$150+(1-'Measured TV opt-pt'!I2740)*'CPP Detay Tum Ay'!I$132,IF(I2724=2,I2740*'CPP Detay (düşük)'!I$150+(1-'Measured TV opt-pt'!I2740)*'CPP Detay (düşük)'!I$132,IF(I2724=3,I2740*'CPP Detay (yüksek)'!I$150+(1-'Measured TV opt-pt'!I2740)*'CPP Detay (yüksek)'!I$132,"Girilen Rakamda Hata Var")))</f>
        <v>34.994626545893723</v>
      </c>
      <c r="J2728" s="243">
        <f>+IF(J2724=1,J2740*'CPP Detay Tum Ay'!J$150+(1-'Measured TV opt-pt'!J2740)*'CPP Detay Tum Ay'!J$132,IF(J2724=2,J2740*'CPP Detay (düşük)'!J$150+(1-'Measured TV opt-pt'!J2740)*'CPP Detay (düşük)'!J$132,IF(J2724=3,J2740*'CPP Detay (yüksek)'!J$150+(1-'Measured TV opt-pt'!J2740)*'CPP Detay (yüksek)'!J$132,"Girilen Rakamda Hata Var")))</f>
        <v>22.218026922126668</v>
      </c>
      <c r="K2728" s="243">
        <f>+IF(K2724=1,K2740*'CPP Detay Tum Ay'!K$150+(1-'Measured TV opt-pt'!K2740)*'CPP Detay Tum Ay'!K$132,IF(K2724=2,K2740*'CPP Detay (düşük)'!K$150+(1-'Measured TV opt-pt'!K2740)*'CPP Detay (düşük)'!K$132,IF(K2724=3,K2740*'CPP Detay (yüksek)'!K$150+(1-'Measured TV opt-pt'!K2740)*'CPP Detay (yüksek)'!K$132,"Girilen Rakamda Hata Var")))</f>
        <v>17.851081727114426</v>
      </c>
      <c r="L2728" s="257">
        <f>+IF(L2724=1,L2740*'CPP Detay Tum Ay'!L$150+(1-'Measured TV opt-pt'!L2740)*'CPP Detay Tum Ay'!L$132,IF(L2724=2,L2740*'CPP Detay (düşük)'!L$150+(1-'Measured TV opt-pt'!L2740)*'CPP Detay (düşük)'!L$132,IF(L2724=3,L2740*'CPP Detay (yüksek)'!L$150+(1-'Measured TV opt-pt'!L2740)*'CPP Detay (yüksek)'!L$132,"Girilen Rakamda Hata Var")))</f>
        <v>27.354744901705121</v>
      </c>
      <c r="M2728" s="257">
        <f>+IF(M2724=1,M2740*'CPP Detay Tum Ay'!M$150+(1-'Measured TV opt-pt'!M2740)*'CPP Detay Tum Ay'!M$132,IF(M2724=2,M2740*'CPP Detay (düşük)'!M$150+(1-'Measured TV opt-pt'!M2740)*'CPP Detay (düşük)'!M$132,IF(M2724=3,M2740*'CPP Detay (yüksek)'!M$150+(1-'Measured TV opt-pt'!M2740)*'CPP Detay (yüksek)'!M$132,"Girilen Rakamda Hata Var")))</f>
        <v>32.21316539051589</v>
      </c>
      <c r="N2728" s="257">
        <f>+IF(N2724=1,N2740*'CPP Detay Tum Ay'!N$150+(1-'Measured TV opt-pt'!N2740)*'CPP Detay Tum Ay'!N$132,IF(N2724=2,N2740*'CPP Detay (düşük)'!N$150+(1-'Measured TV opt-pt'!N2740)*'CPP Detay (düşük)'!N$132,IF(N2724=3,N2740*'CPP Detay (yüksek)'!N$150+(1-'Measured TV opt-pt'!N2740)*'CPP Detay (yüksek)'!N$132,"Girilen Rakamda Hata Var")))</f>
        <v>32.165181052334674</v>
      </c>
      <c r="O2728" s="258">
        <f>+IF(O2724=1,O2740*'CPP Detay Tum Ay'!O$150+(1-'Measured TV opt-pt'!O2740)*'CPP Detay Tum Ay'!O$132,IF(O2724=2,O2740*'CPP Detay (düşük)'!O$150+(1-'Measured TV opt-pt'!O2740)*'CPP Detay (düşük)'!O$132,IF(O2724=3,O2740*'CPP Detay (yüksek)'!O$150+(1-'Measured TV opt-pt'!O2740)*'CPP Detay (yüksek)'!O$132,"Girilen Rakamda Hata Var")))</f>
        <v>28.197345115263101</v>
      </c>
      <c r="P2728" s="244"/>
    </row>
    <row r="2729" spans="1:16" x14ac:dyDescent="0.25">
      <c r="A2729" s="193" t="s">
        <v>119</v>
      </c>
      <c r="B2729" s="376"/>
      <c r="C2729" s="77" t="s">
        <v>193</v>
      </c>
      <c r="D2729" s="243">
        <f>+IF(D2724=1,D2741*'CPP Detay Tum Ay'!D$206+(1-'Measured TV opt-pt'!D2741)*'CPP Detay Tum Ay'!D$188,IF(D2724=2,D2741*'CPP Detay (düşük)'!D$206+(1-'Measured TV opt-pt'!D2741)*'CPP Detay (düşük)'!D$188,IF(D2724=3,D2741*'CPP Detay (yüksek)'!D$206+(1-'Measured TV opt-pt'!D2741)*'CPP Detay (yüksek)'!D$188,"Girilen Rakamda Hata Var")))</f>
        <v>13.36994401568826</v>
      </c>
      <c r="E2729" s="243">
        <f>+IF(E2724=1,E2741*'CPP Detay Tum Ay'!E$206+(1-'Measured TV opt-pt'!E2741)*'CPP Detay Tum Ay'!E$188,IF(E2724=2,E2741*'CPP Detay (düşük)'!E$206+(1-'Measured TV opt-pt'!E2741)*'CPP Detay (düşük)'!E$188,IF(E2724=3,E2741*'CPP Detay (yüksek)'!E$206+(1-'Measured TV opt-pt'!E2741)*'CPP Detay (yüksek)'!E$188,"Girilen Rakamda Hata Var")))</f>
        <v>13.088165237706932</v>
      </c>
      <c r="F2729" s="243">
        <f>+IF(F2724=1,F2741*'CPP Detay Tum Ay'!F$206+(1-'Measured TV opt-pt'!F2741)*'CPP Detay Tum Ay'!F$188,IF(F2724=2,F2741*'CPP Detay (düşük)'!F$206+(1-'Measured TV opt-pt'!F2741)*'CPP Detay (düşük)'!F$188,IF(F2724=3,F2741*'CPP Detay (yüksek)'!F$206+(1-'Measured TV opt-pt'!F2741)*'CPP Detay (yüksek)'!F$188,"Girilen Rakamda Hata Var")))</f>
        <v>19.444488262487042</v>
      </c>
      <c r="G2729" s="243">
        <f>+IF(G2724=1,G2741*'CPP Detay Tum Ay'!G$206+(1-'Measured TV opt-pt'!G2741)*'CPP Detay Tum Ay'!G$188,IF(G2724=2,G2741*'CPP Detay (düşük)'!G$206+(1-'Measured TV opt-pt'!G2741)*'CPP Detay (düşük)'!G$188,IF(G2724=3,G2741*'CPP Detay (yüksek)'!G$206+(1-'Measured TV opt-pt'!G2741)*'CPP Detay (yüksek)'!G$188,"Girilen Rakamda Hata Var")))</f>
        <v>30.635218063320295</v>
      </c>
      <c r="H2729" s="243">
        <f>+IF(H2724=1,H2741*'CPP Detay Tum Ay'!H$206+(1-'Measured TV opt-pt'!H2741)*'CPP Detay Tum Ay'!H$188,IF(H2724=2,H2741*'CPP Detay (düşük)'!H$206+(1-'Measured TV opt-pt'!H2741)*'CPP Detay (düşük)'!H$188,IF(H2724=3,H2741*'CPP Detay (yüksek)'!H$206+(1-'Measured TV opt-pt'!H2741)*'CPP Detay (yüksek)'!H$188,"Girilen Rakamda Hata Var")))</f>
        <v>36.322529448761351</v>
      </c>
      <c r="I2729" s="243">
        <f>+IF(I2724=1,I2741*'CPP Detay Tum Ay'!I$206+(1-'Measured TV opt-pt'!I2741)*'CPP Detay Tum Ay'!I$188,IF(I2724=2,I2741*'CPP Detay (düşük)'!I$206+(1-'Measured TV opt-pt'!I2741)*'CPP Detay (düşük)'!I$188,IF(I2724=3,I2741*'CPP Detay (yüksek)'!I$206+(1-'Measured TV opt-pt'!I2741)*'CPP Detay (yüksek)'!I$188,"Girilen Rakamda Hata Var")))</f>
        <v>34.321753917003207</v>
      </c>
      <c r="J2729" s="243">
        <f>+IF(J2724=1,J2741*'CPP Detay Tum Ay'!J$206+(1-'Measured TV opt-pt'!J2741)*'CPP Detay Tum Ay'!J$188,IF(J2724=2,J2741*'CPP Detay (düşük)'!J$206+(1-'Measured TV opt-pt'!J2741)*'CPP Detay (düşük)'!J$188,IF(J2724=3,J2741*'CPP Detay (yüksek)'!J$206+(1-'Measured TV opt-pt'!J2741)*'CPP Detay (yüksek)'!J$188,"Girilen Rakamda Hata Var")))</f>
        <v>21.622304854622683</v>
      </c>
      <c r="K2729" s="243">
        <f>+IF(K2724=1,K2741*'CPP Detay Tum Ay'!K$206+(1-'Measured TV opt-pt'!K2741)*'CPP Detay Tum Ay'!K$188,IF(K2724=2,K2741*'CPP Detay (düşük)'!K$206+(1-'Measured TV opt-pt'!K2741)*'CPP Detay (düşük)'!K$188,IF(K2724=3,K2741*'CPP Detay (yüksek)'!K$206+(1-'Measured TV opt-pt'!K2741)*'CPP Detay (yüksek)'!K$188,"Girilen Rakamda Hata Var")))</f>
        <v>17.356764199906813</v>
      </c>
      <c r="L2729" s="257">
        <f>+IF(L2724=1,L2741*'CPP Detay Tum Ay'!L$206+(1-'Measured TV opt-pt'!L2741)*'CPP Detay Tum Ay'!L$188,IF(L2724=2,L2741*'CPP Detay (düşük)'!L$206+(1-'Measured TV opt-pt'!L2741)*'CPP Detay (düşük)'!L$188,IF(L2724=3,L2741*'CPP Detay (yüksek)'!L$206+(1-'Measured TV opt-pt'!L2741)*'CPP Detay (yüksek)'!L$188,"Girilen Rakamda Hata Var")))</f>
        <v>33.79804958438875</v>
      </c>
      <c r="M2729" s="257">
        <f>+IF(M2724=1,M2741*'CPP Detay Tum Ay'!M$206+(1-'Measured TV opt-pt'!M2741)*'CPP Detay Tum Ay'!M$188,IF(M2724=2,M2741*'CPP Detay (düşük)'!M$206+(1-'Measured TV opt-pt'!M2741)*'CPP Detay (düşük)'!M$188,IF(M2724=3,M2741*'CPP Detay (yüksek)'!M$206+(1-'Measured TV opt-pt'!M2741)*'CPP Detay (yüksek)'!M$188,"Girilen Rakamda Hata Var")))</f>
        <v>36.344637747106432</v>
      </c>
      <c r="N2729" s="257">
        <f>+IF(N2724=1,N2741*'CPP Detay Tum Ay'!N$206+(1-'Measured TV opt-pt'!N2741)*'CPP Detay Tum Ay'!N$188,IF(N2724=2,N2741*'CPP Detay (düşük)'!N$206+(1-'Measured TV opt-pt'!N2741)*'CPP Detay (düşük)'!N$188,IF(N2724=3,N2741*'CPP Detay (yüksek)'!N$206+(1-'Measured TV opt-pt'!N2741)*'CPP Detay (yüksek)'!N$188,"Girilen Rakamda Hata Var")))</f>
        <v>35.540987049691239</v>
      </c>
      <c r="O2729" s="258">
        <f>+IF(O2724=1,O2741*'CPP Detay Tum Ay'!O$206+(1-'Measured TV opt-pt'!O2741)*'CPP Detay Tum Ay'!O$188,IF(O2724=2,O2741*'CPP Detay (düşük)'!O$206+(1-'Measured TV opt-pt'!O2741)*'CPP Detay (düşük)'!O$188,IF(O2724=3,O2741*'CPP Detay (yüksek)'!O$206+(1-'Measured TV opt-pt'!O2741)*'CPP Detay (yüksek)'!O$188,"Girilen Rakamda Hata Var")))</f>
        <v>0</v>
      </c>
      <c r="P2729" s="244"/>
    </row>
    <row r="2730" spans="1:16" ht="15.75" thickBot="1" x14ac:dyDescent="0.3">
      <c r="A2730" s="193" t="s">
        <v>119</v>
      </c>
      <c r="B2730" s="376"/>
      <c r="C2730" s="96" t="s">
        <v>229</v>
      </c>
      <c r="D2730" s="243">
        <f>+IF(D2724=1,D2742*'CPP Detay Tum Ay'!D$262+(1-'Measured TV opt-pt'!D2742)*'CPP Detay Tum Ay'!D$244,IF(D2724=2,D2742*'CPP Detay (düşük)'!D$262+(1-'Measured TV opt-pt'!D2742)*'CPP Detay (düşük)'!D$244,IF(D2724=3,D2742*'CPP Detay (yüksek)'!D$262+(1-'Measured TV opt-pt'!D2742)*'CPP Detay (yüksek)'!D$244,"Girilen Rakamda Hata Var")))</f>
        <v>0</v>
      </c>
      <c r="E2730" s="163">
        <f>+IF(E2724=1,E2742*'CPP Detay Tum Ay'!E$262+(1-'Measured TV opt-pt'!E2742)*'CPP Detay Tum Ay'!E$244,IF(E2724=2,E2742*'CPP Detay (düşük)'!E$262+(1-'Measured TV opt-pt'!E2742)*'CPP Detay (düşük)'!E$244,IF(E2724=3,E2742*'CPP Detay (yüksek)'!E$262+(1-'Measured TV opt-pt'!E2742)*'CPP Detay (yüksek)'!E$244,"Girilen Rakamda Hata Var")))</f>
        <v>0</v>
      </c>
      <c r="F2730" s="163">
        <f>+IF(F2724=1,F2742*'CPP Detay Tum Ay'!F$262+(1-'Measured TV opt-pt'!F2742)*'CPP Detay Tum Ay'!F$244,IF(F2724=2,F2742*'CPP Detay (düşük)'!F$262+(1-'Measured TV opt-pt'!F2742)*'CPP Detay (düşük)'!F$244,IF(F2724=3,F2742*'CPP Detay (yüksek)'!F$262+(1-'Measured TV opt-pt'!F2742)*'CPP Detay (yüksek)'!F$244,"Girilen Rakamda Hata Var")))</f>
        <v>0</v>
      </c>
      <c r="G2730" s="163">
        <f>+IF(G2724=1,G2742*'CPP Detay Tum Ay'!G$262+(1-'Measured TV opt-pt'!G2742)*'CPP Detay Tum Ay'!G$244,IF(G2724=2,G2742*'CPP Detay (düşük)'!G$262+(1-'Measured TV opt-pt'!G2742)*'CPP Detay (düşük)'!G$244,IF(G2724=3,G2742*'CPP Detay (yüksek)'!G$262+(1-'Measured TV opt-pt'!G2742)*'CPP Detay (yüksek)'!G$244,"Girilen Rakamda Hata Var")))</f>
        <v>0</v>
      </c>
      <c r="H2730" s="163">
        <f>+IF(H2724=1,H2742*'CPP Detay Tum Ay'!H$262+(1-'Measured TV opt-pt'!H2742)*'CPP Detay Tum Ay'!H$244,IF(H2724=2,H2742*'CPP Detay (düşük)'!H$262+(1-'Measured TV opt-pt'!H2742)*'CPP Detay (düşük)'!H$244,IF(H2724=3,H2742*'CPP Detay (yüksek)'!H$262+(1-'Measured TV opt-pt'!H2742)*'CPP Detay (yüksek)'!H$244,"Girilen Rakamda Hata Var")))</f>
        <v>0</v>
      </c>
      <c r="I2730" s="163">
        <f>+IF(I2724=1,I2742*'CPP Detay Tum Ay'!I$262+(1-'Measured TV opt-pt'!I2742)*'CPP Detay Tum Ay'!I$244,IF(I2724=2,I2742*'CPP Detay (düşük)'!I$262+(1-'Measured TV opt-pt'!I2742)*'CPP Detay (düşük)'!I$244,IF(I2724=3,I2742*'CPP Detay (yüksek)'!I$262+(1-'Measured TV opt-pt'!I2742)*'CPP Detay (yüksek)'!I$244,"Girilen Rakamda Hata Var")))</f>
        <v>0</v>
      </c>
      <c r="J2730" s="163">
        <f>+IF(J2724=1,J2742*'CPP Detay Tum Ay'!J$262+(1-'Measured TV opt-pt'!J2742)*'CPP Detay Tum Ay'!J$244,IF(J2724=2,J2742*'CPP Detay (düşük)'!J$262+(1-'Measured TV opt-pt'!J2742)*'CPP Detay (düşük)'!J$244,IF(J2724=3,J2742*'CPP Detay (yüksek)'!J$262+(1-'Measured TV opt-pt'!J2742)*'CPP Detay (yüksek)'!J$244,"Girilen Rakamda Hata Var")))</f>
        <v>0</v>
      </c>
      <c r="K2730" s="163">
        <f>+IF(K2724=1,K2742*'CPP Detay Tum Ay'!K$262+(1-'Measured TV opt-pt'!K2742)*'CPP Detay Tum Ay'!K$244,IF(K2724=2,K2742*'CPP Detay (düşük)'!K$262+(1-'Measured TV opt-pt'!K2742)*'CPP Detay (düşük)'!K$244,IF(K2724=3,K2742*'CPP Detay (yüksek)'!K$262+(1-'Measured TV opt-pt'!K2742)*'CPP Detay (yüksek)'!K$244,"Girilen Rakamda Hata Var")))</f>
        <v>0</v>
      </c>
      <c r="L2730" s="163">
        <f>+IF(L2724=1,L2742*'CPP Detay Tum Ay'!L$262+(1-'Measured TV opt-pt'!L2742)*'CPP Detay Tum Ay'!L$244,IF(L2724=2,L2742*'CPP Detay (düşük)'!L$262+(1-'Measured TV opt-pt'!L2742)*'CPP Detay (düşük)'!L$244,IF(L2724=3,L2742*'CPP Detay (yüksek)'!L$262+(1-'Measured TV opt-pt'!L2742)*'CPP Detay (yüksek)'!L$244,"Girilen Rakamda Hata Var")))</f>
        <v>0</v>
      </c>
      <c r="M2730" s="163">
        <f>+IF(M2724=1,M2742*'CPP Detay Tum Ay'!M$262+(1-'Measured TV opt-pt'!M2742)*'CPP Detay Tum Ay'!M$244,IF(M2724=2,M2742*'CPP Detay (düşük)'!M$262+(1-'Measured TV opt-pt'!M2742)*'CPP Detay (düşük)'!M$244,IF(M2724=3,M2742*'CPP Detay (yüksek)'!M$262+(1-'Measured TV opt-pt'!M2742)*'CPP Detay (yüksek)'!M$244,"Girilen Rakamda Hata Var")))</f>
        <v>0</v>
      </c>
      <c r="N2730" s="163">
        <f>+IF(N2724=1,N2742*'CPP Detay Tum Ay'!N$262+(1-'Measured TV opt-pt'!N2742)*'CPP Detay Tum Ay'!N$244,IF(N2724=2,N2742*'CPP Detay (düşük)'!N$262+(1-'Measured TV opt-pt'!N2742)*'CPP Detay (düşük)'!N$244,IF(N2724=3,N2742*'CPP Detay (yüksek)'!N$262+(1-'Measured TV opt-pt'!N2742)*'CPP Detay (yüksek)'!N$244,"Girilen Rakamda Hata Var")))</f>
        <v>0</v>
      </c>
      <c r="O2730" s="164">
        <f>+IF(O2724=1,O2742*'CPP Detay Tum Ay'!O$262+(1-'Measured TV opt-pt'!O2742)*'CPP Detay Tum Ay'!O$244,IF(O2724=2,O2742*'CPP Detay (düşük)'!O$262+(1-'Measured TV opt-pt'!O2742)*'CPP Detay (düşük)'!O$244,IF(O2724=3,O2742*'CPP Detay (yüksek)'!O$262+(1-'Measured TV opt-pt'!O2742)*'CPP Detay (yüksek)'!O$244,"Girilen Rakamda Hata Var")))</f>
        <v>0</v>
      </c>
      <c r="P2730" s="164"/>
    </row>
    <row r="2731" spans="1:16" x14ac:dyDescent="0.25">
      <c r="A2731" s="193" t="s">
        <v>119</v>
      </c>
      <c r="B2731" s="376"/>
      <c r="C2731" s="263" t="s">
        <v>16</v>
      </c>
      <c r="D2731" s="264">
        <f>+SUMPRODUCT(D2732:D2736,D2719:D2723)</f>
        <v>23.125836270972798</v>
      </c>
      <c r="E2731" s="264">
        <f t="shared" ref="E2731" si="6228">+SUMPRODUCT(E2732:E2736,E2719:E2723)</f>
        <v>23.839099767671854</v>
      </c>
      <c r="F2731" s="264">
        <f t="shared" ref="F2731" si="6229">+SUMPRODUCT(F2732:F2736,F2719:F2723)</f>
        <v>26.042903152071371</v>
      </c>
      <c r="G2731" s="264">
        <f t="shared" ref="G2731" si="6230">+SUMPRODUCT(G2732:G2736,G2719:G2723)</f>
        <v>35.151763031361995</v>
      </c>
      <c r="H2731" s="264">
        <f t="shared" ref="H2731" si="6231">+SUMPRODUCT(H2732:H2736,H2719:H2723)</f>
        <v>41.341657733499353</v>
      </c>
      <c r="I2731" s="264">
        <f t="shared" ref="I2731" si="6232">+SUMPRODUCT(I2732:I2736,I2719:I2723)</f>
        <v>38.752964639601188</v>
      </c>
      <c r="J2731" s="264">
        <f t="shared" ref="J2731" si="6233">+SUMPRODUCT(J2732:J2736,J2719:J2723)</f>
        <v>24.687515340061122</v>
      </c>
      <c r="K2731" s="264">
        <f t="shared" ref="K2731" si="6234">+SUMPRODUCT(K2732:K2736,K2719:K2723)</f>
        <v>20.888316423204184</v>
      </c>
      <c r="L2731" s="264">
        <f t="shared" ref="L2731" si="6235">+SUMPRODUCT(L2732:L2736,L2719:L2723)</f>
        <v>28.809616257067891</v>
      </c>
      <c r="M2731" s="264">
        <f t="shared" ref="M2731" si="6236">+SUMPRODUCT(M2732:M2736,M2719:M2723)</f>
        <v>33.715107630302398</v>
      </c>
      <c r="N2731" s="264">
        <f t="shared" ref="N2731" si="6237">+SUMPRODUCT(N2732:N2736,N2719:N2723)</f>
        <v>33.785050924641638</v>
      </c>
      <c r="O2731" s="265">
        <f t="shared" ref="O2731" si="6238">+SUMPRODUCT(O2732:O2736,O2719:O2723)</f>
        <v>30.047031060536661</v>
      </c>
      <c r="P2731" s="165"/>
    </row>
    <row r="2732" spans="1:16" x14ac:dyDescent="0.25">
      <c r="A2732" s="193" t="s">
        <v>119</v>
      </c>
      <c r="B2732" s="376"/>
      <c r="C2732" s="77" t="s">
        <v>212</v>
      </c>
      <c r="D2732" s="261">
        <f>+D2726*(D2738*D2764+(1-D2738)*D2763)</f>
        <v>21.934137597010153</v>
      </c>
      <c r="E2732" s="261">
        <f t="shared" ref="E2732:O2732" si="6239">+E2726*(E2738*E2764+(1-E2738)*E2763)</f>
        <v>22.066383333962879</v>
      </c>
      <c r="F2732" s="261">
        <f t="shared" si="6239"/>
        <v>23.78923815284794</v>
      </c>
      <c r="G2732" s="261">
        <f t="shared" si="6239"/>
        <v>31.225625942968776</v>
      </c>
      <c r="H2732" s="261">
        <f t="shared" si="6239"/>
        <v>36.768211023901564</v>
      </c>
      <c r="I2732" s="261">
        <f t="shared" si="6239"/>
        <v>35.006344527828475</v>
      </c>
      <c r="J2732" s="261">
        <f t="shared" si="6239"/>
        <v>22.90543044536961</v>
      </c>
      <c r="K2732" s="261">
        <f t="shared" si="6239"/>
        <v>20.576221868038505</v>
      </c>
      <c r="L2732" s="261">
        <f t="shared" si="6239"/>
        <v>26.951807945594702</v>
      </c>
      <c r="M2732" s="261">
        <f t="shared" si="6239"/>
        <v>31.897925380040316</v>
      </c>
      <c r="N2732" s="261">
        <f t="shared" si="6239"/>
        <v>32.099205016084809</v>
      </c>
      <c r="O2732" s="262">
        <f t="shared" si="6239"/>
        <v>28.403843839846271</v>
      </c>
      <c r="P2732" s="162"/>
    </row>
    <row r="2733" spans="1:16" x14ac:dyDescent="0.25">
      <c r="A2733" s="193" t="s">
        <v>119</v>
      </c>
      <c r="B2733" s="376"/>
      <c r="C2733" s="77" t="s">
        <v>213</v>
      </c>
      <c r="D2733" s="261">
        <f>+D2727*(D2739*D2764+(1-D2739)*D2763)</f>
        <v>0</v>
      </c>
      <c r="E2733" s="261">
        <f t="shared" ref="E2733:O2733" si="6240">+E2727*(E2739*E2764+(1-E2739)*E2763)</f>
        <v>0</v>
      </c>
      <c r="F2733" s="261">
        <f t="shared" si="6240"/>
        <v>0</v>
      </c>
      <c r="G2733" s="261">
        <f t="shared" si="6240"/>
        <v>0</v>
      </c>
      <c r="H2733" s="261">
        <f t="shared" si="6240"/>
        <v>0</v>
      </c>
      <c r="I2733" s="261">
        <f t="shared" si="6240"/>
        <v>0</v>
      </c>
      <c r="J2733" s="261">
        <f t="shared" si="6240"/>
        <v>0</v>
      </c>
      <c r="K2733" s="261">
        <f t="shared" si="6240"/>
        <v>0</v>
      </c>
      <c r="L2733" s="261">
        <f t="shared" si="6240"/>
        <v>0</v>
      </c>
      <c r="M2733" s="261">
        <f t="shared" si="6240"/>
        <v>0</v>
      </c>
      <c r="N2733" s="261">
        <f t="shared" si="6240"/>
        <v>0</v>
      </c>
      <c r="O2733" s="262">
        <f t="shared" si="6240"/>
        <v>0</v>
      </c>
      <c r="P2733" s="244"/>
    </row>
    <row r="2734" spans="1:16" x14ac:dyDescent="0.25">
      <c r="A2734" s="193" t="s">
        <v>119</v>
      </c>
      <c r="B2734" s="376"/>
      <c r="C2734" s="77" t="s">
        <v>214</v>
      </c>
      <c r="D2734" s="261">
        <f>+D2728*(D2740*D2764+(1-D2740)*D2763)</f>
        <v>26.66310058892542</v>
      </c>
      <c r="E2734" s="261">
        <f t="shared" ref="E2734:O2734" si="6241">+E2728*(E2740*E2764+(1-E2740)*E2763)</f>
        <v>28.240944231590806</v>
      </c>
      <c r="F2734" s="261">
        <f t="shared" si="6241"/>
        <v>31.815336985454717</v>
      </c>
      <c r="G2734" s="261">
        <f t="shared" si="6241"/>
        <v>40.102318967393423</v>
      </c>
      <c r="H2734" s="261">
        <f t="shared" si="6241"/>
        <v>47.395496959756215</v>
      </c>
      <c r="I2734" s="261">
        <f t="shared" si="6241"/>
        <v>44.477285967623494</v>
      </c>
      <c r="J2734" s="261">
        <f t="shared" si="6241"/>
        <v>27.886471848357068</v>
      </c>
      <c r="K2734" s="261">
        <f t="shared" si="6241"/>
        <v>22.405395843234889</v>
      </c>
      <c r="L2734" s="261">
        <f t="shared" si="6241"/>
        <v>33.993196048472399</v>
      </c>
      <c r="M2734" s="261">
        <f t="shared" si="6241"/>
        <v>40.030992172666195</v>
      </c>
      <c r="N2734" s="261">
        <f t="shared" si="6241"/>
        <v>39.971362495083866</v>
      </c>
      <c r="O2734" s="262">
        <f t="shared" si="6241"/>
        <v>35.040570770216618</v>
      </c>
      <c r="P2734" s="244"/>
    </row>
    <row r="2735" spans="1:16" x14ac:dyDescent="0.25">
      <c r="A2735" s="193" t="s">
        <v>119</v>
      </c>
      <c r="B2735" s="376"/>
      <c r="C2735" s="77" t="s">
        <v>215</v>
      </c>
      <c r="D2735" s="161">
        <f>+D2729*(D2741*D2764+(1-D2741)*D2763)</f>
        <v>16.614701403997312</v>
      </c>
      <c r="E2735" s="161">
        <f t="shared" ref="E2735:O2735" si="6242">+E2729*(E2741*E2764+(1-E2741)*E2763)</f>
        <v>16.384939814955199</v>
      </c>
      <c r="F2735" s="161">
        <f t="shared" si="6242"/>
        <v>24.342355412474273</v>
      </c>
      <c r="G2735" s="161">
        <f t="shared" si="6242"/>
        <v>38.936587955749623</v>
      </c>
      <c r="H2735" s="161">
        <f t="shared" si="6242"/>
        <v>46.165016998861233</v>
      </c>
      <c r="I2735" s="161">
        <f t="shared" si="6242"/>
        <v>43.622081860910093</v>
      </c>
      <c r="J2735" s="161">
        <f t="shared" si="6242"/>
        <v>27.13876428984517</v>
      </c>
      <c r="K2735" s="161">
        <f t="shared" si="6242"/>
        <v>21.78496398153359</v>
      </c>
      <c r="L2735" s="161">
        <f t="shared" si="6242"/>
        <v>42.000162301148073</v>
      </c>
      <c r="M2735" s="161">
        <f t="shared" si="6242"/>
        <v>45.165133309164247</v>
      </c>
      <c r="N2735" s="161">
        <f t="shared" si="6242"/>
        <v>44.166444282867651</v>
      </c>
      <c r="O2735" s="162">
        <f t="shared" si="6242"/>
        <v>0</v>
      </c>
      <c r="P2735" s="244"/>
    </row>
    <row r="2736" spans="1:16" ht="15.75" thickBot="1" x14ac:dyDescent="0.3">
      <c r="A2736" s="193" t="s">
        <v>119</v>
      </c>
      <c r="B2736" s="376"/>
      <c r="C2736" s="96" t="s">
        <v>230</v>
      </c>
      <c r="D2736" s="163">
        <f>+D2730*(D2742*D2764+(1-D2742)*D2763)</f>
        <v>0</v>
      </c>
      <c r="E2736" s="163">
        <f t="shared" ref="E2736:O2736" si="6243">+E2730*(E2742*E2764+(1-E2742)*E2763)</f>
        <v>0</v>
      </c>
      <c r="F2736" s="163">
        <f t="shared" si="6243"/>
        <v>0</v>
      </c>
      <c r="G2736" s="163">
        <f t="shared" si="6243"/>
        <v>0</v>
      </c>
      <c r="H2736" s="163">
        <f t="shared" si="6243"/>
        <v>0</v>
      </c>
      <c r="I2736" s="163">
        <f t="shared" si="6243"/>
        <v>0</v>
      </c>
      <c r="J2736" s="163">
        <f t="shared" si="6243"/>
        <v>0</v>
      </c>
      <c r="K2736" s="163">
        <f t="shared" si="6243"/>
        <v>0</v>
      </c>
      <c r="L2736" s="163">
        <f t="shared" si="6243"/>
        <v>0</v>
      </c>
      <c r="M2736" s="163">
        <f t="shared" si="6243"/>
        <v>0</v>
      </c>
      <c r="N2736" s="163">
        <f t="shared" si="6243"/>
        <v>0</v>
      </c>
      <c r="O2736" s="164">
        <f t="shared" si="6243"/>
        <v>0</v>
      </c>
      <c r="P2736" s="164"/>
    </row>
    <row r="2737" spans="1:53" x14ac:dyDescent="0.25">
      <c r="A2737" s="193" t="s">
        <v>119</v>
      </c>
      <c r="B2737" s="376"/>
      <c r="C2737" s="204" t="s">
        <v>2</v>
      </c>
      <c r="D2737" s="205">
        <f>+IFERROR(SUMPRODUCT(D2738:D2742,D2744:D2748)/D2743,0)</f>
        <v>0</v>
      </c>
      <c r="E2737" s="205">
        <f t="shared" ref="E2737" si="6244">+IFERROR(SUMPRODUCT(E2738:E2742,E2744:E2748)/E2743,0)</f>
        <v>0</v>
      </c>
      <c r="F2737" s="205">
        <f t="shared" ref="F2737" si="6245">+IFERROR(SUMPRODUCT(F2738:F2742,F2744:F2748)/F2743,0)</f>
        <v>0</v>
      </c>
      <c r="G2737" s="205">
        <f t="shared" ref="G2737" si="6246">+IFERROR(SUMPRODUCT(G2738:G2742,G2744:G2748)/G2743,0)</f>
        <v>0</v>
      </c>
      <c r="H2737" s="205">
        <f t="shared" ref="H2737" si="6247">+IFERROR(SUMPRODUCT(H2738:H2742,H2744:H2748)/H2743,0)</f>
        <v>0.48377761281371928</v>
      </c>
      <c r="I2737" s="205">
        <f t="shared" ref="I2737" si="6248">+IFERROR(SUMPRODUCT(I2738:I2742,I2744:I2748)/I2743,0)</f>
        <v>0.45000000000000007</v>
      </c>
      <c r="J2737" s="205">
        <f t="shared" ref="J2737" si="6249">+IFERROR(SUMPRODUCT(J2738:J2742,J2744:J2748)/J2743,0)</f>
        <v>0.44999999999999996</v>
      </c>
      <c r="K2737" s="205">
        <f t="shared" ref="K2737" si="6250">+IFERROR(SUMPRODUCT(K2738:K2742,K2744:K2748)/K2743,0)</f>
        <v>0.44999999999999996</v>
      </c>
      <c r="L2737" s="205">
        <f t="shared" ref="L2737" si="6251">+IFERROR(SUMPRODUCT(L2738:L2742,L2744:L2748)/L2743,0)</f>
        <v>0</v>
      </c>
      <c r="M2737" s="205">
        <f t="shared" ref="M2737" si="6252">+IFERROR(SUMPRODUCT(M2738:M2742,M2744:M2748)/M2743,0)</f>
        <v>0</v>
      </c>
      <c r="N2737" s="205">
        <f t="shared" ref="N2737" si="6253">+IFERROR(SUMPRODUCT(N2738:N2742,N2744:N2748)/N2743,0)</f>
        <v>0</v>
      </c>
      <c r="O2737" s="205">
        <f t="shared" ref="O2737" si="6254">+IFERROR(SUMPRODUCT(O2738:O2742,O2744:O2748)/O2743,0)</f>
        <v>0</v>
      </c>
      <c r="P2737" s="166">
        <f>+SUMPRODUCT(D2737:O2737,D2743:O2743)/P2743</f>
        <v>0.46110033243307863</v>
      </c>
      <c r="R2737" s="192">
        <f>+D2737</f>
        <v>0</v>
      </c>
      <c r="S2737" s="192">
        <f t="shared" ref="S2737" si="6255">+E2737</f>
        <v>0</v>
      </c>
      <c r="T2737" s="192">
        <f t="shared" ref="T2737" si="6256">+F2737</f>
        <v>0</v>
      </c>
      <c r="U2737" s="192">
        <f t="shared" ref="U2737" si="6257">+G2737</f>
        <v>0</v>
      </c>
      <c r="V2737" s="192">
        <f t="shared" ref="V2737" si="6258">+H2737</f>
        <v>0.48377761281371928</v>
      </c>
      <c r="W2737" s="192">
        <f t="shared" ref="W2737" si="6259">+I2737</f>
        <v>0.45000000000000007</v>
      </c>
      <c r="X2737" s="192">
        <f t="shared" ref="X2737" si="6260">+J2737</f>
        <v>0.44999999999999996</v>
      </c>
      <c r="Y2737" s="192">
        <f t="shared" ref="Y2737" si="6261">+K2737</f>
        <v>0.44999999999999996</v>
      </c>
      <c r="Z2737" s="192">
        <f t="shared" ref="Z2737" si="6262">+L2737</f>
        <v>0</v>
      </c>
      <c r="AA2737" s="192">
        <f t="shared" ref="AA2737" si="6263">+M2737</f>
        <v>0</v>
      </c>
      <c r="AB2737" s="192">
        <f t="shared" ref="AB2737" si="6264">+N2737</f>
        <v>0</v>
      </c>
      <c r="AC2737" s="192">
        <f t="shared" ref="AC2737" si="6265">+O2737</f>
        <v>0</v>
      </c>
      <c r="AD2737" s="190">
        <f>+D2743</f>
        <v>0</v>
      </c>
      <c r="AE2737" s="190">
        <f t="shared" ref="AE2737" si="6266">+E2743</f>
        <v>0</v>
      </c>
      <c r="AF2737" s="190">
        <f t="shared" ref="AF2737" si="6267">+F2743</f>
        <v>0</v>
      </c>
      <c r="AG2737" s="190">
        <f t="shared" ref="AG2737" si="6268">+G2743</f>
        <v>0</v>
      </c>
      <c r="AH2737" s="190">
        <f t="shared" ref="AH2737" si="6269">+H2743</f>
        <v>639.47680729014724</v>
      </c>
      <c r="AI2737" s="190">
        <f t="shared" ref="AI2737" si="6270">+I2743</f>
        <v>682.1937764339325</v>
      </c>
      <c r="AJ2737" s="190">
        <f t="shared" ref="AJ2737" si="6271">+J2743</f>
        <v>342.64999503712801</v>
      </c>
      <c r="AK2737" s="190">
        <f t="shared" ref="AK2737" si="6272">+K2743</f>
        <v>281.56708993893426</v>
      </c>
      <c r="AL2737" s="190">
        <f t="shared" ref="AL2737" si="6273">+L2743</f>
        <v>0</v>
      </c>
      <c r="AM2737" s="190">
        <f t="shared" ref="AM2737" si="6274">+M2743</f>
        <v>0</v>
      </c>
      <c r="AN2737" s="190">
        <f t="shared" ref="AN2737" si="6275">+N2743</f>
        <v>0</v>
      </c>
      <c r="AO2737" s="190">
        <f t="shared" ref="AO2737" si="6276">+O2743</f>
        <v>0</v>
      </c>
    </row>
    <row r="2738" spans="1:53" x14ac:dyDescent="0.25">
      <c r="A2738" s="193" t="s">
        <v>119</v>
      </c>
      <c r="B2738" s="376"/>
      <c r="C2738" s="178" t="s">
        <v>3</v>
      </c>
      <c r="D2738" s="179">
        <v>0.45</v>
      </c>
      <c r="E2738" s="179">
        <v>0.45</v>
      </c>
      <c r="F2738" s="179">
        <v>0.45</v>
      </c>
      <c r="G2738" s="179">
        <v>0.45</v>
      </c>
      <c r="H2738" s="179">
        <v>0.45</v>
      </c>
      <c r="I2738" s="179">
        <v>0.45</v>
      </c>
      <c r="J2738" s="179">
        <v>0.45</v>
      </c>
      <c r="K2738" s="179">
        <v>0.45</v>
      </c>
      <c r="L2738" s="179">
        <v>0.45</v>
      </c>
      <c r="M2738" s="179">
        <v>0.45</v>
      </c>
      <c r="N2738" s="179">
        <v>0.45</v>
      </c>
      <c r="O2738" s="179">
        <v>0.45</v>
      </c>
      <c r="P2738" s="180">
        <f>+SUMPRODUCT(D2738:O2738,D2744:O2744)/P2744</f>
        <v>0.45</v>
      </c>
    </row>
    <row r="2739" spans="1:53" x14ac:dyDescent="0.25">
      <c r="A2739" s="193" t="s">
        <v>119</v>
      </c>
      <c r="B2739" s="376"/>
      <c r="C2739" s="178" t="s">
        <v>200</v>
      </c>
      <c r="D2739" s="179">
        <v>0.45</v>
      </c>
      <c r="E2739" s="179">
        <v>0.45</v>
      </c>
      <c r="F2739" s="179">
        <v>0.45</v>
      </c>
      <c r="G2739" s="179">
        <v>0.45</v>
      </c>
      <c r="H2739" s="179">
        <v>0.45</v>
      </c>
      <c r="I2739" s="179">
        <v>0.45</v>
      </c>
      <c r="J2739" s="179">
        <v>0.45</v>
      </c>
      <c r="K2739" s="179">
        <v>0.45</v>
      </c>
      <c r="L2739" s="179">
        <v>0.45</v>
      </c>
      <c r="M2739" s="179">
        <v>0.45</v>
      </c>
      <c r="N2739" s="179">
        <v>0.45</v>
      </c>
      <c r="O2739" s="179">
        <v>0.45</v>
      </c>
      <c r="P2739" s="242"/>
    </row>
    <row r="2740" spans="1:53" x14ac:dyDescent="0.25">
      <c r="A2740" s="193" t="s">
        <v>119</v>
      </c>
      <c r="B2740" s="376"/>
      <c r="C2740" s="178" t="s">
        <v>201</v>
      </c>
      <c r="D2740" s="179">
        <v>0.45</v>
      </c>
      <c r="E2740" s="179">
        <v>0.45</v>
      </c>
      <c r="F2740" s="179">
        <v>0.45</v>
      </c>
      <c r="G2740" s="179">
        <v>0.45</v>
      </c>
      <c r="H2740" s="179">
        <v>0.45</v>
      </c>
      <c r="I2740" s="179">
        <v>0.45</v>
      </c>
      <c r="J2740" s="179">
        <v>0.45</v>
      </c>
      <c r="K2740" s="179">
        <v>0.45</v>
      </c>
      <c r="L2740" s="179">
        <v>0.45</v>
      </c>
      <c r="M2740" s="179">
        <v>0.45</v>
      </c>
      <c r="N2740" s="179">
        <v>0.45</v>
      </c>
      <c r="O2740" s="179">
        <v>0.45</v>
      </c>
      <c r="P2740" s="242"/>
    </row>
    <row r="2741" spans="1:53" x14ac:dyDescent="0.25">
      <c r="A2741" s="193" t="s">
        <v>119</v>
      </c>
      <c r="B2741" s="376"/>
      <c r="C2741" s="178" t="s">
        <v>202</v>
      </c>
      <c r="D2741" s="179">
        <v>0.45</v>
      </c>
      <c r="E2741" s="179">
        <v>0.45</v>
      </c>
      <c r="F2741" s="179">
        <v>0.45</v>
      </c>
      <c r="G2741" s="179">
        <v>0.45</v>
      </c>
      <c r="H2741" s="179">
        <v>0.45</v>
      </c>
      <c r="I2741" s="179">
        <v>0.45</v>
      </c>
      <c r="J2741" s="179">
        <v>0.45</v>
      </c>
      <c r="K2741" s="179">
        <v>0.45</v>
      </c>
      <c r="L2741" s="179">
        <v>0.45</v>
      </c>
      <c r="M2741" s="179">
        <v>0.45</v>
      </c>
      <c r="N2741" s="179">
        <v>0.45</v>
      </c>
      <c r="O2741" s="179">
        <v>0.45</v>
      </c>
      <c r="P2741" s="242"/>
    </row>
    <row r="2742" spans="1:53" ht="15.75" thickBot="1" x14ac:dyDescent="0.3">
      <c r="A2742" s="193" t="s">
        <v>119</v>
      </c>
      <c r="B2742" s="376"/>
      <c r="C2742" s="280" t="s">
        <v>231</v>
      </c>
      <c r="D2742" s="179">
        <v>0.45</v>
      </c>
      <c r="E2742" s="179">
        <v>0.45</v>
      </c>
      <c r="F2742" s="179">
        <v>0.45</v>
      </c>
      <c r="G2742" s="179">
        <v>0.45</v>
      </c>
      <c r="H2742" s="179">
        <v>0.45</v>
      </c>
      <c r="I2742" s="179">
        <v>0.45</v>
      </c>
      <c r="J2742" s="179">
        <v>0.45</v>
      </c>
      <c r="K2742" s="179">
        <v>0.45</v>
      </c>
      <c r="L2742" s="179">
        <v>0.45</v>
      </c>
      <c r="M2742" s="179">
        <v>0.45</v>
      </c>
      <c r="N2742" s="179">
        <v>0.45</v>
      </c>
      <c r="O2742" s="179">
        <v>0.45</v>
      </c>
      <c r="P2742" s="182">
        <f t="shared" ref="P2742" si="6277">+SUMPRODUCT(D2742:O2742,D2748:O2748)/P2748</f>
        <v>0.45</v>
      </c>
    </row>
    <row r="2743" spans="1:53" x14ac:dyDescent="0.25">
      <c r="A2743" s="193" t="s">
        <v>119</v>
      </c>
      <c r="B2743" s="376"/>
      <c r="C2743" s="99" t="s">
        <v>239</v>
      </c>
      <c r="D2743" s="100">
        <f>+D2712/D2725/30</f>
        <v>0</v>
      </c>
      <c r="E2743" s="100">
        <f t="shared" ref="E2743:O2743" si="6278">+E2712/E2725/30</f>
        <v>0</v>
      </c>
      <c r="F2743" s="100">
        <f t="shared" si="6278"/>
        <v>0</v>
      </c>
      <c r="G2743" s="100">
        <f t="shared" si="6278"/>
        <v>0</v>
      </c>
      <c r="H2743" s="100">
        <f t="shared" si="6278"/>
        <v>639.47680729014724</v>
      </c>
      <c r="I2743" s="100">
        <f t="shared" si="6278"/>
        <v>682.1937764339325</v>
      </c>
      <c r="J2743" s="100">
        <f t="shared" si="6278"/>
        <v>342.64999503712801</v>
      </c>
      <c r="K2743" s="100">
        <f t="shared" si="6278"/>
        <v>281.56708993893426</v>
      </c>
      <c r="L2743" s="100">
        <f t="shared" si="6278"/>
        <v>0</v>
      </c>
      <c r="M2743" s="100">
        <f t="shared" si="6278"/>
        <v>0</v>
      </c>
      <c r="N2743" s="100">
        <f t="shared" si="6278"/>
        <v>0</v>
      </c>
      <c r="O2743" s="167">
        <f t="shared" si="6278"/>
        <v>0</v>
      </c>
      <c r="P2743" s="167">
        <f>SUM(D2743:O2743)</f>
        <v>1945.8876687001421</v>
      </c>
    </row>
    <row r="2744" spans="1:53" x14ac:dyDescent="0.25">
      <c r="A2744" s="193" t="s">
        <v>119</v>
      </c>
      <c r="B2744" s="376"/>
      <c r="C2744" s="86" t="s">
        <v>240</v>
      </c>
      <c r="D2744" s="87">
        <f>+D2743*D2719</f>
        <v>0</v>
      </c>
      <c r="E2744" s="87">
        <f t="shared" ref="E2744" si="6279">+E2743*E2719</f>
        <v>0</v>
      </c>
      <c r="F2744" s="87">
        <f t="shared" ref="F2744" si="6280">+F2743*F2719</f>
        <v>0</v>
      </c>
      <c r="G2744" s="87">
        <f t="shared" ref="G2744" si="6281">+G2743*G2719</f>
        <v>0</v>
      </c>
      <c r="H2744" s="87">
        <f t="shared" ref="H2744" si="6282">+H2743*H2719</f>
        <v>346.83722228894908</v>
      </c>
      <c r="I2744" s="87">
        <f t="shared" ref="I2744" si="6283">+I2743*I2719</f>
        <v>401.42953654179649</v>
      </c>
      <c r="J2744" s="87">
        <f t="shared" ref="J2744" si="6284">+J2743*J2719</f>
        <v>207.51355737083338</v>
      </c>
      <c r="K2744" s="87">
        <f t="shared" ref="K2744" si="6285">+K2743*K2719</f>
        <v>225.53587157923829</v>
      </c>
      <c r="L2744" s="87">
        <f t="shared" ref="L2744" si="6286">+L2743*L2719</f>
        <v>0</v>
      </c>
      <c r="M2744" s="87">
        <f t="shared" ref="M2744" si="6287">+M2743*M2719</f>
        <v>0</v>
      </c>
      <c r="N2744" s="87">
        <f t="shared" ref="N2744" si="6288">+N2743*N2719</f>
        <v>0</v>
      </c>
      <c r="O2744" s="159">
        <f t="shared" ref="O2744" si="6289">+O2743*O2719</f>
        <v>0</v>
      </c>
      <c r="P2744" s="159">
        <f t="shared" ref="P2744:P2754" si="6290">SUM(D2744:O2744)</f>
        <v>1181.3161877808172</v>
      </c>
      <c r="AP2744" s="190">
        <f>+D2744</f>
        <v>0</v>
      </c>
      <c r="AQ2744" s="190">
        <f t="shared" ref="AQ2744:AQ2748" si="6291">+E2744</f>
        <v>0</v>
      </c>
      <c r="AR2744" s="190">
        <f t="shared" ref="AR2744:AR2748" si="6292">+F2744</f>
        <v>0</v>
      </c>
      <c r="AS2744" s="190">
        <f t="shared" ref="AS2744:AS2748" si="6293">+G2744</f>
        <v>0</v>
      </c>
      <c r="AT2744" s="190">
        <f t="shared" ref="AT2744:AT2748" si="6294">+H2744</f>
        <v>346.83722228894908</v>
      </c>
      <c r="AU2744" s="190">
        <f t="shared" ref="AU2744:AU2748" si="6295">+I2744</f>
        <v>401.42953654179649</v>
      </c>
      <c r="AV2744" s="190">
        <f t="shared" ref="AV2744:AV2748" si="6296">+J2744</f>
        <v>207.51355737083338</v>
      </c>
      <c r="AW2744" s="190">
        <f t="shared" ref="AW2744:AW2748" si="6297">+K2744</f>
        <v>225.53587157923829</v>
      </c>
      <c r="AX2744" s="190">
        <f t="shared" ref="AX2744:AX2748" si="6298">+L2744</f>
        <v>0</v>
      </c>
      <c r="AY2744" s="190">
        <f t="shared" ref="AY2744:AY2748" si="6299">+M2744</f>
        <v>0</v>
      </c>
      <c r="AZ2744" s="190">
        <f t="shared" ref="AZ2744:AZ2748" si="6300">+N2744</f>
        <v>0</v>
      </c>
      <c r="BA2744" s="190">
        <f t="shared" ref="BA2744:BA2748" si="6301">+O2744</f>
        <v>0</v>
      </c>
    </row>
    <row r="2745" spans="1:53" x14ac:dyDescent="0.25">
      <c r="A2745" s="193" t="s">
        <v>119</v>
      </c>
      <c r="B2745" s="376"/>
      <c r="C2745" s="86" t="s">
        <v>241</v>
      </c>
      <c r="D2745" s="87">
        <f>+D2743*D2720</f>
        <v>0</v>
      </c>
      <c r="E2745" s="87">
        <f t="shared" ref="E2745:O2745" si="6302">+E2743*E2720</f>
        <v>0</v>
      </c>
      <c r="F2745" s="87">
        <f t="shared" si="6302"/>
        <v>0</v>
      </c>
      <c r="G2745" s="87">
        <f t="shared" si="6302"/>
        <v>0</v>
      </c>
      <c r="H2745" s="87">
        <f t="shared" si="6302"/>
        <v>0</v>
      </c>
      <c r="I2745" s="87">
        <f t="shared" si="6302"/>
        <v>0</v>
      </c>
      <c r="J2745" s="87">
        <f t="shared" si="6302"/>
        <v>0</v>
      </c>
      <c r="K2745" s="87">
        <f t="shared" si="6302"/>
        <v>0</v>
      </c>
      <c r="L2745" s="87">
        <f t="shared" si="6302"/>
        <v>0</v>
      </c>
      <c r="M2745" s="87">
        <f t="shared" si="6302"/>
        <v>0</v>
      </c>
      <c r="N2745" s="87">
        <f t="shared" si="6302"/>
        <v>0</v>
      </c>
      <c r="O2745" s="159">
        <f t="shared" si="6302"/>
        <v>0</v>
      </c>
      <c r="P2745" s="159"/>
      <c r="AP2745" s="190">
        <f t="shared" ref="AP2745:AP2748" si="6303">+D2745</f>
        <v>0</v>
      </c>
      <c r="AQ2745" s="190">
        <f t="shared" si="6291"/>
        <v>0</v>
      </c>
      <c r="AR2745" s="190">
        <f t="shared" si="6292"/>
        <v>0</v>
      </c>
      <c r="AS2745" s="190">
        <f t="shared" si="6293"/>
        <v>0</v>
      </c>
      <c r="AT2745" s="190">
        <f t="shared" si="6294"/>
        <v>0</v>
      </c>
      <c r="AU2745" s="190">
        <f t="shared" si="6295"/>
        <v>0</v>
      </c>
      <c r="AV2745" s="190">
        <f t="shared" si="6296"/>
        <v>0</v>
      </c>
      <c r="AW2745" s="190">
        <f t="shared" si="6297"/>
        <v>0</v>
      </c>
      <c r="AX2745" s="190">
        <f t="shared" si="6298"/>
        <v>0</v>
      </c>
      <c r="AY2745" s="190">
        <f t="shared" si="6299"/>
        <v>0</v>
      </c>
      <c r="AZ2745" s="190">
        <f t="shared" si="6300"/>
        <v>0</v>
      </c>
      <c r="BA2745" s="190">
        <f t="shared" si="6301"/>
        <v>0</v>
      </c>
    </row>
    <row r="2746" spans="1:53" x14ac:dyDescent="0.25">
      <c r="A2746" s="193" t="s">
        <v>119</v>
      </c>
      <c r="B2746" s="376"/>
      <c r="C2746" s="86" t="s">
        <v>242</v>
      </c>
      <c r="D2746" s="87">
        <f>+D2743*D2721</f>
        <v>0</v>
      </c>
      <c r="E2746" s="87">
        <f t="shared" ref="E2746:O2746" si="6304">+E2743*E2721</f>
        <v>0</v>
      </c>
      <c r="F2746" s="87">
        <f t="shared" si="6304"/>
        <v>0</v>
      </c>
      <c r="G2746" s="87">
        <f t="shared" si="6304"/>
        <v>0</v>
      </c>
      <c r="H2746" s="87">
        <f t="shared" si="6304"/>
        <v>142.00613164732655</v>
      </c>
      <c r="I2746" s="87">
        <f t="shared" si="6304"/>
        <v>160.11380020942423</v>
      </c>
      <c r="J2746" s="87">
        <f t="shared" si="6304"/>
        <v>51.562572409903737</v>
      </c>
      <c r="K2746" s="87">
        <f t="shared" si="6304"/>
        <v>32.474577186824483</v>
      </c>
      <c r="L2746" s="87">
        <f t="shared" si="6304"/>
        <v>0</v>
      </c>
      <c r="M2746" s="87">
        <f t="shared" si="6304"/>
        <v>0</v>
      </c>
      <c r="N2746" s="87">
        <f t="shared" si="6304"/>
        <v>0</v>
      </c>
      <c r="O2746" s="159">
        <f t="shared" si="6304"/>
        <v>0</v>
      </c>
      <c r="P2746" s="159"/>
      <c r="AP2746" s="190">
        <f t="shared" si="6303"/>
        <v>0</v>
      </c>
      <c r="AQ2746" s="190">
        <f t="shared" si="6291"/>
        <v>0</v>
      </c>
      <c r="AR2746" s="190">
        <f t="shared" si="6292"/>
        <v>0</v>
      </c>
      <c r="AS2746" s="190">
        <f t="shared" si="6293"/>
        <v>0</v>
      </c>
      <c r="AT2746" s="190">
        <f t="shared" si="6294"/>
        <v>142.00613164732655</v>
      </c>
      <c r="AU2746" s="190">
        <f t="shared" si="6295"/>
        <v>160.11380020942423</v>
      </c>
      <c r="AV2746" s="190">
        <f t="shared" si="6296"/>
        <v>51.562572409903737</v>
      </c>
      <c r="AW2746" s="190">
        <f t="shared" si="6297"/>
        <v>32.474577186824483</v>
      </c>
      <c r="AX2746" s="190">
        <f t="shared" si="6298"/>
        <v>0</v>
      </c>
      <c r="AY2746" s="190">
        <f t="shared" si="6299"/>
        <v>0</v>
      </c>
      <c r="AZ2746" s="190">
        <f t="shared" si="6300"/>
        <v>0</v>
      </c>
      <c r="BA2746" s="190">
        <f t="shared" si="6301"/>
        <v>0</v>
      </c>
    </row>
    <row r="2747" spans="1:53" x14ac:dyDescent="0.25">
      <c r="A2747" s="193" t="s">
        <v>119</v>
      </c>
      <c r="B2747" s="376"/>
      <c r="C2747" s="86" t="s">
        <v>243</v>
      </c>
      <c r="D2747" s="87">
        <f>+D2743*D2722</f>
        <v>0</v>
      </c>
      <c r="E2747" s="87">
        <f t="shared" ref="E2747:O2747" si="6305">+E2743*E2722</f>
        <v>0</v>
      </c>
      <c r="F2747" s="87">
        <f t="shared" si="6305"/>
        <v>0</v>
      </c>
      <c r="G2747" s="87">
        <f t="shared" si="6305"/>
        <v>0</v>
      </c>
      <c r="H2747" s="87">
        <f t="shared" si="6305"/>
        <v>150.63345335387154</v>
      </c>
      <c r="I2747" s="87">
        <f t="shared" si="6305"/>
        <v>120.65043968271188</v>
      </c>
      <c r="J2747" s="87">
        <f t="shared" si="6305"/>
        <v>83.573865256390832</v>
      </c>
      <c r="K2747" s="87">
        <f t="shared" si="6305"/>
        <v>23.556641172871441</v>
      </c>
      <c r="L2747" s="87">
        <f t="shared" si="6305"/>
        <v>0</v>
      </c>
      <c r="M2747" s="87">
        <f t="shared" si="6305"/>
        <v>0</v>
      </c>
      <c r="N2747" s="87">
        <f t="shared" si="6305"/>
        <v>0</v>
      </c>
      <c r="O2747" s="159">
        <f t="shared" si="6305"/>
        <v>0</v>
      </c>
      <c r="P2747" s="159"/>
      <c r="AP2747" s="190">
        <f t="shared" si="6303"/>
        <v>0</v>
      </c>
      <c r="AQ2747" s="190">
        <f t="shared" si="6291"/>
        <v>0</v>
      </c>
      <c r="AR2747" s="190">
        <f t="shared" si="6292"/>
        <v>0</v>
      </c>
      <c r="AS2747" s="190">
        <f t="shared" si="6293"/>
        <v>0</v>
      </c>
      <c r="AT2747" s="190">
        <f t="shared" si="6294"/>
        <v>150.63345335387154</v>
      </c>
      <c r="AU2747" s="190">
        <f t="shared" si="6295"/>
        <v>120.65043968271188</v>
      </c>
      <c r="AV2747" s="190">
        <f t="shared" si="6296"/>
        <v>83.573865256390832</v>
      </c>
      <c r="AW2747" s="190">
        <f t="shared" si="6297"/>
        <v>23.556641172871441</v>
      </c>
      <c r="AX2747" s="190">
        <f t="shared" si="6298"/>
        <v>0</v>
      </c>
      <c r="AY2747" s="190">
        <f t="shared" si="6299"/>
        <v>0</v>
      </c>
      <c r="AZ2747" s="190">
        <f t="shared" si="6300"/>
        <v>0</v>
      </c>
      <c r="BA2747" s="190">
        <f t="shared" si="6301"/>
        <v>0</v>
      </c>
    </row>
    <row r="2748" spans="1:53" ht="15.75" thickBot="1" x14ac:dyDescent="0.3">
      <c r="A2748" s="193" t="s">
        <v>119</v>
      </c>
      <c r="B2748" s="376"/>
      <c r="C2748" s="96" t="s">
        <v>244</v>
      </c>
      <c r="D2748" s="251">
        <f>+D2743*D2723</f>
        <v>0</v>
      </c>
      <c r="E2748" s="251">
        <f t="shared" ref="E2748:O2748" si="6306">+E2743*E2723</f>
        <v>0</v>
      </c>
      <c r="F2748" s="251">
        <f t="shared" si="6306"/>
        <v>0</v>
      </c>
      <c r="G2748" s="251">
        <f t="shared" si="6306"/>
        <v>0</v>
      </c>
      <c r="H2748" s="251">
        <v>48</v>
      </c>
      <c r="I2748" s="251">
        <f t="shared" si="6306"/>
        <v>0</v>
      </c>
      <c r="J2748" s="251">
        <f t="shared" si="6306"/>
        <v>0</v>
      </c>
      <c r="K2748" s="251">
        <f t="shared" si="6306"/>
        <v>0</v>
      </c>
      <c r="L2748" s="251">
        <f t="shared" si="6306"/>
        <v>0</v>
      </c>
      <c r="M2748" s="251">
        <f t="shared" si="6306"/>
        <v>0</v>
      </c>
      <c r="N2748" s="251">
        <f t="shared" si="6306"/>
        <v>0</v>
      </c>
      <c r="O2748" s="251">
        <f t="shared" si="6306"/>
        <v>0</v>
      </c>
      <c r="P2748" s="169">
        <f t="shared" si="6290"/>
        <v>48</v>
      </c>
      <c r="AP2748" s="190">
        <f t="shared" si="6303"/>
        <v>0</v>
      </c>
      <c r="AQ2748" s="190">
        <f t="shared" si="6291"/>
        <v>0</v>
      </c>
      <c r="AR2748" s="190">
        <f t="shared" si="6292"/>
        <v>0</v>
      </c>
      <c r="AS2748" s="190">
        <f t="shared" si="6293"/>
        <v>0</v>
      </c>
      <c r="AT2748" s="190">
        <f t="shared" si="6294"/>
        <v>48</v>
      </c>
      <c r="AU2748" s="190">
        <f t="shared" si="6295"/>
        <v>0</v>
      </c>
      <c r="AV2748" s="190">
        <f t="shared" si="6296"/>
        <v>0</v>
      </c>
      <c r="AW2748" s="190">
        <f t="shared" si="6297"/>
        <v>0</v>
      </c>
      <c r="AX2748" s="190">
        <f t="shared" si="6298"/>
        <v>0</v>
      </c>
      <c r="AY2748" s="190">
        <f t="shared" si="6299"/>
        <v>0</v>
      </c>
      <c r="AZ2748" s="190">
        <f t="shared" si="6300"/>
        <v>0</v>
      </c>
      <c r="BA2748" s="190">
        <f t="shared" si="6301"/>
        <v>0</v>
      </c>
    </row>
    <row r="2749" spans="1:53" x14ac:dyDescent="0.25">
      <c r="A2749" s="193" t="s">
        <v>119</v>
      </c>
      <c r="B2749" s="376"/>
      <c r="C2749" s="99" t="s">
        <v>245</v>
      </c>
      <c r="D2749" s="100">
        <f>+IFERROR(D2712/D2731/30,0)</f>
        <v>0</v>
      </c>
      <c r="E2749" s="100">
        <f t="shared" ref="E2749:O2749" si="6307">+IFERROR(E2712/E2731/30,0)</f>
        <v>0</v>
      </c>
      <c r="F2749" s="100">
        <f t="shared" si="6307"/>
        <v>0</v>
      </c>
      <c r="G2749" s="100">
        <f t="shared" si="6307"/>
        <v>0</v>
      </c>
      <c r="H2749" s="100">
        <f t="shared" si="6307"/>
        <v>503.13888469204323</v>
      </c>
      <c r="I2749" s="100">
        <f t="shared" si="6307"/>
        <v>536.74849799999993</v>
      </c>
      <c r="J2749" s="100">
        <f t="shared" si="6307"/>
        <v>273</v>
      </c>
      <c r="K2749" s="100">
        <f t="shared" si="6307"/>
        <v>224.33333333333334</v>
      </c>
      <c r="L2749" s="100">
        <f t="shared" si="6307"/>
        <v>0</v>
      </c>
      <c r="M2749" s="100">
        <f t="shared" si="6307"/>
        <v>0</v>
      </c>
      <c r="N2749" s="100">
        <f t="shared" si="6307"/>
        <v>0</v>
      </c>
      <c r="O2749" s="167">
        <f t="shared" si="6307"/>
        <v>0</v>
      </c>
      <c r="P2749" s="167">
        <f t="shared" si="6290"/>
        <v>1537.2207160253763</v>
      </c>
    </row>
    <row r="2750" spans="1:53" x14ac:dyDescent="0.25">
      <c r="A2750" s="193" t="s">
        <v>119</v>
      </c>
      <c r="B2750" s="376"/>
      <c r="C2750" s="86" t="s">
        <v>246</v>
      </c>
      <c r="D2750" s="266">
        <f t="shared" ref="D2750:O2750" si="6308">+IFERROR(D2713/D2732/30,0)</f>
        <v>0</v>
      </c>
      <c r="E2750" s="266">
        <f t="shared" si="6308"/>
        <v>0</v>
      </c>
      <c r="F2750" s="266">
        <f t="shared" si="6308"/>
        <v>0</v>
      </c>
      <c r="G2750" s="266">
        <f t="shared" si="6308"/>
        <v>0</v>
      </c>
      <c r="H2750" s="266">
        <f t="shared" si="6308"/>
        <v>272.89073067660081</v>
      </c>
      <c r="I2750" s="266">
        <f t="shared" si="6308"/>
        <v>315.84383826830822</v>
      </c>
      <c r="J2750" s="266">
        <f t="shared" si="6308"/>
        <v>165.33256087191549</v>
      </c>
      <c r="K2750" s="266">
        <f t="shared" si="6308"/>
        <v>179.69150396298843</v>
      </c>
      <c r="L2750" s="266">
        <f t="shared" si="6308"/>
        <v>0</v>
      </c>
      <c r="M2750" s="266">
        <f t="shared" si="6308"/>
        <v>0</v>
      </c>
      <c r="N2750" s="266">
        <f t="shared" si="6308"/>
        <v>0</v>
      </c>
      <c r="O2750" s="267">
        <f t="shared" si="6308"/>
        <v>0</v>
      </c>
      <c r="P2750" s="159">
        <f t="shared" si="6290"/>
        <v>933.75863377981295</v>
      </c>
    </row>
    <row r="2751" spans="1:53" x14ac:dyDescent="0.25">
      <c r="A2751" s="193" t="s">
        <v>119</v>
      </c>
      <c r="B2751" s="376"/>
      <c r="C2751" s="86" t="s">
        <v>247</v>
      </c>
      <c r="D2751" s="266">
        <f t="shared" ref="D2751:O2751" si="6309">+IFERROR(D2714/D2733/30,0)</f>
        <v>0</v>
      </c>
      <c r="E2751" s="266">
        <f t="shared" si="6309"/>
        <v>0</v>
      </c>
      <c r="F2751" s="266">
        <f t="shared" si="6309"/>
        <v>0</v>
      </c>
      <c r="G2751" s="266">
        <f t="shared" si="6309"/>
        <v>0</v>
      </c>
      <c r="H2751" s="266">
        <f t="shared" si="6309"/>
        <v>0</v>
      </c>
      <c r="I2751" s="266">
        <f t="shared" si="6309"/>
        <v>0</v>
      </c>
      <c r="J2751" s="266">
        <f t="shared" si="6309"/>
        <v>0</v>
      </c>
      <c r="K2751" s="266">
        <f t="shared" si="6309"/>
        <v>0</v>
      </c>
      <c r="L2751" s="266">
        <f t="shared" si="6309"/>
        <v>0</v>
      </c>
      <c r="M2751" s="266">
        <f t="shared" si="6309"/>
        <v>0</v>
      </c>
      <c r="N2751" s="266">
        <f t="shared" si="6309"/>
        <v>0</v>
      </c>
      <c r="O2751" s="267">
        <f t="shared" si="6309"/>
        <v>0</v>
      </c>
      <c r="P2751" s="159">
        <f t="shared" si="6290"/>
        <v>0</v>
      </c>
    </row>
    <row r="2752" spans="1:53" x14ac:dyDescent="0.25">
      <c r="A2752" s="193" t="s">
        <v>119</v>
      </c>
      <c r="B2752" s="376"/>
      <c r="C2752" s="86" t="s">
        <v>248</v>
      </c>
      <c r="D2752" s="266">
        <f t="shared" ref="D2752:O2752" si="6310">+IFERROR(D2715/D2734/30,0)</f>
        <v>0</v>
      </c>
      <c r="E2752" s="266">
        <f t="shared" si="6310"/>
        <v>0</v>
      </c>
      <c r="F2752" s="266">
        <f t="shared" si="6310"/>
        <v>0</v>
      </c>
      <c r="G2752" s="266">
        <f t="shared" si="6310"/>
        <v>0</v>
      </c>
      <c r="H2752" s="266">
        <f t="shared" si="6310"/>
        <v>111.7300985460903</v>
      </c>
      <c r="I2752" s="266">
        <f t="shared" si="6310"/>
        <v>125.9771706225812</v>
      </c>
      <c r="J2752" s="266">
        <f t="shared" si="6310"/>
        <v>41.081518960414527</v>
      </c>
      <c r="K2752" s="266">
        <f t="shared" si="6310"/>
        <v>25.873514374463809</v>
      </c>
      <c r="L2752" s="266">
        <f t="shared" si="6310"/>
        <v>0</v>
      </c>
      <c r="M2752" s="266">
        <f t="shared" si="6310"/>
        <v>0</v>
      </c>
      <c r="N2752" s="266">
        <f t="shared" si="6310"/>
        <v>0</v>
      </c>
      <c r="O2752" s="267">
        <f t="shared" si="6310"/>
        <v>0</v>
      </c>
      <c r="P2752" s="159">
        <f t="shared" si="6290"/>
        <v>304.66230250354982</v>
      </c>
    </row>
    <row r="2753" spans="1:16" x14ac:dyDescent="0.25">
      <c r="A2753" s="193" t="s">
        <v>119</v>
      </c>
      <c r="B2753" s="376"/>
      <c r="C2753" s="86" t="s">
        <v>249</v>
      </c>
      <c r="D2753" s="87">
        <f t="shared" ref="D2753:O2753" si="6311">+IFERROR(D2716/D2735/30,0)</f>
        <v>0</v>
      </c>
      <c r="E2753" s="87">
        <f t="shared" si="6311"/>
        <v>0</v>
      </c>
      <c r="F2753" s="87">
        <f t="shared" si="6311"/>
        <v>0</v>
      </c>
      <c r="G2753" s="87">
        <f t="shared" si="6311"/>
        <v>0</v>
      </c>
      <c r="H2753" s="87">
        <f t="shared" si="6311"/>
        <v>118.51805546935211</v>
      </c>
      <c r="I2753" s="87">
        <f t="shared" si="6311"/>
        <v>94.927489109110638</v>
      </c>
      <c r="J2753" s="87">
        <f t="shared" si="6311"/>
        <v>66.585920167669912</v>
      </c>
      <c r="K2753" s="87">
        <f t="shared" si="6311"/>
        <v>18.768314995881067</v>
      </c>
      <c r="L2753" s="87">
        <f t="shared" si="6311"/>
        <v>0</v>
      </c>
      <c r="M2753" s="87">
        <f t="shared" si="6311"/>
        <v>0</v>
      </c>
      <c r="N2753" s="87">
        <f t="shared" si="6311"/>
        <v>0</v>
      </c>
      <c r="O2753" s="159">
        <f t="shared" si="6311"/>
        <v>0</v>
      </c>
      <c r="P2753" s="159">
        <f t="shared" si="6290"/>
        <v>298.7997797420137</v>
      </c>
    </row>
    <row r="2754" spans="1:16" ht="15.75" thickBot="1" x14ac:dyDescent="0.3">
      <c r="A2754" s="193" t="s">
        <v>119</v>
      </c>
      <c r="B2754" s="376"/>
      <c r="C2754" s="96" t="s">
        <v>250</v>
      </c>
      <c r="D2754" s="168">
        <f t="shared" ref="D2754:O2754" si="6312">+IFERROR(D2717/D2736/30,0)</f>
        <v>0</v>
      </c>
      <c r="E2754" s="168">
        <f t="shared" si="6312"/>
        <v>0</v>
      </c>
      <c r="F2754" s="168">
        <f t="shared" si="6312"/>
        <v>0</v>
      </c>
      <c r="G2754" s="168">
        <f t="shared" si="6312"/>
        <v>0</v>
      </c>
      <c r="H2754" s="168"/>
      <c r="I2754" s="168">
        <f t="shared" si="6312"/>
        <v>0</v>
      </c>
      <c r="J2754" s="168">
        <f t="shared" si="6312"/>
        <v>0</v>
      </c>
      <c r="K2754" s="168">
        <f t="shared" si="6312"/>
        <v>0</v>
      </c>
      <c r="L2754" s="168">
        <f t="shared" si="6312"/>
        <v>0</v>
      </c>
      <c r="M2754" s="168">
        <f t="shared" si="6312"/>
        <v>0</v>
      </c>
      <c r="N2754" s="168">
        <f t="shared" si="6312"/>
        <v>0</v>
      </c>
      <c r="O2754" s="169">
        <f t="shared" si="6312"/>
        <v>0</v>
      </c>
      <c r="P2754" s="169">
        <f t="shared" si="6290"/>
        <v>0</v>
      </c>
    </row>
    <row r="2755" spans="1:16" ht="15.75" thickBot="1" x14ac:dyDescent="0.3">
      <c r="A2755" s="193" t="s">
        <v>119</v>
      </c>
      <c r="B2755" s="376"/>
      <c r="C2755" s="183" t="s">
        <v>13</v>
      </c>
      <c r="D2755" s="72">
        <v>0</v>
      </c>
      <c r="E2755" s="72">
        <v>0</v>
      </c>
      <c r="F2755" s="72">
        <v>0</v>
      </c>
      <c r="G2755" s="72">
        <v>0</v>
      </c>
      <c r="H2755" s="72">
        <f>(30*0.87)+(15*0.13)</f>
        <v>28.05</v>
      </c>
      <c r="I2755" s="72">
        <f>(20*0.464198)+(15*0.13)+(10*0.405802)</f>
        <v>15.291979999999999</v>
      </c>
      <c r="J2755" s="72">
        <v>10</v>
      </c>
      <c r="K2755" s="72">
        <v>10</v>
      </c>
      <c r="L2755" s="72">
        <v>0</v>
      </c>
      <c r="M2755" s="72">
        <v>0</v>
      </c>
      <c r="N2755" s="72">
        <v>0</v>
      </c>
      <c r="O2755" s="72">
        <v>0</v>
      </c>
      <c r="P2755" s="184"/>
    </row>
    <row r="2756" spans="1:16" x14ac:dyDescent="0.25">
      <c r="A2756" s="193" t="s">
        <v>119</v>
      </c>
      <c r="B2756" s="376"/>
      <c r="C2756" s="99" t="s">
        <v>4</v>
      </c>
      <c r="D2756" s="100" t="e">
        <f>+D2749/D2755*30</f>
        <v>#DIV/0!</v>
      </c>
      <c r="E2756" s="100" t="e">
        <f t="shared" ref="E2756" si="6313">+E2749/E2755*30</f>
        <v>#DIV/0!</v>
      </c>
      <c r="F2756" s="100" t="e">
        <f t="shared" ref="F2756" si="6314">+F2749/F2755*30</f>
        <v>#DIV/0!</v>
      </c>
      <c r="G2756" s="100" t="e">
        <f t="shared" ref="G2756" si="6315">+G2749/G2755*30</f>
        <v>#DIV/0!</v>
      </c>
      <c r="H2756" s="100">
        <f t="shared" ref="H2756" si="6316">+H2749/H2755*30</f>
        <v>538.11645421608898</v>
      </c>
      <c r="I2756" s="100">
        <f t="shared" ref="I2756" si="6317">+I2749/I2755*30</f>
        <v>1053</v>
      </c>
      <c r="J2756" s="100">
        <f t="shared" ref="J2756" si="6318">+J2749/J2755*30</f>
        <v>819</v>
      </c>
      <c r="K2756" s="100">
        <f t="shared" ref="K2756" si="6319">+K2749/K2755*30</f>
        <v>673</v>
      </c>
      <c r="L2756" s="100" t="e">
        <f t="shared" ref="L2756" si="6320">+L2749/L2755*30</f>
        <v>#DIV/0!</v>
      </c>
      <c r="M2756" s="100" t="e">
        <f t="shared" ref="M2756" si="6321">+M2749/M2755*30</f>
        <v>#DIV/0!</v>
      </c>
      <c r="N2756" s="100" t="e">
        <f t="shared" ref="N2756" si="6322">+N2749/N2755*30</f>
        <v>#DIV/0!</v>
      </c>
      <c r="O2756" s="167" t="e">
        <f t="shared" ref="O2756" si="6323">+O2749/O2755*30</f>
        <v>#DIV/0!</v>
      </c>
      <c r="P2756" s="167" t="e">
        <f>SUM(D2756:O2756)</f>
        <v>#DIV/0!</v>
      </c>
    </row>
    <row r="2757" spans="1:16" x14ac:dyDescent="0.25">
      <c r="A2757" s="193" t="s">
        <v>119</v>
      </c>
      <c r="B2757" s="376"/>
      <c r="C2757" s="86" t="s">
        <v>216</v>
      </c>
      <c r="D2757" s="87" t="e">
        <f>+D2750/D2755*30</f>
        <v>#DIV/0!</v>
      </c>
      <c r="E2757" s="87" t="e">
        <f t="shared" ref="E2757:O2757" si="6324">+E2750/E2755*30</f>
        <v>#DIV/0!</v>
      </c>
      <c r="F2757" s="87" t="e">
        <f t="shared" si="6324"/>
        <v>#DIV/0!</v>
      </c>
      <c r="G2757" s="87" t="e">
        <f t="shared" si="6324"/>
        <v>#DIV/0!</v>
      </c>
      <c r="H2757" s="87">
        <f t="shared" si="6324"/>
        <v>291.86174403914521</v>
      </c>
      <c r="I2757" s="87">
        <f t="shared" si="6324"/>
        <v>619.62644131428669</v>
      </c>
      <c r="J2757" s="87">
        <f t="shared" si="6324"/>
        <v>495.9976826157465</v>
      </c>
      <c r="K2757" s="87">
        <f t="shared" si="6324"/>
        <v>539.07451188896528</v>
      </c>
      <c r="L2757" s="87" t="e">
        <f t="shared" si="6324"/>
        <v>#DIV/0!</v>
      </c>
      <c r="M2757" s="87" t="e">
        <f t="shared" si="6324"/>
        <v>#DIV/0!</v>
      </c>
      <c r="N2757" s="87" t="e">
        <f t="shared" si="6324"/>
        <v>#DIV/0!</v>
      </c>
      <c r="O2757" s="159" t="e">
        <f t="shared" si="6324"/>
        <v>#DIV/0!</v>
      </c>
      <c r="P2757" s="159" t="e">
        <f t="shared" ref="P2757:P2761" si="6325">SUM(D2757:O2757)</f>
        <v>#DIV/0!</v>
      </c>
    </row>
    <row r="2758" spans="1:16" x14ac:dyDescent="0.25">
      <c r="A2758" s="193" t="s">
        <v>119</v>
      </c>
      <c r="B2758" s="376"/>
      <c r="C2758" s="86" t="s">
        <v>217</v>
      </c>
      <c r="D2758" s="87" t="e">
        <f>+D2751/D2755*30</f>
        <v>#DIV/0!</v>
      </c>
      <c r="E2758" s="87" t="e">
        <f t="shared" ref="E2758:O2758" si="6326">+E2751/E2755*30</f>
        <v>#DIV/0!</v>
      </c>
      <c r="F2758" s="87" t="e">
        <f t="shared" si="6326"/>
        <v>#DIV/0!</v>
      </c>
      <c r="G2758" s="87" t="e">
        <f t="shared" si="6326"/>
        <v>#DIV/0!</v>
      </c>
      <c r="H2758" s="87">
        <f t="shared" si="6326"/>
        <v>0</v>
      </c>
      <c r="I2758" s="87">
        <f t="shared" si="6326"/>
        <v>0</v>
      </c>
      <c r="J2758" s="87">
        <f t="shared" si="6326"/>
        <v>0</v>
      </c>
      <c r="K2758" s="87">
        <f t="shared" si="6326"/>
        <v>0</v>
      </c>
      <c r="L2758" s="87" t="e">
        <f t="shared" si="6326"/>
        <v>#DIV/0!</v>
      </c>
      <c r="M2758" s="87" t="e">
        <f t="shared" si="6326"/>
        <v>#DIV/0!</v>
      </c>
      <c r="N2758" s="87" t="e">
        <f t="shared" si="6326"/>
        <v>#DIV/0!</v>
      </c>
      <c r="O2758" s="159" t="e">
        <f t="shared" si="6326"/>
        <v>#DIV/0!</v>
      </c>
      <c r="P2758" s="159"/>
    </row>
    <row r="2759" spans="1:16" x14ac:dyDescent="0.25">
      <c r="A2759" s="193" t="s">
        <v>119</v>
      </c>
      <c r="B2759" s="376"/>
      <c r="C2759" s="86" t="s">
        <v>218</v>
      </c>
      <c r="D2759" s="87" t="e">
        <f>+D2752/D2755*30</f>
        <v>#DIV/0!</v>
      </c>
      <c r="E2759" s="87" t="e">
        <f t="shared" ref="E2759:O2759" si="6327">+E2752/E2755*30</f>
        <v>#DIV/0!</v>
      </c>
      <c r="F2759" s="87" t="e">
        <f t="shared" si="6327"/>
        <v>#DIV/0!</v>
      </c>
      <c r="G2759" s="87" t="e">
        <f t="shared" si="6327"/>
        <v>#DIV/0!</v>
      </c>
      <c r="H2759" s="87">
        <f t="shared" si="6327"/>
        <v>119.49743160009658</v>
      </c>
      <c r="I2759" s="87">
        <f t="shared" si="6327"/>
        <v>247.14360852403914</v>
      </c>
      <c r="J2759" s="87">
        <f t="shared" si="6327"/>
        <v>123.24455688124358</v>
      </c>
      <c r="K2759" s="87">
        <f t="shared" si="6327"/>
        <v>77.620543123391428</v>
      </c>
      <c r="L2759" s="87" t="e">
        <f t="shared" si="6327"/>
        <v>#DIV/0!</v>
      </c>
      <c r="M2759" s="87" t="e">
        <f t="shared" si="6327"/>
        <v>#DIV/0!</v>
      </c>
      <c r="N2759" s="87" t="e">
        <f t="shared" si="6327"/>
        <v>#DIV/0!</v>
      </c>
      <c r="O2759" s="159" t="e">
        <f t="shared" si="6327"/>
        <v>#DIV/0!</v>
      </c>
      <c r="P2759" s="159"/>
    </row>
    <row r="2760" spans="1:16" x14ac:dyDescent="0.25">
      <c r="A2760" s="193" t="s">
        <v>119</v>
      </c>
      <c r="B2760" s="376"/>
      <c r="C2760" s="86" t="s">
        <v>219</v>
      </c>
      <c r="D2760" s="87" t="e">
        <f>+D2753/D2755*30</f>
        <v>#DIV/0!</v>
      </c>
      <c r="E2760" s="87" t="e">
        <f t="shared" ref="E2760:O2760" si="6328">+E2753/E2755*30</f>
        <v>#DIV/0!</v>
      </c>
      <c r="F2760" s="87" t="e">
        <f t="shared" si="6328"/>
        <v>#DIV/0!</v>
      </c>
      <c r="G2760" s="87" t="e">
        <f t="shared" si="6328"/>
        <v>#DIV/0!</v>
      </c>
      <c r="H2760" s="87">
        <f t="shared" si="6328"/>
        <v>126.75727857684717</v>
      </c>
      <c r="I2760" s="87">
        <f t="shared" si="6328"/>
        <v>186.22995016167425</v>
      </c>
      <c r="J2760" s="87">
        <f t="shared" si="6328"/>
        <v>199.75776050300973</v>
      </c>
      <c r="K2760" s="87">
        <f t="shared" si="6328"/>
        <v>56.304944987643196</v>
      </c>
      <c r="L2760" s="87" t="e">
        <f t="shared" si="6328"/>
        <v>#DIV/0!</v>
      </c>
      <c r="M2760" s="87" t="e">
        <f t="shared" si="6328"/>
        <v>#DIV/0!</v>
      </c>
      <c r="N2760" s="87" t="e">
        <f t="shared" si="6328"/>
        <v>#DIV/0!</v>
      </c>
      <c r="O2760" s="159" t="e">
        <f t="shared" si="6328"/>
        <v>#DIV/0!</v>
      </c>
      <c r="P2760" s="159"/>
    </row>
    <row r="2761" spans="1:16" ht="15.75" thickBot="1" x14ac:dyDescent="0.3">
      <c r="A2761" s="193" t="s">
        <v>119</v>
      </c>
      <c r="B2761" s="376"/>
      <c r="C2761" s="96" t="s">
        <v>238</v>
      </c>
      <c r="D2761" s="168" t="e">
        <f>+D2754/D2755*30</f>
        <v>#DIV/0!</v>
      </c>
      <c r="E2761" s="168" t="e">
        <f t="shared" ref="E2761:O2761" si="6329">+E2754/E2755*30</f>
        <v>#DIV/0!</v>
      </c>
      <c r="F2761" s="168" t="e">
        <f t="shared" si="6329"/>
        <v>#DIV/0!</v>
      </c>
      <c r="G2761" s="168" t="e">
        <f t="shared" si="6329"/>
        <v>#DIV/0!</v>
      </c>
      <c r="H2761" s="168">
        <f t="shared" si="6329"/>
        <v>0</v>
      </c>
      <c r="I2761" s="168">
        <f t="shared" si="6329"/>
        <v>0</v>
      </c>
      <c r="J2761" s="168">
        <f t="shared" si="6329"/>
        <v>0</v>
      </c>
      <c r="K2761" s="168">
        <f t="shared" si="6329"/>
        <v>0</v>
      </c>
      <c r="L2761" s="168" t="e">
        <f t="shared" si="6329"/>
        <v>#DIV/0!</v>
      </c>
      <c r="M2761" s="168" t="e">
        <f t="shared" si="6329"/>
        <v>#DIV/0!</v>
      </c>
      <c r="N2761" s="168" t="e">
        <f t="shared" si="6329"/>
        <v>#DIV/0!</v>
      </c>
      <c r="O2761" s="169" t="e">
        <f t="shared" si="6329"/>
        <v>#DIV/0!</v>
      </c>
      <c r="P2761" s="169" t="e">
        <f t="shared" si="6325"/>
        <v>#DIV/0!</v>
      </c>
    </row>
    <row r="2762" spans="1:16" x14ac:dyDescent="0.25">
      <c r="A2762" s="193" t="s">
        <v>119</v>
      </c>
      <c r="B2762" s="376"/>
      <c r="C2762" s="76" t="s">
        <v>8</v>
      </c>
      <c r="D2762" s="170">
        <f t="shared" ref="D2762:O2762" si="6330">+D2731/D2725</f>
        <v>1.2426904244701145</v>
      </c>
      <c r="E2762" s="170">
        <f t="shared" si="6330"/>
        <v>1.2518897429374041</v>
      </c>
      <c r="F2762" s="170">
        <f t="shared" si="6330"/>
        <v>1.2518897429374041</v>
      </c>
      <c r="G2762" s="170">
        <f t="shared" si="6330"/>
        <v>1.2709747283427564</v>
      </c>
      <c r="H2762" s="170">
        <f t="shared" si="6330"/>
        <v>1.2709747283427566</v>
      </c>
      <c r="I2762" s="170">
        <f t="shared" si="6330"/>
        <v>1.2709747283427566</v>
      </c>
      <c r="J2762" s="170">
        <f t="shared" si="6330"/>
        <v>1.2551281869491868</v>
      </c>
      <c r="K2762" s="170">
        <f t="shared" si="6330"/>
        <v>1.2551281869491868</v>
      </c>
      <c r="L2762" s="170">
        <f t="shared" si="6330"/>
        <v>1.242680060465615</v>
      </c>
      <c r="M2762" s="170">
        <f t="shared" si="6330"/>
        <v>1.2426904244701145</v>
      </c>
      <c r="N2762" s="170">
        <f t="shared" si="6330"/>
        <v>1.2426904244701147</v>
      </c>
      <c r="O2762" s="171">
        <f t="shared" si="6330"/>
        <v>1.2426904244701147</v>
      </c>
      <c r="P2762" s="171"/>
    </row>
    <row r="2763" spans="1:16" x14ac:dyDescent="0.25">
      <c r="A2763" s="193" t="s">
        <v>119</v>
      </c>
      <c r="B2763" s="376"/>
      <c r="C2763" s="77" t="s">
        <v>6</v>
      </c>
      <c r="D2763" s="172">
        <f>+VLOOKUP(D2711,Conversion!$B$33:$N$71,(MATCH('Measured TV opt-pt'!D2710,butget_aylar_opt,0)+1),0)</f>
        <v>1.3032811699478219</v>
      </c>
      <c r="E2763" s="172">
        <f>+VLOOKUP(E2711,Conversion!$B$33:$N$71,(MATCH('Measured TV opt-pt'!E2710,butget_aylar_opt,0)+1),0)</f>
        <v>1.3446774849708576</v>
      </c>
      <c r="F2763" s="172">
        <f>+VLOOKUP(F2711,Conversion!$B$33:$N$71,(MATCH('Measured TV opt-pt'!F2710,butget_aylar_opt,0)+1),0)</f>
        <v>1.3446774849708576</v>
      </c>
      <c r="G2763" s="172">
        <f>+VLOOKUP(G2711,Conversion!$B$33:$N$71,(MATCH('Measured TV opt-pt'!G2710,butget_aylar_opt,0)+1),0)</f>
        <v>1.3691883406306253</v>
      </c>
      <c r="H2763" s="172">
        <f>+VLOOKUP(H2711,Conversion!$B$33:$N$71,(MATCH('Measured TV opt-pt'!H2710,butget_aylar_opt,0)+1),0)</f>
        <v>1.3691883406306253</v>
      </c>
      <c r="I2763" s="172">
        <f>+VLOOKUP(I2711,Conversion!$B$33:$N$71,(MATCH('Measured TV opt-pt'!I2710,butget_aylar_opt,0)+1),0)</f>
        <v>1.3691883406306253</v>
      </c>
      <c r="J2763" s="172">
        <f>+VLOOKUP(J2711,Conversion!$B$33:$N$71,(MATCH('Measured TV opt-pt'!J2710,butget_aylar_opt,0)+1),0)</f>
        <v>1.3436976271430785</v>
      </c>
      <c r="K2763" s="172">
        <f>+VLOOKUP(K2711,Conversion!$B$33:$N$71,(MATCH('Measured TV opt-pt'!K2710,butget_aylar_opt,0)+1),0)</f>
        <v>1.3436976271430785</v>
      </c>
      <c r="L2763" s="172">
        <f>+VLOOKUP(L2711,Conversion!$B$33:$N$71,(MATCH('Measured TV opt-pt'!L2710,butget_aylar_opt,0)+1),0)</f>
        <v>1.2811771546541402</v>
      </c>
      <c r="M2763" s="172">
        <f>+VLOOKUP(M2711,Conversion!$B$33:$N$71,(MATCH('Measured TV opt-pt'!M2710,butget_aylar_opt,0)+1),0)</f>
        <v>1.3032811699478219</v>
      </c>
      <c r="N2763" s="172">
        <f>+VLOOKUP(N2711,Conversion!$B$33:$N$71,(MATCH('Measured TV opt-pt'!N2710,butget_aylar_opt,0)+1),0)</f>
        <v>1.3032811699478219</v>
      </c>
      <c r="O2763" s="173">
        <f>+VLOOKUP(O2711,Conversion!$B$33:$N$71,(MATCH('Measured TV opt-pt'!O2710,butget_aylar_opt,0)+1),0)</f>
        <v>1.3032811699478219</v>
      </c>
      <c r="P2763" s="173"/>
    </row>
    <row r="2764" spans="1:16" ht="15.75" thickBot="1" x14ac:dyDescent="0.3">
      <c r="A2764" s="193" t="s">
        <v>119</v>
      </c>
      <c r="B2764" s="377"/>
      <c r="C2764" s="96" t="s">
        <v>7</v>
      </c>
      <c r="D2764" s="172">
        <f>+VLOOKUP(D2711,Conversion!$B$74:$N$112,(MATCH('Measured TV opt-pt'!D2710,budget_aylar_pt,0)+1),0)</f>
        <v>1.1686350688862501</v>
      </c>
      <c r="E2764" s="172">
        <f>+VLOOKUP(E2711,Conversion!$B$74:$N$112,(MATCH('Measured TV opt-pt'!E2710,budget_aylar_pt,0)+1),0)</f>
        <v>1.138482502674294</v>
      </c>
      <c r="F2764" s="172">
        <f>+VLOOKUP(F2711,Conversion!$B$74:$N$112,(MATCH('Measured TV opt-pt'!F2710,budget_aylar_pt,0)+1),0)</f>
        <v>1.138482502674294</v>
      </c>
      <c r="G2764" s="172">
        <f>+VLOOKUP(G2711,Conversion!$B$74:$N$112,(MATCH('Measured TV opt-pt'!G2710,budget_aylar_pt,0)+1),0)</f>
        <v>1.1509358688798055</v>
      </c>
      <c r="H2764" s="172">
        <f>+VLOOKUP(H2711,Conversion!$B$74:$N$112,(MATCH('Measured TV opt-pt'!H2710,budget_aylar_pt,0)+1),0)</f>
        <v>1.1509358688798055</v>
      </c>
      <c r="I2764" s="172">
        <f>+VLOOKUP(I2711,Conversion!$B$74:$N$112,(MATCH('Measured TV opt-pt'!I2710,budget_aylar_pt,0)+1),0)</f>
        <v>1.1509358688798055</v>
      </c>
      <c r="J2764" s="172">
        <f>+VLOOKUP(J2711,Conversion!$B$74:$N$112,(MATCH('Measured TV opt-pt'!J2710,budget_aylar_pt,0)+1),0)</f>
        <v>1.1468766489344304</v>
      </c>
      <c r="K2764" s="172">
        <f>+VLOOKUP(K2711,Conversion!$B$74:$N$112,(MATCH('Measured TV opt-pt'!K2710,budget_aylar_pt,0)+1),0)</f>
        <v>1.1468766489344304</v>
      </c>
      <c r="L2764" s="172">
        <f>+VLOOKUP(L2711,Conversion!$B$74:$N$112,(MATCH('Measured TV opt-pt'!L2710,budget_aylar_pt,0)+1),0)</f>
        <v>1.1956280564574182</v>
      </c>
      <c r="M2764" s="172">
        <f>+VLOOKUP(M2711,Conversion!$B$74:$N$112,(MATCH('Measured TV opt-pt'!M2710,budget_aylar_pt,0)+1),0)</f>
        <v>1.1686350688862501</v>
      </c>
      <c r="N2764" s="172">
        <f>+VLOOKUP(N2711,Conversion!$B$74:$N$112,(MATCH('Measured TV opt-pt'!N2710,budget_aylar_pt,0)+1),0)</f>
        <v>1.1686350688862501</v>
      </c>
      <c r="O2764" s="173">
        <f>+VLOOKUP(O2711,Conversion!$B$74:$N$112,(MATCH('Measured TV opt-pt'!O2710,budget_aylar_pt,0)+1),0)</f>
        <v>1.1686350688862501</v>
      </c>
      <c r="P2764" s="174"/>
    </row>
    <row r="2765" spans="1:16" ht="21.75" thickBot="1" x14ac:dyDescent="0.3">
      <c r="A2765" s="193" t="s">
        <v>119</v>
      </c>
      <c r="B2765" s="240" t="s">
        <v>126</v>
      </c>
      <c r="C2765" s="74" t="s">
        <v>107</v>
      </c>
      <c r="D2765" s="153">
        <v>1</v>
      </c>
      <c r="E2765" s="153">
        <v>2</v>
      </c>
      <c r="F2765" s="153">
        <v>3</v>
      </c>
      <c r="G2765" s="153">
        <v>4</v>
      </c>
      <c r="H2765" s="153">
        <v>5</v>
      </c>
      <c r="I2765" s="153">
        <v>6</v>
      </c>
      <c r="J2765" s="153">
        <v>7</v>
      </c>
      <c r="K2765" s="153">
        <v>8</v>
      </c>
      <c r="L2765" s="153">
        <v>9</v>
      </c>
      <c r="M2765" s="153">
        <v>10</v>
      </c>
      <c r="N2765" s="153">
        <v>11</v>
      </c>
      <c r="O2765" s="153">
        <v>12</v>
      </c>
      <c r="P2765" s="74" t="s">
        <v>127</v>
      </c>
    </row>
    <row r="2766" spans="1:16" ht="15.75" customHeight="1" thickBot="1" x14ac:dyDescent="0.3">
      <c r="A2766" s="193" t="s">
        <v>119</v>
      </c>
      <c r="B2766" s="378" t="s">
        <v>165</v>
      </c>
      <c r="C2766" s="185" t="s">
        <v>33</v>
      </c>
      <c r="D2766" s="186" t="s">
        <v>110</v>
      </c>
      <c r="E2766" s="186" t="s">
        <v>110</v>
      </c>
      <c r="F2766" s="186" t="s">
        <v>110</v>
      </c>
      <c r="G2766" s="186" t="s">
        <v>110</v>
      </c>
      <c r="H2766" s="186" t="s">
        <v>110</v>
      </c>
      <c r="I2766" s="186" t="s">
        <v>110</v>
      </c>
      <c r="J2766" s="186" t="s">
        <v>110</v>
      </c>
      <c r="K2766" s="186" t="s">
        <v>110</v>
      </c>
      <c r="L2766" s="186" t="s">
        <v>110</v>
      </c>
      <c r="M2766" s="186" t="s">
        <v>110</v>
      </c>
      <c r="N2766" s="186" t="s">
        <v>110</v>
      </c>
      <c r="O2766" s="186" t="s">
        <v>110</v>
      </c>
      <c r="P2766" s="188" t="s">
        <v>108</v>
      </c>
    </row>
    <row r="2767" spans="1:16" x14ac:dyDescent="0.25">
      <c r="A2767" s="193" t="s">
        <v>119</v>
      </c>
      <c r="B2767" s="379"/>
      <c r="C2767" s="175" t="s">
        <v>125</v>
      </c>
      <c r="D2767" s="200"/>
      <c r="E2767" s="201"/>
      <c r="F2767" s="201"/>
      <c r="G2767" s="201">
        <v>957725.53</v>
      </c>
      <c r="H2767" s="201">
        <v>1007217.0769598625</v>
      </c>
      <c r="I2767" s="201">
        <v>518653.58872390055</v>
      </c>
      <c r="J2767" s="201">
        <v>265523.17768496281</v>
      </c>
      <c r="K2767" s="201">
        <v>302187.06603302463</v>
      </c>
      <c r="L2767" s="201"/>
      <c r="M2767" s="201"/>
      <c r="N2767" s="201"/>
      <c r="O2767" s="176"/>
      <c r="P2767" s="176">
        <f>SUM(D2767:O2767)</f>
        <v>3051306.4394017509</v>
      </c>
    </row>
    <row r="2768" spans="1:16" x14ac:dyDescent="0.25">
      <c r="A2768" s="193" t="s">
        <v>119</v>
      </c>
      <c r="B2768" s="379"/>
      <c r="C2768" s="86" t="s">
        <v>1</v>
      </c>
      <c r="D2768" s="87">
        <f>+D2799*D2781*30</f>
        <v>0</v>
      </c>
      <c r="E2768" s="87">
        <f t="shared" ref="E2768:O2768" si="6331">+E2799*E2781*30</f>
        <v>0</v>
      </c>
      <c r="F2768" s="87">
        <f t="shared" si="6331"/>
        <v>0</v>
      </c>
      <c r="G2768" s="87">
        <f t="shared" si="6331"/>
        <v>450912.68103155168</v>
      </c>
      <c r="H2768" s="87">
        <f t="shared" si="6331"/>
        <v>486397.36623837601</v>
      </c>
      <c r="I2768" s="87">
        <f t="shared" si="6331"/>
        <v>275960.47365236172</v>
      </c>
      <c r="J2768" s="87">
        <f t="shared" si="6331"/>
        <v>149243.67851988148</v>
      </c>
      <c r="K2768" s="87">
        <f t="shared" si="6331"/>
        <v>238484.64085634955</v>
      </c>
      <c r="L2768" s="87">
        <f t="shared" si="6331"/>
        <v>0</v>
      </c>
      <c r="M2768" s="87">
        <f t="shared" si="6331"/>
        <v>0</v>
      </c>
      <c r="N2768" s="87">
        <f t="shared" si="6331"/>
        <v>0</v>
      </c>
      <c r="O2768" s="159">
        <f t="shared" si="6331"/>
        <v>0</v>
      </c>
      <c r="P2768" s="159">
        <f t="shared" ref="P2768:P2772" si="6332">SUM(D2768:O2768)</f>
        <v>1600998.8402985206</v>
      </c>
    </row>
    <row r="2769" spans="1:16" x14ac:dyDescent="0.25">
      <c r="A2769" s="193" t="s">
        <v>119</v>
      </c>
      <c r="B2769" s="379"/>
      <c r="C2769" s="86" t="s">
        <v>209</v>
      </c>
      <c r="D2769" s="87">
        <f t="shared" ref="D2769:O2772" si="6333">+D2800*D2782*30</f>
        <v>0</v>
      </c>
      <c r="E2769" s="259">
        <f t="shared" si="6333"/>
        <v>0</v>
      </c>
      <c r="F2769" s="259">
        <f t="shared" si="6333"/>
        <v>0</v>
      </c>
      <c r="G2769" s="259">
        <f t="shared" si="6333"/>
        <v>0</v>
      </c>
      <c r="H2769" s="259">
        <f t="shared" si="6333"/>
        <v>0</v>
      </c>
      <c r="I2769" s="259">
        <f t="shared" si="6333"/>
        <v>0</v>
      </c>
      <c r="J2769" s="259">
        <f t="shared" si="6333"/>
        <v>0</v>
      </c>
      <c r="K2769" s="259">
        <f t="shared" si="6333"/>
        <v>0</v>
      </c>
      <c r="L2769" s="259">
        <f t="shared" si="6333"/>
        <v>0</v>
      </c>
      <c r="M2769" s="259">
        <f t="shared" si="6333"/>
        <v>0</v>
      </c>
      <c r="N2769" s="259">
        <f t="shared" si="6333"/>
        <v>0</v>
      </c>
      <c r="O2769" s="260">
        <f t="shared" si="6333"/>
        <v>0</v>
      </c>
      <c r="P2769" s="260"/>
    </row>
    <row r="2770" spans="1:16" x14ac:dyDescent="0.25">
      <c r="A2770" s="193" t="s">
        <v>119</v>
      </c>
      <c r="B2770" s="379"/>
      <c r="C2770" s="86" t="s">
        <v>210</v>
      </c>
      <c r="D2770" s="87">
        <f t="shared" si="6333"/>
        <v>0</v>
      </c>
      <c r="E2770" s="259">
        <f t="shared" si="6333"/>
        <v>0</v>
      </c>
      <c r="F2770" s="259">
        <f t="shared" si="6333"/>
        <v>0</v>
      </c>
      <c r="G2770" s="259">
        <f t="shared" si="6333"/>
        <v>284686.98632708681</v>
      </c>
      <c r="H2770" s="259">
        <f t="shared" si="6333"/>
        <v>256204.70156815508</v>
      </c>
      <c r="I2770" s="259">
        <f t="shared" si="6333"/>
        <v>139564.93105342344</v>
      </c>
      <c r="J2770" s="259">
        <f t="shared" si="6333"/>
        <v>45098.773884546448</v>
      </c>
      <c r="K2770" s="259">
        <f t="shared" si="6333"/>
        <v>37328.981951397684</v>
      </c>
      <c r="L2770" s="259">
        <f t="shared" si="6333"/>
        <v>0</v>
      </c>
      <c r="M2770" s="259">
        <f t="shared" si="6333"/>
        <v>0</v>
      </c>
      <c r="N2770" s="259">
        <f t="shared" si="6333"/>
        <v>0</v>
      </c>
      <c r="O2770" s="260">
        <f t="shared" si="6333"/>
        <v>0</v>
      </c>
      <c r="P2770" s="260"/>
    </row>
    <row r="2771" spans="1:16" x14ac:dyDescent="0.25">
      <c r="A2771" s="193" t="s">
        <v>119</v>
      </c>
      <c r="B2771" s="379"/>
      <c r="C2771" s="86" t="s">
        <v>211</v>
      </c>
      <c r="D2771" s="87">
        <f t="shared" si="6333"/>
        <v>0</v>
      </c>
      <c r="E2771" s="259">
        <f t="shared" si="6333"/>
        <v>0</v>
      </c>
      <c r="F2771" s="259">
        <f t="shared" si="6333"/>
        <v>0</v>
      </c>
      <c r="G2771" s="259">
        <f t="shared" si="6333"/>
        <v>222125.86264136145</v>
      </c>
      <c r="H2771" s="259">
        <f t="shared" si="6333"/>
        <v>264615.0091533314</v>
      </c>
      <c r="I2771" s="259">
        <f t="shared" si="6333"/>
        <v>103128.18401811535</v>
      </c>
      <c r="J2771" s="259">
        <f t="shared" si="6333"/>
        <v>71180.725280534869</v>
      </c>
      <c r="K2771" s="259">
        <f t="shared" si="6333"/>
        <v>26373.443225277399</v>
      </c>
      <c r="L2771" s="259">
        <f t="shared" si="6333"/>
        <v>0</v>
      </c>
      <c r="M2771" s="259">
        <f t="shared" si="6333"/>
        <v>0</v>
      </c>
      <c r="N2771" s="259">
        <f t="shared" si="6333"/>
        <v>0</v>
      </c>
      <c r="O2771" s="260">
        <f t="shared" si="6333"/>
        <v>0</v>
      </c>
      <c r="P2771" s="260"/>
    </row>
    <row r="2772" spans="1:16" ht="15.75" thickBot="1" x14ac:dyDescent="0.3">
      <c r="A2772" s="193" t="s">
        <v>119</v>
      </c>
      <c r="B2772" s="379"/>
      <c r="C2772" s="96" t="s">
        <v>227</v>
      </c>
      <c r="D2772" s="87">
        <f t="shared" si="6333"/>
        <v>0</v>
      </c>
      <c r="E2772" s="90">
        <f t="shared" si="6333"/>
        <v>0</v>
      </c>
      <c r="F2772" s="90">
        <f t="shared" si="6333"/>
        <v>0</v>
      </c>
      <c r="G2772" s="90">
        <f t="shared" si="6333"/>
        <v>0</v>
      </c>
      <c r="H2772" s="90">
        <v>176900</v>
      </c>
      <c r="I2772" s="90">
        <v>98000</v>
      </c>
      <c r="J2772" s="90">
        <f t="shared" si="6333"/>
        <v>0</v>
      </c>
      <c r="K2772" s="90">
        <f t="shared" si="6333"/>
        <v>0</v>
      </c>
      <c r="L2772" s="90">
        <f t="shared" si="6333"/>
        <v>0</v>
      </c>
      <c r="M2772" s="90">
        <f t="shared" si="6333"/>
        <v>0</v>
      </c>
      <c r="N2772" s="90">
        <f t="shared" si="6333"/>
        <v>0</v>
      </c>
      <c r="O2772" s="160">
        <f t="shared" si="6333"/>
        <v>0</v>
      </c>
      <c r="P2772" s="160">
        <f t="shared" si="6332"/>
        <v>274900</v>
      </c>
    </row>
    <row r="2773" spans="1:16" ht="15.75" thickBot="1" x14ac:dyDescent="0.3">
      <c r="A2773" s="193" t="s">
        <v>119</v>
      </c>
      <c r="B2773" s="379"/>
      <c r="C2773" s="281" t="s">
        <v>108</v>
      </c>
      <c r="D2773" s="282">
        <f>SUM(D2774:D2778)</f>
        <v>1</v>
      </c>
      <c r="E2773" s="282">
        <f t="shared" ref="E2773" si="6334">SUM(E2774:E2778)</f>
        <v>1.0034229363724529</v>
      </c>
      <c r="F2773" s="282">
        <f t="shared" ref="F2773" si="6335">SUM(F2774:F2778)</f>
        <v>0.99999999999999989</v>
      </c>
      <c r="G2773" s="282">
        <f t="shared" ref="G2773" si="6336">SUM(G2774:G2778)</f>
        <v>0.99999999999999989</v>
      </c>
      <c r="H2773" s="282">
        <f t="shared" ref="H2773" si="6337">SUM(H2774:H2778)</f>
        <v>1</v>
      </c>
      <c r="I2773" s="282">
        <f t="shared" ref="I2773" si="6338">SUM(I2774:I2778)</f>
        <v>1.0000000000000002</v>
      </c>
      <c r="J2773" s="282">
        <f t="shared" ref="J2773" si="6339">SUM(J2774:J2778)</f>
        <v>0.99999999999999978</v>
      </c>
      <c r="K2773" s="282">
        <f t="shared" ref="K2773" si="6340">SUM(K2774:K2778)</f>
        <v>0.99999999999999978</v>
      </c>
      <c r="L2773" s="282">
        <f t="shared" ref="L2773" si="6341">SUM(L2774:L2778)</f>
        <v>1</v>
      </c>
      <c r="M2773" s="282">
        <f t="shared" ref="M2773" si="6342">SUM(M2774:M2778)</f>
        <v>1.0000000000000002</v>
      </c>
      <c r="N2773" s="282">
        <f t="shared" ref="N2773" si="6343">SUM(N2774:N2778)</f>
        <v>1</v>
      </c>
      <c r="O2773" s="282">
        <f t="shared" ref="O2773" si="6344">SUM(O2774:O2778)</f>
        <v>0.99999999999999989</v>
      </c>
      <c r="P2773" s="268"/>
    </row>
    <row r="2774" spans="1:16" ht="15.75" thickBot="1" x14ac:dyDescent="0.3">
      <c r="A2774" s="193" t="s">
        <v>119</v>
      </c>
      <c r="B2774" s="379"/>
      <c r="C2774" s="245" t="s">
        <v>196</v>
      </c>
      <c r="D2774" s="246">
        <v>0.748</v>
      </c>
      <c r="E2774" s="246">
        <v>0.71289999999999998</v>
      </c>
      <c r="F2774" s="246">
        <v>0.70128149006739837</v>
      </c>
      <c r="G2774" s="246">
        <v>0.53018436569432525</v>
      </c>
      <c r="H2774" s="246">
        <v>0.5423765464750937</v>
      </c>
      <c r="I2774" s="246">
        <v>0.58843916554063314</v>
      </c>
      <c r="J2774" s="246">
        <v>0.60561377608760258</v>
      </c>
      <c r="K2774" s="246">
        <v>0.80100224649177598</v>
      </c>
      <c r="L2774" s="246">
        <v>0.74479587945877479</v>
      </c>
      <c r="M2774" s="246">
        <v>0.79328167047923914</v>
      </c>
      <c r="N2774" s="246">
        <v>0.79251746496726783</v>
      </c>
      <c r="O2774" s="246">
        <v>0.75240999999999991</v>
      </c>
      <c r="P2774" s="268"/>
    </row>
    <row r="2775" spans="1:16" ht="15.75" thickBot="1" x14ac:dyDescent="0.3">
      <c r="A2775" s="193" t="s">
        <v>119</v>
      </c>
      <c r="B2775" s="379"/>
      <c r="C2775" s="245" t="s">
        <v>197</v>
      </c>
      <c r="D2775" s="246"/>
      <c r="E2775" s="246">
        <v>3.4229363724529492E-3</v>
      </c>
      <c r="F2775" s="246"/>
      <c r="G2775" s="246"/>
      <c r="H2775" s="246"/>
      <c r="I2775" s="246"/>
      <c r="J2775" s="246"/>
      <c r="K2775" s="246"/>
      <c r="L2775" s="246"/>
      <c r="M2775" s="246"/>
      <c r="N2775" s="246"/>
      <c r="O2775" s="246"/>
      <c r="P2775" s="268"/>
    </row>
    <row r="2776" spans="1:16" ht="15.75" thickBot="1" x14ac:dyDescent="0.3">
      <c r="A2776" s="193" t="s">
        <v>119</v>
      </c>
      <c r="B2776" s="379"/>
      <c r="C2776" s="245" t="s">
        <v>199</v>
      </c>
      <c r="D2776" s="310">
        <v>0.252</v>
      </c>
      <c r="E2776" s="246">
        <v>0.28710000000000002</v>
      </c>
      <c r="F2776" s="246">
        <v>0.27946524626273334</v>
      </c>
      <c r="G2776" s="246">
        <v>0.26027151737500415</v>
      </c>
      <c r="H2776" s="246">
        <v>0.22206611722025232</v>
      </c>
      <c r="I2776" s="246">
        <v>0.23470428159927745</v>
      </c>
      <c r="J2776" s="246">
        <v>0.15048175443375286</v>
      </c>
      <c r="K2776" s="246">
        <v>0.11533513094114624</v>
      </c>
      <c r="L2776" s="246">
        <v>0.2476086029169918</v>
      </c>
      <c r="M2776" s="246">
        <v>0.18024296287308908</v>
      </c>
      <c r="N2776" s="246">
        <v>0.19496532528723082</v>
      </c>
      <c r="O2776" s="246">
        <v>0.24758999999999998</v>
      </c>
      <c r="P2776" s="268"/>
    </row>
    <row r="2777" spans="1:16" ht="15.75" thickBot="1" x14ac:dyDescent="0.3">
      <c r="A2777" s="193" t="s">
        <v>119</v>
      </c>
      <c r="B2777" s="379"/>
      <c r="C2777" s="245" t="s">
        <v>198</v>
      </c>
      <c r="D2777" s="246"/>
      <c r="E2777" s="246"/>
      <c r="F2777" s="246">
        <v>1.9253263669868261E-2</v>
      </c>
      <c r="G2777" s="246">
        <v>0.20954411693067052</v>
      </c>
      <c r="H2777" s="246">
        <v>0.23555733630465386</v>
      </c>
      <c r="I2777" s="246">
        <v>0.17685655286008953</v>
      </c>
      <c r="J2777" s="246">
        <v>0.24390446947864436</v>
      </c>
      <c r="K2777" s="246">
        <v>8.3662622567077571E-2</v>
      </c>
      <c r="L2777" s="246">
        <v>7.5955176242334761E-3</v>
      </c>
      <c r="M2777" s="246">
        <v>2.6475366647671975E-2</v>
      </c>
      <c r="N2777" s="246">
        <v>1.2517209745501362E-2</v>
      </c>
      <c r="O2777" s="246">
        <v>0</v>
      </c>
      <c r="P2777" s="268"/>
    </row>
    <row r="2778" spans="1:16" ht="15.75" thickBot="1" x14ac:dyDescent="0.3">
      <c r="A2778" s="193" t="s">
        <v>119</v>
      </c>
      <c r="B2778" s="379"/>
      <c r="C2778" s="248" t="s">
        <v>228</v>
      </c>
      <c r="D2778" s="249"/>
      <c r="E2778" s="249"/>
      <c r="F2778" s="249"/>
      <c r="G2778" s="249"/>
      <c r="H2778" s="249"/>
      <c r="I2778" s="249"/>
      <c r="J2778" s="249"/>
      <c r="K2778" s="249"/>
      <c r="L2778" s="249"/>
      <c r="M2778" s="249"/>
      <c r="N2778" s="249"/>
      <c r="O2778" s="249"/>
      <c r="P2778" s="177"/>
    </row>
    <row r="2779" spans="1:16" ht="15.75" thickBot="1" x14ac:dyDescent="0.3">
      <c r="A2779" s="193"/>
      <c r="B2779" s="379"/>
      <c r="C2779" s="306" t="s">
        <v>278</v>
      </c>
      <c r="D2779" s="309">
        <v>1</v>
      </c>
      <c r="E2779" s="309">
        <v>1</v>
      </c>
      <c r="F2779" s="309">
        <v>1</v>
      </c>
      <c r="G2779" s="309">
        <v>3</v>
      </c>
      <c r="H2779" s="309">
        <v>1</v>
      </c>
      <c r="I2779" s="309">
        <v>1</v>
      </c>
      <c r="J2779" s="309">
        <v>1</v>
      </c>
      <c r="K2779" s="309">
        <v>1</v>
      </c>
      <c r="L2779" s="309">
        <v>1</v>
      </c>
      <c r="M2779" s="309">
        <v>1</v>
      </c>
      <c r="N2779" s="309">
        <v>1</v>
      </c>
      <c r="O2779" s="309">
        <v>1</v>
      </c>
      <c r="P2779" s="308"/>
    </row>
    <row r="2780" spans="1:16" x14ac:dyDescent="0.25">
      <c r="A2780" s="193" t="s">
        <v>119</v>
      </c>
      <c r="B2780" s="379"/>
      <c r="C2780" s="154" t="s">
        <v>14</v>
      </c>
      <c r="D2780" s="155">
        <f>+SUMPRODUCT(D2781:D2785,D2774:D2778)</f>
        <v>19.58352215817942</v>
      </c>
      <c r="E2780" s="155">
        <f t="shared" ref="E2780" si="6345">+SUMPRODUCT(E2781:E2785,E2774:E2778)</f>
        <v>20.049272936747769</v>
      </c>
      <c r="F2780" s="155">
        <f t="shared" ref="F2780" si="6346">+SUMPRODUCT(F2781:F2785,F2774:F2778)</f>
        <v>21.911004599411875</v>
      </c>
      <c r="G2780" s="155">
        <f t="shared" ref="G2780" si="6347">+SUMPRODUCT(G2781:G2785,G2774:G2778)</f>
        <v>31.228942783990338</v>
      </c>
      <c r="H2780" s="155">
        <f t="shared" ref="H2780" si="6348">+SUMPRODUCT(H2781:H2785,H2774:H2778)</f>
        <v>34.321317677577781</v>
      </c>
      <c r="I2780" s="155">
        <f t="shared" ref="I2780" si="6349">+SUMPRODUCT(I2781:I2785,I2774:I2778)</f>
        <v>32.190963683640902</v>
      </c>
      <c r="J2780" s="155">
        <f t="shared" ref="J2780" si="6350">+SUMPRODUCT(J2781:J2785,J2774:J2778)</f>
        <v>20.678638682002358</v>
      </c>
      <c r="K2780" s="155">
        <f t="shared" ref="K2780" si="6351">+SUMPRODUCT(K2781:K2785,K2774:K2778)</f>
        <v>17.4693625495836</v>
      </c>
      <c r="L2780" s="155">
        <f t="shared" ref="L2780" si="6352">+SUMPRODUCT(L2781:L2785,L2774:L2778)</f>
        <v>23.991363394497959</v>
      </c>
      <c r="M2780" s="155">
        <f t="shared" ref="M2780" si="6353">+SUMPRODUCT(M2781:M2785,M2774:M2778)</f>
        <v>27.257656862768588</v>
      </c>
      <c r="N2780" s="155">
        <f t="shared" ref="N2780" si="6354">+SUMPRODUCT(N2781:N2785,N2774:N2778)</f>
        <v>25.052800302948242</v>
      </c>
      <c r="O2780" s="156">
        <f t="shared" ref="O2780" si="6355">+SUMPRODUCT(O2781:O2785,O2774:O2778)</f>
        <v>21.196595452974034</v>
      </c>
      <c r="P2780" s="156"/>
    </row>
    <row r="2781" spans="1:16" x14ac:dyDescent="0.25">
      <c r="A2781" s="193" t="s">
        <v>119</v>
      </c>
      <c r="B2781" s="379"/>
      <c r="C2781" s="77" t="s">
        <v>34</v>
      </c>
      <c r="D2781" s="243">
        <f>+IF(D2779=1,D2793*'CPP Detay Tum Ay'!D$38+(1-'Measured TV opt-pt'!D2793)*'CPP Detay Tum Ay'!D$20,IF(D2779=2,D2793*'CPP Detay (düşük)'!D$38+(1-'Measured TV opt-pt'!D2793)*'CPP Detay (düşük)'!D$20,IF(D2779=3,D2793*'CPP Detay (yüksek)'!D$38+(1-'Measured TV opt-pt'!D2793)*'CPP Detay (yüksek)'!D$20,"Girilen Rakamda Hata Var")))</f>
        <v>18.582325349092873</v>
      </c>
      <c r="E2781" s="243">
        <f>+IF(E2779=1,E2793*'CPP Detay Tum Ay'!E$38+(1-'Measured TV opt-pt'!E2793)*'CPP Detay Tum Ay'!E$20,IF(E2779=2,E2793*'CPP Detay (düşük)'!E$38+(1-'Measured TV opt-pt'!E2793)*'CPP Detay (düşük)'!E$20,IF(E2779=3,E2793*'CPP Detay (yüksek)'!E$38+(1-'Measured TV opt-pt'!E2793)*'CPP Detay (yüksek)'!E$20,"Girilen Rakamda Hata Var")))</f>
        <v>18.557200451457916</v>
      </c>
      <c r="F2781" s="161">
        <f>+IF(F2779=1,F2793*'CPP Detay Tum Ay'!F$38+(1-'Measured TV opt-pt'!F2793)*'CPP Detay Tum Ay'!F$20,IF(F2779=2,F2793*'CPP Detay (düşük)'!F$38+(1-'Measured TV opt-pt'!F2793)*'CPP Detay (düşük)'!F$20,IF(F2779=3,F2793*'CPP Detay (yüksek)'!F$38+(1-'Measured TV opt-pt'!F2793)*'CPP Detay (yüksek)'!F$20,"Girilen Rakamda Hata Var")))</f>
        <v>20.009552473459905</v>
      </c>
      <c r="G2781" s="161">
        <f>+IF(G2779=1,G2793*'CPP Detay Tum Ay'!G$38+(1-'Measured TV opt-pt'!G2793)*'CPP Detay Tum Ay'!G$20,IF(G2779=2,G2793*'CPP Detay (düşük)'!G$38+(1-'Measured TV opt-pt'!G2793)*'CPP Detay (düşük)'!G$20,IF(G2779=3,G2793*'CPP Detay (yüksek)'!G$38+(1-'Measured TV opt-pt'!G2793)*'CPP Detay (yüksek)'!G$20,"Girilen Rakamda Hata Var")))</f>
        <v>27.732035642656026</v>
      </c>
      <c r="H2781" s="161">
        <f>+IF(H2779=1,H2793*'CPP Detay Tum Ay'!H$38+(1-'Measured TV opt-pt'!H2793)*'CPP Detay Tum Ay'!H$20,IF(H2779=2,H2793*'CPP Detay (düşük)'!H$38+(1-'Measured TV opt-pt'!H2793)*'CPP Detay (düşük)'!H$20,IF(H2779=3,H2793*'CPP Detay (yüksek)'!H$38+(1-'Measured TV opt-pt'!H2793)*'CPP Detay (yüksek)'!H$20,"Girilen Rakamda Hata Var")))</f>
        <v>30.55844042177371</v>
      </c>
      <c r="I2781" s="161">
        <f>+IF(I2779=1,I2793*'CPP Detay Tum Ay'!I$38+(1-'Measured TV opt-pt'!I2793)*'CPP Detay Tum Ay'!I$20,IF(I2779=2,I2793*'CPP Detay (düşük)'!I$38+(1-'Measured TV opt-pt'!I2793)*'CPP Detay (düşük)'!I$20,IF(I2779=3,I2793*'CPP Detay (yüksek)'!I$38+(1-'Measured TV opt-pt'!I2793)*'CPP Detay (yüksek)'!I$20,"Girilen Rakamda Hata Var")))</f>
        <v>29.107298630064239</v>
      </c>
      <c r="J2781" s="161">
        <f>+IF(J2779=1,J2793*'CPP Detay Tum Ay'!J$38+(1-'Measured TV opt-pt'!J2793)*'CPP Detay Tum Ay'!J$20,IF(J2779=2,J2793*'CPP Detay (düşük)'!J$38+(1-'Measured TV opt-pt'!J2793)*'CPP Detay (düşük)'!J$20,IF(J2779=3,J2793*'CPP Detay (yüksek)'!J$38+(1-'Measured TV opt-pt'!J2793)*'CPP Detay (yüksek)'!J$20,"Girilen Rakamda Hata Var")))</f>
        <v>19.191976676831089</v>
      </c>
      <c r="K2781" s="161">
        <f>+IF(K2779=1,K2793*'CPP Detay Tum Ay'!K$38+(1-'Measured TV opt-pt'!K2793)*'CPP Detay Tum Ay'!K$20,IF(K2779=2,K2793*'CPP Detay (düşük)'!K$38+(1-'Measured TV opt-pt'!K2793)*'CPP Detay (düşük)'!K$20,IF(K2779=3,K2793*'CPP Detay (yüksek)'!K$38+(1-'Measured TV opt-pt'!K2793)*'CPP Detay (yüksek)'!K$20,"Girilen Rakamda Hata Var")))</f>
        <v>17.21186243004767</v>
      </c>
      <c r="L2781" s="255">
        <f>+IF(L2779=1,L2793*'CPP Detay Tum Ay'!L$38+(1-'Measured TV opt-pt'!L2793)*'CPP Detay Tum Ay'!L$20,IF(L2779=2,L2793*'CPP Detay (düşük)'!L$38+(1-'Measured TV opt-pt'!L2793)*'CPP Detay (düşük)'!L$20,IF(L2779=3,L2793*'CPP Detay (yüksek)'!L$38+(1-'Measured TV opt-pt'!L2793)*'CPP Detay (yüksek)'!L$20,"Girilen Rakamda Hata Var")))</f>
        <v>22.467149289573328</v>
      </c>
      <c r="M2781" s="255">
        <f>+IF(M2779=1,M2793*'CPP Detay Tum Ay'!M$38+(1-'Measured TV opt-pt'!M2793)*'CPP Detay Tum Ay'!M$20,IF(M2779=2,M2793*'CPP Detay (düşük)'!M$38+(1-'Measured TV opt-pt'!M2793)*'CPP Detay (düşük)'!M$20,IF(M2779=3,M2793*'CPP Detay (yüksek)'!M$38+(1-'Measured TV opt-pt'!M2793)*'CPP Detay (yüksek)'!M$20,"Girilen Rakamda Hata Var")))</f>
        <v>25.789248753307362</v>
      </c>
      <c r="N2781" s="255">
        <f>+IF(N2779=1,N2793*'CPP Detay Tum Ay'!N$38+(1-'Measured TV opt-pt'!N2793)*'CPP Detay Tum Ay'!N$20,IF(N2779=2,N2793*'CPP Detay (düşük)'!N$38+(1-'Measured TV opt-pt'!N2793)*'CPP Detay (düşük)'!N$20,IF(N2779=3,N2793*'CPP Detay (yüksek)'!N$38+(1-'Measured TV opt-pt'!N2793)*'CPP Detay (yüksek)'!N$20,"Girilen Rakamda Hata Var")))</f>
        <v>23.803341004858662</v>
      </c>
      <c r="O2781" s="256">
        <f>+IF(O2779=1,O2793*'CPP Detay Tum Ay'!O$38+(1-'Measured TV opt-pt'!O2793)*'CPP Detay Tum Ay'!O$20,IF(O2779=2,O2793*'CPP Detay (düşük)'!O$38+(1-'Measured TV opt-pt'!O2793)*'CPP Detay (düşük)'!O$20,IF(O2779=3,O2793*'CPP Detay (yüksek)'!O$38+(1-'Measured TV opt-pt'!O2793)*'CPP Detay (yüksek)'!O$20,"Girilen Rakamda Hata Var")))</f>
        <v>19.99835323959751</v>
      </c>
      <c r="P2781" s="162"/>
    </row>
    <row r="2782" spans="1:16" x14ac:dyDescent="0.25">
      <c r="A2782" s="193" t="s">
        <v>119</v>
      </c>
      <c r="B2782" s="379"/>
      <c r="C2782" s="77" t="s">
        <v>194</v>
      </c>
      <c r="D2782" s="243">
        <f>+IF(D2779=1,D2794*'CPP Detay Tum Ay'!D$94+(1-'Measured TV opt-pt'!D2794)*'CPP Detay Tum Ay'!D$76,IF(D2779=2,D2794*'CPP Detay (düşük)'!D$94+(1-'Measured TV opt-pt'!D2794)*'CPP Detay (düşük)'!D$76,IF(D2779=3,D2794*'CPP Detay (yüksek)'!D$94+(1-'Measured TV opt-pt'!D2794)*'CPP Detay (yüksek)'!D$76,"Girilen Rakamda Hata Var")))</f>
        <v>0</v>
      </c>
      <c r="E2782" s="243">
        <f>+IF(E2779=1,E2794*'CPP Detay Tum Ay'!E$94+(1-'Measured TV opt-pt'!E2794)*'CPP Detay Tum Ay'!E$76,IF(E2779=2,E2794*'CPP Detay (düşük)'!E$94+(1-'Measured TV opt-pt'!E2794)*'CPP Detay (düşük)'!E$76,IF(E2779=3,E2794*'CPP Detay (yüksek)'!E$94+(1-'Measured TV opt-pt'!E2794)*'CPP Detay (yüksek)'!E$76,"Girilen Rakamda Hata Var")))</f>
        <v>0</v>
      </c>
      <c r="F2782" s="243">
        <f>+IF(F2779=1,F2794*'CPP Detay Tum Ay'!F$94+(1-'Measured TV opt-pt'!F2794)*'CPP Detay Tum Ay'!F$76,IF(F2779=2,F2794*'CPP Detay (düşük)'!F$94+(1-'Measured TV opt-pt'!F2794)*'CPP Detay (düşük)'!F$76,IF(F2779=3,F2794*'CPP Detay (yüksek)'!F$94+(1-'Measured TV opt-pt'!F2794)*'CPP Detay (yüksek)'!F$76,"Girilen Rakamda Hata Var")))</f>
        <v>0</v>
      </c>
      <c r="G2782" s="243">
        <f>+IF(G2779=1,G2794*'CPP Detay Tum Ay'!G$94+(1-'Measured TV opt-pt'!G2794)*'CPP Detay Tum Ay'!G$76,IF(G2779=2,G2794*'CPP Detay (düşük)'!G$94+(1-'Measured TV opt-pt'!G2794)*'CPP Detay (düşük)'!G$76,IF(G2779=3,G2794*'CPP Detay (yüksek)'!G$94+(1-'Measured TV opt-pt'!G2794)*'CPP Detay (yüksek)'!G$76,"Girilen Rakamda Hata Var")))</f>
        <v>0</v>
      </c>
      <c r="H2782" s="243">
        <f>+IF(H2779=1,H2794*'CPP Detay Tum Ay'!H$94+(1-'Measured TV opt-pt'!H2794)*'CPP Detay Tum Ay'!H$76,IF(H2779=2,H2794*'CPP Detay (düşük)'!H$94+(1-'Measured TV opt-pt'!H2794)*'CPP Detay (düşük)'!H$76,IF(H2779=3,H2794*'CPP Detay (yüksek)'!H$94+(1-'Measured TV opt-pt'!H2794)*'CPP Detay (yüksek)'!H$76,"Girilen Rakamda Hata Var")))</f>
        <v>0</v>
      </c>
      <c r="I2782" s="243">
        <f>+IF(I2779=1,I2794*'CPP Detay Tum Ay'!I$94+(1-'Measured TV opt-pt'!I2794)*'CPP Detay Tum Ay'!I$76,IF(I2779=2,I2794*'CPP Detay (düşük)'!I$94+(1-'Measured TV opt-pt'!I2794)*'CPP Detay (düşük)'!I$76,IF(I2779=3,I2794*'CPP Detay (yüksek)'!I$94+(1-'Measured TV opt-pt'!I2794)*'CPP Detay (yüksek)'!I$76,"Girilen Rakamda Hata Var")))</f>
        <v>0</v>
      </c>
      <c r="J2782" s="243">
        <f>+IF(J2779=1,J2794*'CPP Detay Tum Ay'!J$94+(1-'Measured TV opt-pt'!J2794)*'CPP Detay Tum Ay'!J$76,IF(J2779=2,J2794*'CPP Detay (düşük)'!J$94+(1-'Measured TV opt-pt'!J2794)*'CPP Detay (düşük)'!J$76,IF(J2779=3,J2794*'CPP Detay (yüksek)'!J$94+(1-'Measured TV opt-pt'!J2794)*'CPP Detay (yüksek)'!J$76,"Girilen Rakamda Hata Var")))</f>
        <v>0</v>
      </c>
      <c r="K2782" s="243">
        <f>+IF(K2779=1,K2794*'CPP Detay Tum Ay'!K$94+(1-'Measured TV opt-pt'!K2794)*'CPP Detay Tum Ay'!K$76,IF(K2779=2,K2794*'CPP Detay (düşük)'!K$94+(1-'Measured TV opt-pt'!K2794)*'CPP Detay (düşük)'!K$76,IF(K2779=3,K2794*'CPP Detay (yüksek)'!K$94+(1-'Measured TV opt-pt'!K2794)*'CPP Detay (yüksek)'!K$76,"Girilen Rakamda Hata Var")))</f>
        <v>0</v>
      </c>
      <c r="L2782" s="257">
        <f>+IF(L2779=1,L2794*'CPP Detay Tum Ay'!L$94+(1-'Measured TV opt-pt'!L2794)*'CPP Detay Tum Ay'!L$76,IF(L2779=2,L2794*'CPP Detay (düşük)'!L$94+(1-'Measured TV opt-pt'!L2794)*'CPP Detay (düşük)'!L$76,IF(L2779=3,L2794*'CPP Detay (yüksek)'!L$94+(1-'Measured TV opt-pt'!L2794)*'CPP Detay (yüksek)'!L$76,"Girilen Rakamda Hata Var")))</f>
        <v>0</v>
      </c>
      <c r="M2782" s="257">
        <f>+IF(M2779=1,M2794*'CPP Detay Tum Ay'!M$94+(1-'Measured TV opt-pt'!M2794)*'CPP Detay Tum Ay'!M$76,IF(M2779=2,M2794*'CPP Detay (düşük)'!M$94+(1-'Measured TV opt-pt'!M2794)*'CPP Detay (düşük)'!M$76,IF(M2779=3,M2794*'CPP Detay (yüksek)'!M$94+(1-'Measured TV opt-pt'!M2794)*'CPP Detay (yüksek)'!M$76,"Girilen Rakamda Hata Var")))</f>
        <v>0</v>
      </c>
      <c r="N2782" s="257">
        <f>+IF(N2779=1,N2794*'CPP Detay Tum Ay'!N$94+(1-'Measured TV opt-pt'!N2794)*'CPP Detay Tum Ay'!N$76,IF(N2779=2,N2794*'CPP Detay (düşük)'!N$94+(1-'Measured TV opt-pt'!N2794)*'CPP Detay (düşük)'!N$76,IF(N2779=3,N2794*'CPP Detay (yüksek)'!N$94+(1-'Measured TV opt-pt'!N2794)*'CPP Detay (yüksek)'!N$76,"Girilen Rakamda Hata Var")))</f>
        <v>0</v>
      </c>
      <c r="O2782" s="258">
        <f>+IF(O2779=1,O2794*'CPP Detay Tum Ay'!O$94+(1-'Measured TV opt-pt'!O2794)*'CPP Detay Tum Ay'!O$76,IF(O2779=2,O2794*'CPP Detay (düşük)'!O$94+(1-'Measured TV opt-pt'!O2794)*'CPP Detay (düşük)'!O$76,IF(O2779=3,O2794*'CPP Detay (yüksek)'!O$94+(1-'Measured TV opt-pt'!O2794)*'CPP Detay (yüksek)'!O$76,"Girilen Rakamda Hata Var")))</f>
        <v>0</v>
      </c>
      <c r="P2782" s="244"/>
    </row>
    <row r="2783" spans="1:16" x14ac:dyDescent="0.25">
      <c r="A2783" s="193" t="s">
        <v>119</v>
      </c>
      <c r="B2783" s="379"/>
      <c r="C2783" s="77" t="s">
        <v>195</v>
      </c>
      <c r="D2783" s="243">
        <f>+IF(D2779=1,D2795*'CPP Detay Tum Ay'!D$150+(1-'Measured TV opt-pt'!D2795)*'CPP Detay Tum Ay'!D$132,IF(D2779=2,D2795*'CPP Detay (düşük)'!D$150+(1-'Measured TV opt-pt'!D2795)*'CPP Detay (düşük)'!D$132,IF(D2779=3,D2795*'CPP Detay (yüksek)'!D$150+(1-'Measured TV opt-pt'!D2795)*'CPP Detay (yüksek)'!D$132,"Girilen Rakamda Hata Var")))</f>
        <v>22.555328559753779</v>
      </c>
      <c r="E2783" s="243">
        <f>+IF(E2779=1,E2795*'CPP Detay Tum Ay'!E$150+(1-'Measured TV opt-pt'!E2795)*'CPP Detay Tum Ay'!E$132,IF(E2779=2,E2795*'CPP Detay (düşük)'!E$150+(1-'Measured TV opt-pt'!E2795)*'CPP Detay (düşük)'!E$132,IF(E2779=3,E2795*'CPP Detay (yüksek)'!E$150+(1-'Measured TV opt-pt'!E2795)*'CPP Detay (yüksek)'!E$132,"Girilen Rakamda Hata Var")))</f>
        <v>23.754248467096552</v>
      </c>
      <c r="F2783" s="243">
        <f>+IF(F2779=1,F2795*'CPP Detay Tum Ay'!F$150+(1-'Measured TV opt-pt'!F2795)*'CPP Detay Tum Ay'!F$132,IF(F2779=2,F2795*'CPP Detay (düşük)'!F$150+(1-'Measured TV opt-pt'!F2795)*'CPP Detay (düşük)'!F$132,IF(F2779=3,F2795*'CPP Detay (yüksek)'!F$150+(1-'Measured TV opt-pt'!F2795)*'CPP Detay (yüksek)'!F$132,"Girilen Rakamda Hata Var")))</f>
        <v>26.784840463202428</v>
      </c>
      <c r="G2783" s="243">
        <f>+IF(G2779=1,G2795*'CPP Detay Tum Ay'!G$150+(1-'Measured TV opt-pt'!G2795)*'CPP Detay Tum Ay'!G$132,IF(G2779=2,G2795*'CPP Detay (düşük)'!G$150+(1-'Measured TV opt-pt'!G2795)*'CPP Detay (düşük)'!G$132,IF(G2779=3,G2795*'CPP Detay (yüksek)'!G$150+(1-'Measured TV opt-pt'!G2795)*'CPP Detay (yüksek)'!G$132,"Girilen Rakamda Hata Var")))</f>
        <v>35.66622857368268</v>
      </c>
      <c r="H2783" s="243">
        <f>+IF(H2779=1,H2795*'CPP Detay Tum Ay'!H$150+(1-'Measured TV opt-pt'!H2795)*'CPP Detay Tum Ay'!H$132,IF(H2779=2,H2795*'CPP Detay (düşük)'!H$150+(1-'Measured TV opt-pt'!H2795)*'CPP Detay (düşük)'!H$132,IF(H2779=3,H2795*'CPP Detay (yüksek)'!H$150+(1-'Measured TV opt-pt'!H2795)*'CPP Detay (yüksek)'!H$132,"Girilen Rakamda Hata Var")))</f>
        <v>39.313858365178525</v>
      </c>
      <c r="I2783" s="243">
        <f>+IF(I2779=1,I2795*'CPP Detay Tum Ay'!I$150+(1-'Measured TV opt-pt'!I2795)*'CPP Detay Tum Ay'!I$132,IF(I2779=2,I2795*'CPP Detay (düşük)'!I$150+(1-'Measured TV opt-pt'!I2795)*'CPP Detay (düşük)'!I$132,IF(I2779=3,I2795*'CPP Detay (yüksek)'!I$150+(1-'Measured TV opt-pt'!I2795)*'CPP Detay (yüksek)'!I$132,"Girilen Rakamda Hata Var")))</f>
        <v>36.907266766357466</v>
      </c>
      <c r="J2783" s="243">
        <f>+IF(J2779=1,J2795*'CPP Detay Tum Ay'!J$150+(1-'Measured TV opt-pt'!J2795)*'CPP Detay Tum Ay'!J$132,IF(J2779=2,J2795*'CPP Detay (düşük)'!J$150+(1-'Measured TV opt-pt'!J2795)*'CPP Detay (düşük)'!J$132,IF(J2779=3,J2795*'CPP Detay (yüksek)'!J$150+(1-'Measured TV opt-pt'!J2795)*'CPP Detay (yüksek)'!J$132,"Girilen Rakamda Hata Var")))</f>
        <v>23.339975549570813</v>
      </c>
      <c r="K2783" s="243">
        <f>+IF(K2779=1,K2795*'CPP Detay Tum Ay'!K$150+(1-'Measured TV opt-pt'!K2795)*'CPP Detay Tum Ay'!K$132,IF(K2779=2,K2795*'CPP Detay (düşük)'!K$150+(1-'Measured TV opt-pt'!K2795)*'CPP Detay (düşük)'!K$132,IF(K2779=3,K2795*'CPP Detay (yüksek)'!K$150+(1-'Measured TV opt-pt'!K2795)*'CPP Detay (yüksek)'!K$132,"Girilen Rakamda Hata Var")))</f>
        <v>18.710514023581119</v>
      </c>
      <c r="L2783" s="257">
        <f>+IF(L2779=1,L2795*'CPP Detay Tum Ay'!L$150+(1-'Measured TV opt-pt'!L2795)*'CPP Detay Tum Ay'!L$132,IF(L2779=2,L2795*'CPP Detay (düşük)'!L$150+(1-'Measured TV opt-pt'!L2795)*'CPP Detay (düşük)'!L$132,IF(L2779=3,L2795*'CPP Detay (yüksek)'!L$150+(1-'Measured TV opt-pt'!L2795)*'CPP Detay (yüksek)'!L$132,"Girilen Rakamda Hata Var")))</f>
        <v>28.233970352734637</v>
      </c>
      <c r="M2783" s="257">
        <f>+IF(M2779=1,M2795*'CPP Detay Tum Ay'!M$150+(1-'Measured TV opt-pt'!M2795)*'CPP Detay Tum Ay'!M$132,IF(M2779=2,M2795*'CPP Detay (düşük)'!M$150+(1-'Measured TV opt-pt'!M2795)*'CPP Detay (düşük)'!M$132,IF(M2779=3,M2795*'CPP Detay (yüksek)'!M$150+(1-'Measured TV opt-pt'!M2795)*'CPP Detay (yüksek)'!M$132,"Girilen Rakamda Hata Var")))</f>
        <v>32.359637806635185</v>
      </c>
      <c r="N2783" s="257">
        <f>+IF(N2779=1,N2795*'CPP Detay Tum Ay'!N$150+(1-'Measured TV opt-pt'!N2795)*'CPP Detay Tum Ay'!N$132,IF(N2779=2,N2795*'CPP Detay (düşük)'!N$150+(1-'Measured TV opt-pt'!N2795)*'CPP Detay (düşük)'!N$132,IF(N2779=3,N2795*'CPP Detay (yüksek)'!N$150+(1-'Measured TV opt-pt'!N2795)*'CPP Detay (yüksek)'!N$132,"Girilen Rakamda Hata Var")))</f>
        <v>29.645492106680784</v>
      </c>
      <c r="O2783" s="258">
        <f>+IF(O2779=1,O2795*'CPP Detay Tum Ay'!O$150+(1-'Measured TV opt-pt'!O2795)*'CPP Detay Tum Ay'!O$132,IF(O2779=2,O2795*'CPP Detay (düşük)'!O$150+(1-'Measured TV opt-pt'!O2795)*'CPP Detay (düşük)'!O$132,IF(O2779=3,O2795*'CPP Detay (yüksek)'!O$150+(1-'Measured TV opt-pt'!O2795)*'CPP Detay (yüksek)'!O$132,"Girilen Rakamda Hata Var")))</f>
        <v>24.837976057063997</v>
      </c>
      <c r="P2783" s="244"/>
    </row>
    <row r="2784" spans="1:16" x14ac:dyDescent="0.25">
      <c r="A2784" s="193" t="s">
        <v>119</v>
      </c>
      <c r="B2784" s="379"/>
      <c r="C2784" s="77" t="s">
        <v>193</v>
      </c>
      <c r="D2784" s="243">
        <f>+IF(D2779=1,D2796*'CPP Detay Tum Ay'!D$206+(1-'Measured TV opt-pt'!D2796)*'CPP Detay Tum Ay'!D$188,IF(D2779=2,D2796*'CPP Detay (düşük)'!D$206+(1-'Measured TV opt-pt'!D2796)*'CPP Detay (düşük)'!D$188,IF(D2779=3,D2796*'CPP Detay (yüksek)'!D$206+(1-'Measured TV opt-pt'!D2796)*'CPP Detay (yüksek)'!D$188,"Girilen Rakamda Hata Var")))</f>
        <v>13.943968243927124</v>
      </c>
      <c r="E2784" s="243">
        <f>+IF(E2779=1,E2796*'CPP Detay Tum Ay'!E$206+(1-'Measured TV opt-pt'!E2796)*'CPP Detay Tum Ay'!E$188,IF(E2779=2,E2796*'CPP Detay (düşük)'!E$206+(1-'Measured TV opt-pt'!E2796)*'CPP Detay (düşük)'!E$188,IF(E2779=3,E2796*'CPP Detay (yüksek)'!E$206+(1-'Measured TV opt-pt'!E2796)*'CPP Detay (yüksek)'!E$188,"Girilen Rakamda Hata Var")))</f>
        <v>13.689274471026142</v>
      </c>
      <c r="F2784" s="243">
        <f>+IF(F2779=1,F2796*'CPP Detay Tum Ay'!F$206+(1-'Measured TV opt-pt'!F2796)*'CPP Detay Tum Ay'!F$188,IF(F2779=2,F2796*'CPP Detay (düşük)'!F$206+(1-'Measured TV opt-pt'!F2796)*'CPP Detay (düşük)'!F$188,IF(F2779=3,F2796*'CPP Detay (yüksek)'!F$206+(1-'Measured TV opt-pt'!F2796)*'CPP Detay (yüksek)'!F$188,"Girilen Rakamda Hata Var")))</f>
        <v>20.424785939054136</v>
      </c>
      <c r="G2784" s="243">
        <f>+IF(G2779=1,G2796*'CPP Detay Tum Ay'!G$206+(1-'Measured TV opt-pt'!G2796)*'CPP Detay Tum Ay'!G$188,IF(G2779=2,G2796*'CPP Detay (düşük)'!G$206+(1-'Measured TV opt-pt'!G2796)*'CPP Detay (düşük)'!G$188,IF(G2779=3,G2796*'CPP Detay (yüksek)'!G$206+(1-'Measured TV opt-pt'!G2796)*'CPP Detay (yüksek)'!G$188,"Girilen Rakamda Hata Var")))</f>
        <v>34.565263551906845</v>
      </c>
      <c r="H2784" s="243">
        <f>+IF(H2779=1,H2796*'CPP Detay Tum Ay'!H$206+(1-'Measured TV opt-pt'!H2796)*'CPP Detay Tum Ay'!H$188,IF(H2779=2,H2796*'CPP Detay (düşük)'!H$206+(1-'Measured TV opt-pt'!H2796)*'CPP Detay (düşük)'!H$188,IF(H2779=3,H2796*'CPP Detay (yüksek)'!H$206+(1-'Measured TV opt-pt'!H2796)*'CPP Detay (yüksek)'!H$188,"Girilen Rakamda Hata Var")))</f>
        <v>38.278835027185586</v>
      </c>
      <c r="I2784" s="243">
        <f>+IF(I2779=1,I2796*'CPP Detay Tum Ay'!I$206+(1-'Measured TV opt-pt'!I2796)*'CPP Detay Tum Ay'!I$188,IF(I2779=2,I2796*'CPP Detay (düşük)'!I$206+(1-'Measured TV opt-pt'!I2796)*'CPP Detay (düşük)'!I$188,IF(I2779=3,I2796*'CPP Detay (yüksek)'!I$206+(1-'Measured TV opt-pt'!I2796)*'CPP Detay (yüksek)'!I$188,"Girilen Rakamda Hata Var")))</f>
        <v>36.192018508337163</v>
      </c>
      <c r="J2784" s="243">
        <f>+IF(J2779=1,J2796*'CPP Detay Tum Ay'!J$206+(1-'Measured TV opt-pt'!J2796)*'CPP Detay Tum Ay'!J$188,IF(J2779=2,J2796*'CPP Detay (düşük)'!J$206+(1-'Measured TV opt-pt'!J2796)*'CPP Detay (düşük)'!J$188,IF(J2779=3,J2796*'CPP Detay (yüksek)'!J$206+(1-'Measured TV opt-pt'!J2796)*'CPP Detay (yüksek)'!J$188,"Girilen Rakamda Hata Var")))</f>
        <v>22.728049054904851</v>
      </c>
      <c r="K2784" s="243">
        <f>+IF(K2779=1,K2796*'CPP Detay Tum Ay'!K$206+(1-'Measured TV opt-pt'!K2796)*'CPP Detay Tum Ay'!K$188,IF(K2779=2,K2796*'CPP Detay (düşük)'!K$206+(1-'Measured TV opt-pt'!K2796)*'CPP Detay (düşük)'!K$188,IF(K2779=3,K2796*'CPP Detay (yüksek)'!K$206+(1-'Measured TV opt-pt'!K2796)*'CPP Detay (yüksek)'!K$188,"Girilen Rakamda Hata Var")))</f>
        <v>18.223699486586575</v>
      </c>
      <c r="L2784" s="257">
        <f>+IF(L2779=1,L2796*'CPP Detay Tum Ay'!L$206+(1-'Measured TV opt-pt'!L2796)*'CPP Detay Tum Ay'!L$188,IF(L2779=2,L2796*'CPP Detay (düşük)'!L$206+(1-'Measured TV opt-pt'!L2796)*'CPP Detay (düşük)'!L$188,IF(L2779=3,L2796*'CPP Detay (yüksek)'!L$206+(1-'Measured TV opt-pt'!L2796)*'CPP Detay (yüksek)'!L$188,"Girilen Rakamda Hata Var")))</f>
        <v>35.145626645182467</v>
      </c>
      <c r="M2784" s="257">
        <f>+IF(M2779=1,M2796*'CPP Detay Tum Ay'!M$206+(1-'Measured TV opt-pt'!M2796)*'CPP Detay Tum Ay'!M$188,IF(M2779=2,M2796*'CPP Detay (düşük)'!M$206+(1-'Measured TV opt-pt'!M2796)*'CPP Detay (düşük)'!M$188,IF(M2779=3,M2796*'CPP Detay (yüksek)'!M$206+(1-'Measured TV opt-pt'!M2796)*'CPP Detay (yüksek)'!M$188,"Girilen Rakamda Hata Var")))</f>
        <v>36.521554108764683</v>
      </c>
      <c r="N2784" s="257">
        <f>+IF(N2779=1,N2796*'CPP Detay Tum Ay'!N$206+(1-'Measured TV opt-pt'!N2796)*'CPP Detay Tum Ay'!N$188,IF(N2779=2,N2796*'CPP Detay (düşük)'!N$206+(1-'Measured TV opt-pt'!N2796)*'CPP Detay (düşük)'!N$188,IF(N2779=3,N2796*'CPP Detay (yüksek)'!N$206+(1-'Measured TV opt-pt'!N2796)*'CPP Detay (yüksek)'!N$188,"Girilen Rakamda Hata Var")))</f>
        <v>32.626585992454281</v>
      </c>
      <c r="O2784" s="258">
        <f>+IF(O2779=1,O2796*'CPP Detay Tum Ay'!O$206+(1-'Measured TV opt-pt'!O2796)*'CPP Detay Tum Ay'!O$188,IF(O2779=2,O2796*'CPP Detay (düşük)'!O$206+(1-'Measured TV opt-pt'!O2796)*'CPP Detay (düşük)'!O$188,IF(O2779=3,O2796*'CPP Detay (yüksek)'!O$206+(1-'Measured TV opt-pt'!O2796)*'CPP Detay (yüksek)'!O$188,"Girilen Rakamda Hata Var")))</f>
        <v>0</v>
      </c>
      <c r="P2784" s="244"/>
    </row>
    <row r="2785" spans="1:53" ht="15.75" thickBot="1" x14ac:dyDescent="0.3">
      <c r="A2785" s="193" t="s">
        <v>119</v>
      </c>
      <c r="B2785" s="379"/>
      <c r="C2785" s="96" t="s">
        <v>229</v>
      </c>
      <c r="D2785" s="243">
        <f>+IF(D2779=1,D2797*'CPP Detay Tum Ay'!D$262+(1-'Measured TV opt-pt'!D2797)*'CPP Detay Tum Ay'!D$244,IF(D2779=2,D2797*'CPP Detay (düşük)'!D$262+(1-'Measured TV opt-pt'!D2797)*'CPP Detay (düşük)'!D$244,IF(D2779=3,D2797*'CPP Detay (yüksek)'!D$262+(1-'Measured TV opt-pt'!D2797)*'CPP Detay (yüksek)'!D$244,"Girilen Rakamda Hata Var")))</f>
        <v>0</v>
      </c>
      <c r="E2785" s="163">
        <f>+IF(E2779=1,E2797*'CPP Detay Tum Ay'!E$262+(1-'Measured TV opt-pt'!E2797)*'CPP Detay Tum Ay'!E$244,IF(E2779=2,E2797*'CPP Detay (düşük)'!E$262+(1-'Measured TV opt-pt'!E2797)*'CPP Detay (düşük)'!E$244,IF(E2779=3,E2797*'CPP Detay (yüksek)'!E$262+(1-'Measured TV opt-pt'!E2797)*'CPP Detay (yüksek)'!E$244,"Girilen Rakamda Hata Var")))</f>
        <v>0</v>
      </c>
      <c r="F2785" s="163">
        <f>+IF(F2779=1,F2797*'CPP Detay Tum Ay'!F$262+(1-'Measured TV opt-pt'!F2797)*'CPP Detay Tum Ay'!F$244,IF(F2779=2,F2797*'CPP Detay (düşük)'!F$262+(1-'Measured TV opt-pt'!F2797)*'CPP Detay (düşük)'!F$244,IF(F2779=3,F2797*'CPP Detay (yüksek)'!F$262+(1-'Measured TV opt-pt'!F2797)*'CPP Detay (yüksek)'!F$244,"Girilen Rakamda Hata Var")))</f>
        <v>0</v>
      </c>
      <c r="G2785" s="163">
        <f>+IF(G2779=1,G2797*'CPP Detay Tum Ay'!G$262+(1-'Measured TV opt-pt'!G2797)*'CPP Detay Tum Ay'!G$244,IF(G2779=2,G2797*'CPP Detay (düşük)'!G$262+(1-'Measured TV opt-pt'!G2797)*'CPP Detay (düşük)'!G$244,IF(G2779=3,G2797*'CPP Detay (yüksek)'!G$262+(1-'Measured TV opt-pt'!G2797)*'CPP Detay (yüksek)'!G$244,"Girilen Rakamda Hata Var")))</f>
        <v>0</v>
      </c>
      <c r="H2785" s="163">
        <f>+IF(H2779=1,H2797*'CPP Detay Tum Ay'!H$262+(1-'Measured TV opt-pt'!H2797)*'CPP Detay Tum Ay'!H$244,IF(H2779=2,H2797*'CPP Detay (düşük)'!H$262+(1-'Measured TV opt-pt'!H2797)*'CPP Detay (düşük)'!H$244,IF(H2779=3,H2797*'CPP Detay (yüksek)'!H$262+(1-'Measured TV opt-pt'!H2797)*'CPP Detay (yüksek)'!H$244,"Girilen Rakamda Hata Var")))</f>
        <v>0</v>
      </c>
      <c r="I2785" s="163">
        <f>+IF(I2779=1,I2797*'CPP Detay Tum Ay'!I$262+(1-'Measured TV opt-pt'!I2797)*'CPP Detay Tum Ay'!I$244,IF(I2779=2,I2797*'CPP Detay (düşük)'!I$262+(1-'Measured TV opt-pt'!I2797)*'CPP Detay (düşük)'!I$244,IF(I2779=3,I2797*'CPP Detay (yüksek)'!I$262+(1-'Measured TV opt-pt'!I2797)*'CPP Detay (yüksek)'!I$244,"Girilen Rakamda Hata Var")))</f>
        <v>0</v>
      </c>
      <c r="J2785" s="163">
        <f>+IF(J2779=1,J2797*'CPP Detay Tum Ay'!J$262+(1-'Measured TV opt-pt'!J2797)*'CPP Detay Tum Ay'!J$244,IF(J2779=2,J2797*'CPP Detay (düşük)'!J$262+(1-'Measured TV opt-pt'!J2797)*'CPP Detay (düşük)'!J$244,IF(J2779=3,J2797*'CPP Detay (yüksek)'!J$262+(1-'Measured TV opt-pt'!J2797)*'CPP Detay (yüksek)'!J$244,"Girilen Rakamda Hata Var")))</f>
        <v>0</v>
      </c>
      <c r="K2785" s="163">
        <f>+IF(K2779=1,K2797*'CPP Detay Tum Ay'!K$262+(1-'Measured TV opt-pt'!K2797)*'CPP Detay Tum Ay'!K$244,IF(K2779=2,K2797*'CPP Detay (düşük)'!K$262+(1-'Measured TV opt-pt'!K2797)*'CPP Detay (düşük)'!K$244,IF(K2779=3,K2797*'CPP Detay (yüksek)'!K$262+(1-'Measured TV opt-pt'!K2797)*'CPP Detay (yüksek)'!K$244,"Girilen Rakamda Hata Var")))</f>
        <v>0</v>
      </c>
      <c r="L2785" s="163">
        <f>+IF(L2779=1,L2797*'CPP Detay Tum Ay'!L$262+(1-'Measured TV opt-pt'!L2797)*'CPP Detay Tum Ay'!L$244,IF(L2779=2,L2797*'CPP Detay (düşük)'!L$262+(1-'Measured TV opt-pt'!L2797)*'CPP Detay (düşük)'!L$244,IF(L2779=3,L2797*'CPP Detay (yüksek)'!L$262+(1-'Measured TV opt-pt'!L2797)*'CPP Detay (yüksek)'!L$244,"Girilen Rakamda Hata Var")))</f>
        <v>0</v>
      </c>
      <c r="M2785" s="163">
        <f>+IF(M2779=1,M2797*'CPP Detay Tum Ay'!M$262+(1-'Measured TV opt-pt'!M2797)*'CPP Detay Tum Ay'!M$244,IF(M2779=2,M2797*'CPP Detay (düşük)'!M$262+(1-'Measured TV opt-pt'!M2797)*'CPP Detay (düşük)'!M$244,IF(M2779=3,M2797*'CPP Detay (yüksek)'!M$262+(1-'Measured TV opt-pt'!M2797)*'CPP Detay (yüksek)'!M$244,"Girilen Rakamda Hata Var")))</f>
        <v>0</v>
      </c>
      <c r="N2785" s="163">
        <f>+IF(N2779=1,N2797*'CPP Detay Tum Ay'!N$262+(1-'Measured TV opt-pt'!N2797)*'CPP Detay Tum Ay'!N$244,IF(N2779=2,N2797*'CPP Detay (düşük)'!N$262+(1-'Measured TV opt-pt'!N2797)*'CPP Detay (düşük)'!N$244,IF(N2779=3,N2797*'CPP Detay (yüksek)'!N$262+(1-'Measured TV opt-pt'!N2797)*'CPP Detay (yüksek)'!N$244,"Girilen Rakamda Hata Var")))</f>
        <v>0</v>
      </c>
      <c r="O2785" s="164">
        <f>+IF(O2779=1,O2797*'CPP Detay Tum Ay'!O$262+(1-'Measured TV opt-pt'!O2797)*'CPP Detay Tum Ay'!O$244,IF(O2779=2,O2797*'CPP Detay (düşük)'!O$262+(1-'Measured TV opt-pt'!O2797)*'CPP Detay (düşük)'!O$244,IF(O2779=3,O2797*'CPP Detay (yüksek)'!O$262+(1-'Measured TV opt-pt'!O2797)*'CPP Detay (yüksek)'!O$244,"Girilen Rakamda Hata Var")))</f>
        <v>0</v>
      </c>
      <c r="P2785" s="164"/>
    </row>
    <row r="2786" spans="1:53" x14ac:dyDescent="0.25">
      <c r="A2786" s="193" t="s">
        <v>119</v>
      </c>
      <c r="B2786" s="379"/>
      <c r="C2786" s="263" t="s">
        <v>16</v>
      </c>
      <c r="D2786" s="264">
        <f>+SUMPRODUCT(D2787:D2791,D2774:D2778)</f>
        <v>34.994187431366186</v>
      </c>
      <c r="E2786" s="264">
        <f t="shared" ref="E2786" si="6356">+SUMPRODUCT(E2787:E2791,E2774:E2778)</f>
        <v>34.139425851133666</v>
      </c>
      <c r="F2786" s="264">
        <f t="shared" ref="F2786" si="6357">+SUMPRODUCT(F2787:F2791,F2774:F2778)</f>
        <v>37.309538316196353</v>
      </c>
      <c r="G2786" s="264">
        <f t="shared" ref="G2786" si="6358">+SUMPRODUCT(G2787:G2791,G2774:G2778)</f>
        <v>56.3047949309492</v>
      </c>
      <c r="H2786" s="264">
        <f t="shared" ref="H2786" si="6359">+SUMPRODUCT(H2787:H2791,H2774:H2778)</f>
        <v>61.880248939668249</v>
      </c>
      <c r="I2786" s="264">
        <f t="shared" ref="I2786" si="6360">+SUMPRODUCT(I2787:I2791,I2774:I2778)</f>
        <v>58.039288149268494</v>
      </c>
      <c r="J2786" s="264">
        <f t="shared" ref="J2786" si="6361">+SUMPRODUCT(J2787:J2791,J2774:J2778)</f>
        <v>34.076383173121513</v>
      </c>
      <c r="K2786" s="264">
        <f t="shared" ref="K2786" si="6362">+SUMPRODUCT(K2787:K2791,K2774:K2778)</f>
        <v>28.787808577936151</v>
      </c>
      <c r="L2786" s="264">
        <f t="shared" ref="L2786" si="6363">+SUMPRODUCT(L2787:L2791,L2774:L2778)</f>
        <v>44.620973564382496</v>
      </c>
      <c r="M2786" s="264">
        <f t="shared" ref="M2786" si="6364">+SUMPRODUCT(M2787:M2791,M2774:M2778)</f>
        <v>49.154695437051167</v>
      </c>
      <c r="N2786" s="264">
        <f t="shared" ref="N2786" si="6365">+SUMPRODUCT(N2787:N2791,N2774:N2778)</f>
        <v>45.818829340441184</v>
      </c>
      <c r="O2786" s="265">
        <f t="shared" ref="O2786" si="6366">+SUMPRODUCT(O2787:O2791,O2774:O2778)</f>
        <v>39.082289943607314</v>
      </c>
      <c r="P2786" s="165"/>
    </row>
    <row r="2787" spans="1:53" x14ac:dyDescent="0.25">
      <c r="A2787" s="193" t="s">
        <v>119</v>
      </c>
      <c r="B2787" s="379"/>
      <c r="C2787" s="77" t="s">
        <v>212</v>
      </c>
      <c r="D2787" s="261">
        <f>+D2781*(D2793*D2819+(1-D2793)*D2818)</f>
        <v>33.205128828431114</v>
      </c>
      <c r="E2787" s="261">
        <f t="shared" ref="E2787:O2787" si="6367">+E2781*(E2793*E2819+(1-E2793)*E2818)</f>
        <v>31.598760255090735</v>
      </c>
      <c r="F2787" s="261">
        <f t="shared" si="6367"/>
        <v>34.07179078947992</v>
      </c>
      <c r="G2787" s="261">
        <f t="shared" si="6367"/>
        <v>49.999982089627586</v>
      </c>
      <c r="H2787" s="261">
        <f t="shared" si="6367"/>
        <v>55.095900404277032</v>
      </c>
      <c r="I2787" s="261">
        <f t="shared" si="6367"/>
        <v>52.479537706279487</v>
      </c>
      <c r="J2787" s="261">
        <f t="shared" si="6367"/>
        <v>31.626508937385232</v>
      </c>
      <c r="K2787" s="261">
        <f t="shared" si="6367"/>
        <v>28.363473452429655</v>
      </c>
      <c r="L2787" s="261">
        <f t="shared" si="6367"/>
        <v>41.786123532562371</v>
      </c>
      <c r="M2787" s="261">
        <f t="shared" si="6367"/>
        <v>46.506663224992145</v>
      </c>
      <c r="N2787" s="261">
        <f t="shared" si="6367"/>
        <v>43.533705056739578</v>
      </c>
      <c r="O2787" s="262">
        <f t="shared" si="6367"/>
        <v>36.872970540887827</v>
      </c>
      <c r="P2787" s="162"/>
    </row>
    <row r="2788" spans="1:53" x14ac:dyDescent="0.25">
      <c r="A2788" s="193" t="s">
        <v>119</v>
      </c>
      <c r="B2788" s="379"/>
      <c r="C2788" s="77" t="s">
        <v>213</v>
      </c>
      <c r="D2788" s="261">
        <f>+D2782*(D2794*D2819+(1-D2794)*D2818)</f>
        <v>0</v>
      </c>
      <c r="E2788" s="261">
        <f t="shared" ref="E2788:O2788" si="6368">+E2782*(E2794*E2819+(1-E2794)*E2818)</f>
        <v>0</v>
      </c>
      <c r="F2788" s="261">
        <f t="shared" si="6368"/>
        <v>0</v>
      </c>
      <c r="G2788" s="261">
        <f t="shared" si="6368"/>
        <v>0</v>
      </c>
      <c r="H2788" s="261">
        <f t="shared" si="6368"/>
        <v>0</v>
      </c>
      <c r="I2788" s="261">
        <f t="shared" si="6368"/>
        <v>0</v>
      </c>
      <c r="J2788" s="261">
        <f t="shared" si="6368"/>
        <v>0</v>
      </c>
      <c r="K2788" s="261">
        <f t="shared" si="6368"/>
        <v>0</v>
      </c>
      <c r="L2788" s="261">
        <f t="shared" si="6368"/>
        <v>0</v>
      </c>
      <c r="M2788" s="261">
        <f t="shared" si="6368"/>
        <v>0</v>
      </c>
      <c r="N2788" s="261">
        <f t="shared" si="6368"/>
        <v>0</v>
      </c>
      <c r="O2788" s="262">
        <f t="shared" si="6368"/>
        <v>0</v>
      </c>
      <c r="P2788" s="244"/>
    </row>
    <row r="2789" spans="1:53" x14ac:dyDescent="0.25">
      <c r="A2789" s="193" t="s">
        <v>119</v>
      </c>
      <c r="B2789" s="379"/>
      <c r="C2789" s="77" t="s">
        <v>214</v>
      </c>
      <c r="D2789" s="261">
        <f>+D2783*(D2795*D2819+(1-D2795)*D2818)</f>
        <v>40.3045677289671</v>
      </c>
      <c r="E2789" s="261">
        <f t="shared" ref="E2789:O2789" si="6369">+E2783*(E2795*E2819+(1-E2795)*E2818)</f>
        <v>40.448170202993659</v>
      </c>
      <c r="F2789" s="261">
        <f t="shared" si="6369"/>
        <v>45.608590287178387</v>
      </c>
      <c r="G2789" s="261">
        <f t="shared" si="6369"/>
        <v>64.305080696842126</v>
      </c>
      <c r="H2789" s="261">
        <f t="shared" si="6369"/>
        <v>70.881641703559353</v>
      </c>
      <c r="I2789" s="261">
        <f t="shared" si="6369"/>
        <v>66.542633259007374</v>
      </c>
      <c r="J2789" s="261">
        <f t="shared" si="6369"/>
        <v>38.462007209917928</v>
      </c>
      <c r="K2789" s="261">
        <f t="shared" si="6369"/>
        <v>30.83310536242103</v>
      </c>
      <c r="L2789" s="261">
        <f t="shared" si="6369"/>
        <v>52.51169864801652</v>
      </c>
      <c r="M2789" s="261">
        <f t="shared" si="6369"/>
        <v>58.355277889314401</v>
      </c>
      <c r="N2789" s="261">
        <f t="shared" si="6369"/>
        <v>54.218359908834387</v>
      </c>
      <c r="O2789" s="262">
        <f t="shared" si="6369"/>
        <v>45.796268746467575</v>
      </c>
      <c r="P2789" s="244"/>
    </row>
    <row r="2790" spans="1:53" x14ac:dyDescent="0.25">
      <c r="A2790" s="193" t="s">
        <v>119</v>
      </c>
      <c r="B2790" s="379"/>
      <c r="C2790" s="77" t="s">
        <v>215</v>
      </c>
      <c r="D2790" s="161">
        <f>+D2784*(D2796*D2819+(1-D2796)*D2818)</f>
        <v>24.916755746166892</v>
      </c>
      <c r="E2790" s="161">
        <f t="shared" ref="E2790:O2790" si="6370">+E2784*(E2796*E2819+(1-E2796)*E2818)</f>
        <v>23.309771493151349</v>
      </c>
      <c r="F2790" s="161">
        <f t="shared" si="6370"/>
        <v>34.778840474238365</v>
      </c>
      <c r="G2790" s="161">
        <f t="shared" si="6370"/>
        <v>62.32007562619286</v>
      </c>
      <c r="H2790" s="161">
        <f t="shared" si="6370"/>
        <v>69.015527400634099</v>
      </c>
      <c r="I2790" s="161">
        <f t="shared" si="6370"/>
        <v>65.253063299143179</v>
      </c>
      <c r="J2790" s="161">
        <f t="shared" si="6370"/>
        <v>37.45361192690681</v>
      </c>
      <c r="K2790" s="161">
        <f t="shared" si="6370"/>
        <v>30.030882404131713</v>
      </c>
      <c r="L2790" s="161">
        <f t="shared" si="6370"/>
        <v>65.366525930660259</v>
      </c>
      <c r="M2790" s="161">
        <f t="shared" si="6370"/>
        <v>65.86060856742958</v>
      </c>
      <c r="N2790" s="161">
        <f t="shared" si="6370"/>
        <v>59.670454299416917</v>
      </c>
      <c r="O2790" s="162">
        <f t="shared" si="6370"/>
        <v>0</v>
      </c>
      <c r="P2790" s="244"/>
    </row>
    <row r="2791" spans="1:53" ht="15.75" thickBot="1" x14ac:dyDescent="0.3">
      <c r="A2791" s="193" t="s">
        <v>119</v>
      </c>
      <c r="B2791" s="379"/>
      <c r="C2791" s="96" t="s">
        <v>230</v>
      </c>
      <c r="D2791" s="163">
        <f>+D2785*(D2797*D2819+(1-D2797)*D2818)</f>
        <v>0</v>
      </c>
      <c r="E2791" s="163">
        <f t="shared" ref="E2791:O2791" si="6371">+E2785*(E2797*E2819+(1-E2797)*E2818)</f>
        <v>0</v>
      </c>
      <c r="F2791" s="163">
        <f t="shared" si="6371"/>
        <v>0</v>
      </c>
      <c r="G2791" s="163">
        <f t="shared" si="6371"/>
        <v>0</v>
      </c>
      <c r="H2791" s="163">
        <f t="shared" si="6371"/>
        <v>0</v>
      </c>
      <c r="I2791" s="163">
        <f t="shared" si="6371"/>
        <v>0</v>
      </c>
      <c r="J2791" s="163">
        <f t="shared" si="6371"/>
        <v>0</v>
      </c>
      <c r="K2791" s="163">
        <f t="shared" si="6371"/>
        <v>0</v>
      </c>
      <c r="L2791" s="163">
        <f t="shared" si="6371"/>
        <v>0</v>
      </c>
      <c r="M2791" s="163">
        <f t="shared" si="6371"/>
        <v>0</v>
      </c>
      <c r="N2791" s="163">
        <f t="shared" si="6371"/>
        <v>0</v>
      </c>
      <c r="O2791" s="164">
        <f t="shared" si="6371"/>
        <v>0</v>
      </c>
      <c r="P2791" s="164"/>
    </row>
    <row r="2792" spans="1:53" x14ac:dyDescent="0.25">
      <c r="A2792" s="193" t="s">
        <v>119</v>
      </c>
      <c r="B2792" s="379"/>
      <c r="C2792" s="204" t="s">
        <v>2</v>
      </c>
      <c r="D2792" s="205">
        <f>+IFERROR(SUMPRODUCT(D2793:D2797,D2799:D2803)/D2798,0)</f>
        <v>0</v>
      </c>
      <c r="E2792" s="205">
        <f t="shared" ref="E2792" si="6372">+IFERROR(SUMPRODUCT(E2793:E2797,E2799:E2803)/E2798,0)</f>
        <v>0</v>
      </c>
      <c r="F2792" s="205">
        <f t="shared" ref="F2792" si="6373">+IFERROR(SUMPRODUCT(F2793:F2797,F2799:F2803)/F2798,0)</f>
        <v>0</v>
      </c>
      <c r="G2792" s="205">
        <f t="shared" ref="G2792" si="6374">+IFERROR(SUMPRODUCT(G2793:G2797,G2799:G2803)/G2798,0)</f>
        <v>0.49999999999999994</v>
      </c>
      <c r="H2792" s="205">
        <f t="shared" ref="H2792" si="6375">+IFERROR(SUMPRODUCT(H2793:H2797,H2799:H2803)/H2798,0)</f>
        <v>0.54753517315724465</v>
      </c>
      <c r="I2792" s="205">
        <f t="shared" ref="I2792" si="6376">+IFERROR(SUMPRODUCT(I2793:I2797,I2799:I2803)/I2798,0)</f>
        <v>0.55027378803625648</v>
      </c>
      <c r="J2792" s="205">
        <f t="shared" ref="J2792" si="6377">+IFERROR(SUMPRODUCT(J2793:J2797,J2799:J2803)/J2798,0)</f>
        <v>0.49999999999999994</v>
      </c>
      <c r="K2792" s="205">
        <f t="shared" ref="K2792" si="6378">+IFERROR(SUMPRODUCT(K2793:K2797,K2799:K2803)/K2798,0)</f>
        <v>0.49999999999999989</v>
      </c>
      <c r="L2792" s="205">
        <f t="shared" ref="L2792" si="6379">+IFERROR(SUMPRODUCT(L2793:L2797,L2799:L2803)/L2798,0)</f>
        <v>0</v>
      </c>
      <c r="M2792" s="205">
        <f t="shared" ref="M2792" si="6380">+IFERROR(SUMPRODUCT(M2793:M2797,M2799:M2803)/M2798,0)</f>
        <v>0</v>
      </c>
      <c r="N2792" s="205">
        <f t="shared" ref="N2792" si="6381">+IFERROR(SUMPRODUCT(N2793:N2797,N2799:N2803)/N2798,0)</f>
        <v>0</v>
      </c>
      <c r="O2792" s="205">
        <f t="shared" ref="O2792" si="6382">+IFERROR(SUMPRODUCT(O2793:O2797,O2799:O2803)/O2798,0)</f>
        <v>0</v>
      </c>
      <c r="P2792" s="166">
        <f>+SUMPRODUCT(D2792:O2792,D2798:O2798)/P2798</f>
        <v>0.52075002707586282</v>
      </c>
      <c r="R2792" s="192">
        <f>+D2792</f>
        <v>0</v>
      </c>
      <c r="S2792" s="192">
        <f t="shared" ref="S2792" si="6383">+E2792</f>
        <v>0</v>
      </c>
      <c r="T2792" s="192">
        <f t="shared" ref="T2792" si="6384">+F2792</f>
        <v>0</v>
      </c>
      <c r="U2792" s="192">
        <f t="shared" ref="U2792" si="6385">+G2792</f>
        <v>0.49999999999999994</v>
      </c>
      <c r="V2792" s="192">
        <f t="shared" ref="V2792" si="6386">+H2792</f>
        <v>0.54753517315724465</v>
      </c>
      <c r="W2792" s="192">
        <f t="shared" ref="W2792" si="6387">+I2792</f>
        <v>0.55027378803625648</v>
      </c>
      <c r="X2792" s="192">
        <f t="shared" ref="X2792" si="6388">+J2792</f>
        <v>0.49999999999999994</v>
      </c>
      <c r="Y2792" s="192">
        <f t="shared" ref="Y2792" si="6389">+K2792</f>
        <v>0.49999999999999989</v>
      </c>
      <c r="Z2792" s="192">
        <f t="shared" ref="Z2792" si="6390">+L2792</f>
        <v>0</v>
      </c>
      <c r="AA2792" s="192">
        <f t="shared" ref="AA2792" si="6391">+M2792</f>
        <v>0</v>
      </c>
      <c r="AB2792" s="192">
        <f t="shared" ref="AB2792" si="6392">+N2792</f>
        <v>0</v>
      </c>
      <c r="AC2792" s="192">
        <f t="shared" ref="AC2792" si="6393">+O2792</f>
        <v>0</v>
      </c>
      <c r="AD2792" s="190">
        <f>+D2798</f>
        <v>0</v>
      </c>
      <c r="AE2792" s="190">
        <f t="shared" ref="AE2792" si="6394">+E2798</f>
        <v>0</v>
      </c>
      <c r="AF2792" s="190">
        <f t="shared" ref="AF2792" si="6395">+F2798</f>
        <v>0</v>
      </c>
      <c r="AG2792" s="190">
        <f t="shared" ref="AG2792" si="6396">+G2798</f>
        <v>1022.2627308952455</v>
      </c>
      <c r="AH2792" s="190">
        <f t="shared" ref="AH2792" si="6397">+H2798</f>
        <v>978.22300649204612</v>
      </c>
      <c r="AI2792" s="190">
        <f t="shared" ref="AI2792" si="6398">+I2798</f>
        <v>537.05919236736474</v>
      </c>
      <c r="AJ2792" s="190">
        <f t="shared" ref="AJ2792" si="6399">+J2798</f>
        <v>428.01524440784516</v>
      </c>
      <c r="AK2792" s="190">
        <f t="shared" ref="AK2792" si="6400">+K2798</f>
        <v>576.60387850505276</v>
      </c>
      <c r="AL2792" s="190">
        <f t="shared" ref="AL2792" si="6401">+L2798</f>
        <v>0</v>
      </c>
      <c r="AM2792" s="190">
        <f t="shared" ref="AM2792" si="6402">+M2798</f>
        <v>0</v>
      </c>
      <c r="AN2792" s="190">
        <f t="shared" ref="AN2792" si="6403">+N2798</f>
        <v>0</v>
      </c>
      <c r="AO2792" s="190">
        <f t="shared" ref="AO2792" si="6404">+O2798</f>
        <v>0</v>
      </c>
    </row>
    <row r="2793" spans="1:53" x14ac:dyDescent="0.25">
      <c r="A2793" s="193" t="s">
        <v>119</v>
      </c>
      <c r="B2793" s="379"/>
      <c r="C2793" s="178" t="s">
        <v>3</v>
      </c>
      <c r="D2793" s="179">
        <v>0.5</v>
      </c>
      <c r="E2793" s="179">
        <v>0.5</v>
      </c>
      <c r="F2793" s="179">
        <v>0.5</v>
      </c>
      <c r="G2793" s="179">
        <v>0.5</v>
      </c>
      <c r="H2793" s="179">
        <v>0.5</v>
      </c>
      <c r="I2793" s="179">
        <v>0.5</v>
      </c>
      <c r="J2793" s="179">
        <v>0.5</v>
      </c>
      <c r="K2793" s="179">
        <v>0.5</v>
      </c>
      <c r="L2793" s="179">
        <v>0.4834974169537235</v>
      </c>
      <c r="M2793" s="179">
        <v>0.45414569524687309</v>
      </c>
      <c r="N2793" s="179">
        <v>0.38276016431267579</v>
      </c>
      <c r="O2793" s="179">
        <v>0.34111134082271427</v>
      </c>
      <c r="P2793" s="180">
        <f>+SUMPRODUCT(D2793:O2793,D2799:O2799)/P2799</f>
        <v>0.5</v>
      </c>
    </row>
    <row r="2794" spans="1:53" x14ac:dyDescent="0.25">
      <c r="A2794" s="193" t="s">
        <v>119</v>
      </c>
      <c r="B2794" s="379"/>
      <c r="C2794" s="178" t="s">
        <v>200</v>
      </c>
      <c r="D2794" s="179">
        <v>0.5</v>
      </c>
      <c r="E2794" s="179">
        <v>0.5</v>
      </c>
      <c r="F2794" s="179">
        <v>0.5</v>
      </c>
      <c r="G2794" s="179">
        <v>0.5</v>
      </c>
      <c r="H2794" s="179">
        <v>0.5</v>
      </c>
      <c r="I2794" s="179">
        <v>0.5</v>
      </c>
      <c r="J2794" s="179">
        <v>0.5</v>
      </c>
      <c r="K2794" s="179">
        <v>0.5</v>
      </c>
      <c r="L2794" s="179">
        <v>0.4834974169537235</v>
      </c>
      <c r="M2794" s="179">
        <v>0.45414569524687309</v>
      </c>
      <c r="N2794" s="179">
        <v>0.38276016431267579</v>
      </c>
      <c r="O2794" s="179">
        <v>0.34111134082271427</v>
      </c>
      <c r="P2794" s="242"/>
    </row>
    <row r="2795" spans="1:53" x14ac:dyDescent="0.25">
      <c r="A2795" s="193" t="s">
        <v>119</v>
      </c>
      <c r="B2795" s="379"/>
      <c r="C2795" s="178" t="s">
        <v>201</v>
      </c>
      <c r="D2795" s="179">
        <v>0.5</v>
      </c>
      <c r="E2795" s="179">
        <v>0.5</v>
      </c>
      <c r="F2795" s="179">
        <v>0.5</v>
      </c>
      <c r="G2795" s="179">
        <v>0.5</v>
      </c>
      <c r="H2795" s="179">
        <v>0.5</v>
      </c>
      <c r="I2795" s="179">
        <v>0.5</v>
      </c>
      <c r="J2795" s="179">
        <v>0.5</v>
      </c>
      <c r="K2795" s="179">
        <v>0.5</v>
      </c>
      <c r="L2795" s="179">
        <v>0.4834974169537235</v>
      </c>
      <c r="M2795" s="179">
        <v>0.45414569524687309</v>
      </c>
      <c r="N2795" s="179">
        <v>0.38276016431267579</v>
      </c>
      <c r="O2795" s="179">
        <v>0.34111134082271427</v>
      </c>
      <c r="P2795" s="242"/>
    </row>
    <row r="2796" spans="1:53" x14ac:dyDescent="0.25">
      <c r="A2796" s="193" t="s">
        <v>119</v>
      </c>
      <c r="B2796" s="379"/>
      <c r="C2796" s="178" t="s">
        <v>202</v>
      </c>
      <c r="D2796" s="179">
        <v>0.5</v>
      </c>
      <c r="E2796" s="179">
        <v>0.5</v>
      </c>
      <c r="F2796" s="179">
        <v>0.5</v>
      </c>
      <c r="G2796" s="179">
        <v>0.5</v>
      </c>
      <c r="H2796" s="179">
        <v>0.5</v>
      </c>
      <c r="I2796" s="179">
        <v>0.5</v>
      </c>
      <c r="J2796" s="179">
        <v>0.5</v>
      </c>
      <c r="K2796" s="179">
        <v>0.5</v>
      </c>
      <c r="L2796" s="179">
        <v>0.4834974169537235</v>
      </c>
      <c r="M2796" s="179">
        <v>0.45414569524687309</v>
      </c>
      <c r="N2796" s="179">
        <v>0.38276016431267579</v>
      </c>
      <c r="O2796" s="179">
        <v>0.34111134082271427</v>
      </c>
      <c r="P2796" s="242"/>
    </row>
    <row r="2797" spans="1:53" ht="15.75" thickBot="1" x14ac:dyDescent="0.3">
      <c r="A2797" s="193" t="s">
        <v>119</v>
      </c>
      <c r="B2797" s="379"/>
      <c r="C2797" s="280" t="s">
        <v>231</v>
      </c>
      <c r="D2797" s="179">
        <v>0.5</v>
      </c>
      <c r="E2797" s="179">
        <v>0.5</v>
      </c>
      <c r="F2797" s="179">
        <v>0.5</v>
      </c>
      <c r="G2797" s="179">
        <v>0.5</v>
      </c>
      <c r="H2797" s="179">
        <v>0.5</v>
      </c>
      <c r="I2797" s="179">
        <v>0.5</v>
      </c>
      <c r="J2797" s="179">
        <v>0.5</v>
      </c>
      <c r="K2797" s="179">
        <v>0.5</v>
      </c>
      <c r="L2797" s="179">
        <v>0.4834974169537235</v>
      </c>
      <c r="M2797" s="179">
        <v>0.45414569524687309</v>
      </c>
      <c r="N2797" s="179">
        <v>0.38276016431267579</v>
      </c>
      <c r="O2797" s="179">
        <v>0.34111134082271427</v>
      </c>
      <c r="P2797" s="182">
        <f t="shared" ref="P2797" si="6405">+SUMPRODUCT(D2797:O2797,D2803:O2803)/P2803</f>
        <v>0.5</v>
      </c>
    </row>
    <row r="2798" spans="1:53" x14ac:dyDescent="0.25">
      <c r="A2798" s="193" t="s">
        <v>119</v>
      </c>
      <c r="B2798" s="379"/>
      <c r="C2798" s="99" t="s">
        <v>239</v>
      </c>
      <c r="D2798" s="100">
        <f>+D2767/D2780/30</f>
        <v>0</v>
      </c>
      <c r="E2798" s="100">
        <f t="shared" ref="E2798:O2798" si="6406">+E2767/E2780/30</f>
        <v>0</v>
      </c>
      <c r="F2798" s="100">
        <f t="shared" si="6406"/>
        <v>0</v>
      </c>
      <c r="G2798" s="100">
        <f t="shared" si="6406"/>
        <v>1022.2627308952455</v>
      </c>
      <c r="H2798" s="100">
        <f t="shared" si="6406"/>
        <v>978.22300649204612</v>
      </c>
      <c r="I2798" s="100">
        <f t="shared" si="6406"/>
        <v>537.05919236736474</v>
      </c>
      <c r="J2798" s="100">
        <f t="shared" si="6406"/>
        <v>428.01524440784516</v>
      </c>
      <c r="K2798" s="100">
        <f t="shared" si="6406"/>
        <v>576.60387850505276</v>
      </c>
      <c r="L2798" s="100">
        <f t="shared" si="6406"/>
        <v>0</v>
      </c>
      <c r="M2798" s="100">
        <f t="shared" si="6406"/>
        <v>0</v>
      </c>
      <c r="N2798" s="100">
        <f t="shared" si="6406"/>
        <v>0</v>
      </c>
      <c r="O2798" s="167">
        <f t="shared" si="6406"/>
        <v>0</v>
      </c>
      <c r="P2798" s="167">
        <f>SUM(D2798:O2798)</f>
        <v>3542.1640526675542</v>
      </c>
    </row>
    <row r="2799" spans="1:53" x14ac:dyDescent="0.25">
      <c r="A2799" s="193" t="s">
        <v>119</v>
      </c>
      <c r="B2799" s="379"/>
      <c r="C2799" s="86" t="s">
        <v>240</v>
      </c>
      <c r="D2799" s="87">
        <f>+D2798*D2774</f>
        <v>0</v>
      </c>
      <c r="E2799" s="87">
        <f t="shared" ref="E2799" si="6407">+E2798*E2774</f>
        <v>0</v>
      </c>
      <c r="F2799" s="87">
        <f t="shared" ref="F2799" si="6408">+F2798*F2774</f>
        <v>0</v>
      </c>
      <c r="G2799" s="87">
        <f t="shared" ref="G2799" si="6409">+G2798*G2774</f>
        <v>541.98771755264443</v>
      </c>
      <c r="H2799" s="87">
        <f t="shared" ref="H2799" si="6410">+H2798*H2774</f>
        <v>530.56521594363915</v>
      </c>
      <c r="I2799" s="87">
        <f t="shared" ref="I2799" si="6411">+I2798*I2774</f>
        <v>316.02666300257846</v>
      </c>
      <c r="J2799" s="87">
        <f t="shared" ref="J2799" si="6412">+J2798*J2774</f>
        <v>259.21192838889323</v>
      </c>
      <c r="K2799" s="87">
        <f t="shared" ref="K2799" si="6413">+K2798*K2774</f>
        <v>461.86100201841833</v>
      </c>
      <c r="L2799" s="87">
        <f t="shared" ref="L2799" si="6414">+L2798*L2774</f>
        <v>0</v>
      </c>
      <c r="M2799" s="87">
        <f t="shared" ref="M2799" si="6415">+M2798*M2774</f>
        <v>0</v>
      </c>
      <c r="N2799" s="87">
        <f t="shared" ref="N2799" si="6416">+N2798*N2774</f>
        <v>0</v>
      </c>
      <c r="O2799" s="159">
        <f t="shared" ref="O2799" si="6417">+O2798*O2774</f>
        <v>0</v>
      </c>
      <c r="P2799" s="159">
        <f t="shared" ref="P2799:P2809" si="6418">SUM(D2799:O2799)</f>
        <v>2109.6525269061735</v>
      </c>
      <c r="AP2799" s="190">
        <f>+D2799</f>
        <v>0</v>
      </c>
      <c r="AQ2799" s="190">
        <f t="shared" ref="AQ2799:AQ2803" si="6419">+E2799</f>
        <v>0</v>
      </c>
      <c r="AR2799" s="190">
        <f t="shared" ref="AR2799:AR2803" si="6420">+F2799</f>
        <v>0</v>
      </c>
      <c r="AS2799" s="190">
        <f t="shared" ref="AS2799:AS2803" si="6421">+G2799</f>
        <v>541.98771755264443</v>
      </c>
      <c r="AT2799" s="190">
        <f t="shared" ref="AT2799:AT2803" si="6422">+H2799</f>
        <v>530.56521594363915</v>
      </c>
      <c r="AU2799" s="190">
        <f t="shared" ref="AU2799:AU2803" si="6423">+I2799</f>
        <v>316.02666300257846</v>
      </c>
      <c r="AV2799" s="190">
        <f t="shared" ref="AV2799:AV2803" si="6424">+J2799</f>
        <v>259.21192838889323</v>
      </c>
      <c r="AW2799" s="190">
        <f t="shared" ref="AW2799:AW2803" si="6425">+K2799</f>
        <v>461.86100201841833</v>
      </c>
      <c r="AX2799" s="190">
        <f t="shared" ref="AX2799:AX2803" si="6426">+L2799</f>
        <v>0</v>
      </c>
      <c r="AY2799" s="190">
        <f t="shared" ref="AY2799:AY2803" si="6427">+M2799</f>
        <v>0</v>
      </c>
      <c r="AZ2799" s="190">
        <f t="shared" ref="AZ2799:AZ2803" si="6428">+N2799</f>
        <v>0</v>
      </c>
      <c r="BA2799" s="190">
        <f t="shared" ref="BA2799:BA2803" si="6429">+O2799</f>
        <v>0</v>
      </c>
    </row>
    <row r="2800" spans="1:53" x14ac:dyDescent="0.25">
      <c r="A2800" s="193" t="s">
        <v>119</v>
      </c>
      <c r="B2800" s="379"/>
      <c r="C2800" s="86" t="s">
        <v>241</v>
      </c>
      <c r="D2800" s="87">
        <f>+D2798*D2775</f>
        <v>0</v>
      </c>
      <c r="E2800" s="87">
        <f t="shared" ref="E2800:O2800" si="6430">+E2798*E2775</f>
        <v>0</v>
      </c>
      <c r="F2800" s="87">
        <f t="shared" si="6430"/>
        <v>0</v>
      </c>
      <c r="G2800" s="87">
        <f t="shared" si="6430"/>
        <v>0</v>
      </c>
      <c r="H2800" s="87">
        <f t="shared" si="6430"/>
        <v>0</v>
      </c>
      <c r="I2800" s="87">
        <f t="shared" si="6430"/>
        <v>0</v>
      </c>
      <c r="J2800" s="87">
        <f t="shared" si="6430"/>
        <v>0</v>
      </c>
      <c r="K2800" s="87">
        <f t="shared" si="6430"/>
        <v>0</v>
      </c>
      <c r="L2800" s="87">
        <f t="shared" si="6430"/>
        <v>0</v>
      </c>
      <c r="M2800" s="87">
        <f t="shared" si="6430"/>
        <v>0</v>
      </c>
      <c r="N2800" s="87">
        <f t="shared" si="6430"/>
        <v>0</v>
      </c>
      <c r="O2800" s="159">
        <f t="shared" si="6430"/>
        <v>0</v>
      </c>
      <c r="P2800" s="159"/>
      <c r="AP2800" s="190">
        <f t="shared" ref="AP2800:AP2803" si="6431">+D2800</f>
        <v>0</v>
      </c>
      <c r="AQ2800" s="190">
        <f t="shared" si="6419"/>
        <v>0</v>
      </c>
      <c r="AR2800" s="190">
        <f t="shared" si="6420"/>
        <v>0</v>
      </c>
      <c r="AS2800" s="190">
        <f t="shared" si="6421"/>
        <v>0</v>
      </c>
      <c r="AT2800" s="190">
        <f t="shared" si="6422"/>
        <v>0</v>
      </c>
      <c r="AU2800" s="190">
        <f t="shared" si="6423"/>
        <v>0</v>
      </c>
      <c r="AV2800" s="190">
        <f t="shared" si="6424"/>
        <v>0</v>
      </c>
      <c r="AW2800" s="190">
        <f t="shared" si="6425"/>
        <v>0</v>
      </c>
      <c r="AX2800" s="190">
        <f t="shared" si="6426"/>
        <v>0</v>
      </c>
      <c r="AY2800" s="190">
        <f t="shared" si="6427"/>
        <v>0</v>
      </c>
      <c r="AZ2800" s="190">
        <f t="shared" si="6428"/>
        <v>0</v>
      </c>
      <c r="BA2800" s="190">
        <f t="shared" si="6429"/>
        <v>0</v>
      </c>
    </row>
    <row r="2801" spans="1:53" x14ac:dyDescent="0.25">
      <c r="A2801" s="193" t="s">
        <v>119</v>
      </c>
      <c r="B2801" s="379"/>
      <c r="C2801" s="86" t="s">
        <v>242</v>
      </c>
      <c r="D2801" s="87">
        <f>+D2798*D2776</f>
        <v>0</v>
      </c>
      <c r="E2801" s="87">
        <f t="shared" ref="E2801:O2801" si="6432">+E2798*E2776</f>
        <v>0</v>
      </c>
      <c r="F2801" s="87">
        <f t="shared" si="6432"/>
        <v>0</v>
      </c>
      <c r="G2801" s="87">
        <f t="shared" si="6432"/>
        <v>266.06587212602108</v>
      </c>
      <c r="H2801" s="87">
        <f t="shared" si="6432"/>
        <v>217.23018482721037</v>
      </c>
      <c r="I2801" s="87">
        <f t="shared" si="6432"/>
        <v>126.05009192087049</v>
      </c>
      <c r="J2801" s="87">
        <f t="shared" si="6432"/>
        <v>64.408484902884069</v>
      </c>
      <c r="K2801" s="87">
        <f t="shared" si="6432"/>
        <v>66.502683828553032</v>
      </c>
      <c r="L2801" s="87">
        <f t="shared" si="6432"/>
        <v>0</v>
      </c>
      <c r="M2801" s="87">
        <f t="shared" si="6432"/>
        <v>0</v>
      </c>
      <c r="N2801" s="87">
        <f t="shared" si="6432"/>
        <v>0</v>
      </c>
      <c r="O2801" s="159">
        <f t="shared" si="6432"/>
        <v>0</v>
      </c>
      <c r="P2801" s="159"/>
      <c r="AP2801" s="190">
        <f t="shared" si="6431"/>
        <v>0</v>
      </c>
      <c r="AQ2801" s="190">
        <f t="shared" si="6419"/>
        <v>0</v>
      </c>
      <c r="AR2801" s="190">
        <f t="shared" si="6420"/>
        <v>0</v>
      </c>
      <c r="AS2801" s="190">
        <f t="shared" si="6421"/>
        <v>266.06587212602108</v>
      </c>
      <c r="AT2801" s="190">
        <f t="shared" si="6422"/>
        <v>217.23018482721037</v>
      </c>
      <c r="AU2801" s="190">
        <f t="shared" si="6423"/>
        <v>126.05009192087049</v>
      </c>
      <c r="AV2801" s="190">
        <f t="shared" si="6424"/>
        <v>64.408484902884069</v>
      </c>
      <c r="AW2801" s="190">
        <f t="shared" si="6425"/>
        <v>66.502683828553032</v>
      </c>
      <c r="AX2801" s="190">
        <f t="shared" si="6426"/>
        <v>0</v>
      </c>
      <c r="AY2801" s="190">
        <f t="shared" si="6427"/>
        <v>0</v>
      </c>
      <c r="AZ2801" s="190">
        <f t="shared" si="6428"/>
        <v>0</v>
      </c>
      <c r="BA2801" s="190">
        <f t="shared" si="6429"/>
        <v>0</v>
      </c>
    </row>
    <row r="2802" spans="1:53" x14ac:dyDescent="0.25">
      <c r="A2802" s="193" t="s">
        <v>119</v>
      </c>
      <c r="B2802" s="379"/>
      <c r="C2802" s="86" t="s">
        <v>243</v>
      </c>
      <c r="D2802" s="87">
        <f>+D2798*D2777</f>
        <v>0</v>
      </c>
      <c r="E2802" s="87">
        <f t="shared" ref="E2802:O2802" si="6433">+E2798*E2777</f>
        <v>0</v>
      </c>
      <c r="F2802" s="87">
        <f t="shared" si="6433"/>
        <v>0</v>
      </c>
      <c r="G2802" s="87">
        <f t="shared" si="6433"/>
        <v>214.20914121657987</v>
      </c>
      <c r="H2802" s="87">
        <f t="shared" si="6433"/>
        <v>230.4276057211965</v>
      </c>
      <c r="I2802" s="87">
        <f t="shared" si="6433"/>
        <v>94.982437443915828</v>
      </c>
      <c r="J2802" s="87">
        <f t="shared" si="6433"/>
        <v>104.39483111606778</v>
      </c>
      <c r="K2802" s="87">
        <f t="shared" si="6433"/>
        <v>48.240192658081284</v>
      </c>
      <c r="L2802" s="87">
        <f t="shared" si="6433"/>
        <v>0</v>
      </c>
      <c r="M2802" s="87">
        <f t="shared" si="6433"/>
        <v>0</v>
      </c>
      <c r="N2802" s="87">
        <f t="shared" si="6433"/>
        <v>0</v>
      </c>
      <c r="O2802" s="159">
        <f t="shared" si="6433"/>
        <v>0</v>
      </c>
      <c r="P2802" s="159"/>
      <c r="AP2802" s="190">
        <f t="shared" si="6431"/>
        <v>0</v>
      </c>
      <c r="AQ2802" s="190">
        <f t="shared" si="6419"/>
        <v>0</v>
      </c>
      <c r="AR2802" s="190">
        <f t="shared" si="6420"/>
        <v>0</v>
      </c>
      <c r="AS2802" s="190">
        <f t="shared" si="6421"/>
        <v>214.20914121657987</v>
      </c>
      <c r="AT2802" s="190">
        <f t="shared" si="6422"/>
        <v>230.4276057211965</v>
      </c>
      <c r="AU2802" s="190">
        <f t="shared" si="6423"/>
        <v>94.982437443915828</v>
      </c>
      <c r="AV2802" s="190">
        <f t="shared" si="6424"/>
        <v>104.39483111606778</v>
      </c>
      <c r="AW2802" s="190">
        <f t="shared" si="6425"/>
        <v>48.240192658081284</v>
      </c>
      <c r="AX2802" s="190">
        <f t="shared" si="6426"/>
        <v>0</v>
      </c>
      <c r="AY2802" s="190">
        <f t="shared" si="6427"/>
        <v>0</v>
      </c>
      <c r="AZ2802" s="190">
        <f t="shared" si="6428"/>
        <v>0</v>
      </c>
      <c r="BA2802" s="190">
        <f t="shared" si="6429"/>
        <v>0</v>
      </c>
    </row>
    <row r="2803" spans="1:53" ht="15.75" thickBot="1" x14ac:dyDescent="0.3">
      <c r="A2803" s="193" t="s">
        <v>119</v>
      </c>
      <c r="B2803" s="379"/>
      <c r="C2803" s="96" t="s">
        <v>244</v>
      </c>
      <c r="D2803" s="251">
        <f>+D2798*D2778</f>
        <v>0</v>
      </c>
      <c r="E2803" s="251">
        <f t="shared" ref="E2803:O2803" si="6434">+E2798*E2778</f>
        <v>0</v>
      </c>
      <c r="F2803" s="251">
        <f t="shared" si="6434"/>
        <v>0</v>
      </c>
      <c r="G2803" s="251">
        <f t="shared" si="6434"/>
        <v>0</v>
      </c>
      <c r="H2803" s="251">
        <v>93</v>
      </c>
      <c r="I2803" s="251">
        <v>54</v>
      </c>
      <c r="J2803" s="251">
        <f t="shared" si="6434"/>
        <v>0</v>
      </c>
      <c r="K2803" s="251">
        <f t="shared" si="6434"/>
        <v>0</v>
      </c>
      <c r="L2803" s="251">
        <f t="shared" si="6434"/>
        <v>0</v>
      </c>
      <c r="M2803" s="251">
        <f t="shared" si="6434"/>
        <v>0</v>
      </c>
      <c r="N2803" s="251">
        <f t="shared" si="6434"/>
        <v>0</v>
      </c>
      <c r="O2803" s="251">
        <f t="shared" si="6434"/>
        <v>0</v>
      </c>
      <c r="P2803" s="169">
        <f t="shared" si="6418"/>
        <v>147</v>
      </c>
      <c r="AP2803" s="190">
        <f t="shared" si="6431"/>
        <v>0</v>
      </c>
      <c r="AQ2803" s="190">
        <f t="shared" si="6419"/>
        <v>0</v>
      </c>
      <c r="AR2803" s="190">
        <f t="shared" si="6420"/>
        <v>0</v>
      </c>
      <c r="AS2803" s="190">
        <f t="shared" si="6421"/>
        <v>0</v>
      </c>
      <c r="AT2803" s="190">
        <f t="shared" si="6422"/>
        <v>93</v>
      </c>
      <c r="AU2803" s="190">
        <f t="shared" si="6423"/>
        <v>54</v>
      </c>
      <c r="AV2803" s="190">
        <f t="shared" si="6424"/>
        <v>0</v>
      </c>
      <c r="AW2803" s="190">
        <f t="shared" si="6425"/>
        <v>0</v>
      </c>
      <c r="AX2803" s="190">
        <f t="shared" si="6426"/>
        <v>0</v>
      </c>
      <c r="AY2803" s="190">
        <f t="shared" si="6427"/>
        <v>0</v>
      </c>
      <c r="AZ2803" s="190">
        <f t="shared" si="6428"/>
        <v>0</v>
      </c>
      <c r="BA2803" s="190">
        <f t="shared" si="6429"/>
        <v>0</v>
      </c>
    </row>
    <row r="2804" spans="1:53" x14ac:dyDescent="0.25">
      <c r="A2804" s="193" t="s">
        <v>119</v>
      </c>
      <c r="B2804" s="379"/>
      <c r="C2804" s="99" t="s">
        <v>245</v>
      </c>
      <c r="D2804" s="100">
        <f>+IFERROR(D2767/D2786/30,0)</f>
        <v>0</v>
      </c>
      <c r="E2804" s="100">
        <f t="shared" ref="E2804:O2804" si="6435">+IFERROR(E2767/E2786/30,0)</f>
        <v>0</v>
      </c>
      <c r="F2804" s="100">
        <f t="shared" si="6435"/>
        <v>0</v>
      </c>
      <c r="G2804" s="100">
        <f t="shared" si="6435"/>
        <v>566.98873288650395</v>
      </c>
      <c r="H2804" s="100">
        <f t="shared" si="6435"/>
        <v>542.56249999999989</v>
      </c>
      <c r="I2804" s="100">
        <f t="shared" si="6435"/>
        <v>297.875</v>
      </c>
      <c r="J2804" s="100">
        <f t="shared" si="6435"/>
        <v>259.73333333333329</v>
      </c>
      <c r="K2804" s="100">
        <f t="shared" si="6435"/>
        <v>349.90166666666664</v>
      </c>
      <c r="L2804" s="100">
        <f t="shared" si="6435"/>
        <v>0</v>
      </c>
      <c r="M2804" s="100">
        <f t="shared" si="6435"/>
        <v>0</v>
      </c>
      <c r="N2804" s="100">
        <f t="shared" si="6435"/>
        <v>0</v>
      </c>
      <c r="O2804" s="167">
        <f t="shared" si="6435"/>
        <v>0</v>
      </c>
      <c r="P2804" s="167">
        <f t="shared" si="6418"/>
        <v>2017.0612328865038</v>
      </c>
    </row>
    <row r="2805" spans="1:53" x14ac:dyDescent="0.25">
      <c r="A2805" s="193" t="s">
        <v>119</v>
      </c>
      <c r="B2805" s="379"/>
      <c r="C2805" s="86" t="s">
        <v>246</v>
      </c>
      <c r="D2805" s="266">
        <f t="shared" ref="D2805:O2805" si="6436">+IFERROR(D2768/D2787/30,0)</f>
        <v>0</v>
      </c>
      <c r="E2805" s="266">
        <f t="shared" si="6436"/>
        <v>0</v>
      </c>
      <c r="F2805" s="266">
        <f t="shared" si="6436"/>
        <v>0</v>
      </c>
      <c r="G2805" s="266">
        <f t="shared" si="6436"/>
        <v>300.60856170126027</v>
      </c>
      <c r="H2805" s="266">
        <f t="shared" si="6436"/>
        <v>294.27317499689292</v>
      </c>
      <c r="I2805" s="266">
        <f t="shared" si="6436"/>
        <v>175.28131643541607</v>
      </c>
      <c r="J2805" s="266">
        <f t="shared" si="6436"/>
        <v>157.29808477581994</v>
      </c>
      <c r="K2805" s="266">
        <f t="shared" si="6436"/>
        <v>280.27202105121648</v>
      </c>
      <c r="L2805" s="266">
        <f t="shared" si="6436"/>
        <v>0</v>
      </c>
      <c r="M2805" s="266">
        <f t="shared" si="6436"/>
        <v>0</v>
      </c>
      <c r="N2805" s="266">
        <f t="shared" si="6436"/>
        <v>0</v>
      </c>
      <c r="O2805" s="267">
        <f t="shared" si="6436"/>
        <v>0</v>
      </c>
      <c r="P2805" s="159">
        <f t="shared" si="6418"/>
        <v>1207.7331589606056</v>
      </c>
    </row>
    <row r="2806" spans="1:53" x14ac:dyDescent="0.25">
      <c r="A2806" s="193" t="s">
        <v>119</v>
      </c>
      <c r="B2806" s="379"/>
      <c r="C2806" s="86" t="s">
        <v>247</v>
      </c>
      <c r="D2806" s="266">
        <f t="shared" ref="D2806:O2806" si="6437">+IFERROR(D2769/D2788/30,0)</f>
        <v>0</v>
      </c>
      <c r="E2806" s="266">
        <f t="shared" si="6437"/>
        <v>0</v>
      </c>
      <c r="F2806" s="266">
        <f t="shared" si="6437"/>
        <v>0</v>
      </c>
      <c r="G2806" s="266">
        <f t="shared" si="6437"/>
        <v>0</v>
      </c>
      <c r="H2806" s="266">
        <f t="shared" si="6437"/>
        <v>0</v>
      </c>
      <c r="I2806" s="266">
        <f t="shared" si="6437"/>
        <v>0</v>
      </c>
      <c r="J2806" s="266">
        <f t="shared" si="6437"/>
        <v>0</v>
      </c>
      <c r="K2806" s="266">
        <f t="shared" si="6437"/>
        <v>0</v>
      </c>
      <c r="L2806" s="266">
        <f t="shared" si="6437"/>
        <v>0</v>
      </c>
      <c r="M2806" s="266">
        <f t="shared" si="6437"/>
        <v>0</v>
      </c>
      <c r="N2806" s="266">
        <f t="shared" si="6437"/>
        <v>0</v>
      </c>
      <c r="O2806" s="267">
        <f t="shared" si="6437"/>
        <v>0</v>
      </c>
      <c r="P2806" s="159">
        <f t="shared" si="6418"/>
        <v>0</v>
      </c>
    </row>
    <row r="2807" spans="1:53" x14ac:dyDescent="0.25">
      <c r="A2807" s="193" t="s">
        <v>119</v>
      </c>
      <c r="B2807" s="379"/>
      <c r="C2807" s="86" t="s">
        <v>248</v>
      </c>
      <c r="D2807" s="266">
        <f t="shared" ref="D2807:O2807" si="6438">+IFERROR(D2770/D2789/30,0)</f>
        <v>0</v>
      </c>
      <c r="E2807" s="266">
        <f t="shared" si="6438"/>
        <v>0</v>
      </c>
      <c r="F2807" s="266">
        <f t="shared" si="6438"/>
        <v>0</v>
      </c>
      <c r="G2807" s="266">
        <f t="shared" si="6438"/>
        <v>147.57101784290126</v>
      </c>
      <c r="H2807" s="266">
        <f t="shared" si="6438"/>
        <v>120.48474772431315</v>
      </c>
      <c r="I2807" s="266">
        <f t="shared" si="6438"/>
        <v>69.912537881384793</v>
      </c>
      <c r="J2807" s="266">
        <f t="shared" si="6438"/>
        <v>39.085127684926739</v>
      </c>
      <c r="K2807" s="266">
        <f t="shared" si="6438"/>
        <v>40.355954541525293</v>
      </c>
      <c r="L2807" s="266">
        <f t="shared" si="6438"/>
        <v>0</v>
      </c>
      <c r="M2807" s="266">
        <f t="shared" si="6438"/>
        <v>0</v>
      </c>
      <c r="N2807" s="266">
        <f t="shared" si="6438"/>
        <v>0</v>
      </c>
      <c r="O2807" s="267">
        <f t="shared" si="6438"/>
        <v>0</v>
      </c>
      <c r="P2807" s="159">
        <f t="shared" si="6418"/>
        <v>417.40938567505123</v>
      </c>
    </row>
    <row r="2808" spans="1:53" x14ac:dyDescent="0.25">
      <c r="A2808" s="193" t="s">
        <v>119</v>
      </c>
      <c r="B2808" s="379"/>
      <c r="C2808" s="86" t="s">
        <v>249</v>
      </c>
      <c r="D2808" s="87">
        <f t="shared" ref="D2808:O2808" si="6439">+IFERROR(D2771/D2790/30,0)</f>
        <v>0</v>
      </c>
      <c r="E2808" s="87">
        <f t="shared" si="6439"/>
        <v>0</v>
      </c>
      <c r="F2808" s="87">
        <f t="shared" si="6439"/>
        <v>0</v>
      </c>
      <c r="G2808" s="87">
        <f t="shared" si="6439"/>
        <v>118.80915334234228</v>
      </c>
      <c r="H2808" s="87">
        <f t="shared" si="6439"/>
        <v>127.80457727879372</v>
      </c>
      <c r="I2808" s="87">
        <f t="shared" si="6439"/>
        <v>52.681145683199162</v>
      </c>
      <c r="J2808" s="87">
        <f t="shared" si="6439"/>
        <v>63.350120872586551</v>
      </c>
      <c r="K2808" s="87">
        <f t="shared" si="6439"/>
        <v>29.273691073924716</v>
      </c>
      <c r="L2808" s="87">
        <f t="shared" si="6439"/>
        <v>0</v>
      </c>
      <c r="M2808" s="87">
        <f t="shared" si="6439"/>
        <v>0</v>
      </c>
      <c r="N2808" s="87">
        <f t="shared" si="6439"/>
        <v>0</v>
      </c>
      <c r="O2808" s="159">
        <f t="shared" si="6439"/>
        <v>0</v>
      </c>
      <c r="P2808" s="159">
        <f t="shared" si="6418"/>
        <v>391.91868825084646</v>
      </c>
    </row>
    <row r="2809" spans="1:53" ht="15.75" thickBot="1" x14ac:dyDescent="0.3">
      <c r="A2809" s="193" t="s">
        <v>119</v>
      </c>
      <c r="B2809" s="379"/>
      <c r="C2809" s="96" t="s">
        <v>250</v>
      </c>
      <c r="D2809" s="168">
        <f t="shared" ref="D2809:O2809" si="6440">+IFERROR(D2772/D2791/30,0)</f>
        <v>0</v>
      </c>
      <c r="E2809" s="168">
        <f t="shared" si="6440"/>
        <v>0</v>
      </c>
      <c r="F2809" s="168">
        <f t="shared" si="6440"/>
        <v>0</v>
      </c>
      <c r="G2809" s="168">
        <f t="shared" si="6440"/>
        <v>0</v>
      </c>
      <c r="H2809" s="168">
        <f t="shared" si="6440"/>
        <v>0</v>
      </c>
      <c r="I2809" s="168">
        <f t="shared" si="6440"/>
        <v>0</v>
      </c>
      <c r="J2809" s="168">
        <f t="shared" si="6440"/>
        <v>0</v>
      </c>
      <c r="K2809" s="168">
        <f t="shared" si="6440"/>
        <v>0</v>
      </c>
      <c r="L2809" s="168">
        <f t="shared" si="6440"/>
        <v>0</v>
      </c>
      <c r="M2809" s="168">
        <f t="shared" si="6440"/>
        <v>0</v>
      </c>
      <c r="N2809" s="168">
        <f t="shared" si="6440"/>
        <v>0</v>
      </c>
      <c r="O2809" s="169">
        <f t="shared" si="6440"/>
        <v>0</v>
      </c>
      <c r="P2809" s="169">
        <f t="shared" si="6418"/>
        <v>0</v>
      </c>
    </row>
    <row r="2810" spans="1:53" ht="15.75" thickBot="1" x14ac:dyDescent="0.3">
      <c r="A2810" s="193" t="s">
        <v>119</v>
      </c>
      <c r="B2810" s="379"/>
      <c r="C2810" s="183" t="s">
        <v>13</v>
      </c>
      <c r="D2810" s="72">
        <v>0</v>
      </c>
      <c r="E2810" s="72">
        <v>0</v>
      </c>
      <c r="F2810" s="72">
        <v>0</v>
      </c>
      <c r="G2810" s="72">
        <v>31.49</v>
      </c>
      <c r="H2810" s="72">
        <v>21.702499999999997</v>
      </c>
      <c r="I2810" s="72">
        <f>(20*0.2175)+(10*0.6525)+(8*0.13)</f>
        <v>11.914999999999999</v>
      </c>
      <c r="J2810" s="72">
        <f>(10*0.87)+(8*0.13)</f>
        <v>9.7399999999999984</v>
      </c>
      <c r="K2810" s="72">
        <v>14.09</v>
      </c>
      <c r="L2810" s="72">
        <v>0</v>
      </c>
      <c r="M2810" s="72">
        <v>0</v>
      </c>
      <c r="N2810" s="72">
        <v>0</v>
      </c>
      <c r="O2810" s="72">
        <v>0</v>
      </c>
      <c r="P2810" s="184"/>
    </row>
    <row r="2811" spans="1:53" x14ac:dyDescent="0.25">
      <c r="A2811" s="193" t="s">
        <v>119</v>
      </c>
      <c r="B2811" s="379"/>
      <c r="C2811" s="99" t="s">
        <v>4</v>
      </c>
      <c r="D2811" s="100" t="e">
        <f>+D2804/D2810*30</f>
        <v>#DIV/0!</v>
      </c>
      <c r="E2811" s="100" t="e">
        <f t="shared" ref="E2811" si="6441">+E2804/E2810*30</f>
        <v>#DIV/0!</v>
      </c>
      <c r="F2811" s="100" t="e">
        <f t="shared" ref="F2811" si="6442">+F2804/F2810*30</f>
        <v>#DIV/0!</v>
      </c>
      <c r="G2811" s="100">
        <f t="shared" ref="G2811" si="6443">+G2804/G2810*30</f>
        <v>540.1607490185811</v>
      </c>
      <c r="H2811" s="100">
        <f t="shared" ref="H2811" si="6444">+H2804/H2810*30</f>
        <v>749.99999999999989</v>
      </c>
      <c r="I2811" s="100">
        <f t="shared" ref="I2811" si="6445">+I2804/I2810*30</f>
        <v>750.00000000000011</v>
      </c>
      <c r="J2811" s="100">
        <f t="shared" ref="J2811" si="6446">+J2804/J2810*30</f>
        <v>800</v>
      </c>
      <c r="K2811" s="100">
        <f t="shared" ref="K2811" si="6447">+K2804/K2810*30</f>
        <v>745</v>
      </c>
      <c r="L2811" s="100" t="e">
        <f t="shared" ref="L2811" si="6448">+L2804/L2810*30</f>
        <v>#DIV/0!</v>
      </c>
      <c r="M2811" s="100" t="e">
        <f t="shared" ref="M2811" si="6449">+M2804/M2810*30</f>
        <v>#DIV/0!</v>
      </c>
      <c r="N2811" s="100" t="e">
        <f t="shared" ref="N2811" si="6450">+N2804/N2810*30</f>
        <v>#DIV/0!</v>
      </c>
      <c r="O2811" s="167" t="e">
        <f t="shared" ref="O2811" si="6451">+O2804/O2810*30</f>
        <v>#DIV/0!</v>
      </c>
      <c r="P2811" s="167" t="e">
        <f>SUM(D2811:O2811)</f>
        <v>#DIV/0!</v>
      </c>
    </row>
    <row r="2812" spans="1:53" x14ac:dyDescent="0.25">
      <c r="A2812" s="193" t="s">
        <v>119</v>
      </c>
      <c r="B2812" s="379"/>
      <c r="C2812" s="86" t="s">
        <v>216</v>
      </c>
      <c r="D2812" s="87" t="e">
        <f>+D2805/D2810*30</f>
        <v>#DIV/0!</v>
      </c>
      <c r="E2812" s="87" t="e">
        <f t="shared" ref="E2812:O2812" si="6452">+E2805/E2810*30</f>
        <v>#DIV/0!</v>
      </c>
      <c r="F2812" s="87" t="e">
        <f t="shared" si="6452"/>
        <v>#DIV/0!</v>
      </c>
      <c r="G2812" s="87">
        <f t="shared" si="6452"/>
        <v>286.38478409138804</v>
      </c>
      <c r="H2812" s="87">
        <f t="shared" si="6452"/>
        <v>406.78240985632021</v>
      </c>
      <c r="I2812" s="87">
        <f t="shared" si="6452"/>
        <v>441.32937415547485</v>
      </c>
      <c r="J2812" s="87">
        <f t="shared" si="6452"/>
        <v>484.49102087008208</v>
      </c>
      <c r="K2812" s="87">
        <f t="shared" si="6452"/>
        <v>596.74667363637298</v>
      </c>
      <c r="L2812" s="87" t="e">
        <f t="shared" si="6452"/>
        <v>#DIV/0!</v>
      </c>
      <c r="M2812" s="87" t="e">
        <f t="shared" si="6452"/>
        <v>#DIV/0!</v>
      </c>
      <c r="N2812" s="87" t="e">
        <f t="shared" si="6452"/>
        <v>#DIV/0!</v>
      </c>
      <c r="O2812" s="159" t="e">
        <f t="shared" si="6452"/>
        <v>#DIV/0!</v>
      </c>
      <c r="P2812" s="159" t="e">
        <f t="shared" ref="P2812:P2816" si="6453">SUM(D2812:O2812)</f>
        <v>#DIV/0!</v>
      </c>
    </row>
    <row r="2813" spans="1:53" x14ac:dyDescent="0.25">
      <c r="A2813" s="193" t="s">
        <v>119</v>
      </c>
      <c r="B2813" s="379"/>
      <c r="C2813" s="86" t="s">
        <v>217</v>
      </c>
      <c r="D2813" s="87" t="e">
        <f>+D2806/D2810*30</f>
        <v>#DIV/0!</v>
      </c>
      <c r="E2813" s="87" t="e">
        <f t="shared" ref="E2813:O2813" si="6454">+E2806/E2810*30</f>
        <v>#DIV/0!</v>
      </c>
      <c r="F2813" s="87" t="e">
        <f t="shared" si="6454"/>
        <v>#DIV/0!</v>
      </c>
      <c r="G2813" s="87">
        <f t="shared" si="6454"/>
        <v>0</v>
      </c>
      <c r="H2813" s="87">
        <f t="shared" si="6454"/>
        <v>0</v>
      </c>
      <c r="I2813" s="87">
        <f t="shared" si="6454"/>
        <v>0</v>
      </c>
      <c r="J2813" s="87">
        <f t="shared" si="6454"/>
        <v>0</v>
      </c>
      <c r="K2813" s="87">
        <f t="shared" si="6454"/>
        <v>0</v>
      </c>
      <c r="L2813" s="87" t="e">
        <f t="shared" si="6454"/>
        <v>#DIV/0!</v>
      </c>
      <c r="M2813" s="87" t="e">
        <f t="shared" si="6454"/>
        <v>#DIV/0!</v>
      </c>
      <c r="N2813" s="87" t="e">
        <f t="shared" si="6454"/>
        <v>#DIV/0!</v>
      </c>
      <c r="O2813" s="159" t="e">
        <f t="shared" si="6454"/>
        <v>#DIV/0!</v>
      </c>
      <c r="P2813" s="159"/>
    </row>
    <row r="2814" spans="1:53" x14ac:dyDescent="0.25">
      <c r="A2814" s="193" t="s">
        <v>119</v>
      </c>
      <c r="B2814" s="379"/>
      <c r="C2814" s="86" t="s">
        <v>218</v>
      </c>
      <c r="D2814" s="87" t="e">
        <f>+D2807/D2810*30</f>
        <v>#DIV/0!</v>
      </c>
      <c r="E2814" s="87" t="e">
        <f t="shared" ref="E2814:O2814" si="6455">+E2807/E2810*30</f>
        <v>#DIV/0!</v>
      </c>
      <c r="F2814" s="87" t="e">
        <f t="shared" si="6455"/>
        <v>#DIV/0!</v>
      </c>
      <c r="G2814" s="87">
        <f t="shared" si="6455"/>
        <v>140.58845777348486</v>
      </c>
      <c r="H2814" s="87">
        <f t="shared" si="6455"/>
        <v>166.54958791518928</v>
      </c>
      <c r="I2814" s="87">
        <f t="shared" si="6455"/>
        <v>176.02821119945816</v>
      </c>
      <c r="J2814" s="87">
        <f t="shared" si="6455"/>
        <v>120.38540354700228</v>
      </c>
      <c r="K2814" s="87">
        <f t="shared" si="6455"/>
        <v>85.924672551153918</v>
      </c>
      <c r="L2814" s="87" t="e">
        <f t="shared" si="6455"/>
        <v>#DIV/0!</v>
      </c>
      <c r="M2814" s="87" t="e">
        <f t="shared" si="6455"/>
        <v>#DIV/0!</v>
      </c>
      <c r="N2814" s="87" t="e">
        <f t="shared" si="6455"/>
        <v>#DIV/0!</v>
      </c>
      <c r="O2814" s="159" t="e">
        <f t="shared" si="6455"/>
        <v>#DIV/0!</v>
      </c>
      <c r="P2814" s="159"/>
    </row>
    <row r="2815" spans="1:53" x14ac:dyDescent="0.25">
      <c r="A2815" s="193" t="s">
        <v>119</v>
      </c>
      <c r="B2815" s="379"/>
      <c r="C2815" s="86" t="s">
        <v>219</v>
      </c>
      <c r="D2815" s="87" t="e">
        <f>+D2808/D2810*30</f>
        <v>#DIV/0!</v>
      </c>
      <c r="E2815" s="87" t="e">
        <f t="shared" ref="E2815:O2815" si="6456">+E2808/E2810*30</f>
        <v>#DIV/0!</v>
      </c>
      <c r="F2815" s="87" t="e">
        <f t="shared" si="6456"/>
        <v>#DIV/0!</v>
      </c>
      <c r="G2815" s="87">
        <f t="shared" si="6456"/>
        <v>113.18750715370813</v>
      </c>
      <c r="H2815" s="87">
        <f t="shared" si="6456"/>
        <v>176.66800222849034</v>
      </c>
      <c r="I2815" s="87">
        <f t="shared" si="6456"/>
        <v>132.64241464506713</v>
      </c>
      <c r="J2815" s="87">
        <f t="shared" si="6456"/>
        <v>195.12357558291549</v>
      </c>
      <c r="K2815" s="87">
        <f t="shared" si="6456"/>
        <v>62.328653812472787</v>
      </c>
      <c r="L2815" s="87" t="e">
        <f t="shared" si="6456"/>
        <v>#DIV/0!</v>
      </c>
      <c r="M2815" s="87" t="e">
        <f t="shared" si="6456"/>
        <v>#DIV/0!</v>
      </c>
      <c r="N2815" s="87" t="e">
        <f t="shared" si="6456"/>
        <v>#DIV/0!</v>
      </c>
      <c r="O2815" s="159" t="e">
        <f t="shared" si="6456"/>
        <v>#DIV/0!</v>
      </c>
      <c r="P2815" s="159"/>
    </row>
    <row r="2816" spans="1:53" ht="15.75" thickBot="1" x14ac:dyDescent="0.3">
      <c r="A2816" s="193" t="s">
        <v>119</v>
      </c>
      <c r="B2816" s="379"/>
      <c r="C2816" s="96" t="s">
        <v>238</v>
      </c>
      <c r="D2816" s="168" t="e">
        <f>+D2809/D2810*30</f>
        <v>#DIV/0!</v>
      </c>
      <c r="E2816" s="168" t="e">
        <f t="shared" ref="E2816:O2816" si="6457">+E2809/E2810*30</f>
        <v>#DIV/0!</v>
      </c>
      <c r="F2816" s="168" t="e">
        <f t="shared" si="6457"/>
        <v>#DIV/0!</v>
      </c>
      <c r="G2816" s="168">
        <f t="shared" si="6457"/>
        <v>0</v>
      </c>
      <c r="H2816" s="168">
        <f t="shared" si="6457"/>
        <v>0</v>
      </c>
      <c r="I2816" s="168">
        <f t="shared" si="6457"/>
        <v>0</v>
      </c>
      <c r="J2816" s="168">
        <f t="shared" si="6457"/>
        <v>0</v>
      </c>
      <c r="K2816" s="168">
        <f t="shared" si="6457"/>
        <v>0</v>
      </c>
      <c r="L2816" s="168" t="e">
        <f t="shared" si="6457"/>
        <v>#DIV/0!</v>
      </c>
      <c r="M2816" s="168" t="e">
        <f t="shared" si="6457"/>
        <v>#DIV/0!</v>
      </c>
      <c r="N2816" s="168" t="e">
        <f t="shared" si="6457"/>
        <v>#DIV/0!</v>
      </c>
      <c r="O2816" s="169" t="e">
        <f t="shared" si="6457"/>
        <v>#DIV/0!</v>
      </c>
      <c r="P2816" s="169" t="e">
        <f t="shared" si="6453"/>
        <v>#DIV/0!</v>
      </c>
    </row>
    <row r="2817" spans="1:16" x14ac:dyDescent="0.25">
      <c r="A2817" s="193" t="s">
        <v>119</v>
      </c>
      <c r="B2817" s="379"/>
      <c r="C2817" s="76" t="s">
        <v>8</v>
      </c>
      <c r="D2817" s="170">
        <f t="shared" ref="D2817:O2817" si="6458">+D2786/D2780</f>
        <v>1.7869200008411263</v>
      </c>
      <c r="E2817" s="170">
        <f t="shared" si="6458"/>
        <v>1.7027762532256439</v>
      </c>
      <c r="F2817" s="170">
        <f t="shared" si="6458"/>
        <v>1.7027762532256416</v>
      </c>
      <c r="G2817" s="170">
        <f t="shared" si="6458"/>
        <v>1.8029683335874602</v>
      </c>
      <c r="H2817" s="170">
        <f t="shared" si="6458"/>
        <v>1.8029683335874602</v>
      </c>
      <c r="I2817" s="170">
        <f t="shared" si="6458"/>
        <v>1.8029683335874604</v>
      </c>
      <c r="J2817" s="170">
        <f t="shared" si="6458"/>
        <v>1.6479026350404717</v>
      </c>
      <c r="K2817" s="170">
        <f t="shared" si="6458"/>
        <v>1.647902635040472</v>
      </c>
      <c r="L2817" s="170">
        <f t="shared" si="6458"/>
        <v>1.859876524341906</v>
      </c>
      <c r="M2817" s="170">
        <f t="shared" si="6458"/>
        <v>1.8033353227874802</v>
      </c>
      <c r="N2817" s="170">
        <f t="shared" si="6458"/>
        <v>1.828890534646108</v>
      </c>
      <c r="O2817" s="171">
        <f t="shared" si="6458"/>
        <v>1.8438003419140496</v>
      </c>
      <c r="P2817" s="171"/>
    </row>
    <row r="2818" spans="1:16" x14ac:dyDescent="0.25">
      <c r="A2818" s="193" t="s">
        <v>119</v>
      </c>
      <c r="B2818" s="379"/>
      <c r="C2818" s="77" t="s">
        <v>6</v>
      </c>
      <c r="D2818" s="172">
        <f>+VLOOKUP(D2766,Conversion!$B$33:$N$71,(MATCH('Measured TV opt-pt'!D2765,butget_aylar_opt,0)+1),0)</f>
        <v>1.9659143399193393</v>
      </c>
      <c r="E2818" s="172">
        <f>+VLOOKUP(E2766,Conversion!$B$33:$N$71,(MATCH('Measured TV opt-pt'!E2765,butget_aylar_opt,0)+1),0)</f>
        <v>1.8837567173302501</v>
      </c>
      <c r="F2818" s="172">
        <f>+VLOOKUP(F2766,Conversion!$B$33:$N$71,(MATCH('Measured TV opt-pt'!F2765,butget_aylar_opt,0)+1),0)</f>
        <v>1.8837567173302454</v>
      </c>
      <c r="G2818" s="172">
        <f>+VLOOKUP(G2766,Conversion!$B$33:$N$71,(MATCH('Measured TV opt-pt'!G2765,butget_aylar_opt,0)+1),0)</f>
        <v>2.028963155591843</v>
      </c>
      <c r="H2818" s="172">
        <f>+VLOOKUP(H2766,Conversion!$B$33:$N$71,(MATCH('Measured TV opt-pt'!H2765,butget_aylar_opt,0)+1),0)</f>
        <v>2.028963155591843</v>
      </c>
      <c r="I2818" s="172">
        <f>+VLOOKUP(I2766,Conversion!$B$33:$N$71,(MATCH('Measured TV opt-pt'!I2765,butget_aylar_opt,0)+1),0)</f>
        <v>2.028963155591843</v>
      </c>
      <c r="J2818" s="172">
        <f>+VLOOKUP(J2766,Conversion!$B$33:$N$71,(MATCH('Measured TV opt-pt'!J2765,butget_aylar_opt,0)+1),0)</f>
        <v>1.7757287500455701</v>
      </c>
      <c r="K2818" s="172">
        <f>+VLOOKUP(K2766,Conversion!$B$33:$N$71,(MATCH('Measured TV opt-pt'!K2765,butget_aylar_opt,0)+1),0)</f>
        <v>1.7757287500455701</v>
      </c>
      <c r="L2818" s="172">
        <f>+VLOOKUP(L2766,Conversion!$B$33:$N$71,(MATCH('Measured TV opt-pt'!L2765,butget_aylar_opt,0)+1),0)</f>
        <v>2.0363686624645214</v>
      </c>
      <c r="M2818" s="172">
        <f>+VLOOKUP(M2766,Conversion!$B$33:$N$71,(MATCH('Measured TV opt-pt'!M2765,butget_aylar_opt,0)+1),0)</f>
        <v>1.9659143399193393</v>
      </c>
      <c r="N2818" s="172">
        <f>+VLOOKUP(N2766,Conversion!$B$33:$N$71,(MATCH('Measured TV opt-pt'!N2765,butget_aylar_opt,0)+1),0)</f>
        <v>1.9659143399193393</v>
      </c>
      <c r="O2818" s="173">
        <f>+VLOOKUP(O2766,Conversion!$B$33:$N$71,(MATCH('Measured TV opt-pt'!O2765,butget_aylar_opt,0)+1),0)</f>
        <v>1.9659143399193393</v>
      </c>
      <c r="P2818" s="173"/>
    </row>
    <row r="2819" spans="1:16" ht="15.75" thickBot="1" x14ac:dyDescent="0.3">
      <c r="A2819" s="193" t="s">
        <v>119</v>
      </c>
      <c r="B2819" s="380"/>
      <c r="C2819" s="96" t="s">
        <v>7</v>
      </c>
      <c r="D2819" s="172">
        <f>+VLOOKUP(D2766,Conversion!$B$74:$N$112,(MATCH('Measured TV opt-pt'!D2765,budget_aylar_pt,0)+1),0)</f>
        <v>1.6079256617629127</v>
      </c>
      <c r="E2819" s="172">
        <f>+VLOOKUP(E2766,Conversion!$B$74:$N$112,(MATCH('Measured TV opt-pt'!E2765,budget_aylar_pt,0)+1),0)</f>
        <v>1.5217957891210374</v>
      </c>
      <c r="F2819" s="172">
        <f>+VLOOKUP(F2766,Conversion!$B$74:$N$112,(MATCH('Measured TV opt-pt'!F2765,budget_aylar_pt,0)+1),0)</f>
        <v>1.5217957891210374</v>
      </c>
      <c r="G2819" s="172">
        <f>+VLOOKUP(G2766,Conversion!$B$74:$N$112,(MATCH('Measured TV opt-pt'!G2765,budget_aylar_pt,0)+1),0)</f>
        <v>1.5769735115830774</v>
      </c>
      <c r="H2819" s="172">
        <f>+VLOOKUP(H2766,Conversion!$B$74:$N$112,(MATCH('Measured TV opt-pt'!H2765,budget_aylar_pt,0)+1),0)</f>
        <v>1.5769735115830774</v>
      </c>
      <c r="I2819" s="172">
        <f>+VLOOKUP(I2766,Conversion!$B$74:$N$112,(MATCH('Measured TV opt-pt'!I2765,budget_aylar_pt,0)+1),0)</f>
        <v>1.5769735115830774</v>
      </c>
      <c r="J2819" s="172">
        <f>+VLOOKUP(J2766,Conversion!$B$74:$N$112,(MATCH('Measured TV opt-pt'!J2765,budget_aylar_pt,0)+1),0)</f>
        <v>1.5200765200353741</v>
      </c>
      <c r="K2819" s="172">
        <f>+VLOOKUP(K2766,Conversion!$B$74:$N$112,(MATCH('Measured TV opt-pt'!K2765,budget_aylar_pt,0)+1),0)</f>
        <v>1.5200765200353741</v>
      </c>
      <c r="L2819" s="172">
        <f>+VLOOKUP(L2766,Conversion!$B$74:$N$112,(MATCH('Measured TV opt-pt'!L2765,budget_aylar_pt,0)+1),0)</f>
        <v>1.6713364369883144</v>
      </c>
      <c r="M2819" s="172">
        <f>+VLOOKUP(M2766,Conversion!$B$74:$N$112,(MATCH('Measured TV opt-pt'!M2765,budget_aylar_pt,0)+1),0)</f>
        <v>1.6079256617629127</v>
      </c>
      <c r="N2819" s="172">
        <f>+VLOOKUP(N2766,Conversion!$B$74:$N$112,(MATCH('Measured TV opt-pt'!N2765,budget_aylar_pt,0)+1),0)</f>
        <v>1.6079256617629127</v>
      </c>
      <c r="O2819" s="173">
        <f>+VLOOKUP(O2766,Conversion!$B$74:$N$112,(MATCH('Measured TV opt-pt'!O2765,budget_aylar_pt,0)+1),0)</f>
        <v>1.6079256617629127</v>
      </c>
      <c r="P2819" s="174"/>
    </row>
    <row r="2820" spans="1:16" ht="21.75" thickBot="1" x14ac:dyDescent="0.3">
      <c r="A2820" s="193" t="s">
        <v>119</v>
      </c>
      <c r="B2820" s="240" t="s">
        <v>126</v>
      </c>
      <c r="C2820" s="74" t="s">
        <v>107</v>
      </c>
      <c r="D2820" s="153">
        <v>1</v>
      </c>
      <c r="E2820" s="153">
        <v>2</v>
      </c>
      <c r="F2820" s="153">
        <v>3</v>
      </c>
      <c r="G2820" s="153">
        <v>4</v>
      </c>
      <c r="H2820" s="153">
        <v>5</v>
      </c>
      <c r="I2820" s="153">
        <v>6</v>
      </c>
      <c r="J2820" s="153">
        <v>7</v>
      </c>
      <c r="K2820" s="153">
        <v>8</v>
      </c>
      <c r="L2820" s="153">
        <v>9</v>
      </c>
      <c r="M2820" s="153">
        <v>10</v>
      </c>
      <c r="N2820" s="153">
        <v>11</v>
      </c>
      <c r="O2820" s="153">
        <v>12</v>
      </c>
      <c r="P2820" s="74" t="s">
        <v>127</v>
      </c>
    </row>
    <row r="2821" spans="1:16" ht="15.75" thickBot="1" x14ac:dyDescent="0.3">
      <c r="A2821" s="193" t="s">
        <v>119</v>
      </c>
      <c r="B2821" s="375" t="s">
        <v>160</v>
      </c>
      <c r="C2821" s="185" t="s">
        <v>33</v>
      </c>
      <c r="D2821" s="186" t="s">
        <v>19</v>
      </c>
      <c r="E2821" s="186" t="s">
        <v>19</v>
      </c>
      <c r="F2821" s="186" t="s">
        <v>19</v>
      </c>
      <c r="G2821" s="186" t="s">
        <v>19</v>
      </c>
      <c r="H2821" s="186" t="s">
        <v>19</v>
      </c>
      <c r="I2821" s="186" t="s">
        <v>19</v>
      </c>
      <c r="J2821" s="186" t="s">
        <v>19</v>
      </c>
      <c r="K2821" s="186" t="s">
        <v>19</v>
      </c>
      <c r="L2821" s="186" t="s">
        <v>19</v>
      </c>
      <c r="M2821" s="186" t="s">
        <v>19</v>
      </c>
      <c r="N2821" s="186" t="s">
        <v>19</v>
      </c>
      <c r="O2821" s="186" t="s">
        <v>19</v>
      </c>
      <c r="P2821" s="188" t="s">
        <v>108</v>
      </c>
    </row>
    <row r="2822" spans="1:16" x14ac:dyDescent="0.25">
      <c r="A2822" s="193" t="s">
        <v>119</v>
      </c>
      <c r="B2822" s="376"/>
      <c r="C2822" s="175" t="s">
        <v>125</v>
      </c>
      <c r="D2822" s="200"/>
      <c r="E2822" s="201"/>
      <c r="F2822" s="201"/>
      <c r="G2822" s="201"/>
      <c r="H2822" s="201">
        <v>284867.14083333034</v>
      </c>
      <c r="I2822" s="201"/>
      <c r="J2822" s="201"/>
      <c r="K2822" s="201"/>
      <c r="L2822" s="201"/>
      <c r="M2822" s="201"/>
      <c r="N2822" s="201"/>
      <c r="O2822" s="176"/>
      <c r="P2822" s="176">
        <f>SUM(D2822:O2822)</f>
        <v>284867.14083333034</v>
      </c>
    </row>
    <row r="2823" spans="1:16" x14ac:dyDescent="0.25">
      <c r="A2823" s="193" t="s">
        <v>119</v>
      </c>
      <c r="B2823" s="376"/>
      <c r="C2823" s="86" t="s">
        <v>1</v>
      </c>
      <c r="D2823" s="87">
        <f>+D2854*D2836*30</f>
        <v>0</v>
      </c>
      <c r="E2823" s="87">
        <f t="shared" ref="E2823:O2823" si="6459">+E2854*E2836*30</f>
        <v>0</v>
      </c>
      <c r="F2823" s="87">
        <f t="shared" si="6459"/>
        <v>0</v>
      </c>
      <c r="G2823" s="87">
        <f t="shared" si="6459"/>
        <v>0</v>
      </c>
      <c r="H2823" s="87">
        <f t="shared" si="6459"/>
        <v>137413.01559186436</v>
      </c>
      <c r="I2823" s="87">
        <f t="shared" si="6459"/>
        <v>0</v>
      </c>
      <c r="J2823" s="87">
        <f t="shared" si="6459"/>
        <v>0</v>
      </c>
      <c r="K2823" s="87">
        <f t="shared" si="6459"/>
        <v>0</v>
      </c>
      <c r="L2823" s="87">
        <f t="shared" si="6459"/>
        <v>0</v>
      </c>
      <c r="M2823" s="87">
        <f t="shared" si="6459"/>
        <v>0</v>
      </c>
      <c r="N2823" s="87">
        <f t="shared" si="6459"/>
        <v>0</v>
      </c>
      <c r="O2823" s="159">
        <f t="shared" si="6459"/>
        <v>0</v>
      </c>
      <c r="P2823" s="159">
        <f t="shared" ref="P2823:P2827" si="6460">SUM(D2823:O2823)</f>
        <v>137413.01559186436</v>
      </c>
    </row>
    <row r="2824" spans="1:16" x14ac:dyDescent="0.25">
      <c r="A2824" s="193" t="s">
        <v>119</v>
      </c>
      <c r="B2824" s="376"/>
      <c r="C2824" s="86" t="s">
        <v>209</v>
      </c>
      <c r="D2824" s="87">
        <f t="shared" ref="D2824:O2827" si="6461">+D2855*D2837*30</f>
        <v>0</v>
      </c>
      <c r="E2824" s="259">
        <f t="shared" si="6461"/>
        <v>0</v>
      </c>
      <c r="F2824" s="259">
        <f t="shared" si="6461"/>
        <v>0</v>
      </c>
      <c r="G2824" s="259">
        <f t="shared" si="6461"/>
        <v>0</v>
      </c>
      <c r="H2824" s="259">
        <f t="shared" si="6461"/>
        <v>0</v>
      </c>
      <c r="I2824" s="259">
        <f t="shared" si="6461"/>
        <v>0</v>
      </c>
      <c r="J2824" s="259">
        <f t="shared" si="6461"/>
        <v>0</v>
      </c>
      <c r="K2824" s="259">
        <f t="shared" si="6461"/>
        <v>0</v>
      </c>
      <c r="L2824" s="259">
        <f t="shared" si="6461"/>
        <v>0</v>
      </c>
      <c r="M2824" s="259">
        <f t="shared" si="6461"/>
        <v>0</v>
      </c>
      <c r="N2824" s="259">
        <f t="shared" si="6461"/>
        <v>0</v>
      </c>
      <c r="O2824" s="260">
        <f t="shared" si="6461"/>
        <v>0</v>
      </c>
      <c r="P2824" s="260"/>
    </row>
    <row r="2825" spans="1:16" x14ac:dyDescent="0.25">
      <c r="A2825" s="193" t="s">
        <v>119</v>
      </c>
      <c r="B2825" s="376"/>
      <c r="C2825" s="86" t="s">
        <v>210</v>
      </c>
      <c r="D2825" s="87">
        <f t="shared" si="6461"/>
        <v>0</v>
      </c>
      <c r="E2825" s="259">
        <f t="shared" si="6461"/>
        <v>0</v>
      </c>
      <c r="F2825" s="259">
        <f t="shared" si="6461"/>
        <v>0</v>
      </c>
      <c r="G2825" s="259">
        <f t="shared" si="6461"/>
        <v>0</v>
      </c>
      <c r="H2825" s="259">
        <f t="shared" si="6461"/>
        <v>72522.680892202508</v>
      </c>
      <c r="I2825" s="259">
        <f t="shared" si="6461"/>
        <v>0</v>
      </c>
      <c r="J2825" s="259">
        <f t="shared" si="6461"/>
        <v>0</v>
      </c>
      <c r="K2825" s="259">
        <f t="shared" si="6461"/>
        <v>0</v>
      </c>
      <c r="L2825" s="259">
        <f t="shared" si="6461"/>
        <v>0</v>
      </c>
      <c r="M2825" s="259">
        <f t="shared" si="6461"/>
        <v>0</v>
      </c>
      <c r="N2825" s="259">
        <f t="shared" si="6461"/>
        <v>0</v>
      </c>
      <c r="O2825" s="260">
        <f t="shared" si="6461"/>
        <v>0</v>
      </c>
      <c r="P2825" s="260"/>
    </row>
    <row r="2826" spans="1:16" x14ac:dyDescent="0.25">
      <c r="A2826" s="193" t="s">
        <v>119</v>
      </c>
      <c r="B2826" s="376"/>
      <c r="C2826" s="86" t="s">
        <v>211</v>
      </c>
      <c r="D2826" s="87">
        <f t="shared" si="6461"/>
        <v>0</v>
      </c>
      <c r="E2826" s="259">
        <f t="shared" si="6461"/>
        <v>0</v>
      </c>
      <c r="F2826" s="259">
        <f t="shared" si="6461"/>
        <v>0</v>
      </c>
      <c r="G2826" s="259">
        <f t="shared" si="6461"/>
        <v>0</v>
      </c>
      <c r="H2826" s="259">
        <f t="shared" si="6461"/>
        <v>74931.444349263504</v>
      </c>
      <c r="I2826" s="259">
        <f t="shared" si="6461"/>
        <v>0</v>
      </c>
      <c r="J2826" s="259">
        <f t="shared" si="6461"/>
        <v>0</v>
      </c>
      <c r="K2826" s="259">
        <f t="shared" si="6461"/>
        <v>0</v>
      </c>
      <c r="L2826" s="259">
        <f t="shared" si="6461"/>
        <v>0</v>
      </c>
      <c r="M2826" s="259">
        <f t="shared" si="6461"/>
        <v>0</v>
      </c>
      <c r="N2826" s="259">
        <f t="shared" si="6461"/>
        <v>0</v>
      </c>
      <c r="O2826" s="260">
        <f t="shared" si="6461"/>
        <v>0</v>
      </c>
      <c r="P2826" s="260"/>
    </row>
    <row r="2827" spans="1:16" ht="15.75" thickBot="1" x14ac:dyDescent="0.3">
      <c r="A2827" s="193" t="s">
        <v>119</v>
      </c>
      <c r="B2827" s="376"/>
      <c r="C2827" s="96" t="s">
        <v>227</v>
      </c>
      <c r="D2827" s="87">
        <f t="shared" si="6461"/>
        <v>0</v>
      </c>
      <c r="E2827" s="90">
        <f t="shared" si="6461"/>
        <v>0</v>
      </c>
      <c r="F2827" s="90">
        <f t="shared" si="6461"/>
        <v>0</v>
      </c>
      <c r="G2827" s="90">
        <f t="shared" si="6461"/>
        <v>0</v>
      </c>
      <c r="H2827" s="90">
        <f t="shared" si="6461"/>
        <v>0</v>
      </c>
      <c r="I2827" s="90">
        <f t="shared" si="6461"/>
        <v>0</v>
      </c>
      <c r="J2827" s="90">
        <f t="shared" si="6461"/>
        <v>0</v>
      </c>
      <c r="K2827" s="90">
        <f t="shared" si="6461"/>
        <v>0</v>
      </c>
      <c r="L2827" s="90">
        <f t="shared" si="6461"/>
        <v>0</v>
      </c>
      <c r="M2827" s="90">
        <f t="shared" si="6461"/>
        <v>0</v>
      </c>
      <c r="N2827" s="90">
        <f t="shared" si="6461"/>
        <v>0</v>
      </c>
      <c r="O2827" s="160">
        <f t="shared" si="6461"/>
        <v>0</v>
      </c>
      <c r="P2827" s="160">
        <f t="shared" si="6460"/>
        <v>0</v>
      </c>
    </row>
    <row r="2828" spans="1:16" ht="15.75" thickBot="1" x14ac:dyDescent="0.3">
      <c r="A2828" s="193" t="s">
        <v>119</v>
      </c>
      <c r="B2828" s="376"/>
      <c r="C2828" s="281" t="s">
        <v>108</v>
      </c>
      <c r="D2828" s="282">
        <f>SUM(D2829:D2833)</f>
        <v>1</v>
      </c>
      <c r="E2828" s="282">
        <f t="shared" ref="E2828" si="6462">SUM(E2829:E2833)</f>
        <v>1.0034229363724529</v>
      </c>
      <c r="F2828" s="282">
        <f t="shared" ref="F2828" si="6463">SUM(F2829:F2833)</f>
        <v>0.99999999999999989</v>
      </c>
      <c r="G2828" s="282">
        <f t="shared" ref="G2828" si="6464">SUM(G2829:G2833)</f>
        <v>0.99999999999999989</v>
      </c>
      <c r="H2828" s="282">
        <f t="shared" ref="H2828" si="6465">SUM(H2829:H2833)</f>
        <v>1</v>
      </c>
      <c r="I2828" s="282">
        <f t="shared" ref="I2828" si="6466">SUM(I2829:I2833)</f>
        <v>1.0000000000000002</v>
      </c>
      <c r="J2828" s="282">
        <f t="shared" ref="J2828" si="6467">SUM(J2829:J2833)</f>
        <v>0.99999999999999978</v>
      </c>
      <c r="K2828" s="282">
        <f t="shared" ref="K2828" si="6468">SUM(K2829:K2833)</f>
        <v>0.99999999999999978</v>
      </c>
      <c r="L2828" s="282">
        <f t="shared" ref="L2828" si="6469">SUM(L2829:L2833)</f>
        <v>1</v>
      </c>
      <c r="M2828" s="282">
        <f t="shared" ref="M2828" si="6470">SUM(M2829:M2833)</f>
        <v>1.0000000000000002</v>
      </c>
      <c r="N2828" s="282">
        <f t="shared" ref="N2828" si="6471">SUM(N2829:N2833)</f>
        <v>1</v>
      </c>
      <c r="O2828" s="282">
        <f t="shared" ref="O2828" si="6472">SUM(O2829:O2833)</f>
        <v>0.99999999999999989</v>
      </c>
      <c r="P2828" s="268"/>
    </row>
    <row r="2829" spans="1:16" ht="15.75" thickBot="1" x14ac:dyDescent="0.3">
      <c r="A2829" s="193" t="s">
        <v>119</v>
      </c>
      <c r="B2829" s="376"/>
      <c r="C2829" s="245" t="s">
        <v>196</v>
      </c>
      <c r="D2829" s="246">
        <v>0.748</v>
      </c>
      <c r="E2829" s="246">
        <v>0.71289999999999998</v>
      </c>
      <c r="F2829" s="246">
        <v>0.70128149006739837</v>
      </c>
      <c r="G2829" s="246">
        <v>0.53018436569432525</v>
      </c>
      <c r="H2829" s="246">
        <v>0.5423765464750937</v>
      </c>
      <c r="I2829" s="246">
        <v>0.58843916554063314</v>
      </c>
      <c r="J2829" s="246">
        <v>0.60561377608760258</v>
      </c>
      <c r="K2829" s="246">
        <v>0.80100224649177598</v>
      </c>
      <c r="L2829" s="246">
        <v>0.74479587945877479</v>
      </c>
      <c r="M2829" s="246">
        <v>0.79328167047923914</v>
      </c>
      <c r="N2829" s="246">
        <v>0.79251746496726783</v>
      </c>
      <c r="O2829" s="246">
        <v>0.75240999999999991</v>
      </c>
      <c r="P2829" s="268"/>
    </row>
    <row r="2830" spans="1:16" ht="15.75" thickBot="1" x14ac:dyDescent="0.3">
      <c r="A2830" s="193" t="s">
        <v>119</v>
      </c>
      <c r="B2830" s="376"/>
      <c r="C2830" s="245" t="s">
        <v>197</v>
      </c>
      <c r="D2830" s="246"/>
      <c r="E2830" s="246">
        <v>3.4229363724529492E-3</v>
      </c>
      <c r="F2830" s="246"/>
      <c r="G2830" s="246"/>
      <c r="H2830" s="246"/>
      <c r="I2830" s="246"/>
      <c r="J2830" s="246"/>
      <c r="K2830" s="246"/>
      <c r="L2830" s="246"/>
      <c r="M2830" s="246"/>
      <c r="N2830" s="246"/>
      <c r="O2830" s="246"/>
      <c r="P2830" s="268"/>
    </row>
    <row r="2831" spans="1:16" ht="15.75" thickBot="1" x14ac:dyDescent="0.3">
      <c r="A2831" s="193" t="s">
        <v>119</v>
      </c>
      <c r="B2831" s="376"/>
      <c r="C2831" s="245" t="s">
        <v>199</v>
      </c>
      <c r="D2831" s="310">
        <v>0.252</v>
      </c>
      <c r="E2831" s="246">
        <v>0.28710000000000002</v>
      </c>
      <c r="F2831" s="246">
        <v>0.27946524626273334</v>
      </c>
      <c r="G2831" s="246">
        <v>0.26027151737500415</v>
      </c>
      <c r="H2831" s="246">
        <v>0.22206611722025232</v>
      </c>
      <c r="I2831" s="246">
        <v>0.23470428159927745</v>
      </c>
      <c r="J2831" s="246">
        <v>0.15048175443375286</v>
      </c>
      <c r="K2831" s="246">
        <v>0.11533513094114624</v>
      </c>
      <c r="L2831" s="246">
        <v>0.2476086029169918</v>
      </c>
      <c r="M2831" s="246">
        <v>0.18024296287308908</v>
      </c>
      <c r="N2831" s="246">
        <v>0.19496532528723082</v>
      </c>
      <c r="O2831" s="246">
        <v>0.24758999999999998</v>
      </c>
      <c r="P2831" s="268"/>
    </row>
    <row r="2832" spans="1:16" ht="15.75" thickBot="1" x14ac:dyDescent="0.3">
      <c r="A2832" s="193" t="s">
        <v>119</v>
      </c>
      <c r="B2832" s="376"/>
      <c r="C2832" s="245" t="s">
        <v>198</v>
      </c>
      <c r="D2832" s="246"/>
      <c r="E2832" s="246"/>
      <c r="F2832" s="246">
        <v>1.9253263669868261E-2</v>
      </c>
      <c r="G2832" s="246">
        <v>0.20954411693067052</v>
      </c>
      <c r="H2832" s="246">
        <v>0.23555733630465386</v>
      </c>
      <c r="I2832" s="246">
        <v>0.17685655286008953</v>
      </c>
      <c r="J2832" s="246">
        <v>0.24390446947864436</v>
      </c>
      <c r="K2832" s="246">
        <v>8.3662622567077571E-2</v>
      </c>
      <c r="L2832" s="246">
        <v>7.5955176242334761E-3</v>
      </c>
      <c r="M2832" s="246">
        <v>2.6475366647671975E-2</v>
      </c>
      <c r="N2832" s="246">
        <v>1.2517209745501362E-2</v>
      </c>
      <c r="O2832" s="246">
        <v>0</v>
      </c>
      <c r="P2832" s="268"/>
    </row>
    <row r="2833" spans="1:41" ht="15.75" thickBot="1" x14ac:dyDescent="0.3">
      <c r="A2833" s="193" t="s">
        <v>119</v>
      </c>
      <c r="B2833" s="376"/>
      <c r="C2833" s="248" t="s">
        <v>228</v>
      </c>
      <c r="D2833" s="249"/>
      <c r="E2833" s="249"/>
      <c r="F2833" s="249"/>
      <c r="G2833" s="249"/>
      <c r="H2833" s="249"/>
      <c r="I2833" s="249"/>
      <c r="J2833" s="249"/>
      <c r="K2833" s="249"/>
      <c r="L2833" s="249"/>
      <c r="M2833" s="249"/>
      <c r="N2833" s="249"/>
      <c r="O2833" s="249"/>
      <c r="P2833" s="177"/>
    </row>
    <row r="2834" spans="1:41" ht="15.75" thickBot="1" x14ac:dyDescent="0.3">
      <c r="A2834" s="193"/>
      <c r="B2834" s="376"/>
      <c r="C2834" s="306" t="s">
        <v>278</v>
      </c>
      <c r="D2834" s="309">
        <v>1</v>
      </c>
      <c r="E2834" s="309">
        <v>1</v>
      </c>
      <c r="F2834" s="309">
        <v>1</v>
      </c>
      <c r="G2834" s="309">
        <v>1</v>
      </c>
      <c r="H2834" s="309">
        <v>1</v>
      </c>
      <c r="I2834" s="309">
        <v>1</v>
      </c>
      <c r="J2834" s="309">
        <v>1</v>
      </c>
      <c r="K2834" s="309">
        <v>1</v>
      </c>
      <c r="L2834" s="309">
        <v>1</v>
      </c>
      <c r="M2834" s="309">
        <v>1</v>
      </c>
      <c r="N2834" s="309">
        <v>1</v>
      </c>
      <c r="O2834" s="309">
        <v>1</v>
      </c>
      <c r="P2834" s="308"/>
    </row>
    <row r="2835" spans="1:41" x14ac:dyDescent="0.25">
      <c r="A2835" s="193" t="s">
        <v>119</v>
      </c>
      <c r="B2835" s="376"/>
      <c r="C2835" s="154" t="s">
        <v>14</v>
      </c>
      <c r="D2835" s="155">
        <f>+SUMPRODUCT(D2836:D2840,D2829:D2833)</f>
        <v>18.609491000812771</v>
      </c>
      <c r="E2835" s="155">
        <f t="shared" ref="E2835" si="6473">+SUMPRODUCT(E2836:E2840,E2829:E2833)</f>
        <v>19.042491483104865</v>
      </c>
      <c r="F2835" s="155">
        <f t="shared" ref="F2835" si="6474">+SUMPRODUCT(F2836:F2840,F2829:F2833)</f>
        <v>20.802872856011206</v>
      </c>
      <c r="G2835" s="155">
        <f t="shared" ref="G2835" si="6475">+SUMPRODUCT(G2836:G2840,G2829:G2833)</f>
        <v>27.657326497118415</v>
      </c>
      <c r="H2835" s="155">
        <f t="shared" ref="H2835" si="6476">+SUMPRODUCT(H2836:H2840,H2829:H2833)</f>
        <v>32.527521446004968</v>
      </c>
      <c r="I2835" s="155">
        <f t="shared" ref="I2835" si="6477">+SUMPRODUCT(I2836:I2840,I2829:I2833)</f>
        <v>30.490743659499646</v>
      </c>
      <c r="J2835" s="155">
        <f t="shared" ref="J2835" si="6478">+SUMPRODUCT(J2836:J2840,J2829:J2833)</f>
        <v>19.669317920481522</v>
      </c>
      <c r="K2835" s="155">
        <f t="shared" ref="K2835" si="6479">+SUMPRODUCT(K2836:K2840,K2829:K2833)</f>
        <v>17.290051071257835</v>
      </c>
      <c r="L2835" s="155">
        <f t="shared" ref="L2835" si="6480">+SUMPRODUCT(L2836:L2840,L2829:L2833)</f>
        <v>23.991363394497959</v>
      </c>
      <c r="M2835" s="155">
        <f t="shared" ref="M2835" si="6481">+SUMPRODUCT(M2836:M2840,M2829:M2833)</f>
        <v>27.257656862768588</v>
      </c>
      <c r="N2835" s="155">
        <f t="shared" ref="N2835" si="6482">+SUMPRODUCT(N2836:N2840,N2829:N2833)</f>
        <v>25.052800302948242</v>
      </c>
      <c r="O2835" s="156">
        <f t="shared" ref="O2835" si="6483">+SUMPRODUCT(O2836:O2840,O2829:O2833)</f>
        <v>21.196595452974034</v>
      </c>
      <c r="P2835" s="156"/>
    </row>
    <row r="2836" spans="1:41" x14ac:dyDescent="0.25">
      <c r="A2836" s="193" t="s">
        <v>119</v>
      </c>
      <c r="B2836" s="376"/>
      <c r="C2836" s="77" t="s">
        <v>34</v>
      </c>
      <c r="D2836" s="243">
        <f>+IF(D2834=1,D2848*'CPP Detay Tum Ay'!D$38+(1-'Measured TV opt-pt'!D2848)*'CPP Detay Tum Ay'!D$20,IF(D2834=2,D2848*'CPP Detay (düşük)'!D$38+(1-'Measured TV opt-pt'!D2848)*'CPP Detay (düşük)'!D$20,IF(D2834=3,D2848*'CPP Detay (yüksek)'!D$38+(1-'Measured TV opt-pt'!D2848)*'CPP Detay (yüksek)'!D$20,"Girilen Rakamda Hata Var")))</f>
        <v>17.650524350312676</v>
      </c>
      <c r="E2836" s="243">
        <f>+IF(E2834=1,E2848*'CPP Detay Tum Ay'!E$38+(1-'Measured TV opt-pt'!E2848)*'CPP Detay Tum Ay'!E$20,IF(E2834=2,E2848*'CPP Detay (düşük)'!E$38+(1-'Measured TV opt-pt'!E2848)*'CPP Detay (düşük)'!E$20,IF(E2834=3,E2848*'CPP Detay (yüksek)'!E$38+(1-'Measured TV opt-pt'!E2848)*'CPP Detay (yüksek)'!E$20,"Girilen Rakamda Hata Var")))</f>
        <v>17.626459085915062</v>
      </c>
      <c r="F2836" s="161">
        <f>+IF(F2834=1,F2848*'CPP Detay Tum Ay'!F$38+(1-'Measured TV opt-pt'!F2848)*'CPP Detay Tum Ay'!F$20,IF(F2834=2,F2848*'CPP Detay (düşük)'!F$38+(1-'Measured TV opt-pt'!F2848)*'CPP Detay (düşük)'!F$20,IF(F2834=3,F2848*'CPP Detay (yüksek)'!F$38+(1-'Measured TV opt-pt'!F2848)*'CPP Detay (yüksek)'!F$20,"Girilen Rakamda Hata Var")))</f>
        <v>19.002662404621546</v>
      </c>
      <c r="G2836" s="161">
        <f>+IF(G2834=1,G2848*'CPP Detay Tum Ay'!G$38+(1-'Measured TV opt-pt'!G2848)*'CPP Detay Tum Ay'!G$20,IF(G2834=2,G2848*'CPP Detay (düşük)'!G$38+(1-'Measured TV opt-pt'!G2848)*'CPP Detay (düşük)'!G$20,IF(G2834=3,G2848*'CPP Detay (yüksek)'!G$38+(1-'Measured TV opt-pt'!G2848)*'CPP Detay (yüksek)'!G$20,"Girilen Rakamda Hata Var")))</f>
        <v>24.568250844518637</v>
      </c>
      <c r="H2836" s="161">
        <f>+IF(H2834=1,H2848*'CPP Detay Tum Ay'!H$38+(1-'Measured TV opt-pt'!H2848)*'CPP Detay Tum Ay'!H$20,IF(H2834=2,H2848*'CPP Detay (düşük)'!H$38+(1-'Measured TV opt-pt'!H2848)*'CPP Detay (düşük)'!H$20,IF(H2834=3,H2848*'CPP Detay (yüksek)'!H$38+(1-'Measured TV opt-pt'!H2848)*'CPP Detay (yüksek)'!H$20,"Girilen Rakamda Hata Var")))</f>
        <v>28.929144068697727</v>
      </c>
      <c r="I2836" s="161">
        <f>+IF(I2834=1,I2848*'CPP Detay Tum Ay'!I$38+(1-'Measured TV opt-pt'!I2848)*'CPP Detay Tum Ay'!I$20,IF(I2834=2,I2848*'CPP Detay (düşük)'!I$38+(1-'Measured TV opt-pt'!I2848)*'CPP Detay (düşük)'!I$20,IF(I2834=3,I2848*'CPP Detay (yüksek)'!I$38+(1-'Measured TV opt-pt'!I2848)*'CPP Detay (yüksek)'!I$20,"Girilen Rakamda Hata Var")))</f>
        <v>27.542911552201975</v>
      </c>
      <c r="J2836" s="161">
        <f>+IF(J2834=1,J2848*'CPP Detay Tum Ay'!J$38+(1-'Measured TV opt-pt'!J2848)*'CPP Detay Tum Ay'!J$20,IF(J2834=2,J2848*'CPP Detay (düşük)'!J$38+(1-'Measured TV opt-pt'!J2848)*'CPP Detay (düşük)'!J$20,IF(J2834=3,J2848*'CPP Detay (yüksek)'!J$38+(1-'Measured TV opt-pt'!J2848)*'CPP Detay (yüksek)'!J$20,"Girilen Rakamda Hata Var")))</f>
        <v>18.249474980755032</v>
      </c>
      <c r="K2836" s="161">
        <f>+IF(K2834=1,K2848*'CPP Detay Tum Ay'!K$38+(1-'Measured TV opt-pt'!K2848)*'CPP Detay Tum Ay'!K$20,IF(K2834=2,K2848*'CPP Detay (düşük)'!K$38+(1-'Measured TV opt-pt'!K2848)*'CPP Detay (düşük)'!K$20,IF(K2834=3,K2848*'CPP Detay (yüksek)'!K$38+(1-'Measured TV opt-pt'!K2848)*'CPP Detay (yüksek)'!K$20,"Girilen Rakamda Hata Var")))</f>
        <v>17.034468684979927</v>
      </c>
      <c r="L2836" s="255">
        <f>+IF(L2834=1,L2848*'CPP Detay Tum Ay'!L$38+(1-'Measured TV opt-pt'!L2848)*'CPP Detay Tum Ay'!L$20,IF(L2834=2,L2848*'CPP Detay (düşük)'!L$38+(1-'Measured TV opt-pt'!L2848)*'CPP Detay (düşük)'!L$20,IF(L2834=3,L2848*'CPP Detay (yüksek)'!L$38+(1-'Measured TV opt-pt'!L2848)*'CPP Detay (yüksek)'!L$20,"Girilen Rakamda Hata Var")))</f>
        <v>22.467149289573328</v>
      </c>
      <c r="M2836" s="255">
        <f>+IF(M2834=1,M2848*'CPP Detay Tum Ay'!M$38+(1-'Measured TV opt-pt'!M2848)*'CPP Detay Tum Ay'!M$20,IF(M2834=2,M2848*'CPP Detay (düşük)'!M$38+(1-'Measured TV opt-pt'!M2848)*'CPP Detay (düşük)'!M$20,IF(M2834=3,M2848*'CPP Detay (yüksek)'!M$38+(1-'Measured TV opt-pt'!M2848)*'CPP Detay (yüksek)'!M$20,"Girilen Rakamda Hata Var")))</f>
        <v>25.789248753307362</v>
      </c>
      <c r="N2836" s="255">
        <f>+IF(N2834=1,N2848*'CPP Detay Tum Ay'!N$38+(1-'Measured TV opt-pt'!N2848)*'CPP Detay Tum Ay'!N$20,IF(N2834=2,N2848*'CPP Detay (düşük)'!N$38+(1-'Measured TV opt-pt'!N2848)*'CPP Detay (düşük)'!N$20,IF(N2834=3,N2848*'CPP Detay (yüksek)'!N$38+(1-'Measured TV opt-pt'!N2848)*'CPP Detay (yüksek)'!N$20,"Girilen Rakamda Hata Var")))</f>
        <v>23.803341004858662</v>
      </c>
      <c r="O2836" s="256">
        <f>+IF(O2834=1,O2848*'CPP Detay Tum Ay'!O$38+(1-'Measured TV opt-pt'!O2848)*'CPP Detay Tum Ay'!O$20,IF(O2834=2,O2848*'CPP Detay (düşük)'!O$38+(1-'Measured TV opt-pt'!O2848)*'CPP Detay (düşük)'!O$20,IF(O2834=3,O2848*'CPP Detay (yüksek)'!O$38+(1-'Measured TV opt-pt'!O2848)*'CPP Detay (yüksek)'!O$20,"Girilen Rakamda Hata Var")))</f>
        <v>19.99835323959751</v>
      </c>
      <c r="P2836" s="162"/>
    </row>
    <row r="2837" spans="1:41" x14ac:dyDescent="0.25">
      <c r="A2837" s="193" t="s">
        <v>119</v>
      </c>
      <c r="B2837" s="376"/>
      <c r="C2837" s="77" t="s">
        <v>194</v>
      </c>
      <c r="D2837" s="243">
        <f>+IF(D2834=1,D2849*'CPP Detay Tum Ay'!D$94+(1-'Measured TV opt-pt'!D2849)*'CPP Detay Tum Ay'!D$76,IF(D2834=2,D2849*'CPP Detay (düşük)'!D$94+(1-'Measured TV opt-pt'!D2849)*'CPP Detay (düşük)'!D$76,IF(D2834=3,D2849*'CPP Detay (yüksek)'!D$94+(1-'Measured TV opt-pt'!D2849)*'CPP Detay (yüksek)'!D$76,"Girilen Rakamda Hata Var")))</f>
        <v>0</v>
      </c>
      <c r="E2837" s="243">
        <f>+IF(E2834=1,E2849*'CPP Detay Tum Ay'!E$94+(1-'Measured TV opt-pt'!E2849)*'CPP Detay Tum Ay'!E$76,IF(E2834=2,E2849*'CPP Detay (düşük)'!E$94+(1-'Measured TV opt-pt'!E2849)*'CPP Detay (düşük)'!E$76,IF(E2834=3,E2849*'CPP Detay (yüksek)'!E$94+(1-'Measured TV opt-pt'!E2849)*'CPP Detay (yüksek)'!E$76,"Girilen Rakamda Hata Var")))</f>
        <v>0</v>
      </c>
      <c r="F2837" s="243">
        <f>+IF(F2834=1,F2849*'CPP Detay Tum Ay'!F$94+(1-'Measured TV opt-pt'!F2849)*'CPP Detay Tum Ay'!F$76,IF(F2834=2,F2849*'CPP Detay (düşük)'!F$94+(1-'Measured TV opt-pt'!F2849)*'CPP Detay (düşük)'!F$76,IF(F2834=3,F2849*'CPP Detay (yüksek)'!F$94+(1-'Measured TV opt-pt'!F2849)*'CPP Detay (yüksek)'!F$76,"Girilen Rakamda Hata Var")))</f>
        <v>0</v>
      </c>
      <c r="G2837" s="243">
        <f>+IF(G2834=1,G2849*'CPP Detay Tum Ay'!G$94+(1-'Measured TV opt-pt'!G2849)*'CPP Detay Tum Ay'!G$76,IF(G2834=2,G2849*'CPP Detay (düşük)'!G$94+(1-'Measured TV opt-pt'!G2849)*'CPP Detay (düşük)'!G$76,IF(G2834=3,G2849*'CPP Detay (yüksek)'!G$94+(1-'Measured TV opt-pt'!G2849)*'CPP Detay (yüksek)'!G$76,"Girilen Rakamda Hata Var")))</f>
        <v>0</v>
      </c>
      <c r="H2837" s="243">
        <f>+IF(H2834=1,H2849*'CPP Detay Tum Ay'!H$94+(1-'Measured TV opt-pt'!H2849)*'CPP Detay Tum Ay'!H$76,IF(H2834=2,H2849*'CPP Detay (düşük)'!H$94+(1-'Measured TV opt-pt'!H2849)*'CPP Detay (düşük)'!H$76,IF(H2834=3,H2849*'CPP Detay (yüksek)'!H$94+(1-'Measured TV opt-pt'!H2849)*'CPP Detay (yüksek)'!H$76,"Girilen Rakamda Hata Var")))</f>
        <v>0</v>
      </c>
      <c r="I2837" s="243">
        <f>+IF(I2834=1,I2849*'CPP Detay Tum Ay'!I$94+(1-'Measured TV opt-pt'!I2849)*'CPP Detay Tum Ay'!I$76,IF(I2834=2,I2849*'CPP Detay (düşük)'!I$94+(1-'Measured TV opt-pt'!I2849)*'CPP Detay (düşük)'!I$76,IF(I2834=3,I2849*'CPP Detay (yüksek)'!I$94+(1-'Measured TV opt-pt'!I2849)*'CPP Detay (yüksek)'!I$76,"Girilen Rakamda Hata Var")))</f>
        <v>0</v>
      </c>
      <c r="J2837" s="243">
        <f>+IF(J2834=1,J2849*'CPP Detay Tum Ay'!J$94+(1-'Measured TV opt-pt'!J2849)*'CPP Detay Tum Ay'!J$76,IF(J2834=2,J2849*'CPP Detay (düşük)'!J$94+(1-'Measured TV opt-pt'!J2849)*'CPP Detay (düşük)'!J$76,IF(J2834=3,J2849*'CPP Detay (yüksek)'!J$94+(1-'Measured TV opt-pt'!J2849)*'CPP Detay (yüksek)'!J$76,"Girilen Rakamda Hata Var")))</f>
        <v>0</v>
      </c>
      <c r="K2837" s="243">
        <f>+IF(K2834=1,K2849*'CPP Detay Tum Ay'!K$94+(1-'Measured TV opt-pt'!K2849)*'CPP Detay Tum Ay'!K$76,IF(K2834=2,K2849*'CPP Detay (düşük)'!K$94+(1-'Measured TV opt-pt'!K2849)*'CPP Detay (düşük)'!K$76,IF(K2834=3,K2849*'CPP Detay (yüksek)'!K$94+(1-'Measured TV opt-pt'!K2849)*'CPP Detay (yüksek)'!K$76,"Girilen Rakamda Hata Var")))</f>
        <v>0</v>
      </c>
      <c r="L2837" s="257">
        <f>+IF(L2834=1,L2849*'CPP Detay Tum Ay'!L$94+(1-'Measured TV opt-pt'!L2849)*'CPP Detay Tum Ay'!L$76,IF(L2834=2,L2849*'CPP Detay (düşük)'!L$94+(1-'Measured TV opt-pt'!L2849)*'CPP Detay (düşük)'!L$76,IF(L2834=3,L2849*'CPP Detay (yüksek)'!L$94+(1-'Measured TV opt-pt'!L2849)*'CPP Detay (yüksek)'!L$76,"Girilen Rakamda Hata Var")))</f>
        <v>0</v>
      </c>
      <c r="M2837" s="257">
        <f>+IF(M2834=1,M2849*'CPP Detay Tum Ay'!M$94+(1-'Measured TV opt-pt'!M2849)*'CPP Detay Tum Ay'!M$76,IF(M2834=2,M2849*'CPP Detay (düşük)'!M$94+(1-'Measured TV opt-pt'!M2849)*'CPP Detay (düşük)'!M$76,IF(M2834=3,M2849*'CPP Detay (yüksek)'!M$94+(1-'Measured TV opt-pt'!M2849)*'CPP Detay (yüksek)'!M$76,"Girilen Rakamda Hata Var")))</f>
        <v>0</v>
      </c>
      <c r="N2837" s="257">
        <f>+IF(N2834=1,N2849*'CPP Detay Tum Ay'!N$94+(1-'Measured TV opt-pt'!N2849)*'CPP Detay Tum Ay'!N$76,IF(N2834=2,N2849*'CPP Detay (düşük)'!N$94+(1-'Measured TV opt-pt'!N2849)*'CPP Detay (düşük)'!N$76,IF(N2834=3,N2849*'CPP Detay (yüksek)'!N$94+(1-'Measured TV opt-pt'!N2849)*'CPP Detay (yüksek)'!N$76,"Girilen Rakamda Hata Var")))</f>
        <v>0</v>
      </c>
      <c r="O2837" s="258">
        <f>+IF(O2834=1,O2849*'CPP Detay Tum Ay'!O$94+(1-'Measured TV opt-pt'!O2849)*'CPP Detay Tum Ay'!O$76,IF(O2834=2,O2849*'CPP Detay (düşük)'!O$94+(1-'Measured TV opt-pt'!O2849)*'CPP Detay (düşük)'!O$76,IF(O2834=3,O2849*'CPP Detay (yüksek)'!O$94+(1-'Measured TV opt-pt'!O2849)*'CPP Detay (yüksek)'!O$76,"Girilen Rakamda Hata Var")))</f>
        <v>0</v>
      </c>
      <c r="P2837" s="244"/>
    </row>
    <row r="2838" spans="1:41" x14ac:dyDescent="0.25">
      <c r="A2838" s="193" t="s">
        <v>119</v>
      </c>
      <c r="B2838" s="376"/>
      <c r="C2838" s="77" t="s">
        <v>195</v>
      </c>
      <c r="D2838" s="243">
        <f>+IF(D2834=1,D2850*'CPP Detay Tum Ay'!D$150+(1-'Measured TV opt-pt'!D2850)*'CPP Detay Tum Ay'!D$132,IF(D2834=2,D2850*'CPP Detay (düşük)'!D$150+(1-'Measured TV opt-pt'!D2850)*'CPP Detay (düşük)'!D$132,IF(D2834=3,D2850*'CPP Detay (yüksek)'!D$150+(1-'Measured TV opt-pt'!D2850)*'CPP Detay (yüksek)'!D$132,"Girilen Rakamda Hata Var")))</f>
        <v>21.455947566582893</v>
      </c>
      <c r="E2838" s="243">
        <f>+IF(E2834=1,E2850*'CPP Detay Tum Ay'!E$150+(1-'Measured TV opt-pt'!E2850)*'CPP Detay Tum Ay'!E$132,IF(E2834=2,E2850*'CPP Detay (düşük)'!E$150+(1-'Measured TV opt-pt'!E2850)*'CPP Detay (düşük)'!E$132,IF(E2834=3,E2850*'CPP Detay (yüksek)'!E$150+(1-'Measured TV opt-pt'!E2850)*'CPP Detay (yüksek)'!E$132,"Girilen Rakamda Hata Var")))</f>
        <v>22.558651343629457</v>
      </c>
      <c r="F2838" s="243">
        <f>+IF(F2834=1,F2850*'CPP Detay Tum Ay'!F$150+(1-'Measured TV opt-pt'!F2850)*'CPP Detay Tum Ay'!F$132,IF(F2834=2,F2850*'CPP Detay (düşük)'!F$150+(1-'Measured TV opt-pt'!F2850)*'CPP Detay (düşük)'!F$132,IF(F2834=3,F2850*'CPP Detay (yüksek)'!F$150+(1-'Measured TV opt-pt'!F2850)*'CPP Detay (yüksek)'!F$132,"Girilen Rakamda Hata Var")))</f>
        <v>25.413849074922503</v>
      </c>
      <c r="G2838" s="243">
        <f>+IF(G2834=1,G2850*'CPP Detay Tum Ay'!G$150+(1-'Measured TV opt-pt'!G2850)*'CPP Detay Tum Ay'!G$132,IF(G2834=2,G2850*'CPP Detay (düşük)'!G$150+(1-'Measured TV opt-pt'!G2850)*'CPP Detay (düşük)'!G$132,IF(G2834=3,G2850*'CPP Detay (yüksek)'!G$150+(1-'Measured TV opt-pt'!G2850)*'CPP Detay (yüksek)'!G$132,"Girilen Rakamda Hata Var")))</f>
        <v>31.552412548503973</v>
      </c>
      <c r="H2838" s="243">
        <f>+IF(H2834=1,H2850*'CPP Detay Tum Ay'!H$150+(1-'Measured TV opt-pt'!H2850)*'CPP Detay Tum Ay'!H$132,IF(H2834=2,H2850*'CPP Detay (düşük)'!H$150+(1-'Measured TV opt-pt'!H2850)*'CPP Detay (düşük)'!H$132,IF(H2834=3,H2850*'CPP Detay (yüksek)'!H$150+(1-'Measured TV opt-pt'!H2850)*'CPP Detay (yüksek)'!H$132,"Girilen Rakamda Hata Var")))</f>
        <v>37.290668258648957</v>
      </c>
      <c r="I2838" s="243">
        <f>+IF(I2834=1,I2850*'CPP Detay Tum Ay'!I$150+(1-'Measured TV opt-pt'!I2850)*'CPP Detay Tum Ay'!I$132,IF(I2834=2,I2850*'CPP Detay (düşük)'!I$150+(1-'Measured TV opt-pt'!I2850)*'CPP Detay (düşük)'!I$132,IF(I2834=3,I2850*'CPP Detay (yüksek)'!I$150+(1-'Measured TV opt-pt'!I2850)*'CPP Detay (yüksek)'!I$132,"Girilen Rakamda Hata Var")))</f>
        <v>34.994626545893723</v>
      </c>
      <c r="J2838" s="243">
        <f>+IF(J2834=1,J2850*'CPP Detay Tum Ay'!J$150+(1-'Measured TV opt-pt'!J2850)*'CPP Detay Tum Ay'!J$132,IF(J2834=2,J2850*'CPP Detay (düşük)'!J$150+(1-'Measured TV opt-pt'!J2850)*'CPP Detay (düşük)'!J$132,IF(J2834=3,J2850*'CPP Detay (yüksek)'!J$150+(1-'Measured TV opt-pt'!J2850)*'CPP Detay (yüksek)'!J$132,"Girilen Rakamda Hata Var")))</f>
        <v>22.218026922126668</v>
      </c>
      <c r="K2838" s="243">
        <f>+IF(K2834=1,K2850*'CPP Detay Tum Ay'!K$150+(1-'Measured TV opt-pt'!K2850)*'CPP Detay Tum Ay'!K$132,IF(K2834=2,K2850*'CPP Detay (düşük)'!K$150+(1-'Measured TV opt-pt'!K2850)*'CPP Detay (düşük)'!K$132,IF(K2834=3,K2850*'CPP Detay (yüksek)'!K$150+(1-'Measured TV opt-pt'!K2850)*'CPP Detay (yüksek)'!K$132,"Girilen Rakamda Hata Var")))</f>
        <v>18.52416727465565</v>
      </c>
      <c r="L2838" s="257">
        <f>+IF(L2834=1,L2850*'CPP Detay Tum Ay'!L$150+(1-'Measured TV opt-pt'!L2850)*'CPP Detay Tum Ay'!L$132,IF(L2834=2,L2850*'CPP Detay (düşük)'!L$150+(1-'Measured TV opt-pt'!L2850)*'CPP Detay (düşük)'!L$132,IF(L2834=3,L2850*'CPP Detay (yüksek)'!L$150+(1-'Measured TV opt-pt'!L2850)*'CPP Detay (yüksek)'!L$132,"Girilen Rakamda Hata Var")))</f>
        <v>28.233970352734637</v>
      </c>
      <c r="M2838" s="257">
        <f>+IF(M2834=1,M2850*'CPP Detay Tum Ay'!M$150+(1-'Measured TV opt-pt'!M2850)*'CPP Detay Tum Ay'!M$132,IF(M2834=2,M2850*'CPP Detay (düşük)'!M$150+(1-'Measured TV opt-pt'!M2850)*'CPP Detay (düşük)'!M$132,IF(M2834=3,M2850*'CPP Detay (yüksek)'!M$150+(1-'Measured TV opt-pt'!M2850)*'CPP Detay (yüksek)'!M$132,"Girilen Rakamda Hata Var")))</f>
        <v>32.359637806635185</v>
      </c>
      <c r="N2838" s="257">
        <f>+IF(N2834=1,N2850*'CPP Detay Tum Ay'!N$150+(1-'Measured TV opt-pt'!N2850)*'CPP Detay Tum Ay'!N$132,IF(N2834=2,N2850*'CPP Detay (düşük)'!N$150+(1-'Measured TV opt-pt'!N2850)*'CPP Detay (düşük)'!N$132,IF(N2834=3,N2850*'CPP Detay (yüksek)'!N$150+(1-'Measured TV opt-pt'!N2850)*'CPP Detay (yüksek)'!N$132,"Girilen Rakamda Hata Var")))</f>
        <v>29.645492106680784</v>
      </c>
      <c r="O2838" s="258">
        <f>+IF(O2834=1,O2850*'CPP Detay Tum Ay'!O$150+(1-'Measured TV opt-pt'!O2850)*'CPP Detay Tum Ay'!O$132,IF(O2834=2,O2850*'CPP Detay (düşük)'!O$150+(1-'Measured TV opt-pt'!O2850)*'CPP Detay (düşük)'!O$132,IF(O2834=3,O2850*'CPP Detay (yüksek)'!O$150+(1-'Measured TV opt-pt'!O2850)*'CPP Detay (yüksek)'!O$132,"Girilen Rakamda Hata Var")))</f>
        <v>24.837976057063997</v>
      </c>
      <c r="P2838" s="244"/>
    </row>
    <row r="2839" spans="1:41" x14ac:dyDescent="0.25">
      <c r="A2839" s="193" t="s">
        <v>119</v>
      </c>
      <c r="B2839" s="376"/>
      <c r="C2839" s="77" t="s">
        <v>193</v>
      </c>
      <c r="D2839" s="243">
        <f>+IF(D2834=1,D2851*'CPP Detay Tum Ay'!D$206+(1-'Measured TV opt-pt'!D2851)*'CPP Detay Tum Ay'!D$188,IF(D2834=2,D2851*'CPP Detay (düşük)'!D$206+(1-'Measured TV opt-pt'!D2851)*'CPP Detay (düşük)'!D$188,IF(D2834=3,D2851*'CPP Detay (yüksek)'!D$206+(1-'Measured TV opt-pt'!D2851)*'CPP Detay (yüksek)'!D$188,"Girilen Rakamda Hata Var")))</f>
        <v>13.36994401568826</v>
      </c>
      <c r="E2839" s="243">
        <f>+IF(E2834=1,E2851*'CPP Detay Tum Ay'!E$206+(1-'Measured TV opt-pt'!E2851)*'CPP Detay Tum Ay'!E$188,IF(E2834=2,E2851*'CPP Detay (düşük)'!E$206+(1-'Measured TV opt-pt'!E2851)*'CPP Detay (düşük)'!E$188,IF(E2834=3,E2851*'CPP Detay (yüksek)'!E$206+(1-'Measured TV opt-pt'!E2851)*'CPP Detay (yüksek)'!E$188,"Girilen Rakamda Hata Var")))</f>
        <v>13.088165237706932</v>
      </c>
      <c r="F2839" s="243">
        <f>+IF(F2834=1,F2851*'CPP Detay Tum Ay'!F$206+(1-'Measured TV opt-pt'!F2851)*'CPP Detay Tum Ay'!F$188,IF(F2834=2,F2851*'CPP Detay (düşük)'!F$206+(1-'Measured TV opt-pt'!F2851)*'CPP Detay (düşük)'!F$188,IF(F2834=3,F2851*'CPP Detay (yüksek)'!F$206+(1-'Measured TV opt-pt'!F2851)*'CPP Detay (yüksek)'!F$188,"Girilen Rakamda Hata Var")))</f>
        <v>19.444488262487042</v>
      </c>
      <c r="G2839" s="243">
        <f>+IF(G2834=1,G2851*'CPP Detay Tum Ay'!G$206+(1-'Measured TV opt-pt'!G2851)*'CPP Detay Tum Ay'!G$188,IF(G2834=2,G2851*'CPP Detay (düşük)'!G$206+(1-'Measured TV opt-pt'!G2851)*'CPP Detay (düşük)'!G$188,IF(G2834=3,G2851*'CPP Detay (yüksek)'!G$206+(1-'Measured TV opt-pt'!G2851)*'CPP Detay (yüksek)'!G$188,"Girilen Rakamda Hata Var")))</f>
        <v>30.635218063320295</v>
      </c>
      <c r="H2839" s="243">
        <f>+IF(H2834=1,H2851*'CPP Detay Tum Ay'!H$206+(1-'Measured TV opt-pt'!H2851)*'CPP Detay Tum Ay'!H$188,IF(H2834=2,H2851*'CPP Detay (düşük)'!H$206+(1-'Measured TV opt-pt'!H2851)*'CPP Detay (düşük)'!H$188,IF(H2834=3,H2851*'CPP Detay (yüksek)'!H$206+(1-'Measured TV opt-pt'!H2851)*'CPP Detay (yüksek)'!H$188,"Girilen Rakamda Hata Var")))</f>
        <v>36.322529448761351</v>
      </c>
      <c r="I2839" s="243">
        <f>+IF(I2834=1,I2851*'CPP Detay Tum Ay'!I$206+(1-'Measured TV opt-pt'!I2851)*'CPP Detay Tum Ay'!I$188,IF(I2834=2,I2851*'CPP Detay (düşük)'!I$206+(1-'Measured TV opt-pt'!I2851)*'CPP Detay (düşük)'!I$188,IF(I2834=3,I2851*'CPP Detay (yüksek)'!I$206+(1-'Measured TV opt-pt'!I2851)*'CPP Detay (yüksek)'!I$188,"Girilen Rakamda Hata Var")))</f>
        <v>34.321753917003207</v>
      </c>
      <c r="J2839" s="243">
        <f>+IF(J2834=1,J2851*'CPP Detay Tum Ay'!J$206+(1-'Measured TV opt-pt'!J2851)*'CPP Detay Tum Ay'!J$188,IF(J2834=2,J2851*'CPP Detay (düşük)'!J$206+(1-'Measured TV opt-pt'!J2851)*'CPP Detay (düşük)'!J$188,IF(J2834=3,J2851*'CPP Detay (yüksek)'!J$206+(1-'Measured TV opt-pt'!J2851)*'CPP Detay (yüksek)'!J$188,"Girilen Rakamda Hata Var")))</f>
        <v>21.622304854622683</v>
      </c>
      <c r="K2839" s="243">
        <f>+IF(K2834=1,K2851*'CPP Detay Tum Ay'!K$206+(1-'Measured TV opt-pt'!K2851)*'CPP Detay Tum Ay'!K$188,IF(K2834=2,K2851*'CPP Detay (düşük)'!K$206+(1-'Measured TV opt-pt'!K2851)*'CPP Detay (düşük)'!K$188,IF(K2834=3,K2851*'CPP Detay (yüksek)'!K$206+(1-'Measured TV opt-pt'!K2851)*'CPP Detay (yüksek)'!K$188,"Girilen Rakamda Hata Var")))</f>
        <v>18.035725898829039</v>
      </c>
      <c r="L2839" s="257">
        <f>+IF(L2834=1,L2851*'CPP Detay Tum Ay'!L$206+(1-'Measured TV opt-pt'!L2851)*'CPP Detay Tum Ay'!L$188,IF(L2834=2,L2851*'CPP Detay (düşük)'!L$206+(1-'Measured TV opt-pt'!L2851)*'CPP Detay (düşük)'!L$188,IF(L2834=3,L2851*'CPP Detay (yüksek)'!L$206+(1-'Measured TV opt-pt'!L2851)*'CPP Detay (yüksek)'!L$188,"Girilen Rakamda Hata Var")))</f>
        <v>35.145626645182467</v>
      </c>
      <c r="M2839" s="257">
        <f>+IF(M2834=1,M2851*'CPP Detay Tum Ay'!M$206+(1-'Measured TV opt-pt'!M2851)*'CPP Detay Tum Ay'!M$188,IF(M2834=2,M2851*'CPP Detay (düşük)'!M$206+(1-'Measured TV opt-pt'!M2851)*'CPP Detay (düşük)'!M$188,IF(M2834=3,M2851*'CPP Detay (yüksek)'!M$206+(1-'Measured TV opt-pt'!M2851)*'CPP Detay (yüksek)'!M$188,"Girilen Rakamda Hata Var")))</f>
        <v>36.521554108764683</v>
      </c>
      <c r="N2839" s="257">
        <f>+IF(N2834=1,N2851*'CPP Detay Tum Ay'!N$206+(1-'Measured TV opt-pt'!N2851)*'CPP Detay Tum Ay'!N$188,IF(N2834=2,N2851*'CPP Detay (düşük)'!N$206+(1-'Measured TV opt-pt'!N2851)*'CPP Detay (düşük)'!N$188,IF(N2834=3,N2851*'CPP Detay (yüksek)'!N$206+(1-'Measured TV opt-pt'!N2851)*'CPP Detay (yüksek)'!N$188,"Girilen Rakamda Hata Var")))</f>
        <v>32.626585992454281</v>
      </c>
      <c r="O2839" s="258">
        <f>+IF(O2834=1,O2851*'CPP Detay Tum Ay'!O$206+(1-'Measured TV opt-pt'!O2851)*'CPP Detay Tum Ay'!O$188,IF(O2834=2,O2851*'CPP Detay (düşük)'!O$206+(1-'Measured TV opt-pt'!O2851)*'CPP Detay (düşük)'!O$188,IF(O2834=3,O2851*'CPP Detay (yüksek)'!O$206+(1-'Measured TV opt-pt'!O2851)*'CPP Detay (yüksek)'!O$188,"Girilen Rakamda Hata Var")))</f>
        <v>0</v>
      </c>
      <c r="P2839" s="244"/>
    </row>
    <row r="2840" spans="1:41" ht="15.75" thickBot="1" x14ac:dyDescent="0.3">
      <c r="A2840" s="193" t="s">
        <v>119</v>
      </c>
      <c r="B2840" s="376"/>
      <c r="C2840" s="96" t="s">
        <v>229</v>
      </c>
      <c r="D2840" s="243">
        <f>+IF(D2834=1,D2852*'CPP Detay Tum Ay'!D$262+(1-'Measured TV opt-pt'!D2852)*'CPP Detay Tum Ay'!D$244,IF(D2834=2,D2852*'CPP Detay (düşük)'!D$262+(1-'Measured TV opt-pt'!D2852)*'CPP Detay (düşük)'!D$244,IF(D2834=3,D2852*'CPP Detay (yüksek)'!D$262+(1-'Measured TV opt-pt'!D2852)*'CPP Detay (yüksek)'!D$244,"Girilen Rakamda Hata Var")))</f>
        <v>0</v>
      </c>
      <c r="E2840" s="163">
        <f>+IF(E2834=1,E2852*'CPP Detay Tum Ay'!E$262+(1-'Measured TV opt-pt'!E2852)*'CPP Detay Tum Ay'!E$244,IF(E2834=2,E2852*'CPP Detay (düşük)'!E$262+(1-'Measured TV opt-pt'!E2852)*'CPP Detay (düşük)'!E$244,IF(E2834=3,E2852*'CPP Detay (yüksek)'!E$262+(1-'Measured TV opt-pt'!E2852)*'CPP Detay (yüksek)'!E$244,"Girilen Rakamda Hata Var")))</f>
        <v>0</v>
      </c>
      <c r="F2840" s="163">
        <f>+IF(F2834=1,F2852*'CPP Detay Tum Ay'!F$262+(1-'Measured TV opt-pt'!F2852)*'CPP Detay Tum Ay'!F$244,IF(F2834=2,F2852*'CPP Detay (düşük)'!F$262+(1-'Measured TV opt-pt'!F2852)*'CPP Detay (düşük)'!F$244,IF(F2834=3,F2852*'CPP Detay (yüksek)'!F$262+(1-'Measured TV opt-pt'!F2852)*'CPP Detay (yüksek)'!F$244,"Girilen Rakamda Hata Var")))</f>
        <v>0</v>
      </c>
      <c r="G2840" s="163">
        <f>+IF(G2834=1,G2852*'CPP Detay Tum Ay'!G$262+(1-'Measured TV opt-pt'!G2852)*'CPP Detay Tum Ay'!G$244,IF(G2834=2,G2852*'CPP Detay (düşük)'!G$262+(1-'Measured TV opt-pt'!G2852)*'CPP Detay (düşük)'!G$244,IF(G2834=3,G2852*'CPP Detay (yüksek)'!G$262+(1-'Measured TV opt-pt'!G2852)*'CPP Detay (yüksek)'!G$244,"Girilen Rakamda Hata Var")))</f>
        <v>0</v>
      </c>
      <c r="H2840" s="163">
        <f>+IF(H2834=1,H2852*'CPP Detay Tum Ay'!H$262+(1-'Measured TV opt-pt'!H2852)*'CPP Detay Tum Ay'!H$244,IF(H2834=2,H2852*'CPP Detay (düşük)'!H$262+(1-'Measured TV opt-pt'!H2852)*'CPP Detay (düşük)'!H$244,IF(H2834=3,H2852*'CPP Detay (yüksek)'!H$262+(1-'Measured TV opt-pt'!H2852)*'CPP Detay (yüksek)'!H$244,"Girilen Rakamda Hata Var")))</f>
        <v>0</v>
      </c>
      <c r="I2840" s="163">
        <f>+IF(I2834=1,I2852*'CPP Detay Tum Ay'!I$262+(1-'Measured TV opt-pt'!I2852)*'CPP Detay Tum Ay'!I$244,IF(I2834=2,I2852*'CPP Detay (düşük)'!I$262+(1-'Measured TV opt-pt'!I2852)*'CPP Detay (düşük)'!I$244,IF(I2834=3,I2852*'CPP Detay (yüksek)'!I$262+(1-'Measured TV opt-pt'!I2852)*'CPP Detay (yüksek)'!I$244,"Girilen Rakamda Hata Var")))</f>
        <v>0</v>
      </c>
      <c r="J2840" s="163">
        <f>+IF(J2834=1,J2852*'CPP Detay Tum Ay'!J$262+(1-'Measured TV opt-pt'!J2852)*'CPP Detay Tum Ay'!J$244,IF(J2834=2,J2852*'CPP Detay (düşük)'!J$262+(1-'Measured TV opt-pt'!J2852)*'CPP Detay (düşük)'!J$244,IF(J2834=3,J2852*'CPP Detay (yüksek)'!J$262+(1-'Measured TV opt-pt'!J2852)*'CPP Detay (yüksek)'!J$244,"Girilen Rakamda Hata Var")))</f>
        <v>0</v>
      </c>
      <c r="K2840" s="163">
        <f>+IF(K2834=1,K2852*'CPP Detay Tum Ay'!K$262+(1-'Measured TV opt-pt'!K2852)*'CPP Detay Tum Ay'!K$244,IF(K2834=2,K2852*'CPP Detay (düşük)'!K$262+(1-'Measured TV opt-pt'!K2852)*'CPP Detay (düşük)'!K$244,IF(K2834=3,K2852*'CPP Detay (yüksek)'!K$262+(1-'Measured TV opt-pt'!K2852)*'CPP Detay (yüksek)'!K$244,"Girilen Rakamda Hata Var")))</f>
        <v>0</v>
      </c>
      <c r="L2840" s="163">
        <f>+IF(L2834=1,L2852*'CPP Detay Tum Ay'!L$262+(1-'Measured TV opt-pt'!L2852)*'CPP Detay Tum Ay'!L$244,IF(L2834=2,L2852*'CPP Detay (düşük)'!L$262+(1-'Measured TV opt-pt'!L2852)*'CPP Detay (düşük)'!L$244,IF(L2834=3,L2852*'CPP Detay (yüksek)'!L$262+(1-'Measured TV opt-pt'!L2852)*'CPP Detay (yüksek)'!L$244,"Girilen Rakamda Hata Var")))</f>
        <v>0</v>
      </c>
      <c r="M2840" s="163">
        <f>+IF(M2834=1,M2852*'CPP Detay Tum Ay'!M$262+(1-'Measured TV opt-pt'!M2852)*'CPP Detay Tum Ay'!M$244,IF(M2834=2,M2852*'CPP Detay (düşük)'!M$262+(1-'Measured TV opt-pt'!M2852)*'CPP Detay (düşük)'!M$244,IF(M2834=3,M2852*'CPP Detay (yüksek)'!M$262+(1-'Measured TV opt-pt'!M2852)*'CPP Detay (yüksek)'!M$244,"Girilen Rakamda Hata Var")))</f>
        <v>0</v>
      </c>
      <c r="N2840" s="163">
        <f>+IF(N2834=1,N2852*'CPP Detay Tum Ay'!N$262+(1-'Measured TV opt-pt'!N2852)*'CPP Detay Tum Ay'!N$244,IF(N2834=2,N2852*'CPP Detay (düşük)'!N$262+(1-'Measured TV opt-pt'!N2852)*'CPP Detay (düşük)'!N$244,IF(N2834=3,N2852*'CPP Detay (yüksek)'!N$262+(1-'Measured TV opt-pt'!N2852)*'CPP Detay (yüksek)'!N$244,"Girilen Rakamda Hata Var")))</f>
        <v>0</v>
      </c>
      <c r="O2840" s="164">
        <f>+IF(O2834=1,O2852*'CPP Detay Tum Ay'!O$262+(1-'Measured TV opt-pt'!O2852)*'CPP Detay Tum Ay'!O$244,IF(O2834=2,O2852*'CPP Detay (düşük)'!O$262+(1-'Measured TV opt-pt'!O2852)*'CPP Detay (düşük)'!O$244,IF(O2834=3,O2852*'CPP Detay (yüksek)'!O$262+(1-'Measured TV opt-pt'!O2852)*'CPP Detay (yüksek)'!O$244,"Girilen Rakamda Hata Var")))</f>
        <v>0</v>
      </c>
      <c r="P2840" s="164"/>
    </row>
    <row r="2841" spans="1:41" x14ac:dyDescent="0.25">
      <c r="A2841" s="193" t="s">
        <v>119</v>
      </c>
      <c r="B2841" s="376"/>
      <c r="C2841" s="263" t="s">
        <v>16</v>
      </c>
      <c r="D2841" s="264">
        <f>+SUMPRODUCT(D2842:D2846,D2829:D2833)</f>
        <v>25.290771227041649</v>
      </c>
      <c r="E2841" s="264">
        <f t="shared" ref="E2841" si="6484">+SUMPRODUCT(E2842:E2846,E2829:E2833)</f>
        <v>25.304076039856689</v>
      </c>
      <c r="F2841" s="264">
        <f t="shared" ref="F2841" si="6485">+SUMPRODUCT(F2842:F2846,F2829:F2833)</f>
        <v>27.643309020934343</v>
      </c>
      <c r="G2841" s="264">
        <f t="shared" ref="G2841" si="6486">+SUMPRODUCT(G2842:G2846,G2829:G2833)</f>
        <v>37.846141379301152</v>
      </c>
      <c r="H2841" s="264">
        <f t="shared" ref="H2841" si="6487">+SUMPRODUCT(H2842:H2846,H2829:H2833)</f>
        <v>44.510490755207861</v>
      </c>
      <c r="I2841" s="264">
        <f t="shared" ref="I2841" si="6488">+SUMPRODUCT(I2842:I2846,I2829:I2833)</f>
        <v>41.723374651475567</v>
      </c>
      <c r="J2841" s="264">
        <f t="shared" ref="J2841" si="6489">+SUMPRODUCT(J2842:J2846,J2829:J2833)</f>
        <v>26.255486327032166</v>
      </c>
      <c r="K2841" s="264">
        <f t="shared" ref="K2841" si="6490">+SUMPRODUCT(K2842:K2846,K2829:K2833)</f>
        <v>22.9784839600655</v>
      </c>
      <c r="L2841" s="264">
        <f t="shared" ref="L2841" si="6491">+SUMPRODUCT(L2842:L2846,L2829:L2833)</f>
        <v>33.299156543907785</v>
      </c>
      <c r="M2841" s="264">
        <f t="shared" ref="M2841" si="6492">+SUMPRODUCT(M2842:M2846,M2829:M2833)</f>
        <v>37.028214579706173</v>
      </c>
      <c r="N2841" s="264">
        <f t="shared" ref="N2841" si="6493">+SUMPRODUCT(N2842:N2846,N2829:N2833)</f>
        <v>34.280449692454184</v>
      </c>
      <c r="O2841" s="265">
        <f t="shared" ref="O2841" si="6494">+SUMPRODUCT(O2842:O2846,O2829:O2833)</f>
        <v>29.126033809479445</v>
      </c>
      <c r="P2841" s="165"/>
    </row>
    <row r="2842" spans="1:41" x14ac:dyDescent="0.25">
      <c r="A2842" s="193" t="s">
        <v>119</v>
      </c>
      <c r="B2842" s="376"/>
      <c r="C2842" s="77" t="s">
        <v>212</v>
      </c>
      <c r="D2842" s="261">
        <f>+D2836*(D2848*D2874+(1-D2848)*D2873)</f>
        <v>23.987511177043448</v>
      </c>
      <c r="E2842" s="261">
        <f t="shared" ref="E2842:O2842" si="6495">+E2836*(E2848*E2874+(1-E2848)*E2873)</f>
        <v>23.422421452525921</v>
      </c>
      <c r="F2842" s="261">
        <f t="shared" si="6495"/>
        <v>25.251150295794595</v>
      </c>
      <c r="G2842" s="261">
        <f t="shared" si="6495"/>
        <v>33.61906636206011</v>
      </c>
      <c r="H2842" s="261">
        <f t="shared" si="6495"/>
        <v>39.586489913266838</v>
      </c>
      <c r="I2842" s="261">
        <f t="shared" si="6495"/>
        <v>37.689576565212434</v>
      </c>
      <c r="J2842" s="261">
        <f t="shared" si="6495"/>
        <v>24.360216392343478</v>
      </c>
      <c r="K2842" s="261">
        <f t="shared" si="6495"/>
        <v>22.638814878733228</v>
      </c>
      <c r="L2842" s="261">
        <f t="shared" si="6495"/>
        <v>31.183601739800341</v>
      </c>
      <c r="M2842" s="261">
        <f t="shared" si="6495"/>
        <v>35.033452856735813</v>
      </c>
      <c r="N2842" s="261">
        <f t="shared" si="6495"/>
        <v>32.570779472239778</v>
      </c>
      <c r="O2842" s="262">
        <f t="shared" si="6495"/>
        <v>27.479540942444356</v>
      </c>
      <c r="P2842" s="162"/>
    </row>
    <row r="2843" spans="1:41" x14ac:dyDescent="0.25">
      <c r="A2843" s="193" t="s">
        <v>119</v>
      </c>
      <c r="B2843" s="376"/>
      <c r="C2843" s="77" t="s">
        <v>213</v>
      </c>
      <c r="D2843" s="261">
        <f>+D2837*(D2849*D2874+(1-D2849)*D2873)</f>
        <v>0</v>
      </c>
      <c r="E2843" s="261">
        <f t="shared" ref="E2843:O2843" si="6496">+E2837*(E2849*E2874+(1-E2849)*E2873)</f>
        <v>0</v>
      </c>
      <c r="F2843" s="261">
        <f t="shared" si="6496"/>
        <v>0</v>
      </c>
      <c r="G2843" s="261">
        <f t="shared" si="6496"/>
        <v>0</v>
      </c>
      <c r="H2843" s="261">
        <f t="shared" si="6496"/>
        <v>0</v>
      </c>
      <c r="I2843" s="261">
        <f t="shared" si="6496"/>
        <v>0</v>
      </c>
      <c r="J2843" s="261">
        <f t="shared" si="6496"/>
        <v>0</v>
      </c>
      <c r="K2843" s="261">
        <f t="shared" si="6496"/>
        <v>0</v>
      </c>
      <c r="L2843" s="261">
        <f t="shared" si="6496"/>
        <v>0</v>
      </c>
      <c r="M2843" s="261">
        <f t="shared" si="6496"/>
        <v>0</v>
      </c>
      <c r="N2843" s="261">
        <f t="shared" si="6496"/>
        <v>0</v>
      </c>
      <c r="O2843" s="262">
        <f t="shared" si="6496"/>
        <v>0</v>
      </c>
      <c r="P2843" s="244"/>
    </row>
    <row r="2844" spans="1:41" x14ac:dyDescent="0.25">
      <c r="A2844" s="193" t="s">
        <v>119</v>
      </c>
      <c r="B2844" s="376"/>
      <c r="C2844" s="77" t="s">
        <v>214</v>
      </c>
      <c r="D2844" s="261">
        <f>+D2838*(D2850*D2874+(1-D2850)*D2873)</f>
        <v>29.15917804211567</v>
      </c>
      <c r="E2844" s="261">
        <f t="shared" ref="E2844:O2844" si="6497">+E2838*(E2850*E2874+(1-E2850)*E2873)</f>
        <v>29.976425588125942</v>
      </c>
      <c r="F2844" s="261">
        <f t="shared" si="6497"/>
        <v>33.770474311506831</v>
      </c>
      <c r="G2844" s="261">
        <f t="shared" si="6497"/>
        <v>43.176156823875694</v>
      </c>
      <c r="H2844" s="261">
        <f t="shared" si="6497"/>
        <v>51.0283560196062</v>
      </c>
      <c r="I2844" s="261">
        <f t="shared" si="6497"/>
        <v>47.886464510939916</v>
      </c>
      <c r="J2844" s="261">
        <f t="shared" si="6497"/>
        <v>29.657617230341074</v>
      </c>
      <c r="K2844" s="261">
        <f t="shared" si="6497"/>
        <v>24.618624828809072</v>
      </c>
      <c r="L2844" s="261">
        <f t="shared" si="6497"/>
        <v>39.187743654759302</v>
      </c>
      <c r="M2844" s="261">
        <f t="shared" si="6497"/>
        <v>43.959010066720587</v>
      </c>
      <c r="N2844" s="261">
        <f t="shared" si="6497"/>
        <v>40.5647587687642</v>
      </c>
      <c r="O2844" s="262">
        <f t="shared" si="6497"/>
        <v>34.129619164646762</v>
      </c>
      <c r="P2844" s="244"/>
    </row>
    <row r="2845" spans="1:41" x14ac:dyDescent="0.25">
      <c r="A2845" s="193" t="s">
        <v>119</v>
      </c>
      <c r="B2845" s="376"/>
      <c r="C2845" s="77" t="s">
        <v>215</v>
      </c>
      <c r="D2845" s="161">
        <f>+D2839*(D2851*D2874+(1-D2851)*D2873)</f>
        <v>18.170093712093372</v>
      </c>
      <c r="E2845" s="161">
        <f t="shared" ref="E2845:O2845" si="6498">+E2839*(E2851*E2874+(1-E2851)*E2873)</f>
        <v>17.39183807386668</v>
      </c>
      <c r="F2845" s="161">
        <f t="shared" si="6498"/>
        <v>25.838258086480636</v>
      </c>
      <c r="G2845" s="161">
        <f t="shared" si="6498"/>
        <v>41.921072672405252</v>
      </c>
      <c r="H2845" s="161">
        <f t="shared" si="6498"/>
        <v>49.703559919823668</v>
      </c>
      <c r="I2845" s="161">
        <f t="shared" si="6498"/>
        <v>46.965709113779397</v>
      </c>
      <c r="J2845" s="161">
        <f t="shared" si="6498"/>
        <v>28.862420738968318</v>
      </c>
      <c r="K2845" s="161">
        <f t="shared" si="6498"/>
        <v>23.969486068396634</v>
      </c>
      <c r="L2845" s="161">
        <f t="shared" si="6498"/>
        <v>48.78087602808192</v>
      </c>
      <c r="M2845" s="161">
        <f t="shared" si="6498"/>
        <v>49.612772995570346</v>
      </c>
      <c r="N2845" s="161">
        <f t="shared" si="6498"/>
        <v>44.643873188868163</v>
      </c>
      <c r="O2845" s="162">
        <f t="shared" si="6498"/>
        <v>0</v>
      </c>
      <c r="P2845" s="244"/>
    </row>
    <row r="2846" spans="1:41" ht="15.75" thickBot="1" x14ac:dyDescent="0.3">
      <c r="A2846" s="193" t="s">
        <v>119</v>
      </c>
      <c r="B2846" s="376"/>
      <c r="C2846" s="96" t="s">
        <v>230</v>
      </c>
      <c r="D2846" s="163">
        <f>+D2840*(D2852*D2874+(1-D2852)*D2873)</f>
        <v>0</v>
      </c>
      <c r="E2846" s="163">
        <f t="shared" ref="E2846:O2846" si="6499">+E2840*(E2852*E2874+(1-E2852)*E2873)</f>
        <v>0</v>
      </c>
      <c r="F2846" s="163">
        <f t="shared" si="6499"/>
        <v>0</v>
      </c>
      <c r="G2846" s="163">
        <f t="shared" si="6499"/>
        <v>0</v>
      </c>
      <c r="H2846" s="163">
        <f t="shared" si="6499"/>
        <v>0</v>
      </c>
      <c r="I2846" s="163">
        <f t="shared" si="6499"/>
        <v>0</v>
      </c>
      <c r="J2846" s="163">
        <f t="shared" si="6499"/>
        <v>0</v>
      </c>
      <c r="K2846" s="163">
        <f t="shared" si="6499"/>
        <v>0</v>
      </c>
      <c r="L2846" s="163">
        <f t="shared" si="6499"/>
        <v>0</v>
      </c>
      <c r="M2846" s="163">
        <f t="shared" si="6499"/>
        <v>0</v>
      </c>
      <c r="N2846" s="163">
        <f t="shared" si="6499"/>
        <v>0</v>
      </c>
      <c r="O2846" s="164">
        <f t="shared" si="6499"/>
        <v>0</v>
      </c>
      <c r="P2846" s="164"/>
    </row>
    <row r="2847" spans="1:41" x14ac:dyDescent="0.25">
      <c r="A2847" s="193" t="s">
        <v>119</v>
      </c>
      <c r="B2847" s="376"/>
      <c r="C2847" s="204" t="s">
        <v>2</v>
      </c>
      <c r="D2847" s="205">
        <f>+IFERROR(SUMPRODUCT(D2848:D2852,D2854:D2858)/D2853,0)</f>
        <v>0</v>
      </c>
      <c r="E2847" s="205">
        <f t="shared" ref="E2847" si="6500">+IFERROR(SUMPRODUCT(E2848:E2852,E2854:E2858)/E2853,0)</f>
        <v>0</v>
      </c>
      <c r="F2847" s="205">
        <f t="shared" ref="F2847" si="6501">+IFERROR(SUMPRODUCT(F2848:F2852,F2854:F2858)/F2853,0)</f>
        <v>0</v>
      </c>
      <c r="G2847" s="205">
        <f t="shared" ref="G2847" si="6502">+IFERROR(SUMPRODUCT(G2848:G2852,G2854:G2858)/G2853,0)</f>
        <v>0</v>
      </c>
      <c r="H2847" s="205">
        <f t="shared" ref="H2847" si="6503">+IFERROR(SUMPRODUCT(H2848:H2852,H2854:H2858)/H2853,0)</f>
        <v>0.44999999999999996</v>
      </c>
      <c r="I2847" s="205">
        <f t="shared" ref="I2847" si="6504">+IFERROR(SUMPRODUCT(I2848:I2852,I2854:I2858)/I2853,0)</f>
        <v>0</v>
      </c>
      <c r="J2847" s="205">
        <f t="shared" ref="J2847" si="6505">+IFERROR(SUMPRODUCT(J2848:J2852,J2854:J2858)/J2853,0)</f>
        <v>0</v>
      </c>
      <c r="K2847" s="205">
        <f t="shared" ref="K2847" si="6506">+IFERROR(SUMPRODUCT(K2848:K2852,K2854:K2858)/K2853,0)</f>
        <v>0</v>
      </c>
      <c r="L2847" s="205">
        <f t="shared" ref="L2847" si="6507">+IFERROR(SUMPRODUCT(L2848:L2852,L2854:L2858)/L2853,0)</f>
        <v>0</v>
      </c>
      <c r="M2847" s="205">
        <f t="shared" ref="M2847" si="6508">+IFERROR(SUMPRODUCT(M2848:M2852,M2854:M2858)/M2853,0)</f>
        <v>0</v>
      </c>
      <c r="N2847" s="205">
        <f t="shared" ref="N2847" si="6509">+IFERROR(SUMPRODUCT(N2848:N2852,N2854:N2858)/N2853,0)</f>
        <v>0</v>
      </c>
      <c r="O2847" s="205">
        <f t="shared" ref="O2847" si="6510">+IFERROR(SUMPRODUCT(O2848:O2852,O2854:O2858)/O2853,0)</f>
        <v>0</v>
      </c>
      <c r="P2847" s="166">
        <f>+SUMPRODUCT(D2847:O2847,D2853:O2853)/P2853</f>
        <v>0.44999999999999996</v>
      </c>
      <c r="R2847" s="192">
        <f>+D2847</f>
        <v>0</v>
      </c>
      <c r="S2847" s="192">
        <f t="shared" ref="S2847" si="6511">+E2847</f>
        <v>0</v>
      </c>
      <c r="T2847" s="192">
        <f t="shared" ref="T2847" si="6512">+F2847</f>
        <v>0</v>
      </c>
      <c r="U2847" s="192">
        <f t="shared" ref="U2847" si="6513">+G2847</f>
        <v>0</v>
      </c>
      <c r="V2847" s="192">
        <f t="shared" ref="V2847" si="6514">+H2847</f>
        <v>0.44999999999999996</v>
      </c>
      <c r="W2847" s="192">
        <f t="shared" ref="W2847" si="6515">+I2847</f>
        <v>0</v>
      </c>
      <c r="X2847" s="192">
        <f t="shared" ref="X2847" si="6516">+J2847</f>
        <v>0</v>
      </c>
      <c r="Y2847" s="192">
        <f t="shared" ref="Y2847" si="6517">+K2847</f>
        <v>0</v>
      </c>
      <c r="Z2847" s="192">
        <f t="shared" ref="Z2847" si="6518">+L2847</f>
        <v>0</v>
      </c>
      <c r="AA2847" s="192">
        <f t="shared" ref="AA2847" si="6519">+M2847</f>
        <v>0</v>
      </c>
      <c r="AB2847" s="192">
        <f t="shared" ref="AB2847" si="6520">+N2847</f>
        <v>0</v>
      </c>
      <c r="AC2847" s="192">
        <f t="shared" ref="AC2847" si="6521">+O2847</f>
        <v>0</v>
      </c>
      <c r="AD2847" s="190">
        <f>+D2853</f>
        <v>0</v>
      </c>
      <c r="AE2847" s="190">
        <f t="shared" ref="AE2847" si="6522">+E2853</f>
        <v>0</v>
      </c>
      <c r="AF2847" s="190">
        <f t="shared" ref="AF2847" si="6523">+F2853</f>
        <v>0</v>
      </c>
      <c r="AG2847" s="190">
        <f t="shared" ref="AG2847" si="6524">+G2853</f>
        <v>0</v>
      </c>
      <c r="AH2847" s="190">
        <f t="shared" ref="AH2847" si="6525">+H2853</f>
        <v>291.92422105918735</v>
      </c>
      <c r="AI2847" s="190">
        <f t="shared" ref="AI2847" si="6526">+I2853</f>
        <v>0</v>
      </c>
      <c r="AJ2847" s="190">
        <f t="shared" ref="AJ2847" si="6527">+J2853</f>
        <v>0</v>
      </c>
      <c r="AK2847" s="190">
        <f t="shared" ref="AK2847" si="6528">+K2853</f>
        <v>0</v>
      </c>
      <c r="AL2847" s="190">
        <f t="shared" ref="AL2847" si="6529">+L2853</f>
        <v>0</v>
      </c>
      <c r="AM2847" s="190">
        <f t="shared" ref="AM2847" si="6530">+M2853</f>
        <v>0</v>
      </c>
      <c r="AN2847" s="190">
        <f t="shared" ref="AN2847" si="6531">+N2853</f>
        <v>0</v>
      </c>
      <c r="AO2847" s="190">
        <f t="shared" ref="AO2847" si="6532">+O2853</f>
        <v>0</v>
      </c>
    </row>
    <row r="2848" spans="1:41" x14ac:dyDescent="0.25">
      <c r="A2848" s="193" t="s">
        <v>119</v>
      </c>
      <c r="B2848" s="376"/>
      <c r="C2848" s="178" t="s">
        <v>3</v>
      </c>
      <c r="D2848" s="179">
        <v>0.45</v>
      </c>
      <c r="E2848" s="179">
        <v>0.45</v>
      </c>
      <c r="F2848" s="179">
        <v>0.45</v>
      </c>
      <c r="G2848" s="179">
        <v>0.45</v>
      </c>
      <c r="H2848" s="179">
        <v>0.45</v>
      </c>
      <c r="I2848" s="179">
        <v>0.45</v>
      </c>
      <c r="J2848" s="179">
        <v>0.45</v>
      </c>
      <c r="K2848" s="179">
        <v>0.48915873014712274</v>
      </c>
      <c r="L2848" s="179">
        <v>0.4834974169537235</v>
      </c>
      <c r="M2848" s="179">
        <v>0.45414569524687309</v>
      </c>
      <c r="N2848" s="179">
        <v>0.38276016431267579</v>
      </c>
      <c r="O2848" s="179">
        <v>0.34111134082271427</v>
      </c>
      <c r="P2848" s="180">
        <f>+SUMPRODUCT(D2848:O2848,D2854:O2854)/P2854</f>
        <v>0.45</v>
      </c>
    </row>
    <row r="2849" spans="1:53" x14ac:dyDescent="0.25">
      <c r="A2849" s="193" t="s">
        <v>119</v>
      </c>
      <c r="B2849" s="376"/>
      <c r="C2849" s="178" t="s">
        <v>200</v>
      </c>
      <c r="D2849" s="179">
        <v>0.45</v>
      </c>
      <c r="E2849" s="179">
        <v>0.45</v>
      </c>
      <c r="F2849" s="179">
        <v>0.45</v>
      </c>
      <c r="G2849" s="179">
        <v>0.45</v>
      </c>
      <c r="H2849" s="179">
        <v>0.45</v>
      </c>
      <c r="I2849" s="179">
        <v>0.45</v>
      </c>
      <c r="J2849" s="179">
        <v>0.45</v>
      </c>
      <c r="K2849" s="179">
        <v>0.48915873014712274</v>
      </c>
      <c r="L2849" s="179">
        <v>0.4834974169537235</v>
      </c>
      <c r="M2849" s="179">
        <v>0.45414569524687309</v>
      </c>
      <c r="N2849" s="179">
        <v>0.38276016431267579</v>
      </c>
      <c r="O2849" s="179">
        <v>0.34111134082271427</v>
      </c>
      <c r="P2849" s="242"/>
    </row>
    <row r="2850" spans="1:53" x14ac:dyDescent="0.25">
      <c r="A2850" s="193" t="s">
        <v>119</v>
      </c>
      <c r="B2850" s="376"/>
      <c r="C2850" s="178" t="s">
        <v>201</v>
      </c>
      <c r="D2850" s="179">
        <v>0.45</v>
      </c>
      <c r="E2850" s="179">
        <v>0.45</v>
      </c>
      <c r="F2850" s="179">
        <v>0.45</v>
      </c>
      <c r="G2850" s="179">
        <v>0.45</v>
      </c>
      <c r="H2850" s="179">
        <v>0.45</v>
      </c>
      <c r="I2850" s="179">
        <v>0.45</v>
      </c>
      <c r="J2850" s="179">
        <v>0.45</v>
      </c>
      <c r="K2850" s="179">
        <v>0.48915873014712274</v>
      </c>
      <c r="L2850" s="179">
        <v>0.4834974169537235</v>
      </c>
      <c r="M2850" s="179">
        <v>0.45414569524687309</v>
      </c>
      <c r="N2850" s="179">
        <v>0.38276016431267579</v>
      </c>
      <c r="O2850" s="179">
        <v>0.34111134082271427</v>
      </c>
      <c r="P2850" s="242"/>
    </row>
    <row r="2851" spans="1:53" x14ac:dyDescent="0.25">
      <c r="A2851" s="193" t="s">
        <v>119</v>
      </c>
      <c r="B2851" s="376"/>
      <c r="C2851" s="178" t="s">
        <v>202</v>
      </c>
      <c r="D2851" s="179">
        <v>0.45</v>
      </c>
      <c r="E2851" s="179">
        <v>0.45</v>
      </c>
      <c r="F2851" s="179">
        <v>0.45</v>
      </c>
      <c r="G2851" s="179">
        <v>0.45</v>
      </c>
      <c r="H2851" s="179">
        <v>0.45</v>
      </c>
      <c r="I2851" s="179">
        <v>0.45</v>
      </c>
      <c r="J2851" s="179">
        <v>0.45</v>
      </c>
      <c r="K2851" s="179">
        <v>0.48915873014712274</v>
      </c>
      <c r="L2851" s="179">
        <v>0.4834974169537235</v>
      </c>
      <c r="M2851" s="179">
        <v>0.45414569524687309</v>
      </c>
      <c r="N2851" s="179">
        <v>0.38276016431267579</v>
      </c>
      <c r="O2851" s="179">
        <v>0.34111134082271427</v>
      </c>
      <c r="P2851" s="242"/>
    </row>
    <row r="2852" spans="1:53" ht="15.75" thickBot="1" x14ac:dyDescent="0.3">
      <c r="A2852" s="193" t="s">
        <v>119</v>
      </c>
      <c r="B2852" s="376"/>
      <c r="C2852" s="280" t="s">
        <v>231</v>
      </c>
      <c r="D2852" s="179">
        <v>0.45</v>
      </c>
      <c r="E2852" s="179">
        <v>0.45</v>
      </c>
      <c r="F2852" s="179">
        <v>0.45</v>
      </c>
      <c r="G2852" s="179">
        <v>0.45</v>
      </c>
      <c r="H2852" s="179">
        <v>0.45</v>
      </c>
      <c r="I2852" s="179">
        <v>0.45</v>
      </c>
      <c r="J2852" s="179">
        <v>0.45</v>
      </c>
      <c r="K2852" s="179">
        <v>0.48915873014712274</v>
      </c>
      <c r="L2852" s="179">
        <v>0.4834974169537235</v>
      </c>
      <c r="M2852" s="179">
        <v>0.45414569524687309</v>
      </c>
      <c r="N2852" s="179">
        <v>0.38276016431267579</v>
      </c>
      <c r="O2852" s="179">
        <v>0.34111134082271427</v>
      </c>
      <c r="P2852" s="182" t="e">
        <f t="shared" ref="P2852" si="6533">+SUMPRODUCT(D2852:O2852,D2858:O2858)/P2858</f>
        <v>#DIV/0!</v>
      </c>
    </row>
    <row r="2853" spans="1:53" x14ac:dyDescent="0.25">
      <c r="A2853" s="193" t="s">
        <v>119</v>
      </c>
      <c r="B2853" s="376"/>
      <c r="C2853" s="99" t="s">
        <v>239</v>
      </c>
      <c r="D2853" s="100">
        <f>+D2822/D2835/30</f>
        <v>0</v>
      </c>
      <c r="E2853" s="100">
        <f t="shared" ref="E2853:O2853" si="6534">+E2822/E2835/30</f>
        <v>0</v>
      </c>
      <c r="F2853" s="100">
        <f t="shared" si="6534"/>
        <v>0</v>
      </c>
      <c r="G2853" s="100">
        <f t="shared" si="6534"/>
        <v>0</v>
      </c>
      <c r="H2853" s="100">
        <f t="shared" si="6534"/>
        <v>291.92422105918735</v>
      </c>
      <c r="I2853" s="100">
        <f t="shared" si="6534"/>
        <v>0</v>
      </c>
      <c r="J2853" s="100">
        <f t="shared" si="6534"/>
        <v>0</v>
      </c>
      <c r="K2853" s="100">
        <f t="shared" si="6534"/>
        <v>0</v>
      </c>
      <c r="L2853" s="100">
        <f t="shared" si="6534"/>
        <v>0</v>
      </c>
      <c r="M2853" s="100">
        <f t="shared" si="6534"/>
        <v>0</v>
      </c>
      <c r="N2853" s="100">
        <f t="shared" si="6534"/>
        <v>0</v>
      </c>
      <c r="O2853" s="167">
        <f t="shared" si="6534"/>
        <v>0</v>
      </c>
      <c r="P2853" s="167">
        <f>SUM(D2853:O2853)</f>
        <v>291.92422105918735</v>
      </c>
    </row>
    <row r="2854" spans="1:53" x14ac:dyDescent="0.25">
      <c r="A2854" s="193" t="s">
        <v>119</v>
      </c>
      <c r="B2854" s="376"/>
      <c r="C2854" s="86" t="s">
        <v>240</v>
      </c>
      <c r="D2854" s="87">
        <f>+D2853*D2829</f>
        <v>0</v>
      </c>
      <c r="E2854" s="87">
        <f t="shared" ref="E2854" si="6535">+E2853*E2829</f>
        <v>0</v>
      </c>
      <c r="F2854" s="87">
        <f t="shared" ref="F2854" si="6536">+F2853*F2829</f>
        <v>0</v>
      </c>
      <c r="G2854" s="87">
        <f t="shared" ref="G2854" si="6537">+G2853*G2829</f>
        <v>0</v>
      </c>
      <c r="H2854" s="87">
        <f t="shared" ref="H2854" si="6538">+H2853*H2829</f>
        <v>158.33285085051386</v>
      </c>
      <c r="I2854" s="87">
        <f t="shared" ref="I2854" si="6539">+I2853*I2829</f>
        <v>0</v>
      </c>
      <c r="J2854" s="87">
        <f t="shared" ref="J2854" si="6540">+J2853*J2829</f>
        <v>0</v>
      </c>
      <c r="K2854" s="87">
        <f t="shared" ref="K2854" si="6541">+K2853*K2829</f>
        <v>0</v>
      </c>
      <c r="L2854" s="87">
        <f t="shared" ref="L2854" si="6542">+L2853*L2829</f>
        <v>0</v>
      </c>
      <c r="M2854" s="87">
        <f t="shared" ref="M2854" si="6543">+M2853*M2829</f>
        <v>0</v>
      </c>
      <c r="N2854" s="87">
        <f t="shared" ref="N2854" si="6544">+N2853*N2829</f>
        <v>0</v>
      </c>
      <c r="O2854" s="159">
        <f t="shared" ref="O2854" si="6545">+O2853*O2829</f>
        <v>0</v>
      </c>
      <c r="P2854" s="159">
        <f t="shared" ref="P2854:P2864" si="6546">SUM(D2854:O2854)</f>
        <v>158.33285085051386</v>
      </c>
      <c r="AP2854" s="190">
        <f>+D2854</f>
        <v>0</v>
      </c>
      <c r="AQ2854" s="190">
        <f t="shared" ref="AQ2854:AQ2858" si="6547">+E2854</f>
        <v>0</v>
      </c>
      <c r="AR2854" s="190">
        <f t="shared" ref="AR2854:AR2858" si="6548">+F2854</f>
        <v>0</v>
      </c>
      <c r="AS2854" s="190">
        <f t="shared" ref="AS2854:AS2858" si="6549">+G2854</f>
        <v>0</v>
      </c>
      <c r="AT2854" s="190">
        <f t="shared" ref="AT2854:AT2858" si="6550">+H2854</f>
        <v>158.33285085051386</v>
      </c>
      <c r="AU2854" s="190">
        <f t="shared" ref="AU2854:AU2858" si="6551">+I2854</f>
        <v>0</v>
      </c>
      <c r="AV2854" s="190">
        <f t="shared" ref="AV2854:AV2858" si="6552">+J2854</f>
        <v>0</v>
      </c>
      <c r="AW2854" s="190">
        <f t="shared" ref="AW2854:AW2858" si="6553">+K2854</f>
        <v>0</v>
      </c>
      <c r="AX2854" s="190">
        <f t="shared" ref="AX2854:AX2858" si="6554">+L2854</f>
        <v>0</v>
      </c>
      <c r="AY2854" s="190">
        <f t="shared" ref="AY2854:AY2858" si="6555">+M2854</f>
        <v>0</v>
      </c>
      <c r="AZ2854" s="190">
        <f t="shared" ref="AZ2854:AZ2858" si="6556">+N2854</f>
        <v>0</v>
      </c>
      <c r="BA2854" s="190">
        <f t="shared" ref="BA2854:BA2858" si="6557">+O2854</f>
        <v>0</v>
      </c>
    </row>
    <row r="2855" spans="1:53" x14ac:dyDescent="0.25">
      <c r="A2855" s="193" t="s">
        <v>119</v>
      </c>
      <c r="B2855" s="376"/>
      <c r="C2855" s="86" t="s">
        <v>241</v>
      </c>
      <c r="D2855" s="87">
        <f>+D2853*D2830</f>
        <v>0</v>
      </c>
      <c r="E2855" s="87">
        <f t="shared" ref="E2855:O2855" si="6558">+E2853*E2830</f>
        <v>0</v>
      </c>
      <c r="F2855" s="87">
        <f t="shared" si="6558"/>
        <v>0</v>
      </c>
      <c r="G2855" s="87">
        <f t="shared" si="6558"/>
        <v>0</v>
      </c>
      <c r="H2855" s="87">
        <f t="shared" si="6558"/>
        <v>0</v>
      </c>
      <c r="I2855" s="87">
        <f t="shared" si="6558"/>
        <v>0</v>
      </c>
      <c r="J2855" s="87">
        <f t="shared" si="6558"/>
        <v>0</v>
      </c>
      <c r="K2855" s="87">
        <f t="shared" si="6558"/>
        <v>0</v>
      </c>
      <c r="L2855" s="87">
        <f t="shared" si="6558"/>
        <v>0</v>
      </c>
      <c r="M2855" s="87">
        <f t="shared" si="6558"/>
        <v>0</v>
      </c>
      <c r="N2855" s="87">
        <f t="shared" si="6558"/>
        <v>0</v>
      </c>
      <c r="O2855" s="159">
        <f t="shared" si="6558"/>
        <v>0</v>
      </c>
      <c r="P2855" s="159"/>
      <c r="AP2855" s="190">
        <f t="shared" ref="AP2855:AP2858" si="6559">+D2855</f>
        <v>0</v>
      </c>
      <c r="AQ2855" s="190">
        <f t="shared" si="6547"/>
        <v>0</v>
      </c>
      <c r="AR2855" s="190">
        <f t="shared" si="6548"/>
        <v>0</v>
      </c>
      <c r="AS2855" s="190">
        <f t="shared" si="6549"/>
        <v>0</v>
      </c>
      <c r="AT2855" s="190">
        <f t="shared" si="6550"/>
        <v>0</v>
      </c>
      <c r="AU2855" s="190">
        <f t="shared" si="6551"/>
        <v>0</v>
      </c>
      <c r="AV2855" s="190">
        <f t="shared" si="6552"/>
        <v>0</v>
      </c>
      <c r="AW2855" s="190">
        <f t="shared" si="6553"/>
        <v>0</v>
      </c>
      <c r="AX2855" s="190">
        <f t="shared" si="6554"/>
        <v>0</v>
      </c>
      <c r="AY2855" s="190">
        <f t="shared" si="6555"/>
        <v>0</v>
      </c>
      <c r="AZ2855" s="190">
        <f t="shared" si="6556"/>
        <v>0</v>
      </c>
      <c r="BA2855" s="190">
        <f t="shared" si="6557"/>
        <v>0</v>
      </c>
    </row>
    <row r="2856" spans="1:53" x14ac:dyDescent="0.25">
      <c r="A2856" s="193" t="s">
        <v>119</v>
      </c>
      <c r="B2856" s="376"/>
      <c r="C2856" s="86" t="s">
        <v>242</v>
      </c>
      <c r="D2856" s="87">
        <f>+D2853*D2831</f>
        <v>0</v>
      </c>
      <c r="E2856" s="87">
        <f t="shared" ref="E2856:O2856" si="6560">+E2853*E2831</f>
        <v>0</v>
      </c>
      <c r="F2856" s="87">
        <f t="shared" si="6560"/>
        <v>0</v>
      </c>
      <c r="G2856" s="87">
        <f t="shared" si="6560"/>
        <v>0</v>
      </c>
      <c r="H2856" s="87">
        <f t="shared" si="6560"/>
        <v>64.826478293160349</v>
      </c>
      <c r="I2856" s="87">
        <f t="shared" si="6560"/>
        <v>0</v>
      </c>
      <c r="J2856" s="87">
        <f t="shared" si="6560"/>
        <v>0</v>
      </c>
      <c r="K2856" s="87">
        <f t="shared" si="6560"/>
        <v>0</v>
      </c>
      <c r="L2856" s="87">
        <f t="shared" si="6560"/>
        <v>0</v>
      </c>
      <c r="M2856" s="87">
        <f t="shared" si="6560"/>
        <v>0</v>
      </c>
      <c r="N2856" s="87">
        <f t="shared" si="6560"/>
        <v>0</v>
      </c>
      <c r="O2856" s="159">
        <f t="shared" si="6560"/>
        <v>0</v>
      </c>
      <c r="P2856" s="159"/>
      <c r="AP2856" s="190">
        <f t="shared" si="6559"/>
        <v>0</v>
      </c>
      <c r="AQ2856" s="190">
        <f t="shared" si="6547"/>
        <v>0</v>
      </c>
      <c r="AR2856" s="190">
        <f t="shared" si="6548"/>
        <v>0</v>
      </c>
      <c r="AS2856" s="190">
        <f t="shared" si="6549"/>
        <v>0</v>
      </c>
      <c r="AT2856" s="190">
        <f t="shared" si="6550"/>
        <v>64.826478293160349</v>
      </c>
      <c r="AU2856" s="190">
        <f t="shared" si="6551"/>
        <v>0</v>
      </c>
      <c r="AV2856" s="190">
        <f t="shared" si="6552"/>
        <v>0</v>
      </c>
      <c r="AW2856" s="190">
        <f t="shared" si="6553"/>
        <v>0</v>
      </c>
      <c r="AX2856" s="190">
        <f t="shared" si="6554"/>
        <v>0</v>
      </c>
      <c r="AY2856" s="190">
        <f t="shared" si="6555"/>
        <v>0</v>
      </c>
      <c r="AZ2856" s="190">
        <f t="shared" si="6556"/>
        <v>0</v>
      </c>
      <c r="BA2856" s="190">
        <f t="shared" si="6557"/>
        <v>0</v>
      </c>
    </row>
    <row r="2857" spans="1:53" x14ac:dyDescent="0.25">
      <c r="A2857" s="193" t="s">
        <v>119</v>
      </c>
      <c r="B2857" s="376"/>
      <c r="C2857" s="86" t="s">
        <v>243</v>
      </c>
      <c r="D2857" s="87">
        <f>+D2853*D2832</f>
        <v>0</v>
      </c>
      <c r="E2857" s="87">
        <f t="shared" ref="E2857:O2857" si="6561">+E2853*E2832</f>
        <v>0</v>
      </c>
      <c r="F2857" s="87">
        <f t="shared" si="6561"/>
        <v>0</v>
      </c>
      <c r="G2857" s="87">
        <f t="shared" si="6561"/>
        <v>0</v>
      </c>
      <c r="H2857" s="87">
        <f t="shared" si="6561"/>
        <v>68.764891915513118</v>
      </c>
      <c r="I2857" s="87">
        <f t="shared" si="6561"/>
        <v>0</v>
      </c>
      <c r="J2857" s="87">
        <f t="shared" si="6561"/>
        <v>0</v>
      </c>
      <c r="K2857" s="87">
        <f t="shared" si="6561"/>
        <v>0</v>
      </c>
      <c r="L2857" s="87">
        <f t="shared" si="6561"/>
        <v>0</v>
      </c>
      <c r="M2857" s="87">
        <f t="shared" si="6561"/>
        <v>0</v>
      </c>
      <c r="N2857" s="87">
        <f t="shared" si="6561"/>
        <v>0</v>
      </c>
      <c r="O2857" s="159">
        <f t="shared" si="6561"/>
        <v>0</v>
      </c>
      <c r="P2857" s="159"/>
      <c r="AP2857" s="190">
        <f t="shared" si="6559"/>
        <v>0</v>
      </c>
      <c r="AQ2857" s="190">
        <f t="shared" si="6547"/>
        <v>0</v>
      </c>
      <c r="AR2857" s="190">
        <f t="shared" si="6548"/>
        <v>0</v>
      </c>
      <c r="AS2857" s="190">
        <f t="shared" si="6549"/>
        <v>0</v>
      </c>
      <c r="AT2857" s="190">
        <f t="shared" si="6550"/>
        <v>68.764891915513118</v>
      </c>
      <c r="AU2857" s="190">
        <f t="shared" si="6551"/>
        <v>0</v>
      </c>
      <c r="AV2857" s="190">
        <f t="shared" si="6552"/>
        <v>0</v>
      </c>
      <c r="AW2857" s="190">
        <f t="shared" si="6553"/>
        <v>0</v>
      </c>
      <c r="AX2857" s="190">
        <f t="shared" si="6554"/>
        <v>0</v>
      </c>
      <c r="AY2857" s="190">
        <f t="shared" si="6555"/>
        <v>0</v>
      </c>
      <c r="AZ2857" s="190">
        <f t="shared" si="6556"/>
        <v>0</v>
      </c>
      <c r="BA2857" s="190">
        <f t="shared" si="6557"/>
        <v>0</v>
      </c>
    </row>
    <row r="2858" spans="1:53" ht="15.75" thickBot="1" x14ac:dyDescent="0.3">
      <c r="A2858" s="193" t="s">
        <v>119</v>
      </c>
      <c r="B2858" s="376"/>
      <c r="C2858" s="96" t="s">
        <v>244</v>
      </c>
      <c r="D2858" s="251">
        <f>+D2853*D2833</f>
        <v>0</v>
      </c>
      <c r="E2858" s="251">
        <f t="shared" ref="E2858:O2858" si="6562">+E2853*E2833</f>
        <v>0</v>
      </c>
      <c r="F2858" s="251">
        <f t="shared" si="6562"/>
        <v>0</v>
      </c>
      <c r="G2858" s="251">
        <f t="shared" si="6562"/>
        <v>0</v>
      </c>
      <c r="H2858" s="251">
        <f t="shared" si="6562"/>
        <v>0</v>
      </c>
      <c r="I2858" s="251">
        <f t="shared" si="6562"/>
        <v>0</v>
      </c>
      <c r="J2858" s="251">
        <f t="shared" si="6562"/>
        <v>0</v>
      </c>
      <c r="K2858" s="251">
        <f t="shared" si="6562"/>
        <v>0</v>
      </c>
      <c r="L2858" s="251">
        <f t="shared" si="6562"/>
        <v>0</v>
      </c>
      <c r="M2858" s="251">
        <f t="shared" si="6562"/>
        <v>0</v>
      </c>
      <c r="N2858" s="251">
        <f t="shared" si="6562"/>
        <v>0</v>
      </c>
      <c r="O2858" s="251">
        <f t="shared" si="6562"/>
        <v>0</v>
      </c>
      <c r="P2858" s="169">
        <f t="shared" si="6546"/>
        <v>0</v>
      </c>
      <c r="AP2858" s="190">
        <f t="shared" si="6559"/>
        <v>0</v>
      </c>
      <c r="AQ2858" s="190">
        <f t="shared" si="6547"/>
        <v>0</v>
      </c>
      <c r="AR2858" s="190">
        <f t="shared" si="6548"/>
        <v>0</v>
      </c>
      <c r="AS2858" s="190">
        <f t="shared" si="6549"/>
        <v>0</v>
      </c>
      <c r="AT2858" s="190">
        <f t="shared" si="6550"/>
        <v>0</v>
      </c>
      <c r="AU2858" s="190">
        <f t="shared" si="6551"/>
        <v>0</v>
      </c>
      <c r="AV2858" s="190">
        <f t="shared" si="6552"/>
        <v>0</v>
      </c>
      <c r="AW2858" s="190">
        <f t="shared" si="6553"/>
        <v>0</v>
      </c>
      <c r="AX2858" s="190">
        <f t="shared" si="6554"/>
        <v>0</v>
      </c>
      <c r="AY2858" s="190">
        <f t="shared" si="6555"/>
        <v>0</v>
      </c>
      <c r="AZ2858" s="190">
        <f t="shared" si="6556"/>
        <v>0</v>
      </c>
      <c r="BA2858" s="190">
        <f t="shared" si="6557"/>
        <v>0</v>
      </c>
    </row>
    <row r="2859" spans="1:53" x14ac:dyDescent="0.25">
      <c r="A2859" s="193" t="s">
        <v>119</v>
      </c>
      <c r="B2859" s="376"/>
      <c r="C2859" s="99" t="s">
        <v>245</v>
      </c>
      <c r="D2859" s="100">
        <f>+IFERROR(D2822/D2841/30,0)</f>
        <v>0</v>
      </c>
      <c r="E2859" s="100">
        <f t="shared" ref="E2859:O2859" si="6563">+IFERROR(E2822/E2841/30,0)</f>
        <v>0</v>
      </c>
      <c r="F2859" s="100">
        <f t="shared" si="6563"/>
        <v>0</v>
      </c>
      <c r="G2859" s="100">
        <f t="shared" si="6563"/>
        <v>0</v>
      </c>
      <c r="H2859" s="100">
        <f t="shared" si="6563"/>
        <v>213.33333333333337</v>
      </c>
      <c r="I2859" s="100">
        <f t="shared" si="6563"/>
        <v>0</v>
      </c>
      <c r="J2859" s="100">
        <f t="shared" si="6563"/>
        <v>0</v>
      </c>
      <c r="K2859" s="100">
        <f t="shared" si="6563"/>
        <v>0</v>
      </c>
      <c r="L2859" s="100">
        <f t="shared" si="6563"/>
        <v>0</v>
      </c>
      <c r="M2859" s="100">
        <f t="shared" si="6563"/>
        <v>0</v>
      </c>
      <c r="N2859" s="100">
        <f t="shared" si="6563"/>
        <v>0</v>
      </c>
      <c r="O2859" s="167">
        <f t="shared" si="6563"/>
        <v>0</v>
      </c>
      <c r="P2859" s="167">
        <f t="shared" si="6546"/>
        <v>213.33333333333337</v>
      </c>
    </row>
    <row r="2860" spans="1:53" x14ac:dyDescent="0.25">
      <c r="A2860" s="193" t="s">
        <v>119</v>
      </c>
      <c r="B2860" s="376"/>
      <c r="C2860" s="86" t="s">
        <v>246</v>
      </c>
      <c r="D2860" s="266">
        <f t="shared" ref="D2860:O2860" si="6564">+IFERROR(D2823/D2842/30,0)</f>
        <v>0</v>
      </c>
      <c r="E2860" s="266">
        <f t="shared" si="6564"/>
        <v>0</v>
      </c>
      <c r="F2860" s="266">
        <f t="shared" si="6564"/>
        <v>0</v>
      </c>
      <c r="G2860" s="266">
        <f t="shared" si="6564"/>
        <v>0</v>
      </c>
      <c r="H2860" s="266">
        <f t="shared" si="6564"/>
        <v>115.70699658135337</v>
      </c>
      <c r="I2860" s="266">
        <f t="shared" si="6564"/>
        <v>0</v>
      </c>
      <c r="J2860" s="266">
        <f t="shared" si="6564"/>
        <v>0</v>
      </c>
      <c r="K2860" s="266">
        <f t="shared" si="6564"/>
        <v>0</v>
      </c>
      <c r="L2860" s="266">
        <f t="shared" si="6564"/>
        <v>0</v>
      </c>
      <c r="M2860" s="266">
        <f t="shared" si="6564"/>
        <v>0</v>
      </c>
      <c r="N2860" s="266">
        <f t="shared" si="6564"/>
        <v>0</v>
      </c>
      <c r="O2860" s="267">
        <f t="shared" si="6564"/>
        <v>0</v>
      </c>
      <c r="P2860" s="159">
        <f t="shared" si="6546"/>
        <v>115.70699658135337</v>
      </c>
    </row>
    <row r="2861" spans="1:53" x14ac:dyDescent="0.25">
      <c r="A2861" s="193" t="s">
        <v>119</v>
      </c>
      <c r="B2861" s="376"/>
      <c r="C2861" s="86" t="s">
        <v>247</v>
      </c>
      <c r="D2861" s="266">
        <f t="shared" ref="D2861:O2861" si="6565">+IFERROR(D2824/D2843/30,0)</f>
        <v>0</v>
      </c>
      <c r="E2861" s="266">
        <f t="shared" si="6565"/>
        <v>0</v>
      </c>
      <c r="F2861" s="266">
        <f t="shared" si="6565"/>
        <v>0</v>
      </c>
      <c r="G2861" s="266">
        <f t="shared" si="6565"/>
        <v>0</v>
      </c>
      <c r="H2861" s="266">
        <f t="shared" si="6565"/>
        <v>0</v>
      </c>
      <c r="I2861" s="266">
        <f t="shared" si="6565"/>
        <v>0</v>
      </c>
      <c r="J2861" s="266">
        <f t="shared" si="6565"/>
        <v>0</v>
      </c>
      <c r="K2861" s="266">
        <f t="shared" si="6565"/>
        <v>0</v>
      </c>
      <c r="L2861" s="266">
        <f t="shared" si="6565"/>
        <v>0</v>
      </c>
      <c r="M2861" s="266">
        <f t="shared" si="6565"/>
        <v>0</v>
      </c>
      <c r="N2861" s="266">
        <f t="shared" si="6565"/>
        <v>0</v>
      </c>
      <c r="O2861" s="267">
        <f t="shared" si="6565"/>
        <v>0</v>
      </c>
      <c r="P2861" s="159">
        <f t="shared" si="6546"/>
        <v>0</v>
      </c>
    </row>
    <row r="2862" spans="1:53" x14ac:dyDescent="0.25">
      <c r="A2862" s="193" t="s">
        <v>119</v>
      </c>
      <c r="B2862" s="376"/>
      <c r="C2862" s="86" t="s">
        <v>248</v>
      </c>
      <c r="D2862" s="266">
        <f t="shared" ref="D2862:O2862" si="6566">+IFERROR(D2825/D2844/30,0)</f>
        <v>0</v>
      </c>
      <c r="E2862" s="266">
        <f t="shared" si="6566"/>
        <v>0</v>
      </c>
      <c r="F2862" s="266">
        <f t="shared" si="6566"/>
        <v>0</v>
      </c>
      <c r="G2862" s="266">
        <f t="shared" si="6566"/>
        <v>0</v>
      </c>
      <c r="H2862" s="266">
        <f t="shared" si="6566"/>
        <v>47.374105006987179</v>
      </c>
      <c r="I2862" s="266">
        <f t="shared" si="6566"/>
        <v>0</v>
      </c>
      <c r="J2862" s="266">
        <f t="shared" si="6566"/>
        <v>0</v>
      </c>
      <c r="K2862" s="266">
        <f t="shared" si="6566"/>
        <v>0</v>
      </c>
      <c r="L2862" s="266">
        <f t="shared" si="6566"/>
        <v>0</v>
      </c>
      <c r="M2862" s="266">
        <f t="shared" si="6566"/>
        <v>0</v>
      </c>
      <c r="N2862" s="266">
        <f t="shared" si="6566"/>
        <v>0</v>
      </c>
      <c r="O2862" s="267">
        <f t="shared" si="6566"/>
        <v>0</v>
      </c>
      <c r="P2862" s="159">
        <f t="shared" si="6546"/>
        <v>47.374105006987179</v>
      </c>
    </row>
    <row r="2863" spans="1:53" x14ac:dyDescent="0.25">
      <c r="A2863" s="193" t="s">
        <v>119</v>
      </c>
      <c r="B2863" s="376"/>
      <c r="C2863" s="86" t="s">
        <v>249</v>
      </c>
      <c r="D2863" s="87">
        <f t="shared" ref="D2863:O2863" si="6567">+IFERROR(D2826/D2845/30,0)</f>
        <v>0</v>
      </c>
      <c r="E2863" s="87">
        <f t="shared" si="6567"/>
        <v>0</v>
      </c>
      <c r="F2863" s="87">
        <f t="shared" si="6567"/>
        <v>0</v>
      </c>
      <c r="G2863" s="87">
        <f t="shared" si="6567"/>
        <v>0</v>
      </c>
      <c r="H2863" s="87">
        <f t="shared" si="6567"/>
        <v>50.252231744992841</v>
      </c>
      <c r="I2863" s="87">
        <f t="shared" si="6567"/>
        <v>0</v>
      </c>
      <c r="J2863" s="87">
        <f t="shared" si="6567"/>
        <v>0</v>
      </c>
      <c r="K2863" s="87">
        <f t="shared" si="6567"/>
        <v>0</v>
      </c>
      <c r="L2863" s="87">
        <f t="shared" si="6567"/>
        <v>0</v>
      </c>
      <c r="M2863" s="87">
        <f t="shared" si="6567"/>
        <v>0</v>
      </c>
      <c r="N2863" s="87">
        <f t="shared" si="6567"/>
        <v>0</v>
      </c>
      <c r="O2863" s="159">
        <f t="shared" si="6567"/>
        <v>0</v>
      </c>
      <c r="P2863" s="159">
        <f t="shared" si="6546"/>
        <v>50.252231744992841</v>
      </c>
    </row>
    <row r="2864" spans="1:53" ht="15.75" thickBot="1" x14ac:dyDescent="0.3">
      <c r="A2864" s="193" t="s">
        <v>119</v>
      </c>
      <c r="B2864" s="376"/>
      <c r="C2864" s="96" t="s">
        <v>250</v>
      </c>
      <c r="D2864" s="168">
        <f t="shared" ref="D2864:O2864" si="6568">+IFERROR(D2827/D2846/30,0)</f>
        <v>0</v>
      </c>
      <c r="E2864" s="168">
        <f t="shared" si="6568"/>
        <v>0</v>
      </c>
      <c r="F2864" s="168">
        <f t="shared" si="6568"/>
        <v>0</v>
      </c>
      <c r="G2864" s="168">
        <f t="shared" si="6568"/>
        <v>0</v>
      </c>
      <c r="H2864" s="168">
        <f t="shared" si="6568"/>
        <v>0</v>
      </c>
      <c r="I2864" s="168">
        <f t="shared" si="6568"/>
        <v>0</v>
      </c>
      <c r="J2864" s="168">
        <f t="shared" si="6568"/>
        <v>0</v>
      </c>
      <c r="K2864" s="168">
        <f t="shared" si="6568"/>
        <v>0</v>
      </c>
      <c r="L2864" s="168">
        <f t="shared" si="6568"/>
        <v>0</v>
      </c>
      <c r="M2864" s="168">
        <f t="shared" si="6568"/>
        <v>0</v>
      </c>
      <c r="N2864" s="168">
        <f t="shared" si="6568"/>
        <v>0</v>
      </c>
      <c r="O2864" s="169">
        <f t="shared" si="6568"/>
        <v>0</v>
      </c>
      <c r="P2864" s="169">
        <f t="shared" si="6546"/>
        <v>0</v>
      </c>
    </row>
    <row r="2865" spans="1:16" ht="15.75" thickBot="1" x14ac:dyDescent="0.3">
      <c r="A2865" s="193" t="s">
        <v>119</v>
      </c>
      <c r="B2865" s="376"/>
      <c r="C2865" s="183" t="s">
        <v>13</v>
      </c>
      <c r="D2865" s="72">
        <v>0</v>
      </c>
      <c r="E2865" s="72">
        <v>0</v>
      </c>
      <c r="F2865" s="72">
        <v>0</v>
      </c>
      <c r="G2865" s="72">
        <v>0</v>
      </c>
      <c r="H2865" s="72">
        <v>8</v>
      </c>
      <c r="I2865" s="72">
        <v>0</v>
      </c>
      <c r="J2865" s="72">
        <v>0</v>
      </c>
      <c r="K2865" s="72">
        <v>0</v>
      </c>
      <c r="L2865" s="72">
        <v>0</v>
      </c>
      <c r="M2865" s="72">
        <v>0</v>
      </c>
      <c r="N2865" s="72">
        <v>0</v>
      </c>
      <c r="O2865" s="72">
        <v>0</v>
      </c>
      <c r="P2865" s="184"/>
    </row>
    <row r="2866" spans="1:16" x14ac:dyDescent="0.25">
      <c r="A2866" s="193" t="s">
        <v>119</v>
      </c>
      <c r="B2866" s="376"/>
      <c r="C2866" s="99" t="s">
        <v>4</v>
      </c>
      <c r="D2866" s="100" t="e">
        <f>+D2859/D2865*30</f>
        <v>#DIV/0!</v>
      </c>
      <c r="E2866" s="100" t="e">
        <f t="shared" ref="E2866" si="6569">+E2859/E2865*30</f>
        <v>#DIV/0!</v>
      </c>
      <c r="F2866" s="100" t="e">
        <f t="shared" ref="F2866" si="6570">+F2859/F2865*30</f>
        <v>#DIV/0!</v>
      </c>
      <c r="G2866" s="100" t="e">
        <f t="shared" ref="G2866" si="6571">+G2859/G2865*30</f>
        <v>#DIV/0!</v>
      </c>
      <c r="H2866" s="100">
        <f t="shared" ref="H2866" si="6572">+H2859/H2865*30</f>
        <v>800.00000000000011</v>
      </c>
      <c r="I2866" s="100" t="e">
        <f t="shared" ref="I2866" si="6573">+I2859/I2865*30</f>
        <v>#DIV/0!</v>
      </c>
      <c r="J2866" s="100" t="e">
        <f t="shared" ref="J2866" si="6574">+J2859/J2865*30</f>
        <v>#DIV/0!</v>
      </c>
      <c r="K2866" s="100" t="e">
        <f t="shared" ref="K2866" si="6575">+K2859/K2865*30</f>
        <v>#DIV/0!</v>
      </c>
      <c r="L2866" s="100" t="e">
        <f t="shared" ref="L2866" si="6576">+L2859/L2865*30</f>
        <v>#DIV/0!</v>
      </c>
      <c r="M2866" s="100" t="e">
        <f t="shared" ref="M2866" si="6577">+M2859/M2865*30</f>
        <v>#DIV/0!</v>
      </c>
      <c r="N2866" s="100" t="e">
        <f t="shared" ref="N2866" si="6578">+N2859/N2865*30</f>
        <v>#DIV/0!</v>
      </c>
      <c r="O2866" s="167" t="e">
        <f t="shared" ref="O2866" si="6579">+O2859/O2865*30</f>
        <v>#DIV/0!</v>
      </c>
      <c r="P2866" s="167" t="e">
        <f>SUM(D2866:O2866)</f>
        <v>#DIV/0!</v>
      </c>
    </row>
    <row r="2867" spans="1:16" x14ac:dyDescent="0.25">
      <c r="A2867" s="193" t="s">
        <v>119</v>
      </c>
      <c r="B2867" s="376"/>
      <c r="C2867" s="86" t="s">
        <v>216</v>
      </c>
      <c r="D2867" s="87" t="e">
        <f>+D2860/D2865*30</f>
        <v>#DIV/0!</v>
      </c>
      <c r="E2867" s="87" t="e">
        <f t="shared" ref="E2867:O2867" si="6580">+E2860/E2865*30</f>
        <v>#DIV/0!</v>
      </c>
      <c r="F2867" s="87" t="e">
        <f t="shared" si="6580"/>
        <v>#DIV/0!</v>
      </c>
      <c r="G2867" s="87" t="e">
        <f t="shared" si="6580"/>
        <v>#DIV/0!</v>
      </c>
      <c r="H2867" s="87">
        <f t="shared" si="6580"/>
        <v>433.9012371800751</v>
      </c>
      <c r="I2867" s="87" t="e">
        <f t="shared" si="6580"/>
        <v>#DIV/0!</v>
      </c>
      <c r="J2867" s="87" t="e">
        <f t="shared" si="6580"/>
        <v>#DIV/0!</v>
      </c>
      <c r="K2867" s="87" t="e">
        <f t="shared" si="6580"/>
        <v>#DIV/0!</v>
      </c>
      <c r="L2867" s="87" t="e">
        <f t="shared" si="6580"/>
        <v>#DIV/0!</v>
      </c>
      <c r="M2867" s="87" t="e">
        <f t="shared" si="6580"/>
        <v>#DIV/0!</v>
      </c>
      <c r="N2867" s="87" t="e">
        <f t="shared" si="6580"/>
        <v>#DIV/0!</v>
      </c>
      <c r="O2867" s="159" t="e">
        <f t="shared" si="6580"/>
        <v>#DIV/0!</v>
      </c>
      <c r="P2867" s="159" t="e">
        <f t="shared" ref="P2867:P2871" si="6581">SUM(D2867:O2867)</f>
        <v>#DIV/0!</v>
      </c>
    </row>
    <row r="2868" spans="1:16" x14ac:dyDescent="0.25">
      <c r="A2868" s="193" t="s">
        <v>119</v>
      </c>
      <c r="B2868" s="376"/>
      <c r="C2868" s="86" t="s">
        <v>217</v>
      </c>
      <c r="D2868" s="87" t="e">
        <f>+D2861/D2865*30</f>
        <v>#DIV/0!</v>
      </c>
      <c r="E2868" s="87" t="e">
        <f t="shared" ref="E2868:O2868" si="6582">+E2861/E2865*30</f>
        <v>#DIV/0!</v>
      </c>
      <c r="F2868" s="87" t="e">
        <f t="shared" si="6582"/>
        <v>#DIV/0!</v>
      </c>
      <c r="G2868" s="87" t="e">
        <f t="shared" si="6582"/>
        <v>#DIV/0!</v>
      </c>
      <c r="H2868" s="87">
        <f t="shared" si="6582"/>
        <v>0</v>
      </c>
      <c r="I2868" s="87" t="e">
        <f t="shared" si="6582"/>
        <v>#DIV/0!</v>
      </c>
      <c r="J2868" s="87" t="e">
        <f t="shared" si="6582"/>
        <v>#DIV/0!</v>
      </c>
      <c r="K2868" s="87" t="e">
        <f t="shared" si="6582"/>
        <v>#DIV/0!</v>
      </c>
      <c r="L2868" s="87" t="e">
        <f t="shared" si="6582"/>
        <v>#DIV/0!</v>
      </c>
      <c r="M2868" s="87" t="e">
        <f t="shared" si="6582"/>
        <v>#DIV/0!</v>
      </c>
      <c r="N2868" s="87" t="e">
        <f t="shared" si="6582"/>
        <v>#DIV/0!</v>
      </c>
      <c r="O2868" s="159" t="e">
        <f t="shared" si="6582"/>
        <v>#DIV/0!</v>
      </c>
      <c r="P2868" s="159"/>
    </row>
    <row r="2869" spans="1:16" x14ac:dyDescent="0.25">
      <c r="A2869" s="193" t="s">
        <v>119</v>
      </c>
      <c r="B2869" s="376"/>
      <c r="C2869" s="86" t="s">
        <v>218</v>
      </c>
      <c r="D2869" s="87" t="e">
        <f>+D2862/D2865*30</f>
        <v>#DIV/0!</v>
      </c>
      <c r="E2869" s="87" t="e">
        <f t="shared" ref="E2869:O2869" si="6583">+E2862/E2865*30</f>
        <v>#DIV/0!</v>
      </c>
      <c r="F2869" s="87" t="e">
        <f t="shared" si="6583"/>
        <v>#DIV/0!</v>
      </c>
      <c r="G2869" s="87" t="e">
        <f t="shared" si="6583"/>
        <v>#DIV/0!</v>
      </c>
      <c r="H2869" s="87">
        <f t="shared" si="6583"/>
        <v>177.65289377620192</v>
      </c>
      <c r="I2869" s="87" t="e">
        <f t="shared" si="6583"/>
        <v>#DIV/0!</v>
      </c>
      <c r="J2869" s="87" t="e">
        <f t="shared" si="6583"/>
        <v>#DIV/0!</v>
      </c>
      <c r="K2869" s="87" t="e">
        <f t="shared" si="6583"/>
        <v>#DIV/0!</v>
      </c>
      <c r="L2869" s="87" t="e">
        <f t="shared" si="6583"/>
        <v>#DIV/0!</v>
      </c>
      <c r="M2869" s="87" t="e">
        <f t="shared" si="6583"/>
        <v>#DIV/0!</v>
      </c>
      <c r="N2869" s="87" t="e">
        <f t="shared" si="6583"/>
        <v>#DIV/0!</v>
      </c>
      <c r="O2869" s="159" t="e">
        <f t="shared" si="6583"/>
        <v>#DIV/0!</v>
      </c>
      <c r="P2869" s="159"/>
    </row>
    <row r="2870" spans="1:16" x14ac:dyDescent="0.25">
      <c r="A2870" s="193" t="s">
        <v>119</v>
      </c>
      <c r="B2870" s="376"/>
      <c r="C2870" s="86" t="s">
        <v>219</v>
      </c>
      <c r="D2870" s="87" t="e">
        <f>+D2863/D2865*30</f>
        <v>#DIV/0!</v>
      </c>
      <c r="E2870" s="87" t="e">
        <f t="shared" ref="E2870:O2870" si="6584">+E2863/E2865*30</f>
        <v>#DIV/0!</v>
      </c>
      <c r="F2870" s="87" t="e">
        <f t="shared" si="6584"/>
        <v>#DIV/0!</v>
      </c>
      <c r="G2870" s="87" t="e">
        <f t="shared" si="6584"/>
        <v>#DIV/0!</v>
      </c>
      <c r="H2870" s="87">
        <f t="shared" si="6584"/>
        <v>188.44586904372315</v>
      </c>
      <c r="I2870" s="87" t="e">
        <f t="shared" si="6584"/>
        <v>#DIV/0!</v>
      </c>
      <c r="J2870" s="87" t="e">
        <f t="shared" si="6584"/>
        <v>#DIV/0!</v>
      </c>
      <c r="K2870" s="87" t="e">
        <f t="shared" si="6584"/>
        <v>#DIV/0!</v>
      </c>
      <c r="L2870" s="87" t="e">
        <f t="shared" si="6584"/>
        <v>#DIV/0!</v>
      </c>
      <c r="M2870" s="87" t="e">
        <f t="shared" si="6584"/>
        <v>#DIV/0!</v>
      </c>
      <c r="N2870" s="87" t="e">
        <f t="shared" si="6584"/>
        <v>#DIV/0!</v>
      </c>
      <c r="O2870" s="159" t="e">
        <f t="shared" si="6584"/>
        <v>#DIV/0!</v>
      </c>
      <c r="P2870" s="159"/>
    </row>
    <row r="2871" spans="1:16" ht="15.75" thickBot="1" x14ac:dyDescent="0.3">
      <c r="A2871" s="193" t="s">
        <v>119</v>
      </c>
      <c r="B2871" s="376"/>
      <c r="C2871" s="96" t="s">
        <v>238</v>
      </c>
      <c r="D2871" s="168" t="e">
        <f>+D2864/D2865*30</f>
        <v>#DIV/0!</v>
      </c>
      <c r="E2871" s="168" t="e">
        <f t="shared" ref="E2871:O2871" si="6585">+E2864/E2865*30</f>
        <v>#DIV/0!</v>
      </c>
      <c r="F2871" s="168" t="e">
        <f t="shared" si="6585"/>
        <v>#DIV/0!</v>
      </c>
      <c r="G2871" s="168" t="e">
        <f t="shared" si="6585"/>
        <v>#DIV/0!</v>
      </c>
      <c r="H2871" s="168">
        <f t="shared" si="6585"/>
        <v>0</v>
      </c>
      <c r="I2871" s="168" t="e">
        <f t="shared" si="6585"/>
        <v>#DIV/0!</v>
      </c>
      <c r="J2871" s="168" t="e">
        <f t="shared" si="6585"/>
        <v>#DIV/0!</v>
      </c>
      <c r="K2871" s="168" t="e">
        <f t="shared" si="6585"/>
        <v>#DIV/0!</v>
      </c>
      <c r="L2871" s="168" t="e">
        <f t="shared" si="6585"/>
        <v>#DIV/0!</v>
      </c>
      <c r="M2871" s="168" t="e">
        <f t="shared" si="6585"/>
        <v>#DIV/0!</v>
      </c>
      <c r="N2871" s="168" t="e">
        <f t="shared" si="6585"/>
        <v>#DIV/0!</v>
      </c>
      <c r="O2871" s="169" t="e">
        <f t="shared" si="6585"/>
        <v>#DIV/0!</v>
      </c>
      <c r="P2871" s="169" t="e">
        <f t="shared" si="6581"/>
        <v>#DIV/0!</v>
      </c>
    </row>
    <row r="2872" spans="1:16" x14ac:dyDescent="0.25">
      <c r="A2872" s="193" t="s">
        <v>119</v>
      </c>
      <c r="B2872" s="376"/>
      <c r="C2872" s="76" t="s">
        <v>8</v>
      </c>
      <c r="D2872" s="170">
        <f t="shared" ref="D2872:O2872" si="6586">+D2841/D2835</f>
        <v>1.3590254148239236</v>
      </c>
      <c r="E2872" s="170">
        <f t="shared" si="6586"/>
        <v>1.3288217070916015</v>
      </c>
      <c r="F2872" s="170">
        <f t="shared" si="6586"/>
        <v>1.3288217070916011</v>
      </c>
      <c r="G2872" s="170">
        <f t="shared" si="6586"/>
        <v>1.3683947862149402</v>
      </c>
      <c r="H2872" s="170">
        <f t="shared" si="6586"/>
        <v>1.3683947862149406</v>
      </c>
      <c r="I2872" s="170">
        <f t="shared" si="6586"/>
        <v>1.3683947862149404</v>
      </c>
      <c r="J2872" s="170">
        <f t="shared" si="6586"/>
        <v>1.3348447787145945</v>
      </c>
      <c r="K2872" s="170">
        <f t="shared" si="6586"/>
        <v>1.3290003520153764</v>
      </c>
      <c r="L2872" s="170">
        <f t="shared" si="6586"/>
        <v>1.3879643268437349</v>
      </c>
      <c r="M2872" s="170">
        <f t="shared" si="6586"/>
        <v>1.3584518568902837</v>
      </c>
      <c r="N2872" s="170">
        <f t="shared" si="6586"/>
        <v>1.3683280622493934</v>
      </c>
      <c r="O2872" s="171">
        <f t="shared" si="6586"/>
        <v>1.3740901869876869</v>
      </c>
      <c r="P2872" s="171"/>
    </row>
    <row r="2873" spans="1:16" x14ac:dyDescent="0.25">
      <c r="A2873" s="193" t="s">
        <v>119</v>
      </c>
      <c r="B2873" s="376"/>
      <c r="C2873" s="77" t="s">
        <v>6</v>
      </c>
      <c r="D2873" s="172">
        <f>+VLOOKUP(D2821,Conversion!$B$33:$N$71,(MATCH('Measured TV opt-pt'!D2820,butget_aylar_opt,0)+1),0)</f>
        <v>1.4212830229615727</v>
      </c>
      <c r="E2873" s="172">
        <f>+VLOOKUP(E2821,Conversion!$B$33:$N$71,(MATCH('Measured TV opt-pt'!E2820,butget_aylar_opt,0)+1),0)</f>
        <v>1.3879412224131498</v>
      </c>
      <c r="F2873" s="172">
        <f>+VLOOKUP(F2821,Conversion!$B$33:$N$71,(MATCH('Measured TV opt-pt'!F2820,butget_aylar_opt,0)+1),0)</f>
        <v>1.3879412224131498</v>
      </c>
      <c r="G2873" s="172">
        <f>+VLOOKUP(G2821,Conversion!$B$33:$N$71,(MATCH('Measured TV opt-pt'!G2820,butget_aylar_opt,0)+1),0)</f>
        <v>1.4395267054790617</v>
      </c>
      <c r="H2873" s="172">
        <f>+VLOOKUP(H2821,Conversion!$B$33:$N$71,(MATCH('Measured TV opt-pt'!H2820,butget_aylar_opt,0)+1),0)</f>
        <v>1.4395267054790617</v>
      </c>
      <c r="I2873" s="172">
        <f>+VLOOKUP(I2821,Conversion!$B$33:$N$71,(MATCH('Measured TV opt-pt'!I2820,butget_aylar_opt,0)+1),0)</f>
        <v>1.4395267054790617</v>
      </c>
      <c r="J2873" s="172">
        <f>+VLOOKUP(J2821,Conversion!$B$33:$N$71,(MATCH('Measured TV opt-pt'!J2820,butget_aylar_opt,0)+1),0)</f>
        <v>1.4020071204138036</v>
      </c>
      <c r="K2873" s="172">
        <f>+VLOOKUP(K2821,Conversion!$B$33:$N$71,(MATCH('Measured TV opt-pt'!K2820,butget_aylar_opt,0)+1),0)</f>
        <v>1.4020071204138036</v>
      </c>
      <c r="L2873" s="172">
        <f>+VLOOKUP(L2821,Conversion!$B$33:$N$71,(MATCH('Measured TV opt-pt'!L2820,butget_aylar_opt,0)+1),0)</f>
        <v>1.4574217656681872</v>
      </c>
      <c r="M2873" s="172">
        <f>+VLOOKUP(M2821,Conversion!$B$33:$N$71,(MATCH('Measured TV opt-pt'!M2820,butget_aylar_opt,0)+1),0)</f>
        <v>1.4212830229615727</v>
      </c>
      <c r="N2873" s="172">
        <f>+VLOOKUP(N2821,Conversion!$B$33:$N$71,(MATCH('Measured TV opt-pt'!N2820,butget_aylar_opt,0)+1),0)</f>
        <v>1.4212830229615727</v>
      </c>
      <c r="O2873" s="173">
        <f>+VLOOKUP(O2821,Conversion!$B$33:$N$71,(MATCH('Measured TV opt-pt'!O2820,butget_aylar_opt,0)+1),0)</f>
        <v>1.4212830229615727</v>
      </c>
      <c r="P2873" s="173"/>
    </row>
    <row r="2874" spans="1:16" ht="15.75" thickBot="1" x14ac:dyDescent="0.3">
      <c r="A2874" s="193" t="s">
        <v>119</v>
      </c>
      <c r="B2874" s="377"/>
      <c r="C2874" s="96" t="s">
        <v>7</v>
      </c>
      <c r="D2874" s="172">
        <f>+VLOOKUP(D2821,Conversion!$B$74:$N$112,(MATCH('Measured TV opt-pt'!D2820,budget_aylar_pt,0)+1),0)</f>
        <v>1.2829327826556853</v>
      </c>
      <c r="E2874" s="172">
        <f>+VLOOKUP(E2821,Conversion!$B$74:$N$112,(MATCH('Measured TV opt-pt'!E2820,budget_aylar_pt,0)+1),0)</f>
        <v>1.2565645216985974</v>
      </c>
      <c r="F2874" s="172">
        <f>+VLOOKUP(F2821,Conversion!$B$74:$N$112,(MATCH('Measured TV opt-pt'!F2820,budget_aylar_pt,0)+1),0)</f>
        <v>1.2565645216985974</v>
      </c>
      <c r="G2874" s="172">
        <f>+VLOOKUP(G2821,Conversion!$B$74:$N$112,(MATCH('Measured TV opt-pt'!G2820,budget_aylar_pt,0)+1),0)</f>
        <v>1.2814557737810139</v>
      </c>
      <c r="H2874" s="172">
        <f>+VLOOKUP(H2821,Conversion!$B$74:$N$112,(MATCH('Measured TV opt-pt'!H2820,budget_aylar_pt,0)+1),0)</f>
        <v>1.2814557737810139</v>
      </c>
      <c r="I2874" s="172">
        <f>+VLOOKUP(I2821,Conversion!$B$74:$N$112,(MATCH('Measured TV opt-pt'!I2820,budget_aylar_pt,0)+1),0)</f>
        <v>1.2814557737810139</v>
      </c>
      <c r="J2874" s="172">
        <f>+VLOOKUP(J2821,Conversion!$B$74:$N$112,(MATCH('Measured TV opt-pt'!J2820,budget_aylar_pt,0)+1),0)</f>
        <v>1.252757472193339</v>
      </c>
      <c r="K2874" s="172">
        <f>+VLOOKUP(K2821,Conversion!$B$74:$N$112,(MATCH('Measured TV opt-pt'!K2820,budget_aylar_pt,0)+1),0)</f>
        <v>1.252757472193339</v>
      </c>
      <c r="L2874" s="172">
        <f>+VLOOKUP(L2821,Conversion!$B$74:$N$112,(MATCH('Measured TV opt-pt'!L2820,budget_aylar_pt,0)+1),0)</f>
        <v>1.3137654887389967</v>
      </c>
      <c r="M2874" s="172">
        <f>+VLOOKUP(M2821,Conversion!$B$74:$N$112,(MATCH('Measured TV opt-pt'!M2820,budget_aylar_pt,0)+1),0)</f>
        <v>1.2829327826556853</v>
      </c>
      <c r="N2874" s="172">
        <f>+VLOOKUP(N2821,Conversion!$B$74:$N$112,(MATCH('Measured TV opt-pt'!N2820,budget_aylar_pt,0)+1),0)</f>
        <v>1.2829327826556853</v>
      </c>
      <c r="O2874" s="173">
        <f>+VLOOKUP(O2821,Conversion!$B$74:$N$112,(MATCH('Measured TV opt-pt'!O2820,budget_aylar_pt,0)+1),0)</f>
        <v>1.2829327826556853</v>
      </c>
      <c r="P2874" s="174"/>
    </row>
    <row r="2875" spans="1:16" ht="21.75" thickBot="1" x14ac:dyDescent="0.3">
      <c r="A2875" s="193" t="s">
        <v>119</v>
      </c>
      <c r="B2875" s="240" t="s">
        <v>126</v>
      </c>
      <c r="C2875" s="74" t="s">
        <v>107</v>
      </c>
      <c r="D2875" s="153">
        <v>1</v>
      </c>
      <c r="E2875" s="153">
        <v>2</v>
      </c>
      <c r="F2875" s="153">
        <v>3</v>
      </c>
      <c r="G2875" s="153">
        <v>4</v>
      </c>
      <c r="H2875" s="153">
        <v>5</v>
      </c>
      <c r="I2875" s="153">
        <v>6</v>
      </c>
      <c r="J2875" s="153">
        <v>7</v>
      </c>
      <c r="K2875" s="153">
        <v>8</v>
      </c>
      <c r="L2875" s="153">
        <v>9</v>
      </c>
      <c r="M2875" s="153">
        <v>10</v>
      </c>
      <c r="N2875" s="153">
        <v>11</v>
      </c>
      <c r="O2875" s="153">
        <v>12</v>
      </c>
      <c r="P2875" s="74" t="s">
        <v>127</v>
      </c>
    </row>
    <row r="2876" spans="1:16" ht="15.75" thickBot="1" x14ac:dyDescent="0.3">
      <c r="A2876" s="193" t="s">
        <v>119</v>
      </c>
      <c r="B2876" s="378" t="s">
        <v>268</v>
      </c>
      <c r="C2876" s="185" t="s">
        <v>33</v>
      </c>
      <c r="D2876" s="186" t="s">
        <v>19</v>
      </c>
      <c r="E2876" s="186" t="s">
        <v>19</v>
      </c>
      <c r="F2876" s="186" t="s">
        <v>19</v>
      </c>
      <c r="G2876" s="186" t="s">
        <v>19</v>
      </c>
      <c r="H2876" s="186" t="s">
        <v>19</v>
      </c>
      <c r="I2876" s="186" t="s">
        <v>19</v>
      </c>
      <c r="J2876" s="186" t="s">
        <v>19</v>
      </c>
      <c r="K2876" s="186" t="s">
        <v>19</v>
      </c>
      <c r="L2876" s="186" t="s">
        <v>19</v>
      </c>
      <c r="M2876" s="186" t="s">
        <v>19</v>
      </c>
      <c r="N2876" s="186" t="s">
        <v>19</v>
      </c>
      <c r="O2876" s="186" t="s">
        <v>19</v>
      </c>
      <c r="P2876" s="188" t="s">
        <v>108</v>
      </c>
    </row>
    <row r="2877" spans="1:16" x14ac:dyDescent="0.25">
      <c r="A2877" s="193" t="s">
        <v>119</v>
      </c>
      <c r="B2877" s="379"/>
      <c r="C2877" s="175" t="s">
        <v>125</v>
      </c>
      <c r="D2877" s="200"/>
      <c r="E2877" s="201"/>
      <c r="F2877" s="201"/>
      <c r="G2877" s="201"/>
      <c r="H2877" s="201"/>
      <c r="I2877" s="201">
        <v>182213.54678908389</v>
      </c>
      <c r="J2877" s="201">
        <v>288810.34959735384</v>
      </c>
      <c r="K2877" s="201"/>
      <c r="L2877" s="201"/>
      <c r="M2877" s="201"/>
      <c r="N2877" s="201"/>
      <c r="O2877" s="176"/>
      <c r="P2877" s="176">
        <f>SUM(D2877:O2877)</f>
        <v>471023.8963864377</v>
      </c>
    </row>
    <row r="2878" spans="1:16" x14ac:dyDescent="0.25">
      <c r="A2878" s="193" t="s">
        <v>119</v>
      </c>
      <c r="B2878" s="379"/>
      <c r="C2878" s="86" t="s">
        <v>1</v>
      </c>
      <c r="D2878" s="87">
        <f>+D2909*D2891*30</f>
        <v>0</v>
      </c>
      <c r="E2878" s="87">
        <f t="shared" ref="E2878:O2878" si="6587">+E2909*E2891*30</f>
        <v>0</v>
      </c>
      <c r="F2878" s="87">
        <f t="shared" si="6587"/>
        <v>0</v>
      </c>
      <c r="G2878" s="87">
        <f t="shared" si="6587"/>
        <v>0</v>
      </c>
      <c r="H2878" s="87">
        <f t="shared" si="6587"/>
        <v>0</v>
      </c>
      <c r="I2878" s="87">
        <f t="shared" si="6587"/>
        <v>96869.662795159893</v>
      </c>
      <c r="J2878" s="87">
        <f t="shared" si="6587"/>
        <v>162281.70899246077</v>
      </c>
      <c r="K2878" s="87">
        <f t="shared" si="6587"/>
        <v>0</v>
      </c>
      <c r="L2878" s="87">
        <f t="shared" si="6587"/>
        <v>0</v>
      </c>
      <c r="M2878" s="87">
        <f t="shared" si="6587"/>
        <v>0</v>
      </c>
      <c r="N2878" s="87">
        <f t="shared" si="6587"/>
        <v>0</v>
      </c>
      <c r="O2878" s="159">
        <f t="shared" si="6587"/>
        <v>0</v>
      </c>
      <c r="P2878" s="159">
        <f t="shared" ref="P2878:P2882" si="6588">SUM(D2878:O2878)</f>
        <v>259151.37178762065</v>
      </c>
    </row>
    <row r="2879" spans="1:16" x14ac:dyDescent="0.25">
      <c r="A2879" s="193" t="s">
        <v>119</v>
      </c>
      <c r="B2879" s="379"/>
      <c r="C2879" s="86" t="s">
        <v>209</v>
      </c>
      <c r="D2879" s="87">
        <f t="shared" ref="D2879:O2882" si="6589">+D2910*D2892*30</f>
        <v>0</v>
      </c>
      <c r="E2879" s="259">
        <f t="shared" si="6589"/>
        <v>0</v>
      </c>
      <c r="F2879" s="259">
        <f t="shared" si="6589"/>
        <v>0</v>
      </c>
      <c r="G2879" s="259">
        <f t="shared" si="6589"/>
        <v>0</v>
      </c>
      <c r="H2879" s="259">
        <f t="shared" si="6589"/>
        <v>0</v>
      </c>
      <c r="I2879" s="259">
        <f t="shared" si="6589"/>
        <v>0</v>
      </c>
      <c r="J2879" s="259">
        <f t="shared" si="6589"/>
        <v>0</v>
      </c>
      <c r="K2879" s="259">
        <f t="shared" si="6589"/>
        <v>0</v>
      </c>
      <c r="L2879" s="259">
        <f t="shared" si="6589"/>
        <v>0</v>
      </c>
      <c r="M2879" s="259">
        <f t="shared" si="6589"/>
        <v>0</v>
      </c>
      <c r="N2879" s="259">
        <f t="shared" si="6589"/>
        <v>0</v>
      </c>
      <c r="O2879" s="260">
        <f t="shared" si="6589"/>
        <v>0</v>
      </c>
      <c r="P2879" s="260"/>
    </row>
    <row r="2880" spans="1:16" x14ac:dyDescent="0.25">
      <c r="A2880" s="193" t="s">
        <v>119</v>
      </c>
      <c r="B2880" s="379"/>
      <c r="C2880" s="86" t="s">
        <v>210</v>
      </c>
      <c r="D2880" s="87">
        <f t="shared" si="6589"/>
        <v>0</v>
      </c>
      <c r="E2880" s="259">
        <f t="shared" si="6589"/>
        <v>0</v>
      </c>
      <c r="F2880" s="259">
        <f t="shared" si="6589"/>
        <v>0</v>
      </c>
      <c r="G2880" s="259">
        <f t="shared" si="6589"/>
        <v>0</v>
      </c>
      <c r="H2880" s="259">
        <f t="shared" si="6589"/>
        <v>0</v>
      </c>
      <c r="I2880" s="259">
        <f t="shared" si="6589"/>
        <v>48990.929485544642</v>
      </c>
      <c r="J2880" s="259">
        <f t="shared" si="6589"/>
        <v>49092.233004610665</v>
      </c>
      <c r="K2880" s="259">
        <f t="shared" si="6589"/>
        <v>0</v>
      </c>
      <c r="L2880" s="259">
        <f t="shared" si="6589"/>
        <v>0</v>
      </c>
      <c r="M2880" s="259">
        <f t="shared" si="6589"/>
        <v>0</v>
      </c>
      <c r="N2880" s="259">
        <f t="shared" si="6589"/>
        <v>0</v>
      </c>
      <c r="O2880" s="260">
        <f t="shared" si="6589"/>
        <v>0</v>
      </c>
      <c r="P2880" s="260"/>
    </row>
    <row r="2881" spans="1:16" x14ac:dyDescent="0.25">
      <c r="A2881" s="193" t="s">
        <v>119</v>
      </c>
      <c r="B2881" s="379"/>
      <c r="C2881" s="86" t="s">
        <v>211</v>
      </c>
      <c r="D2881" s="87">
        <f t="shared" si="6589"/>
        <v>0</v>
      </c>
      <c r="E2881" s="259">
        <f t="shared" si="6589"/>
        <v>0</v>
      </c>
      <c r="F2881" s="259">
        <f t="shared" si="6589"/>
        <v>0</v>
      </c>
      <c r="G2881" s="259">
        <f t="shared" si="6589"/>
        <v>0</v>
      </c>
      <c r="H2881" s="259">
        <f t="shared" si="6589"/>
        <v>0</v>
      </c>
      <c r="I2881" s="259">
        <f t="shared" si="6589"/>
        <v>36352.954508379356</v>
      </c>
      <c r="J2881" s="259">
        <f t="shared" si="6589"/>
        <v>77436.407600282386</v>
      </c>
      <c r="K2881" s="259">
        <f t="shared" si="6589"/>
        <v>0</v>
      </c>
      <c r="L2881" s="259">
        <f t="shared" si="6589"/>
        <v>0</v>
      </c>
      <c r="M2881" s="259">
        <f t="shared" si="6589"/>
        <v>0</v>
      </c>
      <c r="N2881" s="259">
        <f t="shared" si="6589"/>
        <v>0</v>
      </c>
      <c r="O2881" s="260">
        <f t="shared" si="6589"/>
        <v>0</v>
      </c>
      <c r="P2881" s="260"/>
    </row>
    <row r="2882" spans="1:16" ht="15.75" thickBot="1" x14ac:dyDescent="0.3">
      <c r="A2882" s="193" t="s">
        <v>119</v>
      </c>
      <c r="B2882" s="379"/>
      <c r="C2882" s="96" t="s">
        <v>227</v>
      </c>
      <c r="D2882" s="87">
        <f t="shared" si="6589"/>
        <v>0</v>
      </c>
      <c r="E2882" s="90">
        <f t="shared" si="6589"/>
        <v>0</v>
      </c>
      <c r="F2882" s="90">
        <f t="shared" si="6589"/>
        <v>0</v>
      </c>
      <c r="G2882" s="90">
        <f t="shared" si="6589"/>
        <v>0</v>
      </c>
      <c r="H2882" s="90">
        <f t="shared" si="6589"/>
        <v>0</v>
      </c>
      <c r="I2882" s="90">
        <v>48500</v>
      </c>
      <c r="J2882" s="90">
        <f t="shared" si="6589"/>
        <v>0</v>
      </c>
      <c r="K2882" s="90">
        <f t="shared" si="6589"/>
        <v>0</v>
      </c>
      <c r="L2882" s="90">
        <f t="shared" si="6589"/>
        <v>0</v>
      </c>
      <c r="M2882" s="90">
        <f t="shared" si="6589"/>
        <v>0</v>
      </c>
      <c r="N2882" s="90">
        <f t="shared" si="6589"/>
        <v>0</v>
      </c>
      <c r="O2882" s="160">
        <f t="shared" si="6589"/>
        <v>0</v>
      </c>
      <c r="P2882" s="160">
        <f t="shared" si="6588"/>
        <v>48500</v>
      </c>
    </row>
    <row r="2883" spans="1:16" ht="15.75" thickBot="1" x14ac:dyDescent="0.3">
      <c r="A2883" s="193" t="s">
        <v>119</v>
      </c>
      <c r="B2883" s="379"/>
      <c r="C2883" s="281" t="s">
        <v>108</v>
      </c>
      <c r="D2883" s="282">
        <f>SUM(D2884:D2888)</f>
        <v>1</v>
      </c>
      <c r="E2883" s="282">
        <f t="shared" ref="E2883" si="6590">SUM(E2884:E2888)</f>
        <v>1.0034229363724529</v>
      </c>
      <c r="F2883" s="282">
        <f t="shared" ref="F2883" si="6591">SUM(F2884:F2888)</f>
        <v>0.99999999999999989</v>
      </c>
      <c r="G2883" s="282">
        <f t="shared" ref="G2883" si="6592">SUM(G2884:G2888)</f>
        <v>0.99999999999999989</v>
      </c>
      <c r="H2883" s="282">
        <f t="shared" ref="H2883" si="6593">SUM(H2884:H2888)</f>
        <v>1</v>
      </c>
      <c r="I2883" s="282">
        <f t="shared" ref="I2883" si="6594">SUM(I2884:I2888)</f>
        <v>1.0000000000000002</v>
      </c>
      <c r="J2883" s="282">
        <f t="shared" ref="J2883" si="6595">SUM(J2884:J2888)</f>
        <v>0.99999999999999978</v>
      </c>
      <c r="K2883" s="282">
        <f t="shared" ref="K2883" si="6596">SUM(K2884:K2888)</f>
        <v>0.99999999999999978</v>
      </c>
      <c r="L2883" s="282">
        <f t="shared" ref="L2883" si="6597">SUM(L2884:L2888)</f>
        <v>1</v>
      </c>
      <c r="M2883" s="282">
        <f t="shared" ref="M2883" si="6598">SUM(M2884:M2888)</f>
        <v>1.0000000000000002</v>
      </c>
      <c r="N2883" s="282">
        <f t="shared" ref="N2883" si="6599">SUM(N2884:N2888)</f>
        <v>1</v>
      </c>
      <c r="O2883" s="282">
        <f t="shared" ref="O2883" si="6600">SUM(O2884:O2888)</f>
        <v>0.99999999999999989</v>
      </c>
      <c r="P2883" s="268"/>
    </row>
    <row r="2884" spans="1:16" ht="15.75" thickBot="1" x14ac:dyDescent="0.3">
      <c r="A2884" s="193" t="s">
        <v>119</v>
      </c>
      <c r="B2884" s="379"/>
      <c r="C2884" s="245" t="s">
        <v>196</v>
      </c>
      <c r="D2884" s="246">
        <v>0.748</v>
      </c>
      <c r="E2884" s="246">
        <v>0.71289999999999998</v>
      </c>
      <c r="F2884" s="246">
        <v>0.70128149006739837</v>
      </c>
      <c r="G2884" s="246">
        <v>0.53018436569432525</v>
      </c>
      <c r="H2884" s="246">
        <v>0.5423765464750937</v>
      </c>
      <c r="I2884" s="246">
        <v>0.58843916554063314</v>
      </c>
      <c r="J2884" s="246">
        <v>0.60561377608760258</v>
      </c>
      <c r="K2884" s="246">
        <v>0.80100224649177598</v>
      </c>
      <c r="L2884" s="246">
        <v>0.74479587945877479</v>
      </c>
      <c r="M2884" s="246">
        <v>0.79328167047923914</v>
      </c>
      <c r="N2884" s="246">
        <v>0.79251746496726783</v>
      </c>
      <c r="O2884" s="246">
        <v>0.75240999999999991</v>
      </c>
      <c r="P2884" s="268"/>
    </row>
    <row r="2885" spans="1:16" ht="15.75" thickBot="1" x14ac:dyDescent="0.3">
      <c r="A2885" s="193" t="s">
        <v>119</v>
      </c>
      <c r="B2885" s="379"/>
      <c r="C2885" s="245" t="s">
        <v>197</v>
      </c>
      <c r="D2885" s="246"/>
      <c r="E2885" s="246">
        <v>3.4229363724529492E-3</v>
      </c>
      <c r="F2885" s="246"/>
      <c r="G2885" s="246"/>
      <c r="H2885" s="246"/>
      <c r="I2885" s="246"/>
      <c r="J2885" s="246"/>
      <c r="K2885" s="246"/>
      <c r="L2885" s="246"/>
      <c r="M2885" s="246"/>
      <c r="N2885" s="246"/>
      <c r="O2885" s="246"/>
      <c r="P2885" s="268"/>
    </row>
    <row r="2886" spans="1:16" ht="15.75" thickBot="1" x14ac:dyDescent="0.3">
      <c r="A2886" s="193" t="s">
        <v>119</v>
      </c>
      <c r="B2886" s="379"/>
      <c r="C2886" s="245" t="s">
        <v>199</v>
      </c>
      <c r="D2886" s="310">
        <v>0.252</v>
      </c>
      <c r="E2886" s="246">
        <v>0.28710000000000002</v>
      </c>
      <c r="F2886" s="246">
        <v>0.27946524626273334</v>
      </c>
      <c r="G2886" s="246">
        <v>0.26027151737500415</v>
      </c>
      <c r="H2886" s="246">
        <v>0.22206611722025232</v>
      </c>
      <c r="I2886" s="246">
        <v>0.23470428159927745</v>
      </c>
      <c r="J2886" s="246">
        <v>0.15048175443375286</v>
      </c>
      <c r="K2886" s="246">
        <v>0.11533513094114624</v>
      </c>
      <c r="L2886" s="246">
        <v>0.2476086029169918</v>
      </c>
      <c r="M2886" s="246">
        <v>0.18024296287308908</v>
      </c>
      <c r="N2886" s="246">
        <v>0.19496532528723082</v>
      </c>
      <c r="O2886" s="246">
        <v>0.24758999999999998</v>
      </c>
      <c r="P2886" s="268"/>
    </row>
    <row r="2887" spans="1:16" ht="15.75" thickBot="1" x14ac:dyDescent="0.3">
      <c r="A2887" s="193" t="s">
        <v>119</v>
      </c>
      <c r="B2887" s="379"/>
      <c r="C2887" s="245" t="s">
        <v>198</v>
      </c>
      <c r="D2887" s="246"/>
      <c r="E2887" s="246"/>
      <c r="F2887" s="246">
        <v>1.9253263669868261E-2</v>
      </c>
      <c r="G2887" s="246">
        <v>0.20954411693067052</v>
      </c>
      <c r="H2887" s="246">
        <v>0.23555733630465386</v>
      </c>
      <c r="I2887" s="246">
        <v>0.17685655286008953</v>
      </c>
      <c r="J2887" s="246">
        <v>0.24390446947864436</v>
      </c>
      <c r="K2887" s="246">
        <v>8.3662622567077571E-2</v>
      </c>
      <c r="L2887" s="246">
        <v>7.5955176242334761E-3</v>
      </c>
      <c r="M2887" s="246">
        <v>2.6475366647671975E-2</v>
      </c>
      <c r="N2887" s="246">
        <v>1.2517209745501362E-2</v>
      </c>
      <c r="O2887" s="246">
        <v>0</v>
      </c>
      <c r="P2887" s="268"/>
    </row>
    <row r="2888" spans="1:16" ht="15.75" thickBot="1" x14ac:dyDescent="0.3">
      <c r="A2888" s="193" t="s">
        <v>119</v>
      </c>
      <c r="B2888" s="379"/>
      <c r="C2888" s="248" t="s">
        <v>228</v>
      </c>
      <c r="D2888" s="249"/>
      <c r="E2888" s="249"/>
      <c r="F2888" s="249"/>
      <c r="G2888" s="249"/>
      <c r="H2888" s="249"/>
      <c r="I2888" s="249"/>
      <c r="J2888" s="249"/>
      <c r="K2888" s="249"/>
      <c r="L2888" s="249"/>
      <c r="M2888" s="249"/>
      <c r="N2888" s="249"/>
      <c r="O2888" s="249"/>
      <c r="P2888" s="177"/>
    </row>
    <row r="2889" spans="1:16" ht="15.75" thickBot="1" x14ac:dyDescent="0.3">
      <c r="A2889" s="193"/>
      <c r="B2889" s="379"/>
      <c r="C2889" s="306" t="s">
        <v>278</v>
      </c>
      <c r="D2889" s="309">
        <v>1</v>
      </c>
      <c r="E2889" s="309">
        <v>1</v>
      </c>
      <c r="F2889" s="309">
        <v>1</v>
      </c>
      <c r="G2889" s="309">
        <v>1</v>
      </c>
      <c r="H2889" s="309">
        <v>1</v>
      </c>
      <c r="I2889" s="309">
        <v>2</v>
      </c>
      <c r="J2889" s="309">
        <v>1</v>
      </c>
      <c r="K2889" s="309">
        <v>1</v>
      </c>
      <c r="L2889" s="309">
        <v>1</v>
      </c>
      <c r="M2889" s="309">
        <v>1</v>
      </c>
      <c r="N2889" s="309">
        <v>1</v>
      </c>
      <c r="O2889" s="309">
        <v>1</v>
      </c>
      <c r="P2889" s="308"/>
    </row>
    <row r="2890" spans="1:16" x14ac:dyDescent="0.25">
      <c r="A2890" s="193" t="s">
        <v>119</v>
      </c>
      <c r="B2890" s="379"/>
      <c r="C2890" s="154" t="s">
        <v>14</v>
      </c>
      <c r="D2890" s="155">
        <f>+SUMPRODUCT(D2891:D2895,D2884:D2888)</f>
        <v>18.609491000812771</v>
      </c>
      <c r="E2890" s="155">
        <f t="shared" ref="E2890" si="6601">+SUMPRODUCT(E2891:E2895,E2884:E2888)</f>
        <v>19.042491483104865</v>
      </c>
      <c r="F2890" s="155">
        <f t="shared" ref="F2890" si="6602">+SUMPRODUCT(F2891:F2895,F2884:F2888)</f>
        <v>20.802872856011206</v>
      </c>
      <c r="G2890" s="155">
        <f t="shared" ref="G2890" si="6603">+SUMPRODUCT(G2891:G2895,G2884:G2888)</f>
        <v>27.657326497118415</v>
      </c>
      <c r="H2890" s="155">
        <f t="shared" ref="H2890" si="6604">+SUMPRODUCT(H2891:H2895,H2884:H2888)</f>
        <v>32.527521446004968</v>
      </c>
      <c r="I2890" s="155">
        <f t="shared" ref="I2890" si="6605">+SUMPRODUCT(I2891:I2895,I2884:I2888)</f>
        <v>27.741376950186947</v>
      </c>
      <c r="J2890" s="155">
        <f t="shared" ref="J2890" si="6606">+SUMPRODUCT(J2891:J2895,J2884:J2888)</f>
        <v>19.669317920481522</v>
      </c>
      <c r="K2890" s="155">
        <f t="shared" ref="K2890" si="6607">+SUMPRODUCT(K2891:K2895,K2884:K2888)</f>
        <v>17.290051071257835</v>
      </c>
      <c r="L2890" s="155">
        <f t="shared" ref="L2890" si="6608">+SUMPRODUCT(L2891:L2895,L2884:L2888)</f>
        <v>23.991363394497959</v>
      </c>
      <c r="M2890" s="155">
        <f t="shared" ref="M2890" si="6609">+SUMPRODUCT(M2891:M2895,M2884:M2888)</f>
        <v>27.257656862768588</v>
      </c>
      <c r="N2890" s="155">
        <f t="shared" ref="N2890" si="6610">+SUMPRODUCT(N2891:N2895,N2884:N2888)</f>
        <v>25.052800302948242</v>
      </c>
      <c r="O2890" s="156">
        <f t="shared" ref="O2890" si="6611">+SUMPRODUCT(O2891:O2895,O2884:O2888)</f>
        <v>21.196595452974034</v>
      </c>
      <c r="P2890" s="156"/>
    </row>
    <row r="2891" spans="1:16" x14ac:dyDescent="0.25">
      <c r="A2891" s="193" t="s">
        <v>119</v>
      </c>
      <c r="B2891" s="379"/>
      <c r="C2891" s="77" t="s">
        <v>34</v>
      </c>
      <c r="D2891" s="243">
        <f>+IF(D2889=1,D2903*'CPP Detay Tum Ay'!D$38+(1-'Measured TV opt-pt'!D2903)*'CPP Detay Tum Ay'!D$20,IF(D2889=2,D2903*'CPP Detay (düşük)'!D$38+(1-'Measured TV opt-pt'!D2903)*'CPP Detay (düşük)'!D$20,IF(D2889=3,D2903*'CPP Detay (yüksek)'!D$38+(1-'Measured TV opt-pt'!D2903)*'CPP Detay (yüksek)'!D$20,"Girilen Rakamda Hata Var")))</f>
        <v>17.650524350312676</v>
      </c>
      <c r="E2891" s="243">
        <f>+IF(E2889=1,E2903*'CPP Detay Tum Ay'!E$38+(1-'Measured TV opt-pt'!E2903)*'CPP Detay Tum Ay'!E$20,IF(E2889=2,E2903*'CPP Detay (düşük)'!E$38+(1-'Measured TV opt-pt'!E2903)*'CPP Detay (düşük)'!E$20,IF(E2889=3,E2903*'CPP Detay (yüksek)'!E$38+(1-'Measured TV opt-pt'!E2903)*'CPP Detay (yüksek)'!E$20,"Girilen Rakamda Hata Var")))</f>
        <v>17.626459085915062</v>
      </c>
      <c r="F2891" s="161">
        <f>+IF(F2889=1,F2903*'CPP Detay Tum Ay'!F$38+(1-'Measured TV opt-pt'!F2903)*'CPP Detay Tum Ay'!F$20,IF(F2889=2,F2903*'CPP Detay (düşük)'!F$38+(1-'Measured TV opt-pt'!F2903)*'CPP Detay (düşük)'!F$20,IF(F2889=3,F2903*'CPP Detay (yüksek)'!F$38+(1-'Measured TV opt-pt'!F2903)*'CPP Detay (yüksek)'!F$20,"Girilen Rakamda Hata Var")))</f>
        <v>19.002662404621546</v>
      </c>
      <c r="G2891" s="161">
        <f>+IF(G2889=1,G2903*'CPP Detay Tum Ay'!G$38+(1-'Measured TV opt-pt'!G2903)*'CPP Detay Tum Ay'!G$20,IF(G2889=2,G2903*'CPP Detay (düşük)'!G$38+(1-'Measured TV opt-pt'!G2903)*'CPP Detay (düşük)'!G$20,IF(G2889=3,G2903*'CPP Detay (yüksek)'!G$38+(1-'Measured TV opt-pt'!G2903)*'CPP Detay (yüksek)'!G$20,"Girilen Rakamda Hata Var")))</f>
        <v>24.568250844518637</v>
      </c>
      <c r="H2891" s="161">
        <f>+IF(H2889=1,H2903*'CPP Detay Tum Ay'!H$38+(1-'Measured TV opt-pt'!H2903)*'CPP Detay Tum Ay'!H$20,IF(H2889=2,H2903*'CPP Detay (düşük)'!H$38+(1-'Measured TV opt-pt'!H2903)*'CPP Detay (düşük)'!H$20,IF(H2889=3,H2903*'CPP Detay (yüksek)'!H$38+(1-'Measured TV opt-pt'!H2903)*'CPP Detay (yüksek)'!H$20,"Girilen Rakamda Hata Var")))</f>
        <v>28.929144068697727</v>
      </c>
      <c r="I2891" s="161">
        <f>+IF(I2889=1,I2903*'CPP Detay Tum Ay'!I$38+(1-'Measured TV opt-pt'!I2903)*'CPP Detay Tum Ay'!I$20,IF(I2889=2,I2903*'CPP Detay (düşük)'!I$38+(1-'Measured TV opt-pt'!I2903)*'CPP Detay (düşük)'!I$20,IF(I2889=3,I2903*'CPP Detay (yüksek)'!I$38+(1-'Measured TV opt-pt'!I2903)*'CPP Detay (yüksek)'!I$20,"Girilen Rakamda Hata Var")))</f>
        <v>25.06302970540991</v>
      </c>
      <c r="J2891" s="161">
        <f>+IF(J2889=1,J2903*'CPP Detay Tum Ay'!J$38+(1-'Measured TV opt-pt'!J2903)*'CPP Detay Tum Ay'!J$20,IF(J2889=2,J2903*'CPP Detay (düşük)'!J$38+(1-'Measured TV opt-pt'!J2903)*'CPP Detay (düşük)'!J$20,IF(J2889=3,J2903*'CPP Detay (yüksek)'!J$38+(1-'Measured TV opt-pt'!J2903)*'CPP Detay (yüksek)'!J$20,"Girilen Rakamda Hata Var")))</f>
        <v>18.249474980755032</v>
      </c>
      <c r="K2891" s="161">
        <f>+IF(K2889=1,K2903*'CPP Detay Tum Ay'!K$38+(1-'Measured TV opt-pt'!K2903)*'CPP Detay Tum Ay'!K$20,IF(K2889=2,K2903*'CPP Detay (düşük)'!K$38+(1-'Measured TV opt-pt'!K2903)*'CPP Detay (düşük)'!K$20,IF(K2889=3,K2903*'CPP Detay (yüksek)'!K$38+(1-'Measured TV opt-pt'!K2903)*'CPP Detay (yüksek)'!K$20,"Girilen Rakamda Hata Var")))</f>
        <v>17.034468684979927</v>
      </c>
      <c r="L2891" s="255">
        <f>+IF(L2889=1,L2903*'CPP Detay Tum Ay'!L$38+(1-'Measured TV opt-pt'!L2903)*'CPP Detay Tum Ay'!L$20,IF(L2889=2,L2903*'CPP Detay (düşük)'!L$38+(1-'Measured TV opt-pt'!L2903)*'CPP Detay (düşük)'!L$20,IF(L2889=3,L2903*'CPP Detay (yüksek)'!L$38+(1-'Measured TV opt-pt'!L2903)*'CPP Detay (yüksek)'!L$20,"Girilen Rakamda Hata Var")))</f>
        <v>22.467149289573328</v>
      </c>
      <c r="M2891" s="255">
        <f>+IF(M2889=1,M2903*'CPP Detay Tum Ay'!M$38+(1-'Measured TV opt-pt'!M2903)*'CPP Detay Tum Ay'!M$20,IF(M2889=2,M2903*'CPP Detay (düşük)'!M$38+(1-'Measured TV opt-pt'!M2903)*'CPP Detay (düşük)'!M$20,IF(M2889=3,M2903*'CPP Detay (yüksek)'!M$38+(1-'Measured TV opt-pt'!M2903)*'CPP Detay (yüksek)'!M$20,"Girilen Rakamda Hata Var")))</f>
        <v>25.789248753307362</v>
      </c>
      <c r="N2891" s="255">
        <f>+IF(N2889=1,N2903*'CPP Detay Tum Ay'!N$38+(1-'Measured TV opt-pt'!N2903)*'CPP Detay Tum Ay'!N$20,IF(N2889=2,N2903*'CPP Detay (düşük)'!N$38+(1-'Measured TV opt-pt'!N2903)*'CPP Detay (düşük)'!N$20,IF(N2889=3,N2903*'CPP Detay (yüksek)'!N$38+(1-'Measured TV opt-pt'!N2903)*'CPP Detay (yüksek)'!N$20,"Girilen Rakamda Hata Var")))</f>
        <v>23.803341004858662</v>
      </c>
      <c r="O2891" s="256">
        <f>+IF(O2889=1,O2903*'CPP Detay Tum Ay'!O$38+(1-'Measured TV opt-pt'!O2903)*'CPP Detay Tum Ay'!O$20,IF(O2889=2,O2903*'CPP Detay (düşük)'!O$38+(1-'Measured TV opt-pt'!O2903)*'CPP Detay (düşük)'!O$20,IF(O2889=3,O2903*'CPP Detay (yüksek)'!O$38+(1-'Measured TV opt-pt'!O2903)*'CPP Detay (yüksek)'!O$20,"Girilen Rakamda Hata Var")))</f>
        <v>19.99835323959751</v>
      </c>
      <c r="P2891" s="162"/>
    </row>
    <row r="2892" spans="1:16" x14ac:dyDescent="0.25">
      <c r="A2892" s="193" t="s">
        <v>119</v>
      </c>
      <c r="B2892" s="379"/>
      <c r="C2892" s="77" t="s">
        <v>194</v>
      </c>
      <c r="D2892" s="243">
        <f>+IF(D2889=1,D2904*'CPP Detay Tum Ay'!D$94+(1-'Measured TV opt-pt'!D2904)*'CPP Detay Tum Ay'!D$76,IF(D2889=2,D2904*'CPP Detay (düşük)'!D$94+(1-'Measured TV opt-pt'!D2904)*'CPP Detay (düşük)'!D$76,IF(D2889=3,D2904*'CPP Detay (yüksek)'!D$94+(1-'Measured TV opt-pt'!D2904)*'CPP Detay (yüksek)'!D$76,"Girilen Rakamda Hata Var")))</f>
        <v>0</v>
      </c>
      <c r="E2892" s="243">
        <f>+IF(E2889=1,E2904*'CPP Detay Tum Ay'!E$94+(1-'Measured TV opt-pt'!E2904)*'CPP Detay Tum Ay'!E$76,IF(E2889=2,E2904*'CPP Detay (düşük)'!E$94+(1-'Measured TV opt-pt'!E2904)*'CPP Detay (düşük)'!E$76,IF(E2889=3,E2904*'CPP Detay (yüksek)'!E$94+(1-'Measured TV opt-pt'!E2904)*'CPP Detay (yüksek)'!E$76,"Girilen Rakamda Hata Var")))</f>
        <v>0</v>
      </c>
      <c r="F2892" s="243">
        <f>+IF(F2889=1,F2904*'CPP Detay Tum Ay'!F$94+(1-'Measured TV opt-pt'!F2904)*'CPP Detay Tum Ay'!F$76,IF(F2889=2,F2904*'CPP Detay (düşük)'!F$94+(1-'Measured TV opt-pt'!F2904)*'CPP Detay (düşük)'!F$76,IF(F2889=3,F2904*'CPP Detay (yüksek)'!F$94+(1-'Measured TV opt-pt'!F2904)*'CPP Detay (yüksek)'!F$76,"Girilen Rakamda Hata Var")))</f>
        <v>0</v>
      </c>
      <c r="G2892" s="243">
        <f>+IF(G2889=1,G2904*'CPP Detay Tum Ay'!G$94+(1-'Measured TV opt-pt'!G2904)*'CPP Detay Tum Ay'!G$76,IF(G2889=2,G2904*'CPP Detay (düşük)'!G$94+(1-'Measured TV opt-pt'!G2904)*'CPP Detay (düşük)'!G$76,IF(G2889=3,G2904*'CPP Detay (yüksek)'!G$94+(1-'Measured TV opt-pt'!G2904)*'CPP Detay (yüksek)'!G$76,"Girilen Rakamda Hata Var")))</f>
        <v>0</v>
      </c>
      <c r="H2892" s="243">
        <f>+IF(H2889=1,H2904*'CPP Detay Tum Ay'!H$94+(1-'Measured TV opt-pt'!H2904)*'CPP Detay Tum Ay'!H$76,IF(H2889=2,H2904*'CPP Detay (düşük)'!H$94+(1-'Measured TV opt-pt'!H2904)*'CPP Detay (düşük)'!H$76,IF(H2889=3,H2904*'CPP Detay (yüksek)'!H$94+(1-'Measured TV opt-pt'!H2904)*'CPP Detay (yüksek)'!H$76,"Girilen Rakamda Hata Var")))</f>
        <v>0</v>
      </c>
      <c r="I2892" s="243">
        <f>+IF(I2889=1,I2904*'CPP Detay Tum Ay'!I$94+(1-'Measured TV opt-pt'!I2904)*'CPP Detay Tum Ay'!I$76,IF(I2889=2,I2904*'CPP Detay (düşük)'!I$94+(1-'Measured TV opt-pt'!I2904)*'CPP Detay (düşük)'!I$76,IF(I2889=3,I2904*'CPP Detay (yüksek)'!I$94+(1-'Measured TV opt-pt'!I2904)*'CPP Detay (yüksek)'!I$76,"Girilen Rakamda Hata Var")))</f>
        <v>0</v>
      </c>
      <c r="J2892" s="243">
        <f>+IF(J2889=1,J2904*'CPP Detay Tum Ay'!J$94+(1-'Measured TV opt-pt'!J2904)*'CPP Detay Tum Ay'!J$76,IF(J2889=2,J2904*'CPP Detay (düşük)'!J$94+(1-'Measured TV opt-pt'!J2904)*'CPP Detay (düşük)'!J$76,IF(J2889=3,J2904*'CPP Detay (yüksek)'!J$94+(1-'Measured TV opt-pt'!J2904)*'CPP Detay (yüksek)'!J$76,"Girilen Rakamda Hata Var")))</f>
        <v>0</v>
      </c>
      <c r="K2892" s="243">
        <f>+IF(K2889=1,K2904*'CPP Detay Tum Ay'!K$94+(1-'Measured TV opt-pt'!K2904)*'CPP Detay Tum Ay'!K$76,IF(K2889=2,K2904*'CPP Detay (düşük)'!K$94+(1-'Measured TV opt-pt'!K2904)*'CPP Detay (düşük)'!K$76,IF(K2889=3,K2904*'CPP Detay (yüksek)'!K$94+(1-'Measured TV opt-pt'!K2904)*'CPP Detay (yüksek)'!K$76,"Girilen Rakamda Hata Var")))</f>
        <v>0</v>
      </c>
      <c r="L2892" s="257">
        <f>+IF(L2889=1,L2904*'CPP Detay Tum Ay'!L$94+(1-'Measured TV opt-pt'!L2904)*'CPP Detay Tum Ay'!L$76,IF(L2889=2,L2904*'CPP Detay (düşük)'!L$94+(1-'Measured TV opt-pt'!L2904)*'CPP Detay (düşük)'!L$76,IF(L2889=3,L2904*'CPP Detay (yüksek)'!L$94+(1-'Measured TV opt-pt'!L2904)*'CPP Detay (yüksek)'!L$76,"Girilen Rakamda Hata Var")))</f>
        <v>0</v>
      </c>
      <c r="M2892" s="257">
        <f>+IF(M2889=1,M2904*'CPP Detay Tum Ay'!M$94+(1-'Measured TV opt-pt'!M2904)*'CPP Detay Tum Ay'!M$76,IF(M2889=2,M2904*'CPP Detay (düşük)'!M$94+(1-'Measured TV opt-pt'!M2904)*'CPP Detay (düşük)'!M$76,IF(M2889=3,M2904*'CPP Detay (yüksek)'!M$94+(1-'Measured TV opt-pt'!M2904)*'CPP Detay (yüksek)'!M$76,"Girilen Rakamda Hata Var")))</f>
        <v>0</v>
      </c>
      <c r="N2892" s="257">
        <f>+IF(N2889=1,N2904*'CPP Detay Tum Ay'!N$94+(1-'Measured TV opt-pt'!N2904)*'CPP Detay Tum Ay'!N$76,IF(N2889=2,N2904*'CPP Detay (düşük)'!N$94+(1-'Measured TV opt-pt'!N2904)*'CPP Detay (düşük)'!N$76,IF(N2889=3,N2904*'CPP Detay (yüksek)'!N$94+(1-'Measured TV opt-pt'!N2904)*'CPP Detay (yüksek)'!N$76,"Girilen Rakamda Hata Var")))</f>
        <v>0</v>
      </c>
      <c r="O2892" s="258">
        <f>+IF(O2889=1,O2904*'CPP Detay Tum Ay'!O$94+(1-'Measured TV opt-pt'!O2904)*'CPP Detay Tum Ay'!O$76,IF(O2889=2,O2904*'CPP Detay (düşük)'!O$94+(1-'Measured TV opt-pt'!O2904)*'CPP Detay (düşük)'!O$76,IF(O2889=3,O2904*'CPP Detay (yüksek)'!O$94+(1-'Measured TV opt-pt'!O2904)*'CPP Detay (yüksek)'!O$76,"Girilen Rakamda Hata Var")))</f>
        <v>0</v>
      </c>
      <c r="P2892" s="244"/>
    </row>
    <row r="2893" spans="1:16" x14ac:dyDescent="0.25">
      <c r="A2893" s="193" t="s">
        <v>119</v>
      </c>
      <c r="B2893" s="379"/>
      <c r="C2893" s="77" t="s">
        <v>195</v>
      </c>
      <c r="D2893" s="243">
        <f>+IF(D2889=1,D2905*'CPP Detay Tum Ay'!D$150+(1-'Measured TV opt-pt'!D2905)*'CPP Detay Tum Ay'!D$132,IF(D2889=2,D2905*'CPP Detay (düşük)'!D$150+(1-'Measured TV opt-pt'!D2905)*'CPP Detay (düşük)'!D$132,IF(D2889=3,D2905*'CPP Detay (yüksek)'!D$150+(1-'Measured TV opt-pt'!D2905)*'CPP Detay (yüksek)'!D$132,"Girilen Rakamda Hata Var")))</f>
        <v>21.455947566582893</v>
      </c>
      <c r="E2893" s="243">
        <f>+IF(E2889=1,E2905*'CPP Detay Tum Ay'!E$150+(1-'Measured TV opt-pt'!E2905)*'CPP Detay Tum Ay'!E$132,IF(E2889=2,E2905*'CPP Detay (düşük)'!E$150+(1-'Measured TV opt-pt'!E2905)*'CPP Detay (düşük)'!E$132,IF(E2889=3,E2905*'CPP Detay (yüksek)'!E$150+(1-'Measured TV opt-pt'!E2905)*'CPP Detay (yüksek)'!E$132,"Girilen Rakamda Hata Var")))</f>
        <v>22.558651343629457</v>
      </c>
      <c r="F2893" s="243">
        <f>+IF(F2889=1,F2905*'CPP Detay Tum Ay'!F$150+(1-'Measured TV opt-pt'!F2905)*'CPP Detay Tum Ay'!F$132,IF(F2889=2,F2905*'CPP Detay (düşük)'!F$150+(1-'Measured TV opt-pt'!F2905)*'CPP Detay (düşük)'!F$132,IF(F2889=3,F2905*'CPP Detay (yüksek)'!F$150+(1-'Measured TV opt-pt'!F2905)*'CPP Detay (yüksek)'!F$132,"Girilen Rakamda Hata Var")))</f>
        <v>25.413849074922503</v>
      </c>
      <c r="G2893" s="243">
        <f>+IF(G2889=1,G2905*'CPP Detay Tum Ay'!G$150+(1-'Measured TV opt-pt'!G2905)*'CPP Detay Tum Ay'!G$132,IF(G2889=2,G2905*'CPP Detay (düşük)'!G$150+(1-'Measured TV opt-pt'!G2905)*'CPP Detay (düşük)'!G$132,IF(G2889=3,G2905*'CPP Detay (yüksek)'!G$150+(1-'Measured TV opt-pt'!G2905)*'CPP Detay (yüksek)'!G$132,"Girilen Rakamda Hata Var")))</f>
        <v>31.552412548503973</v>
      </c>
      <c r="H2893" s="243">
        <f>+IF(H2889=1,H2905*'CPP Detay Tum Ay'!H$150+(1-'Measured TV opt-pt'!H2905)*'CPP Detay Tum Ay'!H$132,IF(H2889=2,H2905*'CPP Detay (düşük)'!H$150+(1-'Measured TV opt-pt'!H2905)*'CPP Detay (düşük)'!H$132,IF(H2889=3,H2905*'CPP Detay (yüksek)'!H$150+(1-'Measured TV opt-pt'!H2905)*'CPP Detay (yüksek)'!H$132,"Girilen Rakamda Hata Var")))</f>
        <v>37.290668258648957</v>
      </c>
      <c r="I2893" s="243">
        <f>+IF(I2889=1,I2905*'CPP Detay Tum Ay'!I$150+(1-'Measured TV opt-pt'!I2905)*'CPP Detay Tum Ay'!I$132,IF(I2889=2,I2905*'CPP Detay (düşük)'!I$150+(1-'Measured TV opt-pt'!I2905)*'CPP Detay (düşük)'!I$132,IF(I2889=3,I2905*'CPP Detay (yüksek)'!I$150+(1-'Measured TV opt-pt'!I2905)*'CPP Detay (yüksek)'!I$132,"Girilen Rakamda Hata Var")))</f>
        <v>31.779131110529576</v>
      </c>
      <c r="J2893" s="243">
        <f>+IF(J2889=1,J2905*'CPP Detay Tum Ay'!J$150+(1-'Measured TV opt-pt'!J2905)*'CPP Detay Tum Ay'!J$132,IF(J2889=2,J2905*'CPP Detay (düşük)'!J$150+(1-'Measured TV opt-pt'!J2905)*'CPP Detay (düşük)'!J$132,IF(J2889=3,J2905*'CPP Detay (yüksek)'!J$150+(1-'Measured TV opt-pt'!J2905)*'CPP Detay (yüksek)'!J$132,"Girilen Rakamda Hata Var")))</f>
        <v>22.218026922126668</v>
      </c>
      <c r="K2893" s="243">
        <f>+IF(K2889=1,K2905*'CPP Detay Tum Ay'!K$150+(1-'Measured TV opt-pt'!K2905)*'CPP Detay Tum Ay'!K$132,IF(K2889=2,K2905*'CPP Detay (düşük)'!K$150+(1-'Measured TV opt-pt'!K2905)*'CPP Detay (düşük)'!K$132,IF(K2889=3,K2905*'CPP Detay (yüksek)'!K$150+(1-'Measured TV opt-pt'!K2905)*'CPP Detay (yüksek)'!K$132,"Girilen Rakamda Hata Var")))</f>
        <v>18.52416727465565</v>
      </c>
      <c r="L2893" s="257">
        <f>+IF(L2889=1,L2905*'CPP Detay Tum Ay'!L$150+(1-'Measured TV opt-pt'!L2905)*'CPP Detay Tum Ay'!L$132,IF(L2889=2,L2905*'CPP Detay (düşük)'!L$150+(1-'Measured TV opt-pt'!L2905)*'CPP Detay (düşük)'!L$132,IF(L2889=3,L2905*'CPP Detay (yüksek)'!L$150+(1-'Measured TV opt-pt'!L2905)*'CPP Detay (yüksek)'!L$132,"Girilen Rakamda Hata Var")))</f>
        <v>28.233970352734637</v>
      </c>
      <c r="M2893" s="257">
        <f>+IF(M2889=1,M2905*'CPP Detay Tum Ay'!M$150+(1-'Measured TV opt-pt'!M2905)*'CPP Detay Tum Ay'!M$132,IF(M2889=2,M2905*'CPP Detay (düşük)'!M$150+(1-'Measured TV opt-pt'!M2905)*'CPP Detay (düşük)'!M$132,IF(M2889=3,M2905*'CPP Detay (yüksek)'!M$150+(1-'Measured TV opt-pt'!M2905)*'CPP Detay (yüksek)'!M$132,"Girilen Rakamda Hata Var")))</f>
        <v>32.359637806635185</v>
      </c>
      <c r="N2893" s="257">
        <f>+IF(N2889=1,N2905*'CPP Detay Tum Ay'!N$150+(1-'Measured TV opt-pt'!N2905)*'CPP Detay Tum Ay'!N$132,IF(N2889=2,N2905*'CPP Detay (düşük)'!N$150+(1-'Measured TV opt-pt'!N2905)*'CPP Detay (düşük)'!N$132,IF(N2889=3,N2905*'CPP Detay (yüksek)'!N$150+(1-'Measured TV opt-pt'!N2905)*'CPP Detay (yüksek)'!N$132,"Girilen Rakamda Hata Var")))</f>
        <v>29.645492106680784</v>
      </c>
      <c r="O2893" s="258">
        <f>+IF(O2889=1,O2905*'CPP Detay Tum Ay'!O$150+(1-'Measured TV opt-pt'!O2905)*'CPP Detay Tum Ay'!O$132,IF(O2889=2,O2905*'CPP Detay (düşük)'!O$150+(1-'Measured TV opt-pt'!O2905)*'CPP Detay (düşük)'!O$132,IF(O2889=3,O2905*'CPP Detay (yüksek)'!O$150+(1-'Measured TV opt-pt'!O2905)*'CPP Detay (yüksek)'!O$132,"Girilen Rakamda Hata Var")))</f>
        <v>24.837976057063997</v>
      </c>
      <c r="P2893" s="244"/>
    </row>
    <row r="2894" spans="1:16" x14ac:dyDescent="0.25">
      <c r="A2894" s="193" t="s">
        <v>119</v>
      </c>
      <c r="B2894" s="379"/>
      <c r="C2894" s="77" t="s">
        <v>193</v>
      </c>
      <c r="D2894" s="243">
        <f>+IF(D2889=1,D2906*'CPP Detay Tum Ay'!D$206+(1-'Measured TV opt-pt'!D2906)*'CPP Detay Tum Ay'!D$188,IF(D2889=2,D2906*'CPP Detay (düşük)'!D$206+(1-'Measured TV opt-pt'!D2906)*'CPP Detay (düşük)'!D$188,IF(D2889=3,D2906*'CPP Detay (yüksek)'!D$206+(1-'Measured TV opt-pt'!D2906)*'CPP Detay (yüksek)'!D$188,"Girilen Rakamda Hata Var")))</f>
        <v>13.36994401568826</v>
      </c>
      <c r="E2894" s="243">
        <f>+IF(E2889=1,E2906*'CPP Detay Tum Ay'!E$206+(1-'Measured TV opt-pt'!E2906)*'CPP Detay Tum Ay'!E$188,IF(E2889=2,E2906*'CPP Detay (düşük)'!E$206+(1-'Measured TV opt-pt'!E2906)*'CPP Detay (düşük)'!E$188,IF(E2889=3,E2906*'CPP Detay (yüksek)'!E$206+(1-'Measured TV opt-pt'!E2906)*'CPP Detay (yüksek)'!E$188,"Girilen Rakamda Hata Var")))</f>
        <v>13.088165237706932</v>
      </c>
      <c r="F2894" s="243">
        <f>+IF(F2889=1,F2906*'CPP Detay Tum Ay'!F$206+(1-'Measured TV opt-pt'!F2906)*'CPP Detay Tum Ay'!F$188,IF(F2889=2,F2906*'CPP Detay (düşük)'!F$206+(1-'Measured TV opt-pt'!F2906)*'CPP Detay (düşük)'!F$188,IF(F2889=3,F2906*'CPP Detay (yüksek)'!F$206+(1-'Measured TV opt-pt'!F2906)*'CPP Detay (yüksek)'!F$188,"Girilen Rakamda Hata Var")))</f>
        <v>19.444488262487042</v>
      </c>
      <c r="G2894" s="243">
        <f>+IF(G2889=1,G2906*'CPP Detay Tum Ay'!G$206+(1-'Measured TV opt-pt'!G2906)*'CPP Detay Tum Ay'!G$188,IF(G2889=2,G2906*'CPP Detay (düşük)'!G$206+(1-'Measured TV opt-pt'!G2906)*'CPP Detay (düşük)'!G$188,IF(G2889=3,G2906*'CPP Detay (yüksek)'!G$206+(1-'Measured TV opt-pt'!G2906)*'CPP Detay (yüksek)'!G$188,"Girilen Rakamda Hata Var")))</f>
        <v>30.635218063320295</v>
      </c>
      <c r="H2894" s="243">
        <f>+IF(H2889=1,H2906*'CPP Detay Tum Ay'!H$206+(1-'Measured TV opt-pt'!H2906)*'CPP Detay Tum Ay'!H$188,IF(H2889=2,H2906*'CPP Detay (düşük)'!H$206+(1-'Measured TV opt-pt'!H2906)*'CPP Detay (düşük)'!H$188,IF(H2889=3,H2906*'CPP Detay (yüksek)'!H$206+(1-'Measured TV opt-pt'!H2906)*'CPP Detay (yüksek)'!H$188,"Girilen Rakamda Hata Var")))</f>
        <v>36.322529448761351</v>
      </c>
      <c r="I2894" s="243">
        <f>+IF(I2889=1,I2906*'CPP Detay Tum Ay'!I$206+(1-'Measured TV opt-pt'!I2906)*'CPP Detay Tum Ay'!I$188,IF(I2889=2,I2906*'CPP Detay (düşük)'!I$206+(1-'Measured TV opt-pt'!I2906)*'CPP Detay (düşük)'!I$188,IF(I2889=3,I2906*'CPP Detay (yüksek)'!I$206+(1-'Measured TV opt-pt'!I2906)*'CPP Detay (yüksek)'!I$188,"Girilen Rakamda Hata Var")))</f>
        <v>31.294348090385746</v>
      </c>
      <c r="J2894" s="243">
        <f>+IF(J2889=1,J2906*'CPP Detay Tum Ay'!J$206+(1-'Measured TV opt-pt'!J2906)*'CPP Detay Tum Ay'!J$188,IF(J2889=2,J2906*'CPP Detay (düşük)'!J$206+(1-'Measured TV opt-pt'!J2906)*'CPP Detay (düşük)'!J$188,IF(J2889=3,J2906*'CPP Detay (yüksek)'!J$206+(1-'Measured TV opt-pt'!J2906)*'CPP Detay (yüksek)'!J$188,"Girilen Rakamda Hata Var")))</f>
        <v>21.622304854622683</v>
      </c>
      <c r="K2894" s="243">
        <f>+IF(K2889=1,K2906*'CPP Detay Tum Ay'!K$206+(1-'Measured TV opt-pt'!K2906)*'CPP Detay Tum Ay'!K$188,IF(K2889=2,K2906*'CPP Detay (düşük)'!K$206+(1-'Measured TV opt-pt'!K2906)*'CPP Detay (düşük)'!K$188,IF(K2889=3,K2906*'CPP Detay (yüksek)'!K$206+(1-'Measured TV opt-pt'!K2906)*'CPP Detay (yüksek)'!K$188,"Girilen Rakamda Hata Var")))</f>
        <v>18.035725898829039</v>
      </c>
      <c r="L2894" s="257">
        <f>+IF(L2889=1,L2906*'CPP Detay Tum Ay'!L$206+(1-'Measured TV opt-pt'!L2906)*'CPP Detay Tum Ay'!L$188,IF(L2889=2,L2906*'CPP Detay (düşük)'!L$206+(1-'Measured TV opt-pt'!L2906)*'CPP Detay (düşük)'!L$188,IF(L2889=3,L2906*'CPP Detay (yüksek)'!L$206+(1-'Measured TV opt-pt'!L2906)*'CPP Detay (yüksek)'!L$188,"Girilen Rakamda Hata Var")))</f>
        <v>35.145626645182467</v>
      </c>
      <c r="M2894" s="257">
        <f>+IF(M2889=1,M2906*'CPP Detay Tum Ay'!M$206+(1-'Measured TV opt-pt'!M2906)*'CPP Detay Tum Ay'!M$188,IF(M2889=2,M2906*'CPP Detay (düşük)'!M$206+(1-'Measured TV opt-pt'!M2906)*'CPP Detay (düşük)'!M$188,IF(M2889=3,M2906*'CPP Detay (yüksek)'!M$206+(1-'Measured TV opt-pt'!M2906)*'CPP Detay (yüksek)'!M$188,"Girilen Rakamda Hata Var")))</f>
        <v>36.521554108764683</v>
      </c>
      <c r="N2894" s="257">
        <f>+IF(N2889=1,N2906*'CPP Detay Tum Ay'!N$206+(1-'Measured TV opt-pt'!N2906)*'CPP Detay Tum Ay'!N$188,IF(N2889=2,N2906*'CPP Detay (düşük)'!N$206+(1-'Measured TV opt-pt'!N2906)*'CPP Detay (düşük)'!N$188,IF(N2889=3,N2906*'CPP Detay (yüksek)'!N$206+(1-'Measured TV opt-pt'!N2906)*'CPP Detay (yüksek)'!N$188,"Girilen Rakamda Hata Var")))</f>
        <v>32.626585992454281</v>
      </c>
      <c r="O2894" s="258">
        <f>+IF(O2889=1,O2906*'CPP Detay Tum Ay'!O$206+(1-'Measured TV opt-pt'!O2906)*'CPP Detay Tum Ay'!O$188,IF(O2889=2,O2906*'CPP Detay (düşük)'!O$206+(1-'Measured TV opt-pt'!O2906)*'CPP Detay (düşük)'!O$188,IF(O2889=3,O2906*'CPP Detay (yüksek)'!O$206+(1-'Measured TV opt-pt'!O2906)*'CPP Detay (yüksek)'!O$188,"Girilen Rakamda Hata Var")))</f>
        <v>0</v>
      </c>
      <c r="P2894" s="244"/>
    </row>
    <row r="2895" spans="1:16" ht="15.75" thickBot="1" x14ac:dyDescent="0.3">
      <c r="A2895" s="193" t="s">
        <v>119</v>
      </c>
      <c r="B2895" s="379"/>
      <c r="C2895" s="96" t="s">
        <v>229</v>
      </c>
      <c r="D2895" s="243">
        <f>+IF(D2889=1,D2907*'CPP Detay Tum Ay'!D$262+(1-'Measured TV opt-pt'!D2907)*'CPP Detay Tum Ay'!D$244,IF(D2889=2,D2907*'CPP Detay (düşük)'!D$262+(1-'Measured TV opt-pt'!D2907)*'CPP Detay (düşük)'!D$244,IF(D2889=3,D2907*'CPP Detay (yüksek)'!D$262+(1-'Measured TV opt-pt'!D2907)*'CPP Detay (yüksek)'!D$244,"Girilen Rakamda Hata Var")))</f>
        <v>0</v>
      </c>
      <c r="E2895" s="163">
        <f>+IF(E2889=1,E2907*'CPP Detay Tum Ay'!E$262+(1-'Measured TV opt-pt'!E2907)*'CPP Detay Tum Ay'!E$244,IF(E2889=2,E2907*'CPP Detay (düşük)'!E$262+(1-'Measured TV opt-pt'!E2907)*'CPP Detay (düşük)'!E$244,IF(E2889=3,E2907*'CPP Detay (yüksek)'!E$262+(1-'Measured TV opt-pt'!E2907)*'CPP Detay (yüksek)'!E$244,"Girilen Rakamda Hata Var")))</f>
        <v>0</v>
      </c>
      <c r="F2895" s="163">
        <f>+IF(F2889=1,F2907*'CPP Detay Tum Ay'!F$262+(1-'Measured TV opt-pt'!F2907)*'CPP Detay Tum Ay'!F$244,IF(F2889=2,F2907*'CPP Detay (düşük)'!F$262+(1-'Measured TV opt-pt'!F2907)*'CPP Detay (düşük)'!F$244,IF(F2889=3,F2907*'CPP Detay (yüksek)'!F$262+(1-'Measured TV opt-pt'!F2907)*'CPP Detay (yüksek)'!F$244,"Girilen Rakamda Hata Var")))</f>
        <v>0</v>
      </c>
      <c r="G2895" s="163">
        <f>+IF(G2889=1,G2907*'CPP Detay Tum Ay'!G$262+(1-'Measured TV opt-pt'!G2907)*'CPP Detay Tum Ay'!G$244,IF(G2889=2,G2907*'CPP Detay (düşük)'!G$262+(1-'Measured TV opt-pt'!G2907)*'CPP Detay (düşük)'!G$244,IF(G2889=3,G2907*'CPP Detay (yüksek)'!G$262+(1-'Measured TV opt-pt'!G2907)*'CPP Detay (yüksek)'!G$244,"Girilen Rakamda Hata Var")))</f>
        <v>0</v>
      </c>
      <c r="H2895" s="163">
        <f>+IF(H2889=1,H2907*'CPP Detay Tum Ay'!H$262+(1-'Measured TV opt-pt'!H2907)*'CPP Detay Tum Ay'!H$244,IF(H2889=2,H2907*'CPP Detay (düşük)'!H$262+(1-'Measured TV opt-pt'!H2907)*'CPP Detay (düşük)'!H$244,IF(H2889=3,H2907*'CPP Detay (yüksek)'!H$262+(1-'Measured TV opt-pt'!H2907)*'CPP Detay (yüksek)'!H$244,"Girilen Rakamda Hata Var")))</f>
        <v>0</v>
      </c>
      <c r="I2895" s="163">
        <f>+IF(I2889=1,I2907*'CPP Detay Tum Ay'!I$262+(1-'Measured TV opt-pt'!I2907)*'CPP Detay Tum Ay'!I$244,IF(I2889=2,I2907*'CPP Detay (düşük)'!I$262+(1-'Measured TV opt-pt'!I2907)*'CPP Detay (düşük)'!I$244,IF(I2889=3,I2907*'CPP Detay (yüksek)'!I$262+(1-'Measured TV opt-pt'!I2907)*'CPP Detay (yüksek)'!I$244,"Girilen Rakamda Hata Var")))</f>
        <v>0</v>
      </c>
      <c r="J2895" s="163">
        <f>+IF(J2889=1,J2907*'CPP Detay Tum Ay'!J$262+(1-'Measured TV opt-pt'!J2907)*'CPP Detay Tum Ay'!J$244,IF(J2889=2,J2907*'CPP Detay (düşük)'!J$262+(1-'Measured TV opt-pt'!J2907)*'CPP Detay (düşük)'!J$244,IF(J2889=3,J2907*'CPP Detay (yüksek)'!J$262+(1-'Measured TV opt-pt'!J2907)*'CPP Detay (yüksek)'!J$244,"Girilen Rakamda Hata Var")))</f>
        <v>0</v>
      </c>
      <c r="K2895" s="163">
        <f>+IF(K2889=1,K2907*'CPP Detay Tum Ay'!K$262+(1-'Measured TV opt-pt'!K2907)*'CPP Detay Tum Ay'!K$244,IF(K2889=2,K2907*'CPP Detay (düşük)'!K$262+(1-'Measured TV opt-pt'!K2907)*'CPP Detay (düşük)'!K$244,IF(K2889=3,K2907*'CPP Detay (yüksek)'!K$262+(1-'Measured TV opt-pt'!K2907)*'CPP Detay (yüksek)'!K$244,"Girilen Rakamda Hata Var")))</f>
        <v>0</v>
      </c>
      <c r="L2895" s="163">
        <f>+IF(L2889=1,L2907*'CPP Detay Tum Ay'!L$262+(1-'Measured TV opt-pt'!L2907)*'CPP Detay Tum Ay'!L$244,IF(L2889=2,L2907*'CPP Detay (düşük)'!L$262+(1-'Measured TV opt-pt'!L2907)*'CPP Detay (düşük)'!L$244,IF(L2889=3,L2907*'CPP Detay (yüksek)'!L$262+(1-'Measured TV opt-pt'!L2907)*'CPP Detay (yüksek)'!L$244,"Girilen Rakamda Hata Var")))</f>
        <v>0</v>
      </c>
      <c r="M2895" s="163">
        <f>+IF(M2889=1,M2907*'CPP Detay Tum Ay'!M$262+(1-'Measured TV opt-pt'!M2907)*'CPP Detay Tum Ay'!M$244,IF(M2889=2,M2907*'CPP Detay (düşük)'!M$262+(1-'Measured TV opt-pt'!M2907)*'CPP Detay (düşük)'!M$244,IF(M2889=3,M2907*'CPP Detay (yüksek)'!M$262+(1-'Measured TV opt-pt'!M2907)*'CPP Detay (yüksek)'!M$244,"Girilen Rakamda Hata Var")))</f>
        <v>0</v>
      </c>
      <c r="N2895" s="163">
        <f>+IF(N2889=1,N2907*'CPP Detay Tum Ay'!N$262+(1-'Measured TV opt-pt'!N2907)*'CPP Detay Tum Ay'!N$244,IF(N2889=2,N2907*'CPP Detay (düşük)'!N$262+(1-'Measured TV opt-pt'!N2907)*'CPP Detay (düşük)'!N$244,IF(N2889=3,N2907*'CPP Detay (yüksek)'!N$262+(1-'Measured TV opt-pt'!N2907)*'CPP Detay (yüksek)'!N$244,"Girilen Rakamda Hata Var")))</f>
        <v>0</v>
      </c>
      <c r="O2895" s="164">
        <f>+IF(O2889=1,O2907*'CPP Detay Tum Ay'!O$262+(1-'Measured TV opt-pt'!O2907)*'CPP Detay Tum Ay'!O$244,IF(O2889=2,O2907*'CPP Detay (düşük)'!O$262+(1-'Measured TV opt-pt'!O2907)*'CPP Detay (düşük)'!O$244,IF(O2889=3,O2907*'CPP Detay (yüksek)'!O$262+(1-'Measured TV opt-pt'!O2907)*'CPP Detay (yüksek)'!O$244,"Girilen Rakamda Hata Var")))</f>
        <v>0</v>
      </c>
      <c r="P2895" s="164"/>
    </row>
    <row r="2896" spans="1:16" x14ac:dyDescent="0.25">
      <c r="A2896" s="193" t="s">
        <v>119</v>
      </c>
      <c r="B2896" s="379"/>
      <c r="C2896" s="263" t="s">
        <v>16</v>
      </c>
      <c r="D2896" s="264">
        <f>+SUMPRODUCT(D2897:D2901,D2884:D2888)</f>
        <v>25.290771227041649</v>
      </c>
      <c r="E2896" s="264">
        <f t="shared" ref="E2896" si="6612">+SUMPRODUCT(E2897:E2901,E2884:E2888)</f>
        <v>25.304076039856689</v>
      </c>
      <c r="F2896" s="264">
        <f t="shared" ref="F2896" si="6613">+SUMPRODUCT(F2897:F2901,F2884:F2888)</f>
        <v>27.643309020934343</v>
      </c>
      <c r="G2896" s="264">
        <f t="shared" ref="G2896" si="6614">+SUMPRODUCT(G2897:G2901,G2884:G2888)</f>
        <v>37.846141379301152</v>
      </c>
      <c r="H2896" s="264">
        <f t="shared" ref="H2896" si="6615">+SUMPRODUCT(H2897:H2901,H2884:H2888)</f>
        <v>44.510490755207861</v>
      </c>
      <c r="I2896" s="264">
        <f t="shared" ref="I2896" si="6616">+SUMPRODUCT(I2897:I2901,I2884:I2888)</f>
        <v>37.961155581059145</v>
      </c>
      <c r="J2896" s="264">
        <f t="shared" ref="J2896" si="6617">+SUMPRODUCT(J2897:J2901,J2884:J2888)</f>
        <v>26.255486327032166</v>
      </c>
      <c r="K2896" s="264">
        <f t="shared" ref="K2896" si="6618">+SUMPRODUCT(K2897:K2901,K2884:K2888)</f>
        <v>22.9784839600655</v>
      </c>
      <c r="L2896" s="264">
        <f t="shared" ref="L2896" si="6619">+SUMPRODUCT(L2897:L2901,L2884:L2888)</f>
        <v>33.299156543907785</v>
      </c>
      <c r="M2896" s="264">
        <f t="shared" ref="M2896" si="6620">+SUMPRODUCT(M2897:M2901,M2884:M2888)</f>
        <v>37.028214579706173</v>
      </c>
      <c r="N2896" s="264">
        <f t="shared" ref="N2896" si="6621">+SUMPRODUCT(N2897:N2901,N2884:N2888)</f>
        <v>34.280449692454184</v>
      </c>
      <c r="O2896" s="265">
        <f t="shared" ref="O2896" si="6622">+SUMPRODUCT(O2897:O2901,O2884:O2888)</f>
        <v>29.126033809479445</v>
      </c>
      <c r="P2896" s="165"/>
    </row>
    <row r="2897" spans="1:53" x14ac:dyDescent="0.25">
      <c r="A2897" s="193" t="s">
        <v>119</v>
      </c>
      <c r="B2897" s="379"/>
      <c r="C2897" s="77" t="s">
        <v>212</v>
      </c>
      <c r="D2897" s="261">
        <f>+D2891*(D2903*D2929+(1-D2903)*D2928)</f>
        <v>23.987511177043448</v>
      </c>
      <c r="E2897" s="261">
        <f t="shared" ref="E2897:O2897" si="6623">+E2891*(E2903*E2929+(1-E2903)*E2928)</f>
        <v>23.422421452525921</v>
      </c>
      <c r="F2897" s="261">
        <f t="shared" si="6623"/>
        <v>25.251150295794595</v>
      </c>
      <c r="G2897" s="261">
        <f t="shared" si="6623"/>
        <v>33.61906636206011</v>
      </c>
      <c r="H2897" s="261">
        <f t="shared" si="6623"/>
        <v>39.586489913266838</v>
      </c>
      <c r="I2897" s="261">
        <f t="shared" si="6623"/>
        <v>34.296119175633095</v>
      </c>
      <c r="J2897" s="261">
        <f t="shared" si="6623"/>
        <v>24.360216392343478</v>
      </c>
      <c r="K2897" s="261">
        <f t="shared" si="6623"/>
        <v>22.638814878733228</v>
      </c>
      <c r="L2897" s="261">
        <f t="shared" si="6623"/>
        <v>31.183601739800341</v>
      </c>
      <c r="M2897" s="261">
        <f t="shared" si="6623"/>
        <v>35.033452856735813</v>
      </c>
      <c r="N2897" s="261">
        <f t="shared" si="6623"/>
        <v>32.570779472239778</v>
      </c>
      <c r="O2897" s="262">
        <f t="shared" si="6623"/>
        <v>27.479540942444356</v>
      </c>
      <c r="P2897" s="162"/>
    </row>
    <row r="2898" spans="1:53" x14ac:dyDescent="0.25">
      <c r="A2898" s="193" t="s">
        <v>119</v>
      </c>
      <c r="B2898" s="379"/>
      <c r="C2898" s="77" t="s">
        <v>213</v>
      </c>
      <c r="D2898" s="261">
        <f>+D2892*(D2904*D2929+(1-D2904)*D2928)</f>
        <v>0</v>
      </c>
      <c r="E2898" s="261">
        <f t="shared" ref="E2898:O2898" si="6624">+E2892*(E2904*E2929+(1-E2904)*E2928)</f>
        <v>0</v>
      </c>
      <c r="F2898" s="261">
        <f t="shared" si="6624"/>
        <v>0</v>
      </c>
      <c r="G2898" s="261">
        <f t="shared" si="6624"/>
        <v>0</v>
      </c>
      <c r="H2898" s="261">
        <f t="shared" si="6624"/>
        <v>0</v>
      </c>
      <c r="I2898" s="261">
        <f t="shared" si="6624"/>
        <v>0</v>
      </c>
      <c r="J2898" s="261">
        <f t="shared" si="6624"/>
        <v>0</v>
      </c>
      <c r="K2898" s="261">
        <f t="shared" si="6624"/>
        <v>0</v>
      </c>
      <c r="L2898" s="261">
        <f t="shared" si="6624"/>
        <v>0</v>
      </c>
      <c r="M2898" s="261">
        <f t="shared" si="6624"/>
        <v>0</v>
      </c>
      <c r="N2898" s="261">
        <f t="shared" si="6624"/>
        <v>0</v>
      </c>
      <c r="O2898" s="262">
        <f t="shared" si="6624"/>
        <v>0</v>
      </c>
      <c r="P2898" s="244"/>
    </row>
    <row r="2899" spans="1:53" x14ac:dyDescent="0.25">
      <c r="A2899" s="193" t="s">
        <v>119</v>
      </c>
      <c r="B2899" s="379"/>
      <c r="C2899" s="77" t="s">
        <v>214</v>
      </c>
      <c r="D2899" s="261">
        <f>+D2893*(D2905*D2929+(1-D2905)*D2928)</f>
        <v>29.15917804211567</v>
      </c>
      <c r="E2899" s="261">
        <f t="shared" ref="E2899:O2899" si="6625">+E2893*(E2905*E2929+(1-E2905)*E2928)</f>
        <v>29.976425588125942</v>
      </c>
      <c r="F2899" s="261">
        <f t="shared" si="6625"/>
        <v>33.770474311506831</v>
      </c>
      <c r="G2899" s="261">
        <f t="shared" si="6625"/>
        <v>43.176156823875694</v>
      </c>
      <c r="H2899" s="261">
        <f t="shared" si="6625"/>
        <v>51.0283560196062</v>
      </c>
      <c r="I2899" s="261">
        <f t="shared" si="6625"/>
        <v>43.48639732208968</v>
      </c>
      <c r="J2899" s="261">
        <f t="shared" si="6625"/>
        <v>29.657617230341074</v>
      </c>
      <c r="K2899" s="261">
        <f t="shared" si="6625"/>
        <v>24.618624828809072</v>
      </c>
      <c r="L2899" s="261">
        <f t="shared" si="6625"/>
        <v>39.187743654759302</v>
      </c>
      <c r="M2899" s="261">
        <f t="shared" si="6625"/>
        <v>43.959010066720587</v>
      </c>
      <c r="N2899" s="261">
        <f t="shared" si="6625"/>
        <v>40.5647587687642</v>
      </c>
      <c r="O2899" s="262">
        <f t="shared" si="6625"/>
        <v>34.129619164646762</v>
      </c>
      <c r="P2899" s="244"/>
    </row>
    <row r="2900" spans="1:53" x14ac:dyDescent="0.25">
      <c r="A2900" s="193" t="s">
        <v>119</v>
      </c>
      <c r="B2900" s="379"/>
      <c r="C2900" s="77" t="s">
        <v>215</v>
      </c>
      <c r="D2900" s="161">
        <f>+D2894*(D2906*D2929+(1-D2906)*D2928)</f>
        <v>18.170093712093372</v>
      </c>
      <c r="E2900" s="161">
        <f t="shared" ref="E2900:O2900" si="6626">+E2894*(E2906*E2929+(1-E2906)*E2928)</f>
        <v>17.39183807386668</v>
      </c>
      <c r="F2900" s="161">
        <f t="shared" si="6626"/>
        <v>25.838258086480636</v>
      </c>
      <c r="G2900" s="161">
        <f t="shared" si="6626"/>
        <v>41.921072672405252</v>
      </c>
      <c r="H2900" s="161">
        <f t="shared" si="6626"/>
        <v>49.703559919823668</v>
      </c>
      <c r="I2900" s="161">
        <f t="shared" si="6626"/>
        <v>42.823022764879333</v>
      </c>
      <c r="J2900" s="161">
        <f t="shared" si="6626"/>
        <v>28.862420738968318</v>
      </c>
      <c r="K2900" s="161">
        <f t="shared" si="6626"/>
        <v>23.969486068396634</v>
      </c>
      <c r="L2900" s="161">
        <f t="shared" si="6626"/>
        <v>48.78087602808192</v>
      </c>
      <c r="M2900" s="161">
        <f t="shared" si="6626"/>
        <v>49.612772995570346</v>
      </c>
      <c r="N2900" s="161">
        <f t="shared" si="6626"/>
        <v>44.643873188868163</v>
      </c>
      <c r="O2900" s="162">
        <f t="shared" si="6626"/>
        <v>0</v>
      </c>
      <c r="P2900" s="244"/>
    </row>
    <row r="2901" spans="1:53" ht="15.75" thickBot="1" x14ac:dyDescent="0.3">
      <c r="A2901" s="193" t="s">
        <v>119</v>
      </c>
      <c r="B2901" s="379"/>
      <c r="C2901" s="96" t="s">
        <v>230</v>
      </c>
      <c r="D2901" s="163">
        <f>+D2895*(D2907*D2929+(1-D2907)*D2928)</f>
        <v>0</v>
      </c>
      <c r="E2901" s="163">
        <f t="shared" ref="E2901:O2901" si="6627">+E2895*(E2907*E2929+(1-E2907)*E2928)</f>
        <v>0</v>
      </c>
      <c r="F2901" s="163">
        <f t="shared" si="6627"/>
        <v>0</v>
      </c>
      <c r="G2901" s="163">
        <f t="shared" si="6627"/>
        <v>0</v>
      </c>
      <c r="H2901" s="163">
        <f t="shared" si="6627"/>
        <v>0</v>
      </c>
      <c r="I2901" s="163">
        <f t="shared" si="6627"/>
        <v>0</v>
      </c>
      <c r="J2901" s="163">
        <f t="shared" si="6627"/>
        <v>0</v>
      </c>
      <c r="K2901" s="163">
        <f t="shared" si="6627"/>
        <v>0</v>
      </c>
      <c r="L2901" s="163">
        <f t="shared" si="6627"/>
        <v>0</v>
      </c>
      <c r="M2901" s="163">
        <f t="shared" si="6627"/>
        <v>0</v>
      </c>
      <c r="N2901" s="163">
        <f t="shared" si="6627"/>
        <v>0</v>
      </c>
      <c r="O2901" s="164">
        <f t="shared" si="6627"/>
        <v>0</v>
      </c>
      <c r="P2901" s="164"/>
    </row>
    <row r="2902" spans="1:53" x14ac:dyDescent="0.25">
      <c r="A2902" s="193" t="s">
        <v>119</v>
      </c>
      <c r="B2902" s="379"/>
      <c r="C2902" s="204" t="s">
        <v>2</v>
      </c>
      <c r="D2902" s="205">
        <f>+IFERROR(SUMPRODUCT(D2903:D2907,D2909:D2913)/D2908,0)</f>
        <v>0</v>
      </c>
      <c r="E2902" s="205">
        <f t="shared" ref="E2902" si="6628">+IFERROR(SUMPRODUCT(E2903:E2907,E2909:E2913)/E2908,0)</f>
        <v>0</v>
      </c>
      <c r="F2902" s="205">
        <f t="shared" ref="F2902" si="6629">+IFERROR(SUMPRODUCT(F2903:F2907,F2909:F2913)/F2908,0)</f>
        <v>0</v>
      </c>
      <c r="G2902" s="205">
        <f t="shared" ref="G2902" si="6630">+IFERROR(SUMPRODUCT(G2903:G2907,G2909:G2913)/G2908,0)</f>
        <v>0</v>
      </c>
      <c r="H2902" s="205">
        <f t="shared" ref="H2902" si="6631">+IFERROR(SUMPRODUCT(H2903:H2907,H2909:H2913)/H2908,0)</f>
        <v>0</v>
      </c>
      <c r="I2902" s="205">
        <f t="shared" ref="I2902" si="6632">+IFERROR(SUMPRODUCT(I2903:I2907,I2909:I2913)/I2908,0)</f>
        <v>0.50549385364880528</v>
      </c>
      <c r="J2902" s="205">
        <f t="shared" ref="J2902" si="6633">+IFERROR(SUMPRODUCT(J2903:J2907,J2909:J2913)/J2908,0)</f>
        <v>0.44999999999999996</v>
      </c>
      <c r="K2902" s="205">
        <f t="shared" ref="K2902" si="6634">+IFERROR(SUMPRODUCT(K2903:K2907,K2909:K2913)/K2908,0)</f>
        <v>0</v>
      </c>
      <c r="L2902" s="205">
        <f t="shared" ref="L2902" si="6635">+IFERROR(SUMPRODUCT(L2903:L2907,L2909:L2913)/L2908,0)</f>
        <v>0</v>
      </c>
      <c r="M2902" s="205">
        <f t="shared" ref="M2902" si="6636">+IFERROR(SUMPRODUCT(M2903:M2907,M2909:M2913)/M2908,0)</f>
        <v>0</v>
      </c>
      <c r="N2902" s="205">
        <f t="shared" ref="N2902" si="6637">+IFERROR(SUMPRODUCT(N2903:N2907,N2909:N2913)/N2908,0)</f>
        <v>0</v>
      </c>
      <c r="O2902" s="205">
        <f t="shared" ref="O2902" si="6638">+IFERROR(SUMPRODUCT(O2903:O2907,O2909:O2913)/O2908,0)</f>
        <v>0</v>
      </c>
      <c r="P2902" s="166">
        <f>+SUMPRODUCT(D2902:O2902,D2908:O2908)/P2908</f>
        <v>0.46715165981455326</v>
      </c>
      <c r="R2902" s="192">
        <f>+D2902</f>
        <v>0</v>
      </c>
      <c r="S2902" s="192">
        <f t="shared" ref="S2902" si="6639">+E2902</f>
        <v>0</v>
      </c>
      <c r="T2902" s="192">
        <f t="shared" ref="T2902" si="6640">+F2902</f>
        <v>0</v>
      </c>
      <c r="U2902" s="192">
        <f t="shared" ref="U2902" si="6641">+G2902</f>
        <v>0</v>
      </c>
      <c r="V2902" s="192">
        <f t="shared" ref="V2902" si="6642">+H2902</f>
        <v>0</v>
      </c>
      <c r="W2902" s="192">
        <f t="shared" ref="W2902" si="6643">+I2902</f>
        <v>0.50549385364880528</v>
      </c>
      <c r="X2902" s="192">
        <f t="shared" ref="X2902" si="6644">+J2902</f>
        <v>0.44999999999999996</v>
      </c>
      <c r="Y2902" s="192">
        <f t="shared" ref="Y2902" si="6645">+K2902</f>
        <v>0</v>
      </c>
      <c r="Z2902" s="192">
        <f t="shared" ref="Z2902" si="6646">+L2902</f>
        <v>0</v>
      </c>
      <c r="AA2902" s="192">
        <f t="shared" ref="AA2902" si="6647">+M2902</f>
        <v>0</v>
      </c>
      <c r="AB2902" s="192">
        <f t="shared" ref="AB2902" si="6648">+N2902</f>
        <v>0</v>
      </c>
      <c r="AC2902" s="192">
        <f t="shared" ref="AC2902" si="6649">+O2902</f>
        <v>0</v>
      </c>
      <c r="AD2902" s="190">
        <f>+D2908</f>
        <v>0</v>
      </c>
      <c r="AE2902" s="190">
        <f t="shared" ref="AE2902" si="6650">+E2908</f>
        <v>0</v>
      </c>
      <c r="AF2902" s="190">
        <f t="shared" ref="AF2902" si="6651">+F2908</f>
        <v>0</v>
      </c>
      <c r="AG2902" s="190">
        <f t="shared" ref="AG2902" si="6652">+G2908</f>
        <v>0</v>
      </c>
      <c r="AH2902" s="190">
        <f t="shared" ref="AH2902" si="6653">+H2908</f>
        <v>0</v>
      </c>
      <c r="AI2902" s="190">
        <f t="shared" ref="AI2902" si="6654">+I2908</f>
        <v>218.94316579439047</v>
      </c>
      <c r="AJ2902" s="190">
        <f t="shared" ref="AJ2902" si="6655">+J2908</f>
        <v>489.44308552868466</v>
      </c>
      <c r="AK2902" s="190">
        <f t="shared" ref="AK2902" si="6656">+K2908</f>
        <v>0</v>
      </c>
      <c r="AL2902" s="190">
        <f t="shared" ref="AL2902" si="6657">+L2908</f>
        <v>0</v>
      </c>
      <c r="AM2902" s="190">
        <f t="shared" ref="AM2902" si="6658">+M2908</f>
        <v>0</v>
      </c>
      <c r="AN2902" s="190">
        <f t="shared" ref="AN2902" si="6659">+N2908</f>
        <v>0</v>
      </c>
      <c r="AO2902" s="190">
        <f t="shared" ref="AO2902" si="6660">+O2908</f>
        <v>0</v>
      </c>
    </row>
    <row r="2903" spans="1:53" x14ac:dyDescent="0.25">
      <c r="A2903" s="193" t="s">
        <v>119</v>
      </c>
      <c r="B2903" s="379"/>
      <c r="C2903" s="178" t="s">
        <v>3</v>
      </c>
      <c r="D2903" s="179">
        <v>0.45</v>
      </c>
      <c r="E2903" s="179">
        <v>0.45</v>
      </c>
      <c r="F2903" s="179">
        <v>0.45</v>
      </c>
      <c r="G2903" s="179">
        <v>0.45</v>
      </c>
      <c r="H2903" s="179">
        <v>0.45</v>
      </c>
      <c r="I2903" s="179">
        <v>0.45</v>
      </c>
      <c r="J2903" s="179">
        <v>0.45</v>
      </c>
      <c r="K2903" s="179">
        <v>0.48915873014712274</v>
      </c>
      <c r="L2903" s="179">
        <v>0.4834974169537235</v>
      </c>
      <c r="M2903" s="179">
        <v>0.45414569524687309</v>
      </c>
      <c r="N2903" s="179">
        <v>0.38276016431267579</v>
      </c>
      <c r="O2903" s="179">
        <v>0.34111134082271427</v>
      </c>
      <c r="P2903" s="180">
        <f>+SUMPRODUCT(D2903:O2903,D2909:O2909)/P2909</f>
        <v>0.45</v>
      </c>
    </row>
    <row r="2904" spans="1:53" x14ac:dyDescent="0.25">
      <c r="A2904" s="193" t="s">
        <v>119</v>
      </c>
      <c r="B2904" s="379"/>
      <c r="C2904" s="178" t="s">
        <v>200</v>
      </c>
      <c r="D2904" s="179">
        <v>0.45</v>
      </c>
      <c r="E2904" s="179">
        <v>0.45</v>
      </c>
      <c r="F2904" s="179">
        <v>0.45</v>
      </c>
      <c r="G2904" s="179">
        <v>0.45</v>
      </c>
      <c r="H2904" s="179">
        <v>0.45</v>
      </c>
      <c r="I2904" s="179">
        <v>0.45</v>
      </c>
      <c r="J2904" s="179">
        <v>0.45</v>
      </c>
      <c r="K2904" s="179">
        <v>0.48915873014712274</v>
      </c>
      <c r="L2904" s="179">
        <v>0.4834974169537235</v>
      </c>
      <c r="M2904" s="179">
        <v>0.45414569524687309</v>
      </c>
      <c r="N2904" s="179">
        <v>0.38276016431267579</v>
      </c>
      <c r="O2904" s="179">
        <v>0.34111134082271427</v>
      </c>
      <c r="P2904" s="242"/>
    </row>
    <row r="2905" spans="1:53" x14ac:dyDescent="0.25">
      <c r="A2905" s="193" t="s">
        <v>119</v>
      </c>
      <c r="B2905" s="379"/>
      <c r="C2905" s="178" t="s">
        <v>201</v>
      </c>
      <c r="D2905" s="179">
        <v>0.45</v>
      </c>
      <c r="E2905" s="179">
        <v>0.45</v>
      </c>
      <c r="F2905" s="179">
        <v>0.45</v>
      </c>
      <c r="G2905" s="179">
        <v>0.45</v>
      </c>
      <c r="H2905" s="179">
        <v>0.45</v>
      </c>
      <c r="I2905" s="179">
        <v>0.45</v>
      </c>
      <c r="J2905" s="179">
        <v>0.45</v>
      </c>
      <c r="K2905" s="179">
        <v>0.48915873014712274</v>
      </c>
      <c r="L2905" s="179">
        <v>0.4834974169537235</v>
      </c>
      <c r="M2905" s="179">
        <v>0.45414569524687309</v>
      </c>
      <c r="N2905" s="179">
        <v>0.38276016431267579</v>
      </c>
      <c r="O2905" s="179">
        <v>0.34111134082271427</v>
      </c>
      <c r="P2905" s="242"/>
    </row>
    <row r="2906" spans="1:53" x14ac:dyDescent="0.25">
      <c r="A2906" s="193" t="s">
        <v>119</v>
      </c>
      <c r="B2906" s="379"/>
      <c r="C2906" s="178" t="s">
        <v>202</v>
      </c>
      <c r="D2906" s="179">
        <v>0.45</v>
      </c>
      <c r="E2906" s="179">
        <v>0.45</v>
      </c>
      <c r="F2906" s="179">
        <v>0.45</v>
      </c>
      <c r="G2906" s="179">
        <v>0.45</v>
      </c>
      <c r="H2906" s="179">
        <v>0.45</v>
      </c>
      <c r="I2906" s="179">
        <v>0.45</v>
      </c>
      <c r="J2906" s="179">
        <v>0.45</v>
      </c>
      <c r="K2906" s="179">
        <v>0.48915873014712274</v>
      </c>
      <c r="L2906" s="179">
        <v>0.4834974169537235</v>
      </c>
      <c r="M2906" s="179">
        <v>0.45414569524687309</v>
      </c>
      <c r="N2906" s="179">
        <v>0.38276016431267579</v>
      </c>
      <c r="O2906" s="179">
        <v>0.34111134082271427</v>
      </c>
      <c r="P2906" s="242"/>
    </row>
    <row r="2907" spans="1:53" ht="15.75" thickBot="1" x14ac:dyDescent="0.3">
      <c r="A2907" s="193" t="s">
        <v>119</v>
      </c>
      <c r="B2907" s="379"/>
      <c r="C2907" s="280" t="s">
        <v>231</v>
      </c>
      <c r="D2907" s="179">
        <v>0.45</v>
      </c>
      <c r="E2907" s="179">
        <v>0.45</v>
      </c>
      <c r="F2907" s="179">
        <v>0.45</v>
      </c>
      <c r="G2907" s="179">
        <v>0.45</v>
      </c>
      <c r="H2907" s="179">
        <v>0.45</v>
      </c>
      <c r="I2907" s="179">
        <v>0.45</v>
      </c>
      <c r="J2907" s="179">
        <v>0.45</v>
      </c>
      <c r="K2907" s="179">
        <v>0.48915873014712274</v>
      </c>
      <c r="L2907" s="179">
        <v>0.4834974169537235</v>
      </c>
      <c r="M2907" s="179">
        <v>0.45414569524687309</v>
      </c>
      <c r="N2907" s="179">
        <v>0.38276016431267579</v>
      </c>
      <c r="O2907" s="179">
        <v>0.34111134082271427</v>
      </c>
      <c r="P2907" s="182">
        <f t="shared" ref="P2907" si="6661">+SUMPRODUCT(D2907:O2907,D2913:O2913)/P2913</f>
        <v>0.45</v>
      </c>
    </row>
    <row r="2908" spans="1:53" x14ac:dyDescent="0.25">
      <c r="A2908" s="193" t="s">
        <v>119</v>
      </c>
      <c r="B2908" s="379"/>
      <c r="C2908" s="99" t="s">
        <v>239</v>
      </c>
      <c r="D2908" s="100">
        <f>+D2877/D2890/30</f>
        <v>0</v>
      </c>
      <c r="E2908" s="100">
        <f t="shared" ref="E2908:O2908" si="6662">+E2877/E2890/30</f>
        <v>0</v>
      </c>
      <c r="F2908" s="100">
        <f t="shared" si="6662"/>
        <v>0</v>
      </c>
      <c r="G2908" s="100">
        <f t="shared" si="6662"/>
        <v>0</v>
      </c>
      <c r="H2908" s="100">
        <f t="shared" si="6662"/>
        <v>0</v>
      </c>
      <c r="I2908" s="100">
        <f t="shared" si="6662"/>
        <v>218.94316579439047</v>
      </c>
      <c r="J2908" s="100">
        <f t="shared" si="6662"/>
        <v>489.44308552868466</v>
      </c>
      <c r="K2908" s="100">
        <f t="shared" si="6662"/>
        <v>0</v>
      </c>
      <c r="L2908" s="100">
        <f t="shared" si="6662"/>
        <v>0</v>
      </c>
      <c r="M2908" s="100">
        <f t="shared" si="6662"/>
        <v>0</v>
      </c>
      <c r="N2908" s="100">
        <f t="shared" si="6662"/>
        <v>0</v>
      </c>
      <c r="O2908" s="167">
        <f t="shared" si="6662"/>
        <v>0</v>
      </c>
      <c r="P2908" s="167">
        <f>SUM(D2908:O2908)</f>
        <v>708.38625132307516</v>
      </c>
    </row>
    <row r="2909" spans="1:53" x14ac:dyDescent="0.25">
      <c r="A2909" s="193" t="s">
        <v>119</v>
      </c>
      <c r="B2909" s="379"/>
      <c r="C2909" s="86" t="s">
        <v>240</v>
      </c>
      <c r="D2909" s="87">
        <f>+D2908*D2884</f>
        <v>0</v>
      </c>
      <c r="E2909" s="87">
        <f t="shared" ref="E2909" si="6663">+E2908*E2884</f>
        <v>0</v>
      </c>
      <c r="F2909" s="87">
        <f t="shared" ref="F2909" si="6664">+F2908*F2884</f>
        <v>0</v>
      </c>
      <c r="G2909" s="87">
        <f t="shared" ref="G2909" si="6665">+G2908*G2884</f>
        <v>0</v>
      </c>
      <c r="H2909" s="87">
        <f t="shared" ref="H2909" si="6666">+H2908*H2884</f>
        <v>0</v>
      </c>
      <c r="I2909" s="87">
        <f t="shared" ref="I2909" si="6667">+I2908*I2884</f>
        <v>128.83473378087561</v>
      </c>
      <c r="J2909" s="87">
        <f t="shared" ref="J2909" si="6668">+J2908*J2884</f>
        <v>296.41347520699418</v>
      </c>
      <c r="K2909" s="87">
        <f t="shared" ref="K2909" si="6669">+K2908*K2884</f>
        <v>0</v>
      </c>
      <c r="L2909" s="87">
        <f t="shared" ref="L2909" si="6670">+L2908*L2884</f>
        <v>0</v>
      </c>
      <c r="M2909" s="87">
        <f t="shared" ref="M2909" si="6671">+M2908*M2884</f>
        <v>0</v>
      </c>
      <c r="N2909" s="87">
        <f t="shared" ref="N2909" si="6672">+N2908*N2884</f>
        <v>0</v>
      </c>
      <c r="O2909" s="159">
        <f t="shared" ref="O2909" si="6673">+O2908*O2884</f>
        <v>0</v>
      </c>
      <c r="P2909" s="159">
        <f t="shared" ref="P2909:P2919" si="6674">SUM(D2909:O2909)</f>
        <v>425.24820898786982</v>
      </c>
      <c r="AP2909" s="190">
        <f>+D2909</f>
        <v>0</v>
      </c>
      <c r="AQ2909" s="190">
        <f t="shared" ref="AQ2909:AQ2913" si="6675">+E2909</f>
        <v>0</v>
      </c>
      <c r="AR2909" s="190">
        <f t="shared" ref="AR2909:AR2913" si="6676">+F2909</f>
        <v>0</v>
      </c>
      <c r="AS2909" s="190">
        <f t="shared" ref="AS2909:AS2913" si="6677">+G2909</f>
        <v>0</v>
      </c>
      <c r="AT2909" s="190">
        <f t="shared" ref="AT2909:AT2913" si="6678">+H2909</f>
        <v>0</v>
      </c>
      <c r="AU2909" s="190">
        <f t="shared" ref="AU2909:AU2913" si="6679">+I2909</f>
        <v>128.83473378087561</v>
      </c>
      <c r="AV2909" s="190">
        <f t="shared" ref="AV2909:AV2913" si="6680">+J2909</f>
        <v>296.41347520699418</v>
      </c>
      <c r="AW2909" s="190">
        <f t="shared" ref="AW2909:AW2913" si="6681">+K2909</f>
        <v>0</v>
      </c>
      <c r="AX2909" s="190">
        <f t="shared" ref="AX2909:AX2913" si="6682">+L2909</f>
        <v>0</v>
      </c>
      <c r="AY2909" s="190">
        <f t="shared" ref="AY2909:AY2913" si="6683">+M2909</f>
        <v>0</v>
      </c>
      <c r="AZ2909" s="190">
        <f t="shared" ref="AZ2909:AZ2913" si="6684">+N2909</f>
        <v>0</v>
      </c>
      <c r="BA2909" s="190">
        <f t="shared" ref="BA2909:BA2913" si="6685">+O2909</f>
        <v>0</v>
      </c>
    </row>
    <row r="2910" spans="1:53" x14ac:dyDescent="0.25">
      <c r="A2910" s="193" t="s">
        <v>119</v>
      </c>
      <c r="B2910" s="379"/>
      <c r="C2910" s="86" t="s">
        <v>241</v>
      </c>
      <c r="D2910" s="87">
        <f>+D2908*D2885</f>
        <v>0</v>
      </c>
      <c r="E2910" s="87">
        <f t="shared" ref="E2910:O2910" si="6686">+E2908*E2885</f>
        <v>0</v>
      </c>
      <c r="F2910" s="87">
        <f t="shared" si="6686"/>
        <v>0</v>
      </c>
      <c r="G2910" s="87">
        <f t="shared" si="6686"/>
        <v>0</v>
      </c>
      <c r="H2910" s="87">
        <f t="shared" si="6686"/>
        <v>0</v>
      </c>
      <c r="I2910" s="87">
        <f t="shared" si="6686"/>
        <v>0</v>
      </c>
      <c r="J2910" s="87">
        <f t="shared" si="6686"/>
        <v>0</v>
      </c>
      <c r="K2910" s="87">
        <f t="shared" si="6686"/>
        <v>0</v>
      </c>
      <c r="L2910" s="87">
        <f t="shared" si="6686"/>
        <v>0</v>
      </c>
      <c r="M2910" s="87">
        <f t="shared" si="6686"/>
        <v>0</v>
      </c>
      <c r="N2910" s="87">
        <f t="shared" si="6686"/>
        <v>0</v>
      </c>
      <c r="O2910" s="159">
        <f t="shared" si="6686"/>
        <v>0</v>
      </c>
      <c r="P2910" s="159"/>
      <c r="AP2910" s="190">
        <f t="shared" ref="AP2910:AP2913" si="6687">+D2910</f>
        <v>0</v>
      </c>
      <c r="AQ2910" s="190">
        <f t="shared" si="6675"/>
        <v>0</v>
      </c>
      <c r="AR2910" s="190">
        <f t="shared" si="6676"/>
        <v>0</v>
      </c>
      <c r="AS2910" s="190">
        <f t="shared" si="6677"/>
        <v>0</v>
      </c>
      <c r="AT2910" s="190">
        <f t="shared" si="6678"/>
        <v>0</v>
      </c>
      <c r="AU2910" s="190">
        <f t="shared" si="6679"/>
        <v>0</v>
      </c>
      <c r="AV2910" s="190">
        <f t="shared" si="6680"/>
        <v>0</v>
      </c>
      <c r="AW2910" s="190">
        <f t="shared" si="6681"/>
        <v>0</v>
      </c>
      <c r="AX2910" s="190">
        <f t="shared" si="6682"/>
        <v>0</v>
      </c>
      <c r="AY2910" s="190">
        <f t="shared" si="6683"/>
        <v>0</v>
      </c>
      <c r="AZ2910" s="190">
        <f t="shared" si="6684"/>
        <v>0</v>
      </c>
      <c r="BA2910" s="190">
        <f t="shared" si="6685"/>
        <v>0</v>
      </c>
    </row>
    <row r="2911" spans="1:53" x14ac:dyDescent="0.25">
      <c r="A2911" s="193" t="s">
        <v>119</v>
      </c>
      <c r="B2911" s="379"/>
      <c r="C2911" s="86" t="s">
        <v>242</v>
      </c>
      <c r="D2911" s="87">
        <f>+D2908*D2886</f>
        <v>0</v>
      </c>
      <c r="E2911" s="87">
        <f t="shared" ref="E2911:O2911" si="6688">+E2908*E2886</f>
        <v>0</v>
      </c>
      <c r="F2911" s="87">
        <f t="shared" si="6688"/>
        <v>0</v>
      </c>
      <c r="G2911" s="87">
        <f t="shared" si="6688"/>
        <v>0</v>
      </c>
      <c r="H2911" s="87">
        <f t="shared" si="6688"/>
        <v>0</v>
      </c>
      <c r="I2911" s="87">
        <f t="shared" si="6688"/>
        <v>51.386898438843907</v>
      </c>
      <c r="J2911" s="87">
        <f t="shared" si="6688"/>
        <v>73.652254205825827</v>
      </c>
      <c r="K2911" s="87">
        <f t="shared" si="6688"/>
        <v>0</v>
      </c>
      <c r="L2911" s="87">
        <f t="shared" si="6688"/>
        <v>0</v>
      </c>
      <c r="M2911" s="87">
        <f t="shared" si="6688"/>
        <v>0</v>
      </c>
      <c r="N2911" s="87">
        <f t="shared" si="6688"/>
        <v>0</v>
      </c>
      <c r="O2911" s="159">
        <f t="shared" si="6688"/>
        <v>0</v>
      </c>
      <c r="P2911" s="159"/>
      <c r="AP2911" s="190">
        <f t="shared" si="6687"/>
        <v>0</v>
      </c>
      <c r="AQ2911" s="190">
        <f t="shared" si="6675"/>
        <v>0</v>
      </c>
      <c r="AR2911" s="190">
        <f t="shared" si="6676"/>
        <v>0</v>
      </c>
      <c r="AS2911" s="190">
        <f t="shared" si="6677"/>
        <v>0</v>
      </c>
      <c r="AT2911" s="190">
        <f t="shared" si="6678"/>
        <v>0</v>
      </c>
      <c r="AU2911" s="190">
        <f t="shared" si="6679"/>
        <v>51.386898438843907</v>
      </c>
      <c r="AV2911" s="190">
        <f t="shared" si="6680"/>
        <v>73.652254205825827</v>
      </c>
      <c r="AW2911" s="190">
        <f t="shared" si="6681"/>
        <v>0</v>
      </c>
      <c r="AX2911" s="190">
        <f t="shared" si="6682"/>
        <v>0</v>
      </c>
      <c r="AY2911" s="190">
        <f t="shared" si="6683"/>
        <v>0</v>
      </c>
      <c r="AZ2911" s="190">
        <f t="shared" si="6684"/>
        <v>0</v>
      </c>
      <c r="BA2911" s="190">
        <f t="shared" si="6685"/>
        <v>0</v>
      </c>
    </row>
    <row r="2912" spans="1:53" x14ac:dyDescent="0.25">
      <c r="A2912" s="193" t="s">
        <v>119</v>
      </c>
      <c r="B2912" s="379"/>
      <c r="C2912" s="86" t="s">
        <v>243</v>
      </c>
      <c r="D2912" s="87">
        <f>+D2908*D2887</f>
        <v>0</v>
      </c>
      <c r="E2912" s="87">
        <f t="shared" ref="E2912:O2912" si="6689">+E2908*E2887</f>
        <v>0</v>
      </c>
      <c r="F2912" s="87">
        <f t="shared" si="6689"/>
        <v>0</v>
      </c>
      <c r="G2912" s="87">
        <f t="shared" si="6689"/>
        <v>0</v>
      </c>
      <c r="H2912" s="87">
        <f t="shared" si="6689"/>
        <v>0</v>
      </c>
      <c r="I2912" s="87">
        <f t="shared" si="6689"/>
        <v>38.721533574670964</v>
      </c>
      <c r="J2912" s="87">
        <f t="shared" si="6689"/>
        <v>119.37735611586459</v>
      </c>
      <c r="K2912" s="87">
        <f t="shared" si="6689"/>
        <v>0</v>
      </c>
      <c r="L2912" s="87">
        <f t="shared" si="6689"/>
        <v>0</v>
      </c>
      <c r="M2912" s="87">
        <f t="shared" si="6689"/>
        <v>0</v>
      </c>
      <c r="N2912" s="87">
        <f t="shared" si="6689"/>
        <v>0</v>
      </c>
      <c r="O2912" s="159">
        <f t="shared" si="6689"/>
        <v>0</v>
      </c>
      <c r="P2912" s="159"/>
      <c r="AP2912" s="190">
        <f t="shared" si="6687"/>
        <v>0</v>
      </c>
      <c r="AQ2912" s="190">
        <f t="shared" si="6675"/>
        <v>0</v>
      </c>
      <c r="AR2912" s="190">
        <f t="shared" si="6676"/>
        <v>0</v>
      </c>
      <c r="AS2912" s="190">
        <f t="shared" si="6677"/>
        <v>0</v>
      </c>
      <c r="AT2912" s="190">
        <f t="shared" si="6678"/>
        <v>0</v>
      </c>
      <c r="AU2912" s="190">
        <f t="shared" si="6679"/>
        <v>38.721533574670964</v>
      </c>
      <c r="AV2912" s="190">
        <f t="shared" si="6680"/>
        <v>119.37735611586459</v>
      </c>
      <c r="AW2912" s="190">
        <f t="shared" si="6681"/>
        <v>0</v>
      </c>
      <c r="AX2912" s="190">
        <f t="shared" si="6682"/>
        <v>0</v>
      </c>
      <c r="AY2912" s="190">
        <f t="shared" si="6683"/>
        <v>0</v>
      </c>
      <c r="AZ2912" s="190">
        <f t="shared" si="6684"/>
        <v>0</v>
      </c>
      <c r="BA2912" s="190">
        <f t="shared" si="6685"/>
        <v>0</v>
      </c>
    </row>
    <row r="2913" spans="1:53" ht="15.75" thickBot="1" x14ac:dyDescent="0.3">
      <c r="A2913" s="193" t="s">
        <v>119</v>
      </c>
      <c r="B2913" s="379"/>
      <c r="C2913" s="96" t="s">
        <v>244</v>
      </c>
      <c r="D2913" s="251">
        <f>+D2908*D2888</f>
        <v>0</v>
      </c>
      <c r="E2913" s="251">
        <f t="shared" ref="E2913:O2913" si="6690">+E2908*E2888</f>
        <v>0</v>
      </c>
      <c r="F2913" s="251">
        <f t="shared" si="6690"/>
        <v>0</v>
      </c>
      <c r="G2913" s="251">
        <f t="shared" si="6690"/>
        <v>0</v>
      </c>
      <c r="H2913" s="251">
        <f t="shared" si="6690"/>
        <v>0</v>
      </c>
      <c r="I2913" s="251">
        <v>27</v>
      </c>
      <c r="J2913" s="251">
        <f t="shared" si="6690"/>
        <v>0</v>
      </c>
      <c r="K2913" s="251">
        <f t="shared" si="6690"/>
        <v>0</v>
      </c>
      <c r="L2913" s="251">
        <f t="shared" si="6690"/>
        <v>0</v>
      </c>
      <c r="M2913" s="251">
        <f t="shared" si="6690"/>
        <v>0</v>
      </c>
      <c r="N2913" s="251">
        <f t="shared" si="6690"/>
        <v>0</v>
      </c>
      <c r="O2913" s="251">
        <f t="shared" si="6690"/>
        <v>0</v>
      </c>
      <c r="P2913" s="169">
        <f t="shared" si="6674"/>
        <v>27</v>
      </c>
      <c r="AP2913" s="190">
        <f t="shared" si="6687"/>
        <v>0</v>
      </c>
      <c r="AQ2913" s="190">
        <f t="shared" si="6675"/>
        <v>0</v>
      </c>
      <c r="AR2913" s="190">
        <f t="shared" si="6676"/>
        <v>0</v>
      </c>
      <c r="AS2913" s="190">
        <f t="shared" si="6677"/>
        <v>0</v>
      </c>
      <c r="AT2913" s="190">
        <f t="shared" si="6678"/>
        <v>0</v>
      </c>
      <c r="AU2913" s="190">
        <f t="shared" si="6679"/>
        <v>27</v>
      </c>
      <c r="AV2913" s="190">
        <f t="shared" si="6680"/>
        <v>0</v>
      </c>
      <c r="AW2913" s="190">
        <f t="shared" si="6681"/>
        <v>0</v>
      </c>
      <c r="AX2913" s="190">
        <f t="shared" si="6682"/>
        <v>0</v>
      </c>
      <c r="AY2913" s="190">
        <f t="shared" si="6683"/>
        <v>0</v>
      </c>
      <c r="AZ2913" s="190">
        <f t="shared" si="6684"/>
        <v>0</v>
      </c>
      <c r="BA2913" s="190">
        <f t="shared" si="6685"/>
        <v>0</v>
      </c>
    </row>
    <row r="2914" spans="1:53" x14ac:dyDescent="0.25">
      <c r="A2914" s="193" t="s">
        <v>119</v>
      </c>
      <c r="B2914" s="379"/>
      <c r="C2914" s="99" t="s">
        <v>245</v>
      </c>
      <c r="D2914" s="100">
        <f>+IFERROR(D2877/D2896/30,0)</f>
        <v>0</v>
      </c>
      <c r="E2914" s="100">
        <f t="shared" ref="E2914:O2914" si="6691">+IFERROR(E2877/E2896/30,0)</f>
        <v>0</v>
      </c>
      <c r="F2914" s="100">
        <f t="shared" si="6691"/>
        <v>0</v>
      </c>
      <c r="G2914" s="100">
        <f t="shared" si="6691"/>
        <v>0</v>
      </c>
      <c r="H2914" s="100">
        <f t="shared" si="6691"/>
        <v>0</v>
      </c>
      <c r="I2914" s="100">
        <f t="shared" si="6691"/>
        <v>160</v>
      </c>
      <c r="J2914" s="100">
        <f t="shared" si="6691"/>
        <v>366.66666666666669</v>
      </c>
      <c r="K2914" s="100">
        <f t="shared" si="6691"/>
        <v>0</v>
      </c>
      <c r="L2914" s="100">
        <f t="shared" si="6691"/>
        <v>0</v>
      </c>
      <c r="M2914" s="100">
        <f t="shared" si="6691"/>
        <v>0</v>
      </c>
      <c r="N2914" s="100">
        <f t="shared" si="6691"/>
        <v>0</v>
      </c>
      <c r="O2914" s="167">
        <f t="shared" si="6691"/>
        <v>0</v>
      </c>
      <c r="P2914" s="167">
        <f t="shared" si="6674"/>
        <v>526.66666666666674</v>
      </c>
    </row>
    <row r="2915" spans="1:53" x14ac:dyDescent="0.25">
      <c r="A2915" s="193" t="s">
        <v>119</v>
      </c>
      <c r="B2915" s="379"/>
      <c r="C2915" s="86" t="s">
        <v>246</v>
      </c>
      <c r="D2915" s="266">
        <f t="shared" ref="D2915:O2915" si="6692">+IFERROR(D2878/D2897/30,0)</f>
        <v>0</v>
      </c>
      <c r="E2915" s="266">
        <f t="shared" si="6692"/>
        <v>0</v>
      </c>
      <c r="F2915" s="266">
        <f t="shared" si="6692"/>
        <v>0</v>
      </c>
      <c r="G2915" s="266">
        <f t="shared" si="6692"/>
        <v>0</v>
      </c>
      <c r="H2915" s="266">
        <f t="shared" si="6692"/>
        <v>0</v>
      </c>
      <c r="I2915" s="266">
        <f t="shared" si="6692"/>
        <v>94.150266486501295</v>
      </c>
      <c r="J2915" s="266">
        <f t="shared" si="6692"/>
        <v>222.0583845654543</v>
      </c>
      <c r="K2915" s="266">
        <f t="shared" si="6692"/>
        <v>0</v>
      </c>
      <c r="L2915" s="266">
        <f t="shared" si="6692"/>
        <v>0</v>
      </c>
      <c r="M2915" s="266">
        <f t="shared" si="6692"/>
        <v>0</v>
      </c>
      <c r="N2915" s="266">
        <f t="shared" si="6692"/>
        <v>0</v>
      </c>
      <c r="O2915" s="267">
        <f t="shared" si="6692"/>
        <v>0</v>
      </c>
      <c r="P2915" s="159">
        <f t="shared" si="6674"/>
        <v>316.2086510519556</v>
      </c>
    </row>
    <row r="2916" spans="1:53" x14ac:dyDescent="0.25">
      <c r="A2916" s="193" t="s">
        <v>119</v>
      </c>
      <c r="B2916" s="379"/>
      <c r="C2916" s="86" t="s">
        <v>247</v>
      </c>
      <c r="D2916" s="266">
        <f t="shared" ref="D2916:O2916" si="6693">+IFERROR(D2879/D2898/30,0)</f>
        <v>0</v>
      </c>
      <c r="E2916" s="266">
        <f t="shared" si="6693"/>
        <v>0</v>
      </c>
      <c r="F2916" s="266">
        <f t="shared" si="6693"/>
        <v>0</v>
      </c>
      <c r="G2916" s="266">
        <f t="shared" si="6693"/>
        <v>0</v>
      </c>
      <c r="H2916" s="266">
        <f t="shared" si="6693"/>
        <v>0</v>
      </c>
      <c r="I2916" s="266">
        <f t="shared" si="6693"/>
        <v>0</v>
      </c>
      <c r="J2916" s="266">
        <f t="shared" si="6693"/>
        <v>0</v>
      </c>
      <c r="K2916" s="266">
        <f t="shared" si="6693"/>
        <v>0</v>
      </c>
      <c r="L2916" s="266">
        <f t="shared" si="6693"/>
        <v>0</v>
      </c>
      <c r="M2916" s="266">
        <f t="shared" si="6693"/>
        <v>0</v>
      </c>
      <c r="N2916" s="266">
        <f t="shared" si="6693"/>
        <v>0</v>
      </c>
      <c r="O2916" s="267">
        <f t="shared" si="6693"/>
        <v>0</v>
      </c>
      <c r="P2916" s="159">
        <f t="shared" si="6674"/>
        <v>0</v>
      </c>
    </row>
    <row r="2917" spans="1:53" x14ac:dyDescent="0.25">
      <c r="A2917" s="193" t="s">
        <v>119</v>
      </c>
      <c r="B2917" s="379"/>
      <c r="C2917" s="86" t="s">
        <v>248</v>
      </c>
      <c r="D2917" s="266">
        <f t="shared" ref="D2917:O2917" si="6694">+IFERROR(D2880/D2899/30,0)</f>
        <v>0</v>
      </c>
      <c r="E2917" s="266">
        <f t="shared" si="6694"/>
        <v>0</v>
      </c>
      <c r="F2917" s="266">
        <f t="shared" si="6694"/>
        <v>0</v>
      </c>
      <c r="G2917" s="266">
        <f t="shared" si="6694"/>
        <v>0</v>
      </c>
      <c r="H2917" s="266">
        <f t="shared" si="6694"/>
        <v>0</v>
      </c>
      <c r="I2917" s="266">
        <f t="shared" si="6694"/>
        <v>37.552685055884389</v>
      </c>
      <c r="J2917" s="266">
        <f t="shared" si="6694"/>
        <v>55.176643292376063</v>
      </c>
      <c r="K2917" s="266">
        <f t="shared" si="6694"/>
        <v>0</v>
      </c>
      <c r="L2917" s="266">
        <f t="shared" si="6694"/>
        <v>0</v>
      </c>
      <c r="M2917" s="266">
        <f t="shared" si="6694"/>
        <v>0</v>
      </c>
      <c r="N2917" s="266">
        <f t="shared" si="6694"/>
        <v>0</v>
      </c>
      <c r="O2917" s="267">
        <f t="shared" si="6694"/>
        <v>0</v>
      </c>
      <c r="P2917" s="159">
        <f t="shared" si="6674"/>
        <v>92.729328348260452</v>
      </c>
    </row>
    <row r="2918" spans="1:53" x14ac:dyDescent="0.25">
      <c r="A2918" s="193" t="s">
        <v>119</v>
      </c>
      <c r="B2918" s="379"/>
      <c r="C2918" s="86" t="s">
        <v>249</v>
      </c>
      <c r="D2918" s="87">
        <f t="shared" ref="D2918:O2918" si="6695">+IFERROR(D2881/D2900/30,0)</f>
        <v>0</v>
      </c>
      <c r="E2918" s="87">
        <f t="shared" si="6695"/>
        <v>0</v>
      </c>
      <c r="F2918" s="87">
        <f t="shared" si="6695"/>
        <v>0</v>
      </c>
      <c r="G2918" s="87">
        <f t="shared" si="6695"/>
        <v>0</v>
      </c>
      <c r="H2918" s="87">
        <f t="shared" si="6695"/>
        <v>0</v>
      </c>
      <c r="I2918" s="87">
        <f t="shared" si="6695"/>
        <v>28.297048457614327</v>
      </c>
      <c r="J2918" s="87">
        <f t="shared" si="6695"/>
        <v>89.431638808836254</v>
      </c>
      <c r="K2918" s="87">
        <f t="shared" si="6695"/>
        <v>0</v>
      </c>
      <c r="L2918" s="87">
        <f t="shared" si="6695"/>
        <v>0</v>
      </c>
      <c r="M2918" s="87">
        <f t="shared" si="6695"/>
        <v>0</v>
      </c>
      <c r="N2918" s="87">
        <f t="shared" si="6695"/>
        <v>0</v>
      </c>
      <c r="O2918" s="159">
        <f t="shared" si="6695"/>
        <v>0</v>
      </c>
      <c r="P2918" s="159">
        <f t="shared" si="6674"/>
        <v>117.72868726645058</v>
      </c>
    </row>
    <row r="2919" spans="1:53" ht="15.75" thickBot="1" x14ac:dyDescent="0.3">
      <c r="A2919" s="193" t="s">
        <v>119</v>
      </c>
      <c r="B2919" s="379"/>
      <c r="C2919" s="96" t="s">
        <v>250</v>
      </c>
      <c r="D2919" s="168">
        <f t="shared" ref="D2919:O2919" si="6696">+IFERROR(D2882/D2901/30,0)</f>
        <v>0</v>
      </c>
      <c r="E2919" s="168">
        <f t="shared" si="6696"/>
        <v>0</v>
      </c>
      <c r="F2919" s="168">
        <f t="shared" si="6696"/>
        <v>0</v>
      </c>
      <c r="G2919" s="168">
        <f t="shared" si="6696"/>
        <v>0</v>
      </c>
      <c r="H2919" s="168">
        <f t="shared" si="6696"/>
        <v>0</v>
      </c>
      <c r="I2919" s="168">
        <f t="shared" si="6696"/>
        <v>0</v>
      </c>
      <c r="J2919" s="168">
        <f t="shared" si="6696"/>
        <v>0</v>
      </c>
      <c r="K2919" s="168">
        <f t="shared" si="6696"/>
        <v>0</v>
      </c>
      <c r="L2919" s="168">
        <f t="shared" si="6696"/>
        <v>0</v>
      </c>
      <c r="M2919" s="168">
        <f t="shared" si="6696"/>
        <v>0</v>
      </c>
      <c r="N2919" s="168">
        <f t="shared" si="6696"/>
        <v>0</v>
      </c>
      <c r="O2919" s="169">
        <f t="shared" si="6696"/>
        <v>0</v>
      </c>
      <c r="P2919" s="169">
        <f t="shared" si="6674"/>
        <v>0</v>
      </c>
    </row>
    <row r="2920" spans="1:53" ht="15.75" thickBot="1" x14ac:dyDescent="0.3">
      <c r="A2920" s="193" t="s">
        <v>119</v>
      </c>
      <c r="B2920" s="379"/>
      <c r="C2920" s="183" t="s">
        <v>13</v>
      </c>
      <c r="D2920" s="72">
        <v>0</v>
      </c>
      <c r="E2920" s="72">
        <v>0</v>
      </c>
      <c r="F2920" s="72">
        <v>0</v>
      </c>
      <c r="G2920" s="72">
        <v>0</v>
      </c>
      <c r="H2920" s="72">
        <v>0</v>
      </c>
      <c r="I2920" s="72">
        <v>10</v>
      </c>
      <c r="J2920" s="72">
        <v>10</v>
      </c>
      <c r="K2920" s="72">
        <v>0</v>
      </c>
      <c r="L2920" s="72">
        <v>0</v>
      </c>
      <c r="M2920" s="72">
        <v>0</v>
      </c>
      <c r="N2920" s="72">
        <v>0</v>
      </c>
      <c r="O2920" s="72">
        <v>0</v>
      </c>
      <c r="P2920" s="184"/>
    </row>
    <row r="2921" spans="1:53" x14ac:dyDescent="0.25">
      <c r="A2921" s="193" t="s">
        <v>119</v>
      </c>
      <c r="B2921" s="379"/>
      <c r="C2921" s="99" t="s">
        <v>4</v>
      </c>
      <c r="D2921" s="100" t="e">
        <f>+D2914/D2920*30</f>
        <v>#DIV/0!</v>
      </c>
      <c r="E2921" s="100" t="e">
        <f t="shared" ref="E2921" si="6697">+E2914/E2920*30</f>
        <v>#DIV/0!</v>
      </c>
      <c r="F2921" s="100" t="e">
        <f t="shared" ref="F2921" si="6698">+F2914/F2920*30</f>
        <v>#DIV/0!</v>
      </c>
      <c r="G2921" s="100" t="e">
        <f t="shared" ref="G2921" si="6699">+G2914/G2920*30</f>
        <v>#DIV/0!</v>
      </c>
      <c r="H2921" s="100" t="e">
        <f t="shared" ref="H2921" si="6700">+H2914/H2920*30</f>
        <v>#DIV/0!</v>
      </c>
      <c r="I2921" s="100">
        <f t="shared" ref="I2921" si="6701">+I2914/I2920*30</f>
        <v>480</v>
      </c>
      <c r="J2921" s="100">
        <f t="shared" ref="J2921" si="6702">+J2914/J2920*30</f>
        <v>1100.0000000000002</v>
      </c>
      <c r="K2921" s="100" t="e">
        <f t="shared" ref="K2921" si="6703">+K2914/K2920*30</f>
        <v>#DIV/0!</v>
      </c>
      <c r="L2921" s="100" t="e">
        <f t="shared" ref="L2921" si="6704">+L2914/L2920*30</f>
        <v>#DIV/0!</v>
      </c>
      <c r="M2921" s="100" t="e">
        <f t="shared" ref="M2921" si="6705">+M2914/M2920*30</f>
        <v>#DIV/0!</v>
      </c>
      <c r="N2921" s="100" t="e">
        <f t="shared" ref="N2921" si="6706">+N2914/N2920*30</f>
        <v>#DIV/0!</v>
      </c>
      <c r="O2921" s="167" t="e">
        <f t="shared" ref="O2921" si="6707">+O2914/O2920*30</f>
        <v>#DIV/0!</v>
      </c>
      <c r="P2921" s="167" t="e">
        <f>SUM(D2921:O2921)</f>
        <v>#DIV/0!</v>
      </c>
    </row>
    <row r="2922" spans="1:53" x14ac:dyDescent="0.25">
      <c r="A2922" s="193" t="s">
        <v>119</v>
      </c>
      <c r="B2922" s="379"/>
      <c r="C2922" s="86" t="s">
        <v>216</v>
      </c>
      <c r="D2922" s="87" t="e">
        <f>+D2915/D2920*30</f>
        <v>#DIV/0!</v>
      </c>
      <c r="E2922" s="87" t="e">
        <f t="shared" ref="E2922:O2922" si="6708">+E2915/E2920*30</f>
        <v>#DIV/0!</v>
      </c>
      <c r="F2922" s="87" t="e">
        <f t="shared" si="6708"/>
        <v>#DIV/0!</v>
      </c>
      <c r="G2922" s="87" t="e">
        <f t="shared" si="6708"/>
        <v>#DIV/0!</v>
      </c>
      <c r="H2922" s="87" t="e">
        <f t="shared" si="6708"/>
        <v>#DIV/0!</v>
      </c>
      <c r="I2922" s="87">
        <f t="shared" si="6708"/>
        <v>282.45079945950391</v>
      </c>
      <c r="J2922" s="87">
        <f t="shared" si="6708"/>
        <v>666.17515369636283</v>
      </c>
      <c r="K2922" s="87" t="e">
        <f t="shared" si="6708"/>
        <v>#DIV/0!</v>
      </c>
      <c r="L2922" s="87" t="e">
        <f t="shared" si="6708"/>
        <v>#DIV/0!</v>
      </c>
      <c r="M2922" s="87" t="e">
        <f t="shared" si="6708"/>
        <v>#DIV/0!</v>
      </c>
      <c r="N2922" s="87" t="e">
        <f t="shared" si="6708"/>
        <v>#DIV/0!</v>
      </c>
      <c r="O2922" s="159" t="e">
        <f t="shared" si="6708"/>
        <v>#DIV/0!</v>
      </c>
      <c r="P2922" s="159" t="e">
        <f t="shared" ref="P2922:P2926" si="6709">SUM(D2922:O2922)</f>
        <v>#DIV/0!</v>
      </c>
    </row>
    <row r="2923" spans="1:53" x14ac:dyDescent="0.25">
      <c r="A2923" s="193" t="s">
        <v>119</v>
      </c>
      <c r="B2923" s="379"/>
      <c r="C2923" s="86" t="s">
        <v>217</v>
      </c>
      <c r="D2923" s="87" t="e">
        <f>+D2916/D2920*30</f>
        <v>#DIV/0!</v>
      </c>
      <c r="E2923" s="87" t="e">
        <f t="shared" ref="E2923:O2923" si="6710">+E2916/E2920*30</f>
        <v>#DIV/0!</v>
      </c>
      <c r="F2923" s="87" t="e">
        <f t="shared" si="6710"/>
        <v>#DIV/0!</v>
      </c>
      <c r="G2923" s="87" t="e">
        <f t="shared" si="6710"/>
        <v>#DIV/0!</v>
      </c>
      <c r="H2923" s="87" t="e">
        <f t="shared" si="6710"/>
        <v>#DIV/0!</v>
      </c>
      <c r="I2923" s="87">
        <f t="shared" si="6710"/>
        <v>0</v>
      </c>
      <c r="J2923" s="87">
        <f t="shared" si="6710"/>
        <v>0</v>
      </c>
      <c r="K2923" s="87" t="e">
        <f t="shared" si="6710"/>
        <v>#DIV/0!</v>
      </c>
      <c r="L2923" s="87" t="e">
        <f t="shared" si="6710"/>
        <v>#DIV/0!</v>
      </c>
      <c r="M2923" s="87" t="e">
        <f t="shared" si="6710"/>
        <v>#DIV/0!</v>
      </c>
      <c r="N2923" s="87" t="e">
        <f t="shared" si="6710"/>
        <v>#DIV/0!</v>
      </c>
      <c r="O2923" s="159" t="e">
        <f t="shared" si="6710"/>
        <v>#DIV/0!</v>
      </c>
      <c r="P2923" s="159"/>
    </row>
    <row r="2924" spans="1:53" x14ac:dyDescent="0.25">
      <c r="A2924" s="193" t="s">
        <v>119</v>
      </c>
      <c r="B2924" s="379"/>
      <c r="C2924" s="86" t="s">
        <v>218</v>
      </c>
      <c r="D2924" s="87" t="e">
        <f>+D2917/D2920*30</f>
        <v>#DIV/0!</v>
      </c>
      <c r="E2924" s="87" t="e">
        <f t="shared" ref="E2924:O2924" si="6711">+E2917/E2920*30</f>
        <v>#DIV/0!</v>
      </c>
      <c r="F2924" s="87" t="e">
        <f t="shared" si="6711"/>
        <v>#DIV/0!</v>
      </c>
      <c r="G2924" s="87" t="e">
        <f t="shared" si="6711"/>
        <v>#DIV/0!</v>
      </c>
      <c r="H2924" s="87" t="e">
        <f t="shared" si="6711"/>
        <v>#DIV/0!</v>
      </c>
      <c r="I2924" s="87">
        <f t="shared" si="6711"/>
        <v>112.65805516765316</v>
      </c>
      <c r="J2924" s="87">
        <f t="shared" si="6711"/>
        <v>165.52992987712818</v>
      </c>
      <c r="K2924" s="87" t="e">
        <f t="shared" si="6711"/>
        <v>#DIV/0!</v>
      </c>
      <c r="L2924" s="87" t="e">
        <f t="shared" si="6711"/>
        <v>#DIV/0!</v>
      </c>
      <c r="M2924" s="87" t="e">
        <f t="shared" si="6711"/>
        <v>#DIV/0!</v>
      </c>
      <c r="N2924" s="87" t="e">
        <f t="shared" si="6711"/>
        <v>#DIV/0!</v>
      </c>
      <c r="O2924" s="159" t="e">
        <f t="shared" si="6711"/>
        <v>#DIV/0!</v>
      </c>
      <c r="P2924" s="159"/>
    </row>
    <row r="2925" spans="1:53" x14ac:dyDescent="0.25">
      <c r="A2925" s="193" t="s">
        <v>119</v>
      </c>
      <c r="B2925" s="379"/>
      <c r="C2925" s="86" t="s">
        <v>219</v>
      </c>
      <c r="D2925" s="87" t="e">
        <f>+D2918/D2920*30</f>
        <v>#DIV/0!</v>
      </c>
      <c r="E2925" s="87" t="e">
        <f t="shared" ref="E2925:O2925" si="6712">+E2918/E2920*30</f>
        <v>#DIV/0!</v>
      </c>
      <c r="F2925" s="87" t="e">
        <f t="shared" si="6712"/>
        <v>#DIV/0!</v>
      </c>
      <c r="G2925" s="87" t="e">
        <f t="shared" si="6712"/>
        <v>#DIV/0!</v>
      </c>
      <c r="H2925" s="87" t="e">
        <f t="shared" si="6712"/>
        <v>#DIV/0!</v>
      </c>
      <c r="I2925" s="87">
        <f t="shared" si="6712"/>
        <v>84.891145372842985</v>
      </c>
      <c r="J2925" s="87">
        <f t="shared" si="6712"/>
        <v>268.29491642650879</v>
      </c>
      <c r="K2925" s="87" t="e">
        <f t="shared" si="6712"/>
        <v>#DIV/0!</v>
      </c>
      <c r="L2925" s="87" t="e">
        <f t="shared" si="6712"/>
        <v>#DIV/0!</v>
      </c>
      <c r="M2925" s="87" t="e">
        <f t="shared" si="6712"/>
        <v>#DIV/0!</v>
      </c>
      <c r="N2925" s="87" t="e">
        <f t="shared" si="6712"/>
        <v>#DIV/0!</v>
      </c>
      <c r="O2925" s="159" t="e">
        <f t="shared" si="6712"/>
        <v>#DIV/0!</v>
      </c>
      <c r="P2925" s="159"/>
    </row>
    <row r="2926" spans="1:53" ht="15.75" thickBot="1" x14ac:dyDescent="0.3">
      <c r="A2926" s="193" t="s">
        <v>119</v>
      </c>
      <c r="B2926" s="379"/>
      <c r="C2926" s="96" t="s">
        <v>238</v>
      </c>
      <c r="D2926" s="168" t="e">
        <f>+D2919/D2920*30</f>
        <v>#DIV/0!</v>
      </c>
      <c r="E2926" s="168" t="e">
        <f t="shared" ref="E2926:O2926" si="6713">+E2919/E2920*30</f>
        <v>#DIV/0!</v>
      </c>
      <c r="F2926" s="168" t="e">
        <f t="shared" si="6713"/>
        <v>#DIV/0!</v>
      </c>
      <c r="G2926" s="168" t="e">
        <f t="shared" si="6713"/>
        <v>#DIV/0!</v>
      </c>
      <c r="H2926" s="168" t="e">
        <f t="shared" si="6713"/>
        <v>#DIV/0!</v>
      </c>
      <c r="I2926" s="168">
        <f t="shared" si="6713"/>
        <v>0</v>
      </c>
      <c r="J2926" s="168">
        <f t="shared" si="6713"/>
        <v>0</v>
      </c>
      <c r="K2926" s="168" t="e">
        <f t="shared" si="6713"/>
        <v>#DIV/0!</v>
      </c>
      <c r="L2926" s="168" t="e">
        <f t="shared" si="6713"/>
        <v>#DIV/0!</v>
      </c>
      <c r="M2926" s="168" t="e">
        <f t="shared" si="6713"/>
        <v>#DIV/0!</v>
      </c>
      <c r="N2926" s="168" t="e">
        <f t="shared" si="6713"/>
        <v>#DIV/0!</v>
      </c>
      <c r="O2926" s="169" t="e">
        <f t="shared" si="6713"/>
        <v>#DIV/0!</v>
      </c>
      <c r="P2926" s="169" t="e">
        <f t="shared" si="6709"/>
        <v>#DIV/0!</v>
      </c>
    </row>
    <row r="2927" spans="1:53" x14ac:dyDescent="0.25">
      <c r="A2927" s="193" t="s">
        <v>119</v>
      </c>
      <c r="B2927" s="379"/>
      <c r="C2927" s="76" t="s">
        <v>8</v>
      </c>
      <c r="D2927" s="170">
        <f t="shared" ref="D2927:O2927" si="6714">+D2896/D2890</f>
        <v>1.3590254148239236</v>
      </c>
      <c r="E2927" s="170">
        <f t="shared" si="6714"/>
        <v>1.3288217070916015</v>
      </c>
      <c r="F2927" s="170">
        <f t="shared" si="6714"/>
        <v>1.3288217070916011</v>
      </c>
      <c r="G2927" s="170">
        <f t="shared" si="6714"/>
        <v>1.3683947862149402</v>
      </c>
      <c r="H2927" s="170">
        <f t="shared" si="6714"/>
        <v>1.3683947862149406</v>
      </c>
      <c r="I2927" s="170">
        <f t="shared" si="6714"/>
        <v>1.3683947862149406</v>
      </c>
      <c r="J2927" s="170">
        <f t="shared" si="6714"/>
        <v>1.3348447787145945</v>
      </c>
      <c r="K2927" s="170">
        <f t="shared" si="6714"/>
        <v>1.3290003520153764</v>
      </c>
      <c r="L2927" s="170">
        <f t="shared" si="6714"/>
        <v>1.3879643268437349</v>
      </c>
      <c r="M2927" s="170">
        <f t="shared" si="6714"/>
        <v>1.3584518568902837</v>
      </c>
      <c r="N2927" s="170">
        <f t="shared" si="6714"/>
        <v>1.3683280622493934</v>
      </c>
      <c r="O2927" s="171">
        <f t="shared" si="6714"/>
        <v>1.3740901869876869</v>
      </c>
      <c r="P2927" s="171"/>
    </row>
    <row r="2928" spans="1:53" x14ac:dyDescent="0.25">
      <c r="A2928" s="193" t="s">
        <v>119</v>
      </c>
      <c r="B2928" s="379"/>
      <c r="C2928" s="77" t="s">
        <v>6</v>
      </c>
      <c r="D2928" s="172">
        <f>+VLOOKUP(D2876,Conversion!$B$33:$N$71,(MATCH('Measured TV opt-pt'!D2875,butget_aylar_opt,0)+1),0)</f>
        <v>1.4212830229615727</v>
      </c>
      <c r="E2928" s="172">
        <f>+VLOOKUP(E2876,Conversion!$B$33:$N$71,(MATCH('Measured TV opt-pt'!E2875,butget_aylar_opt,0)+1),0)</f>
        <v>1.3879412224131498</v>
      </c>
      <c r="F2928" s="172">
        <f>+VLOOKUP(F2876,Conversion!$B$33:$N$71,(MATCH('Measured TV opt-pt'!F2875,butget_aylar_opt,0)+1),0)</f>
        <v>1.3879412224131498</v>
      </c>
      <c r="G2928" s="172">
        <f>+VLOOKUP(G2876,Conversion!$B$33:$N$71,(MATCH('Measured TV opt-pt'!G2875,butget_aylar_opt,0)+1),0)</f>
        <v>1.4395267054790617</v>
      </c>
      <c r="H2928" s="172">
        <f>+VLOOKUP(H2876,Conversion!$B$33:$N$71,(MATCH('Measured TV opt-pt'!H2875,butget_aylar_opt,0)+1),0)</f>
        <v>1.4395267054790617</v>
      </c>
      <c r="I2928" s="172">
        <f>+VLOOKUP(I2876,Conversion!$B$33:$N$71,(MATCH('Measured TV opt-pt'!I2875,butget_aylar_opt,0)+1),0)</f>
        <v>1.4395267054790617</v>
      </c>
      <c r="J2928" s="172">
        <f>+VLOOKUP(J2876,Conversion!$B$33:$N$71,(MATCH('Measured TV opt-pt'!J2875,butget_aylar_opt,0)+1),0)</f>
        <v>1.4020071204138036</v>
      </c>
      <c r="K2928" s="172">
        <f>+VLOOKUP(K2876,Conversion!$B$33:$N$71,(MATCH('Measured TV opt-pt'!K2875,butget_aylar_opt,0)+1),0)</f>
        <v>1.4020071204138036</v>
      </c>
      <c r="L2928" s="172">
        <f>+VLOOKUP(L2876,Conversion!$B$33:$N$71,(MATCH('Measured TV opt-pt'!L2875,butget_aylar_opt,0)+1),0)</f>
        <v>1.4574217656681872</v>
      </c>
      <c r="M2928" s="172">
        <f>+VLOOKUP(M2876,Conversion!$B$33:$N$71,(MATCH('Measured TV opt-pt'!M2875,butget_aylar_opt,0)+1),0)</f>
        <v>1.4212830229615727</v>
      </c>
      <c r="N2928" s="172">
        <f>+VLOOKUP(N2876,Conversion!$B$33:$N$71,(MATCH('Measured TV opt-pt'!N2875,butget_aylar_opt,0)+1),0)</f>
        <v>1.4212830229615727</v>
      </c>
      <c r="O2928" s="173">
        <f>+VLOOKUP(O2876,Conversion!$B$33:$N$71,(MATCH('Measured TV opt-pt'!O2875,butget_aylar_opt,0)+1),0)</f>
        <v>1.4212830229615727</v>
      </c>
      <c r="P2928" s="173"/>
    </row>
    <row r="2929" spans="1:16" ht="15.75" thickBot="1" x14ac:dyDescent="0.3">
      <c r="A2929" s="193" t="s">
        <v>119</v>
      </c>
      <c r="B2929" s="380"/>
      <c r="C2929" s="96" t="s">
        <v>7</v>
      </c>
      <c r="D2929" s="172">
        <f>+VLOOKUP(D2876,Conversion!$B$74:$N$112,(MATCH('Measured TV opt-pt'!D2875,budget_aylar_pt,0)+1),0)</f>
        <v>1.2829327826556853</v>
      </c>
      <c r="E2929" s="172">
        <f>+VLOOKUP(E2876,Conversion!$B$74:$N$112,(MATCH('Measured TV opt-pt'!E2875,budget_aylar_pt,0)+1),0)</f>
        <v>1.2565645216985974</v>
      </c>
      <c r="F2929" s="172">
        <f>+VLOOKUP(F2876,Conversion!$B$74:$N$112,(MATCH('Measured TV opt-pt'!F2875,budget_aylar_pt,0)+1),0)</f>
        <v>1.2565645216985974</v>
      </c>
      <c r="G2929" s="172">
        <f>+VLOOKUP(G2876,Conversion!$B$74:$N$112,(MATCH('Measured TV opt-pt'!G2875,budget_aylar_pt,0)+1),0)</f>
        <v>1.2814557737810139</v>
      </c>
      <c r="H2929" s="172">
        <f>+VLOOKUP(H2876,Conversion!$B$74:$N$112,(MATCH('Measured TV opt-pt'!H2875,budget_aylar_pt,0)+1),0)</f>
        <v>1.2814557737810139</v>
      </c>
      <c r="I2929" s="172">
        <f>+VLOOKUP(I2876,Conversion!$B$74:$N$112,(MATCH('Measured TV opt-pt'!I2875,budget_aylar_pt,0)+1),0)</f>
        <v>1.2814557737810139</v>
      </c>
      <c r="J2929" s="172">
        <f>+VLOOKUP(J2876,Conversion!$B$74:$N$112,(MATCH('Measured TV opt-pt'!J2875,budget_aylar_pt,0)+1),0)</f>
        <v>1.252757472193339</v>
      </c>
      <c r="K2929" s="172">
        <f>+VLOOKUP(K2876,Conversion!$B$74:$N$112,(MATCH('Measured TV opt-pt'!K2875,budget_aylar_pt,0)+1),0)</f>
        <v>1.252757472193339</v>
      </c>
      <c r="L2929" s="172">
        <f>+VLOOKUP(L2876,Conversion!$B$74:$N$112,(MATCH('Measured TV opt-pt'!L2875,budget_aylar_pt,0)+1),0)</f>
        <v>1.3137654887389967</v>
      </c>
      <c r="M2929" s="172">
        <f>+VLOOKUP(M2876,Conversion!$B$74:$N$112,(MATCH('Measured TV opt-pt'!M2875,budget_aylar_pt,0)+1),0)</f>
        <v>1.2829327826556853</v>
      </c>
      <c r="N2929" s="172">
        <f>+VLOOKUP(N2876,Conversion!$B$74:$N$112,(MATCH('Measured TV opt-pt'!N2875,budget_aylar_pt,0)+1),0)</f>
        <v>1.2829327826556853</v>
      </c>
      <c r="O2929" s="173">
        <f>+VLOOKUP(O2876,Conversion!$B$74:$N$112,(MATCH('Measured TV opt-pt'!O2875,budget_aylar_pt,0)+1),0)</f>
        <v>1.2829327826556853</v>
      </c>
      <c r="P2929" s="174"/>
    </row>
    <row r="2930" spans="1:16" ht="21.75" thickBot="1" x14ac:dyDescent="0.3">
      <c r="A2930" s="193" t="s">
        <v>119</v>
      </c>
      <c r="B2930" s="240" t="s">
        <v>126</v>
      </c>
      <c r="C2930" s="74" t="s">
        <v>107</v>
      </c>
      <c r="D2930" s="153">
        <v>1</v>
      </c>
      <c r="E2930" s="153">
        <v>2</v>
      </c>
      <c r="F2930" s="153">
        <v>3</v>
      </c>
      <c r="G2930" s="153">
        <v>4</v>
      </c>
      <c r="H2930" s="153">
        <v>5</v>
      </c>
      <c r="I2930" s="153">
        <v>6</v>
      </c>
      <c r="J2930" s="153">
        <v>7</v>
      </c>
      <c r="K2930" s="153">
        <v>8</v>
      </c>
      <c r="L2930" s="153">
        <v>9</v>
      </c>
      <c r="M2930" s="153">
        <v>10</v>
      </c>
      <c r="N2930" s="153">
        <v>11</v>
      </c>
      <c r="O2930" s="153">
        <v>12</v>
      </c>
      <c r="P2930" s="74" t="s">
        <v>127</v>
      </c>
    </row>
    <row r="2931" spans="1:16" ht="15.75" thickBot="1" x14ac:dyDescent="0.3">
      <c r="A2931" s="193" t="s">
        <v>119</v>
      </c>
      <c r="B2931" s="375" t="s">
        <v>161</v>
      </c>
      <c r="C2931" s="185" t="s">
        <v>33</v>
      </c>
      <c r="D2931" s="186" t="s">
        <v>25</v>
      </c>
      <c r="E2931" s="186" t="s">
        <v>25</v>
      </c>
      <c r="F2931" s="186" t="s">
        <v>25</v>
      </c>
      <c r="G2931" s="186" t="s">
        <v>25</v>
      </c>
      <c r="H2931" s="186" t="s">
        <v>25</v>
      </c>
      <c r="I2931" s="186" t="s">
        <v>25</v>
      </c>
      <c r="J2931" s="186" t="s">
        <v>25</v>
      </c>
      <c r="K2931" s="186" t="s">
        <v>25</v>
      </c>
      <c r="L2931" s="186" t="s">
        <v>25</v>
      </c>
      <c r="M2931" s="186" t="s">
        <v>25</v>
      </c>
      <c r="N2931" s="186" t="s">
        <v>25</v>
      </c>
      <c r="O2931" s="186" t="s">
        <v>25</v>
      </c>
      <c r="P2931" s="188" t="s">
        <v>108</v>
      </c>
    </row>
    <row r="2932" spans="1:16" x14ac:dyDescent="0.25">
      <c r="A2932" s="193" t="s">
        <v>119</v>
      </c>
      <c r="B2932" s="376"/>
      <c r="C2932" s="175" t="s">
        <v>125</v>
      </c>
      <c r="D2932" s="200"/>
      <c r="E2932" s="201"/>
      <c r="F2932" s="201">
        <v>164086.54</v>
      </c>
      <c r="G2932" s="201">
        <v>740404.19249999989</v>
      </c>
      <c r="H2932" s="201">
        <v>0</v>
      </c>
      <c r="I2932" s="201">
        <v>0</v>
      </c>
      <c r="J2932" s="201"/>
      <c r="K2932" s="201">
        <v>0</v>
      </c>
      <c r="L2932" s="201">
        <v>386609.5869095588</v>
      </c>
      <c r="M2932" s="201">
        <v>0</v>
      </c>
      <c r="N2932" s="201">
        <v>0</v>
      </c>
      <c r="O2932" s="176"/>
      <c r="P2932" s="176">
        <f>SUM(D2932:O2932)</f>
        <v>1291100.3194095588</v>
      </c>
    </row>
    <row r="2933" spans="1:16" x14ac:dyDescent="0.25">
      <c r="A2933" s="193" t="s">
        <v>119</v>
      </c>
      <c r="B2933" s="376"/>
      <c r="C2933" s="86" t="s">
        <v>1</v>
      </c>
      <c r="D2933" s="87">
        <f>+D2964*D2946*30</f>
        <v>0</v>
      </c>
      <c r="E2933" s="87">
        <f t="shared" ref="E2933:O2933" si="6715">+E2964*E2946*30</f>
        <v>0</v>
      </c>
      <c r="F2933" s="87">
        <f t="shared" si="6715"/>
        <v>105084.92507722626</v>
      </c>
      <c r="G2933" s="87">
        <f t="shared" si="6715"/>
        <v>349054.66272809234</v>
      </c>
      <c r="H2933" s="87">
        <f t="shared" si="6715"/>
        <v>0</v>
      </c>
      <c r="I2933" s="87">
        <f t="shared" si="6715"/>
        <v>0</v>
      </c>
      <c r="J2933" s="87">
        <f t="shared" si="6715"/>
        <v>0</v>
      </c>
      <c r="K2933" s="87">
        <f t="shared" si="6715"/>
        <v>0</v>
      </c>
      <c r="L2933" s="87">
        <f t="shared" si="6715"/>
        <v>269651.55345097726</v>
      </c>
      <c r="M2933" s="87">
        <f t="shared" si="6715"/>
        <v>0</v>
      </c>
      <c r="N2933" s="87">
        <f t="shared" si="6715"/>
        <v>0</v>
      </c>
      <c r="O2933" s="159">
        <f t="shared" si="6715"/>
        <v>0</v>
      </c>
      <c r="P2933" s="159">
        <f t="shared" ref="P2933:P2937" si="6716">SUM(D2933:O2933)</f>
        <v>723791.14125629584</v>
      </c>
    </row>
    <row r="2934" spans="1:16" x14ac:dyDescent="0.25">
      <c r="A2934" s="193" t="s">
        <v>119</v>
      </c>
      <c r="B2934" s="376"/>
      <c r="C2934" s="86" t="s">
        <v>209</v>
      </c>
      <c r="D2934" s="87">
        <f t="shared" ref="D2934:O2937" si="6717">+D2965*D2947*30</f>
        <v>0</v>
      </c>
      <c r="E2934" s="259">
        <f t="shared" si="6717"/>
        <v>0</v>
      </c>
      <c r="F2934" s="259">
        <f t="shared" si="6717"/>
        <v>0</v>
      </c>
      <c r="G2934" s="259">
        <f t="shared" si="6717"/>
        <v>0</v>
      </c>
      <c r="H2934" s="259">
        <f t="shared" si="6717"/>
        <v>0</v>
      </c>
      <c r="I2934" s="259">
        <f t="shared" si="6717"/>
        <v>0</v>
      </c>
      <c r="J2934" s="259">
        <f t="shared" si="6717"/>
        <v>0</v>
      </c>
      <c r="K2934" s="259">
        <f t="shared" si="6717"/>
        <v>0</v>
      </c>
      <c r="L2934" s="259">
        <f t="shared" si="6717"/>
        <v>0</v>
      </c>
      <c r="M2934" s="259">
        <f t="shared" si="6717"/>
        <v>0</v>
      </c>
      <c r="N2934" s="259">
        <f t="shared" si="6717"/>
        <v>0</v>
      </c>
      <c r="O2934" s="260">
        <f t="shared" si="6717"/>
        <v>0</v>
      </c>
      <c r="P2934" s="260"/>
    </row>
    <row r="2935" spans="1:16" x14ac:dyDescent="0.25">
      <c r="A2935" s="193" t="s">
        <v>119</v>
      </c>
      <c r="B2935" s="376"/>
      <c r="C2935" s="86" t="s">
        <v>210</v>
      </c>
      <c r="D2935" s="87">
        <f t="shared" si="6717"/>
        <v>0</v>
      </c>
      <c r="E2935" s="259">
        <f t="shared" si="6717"/>
        <v>0</v>
      </c>
      <c r="F2935" s="259">
        <f t="shared" si="6717"/>
        <v>56056.701446318322</v>
      </c>
      <c r="G2935" s="259">
        <f t="shared" si="6717"/>
        <v>219685.50856739405</v>
      </c>
      <c r="H2935" s="259">
        <f t="shared" si="6717"/>
        <v>0</v>
      </c>
      <c r="I2935" s="259">
        <f t="shared" si="6717"/>
        <v>0</v>
      </c>
      <c r="J2935" s="259">
        <f t="shared" si="6717"/>
        <v>0</v>
      </c>
      <c r="K2935" s="259">
        <f t="shared" si="6717"/>
        <v>0</v>
      </c>
      <c r="L2935" s="259">
        <f t="shared" si="6717"/>
        <v>112656.27167356221</v>
      </c>
      <c r="M2935" s="259">
        <f t="shared" si="6717"/>
        <v>0</v>
      </c>
      <c r="N2935" s="259">
        <f t="shared" si="6717"/>
        <v>0</v>
      </c>
      <c r="O2935" s="260">
        <f t="shared" si="6717"/>
        <v>0</v>
      </c>
      <c r="P2935" s="260"/>
    </row>
    <row r="2936" spans="1:16" x14ac:dyDescent="0.25">
      <c r="A2936" s="193" t="s">
        <v>119</v>
      </c>
      <c r="B2936" s="376"/>
      <c r="C2936" s="86" t="s">
        <v>211</v>
      </c>
      <c r="D2936" s="87">
        <f t="shared" si="6717"/>
        <v>0</v>
      </c>
      <c r="E2936" s="259">
        <f t="shared" si="6717"/>
        <v>0</v>
      </c>
      <c r="F2936" s="259">
        <f t="shared" si="6717"/>
        <v>2944.9134764554183</v>
      </c>
      <c r="G2936" s="259">
        <f t="shared" si="6717"/>
        <v>171664.02120451347</v>
      </c>
      <c r="H2936" s="259">
        <f t="shared" si="6717"/>
        <v>0</v>
      </c>
      <c r="I2936" s="259">
        <f t="shared" si="6717"/>
        <v>0</v>
      </c>
      <c r="J2936" s="259">
        <f t="shared" si="6717"/>
        <v>0</v>
      </c>
      <c r="K2936" s="259">
        <f t="shared" si="6717"/>
        <v>0</v>
      </c>
      <c r="L2936" s="259">
        <f t="shared" si="6717"/>
        <v>4301.7617850192637</v>
      </c>
      <c r="M2936" s="259">
        <f t="shared" si="6717"/>
        <v>0</v>
      </c>
      <c r="N2936" s="259">
        <f t="shared" si="6717"/>
        <v>0</v>
      </c>
      <c r="O2936" s="260">
        <f t="shared" si="6717"/>
        <v>0</v>
      </c>
      <c r="P2936" s="260"/>
    </row>
    <row r="2937" spans="1:16" ht="15.75" thickBot="1" x14ac:dyDescent="0.3">
      <c r="A2937" s="193" t="s">
        <v>119</v>
      </c>
      <c r="B2937" s="376"/>
      <c r="C2937" s="96" t="s">
        <v>227</v>
      </c>
      <c r="D2937" s="87">
        <f t="shared" si="6717"/>
        <v>0</v>
      </c>
      <c r="E2937" s="90">
        <f t="shared" si="6717"/>
        <v>0</v>
      </c>
      <c r="F2937" s="90">
        <f t="shared" si="6717"/>
        <v>0</v>
      </c>
      <c r="G2937" s="90">
        <v>142500</v>
      </c>
      <c r="H2937" s="90">
        <f t="shared" si="6717"/>
        <v>0</v>
      </c>
      <c r="I2937" s="90">
        <f t="shared" si="6717"/>
        <v>0</v>
      </c>
      <c r="J2937" s="90">
        <f t="shared" si="6717"/>
        <v>0</v>
      </c>
      <c r="K2937" s="90">
        <f t="shared" si="6717"/>
        <v>0</v>
      </c>
      <c r="L2937" s="90">
        <f t="shared" si="6717"/>
        <v>0</v>
      </c>
      <c r="M2937" s="90">
        <f t="shared" si="6717"/>
        <v>0</v>
      </c>
      <c r="N2937" s="90">
        <f t="shared" si="6717"/>
        <v>0</v>
      </c>
      <c r="O2937" s="160">
        <f t="shared" si="6717"/>
        <v>0</v>
      </c>
      <c r="P2937" s="160">
        <f t="shared" si="6716"/>
        <v>142500</v>
      </c>
    </row>
    <row r="2938" spans="1:16" ht="15.75" thickBot="1" x14ac:dyDescent="0.3">
      <c r="A2938" s="193" t="s">
        <v>119</v>
      </c>
      <c r="B2938" s="376"/>
      <c r="C2938" s="281" t="s">
        <v>108</v>
      </c>
      <c r="D2938" s="282">
        <f>SUM(D2939:D2943)</f>
        <v>1</v>
      </c>
      <c r="E2938" s="282">
        <f t="shared" ref="E2938" si="6718">SUM(E2939:E2943)</f>
        <v>1.0034229363724529</v>
      </c>
      <c r="F2938" s="282">
        <f t="shared" ref="F2938" si="6719">SUM(F2939:F2943)</f>
        <v>0.99999999999999989</v>
      </c>
      <c r="G2938" s="282">
        <f t="shared" ref="G2938" si="6720">SUM(G2939:G2943)</f>
        <v>0.99999999999999989</v>
      </c>
      <c r="H2938" s="282">
        <f t="shared" ref="H2938" si="6721">SUM(H2939:H2943)</f>
        <v>1</v>
      </c>
      <c r="I2938" s="282">
        <f t="shared" ref="I2938" si="6722">SUM(I2939:I2943)</f>
        <v>1.0000000000000002</v>
      </c>
      <c r="J2938" s="282">
        <f t="shared" ref="J2938" si="6723">SUM(J2939:J2943)</f>
        <v>0.99999999999999978</v>
      </c>
      <c r="K2938" s="282">
        <f t="shared" ref="K2938" si="6724">SUM(K2939:K2943)</f>
        <v>0.99999999999999978</v>
      </c>
      <c r="L2938" s="282">
        <f t="shared" ref="L2938" si="6725">SUM(L2939:L2943)</f>
        <v>1</v>
      </c>
      <c r="M2938" s="282">
        <f t="shared" ref="M2938" si="6726">SUM(M2939:M2943)</f>
        <v>1.0000000000000002</v>
      </c>
      <c r="N2938" s="282">
        <f t="shared" ref="N2938" si="6727">SUM(N2939:N2943)</f>
        <v>1</v>
      </c>
      <c r="O2938" s="282">
        <f t="shared" ref="O2938" si="6728">SUM(O2939:O2943)</f>
        <v>0.99999999999999989</v>
      </c>
      <c r="P2938" s="268"/>
    </row>
    <row r="2939" spans="1:16" ht="15.75" thickBot="1" x14ac:dyDescent="0.3">
      <c r="A2939" s="193" t="s">
        <v>119</v>
      </c>
      <c r="B2939" s="376"/>
      <c r="C2939" s="245" t="s">
        <v>196</v>
      </c>
      <c r="D2939" s="246">
        <v>0.748</v>
      </c>
      <c r="E2939" s="246">
        <v>0.71289999999999998</v>
      </c>
      <c r="F2939" s="246">
        <v>0.70128149006739837</v>
      </c>
      <c r="G2939" s="246">
        <v>0.53018436569432525</v>
      </c>
      <c r="H2939" s="246">
        <v>0.5423765464750937</v>
      </c>
      <c r="I2939" s="246">
        <v>0.58843916554063314</v>
      </c>
      <c r="J2939" s="246">
        <v>0.60561377608760258</v>
      </c>
      <c r="K2939" s="246">
        <v>0.80100224649177598</v>
      </c>
      <c r="L2939" s="246">
        <v>0.74479587945877479</v>
      </c>
      <c r="M2939" s="246">
        <v>0.79328167047923914</v>
      </c>
      <c r="N2939" s="246">
        <v>0.79251746496726783</v>
      </c>
      <c r="O2939" s="246">
        <v>0.75240999999999991</v>
      </c>
      <c r="P2939" s="268"/>
    </row>
    <row r="2940" spans="1:16" ht="15.75" thickBot="1" x14ac:dyDescent="0.3">
      <c r="A2940" s="193" t="s">
        <v>119</v>
      </c>
      <c r="B2940" s="376"/>
      <c r="C2940" s="245" t="s">
        <v>197</v>
      </c>
      <c r="D2940" s="246"/>
      <c r="E2940" s="246">
        <v>3.4229363724529492E-3</v>
      </c>
      <c r="F2940" s="246"/>
      <c r="G2940" s="246"/>
      <c r="H2940" s="246"/>
      <c r="I2940" s="246"/>
      <c r="J2940" s="246"/>
      <c r="K2940" s="246"/>
      <c r="L2940" s="246"/>
      <c r="M2940" s="246"/>
      <c r="N2940" s="246"/>
      <c r="O2940" s="246"/>
      <c r="P2940" s="268"/>
    </row>
    <row r="2941" spans="1:16" ht="15.75" thickBot="1" x14ac:dyDescent="0.3">
      <c r="A2941" s="193" t="s">
        <v>119</v>
      </c>
      <c r="B2941" s="376"/>
      <c r="C2941" s="245" t="s">
        <v>199</v>
      </c>
      <c r="D2941" s="310">
        <v>0.252</v>
      </c>
      <c r="E2941" s="246">
        <v>0.28710000000000002</v>
      </c>
      <c r="F2941" s="246">
        <v>0.27946524626273334</v>
      </c>
      <c r="G2941" s="246">
        <v>0.26027151737500415</v>
      </c>
      <c r="H2941" s="246">
        <v>0.22206611722025232</v>
      </c>
      <c r="I2941" s="246">
        <v>0.23470428159927745</v>
      </c>
      <c r="J2941" s="246">
        <v>0.15048175443375286</v>
      </c>
      <c r="K2941" s="246">
        <v>0.11533513094114624</v>
      </c>
      <c r="L2941" s="246">
        <v>0.2476086029169918</v>
      </c>
      <c r="M2941" s="246">
        <v>0.18024296287308908</v>
      </c>
      <c r="N2941" s="246">
        <v>0.19496532528723082</v>
      </c>
      <c r="O2941" s="246">
        <v>0.24758999999999998</v>
      </c>
      <c r="P2941" s="268"/>
    </row>
    <row r="2942" spans="1:16" ht="15.75" thickBot="1" x14ac:dyDescent="0.3">
      <c r="A2942" s="193" t="s">
        <v>119</v>
      </c>
      <c r="B2942" s="376"/>
      <c r="C2942" s="245" t="s">
        <v>198</v>
      </c>
      <c r="D2942" s="246"/>
      <c r="E2942" s="246"/>
      <c r="F2942" s="246">
        <v>1.9253263669868261E-2</v>
      </c>
      <c r="G2942" s="246">
        <v>0.20954411693067052</v>
      </c>
      <c r="H2942" s="246">
        <v>0.23555733630465386</v>
      </c>
      <c r="I2942" s="246">
        <v>0.17685655286008953</v>
      </c>
      <c r="J2942" s="246">
        <v>0.24390446947864436</v>
      </c>
      <c r="K2942" s="246">
        <v>8.3662622567077571E-2</v>
      </c>
      <c r="L2942" s="246">
        <v>7.5955176242334761E-3</v>
      </c>
      <c r="M2942" s="246">
        <v>2.6475366647671975E-2</v>
      </c>
      <c r="N2942" s="246">
        <v>1.2517209745501362E-2</v>
      </c>
      <c r="O2942" s="246">
        <v>0</v>
      </c>
      <c r="P2942" s="268"/>
    </row>
    <row r="2943" spans="1:16" ht="15.75" thickBot="1" x14ac:dyDescent="0.3">
      <c r="A2943" s="193" t="s">
        <v>119</v>
      </c>
      <c r="B2943" s="376"/>
      <c r="C2943" s="248" t="s">
        <v>228</v>
      </c>
      <c r="D2943" s="249"/>
      <c r="E2943" s="249"/>
      <c r="F2943" s="249"/>
      <c r="G2943" s="249"/>
      <c r="H2943" s="249"/>
      <c r="I2943" s="249"/>
      <c r="J2943" s="249"/>
      <c r="K2943" s="249"/>
      <c r="L2943" s="249"/>
      <c r="M2943" s="249"/>
      <c r="N2943" s="249"/>
      <c r="O2943" s="249"/>
      <c r="P2943" s="177"/>
    </row>
    <row r="2944" spans="1:16" ht="15.75" thickBot="1" x14ac:dyDescent="0.3">
      <c r="A2944" s="193"/>
      <c r="B2944" s="376"/>
      <c r="C2944" s="306" t="s">
        <v>278</v>
      </c>
      <c r="D2944" s="309">
        <v>1</v>
      </c>
      <c r="E2944" s="309">
        <v>1</v>
      </c>
      <c r="F2944" s="309">
        <v>1</v>
      </c>
      <c r="G2944" s="309">
        <v>1</v>
      </c>
      <c r="H2944" s="309">
        <v>1</v>
      </c>
      <c r="I2944" s="309">
        <v>1</v>
      </c>
      <c r="J2944" s="309">
        <v>1</v>
      </c>
      <c r="K2944" s="309">
        <v>1</v>
      </c>
      <c r="L2944" s="309">
        <v>1</v>
      </c>
      <c r="M2944" s="309">
        <v>1</v>
      </c>
      <c r="N2944" s="309">
        <v>1</v>
      </c>
      <c r="O2944" s="309">
        <v>1</v>
      </c>
      <c r="P2944" s="308"/>
    </row>
    <row r="2945" spans="1:41" x14ac:dyDescent="0.25">
      <c r="A2945" s="193" t="s">
        <v>119</v>
      </c>
      <c r="B2945" s="376"/>
      <c r="C2945" s="154" t="s">
        <v>14</v>
      </c>
      <c r="D2945" s="155">
        <f>+SUMPRODUCT(D2946:D2950,D2939:D2943)</f>
        <v>19.58352215817942</v>
      </c>
      <c r="E2945" s="155">
        <f t="shared" ref="E2945" si="6729">+SUMPRODUCT(E2946:E2950,E2939:E2943)</f>
        <v>20.049272936747769</v>
      </c>
      <c r="F2945" s="155">
        <f t="shared" ref="F2945" si="6730">+SUMPRODUCT(F2946:F2950,F2939:F2943)</f>
        <v>21.911004599411875</v>
      </c>
      <c r="G2945" s="155">
        <f t="shared" ref="G2945" si="6731">+SUMPRODUCT(G2946:G2950,G2939:G2943)</f>
        <v>29.16687123713907</v>
      </c>
      <c r="H2945" s="155">
        <f t="shared" ref="H2945" si="6732">+SUMPRODUCT(H2946:H2950,H2939:H2943)</f>
        <v>34.321317677577781</v>
      </c>
      <c r="I2945" s="155">
        <f t="shared" ref="I2945" si="6733">+SUMPRODUCT(I2946:I2950,I2939:I2943)</f>
        <v>32.190963683640902</v>
      </c>
      <c r="J2945" s="155">
        <f t="shared" ref="J2945" si="6734">+SUMPRODUCT(J2946:J2950,J2939:J2943)</f>
        <v>20.678638682002358</v>
      </c>
      <c r="K2945" s="155">
        <f t="shared" ref="K2945" si="6735">+SUMPRODUCT(K2946:K2950,K2939:K2943)</f>
        <v>17.290051071257835</v>
      </c>
      <c r="L2945" s="155">
        <f t="shared" ref="L2945" si="6736">+SUMPRODUCT(L2946:L2950,L2939:L2943)</f>
        <v>23.991363394497959</v>
      </c>
      <c r="M2945" s="155">
        <f t="shared" ref="M2945" si="6737">+SUMPRODUCT(M2946:M2950,M2939:M2943)</f>
        <v>27.257656862768588</v>
      </c>
      <c r="N2945" s="155">
        <f t="shared" ref="N2945" si="6738">+SUMPRODUCT(N2946:N2950,N2939:N2943)</f>
        <v>25.052800302948242</v>
      </c>
      <c r="O2945" s="156">
        <f t="shared" ref="O2945" si="6739">+SUMPRODUCT(O2946:O2950,O2939:O2943)</f>
        <v>21.196595452974034</v>
      </c>
      <c r="P2945" s="156"/>
    </row>
    <row r="2946" spans="1:41" x14ac:dyDescent="0.25">
      <c r="A2946" s="193" t="s">
        <v>119</v>
      </c>
      <c r="B2946" s="376"/>
      <c r="C2946" s="77" t="s">
        <v>34</v>
      </c>
      <c r="D2946" s="243">
        <f>+IF(D2944=1,D2958*'CPP Detay Tum Ay'!D$38+(1-'Measured TV opt-pt'!D2958)*'CPP Detay Tum Ay'!D$20,IF(D2944=2,D2958*'CPP Detay (düşük)'!D$38+(1-'Measured TV opt-pt'!D2958)*'CPP Detay (düşük)'!D$20,IF(D2944=3,D2958*'CPP Detay (yüksek)'!D$38+(1-'Measured TV opt-pt'!D2958)*'CPP Detay (yüksek)'!D$20,"Girilen Rakamda Hata Var")))</f>
        <v>18.582325349092873</v>
      </c>
      <c r="E2946" s="243">
        <f>+IF(E2944=1,E2958*'CPP Detay Tum Ay'!E$38+(1-'Measured TV opt-pt'!E2958)*'CPP Detay Tum Ay'!E$20,IF(E2944=2,E2958*'CPP Detay (düşük)'!E$38+(1-'Measured TV opt-pt'!E2958)*'CPP Detay (düşük)'!E$20,IF(E2944=3,E2958*'CPP Detay (yüksek)'!E$38+(1-'Measured TV opt-pt'!E2958)*'CPP Detay (yüksek)'!E$20,"Girilen Rakamda Hata Var")))</f>
        <v>18.557200451457916</v>
      </c>
      <c r="F2946" s="161">
        <f>+IF(F2944=1,F2958*'CPP Detay Tum Ay'!F$38+(1-'Measured TV opt-pt'!F2958)*'CPP Detay Tum Ay'!F$20,IF(F2944=2,F2958*'CPP Detay (düşük)'!F$38+(1-'Measured TV opt-pt'!F2958)*'CPP Detay (düşük)'!F$20,IF(F2944=3,F2958*'CPP Detay (yüksek)'!F$38+(1-'Measured TV opt-pt'!F2958)*'CPP Detay (yüksek)'!F$20,"Girilen Rakamda Hata Var")))</f>
        <v>20.009552473459905</v>
      </c>
      <c r="G2946" s="161">
        <f>+IF(G2944=1,G2958*'CPP Detay Tum Ay'!G$38+(1-'Measured TV opt-pt'!G2958)*'CPP Detay Tum Ay'!G$20,IF(G2944=2,G2958*'CPP Detay (düşük)'!G$38+(1-'Measured TV opt-pt'!G2958)*'CPP Detay (düşük)'!G$20,IF(G2944=3,G2958*'CPP Detay (yüksek)'!G$38+(1-'Measured TV opt-pt'!G2958)*'CPP Detay (yüksek)'!G$20,"Girilen Rakamda Hata Var")))</f>
        <v>25.935074623908964</v>
      </c>
      <c r="H2946" s="161">
        <f>+IF(H2944=1,H2958*'CPP Detay Tum Ay'!H$38+(1-'Measured TV opt-pt'!H2958)*'CPP Detay Tum Ay'!H$20,IF(H2944=2,H2958*'CPP Detay (düşük)'!H$38+(1-'Measured TV opt-pt'!H2958)*'CPP Detay (düşük)'!H$20,IF(H2944=3,H2958*'CPP Detay (yüksek)'!H$38+(1-'Measured TV opt-pt'!H2958)*'CPP Detay (yüksek)'!H$20,"Girilen Rakamda Hata Var")))</f>
        <v>30.55844042177371</v>
      </c>
      <c r="I2946" s="161">
        <f>+IF(I2944=1,I2958*'CPP Detay Tum Ay'!I$38+(1-'Measured TV opt-pt'!I2958)*'CPP Detay Tum Ay'!I$20,IF(I2944=2,I2958*'CPP Detay (düşük)'!I$38+(1-'Measured TV opt-pt'!I2958)*'CPP Detay (düşük)'!I$20,IF(I2944=3,I2958*'CPP Detay (yüksek)'!I$38+(1-'Measured TV opt-pt'!I2958)*'CPP Detay (yüksek)'!I$20,"Girilen Rakamda Hata Var")))</f>
        <v>29.107298630064239</v>
      </c>
      <c r="J2946" s="161">
        <f>+IF(J2944=1,J2958*'CPP Detay Tum Ay'!J$38+(1-'Measured TV opt-pt'!J2958)*'CPP Detay Tum Ay'!J$20,IF(J2944=2,J2958*'CPP Detay (düşük)'!J$38+(1-'Measured TV opt-pt'!J2958)*'CPP Detay (düşük)'!J$20,IF(J2944=3,J2958*'CPP Detay (yüksek)'!J$38+(1-'Measured TV opt-pt'!J2958)*'CPP Detay (yüksek)'!J$20,"Girilen Rakamda Hata Var")))</f>
        <v>19.191976676831089</v>
      </c>
      <c r="K2946" s="161">
        <f>+IF(K2944=1,K2958*'CPP Detay Tum Ay'!K$38+(1-'Measured TV opt-pt'!K2958)*'CPP Detay Tum Ay'!K$20,IF(K2944=2,K2958*'CPP Detay (düşük)'!K$38+(1-'Measured TV opt-pt'!K2958)*'CPP Detay (düşük)'!K$20,IF(K2944=3,K2958*'CPP Detay (yüksek)'!K$38+(1-'Measured TV opt-pt'!K2958)*'CPP Detay (yüksek)'!K$20,"Girilen Rakamda Hata Var")))</f>
        <v>17.034468684979927</v>
      </c>
      <c r="L2946" s="255">
        <f>+IF(L2944=1,L2958*'CPP Detay Tum Ay'!L$38+(1-'Measured TV opt-pt'!L2958)*'CPP Detay Tum Ay'!L$20,IF(L2944=2,L2958*'CPP Detay (düşük)'!L$38+(1-'Measured TV opt-pt'!L2958)*'CPP Detay (düşük)'!L$20,IF(L2944=3,L2958*'CPP Detay (yüksek)'!L$38+(1-'Measured TV opt-pt'!L2958)*'CPP Detay (yüksek)'!L$20,"Girilen Rakamda Hata Var")))</f>
        <v>22.467149289573328</v>
      </c>
      <c r="M2946" s="255">
        <f>+IF(M2944=1,M2958*'CPP Detay Tum Ay'!M$38+(1-'Measured TV opt-pt'!M2958)*'CPP Detay Tum Ay'!M$20,IF(M2944=2,M2958*'CPP Detay (düşük)'!M$38+(1-'Measured TV opt-pt'!M2958)*'CPP Detay (düşük)'!M$20,IF(M2944=3,M2958*'CPP Detay (yüksek)'!M$38+(1-'Measured TV opt-pt'!M2958)*'CPP Detay (yüksek)'!M$20,"Girilen Rakamda Hata Var")))</f>
        <v>25.789248753307362</v>
      </c>
      <c r="N2946" s="255">
        <f>+IF(N2944=1,N2958*'CPP Detay Tum Ay'!N$38+(1-'Measured TV opt-pt'!N2958)*'CPP Detay Tum Ay'!N$20,IF(N2944=2,N2958*'CPP Detay (düşük)'!N$38+(1-'Measured TV opt-pt'!N2958)*'CPP Detay (düşük)'!N$20,IF(N2944=3,N2958*'CPP Detay (yüksek)'!N$38+(1-'Measured TV opt-pt'!N2958)*'CPP Detay (yüksek)'!N$20,"Girilen Rakamda Hata Var")))</f>
        <v>23.803341004858662</v>
      </c>
      <c r="O2946" s="256">
        <f>+IF(O2944=1,O2958*'CPP Detay Tum Ay'!O$38+(1-'Measured TV opt-pt'!O2958)*'CPP Detay Tum Ay'!O$20,IF(O2944=2,O2958*'CPP Detay (düşük)'!O$38+(1-'Measured TV opt-pt'!O2958)*'CPP Detay (düşük)'!O$20,IF(O2944=3,O2958*'CPP Detay (yüksek)'!O$38+(1-'Measured TV opt-pt'!O2958)*'CPP Detay (yüksek)'!O$20,"Girilen Rakamda Hata Var")))</f>
        <v>19.99835323959751</v>
      </c>
      <c r="P2946" s="162"/>
    </row>
    <row r="2947" spans="1:41" x14ac:dyDescent="0.25">
      <c r="A2947" s="193" t="s">
        <v>119</v>
      </c>
      <c r="B2947" s="376"/>
      <c r="C2947" s="77" t="s">
        <v>194</v>
      </c>
      <c r="D2947" s="243">
        <f>+IF(D2944=1,D2959*'CPP Detay Tum Ay'!D$94+(1-'Measured TV opt-pt'!D2959)*'CPP Detay Tum Ay'!D$76,IF(D2944=2,D2959*'CPP Detay (düşük)'!D$94+(1-'Measured TV opt-pt'!D2959)*'CPP Detay (düşük)'!D$76,IF(D2944=3,D2959*'CPP Detay (yüksek)'!D$94+(1-'Measured TV opt-pt'!D2959)*'CPP Detay (yüksek)'!D$76,"Girilen Rakamda Hata Var")))</f>
        <v>0</v>
      </c>
      <c r="E2947" s="243">
        <f>+IF(E2944=1,E2959*'CPP Detay Tum Ay'!E$94+(1-'Measured TV opt-pt'!E2959)*'CPP Detay Tum Ay'!E$76,IF(E2944=2,E2959*'CPP Detay (düşük)'!E$94+(1-'Measured TV opt-pt'!E2959)*'CPP Detay (düşük)'!E$76,IF(E2944=3,E2959*'CPP Detay (yüksek)'!E$94+(1-'Measured TV opt-pt'!E2959)*'CPP Detay (yüksek)'!E$76,"Girilen Rakamda Hata Var")))</f>
        <v>0</v>
      </c>
      <c r="F2947" s="243">
        <f>+IF(F2944=1,F2959*'CPP Detay Tum Ay'!F$94+(1-'Measured TV opt-pt'!F2959)*'CPP Detay Tum Ay'!F$76,IF(F2944=2,F2959*'CPP Detay (düşük)'!F$94+(1-'Measured TV opt-pt'!F2959)*'CPP Detay (düşük)'!F$76,IF(F2944=3,F2959*'CPP Detay (yüksek)'!F$94+(1-'Measured TV opt-pt'!F2959)*'CPP Detay (yüksek)'!F$76,"Girilen Rakamda Hata Var")))</f>
        <v>0</v>
      </c>
      <c r="G2947" s="243">
        <f>+IF(G2944=1,G2959*'CPP Detay Tum Ay'!G$94+(1-'Measured TV opt-pt'!G2959)*'CPP Detay Tum Ay'!G$76,IF(G2944=2,G2959*'CPP Detay (düşük)'!G$94+(1-'Measured TV opt-pt'!G2959)*'CPP Detay (düşük)'!G$76,IF(G2944=3,G2959*'CPP Detay (yüksek)'!G$94+(1-'Measured TV opt-pt'!G2959)*'CPP Detay (yüksek)'!G$76,"Girilen Rakamda Hata Var")))</f>
        <v>0</v>
      </c>
      <c r="H2947" s="243">
        <f>+IF(H2944=1,H2959*'CPP Detay Tum Ay'!H$94+(1-'Measured TV opt-pt'!H2959)*'CPP Detay Tum Ay'!H$76,IF(H2944=2,H2959*'CPP Detay (düşük)'!H$94+(1-'Measured TV opt-pt'!H2959)*'CPP Detay (düşük)'!H$76,IF(H2944=3,H2959*'CPP Detay (yüksek)'!H$94+(1-'Measured TV opt-pt'!H2959)*'CPP Detay (yüksek)'!H$76,"Girilen Rakamda Hata Var")))</f>
        <v>0</v>
      </c>
      <c r="I2947" s="243">
        <f>+IF(I2944=1,I2959*'CPP Detay Tum Ay'!I$94+(1-'Measured TV opt-pt'!I2959)*'CPP Detay Tum Ay'!I$76,IF(I2944=2,I2959*'CPP Detay (düşük)'!I$94+(1-'Measured TV opt-pt'!I2959)*'CPP Detay (düşük)'!I$76,IF(I2944=3,I2959*'CPP Detay (yüksek)'!I$94+(1-'Measured TV opt-pt'!I2959)*'CPP Detay (yüksek)'!I$76,"Girilen Rakamda Hata Var")))</f>
        <v>0</v>
      </c>
      <c r="J2947" s="243">
        <f>+IF(J2944=1,J2959*'CPP Detay Tum Ay'!J$94+(1-'Measured TV opt-pt'!J2959)*'CPP Detay Tum Ay'!J$76,IF(J2944=2,J2959*'CPP Detay (düşük)'!J$94+(1-'Measured TV opt-pt'!J2959)*'CPP Detay (düşük)'!J$76,IF(J2944=3,J2959*'CPP Detay (yüksek)'!J$94+(1-'Measured TV opt-pt'!J2959)*'CPP Detay (yüksek)'!J$76,"Girilen Rakamda Hata Var")))</f>
        <v>0</v>
      </c>
      <c r="K2947" s="243">
        <f>+IF(K2944=1,K2959*'CPP Detay Tum Ay'!K$94+(1-'Measured TV opt-pt'!K2959)*'CPP Detay Tum Ay'!K$76,IF(K2944=2,K2959*'CPP Detay (düşük)'!K$94+(1-'Measured TV opt-pt'!K2959)*'CPP Detay (düşük)'!K$76,IF(K2944=3,K2959*'CPP Detay (yüksek)'!K$94+(1-'Measured TV opt-pt'!K2959)*'CPP Detay (yüksek)'!K$76,"Girilen Rakamda Hata Var")))</f>
        <v>0</v>
      </c>
      <c r="L2947" s="257">
        <f>+IF(L2944=1,L2959*'CPP Detay Tum Ay'!L$94+(1-'Measured TV opt-pt'!L2959)*'CPP Detay Tum Ay'!L$76,IF(L2944=2,L2959*'CPP Detay (düşük)'!L$94+(1-'Measured TV opt-pt'!L2959)*'CPP Detay (düşük)'!L$76,IF(L2944=3,L2959*'CPP Detay (yüksek)'!L$94+(1-'Measured TV opt-pt'!L2959)*'CPP Detay (yüksek)'!L$76,"Girilen Rakamda Hata Var")))</f>
        <v>0</v>
      </c>
      <c r="M2947" s="257">
        <f>+IF(M2944=1,M2959*'CPP Detay Tum Ay'!M$94+(1-'Measured TV opt-pt'!M2959)*'CPP Detay Tum Ay'!M$76,IF(M2944=2,M2959*'CPP Detay (düşük)'!M$94+(1-'Measured TV opt-pt'!M2959)*'CPP Detay (düşük)'!M$76,IF(M2944=3,M2959*'CPP Detay (yüksek)'!M$94+(1-'Measured TV opt-pt'!M2959)*'CPP Detay (yüksek)'!M$76,"Girilen Rakamda Hata Var")))</f>
        <v>0</v>
      </c>
      <c r="N2947" s="257">
        <f>+IF(N2944=1,N2959*'CPP Detay Tum Ay'!N$94+(1-'Measured TV opt-pt'!N2959)*'CPP Detay Tum Ay'!N$76,IF(N2944=2,N2959*'CPP Detay (düşük)'!N$94+(1-'Measured TV opt-pt'!N2959)*'CPP Detay (düşük)'!N$76,IF(N2944=3,N2959*'CPP Detay (yüksek)'!N$94+(1-'Measured TV opt-pt'!N2959)*'CPP Detay (yüksek)'!N$76,"Girilen Rakamda Hata Var")))</f>
        <v>0</v>
      </c>
      <c r="O2947" s="258">
        <f>+IF(O2944=1,O2959*'CPP Detay Tum Ay'!O$94+(1-'Measured TV opt-pt'!O2959)*'CPP Detay Tum Ay'!O$76,IF(O2944=2,O2959*'CPP Detay (düşük)'!O$94+(1-'Measured TV opt-pt'!O2959)*'CPP Detay (düşük)'!O$76,IF(O2944=3,O2959*'CPP Detay (yüksek)'!O$94+(1-'Measured TV opt-pt'!O2959)*'CPP Detay (yüksek)'!O$76,"Girilen Rakamda Hata Var")))</f>
        <v>0</v>
      </c>
      <c r="P2947" s="244"/>
    </row>
    <row r="2948" spans="1:41" x14ac:dyDescent="0.25">
      <c r="A2948" s="193" t="s">
        <v>119</v>
      </c>
      <c r="B2948" s="376"/>
      <c r="C2948" s="77" t="s">
        <v>195</v>
      </c>
      <c r="D2948" s="243">
        <f>+IF(D2944=1,D2960*'CPP Detay Tum Ay'!D$150+(1-'Measured TV opt-pt'!D2960)*'CPP Detay Tum Ay'!D$132,IF(D2944=2,D2960*'CPP Detay (düşük)'!D$150+(1-'Measured TV opt-pt'!D2960)*'CPP Detay (düşük)'!D$132,IF(D2944=3,D2960*'CPP Detay (yüksek)'!D$150+(1-'Measured TV opt-pt'!D2960)*'CPP Detay (yüksek)'!D$132,"Girilen Rakamda Hata Var")))</f>
        <v>22.555328559753779</v>
      </c>
      <c r="E2948" s="243">
        <f>+IF(E2944=1,E2960*'CPP Detay Tum Ay'!E$150+(1-'Measured TV opt-pt'!E2960)*'CPP Detay Tum Ay'!E$132,IF(E2944=2,E2960*'CPP Detay (düşük)'!E$150+(1-'Measured TV opt-pt'!E2960)*'CPP Detay (düşük)'!E$132,IF(E2944=3,E2960*'CPP Detay (yüksek)'!E$150+(1-'Measured TV opt-pt'!E2960)*'CPP Detay (yüksek)'!E$132,"Girilen Rakamda Hata Var")))</f>
        <v>23.754248467096552</v>
      </c>
      <c r="F2948" s="243">
        <f>+IF(F2944=1,F2960*'CPP Detay Tum Ay'!F$150+(1-'Measured TV opt-pt'!F2960)*'CPP Detay Tum Ay'!F$132,IF(F2944=2,F2960*'CPP Detay (düşük)'!F$150+(1-'Measured TV opt-pt'!F2960)*'CPP Detay (düşük)'!F$132,IF(F2944=3,F2960*'CPP Detay (yüksek)'!F$150+(1-'Measured TV opt-pt'!F2960)*'CPP Detay (yüksek)'!F$132,"Girilen Rakamda Hata Var")))</f>
        <v>26.784840463202428</v>
      </c>
      <c r="G2948" s="243">
        <f>+IF(G2944=1,G2960*'CPP Detay Tum Ay'!G$150+(1-'Measured TV opt-pt'!G2960)*'CPP Detay Tum Ay'!G$132,IF(G2944=2,G2960*'CPP Detay (düşük)'!G$150+(1-'Measured TV opt-pt'!G2960)*'CPP Detay (düşük)'!G$132,IF(G2944=3,G2960*'CPP Detay (yüksek)'!G$150+(1-'Measured TV opt-pt'!G2960)*'CPP Detay (yüksek)'!G$132,"Girilen Rakamda Hata Var")))</f>
        <v>33.250313237817814</v>
      </c>
      <c r="H2948" s="243">
        <f>+IF(H2944=1,H2960*'CPP Detay Tum Ay'!H$150+(1-'Measured TV opt-pt'!H2960)*'CPP Detay Tum Ay'!H$132,IF(H2944=2,H2960*'CPP Detay (düşük)'!H$150+(1-'Measured TV opt-pt'!H2960)*'CPP Detay (düşük)'!H$132,IF(H2944=3,H2960*'CPP Detay (yüksek)'!H$150+(1-'Measured TV opt-pt'!H2960)*'CPP Detay (yüksek)'!H$132,"Girilen Rakamda Hata Var")))</f>
        <v>39.313858365178525</v>
      </c>
      <c r="I2948" s="243">
        <f>+IF(I2944=1,I2960*'CPP Detay Tum Ay'!I$150+(1-'Measured TV opt-pt'!I2960)*'CPP Detay Tum Ay'!I$132,IF(I2944=2,I2960*'CPP Detay (düşük)'!I$150+(1-'Measured TV opt-pt'!I2960)*'CPP Detay (düşük)'!I$132,IF(I2944=3,I2960*'CPP Detay (yüksek)'!I$150+(1-'Measured TV opt-pt'!I2960)*'CPP Detay (yüksek)'!I$132,"Girilen Rakamda Hata Var")))</f>
        <v>36.907266766357466</v>
      </c>
      <c r="J2948" s="243">
        <f>+IF(J2944=1,J2960*'CPP Detay Tum Ay'!J$150+(1-'Measured TV opt-pt'!J2960)*'CPP Detay Tum Ay'!J$132,IF(J2944=2,J2960*'CPP Detay (düşük)'!J$150+(1-'Measured TV opt-pt'!J2960)*'CPP Detay (düşük)'!J$132,IF(J2944=3,J2960*'CPP Detay (yüksek)'!J$150+(1-'Measured TV opt-pt'!J2960)*'CPP Detay (yüksek)'!J$132,"Girilen Rakamda Hata Var")))</f>
        <v>23.339975549570813</v>
      </c>
      <c r="K2948" s="243">
        <f>+IF(K2944=1,K2960*'CPP Detay Tum Ay'!K$150+(1-'Measured TV opt-pt'!K2960)*'CPP Detay Tum Ay'!K$132,IF(K2944=2,K2960*'CPP Detay (düşük)'!K$150+(1-'Measured TV opt-pt'!K2960)*'CPP Detay (düşük)'!K$132,IF(K2944=3,K2960*'CPP Detay (yüksek)'!K$150+(1-'Measured TV opt-pt'!K2960)*'CPP Detay (yüksek)'!K$132,"Girilen Rakamda Hata Var")))</f>
        <v>18.52416727465565</v>
      </c>
      <c r="L2948" s="257">
        <f>+IF(L2944=1,L2960*'CPP Detay Tum Ay'!L$150+(1-'Measured TV opt-pt'!L2960)*'CPP Detay Tum Ay'!L$132,IF(L2944=2,L2960*'CPP Detay (düşük)'!L$150+(1-'Measured TV opt-pt'!L2960)*'CPP Detay (düşük)'!L$132,IF(L2944=3,L2960*'CPP Detay (yüksek)'!L$150+(1-'Measured TV opt-pt'!L2960)*'CPP Detay (yüksek)'!L$132,"Girilen Rakamda Hata Var")))</f>
        <v>28.233970352734637</v>
      </c>
      <c r="M2948" s="257">
        <f>+IF(M2944=1,M2960*'CPP Detay Tum Ay'!M$150+(1-'Measured TV opt-pt'!M2960)*'CPP Detay Tum Ay'!M$132,IF(M2944=2,M2960*'CPP Detay (düşük)'!M$150+(1-'Measured TV opt-pt'!M2960)*'CPP Detay (düşük)'!M$132,IF(M2944=3,M2960*'CPP Detay (yüksek)'!M$150+(1-'Measured TV opt-pt'!M2960)*'CPP Detay (yüksek)'!M$132,"Girilen Rakamda Hata Var")))</f>
        <v>32.359637806635185</v>
      </c>
      <c r="N2948" s="257">
        <f>+IF(N2944=1,N2960*'CPP Detay Tum Ay'!N$150+(1-'Measured TV opt-pt'!N2960)*'CPP Detay Tum Ay'!N$132,IF(N2944=2,N2960*'CPP Detay (düşük)'!N$150+(1-'Measured TV opt-pt'!N2960)*'CPP Detay (düşük)'!N$132,IF(N2944=3,N2960*'CPP Detay (yüksek)'!N$150+(1-'Measured TV opt-pt'!N2960)*'CPP Detay (yüksek)'!N$132,"Girilen Rakamda Hata Var")))</f>
        <v>29.645492106680784</v>
      </c>
      <c r="O2948" s="258">
        <f>+IF(O2944=1,O2960*'CPP Detay Tum Ay'!O$150+(1-'Measured TV opt-pt'!O2960)*'CPP Detay Tum Ay'!O$132,IF(O2944=2,O2960*'CPP Detay (düşük)'!O$150+(1-'Measured TV opt-pt'!O2960)*'CPP Detay (düşük)'!O$132,IF(O2944=3,O2960*'CPP Detay (yüksek)'!O$150+(1-'Measured TV opt-pt'!O2960)*'CPP Detay (yüksek)'!O$132,"Girilen Rakamda Hata Var")))</f>
        <v>24.837976057063997</v>
      </c>
      <c r="P2948" s="244"/>
    </row>
    <row r="2949" spans="1:41" x14ac:dyDescent="0.25">
      <c r="A2949" s="193" t="s">
        <v>119</v>
      </c>
      <c r="B2949" s="376"/>
      <c r="C2949" s="77" t="s">
        <v>193</v>
      </c>
      <c r="D2949" s="243">
        <f>+IF(D2944=1,D2961*'CPP Detay Tum Ay'!D$206+(1-'Measured TV opt-pt'!D2961)*'CPP Detay Tum Ay'!D$188,IF(D2944=2,D2961*'CPP Detay (düşük)'!D$206+(1-'Measured TV opt-pt'!D2961)*'CPP Detay (düşük)'!D$188,IF(D2944=3,D2961*'CPP Detay (yüksek)'!D$206+(1-'Measured TV opt-pt'!D2961)*'CPP Detay (yüksek)'!D$188,"Girilen Rakamda Hata Var")))</f>
        <v>13.943968243927124</v>
      </c>
      <c r="E2949" s="243">
        <f>+IF(E2944=1,E2961*'CPP Detay Tum Ay'!E$206+(1-'Measured TV opt-pt'!E2961)*'CPP Detay Tum Ay'!E$188,IF(E2944=2,E2961*'CPP Detay (düşük)'!E$206+(1-'Measured TV opt-pt'!E2961)*'CPP Detay (düşük)'!E$188,IF(E2944=3,E2961*'CPP Detay (yüksek)'!E$206+(1-'Measured TV opt-pt'!E2961)*'CPP Detay (yüksek)'!E$188,"Girilen Rakamda Hata Var")))</f>
        <v>13.689274471026142</v>
      </c>
      <c r="F2949" s="243">
        <f>+IF(F2944=1,F2961*'CPP Detay Tum Ay'!F$206+(1-'Measured TV opt-pt'!F2961)*'CPP Detay Tum Ay'!F$188,IF(F2944=2,F2961*'CPP Detay (düşük)'!F$206+(1-'Measured TV opt-pt'!F2961)*'CPP Detay (düşük)'!F$188,IF(F2944=3,F2961*'CPP Detay (yüksek)'!F$206+(1-'Measured TV opt-pt'!F2961)*'CPP Detay (yüksek)'!F$188,"Girilen Rakamda Hata Var")))</f>
        <v>20.424785939054136</v>
      </c>
      <c r="G2949" s="243">
        <f>+IF(G2944=1,G2961*'CPP Detay Tum Ay'!G$206+(1-'Measured TV opt-pt'!G2961)*'CPP Detay Tum Ay'!G$188,IF(G2944=2,G2961*'CPP Detay (düşük)'!G$206+(1-'Measured TV opt-pt'!G2961)*'CPP Detay (düşük)'!G$188,IF(G2944=3,G2961*'CPP Detay (yüksek)'!G$206+(1-'Measured TV opt-pt'!G2961)*'CPP Detay (yüksek)'!G$188,"Girilen Rakamda Hata Var")))</f>
        <v>32.271918524266034</v>
      </c>
      <c r="H2949" s="243">
        <f>+IF(H2944=1,H2961*'CPP Detay Tum Ay'!H$206+(1-'Measured TV opt-pt'!H2961)*'CPP Detay Tum Ay'!H$188,IF(H2944=2,H2961*'CPP Detay (düşük)'!H$206+(1-'Measured TV opt-pt'!H2961)*'CPP Detay (düşük)'!H$188,IF(H2944=3,H2961*'CPP Detay (yüksek)'!H$206+(1-'Measured TV opt-pt'!H2961)*'CPP Detay (yüksek)'!H$188,"Girilen Rakamda Hata Var")))</f>
        <v>38.278835027185586</v>
      </c>
      <c r="I2949" s="243">
        <f>+IF(I2944=1,I2961*'CPP Detay Tum Ay'!I$206+(1-'Measured TV opt-pt'!I2961)*'CPP Detay Tum Ay'!I$188,IF(I2944=2,I2961*'CPP Detay (düşük)'!I$206+(1-'Measured TV opt-pt'!I2961)*'CPP Detay (düşük)'!I$188,IF(I2944=3,I2961*'CPP Detay (yüksek)'!I$206+(1-'Measured TV opt-pt'!I2961)*'CPP Detay (yüksek)'!I$188,"Girilen Rakamda Hata Var")))</f>
        <v>36.192018508337163</v>
      </c>
      <c r="J2949" s="243">
        <f>+IF(J2944=1,J2961*'CPP Detay Tum Ay'!J$206+(1-'Measured TV opt-pt'!J2961)*'CPP Detay Tum Ay'!J$188,IF(J2944=2,J2961*'CPP Detay (düşük)'!J$206+(1-'Measured TV opt-pt'!J2961)*'CPP Detay (düşük)'!J$188,IF(J2944=3,J2961*'CPP Detay (yüksek)'!J$206+(1-'Measured TV opt-pt'!J2961)*'CPP Detay (yüksek)'!J$188,"Girilen Rakamda Hata Var")))</f>
        <v>22.728049054904851</v>
      </c>
      <c r="K2949" s="243">
        <f>+IF(K2944=1,K2961*'CPP Detay Tum Ay'!K$206+(1-'Measured TV opt-pt'!K2961)*'CPP Detay Tum Ay'!K$188,IF(K2944=2,K2961*'CPP Detay (düşük)'!K$206+(1-'Measured TV opt-pt'!K2961)*'CPP Detay (düşük)'!K$188,IF(K2944=3,K2961*'CPP Detay (yüksek)'!K$206+(1-'Measured TV opt-pt'!K2961)*'CPP Detay (yüksek)'!K$188,"Girilen Rakamda Hata Var")))</f>
        <v>18.035725898829039</v>
      </c>
      <c r="L2949" s="257">
        <f>+IF(L2944=1,L2961*'CPP Detay Tum Ay'!L$206+(1-'Measured TV opt-pt'!L2961)*'CPP Detay Tum Ay'!L$188,IF(L2944=2,L2961*'CPP Detay (düşük)'!L$206+(1-'Measured TV opt-pt'!L2961)*'CPP Detay (düşük)'!L$188,IF(L2944=3,L2961*'CPP Detay (yüksek)'!L$206+(1-'Measured TV opt-pt'!L2961)*'CPP Detay (yüksek)'!L$188,"Girilen Rakamda Hata Var")))</f>
        <v>35.145626645182467</v>
      </c>
      <c r="M2949" s="257">
        <f>+IF(M2944=1,M2961*'CPP Detay Tum Ay'!M$206+(1-'Measured TV opt-pt'!M2961)*'CPP Detay Tum Ay'!M$188,IF(M2944=2,M2961*'CPP Detay (düşük)'!M$206+(1-'Measured TV opt-pt'!M2961)*'CPP Detay (düşük)'!M$188,IF(M2944=3,M2961*'CPP Detay (yüksek)'!M$206+(1-'Measured TV opt-pt'!M2961)*'CPP Detay (yüksek)'!M$188,"Girilen Rakamda Hata Var")))</f>
        <v>36.521554108764683</v>
      </c>
      <c r="N2949" s="257">
        <f>+IF(N2944=1,N2961*'CPP Detay Tum Ay'!N$206+(1-'Measured TV opt-pt'!N2961)*'CPP Detay Tum Ay'!N$188,IF(N2944=2,N2961*'CPP Detay (düşük)'!N$206+(1-'Measured TV opt-pt'!N2961)*'CPP Detay (düşük)'!N$188,IF(N2944=3,N2961*'CPP Detay (yüksek)'!N$206+(1-'Measured TV opt-pt'!N2961)*'CPP Detay (yüksek)'!N$188,"Girilen Rakamda Hata Var")))</f>
        <v>32.626585992454281</v>
      </c>
      <c r="O2949" s="258">
        <f>+IF(O2944=1,O2961*'CPP Detay Tum Ay'!O$206+(1-'Measured TV opt-pt'!O2961)*'CPP Detay Tum Ay'!O$188,IF(O2944=2,O2961*'CPP Detay (düşük)'!O$206+(1-'Measured TV opt-pt'!O2961)*'CPP Detay (düşük)'!O$188,IF(O2944=3,O2961*'CPP Detay (yüksek)'!O$206+(1-'Measured TV opt-pt'!O2961)*'CPP Detay (yüksek)'!O$188,"Girilen Rakamda Hata Var")))</f>
        <v>0</v>
      </c>
      <c r="P2949" s="244"/>
    </row>
    <row r="2950" spans="1:41" ht="15.75" thickBot="1" x14ac:dyDescent="0.3">
      <c r="A2950" s="193" t="s">
        <v>119</v>
      </c>
      <c r="B2950" s="376"/>
      <c r="C2950" s="96" t="s">
        <v>229</v>
      </c>
      <c r="D2950" s="243">
        <f>+IF(D2944=1,D2962*'CPP Detay Tum Ay'!D$262+(1-'Measured TV opt-pt'!D2962)*'CPP Detay Tum Ay'!D$244,IF(D2944=2,D2962*'CPP Detay (düşük)'!D$262+(1-'Measured TV opt-pt'!D2962)*'CPP Detay (düşük)'!D$244,IF(D2944=3,D2962*'CPP Detay (yüksek)'!D$262+(1-'Measured TV opt-pt'!D2962)*'CPP Detay (yüksek)'!D$244,"Girilen Rakamda Hata Var")))</f>
        <v>0</v>
      </c>
      <c r="E2950" s="163">
        <f>+IF(E2944=1,E2962*'CPP Detay Tum Ay'!E$262+(1-'Measured TV opt-pt'!E2962)*'CPP Detay Tum Ay'!E$244,IF(E2944=2,E2962*'CPP Detay (düşük)'!E$262+(1-'Measured TV opt-pt'!E2962)*'CPP Detay (düşük)'!E$244,IF(E2944=3,E2962*'CPP Detay (yüksek)'!E$262+(1-'Measured TV opt-pt'!E2962)*'CPP Detay (yüksek)'!E$244,"Girilen Rakamda Hata Var")))</f>
        <v>0</v>
      </c>
      <c r="F2950" s="163">
        <f>+IF(F2944=1,F2962*'CPP Detay Tum Ay'!F$262+(1-'Measured TV opt-pt'!F2962)*'CPP Detay Tum Ay'!F$244,IF(F2944=2,F2962*'CPP Detay (düşük)'!F$262+(1-'Measured TV opt-pt'!F2962)*'CPP Detay (düşük)'!F$244,IF(F2944=3,F2962*'CPP Detay (yüksek)'!F$262+(1-'Measured TV opt-pt'!F2962)*'CPP Detay (yüksek)'!F$244,"Girilen Rakamda Hata Var")))</f>
        <v>0</v>
      </c>
      <c r="G2950" s="163">
        <f>+IF(G2944=1,G2962*'CPP Detay Tum Ay'!G$262+(1-'Measured TV opt-pt'!G2962)*'CPP Detay Tum Ay'!G$244,IF(G2944=2,G2962*'CPP Detay (düşük)'!G$262+(1-'Measured TV opt-pt'!G2962)*'CPP Detay (düşük)'!G$244,IF(G2944=3,G2962*'CPP Detay (yüksek)'!G$262+(1-'Measured TV opt-pt'!G2962)*'CPP Detay (yüksek)'!G$244,"Girilen Rakamda Hata Var")))</f>
        <v>0</v>
      </c>
      <c r="H2950" s="163">
        <f>+IF(H2944=1,H2962*'CPP Detay Tum Ay'!H$262+(1-'Measured TV opt-pt'!H2962)*'CPP Detay Tum Ay'!H$244,IF(H2944=2,H2962*'CPP Detay (düşük)'!H$262+(1-'Measured TV opt-pt'!H2962)*'CPP Detay (düşük)'!H$244,IF(H2944=3,H2962*'CPP Detay (yüksek)'!H$262+(1-'Measured TV opt-pt'!H2962)*'CPP Detay (yüksek)'!H$244,"Girilen Rakamda Hata Var")))</f>
        <v>0</v>
      </c>
      <c r="I2950" s="163">
        <f>+IF(I2944=1,I2962*'CPP Detay Tum Ay'!I$262+(1-'Measured TV opt-pt'!I2962)*'CPP Detay Tum Ay'!I$244,IF(I2944=2,I2962*'CPP Detay (düşük)'!I$262+(1-'Measured TV opt-pt'!I2962)*'CPP Detay (düşük)'!I$244,IF(I2944=3,I2962*'CPP Detay (yüksek)'!I$262+(1-'Measured TV opt-pt'!I2962)*'CPP Detay (yüksek)'!I$244,"Girilen Rakamda Hata Var")))</f>
        <v>0</v>
      </c>
      <c r="J2950" s="163">
        <f>+IF(J2944=1,J2962*'CPP Detay Tum Ay'!J$262+(1-'Measured TV opt-pt'!J2962)*'CPP Detay Tum Ay'!J$244,IF(J2944=2,J2962*'CPP Detay (düşük)'!J$262+(1-'Measured TV opt-pt'!J2962)*'CPP Detay (düşük)'!J$244,IF(J2944=3,J2962*'CPP Detay (yüksek)'!J$262+(1-'Measured TV opt-pt'!J2962)*'CPP Detay (yüksek)'!J$244,"Girilen Rakamda Hata Var")))</f>
        <v>0</v>
      </c>
      <c r="K2950" s="163">
        <f>+IF(K2944=1,K2962*'CPP Detay Tum Ay'!K$262+(1-'Measured TV opt-pt'!K2962)*'CPP Detay Tum Ay'!K$244,IF(K2944=2,K2962*'CPP Detay (düşük)'!K$262+(1-'Measured TV opt-pt'!K2962)*'CPP Detay (düşük)'!K$244,IF(K2944=3,K2962*'CPP Detay (yüksek)'!K$262+(1-'Measured TV opt-pt'!K2962)*'CPP Detay (yüksek)'!K$244,"Girilen Rakamda Hata Var")))</f>
        <v>0</v>
      </c>
      <c r="L2950" s="163">
        <f>+IF(L2944=1,L2962*'CPP Detay Tum Ay'!L$262+(1-'Measured TV opt-pt'!L2962)*'CPP Detay Tum Ay'!L$244,IF(L2944=2,L2962*'CPP Detay (düşük)'!L$262+(1-'Measured TV opt-pt'!L2962)*'CPP Detay (düşük)'!L$244,IF(L2944=3,L2962*'CPP Detay (yüksek)'!L$262+(1-'Measured TV opt-pt'!L2962)*'CPP Detay (yüksek)'!L$244,"Girilen Rakamda Hata Var")))</f>
        <v>0</v>
      </c>
      <c r="M2950" s="163">
        <f>+IF(M2944=1,M2962*'CPP Detay Tum Ay'!M$262+(1-'Measured TV opt-pt'!M2962)*'CPP Detay Tum Ay'!M$244,IF(M2944=2,M2962*'CPP Detay (düşük)'!M$262+(1-'Measured TV opt-pt'!M2962)*'CPP Detay (düşük)'!M$244,IF(M2944=3,M2962*'CPP Detay (yüksek)'!M$262+(1-'Measured TV opt-pt'!M2962)*'CPP Detay (yüksek)'!M$244,"Girilen Rakamda Hata Var")))</f>
        <v>0</v>
      </c>
      <c r="N2950" s="163">
        <f>+IF(N2944=1,N2962*'CPP Detay Tum Ay'!N$262+(1-'Measured TV opt-pt'!N2962)*'CPP Detay Tum Ay'!N$244,IF(N2944=2,N2962*'CPP Detay (düşük)'!N$262+(1-'Measured TV opt-pt'!N2962)*'CPP Detay (düşük)'!N$244,IF(N2944=3,N2962*'CPP Detay (yüksek)'!N$262+(1-'Measured TV opt-pt'!N2962)*'CPP Detay (yüksek)'!N$244,"Girilen Rakamda Hata Var")))</f>
        <v>0</v>
      </c>
      <c r="O2950" s="164">
        <f>+IF(O2944=1,O2962*'CPP Detay Tum Ay'!O$262+(1-'Measured TV opt-pt'!O2962)*'CPP Detay Tum Ay'!O$244,IF(O2944=2,O2962*'CPP Detay (düşük)'!O$262+(1-'Measured TV opt-pt'!O2962)*'CPP Detay (düşük)'!O$244,IF(O2944=3,O2962*'CPP Detay (yüksek)'!O$262+(1-'Measured TV opt-pt'!O2962)*'CPP Detay (yüksek)'!O$244,"Girilen Rakamda Hata Var")))</f>
        <v>0</v>
      </c>
      <c r="P2950" s="164"/>
    </row>
    <row r="2951" spans="1:41" x14ac:dyDescent="0.25">
      <c r="A2951" s="193" t="s">
        <v>119</v>
      </c>
      <c r="B2951" s="376"/>
      <c r="C2951" s="263" t="s">
        <v>16</v>
      </c>
      <c r="D2951" s="264">
        <f>+SUMPRODUCT(D2952:D2956,D2939:D2943)</f>
        <v>24.204413218185291</v>
      </c>
      <c r="E2951" s="264">
        <f t="shared" ref="E2951" si="6740">+SUMPRODUCT(E2952:E2956,E2939:E2943)</f>
        <v>24.892776168954434</v>
      </c>
      <c r="F2951" s="264">
        <f t="shared" ref="F2951" si="6741">+SUMPRODUCT(F2952:F2956,F2939:F2943)</f>
        <v>27.204264955184229</v>
      </c>
      <c r="G2951" s="264">
        <f t="shared" ref="G2951" si="6742">+SUMPRODUCT(G2952:G2956,G2939:G2943)</f>
        <v>36.752069160193813</v>
      </c>
      <c r="H2951" s="264">
        <f t="shared" ref="H2951" si="6743">+SUMPRODUCT(H2952:H2956,H2939:H2943)</f>
        <v>43.246991790781038</v>
      </c>
      <c r="I2951" s="264">
        <f t="shared" ref="I2951" si="6744">+SUMPRODUCT(I2952:I2956,I2939:I2943)</f>
        <v>40.56261345330725</v>
      </c>
      <c r="J2951" s="264">
        <f t="shared" ref="J2951" si="6745">+SUMPRODUCT(J2952:J2956,J2939:J2943)</f>
        <v>25.750842782848196</v>
      </c>
      <c r="K2951" s="264">
        <f t="shared" ref="K2951" si="6746">+SUMPRODUCT(K2952:K2956,K2939:K2943)</f>
        <v>21.567971541690685</v>
      </c>
      <c r="L2951" s="264">
        <f t="shared" ref="L2951" si="6747">+SUMPRODUCT(L2952:L2956,L2939:L2943)</f>
        <v>29.744837491926031</v>
      </c>
      <c r="M2951" s="264">
        <f t="shared" ref="M2951" si="6748">+SUMPRODUCT(M2952:M2956,M2939:M2943)</f>
        <v>33.85761390642363</v>
      </c>
      <c r="N2951" s="264">
        <f t="shared" ref="N2951" si="6749">+SUMPRODUCT(N2952:N2956,N2939:N2943)</f>
        <v>31.359692617275865</v>
      </c>
      <c r="O2951" s="265">
        <f t="shared" ref="O2951" si="6750">+SUMPRODUCT(O2952:O2956,O2939:O2943)</f>
        <v>26.651578673488633</v>
      </c>
      <c r="P2951" s="165"/>
    </row>
    <row r="2952" spans="1:41" x14ac:dyDescent="0.25">
      <c r="A2952" s="193" t="s">
        <v>119</v>
      </c>
      <c r="B2952" s="376"/>
      <c r="C2952" s="77" t="s">
        <v>212</v>
      </c>
      <c r="D2952" s="261">
        <f>+D2946*(D2958*D2984+(1-D2958)*D2983)</f>
        <v>22.966975892860344</v>
      </c>
      <c r="E2952" s="261">
        <f t="shared" ref="E2952:O2952" si="6751">+E2946*(E2958*E2984+(1-E2958)*E2983)</f>
        <v>23.04024882188542</v>
      </c>
      <c r="F2952" s="261">
        <f t="shared" si="6751"/>
        <v>24.843460036390855</v>
      </c>
      <c r="G2952" s="261">
        <f t="shared" si="6751"/>
        <v>32.679804717586308</v>
      </c>
      <c r="H2952" s="261">
        <f t="shared" si="6751"/>
        <v>38.505532755897036</v>
      </c>
      <c r="I2952" s="261">
        <f t="shared" si="6751"/>
        <v>36.677003975537346</v>
      </c>
      <c r="J2952" s="261">
        <f t="shared" si="6751"/>
        <v>23.899521709197511</v>
      </c>
      <c r="K2952" s="261">
        <f t="shared" si="6751"/>
        <v>21.249152724378867</v>
      </c>
      <c r="L2952" s="261">
        <f t="shared" si="6751"/>
        <v>27.855094916300587</v>
      </c>
      <c r="M2952" s="261">
        <f t="shared" si="6751"/>
        <v>32.033656877486628</v>
      </c>
      <c r="N2952" s="261">
        <f t="shared" si="6751"/>
        <v>29.795689429924572</v>
      </c>
      <c r="O2952" s="262">
        <f t="shared" si="6751"/>
        <v>25.144966600311619</v>
      </c>
      <c r="P2952" s="162"/>
    </row>
    <row r="2953" spans="1:41" x14ac:dyDescent="0.25">
      <c r="A2953" s="193" t="s">
        <v>119</v>
      </c>
      <c r="B2953" s="376"/>
      <c r="C2953" s="77" t="s">
        <v>213</v>
      </c>
      <c r="D2953" s="261">
        <f>+D2947*(D2959*D2984+(1-D2959)*D2983)</f>
        <v>0</v>
      </c>
      <c r="E2953" s="261">
        <f t="shared" ref="E2953:O2953" si="6752">+E2947*(E2959*E2984+(1-E2959)*E2983)</f>
        <v>0</v>
      </c>
      <c r="F2953" s="261">
        <f t="shared" si="6752"/>
        <v>0</v>
      </c>
      <c r="G2953" s="261">
        <f t="shared" si="6752"/>
        <v>0</v>
      </c>
      <c r="H2953" s="261">
        <f t="shared" si="6752"/>
        <v>0</v>
      </c>
      <c r="I2953" s="261">
        <f t="shared" si="6752"/>
        <v>0</v>
      </c>
      <c r="J2953" s="261">
        <f t="shared" si="6752"/>
        <v>0</v>
      </c>
      <c r="K2953" s="261">
        <f t="shared" si="6752"/>
        <v>0</v>
      </c>
      <c r="L2953" s="261">
        <f t="shared" si="6752"/>
        <v>0</v>
      </c>
      <c r="M2953" s="261">
        <f t="shared" si="6752"/>
        <v>0</v>
      </c>
      <c r="N2953" s="261">
        <f t="shared" si="6752"/>
        <v>0</v>
      </c>
      <c r="O2953" s="262">
        <f t="shared" si="6752"/>
        <v>0</v>
      </c>
      <c r="P2953" s="244"/>
    </row>
    <row r="2954" spans="1:41" x14ac:dyDescent="0.25">
      <c r="A2954" s="193" t="s">
        <v>119</v>
      </c>
      <c r="B2954" s="376"/>
      <c r="C2954" s="77" t="s">
        <v>214</v>
      </c>
      <c r="D2954" s="261">
        <f>+D2948*(D2960*D2984+(1-D2960)*D2983)</f>
        <v>27.877441469546643</v>
      </c>
      <c r="E2954" s="261">
        <f t="shared" ref="E2954:O2954" si="6753">+E2948*(E2960*E2984+(1-E2960)*E2983)</f>
        <v>29.492799665037666</v>
      </c>
      <c r="F2954" s="261">
        <f t="shared" si="6753"/>
        <v>33.255522056841549</v>
      </c>
      <c r="G2954" s="261">
        <f t="shared" si="6753"/>
        <v>41.897459682214915</v>
      </c>
      <c r="H2954" s="261">
        <f t="shared" si="6753"/>
        <v>49.537903117675285</v>
      </c>
      <c r="I2954" s="261">
        <f t="shared" si="6753"/>
        <v>46.505448242378598</v>
      </c>
      <c r="J2954" s="261">
        <f t="shared" si="6753"/>
        <v>29.064971354019544</v>
      </c>
      <c r="K2954" s="261">
        <f t="shared" si="6753"/>
        <v>23.107433920623205</v>
      </c>
      <c r="L2954" s="261">
        <f t="shared" si="6753"/>
        <v>35.004882635663286</v>
      </c>
      <c r="M2954" s="261">
        <f t="shared" si="6753"/>
        <v>40.194948836753383</v>
      </c>
      <c r="N2954" s="261">
        <f t="shared" si="6753"/>
        <v>37.108567054836669</v>
      </c>
      <c r="O2954" s="262">
        <f t="shared" si="6753"/>
        <v>31.230075341282639</v>
      </c>
      <c r="P2954" s="244"/>
    </row>
    <row r="2955" spans="1:41" x14ac:dyDescent="0.25">
      <c r="A2955" s="193" t="s">
        <v>119</v>
      </c>
      <c r="B2955" s="376"/>
      <c r="C2955" s="77" t="s">
        <v>215</v>
      </c>
      <c r="D2955" s="161">
        <f>+D2949*(D2961*D2984+(1-D2961)*D2983)</f>
        <v>17.234160767975037</v>
      </c>
      <c r="E2955" s="161">
        <f t="shared" ref="E2955:O2955" si="6754">+E2949*(E2961*E2984+(1-E2961)*E2983)</f>
        <v>16.996329313172183</v>
      </c>
      <c r="F2955" s="161">
        <f t="shared" si="6754"/>
        <v>25.359005600038266</v>
      </c>
      <c r="G2955" s="161">
        <f t="shared" si="6754"/>
        <v>40.664621580175485</v>
      </c>
      <c r="H2955" s="161">
        <f t="shared" si="6754"/>
        <v>48.233709431933136</v>
      </c>
      <c r="I2955" s="161">
        <f t="shared" si="6754"/>
        <v>45.604191016955035</v>
      </c>
      <c r="J2955" s="161">
        <f t="shared" si="6754"/>
        <v>28.302947160786879</v>
      </c>
      <c r="K2955" s="161">
        <f t="shared" si="6754"/>
        <v>22.498141926620658</v>
      </c>
      <c r="L2955" s="161">
        <f t="shared" si="6754"/>
        <v>43.574053542642943</v>
      </c>
      <c r="M2955" s="161">
        <f t="shared" si="6754"/>
        <v>45.364599184095759</v>
      </c>
      <c r="N2955" s="161">
        <f t="shared" si="6754"/>
        <v>40.840133458217764</v>
      </c>
      <c r="O2955" s="162">
        <f t="shared" si="6754"/>
        <v>0</v>
      </c>
      <c r="P2955" s="244"/>
    </row>
    <row r="2956" spans="1:41" ht="15.75" thickBot="1" x14ac:dyDescent="0.3">
      <c r="A2956" s="193" t="s">
        <v>119</v>
      </c>
      <c r="B2956" s="376"/>
      <c r="C2956" s="96" t="s">
        <v>230</v>
      </c>
      <c r="D2956" s="163">
        <f>+D2950*(D2962*D2984+(1-D2962)*D2983)</f>
        <v>0</v>
      </c>
      <c r="E2956" s="163">
        <f t="shared" ref="E2956:O2956" si="6755">+E2950*(E2962*E2984+(1-E2962)*E2983)</f>
        <v>0</v>
      </c>
      <c r="F2956" s="163">
        <f t="shared" si="6755"/>
        <v>0</v>
      </c>
      <c r="G2956" s="163">
        <f t="shared" si="6755"/>
        <v>0</v>
      </c>
      <c r="H2956" s="163">
        <f t="shared" si="6755"/>
        <v>0</v>
      </c>
      <c r="I2956" s="163">
        <f t="shared" si="6755"/>
        <v>0</v>
      </c>
      <c r="J2956" s="163">
        <f t="shared" si="6755"/>
        <v>0</v>
      </c>
      <c r="K2956" s="163">
        <f t="shared" si="6755"/>
        <v>0</v>
      </c>
      <c r="L2956" s="163">
        <f t="shared" si="6755"/>
        <v>0</v>
      </c>
      <c r="M2956" s="163">
        <f t="shared" si="6755"/>
        <v>0</v>
      </c>
      <c r="N2956" s="163">
        <f t="shared" si="6755"/>
        <v>0</v>
      </c>
      <c r="O2956" s="164">
        <f t="shared" si="6755"/>
        <v>0</v>
      </c>
      <c r="P2956" s="164"/>
    </row>
    <row r="2957" spans="1:41" x14ac:dyDescent="0.25">
      <c r="A2957" s="193" t="s">
        <v>119</v>
      </c>
      <c r="B2957" s="376"/>
      <c r="C2957" s="204" t="s">
        <v>2</v>
      </c>
      <c r="D2957" s="205">
        <f>+IFERROR(SUMPRODUCT(D2958:D2962,D2964:D2968)/D2963,0)</f>
        <v>0</v>
      </c>
      <c r="E2957" s="205">
        <f t="shared" ref="E2957" si="6756">+IFERROR(SUMPRODUCT(E2958:E2962,E2964:E2968)/E2963,0)</f>
        <v>0</v>
      </c>
      <c r="F2957" s="205">
        <f t="shared" ref="F2957" si="6757">+IFERROR(SUMPRODUCT(F2958:F2962,F2964:F2968)/F2963,0)</f>
        <v>0.49999999999999994</v>
      </c>
      <c r="G2957" s="205">
        <f t="shared" ref="G2957" si="6758">+IFERROR(SUMPRODUCT(G2958:G2962,G2964:G2968)/G2963,0)</f>
        <v>0.52954488055232651</v>
      </c>
      <c r="H2957" s="205">
        <f t="shared" ref="H2957" si="6759">+IFERROR(SUMPRODUCT(H2958:H2962,H2964:H2968)/H2963,0)</f>
        <v>0</v>
      </c>
      <c r="I2957" s="205">
        <f t="shared" ref="I2957" si="6760">+IFERROR(SUMPRODUCT(I2958:I2962,I2964:I2968)/I2963,0)</f>
        <v>0</v>
      </c>
      <c r="J2957" s="205">
        <f t="shared" ref="J2957" si="6761">+IFERROR(SUMPRODUCT(J2958:J2962,J2964:J2968)/J2963,0)</f>
        <v>0</v>
      </c>
      <c r="K2957" s="205">
        <f t="shared" ref="K2957" si="6762">+IFERROR(SUMPRODUCT(K2958:K2962,K2964:K2968)/K2963,0)</f>
        <v>0</v>
      </c>
      <c r="L2957" s="205">
        <f t="shared" ref="L2957" si="6763">+IFERROR(SUMPRODUCT(L2958:L2962,L2964:L2968)/L2963,0)</f>
        <v>0.48349741695372356</v>
      </c>
      <c r="M2957" s="205">
        <f t="shared" ref="M2957" si="6764">+IFERROR(SUMPRODUCT(M2958:M2962,M2964:M2968)/M2963,0)</f>
        <v>0</v>
      </c>
      <c r="N2957" s="205">
        <f t="shared" ref="N2957" si="6765">+IFERROR(SUMPRODUCT(N2958:N2962,N2964:N2968)/N2963,0)</f>
        <v>0</v>
      </c>
      <c r="O2957" s="205">
        <f t="shared" ref="O2957" si="6766">+IFERROR(SUMPRODUCT(O2958:O2962,O2964:O2968)/O2963,0)</f>
        <v>0</v>
      </c>
      <c r="P2957" s="166">
        <f>+SUMPRODUCT(D2957:O2957,D2963:O2963)/P2963</f>
        <v>0.50988128761495266</v>
      </c>
      <c r="R2957" s="192">
        <f>+D2957</f>
        <v>0</v>
      </c>
      <c r="S2957" s="192">
        <f t="shared" ref="S2957" si="6767">+E2957</f>
        <v>0</v>
      </c>
      <c r="T2957" s="192">
        <f t="shared" ref="T2957" si="6768">+F2957</f>
        <v>0.49999999999999994</v>
      </c>
      <c r="U2957" s="192">
        <f t="shared" ref="U2957" si="6769">+G2957</f>
        <v>0.52954488055232651</v>
      </c>
      <c r="V2957" s="192">
        <f t="shared" ref="V2957" si="6770">+H2957</f>
        <v>0</v>
      </c>
      <c r="W2957" s="192">
        <f t="shared" ref="W2957" si="6771">+I2957</f>
        <v>0</v>
      </c>
      <c r="X2957" s="192">
        <f t="shared" ref="X2957" si="6772">+J2957</f>
        <v>0</v>
      </c>
      <c r="Y2957" s="192">
        <f t="shared" ref="Y2957" si="6773">+K2957</f>
        <v>0</v>
      </c>
      <c r="Z2957" s="192">
        <f t="shared" ref="Z2957" si="6774">+L2957</f>
        <v>0.48349741695372356</v>
      </c>
      <c r="AA2957" s="192">
        <f t="shared" ref="AA2957" si="6775">+M2957</f>
        <v>0</v>
      </c>
      <c r="AB2957" s="192">
        <f t="shared" ref="AB2957" si="6776">+N2957</f>
        <v>0</v>
      </c>
      <c r="AC2957" s="192">
        <f t="shared" ref="AC2957" si="6777">+O2957</f>
        <v>0</v>
      </c>
      <c r="AD2957" s="190">
        <f>+D2963</f>
        <v>0</v>
      </c>
      <c r="AE2957" s="190">
        <f t="shared" ref="AE2957" si="6778">+E2963</f>
        <v>0</v>
      </c>
      <c r="AF2957" s="190">
        <f t="shared" ref="AF2957" si="6779">+F2963</f>
        <v>249.62576720376137</v>
      </c>
      <c r="AG2957" s="190">
        <f t="shared" ref="AG2957" si="6780">+G2963</f>
        <v>846.17028509297279</v>
      </c>
      <c r="AH2957" s="190">
        <f t="shared" ref="AH2957" si="6781">+H2963</f>
        <v>0</v>
      </c>
      <c r="AI2957" s="190">
        <f t="shared" ref="AI2957" si="6782">+I2963</f>
        <v>0</v>
      </c>
      <c r="AJ2957" s="190">
        <f t="shared" ref="AJ2957" si="6783">+J2963</f>
        <v>0</v>
      </c>
      <c r="AK2957" s="190">
        <f t="shared" ref="AK2957" si="6784">+K2963</f>
        <v>0</v>
      </c>
      <c r="AL2957" s="190">
        <f t="shared" ref="AL2957" si="6785">+L2963</f>
        <v>537.15105800423385</v>
      </c>
      <c r="AM2957" s="190">
        <f t="shared" ref="AM2957" si="6786">+M2963</f>
        <v>0</v>
      </c>
      <c r="AN2957" s="190">
        <f t="shared" ref="AN2957" si="6787">+N2963</f>
        <v>0</v>
      </c>
      <c r="AO2957" s="190">
        <f t="shared" ref="AO2957" si="6788">+O2963</f>
        <v>0</v>
      </c>
    </row>
    <row r="2958" spans="1:41" x14ac:dyDescent="0.25">
      <c r="A2958" s="193" t="s">
        <v>119</v>
      </c>
      <c r="B2958" s="376"/>
      <c r="C2958" s="178" t="s">
        <v>3</v>
      </c>
      <c r="D2958" s="179">
        <v>0.5</v>
      </c>
      <c r="E2958" s="179">
        <v>0.5</v>
      </c>
      <c r="F2958" s="179">
        <v>0.5</v>
      </c>
      <c r="G2958" s="293">
        <v>0.5</v>
      </c>
      <c r="H2958" s="293">
        <v>0.5</v>
      </c>
      <c r="I2958" s="293">
        <v>0.5</v>
      </c>
      <c r="J2958" s="179">
        <v>0.5</v>
      </c>
      <c r="K2958" s="179">
        <v>0.48915873014712274</v>
      </c>
      <c r="L2958" s="179">
        <v>0.4834974169537235</v>
      </c>
      <c r="M2958" s="179">
        <v>0.45414569524687309</v>
      </c>
      <c r="N2958" s="179">
        <v>0.38276016431267579</v>
      </c>
      <c r="O2958" s="179">
        <v>0.34111134082271427</v>
      </c>
      <c r="P2958" s="180">
        <f>+SUMPRODUCT(D2958:O2958,D2964:O2964)/P2964</f>
        <v>0.49355102296609077</v>
      </c>
    </row>
    <row r="2959" spans="1:41" x14ac:dyDescent="0.25">
      <c r="A2959" s="193" t="s">
        <v>119</v>
      </c>
      <c r="B2959" s="376"/>
      <c r="C2959" s="178" t="s">
        <v>200</v>
      </c>
      <c r="D2959" s="179">
        <v>0.5</v>
      </c>
      <c r="E2959" s="179">
        <v>0.5</v>
      </c>
      <c r="F2959" s="179">
        <v>0.5</v>
      </c>
      <c r="G2959" s="293">
        <v>0.5</v>
      </c>
      <c r="H2959" s="293">
        <v>0.5</v>
      </c>
      <c r="I2959" s="293">
        <v>0.5</v>
      </c>
      <c r="J2959" s="179">
        <v>0.5</v>
      </c>
      <c r="K2959" s="179">
        <v>0.48915873014712274</v>
      </c>
      <c r="L2959" s="179">
        <v>0.4834974169537235</v>
      </c>
      <c r="M2959" s="179">
        <v>0.45414569524687309</v>
      </c>
      <c r="N2959" s="179">
        <v>0.38276016431267579</v>
      </c>
      <c r="O2959" s="179">
        <v>0.34111134082271427</v>
      </c>
      <c r="P2959" s="242"/>
    </row>
    <row r="2960" spans="1:41" x14ac:dyDescent="0.25">
      <c r="A2960" s="193" t="s">
        <v>119</v>
      </c>
      <c r="B2960" s="376"/>
      <c r="C2960" s="178" t="s">
        <v>201</v>
      </c>
      <c r="D2960" s="179">
        <v>0.5</v>
      </c>
      <c r="E2960" s="179">
        <v>0.5</v>
      </c>
      <c r="F2960" s="179">
        <v>0.5</v>
      </c>
      <c r="G2960" s="293">
        <v>0.5</v>
      </c>
      <c r="H2960" s="293">
        <v>0.5</v>
      </c>
      <c r="I2960" s="293">
        <v>0.5</v>
      </c>
      <c r="J2960" s="179">
        <v>0.5</v>
      </c>
      <c r="K2960" s="179">
        <v>0.48915873014712274</v>
      </c>
      <c r="L2960" s="179">
        <v>0.4834974169537235</v>
      </c>
      <c r="M2960" s="179">
        <v>0.45414569524687309</v>
      </c>
      <c r="N2960" s="179">
        <v>0.38276016431267579</v>
      </c>
      <c r="O2960" s="179">
        <v>0.34111134082271427</v>
      </c>
      <c r="P2960" s="242"/>
    </row>
    <row r="2961" spans="1:53" x14ac:dyDescent="0.25">
      <c r="A2961" s="193" t="s">
        <v>119</v>
      </c>
      <c r="B2961" s="376"/>
      <c r="C2961" s="178" t="s">
        <v>202</v>
      </c>
      <c r="D2961" s="179">
        <v>0.5</v>
      </c>
      <c r="E2961" s="179">
        <v>0.5</v>
      </c>
      <c r="F2961" s="179">
        <v>0.5</v>
      </c>
      <c r="G2961" s="293">
        <v>0.5</v>
      </c>
      <c r="H2961" s="293">
        <v>0.5</v>
      </c>
      <c r="I2961" s="293">
        <v>0.5</v>
      </c>
      <c r="J2961" s="179">
        <v>0.5</v>
      </c>
      <c r="K2961" s="179">
        <v>0.48915873014712274</v>
      </c>
      <c r="L2961" s="179">
        <v>0.4834974169537235</v>
      </c>
      <c r="M2961" s="179">
        <v>0.45414569524687309</v>
      </c>
      <c r="N2961" s="179">
        <v>0.38276016431267579</v>
      </c>
      <c r="O2961" s="179">
        <v>0.34111134082271427</v>
      </c>
      <c r="P2961" s="242"/>
    </row>
    <row r="2962" spans="1:53" ht="15.75" thickBot="1" x14ac:dyDescent="0.3">
      <c r="A2962" s="193" t="s">
        <v>119</v>
      </c>
      <c r="B2962" s="376"/>
      <c r="C2962" s="280" t="s">
        <v>231</v>
      </c>
      <c r="D2962" s="179">
        <v>0.5</v>
      </c>
      <c r="E2962" s="179">
        <v>0.5</v>
      </c>
      <c r="F2962" s="179">
        <v>0.5</v>
      </c>
      <c r="G2962" s="293">
        <v>0.5</v>
      </c>
      <c r="H2962" s="293">
        <v>0.5</v>
      </c>
      <c r="I2962" s="293">
        <v>0.5</v>
      </c>
      <c r="J2962" s="181">
        <v>0.5</v>
      </c>
      <c r="K2962" s="181">
        <v>0.48915873014712274</v>
      </c>
      <c r="L2962" s="181">
        <v>0.4834974169537235</v>
      </c>
      <c r="M2962" s="179">
        <v>0.45414569524687309</v>
      </c>
      <c r="N2962" s="179">
        <v>0.38276016431267579</v>
      </c>
      <c r="O2962" s="179">
        <v>0.34111134082271427</v>
      </c>
      <c r="P2962" s="182">
        <f t="shared" ref="P2962" si="6789">+SUMPRODUCT(D2962:O2962,D2968:O2968)/P2968</f>
        <v>0.5</v>
      </c>
    </row>
    <row r="2963" spans="1:53" x14ac:dyDescent="0.25">
      <c r="A2963" s="193" t="s">
        <v>119</v>
      </c>
      <c r="B2963" s="376"/>
      <c r="C2963" s="99" t="s">
        <v>239</v>
      </c>
      <c r="D2963" s="100">
        <f>+D2932/D2945/30</f>
        <v>0</v>
      </c>
      <c r="E2963" s="100">
        <f t="shared" ref="E2963:O2963" si="6790">+E2932/E2945/30</f>
        <v>0</v>
      </c>
      <c r="F2963" s="100">
        <f t="shared" si="6790"/>
        <v>249.62576720376137</v>
      </c>
      <c r="G2963" s="100">
        <f t="shared" si="6790"/>
        <v>846.17028509297279</v>
      </c>
      <c r="H2963" s="100">
        <f t="shared" si="6790"/>
        <v>0</v>
      </c>
      <c r="I2963" s="100">
        <f t="shared" si="6790"/>
        <v>0</v>
      </c>
      <c r="J2963" s="100">
        <f t="shared" si="6790"/>
        <v>0</v>
      </c>
      <c r="K2963" s="100">
        <f t="shared" si="6790"/>
        <v>0</v>
      </c>
      <c r="L2963" s="100">
        <f t="shared" si="6790"/>
        <v>537.15105800423385</v>
      </c>
      <c r="M2963" s="100">
        <f t="shared" si="6790"/>
        <v>0</v>
      </c>
      <c r="N2963" s="100">
        <f t="shared" si="6790"/>
        <v>0</v>
      </c>
      <c r="O2963" s="167">
        <f t="shared" si="6790"/>
        <v>0</v>
      </c>
      <c r="P2963" s="167">
        <f>SUM(D2963:O2963)</f>
        <v>1632.947110300968</v>
      </c>
    </row>
    <row r="2964" spans="1:53" x14ac:dyDescent="0.25">
      <c r="A2964" s="193" t="s">
        <v>119</v>
      </c>
      <c r="B2964" s="376"/>
      <c r="C2964" s="86" t="s">
        <v>240</v>
      </c>
      <c r="D2964" s="87">
        <f>+D2963*D2939</f>
        <v>0</v>
      </c>
      <c r="E2964" s="87">
        <f t="shared" ref="E2964" si="6791">+E2963*E2939</f>
        <v>0</v>
      </c>
      <c r="F2964" s="87">
        <f t="shared" ref="F2964" si="6792">+F2963*F2939</f>
        <v>175.05792998387128</v>
      </c>
      <c r="G2964" s="87">
        <f t="shared" ref="G2964" si="6793">+G2963*G2939</f>
        <v>448.62625587140417</v>
      </c>
      <c r="H2964" s="87">
        <f t="shared" ref="H2964" si="6794">+H2963*H2939</f>
        <v>0</v>
      </c>
      <c r="I2964" s="87">
        <f t="shared" ref="I2964" si="6795">+I2963*I2939</f>
        <v>0</v>
      </c>
      <c r="J2964" s="87">
        <f t="shared" ref="J2964" si="6796">+J2963*J2939</f>
        <v>0</v>
      </c>
      <c r="K2964" s="87">
        <f t="shared" ref="K2964" si="6797">+K2963*K2939</f>
        <v>0</v>
      </c>
      <c r="L2964" s="87">
        <f t="shared" ref="L2964" si="6798">+L2963*L2939</f>
        <v>400.06789464847469</v>
      </c>
      <c r="M2964" s="87">
        <f t="shared" ref="M2964" si="6799">+M2963*M2939</f>
        <v>0</v>
      </c>
      <c r="N2964" s="87">
        <f t="shared" ref="N2964" si="6800">+N2963*N2939</f>
        <v>0</v>
      </c>
      <c r="O2964" s="159">
        <f t="shared" ref="O2964" si="6801">+O2963*O2939</f>
        <v>0</v>
      </c>
      <c r="P2964" s="159">
        <f t="shared" ref="P2964:P2974" si="6802">SUM(D2964:O2964)</f>
        <v>1023.7520805037502</v>
      </c>
      <c r="AP2964" s="190">
        <f>+D2964</f>
        <v>0</v>
      </c>
      <c r="AQ2964" s="190">
        <f t="shared" ref="AQ2964:AQ2968" si="6803">+E2964</f>
        <v>0</v>
      </c>
      <c r="AR2964" s="190">
        <f t="shared" ref="AR2964:AR2968" si="6804">+F2964</f>
        <v>175.05792998387128</v>
      </c>
      <c r="AS2964" s="190">
        <f t="shared" ref="AS2964:AS2968" si="6805">+G2964</f>
        <v>448.62625587140417</v>
      </c>
      <c r="AT2964" s="190">
        <f t="shared" ref="AT2964:AT2968" si="6806">+H2964</f>
        <v>0</v>
      </c>
      <c r="AU2964" s="190">
        <f t="shared" ref="AU2964:AU2968" si="6807">+I2964</f>
        <v>0</v>
      </c>
      <c r="AV2964" s="190">
        <f t="shared" ref="AV2964:AV2968" si="6808">+J2964</f>
        <v>0</v>
      </c>
      <c r="AW2964" s="190">
        <f t="shared" ref="AW2964:AW2968" si="6809">+K2964</f>
        <v>0</v>
      </c>
      <c r="AX2964" s="190">
        <f t="shared" ref="AX2964:AX2968" si="6810">+L2964</f>
        <v>400.06789464847469</v>
      </c>
      <c r="AY2964" s="190">
        <f t="shared" ref="AY2964:AY2968" si="6811">+M2964</f>
        <v>0</v>
      </c>
      <c r="AZ2964" s="190">
        <f t="shared" ref="AZ2964:AZ2968" si="6812">+N2964</f>
        <v>0</v>
      </c>
      <c r="BA2964" s="190">
        <f t="shared" ref="BA2964:BA2968" si="6813">+O2964</f>
        <v>0</v>
      </c>
    </row>
    <row r="2965" spans="1:53" x14ac:dyDescent="0.25">
      <c r="A2965" s="193" t="s">
        <v>119</v>
      </c>
      <c r="B2965" s="376"/>
      <c r="C2965" s="86" t="s">
        <v>241</v>
      </c>
      <c r="D2965" s="87">
        <f>+D2963*D2940</f>
        <v>0</v>
      </c>
      <c r="E2965" s="87">
        <f t="shared" ref="E2965:O2965" si="6814">+E2963*E2940</f>
        <v>0</v>
      </c>
      <c r="F2965" s="87">
        <f t="shared" si="6814"/>
        <v>0</v>
      </c>
      <c r="G2965" s="87">
        <f t="shared" si="6814"/>
        <v>0</v>
      </c>
      <c r="H2965" s="87">
        <f t="shared" si="6814"/>
        <v>0</v>
      </c>
      <c r="I2965" s="87">
        <f t="shared" si="6814"/>
        <v>0</v>
      </c>
      <c r="J2965" s="87">
        <f t="shared" si="6814"/>
        <v>0</v>
      </c>
      <c r="K2965" s="87">
        <f t="shared" si="6814"/>
        <v>0</v>
      </c>
      <c r="L2965" s="87">
        <f t="shared" si="6814"/>
        <v>0</v>
      </c>
      <c r="M2965" s="87">
        <f t="shared" si="6814"/>
        <v>0</v>
      </c>
      <c r="N2965" s="87">
        <f t="shared" si="6814"/>
        <v>0</v>
      </c>
      <c r="O2965" s="159">
        <f t="shared" si="6814"/>
        <v>0</v>
      </c>
      <c r="P2965" s="159"/>
      <c r="AP2965" s="190">
        <f t="shared" ref="AP2965:AP2968" si="6815">+D2965</f>
        <v>0</v>
      </c>
      <c r="AQ2965" s="190">
        <f t="shared" si="6803"/>
        <v>0</v>
      </c>
      <c r="AR2965" s="190">
        <f t="shared" si="6804"/>
        <v>0</v>
      </c>
      <c r="AS2965" s="190">
        <f t="shared" si="6805"/>
        <v>0</v>
      </c>
      <c r="AT2965" s="190">
        <f t="shared" si="6806"/>
        <v>0</v>
      </c>
      <c r="AU2965" s="190">
        <f t="shared" si="6807"/>
        <v>0</v>
      </c>
      <c r="AV2965" s="190">
        <f t="shared" si="6808"/>
        <v>0</v>
      </c>
      <c r="AW2965" s="190">
        <f t="shared" si="6809"/>
        <v>0</v>
      </c>
      <c r="AX2965" s="190">
        <f t="shared" si="6810"/>
        <v>0</v>
      </c>
      <c r="AY2965" s="190">
        <f t="shared" si="6811"/>
        <v>0</v>
      </c>
      <c r="AZ2965" s="190">
        <f t="shared" si="6812"/>
        <v>0</v>
      </c>
      <c r="BA2965" s="190">
        <f t="shared" si="6813"/>
        <v>0</v>
      </c>
    </row>
    <row r="2966" spans="1:53" x14ac:dyDescent="0.25">
      <c r="A2966" s="193" t="s">
        <v>119</v>
      </c>
      <c r="B2966" s="376"/>
      <c r="C2966" s="86" t="s">
        <v>242</v>
      </c>
      <c r="D2966" s="87">
        <f>+D2963*D2941</f>
        <v>0</v>
      </c>
      <c r="E2966" s="87">
        <f t="shared" ref="E2966:O2966" si="6816">+E2963*E2941</f>
        <v>0</v>
      </c>
      <c r="F2966" s="87">
        <f t="shared" si="6816"/>
        <v>69.761726505122908</v>
      </c>
      <c r="G2966" s="87">
        <f t="shared" si="6816"/>
        <v>220.23402405878787</v>
      </c>
      <c r="H2966" s="87">
        <f t="shared" si="6816"/>
        <v>0</v>
      </c>
      <c r="I2966" s="87">
        <f t="shared" si="6816"/>
        <v>0</v>
      </c>
      <c r="J2966" s="87">
        <f t="shared" si="6816"/>
        <v>0</v>
      </c>
      <c r="K2966" s="87">
        <f t="shared" si="6816"/>
        <v>0</v>
      </c>
      <c r="L2966" s="87">
        <f t="shared" si="6816"/>
        <v>133.00322302781237</v>
      </c>
      <c r="M2966" s="87">
        <f t="shared" si="6816"/>
        <v>0</v>
      </c>
      <c r="N2966" s="87">
        <f t="shared" si="6816"/>
        <v>0</v>
      </c>
      <c r="O2966" s="159">
        <f t="shared" si="6816"/>
        <v>0</v>
      </c>
      <c r="P2966" s="159"/>
      <c r="AP2966" s="190">
        <f t="shared" si="6815"/>
        <v>0</v>
      </c>
      <c r="AQ2966" s="190">
        <f t="shared" si="6803"/>
        <v>0</v>
      </c>
      <c r="AR2966" s="190">
        <f t="shared" si="6804"/>
        <v>69.761726505122908</v>
      </c>
      <c r="AS2966" s="190">
        <f t="shared" si="6805"/>
        <v>220.23402405878787</v>
      </c>
      <c r="AT2966" s="190">
        <f t="shared" si="6806"/>
        <v>0</v>
      </c>
      <c r="AU2966" s="190">
        <f t="shared" si="6807"/>
        <v>0</v>
      </c>
      <c r="AV2966" s="190">
        <f t="shared" si="6808"/>
        <v>0</v>
      </c>
      <c r="AW2966" s="190">
        <f t="shared" si="6809"/>
        <v>0</v>
      </c>
      <c r="AX2966" s="190">
        <f t="shared" si="6810"/>
        <v>133.00322302781237</v>
      </c>
      <c r="AY2966" s="190">
        <f t="shared" si="6811"/>
        <v>0</v>
      </c>
      <c r="AZ2966" s="190">
        <f t="shared" si="6812"/>
        <v>0</v>
      </c>
      <c r="BA2966" s="190">
        <f t="shared" si="6813"/>
        <v>0</v>
      </c>
    </row>
    <row r="2967" spans="1:53" x14ac:dyDescent="0.25">
      <c r="A2967" s="193" t="s">
        <v>119</v>
      </c>
      <c r="B2967" s="376"/>
      <c r="C2967" s="86" t="s">
        <v>243</v>
      </c>
      <c r="D2967" s="87">
        <f>+D2963*D2942</f>
        <v>0</v>
      </c>
      <c r="E2967" s="87">
        <f t="shared" ref="E2967:O2967" si="6817">+E2963*E2942</f>
        <v>0</v>
      </c>
      <c r="F2967" s="87">
        <f t="shared" si="6817"/>
        <v>4.8061107147671711</v>
      </c>
      <c r="G2967" s="87">
        <f t="shared" si="6817"/>
        <v>177.3100051627807</v>
      </c>
      <c r="H2967" s="87">
        <f t="shared" si="6817"/>
        <v>0</v>
      </c>
      <c r="I2967" s="87">
        <f t="shared" si="6817"/>
        <v>0</v>
      </c>
      <c r="J2967" s="87">
        <f t="shared" si="6817"/>
        <v>0</v>
      </c>
      <c r="K2967" s="87">
        <f t="shared" si="6817"/>
        <v>0</v>
      </c>
      <c r="L2967" s="87">
        <f t="shared" si="6817"/>
        <v>4.079940327946816</v>
      </c>
      <c r="M2967" s="87">
        <f t="shared" si="6817"/>
        <v>0</v>
      </c>
      <c r="N2967" s="87">
        <f t="shared" si="6817"/>
        <v>0</v>
      </c>
      <c r="O2967" s="159">
        <f t="shared" si="6817"/>
        <v>0</v>
      </c>
      <c r="P2967" s="159"/>
      <c r="AP2967" s="190">
        <f t="shared" si="6815"/>
        <v>0</v>
      </c>
      <c r="AQ2967" s="190">
        <f t="shared" si="6803"/>
        <v>0</v>
      </c>
      <c r="AR2967" s="190">
        <f t="shared" si="6804"/>
        <v>4.8061107147671711</v>
      </c>
      <c r="AS2967" s="190">
        <f t="shared" si="6805"/>
        <v>177.3100051627807</v>
      </c>
      <c r="AT2967" s="190">
        <f t="shared" si="6806"/>
        <v>0</v>
      </c>
      <c r="AU2967" s="190">
        <f t="shared" si="6807"/>
        <v>0</v>
      </c>
      <c r="AV2967" s="190">
        <f t="shared" si="6808"/>
        <v>0</v>
      </c>
      <c r="AW2967" s="190">
        <f t="shared" si="6809"/>
        <v>0</v>
      </c>
      <c r="AX2967" s="190">
        <f t="shared" si="6810"/>
        <v>4.079940327946816</v>
      </c>
      <c r="AY2967" s="190">
        <f t="shared" si="6811"/>
        <v>0</v>
      </c>
      <c r="AZ2967" s="190">
        <f t="shared" si="6812"/>
        <v>0</v>
      </c>
      <c r="BA2967" s="190">
        <f t="shared" si="6813"/>
        <v>0</v>
      </c>
    </row>
    <row r="2968" spans="1:53" ht="15.75" thickBot="1" x14ac:dyDescent="0.3">
      <c r="A2968" s="193" t="s">
        <v>119</v>
      </c>
      <c r="B2968" s="376"/>
      <c r="C2968" s="96" t="s">
        <v>244</v>
      </c>
      <c r="D2968" s="251">
        <f>+D2963*D2943</f>
        <v>0</v>
      </c>
      <c r="E2968" s="251">
        <f t="shared" ref="E2968:O2968" si="6818">+E2963*E2943</f>
        <v>0</v>
      </c>
      <c r="F2968" s="251">
        <f t="shared" si="6818"/>
        <v>0</v>
      </c>
      <c r="G2968" s="251">
        <v>50</v>
      </c>
      <c r="H2968" s="251">
        <f t="shared" si="6818"/>
        <v>0</v>
      </c>
      <c r="I2968" s="251">
        <f t="shared" si="6818"/>
        <v>0</v>
      </c>
      <c r="J2968" s="251">
        <f t="shared" si="6818"/>
        <v>0</v>
      </c>
      <c r="K2968" s="251">
        <f t="shared" si="6818"/>
        <v>0</v>
      </c>
      <c r="L2968" s="251">
        <f t="shared" si="6818"/>
        <v>0</v>
      </c>
      <c r="M2968" s="251">
        <f t="shared" si="6818"/>
        <v>0</v>
      </c>
      <c r="N2968" s="251">
        <f t="shared" si="6818"/>
        <v>0</v>
      </c>
      <c r="O2968" s="251">
        <f t="shared" si="6818"/>
        <v>0</v>
      </c>
      <c r="P2968" s="169">
        <f t="shared" si="6802"/>
        <v>50</v>
      </c>
      <c r="AP2968" s="190">
        <f t="shared" si="6815"/>
        <v>0</v>
      </c>
      <c r="AQ2968" s="190">
        <f t="shared" si="6803"/>
        <v>0</v>
      </c>
      <c r="AR2968" s="190">
        <f t="shared" si="6804"/>
        <v>0</v>
      </c>
      <c r="AS2968" s="190">
        <f t="shared" si="6805"/>
        <v>50</v>
      </c>
      <c r="AT2968" s="190">
        <f t="shared" si="6806"/>
        <v>0</v>
      </c>
      <c r="AU2968" s="190">
        <f t="shared" si="6807"/>
        <v>0</v>
      </c>
      <c r="AV2968" s="190">
        <f t="shared" si="6808"/>
        <v>0</v>
      </c>
      <c r="AW2968" s="190">
        <f t="shared" si="6809"/>
        <v>0</v>
      </c>
      <c r="AX2968" s="190">
        <f t="shared" si="6810"/>
        <v>0</v>
      </c>
      <c r="AY2968" s="190">
        <f t="shared" si="6811"/>
        <v>0</v>
      </c>
      <c r="AZ2968" s="190">
        <f t="shared" si="6812"/>
        <v>0</v>
      </c>
      <c r="BA2968" s="190">
        <f t="shared" si="6813"/>
        <v>0</v>
      </c>
    </row>
    <row r="2969" spans="1:53" x14ac:dyDescent="0.25">
      <c r="A2969" s="193" t="s">
        <v>119</v>
      </c>
      <c r="B2969" s="376"/>
      <c r="C2969" s="99" t="s">
        <v>245</v>
      </c>
      <c r="D2969" s="100">
        <f>+IFERROR(D2932/D2951/30,0)</f>
        <v>0</v>
      </c>
      <c r="E2969" s="100">
        <f t="shared" ref="E2969:O2969" si="6819">+IFERROR(E2932/E2951/30,0)</f>
        <v>0</v>
      </c>
      <c r="F2969" s="100">
        <f t="shared" si="6819"/>
        <v>201.05492070246208</v>
      </c>
      <c r="G2969" s="100">
        <f t="shared" si="6819"/>
        <v>671.53061892719415</v>
      </c>
      <c r="H2969" s="100">
        <f t="shared" si="6819"/>
        <v>0</v>
      </c>
      <c r="I2969" s="100">
        <f t="shared" si="6819"/>
        <v>0</v>
      </c>
      <c r="J2969" s="100">
        <f t="shared" si="6819"/>
        <v>0</v>
      </c>
      <c r="K2969" s="100">
        <f t="shared" si="6819"/>
        <v>0</v>
      </c>
      <c r="L2969" s="100">
        <f t="shared" si="6819"/>
        <v>433.25118968347647</v>
      </c>
      <c r="M2969" s="100">
        <f t="shared" si="6819"/>
        <v>0</v>
      </c>
      <c r="N2969" s="100">
        <f t="shared" si="6819"/>
        <v>0</v>
      </c>
      <c r="O2969" s="167">
        <f t="shared" si="6819"/>
        <v>0</v>
      </c>
      <c r="P2969" s="167">
        <f t="shared" si="6802"/>
        <v>1305.8367293131328</v>
      </c>
    </row>
    <row r="2970" spans="1:53" x14ac:dyDescent="0.25">
      <c r="A2970" s="193" t="s">
        <v>119</v>
      </c>
      <c r="B2970" s="376"/>
      <c r="C2970" s="86" t="s">
        <v>246</v>
      </c>
      <c r="D2970" s="266">
        <f t="shared" ref="D2970:O2970" si="6820">+IFERROR(D2933/D2952/30,0)</f>
        <v>0</v>
      </c>
      <c r="E2970" s="266">
        <f t="shared" si="6820"/>
        <v>0</v>
      </c>
      <c r="F2970" s="266">
        <f t="shared" si="6820"/>
        <v>140.99609437560522</v>
      </c>
      <c r="G2970" s="266">
        <f t="shared" si="6820"/>
        <v>356.03503524023211</v>
      </c>
      <c r="H2970" s="266">
        <f t="shared" si="6820"/>
        <v>0</v>
      </c>
      <c r="I2970" s="266">
        <f t="shared" si="6820"/>
        <v>0</v>
      </c>
      <c r="J2970" s="266">
        <f t="shared" si="6820"/>
        <v>0</v>
      </c>
      <c r="K2970" s="266">
        <f t="shared" si="6820"/>
        <v>0</v>
      </c>
      <c r="L2970" s="266">
        <f t="shared" si="6820"/>
        <v>322.68370084686524</v>
      </c>
      <c r="M2970" s="266">
        <f t="shared" si="6820"/>
        <v>0</v>
      </c>
      <c r="N2970" s="266">
        <f t="shared" si="6820"/>
        <v>0</v>
      </c>
      <c r="O2970" s="267">
        <f t="shared" si="6820"/>
        <v>0</v>
      </c>
      <c r="P2970" s="159">
        <f t="shared" si="6802"/>
        <v>819.71483046270259</v>
      </c>
    </row>
    <row r="2971" spans="1:53" x14ac:dyDescent="0.25">
      <c r="A2971" s="193" t="s">
        <v>119</v>
      </c>
      <c r="B2971" s="376"/>
      <c r="C2971" s="86" t="s">
        <v>247</v>
      </c>
      <c r="D2971" s="266">
        <f t="shared" ref="D2971:O2971" si="6821">+IFERROR(D2934/D2953/30,0)</f>
        <v>0</v>
      </c>
      <c r="E2971" s="266">
        <f t="shared" si="6821"/>
        <v>0</v>
      </c>
      <c r="F2971" s="266">
        <f t="shared" si="6821"/>
        <v>0</v>
      </c>
      <c r="G2971" s="266">
        <f t="shared" si="6821"/>
        <v>0</v>
      </c>
      <c r="H2971" s="266">
        <f t="shared" si="6821"/>
        <v>0</v>
      </c>
      <c r="I2971" s="266">
        <f t="shared" si="6821"/>
        <v>0</v>
      </c>
      <c r="J2971" s="266">
        <f t="shared" si="6821"/>
        <v>0</v>
      </c>
      <c r="K2971" s="266">
        <f t="shared" si="6821"/>
        <v>0</v>
      </c>
      <c r="L2971" s="266">
        <f t="shared" si="6821"/>
        <v>0</v>
      </c>
      <c r="M2971" s="266">
        <f t="shared" si="6821"/>
        <v>0</v>
      </c>
      <c r="N2971" s="266">
        <f t="shared" si="6821"/>
        <v>0</v>
      </c>
      <c r="O2971" s="267">
        <f t="shared" si="6821"/>
        <v>0</v>
      </c>
      <c r="P2971" s="159">
        <f t="shared" si="6802"/>
        <v>0</v>
      </c>
    </row>
    <row r="2972" spans="1:53" x14ac:dyDescent="0.25">
      <c r="A2972" s="193" t="s">
        <v>119</v>
      </c>
      <c r="B2972" s="376"/>
      <c r="C2972" s="86" t="s">
        <v>248</v>
      </c>
      <c r="D2972" s="266">
        <f t="shared" ref="D2972:O2972" si="6822">+IFERROR(D2935/D2954/30,0)</f>
        <v>0</v>
      </c>
      <c r="E2972" s="266">
        <f t="shared" si="6822"/>
        <v>0</v>
      </c>
      <c r="F2972" s="266">
        <f t="shared" si="6822"/>
        <v>56.187862926447892</v>
      </c>
      <c r="G2972" s="266">
        <f t="shared" si="6822"/>
        <v>174.7802931519565</v>
      </c>
      <c r="H2972" s="266">
        <f t="shared" si="6822"/>
        <v>0</v>
      </c>
      <c r="I2972" s="266">
        <f t="shared" si="6822"/>
        <v>0</v>
      </c>
      <c r="J2972" s="266">
        <f t="shared" si="6822"/>
        <v>0</v>
      </c>
      <c r="K2972" s="266">
        <f t="shared" si="6822"/>
        <v>0</v>
      </c>
      <c r="L2972" s="266">
        <f t="shared" si="6822"/>
        <v>107.27672178965018</v>
      </c>
      <c r="M2972" s="266">
        <f t="shared" si="6822"/>
        <v>0</v>
      </c>
      <c r="N2972" s="266">
        <f t="shared" si="6822"/>
        <v>0</v>
      </c>
      <c r="O2972" s="267">
        <f t="shared" si="6822"/>
        <v>0</v>
      </c>
      <c r="P2972" s="159">
        <f t="shared" si="6802"/>
        <v>338.24487786805457</v>
      </c>
    </row>
    <row r="2973" spans="1:53" x14ac:dyDescent="0.25">
      <c r="A2973" s="193" t="s">
        <v>119</v>
      </c>
      <c r="B2973" s="376"/>
      <c r="C2973" s="86" t="s">
        <v>249</v>
      </c>
      <c r="D2973" s="87">
        <f t="shared" ref="D2973:O2973" si="6823">+IFERROR(D2936/D2955/30,0)</f>
        <v>0</v>
      </c>
      <c r="E2973" s="87">
        <f t="shared" si="6823"/>
        <v>0</v>
      </c>
      <c r="F2973" s="87">
        <f t="shared" si="6823"/>
        <v>3.8709634004089586</v>
      </c>
      <c r="G2973" s="87">
        <f t="shared" si="6823"/>
        <v>140.71529053500552</v>
      </c>
      <c r="H2973" s="87">
        <f t="shared" si="6823"/>
        <v>0</v>
      </c>
      <c r="I2973" s="87">
        <f t="shared" si="6823"/>
        <v>0</v>
      </c>
      <c r="J2973" s="87">
        <f t="shared" si="6823"/>
        <v>0</v>
      </c>
      <c r="K2973" s="87">
        <f t="shared" si="6823"/>
        <v>0</v>
      </c>
      <c r="L2973" s="87">
        <f t="shared" si="6823"/>
        <v>3.2907670469609656</v>
      </c>
      <c r="M2973" s="87">
        <f t="shared" si="6823"/>
        <v>0</v>
      </c>
      <c r="N2973" s="87">
        <f t="shared" si="6823"/>
        <v>0</v>
      </c>
      <c r="O2973" s="159">
        <f t="shared" si="6823"/>
        <v>0</v>
      </c>
      <c r="P2973" s="159">
        <f t="shared" si="6802"/>
        <v>147.87702098237543</v>
      </c>
    </row>
    <row r="2974" spans="1:53" ht="15.75" thickBot="1" x14ac:dyDescent="0.3">
      <c r="A2974" s="193" t="s">
        <v>119</v>
      </c>
      <c r="B2974" s="376"/>
      <c r="C2974" s="96" t="s">
        <v>250</v>
      </c>
      <c r="D2974" s="168">
        <f t="shared" ref="D2974:O2974" si="6824">+IFERROR(D2937/D2956/30,0)</f>
        <v>0</v>
      </c>
      <c r="E2974" s="168">
        <f t="shared" si="6824"/>
        <v>0</v>
      </c>
      <c r="F2974" s="168">
        <f t="shared" si="6824"/>
        <v>0</v>
      </c>
      <c r="G2974" s="168">
        <f t="shared" si="6824"/>
        <v>0</v>
      </c>
      <c r="H2974" s="168">
        <f t="shared" si="6824"/>
        <v>0</v>
      </c>
      <c r="I2974" s="168">
        <f t="shared" si="6824"/>
        <v>0</v>
      </c>
      <c r="J2974" s="168">
        <f t="shared" si="6824"/>
        <v>0</v>
      </c>
      <c r="K2974" s="168">
        <f t="shared" si="6824"/>
        <v>0</v>
      </c>
      <c r="L2974" s="168">
        <f t="shared" si="6824"/>
        <v>0</v>
      </c>
      <c r="M2974" s="168">
        <f t="shared" si="6824"/>
        <v>0</v>
      </c>
      <c r="N2974" s="168">
        <f t="shared" si="6824"/>
        <v>0</v>
      </c>
      <c r="O2974" s="169">
        <f t="shared" si="6824"/>
        <v>0</v>
      </c>
      <c r="P2974" s="169">
        <f t="shared" si="6802"/>
        <v>0</v>
      </c>
    </row>
    <row r="2975" spans="1:53" ht="15.75" thickBot="1" x14ac:dyDescent="0.3">
      <c r="A2975" s="193" t="s">
        <v>119</v>
      </c>
      <c r="B2975" s="376"/>
      <c r="C2975" s="183" t="s">
        <v>13</v>
      </c>
      <c r="D2975" s="72"/>
      <c r="E2975" s="72"/>
      <c r="F2975" s="72">
        <v>18.755728955154616</v>
      </c>
      <c r="G2975" s="72">
        <v>18.162442177902463</v>
      </c>
      <c r="H2975" s="72"/>
      <c r="I2975" s="72"/>
      <c r="J2975" s="72"/>
      <c r="K2975" s="72"/>
      <c r="L2975" s="72">
        <v>16</v>
      </c>
      <c r="M2975" s="72">
        <v>20</v>
      </c>
      <c r="N2975" s="72"/>
      <c r="O2975" s="72"/>
      <c r="P2975" s="184"/>
    </row>
    <row r="2976" spans="1:53" x14ac:dyDescent="0.25">
      <c r="A2976" s="193" t="s">
        <v>119</v>
      </c>
      <c r="B2976" s="376"/>
      <c r="C2976" s="99" t="s">
        <v>4</v>
      </c>
      <c r="D2976" s="100" t="e">
        <f>+D2969/D2975*30</f>
        <v>#DIV/0!</v>
      </c>
      <c r="E2976" s="100" t="e">
        <f t="shared" ref="E2976" si="6825">+E2969/E2975*30</f>
        <v>#DIV/0!</v>
      </c>
      <c r="F2976" s="100">
        <f t="shared" ref="F2976" si="6826">+F2969/F2975*30</f>
        <v>321.58961325873668</v>
      </c>
      <c r="G2976" s="100">
        <f t="shared" ref="G2976" si="6827">+G2969/G2975*30</f>
        <v>1109.2075818045316</v>
      </c>
      <c r="H2976" s="100" t="e">
        <f t="shared" ref="H2976" si="6828">+H2969/H2975*30</f>
        <v>#DIV/0!</v>
      </c>
      <c r="I2976" s="100" t="e">
        <f t="shared" ref="I2976" si="6829">+I2969/I2975*30</f>
        <v>#DIV/0!</v>
      </c>
      <c r="J2976" s="100" t="e">
        <f t="shared" ref="J2976" si="6830">+J2969/J2975*30</f>
        <v>#DIV/0!</v>
      </c>
      <c r="K2976" s="100" t="e">
        <f t="shared" ref="K2976" si="6831">+K2969/K2975*30</f>
        <v>#DIV/0!</v>
      </c>
      <c r="L2976" s="100">
        <f t="shared" ref="L2976" si="6832">+L2969/L2975*30</f>
        <v>812.34598065651835</v>
      </c>
      <c r="M2976" s="100">
        <f t="shared" ref="M2976" si="6833">+M2969/M2975*30</f>
        <v>0</v>
      </c>
      <c r="N2976" s="100" t="e">
        <f t="shared" ref="N2976" si="6834">+N2969/N2975*30</f>
        <v>#DIV/0!</v>
      </c>
      <c r="O2976" s="167" t="e">
        <f t="shared" ref="O2976" si="6835">+O2969/O2975*30</f>
        <v>#DIV/0!</v>
      </c>
      <c r="P2976" s="167" t="e">
        <f>SUM(D2976:O2976)</f>
        <v>#DIV/0!</v>
      </c>
      <c r="Q2976" s="197"/>
      <c r="S2976" s="190"/>
    </row>
    <row r="2977" spans="1:16" x14ac:dyDescent="0.25">
      <c r="A2977" s="193" t="s">
        <v>119</v>
      </c>
      <c r="B2977" s="376"/>
      <c r="C2977" s="86" t="s">
        <v>216</v>
      </c>
      <c r="D2977" s="87" t="e">
        <f>+D2970/D2975*30</f>
        <v>#DIV/0!</v>
      </c>
      <c r="E2977" s="87" t="e">
        <f t="shared" ref="E2977:O2977" si="6836">+E2970/E2975*30</f>
        <v>#DIV/0!</v>
      </c>
      <c r="F2977" s="87">
        <f t="shared" si="6836"/>
        <v>225.5248431762852</v>
      </c>
      <c r="G2977" s="87">
        <f t="shared" si="6836"/>
        <v>588.08451818237222</v>
      </c>
      <c r="H2977" s="87" t="e">
        <f t="shared" si="6836"/>
        <v>#DIV/0!</v>
      </c>
      <c r="I2977" s="87" t="e">
        <f t="shared" si="6836"/>
        <v>#DIV/0!</v>
      </c>
      <c r="J2977" s="87" t="e">
        <f t="shared" si="6836"/>
        <v>#DIV/0!</v>
      </c>
      <c r="K2977" s="87" t="e">
        <f t="shared" si="6836"/>
        <v>#DIV/0!</v>
      </c>
      <c r="L2977" s="87">
        <f t="shared" si="6836"/>
        <v>605.03193908787227</v>
      </c>
      <c r="M2977" s="87">
        <f t="shared" si="6836"/>
        <v>0</v>
      </c>
      <c r="N2977" s="87" t="e">
        <f t="shared" si="6836"/>
        <v>#DIV/0!</v>
      </c>
      <c r="O2977" s="159" t="e">
        <f t="shared" si="6836"/>
        <v>#DIV/0!</v>
      </c>
      <c r="P2977" s="159" t="e">
        <f t="shared" ref="P2977:P2981" si="6837">SUM(D2977:O2977)</f>
        <v>#DIV/0!</v>
      </c>
    </row>
    <row r="2978" spans="1:16" x14ac:dyDescent="0.25">
      <c r="A2978" s="193" t="s">
        <v>119</v>
      </c>
      <c r="B2978" s="376"/>
      <c r="C2978" s="86" t="s">
        <v>217</v>
      </c>
      <c r="D2978" s="87" t="e">
        <f>+D2971/D2975*30</f>
        <v>#DIV/0!</v>
      </c>
      <c r="E2978" s="87" t="e">
        <f t="shared" ref="E2978:O2978" si="6838">+E2971/E2975*30</f>
        <v>#DIV/0!</v>
      </c>
      <c r="F2978" s="87">
        <f t="shared" si="6838"/>
        <v>0</v>
      </c>
      <c r="G2978" s="87">
        <f t="shared" si="6838"/>
        <v>0</v>
      </c>
      <c r="H2978" s="87" t="e">
        <f t="shared" si="6838"/>
        <v>#DIV/0!</v>
      </c>
      <c r="I2978" s="87" t="e">
        <f t="shared" si="6838"/>
        <v>#DIV/0!</v>
      </c>
      <c r="J2978" s="87" t="e">
        <f t="shared" si="6838"/>
        <v>#DIV/0!</v>
      </c>
      <c r="K2978" s="87" t="e">
        <f t="shared" si="6838"/>
        <v>#DIV/0!</v>
      </c>
      <c r="L2978" s="87">
        <f t="shared" si="6838"/>
        <v>0</v>
      </c>
      <c r="M2978" s="87">
        <f t="shared" si="6838"/>
        <v>0</v>
      </c>
      <c r="N2978" s="87" t="e">
        <f t="shared" si="6838"/>
        <v>#DIV/0!</v>
      </c>
      <c r="O2978" s="159" t="e">
        <f t="shared" si="6838"/>
        <v>#DIV/0!</v>
      </c>
      <c r="P2978" s="159"/>
    </row>
    <row r="2979" spans="1:16" x14ac:dyDescent="0.25">
      <c r="A2979" s="193" t="s">
        <v>119</v>
      </c>
      <c r="B2979" s="376"/>
      <c r="C2979" s="86" t="s">
        <v>218</v>
      </c>
      <c r="D2979" s="87" t="e">
        <f>+D2972/D2975*30</f>
        <v>#DIV/0!</v>
      </c>
      <c r="E2979" s="87" t="e">
        <f t="shared" ref="E2979:O2979" si="6839">+E2972/E2975*30</f>
        <v>#DIV/0!</v>
      </c>
      <c r="F2979" s="87">
        <f t="shared" si="6839"/>
        <v>89.873120464890036</v>
      </c>
      <c r="G2979" s="87">
        <f t="shared" si="6839"/>
        <v>288.6951404001245</v>
      </c>
      <c r="H2979" s="87" t="e">
        <f t="shared" si="6839"/>
        <v>#DIV/0!</v>
      </c>
      <c r="I2979" s="87" t="e">
        <f t="shared" si="6839"/>
        <v>#DIV/0!</v>
      </c>
      <c r="J2979" s="87" t="e">
        <f t="shared" si="6839"/>
        <v>#DIV/0!</v>
      </c>
      <c r="K2979" s="87" t="e">
        <f t="shared" si="6839"/>
        <v>#DIV/0!</v>
      </c>
      <c r="L2979" s="87">
        <f t="shared" si="6839"/>
        <v>201.1438533555941</v>
      </c>
      <c r="M2979" s="87">
        <f t="shared" si="6839"/>
        <v>0</v>
      </c>
      <c r="N2979" s="87" t="e">
        <f t="shared" si="6839"/>
        <v>#DIV/0!</v>
      </c>
      <c r="O2979" s="159" t="e">
        <f t="shared" si="6839"/>
        <v>#DIV/0!</v>
      </c>
      <c r="P2979" s="159"/>
    </row>
    <row r="2980" spans="1:16" x14ac:dyDescent="0.25">
      <c r="A2980" s="193" t="s">
        <v>119</v>
      </c>
      <c r="B2980" s="376"/>
      <c r="C2980" s="86" t="s">
        <v>219</v>
      </c>
      <c r="D2980" s="87" t="e">
        <f>+D2973/D2975*30</f>
        <v>#DIV/0!</v>
      </c>
      <c r="E2980" s="87" t="e">
        <f t="shared" ref="E2980:O2980" si="6840">+E2973/E2975*30</f>
        <v>#DIV/0!</v>
      </c>
      <c r="F2980" s="87">
        <f t="shared" si="6840"/>
        <v>6.1916496175614206</v>
      </c>
      <c r="G2980" s="87">
        <f t="shared" si="6840"/>
        <v>232.42792322203508</v>
      </c>
      <c r="H2980" s="87" t="e">
        <f t="shared" si="6840"/>
        <v>#DIV/0!</v>
      </c>
      <c r="I2980" s="87" t="e">
        <f t="shared" si="6840"/>
        <v>#DIV/0!</v>
      </c>
      <c r="J2980" s="87" t="e">
        <f t="shared" si="6840"/>
        <v>#DIV/0!</v>
      </c>
      <c r="K2980" s="87" t="e">
        <f t="shared" si="6840"/>
        <v>#DIV/0!</v>
      </c>
      <c r="L2980" s="87">
        <f t="shared" si="6840"/>
        <v>6.1701882130518104</v>
      </c>
      <c r="M2980" s="87">
        <f t="shared" si="6840"/>
        <v>0</v>
      </c>
      <c r="N2980" s="87" t="e">
        <f t="shared" si="6840"/>
        <v>#DIV/0!</v>
      </c>
      <c r="O2980" s="159" t="e">
        <f t="shared" si="6840"/>
        <v>#DIV/0!</v>
      </c>
      <c r="P2980" s="159"/>
    </row>
    <row r="2981" spans="1:16" ht="15.75" thickBot="1" x14ac:dyDescent="0.3">
      <c r="A2981" s="193" t="s">
        <v>119</v>
      </c>
      <c r="B2981" s="376"/>
      <c r="C2981" s="96" t="s">
        <v>238</v>
      </c>
      <c r="D2981" s="168" t="e">
        <f>+D2974/D2975*30</f>
        <v>#DIV/0!</v>
      </c>
      <c r="E2981" s="168" t="e">
        <f t="shared" ref="E2981:O2981" si="6841">+E2974/E2975*30</f>
        <v>#DIV/0!</v>
      </c>
      <c r="F2981" s="168">
        <f t="shared" si="6841"/>
        <v>0</v>
      </c>
      <c r="G2981" s="168">
        <f t="shared" si="6841"/>
        <v>0</v>
      </c>
      <c r="H2981" s="168" t="e">
        <f t="shared" si="6841"/>
        <v>#DIV/0!</v>
      </c>
      <c r="I2981" s="168" t="e">
        <f t="shared" si="6841"/>
        <v>#DIV/0!</v>
      </c>
      <c r="J2981" s="168" t="e">
        <f t="shared" si="6841"/>
        <v>#DIV/0!</v>
      </c>
      <c r="K2981" s="168" t="e">
        <f t="shared" si="6841"/>
        <v>#DIV/0!</v>
      </c>
      <c r="L2981" s="168">
        <f t="shared" si="6841"/>
        <v>0</v>
      </c>
      <c r="M2981" s="168">
        <f t="shared" si="6841"/>
        <v>0</v>
      </c>
      <c r="N2981" s="168" t="e">
        <f t="shared" si="6841"/>
        <v>#DIV/0!</v>
      </c>
      <c r="O2981" s="169" t="e">
        <f t="shared" si="6841"/>
        <v>#DIV/0!</v>
      </c>
      <c r="P2981" s="169" t="e">
        <f t="shared" si="6837"/>
        <v>#DIV/0!</v>
      </c>
    </row>
    <row r="2982" spans="1:16" x14ac:dyDescent="0.25">
      <c r="A2982" s="193" t="s">
        <v>119</v>
      </c>
      <c r="B2982" s="376"/>
      <c r="C2982" s="76" t="s">
        <v>8</v>
      </c>
      <c r="D2982" s="170">
        <f t="shared" ref="D2982:O2982" si="6842">+D2951/D2945</f>
        <v>1.2359581194170359</v>
      </c>
      <c r="E2982" s="170">
        <f t="shared" si="6842"/>
        <v>1.241579993822576</v>
      </c>
      <c r="F2982" s="170">
        <f t="shared" si="6842"/>
        <v>1.241579993822576</v>
      </c>
      <c r="G2982" s="170">
        <f t="shared" si="6842"/>
        <v>1.2600621047552154</v>
      </c>
      <c r="H2982" s="170">
        <f t="shared" si="6842"/>
        <v>1.2600621047552154</v>
      </c>
      <c r="I2982" s="170">
        <f t="shared" si="6842"/>
        <v>1.2600621047552152</v>
      </c>
      <c r="J2982" s="170">
        <f t="shared" si="6842"/>
        <v>1.2452871380387542</v>
      </c>
      <c r="K2982" s="170">
        <f t="shared" si="6842"/>
        <v>1.2474209273762218</v>
      </c>
      <c r="L2982" s="170">
        <f t="shared" si="6842"/>
        <v>1.2398143866533047</v>
      </c>
      <c r="M2982" s="170">
        <f t="shared" si="6842"/>
        <v>1.2421322227689338</v>
      </c>
      <c r="N2982" s="170">
        <f t="shared" si="6842"/>
        <v>1.2517440061814336</v>
      </c>
      <c r="O2982" s="171">
        <f t="shared" si="6842"/>
        <v>1.2573518578781586</v>
      </c>
      <c r="P2982" s="171"/>
    </row>
    <row r="2983" spans="1:16" x14ac:dyDescent="0.25">
      <c r="A2983" s="193" t="s">
        <v>119</v>
      </c>
      <c r="B2983" s="376"/>
      <c r="C2983" s="77" t="s">
        <v>6</v>
      </c>
      <c r="D2983" s="172">
        <f>+VLOOKUP(D2931,Conversion!$B$33:$N$71,(MATCH('Measured TV opt-pt'!D2930,butget_aylar_opt,0)+1),0)</f>
        <v>1.3032811699478219</v>
      </c>
      <c r="E2983" s="172">
        <f>+VLOOKUP(E2931,Conversion!$B$33:$N$71,(MATCH('Measured TV opt-pt'!E2930,butget_aylar_opt,0)+1),0)</f>
        <v>1.3446774849708576</v>
      </c>
      <c r="F2983" s="172">
        <f>+VLOOKUP(F2931,Conversion!$B$33:$N$71,(MATCH('Measured TV opt-pt'!F2930,butget_aylar_opt,0)+1),0)</f>
        <v>1.3446774849708576</v>
      </c>
      <c r="G2983" s="172">
        <f>+VLOOKUP(G2931,Conversion!$B$33:$N$71,(MATCH('Measured TV opt-pt'!G2930,butget_aylar_opt,0)+1),0)</f>
        <v>1.3691883406306253</v>
      </c>
      <c r="H2983" s="172">
        <f>+VLOOKUP(H2931,Conversion!$B$33:$N$71,(MATCH('Measured TV opt-pt'!H2930,butget_aylar_opt,0)+1),0)</f>
        <v>1.3691883406306253</v>
      </c>
      <c r="I2983" s="172">
        <f>+VLOOKUP(I2931,Conversion!$B$33:$N$71,(MATCH('Measured TV opt-pt'!I2930,butget_aylar_opt,0)+1),0)</f>
        <v>1.3691883406306253</v>
      </c>
      <c r="J2983" s="172">
        <f>+VLOOKUP(J2931,Conversion!$B$33:$N$71,(MATCH('Measured TV opt-pt'!J2930,butget_aylar_opt,0)+1),0)</f>
        <v>1.3436976271430785</v>
      </c>
      <c r="K2983" s="172">
        <f>+VLOOKUP(K2931,Conversion!$B$33:$N$71,(MATCH('Measured TV opt-pt'!K2930,butget_aylar_opt,0)+1),0)</f>
        <v>1.3436976271430785</v>
      </c>
      <c r="L2983" s="172">
        <f>+VLOOKUP(L2931,Conversion!$B$33:$N$71,(MATCH('Measured TV opt-pt'!L2930,butget_aylar_opt,0)+1),0)</f>
        <v>1.2811771546541402</v>
      </c>
      <c r="M2983" s="172">
        <f>+VLOOKUP(M2931,Conversion!$B$33:$N$71,(MATCH('Measured TV opt-pt'!M2930,butget_aylar_opt,0)+1),0)</f>
        <v>1.3032811699478219</v>
      </c>
      <c r="N2983" s="172">
        <f>+VLOOKUP(N2931,Conversion!$B$33:$N$71,(MATCH('Measured TV opt-pt'!N2930,butget_aylar_opt,0)+1),0)</f>
        <v>1.3032811699478219</v>
      </c>
      <c r="O2983" s="173">
        <f>+VLOOKUP(O2931,Conversion!$B$33:$N$71,(MATCH('Measured TV opt-pt'!O2930,butget_aylar_opt,0)+1),0)</f>
        <v>1.3032811699478219</v>
      </c>
      <c r="P2983" s="173"/>
    </row>
    <row r="2984" spans="1:16" ht="15.75" thickBot="1" x14ac:dyDescent="0.3">
      <c r="A2984" s="193" t="s">
        <v>119</v>
      </c>
      <c r="B2984" s="377"/>
      <c r="C2984" s="96" t="s">
        <v>7</v>
      </c>
      <c r="D2984" s="172">
        <f>+VLOOKUP(D2931,Conversion!$B$74:$N$112,(MATCH('Measured TV opt-pt'!D2930,budget_aylar_pt,0)+1),0)</f>
        <v>1.1686350688862501</v>
      </c>
      <c r="E2984" s="172">
        <f>+VLOOKUP(E2931,Conversion!$B$74:$N$112,(MATCH('Measured TV opt-pt'!E2930,budget_aylar_pt,0)+1),0)</f>
        <v>1.138482502674294</v>
      </c>
      <c r="F2984" s="172">
        <f>+VLOOKUP(F2931,Conversion!$B$74:$N$112,(MATCH('Measured TV opt-pt'!F2930,budget_aylar_pt,0)+1),0)</f>
        <v>1.138482502674294</v>
      </c>
      <c r="G2984" s="172">
        <f>+VLOOKUP(G2931,Conversion!$B$74:$N$112,(MATCH('Measured TV opt-pt'!G2930,budget_aylar_pt,0)+1),0)</f>
        <v>1.1509358688798055</v>
      </c>
      <c r="H2984" s="172">
        <f>+VLOOKUP(H2931,Conversion!$B$74:$N$112,(MATCH('Measured TV opt-pt'!H2930,budget_aylar_pt,0)+1),0)</f>
        <v>1.1509358688798055</v>
      </c>
      <c r="I2984" s="172">
        <f>+VLOOKUP(I2931,Conversion!$B$74:$N$112,(MATCH('Measured TV opt-pt'!I2930,budget_aylar_pt,0)+1),0)</f>
        <v>1.1509358688798055</v>
      </c>
      <c r="J2984" s="172">
        <f>+VLOOKUP(J2931,Conversion!$B$74:$N$112,(MATCH('Measured TV opt-pt'!J2930,budget_aylar_pt,0)+1),0)</f>
        <v>1.1468766489344304</v>
      </c>
      <c r="K2984" s="172">
        <f>+VLOOKUP(K2931,Conversion!$B$74:$N$112,(MATCH('Measured TV opt-pt'!K2930,budget_aylar_pt,0)+1),0)</f>
        <v>1.1468766489344304</v>
      </c>
      <c r="L2984" s="172">
        <f>+VLOOKUP(L2931,Conversion!$B$74:$N$112,(MATCH('Measured TV opt-pt'!L2930,budget_aylar_pt,0)+1),0)</f>
        <v>1.1956280564574182</v>
      </c>
      <c r="M2984" s="172">
        <f>+VLOOKUP(M2931,Conversion!$B$74:$N$112,(MATCH('Measured TV opt-pt'!M2930,budget_aylar_pt,0)+1),0)</f>
        <v>1.1686350688862501</v>
      </c>
      <c r="N2984" s="172">
        <f>+VLOOKUP(N2931,Conversion!$B$74:$N$112,(MATCH('Measured TV opt-pt'!N2930,budget_aylar_pt,0)+1),0)</f>
        <v>1.1686350688862501</v>
      </c>
      <c r="O2984" s="173">
        <f>+VLOOKUP(O2931,Conversion!$B$74:$N$112,(MATCH('Measured TV opt-pt'!O2930,budget_aylar_pt,0)+1),0)</f>
        <v>1.1686350688862501</v>
      </c>
      <c r="P2984" s="174"/>
    </row>
    <row r="2985" spans="1:16" ht="21.75" thickBot="1" x14ac:dyDescent="0.3">
      <c r="A2985" s="193" t="s">
        <v>119</v>
      </c>
      <c r="B2985" s="240" t="s">
        <v>126</v>
      </c>
      <c r="C2985" s="74" t="s">
        <v>107</v>
      </c>
      <c r="D2985" s="153">
        <v>1</v>
      </c>
      <c r="E2985" s="153">
        <v>2</v>
      </c>
      <c r="F2985" s="153">
        <v>3</v>
      </c>
      <c r="G2985" s="153">
        <v>4</v>
      </c>
      <c r="H2985" s="153">
        <v>5</v>
      </c>
      <c r="I2985" s="153">
        <v>6</v>
      </c>
      <c r="J2985" s="153">
        <v>7</v>
      </c>
      <c r="K2985" s="153">
        <v>8</v>
      </c>
      <c r="L2985" s="153">
        <v>9</v>
      </c>
      <c r="M2985" s="153">
        <v>10</v>
      </c>
      <c r="N2985" s="153">
        <v>11</v>
      </c>
      <c r="O2985" s="153">
        <v>12</v>
      </c>
      <c r="P2985" s="74" t="s">
        <v>127</v>
      </c>
    </row>
    <row r="2986" spans="1:16" ht="15.75" thickBot="1" x14ac:dyDescent="0.3">
      <c r="A2986" s="193" t="s">
        <v>119</v>
      </c>
      <c r="B2986" s="378" t="s">
        <v>162</v>
      </c>
      <c r="C2986" s="185" t="s">
        <v>33</v>
      </c>
      <c r="D2986" s="186" t="s">
        <v>19</v>
      </c>
      <c r="E2986" s="186" t="s">
        <v>19</v>
      </c>
      <c r="F2986" s="186" t="s">
        <v>19</v>
      </c>
      <c r="G2986" s="186" t="s">
        <v>19</v>
      </c>
      <c r="H2986" s="186" t="s">
        <v>19</v>
      </c>
      <c r="I2986" s="186" t="s">
        <v>19</v>
      </c>
      <c r="J2986" s="186" t="s">
        <v>19</v>
      </c>
      <c r="K2986" s="186" t="s">
        <v>19</v>
      </c>
      <c r="L2986" s="186" t="s">
        <v>19</v>
      </c>
      <c r="M2986" s="186" t="s">
        <v>19</v>
      </c>
      <c r="N2986" s="186" t="s">
        <v>19</v>
      </c>
      <c r="O2986" s="186" t="s">
        <v>19</v>
      </c>
      <c r="P2986" s="188" t="s">
        <v>108</v>
      </c>
    </row>
    <row r="2987" spans="1:16" x14ac:dyDescent="0.25">
      <c r="A2987" s="193" t="s">
        <v>119</v>
      </c>
      <c r="B2987" s="379"/>
      <c r="C2987" s="175" t="s">
        <v>125</v>
      </c>
      <c r="D2987" s="200"/>
      <c r="E2987" s="201"/>
      <c r="F2987" s="201"/>
      <c r="G2987" s="201">
        <v>381403.42</v>
      </c>
      <c r="H2987" s="201">
        <v>821718.40807504684</v>
      </c>
      <c r="I2987" s="201">
        <v>325006.01496258413</v>
      </c>
      <c r="J2987" s="201">
        <v>250329.94515111105</v>
      </c>
      <c r="K2987" s="201">
        <v>132174.57868334756</v>
      </c>
      <c r="L2987" s="201"/>
      <c r="M2987" s="201"/>
      <c r="N2987" s="201"/>
      <c r="O2987" s="176"/>
      <c r="P2987" s="176">
        <f>SUM(D2987:O2987)</f>
        <v>1910632.3668720894</v>
      </c>
    </row>
    <row r="2988" spans="1:16" x14ac:dyDescent="0.25">
      <c r="A2988" s="193" t="s">
        <v>119</v>
      </c>
      <c r="B2988" s="379"/>
      <c r="C2988" s="86" t="s">
        <v>1</v>
      </c>
      <c r="D2988" s="87">
        <f>+D3019*D3001*30</f>
        <v>0</v>
      </c>
      <c r="E2988" s="87">
        <f t="shared" ref="E2988:O2988" si="6843">+E3019*E3001*30</f>
        <v>0</v>
      </c>
      <c r="F2988" s="87">
        <f t="shared" si="6843"/>
        <v>0</v>
      </c>
      <c r="G2988" s="87">
        <f t="shared" si="6843"/>
        <v>179570.9034370243</v>
      </c>
      <c r="H2988" s="87">
        <f t="shared" si="6843"/>
        <v>396817.80484071473</v>
      </c>
      <c r="I2988" s="87">
        <f t="shared" si="6843"/>
        <v>172860.3501745926</v>
      </c>
      <c r="J2988" s="87">
        <f t="shared" si="6843"/>
        <v>140703.9573108716</v>
      </c>
      <c r="K2988" s="87">
        <f t="shared" si="6843"/>
        <v>104311.56879557714</v>
      </c>
      <c r="L2988" s="87">
        <f t="shared" si="6843"/>
        <v>0</v>
      </c>
      <c r="M2988" s="87">
        <f t="shared" si="6843"/>
        <v>0</v>
      </c>
      <c r="N2988" s="87">
        <f t="shared" si="6843"/>
        <v>0</v>
      </c>
      <c r="O2988" s="159">
        <f t="shared" si="6843"/>
        <v>0</v>
      </c>
      <c r="P2988" s="159">
        <f t="shared" ref="P2988:P2992" si="6844">SUM(D2988:O2988)</f>
        <v>994264.58455878031</v>
      </c>
    </row>
    <row r="2989" spans="1:16" x14ac:dyDescent="0.25">
      <c r="A2989" s="193" t="s">
        <v>119</v>
      </c>
      <c r="B2989" s="379"/>
      <c r="C2989" s="86" t="s">
        <v>209</v>
      </c>
      <c r="D2989" s="87">
        <f t="shared" ref="D2989:O2992" si="6845">+D3020*D3002*30</f>
        <v>0</v>
      </c>
      <c r="E2989" s="259">
        <f t="shared" si="6845"/>
        <v>0</v>
      </c>
      <c r="F2989" s="259">
        <f t="shared" si="6845"/>
        <v>0</v>
      </c>
      <c r="G2989" s="259">
        <f t="shared" si="6845"/>
        <v>0</v>
      </c>
      <c r="H2989" s="259">
        <f t="shared" si="6845"/>
        <v>0</v>
      </c>
      <c r="I2989" s="259">
        <f t="shared" si="6845"/>
        <v>0</v>
      </c>
      <c r="J2989" s="259">
        <f t="shared" si="6845"/>
        <v>0</v>
      </c>
      <c r="K2989" s="259">
        <f t="shared" si="6845"/>
        <v>0</v>
      </c>
      <c r="L2989" s="259">
        <f t="shared" si="6845"/>
        <v>0</v>
      </c>
      <c r="M2989" s="259">
        <f t="shared" si="6845"/>
        <v>0</v>
      </c>
      <c r="N2989" s="259">
        <f t="shared" si="6845"/>
        <v>0</v>
      </c>
      <c r="O2989" s="260">
        <f t="shared" si="6845"/>
        <v>0</v>
      </c>
      <c r="P2989" s="260"/>
    </row>
    <row r="2990" spans="1:16" x14ac:dyDescent="0.25">
      <c r="A2990" s="193" t="s">
        <v>119</v>
      </c>
      <c r="B2990" s="379"/>
      <c r="C2990" s="86" t="s">
        <v>210</v>
      </c>
      <c r="D2990" s="87">
        <f t="shared" si="6845"/>
        <v>0</v>
      </c>
      <c r="E2990" s="259">
        <f t="shared" si="6845"/>
        <v>0</v>
      </c>
      <c r="F2990" s="259">
        <f t="shared" si="6845"/>
        <v>0</v>
      </c>
      <c r="G2990" s="259">
        <f t="shared" si="6845"/>
        <v>113373.3901973399</v>
      </c>
      <c r="H2990" s="259">
        <f t="shared" si="6845"/>
        <v>209019.6089103008</v>
      </c>
      <c r="I2990" s="259">
        <f t="shared" si="6845"/>
        <v>87502.186029146993</v>
      </c>
      <c r="J2990" s="259">
        <f t="shared" si="6845"/>
        <v>42518.222670171912</v>
      </c>
      <c r="K2990" s="259">
        <f t="shared" si="6845"/>
        <v>16327.444211543676</v>
      </c>
      <c r="L2990" s="259">
        <f t="shared" si="6845"/>
        <v>0</v>
      </c>
      <c r="M2990" s="259">
        <f t="shared" si="6845"/>
        <v>0</v>
      </c>
      <c r="N2990" s="259">
        <f t="shared" si="6845"/>
        <v>0</v>
      </c>
      <c r="O2990" s="260">
        <f t="shared" si="6845"/>
        <v>0</v>
      </c>
      <c r="P2990" s="260"/>
    </row>
    <row r="2991" spans="1:16" x14ac:dyDescent="0.25">
      <c r="A2991" s="193" t="s">
        <v>119</v>
      </c>
      <c r="B2991" s="379"/>
      <c r="C2991" s="86" t="s">
        <v>211</v>
      </c>
      <c r="D2991" s="87">
        <f t="shared" si="6845"/>
        <v>0</v>
      </c>
      <c r="E2991" s="259">
        <f t="shared" si="6845"/>
        <v>0</v>
      </c>
      <c r="F2991" s="259">
        <f t="shared" si="6845"/>
        <v>0</v>
      </c>
      <c r="G2991" s="259">
        <f t="shared" si="6845"/>
        <v>88459.126365635762</v>
      </c>
      <c r="H2991" s="259">
        <f t="shared" si="6845"/>
        <v>215880.99432403126</v>
      </c>
      <c r="I2991" s="259">
        <f t="shared" si="6845"/>
        <v>64643.47875884454</v>
      </c>
      <c r="J2991" s="259">
        <f t="shared" si="6845"/>
        <v>67107.76517006752</v>
      </c>
      <c r="K2991" s="259">
        <f t="shared" si="6845"/>
        <v>11535.565676226757</v>
      </c>
      <c r="L2991" s="259">
        <f t="shared" si="6845"/>
        <v>0</v>
      </c>
      <c r="M2991" s="259">
        <f t="shared" si="6845"/>
        <v>0</v>
      </c>
      <c r="N2991" s="259">
        <f t="shared" si="6845"/>
        <v>0</v>
      </c>
      <c r="O2991" s="260">
        <f t="shared" si="6845"/>
        <v>0</v>
      </c>
      <c r="P2991" s="260"/>
    </row>
    <row r="2992" spans="1:16" ht="15.75" thickBot="1" x14ac:dyDescent="0.3">
      <c r="A2992" s="193" t="s">
        <v>119</v>
      </c>
      <c r="B2992" s="379"/>
      <c r="C2992" s="96" t="s">
        <v>227</v>
      </c>
      <c r="D2992" s="87">
        <f t="shared" si="6845"/>
        <v>0</v>
      </c>
      <c r="E2992" s="90">
        <f t="shared" si="6845"/>
        <v>0</v>
      </c>
      <c r="F2992" s="90">
        <f t="shared" si="6845"/>
        <v>0</v>
      </c>
      <c r="G2992" s="90">
        <f t="shared" si="6845"/>
        <v>0</v>
      </c>
      <c r="H2992" s="90">
        <v>132300</v>
      </c>
      <c r="I2992" s="90">
        <f t="shared" si="6845"/>
        <v>0</v>
      </c>
      <c r="J2992" s="90">
        <f t="shared" si="6845"/>
        <v>0</v>
      </c>
      <c r="K2992" s="90">
        <f t="shared" si="6845"/>
        <v>0</v>
      </c>
      <c r="L2992" s="90">
        <f t="shared" si="6845"/>
        <v>0</v>
      </c>
      <c r="M2992" s="90">
        <f t="shared" si="6845"/>
        <v>0</v>
      </c>
      <c r="N2992" s="90">
        <f t="shared" si="6845"/>
        <v>0</v>
      </c>
      <c r="O2992" s="160">
        <f t="shared" si="6845"/>
        <v>0</v>
      </c>
      <c r="P2992" s="160">
        <f t="shared" si="6844"/>
        <v>132300</v>
      </c>
    </row>
    <row r="2993" spans="1:16" ht="15.75" thickBot="1" x14ac:dyDescent="0.3">
      <c r="A2993" s="193" t="s">
        <v>119</v>
      </c>
      <c r="B2993" s="379"/>
      <c r="C2993" s="281" t="s">
        <v>108</v>
      </c>
      <c r="D2993" s="282">
        <f>SUM(D2994:D2998)</f>
        <v>1</v>
      </c>
      <c r="E2993" s="282">
        <f t="shared" ref="E2993" si="6846">SUM(E2994:E2998)</f>
        <v>1.0034229363724529</v>
      </c>
      <c r="F2993" s="282">
        <f t="shared" ref="F2993" si="6847">SUM(F2994:F2998)</f>
        <v>0.99999999999999989</v>
      </c>
      <c r="G2993" s="282">
        <f t="shared" ref="G2993" si="6848">SUM(G2994:G2998)</f>
        <v>0.99999999999999989</v>
      </c>
      <c r="H2993" s="282">
        <f t="shared" ref="H2993" si="6849">SUM(H2994:H2998)</f>
        <v>1</v>
      </c>
      <c r="I2993" s="282">
        <f t="shared" ref="I2993" si="6850">SUM(I2994:I2998)</f>
        <v>1.0000000000000002</v>
      </c>
      <c r="J2993" s="282">
        <f t="shared" ref="J2993" si="6851">SUM(J2994:J2998)</f>
        <v>0.99999999999999978</v>
      </c>
      <c r="K2993" s="282">
        <f t="shared" ref="K2993" si="6852">SUM(K2994:K2998)</f>
        <v>0.99999999999999978</v>
      </c>
      <c r="L2993" s="282">
        <f t="shared" ref="L2993" si="6853">SUM(L2994:L2998)</f>
        <v>1</v>
      </c>
      <c r="M2993" s="282">
        <f t="shared" ref="M2993" si="6854">SUM(M2994:M2998)</f>
        <v>1.0000000000000002</v>
      </c>
      <c r="N2993" s="282">
        <f t="shared" ref="N2993" si="6855">SUM(N2994:N2998)</f>
        <v>1</v>
      </c>
      <c r="O2993" s="282">
        <f t="shared" ref="O2993" si="6856">SUM(O2994:O2998)</f>
        <v>0.99999999999999989</v>
      </c>
      <c r="P2993" s="268"/>
    </row>
    <row r="2994" spans="1:16" ht="15.75" thickBot="1" x14ac:dyDescent="0.3">
      <c r="A2994" s="193" t="s">
        <v>119</v>
      </c>
      <c r="B2994" s="379"/>
      <c r="C2994" s="245" t="s">
        <v>196</v>
      </c>
      <c r="D2994" s="246">
        <v>0.748</v>
      </c>
      <c r="E2994" s="246">
        <v>0.71289999999999998</v>
      </c>
      <c r="F2994" s="246">
        <v>0.70128149006739837</v>
      </c>
      <c r="G2994" s="246">
        <v>0.53018436569432525</v>
      </c>
      <c r="H2994" s="246">
        <v>0.5423765464750937</v>
      </c>
      <c r="I2994" s="246">
        <v>0.58843916554063314</v>
      </c>
      <c r="J2994" s="246">
        <v>0.60561377608760258</v>
      </c>
      <c r="K2994" s="246">
        <v>0.80100224649177598</v>
      </c>
      <c r="L2994" s="246">
        <v>0.74479587945877479</v>
      </c>
      <c r="M2994" s="246">
        <v>0.79328167047923914</v>
      </c>
      <c r="N2994" s="246">
        <v>0.79251746496726783</v>
      </c>
      <c r="O2994" s="246">
        <v>0.75240999999999991</v>
      </c>
      <c r="P2994" s="268"/>
    </row>
    <row r="2995" spans="1:16" ht="15.75" thickBot="1" x14ac:dyDescent="0.3">
      <c r="A2995" s="193" t="s">
        <v>119</v>
      </c>
      <c r="B2995" s="379"/>
      <c r="C2995" s="245" t="s">
        <v>197</v>
      </c>
      <c r="D2995" s="246"/>
      <c r="E2995" s="246">
        <v>3.4229363724529492E-3</v>
      </c>
      <c r="F2995" s="246"/>
      <c r="G2995" s="246"/>
      <c r="H2995" s="246"/>
      <c r="I2995" s="246"/>
      <c r="J2995" s="246"/>
      <c r="K2995" s="246"/>
      <c r="L2995" s="246"/>
      <c r="M2995" s="246"/>
      <c r="N2995" s="246"/>
      <c r="O2995" s="246"/>
      <c r="P2995" s="268"/>
    </row>
    <row r="2996" spans="1:16" ht="15.75" thickBot="1" x14ac:dyDescent="0.3">
      <c r="A2996" s="193" t="s">
        <v>119</v>
      </c>
      <c r="B2996" s="379"/>
      <c r="C2996" s="245" t="s">
        <v>199</v>
      </c>
      <c r="D2996" s="310">
        <v>0.252</v>
      </c>
      <c r="E2996" s="246">
        <v>0.28710000000000002</v>
      </c>
      <c r="F2996" s="246">
        <v>0.27946524626273334</v>
      </c>
      <c r="G2996" s="246">
        <v>0.26027151737500415</v>
      </c>
      <c r="H2996" s="246">
        <v>0.22206611722025232</v>
      </c>
      <c r="I2996" s="246">
        <v>0.23470428159927745</v>
      </c>
      <c r="J2996" s="246">
        <v>0.15048175443375286</v>
      </c>
      <c r="K2996" s="246">
        <v>0.11533513094114624</v>
      </c>
      <c r="L2996" s="246">
        <v>0.2476086029169918</v>
      </c>
      <c r="M2996" s="246">
        <v>0.18024296287308908</v>
      </c>
      <c r="N2996" s="246">
        <v>0.19496532528723082</v>
      </c>
      <c r="O2996" s="246">
        <v>0.24758999999999998</v>
      </c>
      <c r="P2996" s="268"/>
    </row>
    <row r="2997" spans="1:16" ht="15.75" thickBot="1" x14ac:dyDescent="0.3">
      <c r="A2997" s="193" t="s">
        <v>119</v>
      </c>
      <c r="B2997" s="379"/>
      <c r="C2997" s="245" t="s">
        <v>198</v>
      </c>
      <c r="D2997" s="246"/>
      <c r="E2997" s="246"/>
      <c r="F2997" s="246">
        <v>1.9253263669868261E-2</v>
      </c>
      <c r="G2997" s="246">
        <v>0.20954411693067052</v>
      </c>
      <c r="H2997" s="246">
        <v>0.23555733630465386</v>
      </c>
      <c r="I2997" s="246">
        <v>0.17685655286008953</v>
      </c>
      <c r="J2997" s="246">
        <v>0.24390446947864436</v>
      </c>
      <c r="K2997" s="246">
        <v>8.3662622567077571E-2</v>
      </c>
      <c r="L2997" s="246">
        <v>7.5955176242334761E-3</v>
      </c>
      <c r="M2997" s="246">
        <v>2.6475366647671975E-2</v>
      </c>
      <c r="N2997" s="246">
        <v>1.2517209745501362E-2</v>
      </c>
      <c r="O2997" s="246">
        <v>0</v>
      </c>
      <c r="P2997" s="268"/>
    </row>
    <row r="2998" spans="1:16" ht="15.75" thickBot="1" x14ac:dyDescent="0.3">
      <c r="A2998" s="193" t="s">
        <v>119</v>
      </c>
      <c r="B2998" s="379"/>
      <c r="C2998" s="248" t="s">
        <v>228</v>
      </c>
      <c r="D2998" s="249"/>
      <c r="E2998" s="249"/>
      <c r="F2998" s="249"/>
      <c r="G2998" s="249"/>
      <c r="H2998" s="249"/>
      <c r="I2998" s="249"/>
      <c r="J2998" s="249"/>
      <c r="K2998" s="249"/>
      <c r="L2998" s="249"/>
      <c r="M2998" s="249"/>
      <c r="N2998" s="249"/>
      <c r="O2998" s="249"/>
      <c r="P2998" s="177"/>
    </row>
    <row r="2999" spans="1:16" ht="15.75" thickBot="1" x14ac:dyDescent="0.3">
      <c r="A2999" s="193"/>
      <c r="B2999" s="379"/>
      <c r="C2999" s="306" t="s">
        <v>278</v>
      </c>
      <c r="D2999" s="309">
        <v>1</v>
      </c>
      <c r="E2999" s="309">
        <v>1</v>
      </c>
      <c r="F2999" s="309">
        <v>1</v>
      </c>
      <c r="G2999" s="309">
        <v>3</v>
      </c>
      <c r="H2999" s="309">
        <v>1</v>
      </c>
      <c r="I2999" s="309">
        <v>3</v>
      </c>
      <c r="J2999" s="309">
        <v>1</v>
      </c>
      <c r="K2999" s="309">
        <v>1</v>
      </c>
      <c r="L2999" s="309">
        <v>1</v>
      </c>
      <c r="M2999" s="309">
        <v>1</v>
      </c>
      <c r="N2999" s="309">
        <v>1</v>
      </c>
      <c r="O2999" s="309">
        <v>1</v>
      </c>
      <c r="P2999" s="308"/>
    </row>
    <row r="3000" spans="1:16" x14ac:dyDescent="0.25">
      <c r="A3000" s="193" t="s">
        <v>119</v>
      </c>
      <c r="B3000" s="379"/>
      <c r="C3000" s="154" t="s">
        <v>14</v>
      </c>
      <c r="D3000" s="155">
        <f>+SUMPRODUCT(D3001:D3005,D2994:D2998)</f>
        <v>19.58352215817942</v>
      </c>
      <c r="E3000" s="155">
        <f t="shared" ref="E3000" si="6857">+SUMPRODUCT(E3001:E3005,E2994:E2998)</f>
        <v>20.049272936747769</v>
      </c>
      <c r="F3000" s="155">
        <f t="shared" ref="F3000" si="6858">+SUMPRODUCT(F3001:F3005,F2994:F2998)</f>
        <v>21.911004599411875</v>
      </c>
      <c r="G3000" s="155">
        <f t="shared" ref="G3000" si="6859">+SUMPRODUCT(G3001:G3005,G2994:G2998)</f>
        <v>31.228942783990338</v>
      </c>
      <c r="H3000" s="155">
        <f t="shared" ref="H3000" si="6860">+SUMPRODUCT(H3001:H3005,H2994:H2998)</f>
        <v>34.321317677577781</v>
      </c>
      <c r="I3000" s="155">
        <f t="shared" ref="I3000" si="6861">+SUMPRODUCT(I3001:I3005,I2994:I2998)</f>
        <v>33.252884612317658</v>
      </c>
      <c r="J3000" s="155">
        <f t="shared" ref="J3000" si="6862">+SUMPRODUCT(J3001:J3005,J2994:J2998)</f>
        <v>20.678638682002358</v>
      </c>
      <c r="K3000" s="155">
        <f t="shared" ref="K3000" si="6863">+SUMPRODUCT(K3001:K3005,K2994:K2998)</f>
        <v>17.4693625495836</v>
      </c>
      <c r="L3000" s="155">
        <f t="shared" ref="L3000" si="6864">+SUMPRODUCT(L3001:L3005,L2994:L2998)</f>
        <v>24.389381806697809</v>
      </c>
      <c r="M3000" s="155">
        <f t="shared" ref="M3000" si="6865">+SUMPRODUCT(M3001:M3005,M2994:M2998)</f>
        <v>28.661474887727689</v>
      </c>
      <c r="N3000" s="155">
        <f t="shared" ref="N3000" si="6866">+SUMPRODUCT(N3001:N3005,N2994:N2998)</f>
        <v>28.774042415346749</v>
      </c>
      <c r="O3000" s="156">
        <f t="shared" ref="O3000" si="6867">+SUMPRODUCT(O3001:O3005,O2994:O2998)</f>
        <v>25.54849701210248</v>
      </c>
      <c r="P3000" s="156"/>
    </row>
    <row r="3001" spans="1:16" x14ac:dyDescent="0.25">
      <c r="A3001" s="193" t="s">
        <v>119</v>
      </c>
      <c r="B3001" s="379"/>
      <c r="C3001" s="77" t="s">
        <v>34</v>
      </c>
      <c r="D3001" s="243">
        <f>+IF(D2999=1,D3013*'CPP Detay Tum Ay'!D$38+(1-'Measured TV opt-pt'!D3013)*'CPP Detay Tum Ay'!D$20,IF(D2999=2,D3013*'CPP Detay (düşük)'!D$38+(1-'Measured TV opt-pt'!D3013)*'CPP Detay (düşük)'!D$20,IF(D2999=3,D3013*'CPP Detay (yüksek)'!D$38+(1-'Measured TV opt-pt'!D3013)*'CPP Detay (yüksek)'!D$20,"Girilen Rakamda Hata Var")))</f>
        <v>18.582325349092873</v>
      </c>
      <c r="E3001" s="243">
        <f>+IF(E2999=1,E3013*'CPP Detay Tum Ay'!E$38+(1-'Measured TV opt-pt'!E3013)*'CPP Detay Tum Ay'!E$20,IF(E2999=2,E3013*'CPP Detay (düşük)'!E$38+(1-'Measured TV opt-pt'!E3013)*'CPP Detay (düşük)'!E$20,IF(E2999=3,E3013*'CPP Detay (yüksek)'!E$38+(1-'Measured TV opt-pt'!E3013)*'CPP Detay (yüksek)'!E$20,"Girilen Rakamda Hata Var")))</f>
        <v>18.557200451457916</v>
      </c>
      <c r="F3001" s="161">
        <f>+IF(F2999=1,F3013*'CPP Detay Tum Ay'!F$38+(1-'Measured TV opt-pt'!F3013)*'CPP Detay Tum Ay'!F$20,IF(F2999=2,F3013*'CPP Detay (düşük)'!F$38+(1-'Measured TV opt-pt'!F3013)*'CPP Detay (düşük)'!F$20,IF(F2999=3,F3013*'CPP Detay (yüksek)'!F$38+(1-'Measured TV opt-pt'!F3013)*'CPP Detay (yüksek)'!F$20,"Girilen Rakamda Hata Var")))</f>
        <v>20.009552473459905</v>
      </c>
      <c r="G3001" s="161">
        <f>+IF(G2999=1,G3013*'CPP Detay Tum Ay'!G$38+(1-'Measured TV opt-pt'!G3013)*'CPP Detay Tum Ay'!G$20,IF(G2999=2,G3013*'CPP Detay (düşük)'!G$38+(1-'Measured TV opt-pt'!G3013)*'CPP Detay (düşük)'!G$20,IF(G2999=3,G3013*'CPP Detay (yüksek)'!G$38+(1-'Measured TV opt-pt'!G3013)*'CPP Detay (yüksek)'!G$20,"Girilen Rakamda Hata Var")))</f>
        <v>27.732035642656026</v>
      </c>
      <c r="H3001" s="161">
        <f>+IF(H2999=1,H3013*'CPP Detay Tum Ay'!H$38+(1-'Measured TV opt-pt'!H3013)*'CPP Detay Tum Ay'!H$20,IF(H2999=2,H3013*'CPP Detay (düşük)'!H$38+(1-'Measured TV opt-pt'!H3013)*'CPP Detay (düşük)'!H$20,IF(H2999=3,H3013*'CPP Detay (yüksek)'!H$38+(1-'Measured TV opt-pt'!H3013)*'CPP Detay (yüksek)'!H$20,"Girilen Rakamda Hata Var")))</f>
        <v>30.55844042177371</v>
      </c>
      <c r="I3001" s="161">
        <f>+IF(I2999=1,I3013*'CPP Detay Tum Ay'!I$38+(1-'Measured TV opt-pt'!I3013)*'CPP Detay Tum Ay'!I$20,IF(I2999=2,I3013*'CPP Detay (düşük)'!I$38+(1-'Measured TV opt-pt'!I3013)*'CPP Detay (düşük)'!I$20,IF(I2999=3,I3013*'CPP Detay (yüksek)'!I$38+(1-'Measured TV opt-pt'!I3013)*'CPP Detay (yüksek)'!I$20,"Girilen Rakamda Hata Var")))</f>
        <v>30.056038903614066</v>
      </c>
      <c r="J3001" s="161">
        <f>+IF(J2999=1,J3013*'CPP Detay Tum Ay'!J$38+(1-'Measured TV opt-pt'!J3013)*'CPP Detay Tum Ay'!J$20,IF(J2999=2,J3013*'CPP Detay (düşük)'!J$38+(1-'Measured TV opt-pt'!J3013)*'CPP Detay (düşük)'!J$20,IF(J2999=3,J3013*'CPP Detay (yüksek)'!J$38+(1-'Measured TV opt-pt'!J3013)*'CPP Detay (yüksek)'!J$20,"Girilen Rakamda Hata Var")))</f>
        <v>19.191976676831089</v>
      </c>
      <c r="K3001" s="161">
        <f>+IF(K2999=1,K3013*'CPP Detay Tum Ay'!K$38+(1-'Measured TV opt-pt'!K3013)*'CPP Detay Tum Ay'!K$20,IF(K2999=2,K3013*'CPP Detay (düşük)'!K$38+(1-'Measured TV opt-pt'!K3013)*'CPP Detay (düşük)'!K$20,IF(K2999=3,K3013*'CPP Detay (yüksek)'!K$38+(1-'Measured TV opt-pt'!K3013)*'CPP Detay (yüksek)'!K$20,"Girilen Rakamda Hata Var")))</f>
        <v>17.21186243004767</v>
      </c>
      <c r="L3001" s="255">
        <f>+IF(L2999=1,L3013*'CPP Detay Tum Ay'!L$38+(1-'Measured TV opt-pt'!L3013)*'CPP Detay Tum Ay'!L$20,IF(L2999=2,L3013*'CPP Detay (düşük)'!L$38+(1-'Measured TV opt-pt'!L3013)*'CPP Detay (düşük)'!L$20,IF(L2999=3,L3013*'CPP Detay (yüksek)'!L$38+(1-'Measured TV opt-pt'!L3013)*'CPP Detay (yüksek)'!L$20,"Girilen Rakamda Hata Var")))</f>
        <v>22.850775945367754</v>
      </c>
      <c r="M3001" s="255">
        <f>+IF(M2999=1,M3013*'CPP Detay Tum Ay'!M$38+(1-'Measured TV opt-pt'!M3013)*'CPP Detay Tum Ay'!M$20,IF(M2999=2,M3013*'CPP Detay (düşük)'!M$38+(1-'Measured TV opt-pt'!M3013)*'CPP Detay (düşük)'!M$20,IF(M2999=3,M3013*'CPP Detay (yüksek)'!M$38+(1-'Measured TV opt-pt'!M3013)*'CPP Detay (yüksek)'!M$20,"Girilen Rakamda Hata Var")))</f>
        <v>27.125471568663489</v>
      </c>
      <c r="N3001" s="255">
        <f>+IF(N2999=1,N3013*'CPP Detay Tum Ay'!N$38+(1-'Measured TV opt-pt'!N3013)*'CPP Detay Tum Ay'!N$20,IF(N2999=2,N3013*'CPP Detay (düşük)'!N$38+(1-'Measured TV opt-pt'!N3013)*'CPP Detay (düşük)'!N$20,IF(N2999=3,N3013*'CPP Detay (yüksek)'!N$38+(1-'Measured TV opt-pt'!N3013)*'CPP Detay (yüksek)'!N$20,"Girilen Rakamda Hata Var")))</f>
        <v>27.337754911797255</v>
      </c>
      <c r="O3001" s="256">
        <f>+IF(O2999=1,O3013*'CPP Detay Tum Ay'!O$38+(1-'Measured TV opt-pt'!O3013)*'CPP Detay Tum Ay'!O$20,IF(O2999=2,O3013*'CPP Detay (düşük)'!O$38+(1-'Measured TV opt-pt'!O3013)*'CPP Detay (düşük)'!O$20,IF(O2999=3,O3013*'CPP Detay (yüksek)'!O$38+(1-'Measured TV opt-pt'!O3013)*'CPP Detay (yüksek)'!O$20,"Girilen Rakamda Hata Var")))</f>
        <v>24.169257799111413</v>
      </c>
      <c r="P3001" s="162"/>
    </row>
    <row r="3002" spans="1:16" x14ac:dyDescent="0.25">
      <c r="A3002" s="193" t="s">
        <v>119</v>
      </c>
      <c r="B3002" s="379"/>
      <c r="C3002" s="77" t="s">
        <v>194</v>
      </c>
      <c r="D3002" s="243">
        <f>+IF(D2999=1,D3014*'CPP Detay Tum Ay'!D$94+(1-'Measured TV opt-pt'!D3014)*'CPP Detay Tum Ay'!D$76,IF(D2999=2,D3014*'CPP Detay (düşük)'!D$94+(1-'Measured TV opt-pt'!D3014)*'CPP Detay (düşük)'!D$76,IF(D2999=3,D3014*'CPP Detay (yüksek)'!D$94+(1-'Measured TV opt-pt'!D3014)*'CPP Detay (yüksek)'!D$76,"Girilen Rakamda Hata Var")))</f>
        <v>0</v>
      </c>
      <c r="E3002" s="243">
        <f>+IF(E2999=1,E3014*'CPP Detay Tum Ay'!E$94+(1-'Measured TV opt-pt'!E3014)*'CPP Detay Tum Ay'!E$76,IF(E2999=2,E3014*'CPP Detay (düşük)'!E$94+(1-'Measured TV opt-pt'!E3014)*'CPP Detay (düşük)'!E$76,IF(E2999=3,E3014*'CPP Detay (yüksek)'!E$94+(1-'Measured TV opt-pt'!E3014)*'CPP Detay (yüksek)'!E$76,"Girilen Rakamda Hata Var")))</f>
        <v>0</v>
      </c>
      <c r="F3002" s="243">
        <f>+IF(F2999=1,F3014*'CPP Detay Tum Ay'!F$94+(1-'Measured TV opt-pt'!F3014)*'CPP Detay Tum Ay'!F$76,IF(F2999=2,F3014*'CPP Detay (düşük)'!F$94+(1-'Measured TV opt-pt'!F3014)*'CPP Detay (düşük)'!F$76,IF(F2999=3,F3014*'CPP Detay (yüksek)'!F$94+(1-'Measured TV opt-pt'!F3014)*'CPP Detay (yüksek)'!F$76,"Girilen Rakamda Hata Var")))</f>
        <v>0</v>
      </c>
      <c r="G3002" s="243">
        <f>+IF(G2999=1,G3014*'CPP Detay Tum Ay'!G$94+(1-'Measured TV opt-pt'!G3014)*'CPP Detay Tum Ay'!G$76,IF(G2999=2,G3014*'CPP Detay (düşük)'!G$94+(1-'Measured TV opt-pt'!G3014)*'CPP Detay (düşük)'!G$76,IF(G2999=3,G3014*'CPP Detay (yüksek)'!G$94+(1-'Measured TV opt-pt'!G3014)*'CPP Detay (yüksek)'!G$76,"Girilen Rakamda Hata Var")))</f>
        <v>0</v>
      </c>
      <c r="H3002" s="243">
        <f>+IF(H2999=1,H3014*'CPP Detay Tum Ay'!H$94+(1-'Measured TV opt-pt'!H3014)*'CPP Detay Tum Ay'!H$76,IF(H2999=2,H3014*'CPP Detay (düşük)'!H$94+(1-'Measured TV opt-pt'!H3014)*'CPP Detay (düşük)'!H$76,IF(H2999=3,H3014*'CPP Detay (yüksek)'!H$94+(1-'Measured TV opt-pt'!H3014)*'CPP Detay (yüksek)'!H$76,"Girilen Rakamda Hata Var")))</f>
        <v>0</v>
      </c>
      <c r="I3002" s="243">
        <f>+IF(I2999=1,I3014*'CPP Detay Tum Ay'!I$94+(1-'Measured TV opt-pt'!I3014)*'CPP Detay Tum Ay'!I$76,IF(I2999=2,I3014*'CPP Detay (düşük)'!I$94+(1-'Measured TV opt-pt'!I3014)*'CPP Detay (düşük)'!I$76,IF(I2999=3,I3014*'CPP Detay (yüksek)'!I$94+(1-'Measured TV opt-pt'!I3014)*'CPP Detay (yüksek)'!I$76,"Girilen Rakamda Hata Var")))</f>
        <v>0</v>
      </c>
      <c r="J3002" s="243">
        <f>+IF(J2999=1,J3014*'CPP Detay Tum Ay'!J$94+(1-'Measured TV opt-pt'!J3014)*'CPP Detay Tum Ay'!J$76,IF(J2999=2,J3014*'CPP Detay (düşük)'!J$94+(1-'Measured TV opt-pt'!J3014)*'CPP Detay (düşük)'!J$76,IF(J2999=3,J3014*'CPP Detay (yüksek)'!J$94+(1-'Measured TV opt-pt'!J3014)*'CPP Detay (yüksek)'!J$76,"Girilen Rakamda Hata Var")))</f>
        <v>0</v>
      </c>
      <c r="K3002" s="243">
        <f>+IF(K2999=1,K3014*'CPP Detay Tum Ay'!K$94+(1-'Measured TV opt-pt'!K3014)*'CPP Detay Tum Ay'!K$76,IF(K2999=2,K3014*'CPP Detay (düşük)'!K$94+(1-'Measured TV opt-pt'!K3014)*'CPP Detay (düşük)'!K$76,IF(K2999=3,K3014*'CPP Detay (yüksek)'!K$94+(1-'Measured TV opt-pt'!K3014)*'CPP Detay (yüksek)'!K$76,"Girilen Rakamda Hata Var")))</f>
        <v>0</v>
      </c>
      <c r="L3002" s="257">
        <f>+IF(L2999=1,L3014*'CPP Detay Tum Ay'!L$94+(1-'Measured TV opt-pt'!L3014)*'CPP Detay Tum Ay'!L$76,IF(L2999=2,L3014*'CPP Detay (düşük)'!L$94+(1-'Measured TV opt-pt'!L3014)*'CPP Detay (düşük)'!L$76,IF(L2999=3,L3014*'CPP Detay (yüksek)'!L$94+(1-'Measured TV opt-pt'!L3014)*'CPP Detay (yüksek)'!L$76,"Girilen Rakamda Hata Var")))</f>
        <v>0</v>
      </c>
      <c r="M3002" s="257">
        <f>+IF(M2999=1,M3014*'CPP Detay Tum Ay'!M$94+(1-'Measured TV opt-pt'!M3014)*'CPP Detay Tum Ay'!M$76,IF(M2999=2,M3014*'CPP Detay (düşük)'!M$94+(1-'Measured TV opt-pt'!M3014)*'CPP Detay (düşük)'!M$76,IF(M2999=3,M3014*'CPP Detay (yüksek)'!M$94+(1-'Measured TV opt-pt'!M3014)*'CPP Detay (yüksek)'!M$76,"Girilen Rakamda Hata Var")))</f>
        <v>0</v>
      </c>
      <c r="N3002" s="257">
        <f>+IF(N2999=1,N3014*'CPP Detay Tum Ay'!N$94+(1-'Measured TV opt-pt'!N3014)*'CPP Detay Tum Ay'!N$76,IF(N2999=2,N3014*'CPP Detay (düşük)'!N$94+(1-'Measured TV opt-pt'!N3014)*'CPP Detay (düşük)'!N$76,IF(N2999=3,N3014*'CPP Detay (yüksek)'!N$94+(1-'Measured TV opt-pt'!N3014)*'CPP Detay (yüksek)'!N$76,"Girilen Rakamda Hata Var")))</f>
        <v>0</v>
      </c>
      <c r="O3002" s="258">
        <f>+IF(O2999=1,O3014*'CPP Detay Tum Ay'!O$94+(1-'Measured TV opt-pt'!O3014)*'CPP Detay Tum Ay'!O$76,IF(O2999=2,O3014*'CPP Detay (düşük)'!O$94+(1-'Measured TV opt-pt'!O3014)*'CPP Detay (düşük)'!O$76,IF(O2999=3,O3014*'CPP Detay (yüksek)'!O$94+(1-'Measured TV opt-pt'!O3014)*'CPP Detay (yüksek)'!O$76,"Girilen Rakamda Hata Var")))</f>
        <v>0</v>
      </c>
      <c r="P3002" s="244"/>
    </row>
    <row r="3003" spans="1:16" x14ac:dyDescent="0.25">
      <c r="A3003" s="193" t="s">
        <v>119</v>
      </c>
      <c r="B3003" s="379"/>
      <c r="C3003" s="77" t="s">
        <v>195</v>
      </c>
      <c r="D3003" s="243">
        <f>+IF(D2999=1,D3015*'CPP Detay Tum Ay'!D$150+(1-'Measured TV opt-pt'!D3015)*'CPP Detay Tum Ay'!D$132,IF(D2999=2,D3015*'CPP Detay (düşük)'!D$150+(1-'Measured TV opt-pt'!D3015)*'CPP Detay (düşük)'!D$132,IF(D2999=3,D3015*'CPP Detay (yüksek)'!D$150+(1-'Measured TV opt-pt'!D3015)*'CPP Detay (yüksek)'!D$132,"Girilen Rakamda Hata Var")))</f>
        <v>22.555328559753779</v>
      </c>
      <c r="E3003" s="243">
        <f>+IF(E2999=1,E3015*'CPP Detay Tum Ay'!E$150+(1-'Measured TV opt-pt'!E3015)*'CPP Detay Tum Ay'!E$132,IF(E2999=2,E3015*'CPP Detay (düşük)'!E$150+(1-'Measured TV opt-pt'!E3015)*'CPP Detay (düşük)'!E$132,IF(E2999=3,E3015*'CPP Detay (yüksek)'!E$150+(1-'Measured TV opt-pt'!E3015)*'CPP Detay (yüksek)'!E$132,"Girilen Rakamda Hata Var")))</f>
        <v>23.754248467096552</v>
      </c>
      <c r="F3003" s="243">
        <f>+IF(F2999=1,F3015*'CPP Detay Tum Ay'!F$150+(1-'Measured TV opt-pt'!F3015)*'CPP Detay Tum Ay'!F$132,IF(F2999=2,F3015*'CPP Detay (düşük)'!F$150+(1-'Measured TV opt-pt'!F3015)*'CPP Detay (düşük)'!F$132,IF(F2999=3,F3015*'CPP Detay (yüksek)'!F$150+(1-'Measured TV opt-pt'!F3015)*'CPP Detay (yüksek)'!F$132,"Girilen Rakamda Hata Var")))</f>
        <v>26.784840463202428</v>
      </c>
      <c r="G3003" s="243">
        <f>+IF(G2999=1,G3015*'CPP Detay Tum Ay'!G$150+(1-'Measured TV opt-pt'!G3015)*'CPP Detay Tum Ay'!G$132,IF(G2999=2,G3015*'CPP Detay (düşük)'!G$150+(1-'Measured TV opt-pt'!G3015)*'CPP Detay (düşük)'!G$132,IF(G2999=3,G3015*'CPP Detay (yüksek)'!G$150+(1-'Measured TV opt-pt'!G3015)*'CPP Detay (yüksek)'!G$132,"Girilen Rakamda Hata Var")))</f>
        <v>35.66622857368268</v>
      </c>
      <c r="H3003" s="243">
        <f>+IF(H2999=1,H3015*'CPP Detay Tum Ay'!H$150+(1-'Measured TV opt-pt'!H3015)*'CPP Detay Tum Ay'!H$132,IF(H2999=2,H3015*'CPP Detay (düşük)'!H$150+(1-'Measured TV opt-pt'!H3015)*'CPP Detay (düşük)'!H$132,IF(H2999=3,H3015*'CPP Detay (yüksek)'!H$150+(1-'Measured TV opt-pt'!H3015)*'CPP Detay (yüksek)'!H$132,"Girilen Rakamda Hata Var")))</f>
        <v>39.313858365178525</v>
      </c>
      <c r="I3003" s="243">
        <f>+IF(I2999=1,I3015*'CPP Detay Tum Ay'!I$150+(1-'Measured TV opt-pt'!I3015)*'CPP Detay Tum Ay'!I$132,IF(I2999=2,I3015*'CPP Detay (düşük)'!I$150+(1-'Measured TV opt-pt'!I3015)*'CPP Detay (düşük)'!I$132,IF(I2999=3,I3015*'CPP Detay (yüksek)'!I$150+(1-'Measured TV opt-pt'!I3015)*'CPP Detay (yüksek)'!I$132,"Girilen Rakamda Hata Var")))</f>
        <v>38.144841736411323</v>
      </c>
      <c r="J3003" s="243">
        <f>+IF(J2999=1,J3015*'CPP Detay Tum Ay'!J$150+(1-'Measured TV opt-pt'!J3015)*'CPP Detay Tum Ay'!J$132,IF(J2999=2,J3015*'CPP Detay (düşük)'!J$150+(1-'Measured TV opt-pt'!J3015)*'CPP Detay (düşük)'!J$132,IF(J2999=3,J3015*'CPP Detay (yüksek)'!J$150+(1-'Measured TV opt-pt'!J3015)*'CPP Detay (yüksek)'!J$132,"Girilen Rakamda Hata Var")))</f>
        <v>23.339975549570813</v>
      </c>
      <c r="K3003" s="243">
        <f>+IF(K2999=1,K3015*'CPP Detay Tum Ay'!K$150+(1-'Measured TV opt-pt'!K3015)*'CPP Detay Tum Ay'!K$132,IF(K2999=2,K3015*'CPP Detay (düşük)'!K$150+(1-'Measured TV opt-pt'!K3015)*'CPP Detay (düşük)'!K$132,IF(K2999=3,K3015*'CPP Detay (yüksek)'!K$150+(1-'Measured TV opt-pt'!K3015)*'CPP Detay (yüksek)'!K$132,"Girilen Rakamda Hata Var")))</f>
        <v>18.710514023581119</v>
      </c>
      <c r="L3003" s="257">
        <f>+IF(L2999=1,L3015*'CPP Detay Tum Ay'!L$150+(1-'Measured TV opt-pt'!L3015)*'CPP Detay Tum Ay'!L$132,IF(L2999=2,L3015*'CPP Detay (düşük)'!L$150+(1-'Measured TV opt-pt'!L3015)*'CPP Detay (düşük)'!L$132,IF(L2999=3,L3015*'CPP Detay (yüksek)'!L$150+(1-'Measured TV opt-pt'!L3015)*'CPP Detay (yüksek)'!L$132,"Girilen Rakamda Hata Var")))</f>
        <v>28.667122886318325</v>
      </c>
      <c r="M3003" s="257">
        <f>+IF(M2999=1,M3015*'CPP Detay Tum Ay'!M$150+(1-'Measured TV opt-pt'!M3015)*'CPP Detay Tum Ay'!M$132,IF(M2999=2,M3015*'CPP Detay (düşük)'!M$150+(1-'Measured TV opt-pt'!M3015)*'CPP Detay (düşük)'!M$132,IF(M2999=3,M3015*'CPP Detay (yüksek)'!M$150+(1-'Measured TV opt-pt'!M3015)*'CPP Detay (yüksek)'!M$132,"Girilen Rakamda Hata Var")))</f>
        <v>33.97972573078421</v>
      </c>
      <c r="N3003" s="257">
        <f>+IF(N2999=1,N3015*'CPP Detay Tum Ay'!N$150+(1-'Measured TV opt-pt'!N3015)*'CPP Detay Tum Ay'!N$132,IF(N2999=2,N3015*'CPP Detay (düşük)'!N$150+(1-'Measured TV opt-pt'!N3015)*'CPP Detay (düşük)'!N$132,IF(N2999=3,N3015*'CPP Detay (yüksek)'!N$150+(1-'Measured TV opt-pt'!N3015)*'CPP Detay (yüksek)'!N$132,"Girilen Rakamda Hata Var")))</f>
        <v>34.038838921883048</v>
      </c>
      <c r="O3003" s="258">
        <f>+IF(O2999=1,O3015*'CPP Detay Tum Ay'!O$150+(1-'Measured TV opt-pt'!O3015)*'CPP Detay Tum Ay'!O$132,IF(O2999=2,O3015*'CPP Detay (düşük)'!O$150+(1-'Measured TV opt-pt'!O3015)*'CPP Detay (düşük)'!O$132,IF(O2999=3,O3015*'CPP Detay (yüksek)'!O$150+(1-'Measured TV opt-pt'!O3015)*'CPP Detay (yüksek)'!O$132,"Girilen Rakamda Hata Var")))</f>
        <v>29.739915794147844</v>
      </c>
      <c r="P3003" s="244"/>
    </row>
    <row r="3004" spans="1:16" x14ac:dyDescent="0.25">
      <c r="A3004" s="193" t="s">
        <v>119</v>
      </c>
      <c r="B3004" s="379"/>
      <c r="C3004" s="77" t="s">
        <v>193</v>
      </c>
      <c r="D3004" s="243">
        <f>+IF(D2999=1,D3016*'CPP Detay Tum Ay'!D$206+(1-'Measured TV opt-pt'!D3016)*'CPP Detay Tum Ay'!D$188,IF(D2999=2,D3016*'CPP Detay (düşük)'!D$206+(1-'Measured TV opt-pt'!D3016)*'CPP Detay (düşük)'!D$188,IF(D2999=3,D3016*'CPP Detay (yüksek)'!D$206+(1-'Measured TV opt-pt'!D3016)*'CPP Detay (yüksek)'!D$188,"Girilen Rakamda Hata Var")))</f>
        <v>13.943968243927124</v>
      </c>
      <c r="E3004" s="243">
        <f>+IF(E2999=1,E3016*'CPP Detay Tum Ay'!E$206+(1-'Measured TV opt-pt'!E3016)*'CPP Detay Tum Ay'!E$188,IF(E2999=2,E3016*'CPP Detay (düşük)'!E$206+(1-'Measured TV opt-pt'!E3016)*'CPP Detay (düşük)'!E$188,IF(E2999=3,E3016*'CPP Detay (yüksek)'!E$206+(1-'Measured TV opt-pt'!E3016)*'CPP Detay (yüksek)'!E$188,"Girilen Rakamda Hata Var")))</f>
        <v>13.689274471026142</v>
      </c>
      <c r="F3004" s="243">
        <f>+IF(F2999=1,F3016*'CPP Detay Tum Ay'!F$206+(1-'Measured TV opt-pt'!F3016)*'CPP Detay Tum Ay'!F$188,IF(F2999=2,F3016*'CPP Detay (düşük)'!F$206+(1-'Measured TV opt-pt'!F3016)*'CPP Detay (düşük)'!F$188,IF(F2999=3,F3016*'CPP Detay (yüksek)'!F$206+(1-'Measured TV opt-pt'!F3016)*'CPP Detay (yüksek)'!F$188,"Girilen Rakamda Hata Var")))</f>
        <v>20.424785939054136</v>
      </c>
      <c r="G3004" s="243">
        <f>+IF(G2999=1,G3016*'CPP Detay Tum Ay'!G$206+(1-'Measured TV opt-pt'!G3016)*'CPP Detay Tum Ay'!G$188,IF(G2999=2,G3016*'CPP Detay (düşük)'!G$206+(1-'Measured TV opt-pt'!G3016)*'CPP Detay (düşük)'!G$188,IF(G2999=3,G3016*'CPP Detay (yüksek)'!G$206+(1-'Measured TV opt-pt'!G3016)*'CPP Detay (yüksek)'!G$188,"Girilen Rakamda Hata Var")))</f>
        <v>34.565263551906845</v>
      </c>
      <c r="H3004" s="243">
        <f>+IF(H2999=1,H3016*'CPP Detay Tum Ay'!H$206+(1-'Measured TV opt-pt'!H3016)*'CPP Detay Tum Ay'!H$188,IF(H2999=2,H3016*'CPP Detay (düşük)'!H$206+(1-'Measured TV opt-pt'!H3016)*'CPP Detay (düşük)'!H$188,IF(H2999=3,H3016*'CPP Detay (yüksek)'!H$206+(1-'Measured TV opt-pt'!H3016)*'CPP Detay (yüksek)'!H$188,"Girilen Rakamda Hata Var")))</f>
        <v>38.278835027185586</v>
      </c>
      <c r="I3004" s="243">
        <f>+IF(I2999=1,I3016*'CPP Detay Tum Ay'!I$206+(1-'Measured TV opt-pt'!I3016)*'CPP Detay Tum Ay'!I$188,IF(I2999=2,I3016*'CPP Detay (düşük)'!I$206+(1-'Measured TV opt-pt'!I3016)*'CPP Detay (düşük)'!I$188,IF(I2999=3,I3016*'CPP Detay (yüksek)'!I$206+(1-'Measured TV opt-pt'!I3016)*'CPP Detay (yüksek)'!I$188,"Girilen Rakamda Hata Var")))</f>
        <v>37.397406977551604</v>
      </c>
      <c r="J3004" s="243">
        <f>+IF(J2999=1,J3016*'CPP Detay Tum Ay'!J$206+(1-'Measured TV opt-pt'!J3016)*'CPP Detay Tum Ay'!J$188,IF(J2999=2,J3016*'CPP Detay (düşük)'!J$206+(1-'Measured TV opt-pt'!J3016)*'CPP Detay (düşük)'!J$188,IF(J2999=3,J3016*'CPP Detay (yüksek)'!J$206+(1-'Measured TV opt-pt'!J3016)*'CPP Detay (yüksek)'!J$188,"Girilen Rakamda Hata Var")))</f>
        <v>22.728049054904851</v>
      </c>
      <c r="K3004" s="243">
        <f>+IF(K2999=1,K3016*'CPP Detay Tum Ay'!K$206+(1-'Measured TV opt-pt'!K3016)*'CPP Detay Tum Ay'!K$188,IF(K2999=2,K3016*'CPP Detay (düşük)'!K$206+(1-'Measured TV opt-pt'!K3016)*'CPP Detay (düşük)'!K$188,IF(K2999=3,K3016*'CPP Detay (yüksek)'!K$206+(1-'Measured TV opt-pt'!K3016)*'CPP Detay (yüksek)'!K$188,"Girilen Rakamda Hata Var")))</f>
        <v>18.223699486586575</v>
      </c>
      <c r="L3004" s="257">
        <f>+IF(L2999=1,L3016*'CPP Detay Tum Ay'!L$206+(1-'Measured TV opt-pt'!L3016)*'CPP Detay Tum Ay'!L$188,IF(L2999=2,L3016*'CPP Detay (düşük)'!L$206+(1-'Measured TV opt-pt'!L3016)*'CPP Detay (düşük)'!L$188,IF(L2999=3,L3016*'CPP Detay (yüksek)'!L$206+(1-'Measured TV opt-pt'!L3016)*'CPP Detay (yüksek)'!L$188,"Girilen Rakamda Hata Var")))</f>
        <v>35.809513726020015</v>
      </c>
      <c r="M3004" s="257">
        <f>+IF(M2999=1,M3016*'CPP Detay Tum Ay'!M$206+(1-'Measured TV opt-pt'!M3016)*'CPP Detay Tum Ay'!M$188,IF(M2999=2,M3016*'CPP Detay (düşük)'!M$206+(1-'Measured TV opt-pt'!M3016)*'CPP Detay (düşük)'!M$188,IF(M2999=3,M3016*'CPP Detay (yüksek)'!M$206+(1-'Measured TV opt-pt'!M3016)*'CPP Detay (yüksek)'!M$188,"Girilen Rakamda Hata Var")))</f>
        <v>38.478373479269735</v>
      </c>
      <c r="N3004" s="257">
        <f>+IF(N2999=1,N3016*'CPP Detay Tum Ay'!N$206+(1-'Measured TV opt-pt'!N3016)*'CPP Detay Tum Ay'!N$188,IF(N2999=2,N3016*'CPP Detay (düşük)'!N$206+(1-'Measured TV opt-pt'!N3016)*'CPP Detay (düşük)'!N$188,IF(N2999=3,N3016*'CPP Detay (yüksek)'!N$206+(1-'Measured TV opt-pt'!N3016)*'CPP Detay (yüksek)'!N$188,"Girilen Rakamda Hata Var")))</f>
        <v>37.708155535043716</v>
      </c>
      <c r="O3004" s="258">
        <f>+IF(O2999=1,O3016*'CPP Detay Tum Ay'!O$206+(1-'Measured TV opt-pt'!O3016)*'CPP Detay Tum Ay'!O$188,IF(O2999=2,O3016*'CPP Detay (düşük)'!O$206+(1-'Measured TV opt-pt'!O3016)*'CPP Detay (düşük)'!O$188,IF(O2999=3,O3016*'CPP Detay (yüksek)'!O$206+(1-'Measured TV opt-pt'!O3016)*'CPP Detay (yüksek)'!O$188,"Girilen Rakamda Hata Var")))</f>
        <v>0</v>
      </c>
      <c r="P3004" s="244"/>
    </row>
    <row r="3005" spans="1:16" ht="15.75" thickBot="1" x14ac:dyDescent="0.3">
      <c r="A3005" s="193" t="s">
        <v>119</v>
      </c>
      <c r="B3005" s="379"/>
      <c r="C3005" s="96" t="s">
        <v>229</v>
      </c>
      <c r="D3005" s="243">
        <f>+IF(D2999=1,D3017*'CPP Detay Tum Ay'!D$262+(1-'Measured TV opt-pt'!D3017)*'CPP Detay Tum Ay'!D$244,IF(D2999=2,D3017*'CPP Detay (düşük)'!D$262+(1-'Measured TV opt-pt'!D3017)*'CPP Detay (düşük)'!D$244,IF(D2999=3,D3017*'CPP Detay (yüksek)'!D$262+(1-'Measured TV opt-pt'!D3017)*'CPP Detay (yüksek)'!D$244,"Girilen Rakamda Hata Var")))</f>
        <v>0</v>
      </c>
      <c r="E3005" s="163">
        <f>+IF(E2999=1,E3017*'CPP Detay Tum Ay'!E$262+(1-'Measured TV opt-pt'!E3017)*'CPP Detay Tum Ay'!E$244,IF(E2999=2,E3017*'CPP Detay (düşük)'!E$262+(1-'Measured TV opt-pt'!E3017)*'CPP Detay (düşük)'!E$244,IF(E2999=3,E3017*'CPP Detay (yüksek)'!E$262+(1-'Measured TV opt-pt'!E3017)*'CPP Detay (yüksek)'!E$244,"Girilen Rakamda Hata Var")))</f>
        <v>0</v>
      </c>
      <c r="F3005" s="163">
        <f>+IF(F2999=1,F3017*'CPP Detay Tum Ay'!F$262+(1-'Measured TV opt-pt'!F3017)*'CPP Detay Tum Ay'!F$244,IF(F2999=2,F3017*'CPP Detay (düşük)'!F$262+(1-'Measured TV opt-pt'!F3017)*'CPP Detay (düşük)'!F$244,IF(F2999=3,F3017*'CPP Detay (yüksek)'!F$262+(1-'Measured TV opt-pt'!F3017)*'CPP Detay (yüksek)'!F$244,"Girilen Rakamda Hata Var")))</f>
        <v>0</v>
      </c>
      <c r="G3005" s="163">
        <f>+IF(G2999=1,G3017*'CPP Detay Tum Ay'!G$262+(1-'Measured TV opt-pt'!G3017)*'CPP Detay Tum Ay'!G$244,IF(G2999=2,G3017*'CPP Detay (düşük)'!G$262+(1-'Measured TV opt-pt'!G3017)*'CPP Detay (düşük)'!G$244,IF(G2999=3,G3017*'CPP Detay (yüksek)'!G$262+(1-'Measured TV opt-pt'!G3017)*'CPP Detay (yüksek)'!G$244,"Girilen Rakamda Hata Var")))</f>
        <v>0</v>
      </c>
      <c r="H3005" s="163">
        <f>+IF(H2999=1,H3017*'CPP Detay Tum Ay'!H$262+(1-'Measured TV opt-pt'!H3017)*'CPP Detay Tum Ay'!H$244,IF(H2999=2,H3017*'CPP Detay (düşük)'!H$262+(1-'Measured TV opt-pt'!H3017)*'CPP Detay (düşük)'!H$244,IF(H2999=3,H3017*'CPP Detay (yüksek)'!H$262+(1-'Measured TV opt-pt'!H3017)*'CPP Detay (yüksek)'!H$244,"Girilen Rakamda Hata Var")))</f>
        <v>0</v>
      </c>
      <c r="I3005" s="163">
        <f>+IF(I2999=1,I3017*'CPP Detay Tum Ay'!I$262+(1-'Measured TV opt-pt'!I3017)*'CPP Detay Tum Ay'!I$244,IF(I2999=2,I3017*'CPP Detay (düşük)'!I$262+(1-'Measured TV opt-pt'!I3017)*'CPP Detay (düşük)'!I$244,IF(I2999=3,I3017*'CPP Detay (yüksek)'!I$262+(1-'Measured TV opt-pt'!I3017)*'CPP Detay (yüksek)'!I$244,"Girilen Rakamda Hata Var")))</f>
        <v>0</v>
      </c>
      <c r="J3005" s="163">
        <f>+IF(J2999=1,J3017*'CPP Detay Tum Ay'!J$262+(1-'Measured TV opt-pt'!J3017)*'CPP Detay Tum Ay'!J$244,IF(J2999=2,J3017*'CPP Detay (düşük)'!J$262+(1-'Measured TV opt-pt'!J3017)*'CPP Detay (düşük)'!J$244,IF(J2999=3,J3017*'CPP Detay (yüksek)'!J$262+(1-'Measured TV opt-pt'!J3017)*'CPP Detay (yüksek)'!J$244,"Girilen Rakamda Hata Var")))</f>
        <v>0</v>
      </c>
      <c r="K3005" s="163">
        <f>+IF(K2999=1,K3017*'CPP Detay Tum Ay'!K$262+(1-'Measured TV opt-pt'!K3017)*'CPP Detay Tum Ay'!K$244,IF(K2999=2,K3017*'CPP Detay (düşük)'!K$262+(1-'Measured TV opt-pt'!K3017)*'CPP Detay (düşük)'!K$244,IF(K2999=3,K3017*'CPP Detay (yüksek)'!K$262+(1-'Measured TV opt-pt'!K3017)*'CPP Detay (yüksek)'!K$244,"Girilen Rakamda Hata Var")))</f>
        <v>0</v>
      </c>
      <c r="L3005" s="163">
        <f>+IF(L2999=1,L3017*'CPP Detay Tum Ay'!L$262+(1-'Measured TV opt-pt'!L3017)*'CPP Detay Tum Ay'!L$244,IF(L2999=2,L3017*'CPP Detay (düşük)'!L$262+(1-'Measured TV opt-pt'!L3017)*'CPP Detay (düşük)'!L$244,IF(L2999=3,L3017*'CPP Detay (yüksek)'!L$262+(1-'Measured TV opt-pt'!L3017)*'CPP Detay (yüksek)'!L$244,"Girilen Rakamda Hata Var")))</f>
        <v>0</v>
      </c>
      <c r="M3005" s="163">
        <f>+IF(M2999=1,M3017*'CPP Detay Tum Ay'!M$262+(1-'Measured TV opt-pt'!M3017)*'CPP Detay Tum Ay'!M$244,IF(M2999=2,M3017*'CPP Detay (düşük)'!M$262+(1-'Measured TV opt-pt'!M3017)*'CPP Detay (düşük)'!M$244,IF(M2999=3,M3017*'CPP Detay (yüksek)'!M$262+(1-'Measured TV opt-pt'!M3017)*'CPP Detay (yüksek)'!M$244,"Girilen Rakamda Hata Var")))</f>
        <v>0</v>
      </c>
      <c r="N3005" s="163">
        <f>+IF(N2999=1,N3017*'CPP Detay Tum Ay'!N$262+(1-'Measured TV opt-pt'!N3017)*'CPP Detay Tum Ay'!N$244,IF(N2999=2,N3017*'CPP Detay (düşük)'!N$262+(1-'Measured TV opt-pt'!N3017)*'CPP Detay (düşük)'!N$244,IF(N2999=3,N3017*'CPP Detay (yüksek)'!N$262+(1-'Measured TV opt-pt'!N3017)*'CPP Detay (yüksek)'!N$244,"Girilen Rakamda Hata Var")))</f>
        <v>0</v>
      </c>
      <c r="O3005" s="164">
        <f>+IF(O2999=1,O3017*'CPP Detay Tum Ay'!O$262+(1-'Measured TV opt-pt'!O3017)*'CPP Detay Tum Ay'!O$244,IF(O2999=2,O3017*'CPP Detay (düşük)'!O$262+(1-'Measured TV opt-pt'!O3017)*'CPP Detay (düşük)'!O$244,IF(O2999=3,O3017*'CPP Detay (yüksek)'!O$262+(1-'Measured TV opt-pt'!O3017)*'CPP Detay (yüksek)'!O$244,"Girilen Rakamda Hata Var")))</f>
        <v>0</v>
      </c>
      <c r="P3005" s="164"/>
    </row>
    <row r="3006" spans="1:16" x14ac:dyDescent="0.25">
      <c r="A3006" s="193" t="s">
        <v>119</v>
      </c>
      <c r="B3006" s="379"/>
      <c r="C3006" s="263" t="s">
        <v>16</v>
      </c>
      <c r="D3006" s="264">
        <f>+SUMPRODUCT(D3007:D3011,D2994:D2998)</f>
        <v>26.479035074902292</v>
      </c>
      <c r="E3006" s="264">
        <f t="shared" ref="E3006" si="6868">+SUMPRODUCT(E3007:E3011,E2994:E2998)</f>
        <v>26.510208723246834</v>
      </c>
      <c r="F3006" s="264">
        <f t="shared" ref="F3006" si="6869">+SUMPRODUCT(F3007:F3011,F2994:F2998)</f>
        <v>28.971888761201811</v>
      </c>
      <c r="G3006" s="264">
        <f t="shared" ref="G3006" si="6870">+SUMPRODUCT(G3007:G3011,G2994:G2998)</f>
        <v>42.486703080526532</v>
      </c>
      <c r="H3006" s="264">
        <f t="shared" ref="H3006" si="6871">+SUMPRODUCT(H3007:H3011,H2994:H2998)</f>
        <v>46.693852032904125</v>
      </c>
      <c r="I3006" s="264">
        <f t="shared" ref="I3006" si="6872">+SUMPRODUCT(I3007:I3011,I2994:I2998)</f>
        <v>45.240258207486654</v>
      </c>
      <c r="J3006" s="264">
        <f t="shared" ref="J3006" si="6873">+SUMPRODUCT(J3007:J3011,J2994:J2998)</f>
        <v>27.448458898148143</v>
      </c>
      <c r="K3006" s="264">
        <f t="shared" ref="K3006" si="6874">+SUMPRODUCT(K3007:K3011,K2994:K2998)</f>
        <v>23.188522576025889</v>
      </c>
      <c r="L3006" s="264">
        <f t="shared" ref="L3006" si="6875">+SUMPRODUCT(L3007:L3011,L2994:L2998)</f>
        <v>33.793772002795713</v>
      </c>
      <c r="M3006" s="264">
        <f t="shared" ref="M3006" si="6876">+SUMPRODUCT(M3007:M3011,M2994:M2998)</f>
        <v>38.753406701847673</v>
      </c>
      <c r="N3006" s="264">
        <f t="shared" ref="N3006" si="6877">+SUMPRODUCT(N3007:N3011,N2994:N2998)</f>
        <v>38.905610145541026</v>
      </c>
      <c r="O3006" s="265">
        <f t="shared" ref="O3006" si="6878">+SUMPRODUCT(O3007:O3011,O2994:O2998)</f>
        <v>34.544324714946413</v>
      </c>
      <c r="P3006" s="165"/>
    </row>
    <row r="3007" spans="1:16" x14ac:dyDescent="0.25">
      <c r="A3007" s="193" t="s">
        <v>119</v>
      </c>
      <c r="B3007" s="379"/>
      <c r="C3007" s="77" t="s">
        <v>212</v>
      </c>
      <c r="D3007" s="261">
        <f>+D3001*(D3013*D3039+(1-D3013)*D3038)</f>
        <v>25.125308957069588</v>
      </c>
      <c r="E3007" s="261">
        <f t="shared" ref="E3007:O3007" si="6879">+E3001*(E3013*E3039+(1-E3013)*E3038)</f>
        <v>24.537311594256781</v>
      </c>
      <c r="F3007" s="261">
        <f t="shared" si="6879"/>
        <v>26.457688226585066</v>
      </c>
      <c r="G3007" s="261">
        <f t="shared" si="6879"/>
        <v>37.729191548941486</v>
      </c>
      <c r="H3007" s="261">
        <f t="shared" si="6879"/>
        <v>41.574490490579571</v>
      </c>
      <c r="I3007" s="261">
        <f t="shared" si="6879"/>
        <v>40.89097762634654</v>
      </c>
      <c r="J3007" s="261">
        <f t="shared" si="6879"/>
        <v>25.475090071896634</v>
      </c>
      <c r="K3007" s="261">
        <f t="shared" si="6879"/>
        <v>22.846721476057844</v>
      </c>
      <c r="L3007" s="261">
        <f t="shared" si="6879"/>
        <v>31.661889526558692</v>
      </c>
      <c r="M3007" s="261">
        <f t="shared" si="6879"/>
        <v>36.676564475400681</v>
      </c>
      <c r="N3007" s="261">
        <f t="shared" si="6879"/>
        <v>36.963594461286483</v>
      </c>
      <c r="O3007" s="262">
        <f t="shared" si="6879"/>
        <v>32.679444475197634</v>
      </c>
      <c r="P3007" s="162"/>
    </row>
    <row r="3008" spans="1:16" x14ac:dyDescent="0.25">
      <c r="A3008" s="193" t="s">
        <v>119</v>
      </c>
      <c r="B3008" s="379"/>
      <c r="C3008" s="77" t="s">
        <v>213</v>
      </c>
      <c r="D3008" s="261">
        <f>+D3002*(D3014*D3039+(1-D3014)*D3038)</f>
        <v>0</v>
      </c>
      <c r="E3008" s="261">
        <f t="shared" ref="E3008:O3008" si="6880">+E3002*(E3014*E3039+(1-E3014)*E3038)</f>
        <v>0</v>
      </c>
      <c r="F3008" s="261">
        <f t="shared" si="6880"/>
        <v>0</v>
      </c>
      <c r="G3008" s="261">
        <f t="shared" si="6880"/>
        <v>0</v>
      </c>
      <c r="H3008" s="261">
        <f t="shared" si="6880"/>
        <v>0</v>
      </c>
      <c r="I3008" s="261">
        <f t="shared" si="6880"/>
        <v>0</v>
      </c>
      <c r="J3008" s="261">
        <f t="shared" si="6880"/>
        <v>0</v>
      </c>
      <c r="K3008" s="261">
        <f t="shared" si="6880"/>
        <v>0</v>
      </c>
      <c r="L3008" s="261">
        <f t="shared" si="6880"/>
        <v>0</v>
      </c>
      <c r="M3008" s="261">
        <f t="shared" si="6880"/>
        <v>0</v>
      </c>
      <c r="N3008" s="261">
        <f t="shared" si="6880"/>
        <v>0</v>
      </c>
      <c r="O3008" s="262">
        <f t="shared" si="6880"/>
        <v>0</v>
      </c>
      <c r="P3008" s="244"/>
    </row>
    <row r="3009" spans="1:53" x14ac:dyDescent="0.25">
      <c r="A3009" s="193" t="s">
        <v>119</v>
      </c>
      <c r="B3009" s="379"/>
      <c r="C3009" s="77" t="s">
        <v>214</v>
      </c>
      <c r="D3009" s="261">
        <f>+D3003*(D3015*D3039+(1-D3015)*D3038)</f>
        <v>30.497237996088256</v>
      </c>
      <c r="E3009" s="261">
        <f t="shared" ref="E3009:O3009" si="6881">+E3003*(E3015*E3039+(1-E3015)*E3038)</f>
        <v>31.409123259147247</v>
      </c>
      <c r="F3009" s="261">
        <f t="shared" si="6881"/>
        <v>35.416332230027784</v>
      </c>
      <c r="G3009" s="261">
        <f t="shared" si="6881"/>
        <v>48.523591525137824</v>
      </c>
      <c r="H3009" s="261">
        <f t="shared" si="6881"/>
        <v>53.486159901881457</v>
      </c>
      <c r="I3009" s="261">
        <f t="shared" si="6881"/>
        <v>51.89572301946184</v>
      </c>
      <c r="J3009" s="261">
        <f t="shared" si="6881"/>
        <v>30.981070340658516</v>
      </c>
      <c r="K3009" s="261">
        <f t="shared" si="6881"/>
        <v>24.836005069641278</v>
      </c>
      <c r="L3009" s="261">
        <f t="shared" si="6881"/>
        <v>39.720982781544905</v>
      </c>
      <c r="M3009" s="261">
        <f t="shared" si="6881"/>
        <v>45.944255695863042</v>
      </c>
      <c r="N3009" s="261">
        <f t="shared" si="6881"/>
        <v>46.024183108708023</v>
      </c>
      <c r="O3009" s="262">
        <f t="shared" si="6881"/>
        <v>40.211575174130459</v>
      </c>
      <c r="P3009" s="244"/>
    </row>
    <row r="3010" spans="1:53" x14ac:dyDescent="0.25">
      <c r="A3010" s="193" t="s">
        <v>119</v>
      </c>
      <c r="B3010" s="379"/>
      <c r="C3010" s="77" t="s">
        <v>215</v>
      </c>
      <c r="D3010" s="161">
        <f>+D3004*(D3016*D3039+(1-D3016)*D3038)</f>
        <v>18.853749659126425</v>
      </c>
      <c r="E3010" s="161">
        <f t="shared" ref="E3010:O3010" si="6882">+E3004*(E3016*E3039+(1-E3016)*E3038)</f>
        <v>18.100682485675463</v>
      </c>
      <c r="F3010" s="161">
        <f t="shared" si="6882"/>
        <v>27.006731869040753</v>
      </c>
      <c r="G3010" s="161">
        <f t="shared" si="6882"/>
        <v>47.025738257872703</v>
      </c>
      <c r="H3010" s="161">
        <f t="shared" si="6882"/>
        <v>52.078019717729426</v>
      </c>
      <c r="I3010" s="161">
        <f t="shared" si="6882"/>
        <v>50.878844577838201</v>
      </c>
      <c r="J3010" s="161">
        <f t="shared" si="6882"/>
        <v>30.168809944999815</v>
      </c>
      <c r="K3010" s="161">
        <f t="shared" si="6882"/>
        <v>24.189816071651503</v>
      </c>
      <c r="L3010" s="161">
        <f t="shared" si="6882"/>
        <v>49.617434012032881</v>
      </c>
      <c r="M3010" s="161">
        <f t="shared" si="6882"/>
        <v>52.026912868542567</v>
      </c>
      <c r="N3010" s="161">
        <f t="shared" si="6882"/>
        <v>50.985495099269549</v>
      </c>
      <c r="O3010" s="162">
        <f t="shared" si="6882"/>
        <v>0</v>
      </c>
      <c r="P3010" s="244"/>
    </row>
    <row r="3011" spans="1:53" ht="15.75" thickBot="1" x14ac:dyDescent="0.3">
      <c r="A3011" s="193" t="s">
        <v>119</v>
      </c>
      <c r="B3011" s="379"/>
      <c r="C3011" s="96" t="s">
        <v>230</v>
      </c>
      <c r="D3011" s="163">
        <f>+D3005*(D3017*D3039+(1-D3017)*D3038)</f>
        <v>0</v>
      </c>
      <c r="E3011" s="163">
        <f t="shared" ref="E3011:O3011" si="6883">+E3005*(E3017*E3039+(1-E3017)*E3038)</f>
        <v>0</v>
      </c>
      <c r="F3011" s="163">
        <f t="shared" si="6883"/>
        <v>0</v>
      </c>
      <c r="G3011" s="163">
        <f t="shared" si="6883"/>
        <v>0</v>
      </c>
      <c r="H3011" s="163">
        <f t="shared" si="6883"/>
        <v>0</v>
      </c>
      <c r="I3011" s="163">
        <f t="shared" si="6883"/>
        <v>0</v>
      </c>
      <c r="J3011" s="163">
        <f t="shared" si="6883"/>
        <v>0</v>
      </c>
      <c r="K3011" s="163">
        <f t="shared" si="6883"/>
        <v>0</v>
      </c>
      <c r="L3011" s="163">
        <f t="shared" si="6883"/>
        <v>0</v>
      </c>
      <c r="M3011" s="163">
        <f t="shared" si="6883"/>
        <v>0</v>
      </c>
      <c r="N3011" s="163">
        <f t="shared" si="6883"/>
        <v>0</v>
      </c>
      <c r="O3011" s="164">
        <f t="shared" si="6883"/>
        <v>0</v>
      </c>
      <c r="P3011" s="164"/>
    </row>
    <row r="3012" spans="1:53" x14ac:dyDescent="0.25">
      <c r="A3012" s="193" t="s">
        <v>119</v>
      </c>
      <c r="B3012" s="379"/>
      <c r="C3012" s="204" t="s">
        <v>2</v>
      </c>
      <c r="D3012" s="205">
        <f>+IFERROR(SUMPRODUCT(D3013:D3017,D3019:D3023)/D3018,0)</f>
        <v>0</v>
      </c>
      <c r="E3012" s="205">
        <f t="shared" ref="E3012" si="6884">+IFERROR(SUMPRODUCT(E3013:E3017,E3019:E3023)/E3018,0)</f>
        <v>0</v>
      </c>
      <c r="F3012" s="205">
        <f t="shared" ref="F3012" si="6885">+IFERROR(SUMPRODUCT(F3013:F3017,F3019:F3023)/F3018,0)</f>
        <v>0</v>
      </c>
      <c r="G3012" s="205">
        <f t="shared" ref="G3012" si="6886">+IFERROR(SUMPRODUCT(G3013:G3017,G3019:G3023)/G3018,0)</f>
        <v>0.49999999999999994</v>
      </c>
      <c r="H3012" s="205">
        <f t="shared" ref="H3012" si="6887">+IFERROR(SUMPRODUCT(H3013:H3017,H3019:H3023)/H3018,0)</f>
        <v>0.53069928608769312</v>
      </c>
      <c r="I3012" s="205">
        <f t="shared" ref="I3012" si="6888">+IFERROR(SUMPRODUCT(I3013:I3017,I3019:I3023)/I3018,0)</f>
        <v>0.73020801749262443</v>
      </c>
      <c r="J3012" s="205">
        <f t="shared" ref="J3012" si="6889">+IFERROR(SUMPRODUCT(J3013:J3017,J3019:J3023)/J3018,0)</f>
        <v>0.49999999999999994</v>
      </c>
      <c r="K3012" s="205">
        <f t="shared" ref="K3012" si="6890">+IFERROR(SUMPRODUCT(K3013:K3017,K3019:K3023)/K3018,0)</f>
        <v>0.49999999999999989</v>
      </c>
      <c r="L3012" s="205">
        <f t="shared" ref="L3012" si="6891">+IFERROR(SUMPRODUCT(L3013:L3017,L3019:L3023)/L3018,0)</f>
        <v>0</v>
      </c>
      <c r="M3012" s="205">
        <f t="shared" ref="M3012" si="6892">+IFERROR(SUMPRODUCT(M3013:M3017,M3019:M3023)/M3018,0)</f>
        <v>0</v>
      </c>
      <c r="N3012" s="205">
        <f t="shared" ref="N3012" si="6893">+IFERROR(SUMPRODUCT(N3013:N3017,N3019:N3023)/N3018,0)</f>
        <v>0</v>
      </c>
      <c r="O3012" s="205">
        <f t="shared" ref="O3012" si="6894">+IFERROR(SUMPRODUCT(O3013:O3017,O3019:O3023)/O3018,0)</f>
        <v>0</v>
      </c>
      <c r="P3012" s="166">
        <f>+SUMPRODUCT(D3012:O3012,D3018:O3018)/P3018</f>
        <v>0.54550260584983634</v>
      </c>
      <c r="R3012" s="192">
        <f>+D3012</f>
        <v>0</v>
      </c>
      <c r="S3012" s="192">
        <f t="shared" ref="S3012" si="6895">+E3012</f>
        <v>0</v>
      </c>
      <c r="T3012" s="192">
        <f t="shared" ref="T3012" si="6896">+F3012</f>
        <v>0</v>
      </c>
      <c r="U3012" s="192">
        <f t="shared" ref="U3012" si="6897">+G3012</f>
        <v>0.49999999999999994</v>
      </c>
      <c r="V3012" s="192">
        <f t="shared" ref="V3012" si="6898">+H3012</f>
        <v>0.53069928608769312</v>
      </c>
      <c r="W3012" s="192">
        <f t="shared" ref="W3012" si="6899">+I3012</f>
        <v>0.73020801749262443</v>
      </c>
      <c r="X3012" s="192">
        <f t="shared" ref="X3012" si="6900">+J3012</f>
        <v>0.49999999999999994</v>
      </c>
      <c r="Y3012" s="192">
        <f t="shared" ref="Y3012" si="6901">+K3012</f>
        <v>0.49999999999999989</v>
      </c>
      <c r="Z3012" s="192">
        <f t="shared" ref="Z3012" si="6902">+L3012</f>
        <v>0</v>
      </c>
      <c r="AA3012" s="192">
        <f t="shared" ref="AA3012" si="6903">+M3012</f>
        <v>0</v>
      </c>
      <c r="AB3012" s="192">
        <f t="shared" ref="AB3012" si="6904">+N3012</f>
        <v>0</v>
      </c>
      <c r="AC3012" s="192">
        <f t="shared" ref="AC3012" si="6905">+O3012</f>
        <v>0</v>
      </c>
      <c r="AD3012" s="190">
        <f>+D3018</f>
        <v>0</v>
      </c>
      <c r="AE3012" s="190">
        <f t="shared" ref="AE3012" si="6906">+E3018</f>
        <v>0</v>
      </c>
      <c r="AF3012" s="190">
        <f t="shared" ref="AF3012" si="6907">+F3018</f>
        <v>0</v>
      </c>
      <c r="AG3012" s="190">
        <f t="shared" ref="AG3012" si="6908">+G3018</f>
        <v>407.10463435383861</v>
      </c>
      <c r="AH3012" s="190">
        <f t="shared" ref="AH3012" si="6909">+H3018</f>
        <v>798.06416116698017</v>
      </c>
      <c r="AI3012" s="190">
        <f t="shared" ref="AI3012" si="6910">+I3018</f>
        <v>325.79230218340638</v>
      </c>
      <c r="AJ3012" s="190">
        <f t="shared" ref="AJ3012" si="6911">+J3018</f>
        <v>403.52421807628559</v>
      </c>
      <c r="AK3012" s="190">
        <f t="shared" ref="AK3012" si="6912">+K3018</f>
        <v>252.20263629767851</v>
      </c>
      <c r="AL3012" s="190">
        <f t="shared" ref="AL3012" si="6913">+L3018</f>
        <v>0</v>
      </c>
      <c r="AM3012" s="190">
        <f t="shared" ref="AM3012" si="6914">+M3018</f>
        <v>0</v>
      </c>
      <c r="AN3012" s="190">
        <f t="shared" ref="AN3012" si="6915">+N3018</f>
        <v>0</v>
      </c>
      <c r="AO3012" s="190">
        <f t="shared" ref="AO3012" si="6916">+O3018</f>
        <v>0</v>
      </c>
    </row>
    <row r="3013" spans="1:53" x14ac:dyDescent="0.25">
      <c r="A3013" s="193" t="s">
        <v>119</v>
      </c>
      <c r="B3013" s="379"/>
      <c r="C3013" s="178" t="s">
        <v>3</v>
      </c>
      <c r="D3013" s="179">
        <v>0.5</v>
      </c>
      <c r="E3013" s="179">
        <v>0.5</v>
      </c>
      <c r="F3013" s="179">
        <v>0.5</v>
      </c>
      <c r="G3013" s="179">
        <v>0.5</v>
      </c>
      <c r="H3013" s="179">
        <v>0.5</v>
      </c>
      <c r="I3013" s="179">
        <v>0.5</v>
      </c>
      <c r="J3013" s="179">
        <v>0.5</v>
      </c>
      <c r="K3013" s="179">
        <v>0.5</v>
      </c>
      <c r="L3013" s="179">
        <v>0.5</v>
      </c>
      <c r="M3013" s="179">
        <v>0.5</v>
      </c>
      <c r="N3013" s="179">
        <v>0.5</v>
      </c>
      <c r="O3013" s="179">
        <v>0.5</v>
      </c>
      <c r="P3013" s="180">
        <f>+SUMPRODUCT(D3013:O3013,D3019:O3019)/P3019</f>
        <v>0.5</v>
      </c>
    </row>
    <row r="3014" spans="1:53" x14ac:dyDescent="0.25">
      <c r="A3014" s="193" t="s">
        <v>119</v>
      </c>
      <c r="B3014" s="379"/>
      <c r="C3014" s="178" t="s">
        <v>200</v>
      </c>
      <c r="D3014" s="179">
        <v>0.5</v>
      </c>
      <c r="E3014" s="179">
        <v>0.5</v>
      </c>
      <c r="F3014" s="179">
        <v>0.5</v>
      </c>
      <c r="G3014" s="179">
        <v>0.5</v>
      </c>
      <c r="H3014" s="179">
        <v>0.5</v>
      </c>
      <c r="I3014" s="179">
        <v>0.5</v>
      </c>
      <c r="J3014" s="179">
        <v>0.5</v>
      </c>
      <c r="K3014" s="179">
        <v>0.5</v>
      </c>
      <c r="L3014" s="179">
        <v>0.5</v>
      </c>
      <c r="M3014" s="179">
        <v>0.5</v>
      </c>
      <c r="N3014" s="179">
        <v>0.5</v>
      </c>
      <c r="O3014" s="179">
        <v>0.5</v>
      </c>
      <c r="P3014" s="242"/>
    </row>
    <row r="3015" spans="1:53" x14ac:dyDescent="0.25">
      <c r="A3015" s="193" t="s">
        <v>119</v>
      </c>
      <c r="B3015" s="379"/>
      <c r="C3015" s="178" t="s">
        <v>201</v>
      </c>
      <c r="D3015" s="179">
        <v>0.5</v>
      </c>
      <c r="E3015" s="179">
        <v>0.5</v>
      </c>
      <c r="F3015" s="179">
        <v>0.5</v>
      </c>
      <c r="G3015" s="179">
        <v>0.5</v>
      </c>
      <c r="H3015" s="179">
        <v>0.5</v>
      </c>
      <c r="I3015" s="179">
        <v>0.5</v>
      </c>
      <c r="J3015" s="179">
        <v>0.5</v>
      </c>
      <c r="K3015" s="179">
        <v>0.5</v>
      </c>
      <c r="L3015" s="179">
        <v>0.5</v>
      </c>
      <c r="M3015" s="179">
        <v>0.5</v>
      </c>
      <c r="N3015" s="179">
        <v>0.5</v>
      </c>
      <c r="O3015" s="179">
        <v>0.5</v>
      </c>
      <c r="P3015" s="242"/>
    </row>
    <row r="3016" spans="1:53" x14ac:dyDescent="0.25">
      <c r="A3016" s="193" t="s">
        <v>119</v>
      </c>
      <c r="B3016" s="379"/>
      <c r="C3016" s="178" t="s">
        <v>202</v>
      </c>
      <c r="D3016" s="179">
        <v>0.5</v>
      </c>
      <c r="E3016" s="179">
        <v>0.5</v>
      </c>
      <c r="F3016" s="179">
        <v>0.5</v>
      </c>
      <c r="G3016" s="179">
        <v>0.5</v>
      </c>
      <c r="H3016" s="179">
        <v>0.5</v>
      </c>
      <c r="I3016" s="179">
        <v>0.5</v>
      </c>
      <c r="J3016" s="179">
        <v>0.5</v>
      </c>
      <c r="K3016" s="179">
        <v>0.5</v>
      </c>
      <c r="L3016" s="179">
        <v>0.5</v>
      </c>
      <c r="M3016" s="179">
        <v>0.5</v>
      </c>
      <c r="N3016" s="179">
        <v>0.5</v>
      </c>
      <c r="O3016" s="179">
        <v>0.5</v>
      </c>
      <c r="P3016" s="242"/>
    </row>
    <row r="3017" spans="1:53" ht="15.75" thickBot="1" x14ac:dyDescent="0.3">
      <c r="A3017" s="193" t="s">
        <v>119</v>
      </c>
      <c r="B3017" s="379"/>
      <c r="C3017" s="280" t="s">
        <v>231</v>
      </c>
      <c r="D3017" s="179">
        <v>0.5</v>
      </c>
      <c r="E3017" s="179">
        <v>0.5</v>
      </c>
      <c r="F3017" s="179">
        <v>0.5</v>
      </c>
      <c r="G3017" s="179">
        <v>0.5</v>
      </c>
      <c r="H3017" s="179">
        <v>0.5</v>
      </c>
      <c r="I3017" s="179">
        <v>0.5</v>
      </c>
      <c r="J3017" s="179">
        <v>0.5</v>
      </c>
      <c r="K3017" s="179">
        <v>0.5</v>
      </c>
      <c r="L3017" s="179">
        <v>0.5</v>
      </c>
      <c r="M3017" s="179">
        <v>0.5</v>
      </c>
      <c r="N3017" s="179">
        <v>0.5</v>
      </c>
      <c r="O3017" s="179">
        <v>0.5</v>
      </c>
      <c r="P3017" s="182">
        <f t="shared" ref="P3017" si="6917">+SUMPRODUCT(D3017:O3017,D3023:O3023)/P3023</f>
        <v>0.5</v>
      </c>
    </row>
    <row r="3018" spans="1:53" x14ac:dyDescent="0.25">
      <c r="A3018" s="193" t="s">
        <v>119</v>
      </c>
      <c r="B3018" s="379"/>
      <c r="C3018" s="99" t="s">
        <v>239</v>
      </c>
      <c r="D3018" s="100">
        <f>+D2987/D3000/30</f>
        <v>0</v>
      </c>
      <c r="E3018" s="100">
        <f t="shared" ref="E3018:O3018" si="6918">+E2987/E3000/30</f>
        <v>0</v>
      </c>
      <c r="F3018" s="100">
        <f t="shared" si="6918"/>
        <v>0</v>
      </c>
      <c r="G3018" s="100">
        <f t="shared" si="6918"/>
        <v>407.10463435383861</v>
      </c>
      <c r="H3018" s="100">
        <f t="shared" si="6918"/>
        <v>798.06416116698017</v>
      </c>
      <c r="I3018" s="100">
        <f t="shared" si="6918"/>
        <v>325.79230218340638</v>
      </c>
      <c r="J3018" s="100">
        <f t="shared" si="6918"/>
        <v>403.52421807628559</v>
      </c>
      <c r="K3018" s="100">
        <f t="shared" si="6918"/>
        <v>252.20263629767851</v>
      </c>
      <c r="L3018" s="100">
        <f t="shared" si="6918"/>
        <v>0</v>
      </c>
      <c r="M3018" s="100">
        <f t="shared" si="6918"/>
        <v>0</v>
      </c>
      <c r="N3018" s="100">
        <f t="shared" si="6918"/>
        <v>0</v>
      </c>
      <c r="O3018" s="167">
        <f t="shared" si="6918"/>
        <v>0</v>
      </c>
      <c r="P3018" s="167">
        <f>SUM(D3018:O3018)</f>
        <v>2186.6879520781895</v>
      </c>
    </row>
    <row r="3019" spans="1:53" x14ac:dyDescent="0.25">
      <c r="A3019" s="193" t="s">
        <v>119</v>
      </c>
      <c r="B3019" s="379"/>
      <c r="C3019" s="86" t="s">
        <v>240</v>
      </c>
      <c r="D3019" s="87">
        <f>+D3018*D2994</f>
        <v>0</v>
      </c>
      <c r="E3019" s="87">
        <f t="shared" ref="E3019" si="6919">+E3018*E2994</f>
        <v>0</v>
      </c>
      <c r="F3019" s="87">
        <f t="shared" ref="F3019" si="6920">+F3018*F2994</f>
        <v>0</v>
      </c>
      <c r="G3019" s="87">
        <f t="shared" ref="G3019" si="6921">+G3018*G2994</f>
        <v>215.84051233611012</v>
      </c>
      <c r="H3019" s="87">
        <f t="shared" ref="H3019" si="6922">+H3018*H2994</f>
        <v>432.85128359928927</v>
      </c>
      <c r="I3019" s="87">
        <f t="shared" ref="I3019" si="6923">+I3018*I2994</f>
        <v>191.70895043636543</v>
      </c>
      <c r="J3019" s="87">
        <f t="shared" ref="J3019" si="6924">+J3018*J2994</f>
        <v>244.37982545197653</v>
      </c>
      <c r="K3019" s="87">
        <f t="shared" ref="K3019" si="6925">+K3018*K2994</f>
        <v>202.01487824558882</v>
      </c>
      <c r="L3019" s="87">
        <f t="shared" ref="L3019" si="6926">+L3018*L2994</f>
        <v>0</v>
      </c>
      <c r="M3019" s="87">
        <f t="shared" ref="M3019" si="6927">+M3018*M2994</f>
        <v>0</v>
      </c>
      <c r="N3019" s="87">
        <f t="shared" ref="N3019" si="6928">+N3018*N2994</f>
        <v>0</v>
      </c>
      <c r="O3019" s="159">
        <f t="shared" ref="O3019" si="6929">+O3018*O2994</f>
        <v>0</v>
      </c>
      <c r="P3019" s="159">
        <f t="shared" ref="P3019:P3029" si="6930">SUM(D3019:O3019)</f>
        <v>1286.7954500693299</v>
      </c>
      <c r="AP3019" s="190">
        <f>+D3019</f>
        <v>0</v>
      </c>
      <c r="AQ3019" s="190">
        <f t="shared" ref="AQ3019:AQ3023" si="6931">+E3019</f>
        <v>0</v>
      </c>
      <c r="AR3019" s="190">
        <f t="shared" ref="AR3019:AR3023" si="6932">+F3019</f>
        <v>0</v>
      </c>
      <c r="AS3019" s="190">
        <f t="shared" ref="AS3019:AS3023" si="6933">+G3019</f>
        <v>215.84051233611012</v>
      </c>
      <c r="AT3019" s="190">
        <f t="shared" ref="AT3019:AT3023" si="6934">+H3019</f>
        <v>432.85128359928927</v>
      </c>
      <c r="AU3019" s="190">
        <f t="shared" ref="AU3019:AU3023" si="6935">+I3019</f>
        <v>191.70895043636543</v>
      </c>
      <c r="AV3019" s="190">
        <f t="shared" ref="AV3019:AV3023" si="6936">+J3019</f>
        <v>244.37982545197653</v>
      </c>
      <c r="AW3019" s="190">
        <f t="shared" ref="AW3019:AW3023" si="6937">+K3019</f>
        <v>202.01487824558882</v>
      </c>
      <c r="AX3019" s="190">
        <f t="shared" ref="AX3019:AX3023" si="6938">+L3019</f>
        <v>0</v>
      </c>
      <c r="AY3019" s="190">
        <f t="shared" ref="AY3019:AY3023" si="6939">+M3019</f>
        <v>0</v>
      </c>
      <c r="AZ3019" s="190">
        <f t="shared" ref="AZ3019:AZ3023" si="6940">+N3019</f>
        <v>0</v>
      </c>
      <c r="BA3019" s="190">
        <f t="shared" ref="BA3019:BA3023" si="6941">+O3019</f>
        <v>0</v>
      </c>
    </row>
    <row r="3020" spans="1:53" x14ac:dyDescent="0.25">
      <c r="A3020" s="193" t="s">
        <v>119</v>
      </c>
      <c r="B3020" s="379"/>
      <c r="C3020" s="86" t="s">
        <v>241</v>
      </c>
      <c r="D3020" s="87">
        <f>+D3018*D2995</f>
        <v>0</v>
      </c>
      <c r="E3020" s="87">
        <f t="shared" ref="E3020:O3020" si="6942">+E3018*E2995</f>
        <v>0</v>
      </c>
      <c r="F3020" s="87">
        <f t="shared" si="6942"/>
        <v>0</v>
      </c>
      <c r="G3020" s="87">
        <f t="shared" si="6942"/>
        <v>0</v>
      </c>
      <c r="H3020" s="87">
        <f t="shared" si="6942"/>
        <v>0</v>
      </c>
      <c r="I3020" s="87">
        <f t="shared" si="6942"/>
        <v>0</v>
      </c>
      <c r="J3020" s="87">
        <f t="shared" si="6942"/>
        <v>0</v>
      </c>
      <c r="K3020" s="87">
        <f t="shared" si="6942"/>
        <v>0</v>
      </c>
      <c r="L3020" s="87">
        <f t="shared" si="6942"/>
        <v>0</v>
      </c>
      <c r="M3020" s="87">
        <f t="shared" si="6942"/>
        <v>0</v>
      </c>
      <c r="N3020" s="87">
        <f t="shared" si="6942"/>
        <v>0</v>
      </c>
      <c r="O3020" s="159">
        <f t="shared" si="6942"/>
        <v>0</v>
      </c>
      <c r="P3020" s="159"/>
      <c r="AP3020" s="190">
        <f t="shared" ref="AP3020:AP3023" si="6943">+D3020</f>
        <v>0</v>
      </c>
      <c r="AQ3020" s="190">
        <f t="shared" si="6931"/>
        <v>0</v>
      </c>
      <c r="AR3020" s="190">
        <f t="shared" si="6932"/>
        <v>0</v>
      </c>
      <c r="AS3020" s="190">
        <f t="shared" si="6933"/>
        <v>0</v>
      </c>
      <c r="AT3020" s="190">
        <f t="shared" si="6934"/>
        <v>0</v>
      </c>
      <c r="AU3020" s="190">
        <f t="shared" si="6935"/>
        <v>0</v>
      </c>
      <c r="AV3020" s="190">
        <f t="shared" si="6936"/>
        <v>0</v>
      </c>
      <c r="AW3020" s="190">
        <f t="shared" si="6937"/>
        <v>0</v>
      </c>
      <c r="AX3020" s="190">
        <f t="shared" si="6938"/>
        <v>0</v>
      </c>
      <c r="AY3020" s="190">
        <f t="shared" si="6939"/>
        <v>0</v>
      </c>
      <c r="AZ3020" s="190">
        <f t="shared" si="6940"/>
        <v>0</v>
      </c>
      <c r="BA3020" s="190">
        <f t="shared" si="6941"/>
        <v>0</v>
      </c>
    </row>
    <row r="3021" spans="1:53" x14ac:dyDescent="0.25">
      <c r="A3021" s="193" t="s">
        <v>119</v>
      </c>
      <c r="B3021" s="379"/>
      <c r="C3021" s="86" t="s">
        <v>242</v>
      </c>
      <c r="D3021" s="87">
        <f>+D3018*D2996</f>
        <v>0</v>
      </c>
      <c r="E3021" s="87">
        <f t="shared" ref="E3021:O3021" si="6944">+E3018*E2996</f>
        <v>0</v>
      </c>
      <c r="F3021" s="87">
        <f t="shared" si="6944"/>
        <v>0</v>
      </c>
      <c r="G3021" s="87">
        <f t="shared" si="6944"/>
        <v>105.95774091366981</v>
      </c>
      <c r="H3021" s="87">
        <f t="shared" si="6944"/>
        <v>177.22300956298895</v>
      </c>
      <c r="I3021" s="87">
        <f t="shared" si="6944"/>
        <v>76.464848234531104</v>
      </c>
      <c r="J3021" s="87">
        <f t="shared" si="6944"/>
        <v>60.723032292627749</v>
      </c>
      <c r="K3021" s="87">
        <f t="shared" si="6944"/>
        <v>29.087824081095032</v>
      </c>
      <c r="L3021" s="87">
        <f t="shared" si="6944"/>
        <v>0</v>
      </c>
      <c r="M3021" s="87">
        <f t="shared" si="6944"/>
        <v>0</v>
      </c>
      <c r="N3021" s="87">
        <f t="shared" si="6944"/>
        <v>0</v>
      </c>
      <c r="O3021" s="159">
        <f t="shared" si="6944"/>
        <v>0</v>
      </c>
      <c r="P3021" s="159"/>
      <c r="AP3021" s="190">
        <f t="shared" si="6943"/>
        <v>0</v>
      </c>
      <c r="AQ3021" s="190">
        <f t="shared" si="6931"/>
        <v>0</v>
      </c>
      <c r="AR3021" s="190">
        <f t="shared" si="6932"/>
        <v>0</v>
      </c>
      <c r="AS3021" s="190">
        <f t="shared" si="6933"/>
        <v>105.95774091366981</v>
      </c>
      <c r="AT3021" s="190">
        <f t="shared" si="6934"/>
        <v>177.22300956298895</v>
      </c>
      <c r="AU3021" s="190">
        <f t="shared" si="6935"/>
        <v>76.464848234531104</v>
      </c>
      <c r="AV3021" s="190">
        <f t="shared" si="6936"/>
        <v>60.723032292627749</v>
      </c>
      <c r="AW3021" s="190">
        <f t="shared" si="6937"/>
        <v>29.087824081095032</v>
      </c>
      <c r="AX3021" s="190">
        <f t="shared" si="6938"/>
        <v>0</v>
      </c>
      <c r="AY3021" s="190">
        <f t="shared" si="6939"/>
        <v>0</v>
      </c>
      <c r="AZ3021" s="190">
        <f t="shared" si="6940"/>
        <v>0</v>
      </c>
      <c r="BA3021" s="190">
        <f t="shared" si="6941"/>
        <v>0</v>
      </c>
    </row>
    <row r="3022" spans="1:53" x14ac:dyDescent="0.25">
      <c r="A3022" s="193" t="s">
        <v>119</v>
      </c>
      <c r="B3022" s="379"/>
      <c r="C3022" s="86" t="s">
        <v>243</v>
      </c>
      <c r="D3022" s="87">
        <f>+D3018*D2997</f>
        <v>0</v>
      </c>
      <c r="E3022" s="87">
        <f t="shared" ref="E3022:O3022" si="6945">+E3018*E2997</f>
        <v>0</v>
      </c>
      <c r="F3022" s="87">
        <f t="shared" si="6945"/>
        <v>0</v>
      </c>
      <c r="G3022" s="87">
        <f t="shared" si="6945"/>
        <v>85.306381104058616</v>
      </c>
      <c r="H3022" s="87">
        <f t="shared" si="6945"/>
        <v>187.98986800470183</v>
      </c>
      <c r="I3022" s="87">
        <f t="shared" si="6945"/>
        <v>57.618503512509868</v>
      </c>
      <c r="J3022" s="87">
        <f t="shared" si="6945"/>
        <v>98.421360331681228</v>
      </c>
      <c r="K3022" s="87">
        <f t="shared" si="6945"/>
        <v>21.099933970994616</v>
      </c>
      <c r="L3022" s="87">
        <f t="shared" si="6945"/>
        <v>0</v>
      </c>
      <c r="M3022" s="87">
        <f t="shared" si="6945"/>
        <v>0</v>
      </c>
      <c r="N3022" s="87">
        <f t="shared" si="6945"/>
        <v>0</v>
      </c>
      <c r="O3022" s="159">
        <f t="shared" si="6945"/>
        <v>0</v>
      </c>
      <c r="P3022" s="159"/>
      <c r="AP3022" s="190">
        <f t="shared" si="6943"/>
        <v>0</v>
      </c>
      <c r="AQ3022" s="190">
        <f t="shared" si="6931"/>
        <v>0</v>
      </c>
      <c r="AR3022" s="190">
        <f t="shared" si="6932"/>
        <v>0</v>
      </c>
      <c r="AS3022" s="190">
        <f t="shared" si="6933"/>
        <v>85.306381104058616</v>
      </c>
      <c r="AT3022" s="190">
        <f t="shared" si="6934"/>
        <v>187.98986800470183</v>
      </c>
      <c r="AU3022" s="190">
        <f t="shared" si="6935"/>
        <v>57.618503512509868</v>
      </c>
      <c r="AV3022" s="190">
        <f t="shared" si="6936"/>
        <v>98.421360331681228</v>
      </c>
      <c r="AW3022" s="190">
        <f t="shared" si="6937"/>
        <v>21.099933970994616</v>
      </c>
      <c r="AX3022" s="190">
        <f t="shared" si="6938"/>
        <v>0</v>
      </c>
      <c r="AY3022" s="190">
        <f t="shared" si="6939"/>
        <v>0</v>
      </c>
      <c r="AZ3022" s="190">
        <f t="shared" si="6940"/>
        <v>0</v>
      </c>
      <c r="BA3022" s="190">
        <f t="shared" si="6941"/>
        <v>0</v>
      </c>
    </row>
    <row r="3023" spans="1:53" ht="15.75" thickBot="1" x14ac:dyDescent="0.3">
      <c r="A3023" s="193" t="s">
        <v>119</v>
      </c>
      <c r="B3023" s="379"/>
      <c r="C3023" s="96" t="s">
        <v>244</v>
      </c>
      <c r="D3023" s="251">
        <f>+D3018*D2998</f>
        <v>0</v>
      </c>
      <c r="E3023" s="251">
        <f t="shared" ref="E3023:O3023" si="6946">+E3018*E2998</f>
        <v>0</v>
      </c>
      <c r="F3023" s="251">
        <f t="shared" si="6946"/>
        <v>0</v>
      </c>
      <c r="G3023" s="251">
        <f t="shared" si="6946"/>
        <v>0</v>
      </c>
      <c r="H3023" s="251">
        <v>49</v>
      </c>
      <c r="I3023" s="251">
        <v>150</v>
      </c>
      <c r="J3023" s="251">
        <f t="shared" si="6946"/>
        <v>0</v>
      </c>
      <c r="K3023" s="251">
        <f t="shared" si="6946"/>
        <v>0</v>
      </c>
      <c r="L3023" s="251">
        <f t="shared" si="6946"/>
        <v>0</v>
      </c>
      <c r="M3023" s="251">
        <f t="shared" si="6946"/>
        <v>0</v>
      </c>
      <c r="N3023" s="251">
        <f t="shared" si="6946"/>
        <v>0</v>
      </c>
      <c r="O3023" s="251">
        <f t="shared" si="6946"/>
        <v>0</v>
      </c>
      <c r="P3023" s="169">
        <f t="shared" si="6930"/>
        <v>199</v>
      </c>
      <c r="AP3023" s="190">
        <f t="shared" si="6943"/>
        <v>0</v>
      </c>
      <c r="AQ3023" s="190">
        <f t="shared" si="6931"/>
        <v>0</v>
      </c>
      <c r="AR3023" s="190">
        <f t="shared" si="6932"/>
        <v>0</v>
      </c>
      <c r="AS3023" s="190">
        <f t="shared" si="6933"/>
        <v>0</v>
      </c>
      <c r="AT3023" s="190">
        <f t="shared" si="6934"/>
        <v>49</v>
      </c>
      <c r="AU3023" s="190">
        <f t="shared" si="6935"/>
        <v>150</v>
      </c>
      <c r="AV3023" s="190">
        <f t="shared" si="6936"/>
        <v>0</v>
      </c>
      <c r="AW3023" s="190">
        <f t="shared" si="6937"/>
        <v>0</v>
      </c>
      <c r="AX3023" s="190">
        <f t="shared" si="6938"/>
        <v>0</v>
      </c>
      <c r="AY3023" s="190">
        <f t="shared" si="6939"/>
        <v>0</v>
      </c>
      <c r="AZ3023" s="190">
        <f t="shared" si="6940"/>
        <v>0</v>
      </c>
      <c r="BA3023" s="190">
        <f t="shared" si="6941"/>
        <v>0</v>
      </c>
    </row>
    <row r="3024" spans="1:53" x14ac:dyDescent="0.25">
      <c r="A3024" s="193" t="s">
        <v>119</v>
      </c>
      <c r="B3024" s="379"/>
      <c r="C3024" s="99" t="s">
        <v>245</v>
      </c>
      <c r="D3024" s="100">
        <f>+IFERROR(D2987/D3006/30,0)</f>
        <v>0</v>
      </c>
      <c r="E3024" s="100">
        <f t="shared" ref="E3024:O3024" si="6947">+IFERROR(E2987/E3006/30,0)</f>
        <v>0</v>
      </c>
      <c r="F3024" s="100">
        <f t="shared" si="6947"/>
        <v>0</v>
      </c>
      <c r="G3024" s="100">
        <f t="shared" si="6947"/>
        <v>299.2335580672638</v>
      </c>
      <c r="H3024" s="100">
        <f t="shared" si="6947"/>
        <v>586.6</v>
      </c>
      <c r="I3024" s="100">
        <f t="shared" si="6947"/>
        <v>239.46666666666667</v>
      </c>
      <c r="J3024" s="100">
        <f t="shared" si="6947"/>
        <v>304</v>
      </c>
      <c r="K3024" s="100">
        <f t="shared" si="6947"/>
        <v>190</v>
      </c>
      <c r="L3024" s="100">
        <f t="shared" si="6947"/>
        <v>0</v>
      </c>
      <c r="M3024" s="100">
        <f t="shared" si="6947"/>
        <v>0</v>
      </c>
      <c r="N3024" s="100">
        <f t="shared" si="6947"/>
        <v>0</v>
      </c>
      <c r="O3024" s="167">
        <f t="shared" si="6947"/>
        <v>0</v>
      </c>
      <c r="P3024" s="167">
        <f t="shared" si="6930"/>
        <v>1619.3002247339305</v>
      </c>
    </row>
    <row r="3025" spans="1:16" x14ac:dyDescent="0.25">
      <c r="A3025" s="193" t="s">
        <v>119</v>
      </c>
      <c r="B3025" s="379"/>
      <c r="C3025" s="86" t="s">
        <v>246</v>
      </c>
      <c r="D3025" s="266">
        <f t="shared" ref="D3025:O3025" si="6948">+IFERROR(D2988/D3007/30,0)</f>
        <v>0</v>
      </c>
      <c r="E3025" s="266">
        <f t="shared" si="6948"/>
        <v>0</v>
      </c>
      <c r="F3025" s="266">
        <f t="shared" si="6948"/>
        <v>0</v>
      </c>
      <c r="G3025" s="266">
        <f t="shared" si="6948"/>
        <v>158.6489541783483</v>
      </c>
      <c r="H3025" s="266">
        <f t="shared" si="6948"/>
        <v>318.15808216228999</v>
      </c>
      <c r="I3025" s="266">
        <f t="shared" si="6948"/>
        <v>140.91156550813028</v>
      </c>
      <c r="J3025" s="266">
        <f t="shared" si="6948"/>
        <v>184.10658793063115</v>
      </c>
      <c r="K3025" s="266">
        <f t="shared" si="6948"/>
        <v>152.19042683343741</v>
      </c>
      <c r="L3025" s="266">
        <f t="shared" si="6948"/>
        <v>0</v>
      </c>
      <c r="M3025" s="266">
        <f t="shared" si="6948"/>
        <v>0</v>
      </c>
      <c r="N3025" s="266">
        <f t="shared" si="6948"/>
        <v>0</v>
      </c>
      <c r="O3025" s="267">
        <f t="shared" si="6948"/>
        <v>0</v>
      </c>
      <c r="P3025" s="159">
        <f t="shared" si="6930"/>
        <v>954.01561661283711</v>
      </c>
    </row>
    <row r="3026" spans="1:16" x14ac:dyDescent="0.25">
      <c r="A3026" s="193" t="s">
        <v>119</v>
      </c>
      <c r="B3026" s="379"/>
      <c r="C3026" s="86" t="s">
        <v>247</v>
      </c>
      <c r="D3026" s="266">
        <f t="shared" ref="D3026:O3026" si="6949">+IFERROR(D2989/D3008/30,0)</f>
        <v>0</v>
      </c>
      <c r="E3026" s="266">
        <f t="shared" si="6949"/>
        <v>0</v>
      </c>
      <c r="F3026" s="266">
        <f t="shared" si="6949"/>
        <v>0</v>
      </c>
      <c r="G3026" s="266">
        <f t="shared" si="6949"/>
        <v>0</v>
      </c>
      <c r="H3026" s="266">
        <f t="shared" si="6949"/>
        <v>0</v>
      </c>
      <c r="I3026" s="266">
        <f t="shared" si="6949"/>
        <v>0</v>
      </c>
      <c r="J3026" s="266">
        <f t="shared" si="6949"/>
        <v>0</v>
      </c>
      <c r="K3026" s="266">
        <f t="shared" si="6949"/>
        <v>0</v>
      </c>
      <c r="L3026" s="266">
        <f t="shared" si="6949"/>
        <v>0</v>
      </c>
      <c r="M3026" s="266">
        <f t="shared" si="6949"/>
        <v>0</v>
      </c>
      <c r="N3026" s="266">
        <f t="shared" si="6949"/>
        <v>0</v>
      </c>
      <c r="O3026" s="267">
        <f t="shared" si="6949"/>
        <v>0</v>
      </c>
      <c r="P3026" s="159">
        <f t="shared" si="6930"/>
        <v>0</v>
      </c>
    </row>
    <row r="3027" spans="1:16" x14ac:dyDescent="0.25">
      <c r="A3027" s="193" t="s">
        <v>119</v>
      </c>
      <c r="B3027" s="379"/>
      <c r="C3027" s="86" t="s">
        <v>248</v>
      </c>
      <c r="D3027" s="266">
        <f t="shared" ref="D3027:O3027" si="6950">+IFERROR(D2990/D3009/30,0)</f>
        <v>0</v>
      </c>
      <c r="E3027" s="266">
        <f t="shared" si="6950"/>
        <v>0</v>
      </c>
      <c r="F3027" s="266">
        <f t="shared" si="6950"/>
        <v>0</v>
      </c>
      <c r="G3027" s="266">
        <f t="shared" si="6950"/>
        <v>77.881972207688165</v>
      </c>
      <c r="H3027" s="266">
        <f t="shared" si="6950"/>
        <v>130.26398436140002</v>
      </c>
      <c r="I3027" s="266">
        <f t="shared" si="6950"/>
        <v>56.203851966973644</v>
      </c>
      <c r="J3027" s="266">
        <f t="shared" si="6950"/>
        <v>45.746453347860857</v>
      </c>
      <c r="K3027" s="266">
        <f t="shared" si="6950"/>
        <v>21.913674878817787</v>
      </c>
      <c r="L3027" s="266">
        <f t="shared" si="6950"/>
        <v>0</v>
      </c>
      <c r="M3027" s="266">
        <f t="shared" si="6950"/>
        <v>0</v>
      </c>
      <c r="N3027" s="266">
        <f t="shared" si="6950"/>
        <v>0</v>
      </c>
      <c r="O3027" s="267">
        <f t="shared" si="6950"/>
        <v>0</v>
      </c>
      <c r="P3027" s="159">
        <f t="shared" si="6930"/>
        <v>332.00993676274044</v>
      </c>
    </row>
    <row r="3028" spans="1:16" x14ac:dyDescent="0.25">
      <c r="A3028" s="193" t="s">
        <v>119</v>
      </c>
      <c r="B3028" s="379"/>
      <c r="C3028" s="86" t="s">
        <v>249</v>
      </c>
      <c r="D3028" s="87">
        <f t="shared" ref="D3028:O3028" si="6951">+IFERROR(D2991/D3010/30,0)</f>
        <v>0</v>
      </c>
      <c r="E3028" s="87">
        <f t="shared" si="6951"/>
        <v>0</v>
      </c>
      <c r="F3028" s="87">
        <f t="shared" si="6951"/>
        <v>0</v>
      </c>
      <c r="G3028" s="87">
        <f t="shared" si="6951"/>
        <v>62.702631681227309</v>
      </c>
      <c r="H3028" s="87">
        <f t="shared" si="6951"/>
        <v>138.17793347630996</v>
      </c>
      <c r="I3028" s="87">
        <f t="shared" si="6951"/>
        <v>42.351249191562765</v>
      </c>
      <c r="J3028" s="87">
        <f t="shared" si="6951"/>
        <v>74.146958721507872</v>
      </c>
      <c r="K3028" s="87">
        <f t="shared" si="6951"/>
        <v>15.895898287744735</v>
      </c>
      <c r="L3028" s="87">
        <f t="shared" si="6951"/>
        <v>0</v>
      </c>
      <c r="M3028" s="87">
        <f t="shared" si="6951"/>
        <v>0</v>
      </c>
      <c r="N3028" s="87">
        <f t="shared" si="6951"/>
        <v>0</v>
      </c>
      <c r="O3028" s="159">
        <f t="shared" si="6951"/>
        <v>0</v>
      </c>
      <c r="P3028" s="159">
        <f t="shared" si="6930"/>
        <v>333.27467135835263</v>
      </c>
    </row>
    <row r="3029" spans="1:16" ht="15.75" thickBot="1" x14ac:dyDescent="0.3">
      <c r="A3029" s="193" t="s">
        <v>119</v>
      </c>
      <c r="B3029" s="379"/>
      <c r="C3029" s="96" t="s">
        <v>250</v>
      </c>
      <c r="D3029" s="168">
        <f t="shared" ref="D3029:O3029" si="6952">+IFERROR(D2992/D3011/30,0)</f>
        <v>0</v>
      </c>
      <c r="E3029" s="168">
        <f t="shared" si="6952"/>
        <v>0</v>
      </c>
      <c r="F3029" s="168">
        <f t="shared" si="6952"/>
        <v>0</v>
      </c>
      <c r="G3029" s="168">
        <f t="shared" si="6952"/>
        <v>0</v>
      </c>
      <c r="H3029" s="168">
        <f t="shared" si="6952"/>
        <v>0</v>
      </c>
      <c r="I3029" s="168">
        <f t="shared" si="6952"/>
        <v>0</v>
      </c>
      <c r="J3029" s="168">
        <f t="shared" si="6952"/>
        <v>0</v>
      </c>
      <c r="K3029" s="168">
        <f t="shared" si="6952"/>
        <v>0</v>
      </c>
      <c r="L3029" s="168">
        <f t="shared" si="6952"/>
        <v>0</v>
      </c>
      <c r="M3029" s="168">
        <f t="shared" si="6952"/>
        <v>0</v>
      </c>
      <c r="N3029" s="168">
        <f t="shared" si="6952"/>
        <v>0</v>
      </c>
      <c r="O3029" s="169">
        <f t="shared" si="6952"/>
        <v>0</v>
      </c>
      <c r="P3029" s="169">
        <f t="shared" si="6930"/>
        <v>0</v>
      </c>
    </row>
    <row r="3030" spans="1:16" ht="15.75" thickBot="1" x14ac:dyDescent="0.3">
      <c r="A3030" s="193" t="s">
        <v>119</v>
      </c>
      <c r="B3030" s="379"/>
      <c r="C3030" s="183" t="s">
        <v>13</v>
      </c>
      <c r="D3030" s="72"/>
      <c r="E3030" s="72"/>
      <c r="F3030" s="72"/>
      <c r="G3030" s="72">
        <v>26.848992710784593</v>
      </c>
      <c r="H3030" s="72">
        <v>21</v>
      </c>
      <c r="I3030" s="72">
        <f>(30*0.3)+(10*0.7)</f>
        <v>16</v>
      </c>
      <c r="J3030" s="72">
        <v>10</v>
      </c>
      <c r="K3030" s="72">
        <v>10</v>
      </c>
      <c r="L3030" s="72"/>
      <c r="M3030" s="72"/>
      <c r="N3030" s="72"/>
      <c r="O3030" s="72"/>
      <c r="P3030" s="184"/>
    </row>
    <row r="3031" spans="1:16" x14ac:dyDescent="0.25">
      <c r="A3031" s="193" t="s">
        <v>119</v>
      </c>
      <c r="B3031" s="379"/>
      <c r="C3031" s="99" t="s">
        <v>4</v>
      </c>
      <c r="D3031" s="100" t="e">
        <f>+D3024/D3030*30</f>
        <v>#DIV/0!</v>
      </c>
      <c r="E3031" s="100" t="e">
        <f t="shared" ref="E3031" si="6953">+E3024/E3030*30</f>
        <v>#DIV/0!</v>
      </c>
      <c r="F3031" s="100" t="e">
        <f t="shared" ref="F3031" si="6954">+F3024/F3030*30</f>
        <v>#DIV/0!</v>
      </c>
      <c r="G3031" s="100">
        <f t="shared" ref="G3031" si="6955">+G3024/G3030*30</f>
        <v>334.3517143722143</v>
      </c>
      <c r="H3031" s="100">
        <f t="shared" ref="H3031" si="6956">+H3024/H3030*30</f>
        <v>838</v>
      </c>
      <c r="I3031" s="100">
        <f t="shared" ref="I3031" si="6957">+I3024/I3030*30</f>
        <v>449</v>
      </c>
      <c r="J3031" s="100">
        <f t="shared" ref="J3031" si="6958">+J3024/J3030*30</f>
        <v>912</v>
      </c>
      <c r="K3031" s="100">
        <f t="shared" ref="K3031" si="6959">+K3024/K3030*30</f>
        <v>570</v>
      </c>
      <c r="L3031" s="100" t="e">
        <f t="shared" ref="L3031" si="6960">+L3024/L3030*30</f>
        <v>#DIV/0!</v>
      </c>
      <c r="M3031" s="100" t="e">
        <f t="shared" ref="M3031" si="6961">+M3024/M3030*30</f>
        <v>#DIV/0!</v>
      </c>
      <c r="N3031" s="100" t="e">
        <f t="shared" ref="N3031" si="6962">+N3024/N3030*30</f>
        <v>#DIV/0!</v>
      </c>
      <c r="O3031" s="167" t="e">
        <f t="shared" ref="O3031" si="6963">+O3024/O3030*30</f>
        <v>#DIV/0!</v>
      </c>
      <c r="P3031" s="167" t="e">
        <f>SUM(D3031:O3031)</f>
        <v>#DIV/0!</v>
      </c>
    </row>
    <row r="3032" spans="1:16" x14ac:dyDescent="0.25">
      <c r="A3032" s="193" t="s">
        <v>119</v>
      </c>
      <c r="B3032" s="379"/>
      <c r="C3032" s="86" t="s">
        <v>216</v>
      </c>
      <c r="D3032" s="87" t="e">
        <f>+D3025/D3030*30</f>
        <v>#DIV/0!</v>
      </c>
      <c r="E3032" s="87" t="e">
        <f t="shared" ref="E3032:O3032" si="6964">+E3025/E3030*30</f>
        <v>#DIV/0!</v>
      </c>
      <c r="F3032" s="87" t="e">
        <f t="shared" si="6964"/>
        <v>#DIV/0!</v>
      </c>
      <c r="G3032" s="87">
        <f t="shared" si="6964"/>
        <v>177.26805160324264</v>
      </c>
      <c r="H3032" s="87">
        <f t="shared" si="6964"/>
        <v>454.51154594612859</v>
      </c>
      <c r="I3032" s="87">
        <f t="shared" si="6964"/>
        <v>264.20918532774425</v>
      </c>
      <c r="J3032" s="87">
        <f t="shared" si="6964"/>
        <v>552.31976379189337</v>
      </c>
      <c r="K3032" s="87">
        <f t="shared" si="6964"/>
        <v>456.57128050031224</v>
      </c>
      <c r="L3032" s="87" t="e">
        <f t="shared" si="6964"/>
        <v>#DIV/0!</v>
      </c>
      <c r="M3032" s="87" t="e">
        <f t="shared" si="6964"/>
        <v>#DIV/0!</v>
      </c>
      <c r="N3032" s="87" t="e">
        <f t="shared" si="6964"/>
        <v>#DIV/0!</v>
      </c>
      <c r="O3032" s="159" t="e">
        <f t="shared" si="6964"/>
        <v>#DIV/0!</v>
      </c>
      <c r="P3032" s="159" t="e">
        <f t="shared" ref="P3032:P3036" si="6965">SUM(D3032:O3032)</f>
        <v>#DIV/0!</v>
      </c>
    </row>
    <row r="3033" spans="1:16" x14ac:dyDescent="0.25">
      <c r="A3033" s="193" t="s">
        <v>119</v>
      </c>
      <c r="B3033" s="379"/>
      <c r="C3033" s="86" t="s">
        <v>217</v>
      </c>
      <c r="D3033" s="87" t="e">
        <f>+D3026/D3030*30</f>
        <v>#DIV/0!</v>
      </c>
      <c r="E3033" s="87" t="e">
        <f t="shared" ref="E3033:O3033" si="6966">+E3026/E3030*30</f>
        <v>#DIV/0!</v>
      </c>
      <c r="F3033" s="87" t="e">
        <f t="shared" si="6966"/>
        <v>#DIV/0!</v>
      </c>
      <c r="G3033" s="87">
        <f t="shared" si="6966"/>
        <v>0</v>
      </c>
      <c r="H3033" s="87">
        <f t="shared" si="6966"/>
        <v>0</v>
      </c>
      <c r="I3033" s="87">
        <f t="shared" si="6966"/>
        <v>0</v>
      </c>
      <c r="J3033" s="87">
        <f t="shared" si="6966"/>
        <v>0</v>
      </c>
      <c r="K3033" s="87">
        <f t="shared" si="6966"/>
        <v>0</v>
      </c>
      <c r="L3033" s="87" t="e">
        <f t="shared" si="6966"/>
        <v>#DIV/0!</v>
      </c>
      <c r="M3033" s="87" t="e">
        <f t="shared" si="6966"/>
        <v>#DIV/0!</v>
      </c>
      <c r="N3033" s="87" t="e">
        <f t="shared" si="6966"/>
        <v>#DIV/0!</v>
      </c>
      <c r="O3033" s="159" t="e">
        <f t="shared" si="6966"/>
        <v>#DIV/0!</v>
      </c>
      <c r="P3033" s="159"/>
    </row>
    <row r="3034" spans="1:16" x14ac:dyDescent="0.25">
      <c r="A3034" s="193" t="s">
        <v>119</v>
      </c>
      <c r="B3034" s="379"/>
      <c r="C3034" s="86" t="s">
        <v>218</v>
      </c>
      <c r="D3034" s="87" t="e">
        <f>+D3027/D3030*30</f>
        <v>#DIV/0!</v>
      </c>
      <c r="E3034" s="87" t="e">
        <f t="shared" ref="E3034:O3034" si="6967">+E3027/E3030*30</f>
        <v>#DIV/0!</v>
      </c>
      <c r="F3034" s="87" t="e">
        <f t="shared" si="6967"/>
        <v>#DIV/0!</v>
      </c>
      <c r="G3034" s="87">
        <f t="shared" si="6967"/>
        <v>87.022228036590207</v>
      </c>
      <c r="H3034" s="87">
        <f t="shared" si="6967"/>
        <v>186.09140623057147</v>
      </c>
      <c r="I3034" s="87">
        <f t="shared" si="6967"/>
        <v>105.38222243807559</v>
      </c>
      <c r="J3034" s="87">
        <f t="shared" si="6967"/>
        <v>137.23936004358256</v>
      </c>
      <c r="K3034" s="87">
        <f t="shared" si="6967"/>
        <v>65.741024636453361</v>
      </c>
      <c r="L3034" s="87" t="e">
        <f t="shared" si="6967"/>
        <v>#DIV/0!</v>
      </c>
      <c r="M3034" s="87" t="e">
        <f t="shared" si="6967"/>
        <v>#DIV/0!</v>
      </c>
      <c r="N3034" s="87" t="e">
        <f t="shared" si="6967"/>
        <v>#DIV/0!</v>
      </c>
      <c r="O3034" s="159" t="e">
        <f t="shared" si="6967"/>
        <v>#DIV/0!</v>
      </c>
      <c r="P3034" s="159"/>
    </row>
    <row r="3035" spans="1:16" x14ac:dyDescent="0.25">
      <c r="A3035" s="193" t="s">
        <v>119</v>
      </c>
      <c r="B3035" s="379"/>
      <c r="C3035" s="86" t="s">
        <v>219</v>
      </c>
      <c r="D3035" s="87" t="e">
        <f>+D3028/D3030*30</f>
        <v>#DIV/0!</v>
      </c>
      <c r="E3035" s="87" t="e">
        <f t="shared" ref="E3035:O3035" si="6968">+E3028/E3030*30</f>
        <v>#DIV/0!</v>
      </c>
      <c r="F3035" s="87" t="e">
        <f t="shared" si="6968"/>
        <v>#DIV/0!</v>
      </c>
      <c r="G3035" s="87">
        <f t="shared" si="6968"/>
        <v>70.061434732381414</v>
      </c>
      <c r="H3035" s="87">
        <f t="shared" si="6968"/>
        <v>197.39704782329994</v>
      </c>
      <c r="I3035" s="87">
        <f t="shared" si="6968"/>
        <v>79.40859223418019</v>
      </c>
      <c r="J3035" s="87">
        <f t="shared" si="6968"/>
        <v>222.44087616452362</v>
      </c>
      <c r="K3035" s="87">
        <f t="shared" si="6968"/>
        <v>47.687694863234206</v>
      </c>
      <c r="L3035" s="87" t="e">
        <f t="shared" si="6968"/>
        <v>#DIV/0!</v>
      </c>
      <c r="M3035" s="87" t="e">
        <f t="shared" si="6968"/>
        <v>#DIV/0!</v>
      </c>
      <c r="N3035" s="87" t="e">
        <f t="shared" si="6968"/>
        <v>#DIV/0!</v>
      </c>
      <c r="O3035" s="159" t="e">
        <f t="shared" si="6968"/>
        <v>#DIV/0!</v>
      </c>
      <c r="P3035" s="159"/>
    </row>
    <row r="3036" spans="1:16" ht="15.75" thickBot="1" x14ac:dyDescent="0.3">
      <c r="A3036" s="193" t="s">
        <v>119</v>
      </c>
      <c r="B3036" s="379"/>
      <c r="C3036" s="96" t="s">
        <v>238</v>
      </c>
      <c r="D3036" s="168" t="e">
        <f>+D3029/D3030*30</f>
        <v>#DIV/0!</v>
      </c>
      <c r="E3036" s="168" t="e">
        <f t="shared" ref="E3036:O3036" si="6969">+E3029/E3030*30</f>
        <v>#DIV/0!</v>
      </c>
      <c r="F3036" s="168" t="e">
        <f t="shared" si="6969"/>
        <v>#DIV/0!</v>
      </c>
      <c r="G3036" s="168">
        <f t="shared" si="6969"/>
        <v>0</v>
      </c>
      <c r="H3036" s="168">
        <f t="shared" si="6969"/>
        <v>0</v>
      </c>
      <c r="I3036" s="168">
        <f t="shared" si="6969"/>
        <v>0</v>
      </c>
      <c r="J3036" s="168">
        <f t="shared" si="6969"/>
        <v>0</v>
      </c>
      <c r="K3036" s="168">
        <f t="shared" si="6969"/>
        <v>0</v>
      </c>
      <c r="L3036" s="168" t="e">
        <f t="shared" si="6969"/>
        <v>#DIV/0!</v>
      </c>
      <c r="M3036" s="168" t="e">
        <f t="shared" si="6969"/>
        <v>#DIV/0!</v>
      </c>
      <c r="N3036" s="168" t="e">
        <f t="shared" si="6969"/>
        <v>#DIV/0!</v>
      </c>
      <c r="O3036" s="169" t="e">
        <f t="shared" si="6969"/>
        <v>#DIV/0!</v>
      </c>
      <c r="P3036" s="169" t="e">
        <f t="shared" si="6965"/>
        <v>#DIV/0!</v>
      </c>
    </row>
    <row r="3037" spans="1:16" x14ac:dyDescent="0.25">
      <c r="A3037" s="193" t="s">
        <v>119</v>
      </c>
      <c r="B3037" s="379"/>
      <c r="C3037" s="76" t="s">
        <v>8</v>
      </c>
      <c r="D3037" s="170">
        <f t="shared" ref="D3037:O3037" si="6970">+D3006/D3000</f>
        <v>1.3521079028086289</v>
      </c>
      <c r="E3037" s="170">
        <f t="shared" si="6970"/>
        <v>1.3222528720558735</v>
      </c>
      <c r="F3037" s="170">
        <f t="shared" si="6970"/>
        <v>1.3222528720558737</v>
      </c>
      <c r="G3037" s="170">
        <f t="shared" si="6970"/>
        <v>1.3604912396300375</v>
      </c>
      <c r="H3037" s="170">
        <f t="shared" si="6970"/>
        <v>1.3604912396300377</v>
      </c>
      <c r="I3037" s="170">
        <f t="shared" si="6970"/>
        <v>1.3604912396300377</v>
      </c>
      <c r="J3037" s="170">
        <f t="shared" si="6970"/>
        <v>1.3273822963035713</v>
      </c>
      <c r="K3037" s="170">
        <f t="shared" si="6970"/>
        <v>1.3273822963035713</v>
      </c>
      <c r="L3037" s="170">
        <f t="shared" si="6970"/>
        <v>1.385593627203592</v>
      </c>
      <c r="M3037" s="170">
        <f t="shared" si="6970"/>
        <v>1.3521079028086291</v>
      </c>
      <c r="N3037" s="170">
        <f t="shared" si="6970"/>
        <v>1.3521079028086289</v>
      </c>
      <c r="O3037" s="171">
        <f t="shared" si="6970"/>
        <v>1.3521079028086291</v>
      </c>
      <c r="P3037" s="171"/>
    </row>
    <row r="3038" spans="1:16" x14ac:dyDescent="0.25">
      <c r="A3038" s="193" t="s">
        <v>119</v>
      </c>
      <c r="B3038" s="379"/>
      <c r="C3038" s="77" t="s">
        <v>6</v>
      </c>
      <c r="D3038" s="172">
        <f>+VLOOKUP(D2986,Conversion!$B$33:$N$71,(MATCH('Measured TV opt-pt'!D2985,butget_aylar_opt,0)+1),0)</f>
        <v>1.4212830229615727</v>
      </c>
      <c r="E3038" s="172">
        <f>+VLOOKUP(E2986,Conversion!$B$33:$N$71,(MATCH('Measured TV opt-pt'!E2985,butget_aylar_opt,0)+1),0)</f>
        <v>1.3879412224131498</v>
      </c>
      <c r="F3038" s="172">
        <f>+VLOOKUP(F2986,Conversion!$B$33:$N$71,(MATCH('Measured TV opt-pt'!F2985,butget_aylar_opt,0)+1),0)</f>
        <v>1.3879412224131498</v>
      </c>
      <c r="G3038" s="172">
        <f>+VLOOKUP(G2986,Conversion!$B$33:$N$71,(MATCH('Measured TV opt-pt'!G2985,butget_aylar_opt,0)+1),0)</f>
        <v>1.4395267054790617</v>
      </c>
      <c r="H3038" s="172">
        <f>+VLOOKUP(H2986,Conversion!$B$33:$N$71,(MATCH('Measured TV opt-pt'!H2985,butget_aylar_opt,0)+1),0)</f>
        <v>1.4395267054790617</v>
      </c>
      <c r="I3038" s="172">
        <f>+VLOOKUP(I2986,Conversion!$B$33:$N$71,(MATCH('Measured TV opt-pt'!I2985,butget_aylar_opt,0)+1),0)</f>
        <v>1.4395267054790617</v>
      </c>
      <c r="J3038" s="172">
        <f>+VLOOKUP(J2986,Conversion!$B$33:$N$71,(MATCH('Measured TV opt-pt'!J2985,butget_aylar_opt,0)+1),0)</f>
        <v>1.4020071204138036</v>
      </c>
      <c r="K3038" s="172">
        <f>+VLOOKUP(K2986,Conversion!$B$33:$N$71,(MATCH('Measured TV opt-pt'!K2985,butget_aylar_opt,0)+1),0)</f>
        <v>1.4020071204138036</v>
      </c>
      <c r="L3038" s="172">
        <f>+VLOOKUP(L2986,Conversion!$B$33:$N$71,(MATCH('Measured TV opt-pt'!L2985,butget_aylar_opt,0)+1),0)</f>
        <v>1.4574217656681872</v>
      </c>
      <c r="M3038" s="172">
        <f>+VLOOKUP(M2986,Conversion!$B$33:$N$71,(MATCH('Measured TV opt-pt'!M2985,butget_aylar_opt,0)+1),0)</f>
        <v>1.4212830229615727</v>
      </c>
      <c r="N3038" s="172">
        <f>+VLOOKUP(N2986,Conversion!$B$33:$N$71,(MATCH('Measured TV opt-pt'!N2985,butget_aylar_opt,0)+1),0)</f>
        <v>1.4212830229615727</v>
      </c>
      <c r="O3038" s="173">
        <f>+VLOOKUP(O2986,Conversion!$B$33:$N$71,(MATCH('Measured TV opt-pt'!O2985,butget_aylar_opt,0)+1),0)</f>
        <v>1.4212830229615727</v>
      </c>
      <c r="P3038" s="173"/>
    </row>
    <row r="3039" spans="1:16" ht="15.75" thickBot="1" x14ac:dyDescent="0.3">
      <c r="A3039" s="193" t="s">
        <v>119</v>
      </c>
      <c r="B3039" s="380"/>
      <c r="C3039" s="96" t="s">
        <v>7</v>
      </c>
      <c r="D3039" s="172">
        <f>+VLOOKUP(D2986,Conversion!$B$74:$N$112,(MATCH('Measured TV opt-pt'!D2985,budget_aylar_pt,0)+1),0)</f>
        <v>1.2829327826556853</v>
      </c>
      <c r="E3039" s="172">
        <f>+VLOOKUP(E2986,Conversion!$B$74:$N$112,(MATCH('Measured TV opt-pt'!E2985,budget_aylar_pt,0)+1),0)</f>
        <v>1.2565645216985974</v>
      </c>
      <c r="F3039" s="172">
        <f>+VLOOKUP(F2986,Conversion!$B$74:$N$112,(MATCH('Measured TV opt-pt'!F2985,budget_aylar_pt,0)+1),0)</f>
        <v>1.2565645216985974</v>
      </c>
      <c r="G3039" s="172">
        <f>+VLOOKUP(G2986,Conversion!$B$74:$N$112,(MATCH('Measured TV opt-pt'!G2985,budget_aylar_pt,0)+1),0)</f>
        <v>1.2814557737810139</v>
      </c>
      <c r="H3039" s="172">
        <f>+VLOOKUP(H2986,Conversion!$B$74:$N$112,(MATCH('Measured TV opt-pt'!H2985,budget_aylar_pt,0)+1),0)</f>
        <v>1.2814557737810139</v>
      </c>
      <c r="I3039" s="172">
        <f>+VLOOKUP(I2986,Conversion!$B$74:$N$112,(MATCH('Measured TV opt-pt'!I2985,budget_aylar_pt,0)+1),0)</f>
        <v>1.2814557737810139</v>
      </c>
      <c r="J3039" s="172">
        <f>+VLOOKUP(J2986,Conversion!$B$74:$N$112,(MATCH('Measured TV opt-pt'!J2985,budget_aylar_pt,0)+1),0)</f>
        <v>1.252757472193339</v>
      </c>
      <c r="K3039" s="172">
        <f>+VLOOKUP(K2986,Conversion!$B$74:$N$112,(MATCH('Measured TV opt-pt'!K2985,budget_aylar_pt,0)+1),0)</f>
        <v>1.252757472193339</v>
      </c>
      <c r="L3039" s="172">
        <f>+VLOOKUP(L2986,Conversion!$B$74:$N$112,(MATCH('Measured TV opt-pt'!L2985,budget_aylar_pt,0)+1),0)</f>
        <v>1.3137654887389967</v>
      </c>
      <c r="M3039" s="172">
        <f>+VLOOKUP(M2986,Conversion!$B$74:$N$112,(MATCH('Measured TV opt-pt'!M2985,budget_aylar_pt,0)+1),0)</f>
        <v>1.2829327826556853</v>
      </c>
      <c r="N3039" s="172">
        <f>+VLOOKUP(N2986,Conversion!$B$74:$N$112,(MATCH('Measured TV opt-pt'!N2985,budget_aylar_pt,0)+1),0)</f>
        <v>1.2829327826556853</v>
      </c>
      <c r="O3039" s="173">
        <f>+VLOOKUP(O2986,Conversion!$B$74:$N$112,(MATCH('Measured TV opt-pt'!O2985,budget_aylar_pt,0)+1),0)</f>
        <v>1.2829327826556853</v>
      </c>
      <c r="P3039" s="174"/>
    </row>
    <row r="3040" spans="1:16" ht="21.75" thickBot="1" x14ac:dyDescent="0.3">
      <c r="A3040" s="193" t="s">
        <v>119</v>
      </c>
      <c r="B3040" s="240" t="s">
        <v>126</v>
      </c>
      <c r="C3040" s="74" t="s">
        <v>107</v>
      </c>
      <c r="D3040" s="153">
        <v>1</v>
      </c>
      <c r="E3040" s="153">
        <v>2</v>
      </c>
      <c r="F3040" s="153">
        <v>3</v>
      </c>
      <c r="G3040" s="153">
        <v>4</v>
      </c>
      <c r="H3040" s="153">
        <v>5</v>
      </c>
      <c r="I3040" s="153">
        <v>6</v>
      </c>
      <c r="J3040" s="153">
        <v>7</v>
      </c>
      <c r="K3040" s="153">
        <v>8</v>
      </c>
      <c r="L3040" s="153">
        <v>9</v>
      </c>
      <c r="M3040" s="153">
        <v>10</v>
      </c>
      <c r="N3040" s="153">
        <v>11</v>
      </c>
      <c r="O3040" s="153">
        <v>12</v>
      </c>
      <c r="P3040" s="74" t="s">
        <v>127</v>
      </c>
    </row>
    <row r="3041" spans="1:16" ht="15.75" thickBot="1" x14ac:dyDescent="0.3">
      <c r="A3041" s="193" t="s">
        <v>119</v>
      </c>
      <c r="B3041" s="378" t="s">
        <v>269</v>
      </c>
      <c r="C3041" s="185" t="s">
        <v>33</v>
      </c>
      <c r="D3041" s="186" t="s">
        <v>19</v>
      </c>
      <c r="E3041" s="186" t="s">
        <v>19</v>
      </c>
      <c r="F3041" s="186" t="s">
        <v>19</v>
      </c>
      <c r="G3041" s="186" t="s">
        <v>19</v>
      </c>
      <c r="H3041" s="186" t="s">
        <v>19</v>
      </c>
      <c r="I3041" s="186" t="s">
        <v>19</v>
      </c>
      <c r="J3041" s="186" t="s">
        <v>19</v>
      </c>
      <c r="K3041" s="186" t="s">
        <v>19</v>
      </c>
      <c r="L3041" s="186" t="s">
        <v>19</v>
      </c>
      <c r="M3041" s="186" t="s">
        <v>19</v>
      </c>
      <c r="N3041" s="186" t="s">
        <v>19</v>
      </c>
      <c r="O3041" s="186" t="s">
        <v>19</v>
      </c>
      <c r="P3041" s="188" t="s">
        <v>108</v>
      </c>
    </row>
    <row r="3042" spans="1:16" x14ac:dyDescent="0.25">
      <c r="A3042" s="193" t="s">
        <v>119</v>
      </c>
      <c r="B3042" s="379"/>
      <c r="C3042" s="175" t="s">
        <v>125</v>
      </c>
      <c r="D3042" s="200"/>
      <c r="E3042" s="201"/>
      <c r="F3042" s="201"/>
      <c r="G3042" s="201"/>
      <c r="H3042" s="201">
        <v>419852.43993906083</v>
      </c>
      <c r="I3042" s="201">
        <v>566604.5928735201</v>
      </c>
      <c r="J3042" s="201"/>
      <c r="K3042" s="201"/>
      <c r="L3042" s="201"/>
      <c r="M3042" s="201"/>
      <c r="N3042" s="201"/>
      <c r="O3042" s="176"/>
      <c r="P3042" s="176">
        <f>SUM(D3042:O3042)</f>
        <v>986457.03281258093</v>
      </c>
    </row>
    <row r="3043" spans="1:16" x14ac:dyDescent="0.25">
      <c r="A3043" s="193" t="s">
        <v>119</v>
      </c>
      <c r="B3043" s="379"/>
      <c r="C3043" s="86" t="s">
        <v>1</v>
      </c>
      <c r="D3043" s="87">
        <f>+D3074*D3056*30</f>
        <v>0</v>
      </c>
      <c r="E3043" s="87">
        <f t="shared" ref="E3043:O3043" si="6971">+E3074*E3056*30</f>
        <v>0</v>
      </c>
      <c r="F3043" s="87">
        <f t="shared" si="6971"/>
        <v>0</v>
      </c>
      <c r="G3043" s="87">
        <f t="shared" si="6971"/>
        <v>0</v>
      </c>
      <c r="H3043" s="87">
        <f t="shared" si="6971"/>
        <v>202751.84532366015</v>
      </c>
      <c r="I3043" s="87">
        <f t="shared" si="6971"/>
        <v>301473.80683837697</v>
      </c>
      <c r="J3043" s="87">
        <f t="shared" si="6971"/>
        <v>0</v>
      </c>
      <c r="K3043" s="87">
        <f t="shared" si="6971"/>
        <v>0</v>
      </c>
      <c r="L3043" s="87">
        <f t="shared" si="6971"/>
        <v>0</v>
      </c>
      <c r="M3043" s="87">
        <f t="shared" si="6971"/>
        <v>0</v>
      </c>
      <c r="N3043" s="87">
        <f t="shared" si="6971"/>
        <v>0</v>
      </c>
      <c r="O3043" s="159">
        <f t="shared" si="6971"/>
        <v>0</v>
      </c>
      <c r="P3043" s="159">
        <f t="shared" ref="P3043" si="6972">SUM(D3043:O3043)</f>
        <v>504225.65216203709</v>
      </c>
    </row>
    <row r="3044" spans="1:16" x14ac:dyDescent="0.25">
      <c r="A3044" s="193" t="s">
        <v>119</v>
      </c>
      <c r="B3044" s="379"/>
      <c r="C3044" s="86" t="s">
        <v>209</v>
      </c>
      <c r="D3044" s="87">
        <f t="shared" ref="D3044:O3044" si="6973">+D3075*D3057*30</f>
        <v>0</v>
      </c>
      <c r="E3044" s="259">
        <f t="shared" si="6973"/>
        <v>0</v>
      </c>
      <c r="F3044" s="259">
        <f t="shared" si="6973"/>
        <v>0</v>
      </c>
      <c r="G3044" s="259">
        <f t="shared" si="6973"/>
        <v>0</v>
      </c>
      <c r="H3044" s="259">
        <f t="shared" si="6973"/>
        <v>0</v>
      </c>
      <c r="I3044" s="259">
        <f t="shared" si="6973"/>
        <v>0</v>
      </c>
      <c r="J3044" s="259">
        <f t="shared" si="6973"/>
        <v>0</v>
      </c>
      <c r="K3044" s="259">
        <f t="shared" si="6973"/>
        <v>0</v>
      </c>
      <c r="L3044" s="259">
        <f t="shared" si="6973"/>
        <v>0</v>
      </c>
      <c r="M3044" s="259">
        <f t="shared" si="6973"/>
        <v>0</v>
      </c>
      <c r="N3044" s="259">
        <f t="shared" si="6973"/>
        <v>0</v>
      </c>
      <c r="O3044" s="260">
        <f t="shared" si="6973"/>
        <v>0</v>
      </c>
      <c r="P3044" s="260"/>
    </row>
    <row r="3045" spans="1:16" x14ac:dyDescent="0.25">
      <c r="A3045" s="193" t="s">
        <v>119</v>
      </c>
      <c r="B3045" s="379"/>
      <c r="C3045" s="86" t="s">
        <v>210</v>
      </c>
      <c r="D3045" s="87">
        <f t="shared" ref="D3045:O3045" si="6974">+D3076*D3058*30</f>
        <v>0</v>
      </c>
      <c r="E3045" s="259">
        <f t="shared" si="6974"/>
        <v>0</v>
      </c>
      <c r="F3045" s="259">
        <f t="shared" si="6974"/>
        <v>0</v>
      </c>
      <c r="G3045" s="259">
        <f t="shared" si="6974"/>
        <v>0</v>
      </c>
      <c r="H3045" s="259">
        <f t="shared" si="6974"/>
        <v>106797.4039935141</v>
      </c>
      <c r="I3045" s="259">
        <f t="shared" si="6974"/>
        <v>152468.10714934094</v>
      </c>
      <c r="J3045" s="259">
        <f t="shared" si="6974"/>
        <v>0</v>
      </c>
      <c r="K3045" s="259">
        <f t="shared" si="6974"/>
        <v>0</v>
      </c>
      <c r="L3045" s="259">
        <f t="shared" si="6974"/>
        <v>0</v>
      </c>
      <c r="M3045" s="259">
        <f t="shared" si="6974"/>
        <v>0</v>
      </c>
      <c r="N3045" s="259">
        <f t="shared" si="6974"/>
        <v>0</v>
      </c>
      <c r="O3045" s="260">
        <f t="shared" si="6974"/>
        <v>0</v>
      </c>
      <c r="P3045" s="260"/>
    </row>
    <row r="3046" spans="1:16" x14ac:dyDescent="0.25">
      <c r="A3046" s="193" t="s">
        <v>119</v>
      </c>
      <c r="B3046" s="379"/>
      <c r="C3046" s="86" t="s">
        <v>211</v>
      </c>
      <c r="D3046" s="87">
        <f t="shared" ref="D3046:O3046" si="6975">+D3077*D3059*30</f>
        <v>0</v>
      </c>
      <c r="E3046" s="259">
        <f t="shared" si="6975"/>
        <v>0</v>
      </c>
      <c r="F3046" s="259">
        <f t="shared" si="6975"/>
        <v>0</v>
      </c>
      <c r="G3046" s="259">
        <f t="shared" si="6975"/>
        <v>0</v>
      </c>
      <c r="H3046" s="259">
        <f t="shared" si="6975"/>
        <v>110303.19062188656</v>
      </c>
      <c r="I3046" s="259">
        <f t="shared" si="6975"/>
        <v>112662.67888580218</v>
      </c>
      <c r="J3046" s="259">
        <f t="shared" si="6975"/>
        <v>0</v>
      </c>
      <c r="K3046" s="259">
        <f t="shared" si="6975"/>
        <v>0</v>
      </c>
      <c r="L3046" s="259">
        <f t="shared" si="6975"/>
        <v>0</v>
      </c>
      <c r="M3046" s="259">
        <f t="shared" si="6975"/>
        <v>0</v>
      </c>
      <c r="N3046" s="259">
        <f t="shared" si="6975"/>
        <v>0</v>
      </c>
      <c r="O3046" s="260">
        <f t="shared" si="6975"/>
        <v>0</v>
      </c>
      <c r="P3046" s="260"/>
    </row>
    <row r="3047" spans="1:16" ht="15.75" thickBot="1" x14ac:dyDescent="0.3">
      <c r="A3047" s="193" t="s">
        <v>119</v>
      </c>
      <c r="B3047" s="379"/>
      <c r="C3047" s="96" t="s">
        <v>227</v>
      </c>
      <c r="D3047" s="87">
        <f t="shared" ref="D3047:O3047" si="6976">+D3078*D3060*30</f>
        <v>0</v>
      </c>
      <c r="E3047" s="90">
        <f t="shared" si="6976"/>
        <v>0</v>
      </c>
      <c r="F3047" s="90">
        <f t="shared" si="6976"/>
        <v>0</v>
      </c>
      <c r="G3047" s="90">
        <f t="shared" si="6976"/>
        <v>0</v>
      </c>
      <c r="H3047" s="90">
        <v>122000</v>
      </c>
      <c r="I3047" s="90">
        <f t="shared" si="6976"/>
        <v>0</v>
      </c>
      <c r="J3047" s="90">
        <f t="shared" si="6976"/>
        <v>0</v>
      </c>
      <c r="K3047" s="90">
        <f t="shared" si="6976"/>
        <v>0</v>
      </c>
      <c r="L3047" s="90">
        <f t="shared" si="6976"/>
        <v>0</v>
      </c>
      <c r="M3047" s="90">
        <f t="shared" si="6976"/>
        <v>0</v>
      </c>
      <c r="N3047" s="90">
        <f t="shared" si="6976"/>
        <v>0</v>
      </c>
      <c r="O3047" s="160">
        <f t="shared" si="6976"/>
        <v>0</v>
      </c>
      <c r="P3047" s="160">
        <f t="shared" ref="P3047" si="6977">SUM(D3047:O3047)</f>
        <v>122000</v>
      </c>
    </row>
    <row r="3048" spans="1:16" ht="15.75" thickBot="1" x14ac:dyDescent="0.3">
      <c r="A3048" s="193" t="s">
        <v>119</v>
      </c>
      <c r="B3048" s="379"/>
      <c r="C3048" s="281" t="s">
        <v>108</v>
      </c>
      <c r="D3048" s="282">
        <f>SUM(D3049:D3053)</f>
        <v>1</v>
      </c>
      <c r="E3048" s="282">
        <f t="shared" ref="E3048:O3048" si="6978">SUM(E3049:E3053)</f>
        <v>1.0034229363724529</v>
      </c>
      <c r="F3048" s="282">
        <f t="shared" si="6978"/>
        <v>0.99999999999999989</v>
      </c>
      <c r="G3048" s="282">
        <f t="shared" si="6978"/>
        <v>0.99999999999999989</v>
      </c>
      <c r="H3048" s="282">
        <f t="shared" si="6978"/>
        <v>1</v>
      </c>
      <c r="I3048" s="282">
        <f t="shared" si="6978"/>
        <v>1.0000000000000002</v>
      </c>
      <c r="J3048" s="282">
        <f t="shared" si="6978"/>
        <v>0.99999999999999978</v>
      </c>
      <c r="K3048" s="282">
        <f t="shared" si="6978"/>
        <v>0.99999999999999978</v>
      </c>
      <c r="L3048" s="282">
        <f t="shared" si="6978"/>
        <v>1</v>
      </c>
      <c r="M3048" s="282">
        <f t="shared" si="6978"/>
        <v>1.0000000000000002</v>
      </c>
      <c r="N3048" s="282">
        <f t="shared" si="6978"/>
        <v>1</v>
      </c>
      <c r="O3048" s="282">
        <f t="shared" si="6978"/>
        <v>0.99999999999999989</v>
      </c>
      <c r="P3048" s="268"/>
    </row>
    <row r="3049" spans="1:16" ht="15.75" thickBot="1" x14ac:dyDescent="0.3">
      <c r="A3049" s="193" t="s">
        <v>119</v>
      </c>
      <c r="B3049" s="379"/>
      <c r="C3049" s="245" t="s">
        <v>196</v>
      </c>
      <c r="D3049" s="246">
        <v>0.748</v>
      </c>
      <c r="E3049" s="246">
        <v>0.71289999999999998</v>
      </c>
      <c r="F3049" s="246">
        <v>0.70128149006739837</v>
      </c>
      <c r="G3049" s="246">
        <v>0.53018436569432525</v>
      </c>
      <c r="H3049" s="246">
        <v>0.5423765464750937</v>
      </c>
      <c r="I3049" s="246">
        <v>0.58843916554063314</v>
      </c>
      <c r="J3049" s="246">
        <v>0.60561377608760258</v>
      </c>
      <c r="K3049" s="246">
        <v>0.80100224649177598</v>
      </c>
      <c r="L3049" s="246">
        <v>0.74479587945877479</v>
      </c>
      <c r="M3049" s="246">
        <v>0.79328167047923914</v>
      </c>
      <c r="N3049" s="246">
        <v>0.79251746496726783</v>
      </c>
      <c r="O3049" s="246">
        <v>0.75240999999999991</v>
      </c>
      <c r="P3049" s="268"/>
    </row>
    <row r="3050" spans="1:16" ht="15.75" thickBot="1" x14ac:dyDescent="0.3">
      <c r="A3050" s="193" t="s">
        <v>119</v>
      </c>
      <c r="B3050" s="379"/>
      <c r="C3050" s="245" t="s">
        <v>197</v>
      </c>
      <c r="D3050" s="246"/>
      <c r="E3050" s="246">
        <v>3.4229363724529492E-3</v>
      </c>
      <c r="F3050" s="246"/>
      <c r="G3050" s="246"/>
      <c r="H3050" s="246"/>
      <c r="I3050" s="246"/>
      <c r="J3050" s="246"/>
      <c r="K3050" s="246"/>
      <c r="L3050" s="246"/>
      <c r="M3050" s="246"/>
      <c r="N3050" s="246"/>
      <c r="O3050" s="246"/>
      <c r="P3050" s="268"/>
    </row>
    <row r="3051" spans="1:16" ht="15.75" thickBot="1" x14ac:dyDescent="0.3">
      <c r="A3051" s="193" t="s">
        <v>119</v>
      </c>
      <c r="B3051" s="379"/>
      <c r="C3051" s="245" t="s">
        <v>199</v>
      </c>
      <c r="D3051" s="310">
        <v>0.252</v>
      </c>
      <c r="E3051" s="246">
        <v>0.28710000000000002</v>
      </c>
      <c r="F3051" s="246">
        <v>0.27946524626273334</v>
      </c>
      <c r="G3051" s="246">
        <v>0.26027151737500415</v>
      </c>
      <c r="H3051" s="246">
        <v>0.22206611722025232</v>
      </c>
      <c r="I3051" s="246">
        <v>0.23470428159927745</v>
      </c>
      <c r="J3051" s="246">
        <v>0.15048175443375286</v>
      </c>
      <c r="K3051" s="246">
        <v>0.11533513094114624</v>
      </c>
      <c r="L3051" s="246">
        <v>0.2476086029169918</v>
      </c>
      <c r="M3051" s="246">
        <v>0.18024296287308908</v>
      </c>
      <c r="N3051" s="246">
        <v>0.19496532528723082</v>
      </c>
      <c r="O3051" s="246">
        <v>0.24758999999999998</v>
      </c>
      <c r="P3051" s="268"/>
    </row>
    <row r="3052" spans="1:16" ht="15.75" thickBot="1" x14ac:dyDescent="0.3">
      <c r="A3052" s="193" t="s">
        <v>119</v>
      </c>
      <c r="B3052" s="379"/>
      <c r="C3052" s="245" t="s">
        <v>198</v>
      </c>
      <c r="D3052" s="246"/>
      <c r="E3052" s="246"/>
      <c r="F3052" s="246">
        <v>1.9253263669868261E-2</v>
      </c>
      <c r="G3052" s="246">
        <v>0.20954411693067052</v>
      </c>
      <c r="H3052" s="246">
        <v>0.23555733630465386</v>
      </c>
      <c r="I3052" s="246">
        <v>0.17685655286008953</v>
      </c>
      <c r="J3052" s="246">
        <v>0.24390446947864436</v>
      </c>
      <c r="K3052" s="246">
        <v>8.3662622567077571E-2</v>
      </c>
      <c r="L3052" s="246">
        <v>7.5955176242334761E-3</v>
      </c>
      <c r="M3052" s="246">
        <v>2.6475366647671975E-2</v>
      </c>
      <c r="N3052" s="246">
        <v>1.2517209745501362E-2</v>
      </c>
      <c r="O3052" s="246">
        <v>0</v>
      </c>
      <c r="P3052" s="268"/>
    </row>
    <row r="3053" spans="1:16" ht="15.75" thickBot="1" x14ac:dyDescent="0.3">
      <c r="A3053" s="193" t="s">
        <v>119</v>
      </c>
      <c r="B3053" s="379"/>
      <c r="C3053" s="248" t="s">
        <v>228</v>
      </c>
      <c r="D3053" s="249"/>
      <c r="E3053" s="249"/>
      <c r="F3053" s="249"/>
      <c r="G3053" s="249"/>
      <c r="H3053" s="249"/>
      <c r="I3053" s="249"/>
      <c r="J3053" s="249"/>
      <c r="K3053" s="249"/>
      <c r="L3053" s="249"/>
      <c r="M3053" s="249"/>
      <c r="N3053" s="249"/>
      <c r="O3053" s="249"/>
      <c r="P3053" s="177"/>
    </row>
    <row r="3054" spans="1:16" ht="15.75" thickBot="1" x14ac:dyDescent="0.3">
      <c r="A3054" s="193"/>
      <c r="B3054" s="379"/>
      <c r="C3054" s="306" t="s">
        <v>278</v>
      </c>
      <c r="D3054" s="309">
        <v>1</v>
      </c>
      <c r="E3054" s="309">
        <v>1</v>
      </c>
      <c r="F3054" s="309">
        <v>1</v>
      </c>
      <c r="G3054" s="309">
        <v>1</v>
      </c>
      <c r="H3054" s="309">
        <v>1</v>
      </c>
      <c r="I3054" s="309">
        <v>1</v>
      </c>
      <c r="J3054" s="309">
        <v>1</v>
      </c>
      <c r="K3054" s="309">
        <v>1</v>
      </c>
      <c r="L3054" s="309">
        <v>1</v>
      </c>
      <c r="M3054" s="309">
        <v>1</v>
      </c>
      <c r="N3054" s="309">
        <v>1</v>
      </c>
      <c r="O3054" s="309">
        <v>1</v>
      </c>
      <c r="P3054" s="308"/>
    </row>
    <row r="3055" spans="1:16" x14ac:dyDescent="0.25">
      <c r="A3055" s="193" t="s">
        <v>119</v>
      </c>
      <c r="B3055" s="379"/>
      <c r="C3055" s="154" t="s">
        <v>14</v>
      </c>
      <c r="D3055" s="155">
        <f>+SUMPRODUCT(D3056:D3060,D3049:D3053)</f>
        <v>19.58352215817942</v>
      </c>
      <c r="E3055" s="155">
        <f t="shared" ref="E3055:O3055" si="6979">+SUMPRODUCT(E3056:E3060,E3049:E3053)</f>
        <v>20.049272936747769</v>
      </c>
      <c r="F3055" s="155">
        <f t="shared" si="6979"/>
        <v>21.911004599411875</v>
      </c>
      <c r="G3055" s="155">
        <f t="shared" si="6979"/>
        <v>29.16687123713907</v>
      </c>
      <c r="H3055" s="155">
        <f t="shared" si="6979"/>
        <v>34.321317677577781</v>
      </c>
      <c r="I3055" s="155">
        <f t="shared" si="6979"/>
        <v>32.190963683640902</v>
      </c>
      <c r="J3055" s="155">
        <f t="shared" si="6979"/>
        <v>20.678638682002358</v>
      </c>
      <c r="K3055" s="155">
        <f t="shared" si="6979"/>
        <v>17.290051071257835</v>
      </c>
      <c r="L3055" s="155">
        <f t="shared" si="6979"/>
        <v>23.991363394497959</v>
      </c>
      <c r="M3055" s="155">
        <f t="shared" si="6979"/>
        <v>27.257656862768588</v>
      </c>
      <c r="N3055" s="155">
        <f t="shared" si="6979"/>
        <v>25.052800302948242</v>
      </c>
      <c r="O3055" s="156">
        <f t="shared" si="6979"/>
        <v>21.196595452974034</v>
      </c>
      <c r="P3055" s="156"/>
    </row>
    <row r="3056" spans="1:16" x14ac:dyDescent="0.25">
      <c r="A3056" s="193" t="s">
        <v>119</v>
      </c>
      <c r="B3056" s="379"/>
      <c r="C3056" s="77" t="s">
        <v>34</v>
      </c>
      <c r="D3056" s="243">
        <f>+IF(D3054=1,D3068*'CPP Detay Tum Ay'!D$38+(1-'Measured TV opt-pt'!D3068)*'CPP Detay Tum Ay'!D$20,IF(D3054=2,D3068*'CPP Detay (düşük)'!D$38+(1-'Measured TV opt-pt'!D3068)*'CPP Detay (düşük)'!D$20,IF(D3054=3,D3068*'CPP Detay (yüksek)'!D$38+(1-'Measured TV opt-pt'!D3068)*'CPP Detay (yüksek)'!D$20,"Girilen Rakamda Hata Var")))</f>
        <v>18.582325349092873</v>
      </c>
      <c r="E3056" s="243">
        <f>+IF(E3054=1,E3068*'CPP Detay Tum Ay'!E$38+(1-'Measured TV opt-pt'!E3068)*'CPP Detay Tum Ay'!E$20,IF(E3054=2,E3068*'CPP Detay (düşük)'!E$38+(1-'Measured TV opt-pt'!E3068)*'CPP Detay (düşük)'!E$20,IF(E3054=3,E3068*'CPP Detay (yüksek)'!E$38+(1-'Measured TV opt-pt'!E3068)*'CPP Detay (yüksek)'!E$20,"Girilen Rakamda Hata Var")))</f>
        <v>18.557200451457916</v>
      </c>
      <c r="F3056" s="161">
        <f>+IF(F3054=1,F3068*'CPP Detay Tum Ay'!F$38+(1-'Measured TV opt-pt'!F3068)*'CPP Detay Tum Ay'!F$20,IF(F3054=2,F3068*'CPP Detay (düşük)'!F$38+(1-'Measured TV opt-pt'!F3068)*'CPP Detay (düşük)'!F$20,IF(F3054=3,F3068*'CPP Detay (yüksek)'!F$38+(1-'Measured TV opt-pt'!F3068)*'CPP Detay (yüksek)'!F$20,"Girilen Rakamda Hata Var")))</f>
        <v>20.009552473459905</v>
      </c>
      <c r="G3056" s="161">
        <f>+IF(G3054=1,G3068*'CPP Detay Tum Ay'!G$38+(1-'Measured TV opt-pt'!G3068)*'CPP Detay Tum Ay'!G$20,IF(G3054=2,G3068*'CPP Detay (düşük)'!G$38+(1-'Measured TV opt-pt'!G3068)*'CPP Detay (düşük)'!G$20,IF(G3054=3,G3068*'CPP Detay (yüksek)'!G$38+(1-'Measured TV opt-pt'!G3068)*'CPP Detay (yüksek)'!G$20,"Girilen Rakamda Hata Var")))</f>
        <v>25.935074623908964</v>
      </c>
      <c r="H3056" s="161">
        <f>+IF(H3054=1,H3068*'CPP Detay Tum Ay'!H$38+(1-'Measured TV opt-pt'!H3068)*'CPP Detay Tum Ay'!H$20,IF(H3054=2,H3068*'CPP Detay (düşük)'!H$38+(1-'Measured TV opt-pt'!H3068)*'CPP Detay (düşük)'!H$20,IF(H3054=3,H3068*'CPP Detay (yüksek)'!H$38+(1-'Measured TV opt-pt'!H3068)*'CPP Detay (yüksek)'!H$20,"Girilen Rakamda Hata Var")))</f>
        <v>30.55844042177371</v>
      </c>
      <c r="I3056" s="161">
        <f>+IF(I3054=1,I3068*'CPP Detay Tum Ay'!I$38+(1-'Measured TV opt-pt'!I3068)*'CPP Detay Tum Ay'!I$20,IF(I3054=2,I3068*'CPP Detay (düşük)'!I$38+(1-'Measured TV opt-pt'!I3068)*'CPP Detay (düşük)'!I$20,IF(I3054=3,I3068*'CPP Detay (yüksek)'!I$38+(1-'Measured TV opt-pt'!I3068)*'CPP Detay (yüksek)'!I$20,"Girilen Rakamda Hata Var")))</f>
        <v>29.107298630064239</v>
      </c>
      <c r="J3056" s="161">
        <f>+IF(J3054=1,J3068*'CPP Detay Tum Ay'!J$38+(1-'Measured TV opt-pt'!J3068)*'CPP Detay Tum Ay'!J$20,IF(J3054=2,J3068*'CPP Detay (düşük)'!J$38+(1-'Measured TV opt-pt'!J3068)*'CPP Detay (düşük)'!J$20,IF(J3054=3,J3068*'CPP Detay (yüksek)'!J$38+(1-'Measured TV opt-pt'!J3068)*'CPP Detay (yüksek)'!J$20,"Girilen Rakamda Hata Var")))</f>
        <v>19.191976676831089</v>
      </c>
      <c r="K3056" s="161">
        <f>+IF(K3054=1,K3068*'CPP Detay Tum Ay'!K$38+(1-'Measured TV opt-pt'!K3068)*'CPP Detay Tum Ay'!K$20,IF(K3054=2,K3068*'CPP Detay (düşük)'!K$38+(1-'Measured TV opt-pt'!K3068)*'CPP Detay (düşük)'!K$20,IF(K3054=3,K3068*'CPP Detay (yüksek)'!K$38+(1-'Measured TV opt-pt'!K3068)*'CPP Detay (yüksek)'!K$20,"Girilen Rakamda Hata Var")))</f>
        <v>17.034468684979927</v>
      </c>
      <c r="L3056" s="255">
        <f>+IF(L3054=1,L3068*'CPP Detay Tum Ay'!L$38+(1-'Measured TV opt-pt'!L3068)*'CPP Detay Tum Ay'!L$20,IF(L3054=2,L3068*'CPP Detay (düşük)'!L$38+(1-'Measured TV opt-pt'!L3068)*'CPP Detay (düşük)'!L$20,IF(L3054=3,L3068*'CPP Detay (yüksek)'!L$38+(1-'Measured TV opt-pt'!L3068)*'CPP Detay (yüksek)'!L$20,"Girilen Rakamda Hata Var")))</f>
        <v>22.467149289573328</v>
      </c>
      <c r="M3056" s="255">
        <f>+IF(M3054=1,M3068*'CPP Detay Tum Ay'!M$38+(1-'Measured TV opt-pt'!M3068)*'CPP Detay Tum Ay'!M$20,IF(M3054=2,M3068*'CPP Detay (düşük)'!M$38+(1-'Measured TV opt-pt'!M3068)*'CPP Detay (düşük)'!M$20,IF(M3054=3,M3068*'CPP Detay (yüksek)'!M$38+(1-'Measured TV opt-pt'!M3068)*'CPP Detay (yüksek)'!M$20,"Girilen Rakamda Hata Var")))</f>
        <v>25.789248753307362</v>
      </c>
      <c r="N3056" s="255">
        <f>+IF(N3054=1,N3068*'CPP Detay Tum Ay'!N$38+(1-'Measured TV opt-pt'!N3068)*'CPP Detay Tum Ay'!N$20,IF(N3054=2,N3068*'CPP Detay (düşük)'!N$38+(1-'Measured TV opt-pt'!N3068)*'CPP Detay (düşük)'!N$20,IF(N3054=3,N3068*'CPP Detay (yüksek)'!N$38+(1-'Measured TV opt-pt'!N3068)*'CPP Detay (yüksek)'!N$20,"Girilen Rakamda Hata Var")))</f>
        <v>23.803341004858662</v>
      </c>
      <c r="O3056" s="256">
        <f>+IF(O3054=1,O3068*'CPP Detay Tum Ay'!O$38+(1-'Measured TV opt-pt'!O3068)*'CPP Detay Tum Ay'!O$20,IF(O3054=2,O3068*'CPP Detay (düşük)'!O$38+(1-'Measured TV opt-pt'!O3068)*'CPP Detay (düşük)'!O$20,IF(O3054=3,O3068*'CPP Detay (yüksek)'!O$38+(1-'Measured TV opt-pt'!O3068)*'CPP Detay (yüksek)'!O$20,"Girilen Rakamda Hata Var")))</f>
        <v>19.99835323959751</v>
      </c>
      <c r="P3056" s="162"/>
    </row>
    <row r="3057" spans="1:41" x14ac:dyDescent="0.25">
      <c r="A3057" s="193" t="s">
        <v>119</v>
      </c>
      <c r="B3057" s="379"/>
      <c r="C3057" s="77" t="s">
        <v>194</v>
      </c>
      <c r="D3057" s="243">
        <f>+IF(D3054=1,D3069*'CPP Detay Tum Ay'!D$94+(1-'Measured TV opt-pt'!D3069)*'CPP Detay Tum Ay'!D$76,IF(D3054=2,D3069*'CPP Detay (düşük)'!D$94+(1-'Measured TV opt-pt'!D3069)*'CPP Detay (düşük)'!D$76,IF(D3054=3,D3069*'CPP Detay (yüksek)'!D$94+(1-'Measured TV opt-pt'!D3069)*'CPP Detay (yüksek)'!D$76,"Girilen Rakamda Hata Var")))</f>
        <v>0</v>
      </c>
      <c r="E3057" s="243">
        <f>+IF(E3054=1,E3069*'CPP Detay Tum Ay'!E$94+(1-'Measured TV opt-pt'!E3069)*'CPP Detay Tum Ay'!E$76,IF(E3054=2,E3069*'CPP Detay (düşük)'!E$94+(1-'Measured TV opt-pt'!E3069)*'CPP Detay (düşük)'!E$76,IF(E3054=3,E3069*'CPP Detay (yüksek)'!E$94+(1-'Measured TV opt-pt'!E3069)*'CPP Detay (yüksek)'!E$76,"Girilen Rakamda Hata Var")))</f>
        <v>0</v>
      </c>
      <c r="F3057" s="243">
        <f>+IF(F3054=1,F3069*'CPP Detay Tum Ay'!F$94+(1-'Measured TV opt-pt'!F3069)*'CPP Detay Tum Ay'!F$76,IF(F3054=2,F3069*'CPP Detay (düşük)'!F$94+(1-'Measured TV opt-pt'!F3069)*'CPP Detay (düşük)'!F$76,IF(F3054=3,F3069*'CPP Detay (yüksek)'!F$94+(1-'Measured TV opt-pt'!F3069)*'CPP Detay (yüksek)'!F$76,"Girilen Rakamda Hata Var")))</f>
        <v>0</v>
      </c>
      <c r="G3057" s="243">
        <f>+IF(G3054=1,G3069*'CPP Detay Tum Ay'!G$94+(1-'Measured TV opt-pt'!G3069)*'CPP Detay Tum Ay'!G$76,IF(G3054=2,G3069*'CPP Detay (düşük)'!G$94+(1-'Measured TV opt-pt'!G3069)*'CPP Detay (düşük)'!G$76,IF(G3054=3,G3069*'CPP Detay (yüksek)'!G$94+(1-'Measured TV opt-pt'!G3069)*'CPP Detay (yüksek)'!G$76,"Girilen Rakamda Hata Var")))</f>
        <v>0</v>
      </c>
      <c r="H3057" s="243">
        <f>+IF(H3054=1,H3069*'CPP Detay Tum Ay'!H$94+(1-'Measured TV opt-pt'!H3069)*'CPP Detay Tum Ay'!H$76,IF(H3054=2,H3069*'CPP Detay (düşük)'!H$94+(1-'Measured TV opt-pt'!H3069)*'CPP Detay (düşük)'!H$76,IF(H3054=3,H3069*'CPP Detay (yüksek)'!H$94+(1-'Measured TV opt-pt'!H3069)*'CPP Detay (yüksek)'!H$76,"Girilen Rakamda Hata Var")))</f>
        <v>0</v>
      </c>
      <c r="I3057" s="243">
        <f>+IF(I3054=1,I3069*'CPP Detay Tum Ay'!I$94+(1-'Measured TV opt-pt'!I3069)*'CPP Detay Tum Ay'!I$76,IF(I3054=2,I3069*'CPP Detay (düşük)'!I$94+(1-'Measured TV opt-pt'!I3069)*'CPP Detay (düşük)'!I$76,IF(I3054=3,I3069*'CPP Detay (yüksek)'!I$94+(1-'Measured TV opt-pt'!I3069)*'CPP Detay (yüksek)'!I$76,"Girilen Rakamda Hata Var")))</f>
        <v>0</v>
      </c>
      <c r="J3057" s="243">
        <f>+IF(J3054=1,J3069*'CPP Detay Tum Ay'!J$94+(1-'Measured TV opt-pt'!J3069)*'CPP Detay Tum Ay'!J$76,IF(J3054=2,J3069*'CPP Detay (düşük)'!J$94+(1-'Measured TV opt-pt'!J3069)*'CPP Detay (düşük)'!J$76,IF(J3054=3,J3069*'CPP Detay (yüksek)'!J$94+(1-'Measured TV opt-pt'!J3069)*'CPP Detay (yüksek)'!J$76,"Girilen Rakamda Hata Var")))</f>
        <v>0</v>
      </c>
      <c r="K3057" s="243">
        <f>+IF(K3054=1,K3069*'CPP Detay Tum Ay'!K$94+(1-'Measured TV opt-pt'!K3069)*'CPP Detay Tum Ay'!K$76,IF(K3054=2,K3069*'CPP Detay (düşük)'!K$94+(1-'Measured TV opt-pt'!K3069)*'CPP Detay (düşük)'!K$76,IF(K3054=3,K3069*'CPP Detay (yüksek)'!K$94+(1-'Measured TV opt-pt'!K3069)*'CPP Detay (yüksek)'!K$76,"Girilen Rakamda Hata Var")))</f>
        <v>0</v>
      </c>
      <c r="L3057" s="257">
        <f>+IF(L3054=1,L3069*'CPP Detay Tum Ay'!L$94+(1-'Measured TV opt-pt'!L3069)*'CPP Detay Tum Ay'!L$76,IF(L3054=2,L3069*'CPP Detay (düşük)'!L$94+(1-'Measured TV opt-pt'!L3069)*'CPP Detay (düşük)'!L$76,IF(L3054=3,L3069*'CPP Detay (yüksek)'!L$94+(1-'Measured TV opt-pt'!L3069)*'CPP Detay (yüksek)'!L$76,"Girilen Rakamda Hata Var")))</f>
        <v>0</v>
      </c>
      <c r="M3057" s="257">
        <f>+IF(M3054=1,M3069*'CPP Detay Tum Ay'!M$94+(1-'Measured TV opt-pt'!M3069)*'CPP Detay Tum Ay'!M$76,IF(M3054=2,M3069*'CPP Detay (düşük)'!M$94+(1-'Measured TV opt-pt'!M3069)*'CPP Detay (düşük)'!M$76,IF(M3054=3,M3069*'CPP Detay (yüksek)'!M$94+(1-'Measured TV opt-pt'!M3069)*'CPP Detay (yüksek)'!M$76,"Girilen Rakamda Hata Var")))</f>
        <v>0</v>
      </c>
      <c r="N3057" s="257">
        <f>+IF(N3054=1,N3069*'CPP Detay Tum Ay'!N$94+(1-'Measured TV opt-pt'!N3069)*'CPP Detay Tum Ay'!N$76,IF(N3054=2,N3069*'CPP Detay (düşük)'!N$94+(1-'Measured TV opt-pt'!N3069)*'CPP Detay (düşük)'!N$76,IF(N3054=3,N3069*'CPP Detay (yüksek)'!N$94+(1-'Measured TV opt-pt'!N3069)*'CPP Detay (yüksek)'!N$76,"Girilen Rakamda Hata Var")))</f>
        <v>0</v>
      </c>
      <c r="O3057" s="258">
        <f>+IF(O3054=1,O3069*'CPP Detay Tum Ay'!O$94+(1-'Measured TV opt-pt'!O3069)*'CPP Detay Tum Ay'!O$76,IF(O3054=2,O3069*'CPP Detay (düşük)'!O$94+(1-'Measured TV opt-pt'!O3069)*'CPP Detay (düşük)'!O$76,IF(O3054=3,O3069*'CPP Detay (yüksek)'!O$94+(1-'Measured TV opt-pt'!O3069)*'CPP Detay (yüksek)'!O$76,"Girilen Rakamda Hata Var")))</f>
        <v>0</v>
      </c>
      <c r="P3057" s="244"/>
    </row>
    <row r="3058" spans="1:41" x14ac:dyDescent="0.25">
      <c r="A3058" s="193" t="s">
        <v>119</v>
      </c>
      <c r="B3058" s="379"/>
      <c r="C3058" s="77" t="s">
        <v>195</v>
      </c>
      <c r="D3058" s="243">
        <f>+IF(D3054=1,D3070*'CPP Detay Tum Ay'!D$150+(1-'Measured TV opt-pt'!D3070)*'CPP Detay Tum Ay'!D$132,IF(D3054=2,D3070*'CPP Detay (düşük)'!D$150+(1-'Measured TV opt-pt'!D3070)*'CPP Detay (düşük)'!D$132,IF(D3054=3,D3070*'CPP Detay (yüksek)'!D$150+(1-'Measured TV opt-pt'!D3070)*'CPP Detay (yüksek)'!D$132,"Girilen Rakamda Hata Var")))</f>
        <v>22.555328559753779</v>
      </c>
      <c r="E3058" s="243">
        <f>+IF(E3054=1,E3070*'CPP Detay Tum Ay'!E$150+(1-'Measured TV opt-pt'!E3070)*'CPP Detay Tum Ay'!E$132,IF(E3054=2,E3070*'CPP Detay (düşük)'!E$150+(1-'Measured TV opt-pt'!E3070)*'CPP Detay (düşük)'!E$132,IF(E3054=3,E3070*'CPP Detay (yüksek)'!E$150+(1-'Measured TV opt-pt'!E3070)*'CPP Detay (yüksek)'!E$132,"Girilen Rakamda Hata Var")))</f>
        <v>23.754248467096552</v>
      </c>
      <c r="F3058" s="243">
        <f>+IF(F3054=1,F3070*'CPP Detay Tum Ay'!F$150+(1-'Measured TV opt-pt'!F3070)*'CPP Detay Tum Ay'!F$132,IF(F3054=2,F3070*'CPP Detay (düşük)'!F$150+(1-'Measured TV opt-pt'!F3070)*'CPP Detay (düşük)'!F$132,IF(F3054=3,F3070*'CPP Detay (yüksek)'!F$150+(1-'Measured TV opt-pt'!F3070)*'CPP Detay (yüksek)'!F$132,"Girilen Rakamda Hata Var")))</f>
        <v>26.784840463202428</v>
      </c>
      <c r="G3058" s="243">
        <f>+IF(G3054=1,G3070*'CPP Detay Tum Ay'!G$150+(1-'Measured TV opt-pt'!G3070)*'CPP Detay Tum Ay'!G$132,IF(G3054=2,G3070*'CPP Detay (düşük)'!G$150+(1-'Measured TV opt-pt'!G3070)*'CPP Detay (düşük)'!G$132,IF(G3054=3,G3070*'CPP Detay (yüksek)'!G$150+(1-'Measured TV opt-pt'!G3070)*'CPP Detay (yüksek)'!G$132,"Girilen Rakamda Hata Var")))</f>
        <v>33.250313237817814</v>
      </c>
      <c r="H3058" s="243">
        <f>+IF(H3054=1,H3070*'CPP Detay Tum Ay'!H$150+(1-'Measured TV opt-pt'!H3070)*'CPP Detay Tum Ay'!H$132,IF(H3054=2,H3070*'CPP Detay (düşük)'!H$150+(1-'Measured TV opt-pt'!H3070)*'CPP Detay (düşük)'!H$132,IF(H3054=3,H3070*'CPP Detay (yüksek)'!H$150+(1-'Measured TV opt-pt'!H3070)*'CPP Detay (yüksek)'!H$132,"Girilen Rakamda Hata Var")))</f>
        <v>39.313858365178525</v>
      </c>
      <c r="I3058" s="243">
        <f>+IF(I3054=1,I3070*'CPP Detay Tum Ay'!I$150+(1-'Measured TV opt-pt'!I3070)*'CPP Detay Tum Ay'!I$132,IF(I3054=2,I3070*'CPP Detay (düşük)'!I$150+(1-'Measured TV opt-pt'!I3070)*'CPP Detay (düşük)'!I$132,IF(I3054=3,I3070*'CPP Detay (yüksek)'!I$150+(1-'Measured TV opt-pt'!I3070)*'CPP Detay (yüksek)'!I$132,"Girilen Rakamda Hata Var")))</f>
        <v>36.907266766357466</v>
      </c>
      <c r="J3058" s="243">
        <f>+IF(J3054=1,J3070*'CPP Detay Tum Ay'!J$150+(1-'Measured TV opt-pt'!J3070)*'CPP Detay Tum Ay'!J$132,IF(J3054=2,J3070*'CPP Detay (düşük)'!J$150+(1-'Measured TV opt-pt'!J3070)*'CPP Detay (düşük)'!J$132,IF(J3054=3,J3070*'CPP Detay (yüksek)'!J$150+(1-'Measured TV opt-pt'!J3070)*'CPP Detay (yüksek)'!J$132,"Girilen Rakamda Hata Var")))</f>
        <v>23.339975549570813</v>
      </c>
      <c r="K3058" s="243">
        <f>+IF(K3054=1,K3070*'CPP Detay Tum Ay'!K$150+(1-'Measured TV opt-pt'!K3070)*'CPP Detay Tum Ay'!K$132,IF(K3054=2,K3070*'CPP Detay (düşük)'!K$150+(1-'Measured TV opt-pt'!K3070)*'CPP Detay (düşük)'!K$132,IF(K3054=3,K3070*'CPP Detay (yüksek)'!K$150+(1-'Measured TV opt-pt'!K3070)*'CPP Detay (yüksek)'!K$132,"Girilen Rakamda Hata Var")))</f>
        <v>18.52416727465565</v>
      </c>
      <c r="L3058" s="257">
        <f>+IF(L3054=1,L3070*'CPP Detay Tum Ay'!L$150+(1-'Measured TV opt-pt'!L3070)*'CPP Detay Tum Ay'!L$132,IF(L3054=2,L3070*'CPP Detay (düşük)'!L$150+(1-'Measured TV opt-pt'!L3070)*'CPP Detay (düşük)'!L$132,IF(L3054=3,L3070*'CPP Detay (yüksek)'!L$150+(1-'Measured TV opt-pt'!L3070)*'CPP Detay (yüksek)'!L$132,"Girilen Rakamda Hata Var")))</f>
        <v>28.233970352734637</v>
      </c>
      <c r="M3058" s="257">
        <f>+IF(M3054=1,M3070*'CPP Detay Tum Ay'!M$150+(1-'Measured TV opt-pt'!M3070)*'CPP Detay Tum Ay'!M$132,IF(M3054=2,M3070*'CPP Detay (düşük)'!M$150+(1-'Measured TV opt-pt'!M3070)*'CPP Detay (düşük)'!M$132,IF(M3054=3,M3070*'CPP Detay (yüksek)'!M$150+(1-'Measured TV opt-pt'!M3070)*'CPP Detay (yüksek)'!M$132,"Girilen Rakamda Hata Var")))</f>
        <v>32.359637806635185</v>
      </c>
      <c r="N3058" s="257">
        <f>+IF(N3054=1,N3070*'CPP Detay Tum Ay'!N$150+(1-'Measured TV opt-pt'!N3070)*'CPP Detay Tum Ay'!N$132,IF(N3054=2,N3070*'CPP Detay (düşük)'!N$150+(1-'Measured TV opt-pt'!N3070)*'CPP Detay (düşük)'!N$132,IF(N3054=3,N3070*'CPP Detay (yüksek)'!N$150+(1-'Measured TV opt-pt'!N3070)*'CPP Detay (yüksek)'!N$132,"Girilen Rakamda Hata Var")))</f>
        <v>29.645492106680784</v>
      </c>
      <c r="O3058" s="258">
        <f>+IF(O3054=1,O3070*'CPP Detay Tum Ay'!O$150+(1-'Measured TV opt-pt'!O3070)*'CPP Detay Tum Ay'!O$132,IF(O3054=2,O3070*'CPP Detay (düşük)'!O$150+(1-'Measured TV opt-pt'!O3070)*'CPP Detay (düşük)'!O$132,IF(O3054=3,O3070*'CPP Detay (yüksek)'!O$150+(1-'Measured TV opt-pt'!O3070)*'CPP Detay (yüksek)'!O$132,"Girilen Rakamda Hata Var")))</f>
        <v>24.837976057063997</v>
      </c>
      <c r="P3058" s="244"/>
    </row>
    <row r="3059" spans="1:41" x14ac:dyDescent="0.25">
      <c r="A3059" s="193" t="s">
        <v>119</v>
      </c>
      <c r="B3059" s="379"/>
      <c r="C3059" s="77" t="s">
        <v>193</v>
      </c>
      <c r="D3059" s="243">
        <f>+IF(D3054=1,D3071*'CPP Detay Tum Ay'!D$206+(1-'Measured TV opt-pt'!D3071)*'CPP Detay Tum Ay'!D$188,IF(D3054=2,D3071*'CPP Detay (düşük)'!D$206+(1-'Measured TV opt-pt'!D3071)*'CPP Detay (düşük)'!D$188,IF(D3054=3,D3071*'CPP Detay (yüksek)'!D$206+(1-'Measured TV opt-pt'!D3071)*'CPP Detay (yüksek)'!D$188,"Girilen Rakamda Hata Var")))</f>
        <v>13.943968243927124</v>
      </c>
      <c r="E3059" s="243">
        <f>+IF(E3054=1,E3071*'CPP Detay Tum Ay'!E$206+(1-'Measured TV opt-pt'!E3071)*'CPP Detay Tum Ay'!E$188,IF(E3054=2,E3071*'CPP Detay (düşük)'!E$206+(1-'Measured TV opt-pt'!E3071)*'CPP Detay (düşük)'!E$188,IF(E3054=3,E3071*'CPP Detay (yüksek)'!E$206+(1-'Measured TV opt-pt'!E3071)*'CPP Detay (yüksek)'!E$188,"Girilen Rakamda Hata Var")))</f>
        <v>13.689274471026142</v>
      </c>
      <c r="F3059" s="243">
        <f>+IF(F3054=1,F3071*'CPP Detay Tum Ay'!F$206+(1-'Measured TV opt-pt'!F3071)*'CPP Detay Tum Ay'!F$188,IF(F3054=2,F3071*'CPP Detay (düşük)'!F$206+(1-'Measured TV opt-pt'!F3071)*'CPP Detay (düşük)'!F$188,IF(F3054=3,F3071*'CPP Detay (yüksek)'!F$206+(1-'Measured TV opt-pt'!F3071)*'CPP Detay (yüksek)'!F$188,"Girilen Rakamda Hata Var")))</f>
        <v>20.424785939054136</v>
      </c>
      <c r="G3059" s="243">
        <f>+IF(G3054=1,G3071*'CPP Detay Tum Ay'!G$206+(1-'Measured TV opt-pt'!G3071)*'CPP Detay Tum Ay'!G$188,IF(G3054=2,G3071*'CPP Detay (düşük)'!G$206+(1-'Measured TV opt-pt'!G3071)*'CPP Detay (düşük)'!G$188,IF(G3054=3,G3071*'CPP Detay (yüksek)'!G$206+(1-'Measured TV opt-pt'!G3071)*'CPP Detay (yüksek)'!G$188,"Girilen Rakamda Hata Var")))</f>
        <v>32.271918524266034</v>
      </c>
      <c r="H3059" s="243">
        <f>+IF(H3054=1,H3071*'CPP Detay Tum Ay'!H$206+(1-'Measured TV opt-pt'!H3071)*'CPP Detay Tum Ay'!H$188,IF(H3054=2,H3071*'CPP Detay (düşük)'!H$206+(1-'Measured TV opt-pt'!H3071)*'CPP Detay (düşük)'!H$188,IF(H3054=3,H3071*'CPP Detay (yüksek)'!H$206+(1-'Measured TV opt-pt'!H3071)*'CPP Detay (yüksek)'!H$188,"Girilen Rakamda Hata Var")))</f>
        <v>38.278835027185586</v>
      </c>
      <c r="I3059" s="243">
        <f>+IF(I3054=1,I3071*'CPP Detay Tum Ay'!I$206+(1-'Measured TV opt-pt'!I3071)*'CPP Detay Tum Ay'!I$188,IF(I3054=2,I3071*'CPP Detay (düşük)'!I$206+(1-'Measured TV opt-pt'!I3071)*'CPP Detay (düşük)'!I$188,IF(I3054=3,I3071*'CPP Detay (yüksek)'!I$206+(1-'Measured TV opt-pt'!I3071)*'CPP Detay (yüksek)'!I$188,"Girilen Rakamda Hata Var")))</f>
        <v>36.192018508337163</v>
      </c>
      <c r="J3059" s="243">
        <f>+IF(J3054=1,J3071*'CPP Detay Tum Ay'!J$206+(1-'Measured TV opt-pt'!J3071)*'CPP Detay Tum Ay'!J$188,IF(J3054=2,J3071*'CPP Detay (düşük)'!J$206+(1-'Measured TV opt-pt'!J3071)*'CPP Detay (düşük)'!J$188,IF(J3054=3,J3071*'CPP Detay (yüksek)'!J$206+(1-'Measured TV opt-pt'!J3071)*'CPP Detay (yüksek)'!J$188,"Girilen Rakamda Hata Var")))</f>
        <v>22.728049054904851</v>
      </c>
      <c r="K3059" s="243">
        <f>+IF(K3054=1,K3071*'CPP Detay Tum Ay'!K$206+(1-'Measured TV opt-pt'!K3071)*'CPP Detay Tum Ay'!K$188,IF(K3054=2,K3071*'CPP Detay (düşük)'!K$206+(1-'Measured TV opt-pt'!K3071)*'CPP Detay (düşük)'!K$188,IF(K3054=3,K3071*'CPP Detay (yüksek)'!K$206+(1-'Measured TV opt-pt'!K3071)*'CPP Detay (yüksek)'!K$188,"Girilen Rakamda Hata Var")))</f>
        <v>18.035725898829039</v>
      </c>
      <c r="L3059" s="257">
        <f>+IF(L3054=1,L3071*'CPP Detay Tum Ay'!L$206+(1-'Measured TV opt-pt'!L3071)*'CPP Detay Tum Ay'!L$188,IF(L3054=2,L3071*'CPP Detay (düşük)'!L$206+(1-'Measured TV opt-pt'!L3071)*'CPP Detay (düşük)'!L$188,IF(L3054=3,L3071*'CPP Detay (yüksek)'!L$206+(1-'Measured TV opt-pt'!L3071)*'CPP Detay (yüksek)'!L$188,"Girilen Rakamda Hata Var")))</f>
        <v>35.145626645182467</v>
      </c>
      <c r="M3059" s="257">
        <f>+IF(M3054=1,M3071*'CPP Detay Tum Ay'!M$206+(1-'Measured TV opt-pt'!M3071)*'CPP Detay Tum Ay'!M$188,IF(M3054=2,M3071*'CPP Detay (düşük)'!M$206+(1-'Measured TV opt-pt'!M3071)*'CPP Detay (düşük)'!M$188,IF(M3054=3,M3071*'CPP Detay (yüksek)'!M$206+(1-'Measured TV opt-pt'!M3071)*'CPP Detay (yüksek)'!M$188,"Girilen Rakamda Hata Var")))</f>
        <v>36.521554108764683</v>
      </c>
      <c r="N3059" s="257">
        <f>+IF(N3054=1,N3071*'CPP Detay Tum Ay'!N$206+(1-'Measured TV opt-pt'!N3071)*'CPP Detay Tum Ay'!N$188,IF(N3054=2,N3071*'CPP Detay (düşük)'!N$206+(1-'Measured TV opt-pt'!N3071)*'CPP Detay (düşük)'!N$188,IF(N3054=3,N3071*'CPP Detay (yüksek)'!N$206+(1-'Measured TV opt-pt'!N3071)*'CPP Detay (yüksek)'!N$188,"Girilen Rakamda Hata Var")))</f>
        <v>32.626585992454281</v>
      </c>
      <c r="O3059" s="258">
        <f>+IF(O3054=1,O3071*'CPP Detay Tum Ay'!O$206+(1-'Measured TV opt-pt'!O3071)*'CPP Detay Tum Ay'!O$188,IF(O3054=2,O3071*'CPP Detay (düşük)'!O$206+(1-'Measured TV opt-pt'!O3071)*'CPP Detay (düşük)'!O$188,IF(O3054=3,O3071*'CPP Detay (yüksek)'!O$206+(1-'Measured TV opt-pt'!O3071)*'CPP Detay (yüksek)'!O$188,"Girilen Rakamda Hata Var")))</f>
        <v>0</v>
      </c>
      <c r="P3059" s="244"/>
    </row>
    <row r="3060" spans="1:41" ht="15.75" thickBot="1" x14ac:dyDescent="0.3">
      <c r="A3060" s="193" t="s">
        <v>119</v>
      </c>
      <c r="B3060" s="379"/>
      <c r="C3060" s="96" t="s">
        <v>229</v>
      </c>
      <c r="D3060" s="243">
        <f>+IF(D3054=1,D3072*'CPP Detay Tum Ay'!D$262+(1-'Measured TV opt-pt'!D3072)*'CPP Detay Tum Ay'!D$244,IF(D3054=2,D3072*'CPP Detay (düşük)'!D$262+(1-'Measured TV opt-pt'!D3072)*'CPP Detay (düşük)'!D$244,IF(D3054=3,D3072*'CPP Detay (yüksek)'!D$262+(1-'Measured TV opt-pt'!D3072)*'CPP Detay (yüksek)'!D$244,"Girilen Rakamda Hata Var")))</f>
        <v>0</v>
      </c>
      <c r="E3060" s="163">
        <f>+IF(E3054=1,E3072*'CPP Detay Tum Ay'!E$262+(1-'Measured TV opt-pt'!E3072)*'CPP Detay Tum Ay'!E$244,IF(E3054=2,E3072*'CPP Detay (düşük)'!E$262+(1-'Measured TV opt-pt'!E3072)*'CPP Detay (düşük)'!E$244,IF(E3054=3,E3072*'CPP Detay (yüksek)'!E$262+(1-'Measured TV opt-pt'!E3072)*'CPP Detay (yüksek)'!E$244,"Girilen Rakamda Hata Var")))</f>
        <v>0</v>
      </c>
      <c r="F3060" s="163">
        <f>+IF(F3054=1,F3072*'CPP Detay Tum Ay'!F$262+(1-'Measured TV opt-pt'!F3072)*'CPP Detay Tum Ay'!F$244,IF(F3054=2,F3072*'CPP Detay (düşük)'!F$262+(1-'Measured TV opt-pt'!F3072)*'CPP Detay (düşük)'!F$244,IF(F3054=3,F3072*'CPP Detay (yüksek)'!F$262+(1-'Measured TV opt-pt'!F3072)*'CPP Detay (yüksek)'!F$244,"Girilen Rakamda Hata Var")))</f>
        <v>0</v>
      </c>
      <c r="G3060" s="163">
        <f>+IF(G3054=1,G3072*'CPP Detay Tum Ay'!G$262+(1-'Measured TV opt-pt'!G3072)*'CPP Detay Tum Ay'!G$244,IF(G3054=2,G3072*'CPP Detay (düşük)'!G$262+(1-'Measured TV opt-pt'!G3072)*'CPP Detay (düşük)'!G$244,IF(G3054=3,G3072*'CPP Detay (yüksek)'!G$262+(1-'Measured TV opt-pt'!G3072)*'CPP Detay (yüksek)'!G$244,"Girilen Rakamda Hata Var")))</f>
        <v>0</v>
      </c>
      <c r="H3060" s="163">
        <f>+IF(H3054=1,H3072*'CPP Detay Tum Ay'!H$262+(1-'Measured TV opt-pt'!H3072)*'CPP Detay Tum Ay'!H$244,IF(H3054=2,H3072*'CPP Detay (düşük)'!H$262+(1-'Measured TV opt-pt'!H3072)*'CPP Detay (düşük)'!H$244,IF(H3054=3,H3072*'CPP Detay (yüksek)'!H$262+(1-'Measured TV opt-pt'!H3072)*'CPP Detay (yüksek)'!H$244,"Girilen Rakamda Hata Var")))</f>
        <v>0</v>
      </c>
      <c r="I3060" s="163">
        <f>+IF(I3054=1,I3072*'CPP Detay Tum Ay'!I$262+(1-'Measured TV opt-pt'!I3072)*'CPP Detay Tum Ay'!I$244,IF(I3054=2,I3072*'CPP Detay (düşük)'!I$262+(1-'Measured TV opt-pt'!I3072)*'CPP Detay (düşük)'!I$244,IF(I3054=3,I3072*'CPP Detay (yüksek)'!I$262+(1-'Measured TV opt-pt'!I3072)*'CPP Detay (yüksek)'!I$244,"Girilen Rakamda Hata Var")))</f>
        <v>0</v>
      </c>
      <c r="J3060" s="163">
        <f>+IF(J3054=1,J3072*'CPP Detay Tum Ay'!J$262+(1-'Measured TV opt-pt'!J3072)*'CPP Detay Tum Ay'!J$244,IF(J3054=2,J3072*'CPP Detay (düşük)'!J$262+(1-'Measured TV opt-pt'!J3072)*'CPP Detay (düşük)'!J$244,IF(J3054=3,J3072*'CPP Detay (yüksek)'!J$262+(1-'Measured TV opt-pt'!J3072)*'CPP Detay (yüksek)'!J$244,"Girilen Rakamda Hata Var")))</f>
        <v>0</v>
      </c>
      <c r="K3060" s="163">
        <f>+IF(K3054=1,K3072*'CPP Detay Tum Ay'!K$262+(1-'Measured TV opt-pt'!K3072)*'CPP Detay Tum Ay'!K$244,IF(K3054=2,K3072*'CPP Detay (düşük)'!K$262+(1-'Measured TV opt-pt'!K3072)*'CPP Detay (düşük)'!K$244,IF(K3054=3,K3072*'CPP Detay (yüksek)'!K$262+(1-'Measured TV opt-pt'!K3072)*'CPP Detay (yüksek)'!K$244,"Girilen Rakamda Hata Var")))</f>
        <v>0</v>
      </c>
      <c r="L3060" s="163">
        <f>+IF(L3054=1,L3072*'CPP Detay Tum Ay'!L$262+(1-'Measured TV opt-pt'!L3072)*'CPP Detay Tum Ay'!L$244,IF(L3054=2,L3072*'CPP Detay (düşük)'!L$262+(1-'Measured TV opt-pt'!L3072)*'CPP Detay (düşük)'!L$244,IF(L3054=3,L3072*'CPP Detay (yüksek)'!L$262+(1-'Measured TV opt-pt'!L3072)*'CPP Detay (yüksek)'!L$244,"Girilen Rakamda Hata Var")))</f>
        <v>0</v>
      </c>
      <c r="M3060" s="163">
        <f>+IF(M3054=1,M3072*'CPP Detay Tum Ay'!M$262+(1-'Measured TV opt-pt'!M3072)*'CPP Detay Tum Ay'!M$244,IF(M3054=2,M3072*'CPP Detay (düşük)'!M$262+(1-'Measured TV opt-pt'!M3072)*'CPP Detay (düşük)'!M$244,IF(M3054=3,M3072*'CPP Detay (yüksek)'!M$262+(1-'Measured TV opt-pt'!M3072)*'CPP Detay (yüksek)'!M$244,"Girilen Rakamda Hata Var")))</f>
        <v>0</v>
      </c>
      <c r="N3060" s="163">
        <f>+IF(N3054=1,N3072*'CPP Detay Tum Ay'!N$262+(1-'Measured TV opt-pt'!N3072)*'CPP Detay Tum Ay'!N$244,IF(N3054=2,N3072*'CPP Detay (düşük)'!N$262+(1-'Measured TV opt-pt'!N3072)*'CPP Detay (düşük)'!N$244,IF(N3054=3,N3072*'CPP Detay (yüksek)'!N$262+(1-'Measured TV opt-pt'!N3072)*'CPP Detay (yüksek)'!N$244,"Girilen Rakamda Hata Var")))</f>
        <v>0</v>
      </c>
      <c r="O3060" s="164">
        <f>+IF(O3054=1,O3072*'CPP Detay Tum Ay'!O$262+(1-'Measured TV opt-pt'!O3072)*'CPP Detay Tum Ay'!O$244,IF(O3054=2,O3072*'CPP Detay (düşük)'!O$262+(1-'Measured TV opt-pt'!O3072)*'CPP Detay (düşük)'!O$244,IF(O3054=3,O3072*'CPP Detay (yüksek)'!O$262+(1-'Measured TV opt-pt'!O3072)*'CPP Detay (yüksek)'!O$244,"Girilen Rakamda Hata Var")))</f>
        <v>0</v>
      </c>
      <c r="P3060" s="164"/>
    </row>
    <row r="3061" spans="1:41" x14ac:dyDescent="0.25">
      <c r="A3061" s="193" t="s">
        <v>119</v>
      </c>
      <c r="B3061" s="379"/>
      <c r="C3061" s="263" t="s">
        <v>16</v>
      </c>
      <c r="D3061" s="264">
        <f>+SUMPRODUCT(D3062:D3066,D3049:D3053)</f>
        <v>26.479035074902292</v>
      </c>
      <c r="E3061" s="264">
        <f t="shared" ref="E3061:O3061" si="6980">+SUMPRODUCT(E3062:E3066,E3049:E3053)</f>
        <v>26.510208723246834</v>
      </c>
      <c r="F3061" s="264">
        <f t="shared" si="6980"/>
        <v>28.971888761201811</v>
      </c>
      <c r="G3061" s="264">
        <f t="shared" si="6980"/>
        <v>39.681272805545021</v>
      </c>
      <c r="H3061" s="264">
        <f t="shared" si="6980"/>
        <v>46.693852032904125</v>
      </c>
      <c r="I3061" s="264">
        <f t="shared" si="6980"/>
        <v>43.795524086842136</v>
      </c>
      <c r="J3061" s="264">
        <f t="shared" si="6980"/>
        <v>27.448458898148143</v>
      </c>
      <c r="K3061" s="264">
        <f t="shared" si="6980"/>
        <v>22.9784839600655</v>
      </c>
      <c r="L3061" s="264">
        <f t="shared" si="6980"/>
        <v>33.299156543907785</v>
      </c>
      <c r="M3061" s="264">
        <f t="shared" si="6980"/>
        <v>37.028214579706173</v>
      </c>
      <c r="N3061" s="264">
        <f t="shared" si="6980"/>
        <v>34.280449692454184</v>
      </c>
      <c r="O3061" s="265">
        <f t="shared" si="6980"/>
        <v>29.126033809479445</v>
      </c>
      <c r="P3061" s="165"/>
    </row>
    <row r="3062" spans="1:41" x14ac:dyDescent="0.25">
      <c r="A3062" s="193" t="s">
        <v>119</v>
      </c>
      <c r="B3062" s="379"/>
      <c r="C3062" s="77" t="s">
        <v>212</v>
      </c>
      <c r="D3062" s="261">
        <f>+D3056*(D3068*D3094+(1-D3068)*D3093)</f>
        <v>25.125308957069588</v>
      </c>
      <c r="E3062" s="261">
        <f t="shared" ref="E3062:O3062" si="6981">+E3056*(E3068*E3094+(1-E3068)*E3093)</f>
        <v>24.537311594256781</v>
      </c>
      <c r="F3062" s="261">
        <f t="shared" si="6981"/>
        <v>26.457688226585066</v>
      </c>
      <c r="G3062" s="261">
        <f t="shared" si="6981"/>
        <v>35.284441824979439</v>
      </c>
      <c r="H3062" s="261">
        <f t="shared" si="6981"/>
        <v>41.574490490579571</v>
      </c>
      <c r="I3062" s="261">
        <f t="shared" si="6981"/>
        <v>39.600224795497795</v>
      </c>
      <c r="J3062" s="261">
        <f t="shared" si="6981"/>
        <v>25.475090071896634</v>
      </c>
      <c r="K3062" s="261">
        <f t="shared" si="6981"/>
        <v>22.638814878733228</v>
      </c>
      <c r="L3062" s="261">
        <f t="shared" si="6981"/>
        <v>31.183601739800341</v>
      </c>
      <c r="M3062" s="261">
        <f t="shared" si="6981"/>
        <v>35.033452856735813</v>
      </c>
      <c r="N3062" s="261">
        <f t="shared" si="6981"/>
        <v>32.570779472239778</v>
      </c>
      <c r="O3062" s="262">
        <f t="shared" si="6981"/>
        <v>27.479540942444356</v>
      </c>
      <c r="P3062" s="162"/>
    </row>
    <row r="3063" spans="1:41" x14ac:dyDescent="0.25">
      <c r="A3063" s="193" t="s">
        <v>119</v>
      </c>
      <c r="B3063" s="379"/>
      <c r="C3063" s="77" t="s">
        <v>213</v>
      </c>
      <c r="D3063" s="261">
        <f>+D3057*(D3069*D3094+(1-D3069)*D3093)</f>
        <v>0</v>
      </c>
      <c r="E3063" s="261">
        <f t="shared" ref="E3063:O3063" si="6982">+E3057*(E3069*E3094+(1-E3069)*E3093)</f>
        <v>0</v>
      </c>
      <c r="F3063" s="261">
        <f t="shared" si="6982"/>
        <v>0</v>
      </c>
      <c r="G3063" s="261">
        <f t="shared" si="6982"/>
        <v>0</v>
      </c>
      <c r="H3063" s="261">
        <f t="shared" si="6982"/>
        <v>0</v>
      </c>
      <c r="I3063" s="261">
        <f t="shared" si="6982"/>
        <v>0</v>
      </c>
      <c r="J3063" s="261">
        <f t="shared" si="6982"/>
        <v>0</v>
      </c>
      <c r="K3063" s="261">
        <f t="shared" si="6982"/>
        <v>0</v>
      </c>
      <c r="L3063" s="261">
        <f t="shared" si="6982"/>
        <v>0</v>
      </c>
      <c r="M3063" s="261">
        <f t="shared" si="6982"/>
        <v>0</v>
      </c>
      <c r="N3063" s="261">
        <f t="shared" si="6982"/>
        <v>0</v>
      </c>
      <c r="O3063" s="262">
        <f t="shared" si="6982"/>
        <v>0</v>
      </c>
      <c r="P3063" s="244"/>
    </row>
    <row r="3064" spans="1:41" x14ac:dyDescent="0.25">
      <c r="A3064" s="193" t="s">
        <v>119</v>
      </c>
      <c r="B3064" s="379"/>
      <c r="C3064" s="77" t="s">
        <v>214</v>
      </c>
      <c r="D3064" s="261">
        <f>+D3058*(D3070*D3094+(1-D3070)*D3093)</f>
        <v>30.497237996088256</v>
      </c>
      <c r="E3064" s="261">
        <f t="shared" ref="E3064:O3064" si="6983">+E3058*(E3070*E3094+(1-E3070)*E3093)</f>
        <v>31.409123259147247</v>
      </c>
      <c r="F3064" s="261">
        <f t="shared" si="6983"/>
        <v>35.416332230027784</v>
      </c>
      <c r="G3064" s="261">
        <f t="shared" si="6983"/>
        <v>45.236759875005809</v>
      </c>
      <c r="H3064" s="261">
        <f t="shared" si="6983"/>
        <v>53.486159901881457</v>
      </c>
      <c r="I3064" s="261">
        <f t="shared" si="6983"/>
        <v>50.212013114318161</v>
      </c>
      <c r="J3064" s="261">
        <f t="shared" si="6983"/>
        <v>30.981070340658516</v>
      </c>
      <c r="K3064" s="261">
        <f t="shared" si="6983"/>
        <v>24.618624828809072</v>
      </c>
      <c r="L3064" s="261">
        <f t="shared" si="6983"/>
        <v>39.187743654759302</v>
      </c>
      <c r="M3064" s="261">
        <f t="shared" si="6983"/>
        <v>43.959010066720587</v>
      </c>
      <c r="N3064" s="261">
        <f t="shared" si="6983"/>
        <v>40.5647587687642</v>
      </c>
      <c r="O3064" s="262">
        <f t="shared" si="6983"/>
        <v>34.129619164646762</v>
      </c>
      <c r="P3064" s="244"/>
    </row>
    <row r="3065" spans="1:41" x14ac:dyDescent="0.25">
      <c r="A3065" s="193" t="s">
        <v>119</v>
      </c>
      <c r="B3065" s="379"/>
      <c r="C3065" s="77" t="s">
        <v>215</v>
      </c>
      <c r="D3065" s="161">
        <f>+D3059*(D3071*D3094+(1-D3071)*D3093)</f>
        <v>18.853749659126425</v>
      </c>
      <c r="E3065" s="161">
        <f t="shared" ref="E3065:O3065" si="6984">+E3059*(E3071*E3094+(1-E3071)*E3093)</f>
        <v>18.100682485675463</v>
      </c>
      <c r="F3065" s="161">
        <f t="shared" si="6984"/>
        <v>27.006731869040753</v>
      </c>
      <c r="G3065" s="161">
        <f t="shared" si="6984"/>
        <v>43.905662438318274</v>
      </c>
      <c r="H3065" s="161">
        <f t="shared" si="6984"/>
        <v>52.078019717729426</v>
      </c>
      <c r="I3065" s="161">
        <f t="shared" si="6984"/>
        <v>49.238924125120896</v>
      </c>
      <c r="J3065" s="161">
        <f t="shared" si="6984"/>
        <v>30.168809944999815</v>
      </c>
      <c r="K3065" s="161">
        <f t="shared" si="6984"/>
        <v>23.969486068396634</v>
      </c>
      <c r="L3065" s="161">
        <f t="shared" si="6984"/>
        <v>48.78087602808192</v>
      </c>
      <c r="M3065" s="161">
        <f t="shared" si="6984"/>
        <v>49.612772995570346</v>
      </c>
      <c r="N3065" s="161">
        <f t="shared" si="6984"/>
        <v>44.643873188868163</v>
      </c>
      <c r="O3065" s="162">
        <f t="shared" si="6984"/>
        <v>0</v>
      </c>
      <c r="P3065" s="244"/>
    </row>
    <row r="3066" spans="1:41" ht="15.75" thickBot="1" x14ac:dyDescent="0.3">
      <c r="A3066" s="193" t="s">
        <v>119</v>
      </c>
      <c r="B3066" s="379"/>
      <c r="C3066" s="96" t="s">
        <v>230</v>
      </c>
      <c r="D3066" s="163">
        <f>+D3060*(D3072*D3094+(1-D3072)*D3093)</f>
        <v>0</v>
      </c>
      <c r="E3066" s="163">
        <f t="shared" ref="E3066:O3066" si="6985">+E3060*(E3072*E3094+(1-E3072)*E3093)</f>
        <v>0</v>
      </c>
      <c r="F3066" s="163">
        <f t="shared" si="6985"/>
        <v>0</v>
      </c>
      <c r="G3066" s="163">
        <f t="shared" si="6985"/>
        <v>0</v>
      </c>
      <c r="H3066" s="163">
        <f t="shared" si="6985"/>
        <v>0</v>
      </c>
      <c r="I3066" s="163">
        <f t="shared" si="6985"/>
        <v>0</v>
      </c>
      <c r="J3066" s="163">
        <f t="shared" si="6985"/>
        <v>0</v>
      </c>
      <c r="K3066" s="163">
        <f t="shared" si="6985"/>
        <v>0</v>
      </c>
      <c r="L3066" s="163">
        <f t="shared" si="6985"/>
        <v>0</v>
      </c>
      <c r="M3066" s="163">
        <f t="shared" si="6985"/>
        <v>0</v>
      </c>
      <c r="N3066" s="163">
        <f t="shared" si="6985"/>
        <v>0</v>
      </c>
      <c r="O3066" s="164">
        <f t="shared" si="6985"/>
        <v>0</v>
      </c>
      <c r="P3066" s="164"/>
    </row>
    <row r="3067" spans="1:41" x14ac:dyDescent="0.25">
      <c r="A3067" s="193" t="s">
        <v>119</v>
      </c>
      <c r="B3067" s="379"/>
      <c r="C3067" s="204" t="s">
        <v>2</v>
      </c>
      <c r="D3067" s="205">
        <f>+IFERROR(SUMPRODUCT(D3068:D3072,D3074:D3078)/D3073,0)</f>
        <v>0</v>
      </c>
      <c r="E3067" s="205">
        <f t="shared" ref="E3067" si="6986">+IFERROR(SUMPRODUCT(E3068:E3072,E3074:E3078)/E3073,0)</f>
        <v>0</v>
      </c>
      <c r="F3067" s="205">
        <f t="shared" ref="F3067" si="6987">+IFERROR(SUMPRODUCT(F3068:F3072,F3074:F3078)/F3073,0)</f>
        <v>0</v>
      </c>
      <c r="G3067" s="205">
        <f t="shared" ref="G3067" si="6988">+IFERROR(SUMPRODUCT(G3068:G3072,G3074:G3078)/G3073,0)</f>
        <v>0</v>
      </c>
      <c r="H3067" s="205">
        <f t="shared" ref="H3067" si="6989">+IFERROR(SUMPRODUCT(H3068:H3072,H3074:H3078)/H3073,0)</f>
        <v>0.56130960739901736</v>
      </c>
      <c r="I3067" s="205">
        <f t="shared" ref="I3067" si="6990">+IFERROR(SUMPRODUCT(I3068:I3072,I3074:I3078)/I3073,0)</f>
        <v>0.50000000000000011</v>
      </c>
      <c r="J3067" s="205">
        <f t="shared" ref="J3067" si="6991">+IFERROR(SUMPRODUCT(J3068:J3072,J3074:J3078)/J3073,0)</f>
        <v>0</v>
      </c>
      <c r="K3067" s="205">
        <f t="shared" ref="K3067" si="6992">+IFERROR(SUMPRODUCT(K3068:K3072,K3074:K3078)/K3073,0)</f>
        <v>0</v>
      </c>
      <c r="L3067" s="205">
        <f t="shared" ref="L3067" si="6993">+IFERROR(SUMPRODUCT(L3068:L3072,L3074:L3078)/L3073,0)</f>
        <v>0</v>
      </c>
      <c r="M3067" s="205">
        <f t="shared" ref="M3067" si="6994">+IFERROR(SUMPRODUCT(M3068:M3072,M3074:M3078)/M3073,0)</f>
        <v>0</v>
      </c>
      <c r="N3067" s="205">
        <f t="shared" ref="N3067" si="6995">+IFERROR(SUMPRODUCT(N3068:N3072,N3074:N3078)/N3073,0)</f>
        <v>0</v>
      </c>
      <c r="O3067" s="205">
        <f t="shared" ref="O3067" si="6996">+IFERROR(SUMPRODUCT(O3068:O3072,O3074:O3078)/O3073,0)</f>
        <v>0</v>
      </c>
      <c r="P3067" s="166">
        <f>+SUMPRODUCT(D3067:O3067,D3073:O3073)/P3073</f>
        <v>0.52513880943080227</v>
      </c>
      <c r="R3067" s="192">
        <f>+D3067</f>
        <v>0</v>
      </c>
      <c r="S3067" s="192">
        <f t="shared" ref="S3067" si="6997">+E3067</f>
        <v>0</v>
      </c>
      <c r="T3067" s="192">
        <f t="shared" ref="T3067" si="6998">+F3067</f>
        <v>0</v>
      </c>
      <c r="U3067" s="192">
        <f t="shared" ref="U3067" si="6999">+G3067</f>
        <v>0</v>
      </c>
      <c r="V3067" s="192">
        <f t="shared" ref="V3067" si="7000">+H3067</f>
        <v>0.56130960739901736</v>
      </c>
      <c r="W3067" s="192">
        <f t="shared" ref="W3067" si="7001">+I3067</f>
        <v>0.50000000000000011</v>
      </c>
      <c r="X3067" s="192">
        <f t="shared" ref="X3067" si="7002">+J3067</f>
        <v>0</v>
      </c>
      <c r="Y3067" s="192">
        <f t="shared" ref="Y3067" si="7003">+K3067</f>
        <v>0</v>
      </c>
      <c r="Z3067" s="192">
        <f t="shared" ref="Z3067" si="7004">+L3067</f>
        <v>0</v>
      </c>
      <c r="AA3067" s="192">
        <f t="shared" ref="AA3067" si="7005">+M3067</f>
        <v>0</v>
      </c>
      <c r="AB3067" s="192">
        <f t="shared" ref="AB3067" si="7006">+N3067</f>
        <v>0</v>
      </c>
      <c r="AC3067" s="192">
        <f t="shared" ref="AC3067" si="7007">+O3067</f>
        <v>0</v>
      </c>
      <c r="AD3067" s="190">
        <f>+D3073</f>
        <v>0</v>
      </c>
      <c r="AE3067" s="190">
        <f t="shared" ref="AE3067" si="7008">+E3073</f>
        <v>0</v>
      </c>
      <c r="AF3067" s="190">
        <f t="shared" ref="AF3067" si="7009">+F3073</f>
        <v>0</v>
      </c>
      <c r="AG3067" s="190">
        <f t="shared" ref="AG3067" si="7010">+G3073</f>
        <v>0</v>
      </c>
      <c r="AH3067" s="190">
        <f t="shared" ref="AH3067" si="7011">+H3073</f>
        <v>407.76643434191499</v>
      </c>
      <c r="AI3067" s="190">
        <f t="shared" ref="AI3067" si="7012">+I3073</f>
        <v>586.71184709045372</v>
      </c>
      <c r="AJ3067" s="190">
        <f t="shared" ref="AJ3067" si="7013">+J3073</f>
        <v>0</v>
      </c>
      <c r="AK3067" s="190">
        <f t="shared" ref="AK3067" si="7014">+K3073</f>
        <v>0</v>
      </c>
      <c r="AL3067" s="190">
        <f t="shared" ref="AL3067" si="7015">+L3073</f>
        <v>0</v>
      </c>
      <c r="AM3067" s="190">
        <f t="shared" ref="AM3067" si="7016">+M3073</f>
        <v>0</v>
      </c>
      <c r="AN3067" s="190">
        <f t="shared" ref="AN3067" si="7017">+N3073</f>
        <v>0</v>
      </c>
      <c r="AO3067" s="190">
        <f t="shared" ref="AO3067" si="7018">+O3073</f>
        <v>0</v>
      </c>
    </row>
    <row r="3068" spans="1:41" x14ac:dyDescent="0.25">
      <c r="A3068" s="193" t="s">
        <v>119</v>
      </c>
      <c r="B3068" s="379"/>
      <c r="C3068" s="178" t="s">
        <v>3</v>
      </c>
      <c r="D3068" s="179">
        <v>0.5</v>
      </c>
      <c r="E3068" s="179">
        <v>0.5</v>
      </c>
      <c r="F3068" s="179">
        <v>0.5</v>
      </c>
      <c r="G3068" s="293">
        <v>0.5</v>
      </c>
      <c r="H3068" s="293">
        <v>0.5</v>
      </c>
      <c r="I3068" s="293">
        <v>0.5</v>
      </c>
      <c r="J3068" s="179">
        <v>0.5</v>
      </c>
      <c r="K3068" s="179">
        <v>0.48915873014712274</v>
      </c>
      <c r="L3068" s="179">
        <v>0.4834974169537235</v>
      </c>
      <c r="M3068" s="179">
        <v>0.45414569524687309</v>
      </c>
      <c r="N3068" s="179">
        <v>0.38276016431267579</v>
      </c>
      <c r="O3068" s="179">
        <v>0.34111134082271427</v>
      </c>
      <c r="P3068" s="180">
        <f>+SUMPRODUCT(D3068:O3068,D3074:O3074)/P3074</f>
        <v>0.5</v>
      </c>
    </row>
    <row r="3069" spans="1:41" x14ac:dyDescent="0.25">
      <c r="A3069" s="193" t="s">
        <v>119</v>
      </c>
      <c r="B3069" s="379"/>
      <c r="C3069" s="178" t="s">
        <v>200</v>
      </c>
      <c r="D3069" s="179">
        <v>0.5</v>
      </c>
      <c r="E3069" s="179">
        <v>0.5</v>
      </c>
      <c r="F3069" s="179">
        <v>0.5</v>
      </c>
      <c r="G3069" s="293">
        <v>0.5</v>
      </c>
      <c r="H3069" s="293">
        <v>0.5</v>
      </c>
      <c r="I3069" s="293">
        <v>0.5</v>
      </c>
      <c r="J3069" s="179">
        <v>0.5</v>
      </c>
      <c r="K3069" s="179">
        <v>0.48915873014712274</v>
      </c>
      <c r="L3069" s="179">
        <v>0.4834974169537235</v>
      </c>
      <c r="M3069" s="179">
        <v>0.45414569524687309</v>
      </c>
      <c r="N3069" s="179">
        <v>0.38276016431267579</v>
      </c>
      <c r="O3069" s="179">
        <v>0.34111134082271427</v>
      </c>
      <c r="P3069" s="242"/>
    </row>
    <row r="3070" spans="1:41" x14ac:dyDescent="0.25">
      <c r="A3070" s="193" t="s">
        <v>119</v>
      </c>
      <c r="B3070" s="379"/>
      <c r="C3070" s="178" t="s">
        <v>201</v>
      </c>
      <c r="D3070" s="179">
        <v>0.5</v>
      </c>
      <c r="E3070" s="179">
        <v>0.5</v>
      </c>
      <c r="F3070" s="179">
        <v>0.5</v>
      </c>
      <c r="G3070" s="293">
        <v>0.5</v>
      </c>
      <c r="H3070" s="293">
        <v>0.5</v>
      </c>
      <c r="I3070" s="293">
        <v>0.5</v>
      </c>
      <c r="J3070" s="179">
        <v>0.5</v>
      </c>
      <c r="K3070" s="179">
        <v>0.48915873014712274</v>
      </c>
      <c r="L3070" s="179">
        <v>0.4834974169537235</v>
      </c>
      <c r="M3070" s="179">
        <v>0.45414569524687309</v>
      </c>
      <c r="N3070" s="179">
        <v>0.38276016431267579</v>
      </c>
      <c r="O3070" s="179">
        <v>0.34111134082271427</v>
      </c>
      <c r="P3070" s="242"/>
    </row>
    <row r="3071" spans="1:41" x14ac:dyDescent="0.25">
      <c r="A3071" s="193" t="s">
        <v>119</v>
      </c>
      <c r="B3071" s="379"/>
      <c r="C3071" s="178" t="s">
        <v>202</v>
      </c>
      <c r="D3071" s="179">
        <v>0.5</v>
      </c>
      <c r="E3071" s="179">
        <v>0.5</v>
      </c>
      <c r="F3071" s="179">
        <v>0.5</v>
      </c>
      <c r="G3071" s="293">
        <v>0.5</v>
      </c>
      <c r="H3071" s="293">
        <v>0.5</v>
      </c>
      <c r="I3071" s="293">
        <v>0.5</v>
      </c>
      <c r="J3071" s="179">
        <v>0.5</v>
      </c>
      <c r="K3071" s="179">
        <v>0.48915873014712274</v>
      </c>
      <c r="L3071" s="179">
        <v>0.4834974169537235</v>
      </c>
      <c r="M3071" s="179">
        <v>0.45414569524687309</v>
      </c>
      <c r="N3071" s="179">
        <v>0.38276016431267579</v>
      </c>
      <c r="O3071" s="179">
        <v>0.34111134082271427</v>
      </c>
      <c r="P3071" s="242"/>
    </row>
    <row r="3072" spans="1:41" ht="15.75" thickBot="1" x14ac:dyDescent="0.3">
      <c r="A3072" s="193" t="s">
        <v>119</v>
      </c>
      <c r="B3072" s="379"/>
      <c r="C3072" s="280" t="s">
        <v>231</v>
      </c>
      <c r="D3072" s="179">
        <v>0.5</v>
      </c>
      <c r="E3072" s="179">
        <v>0.5</v>
      </c>
      <c r="F3072" s="179">
        <v>0.5</v>
      </c>
      <c r="G3072" s="293">
        <v>0.5</v>
      </c>
      <c r="H3072" s="293">
        <v>0.5</v>
      </c>
      <c r="I3072" s="293">
        <v>0.5</v>
      </c>
      <c r="J3072" s="181">
        <v>0.5</v>
      </c>
      <c r="K3072" s="181">
        <v>0.48915873014712274</v>
      </c>
      <c r="L3072" s="181">
        <v>0.4834974169537235</v>
      </c>
      <c r="M3072" s="179">
        <v>0.45414569524687309</v>
      </c>
      <c r="N3072" s="179">
        <v>0.38276016431267579</v>
      </c>
      <c r="O3072" s="179">
        <v>0.34111134082271427</v>
      </c>
      <c r="P3072" s="182">
        <f t="shared" ref="P3072" si="7019">+SUMPRODUCT(D3072:O3072,D3078:O3078)/P3078</f>
        <v>0.5</v>
      </c>
    </row>
    <row r="3073" spans="1:53" x14ac:dyDescent="0.25">
      <c r="A3073" s="193" t="s">
        <v>119</v>
      </c>
      <c r="B3073" s="379"/>
      <c r="C3073" s="99" t="s">
        <v>239</v>
      </c>
      <c r="D3073" s="100">
        <f>+D3042/D3055/30</f>
        <v>0</v>
      </c>
      <c r="E3073" s="100">
        <f t="shared" ref="E3073:O3073" si="7020">+E3042/E3055/30</f>
        <v>0</v>
      </c>
      <c r="F3073" s="100">
        <f t="shared" si="7020"/>
        <v>0</v>
      </c>
      <c r="G3073" s="100">
        <f t="shared" si="7020"/>
        <v>0</v>
      </c>
      <c r="H3073" s="100">
        <f>+H3042/H3055/30</f>
        <v>407.76643434191499</v>
      </c>
      <c r="I3073" s="100">
        <f t="shared" si="7020"/>
        <v>586.71184709045372</v>
      </c>
      <c r="J3073" s="100">
        <f t="shared" si="7020"/>
        <v>0</v>
      </c>
      <c r="K3073" s="100">
        <f t="shared" si="7020"/>
        <v>0</v>
      </c>
      <c r="L3073" s="100">
        <f t="shared" si="7020"/>
        <v>0</v>
      </c>
      <c r="M3073" s="100">
        <f t="shared" si="7020"/>
        <v>0</v>
      </c>
      <c r="N3073" s="100">
        <f t="shared" si="7020"/>
        <v>0</v>
      </c>
      <c r="O3073" s="167">
        <f t="shared" si="7020"/>
        <v>0</v>
      </c>
      <c r="P3073" s="167">
        <f>SUM(D3073:O3073)</f>
        <v>994.4782814323687</v>
      </c>
    </row>
    <row r="3074" spans="1:53" x14ac:dyDescent="0.25">
      <c r="A3074" s="193" t="s">
        <v>119</v>
      </c>
      <c r="B3074" s="379"/>
      <c r="C3074" s="86" t="s">
        <v>240</v>
      </c>
      <c r="D3074" s="87">
        <f>+D3073*D3049</f>
        <v>0</v>
      </c>
      <c r="E3074" s="87">
        <f t="shared" ref="E3074:O3074" si="7021">+E3073*E3049</f>
        <v>0</v>
      </c>
      <c r="F3074" s="87">
        <f t="shared" si="7021"/>
        <v>0</v>
      </c>
      <c r="G3074" s="87">
        <f t="shared" si="7021"/>
        <v>0</v>
      </c>
      <c r="H3074" s="87">
        <f t="shared" si="7021"/>
        <v>221.16295042683089</v>
      </c>
      <c r="I3074" s="87">
        <f t="shared" si="7021"/>
        <v>345.24422971471012</v>
      </c>
      <c r="J3074" s="87">
        <f t="shared" si="7021"/>
        <v>0</v>
      </c>
      <c r="K3074" s="87">
        <f t="shared" si="7021"/>
        <v>0</v>
      </c>
      <c r="L3074" s="87">
        <f t="shared" si="7021"/>
        <v>0</v>
      </c>
      <c r="M3074" s="87">
        <f t="shared" si="7021"/>
        <v>0</v>
      </c>
      <c r="N3074" s="87">
        <f t="shared" si="7021"/>
        <v>0</v>
      </c>
      <c r="O3074" s="159">
        <f t="shared" si="7021"/>
        <v>0</v>
      </c>
      <c r="P3074" s="159">
        <f t="shared" ref="P3074" si="7022">SUM(D3074:O3074)</f>
        <v>566.40718014154095</v>
      </c>
      <c r="AP3074" s="190">
        <f>+D3074</f>
        <v>0</v>
      </c>
      <c r="AQ3074" s="190">
        <f t="shared" ref="AQ3074:AQ3078" si="7023">+E3074</f>
        <v>0</v>
      </c>
      <c r="AR3074" s="190">
        <f t="shared" ref="AR3074:AR3078" si="7024">+F3074</f>
        <v>0</v>
      </c>
      <c r="AS3074" s="190">
        <f t="shared" ref="AS3074:AS3078" si="7025">+G3074</f>
        <v>0</v>
      </c>
      <c r="AT3074" s="190">
        <f t="shared" ref="AT3074:AT3078" si="7026">+H3074</f>
        <v>221.16295042683089</v>
      </c>
      <c r="AU3074" s="190">
        <f t="shared" ref="AU3074:AU3078" si="7027">+I3074</f>
        <v>345.24422971471012</v>
      </c>
      <c r="AV3074" s="190">
        <f t="shared" ref="AV3074:AV3078" si="7028">+J3074</f>
        <v>0</v>
      </c>
      <c r="AW3074" s="190">
        <f t="shared" ref="AW3074:AW3078" si="7029">+K3074</f>
        <v>0</v>
      </c>
      <c r="AX3074" s="190">
        <f t="shared" ref="AX3074:AX3078" si="7030">+L3074</f>
        <v>0</v>
      </c>
      <c r="AY3074" s="190">
        <f t="shared" ref="AY3074:AY3078" si="7031">+M3074</f>
        <v>0</v>
      </c>
      <c r="AZ3074" s="190">
        <f t="shared" ref="AZ3074:AZ3078" si="7032">+N3074</f>
        <v>0</v>
      </c>
      <c r="BA3074" s="190">
        <f t="shared" ref="BA3074:BA3078" si="7033">+O3074</f>
        <v>0</v>
      </c>
    </row>
    <row r="3075" spans="1:53" x14ac:dyDescent="0.25">
      <c r="A3075" s="193" t="s">
        <v>119</v>
      </c>
      <c r="B3075" s="379"/>
      <c r="C3075" s="86" t="s">
        <v>241</v>
      </c>
      <c r="D3075" s="87">
        <f>+D3073*D3050</f>
        <v>0</v>
      </c>
      <c r="E3075" s="87">
        <f t="shared" ref="E3075:O3075" si="7034">+E3073*E3050</f>
        <v>0</v>
      </c>
      <c r="F3075" s="87">
        <f t="shared" si="7034"/>
        <v>0</v>
      </c>
      <c r="G3075" s="87">
        <f t="shared" si="7034"/>
        <v>0</v>
      </c>
      <c r="H3075" s="87">
        <f t="shared" si="7034"/>
        <v>0</v>
      </c>
      <c r="I3075" s="87">
        <f t="shared" si="7034"/>
        <v>0</v>
      </c>
      <c r="J3075" s="87">
        <f t="shared" si="7034"/>
        <v>0</v>
      </c>
      <c r="K3075" s="87">
        <f t="shared" si="7034"/>
        <v>0</v>
      </c>
      <c r="L3075" s="87">
        <f t="shared" si="7034"/>
        <v>0</v>
      </c>
      <c r="M3075" s="87">
        <f t="shared" si="7034"/>
        <v>0</v>
      </c>
      <c r="N3075" s="87">
        <f t="shared" si="7034"/>
        <v>0</v>
      </c>
      <c r="O3075" s="159">
        <f t="shared" si="7034"/>
        <v>0</v>
      </c>
      <c r="P3075" s="159"/>
      <c r="AP3075" s="190">
        <f t="shared" ref="AP3075:AP3078" si="7035">+D3075</f>
        <v>0</v>
      </c>
      <c r="AQ3075" s="190">
        <f t="shared" si="7023"/>
        <v>0</v>
      </c>
      <c r="AR3075" s="190">
        <f t="shared" si="7024"/>
        <v>0</v>
      </c>
      <c r="AS3075" s="190">
        <f t="shared" si="7025"/>
        <v>0</v>
      </c>
      <c r="AT3075" s="190">
        <f t="shared" si="7026"/>
        <v>0</v>
      </c>
      <c r="AU3075" s="190">
        <f t="shared" si="7027"/>
        <v>0</v>
      </c>
      <c r="AV3075" s="190">
        <f t="shared" si="7028"/>
        <v>0</v>
      </c>
      <c r="AW3075" s="190">
        <f t="shared" si="7029"/>
        <v>0</v>
      </c>
      <c r="AX3075" s="190">
        <f t="shared" si="7030"/>
        <v>0</v>
      </c>
      <c r="AY3075" s="190">
        <f t="shared" si="7031"/>
        <v>0</v>
      </c>
      <c r="AZ3075" s="190">
        <f t="shared" si="7032"/>
        <v>0</v>
      </c>
      <c r="BA3075" s="190">
        <f t="shared" si="7033"/>
        <v>0</v>
      </c>
    </row>
    <row r="3076" spans="1:53" x14ac:dyDescent="0.25">
      <c r="A3076" s="193" t="s">
        <v>119</v>
      </c>
      <c r="B3076" s="379"/>
      <c r="C3076" s="86" t="s">
        <v>242</v>
      </c>
      <c r="D3076" s="87">
        <f>+D3073*D3051</f>
        <v>0</v>
      </c>
      <c r="E3076" s="87">
        <f t="shared" ref="E3076:O3076" si="7036">+E3073*E3051</f>
        <v>0</v>
      </c>
      <c r="F3076" s="87">
        <f t="shared" si="7036"/>
        <v>0</v>
      </c>
      <c r="G3076" s="87">
        <f t="shared" si="7036"/>
        <v>0</v>
      </c>
      <c r="H3076" s="87">
        <f t="shared" si="7036"/>
        <v>90.551108807056011</v>
      </c>
      <c r="I3076" s="87">
        <f t="shared" si="7036"/>
        <v>137.70378257715006</v>
      </c>
      <c r="J3076" s="87">
        <f t="shared" si="7036"/>
        <v>0</v>
      </c>
      <c r="K3076" s="87">
        <f t="shared" si="7036"/>
        <v>0</v>
      </c>
      <c r="L3076" s="87">
        <f t="shared" si="7036"/>
        <v>0</v>
      </c>
      <c r="M3076" s="87">
        <f t="shared" si="7036"/>
        <v>0</v>
      </c>
      <c r="N3076" s="87">
        <f t="shared" si="7036"/>
        <v>0</v>
      </c>
      <c r="O3076" s="159">
        <f t="shared" si="7036"/>
        <v>0</v>
      </c>
      <c r="P3076" s="159"/>
      <c r="AP3076" s="190">
        <f t="shared" si="7035"/>
        <v>0</v>
      </c>
      <c r="AQ3076" s="190">
        <f t="shared" si="7023"/>
        <v>0</v>
      </c>
      <c r="AR3076" s="190">
        <f t="shared" si="7024"/>
        <v>0</v>
      </c>
      <c r="AS3076" s="190">
        <f t="shared" si="7025"/>
        <v>0</v>
      </c>
      <c r="AT3076" s="190">
        <f t="shared" si="7026"/>
        <v>90.551108807056011</v>
      </c>
      <c r="AU3076" s="190">
        <f t="shared" si="7027"/>
        <v>137.70378257715006</v>
      </c>
      <c r="AV3076" s="190">
        <f t="shared" si="7028"/>
        <v>0</v>
      </c>
      <c r="AW3076" s="190">
        <f t="shared" si="7029"/>
        <v>0</v>
      </c>
      <c r="AX3076" s="190">
        <f t="shared" si="7030"/>
        <v>0</v>
      </c>
      <c r="AY3076" s="190">
        <f t="shared" si="7031"/>
        <v>0</v>
      </c>
      <c r="AZ3076" s="190">
        <f t="shared" si="7032"/>
        <v>0</v>
      </c>
      <c r="BA3076" s="190">
        <f t="shared" si="7033"/>
        <v>0</v>
      </c>
    </row>
    <row r="3077" spans="1:53" x14ac:dyDescent="0.25">
      <c r="A3077" s="193" t="s">
        <v>119</v>
      </c>
      <c r="B3077" s="379"/>
      <c r="C3077" s="86" t="s">
        <v>243</v>
      </c>
      <c r="D3077" s="87">
        <f>+D3073*D3052</f>
        <v>0</v>
      </c>
      <c r="E3077" s="87">
        <f t="shared" ref="E3077:O3077" si="7037">+E3073*E3052</f>
        <v>0</v>
      </c>
      <c r="F3077" s="87">
        <f t="shared" si="7037"/>
        <v>0</v>
      </c>
      <c r="G3077" s="87">
        <f t="shared" si="7037"/>
        <v>0</v>
      </c>
      <c r="H3077" s="87">
        <f t="shared" si="7037"/>
        <v>96.052375108028031</v>
      </c>
      <c r="I3077" s="87">
        <f t="shared" si="7037"/>
        <v>103.76383479859359</v>
      </c>
      <c r="J3077" s="87">
        <f t="shared" si="7037"/>
        <v>0</v>
      </c>
      <c r="K3077" s="87">
        <f t="shared" si="7037"/>
        <v>0</v>
      </c>
      <c r="L3077" s="87">
        <f t="shared" si="7037"/>
        <v>0</v>
      </c>
      <c r="M3077" s="87">
        <f t="shared" si="7037"/>
        <v>0</v>
      </c>
      <c r="N3077" s="87">
        <f t="shared" si="7037"/>
        <v>0</v>
      </c>
      <c r="O3077" s="159">
        <f t="shared" si="7037"/>
        <v>0</v>
      </c>
      <c r="P3077" s="159"/>
      <c r="AP3077" s="190">
        <f t="shared" si="7035"/>
        <v>0</v>
      </c>
      <c r="AQ3077" s="190">
        <f t="shared" si="7023"/>
        <v>0</v>
      </c>
      <c r="AR3077" s="190">
        <f t="shared" si="7024"/>
        <v>0</v>
      </c>
      <c r="AS3077" s="190">
        <f t="shared" si="7025"/>
        <v>0</v>
      </c>
      <c r="AT3077" s="190">
        <f t="shared" si="7026"/>
        <v>96.052375108028031</v>
      </c>
      <c r="AU3077" s="190">
        <f t="shared" si="7027"/>
        <v>103.76383479859359</v>
      </c>
      <c r="AV3077" s="190">
        <f t="shared" si="7028"/>
        <v>0</v>
      </c>
      <c r="AW3077" s="190">
        <f t="shared" si="7029"/>
        <v>0</v>
      </c>
      <c r="AX3077" s="190">
        <f t="shared" si="7030"/>
        <v>0</v>
      </c>
      <c r="AY3077" s="190">
        <f t="shared" si="7031"/>
        <v>0</v>
      </c>
      <c r="AZ3077" s="190">
        <f t="shared" si="7032"/>
        <v>0</v>
      </c>
      <c r="BA3077" s="190">
        <f t="shared" si="7033"/>
        <v>0</v>
      </c>
    </row>
    <row r="3078" spans="1:53" ht="15.75" thickBot="1" x14ac:dyDescent="0.3">
      <c r="A3078" s="193" t="s">
        <v>119</v>
      </c>
      <c r="B3078" s="379"/>
      <c r="C3078" s="96" t="s">
        <v>244</v>
      </c>
      <c r="D3078" s="251">
        <f>+D3073*D3053</f>
        <v>0</v>
      </c>
      <c r="E3078" s="251">
        <f t="shared" ref="E3078:O3078" si="7038">+E3073*E3053</f>
        <v>0</v>
      </c>
      <c r="F3078" s="251">
        <f t="shared" si="7038"/>
        <v>0</v>
      </c>
      <c r="G3078" s="251">
        <f t="shared" si="7038"/>
        <v>0</v>
      </c>
      <c r="H3078" s="251">
        <v>50</v>
      </c>
      <c r="I3078" s="251">
        <f t="shared" si="7038"/>
        <v>0</v>
      </c>
      <c r="J3078" s="251">
        <f t="shared" si="7038"/>
        <v>0</v>
      </c>
      <c r="K3078" s="251">
        <f t="shared" si="7038"/>
        <v>0</v>
      </c>
      <c r="L3078" s="251">
        <f t="shared" si="7038"/>
        <v>0</v>
      </c>
      <c r="M3078" s="251">
        <f t="shared" si="7038"/>
        <v>0</v>
      </c>
      <c r="N3078" s="251">
        <f t="shared" si="7038"/>
        <v>0</v>
      </c>
      <c r="O3078" s="251">
        <f t="shared" si="7038"/>
        <v>0</v>
      </c>
      <c r="P3078" s="169">
        <f t="shared" ref="P3078:P3084" si="7039">SUM(D3078:O3078)</f>
        <v>50</v>
      </c>
      <c r="AP3078" s="190">
        <f t="shared" si="7035"/>
        <v>0</v>
      </c>
      <c r="AQ3078" s="190">
        <f t="shared" si="7023"/>
        <v>0</v>
      </c>
      <c r="AR3078" s="190">
        <f t="shared" si="7024"/>
        <v>0</v>
      </c>
      <c r="AS3078" s="190">
        <f t="shared" si="7025"/>
        <v>0</v>
      </c>
      <c r="AT3078" s="190">
        <f t="shared" si="7026"/>
        <v>50</v>
      </c>
      <c r="AU3078" s="190">
        <f t="shared" si="7027"/>
        <v>0</v>
      </c>
      <c r="AV3078" s="190">
        <f t="shared" si="7028"/>
        <v>0</v>
      </c>
      <c r="AW3078" s="190">
        <f t="shared" si="7029"/>
        <v>0</v>
      </c>
      <c r="AX3078" s="190">
        <f t="shared" si="7030"/>
        <v>0</v>
      </c>
      <c r="AY3078" s="190">
        <f t="shared" si="7031"/>
        <v>0</v>
      </c>
      <c r="AZ3078" s="190">
        <f t="shared" si="7032"/>
        <v>0</v>
      </c>
      <c r="BA3078" s="190">
        <f t="shared" si="7033"/>
        <v>0</v>
      </c>
    </row>
    <row r="3079" spans="1:53" x14ac:dyDescent="0.25">
      <c r="A3079" s="193" t="s">
        <v>119</v>
      </c>
      <c r="B3079" s="379"/>
      <c r="C3079" s="99" t="s">
        <v>245</v>
      </c>
      <c r="D3079" s="100">
        <f>+IFERROR(D3042/D3061/30,0)</f>
        <v>0</v>
      </c>
      <c r="E3079" s="100">
        <f t="shared" ref="E3079:O3079" si="7040">+IFERROR(E3042/E3061/30,0)</f>
        <v>0</v>
      </c>
      <c r="F3079" s="100">
        <f t="shared" si="7040"/>
        <v>0</v>
      </c>
      <c r="G3079" s="100">
        <f t="shared" si="7040"/>
        <v>0</v>
      </c>
      <c r="H3079" s="100">
        <f t="shared" si="7040"/>
        <v>299.72000000000008</v>
      </c>
      <c r="I3079" s="100">
        <f t="shared" si="7040"/>
        <v>431.25</v>
      </c>
      <c r="J3079" s="100">
        <f t="shared" si="7040"/>
        <v>0</v>
      </c>
      <c r="K3079" s="100">
        <f t="shared" si="7040"/>
        <v>0</v>
      </c>
      <c r="L3079" s="100">
        <f t="shared" si="7040"/>
        <v>0</v>
      </c>
      <c r="M3079" s="100">
        <f t="shared" si="7040"/>
        <v>0</v>
      </c>
      <c r="N3079" s="100">
        <f t="shared" si="7040"/>
        <v>0</v>
      </c>
      <c r="O3079" s="167">
        <f t="shared" si="7040"/>
        <v>0</v>
      </c>
      <c r="P3079" s="167">
        <f t="shared" si="7039"/>
        <v>730.97</v>
      </c>
    </row>
    <row r="3080" spans="1:53" x14ac:dyDescent="0.25">
      <c r="A3080" s="193" t="s">
        <v>119</v>
      </c>
      <c r="B3080" s="379"/>
      <c r="C3080" s="86" t="s">
        <v>246</v>
      </c>
      <c r="D3080" s="266">
        <f t="shared" ref="D3080:O3080" si="7041">+IFERROR(D3043/D3062/30,0)</f>
        <v>0</v>
      </c>
      <c r="E3080" s="266">
        <f t="shared" si="7041"/>
        <v>0</v>
      </c>
      <c r="F3080" s="266">
        <f t="shared" si="7041"/>
        <v>0</v>
      </c>
      <c r="G3080" s="266">
        <f t="shared" si="7041"/>
        <v>0</v>
      </c>
      <c r="H3080" s="266">
        <f t="shared" si="7041"/>
        <v>162.56109850951512</v>
      </c>
      <c r="I3080" s="266">
        <f t="shared" si="7041"/>
        <v>253.76439013939802</v>
      </c>
      <c r="J3080" s="266">
        <f t="shared" si="7041"/>
        <v>0</v>
      </c>
      <c r="K3080" s="266">
        <f t="shared" si="7041"/>
        <v>0</v>
      </c>
      <c r="L3080" s="266">
        <f t="shared" si="7041"/>
        <v>0</v>
      </c>
      <c r="M3080" s="266">
        <f t="shared" si="7041"/>
        <v>0</v>
      </c>
      <c r="N3080" s="266">
        <f t="shared" si="7041"/>
        <v>0</v>
      </c>
      <c r="O3080" s="267">
        <f t="shared" si="7041"/>
        <v>0</v>
      </c>
      <c r="P3080" s="159">
        <f t="shared" si="7039"/>
        <v>416.32548864891316</v>
      </c>
    </row>
    <row r="3081" spans="1:53" x14ac:dyDescent="0.25">
      <c r="A3081" s="193" t="s">
        <v>119</v>
      </c>
      <c r="B3081" s="379"/>
      <c r="C3081" s="86" t="s">
        <v>247</v>
      </c>
      <c r="D3081" s="266">
        <f t="shared" ref="D3081:O3081" si="7042">+IFERROR(D3044/D3063/30,0)</f>
        <v>0</v>
      </c>
      <c r="E3081" s="266">
        <f t="shared" si="7042"/>
        <v>0</v>
      </c>
      <c r="F3081" s="266">
        <f t="shared" si="7042"/>
        <v>0</v>
      </c>
      <c r="G3081" s="266">
        <f t="shared" si="7042"/>
        <v>0</v>
      </c>
      <c r="H3081" s="266">
        <f t="shared" si="7042"/>
        <v>0</v>
      </c>
      <c r="I3081" s="266">
        <f t="shared" si="7042"/>
        <v>0</v>
      </c>
      <c r="J3081" s="266">
        <f t="shared" si="7042"/>
        <v>0</v>
      </c>
      <c r="K3081" s="266">
        <f t="shared" si="7042"/>
        <v>0</v>
      </c>
      <c r="L3081" s="266">
        <f t="shared" si="7042"/>
        <v>0</v>
      </c>
      <c r="M3081" s="266">
        <f t="shared" si="7042"/>
        <v>0</v>
      </c>
      <c r="N3081" s="266">
        <f t="shared" si="7042"/>
        <v>0</v>
      </c>
      <c r="O3081" s="267">
        <f t="shared" si="7042"/>
        <v>0</v>
      </c>
      <c r="P3081" s="159">
        <f t="shared" si="7039"/>
        <v>0</v>
      </c>
    </row>
    <row r="3082" spans="1:53" x14ac:dyDescent="0.25">
      <c r="A3082" s="193" t="s">
        <v>119</v>
      </c>
      <c r="B3082" s="379"/>
      <c r="C3082" s="86" t="s">
        <v>248</v>
      </c>
      <c r="D3082" s="266">
        <f t="shared" ref="D3082:O3082" si="7043">+IFERROR(D3045/D3064/30,0)</f>
        <v>0</v>
      </c>
      <c r="E3082" s="266">
        <f t="shared" si="7043"/>
        <v>0</v>
      </c>
      <c r="F3082" s="266">
        <f t="shared" si="7043"/>
        <v>0</v>
      </c>
      <c r="G3082" s="266">
        <f t="shared" si="7043"/>
        <v>0</v>
      </c>
      <c r="H3082" s="266">
        <f t="shared" si="7043"/>
        <v>66.557656653254043</v>
      </c>
      <c r="I3082" s="266">
        <f t="shared" si="7043"/>
        <v>101.21622143968838</v>
      </c>
      <c r="J3082" s="266">
        <f t="shared" si="7043"/>
        <v>0</v>
      </c>
      <c r="K3082" s="266">
        <f t="shared" si="7043"/>
        <v>0</v>
      </c>
      <c r="L3082" s="266">
        <f t="shared" si="7043"/>
        <v>0</v>
      </c>
      <c r="M3082" s="266">
        <f t="shared" si="7043"/>
        <v>0</v>
      </c>
      <c r="N3082" s="266">
        <f t="shared" si="7043"/>
        <v>0</v>
      </c>
      <c r="O3082" s="267">
        <f t="shared" si="7043"/>
        <v>0</v>
      </c>
      <c r="P3082" s="159">
        <f t="shared" si="7039"/>
        <v>167.77387809294243</v>
      </c>
    </row>
    <row r="3083" spans="1:53" x14ac:dyDescent="0.25">
      <c r="A3083" s="193" t="s">
        <v>119</v>
      </c>
      <c r="B3083" s="379"/>
      <c r="C3083" s="86" t="s">
        <v>249</v>
      </c>
      <c r="D3083" s="87">
        <f t="shared" ref="D3083:O3083" si="7044">+IFERROR(D3046/D3065/30,0)</f>
        <v>0</v>
      </c>
      <c r="E3083" s="87">
        <f t="shared" si="7044"/>
        <v>0</v>
      </c>
      <c r="F3083" s="87">
        <f t="shared" si="7044"/>
        <v>0</v>
      </c>
      <c r="G3083" s="87">
        <f t="shared" si="7044"/>
        <v>0</v>
      </c>
      <c r="H3083" s="87">
        <f t="shared" si="7044"/>
        <v>70.60124483723088</v>
      </c>
      <c r="I3083" s="87">
        <f t="shared" si="7044"/>
        <v>76.2693884209136</v>
      </c>
      <c r="J3083" s="87">
        <f t="shared" si="7044"/>
        <v>0</v>
      </c>
      <c r="K3083" s="87">
        <f t="shared" si="7044"/>
        <v>0</v>
      </c>
      <c r="L3083" s="87">
        <f t="shared" si="7044"/>
        <v>0</v>
      </c>
      <c r="M3083" s="87">
        <f t="shared" si="7044"/>
        <v>0</v>
      </c>
      <c r="N3083" s="87">
        <f t="shared" si="7044"/>
        <v>0</v>
      </c>
      <c r="O3083" s="159">
        <f t="shared" si="7044"/>
        <v>0</v>
      </c>
      <c r="P3083" s="159">
        <f t="shared" si="7039"/>
        <v>146.87063325814449</v>
      </c>
    </row>
    <row r="3084" spans="1:53" ht="15.75" thickBot="1" x14ac:dyDescent="0.3">
      <c r="A3084" s="193" t="s">
        <v>119</v>
      </c>
      <c r="B3084" s="379"/>
      <c r="C3084" s="96" t="s">
        <v>250</v>
      </c>
      <c r="D3084" s="168">
        <f t="shared" ref="D3084:O3084" si="7045">+IFERROR(D3047/D3066/30,0)</f>
        <v>0</v>
      </c>
      <c r="E3084" s="168">
        <f t="shared" si="7045"/>
        <v>0</v>
      </c>
      <c r="F3084" s="168">
        <f t="shared" si="7045"/>
        <v>0</v>
      </c>
      <c r="G3084" s="168">
        <f t="shared" si="7045"/>
        <v>0</v>
      </c>
      <c r="H3084" s="168">
        <f t="shared" si="7045"/>
        <v>0</v>
      </c>
      <c r="I3084" s="168">
        <f t="shared" si="7045"/>
        <v>0</v>
      </c>
      <c r="J3084" s="168">
        <f t="shared" si="7045"/>
        <v>0</v>
      </c>
      <c r="K3084" s="168">
        <f t="shared" si="7045"/>
        <v>0</v>
      </c>
      <c r="L3084" s="168">
        <f t="shared" si="7045"/>
        <v>0</v>
      </c>
      <c r="M3084" s="168">
        <f t="shared" si="7045"/>
        <v>0</v>
      </c>
      <c r="N3084" s="168">
        <f t="shared" si="7045"/>
        <v>0</v>
      </c>
      <c r="O3084" s="169">
        <f t="shared" si="7045"/>
        <v>0</v>
      </c>
      <c r="P3084" s="169">
        <f t="shared" si="7039"/>
        <v>0</v>
      </c>
    </row>
    <row r="3085" spans="1:53" ht="15.75" thickBot="1" x14ac:dyDescent="0.3">
      <c r="A3085" s="193" t="s">
        <v>119</v>
      </c>
      <c r="B3085" s="379"/>
      <c r="C3085" s="183" t="s">
        <v>13</v>
      </c>
      <c r="D3085" s="72">
        <v>0</v>
      </c>
      <c r="E3085" s="72">
        <v>0</v>
      </c>
      <c r="F3085" s="72">
        <v>0</v>
      </c>
      <c r="G3085" s="72">
        <v>0</v>
      </c>
      <c r="H3085" s="72">
        <f>(15*0.46)+(20*0.54)</f>
        <v>17.700000000000003</v>
      </c>
      <c r="I3085" s="72">
        <f>(15*0.65)+(5*0.35)</f>
        <v>11.5</v>
      </c>
      <c r="J3085" s="72"/>
      <c r="K3085" s="72"/>
      <c r="L3085" s="72"/>
      <c r="M3085" s="72"/>
      <c r="N3085" s="72"/>
      <c r="O3085" s="72"/>
      <c r="P3085" s="184"/>
    </row>
    <row r="3086" spans="1:53" x14ac:dyDescent="0.25">
      <c r="A3086" s="193" t="s">
        <v>119</v>
      </c>
      <c r="B3086" s="379"/>
      <c r="C3086" s="99" t="s">
        <v>4</v>
      </c>
      <c r="D3086" s="100" t="e">
        <f>+D3079/D3085*30</f>
        <v>#DIV/0!</v>
      </c>
      <c r="E3086" s="100" t="e">
        <f t="shared" ref="E3086:O3086" si="7046">+E3079/E3085*30</f>
        <v>#DIV/0!</v>
      </c>
      <c r="F3086" s="100" t="e">
        <f t="shared" si="7046"/>
        <v>#DIV/0!</v>
      </c>
      <c r="G3086" s="100" t="e">
        <f t="shared" si="7046"/>
        <v>#DIV/0!</v>
      </c>
      <c r="H3086" s="100">
        <f t="shared" si="7046"/>
        <v>508.00000000000011</v>
      </c>
      <c r="I3086" s="100">
        <f t="shared" si="7046"/>
        <v>1125</v>
      </c>
      <c r="J3086" s="100" t="e">
        <f t="shared" si="7046"/>
        <v>#DIV/0!</v>
      </c>
      <c r="K3086" s="100" t="e">
        <f t="shared" si="7046"/>
        <v>#DIV/0!</v>
      </c>
      <c r="L3086" s="100" t="e">
        <f t="shared" si="7046"/>
        <v>#DIV/0!</v>
      </c>
      <c r="M3086" s="100" t="e">
        <f t="shared" si="7046"/>
        <v>#DIV/0!</v>
      </c>
      <c r="N3086" s="100" t="e">
        <f t="shared" si="7046"/>
        <v>#DIV/0!</v>
      </c>
      <c r="O3086" s="167" t="e">
        <f t="shared" si="7046"/>
        <v>#DIV/0!</v>
      </c>
      <c r="P3086" s="167" t="e">
        <f>SUM(D3086:O3086)</f>
        <v>#DIV/0!</v>
      </c>
    </row>
    <row r="3087" spans="1:53" x14ac:dyDescent="0.25">
      <c r="A3087" s="193" t="s">
        <v>119</v>
      </c>
      <c r="B3087" s="379"/>
      <c r="C3087" s="86" t="s">
        <v>216</v>
      </c>
      <c r="D3087" s="87" t="e">
        <f>+D3080/D3085*30</f>
        <v>#DIV/0!</v>
      </c>
      <c r="E3087" s="87" t="e">
        <f t="shared" ref="E3087:O3087" si="7047">+E3080/E3085*30</f>
        <v>#DIV/0!</v>
      </c>
      <c r="F3087" s="87" t="e">
        <f t="shared" si="7047"/>
        <v>#DIV/0!</v>
      </c>
      <c r="G3087" s="87" t="e">
        <f t="shared" si="7047"/>
        <v>#DIV/0!</v>
      </c>
      <c r="H3087" s="87">
        <f t="shared" si="7047"/>
        <v>275.52728560934764</v>
      </c>
      <c r="I3087" s="87">
        <f t="shared" si="7047"/>
        <v>661.99406123321216</v>
      </c>
      <c r="J3087" s="87" t="e">
        <f t="shared" si="7047"/>
        <v>#DIV/0!</v>
      </c>
      <c r="K3087" s="87" t="e">
        <f t="shared" si="7047"/>
        <v>#DIV/0!</v>
      </c>
      <c r="L3087" s="87" t="e">
        <f t="shared" si="7047"/>
        <v>#DIV/0!</v>
      </c>
      <c r="M3087" s="87" t="e">
        <f t="shared" si="7047"/>
        <v>#DIV/0!</v>
      </c>
      <c r="N3087" s="87" t="e">
        <f t="shared" si="7047"/>
        <v>#DIV/0!</v>
      </c>
      <c r="O3087" s="159" t="e">
        <f t="shared" si="7047"/>
        <v>#DIV/0!</v>
      </c>
      <c r="P3087" s="159" t="e">
        <f t="shared" ref="P3087" si="7048">SUM(D3087:O3087)</f>
        <v>#DIV/0!</v>
      </c>
    </row>
    <row r="3088" spans="1:53" x14ac:dyDescent="0.25">
      <c r="A3088" s="193" t="s">
        <v>119</v>
      </c>
      <c r="B3088" s="379"/>
      <c r="C3088" s="86" t="s">
        <v>217</v>
      </c>
      <c r="D3088" s="87" t="e">
        <f>+D3081/D3085*30</f>
        <v>#DIV/0!</v>
      </c>
      <c r="E3088" s="87" t="e">
        <f t="shared" ref="E3088:O3088" si="7049">+E3081/E3085*30</f>
        <v>#DIV/0!</v>
      </c>
      <c r="F3088" s="87" t="e">
        <f t="shared" si="7049"/>
        <v>#DIV/0!</v>
      </c>
      <c r="G3088" s="87" t="e">
        <f t="shared" si="7049"/>
        <v>#DIV/0!</v>
      </c>
      <c r="H3088" s="87">
        <f t="shared" si="7049"/>
        <v>0</v>
      </c>
      <c r="I3088" s="87">
        <f t="shared" si="7049"/>
        <v>0</v>
      </c>
      <c r="J3088" s="87" t="e">
        <f t="shared" si="7049"/>
        <v>#DIV/0!</v>
      </c>
      <c r="K3088" s="87" t="e">
        <f t="shared" si="7049"/>
        <v>#DIV/0!</v>
      </c>
      <c r="L3088" s="87" t="e">
        <f t="shared" si="7049"/>
        <v>#DIV/0!</v>
      </c>
      <c r="M3088" s="87" t="e">
        <f t="shared" si="7049"/>
        <v>#DIV/0!</v>
      </c>
      <c r="N3088" s="87" t="e">
        <f t="shared" si="7049"/>
        <v>#DIV/0!</v>
      </c>
      <c r="O3088" s="159" t="e">
        <f t="shared" si="7049"/>
        <v>#DIV/0!</v>
      </c>
      <c r="P3088" s="159"/>
    </row>
    <row r="3089" spans="1:16" x14ac:dyDescent="0.25">
      <c r="A3089" s="193" t="s">
        <v>119</v>
      </c>
      <c r="B3089" s="379"/>
      <c r="C3089" s="86" t="s">
        <v>218</v>
      </c>
      <c r="D3089" s="87" t="e">
        <f>+D3082/D3085*30</f>
        <v>#DIV/0!</v>
      </c>
      <c r="E3089" s="87" t="e">
        <f t="shared" ref="E3089:O3089" si="7050">+E3082/E3085*30</f>
        <v>#DIV/0!</v>
      </c>
      <c r="F3089" s="87" t="e">
        <f t="shared" si="7050"/>
        <v>#DIV/0!</v>
      </c>
      <c r="G3089" s="87" t="e">
        <f t="shared" si="7050"/>
        <v>#DIV/0!</v>
      </c>
      <c r="H3089" s="87">
        <f t="shared" si="7050"/>
        <v>112.8095875478882</v>
      </c>
      <c r="I3089" s="87">
        <f t="shared" si="7050"/>
        <v>264.04231679918706</v>
      </c>
      <c r="J3089" s="87" t="e">
        <f t="shared" si="7050"/>
        <v>#DIV/0!</v>
      </c>
      <c r="K3089" s="87" t="e">
        <f t="shared" si="7050"/>
        <v>#DIV/0!</v>
      </c>
      <c r="L3089" s="87" t="e">
        <f t="shared" si="7050"/>
        <v>#DIV/0!</v>
      </c>
      <c r="M3089" s="87" t="e">
        <f t="shared" si="7050"/>
        <v>#DIV/0!</v>
      </c>
      <c r="N3089" s="87" t="e">
        <f t="shared" si="7050"/>
        <v>#DIV/0!</v>
      </c>
      <c r="O3089" s="159" t="e">
        <f t="shared" si="7050"/>
        <v>#DIV/0!</v>
      </c>
      <c r="P3089" s="159"/>
    </row>
    <row r="3090" spans="1:16" x14ac:dyDescent="0.25">
      <c r="A3090" s="193" t="s">
        <v>119</v>
      </c>
      <c r="B3090" s="379"/>
      <c r="C3090" s="86" t="s">
        <v>219</v>
      </c>
      <c r="D3090" s="87" t="e">
        <f>+D3083/D3085*30</f>
        <v>#DIV/0!</v>
      </c>
      <c r="E3090" s="87" t="e">
        <f t="shared" ref="E3090:O3090" si="7051">+E3083/E3085*30</f>
        <v>#DIV/0!</v>
      </c>
      <c r="F3090" s="87" t="e">
        <f t="shared" si="7051"/>
        <v>#DIV/0!</v>
      </c>
      <c r="G3090" s="87" t="e">
        <f t="shared" si="7051"/>
        <v>#DIV/0!</v>
      </c>
      <c r="H3090" s="87">
        <f t="shared" si="7051"/>
        <v>119.66312684276419</v>
      </c>
      <c r="I3090" s="87">
        <f t="shared" si="7051"/>
        <v>198.96362196760069</v>
      </c>
      <c r="J3090" s="87" t="e">
        <f t="shared" si="7051"/>
        <v>#DIV/0!</v>
      </c>
      <c r="K3090" s="87" t="e">
        <f t="shared" si="7051"/>
        <v>#DIV/0!</v>
      </c>
      <c r="L3090" s="87" t="e">
        <f t="shared" si="7051"/>
        <v>#DIV/0!</v>
      </c>
      <c r="M3090" s="87" t="e">
        <f t="shared" si="7051"/>
        <v>#DIV/0!</v>
      </c>
      <c r="N3090" s="87" t="e">
        <f t="shared" si="7051"/>
        <v>#DIV/0!</v>
      </c>
      <c r="O3090" s="159" t="e">
        <f t="shared" si="7051"/>
        <v>#DIV/0!</v>
      </c>
      <c r="P3090" s="159"/>
    </row>
    <row r="3091" spans="1:16" ht="15.75" thickBot="1" x14ac:dyDescent="0.3">
      <c r="A3091" s="193" t="s">
        <v>119</v>
      </c>
      <c r="B3091" s="379"/>
      <c r="C3091" s="96" t="s">
        <v>238</v>
      </c>
      <c r="D3091" s="168" t="e">
        <f>+D3084/D3085*30</f>
        <v>#DIV/0!</v>
      </c>
      <c r="E3091" s="168" t="e">
        <f t="shared" ref="E3091:O3091" si="7052">+E3084/E3085*30</f>
        <v>#DIV/0!</v>
      </c>
      <c r="F3091" s="168" t="e">
        <f t="shared" si="7052"/>
        <v>#DIV/0!</v>
      </c>
      <c r="G3091" s="168" t="e">
        <f t="shared" si="7052"/>
        <v>#DIV/0!</v>
      </c>
      <c r="H3091" s="168">
        <f t="shared" si="7052"/>
        <v>0</v>
      </c>
      <c r="I3091" s="168">
        <f t="shared" si="7052"/>
        <v>0</v>
      </c>
      <c r="J3091" s="168" t="e">
        <f t="shared" si="7052"/>
        <v>#DIV/0!</v>
      </c>
      <c r="K3091" s="168" t="e">
        <f t="shared" si="7052"/>
        <v>#DIV/0!</v>
      </c>
      <c r="L3091" s="168" t="e">
        <f t="shared" si="7052"/>
        <v>#DIV/0!</v>
      </c>
      <c r="M3091" s="168" t="e">
        <f t="shared" si="7052"/>
        <v>#DIV/0!</v>
      </c>
      <c r="N3091" s="168" t="e">
        <f t="shared" si="7052"/>
        <v>#DIV/0!</v>
      </c>
      <c r="O3091" s="169" t="e">
        <f t="shared" si="7052"/>
        <v>#DIV/0!</v>
      </c>
      <c r="P3091" s="169" t="e">
        <f t="shared" ref="P3091" si="7053">SUM(D3091:O3091)</f>
        <v>#DIV/0!</v>
      </c>
    </row>
    <row r="3092" spans="1:16" x14ac:dyDescent="0.25">
      <c r="A3092" s="193" t="s">
        <v>119</v>
      </c>
      <c r="B3092" s="379"/>
      <c r="C3092" s="76" t="s">
        <v>8</v>
      </c>
      <c r="D3092" s="170">
        <f t="shared" ref="D3092:O3092" si="7054">+D3061/D3055</f>
        <v>1.3521079028086289</v>
      </c>
      <c r="E3092" s="170">
        <f t="shared" si="7054"/>
        <v>1.3222528720558735</v>
      </c>
      <c r="F3092" s="170">
        <f t="shared" si="7054"/>
        <v>1.3222528720558737</v>
      </c>
      <c r="G3092" s="170">
        <f t="shared" si="7054"/>
        <v>1.3604912396300375</v>
      </c>
      <c r="H3092" s="170">
        <f t="shared" si="7054"/>
        <v>1.3604912396300377</v>
      </c>
      <c r="I3092" s="170">
        <f t="shared" si="7054"/>
        <v>1.3604912396300377</v>
      </c>
      <c r="J3092" s="170">
        <f t="shared" si="7054"/>
        <v>1.3273822963035713</v>
      </c>
      <c r="K3092" s="170">
        <f t="shared" si="7054"/>
        <v>1.3290003520153764</v>
      </c>
      <c r="L3092" s="170">
        <f t="shared" si="7054"/>
        <v>1.3879643268437349</v>
      </c>
      <c r="M3092" s="170">
        <f t="shared" si="7054"/>
        <v>1.3584518568902837</v>
      </c>
      <c r="N3092" s="170">
        <f t="shared" si="7054"/>
        <v>1.3683280622493934</v>
      </c>
      <c r="O3092" s="171">
        <f t="shared" si="7054"/>
        <v>1.3740901869876869</v>
      </c>
      <c r="P3092" s="171"/>
    </row>
    <row r="3093" spans="1:16" x14ac:dyDescent="0.25">
      <c r="A3093" s="193" t="s">
        <v>119</v>
      </c>
      <c r="B3093" s="379"/>
      <c r="C3093" s="77" t="s">
        <v>6</v>
      </c>
      <c r="D3093" s="172">
        <f>+VLOOKUP(D3041,Conversion!$B$33:$N$71,(MATCH('Measured TV opt-pt'!D3040,butget_aylar_opt,0)+1),0)</f>
        <v>1.4212830229615727</v>
      </c>
      <c r="E3093" s="172">
        <f>+VLOOKUP(E3041,Conversion!$B$33:$N$71,(MATCH('Measured TV opt-pt'!E3040,butget_aylar_opt,0)+1),0)</f>
        <v>1.3879412224131498</v>
      </c>
      <c r="F3093" s="172">
        <f>+VLOOKUP(F3041,Conversion!$B$33:$N$71,(MATCH('Measured TV opt-pt'!F3040,butget_aylar_opt,0)+1),0)</f>
        <v>1.3879412224131498</v>
      </c>
      <c r="G3093" s="172">
        <f>+VLOOKUP(G3041,Conversion!$B$33:$N$71,(MATCH('Measured TV opt-pt'!G3040,butget_aylar_opt,0)+1),0)</f>
        <v>1.4395267054790617</v>
      </c>
      <c r="H3093" s="172">
        <f>+VLOOKUP(H3041,Conversion!$B$33:$N$71,(MATCH('Measured TV opt-pt'!H3040,butget_aylar_opt,0)+1),0)</f>
        <v>1.4395267054790617</v>
      </c>
      <c r="I3093" s="172">
        <f>+VLOOKUP(I3041,Conversion!$B$33:$N$71,(MATCH('Measured TV opt-pt'!I3040,butget_aylar_opt,0)+1),0)</f>
        <v>1.4395267054790617</v>
      </c>
      <c r="J3093" s="172">
        <f>+VLOOKUP(J3041,Conversion!$B$33:$N$71,(MATCH('Measured TV opt-pt'!J3040,butget_aylar_opt,0)+1),0)</f>
        <v>1.4020071204138036</v>
      </c>
      <c r="K3093" s="172">
        <f>+VLOOKUP(K3041,Conversion!$B$33:$N$71,(MATCH('Measured TV opt-pt'!K3040,butget_aylar_opt,0)+1),0)</f>
        <v>1.4020071204138036</v>
      </c>
      <c r="L3093" s="172">
        <f>+VLOOKUP(L3041,Conversion!$B$33:$N$71,(MATCH('Measured TV opt-pt'!L3040,butget_aylar_opt,0)+1),0)</f>
        <v>1.4574217656681872</v>
      </c>
      <c r="M3093" s="172">
        <f>+VLOOKUP(M3041,Conversion!$B$33:$N$71,(MATCH('Measured TV opt-pt'!M3040,butget_aylar_opt,0)+1),0)</f>
        <v>1.4212830229615727</v>
      </c>
      <c r="N3093" s="172">
        <f>+VLOOKUP(N3041,Conversion!$B$33:$N$71,(MATCH('Measured TV opt-pt'!N3040,butget_aylar_opt,0)+1),0)</f>
        <v>1.4212830229615727</v>
      </c>
      <c r="O3093" s="173">
        <f>+VLOOKUP(O3041,Conversion!$B$33:$N$71,(MATCH('Measured TV opt-pt'!O3040,butget_aylar_opt,0)+1),0)</f>
        <v>1.4212830229615727</v>
      </c>
      <c r="P3093" s="173"/>
    </row>
    <row r="3094" spans="1:16" ht="15.75" thickBot="1" x14ac:dyDescent="0.3">
      <c r="A3094" s="193" t="s">
        <v>119</v>
      </c>
      <c r="B3094" s="380"/>
      <c r="C3094" s="96" t="s">
        <v>7</v>
      </c>
      <c r="D3094" s="172">
        <f>+VLOOKUP(D3041,Conversion!$B$74:$N$112,(MATCH('Measured TV opt-pt'!D3040,budget_aylar_pt,0)+1),0)</f>
        <v>1.2829327826556853</v>
      </c>
      <c r="E3094" s="172">
        <f>+VLOOKUP(E3041,Conversion!$B$74:$N$112,(MATCH('Measured TV opt-pt'!E3040,budget_aylar_pt,0)+1),0)</f>
        <v>1.2565645216985974</v>
      </c>
      <c r="F3094" s="172">
        <f>+VLOOKUP(F3041,Conversion!$B$74:$N$112,(MATCH('Measured TV opt-pt'!F3040,budget_aylar_pt,0)+1),0)</f>
        <v>1.2565645216985974</v>
      </c>
      <c r="G3094" s="172">
        <f>+VLOOKUP(G3041,Conversion!$B$74:$N$112,(MATCH('Measured TV opt-pt'!G3040,budget_aylar_pt,0)+1),0)</f>
        <v>1.2814557737810139</v>
      </c>
      <c r="H3094" s="172">
        <f>+VLOOKUP(H3041,Conversion!$B$74:$N$112,(MATCH('Measured TV opt-pt'!H3040,budget_aylar_pt,0)+1),0)</f>
        <v>1.2814557737810139</v>
      </c>
      <c r="I3094" s="172">
        <f>+VLOOKUP(I3041,Conversion!$B$74:$N$112,(MATCH('Measured TV opt-pt'!I3040,budget_aylar_pt,0)+1),0)</f>
        <v>1.2814557737810139</v>
      </c>
      <c r="J3094" s="172">
        <f>+VLOOKUP(J3041,Conversion!$B$74:$N$112,(MATCH('Measured TV opt-pt'!J3040,budget_aylar_pt,0)+1),0)</f>
        <v>1.252757472193339</v>
      </c>
      <c r="K3094" s="172">
        <f>+VLOOKUP(K3041,Conversion!$B$74:$N$112,(MATCH('Measured TV opt-pt'!K3040,budget_aylar_pt,0)+1),0)</f>
        <v>1.252757472193339</v>
      </c>
      <c r="L3094" s="172">
        <f>+VLOOKUP(L3041,Conversion!$B$74:$N$112,(MATCH('Measured TV opt-pt'!L3040,budget_aylar_pt,0)+1),0)</f>
        <v>1.3137654887389967</v>
      </c>
      <c r="M3094" s="172">
        <f>+VLOOKUP(M3041,Conversion!$B$74:$N$112,(MATCH('Measured TV opt-pt'!M3040,budget_aylar_pt,0)+1),0)</f>
        <v>1.2829327826556853</v>
      </c>
      <c r="N3094" s="172">
        <f>+VLOOKUP(N3041,Conversion!$B$74:$N$112,(MATCH('Measured TV opt-pt'!N3040,budget_aylar_pt,0)+1),0)</f>
        <v>1.2829327826556853</v>
      </c>
      <c r="O3094" s="173">
        <f>+VLOOKUP(O3041,Conversion!$B$74:$N$112,(MATCH('Measured TV opt-pt'!O3040,budget_aylar_pt,0)+1),0)</f>
        <v>1.2829327826556853</v>
      </c>
      <c r="P3094" s="174"/>
    </row>
    <row r="3095" spans="1:16" ht="21.75" thickBot="1" x14ac:dyDescent="0.3">
      <c r="A3095" s="193" t="s">
        <v>119</v>
      </c>
      <c r="B3095" s="240" t="s">
        <v>126</v>
      </c>
      <c r="C3095" s="74" t="s">
        <v>107</v>
      </c>
      <c r="D3095" s="153">
        <v>1</v>
      </c>
      <c r="E3095" s="153">
        <v>2</v>
      </c>
      <c r="F3095" s="153">
        <v>3</v>
      </c>
      <c r="G3095" s="153">
        <v>4</v>
      </c>
      <c r="H3095" s="153">
        <v>5</v>
      </c>
      <c r="I3095" s="153">
        <v>6</v>
      </c>
      <c r="J3095" s="153">
        <v>7</v>
      </c>
      <c r="K3095" s="153">
        <v>8</v>
      </c>
      <c r="L3095" s="153">
        <v>9</v>
      </c>
      <c r="M3095" s="153">
        <v>10</v>
      </c>
      <c r="N3095" s="153">
        <v>11</v>
      </c>
      <c r="O3095" s="153">
        <v>12</v>
      </c>
      <c r="P3095" s="74" t="s">
        <v>127</v>
      </c>
    </row>
    <row r="3096" spans="1:16" ht="15.75" thickBot="1" x14ac:dyDescent="0.3">
      <c r="A3096" s="193" t="s">
        <v>119</v>
      </c>
      <c r="B3096" s="375" t="s">
        <v>136</v>
      </c>
      <c r="C3096" s="185" t="s">
        <v>33</v>
      </c>
      <c r="D3096" s="186" t="s">
        <v>19</v>
      </c>
      <c r="E3096" s="186" t="s">
        <v>19</v>
      </c>
      <c r="F3096" s="186" t="s">
        <v>19</v>
      </c>
      <c r="G3096" s="186" t="s">
        <v>19</v>
      </c>
      <c r="H3096" s="186" t="s">
        <v>19</v>
      </c>
      <c r="I3096" s="186" t="s">
        <v>19</v>
      </c>
      <c r="J3096" s="186" t="s">
        <v>19</v>
      </c>
      <c r="K3096" s="186" t="s">
        <v>19</v>
      </c>
      <c r="L3096" s="186" t="s">
        <v>19</v>
      </c>
      <c r="M3096" s="186" t="s">
        <v>19</v>
      </c>
      <c r="N3096" s="186" t="s">
        <v>19</v>
      </c>
      <c r="O3096" s="186" t="s">
        <v>19</v>
      </c>
      <c r="P3096" s="188" t="s">
        <v>108</v>
      </c>
    </row>
    <row r="3097" spans="1:16" x14ac:dyDescent="0.25">
      <c r="A3097" s="193" t="s">
        <v>119</v>
      </c>
      <c r="B3097" s="376"/>
      <c r="C3097" s="175" t="s">
        <v>125</v>
      </c>
      <c r="D3097" s="200"/>
      <c r="E3097" s="201"/>
      <c r="F3097" s="201"/>
      <c r="G3097" s="201"/>
      <c r="H3097" s="201"/>
      <c r="I3097" s="201">
        <v>1293544.5994289694</v>
      </c>
      <c r="J3097" s="201">
        <v>339798.19692962494</v>
      </c>
      <c r="K3097" s="201">
        <v>337772.13582529465</v>
      </c>
      <c r="L3097" s="201"/>
      <c r="M3097" s="201"/>
      <c r="N3097" s="201"/>
      <c r="O3097" s="176"/>
      <c r="P3097" s="176">
        <f>SUM(D3097:O3097)</f>
        <v>1971114.9321838892</v>
      </c>
    </row>
    <row r="3098" spans="1:16" x14ac:dyDescent="0.25">
      <c r="A3098" s="193" t="s">
        <v>119</v>
      </c>
      <c r="B3098" s="376"/>
      <c r="C3098" s="86" t="s">
        <v>1</v>
      </c>
      <c r="D3098" s="87">
        <f>+D3129*D3111*30</f>
        <v>0</v>
      </c>
      <c r="E3098" s="87">
        <f t="shared" ref="E3098:O3098" si="7055">+E3129*E3111*30</f>
        <v>0</v>
      </c>
      <c r="F3098" s="87">
        <f t="shared" si="7055"/>
        <v>0</v>
      </c>
      <c r="G3098" s="87">
        <f t="shared" si="7055"/>
        <v>0</v>
      </c>
      <c r="H3098" s="87">
        <f t="shared" si="7055"/>
        <v>0</v>
      </c>
      <c r="I3098" s="87">
        <f t="shared" si="7055"/>
        <v>688257.41903600411</v>
      </c>
      <c r="J3098" s="87">
        <f t="shared" si="7055"/>
        <v>190991.73679056307</v>
      </c>
      <c r="K3098" s="87">
        <f t="shared" si="7055"/>
        <v>266568.21405709733</v>
      </c>
      <c r="L3098" s="87">
        <f t="shared" si="7055"/>
        <v>0</v>
      </c>
      <c r="M3098" s="87">
        <f t="shared" si="7055"/>
        <v>0</v>
      </c>
      <c r="N3098" s="87">
        <f t="shared" si="7055"/>
        <v>0</v>
      </c>
      <c r="O3098" s="159">
        <f t="shared" si="7055"/>
        <v>0</v>
      </c>
      <c r="P3098" s="159">
        <f t="shared" ref="P3098:P3102" si="7056">SUM(D3098:O3098)</f>
        <v>1145817.3698836644</v>
      </c>
    </row>
    <row r="3099" spans="1:16" x14ac:dyDescent="0.25">
      <c r="A3099" s="193" t="s">
        <v>119</v>
      </c>
      <c r="B3099" s="376"/>
      <c r="C3099" s="86" t="s">
        <v>209</v>
      </c>
      <c r="D3099" s="87">
        <f t="shared" ref="D3099:O3102" si="7057">+D3130*D3112*30</f>
        <v>0</v>
      </c>
      <c r="E3099" s="259">
        <f t="shared" si="7057"/>
        <v>0</v>
      </c>
      <c r="F3099" s="259">
        <f t="shared" si="7057"/>
        <v>0</v>
      </c>
      <c r="G3099" s="259">
        <f t="shared" si="7057"/>
        <v>0</v>
      </c>
      <c r="H3099" s="259">
        <f t="shared" si="7057"/>
        <v>0</v>
      </c>
      <c r="I3099" s="259">
        <f t="shared" si="7057"/>
        <v>0</v>
      </c>
      <c r="J3099" s="259">
        <f t="shared" si="7057"/>
        <v>0</v>
      </c>
      <c r="K3099" s="259">
        <f t="shared" si="7057"/>
        <v>0</v>
      </c>
      <c r="L3099" s="259">
        <f t="shared" si="7057"/>
        <v>0</v>
      </c>
      <c r="M3099" s="259">
        <f t="shared" si="7057"/>
        <v>0</v>
      </c>
      <c r="N3099" s="259">
        <f t="shared" si="7057"/>
        <v>0</v>
      </c>
      <c r="O3099" s="260">
        <f t="shared" si="7057"/>
        <v>0</v>
      </c>
      <c r="P3099" s="260"/>
    </row>
    <row r="3100" spans="1:16" x14ac:dyDescent="0.25">
      <c r="A3100" s="193" t="s">
        <v>119</v>
      </c>
      <c r="B3100" s="376"/>
      <c r="C3100" s="86" t="s">
        <v>210</v>
      </c>
      <c r="D3100" s="87">
        <f t="shared" si="7057"/>
        <v>0</v>
      </c>
      <c r="E3100" s="259">
        <f t="shared" si="7057"/>
        <v>0</v>
      </c>
      <c r="F3100" s="259">
        <f t="shared" si="7057"/>
        <v>0</v>
      </c>
      <c r="G3100" s="259">
        <f t="shared" si="7057"/>
        <v>0</v>
      </c>
      <c r="H3100" s="259">
        <f t="shared" si="7057"/>
        <v>0</v>
      </c>
      <c r="I3100" s="259">
        <f t="shared" si="7057"/>
        <v>348081.00581742486</v>
      </c>
      <c r="J3100" s="259">
        <f t="shared" si="7057"/>
        <v>57714.291397521192</v>
      </c>
      <c r="K3100" s="259">
        <f t="shared" si="7057"/>
        <v>41724.78368259986</v>
      </c>
      <c r="L3100" s="259">
        <f t="shared" si="7057"/>
        <v>0</v>
      </c>
      <c r="M3100" s="259">
        <f t="shared" si="7057"/>
        <v>0</v>
      </c>
      <c r="N3100" s="259">
        <f t="shared" si="7057"/>
        <v>0</v>
      </c>
      <c r="O3100" s="260">
        <f t="shared" si="7057"/>
        <v>0</v>
      </c>
      <c r="P3100" s="260"/>
    </row>
    <row r="3101" spans="1:16" x14ac:dyDescent="0.25">
      <c r="A3101" s="193" t="s">
        <v>119</v>
      </c>
      <c r="B3101" s="376"/>
      <c r="C3101" s="86" t="s">
        <v>211</v>
      </c>
      <c r="D3101" s="87">
        <f t="shared" si="7057"/>
        <v>0</v>
      </c>
      <c r="E3101" s="259">
        <f t="shared" si="7057"/>
        <v>0</v>
      </c>
      <c r="F3101" s="259">
        <f t="shared" si="7057"/>
        <v>0</v>
      </c>
      <c r="G3101" s="259">
        <f t="shared" si="7057"/>
        <v>0</v>
      </c>
      <c r="H3101" s="259">
        <f t="shared" si="7057"/>
        <v>0</v>
      </c>
      <c r="I3101" s="259">
        <f t="shared" si="7057"/>
        <v>257206.17457554038</v>
      </c>
      <c r="J3101" s="259">
        <f t="shared" si="7057"/>
        <v>91092.168741540678</v>
      </c>
      <c r="K3101" s="259">
        <f t="shared" si="7057"/>
        <v>29479.138085597478</v>
      </c>
      <c r="L3101" s="259">
        <f t="shared" si="7057"/>
        <v>0</v>
      </c>
      <c r="M3101" s="259">
        <f t="shared" si="7057"/>
        <v>0</v>
      </c>
      <c r="N3101" s="259">
        <f t="shared" si="7057"/>
        <v>0</v>
      </c>
      <c r="O3101" s="260">
        <f t="shared" si="7057"/>
        <v>0</v>
      </c>
      <c r="P3101" s="260"/>
    </row>
    <row r="3102" spans="1:16" ht="15.75" thickBot="1" x14ac:dyDescent="0.3">
      <c r="A3102" s="193" t="s">
        <v>119</v>
      </c>
      <c r="B3102" s="376"/>
      <c r="C3102" s="96" t="s">
        <v>227</v>
      </c>
      <c r="D3102" s="87">
        <f t="shared" si="7057"/>
        <v>0</v>
      </c>
      <c r="E3102" s="90">
        <f t="shared" si="7057"/>
        <v>0</v>
      </c>
      <c r="F3102" s="90">
        <f t="shared" si="7057"/>
        <v>0</v>
      </c>
      <c r="G3102" s="90">
        <f t="shared" si="7057"/>
        <v>0</v>
      </c>
      <c r="H3102" s="90"/>
      <c r="I3102" s="90">
        <f t="shared" si="7057"/>
        <v>0</v>
      </c>
      <c r="J3102" s="90">
        <f t="shared" si="7057"/>
        <v>0</v>
      </c>
      <c r="K3102" s="90">
        <f t="shared" si="7057"/>
        <v>0</v>
      </c>
      <c r="L3102" s="90">
        <f t="shared" si="7057"/>
        <v>0</v>
      </c>
      <c r="M3102" s="90">
        <f t="shared" si="7057"/>
        <v>0</v>
      </c>
      <c r="N3102" s="90">
        <f t="shared" si="7057"/>
        <v>0</v>
      </c>
      <c r="O3102" s="160">
        <f t="shared" si="7057"/>
        <v>0</v>
      </c>
      <c r="P3102" s="160">
        <f t="shared" si="7056"/>
        <v>0</v>
      </c>
    </row>
    <row r="3103" spans="1:16" ht="15.75" thickBot="1" x14ac:dyDescent="0.3">
      <c r="A3103" s="193" t="s">
        <v>119</v>
      </c>
      <c r="B3103" s="376"/>
      <c r="C3103" s="281" t="s">
        <v>108</v>
      </c>
      <c r="D3103" s="282">
        <f>SUM(D3104:D3108)</f>
        <v>1</v>
      </c>
      <c r="E3103" s="282">
        <f t="shared" ref="E3103" si="7058">SUM(E3104:E3108)</f>
        <v>1.0034229363724529</v>
      </c>
      <c r="F3103" s="282">
        <f t="shared" ref="F3103" si="7059">SUM(F3104:F3108)</f>
        <v>0.99999999999999989</v>
      </c>
      <c r="G3103" s="282">
        <f t="shared" ref="G3103" si="7060">SUM(G3104:G3108)</f>
        <v>0.99999999999999989</v>
      </c>
      <c r="H3103" s="282">
        <f t="shared" ref="H3103" si="7061">SUM(H3104:H3108)</f>
        <v>1</v>
      </c>
      <c r="I3103" s="282">
        <f t="shared" ref="I3103" si="7062">SUM(I3104:I3108)</f>
        <v>1.0000000000000002</v>
      </c>
      <c r="J3103" s="282">
        <f t="shared" ref="J3103" si="7063">SUM(J3104:J3108)</f>
        <v>0.99999999999999978</v>
      </c>
      <c r="K3103" s="282">
        <f t="shared" ref="K3103" si="7064">SUM(K3104:K3108)</f>
        <v>0.99999999999999978</v>
      </c>
      <c r="L3103" s="282">
        <f t="shared" ref="L3103" si="7065">SUM(L3104:L3108)</f>
        <v>1</v>
      </c>
      <c r="M3103" s="282">
        <f t="shared" ref="M3103" si="7066">SUM(M3104:M3108)</f>
        <v>1.0000000000000002</v>
      </c>
      <c r="N3103" s="282">
        <f t="shared" ref="N3103" si="7067">SUM(N3104:N3108)</f>
        <v>1</v>
      </c>
      <c r="O3103" s="282">
        <f t="shared" ref="O3103" si="7068">SUM(O3104:O3108)</f>
        <v>0.99999999999999989</v>
      </c>
      <c r="P3103" s="268"/>
    </row>
    <row r="3104" spans="1:16" ht="15.75" thickBot="1" x14ac:dyDescent="0.3">
      <c r="A3104" s="193" t="s">
        <v>119</v>
      </c>
      <c r="B3104" s="376"/>
      <c r="C3104" s="245" t="s">
        <v>196</v>
      </c>
      <c r="D3104" s="246">
        <v>0.748</v>
      </c>
      <c r="E3104" s="246">
        <v>0.71289999999999998</v>
      </c>
      <c r="F3104" s="246">
        <v>0.70128149006739837</v>
      </c>
      <c r="G3104" s="246">
        <v>0.53018436569432525</v>
      </c>
      <c r="H3104" s="246">
        <v>0.5423765464750937</v>
      </c>
      <c r="I3104" s="246">
        <v>0.58843916554063314</v>
      </c>
      <c r="J3104" s="246">
        <v>0.60561377608760258</v>
      </c>
      <c r="K3104" s="246">
        <v>0.80100224649177598</v>
      </c>
      <c r="L3104" s="246">
        <v>0.74479587945877479</v>
      </c>
      <c r="M3104" s="246">
        <v>0.79328167047923914</v>
      </c>
      <c r="N3104" s="246">
        <v>0.79251746496726783</v>
      </c>
      <c r="O3104" s="246">
        <v>0.75240999999999991</v>
      </c>
      <c r="P3104" s="268"/>
    </row>
    <row r="3105" spans="1:16" ht="15.75" thickBot="1" x14ac:dyDescent="0.3">
      <c r="A3105" s="193" t="s">
        <v>119</v>
      </c>
      <c r="B3105" s="376"/>
      <c r="C3105" s="245" t="s">
        <v>197</v>
      </c>
      <c r="D3105" s="246"/>
      <c r="E3105" s="246">
        <v>3.4229363724529492E-3</v>
      </c>
      <c r="F3105" s="246"/>
      <c r="G3105" s="246"/>
      <c r="H3105" s="246"/>
      <c r="I3105" s="246"/>
      <c r="J3105" s="246"/>
      <c r="K3105" s="246"/>
      <c r="L3105" s="246"/>
      <c r="M3105" s="246"/>
      <c r="N3105" s="246"/>
      <c r="O3105" s="246"/>
      <c r="P3105" s="268"/>
    </row>
    <row r="3106" spans="1:16" ht="15.75" thickBot="1" x14ac:dyDescent="0.3">
      <c r="A3106" s="193" t="s">
        <v>119</v>
      </c>
      <c r="B3106" s="376"/>
      <c r="C3106" s="245" t="s">
        <v>199</v>
      </c>
      <c r="D3106" s="310">
        <v>0.252</v>
      </c>
      <c r="E3106" s="246">
        <v>0.28710000000000002</v>
      </c>
      <c r="F3106" s="246">
        <v>0.27946524626273334</v>
      </c>
      <c r="G3106" s="246">
        <v>0.26027151737500415</v>
      </c>
      <c r="H3106" s="246">
        <v>0.22206611722025232</v>
      </c>
      <c r="I3106" s="246">
        <v>0.23470428159927745</v>
      </c>
      <c r="J3106" s="246">
        <v>0.15048175443375286</v>
      </c>
      <c r="K3106" s="246">
        <v>0.11533513094114624</v>
      </c>
      <c r="L3106" s="246">
        <v>0.2476086029169918</v>
      </c>
      <c r="M3106" s="246">
        <v>0.18024296287308908</v>
      </c>
      <c r="N3106" s="246">
        <v>0.19496532528723082</v>
      </c>
      <c r="O3106" s="246">
        <v>0.24758999999999998</v>
      </c>
      <c r="P3106" s="268"/>
    </row>
    <row r="3107" spans="1:16" ht="15.75" thickBot="1" x14ac:dyDescent="0.3">
      <c r="A3107" s="193" t="s">
        <v>119</v>
      </c>
      <c r="B3107" s="376"/>
      <c r="C3107" s="245" t="s">
        <v>198</v>
      </c>
      <c r="D3107" s="246"/>
      <c r="E3107" s="246"/>
      <c r="F3107" s="246">
        <v>1.9253263669868261E-2</v>
      </c>
      <c r="G3107" s="246">
        <v>0.20954411693067052</v>
      </c>
      <c r="H3107" s="246">
        <v>0.23555733630465386</v>
      </c>
      <c r="I3107" s="246">
        <v>0.17685655286008953</v>
      </c>
      <c r="J3107" s="246">
        <v>0.24390446947864436</v>
      </c>
      <c r="K3107" s="246">
        <v>8.3662622567077571E-2</v>
      </c>
      <c r="L3107" s="246">
        <v>7.5955176242334761E-3</v>
      </c>
      <c r="M3107" s="246">
        <v>2.6475366647671975E-2</v>
      </c>
      <c r="N3107" s="246">
        <v>1.2517209745501362E-2</v>
      </c>
      <c r="O3107" s="246">
        <v>0</v>
      </c>
      <c r="P3107" s="268"/>
    </row>
    <row r="3108" spans="1:16" ht="15.75" thickBot="1" x14ac:dyDescent="0.3">
      <c r="A3108" s="193" t="s">
        <v>119</v>
      </c>
      <c r="B3108" s="376"/>
      <c r="C3108" s="248" t="s">
        <v>228</v>
      </c>
      <c r="D3108" s="249"/>
      <c r="E3108" s="249"/>
      <c r="F3108" s="249"/>
      <c r="G3108" s="249"/>
      <c r="H3108" s="249"/>
      <c r="I3108" s="249"/>
      <c r="J3108" s="249"/>
      <c r="K3108" s="249"/>
      <c r="L3108" s="249"/>
      <c r="M3108" s="249"/>
      <c r="N3108" s="249"/>
      <c r="O3108" s="249"/>
      <c r="P3108" s="177"/>
    </row>
    <row r="3109" spans="1:16" ht="15.75" thickBot="1" x14ac:dyDescent="0.3">
      <c r="A3109" s="193"/>
      <c r="B3109" s="376"/>
      <c r="C3109" s="306" t="s">
        <v>278</v>
      </c>
      <c r="D3109" s="309">
        <v>1</v>
      </c>
      <c r="E3109" s="309">
        <v>1</v>
      </c>
      <c r="F3109" s="309">
        <v>1</v>
      </c>
      <c r="G3109" s="309">
        <v>1</v>
      </c>
      <c r="H3109" s="309">
        <v>1</v>
      </c>
      <c r="I3109" s="309">
        <v>1</v>
      </c>
      <c r="J3109" s="309">
        <v>1</v>
      </c>
      <c r="K3109" s="309">
        <v>1</v>
      </c>
      <c r="L3109" s="309">
        <v>1</v>
      </c>
      <c r="M3109" s="309">
        <v>1</v>
      </c>
      <c r="N3109" s="309">
        <v>1</v>
      </c>
      <c r="O3109" s="309">
        <v>1</v>
      </c>
      <c r="P3109" s="308"/>
    </row>
    <row r="3110" spans="1:16" x14ac:dyDescent="0.25">
      <c r="A3110" s="193" t="s">
        <v>119</v>
      </c>
      <c r="B3110" s="376"/>
      <c r="C3110" s="154" t="s">
        <v>14</v>
      </c>
      <c r="D3110" s="155">
        <f>+SUMPRODUCT(D3111:D3115,D3104:D3108)</f>
        <v>19.58352215817942</v>
      </c>
      <c r="E3110" s="155">
        <f t="shared" ref="E3110" si="7069">+SUMPRODUCT(E3111:E3115,E3104:E3108)</f>
        <v>20.049272936747769</v>
      </c>
      <c r="F3110" s="155">
        <f t="shared" ref="F3110" si="7070">+SUMPRODUCT(F3111:F3115,F3104:F3108)</f>
        <v>21.911004599411875</v>
      </c>
      <c r="G3110" s="155">
        <f t="shared" ref="G3110" si="7071">+SUMPRODUCT(G3111:G3115,G3104:G3108)</f>
        <v>29.16687123713907</v>
      </c>
      <c r="H3110" s="155">
        <f t="shared" ref="H3110" si="7072">+SUMPRODUCT(H3111:H3115,H3104:H3108)</f>
        <v>34.321317677577781</v>
      </c>
      <c r="I3110" s="155">
        <f t="shared" ref="I3110" si="7073">+SUMPRODUCT(I3111:I3115,I3104:I3108)</f>
        <v>32.190963683640902</v>
      </c>
      <c r="J3110" s="155">
        <f t="shared" ref="J3110" si="7074">+SUMPRODUCT(J3111:J3115,J3104:J3108)</f>
        <v>20.678638682002358</v>
      </c>
      <c r="K3110" s="155">
        <f t="shared" ref="K3110" si="7075">+SUMPRODUCT(K3111:K3115,K3104:K3108)</f>
        <v>17.4693625495836</v>
      </c>
      <c r="L3110" s="155">
        <f t="shared" ref="L3110" si="7076">+SUMPRODUCT(L3111:L3115,L3104:L3108)</f>
        <v>23.991363394497959</v>
      </c>
      <c r="M3110" s="155">
        <f t="shared" ref="M3110" si="7077">+SUMPRODUCT(M3111:M3115,M3104:M3108)</f>
        <v>27.257656862768588</v>
      </c>
      <c r="N3110" s="155">
        <f t="shared" ref="N3110" si="7078">+SUMPRODUCT(N3111:N3115,N3104:N3108)</f>
        <v>25.052800302948242</v>
      </c>
      <c r="O3110" s="156">
        <f t="shared" ref="O3110" si="7079">+SUMPRODUCT(O3111:O3115,O3104:O3108)</f>
        <v>21.196595452974034</v>
      </c>
      <c r="P3110" s="156"/>
    </row>
    <row r="3111" spans="1:16" x14ac:dyDescent="0.25">
      <c r="A3111" s="193" t="s">
        <v>119</v>
      </c>
      <c r="B3111" s="376"/>
      <c r="C3111" s="77" t="s">
        <v>34</v>
      </c>
      <c r="D3111" s="243">
        <f>+IF(D3109=1,D3123*'CPP Detay Tum Ay'!D$38+(1-'Measured TV opt-pt'!D3123)*'CPP Detay Tum Ay'!D$20,IF(D3109=2,D3123*'CPP Detay (düşük)'!D$38+(1-'Measured TV opt-pt'!D3123)*'CPP Detay (düşük)'!D$20,IF(D3109=3,D3123*'CPP Detay (yüksek)'!D$38+(1-'Measured TV opt-pt'!D3123)*'CPP Detay (yüksek)'!D$20,"Girilen Rakamda Hata Var")))</f>
        <v>18.582325349092873</v>
      </c>
      <c r="E3111" s="243">
        <f>+IF(E3109=1,E3123*'CPP Detay Tum Ay'!E$38+(1-'Measured TV opt-pt'!E3123)*'CPP Detay Tum Ay'!E$20,IF(E3109=2,E3123*'CPP Detay (düşük)'!E$38+(1-'Measured TV opt-pt'!E3123)*'CPP Detay (düşük)'!E$20,IF(E3109=3,E3123*'CPP Detay (yüksek)'!E$38+(1-'Measured TV opt-pt'!E3123)*'CPP Detay (yüksek)'!E$20,"Girilen Rakamda Hata Var")))</f>
        <v>18.557200451457916</v>
      </c>
      <c r="F3111" s="161">
        <f>+IF(F3109=1,F3123*'CPP Detay Tum Ay'!F$38+(1-'Measured TV opt-pt'!F3123)*'CPP Detay Tum Ay'!F$20,IF(F3109=2,F3123*'CPP Detay (düşük)'!F$38+(1-'Measured TV opt-pt'!F3123)*'CPP Detay (düşük)'!F$20,IF(F3109=3,F3123*'CPP Detay (yüksek)'!F$38+(1-'Measured TV opt-pt'!F3123)*'CPP Detay (yüksek)'!F$20,"Girilen Rakamda Hata Var")))</f>
        <v>20.009552473459905</v>
      </c>
      <c r="G3111" s="161">
        <f>+IF(G3109=1,G3123*'CPP Detay Tum Ay'!G$38+(1-'Measured TV opt-pt'!G3123)*'CPP Detay Tum Ay'!G$20,IF(G3109=2,G3123*'CPP Detay (düşük)'!G$38+(1-'Measured TV opt-pt'!G3123)*'CPP Detay (düşük)'!G$20,IF(G3109=3,G3123*'CPP Detay (yüksek)'!G$38+(1-'Measured TV opt-pt'!G3123)*'CPP Detay (yüksek)'!G$20,"Girilen Rakamda Hata Var")))</f>
        <v>25.935074623908964</v>
      </c>
      <c r="H3111" s="161">
        <f>+IF(H3109=1,H3123*'CPP Detay Tum Ay'!H$38+(1-'Measured TV opt-pt'!H3123)*'CPP Detay Tum Ay'!H$20,IF(H3109=2,H3123*'CPP Detay (düşük)'!H$38+(1-'Measured TV opt-pt'!H3123)*'CPP Detay (düşük)'!H$20,IF(H3109=3,H3123*'CPP Detay (yüksek)'!H$38+(1-'Measured TV opt-pt'!H3123)*'CPP Detay (yüksek)'!H$20,"Girilen Rakamda Hata Var")))</f>
        <v>30.55844042177371</v>
      </c>
      <c r="I3111" s="161">
        <f>+IF(I3109=1,I3123*'CPP Detay Tum Ay'!I$38+(1-'Measured TV opt-pt'!I3123)*'CPP Detay Tum Ay'!I$20,IF(I3109=2,I3123*'CPP Detay (düşük)'!I$38+(1-'Measured TV opt-pt'!I3123)*'CPP Detay (düşük)'!I$20,IF(I3109=3,I3123*'CPP Detay (yüksek)'!I$38+(1-'Measured TV opt-pt'!I3123)*'CPP Detay (yüksek)'!I$20,"Girilen Rakamda Hata Var")))</f>
        <v>29.107298630064239</v>
      </c>
      <c r="J3111" s="161">
        <f>+IF(J3109=1,J3123*'CPP Detay Tum Ay'!J$38+(1-'Measured TV opt-pt'!J3123)*'CPP Detay Tum Ay'!J$20,IF(J3109=2,J3123*'CPP Detay (düşük)'!J$38+(1-'Measured TV opt-pt'!J3123)*'CPP Detay (düşük)'!J$20,IF(J3109=3,J3123*'CPP Detay (yüksek)'!J$38+(1-'Measured TV opt-pt'!J3123)*'CPP Detay (yüksek)'!J$20,"Girilen Rakamda Hata Var")))</f>
        <v>19.191976676831089</v>
      </c>
      <c r="K3111" s="161">
        <f>+IF(K3109=1,K3123*'CPP Detay Tum Ay'!K$38+(1-'Measured TV opt-pt'!K3123)*'CPP Detay Tum Ay'!K$20,IF(K3109=2,K3123*'CPP Detay (düşük)'!K$38+(1-'Measured TV opt-pt'!K3123)*'CPP Detay (düşük)'!K$20,IF(K3109=3,K3123*'CPP Detay (yüksek)'!K$38+(1-'Measured TV opt-pt'!K3123)*'CPP Detay (yüksek)'!K$20,"Girilen Rakamda Hata Var")))</f>
        <v>17.21186243004767</v>
      </c>
      <c r="L3111" s="255">
        <f>+IF(L3109=1,L3123*'CPP Detay Tum Ay'!L$38+(1-'Measured TV opt-pt'!L3123)*'CPP Detay Tum Ay'!L$20,IF(L3109=2,L3123*'CPP Detay (düşük)'!L$38+(1-'Measured TV opt-pt'!L3123)*'CPP Detay (düşük)'!L$20,IF(L3109=3,L3123*'CPP Detay (yüksek)'!L$38+(1-'Measured TV opt-pt'!L3123)*'CPP Detay (yüksek)'!L$20,"Girilen Rakamda Hata Var")))</f>
        <v>22.467149289573328</v>
      </c>
      <c r="M3111" s="255">
        <f>+IF(M3109=1,M3123*'CPP Detay Tum Ay'!M$38+(1-'Measured TV opt-pt'!M3123)*'CPP Detay Tum Ay'!M$20,IF(M3109=2,M3123*'CPP Detay (düşük)'!M$38+(1-'Measured TV opt-pt'!M3123)*'CPP Detay (düşük)'!M$20,IF(M3109=3,M3123*'CPP Detay (yüksek)'!M$38+(1-'Measured TV opt-pt'!M3123)*'CPP Detay (yüksek)'!M$20,"Girilen Rakamda Hata Var")))</f>
        <v>25.789248753307362</v>
      </c>
      <c r="N3111" s="255">
        <f>+IF(N3109=1,N3123*'CPP Detay Tum Ay'!N$38+(1-'Measured TV opt-pt'!N3123)*'CPP Detay Tum Ay'!N$20,IF(N3109=2,N3123*'CPP Detay (düşük)'!N$38+(1-'Measured TV opt-pt'!N3123)*'CPP Detay (düşük)'!N$20,IF(N3109=3,N3123*'CPP Detay (yüksek)'!N$38+(1-'Measured TV opt-pt'!N3123)*'CPP Detay (yüksek)'!N$20,"Girilen Rakamda Hata Var")))</f>
        <v>23.803341004858662</v>
      </c>
      <c r="O3111" s="256">
        <f>+IF(O3109=1,O3123*'CPP Detay Tum Ay'!O$38+(1-'Measured TV opt-pt'!O3123)*'CPP Detay Tum Ay'!O$20,IF(O3109=2,O3123*'CPP Detay (düşük)'!O$38+(1-'Measured TV opt-pt'!O3123)*'CPP Detay (düşük)'!O$20,IF(O3109=3,O3123*'CPP Detay (yüksek)'!O$38+(1-'Measured TV opt-pt'!O3123)*'CPP Detay (yüksek)'!O$20,"Girilen Rakamda Hata Var")))</f>
        <v>19.99835323959751</v>
      </c>
      <c r="P3111" s="162"/>
    </row>
    <row r="3112" spans="1:16" x14ac:dyDescent="0.25">
      <c r="A3112" s="193" t="s">
        <v>119</v>
      </c>
      <c r="B3112" s="376"/>
      <c r="C3112" s="77" t="s">
        <v>194</v>
      </c>
      <c r="D3112" s="243">
        <f>+IF(D3109=1,D3124*'CPP Detay Tum Ay'!D$94+(1-'Measured TV opt-pt'!D3124)*'CPP Detay Tum Ay'!D$76,IF(D3109=2,D3124*'CPP Detay (düşük)'!D$94+(1-'Measured TV opt-pt'!D3124)*'CPP Detay (düşük)'!D$76,IF(D3109=3,D3124*'CPP Detay (yüksek)'!D$94+(1-'Measured TV opt-pt'!D3124)*'CPP Detay (yüksek)'!D$76,"Girilen Rakamda Hata Var")))</f>
        <v>0</v>
      </c>
      <c r="E3112" s="243">
        <f>+IF(E3109=1,E3124*'CPP Detay Tum Ay'!E$94+(1-'Measured TV opt-pt'!E3124)*'CPP Detay Tum Ay'!E$76,IF(E3109=2,E3124*'CPP Detay (düşük)'!E$94+(1-'Measured TV opt-pt'!E3124)*'CPP Detay (düşük)'!E$76,IF(E3109=3,E3124*'CPP Detay (yüksek)'!E$94+(1-'Measured TV opt-pt'!E3124)*'CPP Detay (yüksek)'!E$76,"Girilen Rakamda Hata Var")))</f>
        <v>0</v>
      </c>
      <c r="F3112" s="243">
        <f>+IF(F3109=1,F3124*'CPP Detay Tum Ay'!F$94+(1-'Measured TV opt-pt'!F3124)*'CPP Detay Tum Ay'!F$76,IF(F3109=2,F3124*'CPP Detay (düşük)'!F$94+(1-'Measured TV opt-pt'!F3124)*'CPP Detay (düşük)'!F$76,IF(F3109=3,F3124*'CPP Detay (yüksek)'!F$94+(1-'Measured TV opt-pt'!F3124)*'CPP Detay (yüksek)'!F$76,"Girilen Rakamda Hata Var")))</f>
        <v>0</v>
      </c>
      <c r="G3112" s="243">
        <f>+IF(G3109=1,G3124*'CPP Detay Tum Ay'!G$94+(1-'Measured TV opt-pt'!G3124)*'CPP Detay Tum Ay'!G$76,IF(G3109=2,G3124*'CPP Detay (düşük)'!G$94+(1-'Measured TV opt-pt'!G3124)*'CPP Detay (düşük)'!G$76,IF(G3109=3,G3124*'CPP Detay (yüksek)'!G$94+(1-'Measured TV opt-pt'!G3124)*'CPP Detay (yüksek)'!G$76,"Girilen Rakamda Hata Var")))</f>
        <v>0</v>
      </c>
      <c r="H3112" s="243">
        <f>+IF(H3109=1,H3124*'CPP Detay Tum Ay'!H$94+(1-'Measured TV opt-pt'!H3124)*'CPP Detay Tum Ay'!H$76,IF(H3109=2,H3124*'CPP Detay (düşük)'!H$94+(1-'Measured TV opt-pt'!H3124)*'CPP Detay (düşük)'!H$76,IF(H3109=3,H3124*'CPP Detay (yüksek)'!H$94+(1-'Measured TV opt-pt'!H3124)*'CPP Detay (yüksek)'!H$76,"Girilen Rakamda Hata Var")))</f>
        <v>0</v>
      </c>
      <c r="I3112" s="243">
        <f>+IF(I3109=1,I3124*'CPP Detay Tum Ay'!I$94+(1-'Measured TV opt-pt'!I3124)*'CPP Detay Tum Ay'!I$76,IF(I3109=2,I3124*'CPP Detay (düşük)'!I$94+(1-'Measured TV opt-pt'!I3124)*'CPP Detay (düşük)'!I$76,IF(I3109=3,I3124*'CPP Detay (yüksek)'!I$94+(1-'Measured TV opt-pt'!I3124)*'CPP Detay (yüksek)'!I$76,"Girilen Rakamda Hata Var")))</f>
        <v>0</v>
      </c>
      <c r="J3112" s="243">
        <f>+IF(J3109=1,J3124*'CPP Detay Tum Ay'!J$94+(1-'Measured TV opt-pt'!J3124)*'CPP Detay Tum Ay'!J$76,IF(J3109=2,J3124*'CPP Detay (düşük)'!J$94+(1-'Measured TV opt-pt'!J3124)*'CPP Detay (düşük)'!J$76,IF(J3109=3,J3124*'CPP Detay (yüksek)'!J$94+(1-'Measured TV opt-pt'!J3124)*'CPP Detay (yüksek)'!J$76,"Girilen Rakamda Hata Var")))</f>
        <v>0</v>
      </c>
      <c r="K3112" s="243">
        <f>+IF(K3109=1,K3124*'CPP Detay Tum Ay'!K$94+(1-'Measured TV opt-pt'!K3124)*'CPP Detay Tum Ay'!K$76,IF(K3109=2,K3124*'CPP Detay (düşük)'!K$94+(1-'Measured TV opt-pt'!K3124)*'CPP Detay (düşük)'!K$76,IF(K3109=3,K3124*'CPP Detay (yüksek)'!K$94+(1-'Measured TV opt-pt'!K3124)*'CPP Detay (yüksek)'!K$76,"Girilen Rakamda Hata Var")))</f>
        <v>0</v>
      </c>
      <c r="L3112" s="257">
        <f>+IF(L3109=1,L3124*'CPP Detay Tum Ay'!L$94+(1-'Measured TV opt-pt'!L3124)*'CPP Detay Tum Ay'!L$76,IF(L3109=2,L3124*'CPP Detay (düşük)'!L$94+(1-'Measured TV opt-pt'!L3124)*'CPP Detay (düşük)'!L$76,IF(L3109=3,L3124*'CPP Detay (yüksek)'!L$94+(1-'Measured TV opt-pt'!L3124)*'CPP Detay (yüksek)'!L$76,"Girilen Rakamda Hata Var")))</f>
        <v>0</v>
      </c>
      <c r="M3112" s="257">
        <f>+IF(M3109=1,M3124*'CPP Detay Tum Ay'!M$94+(1-'Measured TV opt-pt'!M3124)*'CPP Detay Tum Ay'!M$76,IF(M3109=2,M3124*'CPP Detay (düşük)'!M$94+(1-'Measured TV opt-pt'!M3124)*'CPP Detay (düşük)'!M$76,IF(M3109=3,M3124*'CPP Detay (yüksek)'!M$94+(1-'Measured TV opt-pt'!M3124)*'CPP Detay (yüksek)'!M$76,"Girilen Rakamda Hata Var")))</f>
        <v>0</v>
      </c>
      <c r="N3112" s="257">
        <f>+IF(N3109=1,N3124*'CPP Detay Tum Ay'!N$94+(1-'Measured TV opt-pt'!N3124)*'CPP Detay Tum Ay'!N$76,IF(N3109=2,N3124*'CPP Detay (düşük)'!N$94+(1-'Measured TV opt-pt'!N3124)*'CPP Detay (düşük)'!N$76,IF(N3109=3,N3124*'CPP Detay (yüksek)'!N$94+(1-'Measured TV opt-pt'!N3124)*'CPP Detay (yüksek)'!N$76,"Girilen Rakamda Hata Var")))</f>
        <v>0</v>
      </c>
      <c r="O3112" s="258">
        <f>+IF(O3109=1,O3124*'CPP Detay Tum Ay'!O$94+(1-'Measured TV opt-pt'!O3124)*'CPP Detay Tum Ay'!O$76,IF(O3109=2,O3124*'CPP Detay (düşük)'!O$94+(1-'Measured TV opt-pt'!O3124)*'CPP Detay (düşük)'!O$76,IF(O3109=3,O3124*'CPP Detay (yüksek)'!O$94+(1-'Measured TV opt-pt'!O3124)*'CPP Detay (yüksek)'!O$76,"Girilen Rakamda Hata Var")))</f>
        <v>0</v>
      </c>
      <c r="P3112" s="244"/>
    </row>
    <row r="3113" spans="1:16" x14ac:dyDescent="0.25">
      <c r="A3113" s="193" t="s">
        <v>119</v>
      </c>
      <c r="B3113" s="376"/>
      <c r="C3113" s="77" t="s">
        <v>195</v>
      </c>
      <c r="D3113" s="243">
        <f>+IF(D3109=1,D3125*'CPP Detay Tum Ay'!D$150+(1-'Measured TV opt-pt'!D3125)*'CPP Detay Tum Ay'!D$132,IF(D3109=2,D3125*'CPP Detay (düşük)'!D$150+(1-'Measured TV opt-pt'!D3125)*'CPP Detay (düşük)'!D$132,IF(D3109=3,D3125*'CPP Detay (yüksek)'!D$150+(1-'Measured TV opt-pt'!D3125)*'CPP Detay (yüksek)'!D$132,"Girilen Rakamda Hata Var")))</f>
        <v>22.555328559753779</v>
      </c>
      <c r="E3113" s="243">
        <f>+IF(E3109=1,E3125*'CPP Detay Tum Ay'!E$150+(1-'Measured TV opt-pt'!E3125)*'CPP Detay Tum Ay'!E$132,IF(E3109=2,E3125*'CPP Detay (düşük)'!E$150+(1-'Measured TV opt-pt'!E3125)*'CPP Detay (düşük)'!E$132,IF(E3109=3,E3125*'CPP Detay (yüksek)'!E$150+(1-'Measured TV opt-pt'!E3125)*'CPP Detay (yüksek)'!E$132,"Girilen Rakamda Hata Var")))</f>
        <v>23.754248467096552</v>
      </c>
      <c r="F3113" s="243">
        <f>+IF(F3109=1,F3125*'CPP Detay Tum Ay'!F$150+(1-'Measured TV opt-pt'!F3125)*'CPP Detay Tum Ay'!F$132,IF(F3109=2,F3125*'CPP Detay (düşük)'!F$150+(1-'Measured TV opt-pt'!F3125)*'CPP Detay (düşük)'!F$132,IF(F3109=3,F3125*'CPP Detay (yüksek)'!F$150+(1-'Measured TV opt-pt'!F3125)*'CPP Detay (yüksek)'!F$132,"Girilen Rakamda Hata Var")))</f>
        <v>26.784840463202428</v>
      </c>
      <c r="G3113" s="243">
        <f>+IF(G3109=1,G3125*'CPP Detay Tum Ay'!G$150+(1-'Measured TV opt-pt'!G3125)*'CPP Detay Tum Ay'!G$132,IF(G3109=2,G3125*'CPP Detay (düşük)'!G$150+(1-'Measured TV opt-pt'!G3125)*'CPP Detay (düşük)'!G$132,IF(G3109=3,G3125*'CPP Detay (yüksek)'!G$150+(1-'Measured TV opt-pt'!G3125)*'CPP Detay (yüksek)'!G$132,"Girilen Rakamda Hata Var")))</f>
        <v>33.250313237817814</v>
      </c>
      <c r="H3113" s="243">
        <f>+IF(H3109=1,H3125*'CPP Detay Tum Ay'!H$150+(1-'Measured TV opt-pt'!H3125)*'CPP Detay Tum Ay'!H$132,IF(H3109=2,H3125*'CPP Detay (düşük)'!H$150+(1-'Measured TV opt-pt'!H3125)*'CPP Detay (düşük)'!H$132,IF(H3109=3,H3125*'CPP Detay (yüksek)'!H$150+(1-'Measured TV opt-pt'!H3125)*'CPP Detay (yüksek)'!H$132,"Girilen Rakamda Hata Var")))</f>
        <v>39.313858365178525</v>
      </c>
      <c r="I3113" s="243">
        <f>+IF(I3109=1,I3125*'CPP Detay Tum Ay'!I$150+(1-'Measured TV opt-pt'!I3125)*'CPP Detay Tum Ay'!I$132,IF(I3109=2,I3125*'CPP Detay (düşük)'!I$150+(1-'Measured TV opt-pt'!I3125)*'CPP Detay (düşük)'!I$132,IF(I3109=3,I3125*'CPP Detay (yüksek)'!I$150+(1-'Measured TV opt-pt'!I3125)*'CPP Detay (yüksek)'!I$132,"Girilen Rakamda Hata Var")))</f>
        <v>36.907266766357466</v>
      </c>
      <c r="J3113" s="243">
        <f>+IF(J3109=1,J3125*'CPP Detay Tum Ay'!J$150+(1-'Measured TV opt-pt'!J3125)*'CPP Detay Tum Ay'!J$132,IF(J3109=2,J3125*'CPP Detay (düşük)'!J$150+(1-'Measured TV opt-pt'!J3125)*'CPP Detay (düşük)'!J$132,IF(J3109=3,J3125*'CPP Detay (yüksek)'!J$150+(1-'Measured TV opt-pt'!J3125)*'CPP Detay (yüksek)'!J$132,"Girilen Rakamda Hata Var")))</f>
        <v>23.339975549570813</v>
      </c>
      <c r="K3113" s="243">
        <f>+IF(K3109=1,K3125*'CPP Detay Tum Ay'!K$150+(1-'Measured TV opt-pt'!K3125)*'CPP Detay Tum Ay'!K$132,IF(K3109=2,K3125*'CPP Detay (düşük)'!K$150+(1-'Measured TV opt-pt'!K3125)*'CPP Detay (düşük)'!K$132,IF(K3109=3,K3125*'CPP Detay (yüksek)'!K$150+(1-'Measured TV opt-pt'!K3125)*'CPP Detay (yüksek)'!K$132,"Girilen Rakamda Hata Var")))</f>
        <v>18.710514023581119</v>
      </c>
      <c r="L3113" s="257">
        <f>+IF(L3109=1,L3125*'CPP Detay Tum Ay'!L$150+(1-'Measured TV opt-pt'!L3125)*'CPP Detay Tum Ay'!L$132,IF(L3109=2,L3125*'CPP Detay (düşük)'!L$150+(1-'Measured TV opt-pt'!L3125)*'CPP Detay (düşük)'!L$132,IF(L3109=3,L3125*'CPP Detay (yüksek)'!L$150+(1-'Measured TV opt-pt'!L3125)*'CPP Detay (yüksek)'!L$132,"Girilen Rakamda Hata Var")))</f>
        <v>28.233970352734637</v>
      </c>
      <c r="M3113" s="257">
        <f>+IF(M3109=1,M3125*'CPP Detay Tum Ay'!M$150+(1-'Measured TV opt-pt'!M3125)*'CPP Detay Tum Ay'!M$132,IF(M3109=2,M3125*'CPP Detay (düşük)'!M$150+(1-'Measured TV opt-pt'!M3125)*'CPP Detay (düşük)'!M$132,IF(M3109=3,M3125*'CPP Detay (yüksek)'!M$150+(1-'Measured TV opt-pt'!M3125)*'CPP Detay (yüksek)'!M$132,"Girilen Rakamda Hata Var")))</f>
        <v>32.359637806635185</v>
      </c>
      <c r="N3113" s="257">
        <f>+IF(N3109=1,N3125*'CPP Detay Tum Ay'!N$150+(1-'Measured TV opt-pt'!N3125)*'CPP Detay Tum Ay'!N$132,IF(N3109=2,N3125*'CPP Detay (düşük)'!N$150+(1-'Measured TV opt-pt'!N3125)*'CPP Detay (düşük)'!N$132,IF(N3109=3,N3125*'CPP Detay (yüksek)'!N$150+(1-'Measured TV opt-pt'!N3125)*'CPP Detay (yüksek)'!N$132,"Girilen Rakamda Hata Var")))</f>
        <v>29.645492106680784</v>
      </c>
      <c r="O3113" s="258">
        <f>+IF(O3109=1,O3125*'CPP Detay Tum Ay'!O$150+(1-'Measured TV opt-pt'!O3125)*'CPP Detay Tum Ay'!O$132,IF(O3109=2,O3125*'CPP Detay (düşük)'!O$150+(1-'Measured TV opt-pt'!O3125)*'CPP Detay (düşük)'!O$132,IF(O3109=3,O3125*'CPP Detay (yüksek)'!O$150+(1-'Measured TV opt-pt'!O3125)*'CPP Detay (yüksek)'!O$132,"Girilen Rakamda Hata Var")))</f>
        <v>24.837976057063997</v>
      </c>
      <c r="P3113" s="244"/>
    </row>
    <row r="3114" spans="1:16" x14ac:dyDescent="0.25">
      <c r="A3114" s="193" t="s">
        <v>119</v>
      </c>
      <c r="B3114" s="376"/>
      <c r="C3114" s="77" t="s">
        <v>193</v>
      </c>
      <c r="D3114" s="243">
        <f>+IF(D3109=1,D3126*'CPP Detay Tum Ay'!D$206+(1-'Measured TV opt-pt'!D3126)*'CPP Detay Tum Ay'!D$188,IF(D3109=2,D3126*'CPP Detay (düşük)'!D$206+(1-'Measured TV opt-pt'!D3126)*'CPP Detay (düşük)'!D$188,IF(D3109=3,D3126*'CPP Detay (yüksek)'!D$206+(1-'Measured TV opt-pt'!D3126)*'CPP Detay (yüksek)'!D$188,"Girilen Rakamda Hata Var")))</f>
        <v>13.943968243927124</v>
      </c>
      <c r="E3114" s="243">
        <f>+IF(E3109=1,E3126*'CPP Detay Tum Ay'!E$206+(1-'Measured TV opt-pt'!E3126)*'CPP Detay Tum Ay'!E$188,IF(E3109=2,E3126*'CPP Detay (düşük)'!E$206+(1-'Measured TV opt-pt'!E3126)*'CPP Detay (düşük)'!E$188,IF(E3109=3,E3126*'CPP Detay (yüksek)'!E$206+(1-'Measured TV opt-pt'!E3126)*'CPP Detay (yüksek)'!E$188,"Girilen Rakamda Hata Var")))</f>
        <v>13.689274471026142</v>
      </c>
      <c r="F3114" s="243">
        <f>+IF(F3109=1,F3126*'CPP Detay Tum Ay'!F$206+(1-'Measured TV opt-pt'!F3126)*'CPP Detay Tum Ay'!F$188,IF(F3109=2,F3126*'CPP Detay (düşük)'!F$206+(1-'Measured TV opt-pt'!F3126)*'CPP Detay (düşük)'!F$188,IF(F3109=3,F3126*'CPP Detay (yüksek)'!F$206+(1-'Measured TV opt-pt'!F3126)*'CPP Detay (yüksek)'!F$188,"Girilen Rakamda Hata Var")))</f>
        <v>20.424785939054136</v>
      </c>
      <c r="G3114" s="243">
        <f>+IF(G3109=1,G3126*'CPP Detay Tum Ay'!G$206+(1-'Measured TV opt-pt'!G3126)*'CPP Detay Tum Ay'!G$188,IF(G3109=2,G3126*'CPP Detay (düşük)'!G$206+(1-'Measured TV opt-pt'!G3126)*'CPP Detay (düşük)'!G$188,IF(G3109=3,G3126*'CPP Detay (yüksek)'!G$206+(1-'Measured TV opt-pt'!G3126)*'CPP Detay (yüksek)'!G$188,"Girilen Rakamda Hata Var")))</f>
        <v>32.271918524266034</v>
      </c>
      <c r="H3114" s="243">
        <f>+IF(H3109=1,H3126*'CPP Detay Tum Ay'!H$206+(1-'Measured TV opt-pt'!H3126)*'CPP Detay Tum Ay'!H$188,IF(H3109=2,H3126*'CPP Detay (düşük)'!H$206+(1-'Measured TV opt-pt'!H3126)*'CPP Detay (düşük)'!H$188,IF(H3109=3,H3126*'CPP Detay (yüksek)'!H$206+(1-'Measured TV opt-pt'!H3126)*'CPP Detay (yüksek)'!H$188,"Girilen Rakamda Hata Var")))</f>
        <v>38.278835027185586</v>
      </c>
      <c r="I3114" s="243">
        <f>+IF(I3109=1,I3126*'CPP Detay Tum Ay'!I$206+(1-'Measured TV opt-pt'!I3126)*'CPP Detay Tum Ay'!I$188,IF(I3109=2,I3126*'CPP Detay (düşük)'!I$206+(1-'Measured TV opt-pt'!I3126)*'CPP Detay (düşük)'!I$188,IF(I3109=3,I3126*'CPP Detay (yüksek)'!I$206+(1-'Measured TV opt-pt'!I3126)*'CPP Detay (yüksek)'!I$188,"Girilen Rakamda Hata Var")))</f>
        <v>36.192018508337163</v>
      </c>
      <c r="J3114" s="243">
        <f>+IF(J3109=1,J3126*'CPP Detay Tum Ay'!J$206+(1-'Measured TV opt-pt'!J3126)*'CPP Detay Tum Ay'!J$188,IF(J3109=2,J3126*'CPP Detay (düşük)'!J$206+(1-'Measured TV opt-pt'!J3126)*'CPP Detay (düşük)'!J$188,IF(J3109=3,J3126*'CPP Detay (yüksek)'!J$206+(1-'Measured TV opt-pt'!J3126)*'CPP Detay (yüksek)'!J$188,"Girilen Rakamda Hata Var")))</f>
        <v>22.728049054904851</v>
      </c>
      <c r="K3114" s="243">
        <f>+IF(K3109=1,K3126*'CPP Detay Tum Ay'!K$206+(1-'Measured TV opt-pt'!K3126)*'CPP Detay Tum Ay'!K$188,IF(K3109=2,K3126*'CPP Detay (düşük)'!K$206+(1-'Measured TV opt-pt'!K3126)*'CPP Detay (düşük)'!K$188,IF(K3109=3,K3126*'CPP Detay (yüksek)'!K$206+(1-'Measured TV opt-pt'!K3126)*'CPP Detay (yüksek)'!K$188,"Girilen Rakamda Hata Var")))</f>
        <v>18.223699486586575</v>
      </c>
      <c r="L3114" s="257">
        <f>+IF(L3109=1,L3126*'CPP Detay Tum Ay'!L$206+(1-'Measured TV opt-pt'!L3126)*'CPP Detay Tum Ay'!L$188,IF(L3109=2,L3126*'CPP Detay (düşük)'!L$206+(1-'Measured TV opt-pt'!L3126)*'CPP Detay (düşük)'!L$188,IF(L3109=3,L3126*'CPP Detay (yüksek)'!L$206+(1-'Measured TV opt-pt'!L3126)*'CPP Detay (yüksek)'!L$188,"Girilen Rakamda Hata Var")))</f>
        <v>35.145626645182467</v>
      </c>
      <c r="M3114" s="257">
        <f>+IF(M3109=1,M3126*'CPP Detay Tum Ay'!M$206+(1-'Measured TV opt-pt'!M3126)*'CPP Detay Tum Ay'!M$188,IF(M3109=2,M3126*'CPP Detay (düşük)'!M$206+(1-'Measured TV opt-pt'!M3126)*'CPP Detay (düşük)'!M$188,IF(M3109=3,M3126*'CPP Detay (yüksek)'!M$206+(1-'Measured TV opt-pt'!M3126)*'CPP Detay (yüksek)'!M$188,"Girilen Rakamda Hata Var")))</f>
        <v>36.521554108764683</v>
      </c>
      <c r="N3114" s="257">
        <f>+IF(N3109=1,N3126*'CPP Detay Tum Ay'!N$206+(1-'Measured TV opt-pt'!N3126)*'CPP Detay Tum Ay'!N$188,IF(N3109=2,N3126*'CPP Detay (düşük)'!N$206+(1-'Measured TV opt-pt'!N3126)*'CPP Detay (düşük)'!N$188,IF(N3109=3,N3126*'CPP Detay (yüksek)'!N$206+(1-'Measured TV opt-pt'!N3126)*'CPP Detay (yüksek)'!N$188,"Girilen Rakamda Hata Var")))</f>
        <v>32.626585992454281</v>
      </c>
      <c r="O3114" s="258">
        <f>+IF(O3109=1,O3126*'CPP Detay Tum Ay'!O$206+(1-'Measured TV opt-pt'!O3126)*'CPP Detay Tum Ay'!O$188,IF(O3109=2,O3126*'CPP Detay (düşük)'!O$206+(1-'Measured TV opt-pt'!O3126)*'CPP Detay (düşük)'!O$188,IF(O3109=3,O3126*'CPP Detay (yüksek)'!O$206+(1-'Measured TV opt-pt'!O3126)*'CPP Detay (yüksek)'!O$188,"Girilen Rakamda Hata Var")))</f>
        <v>0</v>
      </c>
      <c r="P3114" s="244"/>
    </row>
    <row r="3115" spans="1:16" ht="15.75" thickBot="1" x14ac:dyDescent="0.3">
      <c r="A3115" s="193" t="s">
        <v>119</v>
      </c>
      <c r="B3115" s="376"/>
      <c r="C3115" s="96" t="s">
        <v>229</v>
      </c>
      <c r="D3115" s="243">
        <f>+IF(D3109=1,D3127*'CPP Detay Tum Ay'!D$262+(1-'Measured TV opt-pt'!D3127)*'CPP Detay Tum Ay'!D$244,IF(D3109=2,D3127*'CPP Detay (düşük)'!D$262+(1-'Measured TV opt-pt'!D3127)*'CPP Detay (düşük)'!D$244,IF(D3109=3,D3127*'CPP Detay (yüksek)'!D$262+(1-'Measured TV opt-pt'!D3127)*'CPP Detay (yüksek)'!D$244,"Girilen Rakamda Hata Var")))</f>
        <v>0</v>
      </c>
      <c r="E3115" s="163">
        <f>+IF(E3109=1,E3127*'CPP Detay Tum Ay'!E$262+(1-'Measured TV opt-pt'!E3127)*'CPP Detay Tum Ay'!E$244,IF(E3109=2,E3127*'CPP Detay (düşük)'!E$262+(1-'Measured TV opt-pt'!E3127)*'CPP Detay (düşük)'!E$244,IF(E3109=3,E3127*'CPP Detay (yüksek)'!E$262+(1-'Measured TV opt-pt'!E3127)*'CPP Detay (yüksek)'!E$244,"Girilen Rakamda Hata Var")))</f>
        <v>0</v>
      </c>
      <c r="F3115" s="163">
        <f>+IF(F3109=1,F3127*'CPP Detay Tum Ay'!F$262+(1-'Measured TV opt-pt'!F3127)*'CPP Detay Tum Ay'!F$244,IF(F3109=2,F3127*'CPP Detay (düşük)'!F$262+(1-'Measured TV opt-pt'!F3127)*'CPP Detay (düşük)'!F$244,IF(F3109=3,F3127*'CPP Detay (yüksek)'!F$262+(1-'Measured TV opt-pt'!F3127)*'CPP Detay (yüksek)'!F$244,"Girilen Rakamda Hata Var")))</f>
        <v>0</v>
      </c>
      <c r="G3115" s="163">
        <f>+IF(G3109=1,G3127*'CPP Detay Tum Ay'!G$262+(1-'Measured TV opt-pt'!G3127)*'CPP Detay Tum Ay'!G$244,IF(G3109=2,G3127*'CPP Detay (düşük)'!G$262+(1-'Measured TV opt-pt'!G3127)*'CPP Detay (düşük)'!G$244,IF(G3109=3,G3127*'CPP Detay (yüksek)'!G$262+(1-'Measured TV opt-pt'!G3127)*'CPP Detay (yüksek)'!G$244,"Girilen Rakamda Hata Var")))</f>
        <v>0</v>
      </c>
      <c r="H3115" s="163">
        <f>+IF(H3109=1,H3127*'CPP Detay Tum Ay'!H$262+(1-'Measured TV opt-pt'!H3127)*'CPP Detay Tum Ay'!H$244,IF(H3109=2,H3127*'CPP Detay (düşük)'!H$262+(1-'Measured TV opt-pt'!H3127)*'CPP Detay (düşük)'!H$244,IF(H3109=3,H3127*'CPP Detay (yüksek)'!H$262+(1-'Measured TV opt-pt'!H3127)*'CPP Detay (yüksek)'!H$244,"Girilen Rakamda Hata Var")))</f>
        <v>0</v>
      </c>
      <c r="I3115" s="163">
        <f>+IF(I3109=1,I3127*'CPP Detay Tum Ay'!I$262+(1-'Measured TV opt-pt'!I3127)*'CPP Detay Tum Ay'!I$244,IF(I3109=2,I3127*'CPP Detay (düşük)'!I$262+(1-'Measured TV opt-pt'!I3127)*'CPP Detay (düşük)'!I$244,IF(I3109=3,I3127*'CPP Detay (yüksek)'!I$262+(1-'Measured TV opt-pt'!I3127)*'CPP Detay (yüksek)'!I$244,"Girilen Rakamda Hata Var")))</f>
        <v>0</v>
      </c>
      <c r="J3115" s="163">
        <f>+IF(J3109=1,J3127*'CPP Detay Tum Ay'!J$262+(1-'Measured TV opt-pt'!J3127)*'CPP Detay Tum Ay'!J$244,IF(J3109=2,J3127*'CPP Detay (düşük)'!J$262+(1-'Measured TV opt-pt'!J3127)*'CPP Detay (düşük)'!J$244,IF(J3109=3,J3127*'CPP Detay (yüksek)'!J$262+(1-'Measured TV opt-pt'!J3127)*'CPP Detay (yüksek)'!J$244,"Girilen Rakamda Hata Var")))</f>
        <v>0</v>
      </c>
      <c r="K3115" s="163">
        <f>+IF(K3109=1,K3127*'CPP Detay Tum Ay'!K$262+(1-'Measured TV opt-pt'!K3127)*'CPP Detay Tum Ay'!K$244,IF(K3109=2,K3127*'CPP Detay (düşük)'!K$262+(1-'Measured TV opt-pt'!K3127)*'CPP Detay (düşük)'!K$244,IF(K3109=3,K3127*'CPP Detay (yüksek)'!K$262+(1-'Measured TV opt-pt'!K3127)*'CPP Detay (yüksek)'!K$244,"Girilen Rakamda Hata Var")))</f>
        <v>0</v>
      </c>
      <c r="L3115" s="163">
        <f>+IF(L3109=1,L3127*'CPP Detay Tum Ay'!L$262+(1-'Measured TV opt-pt'!L3127)*'CPP Detay Tum Ay'!L$244,IF(L3109=2,L3127*'CPP Detay (düşük)'!L$262+(1-'Measured TV opt-pt'!L3127)*'CPP Detay (düşük)'!L$244,IF(L3109=3,L3127*'CPP Detay (yüksek)'!L$262+(1-'Measured TV opt-pt'!L3127)*'CPP Detay (yüksek)'!L$244,"Girilen Rakamda Hata Var")))</f>
        <v>0</v>
      </c>
      <c r="M3115" s="163">
        <f>+IF(M3109=1,M3127*'CPP Detay Tum Ay'!M$262+(1-'Measured TV opt-pt'!M3127)*'CPP Detay Tum Ay'!M$244,IF(M3109=2,M3127*'CPP Detay (düşük)'!M$262+(1-'Measured TV opt-pt'!M3127)*'CPP Detay (düşük)'!M$244,IF(M3109=3,M3127*'CPP Detay (yüksek)'!M$262+(1-'Measured TV opt-pt'!M3127)*'CPP Detay (yüksek)'!M$244,"Girilen Rakamda Hata Var")))</f>
        <v>0</v>
      </c>
      <c r="N3115" s="163">
        <f>+IF(N3109=1,N3127*'CPP Detay Tum Ay'!N$262+(1-'Measured TV opt-pt'!N3127)*'CPP Detay Tum Ay'!N$244,IF(N3109=2,N3127*'CPP Detay (düşük)'!N$262+(1-'Measured TV opt-pt'!N3127)*'CPP Detay (düşük)'!N$244,IF(N3109=3,N3127*'CPP Detay (yüksek)'!N$262+(1-'Measured TV opt-pt'!N3127)*'CPP Detay (yüksek)'!N$244,"Girilen Rakamda Hata Var")))</f>
        <v>0</v>
      </c>
      <c r="O3115" s="164">
        <f>+IF(O3109=1,O3127*'CPP Detay Tum Ay'!O$262+(1-'Measured TV opt-pt'!O3127)*'CPP Detay Tum Ay'!O$244,IF(O3109=2,O3127*'CPP Detay (düşük)'!O$262+(1-'Measured TV opt-pt'!O3127)*'CPP Detay (düşük)'!O$244,IF(O3109=3,O3127*'CPP Detay (yüksek)'!O$262+(1-'Measured TV opt-pt'!O3127)*'CPP Detay (yüksek)'!O$244,"Girilen Rakamda Hata Var")))</f>
        <v>0</v>
      </c>
      <c r="P3115" s="164"/>
    </row>
    <row r="3116" spans="1:16" x14ac:dyDescent="0.25">
      <c r="A3116" s="193" t="s">
        <v>119</v>
      </c>
      <c r="B3116" s="376"/>
      <c r="C3116" s="263" t="s">
        <v>16</v>
      </c>
      <c r="D3116" s="264">
        <f>+SUMPRODUCT(D3117:D3121,D3104:D3108)</f>
        <v>26.479035074902292</v>
      </c>
      <c r="E3116" s="264">
        <f t="shared" ref="E3116" si="7080">+SUMPRODUCT(E3117:E3121,E3104:E3108)</f>
        <v>26.510208723246834</v>
      </c>
      <c r="F3116" s="264">
        <f t="shared" ref="F3116" si="7081">+SUMPRODUCT(F3117:F3121,F3104:F3108)</f>
        <v>28.971888761201811</v>
      </c>
      <c r="G3116" s="264">
        <f t="shared" ref="G3116" si="7082">+SUMPRODUCT(G3117:G3121,G3104:G3108)</f>
        <v>39.681272805545021</v>
      </c>
      <c r="H3116" s="264">
        <f t="shared" ref="H3116" si="7083">+SUMPRODUCT(H3117:H3121,H3104:H3108)</f>
        <v>46.693852032904125</v>
      </c>
      <c r="I3116" s="264">
        <f t="shared" ref="I3116" si="7084">+SUMPRODUCT(I3117:I3121,I3104:I3108)</f>
        <v>43.795524086842136</v>
      </c>
      <c r="J3116" s="264">
        <f t="shared" ref="J3116" si="7085">+SUMPRODUCT(J3117:J3121,J3104:J3108)</f>
        <v>27.448458898148143</v>
      </c>
      <c r="K3116" s="264">
        <f t="shared" ref="K3116" si="7086">+SUMPRODUCT(K3117:K3121,K3104:K3108)</f>
        <v>23.188522576025889</v>
      </c>
      <c r="L3116" s="264">
        <f t="shared" ref="L3116" si="7087">+SUMPRODUCT(L3117:L3121,L3104:L3108)</f>
        <v>33.299156543907785</v>
      </c>
      <c r="M3116" s="264">
        <f t="shared" ref="M3116" si="7088">+SUMPRODUCT(M3117:M3121,M3104:M3108)</f>
        <v>37.028214579706173</v>
      </c>
      <c r="N3116" s="264">
        <f t="shared" ref="N3116" si="7089">+SUMPRODUCT(N3117:N3121,N3104:N3108)</f>
        <v>34.280449692454184</v>
      </c>
      <c r="O3116" s="265">
        <f t="shared" ref="O3116" si="7090">+SUMPRODUCT(O3117:O3121,O3104:O3108)</f>
        <v>29.126033809479445</v>
      </c>
      <c r="P3116" s="165"/>
    </row>
    <row r="3117" spans="1:16" x14ac:dyDescent="0.25">
      <c r="A3117" s="193" t="s">
        <v>119</v>
      </c>
      <c r="B3117" s="376"/>
      <c r="C3117" s="77" t="s">
        <v>212</v>
      </c>
      <c r="D3117" s="261">
        <f>+D3111*(D3123*D3149+(1-D3123)*D3148)</f>
        <v>25.125308957069588</v>
      </c>
      <c r="E3117" s="261">
        <f t="shared" ref="E3117:O3117" si="7091">+E3111*(E3123*E3149+(1-E3123)*E3148)</f>
        <v>24.537311594256781</v>
      </c>
      <c r="F3117" s="261">
        <f t="shared" si="7091"/>
        <v>26.457688226585066</v>
      </c>
      <c r="G3117" s="261">
        <f t="shared" si="7091"/>
        <v>35.284441824979439</v>
      </c>
      <c r="H3117" s="261">
        <f t="shared" si="7091"/>
        <v>41.574490490579571</v>
      </c>
      <c r="I3117" s="261">
        <f t="shared" si="7091"/>
        <v>39.600224795497795</v>
      </c>
      <c r="J3117" s="261">
        <f t="shared" si="7091"/>
        <v>25.475090071896634</v>
      </c>
      <c r="K3117" s="261">
        <f t="shared" si="7091"/>
        <v>22.846721476057844</v>
      </c>
      <c r="L3117" s="261">
        <f t="shared" si="7091"/>
        <v>31.183601739800341</v>
      </c>
      <c r="M3117" s="261">
        <f t="shared" si="7091"/>
        <v>35.033452856735813</v>
      </c>
      <c r="N3117" s="261">
        <f t="shared" si="7091"/>
        <v>32.570779472239778</v>
      </c>
      <c r="O3117" s="262">
        <f t="shared" si="7091"/>
        <v>27.479540942444356</v>
      </c>
      <c r="P3117" s="162"/>
    </row>
    <row r="3118" spans="1:16" x14ac:dyDescent="0.25">
      <c r="A3118" s="193" t="s">
        <v>119</v>
      </c>
      <c r="B3118" s="376"/>
      <c r="C3118" s="77" t="s">
        <v>213</v>
      </c>
      <c r="D3118" s="261">
        <f>+D3112*(D3124*D3149+(1-D3124)*D3148)</f>
        <v>0</v>
      </c>
      <c r="E3118" s="261">
        <f t="shared" ref="E3118:O3118" si="7092">+E3112*(E3124*E3149+(1-E3124)*E3148)</f>
        <v>0</v>
      </c>
      <c r="F3118" s="261">
        <f t="shared" si="7092"/>
        <v>0</v>
      </c>
      <c r="G3118" s="261">
        <f t="shared" si="7092"/>
        <v>0</v>
      </c>
      <c r="H3118" s="261">
        <f t="shared" si="7092"/>
        <v>0</v>
      </c>
      <c r="I3118" s="261">
        <f t="shared" si="7092"/>
        <v>0</v>
      </c>
      <c r="J3118" s="261">
        <f t="shared" si="7092"/>
        <v>0</v>
      </c>
      <c r="K3118" s="261">
        <f t="shared" si="7092"/>
        <v>0</v>
      </c>
      <c r="L3118" s="261">
        <f t="shared" si="7092"/>
        <v>0</v>
      </c>
      <c r="M3118" s="261">
        <f t="shared" si="7092"/>
        <v>0</v>
      </c>
      <c r="N3118" s="261">
        <f t="shared" si="7092"/>
        <v>0</v>
      </c>
      <c r="O3118" s="262">
        <f t="shared" si="7092"/>
        <v>0</v>
      </c>
      <c r="P3118" s="244"/>
    </row>
    <row r="3119" spans="1:16" x14ac:dyDescent="0.25">
      <c r="A3119" s="193" t="s">
        <v>119</v>
      </c>
      <c r="B3119" s="376"/>
      <c r="C3119" s="77" t="s">
        <v>214</v>
      </c>
      <c r="D3119" s="261">
        <f>+D3113*(D3125*D3149+(1-D3125)*D3148)</f>
        <v>30.497237996088256</v>
      </c>
      <c r="E3119" s="261">
        <f t="shared" ref="E3119:O3119" si="7093">+E3113*(E3125*E3149+(1-E3125)*E3148)</f>
        <v>31.409123259147247</v>
      </c>
      <c r="F3119" s="261">
        <f t="shared" si="7093"/>
        <v>35.416332230027784</v>
      </c>
      <c r="G3119" s="261">
        <f t="shared" si="7093"/>
        <v>45.236759875005809</v>
      </c>
      <c r="H3119" s="261">
        <f t="shared" si="7093"/>
        <v>53.486159901881457</v>
      </c>
      <c r="I3119" s="261">
        <f t="shared" si="7093"/>
        <v>50.212013114318161</v>
      </c>
      <c r="J3119" s="261">
        <f t="shared" si="7093"/>
        <v>30.981070340658516</v>
      </c>
      <c r="K3119" s="261">
        <f t="shared" si="7093"/>
        <v>24.836005069641278</v>
      </c>
      <c r="L3119" s="261">
        <f t="shared" si="7093"/>
        <v>39.187743654759302</v>
      </c>
      <c r="M3119" s="261">
        <f t="shared" si="7093"/>
        <v>43.959010066720587</v>
      </c>
      <c r="N3119" s="261">
        <f t="shared" si="7093"/>
        <v>40.5647587687642</v>
      </c>
      <c r="O3119" s="262">
        <f t="shared" si="7093"/>
        <v>34.129619164646762</v>
      </c>
      <c r="P3119" s="244"/>
    </row>
    <row r="3120" spans="1:16" x14ac:dyDescent="0.25">
      <c r="A3120" s="193" t="s">
        <v>119</v>
      </c>
      <c r="B3120" s="376"/>
      <c r="C3120" s="77" t="s">
        <v>215</v>
      </c>
      <c r="D3120" s="161">
        <f>+D3114*(D3126*D3149+(1-D3126)*D3148)</f>
        <v>18.853749659126425</v>
      </c>
      <c r="E3120" s="161">
        <f t="shared" ref="E3120:O3120" si="7094">+E3114*(E3126*E3149+(1-E3126)*E3148)</f>
        <v>18.100682485675463</v>
      </c>
      <c r="F3120" s="161">
        <f t="shared" si="7094"/>
        <v>27.006731869040753</v>
      </c>
      <c r="G3120" s="161">
        <f t="shared" si="7094"/>
        <v>43.905662438318274</v>
      </c>
      <c r="H3120" s="161">
        <f t="shared" si="7094"/>
        <v>52.078019717729426</v>
      </c>
      <c r="I3120" s="161">
        <f t="shared" si="7094"/>
        <v>49.238924125120896</v>
      </c>
      <c r="J3120" s="161">
        <f t="shared" si="7094"/>
        <v>30.168809944999815</v>
      </c>
      <c r="K3120" s="161">
        <f t="shared" si="7094"/>
        <v>24.189816071651503</v>
      </c>
      <c r="L3120" s="161">
        <f t="shared" si="7094"/>
        <v>48.78087602808192</v>
      </c>
      <c r="M3120" s="161">
        <f t="shared" si="7094"/>
        <v>49.612772995570346</v>
      </c>
      <c r="N3120" s="161">
        <f t="shared" si="7094"/>
        <v>44.643873188868163</v>
      </c>
      <c r="O3120" s="162">
        <f t="shared" si="7094"/>
        <v>0</v>
      </c>
      <c r="P3120" s="244"/>
    </row>
    <row r="3121" spans="1:53" ht="15.75" thickBot="1" x14ac:dyDescent="0.3">
      <c r="A3121" s="193" t="s">
        <v>119</v>
      </c>
      <c r="B3121" s="376"/>
      <c r="C3121" s="96" t="s">
        <v>230</v>
      </c>
      <c r="D3121" s="163">
        <f>+D3115*(D3127*D3149+(1-D3127)*D3148)</f>
        <v>0</v>
      </c>
      <c r="E3121" s="163">
        <f t="shared" ref="E3121:O3121" si="7095">+E3115*(E3127*E3149+(1-E3127)*E3148)</f>
        <v>0</v>
      </c>
      <c r="F3121" s="163">
        <f t="shared" si="7095"/>
        <v>0</v>
      </c>
      <c r="G3121" s="163">
        <f t="shared" si="7095"/>
        <v>0</v>
      </c>
      <c r="H3121" s="163">
        <f t="shared" si="7095"/>
        <v>0</v>
      </c>
      <c r="I3121" s="163">
        <f t="shared" si="7095"/>
        <v>0</v>
      </c>
      <c r="J3121" s="163">
        <f t="shared" si="7095"/>
        <v>0</v>
      </c>
      <c r="K3121" s="163">
        <f t="shared" si="7095"/>
        <v>0</v>
      </c>
      <c r="L3121" s="163">
        <f t="shared" si="7095"/>
        <v>0</v>
      </c>
      <c r="M3121" s="163">
        <f t="shared" si="7095"/>
        <v>0</v>
      </c>
      <c r="N3121" s="163">
        <f t="shared" si="7095"/>
        <v>0</v>
      </c>
      <c r="O3121" s="164">
        <f t="shared" si="7095"/>
        <v>0</v>
      </c>
      <c r="P3121" s="164"/>
    </row>
    <row r="3122" spans="1:53" x14ac:dyDescent="0.25">
      <c r="A3122" s="193" t="s">
        <v>119</v>
      </c>
      <c r="B3122" s="376"/>
      <c r="C3122" s="204" t="s">
        <v>2</v>
      </c>
      <c r="D3122" s="205">
        <f>+IFERROR(SUMPRODUCT(D3123:D3127,D3129:D3133)/D3128,0)</f>
        <v>0</v>
      </c>
      <c r="E3122" s="205">
        <f t="shared" ref="E3122" si="7096">+IFERROR(SUMPRODUCT(E3123:E3127,E3129:E3133)/E3128,0)</f>
        <v>0</v>
      </c>
      <c r="F3122" s="205">
        <f t="shared" ref="F3122" si="7097">+IFERROR(SUMPRODUCT(F3123:F3127,F3129:F3133)/F3128,0)</f>
        <v>0</v>
      </c>
      <c r="G3122" s="205">
        <f t="shared" ref="G3122" si="7098">+IFERROR(SUMPRODUCT(G3123:G3127,G3129:G3133)/G3128,0)</f>
        <v>0</v>
      </c>
      <c r="H3122" s="205">
        <f t="shared" ref="H3122" si="7099">+IFERROR(SUMPRODUCT(H3123:H3127,H3129:H3133)/H3128,0)</f>
        <v>0</v>
      </c>
      <c r="I3122" s="205">
        <f t="shared" ref="I3122" si="7100">+IFERROR(SUMPRODUCT(I3123:I3127,I3129:I3133)/I3128,0)</f>
        <v>0.50000000000000011</v>
      </c>
      <c r="J3122" s="205">
        <f t="shared" ref="J3122" si="7101">+IFERROR(SUMPRODUCT(J3123:J3127,J3129:J3133)/J3128,0)</f>
        <v>0.49999999999999989</v>
      </c>
      <c r="K3122" s="205">
        <f t="shared" ref="K3122" si="7102">+IFERROR(SUMPRODUCT(K3123:K3127,K3129:K3133)/K3128,0)</f>
        <v>0.49999999999999983</v>
      </c>
      <c r="L3122" s="205">
        <f t="shared" ref="L3122" si="7103">+IFERROR(SUMPRODUCT(L3123:L3127,L3129:L3133)/L3128,0)</f>
        <v>0</v>
      </c>
      <c r="M3122" s="205">
        <f t="shared" ref="M3122" si="7104">+IFERROR(SUMPRODUCT(M3123:M3127,M3129:M3133)/M3128,0)</f>
        <v>0</v>
      </c>
      <c r="N3122" s="205">
        <f t="shared" ref="N3122" si="7105">+IFERROR(SUMPRODUCT(N3123:N3127,N3129:N3133)/N3128,0)</f>
        <v>0</v>
      </c>
      <c r="O3122" s="205">
        <f t="shared" ref="O3122" si="7106">+IFERROR(SUMPRODUCT(O3123:O3127,O3129:O3133)/O3128,0)</f>
        <v>0</v>
      </c>
      <c r="P3122" s="166">
        <f>+SUMPRODUCT(D3122:O3122,D3128:O3128)/P3128</f>
        <v>0.5</v>
      </c>
      <c r="R3122" s="192">
        <f>+D3122</f>
        <v>0</v>
      </c>
      <c r="S3122" s="192">
        <f t="shared" ref="S3122" si="7107">+E3122</f>
        <v>0</v>
      </c>
      <c r="T3122" s="192">
        <f t="shared" ref="T3122" si="7108">+F3122</f>
        <v>0</v>
      </c>
      <c r="U3122" s="192">
        <f t="shared" ref="U3122" si="7109">+G3122</f>
        <v>0</v>
      </c>
      <c r="V3122" s="192">
        <f t="shared" ref="V3122" si="7110">+H3122</f>
        <v>0</v>
      </c>
      <c r="W3122" s="192">
        <f t="shared" ref="W3122" si="7111">+I3122</f>
        <v>0.50000000000000011</v>
      </c>
      <c r="X3122" s="192">
        <f t="shared" ref="X3122" si="7112">+J3122</f>
        <v>0.49999999999999989</v>
      </c>
      <c r="Y3122" s="192">
        <f t="shared" ref="Y3122" si="7113">+K3122</f>
        <v>0.49999999999999983</v>
      </c>
      <c r="Z3122" s="192">
        <f t="shared" ref="Z3122" si="7114">+L3122</f>
        <v>0</v>
      </c>
      <c r="AA3122" s="192">
        <f t="shared" ref="AA3122" si="7115">+M3122</f>
        <v>0</v>
      </c>
      <c r="AB3122" s="192">
        <f t="shared" ref="AB3122" si="7116">+N3122</f>
        <v>0</v>
      </c>
      <c r="AC3122" s="192">
        <f t="shared" ref="AC3122" si="7117">+O3122</f>
        <v>0</v>
      </c>
      <c r="AD3122" s="190">
        <f>+D3128</f>
        <v>0</v>
      </c>
      <c r="AE3122" s="190">
        <f t="shared" ref="AE3122" si="7118">+E3128</f>
        <v>0</v>
      </c>
      <c r="AF3122" s="190">
        <f t="shared" ref="AF3122" si="7119">+F3128</f>
        <v>0</v>
      </c>
      <c r="AG3122" s="190">
        <f t="shared" ref="AG3122" si="7120">+G3128</f>
        <v>0</v>
      </c>
      <c r="AH3122" s="190">
        <f t="shared" ref="AH3122" si="7121">+H3128</f>
        <v>0</v>
      </c>
      <c r="AI3122" s="190">
        <f t="shared" ref="AI3122" si="7122">+I3128</f>
        <v>1339.44897512376</v>
      </c>
      <c r="AJ3122" s="190">
        <f t="shared" ref="AJ3122" si="7123">+J3128</f>
        <v>547.74430456966866</v>
      </c>
      <c r="AK3122" s="190">
        <f t="shared" ref="AK3122" si="7124">+K3128</f>
        <v>644.50383705871741</v>
      </c>
      <c r="AL3122" s="190">
        <f t="shared" ref="AL3122" si="7125">+L3128</f>
        <v>0</v>
      </c>
      <c r="AM3122" s="190">
        <f t="shared" ref="AM3122" si="7126">+M3128</f>
        <v>0</v>
      </c>
      <c r="AN3122" s="190">
        <f t="shared" ref="AN3122" si="7127">+N3128</f>
        <v>0</v>
      </c>
      <c r="AO3122" s="190">
        <f t="shared" ref="AO3122" si="7128">+O3128</f>
        <v>0</v>
      </c>
    </row>
    <row r="3123" spans="1:53" x14ac:dyDescent="0.25">
      <c r="A3123" s="193" t="s">
        <v>119</v>
      </c>
      <c r="B3123" s="376"/>
      <c r="C3123" s="178" t="s">
        <v>3</v>
      </c>
      <c r="D3123" s="179">
        <v>0.5</v>
      </c>
      <c r="E3123" s="179">
        <v>0.5</v>
      </c>
      <c r="F3123" s="179">
        <v>0.5</v>
      </c>
      <c r="G3123" s="179">
        <v>0.5</v>
      </c>
      <c r="H3123" s="179">
        <v>0.5</v>
      </c>
      <c r="I3123" s="179">
        <v>0.5</v>
      </c>
      <c r="J3123" s="179">
        <v>0.5</v>
      </c>
      <c r="K3123" s="179">
        <v>0.5</v>
      </c>
      <c r="L3123" s="179">
        <v>0.4834974169537235</v>
      </c>
      <c r="M3123" s="179">
        <v>0.45414569524687309</v>
      </c>
      <c r="N3123" s="179">
        <v>0.38276016431267579</v>
      </c>
      <c r="O3123" s="179">
        <v>0.34111134082271427</v>
      </c>
      <c r="P3123" s="180">
        <f>+SUMPRODUCT(D3123:O3123,D3129:O3129)/P3129</f>
        <v>0.5</v>
      </c>
    </row>
    <row r="3124" spans="1:53" x14ac:dyDescent="0.25">
      <c r="A3124" s="193" t="s">
        <v>119</v>
      </c>
      <c r="B3124" s="376"/>
      <c r="C3124" s="178" t="s">
        <v>200</v>
      </c>
      <c r="D3124" s="179">
        <v>0.5</v>
      </c>
      <c r="E3124" s="179">
        <v>0.5</v>
      </c>
      <c r="F3124" s="179">
        <v>0.5</v>
      </c>
      <c r="G3124" s="179">
        <v>0.5</v>
      </c>
      <c r="H3124" s="179">
        <v>0.5</v>
      </c>
      <c r="I3124" s="179">
        <v>0.5</v>
      </c>
      <c r="J3124" s="179">
        <v>0.5</v>
      </c>
      <c r="K3124" s="179">
        <v>0.5</v>
      </c>
      <c r="L3124" s="179">
        <v>0.4834974169537235</v>
      </c>
      <c r="M3124" s="179">
        <v>0.45414569524687309</v>
      </c>
      <c r="N3124" s="179">
        <v>0.38276016431267579</v>
      </c>
      <c r="O3124" s="179">
        <v>0.34111134082271427</v>
      </c>
      <c r="P3124" s="242"/>
    </row>
    <row r="3125" spans="1:53" x14ac:dyDescent="0.25">
      <c r="A3125" s="193" t="s">
        <v>119</v>
      </c>
      <c r="B3125" s="376"/>
      <c r="C3125" s="178" t="s">
        <v>201</v>
      </c>
      <c r="D3125" s="179">
        <v>0.5</v>
      </c>
      <c r="E3125" s="179">
        <v>0.5</v>
      </c>
      <c r="F3125" s="179">
        <v>0.5</v>
      </c>
      <c r="G3125" s="179">
        <v>0.5</v>
      </c>
      <c r="H3125" s="179">
        <v>0.5</v>
      </c>
      <c r="I3125" s="179">
        <v>0.5</v>
      </c>
      <c r="J3125" s="179">
        <v>0.5</v>
      </c>
      <c r="K3125" s="179">
        <v>0.5</v>
      </c>
      <c r="L3125" s="179">
        <v>0.4834974169537235</v>
      </c>
      <c r="M3125" s="179">
        <v>0.45414569524687309</v>
      </c>
      <c r="N3125" s="179">
        <v>0.38276016431267579</v>
      </c>
      <c r="O3125" s="179">
        <v>0.34111134082271427</v>
      </c>
      <c r="P3125" s="242"/>
    </row>
    <row r="3126" spans="1:53" x14ac:dyDescent="0.25">
      <c r="A3126" s="193" t="s">
        <v>119</v>
      </c>
      <c r="B3126" s="376"/>
      <c r="C3126" s="178" t="s">
        <v>202</v>
      </c>
      <c r="D3126" s="179">
        <v>0.5</v>
      </c>
      <c r="E3126" s="179">
        <v>0.5</v>
      </c>
      <c r="F3126" s="179">
        <v>0.5</v>
      </c>
      <c r="G3126" s="179">
        <v>0.5</v>
      </c>
      <c r="H3126" s="179">
        <v>0.5</v>
      </c>
      <c r="I3126" s="179">
        <v>0.5</v>
      </c>
      <c r="J3126" s="179">
        <v>0.5</v>
      </c>
      <c r="K3126" s="179">
        <v>0.5</v>
      </c>
      <c r="L3126" s="179">
        <v>0.4834974169537235</v>
      </c>
      <c r="M3126" s="179">
        <v>0.45414569524687309</v>
      </c>
      <c r="N3126" s="179">
        <v>0.38276016431267579</v>
      </c>
      <c r="O3126" s="179">
        <v>0.34111134082271427</v>
      </c>
      <c r="P3126" s="242"/>
    </row>
    <row r="3127" spans="1:53" ht="15.75" thickBot="1" x14ac:dyDescent="0.3">
      <c r="A3127" s="193" t="s">
        <v>119</v>
      </c>
      <c r="B3127" s="376"/>
      <c r="C3127" s="280" t="s">
        <v>231</v>
      </c>
      <c r="D3127" s="179">
        <v>0.5</v>
      </c>
      <c r="E3127" s="179">
        <v>0.5</v>
      </c>
      <c r="F3127" s="179">
        <v>0.5</v>
      </c>
      <c r="G3127" s="179">
        <v>0.5</v>
      </c>
      <c r="H3127" s="179">
        <v>0.5</v>
      </c>
      <c r="I3127" s="179">
        <v>0.5</v>
      </c>
      <c r="J3127" s="179">
        <v>0.5</v>
      </c>
      <c r="K3127" s="179">
        <v>0.5</v>
      </c>
      <c r="L3127" s="179">
        <v>0.4834974169537235</v>
      </c>
      <c r="M3127" s="179">
        <v>0.45414569524687309</v>
      </c>
      <c r="N3127" s="179">
        <v>0.38276016431267579</v>
      </c>
      <c r="O3127" s="179">
        <v>0.34111134082271427</v>
      </c>
      <c r="P3127" s="182" t="e">
        <f t="shared" ref="P3127" si="7129">+SUMPRODUCT(D3127:O3127,D3133:O3133)/P3133</f>
        <v>#DIV/0!</v>
      </c>
    </row>
    <row r="3128" spans="1:53" x14ac:dyDescent="0.25">
      <c r="A3128" s="193" t="s">
        <v>119</v>
      </c>
      <c r="B3128" s="376"/>
      <c r="C3128" s="99" t="s">
        <v>239</v>
      </c>
      <c r="D3128" s="100">
        <f>+D3097/D3110/30</f>
        <v>0</v>
      </c>
      <c r="E3128" s="100">
        <f t="shared" ref="E3128:O3128" si="7130">+E3097/E3110/30</f>
        <v>0</v>
      </c>
      <c r="F3128" s="100">
        <f t="shared" si="7130"/>
        <v>0</v>
      </c>
      <c r="G3128" s="100">
        <f t="shared" si="7130"/>
        <v>0</v>
      </c>
      <c r="H3128" s="100">
        <f t="shared" si="7130"/>
        <v>0</v>
      </c>
      <c r="I3128" s="100">
        <f t="shared" si="7130"/>
        <v>1339.44897512376</v>
      </c>
      <c r="J3128" s="100">
        <f t="shared" si="7130"/>
        <v>547.74430456966866</v>
      </c>
      <c r="K3128" s="100">
        <f t="shared" si="7130"/>
        <v>644.50383705871741</v>
      </c>
      <c r="L3128" s="100">
        <f t="shared" si="7130"/>
        <v>0</v>
      </c>
      <c r="M3128" s="100">
        <f t="shared" si="7130"/>
        <v>0</v>
      </c>
      <c r="N3128" s="100">
        <f t="shared" si="7130"/>
        <v>0</v>
      </c>
      <c r="O3128" s="167">
        <f t="shared" si="7130"/>
        <v>0</v>
      </c>
      <c r="P3128" s="167">
        <f>SUM(D3128:O3128)</f>
        <v>2531.697116752146</v>
      </c>
    </row>
    <row r="3129" spans="1:53" x14ac:dyDescent="0.25">
      <c r="A3129" s="193" t="s">
        <v>119</v>
      </c>
      <c r="B3129" s="376"/>
      <c r="C3129" s="86" t="s">
        <v>240</v>
      </c>
      <c r="D3129" s="87">
        <f>+D3128*D3104</f>
        <v>0</v>
      </c>
      <c r="E3129" s="87">
        <f t="shared" ref="E3129" si="7131">+E3128*E3104</f>
        <v>0</v>
      </c>
      <c r="F3129" s="87">
        <f t="shared" ref="F3129" si="7132">+F3128*F3104</f>
        <v>0</v>
      </c>
      <c r="G3129" s="87">
        <f t="shared" ref="G3129" si="7133">+G3128*G3104</f>
        <v>0</v>
      </c>
      <c r="H3129" s="87">
        <f t="shared" ref="H3129" si="7134">+H3128*H3104</f>
        <v>0</v>
      </c>
      <c r="I3129" s="87">
        <f t="shared" ref="I3129" si="7135">+I3128*I3104</f>
        <v>788.18423720608155</v>
      </c>
      <c r="J3129" s="87">
        <f t="shared" ref="J3129" si="7136">+J3128*J3104</f>
        <v>331.72149662091493</v>
      </c>
      <c r="K3129" s="87">
        <f t="shared" ref="K3129" si="7137">+K3128*K3104</f>
        <v>516.24902135660216</v>
      </c>
      <c r="L3129" s="87">
        <f t="shared" ref="L3129" si="7138">+L3128*L3104</f>
        <v>0</v>
      </c>
      <c r="M3129" s="87">
        <f t="shared" ref="M3129" si="7139">+M3128*M3104</f>
        <v>0</v>
      </c>
      <c r="N3129" s="87">
        <f t="shared" ref="N3129" si="7140">+N3128*N3104</f>
        <v>0</v>
      </c>
      <c r="O3129" s="159">
        <f t="shared" ref="O3129" si="7141">+O3128*O3104</f>
        <v>0</v>
      </c>
      <c r="P3129" s="159">
        <f t="shared" ref="P3129:P3139" si="7142">SUM(D3129:O3129)</f>
        <v>1636.1547551835988</v>
      </c>
      <c r="AP3129" s="190">
        <f>+D3129</f>
        <v>0</v>
      </c>
      <c r="AQ3129" s="190">
        <f t="shared" ref="AQ3129:AQ3133" si="7143">+E3129</f>
        <v>0</v>
      </c>
      <c r="AR3129" s="190">
        <f t="shared" ref="AR3129:AR3133" si="7144">+F3129</f>
        <v>0</v>
      </c>
      <c r="AS3129" s="190">
        <f t="shared" ref="AS3129:AS3133" si="7145">+G3129</f>
        <v>0</v>
      </c>
      <c r="AT3129" s="190">
        <f t="shared" ref="AT3129:AT3133" si="7146">+H3129</f>
        <v>0</v>
      </c>
      <c r="AU3129" s="190">
        <f t="shared" ref="AU3129:AU3133" si="7147">+I3129</f>
        <v>788.18423720608155</v>
      </c>
      <c r="AV3129" s="190">
        <f t="shared" ref="AV3129:AV3133" si="7148">+J3129</f>
        <v>331.72149662091493</v>
      </c>
      <c r="AW3129" s="190">
        <f t="shared" ref="AW3129:AW3133" si="7149">+K3129</f>
        <v>516.24902135660216</v>
      </c>
      <c r="AX3129" s="190">
        <f t="shared" ref="AX3129:AX3133" si="7150">+L3129</f>
        <v>0</v>
      </c>
      <c r="AY3129" s="190">
        <f t="shared" ref="AY3129:AY3133" si="7151">+M3129</f>
        <v>0</v>
      </c>
      <c r="AZ3129" s="190">
        <f t="shared" ref="AZ3129:AZ3133" si="7152">+N3129</f>
        <v>0</v>
      </c>
      <c r="BA3129" s="190">
        <f t="shared" ref="BA3129:BA3133" si="7153">+O3129</f>
        <v>0</v>
      </c>
    </row>
    <row r="3130" spans="1:53" x14ac:dyDescent="0.25">
      <c r="A3130" s="193" t="s">
        <v>119</v>
      </c>
      <c r="B3130" s="376"/>
      <c r="C3130" s="86" t="s">
        <v>241</v>
      </c>
      <c r="D3130" s="87">
        <f>+D3128*D3105</f>
        <v>0</v>
      </c>
      <c r="E3130" s="87">
        <f t="shared" ref="E3130:O3130" si="7154">+E3128*E3105</f>
        <v>0</v>
      </c>
      <c r="F3130" s="87">
        <f t="shared" si="7154"/>
        <v>0</v>
      </c>
      <c r="G3130" s="87">
        <f t="shared" si="7154"/>
        <v>0</v>
      </c>
      <c r="H3130" s="87">
        <f t="shared" si="7154"/>
        <v>0</v>
      </c>
      <c r="I3130" s="87">
        <f t="shared" si="7154"/>
        <v>0</v>
      </c>
      <c r="J3130" s="87">
        <f t="shared" si="7154"/>
        <v>0</v>
      </c>
      <c r="K3130" s="87">
        <f t="shared" si="7154"/>
        <v>0</v>
      </c>
      <c r="L3130" s="87">
        <f t="shared" si="7154"/>
        <v>0</v>
      </c>
      <c r="M3130" s="87">
        <f t="shared" si="7154"/>
        <v>0</v>
      </c>
      <c r="N3130" s="87">
        <f t="shared" si="7154"/>
        <v>0</v>
      </c>
      <c r="O3130" s="159">
        <f t="shared" si="7154"/>
        <v>0</v>
      </c>
      <c r="P3130" s="159"/>
      <c r="AP3130" s="190">
        <f t="shared" ref="AP3130:AP3133" si="7155">+D3130</f>
        <v>0</v>
      </c>
      <c r="AQ3130" s="190">
        <f t="shared" si="7143"/>
        <v>0</v>
      </c>
      <c r="AR3130" s="190">
        <f t="shared" si="7144"/>
        <v>0</v>
      </c>
      <c r="AS3130" s="190">
        <f t="shared" si="7145"/>
        <v>0</v>
      </c>
      <c r="AT3130" s="190">
        <f t="shared" si="7146"/>
        <v>0</v>
      </c>
      <c r="AU3130" s="190">
        <f t="shared" si="7147"/>
        <v>0</v>
      </c>
      <c r="AV3130" s="190">
        <f t="shared" si="7148"/>
        <v>0</v>
      </c>
      <c r="AW3130" s="190">
        <f t="shared" si="7149"/>
        <v>0</v>
      </c>
      <c r="AX3130" s="190">
        <f t="shared" si="7150"/>
        <v>0</v>
      </c>
      <c r="AY3130" s="190">
        <f t="shared" si="7151"/>
        <v>0</v>
      </c>
      <c r="AZ3130" s="190">
        <f t="shared" si="7152"/>
        <v>0</v>
      </c>
      <c r="BA3130" s="190">
        <f t="shared" si="7153"/>
        <v>0</v>
      </c>
    </row>
    <row r="3131" spans="1:53" x14ac:dyDescent="0.25">
      <c r="A3131" s="193" t="s">
        <v>119</v>
      </c>
      <c r="B3131" s="376"/>
      <c r="C3131" s="86" t="s">
        <v>242</v>
      </c>
      <c r="D3131" s="87">
        <f>+D3128*D3106</f>
        <v>0</v>
      </c>
      <c r="E3131" s="87">
        <f t="shared" ref="E3131:O3131" si="7156">+E3128*E3106</f>
        <v>0</v>
      </c>
      <c r="F3131" s="87">
        <f t="shared" si="7156"/>
        <v>0</v>
      </c>
      <c r="G3131" s="87">
        <f t="shared" si="7156"/>
        <v>0</v>
      </c>
      <c r="H3131" s="87">
        <f t="shared" si="7156"/>
        <v>0</v>
      </c>
      <c r="I3131" s="87">
        <f t="shared" si="7156"/>
        <v>314.3744094453105</v>
      </c>
      <c r="J3131" s="87">
        <f t="shared" si="7156"/>
        <v>82.425523932739608</v>
      </c>
      <c r="K3131" s="87">
        <f t="shared" si="7156"/>
        <v>74.333934439238348</v>
      </c>
      <c r="L3131" s="87">
        <f t="shared" si="7156"/>
        <v>0</v>
      </c>
      <c r="M3131" s="87">
        <f t="shared" si="7156"/>
        <v>0</v>
      </c>
      <c r="N3131" s="87">
        <f t="shared" si="7156"/>
        <v>0</v>
      </c>
      <c r="O3131" s="159">
        <f t="shared" si="7156"/>
        <v>0</v>
      </c>
      <c r="P3131" s="159"/>
      <c r="AP3131" s="190">
        <f t="shared" si="7155"/>
        <v>0</v>
      </c>
      <c r="AQ3131" s="190">
        <f t="shared" si="7143"/>
        <v>0</v>
      </c>
      <c r="AR3131" s="190">
        <f t="shared" si="7144"/>
        <v>0</v>
      </c>
      <c r="AS3131" s="190">
        <f t="shared" si="7145"/>
        <v>0</v>
      </c>
      <c r="AT3131" s="190">
        <f t="shared" si="7146"/>
        <v>0</v>
      </c>
      <c r="AU3131" s="190">
        <f t="shared" si="7147"/>
        <v>314.3744094453105</v>
      </c>
      <c r="AV3131" s="190">
        <f t="shared" si="7148"/>
        <v>82.425523932739608</v>
      </c>
      <c r="AW3131" s="190">
        <f t="shared" si="7149"/>
        <v>74.333934439238348</v>
      </c>
      <c r="AX3131" s="190">
        <f t="shared" si="7150"/>
        <v>0</v>
      </c>
      <c r="AY3131" s="190">
        <f t="shared" si="7151"/>
        <v>0</v>
      </c>
      <c r="AZ3131" s="190">
        <f t="shared" si="7152"/>
        <v>0</v>
      </c>
      <c r="BA3131" s="190">
        <f t="shared" si="7153"/>
        <v>0</v>
      </c>
    </row>
    <row r="3132" spans="1:53" x14ac:dyDescent="0.25">
      <c r="A3132" s="193" t="s">
        <v>119</v>
      </c>
      <c r="B3132" s="376"/>
      <c r="C3132" s="86" t="s">
        <v>243</v>
      </c>
      <c r="D3132" s="87">
        <f>+D3128*D3107</f>
        <v>0</v>
      </c>
      <c r="E3132" s="87">
        <f t="shared" ref="E3132:O3132" si="7157">+E3128*E3107</f>
        <v>0</v>
      </c>
      <c r="F3132" s="87">
        <f t="shared" si="7157"/>
        <v>0</v>
      </c>
      <c r="G3132" s="87">
        <f t="shared" si="7157"/>
        <v>0</v>
      </c>
      <c r="H3132" s="87">
        <f t="shared" si="7157"/>
        <v>0</v>
      </c>
      <c r="I3132" s="87">
        <f t="shared" si="7157"/>
        <v>236.890328472368</v>
      </c>
      <c r="J3132" s="87">
        <f t="shared" si="7157"/>
        <v>133.59728401601402</v>
      </c>
      <c r="K3132" s="87">
        <f t="shared" si="7157"/>
        <v>53.92088126287674</v>
      </c>
      <c r="L3132" s="87">
        <f t="shared" si="7157"/>
        <v>0</v>
      </c>
      <c r="M3132" s="87">
        <f t="shared" si="7157"/>
        <v>0</v>
      </c>
      <c r="N3132" s="87">
        <f t="shared" si="7157"/>
        <v>0</v>
      </c>
      <c r="O3132" s="159">
        <f t="shared" si="7157"/>
        <v>0</v>
      </c>
      <c r="P3132" s="159"/>
      <c r="AP3132" s="190">
        <f t="shared" si="7155"/>
        <v>0</v>
      </c>
      <c r="AQ3132" s="190">
        <f t="shared" si="7143"/>
        <v>0</v>
      </c>
      <c r="AR3132" s="190">
        <f t="shared" si="7144"/>
        <v>0</v>
      </c>
      <c r="AS3132" s="190">
        <f t="shared" si="7145"/>
        <v>0</v>
      </c>
      <c r="AT3132" s="190">
        <f t="shared" si="7146"/>
        <v>0</v>
      </c>
      <c r="AU3132" s="190">
        <f t="shared" si="7147"/>
        <v>236.890328472368</v>
      </c>
      <c r="AV3132" s="190">
        <f t="shared" si="7148"/>
        <v>133.59728401601402</v>
      </c>
      <c r="AW3132" s="190">
        <f t="shared" si="7149"/>
        <v>53.92088126287674</v>
      </c>
      <c r="AX3132" s="190">
        <f t="shared" si="7150"/>
        <v>0</v>
      </c>
      <c r="AY3132" s="190">
        <f t="shared" si="7151"/>
        <v>0</v>
      </c>
      <c r="AZ3132" s="190">
        <f t="shared" si="7152"/>
        <v>0</v>
      </c>
      <c r="BA3132" s="190">
        <f t="shared" si="7153"/>
        <v>0</v>
      </c>
    </row>
    <row r="3133" spans="1:53" ht="15.75" thickBot="1" x14ac:dyDescent="0.3">
      <c r="A3133" s="193" t="s">
        <v>119</v>
      </c>
      <c r="B3133" s="376"/>
      <c r="C3133" s="96" t="s">
        <v>244</v>
      </c>
      <c r="D3133" s="251">
        <f>+D3128*D3108</f>
        <v>0</v>
      </c>
      <c r="E3133" s="251">
        <f t="shared" ref="E3133:O3133" si="7158">+E3128*E3108</f>
        <v>0</v>
      </c>
      <c r="F3133" s="251">
        <f t="shared" si="7158"/>
        <v>0</v>
      </c>
      <c r="G3133" s="251">
        <f t="shared" si="7158"/>
        <v>0</v>
      </c>
      <c r="H3133" s="251">
        <f t="shared" si="7158"/>
        <v>0</v>
      </c>
      <c r="I3133" s="251">
        <f t="shared" si="7158"/>
        <v>0</v>
      </c>
      <c r="J3133" s="251">
        <f t="shared" si="7158"/>
        <v>0</v>
      </c>
      <c r="K3133" s="251">
        <f t="shared" si="7158"/>
        <v>0</v>
      </c>
      <c r="L3133" s="251">
        <f t="shared" si="7158"/>
        <v>0</v>
      </c>
      <c r="M3133" s="251">
        <f t="shared" si="7158"/>
        <v>0</v>
      </c>
      <c r="N3133" s="251">
        <f t="shared" si="7158"/>
        <v>0</v>
      </c>
      <c r="O3133" s="251">
        <f t="shared" si="7158"/>
        <v>0</v>
      </c>
      <c r="P3133" s="169">
        <f t="shared" si="7142"/>
        <v>0</v>
      </c>
      <c r="AP3133" s="190">
        <f t="shared" si="7155"/>
        <v>0</v>
      </c>
      <c r="AQ3133" s="190">
        <f t="shared" si="7143"/>
        <v>0</v>
      </c>
      <c r="AR3133" s="190">
        <f t="shared" si="7144"/>
        <v>0</v>
      </c>
      <c r="AS3133" s="190">
        <f t="shared" si="7145"/>
        <v>0</v>
      </c>
      <c r="AT3133" s="190">
        <f t="shared" si="7146"/>
        <v>0</v>
      </c>
      <c r="AU3133" s="190">
        <f t="shared" si="7147"/>
        <v>0</v>
      </c>
      <c r="AV3133" s="190">
        <f t="shared" si="7148"/>
        <v>0</v>
      </c>
      <c r="AW3133" s="190">
        <f t="shared" si="7149"/>
        <v>0</v>
      </c>
      <c r="AX3133" s="190">
        <f t="shared" si="7150"/>
        <v>0</v>
      </c>
      <c r="AY3133" s="190">
        <f t="shared" si="7151"/>
        <v>0</v>
      </c>
      <c r="AZ3133" s="190">
        <f t="shared" si="7152"/>
        <v>0</v>
      </c>
      <c r="BA3133" s="190">
        <f t="shared" si="7153"/>
        <v>0</v>
      </c>
    </row>
    <row r="3134" spans="1:53" x14ac:dyDescent="0.25">
      <c r="A3134" s="193" t="s">
        <v>119</v>
      </c>
      <c r="B3134" s="376"/>
      <c r="C3134" s="99" t="s">
        <v>245</v>
      </c>
      <c r="D3134" s="100">
        <f>+IFERROR(D3097/D3116/30,0)</f>
        <v>0</v>
      </c>
      <c r="E3134" s="100">
        <f t="shared" ref="E3134:O3134" si="7159">+IFERROR(E3097/E3116/30,0)</f>
        <v>0</v>
      </c>
      <c r="F3134" s="100">
        <f t="shared" si="7159"/>
        <v>0</v>
      </c>
      <c r="G3134" s="100">
        <f t="shared" si="7159"/>
        <v>0</v>
      </c>
      <c r="H3134" s="100">
        <f t="shared" si="7159"/>
        <v>0</v>
      </c>
      <c r="I3134" s="100">
        <f t="shared" si="7159"/>
        <v>984.53333333333342</v>
      </c>
      <c r="J3134" s="100">
        <f t="shared" si="7159"/>
        <v>412.65</v>
      </c>
      <c r="K3134" s="100">
        <f t="shared" si="7159"/>
        <v>485.5449999999999</v>
      </c>
      <c r="L3134" s="100">
        <f t="shared" si="7159"/>
        <v>0</v>
      </c>
      <c r="M3134" s="100">
        <f t="shared" si="7159"/>
        <v>0</v>
      </c>
      <c r="N3134" s="100">
        <f t="shared" si="7159"/>
        <v>0</v>
      </c>
      <c r="O3134" s="167">
        <f t="shared" si="7159"/>
        <v>0</v>
      </c>
      <c r="P3134" s="167">
        <f t="shared" si="7142"/>
        <v>1882.7283333333332</v>
      </c>
    </row>
    <row r="3135" spans="1:53" x14ac:dyDescent="0.25">
      <c r="A3135" s="193" t="s">
        <v>119</v>
      </c>
      <c r="B3135" s="376"/>
      <c r="C3135" s="86" t="s">
        <v>246</v>
      </c>
      <c r="D3135" s="266">
        <f t="shared" ref="D3135:O3135" si="7160">+IFERROR(D3098/D3117/30,0)</f>
        <v>0</v>
      </c>
      <c r="E3135" s="266">
        <f t="shared" si="7160"/>
        <v>0</v>
      </c>
      <c r="F3135" s="266">
        <f t="shared" si="7160"/>
        <v>0</v>
      </c>
      <c r="G3135" s="266">
        <f t="shared" si="7160"/>
        <v>0</v>
      </c>
      <c r="H3135" s="266">
        <f t="shared" si="7160"/>
        <v>0</v>
      </c>
      <c r="I3135" s="266">
        <f t="shared" si="7160"/>
        <v>579.33797311360468</v>
      </c>
      <c r="J3135" s="266">
        <f t="shared" si="7160"/>
        <v>249.90652470254921</v>
      </c>
      <c r="K3135" s="266">
        <f t="shared" si="7160"/>
        <v>388.92263577284928</v>
      </c>
      <c r="L3135" s="266">
        <f t="shared" si="7160"/>
        <v>0</v>
      </c>
      <c r="M3135" s="266">
        <f t="shared" si="7160"/>
        <v>0</v>
      </c>
      <c r="N3135" s="266">
        <f t="shared" si="7160"/>
        <v>0</v>
      </c>
      <c r="O3135" s="267">
        <f t="shared" si="7160"/>
        <v>0</v>
      </c>
      <c r="P3135" s="159">
        <f t="shared" si="7142"/>
        <v>1218.1671335890032</v>
      </c>
    </row>
    <row r="3136" spans="1:53" x14ac:dyDescent="0.25">
      <c r="A3136" s="193" t="s">
        <v>119</v>
      </c>
      <c r="B3136" s="376"/>
      <c r="C3136" s="86" t="s">
        <v>247</v>
      </c>
      <c r="D3136" s="266">
        <f t="shared" ref="D3136:O3136" si="7161">+IFERROR(D3099/D3118/30,0)</f>
        <v>0</v>
      </c>
      <c r="E3136" s="266">
        <f t="shared" si="7161"/>
        <v>0</v>
      </c>
      <c r="F3136" s="266">
        <f t="shared" si="7161"/>
        <v>0</v>
      </c>
      <c r="G3136" s="266">
        <f t="shared" si="7161"/>
        <v>0</v>
      </c>
      <c r="H3136" s="266">
        <f t="shared" si="7161"/>
        <v>0</v>
      </c>
      <c r="I3136" s="266">
        <f t="shared" si="7161"/>
        <v>0</v>
      </c>
      <c r="J3136" s="266">
        <f t="shared" si="7161"/>
        <v>0</v>
      </c>
      <c r="K3136" s="266">
        <f t="shared" si="7161"/>
        <v>0</v>
      </c>
      <c r="L3136" s="266">
        <f t="shared" si="7161"/>
        <v>0</v>
      </c>
      <c r="M3136" s="266">
        <f t="shared" si="7161"/>
        <v>0</v>
      </c>
      <c r="N3136" s="266">
        <f t="shared" si="7161"/>
        <v>0</v>
      </c>
      <c r="O3136" s="267">
        <f t="shared" si="7161"/>
        <v>0</v>
      </c>
      <c r="P3136" s="159">
        <f t="shared" si="7142"/>
        <v>0</v>
      </c>
    </row>
    <row r="3137" spans="1:16" x14ac:dyDescent="0.25">
      <c r="A3137" s="193" t="s">
        <v>119</v>
      </c>
      <c r="B3137" s="376"/>
      <c r="C3137" s="86" t="s">
        <v>248</v>
      </c>
      <c r="D3137" s="266">
        <f t="shared" ref="D3137:O3137" si="7162">+IFERROR(D3100/D3119/30,0)</f>
        <v>0</v>
      </c>
      <c r="E3137" s="266">
        <f t="shared" si="7162"/>
        <v>0</v>
      </c>
      <c r="F3137" s="266">
        <f t="shared" si="7162"/>
        <v>0</v>
      </c>
      <c r="G3137" s="266">
        <f t="shared" si="7162"/>
        <v>0</v>
      </c>
      <c r="H3137" s="266">
        <f t="shared" si="7162"/>
        <v>0</v>
      </c>
      <c r="I3137" s="266">
        <f t="shared" si="7162"/>
        <v>231.07418871054193</v>
      </c>
      <c r="J3137" s="266">
        <f t="shared" si="7162"/>
        <v>62.096295967088103</v>
      </c>
      <c r="K3137" s="266">
        <f t="shared" si="7162"/>
        <v>56.000396152818844</v>
      </c>
      <c r="L3137" s="266">
        <f t="shared" si="7162"/>
        <v>0</v>
      </c>
      <c r="M3137" s="266">
        <f t="shared" si="7162"/>
        <v>0</v>
      </c>
      <c r="N3137" s="266">
        <f t="shared" si="7162"/>
        <v>0</v>
      </c>
      <c r="O3137" s="267">
        <f t="shared" si="7162"/>
        <v>0</v>
      </c>
      <c r="P3137" s="159">
        <f t="shared" si="7142"/>
        <v>349.17088083044888</v>
      </c>
    </row>
    <row r="3138" spans="1:16" x14ac:dyDescent="0.25">
      <c r="A3138" s="193" t="s">
        <v>119</v>
      </c>
      <c r="B3138" s="376"/>
      <c r="C3138" s="86" t="s">
        <v>249</v>
      </c>
      <c r="D3138" s="87">
        <f t="shared" ref="D3138:O3138" si="7163">+IFERROR(D3101/D3120/30,0)</f>
        <v>0</v>
      </c>
      <c r="E3138" s="87">
        <f t="shared" si="7163"/>
        <v>0</v>
      </c>
      <c r="F3138" s="87">
        <f t="shared" si="7163"/>
        <v>0</v>
      </c>
      <c r="G3138" s="87">
        <f t="shared" si="7163"/>
        <v>0</v>
      </c>
      <c r="H3138" s="87">
        <f t="shared" si="7163"/>
        <v>0</v>
      </c>
      <c r="I3138" s="87">
        <f t="shared" si="7163"/>
        <v>174.12117150918684</v>
      </c>
      <c r="J3138" s="87">
        <f t="shared" si="7163"/>
        <v>100.64717933036259</v>
      </c>
      <c r="K3138" s="87">
        <f t="shared" si="7163"/>
        <v>40.621968074331676</v>
      </c>
      <c r="L3138" s="87">
        <f t="shared" si="7163"/>
        <v>0</v>
      </c>
      <c r="M3138" s="87">
        <f t="shared" si="7163"/>
        <v>0</v>
      </c>
      <c r="N3138" s="87">
        <f t="shared" si="7163"/>
        <v>0</v>
      </c>
      <c r="O3138" s="159">
        <f t="shared" si="7163"/>
        <v>0</v>
      </c>
      <c r="P3138" s="159">
        <f t="shared" si="7142"/>
        <v>315.39031891388112</v>
      </c>
    </row>
    <row r="3139" spans="1:16" ht="15.75" thickBot="1" x14ac:dyDescent="0.3">
      <c r="A3139" s="193" t="s">
        <v>119</v>
      </c>
      <c r="B3139" s="376"/>
      <c r="C3139" s="96" t="s">
        <v>250</v>
      </c>
      <c r="D3139" s="168">
        <f t="shared" ref="D3139:O3139" si="7164">+IFERROR(D3102/D3121/30,0)</f>
        <v>0</v>
      </c>
      <c r="E3139" s="168">
        <f t="shared" si="7164"/>
        <v>0</v>
      </c>
      <c r="F3139" s="168">
        <f t="shared" si="7164"/>
        <v>0</v>
      </c>
      <c r="G3139" s="168">
        <f t="shared" si="7164"/>
        <v>0</v>
      </c>
      <c r="H3139" s="168">
        <f t="shared" si="7164"/>
        <v>0</v>
      </c>
      <c r="I3139" s="168">
        <f t="shared" si="7164"/>
        <v>0</v>
      </c>
      <c r="J3139" s="168">
        <f t="shared" si="7164"/>
        <v>0</v>
      </c>
      <c r="K3139" s="168">
        <f t="shared" si="7164"/>
        <v>0</v>
      </c>
      <c r="L3139" s="168">
        <f t="shared" si="7164"/>
        <v>0</v>
      </c>
      <c r="M3139" s="168">
        <f t="shared" si="7164"/>
        <v>0</v>
      </c>
      <c r="N3139" s="168">
        <f t="shared" si="7164"/>
        <v>0</v>
      </c>
      <c r="O3139" s="169">
        <f t="shared" si="7164"/>
        <v>0</v>
      </c>
      <c r="P3139" s="169">
        <f t="shared" si="7142"/>
        <v>0</v>
      </c>
    </row>
    <row r="3140" spans="1:16" ht="15.75" thickBot="1" x14ac:dyDescent="0.3">
      <c r="A3140" s="193" t="s">
        <v>119</v>
      </c>
      <c r="B3140" s="376"/>
      <c r="C3140" s="183" t="s">
        <v>13</v>
      </c>
      <c r="D3140" s="72"/>
      <c r="E3140" s="72"/>
      <c r="F3140" s="72"/>
      <c r="G3140" s="72"/>
      <c r="H3140" s="72"/>
      <c r="I3140" s="72">
        <f>(33*0.8)+(10*0.2)</f>
        <v>28.400000000000002</v>
      </c>
      <c r="J3140" s="72">
        <v>13.5</v>
      </c>
      <c r="K3140" s="72">
        <v>18.049999999999997</v>
      </c>
      <c r="L3140" s="72"/>
      <c r="M3140" s="72"/>
      <c r="N3140" s="72"/>
      <c r="O3140" s="72"/>
      <c r="P3140" s="184"/>
    </row>
    <row r="3141" spans="1:16" x14ac:dyDescent="0.25">
      <c r="A3141" s="193" t="s">
        <v>119</v>
      </c>
      <c r="B3141" s="376"/>
      <c r="C3141" s="99" t="s">
        <v>4</v>
      </c>
      <c r="D3141" s="100" t="e">
        <f>+D3134/D3140*30</f>
        <v>#DIV/0!</v>
      </c>
      <c r="E3141" s="100" t="e">
        <f t="shared" ref="E3141" si="7165">+E3134/E3140*30</f>
        <v>#DIV/0!</v>
      </c>
      <c r="F3141" s="100" t="e">
        <f t="shared" ref="F3141" si="7166">+F3134/F3140*30</f>
        <v>#DIV/0!</v>
      </c>
      <c r="G3141" s="100" t="e">
        <f t="shared" ref="G3141" si="7167">+G3134/G3140*30</f>
        <v>#DIV/0!</v>
      </c>
      <c r="H3141" s="100" t="e">
        <f t="shared" ref="H3141" si="7168">+H3134/H3140*30</f>
        <v>#DIV/0!</v>
      </c>
      <c r="I3141" s="100">
        <f t="shared" ref="I3141" si="7169">+I3134/I3140*30</f>
        <v>1040</v>
      </c>
      <c r="J3141" s="100">
        <f t="shared" ref="J3141" si="7170">+J3134/J3140*30</f>
        <v>917</v>
      </c>
      <c r="K3141" s="100">
        <f t="shared" ref="K3141" si="7171">+K3134/K3140*30</f>
        <v>807</v>
      </c>
      <c r="L3141" s="100" t="e">
        <f t="shared" ref="L3141" si="7172">+L3134/L3140*30</f>
        <v>#DIV/0!</v>
      </c>
      <c r="M3141" s="100" t="e">
        <f t="shared" ref="M3141" si="7173">+M3134/M3140*30</f>
        <v>#DIV/0!</v>
      </c>
      <c r="N3141" s="100" t="e">
        <f t="shared" ref="N3141" si="7174">+N3134/N3140*30</f>
        <v>#DIV/0!</v>
      </c>
      <c r="O3141" s="167" t="e">
        <f t="shared" ref="O3141" si="7175">+O3134/O3140*30</f>
        <v>#DIV/0!</v>
      </c>
      <c r="P3141" s="167" t="e">
        <f>SUM(D3141:O3141)</f>
        <v>#DIV/0!</v>
      </c>
    </row>
    <row r="3142" spans="1:16" x14ac:dyDescent="0.25">
      <c r="A3142" s="193" t="s">
        <v>119</v>
      </c>
      <c r="B3142" s="376"/>
      <c r="C3142" s="86" t="s">
        <v>216</v>
      </c>
      <c r="D3142" s="87" t="e">
        <f>+D3135/D3140*30</f>
        <v>#DIV/0!</v>
      </c>
      <c r="E3142" s="87" t="e">
        <f t="shared" ref="E3142:O3142" si="7176">+E3135/E3140*30</f>
        <v>#DIV/0!</v>
      </c>
      <c r="F3142" s="87" t="e">
        <f t="shared" si="7176"/>
        <v>#DIV/0!</v>
      </c>
      <c r="G3142" s="87" t="e">
        <f t="shared" si="7176"/>
        <v>#DIV/0!</v>
      </c>
      <c r="H3142" s="87" t="e">
        <f t="shared" si="7176"/>
        <v>#DIV/0!</v>
      </c>
      <c r="I3142" s="87">
        <f t="shared" si="7176"/>
        <v>611.97673216225837</v>
      </c>
      <c r="J3142" s="87">
        <f t="shared" si="7176"/>
        <v>555.34783267233149</v>
      </c>
      <c r="K3142" s="87">
        <f t="shared" si="7176"/>
        <v>646.40881291886319</v>
      </c>
      <c r="L3142" s="87" t="e">
        <f t="shared" si="7176"/>
        <v>#DIV/0!</v>
      </c>
      <c r="M3142" s="87" t="e">
        <f t="shared" si="7176"/>
        <v>#DIV/0!</v>
      </c>
      <c r="N3142" s="87" t="e">
        <f t="shared" si="7176"/>
        <v>#DIV/0!</v>
      </c>
      <c r="O3142" s="159" t="e">
        <f t="shared" si="7176"/>
        <v>#DIV/0!</v>
      </c>
      <c r="P3142" s="159" t="e">
        <f t="shared" ref="P3142:P3146" si="7177">SUM(D3142:O3142)</f>
        <v>#DIV/0!</v>
      </c>
    </row>
    <row r="3143" spans="1:16" x14ac:dyDescent="0.25">
      <c r="A3143" s="193" t="s">
        <v>119</v>
      </c>
      <c r="B3143" s="376"/>
      <c r="C3143" s="86" t="s">
        <v>217</v>
      </c>
      <c r="D3143" s="87" t="e">
        <f>+D3136/D3140*30</f>
        <v>#DIV/0!</v>
      </c>
      <c r="E3143" s="87" t="e">
        <f t="shared" ref="E3143:O3143" si="7178">+E3136/E3140*30</f>
        <v>#DIV/0!</v>
      </c>
      <c r="F3143" s="87" t="e">
        <f t="shared" si="7178"/>
        <v>#DIV/0!</v>
      </c>
      <c r="G3143" s="87" t="e">
        <f t="shared" si="7178"/>
        <v>#DIV/0!</v>
      </c>
      <c r="H3143" s="87" t="e">
        <f t="shared" si="7178"/>
        <v>#DIV/0!</v>
      </c>
      <c r="I3143" s="87">
        <f t="shared" si="7178"/>
        <v>0</v>
      </c>
      <c r="J3143" s="87">
        <f t="shared" si="7178"/>
        <v>0</v>
      </c>
      <c r="K3143" s="87">
        <f t="shared" si="7178"/>
        <v>0</v>
      </c>
      <c r="L3143" s="87" t="e">
        <f t="shared" si="7178"/>
        <v>#DIV/0!</v>
      </c>
      <c r="M3143" s="87" t="e">
        <f t="shared" si="7178"/>
        <v>#DIV/0!</v>
      </c>
      <c r="N3143" s="87" t="e">
        <f t="shared" si="7178"/>
        <v>#DIV/0!</v>
      </c>
      <c r="O3143" s="159" t="e">
        <f t="shared" si="7178"/>
        <v>#DIV/0!</v>
      </c>
      <c r="P3143" s="159"/>
    </row>
    <row r="3144" spans="1:16" x14ac:dyDescent="0.25">
      <c r="A3144" s="193" t="s">
        <v>119</v>
      </c>
      <c r="B3144" s="376"/>
      <c r="C3144" s="86" t="s">
        <v>218</v>
      </c>
      <c r="D3144" s="87" t="e">
        <f>+D3137/D3140*30</f>
        <v>#DIV/0!</v>
      </c>
      <c r="E3144" s="87" t="e">
        <f t="shared" ref="E3144:O3144" si="7179">+E3137/E3140*30</f>
        <v>#DIV/0!</v>
      </c>
      <c r="F3144" s="87" t="e">
        <f t="shared" si="7179"/>
        <v>#DIV/0!</v>
      </c>
      <c r="G3144" s="87" t="e">
        <f t="shared" si="7179"/>
        <v>#DIV/0!</v>
      </c>
      <c r="H3144" s="87" t="e">
        <f t="shared" si="7179"/>
        <v>#DIV/0!</v>
      </c>
      <c r="I3144" s="87">
        <f t="shared" si="7179"/>
        <v>244.0924528632485</v>
      </c>
      <c r="J3144" s="87">
        <f t="shared" si="7179"/>
        <v>137.99176881575133</v>
      </c>
      <c r="K3144" s="87">
        <f t="shared" si="7179"/>
        <v>93.075450669505017</v>
      </c>
      <c r="L3144" s="87" t="e">
        <f t="shared" si="7179"/>
        <v>#DIV/0!</v>
      </c>
      <c r="M3144" s="87" t="e">
        <f t="shared" si="7179"/>
        <v>#DIV/0!</v>
      </c>
      <c r="N3144" s="87" t="e">
        <f t="shared" si="7179"/>
        <v>#DIV/0!</v>
      </c>
      <c r="O3144" s="159" t="e">
        <f t="shared" si="7179"/>
        <v>#DIV/0!</v>
      </c>
      <c r="P3144" s="159"/>
    </row>
    <row r="3145" spans="1:16" x14ac:dyDescent="0.25">
      <c r="A3145" s="193" t="s">
        <v>119</v>
      </c>
      <c r="B3145" s="376"/>
      <c r="C3145" s="86" t="s">
        <v>219</v>
      </c>
      <c r="D3145" s="87" t="e">
        <f>+D3138/D3140*30</f>
        <v>#DIV/0!</v>
      </c>
      <c r="E3145" s="87" t="e">
        <f t="shared" ref="E3145:O3145" si="7180">+E3138/E3140*30</f>
        <v>#DIV/0!</v>
      </c>
      <c r="F3145" s="87" t="e">
        <f t="shared" si="7180"/>
        <v>#DIV/0!</v>
      </c>
      <c r="G3145" s="87" t="e">
        <f t="shared" si="7180"/>
        <v>#DIV/0!</v>
      </c>
      <c r="H3145" s="87" t="e">
        <f t="shared" si="7180"/>
        <v>#DIV/0!</v>
      </c>
      <c r="I3145" s="87">
        <f t="shared" si="7180"/>
        <v>183.93081497449313</v>
      </c>
      <c r="J3145" s="87">
        <f t="shared" si="7180"/>
        <v>223.66039851191687</v>
      </c>
      <c r="K3145" s="87">
        <f t="shared" si="7180"/>
        <v>67.515736411631593</v>
      </c>
      <c r="L3145" s="87" t="e">
        <f t="shared" si="7180"/>
        <v>#DIV/0!</v>
      </c>
      <c r="M3145" s="87" t="e">
        <f t="shared" si="7180"/>
        <v>#DIV/0!</v>
      </c>
      <c r="N3145" s="87" t="e">
        <f t="shared" si="7180"/>
        <v>#DIV/0!</v>
      </c>
      <c r="O3145" s="159" t="e">
        <f t="shared" si="7180"/>
        <v>#DIV/0!</v>
      </c>
      <c r="P3145" s="159"/>
    </row>
    <row r="3146" spans="1:16" ht="15.75" thickBot="1" x14ac:dyDescent="0.3">
      <c r="A3146" s="193" t="s">
        <v>119</v>
      </c>
      <c r="B3146" s="376"/>
      <c r="C3146" s="96" t="s">
        <v>238</v>
      </c>
      <c r="D3146" s="168" t="e">
        <f>+D3139/D3140*30</f>
        <v>#DIV/0!</v>
      </c>
      <c r="E3146" s="168" t="e">
        <f t="shared" ref="E3146:O3146" si="7181">+E3139/E3140*30</f>
        <v>#DIV/0!</v>
      </c>
      <c r="F3146" s="168" t="e">
        <f t="shared" si="7181"/>
        <v>#DIV/0!</v>
      </c>
      <c r="G3146" s="168" t="e">
        <f t="shared" si="7181"/>
        <v>#DIV/0!</v>
      </c>
      <c r="H3146" s="168" t="e">
        <f t="shared" si="7181"/>
        <v>#DIV/0!</v>
      </c>
      <c r="I3146" s="168">
        <f t="shared" si="7181"/>
        <v>0</v>
      </c>
      <c r="J3146" s="168">
        <f t="shared" si="7181"/>
        <v>0</v>
      </c>
      <c r="K3146" s="168">
        <f t="shared" si="7181"/>
        <v>0</v>
      </c>
      <c r="L3146" s="168" t="e">
        <f t="shared" si="7181"/>
        <v>#DIV/0!</v>
      </c>
      <c r="M3146" s="168" t="e">
        <f t="shared" si="7181"/>
        <v>#DIV/0!</v>
      </c>
      <c r="N3146" s="168" t="e">
        <f t="shared" si="7181"/>
        <v>#DIV/0!</v>
      </c>
      <c r="O3146" s="169" t="e">
        <f t="shared" si="7181"/>
        <v>#DIV/0!</v>
      </c>
      <c r="P3146" s="169" t="e">
        <f t="shared" si="7177"/>
        <v>#DIV/0!</v>
      </c>
    </row>
    <row r="3147" spans="1:16" x14ac:dyDescent="0.25">
      <c r="A3147" s="193" t="s">
        <v>119</v>
      </c>
      <c r="B3147" s="376"/>
      <c r="C3147" s="76" t="s">
        <v>8</v>
      </c>
      <c r="D3147" s="170">
        <f t="shared" ref="D3147:O3147" si="7182">+D3116/D3110</f>
        <v>1.3521079028086289</v>
      </c>
      <c r="E3147" s="170">
        <f t="shared" si="7182"/>
        <v>1.3222528720558735</v>
      </c>
      <c r="F3147" s="170">
        <f t="shared" si="7182"/>
        <v>1.3222528720558737</v>
      </c>
      <c r="G3147" s="170">
        <f t="shared" si="7182"/>
        <v>1.3604912396300375</v>
      </c>
      <c r="H3147" s="170">
        <f t="shared" si="7182"/>
        <v>1.3604912396300377</v>
      </c>
      <c r="I3147" s="170">
        <f t="shared" si="7182"/>
        <v>1.3604912396300377</v>
      </c>
      <c r="J3147" s="170">
        <f t="shared" si="7182"/>
        <v>1.3273822963035713</v>
      </c>
      <c r="K3147" s="170">
        <f t="shared" si="7182"/>
        <v>1.3273822963035713</v>
      </c>
      <c r="L3147" s="170">
        <f t="shared" si="7182"/>
        <v>1.3879643268437349</v>
      </c>
      <c r="M3147" s="170">
        <f t="shared" si="7182"/>
        <v>1.3584518568902837</v>
      </c>
      <c r="N3147" s="170">
        <f t="shared" si="7182"/>
        <v>1.3683280622493934</v>
      </c>
      <c r="O3147" s="171">
        <f t="shared" si="7182"/>
        <v>1.3740901869876869</v>
      </c>
      <c r="P3147" s="171"/>
    </row>
    <row r="3148" spans="1:16" x14ac:dyDescent="0.25">
      <c r="A3148" s="193" t="s">
        <v>119</v>
      </c>
      <c r="B3148" s="376"/>
      <c r="C3148" s="77" t="s">
        <v>6</v>
      </c>
      <c r="D3148" s="172">
        <f>+VLOOKUP(D3096,Conversion!$B$33:$N$71,(MATCH('Measured TV opt-pt'!D3095,butget_aylar_opt,0)+1),0)</f>
        <v>1.4212830229615727</v>
      </c>
      <c r="E3148" s="172">
        <f>+VLOOKUP(E3096,Conversion!$B$33:$N$71,(MATCH('Measured TV opt-pt'!E3095,butget_aylar_opt,0)+1),0)</f>
        <v>1.3879412224131498</v>
      </c>
      <c r="F3148" s="172">
        <f>+VLOOKUP(F3096,Conversion!$B$33:$N$71,(MATCH('Measured TV opt-pt'!F3095,butget_aylar_opt,0)+1),0)</f>
        <v>1.3879412224131498</v>
      </c>
      <c r="G3148" s="172">
        <f>+VLOOKUP(G3096,Conversion!$B$33:$N$71,(MATCH('Measured TV opt-pt'!G3095,butget_aylar_opt,0)+1),0)</f>
        <v>1.4395267054790617</v>
      </c>
      <c r="H3148" s="172">
        <f>+VLOOKUP(H3096,Conversion!$B$33:$N$71,(MATCH('Measured TV opt-pt'!H3095,butget_aylar_opt,0)+1),0)</f>
        <v>1.4395267054790617</v>
      </c>
      <c r="I3148" s="172">
        <f>+VLOOKUP(I3096,Conversion!$B$33:$N$71,(MATCH('Measured TV opt-pt'!I3095,butget_aylar_opt,0)+1),0)</f>
        <v>1.4395267054790617</v>
      </c>
      <c r="J3148" s="172">
        <f>+VLOOKUP(J3096,Conversion!$B$33:$N$71,(MATCH('Measured TV opt-pt'!J3095,butget_aylar_opt,0)+1),0)</f>
        <v>1.4020071204138036</v>
      </c>
      <c r="K3148" s="172">
        <f>+VLOOKUP(K3096,Conversion!$B$33:$N$71,(MATCH('Measured TV opt-pt'!K3095,butget_aylar_opt,0)+1),0)</f>
        <v>1.4020071204138036</v>
      </c>
      <c r="L3148" s="172">
        <f>+VLOOKUP(L3096,Conversion!$B$33:$N$71,(MATCH('Measured TV opt-pt'!L3095,butget_aylar_opt,0)+1),0)</f>
        <v>1.4574217656681872</v>
      </c>
      <c r="M3148" s="172">
        <f>+VLOOKUP(M3096,Conversion!$B$33:$N$71,(MATCH('Measured TV opt-pt'!M3095,butget_aylar_opt,0)+1),0)</f>
        <v>1.4212830229615727</v>
      </c>
      <c r="N3148" s="172">
        <f>+VLOOKUP(N3096,Conversion!$B$33:$N$71,(MATCH('Measured TV opt-pt'!N3095,butget_aylar_opt,0)+1),0)</f>
        <v>1.4212830229615727</v>
      </c>
      <c r="O3148" s="173">
        <f>+VLOOKUP(O3096,Conversion!$B$33:$N$71,(MATCH('Measured TV opt-pt'!O3095,butget_aylar_opt,0)+1),0)</f>
        <v>1.4212830229615727</v>
      </c>
      <c r="P3148" s="173"/>
    </row>
    <row r="3149" spans="1:16" ht="15.75" thickBot="1" x14ac:dyDescent="0.3">
      <c r="A3149" s="193" t="s">
        <v>119</v>
      </c>
      <c r="B3149" s="377"/>
      <c r="C3149" s="96" t="s">
        <v>7</v>
      </c>
      <c r="D3149" s="172">
        <f>+VLOOKUP(D3096,Conversion!$B$74:$N$112,(MATCH('Measured TV opt-pt'!D3095,budget_aylar_pt,0)+1),0)</f>
        <v>1.2829327826556853</v>
      </c>
      <c r="E3149" s="172">
        <f>+VLOOKUP(E3096,Conversion!$B$74:$N$112,(MATCH('Measured TV opt-pt'!E3095,budget_aylar_pt,0)+1),0)</f>
        <v>1.2565645216985974</v>
      </c>
      <c r="F3149" s="172">
        <f>+VLOOKUP(F3096,Conversion!$B$74:$N$112,(MATCH('Measured TV opt-pt'!F3095,budget_aylar_pt,0)+1),0)</f>
        <v>1.2565645216985974</v>
      </c>
      <c r="G3149" s="172">
        <f>+VLOOKUP(G3096,Conversion!$B$74:$N$112,(MATCH('Measured TV opt-pt'!G3095,budget_aylar_pt,0)+1),0)</f>
        <v>1.2814557737810139</v>
      </c>
      <c r="H3149" s="172">
        <f>+VLOOKUP(H3096,Conversion!$B$74:$N$112,(MATCH('Measured TV opt-pt'!H3095,budget_aylar_pt,0)+1),0)</f>
        <v>1.2814557737810139</v>
      </c>
      <c r="I3149" s="172">
        <f>+VLOOKUP(I3096,Conversion!$B$74:$N$112,(MATCH('Measured TV opt-pt'!I3095,budget_aylar_pt,0)+1),0)</f>
        <v>1.2814557737810139</v>
      </c>
      <c r="J3149" s="172">
        <f>+VLOOKUP(J3096,Conversion!$B$74:$N$112,(MATCH('Measured TV opt-pt'!J3095,budget_aylar_pt,0)+1),0)</f>
        <v>1.252757472193339</v>
      </c>
      <c r="K3149" s="172">
        <f>+VLOOKUP(K3096,Conversion!$B$74:$N$112,(MATCH('Measured TV opt-pt'!K3095,budget_aylar_pt,0)+1),0)</f>
        <v>1.252757472193339</v>
      </c>
      <c r="L3149" s="172">
        <f>+VLOOKUP(L3096,Conversion!$B$74:$N$112,(MATCH('Measured TV opt-pt'!L3095,budget_aylar_pt,0)+1),0)</f>
        <v>1.3137654887389967</v>
      </c>
      <c r="M3149" s="172">
        <f>+VLOOKUP(M3096,Conversion!$B$74:$N$112,(MATCH('Measured TV opt-pt'!M3095,budget_aylar_pt,0)+1),0)</f>
        <v>1.2829327826556853</v>
      </c>
      <c r="N3149" s="172">
        <f>+VLOOKUP(N3096,Conversion!$B$74:$N$112,(MATCH('Measured TV opt-pt'!N3095,budget_aylar_pt,0)+1),0)</f>
        <v>1.2829327826556853</v>
      </c>
      <c r="O3149" s="173">
        <f>+VLOOKUP(O3096,Conversion!$B$74:$N$112,(MATCH('Measured TV opt-pt'!O3095,budget_aylar_pt,0)+1),0)</f>
        <v>1.2829327826556853</v>
      </c>
      <c r="P3149" s="174"/>
    </row>
    <row r="3150" spans="1:16" ht="21.75" thickBot="1" x14ac:dyDescent="0.3">
      <c r="A3150" s="193" t="s">
        <v>119</v>
      </c>
      <c r="B3150" s="240" t="s">
        <v>126</v>
      </c>
      <c r="C3150" s="74" t="s">
        <v>107</v>
      </c>
      <c r="D3150" s="153">
        <v>1</v>
      </c>
      <c r="E3150" s="153">
        <v>2</v>
      </c>
      <c r="F3150" s="153">
        <v>3</v>
      </c>
      <c r="G3150" s="153">
        <v>4</v>
      </c>
      <c r="H3150" s="153">
        <v>5</v>
      </c>
      <c r="I3150" s="153">
        <v>6</v>
      </c>
      <c r="J3150" s="153">
        <v>7</v>
      </c>
      <c r="K3150" s="153">
        <v>8</v>
      </c>
      <c r="L3150" s="153">
        <v>9</v>
      </c>
      <c r="M3150" s="153">
        <v>10</v>
      </c>
      <c r="N3150" s="153">
        <v>11</v>
      </c>
      <c r="O3150" s="153">
        <v>12</v>
      </c>
      <c r="P3150" s="74" t="s">
        <v>127</v>
      </c>
    </row>
    <row r="3151" spans="1:16" ht="15.75" thickBot="1" x14ac:dyDescent="0.3">
      <c r="A3151" s="193" t="s">
        <v>119</v>
      </c>
      <c r="B3151" s="378" t="s">
        <v>270</v>
      </c>
      <c r="C3151" s="185" t="s">
        <v>33</v>
      </c>
      <c r="D3151" s="186" t="s">
        <v>19</v>
      </c>
      <c r="E3151" s="186" t="s">
        <v>19</v>
      </c>
      <c r="F3151" s="186" t="s">
        <v>19</v>
      </c>
      <c r="G3151" s="186" t="s">
        <v>19</v>
      </c>
      <c r="H3151" s="186" t="s">
        <v>19</v>
      </c>
      <c r="I3151" s="186" t="s">
        <v>19</v>
      </c>
      <c r="J3151" s="186" t="s">
        <v>19</v>
      </c>
      <c r="K3151" s="186" t="s">
        <v>19</v>
      </c>
      <c r="L3151" s="186" t="s">
        <v>19</v>
      </c>
      <c r="M3151" s="186" t="s">
        <v>19</v>
      </c>
      <c r="N3151" s="186" t="s">
        <v>19</v>
      </c>
      <c r="O3151" s="186" t="s">
        <v>19</v>
      </c>
      <c r="P3151" s="188" t="s">
        <v>108</v>
      </c>
    </row>
    <row r="3152" spans="1:16" x14ac:dyDescent="0.25">
      <c r="A3152" s="193" t="s">
        <v>119</v>
      </c>
      <c r="B3152" s="379"/>
      <c r="C3152" s="175" t="s">
        <v>125</v>
      </c>
      <c r="D3152" s="200"/>
      <c r="E3152" s="201"/>
      <c r="F3152" s="201"/>
      <c r="G3152" s="201"/>
      <c r="H3152" s="201">
        <v>647176.78917605116</v>
      </c>
      <c r="I3152" s="201">
        <v>588349.5579883639</v>
      </c>
      <c r="J3152" s="201">
        <v>251427.88350703698</v>
      </c>
      <c r="K3152" s="201">
        <v>387248.32701963233</v>
      </c>
      <c r="L3152" s="201"/>
      <c r="M3152" s="201"/>
      <c r="N3152" s="201"/>
      <c r="O3152" s="176"/>
      <c r="P3152" s="176">
        <f>SUM(D3152:O3152)</f>
        <v>1874202.5576910845</v>
      </c>
    </row>
    <row r="3153" spans="1:16" x14ac:dyDescent="0.25">
      <c r="A3153" s="193" t="s">
        <v>119</v>
      </c>
      <c r="B3153" s="379"/>
      <c r="C3153" s="86" t="s">
        <v>1</v>
      </c>
      <c r="D3153" s="87">
        <f>+D3184*D3166*30</f>
        <v>0</v>
      </c>
      <c r="E3153" s="87">
        <f t="shared" ref="E3153:O3153" si="7183">+E3184*E3166*30</f>
        <v>0</v>
      </c>
      <c r="F3153" s="87">
        <f t="shared" si="7183"/>
        <v>0</v>
      </c>
      <c r="G3153" s="87">
        <f t="shared" si="7183"/>
        <v>0</v>
      </c>
      <c r="H3153" s="87">
        <f t="shared" si="7183"/>
        <v>312529.53603206651</v>
      </c>
      <c r="I3153" s="87">
        <f t="shared" si="7183"/>
        <v>312924.39504740766</v>
      </c>
      <c r="J3153" s="87">
        <f t="shared" si="7183"/>
        <v>141321.07993065612</v>
      </c>
      <c r="K3153" s="87">
        <f t="shared" si="7183"/>
        <v>305614.59629581368</v>
      </c>
      <c r="L3153" s="87">
        <f t="shared" si="7183"/>
        <v>0</v>
      </c>
      <c r="M3153" s="87">
        <f t="shared" si="7183"/>
        <v>0</v>
      </c>
      <c r="N3153" s="87">
        <f t="shared" si="7183"/>
        <v>0</v>
      </c>
      <c r="O3153" s="159">
        <f t="shared" si="7183"/>
        <v>0</v>
      </c>
      <c r="P3153" s="159">
        <f t="shared" ref="P3153:P3157" si="7184">SUM(D3153:O3153)</f>
        <v>1072389.607305944</v>
      </c>
    </row>
    <row r="3154" spans="1:16" x14ac:dyDescent="0.25">
      <c r="A3154" s="193" t="s">
        <v>119</v>
      </c>
      <c r="B3154" s="379"/>
      <c r="C3154" s="86" t="s">
        <v>209</v>
      </c>
      <c r="D3154" s="87">
        <f t="shared" ref="D3154:O3157" si="7185">+D3185*D3167*30</f>
        <v>0</v>
      </c>
      <c r="E3154" s="259">
        <f t="shared" si="7185"/>
        <v>0</v>
      </c>
      <c r="F3154" s="259">
        <f t="shared" si="7185"/>
        <v>0</v>
      </c>
      <c r="G3154" s="259">
        <f t="shared" si="7185"/>
        <v>0</v>
      </c>
      <c r="H3154" s="259">
        <f t="shared" si="7185"/>
        <v>0</v>
      </c>
      <c r="I3154" s="259">
        <f t="shared" si="7185"/>
        <v>0</v>
      </c>
      <c r="J3154" s="259">
        <f t="shared" si="7185"/>
        <v>0</v>
      </c>
      <c r="K3154" s="259">
        <f t="shared" si="7185"/>
        <v>0</v>
      </c>
      <c r="L3154" s="259">
        <f t="shared" si="7185"/>
        <v>0</v>
      </c>
      <c r="M3154" s="259">
        <f t="shared" si="7185"/>
        <v>0</v>
      </c>
      <c r="N3154" s="259">
        <f t="shared" si="7185"/>
        <v>0</v>
      </c>
      <c r="O3154" s="260">
        <f t="shared" si="7185"/>
        <v>0</v>
      </c>
      <c r="P3154" s="260"/>
    </row>
    <row r="3155" spans="1:16" x14ac:dyDescent="0.25">
      <c r="A3155" s="193" t="s">
        <v>119</v>
      </c>
      <c r="B3155" s="379"/>
      <c r="C3155" s="86" t="s">
        <v>210</v>
      </c>
      <c r="D3155" s="87">
        <f t="shared" si="7185"/>
        <v>0</v>
      </c>
      <c r="E3155" s="259">
        <f t="shared" si="7185"/>
        <v>0</v>
      </c>
      <c r="F3155" s="259">
        <f t="shared" si="7185"/>
        <v>0</v>
      </c>
      <c r="G3155" s="259">
        <f t="shared" si="7185"/>
        <v>0</v>
      </c>
      <c r="H3155" s="259">
        <f t="shared" si="7185"/>
        <v>164621.64902243263</v>
      </c>
      <c r="I3155" s="259">
        <f t="shared" si="7185"/>
        <v>158402.82980359913</v>
      </c>
      <c r="J3155" s="259">
        <f t="shared" si="7185"/>
        <v>42704.70610293583</v>
      </c>
      <c r="K3155" s="259">
        <f t="shared" si="7185"/>
        <v>47836.547075926203</v>
      </c>
      <c r="L3155" s="259">
        <f t="shared" si="7185"/>
        <v>0</v>
      </c>
      <c r="M3155" s="259">
        <f t="shared" si="7185"/>
        <v>0</v>
      </c>
      <c r="N3155" s="259">
        <f t="shared" si="7185"/>
        <v>0</v>
      </c>
      <c r="O3155" s="260">
        <f t="shared" si="7185"/>
        <v>0</v>
      </c>
      <c r="P3155" s="260"/>
    </row>
    <row r="3156" spans="1:16" x14ac:dyDescent="0.25">
      <c r="A3156" s="193" t="s">
        <v>119</v>
      </c>
      <c r="B3156" s="379"/>
      <c r="C3156" s="86" t="s">
        <v>211</v>
      </c>
      <c r="D3156" s="87">
        <f t="shared" si="7185"/>
        <v>0</v>
      </c>
      <c r="E3156" s="259">
        <f t="shared" si="7185"/>
        <v>0</v>
      </c>
      <c r="F3156" s="259">
        <f t="shared" si="7185"/>
        <v>0</v>
      </c>
      <c r="G3156" s="259">
        <f t="shared" si="7185"/>
        <v>0</v>
      </c>
      <c r="H3156" s="259">
        <f t="shared" si="7185"/>
        <v>170025.60412155208</v>
      </c>
      <c r="I3156" s="259">
        <f t="shared" si="7185"/>
        <v>117022.33313735704</v>
      </c>
      <c r="J3156" s="259">
        <f t="shared" si="7185"/>
        <v>67402.097473445014</v>
      </c>
      <c r="K3156" s="259">
        <f t="shared" si="7185"/>
        <v>33797.183647892423</v>
      </c>
      <c r="L3156" s="259">
        <f t="shared" si="7185"/>
        <v>0</v>
      </c>
      <c r="M3156" s="259">
        <f t="shared" si="7185"/>
        <v>0</v>
      </c>
      <c r="N3156" s="259">
        <f t="shared" si="7185"/>
        <v>0</v>
      </c>
      <c r="O3156" s="260">
        <f t="shared" si="7185"/>
        <v>0</v>
      </c>
      <c r="P3156" s="260"/>
    </row>
    <row r="3157" spans="1:16" ht="15.75" thickBot="1" x14ac:dyDescent="0.3">
      <c r="A3157" s="193" t="s">
        <v>119</v>
      </c>
      <c r="B3157" s="379"/>
      <c r="C3157" s="96" t="s">
        <v>227</v>
      </c>
      <c r="D3157" s="87">
        <f t="shared" si="7185"/>
        <v>0</v>
      </c>
      <c r="E3157" s="90">
        <f t="shared" si="7185"/>
        <v>0</v>
      </c>
      <c r="F3157" s="90">
        <f t="shared" si="7185"/>
        <v>0</v>
      </c>
      <c r="G3157" s="90">
        <f t="shared" si="7185"/>
        <v>0</v>
      </c>
      <c r="H3157" s="90">
        <v>109001</v>
      </c>
      <c r="I3157" s="90">
        <f t="shared" si="7185"/>
        <v>0</v>
      </c>
      <c r="J3157" s="90">
        <f t="shared" si="7185"/>
        <v>0</v>
      </c>
      <c r="K3157" s="90">
        <f t="shared" si="7185"/>
        <v>0</v>
      </c>
      <c r="L3157" s="90">
        <f t="shared" si="7185"/>
        <v>0</v>
      </c>
      <c r="M3157" s="90">
        <f t="shared" si="7185"/>
        <v>0</v>
      </c>
      <c r="N3157" s="90">
        <f t="shared" si="7185"/>
        <v>0</v>
      </c>
      <c r="O3157" s="160">
        <f t="shared" si="7185"/>
        <v>0</v>
      </c>
      <c r="P3157" s="160">
        <f t="shared" si="7184"/>
        <v>109001</v>
      </c>
    </row>
    <row r="3158" spans="1:16" ht="15.75" thickBot="1" x14ac:dyDescent="0.3">
      <c r="A3158" s="193" t="s">
        <v>119</v>
      </c>
      <c r="B3158" s="379"/>
      <c r="C3158" s="281" t="s">
        <v>108</v>
      </c>
      <c r="D3158" s="282">
        <f>SUM(D3159:D3163)</f>
        <v>1</v>
      </c>
      <c r="E3158" s="282">
        <f t="shared" ref="E3158" si="7186">SUM(E3159:E3163)</f>
        <v>1.0034229363724529</v>
      </c>
      <c r="F3158" s="282">
        <f t="shared" ref="F3158" si="7187">SUM(F3159:F3163)</f>
        <v>0.99999999999999989</v>
      </c>
      <c r="G3158" s="282">
        <f t="shared" ref="G3158" si="7188">SUM(G3159:G3163)</f>
        <v>0.99999999999999989</v>
      </c>
      <c r="H3158" s="282">
        <f t="shared" ref="H3158" si="7189">SUM(H3159:H3163)</f>
        <v>1</v>
      </c>
      <c r="I3158" s="282">
        <f t="shared" ref="I3158" si="7190">SUM(I3159:I3163)</f>
        <v>1.0000000000000002</v>
      </c>
      <c r="J3158" s="282">
        <f t="shared" ref="J3158" si="7191">SUM(J3159:J3163)</f>
        <v>0.99999999999999978</v>
      </c>
      <c r="K3158" s="282">
        <f t="shared" ref="K3158" si="7192">SUM(K3159:K3163)</f>
        <v>0.99999999999999978</v>
      </c>
      <c r="L3158" s="282">
        <f t="shared" ref="L3158" si="7193">SUM(L3159:L3163)</f>
        <v>1</v>
      </c>
      <c r="M3158" s="282">
        <f t="shared" ref="M3158" si="7194">SUM(M3159:M3163)</f>
        <v>1.0000000000000002</v>
      </c>
      <c r="N3158" s="282">
        <f t="shared" ref="N3158" si="7195">SUM(N3159:N3163)</f>
        <v>1</v>
      </c>
      <c r="O3158" s="282">
        <f t="shared" ref="O3158" si="7196">SUM(O3159:O3163)</f>
        <v>0.99999999999999989</v>
      </c>
      <c r="P3158" s="268"/>
    </row>
    <row r="3159" spans="1:16" ht="15.75" thickBot="1" x14ac:dyDescent="0.3">
      <c r="A3159" s="193" t="s">
        <v>119</v>
      </c>
      <c r="B3159" s="379"/>
      <c r="C3159" s="245" t="s">
        <v>196</v>
      </c>
      <c r="D3159" s="246">
        <v>0.748</v>
      </c>
      <c r="E3159" s="246">
        <v>0.71289999999999998</v>
      </c>
      <c r="F3159" s="246">
        <v>0.70128149006739837</v>
      </c>
      <c r="G3159" s="246">
        <v>0.53018436569432525</v>
      </c>
      <c r="H3159" s="246">
        <v>0.5423765464750937</v>
      </c>
      <c r="I3159" s="246">
        <v>0.58843916554063314</v>
      </c>
      <c r="J3159" s="246">
        <v>0.60561377608760258</v>
      </c>
      <c r="K3159" s="246">
        <v>0.80100224649177598</v>
      </c>
      <c r="L3159" s="246">
        <v>0.74479587945877479</v>
      </c>
      <c r="M3159" s="246">
        <v>0.79328167047923914</v>
      </c>
      <c r="N3159" s="246">
        <v>0.79251746496726783</v>
      </c>
      <c r="O3159" s="246">
        <v>0.75240999999999991</v>
      </c>
      <c r="P3159" s="268"/>
    </row>
    <row r="3160" spans="1:16" ht="15.75" thickBot="1" x14ac:dyDescent="0.3">
      <c r="A3160" s="193" t="s">
        <v>119</v>
      </c>
      <c r="B3160" s="379"/>
      <c r="C3160" s="245" t="s">
        <v>197</v>
      </c>
      <c r="D3160" s="246"/>
      <c r="E3160" s="246">
        <v>3.4229363724529492E-3</v>
      </c>
      <c r="F3160" s="246"/>
      <c r="G3160" s="246"/>
      <c r="H3160" s="246"/>
      <c r="I3160" s="246"/>
      <c r="J3160" s="246"/>
      <c r="K3160" s="246"/>
      <c r="L3160" s="246"/>
      <c r="M3160" s="246"/>
      <c r="N3160" s="246"/>
      <c r="O3160" s="246"/>
      <c r="P3160" s="268"/>
    </row>
    <row r="3161" spans="1:16" ht="15.75" thickBot="1" x14ac:dyDescent="0.3">
      <c r="A3161" s="193" t="s">
        <v>119</v>
      </c>
      <c r="B3161" s="379"/>
      <c r="C3161" s="245" t="s">
        <v>199</v>
      </c>
      <c r="D3161" s="310">
        <v>0.252</v>
      </c>
      <c r="E3161" s="246">
        <v>0.28710000000000002</v>
      </c>
      <c r="F3161" s="246">
        <v>0.27946524626273334</v>
      </c>
      <c r="G3161" s="246">
        <v>0.26027151737500415</v>
      </c>
      <c r="H3161" s="246">
        <v>0.22206611722025232</v>
      </c>
      <c r="I3161" s="246">
        <v>0.23470428159927745</v>
      </c>
      <c r="J3161" s="246">
        <v>0.15048175443375286</v>
      </c>
      <c r="K3161" s="246">
        <v>0.11533513094114624</v>
      </c>
      <c r="L3161" s="246">
        <v>0.2476086029169918</v>
      </c>
      <c r="M3161" s="246">
        <v>0.18024296287308908</v>
      </c>
      <c r="N3161" s="246">
        <v>0.19496532528723082</v>
      </c>
      <c r="O3161" s="246">
        <v>0.24758999999999998</v>
      </c>
      <c r="P3161" s="268"/>
    </row>
    <row r="3162" spans="1:16" ht="15.75" thickBot="1" x14ac:dyDescent="0.3">
      <c r="A3162" s="193" t="s">
        <v>119</v>
      </c>
      <c r="B3162" s="379"/>
      <c r="C3162" s="245" t="s">
        <v>198</v>
      </c>
      <c r="D3162" s="246"/>
      <c r="E3162" s="246"/>
      <c r="F3162" s="246">
        <v>1.9253263669868261E-2</v>
      </c>
      <c r="G3162" s="246">
        <v>0.20954411693067052</v>
      </c>
      <c r="H3162" s="246">
        <v>0.23555733630465386</v>
      </c>
      <c r="I3162" s="246">
        <v>0.17685655286008953</v>
      </c>
      <c r="J3162" s="246">
        <v>0.24390446947864436</v>
      </c>
      <c r="K3162" s="246">
        <v>8.3662622567077571E-2</v>
      </c>
      <c r="L3162" s="246">
        <v>7.5955176242334761E-3</v>
      </c>
      <c r="M3162" s="246">
        <v>2.6475366647671975E-2</v>
      </c>
      <c r="N3162" s="246">
        <v>1.2517209745501362E-2</v>
      </c>
      <c r="O3162" s="246">
        <v>0</v>
      </c>
      <c r="P3162" s="268"/>
    </row>
    <row r="3163" spans="1:16" ht="15.75" thickBot="1" x14ac:dyDescent="0.3">
      <c r="A3163" s="193" t="s">
        <v>119</v>
      </c>
      <c r="B3163" s="379"/>
      <c r="C3163" s="248" t="s">
        <v>228</v>
      </c>
      <c r="D3163" s="249"/>
      <c r="E3163" s="249"/>
      <c r="F3163" s="249"/>
      <c r="G3163" s="249"/>
      <c r="H3163" s="249"/>
      <c r="I3163" s="249"/>
      <c r="J3163" s="249"/>
      <c r="K3163" s="249"/>
      <c r="L3163" s="249"/>
      <c r="M3163" s="249"/>
      <c r="N3163" s="249"/>
      <c r="O3163" s="249"/>
      <c r="P3163" s="177"/>
    </row>
    <row r="3164" spans="1:16" ht="15.75" thickBot="1" x14ac:dyDescent="0.3">
      <c r="A3164" s="193"/>
      <c r="B3164" s="379"/>
      <c r="C3164" s="306" t="s">
        <v>278</v>
      </c>
      <c r="D3164" s="309">
        <v>1</v>
      </c>
      <c r="E3164" s="309">
        <v>1</v>
      </c>
      <c r="F3164" s="309">
        <v>1</v>
      </c>
      <c r="G3164" s="309">
        <v>1</v>
      </c>
      <c r="H3164" s="309">
        <v>1</v>
      </c>
      <c r="I3164" s="309">
        <v>3</v>
      </c>
      <c r="J3164" s="309">
        <v>1</v>
      </c>
      <c r="K3164" s="309">
        <v>1</v>
      </c>
      <c r="L3164" s="309">
        <v>1</v>
      </c>
      <c r="M3164" s="309">
        <v>1</v>
      </c>
      <c r="N3164" s="309">
        <v>1</v>
      </c>
      <c r="O3164" s="309">
        <v>1</v>
      </c>
      <c r="P3164" s="308"/>
    </row>
    <row r="3165" spans="1:16" x14ac:dyDescent="0.25">
      <c r="A3165" s="193" t="s">
        <v>119</v>
      </c>
      <c r="B3165" s="379"/>
      <c r="C3165" s="154" t="s">
        <v>14</v>
      </c>
      <c r="D3165" s="155">
        <f>+SUMPRODUCT(D3166:D3170,D3159:D3163)</f>
        <v>19.58352215817942</v>
      </c>
      <c r="E3165" s="155">
        <f t="shared" ref="E3165" si="7197">+SUMPRODUCT(E3166:E3170,E3159:E3163)</f>
        <v>20.049272936747769</v>
      </c>
      <c r="F3165" s="155">
        <f t="shared" ref="F3165" si="7198">+SUMPRODUCT(F3166:F3170,F3159:F3163)</f>
        <v>21.911004599411875</v>
      </c>
      <c r="G3165" s="155">
        <f t="shared" ref="G3165" si="7199">+SUMPRODUCT(G3166:G3170,G3159:G3163)</f>
        <v>29.16687123713907</v>
      </c>
      <c r="H3165" s="155">
        <f t="shared" ref="H3165" si="7200">+SUMPRODUCT(H3166:H3170,H3159:H3163)</f>
        <v>34.321317677577781</v>
      </c>
      <c r="I3165" s="155">
        <f t="shared" ref="I3165" si="7201">+SUMPRODUCT(I3166:I3170,I3159:I3163)</f>
        <v>33.252884612317658</v>
      </c>
      <c r="J3165" s="155">
        <f t="shared" ref="J3165" si="7202">+SUMPRODUCT(J3166:J3170,J3159:J3163)</f>
        <v>20.678638682002358</v>
      </c>
      <c r="K3165" s="155">
        <f t="shared" ref="K3165" si="7203">+SUMPRODUCT(K3166:K3170,K3159:K3163)</f>
        <v>17.4693625495836</v>
      </c>
      <c r="L3165" s="155">
        <f t="shared" ref="L3165" si="7204">+SUMPRODUCT(L3166:L3170,L3159:L3163)</f>
        <v>24.389381806697809</v>
      </c>
      <c r="M3165" s="155">
        <f t="shared" ref="M3165" si="7205">+SUMPRODUCT(M3166:M3170,M3159:M3163)</f>
        <v>28.661474887727689</v>
      </c>
      <c r="N3165" s="155">
        <f t="shared" ref="N3165" si="7206">+SUMPRODUCT(N3166:N3170,N3159:N3163)</f>
        <v>28.774042415346749</v>
      </c>
      <c r="O3165" s="156">
        <f t="shared" ref="O3165" si="7207">+SUMPRODUCT(O3166:O3170,O3159:O3163)</f>
        <v>25.54849701210248</v>
      </c>
      <c r="P3165" s="156"/>
    </row>
    <row r="3166" spans="1:16" x14ac:dyDescent="0.25">
      <c r="A3166" s="193" t="s">
        <v>119</v>
      </c>
      <c r="B3166" s="379"/>
      <c r="C3166" s="77" t="s">
        <v>34</v>
      </c>
      <c r="D3166" s="243">
        <f>+IF(D3164=1,D3178*'CPP Detay Tum Ay'!D$38+(1-'Measured TV opt-pt'!D3178)*'CPP Detay Tum Ay'!D$20,IF(D3164=2,D3178*'CPP Detay (düşük)'!D$38+(1-'Measured TV opt-pt'!D3178)*'CPP Detay (düşük)'!D$20,IF(D3164=3,D3178*'CPP Detay (yüksek)'!D$38+(1-'Measured TV opt-pt'!D3178)*'CPP Detay (yüksek)'!D$20,"Girilen Rakamda Hata Var")))</f>
        <v>18.582325349092873</v>
      </c>
      <c r="E3166" s="243">
        <f>+IF(E3164=1,E3178*'CPP Detay Tum Ay'!E$38+(1-'Measured TV opt-pt'!E3178)*'CPP Detay Tum Ay'!E$20,IF(E3164=2,E3178*'CPP Detay (düşük)'!E$38+(1-'Measured TV opt-pt'!E3178)*'CPP Detay (düşük)'!E$20,IF(E3164=3,E3178*'CPP Detay (yüksek)'!E$38+(1-'Measured TV opt-pt'!E3178)*'CPP Detay (yüksek)'!E$20,"Girilen Rakamda Hata Var")))</f>
        <v>18.557200451457916</v>
      </c>
      <c r="F3166" s="161">
        <f>+IF(F3164=1,F3178*'CPP Detay Tum Ay'!F$38+(1-'Measured TV opt-pt'!F3178)*'CPP Detay Tum Ay'!F$20,IF(F3164=2,F3178*'CPP Detay (düşük)'!F$38+(1-'Measured TV opt-pt'!F3178)*'CPP Detay (düşük)'!F$20,IF(F3164=3,F3178*'CPP Detay (yüksek)'!F$38+(1-'Measured TV opt-pt'!F3178)*'CPP Detay (yüksek)'!F$20,"Girilen Rakamda Hata Var")))</f>
        <v>20.009552473459905</v>
      </c>
      <c r="G3166" s="161">
        <f>+IF(G3164=1,G3178*'CPP Detay Tum Ay'!G$38+(1-'Measured TV opt-pt'!G3178)*'CPP Detay Tum Ay'!G$20,IF(G3164=2,G3178*'CPP Detay (düşük)'!G$38+(1-'Measured TV opt-pt'!G3178)*'CPP Detay (düşük)'!G$20,IF(G3164=3,G3178*'CPP Detay (yüksek)'!G$38+(1-'Measured TV opt-pt'!G3178)*'CPP Detay (yüksek)'!G$20,"Girilen Rakamda Hata Var")))</f>
        <v>25.935074623908964</v>
      </c>
      <c r="H3166" s="161">
        <f>+IF(H3164=1,H3178*'CPP Detay Tum Ay'!H$38+(1-'Measured TV opt-pt'!H3178)*'CPP Detay Tum Ay'!H$20,IF(H3164=2,H3178*'CPP Detay (düşük)'!H$38+(1-'Measured TV opt-pt'!H3178)*'CPP Detay (düşük)'!H$20,IF(H3164=3,H3178*'CPP Detay (yüksek)'!H$38+(1-'Measured TV opt-pt'!H3178)*'CPP Detay (yüksek)'!H$20,"Girilen Rakamda Hata Var")))</f>
        <v>30.55844042177371</v>
      </c>
      <c r="I3166" s="161">
        <f>+IF(I3164=1,I3178*'CPP Detay Tum Ay'!I$38+(1-'Measured TV opt-pt'!I3178)*'CPP Detay Tum Ay'!I$20,IF(I3164=2,I3178*'CPP Detay (düşük)'!I$38+(1-'Measured TV opt-pt'!I3178)*'CPP Detay (düşük)'!I$20,IF(I3164=3,I3178*'CPP Detay (yüksek)'!I$38+(1-'Measured TV opt-pt'!I3178)*'CPP Detay (yüksek)'!I$20,"Girilen Rakamda Hata Var")))</f>
        <v>30.056038903614066</v>
      </c>
      <c r="J3166" s="161">
        <f>+IF(J3164=1,J3178*'CPP Detay Tum Ay'!J$38+(1-'Measured TV opt-pt'!J3178)*'CPP Detay Tum Ay'!J$20,IF(J3164=2,J3178*'CPP Detay (düşük)'!J$38+(1-'Measured TV opt-pt'!J3178)*'CPP Detay (düşük)'!J$20,IF(J3164=3,J3178*'CPP Detay (yüksek)'!J$38+(1-'Measured TV opt-pt'!J3178)*'CPP Detay (yüksek)'!J$20,"Girilen Rakamda Hata Var")))</f>
        <v>19.191976676831089</v>
      </c>
      <c r="K3166" s="161">
        <f>+IF(K3164=1,K3178*'CPP Detay Tum Ay'!K$38+(1-'Measured TV opt-pt'!K3178)*'CPP Detay Tum Ay'!K$20,IF(K3164=2,K3178*'CPP Detay (düşük)'!K$38+(1-'Measured TV opt-pt'!K3178)*'CPP Detay (düşük)'!K$20,IF(K3164=3,K3178*'CPP Detay (yüksek)'!K$38+(1-'Measured TV opt-pt'!K3178)*'CPP Detay (yüksek)'!K$20,"Girilen Rakamda Hata Var")))</f>
        <v>17.21186243004767</v>
      </c>
      <c r="L3166" s="255">
        <f>+IF(L3164=1,L3178*'CPP Detay Tum Ay'!L$38+(1-'Measured TV opt-pt'!L3178)*'CPP Detay Tum Ay'!L$20,IF(L3164=2,L3178*'CPP Detay (düşük)'!L$38+(1-'Measured TV opt-pt'!L3178)*'CPP Detay (düşük)'!L$20,IF(L3164=3,L3178*'CPP Detay (yüksek)'!L$38+(1-'Measured TV opt-pt'!L3178)*'CPP Detay (yüksek)'!L$20,"Girilen Rakamda Hata Var")))</f>
        <v>22.850775945367754</v>
      </c>
      <c r="M3166" s="255">
        <f>+IF(M3164=1,M3178*'CPP Detay Tum Ay'!M$38+(1-'Measured TV opt-pt'!M3178)*'CPP Detay Tum Ay'!M$20,IF(M3164=2,M3178*'CPP Detay (düşük)'!M$38+(1-'Measured TV opt-pt'!M3178)*'CPP Detay (düşük)'!M$20,IF(M3164=3,M3178*'CPP Detay (yüksek)'!M$38+(1-'Measured TV opt-pt'!M3178)*'CPP Detay (yüksek)'!M$20,"Girilen Rakamda Hata Var")))</f>
        <v>27.125471568663489</v>
      </c>
      <c r="N3166" s="255">
        <f>+IF(N3164=1,N3178*'CPP Detay Tum Ay'!N$38+(1-'Measured TV opt-pt'!N3178)*'CPP Detay Tum Ay'!N$20,IF(N3164=2,N3178*'CPP Detay (düşük)'!N$38+(1-'Measured TV opt-pt'!N3178)*'CPP Detay (düşük)'!N$20,IF(N3164=3,N3178*'CPP Detay (yüksek)'!N$38+(1-'Measured TV opt-pt'!N3178)*'CPP Detay (yüksek)'!N$20,"Girilen Rakamda Hata Var")))</f>
        <v>27.337754911797255</v>
      </c>
      <c r="O3166" s="256">
        <f>+IF(O3164=1,O3178*'CPP Detay Tum Ay'!O$38+(1-'Measured TV opt-pt'!O3178)*'CPP Detay Tum Ay'!O$20,IF(O3164=2,O3178*'CPP Detay (düşük)'!O$38+(1-'Measured TV opt-pt'!O3178)*'CPP Detay (düşük)'!O$20,IF(O3164=3,O3178*'CPP Detay (yüksek)'!O$38+(1-'Measured TV opt-pt'!O3178)*'CPP Detay (yüksek)'!O$20,"Girilen Rakamda Hata Var")))</f>
        <v>24.169257799111413</v>
      </c>
      <c r="P3166" s="162"/>
    </row>
    <row r="3167" spans="1:16" x14ac:dyDescent="0.25">
      <c r="A3167" s="193" t="s">
        <v>119</v>
      </c>
      <c r="B3167" s="379"/>
      <c r="C3167" s="77" t="s">
        <v>194</v>
      </c>
      <c r="D3167" s="243">
        <f>+IF(D3164=1,D3179*'CPP Detay Tum Ay'!D$94+(1-'Measured TV opt-pt'!D3179)*'CPP Detay Tum Ay'!D$76,IF(D3164=2,D3179*'CPP Detay (düşük)'!D$94+(1-'Measured TV opt-pt'!D3179)*'CPP Detay (düşük)'!D$76,IF(D3164=3,D3179*'CPP Detay (yüksek)'!D$94+(1-'Measured TV opt-pt'!D3179)*'CPP Detay (yüksek)'!D$76,"Girilen Rakamda Hata Var")))</f>
        <v>0</v>
      </c>
      <c r="E3167" s="243">
        <f>+IF(E3164=1,E3179*'CPP Detay Tum Ay'!E$94+(1-'Measured TV opt-pt'!E3179)*'CPP Detay Tum Ay'!E$76,IF(E3164=2,E3179*'CPP Detay (düşük)'!E$94+(1-'Measured TV opt-pt'!E3179)*'CPP Detay (düşük)'!E$76,IF(E3164=3,E3179*'CPP Detay (yüksek)'!E$94+(1-'Measured TV opt-pt'!E3179)*'CPP Detay (yüksek)'!E$76,"Girilen Rakamda Hata Var")))</f>
        <v>0</v>
      </c>
      <c r="F3167" s="243">
        <f>+IF(F3164=1,F3179*'CPP Detay Tum Ay'!F$94+(1-'Measured TV opt-pt'!F3179)*'CPP Detay Tum Ay'!F$76,IF(F3164=2,F3179*'CPP Detay (düşük)'!F$94+(1-'Measured TV opt-pt'!F3179)*'CPP Detay (düşük)'!F$76,IF(F3164=3,F3179*'CPP Detay (yüksek)'!F$94+(1-'Measured TV opt-pt'!F3179)*'CPP Detay (yüksek)'!F$76,"Girilen Rakamda Hata Var")))</f>
        <v>0</v>
      </c>
      <c r="G3167" s="243">
        <f>+IF(G3164=1,G3179*'CPP Detay Tum Ay'!G$94+(1-'Measured TV opt-pt'!G3179)*'CPP Detay Tum Ay'!G$76,IF(G3164=2,G3179*'CPP Detay (düşük)'!G$94+(1-'Measured TV opt-pt'!G3179)*'CPP Detay (düşük)'!G$76,IF(G3164=3,G3179*'CPP Detay (yüksek)'!G$94+(1-'Measured TV opt-pt'!G3179)*'CPP Detay (yüksek)'!G$76,"Girilen Rakamda Hata Var")))</f>
        <v>0</v>
      </c>
      <c r="H3167" s="243">
        <f>+IF(H3164=1,H3179*'CPP Detay Tum Ay'!H$94+(1-'Measured TV opt-pt'!H3179)*'CPP Detay Tum Ay'!H$76,IF(H3164=2,H3179*'CPP Detay (düşük)'!H$94+(1-'Measured TV opt-pt'!H3179)*'CPP Detay (düşük)'!H$76,IF(H3164=3,H3179*'CPP Detay (yüksek)'!H$94+(1-'Measured TV opt-pt'!H3179)*'CPP Detay (yüksek)'!H$76,"Girilen Rakamda Hata Var")))</f>
        <v>0</v>
      </c>
      <c r="I3167" s="243">
        <f>+IF(I3164=1,I3179*'CPP Detay Tum Ay'!I$94+(1-'Measured TV opt-pt'!I3179)*'CPP Detay Tum Ay'!I$76,IF(I3164=2,I3179*'CPP Detay (düşük)'!I$94+(1-'Measured TV opt-pt'!I3179)*'CPP Detay (düşük)'!I$76,IF(I3164=3,I3179*'CPP Detay (yüksek)'!I$94+(1-'Measured TV opt-pt'!I3179)*'CPP Detay (yüksek)'!I$76,"Girilen Rakamda Hata Var")))</f>
        <v>0</v>
      </c>
      <c r="J3167" s="243">
        <f>+IF(J3164=1,J3179*'CPP Detay Tum Ay'!J$94+(1-'Measured TV opt-pt'!J3179)*'CPP Detay Tum Ay'!J$76,IF(J3164=2,J3179*'CPP Detay (düşük)'!J$94+(1-'Measured TV opt-pt'!J3179)*'CPP Detay (düşük)'!J$76,IF(J3164=3,J3179*'CPP Detay (yüksek)'!J$94+(1-'Measured TV opt-pt'!J3179)*'CPP Detay (yüksek)'!J$76,"Girilen Rakamda Hata Var")))</f>
        <v>0</v>
      </c>
      <c r="K3167" s="243">
        <f>+IF(K3164=1,K3179*'CPP Detay Tum Ay'!K$94+(1-'Measured TV opt-pt'!K3179)*'CPP Detay Tum Ay'!K$76,IF(K3164=2,K3179*'CPP Detay (düşük)'!K$94+(1-'Measured TV opt-pt'!K3179)*'CPP Detay (düşük)'!K$76,IF(K3164=3,K3179*'CPP Detay (yüksek)'!K$94+(1-'Measured TV opt-pt'!K3179)*'CPP Detay (yüksek)'!K$76,"Girilen Rakamda Hata Var")))</f>
        <v>0</v>
      </c>
      <c r="L3167" s="257">
        <f>+IF(L3164=1,L3179*'CPP Detay Tum Ay'!L$94+(1-'Measured TV opt-pt'!L3179)*'CPP Detay Tum Ay'!L$76,IF(L3164=2,L3179*'CPP Detay (düşük)'!L$94+(1-'Measured TV opt-pt'!L3179)*'CPP Detay (düşük)'!L$76,IF(L3164=3,L3179*'CPP Detay (yüksek)'!L$94+(1-'Measured TV opt-pt'!L3179)*'CPP Detay (yüksek)'!L$76,"Girilen Rakamda Hata Var")))</f>
        <v>0</v>
      </c>
      <c r="M3167" s="257">
        <f>+IF(M3164=1,M3179*'CPP Detay Tum Ay'!M$94+(1-'Measured TV opt-pt'!M3179)*'CPP Detay Tum Ay'!M$76,IF(M3164=2,M3179*'CPP Detay (düşük)'!M$94+(1-'Measured TV opt-pt'!M3179)*'CPP Detay (düşük)'!M$76,IF(M3164=3,M3179*'CPP Detay (yüksek)'!M$94+(1-'Measured TV opt-pt'!M3179)*'CPP Detay (yüksek)'!M$76,"Girilen Rakamda Hata Var")))</f>
        <v>0</v>
      </c>
      <c r="N3167" s="257">
        <f>+IF(N3164=1,N3179*'CPP Detay Tum Ay'!N$94+(1-'Measured TV opt-pt'!N3179)*'CPP Detay Tum Ay'!N$76,IF(N3164=2,N3179*'CPP Detay (düşük)'!N$94+(1-'Measured TV opt-pt'!N3179)*'CPP Detay (düşük)'!N$76,IF(N3164=3,N3179*'CPP Detay (yüksek)'!N$94+(1-'Measured TV opt-pt'!N3179)*'CPP Detay (yüksek)'!N$76,"Girilen Rakamda Hata Var")))</f>
        <v>0</v>
      </c>
      <c r="O3167" s="258">
        <f>+IF(O3164=1,O3179*'CPP Detay Tum Ay'!O$94+(1-'Measured TV opt-pt'!O3179)*'CPP Detay Tum Ay'!O$76,IF(O3164=2,O3179*'CPP Detay (düşük)'!O$94+(1-'Measured TV opt-pt'!O3179)*'CPP Detay (düşük)'!O$76,IF(O3164=3,O3179*'CPP Detay (yüksek)'!O$94+(1-'Measured TV opt-pt'!O3179)*'CPP Detay (yüksek)'!O$76,"Girilen Rakamda Hata Var")))</f>
        <v>0</v>
      </c>
      <c r="P3167" s="244"/>
    </row>
    <row r="3168" spans="1:16" x14ac:dyDescent="0.25">
      <c r="A3168" s="193" t="s">
        <v>119</v>
      </c>
      <c r="B3168" s="379"/>
      <c r="C3168" s="77" t="s">
        <v>195</v>
      </c>
      <c r="D3168" s="243">
        <f>+IF(D3164=1,D3180*'CPP Detay Tum Ay'!D$150+(1-'Measured TV opt-pt'!D3180)*'CPP Detay Tum Ay'!D$132,IF(D3164=2,D3180*'CPP Detay (düşük)'!D$150+(1-'Measured TV opt-pt'!D3180)*'CPP Detay (düşük)'!D$132,IF(D3164=3,D3180*'CPP Detay (yüksek)'!D$150+(1-'Measured TV opt-pt'!D3180)*'CPP Detay (yüksek)'!D$132,"Girilen Rakamda Hata Var")))</f>
        <v>22.555328559753779</v>
      </c>
      <c r="E3168" s="243">
        <f>+IF(E3164=1,E3180*'CPP Detay Tum Ay'!E$150+(1-'Measured TV opt-pt'!E3180)*'CPP Detay Tum Ay'!E$132,IF(E3164=2,E3180*'CPP Detay (düşük)'!E$150+(1-'Measured TV opt-pt'!E3180)*'CPP Detay (düşük)'!E$132,IF(E3164=3,E3180*'CPP Detay (yüksek)'!E$150+(1-'Measured TV opt-pt'!E3180)*'CPP Detay (yüksek)'!E$132,"Girilen Rakamda Hata Var")))</f>
        <v>23.754248467096552</v>
      </c>
      <c r="F3168" s="243">
        <f>+IF(F3164=1,F3180*'CPP Detay Tum Ay'!F$150+(1-'Measured TV opt-pt'!F3180)*'CPP Detay Tum Ay'!F$132,IF(F3164=2,F3180*'CPP Detay (düşük)'!F$150+(1-'Measured TV opt-pt'!F3180)*'CPP Detay (düşük)'!F$132,IF(F3164=3,F3180*'CPP Detay (yüksek)'!F$150+(1-'Measured TV opt-pt'!F3180)*'CPP Detay (yüksek)'!F$132,"Girilen Rakamda Hata Var")))</f>
        <v>26.784840463202428</v>
      </c>
      <c r="G3168" s="243">
        <f>+IF(G3164=1,G3180*'CPP Detay Tum Ay'!G$150+(1-'Measured TV opt-pt'!G3180)*'CPP Detay Tum Ay'!G$132,IF(G3164=2,G3180*'CPP Detay (düşük)'!G$150+(1-'Measured TV opt-pt'!G3180)*'CPP Detay (düşük)'!G$132,IF(G3164=3,G3180*'CPP Detay (yüksek)'!G$150+(1-'Measured TV opt-pt'!G3180)*'CPP Detay (yüksek)'!G$132,"Girilen Rakamda Hata Var")))</f>
        <v>33.250313237817814</v>
      </c>
      <c r="H3168" s="243">
        <f>+IF(H3164=1,H3180*'CPP Detay Tum Ay'!H$150+(1-'Measured TV opt-pt'!H3180)*'CPP Detay Tum Ay'!H$132,IF(H3164=2,H3180*'CPP Detay (düşük)'!H$150+(1-'Measured TV opt-pt'!H3180)*'CPP Detay (düşük)'!H$132,IF(H3164=3,H3180*'CPP Detay (yüksek)'!H$150+(1-'Measured TV opt-pt'!H3180)*'CPP Detay (yüksek)'!H$132,"Girilen Rakamda Hata Var")))</f>
        <v>39.313858365178525</v>
      </c>
      <c r="I3168" s="243">
        <f>+IF(I3164=1,I3180*'CPP Detay Tum Ay'!I$150+(1-'Measured TV opt-pt'!I3180)*'CPP Detay Tum Ay'!I$132,IF(I3164=2,I3180*'CPP Detay (düşük)'!I$150+(1-'Measured TV opt-pt'!I3180)*'CPP Detay (düşük)'!I$132,IF(I3164=3,I3180*'CPP Detay (yüksek)'!I$150+(1-'Measured TV opt-pt'!I3180)*'CPP Detay (yüksek)'!I$132,"Girilen Rakamda Hata Var")))</f>
        <v>38.144841736411323</v>
      </c>
      <c r="J3168" s="243">
        <f>+IF(J3164=1,J3180*'CPP Detay Tum Ay'!J$150+(1-'Measured TV opt-pt'!J3180)*'CPP Detay Tum Ay'!J$132,IF(J3164=2,J3180*'CPP Detay (düşük)'!J$150+(1-'Measured TV opt-pt'!J3180)*'CPP Detay (düşük)'!J$132,IF(J3164=3,J3180*'CPP Detay (yüksek)'!J$150+(1-'Measured TV opt-pt'!J3180)*'CPP Detay (yüksek)'!J$132,"Girilen Rakamda Hata Var")))</f>
        <v>23.339975549570813</v>
      </c>
      <c r="K3168" s="243">
        <f>+IF(K3164=1,K3180*'CPP Detay Tum Ay'!K$150+(1-'Measured TV opt-pt'!K3180)*'CPP Detay Tum Ay'!K$132,IF(K3164=2,K3180*'CPP Detay (düşük)'!K$150+(1-'Measured TV opt-pt'!K3180)*'CPP Detay (düşük)'!K$132,IF(K3164=3,K3180*'CPP Detay (yüksek)'!K$150+(1-'Measured TV opt-pt'!K3180)*'CPP Detay (yüksek)'!K$132,"Girilen Rakamda Hata Var")))</f>
        <v>18.710514023581119</v>
      </c>
      <c r="L3168" s="257">
        <f>+IF(L3164=1,L3180*'CPP Detay Tum Ay'!L$150+(1-'Measured TV opt-pt'!L3180)*'CPP Detay Tum Ay'!L$132,IF(L3164=2,L3180*'CPP Detay (düşük)'!L$150+(1-'Measured TV opt-pt'!L3180)*'CPP Detay (düşük)'!L$132,IF(L3164=3,L3180*'CPP Detay (yüksek)'!L$150+(1-'Measured TV opt-pt'!L3180)*'CPP Detay (yüksek)'!L$132,"Girilen Rakamda Hata Var")))</f>
        <v>28.667122886318325</v>
      </c>
      <c r="M3168" s="257">
        <f>+IF(M3164=1,M3180*'CPP Detay Tum Ay'!M$150+(1-'Measured TV opt-pt'!M3180)*'CPP Detay Tum Ay'!M$132,IF(M3164=2,M3180*'CPP Detay (düşük)'!M$150+(1-'Measured TV opt-pt'!M3180)*'CPP Detay (düşük)'!M$132,IF(M3164=3,M3180*'CPP Detay (yüksek)'!M$150+(1-'Measured TV opt-pt'!M3180)*'CPP Detay (yüksek)'!M$132,"Girilen Rakamda Hata Var")))</f>
        <v>33.97972573078421</v>
      </c>
      <c r="N3168" s="257">
        <f>+IF(N3164=1,N3180*'CPP Detay Tum Ay'!N$150+(1-'Measured TV opt-pt'!N3180)*'CPP Detay Tum Ay'!N$132,IF(N3164=2,N3180*'CPP Detay (düşük)'!N$150+(1-'Measured TV opt-pt'!N3180)*'CPP Detay (düşük)'!N$132,IF(N3164=3,N3180*'CPP Detay (yüksek)'!N$150+(1-'Measured TV opt-pt'!N3180)*'CPP Detay (yüksek)'!N$132,"Girilen Rakamda Hata Var")))</f>
        <v>34.038838921883048</v>
      </c>
      <c r="O3168" s="258">
        <f>+IF(O3164=1,O3180*'CPP Detay Tum Ay'!O$150+(1-'Measured TV opt-pt'!O3180)*'CPP Detay Tum Ay'!O$132,IF(O3164=2,O3180*'CPP Detay (düşük)'!O$150+(1-'Measured TV opt-pt'!O3180)*'CPP Detay (düşük)'!O$132,IF(O3164=3,O3180*'CPP Detay (yüksek)'!O$150+(1-'Measured TV opt-pt'!O3180)*'CPP Detay (yüksek)'!O$132,"Girilen Rakamda Hata Var")))</f>
        <v>29.739915794147844</v>
      </c>
      <c r="P3168" s="244"/>
    </row>
    <row r="3169" spans="1:53" x14ac:dyDescent="0.25">
      <c r="A3169" s="193" t="s">
        <v>119</v>
      </c>
      <c r="B3169" s="379"/>
      <c r="C3169" s="77" t="s">
        <v>193</v>
      </c>
      <c r="D3169" s="243">
        <f>+IF(D3164=1,D3181*'CPP Detay Tum Ay'!D$206+(1-'Measured TV opt-pt'!D3181)*'CPP Detay Tum Ay'!D$188,IF(D3164=2,D3181*'CPP Detay (düşük)'!D$206+(1-'Measured TV opt-pt'!D3181)*'CPP Detay (düşük)'!D$188,IF(D3164=3,D3181*'CPP Detay (yüksek)'!D$206+(1-'Measured TV opt-pt'!D3181)*'CPP Detay (yüksek)'!D$188,"Girilen Rakamda Hata Var")))</f>
        <v>13.943968243927124</v>
      </c>
      <c r="E3169" s="243">
        <f>+IF(E3164=1,E3181*'CPP Detay Tum Ay'!E$206+(1-'Measured TV opt-pt'!E3181)*'CPP Detay Tum Ay'!E$188,IF(E3164=2,E3181*'CPP Detay (düşük)'!E$206+(1-'Measured TV opt-pt'!E3181)*'CPP Detay (düşük)'!E$188,IF(E3164=3,E3181*'CPP Detay (yüksek)'!E$206+(1-'Measured TV opt-pt'!E3181)*'CPP Detay (yüksek)'!E$188,"Girilen Rakamda Hata Var")))</f>
        <v>13.689274471026142</v>
      </c>
      <c r="F3169" s="243">
        <f>+IF(F3164=1,F3181*'CPP Detay Tum Ay'!F$206+(1-'Measured TV opt-pt'!F3181)*'CPP Detay Tum Ay'!F$188,IF(F3164=2,F3181*'CPP Detay (düşük)'!F$206+(1-'Measured TV opt-pt'!F3181)*'CPP Detay (düşük)'!F$188,IF(F3164=3,F3181*'CPP Detay (yüksek)'!F$206+(1-'Measured TV opt-pt'!F3181)*'CPP Detay (yüksek)'!F$188,"Girilen Rakamda Hata Var")))</f>
        <v>20.424785939054136</v>
      </c>
      <c r="G3169" s="243">
        <f>+IF(G3164=1,G3181*'CPP Detay Tum Ay'!G$206+(1-'Measured TV opt-pt'!G3181)*'CPP Detay Tum Ay'!G$188,IF(G3164=2,G3181*'CPP Detay (düşük)'!G$206+(1-'Measured TV opt-pt'!G3181)*'CPP Detay (düşük)'!G$188,IF(G3164=3,G3181*'CPP Detay (yüksek)'!G$206+(1-'Measured TV opt-pt'!G3181)*'CPP Detay (yüksek)'!G$188,"Girilen Rakamda Hata Var")))</f>
        <v>32.271918524266034</v>
      </c>
      <c r="H3169" s="243">
        <f>+IF(H3164=1,H3181*'CPP Detay Tum Ay'!H$206+(1-'Measured TV opt-pt'!H3181)*'CPP Detay Tum Ay'!H$188,IF(H3164=2,H3181*'CPP Detay (düşük)'!H$206+(1-'Measured TV opt-pt'!H3181)*'CPP Detay (düşük)'!H$188,IF(H3164=3,H3181*'CPP Detay (yüksek)'!H$206+(1-'Measured TV opt-pt'!H3181)*'CPP Detay (yüksek)'!H$188,"Girilen Rakamda Hata Var")))</f>
        <v>38.278835027185586</v>
      </c>
      <c r="I3169" s="243">
        <f>+IF(I3164=1,I3181*'CPP Detay Tum Ay'!I$206+(1-'Measured TV opt-pt'!I3181)*'CPP Detay Tum Ay'!I$188,IF(I3164=2,I3181*'CPP Detay (düşük)'!I$206+(1-'Measured TV opt-pt'!I3181)*'CPP Detay (düşük)'!I$188,IF(I3164=3,I3181*'CPP Detay (yüksek)'!I$206+(1-'Measured TV opt-pt'!I3181)*'CPP Detay (yüksek)'!I$188,"Girilen Rakamda Hata Var")))</f>
        <v>37.397406977551604</v>
      </c>
      <c r="J3169" s="243">
        <f>+IF(J3164=1,J3181*'CPP Detay Tum Ay'!J$206+(1-'Measured TV opt-pt'!J3181)*'CPP Detay Tum Ay'!J$188,IF(J3164=2,J3181*'CPP Detay (düşük)'!J$206+(1-'Measured TV opt-pt'!J3181)*'CPP Detay (düşük)'!J$188,IF(J3164=3,J3181*'CPP Detay (yüksek)'!J$206+(1-'Measured TV opt-pt'!J3181)*'CPP Detay (yüksek)'!J$188,"Girilen Rakamda Hata Var")))</f>
        <v>22.728049054904851</v>
      </c>
      <c r="K3169" s="243">
        <f>+IF(K3164=1,K3181*'CPP Detay Tum Ay'!K$206+(1-'Measured TV opt-pt'!K3181)*'CPP Detay Tum Ay'!K$188,IF(K3164=2,K3181*'CPP Detay (düşük)'!K$206+(1-'Measured TV opt-pt'!K3181)*'CPP Detay (düşük)'!K$188,IF(K3164=3,K3181*'CPP Detay (yüksek)'!K$206+(1-'Measured TV opt-pt'!K3181)*'CPP Detay (yüksek)'!K$188,"Girilen Rakamda Hata Var")))</f>
        <v>18.223699486586575</v>
      </c>
      <c r="L3169" s="257">
        <f>+IF(L3164=1,L3181*'CPP Detay Tum Ay'!L$206+(1-'Measured TV opt-pt'!L3181)*'CPP Detay Tum Ay'!L$188,IF(L3164=2,L3181*'CPP Detay (düşük)'!L$206+(1-'Measured TV opt-pt'!L3181)*'CPP Detay (düşük)'!L$188,IF(L3164=3,L3181*'CPP Detay (yüksek)'!L$206+(1-'Measured TV opt-pt'!L3181)*'CPP Detay (yüksek)'!L$188,"Girilen Rakamda Hata Var")))</f>
        <v>35.809513726020015</v>
      </c>
      <c r="M3169" s="257">
        <f>+IF(M3164=1,M3181*'CPP Detay Tum Ay'!M$206+(1-'Measured TV opt-pt'!M3181)*'CPP Detay Tum Ay'!M$188,IF(M3164=2,M3181*'CPP Detay (düşük)'!M$206+(1-'Measured TV opt-pt'!M3181)*'CPP Detay (düşük)'!M$188,IF(M3164=3,M3181*'CPP Detay (yüksek)'!M$206+(1-'Measured TV opt-pt'!M3181)*'CPP Detay (yüksek)'!M$188,"Girilen Rakamda Hata Var")))</f>
        <v>38.478373479269735</v>
      </c>
      <c r="N3169" s="257">
        <f>+IF(N3164=1,N3181*'CPP Detay Tum Ay'!N$206+(1-'Measured TV opt-pt'!N3181)*'CPP Detay Tum Ay'!N$188,IF(N3164=2,N3181*'CPP Detay (düşük)'!N$206+(1-'Measured TV opt-pt'!N3181)*'CPP Detay (düşük)'!N$188,IF(N3164=3,N3181*'CPP Detay (yüksek)'!N$206+(1-'Measured TV opt-pt'!N3181)*'CPP Detay (yüksek)'!N$188,"Girilen Rakamda Hata Var")))</f>
        <v>37.708155535043716</v>
      </c>
      <c r="O3169" s="258">
        <f>+IF(O3164=1,O3181*'CPP Detay Tum Ay'!O$206+(1-'Measured TV opt-pt'!O3181)*'CPP Detay Tum Ay'!O$188,IF(O3164=2,O3181*'CPP Detay (düşük)'!O$206+(1-'Measured TV opt-pt'!O3181)*'CPP Detay (düşük)'!O$188,IF(O3164=3,O3181*'CPP Detay (yüksek)'!O$206+(1-'Measured TV opt-pt'!O3181)*'CPP Detay (yüksek)'!O$188,"Girilen Rakamda Hata Var")))</f>
        <v>0</v>
      </c>
      <c r="P3169" s="244"/>
    </row>
    <row r="3170" spans="1:53" ht="15.75" thickBot="1" x14ac:dyDescent="0.3">
      <c r="A3170" s="193" t="s">
        <v>119</v>
      </c>
      <c r="B3170" s="379"/>
      <c r="C3170" s="96" t="s">
        <v>229</v>
      </c>
      <c r="D3170" s="243">
        <f>+IF(D3164=1,D3182*'CPP Detay Tum Ay'!D$262+(1-'Measured TV opt-pt'!D3182)*'CPP Detay Tum Ay'!D$244,IF(D3164=2,D3182*'CPP Detay (düşük)'!D$262+(1-'Measured TV opt-pt'!D3182)*'CPP Detay (düşük)'!D$244,IF(D3164=3,D3182*'CPP Detay (yüksek)'!D$262+(1-'Measured TV opt-pt'!D3182)*'CPP Detay (yüksek)'!D$244,"Girilen Rakamda Hata Var")))</f>
        <v>0</v>
      </c>
      <c r="E3170" s="163">
        <f>+IF(E3164=1,E3182*'CPP Detay Tum Ay'!E$262+(1-'Measured TV opt-pt'!E3182)*'CPP Detay Tum Ay'!E$244,IF(E3164=2,E3182*'CPP Detay (düşük)'!E$262+(1-'Measured TV opt-pt'!E3182)*'CPP Detay (düşük)'!E$244,IF(E3164=3,E3182*'CPP Detay (yüksek)'!E$262+(1-'Measured TV opt-pt'!E3182)*'CPP Detay (yüksek)'!E$244,"Girilen Rakamda Hata Var")))</f>
        <v>0</v>
      </c>
      <c r="F3170" s="163">
        <f>+IF(F3164=1,F3182*'CPP Detay Tum Ay'!F$262+(1-'Measured TV opt-pt'!F3182)*'CPP Detay Tum Ay'!F$244,IF(F3164=2,F3182*'CPP Detay (düşük)'!F$262+(1-'Measured TV opt-pt'!F3182)*'CPP Detay (düşük)'!F$244,IF(F3164=3,F3182*'CPP Detay (yüksek)'!F$262+(1-'Measured TV opt-pt'!F3182)*'CPP Detay (yüksek)'!F$244,"Girilen Rakamda Hata Var")))</f>
        <v>0</v>
      </c>
      <c r="G3170" s="163">
        <f>+IF(G3164=1,G3182*'CPP Detay Tum Ay'!G$262+(1-'Measured TV opt-pt'!G3182)*'CPP Detay Tum Ay'!G$244,IF(G3164=2,G3182*'CPP Detay (düşük)'!G$262+(1-'Measured TV opt-pt'!G3182)*'CPP Detay (düşük)'!G$244,IF(G3164=3,G3182*'CPP Detay (yüksek)'!G$262+(1-'Measured TV opt-pt'!G3182)*'CPP Detay (yüksek)'!G$244,"Girilen Rakamda Hata Var")))</f>
        <v>0</v>
      </c>
      <c r="H3170" s="163">
        <f>+IF(H3164=1,H3182*'CPP Detay Tum Ay'!H$262+(1-'Measured TV opt-pt'!H3182)*'CPP Detay Tum Ay'!H$244,IF(H3164=2,H3182*'CPP Detay (düşük)'!H$262+(1-'Measured TV opt-pt'!H3182)*'CPP Detay (düşük)'!H$244,IF(H3164=3,H3182*'CPP Detay (yüksek)'!H$262+(1-'Measured TV opt-pt'!H3182)*'CPP Detay (yüksek)'!H$244,"Girilen Rakamda Hata Var")))</f>
        <v>0</v>
      </c>
      <c r="I3170" s="163">
        <f>+IF(I3164=1,I3182*'CPP Detay Tum Ay'!I$262+(1-'Measured TV opt-pt'!I3182)*'CPP Detay Tum Ay'!I$244,IF(I3164=2,I3182*'CPP Detay (düşük)'!I$262+(1-'Measured TV opt-pt'!I3182)*'CPP Detay (düşük)'!I$244,IF(I3164=3,I3182*'CPP Detay (yüksek)'!I$262+(1-'Measured TV opt-pt'!I3182)*'CPP Detay (yüksek)'!I$244,"Girilen Rakamda Hata Var")))</f>
        <v>0</v>
      </c>
      <c r="J3170" s="163">
        <f>+IF(J3164=1,J3182*'CPP Detay Tum Ay'!J$262+(1-'Measured TV opt-pt'!J3182)*'CPP Detay Tum Ay'!J$244,IF(J3164=2,J3182*'CPP Detay (düşük)'!J$262+(1-'Measured TV opt-pt'!J3182)*'CPP Detay (düşük)'!J$244,IF(J3164=3,J3182*'CPP Detay (yüksek)'!J$262+(1-'Measured TV opt-pt'!J3182)*'CPP Detay (yüksek)'!J$244,"Girilen Rakamda Hata Var")))</f>
        <v>0</v>
      </c>
      <c r="K3170" s="163">
        <f>+IF(K3164=1,K3182*'CPP Detay Tum Ay'!K$262+(1-'Measured TV opt-pt'!K3182)*'CPP Detay Tum Ay'!K$244,IF(K3164=2,K3182*'CPP Detay (düşük)'!K$262+(1-'Measured TV opt-pt'!K3182)*'CPP Detay (düşük)'!K$244,IF(K3164=3,K3182*'CPP Detay (yüksek)'!K$262+(1-'Measured TV opt-pt'!K3182)*'CPP Detay (yüksek)'!K$244,"Girilen Rakamda Hata Var")))</f>
        <v>0</v>
      </c>
      <c r="L3170" s="163">
        <f>+IF(L3164=1,L3182*'CPP Detay Tum Ay'!L$262+(1-'Measured TV opt-pt'!L3182)*'CPP Detay Tum Ay'!L$244,IF(L3164=2,L3182*'CPP Detay (düşük)'!L$262+(1-'Measured TV opt-pt'!L3182)*'CPP Detay (düşük)'!L$244,IF(L3164=3,L3182*'CPP Detay (yüksek)'!L$262+(1-'Measured TV opt-pt'!L3182)*'CPP Detay (yüksek)'!L$244,"Girilen Rakamda Hata Var")))</f>
        <v>0</v>
      </c>
      <c r="M3170" s="163">
        <f>+IF(M3164=1,M3182*'CPP Detay Tum Ay'!M$262+(1-'Measured TV opt-pt'!M3182)*'CPP Detay Tum Ay'!M$244,IF(M3164=2,M3182*'CPP Detay (düşük)'!M$262+(1-'Measured TV opt-pt'!M3182)*'CPP Detay (düşük)'!M$244,IF(M3164=3,M3182*'CPP Detay (yüksek)'!M$262+(1-'Measured TV opt-pt'!M3182)*'CPP Detay (yüksek)'!M$244,"Girilen Rakamda Hata Var")))</f>
        <v>0</v>
      </c>
      <c r="N3170" s="163">
        <f>+IF(N3164=1,N3182*'CPP Detay Tum Ay'!N$262+(1-'Measured TV opt-pt'!N3182)*'CPP Detay Tum Ay'!N$244,IF(N3164=2,N3182*'CPP Detay (düşük)'!N$262+(1-'Measured TV opt-pt'!N3182)*'CPP Detay (düşük)'!N$244,IF(N3164=3,N3182*'CPP Detay (yüksek)'!N$262+(1-'Measured TV opt-pt'!N3182)*'CPP Detay (yüksek)'!N$244,"Girilen Rakamda Hata Var")))</f>
        <v>0</v>
      </c>
      <c r="O3170" s="164">
        <f>+IF(O3164=1,O3182*'CPP Detay Tum Ay'!O$262+(1-'Measured TV opt-pt'!O3182)*'CPP Detay Tum Ay'!O$244,IF(O3164=2,O3182*'CPP Detay (düşük)'!O$262+(1-'Measured TV opt-pt'!O3182)*'CPP Detay (düşük)'!O$244,IF(O3164=3,O3182*'CPP Detay (yüksek)'!O$262+(1-'Measured TV opt-pt'!O3182)*'CPP Detay (yüksek)'!O$244,"Girilen Rakamda Hata Var")))</f>
        <v>0</v>
      </c>
      <c r="P3170" s="164"/>
    </row>
    <row r="3171" spans="1:53" x14ac:dyDescent="0.25">
      <c r="A3171" s="193" t="s">
        <v>119</v>
      </c>
      <c r="B3171" s="379"/>
      <c r="C3171" s="263" t="s">
        <v>16</v>
      </c>
      <c r="D3171" s="264">
        <f>+SUMPRODUCT(D3172:D3176,D3159:D3163)</f>
        <v>26.479035074902292</v>
      </c>
      <c r="E3171" s="264">
        <f t="shared" ref="E3171" si="7208">+SUMPRODUCT(E3172:E3176,E3159:E3163)</f>
        <v>26.510208723246834</v>
      </c>
      <c r="F3171" s="264">
        <f t="shared" ref="F3171" si="7209">+SUMPRODUCT(F3172:F3176,F3159:F3163)</f>
        <v>28.971888761201811</v>
      </c>
      <c r="G3171" s="264">
        <f t="shared" ref="G3171" si="7210">+SUMPRODUCT(G3172:G3176,G3159:G3163)</f>
        <v>39.681272805545021</v>
      </c>
      <c r="H3171" s="264">
        <f t="shared" ref="H3171" si="7211">+SUMPRODUCT(H3172:H3176,H3159:H3163)</f>
        <v>46.693852032904125</v>
      </c>
      <c r="I3171" s="264">
        <f t="shared" ref="I3171" si="7212">+SUMPRODUCT(I3172:I3176,I3159:I3163)</f>
        <v>45.240258207486654</v>
      </c>
      <c r="J3171" s="264">
        <f t="shared" ref="J3171" si="7213">+SUMPRODUCT(J3172:J3176,J3159:J3163)</f>
        <v>27.448458898148143</v>
      </c>
      <c r="K3171" s="264">
        <f t="shared" ref="K3171" si="7214">+SUMPRODUCT(K3172:K3176,K3159:K3163)</f>
        <v>23.188522576025889</v>
      </c>
      <c r="L3171" s="264">
        <f t="shared" ref="L3171" si="7215">+SUMPRODUCT(L3172:L3176,L3159:L3163)</f>
        <v>33.793772002795713</v>
      </c>
      <c r="M3171" s="264">
        <f t="shared" ref="M3171" si="7216">+SUMPRODUCT(M3172:M3176,M3159:M3163)</f>
        <v>38.753406701847673</v>
      </c>
      <c r="N3171" s="264">
        <f t="shared" ref="N3171" si="7217">+SUMPRODUCT(N3172:N3176,N3159:N3163)</f>
        <v>38.905610145541026</v>
      </c>
      <c r="O3171" s="265">
        <f t="shared" ref="O3171" si="7218">+SUMPRODUCT(O3172:O3176,O3159:O3163)</f>
        <v>34.544324714946413</v>
      </c>
      <c r="P3171" s="165"/>
    </row>
    <row r="3172" spans="1:53" x14ac:dyDescent="0.25">
      <c r="A3172" s="193" t="s">
        <v>119</v>
      </c>
      <c r="B3172" s="379"/>
      <c r="C3172" s="77" t="s">
        <v>212</v>
      </c>
      <c r="D3172" s="261">
        <f>+D3166*(D3178*D3204+(1-D3178)*D3203)</f>
        <v>25.125308957069588</v>
      </c>
      <c r="E3172" s="261">
        <f t="shared" ref="E3172:O3172" si="7219">+E3166*(E3178*E3204+(1-E3178)*E3203)</f>
        <v>24.537311594256781</v>
      </c>
      <c r="F3172" s="261">
        <f t="shared" si="7219"/>
        <v>26.457688226585066</v>
      </c>
      <c r="G3172" s="261">
        <f t="shared" si="7219"/>
        <v>35.284441824979439</v>
      </c>
      <c r="H3172" s="261">
        <f t="shared" si="7219"/>
        <v>41.574490490579571</v>
      </c>
      <c r="I3172" s="261">
        <f t="shared" si="7219"/>
        <v>40.89097762634654</v>
      </c>
      <c r="J3172" s="261">
        <f t="shared" si="7219"/>
        <v>25.475090071896634</v>
      </c>
      <c r="K3172" s="261">
        <f t="shared" si="7219"/>
        <v>22.846721476057844</v>
      </c>
      <c r="L3172" s="261">
        <f t="shared" si="7219"/>
        <v>31.661889526558692</v>
      </c>
      <c r="M3172" s="261">
        <f t="shared" si="7219"/>
        <v>36.676564475400681</v>
      </c>
      <c r="N3172" s="261">
        <f t="shared" si="7219"/>
        <v>36.963594461286483</v>
      </c>
      <c r="O3172" s="262">
        <f t="shared" si="7219"/>
        <v>32.679444475197634</v>
      </c>
      <c r="P3172" s="162"/>
    </row>
    <row r="3173" spans="1:53" x14ac:dyDescent="0.25">
      <c r="A3173" s="193" t="s">
        <v>119</v>
      </c>
      <c r="B3173" s="379"/>
      <c r="C3173" s="77" t="s">
        <v>213</v>
      </c>
      <c r="D3173" s="261">
        <f>+D3167*(D3179*D3204+(1-D3179)*D3203)</f>
        <v>0</v>
      </c>
      <c r="E3173" s="261">
        <f t="shared" ref="E3173:O3173" si="7220">+E3167*(E3179*E3204+(1-E3179)*E3203)</f>
        <v>0</v>
      </c>
      <c r="F3173" s="261">
        <f t="shared" si="7220"/>
        <v>0</v>
      </c>
      <c r="G3173" s="261">
        <f t="shared" si="7220"/>
        <v>0</v>
      </c>
      <c r="H3173" s="261">
        <f t="shared" si="7220"/>
        <v>0</v>
      </c>
      <c r="I3173" s="261">
        <f t="shared" si="7220"/>
        <v>0</v>
      </c>
      <c r="J3173" s="261">
        <f t="shared" si="7220"/>
        <v>0</v>
      </c>
      <c r="K3173" s="261">
        <f t="shared" si="7220"/>
        <v>0</v>
      </c>
      <c r="L3173" s="261">
        <f t="shared" si="7220"/>
        <v>0</v>
      </c>
      <c r="M3173" s="261">
        <f t="shared" si="7220"/>
        <v>0</v>
      </c>
      <c r="N3173" s="261">
        <f t="shared" si="7220"/>
        <v>0</v>
      </c>
      <c r="O3173" s="262">
        <f t="shared" si="7220"/>
        <v>0</v>
      </c>
      <c r="P3173" s="244"/>
    </row>
    <row r="3174" spans="1:53" x14ac:dyDescent="0.25">
      <c r="A3174" s="193" t="s">
        <v>119</v>
      </c>
      <c r="B3174" s="379"/>
      <c r="C3174" s="77" t="s">
        <v>214</v>
      </c>
      <c r="D3174" s="261">
        <f>+D3168*(D3180*D3204+(1-D3180)*D3203)</f>
        <v>30.497237996088256</v>
      </c>
      <c r="E3174" s="261">
        <f t="shared" ref="E3174:O3174" si="7221">+E3168*(E3180*E3204+(1-E3180)*E3203)</f>
        <v>31.409123259147247</v>
      </c>
      <c r="F3174" s="261">
        <f t="shared" si="7221"/>
        <v>35.416332230027784</v>
      </c>
      <c r="G3174" s="261">
        <f t="shared" si="7221"/>
        <v>45.236759875005809</v>
      </c>
      <c r="H3174" s="261">
        <f t="shared" si="7221"/>
        <v>53.486159901881457</v>
      </c>
      <c r="I3174" s="261">
        <f t="shared" si="7221"/>
        <v>51.89572301946184</v>
      </c>
      <c r="J3174" s="261">
        <f t="shared" si="7221"/>
        <v>30.981070340658516</v>
      </c>
      <c r="K3174" s="261">
        <f t="shared" si="7221"/>
        <v>24.836005069641278</v>
      </c>
      <c r="L3174" s="261">
        <f t="shared" si="7221"/>
        <v>39.720982781544905</v>
      </c>
      <c r="M3174" s="261">
        <f t="shared" si="7221"/>
        <v>45.944255695863042</v>
      </c>
      <c r="N3174" s="261">
        <f t="shared" si="7221"/>
        <v>46.024183108708023</v>
      </c>
      <c r="O3174" s="262">
        <f t="shared" si="7221"/>
        <v>40.211575174130459</v>
      </c>
      <c r="P3174" s="244"/>
    </row>
    <row r="3175" spans="1:53" x14ac:dyDescent="0.25">
      <c r="A3175" s="193" t="s">
        <v>119</v>
      </c>
      <c r="B3175" s="379"/>
      <c r="C3175" s="77" t="s">
        <v>215</v>
      </c>
      <c r="D3175" s="161">
        <f>+D3169*(D3181*D3204+(1-D3181)*D3203)</f>
        <v>18.853749659126425</v>
      </c>
      <c r="E3175" s="161">
        <f t="shared" ref="E3175:O3175" si="7222">+E3169*(E3181*E3204+(1-E3181)*E3203)</f>
        <v>18.100682485675463</v>
      </c>
      <c r="F3175" s="161">
        <f t="shared" si="7222"/>
        <v>27.006731869040753</v>
      </c>
      <c r="G3175" s="161">
        <f t="shared" si="7222"/>
        <v>43.905662438318274</v>
      </c>
      <c r="H3175" s="161">
        <f t="shared" si="7222"/>
        <v>52.078019717729426</v>
      </c>
      <c r="I3175" s="161">
        <f t="shared" si="7222"/>
        <v>50.878844577838201</v>
      </c>
      <c r="J3175" s="161">
        <f t="shared" si="7222"/>
        <v>30.168809944999815</v>
      </c>
      <c r="K3175" s="161">
        <f t="shared" si="7222"/>
        <v>24.189816071651503</v>
      </c>
      <c r="L3175" s="161">
        <f t="shared" si="7222"/>
        <v>49.617434012032881</v>
      </c>
      <c r="M3175" s="161">
        <f t="shared" si="7222"/>
        <v>52.026912868542567</v>
      </c>
      <c r="N3175" s="161">
        <f t="shared" si="7222"/>
        <v>50.985495099269549</v>
      </c>
      <c r="O3175" s="162">
        <f t="shared" si="7222"/>
        <v>0</v>
      </c>
      <c r="P3175" s="244"/>
    </row>
    <row r="3176" spans="1:53" ht="15.75" thickBot="1" x14ac:dyDescent="0.3">
      <c r="A3176" s="193" t="s">
        <v>119</v>
      </c>
      <c r="B3176" s="379"/>
      <c r="C3176" s="96" t="s">
        <v>230</v>
      </c>
      <c r="D3176" s="163">
        <f>+D3170*(D3182*D3204+(1-D3182)*D3203)</f>
        <v>0</v>
      </c>
      <c r="E3176" s="163">
        <f t="shared" ref="E3176:O3176" si="7223">+E3170*(E3182*E3204+(1-E3182)*E3203)</f>
        <v>0</v>
      </c>
      <c r="F3176" s="163">
        <f t="shared" si="7223"/>
        <v>0</v>
      </c>
      <c r="G3176" s="163">
        <f t="shared" si="7223"/>
        <v>0</v>
      </c>
      <c r="H3176" s="163">
        <f t="shared" si="7223"/>
        <v>0</v>
      </c>
      <c r="I3176" s="163">
        <f t="shared" si="7223"/>
        <v>0</v>
      </c>
      <c r="J3176" s="163">
        <f t="shared" si="7223"/>
        <v>0</v>
      </c>
      <c r="K3176" s="163">
        <f t="shared" si="7223"/>
        <v>0</v>
      </c>
      <c r="L3176" s="163">
        <f t="shared" si="7223"/>
        <v>0</v>
      </c>
      <c r="M3176" s="163">
        <f t="shared" si="7223"/>
        <v>0</v>
      </c>
      <c r="N3176" s="163">
        <f t="shared" si="7223"/>
        <v>0</v>
      </c>
      <c r="O3176" s="164">
        <f t="shared" si="7223"/>
        <v>0</v>
      </c>
      <c r="P3176" s="164"/>
    </row>
    <row r="3177" spans="1:53" x14ac:dyDescent="0.25">
      <c r="A3177" s="193" t="s">
        <v>119</v>
      </c>
      <c r="B3177" s="379"/>
      <c r="C3177" s="204" t="s">
        <v>2</v>
      </c>
      <c r="D3177" s="205">
        <f>+IFERROR(SUMPRODUCT(D3178:D3182,D3184:D3188)/D3183,0)</f>
        <v>0</v>
      </c>
      <c r="E3177" s="205">
        <f t="shared" ref="E3177" si="7224">+IFERROR(SUMPRODUCT(E3178:E3182,E3184:E3188)/E3183,0)</f>
        <v>0</v>
      </c>
      <c r="F3177" s="205">
        <f t="shared" ref="F3177" si="7225">+IFERROR(SUMPRODUCT(F3178:F3182,F3184:F3188)/F3183,0)</f>
        <v>0</v>
      </c>
      <c r="G3177" s="205">
        <f t="shared" ref="G3177" si="7226">+IFERROR(SUMPRODUCT(G3178:G3182,G3184:G3188)/G3183,0)</f>
        <v>0</v>
      </c>
      <c r="H3177" s="205">
        <f t="shared" ref="H3177" si="7227">+IFERROR(SUMPRODUCT(H3178:H3182,H3184:H3188)/H3183,0)</f>
        <v>0.54136524707969447</v>
      </c>
      <c r="I3177" s="205">
        <f t="shared" ref="I3177" si="7228">+IFERROR(SUMPRODUCT(I3178:I3182,I3184:I3188)/I3183,0)</f>
        <v>0.50000000000000011</v>
      </c>
      <c r="J3177" s="205">
        <f t="shared" ref="J3177" si="7229">+IFERROR(SUMPRODUCT(J3178:J3182,J3184:J3188)/J3183,0)</f>
        <v>0.49999999999999994</v>
      </c>
      <c r="K3177" s="205">
        <f t="shared" ref="K3177" si="7230">+IFERROR(SUMPRODUCT(K3178:K3182,K3184:K3188)/K3183,0)</f>
        <v>0.49999999999999994</v>
      </c>
      <c r="L3177" s="205">
        <f t="shared" ref="L3177" si="7231">+IFERROR(SUMPRODUCT(L3178:L3182,L3184:L3188)/L3183,0)</f>
        <v>0</v>
      </c>
      <c r="M3177" s="205">
        <f t="shared" ref="M3177" si="7232">+IFERROR(SUMPRODUCT(M3178:M3182,M3184:M3188)/M3183,0)</f>
        <v>0</v>
      </c>
      <c r="N3177" s="205">
        <f t="shared" ref="N3177" si="7233">+IFERROR(SUMPRODUCT(N3178:N3182,N3184:N3188)/N3183,0)</f>
        <v>0</v>
      </c>
      <c r="O3177" s="205">
        <f t="shared" ref="O3177" si="7234">+IFERROR(SUMPRODUCT(O3178:O3182,O3184:O3188)/O3183,0)</f>
        <v>0</v>
      </c>
      <c r="P3177" s="166">
        <f>+SUMPRODUCT(D3177:O3177,D3183:O3183)/P3183</f>
        <v>0.51100518179428112</v>
      </c>
      <c r="R3177" s="192">
        <f>+D3177</f>
        <v>0</v>
      </c>
      <c r="S3177" s="192">
        <f t="shared" ref="S3177" si="7235">+E3177</f>
        <v>0</v>
      </c>
      <c r="T3177" s="192">
        <f t="shared" ref="T3177" si="7236">+F3177</f>
        <v>0</v>
      </c>
      <c r="U3177" s="192">
        <f t="shared" ref="U3177" si="7237">+G3177</f>
        <v>0</v>
      </c>
      <c r="V3177" s="192">
        <f t="shared" ref="V3177" si="7238">+H3177</f>
        <v>0.54136524707969447</v>
      </c>
      <c r="W3177" s="192">
        <f t="shared" ref="W3177" si="7239">+I3177</f>
        <v>0.50000000000000011</v>
      </c>
      <c r="X3177" s="192">
        <f t="shared" ref="X3177" si="7240">+J3177</f>
        <v>0.49999999999999994</v>
      </c>
      <c r="Y3177" s="192">
        <f t="shared" ref="Y3177" si="7241">+K3177</f>
        <v>0.49999999999999994</v>
      </c>
      <c r="Z3177" s="192">
        <f t="shared" ref="Z3177" si="7242">+L3177</f>
        <v>0</v>
      </c>
      <c r="AA3177" s="192">
        <f t="shared" ref="AA3177" si="7243">+M3177</f>
        <v>0</v>
      </c>
      <c r="AB3177" s="192">
        <f t="shared" ref="AB3177" si="7244">+N3177</f>
        <v>0</v>
      </c>
      <c r="AC3177" s="192">
        <f t="shared" ref="AC3177" si="7245">+O3177</f>
        <v>0</v>
      </c>
      <c r="AD3177" s="190">
        <f>+D3183</f>
        <v>0</v>
      </c>
      <c r="AE3177" s="190">
        <f t="shared" ref="AE3177" si="7246">+E3183</f>
        <v>0</v>
      </c>
      <c r="AF3177" s="190">
        <f t="shared" ref="AF3177" si="7247">+F3183</f>
        <v>0</v>
      </c>
      <c r="AG3177" s="190">
        <f t="shared" ref="AG3177" si="7248">+G3183</f>
        <v>0</v>
      </c>
      <c r="AH3177" s="190">
        <f t="shared" ref="AH3177" si="7249">+H3183</f>
        <v>628.54695270907746</v>
      </c>
      <c r="AI3177" s="190">
        <f t="shared" ref="AI3177" si="7250">+I3183</f>
        <v>589.77295237962119</v>
      </c>
      <c r="AJ3177" s="190">
        <f t="shared" ref="AJ3177" si="7251">+J3183</f>
        <v>405.29406113802372</v>
      </c>
      <c r="AK3177" s="190">
        <f t="shared" ref="AK3177" si="7252">+K3183</f>
        <v>738.90947827565458</v>
      </c>
      <c r="AL3177" s="190">
        <f t="shared" ref="AL3177" si="7253">+L3183</f>
        <v>0</v>
      </c>
      <c r="AM3177" s="190">
        <f t="shared" ref="AM3177" si="7254">+M3183</f>
        <v>0</v>
      </c>
      <c r="AN3177" s="190">
        <f t="shared" ref="AN3177" si="7255">+N3183</f>
        <v>0</v>
      </c>
      <c r="AO3177" s="190">
        <f t="shared" ref="AO3177" si="7256">+O3183</f>
        <v>0</v>
      </c>
    </row>
    <row r="3178" spans="1:53" x14ac:dyDescent="0.25">
      <c r="A3178" s="193" t="s">
        <v>119</v>
      </c>
      <c r="B3178" s="379"/>
      <c r="C3178" s="178" t="s">
        <v>3</v>
      </c>
      <c r="D3178" s="179">
        <v>0.5</v>
      </c>
      <c r="E3178" s="179">
        <v>0.5</v>
      </c>
      <c r="F3178" s="179">
        <v>0.5</v>
      </c>
      <c r="G3178" s="179">
        <v>0.5</v>
      </c>
      <c r="H3178" s="179">
        <v>0.5</v>
      </c>
      <c r="I3178" s="179">
        <v>0.5</v>
      </c>
      <c r="J3178" s="179">
        <v>0.5</v>
      </c>
      <c r="K3178" s="179">
        <v>0.5</v>
      </c>
      <c r="L3178" s="179">
        <v>0.5</v>
      </c>
      <c r="M3178" s="179">
        <v>0.5</v>
      </c>
      <c r="N3178" s="179">
        <v>0.5</v>
      </c>
      <c r="O3178" s="179">
        <v>0.5</v>
      </c>
      <c r="P3178" s="180">
        <f>+SUMPRODUCT(D3178:O3178,D3184:O3184)/P3184</f>
        <v>0.5</v>
      </c>
    </row>
    <row r="3179" spans="1:53" x14ac:dyDescent="0.25">
      <c r="A3179" s="193" t="s">
        <v>119</v>
      </c>
      <c r="B3179" s="379"/>
      <c r="C3179" s="178" t="s">
        <v>200</v>
      </c>
      <c r="D3179" s="179">
        <v>0.5</v>
      </c>
      <c r="E3179" s="179">
        <v>0.5</v>
      </c>
      <c r="F3179" s="179">
        <v>0.5</v>
      </c>
      <c r="G3179" s="179">
        <v>0.5</v>
      </c>
      <c r="H3179" s="179">
        <v>0.5</v>
      </c>
      <c r="I3179" s="179">
        <v>0.5</v>
      </c>
      <c r="J3179" s="179">
        <v>0.5</v>
      </c>
      <c r="K3179" s="179">
        <v>0.5</v>
      </c>
      <c r="L3179" s="179">
        <v>0.5</v>
      </c>
      <c r="M3179" s="179">
        <v>0.5</v>
      </c>
      <c r="N3179" s="179">
        <v>0.5</v>
      </c>
      <c r="O3179" s="179">
        <v>0.5</v>
      </c>
      <c r="P3179" s="242"/>
    </row>
    <row r="3180" spans="1:53" x14ac:dyDescent="0.25">
      <c r="A3180" s="193" t="s">
        <v>119</v>
      </c>
      <c r="B3180" s="379"/>
      <c r="C3180" s="178" t="s">
        <v>201</v>
      </c>
      <c r="D3180" s="179">
        <v>0.5</v>
      </c>
      <c r="E3180" s="179">
        <v>0.5</v>
      </c>
      <c r="F3180" s="179">
        <v>0.5</v>
      </c>
      <c r="G3180" s="179">
        <v>0.5</v>
      </c>
      <c r="H3180" s="179">
        <v>0.5</v>
      </c>
      <c r="I3180" s="179">
        <v>0.5</v>
      </c>
      <c r="J3180" s="179">
        <v>0.5</v>
      </c>
      <c r="K3180" s="179">
        <v>0.5</v>
      </c>
      <c r="L3180" s="179">
        <v>0.5</v>
      </c>
      <c r="M3180" s="179">
        <v>0.5</v>
      </c>
      <c r="N3180" s="179">
        <v>0.5</v>
      </c>
      <c r="O3180" s="179">
        <v>0.5</v>
      </c>
      <c r="P3180" s="242"/>
    </row>
    <row r="3181" spans="1:53" x14ac:dyDescent="0.25">
      <c r="A3181" s="193" t="s">
        <v>119</v>
      </c>
      <c r="B3181" s="379"/>
      <c r="C3181" s="178" t="s">
        <v>202</v>
      </c>
      <c r="D3181" s="179">
        <v>0.5</v>
      </c>
      <c r="E3181" s="179">
        <v>0.5</v>
      </c>
      <c r="F3181" s="179">
        <v>0.5</v>
      </c>
      <c r="G3181" s="179">
        <v>0.5</v>
      </c>
      <c r="H3181" s="179">
        <v>0.5</v>
      </c>
      <c r="I3181" s="179">
        <v>0.5</v>
      </c>
      <c r="J3181" s="179">
        <v>0.5</v>
      </c>
      <c r="K3181" s="179">
        <v>0.5</v>
      </c>
      <c r="L3181" s="179">
        <v>0.5</v>
      </c>
      <c r="M3181" s="179">
        <v>0.5</v>
      </c>
      <c r="N3181" s="179">
        <v>0.5</v>
      </c>
      <c r="O3181" s="179">
        <v>0.5</v>
      </c>
      <c r="P3181" s="242"/>
    </row>
    <row r="3182" spans="1:53" ht="15.75" thickBot="1" x14ac:dyDescent="0.3">
      <c r="A3182" s="193" t="s">
        <v>119</v>
      </c>
      <c r="B3182" s="379"/>
      <c r="C3182" s="280" t="s">
        <v>231</v>
      </c>
      <c r="D3182" s="179">
        <v>0.5</v>
      </c>
      <c r="E3182" s="179">
        <v>0.5</v>
      </c>
      <c r="F3182" s="179">
        <v>0.5</v>
      </c>
      <c r="G3182" s="179">
        <v>0.5</v>
      </c>
      <c r="H3182" s="179">
        <v>0.5</v>
      </c>
      <c r="I3182" s="179">
        <v>0.5</v>
      </c>
      <c r="J3182" s="179">
        <v>0.5</v>
      </c>
      <c r="K3182" s="179">
        <v>0.5</v>
      </c>
      <c r="L3182" s="179">
        <v>0.5</v>
      </c>
      <c r="M3182" s="179">
        <v>0.5</v>
      </c>
      <c r="N3182" s="179">
        <v>0.5</v>
      </c>
      <c r="O3182" s="179">
        <v>0.5</v>
      </c>
      <c r="P3182" s="182">
        <f t="shared" ref="P3182" si="7257">+SUMPRODUCT(D3182:O3182,D3188:O3188)/P3188</f>
        <v>0.5</v>
      </c>
    </row>
    <row r="3183" spans="1:53" x14ac:dyDescent="0.25">
      <c r="A3183" s="193" t="s">
        <v>119</v>
      </c>
      <c r="B3183" s="379"/>
      <c r="C3183" s="99" t="s">
        <v>239</v>
      </c>
      <c r="D3183" s="100">
        <f>+D3152/D3165/30</f>
        <v>0</v>
      </c>
      <c r="E3183" s="100">
        <f t="shared" ref="E3183:O3183" si="7258">+E3152/E3165/30</f>
        <v>0</v>
      </c>
      <c r="F3183" s="100">
        <f t="shared" si="7258"/>
        <v>0</v>
      </c>
      <c r="G3183" s="100">
        <f t="shared" si="7258"/>
        <v>0</v>
      </c>
      <c r="H3183" s="100">
        <f t="shared" si="7258"/>
        <v>628.54695270907746</v>
      </c>
      <c r="I3183" s="100">
        <f t="shared" si="7258"/>
        <v>589.77295237962119</v>
      </c>
      <c r="J3183" s="100">
        <f t="shared" si="7258"/>
        <v>405.29406113802372</v>
      </c>
      <c r="K3183" s="100">
        <f t="shared" si="7258"/>
        <v>738.90947827565458</v>
      </c>
      <c r="L3183" s="100">
        <f t="shared" si="7258"/>
        <v>0</v>
      </c>
      <c r="M3183" s="100">
        <f t="shared" si="7258"/>
        <v>0</v>
      </c>
      <c r="N3183" s="100">
        <f t="shared" si="7258"/>
        <v>0</v>
      </c>
      <c r="O3183" s="167">
        <f t="shared" si="7258"/>
        <v>0</v>
      </c>
      <c r="P3183" s="167">
        <f>SUM(D3183:O3183)</f>
        <v>2362.5234445023771</v>
      </c>
    </row>
    <row r="3184" spans="1:53" x14ac:dyDescent="0.25">
      <c r="A3184" s="193" t="s">
        <v>119</v>
      </c>
      <c r="B3184" s="379"/>
      <c r="C3184" s="86" t="s">
        <v>240</v>
      </c>
      <c r="D3184" s="87">
        <f>+D3183*D3159</f>
        <v>0</v>
      </c>
      <c r="E3184" s="87">
        <f t="shared" ref="E3184" si="7259">+E3183*E3159</f>
        <v>0</v>
      </c>
      <c r="F3184" s="87">
        <f t="shared" ref="F3184" si="7260">+F3183*F3159</f>
        <v>0</v>
      </c>
      <c r="G3184" s="87">
        <f t="shared" ref="G3184" si="7261">+G3183*G3159</f>
        <v>0</v>
      </c>
      <c r="H3184" s="87">
        <f t="shared" ref="H3184" si="7262">+H3183*H3159</f>
        <v>340.90912550779348</v>
      </c>
      <c r="I3184" s="87">
        <f t="shared" ref="I3184" si="7263">+I3183*I3159</f>
        <v>347.04550395669986</v>
      </c>
      <c r="J3184" s="87">
        <f t="shared" ref="J3184" si="7264">+J3183*J3159</f>
        <v>245.45166679167821</v>
      </c>
      <c r="K3184" s="87">
        <f t="shared" ref="K3184" si="7265">+K3183*K3159</f>
        <v>591.86815205286541</v>
      </c>
      <c r="L3184" s="87">
        <f t="shared" ref="L3184" si="7266">+L3183*L3159</f>
        <v>0</v>
      </c>
      <c r="M3184" s="87">
        <f t="shared" ref="M3184" si="7267">+M3183*M3159</f>
        <v>0</v>
      </c>
      <c r="N3184" s="87">
        <f t="shared" ref="N3184" si="7268">+N3183*N3159</f>
        <v>0</v>
      </c>
      <c r="O3184" s="159">
        <f t="shared" ref="O3184" si="7269">+O3183*O3159</f>
        <v>0</v>
      </c>
      <c r="P3184" s="159">
        <f t="shared" ref="P3184:P3194" si="7270">SUM(D3184:O3184)</f>
        <v>1525.2744483090369</v>
      </c>
      <c r="AP3184" s="190">
        <f>+D3184</f>
        <v>0</v>
      </c>
      <c r="AQ3184" s="190">
        <f t="shared" ref="AQ3184:AQ3188" si="7271">+E3184</f>
        <v>0</v>
      </c>
      <c r="AR3184" s="190">
        <f t="shared" ref="AR3184:AR3188" si="7272">+F3184</f>
        <v>0</v>
      </c>
      <c r="AS3184" s="190">
        <f t="shared" ref="AS3184:AS3188" si="7273">+G3184</f>
        <v>0</v>
      </c>
      <c r="AT3184" s="190">
        <f t="shared" ref="AT3184:AT3188" si="7274">+H3184</f>
        <v>340.90912550779348</v>
      </c>
      <c r="AU3184" s="190">
        <f t="shared" ref="AU3184:AU3188" si="7275">+I3184</f>
        <v>347.04550395669986</v>
      </c>
      <c r="AV3184" s="190">
        <f t="shared" ref="AV3184:AV3188" si="7276">+J3184</f>
        <v>245.45166679167821</v>
      </c>
      <c r="AW3184" s="190">
        <f t="shared" ref="AW3184:AW3188" si="7277">+K3184</f>
        <v>591.86815205286541</v>
      </c>
      <c r="AX3184" s="190">
        <f t="shared" ref="AX3184:AX3188" si="7278">+L3184</f>
        <v>0</v>
      </c>
      <c r="AY3184" s="190">
        <f t="shared" ref="AY3184:AY3188" si="7279">+M3184</f>
        <v>0</v>
      </c>
      <c r="AZ3184" s="190">
        <f t="shared" ref="AZ3184:AZ3188" si="7280">+N3184</f>
        <v>0</v>
      </c>
      <c r="BA3184" s="190">
        <f t="shared" ref="BA3184:BA3188" si="7281">+O3184</f>
        <v>0</v>
      </c>
    </row>
    <row r="3185" spans="1:53" x14ac:dyDescent="0.25">
      <c r="A3185" s="193" t="s">
        <v>119</v>
      </c>
      <c r="B3185" s="379"/>
      <c r="C3185" s="86" t="s">
        <v>241</v>
      </c>
      <c r="D3185" s="87">
        <f>+D3183*D3160</f>
        <v>0</v>
      </c>
      <c r="E3185" s="87">
        <f t="shared" ref="E3185:O3185" si="7282">+E3183*E3160</f>
        <v>0</v>
      </c>
      <c r="F3185" s="87">
        <f t="shared" si="7282"/>
        <v>0</v>
      </c>
      <c r="G3185" s="87">
        <f t="shared" si="7282"/>
        <v>0</v>
      </c>
      <c r="H3185" s="87">
        <f t="shared" si="7282"/>
        <v>0</v>
      </c>
      <c r="I3185" s="87">
        <f t="shared" si="7282"/>
        <v>0</v>
      </c>
      <c r="J3185" s="87">
        <f t="shared" si="7282"/>
        <v>0</v>
      </c>
      <c r="K3185" s="87">
        <f t="shared" si="7282"/>
        <v>0</v>
      </c>
      <c r="L3185" s="87">
        <f t="shared" si="7282"/>
        <v>0</v>
      </c>
      <c r="M3185" s="87">
        <f t="shared" si="7282"/>
        <v>0</v>
      </c>
      <c r="N3185" s="87">
        <f t="shared" si="7282"/>
        <v>0</v>
      </c>
      <c r="O3185" s="159">
        <f t="shared" si="7282"/>
        <v>0</v>
      </c>
      <c r="P3185" s="159"/>
      <c r="AP3185" s="190">
        <f t="shared" ref="AP3185:AP3188" si="7283">+D3185</f>
        <v>0</v>
      </c>
      <c r="AQ3185" s="190">
        <f t="shared" si="7271"/>
        <v>0</v>
      </c>
      <c r="AR3185" s="190">
        <f t="shared" si="7272"/>
        <v>0</v>
      </c>
      <c r="AS3185" s="190">
        <f t="shared" si="7273"/>
        <v>0</v>
      </c>
      <c r="AT3185" s="190">
        <f t="shared" si="7274"/>
        <v>0</v>
      </c>
      <c r="AU3185" s="190">
        <f t="shared" si="7275"/>
        <v>0</v>
      </c>
      <c r="AV3185" s="190">
        <f t="shared" si="7276"/>
        <v>0</v>
      </c>
      <c r="AW3185" s="190">
        <f t="shared" si="7277"/>
        <v>0</v>
      </c>
      <c r="AX3185" s="190">
        <f t="shared" si="7278"/>
        <v>0</v>
      </c>
      <c r="AY3185" s="190">
        <f t="shared" si="7279"/>
        <v>0</v>
      </c>
      <c r="AZ3185" s="190">
        <f t="shared" si="7280"/>
        <v>0</v>
      </c>
      <c r="BA3185" s="190">
        <f t="shared" si="7281"/>
        <v>0</v>
      </c>
    </row>
    <row r="3186" spans="1:53" x14ac:dyDescent="0.25">
      <c r="A3186" s="193" t="s">
        <v>119</v>
      </c>
      <c r="B3186" s="379"/>
      <c r="C3186" s="86" t="s">
        <v>242</v>
      </c>
      <c r="D3186" s="87">
        <f>+D3183*D3161</f>
        <v>0</v>
      </c>
      <c r="E3186" s="87">
        <f t="shared" ref="E3186:O3186" si="7284">+E3183*E3161</f>
        <v>0</v>
      </c>
      <c r="F3186" s="87">
        <f t="shared" si="7284"/>
        <v>0</v>
      </c>
      <c r="G3186" s="87">
        <f t="shared" si="7284"/>
        <v>0</v>
      </c>
      <c r="H3186" s="87">
        <f t="shared" si="7284"/>
        <v>139.57898127872639</v>
      </c>
      <c r="I3186" s="87">
        <f t="shared" si="7284"/>
        <v>138.42223709494385</v>
      </c>
      <c r="J3186" s="87">
        <f t="shared" si="7284"/>
        <v>60.989361381630502</v>
      </c>
      <c r="K3186" s="87">
        <f t="shared" si="7284"/>
        <v>85.222221430576667</v>
      </c>
      <c r="L3186" s="87">
        <f t="shared" si="7284"/>
        <v>0</v>
      </c>
      <c r="M3186" s="87">
        <f t="shared" si="7284"/>
        <v>0</v>
      </c>
      <c r="N3186" s="87">
        <f t="shared" si="7284"/>
        <v>0</v>
      </c>
      <c r="O3186" s="159">
        <f t="shared" si="7284"/>
        <v>0</v>
      </c>
      <c r="P3186" s="159"/>
      <c r="AP3186" s="190">
        <f t="shared" si="7283"/>
        <v>0</v>
      </c>
      <c r="AQ3186" s="190">
        <f t="shared" si="7271"/>
        <v>0</v>
      </c>
      <c r="AR3186" s="190">
        <f t="shared" si="7272"/>
        <v>0</v>
      </c>
      <c r="AS3186" s="190">
        <f t="shared" si="7273"/>
        <v>0</v>
      </c>
      <c r="AT3186" s="190">
        <f t="shared" si="7274"/>
        <v>139.57898127872639</v>
      </c>
      <c r="AU3186" s="190">
        <f t="shared" si="7275"/>
        <v>138.42223709494385</v>
      </c>
      <c r="AV3186" s="190">
        <f t="shared" si="7276"/>
        <v>60.989361381630502</v>
      </c>
      <c r="AW3186" s="190">
        <f t="shared" si="7277"/>
        <v>85.222221430576667</v>
      </c>
      <c r="AX3186" s="190">
        <f t="shared" si="7278"/>
        <v>0</v>
      </c>
      <c r="AY3186" s="190">
        <f t="shared" si="7279"/>
        <v>0</v>
      </c>
      <c r="AZ3186" s="190">
        <f t="shared" si="7280"/>
        <v>0</v>
      </c>
      <c r="BA3186" s="190">
        <f t="shared" si="7281"/>
        <v>0</v>
      </c>
    </row>
    <row r="3187" spans="1:53" x14ac:dyDescent="0.25">
      <c r="A3187" s="193" t="s">
        <v>119</v>
      </c>
      <c r="B3187" s="379"/>
      <c r="C3187" s="86" t="s">
        <v>243</v>
      </c>
      <c r="D3187" s="87">
        <f>+D3183*D3162</f>
        <v>0</v>
      </c>
      <c r="E3187" s="87">
        <f t="shared" ref="E3187:O3187" si="7285">+E3183*E3162</f>
        <v>0</v>
      </c>
      <c r="F3187" s="87">
        <f t="shared" si="7285"/>
        <v>0</v>
      </c>
      <c r="G3187" s="87">
        <f t="shared" si="7285"/>
        <v>0</v>
      </c>
      <c r="H3187" s="87">
        <f t="shared" si="7285"/>
        <v>148.05884592255754</v>
      </c>
      <c r="I3187" s="87">
        <f t="shared" si="7285"/>
        <v>104.30521132797753</v>
      </c>
      <c r="J3187" s="87">
        <f t="shared" si="7285"/>
        <v>98.853032964714927</v>
      </c>
      <c r="K3187" s="87">
        <f t="shared" si="7285"/>
        <v>61.819104792212293</v>
      </c>
      <c r="L3187" s="87">
        <f t="shared" si="7285"/>
        <v>0</v>
      </c>
      <c r="M3187" s="87">
        <f t="shared" si="7285"/>
        <v>0</v>
      </c>
      <c r="N3187" s="87">
        <f t="shared" si="7285"/>
        <v>0</v>
      </c>
      <c r="O3187" s="159">
        <f t="shared" si="7285"/>
        <v>0</v>
      </c>
      <c r="P3187" s="159"/>
      <c r="AP3187" s="190">
        <f t="shared" si="7283"/>
        <v>0</v>
      </c>
      <c r="AQ3187" s="190">
        <f t="shared" si="7271"/>
        <v>0</v>
      </c>
      <c r="AR3187" s="190">
        <f t="shared" si="7272"/>
        <v>0</v>
      </c>
      <c r="AS3187" s="190">
        <f t="shared" si="7273"/>
        <v>0</v>
      </c>
      <c r="AT3187" s="190">
        <f t="shared" si="7274"/>
        <v>148.05884592255754</v>
      </c>
      <c r="AU3187" s="190">
        <f t="shared" si="7275"/>
        <v>104.30521132797753</v>
      </c>
      <c r="AV3187" s="190">
        <f t="shared" si="7276"/>
        <v>98.853032964714927</v>
      </c>
      <c r="AW3187" s="190">
        <f t="shared" si="7277"/>
        <v>61.819104792212293</v>
      </c>
      <c r="AX3187" s="190">
        <f t="shared" si="7278"/>
        <v>0</v>
      </c>
      <c r="AY3187" s="190">
        <f t="shared" si="7279"/>
        <v>0</v>
      </c>
      <c r="AZ3187" s="190">
        <f t="shared" si="7280"/>
        <v>0</v>
      </c>
      <c r="BA3187" s="190">
        <f t="shared" si="7281"/>
        <v>0</v>
      </c>
    </row>
    <row r="3188" spans="1:53" ht="15.75" thickBot="1" x14ac:dyDescent="0.3">
      <c r="A3188" s="193" t="s">
        <v>119</v>
      </c>
      <c r="B3188" s="379"/>
      <c r="C3188" s="96" t="s">
        <v>244</v>
      </c>
      <c r="D3188" s="251">
        <f>+D3183*D3163</f>
        <v>0</v>
      </c>
      <c r="E3188" s="251">
        <f t="shared" ref="E3188:O3188" si="7286">+E3183*E3163</f>
        <v>0</v>
      </c>
      <c r="F3188" s="251">
        <f t="shared" si="7286"/>
        <v>0</v>
      </c>
      <c r="G3188" s="251">
        <f t="shared" si="7286"/>
        <v>0</v>
      </c>
      <c r="H3188" s="251">
        <v>52</v>
      </c>
      <c r="I3188" s="251">
        <f t="shared" si="7286"/>
        <v>0</v>
      </c>
      <c r="J3188" s="251">
        <f t="shared" si="7286"/>
        <v>0</v>
      </c>
      <c r="K3188" s="251">
        <f t="shared" si="7286"/>
        <v>0</v>
      </c>
      <c r="L3188" s="251">
        <f t="shared" si="7286"/>
        <v>0</v>
      </c>
      <c r="M3188" s="251">
        <f t="shared" si="7286"/>
        <v>0</v>
      </c>
      <c r="N3188" s="251">
        <f t="shared" si="7286"/>
        <v>0</v>
      </c>
      <c r="O3188" s="251">
        <f t="shared" si="7286"/>
        <v>0</v>
      </c>
      <c r="P3188" s="169">
        <f t="shared" si="7270"/>
        <v>52</v>
      </c>
      <c r="AP3188" s="190">
        <f t="shared" si="7283"/>
        <v>0</v>
      </c>
      <c r="AQ3188" s="190">
        <f t="shared" si="7271"/>
        <v>0</v>
      </c>
      <c r="AR3188" s="190">
        <f t="shared" si="7272"/>
        <v>0</v>
      </c>
      <c r="AS3188" s="190">
        <f t="shared" si="7273"/>
        <v>0</v>
      </c>
      <c r="AT3188" s="190">
        <f t="shared" si="7274"/>
        <v>52</v>
      </c>
      <c r="AU3188" s="190">
        <f t="shared" si="7275"/>
        <v>0</v>
      </c>
      <c r="AV3188" s="190">
        <f t="shared" si="7276"/>
        <v>0</v>
      </c>
      <c r="AW3188" s="190">
        <f t="shared" si="7277"/>
        <v>0</v>
      </c>
      <c r="AX3188" s="190">
        <f t="shared" si="7278"/>
        <v>0</v>
      </c>
      <c r="AY3188" s="190">
        <f t="shared" si="7279"/>
        <v>0</v>
      </c>
      <c r="AZ3188" s="190">
        <f t="shared" si="7280"/>
        <v>0</v>
      </c>
      <c r="BA3188" s="190">
        <f t="shared" si="7281"/>
        <v>0</v>
      </c>
    </row>
    <row r="3189" spans="1:53" x14ac:dyDescent="0.25">
      <c r="A3189" s="193" t="s">
        <v>119</v>
      </c>
      <c r="B3189" s="379"/>
      <c r="C3189" s="99" t="s">
        <v>245</v>
      </c>
      <c r="D3189" s="100">
        <f>+IFERROR(D3152/D3171/30,0)</f>
        <v>0</v>
      </c>
      <c r="E3189" s="100">
        <f t="shared" ref="E3189:O3189" si="7287">+IFERROR(E3152/E3171/30,0)</f>
        <v>0</v>
      </c>
      <c r="F3189" s="100">
        <f t="shared" si="7287"/>
        <v>0</v>
      </c>
      <c r="G3189" s="100">
        <f t="shared" si="7287"/>
        <v>0</v>
      </c>
      <c r="H3189" s="100">
        <f t="shared" si="7287"/>
        <v>462</v>
      </c>
      <c r="I3189" s="100">
        <f t="shared" si="7287"/>
        <v>433.5</v>
      </c>
      <c r="J3189" s="100">
        <f t="shared" si="7287"/>
        <v>305.33333333333331</v>
      </c>
      <c r="K3189" s="100">
        <f t="shared" si="7287"/>
        <v>556.66666666666663</v>
      </c>
      <c r="L3189" s="100">
        <f t="shared" si="7287"/>
        <v>0</v>
      </c>
      <c r="M3189" s="100">
        <f t="shared" si="7287"/>
        <v>0</v>
      </c>
      <c r="N3189" s="100">
        <f t="shared" si="7287"/>
        <v>0</v>
      </c>
      <c r="O3189" s="167">
        <f t="shared" si="7287"/>
        <v>0</v>
      </c>
      <c r="P3189" s="167">
        <f t="shared" si="7270"/>
        <v>1757.5</v>
      </c>
    </row>
    <row r="3190" spans="1:53" x14ac:dyDescent="0.25">
      <c r="A3190" s="193" t="s">
        <v>119</v>
      </c>
      <c r="B3190" s="379"/>
      <c r="C3190" s="86" t="s">
        <v>246</v>
      </c>
      <c r="D3190" s="266">
        <f t="shared" ref="D3190:O3190" si="7288">+IFERROR(D3153/D3172/30,0)</f>
        <v>0</v>
      </c>
      <c r="E3190" s="266">
        <f t="shared" si="7288"/>
        <v>0</v>
      </c>
      <c r="F3190" s="266">
        <f t="shared" si="7288"/>
        <v>0</v>
      </c>
      <c r="G3190" s="266">
        <f t="shared" si="7288"/>
        <v>0</v>
      </c>
      <c r="H3190" s="266">
        <f t="shared" si="7288"/>
        <v>250.57796447149332</v>
      </c>
      <c r="I3190" s="266">
        <f t="shared" si="7288"/>
        <v>255.08837826186442</v>
      </c>
      <c r="J3190" s="266">
        <f t="shared" si="7288"/>
        <v>184.91407296541462</v>
      </c>
      <c r="K3190" s="266">
        <f t="shared" si="7288"/>
        <v>445.89125054708853</v>
      </c>
      <c r="L3190" s="266">
        <f t="shared" si="7288"/>
        <v>0</v>
      </c>
      <c r="M3190" s="266">
        <f t="shared" si="7288"/>
        <v>0</v>
      </c>
      <c r="N3190" s="266">
        <f t="shared" si="7288"/>
        <v>0</v>
      </c>
      <c r="O3190" s="267">
        <f t="shared" si="7288"/>
        <v>0</v>
      </c>
      <c r="P3190" s="159">
        <f t="shared" si="7270"/>
        <v>1136.4716662458609</v>
      </c>
    </row>
    <row r="3191" spans="1:53" x14ac:dyDescent="0.25">
      <c r="A3191" s="193" t="s">
        <v>119</v>
      </c>
      <c r="B3191" s="379"/>
      <c r="C3191" s="86" t="s">
        <v>247</v>
      </c>
      <c r="D3191" s="266">
        <f t="shared" ref="D3191:O3191" si="7289">+IFERROR(D3154/D3173/30,0)</f>
        <v>0</v>
      </c>
      <c r="E3191" s="266">
        <f t="shared" si="7289"/>
        <v>0</v>
      </c>
      <c r="F3191" s="266">
        <f t="shared" si="7289"/>
        <v>0</v>
      </c>
      <c r="G3191" s="266">
        <f t="shared" si="7289"/>
        <v>0</v>
      </c>
      <c r="H3191" s="266">
        <f t="shared" si="7289"/>
        <v>0</v>
      </c>
      <c r="I3191" s="266">
        <f t="shared" si="7289"/>
        <v>0</v>
      </c>
      <c r="J3191" s="266">
        <f t="shared" si="7289"/>
        <v>0</v>
      </c>
      <c r="K3191" s="266">
        <f t="shared" si="7289"/>
        <v>0</v>
      </c>
      <c r="L3191" s="266">
        <f t="shared" si="7289"/>
        <v>0</v>
      </c>
      <c r="M3191" s="266">
        <f t="shared" si="7289"/>
        <v>0</v>
      </c>
      <c r="N3191" s="266">
        <f t="shared" si="7289"/>
        <v>0</v>
      </c>
      <c r="O3191" s="267">
        <f t="shared" si="7289"/>
        <v>0</v>
      </c>
      <c r="P3191" s="159">
        <f t="shared" si="7270"/>
        <v>0</v>
      </c>
    </row>
    <row r="3192" spans="1:53" x14ac:dyDescent="0.25">
      <c r="A3192" s="193" t="s">
        <v>119</v>
      </c>
      <c r="B3192" s="379"/>
      <c r="C3192" s="86" t="s">
        <v>248</v>
      </c>
      <c r="D3192" s="266">
        <f t="shared" ref="D3192:O3192" si="7290">+IFERROR(D3155/D3174/30,0)</f>
        <v>0</v>
      </c>
      <c r="E3192" s="266">
        <f t="shared" si="7290"/>
        <v>0</v>
      </c>
      <c r="F3192" s="266">
        <f t="shared" si="7290"/>
        <v>0</v>
      </c>
      <c r="G3192" s="266">
        <f t="shared" si="7290"/>
        <v>0</v>
      </c>
      <c r="H3192" s="266">
        <f t="shared" si="7290"/>
        <v>102.59454615575659</v>
      </c>
      <c r="I3192" s="266">
        <f t="shared" si="7290"/>
        <v>101.74430607328674</v>
      </c>
      <c r="J3192" s="266">
        <f t="shared" si="7290"/>
        <v>45.947095687105865</v>
      </c>
      <c r="K3192" s="266">
        <f t="shared" si="7290"/>
        <v>64.203222890571396</v>
      </c>
      <c r="L3192" s="266">
        <f t="shared" si="7290"/>
        <v>0</v>
      </c>
      <c r="M3192" s="266">
        <f t="shared" si="7290"/>
        <v>0</v>
      </c>
      <c r="N3192" s="266">
        <f t="shared" si="7290"/>
        <v>0</v>
      </c>
      <c r="O3192" s="267">
        <f t="shared" si="7290"/>
        <v>0</v>
      </c>
      <c r="P3192" s="159">
        <f t="shared" si="7270"/>
        <v>314.48917080672061</v>
      </c>
    </row>
    <row r="3193" spans="1:53" x14ac:dyDescent="0.25">
      <c r="A3193" s="193" t="s">
        <v>119</v>
      </c>
      <c r="B3193" s="379"/>
      <c r="C3193" s="86" t="s">
        <v>249</v>
      </c>
      <c r="D3193" s="87">
        <f t="shared" ref="D3193:O3193" si="7291">+IFERROR(D3156/D3175/30,0)</f>
        <v>0</v>
      </c>
      <c r="E3193" s="87">
        <f t="shared" si="7291"/>
        <v>0</v>
      </c>
      <c r="F3193" s="87">
        <f t="shared" si="7291"/>
        <v>0</v>
      </c>
      <c r="G3193" s="87">
        <f t="shared" si="7291"/>
        <v>0</v>
      </c>
      <c r="H3193" s="87">
        <f t="shared" si="7291"/>
        <v>108.82748937275009</v>
      </c>
      <c r="I3193" s="87">
        <f t="shared" si="7291"/>
        <v>76.667315664848786</v>
      </c>
      <c r="J3193" s="87">
        <f t="shared" si="7291"/>
        <v>74.472164680812739</v>
      </c>
      <c r="K3193" s="87">
        <f t="shared" si="7291"/>
        <v>46.572193229006501</v>
      </c>
      <c r="L3193" s="87">
        <f t="shared" si="7291"/>
        <v>0</v>
      </c>
      <c r="M3193" s="87">
        <f t="shared" si="7291"/>
        <v>0</v>
      </c>
      <c r="N3193" s="87">
        <f t="shared" si="7291"/>
        <v>0</v>
      </c>
      <c r="O3193" s="159">
        <f t="shared" si="7291"/>
        <v>0</v>
      </c>
      <c r="P3193" s="159">
        <f t="shared" si="7270"/>
        <v>306.53916294741816</v>
      </c>
    </row>
    <row r="3194" spans="1:53" ht="15.75" thickBot="1" x14ac:dyDescent="0.3">
      <c r="A3194" s="193" t="s">
        <v>119</v>
      </c>
      <c r="B3194" s="379"/>
      <c r="C3194" s="96" t="s">
        <v>250</v>
      </c>
      <c r="D3194" s="168">
        <f t="shared" ref="D3194:O3194" si="7292">+IFERROR(D3157/D3176/30,0)</f>
        <v>0</v>
      </c>
      <c r="E3194" s="168">
        <f t="shared" si="7292"/>
        <v>0</v>
      </c>
      <c r="F3194" s="168">
        <f t="shared" si="7292"/>
        <v>0</v>
      </c>
      <c r="G3194" s="168">
        <f t="shared" si="7292"/>
        <v>0</v>
      </c>
      <c r="H3194" s="168">
        <f t="shared" si="7292"/>
        <v>0</v>
      </c>
      <c r="I3194" s="168">
        <f t="shared" si="7292"/>
        <v>0</v>
      </c>
      <c r="J3194" s="168">
        <f t="shared" si="7292"/>
        <v>0</v>
      </c>
      <c r="K3194" s="168">
        <f t="shared" si="7292"/>
        <v>0</v>
      </c>
      <c r="L3194" s="168">
        <f t="shared" si="7292"/>
        <v>0</v>
      </c>
      <c r="M3194" s="168">
        <f t="shared" si="7292"/>
        <v>0</v>
      </c>
      <c r="N3194" s="168">
        <f t="shared" si="7292"/>
        <v>0</v>
      </c>
      <c r="O3194" s="169">
        <f t="shared" si="7292"/>
        <v>0</v>
      </c>
      <c r="P3194" s="169">
        <f t="shared" si="7270"/>
        <v>0</v>
      </c>
    </row>
    <row r="3195" spans="1:53" ht="15.75" thickBot="1" x14ac:dyDescent="0.3">
      <c r="A3195" s="193" t="s">
        <v>119</v>
      </c>
      <c r="B3195" s="379"/>
      <c r="C3195" s="183" t="s">
        <v>13</v>
      </c>
      <c r="D3195" s="72"/>
      <c r="E3195" s="72"/>
      <c r="F3195" s="72"/>
      <c r="G3195" s="72"/>
      <c r="H3195" s="72">
        <v>30</v>
      </c>
      <c r="I3195" s="72">
        <f>(30*0.25)+(20*0.75)</f>
        <v>22.5</v>
      </c>
      <c r="J3195" s="72">
        <v>20</v>
      </c>
      <c r="K3195" s="72">
        <v>20</v>
      </c>
      <c r="L3195" s="72"/>
      <c r="M3195" s="72"/>
      <c r="N3195" s="72"/>
      <c r="O3195" s="72"/>
      <c r="P3195" s="184"/>
    </row>
    <row r="3196" spans="1:53" x14ac:dyDescent="0.25">
      <c r="A3196" s="193" t="s">
        <v>119</v>
      </c>
      <c r="B3196" s="379"/>
      <c r="C3196" s="99" t="s">
        <v>4</v>
      </c>
      <c r="D3196" s="100" t="e">
        <f>+D3189/D3195*30</f>
        <v>#DIV/0!</v>
      </c>
      <c r="E3196" s="100" t="e">
        <f t="shared" ref="E3196" si="7293">+E3189/E3195*30</f>
        <v>#DIV/0!</v>
      </c>
      <c r="F3196" s="100" t="e">
        <f t="shared" ref="F3196" si="7294">+F3189/F3195*30</f>
        <v>#DIV/0!</v>
      </c>
      <c r="G3196" s="100" t="e">
        <f t="shared" ref="G3196" si="7295">+G3189/G3195*30</f>
        <v>#DIV/0!</v>
      </c>
      <c r="H3196" s="100">
        <f t="shared" ref="H3196" si="7296">+H3189/H3195*30</f>
        <v>462</v>
      </c>
      <c r="I3196" s="100">
        <f t="shared" ref="I3196" si="7297">+I3189/I3195*30</f>
        <v>578</v>
      </c>
      <c r="J3196" s="100">
        <f t="shared" ref="J3196" si="7298">+J3189/J3195*30</f>
        <v>458</v>
      </c>
      <c r="K3196" s="100">
        <f t="shared" ref="K3196" si="7299">+K3189/K3195*30</f>
        <v>835</v>
      </c>
      <c r="L3196" s="100" t="e">
        <f t="shared" ref="L3196" si="7300">+L3189/L3195*30</f>
        <v>#DIV/0!</v>
      </c>
      <c r="M3196" s="100" t="e">
        <f t="shared" ref="M3196" si="7301">+M3189/M3195*30</f>
        <v>#DIV/0!</v>
      </c>
      <c r="N3196" s="100" t="e">
        <f t="shared" ref="N3196" si="7302">+N3189/N3195*30</f>
        <v>#DIV/0!</v>
      </c>
      <c r="O3196" s="167" t="e">
        <f t="shared" ref="O3196" si="7303">+O3189/O3195*30</f>
        <v>#DIV/0!</v>
      </c>
      <c r="P3196" s="167" t="e">
        <f>SUM(D3196:O3196)</f>
        <v>#DIV/0!</v>
      </c>
    </row>
    <row r="3197" spans="1:53" x14ac:dyDescent="0.25">
      <c r="A3197" s="193" t="s">
        <v>119</v>
      </c>
      <c r="B3197" s="379"/>
      <c r="C3197" s="86" t="s">
        <v>216</v>
      </c>
      <c r="D3197" s="87" t="e">
        <f>+D3190/D3195*30</f>
        <v>#DIV/0!</v>
      </c>
      <c r="E3197" s="87" t="e">
        <f t="shared" ref="E3197:O3197" si="7304">+E3190/E3195*30</f>
        <v>#DIV/0!</v>
      </c>
      <c r="F3197" s="87" t="e">
        <f t="shared" si="7304"/>
        <v>#DIV/0!</v>
      </c>
      <c r="G3197" s="87" t="e">
        <f t="shared" si="7304"/>
        <v>#DIV/0!</v>
      </c>
      <c r="H3197" s="87">
        <f t="shared" si="7304"/>
        <v>250.57796447149332</v>
      </c>
      <c r="I3197" s="87">
        <f t="shared" si="7304"/>
        <v>340.11783768248591</v>
      </c>
      <c r="J3197" s="87">
        <f t="shared" si="7304"/>
        <v>277.3711094481219</v>
      </c>
      <c r="K3197" s="87">
        <f t="shared" si="7304"/>
        <v>668.83687582063283</v>
      </c>
      <c r="L3197" s="87" t="e">
        <f t="shared" si="7304"/>
        <v>#DIV/0!</v>
      </c>
      <c r="M3197" s="87" t="e">
        <f t="shared" si="7304"/>
        <v>#DIV/0!</v>
      </c>
      <c r="N3197" s="87" t="e">
        <f t="shared" si="7304"/>
        <v>#DIV/0!</v>
      </c>
      <c r="O3197" s="159" t="e">
        <f t="shared" si="7304"/>
        <v>#DIV/0!</v>
      </c>
      <c r="P3197" s="159" t="e">
        <f t="shared" ref="P3197:P3201" si="7305">SUM(D3197:O3197)</f>
        <v>#DIV/0!</v>
      </c>
    </row>
    <row r="3198" spans="1:53" x14ac:dyDescent="0.25">
      <c r="A3198" s="193" t="s">
        <v>119</v>
      </c>
      <c r="B3198" s="379"/>
      <c r="C3198" s="86" t="s">
        <v>217</v>
      </c>
      <c r="D3198" s="87" t="e">
        <f>+D3191/D3195*30</f>
        <v>#DIV/0!</v>
      </c>
      <c r="E3198" s="87" t="e">
        <f t="shared" ref="E3198:O3198" si="7306">+E3191/E3195*30</f>
        <v>#DIV/0!</v>
      </c>
      <c r="F3198" s="87" t="e">
        <f t="shared" si="7306"/>
        <v>#DIV/0!</v>
      </c>
      <c r="G3198" s="87" t="e">
        <f t="shared" si="7306"/>
        <v>#DIV/0!</v>
      </c>
      <c r="H3198" s="87">
        <f t="shared" si="7306"/>
        <v>0</v>
      </c>
      <c r="I3198" s="87">
        <f t="shared" si="7306"/>
        <v>0</v>
      </c>
      <c r="J3198" s="87">
        <f t="shared" si="7306"/>
        <v>0</v>
      </c>
      <c r="K3198" s="87">
        <f t="shared" si="7306"/>
        <v>0</v>
      </c>
      <c r="L3198" s="87" t="e">
        <f t="shared" si="7306"/>
        <v>#DIV/0!</v>
      </c>
      <c r="M3198" s="87" t="e">
        <f t="shared" si="7306"/>
        <v>#DIV/0!</v>
      </c>
      <c r="N3198" s="87" t="e">
        <f t="shared" si="7306"/>
        <v>#DIV/0!</v>
      </c>
      <c r="O3198" s="159" t="e">
        <f t="shared" si="7306"/>
        <v>#DIV/0!</v>
      </c>
      <c r="P3198" s="159"/>
    </row>
    <row r="3199" spans="1:53" x14ac:dyDescent="0.25">
      <c r="A3199" s="193" t="s">
        <v>119</v>
      </c>
      <c r="B3199" s="379"/>
      <c r="C3199" s="86" t="s">
        <v>218</v>
      </c>
      <c r="D3199" s="87" t="e">
        <f>+D3192/D3195*30</f>
        <v>#DIV/0!</v>
      </c>
      <c r="E3199" s="87" t="e">
        <f t="shared" ref="E3199:O3199" si="7307">+E3192/E3195*30</f>
        <v>#DIV/0!</v>
      </c>
      <c r="F3199" s="87" t="e">
        <f t="shared" si="7307"/>
        <v>#DIV/0!</v>
      </c>
      <c r="G3199" s="87" t="e">
        <f t="shared" si="7307"/>
        <v>#DIV/0!</v>
      </c>
      <c r="H3199" s="87">
        <f t="shared" si="7307"/>
        <v>102.59454615575659</v>
      </c>
      <c r="I3199" s="87">
        <f t="shared" si="7307"/>
        <v>135.65907476438232</v>
      </c>
      <c r="J3199" s="87">
        <f t="shared" si="7307"/>
        <v>68.920643530658793</v>
      </c>
      <c r="K3199" s="87">
        <f t="shared" si="7307"/>
        <v>96.304834335857095</v>
      </c>
      <c r="L3199" s="87" t="e">
        <f t="shared" si="7307"/>
        <v>#DIV/0!</v>
      </c>
      <c r="M3199" s="87" t="e">
        <f t="shared" si="7307"/>
        <v>#DIV/0!</v>
      </c>
      <c r="N3199" s="87" t="e">
        <f t="shared" si="7307"/>
        <v>#DIV/0!</v>
      </c>
      <c r="O3199" s="159" t="e">
        <f t="shared" si="7307"/>
        <v>#DIV/0!</v>
      </c>
      <c r="P3199" s="159"/>
    </row>
    <row r="3200" spans="1:53" x14ac:dyDescent="0.25">
      <c r="A3200" s="193" t="s">
        <v>119</v>
      </c>
      <c r="B3200" s="379"/>
      <c r="C3200" s="86" t="s">
        <v>219</v>
      </c>
      <c r="D3200" s="87" t="e">
        <f>+D3193/D3195*30</f>
        <v>#DIV/0!</v>
      </c>
      <c r="E3200" s="87" t="e">
        <f t="shared" ref="E3200:O3200" si="7308">+E3193/E3195*30</f>
        <v>#DIV/0!</v>
      </c>
      <c r="F3200" s="87" t="e">
        <f t="shared" si="7308"/>
        <v>#DIV/0!</v>
      </c>
      <c r="G3200" s="87" t="e">
        <f t="shared" si="7308"/>
        <v>#DIV/0!</v>
      </c>
      <c r="H3200" s="87">
        <f t="shared" si="7308"/>
        <v>108.82748937275009</v>
      </c>
      <c r="I3200" s="87">
        <f t="shared" si="7308"/>
        <v>102.22308755313171</v>
      </c>
      <c r="J3200" s="87">
        <f t="shared" si="7308"/>
        <v>111.70824702121911</v>
      </c>
      <c r="K3200" s="87">
        <f t="shared" si="7308"/>
        <v>69.858289843509752</v>
      </c>
      <c r="L3200" s="87" t="e">
        <f t="shared" si="7308"/>
        <v>#DIV/0!</v>
      </c>
      <c r="M3200" s="87" t="e">
        <f t="shared" si="7308"/>
        <v>#DIV/0!</v>
      </c>
      <c r="N3200" s="87" t="e">
        <f t="shared" si="7308"/>
        <v>#DIV/0!</v>
      </c>
      <c r="O3200" s="159" t="e">
        <f t="shared" si="7308"/>
        <v>#DIV/0!</v>
      </c>
      <c r="P3200" s="159"/>
    </row>
    <row r="3201" spans="1:16" ht="15.75" thickBot="1" x14ac:dyDescent="0.3">
      <c r="A3201" s="193" t="s">
        <v>119</v>
      </c>
      <c r="B3201" s="379"/>
      <c r="C3201" s="96" t="s">
        <v>238</v>
      </c>
      <c r="D3201" s="168" t="e">
        <f>+D3194/D3195*30</f>
        <v>#DIV/0!</v>
      </c>
      <c r="E3201" s="168" t="e">
        <f t="shared" ref="E3201:O3201" si="7309">+E3194/E3195*30</f>
        <v>#DIV/0!</v>
      </c>
      <c r="F3201" s="168" t="e">
        <f t="shared" si="7309"/>
        <v>#DIV/0!</v>
      </c>
      <c r="G3201" s="168" t="e">
        <f t="shared" si="7309"/>
        <v>#DIV/0!</v>
      </c>
      <c r="H3201" s="168">
        <f t="shared" si="7309"/>
        <v>0</v>
      </c>
      <c r="I3201" s="168">
        <f t="shared" si="7309"/>
        <v>0</v>
      </c>
      <c r="J3201" s="168">
        <f t="shared" si="7309"/>
        <v>0</v>
      </c>
      <c r="K3201" s="168">
        <f t="shared" si="7309"/>
        <v>0</v>
      </c>
      <c r="L3201" s="168" t="e">
        <f t="shared" si="7309"/>
        <v>#DIV/0!</v>
      </c>
      <c r="M3201" s="168" t="e">
        <f t="shared" si="7309"/>
        <v>#DIV/0!</v>
      </c>
      <c r="N3201" s="168" t="e">
        <f t="shared" si="7309"/>
        <v>#DIV/0!</v>
      </c>
      <c r="O3201" s="169" t="e">
        <f t="shared" si="7309"/>
        <v>#DIV/0!</v>
      </c>
      <c r="P3201" s="169" t="e">
        <f t="shared" si="7305"/>
        <v>#DIV/0!</v>
      </c>
    </row>
    <row r="3202" spans="1:16" x14ac:dyDescent="0.25">
      <c r="A3202" s="193" t="s">
        <v>119</v>
      </c>
      <c r="B3202" s="379"/>
      <c r="C3202" s="76" t="s">
        <v>8</v>
      </c>
      <c r="D3202" s="170">
        <f t="shared" ref="D3202:O3202" si="7310">+D3171/D3165</f>
        <v>1.3521079028086289</v>
      </c>
      <c r="E3202" s="170">
        <f t="shared" si="7310"/>
        <v>1.3222528720558735</v>
      </c>
      <c r="F3202" s="170">
        <f t="shared" si="7310"/>
        <v>1.3222528720558737</v>
      </c>
      <c r="G3202" s="170">
        <f t="shared" si="7310"/>
        <v>1.3604912396300375</v>
      </c>
      <c r="H3202" s="170">
        <f t="shared" si="7310"/>
        <v>1.3604912396300377</v>
      </c>
      <c r="I3202" s="170">
        <f t="shared" si="7310"/>
        <v>1.3604912396300377</v>
      </c>
      <c r="J3202" s="170">
        <f t="shared" si="7310"/>
        <v>1.3273822963035713</v>
      </c>
      <c r="K3202" s="170">
        <f t="shared" si="7310"/>
        <v>1.3273822963035713</v>
      </c>
      <c r="L3202" s="170">
        <f t="shared" si="7310"/>
        <v>1.385593627203592</v>
      </c>
      <c r="M3202" s="170">
        <f t="shared" si="7310"/>
        <v>1.3521079028086291</v>
      </c>
      <c r="N3202" s="170">
        <f t="shared" si="7310"/>
        <v>1.3521079028086289</v>
      </c>
      <c r="O3202" s="171">
        <f t="shared" si="7310"/>
        <v>1.3521079028086291</v>
      </c>
      <c r="P3202" s="171"/>
    </row>
    <row r="3203" spans="1:16" x14ac:dyDescent="0.25">
      <c r="A3203" s="193" t="s">
        <v>119</v>
      </c>
      <c r="B3203" s="379"/>
      <c r="C3203" s="77" t="s">
        <v>6</v>
      </c>
      <c r="D3203" s="172">
        <f>+VLOOKUP(D3151,Conversion!$B$33:$N$71,(MATCH('Measured TV opt-pt'!D3150,butget_aylar_opt,0)+1),0)</f>
        <v>1.4212830229615727</v>
      </c>
      <c r="E3203" s="172">
        <f>+VLOOKUP(E3151,Conversion!$B$33:$N$71,(MATCH('Measured TV opt-pt'!E3150,butget_aylar_opt,0)+1),0)</f>
        <v>1.3879412224131498</v>
      </c>
      <c r="F3203" s="172">
        <f>+VLOOKUP(F3151,Conversion!$B$33:$N$71,(MATCH('Measured TV opt-pt'!F3150,butget_aylar_opt,0)+1),0)</f>
        <v>1.3879412224131498</v>
      </c>
      <c r="G3203" s="172">
        <f>+VLOOKUP(G3151,Conversion!$B$33:$N$71,(MATCH('Measured TV opt-pt'!G3150,butget_aylar_opt,0)+1),0)</f>
        <v>1.4395267054790617</v>
      </c>
      <c r="H3203" s="172">
        <f>+VLOOKUP(H3151,Conversion!$B$33:$N$71,(MATCH('Measured TV opt-pt'!H3150,butget_aylar_opt,0)+1),0)</f>
        <v>1.4395267054790617</v>
      </c>
      <c r="I3203" s="172">
        <f>+VLOOKUP(I3151,Conversion!$B$33:$N$71,(MATCH('Measured TV opt-pt'!I3150,butget_aylar_opt,0)+1),0)</f>
        <v>1.4395267054790617</v>
      </c>
      <c r="J3203" s="172">
        <f>+VLOOKUP(J3151,Conversion!$B$33:$N$71,(MATCH('Measured TV opt-pt'!J3150,butget_aylar_opt,0)+1),0)</f>
        <v>1.4020071204138036</v>
      </c>
      <c r="K3203" s="172">
        <f>+VLOOKUP(K3151,Conversion!$B$33:$N$71,(MATCH('Measured TV opt-pt'!K3150,butget_aylar_opt,0)+1),0)</f>
        <v>1.4020071204138036</v>
      </c>
      <c r="L3203" s="172">
        <f>+VLOOKUP(L3151,Conversion!$B$33:$N$71,(MATCH('Measured TV opt-pt'!L3150,butget_aylar_opt,0)+1),0)</f>
        <v>1.4574217656681872</v>
      </c>
      <c r="M3203" s="172">
        <f>+VLOOKUP(M3151,Conversion!$B$33:$N$71,(MATCH('Measured TV opt-pt'!M3150,butget_aylar_opt,0)+1),0)</f>
        <v>1.4212830229615727</v>
      </c>
      <c r="N3203" s="172">
        <f>+VLOOKUP(N3151,Conversion!$B$33:$N$71,(MATCH('Measured TV opt-pt'!N3150,butget_aylar_opt,0)+1),0)</f>
        <v>1.4212830229615727</v>
      </c>
      <c r="O3203" s="173">
        <f>+VLOOKUP(O3151,Conversion!$B$33:$N$71,(MATCH('Measured TV opt-pt'!O3150,butget_aylar_opt,0)+1),0)</f>
        <v>1.4212830229615727</v>
      </c>
      <c r="P3203" s="173"/>
    </row>
    <row r="3204" spans="1:16" ht="15.75" thickBot="1" x14ac:dyDescent="0.3">
      <c r="A3204" s="193" t="s">
        <v>119</v>
      </c>
      <c r="B3204" s="380"/>
      <c r="C3204" s="96" t="s">
        <v>7</v>
      </c>
      <c r="D3204" s="172">
        <f>+VLOOKUP(D3151,Conversion!$B$74:$N$112,(MATCH('Measured TV opt-pt'!D3150,budget_aylar_pt,0)+1),0)</f>
        <v>1.2829327826556853</v>
      </c>
      <c r="E3204" s="172">
        <f>+VLOOKUP(E3151,Conversion!$B$74:$N$112,(MATCH('Measured TV opt-pt'!E3150,budget_aylar_pt,0)+1),0)</f>
        <v>1.2565645216985974</v>
      </c>
      <c r="F3204" s="172">
        <f>+VLOOKUP(F3151,Conversion!$B$74:$N$112,(MATCH('Measured TV opt-pt'!F3150,budget_aylar_pt,0)+1),0)</f>
        <v>1.2565645216985974</v>
      </c>
      <c r="G3204" s="172">
        <f>+VLOOKUP(G3151,Conversion!$B$74:$N$112,(MATCH('Measured TV opt-pt'!G3150,budget_aylar_pt,0)+1),0)</f>
        <v>1.2814557737810139</v>
      </c>
      <c r="H3204" s="172">
        <f>+VLOOKUP(H3151,Conversion!$B$74:$N$112,(MATCH('Measured TV opt-pt'!H3150,budget_aylar_pt,0)+1),0)</f>
        <v>1.2814557737810139</v>
      </c>
      <c r="I3204" s="172">
        <f>+VLOOKUP(I3151,Conversion!$B$74:$N$112,(MATCH('Measured TV opt-pt'!I3150,budget_aylar_pt,0)+1),0)</f>
        <v>1.2814557737810139</v>
      </c>
      <c r="J3204" s="172">
        <f>+VLOOKUP(J3151,Conversion!$B$74:$N$112,(MATCH('Measured TV opt-pt'!J3150,budget_aylar_pt,0)+1),0)</f>
        <v>1.252757472193339</v>
      </c>
      <c r="K3204" s="172">
        <f>+VLOOKUP(K3151,Conversion!$B$74:$N$112,(MATCH('Measured TV opt-pt'!K3150,budget_aylar_pt,0)+1),0)</f>
        <v>1.252757472193339</v>
      </c>
      <c r="L3204" s="172">
        <f>+VLOOKUP(L3151,Conversion!$B$74:$N$112,(MATCH('Measured TV opt-pt'!L3150,budget_aylar_pt,0)+1),0)</f>
        <v>1.3137654887389967</v>
      </c>
      <c r="M3204" s="172">
        <f>+VLOOKUP(M3151,Conversion!$B$74:$N$112,(MATCH('Measured TV opt-pt'!M3150,budget_aylar_pt,0)+1),0)</f>
        <v>1.2829327826556853</v>
      </c>
      <c r="N3204" s="172">
        <f>+VLOOKUP(N3151,Conversion!$B$74:$N$112,(MATCH('Measured TV opt-pt'!N3150,budget_aylar_pt,0)+1),0)</f>
        <v>1.2829327826556853</v>
      </c>
      <c r="O3204" s="173">
        <f>+VLOOKUP(O3151,Conversion!$B$74:$N$112,(MATCH('Measured TV opt-pt'!O3150,budget_aylar_pt,0)+1),0)</f>
        <v>1.2829327826556853</v>
      </c>
      <c r="P3204" s="174"/>
    </row>
    <row r="3205" spans="1:16" ht="21.75" thickBot="1" x14ac:dyDescent="0.3">
      <c r="A3205" s="193" t="s">
        <v>119</v>
      </c>
      <c r="B3205" s="240" t="s">
        <v>126</v>
      </c>
      <c r="C3205" s="74" t="s">
        <v>107</v>
      </c>
      <c r="D3205" s="153">
        <v>1</v>
      </c>
      <c r="E3205" s="153">
        <v>2</v>
      </c>
      <c r="F3205" s="153">
        <v>3</v>
      </c>
      <c r="G3205" s="153">
        <v>4</v>
      </c>
      <c r="H3205" s="153">
        <v>5</v>
      </c>
      <c r="I3205" s="153">
        <v>6</v>
      </c>
      <c r="J3205" s="153">
        <v>7</v>
      </c>
      <c r="K3205" s="153">
        <v>8</v>
      </c>
      <c r="L3205" s="153">
        <v>9</v>
      </c>
      <c r="M3205" s="153">
        <v>10</v>
      </c>
      <c r="N3205" s="153">
        <v>11</v>
      </c>
      <c r="O3205" s="153">
        <v>12</v>
      </c>
      <c r="P3205" s="74" t="s">
        <v>127</v>
      </c>
    </row>
    <row r="3206" spans="1:16" ht="15.75" thickBot="1" x14ac:dyDescent="0.3">
      <c r="A3206" s="193" t="s">
        <v>119</v>
      </c>
      <c r="B3206" s="378" t="s">
        <v>271</v>
      </c>
      <c r="C3206" s="185" t="s">
        <v>33</v>
      </c>
      <c r="D3206" s="186" t="s">
        <v>19</v>
      </c>
      <c r="E3206" s="186" t="s">
        <v>19</v>
      </c>
      <c r="F3206" s="186" t="s">
        <v>19</v>
      </c>
      <c r="G3206" s="186" t="s">
        <v>19</v>
      </c>
      <c r="H3206" s="186" t="s">
        <v>19</v>
      </c>
      <c r="I3206" s="186" t="s">
        <v>19</v>
      </c>
      <c r="J3206" s="186" t="s">
        <v>19</v>
      </c>
      <c r="K3206" s="186" t="s">
        <v>19</v>
      </c>
      <c r="L3206" s="186" t="s">
        <v>19</v>
      </c>
      <c r="M3206" s="186" t="s">
        <v>19</v>
      </c>
      <c r="N3206" s="186" t="s">
        <v>19</v>
      </c>
      <c r="O3206" s="186" t="s">
        <v>19</v>
      </c>
      <c r="P3206" s="188" t="s">
        <v>108</v>
      </c>
    </row>
    <row r="3207" spans="1:16" x14ac:dyDescent="0.25">
      <c r="A3207" s="193" t="s">
        <v>119</v>
      </c>
      <c r="B3207" s="379"/>
      <c r="C3207" s="175" t="s">
        <v>125</v>
      </c>
      <c r="D3207" s="200"/>
      <c r="E3207" s="201"/>
      <c r="F3207" s="201"/>
      <c r="G3207" s="201">
        <v>596473.05190000008</v>
      </c>
      <c r="H3207" s="201">
        <v>686679.78799588792</v>
      </c>
      <c r="I3207" s="201">
        <v>0</v>
      </c>
      <c r="J3207" s="201">
        <v>0</v>
      </c>
      <c r="K3207" s="201">
        <v>362594.28981680167</v>
      </c>
      <c r="L3207" s="201">
        <v>253963.57597821008</v>
      </c>
      <c r="M3207" s="201"/>
      <c r="N3207" s="201"/>
      <c r="O3207" s="176"/>
      <c r="P3207" s="176">
        <f>SUM(D3207:O3207)</f>
        <v>1899710.7056908999</v>
      </c>
    </row>
    <row r="3208" spans="1:16" x14ac:dyDescent="0.25">
      <c r="A3208" s="193" t="s">
        <v>119</v>
      </c>
      <c r="B3208" s="379"/>
      <c r="C3208" s="86" t="s">
        <v>1</v>
      </c>
      <c r="D3208" s="87">
        <f>+D3239*D3221*30</f>
        <v>0</v>
      </c>
      <c r="E3208" s="87">
        <f t="shared" ref="E3208:O3208" si="7311">+E3239*E3221*30</f>
        <v>0</v>
      </c>
      <c r="F3208" s="87">
        <f t="shared" si="7311"/>
        <v>0</v>
      </c>
      <c r="G3208" s="87">
        <f t="shared" si="7311"/>
        <v>280829.16719918797</v>
      </c>
      <c r="H3208" s="87">
        <f t="shared" si="7311"/>
        <v>331606.01420545235</v>
      </c>
      <c r="I3208" s="87">
        <f t="shared" si="7311"/>
        <v>0</v>
      </c>
      <c r="J3208" s="87">
        <f t="shared" si="7311"/>
        <v>0</v>
      </c>
      <c r="K3208" s="87">
        <f t="shared" si="7311"/>
        <v>286157.74367415451</v>
      </c>
      <c r="L3208" s="87">
        <f t="shared" si="7311"/>
        <v>177218.41925176332</v>
      </c>
      <c r="M3208" s="87">
        <f t="shared" si="7311"/>
        <v>0</v>
      </c>
      <c r="N3208" s="87">
        <f t="shared" si="7311"/>
        <v>0</v>
      </c>
      <c r="O3208" s="159">
        <f t="shared" si="7311"/>
        <v>0</v>
      </c>
      <c r="P3208" s="159">
        <f t="shared" ref="P3208" si="7312">SUM(D3208:O3208)</f>
        <v>1075811.3443305581</v>
      </c>
    </row>
    <row r="3209" spans="1:16" x14ac:dyDescent="0.25">
      <c r="A3209" s="193" t="s">
        <v>119</v>
      </c>
      <c r="B3209" s="379"/>
      <c r="C3209" s="86" t="s">
        <v>209</v>
      </c>
      <c r="D3209" s="87">
        <f t="shared" ref="D3209:O3209" si="7313">+D3240*D3222*30</f>
        <v>0</v>
      </c>
      <c r="E3209" s="259">
        <f t="shared" si="7313"/>
        <v>0</v>
      </c>
      <c r="F3209" s="259">
        <f t="shared" si="7313"/>
        <v>0</v>
      </c>
      <c r="G3209" s="259">
        <f t="shared" si="7313"/>
        <v>0</v>
      </c>
      <c r="H3209" s="259">
        <f t="shared" si="7313"/>
        <v>0</v>
      </c>
      <c r="I3209" s="259">
        <f t="shared" si="7313"/>
        <v>0</v>
      </c>
      <c r="J3209" s="259">
        <f t="shared" si="7313"/>
        <v>0</v>
      </c>
      <c r="K3209" s="259">
        <f t="shared" si="7313"/>
        <v>0</v>
      </c>
      <c r="L3209" s="259">
        <f t="shared" si="7313"/>
        <v>0</v>
      </c>
      <c r="M3209" s="259">
        <f t="shared" si="7313"/>
        <v>0</v>
      </c>
      <c r="N3209" s="259">
        <f t="shared" si="7313"/>
        <v>0</v>
      </c>
      <c r="O3209" s="260">
        <f t="shared" si="7313"/>
        <v>0</v>
      </c>
      <c r="P3209" s="260"/>
    </row>
    <row r="3210" spans="1:16" x14ac:dyDescent="0.25">
      <c r="A3210" s="193" t="s">
        <v>119</v>
      </c>
      <c r="B3210" s="379"/>
      <c r="C3210" s="86" t="s">
        <v>210</v>
      </c>
      <c r="D3210" s="87">
        <f t="shared" ref="D3210:O3210" si="7314">+D3241*D3223*30</f>
        <v>0</v>
      </c>
      <c r="E3210" s="259">
        <f t="shared" si="7314"/>
        <v>0</v>
      </c>
      <c r="F3210" s="259">
        <f t="shared" si="7314"/>
        <v>0</v>
      </c>
      <c r="G3210" s="259">
        <f t="shared" si="7314"/>
        <v>177303.52825692252</v>
      </c>
      <c r="H3210" s="259">
        <f t="shared" si="7314"/>
        <v>174669.98344328237</v>
      </c>
      <c r="I3210" s="259">
        <f t="shared" si="7314"/>
        <v>0</v>
      </c>
      <c r="J3210" s="259">
        <f t="shared" si="7314"/>
        <v>0</v>
      </c>
      <c r="K3210" s="259">
        <f t="shared" si="7314"/>
        <v>44791.049060888807</v>
      </c>
      <c r="L3210" s="259">
        <f t="shared" si="7314"/>
        <v>73912.940279212387</v>
      </c>
      <c r="M3210" s="259">
        <f t="shared" si="7314"/>
        <v>0</v>
      </c>
      <c r="N3210" s="259">
        <f t="shared" si="7314"/>
        <v>0</v>
      </c>
      <c r="O3210" s="260">
        <f t="shared" si="7314"/>
        <v>0</v>
      </c>
      <c r="P3210" s="260"/>
    </row>
    <row r="3211" spans="1:16" x14ac:dyDescent="0.25">
      <c r="A3211" s="193" t="s">
        <v>119</v>
      </c>
      <c r="B3211" s="379"/>
      <c r="C3211" s="86" t="s">
        <v>211</v>
      </c>
      <c r="D3211" s="87">
        <f t="shared" ref="D3211:O3211" si="7315">+D3242*D3224*30</f>
        <v>0</v>
      </c>
      <c r="E3211" s="259">
        <f t="shared" si="7315"/>
        <v>0</v>
      </c>
      <c r="F3211" s="259">
        <f t="shared" si="7315"/>
        <v>0</v>
      </c>
      <c r="G3211" s="259">
        <f t="shared" si="7315"/>
        <v>138340.35644388958</v>
      </c>
      <c r="H3211" s="259">
        <f t="shared" si="7315"/>
        <v>180403.79034715326</v>
      </c>
      <c r="I3211" s="259">
        <f t="shared" si="7315"/>
        <v>0</v>
      </c>
      <c r="J3211" s="259">
        <f t="shared" si="7315"/>
        <v>0</v>
      </c>
      <c r="K3211" s="259">
        <f t="shared" si="7315"/>
        <v>31645.497081758349</v>
      </c>
      <c r="L3211" s="259">
        <f t="shared" si="7315"/>
        <v>2832.2164472343452</v>
      </c>
      <c r="M3211" s="259">
        <f t="shared" si="7315"/>
        <v>0</v>
      </c>
      <c r="N3211" s="259">
        <f t="shared" si="7315"/>
        <v>0</v>
      </c>
      <c r="O3211" s="260">
        <f t="shared" si="7315"/>
        <v>0</v>
      </c>
      <c r="P3211" s="260"/>
    </row>
    <row r="3212" spans="1:16" ht="15.75" thickBot="1" x14ac:dyDescent="0.3">
      <c r="A3212" s="193" t="s">
        <v>119</v>
      </c>
      <c r="B3212" s="379"/>
      <c r="C3212" s="96" t="s">
        <v>227</v>
      </c>
      <c r="D3212" s="87">
        <f t="shared" ref="D3212:O3212" si="7316">+D3243*D3225*30</f>
        <v>0</v>
      </c>
      <c r="E3212" s="90">
        <f t="shared" si="7316"/>
        <v>0</v>
      </c>
      <c r="F3212" s="90">
        <f t="shared" si="7316"/>
        <v>0</v>
      </c>
      <c r="G3212" s="90">
        <f t="shared" si="7316"/>
        <v>0</v>
      </c>
      <c r="H3212" s="90">
        <v>73820</v>
      </c>
      <c r="I3212" s="90">
        <f t="shared" si="7316"/>
        <v>0</v>
      </c>
      <c r="J3212" s="90">
        <f t="shared" si="7316"/>
        <v>0</v>
      </c>
      <c r="K3212" s="90">
        <f t="shared" si="7316"/>
        <v>0</v>
      </c>
      <c r="L3212" s="90">
        <f t="shared" si="7316"/>
        <v>0</v>
      </c>
      <c r="M3212" s="90">
        <f t="shared" si="7316"/>
        <v>0</v>
      </c>
      <c r="N3212" s="90">
        <f t="shared" si="7316"/>
        <v>0</v>
      </c>
      <c r="O3212" s="160">
        <f t="shared" si="7316"/>
        <v>0</v>
      </c>
      <c r="P3212" s="160">
        <f t="shared" ref="P3212" si="7317">SUM(D3212:O3212)</f>
        <v>73820</v>
      </c>
    </row>
    <row r="3213" spans="1:16" ht="15.75" thickBot="1" x14ac:dyDescent="0.3">
      <c r="A3213" s="193" t="s">
        <v>119</v>
      </c>
      <c r="B3213" s="379"/>
      <c r="C3213" s="281" t="s">
        <v>108</v>
      </c>
      <c r="D3213" s="282">
        <f>SUM(D3214:D3218)</f>
        <v>1</v>
      </c>
      <c r="E3213" s="282">
        <f t="shared" ref="E3213:O3213" si="7318">SUM(E3214:E3218)</f>
        <v>1.0034229363724529</v>
      </c>
      <c r="F3213" s="282">
        <f t="shared" si="7318"/>
        <v>0.99999999999999989</v>
      </c>
      <c r="G3213" s="282">
        <f t="shared" si="7318"/>
        <v>0.99999999999999989</v>
      </c>
      <c r="H3213" s="282">
        <f t="shared" si="7318"/>
        <v>1</v>
      </c>
      <c r="I3213" s="282">
        <f t="shared" si="7318"/>
        <v>1.0000000000000002</v>
      </c>
      <c r="J3213" s="282">
        <f t="shared" si="7318"/>
        <v>0.99999999999999978</v>
      </c>
      <c r="K3213" s="282">
        <f t="shared" si="7318"/>
        <v>0.99999999999999978</v>
      </c>
      <c r="L3213" s="282">
        <f t="shared" si="7318"/>
        <v>1</v>
      </c>
      <c r="M3213" s="282">
        <f t="shared" si="7318"/>
        <v>1.0000000000000002</v>
      </c>
      <c r="N3213" s="282">
        <f t="shared" si="7318"/>
        <v>1</v>
      </c>
      <c r="O3213" s="282">
        <f t="shared" si="7318"/>
        <v>0.99999999999999989</v>
      </c>
      <c r="P3213" s="268"/>
    </row>
    <row r="3214" spans="1:16" ht="15.75" thickBot="1" x14ac:dyDescent="0.3">
      <c r="A3214" s="193" t="s">
        <v>119</v>
      </c>
      <c r="B3214" s="379"/>
      <c r="C3214" s="245" t="s">
        <v>196</v>
      </c>
      <c r="D3214" s="246">
        <v>0.748</v>
      </c>
      <c r="E3214" s="246">
        <v>0.71289999999999998</v>
      </c>
      <c r="F3214" s="246">
        <v>0.70128149006739837</v>
      </c>
      <c r="G3214" s="246">
        <v>0.53018436569432525</v>
      </c>
      <c r="H3214" s="246">
        <v>0.5423765464750937</v>
      </c>
      <c r="I3214" s="246">
        <v>0.58843916554063314</v>
      </c>
      <c r="J3214" s="246">
        <v>0.60561377608760258</v>
      </c>
      <c r="K3214" s="246">
        <v>0.80100224649177598</v>
      </c>
      <c r="L3214" s="246">
        <v>0.74479587945877479</v>
      </c>
      <c r="M3214" s="246">
        <v>0.79328167047923914</v>
      </c>
      <c r="N3214" s="246">
        <v>0.79251746496726783</v>
      </c>
      <c r="O3214" s="246">
        <v>0.75240999999999991</v>
      </c>
      <c r="P3214" s="268"/>
    </row>
    <row r="3215" spans="1:16" ht="15.75" thickBot="1" x14ac:dyDescent="0.3">
      <c r="A3215" s="193" t="s">
        <v>119</v>
      </c>
      <c r="B3215" s="379"/>
      <c r="C3215" s="245" t="s">
        <v>197</v>
      </c>
      <c r="D3215" s="246"/>
      <c r="E3215" s="246">
        <v>3.4229363724529492E-3</v>
      </c>
      <c r="F3215" s="246"/>
      <c r="G3215" s="246"/>
      <c r="H3215" s="246"/>
      <c r="I3215" s="246"/>
      <c r="J3215" s="246"/>
      <c r="K3215" s="246"/>
      <c r="L3215" s="246"/>
      <c r="M3215" s="246"/>
      <c r="N3215" s="246"/>
      <c r="O3215" s="246"/>
      <c r="P3215" s="268"/>
    </row>
    <row r="3216" spans="1:16" ht="15.75" thickBot="1" x14ac:dyDescent="0.3">
      <c r="A3216" s="193" t="s">
        <v>119</v>
      </c>
      <c r="B3216" s="379"/>
      <c r="C3216" s="245" t="s">
        <v>199</v>
      </c>
      <c r="D3216" s="310">
        <v>0.252</v>
      </c>
      <c r="E3216" s="246">
        <v>0.28710000000000002</v>
      </c>
      <c r="F3216" s="246">
        <v>0.27946524626273334</v>
      </c>
      <c r="G3216" s="246">
        <v>0.26027151737500415</v>
      </c>
      <c r="H3216" s="246">
        <v>0.22206611722025232</v>
      </c>
      <c r="I3216" s="246">
        <v>0.23470428159927745</v>
      </c>
      <c r="J3216" s="246">
        <v>0.15048175443375286</v>
      </c>
      <c r="K3216" s="246">
        <v>0.11533513094114624</v>
      </c>
      <c r="L3216" s="246">
        <v>0.2476086029169918</v>
      </c>
      <c r="M3216" s="246">
        <v>0.18024296287308908</v>
      </c>
      <c r="N3216" s="246">
        <v>0.19496532528723082</v>
      </c>
      <c r="O3216" s="246">
        <v>0.24758999999999998</v>
      </c>
      <c r="P3216" s="268"/>
    </row>
    <row r="3217" spans="1:41" ht="15.75" thickBot="1" x14ac:dyDescent="0.3">
      <c r="A3217" s="193" t="s">
        <v>119</v>
      </c>
      <c r="B3217" s="379"/>
      <c r="C3217" s="245" t="s">
        <v>198</v>
      </c>
      <c r="D3217" s="246"/>
      <c r="E3217" s="246"/>
      <c r="F3217" s="246">
        <v>1.9253263669868261E-2</v>
      </c>
      <c r="G3217" s="246">
        <v>0.20954411693067052</v>
      </c>
      <c r="H3217" s="246">
        <v>0.23555733630465386</v>
      </c>
      <c r="I3217" s="246">
        <v>0.17685655286008953</v>
      </c>
      <c r="J3217" s="246">
        <v>0.24390446947864436</v>
      </c>
      <c r="K3217" s="246">
        <v>8.3662622567077571E-2</v>
      </c>
      <c r="L3217" s="246">
        <v>7.5955176242334761E-3</v>
      </c>
      <c r="M3217" s="246">
        <v>2.6475366647671975E-2</v>
      </c>
      <c r="N3217" s="246">
        <v>1.2517209745501362E-2</v>
      </c>
      <c r="O3217" s="246">
        <v>0</v>
      </c>
      <c r="P3217" s="268"/>
    </row>
    <row r="3218" spans="1:41" ht="15.75" thickBot="1" x14ac:dyDescent="0.3">
      <c r="A3218" s="193" t="s">
        <v>119</v>
      </c>
      <c r="B3218" s="379"/>
      <c r="C3218" s="248" t="s">
        <v>228</v>
      </c>
      <c r="D3218" s="249"/>
      <c r="E3218" s="249"/>
      <c r="F3218" s="249"/>
      <c r="G3218" s="249"/>
      <c r="H3218" s="249"/>
      <c r="I3218" s="249"/>
      <c r="J3218" s="249"/>
      <c r="K3218" s="249"/>
      <c r="L3218" s="249"/>
      <c r="M3218" s="249"/>
      <c r="N3218" s="249"/>
      <c r="O3218" s="249"/>
      <c r="P3218" s="177"/>
    </row>
    <row r="3219" spans="1:41" ht="15.75" thickBot="1" x14ac:dyDescent="0.3">
      <c r="A3219" s="193"/>
      <c r="B3219" s="379"/>
      <c r="C3219" s="306" t="s">
        <v>278</v>
      </c>
      <c r="D3219" s="309">
        <v>1</v>
      </c>
      <c r="E3219" s="309">
        <v>1</v>
      </c>
      <c r="F3219" s="309">
        <v>1</v>
      </c>
      <c r="G3219" s="309">
        <v>3</v>
      </c>
      <c r="H3219" s="309">
        <v>1</v>
      </c>
      <c r="I3219" s="309">
        <v>1</v>
      </c>
      <c r="J3219" s="309">
        <v>1</v>
      </c>
      <c r="K3219" s="309">
        <v>1</v>
      </c>
      <c r="L3219" s="309">
        <v>1</v>
      </c>
      <c r="M3219" s="309">
        <v>1</v>
      </c>
      <c r="N3219" s="309">
        <v>1</v>
      </c>
      <c r="O3219" s="309">
        <v>1</v>
      </c>
      <c r="P3219" s="308"/>
    </row>
    <row r="3220" spans="1:41" x14ac:dyDescent="0.25">
      <c r="A3220" s="193" t="s">
        <v>119</v>
      </c>
      <c r="B3220" s="379"/>
      <c r="C3220" s="154" t="s">
        <v>14</v>
      </c>
      <c r="D3220" s="155">
        <f>+SUMPRODUCT(D3221:D3225,D3214:D3218)</f>
        <v>19.58352215817942</v>
      </c>
      <c r="E3220" s="155">
        <f t="shared" ref="E3220:O3220" si="7319">+SUMPRODUCT(E3221:E3225,E3214:E3218)</f>
        <v>20.049272936747769</v>
      </c>
      <c r="F3220" s="155">
        <f t="shared" si="7319"/>
        <v>21.911004599411875</v>
      </c>
      <c r="G3220" s="155">
        <f t="shared" si="7319"/>
        <v>31.228942783990338</v>
      </c>
      <c r="H3220" s="155">
        <f t="shared" si="7319"/>
        <v>34.321317677577781</v>
      </c>
      <c r="I3220" s="155">
        <f t="shared" si="7319"/>
        <v>32.190963683640902</v>
      </c>
      <c r="J3220" s="155">
        <f t="shared" si="7319"/>
        <v>20.678638682002358</v>
      </c>
      <c r="K3220" s="155">
        <f t="shared" si="7319"/>
        <v>17.4693625495836</v>
      </c>
      <c r="L3220" s="155">
        <f t="shared" si="7319"/>
        <v>24.389381806697809</v>
      </c>
      <c r="M3220" s="155">
        <f t="shared" si="7319"/>
        <v>28.661474887727689</v>
      </c>
      <c r="N3220" s="155">
        <f t="shared" si="7319"/>
        <v>28.774042415346749</v>
      </c>
      <c r="O3220" s="156">
        <f t="shared" si="7319"/>
        <v>25.54849701210248</v>
      </c>
      <c r="P3220" s="156"/>
    </row>
    <row r="3221" spans="1:41" x14ac:dyDescent="0.25">
      <c r="A3221" s="193" t="s">
        <v>119</v>
      </c>
      <c r="B3221" s="379"/>
      <c r="C3221" s="77" t="s">
        <v>34</v>
      </c>
      <c r="D3221" s="243">
        <f>+IF(D3219=1,D3233*'CPP Detay Tum Ay'!D$38+(1-'Measured TV opt-pt'!D3233)*'CPP Detay Tum Ay'!D$20,IF(D3219=2,D3233*'CPP Detay (düşük)'!D$38+(1-'Measured TV opt-pt'!D3233)*'CPP Detay (düşük)'!D$20,IF(D3219=3,D3233*'CPP Detay (yüksek)'!D$38+(1-'Measured TV opt-pt'!D3233)*'CPP Detay (yüksek)'!D$20,"Girilen Rakamda Hata Var")))</f>
        <v>18.582325349092873</v>
      </c>
      <c r="E3221" s="243">
        <f>+IF(E3219=1,E3233*'CPP Detay Tum Ay'!E$38+(1-'Measured TV opt-pt'!E3233)*'CPP Detay Tum Ay'!E$20,IF(E3219=2,E3233*'CPP Detay (düşük)'!E$38+(1-'Measured TV opt-pt'!E3233)*'CPP Detay (düşük)'!E$20,IF(E3219=3,E3233*'CPP Detay (yüksek)'!E$38+(1-'Measured TV opt-pt'!E3233)*'CPP Detay (yüksek)'!E$20,"Girilen Rakamda Hata Var")))</f>
        <v>18.557200451457916</v>
      </c>
      <c r="F3221" s="161">
        <f>+IF(F3219=1,F3233*'CPP Detay Tum Ay'!F$38+(1-'Measured TV opt-pt'!F3233)*'CPP Detay Tum Ay'!F$20,IF(F3219=2,F3233*'CPP Detay (düşük)'!F$38+(1-'Measured TV opt-pt'!F3233)*'CPP Detay (düşük)'!F$20,IF(F3219=3,F3233*'CPP Detay (yüksek)'!F$38+(1-'Measured TV opt-pt'!F3233)*'CPP Detay (yüksek)'!F$20,"Girilen Rakamda Hata Var")))</f>
        <v>20.009552473459905</v>
      </c>
      <c r="G3221" s="161">
        <f>+IF(G3219=1,G3233*'CPP Detay Tum Ay'!G$38+(1-'Measured TV opt-pt'!G3233)*'CPP Detay Tum Ay'!G$20,IF(G3219=2,G3233*'CPP Detay (düşük)'!G$38+(1-'Measured TV opt-pt'!G3233)*'CPP Detay (düşük)'!G$20,IF(G3219=3,G3233*'CPP Detay (yüksek)'!G$38+(1-'Measured TV opt-pt'!G3233)*'CPP Detay (yüksek)'!G$20,"Girilen Rakamda Hata Var")))</f>
        <v>27.732035642656026</v>
      </c>
      <c r="H3221" s="161">
        <f>+IF(H3219=1,H3233*'CPP Detay Tum Ay'!H$38+(1-'Measured TV opt-pt'!H3233)*'CPP Detay Tum Ay'!H$20,IF(H3219=2,H3233*'CPP Detay (düşük)'!H$38+(1-'Measured TV opt-pt'!H3233)*'CPP Detay (düşük)'!H$20,IF(H3219=3,H3233*'CPP Detay (yüksek)'!H$38+(1-'Measured TV opt-pt'!H3233)*'CPP Detay (yüksek)'!H$20,"Girilen Rakamda Hata Var")))</f>
        <v>30.55844042177371</v>
      </c>
      <c r="I3221" s="161">
        <f>+IF(I3219=1,I3233*'CPP Detay Tum Ay'!I$38+(1-'Measured TV opt-pt'!I3233)*'CPP Detay Tum Ay'!I$20,IF(I3219=2,I3233*'CPP Detay (düşük)'!I$38+(1-'Measured TV opt-pt'!I3233)*'CPP Detay (düşük)'!I$20,IF(I3219=3,I3233*'CPP Detay (yüksek)'!I$38+(1-'Measured TV opt-pt'!I3233)*'CPP Detay (yüksek)'!I$20,"Girilen Rakamda Hata Var")))</f>
        <v>29.107298630064239</v>
      </c>
      <c r="J3221" s="161">
        <f>+IF(J3219=1,J3233*'CPP Detay Tum Ay'!J$38+(1-'Measured TV opt-pt'!J3233)*'CPP Detay Tum Ay'!J$20,IF(J3219=2,J3233*'CPP Detay (düşük)'!J$38+(1-'Measured TV opt-pt'!J3233)*'CPP Detay (düşük)'!J$20,IF(J3219=3,J3233*'CPP Detay (yüksek)'!J$38+(1-'Measured TV opt-pt'!J3233)*'CPP Detay (yüksek)'!J$20,"Girilen Rakamda Hata Var")))</f>
        <v>19.191976676831089</v>
      </c>
      <c r="K3221" s="161">
        <f>+IF(K3219=1,K3233*'CPP Detay Tum Ay'!K$38+(1-'Measured TV opt-pt'!K3233)*'CPP Detay Tum Ay'!K$20,IF(K3219=2,K3233*'CPP Detay (düşük)'!K$38+(1-'Measured TV opt-pt'!K3233)*'CPP Detay (düşük)'!K$20,IF(K3219=3,K3233*'CPP Detay (yüksek)'!K$38+(1-'Measured TV opt-pt'!K3233)*'CPP Detay (yüksek)'!K$20,"Girilen Rakamda Hata Var")))</f>
        <v>17.21186243004767</v>
      </c>
      <c r="L3221" s="255">
        <f>+IF(L3219=1,L3233*'CPP Detay Tum Ay'!L$38+(1-'Measured TV opt-pt'!L3233)*'CPP Detay Tum Ay'!L$20,IF(L3219=2,L3233*'CPP Detay (düşük)'!L$38+(1-'Measured TV opt-pt'!L3233)*'CPP Detay (düşük)'!L$20,IF(L3219=3,L3233*'CPP Detay (yüksek)'!L$38+(1-'Measured TV opt-pt'!L3233)*'CPP Detay (yüksek)'!L$20,"Girilen Rakamda Hata Var")))</f>
        <v>22.850775945367754</v>
      </c>
      <c r="M3221" s="255">
        <f>+IF(M3219=1,M3233*'CPP Detay Tum Ay'!M$38+(1-'Measured TV opt-pt'!M3233)*'CPP Detay Tum Ay'!M$20,IF(M3219=2,M3233*'CPP Detay (düşük)'!M$38+(1-'Measured TV opt-pt'!M3233)*'CPP Detay (düşük)'!M$20,IF(M3219=3,M3233*'CPP Detay (yüksek)'!M$38+(1-'Measured TV opt-pt'!M3233)*'CPP Detay (yüksek)'!M$20,"Girilen Rakamda Hata Var")))</f>
        <v>27.125471568663489</v>
      </c>
      <c r="N3221" s="255">
        <f>+IF(N3219=1,N3233*'CPP Detay Tum Ay'!N$38+(1-'Measured TV opt-pt'!N3233)*'CPP Detay Tum Ay'!N$20,IF(N3219=2,N3233*'CPP Detay (düşük)'!N$38+(1-'Measured TV opt-pt'!N3233)*'CPP Detay (düşük)'!N$20,IF(N3219=3,N3233*'CPP Detay (yüksek)'!N$38+(1-'Measured TV opt-pt'!N3233)*'CPP Detay (yüksek)'!N$20,"Girilen Rakamda Hata Var")))</f>
        <v>27.337754911797255</v>
      </c>
      <c r="O3221" s="256">
        <f>+IF(O3219=1,O3233*'CPP Detay Tum Ay'!O$38+(1-'Measured TV opt-pt'!O3233)*'CPP Detay Tum Ay'!O$20,IF(O3219=2,O3233*'CPP Detay (düşük)'!O$38+(1-'Measured TV opt-pt'!O3233)*'CPP Detay (düşük)'!O$20,IF(O3219=3,O3233*'CPP Detay (yüksek)'!O$38+(1-'Measured TV opt-pt'!O3233)*'CPP Detay (yüksek)'!O$20,"Girilen Rakamda Hata Var")))</f>
        <v>24.169257799111413</v>
      </c>
      <c r="P3221" s="162"/>
    </row>
    <row r="3222" spans="1:41" x14ac:dyDescent="0.25">
      <c r="A3222" s="193" t="s">
        <v>119</v>
      </c>
      <c r="B3222" s="379"/>
      <c r="C3222" s="77" t="s">
        <v>194</v>
      </c>
      <c r="D3222" s="243">
        <f>+IF(D3219=1,D3234*'CPP Detay Tum Ay'!D$94+(1-'Measured TV opt-pt'!D3234)*'CPP Detay Tum Ay'!D$76,IF(D3219=2,D3234*'CPP Detay (düşük)'!D$94+(1-'Measured TV opt-pt'!D3234)*'CPP Detay (düşük)'!D$76,IF(D3219=3,D3234*'CPP Detay (yüksek)'!D$94+(1-'Measured TV opt-pt'!D3234)*'CPP Detay (yüksek)'!D$76,"Girilen Rakamda Hata Var")))</f>
        <v>0</v>
      </c>
      <c r="E3222" s="243">
        <f>+IF(E3219=1,E3234*'CPP Detay Tum Ay'!E$94+(1-'Measured TV opt-pt'!E3234)*'CPP Detay Tum Ay'!E$76,IF(E3219=2,E3234*'CPP Detay (düşük)'!E$94+(1-'Measured TV opt-pt'!E3234)*'CPP Detay (düşük)'!E$76,IF(E3219=3,E3234*'CPP Detay (yüksek)'!E$94+(1-'Measured TV opt-pt'!E3234)*'CPP Detay (yüksek)'!E$76,"Girilen Rakamda Hata Var")))</f>
        <v>0</v>
      </c>
      <c r="F3222" s="243">
        <f>+IF(F3219=1,F3234*'CPP Detay Tum Ay'!F$94+(1-'Measured TV opt-pt'!F3234)*'CPP Detay Tum Ay'!F$76,IF(F3219=2,F3234*'CPP Detay (düşük)'!F$94+(1-'Measured TV opt-pt'!F3234)*'CPP Detay (düşük)'!F$76,IF(F3219=3,F3234*'CPP Detay (yüksek)'!F$94+(1-'Measured TV opt-pt'!F3234)*'CPP Detay (yüksek)'!F$76,"Girilen Rakamda Hata Var")))</f>
        <v>0</v>
      </c>
      <c r="G3222" s="243">
        <f>+IF(G3219=1,G3234*'CPP Detay Tum Ay'!G$94+(1-'Measured TV opt-pt'!G3234)*'CPP Detay Tum Ay'!G$76,IF(G3219=2,G3234*'CPP Detay (düşük)'!G$94+(1-'Measured TV opt-pt'!G3234)*'CPP Detay (düşük)'!G$76,IF(G3219=3,G3234*'CPP Detay (yüksek)'!G$94+(1-'Measured TV opt-pt'!G3234)*'CPP Detay (yüksek)'!G$76,"Girilen Rakamda Hata Var")))</f>
        <v>0</v>
      </c>
      <c r="H3222" s="243">
        <f>+IF(H3219=1,H3234*'CPP Detay Tum Ay'!H$94+(1-'Measured TV opt-pt'!H3234)*'CPP Detay Tum Ay'!H$76,IF(H3219=2,H3234*'CPP Detay (düşük)'!H$94+(1-'Measured TV opt-pt'!H3234)*'CPP Detay (düşük)'!H$76,IF(H3219=3,H3234*'CPP Detay (yüksek)'!H$94+(1-'Measured TV opt-pt'!H3234)*'CPP Detay (yüksek)'!H$76,"Girilen Rakamda Hata Var")))</f>
        <v>0</v>
      </c>
      <c r="I3222" s="243">
        <f>+IF(I3219=1,I3234*'CPP Detay Tum Ay'!I$94+(1-'Measured TV opt-pt'!I3234)*'CPP Detay Tum Ay'!I$76,IF(I3219=2,I3234*'CPP Detay (düşük)'!I$94+(1-'Measured TV opt-pt'!I3234)*'CPP Detay (düşük)'!I$76,IF(I3219=3,I3234*'CPP Detay (yüksek)'!I$94+(1-'Measured TV opt-pt'!I3234)*'CPP Detay (yüksek)'!I$76,"Girilen Rakamda Hata Var")))</f>
        <v>0</v>
      </c>
      <c r="J3222" s="243">
        <f>+IF(J3219=1,J3234*'CPP Detay Tum Ay'!J$94+(1-'Measured TV opt-pt'!J3234)*'CPP Detay Tum Ay'!J$76,IF(J3219=2,J3234*'CPP Detay (düşük)'!J$94+(1-'Measured TV opt-pt'!J3234)*'CPP Detay (düşük)'!J$76,IF(J3219=3,J3234*'CPP Detay (yüksek)'!J$94+(1-'Measured TV opt-pt'!J3234)*'CPP Detay (yüksek)'!J$76,"Girilen Rakamda Hata Var")))</f>
        <v>0</v>
      </c>
      <c r="K3222" s="243">
        <f>+IF(K3219=1,K3234*'CPP Detay Tum Ay'!K$94+(1-'Measured TV opt-pt'!K3234)*'CPP Detay Tum Ay'!K$76,IF(K3219=2,K3234*'CPP Detay (düşük)'!K$94+(1-'Measured TV opt-pt'!K3234)*'CPP Detay (düşük)'!K$76,IF(K3219=3,K3234*'CPP Detay (yüksek)'!K$94+(1-'Measured TV opt-pt'!K3234)*'CPP Detay (yüksek)'!K$76,"Girilen Rakamda Hata Var")))</f>
        <v>0</v>
      </c>
      <c r="L3222" s="257">
        <f>+IF(L3219=1,L3234*'CPP Detay Tum Ay'!L$94+(1-'Measured TV opt-pt'!L3234)*'CPP Detay Tum Ay'!L$76,IF(L3219=2,L3234*'CPP Detay (düşük)'!L$94+(1-'Measured TV opt-pt'!L3234)*'CPP Detay (düşük)'!L$76,IF(L3219=3,L3234*'CPP Detay (yüksek)'!L$94+(1-'Measured TV opt-pt'!L3234)*'CPP Detay (yüksek)'!L$76,"Girilen Rakamda Hata Var")))</f>
        <v>0</v>
      </c>
      <c r="M3222" s="257">
        <f>+IF(M3219=1,M3234*'CPP Detay Tum Ay'!M$94+(1-'Measured TV opt-pt'!M3234)*'CPP Detay Tum Ay'!M$76,IF(M3219=2,M3234*'CPP Detay (düşük)'!M$94+(1-'Measured TV opt-pt'!M3234)*'CPP Detay (düşük)'!M$76,IF(M3219=3,M3234*'CPP Detay (yüksek)'!M$94+(1-'Measured TV opt-pt'!M3234)*'CPP Detay (yüksek)'!M$76,"Girilen Rakamda Hata Var")))</f>
        <v>0</v>
      </c>
      <c r="N3222" s="257">
        <f>+IF(N3219=1,N3234*'CPP Detay Tum Ay'!N$94+(1-'Measured TV opt-pt'!N3234)*'CPP Detay Tum Ay'!N$76,IF(N3219=2,N3234*'CPP Detay (düşük)'!N$94+(1-'Measured TV opt-pt'!N3234)*'CPP Detay (düşük)'!N$76,IF(N3219=3,N3234*'CPP Detay (yüksek)'!N$94+(1-'Measured TV opt-pt'!N3234)*'CPP Detay (yüksek)'!N$76,"Girilen Rakamda Hata Var")))</f>
        <v>0</v>
      </c>
      <c r="O3222" s="258">
        <f>+IF(O3219=1,O3234*'CPP Detay Tum Ay'!O$94+(1-'Measured TV opt-pt'!O3234)*'CPP Detay Tum Ay'!O$76,IF(O3219=2,O3234*'CPP Detay (düşük)'!O$94+(1-'Measured TV opt-pt'!O3234)*'CPP Detay (düşük)'!O$76,IF(O3219=3,O3234*'CPP Detay (yüksek)'!O$94+(1-'Measured TV opt-pt'!O3234)*'CPP Detay (yüksek)'!O$76,"Girilen Rakamda Hata Var")))</f>
        <v>0</v>
      </c>
      <c r="P3222" s="244"/>
    </row>
    <row r="3223" spans="1:41" x14ac:dyDescent="0.25">
      <c r="A3223" s="193" t="s">
        <v>119</v>
      </c>
      <c r="B3223" s="379"/>
      <c r="C3223" s="77" t="s">
        <v>195</v>
      </c>
      <c r="D3223" s="243">
        <f>+IF(D3219=1,D3235*'CPP Detay Tum Ay'!D$150+(1-'Measured TV opt-pt'!D3235)*'CPP Detay Tum Ay'!D$132,IF(D3219=2,D3235*'CPP Detay (düşük)'!D$150+(1-'Measured TV opt-pt'!D3235)*'CPP Detay (düşük)'!D$132,IF(D3219=3,D3235*'CPP Detay (yüksek)'!D$150+(1-'Measured TV opt-pt'!D3235)*'CPP Detay (yüksek)'!D$132,"Girilen Rakamda Hata Var")))</f>
        <v>22.555328559753779</v>
      </c>
      <c r="E3223" s="243">
        <f>+IF(E3219=1,E3235*'CPP Detay Tum Ay'!E$150+(1-'Measured TV opt-pt'!E3235)*'CPP Detay Tum Ay'!E$132,IF(E3219=2,E3235*'CPP Detay (düşük)'!E$150+(1-'Measured TV opt-pt'!E3235)*'CPP Detay (düşük)'!E$132,IF(E3219=3,E3235*'CPP Detay (yüksek)'!E$150+(1-'Measured TV opt-pt'!E3235)*'CPP Detay (yüksek)'!E$132,"Girilen Rakamda Hata Var")))</f>
        <v>23.754248467096552</v>
      </c>
      <c r="F3223" s="243">
        <f>+IF(F3219=1,F3235*'CPP Detay Tum Ay'!F$150+(1-'Measured TV opt-pt'!F3235)*'CPP Detay Tum Ay'!F$132,IF(F3219=2,F3235*'CPP Detay (düşük)'!F$150+(1-'Measured TV opt-pt'!F3235)*'CPP Detay (düşük)'!F$132,IF(F3219=3,F3235*'CPP Detay (yüksek)'!F$150+(1-'Measured TV opt-pt'!F3235)*'CPP Detay (yüksek)'!F$132,"Girilen Rakamda Hata Var")))</f>
        <v>26.784840463202428</v>
      </c>
      <c r="G3223" s="243">
        <f>+IF(G3219=1,G3235*'CPP Detay Tum Ay'!G$150+(1-'Measured TV opt-pt'!G3235)*'CPP Detay Tum Ay'!G$132,IF(G3219=2,G3235*'CPP Detay (düşük)'!G$150+(1-'Measured TV opt-pt'!G3235)*'CPP Detay (düşük)'!G$132,IF(G3219=3,G3235*'CPP Detay (yüksek)'!G$150+(1-'Measured TV opt-pt'!G3235)*'CPP Detay (yüksek)'!G$132,"Girilen Rakamda Hata Var")))</f>
        <v>35.66622857368268</v>
      </c>
      <c r="H3223" s="243">
        <f>+IF(H3219=1,H3235*'CPP Detay Tum Ay'!H$150+(1-'Measured TV opt-pt'!H3235)*'CPP Detay Tum Ay'!H$132,IF(H3219=2,H3235*'CPP Detay (düşük)'!H$150+(1-'Measured TV opt-pt'!H3235)*'CPP Detay (düşük)'!H$132,IF(H3219=3,H3235*'CPP Detay (yüksek)'!H$150+(1-'Measured TV opt-pt'!H3235)*'CPP Detay (yüksek)'!H$132,"Girilen Rakamda Hata Var")))</f>
        <v>39.313858365178525</v>
      </c>
      <c r="I3223" s="243">
        <f>+IF(I3219=1,I3235*'CPP Detay Tum Ay'!I$150+(1-'Measured TV opt-pt'!I3235)*'CPP Detay Tum Ay'!I$132,IF(I3219=2,I3235*'CPP Detay (düşük)'!I$150+(1-'Measured TV opt-pt'!I3235)*'CPP Detay (düşük)'!I$132,IF(I3219=3,I3235*'CPP Detay (yüksek)'!I$150+(1-'Measured TV opt-pt'!I3235)*'CPP Detay (yüksek)'!I$132,"Girilen Rakamda Hata Var")))</f>
        <v>36.907266766357466</v>
      </c>
      <c r="J3223" s="243">
        <f>+IF(J3219=1,J3235*'CPP Detay Tum Ay'!J$150+(1-'Measured TV opt-pt'!J3235)*'CPP Detay Tum Ay'!J$132,IF(J3219=2,J3235*'CPP Detay (düşük)'!J$150+(1-'Measured TV opt-pt'!J3235)*'CPP Detay (düşük)'!J$132,IF(J3219=3,J3235*'CPP Detay (yüksek)'!J$150+(1-'Measured TV opt-pt'!J3235)*'CPP Detay (yüksek)'!J$132,"Girilen Rakamda Hata Var")))</f>
        <v>23.339975549570813</v>
      </c>
      <c r="K3223" s="243">
        <f>+IF(K3219=1,K3235*'CPP Detay Tum Ay'!K$150+(1-'Measured TV opt-pt'!K3235)*'CPP Detay Tum Ay'!K$132,IF(K3219=2,K3235*'CPP Detay (düşük)'!K$150+(1-'Measured TV opt-pt'!K3235)*'CPP Detay (düşük)'!K$132,IF(K3219=3,K3235*'CPP Detay (yüksek)'!K$150+(1-'Measured TV opt-pt'!K3235)*'CPP Detay (yüksek)'!K$132,"Girilen Rakamda Hata Var")))</f>
        <v>18.710514023581119</v>
      </c>
      <c r="L3223" s="257">
        <f>+IF(L3219=1,L3235*'CPP Detay Tum Ay'!L$150+(1-'Measured TV opt-pt'!L3235)*'CPP Detay Tum Ay'!L$132,IF(L3219=2,L3235*'CPP Detay (düşük)'!L$150+(1-'Measured TV opt-pt'!L3235)*'CPP Detay (düşük)'!L$132,IF(L3219=3,L3235*'CPP Detay (yüksek)'!L$150+(1-'Measured TV opt-pt'!L3235)*'CPP Detay (yüksek)'!L$132,"Girilen Rakamda Hata Var")))</f>
        <v>28.667122886318325</v>
      </c>
      <c r="M3223" s="257">
        <f>+IF(M3219=1,M3235*'CPP Detay Tum Ay'!M$150+(1-'Measured TV opt-pt'!M3235)*'CPP Detay Tum Ay'!M$132,IF(M3219=2,M3235*'CPP Detay (düşük)'!M$150+(1-'Measured TV opt-pt'!M3235)*'CPP Detay (düşük)'!M$132,IF(M3219=3,M3235*'CPP Detay (yüksek)'!M$150+(1-'Measured TV opt-pt'!M3235)*'CPP Detay (yüksek)'!M$132,"Girilen Rakamda Hata Var")))</f>
        <v>33.97972573078421</v>
      </c>
      <c r="N3223" s="257">
        <f>+IF(N3219=1,N3235*'CPP Detay Tum Ay'!N$150+(1-'Measured TV opt-pt'!N3235)*'CPP Detay Tum Ay'!N$132,IF(N3219=2,N3235*'CPP Detay (düşük)'!N$150+(1-'Measured TV opt-pt'!N3235)*'CPP Detay (düşük)'!N$132,IF(N3219=3,N3235*'CPP Detay (yüksek)'!N$150+(1-'Measured TV opt-pt'!N3235)*'CPP Detay (yüksek)'!N$132,"Girilen Rakamda Hata Var")))</f>
        <v>34.038838921883048</v>
      </c>
      <c r="O3223" s="258">
        <f>+IF(O3219=1,O3235*'CPP Detay Tum Ay'!O$150+(1-'Measured TV opt-pt'!O3235)*'CPP Detay Tum Ay'!O$132,IF(O3219=2,O3235*'CPP Detay (düşük)'!O$150+(1-'Measured TV opt-pt'!O3235)*'CPP Detay (düşük)'!O$132,IF(O3219=3,O3235*'CPP Detay (yüksek)'!O$150+(1-'Measured TV opt-pt'!O3235)*'CPP Detay (yüksek)'!O$132,"Girilen Rakamda Hata Var")))</f>
        <v>29.739915794147844</v>
      </c>
      <c r="P3223" s="244"/>
    </row>
    <row r="3224" spans="1:41" x14ac:dyDescent="0.25">
      <c r="A3224" s="193" t="s">
        <v>119</v>
      </c>
      <c r="B3224" s="379"/>
      <c r="C3224" s="77" t="s">
        <v>193</v>
      </c>
      <c r="D3224" s="243">
        <f>+IF(D3219=1,D3236*'CPP Detay Tum Ay'!D$206+(1-'Measured TV opt-pt'!D3236)*'CPP Detay Tum Ay'!D$188,IF(D3219=2,D3236*'CPP Detay (düşük)'!D$206+(1-'Measured TV opt-pt'!D3236)*'CPP Detay (düşük)'!D$188,IF(D3219=3,D3236*'CPP Detay (yüksek)'!D$206+(1-'Measured TV opt-pt'!D3236)*'CPP Detay (yüksek)'!D$188,"Girilen Rakamda Hata Var")))</f>
        <v>13.943968243927124</v>
      </c>
      <c r="E3224" s="243">
        <f>+IF(E3219=1,E3236*'CPP Detay Tum Ay'!E$206+(1-'Measured TV opt-pt'!E3236)*'CPP Detay Tum Ay'!E$188,IF(E3219=2,E3236*'CPP Detay (düşük)'!E$206+(1-'Measured TV opt-pt'!E3236)*'CPP Detay (düşük)'!E$188,IF(E3219=3,E3236*'CPP Detay (yüksek)'!E$206+(1-'Measured TV opt-pt'!E3236)*'CPP Detay (yüksek)'!E$188,"Girilen Rakamda Hata Var")))</f>
        <v>13.689274471026142</v>
      </c>
      <c r="F3224" s="243">
        <f>+IF(F3219=1,F3236*'CPP Detay Tum Ay'!F$206+(1-'Measured TV opt-pt'!F3236)*'CPP Detay Tum Ay'!F$188,IF(F3219=2,F3236*'CPP Detay (düşük)'!F$206+(1-'Measured TV opt-pt'!F3236)*'CPP Detay (düşük)'!F$188,IF(F3219=3,F3236*'CPP Detay (yüksek)'!F$206+(1-'Measured TV opt-pt'!F3236)*'CPP Detay (yüksek)'!F$188,"Girilen Rakamda Hata Var")))</f>
        <v>20.424785939054136</v>
      </c>
      <c r="G3224" s="243">
        <f>+IF(G3219=1,G3236*'CPP Detay Tum Ay'!G$206+(1-'Measured TV opt-pt'!G3236)*'CPP Detay Tum Ay'!G$188,IF(G3219=2,G3236*'CPP Detay (düşük)'!G$206+(1-'Measured TV opt-pt'!G3236)*'CPP Detay (düşük)'!G$188,IF(G3219=3,G3236*'CPP Detay (yüksek)'!G$206+(1-'Measured TV opt-pt'!G3236)*'CPP Detay (yüksek)'!G$188,"Girilen Rakamda Hata Var")))</f>
        <v>34.565263551906845</v>
      </c>
      <c r="H3224" s="243">
        <f>+IF(H3219=1,H3236*'CPP Detay Tum Ay'!H$206+(1-'Measured TV opt-pt'!H3236)*'CPP Detay Tum Ay'!H$188,IF(H3219=2,H3236*'CPP Detay (düşük)'!H$206+(1-'Measured TV opt-pt'!H3236)*'CPP Detay (düşük)'!H$188,IF(H3219=3,H3236*'CPP Detay (yüksek)'!H$206+(1-'Measured TV opt-pt'!H3236)*'CPP Detay (yüksek)'!H$188,"Girilen Rakamda Hata Var")))</f>
        <v>38.278835027185586</v>
      </c>
      <c r="I3224" s="243">
        <f>+IF(I3219=1,I3236*'CPP Detay Tum Ay'!I$206+(1-'Measured TV opt-pt'!I3236)*'CPP Detay Tum Ay'!I$188,IF(I3219=2,I3236*'CPP Detay (düşük)'!I$206+(1-'Measured TV opt-pt'!I3236)*'CPP Detay (düşük)'!I$188,IF(I3219=3,I3236*'CPP Detay (yüksek)'!I$206+(1-'Measured TV opt-pt'!I3236)*'CPP Detay (yüksek)'!I$188,"Girilen Rakamda Hata Var")))</f>
        <v>36.192018508337163</v>
      </c>
      <c r="J3224" s="243">
        <f>+IF(J3219=1,J3236*'CPP Detay Tum Ay'!J$206+(1-'Measured TV opt-pt'!J3236)*'CPP Detay Tum Ay'!J$188,IF(J3219=2,J3236*'CPP Detay (düşük)'!J$206+(1-'Measured TV opt-pt'!J3236)*'CPP Detay (düşük)'!J$188,IF(J3219=3,J3236*'CPP Detay (yüksek)'!J$206+(1-'Measured TV opt-pt'!J3236)*'CPP Detay (yüksek)'!J$188,"Girilen Rakamda Hata Var")))</f>
        <v>22.728049054904851</v>
      </c>
      <c r="K3224" s="243">
        <f>+IF(K3219=1,K3236*'CPP Detay Tum Ay'!K$206+(1-'Measured TV opt-pt'!K3236)*'CPP Detay Tum Ay'!K$188,IF(K3219=2,K3236*'CPP Detay (düşük)'!K$206+(1-'Measured TV opt-pt'!K3236)*'CPP Detay (düşük)'!K$188,IF(K3219=3,K3236*'CPP Detay (yüksek)'!K$206+(1-'Measured TV opt-pt'!K3236)*'CPP Detay (yüksek)'!K$188,"Girilen Rakamda Hata Var")))</f>
        <v>18.223699486586575</v>
      </c>
      <c r="L3224" s="257">
        <f>+IF(L3219=1,L3236*'CPP Detay Tum Ay'!L$206+(1-'Measured TV opt-pt'!L3236)*'CPP Detay Tum Ay'!L$188,IF(L3219=2,L3236*'CPP Detay (düşük)'!L$206+(1-'Measured TV opt-pt'!L3236)*'CPP Detay (düşük)'!L$188,IF(L3219=3,L3236*'CPP Detay (yüksek)'!L$206+(1-'Measured TV opt-pt'!L3236)*'CPP Detay (yüksek)'!L$188,"Girilen Rakamda Hata Var")))</f>
        <v>35.809513726020015</v>
      </c>
      <c r="M3224" s="257">
        <f>+IF(M3219=1,M3236*'CPP Detay Tum Ay'!M$206+(1-'Measured TV opt-pt'!M3236)*'CPP Detay Tum Ay'!M$188,IF(M3219=2,M3236*'CPP Detay (düşük)'!M$206+(1-'Measured TV opt-pt'!M3236)*'CPP Detay (düşük)'!M$188,IF(M3219=3,M3236*'CPP Detay (yüksek)'!M$206+(1-'Measured TV opt-pt'!M3236)*'CPP Detay (yüksek)'!M$188,"Girilen Rakamda Hata Var")))</f>
        <v>38.478373479269735</v>
      </c>
      <c r="N3224" s="257">
        <f>+IF(N3219=1,N3236*'CPP Detay Tum Ay'!N$206+(1-'Measured TV opt-pt'!N3236)*'CPP Detay Tum Ay'!N$188,IF(N3219=2,N3236*'CPP Detay (düşük)'!N$206+(1-'Measured TV opt-pt'!N3236)*'CPP Detay (düşük)'!N$188,IF(N3219=3,N3236*'CPP Detay (yüksek)'!N$206+(1-'Measured TV opt-pt'!N3236)*'CPP Detay (yüksek)'!N$188,"Girilen Rakamda Hata Var")))</f>
        <v>37.708155535043716</v>
      </c>
      <c r="O3224" s="258">
        <f>+IF(O3219=1,O3236*'CPP Detay Tum Ay'!O$206+(1-'Measured TV opt-pt'!O3236)*'CPP Detay Tum Ay'!O$188,IF(O3219=2,O3236*'CPP Detay (düşük)'!O$206+(1-'Measured TV opt-pt'!O3236)*'CPP Detay (düşük)'!O$188,IF(O3219=3,O3236*'CPP Detay (yüksek)'!O$206+(1-'Measured TV opt-pt'!O3236)*'CPP Detay (yüksek)'!O$188,"Girilen Rakamda Hata Var")))</f>
        <v>0</v>
      </c>
      <c r="P3224" s="244"/>
    </row>
    <row r="3225" spans="1:41" ht="15.75" thickBot="1" x14ac:dyDescent="0.3">
      <c r="A3225" s="193" t="s">
        <v>119</v>
      </c>
      <c r="B3225" s="379"/>
      <c r="C3225" s="96" t="s">
        <v>229</v>
      </c>
      <c r="D3225" s="243">
        <f>+IF(D3219=1,D3237*'CPP Detay Tum Ay'!D$262+(1-'Measured TV opt-pt'!D3237)*'CPP Detay Tum Ay'!D$244,IF(D3219=2,D3237*'CPP Detay (düşük)'!D$262+(1-'Measured TV opt-pt'!D3237)*'CPP Detay (düşük)'!D$244,IF(D3219=3,D3237*'CPP Detay (yüksek)'!D$262+(1-'Measured TV opt-pt'!D3237)*'CPP Detay (yüksek)'!D$244,"Girilen Rakamda Hata Var")))</f>
        <v>0</v>
      </c>
      <c r="E3225" s="163">
        <f>+IF(E3219=1,E3237*'CPP Detay Tum Ay'!E$262+(1-'Measured TV opt-pt'!E3237)*'CPP Detay Tum Ay'!E$244,IF(E3219=2,E3237*'CPP Detay (düşük)'!E$262+(1-'Measured TV opt-pt'!E3237)*'CPP Detay (düşük)'!E$244,IF(E3219=3,E3237*'CPP Detay (yüksek)'!E$262+(1-'Measured TV opt-pt'!E3237)*'CPP Detay (yüksek)'!E$244,"Girilen Rakamda Hata Var")))</f>
        <v>0</v>
      </c>
      <c r="F3225" s="163">
        <f>+IF(F3219=1,F3237*'CPP Detay Tum Ay'!F$262+(1-'Measured TV opt-pt'!F3237)*'CPP Detay Tum Ay'!F$244,IF(F3219=2,F3237*'CPP Detay (düşük)'!F$262+(1-'Measured TV opt-pt'!F3237)*'CPP Detay (düşük)'!F$244,IF(F3219=3,F3237*'CPP Detay (yüksek)'!F$262+(1-'Measured TV opt-pt'!F3237)*'CPP Detay (yüksek)'!F$244,"Girilen Rakamda Hata Var")))</f>
        <v>0</v>
      </c>
      <c r="G3225" s="163">
        <f>+IF(G3219=1,G3237*'CPP Detay Tum Ay'!G$262+(1-'Measured TV opt-pt'!G3237)*'CPP Detay Tum Ay'!G$244,IF(G3219=2,G3237*'CPP Detay (düşük)'!G$262+(1-'Measured TV opt-pt'!G3237)*'CPP Detay (düşük)'!G$244,IF(G3219=3,G3237*'CPP Detay (yüksek)'!G$262+(1-'Measured TV opt-pt'!G3237)*'CPP Detay (yüksek)'!G$244,"Girilen Rakamda Hata Var")))</f>
        <v>0</v>
      </c>
      <c r="H3225" s="163">
        <f>+IF(H3219=1,H3237*'CPP Detay Tum Ay'!H$262+(1-'Measured TV opt-pt'!H3237)*'CPP Detay Tum Ay'!H$244,IF(H3219=2,H3237*'CPP Detay (düşük)'!H$262+(1-'Measured TV opt-pt'!H3237)*'CPP Detay (düşük)'!H$244,IF(H3219=3,H3237*'CPP Detay (yüksek)'!H$262+(1-'Measured TV opt-pt'!H3237)*'CPP Detay (yüksek)'!H$244,"Girilen Rakamda Hata Var")))</f>
        <v>0</v>
      </c>
      <c r="I3225" s="163">
        <f>+IF(I3219=1,I3237*'CPP Detay Tum Ay'!I$262+(1-'Measured TV opt-pt'!I3237)*'CPP Detay Tum Ay'!I$244,IF(I3219=2,I3237*'CPP Detay (düşük)'!I$262+(1-'Measured TV opt-pt'!I3237)*'CPP Detay (düşük)'!I$244,IF(I3219=3,I3237*'CPP Detay (yüksek)'!I$262+(1-'Measured TV opt-pt'!I3237)*'CPP Detay (yüksek)'!I$244,"Girilen Rakamda Hata Var")))</f>
        <v>0</v>
      </c>
      <c r="J3225" s="163">
        <f>+IF(J3219=1,J3237*'CPP Detay Tum Ay'!J$262+(1-'Measured TV opt-pt'!J3237)*'CPP Detay Tum Ay'!J$244,IF(J3219=2,J3237*'CPP Detay (düşük)'!J$262+(1-'Measured TV opt-pt'!J3237)*'CPP Detay (düşük)'!J$244,IF(J3219=3,J3237*'CPP Detay (yüksek)'!J$262+(1-'Measured TV opt-pt'!J3237)*'CPP Detay (yüksek)'!J$244,"Girilen Rakamda Hata Var")))</f>
        <v>0</v>
      </c>
      <c r="K3225" s="163">
        <f>+IF(K3219=1,K3237*'CPP Detay Tum Ay'!K$262+(1-'Measured TV opt-pt'!K3237)*'CPP Detay Tum Ay'!K$244,IF(K3219=2,K3237*'CPP Detay (düşük)'!K$262+(1-'Measured TV opt-pt'!K3237)*'CPP Detay (düşük)'!K$244,IF(K3219=3,K3237*'CPP Detay (yüksek)'!K$262+(1-'Measured TV opt-pt'!K3237)*'CPP Detay (yüksek)'!K$244,"Girilen Rakamda Hata Var")))</f>
        <v>0</v>
      </c>
      <c r="L3225" s="163">
        <f>+IF(L3219=1,L3237*'CPP Detay Tum Ay'!L$262+(1-'Measured TV opt-pt'!L3237)*'CPP Detay Tum Ay'!L$244,IF(L3219=2,L3237*'CPP Detay (düşük)'!L$262+(1-'Measured TV opt-pt'!L3237)*'CPP Detay (düşük)'!L$244,IF(L3219=3,L3237*'CPP Detay (yüksek)'!L$262+(1-'Measured TV opt-pt'!L3237)*'CPP Detay (yüksek)'!L$244,"Girilen Rakamda Hata Var")))</f>
        <v>0</v>
      </c>
      <c r="M3225" s="163">
        <f>+IF(M3219=1,M3237*'CPP Detay Tum Ay'!M$262+(1-'Measured TV opt-pt'!M3237)*'CPP Detay Tum Ay'!M$244,IF(M3219=2,M3237*'CPP Detay (düşük)'!M$262+(1-'Measured TV opt-pt'!M3237)*'CPP Detay (düşük)'!M$244,IF(M3219=3,M3237*'CPP Detay (yüksek)'!M$262+(1-'Measured TV opt-pt'!M3237)*'CPP Detay (yüksek)'!M$244,"Girilen Rakamda Hata Var")))</f>
        <v>0</v>
      </c>
      <c r="N3225" s="163">
        <f>+IF(N3219=1,N3237*'CPP Detay Tum Ay'!N$262+(1-'Measured TV opt-pt'!N3237)*'CPP Detay Tum Ay'!N$244,IF(N3219=2,N3237*'CPP Detay (düşük)'!N$262+(1-'Measured TV opt-pt'!N3237)*'CPP Detay (düşük)'!N$244,IF(N3219=3,N3237*'CPP Detay (yüksek)'!N$262+(1-'Measured TV opt-pt'!N3237)*'CPP Detay (yüksek)'!N$244,"Girilen Rakamda Hata Var")))</f>
        <v>0</v>
      </c>
      <c r="O3225" s="164">
        <f>+IF(O3219=1,O3237*'CPP Detay Tum Ay'!O$262+(1-'Measured TV opt-pt'!O3237)*'CPP Detay Tum Ay'!O$244,IF(O3219=2,O3237*'CPP Detay (düşük)'!O$262+(1-'Measured TV opt-pt'!O3237)*'CPP Detay (düşük)'!O$244,IF(O3219=3,O3237*'CPP Detay (yüksek)'!O$262+(1-'Measured TV opt-pt'!O3237)*'CPP Detay (yüksek)'!O$244,"Girilen Rakamda Hata Var")))</f>
        <v>0</v>
      </c>
      <c r="P3225" s="164"/>
    </row>
    <row r="3226" spans="1:41" x14ac:dyDescent="0.25">
      <c r="A3226" s="193" t="s">
        <v>119</v>
      </c>
      <c r="B3226" s="379"/>
      <c r="C3226" s="263" t="s">
        <v>16</v>
      </c>
      <c r="D3226" s="264">
        <f>+SUMPRODUCT(D3227:D3231,D3214:D3218)</f>
        <v>26.479035074902292</v>
      </c>
      <c r="E3226" s="264">
        <f t="shared" ref="E3226:O3226" si="7320">+SUMPRODUCT(E3227:E3231,E3214:E3218)</f>
        <v>26.510208723246834</v>
      </c>
      <c r="F3226" s="264">
        <f t="shared" si="7320"/>
        <v>28.971888761201811</v>
      </c>
      <c r="G3226" s="264">
        <f t="shared" si="7320"/>
        <v>42.486703080526532</v>
      </c>
      <c r="H3226" s="264">
        <f t="shared" si="7320"/>
        <v>46.693852032904125</v>
      </c>
      <c r="I3226" s="264">
        <f t="shared" si="7320"/>
        <v>43.795524086842136</v>
      </c>
      <c r="J3226" s="264">
        <f t="shared" si="7320"/>
        <v>27.448458898148143</v>
      </c>
      <c r="K3226" s="264">
        <f t="shared" si="7320"/>
        <v>23.188522576025889</v>
      </c>
      <c r="L3226" s="264">
        <f t="shared" si="7320"/>
        <v>33.793772002795713</v>
      </c>
      <c r="M3226" s="264">
        <f t="shared" si="7320"/>
        <v>38.753406701847673</v>
      </c>
      <c r="N3226" s="264">
        <f t="shared" si="7320"/>
        <v>38.905610145541026</v>
      </c>
      <c r="O3226" s="265">
        <f t="shared" si="7320"/>
        <v>34.544324714946413</v>
      </c>
      <c r="P3226" s="165"/>
    </row>
    <row r="3227" spans="1:41" x14ac:dyDescent="0.25">
      <c r="A3227" s="193" t="s">
        <v>119</v>
      </c>
      <c r="B3227" s="379"/>
      <c r="C3227" s="77" t="s">
        <v>212</v>
      </c>
      <c r="D3227" s="261">
        <f>+D3221*(D3233*D3259+(1-D3233)*D3258)</f>
        <v>25.125308957069588</v>
      </c>
      <c r="E3227" s="261">
        <f t="shared" ref="E3227:O3227" si="7321">+E3221*(E3233*E3259+(1-E3233)*E3258)</f>
        <v>24.537311594256781</v>
      </c>
      <c r="F3227" s="261">
        <f t="shared" si="7321"/>
        <v>26.457688226585066</v>
      </c>
      <c r="G3227" s="261">
        <f t="shared" si="7321"/>
        <v>37.729191548941486</v>
      </c>
      <c r="H3227" s="261">
        <f t="shared" si="7321"/>
        <v>41.574490490579571</v>
      </c>
      <c r="I3227" s="261">
        <f t="shared" si="7321"/>
        <v>39.600224795497795</v>
      </c>
      <c r="J3227" s="261">
        <f t="shared" si="7321"/>
        <v>25.475090071896634</v>
      </c>
      <c r="K3227" s="261">
        <f t="shared" si="7321"/>
        <v>22.846721476057844</v>
      </c>
      <c r="L3227" s="261">
        <f t="shared" si="7321"/>
        <v>31.661889526558692</v>
      </c>
      <c r="M3227" s="261">
        <f t="shared" si="7321"/>
        <v>36.676564475400681</v>
      </c>
      <c r="N3227" s="261">
        <f t="shared" si="7321"/>
        <v>36.963594461286483</v>
      </c>
      <c r="O3227" s="262">
        <f t="shared" si="7321"/>
        <v>32.679444475197634</v>
      </c>
      <c r="P3227" s="162"/>
    </row>
    <row r="3228" spans="1:41" x14ac:dyDescent="0.25">
      <c r="A3228" s="193" t="s">
        <v>119</v>
      </c>
      <c r="B3228" s="379"/>
      <c r="C3228" s="77" t="s">
        <v>213</v>
      </c>
      <c r="D3228" s="261">
        <f>+D3222*(D3234*D3259+(1-D3234)*D3258)</f>
        <v>0</v>
      </c>
      <c r="E3228" s="261">
        <f t="shared" ref="E3228:O3228" si="7322">+E3222*(E3234*E3259+(1-E3234)*E3258)</f>
        <v>0</v>
      </c>
      <c r="F3228" s="261">
        <f t="shared" si="7322"/>
        <v>0</v>
      </c>
      <c r="G3228" s="261">
        <f t="shared" si="7322"/>
        <v>0</v>
      </c>
      <c r="H3228" s="261">
        <f t="shared" si="7322"/>
        <v>0</v>
      </c>
      <c r="I3228" s="261">
        <f t="shared" si="7322"/>
        <v>0</v>
      </c>
      <c r="J3228" s="261">
        <f t="shared" si="7322"/>
        <v>0</v>
      </c>
      <c r="K3228" s="261">
        <f t="shared" si="7322"/>
        <v>0</v>
      </c>
      <c r="L3228" s="261">
        <f t="shared" si="7322"/>
        <v>0</v>
      </c>
      <c r="M3228" s="261">
        <f t="shared" si="7322"/>
        <v>0</v>
      </c>
      <c r="N3228" s="261">
        <f t="shared" si="7322"/>
        <v>0</v>
      </c>
      <c r="O3228" s="262">
        <f t="shared" si="7322"/>
        <v>0</v>
      </c>
      <c r="P3228" s="244"/>
    </row>
    <row r="3229" spans="1:41" x14ac:dyDescent="0.25">
      <c r="A3229" s="193" t="s">
        <v>119</v>
      </c>
      <c r="B3229" s="379"/>
      <c r="C3229" s="77" t="s">
        <v>214</v>
      </c>
      <c r="D3229" s="261">
        <f>+D3223*(D3235*D3259+(1-D3235)*D3258)</f>
        <v>30.497237996088256</v>
      </c>
      <c r="E3229" s="261">
        <f t="shared" ref="E3229:O3229" si="7323">+E3223*(E3235*E3259+(1-E3235)*E3258)</f>
        <v>31.409123259147247</v>
      </c>
      <c r="F3229" s="261">
        <f t="shared" si="7323"/>
        <v>35.416332230027784</v>
      </c>
      <c r="G3229" s="261">
        <f t="shared" si="7323"/>
        <v>48.523591525137824</v>
      </c>
      <c r="H3229" s="261">
        <f t="shared" si="7323"/>
        <v>53.486159901881457</v>
      </c>
      <c r="I3229" s="261">
        <f t="shared" si="7323"/>
        <v>50.212013114318161</v>
      </c>
      <c r="J3229" s="261">
        <f t="shared" si="7323"/>
        <v>30.981070340658516</v>
      </c>
      <c r="K3229" s="261">
        <f t="shared" si="7323"/>
        <v>24.836005069641278</v>
      </c>
      <c r="L3229" s="261">
        <f t="shared" si="7323"/>
        <v>39.720982781544905</v>
      </c>
      <c r="M3229" s="261">
        <f t="shared" si="7323"/>
        <v>45.944255695863042</v>
      </c>
      <c r="N3229" s="261">
        <f t="shared" si="7323"/>
        <v>46.024183108708023</v>
      </c>
      <c r="O3229" s="262">
        <f t="shared" si="7323"/>
        <v>40.211575174130459</v>
      </c>
      <c r="P3229" s="244"/>
    </row>
    <row r="3230" spans="1:41" x14ac:dyDescent="0.25">
      <c r="A3230" s="193" t="s">
        <v>119</v>
      </c>
      <c r="B3230" s="379"/>
      <c r="C3230" s="77" t="s">
        <v>215</v>
      </c>
      <c r="D3230" s="161">
        <f>+D3224*(D3236*D3259+(1-D3236)*D3258)</f>
        <v>18.853749659126425</v>
      </c>
      <c r="E3230" s="161">
        <f t="shared" ref="E3230:O3230" si="7324">+E3224*(E3236*E3259+(1-E3236)*E3258)</f>
        <v>18.100682485675463</v>
      </c>
      <c r="F3230" s="161">
        <f t="shared" si="7324"/>
        <v>27.006731869040753</v>
      </c>
      <c r="G3230" s="161">
        <f t="shared" si="7324"/>
        <v>47.025738257872703</v>
      </c>
      <c r="H3230" s="161">
        <f t="shared" si="7324"/>
        <v>52.078019717729426</v>
      </c>
      <c r="I3230" s="161">
        <f t="shared" si="7324"/>
        <v>49.238924125120896</v>
      </c>
      <c r="J3230" s="161">
        <f t="shared" si="7324"/>
        <v>30.168809944999815</v>
      </c>
      <c r="K3230" s="161">
        <f t="shared" si="7324"/>
        <v>24.189816071651503</v>
      </c>
      <c r="L3230" s="161">
        <f t="shared" si="7324"/>
        <v>49.617434012032881</v>
      </c>
      <c r="M3230" s="161">
        <f t="shared" si="7324"/>
        <v>52.026912868542567</v>
      </c>
      <c r="N3230" s="161">
        <f t="shared" si="7324"/>
        <v>50.985495099269549</v>
      </c>
      <c r="O3230" s="162">
        <f t="shared" si="7324"/>
        <v>0</v>
      </c>
      <c r="P3230" s="244"/>
    </row>
    <row r="3231" spans="1:41" ht="15.75" thickBot="1" x14ac:dyDescent="0.3">
      <c r="A3231" s="193" t="s">
        <v>119</v>
      </c>
      <c r="B3231" s="379"/>
      <c r="C3231" s="96" t="s">
        <v>230</v>
      </c>
      <c r="D3231" s="163">
        <f>+D3225*(D3237*D3259+(1-D3237)*D3258)</f>
        <v>0</v>
      </c>
      <c r="E3231" s="163">
        <f t="shared" ref="E3231:O3231" si="7325">+E3225*(E3237*E3259+(1-E3237)*E3258)</f>
        <v>0</v>
      </c>
      <c r="F3231" s="163">
        <f t="shared" si="7325"/>
        <v>0</v>
      </c>
      <c r="G3231" s="163">
        <f t="shared" si="7325"/>
        <v>0</v>
      </c>
      <c r="H3231" s="163">
        <f t="shared" si="7325"/>
        <v>0</v>
      </c>
      <c r="I3231" s="163">
        <f t="shared" si="7325"/>
        <v>0</v>
      </c>
      <c r="J3231" s="163">
        <f t="shared" si="7325"/>
        <v>0</v>
      </c>
      <c r="K3231" s="163">
        <f t="shared" si="7325"/>
        <v>0</v>
      </c>
      <c r="L3231" s="163">
        <f t="shared" si="7325"/>
        <v>0</v>
      </c>
      <c r="M3231" s="163">
        <f t="shared" si="7325"/>
        <v>0</v>
      </c>
      <c r="N3231" s="163">
        <f t="shared" si="7325"/>
        <v>0</v>
      </c>
      <c r="O3231" s="164">
        <f t="shared" si="7325"/>
        <v>0</v>
      </c>
      <c r="P3231" s="164"/>
    </row>
    <row r="3232" spans="1:41" x14ac:dyDescent="0.25">
      <c r="A3232" s="193" t="s">
        <v>119</v>
      </c>
      <c r="B3232" s="379"/>
      <c r="C3232" s="204" t="s">
        <v>2</v>
      </c>
      <c r="D3232" s="205">
        <f>+IFERROR(SUMPRODUCT(D3233:D3237,D3239:D3243)/D3238,0)</f>
        <v>0</v>
      </c>
      <c r="E3232" s="205">
        <f t="shared" ref="E3232" si="7326">+IFERROR(SUMPRODUCT(E3233:E3237,E3239:E3243)/E3238,0)</f>
        <v>0</v>
      </c>
      <c r="F3232" s="205">
        <f t="shared" ref="F3232" si="7327">+IFERROR(SUMPRODUCT(F3233:F3237,F3239:F3243)/F3238,0)</f>
        <v>0</v>
      </c>
      <c r="G3232" s="205">
        <f>+IFERROR(SUMPRODUCT(G3233:G3237,G3239:G3243)/G3238,0)</f>
        <v>0.5</v>
      </c>
      <c r="H3232" s="205">
        <f>+IFERROR(SUMPRODUCT(H3233:H3237,H3239:H3243)/H3238,0)</f>
        <v>0.54573311494523224</v>
      </c>
      <c r="I3232" s="205">
        <f t="shared" ref="I3232" si="7328">+IFERROR(SUMPRODUCT(I3233:I3237,I3239:I3243)/I3238,0)</f>
        <v>0</v>
      </c>
      <c r="J3232" s="205">
        <f>+IFERROR(SUMPRODUCT(J3233:J3237,J3239:J3243)/J3238,0)</f>
        <v>0</v>
      </c>
      <c r="K3232" s="205">
        <f t="shared" ref="K3232" si="7329">+IFERROR(SUMPRODUCT(K3233:K3237,K3239:K3243)/K3238,0)</f>
        <v>0.49999999999999983</v>
      </c>
      <c r="L3232" s="205">
        <f t="shared" ref="L3232" si="7330">+IFERROR(SUMPRODUCT(L3233:L3237,L3239:L3243)/L3238,0)</f>
        <v>0.5</v>
      </c>
      <c r="M3232" s="205">
        <f t="shared" ref="M3232" si="7331">+IFERROR(SUMPRODUCT(M3233:M3237,M3239:M3243)/M3238,0)</f>
        <v>0</v>
      </c>
      <c r="N3232" s="205">
        <f t="shared" ref="N3232" si="7332">+IFERROR(SUMPRODUCT(N3233:N3237,N3239:N3243)/N3238,0)</f>
        <v>0</v>
      </c>
      <c r="O3232" s="205">
        <f t="shared" ref="O3232" si="7333">+IFERROR(SUMPRODUCT(O3233:O3237,O3239:O3243)/O3238,0)</f>
        <v>0</v>
      </c>
      <c r="P3232" s="166">
        <f>+SUMPRODUCT(D3232:O3232,D3238:O3238)/P3238</f>
        <v>0.51302004067218576</v>
      </c>
      <c r="R3232" s="192">
        <f>+D3232</f>
        <v>0</v>
      </c>
      <c r="S3232" s="192">
        <f t="shared" ref="S3232" si="7334">+E3232</f>
        <v>0</v>
      </c>
      <c r="T3232" s="192">
        <f t="shared" ref="T3232" si="7335">+F3232</f>
        <v>0</v>
      </c>
      <c r="U3232" s="192">
        <f t="shared" ref="U3232" si="7336">+G3232</f>
        <v>0.5</v>
      </c>
      <c r="V3232" s="192">
        <f t="shared" ref="V3232" si="7337">+H3232</f>
        <v>0.54573311494523224</v>
      </c>
      <c r="W3232" s="192">
        <f t="shared" ref="W3232" si="7338">+I3232</f>
        <v>0</v>
      </c>
      <c r="X3232" s="192">
        <f t="shared" ref="X3232" si="7339">+J3232</f>
        <v>0</v>
      </c>
      <c r="Y3232" s="192">
        <f t="shared" ref="Y3232" si="7340">+K3232</f>
        <v>0.49999999999999983</v>
      </c>
      <c r="Z3232" s="192">
        <f t="shared" ref="Z3232" si="7341">+L3232</f>
        <v>0.5</v>
      </c>
      <c r="AA3232" s="192">
        <f t="shared" ref="AA3232" si="7342">+M3232</f>
        <v>0</v>
      </c>
      <c r="AB3232" s="192">
        <f t="shared" ref="AB3232" si="7343">+N3232</f>
        <v>0</v>
      </c>
      <c r="AC3232" s="192">
        <f t="shared" ref="AC3232" si="7344">+O3232</f>
        <v>0</v>
      </c>
      <c r="AD3232" s="190">
        <f>+D3238</f>
        <v>0</v>
      </c>
      <c r="AE3232" s="190">
        <f t="shared" ref="AE3232" si="7345">+E3238</f>
        <v>0</v>
      </c>
      <c r="AF3232" s="190">
        <f t="shared" ref="AF3232" si="7346">+F3238</f>
        <v>0</v>
      </c>
      <c r="AG3232" s="190">
        <f t="shared" ref="AG3232" si="7347">+G3238</f>
        <v>636.66692788351963</v>
      </c>
      <c r="AH3232" s="190">
        <f t="shared" ref="AH3232" si="7348">+H3238</f>
        <v>666.91280566664443</v>
      </c>
      <c r="AI3232" s="190">
        <f t="shared" ref="AI3232" si="7349">+I3238</f>
        <v>0</v>
      </c>
      <c r="AJ3232" s="190">
        <f t="shared" ref="AJ3232" si="7350">+J3238</f>
        <v>0</v>
      </c>
      <c r="AK3232" s="190">
        <f t="shared" ref="AK3232" si="7351">+K3238</f>
        <v>691.8670496946562</v>
      </c>
      <c r="AL3232" s="190">
        <f t="shared" ref="AL3232" si="7352">+L3238</f>
        <v>347.09582225992381</v>
      </c>
      <c r="AM3232" s="190">
        <f t="shared" ref="AM3232" si="7353">+M3238</f>
        <v>0</v>
      </c>
      <c r="AN3232" s="190">
        <f t="shared" ref="AN3232" si="7354">+N3238</f>
        <v>0</v>
      </c>
      <c r="AO3232" s="190">
        <f t="shared" ref="AO3232" si="7355">+O3238</f>
        <v>0</v>
      </c>
    </row>
    <row r="3233" spans="1:53" x14ac:dyDescent="0.25">
      <c r="A3233" s="193" t="s">
        <v>119</v>
      </c>
      <c r="B3233" s="379"/>
      <c r="C3233" s="178" t="s">
        <v>3</v>
      </c>
      <c r="D3233" s="179">
        <v>0.5</v>
      </c>
      <c r="E3233" s="179">
        <v>0.5</v>
      </c>
      <c r="F3233" s="179">
        <v>0.5</v>
      </c>
      <c r="G3233" s="293">
        <v>0.5</v>
      </c>
      <c r="H3233" s="293">
        <v>0.5</v>
      </c>
      <c r="I3233" s="293">
        <v>0.5</v>
      </c>
      <c r="J3233" s="179">
        <v>0.5</v>
      </c>
      <c r="K3233" s="179">
        <v>0.5</v>
      </c>
      <c r="L3233" s="179">
        <v>0.5</v>
      </c>
      <c r="M3233" s="179">
        <v>0.5</v>
      </c>
      <c r="N3233" s="179">
        <v>0.5</v>
      </c>
      <c r="O3233" s="179">
        <v>0.5</v>
      </c>
      <c r="P3233" s="180">
        <f>+SUMPRODUCT(D3233:O3233,D3239:O3239)/P3239</f>
        <v>0.5</v>
      </c>
    </row>
    <row r="3234" spans="1:53" x14ac:dyDescent="0.25">
      <c r="A3234" s="193" t="s">
        <v>119</v>
      </c>
      <c r="B3234" s="379"/>
      <c r="C3234" s="178" t="s">
        <v>200</v>
      </c>
      <c r="D3234" s="179">
        <v>0.5</v>
      </c>
      <c r="E3234" s="179">
        <v>0.5</v>
      </c>
      <c r="F3234" s="179">
        <v>0.5</v>
      </c>
      <c r="G3234" s="293">
        <v>0.5</v>
      </c>
      <c r="H3234" s="293">
        <v>0.5</v>
      </c>
      <c r="I3234" s="293">
        <v>0.5</v>
      </c>
      <c r="J3234" s="179">
        <v>0.5</v>
      </c>
      <c r="K3234" s="179">
        <v>0.5</v>
      </c>
      <c r="L3234" s="179">
        <v>0.5</v>
      </c>
      <c r="M3234" s="179">
        <v>0.5</v>
      </c>
      <c r="N3234" s="179">
        <v>0.5</v>
      </c>
      <c r="O3234" s="179">
        <v>0.5</v>
      </c>
      <c r="P3234" s="242"/>
    </row>
    <row r="3235" spans="1:53" x14ac:dyDescent="0.25">
      <c r="A3235" s="193" t="s">
        <v>119</v>
      </c>
      <c r="B3235" s="379"/>
      <c r="C3235" s="178" t="s">
        <v>201</v>
      </c>
      <c r="D3235" s="179">
        <v>0.5</v>
      </c>
      <c r="E3235" s="179">
        <v>0.5</v>
      </c>
      <c r="F3235" s="179">
        <v>0.5</v>
      </c>
      <c r="G3235" s="293">
        <v>0.5</v>
      </c>
      <c r="H3235" s="293">
        <v>0.5</v>
      </c>
      <c r="I3235" s="293">
        <v>0.5</v>
      </c>
      <c r="J3235" s="179">
        <v>0.5</v>
      </c>
      <c r="K3235" s="179">
        <v>0.5</v>
      </c>
      <c r="L3235" s="179">
        <v>0.5</v>
      </c>
      <c r="M3235" s="179">
        <v>0.5</v>
      </c>
      <c r="N3235" s="179">
        <v>0.5</v>
      </c>
      <c r="O3235" s="179">
        <v>0.5</v>
      </c>
      <c r="P3235" s="242"/>
    </row>
    <row r="3236" spans="1:53" x14ac:dyDescent="0.25">
      <c r="A3236" s="193" t="s">
        <v>119</v>
      </c>
      <c r="B3236" s="379"/>
      <c r="C3236" s="178" t="s">
        <v>202</v>
      </c>
      <c r="D3236" s="179">
        <v>0.5</v>
      </c>
      <c r="E3236" s="179">
        <v>0.5</v>
      </c>
      <c r="F3236" s="179">
        <v>0.5</v>
      </c>
      <c r="G3236" s="293">
        <v>0.5</v>
      </c>
      <c r="H3236" s="293">
        <v>0.5</v>
      </c>
      <c r="I3236" s="293">
        <v>0.5</v>
      </c>
      <c r="J3236" s="179">
        <v>0.5</v>
      </c>
      <c r="K3236" s="179">
        <v>0.5</v>
      </c>
      <c r="L3236" s="179">
        <v>0.5</v>
      </c>
      <c r="M3236" s="179">
        <v>0.5</v>
      </c>
      <c r="N3236" s="179">
        <v>0.5</v>
      </c>
      <c r="O3236" s="179">
        <v>0.5</v>
      </c>
      <c r="P3236" s="242"/>
    </row>
    <row r="3237" spans="1:53" ht="15.75" thickBot="1" x14ac:dyDescent="0.3">
      <c r="A3237" s="193" t="s">
        <v>119</v>
      </c>
      <c r="B3237" s="379"/>
      <c r="C3237" s="280" t="s">
        <v>231</v>
      </c>
      <c r="D3237" s="179">
        <v>0.5</v>
      </c>
      <c r="E3237" s="179">
        <v>0.5</v>
      </c>
      <c r="F3237" s="179">
        <v>0.5</v>
      </c>
      <c r="G3237" s="293">
        <v>0.5</v>
      </c>
      <c r="H3237" s="293">
        <v>0.5</v>
      </c>
      <c r="I3237" s="293">
        <v>0.5</v>
      </c>
      <c r="J3237" s="181">
        <v>0.5</v>
      </c>
      <c r="K3237" s="181">
        <v>0.5</v>
      </c>
      <c r="L3237" s="181">
        <v>0.5</v>
      </c>
      <c r="M3237" s="181">
        <v>0.5</v>
      </c>
      <c r="N3237" s="181">
        <v>0.5</v>
      </c>
      <c r="O3237" s="181">
        <v>0.5</v>
      </c>
      <c r="P3237" s="182">
        <f t="shared" ref="P3237" si="7356">+SUMPRODUCT(D3237:O3237,D3243:O3243)/P3243</f>
        <v>0.5</v>
      </c>
    </row>
    <row r="3238" spans="1:53" x14ac:dyDescent="0.25">
      <c r="A3238" s="193" t="s">
        <v>119</v>
      </c>
      <c r="B3238" s="379"/>
      <c r="C3238" s="99" t="s">
        <v>239</v>
      </c>
      <c r="D3238" s="100">
        <f>+D3207/D3220/30</f>
        <v>0</v>
      </c>
      <c r="E3238" s="100">
        <f t="shared" ref="E3238:O3238" si="7357">+E3207/E3220/30</f>
        <v>0</v>
      </c>
      <c r="F3238" s="100">
        <f t="shared" si="7357"/>
        <v>0</v>
      </c>
      <c r="G3238" s="100">
        <f t="shared" si="7357"/>
        <v>636.66692788351963</v>
      </c>
      <c r="H3238" s="100">
        <f t="shared" si="7357"/>
        <v>666.91280566664443</v>
      </c>
      <c r="I3238" s="100">
        <f t="shared" si="7357"/>
        <v>0</v>
      </c>
      <c r="J3238" s="100">
        <f t="shared" si="7357"/>
        <v>0</v>
      </c>
      <c r="K3238" s="100">
        <f t="shared" si="7357"/>
        <v>691.8670496946562</v>
      </c>
      <c r="L3238" s="100">
        <f t="shared" si="7357"/>
        <v>347.09582225992381</v>
      </c>
      <c r="M3238" s="100">
        <f t="shared" si="7357"/>
        <v>0</v>
      </c>
      <c r="N3238" s="100">
        <f t="shared" si="7357"/>
        <v>0</v>
      </c>
      <c r="O3238" s="167">
        <f t="shared" si="7357"/>
        <v>0</v>
      </c>
      <c r="P3238" s="167">
        <f>SUM(D3238:O3238)</f>
        <v>2342.5426055047442</v>
      </c>
    </row>
    <row r="3239" spans="1:53" x14ac:dyDescent="0.25">
      <c r="A3239" s="193" t="s">
        <v>119</v>
      </c>
      <c r="B3239" s="379"/>
      <c r="C3239" s="86" t="s">
        <v>240</v>
      </c>
      <c r="D3239" s="87">
        <f>+D3238*D3214</f>
        <v>0</v>
      </c>
      <c r="E3239" s="87">
        <f t="shared" ref="E3239:O3239" si="7358">+E3238*E3214</f>
        <v>0</v>
      </c>
      <c r="F3239" s="87">
        <f t="shared" si="7358"/>
        <v>0</v>
      </c>
      <c r="G3239" s="87">
        <f t="shared" si="7358"/>
        <v>337.55085131847858</v>
      </c>
      <c r="H3239" s="87">
        <f t="shared" si="7358"/>
        <v>361.71786433748991</v>
      </c>
      <c r="I3239" s="87">
        <f t="shared" si="7358"/>
        <v>0</v>
      </c>
      <c r="J3239" s="87">
        <f t="shared" si="7358"/>
        <v>0</v>
      </c>
      <c r="K3239" s="87">
        <f t="shared" si="7358"/>
        <v>554.18706107905678</v>
      </c>
      <c r="L3239" s="87">
        <f t="shared" si="7358"/>
        <v>258.51553819654652</v>
      </c>
      <c r="M3239" s="87">
        <f t="shared" si="7358"/>
        <v>0</v>
      </c>
      <c r="N3239" s="87">
        <f t="shared" si="7358"/>
        <v>0</v>
      </c>
      <c r="O3239" s="159">
        <f t="shared" si="7358"/>
        <v>0</v>
      </c>
      <c r="P3239" s="159">
        <f t="shared" ref="P3239" si="7359">SUM(D3239:O3239)</f>
        <v>1511.9713149315717</v>
      </c>
      <c r="AP3239" s="190">
        <f>+D3239</f>
        <v>0</v>
      </c>
      <c r="AQ3239" s="190">
        <f t="shared" ref="AQ3239:AQ3243" si="7360">+E3239</f>
        <v>0</v>
      </c>
      <c r="AR3239" s="190">
        <f t="shared" ref="AR3239:AR3243" si="7361">+F3239</f>
        <v>0</v>
      </c>
      <c r="AS3239" s="190">
        <f t="shared" ref="AS3239:AS3243" si="7362">+G3239</f>
        <v>337.55085131847858</v>
      </c>
      <c r="AT3239" s="190">
        <f t="shared" ref="AT3239:AT3243" si="7363">+H3239</f>
        <v>361.71786433748991</v>
      </c>
      <c r="AU3239" s="190">
        <f t="shared" ref="AU3239:AU3243" si="7364">+I3239</f>
        <v>0</v>
      </c>
      <c r="AV3239" s="190">
        <f t="shared" ref="AV3239:AV3243" si="7365">+J3239</f>
        <v>0</v>
      </c>
      <c r="AW3239" s="190">
        <f t="shared" ref="AW3239:AW3243" si="7366">+K3239</f>
        <v>554.18706107905678</v>
      </c>
      <c r="AX3239" s="190">
        <f t="shared" ref="AX3239:AX3243" si="7367">+L3239</f>
        <v>258.51553819654652</v>
      </c>
      <c r="AY3239" s="190">
        <f t="shared" ref="AY3239:AY3243" si="7368">+M3239</f>
        <v>0</v>
      </c>
      <c r="AZ3239" s="190">
        <f t="shared" ref="AZ3239:AZ3243" si="7369">+N3239</f>
        <v>0</v>
      </c>
      <c r="BA3239" s="190">
        <f t="shared" ref="BA3239:BA3243" si="7370">+O3239</f>
        <v>0</v>
      </c>
    </row>
    <row r="3240" spans="1:53" x14ac:dyDescent="0.25">
      <c r="A3240" s="193" t="s">
        <v>119</v>
      </c>
      <c r="B3240" s="379"/>
      <c r="C3240" s="86" t="s">
        <v>241</v>
      </c>
      <c r="D3240" s="87">
        <f>+D3238*D3215</f>
        <v>0</v>
      </c>
      <c r="E3240" s="87">
        <f t="shared" ref="E3240:O3240" si="7371">+E3238*E3215</f>
        <v>0</v>
      </c>
      <c r="F3240" s="87">
        <f t="shared" si="7371"/>
        <v>0</v>
      </c>
      <c r="G3240" s="87">
        <f t="shared" si="7371"/>
        <v>0</v>
      </c>
      <c r="H3240" s="87">
        <f t="shared" si="7371"/>
        <v>0</v>
      </c>
      <c r="I3240" s="87">
        <f t="shared" si="7371"/>
        <v>0</v>
      </c>
      <c r="J3240" s="87">
        <f t="shared" si="7371"/>
        <v>0</v>
      </c>
      <c r="K3240" s="87">
        <f t="shared" si="7371"/>
        <v>0</v>
      </c>
      <c r="L3240" s="87">
        <f t="shared" si="7371"/>
        <v>0</v>
      </c>
      <c r="M3240" s="87">
        <f t="shared" si="7371"/>
        <v>0</v>
      </c>
      <c r="N3240" s="87">
        <f t="shared" si="7371"/>
        <v>0</v>
      </c>
      <c r="O3240" s="159">
        <f t="shared" si="7371"/>
        <v>0</v>
      </c>
      <c r="P3240" s="159"/>
      <c r="AP3240" s="190">
        <f t="shared" ref="AP3240:AP3243" si="7372">+D3240</f>
        <v>0</v>
      </c>
      <c r="AQ3240" s="190">
        <f t="shared" si="7360"/>
        <v>0</v>
      </c>
      <c r="AR3240" s="190">
        <f t="shared" si="7361"/>
        <v>0</v>
      </c>
      <c r="AS3240" s="190">
        <f t="shared" si="7362"/>
        <v>0</v>
      </c>
      <c r="AT3240" s="190">
        <f t="shared" si="7363"/>
        <v>0</v>
      </c>
      <c r="AU3240" s="190">
        <f t="shared" si="7364"/>
        <v>0</v>
      </c>
      <c r="AV3240" s="190">
        <f t="shared" si="7365"/>
        <v>0</v>
      </c>
      <c r="AW3240" s="190">
        <f t="shared" si="7366"/>
        <v>0</v>
      </c>
      <c r="AX3240" s="190">
        <f t="shared" si="7367"/>
        <v>0</v>
      </c>
      <c r="AY3240" s="190">
        <f t="shared" si="7368"/>
        <v>0</v>
      </c>
      <c r="AZ3240" s="190">
        <f t="shared" si="7369"/>
        <v>0</v>
      </c>
      <c r="BA3240" s="190">
        <f t="shared" si="7370"/>
        <v>0</v>
      </c>
    </row>
    <row r="3241" spans="1:53" x14ac:dyDescent="0.25">
      <c r="A3241" s="193" t="s">
        <v>119</v>
      </c>
      <c r="B3241" s="379"/>
      <c r="C3241" s="86" t="s">
        <v>242</v>
      </c>
      <c r="D3241" s="87">
        <f>+D3238*D3216</f>
        <v>0</v>
      </c>
      <c r="E3241" s="87">
        <f t="shared" ref="E3241:O3241" si="7373">+E3238*E3216</f>
        <v>0</v>
      </c>
      <c r="F3241" s="87">
        <f t="shared" si="7373"/>
        <v>0</v>
      </c>
      <c r="G3241" s="87">
        <f t="shared" si="7373"/>
        <v>165.706267382726</v>
      </c>
      <c r="H3241" s="87">
        <f t="shared" si="7373"/>
        <v>148.09873727885642</v>
      </c>
      <c r="I3241" s="87">
        <f t="shared" si="7373"/>
        <v>0</v>
      </c>
      <c r="J3241" s="87">
        <f t="shared" si="7373"/>
        <v>0</v>
      </c>
      <c r="K3241" s="87">
        <f t="shared" si="7373"/>
        <v>79.796576770397706</v>
      </c>
      <c r="L3241" s="87">
        <f t="shared" si="7373"/>
        <v>85.943911628104232</v>
      </c>
      <c r="M3241" s="87">
        <f t="shared" si="7373"/>
        <v>0</v>
      </c>
      <c r="N3241" s="87">
        <f t="shared" si="7373"/>
        <v>0</v>
      </c>
      <c r="O3241" s="159">
        <f t="shared" si="7373"/>
        <v>0</v>
      </c>
      <c r="P3241" s="159"/>
      <c r="AP3241" s="190">
        <f t="shared" si="7372"/>
        <v>0</v>
      </c>
      <c r="AQ3241" s="190">
        <f t="shared" si="7360"/>
        <v>0</v>
      </c>
      <c r="AR3241" s="190">
        <f t="shared" si="7361"/>
        <v>0</v>
      </c>
      <c r="AS3241" s="190">
        <f t="shared" si="7362"/>
        <v>165.706267382726</v>
      </c>
      <c r="AT3241" s="190">
        <f t="shared" si="7363"/>
        <v>148.09873727885642</v>
      </c>
      <c r="AU3241" s="190">
        <f t="shared" si="7364"/>
        <v>0</v>
      </c>
      <c r="AV3241" s="190">
        <f t="shared" si="7365"/>
        <v>0</v>
      </c>
      <c r="AW3241" s="190">
        <f t="shared" si="7366"/>
        <v>79.796576770397706</v>
      </c>
      <c r="AX3241" s="190">
        <f t="shared" si="7367"/>
        <v>85.943911628104232</v>
      </c>
      <c r="AY3241" s="190">
        <f t="shared" si="7368"/>
        <v>0</v>
      </c>
      <c r="AZ3241" s="190">
        <f t="shared" si="7369"/>
        <v>0</v>
      </c>
      <c r="BA3241" s="190">
        <f t="shared" si="7370"/>
        <v>0</v>
      </c>
    </row>
    <row r="3242" spans="1:53" x14ac:dyDescent="0.25">
      <c r="A3242" s="193" t="s">
        <v>119</v>
      </c>
      <c r="B3242" s="379"/>
      <c r="C3242" s="86" t="s">
        <v>243</v>
      </c>
      <c r="D3242" s="87">
        <f>+D3238*D3217</f>
        <v>0</v>
      </c>
      <c r="E3242" s="87">
        <f t="shared" ref="E3242:O3242" si="7374">+E3238*E3217</f>
        <v>0</v>
      </c>
      <c r="F3242" s="87">
        <f t="shared" si="7374"/>
        <v>0</v>
      </c>
      <c r="G3242" s="87">
        <f t="shared" si="7374"/>
        <v>133.409809182315</v>
      </c>
      <c r="H3242" s="87">
        <f t="shared" si="7374"/>
        <v>157.09620405029804</v>
      </c>
      <c r="I3242" s="87">
        <f t="shared" si="7374"/>
        <v>0</v>
      </c>
      <c r="J3242" s="87">
        <f t="shared" si="7374"/>
        <v>0</v>
      </c>
      <c r="K3242" s="87">
        <f t="shared" si="7374"/>
        <v>57.883411845201522</v>
      </c>
      <c r="L3242" s="87">
        <f t="shared" si="7374"/>
        <v>2.6363724352730613</v>
      </c>
      <c r="M3242" s="87">
        <f t="shared" si="7374"/>
        <v>0</v>
      </c>
      <c r="N3242" s="87">
        <f t="shared" si="7374"/>
        <v>0</v>
      </c>
      <c r="O3242" s="159">
        <f t="shared" si="7374"/>
        <v>0</v>
      </c>
      <c r="P3242" s="159"/>
      <c r="AP3242" s="190">
        <f t="shared" si="7372"/>
        <v>0</v>
      </c>
      <c r="AQ3242" s="190">
        <f t="shared" si="7360"/>
        <v>0</v>
      </c>
      <c r="AR3242" s="190">
        <f t="shared" si="7361"/>
        <v>0</v>
      </c>
      <c r="AS3242" s="190">
        <f t="shared" si="7362"/>
        <v>133.409809182315</v>
      </c>
      <c r="AT3242" s="190">
        <f t="shared" si="7363"/>
        <v>157.09620405029804</v>
      </c>
      <c r="AU3242" s="190">
        <f t="shared" si="7364"/>
        <v>0</v>
      </c>
      <c r="AV3242" s="190">
        <f t="shared" si="7365"/>
        <v>0</v>
      </c>
      <c r="AW3242" s="190">
        <f t="shared" si="7366"/>
        <v>57.883411845201522</v>
      </c>
      <c r="AX3242" s="190">
        <f t="shared" si="7367"/>
        <v>2.6363724352730613</v>
      </c>
      <c r="AY3242" s="190">
        <f t="shared" si="7368"/>
        <v>0</v>
      </c>
      <c r="AZ3242" s="190">
        <f t="shared" si="7369"/>
        <v>0</v>
      </c>
      <c r="BA3242" s="190">
        <f t="shared" si="7370"/>
        <v>0</v>
      </c>
    </row>
    <row r="3243" spans="1:53" ht="15.75" thickBot="1" x14ac:dyDescent="0.3">
      <c r="A3243" s="193" t="s">
        <v>119</v>
      </c>
      <c r="B3243" s="379"/>
      <c r="C3243" s="96" t="s">
        <v>244</v>
      </c>
      <c r="D3243" s="251">
        <f>+D3238*D3218</f>
        <v>0</v>
      </c>
      <c r="E3243" s="251">
        <f t="shared" ref="E3243:O3243" si="7375">+E3238*E3218</f>
        <v>0</v>
      </c>
      <c r="F3243" s="251">
        <f t="shared" si="7375"/>
        <v>0</v>
      </c>
      <c r="G3243" s="251">
        <f t="shared" si="7375"/>
        <v>0</v>
      </c>
      <c r="H3243" s="251">
        <v>61</v>
      </c>
      <c r="I3243" s="251">
        <f t="shared" si="7375"/>
        <v>0</v>
      </c>
      <c r="J3243" s="251">
        <f t="shared" si="7375"/>
        <v>0</v>
      </c>
      <c r="K3243" s="251">
        <f t="shared" si="7375"/>
        <v>0</v>
      </c>
      <c r="L3243" s="251">
        <f t="shared" si="7375"/>
        <v>0</v>
      </c>
      <c r="M3243" s="251">
        <f t="shared" si="7375"/>
        <v>0</v>
      </c>
      <c r="N3243" s="251">
        <f t="shared" si="7375"/>
        <v>0</v>
      </c>
      <c r="O3243" s="251">
        <f t="shared" si="7375"/>
        <v>0</v>
      </c>
      <c r="P3243" s="169">
        <f t="shared" ref="P3243:P3249" si="7376">SUM(D3243:O3243)</f>
        <v>61</v>
      </c>
      <c r="AP3243" s="190">
        <f t="shared" si="7372"/>
        <v>0</v>
      </c>
      <c r="AQ3243" s="190">
        <f t="shared" si="7360"/>
        <v>0</v>
      </c>
      <c r="AR3243" s="190">
        <f t="shared" si="7361"/>
        <v>0</v>
      </c>
      <c r="AS3243" s="190">
        <f t="shared" si="7362"/>
        <v>0</v>
      </c>
      <c r="AT3243" s="190">
        <f t="shared" si="7363"/>
        <v>61</v>
      </c>
      <c r="AU3243" s="190">
        <f t="shared" si="7364"/>
        <v>0</v>
      </c>
      <c r="AV3243" s="190">
        <f t="shared" si="7365"/>
        <v>0</v>
      </c>
      <c r="AW3243" s="190">
        <f t="shared" si="7366"/>
        <v>0</v>
      </c>
      <c r="AX3243" s="190">
        <f t="shared" si="7367"/>
        <v>0</v>
      </c>
      <c r="AY3243" s="190">
        <f t="shared" si="7368"/>
        <v>0</v>
      </c>
      <c r="AZ3243" s="190">
        <f t="shared" si="7369"/>
        <v>0</v>
      </c>
      <c r="BA3243" s="190">
        <f t="shared" si="7370"/>
        <v>0</v>
      </c>
    </row>
    <row r="3244" spans="1:53" x14ac:dyDescent="0.25">
      <c r="A3244" s="193" t="s">
        <v>119</v>
      </c>
      <c r="B3244" s="379"/>
      <c r="C3244" s="99" t="s">
        <v>245</v>
      </c>
      <c r="D3244" s="100">
        <f>+IFERROR(D3207/D3226/30,0)</f>
        <v>0</v>
      </c>
      <c r="E3244" s="100">
        <f t="shared" ref="E3244:O3244" si="7377">+IFERROR(E3207/E3226/30,0)</f>
        <v>0</v>
      </c>
      <c r="F3244" s="100">
        <f t="shared" si="7377"/>
        <v>0</v>
      </c>
      <c r="G3244" s="100">
        <f t="shared" si="7377"/>
        <v>467.96841415652943</v>
      </c>
      <c r="H3244" s="100">
        <f t="shared" si="7377"/>
        <v>490.19999999999987</v>
      </c>
      <c r="I3244" s="100">
        <f t="shared" si="7377"/>
        <v>0</v>
      </c>
      <c r="J3244" s="100">
        <f t="shared" si="7377"/>
        <v>0</v>
      </c>
      <c r="K3244" s="100">
        <f t="shared" si="7377"/>
        <v>521.2266666666668</v>
      </c>
      <c r="L3244" s="100">
        <f t="shared" si="7377"/>
        <v>250.50333333333336</v>
      </c>
      <c r="M3244" s="100">
        <f t="shared" si="7377"/>
        <v>0</v>
      </c>
      <c r="N3244" s="100">
        <f t="shared" si="7377"/>
        <v>0</v>
      </c>
      <c r="O3244" s="167">
        <f t="shared" si="7377"/>
        <v>0</v>
      </c>
      <c r="P3244" s="167">
        <f t="shared" si="7376"/>
        <v>1729.8984141565295</v>
      </c>
    </row>
    <row r="3245" spans="1:53" x14ac:dyDescent="0.25">
      <c r="A3245" s="193" t="s">
        <v>119</v>
      </c>
      <c r="B3245" s="379"/>
      <c r="C3245" s="86" t="s">
        <v>246</v>
      </c>
      <c r="D3245" s="266">
        <f t="shared" ref="D3245:O3245" si="7378">+IFERROR(D3208/D3227/30,0)</f>
        <v>0</v>
      </c>
      <c r="E3245" s="266">
        <f t="shared" si="7378"/>
        <v>0</v>
      </c>
      <c r="F3245" s="266">
        <f t="shared" si="7378"/>
        <v>0</v>
      </c>
      <c r="G3245" s="266">
        <f t="shared" si="7378"/>
        <v>248.10953682455886</v>
      </c>
      <c r="H3245" s="266">
        <f t="shared" si="7378"/>
        <v>265.87298308209091</v>
      </c>
      <c r="I3245" s="266">
        <f t="shared" si="7378"/>
        <v>0</v>
      </c>
      <c r="J3245" s="266">
        <f t="shared" si="7378"/>
        <v>0</v>
      </c>
      <c r="K3245" s="266">
        <f t="shared" si="7378"/>
        <v>417.50373093142008</v>
      </c>
      <c r="L3245" s="266">
        <f t="shared" si="7378"/>
        <v>186.57385045735464</v>
      </c>
      <c r="M3245" s="266">
        <f t="shared" si="7378"/>
        <v>0</v>
      </c>
      <c r="N3245" s="266">
        <f t="shared" si="7378"/>
        <v>0</v>
      </c>
      <c r="O3245" s="267">
        <f t="shared" si="7378"/>
        <v>0</v>
      </c>
      <c r="P3245" s="159">
        <f t="shared" si="7376"/>
        <v>1118.0601012954244</v>
      </c>
    </row>
    <row r="3246" spans="1:53" x14ac:dyDescent="0.25">
      <c r="A3246" s="193" t="s">
        <v>119</v>
      </c>
      <c r="B3246" s="379"/>
      <c r="C3246" s="86" t="s">
        <v>247</v>
      </c>
      <c r="D3246" s="266">
        <f t="shared" ref="D3246:O3246" si="7379">+IFERROR(D3209/D3228/30,0)</f>
        <v>0</v>
      </c>
      <c r="E3246" s="266">
        <f t="shared" si="7379"/>
        <v>0</v>
      </c>
      <c r="F3246" s="266">
        <f t="shared" si="7379"/>
        <v>0</v>
      </c>
      <c r="G3246" s="266">
        <f t="shared" si="7379"/>
        <v>0</v>
      </c>
      <c r="H3246" s="266">
        <f t="shared" si="7379"/>
        <v>0</v>
      </c>
      <c r="I3246" s="266">
        <f t="shared" si="7379"/>
        <v>0</v>
      </c>
      <c r="J3246" s="266">
        <f t="shared" si="7379"/>
        <v>0</v>
      </c>
      <c r="K3246" s="266">
        <f t="shared" si="7379"/>
        <v>0</v>
      </c>
      <c r="L3246" s="266">
        <f t="shared" si="7379"/>
        <v>0</v>
      </c>
      <c r="M3246" s="266">
        <f t="shared" si="7379"/>
        <v>0</v>
      </c>
      <c r="N3246" s="266">
        <f t="shared" si="7379"/>
        <v>0</v>
      </c>
      <c r="O3246" s="267">
        <f t="shared" si="7379"/>
        <v>0</v>
      </c>
      <c r="P3246" s="159">
        <f t="shared" si="7376"/>
        <v>0</v>
      </c>
    </row>
    <row r="3247" spans="1:53" x14ac:dyDescent="0.25">
      <c r="A3247" s="193" t="s">
        <v>119</v>
      </c>
      <c r="B3247" s="379"/>
      <c r="C3247" s="86" t="s">
        <v>248</v>
      </c>
      <c r="D3247" s="266">
        <f t="shared" ref="D3247:O3247" si="7380">+IFERROR(D3210/D3229/30,0)</f>
        <v>0</v>
      </c>
      <c r="E3247" s="266">
        <f t="shared" si="7380"/>
        <v>0</v>
      </c>
      <c r="F3247" s="266">
        <f t="shared" si="7380"/>
        <v>0</v>
      </c>
      <c r="G3247" s="266">
        <f t="shared" si="7380"/>
        <v>121.79884923609428</v>
      </c>
      <c r="H3247" s="266">
        <f t="shared" si="7380"/>
        <v>108.85681066136767</v>
      </c>
      <c r="I3247" s="266">
        <f t="shared" si="7380"/>
        <v>0</v>
      </c>
      <c r="J3247" s="266">
        <f t="shared" si="7380"/>
        <v>0</v>
      </c>
      <c r="K3247" s="266">
        <f t="shared" si="7380"/>
        <v>60.115745850017191</v>
      </c>
      <c r="L3247" s="266">
        <f t="shared" si="7380"/>
        <v>62.026780392716176</v>
      </c>
      <c r="M3247" s="266">
        <f t="shared" si="7380"/>
        <v>0</v>
      </c>
      <c r="N3247" s="266">
        <f t="shared" si="7380"/>
        <v>0</v>
      </c>
      <c r="O3247" s="267">
        <f t="shared" si="7380"/>
        <v>0</v>
      </c>
      <c r="P3247" s="159">
        <f t="shared" si="7376"/>
        <v>352.7981861401953</v>
      </c>
    </row>
    <row r="3248" spans="1:53" x14ac:dyDescent="0.25">
      <c r="A3248" s="193" t="s">
        <v>119</v>
      </c>
      <c r="B3248" s="379"/>
      <c r="C3248" s="86" t="s">
        <v>249</v>
      </c>
      <c r="D3248" s="87">
        <f t="shared" ref="D3248:O3248" si="7381">+IFERROR(D3211/D3230/30,0)</f>
        <v>0</v>
      </c>
      <c r="E3248" s="87">
        <f t="shared" si="7381"/>
        <v>0</v>
      </c>
      <c r="F3248" s="87">
        <f t="shared" si="7381"/>
        <v>0</v>
      </c>
      <c r="G3248" s="87">
        <f t="shared" si="7381"/>
        <v>98.060028095876248</v>
      </c>
      <c r="H3248" s="87">
        <f t="shared" si="7381"/>
        <v>115.47020625654132</v>
      </c>
      <c r="I3248" s="87">
        <f t="shared" si="7381"/>
        <v>0</v>
      </c>
      <c r="J3248" s="87">
        <f t="shared" si="7381"/>
        <v>0</v>
      </c>
      <c r="K3248" s="87">
        <f t="shared" si="7381"/>
        <v>43.607189885229289</v>
      </c>
      <c r="L3248" s="87">
        <f t="shared" si="7381"/>
        <v>1.9027024832625667</v>
      </c>
      <c r="M3248" s="87">
        <f t="shared" si="7381"/>
        <v>0</v>
      </c>
      <c r="N3248" s="87">
        <f t="shared" si="7381"/>
        <v>0</v>
      </c>
      <c r="O3248" s="159">
        <f t="shared" si="7381"/>
        <v>0</v>
      </c>
      <c r="P3248" s="159">
        <f t="shared" si="7376"/>
        <v>259.04012672090937</v>
      </c>
    </row>
    <row r="3249" spans="1:16" ht="15.75" thickBot="1" x14ac:dyDescent="0.3">
      <c r="A3249" s="193" t="s">
        <v>119</v>
      </c>
      <c r="B3249" s="379"/>
      <c r="C3249" s="96" t="s">
        <v>250</v>
      </c>
      <c r="D3249" s="168">
        <f t="shared" ref="D3249:O3249" si="7382">+IFERROR(D3212/D3231/30,0)</f>
        <v>0</v>
      </c>
      <c r="E3249" s="168">
        <f t="shared" si="7382"/>
        <v>0</v>
      </c>
      <c r="F3249" s="168">
        <f t="shared" si="7382"/>
        <v>0</v>
      </c>
      <c r="G3249" s="168">
        <f t="shared" si="7382"/>
        <v>0</v>
      </c>
      <c r="H3249" s="168">
        <f t="shared" si="7382"/>
        <v>0</v>
      </c>
      <c r="I3249" s="168">
        <f t="shared" si="7382"/>
        <v>0</v>
      </c>
      <c r="J3249" s="168">
        <f t="shared" si="7382"/>
        <v>0</v>
      </c>
      <c r="K3249" s="168">
        <f t="shared" si="7382"/>
        <v>0</v>
      </c>
      <c r="L3249" s="168">
        <f t="shared" si="7382"/>
        <v>0</v>
      </c>
      <c r="M3249" s="168">
        <f t="shared" si="7382"/>
        <v>0</v>
      </c>
      <c r="N3249" s="168">
        <f t="shared" si="7382"/>
        <v>0</v>
      </c>
      <c r="O3249" s="169">
        <f t="shared" si="7382"/>
        <v>0</v>
      </c>
      <c r="P3249" s="169">
        <f t="shared" si="7376"/>
        <v>0</v>
      </c>
    </row>
    <row r="3250" spans="1:16" ht="15.75" thickBot="1" x14ac:dyDescent="0.3">
      <c r="A3250" s="193" t="s">
        <v>119</v>
      </c>
      <c r="B3250" s="379"/>
      <c r="C3250" s="183" t="s">
        <v>13</v>
      </c>
      <c r="D3250" s="72"/>
      <c r="E3250" s="72"/>
      <c r="F3250" s="72"/>
      <c r="G3250" s="72">
        <v>16.926515577199222</v>
      </c>
      <c r="H3250" s="72">
        <v>16.339999999999996</v>
      </c>
      <c r="I3250" s="72"/>
      <c r="J3250" s="72"/>
      <c r="K3250" s="72">
        <v>16.850000000000001</v>
      </c>
      <c r="L3250" s="72">
        <v>16.850000000000001</v>
      </c>
      <c r="M3250" s="72"/>
      <c r="N3250" s="72"/>
      <c r="O3250" s="72"/>
      <c r="P3250" s="184"/>
    </row>
    <row r="3251" spans="1:16" x14ac:dyDescent="0.25">
      <c r="A3251" s="193" t="s">
        <v>119</v>
      </c>
      <c r="B3251" s="379"/>
      <c r="C3251" s="99" t="s">
        <v>4</v>
      </c>
      <c r="D3251" s="100" t="e">
        <f>+D3244/D3250*30</f>
        <v>#DIV/0!</v>
      </c>
      <c r="E3251" s="100" t="e">
        <f t="shared" ref="E3251:O3251" si="7383">+E3244/E3250*30</f>
        <v>#DIV/0!</v>
      </c>
      <c r="F3251" s="100" t="e">
        <f t="shared" si="7383"/>
        <v>#DIV/0!</v>
      </c>
      <c r="G3251" s="100">
        <f t="shared" si="7383"/>
        <v>829.41183970592976</v>
      </c>
      <c r="H3251" s="100">
        <f t="shared" si="7383"/>
        <v>900</v>
      </c>
      <c r="I3251" s="100" t="e">
        <f t="shared" si="7383"/>
        <v>#DIV/0!</v>
      </c>
      <c r="J3251" s="100" t="e">
        <f t="shared" si="7383"/>
        <v>#DIV/0!</v>
      </c>
      <c r="K3251" s="100">
        <f t="shared" si="7383"/>
        <v>928.00000000000011</v>
      </c>
      <c r="L3251" s="100">
        <f t="shared" si="7383"/>
        <v>446</v>
      </c>
      <c r="M3251" s="100" t="e">
        <f t="shared" si="7383"/>
        <v>#DIV/0!</v>
      </c>
      <c r="N3251" s="100" t="e">
        <f t="shared" si="7383"/>
        <v>#DIV/0!</v>
      </c>
      <c r="O3251" s="167" t="e">
        <f t="shared" si="7383"/>
        <v>#DIV/0!</v>
      </c>
      <c r="P3251" s="167" t="e">
        <f>SUM(D3251:O3251)</f>
        <v>#DIV/0!</v>
      </c>
    </row>
    <row r="3252" spans="1:16" x14ac:dyDescent="0.25">
      <c r="A3252" s="193" t="s">
        <v>119</v>
      </c>
      <c r="B3252" s="379"/>
      <c r="C3252" s="86" t="s">
        <v>216</v>
      </c>
      <c r="D3252" s="87" t="e">
        <f>+D3245/D3250*30</f>
        <v>#DIV/0!</v>
      </c>
      <c r="E3252" s="87" t="e">
        <f t="shared" ref="E3252:O3252" si="7384">+E3245/E3250*30</f>
        <v>#DIV/0!</v>
      </c>
      <c r="F3252" s="87" t="e">
        <f t="shared" si="7384"/>
        <v>#DIV/0!</v>
      </c>
      <c r="G3252" s="87">
        <f t="shared" si="7384"/>
        <v>439.74119013385172</v>
      </c>
      <c r="H3252" s="87">
        <f t="shared" si="7384"/>
        <v>488.13889182758442</v>
      </c>
      <c r="I3252" s="87" t="e">
        <f t="shared" si="7384"/>
        <v>#DIV/0!</v>
      </c>
      <c r="J3252" s="87" t="e">
        <f t="shared" si="7384"/>
        <v>#DIV/0!</v>
      </c>
      <c r="K3252" s="87">
        <f t="shared" si="7384"/>
        <v>743.33008474436804</v>
      </c>
      <c r="L3252" s="87">
        <f t="shared" si="7384"/>
        <v>332.17896223861356</v>
      </c>
      <c r="M3252" s="87" t="e">
        <f t="shared" si="7384"/>
        <v>#DIV/0!</v>
      </c>
      <c r="N3252" s="87" t="e">
        <f t="shared" si="7384"/>
        <v>#DIV/0!</v>
      </c>
      <c r="O3252" s="159" t="e">
        <f t="shared" si="7384"/>
        <v>#DIV/0!</v>
      </c>
      <c r="P3252" s="159" t="e">
        <f t="shared" ref="P3252" si="7385">SUM(D3252:O3252)</f>
        <v>#DIV/0!</v>
      </c>
    </row>
    <row r="3253" spans="1:16" x14ac:dyDescent="0.25">
      <c r="A3253" s="193" t="s">
        <v>119</v>
      </c>
      <c r="B3253" s="379"/>
      <c r="C3253" s="86" t="s">
        <v>217</v>
      </c>
      <c r="D3253" s="87" t="e">
        <f>+D3246/D3250*30</f>
        <v>#DIV/0!</v>
      </c>
      <c r="E3253" s="87" t="e">
        <f t="shared" ref="E3253:O3253" si="7386">+E3246/E3250*30</f>
        <v>#DIV/0!</v>
      </c>
      <c r="F3253" s="87" t="e">
        <f t="shared" si="7386"/>
        <v>#DIV/0!</v>
      </c>
      <c r="G3253" s="87">
        <f t="shared" si="7386"/>
        <v>0</v>
      </c>
      <c r="H3253" s="87">
        <f t="shared" si="7386"/>
        <v>0</v>
      </c>
      <c r="I3253" s="87" t="e">
        <f t="shared" si="7386"/>
        <v>#DIV/0!</v>
      </c>
      <c r="J3253" s="87" t="e">
        <f t="shared" si="7386"/>
        <v>#DIV/0!</v>
      </c>
      <c r="K3253" s="87">
        <f t="shared" si="7386"/>
        <v>0</v>
      </c>
      <c r="L3253" s="87">
        <f t="shared" si="7386"/>
        <v>0</v>
      </c>
      <c r="M3253" s="87" t="e">
        <f t="shared" si="7386"/>
        <v>#DIV/0!</v>
      </c>
      <c r="N3253" s="87" t="e">
        <f t="shared" si="7386"/>
        <v>#DIV/0!</v>
      </c>
      <c r="O3253" s="159" t="e">
        <f t="shared" si="7386"/>
        <v>#DIV/0!</v>
      </c>
      <c r="P3253" s="159"/>
    </row>
    <row r="3254" spans="1:16" x14ac:dyDescent="0.25">
      <c r="A3254" s="193" t="s">
        <v>119</v>
      </c>
      <c r="B3254" s="379"/>
      <c r="C3254" s="86" t="s">
        <v>218</v>
      </c>
      <c r="D3254" s="87" t="e">
        <f>+D3247/D3250*30</f>
        <v>#DIV/0!</v>
      </c>
      <c r="E3254" s="87" t="e">
        <f t="shared" ref="E3254:O3254" si="7387">+E3247/E3250*30</f>
        <v>#DIV/0!</v>
      </c>
      <c r="F3254" s="87" t="e">
        <f t="shared" si="7387"/>
        <v>#DIV/0!</v>
      </c>
      <c r="G3254" s="87">
        <f t="shared" si="7387"/>
        <v>215.87227804905604</v>
      </c>
      <c r="H3254" s="87">
        <f t="shared" si="7387"/>
        <v>199.85950549822712</v>
      </c>
      <c r="I3254" s="87" t="e">
        <f t="shared" si="7387"/>
        <v>#DIV/0!</v>
      </c>
      <c r="J3254" s="87" t="e">
        <f t="shared" si="7387"/>
        <v>#DIV/0!</v>
      </c>
      <c r="K3254" s="87">
        <f t="shared" si="7387"/>
        <v>107.03100151338371</v>
      </c>
      <c r="L3254" s="87">
        <f t="shared" si="7387"/>
        <v>110.43343690097835</v>
      </c>
      <c r="M3254" s="87" t="e">
        <f t="shared" si="7387"/>
        <v>#DIV/0!</v>
      </c>
      <c r="N3254" s="87" t="e">
        <f t="shared" si="7387"/>
        <v>#DIV/0!</v>
      </c>
      <c r="O3254" s="159" t="e">
        <f t="shared" si="7387"/>
        <v>#DIV/0!</v>
      </c>
      <c r="P3254" s="159"/>
    </row>
    <row r="3255" spans="1:16" x14ac:dyDescent="0.25">
      <c r="A3255" s="193" t="s">
        <v>119</v>
      </c>
      <c r="B3255" s="379"/>
      <c r="C3255" s="86" t="s">
        <v>219</v>
      </c>
      <c r="D3255" s="87" t="e">
        <f>+D3248/D3250*30</f>
        <v>#DIV/0!</v>
      </c>
      <c r="E3255" s="87" t="e">
        <f t="shared" ref="E3255:O3255" si="7388">+E3248/E3250*30</f>
        <v>#DIV/0!</v>
      </c>
      <c r="F3255" s="87" t="e">
        <f t="shared" si="7388"/>
        <v>#DIV/0!</v>
      </c>
      <c r="G3255" s="87">
        <f t="shared" si="7388"/>
        <v>173.79837152302187</v>
      </c>
      <c r="H3255" s="87">
        <f t="shared" si="7388"/>
        <v>212.00160267418849</v>
      </c>
      <c r="I3255" s="87" t="e">
        <f t="shared" si="7388"/>
        <v>#DIV/0!</v>
      </c>
      <c r="J3255" s="87" t="e">
        <f t="shared" si="7388"/>
        <v>#DIV/0!</v>
      </c>
      <c r="K3255" s="87">
        <f t="shared" si="7388"/>
        <v>77.638913742247993</v>
      </c>
      <c r="L3255" s="87">
        <f t="shared" si="7388"/>
        <v>3.3876008604081305</v>
      </c>
      <c r="M3255" s="87" t="e">
        <f t="shared" si="7388"/>
        <v>#DIV/0!</v>
      </c>
      <c r="N3255" s="87" t="e">
        <f t="shared" si="7388"/>
        <v>#DIV/0!</v>
      </c>
      <c r="O3255" s="159" t="e">
        <f t="shared" si="7388"/>
        <v>#DIV/0!</v>
      </c>
      <c r="P3255" s="159"/>
    </row>
    <row r="3256" spans="1:16" ht="15.75" thickBot="1" x14ac:dyDescent="0.3">
      <c r="A3256" s="193" t="s">
        <v>119</v>
      </c>
      <c r="B3256" s="379"/>
      <c r="C3256" s="96" t="s">
        <v>238</v>
      </c>
      <c r="D3256" s="168" t="e">
        <f>+D3249/D3250*30</f>
        <v>#DIV/0!</v>
      </c>
      <c r="E3256" s="168" t="e">
        <f t="shared" ref="E3256:O3256" si="7389">+E3249/E3250*30</f>
        <v>#DIV/0!</v>
      </c>
      <c r="F3256" s="168" t="e">
        <f t="shared" si="7389"/>
        <v>#DIV/0!</v>
      </c>
      <c r="G3256" s="168">
        <f t="shared" si="7389"/>
        <v>0</v>
      </c>
      <c r="H3256" s="168">
        <f t="shared" si="7389"/>
        <v>0</v>
      </c>
      <c r="I3256" s="168" t="e">
        <f t="shared" si="7389"/>
        <v>#DIV/0!</v>
      </c>
      <c r="J3256" s="168" t="e">
        <f t="shared" si="7389"/>
        <v>#DIV/0!</v>
      </c>
      <c r="K3256" s="168">
        <f t="shared" si="7389"/>
        <v>0</v>
      </c>
      <c r="L3256" s="168">
        <f t="shared" si="7389"/>
        <v>0</v>
      </c>
      <c r="M3256" s="168" t="e">
        <f t="shared" si="7389"/>
        <v>#DIV/0!</v>
      </c>
      <c r="N3256" s="168" t="e">
        <f t="shared" si="7389"/>
        <v>#DIV/0!</v>
      </c>
      <c r="O3256" s="169" t="e">
        <f t="shared" si="7389"/>
        <v>#DIV/0!</v>
      </c>
      <c r="P3256" s="169" t="e">
        <f t="shared" ref="P3256" si="7390">SUM(D3256:O3256)</f>
        <v>#DIV/0!</v>
      </c>
    </row>
    <row r="3257" spans="1:16" x14ac:dyDescent="0.25">
      <c r="A3257" s="193" t="s">
        <v>119</v>
      </c>
      <c r="B3257" s="379"/>
      <c r="C3257" s="76" t="s">
        <v>8</v>
      </c>
      <c r="D3257" s="170">
        <f t="shared" ref="D3257:O3257" si="7391">+D3226/D3220</f>
        <v>1.3521079028086289</v>
      </c>
      <c r="E3257" s="170">
        <f t="shared" si="7391"/>
        <v>1.3222528720558735</v>
      </c>
      <c r="F3257" s="170">
        <f t="shared" si="7391"/>
        <v>1.3222528720558737</v>
      </c>
      <c r="G3257" s="170">
        <f t="shared" si="7391"/>
        <v>1.3604912396300375</v>
      </c>
      <c r="H3257" s="170">
        <f t="shared" si="7391"/>
        <v>1.3604912396300377</v>
      </c>
      <c r="I3257" s="170">
        <f t="shared" si="7391"/>
        <v>1.3604912396300377</v>
      </c>
      <c r="J3257" s="170">
        <f t="shared" si="7391"/>
        <v>1.3273822963035713</v>
      </c>
      <c r="K3257" s="170">
        <f t="shared" si="7391"/>
        <v>1.3273822963035713</v>
      </c>
      <c r="L3257" s="170">
        <f t="shared" si="7391"/>
        <v>1.385593627203592</v>
      </c>
      <c r="M3257" s="170">
        <f t="shared" si="7391"/>
        <v>1.3521079028086291</v>
      </c>
      <c r="N3257" s="170">
        <f t="shared" si="7391"/>
        <v>1.3521079028086289</v>
      </c>
      <c r="O3257" s="171">
        <f t="shared" si="7391"/>
        <v>1.3521079028086291</v>
      </c>
      <c r="P3257" s="171"/>
    </row>
    <row r="3258" spans="1:16" x14ac:dyDescent="0.25">
      <c r="A3258" s="193" t="s">
        <v>119</v>
      </c>
      <c r="B3258" s="379"/>
      <c r="C3258" s="77" t="s">
        <v>6</v>
      </c>
      <c r="D3258" s="172">
        <f>+VLOOKUP(D3206,Conversion!$B$33:$N$71,(MATCH('Measured TV opt-pt'!D3205,butget_aylar_opt,0)+1),0)</f>
        <v>1.4212830229615727</v>
      </c>
      <c r="E3258" s="172">
        <f>+VLOOKUP(E3206,Conversion!$B$33:$N$71,(MATCH('Measured TV opt-pt'!E3205,butget_aylar_opt,0)+1),0)</f>
        <v>1.3879412224131498</v>
      </c>
      <c r="F3258" s="172">
        <f>+VLOOKUP(F3206,Conversion!$B$33:$N$71,(MATCH('Measured TV opt-pt'!F3205,butget_aylar_opt,0)+1),0)</f>
        <v>1.3879412224131498</v>
      </c>
      <c r="G3258" s="172">
        <f>+VLOOKUP(G3206,Conversion!$B$33:$N$71,(MATCH('Measured TV opt-pt'!G3205,butget_aylar_opt,0)+1),0)</f>
        <v>1.4395267054790617</v>
      </c>
      <c r="H3258" s="172">
        <f>+VLOOKUP(H3206,Conversion!$B$33:$N$71,(MATCH('Measured TV opt-pt'!H3205,butget_aylar_opt,0)+1),0)</f>
        <v>1.4395267054790617</v>
      </c>
      <c r="I3258" s="172">
        <f>+VLOOKUP(I3206,Conversion!$B$33:$N$71,(MATCH('Measured TV opt-pt'!I3205,butget_aylar_opt,0)+1),0)</f>
        <v>1.4395267054790617</v>
      </c>
      <c r="J3258" s="172">
        <f>+VLOOKUP(J3206,Conversion!$B$33:$N$71,(MATCH('Measured TV opt-pt'!J3205,butget_aylar_opt,0)+1),0)</f>
        <v>1.4020071204138036</v>
      </c>
      <c r="K3258" s="172">
        <f>+VLOOKUP(K3206,Conversion!$B$33:$N$71,(MATCH('Measured TV opt-pt'!K3205,butget_aylar_opt,0)+1),0)</f>
        <v>1.4020071204138036</v>
      </c>
      <c r="L3258" s="172">
        <f>+VLOOKUP(L3206,Conversion!$B$33:$N$71,(MATCH('Measured TV opt-pt'!L3205,butget_aylar_opt,0)+1),0)</f>
        <v>1.4574217656681872</v>
      </c>
      <c r="M3258" s="172">
        <f>+VLOOKUP(M3206,Conversion!$B$33:$N$71,(MATCH('Measured TV opt-pt'!M3205,butget_aylar_opt,0)+1),0)</f>
        <v>1.4212830229615727</v>
      </c>
      <c r="N3258" s="172">
        <f>+VLOOKUP(N3206,Conversion!$B$33:$N$71,(MATCH('Measured TV opt-pt'!N3205,butget_aylar_opt,0)+1),0)</f>
        <v>1.4212830229615727</v>
      </c>
      <c r="O3258" s="173">
        <f>+VLOOKUP(O3206,Conversion!$B$33:$N$71,(MATCH('Measured TV opt-pt'!O3205,butget_aylar_opt,0)+1),0)</f>
        <v>1.4212830229615727</v>
      </c>
      <c r="P3258" s="173"/>
    </row>
    <row r="3259" spans="1:16" ht="15.75" thickBot="1" x14ac:dyDescent="0.3">
      <c r="A3259" s="193" t="s">
        <v>119</v>
      </c>
      <c r="B3259" s="380"/>
      <c r="C3259" s="96" t="s">
        <v>7</v>
      </c>
      <c r="D3259" s="172">
        <f>+VLOOKUP(D3206,Conversion!$B$74:$N$112,(MATCH('Measured TV opt-pt'!D3205,budget_aylar_pt,0)+1),0)</f>
        <v>1.2829327826556853</v>
      </c>
      <c r="E3259" s="172">
        <f>+VLOOKUP(E3206,Conversion!$B$74:$N$112,(MATCH('Measured TV opt-pt'!E3205,budget_aylar_pt,0)+1),0)</f>
        <v>1.2565645216985974</v>
      </c>
      <c r="F3259" s="172">
        <f>+VLOOKUP(F3206,Conversion!$B$74:$N$112,(MATCH('Measured TV opt-pt'!F3205,budget_aylar_pt,0)+1),0)</f>
        <v>1.2565645216985974</v>
      </c>
      <c r="G3259" s="172">
        <f>+VLOOKUP(G3206,Conversion!$B$74:$N$112,(MATCH('Measured TV opt-pt'!G3205,budget_aylar_pt,0)+1),0)</f>
        <v>1.2814557737810139</v>
      </c>
      <c r="H3259" s="172">
        <f>+VLOOKUP(H3206,Conversion!$B$74:$N$112,(MATCH('Measured TV opt-pt'!H3205,budget_aylar_pt,0)+1),0)</f>
        <v>1.2814557737810139</v>
      </c>
      <c r="I3259" s="172">
        <f>+VLOOKUP(I3206,Conversion!$B$74:$N$112,(MATCH('Measured TV opt-pt'!I3205,budget_aylar_pt,0)+1),0)</f>
        <v>1.2814557737810139</v>
      </c>
      <c r="J3259" s="172">
        <f>+VLOOKUP(J3206,Conversion!$B$74:$N$112,(MATCH('Measured TV opt-pt'!J3205,budget_aylar_pt,0)+1),0)</f>
        <v>1.252757472193339</v>
      </c>
      <c r="K3259" s="172">
        <f>+VLOOKUP(K3206,Conversion!$B$74:$N$112,(MATCH('Measured TV opt-pt'!K3205,budget_aylar_pt,0)+1),0)</f>
        <v>1.252757472193339</v>
      </c>
      <c r="L3259" s="172">
        <f>+VLOOKUP(L3206,Conversion!$B$74:$N$112,(MATCH('Measured TV opt-pt'!L3205,budget_aylar_pt,0)+1),0)</f>
        <v>1.3137654887389967</v>
      </c>
      <c r="M3259" s="172">
        <f>+VLOOKUP(M3206,Conversion!$B$74:$N$112,(MATCH('Measured TV opt-pt'!M3205,budget_aylar_pt,0)+1),0)</f>
        <v>1.2829327826556853</v>
      </c>
      <c r="N3259" s="172">
        <f>+VLOOKUP(N3206,Conversion!$B$74:$N$112,(MATCH('Measured TV opt-pt'!N3205,budget_aylar_pt,0)+1),0)</f>
        <v>1.2829327826556853</v>
      </c>
      <c r="O3259" s="173">
        <f>+VLOOKUP(O3206,Conversion!$B$74:$N$112,(MATCH('Measured TV opt-pt'!O3205,budget_aylar_pt,0)+1),0)</f>
        <v>1.2829327826556853</v>
      </c>
      <c r="P3259" s="174"/>
    </row>
    <row r="3260" spans="1:16" ht="21.75" thickBot="1" x14ac:dyDescent="0.3">
      <c r="A3260" s="193" t="s">
        <v>119</v>
      </c>
      <c r="B3260" s="240" t="s">
        <v>126</v>
      </c>
      <c r="C3260" s="74" t="s">
        <v>107</v>
      </c>
      <c r="D3260" s="153">
        <v>1</v>
      </c>
      <c r="E3260" s="153">
        <v>2</v>
      </c>
      <c r="F3260" s="153">
        <v>3</v>
      </c>
      <c r="G3260" s="153">
        <v>4</v>
      </c>
      <c r="H3260" s="153">
        <v>5</v>
      </c>
      <c r="I3260" s="153">
        <v>6</v>
      </c>
      <c r="J3260" s="153">
        <v>7</v>
      </c>
      <c r="K3260" s="153">
        <v>8</v>
      </c>
      <c r="L3260" s="153">
        <v>9</v>
      </c>
      <c r="M3260" s="153">
        <v>10</v>
      </c>
      <c r="N3260" s="153">
        <v>11</v>
      </c>
      <c r="O3260" s="153">
        <v>12</v>
      </c>
      <c r="P3260" s="74" t="s">
        <v>127</v>
      </c>
    </row>
    <row r="3261" spans="1:16" ht="15.75" thickBot="1" x14ac:dyDescent="0.3">
      <c r="A3261" s="193" t="s">
        <v>119</v>
      </c>
      <c r="B3261" s="378" t="s">
        <v>273</v>
      </c>
      <c r="C3261" s="185" t="s">
        <v>33</v>
      </c>
      <c r="D3261" s="186" t="s">
        <v>19</v>
      </c>
      <c r="E3261" s="186" t="s">
        <v>19</v>
      </c>
      <c r="F3261" s="186" t="s">
        <v>19</v>
      </c>
      <c r="G3261" s="186" t="s">
        <v>19</v>
      </c>
      <c r="H3261" s="186" t="s">
        <v>19</v>
      </c>
      <c r="I3261" s="186" t="s">
        <v>19</v>
      </c>
      <c r="J3261" s="186" t="s">
        <v>19</v>
      </c>
      <c r="K3261" s="186" t="s">
        <v>19</v>
      </c>
      <c r="L3261" s="186" t="s">
        <v>19</v>
      </c>
      <c r="M3261" s="186" t="s">
        <v>19</v>
      </c>
      <c r="N3261" s="186" t="s">
        <v>19</v>
      </c>
      <c r="O3261" s="186" t="s">
        <v>19</v>
      </c>
      <c r="P3261" s="188" t="s">
        <v>108</v>
      </c>
    </row>
    <row r="3262" spans="1:16" x14ac:dyDescent="0.25">
      <c r="A3262" s="193" t="s">
        <v>119</v>
      </c>
      <c r="B3262" s="379"/>
      <c r="C3262" s="175" t="s">
        <v>125</v>
      </c>
      <c r="D3262" s="200"/>
      <c r="E3262" s="201"/>
      <c r="F3262" s="201"/>
      <c r="G3262" s="201"/>
      <c r="H3262" s="201"/>
      <c r="I3262" s="201"/>
      <c r="J3262" s="201"/>
      <c r="K3262" s="201"/>
      <c r="L3262" s="201"/>
      <c r="M3262" s="201"/>
      <c r="N3262" s="201"/>
      <c r="O3262" s="176"/>
      <c r="P3262" s="176">
        <f>SUM(D3262:O3262)</f>
        <v>0</v>
      </c>
    </row>
    <row r="3263" spans="1:16" x14ac:dyDescent="0.25">
      <c r="A3263" s="193" t="s">
        <v>119</v>
      </c>
      <c r="B3263" s="379"/>
      <c r="C3263" s="86" t="s">
        <v>1</v>
      </c>
      <c r="D3263" s="87">
        <f>+D3294*D3276*30</f>
        <v>0</v>
      </c>
      <c r="E3263" s="87">
        <f t="shared" ref="E3263:O3263" si="7392">+E3294*E3276*30</f>
        <v>0</v>
      </c>
      <c r="F3263" s="87">
        <f t="shared" si="7392"/>
        <v>0</v>
      </c>
      <c r="G3263" s="87">
        <f t="shared" si="7392"/>
        <v>0</v>
      </c>
      <c r="H3263" s="87">
        <f t="shared" si="7392"/>
        <v>0</v>
      </c>
      <c r="I3263" s="87">
        <f t="shared" si="7392"/>
        <v>0</v>
      </c>
      <c r="J3263" s="87">
        <f t="shared" si="7392"/>
        <v>0</v>
      </c>
      <c r="K3263" s="87">
        <f t="shared" si="7392"/>
        <v>0</v>
      </c>
      <c r="L3263" s="87">
        <f t="shared" si="7392"/>
        <v>0</v>
      </c>
      <c r="M3263" s="87">
        <f t="shared" si="7392"/>
        <v>0</v>
      </c>
      <c r="N3263" s="87">
        <f t="shared" si="7392"/>
        <v>0</v>
      </c>
      <c r="O3263" s="159">
        <f t="shared" si="7392"/>
        <v>0</v>
      </c>
      <c r="P3263" s="159">
        <f t="shared" ref="P3263" si="7393">SUM(D3263:O3263)</f>
        <v>0</v>
      </c>
    </row>
    <row r="3264" spans="1:16" x14ac:dyDescent="0.25">
      <c r="A3264" s="193" t="s">
        <v>119</v>
      </c>
      <c r="B3264" s="379"/>
      <c r="C3264" s="86" t="s">
        <v>209</v>
      </c>
      <c r="D3264" s="87">
        <f t="shared" ref="D3264:O3264" si="7394">+D3295*D3277*30</f>
        <v>0</v>
      </c>
      <c r="E3264" s="259">
        <f t="shared" si="7394"/>
        <v>0</v>
      </c>
      <c r="F3264" s="259">
        <f t="shared" si="7394"/>
        <v>0</v>
      </c>
      <c r="G3264" s="259">
        <f t="shared" si="7394"/>
        <v>0</v>
      </c>
      <c r="H3264" s="259">
        <f t="shared" si="7394"/>
        <v>0</v>
      </c>
      <c r="I3264" s="259">
        <f t="shared" si="7394"/>
        <v>0</v>
      </c>
      <c r="J3264" s="259">
        <f t="shared" si="7394"/>
        <v>0</v>
      </c>
      <c r="K3264" s="259">
        <f t="shared" si="7394"/>
        <v>0</v>
      </c>
      <c r="L3264" s="259">
        <f t="shared" si="7394"/>
        <v>0</v>
      </c>
      <c r="M3264" s="259">
        <f t="shared" si="7394"/>
        <v>0</v>
      </c>
      <c r="N3264" s="259">
        <f t="shared" si="7394"/>
        <v>0</v>
      </c>
      <c r="O3264" s="260">
        <f t="shared" si="7394"/>
        <v>0</v>
      </c>
      <c r="P3264" s="260"/>
    </row>
    <row r="3265" spans="1:16" x14ac:dyDescent="0.25">
      <c r="A3265" s="193" t="s">
        <v>119</v>
      </c>
      <c r="B3265" s="379"/>
      <c r="C3265" s="86" t="s">
        <v>210</v>
      </c>
      <c r="D3265" s="87">
        <f t="shared" ref="D3265:O3265" si="7395">+D3296*D3278*30</f>
        <v>0</v>
      </c>
      <c r="E3265" s="259">
        <f t="shared" si="7395"/>
        <v>0</v>
      </c>
      <c r="F3265" s="259">
        <f t="shared" si="7395"/>
        <v>0</v>
      </c>
      <c r="G3265" s="259">
        <f t="shared" si="7395"/>
        <v>0</v>
      </c>
      <c r="H3265" s="259">
        <f t="shared" si="7395"/>
        <v>0</v>
      </c>
      <c r="I3265" s="259">
        <f t="shared" si="7395"/>
        <v>0</v>
      </c>
      <c r="J3265" s="259">
        <f t="shared" si="7395"/>
        <v>0</v>
      </c>
      <c r="K3265" s="259">
        <f t="shared" si="7395"/>
        <v>0</v>
      </c>
      <c r="L3265" s="259">
        <f t="shared" si="7395"/>
        <v>0</v>
      </c>
      <c r="M3265" s="259">
        <f t="shared" si="7395"/>
        <v>0</v>
      </c>
      <c r="N3265" s="259">
        <f t="shared" si="7395"/>
        <v>0</v>
      </c>
      <c r="O3265" s="260">
        <f t="shared" si="7395"/>
        <v>0</v>
      </c>
      <c r="P3265" s="260"/>
    </row>
    <row r="3266" spans="1:16" x14ac:dyDescent="0.25">
      <c r="A3266" s="193" t="s">
        <v>119</v>
      </c>
      <c r="B3266" s="379"/>
      <c r="C3266" s="86" t="s">
        <v>211</v>
      </c>
      <c r="D3266" s="87">
        <f t="shared" ref="D3266:O3266" si="7396">+D3297*D3279*30</f>
        <v>0</v>
      </c>
      <c r="E3266" s="259">
        <f t="shared" si="7396"/>
        <v>0</v>
      </c>
      <c r="F3266" s="259">
        <f t="shared" si="7396"/>
        <v>0</v>
      </c>
      <c r="G3266" s="259">
        <f t="shared" si="7396"/>
        <v>0</v>
      </c>
      <c r="H3266" s="259">
        <f t="shared" si="7396"/>
        <v>0</v>
      </c>
      <c r="I3266" s="259">
        <f t="shared" si="7396"/>
        <v>0</v>
      </c>
      <c r="J3266" s="259">
        <f t="shared" si="7396"/>
        <v>0</v>
      </c>
      <c r="K3266" s="259">
        <f t="shared" si="7396"/>
        <v>0</v>
      </c>
      <c r="L3266" s="259">
        <f t="shared" si="7396"/>
        <v>0</v>
      </c>
      <c r="M3266" s="259">
        <f t="shared" si="7396"/>
        <v>0</v>
      </c>
      <c r="N3266" s="259">
        <f t="shared" si="7396"/>
        <v>0</v>
      </c>
      <c r="O3266" s="260">
        <f t="shared" si="7396"/>
        <v>0</v>
      </c>
      <c r="P3266" s="260"/>
    </row>
    <row r="3267" spans="1:16" ht="15.75" thickBot="1" x14ac:dyDescent="0.3">
      <c r="A3267" s="193" t="s">
        <v>119</v>
      </c>
      <c r="B3267" s="379"/>
      <c r="C3267" s="96" t="s">
        <v>227</v>
      </c>
      <c r="D3267" s="87">
        <f t="shared" ref="D3267:O3267" si="7397">+D3298*D3280*30</f>
        <v>0</v>
      </c>
      <c r="E3267" s="90">
        <f t="shared" si="7397"/>
        <v>0</v>
      </c>
      <c r="F3267" s="90">
        <f t="shared" si="7397"/>
        <v>0</v>
      </c>
      <c r="G3267" s="90">
        <f t="shared" si="7397"/>
        <v>0</v>
      </c>
      <c r="H3267" s="90">
        <f t="shared" si="7397"/>
        <v>0</v>
      </c>
      <c r="I3267" s="90">
        <f t="shared" si="7397"/>
        <v>0</v>
      </c>
      <c r="J3267" s="90">
        <f t="shared" si="7397"/>
        <v>0</v>
      </c>
      <c r="K3267" s="90">
        <f t="shared" si="7397"/>
        <v>0</v>
      </c>
      <c r="L3267" s="90">
        <f t="shared" si="7397"/>
        <v>0</v>
      </c>
      <c r="M3267" s="90">
        <f t="shared" si="7397"/>
        <v>0</v>
      </c>
      <c r="N3267" s="90">
        <f t="shared" si="7397"/>
        <v>0</v>
      </c>
      <c r="O3267" s="160">
        <f t="shared" si="7397"/>
        <v>0</v>
      </c>
      <c r="P3267" s="160">
        <f t="shared" ref="P3267" si="7398">SUM(D3267:O3267)</f>
        <v>0</v>
      </c>
    </row>
    <row r="3268" spans="1:16" ht="15.75" thickBot="1" x14ac:dyDescent="0.3">
      <c r="A3268" s="193" t="s">
        <v>119</v>
      </c>
      <c r="B3268" s="379"/>
      <c r="C3268" s="281" t="s">
        <v>108</v>
      </c>
      <c r="D3268" s="282">
        <f>SUM(D3269:D3273)</f>
        <v>1</v>
      </c>
      <c r="E3268" s="282">
        <f t="shared" ref="E3268:O3268" si="7399">SUM(E3269:E3273)</f>
        <v>1.0034229363724529</v>
      </c>
      <c r="F3268" s="282">
        <f t="shared" si="7399"/>
        <v>0.99999999999999989</v>
      </c>
      <c r="G3268" s="282">
        <f t="shared" si="7399"/>
        <v>0.99999999999999989</v>
      </c>
      <c r="H3268" s="282">
        <f t="shared" si="7399"/>
        <v>1</v>
      </c>
      <c r="I3268" s="282">
        <f t="shared" si="7399"/>
        <v>1.0000000000000002</v>
      </c>
      <c r="J3268" s="282">
        <f t="shared" si="7399"/>
        <v>0.99999999999999978</v>
      </c>
      <c r="K3268" s="282">
        <f t="shared" si="7399"/>
        <v>0.99999999999999978</v>
      </c>
      <c r="L3268" s="282">
        <f t="shared" si="7399"/>
        <v>1</v>
      </c>
      <c r="M3268" s="282">
        <f t="shared" si="7399"/>
        <v>1.0000000000000002</v>
      </c>
      <c r="N3268" s="282">
        <f t="shared" si="7399"/>
        <v>1</v>
      </c>
      <c r="O3268" s="282">
        <f t="shared" si="7399"/>
        <v>0.99999999999999989</v>
      </c>
      <c r="P3268" s="268"/>
    </row>
    <row r="3269" spans="1:16" ht="15.75" thickBot="1" x14ac:dyDescent="0.3">
      <c r="A3269" s="193" t="s">
        <v>119</v>
      </c>
      <c r="B3269" s="379"/>
      <c r="C3269" s="245" t="s">
        <v>196</v>
      </c>
      <c r="D3269" s="246">
        <v>0.748</v>
      </c>
      <c r="E3269" s="246">
        <v>0.71289999999999998</v>
      </c>
      <c r="F3269" s="246">
        <v>0.70128149006739837</v>
      </c>
      <c r="G3269" s="246">
        <v>0.53018436569432525</v>
      </c>
      <c r="H3269" s="246">
        <v>0.5423765464750937</v>
      </c>
      <c r="I3269" s="246">
        <v>0.58843916554063314</v>
      </c>
      <c r="J3269" s="246">
        <v>0.60561377608760258</v>
      </c>
      <c r="K3269" s="246">
        <v>0.80100224649177598</v>
      </c>
      <c r="L3269" s="246">
        <v>0.74479587945877479</v>
      </c>
      <c r="M3269" s="246">
        <v>0.79328167047923914</v>
      </c>
      <c r="N3269" s="246">
        <v>0.79251746496726783</v>
      </c>
      <c r="O3269" s="246">
        <v>0.75240999999999991</v>
      </c>
      <c r="P3269" s="268"/>
    </row>
    <row r="3270" spans="1:16" ht="15.75" thickBot="1" x14ac:dyDescent="0.3">
      <c r="A3270" s="193" t="s">
        <v>119</v>
      </c>
      <c r="B3270" s="379"/>
      <c r="C3270" s="245" t="s">
        <v>197</v>
      </c>
      <c r="D3270" s="246"/>
      <c r="E3270" s="246">
        <v>3.4229363724529492E-3</v>
      </c>
      <c r="F3270" s="246"/>
      <c r="G3270" s="246"/>
      <c r="H3270" s="246"/>
      <c r="I3270" s="246"/>
      <c r="J3270" s="246"/>
      <c r="K3270" s="246"/>
      <c r="L3270" s="246"/>
      <c r="M3270" s="246"/>
      <c r="N3270" s="246"/>
      <c r="O3270" s="246"/>
      <c r="P3270" s="268"/>
    </row>
    <row r="3271" spans="1:16" ht="15.75" thickBot="1" x14ac:dyDescent="0.3">
      <c r="A3271" s="193" t="s">
        <v>119</v>
      </c>
      <c r="B3271" s="379"/>
      <c r="C3271" s="245" t="s">
        <v>199</v>
      </c>
      <c r="D3271" s="310">
        <v>0.252</v>
      </c>
      <c r="E3271" s="246">
        <v>0.28710000000000002</v>
      </c>
      <c r="F3271" s="246">
        <v>0.27946524626273334</v>
      </c>
      <c r="G3271" s="246">
        <v>0.26027151737500415</v>
      </c>
      <c r="H3271" s="246">
        <v>0.22206611722025232</v>
      </c>
      <c r="I3271" s="246">
        <v>0.23470428159927745</v>
      </c>
      <c r="J3271" s="246">
        <v>0.15048175443375286</v>
      </c>
      <c r="K3271" s="246">
        <v>0.11533513094114624</v>
      </c>
      <c r="L3271" s="246">
        <v>0.2476086029169918</v>
      </c>
      <c r="M3271" s="246">
        <v>0.18024296287308908</v>
      </c>
      <c r="N3271" s="246">
        <v>0.19496532528723082</v>
      </c>
      <c r="O3271" s="246">
        <v>0.24758999999999998</v>
      </c>
      <c r="P3271" s="268"/>
    </row>
    <row r="3272" spans="1:16" ht="15.75" thickBot="1" x14ac:dyDescent="0.3">
      <c r="A3272" s="193" t="s">
        <v>119</v>
      </c>
      <c r="B3272" s="379"/>
      <c r="C3272" s="245" t="s">
        <v>198</v>
      </c>
      <c r="D3272" s="246"/>
      <c r="E3272" s="246"/>
      <c r="F3272" s="246">
        <v>1.9253263669868261E-2</v>
      </c>
      <c r="G3272" s="246">
        <v>0.20954411693067052</v>
      </c>
      <c r="H3272" s="246">
        <v>0.23555733630465386</v>
      </c>
      <c r="I3272" s="246">
        <v>0.17685655286008953</v>
      </c>
      <c r="J3272" s="246">
        <v>0.24390446947864436</v>
      </c>
      <c r="K3272" s="246">
        <v>8.3662622567077571E-2</v>
      </c>
      <c r="L3272" s="246">
        <v>7.5955176242334761E-3</v>
      </c>
      <c r="M3272" s="246">
        <v>2.6475366647671975E-2</v>
      </c>
      <c r="N3272" s="246">
        <v>1.2517209745501362E-2</v>
      </c>
      <c r="O3272" s="246">
        <v>0</v>
      </c>
      <c r="P3272" s="268"/>
    </row>
    <row r="3273" spans="1:16" ht="15.75" thickBot="1" x14ac:dyDescent="0.3">
      <c r="A3273" s="193" t="s">
        <v>119</v>
      </c>
      <c r="B3273" s="379"/>
      <c r="C3273" s="248" t="s">
        <v>228</v>
      </c>
      <c r="D3273" s="249"/>
      <c r="E3273" s="249"/>
      <c r="F3273" s="249"/>
      <c r="G3273" s="249"/>
      <c r="H3273" s="249"/>
      <c r="I3273" s="249"/>
      <c r="J3273" s="249"/>
      <c r="K3273" s="249"/>
      <c r="L3273" s="249"/>
      <c r="M3273" s="249"/>
      <c r="N3273" s="249"/>
      <c r="O3273" s="249"/>
      <c r="P3273" s="177"/>
    </row>
    <row r="3274" spans="1:16" ht="15.75" thickBot="1" x14ac:dyDescent="0.3">
      <c r="A3274" s="193"/>
      <c r="B3274" s="379"/>
      <c r="C3274" s="306" t="s">
        <v>278</v>
      </c>
      <c r="D3274" s="309">
        <v>1</v>
      </c>
      <c r="E3274" s="309">
        <v>1</v>
      </c>
      <c r="F3274" s="309">
        <v>1</v>
      </c>
      <c r="G3274" s="309">
        <v>1</v>
      </c>
      <c r="H3274" s="309">
        <v>1</v>
      </c>
      <c r="I3274" s="309">
        <v>1</v>
      </c>
      <c r="J3274" s="309">
        <v>1</v>
      </c>
      <c r="K3274" s="309">
        <v>1</v>
      </c>
      <c r="L3274" s="309">
        <v>1</v>
      </c>
      <c r="M3274" s="309">
        <v>1</v>
      </c>
      <c r="N3274" s="309">
        <v>1</v>
      </c>
      <c r="O3274" s="309">
        <v>1</v>
      </c>
      <c r="P3274" s="308"/>
    </row>
    <row r="3275" spans="1:16" x14ac:dyDescent="0.25">
      <c r="A3275" s="193" t="s">
        <v>119</v>
      </c>
      <c r="B3275" s="379"/>
      <c r="C3275" s="154" t="s">
        <v>14</v>
      </c>
      <c r="D3275" s="155">
        <f>+SUMPRODUCT(D3276:D3280,D3269:D3273)</f>
        <v>19.58352215817942</v>
      </c>
      <c r="E3275" s="155">
        <f t="shared" ref="E3275:O3275" si="7400">+SUMPRODUCT(E3276:E3280,E3269:E3273)</f>
        <v>20.049272936747769</v>
      </c>
      <c r="F3275" s="155">
        <f t="shared" si="7400"/>
        <v>21.911004599411875</v>
      </c>
      <c r="G3275" s="155">
        <f t="shared" si="7400"/>
        <v>29.16687123713907</v>
      </c>
      <c r="H3275" s="155">
        <f t="shared" si="7400"/>
        <v>34.321317677577781</v>
      </c>
      <c r="I3275" s="155">
        <f t="shared" si="7400"/>
        <v>32.190963683640902</v>
      </c>
      <c r="J3275" s="155">
        <f t="shared" si="7400"/>
        <v>20.678638682002358</v>
      </c>
      <c r="K3275" s="155">
        <f t="shared" si="7400"/>
        <v>17.4693625495836</v>
      </c>
      <c r="L3275" s="155">
        <f t="shared" si="7400"/>
        <v>24.389381806697809</v>
      </c>
      <c r="M3275" s="155">
        <f t="shared" si="7400"/>
        <v>28.661474887727689</v>
      </c>
      <c r="N3275" s="155">
        <f t="shared" si="7400"/>
        <v>28.774042415346749</v>
      </c>
      <c r="O3275" s="156">
        <f t="shared" si="7400"/>
        <v>25.54849701210248</v>
      </c>
      <c r="P3275" s="156"/>
    </row>
    <row r="3276" spans="1:16" x14ac:dyDescent="0.25">
      <c r="A3276" s="193" t="s">
        <v>119</v>
      </c>
      <c r="B3276" s="379"/>
      <c r="C3276" s="77" t="s">
        <v>34</v>
      </c>
      <c r="D3276" s="243">
        <f>+IF(D3274=1,D3288*'CPP Detay Tum Ay'!D$38+(1-'Measured TV opt-pt'!D3288)*'CPP Detay Tum Ay'!D$20,IF(D3274=2,D3288*'CPP Detay (düşük)'!D$38+(1-'Measured TV opt-pt'!D3288)*'CPP Detay (düşük)'!D$20,IF(D3274=3,D3288*'CPP Detay (yüksek)'!D$38+(1-'Measured TV opt-pt'!D3288)*'CPP Detay (yüksek)'!D$20,"Girilen Rakamda Hata Var")))</f>
        <v>18.582325349092873</v>
      </c>
      <c r="E3276" s="243">
        <f>+IF(E3274=1,E3288*'CPP Detay Tum Ay'!E$38+(1-'Measured TV opt-pt'!E3288)*'CPP Detay Tum Ay'!E$20,IF(E3274=2,E3288*'CPP Detay (düşük)'!E$38+(1-'Measured TV opt-pt'!E3288)*'CPP Detay (düşük)'!E$20,IF(E3274=3,E3288*'CPP Detay (yüksek)'!E$38+(1-'Measured TV opt-pt'!E3288)*'CPP Detay (yüksek)'!E$20,"Girilen Rakamda Hata Var")))</f>
        <v>18.557200451457916</v>
      </c>
      <c r="F3276" s="161">
        <f>+IF(F3274=1,F3288*'CPP Detay Tum Ay'!F$38+(1-'Measured TV opt-pt'!F3288)*'CPP Detay Tum Ay'!F$20,IF(F3274=2,F3288*'CPP Detay (düşük)'!F$38+(1-'Measured TV opt-pt'!F3288)*'CPP Detay (düşük)'!F$20,IF(F3274=3,F3288*'CPP Detay (yüksek)'!F$38+(1-'Measured TV opt-pt'!F3288)*'CPP Detay (yüksek)'!F$20,"Girilen Rakamda Hata Var")))</f>
        <v>20.009552473459905</v>
      </c>
      <c r="G3276" s="161">
        <f>+IF(G3274=1,G3288*'CPP Detay Tum Ay'!G$38+(1-'Measured TV opt-pt'!G3288)*'CPP Detay Tum Ay'!G$20,IF(G3274=2,G3288*'CPP Detay (düşük)'!G$38+(1-'Measured TV opt-pt'!G3288)*'CPP Detay (düşük)'!G$20,IF(G3274=3,G3288*'CPP Detay (yüksek)'!G$38+(1-'Measured TV opt-pt'!G3288)*'CPP Detay (yüksek)'!G$20,"Girilen Rakamda Hata Var")))</f>
        <v>25.935074623908964</v>
      </c>
      <c r="H3276" s="161">
        <f>+IF(H3274=1,H3288*'CPP Detay Tum Ay'!H$38+(1-'Measured TV opt-pt'!H3288)*'CPP Detay Tum Ay'!H$20,IF(H3274=2,H3288*'CPP Detay (düşük)'!H$38+(1-'Measured TV opt-pt'!H3288)*'CPP Detay (düşük)'!H$20,IF(H3274=3,H3288*'CPP Detay (yüksek)'!H$38+(1-'Measured TV opt-pt'!H3288)*'CPP Detay (yüksek)'!H$20,"Girilen Rakamda Hata Var")))</f>
        <v>30.55844042177371</v>
      </c>
      <c r="I3276" s="161">
        <f>+IF(I3274=1,I3288*'CPP Detay Tum Ay'!I$38+(1-'Measured TV opt-pt'!I3288)*'CPP Detay Tum Ay'!I$20,IF(I3274=2,I3288*'CPP Detay (düşük)'!I$38+(1-'Measured TV opt-pt'!I3288)*'CPP Detay (düşük)'!I$20,IF(I3274=3,I3288*'CPP Detay (yüksek)'!I$38+(1-'Measured TV opt-pt'!I3288)*'CPP Detay (yüksek)'!I$20,"Girilen Rakamda Hata Var")))</f>
        <v>29.107298630064239</v>
      </c>
      <c r="J3276" s="161">
        <f>+IF(J3274=1,J3288*'CPP Detay Tum Ay'!J$38+(1-'Measured TV opt-pt'!J3288)*'CPP Detay Tum Ay'!J$20,IF(J3274=2,J3288*'CPP Detay (düşük)'!J$38+(1-'Measured TV opt-pt'!J3288)*'CPP Detay (düşük)'!J$20,IF(J3274=3,J3288*'CPP Detay (yüksek)'!J$38+(1-'Measured TV opt-pt'!J3288)*'CPP Detay (yüksek)'!J$20,"Girilen Rakamda Hata Var")))</f>
        <v>19.191976676831089</v>
      </c>
      <c r="K3276" s="161">
        <f>+IF(K3274=1,K3288*'CPP Detay Tum Ay'!K$38+(1-'Measured TV opt-pt'!K3288)*'CPP Detay Tum Ay'!K$20,IF(K3274=2,K3288*'CPP Detay (düşük)'!K$38+(1-'Measured TV opt-pt'!K3288)*'CPP Detay (düşük)'!K$20,IF(K3274=3,K3288*'CPP Detay (yüksek)'!K$38+(1-'Measured TV opt-pt'!K3288)*'CPP Detay (yüksek)'!K$20,"Girilen Rakamda Hata Var")))</f>
        <v>17.21186243004767</v>
      </c>
      <c r="L3276" s="255">
        <f>+IF(L3274=1,L3288*'CPP Detay Tum Ay'!L$38+(1-'Measured TV opt-pt'!L3288)*'CPP Detay Tum Ay'!L$20,IF(L3274=2,L3288*'CPP Detay (düşük)'!L$38+(1-'Measured TV opt-pt'!L3288)*'CPP Detay (düşük)'!L$20,IF(L3274=3,L3288*'CPP Detay (yüksek)'!L$38+(1-'Measured TV opt-pt'!L3288)*'CPP Detay (yüksek)'!L$20,"Girilen Rakamda Hata Var")))</f>
        <v>22.850775945367754</v>
      </c>
      <c r="M3276" s="255">
        <f>+IF(M3274=1,M3288*'CPP Detay Tum Ay'!M$38+(1-'Measured TV opt-pt'!M3288)*'CPP Detay Tum Ay'!M$20,IF(M3274=2,M3288*'CPP Detay (düşük)'!M$38+(1-'Measured TV opt-pt'!M3288)*'CPP Detay (düşük)'!M$20,IF(M3274=3,M3288*'CPP Detay (yüksek)'!M$38+(1-'Measured TV opt-pt'!M3288)*'CPP Detay (yüksek)'!M$20,"Girilen Rakamda Hata Var")))</f>
        <v>27.125471568663489</v>
      </c>
      <c r="N3276" s="255">
        <f>+IF(N3274=1,N3288*'CPP Detay Tum Ay'!N$38+(1-'Measured TV opt-pt'!N3288)*'CPP Detay Tum Ay'!N$20,IF(N3274=2,N3288*'CPP Detay (düşük)'!N$38+(1-'Measured TV opt-pt'!N3288)*'CPP Detay (düşük)'!N$20,IF(N3274=3,N3288*'CPP Detay (yüksek)'!N$38+(1-'Measured TV opt-pt'!N3288)*'CPP Detay (yüksek)'!N$20,"Girilen Rakamda Hata Var")))</f>
        <v>27.337754911797255</v>
      </c>
      <c r="O3276" s="256">
        <f>+IF(O3274=1,O3288*'CPP Detay Tum Ay'!O$38+(1-'Measured TV opt-pt'!O3288)*'CPP Detay Tum Ay'!O$20,IF(O3274=2,O3288*'CPP Detay (düşük)'!O$38+(1-'Measured TV opt-pt'!O3288)*'CPP Detay (düşük)'!O$20,IF(O3274=3,O3288*'CPP Detay (yüksek)'!O$38+(1-'Measured TV opt-pt'!O3288)*'CPP Detay (yüksek)'!O$20,"Girilen Rakamda Hata Var")))</f>
        <v>24.169257799111413</v>
      </c>
      <c r="P3276" s="162"/>
    </row>
    <row r="3277" spans="1:16" x14ac:dyDescent="0.25">
      <c r="A3277" s="193" t="s">
        <v>119</v>
      </c>
      <c r="B3277" s="379"/>
      <c r="C3277" s="77" t="s">
        <v>194</v>
      </c>
      <c r="D3277" s="243">
        <f>+IF(D3274=1,D3289*'CPP Detay Tum Ay'!D$94+(1-'Measured TV opt-pt'!D3289)*'CPP Detay Tum Ay'!D$76,IF(D3274=2,D3289*'CPP Detay (düşük)'!D$94+(1-'Measured TV opt-pt'!D3289)*'CPP Detay (düşük)'!D$76,IF(D3274=3,D3289*'CPP Detay (yüksek)'!D$94+(1-'Measured TV opt-pt'!D3289)*'CPP Detay (yüksek)'!D$76,"Girilen Rakamda Hata Var")))</f>
        <v>0</v>
      </c>
      <c r="E3277" s="243">
        <f>+IF(E3274=1,E3289*'CPP Detay Tum Ay'!E$94+(1-'Measured TV opt-pt'!E3289)*'CPP Detay Tum Ay'!E$76,IF(E3274=2,E3289*'CPP Detay (düşük)'!E$94+(1-'Measured TV opt-pt'!E3289)*'CPP Detay (düşük)'!E$76,IF(E3274=3,E3289*'CPP Detay (yüksek)'!E$94+(1-'Measured TV opt-pt'!E3289)*'CPP Detay (yüksek)'!E$76,"Girilen Rakamda Hata Var")))</f>
        <v>0</v>
      </c>
      <c r="F3277" s="243">
        <f>+IF(F3274=1,F3289*'CPP Detay Tum Ay'!F$94+(1-'Measured TV opt-pt'!F3289)*'CPP Detay Tum Ay'!F$76,IF(F3274=2,F3289*'CPP Detay (düşük)'!F$94+(1-'Measured TV opt-pt'!F3289)*'CPP Detay (düşük)'!F$76,IF(F3274=3,F3289*'CPP Detay (yüksek)'!F$94+(1-'Measured TV opt-pt'!F3289)*'CPP Detay (yüksek)'!F$76,"Girilen Rakamda Hata Var")))</f>
        <v>0</v>
      </c>
      <c r="G3277" s="243">
        <f>+IF(G3274=1,G3289*'CPP Detay Tum Ay'!G$94+(1-'Measured TV opt-pt'!G3289)*'CPP Detay Tum Ay'!G$76,IF(G3274=2,G3289*'CPP Detay (düşük)'!G$94+(1-'Measured TV opt-pt'!G3289)*'CPP Detay (düşük)'!G$76,IF(G3274=3,G3289*'CPP Detay (yüksek)'!G$94+(1-'Measured TV opt-pt'!G3289)*'CPP Detay (yüksek)'!G$76,"Girilen Rakamda Hata Var")))</f>
        <v>0</v>
      </c>
      <c r="H3277" s="243">
        <f>+IF(H3274=1,H3289*'CPP Detay Tum Ay'!H$94+(1-'Measured TV opt-pt'!H3289)*'CPP Detay Tum Ay'!H$76,IF(H3274=2,H3289*'CPP Detay (düşük)'!H$94+(1-'Measured TV opt-pt'!H3289)*'CPP Detay (düşük)'!H$76,IF(H3274=3,H3289*'CPP Detay (yüksek)'!H$94+(1-'Measured TV opt-pt'!H3289)*'CPP Detay (yüksek)'!H$76,"Girilen Rakamda Hata Var")))</f>
        <v>0</v>
      </c>
      <c r="I3277" s="243">
        <f>+IF(I3274=1,I3289*'CPP Detay Tum Ay'!I$94+(1-'Measured TV opt-pt'!I3289)*'CPP Detay Tum Ay'!I$76,IF(I3274=2,I3289*'CPP Detay (düşük)'!I$94+(1-'Measured TV opt-pt'!I3289)*'CPP Detay (düşük)'!I$76,IF(I3274=3,I3289*'CPP Detay (yüksek)'!I$94+(1-'Measured TV opt-pt'!I3289)*'CPP Detay (yüksek)'!I$76,"Girilen Rakamda Hata Var")))</f>
        <v>0</v>
      </c>
      <c r="J3277" s="243">
        <f>+IF(J3274=1,J3289*'CPP Detay Tum Ay'!J$94+(1-'Measured TV opt-pt'!J3289)*'CPP Detay Tum Ay'!J$76,IF(J3274=2,J3289*'CPP Detay (düşük)'!J$94+(1-'Measured TV opt-pt'!J3289)*'CPP Detay (düşük)'!J$76,IF(J3274=3,J3289*'CPP Detay (yüksek)'!J$94+(1-'Measured TV opt-pt'!J3289)*'CPP Detay (yüksek)'!J$76,"Girilen Rakamda Hata Var")))</f>
        <v>0</v>
      </c>
      <c r="K3277" s="243">
        <f>+IF(K3274=1,K3289*'CPP Detay Tum Ay'!K$94+(1-'Measured TV opt-pt'!K3289)*'CPP Detay Tum Ay'!K$76,IF(K3274=2,K3289*'CPP Detay (düşük)'!K$94+(1-'Measured TV opt-pt'!K3289)*'CPP Detay (düşük)'!K$76,IF(K3274=3,K3289*'CPP Detay (yüksek)'!K$94+(1-'Measured TV opt-pt'!K3289)*'CPP Detay (yüksek)'!K$76,"Girilen Rakamda Hata Var")))</f>
        <v>0</v>
      </c>
      <c r="L3277" s="257">
        <f>+IF(L3274=1,L3289*'CPP Detay Tum Ay'!L$94+(1-'Measured TV opt-pt'!L3289)*'CPP Detay Tum Ay'!L$76,IF(L3274=2,L3289*'CPP Detay (düşük)'!L$94+(1-'Measured TV opt-pt'!L3289)*'CPP Detay (düşük)'!L$76,IF(L3274=3,L3289*'CPP Detay (yüksek)'!L$94+(1-'Measured TV opt-pt'!L3289)*'CPP Detay (yüksek)'!L$76,"Girilen Rakamda Hata Var")))</f>
        <v>0</v>
      </c>
      <c r="M3277" s="257">
        <f>+IF(M3274=1,M3289*'CPP Detay Tum Ay'!M$94+(1-'Measured TV opt-pt'!M3289)*'CPP Detay Tum Ay'!M$76,IF(M3274=2,M3289*'CPP Detay (düşük)'!M$94+(1-'Measured TV opt-pt'!M3289)*'CPP Detay (düşük)'!M$76,IF(M3274=3,M3289*'CPP Detay (yüksek)'!M$94+(1-'Measured TV opt-pt'!M3289)*'CPP Detay (yüksek)'!M$76,"Girilen Rakamda Hata Var")))</f>
        <v>0</v>
      </c>
      <c r="N3277" s="257">
        <f>+IF(N3274=1,N3289*'CPP Detay Tum Ay'!N$94+(1-'Measured TV opt-pt'!N3289)*'CPP Detay Tum Ay'!N$76,IF(N3274=2,N3289*'CPP Detay (düşük)'!N$94+(1-'Measured TV opt-pt'!N3289)*'CPP Detay (düşük)'!N$76,IF(N3274=3,N3289*'CPP Detay (yüksek)'!N$94+(1-'Measured TV opt-pt'!N3289)*'CPP Detay (yüksek)'!N$76,"Girilen Rakamda Hata Var")))</f>
        <v>0</v>
      </c>
      <c r="O3277" s="258">
        <f>+IF(O3274=1,O3289*'CPP Detay Tum Ay'!O$94+(1-'Measured TV opt-pt'!O3289)*'CPP Detay Tum Ay'!O$76,IF(O3274=2,O3289*'CPP Detay (düşük)'!O$94+(1-'Measured TV opt-pt'!O3289)*'CPP Detay (düşük)'!O$76,IF(O3274=3,O3289*'CPP Detay (yüksek)'!O$94+(1-'Measured TV opt-pt'!O3289)*'CPP Detay (yüksek)'!O$76,"Girilen Rakamda Hata Var")))</f>
        <v>0</v>
      </c>
      <c r="P3277" s="244"/>
    </row>
    <row r="3278" spans="1:16" x14ac:dyDescent="0.25">
      <c r="A3278" s="193" t="s">
        <v>119</v>
      </c>
      <c r="B3278" s="379"/>
      <c r="C3278" s="77" t="s">
        <v>195</v>
      </c>
      <c r="D3278" s="243">
        <f>+IF(D3274=1,D3290*'CPP Detay Tum Ay'!D$150+(1-'Measured TV opt-pt'!D3290)*'CPP Detay Tum Ay'!D$132,IF(D3274=2,D3290*'CPP Detay (düşük)'!D$150+(1-'Measured TV opt-pt'!D3290)*'CPP Detay (düşük)'!D$132,IF(D3274=3,D3290*'CPP Detay (yüksek)'!D$150+(1-'Measured TV opt-pt'!D3290)*'CPP Detay (yüksek)'!D$132,"Girilen Rakamda Hata Var")))</f>
        <v>22.555328559753779</v>
      </c>
      <c r="E3278" s="243">
        <f>+IF(E3274=1,E3290*'CPP Detay Tum Ay'!E$150+(1-'Measured TV opt-pt'!E3290)*'CPP Detay Tum Ay'!E$132,IF(E3274=2,E3290*'CPP Detay (düşük)'!E$150+(1-'Measured TV opt-pt'!E3290)*'CPP Detay (düşük)'!E$132,IF(E3274=3,E3290*'CPP Detay (yüksek)'!E$150+(1-'Measured TV opt-pt'!E3290)*'CPP Detay (yüksek)'!E$132,"Girilen Rakamda Hata Var")))</f>
        <v>23.754248467096552</v>
      </c>
      <c r="F3278" s="243">
        <f>+IF(F3274=1,F3290*'CPP Detay Tum Ay'!F$150+(1-'Measured TV opt-pt'!F3290)*'CPP Detay Tum Ay'!F$132,IF(F3274=2,F3290*'CPP Detay (düşük)'!F$150+(1-'Measured TV opt-pt'!F3290)*'CPP Detay (düşük)'!F$132,IF(F3274=3,F3290*'CPP Detay (yüksek)'!F$150+(1-'Measured TV opt-pt'!F3290)*'CPP Detay (yüksek)'!F$132,"Girilen Rakamda Hata Var")))</f>
        <v>26.784840463202428</v>
      </c>
      <c r="G3278" s="243">
        <f>+IF(G3274=1,G3290*'CPP Detay Tum Ay'!G$150+(1-'Measured TV opt-pt'!G3290)*'CPP Detay Tum Ay'!G$132,IF(G3274=2,G3290*'CPP Detay (düşük)'!G$150+(1-'Measured TV opt-pt'!G3290)*'CPP Detay (düşük)'!G$132,IF(G3274=3,G3290*'CPP Detay (yüksek)'!G$150+(1-'Measured TV opt-pt'!G3290)*'CPP Detay (yüksek)'!G$132,"Girilen Rakamda Hata Var")))</f>
        <v>33.250313237817814</v>
      </c>
      <c r="H3278" s="243">
        <f>+IF(H3274=1,H3290*'CPP Detay Tum Ay'!H$150+(1-'Measured TV opt-pt'!H3290)*'CPP Detay Tum Ay'!H$132,IF(H3274=2,H3290*'CPP Detay (düşük)'!H$150+(1-'Measured TV opt-pt'!H3290)*'CPP Detay (düşük)'!H$132,IF(H3274=3,H3290*'CPP Detay (yüksek)'!H$150+(1-'Measured TV opt-pt'!H3290)*'CPP Detay (yüksek)'!H$132,"Girilen Rakamda Hata Var")))</f>
        <v>39.313858365178525</v>
      </c>
      <c r="I3278" s="243">
        <f>+IF(I3274=1,I3290*'CPP Detay Tum Ay'!I$150+(1-'Measured TV opt-pt'!I3290)*'CPP Detay Tum Ay'!I$132,IF(I3274=2,I3290*'CPP Detay (düşük)'!I$150+(1-'Measured TV opt-pt'!I3290)*'CPP Detay (düşük)'!I$132,IF(I3274=3,I3290*'CPP Detay (yüksek)'!I$150+(1-'Measured TV opt-pt'!I3290)*'CPP Detay (yüksek)'!I$132,"Girilen Rakamda Hata Var")))</f>
        <v>36.907266766357466</v>
      </c>
      <c r="J3278" s="243">
        <f>+IF(J3274=1,J3290*'CPP Detay Tum Ay'!J$150+(1-'Measured TV opt-pt'!J3290)*'CPP Detay Tum Ay'!J$132,IF(J3274=2,J3290*'CPP Detay (düşük)'!J$150+(1-'Measured TV opt-pt'!J3290)*'CPP Detay (düşük)'!J$132,IF(J3274=3,J3290*'CPP Detay (yüksek)'!J$150+(1-'Measured TV opt-pt'!J3290)*'CPP Detay (yüksek)'!J$132,"Girilen Rakamda Hata Var")))</f>
        <v>23.339975549570813</v>
      </c>
      <c r="K3278" s="243">
        <f>+IF(K3274=1,K3290*'CPP Detay Tum Ay'!K$150+(1-'Measured TV opt-pt'!K3290)*'CPP Detay Tum Ay'!K$132,IF(K3274=2,K3290*'CPP Detay (düşük)'!K$150+(1-'Measured TV opt-pt'!K3290)*'CPP Detay (düşük)'!K$132,IF(K3274=3,K3290*'CPP Detay (yüksek)'!K$150+(1-'Measured TV opt-pt'!K3290)*'CPP Detay (yüksek)'!K$132,"Girilen Rakamda Hata Var")))</f>
        <v>18.710514023581119</v>
      </c>
      <c r="L3278" s="257">
        <f>+IF(L3274=1,L3290*'CPP Detay Tum Ay'!L$150+(1-'Measured TV opt-pt'!L3290)*'CPP Detay Tum Ay'!L$132,IF(L3274=2,L3290*'CPP Detay (düşük)'!L$150+(1-'Measured TV opt-pt'!L3290)*'CPP Detay (düşük)'!L$132,IF(L3274=3,L3290*'CPP Detay (yüksek)'!L$150+(1-'Measured TV opt-pt'!L3290)*'CPP Detay (yüksek)'!L$132,"Girilen Rakamda Hata Var")))</f>
        <v>28.667122886318325</v>
      </c>
      <c r="M3278" s="257">
        <f>+IF(M3274=1,M3290*'CPP Detay Tum Ay'!M$150+(1-'Measured TV opt-pt'!M3290)*'CPP Detay Tum Ay'!M$132,IF(M3274=2,M3290*'CPP Detay (düşük)'!M$150+(1-'Measured TV opt-pt'!M3290)*'CPP Detay (düşük)'!M$132,IF(M3274=3,M3290*'CPP Detay (yüksek)'!M$150+(1-'Measured TV opt-pt'!M3290)*'CPP Detay (yüksek)'!M$132,"Girilen Rakamda Hata Var")))</f>
        <v>33.97972573078421</v>
      </c>
      <c r="N3278" s="257">
        <f>+IF(N3274=1,N3290*'CPP Detay Tum Ay'!N$150+(1-'Measured TV opt-pt'!N3290)*'CPP Detay Tum Ay'!N$132,IF(N3274=2,N3290*'CPP Detay (düşük)'!N$150+(1-'Measured TV opt-pt'!N3290)*'CPP Detay (düşük)'!N$132,IF(N3274=3,N3290*'CPP Detay (yüksek)'!N$150+(1-'Measured TV opt-pt'!N3290)*'CPP Detay (yüksek)'!N$132,"Girilen Rakamda Hata Var")))</f>
        <v>34.038838921883048</v>
      </c>
      <c r="O3278" s="258">
        <f>+IF(O3274=1,O3290*'CPP Detay Tum Ay'!O$150+(1-'Measured TV opt-pt'!O3290)*'CPP Detay Tum Ay'!O$132,IF(O3274=2,O3290*'CPP Detay (düşük)'!O$150+(1-'Measured TV opt-pt'!O3290)*'CPP Detay (düşük)'!O$132,IF(O3274=3,O3290*'CPP Detay (yüksek)'!O$150+(1-'Measured TV opt-pt'!O3290)*'CPP Detay (yüksek)'!O$132,"Girilen Rakamda Hata Var")))</f>
        <v>29.739915794147844</v>
      </c>
      <c r="P3278" s="244"/>
    </row>
    <row r="3279" spans="1:16" x14ac:dyDescent="0.25">
      <c r="A3279" s="193" t="s">
        <v>119</v>
      </c>
      <c r="B3279" s="379"/>
      <c r="C3279" s="77" t="s">
        <v>193</v>
      </c>
      <c r="D3279" s="243">
        <f>+IF(D3274=1,D3291*'CPP Detay Tum Ay'!D$206+(1-'Measured TV opt-pt'!D3291)*'CPP Detay Tum Ay'!D$188,IF(D3274=2,D3291*'CPP Detay (düşük)'!D$206+(1-'Measured TV opt-pt'!D3291)*'CPP Detay (düşük)'!D$188,IF(D3274=3,D3291*'CPP Detay (yüksek)'!D$206+(1-'Measured TV opt-pt'!D3291)*'CPP Detay (yüksek)'!D$188,"Girilen Rakamda Hata Var")))</f>
        <v>13.943968243927124</v>
      </c>
      <c r="E3279" s="243">
        <f>+IF(E3274=1,E3291*'CPP Detay Tum Ay'!E$206+(1-'Measured TV opt-pt'!E3291)*'CPP Detay Tum Ay'!E$188,IF(E3274=2,E3291*'CPP Detay (düşük)'!E$206+(1-'Measured TV opt-pt'!E3291)*'CPP Detay (düşük)'!E$188,IF(E3274=3,E3291*'CPP Detay (yüksek)'!E$206+(1-'Measured TV opt-pt'!E3291)*'CPP Detay (yüksek)'!E$188,"Girilen Rakamda Hata Var")))</f>
        <v>13.689274471026142</v>
      </c>
      <c r="F3279" s="243">
        <f>+IF(F3274=1,F3291*'CPP Detay Tum Ay'!F$206+(1-'Measured TV opt-pt'!F3291)*'CPP Detay Tum Ay'!F$188,IF(F3274=2,F3291*'CPP Detay (düşük)'!F$206+(1-'Measured TV opt-pt'!F3291)*'CPP Detay (düşük)'!F$188,IF(F3274=3,F3291*'CPP Detay (yüksek)'!F$206+(1-'Measured TV opt-pt'!F3291)*'CPP Detay (yüksek)'!F$188,"Girilen Rakamda Hata Var")))</f>
        <v>20.424785939054136</v>
      </c>
      <c r="G3279" s="243">
        <f>+IF(G3274=1,G3291*'CPP Detay Tum Ay'!G$206+(1-'Measured TV opt-pt'!G3291)*'CPP Detay Tum Ay'!G$188,IF(G3274=2,G3291*'CPP Detay (düşük)'!G$206+(1-'Measured TV opt-pt'!G3291)*'CPP Detay (düşük)'!G$188,IF(G3274=3,G3291*'CPP Detay (yüksek)'!G$206+(1-'Measured TV opt-pt'!G3291)*'CPP Detay (yüksek)'!G$188,"Girilen Rakamda Hata Var")))</f>
        <v>32.271918524266034</v>
      </c>
      <c r="H3279" s="243">
        <f>+IF(H3274=1,H3291*'CPP Detay Tum Ay'!H$206+(1-'Measured TV opt-pt'!H3291)*'CPP Detay Tum Ay'!H$188,IF(H3274=2,H3291*'CPP Detay (düşük)'!H$206+(1-'Measured TV opt-pt'!H3291)*'CPP Detay (düşük)'!H$188,IF(H3274=3,H3291*'CPP Detay (yüksek)'!H$206+(1-'Measured TV opt-pt'!H3291)*'CPP Detay (yüksek)'!H$188,"Girilen Rakamda Hata Var")))</f>
        <v>38.278835027185586</v>
      </c>
      <c r="I3279" s="243">
        <f>+IF(I3274=1,I3291*'CPP Detay Tum Ay'!I$206+(1-'Measured TV opt-pt'!I3291)*'CPP Detay Tum Ay'!I$188,IF(I3274=2,I3291*'CPP Detay (düşük)'!I$206+(1-'Measured TV opt-pt'!I3291)*'CPP Detay (düşük)'!I$188,IF(I3274=3,I3291*'CPP Detay (yüksek)'!I$206+(1-'Measured TV opt-pt'!I3291)*'CPP Detay (yüksek)'!I$188,"Girilen Rakamda Hata Var")))</f>
        <v>36.192018508337163</v>
      </c>
      <c r="J3279" s="243">
        <f>+IF(J3274=1,J3291*'CPP Detay Tum Ay'!J$206+(1-'Measured TV opt-pt'!J3291)*'CPP Detay Tum Ay'!J$188,IF(J3274=2,J3291*'CPP Detay (düşük)'!J$206+(1-'Measured TV opt-pt'!J3291)*'CPP Detay (düşük)'!J$188,IF(J3274=3,J3291*'CPP Detay (yüksek)'!J$206+(1-'Measured TV opt-pt'!J3291)*'CPP Detay (yüksek)'!J$188,"Girilen Rakamda Hata Var")))</f>
        <v>22.728049054904851</v>
      </c>
      <c r="K3279" s="243">
        <f>+IF(K3274=1,K3291*'CPP Detay Tum Ay'!K$206+(1-'Measured TV opt-pt'!K3291)*'CPP Detay Tum Ay'!K$188,IF(K3274=2,K3291*'CPP Detay (düşük)'!K$206+(1-'Measured TV opt-pt'!K3291)*'CPP Detay (düşük)'!K$188,IF(K3274=3,K3291*'CPP Detay (yüksek)'!K$206+(1-'Measured TV opt-pt'!K3291)*'CPP Detay (yüksek)'!K$188,"Girilen Rakamda Hata Var")))</f>
        <v>18.223699486586575</v>
      </c>
      <c r="L3279" s="257">
        <f>+IF(L3274=1,L3291*'CPP Detay Tum Ay'!L$206+(1-'Measured TV opt-pt'!L3291)*'CPP Detay Tum Ay'!L$188,IF(L3274=2,L3291*'CPP Detay (düşük)'!L$206+(1-'Measured TV opt-pt'!L3291)*'CPP Detay (düşük)'!L$188,IF(L3274=3,L3291*'CPP Detay (yüksek)'!L$206+(1-'Measured TV opt-pt'!L3291)*'CPP Detay (yüksek)'!L$188,"Girilen Rakamda Hata Var")))</f>
        <v>35.809513726020015</v>
      </c>
      <c r="M3279" s="257">
        <f>+IF(M3274=1,M3291*'CPP Detay Tum Ay'!M$206+(1-'Measured TV opt-pt'!M3291)*'CPP Detay Tum Ay'!M$188,IF(M3274=2,M3291*'CPP Detay (düşük)'!M$206+(1-'Measured TV opt-pt'!M3291)*'CPP Detay (düşük)'!M$188,IF(M3274=3,M3291*'CPP Detay (yüksek)'!M$206+(1-'Measured TV opt-pt'!M3291)*'CPP Detay (yüksek)'!M$188,"Girilen Rakamda Hata Var")))</f>
        <v>38.478373479269735</v>
      </c>
      <c r="N3279" s="257">
        <f>+IF(N3274=1,N3291*'CPP Detay Tum Ay'!N$206+(1-'Measured TV opt-pt'!N3291)*'CPP Detay Tum Ay'!N$188,IF(N3274=2,N3291*'CPP Detay (düşük)'!N$206+(1-'Measured TV opt-pt'!N3291)*'CPP Detay (düşük)'!N$188,IF(N3274=3,N3291*'CPP Detay (yüksek)'!N$206+(1-'Measured TV opt-pt'!N3291)*'CPP Detay (yüksek)'!N$188,"Girilen Rakamda Hata Var")))</f>
        <v>37.708155535043716</v>
      </c>
      <c r="O3279" s="258">
        <f>+IF(O3274=1,O3291*'CPP Detay Tum Ay'!O$206+(1-'Measured TV opt-pt'!O3291)*'CPP Detay Tum Ay'!O$188,IF(O3274=2,O3291*'CPP Detay (düşük)'!O$206+(1-'Measured TV opt-pt'!O3291)*'CPP Detay (düşük)'!O$188,IF(O3274=3,O3291*'CPP Detay (yüksek)'!O$206+(1-'Measured TV opt-pt'!O3291)*'CPP Detay (yüksek)'!O$188,"Girilen Rakamda Hata Var")))</f>
        <v>0</v>
      </c>
      <c r="P3279" s="244"/>
    </row>
    <row r="3280" spans="1:16" ht="15.75" thickBot="1" x14ac:dyDescent="0.3">
      <c r="A3280" s="193" t="s">
        <v>119</v>
      </c>
      <c r="B3280" s="379"/>
      <c r="C3280" s="96" t="s">
        <v>229</v>
      </c>
      <c r="D3280" s="243">
        <f>+IF(D3274=1,D3292*'CPP Detay Tum Ay'!D$262+(1-'Measured TV opt-pt'!D3292)*'CPP Detay Tum Ay'!D$244,IF(D3274=2,D3292*'CPP Detay (düşük)'!D$262+(1-'Measured TV opt-pt'!D3292)*'CPP Detay (düşük)'!D$244,IF(D3274=3,D3292*'CPP Detay (yüksek)'!D$262+(1-'Measured TV opt-pt'!D3292)*'CPP Detay (yüksek)'!D$244,"Girilen Rakamda Hata Var")))</f>
        <v>0</v>
      </c>
      <c r="E3280" s="163">
        <f>+IF(E3274=1,E3292*'CPP Detay Tum Ay'!E$262+(1-'Measured TV opt-pt'!E3292)*'CPP Detay Tum Ay'!E$244,IF(E3274=2,E3292*'CPP Detay (düşük)'!E$262+(1-'Measured TV opt-pt'!E3292)*'CPP Detay (düşük)'!E$244,IF(E3274=3,E3292*'CPP Detay (yüksek)'!E$262+(1-'Measured TV opt-pt'!E3292)*'CPP Detay (yüksek)'!E$244,"Girilen Rakamda Hata Var")))</f>
        <v>0</v>
      </c>
      <c r="F3280" s="163">
        <f>+IF(F3274=1,F3292*'CPP Detay Tum Ay'!F$262+(1-'Measured TV opt-pt'!F3292)*'CPP Detay Tum Ay'!F$244,IF(F3274=2,F3292*'CPP Detay (düşük)'!F$262+(1-'Measured TV opt-pt'!F3292)*'CPP Detay (düşük)'!F$244,IF(F3274=3,F3292*'CPP Detay (yüksek)'!F$262+(1-'Measured TV opt-pt'!F3292)*'CPP Detay (yüksek)'!F$244,"Girilen Rakamda Hata Var")))</f>
        <v>0</v>
      </c>
      <c r="G3280" s="163">
        <f>+IF(G3274=1,G3292*'CPP Detay Tum Ay'!G$262+(1-'Measured TV opt-pt'!G3292)*'CPP Detay Tum Ay'!G$244,IF(G3274=2,G3292*'CPP Detay (düşük)'!G$262+(1-'Measured TV opt-pt'!G3292)*'CPP Detay (düşük)'!G$244,IF(G3274=3,G3292*'CPP Detay (yüksek)'!G$262+(1-'Measured TV opt-pt'!G3292)*'CPP Detay (yüksek)'!G$244,"Girilen Rakamda Hata Var")))</f>
        <v>0</v>
      </c>
      <c r="H3280" s="163">
        <f>+IF(H3274=1,H3292*'CPP Detay Tum Ay'!H$262+(1-'Measured TV opt-pt'!H3292)*'CPP Detay Tum Ay'!H$244,IF(H3274=2,H3292*'CPP Detay (düşük)'!H$262+(1-'Measured TV opt-pt'!H3292)*'CPP Detay (düşük)'!H$244,IF(H3274=3,H3292*'CPP Detay (yüksek)'!H$262+(1-'Measured TV opt-pt'!H3292)*'CPP Detay (yüksek)'!H$244,"Girilen Rakamda Hata Var")))</f>
        <v>0</v>
      </c>
      <c r="I3280" s="163">
        <f>+IF(I3274=1,I3292*'CPP Detay Tum Ay'!I$262+(1-'Measured TV opt-pt'!I3292)*'CPP Detay Tum Ay'!I$244,IF(I3274=2,I3292*'CPP Detay (düşük)'!I$262+(1-'Measured TV opt-pt'!I3292)*'CPP Detay (düşük)'!I$244,IF(I3274=3,I3292*'CPP Detay (yüksek)'!I$262+(1-'Measured TV opt-pt'!I3292)*'CPP Detay (yüksek)'!I$244,"Girilen Rakamda Hata Var")))</f>
        <v>0</v>
      </c>
      <c r="J3280" s="163">
        <f>+IF(J3274=1,J3292*'CPP Detay Tum Ay'!J$262+(1-'Measured TV opt-pt'!J3292)*'CPP Detay Tum Ay'!J$244,IF(J3274=2,J3292*'CPP Detay (düşük)'!J$262+(1-'Measured TV opt-pt'!J3292)*'CPP Detay (düşük)'!J$244,IF(J3274=3,J3292*'CPP Detay (yüksek)'!J$262+(1-'Measured TV opt-pt'!J3292)*'CPP Detay (yüksek)'!J$244,"Girilen Rakamda Hata Var")))</f>
        <v>0</v>
      </c>
      <c r="K3280" s="163">
        <f>+IF(K3274=1,K3292*'CPP Detay Tum Ay'!K$262+(1-'Measured TV opt-pt'!K3292)*'CPP Detay Tum Ay'!K$244,IF(K3274=2,K3292*'CPP Detay (düşük)'!K$262+(1-'Measured TV opt-pt'!K3292)*'CPP Detay (düşük)'!K$244,IF(K3274=3,K3292*'CPP Detay (yüksek)'!K$262+(1-'Measured TV opt-pt'!K3292)*'CPP Detay (yüksek)'!K$244,"Girilen Rakamda Hata Var")))</f>
        <v>0</v>
      </c>
      <c r="L3280" s="163">
        <f>+IF(L3274=1,L3292*'CPP Detay Tum Ay'!L$262+(1-'Measured TV opt-pt'!L3292)*'CPP Detay Tum Ay'!L$244,IF(L3274=2,L3292*'CPP Detay (düşük)'!L$262+(1-'Measured TV opt-pt'!L3292)*'CPP Detay (düşük)'!L$244,IF(L3274=3,L3292*'CPP Detay (yüksek)'!L$262+(1-'Measured TV opt-pt'!L3292)*'CPP Detay (yüksek)'!L$244,"Girilen Rakamda Hata Var")))</f>
        <v>0</v>
      </c>
      <c r="M3280" s="163">
        <f>+IF(M3274=1,M3292*'CPP Detay Tum Ay'!M$262+(1-'Measured TV opt-pt'!M3292)*'CPP Detay Tum Ay'!M$244,IF(M3274=2,M3292*'CPP Detay (düşük)'!M$262+(1-'Measured TV opt-pt'!M3292)*'CPP Detay (düşük)'!M$244,IF(M3274=3,M3292*'CPP Detay (yüksek)'!M$262+(1-'Measured TV opt-pt'!M3292)*'CPP Detay (yüksek)'!M$244,"Girilen Rakamda Hata Var")))</f>
        <v>0</v>
      </c>
      <c r="N3280" s="163">
        <f>+IF(N3274=1,N3292*'CPP Detay Tum Ay'!N$262+(1-'Measured TV opt-pt'!N3292)*'CPP Detay Tum Ay'!N$244,IF(N3274=2,N3292*'CPP Detay (düşük)'!N$262+(1-'Measured TV opt-pt'!N3292)*'CPP Detay (düşük)'!N$244,IF(N3274=3,N3292*'CPP Detay (yüksek)'!N$262+(1-'Measured TV opt-pt'!N3292)*'CPP Detay (yüksek)'!N$244,"Girilen Rakamda Hata Var")))</f>
        <v>0</v>
      </c>
      <c r="O3280" s="164">
        <f>+IF(O3274=1,O3292*'CPP Detay Tum Ay'!O$262+(1-'Measured TV opt-pt'!O3292)*'CPP Detay Tum Ay'!O$244,IF(O3274=2,O3292*'CPP Detay (düşük)'!O$262+(1-'Measured TV opt-pt'!O3292)*'CPP Detay (düşük)'!O$244,IF(O3274=3,O3292*'CPP Detay (yüksek)'!O$262+(1-'Measured TV opt-pt'!O3292)*'CPP Detay (yüksek)'!O$244,"Girilen Rakamda Hata Var")))</f>
        <v>0</v>
      </c>
      <c r="P3280" s="164"/>
    </row>
    <row r="3281" spans="1:53" x14ac:dyDescent="0.25">
      <c r="A3281" s="193" t="s">
        <v>119</v>
      </c>
      <c r="B3281" s="379"/>
      <c r="C3281" s="263" t="s">
        <v>16</v>
      </c>
      <c r="D3281" s="264">
        <f>+SUMPRODUCT(D3282:D3286,D3269:D3273)</f>
        <v>26.479035074902292</v>
      </c>
      <c r="E3281" s="264">
        <f t="shared" ref="E3281:O3281" si="7401">+SUMPRODUCT(E3282:E3286,E3269:E3273)</f>
        <v>26.510208723246834</v>
      </c>
      <c r="F3281" s="264">
        <f t="shared" si="7401"/>
        <v>28.971888761201811</v>
      </c>
      <c r="G3281" s="264">
        <f t="shared" si="7401"/>
        <v>39.681272805545021</v>
      </c>
      <c r="H3281" s="264">
        <f t="shared" si="7401"/>
        <v>46.693852032904125</v>
      </c>
      <c r="I3281" s="264">
        <f t="shared" si="7401"/>
        <v>43.795524086842136</v>
      </c>
      <c r="J3281" s="264">
        <f t="shared" si="7401"/>
        <v>27.448458898148143</v>
      </c>
      <c r="K3281" s="264">
        <f t="shared" si="7401"/>
        <v>23.188522576025889</v>
      </c>
      <c r="L3281" s="264">
        <f t="shared" si="7401"/>
        <v>33.793772002795713</v>
      </c>
      <c r="M3281" s="264">
        <f t="shared" si="7401"/>
        <v>38.753406701847673</v>
      </c>
      <c r="N3281" s="264">
        <f t="shared" si="7401"/>
        <v>38.905610145541026</v>
      </c>
      <c r="O3281" s="265">
        <f t="shared" si="7401"/>
        <v>34.544324714946413</v>
      </c>
      <c r="P3281" s="165"/>
    </row>
    <row r="3282" spans="1:53" x14ac:dyDescent="0.25">
      <c r="A3282" s="193" t="s">
        <v>119</v>
      </c>
      <c r="B3282" s="379"/>
      <c r="C3282" s="77" t="s">
        <v>212</v>
      </c>
      <c r="D3282" s="261">
        <f>+D3276*(D3288*D3314+(1-D3288)*D3313)</f>
        <v>25.125308957069588</v>
      </c>
      <c r="E3282" s="261">
        <f t="shared" ref="E3282:O3282" si="7402">+E3276*(E3288*E3314+(1-E3288)*E3313)</f>
        <v>24.537311594256781</v>
      </c>
      <c r="F3282" s="261">
        <f t="shared" si="7402"/>
        <v>26.457688226585066</v>
      </c>
      <c r="G3282" s="261">
        <f t="shared" si="7402"/>
        <v>35.284441824979439</v>
      </c>
      <c r="H3282" s="261">
        <f t="shared" si="7402"/>
        <v>41.574490490579571</v>
      </c>
      <c r="I3282" s="261">
        <f t="shared" si="7402"/>
        <v>39.600224795497795</v>
      </c>
      <c r="J3282" s="261">
        <f t="shared" si="7402"/>
        <v>25.475090071896634</v>
      </c>
      <c r="K3282" s="261">
        <f t="shared" si="7402"/>
        <v>22.846721476057844</v>
      </c>
      <c r="L3282" s="261">
        <f t="shared" si="7402"/>
        <v>31.661889526558692</v>
      </c>
      <c r="M3282" s="261">
        <f t="shared" si="7402"/>
        <v>36.676564475400681</v>
      </c>
      <c r="N3282" s="261">
        <f t="shared" si="7402"/>
        <v>36.963594461286483</v>
      </c>
      <c r="O3282" s="262">
        <f t="shared" si="7402"/>
        <v>32.679444475197634</v>
      </c>
      <c r="P3282" s="162"/>
    </row>
    <row r="3283" spans="1:53" x14ac:dyDescent="0.25">
      <c r="A3283" s="193" t="s">
        <v>119</v>
      </c>
      <c r="B3283" s="379"/>
      <c r="C3283" s="77" t="s">
        <v>213</v>
      </c>
      <c r="D3283" s="261">
        <f>+D3277*(D3289*D3314+(1-D3289)*D3313)</f>
        <v>0</v>
      </c>
      <c r="E3283" s="261">
        <f t="shared" ref="E3283:O3283" si="7403">+E3277*(E3289*E3314+(1-E3289)*E3313)</f>
        <v>0</v>
      </c>
      <c r="F3283" s="261">
        <f t="shared" si="7403"/>
        <v>0</v>
      </c>
      <c r="G3283" s="261">
        <f t="shared" si="7403"/>
        <v>0</v>
      </c>
      <c r="H3283" s="261">
        <f t="shared" si="7403"/>
        <v>0</v>
      </c>
      <c r="I3283" s="261">
        <f t="shared" si="7403"/>
        <v>0</v>
      </c>
      <c r="J3283" s="261">
        <f t="shared" si="7403"/>
        <v>0</v>
      </c>
      <c r="K3283" s="261">
        <f t="shared" si="7403"/>
        <v>0</v>
      </c>
      <c r="L3283" s="261">
        <f t="shared" si="7403"/>
        <v>0</v>
      </c>
      <c r="M3283" s="261">
        <f t="shared" si="7403"/>
        <v>0</v>
      </c>
      <c r="N3283" s="261">
        <f t="shared" si="7403"/>
        <v>0</v>
      </c>
      <c r="O3283" s="262">
        <f t="shared" si="7403"/>
        <v>0</v>
      </c>
      <c r="P3283" s="244"/>
    </row>
    <row r="3284" spans="1:53" x14ac:dyDescent="0.25">
      <c r="A3284" s="193" t="s">
        <v>119</v>
      </c>
      <c r="B3284" s="379"/>
      <c r="C3284" s="77" t="s">
        <v>214</v>
      </c>
      <c r="D3284" s="261">
        <f>+D3278*(D3290*D3314+(1-D3290)*D3313)</f>
        <v>30.497237996088256</v>
      </c>
      <c r="E3284" s="261">
        <f t="shared" ref="E3284:O3284" si="7404">+E3278*(E3290*E3314+(1-E3290)*E3313)</f>
        <v>31.409123259147247</v>
      </c>
      <c r="F3284" s="261">
        <f t="shared" si="7404"/>
        <v>35.416332230027784</v>
      </c>
      <c r="G3284" s="261">
        <f t="shared" si="7404"/>
        <v>45.236759875005809</v>
      </c>
      <c r="H3284" s="261">
        <f t="shared" si="7404"/>
        <v>53.486159901881457</v>
      </c>
      <c r="I3284" s="261">
        <f t="shared" si="7404"/>
        <v>50.212013114318161</v>
      </c>
      <c r="J3284" s="261">
        <f t="shared" si="7404"/>
        <v>30.981070340658516</v>
      </c>
      <c r="K3284" s="261">
        <f t="shared" si="7404"/>
        <v>24.836005069641278</v>
      </c>
      <c r="L3284" s="261">
        <f t="shared" si="7404"/>
        <v>39.720982781544905</v>
      </c>
      <c r="M3284" s="261">
        <f t="shared" si="7404"/>
        <v>45.944255695863042</v>
      </c>
      <c r="N3284" s="261">
        <f t="shared" si="7404"/>
        <v>46.024183108708023</v>
      </c>
      <c r="O3284" s="262">
        <f t="shared" si="7404"/>
        <v>40.211575174130459</v>
      </c>
      <c r="P3284" s="244"/>
    </row>
    <row r="3285" spans="1:53" x14ac:dyDescent="0.25">
      <c r="A3285" s="193" t="s">
        <v>119</v>
      </c>
      <c r="B3285" s="379"/>
      <c r="C3285" s="77" t="s">
        <v>215</v>
      </c>
      <c r="D3285" s="161">
        <f>+D3279*(D3291*D3314+(1-D3291)*D3313)</f>
        <v>18.853749659126425</v>
      </c>
      <c r="E3285" s="161">
        <f t="shared" ref="E3285:O3285" si="7405">+E3279*(E3291*E3314+(1-E3291)*E3313)</f>
        <v>18.100682485675463</v>
      </c>
      <c r="F3285" s="161">
        <f t="shared" si="7405"/>
        <v>27.006731869040753</v>
      </c>
      <c r="G3285" s="161">
        <f t="shared" si="7405"/>
        <v>43.905662438318274</v>
      </c>
      <c r="H3285" s="161">
        <f t="shared" si="7405"/>
        <v>52.078019717729426</v>
      </c>
      <c r="I3285" s="161">
        <f t="shared" si="7405"/>
        <v>49.238924125120896</v>
      </c>
      <c r="J3285" s="161">
        <f t="shared" si="7405"/>
        <v>30.168809944999815</v>
      </c>
      <c r="K3285" s="161">
        <f t="shared" si="7405"/>
        <v>24.189816071651503</v>
      </c>
      <c r="L3285" s="161">
        <f t="shared" si="7405"/>
        <v>49.617434012032881</v>
      </c>
      <c r="M3285" s="161">
        <f t="shared" si="7405"/>
        <v>52.026912868542567</v>
      </c>
      <c r="N3285" s="161">
        <f t="shared" si="7405"/>
        <v>50.985495099269549</v>
      </c>
      <c r="O3285" s="162">
        <f t="shared" si="7405"/>
        <v>0</v>
      </c>
      <c r="P3285" s="244"/>
    </row>
    <row r="3286" spans="1:53" ht="15.75" thickBot="1" x14ac:dyDescent="0.3">
      <c r="A3286" s="193" t="s">
        <v>119</v>
      </c>
      <c r="B3286" s="379"/>
      <c r="C3286" s="96" t="s">
        <v>230</v>
      </c>
      <c r="D3286" s="163">
        <f>+D3280*(D3292*D3314+(1-D3292)*D3313)</f>
        <v>0</v>
      </c>
      <c r="E3286" s="163">
        <f t="shared" ref="E3286:O3286" si="7406">+E3280*(E3292*E3314+(1-E3292)*E3313)</f>
        <v>0</v>
      </c>
      <c r="F3286" s="163">
        <f t="shared" si="7406"/>
        <v>0</v>
      </c>
      <c r="G3286" s="163">
        <f t="shared" si="7406"/>
        <v>0</v>
      </c>
      <c r="H3286" s="163">
        <f t="shared" si="7406"/>
        <v>0</v>
      </c>
      <c r="I3286" s="163">
        <f t="shared" si="7406"/>
        <v>0</v>
      </c>
      <c r="J3286" s="163">
        <f t="shared" si="7406"/>
        <v>0</v>
      </c>
      <c r="K3286" s="163">
        <f t="shared" si="7406"/>
        <v>0</v>
      </c>
      <c r="L3286" s="163">
        <f t="shared" si="7406"/>
        <v>0</v>
      </c>
      <c r="M3286" s="163">
        <f t="shared" si="7406"/>
        <v>0</v>
      </c>
      <c r="N3286" s="163">
        <f t="shared" si="7406"/>
        <v>0</v>
      </c>
      <c r="O3286" s="164">
        <f t="shared" si="7406"/>
        <v>0</v>
      </c>
      <c r="P3286" s="164"/>
    </row>
    <row r="3287" spans="1:53" x14ac:dyDescent="0.25">
      <c r="A3287" s="193" t="s">
        <v>119</v>
      </c>
      <c r="B3287" s="379"/>
      <c r="C3287" s="204" t="s">
        <v>2</v>
      </c>
      <c r="D3287" s="205">
        <f>+IFERROR(SUMPRODUCT(D3288:D3292,D3294:D3298)/D3293,0)</f>
        <v>0</v>
      </c>
      <c r="E3287" s="205">
        <f t="shared" ref="E3287" si="7407">+IFERROR(SUMPRODUCT(E3288:E3292,E3294:E3298)/E3293,0)</f>
        <v>0</v>
      </c>
      <c r="F3287" s="205">
        <f t="shared" ref="F3287" si="7408">+IFERROR(SUMPRODUCT(F3288:F3292,F3294:F3298)/F3293,0)</f>
        <v>0</v>
      </c>
      <c r="G3287" s="205">
        <f t="shared" ref="G3287" si="7409">+IFERROR(SUMPRODUCT(G3288:G3292,G3294:G3298)/G3293,0)</f>
        <v>0</v>
      </c>
      <c r="H3287" s="205">
        <f t="shared" ref="H3287" si="7410">+IFERROR(SUMPRODUCT(H3288:H3292,H3294:H3298)/H3293,0)</f>
        <v>0</v>
      </c>
      <c r="I3287" s="205">
        <f t="shared" ref="I3287" si="7411">+IFERROR(SUMPRODUCT(I3288:I3292,I3294:I3298)/I3293,0)</f>
        <v>0</v>
      </c>
      <c r="J3287" s="205">
        <f t="shared" ref="J3287" si="7412">+IFERROR(SUMPRODUCT(J3288:J3292,J3294:J3298)/J3293,0)</f>
        <v>0</v>
      </c>
      <c r="K3287" s="205">
        <f t="shared" ref="K3287" si="7413">+IFERROR(SUMPRODUCT(K3288:K3292,K3294:K3298)/K3293,0)</f>
        <v>0</v>
      </c>
      <c r="L3287" s="205">
        <f t="shared" ref="L3287" si="7414">+IFERROR(SUMPRODUCT(L3288:L3292,L3294:L3298)/L3293,0)</f>
        <v>0</v>
      </c>
      <c r="M3287" s="205">
        <f t="shared" ref="M3287" si="7415">+IFERROR(SUMPRODUCT(M3288:M3292,M3294:M3298)/M3293,0)</f>
        <v>0</v>
      </c>
      <c r="N3287" s="205">
        <f t="shared" ref="N3287" si="7416">+IFERROR(SUMPRODUCT(N3288:N3292,N3294:N3298)/N3293,0)</f>
        <v>0</v>
      </c>
      <c r="O3287" s="205">
        <f t="shared" ref="O3287" si="7417">+IFERROR(SUMPRODUCT(O3288:O3292,O3294:O3298)/O3293,0)</f>
        <v>0</v>
      </c>
      <c r="P3287" s="166" t="e">
        <f>+SUMPRODUCT(D3287:O3287,D3293:O3293)/P3293</f>
        <v>#DIV/0!</v>
      </c>
      <c r="R3287" s="192">
        <f>+D3287</f>
        <v>0</v>
      </c>
      <c r="S3287" s="192">
        <f t="shared" ref="S3287" si="7418">+E3287</f>
        <v>0</v>
      </c>
      <c r="T3287" s="192">
        <f t="shared" ref="T3287" si="7419">+F3287</f>
        <v>0</v>
      </c>
      <c r="U3287" s="192">
        <f t="shared" ref="U3287" si="7420">+G3287</f>
        <v>0</v>
      </c>
      <c r="V3287" s="192">
        <f t="shared" ref="V3287" si="7421">+H3287</f>
        <v>0</v>
      </c>
      <c r="W3287" s="192">
        <f t="shared" ref="W3287" si="7422">+I3287</f>
        <v>0</v>
      </c>
      <c r="X3287" s="192">
        <f t="shared" ref="X3287" si="7423">+J3287</f>
        <v>0</v>
      </c>
      <c r="Y3287" s="192">
        <f t="shared" ref="Y3287" si="7424">+K3287</f>
        <v>0</v>
      </c>
      <c r="Z3287" s="192">
        <f t="shared" ref="Z3287" si="7425">+L3287</f>
        <v>0</v>
      </c>
      <c r="AA3287" s="192">
        <f t="shared" ref="AA3287" si="7426">+M3287</f>
        <v>0</v>
      </c>
      <c r="AB3287" s="192">
        <f t="shared" ref="AB3287" si="7427">+N3287</f>
        <v>0</v>
      </c>
      <c r="AC3287" s="192">
        <f t="shared" ref="AC3287" si="7428">+O3287</f>
        <v>0</v>
      </c>
      <c r="AD3287" s="190">
        <f>+D3293</f>
        <v>0</v>
      </c>
      <c r="AE3287" s="190">
        <f t="shared" ref="AE3287" si="7429">+E3293</f>
        <v>0</v>
      </c>
      <c r="AF3287" s="190">
        <f t="shared" ref="AF3287" si="7430">+F3293</f>
        <v>0</v>
      </c>
      <c r="AG3287" s="190">
        <f t="shared" ref="AG3287" si="7431">+G3293</f>
        <v>0</v>
      </c>
      <c r="AH3287" s="190">
        <f t="shared" ref="AH3287" si="7432">+H3293</f>
        <v>0</v>
      </c>
      <c r="AI3287" s="190">
        <f t="shared" ref="AI3287" si="7433">+I3293</f>
        <v>0</v>
      </c>
      <c r="AJ3287" s="190">
        <f t="shared" ref="AJ3287" si="7434">+J3293</f>
        <v>0</v>
      </c>
      <c r="AK3287" s="190">
        <f t="shared" ref="AK3287" si="7435">+K3293</f>
        <v>0</v>
      </c>
      <c r="AL3287" s="190">
        <f t="shared" ref="AL3287" si="7436">+L3293</f>
        <v>0</v>
      </c>
      <c r="AM3287" s="190">
        <f t="shared" ref="AM3287" si="7437">+M3293</f>
        <v>0</v>
      </c>
      <c r="AN3287" s="190">
        <f t="shared" ref="AN3287" si="7438">+N3293</f>
        <v>0</v>
      </c>
      <c r="AO3287" s="190">
        <f t="shared" ref="AO3287" si="7439">+O3293</f>
        <v>0</v>
      </c>
    </row>
    <row r="3288" spans="1:53" x14ac:dyDescent="0.25">
      <c r="A3288" s="193" t="s">
        <v>119</v>
      </c>
      <c r="B3288" s="379"/>
      <c r="C3288" s="178" t="s">
        <v>3</v>
      </c>
      <c r="D3288" s="179">
        <v>0.5</v>
      </c>
      <c r="E3288" s="179">
        <v>0.5</v>
      </c>
      <c r="F3288" s="179">
        <v>0.5</v>
      </c>
      <c r="G3288" s="179">
        <v>0.5</v>
      </c>
      <c r="H3288" s="179">
        <v>0.5</v>
      </c>
      <c r="I3288" s="179">
        <v>0.5</v>
      </c>
      <c r="J3288" s="179">
        <v>0.5</v>
      </c>
      <c r="K3288" s="179">
        <v>0.5</v>
      </c>
      <c r="L3288" s="179">
        <v>0.5</v>
      </c>
      <c r="M3288" s="179">
        <v>0.5</v>
      </c>
      <c r="N3288" s="179">
        <v>0.5</v>
      </c>
      <c r="O3288" s="179">
        <v>0.5</v>
      </c>
      <c r="P3288" s="180" t="e">
        <f>+SUMPRODUCT(D3288:O3288,D3294:O3294)/P3294</f>
        <v>#DIV/0!</v>
      </c>
    </row>
    <row r="3289" spans="1:53" x14ac:dyDescent="0.25">
      <c r="A3289" s="193" t="s">
        <v>119</v>
      </c>
      <c r="B3289" s="379"/>
      <c r="C3289" s="178" t="s">
        <v>200</v>
      </c>
      <c r="D3289" s="179">
        <v>0.5</v>
      </c>
      <c r="E3289" s="179">
        <v>0.5</v>
      </c>
      <c r="F3289" s="179">
        <v>0.5</v>
      </c>
      <c r="G3289" s="179">
        <v>0.5</v>
      </c>
      <c r="H3289" s="179">
        <v>0.5</v>
      </c>
      <c r="I3289" s="179">
        <v>0.5</v>
      </c>
      <c r="J3289" s="179">
        <v>0.5</v>
      </c>
      <c r="K3289" s="179">
        <v>0.5</v>
      </c>
      <c r="L3289" s="179">
        <v>0.5</v>
      </c>
      <c r="M3289" s="179">
        <v>0.5</v>
      </c>
      <c r="N3289" s="179">
        <v>0.5</v>
      </c>
      <c r="O3289" s="179">
        <v>0.5</v>
      </c>
      <c r="P3289" s="242"/>
    </row>
    <row r="3290" spans="1:53" x14ac:dyDescent="0.25">
      <c r="A3290" s="193" t="s">
        <v>119</v>
      </c>
      <c r="B3290" s="379"/>
      <c r="C3290" s="178" t="s">
        <v>201</v>
      </c>
      <c r="D3290" s="179">
        <v>0.5</v>
      </c>
      <c r="E3290" s="179">
        <v>0.5</v>
      </c>
      <c r="F3290" s="179">
        <v>0.5</v>
      </c>
      <c r="G3290" s="179">
        <v>0.5</v>
      </c>
      <c r="H3290" s="179">
        <v>0.5</v>
      </c>
      <c r="I3290" s="179">
        <v>0.5</v>
      </c>
      <c r="J3290" s="179">
        <v>0.5</v>
      </c>
      <c r="K3290" s="179">
        <v>0.5</v>
      </c>
      <c r="L3290" s="179">
        <v>0.5</v>
      </c>
      <c r="M3290" s="179">
        <v>0.5</v>
      </c>
      <c r="N3290" s="179">
        <v>0.5</v>
      </c>
      <c r="O3290" s="179">
        <v>0.5</v>
      </c>
      <c r="P3290" s="242"/>
    </row>
    <row r="3291" spans="1:53" x14ac:dyDescent="0.25">
      <c r="A3291" s="193" t="s">
        <v>119</v>
      </c>
      <c r="B3291" s="379"/>
      <c r="C3291" s="178" t="s">
        <v>202</v>
      </c>
      <c r="D3291" s="179">
        <v>0.5</v>
      </c>
      <c r="E3291" s="179">
        <v>0.5</v>
      </c>
      <c r="F3291" s="179">
        <v>0.5</v>
      </c>
      <c r="G3291" s="179">
        <v>0.5</v>
      </c>
      <c r="H3291" s="179">
        <v>0.5</v>
      </c>
      <c r="I3291" s="179">
        <v>0.5</v>
      </c>
      <c r="J3291" s="179">
        <v>0.5</v>
      </c>
      <c r="K3291" s="179">
        <v>0.5</v>
      </c>
      <c r="L3291" s="179">
        <v>0.5</v>
      </c>
      <c r="M3291" s="179">
        <v>0.5</v>
      </c>
      <c r="N3291" s="179">
        <v>0.5</v>
      </c>
      <c r="O3291" s="179">
        <v>0.5</v>
      </c>
      <c r="P3291" s="242"/>
    </row>
    <row r="3292" spans="1:53" ht="15.75" thickBot="1" x14ac:dyDescent="0.3">
      <c r="A3292" s="193" t="s">
        <v>119</v>
      </c>
      <c r="B3292" s="379"/>
      <c r="C3292" s="280" t="s">
        <v>231</v>
      </c>
      <c r="D3292" s="179">
        <v>0.5</v>
      </c>
      <c r="E3292" s="179">
        <v>0.5</v>
      </c>
      <c r="F3292" s="179">
        <v>0.5</v>
      </c>
      <c r="G3292" s="179">
        <v>0.5</v>
      </c>
      <c r="H3292" s="179">
        <v>0.5</v>
      </c>
      <c r="I3292" s="179">
        <v>0.5</v>
      </c>
      <c r="J3292" s="179">
        <v>0.5</v>
      </c>
      <c r="K3292" s="179">
        <v>0.5</v>
      </c>
      <c r="L3292" s="179">
        <v>0.5</v>
      </c>
      <c r="M3292" s="179">
        <v>0.5</v>
      </c>
      <c r="N3292" s="179">
        <v>0.5</v>
      </c>
      <c r="O3292" s="179">
        <v>0.5</v>
      </c>
      <c r="P3292" s="182" t="e">
        <f t="shared" ref="P3292" si="7440">+SUMPRODUCT(D3292:O3292,D3298:O3298)/P3298</f>
        <v>#DIV/0!</v>
      </c>
    </row>
    <row r="3293" spans="1:53" x14ac:dyDescent="0.25">
      <c r="A3293" s="193" t="s">
        <v>119</v>
      </c>
      <c r="B3293" s="379"/>
      <c r="C3293" s="99" t="s">
        <v>239</v>
      </c>
      <c r="D3293" s="100">
        <f>+D3262/D3275/30</f>
        <v>0</v>
      </c>
      <c r="E3293" s="100">
        <f t="shared" ref="E3293:O3293" si="7441">+E3262/E3275/30</f>
        <v>0</v>
      </c>
      <c r="F3293" s="100">
        <f t="shared" si="7441"/>
        <v>0</v>
      </c>
      <c r="G3293" s="100">
        <f t="shared" si="7441"/>
        <v>0</v>
      </c>
      <c r="H3293" s="100">
        <f t="shared" si="7441"/>
        <v>0</v>
      </c>
      <c r="I3293" s="100">
        <f t="shared" si="7441"/>
        <v>0</v>
      </c>
      <c r="J3293" s="100">
        <f t="shared" si="7441"/>
        <v>0</v>
      </c>
      <c r="K3293" s="100">
        <f t="shared" si="7441"/>
        <v>0</v>
      </c>
      <c r="L3293" s="100">
        <f t="shared" si="7441"/>
        <v>0</v>
      </c>
      <c r="M3293" s="100">
        <f t="shared" si="7441"/>
        <v>0</v>
      </c>
      <c r="N3293" s="100">
        <f t="shared" si="7441"/>
        <v>0</v>
      </c>
      <c r="O3293" s="167">
        <f t="shared" si="7441"/>
        <v>0</v>
      </c>
      <c r="P3293" s="167">
        <f>SUM(D3293:O3293)</f>
        <v>0</v>
      </c>
    </row>
    <row r="3294" spans="1:53" x14ac:dyDescent="0.25">
      <c r="A3294" s="193" t="s">
        <v>119</v>
      </c>
      <c r="B3294" s="379"/>
      <c r="C3294" s="86" t="s">
        <v>240</v>
      </c>
      <c r="D3294" s="87">
        <f>+D3293*D3269</f>
        <v>0</v>
      </c>
      <c r="E3294" s="87">
        <f t="shared" ref="E3294:O3294" si="7442">+E3293*E3269</f>
        <v>0</v>
      </c>
      <c r="F3294" s="87">
        <f t="shared" si="7442"/>
        <v>0</v>
      </c>
      <c r="G3294" s="87">
        <f t="shared" si="7442"/>
        <v>0</v>
      </c>
      <c r="H3294" s="87">
        <f t="shared" si="7442"/>
        <v>0</v>
      </c>
      <c r="I3294" s="87">
        <f t="shared" si="7442"/>
        <v>0</v>
      </c>
      <c r="J3294" s="87">
        <f t="shared" si="7442"/>
        <v>0</v>
      </c>
      <c r="K3294" s="87">
        <f t="shared" si="7442"/>
        <v>0</v>
      </c>
      <c r="L3294" s="87">
        <f t="shared" si="7442"/>
        <v>0</v>
      </c>
      <c r="M3294" s="87">
        <f t="shared" si="7442"/>
        <v>0</v>
      </c>
      <c r="N3294" s="87">
        <f t="shared" si="7442"/>
        <v>0</v>
      </c>
      <c r="O3294" s="159">
        <f t="shared" si="7442"/>
        <v>0</v>
      </c>
      <c r="P3294" s="159">
        <f t="shared" ref="P3294" si="7443">SUM(D3294:O3294)</f>
        <v>0</v>
      </c>
      <c r="AP3294" s="190">
        <f>+D3294</f>
        <v>0</v>
      </c>
      <c r="AQ3294" s="190">
        <f t="shared" ref="AQ3294:AQ3298" si="7444">+E3294</f>
        <v>0</v>
      </c>
      <c r="AR3294" s="190">
        <f t="shared" ref="AR3294:AR3298" si="7445">+F3294</f>
        <v>0</v>
      </c>
      <c r="AS3294" s="190">
        <f t="shared" ref="AS3294:AS3298" si="7446">+G3294</f>
        <v>0</v>
      </c>
      <c r="AT3294" s="190">
        <f t="shared" ref="AT3294:AT3298" si="7447">+H3294</f>
        <v>0</v>
      </c>
      <c r="AU3294" s="190">
        <f t="shared" ref="AU3294:AU3298" si="7448">+I3294</f>
        <v>0</v>
      </c>
      <c r="AV3294" s="190">
        <f t="shared" ref="AV3294:AV3298" si="7449">+J3294</f>
        <v>0</v>
      </c>
      <c r="AW3294" s="190">
        <f t="shared" ref="AW3294:AW3298" si="7450">+K3294</f>
        <v>0</v>
      </c>
      <c r="AX3294" s="190">
        <f t="shared" ref="AX3294:AX3298" si="7451">+L3294</f>
        <v>0</v>
      </c>
      <c r="AY3294" s="190">
        <f t="shared" ref="AY3294:AY3298" si="7452">+M3294</f>
        <v>0</v>
      </c>
      <c r="AZ3294" s="190">
        <f t="shared" ref="AZ3294:AZ3298" si="7453">+N3294</f>
        <v>0</v>
      </c>
      <c r="BA3294" s="190">
        <f t="shared" ref="BA3294:BA3298" si="7454">+O3294</f>
        <v>0</v>
      </c>
    </row>
    <row r="3295" spans="1:53" x14ac:dyDescent="0.25">
      <c r="A3295" s="193" t="s">
        <v>119</v>
      </c>
      <c r="B3295" s="379"/>
      <c r="C3295" s="86" t="s">
        <v>241</v>
      </c>
      <c r="D3295" s="87">
        <f>+D3293*D3270</f>
        <v>0</v>
      </c>
      <c r="E3295" s="87">
        <f t="shared" ref="E3295:O3295" si="7455">+E3293*E3270</f>
        <v>0</v>
      </c>
      <c r="F3295" s="87">
        <f t="shared" si="7455"/>
        <v>0</v>
      </c>
      <c r="G3295" s="87">
        <f t="shared" si="7455"/>
        <v>0</v>
      </c>
      <c r="H3295" s="87">
        <f t="shared" si="7455"/>
        <v>0</v>
      </c>
      <c r="I3295" s="87">
        <f t="shared" si="7455"/>
        <v>0</v>
      </c>
      <c r="J3295" s="87">
        <f t="shared" si="7455"/>
        <v>0</v>
      </c>
      <c r="K3295" s="87">
        <f t="shared" si="7455"/>
        <v>0</v>
      </c>
      <c r="L3295" s="87">
        <f t="shared" si="7455"/>
        <v>0</v>
      </c>
      <c r="M3295" s="87">
        <f t="shared" si="7455"/>
        <v>0</v>
      </c>
      <c r="N3295" s="87">
        <f t="shared" si="7455"/>
        <v>0</v>
      </c>
      <c r="O3295" s="159">
        <f t="shared" si="7455"/>
        <v>0</v>
      </c>
      <c r="P3295" s="159"/>
      <c r="AP3295" s="190">
        <f t="shared" ref="AP3295:AP3298" si="7456">+D3295</f>
        <v>0</v>
      </c>
      <c r="AQ3295" s="190">
        <f t="shared" si="7444"/>
        <v>0</v>
      </c>
      <c r="AR3295" s="190">
        <f t="shared" si="7445"/>
        <v>0</v>
      </c>
      <c r="AS3295" s="190">
        <f t="shared" si="7446"/>
        <v>0</v>
      </c>
      <c r="AT3295" s="190">
        <f t="shared" si="7447"/>
        <v>0</v>
      </c>
      <c r="AU3295" s="190">
        <f t="shared" si="7448"/>
        <v>0</v>
      </c>
      <c r="AV3295" s="190">
        <f t="shared" si="7449"/>
        <v>0</v>
      </c>
      <c r="AW3295" s="190">
        <f t="shared" si="7450"/>
        <v>0</v>
      </c>
      <c r="AX3295" s="190">
        <f t="shared" si="7451"/>
        <v>0</v>
      </c>
      <c r="AY3295" s="190">
        <f t="shared" si="7452"/>
        <v>0</v>
      </c>
      <c r="AZ3295" s="190">
        <f t="shared" si="7453"/>
        <v>0</v>
      </c>
      <c r="BA3295" s="190">
        <f t="shared" si="7454"/>
        <v>0</v>
      </c>
    </row>
    <row r="3296" spans="1:53" x14ac:dyDescent="0.25">
      <c r="A3296" s="193" t="s">
        <v>119</v>
      </c>
      <c r="B3296" s="379"/>
      <c r="C3296" s="86" t="s">
        <v>242</v>
      </c>
      <c r="D3296" s="87">
        <f>+D3293*D3271</f>
        <v>0</v>
      </c>
      <c r="E3296" s="87">
        <f t="shared" ref="E3296:O3296" si="7457">+E3293*E3271</f>
        <v>0</v>
      </c>
      <c r="F3296" s="87">
        <f t="shared" si="7457"/>
        <v>0</v>
      </c>
      <c r="G3296" s="87">
        <f t="shared" si="7457"/>
        <v>0</v>
      </c>
      <c r="H3296" s="87">
        <f t="shared" si="7457"/>
        <v>0</v>
      </c>
      <c r="I3296" s="87">
        <f t="shared" si="7457"/>
        <v>0</v>
      </c>
      <c r="J3296" s="87">
        <f t="shared" si="7457"/>
        <v>0</v>
      </c>
      <c r="K3296" s="87">
        <f t="shared" si="7457"/>
        <v>0</v>
      </c>
      <c r="L3296" s="87">
        <f t="shared" si="7457"/>
        <v>0</v>
      </c>
      <c r="M3296" s="87">
        <f t="shared" si="7457"/>
        <v>0</v>
      </c>
      <c r="N3296" s="87">
        <f t="shared" si="7457"/>
        <v>0</v>
      </c>
      <c r="O3296" s="159">
        <f t="shared" si="7457"/>
        <v>0</v>
      </c>
      <c r="P3296" s="159"/>
      <c r="AP3296" s="190">
        <f t="shared" si="7456"/>
        <v>0</v>
      </c>
      <c r="AQ3296" s="190">
        <f t="shared" si="7444"/>
        <v>0</v>
      </c>
      <c r="AR3296" s="190">
        <f t="shared" si="7445"/>
        <v>0</v>
      </c>
      <c r="AS3296" s="190">
        <f t="shared" si="7446"/>
        <v>0</v>
      </c>
      <c r="AT3296" s="190">
        <f t="shared" si="7447"/>
        <v>0</v>
      </c>
      <c r="AU3296" s="190">
        <f t="shared" si="7448"/>
        <v>0</v>
      </c>
      <c r="AV3296" s="190">
        <f t="shared" si="7449"/>
        <v>0</v>
      </c>
      <c r="AW3296" s="190">
        <f t="shared" si="7450"/>
        <v>0</v>
      </c>
      <c r="AX3296" s="190">
        <f t="shared" si="7451"/>
        <v>0</v>
      </c>
      <c r="AY3296" s="190">
        <f t="shared" si="7452"/>
        <v>0</v>
      </c>
      <c r="AZ3296" s="190">
        <f t="shared" si="7453"/>
        <v>0</v>
      </c>
      <c r="BA3296" s="190">
        <f t="shared" si="7454"/>
        <v>0</v>
      </c>
    </row>
    <row r="3297" spans="1:53" x14ac:dyDescent="0.25">
      <c r="A3297" s="193" t="s">
        <v>119</v>
      </c>
      <c r="B3297" s="379"/>
      <c r="C3297" s="86" t="s">
        <v>243</v>
      </c>
      <c r="D3297" s="87">
        <f>+D3293*D3272</f>
        <v>0</v>
      </c>
      <c r="E3297" s="87">
        <f t="shared" ref="E3297:O3297" si="7458">+E3293*E3272</f>
        <v>0</v>
      </c>
      <c r="F3297" s="87">
        <f t="shared" si="7458"/>
        <v>0</v>
      </c>
      <c r="G3297" s="87">
        <f t="shared" si="7458"/>
        <v>0</v>
      </c>
      <c r="H3297" s="87">
        <f t="shared" si="7458"/>
        <v>0</v>
      </c>
      <c r="I3297" s="87">
        <f t="shared" si="7458"/>
        <v>0</v>
      </c>
      <c r="J3297" s="87">
        <f t="shared" si="7458"/>
        <v>0</v>
      </c>
      <c r="K3297" s="87">
        <f t="shared" si="7458"/>
        <v>0</v>
      </c>
      <c r="L3297" s="87">
        <f t="shared" si="7458"/>
        <v>0</v>
      </c>
      <c r="M3297" s="87">
        <f t="shared" si="7458"/>
        <v>0</v>
      </c>
      <c r="N3297" s="87">
        <f t="shared" si="7458"/>
        <v>0</v>
      </c>
      <c r="O3297" s="159">
        <f t="shared" si="7458"/>
        <v>0</v>
      </c>
      <c r="P3297" s="159"/>
      <c r="AP3297" s="190">
        <f t="shared" si="7456"/>
        <v>0</v>
      </c>
      <c r="AQ3297" s="190">
        <f t="shared" si="7444"/>
        <v>0</v>
      </c>
      <c r="AR3297" s="190">
        <f t="shared" si="7445"/>
        <v>0</v>
      </c>
      <c r="AS3297" s="190">
        <f t="shared" si="7446"/>
        <v>0</v>
      </c>
      <c r="AT3297" s="190">
        <f t="shared" si="7447"/>
        <v>0</v>
      </c>
      <c r="AU3297" s="190">
        <f t="shared" si="7448"/>
        <v>0</v>
      </c>
      <c r="AV3297" s="190">
        <f t="shared" si="7449"/>
        <v>0</v>
      </c>
      <c r="AW3297" s="190">
        <f t="shared" si="7450"/>
        <v>0</v>
      </c>
      <c r="AX3297" s="190">
        <f t="shared" si="7451"/>
        <v>0</v>
      </c>
      <c r="AY3297" s="190">
        <f t="shared" si="7452"/>
        <v>0</v>
      </c>
      <c r="AZ3297" s="190">
        <f t="shared" si="7453"/>
        <v>0</v>
      </c>
      <c r="BA3297" s="190">
        <f t="shared" si="7454"/>
        <v>0</v>
      </c>
    </row>
    <row r="3298" spans="1:53" ht="15.75" thickBot="1" x14ac:dyDescent="0.3">
      <c r="A3298" s="193" t="s">
        <v>119</v>
      </c>
      <c r="B3298" s="379"/>
      <c r="C3298" s="96" t="s">
        <v>244</v>
      </c>
      <c r="D3298" s="251">
        <f>+D3293*D3273</f>
        <v>0</v>
      </c>
      <c r="E3298" s="251">
        <f t="shared" ref="E3298:O3298" si="7459">+E3293*E3273</f>
        <v>0</v>
      </c>
      <c r="F3298" s="251">
        <f t="shared" si="7459"/>
        <v>0</v>
      </c>
      <c r="G3298" s="251">
        <f t="shared" si="7459"/>
        <v>0</v>
      </c>
      <c r="H3298" s="251">
        <f t="shared" si="7459"/>
        <v>0</v>
      </c>
      <c r="I3298" s="251">
        <f t="shared" si="7459"/>
        <v>0</v>
      </c>
      <c r="J3298" s="251">
        <f t="shared" si="7459"/>
        <v>0</v>
      </c>
      <c r="K3298" s="251">
        <f t="shared" si="7459"/>
        <v>0</v>
      </c>
      <c r="L3298" s="251">
        <f t="shared" si="7459"/>
        <v>0</v>
      </c>
      <c r="M3298" s="251">
        <f t="shared" si="7459"/>
        <v>0</v>
      </c>
      <c r="N3298" s="251">
        <f t="shared" si="7459"/>
        <v>0</v>
      </c>
      <c r="O3298" s="251">
        <f t="shared" si="7459"/>
        <v>0</v>
      </c>
      <c r="P3298" s="169">
        <f t="shared" ref="P3298:P3304" si="7460">SUM(D3298:O3298)</f>
        <v>0</v>
      </c>
      <c r="AP3298" s="190">
        <f t="shared" si="7456"/>
        <v>0</v>
      </c>
      <c r="AQ3298" s="190">
        <f t="shared" si="7444"/>
        <v>0</v>
      </c>
      <c r="AR3298" s="190">
        <f t="shared" si="7445"/>
        <v>0</v>
      </c>
      <c r="AS3298" s="190">
        <f t="shared" si="7446"/>
        <v>0</v>
      </c>
      <c r="AT3298" s="190">
        <f t="shared" si="7447"/>
        <v>0</v>
      </c>
      <c r="AU3298" s="190">
        <f t="shared" si="7448"/>
        <v>0</v>
      </c>
      <c r="AV3298" s="190">
        <f t="shared" si="7449"/>
        <v>0</v>
      </c>
      <c r="AW3298" s="190">
        <f t="shared" si="7450"/>
        <v>0</v>
      </c>
      <c r="AX3298" s="190">
        <f t="shared" si="7451"/>
        <v>0</v>
      </c>
      <c r="AY3298" s="190">
        <f t="shared" si="7452"/>
        <v>0</v>
      </c>
      <c r="AZ3298" s="190">
        <f t="shared" si="7453"/>
        <v>0</v>
      </c>
      <c r="BA3298" s="190">
        <f t="shared" si="7454"/>
        <v>0</v>
      </c>
    </row>
    <row r="3299" spans="1:53" x14ac:dyDescent="0.25">
      <c r="A3299" s="193" t="s">
        <v>119</v>
      </c>
      <c r="B3299" s="379"/>
      <c r="C3299" s="99" t="s">
        <v>245</v>
      </c>
      <c r="D3299" s="100">
        <f>+IFERROR(D3262/D3281/30,0)</f>
        <v>0</v>
      </c>
      <c r="E3299" s="100">
        <f t="shared" ref="E3299:O3299" si="7461">+IFERROR(E3262/E3281/30,0)</f>
        <v>0</v>
      </c>
      <c r="F3299" s="100">
        <f t="shared" si="7461"/>
        <v>0</v>
      </c>
      <c r="G3299" s="100">
        <f t="shared" si="7461"/>
        <v>0</v>
      </c>
      <c r="H3299" s="100">
        <f t="shared" si="7461"/>
        <v>0</v>
      </c>
      <c r="I3299" s="100">
        <f t="shared" si="7461"/>
        <v>0</v>
      </c>
      <c r="J3299" s="100">
        <f t="shared" si="7461"/>
        <v>0</v>
      </c>
      <c r="K3299" s="100">
        <f t="shared" si="7461"/>
        <v>0</v>
      </c>
      <c r="L3299" s="100">
        <f t="shared" si="7461"/>
        <v>0</v>
      </c>
      <c r="M3299" s="100">
        <f t="shared" si="7461"/>
        <v>0</v>
      </c>
      <c r="N3299" s="100">
        <f t="shared" si="7461"/>
        <v>0</v>
      </c>
      <c r="O3299" s="167">
        <f t="shared" si="7461"/>
        <v>0</v>
      </c>
      <c r="P3299" s="167">
        <f t="shared" si="7460"/>
        <v>0</v>
      </c>
    </row>
    <row r="3300" spans="1:53" x14ac:dyDescent="0.25">
      <c r="A3300" s="193" t="s">
        <v>119</v>
      </c>
      <c r="B3300" s="379"/>
      <c r="C3300" s="86" t="s">
        <v>246</v>
      </c>
      <c r="D3300" s="266">
        <f t="shared" ref="D3300:O3300" si="7462">+IFERROR(D3263/D3282/30,0)</f>
        <v>0</v>
      </c>
      <c r="E3300" s="266">
        <f t="shared" si="7462"/>
        <v>0</v>
      </c>
      <c r="F3300" s="266">
        <f t="shared" si="7462"/>
        <v>0</v>
      </c>
      <c r="G3300" s="266">
        <f t="shared" si="7462"/>
        <v>0</v>
      </c>
      <c r="H3300" s="266">
        <f t="shared" si="7462"/>
        <v>0</v>
      </c>
      <c r="I3300" s="266">
        <f t="shared" si="7462"/>
        <v>0</v>
      </c>
      <c r="J3300" s="266">
        <f t="shared" si="7462"/>
        <v>0</v>
      </c>
      <c r="K3300" s="266">
        <f t="shared" si="7462"/>
        <v>0</v>
      </c>
      <c r="L3300" s="266">
        <f t="shared" si="7462"/>
        <v>0</v>
      </c>
      <c r="M3300" s="266">
        <f t="shared" si="7462"/>
        <v>0</v>
      </c>
      <c r="N3300" s="266">
        <f t="shared" si="7462"/>
        <v>0</v>
      </c>
      <c r="O3300" s="267">
        <f t="shared" si="7462"/>
        <v>0</v>
      </c>
      <c r="P3300" s="159">
        <f t="shared" si="7460"/>
        <v>0</v>
      </c>
    </row>
    <row r="3301" spans="1:53" x14ac:dyDescent="0.25">
      <c r="A3301" s="193" t="s">
        <v>119</v>
      </c>
      <c r="B3301" s="379"/>
      <c r="C3301" s="86" t="s">
        <v>247</v>
      </c>
      <c r="D3301" s="266">
        <f t="shared" ref="D3301:O3301" si="7463">+IFERROR(D3264/D3283/30,0)</f>
        <v>0</v>
      </c>
      <c r="E3301" s="266">
        <f t="shared" si="7463"/>
        <v>0</v>
      </c>
      <c r="F3301" s="266">
        <f t="shared" si="7463"/>
        <v>0</v>
      </c>
      <c r="G3301" s="266">
        <f t="shared" si="7463"/>
        <v>0</v>
      </c>
      <c r="H3301" s="266">
        <f t="shared" si="7463"/>
        <v>0</v>
      </c>
      <c r="I3301" s="266">
        <f t="shared" si="7463"/>
        <v>0</v>
      </c>
      <c r="J3301" s="266">
        <f t="shared" si="7463"/>
        <v>0</v>
      </c>
      <c r="K3301" s="266">
        <f t="shared" si="7463"/>
        <v>0</v>
      </c>
      <c r="L3301" s="266">
        <f t="shared" si="7463"/>
        <v>0</v>
      </c>
      <c r="M3301" s="266">
        <f t="shared" si="7463"/>
        <v>0</v>
      </c>
      <c r="N3301" s="266">
        <f t="shared" si="7463"/>
        <v>0</v>
      </c>
      <c r="O3301" s="267">
        <f t="shared" si="7463"/>
        <v>0</v>
      </c>
      <c r="P3301" s="159">
        <f t="shared" si="7460"/>
        <v>0</v>
      </c>
    </row>
    <row r="3302" spans="1:53" x14ac:dyDescent="0.25">
      <c r="A3302" s="193" t="s">
        <v>119</v>
      </c>
      <c r="B3302" s="379"/>
      <c r="C3302" s="86" t="s">
        <v>248</v>
      </c>
      <c r="D3302" s="266">
        <f t="shared" ref="D3302:O3302" si="7464">+IFERROR(D3265/D3284/30,0)</f>
        <v>0</v>
      </c>
      <c r="E3302" s="266">
        <f t="shared" si="7464"/>
        <v>0</v>
      </c>
      <c r="F3302" s="266">
        <f t="shared" si="7464"/>
        <v>0</v>
      </c>
      <c r="G3302" s="266">
        <f t="shared" si="7464"/>
        <v>0</v>
      </c>
      <c r="H3302" s="266">
        <f t="shared" si="7464"/>
        <v>0</v>
      </c>
      <c r="I3302" s="266">
        <f t="shared" si="7464"/>
        <v>0</v>
      </c>
      <c r="J3302" s="266">
        <f t="shared" si="7464"/>
        <v>0</v>
      </c>
      <c r="K3302" s="266">
        <f t="shared" si="7464"/>
        <v>0</v>
      </c>
      <c r="L3302" s="266">
        <f t="shared" si="7464"/>
        <v>0</v>
      </c>
      <c r="M3302" s="266">
        <f t="shared" si="7464"/>
        <v>0</v>
      </c>
      <c r="N3302" s="266">
        <f t="shared" si="7464"/>
        <v>0</v>
      </c>
      <c r="O3302" s="267">
        <f t="shared" si="7464"/>
        <v>0</v>
      </c>
      <c r="P3302" s="159">
        <f t="shared" si="7460"/>
        <v>0</v>
      </c>
    </row>
    <row r="3303" spans="1:53" x14ac:dyDescent="0.25">
      <c r="A3303" s="193" t="s">
        <v>119</v>
      </c>
      <c r="B3303" s="379"/>
      <c r="C3303" s="86" t="s">
        <v>249</v>
      </c>
      <c r="D3303" s="87">
        <f t="shared" ref="D3303:O3303" si="7465">+IFERROR(D3266/D3285/30,0)</f>
        <v>0</v>
      </c>
      <c r="E3303" s="87">
        <f t="shared" si="7465"/>
        <v>0</v>
      </c>
      <c r="F3303" s="87">
        <f t="shared" si="7465"/>
        <v>0</v>
      </c>
      <c r="G3303" s="87">
        <f t="shared" si="7465"/>
        <v>0</v>
      </c>
      <c r="H3303" s="87">
        <f t="shared" si="7465"/>
        <v>0</v>
      </c>
      <c r="I3303" s="87">
        <f t="shared" si="7465"/>
        <v>0</v>
      </c>
      <c r="J3303" s="87">
        <f t="shared" si="7465"/>
        <v>0</v>
      </c>
      <c r="K3303" s="87">
        <f t="shared" si="7465"/>
        <v>0</v>
      </c>
      <c r="L3303" s="87">
        <f t="shared" si="7465"/>
        <v>0</v>
      </c>
      <c r="M3303" s="87">
        <f t="shared" si="7465"/>
        <v>0</v>
      </c>
      <c r="N3303" s="87">
        <f t="shared" si="7465"/>
        <v>0</v>
      </c>
      <c r="O3303" s="159">
        <f t="shared" si="7465"/>
        <v>0</v>
      </c>
      <c r="P3303" s="159">
        <f t="shared" si="7460"/>
        <v>0</v>
      </c>
    </row>
    <row r="3304" spans="1:53" ht="15.75" thickBot="1" x14ac:dyDescent="0.3">
      <c r="A3304" s="193" t="s">
        <v>119</v>
      </c>
      <c r="B3304" s="379"/>
      <c r="C3304" s="96" t="s">
        <v>250</v>
      </c>
      <c r="D3304" s="168">
        <f t="shared" ref="D3304:O3304" si="7466">+IFERROR(D3267/D3286/30,0)</f>
        <v>0</v>
      </c>
      <c r="E3304" s="168">
        <f t="shared" si="7466"/>
        <v>0</v>
      </c>
      <c r="F3304" s="168">
        <f t="shared" si="7466"/>
        <v>0</v>
      </c>
      <c r="G3304" s="168">
        <f t="shared" si="7466"/>
        <v>0</v>
      </c>
      <c r="H3304" s="168">
        <f t="shared" si="7466"/>
        <v>0</v>
      </c>
      <c r="I3304" s="168">
        <f t="shared" si="7466"/>
        <v>0</v>
      </c>
      <c r="J3304" s="168">
        <f t="shared" si="7466"/>
        <v>0</v>
      </c>
      <c r="K3304" s="168">
        <f t="shared" si="7466"/>
        <v>0</v>
      </c>
      <c r="L3304" s="168">
        <f t="shared" si="7466"/>
        <v>0</v>
      </c>
      <c r="M3304" s="168">
        <f t="shared" si="7466"/>
        <v>0</v>
      </c>
      <c r="N3304" s="168">
        <f t="shared" si="7466"/>
        <v>0</v>
      </c>
      <c r="O3304" s="169">
        <f t="shared" si="7466"/>
        <v>0</v>
      </c>
      <c r="P3304" s="169">
        <f t="shared" si="7460"/>
        <v>0</v>
      </c>
    </row>
    <row r="3305" spans="1:53" ht="15.75" thickBot="1" x14ac:dyDescent="0.3">
      <c r="A3305" s="193" t="s">
        <v>119</v>
      </c>
      <c r="B3305" s="379"/>
      <c r="C3305" s="183" t="s">
        <v>13</v>
      </c>
      <c r="D3305" s="72">
        <v>30</v>
      </c>
      <c r="E3305" s="72">
        <v>30</v>
      </c>
      <c r="F3305" s="72">
        <v>30</v>
      </c>
      <c r="G3305" s="72">
        <v>0</v>
      </c>
      <c r="H3305" s="72">
        <v>33.121560393413624</v>
      </c>
      <c r="I3305" s="72">
        <v>33.18421323453741</v>
      </c>
      <c r="J3305" s="72">
        <v>33</v>
      </c>
      <c r="K3305" s="72">
        <v>20</v>
      </c>
      <c r="L3305" s="72">
        <v>20</v>
      </c>
      <c r="M3305" s="72">
        <v>36.24</v>
      </c>
      <c r="N3305" s="72">
        <v>22</v>
      </c>
      <c r="O3305" s="72">
        <v>22</v>
      </c>
      <c r="P3305" s="184"/>
    </row>
    <row r="3306" spans="1:53" x14ac:dyDescent="0.25">
      <c r="A3306" s="193" t="s">
        <v>119</v>
      </c>
      <c r="B3306" s="379"/>
      <c r="C3306" s="99" t="s">
        <v>4</v>
      </c>
      <c r="D3306" s="100">
        <f>+D3299/D3305*30</f>
        <v>0</v>
      </c>
      <c r="E3306" s="100">
        <f t="shared" ref="E3306:O3306" si="7467">+E3299/E3305*30</f>
        <v>0</v>
      </c>
      <c r="F3306" s="100">
        <f t="shared" si="7467"/>
        <v>0</v>
      </c>
      <c r="G3306" s="100" t="e">
        <f t="shared" si="7467"/>
        <v>#DIV/0!</v>
      </c>
      <c r="H3306" s="100">
        <f t="shared" si="7467"/>
        <v>0</v>
      </c>
      <c r="I3306" s="100">
        <f t="shared" si="7467"/>
        <v>0</v>
      </c>
      <c r="J3306" s="100">
        <f t="shared" si="7467"/>
        <v>0</v>
      </c>
      <c r="K3306" s="100">
        <f t="shared" si="7467"/>
        <v>0</v>
      </c>
      <c r="L3306" s="100">
        <f t="shared" si="7467"/>
        <v>0</v>
      </c>
      <c r="M3306" s="100">
        <f t="shared" si="7467"/>
        <v>0</v>
      </c>
      <c r="N3306" s="100">
        <f t="shared" si="7467"/>
        <v>0</v>
      </c>
      <c r="O3306" s="167">
        <f t="shared" si="7467"/>
        <v>0</v>
      </c>
      <c r="P3306" s="167" t="e">
        <f>SUM(D3306:O3306)</f>
        <v>#DIV/0!</v>
      </c>
    </row>
    <row r="3307" spans="1:53" x14ac:dyDescent="0.25">
      <c r="A3307" s="193" t="s">
        <v>119</v>
      </c>
      <c r="B3307" s="379"/>
      <c r="C3307" s="86" t="s">
        <v>216</v>
      </c>
      <c r="D3307" s="87">
        <f>+D3300/D3305*30</f>
        <v>0</v>
      </c>
      <c r="E3307" s="87">
        <f t="shared" ref="E3307:O3307" si="7468">+E3300/E3305*30</f>
        <v>0</v>
      </c>
      <c r="F3307" s="87">
        <f t="shared" si="7468"/>
        <v>0</v>
      </c>
      <c r="G3307" s="87" t="e">
        <f t="shared" si="7468"/>
        <v>#DIV/0!</v>
      </c>
      <c r="H3307" s="87">
        <f t="shared" si="7468"/>
        <v>0</v>
      </c>
      <c r="I3307" s="87">
        <f t="shared" si="7468"/>
        <v>0</v>
      </c>
      <c r="J3307" s="87">
        <f t="shared" si="7468"/>
        <v>0</v>
      </c>
      <c r="K3307" s="87">
        <f t="shared" si="7468"/>
        <v>0</v>
      </c>
      <c r="L3307" s="87">
        <f t="shared" si="7468"/>
        <v>0</v>
      </c>
      <c r="M3307" s="87">
        <f t="shared" si="7468"/>
        <v>0</v>
      </c>
      <c r="N3307" s="87">
        <f t="shared" si="7468"/>
        <v>0</v>
      </c>
      <c r="O3307" s="159">
        <f t="shared" si="7468"/>
        <v>0</v>
      </c>
      <c r="P3307" s="159" t="e">
        <f t="shared" ref="P3307" si="7469">SUM(D3307:O3307)</f>
        <v>#DIV/0!</v>
      </c>
    </row>
    <row r="3308" spans="1:53" x14ac:dyDescent="0.25">
      <c r="A3308" s="193" t="s">
        <v>119</v>
      </c>
      <c r="B3308" s="379"/>
      <c r="C3308" s="86" t="s">
        <v>217</v>
      </c>
      <c r="D3308" s="87">
        <f>+D3301/D3305*30</f>
        <v>0</v>
      </c>
      <c r="E3308" s="87">
        <f t="shared" ref="E3308:O3308" si="7470">+E3301/E3305*30</f>
        <v>0</v>
      </c>
      <c r="F3308" s="87">
        <f t="shared" si="7470"/>
        <v>0</v>
      </c>
      <c r="G3308" s="87" t="e">
        <f t="shared" si="7470"/>
        <v>#DIV/0!</v>
      </c>
      <c r="H3308" s="87">
        <f t="shared" si="7470"/>
        <v>0</v>
      </c>
      <c r="I3308" s="87">
        <f t="shared" si="7470"/>
        <v>0</v>
      </c>
      <c r="J3308" s="87">
        <f t="shared" si="7470"/>
        <v>0</v>
      </c>
      <c r="K3308" s="87">
        <f t="shared" si="7470"/>
        <v>0</v>
      </c>
      <c r="L3308" s="87">
        <f t="shared" si="7470"/>
        <v>0</v>
      </c>
      <c r="M3308" s="87">
        <f t="shared" si="7470"/>
        <v>0</v>
      </c>
      <c r="N3308" s="87">
        <f t="shared" si="7470"/>
        <v>0</v>
      </c>
      <c r="O3308" s="159">
        <f t="shared" si="7470"/>
        <v>0</v>
      </c>
      <c r="P3308" s="159"/>
    </row>
    <row r="3309" spans="1:53" x14ac:dyDescent="0.25">
      <c r="A3309" s="193" t="s">
        <v>119</v>
      </c>
      <c r="B3309" s="379"/>
      <c r="C3309" s="86" t="s">
        <v>218</v>
      </c>
      <c r="D3309" s="87">
        <f>+D3302/D3305*30</f>
        <v>0</v>
      </c>
      <c r="E3309" s="87">
        <f t="shared" ref="E3309:O3309" si="7471">+E3302/E3305*30</f>
        <v>0</v>
      </c>
      <c r="F3309" s="87">
        <f t="shared" si="7471"/>
        <v>0</v>
      </c>
      <c r="G3309" s="87" t="e">
        <f t="shared" si="7471"/>
        <v>#DIV/0!</v>
      </c>
      <c r="H3309" s="87">
        <f t="shared" si="7471"/>
        <v>0</v>
      </c>
      <c r="I3309" s="87">
        <f t="shared" si="7471"/>
        <v>0</v>
      </c>
      <c r="J3309" s="87">
        <f t="shared" si="7471"/>
        <v>0</v>
      </c>
      <c r="K3309" s="87">
        <f t="shared" si="7471"/>
        <v>0</v>
      </c>
      <c r="L3309" s="87">
        <f t="shared" si="7471"/>
        <v>0</v>
      </c>
      <c r="M3309" s="87">
        <f t="shared" si="7471"/>
        <v>0</v>
      </c>
      <c r="N3309" s="87">
        <f t="shared" si="7471"/>
        <v>0</v>
      </c>
      <c r="O3309" s="159">
        <f t="shared" si="7471"/>
        <v>0</v>
      </c>
      <c r="P3309" s="159"/>
    </row>
    <row r="3310" spans="1:53" x14ac:dyDescent="0.25">
      <c r="A3310" s="193" t="s">
        <v>119</v>
      </c>
      <c r="B3310" s="379"/>
      <c r="C3310" s="86" t="s">
        <v>219</v>
      </c>
      <c r="D3310" s="87">
        <f>+D3303/D3305*30</f>
        <v>0</v>
      </c>
      <c r="E3310" s="87">
        <f t="shared" ref="E3310:O3310" si="7472">+E3303/E3305*30</f>
        <v>0</v>
      </c>
      <c r="F3310" s="87">
        <f t="shared" si="7472"/>
        <v>0</v>
      </c>
      <c r="G3310" s="87" t="e">
        <f t="shared" si="7472"/>
        <v>#DIV/0!</v>
      </c>
      <c r="H3310" s="87">
        <f t="shared" si="7472"/>
        <v>0</v>
      </c>
      <c r="I3310" s="87">
        <f t="shared" si="7472"/>
        <v>0</v>
      </c>
      <c r="J3310" s="87">
        <f t="shared" si="7472"/>
        <v>0</v>
      </c>
      <c r="K3310" s="87">
        <f t="shared" si="7472"/>
        <v>0</v>
      </c>
      <c r="L3310" s="87">
        <f t="shared" si="7472"/>
        <v>0</v>
      </c>
      <c r="M3310" s="87">
        <f t="shared" si="7472"/>
        <v>0</v>
      </c>
      <c r="N3310" s="87">
        <f t="shared" si="7472"/>
        <v>0</v>
      </c>
      <c r="O3310" s="159">
        <f t="shared" si="7472"/>
        <v>0</v>
      </c>
      <c r="P3310" s="159"/>
    </row>
    <row r="3311" spans="1:53" ht="15.75" thickBot="1" x14ac:dyDescent="0.3">
      <c r="A3311" s="193" t="s">
        <v>119</v>
      </c>
      <c r="B3311" s="379"/>
      <c r="C3311" s="96" t="s">
        <v>238</v>
      </c>
      <c r="D3311" s="168">
        <f>+D3304/D3305*30</f>
        <v>0</v>
      </c>
      <c r="E3311" s="168">
        <f t="shared" ref="E3311:O3311" si="7473">+E3304/E3305*30</f>
        <v>0</v>
      </c>
      <c r="F3311" s="168">
        <f t="shared" si="7473"/>
        <v>0</v>
      </c>
      <c r="G3311" s="168" t="e">
        <f t="shared" si="7473"/>
        <v>#DIV/0!</v>
      </c>
      <c r="H3311" s="168">
        <f t="shared" si="7473"/>
        <v>0</v>
      </c>
      <c r="I3311" s="168">
        <f t="shared" si="7473"/>
        <v>0</v>
      </c>
      <c r="J3311" s="168">
        <f t="shared" si="7473"/>
        <v>0</v>
      </c>
      <c r="K3311" s="168">
        <f t="shared" si="7473"/>
        <v>0</v>
      </c>
      <c r="L3311" s="168">
        <f t="shared" si="7473"/>
        <v>0</v>
      </c>
      <c r="M3311" s="168">
        <f t="shared" si="7473"/>
        <v>0</v>
      </c>
      <c r="N3311" s="168">
        <f t="shared" si="7473"/>
        <v>0</v>
      </c>
      <c r="O3311" s="169">
        <f t="shared" si="7473"/>
        <v>0</v>
      </c>
      <c r="P3311" s="169" t="e">
        <f t="shared" ref="P3311" si="7474">SUM(D3311:O3311)</f>
        <v>#DIV/0!</v>
      </c>
    </row>
    <row r="3312" spans="1:53" x14ac:dyDescent="0.25">
      <c r="A3312" s="193" t="s">
        <v>119</v>
      </c>
      <c r="B3312" s="379"/>
      <c r="C3312" s="76" t="s">
        <v>8</v>
      </c>
      <c r="D3312" s="170">
        <f t="shared" ref="D3312:O3312" si="7475">+D3281/D3275</f>
        <v>1.3521079028086289</v>
      </c>
      <c r="E3312" s="170">
        <f t="shared" si="7475"/>
        <v>1.3222528720558735</v>
      </c>
      <c r="F3312" s="170">
        <f t="shared" si="7475"/>
        <v>1.3222528720558737</v>
      </c>
      <c r="G3312" s="170">
        <f t="shared" si="7475"/>
        <v>1.3604912396300375</v>
      </c>
      <c r="H3312" s="170">
        <f t="shared" si="7475"/>
        <v>1.3604912396300377</v>
      </c>
      <c r="I3312" s="170">
        <f t="shared" si="7475"/>
        <v>1.3604912396300377</v>
      </c>
      <c r="J3312" s="170">
        <f t="shared" si="7475"/>
        <v>1.3273822963035713</v>
      </c>
      <c r="K3312" s="170">
        <f t="shared" si="7475"/>
        <v>1.3273822963035713</v>
      </c>
      <c r="L3312" s="170">
        <f t="shared" si="7475"/>
        <v>1.385593627203592</v>
      </c>
      <c r="M3312" s="170">
        <f t="shared" si="7475"/>
        <v>1.3521079028086291</v>
      </c>
      <c r="N3312" s="170">
        <f t="shared" si="7475"/>
        <v>1.3521079028086289</v>
      </c>
      <c r="O3312" s="171">
        <f t="shared" si="7475"/>
        <v>1.3521079028086291</v>
      </c>
      <c r="P3312" s="171"/>
    </row>
    <row r="3313" spans="1:16" x14ac:dyDescent="0.25">
      <c r="A3313" s="193" t="s">
        <v>119</v>
      </c>
      <c r="B3313" s="379"/>
      <c r="C3313" s="77" t="s">
        <v>6</v>
      </c>
      <c r="D3313" s="172">
        <f>+VLOOKUP(D3261,Conversion!$B$33:$N$71,(MATCH('Measured TV opt-pt'!D3260,butget_aylar_opt,0)+1),0)</f>
        <v>1.4212830229615727</v>
      </c>
      <c r="E3313" s="172">
        <f>+VLOOKUP(E3261,Conversion!$B$33:$N$71,(MATCH('Measured TV opt-pt'!E3260,butget_aylar_opt,0)+1),0)</f>
        <v>1.3879412224131498</v>
      </c>
      <c r="F3313" s="172">
        <f>+VLOOKUP(F3261,Conversion!$B$33:$N$71,(MATCH('Measured TV opt-pt'!F3260,butget_aylar_opt,0)+1),0)</f>
        <v>1.3879412224131498</v>
      </c>
      <c r="G3313" s="172">
        <f>+VLOOKUP(G3261,Conversion!$B$33:$N$71,(MATCH('Measured TV opt-pt'!G3260,butget_aylar_opt,0)+1),0)</f>
        <v>1.4395267054790617</v>
      </c>
      <c r="H3313" s="172">
        <f>+VLOOKUP(H3261,Conversion!$B$33:$N$71,(MATCH('Measured TV opt-pt'!H3260,butget_aylar_opt,0)+1),0)</f>
        <v>1.4395267054790617</v>
      </c>
      <c r="I3313" s="172">
        <f>+VLOOKUP(I3261,Conversion!$B$33:$N$71,(MATCH('Measured TV opt-pt'!I3260,butget_aylar_opt,0)+1),0)</f>
        <v>1.4395267054790617</v>
      </c>
      <c r="J3313" s="172">
        <f>+VLOOKUP(J3261,Conversion!$B$33:$N$71,(MATCH('Measured TV opt-pt'!J3260,butget_aylar_opt,0)+1),0)</f>
        <v>1.4020071204138036</v>
      </c>
      <c r="K3313" s="172">
        <f>+VLOOKUP(K3261,Conversion!$B$33:$N$71,(MATCH('Measured TV opt-pt'!K3260,butget_aylar_opt,0)+1),0)</f>
        <v>1.4020071204138036</v>
      </c>
      <c r="L3313" s="172">
        <f>+VLOOKUP(L3261,Conversion!$B$33:$N$71,(MATCH('Measured TV opt-pt'!L3260,butget_aylar_opt,0)+1),0)</f>
        <v>1.4574217656681872</v>
      </c>
      <c r="M3313" s="172">
        <f>+VLOOKUP(M3261,Conversion!$B$33:$N$71,(MATCH('Measured TV opt-pt'!M3260,butget_aylar_opt,0)+1),0)</f>
        <v>1.4212830229615727</v>
      </c>
      <c r="N3313" s="172">
        <f>+VLOOKUP(N3261,Conversion!$B$33:$N$71,(MATCH('Measured TV opt-pt'!N3260,butget_aylar_opt,0)+1),0)</f>
        <v>1.4212830229615727</v>
      </c>
      <c r="O3313" s="173">
        <f>+VLOOKUP(O3261,Conversion!$B$33:$N$71,(MATCH('Measured TV opt-pt'!O3260,butget_aylar_opt,0)+1),0)</f>
        <v>1.4212830229615727</v>
      </c>
      <c r="P3313" s="173"/>
    </row>
    <row r="3314" spans="1:16" ht="15.75" thickBot="1" x14ac:dyDescent="0.3">
      <c r="A3314" s="193" t="s">
        <v>119</v>
      </c>
      <c r="B3314" s="380"/>
      <c r="C3314" s="96" t="s">
        <v>7</v>
      </c>
      <c r="D3314" s="172">
        <f>+VLOOKUP(D3261,Conversion!$B$74:$N$112,(MATCH('Measured TV opt-pt'!D3260,budget_aylar_pt,0)+1),0)</f>
        <v>1.2829327826556853</v>
      </c>
      <c r="E3314" s="172">
        <f>+VLOOKUP(E3261,Conversion!$B$74:$N$112,(MATCH('Measured TV opt-pt'!E3260,budget_aylar_pt,0)+1),0)</f>
        <v>1.2565645216985974</v>
      </c>
      <c r="F3314" s="172">
        <f>+VLOOKUP(F3261,Conversion!$B$74:$N$112,(MATCH('Measured TV opt-pt'!F3260,budget_aylar_pt,0)+1),0)</f>
        <v>1.2565645216985974</v>
      </c>
      <c r="G3314" s="172">
        <f>+VLOOKUP(G3261,Conversion!$B$74:$N$112,(MATCH('Measured TV opt-pt'!G3260,budget_aylar_pt,0)+1),0)</f>
        <v>1.2814557737810139</v>
      </c>
      <c r="H3314" s="172">
        <f>+VLOOKUP(H3261,Conversion!$B$74:$N$112,(MATCH('Measured TV opt-pt'!H3260,budget_aylar_pt,0)+1),0)</f>
        <v>1.2814557737810139</v>
      </c>
      <c r="I3314" s="172">
        <f>+VLOOKUP(I3261,Conversion!$B$74:$N$112,(MATCH('Measured TV opt-pt'!I3260,budget_aylar_pt,0)+1),0)</f>
        <v>1.2814557737810139</v>
      </c>
      <c r="J3314" s="172">
        <f>+VLOOKUP(J3261,Conversion!$B$74:$N$112,(MATCH('Measured TV opt-pt'!J3260,budget_aylar_pt,0)+1),0)</f>
        <v>1.252757472193339</v>
      </c>
      <c r="K3314" s="172">
        <f>+VLOOKUP(K3261,Conversion!$B$74:$N$112,(MATCH('Measured TV opt-pt'!K3260,budget_aylar_pt,0)+1),0)</f>
        <v>1.252757472193339</v>
      </c>
      <c r="L3314" s="172">
        <f>+VLOOKUP(L3261,Conversion!$B$74:$N$112,(MATCH('Measured TV opt-pt'!L3260,budget_aylar_pt,0)+1),0)</f>
        <v>1.3137654887389967</v>
      </c>
      <c r="M3314" s="172">
        <f>+VLOOKUP(M3261,Conversion!$B$74:$N$112,(MATCH('Measured TV opt-pt'!M3260,budget_aylar_pt,0)+1),0)</f>
        <v>1.2829327826556853</v>
      </c>
      <c r="N3314" s="172">
        <f>+VLOOKUP(N3261,Conversion!$B$74:$N$112,(MATCH('Measured TV opt-pt'!N3260,budget_aylar_pt,0)+1),0)</f>
        <v>1.2829327826556853</v>
      </c>
      <c r="O3314" s="173">
        <f>+VLOOKUP(O3261,Conversion!$B$74:$N$112,(MATCH('Measured TV opt-pt'!O3260,budget_aylar_pt,0)+1),0)</f>
        <v>1.2829327826556853</v>
      </c>
      <c r="P3314" s="174"/>
    </row>
    <row r="3315" spans="1:16" ht="21.75" thickBot="1" x14ac:dyDescent="0.3">
      <c r="A3315" s="193" t="s">
        <v>119</v>
      </c>
      <c r="B3315" s="240" t="s">
        <v>126</v>
      </c>
      <c r="C3315" s="74" t="s">
        <v>107</v>
      </c>
      <c r="D3315" s="153">
        <v>1</v>
      </c>
      <c r="E3315" s="153">
        <v>2</v>
      </c>
      <c r="F3315" s="153">
        <v>3</v>
      </c>
      <c r="G3315" s="153">
        <v>4</v>
      </c>
      <c r="H3315" s="153">
        <v>5</v>
      </c>
      <c r="I3315" s="153">
        <v>6</v>
      </c>
      <c r="J3315" s="153">
        <v>7</v>
      </c>
      <c r="K3315" s="153">
        <v>8</v>
      </c>
      <c r="L3315" s="153">
        <v>9</v>
      </c>
      <c r="M3315" s="153">
        <v>10</v>
      </c>
      <c r="N3315" s="153">
        <v>11</v>
      </c>
      <c r="O3315" s="153">
        <v>12</v>
      </c>
      <c r="P3315" s="74" t="s">
        <v>127</v>
      </c>
    </row>
    <row r="3316" spans="1:16" ht="15.75" thickBot="1" x14ac:dyDescent="0.3">
      <c r="A3316" s="193" t="s">
        <v>119</v>
      </c>
      <c r="B3316" s="378" t="s">
        <v>272</v>
      </c>
      <c r="C3316" s="185" t="s">
        <v>33</v>
      </c>
      <c r="D3316" s="186" t="s">
        <v>19</v>
      </c>
      <c r="E3316" s="186" t="s">
        <v>19</v>
      </c>
      <c r="F3316" s="186" t="s">
        <v>19</v>
      </c>
      <c r="G3316" s="186" t="s">
        <v>19</v>
      </c>
      <c r="H3316" s="186" t="s">
        <v>19</v>
      </c>
      <c r="I3316" s="186" t="s">
        <v>19</v>
      </c>
      <c r="J3316" s="186" t="s">
        <v>27</v>
      </c>
      <c r="K3316" s="186" t="s">
        <v>27</v>
      </c>
      <c r="L3316" s="186" t="s">
        <v>27</v>
      </c>
      <c r="M3316" s="186" t="s">
        <v>27</v>
      </c>
      <c r="N3316" s="186" t="s">
        <v>27</v>
      </c>
      <c r="O3316" s="186" t="s">
        <v>27</v>
      </c>
      <c r="P3316" s="188" t="s">
        <v>108</v>
      </c>
    </row>
    <row r="3317" spans="1:16" x14ac:dyDescent="0.25">
      <c r="A3317" s="193" t="s">
        <v>119</v>
      </c>
      <c r="B3317" s="379"/>
      <c r="C3317" s="175" t="s">
        <v>125</v>
      </c>
      <c r="D3317" s="200"/>
      <c r="E3317" s="201"/>
      <c r="F3317" s="201"/>
      <c r="G3317" s="201"/>
      <c r="H3317" s="201"/>
      <c r="I3317" s="201">
        <v>261307.73140644291</v>
      </c>
      <c r="J3317" s="201">
        <v>1000329.1462418641</v>
      </c>
      <c r="K3317" s="201"/>
      <c r="L3317" s="201"/>
      <c r="M3317" s="201"/>
      <c r="N3317" s="201"/>
      <c r="O3317" s="176"/>
      <c r="P3317" s="176">
        <f>SUM(D3317:O3317)</f>
        <v>1261636.877648307</v>
      </c>
    </row>
    <row r="3318" spans="1:16" x14ac:dyDescent="0.25">
      <c r="A3318" s="193" t="s">
        <v>119</v>
      </c>
      <c r="B3318" s="379"/>
      <c r="C3318" s="86" t="s">
        <v>1</v>
      </c>
      <c r="D3318" s="87">
        <f>+D3349*D3331*30</f>
        <v>0</v>
      </c>
      <c r="E3318" s="87">
        <f t="shared" ref="E3318:O3318" si="7476">+E3349*E3331*30</f>
        <v>0</v>
      </c>
      <c r="F3318" s="87">
        <f t="shared" si="7476"/>
        <v>0</v>
      </c>
      <c r="G3318" s="87">
        <f t="shared" si="7476"/>
        <v>0</v>
      </c>
      <c r="H3318" s="87">
        <f t="shared" si="7476"/>
        <v>0</v>
      </c>
      <c r="I3318" s="87">
        <f t="shared" si="7476"/>
        <v>138981.26149894862</v>
      </c>
      <c r="J3318" s="87">
        <f t="shared" si="7476"/>
        <v>562259.01941005234</v>
      </c>
      <c r="K3318" s="87">
        <f t="shared" si="7476"/>
        <v>0</v>
      </c>
      <c r="L3318" s="87">
        <f t="shared" si="7476"/>
        <v>0</v>
      </c>
      <c r="M3318" s="87">
        <f t="shared" si="7476"/>
        <v>0</v>
      </c>
      <c r="N3318" s="87">
        <f t="shared" si="7476"/>
        <v>0</v>
      </c>
      <c r="O3318" s="159">
        <f t="shared" si="7476"/>
        <v>0</v>
      </c>
      <c r="P3318" s="159">
        <f t="shared" ref="P3318" si="7477">SUM(D3318:O3318)</f>
        <v>701240.2809090009</v>
      </c>
    </row>
    <row r="3319" spans="1:16" x14ac:dyDescent="0.25">
      <c r="A3319" s="193" t="s">
        <v>119</v>
      </c>
      <c r="B3319" s="379"/>
      <c r="C3319" s="86" t="s">
        <v>209</v>
      </c>
      <c r="D3319" s="87">
        <f t="shared" ref="D3319:O3319" si="7478">+D3350*D3332*30</f>
        <v>0</v>
      </c>
      <c r="E3319" s="259">
        <f t="shared" si="7478"/>
        <v>0</v>
      </c>
      <c r="F3319" s="259">
        <f t="shared" si="7478"/>
        <v>0</v>
      </c>
      <c r="G3319" s="259">
        <f t="shared" si="7478"/>
        <v>0</v>
      </c>
      <c r="H3319" s="259">
        <f t="shared" si="7478"/>
        <v>0</v>
      </c>
      <c r="I3319" s="259">
        <f t="shared" si="7478"/>
        <v>0</v>
      </c>
      <c r="J3319" s="259">
        <f t="shared" si="7478"/>
        <v>0</v>
      </c>
      <c r="K3319" s="259">
        <f t="shared" si="7478"/>
        <v>0</v>
      </c>
      <c r="L3319" s="259">
        <f t="shared" si="7478"/>
        <v>0</v>
      </c>
      <c r="M3319" s="259">
        <f t="shared" si="7478"/>
        <v>0</v>
      </c>
      <c r="N3319" s="259">
        <f t="shared" si="7478"/>
        <v>0</v>
      </c>
      <c r="O3319" s="260">
        <f t="shared" si="7478"/>
        <v>0</v>
      </c>
      <c r="P3319" s="260"/>
    </row>
    <row r="3320" spans="1:16" x14ac:dyDescent="0.25">
      <c r="A3320" s="193" t="s">
        <v>119</v>
      </c>
      <c r="B3320" s="379"/>
      <c r="C3320" s="86" t="s">
        <v>210</v>
      </c>
      <c r="D3320" s="87">
        <f t="shared" ref="D3320:O3320" si="7479">+D3351*D3333*30</f>
        <v>0</v>
      </c>
      <c r="E3320" s="259">
        <f t="shared" si="7479"/>
        <v>0</v>
      </c>
      <c r="F3320" s="259">
        <f t="shared" si="7479"/>
        <v>0</v>
      </c>
      <c r="G3320" s="259">
        <f t="shared" si="7479"/>
        <v>0</v>
      </c>
      <c r="H3320" s="259">
        <f t="shared" si="7479"/>
        <v>0</v>
      </c>
      <c r="I3320" s="259">
        <f t="shared" si="7479"/>
        <v>70352.53709693109</v>
      </c>
      <c r="J3320" s="259">
        <f t="shared" si="7479"/>
        <v>169904.63269466255</v>
      </c>
      <c r="K3320" s="259">
        <f t="shared" si="7479"/>
        <v>0</v>
      </c>
      <c r="L3320" s="259">
        <f t="shared" si="7479"/>
        <v>0</v>
      </c>
      <c r="M3320" s="259">
        <f t="shared" si="7479"/>
        <v>0</v>
      </c>
      <c r="N3320" s="259">
        <f t="shared" si="7479"/>
        <v>0</v>
      </c>
      <c r="O3320" s="260">
        <f t="shared" si="7479"/>
        <v>0</v>
      </c>
      <c r="P3320" s="260"/>
    </row>
    <row r="3321" spans="1:16" x14ac:dyDescent="0.25">
      <c r="A3321" s="193" t="s">
        <v>119</v>
      </c>
      <c r="B3321" s="379"/>
      <c r="C3321" s="86" t="s">
        <v>211</v>
      </c>
      <c r="D3321" s="87">
        <f t="shared" ref="D3321:O3321" si="7480">+D3352*D3334*30</f>
        <v>0</v>
      </c>
      <c r="E3321" s="259">
        <f t="shared" si="7480"/>
        <v>0</v>
      </c>
      <c r="F3321" s="259">
        <f t="shared" si="7480"/>
        <v>0</v>
      </c>
      <c r="G3321" s="259">
        <f t="shared" si="7480"/>
        <v>0</v>
      </c>
      <c r="H3321" s="259">
        <f t="shared" si="7480"/>
        <v>0</v>
      </c>
      <c r="I3321" s="259">
        <f t="shared" si="7480"/>
        <v>51973.932810563201</v>
      </c>
      <c r="J3321" s="259">
        <f t="shared" si="7480"/>
        <v>268165.49413714919</v>
      </c>
      <c r="K3321" s="259">
        <f t="shared" si="7480"/>
        <v>0</v>
      </c>
      <c r="L3321" s="259">
        <f t="shared" si="7480"/>
        <v>0</v>
      </c>
      <c r="M3321" s="259">
        <f t="shared" si="7480"/>
        <v>0</v>
      </c>
      <c r="N3321" s="259">
        <f t="shared" si="7480"/>
        <v>0</v>
      </c>
      <c r="O3321" s="260">
        <f t="shared" si="7480"/>
        <v>0</v>
      </c>
      <c r="P3321" s="260"/>
    </row>
    <row r="3322" spans="1:16" ht="15.75" thickBot="1" x14ac:dyDescent="0.3">
      <c r="A3322" s="193" t="s">
        <v>119</v>
      </c>
      <c r="B3322" s="379"/>
      <c r="C3322" s="96" t="s">
        <v>227</v>
      </c>
      <c r="D3322" s="87">
        <f t="shared" ref="D3322:O3322" si="7481">+D3353*D3335*30</f>
        <v>0</v>
      </c>
      <c r="E3322" s="90">
        <f t="shared" si="7481"/>
        <v>0</v>
      </c>
      <c r="F3322" s="90">
        <f t="shared" si="7481"/>
        <v>0</v>
      </c>
      <c r="G3322" s="90">
        <f t="shared" si="7481"/>
        <v>0</v>
      </c>
      <c r="H3322" s="90">
        <f t="shared" si="7481"/>
        <v>0</v>
      </c>
      <c r="I3322" s="90">
        <f t="shared" si="7481"/>
        <v>0</v>
      </c>
      <c r="J3322" s="90"/>
      <c r="K3322" s="90">
        <f t="shared" si="7481"/>
        <v>0</v>
      </c>
      <c r="L3322" s="90">
        <f t="shared" si="7481"/>
        <v>0</v>
      </c>
      <c r="M3322" s="90">
        <f t="shared" si="7481"/>
        <v>0</v>
      </c>
      <c r="N3322" s="90">
        <f t="shared" si="7481"/>
        <v>0</v>
      </c>
      <c r="O3322" s="160">
        <f t="shared" si="7481"/>
        <v>0</v>
      </c>
      <c r="P3322" s="160">
        <f t="shared" ref="P3322" si="7482">SUM(D3322:O3322)</f>
        <v>0</v>
      </c>
    </row>
    <row r="3323" spans="1:16" ht="15.75" thickBot="1" x14ac:dyDescent="0.3">
      <c r="A3323" s="193" t="s">
        <v>119</v>
      </c>
      <c r="B3323" s="379"/>
      <c r="C3323" s="281" t="s">
        <v>108</v>
      </c>
      <c r="D3323" s="282">
        <f>SUM(D3324:D3328)</f>
        <v>1</v>
      </c>
      <c r="E3323" s="282">
        <f t="shared" ref="E3323:O3323" si="7483">SUM(E3324:E3328)</f>
        <v>1.0034229363724529</v>
      </c>
      <c r="F3323" s="282">
        <f t="shared" si="7483"/>
        <v>0.99999999999999989</v>
      </c>
      <c r="G3323" s="282">
        <f t="shared" si="7483"/>
        <v>0.99999999999999989</v>
      </c>
      <c r="H3323" s="282">
        <f t="shared" si="7483"/>
        <v>1</v>
      </c>
      <c r="I3323" s="282">
        <f t="shared" si="7483"/>
        <v>1.0000000000000002</v>
      </c>
      <c r="J3323" s="282">
        <f t="shared" si="7483"/>
        <v>0.99999999999999978</v>
      </c>
      <c r="K3323" s="282">
        <f t="shared" si="7483"/>
        <v>0.99999999999999978</v>
      </c>
      <c r="L3323" s="282">
        <f t="shared" si="7483"/>
        <v>1</v>
      </c>
      <c r="M3323" s="282">
        <f t="shared" si="7483"/>
        <v>1.0000000000000002</v>
      </c>
      <c r="N3323" s="282">
        <f t="shared" si="7483"/>
        <v>1</v>
      </c>
      <c r="O3323" s="282">
        <f t="shared" si="7483"/>
        <v>0.99999999999999989</v>
      </c>
      <c r="P3323" s="268"/>
    </row>
    <row r="3324" spans="1:16" ht="15.75" thickBot="1" x14ac:dyDescent="0.3">
      <c r="A3324" s="193" t="s">
        <v>119</v>
      </c>
      <c r="B3324" s="379"/>
      <c r="C3324" s="245" t="s">
        <v>196</v>
      </c>
      <c r="D3324" s="246">
        <v>0.748</v>
      </c>
      <c r="E3324" s="246">
        <v>0.71289999999999998</v>
      </c>
      <c r="F3324" s="246">
        <v>0.70128149006739837</v>
      </c>
      <c r="G3324" s="246">
        <v>0.53018436569432525</v>
      </c>
      <c r="H3324" s="246">
        <v>0.5423765464750937</v>
      </c>
      <c r="I3324" s="246">
        <v>0.58843916554063314</v>
      </c>
      <c r="J3324" s="246">
        <v>0.60561377608760258</v>
      </c>
      <c r="K3324" s="246">
        <v>0.80100224649177598</v>
      </c>
      <c r="L3324" s="246">
        <v>0.74479587945877479</v>
      </c>
      <c r="M3324" s="246">
        <v>0.79328167047923914</v>
      </c>
      <c r="N3324" s="246">
        <v>0.79251746496726783</v>
      </c>
      <c r="O3324" s="246">
        <v>0.75240999999999991</v>
      </c>
      <c r="P3324" s="268"/>
    </row>
    <row r="3325" spans="1:16" ht="15.75" thickBot="1" x14ac:dyDescent="0.3">
      <c r="A3325" s="193" t="s">
        <v>119</v>
      </c>
      <c r="B3325" s="379"/>
      <c r="C3325" s="245" t="s">
        <v>197</v>
      </c>
      <c r="D3325" s="246"/>
      <c r="E3325" s="246">
        <v>3.4229363724529492E-3</v>
      </c>
      <c r="F3325" s="246"/>
      <c r="G3325" s="246"/>
      <c r="H3325" s="246"/>
      <c r="I3325" s="246"/>
      <c r="J3325" s="246"/>
      <c r="K3325" s="246"/>
      <c r="L3325" s="246"/>
      <c r="M3325" s="246"/>
      <c r="N3325" s="246"/>
      <c r="O3325" s="246"/>
      <c r="P3325" s="268"/>
    </row>
    <row r="3326" spans="1:16" ht="15.75" thickBot="1" x14ac:dyDescent="0.3">
      <c r="A3326" s="193" t="s">
        <v>119</v>
      </c>
      <c r="B3326" s="379"/>
      <c r="C3326" s="245" t="s">
        <v>199</v>
      </c>
      <c r="D3326" s="310">
        <v>0.252</v>
      </c>
      <c r="E3326" s="246">
        <v>0.28710000000000002</v>
      </c>
      <c r="F3326" s="246">
        <v>0.27946524626273334</v>
      </c>
      <c r="G3326" s="246">
        <v>0.26027151737500415</v>
      </c>
      <c r="H3326" s="246">
        <v>0.22206611722025232</v>
      </c>
      <c r="I3326" s="246">
        <v>0.23470428159927745</v>
      </c>
      <c r="J3326" s="246">
        <v>0.15048175443375286</v>
      </c>
      <c r="K3326" s="246">
        <v>0.11533513094114624</v>
      </c>
      <c r="L3326" s="246">
        <v>0.2476086029169918</v>
      </c>
      <c r="M3326" s="246">
        <v>0.18024296287308908</v>
      </c>
      <c r="N3326" s="246">
        <v>0.19496532528723082</v>
      </c>
      <c r="O3326" s="246">
        <v>0.24758999999999998</v>
      </c>
      <c r="P3326" s="268"/>
    </row>
    <row r="3327" spans="1:16" ht="15.75" thickBot="1" x14ac:dyDescent="0.3">
      <c r="A3327" s="193" t="s">
        <v>119</v>
      </c>
      <c r="B3327" s="379"/>
      <c r="C3327" s="245" t="s">
        <v>198</v>
      </c>
      <c r="D3327" s="246"/>
      <c r="E3327" s="246"/>
      <c r="F3327" s="246">
        <v>1.9253263669868261E-2</v>
      </c>
      <c r="G3327" s="246">
        <v>0.20954411693067052</v>
      </c>
      <c r="H3327" s="246">
        <v>0.23555733630465386</v>
      </c>
      <c r="I3327" s="246">
        <v>0.17685655286008953</v>
      </c>
      <c r="J3327" s="246">
        <v>0.24390446947864436</v>
      </c>
      <c r="K3327" s="246">
        <v>8.3662622567077571E-2</v>
      </c>
      <c r="L3327" s="246">
        <v>7.5955176242334761E-3</v>
      </c>
      <c r="M3327" s="246">
        <v>2.6475366647671975E-2</v>
      </c>
      <c r="N3327" s="246">
        <v>1.2517209745501362E-2</v>
      </c>
      <c r="O3327" s="246">
        <v>0</v>
      </c>
      <c r="P3327" s="268"/>
    </row>
    <row r="3328" spans="1:16" ht="15.75" thickBot="1" x14ac:dyDescent="0.3">
      <c r="A3328" s="193" t="s">
        <v>119</v>
      </c>
      <c r="B3328" s="379"/>
      <c r="C3328" s="248" t="s">
        <v>228</v>
      </c>
      <c r="D3328" s="249"/>
      <c r="E3328" s="249"/>
      <c r="F3328" s="249"/>
      <c r="G3328" s="249"/>
      <c r="H3328" s="249"/>
      <c r="I3328" s="249"/>
      <c r="J3328" s="249"/>
      <c r="K3328" s="249"/>
      <c r="L3328" s="249"/>
      <c r="M3328" s="249"/>
      <c r="N3328" s="249"/>
      <c r="O3328" s="249"/>
      <c r="P3328" s="177"/>
    </row>
    <row r="3329" spans="1:41" ht="15.75" thickBot="1" x14ac:dyDescent="0.3">
      <c r="A3329" s="193"/>
      <c r="B3329" s="379"/>
      <c r="C3329" s="306" t="s">
        <v>278</v>
      </c>
      <c r="D3329" s="309">
        <v>1</v>
      </c>
      <c r="E3329" s="309">
        <v>1</v>
      </c>
      <c r="F3329" s="309">
        <v>1</v>
      </c>
      <c r="G3329" s="309">
        <v>1</v>
      </c>
      <c r="H3329" s="309">
        <v>1</v>
      </c>
      <c r="I3329" s="309">
        <v>3</v>
      </c>
      <c r="J3329" s="309">
        <v>1</v>
      </c>
      <c r="K3329" s="309">
        <v>1</v>
      </c>
      <c r="L3329" s="309">
        <v>1</v>
      </c>
      <c r="M3329" s="309">
        <v>1</v>
      </c>
      <c r="N3329" s="309">
        <v>1</v>
      </c>
      <c r="O3329" s="309">
        <v>1</v>
      </c>
      <c r="P3329" s="308"/>
    </row>
    <row r="3330" spans="1:41" x14ac:dyDescent="0.25">
      <c r="A3330" s="193" t="s">
        <v>119</v>
      </c>
      <c r="B3330" s="379"/>
      <c r="C3330" s="154" t="s">
        <v>14</v>
      </c>
      <c r="D3330" s="155">
        <f>+SUMPRODUCT(D3331:D3335,D3324:D3328)</f>
        <v>19.58352215817942</v>
      </c>
      <c r="E3330" s="155">
        <f t="shared" ref="E3330:O3330" si="7484">+SUMPRODUCT(E3331:E3335,E3324:E3328)</f>
        <v>20.049272936747769</v>
      </c>
      <c r="F3330" s="155">
        <f t="shared" si="7484"/>
        <v>21.911004599411875</v>
      </c>
      <c r="G3330" s="155">
        <f t="shared" si="7484"/>
        <v>29.16687123713907</v>
      </c>
      <c r="H3330" s="155">
        <f t="shared" si="7484"/>
        <v>34.321317677577781</v>
      </c>
      <c r="I3330" s="155">
        <f t="shared" si="7484"/>
        <v>33.252884612317658</v>
      </c>
      <c r="J3330" s="155">
        <f t="shared" si="7484"/>
        <v>20.678638682002358</v>
      </c>
      <c r="K3330" s="155">
        <f t="shared" si="7484"/>
        <v>17.4693625495836</v>
      </c>
      <c r="L3330" s="155">
        <f t="shared" si="7484"/>
        <v>24.389381806697809</v>
      </c>
      <c r="M3330" s="155">
        <f t="shared" si="7484"/>
        <v>28.661474887727689</v>
      </c>
      <c r="N3330" s="155">
        <f t="shared" si="7484"/>
        <v>28.774042415346749</v>
      </c>
      <c r="O3330" s="156">
        <f t="shared" si="7484"/>
        <v>25.54849701210248</v>
      </c>
      <c r="P3330" s="156"/>
    </row>
    <row r="3331" spans="1:41" x14ac:dyDescent="0.25">
      <c r="A3331" s="193" t="s">
        <v>119</v>
      </c>
      <c r="B3331" s="379"/>
      <c r="C3331" s="77" t="s">
        <v>34</v>
      </c>
      <c r="D3331" s="243">
        <f>+IF(D3329=1,D3343*'CPP Detay Tum Ay'!D$38+(1-'Measured TV opt-pt'!D3343)*'CPP Detay Tum Ay'!D$20,IF(D3329=2,D3343*'CPP Detay (düşük)'!D$38+(1-'Measured TV opt-pt'!D3343)*'CPP Detay (düşük)'!D$20,IF(D3329=3,D3343*'CPP Detay (yüksek)'!D$38+(1-'Measured TV opt-pt'!D3343)*'CPP Detay (yüksek)'!D$20,"Girilen Rakamda Hata Var")))</f>
        <v>18.582325349092873</v>
      </c>
      <c r="E3331" s="243">
        <f>+IF(E3329=1,E3343*'CPP Detay Tum Ay'!E$38+(1-'Measured TV opt-pt'!E3343)*'CPP Detay Tum Ay'!E$20,IF(E3329=2,E3343*'CPP Detay (düşük)'!E$38+(1-'Measured TV opt-pt'!E3343)*'CPP Detay (düşük)'!E$20,IF(E3329=3,E3343*'CPP Detay (yüksek)'!E$38+(1-'Measured TV opt-pt'!E3343)*'CPP Detay (yüksek)'!E$20,"Girilen Rakamda Hata Var")))</f>
        <v>18.557200451457916</v>
      </c>
      <c r="F3331" s="161">
        <f>+IF(F3329=1,F3343*'CPP Detay Tum Ay'!F$38+(1-'Measured TV opt-pt'!F3343)*'CPP Detay Tum Ay'!F$20,IF(F3329=2,F3343*'CPP Detay (düşük)'!F$38+(1-'Measured TV opt-pt'!F3343)*'CPP Detay (düşük)'!F$20,IF(F3329=3,F3343*'CPP Detay (yüksek)'!F$38+(1-'Measured TV opt-pt'!F3343)*'CPP Detay (yüksek)'!F$20,"Girilen Rakamda Hata Var")))</f>
        <v>20.009552473459905</v>
      </c>
      <c r="G3331" s="161">
        <f>+IF(G3329=1,G3343*'CPP Detay Tum Ay'!G$38+(1-'Measured TV opt-pt'!G3343)*'CPP Detay Tum Ay'!G$20,IF(G3329=2,G3343*'CPP Detay (düşük)'!G$38+(1-'Measured TV opt-pt'!G3343)*'CPP Detay (düşük)'!G$20,IF(G3329=3,G3343*'CPP Detay (yüksek)'!G$38+(1-'Measured TV opt-pt'!G3343)*'CPP Detay (yüksek)'!G$20,"Girilen Rakamda Hata Var")))</f>
        <v>25.935074623908964</v>
      </c>
      <c r="H3331" s="161">
        <f>+IF(H3329=1,H3343*'CPP Detay Tum Ay'!H$38+(1-'Measured TV opt-pt'!H3343)*'CPP Detay Tum Ay'!H$20,IF(H3329=2,H3343*'CPP Detay (düşük)'!H$38+(1-'Measured TV opt-pt'!H3343)*'CPP Detay (düşük)'!H$20,IF(H3329=3,H3343*'CPP Detay (yüksek)'!H$38+(1-'Measured TV opt-pt'!H3343)*'CPP Detay (yüksek)'!H$20,"Girilen Rakamda Hata Var")))</f>
        <v>30.55844042177371</v>
      </c>
      <c r="I3331" s="161">
        <f>+IF(I3329=1,I3343*'CPP Detay Tum Ay'!I$38+(1-'Measured TV opt-pt'!I3343)*'CPP Detay Tum Ay'!I$20,IF(I3329=2,I3343*'CPP Detay (düşük)'!I$38+(1-'Measured TV opt-pt'!I3343)*'CPP Detay (düşük)'!I$20,IF(I3329=3,I3343*'CPP Detay (yüksek)'!I$38+(1-'Measured TV opt-pt'!I3343)*'CPP Detay (yüksek)'!I$20,"Girilen Rakamda Hata Var")))</f>
        <v>30.056038903614066</v>
      </c>
      <c r="J3331" s="161">
        <f>+IF(J3329=1,J3343*'CPP Detay Tum Ay'!J$38+(1-'Measured TV opt-pt'!J3343)*'CPP Detay Tum Ay'!J$20,IF(J3329=2,J3343*'CPP Detay (düşük)'!J$38+(1-'Measured TV opt-pt'!J3343)*'CPP Detay (düşük)'!J$20,IF(J3329=3,J3343*'CPP Detay (yüksek)'!J$38+(1-'Measured TV opt-pt'!J3343)*'CPP Detay (yüksek)'!J$20,"Girilen Rakamda Hata Var")))</f>
        <v>19.191976676831089</v>
      </c>
      <c r="K3331" s="161">
        <f>+IF(K3329=1,K3343*'CPP Detay Tum Ay'!K$38+(1-'Measured TV opt-pt'!K3343)*'CPP Detay Tum Ay'!K$20,IF(K3329=2,K3343*'CPP Detay (düşük)'!K$38+(1-'Measured TV opt-pt'!K3343)*'CPP Detay (düşük)'!K$20,IF(K3329=3,K3343*'CPP Detay (yüksek)'!K$38+(1-'Measured TV opt-pt'!K3343)*'CPP Detay (yüksek)'!K$20,"Girilen Rakamda Hata Var")))</f>
        <v>17.21186243004767</v>
      </c>
      <c r="L3331" s="255">
        <f>+IF(L3329=1,L3343*'CPP Detay Tum Ay'!L$38+(1-'Measured TV opt-pt'!L3343)*'CPP Detay Tum Ay'!L$20,IF(L3329=2,L3343*'CPP Detay (düşük)'!L$38+(1-'Measured TV opt-pt'!L3343)*'CPP Detay (düşük)'!L$20,IF(L3329=3,L3343*'CPP Detay (yüksek)'!L$38+(1-'Measured TV opt-pt'!L3343)*'CPP Detay (yüksek)'!L$20,"Girilen Rakamda Hata Var")))</f>
        <v>22.850775945367754</v>
      </c>
      <c r="M3331" s="255">
        <f>+IF(M3329=1,M3343*'CPP Detay Tum Ay'!M$38+(1-'Measured TV opt-pt'!M3343)*'CPP Detay Tum Ay'!M$20,IF(M3329=2,M3343*'CPP Detay (düşük)'!M$38+(1-'Measured TV opt-pt'!M3343)*'CPP Detay (düşük)'!M$20,IF(M3329=3,M3343*'CPP Detay (yüksek)'!M$38+(1-'Measured TV opt-pt'!M3343)*'CPP Detay (yüksek)'!M$20,"Girilen Rakamda Hata Var")))</f>
        <v>27.125471568663489</v>
      </c>
      <c r="N3331" s="255">
        <f>+IF(N3329=1,N3343*'CPP Detay Tum Ay'!N$38+(1-'Measured TV opt-pt'!N3343)*'CPP Detay Tum Ay'!N$20,IF(N3329=2,N3343*'CPP Detay (düşük)'!N$38+(1-'Measured TV opt-pt'!N3343)*'CPP Detay (düşük)'!N$20,IF(N3329=3,N3343*'CPP Detay (yüksek)'!N$38+(1-'Measured TV opt-pt'!N3343)*'CPP Detay (yüksek)'!N$20,"Girilen Rakamda Hata Var")))</f>
        <v>27.337754911797255</v>
      </c>
      <c r="O3331" s="256">
        <f>+IF(O3329=1,O3343*'CPP Detay Tum Ay'!O$38+(1-'Measured TV opt-pt'!O3343)*'CPP Detay Tum Ay'!O$20,IF(O3329=2,O3343*'CPP Detay (düşük)'!O$38+(1-'Measured TV opt-pt'!O3343)*'CPP Detay (düşük)'!O$20,IF(O3329=3,O3343*'CPP Detay (yüksek)'!O$38+(1-'Measured TV opt-pt'!O3343)*'CPP Detay (yüksek)'!O$20,"Girilen Rakamda Hata Var")))</f>
        <v>24.169257799111413</v>
      </c>
      <c r="P3331" s="162"/>
    </row>
    <row r="3332" spans="1:41" x14ac:dyDescent="0.25">
      <c r="A3332" s="193" t="s">
        <v>119</v>
      </c>
      <c r="B3332" s="379"/>
      <c r="C3332" s="77" t="s">
        <v>194</v>
      </c>
      <c r="D3332" s="243">
        <f>+IF(D3329=1,D3344*'CPP Detay Tum Ay'!D$94+(1-'Measured TV opt-pt'!D3344)*'CPP Detay Tum Ay'!D$76,IF(D3329=2,D3344*'CPP Detay (düşük)'!D$94+(1-'Measured TV opt-pt'!D3344)*'CPP Detay (düşük)'!D$76,IF(D3329=3,D3344*'CPP Detay (yüksek)'!D$94+(1-'Measured TV opt-pt'!D3344)*'CPP Detay (yüksek)'!D$76,"Girilen Rakamda Hata Var")))</f>
        <v>0</v>
      </c>
      <c r="E3332" s="243">
        <f>+IF(E3329=1,E3344*'CPP Detay Tum Ay'!E$94+(1-'Measured TV opt-pt'!E3344)*'CPP Detay Tum Ay'!E$76,IF(E3329=2,E3344*'CPP Detay (düşük)'!E$94+(1-'Measured TV opt-pt'!E3344)*'CPP Detay (düşük)'!E$76,IF(E3329=3,E3344*'CPP Detay (yüksek)'!E$94+(1-'Measured TV opt-pt'!E3344)*'CPP Detay (yüksek)'!E$76,"Girilen Rakamda Hata Var")))</f>
        <v>0</v>
      </c>
      <c r="F3332" s="243">
        <f>+IF(F3329=1,F3344*'CPP Detay Tum Ay'!F$94+(1-'Measured TV opt-pt'!F3344)*'CPP Detay Tum Ay'!F$76,IF(F3329=2,F3344*'CPP Detay (düşük)'!F$94+(1-'Measured TV opt-pt'!F3344)*'CPP Detay (düşük)'!F$76,IF(F3329=3,F3344*'CPP Detay (yüksek)'!F$94+(1-'Measured TV opt-pt'!F3344)*'CPP Detay (yüksek)'!F$76,"Girilen Rakamda Hata Var")))</f>
        <v>0</v>
      </c>
      <c r="G3332" s="243">
        <f>+IF(G3329=1,G3344*'CPP Detay Tum Ay'!G$94+(1-'Measured TV opt-pt'!G3344)*'CPP Detay Tum Ay'!G$76,IF(G3329=2,G3344*'CPP Detay (düşük)'!G$94+(1-'Measured TV opt-pt'!G3344)*'CPP Detay (düşük)'!G$76,IF(G3329=3,G3344*'CPP Detay (yüksek)'!G$94+(1-'Measured TV opt-pt'!G3344)*'CPP Detay (yüksek)'!G$76,"Girilen Rakamda Hata Var")))</f>
        <v>0</v>
      </c>
      <c r="H3332" s="243">
        <f>+IF(H3329=1,H3344*'CPP Detay Tum Ay'!H$94+(1-'Measured TV opt-pt'!H3344)*'CPP Detay Tum Ay'!H$76,IF(H3329=2,H3344*'CPP Detay (düşük)'!H$94+(1-'Measured TV opt-pt'!H3344)*'CPP Detay (düşük)'!H$76,IF(H3329=3,H3344*'CPP Detay (yüksek)'!H$94+(1-'Measured TV opt-pt'!H3344)*'CPP Detay (yüksek)'!H$76,"Girilen Rakamda Hata Var")))</f>
        <v>0</v>
      </c>
      <c r="I3332" s="243">
        <f>+IF(I3329=1,I3344*'CPP Detay Tum Ay'!I$94+(1-'Measured TV opt-pt'!I3344)*'CPP Detay Tum Ay'!I$76,IF(I3329=2,I3344*'CPP Detay (düşük)'!I$94+(1-'Measured TV opt-pt'!I3344)*'CPP Detay (düşük)'!I$76,IF(I3329=3,I3344*'CPP Detay (yüksek)'!I$94+(1-'Measured TV opt-pt'!I3344)*'CPP Detay (yüksek)'!I$76,"Girilen Rakamda Hata Var")))</f>
        <v>0</v>
      </c>
      <c r="J3332" s="243">
        <f>+IF(J3329=1,J3344*'CPP Detay Tum Ay'!J$94+(1-'Measured TV opt-pt'!J3344)*'CPP Detay Tum Ay'!J$76,IF(J3329=2,J3344*'CPP Detay (düşük)'!J$94+(1-'Measured TV opt-pt'!J3344)*'CPP Detay (düşük)'!J$76,IF(J3329=3,J3344*'CPP Detay (yüksek)'!J$94+(1-'Measured TV opt-pt'!J3344)*'CPP Detay (yüksek)'!J$76,"Girilen Rakamda Hata Var")))</f>
        <v>0</v>
      </c>
      <c r="K3332" s="243">
        <f>+IF(K3329=1,K3344*'CPP Detay Tum Ay'!K$94+(1-'Measured TV opt-pt'!K3344)*'CPP Detay Tum Ay'!K$76,IF(K3329=2,K3344*'CPP Detay (düşük)'!K$94+(1-'Measured TV opt-pt'!K3344)*'CPP Detay (düşük)'!K$76,IF(K3329=3,K3344*'CPP Detay (yüksek)'!K$94+(1-'Measured TV opt-pt'!K3344)*'CPP Detay (yüksek)'!K$76,"Girilen Rakamda Hata Var")))</f>
        <v>0</v>
      </c>
      <c r="L3332" s="257">
        <f>+IF(L3329=1,L3344*'CPP Detay Tum Ay'!L$94+(1-'Measured TV opt-pt'!L3344)*'CPP Detay Tum Ay'!L$76,IF(L3329=2,L3344*'CPP Detay (düşük)'!L$94+(1-'Measured TV opt-pt'!L3344)*'CPP Detay (düşük)'!L$76,IF(L3329=3,L3344*'CPP Detay (yüksek)'!L$94+(1-'Measured TV opt-pt'!L3344)*'CPP Detay (yüksek)'!L$76,"Girilen Rakamda Hata Var")))</f>
        <v>0</v>
      </c>
      <c r="M3332" s="257">
        <f>+IF(M3329=1,M3344*'CPP Detay Tum Ay'!M$94+(1-'Measured TV opt-pt'!M3344)*'CPP Detay Tum Ay'!M$76,IF(M3329=2,M3344*'CPP Detay (düşük)'!M$94+(1-'Measured TV opt-pt'!M3344)*'CPP Detay (düşük)'!M$76,IF(M3329=3,M3344*'CPP Detay (yüksek)'!M$94+(1-'Measured TV opt-pt'!M3344)*'CPP Detay (yüksek)'!M$76,"Girilen Rakamda Hata Var")))</f>
        <v>0</v>
      </c>
      <c r="N3332" s="257">
        <f>+IF(N3329=1,N3344*'CPP Detay Tum Ay'!N$94+(1-'Measured TV opt-pt'!N3344)*'CPP Detay Tum Ay'!N$76,IF(N3329=2,N3344*'CPP Detay (düşük)'!N$94+(1-'Measured TV opt-pt'!N3344)*'CPP Detay (düşük)'!N$76,IF(N3329=3,N3344*'CPP Detay (yüksek)'!N$94+(1-'Measured TV opt-pt'!N3344)*'CPP Detay (yüksek)'!N$76,"Girilen Rakamda Hata Var")))</f>
        <v>0</v>
      </c>
      <c r="O3332" s="258">
        <f>+IF(O3329=1,O3344*'CPP Detay Tum Ay'!O$94+(1-'Measured TV opt-pt'!O3344)*'CPP Detay Tum Ay'!O$76,IF(O3329=2,O3344*'CPP Detay (düşük)'!O$94+(1-'Measured TV opt-pt'!O3344)*'CPP Detay (düşük)'!O$76,IF(O3329=3,O3344*'CPP Detay (yüksek)'!O$94+(1-'Measured TV opt-pt'!O3344)*'CPP Detay (yüksek)'!O$76,"Girilen Rakamda Hata Var")))</f>
        <v>0</v>
      </c>
      <c r="P3332" s="244"/>
    </row>
    <row r="3333" spans="1:41" x14ac:dyDescent="0.25">
      <c r="A3333" s="193" t="s">
        <v>119</v>
      </c>
      <c r="B3333" s="379"/>
      <c r="C3333" s="77" t="s">
        <v>195</v>
      </c>
      <c r="D3333" s="243">
        <f>+IF(D3329=1,D3345*'CPP Detay Tum Ay'!D$150+(1-'Measured TV opt-pt'!D3345)*'CPP Detay Tum Ay'!D$132,IF(D3329=2,D3345*'CPP Detay (düşük)'!D$150+(1-'Measured TV opt-pt'!D3345)*'CPP Detay (düşük)'!D$132,IF(D3329=3,D3345*'CPP Detay (yüksek)'!D$150+(1-'Measured TV opt-pt'!D3345)*'CPP Detay (yüksek)'!D$132,"Girilen Rakamda Hata Var")))</f>
        <v>22.555328559753779</v>
      </c>
      <c r="E3333" s="243">
        <f>+IF(E3329=1,E3345*'CPP Detay Tum Ay'!E$150+(1-'Measured TV opt-pt'!E3345)*'CPP Detay Tum Ay'!E$132,IF(E3329=2,E3345*'CPP Detay (düşük)'!E$150+(1-'Measured TV opt-pt'!E3345)*'CPP Detay (düşük)'!E$132,IF(E3329=3,E3345*'CPP Detay (yüksek)'!E$150+(1-'Measured TV opt-pt'!E3345)*'CPP Detay (yüksek)'!E$132,"Girilen Rakamda Hata Var")))</f>
        <v>23.754248467096552</v>
      </c>
      <c r="F3333" s="243">
        <f>+IF(F3329=1,F3345*'CPP Detay Tum Ay'!F$150+(1-'Measured TV opt-pt'!F3345)*'CPP Detay Tum Ay'!F$132,IF(F3329=2,F3345*'CPP Detay (düşük)'!F$150+(1-'Measured TV opt-pt'!F3345)*'CPP Detay (düşük)'!F$132,IF(F3329=3,F3345*'CPP Detay (yüksek)'!F$150+(1-'Measured TV opt-pt'!F3345)*'CPP Detay (yüksek)'!F$132,"Girilen Rakamda Hata Var")))</f>
        <v>26.784840463202428</v>
      </c>
      <c r="G3333" s="243">
        <f>+IF(G3329=1,G3345*'CPP Detay Tum Ay'!G$150+(1-'Measured TV opt-pt'!G3345)*'CPP Detay Tum Ay'!G$132,IF(G3329=2,G3345*'CPP Detay (düşük)'!G$150+(1-'Measured TV opt-pt'!G3345)*'CPP Detay (düşük)'!G$132,IF(G3329=3,G3345*'CPP Detay (yüksek)'!G$150+(1-'Measured TV opt-pt'!G3345)*'CPP Detay (yüksek)'!G$132,"Girilen Rakamda Hata Var")))</f>
        <v>33.250313237817814</v>
      </c>
      <c r="H3333" s="243">
        <f>+IF(H3329=1,H3345*'CPP Detay Tum Ay'!H$150+(1-'Measured TV opt-pt'!H3345)*'CPP Detay Tum Ay'!H$132,IF(H3329=2,H3345*'CPP Detay (düşük)'!H$150+(1-'Measured TV opt-pt'!H3345)*'CPP Detay (düşük)'!H$132,IF(H3329=3,H3345*'CPP Detay (yüksek)'!H$150+(1-'Measured TV opt-pt'!H3345)*'CPP Detay (yüksek)'!H$132,"Girilen Rakamda Hata Var")))</f>
        <v>39.313858365178525</v>
      </c>
      <c r="I3333" s="243">
        <f>+IF(I3329=1,I3345*'CPP Detay Tum Ay'!I$150+(1-'Measured TV opt-pt'!I3345)*'CPP Detay Tum Ay'!I$132,IF(I3329=2,I3345*'CPP Detay (düşük)'!I$150+(1-'Measured TV opt-pt'!I3345)*'CPP Detay (düşük)'!I$132,IF(I3329=3,I3345*'CPP Detay (yüksek)'!I$150+(1-'Measured TV opt-pt'!I3345)*'CPP Detay (yüksek)'!I$132,"Girilen Rakamda Hata Var")))</f>
        <v>38.144841736411323</v>
      </c>
      <c r="J3333" s="243">
        <f>+IF(J3329=1,J3345*'CPP Detay Tum Ay'!J$150+(1-'Measured TV opt-pt'!J3345)*'CPP Detay Tum Ay'!J$132,IF(J3329=2,J3345*'CPP Detay (düşük)'!J$150+(1-'Measured TV opt-pt'!J3345)*'CPP Detay (düşük)'!J$132,IF(J3329=3,J3345*'CPP Detay (yüksek)'!J$150+(1-'Measured TV opt-pt'!J3345)*'CPP Detay (yüksek)'!J$132,"Girilen Rakamda Hata Var")))</f>
        <v>23.339975549570813</v>
      </c>
      <c r="K3333" s="243">
        <f>+IF(K3329=1,K3345*'CPP Detay Tum Ay'!K$150+(1-'Measured TV opt-pt'!K3345)*'CPP Detay Tum Ay'!K$132,IF(K3329=2,K3345*'CPP Detay (düşük)'!K$150+(1-'Measured TV opt-pt'!K3345)*'CPP Detay (düşük)'!K$132,IF(K3329=3,K3345*'CPP Detay (yüksek)'!K$150+(1-'Measured TV opt-pt'!K3345)*'CPP Detay (yüksek)'!K$132,"Girilen Rakamda Hata Var")))</f>
        <v>18.710514023581119</v>
      </c>
      <c r="L3333" s="257">
        <f>+IF(L3329=1,L3345*'CPP Detay Tum Ay'!L$150+(1-'Measured TV opt-pt'!L3345)*'CPP Detay Tum Ay'!L$132,IF(L3329=2,L3345*'CPP Detay (düşük)'!L$150+(1-'Measured TV opt-pt'!L3345)*'CPP Detay (düşük)'!L$132,IF(L3329=3,L3345*'CPP Detay (yüksek)'!L$150+(1-'Measured TV opt-pt'!L3345)*'CPP Detay (yüksek)'!L$132,"Girilen Rakamda Hata Var")))</f>
        <v>28.667122886318325</v>
      </c>
      <c r="M3333" s="257">
        <f>+IF(M3329=1,M3345*'CPP Detay Tum Ay'!M$150+(1-'Measured TV opt-pt'!M3345)*'CPP Detay Tum Ay'!M$132,IF(M3329=2,M3345*'CPP Detay (düşük)'!M$150+(1-'Measured TV opt-pt'!M3345)*'CPP Detay (düşük)'!M$132,IF(M3329=3,M3345*'CPP Detay (yüksek)'!M$150+(1-'Measured TV opt-pt'!M3345)*'CPP Detay (yüksek)'!M$132,"Girilen Rakamda Hata Var")))</f>
        <v>33.97972573078421</v>
      </c>
      <c r="N3333" s="257">
        <f>+IF(N3329=1,N3345*'CPP Detay Tum Ay'!N$150+(1-'Measured TV opt-pt'!N3345)*'CPP Detay Tum Ay'!N$132,IF(N3329=2,N3345*'CPP Detay (düşük)'!N$150+(1-'Measured TV opt-pt'!N3345)*'CPP Detay (düşük)'!N$132,IF(N3329=3,N3345*'CPP Detay (yüksek)'!N$150+(1-'Measured TV opt-pt'!N3345)*'CPP Detay (yüksek)'!N$132,"Girilen Rakamda Hata Var")))</f>
        <v>34.038838921883048</v>
      </c>
      <c r="O3333" s="258">
        <f>+IF(O3329=1,O3345*'CPP Detay Tum Ay'!O$150+(1-'Measured TV opt-pt'!O3345)*'CPP Detay Tum Ay'!O$132,IF(O3329=2,O3345*'CPP Detay (düşük)'!O$150+(1-'Measured TV opt-pt'!O3345)*'CPP Detay (düşük)'!O$132,IF(O3329=3,O3345*'CPP Detay (yüksek)'!O$150+(1-'Measured TV opt-pt'!O3345)*'CPP Detay (yüksek)'!O$132,"Girilen Rakamda Hata Var")))</f>
        <v>29.739915794147844</v>
      </c>
      <c r="P3333" s="244"/>
    </row>
    <row r="3334" spans="1:41" x14ac:dyDescent="0.25">
      <c r="A3334" s="193" t="s">
        <v>119</v>
      </c>
      <c r="B3334" s="379"/>
      <c r="C3334" s="77" t="s">
        <v>193</v>
      </c>
      <c r="D3334" s="243">
        <f>+IF(D3329=1,D3346*'CPP Detay Tum Ay'!D$206+(1-'Measured TV opt-pt'!D3346)*'CPP Detay Tum Ay'!D$188,IF(D3329=2,D3346*'CPP Detay (düşük)'!D$206+(1-'Measured TV opt-pt'!D3346)*'CPP Detay (düşük)'!D$188,IF(D3329=3,D3346*'CPP Detay (yüksek)'!D$206+(1-'Measured TV opt-pt'!D3346)*'CPP Detay (yüksek)'!D$188,"Girilen Rakamda Hata Var")))</f>
        <v>13.943968243927124</v>
      </c>
      <c r="E3334" s="243">
        <f>+IF(E3329=1,E3346*'CPP Detay Tum Ay'!E$206+(1-'Measured TV opt-pt'!E3346)*'CPP Detay Tum Ay'!E$188,IF(E3329=2,E3346*'CPP Detay (düşük)'!E$206+(1-'Measured TV opt-pt'!E3346)*'CPP Detay (düşük)'!E$188,IF(E3329=3,E3346*'CPP Detay (yüksek)'!E$206+(1-'Measured TV opt-pt'!E3346)*'CPP Detay (yüksek)'!E$188,"Girilen Rakamda Hata Var")))</f>
        <v>13.689274471026142</v>
      </c>
      <c r="F3334" s="243">
        <f>+IF(F3329=1,F3346*'CPP Detay Tum Ay'!F$206+(1-'Measured TV opt-pt'!F3346)*'CPP Detay Tum Ay'!F$188,IF(F3329=2,F3346*'CPP Detay (düşük)'!F$206+(1-'Measured TV opt-pt'!F3346)*'CPP Detay (düşük)'!F$188,IF(F3329=3,F3346*'CPP Detay (yüksek)'!F$206+(1-'Measured TV opt-pt'!F3346)*'CPP Detay (yüksek)'!F$188,"Girilen Rakamda Hata Var")))</f>
        <v>20.424785939054136</v>
      </c>
      <c r="G3334" s="243">
        <f>+IF(G3329=1,G3346*'CPP Detay Tum Ay'!G$206+(1-'Measured TV opt-pt'!G3346)*'CPP Detay Tum Ay'!G$188,IF(G3329=2,G3346*'CPP Detay (düşük)'!G$206+(1-'Measured TV opt-pt'!G3346)*'CPP Detay (düşük)'!G$188,IF(G3329=3,G3346*'CPP Detay (yüksek)'!G$206+(1-'Measured TV opt-pt'!G3346)*'CPP Detay (yüksek)'!G$188,"Girilen Rakamda Hata Var")))</f>
        <v>32.271918524266034</v>
      </c>
      <c r="H3334" s="243">
        <f>+IF(H3329=1,H3346*'CPP Detay Tum Ay'!H$206+(1-'Measured TV opt-pt'!H3346)*'CPP Detay Tum Ay'!H$188,IF(H3329=2,H3346*'CPP Detay (düşük)'!H$206+(1-'Measured TV opt-pt'!H3346)*'CPP Detay (düşük)'!H$188,IF(H3329=3,H3346*'CPP Detay (yüksek)'!H$206+(1-'Measured TV opt-pt'!H3346)*'CPP Detay (yüksek)'!H$188,"Girilen Rakamda Hata Var")))</f>
        <v>38.278835027185586</v>
      </c>
      <c r="I3334" s="243">
        <f>+IF(I3329=1,I3346*'CPP Detay Tum Ay'!I$206+(1-'Measured TV opt-pt'!I3346)*'CPP Detay Tum Ay'!I$188,IF(I3329=2,I3346*'CPP Detay (düşük)'!I$206+(1-'Measured TV opt-pt'!I3346)*'CPP Detay (düşük)'!I$188,IF(I3329=3,I3346*'CPP Detay (yüksek)'!I$206+(1-'Measured TV opt-pt'!I3346)*'CPP Detay (yüksek)'!I$188,"Girilen Rakamda Hata Var")))</f>
        <v>37.397406977551604</v>
      </c>
      <c r="J3334" s="243">
        <f>+IF(J3329=1,J3346*'CPP Detay Tum Ay'!J$206+(1-'Measured TV opt-pt'!J3346)*'CPP Detay Tum Ay'!J$188,IF(J3329=2,J3346*'CPP Detay (düşük)'!J$206+(1-'Measured TV opt-pt'!J3346)*'CPP Detay (düşük)'!J$188,IF(J3329=3,J3346*'CPP Detay (yüksek)'!J$206+(1-'Measured TV opt-pt'!J3346)*'CPP Detay (yüksek)'!J$188,"Girilen Rakamda Hata Var")))</f>
        <v>22.728049054904851</v>
      </c>
      <c r="K3334" s="243">
        <f>+IF(K3329=1,K3346*'CPP Detay Tum Ay'!K$206+(1-'Measured TV opt-pt'!K3346)*'CPP Detay Tum Ay'!K$188,IF(K3329=2,K3346*'CPP Detay (düşük)'!K$206+(1-'Measured TV opt-pt'!K3346)*'CPP Detay (düşük)'!K$188,IF(K3329=3,K3346*'CPP Detay (yüksek)'!K$206+(1-'Measured TV opt-pt'!K3346)*'CPP Detay (yüksek)'!K$188,"Girilen Rakamda Hata Var")))</f>
        <v>18.223699486586575</v>
      </c>
      <c r="L3334" s="257">
        <f>+IF(L3329=1,L3346*'CPP Detay Tum Ay'!L$206+(1-'Measured TV opt-pt'!L3346)*'CPP Detay Tum Ay'!L$188,IF(L3329=2,L3346*'CPP Detay (düşük)'!L$206+(1-'Measured TV opt-pt'!L3346)*'CPP Detay (düşük)'!L$188,IF(L3329=3,L3346*'CPP Detay (yüksek)'!L$206+(1-'Measured TV opt-pt'!L3346)*'CPP Detay (yüksek)'!L$188,"Girilen Rakamda Hata Var")))</f>
        <v>35.809513726020015</v>
      </c>
      <c r="M3334" s="257">
        <f>+IF(M3329=1,M3346*'CPP Detay Tum Ay'!M$206+(1-'Measured TV opt-pt'!M3346)*'CPP Detay Tum Ay'!M$188,IF(M3329=2,M3346*'CPP Detay (düşük)'!M$206+(1-'Measured TV opt-pt'!M3346)*'CPP Detay (düşük)'!M$188,IF(M3329=3,M3346*'CPP Detay (yüksek)'!M$206+(1-'Measured TV opt-pt'!M3346)*'CPP Detay (yüksek)'!M$188,"Girilen Rakamda Hata Var")))</f>
        <v>38.478373479269735</v>
      </c>
      <c r="N3334" s="257">
        <f>+IF(N3329=1,N3346*'CPP Detay Tum Ay'!N$206+(1-'Measured TV opt-pt'!N3346)*'CPP Detay Tum Ay'!N$188,IF(N3329=2,N3346*'CPP Detay (düşük)'!N$206+(1-'Measured TV opt-pt'!N3346)*'CPP Detay (düşük)'!N$188,IF(N3329=3,N3346*'CPP Detay (yüksek)'!N$206+(1-'Measured TV opt-pt'!N3346)*'CPP Detay (yüksek)'!N$188,"Girilen Rakamda Hata Var")))</f>
        <v>37.708155535043716</v>
      </c>
      <c r="O3334" s="258">
        <f>+IF(O3329=1,O3346*'CPP Detay Tum Ay'!O$206+(1-'Measured TV opt-pt'!O3346)*'CPP Detay Tum Ay'!O$188,IF(O3329=2,O3346*'CPP Detay (düşük)'!O$206+(1-'Measured TV opt-pt'!O3346)*'CPP Detay (düşük)'!O$188,IF(O3329=3,O3346*'CPP Detay (yüksek)'!O$206+(1-'Measured TV opt-pt'!O3346)*'CPP Detay (yüksek)'!O$188,"Girilen Rakamda Hata Var")))</f>
        <v>0</v>
      </c>
      <c r="P3334" s="244"/>
    </row>
    <row r="3335" spans="1:41" ht="15.75" thickBot="1" x14ac:dyDescent="0.3">
      <c r="A3335" s="193" t="s">
        <v>119</v>
      </c>
      <c r="B3335" s="379"/>
      <c r="C3335" s="96" t="s">
        <v>229</v>
      </c>
      <c r="D3335" s="243">
        <f>+IF(D3329=1,D3347*'CPP Detay Tum Ay'!D$262+(1-'Measured TV opt-pt'!D3347)*'CPP Detay Tum Ay'!D$244,IF(D3329=2,D3347*'CPP Detay (düşük)'!D$262+(1-'Measured TV opt-pt'!D3347)*'CPP Detay (düşük)'!D$244,IF(D3329=3,D3347*'CPP Detay (yüksek)'!D$262+(1-'Measured TV opt-pt'!D3347)*'CPP Detay (yüksek)'!D$244,"Girilen Rakamda Hata Var")))</f>
        <v>0</v>
      </c>
      <c r="E3335" s="163">
        <f>+IF(E3329=1,E3347*'CPP Detay Tum Ay'!E$262+(1-'Measured TV opt-pt'!E3347)*'CPP Detay Tum Ay'!E$244,IF(E3329=2,E3347*'CPP Detay (düşük)'!E$262+(1-'Measured TV opt-pt'!E3347)*'CPP Detay (düşük)'!E$244,IF(E3329=3,E3347*'CPP Detay (yüksek)'!E$262+(1-'Measured TV opt-pt'!E3347)*'CPP Detay (yüksek)'!E$244,"Girilen Rakamda Hata Var")))</f>
        <v>0</v>
      </c>
      <c r="F3335" s="163">
        <f>+IF(F3329=1,F3347*'CPP Detay Tum Ay'!F$262+(1-'Measured TV opt-pt'!F3347)*'CPP Detay Tum Ay'!F$244,IF(F3329=2,F3347*'CPP Detay (düşük)'!F$262+(1-'Measured TV opt-pt'!F3347)*'CPP Detay (düşük)'!F$244,IF(F3329=3,F3347*'CPP Detay (yüksek)'!F$262+(1-'Measured TV opt-pt'!F3347)*'CPP Detay (yüksek)'!F$244,"Girilen Rakamda Hata Var")))</f>
        <v>0</v>
      </c>
      <c r="G3335" s="163">
        <f>+IF(G3329=1,G3347*'CPP Detay Tum Ay'!G$262+(1-'Measured TV opt-pt'!G3347)*'CPP Detay Tum Ay'!G$244,IF(G3329=2,G3347*'CPP Detay (düşük)'!G$262+(1-'Measured TV opt-pt'!G3347)*'CPP Detay (düşük)'!G$244,IF(G3329=3,G3347*'CPP Detay (yüksek)'!G$262+(1-'Measured TV opt-pt'!G3347)*'CPP Detay (yüksek)'!G$244,"Girilen Rakamda Hata Var")))</f>
        <v>0</v>
      </c>
      <c r="H3335" s="163">
        <f>+IF(H3329=1,H3347*'CPP Detay Tum Ay'!H$262+(1-'Measured TV opt-pt'!H3347)*'CPP Detay Tum Ay'!H$244,IF(H3329=2,H3347*'CPP Detay (düşük)'!H$262+(1-'Measured TV opt-pt'!H3347)*'CPP Detay (düşük)'!H$244,IF(H3329=3,H3347*'CPP Detay (yüksek)'!H$262+(1-'Measured TV opt-pt'!H3347)*'CPP Detay (yüksek)'!H$244,"Girilen Rakamda Hata Var")))</f>
        <v>0</v>
      </c>
      <c r="I3335" s="163">
        <f>+IF(I3329=1,I3347*'CPP Detay Tum Ay'!I$262+(1-'Measured TV opt-pt'!I3347)*'CPP Detay Tum Ay'!I$244,IF(I3329=2,I3347*'CPP Detay (düşük)'!I$262+(1-'Measured TV opt-pt'!I3347)*'CPP Detay (düşük)'!I$244,IF(I3329=3,I3347*'CPP Detay (yüksek)'!I$262+(1-'Measured TV opt-pt'!I3347)*'CPP Detay (yüksek)'!I$244,"Girilen Rakamda Hata Var")))</f>
        <v>0</v>
      </c>
      <c r="J3335" s="163">
        <f>+IF(J3329=1,J3347*'CPP Detay Tum Ay'!J$262+(1-'Measured TV opt-pt'!J3347)*'CPP Detay Tum Ay'!J$244,IF(J3329=2,J3347*'CPP Detay (düşük)'!J$262+(1-'Measured TV opt-pt'!J3347)*'CPP Detay (düşük)'!J$244,IF(J3329=3,J3347*'CPP Detay (yüksek)'!J$262+(1-'Measured TV opt-pt'!J3347)*'CPP Detay (yüksek)'!J$244,"Girilen Rakamda Hata Var")))</f>
        <v>0</v>
      </c>
      <c r="K3335" s="163">
        <f>+IF(K3329=1,K3347*'CPP Detay Tum Ay'!K$262+(1-'Measured TV opt-pt'!K3347)*'CPP Detay Tum Ay'!K$244,IF(K3329=2,K3347*'CPP Detay (düşük)'!K$262+(1-'Measured TV opt-pt'!K3347)*'CPP Detay (düşük)'!K$244,IF(K3329=3,K3347*'CPP Detay (yüksek)'!K$262+(1-'Measured TV opt-pt'!K3347)*'CPP Detay (yüksek)'!K$244,"Girilen Rakamda Hata Var")))</f>
        <v>0</v>
      </c>
      <c r="L3335" s="163">
        <f>+IF(L3329=1,L3347*'CPP Detay Tum Ay'!L$262+(1-'Measured TV opt-pt'!L3347)*'CPP Detay Tum Ay'!L$244,IF(L3329=2,L3347*'CPP Detay (düşük)'!L$262+(1-'Measured TV opt-pt'!L3347)*'CPP Detay (düşük)'!L$244,IF(L3329=3,L3347*'CPP Detay (yüksek)'!L$262+(1-'Measured TV opt-pt'!L3347)*'CPP Detay (yüksek)'!L$244,"Girilen Rakamda Hata Var")))</f>
        <v>0</v>
      </c>
      <c r="M3335" s="163">
        <f>+IF(M3329=1,M3347*'CPP Detay Tum Ay'!M$262+(1-'Measured TV opt-pt'!M3347)*'CPP Detay Tum Ay'!M$244,IF(M3329=2,M3347*'CPP Detay (düşük)'!M$262+(1-'Measured TV opt-pt'!M3347)*'CPP Detay (düşük)'!M$244,IF(M3329=3,M3347*'CPP Detay (yüksek)'!M$262+(1-'Measured TV opt-pt'!M3347)*'CPP Detay (yüksek)'!M$244,"Girilen Rakamda Hata Var")))</f>
        <v>0</v>
      </c>
      <c r="N3335" s="163">
        <f>+IF(N3329=1,N3347*'CPP Detay Tum Ay'!N$262+(1-'Measured TV opt-pt'!N3347)*'CPP Detay Tum Ay'!N$244,IF(N3329=2,N3347*'CPP Detay (düşük)'!N$262+(1-'Measured TV opt-pt'!N3347)*'CPP Detay (düşük)'!N$244,IF(N3329=3,N3347*'CPP Detay (yüksek)'!N$262+(1-'Measured TV opt-pt'!N3347)*'CPP Detay (yüksek)'!N$244,"Girilen Rakamda Hata Var")))</f>
        <v>0</v>
      </c>
      <c r="O3335" s="164">
        <f>+IF(O3329=1,O3347*'CPP Detay Tum Ay'!O$262+(1-'Measured TV opt-pt'!O3347)*'CPP Detay Tum Ay'!O$244,IF(O3329=2,O3347*'CPP Detay (düşük)'!O$262+(1-'Measured TV opt-pt'!O3347)*'CPP Detay (düşük)'!O$244,IF(O3329=3,O3347*'CPP Detay (yüksek)'!O$262+(1-'Measured TV opt-pt'!O3347)*'CPP Detay (yüksek)'!O$244,"Girilen Rakamda Hata Var")))</f>
        <v>0</v>
      </c>
      <c r="P3335" s="164"/>
    </row>
    <row r="3336" spans="1:41" x14ac:dyDescent="0.25">
      <c r="A3336" s="193" t="s">
        <v>119</v>
      </c>
      <c r="B3336" s="379"/>
      <c r="C3336" s="263" t="s">
        <v>16</v>
      </c>
      <c r="D3336" s="264">
        <f>+SUMPRODUCT(D3337:D3341,D3324:D3328)</f>
        <v>26.479035074902292</v>
      </c>
      <c r="E3336" s="264">
        <f t="shared" ref="E3336:O3336" si="7485">+SUMPRODUCT(E3337:E3341,E3324:E3328)</f>
        <v>26.510208723246834</v>
      </c>
      <c r="F3336" s="264">
        <f t="shared" si="7485"/>
        <v>28.971888761201811</v>
      </c>
      <c r="G3336" s="264">
        <f t="shared" si="7485"/>
        <v>39.681272805545021</v>
      </c>
      <c r="H3336" s="264">
        <f t="shared" si="7485"/>
        <v>46.693852032904125</v>
      </c>
      <c r="I3336" s="264">
        <f t="shared" si="7485"/>
        <v>45.240258207486654</v>
      </c>
      <c r="J3336" s="264">
        <f t="shared" si="7485"/>
        <v>20.678638682002358</v>
      </c>
      <c r="K3336" s="264">
        <f t="shared" si="7485"/>
        <v>17.4693625495836</v>
      </c>
      <c r="L3336" s="264">
        <f t="shared" si="7485"/>
        <v>24.389381806697809</v>
      </c>
      <c r="M3336" s="264">
        <f t="shared" si="7485"/>
        <v>28.661474887727689</v>
      </c>
      <c r="N3336" s="264">
        <f t="shared" si="7485"/>
        <v>28.774042415346749</v>
      </c>
      <c r="O3336" s="265">
        <f t="shared" si="7485"/>
        <v>25.54849701210248</v>
      </c>
      <c r="P3336" s="165"/>
    </row>
    <row r="3337" spans="1:41" x14ac:dyDescent="0.25">
      <c r="A3337" s="193" t="s">
        <v>119</v>
      </c>
      <c r="B3337" s="379"/>
      <c r="C3337" s="77" t="s">
        <v>212</v>
      </c>
      <c r="D3337" s="261">
        <f>+D3331*(D3343*D3369+(1-D3343)*D3368)</f>
        <v>25.125308957069588</v>
      </c>
      <c r="E3337" s="261">
        <f t="shared" ref="E3337:O3337" si="7486">+E3331*(E3343*E3369+(1-E3343)*E3368)</f>
        <v>24.537311594256781</v>
      </c>
      <c r="F3337" s="261">
        <f t="shared" si="7486"/>
        <v>26.457688226585066</v>
      </c>
      <c r="G3337" s="261">
        <f t="shared" si="7486"/>
        <v>35.284441824979439</v>
      </c>
      <c r="H3337" s="261">
        <f t="shared" si="7486"/>
        <v>41.574490490579571</v>
      </c>
      <c r="I3337" s="261">
        <f t="shared" si="7486"/>
        <v>40.89097762634654</v>
      </c>
      <c r="J3337" s="261">
        <f t="shared" si="7486"/>
        <v>19.191976676831089</v>
      </c>
      <c r="K3337" s="261">
        <f t="shared" si="7486"/>
        <v>17.21186243004767</v>
      </c>
      <c r="L3337" s="261">
        <f t="shared" si="7486"/>
        <v>22.850775945367754</v>
      </c>
      <c r="M3337" s="261">
        <f t="shared" si="7486"/>
        <v>27.125471568663489</v>
      </c>
      <c r="N3337" s="261">
        <f t="shared" si="7486"/>
        <v>27.337754911797255</v>
      </c>
      <c r="O3337" s="262">
        <f t="shared" si="7486"/>
        <v>24.169257799111413</v>
      </c>
      <c r="P3337" s="162"/>
    </row>
    <row r="3338" spans="1:41" x14ac:dyDescent="0.25">
      <c r="A3338" s="193" t="s">
        <v>119</v>
      </c>
      <c r="B3338" s="379"/>
      <c r="C3338" s="77" t="s">
        <v>213</v>
      </c>
      <c r="D3338" s="261">
        <f>+D3332*(D3344*D3369+(1-D3344)*D3368)</f>
        <v>0</v>
      </c>
      <c r="E3338" s="261">
        <f t="shared" ref="E3338:O3338" si="7487">+E3332*(E3344*E3369+(1-E3344)*E3368)</f>
        <v>0</v>
      </c>
      <c r="F3338" s="261">
        <f t="shared" si="7487"/>
        <v>0</v>
      </c>
      <c r="G3338" s="261">
        <f t="shared" si="7487"/>
        <v>0</v>
      </c>
      <c r="H3338" s="261">
        <f t="shared" si="7487"/>
        <v>0</v>
      </c>
      <c r="I3338" s="261">
        <f t="shared" si="7487"/>
        <v>0</v>
      </c>
      <c r="J3338" s="261">
        <f t="shared" si="7487"/>
        <v>0</v>
      </c>
      <c r="K3338" s="261">
        <f t="shared" si="7487"/>
        <v>0</v>
      </c>
      <c r="L3338" s="261">
        <f t="shared" si="7487"/>
        <v>0</v>
      </c>
      <c r="M3338" s="261">
        <f t="shared" si="7487"/>
        <v>0</v>
      </c>
      <c r="N3338" s="261">
        <f t="shared" si="7487"/>
        <v>0</v>
      </c>
      <c r="O3338" s="262">
        <f t="shared" si="7487"/>
        <v>0</v>
      </c>
      <c r="P3338" s="244"/>
    </row>
    <row r="3339" spans="1:41" x14ac:dyDescent="0.25">
      <c r="A3339" s="193" t="s">
        <v>119</v>
      </c>
      <c r="B3339" s="379"/>
      <c r="C3339" s="77" t="s">
        <v>214</v>
      </c>
      <c r="D3339" s="261">
        <f>+D3333*(D3345*D3369+(1-D3345)*D3368)</f>
        <v>30.497237996088256</v>
      </c>
      <c r="E3339" s="261">
        <f t="shared" ref="E3339:O3339" si="7488">+E3333*(E3345*E3369+(1-E3345)*E3368)</f>
        <v>31.409123259147247</v>
      </c>
      <c r="F3339" s="261">
        <f t="shared" si="7488"/>
        <v>35.416332230027784</v>
      </c>
      <c r="G3339" s="261">
        <f t="shared" si="7488"/>
        <v>45.236759875005809</v>
      </c>
      <c r="H3339" s="261">
        <f t="shared" si="7488"/>
        <v>53.486159901881457</v>
      </c>
      <c r="I3339" s="261">
        <f t="shared" si="7488"/>
        <v>51.89572301946184</v>
      </c>
      <c r="J3339" s="261">
        <f t="shared" si="7488"/>
        <v>23.339975549570813</v>
      </c>
      <c r="K3339" s="261">
        <f t="shared" si="7488"/>
        <v>18.710514023581119</v>
      </c>
      <c r="L3339" s="261">
        <f t="shared" si="7488"/>
        <v>28.667122886318325</v>
      </c>
      <c r="M3339" s="261">
        <f t="shared" si="7488"/>
        <v>33.97972573078421</v>
      </c>
      <c r="N3339" s="261">
        <f t="shared" si="7488"/>
        <v>34.038838921883048</v>
      </c>
      <c r="O3339" s="262">
        <f t="shared" si="7488"/>
        <v>29.739915794147844</v>
      </c>
      <c r="P3339" s="244"/>
    </row>
    <row r="3340" spans="1:41" x14ac:dyDescent="0.25">
      <c r="A3340" s="193" t="s">
        <v>119</v>
      </c>
      <c r="B3340" s="379"/>
      <c r="C3340" s="77" t="s">
        <v>215</v>
      </c>
      <c r="D3340" s="161">
        <f>+D3334*(D3346*D3369+(1-D3346)*D3368)</f>
        <v>18.853749659126425</v>
      </c>
      <c r="E3340" s="161">
        <f t="shared" ref="E3340:O3340" si="7489">+E3334*(E3346*E3369+(1-E3346)*E3368)</f>
        <v>18.100682485675463</v>
      </c>
      <c r="F3340" s="161">
        <f t="shared" si="7489"/>
        <v>27.006731869040753</v>
      </c>
      <c r="G3340" s="161">
        <f t="shared" si="7489"/>
        <v>43.905662438318274</v>
      </c>
      <c r="H3340" s="161">
        <f t="shared" si="7489"/>
        <v>52.078019717729426</v>
      </c>
      <c r="I3340" s="161">
        <f t="shared" si="7489"/>
        <v>50.878844577838201</v>
      </c>
      <c r="J3340" s="161">
        <f t="shared" si="7489"/>
        <v>22.728049054904851</v>
      </c>
      <c r="K3340" s="161">
        <f t="shared" si="7489"/>
        <v>18.223699486586575</v>
      </c>
      <c r="L3340" s="161">
        <f t="shared" si="7489"/>
        <v>35.809513726020015</v>
      </c>
      <c r="M3340" s="161">
        <f t="shared" si="7489"/>
        <v>38.478373479269735</v>
      </c>
      <c r="N3340" s="161">
        <f t="shared" si="7489"/>
        <v>37.708155535043716</v>
      </c>
      <c r="O3340" s="162">
        <f t="shared" si="7489"/>
        <v>0</v>
      </c>
      <c r="P3340" s="244"/>
    </row>
    <row r="3341" spans="1:41" ht="15.75" thickBot="1" x14ac:dyDescent="0.3">
      <c r="A3341" s="193" t="s">
        <v>119</v>
      </c>
      <c r="B3341" s="379"/>
      <c r="C3341" s="96" t="s">
        <v>230</v>
      </c>
      <c r="D3341" s="163">
        <f>+D3335*(D3347*D3369+(1-D3347)*D3368)</f>
        <v>0</v>
      </c>
      <c r="E3341" s="163">
        <f t="shared" ref="E3341:O3341" si="7490">+E3335*(E3347*E3369+(1-E3347)*E3368)</f>
        <v>0</v>
      </c>
      <c r="F3341" s="163">
        <f t="shared" si="7490"/>
        <v>0</v>
      </c>
      <c r="G3341" s="163">
        <f t="shared" si="7490"/>
        <v>0</v>
      </c>
      <c r="H3341" s="163">
        <f t="shared" si="7490"/>
        <v>0</v>
      </c>
      <c r="I3341" s="163">
        <f t="shared" si="7490"/>
        <v>0</v>
      </c>
      <c r="J3341" s="163">
        <f t="shared" si="7490"/>
        <v>0</v>
      </c>
      <c r="K3341" s="163">
        <f t="shared" si="7490"/>
        <v>0</v>
      </c>
      <c r="L3341" s="163">
        <f t="shared" si="7490"/>
        <v>0</v>
      </c>
      <c r="M3341" s="163">
        <f t="shared" si="7490"/>
        <v>0</v>
      </c>
      <c r="N3341" s="163">
        <f t="shared" si="7490"/>
        <v>0</v>
      </c>
      <c r="O3341" s="164">
        <f t="shared" si="7490"/>
        <v>0</v>
      </c>
      <c r="P3341" s="164"/>
    </row>
    <row r="3342" spans="1:41" x14ac:dyDescent="0.25">
      <c r="A3342" s="193" t="s">
        <v>119</v>
      </c>
      <c r="B3342" s="379"/>
      <c r="C3342" s="204" t="s">
        <v>2</v>
      </c>
      <c r="D3342" s="205">
        <f>+IFERROR(SUMPRODUCT(D3343:D3347,D3349:D3353)/D3348,0)</f>
        <v>0</v>
      </c>
      <c r="E3342" s="205">
        <f t="shared" ref="E3342" si="7491">+IFERROR(SUMPRODUCT(E3343:E3347,E3349:E3353)/E3348,0)</f>
        <v>0</v>
      </c>
      <c r="F3342" s="205">
        <f t="shared" ref="F3342" si="7492">+IFERROR(SUMPRODUCT(F3343:F3347,F3349:F3353)/F3348,0)</f>
        <v>0</v>
      </c>
      <c r="G3342" s="205">
        <f t="shared" ref="G3342" si="7493">+IFERROR(SUMPRODUCT(G3343:G3347,G3349:G3353)/G3348,0)</f>
        <v>0</v>
      </c>
      <c r="H3342" s="205">
        <f t="shared" ref="H3342" si="7494">+IFERROR(SUMPRODUCT(H3343:H3347,H3349:H3353)/H3348,0)</f>
        <v>0</v>
      </c>
      <c r="I3342" s="205">
        <f t="shared" ref="I3342" si="7495">+IFERROR(SUMPRODUCT(I3343:I3347,I3349:I3353)/I3348,0)</f>
        <v>0.5</v>
      </c>
      <c r="J3342" s="205">
        <f t="shared" ref="J3342" si="7496">+IFERROR(SUMPRODUCT(J3343:J3347,J3349:J3353)/J3348,0)</f>
        <v>0.49999999999999983</v>
      </c>
      <c r="K3342" s="205">
        <f t="shared" ref="K3342" si="7497">+IFERROR(SUMPRODUCT(K3343:K3347,K3349:K3353)/K3348,0)</f>
        <v>0</v>
      </c>
      <c r="L3342" s="205">
        <f t="shared" ref="L3342" si="7498">+IFERROR(SUMPRODUCT(L3343:L3347,L3349:L3353)/L3348,0)</f>
        <v>0</v>
      </c>
      <c r="M3342" s="205">
        <f t="shared" ref="M3342" si="7499">+IFERROR(SUMPRODUCT(M3343:M3347,M3349:M3353)/M3348,0)</f>
        <v>0</v>
      </c>
      <c r="N3342" s="205">
        <f t="shared" ref="N3342" si="7500">+IFERROR(SUMPRODUCT(N3343:N3347,N3349:N3353)/N3348,0)</f>
        <v>0</v>
      </c>
      <c r="O3342" s="205">
        <f t="shared" ref="O3342" si="7501">+IFERROR(SUMPRODUCT(O3343:O3347,O3349:O3353)/O3348,0)</f>
        <v>0</v>
      </c>
      <c r="P3342" s="166">
        <f>+SUMPRODUCT(D3342:O3342,D3348:O3348)/P3348</f>
        <v>0.49999999999999989</v>
      </c>
      <c r="R3342" s="192">
        <f>+D3342</f>
        <v>0</v>
      </c>
      <c r="S3342" s="192">
        <f t="shared" ref="S3342" si="7502">+E3342</f>
        <v>0</v>
      </c>
      <c r="T3342" s="192">
        <f t="shared" ref="T3342" si="7503">+F3342</f>
        <v>0</v>
      </c>
      <c r="U3342" s="192">
        <f t="shared" ref="U3342" si="7504">+G3342</f>
        <v>0</v>
      </c>
      <c r="V3342" s="192">
        <f t="shared" ref="V3342" si="7505">+H3342</f>
        <v>0</v>
      </c>
      <c r="W3342" s="192">
        <f t="shared" ref="W3342" si="7506">+I3342</f>
        <v>0.5</v>
      </c>
      <c r="X3342" s="192">
        <f t="shared" ref="X3342" si="7507">+J3342</f>
        <v>0.49999999999999983</v>
      </c>
      <c r="Y3342" s="192">
        <f t="shared" ref="Y3342" si="7508">+K3342</f>
        <v>0</v>
      </c>
      <c r="Z3342" s="192">
        <f t="shared" ref="Z3342" si="7509">+L3342</f>
        <v>0</v>
      </c>
      <c r="AA3342" s="192">
        <f t="shared" ref="AA3342" si="7510">+M3342</f>
        <v>0</v>
      </c>
      <c r="AB3342" s="192">
        <f t="shared" ref="AB3342" si="7511">+N3342</f>
        <v>0</v>
      </c>
      <c r="AC3342" s="192">
        <f t="shared" ref="AC3342" si="7512">+O3342</f>
        <v>0</v>
      </c>
      <c r="AD3342" s="190">
        <f>+D3348</f>
        <v>0</v>
      </c>
      <c r="AE3342" s="190">
        <f t="shared" ref="AE3342" si="7513">+E3348</f>
        <v>0</v>
      </c>
      <c r="AF3342" s="190">
        <f t="shared" ref="AF3342" si="7514">+F3348</f>
        <v>0</v>
      </c>
      <c r="AG3342" s="190">
        <f t="shared" ref="AG3342" si="7515">+G3348</f>
        <v>0</v>
      </c>
      <c r="AH3342" s="190">
        <f t="shared" ref="AH3342" si="7516">+H3348</f>
        <v>0</v>
      </c>
      <c r="AI3342" s="190">
        <f t="shared" ref="AI3342" si="7517">+I3348</f>
        <v>261.93991333676991</v>
      </c>
      <c r="AJ3342" s="190">
        <f t="shared" ref="AJ3342" si="7518">+J3348</f>
        <v>1612.5</v>
      </c>
      <c r="AK3342" s="190">
        <f t="shared" ref="AK3342" si="7519">+K3348</f>
        <v>0</v>
      </c>
      <c r="AL3342" s="190">
        <f t="shared" ref="AL3342" si="7520">+L3348</f>
        <v>0</v>
      </c>
      <c r="AM3342" s="190">
        <f t="shared" ref="AM3342" si="7521">+M3348</f>
        <v>0</v>
      </c>
      <c r="AN3342" s="190">
        <f t="shared" ref="AN3342" si="7522">+N3348</f>
        <v>0</v>
      </c>
      <c r="AO3342" s="190">
        <f t="shared" ref="AO3342" si="7523">+O3348</f>
        <v>0</v>
      </c>
    </row>
    <row r="3343" spans="1:41" x14ac:dyDescent="0.25">
      <c r="A3343" s="193" t="s">
        <v>119</v>
      </c>
      <c r="B3343" s="379"/>
      <c r="C3343" s="178" t="s">
        <v>3</v>
      </c>
      <c r="D3343" s="179">
        <v>0.5</v>
      </c>
      <c r="E3343" s="179">
        <v>0.5</v>
      </c>
      <c r="F3343" s="179">
        <v>0.5</v>
      </c>
      <c r="G3343" s="179">
        <v>0.5</v>
      </c>
      <c r="H3343" s="179">
        <v>0.5</v>
      </c>
      <c r="I3343" s="179">
        <v>0.5</v>
      </c>
      <c r="J3343" s="179">
        <v>0.5</v>
      </c>
      <c r="K3343" s="179">
        <v>0.5</v>
      </c>
      <c r="L3343" s="179">
        <v>0.5</v>
      </c>
      <c r="M3343" s="179">
        <v>0.5</v>
      </c>
      <c r="N3343" s="179">
        <v>0.5</v>
      </c>
      <c r="O3343" s="179">
        <v>0.5</v>
      </c>
      <c r="P3343" s="180">
        <f>+SUMPRODUCT(D3343:O3343,D3349:O3349)/P3349</f>
        <v>0.5</v>
      </c>
    </row>
    <row r="3344" spans="1:41" x14ac:dyDescent="0.25">
      <c r="A3344" s="193" t="s">
        <v>119</v>
      </c>
      <c r="B3344" s="379"/>
      <c r="C3344" s="178" t="s">
        <v>200</v>
      </c>
      <c r="D3344" s="179">
        <v>0.5</v>
      </c>
      <c r="E3344" s="179">
        <v>0.5</v>
      </c>
      <c r="F3344" s="179">
        <v>0.5</v>
      </c>
      <c r="G3344" s="179">
        <v>0.5</v>
      </c>
      <c r="H3344" s="179">
        <v>0.5</v>
      </c>
      <c r="I3344" s="179">
        <v>0.5</v>
      </c>
      <c r="J3344" s="179">
        <v>0.5</v>
      </c>
      <c r="K3344" s="179">
        <v>0.5</v>
      </c>
      <c r="L3344" s="179">
        <v>0.5</v>
      </c>
      <c r="M3344" s="179">
        <v>0.5</v>
      </c>
      <c r="N3344" s="179">
        <v>0.5</v>
      </c>
      <c r="O3344" s="179">
        <v>0.5</v>
      </c>
      <c r="P3344" s="242"/>
    </row>
    <row r="3345" spans="1:53" x14ac:dyDescent="0.25">
      <c r="A3345" s="193" t="s">
        <v>119</v>
      </c>
      <c r="B3345" s="379"/>
      <c r="C3345" s="178" t="s">
        <v>201</v>
      </c>
      <c r="D3345" s="179">
        <v>0.5</v>
      </c>
      <c r="E3345" s="179">
        <v>0.5</v>
      </c>
      <c r="F3345" s="179">
        <v>0.5</v>
      </c>
      <c r="G3345" s="179">
        <v>0.5</v>
      </c>
      <c r="H3345" s="179">
        <v>0.5</v>
      </c>
      <c r="I3345" s="179">
        <v>0.5</v>
      </c>
      <c r="J3345" s="179">
        <v>0.5</v>
      </c>
      <c r="K3345" s="179">
        <v>0.5</v>
      </c>
      <c r="L3345" s="179">
        <v>0.5</v>
      </c>
      <c r="M3345" s="179">
        <v>0.5</v>
      </c>
      <c r="N3345" s="179">
        <v>0.5</v>
      </c>
      <c r="O3345" s="179">
        <v>0.5</v>
      </c>
      <c r="P3345" s="242"/>
    </row>
    <row r="3346" spans="1:53" x14ac:dyDescent="0.25">
      <c r="A3346" s="193" t="s">
        <v>119</v>
      </c>
      <c r="B3346" s="379"/>
      <c r="C3346" s="178" t="s">
        <v>202</v>
      </c>
      <c r="D3346" s="179">
        <v>0.5</v>
      </c>
      <c r="E3346" s="179">
        <v>0.5</v>
      </c>
      <c r="F3346" s="179">
        <v>0.5</v>
      </c>
      <c r="G3346" s="179">
        <v>0.5</v>
      </c>
      <c r="H3346" s="179">
        <v>0.5</v>
      </c>
      <c r="I3346" s="179">
        <v>0.5</v>
      </c>
      <c r="J3346" s="179">
        <v>0.5</v>
      </c>
      <c r="K3346" s="179">
        <v>0.5</v>
      </c>
      <c r="L3346" s="179">
        <v>0.5</v>
      </c>
      <c r="M3346" s="179">
        <v>0.5</v>
      </c>
      <c r="N3346" s="179">
        <v>0.5</v>
      </c>
      <c r="O3346" s="179">
        <v>0.5</v>
      </c>
      <c r="P3346" s="242"/>
    </row>
    <row r="3347" spans="1:53" ht="15.75" thickBot="1" x14ac:dyDescent="0.3">
      <c r="A3347" s="193" t="s">
        <v>119</v>
      </c>
      <c r="B3347" s="379"/>
      <c r="C3347" s="280" t="s">
        <v>231</v>
      </c>
      <c r="D3347" s="179">
        <v>0.5</v>
      </c>
      <c r="E3347" s="179">
        <v>0.5</v>
      </c>
      <c r="F3347" s="179">
        <v>0.5</v>
      </c>
      <c r="G3347" s="179">
        <v>0.5</v>
      </c>
      <c r="H3347" s="179">
        <v>0.5</v>
      </c>
      <c r="I3347" s="179">
        <v>0.5</v>
      </c>
      <c r="J3347" s="179">
        <v>0.5</v>
      </c>
      <c r="K3347" s="179">
        <v>0.5</v>
      </c>
      <c r="L3347" s="179">
        <v>0.5</v>
      </c>
      <c r="M3347" s="179">
        <v>0.5</v>
      </c>
      <c r="N3347" s="179">
        <v>0.5</v>
      </c>
      <c r="O3347" s="179">
        <v>0.5</v>
      </c>
      <c r="P3347" s="182" t="e">
        <f t="shared" ref="P3347" si="7524">+SUMPRODUCT(D3347:O3347,D3353:O3353)/P3353</f>
        <v>#DIV/0!</v>
      </c>
    </row>
    <row r="3348" spans="1:53" x14ac:dyDescent="0.25">
      <c r="A3348" s="193" t="s">
        <v>119</v>
      </c>
      <c r="B3348" s="379"/>
      <c r="C3348" s="99" t="s">
        <v>239</v>
      </c>
      <c r="D3348" s="100">
        <f>+D3317/D3330/30</f>
        <v>0</v>
      </c>
      <c r="E3348" s="100">
        <f t="shared" ref="E3348:O3348" si="7525">+E3317/E3330/30</f>
        <v>0</v>
      </c>
      <c r="F3348" s="100">
        <f t="shared" si="7525"/>
        <v>0</v>
      </c>
      <c r="G3348" s="100">
        <f t="shared" si="7525"/>
        <v>0</v>
      </c>
      <c r="H3348" s="100">
        <f t="shared" si="7525"/>
        <v>0</v>
      </c>
      <c r="I3348" s="100">
        <f t="shared" si="7525"/>
        <v>261.93991333676991</v>
      </c>
      <c r="J3348" s="100">
        <f t="shared" si="7525"/>
        <v>1612.5</v>
      </c>
      <c r="K3348" s="100">
        <f t="shared" si="7525"/>
        <v>0</v>
      </c>
      <c r="L3348" s="100">
        <f t="shared" si="7525"/>
        <v>0</v>
      </c>
      <c r="M3348" s="100">
        <f t="shared" si="7525"/>
        <v>0</v>
      </c>
      <c r="N3348" s="100">
        <f t="shared" si="7525"/>
        <v>0</v>
      </c>
      <c r="O3348" s="167">
        <f t="shared" si="7525"/>
        <v>0</v>
      </c>
      <c r="P3348" s="167">
        <f>SUM(D3348:O3348)</f>
        <v>1874.4399133367699</v>
      </c>
    </row>
    <row r="3349" spans="1:53" x14ac:dyDescent="0.25">
      <c r="A3349" s="193" t="s">
        <v>119</v>
      </c>
      <c r="B3349" s="379"/>
      <c r="C3349" s="86" t="s">
        <v>240</v>
      </c>
      <c r="D3349" s="87">
        <f>+D3348*D3324</f>
        <v>0</v>
      </c>
      <c r="E3349" s="87">
        <f t="shared" ref="E3349:O3349" si="7526">+E3348*E3324</f>
        <v>0</v>
      </c>
      <c r="F3349" s="87">
        <f t="shared" si="7526"/>
        <v>0</v>
      </c>
      <c r="G3349" s="87">
        <f t="shared" si="7526"/>
        <v>0</v>
      </c>
      <c r="H3349" s="87">
        <f t="shared" si="7526"/>
        <v>0</v>
      </c>
      <c r="I3349" s="87">
        <f t="shared" si="7526"/>
        <v>154.13570402567464</v>
      </c>
      <c r="J3349" s="87">
        <f t="shared" si="7526"/>
        <v>976.5522139412592</v>
      </c>
      <c r="K3349" s="87">
        <f t="shared" si="7526"/>
        <v>0</v>
      </c>
      <c r="L3349" s="87">
        <f t="shared" si="7526"/>
        <v>0</v>
      </c>
      <c r="M3349" s="87">
        <f t="shared" si="7526"/>
        <v>0</v>
      </c>
      <c r="N3349" s="87">
        <f t="shared" si="7526"/>
        <v>0</v>
      </c>
      <c r="O3349" s="159">
        <f t="shared" si="7526"/>
        <v>0</v>
      </c>
      <c r="P3349" s="159">
        <f t="shared" ref="P3349" si="7527">SUM(D3349:O3349)</f>
        <v>1130.6879179669338</v>
      </c>
      <c r="AP3349" s="190">
        <f>+D3349</f>
        <v>0</v>
      </c>
      <c r="AQ3349" s="190">
        <f t="shared" ref="AQ3349:AQ3353" si="7528">+E3349</f>
        <v>0</v>
      </c>
      <c r="AR3349" s="190">
        <f t="shared" ref="AR3349:AR3353" si="7529">+F3349</f>
        <v>0</v>
      </c>
      <c r="AS3349" s="190">
        <f t="shared" ref="AS3349:AS3353" si="7530">+G3349</f>
        <v>0</v>
      </c>
      <c r="AT3349" s="190">
        <f t="shared" ref="AT3349:AT3353" si="7531">+H3349</f>
        <v>0</v>
      </c>
      <c r="AU3349" s="190">
        <f t="shared" ref="AU3349:AU3353" si="7532">+I3349</f>
        <v>154.13570402567464</v>
      </c>
      <c r="AV3349" s="190">
        <f t="shared" ref="AV3349:AV3353" si="7533">+J3349</f>
        <v>976.5522139412592</v>
      </c>
      <c r="AW3349" s="190">
        <f t="shared" ref="AW3349:AW3353" si="7534">+K3349</f>
        <v>0</v>
      </c>
      <c r="AX3349" s="190">
        <f t="shared" ref="AX3349:AX3353" si="7535">+L3349</f>
        <v>0</v>
      </c>
      <c r="AY3349" s="190">
        <f t="shared" ref="AY3349:AY3353" si="7536">+M3349</f>
        <v>0</v>
      </c>
      <c r="AZ3349" s="190">
        <f t="shared" ref="AZ3349:AZ3353" si="7537">+N3349</f>
        <v>0</v>
      </c>
      <c r="BA3349" s="190">
        <f t="shared" ref="BA3349:BA3353" si="7538">+O3349</f>
        <v>0</v>
      </c>
    </row>
    <row r="3350" spans="1:53" x14ac:dyDescent="0.25">
      <c r="A3350" s="193" t="s">
        <v>119</v>
      </c>
      <c r="B3350" s="379"/>
      <c r="C3350" s="86" t="s">
        <v>241</v>
      </c>
      <c r="D3350" s="87">
        <f>+D3348*D3325</f>
        <v>0</v>
      </c>
      <c r="E3350" s="87">
        <f t="shared" ref="E3350:O3350" si="7539">+E3348*E3325</f>
        <v>0</v>
      </c>
      <c r="F3350" s="87">
        <f t="shared" si="7539"/>
        <v>0</v>
      </c>
      <c r="G3350" s="87">
        <f t="shared" si="7539"/>
        <v>0</v>
      </c>
      <c r="H3350" s="87">
        <f t="shared" si="7539"/>
        <v>0</v>
      </c>
      <c r="I3350" s="87">
        <f t="shared" si="7539"/>
        <v>0</v>
      </c>
      <c r="J3350" s="87">
        <f t="shared" si="7539"/>
        <v>0</v>
      </c>
      <c r="K3350" s="87">
        <f t="shared" si="7539"/>
        <v>0</v>
      </c>
      <c r="L3350" s="87">
        <f t="shared" si="7539"/>
        <v>0</v>
      </c>
      <c r="M3350" s="87">
        <f t="shared" si="7539"/>
        <v>0</v>
      </c>
      <c r="N3350" s="87">
        <f t="shared" si="7539"/>
        <v>0</v>
      </c>
      <c r="O3350" s="159">
        <f t="shared" si="7539"/>
        <v>0</v>
      </c>
      <c r="P3350" s="159"/>
      <c r="AP3350" s="190">
        <f t="shared" ref="AP3350:AP3353" si="7540">+D3350</f>
        <v>0</v>
      </c>
      <c r="AQ3350" s="190">
        <f t="shared" si="7528"/>
        <v>0</v>
      </c>
      <c r="AR3350" s="190">
        <f t="shared" si="7529"/>
        <v>0</v>
      </c>
      <c r="AS3350" s="190">
        <f t="shared" si="7530"/>
        <v>0</v>
      </c>
      <c r="AT3350" s="190">
        <f t="shared" si="7531"/>
        <v>0</v>
      </c>
      <c r="AU3350" s="190">
        <f t="shared" si="7532"/>
        <v>0</v>
      </c>
      <c r="AV3350" s="190">
        <f t="shared" si="7533"/>
        <v>0</v>
      </c>
      <c r="AW3350" s="190">
        <f t="shared" si="7534"/>
        <v>0</v>
      </c>
      <c r="AX3350" s="190">
        <f t="shared" si="7535"/>
        <v>0</v>
      </c>
      <c r="AY3350" s="190">
        <f t="shared" si="7536"/>
        <v>0</v>
      </c>
      <c r="AZ3350" s="190">
        <f t="shared" si="7537"/>
        <v>0</v>
      </c>
      <c r="BA3350" s="190">
        <f t="shared" si="7538"/>
        <v>0</v>
      </c>
    </row>
    <row r="3351" spans="1:53" x14ac:dyDescent="0.25">
      <c r="A3351" s="193" t="s">
        <v>119</v>
      </c>
      <c r="B3351" s="379"/>
      <c r="C3351" s="86" t="s">
        <v>242</v>
      </c>
      <c r="D3351" s="87">
        <f>+D3348*D3326</f>
        <v>0</v>
      </c>
      <c r="E3351" s="87">
        <f t="shared" ref="E3351:O3351" si="7541">+E3348*E3326</f>
        <v>0</v>
      </c>
      <c r="F3351" s="87">
        <f t="shared" si="7541"/>
        <v>0</v>
      </c>
      <c r="G3351" s="87">
        <f t="shared" si="7541"/>
        <v>0</v>
      </c>
      <c r="H3351" s="87">
        <f t="shared" si="7541"/>
        <v>0</v>
      </c>
      <c r="I3351" s="87">
        <f t="shared" si="7541"/>
        <v>61.478419181883574</v>
      </c>
      <c r="J3351" s="87">
        <f t="shared" si="7541"/>
        <v>242.65182902442649</v>
      </c>
      <c r="K3351" s="87">
        <f t="shared" si="7541"/>
        <v>0</v>
      </c>
      <c r="L3351" s="87">
        <f t="shared" si="7541"/>
        <v>0</v>
      </c>
      <c r="M3351" s="87">
        <f t="shared" si="7541"/>
        <v>0</v>
      </c>
      <c r="N3351" s="87">
        <f t="shared" si="7541"/>
        <v>0</v>
      </c>
      <c r="O3351" s="159">
        <f t="shared" si="7541"/>
        <v>0</v>
      </c>
      <c r="P3351" s="159"/>
      <c r="AP3351" s="190">
        <f t="shared" si="7540"/>
        <v>0</v>
      </c>
      <c r="AQ3351" s="190">
        <f t="shared" si="7528"/>
        <v>0</v>
      </c>
      <c r="AR3351" s="190">
        <f t="shared" si="7529"/>
        <v>0</v>
      </c>
      <c r="AS3351" s="190">
        <f t="shared" si="7530"/>
        <v>0</v>
      </c>
      <c r="AT3351" s="190">
        <f t="shared" si="7531"/>
        <v>0</v>
      </c>
      <c r="AU3351" s="190">
        <f t="shared" si="7532"/>
        <v>61.478419181883574</v>
      </c>
      <c r="AV3351" s="190">
        <f t="shared" si="7533"/>
        <v>242.65182902442649</v>
      </c>
      <c r="AW3351" s="190">
        <f t="shared" si="7534"/>
        <v>0</v>
      </c>
      <c r="AX3351" s="190">
        <f t="shared" si="7535"/>
        <v>0</v>
      </c>
      <c r="AY3351" s="190">
        <f t="shared" si="7536"/>
        <v>0</v>
      </c>
      <c r="AZ3351" s="190">
        <f t="shared" si="7537"/>
        <v>0</v>
      </c>
      <c r="BA3351" s="190">
        <f t="shared" si="7538"/>
        <v>0</v>
      </c>
    </row>
    <row r="3352" spans="1:53" x14ac:dyDescent="0.25">
      <c r="A3352" s="193" t="s">
        <v>119</v>
      </c>
      <c r="B3352" s="379"/>
      <c r="C3352" s="86" t="s">
        <v>243</v>
      </c>
      <c r="D3352" s="87">
        <f>+D3348*D3327</f>
        <v>0</v>
      </c>
      <c r="E3352" s="87">
        <f t="shared" ref="E3352:O3352" si="7542">+E3348*E3327</f>
        <v>0</v>
      </c>
      <c r="F3352" s="87">
        <f t="shared" si="7542"/>
        <v>0</v>
      </c>
      <c r="G3352" s="87">
        <f t="shared" si="7542"/>
        <v>0</v>
      </c>
      <c r="H3352" s="87">
        <f t="shared" si="7542"/>
        <v>0</v>
      </c>
      <c r="I3352" s="87">
        <f t="shared" si="7542"/>
        <v>46.325790129211718</v>
      </c>
      <c r="J3352" s="87">
        <f t="shared" si="7542"/>
        <v>393.29595703431403</v>
      </c>
      <c r="K3352" s="87">
        <f t="shared" si="7542"/>
        <v>0</v>
      </c>
      <c r="L3352" s="87">
        <f t="shared" si="7542"/>
        <v>0</v>
      </c>
      <c r="M3352" s="87">
        <f t="shared" si="7542"/>
        <v>0</v>
      </c>
      <c r="N3352" s="87">
        <f t="shared" si="7542"/>
        <v>0</v>
      </c>
      <c r="O3352" s="159">
        <f t="shared" si="7542"/>
        <v>0</v>
      </c>
      <c r="P3352" s="159"/>
      <c r="AP3352" s="190">
        <f t="shared" si="7540"/>
        <v>0</v>
      </c>
      <c r="AQ3352" s="190">
        <f t="shared" si="7528"/>
        <v>0</v>
      </c>
      <c r="AR3352" s="190">
        <f t="shared" si="7529"/>
        <v>0</v>
      </c>
      <c r="AS3352" s="190">
        <f t="shared" si="7530"/>
        <v>0</v>
      </c>
      <c r="AT3352" s="190">
        <f t="shared" si="7531"/>
        <v>0</v>
      </c>
      <c r="AU3352" s="190">
        <f t="shared" si="7532"/>
        <v>46.325790129211718</v>
      </c>
      <c r="AV3352" s="190">
        <f t="shared" si="7533"/>
        <v>393.29595703431403</v>
      </c>
      <c r="AW3352" s="190">
        <f t="shared" si="7534"/>
        <v>0</v>
      </c>
      <c r="AX3352" s="190">
        <f t="shared" si="7535"/>
        <v>0</v>
      </c>
      <c r="AY3352" s="190">
        <f t="shared" si="7536"/>
        <v>0</v>
      </c>
      <c r="AZ3352" s="190">
        <f t="shared" si="7537"/>
        <v>0</v>
      </c>
      <c r="BA3352" s="190">
        <f t="shared" si="7538"/>
        <v>0</v>
      </c>
    </row>
    <row r="3353" spans="1:53" ht="15.75" thickBot="1" x14ac:dyDescent="0.3">
      <c r="A3353" s="193" t="s">
        <v>119</v>
      </c>
      <c r="B3353" s="379"/>
      <c r="C3353" s="96" t="s">
        <v>244</v>
      </c>
      <c r="D3353" s="251">
        <f>+D3348*D3328</f>
        <v>0</v>
      </c>
      <c r="E3353" s="251">
        <f t="shared" ref="E3353:O3353" si="7543">+E3348*E3328</f>
        <v>0</v>
      </c>
      <c r="F3353" s="251">
        <f t="shared" si="7543"/>
        <v>0</v>
      </c>
      <c r="G3353" s="251">
        <f t="shared" si="7543"/>
        <v>0</v>
      </c>
      <c r="H3353" s="251">
        <f t="shared" si="7543"/>
        <v>0</v>
      </c>
      <c r="I3353" s="251">
        <f t="shared" si="7543"/>
        <v>0</v>
      </c>
      <c r="J3353" s="251"/>
      <c r="K3353" s="251">
        <f t="shared" si="7543"/>
        <v>0</v>
      </c>
      <c r="L3353" s="251">
        <f t="shared" si="7543"/>
        <v>0</v>
      </c>
      <c r="M3353" s="251">
        <f t="shared" si="7543"/>
        <v>0</v>
      </c>
      <c r="N3353" s="251">
        <f t="shared" si="7543"/>
        <v>0</v>
      </c>
      <c r="O3353" s="251">
        <f t="shared" si="7543"/>
        <v>0</v>
      </c>
      <c r="P3353" s="169">
        <f t="shared" ref="P3353:P3359" si="7544">SUM(D3353:O3353)</f>
        <v>0</v>
      </c>
      <c r="AP3353" s="190">
        <f t="shared" si="7540"/>
        <v>0</v>
      </c>
      <c r="AQ3353" s="190">
        <f t="shared" si="7528"/>
        <v>0</v>
      </c>
      <c r="AR3353" s="190">
        <f t="shared" si="7529"/>
        <v>0</v>
      </c>
      <c r="AS3353" s="190">
        <f t="shared" si="7530"/>
        <v>0</v>
      </c>
      <c r="AT3353" s="190">
        <f t="shared" si="7531"/>
        <v>0</v>
      </c>
      <c r="AU3353" s="190">
        <f t="shared" si="7532"/>
        <v>0</v>
      </c>
      <c r="AV3353" s="190">
        <f t="shared" si="7533"/>
        <v>0</v>
      </c>
      <c r="AW3353" s="190">
        <f t="shared" si="7534"/>
        <v>0</v>
      </c>
      <c r="AX3353" s="190">
        <f t="shared" si="7535"/>
        <v>0</v>
      </c>
      <c r="AY3353" s="190">
        <f t="shared" si="7536"/>
        <v>0</v>
      </c>
      <c r="AZ3353" s="190">
        <f t="shared" si="7537"/>
        <v>0</v>
      </c>
      <c r="BA3353" s="190">
        <f t="shared" si="7538"/>
        <v>0</v>
      </c>
    </row>
    <row r="3354" spans="1:53" x14ac:dyDescent="0.25">
      <c r="A3354" s="193" t="s">
        <v>119</v>
      </c>
      <c r="B3354" s="379"/>
      <c r="C3354" s="99" t="s">
        <v>245</v>
      </c>
      <c r="D3354" s="100">
        <f>+IFERROR(D3317/D3336/30,0)</f>
        <v>0</v>
      </c>
      <c r="E3354" s="100">
        <f t="shared" ref="E3354:O3354" si="7545">+IFERROR(E3317/E3336/30,0)</f>
        <v>0</v>
      </c>
      <c r="F3354" s="100">
        <f t="shared" si="7545"/>
        <v>0</v>
      </c>
      <c r="G3354" s="100">
        <f t="shared" si="7545"/>
        <v>0</v>
      </c>
      <c r="H3354" s="100">
        <f t="shared" si="7545"/>
        <v>0</v>
      </c>
      <c r="I3354" s="100">
        <f t="shared" si="7545"/>
        <v>192.53333333333333</v>
      </c>
      <c r="J3354" s="100">
        <f t="shared" si="7545"/>
        <v>1612.5</v>
      </c>
      <c r="K3354" s="100">
        <f t="shared" si="7545"/>
        <v>0</v>
      </c>
      <c r="L3354" s="100">
        <f t="shared" si="7545"/>
        <v>0</v>
      </c>
      <c r="M3354" s="100">
        <f t="shared" si="7545"/>
        <v>0</v>
      </c>
      <c r="N3354" s="100">
        <f t="shared" si="7545"/>
        <v>0</v>
      </c>
      <c r="O3354" s="167">
        <f t="shared" si="7545"/>
        <v>0</v>
      </c>
      <c r="P3354" s="167">
        <f t="shared" si="7544"/>
        <v>1805.0333333333333</v>
      </c>
    </row>
    <row r="3355" spans="1:53" x14ac:dyDescent="0.25">
      <c r="A3355" s="193" t="s">
        <v>119</v>
      </c>
      <c r="B3355" s="379"/>
      <c r="C3355" s="86" t="s">
        <v>246</v>
      </c>
      <c r="D3355" s="266">
        <f t="shared" ref="D3355:O3355" si="7546">+IFERROR(D3318/D3337/30,0)</f>
        <v>0</v>
      </c>
      <c r="E3355" s="266">
        <f t="shared" si="7546"/>
        <v>0</v>
      </c>
      <c r="F3355" s="266">
        <f t="shared" si="7546"/>
        <v>0</v>
      </c>
      <c r="G3355" s="266">
        <f t="shared" si="7546"/>
        <v>0</v>
      </c>
      <c r="H3355" s="266">
        <f t="shared" si="7546"/>
        <v>0</v>
      </c>
      <c r="I3355" s="266">
        <f t="shared" si="7546"/>
        <v>113.29415400542324</v>
      </c>
      <c r="J3355" s="266">
        <f t="shared" si="7546"/>
        <v>976.5522139412592</v>
      </c>
      <c r="K3355" s="266">
        <f t="shared" si="7546"/>
        <v>0</v>
      </c>
      <c r="L3355" s="266">
        <f t="shared" si="7546"/>
        <v>0</v>
      </c>
      <c r="M3355" s="266">
        <f t="shared" si="7546"/>
        <v>0</v>
      </c>
      <c r="N3355" s="266">
        <f t="shared" si="7546"/>
        <v>0</v>
      </c>
      <c r="O3355" s="267">
        <f t="shared" si="7546"/>
        <v>0</v>
      </c>
      <c r="P3355" s="159">
        <f t="shared" si="7544"/>
        <v>1089.8463679466824</v>
      </c>
    </row>
    <row r="3356" spans="1:53" x14ac:dyDescent="0.25">
      <c r="A3356" s="193" t="s">
        <v>119</v>
      </c>
      <c r="B3356" s="379"/>
      <c r="C3356" s="86" t="s">
        <v>247</v>
      </c>
      <c r="D3356" s="266">
        <f t="shared" ref="D3356:O3356" si="7547">+IFERROR(D3319/D3338/30,0)</f>
        <v>0</v>
      </c>
      <c r="E3356" s="266">
        <f t="shared" si="7547"/>
        <v>0</v>
      </c>
      <c r="F3356" s="266">
        <f t="shared" si="7547"/>
        <v>0</v>
      </c>
      <c r="G3356" s="266">
        <f t="shared" si="7547"/>
        <v>0</v>
      </c>
      <c r="H3356" s="266">
        <f t="shared" si="7547"/>
        <v>0</v>
      </c>
      <c r="I3356" s="266">
        <f t="shared" si="7547"/>
        <v>0</v>
      </c>
      <c r="J3356" s="266">
        <f t="shared" si="7547"/>
        <v>0</v>
      </c>
      <c r="K3356" s="266">
        <f t="shared" si="7547"/>
        <v>0</v>
      </c>
      <c r="L3356" s="266">
        <f t="shared" si="7547"/>
        <v>0</v>
      </c>
      <c r="M3356" s="266">
        <f t="shared" si="7547"/>
        <v>0</v>
      </c>
      <c r="N3356" s="266">
        <f t="shared" si="7547"/>
        <v>0</v>
      </c>
      <c r="O3356" s="267">
        <f t="shared" si="7547"/>
        <v>0</v>
      </c>
      <c r="P3356" s="159">
        <f t="shared" si="7544"/>
        <v>0</v>
      </c>
    </row>
    <row r="3357" spans="1:53" x14ac:dyDescent="0.25">
      <c r="A3357" s="193" t="s">
        <v>119</v>
      </c>
      <c r="B3357" s="379"/>
      <c r="C3357" s="86" t="s">
        <v>248</v>
      </c>
      <c r="D3357" s="266">
        <f t="shared" ref="D3357:O3357" si="7548">+IFERROR(D3320/D3339/30,0)</f>
        <v>0</v>
      </c>
      <c r="E3357" s="266">
        <f t="shared" si="7548"/>
        <v>0</v>
      </c>
      <c r="F3357" s="266">
        <f t="shared" si="7548"/>
        <v>0</v>
      </c>
      <c r="G3357" s="266">
        <f t="shared" si="7548"/>
        <v>0</v>
      </c>
      <c r="H3357" s="266">
        <f t="shared" si="7548"/>
        <v>0</v>
      </c>
      <c r="I3357" s="266">
        <f t="shared" si="7548"/>
        <v>45.188397683914211</v>
      </c>
      <c r="J3357" s="266">
        <f t="shared" si="7548"/>
        <v>242.65182902442649</v>
      </c>
      <c r="K3357" s="266">
        <f t="shared" si="7548"/>
        <v>0</v>
      </c>
      <c r="L3357" s="266">
        <f t="shared" si="7548"/>
        <v>0</v>
      </c>
      <c r="M3357" s="266">
        <f t="shared" si="7548"/>
        <v>0</v>
      </c>
      <c r="N3357" s="266">
        <f t="shared" si="7548"/>
        <v>0</v>
      </c>
      <c r="O3357" s="267">
        <f t="shared" si="7548"/>
        <v>0</v>
      </c>
      <c r="P3357" s="159">
        <f t="shared" si="7544"/>
        <v>287.84022670834071</v>
      </c>
    </row>
    <row r="3358" spans="1:53" x14ac:dyDescent="0.25">
      <c r="A3358" s="193" t="s">
        <v>119</v>
      </c>
      <c r="B3358" s="379"/>
      <c r="C3358" s="86" t="s">
        <v>249</v>
      </c>
      <c r="D3358" s="87">
        <f t="shared" ref="D3358:O3358" si="7549">+IFERROR(D3321/D3340/30,0)</f>
        <v>0</v>
      </c>
      <c r="E3358" s="87">
        <f t="shared" si="7549"/>
        <v>0</v>
      </c>
      <c r="F3358" s="87">
        <f t="shared" si="7549"/>
        <v>0</v>
      </c>
      <c r="G3358" s="87">
        <f t="shared" si="7549"/>
        <v>0</v>
      </c>
      <c r="H3358" s="87">
        <f t="shared" si="7549"/>
        <v>0</v>
      </c>
      <c r="I3358" s="87">
        <f t="shared" si="7549"/>
        <v>34.050781643995904</v>
      </c>
      <c r="J3358" s="87">
        <f t="shared" si="7549"/>
        <v>393.29595703431397</v>
      </c>
      <c r="K3358" s="87">
        <f t="shared" si="7549"/>
        <v>0</v>
      </c>
      <c r="L3358" s="87">
        <f t="shared" si="7549"/>
        <v>0</v>
      </c>
      <c r="M3358" s="87">
        <f t="shared" si="7549"/>
        <v>0</v>
      </c>
      <c r="N3358" s="87">
        <f t="shared" si="7549"/>
        <v>0</v>
      </c>
      <c r="O3358" s="159">
        <f t="shared" si="7549"/>
        <v>0</v>
      </c>
      <c r="P3358" s="159">
        <f t="shared" si="7544"/>
        <v>427.34673867830986</v>
      </c>
    </row>
    <row r="3359" spans="1:53" ht="15.75" thickBot="1" x14ac:dyDescent="0.3">
      <c r="A3359" s="193" t="s">
        <v>119</v>
      </c>
      <c r="B3359" s="379"/>
      <c r="C3359" s="96" t="s">
        <v>250</v>
      </c>
      <c r="D3359" s="168">
        <f t="shared" ref="D3359:O3359" si="7550">+IFERROR(D3322/D3341/30,0)</f>
        <v>0</v>
      </c>
      <c r="E3359" s="168">
        <f t="shared" si="7550"/>
        <v>0</v>
      </c>
      <c r="F3359" s="168">
        <f t="shared" si="7550"/>
        <v>0</v>
      </c>
      <c r="G3359" s="168">
        <f t="shared" si="7550"/>
        <v>0</v>
      </c>
      <c r="H3359" s="168">
        <f t="shared" si="7550"/>
        <v>0</v>
      </c>
      <c r="I3359" s="168">
        <f t="shared" si="7550"/>
        <v>0</v>
      </c>
      <c r="J3359" s="168">
        <f t="shared" si="7550"/>
        <v>0</v>
      </c>
      <c r="K3359" s="168">
        <f t="shared" si="7550"/>
        <v>0</v>
      </c>
      <c r="L3359" s="168">
        <f t="shared" si="7550"/>
        <v>0</v>
      </c>
      <c r="M3359" s="168">
        <f t="shared" si="7550"/>
        <v>0</v>
      </c>
      <c r="N3359" s="168">
        <f t="shared" si="7550"/>
        <v>0</v>
      </c>
      <c r="O3359" s="169">
        <f t="shared" si="7550"/>
        <v>0</v>
      </c>
      <c r="P3359" s="169">
        <f t="shared" si="7544"/>
        <v>0</v>
      </c>
    </row>
    <row r="3360" spans="1:53" ht="15.75" thickBot="1" x14ac:dyDescent="0.3">
      <c r="A3360" s="193" t="s">
        <v>119</v>
      </c>
      <c r="B3360" s="379"/>
      <c r="C3360" s="183" t="s">
        <v>13</v>
      </c>
      <c r="D3360" s="72"/>
      <c r="E3360" s="72"/>
      <c r="F3360" s="72"/>
      <c r="G3360" s="72"/>
      <c r="H3360" s="72"/>
      <c r="I3360" s="72">
        <v>38</v>
      </c>
      <c r="J3360" s="72">
        <v>32.25</v>
      </c>
      <c r="K3360" s="72"/>
      <c r="L3360" s="72"/>
      <c r="M3360" s="72"/>
      <c r="N3360" s="72"/>
      <c r="O3360" s="72"/>
      <c r="P3360" s="184"/>
    </row>
    <row r="3361" spans="1:16" x14ac:dyDescent="0.25">
      <c r="A3361" s="193" t="s">
        <v>119</v>
      </c>
      <c r="B3361" s="379"/>
      <c r="C3361" s="99" t="s">
        <v>4</v>
      </c>
      <c r="D3361" s="100" t="e">
        <f>+D3354/D3360*30</f>
        <v>#DIV/0!</v>
      </c>
      <c r="E3361" s="100" t="e">
        <f t="shared" ref="E3361:O3361" si="7551">+E3354/E3360*30</f>
        <v>#DIV/0!</v>
      </c>
      <c r="F3361" s="100" t="e">
        <f t="shared" si="7551"/>
        <v>#DIV/0!</v>
      </c>
      <c r="G3361" s="100" t="e">
        <f t="shared" si="7551"/>
        <v>#DIV/0!</v>
      </c>
      <c r="H3361" s="100" t="e">
        <f t="shared" si="7551"/>
        <v>#DIV/0!</v>
      </c>
      <c r="I3361" s="100">
        <f t="shared" si="7551"/>
        <v>152</v>
      </c>
      <c r="J3361" s="100">
        <f t="shared" si="7551"/>
        <v>1500</v>
      </c>
      <c r="K3361" s="100" t="e">
        <f t="shared" si="7551"/>
        <v>#DIV/0!</v>
      </c>
      <c r="L3361" s="100" t="e">
        <f t="shared" si="7551"/>
        <v>#DIV/0!</v>
      </c>
      <c r="M3361" s="100" t="e">
        <f t="shared" si="7551"/>
        <v>#DIV/0!</v>
      </c>
      <c r="N3361" s="100" t="e">
        <f t="shared" si="7551"/>
        <v>#DIV/0!</v>
      </c>
      <c r="O3361" s="167" t="e">
        <f t="shared" si="7551"/>
        <v>#DIV/0!</v>
      </c>
      <c r="P3361" s="167" t="e">
        <f>SUM(D3361:O3361)</f>
        <v>#DIV/0!</v>
      </c>
    </row>
    <row r="3362" spans="1:16" x14ac:dyDescent="0.25">
      <c r="A3362" s="193" t="s">
        <v>119</v>
      </c>
      <c r="B3362" s="379"/>
      <c r="C3362" s="86" t="s">
        <v>216</v>
      </c>
      <c r="D3362" s="87" t="e">
        <f>+D3355/D3360*30</f>
        <v>#DIV/0!</v>
      </c>
      <c r="E3362" s="87" t="e">
        <f t="shared" ref="E3362:O3362" si="7552">+E3355/E3360*30</f>
        <v>#DIV/0!</v>
      </c>
      <c r="F3362" s="87" t="e">
        <f t="shared" si="7552"/>
        <v>#DIV/0!</v>
      </c>
      <c r="G3362" s="87" t="e">
        <f t="shared" si="7552"/>
        <v>#DIV/0!</v>
      </c>
      <c r="H3362" s="87" t="e">
        <f t="shared" si="7552"/>
        <v>#DIV/0!</v>
      </c>
      <c r="I3362" s="87">
        <f t="shared" si="7552"/>
        <v>89.442753162176231</v>
      </c>
      <c r="J3362" s="87">
        <f t="shared" si="7552"/>
        <v>908.4206641314039</v>
      </c>
      <c r="K3362" s="87" t="e">
        <f t="shared" si="7552"/>
        <v>#DIV/0!</v>
      </c>
      <c r="L3362" s="87" t="e">
        <f t="shared" si="7552"/>
        <v>#DIV/0!</v>
      </c>
      <c r="M3362" s="87" t="e">
        <f t="shared" si="7552"/>
        <v>#DIV/0!</v>
      </c>
      <c r="N3362" s="87" t="e">
        <f t="shared" si="7552"/>
        <v>#DIV/0!</v>
      </c>
      <c r="O3362" s="159" t="e">
        <f t="shared" si="7552"/>
        <v>#DIV/0!</v>
      </c>
      <c r="P3362" s="159" t="e">
        <f t="shared" ref="P3362" si="7553">SUM(D3362:O3362)</f>
        <v>#DIV/0!</v>
      </c>
    </row>
    <row r="3363" spans="1:16" x14ac:dyDescent="0.25">
      <c r="A3363" s="193" t="s">
        <v>119</v>
      </c>
      <c r="B3363" s="379"/>
      <c r="C3363" s="86" t="s">
        <v>217</v>
      </c>
      <c r="D3363" s="87" t="e">
        <f>+D3356/D3360*30</f>
        <v>#DIV/0!</v>
      </c>
      <c r="E3363" s="87" t="e">
        <f t="shared" ref="E3363:O3363" si="7554">+E3356/E3360*30</f>
        <v>#DIV/0!</v>
      </c>
      <c r="F3363" s="87" t="e">
        <f t="shared" si="7554"/>
        <v>#DIV/0!</v>
      </c>
      <c r="G3363" s="87" t="e">
        <f t="shared" si="7554"/>
        <v>#DIV/0!</v>
      </c>
      <c r="H3363" s="87" t="e">
        <f t="shared" si="7554"/>
        <v>#DIV/0!</v>
      </c>
      <c r="I3363" s="87">
        <f t="shared" si="7554"/>
        <v>0</v>
      </c>
      <c r="J3363" s="87">
        <f t="shared" si="7554"/>
        <v>0</v>
      </c>
      <c r="K3363" s="87" t="e">
        <f t="shared" si="7554"/>
        <v>#DIV/0!</v>
      </c>
      <c r="L3363" s="87" t="e">
        <f t="shared" si="7554"/>
        <v>#DIV/0!</v>
      </c>
      <c r="M3363" s="87" t="e">
        <f t="shared" si="7554"/>
        <v>#DIV/0!</v>
      </c>
      <c r="N3363" s="87" t="e">
        <f t="shared" si="7554"/>
        <v>#DIV/0!</v>
      </c>
      <c r="O3363" s="159" t="e">
        <f t="shared" si="7554"/>
        <v>#DIV/0!</v>
      </c>
      <c r="P3363" s="159"/>
    </row>
    <row r="3364" spans="1:16" x14ac:dyDescent="0.25">
      <c r="A3364" s="193" t="s">
        <v>119</v>
      </c>
      <c r="B3364" s="379"/>
      <c r="C3364" s="86" t="s">
        <v>218</v>
      </c>
      <c r="D3364" s="87" t="e">
        <f>+D3357/D3360*30</f>
        <v>#DIV/0!</v>
      </c>
      <c r="E3364" s="87" t="e">
        <f t="shared" ref="E3364:O3364" si="7555">+E3357/E3360*30</f>
        <v>#DIV/0!</v>
      </c>
      <c r="F3364" s="87" t="e">
        <f t="shared" si="7555"/>
        <v>#DIV/0!</v>
      </c>
      <c r="G3364" s="87" t="e">
        <f t="shared" si="7555"/>
        <v>#DIV/0!</v>
      </c>
      <c r="H3364" s="87" t="e">
        <f t="shared" si="7555"/>
        <v>#DIV/0!</v>
      </c>
      <c r="I3364" s="87">
        <f t="shared" si="7555"/>
        <v>35.675050803090173</v>
      </c>
      <c r="J3364" s="87">
        <f t="shared" si="7555"/>
        <v>225.7226316506293</v>
      </c>
      <c r="K3364" s="87" t="e">
        <f t="shared" si="7555"/>
        <v>#DIV/0!</v>
      </c>
      <c r="L3364" s="87" t="e">
        <f t="shared" si="7555"/>
        <v>#DIV/0!</v>
      </c>
      <c r="M3364" s="87" t="e">
        <f t="shared" si="7555"/>
        <v>#DIV/0!</v>
      </c>
      <c r="N3364" s="87" t="e">
        <f t="shared" si="7555"/>
        <v>#DIV/0!</v>
      </c>
      <c r="O3364" s="159" t="e">
        <f t="shared" si="7555"/>
        <v>#DIV/0!</v>
      </c>
      <c r="P3364" s="159"/>
    </row>
    <row r="3365" spans="1:16" x14ac:dyDescent="0.25">
      <c r="A3365" s="193" t="s">
        <v>119</v>
      </c>
      <c r="B3365" s="379"/>
      <c r="C3365" s="86" t="s">
        <v>219</v>
      </c>
      <c r="D3365" s="87" t="e">
        <f>+D3358/D3360*30</f>
        <v>#DIV/0!</v>
      </c>
      <c r="E3365" s="87" t="e">
        <f t="shared" ref="E3365:O3365" si="7556">+E3358/E3360*30</f>
        <v>#DIV/0!</v>
      </c>
      <c r="F3365" s="87" t="e">
        <f t="shared" si="7556"/>
        <v>#DIV/0!</v>
      </c>
      <c r="G3365" s="87" t="e">
        <f t="shared" si="7556"/>
        <v>#DIV/0!</v>
      </c>
      <c r="H3365" s="87" t="e">
        <f t="shared" si="7556"/>
        <v>#DIV/0!</v>
      </c>
      <c r="I3365" s="87">
        <f t="shared" si="7556"/>
        <v>26.88219603473361</v>
      </c>
      <c r="J3365" s="87">
        <f t="shared" si="7556"/>
        <v>365.85670421796647</v>
      </c>
      <c r="K3365" s="87" t="e">
        <f t="shared" si="7556"/>
        <v>#DIV/0!</v>
      </c>
      <c r="L3365" s="87" t="e">
        <f t="shared" si="7556"/>
        <v>#DIV/0!</v>
      </c>
      <c r="M3365" s="87" t="e">
        <f t="shared" si="7556"/>
        <v>#DIV/0!</v>
      </c>
      <c r="N3365" s="87" t="e">
        <f t="shared" si="7556"/>
        <v>#DIV/0!</v>
      </c>
      <c r="O3365" s="159" t="e">
        <f t="shared" si="7556"/>
        <v>#DIV/0!</v>
      </c>
      <c r="P3365" s="159"/>
    </row>
    <row r="3366" spans="1:16" ht="15.75" thickBot="1" x14ac:dyDescent="0.3">
      <c r="A3366" s="193" t="s">
        <v>119</v>
      </c>
      <c r="B3366" s="379"/>
      <c r="C3366" s="96" t="s">
        <v>238</v>
      </c>
      <c r="D3366" s="168" t="e">
        <f>+D3359/D3360*30</f>
        <v>#DIV/0!</v>
      </c>
      <c r="E3366" s="168" t="e">
        <f t="shared" ref="E3366:O3366" si="7557">+E3359/E3360*30</f>
        <v>#DIV/0!</v>
      </c>
      <c r="F3366" s="168" t="e">
        <f t="shared" si="7557"/>
        <v>#DIV/0!</v>
      </c>
      <c r="G3366" s="168" t="e">
        <f t="shared" si="7557"/>
        <v>#DIV/0!</v>
      </c>
      <c r="H3366" s="168" t="e">
        <f t="shared" si="7557"/>
        <v>#DIV/0!</v>
      </c>
      <c r="I3366" s="168">
        <f t="shared" si="7557"/>
        <v>0</v>
      </c>
      <c r="J3366" s="168">
        <f t="shared" si="7557"/>
        <v>0</v>
      </c>
      <c r="K3366" s="168" t="e">
        <f t="shared" si="7557"/>
        <v>#DIV/0!</v>
      </c>
      <c r="L3366" s="168" t="e">
        <f t="shared" si="7557"/>
        <v>#DIV/0!</v>
      </c>
      <c r="M3366" s="168" t="e">
        <f t="shared" si="7557"/>
        <v>#DIV/0!</v>
      </c>
      <c r="N3366" s="168" t="e">
        <f t="shared" si="7557"/>
        <v>#DIV/0!</v>
      </c>
      <c r="O3366" s="169" t="e">
        <f t="shared" si="7557"/>
        <v>#DIV/0!</v>
      </c>
      <c r="P3366" s="169" t="e">
        <f t="shared" ref="P3366" si="7558">SUM(D3366:O3366)</f>
        <v>#DIV/0!</v>
      </c>
    </row>
    <row r="3367" spans="1:16" x14ac:dyDescent="0.25">
      <c r="A3367" s="193" t="s">
        <v>119</v>
      </c>
      <c r="B3367" s="379"/>
      <c r="C3367" s="76" t="s">
        <v>8</v>
      </c>
      <c r="D3367" s="170">
        <f t="shared" ref="D3367:O3367" si="7559">+D3336/D3330</f>
        <v>1.3521079028086289</v>
      </c>
      <c r="E3367" s="170">
        <f t="shared" si="7559"/>
        <v>1.3222528720558735</v>
      </c>
      <c r="F3367" s="170">
        <f t="shared" si="7559"/>
        <v>1.3222528720558737</v>
      </c>
      <c r="G3367" s="170">
        <f t="shared" si="7559"/>
        <v>1.3604912396300375</v>
      </c>
      <c r="H3367" s="170">
        <f t="shared" si="7559"/>
        <v>1.3604912396300377</v>
      </c>
      <c r="I3367" s="170">
        <f t="shared" si="7559"/>
        <v>1.3604912396300377</v>
      </c>
      <c r="J3367" s="170">
        <f t="shared" si="7559"/>
        <v>1</v>
      </c>
      <c r="K3367" s="170">
        <f t="shared" si="7559"/>
        <v>1</v>
      </c>
      <c r="L3367" s="170">
        <f t="shared" si="7559"/>
        <v>1</v>
      </c>
      <c r="M3367" s="170">
        <f t="shared" si="7559"/>
        <v>1</v>
      </c>
      <c r="N3367" s="170">
        <f t="shared" si="7559"/>
        <v>1</v>
      </c>
      <c r="O3367" s="171">
        <f t="shared" si="7559"/>
        <v>1</v>
      </c>
      <c r="P3367" s="171"/>
    </row>
    <row r="3368" spans="1:16" x14ac:dyDescent="0.25">
      <c r="A3368" s="193" t="s">
        <v>119</v>
      </c>
      <c r="B3368" s="379"/>
      <c r="C3368" s="77" t="s">
        <v>6</v>
      </c>
      <c r="D3368" s="172">
        <f>+VLOOKUP(D3316,Conversion!$B$33:$N$71,(MATCH('Measured TV opt-pt'!D3315,butget_aylar_opt,0)+1),0)</f>
        <v>1.4212830229615727</v>
      </c>
      <c r="E3368" s="172">
        <f>+VLOOKUP(E3316,Conversion!$B$33:$N$71,(MATCH('Measured TV opt-pt'!E3315,butget_aylar_opt,0)+1),0)</f>
        <v>1.3879412224131498</v>
      </c>
      <c r="F3368" s="172">
        <f>+VLOOKUP(F3316,Conversion!$B$33:$N$71,(MATCH('Measured TV opt-pt'!F3315,butget_aylar_opt,0)+1),0)</f>
        <v>1.3879412224131498</v>
      </c>
      <c r="G3368" s="172">
        <f>+VLOOKUP(G3316,Conversion!$B$33:$N$71,(MATCH('Measured TV opt-pt'!G3315,butget_aylar_opt,0)+1),0)</f>
        <v>1.4395267054790617</v>
      </c>
      <c r="H3368" s="172">
        <f>+VLOOKUP(H3316,Conversion!$B$33:$N$71,(MATCH('Measured TV opt-pt'!H3315,butget_aylar_opt,0)+1),0)</f>
        <v>1.4395267054790617</v>
      </c>
      <c r="I3368" s="172">
        <f>+VLOOKUP(I3316,Conversion!$B$33:$N$71,(MATCH('Measured TV opt-pt'!I3315,butget_aylar_opt,0)+1),0)</f>
        <v>1.4395267054790617</v>
      </c>
      <c r="J3368" s="172">
        <f>+VLOOKUP(J3316,Conversion!$B$33:$N$71,(MATCH('Measured TV opt-pt'!J3315,butget_aylar_opt,0)+1),0)</f>
        <v>1</v>
      </c>
      <c r="K3368" s="172">
        <f>+VLOOKUP(K3316,Conversion!$B$33:$N$71,(MATCH('Measured TV opt-pt'!K3315,butget_aylar_opt,0)+1),0)</f>
        <v>1</v>
      </c>
      <c r="L3368" s="172">
        <f>+VLOOKUP(L3316,Conversion!$B$33:$N$71,(MATCH('Measured TV opt-pt'!L3315,butget_aylar_opt,0)+1),0)</f>
        <v>1</v>
      </c>
      <c r="M3368" s="172">
        <f>+VLOOKUP(M3316,Conversion!$B$33:$N$71,(MATCH('Measured TV opt-pt'!M3315,butget_aylar_opt,0)+1),0)</f>
        <v>1</v>
      </c>
      <c r="N3368" s="172">
        <f>+VLOOKUP(N3316,Conversion!$B$33:$N$71,(MATCH('Measured TV opt-pt'!N3315,butget_aylar_opt,0)+1),0)</f>
        <v>1</v>
      </c>
      <c r="O3368" s="173">
        <f>+VLOOKUP(O3316,Conversion!$B$33:$N$71,(MATCH('Measured TV opt-pt'!O3315,butget_aylar_opt,0)+1),0)</f>
        <v>1</v>
      </c>
      <c r="P3368" s="173"/>
    </row>
    <row r="3369" spans="1:16" ht="15.75" thickBot="1" x14ac:dyDescent="0.3">
      <c r="A3369" s="193" t="s">
        <v>119</v>
      </c>
      <c r="B3369" s="380"/>
      <c r="C3369" s="96" t="s">
        <v>7</v>
      </c>
      <c r="D3369" s="172">
        <f>+VLOOKUP(D3316,Conversion!$B$74:$N$112,(MATCH('Measured TV opt-pt'!D3315,budget_aylar_pt,0)+1),0)</f>
        <v>1.2829327826556853</v>
      </c>
      <c r="E3369" s="172">
        <f>+VLOOKUP(E3316,Conversion!$B$74:$N$112,(MATCH('Measured TV opt-pt'!E3315,budget_aylar_pt,0)+1),0)</f>
        <v>1.2565645216985974</v>
      </c>
      <c r="F3369" s="172">
        <f>+VLOOKUP(F3316,Conversion!$B$74:$N$112,(MATCH('Measured TV opt-pt'!F3315,budget_aylar_pt,0)+1),0)</f>
        <v>1.2565645216985974</v>
      </c>
      <c r="G3369" s="172">
        <f>+VLOOKUP(G3316,Conversion!$B$74:$N$112,(MATCH('Measured TV opt-pt'!G3315,budget_aylar_pt,0)+1),0)</f>
        <v>1.2814557737810139</v>
      </c>
      <c r="H3369" s="172">
        <f>+VLOOKUP(H3316,Conversion!$B$74:$N$112,(MATCH('Measured TV opt-pt'!H3315,budget_aylar_pt,0)+1),0)</f>
        <v>1.2814557737810139</v>
      </c>
      <c r="I3369" s="172">
        <f>+VLOOKUP(I3316,Conversion!$B$74:$N$112,(MATCH('Measured TV opt-pt'!I3315,budget_aylar_pt,0)+1),0)</f>
        <v>1.2814557737810139</v>
      </c>
      <c r="J3369" s="172">
        <f>+VLOOKUP(J3316,Conversion!$B$74:$N$112,(MATCH('Measured TV opt-pt'!J3315,budget_aylar_pt,0)+1),0)</f>
        <v>1</v>
      </c>
      <c r="K3369" s="172">
        <f>+VLOOKUP(K3316,Conversion!$B$74:$N$112,(MATCH('Measured TV opt-pt'!K3315,budget_aylar_pt,0)+1),0)</f>
        <v>1</v>
      </c>
      <c r="L3369" s="172">
        <f>+VLOOKUP(L3316,Conversion!$B$74:$N$112,(MATCH('Measured TV opt-pt'!L3315,budget_aylar_pt,0)+1),0)</f>
        <v>1</v>
      </c>
      <c r="M3369" s="172">
        <f>+VLOOKUP(M3316,Conversion!$B$74:$N$112,(MATCH('Measured TV opt-pt'!M3315,budget_aylar_pt,0)+1),0)</f>
        <v>1</v>
      </c>
      <c r="N3369" s="172">
        <f>+VLOOKUP(N3316,Conversion!$B$74:$N$112,(MATCH('Measured TV opt-pt'!N3315,budget_aylar_pt,0)+1),0)</f>
        <v>1</v>
      </c>
      <c r="O3369" s="173">
        <f>+VLOOKUP(O3316,Conversion!$B$74:$N$112,(MATCH('Measured TV opt-pt'!O3315,budget_aylar_pt,0)+1),0)</f>
        <v>1</v>
      </c>
      <c r="P3369" s="174"/>
    </row>
    <row r="3370" spans="1:16" ht="21.75" thickBot="1" x14ac:dyDescent="0.3">
      <c r="A3370" s="193" t="s">
        <v>119</v>
      </c>
      <c r="B3370" s="240" t="s">
        <v>126</v>
      </c>
      <c r="C3370" s="74" t="s">
        <v>107</v>
      </c>
      <c r="D3370" s="153">
        <v>1</v>
      </c>
      <c r="E3370" s="153">
        <v>2</v>
      </c>
      <c r="F3370" s="153">
        <v>3</v>
      </c>
      <c r="G3370" s="153">
        <v>4</v>
      </c>
      <c r="H3370" s="153">
        <v>5</v>
      </c>
      <c r="I3370" s="153">
        <v>6</v>
      </c>
      <c r="J3370" s="153">
        <v>7</v>
      </c>
      <c r="K3370" s="153">
        <v>8</v>
      </c>
      <c r="L3370" s="153">
        <v>9</v>
      </c>
      <c r="M3370" s="153">
        <v>10</v>
      </c>
      <c r="N3370" s="153">
        <v>11</v>
      </c>
      <c r="O3370" s="153">
        <v>12</v>
      </c>
      <c r="P3370" s="74" t="s">
        <v>127</v>
      </c>
    </row>
    <row r="3371" spans="1:16" ht="15.75" thickBot="1" x14ac:dyDescent="0.3">
      <c r="A3371" s="193" t="s">
        <v>119</v>
      </c>
      <c r="B3371" s="375" t="s">
        <v>276</v>
      </c>
      <c r="C3371" s="185" t="s">
        <v>33</v>
      </c>
      <c r="D3371" s="186" t="s">
        <v>19</v>
      </c>
      <c r="E3371" s="186" t="s">
        <v>19</v>
      </c>
      <c r="F3371" s="186" t="s">
        <v>19</v>
      </c>
      <c r="G3371" s="186" t="s">
        <v>19</v>
      </c>
      <c r="H3371" s="186" t="s">
        <v>27</v>
      </c>
      <c r="I3371" s="186" t="s">
        <v>27</v>
      </c>
      <c r="J3371" s="186" t="s">
        <v>27</v>
      </c>
      <c r="K3371" s="186" t="s">
        <v>27</v>
      </c>
      <c r="L3371" s="186" t="s">
        <v>27</v>
      </c>
      <c r="M3371" s="186" t="s">
        <v>19</v>
      </c>
      <c r="N3371" s="186" t="s">
        <v>19</v>
      </c>
      <c r="O3371" s="186" t="s">
        <v>19</v>
      </c>
      <c r="P3371" s="188" t="s">
        <v>108</v>
      </c>
    </row>
    <row r="3372" spans="1:16" x14ac:dyDescent="0.25">
      <c r="A3372" s="193" t="s">
        <v>119</v>
      </c>
      <c r="B3372" s="376"/>
      <c r="C3372" s="175" t="s">
        <v>125</v>
      </c>
      <c r="D3372" s="200"/>
      <c r="E3372" s="201"/>
      <c r="F3372" s="201"/>
      <c r="G3372" s="201">
        <v>521752.60600000003</v>
      </c>
      <c r="H3372" s="201"/>
      <c r="I3372" s="201"/>
      <c r="J3372" s="201">
        <v>21471.079849087964</v>
      </c>
      <c r="K3372" s="201">
        <v>329334.26646378648</v>
      </c>
      <c r="L3372" s="201">
        <v>249554.26685898777</v>
      </c>
      <c r="M3372" s="201"/>
      <c r="N3372" s="201"/>
      <c r="O3372" s="176"/>
      <c r="P3372" s="176">
        <f>SUM(D3372:O3372)</f>
        <v>1122112.2191718624</v>
      </c>
    </row>
    <row r="3373" spans="1:16" x14ac:dyDescent="0.25">
      <c r="A3373" s="193" t="s">
        <v>119</v>
      </c>
      <c r="B3373" s="376"/>
      <c r="C3373" s="86" t="s">
        <v>1</v>
      </c>
      <c r="D3373" s="87">
        <f>+D3404*D3386*30</f>
        <v>0</v>
      </c>
      <c r="E3373" s="87">
        <f t="shared" ref="E3373:O3373" si="7560">+E3404*E3386*30</f>
        <v>0</v>
      </c>
      <c r="F3373" s="87">
        <f t="shared" si="7560"/>
        <v>0</v>
      </c>
      <c r="G3373" s="87">
        <f t="shared" si="7560"/>
        <v>245881.59027051364</v>
      </c>
      <c r="H3373" s="87">
        <f t="shared" si="7560"/>
        <v>0</v>
      </c>
      <c r="I3373" s="87">
        <f t="shared" si="7560"/>
        <v>0</v>
      </c>
      <c r="J3373" s="87">
        <f t="shared" si="7560"/>
        <v>12071.780302200765</v>
      </c>
      <c r="K3373" s="87">
        <f t="shared" si="7560"/>
        <v>259957.31839094521</v>
      </c>
      <c r="L3373" s="87">
        <f t="shared" si="7560"/>
        <v>174377.35760908178</v>
      </c>
      <c r="M3373" s="87">
        <f t="shared" si="7560"/>
        <v>0</v>
      </c>
      <c r="N3373" s="87">
        <f t="shared" si="7560"/>
        <v>0</v>
      </c>
      <c r="O3373" s="159">
        <f t="shared" si="7560"/>
        <v>0</v>
      </c>
      <c r="P3373" s="159">
        <f t="shared" ref="P3373:P3377" si="7561">SUM(D3373:O3373)</f>
        <v>692288.04657274135</v>
      </c>
    </row>
    <row r="3374" spans="1:16" x14ac:dyDescent="0.25">
      <c r="A3374" s="193" t="s">
        <v>119</v>
      </c>
      <c r="B3374" s="376"/>
      <c r="C3374" s="86" t="s">
        <v>209</v>
      </c>
      <c r="D3374" s="87">
        <f t="shared" ref="D3374:O3377" si="7562">+D3405*D3387*30</f>
        <v>0</v>
      </c>
      <c r="E3374" s="259">
        <f t="shared" si="7562"/>
        <v>0</v>
      </c>
      <c r="F3374" s="259">
        <f t="shared" si="7562"/>
        <v>0</v>
      </c>
      <c r="G3374" s="259">
        <f t="shared" si="7562"/>
        <v>0</v>
      </c>
      <c r="H3374" s="259">
        <f t="shared" si="7562"/>
        <v>0</v>
      </c>
      <c r="I3374" s="259">
        <f t="shared" si="7562"/>
        <v>0</v>
      </c>
      <c r="J3374" s="259">
        <f t="shared" si="7562"/>
        <v>0</v>
      </c>
      <c r="K3374" s="259">
        <f t="shared" si="7562"/>
        <v>0</v>
      </c>
      <c r="L3374" s="259">
        <f t="shared" si="7562"/>
        <v>0</v>
      </c>
      <c r="M3374" s="259">
        <f t="shared" si="7562"/>
        <v>0</v>
      </c>
      <c r="N3374" s="259">
        <f t="shared" si="7562"/>
        <v>0</v>
      </c>
      <c r="O3374" s="260">
        <f t="shared" si="7562"/>
        <v>0</v>
      </c>
      <c r="P3374" s="260"/>
    </row>
    <row r="3375" spans="1:16" x14ac:dyDescent="0.25">
      <c r="A3375" s="193" t="s">
        <v>119</v>
      </c>
      <c r="B3375" s="376"/>
      <c r="C3375" s="86" t="s">
        <v>210</v>
      </c>
      <c r="D3375" s="87">
        <f t="shared" si="7562"/>
        <v>0</v>
      </c>
      <c r="E3375" s="259">
        <f t="shared" si="7562"/>
        <v>0</v>
      </c>
      <c r="F3375" s="259">
        <f t="shared" si="7562"/>
        <v>0</v>
      </c>
      <c r="G3375" s="259">
        <f t="shared" si="7562"/>
        <v>154987.67458826682</v>
      </c>
      <c r="H3375" s="259">
        <f t="shared" si="7562"/>
        <v>0</v>
      </c>
      <c r="I3375" s="259">
        <f t="shared" si="7562"/>
        <v>0</v>
      </c>
      <c r="J3375" s="259">
        <f t="shared" si="7562"/>
        <v>3644.2625343128211</v>
      </c>
      <c r="K3375" s="259">
        <f t="shared" si="7562"/>
        <v>40627.841784010518</v>
      </c>
      <c r="L3375" s="259">
        <f t="shared" si="7562"/>
        <v>72376.027686300935</v>
      </c>
      <c r="M3375" s="259">
        <f t="shared" si="7562"/>
        <v>0</v>
      </c>
      <c r="N3375" s="259">
        <f t="shared" si="7562"/>
        <v>0</v>
      </c>
      <c r="O3375" s="260">
        <f t="shared" si="7562"/>
        <v>0</v>
      </c>
      <c r="P3375" s="260"/>
    </row>
    <row r="3376" spans="1:16" x14ac:dyDescent="0.25">
      <c r="A3376" s="193" t="s">
        <v>119</v>
      </c>
      <c r="B3376" s="376"/>
      <c r="C3376" s="86" t="s">
        <v>211</v>
      </c>
      <c r="D3376" s="87">
        <f t="shared" si="7562"/>
        <v>0</v>
      </c>
      <c r="E3376" s="259">
        <f t="shared" si="7562"/>
        <v>0</v>
      </c>
      <c r="F3376" s="259">
        <f t="shared" si="7562"/>
        <v>0</v>
      </c>
      <c r="G3376" s="259">
        <f t="shared" si="7562"/>
        <v>120883.34114121957</v>
      </c>
      <c r="H3376" s="259">
        <f t="shared" si="7562"/>
        <v>0</v>
      </c>
      <c r="I3376" s="259">
        <f t="shared" si="7562"/>
        <v>0</v>
      </c>
      <c r="J3376" s="259">
        <f t="shared" si="7562"/>
        <v>5755.037012574383</v>
      </c>
      <c r="K3376" s="259">
        <f t="shared" si="7562"/>
        <v>28749.10628883075</v>
      </c>
      <c r="L3376" s="259">
        <f t="shared" si="7562"/>
        <v>2800.8815636050231</v>
      </c>
      <c r="M3376" s="259">
        <f t="shared" si="7562"/>
        <v>0</v>
      </c>
      <c r="N3376" s="259">
        <f t="shared" si="7562"/>
        <v>0</v>
      </c>
      <c r="O3376" s="260">
        <f t="shared" si="7562"/>
        <v>0</v>
      </c>
      <c r="P3376" s="260"/>
    </row>
    <row r="3377" spans="1:16" ht="15.75" thickBot="1" x14ac:dyDescent="0.3">
      <c r="A3377" s="193" t="s">
        <v>119</v>
      </c>
      <c r="B3377" s="376"/>
      <c r="C3377" s="96" t="s">
        <v>227</v>
      </c>
      <c r="D3377" s="87">
        <f t="shared" si="7562"/>
        <v>0</v>
      </c>
      <c r="E3377" s="90">
        <f t="shared" si="7562"/>
        <v>0</v>
      </c>
      <c r="F3377" s="90">
        <f t="shared" si="7562"/>
        <v>0</v>
      </c>
      <c r="G3377" s="90">
        <v>198973</v>
      </c>
      <c r="H3377" s="90">
        <f t="shared" si="7562"/>
        <v>0</v>
      </c>
      <c r="I3377" s="90">
        <f t="shared" si="7562"/>
        <v>0</v>
      </c>
      <c r="J3377" s="90">
        <f t="shared" si="7562"/>
        <v>0</v>
      </c>
      <c r="K3377" s="90">
        <f t="shared" si="7562"/>
        <v>0</v>
      </c>
      <c r="L3377" s="90">
        <f t="shared" si="7562"/>
        <v>0</v>
      </c>
      <c r="M3377" s="90">
        <f t="shared" si="7562"/>
        <v>0</v>
      </c>
      <c r="N3377" s="90">
        <f t="shared" si="7562"/>
        <v>0</v>
      </c>
      <c r="O3377" s="160">
        <f t="shared" si="7562"/>
        <v>0</v>
      </c>
      <c r="P3377" s="160">
        <f t="shared" si="7561"/>
        <v>198973</v>
      </c>
    </row>
    <row r="3378" spans="1:16" ht="15.75" thickBot="1" x14ac:dyDescent="0.3">
      <c r="A3378" s="193" t="s">
        <v>119</v>
      </c>
      <c r="B3378" s="376"/>
      <c r="C3378" s="281" t="s">
        <v>108</v>
      </c>
      <c r="D3378" s="282">
        <f>SUM(D3379:D3383)</f>
        <v>1</v>
      </c>
      <c r="E3378" s="282">
        <f t="shared" ref="E3378" si="7563">SUM(E3379:E3383)</f>
        <v>1.0034229363724529</v>
      </c>
      <c r="F3378" s="282">
        <f t="shared" ref="F3378" si="7564">SUM(F3379:F3383)</f>
        <v>0.99999999999999989</v>
      </c>
      <c r="G3378" s="282">
        <f t="shared" ref="G3378" si="7565">SUM(G3379:G3383)</f>
        <v>0.99999999999999989</v>
      </c>
      <c r="H3378" s="282">
        <f t="shared" ref="H3378" si="7566">SUM(H3379:H3383)</f>
        <v>1</v>
      </c>
      <c r="I3378" s="282">
        <f t="shared" ref="I3378" si="7567">SUM(I3379:I3383)</f>
        <v>1.0000000000000002</v>
      </c>
      <c r="J3378" s="282">
        <f t="shared" ref="J3378" si="7568">SUM(J3379:J3383)</f>
        <v>0.99999999999999978</v>
      </c>
      <c r="K3378" s="282">
        <f t="shared" ref="K3378" si="7569">SUM(K3379:K3383)</f>
        <v>0.99999999999999978</v>
      </c>
      <c r="L3378" s="282">
        <f t="shared" ref="L3378" si="7570">SUM(L3379:L3383)</f>
        <v>1</v>
      </c>
      <c r="M3378" s="282">
        <f t="shared" ref="M3378" si="7571">SUM(M3379:M3383)</f>
        <v>1.0000000000000002</v>
      </c>
      <c r="N3378" s="282">
        <f t="shared" ref="N3378" si="7572">SUM(N3379:N3383)</f>
        <v>1</v>
      </c>
      <c r="O3378" s="282">
        <f t="shared" ref="O3378" si="7573">SUM(O3379:O3383)</f>
        <v>0.99999999999999989</v>
      </c>
      <c r="P3378" s="268"/>
    </row>
    <row r="3379" spans="1:16" ht="15.75" thickBot="1" x14ac:dyDescent="0.3">
      <c r="A3379" s="193" t="s">
        <v>119</v>
      </c>
      <c r="B3379" s="376"/>
      <c r="C3379" s="245" t="s">
        <v>196</v>
      </c>
      <c r="D3379" s="246">
        <v>0.748</v>
      </c>
      <c r="E3379" s="246">
        <v>0.71289999999999998</v>
      </c>
      <c r="F3379" s="246">
        <v>0.70128149006739837</v>
      </c>
      <c r="G3379" s="246">
        <v>0.53018436569432525</v>
      </c>
      <c r="H3379" s="246">
        <v>0.5423765464750937</v>
      </c>
      <c r="I3379" s="246">
        <v>0.58843916554063314</v>
      </c>
      <c r="J3379" s="246">
        <v>0.60561377608760258</v>
      </c>
      <c r="K3379" s="246">
        <v>0.80100224649177598</v>
      </c>
      <c r="L3379" s="246">
        <v>0.74479587945877479</v>
      </c>
      <c r="M3379" s="246">
        <v>0.79328167047923914</v>
      </c>
      <c r="N3379" s="246">
        <v>0.79251746496726783</v>
      </c>
      <c r="O3379" s="246">
        <v>0.75240999999999991</v>
      </c>
      <c r="P3379" s="268"/>
    </row>
    <row r="3380" spans="1:16" ht="15.75" thickBot="1" x14ac:dyDescent="0.3">
      <c r="A3380" s="193" t="s">
        <v>119</v>
      </c>
      <c r="B3380" s="376"/>
      <c r="C3380" s="245" t="s">
        <v>197</v>
      </c>
      <c r="D3380" s="246"/>
      <c r="E3380" s="246">
        <v>3.4229363724529492E-3</v>
      </c>
      <c r="F3380" s="246"/>
      <c r="G3380" s="246"/>
      <c r="H3380" s="246"/>
      <c r="I3380" s="246"/>
      <c r="J3380" s="246"/>
      <c r="K3380" s="246"/>
      <c r="L3380" s="246"/>
      <c r="M3380" s="246"/>
      <c r="N3380" s="246"/>
      <c r="O3380" s="246"/>
      <c r="P3380" s="268"/>
    </row>
    <row r="3381" spans="1:16" ht="15.75" thickBot="1" x14ac:dyDescent="0.3">
      <c r="A3381" s="193" t="s">
        <v>119</v>
      </c>
      <c r="B3381" s="376"/>
      <c r="C3381" s="245" t="s">
        <v>199</v>
      </c>
      <c r="D3381" s="310">
        <v>0.252</v>
      </c>
      <c r="E3381" s="246">
        <v>0.28710000000000002</v>
      </c>
      <c r="F3381" s="246">
        <v>0.27946524626273334</v>
      </c>
      <c r="G3381" s="246">
        <v>0.26027151737500415</v>
      </c>
      <c r="H3381" s="246">
        <v>0.22206611722025232</v>
      </c>
      <c r="I3381" s="246">
        <v>0.23470428159927745</v>
      </c>
      <c r="J3381" s="246">
        <v>0.15048175443375286</v>
      </c>
      <c r="K3381" s="246">
        <v>0.11533513094114624</v>
      </c>
      <c r="L3381" s="246">
        <v>0.2476086029169918</v>
      </c>
      <c r="M3381" s="246">
        <v>0.18024296287308908</v>
      </c>
      <c r="N3381" s="246">
        <v>0.19496532528723082</v>
      </c>
      <c r="O3381" s="246">
        <v>0.24758999999999998</v>
      </c>
      <c r="P3381" s="268"/>
    </row>
    <row r="3382" spans="1:16" ht="15.75" thickBot="1" x14ac:dyDescent="0.3">
      <c r="A3382" s="193" t="s">
        <v>119</v>
      </c>
      <c r="B3382" s="376"/>
      <c r="C3382" s="245" t="s">
        <v>198</v>
      </c>
      <c r="D3382" s="246"/>
      <c r="E3382" s="246"/>
      <c r="F3382" s="246">
        <v>1.9253263669868261E-2</v>
      </c>
      <c r="G3382" s="246">
        <v>0.20954411693067052</v>
      </c>
      <c r="H3382" s="246">
        <v>0.23555733630465386</v>
      </c>
      <c r="I3382" s="246">
        <v>0.17685655286008953</v>
      </c>
      <c r="J3382" s="246">
        <v>0.24390446947864436</v>
      </c>
      <c r="K3382" s="246">
        <v>8.3662622567077571E-2</v>
      </c>
      <c r="L3382" s="246">
        <v>7.5955176242334761E-3</v>
      </c>
      <c r="M3382" s="246">
        <v>2.6475366647671975E-2</v>
      </c>
      <c r="N3382" s="246">
        <v>1.2517209745501362E-2</v>
      </c>
      <c r="O3382" s="246">
        <v>0</v>
      </c>
      <c r="P3382" s="268"/>
    </row>
    <row r="3383" spans="1:16" ht="15.75" thickBot="1" x14ac:dyDescent="0.3">
      <c r="A3383" s="193" t="s">
        <v>119</v>
      </c>
      <c r="B3383" s="376"/>
      <c r="C3383" s="248" t="s">
        <v>228</v>
      </c>
      <c r="D3383" s="249"/>
      <c r="E3383" s="249"/>
      <c r="F3383" s="249"/>
      <c r="G3383" s="249"/>
      <c r="H3383" s="249"/>
      <c r="I3383" s="249"/>
      <c r="J3383" s="249"/>
      <c r="K3383" s="249"/>
      <c r="L3383" s="249"/>
      <c r="M3383" s="249"/>
      <c r="N3383" s="249"/>
      <c r="O3383" s="249"/>
      <c r="P3383" s="177"/>
    </row>
    <row r="3384" spans="1:16" ht="15.75" thickBot="1" x14ac:dyDescent="0.3">
      <c r="A3384" s="193"/>
      <c r="B3384" s="376"/>
      <c r="C3384" s="306" t="s">
        <v>278</v>
      </c>
      <c r="D3384" s="309">
        <v>1</v>
      </c>
      <c r="E3384" s="309">
        <v>1</v>
      </c>
      <c r="F3384" s="309">
        <v>1</v>
      </c>
      <c r="G3384" s="309">
        <v>3</v>
      </c>
      <c r="H3384" s="309">
        <v>1</v>
      </c>
      <c r="I3384" s="309">
        <v>1</v>
      </c>
      <c r="J3384" s="309">
        <v>1</v>
      </c>
      <c r="K3384" s="309">
        <v>1</v>
      </c>
      <c r="L3384" s="309">
        <v>1</v>
      </c>
      <c r="M3384" s="309">
        <v>1</v>
      </c>
      <c r="N3384" s="309">
        <v>1</v>
      </c>
      <c r="O3384" s="309">
        <v>1</v>
      </c>
      <c r="P3384" s="308"/>
    </row>
    <row r="3385" spans="1:16" x14ac:dyDescent="0.25">
      <c r="A3385" s="193" t="s">
        <v>119</v>
      </c>
      <c r="B3385" s="376"/>
      <c r="C3385" s="154" t="s">
        <v>14</v>
      </c>
      <c r="D3385" s="155">
        <f>+SUMPRODUCT(D3386:D3390,D3379:D3383)</f>
        <v>20.557553315546073</v>
      </c>
      <c r="E3385" s="155">
        <f t="shared" ref="E3385" si="7574">+SUMPRODUCT(E3386:E3390,E3379:E3383)</f>
        <v>21.056054390390674</v>
      </c>
      <c r="F3385" s="155">
        <f t="shared" ref="F3385" si="7575">+SUMPRODUCT(F3386:F3390,F3379:F3383)</f>
        <v>23.019136342812548</v>
      </c>
      <c r="G3385" s="155">
        <f t="shared" ref="G3385" si="7576">+SUMPRODUCT(G3386:G3390,G3379:G3383)</f>
        <v>32.850229501698649</v>
      </c>
      <c r="H3385" s="155">
        <f t="shared" ref="H3385" si="7577">+SUMPRODUCT(H3386:H3390,H3379:H3383)</f>
        <v>30.733725214432148</v>
      </c>
      <c r="I3385" s="155">
        <f t="shared" ref="I3385" si="7578">+SUMPRODUCT(I3386:I3390,I3379:I3383)</f>
        <v>28.790523635358394</v>
      </c>
      <c r="J3385" s="155">
        <f t="shared" ref="J3385" si="7579">+SUMPRODUCT(J3386:J3390,J3379:J3383)</f>
        <v>21.687959443523194</v>
      </c>
      <c r="K3385" s="155">
        <f t="shared" ref="K3385" si="7580">+SUMPRODUCT(K3386:K3390,K3379:K3383)</f>
        <v>18.296348136877025</v>
      </c>
      <c r="L3385" s="155">
        <f t="shared" ref="L3385" si="7581">+SUMPRODUCT(L3386:L3390,L3379:L3383)</f>
        <v>25.595309421434642</v>
      </c>
      <c r="M3385" s="155">
        <f t="shared" ref="M3385" si="7582">+SUMPRODUCT(M3386:M3390,M3379:M3383)</f>
        <v>30.192212331591538</v>
      </c>
      <c r="N3385" s="155">
        <f t="shared" ref="N3385" si="7583">+SUMPRODUCT(N3386:N3390,N3379:N3383)</f>
        <v>30.361063623020126</v>
      </c>
      <c r="O3385" s="156">
        <f t="shared" ref="O3385" si="7584">+SUMPRODUCT(O3386:O3390,O3379:O3383)</f>
        <v>26.917978503626887</v>
      </c>
      <c r="P3385" s="156"/>
    </row>
    <row r="3386" spans="1:16" x14ac:dyDescent="0.25">
      <c r="A3386" s="193" t="s">
        <v>119</v>
      </c>
      <c r="B3386" s="376"/>
      <c r="C3386" s="77" t="s">
        <v>34</v>
      </c>
      <c r="D3386" s="243">
        <f>+IF(D3384=1,D3398*'CPP Detay Tum Ay'!D$38+(1-'Measured TV opt-pt'!D3398)*'CPP Detay Tum Ay'!D$20,IF(D3384=2,D3398*'CPP Detay (düşük)'!D$38+(1-'Measured TV opt-pt'!D3398)*'CPP Detay (düşük)'!D$20,IF(D3384=3,D3398*'CPP Detay (yüksek)'!D$38+(1-'Measured TV opt-pt'!D3398)*'CPP Detay (yüksek)'!D$20,"Girilen Rakamda Hata Var")))</f>
        <v>19.514126347873074</v>
      </c>
      <c r="E3386" s="243">
        <f>+IF(E3384=1,E3398*'CPP Detay Tum Ay'!E$38+(1-'Measured TV opt-pt'!E3398)*'CPP Detay Tum Ay'!E$20,IF(E3384=2,E3398*'CPP Detay (düşük)'!E$38+(1-'Measured TV opt-pt'!E3398)*'CPP Detay (düşük)'!E$20,IF(E3384=3,E3398*'CPP Detay (yüksek)'!E$38+(1-'Measured TV opt-pt'!E3398)*'CPP Detay (yüksek)'!E$20,"Girilen Rakamda Hata Var")))</f>
        <v>19.48794181700077</v>
      </c>
      <c r="F3386" s="161">
        <f>+IF(F3384=1,F3398*'CPP Detay Tum Ay'!F$38+(1-'Measured TV opt-pt'!F3398)*'CPP Detay Tum Ay'!F$20,IF(F3384=2,F3398*'CPP Detay (düşük)'!F$38+(1-'Measured TV opt-pt'!F3398)*'CPP Detay (düşük)'!F$20,IF(F3384=3,F3398*'CPP Detay (yüksek)'!F$38+(1-'Measured TV opt-pt'!F3398)*'CPP Detay (yüksek)'!F$20,"Girilen Rakamda Hata Var")))</f>
        <v>21.016442542298265</v>
      </c>
      <c r="G3386" s="161">
        <f>+IF(G3384=1,G3398*'CPP Detay Tum Ay'!G$38+(1-'Measured TV opt-pt'!G3398)*'CPP Detay Tum Ay'!G$20,IF(G3384=2,G3398*'CPP Detay (düşük)'!G$38+(1-'Measured TV opt-pt'!G3398)*'CPP Detay (düşük)'!G$20,IF(G3384=3,G3398*'CPP Detay (yüksek)'!G$38+(1-'Measured TV opt-pt'!G3398)*'CPP Detay (yüksek)'!G$20,"Girilen Rakamda Hata Var")))</f>
        <v>29.199329404081265</v>
      </c>
      <c r="H3386" s="161">
        <f>+IF(H3384=1,H3398*'CPP Detay Tum Ay'!H$38+(1-'Measured TV opt-pt'!H3398)*'CPP Detay Tum Ay'!H$20,IF(H3384=2,H3398*'CPP Detay (düşük)'!H$38+(1-'Measured TV opt-pt'!H3398)*'CPP Detay (düşük)'!H$20,IF(H3384=3,H3398*'CPP Detay (yüksek)'!H$38+(1-'Measured TV opt-pt'!H3398)*'CPP Detay (yüksek)'!H$20,"Girilen Rakamda Hata Var")))</f>
        <v>27.299847715621741</v>
      </c>
      <c r="I3386" s="161">
        <f>+IF(I3384=1,I3398*'CPP Detay Tum Ay'!I$38+(1-'Measured TV opt-pt'!I3398)*'CPP Detay Tum Ay'!I$20,IF(I3384=2,I3398*'CPP Detay (düşük)'!I$38+(1-'Measured TV opt-pt'!I3398)*'CPP Detay (düşük)'!I$20,IF(I3384=3,I3398*'CPP Detay (yüksek)'!I$38+(1-'Measured TV opt-pt'!I3398)*'CPP Detay (yüksek)'!I$20,"Girilen Rakamda Hata Var")))</f>
        <v>25.978524474339707</v>
      </c>
      <c r="J3386" s="161">
        <f>+IF(J3384=1,J3398*'CPP Detay Tum Ay'!J$38+(1-'Measured TV opt-pt'!J3398)*'CPP Detay Tum Ay'!J$20,IF(J3384=2,J3398*'CPP Detay (düşük)'!J$38+(1-'Measured TV opt-pt'!J3398)*'CPP Detay (düşük)'!J$20,IF(J3384=3,J3398*'CPP Detay (yüksek)'!J$38+(1-'Measured TV opt-pt'!J3398)*'CPP Detay (yüksek)'!J$20,"Girilen Rakamda Hata Var")))</f>
        <v>20.134478372907147</v>
      </c>
      <c r="K3386" s="161">
        <f>+IF(K3384=1,K3398*'CPP Detay Tum Ay'!K$38+(1-'Measured TV opt-pt'!K3398)*'CPP Detay Tum Ay'!K$20,IF(K3384=2,K3398*'CPP Detay (düşük)'!K$38+(1-'Measured TV opt-pt'!K3398)*'CPP Detay (düşük)'!K$20,IF(K3384=3,K3398*'CPP Detay (yüksek)'!K$38+(1-'Measured TV opt-pt'!K3398)*'CPP Detay (yüksek)'!K$20,"Girilen Rakamda Hata Var")))</f>
        <v>18.03000342033333</v>
      </c>
      <c r="L3386" s="255">
        <f>+IF(L3384=1,L3398*'CPP Detay Tum Ay'!L$38+(1-'Measured TV opt-pt'!L3398)*'CPP Detay Tum Ay'!L$20,IF(L3384=2,L3398*'CPP Detay (düşük)'!L$38+(1-'Measured TV opt-pt'!L3398)*'CPP Detay (düşük)'!L$20,IF(L3384=3,L3398*'CPP Detay (yüksek)'!L$38+(1-'Measured TV opt-pt'!L3398)*'CPP Detay (yüksek)'!L$20,"Girilen Rakamda Hata Var")))</f>
        <v>24.0130990032753</v>
      </c>
      <c r="M3386" s="255">
        <f>+IF(M3384=1,M3398*'CPP Detay Tum Ay'!M$38+(1-'Measured TV opt-pt'!M3398)*'CPP Detay Tum Ay'!M$20,IF(M3384=2,M3398*'CPP Detay (düşük)'!M$38+(1-'Measured TV opt-pt'!M3398)*'CPP Detay (düşük)'!M$20,IF(M3384=3,M3398*'CPP Detay (yüksek)'!M$38+(1-'Measured TV opt-pt'!M3398)*'CPP Detay (yüksek)'!M$20,"Girilen Rakamda Hata Var")))</f>
        <v>28.582502508888368</v>
      </c>
      <c r="N3386" s="255">
        <f>+IF(N3384=1,N3398*'CPP Detay Tum Ay'!N$38+(1-'Measured TV opt-pt'!N3398)*'CPP Detay Tum Ay'!N$20,IF(N3384=2,N3398*'CPP Detay (düşük)'!N$38+(1-'Measured TV opt-pt'!N3398)*'CPP Detay (düşük)'!N$20,IF(N3384=3,N3398*'CPP Detay (yüksek)'!N$38+(1-'Measured TV opt-pt'!N3398)*'CPP Detay (yüksek)'!N$20,"Girilen Rakamda Hata Var")))</f>
        <v>28.845098335735855</v>
      </c>
      <c r="O3386" s="256">
        <f>+IF(O3384=1,O3398*'CPP Detay Tum Ay'!O$38+(1-'Measured TV opt-pt'!O3398)*'CPP Detay Tum Ay'!O$20,IF(O3384=2,O3398*'CPP Detay (düşük)'!O$38+(1-'Measured TV opt-pt'!O3398)*'CPP Detay (düşük)'!O$20,IF(O3384=3,O3398*'CPP Detay (yüksek)'!O$38+(1-'Measured TV opt-pt'!O3398)*'CPP Detay (yüksek)'!O$20,"Girilen Rakamda Hata Var")))</f>
        <v>25.481782110509901</v>
      </c>
      <c r="P3386" s="162"/>
    </row>
    <row r="3387" spans="1:16" x14ac:dyDescent="0.25">
      <c r="A3387" s="193" t="s">
        <v>119</v>
      </c>
      <c r="B3387" s="376"/>
      <c r="C3387" s="77" t="s">
        <v>194</v>
      </c>
      <c r="D3387" s="243">
        <f>+IF(D3384=1,D3399*'CPP Detay Tum Ay'!D$94+(1-'Measured TV opt-pt'!D3399)*'CPP Detay Tum Ay'!D$76,IF(D3384=2,D3399*'CPP Detay (düşük)'!D$94+(1-'Measured TV opt-pt'!D3399)*'CPP Detay (düşük)'!D$76,IF(D3384=3,D3399*'CPP Detay (yüksek)'!D$94+(1-'Measured TV opt-pt'!D3399)*'CPP Detay (yüksek)'!D$76,"Girilen Rakamda Hata Var")))</f>
        <v>0</v>
      </c>
      <c r="E3387" s="243">
        <f>+IF(E3384=1,E3399*'CPP Detay Tum Ay'!E$94+(1-'Measured TV opt-pt'!E3399)*'CPP Detay Tum Ay'!E$76,IF(E3384=2,E3399*'CPP Detay (düşük)'!E$94+(1-'Measured TV opt-pt'!E3399)*'CPP Detay (düşük)'!E$76,IF(E3384=3,E3399*'CPP Detay (yüksek)'!E$94+(1-'Measured TV opt-pt'!E3399)*'CPP Detay (yüksek)'!E$76,"Girilen Rakamda Hata Var")))</f>
        <v>0</v>
      </c>
      <c r="F3387" s="243">
        <f>+IF(F3384=1,F3399*'CPP Detay Tum Ay'!F$94+(1-'Measured TV opt-pt'!F3399)*'CPP Detay Tum Ay'!F$76,IF(F3384=2,F3399*'CPP Detay (düşük)'!F$94+(1-'Measured TV opt-pt'!F3399)*'CPP Detay (düşük)'!F$76,IF(F3384=3,F3399*'CPP Detay (yüksek)'!F$94+(1-'Measured TV opt-pt'!F3399)*'CPP Detay (yüksek)'!F$76,"Girilen Rakamda Hata Var")))</f>
        <v>0</v>
      </c>
      <c r="G3387" s="243">
        <f>+IF(G3384=1,G3399*'CPP Detay Tum Ay'!G$94+(1-'Measured TV opt-pt'!G3399)*'CPP Detay Tum Ay'!G$76,IF(G3384=2,G3399*'CPP Detay (düşük)'!G$94+(1-'Measured TV opt-pt'!G3399)*'CPP Detay (düşük)'!G$76,IF(G3384=3,G3399*'CPP Detay (yüksek)'!G$94+(1-'Measured TV opt-pt'!G3399)*'CPP Detay (yüksek)'!G$76,"Girilen Rakamda Hata Var")))</f>
        <v>0</v>
      </c>
      <c r="H3387" s="243">
        <f>+IF(H3384=1,H3399*'CPP Detay Tum Ay'!H$94+(1-'Measured TV opt-pt'!H3399)*'CPP Detay Tum Ay'!H$76,IF(H3384=2,H3399*'CPP Detay (düşük)'!H$94+(1-'Measured TV opt-pt'!H3399)*'CPP Detay (düşük)'!H$76,IF(H3384=3,H3399*'CPP Detay (yüksek)'!H$94+(1-'Measured TV opt-pt'!H3399)*'CPP Detay (yüksek)'!H$76,"Girilen Rakamda Hata Var")))</f>
        <v>0</v>
      </c>
      <c r="I3387" s="243">
        <f>+IF(I3384=1,I3399*'CPP Detay Tum Ay'!I$94+(1-'Measured TV opt-pt'!I3399)*'CPP Detay Tum Ay'!I$76,IF(I3384=2,I3399*'CPP Detay (düşük)'!I$94+(1-'Measured TV opt-pt'!I3399)*'CPP Detay (düşük)'!I$76,IF(I3384=3,I3399*'CPP Detay (yüksek)'!I$94+(1-'Measured TV opt-pt'!I3399)*'CPP Detay (yüksek)'!I$76,"Girilen Rakamda Hata Var")))</f>
        <v>0</v>
      </c>
      <c r="J3387" s="243">
        <f>+IF(J3384=1,J3399*'CPP Detay Tum Ay'!J$94+(1-'Measured TV opt-pt'!J3399)*'CPP Detay Tum Ay'!J$76,IF(J3384=2,J3399*'CPP Detay (düşük)'!J$94+(1-'Measured TV opt-pt'!J3399)*'CPP Detay (düşük)'!J$76,IF(J3384=3,J3399*'CPP Detay (yüksek)'!J$94+(1-'Measured TV opt-pt'!J3399)*'CPP Detay (yüksek)'!J$76,"Girilen Rakamda Hata Var")))</f>
        <v>0</v>
      </c>
      <c r="K3387" s="243">
        <f>+IF(K3384=1,K3399*'CPP Detay Tum Ay'!K$94+(1-'Measured TV opt-pt'!K3399)*'CPP Detay Tum Ay'!K$76,IF(K3384=2,K3399*'CPP Detay (düşük)'!K$94+(1-'Measured TV opt-pt'!K3399)*'CPP Detay (düşük)'!K$76,IF(K3384=3,K3399*'CPP Detay (yüksek)'!K$94+(1-'Measured TV opt-pt'!K3399)*'CPP Detay (yüksek)'!K$76,"Girilen Rakamda Hata Var")))</f>
        <v>0</v>
      </c>
      <c r="L3387" s="257">
        <f>+IF(L3384=1,L3399*'CPP Detay Tum Ay'!L$94+(1-'Measured TV opt-pt'!L3399)*'CPP Detay Tum Ay'!L$76,IF(L3384=2,L3399*'CPP Detay (düşük)'!L$94+(1-'Measured TV opt-pt'!L3399)*'CPP Detay (düşük)'!L$76,IF(L3384=3,L3399*'CPP Detay (yüksek)'!L$94+(1-'Measured TV opt-pt'!L3399)*'CPP Detay (yüksek)'!L$76,"Girilen Rakamda Hata Var")))</f>
        <v>0</v>
      </c>
      <c r="M3387" s="257">
        <f>+IF(M3384=1,M3399*'CPP Detay Tum Ay'!M$94+(1-'Measured TV opt-pt'!M3399)*'CPP Detay Tum Ay'!M$76,IF(M3384=2,M3399*'CPP Detay (düşük)'!M$94+(1-'Measured TV opt-pt'!M3399)*'CPP Detay (düşük)'!M$76,IF(M3384=3,M3399*'CPP Detay (yüksek)'!M$94+(1-'Measured TV opt-pt'!M3399)*'CPP Detay (yüksek)'!M$76,"Girilen Rakamda Hata Var")))</f>
        <v>0</v>
      </c>
      <c r="N3387" s="257">
        <f>+IF(N3384=1,N3399*'CPP Detay Tum Ay'!N$94+(1-'Measured TV opt-pt'!N3399)*'CPP Detay Tum Ay'!N$76,IF(N3384=2,N3399*'CPP Detay (düşük)'!N$94+(1-'Measured TV opt-pt'!N3399)*'CPP Detay (düşük)'!N$76,IF(N3384=3,N3399*'CPP Detay (yüksek)'!N$94+(1-'Measured TV opt-pt'!N3399)*'CPP Detay (yüksek)'!N$76,"Girilen Rakamda Hata Var")))</f>
        <v>0</v>
      </c>
      <c r="O3387" s="258">
        <f>+IF(O3384=1,O3399*'CPP Detay Tum Ay'!O$94+(1-'Measured TV opt-pt'!O3399)*'CPP Detay Tum Ay'!O$76,IF(O3384=2,O3399*'CPP Detay (düşük)'!O$94+(1-'Measured TV opt-pt'!O3399)*'CPP Detay (düşük)'!O$76,IF(O3384=3,O3399*'CPP Detay (yüksek)'!O$94+(1-'Measured TV opt-pt'!O3399)*'CPP Detay (yüksek)'!O$76,"Girilen Rakamda Hata Var")))</f>
        <v>0</v>
      </c>
      <c r="P3387" s="244"/>
    </row>
    <row r="3388" spans="1:16" x14ac:dyDescent="0.25">
      <c r="A3388" s="193" t="s">
        <v>119</v>
      </c>
      <c r="B3388" s="376"/>
      <c r="C3388" s="77" t="s">
        <v>195</v>
      </c>
      <c r="D3388" s="243">
        <f>+IF(D3384=1,D3400*'CPP Detay Tum Ay'!D$150+(1-'Measured TV opt-pt'!D3400)*'CPP Detay Tum Ay'!D$132,IF(D3384=2,D3400*'CPP Detay (düşük)'!D$150+(1-'Measured TV opt-pt'!D3400)*'CPP Detay (düşük)'!D$132,IF(D3384=3,D3400*'CPP Detay (yüksek)'!D$150+(1-'Measured TV opt-pt'!D3400)*'CPP Detay (yüksek)'!D$132,"Girilen Rakamda Hata Var")))</f>
        <v>23.654709552924668</v>
      </c>
      <c r="E3388" s="243">
        <f>+IF(E3384=1,E3400*'CPP Detay Tum Ay'!E$150+(1-'Measured TV opt-pt'!E3400)*'CPP Detay Tum Ay'!E$132,IF(E3384=2,E3400*'CPP Detay (düşük)'!E$150+(1-'Measured TV opt-pt'!E3400)*'CPP Detay (düşük)'!E$132,IF(E3384=3,E3400*'CPP Detay (yüksek)'!E$150+(1-'Measured TV opt-pt'!E3400)*'CPP Detay (yüksek)'!E$132,"Girilen Rakamda Hata Var")))</f>
        <v>24.949845590563651</v>
      </c>
      <c r="F3388" s="243">
        <f>+IF(F3384=1,F3400*'CPP Detay Tum Ay'!F$150+(1-'Measured TV opt-pt'!F3400)*'CPP Detay Tum Ay'!F$132,IF(F3384=2,F3400*'CPP Detay (düşük)'!F$150+(1-'Measured TV opt-pt'!F3400)*'CPP Detay (düşük)'!F$132,IF(F3384=3,F3400*'CPP Detay (yüksek)'!F$150+(1-'Measured TV opt-pt'!F3400)*'CPP Detay (yüksek)'!F$132,"Girilen Rakamda Hata Var")))</f>
        <v>28.155831851482354</v>
      </c>
      <c r="G3388" s="243">
        <f>+IF(G3384=1,G3400*'CPP Detay Tum Ay'!G$150+(1-'Measured TV opt-pt'!G3400)*'CPP Detay Tum Ay'!G$132,IF(G3384=2,G3400*'CPP Detay (düşük)'!G$150+(1-'Measured TV opt-pt'!G3400)*'CPP Detay (düşük)'!G$132,IF(G3384=3,G3400*'CPP Detay (yüksek)'!G$150+(1-'Measured TV opt-pt'!G3400)*'CPP Detay (yüksek)'!G$132,"Girilen Rakamda Hata Var")))</f>
        <v>37.492491296245255</v>
      </c>
      <c r="H3388" s="243">
        <f>+IF(H3384=1,H3400*'CPP Detay Tum Ay'!H$150+(1-'Measured TV opt-pt'!H3400)*'CPP Detay Tum Ay'!H$132,IF(H3384=2,H3400*'CPP Detay (düşük)'!H$150+(1-'Measured TV opt-pt'!H3400)*'CPP Detay (düşük)'!H$132,IF(H3384=3,H3400*'CPP Detay (yüksek)'!H$150+(1-'Measured TV opt-pt'!H3400)*'CPP Detay (yüksek)'!H$132,"Girilen Rakamda Hata Var")))</f>
        <v>35.267478152119381</v>
      </c>
      <c r="I3388" s="243">
        <f>+IF(I3384=1,I3400*'CPP Detay Tum Ay'!I$150+(1-'Measured TV opt-pt'!I3400)*'CPP Detay Tum Ay'!I$132,IF(I3384=2,I3400*'CPP Detay (düşük)'!I$150+(1-'Measured TV opt-pt'!I3400)*'CPP Detay (düşük)'!I$132,IF(I3384=3,I3400*'CPP Detay (yüksek)'!I$150+(1-'Measured TV opt-pt'!I3400)*'CPP Detay (yüksek)'!I$132,"Girilen Rakamda Hata Var")))</f>
        <v>33.08198632542998</v>
      </c>
      <c r="J3388" s="243">
        <f>+IF(J3384=1,J3400*'CPP Detay Tum Ay'!J$150+(1-'Measured TV opt-pt'!J3400)*'CPP Detay Tum Ay'!J$132,IF(J3384=2,J3400*'CPP Detay (düşük)'!J$150+(1-'Measured TV opt-pt'!J3400)*'CPP Detay (düşük)'!J$132,IF(J3384=3,J3400*'CPP Detay (yüksek)'!J$150+(1-'Measured TV opt-pt'!J3400)*'CPP Detay (yüksek)'!J$132,"Girilen Rakamda Hata Var")))</f>
        <v>24.461924177014957</v>
      </c>
      <c r="K3388" s="243">
        <f>+IF(K3384=1,K3400*'CPP Detay Tum Ay'!K$150+(1-'Measured TV opt-pt'!K3400)*'CPP Detay Tum Ay'!K$132,IF(K3384=2,K3400*'CPP Detay (düşük)'!K$150+(1-'Measured TV opt-pt'!K3400)*'CPP Detay (düşük)'!K$132,IF(K3384=3,K3400*'CPP Detay (yüksek)'!K$150+(1-'Measured TV opt-pt'!K3400)*'CPP Detay (yüksek)'!K$132,"Girilen Rakamda Hata Var")))</f>
        <v>19.569946320047816</v>
      </c>
      <c r="L3388" s="257">
        <f>+IF(L3384=1,L3400*'CPP Detay Tum Ay'!L$150+(1-'Measured TV opt-pt'!L3400)*'CPP Detay Tum Ay'!L$132,IF(L3384=2,L3400*'CPP Detay (düşük)'!L$150+(1-'Measured TV opt-pt'!L3400)*'CPP Detay (düşük)'!L$132,IF(L3384=3,L3400*'CPP Detay (yüksek)'!L$150+(1-'Measured TV opt-pt'!L3400)*'CPP Detay (yüksek)'!L$132,"Girilen Rakamda Hata Var")))</f>
        <v>29.979500870931535</v>
      </c>
      <c r="M3388" s="257">
        <f>+IF(M3384=1,M3400*'CPP Detay Tum Ay'!M$150+(1-'Measured TV opt-pt'!M3400)*'CPP Detay Tum Ay'!M$132,IF(M3384=2,M3400*'CPP Detay (düşük)'!M$150+(1-'Measured TV opt-pt'!M3400)*'CPP Detay (düşük)'!M$132,IF(M3384=3,M3400*'CPP Detay (yüksek)'!M$150+(1-'Measured TV opt-pt'!M3400)*'CPP Detay (yüksek)'!M$132,"Girilen Rakamda Hata Var")))</f>
        <v>35.746286071052531</v>
      </c>
      <c r="N3388" s="257">
        <f>+IF(N3384=1,N3400*'CPP Detay Tum Ay'!N$150+(1-'Measured TV opt-pt'!N3400)*'CPP Detay Tum Ay'!N$132,IF(N3384=2,N3400*'CPP Detay (düşük)'!N$150+(1-'Measured TV opt-pt'!N3400)*'CPP Detay (düşük)'!N$132,IF(N3384=3,N3400*'CPP Detay (yüksek)'!N$150+(1-'Measured TV opt-pt'!N3400)*'CPP Detay (yüksek)'!N$132,"Girilen Rakamda Hata Var")))</f>
        <v>35.912496791431423</v>
      </c>
      <c r="O3388" s="258">
        <f>+IF(O3384=1,O3400*'CPP Detay Tum Ay'!O$150+(1-'Measured TV opt-pt'!O3400)*'CPP Detay Tum Ay'!O$132,IF(O3384=2,O3400*'CPP Detay (düşük)'!O$150+(1-'Measured TV opt-pt'!O3400)*'CPP Detay (düşük)'!O$132,IF(O3384=3,O3400*'CPP Detay (yüksek)'!O$150+(1-'Measured TV opt-pt'!O3400)*'CPP Detay (yüksek)'!O$132,"Girilen Rakamda Hata Var")))</f>
        <v>31.282486473032588</v>
      </c>
      <c r="P3388" s="244"/>
    </row>
    <row r="3389" spans="1:16" x14ac:dyDescent="0.25">
      <c r="A3389" s="193" t="s">
        <v>119</v>
      </c>
      <c r="B3389" s="376"/>
      <c r="C3389" s="77" t="s">
        <v>193</v>
      </c>
      <c r="D3389" s="243">
        <f>+IF(D3384=1,D3401*'CPP Detay Tum Ay'!D$206+(1-'Measured TV opt-pt'!D3401)*'CPP Detay Tum Ay'!D$188,IF(D3384=2,D3401*'CPP Detay (düşük)'!D$206+(1-'Measured TV opt-pt'!D3401)*'CPP Detay (düşük)'!D$188,IF(D3384=3,D3401*'CPP Detay (yüksek)'!D$206+(1-'Measured TV opt-pt'!D3401)*'CPP Detay (yüksek)'!D$188,"Girilen Rakamda Hata Var")))</f>
        <v>14.517992472165991</v>
      </c>
      <c r="E3389" s="243">
        <f>+IF(E3384=1,E3401*'CPP Detay Tum Ay'!E$206+(1-'Measured TV opt-pt'!E3401)*'CPP Detay Tum Ay'!E$188,IF(E3384=2,E3401*'CPP Detay (düşük)'!E$206+(1-'Measured TV opt-pt'!E3401)*'CPP Detay (düşük)'!E$188,IF(E3384=3,E3401*'CPP Detay (yüksek)'!E$206+(1-'Measured TV opt-pt'!E3401)*'CPP Detay (yüksek)'!E$188,"Girilen Rakamda Hata Var")))</f>
        <v>14.290383704345354</v>
      </c>
      <c r="F3389" s="243">
        <f>+IF(F3384=1,F3401*'CPP Detay Tum Ay'!F$206+(1-'Measured TV opt-pt'!F3401)*'CPP Detay Tum Ay'!F$188,IF(F3384=2,F3401*'CPP Detay (düşük)'!F$206+(1-'Measured TV opt-pt'!F3401)*'CPP Detay (düşük)'!F$188,IF(F3384=3,F3401*'CPP Detay (yüksek)'!F$206+(1-'Measured TV opt-pt'!F3401)*'CPP Detay (yüksek)'!F$188,"Girilen Rakamda Hata Var")))</f>
        <v>21.405083615621233</v>
      </c>
      <c r="G3389" s="243">
        <f>+IF(G3384=1,G3401*'CPP Detay Tum Ay'!G$206+(1-'Measured TV opt-pt'!G3401)*'CPP Detay Tum Ay'!G$188,IF(G3384=2,G3401*'CPP Detay (düşük)'!G$206+(1-'Measured TV opt-pt'!G3401)*'CPP Detay (düşük)'!G$188,IF(G3384=3,G3401*'CPP Detay (yüksek)'!G$206+(1-'Measured TV opt-pt'!G3401)*'CPP Detay (yüksek)'!G$188,"Girilen Rakamda Hata Var")))</f>
        <v>36.321582655414893</v>
      </c>
      <c r="H3389" s="243">
        <f>+IF(H3384=1,H3401*'CPP Detay Tum Ay'!H$206+(1-'Measured TV opt-pt'!H3401)*'CPP Detay Tum Ay'!H$188,IF(H3384=2,H3401*'CPP Detay (düşük)'!H$206+(1-'Measured TV opt-pt'!H3401)*'CPP Detay (düşük)'!H$188,IF(H3384=3,H3401*'CPP Detay (yüksek)'!H$206+(1-'Measured TV opt-pt'!H3401)*'CPP Detay (yüksek)'!H$188,"Girilen Rakamda Hata Var")))</f>
        <v>34.366223870337123</v>
      </c>
      <c r="I3389" s="243">
        <f>+IF(I3384=1,I3401*'CPP Detay Tum Ay'!I$206+(1-'Measured TV opt-pt'!I3401)*'CPP Detay Tum Ay'!I$188,IF(I3384=2,I3401*'CPP Detay (düşük)'!I$206+(1-'Measured TV opt-pt'!I3401)*'CPP Detay (düşük)'!I$188,IF(I3384=3,I3401*'CPP Detay (yüksek)'!I$206+(1-'Measured TV opt-pt'!I3401)*'CPP Detay (yüksek)'!I$188,"Girilen Rakamda Hata Var")))</f>
        <v>32.45148932566925</v>
      </c>
      <c r="J3389" s="243">
        <f>+IF(J3384=1,J3401*'CPP Detay Tum Ay'!J$206+(1-'Measured TV opt-pt'!J3401)*'CPP Detay Tum Ay'!J$188,IF(J3384=2,J3401*'CPP Detay (düşük)'!J$206+(1-'Measured TV opt-pt'!J3401)*'CPP Detay (düşük)'!J$188,IF(J3384=3,J3401*'CPP Detay (yüksek)'!J$206+(1-'Measured TV opt-pt'!J3401)*'CPP Detay (yüksek)'!J$188,"Girilen Rakamda Hata Var")))</f>
        <v>23.833793255187018</v>
      </c>
      <c r="K3389" s="243">
        <f>+IF(K3384=1,K3401*'CPP Detay Tum Ay'!K$206+(1-'Measured TV opt-pt'!K3401)*'CPP Detay Tum Ay'!K$188,IF(K3384=2,K3401*'CPP Detay (düşük)'!K$206+(1-'Measured TV opt-pt'!K3401)*'CPP Detay (düşük)'!K$188,IF(K3384=3,K3401*'CPP Detay (yüksek)'!K$206+(1-'Measured TV opt-pt'!K3401)*'CPP Detay (yüksek)'!K$188,"Girilen Rakamda Hata Var")))</f>
        <v>19.090634773266338</v>
      </c>
      <c r="L3389" s="257">
        <f>+IF(L3384=1,L3401*'CPP Detay Tum Ay'!L$206+(1-'Measured TV opt-pt'!L3401)*'CPP Detay Tum Ay'!L$188,IF(L3384=2,L3401*'CPP Detay (düşük)'!L$206+(1-'Measured TV opt-pt'!L3401)*'CPP Detay (düşük)'!L$188,IF(L3384=3,L3401*'CPP Detay (yüksek)'!L$206+(1-'Measured TV opt-pt'!L3401)*'CPP Detay (yüksek)'!L$188,"Girilen Rakamda Hata Var")))</f>
        <v>37.82097786765128</v>
      </c>
      <c r="M3389" s="257">
        <f>+IF(M3384=1,M3401*'CPP Detay Tum Ay'!M$206+(1-'Measured TV opt-pt'!M3401)*'CPP Detay Tum Ay'!M$188,IF(M3384=2,M3401*'CPP Detay (düşük)'!M$206+(1-'Measured TV opt-pt'!M3401)*'CPP Detay (düşük)'!M$188,IF(M3384=3,M3401*'CPP Detay (yüksek)'!M$206+(1-'Measured TV opt-pt'!M3401)*'CPP Detay (yüksek)'!M$188,"Girilen Rakamda Hata Var")))</f>
        <v>40.612109211433044</v>
      </c>
      <c r="N3389" s="257">
        <f>+IF(N3384=1,N3401*'CPP Detay Tum Ay'!N$206+(1-'Measured TV opt-pt'!N3401)*'CPP Detay Tum Ay'!N$188,IF(N3384=2,N3401*'CPP Detay (düşük)'!N$206+(1-'Measured TV opt-pt'!N3401)*'CPP Detay (düşük)'!N$188,IF(N3384=3,N3401*'CPP Detay (yüksek)'!N$206+(1-'Measured TV opt-pt'!N3401)*'CPP Detay (yüksek)'!N$188,"Girilen Rakamda Hata Var")))</f>
        <v>39.875324020396192</v>
      </c>
      <c r="O3389" s="258">
        <f>+IF(O3384=1,O3401*'CPP Detay Tum Ay'!O$206+(1-'Measured TV opt-pt'!O3401)*'CPP Detay Tum Ay'!O$188,IF(O3384=2,O3401*'CPP Detay (düşük)'!O$206+(1-'Measured TV opt-pt'!O3401)*'CPP Detay (düşük)'!O$188,IF(O3384=3,O3401*'CPP Detay (yüksek)'!O$206+(1-'Measured TV opt-pt'!O3401)*'CPP Detay (yüksek)'!O$188,"Girilen Rakamda Hata Var")))</f>
        <v>0</v>
      </c>
      <c r="P3389" s="244"/>
    </row>
    <row r="3390" spans="1:16" ht="15.75" thickBot="1" x14ac:dyDescent="0.3">
      <c r="A3390" s="193" t="s">
        <v>119</v>
      </c>
      <c r="B3390" s="376"/>
      <c r="C3390" s="96" t="s">
        <v>229</v>
      </c>
      <c r="D3390" s="243">
        <f>+IF(D3384=1,D3402*'CPP Detay Tum Ay'!D$262+(1-'Measured TV opt-pt'!D3402)*'CPP Detay Tum Ay'!D$244,IF(D3384=2,D3402*'CPP Detay (düşük)'!D$262+(1-'Measured TV opt-pt'!D3402)*'CPP Detay (düşük)'!D$244,IF(D3384=3,D3402*'CPP Detay (yüksek)'!D$262+(1-'Measured TV opt-pt'!D3402)*'CPP Detay (yüksek)'!D$244,"Girilen Rakamda Hata Var")))</f>
        <v>0</v>
      </c>
      <c r="E3390" s="163">
        <f>+IF(E3384=1,E3402*'CPP Detay Tum Ay'!E$262+(1-'Measured TV opt-pt'!E3402)*'CPP Detay Tum Ay'!E$244,IF(E3384=2,E3402*'CPP Detay (düşük)'!E$262+(1-'Measured TV opt-pt'!E3402)*'CPP Detay (düşük)'!E$244,IF(E3384=3,E3402*'CPP Detay (yüksek)'!E$262+(1-'Measured TV opt-pt'!E3402)*'CPP Detay (yüksek)'!E$244,"Girilen Rakamda Hata Var")))</f>
        <v>0</v>
      </c>
      <c r="F3390" s="163">
        <f>+IF(F3384=1,F3402*'CPP Detay Tum Ay'!F$262+(1-'Measured TV opt-pt'!F3402)*'CPP Detay Tum Ay'!F$244,IF(F3384=2,F3402*'CPP Detay (düşük)'!F$262+(1-'Measured TV opt-pt'!F3402)*'CPP Detay (düşük)'!F$244,IF(F3384=3,F3402*'CPP Detay (yüksek)'!F$262+(1-'Measured TV opt-pt'!F3402)*'CPP Detay (yüksek)'!F$244,"Girilen Rakamda Hata Var")))</f>
        <v>0</v>
      </c>
      <c r="G3390" s="163">
        <f>+IF(G3384=1,G3402*'CPP Detay Tum Ay'!G$262+(1-'Measured TV opt-pt'!G3402)*'CPP Detay Tum Ay'!G$244,IF(G3384=2,G3402*'CPP Detay (düşük)'!G$262+(1-'Measured TV opt-pt'!G3402)*'CPP Detay (düşük)'!G$244,IF(G3384=3,G3402*'CPP Detay (yüksek)'!G$262+(1-'Measured TV opt-pt'!G3402)*'CPP Detay (yüksek)'!G$244,"Girilen Rakamda Hata Var")))</f>
        <v>0</v>
      </c>
      <c r="H3390" s="163">
        <f>+IF(H3384=1,H3402*'CPP Detay Tum Ay'!H$262+(1-'Measured TV opt-pt'!H3402)*'CPP Detay Tum Ay'!H$244,IF(H3384=2,H3402*'CPP Detay (düşük)'!H$262+(1-'Measured TV opt-pt'!H3402)*'CPP Detay (düşük)'!H$244,IF(H3384=3,H3402*'CPP Detay (yüksek)'!H$262+(1-'Measured TV opt-pt'!H3402)*'CPP Detay (yüksek)'!H$244,"Girilen Rakamda Hata Var")))</f>
        <v>0</v>
      </c>
      <c r="I3390" s="163">
        <f>+IF(I3384=1,I3402*'CPP Detay Tum Ay'!I$262+(1-'Measured TV opt-pt'!I3402)*'CPP Detay Tum Ay'!I$244,IF(I3384=2,I3402*'CPP Detay (düşük)'!I$262+(1-'Measured TV opt-pt'!I3402)*'CPP Detay (düşük)'!I$244,IF(I3384=3,I3402*'CPP Detay (yüksek)'!I$262+(1-'Measured TV opt-pt'!I3402)*'CPP Detay (yüksek)'!I$244,"Girilen Rakamda Hata Var")))</f>
        <v>0</v>
      </c>
      <c r="J3390" s="163">
        <f>+IF(J3384=1,J3402*'CPP Detay Tum Ay'!J$262+(1-'Measured TV opt-pt'!J3402)*'CPP Detay Tum Ay'!J$244,IF(J3384=2,J3402*'CPP Detay (düşük)'!J$262+(1-'Measured TV opt-pt'!J3402)*'CPP Detay (düşük)'!J$244,IF(J3384=3,J3402*'CPP Detay (yüksek)'!J$262+(1-'Measured TV opt-pt'!J3402)*'CPP Detay (yüksek)'!J$244,"Girilen Rakamda Hata Var")))</f>
        <v>0</v>
      </c>
      <c r="K3390" s="163">
        <f>+IF(K3384=1,K3402*'CPP Detay Tum Ay'!K$262+(1-'Measured TV opt-pt'!K3402)*'CPP Detay Tum Ay'!K$244,IF(K3384=2,K3402*'CPP Detay (düşük)'!K$262+(1-'Measured TV opt-pt'!K3402)*'CPP Detay (düşük)'!K$244,IF(K3384=3,K3402*'CPP Detay (yüksek)'!K$262+(1-'Measured TV opt-pt'!K3402)*'CPP Detay (yüksek)'!K$244,"Girilen Rakamda Hata Var")))</f>
        <v>0</v>
      </c>
      <c r="L3390" s="163">
        <f>+IF(L3384=1,L3402*'CPP Detay Tum Ay'!L$262+(1-'Measured TV opt-pt'!L3402)*'CPP Detay Tum Ay'!L$244,IF(L3384=2,L3402*'CPP Detay (düşük)'!L$262+(1-'Measured TV opt-pt'!L3402)*'CPP Detay (düşük)'!L$244,IF(L3384=3,L3402*'CPP Detay (yüksek)'!L$262+(1-'Measured TV opt-pt'!L3402)*'CPP Detay (yüksek)'!L$244,"Girilen Rakamda Hata Var")))</f>
        <v>0</v>
      </c>
      <c r="M3390" s="163">
        <f>+IF(M3384=1,M3402*'CPP Detay Tum Ay'!M$262+(1-'Measured TV opt-pt'!M3402)*'CPP Detay Tum Ay'!M$244,IF(M3384=2,M3402*'CPP Detay (düşük)'!M$262+(1-'Measured TV opt-pt'!M3402)*'CPP Detay (düşük)'!M$244,IF(M3384=3,M3402*'CPP Detay (yüksek)'!M$262+(1-'Measured TV opt-pt'!M3402)*'CPP Detay (yüksek)'!M$244,"Girilen Rakamda Hata Var")))</f>
        <v>0</v>
      </c>
      <c r="N3390" s="163">
        <f>+IF(N3384=1,N3402*'CPP Detay Tum Ay'!N$262+(1-'Measured TV opt-pt'!N3402)*'CPP Detay Tum Ay'!N$244,IF(N3384=2,N3402*'CPP Detay (düşük)'!N$262+(1-'Measured TV opt-pt'!N3402)*'CPP Detay (düşük)'!N$244,IF(N3384=3,N3402*'CPP Detay (yüksek)'!N$262+(1-'Measured TV opt-pt'!N3402)*'CPP Detay (yüksek)'!N$244,"Girilen Rakamda Hata Var")))</f>
        <v>0</v>
      </c>
      <c r="O3390" s="164">
        <f>+IF(O3384=1,O3402*'CPP Detay Tum Ay'!O$262+(1-'Measured TV opt-pt'!O3402)*'CPP Detay Tum Ay'!O$244,IF(O3384=2,O3402*'CPP Detay (düşük)'!O$262+(1-'Measured TV opt-pt'!O3402)*'CPP Detay (düşük)'!O$244,IF(O3384=3,O3402*'CPP Detay (yüksek)'!O$262+(1-'Measured TV opt-pt'!O3402)*'CPP Detay (yüksek)'!O$244,"Girilen Rakamda Hata Var")))</f>
        <v>0</v>
      </c>
      <c r="P3390" s="164"/>
    </row>
    <row r="3391" spans="1:16" x14ac:dyDescent="0.25">
      <c r="A3391" s="193" t="s">
        <v>119</v>
      </c>
      <c r="B3391" s="376"/>
      <c r="C3391" s="263" t="s">
        <v>16</v>
      </c>
      <c r="D3391" s="264">
        <f>+SUMPRODUCT(D3392:D3396,D3379:D3383)</f>
        <v>27.653823178294239</v>
      </c>
      <c r="E3391" s="264">
        <f t="shared" ref="E3391" si="7585">+SUMPRODUCT(E3392:E3396,E3379:E3383)</f>
        <v>27.703114644064968</v>
      </c>
      <c r="F3391" s="264">
        <f t="shared" ref="F3391" si="7586">+SUMPRODUCT(F3392:F3396,F3379:F3383)</f>
        <v>30.285910232228773</v>
      </c>
      <c r="G3391" s="264">
        <f>+SUMPRODUCT(G3392:G3396,G3379:G3383)</f>
        <v>44.432816137705814</v>
      </c>
      <c r="H3391" s="264">
        <f t="shared" ref="H3391" si="7587">+SUMPRODUCT(H3392:H3396,H3379:H3383)</f>
        <v>30.733725214432148</v>
      </c>
      <c r="I3391" s="264">
        <f t="shared" ref="I3391" si="7588">+SUMPRODUCT(I3392:I3396,I3379:I3383)</f>
        <v>28.790523635358394</v>
      </c>
      <c r="J3391" s="264">
        <f t="shared" ref="J3391" si="7589">+SUMPRODUCT(J3392:J3396,J3379:J3383)</f>
        <v>21.687959443523194</v>
      </c>
      <c r="K3391" s="264">
        <f t="shared" ref="K3391" si="7590">+SUMPRODUCT(K3392:K3396,K3379:K3383)</f>
        <v>18.296348136877025</v>
      </c>
      <c r="L3391" s="264">
        <f t="shared" ref="L3391" si="7591">+SUMPRODUCT(L3392:L3396,L3379:L3383)</f>
        <v>25.595309421434642</v>
      </c>
      <c r="M3391" s="264">
        <f t="shared" ref="M3391" si="7592">+SUMPRODUCT(M3392:M3396,M3379:M3383)</f>
        <v>40.614273905248957</v>
      </c>
      <c r="N3391" s="264">
        <f t="shared" ref="N3391" si="7593">+SUMPRODUCT(N3392:N3396,N3379:N3383)</f>
        <v>40.841411039951737</v>
      </c>
      <c r="O3391" s="265">
        <f t="shared" ref="O3391" si="7594">+SUMPRODUCT(O3392:O3396,O3379:O3383)</f>
        <v>36.209806022660437</v>
      </c>
      <c r="P3391" s="165"/>
    </row>
    <row r="3392" spans="1:16" x14ac:dyDescent="0.25">
      <c r="A3392" s="193" t="s">
        <v>119</v>
      </c>
      <c r="B3392" s="376"/>
      <c r="C3392" s="77" t="s">
        <v>212</v>
      </c>
      <c r="D3392" s="261">
        <f>+D3386*(D3398*D3424+(1-D3398)*D3423)</f>
        <v>26.25021524788589</v>
      </c>
      <c r="E3392" s="261">
        <f t="shared" ref="E3392:O3392" si="7595">+E3386*(E3398*E3424+(1-E3398)*E3423)</f>
        <v>25.639973963005293</v>
      </c>
      <c r="F3392" s="261">
        <f t="shared" si="7595"/>
        <v>27.65099796785292</v>
      </c>
      <c r="G3392" s="261">
        <f>+G3386*(G3398*G3424+(1-G3398)*G3423)</f>
        <v>39.494653597131261</v>
      </c>
      <c r="H3392" s="261">
        <f t="shared" si="7595"/>
        <v>27.299847715621741</v>
      </c>
      <c r="I3392" s="261">
        <f t="shared" si="7595"/>
        <v>25.978524474339707</v>
      </c>
      <c r="J3392" s="261">
        <f t="shared" si="7595"/>
        <v>20.134478372907147</v>
      </c>
      <c r="K3392" s="261">
        <f t="shared" si="7595"/>
        <v>18.03000342033333</v>
      </c>
      <c r="L3392" s="261">
        <f t="shared" si="7595"/>
        <v>24.0130990032753</v>
      </c>
      <c r="M3392" s="261">
        <f t="shared" si="7595"/>
        <v>38.448907719783016</v>
      </c>
      <c r="N3392" s="261">
        <f t="shared" si="7595"/>
        <v>38.802149102720684</v>
      </c>
      <c r="O3392" s="262">
        <f t="shared" si="7595"/>
        <v>34.277848435347416</v>
      </c>
      <c r="P3392" s="162"/>
    </row>
    <row r="3393" spans="1:53" x14ac:dyDescent="0.25">
      <c r="A3393" s="193" t="s">
        <v>119</v>
      </c>
      <c r="B3393" s="376"/>
      <c r="C3393" s="77" t="s">
        <v>213</v>
      </c>
      <c r="D3393" s="261">
        <f>+D3387*(D3399*D3424+(1-D3399)*D3423)</f>
        <v>0</v>
      </c>
      <c r="E3393" s="261">
        <f t="shared" ref="E3393:O3393" si="7596">+E3387*(E3399*E3424+(1-E3399)*E3423)</f>
        <v>0</v>
      </c>
      <c r="F3393" s="261">
        <f t="shared" si="7596"/>
        <v>0</v>
      </c>
      <c r="G3393" s="261">
        <f t="shared" si="7596"/>
        <v>0</v>
      </c>
      <c r="H3393" s="261">
        <f t="shared" si="7596"/>
        <v>0</v>
      </c>
      <c r="I3393" s="261">
        <f t="shared" si="7596"/>
        <v>0</v>
      </c>
      <c r="J3393" s="261">
        <f t="shared" si="7596"/>
        <v>0</v>
      </c>
      <c r="K3393" s="261">
        <f t="shared" si="7596"/>
        <v>0</v>
      </c>
      <c r="L3393" s="261">
        <f t="shared" si="7596"/>
        <v>0</v>
      </c>
      <c r="M3393" s="261">
        <f t="shared" si="7596"/>
        <v>0</v>
      </c>
      <c r="N3393" s="261">
        <f t="shared" si="7596"/>
        <v>0</v>
      </c>
      <c r="O3393" s="262">
        <f t="shared" si="7596"/>
        <v>0</v>
      </c>
      <c r="P3393" s="244"/>
    </row>
    <row r="3394" spans="1:53" x14ac:dyDescent="0.25">
      <c r="A3394" s="193" t="s">
        <v>119</v>
      </c>
      <c r="B3394" s="376"/>
      <c r="C3394" s="77" t="s">
        <v>214</v>
      </c>
      <c r="D3394" s="261">
        <f>+D3388*(D3400*D3424+(1-D3400)*D3423)</f>
        <v>31.820087987601561</v>
      </c>
      <c r="E3394" s="261">
        <f t="shared" ref="E3394:O3394" si="7597">+E3388*(E3400*E3424+(1-E3400)*E3423)</f>
        <v>32.826113569622073</v>
      </c>
      <c r="F3394" s="261">
        <f t="shared" si="7597"/>
        <v>37.044178516018711</v>
      </c>
      <c r="G3394" s="261">
        <f t="shared" si="7597"/>
        <v>50.711882308903185</v>
      </c>
      <c r="H3394" s="261">
        <f t="shared" si="7597"/>
        <v>35.267478152119381</v>
      </c>
      <c r="I3394" s="261">
        <f t="shared" si="7597"/>
        <v>33.08198632542998</v>
      </c>
      <c r="J3394" s="261">
        <f t="shared" si="7597"/>
        <v>24.461924177014957</v>
      </c>
      <c r="K3394" s="261">
        <f t="shared" si="7597"/>
        <v>19.569946320047816</v>
      </c>
      <c r="L3394" s="261">
        <f t="shared" si="7597"/>
        <v>29.979500870931535</v>
      </c>
      <c r="M3394" s="261">
        <f t="shared" si="7597"/>
        <v>48.085560529329491</v>
      </c>
      <c r="N3394" s="261">
        <f t="shared" si="7597"/>
        <v>48.309145593230014</v>
      </c>
      <c r="O3394" s="262">
        <f t="shared" si="7597"/>
        <v>42.080900203645911</v>
      </c>
      <c r="P3394" s="244"/>
    </row>
    <row r="3395" spans="1:53" x14ac:dyDescent="0.25">
      <c r="A3395" s="193" t="s">
        <v>119</v>
      </c>
      <c r="B3395" s="376"/>
      <c r="C3395" s="77" t="s">
        <v>215</v>
      </c>
      <c r="D3395" s="161">
        <f>+D3389*(D3401*D3424+(1-D3401)*D3423)</f>
        <v>19.529463967167661</v>
      </c>
      <c r="E3395" s="161">
        <f t="shared" ref="E3395:O3395" si="7598">+E3389*(E3401*E3424+(1-E3401)*E3423)</f>
        <v>18.801629722700003</v>
      </c>
      <c r="F3395" s="161">
        <f t="shared" si="7598"/>
        <v>28.162326824154327</v>
      </c>
      <c r="G3395" s="161">
        <f t="shared" si="7598"/>
        <v>49.12812569163583</v>
      </c>
      <c r="H3395" s="161">
        <f t="shared" si="7598"/>
        <v>34.366223870337123</v>
      </c>
      <c r="I3395" s="161">
        <f t="shared" si="7598"/>
        <v>32.45148932566925</v>
      </c>
      <c r="J3395" s="161">
        <f t="shared" si="7598"/>
        <v>23.833793255187018</v>
      </c>
      <c r="K3395" s="161">
        <f t="shared" si="7598"/>
        <v>19.090634773266338</v>
      </c>
      <c r="L3395" s="161">
        <f t="shared" si="7598"/>
        <v>37.82097786765128</v>
      </c>
      <c r="M3395" s="161">
        <f t="shared" si="7598"/>
        <v>54.631019061069203</v>
      </c>
      <c r="N3395" s="161">
        <f t="shared" si="7598"/>
        <v>53.639902702007596</v>
      </c>
      <c r="O3395" s="162">
        <f t="shared" si="7598"/>
        <v>0</v>
      </c>
      <c r="P3395" s="244"/>
    </row>
    <row r="3396" spans="1:53" ht="15.75" thickBot="1" x14ac:dyDescent="0.3">
      <c r="A3396" s="193" t="s">
        <v>119</v>
      </c>
      <c r="B3396" s="376"/>
      <c r="C3396" s="96" t="s">
        <v>230</v>
      </c>
      <c r="D3396" s="163">
        <f>+D3390*(D3402*D3424+(1-D3402)*D3423)</f>
        <v>0</v>
      </c>
      <c r="E3396" s="163">
        <f t="shared" ref="E3396:O3396" si="7599">+E3390*(E3402*E3424+(1-E3402)*E3423)</f>
        <v>0</v>
      </c>
      <c r="F3396" s="163">
        <f t="shared" si="7599"/>
        <v>0</v>
      </c>
      <c r="G3396" s="163">
        <f t="shared" si="7599"/>
        <v>0</v>
      </c>
      <c r="H3396" s="163">
        <f t="shared" si="7599"/>
        <v>0</v>
      </c>
      <c r="I3396" s="163">
        <f t="shared" si="7599"/>
        <v>0</v>
      </c>
      <c r="J3396" s="163">
        <f t="shared" si="7599"/>
        <v>0</v>
      </c>
      <c r="K3396" s="163">
        <f t="shared" si="7599"/>
        <v>0</v>
      </c>
      <c r="L3396" s="163">
        <f t="shared" si="7599"/>
        <v>0</v>
      </c>
      <c r="M3396" s="163">
        <f t="shared" si="7599"/>
        <v>0</v>
      </c>
      <c r="N3396" s="163">
        <f t="shared" si="7599"/>
        <v>0</v>
      </c>
      <c r="O3396" s="164">
        <f t="shared" si="7599"/>
        <v>0</v>
      </c>
      <c r="P3396" s="164"/>
    </row>
    <row r="3397" spans="1:53" x14ac:dyDescent="0.25">
      <c r="A3397" s="193" t="s">
        <v>119</v>
      </c>
      <c r="B3397" s="376"/>
      <c r="C3397" s="204" t="s">
        <v>2</v>
      </c>
      <c r="D3397" s="205">
        <f>+IFERROR(SUMPRODUCT(D3398:D3402,D3404:D3408)/D3403,0)</f>
        <v>0</v>
      </c>
      <c r="E3397" s="205">
        <f t="shared" ref="E3397" si="7600">+IFERROR(SUMPRODUCT(E3398:E3402,E3404:E3408)/E3403,0)</f>
        <v>0</v>
      </c>
      <c r="F3397" s="205">
        <f t="shared" ref="F3397" si="7601">+IFERROR(SUMPRODUCT(F3398:F3402,F3404:F3408)/F3403,0)</f>
        <v>0</v>
      </c>
      <c r="G3397" s="205">
        <f t="shared" ref="G3397" si="7602">+IFERROR(SUMPRODUCT(G3398:G3402,G3404:G3408)/G3403,0)</f>
        <v>0.73180079331727355</v>
      </c>
      <c r="H3397" s="205">
        <f t="shared" ref="H3397" si="7603">+IFERROR(SUMPRODUCT(H3398:H3402,H3404:H3408)/H3403,0)</f>
        <v>0</v>
      </c>
      <c r="I3397" s="205">
        <f t="shared" ref="I3397" si="7604">+IFERROR(SUMPRODUCT(I3398:I3402,I3404:I3408)/I3403,0)</f>
        <v>0</v>
      </c>
      <c r="J3397" s="205">
        <f t="shared" ref="J3397" si="7605">+IFERROR(SUMPRODUCT(J3398:J3402,J3404:J3408)/J3403,0)</f>
        <v>0.54999999999999993</v>
      </c>
      <c r="K3397" s="205">
        <f t="shared" ref="K3397" si="7606">+IFERROR(SUMPRODUCT(K3398:K3402,K3404:K3408)/K3403,0)</f>
        <v>0.54999999999999993</v>
      </c>
      <c r="L3397" s="205">
        <f t="shared" ref="L3397" si="7607">+IFERROR(SUMPRODUCT(L3398:L3402,L3404:L3408)/L3403,0)</f>
        <v>0.55000000000000004</v>
      </c>
      <c r="M3397" s="205">
        <f t="shared" ref="M3397" si="7608">+IFERROR(SUMPRODUCT(M3398:M3402,M3404:M3408)/M3403,0)</f>
        <v>0</v>
      </c>
      <c r="N3397" s="205">
        <f t="shared" ref="N3397" si="7609">+IFERROR(SUMPRODUCT(N3398:N3402,N3404:N3408)/N3403,0)</f>
        <v>0</v>
      </c>
      <c r="O3397" s="205">
        <f t="shared" ref="O3397" si="7610">+IFERROR(SUMPRODUCT(O3398:O3402,O3404:O3408)/O3403,0)</f>
        <v>0</v>
      </c>
      <c r="P3397" s="166">
        <f>+SUMPRODUCT(D3397:O3397,D3403:O3403)/P3403</f>
        <v>0.61470911748039703</v>
      </c>
      <c r="R3397" s="192">
        <f>+D3397</f>
        <v>0</v>
      </c>
      <c r="S3397" s="192">
        <f t="shared" ref="S3397" si="7611">+E3397</f>
        <v>0</v>
      </c>
      <c r="T3397" s="192">
        <f t="shared" ref="T3397" si="7612">+F3397</f>
        <v>0</v>
      </c>
      <c r="U3397" s="192">
        <f t="shared" ref="U3397" si="7613">+G3397</f>
        <v>0.73180079331727355</v>
      </c>
      <c r="V3397" s="192">
        <f t="shared" ref="V3397" si="7614">+H3397</f>
        <v>0</v>
      </c>
      <c r="W3397" s="192">
        <f t="shared" ref="W3397" si="7615">+I3397</f>
        <v>0</v>
      </c>
      <c r="X3397" s="192">
        <f t="shared" ref="X3397" si="7616">+J3397</f>
        <v>0.54999999999999993</v>
      </c>
      <c r="Y3397" s="192">
        <f t="shared" ref="Y3397" si="7617">+K3397</f>
        <v>0.54999999999999993</v>
      </c>
      <c r="Z3397" s="192">
        <f t="shared" ref="Z3397" si="7618">+L3397</f>
        <v>0.55000000000000004</v>
      </c>
      <c r="AA3397" s="192">
        <f t="shared" ref="AA3397" si="7619">+M3397</f>
        <v>0</v>
      </c>
      <c r="AB3397" s="192">
        <f t="shared" ref="AB3397" si="7620">+N3397</f>
        <v>0</v>
      </c>
      <c r="AC3397" s="192">
        <f t="shared" ref="AC3397" si="7621">+O3397</f>
        <v>0</v>
      </c>
      <c r="AD3397" s="190">
        <f>+D3403</f>
        <v>0</v>
      </c>
      <c r="AE3397" s="190">
        <f t="shared" ref="AE3397" si="7622">+E3403</f>
        <v>0</v>
      </c>
      <c r="AF3397" s="190">
        <f t="shared" ref="AF3397" si="7623">+F3403</f>
        <v>0</v>
      </c>
      <c r="AG3397" s="190">
        <f t="shared" ref="AG3397" si="7624">+G3403</f>
        <v>529.42563254950858</v>
      </c>
      <c r="AH3397" s="190">
        <f t="shared" ref="AH3397" si="7625">+H3403</f>
        <v>0</v>
      </c>
      <c r="AI3397" s="190">
        <f t="shared" ref="AI3397" si="7626">+I3403</f>
        <v>0</v>
      </c>
      <c r="AJ3397" s="190">
        <f t="shared" ref="AJ3397" si="7627">+J3403</f>
        <v>33.000000000000007</v>
      </c>
      <c r="AK3397" s="190">
        <f t="shared" ref="AK3397" si="7628">+K3403</f>
        <v>600</v>
      </c>
      <c r="AL3397" s="190">
        <f t="shared" ref="AL3397" si="7629">+L3403</f>
        <v>325</v>
      </c>
      <c r="AM3397" s="190">
        <f t="shared" ref="AM3397" si="7630">+M3403</f>
        <v>0</v>
      </c>
      <c r="AN3397" s="190">
        <f t="shared" ref="AN3397" si="7631">+N3403</f>
        <v>0</v>
      </c>
      <c r="AO3397" s="190">
        <f t="shared" ref="AO3397" si="7632">+O3403</f>
        <v>0</v>
      </c>
    </row>
    <row r="3398" spans="1:53" x14ac:dyDescent="0.25">
      <c r="A3398" s="193" t="s">
        <v>119</v>
      </c>
      <c r="B3398" s="376"/>
      <c r="C3398" s="178" t="s">
        <v>3</v>
      </c>
      <c r="D3398" s="179">
        <v>0.55000000000000004</v>
      </c>
      <c r="E3398" s="179">
        <v>0.55000000000000004</v>
      </c>
      <c r="F3398" s="179">
        <v>0.55000000000000004</v>
      </c>
      <c r="G3398" s="179">
        <v>0.55000000000000004</v>
      </c>
      <c r="H3398" s="179">
        <v>0.4</v>
      </c>
      <c r="I3398" s="179">
        <v>0.4</v>
      </c>
      <c r="J3398" s="179">
        <v>0.55000000000000004</v>
      </c>
      <c r="K3398" s="179">
        <v>0.55000000000000004</v>
      </c>
      <c r="L3398" s="179">
        <v>0.55000000000000004</v>
      </c>
      <c r="M3398" s="179">
        <v>0.55000000000000004</v>
      </c>
      <c r="N3398" s="179">
        <v>0.55000000000000004</v>
      </c>
      <c r="O3398" s="179">
        <v>0.55000000000000004</v>
      </c>
      <c r="P3398" s="180">
        <f>+SUMPRODUCT(D3398:O3398,D3404:O3404)/P3404</f>
        <v>0.55000000000000004</v>
      </c>
    </row>
    <row r="3399" spans="1:53" x14ac:dyDescent="0.25">
      <c r="A3399" s="193" t="s">
        <v>119</v>
      </c>
      <c r="B3399" s="376"/>
      <c r="C3399" s="178" t="s">
        <v>200</v>
      </c>
      <c r="D3399" s="179">
        <v>0.55000000000000004</v>
      </c>
      <c r="E3399" s="179">
        <v>0.55000000000000004</v>
      </c>
      <c r="F3399" s="179">
        <v>0.55000000000000004</v>
      </c>
      <c r="G3399" s="179">
        <v>0.55000000000000004</v>
      </c>
      <c r="H3399" s="179">
        <v>0.4</v>
      </c>
      <c r="I3399" s="179">
        <v>0.4</v>
      </c>
      <c r="J3399" s="179">
        <v>0.55000000000000004</v>
      </c>
      <c r="K3399" s="179">
        <v>0.55000000000000004</v>
      </c>
      <c r="L3399" s="179">
        <v>0.55000000000000004</v>
      </c>
      <c r="M3399" s="179">
        <v>0.55000000000000004</v>
      </c>
      <c r="N3399" s="179">
        <v>0.55000000000000004</v>
      </c>
      <c r="O3399" s="179">
        <v>0.55000000000000004</v>
      </c>
      <c r="P3399" s="242"/>
    </row>
    <row r="3400" spans="1:53" x14ac:dyDescent="0.25">
      <c r="A3400" s="193" t="s">
        <v>119</v>
      </c>
      <c r="B3400" s="376"/>
      <c r="C3400" s="178" t="s">
        <v>201</v>
      </c>
      <c r="D3400" s="179">
        <v>0.55000000000000004</v>
      </c>
      <c r="E3400" s="179">
        <v>0.55000000000000004</v>
      </c>
      <c r="F3400" s="179">
        <v>0.55000000000000004</v>
      </c>
      <c r="G3400" s="179">
        <v>0.55000000000000004</v>
      </c>
      <c r="H3400" s="179">
        <v>0.4</v>
      </c>
      <c r="I3400" s="179">
        <v>0.4</v>
      </c>
      <c r="J3400" s="179">
        <v>0.55000000000000004</v>
      </c>
      <c r="K3400" s="179">
        <v>0.55000000000000004</v>
      </c>
      <c r="L3400" s="179">
        <v>0.55000000000000004</v>
      </c>
      <c r="M3400" s="179">
        <v>0.55000000000000004</v>
      </c>
      <c r="N3400" s="179">
        <v>0.55000000000000004</v>
      </c>
      <c r="O3400" s="179">
        <v>0.55000000000000004</v>
      </c>
      <c r="P3400" s="242"/>
    </row>
    <row r="3401" spans="1:53" x14ac:dyDescent="0.25">
      <c r="A3401" s="193" t="s">
        <v>119</v>
      </c>
      <c r="B3401" s="376"/>
      <c r="C3401" s="178" t="s">
        <v>202</v>
      </c>
      <c r="D3401" s="179">
        <v>0.55000000000000004</v>
      </c>
      <c r="E3401" s="179">
        <v>0.55000000000000004</v>
      </c>
      <c r="F3401" s="179">
        <v>0.55000000000000004</v>
      </c>
      <c r="G3401" s="179">
        <v>0.55000000000000004</v>
      </c>
      <c r="H3401" s="179">
        <v>0.4</v>
      </c>
      <c r="I3401" s="179">
        <v>0.4</v>
      </c>
      <c r="J3401" s="179">
        <v>0.55000000000000004</v>
      </c>
      <c r="K3401" s="179">
        <v>0.55000000000000004</v>
      </c>
      <c r="L3401" s="179">
        <v>0.55000000000000004</v>
      </c>
      <c r="M3401" s="179">
        <v>0.55000000000000004</v>
      </c>
      <c r="N3401" s="179">
        <v>0.55000000000000004</v>
      </c>
      <c r="O3401" s="179">
        <v>0.55000000000000004</v>
      </c>
      <c r="P3401" s="242"/>
    </row>
    <row r="3402" spans="1:53" ht="15.75" thickBot="1" x14ac:dyDescent="0.3">
      <c r="A3402" s="193" t="s">
        <v>119</v>
      </c>
      <c r="B3402" s="376"/>
      <c r="C3402" s="280" t="s">
        <v>231</v>
      </c>
      <c r="D3402" s="179">
        <v>0.55000000000000004</v>
      </c>
      <c r="E3402" s="179">
        <v>0.55000000000000004</v>
      </c>
      <c r="F3402" s="179">
        <v>0.55000000000000004</v>
      </c>
      <c r="G3402" s="179">
        <v>0.55000000000000004</v>
      </c>
      <c r="H3402" s="179">
        <v>0.4</v>
      </c>
      <c r="I3402" s="179">
        <v>0.4</v>
      </c>
      <c r="J3402" s="179">
        <v>0.55000000000000004</v>
      </c>
      <c r="K3402" s="179">
        <v>0.55000000000000004</v>
      </c>
      <c r="L3402" s="179">
        <v>0.55000000000000004</v>
      </c>
      <c r="M3402" s="179">
        <v>0.55000000000000004</v>
      </c>
      <c r="N3402" s="179">
        <v>0.55000000000000004</v>
      </c>
      <c r="O3402" s="179">
        <v>0.55000000000000004</v>
      </c>
      <c r="P3402" s="182">
        <f t="shared" ref="P3402" si="7633">+SUMPRODUCT(D3402:O3402,D3408:O3408)/P3408</f>
        <v>0.55000000000000004</v>
      </c>
    </row>
    <row r="3403" spans="1:53" x14ac:dyDescent="0.25">
      <c r="A3403" s="193" t="s">
        <v>119</v>
      </c>
      <c r="B3403" s="376"/>
      <c r="C3403" s="99" t="s">
        <v>239</v>
      </c>
      <c r="D3403" s="100">
        <f>+D3372/D3385/30</f>
        <v>0</v>
      </c>
      <c r="E3403" s="100">
        <f t="shared" ref="E3403:O3403" si="7634">+E3372/E3385/30</f>
        <v>0</v>
      </c>
      <c r="F3403" s="100">
        <f t="shared" si="7634"/>
        <v>0</v>
      </c>
      <c r="G3403" s="100">
        <f>+G3372/G3385/30</f>
        <v>529.42563254950858</v>
      </c>
      <c r="H3403" s="100">
        <f t="shared" si="7634"/>
        <v>0</v>
      </c>
      <c r="I3403" s="100">
        <f t="shared" si="7634"/>
        <v>0</v>
      </c>
      <c r="J3403" s="100">
        <f t="shared" si="7634"/>
        <v>33.000000000000007</v>
      </c>
      <c r="K3403" s="100">
        <f t="shared" si="7634"/>
        <v>600</v>
      </c>
      <c r="L3403" s="100">
        <f t="shared" si="7634"/>
        <v>325</v>
      </c>
      <c r="M3403" s="100">
        <f t="shared" si="7634"/>
        <v>0</v>
      </c>
      <c r="N3403" s="100">
        <f t="shared" si="7634"/>
        <v>0</v>
      </c>
      <c r="O3403" s="167">
        <f t="shared" si="7634"/>
        <v>0</v>
      </c>
      <c r="P3403" s="167">
        <f>SUM(D3403:O3403)</f>
        <v>1487.4256325495085</v>
      </c>
    </row>
    <row r="3404" spans="1:53" x14ac:dyDescent="0.25">
      <c r="A3404" s="193" t="s">
        <v>119</v>
      </c>
      <c r="B3404" s="376"/>
      <c r="C3404" s="86" t="s">
        <v>240</v>
      </c>
      <c r="D3404" s="87">
        <f>+D3403*D3379</f>
        <v>0</v>
      </c>
      <c r="E3404" s="87">
        <f t="shared" ref="E3404" si="7635">+E3403*E3379</f>
        <v>0</v>
      </c>
      <c r="F3404" s="87">
        <f t="shared" ref="F3404:G3404" si="7636">+F3403*F3379</f>
        <v>0</v>
      </c>
      <c r="G3404" s="87">
        <f t="shared" si="7636"/>
        <v>280.69319317557813</v>
      </c>
      <c r="H3404" s="87">
        <f t="shared" ref="H3404" si="7637">+H3403*H3379</f>
        <v>0</v>
      </c>
      <c r="I3404" s="87">
        <f t="shared" ref="I3404" si="7638">+I3403*I3379</f>
        <v>0</v>
      </c>
      <c r="J3404" s="87">
        <f t="shared" ref="J3404" si="7639">+J3403*J3379</f>
        <v>19.985254610890891</v>
      </c>
      <c r="K3404" s="87">
        <f t="shared" ref="K3404" si="7640">+K3403*K3379</f>
        <v>480.6013478950656</v>
      </c>
      <c r="L3404" s="87">
        <f t="shared" ref="L3404" si="7641">+L3403*L3379</f>
        <v>242.05866082410179</v>
      </c>
      <c r="M3404" s="87">
        <f t="shared" ref="M3404" si="7642">+M3403*M3379</f>
        <v>0</v>
      </c>
      <c r="N3404" s="87">
        <f t="shared" ref="N3404" si="7643">+N3403*N3379</f>
        <v>0</v>
      </c>
      <c r="O3404" s="159">
        <f t="shared" ref="O3404" si="7644">+O3403*O3379</f>
        <v>0</v>
      </c>
      <c r="P3404" s="159">
        <f t="shared" ref="P3404:P3414" si="7645">SUM(D3404:O3404)</f>
        <v>1023.3384565056364</v>
      </c>
      <c r="AP3404" s="190">
        <f>+D3404</f>
        <v>0</v>
      </c>
      <c r="AQ3404" s="190">
        <f t="shared" ref="AQ3404:AQ3408" si="7646">+E3404</f>
        <v>0</v>
      </c>
      <c r="AR3404" s="190">
        <f t="shared" ref="AR3404:AR3408" si="7647">+F3404</f>
        <v>0</v>
      </c>
      <c r="AS3404" s="190">
        <f t="shared" ref="AS3404:AS3408" si="7648">+G3404</f>
        <v>280.69319317557813</v>
      </c>
      <c r="AT3404" s="190">
        <f t="shared" ref="AT3404:AT3408" si="7649">+H3404</f>
        <v>0</v>
      </c>
      <c r="AU3404" s="190">
        <f t="shared" ref="AU3404:AU3408" si="7650">+I3404</f>
        <v>0</v>
      </c>
      <c r="AV3404" s="190">
        <f t="shared" ref="AV3404:AV3408" si="7651">+J3404</f>
        <v>19.985254610890891</v>
      </c>
      <c r="AW3404" s="190">
        <f t="shared" ref="AW3404:AW3408" si="7652">+K3404</f>
        <v>480.6013478950656</v>
      </c>
      <c r="AX3404" s="190">
        <f t="shared" ref="AX3404:AX3408" si="7653">+L3404</f>
        <v>242.05866082410179</v>
      </c>
      <c r="AY3404" s="190">
        <f t="shared" ref="AY3404:AY3408" si="7654">+M3404</f>
        <v>0</v>
      </c>
      <c r="AZ3404" s="190">
        <f t="shared" ref="AZ3404:AZ3408" si="7655">+N3404</f>
        <v>0</v>
      </c>
      <c r="BA3404" s="190">
        <f t="shared" ref="BA3404:BA3408" si="7656">+O3404</f>
        <v>0</v>
      </c>
    </row>
    <row r="3405" spans="1:53" x14ac:dyDescent="0.25">
      <c r="A3405" s="193" t="s">
        <v>119</v>
      </c>
      <c r="B3405" s="376"/>
      <c r="C3405" s="86" t="s">
        <v>241</v>
      </c>
      <c r="D3405" s="87">
        <f>+D3403*D3380</f>
        <v>0</v>
      </c>
      <c r="E3405" s="87">
        <f t="shared" ref="E3405:O3405" si="7657">+E3403*E3380</f>
        <v>0</v>
      </c>
      <c r="F3405" s="87">
        <f t="shared" si="7657"/>
        <v>0</v>
      </c>
      <c r="G3405" s="87">
        <f t="shared" si="7657"/>
        <v>0</v>
      </c>
      <c r="H3405" s="87">
        <f t="shared" si="7657"/>
        <v>0</v>
      </c>
      <c r="I3405" s="87">
        <f t="shared" si="7657"/>
        <v>0</v>
      </c>
      <c r="J3405" s="87">
        <f t="shared" si="7657"/>
        <v>0</v>
      </c>
      <c r="K3405" s="87">
        <f t="shared" si="7657"/>
        <v>0</v>
      </c>
      <c r="L3405" s="87">
        <f t="shared" si="7657"/>
        <v>0</v>
      </c>
      <c r="M3405" s="87">
        <f t="shared" si="7657"/>
        <v>0</v>
      </c>
      <c r="N3405" s="87">
        <f t="shared" si="7657"/>
        <v>0</v>
      </c>
      <c r="O3405" s="159">
        <f t="shared" si="7657"/>
        <v>0</v>
      </c>
      <c r="P3405" s="159"/>
      <c r="AP3405" s="190">
        <f t="shared" ref="AP3405:AP3408" si="7658">+D3405</f>
        <v>0</v>
      </c>
      <c r="AQ3405" s="190">
        <f t="shared" si="7646"/>
        <v>0</v>
      </c>
      <c r="AR3405" s="190">
        <f t="shared" si="7647"/>
        <v>0</v>
      </c>
      <c r="AS3405" s="190">
        <f t="shared" si="7648"/>
        <v>0</v>
      </c>
      <c r="AT3405" s="190">
        <f t="shared" si="7649"/>
        <v>0</v>
      </c>
      <c r="AU3405" s="190">
        <f t="shared" si="7650"/>
        <v>0</v>
      </c>
      <c r="AV3405" s="190">
        <f t="shared" si="7651"/>
        <v>0</v>
      </c>
      <c r="AW3405" s="190">
        <f t="shared" si="7652"/>
        <v>0</v>
      </c>
      <c r="AX3405" s="190">
        <f t="shared" si="7653"/>
        <v>0</v>
      </c>
      <c r="AY3405" s="190">
        <f t="shared" si="7654"/>
        <v>0</v>
      </c>
      <c r="AZ3405" s="190">
        <f t="shared" si="7655"/>
        <v>0</v>
      </c>
      <c r="BA3405" s="190">
        <f t="shared" si="7656"/>
        <v>0</v>
      </c>
    </row>
    <row r="3406" spans="1:53" x14ac:dyDescent="0.25">
      <c r="A3406" s="193" t="s">
        <v>119</v>
      </c>
      <c r="B3406" s="376"/>
      <c r="C3406" s="86" t="s">
        <v>242</v>
      </c>
      <c r="D3406" s="87">
        <f>+D3403*D3381</f>
        <v>0</v>
      </c>
      <c r="E3406" s="87">
        <f t="shared" ref="E3406:O3406" si="7659">+E3403*E3381</f>
        <v>0</v>
      </c>
      <c r="F3406" s="87">
        <f t="shared" si="7659"/>
        <v>0</v>
      </c>
      <c r="G3406" s="87">
        <f t="shared" si="7659"/>
        <v>137.79441272088198</v>
      </c>
      <c r="H3406" s="87">
        <f t="shared" si="7659"/>
        <v>0</v>
      </c>
      <c r="I3406" s="87">
        <f t="shared" si="7659"/>
        <v>0</v>
      </c>
      <c r="J3406" s="87">
        <f t="shared" si="7659"/>
        <v>4.9658978963138454</v>
      </c>
      <c r="K3406" s="87">
        <f t="shared" si="7659"/>
        <v>69.201078564687748</v>
      </c>
      <c r="L3406" s="87">
        <f t="shared" si="7659"/>
        <v>80.472795948022338</v>
      </c>
      <c r="M3406" s="87">
        <f t="shared" si="7659"/>
        <v>0</v>
      </c>
      <c r="N3406" s="87">
        <f t="shared" si="7659"/>
        <v>0</v>
      </c>
      <c r="O3406" s="159">
        <f t="shared" si="7659"/>
        <v>0</v>
      </c>
      <c r="P3406" s="159"/>
      <c r="AP3406" s="190">
        <f t="shared" si="7658"/>
        <v>0</v>
      </c>
      <c r="AQ3406" s="190">
        <f t="shared" si="7646"/>
        <v>0</v>
      </c>
      <c r="AR3406" s="190">
        <f t="shared" si="7647"/>
        <v>0</v>
      </c>
      <c r="AS3406" s="190">
        <f t="shared" si="7648"/>
        <v>137.79441272088198</v>
      </c>
      <c r="AT3406" s="190">
        <f t="shared" si="7649"/>
        <v>0</v>
      </c>
      <c r="AU3406" s="190">
        <f t="shared" si="7650"/>
        <v>0</v>
      </c>
      <c r="AV3406" s="190">
        <f t="shared" si="7651"/>
        <v>4.9658978963138454</v>
      </c>
      <c r="AW3406" s="190">
        <f t="shared" si="7652"/>
        <v>69.201078564687748</v>
      </c>
      <c r="AX3406" s="190">
        <f t="shared" si="7653"/>
        <v>80.472795948022338</v>
      </c>
      <c r="AY3406" s="190">
        <f t="shared" si="7654"/>
        <v>0</v>
      </c>
      <c r="AZ3406" s="190">
        <f t="shared" si="7655"/>
        <v>0</v>
      </c>
      <c r="BA3406" s="190">
        <f t="shared" si="7656"/>
        <v>0</v>
      </c>
    </row>
    <row r="3407" spans="1:53" x14ac:dyDescent="0.25">
      <c r="A3407" s="193" t="s">
        <v>119</v>
      </c>
      <c r="B3407" s="376"/>
      <c r="C3407" s="86" t="s">
        <v>243</v>
      </c>
      <c r="D3407" s="87">
        <f>+D3403*D3382</f>
        <v>0</v>
      </c>
      <c r="E3407" s="87">
        <f t="shared" ref="E3407:O3407" si="7660">+E3403*E3382</f>
        <v>0</v>
      </c>
      <c r="F3407" s="87">
        <f t="shared" si="7660"/>
        <v>0</v>
      </c>
      <c r="G3407" s="87">
        <f t="shared" si="7660"/>
        <v>110.93802665304842</v>
      </c>
      <c r="H3407" s="87">
        <f t="shared" si="7660"/>
        <v>0</v>
      </c>
      <c r="I3407" s="87">
        <f t="shared" si="7660"/>
        <v>0</v>
      </c>
      <c r="J3407" s="87">
        <f t="shared" si="7660"/>
        <v>8.0488474927952662</v>
      </c>
      <c r="K3407" s="87">
        <f t="shared" si="7660"/>
        <v>50.197573540246545</v>
      </c>
      <c r="L3407" s="87">
        <f t="shared" si="7660"/>
        <v>2.4685432278758799</v>
      </c>
      <c r="M3407" s="87">
        <f t="shared" si="7660"/>
        <v>0</v>
      </c>
      <c r="N3407" s="87">
        <f t="shared" si="7660"/>
        <v>0</v>
      </c>
      <c r="O3407" s="159">
        <f t="shared" si="7660"/>
        <v>0</v>
      </c>
      <c r="P3407" s="159"/>
      <c r="AP3407" s="190">
        <f t="shared" si="7658"/>
        <v>0</v>
      </c>
      <c r="AQ3407" s="190">
        <f t="shared" si="7646"/>
        <v>0</v>
      </c>
      <c r="AR3407" s="190">
        <f t="shared" si="7647"/>
        <v>0</v>
      </c>
      <c r="AS3407" s="190">
        <f t="shared" si="7648"/>
        <v>110.93802665304842</v>
      </c>
      <c r="AT3407" s="190">
        <f t="shared" si="7649"/>
        <v>0</v>
      </c>
      <c r="AU3407" s="190">
        <f t="shared" si="7650"/>
        <v>0</v>
      </c>
      <c r="AV3407" s="190">
        <f t="shared" si="7651"/>
        <v>8.0488474927952662</v>
      </c>
      <c r="AW3407" s="190">
        <f t="shared" si="7652"/>
        <v>50.197573540246545</v>
      </c>
      <c r="AX3407" s="190">
        <f t="shared" si="7653"/>
        <v>2.4685432278758799</v>
      </c>
      <c r="AY3407" s="190">
        <f t="shared" si="7654"/>
        <v>0</v>
      </c>
      <c r="AZ3407" s="190">
        <f t="shared" si="7655"/>
        <v>0</v>
      </c>
      <c r="BA3407" s="190">
        <f t="shared" si="7656"/>
        <v>0</v>
      </c>
    </row>
    <row r="3408" spans="1:53" ht="15.75" thickBot="1" x14ac:dyDescent="0.3">
      <c r="A3408" s="193" t="s">
        <v>119</v>
      </c>
      <c r="B3408" s="376"/>
      <c r="C3408" s="96" t="s">
        <v>244</v>
      </c>
      <c r="D3408" s="251">
        <f>+D3403*D3383</f>
        <v>0</v>
      </c>
      <c r="E3408" s="251">
        <f t="shared" ref="E3408:O3408" si="7661">+E3403*E3383</f>
        <v>0</v>
      </c>
      <c r="F3408" s="251">
        <f t="shared" si="7661"/>
        <v>0</v>
      </c>
      <c r="G3408" s="251">
        <v>175</v>
      </c>
      <c r="H3408" s="251">
        <f t="shared" si="7661"/>
        <v>0</v>
      </c>
      <c r="I3408" s="251">
        <f t="shared" si="7661"/>
        <v>0</v>
      </c>
      <c r="J3408" s="251">
        <f t="shared" si="7661"/>
        <v>0</v>
      </c>
      <c r="K3408" s="251">
        <f t="shared" si="7661"/>
        <v>0</v>
      </c>
      <c r="L3408" s="251">
        <f t="shared" si="7661"/>
        <v>0</v>
      </c>
      <c r="M3408" s="251">
        <f t="shared" si="7661"/>
        <v>0</v>
      </c>
      <c r="N3408" s="251">
        <f t="shared" si="7661"/>
        <v>0</v>
      </c>
      <c r="O3408" s="251">
        <f t="shared" si="7661"/>
        <v>0</v>
      </c>
      <c r="P3408" s="169">
        <f t="shared" si="7645"/>
        <v>175</v>
      </c>
      <c r="AP3408" s="190">
        <f t="shared" si="7658"/>
        <v>0</v>
      </c>
      <c r="AQ3408" s="190">
        <f t="shared" si="7646"/>
        <v>0</v>
      </c>
      <c r="AR3408" s="190">
        <f t="shared" si="7647"/>
        <v>0</v>
      </c>
      <c r="AS3408" s="190">
        <f t="shared" si="7648"/>
        <v>175</v>
      </c>
      <c r="AT3408" s="190">
        <f t="shared" si="7649"/>
        <v>0</v>
      </c>
      <c r="AU3408" s="190">
        <f t="shared" si="7650"/>
        <v>0</v>
      </c>
      <c r="AV3408" s="190">
        <f t="shared" si="7651"/>
        <v>0</v>
      </c>
      <c r="AW3408" s="190">
        <f t="shared" si="7652"/>
        <v>0</v>
      </c>
      <c r="AX3408" s="190">
        <f t="shared" si="7653"/>
        <v>0</v>
      </c>
      <c r="AY3408" s="190">
        <f t="shared" si="7654"/>
        <v>0</v>
      </c>
      <c r="AZ3408" s="190">
        <f t="shared" si="7655"/>
        <v>0</v>
      </c>
      <c r="BA3408" s="190">
        <f t="shared" si="7656"/>
        <v>0</v>
      </c>
    </row>
    <row r="3409" spans="1:19" x14ac:dyDescent="0.25">
      <c r="A3409" s="193" t="s">
        <v>119</v>
      </c>
      <c r="B3409" s="376"/>
      <c r="C3409" s="99" t="s">
        <v>245</v>
      </c>
      <c r="D3409" s="100">
        <f>+IFERROR(D3372/D3391/30,0)</f>
        <v>0</v>
      </c>
      <c r="E3409" s="100">
        <f t="shared" ref="E3409:O3409" si="7662">+IFERROR(E3372/E3391/30,0)</f>
        <v>0</v>
      </c>
      <c r="F3409" s="100">
        <f t="shared" si="7662"/>
        <v>0</v>
      </c>
      <c r="G3409" s="100">
        <f t="shared" si="7662"/>
        <v>391.41686359543263</v>
      </c>
      <c r="H3409" s="100">
        <f t="shared" si="7662"/>
        <v>0</v>
      </c>
      <c r="I3409" s="100">
        <f t="shared" si="7662"/>
        <v>0</v>
      </c>
      <c r="J3409" s="100">
        <f t="shared" si="7662"/>
        <v>33.000000000000007</v>
      </c>
      <c r="K3409" s="100">
        <f t="shared" si="7662"/>
        <v>600</v>
      </c>
      <c r="L3409" s="100">
        <f t="shared" si="7662"/>
        <v>325</v>
      </c>
      <c r="M3409" s="100">
        <f t="shared" si="7662"/>
        <v>0</v>
      </c>
      <c r="N3409" s="100">
        <f t="shared" si="7662"/>
        <v>0</v>
      </c>
      <c r="O3409" s="167">
        <f t="shared" si="7662"/>
        <v>0</v>
      </c>
      <c r="P3409" s="167">
        <f t="shared" si="7645"/>
        <v>1349.4168635954327</v>
      </c>
    </row>
    <row r="3410" spans="1:19" x14ac:dyDescent="0.25">
      <c r="A3410" s="193" t="s">
        <v>119</v>
      </c>
      <c r="B3410" s="376"/>
      <c r="C3410" s="86" t="s">
        <v>246</v>
      </c>
      <c r="D3410" s="266">
        <f t="shared" ref="D3410:O3410" si="7663">+IFERROR(D3373/D3392/30,0)</f>
        <v>0</v>
      </c>
      <c r="E3410" s="266">
        <f t="shared" si="7663"/>
        <v>0</v>
      </c>
      <c r="F3410" s="266">
        <f t="shared" si="7663"/>
        <v>0</v>
      </c>
      <c r="G3410" s="266">
        <f t="shared" si="7663"/>
        <v>207.5231015474067</v>
      </c>
      <c r="H3410" s="266">
        <f t="shared" si="7663"/>
        <v>0</v>
      </c>
      <c r="I3410" s="266">
        <f t="shared" si="7663"/>
        <v>0</v>
      </c>
      <c r="J3410" s="266">
        <f t="shared" si="7663"/>
        <v>19.985254610890891</v>
      </c>
      <c r="K3410" s="266">
        <f t="shared" si="7663"/>
        <v>480.60134789506554</v>
      </c>
      <c r="L3410" s="266">
        <f t="shared" si="7663"/>
        <v>242.05866082410179</v>
      </c>
      <c r="M3410" s="266">
        <f t="shared" si="7663"/>
        <v>0</v>
      </c>
      <c r="N3410" s="266">
        <f t="shared" si="7663"/>
        <v>0</v>
      </c>
      <c r="O3410" s="267">
        <f t="shared" si="7663"/>
        <v>0</v>
      </c>
      <c r="P3410" s="159">
        <f t="shared" si="7645"/>
        <v>950.16836487746502</v>
      </c>
    </row>
    <row r="3411" spans="1:19" x14ac:dyDescent="0.25">
      <c r="A3411" s="193" t="s">
        <v>119</v>
      </c>
      <c r="B3411" s="376"/>
      <c r="C3411" s="86" t="s">
        <v>247</v>
      </c>
      <c r="D3411" s="266">
        <f t="shared" ref="D3411:O3411" si="7664">+IFERROR(D3374/D3393/30,0)</f>
        <v>0</v>
      </c>
      <c r="E3411" s="266">
        <f t="shared" si="7664"/>
        <v>0</v>
      </c>
      <c r="F3411" s="266">
        <f t="shared" si="7664"/>
        <v>0</v>
      </c>
      <c r="G3411" s="266">
        <f t="shared" si="7664"/>
        <v>0</v>
      </c>
      <c r="H3411" s="266">
        <f t="shared" si="7664"/>
        <v>0</v>
      </c>
      <c r="I3411" s="266">
        <f t="shared" si="7664"/>
        <v>0</v>
      </c>
      <c r="J3411" s="266">
        <f t="shared" si="7664"/>
        <v>0</v>
      </c>
      <c r="K3411" s="266">
        <f t="shared" si="7664"/>
        <v>0</v>
      </c>
      <c r="L3411" s="266">
        <f t="shared" si="7664"/>
        <v>0</v>
      </c>
      <c r="M3411" s="266">
        <f t="shared" si="7664"/>
        <v>0</v>
      </c>
      <c r="N3411" s="266">
        <f t="shared" si="7664"/>
        <v>0</v>
      </c>
      <c r="O3411" s="267">
        <f t="shared" si="7664"/>
        <v>0</v>
      </c>
      <c r="P3411" s="159">
        <f t="shared" si="7645"/>
        <v>0</v>
      </c>
    </row>
    <row r="3412" spans="1:19" x14ac:dyDescent="0.25">
      <c r="A3412" s="193" t="s">
        <v>119</v>
      </c>
      <c r="B3412" s="376"/>
      <c r="C3412" s="86" t="s">
        <v>248</v>
      </c>
      <c r="D3412" s="266">
        <f t="shared" ref="D3412:O3412" si="7665">+IFERROR(D3375/D3394/30,0)</f>
        <v>0</v>
      </c>
      <c r="E3412" s="266">
        <f t="shared" si="7665"/>
        <v>0</v>
      </c>
      <c r="F3412" s="266">
        <f t="shared" si="7665"/>
        <v>0</v>
      </c>
      <c r="G3412" s="266">
        <f t="shared" si="7665"/>
        <v>101.87466101414824</v>
      </c>
      <c r="H3412" s="266">
        <f t="shared" si="7665"/>
        <v>0</v>
      </c>
      <c r="I3412" s="266">
        <f t="shared" si="7665"/>
        <v>0</v>
      </c>
      <c r="J3412" s="266">
        <f t="shared" si="7665"/>
        <v>4.9658978963138454</v>
      </c>
      <c r="K3412" s="266">
        <f t="shared" si="7665"/>
        <v>69.201078564687748</v>
      </c>
      <c r="L3412" s="266">
        <f t="shared" si="7665"/>
        <v>80.472795948022338</v>
      </c>
      <c r="M3412" s="266">
        <f t="shared" si="7665"/>
        <v>0</v>
      </c>
      <c r="N3412" s="266">
        <f t="shared" si="7665"/>
        <v>0</v>
      </c>
      <c r="O3412" s="267">
        <f t="shared" si="7665"/>
        <v>0</v>
      </c>
      <c r="P3412" s="159">
        <f t="shared" si="7645"/>
        <v>256.51443342317219</v>
      </c>
    </row>
    <row r="3413" spans="1:19" x14ac:dyDescent="0.25">
      <c r="A3413" s="193" t="s">
        <v>119</v>
      </c>
      <c r="B3413" s="376"/>
      <c r="C3413" s="86" t="s">
        <v>249</v>
      </c>
      <c r="D3413" s="87">
        <f t="shared" ref="D3413:O3413" si="7666">+IFERROR(D3376/D3395/30,0)</f>
        <v>0</v>
      </c>
      <c r="E3413" s="87">
        <f t="shared" si="7666"/>
        <v>0</v>
      </c>
      <c r="F3413" s="87">
        <f t="shared" si="7666"/>
        <v>0</v>
      </c>
      <c r="G3413" s="87">
        <f t="shared" si="7666"/>
        <v>82.019101033877647</v>
      </c>
      <c r="H3413" s="87">
        <f t="shared" si="7666"/>
        <v>0</v>
      </c>
      <c r="I3413" s="87">
        <f t="shared" si="7666"/>
        <v>0</v>
      </c>
      <c r="J3413" s="87">
        <f t="shared" si="7666"/>
        <v>8.0488474927952662</v>
      </c>
      <c r="K3413" s="87">
        <f t="shared" si="7666"/>
        <v>50.197573540246552</v>
      </c>
      <c r="L3413" s="87">
        <f t="shared" si="7666"/>
        <v>2.4685432278758799</v>
      </c>
      <c r="M3413" s="87">
        <f t="shared" si="7666"/>
        <v>0</v>
      </c>
      <c r="N3413" s="87">
        <f t="shared" si="7666"/>
        <v>0</v>
      </c>
      <c r="O3413" s="159">
        <f t="shared" si="7666"/>
        <v>0</v>
      </c>
      <c r="P3413" s="159">
        <f t="shared" si="7645"/>
        <v>142.73406529479533</v>
      </c>
    </row>
    <row r="3414" spans="1:19" ht="15.75" thickBot="1" x14ac:dyDescent="0.3">
      <c r="A3414" s="193" t="s">
        <v>119</v>
      </c>
      <c r="B3414" s="376"/>
      <c r="C3414" s="96" t="s">
        <v>250</v>
      </c>
      <c r="D3414" s="168">
        <f t="shared" ref="D3414:O3414" si="7667">+IFERROR(D3377/D3396/30,0)</f>
        <v>0</v>
      </c>
      <c r="E3414" s="168">
        <f t="shared" si="7667"/>
        <v>0</v>
      </c>
      <c r="F3414" s="168">
        <f t="shared" si="7667"/>
        <v>0</v>
      </c>
      <c r="G3414" s="168">
        <f t="shared" si="7667"/>
        <v>0</v>
      </c>
      <c r="H3414" s="168">
        <f t="shared" si="7667"/>
        <v>0</v>
      </c>
      <c r="I3414" s="168">
        <f t="shared" si="7667"/>
        <v>0</v>
      </c>
      <c r="J3414" s="168">
        <f t="shared" si="7667"/>
        <v>0</v>
      </c>
      <c r="K3414" s="168">
        <f t="shared" si="7667"/>
        <v>0</v>
      </c>
      <c r="L3414" s="168">
        <f t="shared" si="7667"/>
        <v>0</v>
      </c>
      <c r="M3414" s="168">
        <f t="shared" si="7667"/>
        <v>0</v>
      </c>
      <c r="N3414" s="168">
        <f t="shared" si="7667"/>
        <v>0</v>
      </c>
      <c r="O3414" s="169">
        <f t="shared" si="7667"/>
        <v>0</v>
      </c>
      <c r="P3414" s="169">
        <f t="shared" si="7645"/>
        <v>0</v>
      </c>
    </row>
    <row r="3415" spans="1:19" ht="15.75" thickBot="1" x14ac:dyDescent="0.3">
      <c r="A3415" s="193" t="s">
        <v>119</v>
      </c>
      <c r="B3415" s="376"/>
      <c r="C3415" s="183" t="s">
        <v>13</v>
      </c>
      <c r="D3415" s="72"/>
      <c r="E3415" s="72"/>
      <c r="F3415" s="72"/>
      <c r="G3415" s="72">
        <v>42.8</v>
      </c>
      <c r="H3415" s="72"/>
      <c r="I3415" s="72">
        <v>30</v>
      </c>
      <c r="J3415" s="72">
        <v>30</v>
      </c>
      <c r="K3415" s="72">
        <v>30</v>
      </c>
      <c r="L3415" s="72">
        <v>30</v>
      </c>
      <c r="M3415" s="72"/>
      <c r="N3415" s="72"/>
      <c r="O3415" s="72"/>
      <c r="P3415" s="184"/>
    </row>
    <row r="3416" spans="1:19" x14ac:dyDescent="0.25">
      <c r="A3416" s="193" t="s">
        <v>119</v>
      </c>
      <c r="B3416" s="376"/>
      <c r="C3416" s="99" t="s">
        <v>4</v>
      </c>
      <c r="D3416" s="100" t="e">
        <f>+D3409/D3415*30</f>
        <v>#DIV/0!</v>
      </c>
      <c r="E3416" s="100" t="e">
        <f t="shared" ref="E3416" si="7668">+E3409/E3415*30</f>
        <v>#DIV/0!</v>
      </c>
      <c r="F3416" s="100" t="e">
        <f t="shared" ref="F3416" si="7669">+F3409/F3415*30</f>
        <v>#DIV/0!</v>
      </c>
      <c r="G3416" s="100">
        <f t="shared" ref="G3416" si="7670">+G3409/G3415*30</f>
        <v>274.35761466969581</v>
      </c>
      <c r="H3416" s="100" t="e">
        <f t="shared" ref="H3416" si="7671">+H3409/H3415*30</f>
        <v>#DIV/0!</v>
      </c>
      <c r="I3416" s="100">
        <f t="shared" ref="I3416" si="7672">+I3409/I3415*30</f>
        <v>0</v>
      </c>
      <c r="J3416" s="100">
        <f t="shared" ref="J3416" si="7673">+J3409/J3415*30</f>
        <v>33.000000000000007</v>
      </c>
      <c r="K3416" s="100">
        <f t="shared" ref="K3416" si="7674">+K3409/K3415*30</f>
        <v>600</v>
      </c>
      <c r="L3416" s="100">
        <f t="shared" ref="L3416" si="7675">+L3409/L3415*30</f>
        <v>325</v>
      </c>
      <c r="M3416" s="100" t="e">
        <f t="shared" ref="M3416" si="7676">+M3409/M3415*30</f>
        <v>#DIV/0!</v>
      </c>
      <c r="N3416" s="100" t="e">
        <f t="shared" ref="N3416" si="7677">+N3409/N3415*30</f>
        <v>#DIV/0!</v>
      </c>
      <c r="O3416" s="167" t="e">
        <f t="shared" ref="O3416" si="7678">+O3409/O3415*30</f>
        <v>#DIV/0!</v>
      </c>
      <c r="P3416" s="167" t="e">
        <f>SUM(D3416:O3416)</f>
        <v>#DIV/0!</v>
      </c>
      <c r="Q3416" s="197"/>
      <c r="S3416" s="190"/>
    </row>
    <row r="3417" spans="1:19" x14ac:dyDescent="0.25">
      <c r="A3417" s="193" t="s">
        <v>119</v>
      </c>
      <c r="B3417" s="376"/>
      <c r="C3417" s="86" t="s">
        <v>216</v>
      </c>
      <c r="D3417" s="87" t="e">
        <f>+D3410/D3415*30</f>
        <v>#DIV/0!</v>
      </c>
      <c r="E3417" s="87" t="e">
        <f t="shared" ref="E3417:O3417" si="7679">+E3410/E3415*30</f>
        <v>#DIV/0!</v>
      </c>
      <c r="F3417" s="87" t="e">
        <f t="shared" si="7679"/>
        <v>#DIV/0!</v>
      </c>
      <c r="G3417" s="87">
        <f t="shared" si="7679"/>
        <v>145.46011790706078</v>
      </c>
      <c r="H3417" s="87" t="e">
        <f t="shared" si="7679"/>
        <v>#DIV/0!</v>
      </c>
      <c r="I3417" s="87">
        <f t="shared" si="7679"/>
        <v>0</v>
      </c>
      <c r="J3417" s="87">
        <f t="shared" si="7679"/>
        <v>19.985254610890891</v>
      </c>
      <c r="K3417" s="87">
        <f t="shared" si="7679"/>
        <v>480.60134789506554</v>
      </c>
      <c r="L3417" s="87">
        <f t="shared" si="7679"/>
        <v>242.05866082410179</v>
      </c>
      <c r="M3417" s="87" t="e">
        <f t="shared" si="7679"/>
        <v>#DIV/0!</v>
      </c>
      <c r="N3417" s="87" t="e">
        <f t="shared" si="7679"/>
        <v>#DIV/0!</v>
      </c>
      <c r="O3417" s="159" t="e">
        <f t="shared" si="7679"/>
        <v>#DIV/0!</v>
      </c>
      <c r="P3417" s="159" t="e">
        <f t="shared" ref="P3417:P3421" si="7680">SUM(D3417:O3417)</f>
        <v>#DIV/0!</v>
      </c>
    </row>
    <row r="3418" spans="1:19" x14ac:dyDescent="0.25">
      <c r="A3418" s="193" t="s">
        <v>119</v>
      </c>
      <c r="B3418" s="376"/>
      <c r="C3418" s="86" t="s">
        <v>217</v>
      </c>
      <c r="D3418" s="87" t="e">
        <f>+D3411/D3415*30</f>
        <v>#DIV/0!</v>
      </c>
      <c r="E3418" s="87" t="e">
        <f t="shared" ref="E3418:O3418" si="7681">+E3411/E3415*30</f>
        <v>#DIV/0!</v>
      </c>
      <c r="F3418" s="87" t="e">
        <f t="shared" si="7681"/>
        <v>#DIV/0!</v>
      </c>
      <c r="G3418" s="87">
        <f t="shared" si="7681"/>
        <v>0</v>
      </c>
      <c r="H3418" s="87" t="e">
        <f t="shared" si="7681"/>
        <v>#DIV/0!</v>
      </c>
      <c r="I3418" s="87">
        <f t="shared" si="7681"/>
        <v>0</v>
      </c>
      <c r="J3418" s="87">
        <f t="shared" si="7681"/>
        <v>0</v>
      </c>
      <c r="K3418" s="87">
        <f t="shared" si="7681"/>
        <v>0</v>
      </c>
      <c r="L3418" s="87">
        <f t="shared" si="7681"/>
        <v>0</v>
      </c>
      <c r="M3418" s="87" t="e">
        <f t="shared" si="7681"/>
        <v>#DIV/0!</v>
      </c>
      <c r="N3418" s="87" t="e">
        <f t="shared" si="7681"/>
        <v>#DIV/0!</v>
      </c>
      <c r="O3418" s="159" t="e">
        <f t="shared" si="7681"/>
        <v>#DIV/0!</v>
      </c>
      <c r="P3418" s="159"/>
    </row>
    <row r="3419" spans="1:19" x14ac:dyDescent="0.25">
      <c r="A3419" s="193" t="s">
        <v>119</v>
      </c>
      <c r="B3419" s="376"/>
      <c r="C3419" s="86" t="s">
        <v>218</v>
      </c>
      <c r="D3419" s="87" t="e">
        <f>+D3412/D3415*30</f>
        <v>#DIV/0!</v>
      </c>
      <c r="E3419" s="87" t="e">
        <f t="shared" ref="E3419:O3419" si="7682">+E3412/E3415*30</f>
        <v>#DIV/0!</v>
      </c>
      <c r="F3419" s="87" t="e">
        <f t="shared" si="7682"/>
        <v>#DIV/0!</v>
      </c>
      <c r="G3419" s="87">
        <f t="shared" si="7682"/>
        <v>71.407472673468391</v>
      </c>
      <c r="H3419" s="87" t="e">
        <f t="shared" si="7682"/>
        <v>#DIV/0!</v>
      </c>
      <c r="I3419" s="87">
        <f t="shared" si="7682"/>
        <v>0</v>
      </c>
      <c r="J3419" s="87">
        <f t="shared" si="7682"/>
        <v>4.9658978963138454</v>
      </c>
      <c r="K3419" s="87">
        <f t="shared" si="7682"/>
        <v>69.201078564687748</v>
      </c>
      <c r="L3419" s="87">
        <f t="shared" si="7682"/>
        <v>80.472795948022338</v>
      </c>
      <c r="M3419" s="87" t="e">
        <f t="shared" si="7682"/>
        <v>#DIV/0!</v>
      </c>
      <c r="N3419" s="87" t="e">
        <f t="shared" si="7682"/>
        <v>#DIV/0!</v>
      </c>
      <c r="O3419" s="159" t="e">
        <f t="shared" si="7682"/>
        <v>#DIV/0!</v>
      </c>
      <c r="P3419" s="159"/>
    </row>
    <row r="3420" spans="1:19" x14ac:dyDescent="0.25">
      <c r="A3420" s="193" t="s">
        <v>119</v>
      </c>
      <c r="B3420" s="376"/>
      <c r="C3420" s="86" t="s">
        <v>219</v>
      </c>
      <c r="D3420" s="87" t="e">
        <f>+D3413/D3415*30</f>
        <v>#DIV/0!</v>
      </c>
      <c r="E3420" s="87" t="e">
        <f t="shared" ref="E3420:O3420" si="7683">+E3413/E3415*30</f>
        <v>#DIV/0!</v>
      </c>
      <c r="F3420" s="87" t="e">
        <f t="shared" si="7683"/>
        <v>#DIV/0!</v>
      </c>
      <c r="G3420" s="87">
        <f t="shared" si="7683"/>
        <v>57.490024089166582</v>
      </c>
      <c r="H3420" s="87" t="e">
        <f t="shared" si="7683"/>
        <v>#DIV/0!</v>
      </c>
      <c r="I3420" s="87">
        <f t="shared" si="7683"/>
        <v>0</v>
      </c>
      <c r="J3420" s="87">
        <f t="shared" si="7683"/>
        <v>8.0488474927952662</v>
      </c>
      <c r="K3420" s="87">
        <f t="shared" si="7683"/>
        <v>50.197573540246552</v>
      </c>
      <c r="L3420" s="87">
        <f t="shared" si="7683"/>
        <v>2.4685432278758799</v>
      </c>
      <c r="M3420" s="87" t="e">
        <f t="shared" si="7683"/>
        <v>#DIV/0!</v>
      </c>
      <c r="N3420" s="87" t="e">
        <f t="shared" si="7683"/>
        <v>#DIV/0!</v>
      </c>
      <c r="O3420" s="159" t="e">
        <f t="shared" si="7683"/>
        <v>#DIV/0!</v>
      </c>
      <c r="P3420" s="159"/>
    </row>
    <row r="3421" spans="1:19" ht="15.75" thickBot="1" x14ac:dyDescent="0.3">
      <c r="A3421" s="193" t="s">
        <v>119</v>
      </c>
      <c r="B3421" s="376"/>
      <c r="C3421" s="96" t="s">
        <v>238</v>
      </c>
      <c r="D3421" s="168" t="e">
        <f>+D3414/D3415*30</f>
        <v>#DIV/0!</v>
      </c>
      <c r="E3421" s="168" t="e">
        <f t="shared" ref="E3421:O3421" si="7684">+E3414/E3415*30</f>
        <v>#DIV/0!</v>
      </c>
      <c r="F3421" s="168" t="e">
        <f t="shared" si="7684"/>
        <v>#DIV/0!</v>
      </c>
      <c r="G3421" s="168">
        <f t="shared" si="7684"/>
        <v>0</v>
      </c>
      <c r="H3421" s="168" t="e">
        <f t="shared" si="7684"/>
        <v>#DIV/0!</v>
      </c>
      <c r="I3421" s="168">
        <f t="shared" si="7684"/>
        <v>0</v>
      </c>
      <c r="J3421" s="168">
        <f t="shared" si="7684"/>
        <v>0</v>
      </c>
      <c r="K3421" s="168">
        <f t="shared" si="7684"/>
        <v>0</v>
      </c>
      <c r="L3421" s="168">
        <f t="shared" si="7684"/>
        <v>0</v>
      </c>
      <c r="M3421" s="168" t="e">
        <f t="shared" si="7684"/>
        <v>#DIV/0!</v>
      </c>
      <c r="N3421" s="168" t="e">
        <f t="shared" si="7684"/>
        <v>#DIV/0!</v>
      </c>
      <c r="O3421" s="169" t="e">
        <f t="shared" si="7684"/>
        <v>#DIV/0!</v>
      </c>
      <c r="P3421" s="169" t="e">
        <f t="shared" si="7680"/>
        <v>#DIV/0!</v>
      </c>
    </row>
    <row r="3422" spans="1:19" x14ac:dyDescent="0.25">
      <c r="A3422" s="193" t="s">
        <v>119</v>
      </c>
      <c r="B3422" s="376"/>
      <c r="C3422" s="76" t="s">
        <v>8</v>
      </c>
      <c r="D3422" s="170">
        <f t="shared" ref="D3422:O3422" si="7685">+D3391/D3385</f>
        <v>1.3451903907933349</v>
      </c>
      <c r="E3422" s="170">
        <f t="shared" si="7685"/>
        <v>1.3156840370201459</v>
      </c>
      <c r="F3422" s="170">
        <f t="shared" si="7685"/>
        <v>1.3156840370201459</v>
      </c>
      <c r="G3422" s="170">
        <f t="shared" si="7685"/>
        <v>1.352587693045135</v>
      </c>
      <c r="H3422" s="170">
        <f t="shared" si="7685"/>
        <v>1</v>
      </c>
      <c r="I3422" s="170">
        <f t="shared" si="7685"/>
        <v>1</v>
      </c>
      <c r="J3422" s="170">
        <f t="shared" si="7685"/>
        <v>1</v>
      </c>
      <c r="K3422" s="170">
        <f t="shared" si="7685"/>
        <v>1</v>
      </c>
      <c r="L3422" s="170">
        <f t="shared" si="7685"/>
        <v>1</v>
      </c>
      <c r="M3422" s="170">
        <f t="shared" si="7685"/>
        <v>1.3451903907933347</v>
      </c>
      <c r="N3422" s="170">
        <f t="shared" si="7685"/>
        <v>1.3451903907933345</v>
      </c>
      <c r="O3422" s="171">
        <f t="shared" si="7685"/>
        <v>1.3451903907933347</v>
      </c>
      <c r="P3422" s="171"/>
    </row>
    <row r="3423" spans="1:19" x14ac:dyDescent="0.25">
      <c r="A3423" s="193" t="s">
        <v>119</v>
      </c>
      <c r="B3423" s="376"/>
      <c r="C3423" s="77" t="s">
        <v>6</v>
      </c>
      <c r="D3423" s="172">
        <f>+VLOOKUP(D3371,Conversion!$B$33:$N$71,(MATCH('Measured TV opt-pt'!D3370,butget_aylar_opt,0)+1),0)</f>
        <v>1.4212830229615727</v>
      </c>
      <c r="E3423" s="172">
        <f>+VLOOKUP(E3371,Conversion!$B$33:$N$71,(MATCH('Measured TV opt-pt'!E3370,butget_aylar_opt,0)+1),0)</f>
        <v>1.3879412224131498</v>
      </c>
      <c r="F3423" s="172">
        <f>+VLOOKUP(F3371,Conversion!$B$33:$N$71,(MATCH('Measured TV opt-pt'!F3370,butget_aylar_opt,0)+1),0)</f>
        <v>1.3879412224131498</v>
      </c>
      <c r="G3423" s="172">
        <f>+VLOOKUP(G3371,Conversion!$B$33:$N$71,(MATCH('Measured TV opt-pt'!G3370,butget_aylar_opt,0)+1),0)</f>
        <v>1.4395267054790617</v>
      </c>
      <c r="H3423" s="172">
        <f>+VLOOKUP(H3371,Conversion!$B$33:$N$71,(MATCH('Measured TV opt-pt'!H3370,butget_aylar_opt,0)+1),0)</f>
        <v>1</v>
      </c>
      <c r="I3423" s="172">
        <f>+VLOOKUP(I3371,Conversion!$B$33:$N$71,(MATCH('Measured TV opt-pt'!I3370,butget_aylar_opt,0)+1),0)</f>
        <v>1</v>
      </c>
      <c r="J3423" s="172">
        <f>+VLOOKUP(J3371,Conversion!$B$33:$N$71,(MATCH('Measured TV opt-pt'!J3370,butget_aylar_opt,0)+1),0)</f>
        <v>1</v>
      </c>
      <c r="K3423" s="172">
        <f>+VLOOKUP(K3371,Conversion!$B$33:$N$71,(MATCH('Measured TV opt-pt'!K3370,butget_aylar_opt,0)+1),0)</f>
        <v>1</v>
      </c>
      <c r="L3423" s="172">
        <f>+VLOOKUP(L3371,Conversion!$B$33:$N$71,(MATCH('Measured TV opt-pt'!L3370,butget_aylar_opt,0)+1),0)</f>
        <v>1</v>
      </c>
      <c r="M3423" s="172">
        <f>+VLOOKUP(M3371,Conversion!$B$33:$N$71,(MATCH('Measured TV opt-pt'!M3370,butget_aylar_opt,0)+1),0)</f>
        <v>1.4212830229615727</v>
      </c>
      <c r="N3423" s="172">
        <f>+VLOOKUP(N3371,Conversion!$B$33:$N$71,(MATCH('Measured TV opt-pt'!N3370,butget_aylar_opt,0)+1),0)</f>
        <v>1.4212830229615727</v>
      </c>
      <c r="O3423" s="173">
        <f>+VLOOKUP(O3371,Conversion!$B$33:$N$71,(MATCH('Measured TV opt-pt'!O3370,butget_aylar_opt,0)+1),0)</f>
        <v>1.4212830229615727</v>
      </c>
      <c r="P3423" s="173"/>
    </row>
    <row r="3424" spans="1:19" ht="15.75" thickBot="1" x14ac:dyDescent="0.3">
      <c r="A3424" s="193" t="s">
        <v>119</v>
      </c>
      <c r="B3424" s="377"/>
      <c r="C3424" s="96" t="s">
        <v>7</v>
      </c>
      <c r="D3424" s="172">
        <f>+VLOOKUP(D3371,Conversion!$B$74:$N$112,(MATCH('Measured TV opt-pt'!D3370,budget_aylar_pt,0)+1),0)</f>
        <v>1.2829327826556853</v>
      </c>
      <c r="E3424" s="172">
        <f>+VLOOKUP(E3371,Conversion!$B$74:$N$112,(MATCH('Measured TV opt-pt'!E3370,budget_aylar_pt,0)+1),0)</f>
        <v>1.2565645216985974</v>
      </c>
      <c r="F3424" s="172">
        <f>+VLOOKUP(F3371,Conversion!$B$74:$N$112,(MATCH('Measured TV opt-pt'!F3370,budget_aylar_pt,0)+1),0)</f>
        <v>1.2565645216985974</v>
      </c>
      <c r="G3424" s="172">
        <f>+VLOOKUP(G3371,Conversion!$B$74:$N$112,(MATCH('Measured TV opt-pt'!G3370,budget_aylar_pt,0)+1),0)</f>
        <v>1.2814557737810139</v>
      </c>
      <c r="H3424" s="172">
        <f>+VLOOKUP(H3371,Conversion!$B$74:$N$112,(MATCH('Measured TV opt-pt'!H3370,budget_aylar_pt,0)+1),0)</f>
        <v>1</v>
      </c>
      <c r="I3424" s="172">
        <f>+VLOOKUP(I3371,Conversion!$B$74:$N$112,(MATCH('Measured TV opt-pt'!I3370,budget_aylar_pt,0)+1),0)</f>
        <v>1</v>
      </c>
      <c r="J3424" s="172">
        <f>+VLOOKUP(J3371,Conversion!$B$74:$N$112,(MATCH('Measured TV opt-pt'!J3370,budget_aylar_pt,0)+1),0)</f>
        <v>1</v>
      </c>
      <c r="K3424" s="172">
        <f>+VLOOKUP(K3371,Conversion!$B$74:$N$112,(MATCH('Measured TV opt-pt'!K3370,budget_aylar_pt,0)+1),0)</f>
        <v>1</v>
      </c>
      <c r="L3424" s="172">
        <f>+VLOOKUP(L3371,Conversion!$B$74:$N$112,(MATCH('Measured TV opt-pt'!L3370,budget_aylar_pt,0)+1),0)</f>
        <v>1</v>
      </c>
      <c r="M3424" s="172">
        <f>+VLOOKUP(M3371,Conversion!$B$74:$N$112,(MATCH('Measured TV opt-pt'!M3370,budget_aylar_pt,0)+1),0)</f>
        <v>1.2829327826556853</v>
      </c>
      <c r="N3424" s="172">
        <f>+VLOOKUP(N3371,Conversion!$B$74:$N$112,(MATCH('Measured TV opt-pt'!N3370,budget_aylar_pt,0)+1),0)</f>
        <v>1.2829327826556853</v>
      </c>
      <c r="O3424" s="173">
        <f>+VLOOKUP(O3371,Conversion!$B$74:$N$112,(MATCH('Measured TV opt-pt'!O3370,budget_aylar_pt,0)+1),0)</f>
        <v>1.2829327826556853</v>
      </c>
      <c r="P3424" s="174"/>
    </row>
    <row r="3425" spans="1:16" ht="21.75" thickBot="1" x14ac:dyDescent="0.3">
      <c r="A3425" s="193" t="s">
        <v>119</v>
      </c>
      <c r="B3425" s="240" t="s">
        <v>126</v>
      </c>
      <c r="C3425" s="74" t="s">
        <v>107</v>
      </c>
      <c r="D3425" s="153">
        <v>1</v>
      </c>
      <c r="E3425" s="153">
        <v>2</v>
      </c>
      <c r="F3425" s="153">
        <v>3</v>
      </c>
      <c r="G3425" s="153">
        <v>4</v>
      </c>
      <c r="H3425" s="153">
        <v>5</v>
      </c>
      <c r="I3425" s="153">
        <v>6</v>
      </c>
      <c r="J3425" s="153">
        <v>7</v>
      </c>
      <c r="K3425" s="153">
        <v>8</v>
      </c>
      <c r="L3425" s="153">
        <v>9</v>
      </c>
      <c r="M3425" s="153">
        <v>10</v>
      </c>
      <c r="N3425" s="153">
        <v>11</v>
      </c>
      <c r="O3425" s="153">
        <v>12</v>
      </c>
      <c r="P3425" s="74" t="s">
        <v>127</v>
      </c>
    </row>
    <row r="3426" spans="1:16" ht="15.75" thickBot="1" x14ac:dyDescent="0.3">
      <c r="A3426" s="193" t="s">
        <v>119</v>
      </c>
      <c r="B3426" s="375" t="s">
        <v>274</v>
      </c>
      <c r="C3426" s="185" t="s">
        <v>33</v>
      </c>
      <c r="D3426" s="186" t="s">
        <v>19</v>
      </c>
      <c r="E3426" s="186" t="s">
        <v>19</v>
      </c>
      <c r="F3426" s="186" t="s">
        <v>19</v>
      </c>
      <c r="G3426" s="186" t="s">
        <v>19</v>
      </c>
      <c r="H3426" s="186" t="s">
        <v>19</v>
      </c>
      <c r="I3426" s="186" t="s">
        <v>19</v>
      </c>
      <c r="J3426" s="186" t="s">
        <v>19</v>
      </c>
      <c r="K3426" s="186" t="s">
        <v>19</v>
      </c>
      <c r="L3426" s="186" t="s">
        <v>19</v>
      </c>
      <c r="M3426" s="186" t="s">
        <v>19</v>
      </c>
      <c r="N3426" s="186" t="s">
        <v>19</v>
      </c>
      <c r="O3426" s="186" t="s">
        <v>19</v>
      </c>
      <c r="P3426" s="188" t="s">
        <v>108</v>
      </c>
    </row>
    <row r="3427" spans="1:16" x14ac:dyDescent="0.25">
      <c r="A3427" s="193" t="s">
        <v>119</v>
      </c>
      <c r="B3427" s="376"/>
      <c r="C3427" s="175" t="s">
        <v>125</v>
      </c>
      <c r="D3427" s="200"/>
      <c r="E3427" s="201"/>
      <c r="F3427" s="201"/>
      <c r="G3427" s="201"/>
      <c r="H3427" s="201"/>
      <c r="I3427" s="201"/>
      <c r="J3427" s="201">
        <v>375453.45447656</v>
      </c>
      <c r="K3427" s="201">
        <v>271022.87792085978</v>
      </c>
      <c r="L3427" s="201"/>
      <c r="M3427" s="201"/>
      <c r="N3427" s="201"/>
      <c r="O3427" s="176"/>
      <c r="P3427" s="176">
        <f>SUM(D3427:O3427)</f>
        <v>646476.33239741973</v>
      </c>
    </row>
    <row r="3428" spans="1:16" x14ac:dyDescent="0.25">
      <c r="A3428" s="193" t="s">
        <v>119</v>
      </c>
      <c r="B3428" s="376"/>
      <c r="C3428" s="86" t="s">
        <v>1</v>
      </c>
      <c r="D3428" s="87">
        <f>+D3459*D3441*30</f>
        <v>0</v>
      </c>
      <c r="E3428" s="87">
        <f t="shared" ref="E3428:O3428" si="7686">+E3459*E3441*30</f>
        <v>0</v>
      </c>
      <c r="F3428" s="87">
        <f t="shared" si="7686"/>
        <v>0</v>
      </c>
      <c r="G3428" s="87">
        <f t="shared" si="7686"/>
        <v>0</v>
      </c>
      <c r="H3428" s="87">
        <f t="shared" si="7686"/>
        <v>0</v>
      </c>
      <c r="I3428" s="87">
        <f t="shared" si="7686"/>
        <v>0</v>
      </c>
      <c r="J3428" s="87">
        <f t="shared" si="7686"/>
        <v>210966.22169019899</v>
      </c>
      <c r="K3428" s="87">
        <f t="shared" si="7686"/>
        <v>213846.37029353017</v>
      </c>
      <c r="L3428" s="87">
        <f t="shared" si="7686"/>
        <v>0</v>
      </c>
      <c r="M3428" s="87">
        <f t="shared" si="7686"/>
        <v>0</v>
      </c>
      <c r="N3428" s="87">
        <f t="shared" si="7686"/>
        <v>0</v>
      </c>
      <c r="O3428" s="159">
        <f t="shared" si="7686"/>
        <v>0</v>
      </c>
      <c r="P3428" s="159">
        <f t="shared" ref="P3428" si="7687">SUM(D3428:O3428)</f>
        <v>424812.59198372916</v>
      </c>
    </row>
    <row r="3429" spans="1:16" x14ac:dyDescent="0.25">
      <c r="A3429" s="193" t="s">
        <v>119</v>
      </c>
      <c r="B3429" s="376"/>
      <c r="C3429" s="86" t="s">
        <v>209</v>
      </c>
      <c r="D3429" s="87">
        <f t="shared" ref="D3429:O3429" si="7688">+D3460*D3442*30</f>
        <v>0</v>
      </c>
      <c r="E3429" s="259">
        <f t="shared" si="7688"/>
        <v>0</v>
      </c>
      <c r="F3429" s="259">
        <f t="shared" si="7688"/>
        <v>0</v>
      </c>
      <c r="G3429" s="259">
        <f t="shared" si="7688"/>
        <v>0</v>
      </c>
      <c r="H3429" s="259">
        <f t="shared" si="7688"/>
        <v>0</v>
      </c>
      <c r="I3429" s="259">
        <f t="shared" si="7688"/>
        <v>0</v>
      </c>
      <c r="J3429" s="259">
        <f t="shared" si="7688"/>
        <v>0</v>
      </c>
      <c r="K3429" s="259">
        <f t="shared" si="7688"/>
        <v>0</v>
      </c>
      <c r="L3429" s="259">
        <f t="shared" si="7688"/>
        <v>0</v>
      </c>
      <c r="M3429" s="259">
        <f t="shared" si="7688"/>
        <v>0</v>
      </c>
      <c r="N3429" s="259">
        <f t="shared" si="7688"/>
        <v>0</v>
      </c>
      <c r="O3429" s="260">
        <f t="shared" si="7688"/>
        <v>0</v>
      </c>
      <c r="P3429" s="260"/>
    </row>
    <row r="3430" spans="1:16" x14ac:dyDescent="0.25">
      <c r="A3430" s="193" t="s">
        <v>119</v>
      </c>
      <c r="B3430" s="376"/>
      <c r="C3430" s="86" t="s">
        <v>210</v>
      </c>
      <c r="D3430" s="87">
        <f t="shared" ref="D3430:O3430" si="7689">+D3461*D3443*30</f>
        <v>0</v>
      </c>
      <c r="E3430" s="259">
        <f t="shared" si="7689"/>
        <v>0</v>
      </c>
      <c r="F3430" s="259">
        <f t="shared" si="7689"/>
        <v>0</v>
      </c>
      <c r="G3430" s="259">
        <f t="shared" si="7689"/>
        <v>0</v>
      </c>
      <c r="H3430" s="259">
        <f t="shared" si="7689"/>
        <v>0</v>
      </c>
      <c r="I3430" s="259">
        <f t="shared" si="7689"/>
        <v>0</v>
      </c>
      <c r="J3430" s="259">
        <f t="shared" si="7689"/>
        <v>63819.902905993862</v>
      </c>
      <c r="K3430" s="259">
        <f t="shared" si="7689"/>
        <v>33528.702633948131</v>
      </c>
      <c r="L3430" s="259">
        <f t="shared" si="7689"/>
        <v>0</v>
      </c>
      <c r="M3430" s="259">
        <f t="shared" si="7689"/>
        <v>0</v>
      </c>
      <c r="N3430" s="259">
        <f t="shared" si="7689"/>
        <v>0</v>
      </c>
      <c r="O3430" s="260">
        <f t="shared" si="7689"/>
        <v>0</v>
      </c>
      <c r="P3430" s="260"/>
    </row>
    <row r="3431" spans="1:16" x14ac:dyDescent="0.25">
      <c r="A3431" s="193" t="s">
        <v>119</v>
      </c>
      <c r="B3431" s="376"/>
      <c r="C3431" s="86" t="s">
        <v>211</v>
      </c>
      <c r="D3431" s="87">
        <f t="shared" ref="D3431:O3431" si="7690">+D3462*D3444*30</f>
        <v>0</v>
      </c>
      <c r="E3431" s="259">
        <f t="shared" si="7690"/>
        <v>0</v>
      </c>
      <c r="F3431" s="259">
        <f t="shared" si="7690"/>
        <v>0</v>
      </c>
      <c r="G3431" s="259">
        <f t="shared" si="7690"/>
        <v>0</v>
      </c>
      <c r="H3431" s="259">
        <f t="shared" si="7690"/>
        <v>0</v>
      </c>
      <c r="I3431" s="259">
        <f t="shared" si="7690"/>
        <v>0</v>
      </c>
      <c r="J3431" s="259">
        <f t="shared" si="7690"/>
        <v>100667.32988036714</v>
      </c>
      <c r="K3431" s="259">
        <f t="shared" si="7690"/>
        <v>23647.804993381491</v>
      </c>
      <c r="L3431" s="259">
        <f t="shared" si="7690"/>
        <v>0</v>
      </c>
      <c r="M3431" s="259">
        <f t="shared" si="7690"/>
        <v>0</v>
      </c>
      <c r="N3431" s="259">
        <f t="shared" si="7690"/>
        <v>0</v>
      </c>
      <c r="O3431" s="260">
        <f t="shared" si="7690"/>
        <v>0</v>
      </c>
      <c r="P3431" s="260"/>
    </row>
    <row r="3432" spans="1:16" ht="15.75" thickBot="1" x14ac:dyDescent="0.3">
      <c r="A3432" s="193" t="s">
        <v>119</v>
      </c>
      <c r="B3432" s="376"/>
      <c r="C3432" s="96" t="s">
        <v>227</v>
      </c>
      <c r="D3432" s="87">
        <f t="shared" ref="D3432:O3432" si="7691">+D3463*D3445*30</f>
        <v>0</v>
      </c>
      <c r="E3432" s="90">
        <f t="shared" si="7691"/>
        <v>0</v>
      </c>
      <c r="F3432" s="90">
        <f t="shared" si="7691"/>
        <v>0</v>
      </c>
      <c r="G3432" s="90">
        <f t="shared" si="7691"/>
        <v>0</v>
      </c>
      <c r="H3432" s="90">
        <f t="shared" si="7691"/>
        <v>0</v>
      </c>
      <c r="I3432" s="90">
        <f t="shared" si="7691"/>
        <v>0</v>
      </c>
      <c r="J3432" s="90">
        <f t="shared" si="7691"/>
        <v>0</v>
      </c>
      <c r="K3432" s="90">
        <f t="shared" si="7691"/>
        <v>0</v>
      </c>
      <c r="L3432" s="90">
        <f t="shared" si="7691"/>
        <v>0</v>
      </c>
      <c r="M3432" s="90">
        <f t="shared" si="7691"/>
        <v>0</v>
      </c>
      <c r="N3432" s="90">
        <f t="shared" si="7691"/>
        <v>0</v>
      </c>
      <c r="O3432" s="160">
        <f t="shared" si="7691"/>
        <v>0</v>
      </c>
      <c r="P3432" s="160">
        <f t="shared" ref="P3432" si="7692">SUM(D3432:O3432)</f>
        <v>0</v>
      </c>
    </row>
    <row r="3433" spans="1:16" ht="15.75" thickBot="1" x14ac:dyDescent="0.3">
      <c r="A3433" s="193" t="s">
        <v>119</v>
      </c>
      <c r="B3433" s="376"/>
      <c r="C3433" s="281" t="s">
        <v>108</v>
      </c>
      <c r="D3433" s="282">
        <f>SUM(D3434:D3438)</f>
        <v>1</v>
      </c>
      <c r="E3433" s="282">
        <f t="shared" ref="E3433:O3433" si="7693">SUM(E3434:E3438)</f>
        <v>1.0034229363724529</v>
      </c>
      <c r="F3433" s="282">
        <f t="shared" si="7693"/>
        <v>0.99999999999999989</v>
      </c>
      <c r="G3433" s="282">
        <f t="shared" si="7693"/>
        <v>0.99999999999999989</v>
      </c>
      <c r="H3433" s="282">
        <f t="shared" si="7693"/>
        <v>1</v>
      </c>
      <c r="I3433" s="282">
        <f t="shared" si="7693"/>
        <v>1.0000000000000002</v>
      </c>
      <c r="J3433" s="282">
        <f t="shared" si="7693"/>
        <v>0.99999999999999978</v>
      </c>
      <c r="K3433" s="282">
        <f t="shared" si="7693"/>
        <v>0.99999999999999978</v>
      </c>
      <c r="L3433" s="282">
        <f t="shared" si="7693"/>
        <v>1</v>
      </c>
      <c r="M3433" s="282">
        <f t="shared" si="7693"/>
        <v>1.0000000000000002</v>
      </c>
      <c r="N3433" s="282">
        <f t="shared" si="7693"/>
        <v>1</v>
      </c>
      <c r="O3433" s="282">
        <f t="shared" si="7693"/>
        <v>0.99999999999999989</v>
      </c>
      <c r="P3433" s="268"/>
    </row>
    <row r="3434" spans="1:16" ht="15.75" thickBot="1" x14ac:dyDescent="0.3">
      <c r="A3434" s="193" t="s">
        <v>119</v>
      </c>
      <c r="B3434" s="376"/>
      <c r="C3434" s="245" t="s">
        <v>196</v>
      </c>
      <c r="D3434" s="246">
        <v>0.748</v>
      </c>
      <c r="E3434" s="246">
        <v>0.71289999999999998</v>
      </c>
      <c r="F3434" s="246">
        <v>0.70128149006739837</v>
      </c>
      <c r="G3434" s="246">
        <v>0.53018436569432525</v>
      </c>
      <c r="H3434" s="246">
        <v>0.5423765464750937</v>
      </c>
      <c r="I3434" s="246">
        <v>0.58843916554063314</v>
      </c>
      <c r="J3434" s="246">
        <v>0.60561377608760258</v>
      </c>
      <c r="K3434" s="246">
        <v>0.80100224649177598</v>
      </c>
      <c r="L3434" s="246">
        <v>0.74479587945877479</v>
      </c>
      <c r="M3434" s="246">
        <v>0.79328167047923914</v>
      </c>
      <c r="N3434" s="246">
        <v>0.79251746496726783</v>
      </c>
      <c r="O3434" s="246">
        <v>0.75240999999999991</v>
      </c>
      <c r="P3434" s="268"/>
    </row>
    <row r="3435" spans="1:16" ht="15.75" thickBot="1" x14ac:dyDescent="0.3">
      <c r="A3435" s="193" t="s">
        <v>119</v>
      </c>
      <c r="B3435" s="376"/>
      <c r="C3435" s="245" t="s">
        <v>197</v>
      </c>
      <c r="D3435" s="246"/>
      <c r="E3435" s="246">
        <v>3.4229363724529492E-3</v>
      </c>
      <c r="F3435" s="246"/>
      <c r="G3435" s="246"/>
      <c r="H3435" s="246"/>
      <c r="I3435" s="246"/>
      <c r="J3435" s="246"/>
      <c r="K3435" s="246"/>
      <c r="L3435" s="246"/>
      <c r="M3435" s="246"/>
      <c r="N3435" s="246"/>
      <c r="O3435" s="246"/>
      <c r="P3435" s="268"/>
    </row>
    <row r="3436" spans="1:16" ht="15.75" thickBot="1" x14ac:dyDescent="0.3">
      <c r="A3436" s="193" t="s">
        <v>119</v>
      </c>
      <c r="B3436" s="376"/>
      <c r="C3436" s="245" t="s">
        <v>199</v>
      </c>
      <c r="D3436" s="310">
        <v>0.252</v>
      </c>
      <c r="E3436" s="246">
        <v>0.28710000000000002</v>
      </c>
      <c r="F3436" s="246">
        <v>0.27946524626273334</v>
      </c>
      <c r="G3436" s="246">
        <v>0.26027151737500415</v>
      </c>
      <c r="H3436" s="246">
        <v>0.22206611722025232</v>
      </c>
      <c r="I3436" s="246">
        <v>0.23470428159927745</v>
      </c>
      <c r="J3436" s="246">
        <v>0.15048175443375286</v>
      </c>
      <c r="K3436" s="246">
        <v>0.11533513094114624</v>
      </c>
      <c r="L3436" s="246">
        <v>0.2476086029169918</v>
      </c>
      <c r="M3436" s="246">
        <v>0.18024296287308908</v>
      </c>
      <c r="N3436" s="246">
        <v>0.19496532528723082</v>
      </c>
      <c r="O3436" s="246">
        <v>0.24758999999999998</v>
      </c>
      <c r="P3436" s="268"/>
    </row>
    <row r="3437" spans="1:16" ht="15.75" thickBot="1" x14ac:dyDescent="0.3">
      <c r="A3437" s="193" t="s">
        <v>119</v>
      </c>
      <c r="B3437" s="376"/>
      <c r="C3437" s="245" t="s">
        <v>198</v>
      </c>
      <c r="D3437" s="246"/>
      <c r="E3437" s="246"/>
      <c r="F3437" s="246">
        <v>1.9253263669868261E-2</v>
      </c>
      <c r="G3437" s="246">
        <v>0.20954411693067052</v>
      </c>
      <c r="H3437" s="246">
        <v>0.23555733630465386</v>
      </c>
      <c r="I3437" s="246">
        <v>0.17685655286008953</v>
      </c>
      <c r="J3437" s="246">
        <v>0.24390446947864436</v>
      </c>
      <c r="K3437" s="246">
        <v>8.3662622567077571E-2</v>
      </c>
      <c r="L3437" s="246">
        <v>7.5955176242334761E-3</v>
      </c>
      <c r="M3437" s="246">
        <v>2.6475366647671975E-2</v>
      </c>
      <c r="N3437" s="246">
        <v>1.2517209745501362E-2</v>
      </c>
      <c r="O3437" s="246">
        <v>0</v>
      </c>
      <c r="P3437" s="268"/>
    </row>
    <row r="3438" spans="1:16" ht="15.75" thickBot="1" x14ac:dyDescent="0.3">
      <c r="A3438" s="193" t="s">
        <v>119</v>
      </c>
      <c r="B3438" s="376"/>
      <c r="C3438" s="248" t="s">
        <v>228</v>
      </c>
      <c r="D3438" s="249"/>
      <c r="E3438" s="249"/>
      <c r="F3438" s="249"/>
      <c r="G3438" s="249"/>
      <c r="H3438" s="249"/>
      <c r="I3438" s="249"/>
      <c r="J3438" s="249"/>
      <c r="K3438" s="249"/>
      <c r="L3438" s="249"/>
      <c r="M3438" s="249"/>
      <c r="N3438" s="249"/>
      <c r="O3438" s="249"/>
      <c r="P3438" s="177"/>
    </row>
    <row r="3439" spans="1:16" ht="15.75" thickBot="1" x14ac:dyDescent="0.3">
      <c r="A3439" s="193"/>
      <c r="B3439" s="376"/>
      <c r="C3439" s="306" t="s">
        <v>278</v>
      </c>
      <c r="D3439" s="309">
        <v>1</v>
      </c>
      <c r="E3439" s="309">
        <v>1</v>
      </c>
      <c r="F3439" s="309">
        <v>1</v>
      </c>
      <c r="G3439" s="309">
        <v>1</v>
      </c>
      <c r="H3439" s="309">
        <v>1</v>
      </c>
      <c r="I3439" s="309">
        <v>1</v>
      </c>
      <c r="J3439" s="309">
        <v>1</v>
      </c>
      <c r="K3439" s="309">
        <v>1</v>
      </c>
      <c r="L3439" s="309">
        <v>1</v>
      </c>
      <c r="M3439" s="309">
        <v>1</v>
      </c>
      <c r="N3439" s="309">
        <v>1</v>
      </c>
      <c r="O3439" s="309">
        <v>1</v>
      </c>
      <c r="P3439" s="308"/>
    </row>
    <row r="3440" spans="1:16" x14ac:dyDescent="0.25">
      <c r="A3440" s="193" t="s">
        <v>119</v>
      </c>
      <c r="B3440" s="376"/>
      <c r="C3440" s="154" t="s">
        <v>14</v>
      </c>
      <c r="D3440" s="155">
        <f>+SUMPRODUCT(D3441:D3445,D3434:D3438)</f>
        <v>18.609491000812771</v>
      </c>
      <c r="E3440" s="155">
        <f t="shared" ref="E3440:O3440" si="7694">+SUMPRODUCT(E3441:E3445,E3434:E3438)</f>
        <v>19.042491483104865</v>
      </c>
      <c r="F3440" s="155">
        <f t="shared" si="7694"/>
        <v>20.802872856011206</v>
      </c>
      <c r="G3440" s="155">
        <f t="shared" si="7694"/>
        <v>27.657326497118415</v>
      </c>
      <c r="H3440" s="155">
        <f t="shared" si="7694"/>
        <v>32.527521446004968</v>
      </c>
      <c r="I3440" s="155">
        <f t="shared" si="7694"/>
        <v>30.490743659499646</v>
      </c>
      <c r="J3440" s="155">
        <f t="shared" si="7694"/>
        <v>19.669317920481522</v>
      </c>
      <c r="K3440" s="155">
        <f t="shared" si="7694"/>
        <v>16.642376962290175</v>
      </c>
      <c r="L3440" s="155">
        <f t="shared" si="7694"/>
        <v>23.183454191960983</v>
      </c>
      <c r="M3440" s="155">
        <f t="shared" si="7694"/>
        <v>27.13073744386385</v>
      </c>
      <c r="N3440" s="155">
        <f t="shared" si="7694"/>
        <v>27.187021207673375</v>
      </c>
      <c r="O3440" s="156">
        <f t="shared" si="7694"/>
        <v>24.179015520578076</v>
      </c>
      <c r="P3440" s="156"/>
    </row>
    <row r="3441" spans="1:41" x14ac:dyDescent="0.25">
      <c r="A3441" s="193" t="s">
        <v>119</v>
      </c>
      <c r="B3441" s="376"/>
      <c r="C3441" s="77" t="s">
        <v>34</v>
      </c>
      <c r="D3441" s="243">
        <f>+IF(D3439=1,D3453*'CPP Detay Tum Ay'!D$38+(1-'Measured TV opt-pt'!D3453)*'CPP Detay Tum Ay'!D$20,IF(D3439=2,D3453*'CPP Detay (düşük)'!D$38+(1-'Measured TV opt-pt'!D3453)*'CPP Detay (düşük)'!D$20,IF(D3439=3,D3453*'CPP Detay (yüksek)'!D$38+(1-'Measured TV opt-pt'!D3453)*'CPP Detay (yüksek)'!D$20,"Girilen Rakamda Hata Var")))</f>
        <v>17.650524350312676</v>
      </c>
      <c r="E3441" s="243">
        <f>+IF(E3439=1,E3453*'CPP Detay Tum Ay'!E$38+(1-'Measured TV opt-pt'!E3453)*'CPP Detay Tum Ay'!E$20,IF(E3439=2,E3453*'CPP Detay (düşük)'!E$38+(1-'Measured TV opt-pt'!E3453)*'CPP Detay (düşük)'!E$20,IF(E3439=3,E3453*'CPP Detay (yüksek)'!E$38+(1-'Measured TV opt-pt'!E3453)*'CPP Detay (yüksek)'!E$20,"Girilen Rakamda Hata Var")))</f>
        <v>17.626459085915062</v>
      </c>
      <c r="F3441" s="161">
        <f>+IF(F3439=1,F3453*'CPP Detay Tum Ay'!F$38+(1-'Measured TV opt-pt'!F3453)*'CPP Detay Tum Ay'!F$20,IF(F3439=2,F3453*'CPP Detay (düşük)'!F$38+(1-'Measured TV opt-pt'!F3453)*'CPP Detay (düşük)'!F$20,IF(F3439=3,F3453*'CPP Detay (yüksek)'!F$38+(1-'Measured TV opt-pt'!F3453)*'CPP Detay (yüksek)'!F$20,"Girilen Rakamda Hata Var")))</f>
        <v>19.002662404621546</v>
      </c>
      <c r="G3441" s="161">
        <f>+IF(G3439=1,G3453*'CPP Detay Tum Ay'!G$38+(1-'Measured TV opt-pt'!G3453)*'CPP Detay Tum Ay'!G$20,IF(G3439=2,G3453*'CPP Detay (düşük)'!G$38+(1-'Measured TV opt-pt'!G3453)*'CPP Detay (düşük)'!G$20,IF(G3439=3,G3453*'CPP Detay (yüksek)'!G$38+(1-'Measured TV opt-pt'!G3453)*'CPP Detay (yüksek)'!G$20,"Girilen Rakamda Hata Var")))</f>
        <v>24.568250844518637</v>
      </c>
      <c r="H3441" s="161">
        <f>+IF(H3439=1,H3453*'CPP Detay Tum Ay'!H$38+(1-'Measured TV opt-pt'!H3453)*'CPP Detay Tum Ay'!H$20,IF(H3439=2,H3453*'CPP Detay (düşük)'!H$38+(1-'Measured TV opt-pt'!H3453)*'CPP Detay (düşük)'!H$20,IF(H3439=3,H3453*'CPP Detay (yüksek)'!H$38+(1-'Measured TV opt-pt'!H3453)*'CPP Detay (yüksek)'!H$20,"Girilen Rakamda Hata Var")))</f>
        <v>28.929144068697727</v>
      </c>
      <c r="I3441" s="161">
        <f>+IF(I3439=1,I3453*'CPP Detay Tum Ay'!I$38+(1-'Measured TV opt-pt'!I3453)*'CPP Detay Tum Ay'!I$20,IF(I3439=2,I3453*'CPP Detay (düşük)'!I$38+(1-'Measured TV opt-pt'!I3453)*'CPP Detay (düşük)'!I$20,IF(I3439=3,I3453*'CPP Detay (yüksek)'!I$38+(1-'Measured TV opt-pt'!I3453)*'CPP Detay (yüksek)'!I$20,"Girilen Rakamda Hata Var")))</f>
        <v>27.542911552201975</v>
      </c>
      <c r="J3441" s="161">
        <f>+IF(J3439=1,J3453*'CPP Detay Tum Ay'!J$38+(1-'Measured TV opt-pt'!J3453)*'CPP Detay Tum Ay'!J$20,IF(J3439=2,J3453*'CPP Detay (düşük)'!J$38+(1-'Measured TV opt-pt'!J3453)*'CPP Detay (düşük)'!J$20,IF(J3439=3,J3453*'CPP Detay (yüksek)'!J$38+(1-'Measured TV opt-pt'!J3453)*'CPP Detay (yüksek)'!J$20,"Girilen Rakamda Hata Var")))</f>
        <v>18.249474980755032</v>
      </c>
      <c r="K3441" s="161">
        <f>+IF(K3439=1,K3453*'CPP Detay Tum Ay'!K$38+(1-'Measured TV opt-pt'!K3453)*'CPP Detay Tum Ay'!K$20,IF(K3439=2,K3453*'CPP Detay (düşük)'!K$38+(1-'Measured TV opt-pt'!K3453)*'CPP Detay (düşük)'!K$20,IF(K3439=3,K3453*'CPP Detay (yüksek)'!K$38+(1-'Measured TV opt-pt'!K3453)*'CPP Detay (yüksek)'!K$20,"Girilen Rakamda Hata Var")))</f>
        <v>16.393721439762011</v>
      </c>
      <c r="L3441" s="255">
        <f>+IF(L3439=1,L3453*'CPP Detay Tum Ay'!L$38+(1-'Measured TV opt-pt'!L3453)*'CPP Detay Tum Ay'!L$20,IF(L3439=2,L3453*'CPP Detay (düşük)'!L$38+(1-'Measured TV opt-pt'!L3453)*'CPP Detay (düşük)'!L$20,IF(L3439=3,L3453*'CPP Detay (yüksek)'!L$38+(1-'Measured TV opt-pt'!L3453)*'CPP Detay (yüksek)'!L$20,"Girilen Rakamda Hata Var")))</f>
        <v>21.688452887460212</v>
      </c>
      <c r="M3441" s="255">
        <f>+IF(M3439=1,M3453*'CPP Detay Tum Ay'!M$38+(1-'Measured TV opt-pt'!M3453)*'CPP Detay Tum Ay'!M$20,IF(M3439=2,M3453*'CPP Detay (düşük)'!M$38+(1-'Measured TV opt-pt'!M3453)*'CPP Detay (düşük)'!M$20,IF(M3439=3,M3453*'CPP Detay (yüksek)'!M$38+(1-'Measured TV opt-pt'!M3453)*'CPP Detay (yüksek)'!M$20,"Girilen Rakamda Hata Var")))</f>
        <v>25.668440628438614</v>
      </c>
      <c r="N3441" s="255">
        <f>+IF(N3439=1,N3453*'CPP Detay Tum Ay'!N$38+(1-'Measured TV opt-pt'!N3453)*'CPP Detay Tum Ay'!N$20,IF(N3439=2,N3453*'CPP Detay (düşük)'!N$38+(1-'Measured TV opt-pt'!N3453)*'CPP Detay (düşük)'!N$20,IF(N3439=3,N3453*'CPP Detay (yüksek)'!N$38+(1-'Measured TV opt-pt'!N3453)*'CPP Detay (yüksek)'!N$20,"Girilen Rakamda Hata Var")))</f>
        <v>25.830411487858662</v>
      </c>
      <c r="O3441" s="256">
        <f>+IF(O3439=1,O3453*'CPP Detay Tum Ay'!O$38+(1-'Measured TV opt-pt'!O3453)*'CPP Detay Tum Ay'!O$20,IF(O3439=2,O3453*'CPP Detay (düşük)'!O$38+(1-'Measured TV opt-pt'!O3453)*'CPP Detay (düşük)'!O$20,IF(O3439=3,O3453*'CPP Detay (yüksek)'!O$38+(1-'Measured TV opt-pt'!O3453)*'CPP Detay (yüksek)'!O$20,"Girilen Rakamda Hata Var")))</f>
        <v>22.856733487712933</v>
      </c>
      <c r="P3441" s="162"/>
    </row>
    <row r="3442" spans="1:41" x14ac:dyDescent="0.25">
      <c r="A3442" s="193" t="s">
        <v>119</v>
      </c>
      <c r="B3442" s="376"/>
      <c r="C3442" s="77" t="s">
        <v>194</v>
      </c>
      <c r="D3442" s="243">
        <f>+IF(D3439=1,D3454*'CPP Detay Tum Ay'!D$94+(1-'Measured TV opt-pt'!D3454)*'CPP Detay Tum Ay'!D$76,IF(D3439=2,D3454*'CPP Detay (düşük)'!D$94+(1-'Measured TV opt-pt'!D3454)*'CPP Detay (düşük)'!D$76,IF(D3439=3,D3454*'CPP Detay (yüksek)'!D$94+(1-'Measured TV opt-pt'!D3454)*'CPP Detay (yüksek)'!D$76,"Girilen Rakamda Hata Var")))</f>
        <v>0</v>
      </c>
      <c r="E3442" s="243">
        <f>+IF(E3439=1,E3454*'CPP Detay Tum Ay'!E$94+(1-'Measured TV opt-pt'!E3454)*'CPP Detay Tum Ay'!E$76,IF(E3439=2,E3454*'CPP Detay (düşük)'!E$94+(1-'Measured TV opt-pt'!E3454)*'CPP Detay (düşük)'!E$76,IF(E3439=3,E3454*'CPP Detay (yüksek)'!E$94+(1-'Measured TV opt-pt'!E3454)*'CPP Detay (yüksek)'!E$76,"Girilen Rakamda Hata Var")))</f>
        <v>0</v>
      </c>
      <c r="F3442" s="243">
        <f>+IF(F3439=1,F3454*'CPP Detay Tum Ay'!F$94+(1-'Measured TV opt-pt'!F3454)*'CPP Detay Tum Ay'!F$76,IF(F3439=2,F3454*'CPP Detay (düşük)'!F$94+(1-'Measured TV opt-pt'!F3454)*'CPP Detay (düşük)'!F$76,IF(F3439=3,F3454*'CPP Detay (yüksek)'!F$94+(1-'Measured TV opt-pt'!F3454)*'CPP Detay (yüksek)'!F$76,"Girilen Rakamda Hata Var")))</f>
        <v>0</v>
      </c>
      <c r="G3442" s="243">
        <f>+IF(G3439=1,G3454*'CPP Detay Tum Ay'!G$94+(1-'Measured TV opt-pt'!G3454)*'CPP Detay Tum Ay'!G$76,IF(G3439=2,G3454*'CPP Detay (düşük)'!G$94+(1-'Measured TV opt-pt'!G3454)*'CPP Detay (düşük)'!G$76,IF(G3439=3,G3454*'CPP Detay (yüksek)'!G$94+(1-'Measured TV opt-pt'!G3454)*'CPP Detay (yüksek)'!G$76,"Girilen Rakamda Hata Var")))</f>
        <v>0</v>
      </c>
      <c r="H3442" s="243">
        <f>+IF(H3439=1,H3454*'CPP Detay Tum Ay'!H$94+(1-'Measured TV opt-pt'!H3454)*'CPP Detay Tum Ay'!H$76,IF(H3439=2,H3454*'CPP Detay (düşük)'!H$94+(1-'Measured TV opt-pt'!H3454)*'CPP Detay (düşük)'!H$76,IF(H3439=3,H3454*'CPP Detay (yüksek)'!H$94+(1-'Measured TV opt-pt'!H3454)*'CPP Detay (yüksek)'!H$76,"Girilen Rakamda Hata Var")))</f>
        <v>0</v>
      </c>
      <c r="I3442" s="243">
        <f>+IF(I3439=1,I3454*'CPP Detay Tum Ay'!I$94+(1-'Measured TV opt-pt'!I3454)*'CPP Detay Tum Ay'!I$76,IF(I3439=2,I3454*'CPP Detay (düşük)'!I$94+(1-'Measured TV opt-pt'!I3454)*'CPP Detay (düşük)'!I$76,IF(I3439=3,I3454*'CPP Detay (yüksek)'!I$94+(1-'Measured TV opt-pt'!I3454)*'CPP Detay (yüksek)'!I$76,"Girilen Rakamda Hata Var")))</f>
        <v>0</v>
      </c>
      <c r="J3442" s="243">
        <f>+IF(J3439=1,J3454*'CPP Detay Tum Ay'!J$94+(1-'Measured TV opt-pt'!J3454)*'CPP Detay Tum Ay'!J$76,IF(J3439=2,J3454*'CPP Detay (düşük)'!J$94+(1-'Measured TV opt-pt'!J3454)*'CPP Detay (düşük)'!J$76,IF(J3439=3,J3454*'CPP Detay (yüksek)'!J$94+(1-'Measured TV opt-pt'!J3454)*'CPP Detay (yüksek)'!J$76,"Girilen Rakamda Hata Var")))</f>
        <v>0</v>
      </c>
      <c r="K3442" s="243">
        <f>+IF(K3439=1,K3454*'CPP Detay Tum Ay'!K$94+(1-'Measured TV opt-pt'!K3454)*'CPP Detay Tum Ay'!K$76,IF(K3439=2,K3454*'CPP Detay (düşük)'!K$94+(1-'Measured TV opt-pt'!K3454)*'CPP Detay (düşük)'!K$76,IF(K3439=3,K3454*'CPP Detay (yüksek)'!K$94+(1-'Measured TV opt-pt'!K3454)*'CPP Detay (yüksek)'!K$76,"Girilen Rakamda Hata Var")))</f>
        <v>0</v>
      </c>
      <c r="L3442" s="257">
        <f>+IF(L3439=1,L3454*'CPP Detay Tum Ay'!L$94+(1-'Measured TV opt-pt'!L3454)*'CPP Detay Tum Ay'!L$76,IF(L3439=2,L3454*'CPP Detay (düşük)'!L$94+(1-'Measured TV opt-pt'!L3454)*'CPP Detay (düşük)'!L$76,IF(L3439=3,L3454*'CPP Detay (yüksek)'!L$94+(1-'Measured TV opt-pt'!L3454)*'CPP Detay (yüksek)'!L$76,"Girilen Rakamda Hata Var")))</f>
        <v>0</v>
      </c>
      <c r="M3442" s="257">
        <f>+IF(M3439=1,M3454*'CPP Detay Tum Ay'!M$94+(1-'Measured TV opt-pt'!M3454)*'CPP Detay Tum Ay'!M$76,IF(M3439=2,M3454*'CPP Detay (düşük)'!M$94+(1-'Measured TV opt-pt'!M3454)*'CPP Detay (düşük)'!M$76,IF(M3439=3,M3454*'CPP Detay (yüksek)'!M$94+(1-'Measured TV opt-pt'!M3454)*'CPP Detay (yüksek)'!M$76,"Girilen Rakamda Hata Var")))</f>
        <v>0</v>
      </c>
      <c r="N3442" s="257">
        <f>+IF(N3439=1,N3454*'CPP Detay Tum Ay'!N$94+(1-'Measured TV opt-pt'!N3454)*'CPP Detay Tum Ay'!N$76,IF(N3439=2,N3454*'CPP Detay (düşük)'!N$94+(1-'Measured TV opt-pt'!N3454)*'CPP Detay (düşük)'!N$76,IF(N3439=3,N3454*'CPP Detay (yüksek)'!N$94+(1-'Measured TV opt-pt'!N3454)*'CPP Detay (yüksek)'!N$76,"Girilen Rakamda Hata Var")))</f>
        <v>0</v>
      </c>
      <c r="O3442" s="258">
        <f>+IF(O3439=1,O3454*'CPP Detay Tum Ay'!O$94+(1-'Measured TV opt-pt'!O3454)*'CPP Detay Tum Ay'!O$76,IF(O3439=2,O3454*'CPP Detay (düşük)'!O$94+(1-'Measured TV opt-pt'!O3454)*'CPP Detay (düşük)'!O$76,IF(O3439=3,O3454*'CPP Detay (yüksek)'!O$94+(1-'Measured TV opt-pt'!O3454)*'CPP Detay (yüksek)'!O$76,"Girilen Rakamda Hata Var")))</f>
        <v>0</v>
      </c>
      <c r="P3442" s="244"/>
    </row>
    <row r="3443" spans="1:41" x14ac:dyDescent="0.25">
      <c r="A3443" s="193" t="s">
        <v>119</v>
      </c>
      <c r="B3443" s="376"/>
      <c r="C3443" s="77" t="s">
        <v>195</v>
      </c>
      <c r="D3443" s="243">
        <f>+IF(D3439=1,D3455*'CPP Detay Tum Ay'!D$150+(1-'Measured TV opt-pt'!D3455)*'CPP Detay Tum Ay'!D$132,IF(D3439=2,D3455*'CPP Detay (düşük)'!D$150+(1-'Measured TV opt-pt'!D3455)*'CPP Detay (düşük)'!D$132,IF(D3439=3,D3455*'CPP Detay (yüksek)'!D$150+(1-'Measured TV opt-pt'!D3455)*'CPP Detay (yüksek)'!D$132,"Girilen Rakamda Hata Var")))</f>
        <v>21.455947566582893</v>
      </c>
      <c r="E3443" s="243">
        <f>+IF(E3439=1,E3455*'CPP Detay Tum Ay'!E$150+(1-'Measured TV opt-pt'!E3455)*'CPP Detay Tum Ay'!E$132,IF(E3439=2,E3455*'CPP Detay (düşük)'!E$150+(1-'Measured TV opt-pt'!E3455)*'CPP Detay (düşük)'!E$132,IF(E3439=3,E3455*'CPP Detay (yüksek)'!E$150+(1-'Measured TV opt-pt'!E3455)*'CPP Detay (yüksek)'!E$132,"Girilen Rakamda Hata Var")))</f>
        <v>22.558651343629457</v>
      </c>
      <c r="F3443" s="243">
        <f>+IF(F3439=1,F3455*'CPP Detay Tum Ay'!F$150+(1-'Measured TV opt-pt'!F3455)*'CPP Detay Tum Ay'!F$132,IF(F3439=2,F3455*'CPP Detay (düşük)'!F$150+(1-'Measured TV opt-pt'!F3455)*'CPP Detay (düşük)'!F$132,IF(F3439=3,F3455*'CPP Detay (yüksek)'!F$150+(1-'Measured TV opt-pt'!F3455)*'CPP Detay (yüksek)'!F$132,"Girilen Rakamda Hata Var")))</f>
        <v>25.413849074922503</v>
      </c>
      <c r="G3443" s="243">
        <f>+IF(G3439=1,G3455*'CPP Detay Tum Ay'!G$150+(1-'Measured TV opt-pt'!G3455)*'CPP Detay Tum Ay'!G$132,IF(G3439=2,G3455*'CPP Detay (düşük)'!G$150+(1-'Measured TV opt-pt'!G3455)*'CPP Detay (düşük)'!G$132,IF(G3439=3,G3455*'CPP Detay (yüksek)'!G$150+(1-'Measured TV opt-pt'!G3455)*'CPP Detay (yüksek)'!G$132,"Girilen Rakamda Hata Var")))</f>
        <v>31.552412548503973</v>
      </c>
      <c r="H3443" s="243">
        <f>+IF(H3439=1,H3455*'CPP Detay Tum Ay'!H$150+(1-'Measured TV opt-pt'!H3455)*'CPP Detay Tum Ay'!H$132,IF(H3439=2,H3455*'CPP Detay (düşük)'!H$150+(1-'Measured TV opt-pt'!H3455)*'CPP Detay (düşük)'!H$132,IF(H3439=3,H3455*'CPP Detay (yüksek)'!H$150+(1-'Measured TV opt-pt'!H3455)*'CPP Detay (yüksek)'!H$132,"Girilen Rakamda Hata Var")))</f>
        <v>37.290668258648957</v>
      </c>
      <c r="I3443" s="243">
        <f>+IF(I3439=1,I3455*'CPP Detay Tum Ay'!I$150+(1-'Measured TV opt-pt'!I3455)*'CPP Detay Tum Ay'!I$132,IF(I3439=2,I3455*'CPP Detay (düşük)'!I$150+(1-'Measured TV opt-pt'!I3455)*'CPP Detay (düşük)'!I$132,IF(I3439=3,I3455*'CPP Detay (yüksek)'!I$150+(1-'Measured TV opt-pt'!I3455)*'CPP Detay (yüksek)'!I$132,"Girilen Rakamda Hata Var")))</f>
        <v>34.994626545893723</v>
      </c>
      <c r="J3443" s="243">
        <f>+IF(J3439=1,J3455*'CPP Detay Tum Ay'!J$150+(1-'Measured TV opt-pt'!J3455)*'CPP Detay Tum Ay'!J$132,IF(J3439=2,J3455*'CPP Detay (düşük)'!J$150+(1-'Measured TV opt-pt'!J3455)*'CPP Detay (düşük)'!J$132,IF(J3439=3,J3455*'CPP Detay (yüksek)'!J$150+(1-'Measured TV opt-pt'!J3455)*'CPP Detay (yüksek)'!J$132,"Girilen Rakamda Hata Var")))</f>
        <v>22.218026922126668</v>
      </c>
      <c r="K3443" s="243">
        <f>+IF(K3439=1,K3455*'CPP Detay Tum Ay'!K$150+(1-'Measured TV opt-pt'!K3455)*'CPP Detay Tum Ay'!K$132,IF(K3439=2,K3455*'CPP Detay (düşük)'!K$150+(1-'Measured TV opt-pt'!K3455)*'CPP Detay (düşük)'!K$132,IF(K3439=3,K3455*'CPP Detay (yüksek)'!K$150+(1-'Measured TV opt-pt'!K3455)*'CPP Detay (yüksek)'!K$132,"Girilen Rakamda Hata Var")))</f>
        <v>17.851081727114426</v>
      </c>
      <c r="L3443" s="257">
        <f>+IF(L3439=1,L3455*'CPP Detay Tum Ay'!L$150+(1-'Measured TV opt-pt'!L3455)*'CPP Detay Tum Ay'!L$132,IF(L3439=2,L3455*'CPP Detay (düşük)'!L$150+(1-'Measured TV opt-pt'!L3455)*'CPP Detay (düşük)'!L$132,IF(L3439=3,L3455*'CPP Detay (yüksek)'!L$150+(1-'Measured TV opt-pt'!L3455)*'CPP Detay (yüksek)'!L$132,"Girilen Rakamda Hata Var")))</f>
        <v>27.354744901705121</v>
      </c>
      <c r="M3443" s="257">
        <f>+IF(M3439=1,M3455*'CPP Detay Tum Ay'!M$150+(1-'Measured TV opt-pt'!M3455)*'CPP Detay Tum Ay'!M$132,IF(M3439=2,M3455*'CPP Detay (düşük)'!M$150+(1-'Measured TV opt-pt'!M3455)*'CPP Detay (düşük)'!M$132,IF(M3439=3,M3455*'CPP Detay (yüksek)'!M$150+(1-'Measured TV opt-pt'!M3455)*'CPP Detay (yüksek)'!M$132,"Girilen Rakamda Hata Var")))</f>
        <v>32.21316539051589</v>
      </c>
      <c r="N3443" s="257">
        <f>+IF(N3439=1,N3455*'CPP Detay Tum Ay'!N$150+(1-'Measured TV opt-pt'!N3455)*'CPP Detay Tum Ay'!N$132,IF(N3439=2,N3455*'CPP Detay (düşük)'!N$150+(1-'Measured TV opt-pt'!N3455)*'CPP Detay (düşük)'!N$132,IF(N3439=3,N3455*'CPP Detay (yüksek)'!N$150+(1-'Measured TV opt-pt'!N3455)*'CPP Detay (yüksek)'!N$132,"Girilen Rakamda Hata Var")))</f>
        <v>32.165181052334674</v>
      </c>
      <c r="O3443" s="258">
        <f>+IF(O3439=1,O3455*'CPP Detay Tum Ay'!O$150+(1-'Measured TV opt-pt'!O3455)*'CPP Detay Tum Ay'!O$132,IF(O3439=2,O3455*'CPP Detay (düşük)'!O$150+(1-'Measured TV opt-pt'!O3455)*'CPP Detay (düşük)'!O$132,IF(O3439=3,O3455*'CPP Detay (yüksek)'!O$150+(1-'Measured TV opt-pt'!O3455)*'CPP Detay (yüksek)'!O$132,"Girilen Rakamda Hata Var")))</f>
        <v>28.197345115263101</v>
      </c>
      <c r="P3443" s="244"/>
    </row>
    <row r="3444" spans="1:41" x14ac:dyDescent="0.25">
      <c r="A3444" s="193" t="s">
        <v>119</v>
      </c>
      <c r="B3444" s="376"/>
      <c r="C3444" s="77" t="s">
        <v>193</v>
      </c>
      <c r="D3444" s="243">
        <f>+IF(D3439=1,D3456*'CPP Detay Tum Ay'!D$206+(1-'Measured TV opt-pt'!D3456)*'CPP Detay Tum Ay'!D$188,IF(D3439=2,D3456*'CPP Detay (düşük)'!D$206+(1-'Measured TV opt-pt'!D3456)*'CPP Detay (düşük)'!D$188,IF(D3439=3,D3456*'CPP Detay (yüksek)'!D$206+(1-'Measured TV opt-pt'!D3456)*'CPP Detay (yüksek)'!D$188,"Girilen Rakamda Hata Var")))</f>
        <v>13.36994401568826</v>
      </c>
      <c r="E3444" s="243">
        <f>+IF(E3439=1,E3456*'CPP Detay Tum Ay'!E$206+(1-'Measured TV opt-pt'!E3456)*'CPP Detay Tum Ay'!E$188,IF(E3439=2,E3456*'CPP Detay (düşük)'!E$206+(1-'Measured TV opt-pt'!E3456)*'CPP Detay (düşük)'!E$188,IF(E3439=3,E3456*'CPP Detay (yüksek)'!E$206+(1-'Measured TV opt-pt'!E3456)*'CPP Detay (yüksek)'!E$188,"Girilen Rakamda Hata Var")))</f>
        <v>13.088165237706932</v>
      </c>
      <c r="F3444" s="243">
        <f>+IF(F3439=1,F3456*'CPP Detay Tum Ay'!F$206+(1-'Measured TV opt-pt'!F3456)*'CPP Detay Tum Ay'!F$188,IF(F3439=2,F3456*'CPP Detay (düşük)'!F$206+(1-'Measured TV opt-pt'!F3456)*'CPP Detay (düşük)'!F$188,IF(F3439=3,F3456*'CPP Detay (yüksek)'!F$206+(1-'Measured TV opt-pt'!F3456)*'CPP Detay (yüksek)'!F$188,"Girilen Rakamda Hata Var")))</f>
        <v>19.444488262487042</v>
      </c>
      <c r="G3444" s="243">
        <f>+IF(G3439=1,G3456*'CPP Detay Tum Ay'!G$206+(1-'Measured TV opt-pt'!G3456)*'CPP Detay Tum Ay'!G$188,IF(G3439=2,G3456*'CPP Detay (düşük)'!G$206+(1-'Measured TV opt-pt'!G3456)*'CPP Detay (düşük)'!G$188,IF(G3439=3,G3456*'CPP Detay (yüksek)'!G$206+(1-'Measured TV opt-pt'!G3456)*'CPP Detay (yüksek)'!G$188,"Girilen Rakamda Hata Var")))</f>
        <v>30.635218063320295</v>
      </c>
      <c r="H3444" s="243">
        <f>+IF(H3439=1,H3456*'CPP Detay Tum Ay'!H$206+(1-'Measured TV opt-pt'!H3456)*'CPP Detay Tum Ay'!H$188,IF(H3439=2,H3456*'CPP Detay (düşük)'!H$206+(1-'Measured TV opt-pt'!H3456)*'CPP Detay (düşük)'!H$188,IF(H3439=3,H3456*'CPP Detay (yüksek)'!H$206+(1-'Measured TV opt-pt'!H3456)*'CPP Detay (yüksek)'!H$188,"Girilen Rakamda Hata Var")))</f>
        <v>36.322529448761351</v>
      </c>
      <c r="I3444" s="243">
        <f>+IF(I3439=1,I3456*'CPP Detay Tum Ay'!I$206+(1-'Measured TV opt-pt'!I3456)*'CPP Detay Tum Ay'!I$188,IF(I3439=2,I3456*'CPP Detay (düşük)'!I$206+(1-'Measured TV opt-pt'!I3456)*'CPP Detay (düşük)'!I$188,IF(I3439=3,I3456*'CPP Detay (yüksek)'!I$206+(1-'Measured TV opt-pt'!I3456)*'CPP Detay (yüksek)'!I$188,"Girilen Rakamda Hata Var")))</f>
        <v>34.321753917003207</v>
      </c>
      <c r="J3444" s="243">
        <f>+IF(J3439=1,J3456*'CPP Detay Tum Ay'!J$206+(1-'Measured TV opt-pt'!J3456)*'CPP Detay Tum Ay'!J$188,IF(J3439=2,J3456*'CPP Detay (düşük)'!J$206+(1-'Measured TV opt-pt'!J3456)*'CPP Detay (düşük)'!J$188,IF(J3439=3,J3456*'CPP Detay (yüksek)'!J$206+(1-'Measured TV opt-pt'!J3456)*'CPP Detay (yüksek)'!J$188,"Girilen Rakamda Hata Var")))</f>
        <v>21.622304854622683</v>
      </c>
      <c r="K3444" s="243">
        <f>+IF(K3439=1,K3456*'CPP Detay Tum Ay'!K$206+(1-'Measured TV opt-pt'!K3456)*'CPP Detay Tum Ay'!K$188,IF(K3439=2,K3456*'CPP Detay (düşük)'!K$206+(1-'Measured TV opt-pt'!K3456)*'CPP Detay (düşük)'!K$188,IF(K3439=3,K3456*'CPP Detay (yüksek)'!K$206+(1-'Measured TV opt-pt'!K3456)*'CPP Detay (yüksek)'!K$188,"Girilen Rakamda Hata Var")))</f>
        <v>17.356764199906813</v>
      </c>
      <c r="L3444" s="257">
        <f>+IF(L3439=1,L3456*'CPP Detay Tum Ay'!L$206+(1-'Measured TV opt-pt'!L3456)*'CPP Detay Tum Ay'!L$188,IF(L3439=2,L3456*'CPP Detay (düşük)'!L$206+(1-'Measured TV opt-pt'!L3456)*'CPP Detay (düşük)'!L$188,IF(L3439=3,L3456*'CPP Detay (yüksek)'!L$206+(1-'Measured TV opt-pt'!L3456)*'CPP Detay (yüksek)'!L$188,"Girilen Rakamda Hata Var")))</f>
        <v>33.79804958438875</v>
      </c>
      <c r="M3444" s="257">
        <f>+IF(M3439=1,M3456*'CPP Detay Tum Ay'!M$206+(1-'Measured TV opt-pt'!M3456)*'CPP Detay Tum Ay'!M$188,IF(M3439=2,M3456*'CPP Detay (düşük)'!M$206+(1-'Measured TV opt-pt'!M3456)*'CPP Detay (düşük)'!M$188,IF(M3439=3,M3456*'CPP Detay (yüksek)'!M$206+(1-'Measured TV opt-pt'!M3456)*'CPP Detay (yüksek)'!M$188,"Girilen Rakamda Hata Var")))</f>
        <v>36.344637747106432</v>
      </c>
      <c r="N3444" s="257">
        <f>+IF(N3439=1,N3456*'CPP Detay Tum Ay'!N$206+(1-'Measured TV opt-pt'!N3456)*'CPP Detay Tum Ay'!N$188,IF(N3439=2,N3456*'CPP Detay (düşük)'!N$206+(1-'Measured TV opt-pt'!N3456)*'CPP Detay (düşük)'!N$188,IF(N3439=3,N3456*'CPP Detay (yüksek)'!N$206+(1-'Measured TV opt-pt'!N3456)*'CPP Detay (yüksek)'!N$188,"Girilen Rakamda Hata Var")))</f>
        <v>35.540987049691239</v>
      </c>
      <c r="O3444" s="258">
        <f>+IF(O3439=1,O3456*'CPP Detay Tum Ay'!O$206+(1-'Measured TV opt-pt'!O3456)*'CPP Detay Tum Ay'!O$188,IF(O3439=2,O3456*'CPP Detay (düşük)'!O$206+(1-'Measured TV opt-pt'!O3456)*'CPP Detay (düşük)'!O$188,IF(O3439=3,O3456*'CPP Detay (yüksek)'!O$206+(1-'Measured TV opt-pt'!O3456)*'CPP Detay (yüksek)'!O$188,"Girilen Rakamda Hata Var")))</f>
        <v>0</v>
      </c>
      <c r="P3444" s="244"/>
    </row>
    <row r="3445" spans="1:41" ht="15.75" thickBot="1" x14ac:dyDescent="0.3">
      <c r="A3445" s="193" t="s">
        <v>119</v>
      </c>
      <c r="B3445" s="376"/>
      <c r="C3445" s="96" t="s">
        <v>229</v>
      </c>
      <c r="D3445" s="243">
        <f>+IF(D3439=1,D3457*'CPP Detay Tum Ay'!D$262+(1-'Measured TV opt-pt'!D3457)*'CPP Detay Tum Ay'!D$244,IF(D3439=2,D3457*'CPP Detay (düşük)'!D$262+(1-'Measured TV opt-pt'!D3457)*'CPP Detay (düşük)'!D$244,IF(D3439=3,D3457*'CPP Detay (yüksek)'!D$262+(1-'Measured TV opt-pt'!D3457)*'CPP Detay (yüksek)'!D$244,"Girilen Rakamda Hata Var")))</f>
        <v>0</v>
      </c>
      <c r="E3445" s="163">
        <f>+IF(E3439=1,E3457*'CPP Detay Tum Ay'!E$262+(1-'Measured TV opt-pt'!E3457)*'CPP Detay Tum Ay'!E$244,IF(E3439=2,E3457*'CPP Detay (düşük)'!E$262+(1-'Measured TV opt-pt'!E3457)*'CPP Detay (düşük)'!E$244,IF(E3439=3,E3457*'CPP Detay (yüksek)'!E$262+(1-'Measured TV opt-pt'!E3457)*'CPP Detay (yüksek)'!E$244,"Girilen Rakamda Hata Var")))</f>
        <v>0</v>
      </c>
      <c r="F3445" s="163">
        <f>+IF(F3439=1,F3457*'CPP Detay Tum Ay'!F$262+(1-'Measured TV opt-pt'!F3457)*'CPP Detay Tum Ay'!F$244,IF(F3439=2,F3457*'CPP Detay (düşük)'!F$262+(1-'Measured TV opt-pt'!F3457)*'CPP Detay (düşük)'!F$244,IF(F3439=3,F3457*'CPP Detay (yüksek)'!F$262+(1-'Measured TV opt-pt'!F3457)*'CPP Detay (yüksek)'!F$244,"Girilen Rakamda Hata Var")))</f>
        <v>0</v>
      </c>
      <c r="G3445" s="163">
        <f>+IF(G3439=1,G3457*'CPP Detay Tum Ay'!G$262+(1-'Measured TV opt-pt'!G3457)*'CPP Detay Tum Ay'!G$244,IF(G3439=2,G3457*'CPP Detay (düşük)'!G$262+(1-'Measured TV opt-pt'!G3457)*'CPP Detay (düşük)'!G$244,IF(G3439=3,G3457*'CPP Detay (yüksek)'!G$262+(1-'Measured TV opt-pt'!G3457)*'CPP Detay (yüksek)'!G$244,"Girilen Rakamda Hata Var")))</f>
        <v>0</v>
      </c>
      <c r="H3445" s="163">
        <f>+IF(H3439=1,H3457*'CPP Detay Tum Ay'!H$262+(1-'Measured TV opt-pt'!H3457)*'CPP Detay Tum Ay'!H$244,IF(H3439=2,H3457*'CPP Detay (düşük)'!H$262+(1-'Measured TV opt-pt'!H3457)*'CPP Detay (düşük)'!H$244,IF(H3439=3,H3457*'CPP Detay (yüksek)'!H$262+(1-'Measured TV opt-pt'!H3457)*'CPP Detay (yüksek)'!H$244,"Girilen Rakamda Hata Var")))</f>
        <v>0</v>
      </c>
      <c r="I3445" s="163">
        <f>+IF(I3439=1,I3457*'CPP Detay Tum Ay'!I$262+(1-'Measured TV opt-pt'!I3457)*'CPP Detay Tum Ay'!I$244,IF(I3439=2,I3457*'CPP Detay (düşük)'!I$262+(1-'Measured TV opt-pt'!I3457)*'CPP Detay (düşük)'!I$244,IF(I3439=3,I3457*'CPP Detay (yüksek)'!I$262+(1-'Measured TV opt-pt'!I3457)*'CPP Detay (yüksek)'!I$244,"Girilen Rakamda Hata Var")))</f>
        <v>0</v>
      </c>
      <c r="J3445" s="163">
        <f>+IF(J3439=1,J3457*'CPP Detay Tum Ay'!J$262+(1-'Measured TV opt-pt'!J3457)*'CPP Detay Tum Ay'!J$244,IF(J3439=2,J3457*'CPP Detay (düşük)'!J$262+(1-'Measured TV opt-pt'!J3457)*'CPP Detay (düşük)'!J$244,IF(J3439=3,J3457*'CPP Detay (yüksek)'!J$262+(1-'Measured TV opt-pt'!J3457)*'CPP Detay (yüksek)'!J$244,"Girilen Rakamda Hata Var")))</f>
        <v>0</v>
      </c>
      <c r="K3445" s="163">
        <f>+IF(K3439=1,K3457*'CPP Detay Tum Ay'!K$262+(1-'Measured TV opt-pt'!K3457)*'CPP Detay Tum Ay'!K$244,IF(K3439=2,K3457*'CPP Detay (düşük)'!K$262+(1-'Measured TV opt-pt'!K3457)*'CPP Detay (düşük)'!K$244,IF(K3439=3,K3457*'CPP Detay (yüksek)'!K$262+(1-'Measured TV opt-pt'!K3457)*'CPP Detay (yüksek)'!K$244,"Girilen Rakamda Hata Var")))</f>
        <v>0</v>
      </c>
      <c r="L3445" s="163">
        <f>+IF(L3439=1,L3457*'CPP Detay Tum Ay'!L$262+(1-'Measured TV opt-pt'!L3457)*'CPP Detay Tum Ay'!L$244,IF(L3439=2,L3457*'CPP Detay (düşük)'!L$262+(1-'Measured TV opt-pt'!L3457)*'CPP Detay (düşük)'!L$244,IF(L3439=3,L3457*'CPP Detay (yüksek)'!L$262+(1-'Measured TV opt-pt'!L3457)*'CPP Detay (yüksek)'!L$244,"Girilen Rakamda Hata Var")))</f>
        <v>0</v>
      </c>
      <c r="M3445" s="163">
        <f>+IF(M3439=1,M3457*'CPP Detay Tum Ay'!M$262+(1-'Measured TV opt-pt'!M3457)*'CPP Detay Tum Ay'!M$244,IF(M3439=2,M3457*'CPP Detay (düşük)'!M$262+(1-'Measured TV opt-pt'!M3457)*'CPP Detay (düşük)'!M$244,IF(M3439=3,M3457*'CPP Detay (yüksek)'!M$262+(1-'Measured TV opt-pt'!M3457)*'CPP Detay (yüksek)'!M$244,"Girilen Rakamda Hata Var")))</f>
        <v>0</v>
      </c>
      <c r="N3445" s="163">
        <f>+IF(N3439=1,N3457*'CPP Detay Tum Ay'!N$262+(1-'Measured TV opt-pt'!N3457)*'CPP Detay Tum Ay'!N$244,IF(N3439=2,N3457*'CPP Detay (düşük)'!N$262+(1-'Measured TV opt-pt'!N3457)*'CPP Detay (düşük)'!N$244,IF(N3439=3,N3457*'CPP Detay (yüksek)'!N$262+(1-'Measured TV opt-pt'!N3457)*'CPP Detay (yüksek)'!N$244,"Girilen Rakamda Hata Var")))</f>
        <v>0</v>
      </c>
      <c r="O3445" s="164">
        <f>+IF(O3439=1,O3457*'CPP Detay Tum Ay'!O$262+(1-'Measured TV opt-pt'!O3457)*'CPP Detay Tum Ay'!O$244,IF(O3439=2,O3457*'CPP Detay (düşük)'!O$262+(1-'Measured TV opt-pt'!O3457)*'CPP Detay (düşük)'!O$244,IF(O3439=3,O3457*'CPP Detay (yüksek)'!O$262+(1-'Measured TV opt-pt'!O3457)*'CPP Detay (yüksek)'!O$244,"Girilen Rakamda Hata Var")))</f>
        <v>0</v>
      </c>
      <c r="P3445" s="164"/>
    </row>
    <row r="3446" spans="1:41" x14ac:dyDescent="0.25">
      <c r="A3446" s="193" t="s">
        <v>119</v>
      </c>
      <c r="B3446" s="376"/>
      <c r="C3446" s="263" t="s">
        <v>16</v>
      </c>
      <c r="D3446" s="264">
        <f>+SUMPRODUCT(D3447:D3451,D3434:D3438)</f>
        <v>25.290771227041649</v>
      </c>
      <c r="E3446" s="264">
        <f t="shared" ref="E3446:O3446" si="7695">+SUMPRODUCT(E3447:E3451,E3434:E3438)</f>
        <v>25.304076039856689</v>
      </c>
      <c r="F3446" s="264">
        <f t="shared" si="7695"/>
        <v>27.643309020934343</v>
      </c>
      <c r="G3446" s="264">
        <f t="shared" si="7695"/>
        <v>37.846141379301152</v>
      </c>
      <c r="H3446" s="264">
        <f t="shared" si="7695"/>
        <v>44.510490755207861</v>
      </c>
      <c r="I3446" s="264">
        <f t="shared" si="7695"/>
        <v>41.723374651475567</v>
      </c>
      <c r="J3446" s="264">
        <f t="shared" si="7695"/>
        <v>26.255486327032166</v>
      </c>
      <c r="K3446" s="264">
        <f t="shared" si="7695"/>
        <v>22.214989993513097</v>
      </c>
      <c r="L3446" s="264">
        <f t="shared" si="7695"/>
        <v>32.289368820726324</v>
      </c>
      <c r="M3446" s="264">
        <f t="shared" si="7695"/>
        <v>36.87136170912602</v>
      </c>
      <c r="N3446" s="264">
        <f t="shared" si="7695"/>
        <v>36.947852774585115</v>
      </c>
      <c r="O3446" s="265">
        <f t="shared" si="7695"/>
        <v>32.859896597887705</v>
      </c>
      <c r="P3446" s="165"/>
    </row>
    <row r="3447" spans="1:41" x14ac:dyDescent="0.25">
      <c r="A3447" s="193" t="s">
        <v>119</v>
      </c>
      <c r="B3447" s="376"/>
      <c r="C3447" s="77" t="s">
        <v>212</v>
      </c>
      <c r="D3447" s="261">
        <f>+D3441*(D3453*D3479+(1-D3453)*D3478)</f>
        <v>23.987511177043448</v>
      </c>
      <c r="E3447" s="261">
        <f t="shared" ref="E3447:O3447" si="7696">+E3441*(E3453*E3479+(1-E3453)*E3478)</f>
        <v>23.422421452525921</v>
      </c>
      <c r="F3447" s="261">
        <f t="shared" si="7696"/>
        <v>25.251150295794595</v>
      </c>
      <c r="G3447" s="261">
        <f t="shared" si="7696"/>
        <v>33.61906636206011</v>
      </c>
      <c r="H3447" s="261">
        <f t="shared" si="7696"/>
        <v>39.586489913266838</v>
      </c>
      <c r="I3447" s="261">
        <f t="shared" si="7696"/>
        <v>37.689576565212434</v>
      </c>
      <c r="J3447" s="261">
        <f t="shared" si="7696"/>
        <v>24.360216392343478</v>
      </c>
      <c r="K3447" s="261">
        <f t="shared" si="7696"/>
        <v>21.883073467567826</v>
      </c>
      <c r="L3447" s="261">
        <f t="shared" si="7696"/>
        <v>30.207166224478549</v>
      </c>
      <c r="M3447" s="261">
        <f t="shared" si="7696"/>
        <v>34.884063172947037</v>
      </c>
      <c r="N3447" s="261">
        <f t="shared" si="7696"/>
        <v>35.10418568735976</v>
      </c>
      <c r="O3447" s="262">
        <f t="shared" si="7696"/>
        <v>31.062881709658935</v>
      </c>
      <c r="P3447" s="162"/>
    </row>
    <row r="3448" spans="1:41" x14ac:dyDescent="0.25">
      <c r="A3448" s="193" t="s">
        <v>119</v>
      </c>
      <c r="B3448" s="376"/>
      <c r="C3448" s="77" t="s">
        <v>213</v>
      </c>
      <c r="D3448" s="261">
        <f>+D3442*(D3454*D3479+(1-D3454)*D3478)</f>
        <v>0</v>
      </c>
      <c r="E3448" s="261">
        <f t="shared" ref="E3448:O3448" si="7697">+E3442*(E3454*E3479+(1-E3454)*E3478)</f>
        <v>0</v>
      </c>
      <c r="F3448" s="261">
        <f t="shared" si="7697"/>
        <v>0</v>
      </c>
      <c r="G3448" s="261">
        <f t="shared" si="7697"/>
        <v>0</v>
      </c>
      <c r="H3448" s="261">
        <f t="shared" si="7697"/>
        <v>0</v>
      </c>
      <c r="I3448" s="261">
        <f t="shared" si="7697"/>
        <v>0</v>
      </c>
      <c r="J3448" s="261">
        <f t="shared" si="7697"/>
        <v>0</v>
      </c>
      <c r="K3448" s="261">
        <f t="shared" si="7697"/>
        <v>0</v>
      </c>
      <c r="L3448" s="261">
        <f t="shared" si="7697"/>
        <v>0</v>
      </c>
      <c r="M3448" s="261">
        <f t="shared" si="7697"/>
        <v>0</v>
      </c>
      <c r="N3448" s="261">
        <f t="shared" si="7697"/>
        <v>0</v>
      </c>
      <c r="O3448" s="262">
        <f t="shared" si="7697"/>
        <v>0</v>
      </c>
      <c r="P3448" s="244"/>
    </row>
    <row r="3449" spans="1:41" x14ac:dyDescent="0.25">
      <c r="A3449" s="193" t="s">
        <v>119</v>
      </c>
      <c r="B3449" s="376"/>
      <c r="C3449" s="77" t="s">
        <v>214</v>
      </c>
      <c r="D3449" s="261">
        <f>+D3443*(D3455*D3479+(1-D3455)*D3478)</f>
        <v>29.15917804211567</v>
      </c>
      <c r="E3449" s="261">
        <f t="shared" ref="E3449:O3449" si="7698">+E3443*(E3455*E3479+(1-E3455)*E3478)</f>
        <v>29.976425588125942</v>
      </c>
      <c r="F3449" s="261">
        <f t="shared" si="7698"/>
        <v>33.770474311506831</v>
      </c>
      <c r="G3449" s="261">
        <f t="shared" si="7698"/>
        <v>43.176156823875694</v>
      </c>
      <c r="H3449" s="261">
        <f t="shared" si="7698"/>
        <v>51.0283560196062</v>
      </c>
      <c r="I3449" s="261">
        <f t="shared" si="7698"/>
        <v>47.886464510939916</v>
      </c>
      <c r="J3449" s="261">
        <f t="shared" si="7698"/>
        <v>29.657617230341074</v>
      </c>
      <c r="K3449" s="261">
        <f t="shared" si="7698"/>
        <v>23.828423237846199</v>
      </c>
      <c r="L3449" s="261">
        <f t="shared" si="7698"/>
        <v>38.099044250028903</v>
      </c>
      <c r="M3449" s="261">
        <f t="shared" si="7698"/>
        <v>43.778510457637516</v>
      </c>
      <c r="N3449" s="261">
        <f t="shared" si="7698"/>
        <v>43.713298522535737</v>
      </c>
      <c r="O3449" s="262">
        <f t="shared" si="7698"/>
        <v>38.320908642203769</v>
      </c>
      <c r="P3449" s="244"/>
    </row>
    <row r="3450" spans="1:41" x14ac:dyDescent="0.25">
      <c r="A3450" s="193" t="s">
        <v>119</v>
      </c>
      <c r="B3450" s="376"/>
      <c r="C3450" s="77" t="s">
        <v>215</v>
      </c>
      <c r="D3450" s="161">
        <f>+D3444*(D3456*D3479+(1-D3456)*D3478)</f>
        <v>18.170093712093372</v>
      </c>
      <c r="E3450" s="161">
        <f t="shared" ref="E3450:O3450" si="7699">+E3444*(E3456*E3479+(1-E3456)*E3478)</f>
        <v>17.39183807386668</v>
      </c>
      <c r="F3450" s="161">
        <f t="shared" si="7699"/>
        <v>25.838258086480636</v>
      </c>
      <c r="G3450" s="161">
        <f t="shared" si="7699"/>
        <v>41.921072672405252</v>
      </c>
      <c r="H3450" s="161">
        <f t="shared" si="7699"/>
        <v>49.703559919823668</v>
      </c>
      <c r="I3450" s="161">
        <f t="shared" si="7699"/>
        <v>46.965709113779397</v>
      </c>
      <c r="J3450" s="161">
        <f t="shared" si="7699"/>
        <v>28.862420738968318</v>
      </c>
      <c r="K3450" s="161">
        <f t="shared" si="7699"/>
        <v>23.168586067626006</v>
      </c>
      <c r="L3450" s="161">
        <f t="shared" si="7699"/>
        <v>47.073127214578136</v>
      </c>
      <c r="M3450" s="161">
        <f t="shared" si="7699"/>
        <v>49.393286390886551</v>
      </c>
      <c r="N3450" s="161">
        <f t="shared" si="7699"/>
        <v>48.301104668458329</v>
      </c>
      <c r="O3450" s="162">
        <f t="shared" si="7699"/>
        <v>0</v>
      </c>
      <c r="P3450" s="244"/>
    </row>
    <row r="3451" spans="1:41" ht="15.75" thickBot="1" x14ac:dyDescent="0.3">
      <c r="A3451" s="193" t="s">
        <v>119</v>
      </c>
      <c r="B3451" s="376"/>
      <c r="C3451" s="96" t="s">
        <v>230</v>
      </c>
      <c r="D3451" s="163">
        <f>+D3445*(D3457*D3479+(1-D3457)*D3478)</f>
        <v>0</v>
      </c>
      <c r="E3451" s="163">
        <f t="shared" ref="E3451:O3451" si="7700">+E3445*(E3457*E3479+(1-E3457)*E3478)</f>
        <v>0</v>
      </c>
      <c r="F3451" s="163">
        <f t="shared" si="7700"/>
        <v>0</v>
      </c>
      <c r="G3451" s="163">
        <f t="shared" si="7700"/>
        <v>0</v>
      </c>
      <c r="H3451" s="163">
        <f t="shared" si="7700"/>
        <v>0</v>
      </c>
      <c r="I3451" s="163">
        <f t="shared" si="7700"/>
        <v>0</v>
      </c>
      <c r="J3451" s="163">
        <f t="shared" si="7700"/>
        <v>0</v>
      </c>
      <c r="K3451" s="163">
        <f t="shared" si="7700"/>
        <v>0</v>
      </c>
      <c r="L3451" s="163">
        <f t="shared" si="7700"/>
        <v>0</v>
      </c>
      <c r="M3451" s="163">
        <f t="shared" si="7700"/>
        <v>0</v>
      </c>
      <c r="N3451" s="163">
        <f t="shared" si="7700"/>
        <v>0</v>
      </c>
      <c r="O3451" s="164">
        <f t="shared" si="7700"/>
        <v>0</v>
      </c>
      <c r="P3451" s="164"/>
    </row>
    <row r="3452" spans="1:41" x14ac:dyDescent="0.25">
      <c r="A3452" s="193" t="s">
        <v>119</v>
      </c>
      <c r="B3452" s="376"/>
      <c r="C3452" s="204" t="s">
        <v>2</v>
      </c>
      <c r="D3452" s="205">
        <f>+IFERROR(SUMPRODUCT(D3453:D3457,D3459:D3463)/D3458,0)</f>
        <v>0</v>
      </c>
      <c r="E3452" s="205">
        <f t="shared" ref="E3452" si="7701">+IFERROR(SUMPRODUCT(E3453:E3457,E3459:E3463)/E3458,0)</f>
        <v>0</v>
      </c>
      <c r="F3452" s="205">
        <f t="shared" ref="F3452" si="7702">+IFERROR(SUMPRODUCT(F3453:F3457,F3459:F3463)/F3458,0)</f>
        <v>0</v>
      </c>
      <c r="G3452" s="205">
        <f t="shared" ref="G3452" si="7703">+IFERROR(SUMPRODUCT(G3453:G3457,G3459:G3463)/G3458,0)</f>
        <v>0</v>
      </c>
      <c r="H3452" s="205">
        <f t="shared" ref="H3452" si="7704">+IFERROR(SUMPRODUCT(H3453:H3457,H3459:H3463)/H3458,0)</f>
        <v>0</v>
      </c>
      <c r="I3452" s="205">
        <f t="shared" ref="I3452" si="7705">+IFERROR(SUMPRODUCT(I3453:I3457,I3459:I3463)/I3458,0)</f>
        <v>0</v>
      </c>
      <c r="J3452" s="205">
        <f t="shared" ref="J3452" si="7706">+IFERROR(SUMPRODUCT(J3453:J3457,J3459:J3463)/J3458,0)</f>
        <v>0.44999999999999984</v>
      </c>
      <c r="K3452" s="205">
        <f t="shared" ref="K3452" si="7707">+IFERROR(SUMPRODUCT(K3453:K3457,K3459:K3463)/K3458,0)</f>
        <v>0.44999999999999984</v>
      </c>
      <c r="L3452" s="205">
        <f t="shared" ref="L3452" si="7708">+IFERROR(SUMPRODUCT(L3453:L3457,L3459:L3463)/L3458,0)</f>
        <v>0</v>
      </c>
      <c r="M3452" s="205">
        <f t="shared" ref="M3452" si="7709">+IFERROR(SUMPRODUCT(M3453:M3457,M3459:M3463)/M3458,0)</f>
        <v>0</v>
      </c>
      <c r="N3452" s="205">
        <f t="shared" ref="N3452" si="7710">+IFERROR(SUMPRODUCT(N3453:N3457,N3459:N3463)/N3458,0)</f>
        <v>0</v>
      </c>
      <c r="O3452" s="205">
        <f t="shared" ref="O3452" si="7711">+IFERROR(SUMPRODUCT(O3453:O3457,O3459:O3463)/O3458,0)</f>
        <v>0</v>
      </c>
      <c r="P3452" s="166">
        <f>+SUMPRODUCT(D3452:O3452,D3458:O3458)/P3458</f>
        <v>0.44999999999999984</v>
      </c>
      <c r="R3452" s="192">
        <f>+D3452</f>
        <v>0</v>
      </c>
      <c r="S3452" s="192">
        <f t="shared" ref="S3452" si="7712">+E3452</f>
        <v>0</v>
      </c>
      <c r="T3452" s="192">
        <f t="shared" ref="T3452" si="7713">+F3452</f>
        <v>0</v>
      </c>
      <c r="U3452" s="192">
        <f t="shared" ref="U3452" si="7714">+G3452</f>
        <v>0</v>
      </c>
      <c r="V3452" s="192">
        <f t="shared" ref="V3452" si="7715">+H3452</f>
        <v>0</v>
      </c>
      <c r="W3452" s="192">
        <f t="shared" ref="W3452" si="7716">+I3452</f>
        <v>0</v>
      </c>
      <c r="X3452" s="192">
        <f t="shared" ref="X3452" si="7717">+J3452</f>
        <v>0.44999999999999984</v>
      </c>
      <c r="Y3452" s="192">
        <f t="shared" ref="Y3452" si="7718">+K3452</f>
        <v>0.44999999999999984</v>
      </c>
      <c r="Z3452" s="192">
        <f t="shared" ref="Z3452" si="7719">+L3452</f>
        <v>0</v>
      </c>
      <c r="AA3452" s="192">
        <f t="shared" ref="AA3452" si="7720">+M3452</f>
        <v>0</v>
      </c>
      <c r="AB3452" s="192">
        <f t="shared" ref="AB3452" si="7721">+N3452</f>
        <v>0</v>
      </c>
      <c r="AC3452" s="192">
        <f t="shared" ref="AC3452" si="7722">+O3452</f>
        <v>0</v>
      </c>
      <c r="AD3452" s="190">
        <f>+D3458</f>
        <v>0</v>
      </c>
      <c r="AE3452" s="190">
        <f t="shared" ref="AE3452" si="7723">+E3458</f>
        <v>0</v>
      </c>
      <c r="AF3452" s="190">
        <f t="shared" ref="AF3452" si="7724">+F3458</f>
        <v>0</v>
      </c>
      <c r="AG3452" s="190">
        <f t="shared" ref="AG3452" si="7725">+G3458</f>
        <v>0</v>
      </c>
      <c r="AH3452" s="190">
        <f t="shared" ref="AH3452" si="7726">+H3458</f>
        <v>0</v>
      </c>
      <c r="AI3452" s="190">
        <f t="shared" ref="AI3452" si="7727">+I3458</f>
        <v>0</v>
      </c>
      <c r="AJ3452" s="190">
        <f t="shared" ref="AJ3452" si="7728">+J3458</f>
        <v>636.27601118729012</v>
      </c>
      <c r="AK3452" s="190">
        <f t="shared" ref="AK3452" si="7729">+K3458</f>
        <v>542.83687667726849</v>
      </c>
      <c r="AL3452" s="190">
        <f t="shared" ref="AL3452" si="7730">+L3458</f>
        <v>0</v>
      </c>
      <c r="AM3452" s="190">
        <f t="shared" ref="AM3452" si="7731">+M3458</f>
        <v>0</v>
      </c>
      <c r="AN3452" s="190">
        <f t="shared" ref="AN3452" si="7732">+N3458</f>
        <v>0</v>
      </c>
      <c r="AO3452" s="190">
        <f t="shared" ref="AO3452" si="7733">+O3458</f>
        <v>0</v>
      </c>
    </row>
    <row r="3453" spans="1:41" x14ac:dyDescent="0.25">
      <c r="A3453" s="193" t="s">
        <v>119</v>
      </c>
      <c r="B3453" s="376"/>
      <c r="C3453" s="178" t="s">
        <v>3</v>
      </c>
      <c r="D3453" s="179">
        <v>0.45</v>
      </c>
      <c r="E3453" s="179">
        <v>0.45</v>
      </c>
      <c r="F3453" s="179">
        <v>0.45</v>
      </c>
      <c r="G3453" s="179">
        <v>0.45</v>
      </c>
      <c r="H3453" s="179">
        <v>0.45</v>
      </c>
      <c r="I3453" s="179">
        <v>0.45</v>
      </c>
      <c r="J3453" s="179">
        <v>0.45</v>
      </c>
      <c r="K3453" s="179">
        <v>0.45</v>
      </c>
      <c r="L3453" s="179">
        <v>0.45</v>
      </c>
      <c r="M3453" s="179">
        <v>0.45</v>
      </c>
      <c r="N3453" s="179">
        <v>0.45</v>
      </c>
      <c r="O3453" s="179">
        <v>0.45</v>
      </c>
      <c r="P3453" s="180">
        <f>+SUMPRODUCT(D3453:O3453,D3459:O3459)/P3459</f>
        <v>0.45000000000000007</v>
      </c>
    </row>
    <row r="3454" spans="1:41" x14ac:dyDescent="0.25">
      <c r="A3454" s="193" t="s">
        <v>119</v>
      </c>
      <c r="B3454" s="376"/>
      <c r="C3454" s="178" t="s">
        <v>200</v>
      </c>
      <c r="D3454" s="179">
        <v>0.45</v>
      </c>
      <c r="E3454" s="179">
        <v>0.45</v>
      </c>
      <c r="F3454" s="179">
        <v>0.45</v>
      </c>
      <c r="G3454" s="179">
        <v>0.45</v>
      </c>
      <c r="H3454" s="179">
        <v>0.45</v>
      </c>
      <c r="I3454" s="179">
        <v>0.45</v>
      </c>
      <c r="J3454" s="179">
        <v>0.45</v>
      </c>
      <c r="K3454" s="179">
        <v>0.45</v>
      </c>
      <c r="L3454" s="179">
        <v>0.45</v>
      </c>
      <c r="M3454" s="179">
        <v>0.45</v>
      </c>
      <c r="N3454" s="179">
        <v>0.45</v>
      </c>
      <c r="O3454" s="179">
        <v>0.45</v>
      </c>
      <c r="P3454" s="242"/>
    </row>
    <row r="3455" spans="1:41" x14ac:dyDescent="0.25">
      <c r="A3455" s="193" t="s">
        <v>119</v>
      </c>
      <c r="B3455" s="376"/>
      <c r="C3455" s="178" t="s">
        <v>201</v>
      </c>
      <c r="D3455" s="179">
        <v>0.45</v>
      </c>
      <c r="E3455" s="179">
        <v>0.45</v>
      </c>
      <c r="F3455" s="179">
        <v>0.45</v>
      </c>
      <c r="G3455" s="179">
        <v>0.45</v>
      </c>
      <c r="H3455" s="179">
        <v>0.45</v>
      </c>
      <c r="I3455" s="179">
        <v>0.45</v>
      </c>
      <c r="J3455" s="179">
        <v>0.45</v>
      </c>
      <c r="K3455" s="179">
        <v>0.45</v>
      </c>
      <c r="L3455" s="179">
        <v>0.45</v>
      </c>
      <c r="M3455" s="179">
        <v>0.45</v>
      </c>
      <c r="N3455" s="179">
        <v>0.45</v>
      </c>
      <c r="O3455" s="179">
        <v>0.45</v>
      </c>
      <c r="P3455" s="242"/>
    </row>
    <row r="3456" spans="1:41" x14ac:dyDescent="0.25">
      <c r="A3456" s="193" t="s">
        <v>119</v>
      </c>
      <c r="B3456" s="376"/>
      <c r="C3456" s="178" t="s">
        <v>202</v>
      </c>
      <c r="D3456" s="179">
        <v>0.45</v>
      </c>
      <c r="E3456" s="179">
        <v>0.45</v>
      </c>
      <c r="F3456" s="179">
        <v>0.45</v>
      </c>
      <c r="G3456" s="179">
        <v>0.45</v>
      </c>
      <c r="H3456" s="179">
        <v>0.45</v>
      </c>
      <c r="I3456" s="179">
        <v>0.45</v>
      </c>
      <c r="J3456" s="179">
        <v>0.45</v>
      </c>
      <c r="K3456" s="179">
        <v>0.45</v>
      </c>
      <c r="L3456" s="179">
        <v>0.45</v>
      </c>
      <c r="M3456" s="179">
        <v>0.45</v>
      </c>
      <c r="N3456" s="179">
        <v>0.45</v>
      </c>
      <c r="O3456" s="179">
        <v>0.45</v>
      </c>
      <c r="P3456" s="242"/>
    </row>
    <row r="3457" spans="1:53" ht="15.75" thickBot="1" x14ac:dyDescent="0.3">
      <c r="A3457" s="193" t="s">
        <v>119</v>
      </c>
      <c r="B3457" s="376"/>
      <c r="C3457" s="280" t="s">
        <v>231</v>
      </c>
      <c r="D3457" s="179">
        <v>0.45</v>
      </c>
      <c r="E3457" s="179">
        <v>0.45</v>
      </c>
      <c r="F3457" s="179">
        <v>0.45</v>
      </c>
      <c r="G3457" s="179">
        <v>0.45</v>
      </c>
      <c r="H3457" s="179">
        <v>0.45</v>
      </c>
      <c r="I3457" s="179">
        <v>0.45</v>
      </c>
      <c r="J3457" s="179">
        <v>0.45</v>
      </c>
      <c r="K3457" s="179">
        <v>0.45</v>
      </c>
      <c r="L3457" s="179">
        <v>0.45</v>
      </c>
      <c r="M3457" s="179">
        <v>0.45</v>
      </c>
      <c r="N3457" s="179">
        <v>0.45</v>
      </c>
      <c r="O3457" s="179">
        <v>0.45</v>
      </c>
      <c r="P3457" s="182" t="e">
        <f t="shared" ref="P3457" si="7734">+SUMPRODUCT(D3457:O3457,D3463:O3463)/P3463</f>
        <v>#DIV/0!</v>
      </c>
    </row>
    <row r="3458" spans="1:53" x14ac:dyDescent="0.25">
      <c r="A3458" s="193" t="s">
        <v>119</v>
      </c>
      <c r="B3458" s="376"/>
      <c r="C3458" s="99" t="s">
        <v>239</v>
      </c>
      <c r="D3458" s="100">
        <f>+D3427/D3440/30</f>
        <v>0</v>
      </c>
      <c r="E3458" s="100">
        <f t="shared" ref="E3458:O3458" si="7735">+E3427/E3440/30</f>
        <v>0</v>
      </c>
      <c r="F3458" s="100">
        <f t="shared" si="7735"/>
        <v>0</v>
      </c>
      <c r="G3458" s="100">
        <f t="shared" si="7735"/>
        <v>0</v>
      </c>
      <c r="H3458" s="100">
        <f t="shared" si="7735"/>
        <v>0</v>
      </c>
      <c r="I3458" s="100">
        <f t="shared" si="7735"/>
        <v>0</v>
      </c>
      <c r="J3458" s="100">
        <f t="shared" si="7735"/>
        <v>636.27601118729012</v>
      </c>
      <c r="K3458" s="100">
        <f t="shared" si="7735"/>
        <v>542.83687667726849</v>
      </c>
      <c r="L3458" s="100">
        <f t="shared" si="7735"/>
        <v>0</v>
      </c>
      <c r="M3458" s="100">
        <f t="shared" si="7735"/>
        <v>0</v>
      </c>
      <c r="N3458" s="100">
        <f t="shared" si="7735"/>
        <v>0</v>
      </c>
      <c r="O3458" s="167">
        <f t="shared" si="7735"/>
        <v>0</v>
      </c>
      <c r="P3458" s="167">
        <f>SUM(D3458:O3458)</f>
        <v>1179.1128878645586</v>
      </c>
    </row>
    <row r="3459" spans="1:53" x14ac:dyDescent="0.25">
      <c r="A3459" s="193" t="s">
        <v>119</v>
      </c>
      <c r="B3459" s="376"/>
      <c r="C3459" s="86" t="s">
        <v>240</v>
      </c>
      <c r="D3459" s="87">
        <f>+D3458*D3434</f>
        <v>0</v>
      </c>
      <c r="E3459" s="87">
        <f t="shared" ref="E3459:O3459" si="7736">+E3458*E3434</f>
        <v>0</v>
      </c>
      <c r="F3459" s="87">
        <f t="shared" si="7736"/>
        <v>0</v>
      </c>
      <c r="G3459" s="87">
        <f t="shared" si="7736"/>
        <v>0</v>
      </c>
      <c r="H3459" s="87">
        <f t="shared" si="7736"/>
        <v>0</v>
      </c>
      <c r="I3459" s="87">
        <f t="shared" si="7736"/>
        <v>0</v>
      </c>
      <c r="J3459" s="87">
        <f t="shared" si="7736"/>
        <v>385.33751776909241</v>
      </c>
      <c r="K3459" s="87">
        <f t="shared" si="7736"/>
        <v>434.81355769707119</v>
      </c>
      <c r="L3459" s="87">
        <f t="shared" si="7736"/>
        <v>0</v>
      </c>
      <c r="M3459" s="87">
        <f t="shared" si="7736"/>
        <v>0</v>
      </c>
      <c r="N3459" s="87">
        <f t="shared" si="7736"/>
        <v>0</v>
      </c>
      <c r="O3459" s="159">
        <f t="shared" si="7736"/>
        <v>0</v>
      </c>
      <c r="P3459" s="159">
        <f t="shared" ref="P3459" si="7737">SUM(D3459:O3459)</f>
        <v>820.15107546616355</v>
      </c>
      <c r="AP3459" s="190">
        <f>+D3459</f>
        <v>0</v>
      </c>
      <c r="AQ3459" s="190">
        <f t="shared" ref="AQ3459:AQ3463" si="7738">+E3459</f>
        <v>0</v>
      </c>
      <c r="AR3459" s="190">
        <f t="shared" ref="AR3459:AR3463" si="7739">+F3459</f>
        <v>0</v>
      </c>
      <c r="AS3459" s="190">
        <f t="shared" ref="AS3459:AS3463" si="7740">+G3459</f>
        <v>0</v>
      </c>
      <c r="AT3459" s="190">
        <f t="shared" ref="AT3459:AT3463" si="7741">+H3459</f>
        <v>0</v>
      </c>
      <c r="AU3459" s="190">
        <f t="shared" ref="AU3459:AU3463" si="7742">+I3459</f>
        <v>0</v>
      </c>
      <c r="AV3459" s="190">
        <f t="shared" ref="AV3459:AV3463" si="7743">+J3459</f>
        <v>385.33751776909241</v>
      </c>
      <c r="AW3459" s="190">
        <f t="shared" ref="AW3459:AW3463" si="7744">+K3459</f>
        <v>434.81355769707119</v>
      </c>
      <c r="AX3459" s="190">
        <f t="shared" ref="AX3459:AX3463" si="7745">+L3459</f>
        <v>0</v>
      </c>
      <c r="AY3459" s="190">
        <f t="shared" ref="AY3459:AY3463" si="7746">+M3459</f>
        <v>0</v>
      </c>
      <c r="AZ3459" s="190">
        <f t="shared" ref="AZ3459:AZ3463" si="7747">+N3459</f>
        <v>0</v>
      </c>
      <c r="BA3459" s="190">
        <f t="shared" ref="BA3459:BA3463" si="7748">+O3459</f>
        <v>0</v>
      </c>
    </row>
    <row r="3460" spans="1:53" x14ac:dyDescent="0.25">
      <c r="A3460" s="193" t="s">
        <v>119</v>
      </c>
      <c r="B3460" s="376"/>
      <c r="C3460" s="86" t="s">
        <v>241</v>
      </c>
      <c r="D3460" s="87">
        <f>+D3458*D3435</f>
        <v>0</v>
      </c>
      <c r="E3460" s="87">
        <f t="shared" ref="E3460:O3460" si="7749">+E3458*E3435</f>
        <v>0</v>
      </c>
      <c r="F3460" s="87">
        <f t="shared" si="7749"/>
        <v>0</v>
      </c>
      <c r="G3460" s="87">
        <f t="shared" si="7749"/>
        <v>0</v>
      </c>
      <c r="H3460" s="87">
        <f t="shared" si="7749"/>
        <v>0</v>
      </c>
      <c r="I3460" s="87">
        <f t="shared" si="7749"/>
        <v>0</v>
      </c>
      <c r="J3460" s="87">
        <f t="shared" si="7749"/>
        <v>0</v>
      </c>
      <c r="K3460" s="87">
        <f t="shared" si="7749"/>
        <v>0</v>
      </c>
      <c r="L3460" s="87">
        <f t="shared" si="7749"/>
        <v>0</v>
      </c>
      <c r="M3460" s="87">
        <f t="shared" si="7749"/>
        <v>0</v>
      </c>
      <c r="N3460" s="87">
        <f t="shared" si="7749"/>
        <v>0</v>
      </c>
      <c r="O3460" s="159">
        <f t="shared" si="7749"/>
        <v>0</v>
      </c>
      <c r="P3460" s="159"/>
      <c r="AP3460" s="190">
        <f t="shared" ref="AP3460:AP3463" si="7750">+D3460</f>
        <v>0</v>
      </c>
      <c r="AQ3460" s="190">
        <f t="shared" si="7738"/>
        <v>0</v>
      </c>
      <c r="AR3460" s="190">
        <f t="shared" si="7739"/>
        <v>0</v>
      </c>
      <c r="AS3460" s="190">
        <f t="shared" si="7740"/>
        <v>0</v>
      </c>
      <c r="AT3460" s="190">
        <f t="shared" si="7741"/>
        <v>0</v>
      </c>
      <c r="AU3460" s="190">
        <f t="shared" si="7742"/>
        <v>0</v>
      </c>
      <c r="AV3460" s="190">
        <f t="shared" si="7743"/>
        <v>0</v>
      </c>
      <c r="AW3460" s="190">
        <f t="shared" si="7744"/>
        <v>0</v>
      </c>
      <c r="AX3460" s="190">
        <f t="shared" si="7745"/>
        <v>0</v>
      </c>
      <c r="AY3460" s="190">
        <f t="shared" si="7746"/>
        <v>0</v>
      </c>
      <c r="AZ3460" s="190">
        <f t="shared" si="7747"/>
        <v>0</v>
      </c>
      <c r="BA3460" s="190">
        <f t="shared" si="7748"/>
        <v>0</v>
      </c>
    </row>
    <row r="3461" spans="1:53" x14ac:dyDescent="0.25">
      <c r="A3461" s="193" t="s">
        <v>119</v>
      </c>
      <c r="B3461" s="376"/>
      <c r="C3461" s="86" t="s">
        <v>242</v>
      </c>
      <c r="D3461" s="87">
        <f>+D3458*D3436</f>
        <v>0</v>
      </c>
      <c r="E3461" s="87">
        <f t="shared" ref="E3461:O3461" si="7751">+E3458*E3436</f>
        <v>0</v>
      </c>
      <c r="F3461" s="87">
        <f t="shared" si="7751"/>
        <v>0</v>
      </c>
      <c r="G3461" s="87">
        <f t="shared" si="7751"/>
        <v>0</v>
      </c>
      <c r="H3461" s="87">
        <f t="shared" si="7751"/>
        <v>0</v>
      </c>
      <c r="I3461" s="87">
        <f t="shared" si="7751"/>
        <v>0</v>
      </c>
      <c r="J3461" s="87">
        <f t="shared" si="7751"/>
        <v>95.747930467573582</v>
      </c>
      <c r="K3461" s="87">
        <f t="shared" si="7751"/>
        <v>62.608162251255614</v>
      </c>
      <c r="L3461" s="87">
        <f t="shared" si="7751"/>
        <v>0</v>
      </c>
      <c r="M3461" s="87">
        <f t="shared" si="7751"/>
        <v>0</v>
      </c>
      <c r="N3461" s="87">
        <f t="shared" si="7751"/>
        <v>0</v>
      </c>
      <c r="O3461" s="159">
        <f t="shared" si="7751"/>
        <v>0</v>
      </c>
      <c r="P3461" s="159"/>
      <c r="AP3461" s="190">
        <f t="shared" si="7750"/>
        <v>0</v>
      </c>
      <c r="AQ3461" s="190">
        <f t="shared" si="7738"/>
        <v>0</v>
      </c>
      <c r="AR3461" s="190">
        <f t="shared" si="7739"/>
        <v>0</v>
      </c>
      <c r="AS3461" s="190">
        <f t="shared" si="7740"/>
        <v>0</v>
      </c>
      <c r="AT3461" s="190">
        <f t="shared" si="7741"/>
        <v>0</v>
      </c>
      <c r="AU3461" s="190">
        <f t="shared" si="7742"/>
        <v>0</v>
      </c>
      <c r="AV3461" s="190">
        <f t="shared" si="7743"/>
        <v>95.747930467573582</v>
      </c>
      <c r="AW3461" s="190">
        <f t="shared" si="7744"/>
        <v>62.608162251255614</v>
      </c>
      <c r="AX3461" s="190">
        <f t="shared" si="7745"/>
        <v>0</v>
      </c>
      <c r="AY3461" s="190">
        <f t="shared" si="7746"/>
        <v>0</v>
      </c>
      <c r="AZ3461" s="190">
        <f t="shared" si="7747"/>
        <v>0</v>
      </c>
      <c r="BA3461" s="190">
        <f t="shared" si="7748"/>
        <v>0</v>
      </c>
    </row>
    <row r="3462" spans="1:53" x14ac:dyDescent="0.25">
      <c r="A3462" s="193" t="s">
        <v>119</v>
      </c>
      <c r="B3462" s="376"/>
      <c r="C3462" s="86" t="s">
        <v>243</v>
      </c>
      <c r="D3462" s="87">
        <f>+D3458*D3437</f>
        <v>0</v>
      </c>
      <c r="E3462" s="87">
        <f t="shared" ref="E3462:O3462" si="7752">+E3458*E3437</f>
        <v>0</v>
      </c>
      <c r="F3462" s="87">
        <f t="shared" si="7752"/>
        <v>0</v>
      </c>
      <c r="G3462" s="87">
        <f t="shared" si="7752"/>
        <v>0</v>
      </c>
      <c r="H3462" s="87">
        <f t="shared" si="7752"/>
        <v>0</v>
      </c>
      <c r="I3462" s="87">
        <f t="shared" si="7752"/>
        <v>0</v>
      </c>
      <c r="J3462" s="87">
        <f t="shared" si="7752"/>
        <v>155.19056295062398</v>
      </c>
      <c r="K3462" s="87">
        <f t="shared" si="7752"/>
        <v>45.415156728941547</v>
      </c>
      <c r="L3462" s="87">
        <f t="shared" si="7752"/>
        <v>0</v>
      </c>
      <c r="M3462" s="87">
        <f t="shared" si="7752"/>
        <v>0</v>
      </c>
      <c r="N3462" s="87">
        <f t="shared" si="7752"/>
        <v>0</v>
      </c>
      <c r="O3462" s="159">
        <f t="shared" si="7752"/>
        <v>0</v>
      </c>
      <c r="P3462" s="159"/>
      <c r="AP3462" s="190">
        <f t="shared" si="7750"/>
        <v>0</v>
      </c>
      <c r="AQ3462" s="190">
        <f t="shared" si="7738"/>
        <v>0</v>
      </c>
      <c r="AR3462" s="190">
        <f t="shared" si="7739"/>
        <v>0</v>
      </c>
      <c r="AS3462" s="190">
        <f t="shared" si="7740"/>
        <v>0</v>
      </c>
      <c r="AT3462" s="190">
        <f t="shared" si="7741"/>
        <v>0</v>
      </c>
      <c r="AU3462" s="190">
        <f t="shared" si="7742"/>
        <v>0</v>
      </c>
      <c r="AV3462" s="190">
        <f t="shared" si="7743"/>
        <v>155.19056295062398</v>
      </c>
      <c r="AW3462" s="190">
        <f t="shared" si="7744"/>
        <v>45.415156728941547</v>
      </c>
      <c r="AX3462" s="190">
        <f t="shared" si="7745"/>
        <v>0</v>
      </c>
      <c r="AY3462" s="190">
        <f t="shared" si="7746"/>
        <v>0</v>
      </c>
      <c r="AZ3462" s="190">
        <f t="shared" si="7747"/>
        <v>0</v>
      </c>
      <c r="BA3462" s="190">
        <f t="shared" si="7748"/>
        <v>0</v>
      </c>
    </row>
    <row r="3463" spans="1:53" ht="15.75" thickBot="1" x14ac:dyDescent="0.3">
      <c r="A3463" s="193" t="s">
        <v>119</v>
      </c>
      <c r="B3463" s="376"/>
      <c r="C3463" s="96" t="s">
        <v>244</v>
      </c>
      <c r="D3463" s="251">
        <f>+D3458*D3438</f>
        <v>0</v>
      </c>
      <c r="E3463" s="251">
        <f t="shared" ref="E3463:O3463" si="7753">+E3458*E3438</f>
        <v>0</v>
      </c>
      <c r="F3463" s="251">
        <f t="shared" si="7753"/>
        <v>0</v>
      </c>
      <c r="G3463" s="251">
        <f t="shared" si="7753"/>
        <v>0</v>
      </c>
      <c r="H3463" s="251">
        <f t="shared" si="7753"/>
        <v>0</v>
      </c>
      <c r="I3463" s="251">
        <f t="shared" si="7753"/>
        <v>0</v>
      </c>
      <c r="J3463" s="251">
        <f t="shared" si="7753"/>
        <v>0</v>
      </c>
      <c r="K3463" s="251">
        <f t="shared" si="7753"/>
        <v>0</v>
      </c>
      <c r="L3463" s="251">
        <f t="shared" si="7753"/>
        <v>0</v>
      </c>
      <c r="M3463" s="251">
        <f t="shared" si="7753"/>
        <v>0</v>
      </c>
      <c r="N3463" s="251">
        <f t="shared" si="7753"/>
        <v>0</v>
      </c>
      <c r="O3463" s="251">
        <f t="shared" si="7753"/>
        <v>0</v>
      </c>
      <c r="P3463" s="169">
        <f t="shared" ref="P3463:P3469" si="7754">SUM(D3463:O3463)</f>
        <v>0</v>
      </c>
      <c r="AP3463" s="190">
        <f t="shared" si="7750"/>
        <v>0</v>
      </c>
      <c r="AQ3463" s="190">
        <f t="shared" si="7738"/>
        <v>0</v>
      </c>
      <c r="AR3463" s="190">
        <f t="shared" si="7739"/>
        <v>0</v>
      </c>
      <c r="AS3463" s="190">
        <f t="shared" si="7740"/>
        <v>0</v>
      </c>
      <c r="AT3463" s="190">
        <f t="shared" si="7741"/>
        <v>0</v>
      </c>
      <c r="AU3463" s="190">
        <f t="shared" si="7742"/>
        <v>0</v>
      </c>
      <c r="AV3463" s="190">
        <f t="shared" si="7743"/>
        <v>0</v>
      </c>
      <c r="AW3463" s="190">
        <f t="shared" si="7744"/>
        <v>0</v>
      </c>
      <c r="AX3463" s="190">
        <f t="shared" si="7745"/>
        <v>0</v>
      </c>
      <c r="AY3463" s="190">
        <f t="shared" si="7746"/>
        <v>0</v>
      </c>
      <c r="AZ3463" s="190">
        <f t="shared" si="7747"/>
        <v>0</v>
      </c>
      <c r="BA3463" s="190">
        <f t="shared" si="7748"/>
        <v>0</v>
      </c>
    </row>
    <row r="3464" spans="1:53" x14ac:dyDescent="0.25">
      <c r="A3464" s="193" t="s">
        <v>119</v>
      </c>
      <c r="B3464" s="376"/>
      <c r="C3464" s="99" t="s">
        <v>245</v>
      </c>
      <c r="D3464" s="100">
        <f>+IFERROR(D3427/D3446/30,0)</f>
        <v>0</v>
      </c>
      <c r="E3464" s="100">
        <f t="shared" ref="E3464:O3464" si="7755">+IFERROR(E3427/E3446/30,0)</f>
        <v>0</v>
      </c>
      <c r="F3464" s="100">
        <f t="shared" si="7755"/>
        <v>0</v>
      </c>
      <c r="G3464" s="100">
        <f t="shared" si="7755"/>
        <v>0</v>
      </c>
      <c r="H3464" s="100">
        <f t="shared" si="7755"/>
        <v>0</v>
      </c>
      <c r="I3464" s="100">
        <f t="shared" si="7755"/>
        <v>0</v>
      </c>
      <c r="J3464" s="100">
        <f t="shared" si="7755"/>
        <v>476.66666666666674</v>
      </c>
      <c r="K3464" s="100">
        <f t="shared" si="7755"/>
        <v>406.66666666666669</v>
      </c>
      <c r="L3464" s="100">
        <f t="shared" si="7755"/>
        <v>0</v>
      </c>
      <c r="M3464" s="100">
        <f t="shared" si="7755"/>
        <v>0</v>
      </c>
      <c r="N3464" s="100">
        <f t="shared" si="7755"/>
        <v>0</v>
      </c>
      <c r="O3464" s="167">
        <f t="shared" si="7755"/>
        <v>0</v>
      </c>
      <c r="P3464" s="167">
        <f t="shared" si="7754"/>
        <v>883.33333333333348</v>
      </c>
    </row>
    <row r="3465" spans="1:53" x14ac:dyDescent="0.25">
      <c r="A3465" s="193" t="s">
        <v>119</v>
      </c>
      <c r="B3465" s="376"/>
      <c r="C3465" s="86" t="s">
        <v>246</v>
      </c>
      <c r="D3465" s="266">
        <f t="shared" ref="D3465:O3465" si="7756">+IFERROR(D3428/D3447/30,0)</f>
        <v>0</v>
      </c>
      <c r="E3465" s="266">
        <f t="shared" si="7756"/>
        <v>0</v>
      </c>
      <c r="F3465" s="266">
        <f t="shared" si="7756"/>
        <v>0</v>
      </c>
      <c r="G3465" s="266">
        <f t="shared" si="7756"/>
        <v>0</v>
      </c>
      <c r="H3465" s="266">
        <f t="shared" si="7756"/>
        <v>0</v>
      </c>
      <c r="I3465" s="266">
        <f t="shared" si="7756"/>
        <v>0</v>
      </c>
      <c r="J3465" s="266">
        <f t="shared" si="7756"/>
        <v>288.67589993509057</v>
      </c>
      <c r="K3465" s="266">
        <f t="shared" si="7756"/>
        <v>325.74091357332225</v>
      </c>
      <c r="L3465" s="266">
        <f t="shared" si="7756"/>
        <v>0</v>
      </c>
      <c r="M3465" s="266">
        <f t="shared" si="7756"/>
        <v>0</v>
      </c>
      <c r="N3465" s="266">
        <f t="shared" si="7756"/>
        <v>0</v>
      </c>
      <c r="O3465" s="267">
        <f t="shared" si="7756"/>
        <v>0</v>
      </c>
      <c r="P3465" s="159">
        <f t="shared" si="7754"/>
        <v>614.41681350841282</v>
      </c>
    </row>
    <row r="3466" spans="1:53" x14ac:dyDescent="0.25">
      <c r="A3466" s="193" t="s">
        <v>119</v>
      </c>
      <c r="B3466" s="376"/>
      <c r="C3466" s="86" t="s">
        <v>247</v>
      </c>
      <c r="D3466" s="266">
        <f t="shared" ref="D3466:O3466" si="7757">+IFERROR(D3429/D3448/30,0)</f>
        <v>0</v>
      </c>
      <c r="E3466" s="266">
        <f t="shared" si="7757"/>
        <v>0</v>
      </c>
      <c r="F3466" s="266">
        <f t="shared" si="7757"/>
        <v>0</v>
      </c>
      <c r="G3466" s="266">
        <f t="shared" si="7757"/>
        <v>0</v>
      </c>
      <c r="H3466" s="266">
        <f t="shared" si="7757"/>
        <v>0</v>
      </c>
      <c r="I3466" s="266">
        <f t="shared" si="7757"/>
        <v>0</v>
      </c>
      <c r="J3466" s="266">
        <f t="shared" si="7757"/>
        <v>0</v>
      </c>
      <c r="K3466" s="266">
        <f t="shared" si="7757"/>
        <v>0</v>
      </c>
      <c r="L3466" s="266">
        <f t="shared" si="7757"/>
        <v>0</v>
      </c>
      <c r="M3466" s="266">
        <f t="shared" si="7757"/>
        <v>0</v>
      </c>
      <c r="N3466" s="266">
        <f t="shared" si="7757"/>
        <v>0</v>
      </c>
      <c r="O3466" s="267">
        <f t="shared" si="7757"/>
        <v>0</v>
      </c>
      <c r="P3466" s="159">
        <f t="shared" si="7754"/>
        <v>0</v>
      </c>
    </row>
    <row r="3467" spans="1:53" x14ac:dyDescent="0.25">
      <c r="A3467" s="193" t="s">
        <v>119</v>
      </c>
      <c r="B3467" s="376"/>
      <c r="C3467" s="86" t="s">
        <v>248</v>
      </c>
      <c r="D3467" s="266">
        <f t="shared" ref="D3467:O3467" si="7758">+IFERROR(D3430/D3449/30,0)</f>
        <v>0</v>
      </c>
      <c r="E3467" s="266">
        <f t="shared" si="7758"/>
        <v>0</v>
      </c>
      <c r="F3467" s="266">
        <f t="shared" si="7758"/>
        <v>0</v>
      </c>
      <c r="G3467" s="266">
        <f t="shared" si="7758"/>
        <v>0</v>
      </c>
      <c r="H3467" s="266">
        <f t="shared" si="7758"/>
        <v>0</v>
      </c>
      <c r="I3467" s="266">
        <f t="shared" si="7758"/>
        <v>0</v>
      </c>
      <c r="J3467" s="266">
        <f t="shared" si="7758"/>
        <v>71.729636280088883</v>
      </c>
      <c r="K3467" s="266">
        <f t="shared" si="7758"/>
        <v>46.902953249399481</v>
      </c>
      <c r="L3467" s="266">
        <f t="shared" si="7758"/>
        <v>0</v>
      </c>
      <c r="M3467" s="266">
        <f t="shared" si="7758"/>
        <v>0</v>
      </c>
      <c r="N3467" s="266">
        <f t="shared" si="7758"/>
        <v>0</v>
      </c>
      <c r="O3467" s="267">
        <f t="shared" si="7758"/>
        <v>0</v>
      </c>
      <c r="P3467" s="159">
        <f t="shared" si="7754"/>
        <v>118.63258952948837</v>
      </c>
    </row>
    <row r="3468" spans="1:53" x14ac:dyDescent="0.25">
      <c r="A3468" s="193" t="s">
        <v>119</v>
      </c>
      <c r="B3468" s="376"/>
      <c r="C3468" s="86" t="s">
        <v>249</v>
      </c>
      <c r="D3468" s="87">
        <f t="shared" ref="D3468:O3468" si="7759">+IFERROR(D3431/D3450/30,0)</f>
        <v>0</v>
      </c>
      <c r="E3468" s="87">
        <f t="shared" si="7759"/>
        <v>0</v>
      </c>
      <c r="F3468" s="87">
        <f t="shared" si="7759"/>
        <v>0</v>
      </c>
      <c r="G3468" s="87">
        <f t="shared" si="7759"/>
        <v>0</v>
      </c>
      <c r="H3468" s="87">
        <f t="shared" si="7759"/>
        <v>0</v>
      </c>
      <c r="I3468" s="87">
        <f t="shared" si="7759"/>
        <v>0</v>
      </c>
      <c r="J3468" s="87">
        <f t="shared" si="7759"/>
        <v>116.26113045148718</v>
      </c>
      <c r="K3468" s="87">
        <f t="shared" si="7759"/>
        <v>34.022799843944888</v>
      </c>
      <c r="L3468" s="87">
        <f t="shared" si="7759"/>
        <v>0</v>
      </c>
      <c r="M3468" s="87">
        <f t="shared" si="7759"/>
        <v>0</v>
      </c>
      <c r="N3468" s="87">
        <f t="shared" si="7759"/>
        <v>0</v>
      </c>
      <c r="O3468" s="159">
        <f t="shared" si="7759"/>
        <v>0</v>
      </c>
      <c r="P3468" s="159">
        <f t="shared" si="7754"/>
        <v>150.28393029543207</v>
      </c>
    </row>
    <row r="3469" spans="1:53" ht="15.75" thickBot="1" x14ac:dyDescent="0.3">
      <c r="A3469" s="193" t="s">
        <v>119</v>
      </c>
      <c r="B3469" s="376"/>
      <c r="C3469" s="96" t="s">
        <v>250</v>
      </c>
      <c r="D3469" s="168">
        <f t="shared" ref="D3469:O3469" si="7760">+IFERROR(D3432/D3451/30,0)</f>
        <v>0</v>
      </c>
      <c r="E3469" s="168">
        <f t="shared" si="7760"/>
        <v>0</v>
      </c>
      <c r="F3469" s="168">
        <f t="shared" si="7760"/>
        <v>0</v>
      </c>
      <c r="G3469" s="168">
        <f t="shared" si="7760"/>
        <v>0</v>
      </c>
      <c r="H3469" s="168">
        <f t="shared" si="7760"/>
        <v>0</v>
      </c>
      <c r="I3469" s="168">
        <f t="shared" si="7760"/>
        <v>0</v>
      </c>
      <c r="J3469" s="168">
        <f t="shared" si="7760"/>
        <v>0</v>
      </c>
      <c r="K3469" s="168">
        <f t="shared" si="7760"/>
        <v>0</v>
      </c>
      <c r="L3469" s="168">
        <f t="shared" si="7760"/>
        <v>0</v>
      </c>
      <c r="M3469" s="168">
        <f t="shared" si="7760"/>
        <v>0</v>
      </c>
      <c r="N3469" s="168">
        <f t="shared" si="7760"/>
        <v>0</v>
      </c>
      <c r="O3469" s="169">
        <f t="shared" si="7760"/>
        <v>0</v>
      </c>
      <c r="P3469" s="169">
        <f t="shared" si="7754"/>
        <v>0</v>
      </c>
    </row>
    <row r="3470" spans="1:53" ht="15.75" thickBot="1" x14ac:dyDescent="0.3">
      <c r="A3470" s="193" t="s">
        <v>119</v>
      </c>
      <c r="B3470" s="376"/>
      <c r="C3470" s="183" t="s">
        <v>13</v>
      </c>
      <c r="D3470" s="72">
        <v>0</v>
      </c>
      <c r="E3470" s="72">
        <v>0</v>
      </c>
      <c r="F3470" s="72">
        <v>0</v>
      </c>
      <c r="G3470" s="72">
        <v>0</v>
      </c>
      <c r="H3470" s="72">
        <v>0</v>
      </c>
      <c r="I3470" s="72">
        <v>0</v>
      </c>
      <c r="J3470" s="72">
        <v>13</v>
      </c>
      <c r="K3470" s="72">
        <v>20</v>
      </c>
      <c r="L3470" s="72">
        <v>0</v>
      </c>
      <c r="M3470" s="72">
        <v>0</v>
      </c>
      <c r="N3470" s="72">
        <v>0</v>
      </c>
      <c r="O3470" s="72">
        <v>0</v>
      </c>
      <c r="P3470" s="184"/>
    </row>
    <row r="3471" spans="1:53" x14ac:dyDescent="0.25">
      <c r="A3471" s="193" t="s">
        <v>119</v>
      </c>
      <c r="B3471" s="376"/>
      <c r="C3471" s="99" t="s">
        <v>4</v>
      </c>
      <c r="D3471" s="100" t="e">
        <f>+D3464/D3470*30</f>
        <v>#DIV/0!</v>
      </c>
      <c r="E3471" s="100" t="e">
        <f t="shared" ref="E3471:O3471" si="7761">+E3464/E3470*30</f>
        <v>#DIV/0!</v>
      </c>
      <c r="F3471" s="100" t="e">
        <f t="shared" si="7761"/>
        <v>#DIV/0!</v>
      </c>
      <c r="G3471" s="100" t="e">
        <f t="shared" si="7761"/>
        <v>#DIV/0!</v>
      </c>
      <c r="H3471" s="100" t="e">
        <f t="shared" si="7761"/>
        <v>#DIV/0!</v>
      </c>
      <c r="I3471" s="100" t="e">
        <f t="shared" si="7761"/>
        <v>#DIV/0!</v>
      </c>
      <c r="J3471" s="100">
        <f t="shared" si="7761"/>
        <v>1100.0000000000002</v>
      </c>
      <c r="K3471" s="100">
        <f t="shared" si="7761"/>
        <v>610.00000000000011</v>
      </c>
      <c r="L3471" s="100" t="e">
        <f t="shared" si="7761"/>
        <v>#DIV/0!</v>
      </c>
      <c r="M3471" s="100" t="e">
        <f t="shared" si="7761"/>
        <v>#DIV/0!</v>
      </c>
      <c r="N3471" s="100" t="e">
        <f t="shared" si="7761"/>
        <v>#DIV/0!</v>
      </c>
      <c r="O3471" s="167" t="e">
        <f t="shared" si="7761"/>
        <v>#DIV/0!</v>
      </c>
      <c r="P3471" s="167" t="e">
        <f>SUM(D3471:O3471)</f>
        <v>#DIV/0!</v>
      </c>
      <c r="Q3471" s="197"/>
      <c r="S3471" s="190"/>
    </row>
    <row r="3472" spans="1:53" x14ac:dyDescent="0.25">
      <c r="A3472" s="193" t="s">
        <v>119</v>
      </c>
      <c r="B3472" s="376"/>
      <c r="C3472" s="86" t="s">
        <v>216</v>
      </c>
      <c r="D3472" s="87" t="e">
        <f>+D3465/D3470*30</f>
        <v>#DIV/0!</v>
      </c>
      <c r="E3472" s="87" t="e">
        <f t="shared" ref="E3472:O3472" si="7762">+E3465/E3470*30</f>
        <v>#DIV/0!</v>
      </c>
      <c r="F3472" s="87" t="e">
        <f t="shared" si="7762"/>
        <v>#DIV/0!</v>
      </c>
      <c r="G3472" s="87" t="e">
        <f t="shared" si="7762"/>
        <v>#DIV/0!</v>
      </c>
      <c r="H3472" s="87" t="e">
        <f t="shared" si="7762"/>
        <v>#DIV/0!</v>
      </c>
      <c r="I3472" s="87" t="e">
        <f t="shared" si="7762"/>
        <v>#DIV/0!</v>
      </c>
      <c r="J3472" s="87">
        <f t="shared" si="7762"/>
        <v>666.17515369636283</v>
      </c>
      <c r="K3472" s="87">
        <f t="shared" si="7762"/>
        <v>488.61137035998331</v>
      </c>
      <c r="L3472" s="87" t="e">
        <f t="shared" si="7762"/>
        <v>#DIV/0!</v>
      </c>
      <c r="M3472" s="87" t="e">
        <f t="shared" si="7762"/>
        <v>#DIV/0!</v>
      </c>
      <c r="N3472" s="87" t="e">
        <f t="shared" si="7762"/>
        <v>#DIV/0!</v>
      </c>
      <c r="O3472" s="159" t="e">
        <f t="shared" si="7762"/>
        <v>#DIV/0!</v>
      </c>
      <c r="P3472" s="159" t="e">
        <f t="shared" ref="P3472" si="7763">SUM(D3472:O3472)</f>
        <v>#DIV/0!</v>
      </c>
    </row>
    <row r="3473" spans="1:16" x14ac:dyDescent="0.25">
      <c r="A3473" s="193" t="s">
        <v>119</v>
      </c>
      <c r="B3473" s="376"/>
      <c r="C3473" s="86" t="s">
        <v>217</v>
      </c>
      <c r="D3473" s="87" t="e">
        <f>+D3466/D3470*30</f>
        <v>#DIV/0!</v>
      </c>
      <c r="E3473" s="87" t="e">
        <f t="shared" ref="E3473:O3473" si="7764">+E3466/E3470*30</f>
        <v>#DIV/0!</v>
      </c>
      <c r="F3473" s="87" t="e">
        <f t="shared" si="7764"/>
        <v>#DIV/0!</v>
      </c>
      <c r="G3473" s="87" t="e">
        <f t="shared" si="7764"/>
        <v>#DIV/0!</v>
      </c>
      <c r="H3473" s="87" t="e">
        <f t="shared" si="7764"/>
        <v>#DIV/0!</v>
      </c>
      <c r="I3473" s="87" t="e">
        <f t="shared" si="7764"/>
        <v>#DIV/0!</v>
      </c>
      <c r="J3473" s="87">
        <f t="shared" si="7764"/>
        <v>0</v>
      </c>
      <c r="K3473" s="87">
        <f t="shared" si="7764"/>
        <v>0</v>
      </c>
      <c r="L3473" s="87" t="e">
        <f t="shared" si="7764"/>
        <v>#DIV/0!</v>
      </c>
      <c r="M3473" s="87" t="e">
        <f t="shared" si="7764"/>
        <v>#DIV/0!</v>
      </c>
      <c r="N3473" s="87" t="e">
        <f t="shared" si="7764"/>
        <v>#DIV/0!</v>
      </c>
      <c r="O3473" s="159" t="e">
        <f t="shared" si="7764"/>
        <v>#DIV/0!</v>
      </c>
      <c r="P3473" s="159"/>
    </row>
    <row r="3474" spans="1:16" x14ac:dyDescent="0.25">
      <c r="A3474" s="193" t="s">
        <v>119</v>
      </c>
      <c r="B3474" s="376"/>
      <c r="C3474" s="86" t="s">
        <v>218</v>
      </c>
      <c r="D3474" s="87" t="e">
        <f>+D3467/D3470*30</f>
        <v>#DIV/0!</v>
      </c>
      <c r="E3474" s="87" t="e">
        <f t="shared" ref="E3474:O3474" si="7765">+E3467/E3470*30</f>
        <v>#DIV/0!</v>
      </c>
      <c r="F3474" s="87" t="e">
        <f t="shared" si="7765"/>
        <v>#DIV/0!</v>
      </c>
      <c r="G3474" s="87" t="e">
        <f t="shared" si="7765"/>
        <v>#DIV/0!</v>
      </c>
      <c r="H3474" s="87" t="e">
        <f t="shared" si="7765"/>
        <v>#DIV/0!</v>
      </c>
      <c r="I3474" s="87" t="e">
        <f t="shared" si="7765"/>
        <v>#DIV/0!</v>
      </c>
      <c r="J3474" s="87">
        <f t="shared" si="7765"/>
        <v>165.52992987712818</v>
      </c>
      <c r="K3474" s="87">
        <f t="shared" si="7765"/>
        <v>70.35442987409921</v>
      </c>
      <c r="L3474" s="87" t="e">
        <f t="shared" si="7765"/>
        <v>#DIV/0!</v>
      </c>
      <c r="M3474" s="87" t="e">
        <f t="shared" si="7765"/>
        <v>#DIV/0!</v>
      </c>
      <c r="N3474" s="87" t="e">
        <f t="shared" si="7765"/>
        <v>#DIV/0!</v>
      </c>
      <c r="O3474" s="159" t="e">
        <f t="shared" si="7765"/>
        <v>#DIV/0!</v>
      </c>
      <c r="P3474" s="159"/>
    </row>
    <row r="3475" spans="1:16" x14ac:dyDescent="0.25">
      <c r="A3475" s="193" t="s">
        <v>119</v>
      </c>
      <c r="B3475" s="376"/>
      <c r="C3475" s="86" t="s">
        <v>219</v>
      </c>
      <c r="D3475" s="87" t="e">
        <f>+D3468/D3470*30</f>
        <v>#DIV/0!</v>
      </c>
      <c r="E3475" s="87" t="e">
        <f t="shared" ref="E3475:O3475" si="7766">+E3468/E3470*30</f>
        <v>#DIV/0!</v>
      </c>
      <c r="F3475" s="87" t="e">
        <f t="shared" si="7766"/>
        <v>#DIV/0!</v>
      </c>
      <c r="G3475" s="87" t="e">
        <f t="shared" si="7766"/>
        <v>#DIV/0!</v>
      </c>
      <c r="H3475" s="87" t="e">
        <f t="shared" si="7766"/>
        <v>#DIV/0!</v>
      </c>
      <c r="I3475" s="87" t="e">
        <f t="shared" si="7766"/>
        <v>#DIV/0!</v>
      </c>
      <c r="J3475" s="87">
        <f t="shared" si="7766"/>
        <v>268.29491642650891</v>
      </c>
      <c r="K3475" s="87">
        <f t="shared" si="7766"/>
        <v>51.034199765917329</v>
      </c>
      <c r="L3475" s="87" t="e">
        <f t="shared" si="7766"/>
        <v>#DIV/0!</v>
      </c>
      <c r="M3475" s="87" t="e">
        <f t="shared" si="7766"/>
        <v>#DIV/0!</v>
      </c>
      <c r="N3475" s="87" t="e">
        <f t="shared" si="7766"/>
        <v>#DIV/0!</v>
      </c>
      <c r="O3475" s="159" t="e">
        <f t="shared" si="7766"/>
        <v>#DIV/0!</v>
      </c>
      <c r="P3475" s="159"/>
    </row>
    <row r="3476" spans="1:16" ht="15.75" thickBot="1" x14ac:dyDescent="0.3">
      <c r="A3476" s="193" t="s">
        <v>119</v>
      </c>
      <c r="B3476" s="376"/>
      <c r="C3476" s="96" t="s">
        <v>238</v>
      </c>
      <c r="D3476" s="168" t="e">
        <f>+D3469/D3470*30</f>
        <v>#DIV/0!</v>
      </c>
      <c r="E3476" s="168" t="e">
        <f t="shared" ref="E3476:O3476" si="7767">+E3469/E3470*30</f>
        <v>#DIV/0!</v>
      </c>
      <c r="F3476" s="168" t="e">
        <f t="shared" si="7767"/>
        <v>#DIV/0!</v>
      </c>
      <c r="G3476" s="168" t="e">
        <f t="shared" si="7767"/>
        <v>#DIV/0!</v>
      </c>
      <c r="H3476" s="168" t="e">
        <f t="shared" si="7767"/>
        <v>#DIV/0!</v>
      </c>
      <c r="I3476" s="168" t="e">
        <f t="shared" si="7767"/>
        <v>#DIV/0!</v>
      </c>
      <c r="J3476" s="168">
        <f t="shared" si="7767"/>
        <v>0</v>
      </c>
      <c r="K3476" s="168">
        <f t="shared" si="7767"/>
        <v>0</v>
      </c>
      <c r="L3476" s="168" t="e">
        <f t="shared" si="7767"/>
        <v>#DIV/0!</v>
      </c>
      <c r="M3476" s="168" t="e">
        <f t="shared" si="7767"/>
        <v>#DIV/0!</v>
      </c>
      <c r="N3476" s="168" t="e">
        <f t="shared" si="7767"/>
        <v>#DIV/0!</v>
      </c>
      <c r="O3476" s="169" t="e">
        <f t="shared" si="7767"/>
        <v>#DIV/0!</v>
      </c>
      <c r="P3476" s="169" t="e">
        <f t="shared" ref="P3476" si="7768">SUM(D3476:O3476)</f>
        <v>#DIV/0!</v>
      </c>
    </row>
    <row r="3477" spans="1:16" x14ac:dyDescent="0.25">
      <c r="A3477" s="193" t="s">
        <v>119</v>
      </c>
      <c r="B3477" s="376"/>
      <c r="C3477" s="76" t="s">
        <v>8</v>
      </c>
      <c r="D3477" s="170">
        <f t="shared" ref="D3477:O3477" si="7769">+D3446/D3440</f>
        <v>1.3590254148239236</v>
      </c>
      <c r="E3477" s="170">
        <f t="shared" si="7769"/>
        <v>1.3288217070916015</v>
      </c>
      <c r="F3477" s="170">
        <f t="shared" si="7769"/>
        <v>1.3288217070916011</v>
      </c>
      <c r="G3477" s="170">
        <f t="shared" si="7769"/>
        <v>1.3683947862149402</v>
      </c>
      <c r="H3477" s="170">
        <f t="shared" si="7769"/>
        <v>1.3683947862149406</v>
      </c>
      <c r="I3477" s="170">
        <f t="shared" si="7769"/>
        <v>1.3683947862149404</v>
      </c>
      <c r="J3477" s="170">
        <f t="shared" si="7769"/>
        <v>1.3348447787145945</v>
      </c>
      <c r="K3477" s="170">
        <f t="shared" si="7769"/>
        <v>1.3348447787145947</v>
      </c>
      <c r="L3477" s="170">
        <f t="shared" si="7769"/>
        <v>1.3927764410500518</v>
      </c>
      <c r="M3477" s="170">
        <f t="shared" si="7769"/>
        <v>1.3590254148239234</v>
      </c>
      <c r="N3477" s="170">
        <f t="shared" si="7769"/>
        <v>1.3590254148239236</v>
      </c>
      <c r="O3477" s="171">
        <f t="shared" si="7769"/>
        <v>1.3590254148239236</v>
      </c>
      <c r="P3477" s="171"/>
    </row>
    <row r="3478" spans="1:16" x14ac:dyDescent="0.25">
      <c r="A3478" s="193" t="s">
        <v>119</v>
      </c>
      <c r="B3478" s="376"/>
      <c r="C3478" s="77" t="s">
        <v>6</v>
      </c>
      <c r="D3478" s="172">
        <f>+VLOOKUP(D3426,Conversion!$B$33:$N$71,(MATCH('Measured TV opt-pt'!D3425,butget_aylar_opt,0)+1),0)</f>
        <v>1.4212830229615727</v>
      </c>
      <c r="E3478" s="172">
        <f>+VLOOKUP(E3426,Conversion!$B$33:$N$71,(MATCH('Measured TV opt-pt'!E3425,butget_aylar_opt,0)+1),0)</f>
        <v>1.3879412224131498</v>
      </c>
      <c r="F3478" s="172">
        <f>+VLOOKUP(F3426,Conversion!$B$33:$N$71,(MATCH('Measured TV opt-pt'!F3425,butget_aylar_opt,0)+1),0)</f>
        <v>1.3879412224131498</v>
      </c>
      <c r="G3478" s="172">
        <f>+VLOOKUP(G3426,Conversion!$B$33:$N$71,(MATCH('Measured TV opt-pt'!G3425,butget_aylar_opt,0)+1),0)</f>
        <v>1.4395267054790617</v>
      </c>
      <c r="H3478" s="172">
        <f>+VLOOKUP(H3426,Conversion!$B$33:$N$71,(MATCH('Measured TV opt-pt'!H3425,butget_aylar_opt,0)+1),0)</f>
        <v>1.4395267054790617</v>
      </c>
      <c r="I3478" s="172">
        <f>+VLOOKUP(I3426,Conversion!$B$33:$N$71,(MATCH('Measured TV opt-pt'!I3425,butget_aylar_opt,0)+1),0)</f>
        <v>1.4395267054790617</v>
      </c>
      <c r="J3478" s="172">
        <f>+VLOOKUP(J3426,Conversion!$B$33:$N$71,(MATCH('Measured TV opt-pt'!J3425,butget_aylar_opt,0)+1),0)</f>
        <v>1.4020071204138036</v>
      </c>
      <c r="K3478" s="172">
        <f>+VLOOKUP(K3426,Conversion!$B$33:$N$71,(MATCH('Measured TV opt-pt'!K3425,butget_aylar_opt,0)+1),0)</f>
        <v>1.4020071204138036</v>
      </c>
      <c r="L3478" s="172">
        <f>+VLOOKUP(L3426,Conversion!$B$33:$N$71,(MATCH('Measured TV opt-pt'!L3425,butget_aylar_opt,0)+1),0)</f>
        <v>1.4574217656681872</v>
      </c>
      <c r="M3478" s="172">
        <f>+VLOOKUP(M3426,Conversion!$B$33:$N$71,(MATCH('Measured TV opt-pt'!M3425,butget_aylar_opt,0)+1),0)</f>
        <v>1.4212830229615727</v>
      </c>
      <c r="N3478" s="172">
        <f>+VLOOKUP(N3426,Conversion!$B$33:$N$71,(MATCH('Measured TV opt-pt'!N3425,butget_aylar_opt,0)+1),0)</f>
        <v>1.4212830229615727</v>
      </c>
      <c r="O3478" s="173">
        <f>+VLOOKUP(O3426,Conversion!$B$33:$N$71,(MATCH('Measured TV opt-pt'!O3425,butget_aylar_opt,0)+1),0)</f>
        <v>1.4212830229615727</v>
      </c>
      <c r="P3478" s="173"/>
    </row>
    <row r="3479" spans="1:16" ht="15.75" thickBot="1" x14ac:dyDescent="0.3">
      <c r="A3479" s="193" t="s">
        <v>119</v>
      </c>
      <c r="B3479" s="377"/>
      <c r="C3479" s="96" t="s">
        <v>7</v>
      </c>
      <c r="D3479" s="172">
        <f>+VLOOKUP(D3426,Conversion!$B$74:$N$112,(MATCH('Measured TV opt-pt'!D3425,budget_aylar_pt,0)+1),0)</f>
        <v>1.2829327826556853</v>
      </c>
      <c r="E3479" s="172">
        <f>+VLOOKUP(E3426,Conversion!$B$74:$N$112,(MATCH('Measured TV opt-pt'!E3425,budget_aylar_pt,0)+1),0)</f>
        <v>1.2565645216985974</v>
      </c>
      <c r="F3479" s="172">
        <f>+VLOOKUP(F3426,Conversion!$B$74:$N$112,(MATCH('Measured TV opt-pt'!F3425,budget_aylar_pt,0)+1),0)</f>
        <v>1.2565645216985974</v>
      </c>
      <c r="G3479" s="172">
        <f>+VLOOKUP(G3426,Conversion!$B$74:$N$112,(MATCH('Measured TV opt-pt'!G3425,budget_aylar_pt,0)+1),0)</f>
        <v>1.2814557737810139</v>
      </c>
      <c r="H3479" s="172">
        <f>+VLOOKUP(H3426,Conversion!$B$74:$N$112,(MATCH('Measured TV opt-pt'!H3425,budget_aylar_pt,0)+1),0)</f>
        <v>1.2814557737810139</v>
      </c>
      <c r="I3479" s="172">
        <f>+VLOOKUP(I3426,Conversion!$B$74:$N$112,(MATCH('Measured TV opt-pt'!I3425,budget_aylar_pt,0)+1),0)</f>
        <v>1.2814557737810139</v>
      </c>
      <c r="J3479" s="172">
        <f>+VLOOKUP(J3426,Conversion!$B$74:$N$112,(MATCH('Measured TV opt-pt'!J3425,budget_aylar_pt,0)+1),0)</f>
        <v>1.252757472193339</v>
      </c>
      <c r="K3479" s="172">
        <f>+VLOOKUP(K3426,Conversion!$B$74:$N$112,(MATCH('Measured TV opt-pt'!K3425,budget_aylar_pt,0)+1),0)</f>
        <v>1.252757472193339</v>
      </c>
      <c r="L3479" s="172">
        <f>+VLOOKUP(L3426,Conversion!$B$74:$N$112,(MATCH('Measured TV opt-pt'!L3425,budget_aylar_pt,0)+1),0)</f>
        <v>1.3137654887389967</v>
      </c>
      <c r="M3479" s="172">
        <f>+VLOOKUP(M3426,Conversion!$B$74:$N$112,(MATCH('Measured TV opt-pt'!M3425,budget_aylar_pt,0)+1),0)</f>
        <v>1.2829327826556853</v>
      </c>
      <c r="N3479" s="172">
        <f>+VLOOKUP(N3426,Conversion!$B$74:$N$112,(MATCH('Measured TV opt-pt'!N3425,budget_aylar_pt,0)+1),0)</f>
        <v>1.2829327826556853</v>
      </c>
      <c r="O3479" s="173">
        <f>+VLOOKUP(O3426,Conversion!$B$74:$N$112,(MATCH('Measured TV opt-pt'!O3425,budget_aylar_pt,0)+1),0)</f>
        <v>1.2829327826556853</v>
      </c>
      <c r="P3479" s="174"/>
    </row>
    <row r="3480" spans="1:16" ht="21.75" thickBot="1" x14ac:dyDescent="0.3">
      <c r="A3480" s="193" t="s">
        <v>119</v>
      </c>
      <c r="B3480" s="240" t="s">
        <v>126</v>
      </c>
      <c r="C3480" s="74" t="s">
        <v>107</v>
      </c>
      <c r="D3480" s="153">
        <v>1</v>
      </c>
      <c r="E3480" s="153">
        <v>2</v>
      </c>
      <c r="F3480" s="153">
        <v>3</v>
      </c>
      <c r="G3480" s="153">
        <v>4</v>
      </c>
      <c r="H3480" s="153">
        <v>5</v>
      </c>
      <c r="I3480" s="153">
        <v>6</v>
      </c>
      <c r="J3480" s="153">
        <v>7</v>
      </c>
      <c r="K3480" s="153">
        <v>8</v>
      </c>
      <c r="L3480" s="153">
        <v>9</v>
      </c>
      <c r="M3480" s="153">
        <v>10</v>
      </c>
      <c r="N3480" s="153">
        <v>11</v>
      </c>
      <c r="O3480" s="153">
        <v>12</v>
      </c>
      <c r="P3480" s="74" t="s">
        <v>127</v>
      </c>
    </row>
    <row r="3481" spans="1:16" ht="15.75" thickBot="1" x14ac:dyDescent="0.3">
      <c r="A3481" s="193" t="s">
        <v>119</v>
      </c>
      <c r="B3481" s="375" t="s">
        <v>275</v>
      </c>
      <c r="C3481" s="185" t="s">
        <v>33</v>
      </c>
      <c r="D3481" s="186" t="s">
        <v>27</v>
      </c>
      <c r="E3481" s="186" t="s">
        <v>27</v>
      </c>
      <c r="F3481" s="186" t="s">
        <v>27</v>
      </c>
      <c r="G3481" s="186" t="s">
        <v>27</v>
      </c>
      <c r="H3481" s="186" t="s">
        <v>27</v>
      </c>
      <c r="I3481" s="186" t="s">
        <v>27</v>
      </c>
      <c r="J3481" s="186" t="s">
        <v>27</v>
      </c>
      <c r="K3481" s="186" t="s">
        <v>27</v>
      </c>
      <c r="L3481" s="186" t="s">
        <v>27</v>
      </c>
      <c r="M3481" s="186" t="s">
        <v>27</v>
      </c>
      <c r="N3481" s="186" t="s">
        <v>27</v>
      </c>
      <c r="O3481" s="186" t="s">
        <v>27</v>
      </c>
      <c r="P3481" s="188" t="s">
        <v>108</v>
      </c>
    </row>
    <row r="3482" spans="1:16" x14ac:dyDescent="0.25">
      <c r="A3482" s="193" t="s">
        <v>119</v>
      </c>
      <c r="B3482" s="376"/>
      <c r="C3482" s="175" t="s">
        <v>125</v>
      </c>
      <c r="D3482" s="200"/>
      <c r="E3482" s="201"/>
      <c r="F3482" s="201"/>
      <c r="G3482" s="201"/>
      <c r="H3482" s="284">
        <v>553414.50650497607</v>
      </c>
      <c r="I3482" s="284">
        <v>754511.81338565552</v>
      </c>
      <c r="J3482" s="201"/>
      <c r="K3482" s="201"/>
      <c r="L3482" s="201"/>
      <c r="M3482" s="201"/>
      <c r="N3482" s="201"/>
      <c r="O3482" s="176"/>
      <c r="P3482" s="176">
        <f>SUM(D3482:O3482)</f>
        <v>1307926.3198906316</v>
      </c>
    </row>
    <row r="3483" spans="1:16" x14ac:dyDescent="0.25">
      <c r="A3483" s="193" t="s">
        <v>119</v>
      </c>
      <c r="B3483" s="376"/>
      <c r="C3483" s="86" t="s">
        <v>1</v>
      </c>
      <c r="D3483" s="87">
        <f>+D3514*D3496*30</f>
        <v>0</v>
      </c>
      <c r="E3483" s="87">
        <f t="shared" ref="E3483:O3483" si="7770">+E3514*E3496*30</f>
        <v>0</v>
      </c>
      <c r="F3483" s="87">
        <f t="shared" si="7770"/>
        <v>0</v>
      </c>
      <c r="G3483" s="87">
        <f t="shared" si="7770"/>
        <v>0</v>
      </c>
      <c r="H3483" s="87">
        <f t="shared" si="7770"/>
        <v>266622.29409989039</v>
      </c>
      <c r="I3483" s="87">
        <f t="shared" si="7770"/>
        <v>400619.91223760555</v>
      </c>
      <c r="J3483" s="87">
        <f t="shared" si="7770"/>
        <v>0</v>
      </c>
      <c r="K3483" s="87">
        <f t="shared" si="7770"/>
        <v>0</v>
      </c>
      <c r="L3483" s="87">
        <f t="shared" si="7770"/>
        <v>0</v>
      </c>
      <c r="M3483" s="87">
        <f t="shared" si="7770"/>
        <v>0</v>
      </c>
      <c r="N3483" s="87">
        <f t="shared" si="7770"/>
        <v>0</v>
      </c>
      <c r="O3483" s="159">
        <f t="shared" si="7770"/>
        <v>0</v>
      </c>
      <c r="P3483" s="159">
        <f t="shared" ref="P3483" si="7771">SUM(D3483:O3483)</f>
        <v>667242.20633749594</v>
      </c>
    </row>
    <row r="3484" spans="1:16" x14ac:dyDescent="0.25">
      <c r="A3484" s="193" t="s">
        <v>119</v>
      </c>
      <c r="B3484" s="376"/>
      <c r="C3484" s="86" t="s">
        <v>209</v>
      </c>
      <c r="D3484" s="87">
        <f t="shared" ref="D3484:O3484" si="7772">+D3515*D3497*30</f>
        <v>0</v>
      </c>
      <c r="E3484" s="259">
        <f t="shared" si="7772"/>
        <v>0</v>
      </c>
      <c r="F3484" s="259">
        <f t="shared" si="7772"/>
        <v>0</v>
      </c>
      <c r="G3484" s="259">
        <f t="shared" si="7772"/>
        <v>0</v>
      </c>
      <c r="H3484" s="259">
        <f t="shared" si="7772"/>
        <v>0</v>
      </c>
      <c r="I3484" s="259">
        <f t="shared" si="7772"/>
        <v>0</v>
      </c>
      <c r="J3484" s="259">
        <f t="shared" si="7772"/>
        <v>0</v>
      </c>
      <c r="K3484" s="259">
        <f t="shared" si="7772"/>
        <v>0</v>
      </c>
      <c r="L3484" s="259">
        <f t="shared" si="7772"/>
        <v>0</v>
      </c>
      <c r="M3484" s="259">
        <f t="shared" si="7772"/>
        <v>0</v>
      </c>
      <c r="N3484" s="259">
        <f t="shared" si="7772"/>
        <v>0</v>
      </c>
      <c r="O3484" s="260">
        <f t="shared" si="7772"/>
        <v>0</v>
      </c>
      <c r="P3484" s="260"/>
    </row>
    <row r="3485" spans="1:16" x14ac:dyDescent="0.25">
      <c r="A3485" s="193" t="s">
        <v>119</v>
      </c>
      <c r="B3485" s="376"/>
      <c r="C3485" s="86" t="s">
        <v>210</v>
      </c>
      <c r="D3485" s="87">
        <f t="shared" ref="D3485:O3485" si="7773">+D3516*D3498*30</f>
        <v>0</v>
      </c>
      <c r="E3485" s="259">
        <f t="shared" si="7773"/>
        <v>0</v>
      </c>
      <c r="F3485" s="259">
        <f t="shared" si="7773"/>
        <v>0</v>
      </c>
      <c r="G3485" s="259">
        <f t="shared" si="7773"/>
        <v>0</v>
      </c>
      <c r="H3485" s="259">
        <f t="shared" si="7773"/>
        <v>141023.67892861954</v>
      </c>
      <c r="I3485" s="259">
        <f t="shared" si="7773"/>
        <v>203483.43962359268</v>
      </c>
      <c r="J3485" s="259">
        <f t="shared" si="7773"/>
        <v>0</v>
      </c>
      <c r="K3485" s="259">
        <f t="shared" si="7773"/>
        <v>0</v>
      </c>
      <c r="L3485" s="259">
        <f t="shared" si="7773"/>
        <v>0</v>
      </c>
      <c r="M3485" s="259">
        <f t="shared" si="7773"/>
        <v>0</v>
      </c>
      <c r="N3485" s="259">
        <f t="shared" si="7773"/>
        <v>0</v>
      </c>
      <c r="O3485" s="260">
        <f t="shared" si="7773"/>
        <v>0</v>
      </c>
      <c r="P3485" s="260"/>
    </row>
    <row r="3486" spans="1:16" x14ac:dyDescent="0.25">
      <c r="A3486" s="193" t="s">
        <v>119</v>
      </c>
      <c r="B3486" s="376"/>
      <c r="C3486" s="86" t="s">
        <v>211</v>
      </c>
      <c r="D3486" s="87">
        <f t="shared" ref="D3486:O3486" si="7774">+D3517*D3499*30</f>
        <v>0</v>
      </c>
      <c r="E3486" s="259">
        <f t="shared" si="7774"/>
        <v>0</v>
      </c>
      <c r="F3486" s="259">
        <f t="shared" si="7774"/>
        <v>0</v>
      </c>
      <c r="G3486" s="259">
        <f t="shared" si="7774"/>
        <v>0</v>
      </c>
      <c r="H3486" s="259">
        <f t="shared" si="7774"/>
        <v>145768.53347646623</v>
      </c>
      <c r="I3486" s="259">
        <f t="shared" si="7774"/>
        <v>150408.46152445732</v>
      </c>
      <c r="J3486" s="259">
        <f t="shared" si="7774"/>
        <v>0</v>
      </c>
      <c r="K3486" s="259">
        <f t="shared" si="7774"/>
        <v>0</v>
      </c>
      <c r="L3486" s="259">
        <f t="shared" si="7774"/>
        <v>0</v>
      </c>
      <c r="M3486" s="259">
        <f t="shared" si="7774"/>
        <v>0</v>
      </c>
      <c r="N3486" s="259">
        <f t="shared" si="7774"/>
        <v>0</v>
      </c>
      <c r="O3486" s="260">
        <f t="shared" si="7774"/>
        <v>0</v>
      </c>
      <c r="P3486" s="260"/>
    </row>
    <row r="3487" spans="1:16" ht="15.75" thickBot="1" x14ac:dyDescent="0.3">
      <c r="A3487" s="193" t="s">
        <v>119</v>
      </c>
      <c r="B3487" s="376"/>
      <c r="C3487" s="96" t="s">
        <v>227</v>
      </c>
      <c r="D3487" s="87">
        <f t="shared" ref="D3487:O3487" si="7775">+D3518*D3500*30</f>
        <v>0</v>
      </c>
      <c r="E3487" s="90">
        <f t="shared" si="7775"/>
        <v>0</v>
      </c>
      <c r="F3487" s="90">
        <f t="shared" si="7775"/>
        <v>0</v>
      </c>
      <c r="G3487" s="90">
        <f t="shared" si="7775"/>
        <v>0</v>
      </c>
      <c r="H3487" s="90">
        <v>141500</v>
      </c>
      <c r="I3487" s="90">
        <f t="shared" si="7775"/>
        <v>0</v>
      </c>
      <c r="J3487" s="90">
        <f t="shared" si="7775"/>
        <v>0</v>
      </c>
      <c r="K3487" s="90">
        <f t="shared" si="7775"/>
        <v>0</v>
      </c>
      <c r="L3487" s="90">
        <f t="shared" si="7775"/>
        <v>0</v>
      </c>
      <c r="M3487" s="90">
        <f t="shared" si="7775"/>
        <v>0</v>
      </c>
      <c r="N3487" s="90">
        <f t="shared" si="7775"/>
        <v>0</v>
      </c>
      <c r="O3487" s="160">
        <f t="shared" si="7775"/>
        <v>0</v>
      </c>
      <c r="P3487" s="160">
        <f t="shared" ref="P3487" si="7776">SUM(D3487:O3487)</f>
        <v>141500</v>
      </c>
    </row>
    <row r="3488" spans="1:16" ht="15.75" thickBot="1" x14ac:dyDescent="0.3">
      <c r="A3488" s="193" t="s">
        <v>119</v>
      </c>
      <c r="B3488" s="376"/>
      <c r="C3488" s="281" t="s">
        <v>108</v>
      </c>
      <c r="D3488" s="282">
        <f>SUM(D3489:D3493)</f>
        <v>1</v>
      </c>
      <c r="E3488" s="282">
        <f t="shared" ref="E3488:O3488" si="7777">SUM(E3489:E3493)</f>
        <v>1.0034229363724529</v>
      </c>
      <c r="F3488" s="282">
        <f t="shared" si="7777"/>
        <v>0.99999999999999989</v>
      </c>
      <c r="G3488" s="282">
        <f t="shared" si="7777"/>
        <v>0.99999999999999989</v>
      </c>
      <c r="H3488" s="282">
        <f t="shared" si="7777"/>
        <v>1</v>
      </c>
      <c r="I3488" s="282">
        <f t="shared" si="7777"/>
        <v>1.0000000000000002</v>
      </c>
      <c r="J3488" s="282">
        <f t="shared" si="7777"/>
        <v>0.99999999999999978</v>
      </c>
      <c r="K3488" s="282">
        <f t="shared" si="7777"/>
        <v>0.99999999999999978</v>
      </c>
      <c r="L3488" s="282">
        <f t="shared" si="7777"/>
        <v>1</v>
      </c>
      <c r="M3488" s="282">
        <f t="shared" si="7777"/>
        <v>1.0000000000000002</v>
      </c>
      <c r="N3488" s="282">
        <f t="shared" si="7777"/>
        <v>1</v>
      </c>
      <c r="O3488" s="282">
        <f t="shared" si="7777"/>
        <v>0.99999999999999989</v>
      </c>
      <c r="P3488" s="268"/>
    </row>
    <row r="3489" spans="1:16" ht="15.75" thickBot="1" x14ac:dyDescent="0.3">
      <c r="A3489" s="193" t="s">
        <v>119</v>
      </c>
      <c r="B3489" s="376"/>
      <c r="C3489" s="245" t="s">
        <v>196</v>
      </c>
      <c r="D3489" s="246">
        <v>0.748</v>
      </c>
      <c r="E3489" s="246">
        <v>0.71289999999999998</v>
      </c>
      <c r="F3489" s="246">
        <v>0.70128149006739837</v>
      </c>
      <c r="G3489" s="246">
        <v>0.53018436569432525</v>
      </c>
      <c r="H3489" s="246">
        <v>0.5423765464750937</v>
      </c>
      <c r="I3489" s="246">
        <v>0.58843916554063314</v>
      </c>
      <c r="J3489" s="246">
        <v>0.60561377608760258</v>
      </c>
      <c r="K3489" s="246">
        <v>0.80100224649177598</v>
      </c>
      <c r="L3489" s="246">
        <v>0.74479587945877479</v>
      </c>
      <c r="M3489" s="246">
        <v>0.79328167047923914</v>
      </c>
      <c r="N3489" s="246">
        <v>0.79251746496726783</v>
      </c>
      <c r="O3489" s="246">
        <v>0.75240999999999991</v>
      </c>
      <c r="P3489" s="268"/>
    </row>
    <row r="3490" spans="1:16" ht="15.75" thickBot="1" x14ac:dyDescent="0.3">
      <c r="A3490" s="193" t="s">
        <v>119</v>
      </c>
      <c r="B3490" s="376"/>
      <c r="C3490" s="245" t="s">
        <v>197</v>
      </c>
      <c r="D3490" s="246"/>
      <c r="E3490" s="246">
        <v>3.4229363724529492E-3</v>
      </c>
      <c r="F3490" s="246"/>
      <c r="G3490" s="246"/>
      <c r="H3490" s="246"/>
      <c r="I3490" s="246"/>
      <c r="J3490" s="246"/>
      <c r="K3490" s="246"/>
      <c r="L3490" s="246"/>
      <c r="M3490" s="246"/>
      <c r="N3490" s="246"/>
      <c r="O3490" s="246"/>
      <c r="P3490" s="268"/>
    </row>
    <row r="3491" spans="1:16" ht="15.75" thickBot="1" x14ac:dyDescent="0.3">
      <c r="A3491" s="193" t="s">
        <v>119</v>
      </c>
      <c r="B3491" s="376"/>
      <c r="C3491" s="245" t="s">
        <v>199</v>
      </c>
      <c r="D3491" s="310">
        <v>0.252</v>
      </c>
      <c r="E3491" s="246">
        <v>0.28710000000000002</v>
      </c>
      <c r="F3491" s="246">
        <v>0.27946524626273334</v>
      </c>
      <c r="G3491" s="246">
        <v>0.26027151737500415</v>
      </c>
      <c r="H3491" s="246">
        <v>0.22206611722025232</v>
      </c>
      <c r="I3491" s="246">
        <v>0.23470428159927745</v>
      </c>
      <c r="J3491" s="246">
        <v>0.15048175443375286</v>
      </c>
      <c r="K3491" s="246">
        <v>0.11533513094114624</v>
      </c>
      <c r="L3491" s="246">
        <v>0.2476086029169918</v>
      </c>
      <c r="M3491" s="246">
        <v>0.18024296287308908</v>
      </c>
      <c r="N3491" s="246">
        <v>0.19496532528723082</v>
      </c>
      <c r="O3491" s="246">
        <v>0.24758999999999998</v>
      </c>
      <c r="P3491" s="268"/>
    </row>
    <row r="3492" spans="1:16" ht="15.75" thickBot="1" x14ac:dyDescent="0.3">
      <c r="A3492" s="193" t="s">
        <v>119</v>
      </c>
      <c r="B3492" s="376"/>
      <c r="C3492" s="245" t="s">
        <v>198</v>
      </c>
      <c r="D3492" s="246"/>
      <c r="E3492" s="246"/>
      <c r="F3492" s="246">
        <v>1.9253263669868261E-2</v>
      </c>
      <c r="G3492" s="246">
        <v>0.20954411693067052</v>
      </c>
      <c r="H3492" s="246">
        <v>0.23555733630465386</v>
      </c>
      <c r="I3492" s="246">
        <v>0.17685655286008953</v>
      </c>
      <c r="J3492" s="246">
        <v>0.24390446947864436</v>
      </c>
      <c r="K3492" s="246">
        <v>8.3662622567077571E-2</v>
      </c>
      <c r="L3492" s="246">
        <v>7.5955176242334761E-3</v>
      </c>
      <c r="M3492" s="246">
        <v>2.6475366647671975E-2</v>
      </c>
      <c r="N3492" s="246">
        <v>1.2517209745501362E-2</v>
      </c>
      <c r="O3492" s="246">
        <v>0</v>
      </c>
      <c r="P3492" s="268"/>
    </row>
    <row r="3493" spans="1:16" ht="15.75" thickBot="1" x14ac:dyDescent="0.3">
      <c r="A3493" s="193" t="s">
        <v>119</v>
      </c>
      <c r="B3493" s="376"/>
      <c r="C3493" s="248" t="s">
        <v>228</v>
      </c>
      <c r="D3493" s="249"/>
      <c r="E3493" s="249"/>
      <c r="F3493" s="249"/>
      <c r="G3493" s="249"/>
      <c r="H3493" s="249"/>
      <c r="I3493" s="249"/>
      <c r="J3493" s="249"/>
      <c r="K3493" s="249"/>
      <c r="L3493" s="249"/>
      <c r="M3493" s="249"/>
      <c r="N3493" s="249"/>
      <c r="O3493" s="249"/>
      <c r="P3493" s="177"/>
    </row>
    <row r="3494" spans="1:16" ht="15.75" thickBot="1" x14ac:dyDescent="0.3">
      <c r="A3494" s="193"/>
      <c r="B3494" s="376"/>
      <c r="C3494" s="306" t="s">
        <v>278</v>
      </c>
      <c r="D3494" s="309">
        <v>1</v>
      </c>
      <c r="E3494" s="309">
        <v>1</v>
      </c>
      <c r="F3494" s="309">
        <v>1</v>
      </c>
      <c r="G3494" s="309">
        <v>1</v>
      </c>
      <c r="H3494" s="309">
        <v>1</v>
      </c>
      <c r="I3494" s="309">
        <v>1</v>
      </c>
      <c r="J3494" s="309">
        <v>1</v>
      </c>
      <c r="K3494" s="309">
        <v>1</v>
      </c>
      <c r="L3494" s="309">
        <v>1</v>
      </c>
      <c r="M3494" s="309">
        <v>1</v>
      </c>
      <c r="N3494" s="309">
        <v>1</v>
      </c>
      <c r="O3494" s="309">
        <v>1</v>
      </c>
      <c r="P3494" s="308"/>
    </row>
    <row r="3495" spans="1:16" x14ac:dyDescent="0.25">
      <c r="A3495" s="193" t="s">
        <v>119</v>
      </c>
      <c r="B3495" s="376"/>
      <c r="C3495" s="154" t="s">
        <v>14</v>
      </c>
      <c r="D3495" s="155">
        <f>+SUMPRODUCT(D3496:D3500,D3489:D3493)</f>
        <v>17.635459843446117</v>
      </c>
      <c r="E3495" s="155">
        <f t="shared" ref="E3495:O3495" si="7778">+SUMPRODUCT(E3496:E3500,E3489:E3493)</f>
        <v>18.03571002946196</v>
      </c>
      <c r="F3495" s="155">
        <f t="shared" si="7778"/>
        <v>19.694741112610537</v>
      </c>
      <c r="G3495" s="155">
        <f t="shared" si="7778"/>
        <v>26.147781757097761</v>
      </c>
      <c r="H3495" s="155">
        <f t="shared" si="7778"/>
        <v>30.733725214432148</v>
      </c>
      <c r="I3495" s="155">
        <f t="shared" si="7778"/>
        <v>28.790523635358394</v>
      </c>
      <c r="J3495" s="155">
        <f t="shared" si="7778"/>
        <v>18.659997158960685</v>
      </c>
      <c r="K3495" s="155">
        <f t="shared" si="7778"/>
        <v>15.815391374996748</v>
      </c>
      <c r="L3495" s="155">
        <f t="shared" si="7778"/>
        <v>21.97752657722415</v>
      </c>
      <c r="M3495" s="155">
        <f t="shared" si="7778"/>
        <v>25.6</v>
      </c>
      <c r="N3495" s="155">
        <f t="shared" si="7778"/>
        <v>25.599999999999998</v>
      </c>
      <c r="O3495" s="156">
        <f t="shared" si="7778"/>
        <v>22.809534029053673</v>
      </c>
      <c r="P3495" s="156"/>
    </row>
    <row r="3496" spans="1:16" x14ac:dyDescent="0.25">
      <c r="A3496" s="193" t="s">
        <v>119</v>
      </c>
      <c r="B3496" s="376"/>
      <c r="C3496" s="77" t="s">
        <v>34</v>
      </c>
      <c r="D3496" s="243">
        <f>+IF(D3494=1,D3508*'CPP Detay Tum Ay'!D$38+(1-'Measured TV opt-pt'!D3508)*'CPP Detay Tum Ay'!D$20,IF(D3494=2,D3508*'CPP Detay (düşük)'!D$38+(1-'Measured TV opt-pt'!D3508)*'CPP Detay (düşük)'!D$20,IF(D3494=3,D3508*'CPP Detay (yüksek)'!D$38+(1-'Measured TV opt-pt'!D3508)*'CPP Detay (yüksek)'!D$20,"Girilen Rakamda Hata Var")))</f>
        <v>16.718723351532475</v>
      </c>
      <c r="E3496" s="243">
        <f>+IF(E3494=1,E3508*'CPP Detay Tum Ay'!E$38+(1-'Measured TV opt-pt'!E3508)*'CPP Detay Tum Ay'!E$20,IF(E3494=2,E3508*'CPP Detay (düşük)'!E$38+(1-'Measured TV opt-pt'!E3508)*'CPP Detay (düşük)'!E$20,IF(E3494=3,E3508*'CPP Detay (yüksek)'!E$38+(1-'Measured TV opt-pt'!E3508)*'CPP Detay (yüksek)'!E$20,"Girilen Rakamda Hata Var")))</f>
        <v>16.695717720372208</v>
      </c>
      <c r="F3496" s="161">
        <f>+IF(F3494=1,F3508*'CPP Detay Tum Ay'!F$38+(1-'Measured TV opt-pt'!F3508)*'CPP Detay Tum Ay'!F$20,IF(F3494=2,F3508*'CPP Detay (düşük)'!F$38+(1-'Measured TV opt-pt'!F3508)*'CPP Detay (düşük)'!F$20,IF(F3494=3,F3508*'CPP Detay (yüksek)'!F$38+(1-'Measured TV opt-pt'!F3508)*'CPP Detay (yüksek)'!F$20,"Girilen Rakamda Hata Var")))</f>
        <v>17.995772335783187</v>
      </c>
      <c r="G3496" s="161">
        <f>+IF(G3494=1,G3508*'CPP Detay Tum Ay'!G$38+(1-'Measured TV opt-pt'!G3508)*'CPP Detay Tum Ay'!G$20,IF(G3494=2,G3508*'CPP Detay (düşük)'!G$38+(1-'Measured TV opt-pt'!G3508)*'CPP Detay (düşük)'!G$20,IF(G3494=3,G3508*'CPP Detay (yüksek)'!G$38+(1-'Measured TV opt-pt'!G3508)*'CPP Detay (yüksek)'!G$20,"Girilen Rakamda Hata Var")))</f>
        <v>23.201427065128307</v>
      </c>
      <c r="H3496" s="161">
        <f>+IF(H3494=1,H3508*'CPP Detay Tum Ay'!H$38+(1-'Measured TV opt-pt'!H3508)*'CPP Detay Tum Ay'!H$20,IF(H3494=2,H3508*'CPP Detay (düşük)'!H$38+(1-'Measured TV opt-pt'!H3508)*'CPP Detay (düşük)'!H$20,IF(H3494=3,H3508*'CPP Detay (yüksek)'!H$38+(1-'Measured TV opt-pt'!H3508)*'CPP Detay (yüksek)'!H$20,"Girilen Rakamda Hata Var")))</f>
        <v>27.299847715621741</v>
      </c>
      <c r="I3496" s="161">
        <f>+IF(I3494=1,I3508*'CPP Detay Tum Ay'!I$38+(1-'Measured TV opt-pt'!I3508)*'CPP Detay Tum Ay'!I$20,IF(I3494=2,I3508*'CPP Detay (düşük)'!I$38+(1-'Measured TV opt-pt'!I3508)*'CPP Detay (düşük)'!I$20,IF(I3494=3,I3508*'CPP Detay (yüksek)'!I$38+(1-'Measured TV opt-pt'!I3508)*'CPP Detay (yüksek)'!I$20,"Girilen Rakamda Hata Var")))</f>
        <v>25.978524474339707</v>
      </c>
      <c r="J3496" s="161">
        <f>+IF(J3494=1,J3508*'CPP Detay Tum Ay'!J$38+(1-'Measured TV opt-pt'!J3508)*'CPP Detay Tum Ay'!J$20,IF(J3494=2,J3508*'CPP Detay (düşük)'!J$38+(1-'Measured TV opt-pt'!J3508)*'CPP Detay (düşük)'!J$20,IF(J3494=3,J3508*'CPP Detay (yüksek)'!J$38+(1-'Measured TV opt-pt'!J3508)*'CPP Detay (yüksek)'!J$20,"Girilen Rakamda Hata Var")))</f>
        <v>17.306973284678975</v>
      </c>
      <c r="K3496" s="161">
        <f>+IF(K3494=1,K3508*'CPP Detay Tum Ay'!K$38+(1-'Measured TV opt-pt'!K3508)*'CPP Detay Tum Ay'!K$20,IF(K3494=2,K3508*'CPP Detay (düşük)'!K$38+(1-'Measured TV opt-pt'!K3508)*'CPP Detay (düşük)'!K$20,IF(K3494=3,K3508*'CPP Detay (yüksek)'!K$38+(1-'Measured TV opt-pt'!K3508)*'CPP Detay (yüksek)'!K$20,"Girilen Rakamda Hata Var")))</f>
        <v>15.575580449476348</v>
      </c>
      <c r="L3496" s="255">
        <f>+IF(L3494=1,L3508*'CPP Detay Tum Ay'!L$38+(1-'Measured TV opt-pt'!L3508)*'CPP Detay Tum Ay'!L$20,IF(L3494=2,L3508*'CPP Detay (düşük)'!L$38+(1-'Measured TV opt-pt'!L3508)*'CPP Detay (düşük)'!L$20,IF(L3494=3,L3508*'CPP Detay (yüksek)'!L$38+(1-'Measured TV opt-pt'!L3508)*'CPP Detay (yüksek)'!L$20,"Girilen Rakamda Hata Var")))</f>
        <v>20.526129829552666</v>
      </c>
      <c r="M3496" s="255">
        <f>+IF(M3494=1,M3508*'CPP Detay Tum Ay'!M$38+(1-'Measured TV opt-pt'!M3508)*'CPP Detay Tum Ay'!M$20,IF(M3494=2,M3508*'CPP Detay (düşük)'!M$38+(1-'Measured TV opt-pt'!M3508)*'CPP Detay (düşük)'!M$20,IF(M3494=3,M3508*'CPP Detay (yüksek)'!M$38+(1-'Measured TV opt-pt'!M3508)*'CPP Detay (yüksek)'!M$20,"Girilen Rakamda Hata Var")))</f>
        <v>24.211409688213735</v>
      </c>
      <c r="N3496" s="255">
        <f>+IF(N3494=1,N3508*'CPP Detay Tum Ay'!N$38+(1-'Measured TV opt-pt'!N3508)*'CPP Detay Tum Ay'!N$20,IF(N3494=2,N3508*'CPP Detay (düşük)'!N$38+(1-'Measured TV opt-pt'!N3508)*'CPP Detay (düşük)'!N$20,IF(N3494=3,N3508*'CPP Detay (yüksek)'!N$38+(1-'Measured TV opt-pt'!N3508)*'CPP Detay (yüksek)'!N$20,"Girilen Rakamda Hata Var")))</f>
        <v>24.323068063920065</v>
      </c>
      <c r="O3496" s="256">
        <f>+IF(O3494=1,O3508*'CPP Detay Tum Ay'!O$38+(1-'Measured TV opt-pt'!O3508)*'CPP Detay Tum Ay'!O$20,IF(O3494=2,O3508*'CPP Detay (düşük)'!O$38+(1-'Measured TV opt-pt'!O3508)*'CPP Detay (düşük)'!O$20,IF(O3494=3,O3508*'CPP Detay (yüksek)'!O$38+(1-'Measured TV opt-pt'!O3508)*'CPP Detay (yüksek)'!O$20,"Girilen Rakamda Hata Var")))</f>
        <v>21.54420917631445</v>
      </c>
      <c r="P3496" s="162"/>
    </row>
    <row r="3497" spans="1:16" x14ac:dyDescent="0.25">
      <c r="A3497" s="193" t="s">
        <v>119</v>
      </c>
      <c r="B3497" s="376"/>
      <c r="C3497" s="77" t="s">
        <v>194</v>
      </c>
      <c r="D3497" s="243">
        <f>+IF(D3494=1,D3509*'CPP Detay Tum Ay'!D$94+(1-'Measured TV opt-pt'!D3509)*'CPP Detay Tum Ay'!D$76,IF(D3494=2,D3509*'CPP Detay (düşük)'!D$94+(1-'Measured TV opt-pt'!D3509)*'CPP Detay (düşük)'!D$76,IF(D3494=3,D3509*'CPP Detay (yüksek)'!D$94+(1-'Measured TV opt-pt'!D3509)*'CPP Detay (yüksek)'!D$76,"Girilen Rakamda Hata Var")))</f>
        <v>0</v>
      </c>
      <c r="E3497" s="243">
        <f>+IF(E3494=1,E3509*'CPP Detay Tum Ay'!E$94+(1-'Measured TV opt-pt'!E3509)*'CPP Detay Tum Ay'!E$76,IF(E3494=2,E3509*'CPP Detay (düşük)'!E$94+(1-'Measured TV opt-pt'!E3509)*'CPP Detay (düşük)'!E$76,IF(E3494=3,E3509*'CPP Detay (yüksek)'!E$94+(1-'Measured TV opt-pt'!E3509)*'CPP Detay (yüksek)'!E$76,"Girilen Rakamda Hata Var")))</f>
        <v>0</v>
      </c>
      <c r="F3497" s="243">
        <f>+IF(F3494=1,F3509*'CPP Detay Tum Ay'!F$94+(1-'Measured TV opt-pt'!F3509)*'CPP Detay Tum Ay'!F$76,IF(F3494=2,F3509*'CPP Detay (düşük)'!F$94+(1-'Measured TV opt-pt'!F3509)*'CPP Detay (düşük)'!F$76,IF(F3494=3,F3509*'CPP Detay (yüksek)'!F$94+(1-'Measured TV opt-pt'!F3509)*'CPP Detay (yüksek)'!F$76,"Girilen Rakamda Hata Var")))</f>
        <v>0</v>
      </c>
      <c r="G3497" s="243">
        <f>+IF(G3494=1,G3509*'CPP Detay Tum Ay'!G$94+(1-'Measured TV opt-pt'!G3509)*'CPP Detay Tum Ay'!G$76,IF(G3494=2,G3509*'CPP Detay (düşük)'!G$94+(1-'Measured TV opt-pt'!G3509)*'CPP Detay (düşük)'!G$76,IF(G3494=3,G3509*'CPP Detay (yüksek)'!G$94+(1-'Measured TV opt-pt'!G3509)*'CPP Detay (yüksek)'!G$76,"Girilen Rakamda Hata Var")))</f>
        <v>0</v>
      </c>
      <c r="H3497" s="243">
        <f>+IF(H3494=1,H3509*'CPP Detay Tum Ay'!H$94+(1-'Measured TV opt-pt'!H3509)*'CPP Detay Tum Ay'!H$76,IF(H3494=2,H3509*'CPP Detay (düşük)'!H$94+(1-'Measured TV opt-pt'!H3509)*'CPP Detay (düşük)'!H$76,IF(H3494=3,H3509*'CPP Detay (yüksek)'!H$94+(1-'Measured TV opt-pt'!H3509)*'CPP Detay (yüksek)'!H$76,"Girilen Rakamda Hata Var")))</f>
        <v>0</v>
      </c>
      <c r="I3497" s="243">
        <f>+IF(I3494=1,I3509*'CPP Detay Tum Ay'!I$94+(1-'Measured TV opt-pt'!I3509)*'CPP Detay Tum Ay'!I$76,IF(I3494=2,I3509*'CPP Detay (düşük)'!I$94+(1-'Measured TV opt-pt'!I3509)*'CPP Detay (düşük)'!I$76,IF(I3494=3,I3509*'CPP Detay (yüksek)'!I$94+(1-'Measured TV opt-pt'!I3509)*'CPP Detay (yüksek)'!I$76,"Girilen Rakamda Hata Var")))</f>
        <v>0</v>
      </c>
      <c r="J3497" s="243">
        <f>+IF(J3494=1,J3509*'CPP Detay Tum Ay'!J$94+(1-'Measured TV opt-pt'!J3509)*'CPP Detay Tum Ay'!J$76,IF(J3494=2,J3509*'CPP Detay (düşük)'!J$94+(1-'Measured TV opt-pt'!J3509)*'CPP Detay (düşük)'!J$76,IF(J3494=3,J3509*'CPP Detay (yüksek)'!J$94+(1-'Measured TV opt-pt'!J3509)*'CPP Detay (yüksek)'!J$76,"Girilen Rakamda Hata Var")))</f>
        <v>0</v>
      </c>
      <c r="K3497" s="243">
        <f>+IF(K3494=1,K3509*'CPP Detay Tum Ay'!K$94+(1-'Measured TV opt-pt'!K3509)*'CPP Detay Tum Ay'!K$76,IF(K3494=2,K3509*'CPP Detay (düşük)'!K$94+(1-'Measured TV opt-pt'!K3509)*'CPP Detay (düşük)'!K$76,IF(K3494=3,K3509*'CPP Detay (yüksek)'!K$94+(1-'Measured TV opt-pt'!K3509)*'CPP Detay (yüksek)'!K$76,"Girilen Rakamda Hata Var")))</f>
        <v>0</v>
      </c>
      <c r="L3497" s="257">
        <f>+IF(L3494=1,L3509*'CPP Detay Tum Ay'!L$94+(1-'Measured TV opt-pt'!L3509)*'CPP Detay Tum Ay'!L$76,IF(L3494=2,L3509*'CPP Detay (düşük)'!L$94+(1-'Measured TV opt-pt'!L3509)*'CPP Detay (düşük)'!L$76,IF(L3494=3,L3509*'CPP Detay (yüksek)'!L$94+(1-'Measured TV opt-pt'!L3509)*'CPP Detay (yüksek)'!L$76,"Girilen Rakamda Hata Var")))</f>
        <v>0</v>
      </c>
      <c r="M3497" s="257">
        <f>+IF(M3494=1,M3509*'CPP Detay Tum Ay'!M$94+(1-'Measured TV opt-pt'!M3509)*'CPP Detay Tum Ay'!M$76,IF(M3494=2,M3509*'CPP Detay (düşük)'!M$94+(1-'Measured TV opt-pt'!M3509)*'CPP Detay (düşük)'!M$76,IF(M3494=3,M3509*'CPP Detay (yüksek)'!M$94+(1-'Measured TV opt-pt'!M3509)*'CPP Detay (yüksek)'!M$76,"Girilen Rakamda Hata Var")))</f>
        <v>0</v>
      </c>
      <c r="N3497" s="257">
        <f>+IF(N3494=1,N3509*'CPP Detay Tum Ay'!N$94+(1-'Measured TV opt-pt'!N3509)*'CPP Detay Tum Ay'!N$76,IF(N3494=2,N3509*'CPP Detay (düşük)'!N$94+(1-'Measured TV opt-pt'!N3509)*'CPP Detay (düşük)'!N$76,IF(N3494=3,N3509*'CPP Detay (yüksek)'!N$94+(1-'Measured TV opt-pt'!N3509)*'CPP Detay (yüksek)'!N$76,"Girilen Rakamda Hata Var")))</f>
        <v>0</v>
      </c>
      <c r="O3497" s="258">
        <f>+IF(O3494=1,O3509*'CPP Detay Tum Ay'!O$94+(1-'Measured TV opt-pt'!O3509)*'CPP Detay Tum Ay'!O$76,IF(O3494=2,O3509*'CPP Detay (düşük)'!O$94+(1-'Measured TV opt-pt'!O3509)*'CPP Detay (düşük)'!O$76,IF(O3494=3,O3509*'CPP Detay (yüksek)'!O$94+(1-'Measured TV opt-pt'!O3509)*'CPP Detay (yüksek)'!O$76,"Girilen Rakamda Hata Var")))</f>
        <v>0</v>
      </c>
      <c r="P3497" s="244"/>
    </row>
    <row r="3498" spans="1:16" x14ac:dyDescent="0.25">
      <c r="A3498" s="193" t="s">
        <v>119</v>
      </c>
      <c r="B3498" s="376"/>
      <c r="C3498" s="77" t="s">
        <v>195</v>
      </c>
      <c r="D3498" s="243">
        <f>+IF(D3494=1,D3510*'CPP Detay Tum Ay'!D$150+(1-'Measured TV opt-pt'!D3510)*'CPP Detay Tum Ay'!D$132,IF(D3494=2,D3510*'CPP Detay (düşük)'!D$150+(1-'Measured TV opt-pt'!D3510)*'CPP Detay (düşük)'!D$132,IF(D3494=3,D3510*'CPP Detay (yüksek)'!D$150+(1-'Measured TV opt-pt'!D3510)*'CPP Detay (yüksek)'!D$132,"Girilen Rakamda Hata Var")))</f>
        <v>20.356566573412003</v>
      </c>
      <c r="E3498" s="243">
        <f>+IF(E3494=1,E3510*'CPP Detay Tum Ay'!E$150+(1-'Measured TV opt-pt'!E3510)*'CPP Detay Tum Ay'!E$132,IF(E3494=2,E3510*'CPP Detay (düşük)'!E$150+(1-'Measured TV opt-pt'!E3510)*'CPP Detay (düşük)'!E$132,IF(E3494=3,E3510*'CPP Detay (yüksek)'!E$150+(1-'Measured TV opt-pt'!E3510)*'CPP Detay (yüksek)'!E$132,"Girilen Rakamda Hata Var")))</f>
        <v>21.363054220162358</v>
      </c>
      <c r="F3498" s="243">
        <f>+IF(F3494=1,F3510*'CPP Detay Tum Ay'!F$150+(1-'Measured TV opt-pt'!F3510)*'CPP Detay Tum Ay'!F$132,IF(F3494=2,F3510*'CPP Detay (düşük)'!F$150+(1-'Measured TV opt-pt'!F3510)*'CPP Detay (düşük)'!F$132,IF(F3494=3,F3510*'CPP Detay (yüksek)'!F$150+(1-'Measured TV opt-pt'!F3510)*'CPP Detay (yüksek)'!F$132,"Girilen Rakamda Hata Var")))</f>
        <v>24.042857686642577</v>
      </c>
      <c r="G3498" s="243">
        <f>+IF(G3494=1,G3510*'CPP Detay Tum Ay'!G$150+(1-'Measured TV opt-pt'!G3510)*'CPP Detay Tum Ay'!G$132,IF(G3494=2,G3510*'CPP Detay (düşük)'!G$150+(1-'Measured TV opt-pt'!G3510)*'CPP Detay (düşük)'!G$132,IF(G3494=3,G3510*'CPP Detay (yüksek)'!G$150+(1-'Measured TV opt-pt'!G3510)*'CPP Detay (yüksek)'!G$132,"Girilen Rakamda Hata Var")))</f>
        <v>29.85451185919014</v>
      </c>
      <c r="H3498" s="243">
        <f>+IF(H3494=1,H3510*'CPP Detay Tum Ay'!H$150+(1-'Measured TV opt-pt'!H3510)*'CPP Detay Tum Ay'!H$132,IF(H3494=2,H3510*'CPP Detay (düşük)'!H$150+(1-'Measured TV opt-pt'!H3510)*'CPP Detay (düşük)'!H$132,IF(H3494=3,H3510*'CPP Detay (yüksek)'!H$150+(1-'Measured TV opt-pt'!H3510)*'CPP Detay (yüksek)'!H$132,"Girilen Rakamda Hata Var")))</f>
        <v>35.267478152119381</v>
      </c>
      <c r="I3498" s="243">
        <f>+IF(I3494=1,I3510*'CPP Detay Tum Ay'!I$150+(1-'Measured TV opt-pt'!I3510)*'CPP Detay Tum Ay'!I$132,IF(I3494=2,I3510*'CPP Detay (düşük)'!I$150+(1-'Measured TV opt-pt'!I3510)*'CPP Detay (düşük)'!I$132,IF(I3494=3,I3510*'CPP Detay (yüksek)'!I$150+(1-'Measured TV opt-pt'!I3510)*'CPP Detay (yüksek)'!I$132,"Girilen Rakamda Hata Var")))</f>
        <v>33.08198632542998</v>
      </c>
      <c r="J3498" s="243">
        <f>+IF(J3494=1,J3510*'CPP Detay Tum Ay'!J$150+(1-'Measured TV opt-pt'!J3510)*'CPP Detay Tum Ay'!J$132,IF(J3494=2,J3510*'CPP Detay (düşük)'!J$150+(1-'Measured TV opt-pt'!J3510)*'CPP Detay (düşük)'!J$132,IF(J3494=3,J3510*'CPP Detay (yüksek)'!J$150+(1-'Measured TV opt-pt'!J3510)*'CPP Detay (yüksek)'!J$132,"Girilen Rakamda Hata Var")))</f>
        <v>21.09607829468252</v>
      </c>
      <c r="K3498" s="243">
        <f>+IF(K3494=1,K3510*'CPP Detay Tum Ay'!K$150+(1-'Measured TV opt-pt'!K3510)*'CPP Detay Tum Ay'!K$132,IF(K3494=2,K3510*'CPP Detay (düşük)'!K$150+(1-'Measured TV opt-pt'!K3510)*'CPP Detay (düşük)'!K$132,IF(K3494=3,K3510*'CPP Detay (yüksek)'!K$150+(1-'Measured TV opt-pt'!K3510)*'CPP Detay (yüksek)'!K$132,"Girilen Rakamda Hata Var")))</f>
        <v>16.99164943064773</v>
      </c>
      <c r="L3498" s="257">
        <f>+IF(L3494=1,L3510*'CPP Detay Tum Ay'!L$150+(1-'Measured TV opt-pt'!L3510)*'CPP Detay Tum Ay'!L$132,IF(L3494=2,L3510*'CPP Detay (düşük)'!L$150+(1-'Measured TV opt-pt'!L3510)*'CPP Detay (düşük)'!L$132,IF(L3494=3,L3510*'CPP Detay (yüksek)'!L$150+(1-'Measured TV opt-pt'!L3510)*'CPP Detay (yüksek)'!L$132,"Girilen Rakamda Hata Var")))</f>
        <v>26.042366917091915</v>
      </c>
      <c r="M3498" s="257">
        <f>+IF(M3494=1,M3510*'CPP Detay Tum Ay'!M$150+(1-'Measured TV opt-pt'!M3510)*'CPP Detay Tum Ay'!M$132,IF(M3494=2,M3510*'CPP Detay (düşük)'!M$150+(1-'Measured TV opt-pt'!M3510)*'CPP Detay (düşük)'!M$132,IF(M3494=3,M3510*'CPP Detay (yüksek)'!M$150+(1-'Measured TV opt-pt'!M3510)*'CPP Detay (yüksek)'!M$132,"Girilen Rakamda Hata Var")))</f>
        <v>30.44660505024757</v>
      </c>
      <c r="N3498" s="257">
        <f>+IF(N3494=1,N3510*'CPP Detay Tum Ay'!N$150+(1-'Measured TV opt-pt'!N3510)*'CPP Detay Tum Ay'!N$132,IF(N3494=2,N3510*'CPP Detay (düşük)'!N$150+(1-'Measured TV opt-pt'!N3510)*'CPP Detay (düşük)'!N$132,IF(N3494=3,N3510*'CPP Detay (yüksek)'!N$150+(1-'Measured TV opt-pt'!N3510)*'CPP Detay (yüksek)'!N$132,"Girilen Rakamda Hata Var")))</f>
        <v>30.2915231827863</v>
      </c>
      <c r="O3498" s="258">
        <f>+IF(O3494=1,O3510*'CPP Detay Tum Ay'!O$150+(1-'Measured TV opt-pt'!O3510)*'CPP Detay Tum Ay'!O$132,IF(O3494=2,O3510*'CPP Detay (düşük)'!O$150+(1-'Measured TV opt-pt'!O3510)*'CPP Detay (düşük)'!O$132,IF(O3494=3,O3510*'CPP Detay (yüksek)'!O$150+(1-'Measured TV opt-pt'!O3510)*'CPP Detay (yüksek)'!O$132,"Girilen Rakamda Hata Var")))</f>
        <v>26.654774436378361</v>
      </c>
      <c r="P3498" s="244"/>
    </row>
    <row r="3499" spans="1:16" x14ac:dyDescent="0.25">
      <c r="A3499" s="193" t="s">
        <v>119</v>
      </c>
      <c r="B3499" s="376"/>
      <c r="C3499" s="77" t="s">
        <v>193</v>
      </c>
      <c r="D3499" s="243">
        <f>+IF(D3494=1,D3511*'CPP Detay Tum Ay'!D$206+(1-'Measured TV opt-pt'!D3511)*'CPP Detay Tum Ay'!D$188,IF(D3494=2,D3511*'CPP Detay (düşük)'!D$206+(1-'Measured TV opt-pt'!D3511)*'CPP Detay (düşük)'!D$188,IF(D3494=3,D3511*'CPP Detay (yüksek)'!D$206+(1-'Measured TV opt-pt'!D3511)*'CPP Detay (yüksek)'!D$188,"Girilen Rakamda Hata Var")))</f>
        <v>12.795919787449392</v>
      </c>
      <c r="E3499" s="243">
        <f>+IF(E3494=1,E3511*'CPP Detay Tum Ay'!E$206+(1-'Measured TV opt-pt'!E3511)*'CPP Detay Tum Ay'!E$188,IF(E3494=2,E3511*'CPP Detay (düşük)'!E$206+(1-'Measured TV opt-pt'!E3511)*'CPP Detay (düşük)'!E$188,IF(E3494=3,E3511*'CPP Detay (yüksek)'!E$206+(1-'Measured TV opt-pt'!E3511)*'CPP Detay (yüksek)'!E$188,"Girilen Rakamda Hata Var")))</f>
        <v>12.487056004387721</v>
      </c>
      <c r="F3499" s="243">
        <f>+IF(F3494=1,F3511*'CPP Detay Tum Ay'!F$206+(1-'Measured TV opt-pt'!F3511)*'CPP Detay Tum Ay'!F$188,IF(F3494=2,F3511*'CPP Detay (düşük)'!F$206+(1-'Measured TV opt-pt'!F3511)*'CPP Detay (düşük)'!F$188,IF(F3494=3,F3511*'CPP Detay (yüksek)'!F$206+(1-'Measured TV opt-pt'!F3511)*'CPP Detay (yüksek)'!F$188,"Girilen Rakamda Hata Var")))</f>
        <v>18.464190585919944</v>
      </c>
      <c r="G3499" s="243">
        <f>+IF(G3494=1,G3511*'CPP Detay Tum Ay'!G$206+(1-'Measured TV opt-pt'!G3511)*'CPP Detay Tum Ay'!G$188,IF(G3494=2,G3511*'CPP Detay (düşük)'!G$206+(1-'Measured TV opt-pt'!G3511)*'CPP Detay (düşük)'!G$188,IF(G3494=3,G3511*'CPP Detay (yüksek)'!G$206+(1-'Measured TV opt-pt'!G3511)*'CPP Detay (yüksek)'!G$188,"Girilen Rakamda Hata Var")))</f>
        <v>28.998517602374559</v>
      </c>
      <c r="H3499" s="243">
        <f>+IF(H3494=1,H3511*'CPP Detay Tum Ay'!H$206+(1-'Measured TV opt-pt'!H3511)*'CPP Detay Tum Ay'!H$188,IF(H3494=2,H3511*'CPP Detay (düşük)'!H$206+(1-'Measured TV opt-pt'!H3511)*'CPP Detay (düşük)'!H$188,IF(H3494=3,H3511*'CPP Detay (yüksek)'!H$206+(1-'Measured TV opt-pt'!H3511)*'CPP Detay (yüksek)'!H$188,"Girilen Rakamda Hata Var")))</f>
        <v>34.366223870337123</v>
      </c>
      <c r="I3499" s="243">
        <f>+IF(I3494=1,I3511*'CPP Detay Tum Ay'!I$206+(1-'Measured TV opt-pt'!I3511)*'CPP Detay Tum Ay'!I$188,IF(I3494=2,I3511*'CPP Detay (düşük)'!I$206+(1-'Measured TV opt-pt'!I3511)*'CPP Detay (düşük)'!I$188,IF(I3494=3,I3511*'CPP Detay (yüksek)'!I$206+(1-'Measured TV opt-pt'!I3511)*'CPP Detay (yüksek)'!I$188,"Girilen Rakamda Hata Var")))</f>
        <v>32.45148932566925</v>
      </c>
      <c r="J3499" s="243">
        <f>+IF(J3494=1,J3511*'CPP Detay Tum Ay'!J$206+(1-'Measured TV opt-pt'!J3511)*'CPP Detay Tum Ay'!J$188,IF(J3494=2,J3511*'CPP Detay (düşük)'!J$206+(1-'Measured TV opt-pt'!J3511)*'CPP Detay (düşük)'!J$188,IF(J3494=3,J3511*'CPP Detay (yüksek)'!J$206+(1-'Measured TV opt-pt'!J3511)*'CPP Detay (yüksek)'!J$188,"Girilen Rakamda Hata Var")))</f>
        <v>20.516560654340516</v>
      </c>
      <c r="K3499" s="243">
        <f>+IF(K3494=1,K3511*'CPP Detay Tum Ay'!K$206+(1-'Measured TV opt-pt'!K3511)*'CPP Detay Tum Ay'!K$188,IF(K3494=2,K3511*'CPP Detay (düşük)'!K$206+(1-'Measured TV opt-pt'!K3511)*'CPP Detay (düşük)'!K$188,IF(K3494=3,K3511*'CPP Detay (yüksek)'!K$206+(1-'Measured TV opt-pt'!K3511)*'CPP Detay (yüksek)'!K$188,"Girilen Rakamda Hata Var")))</f>
        <v>16.489828913227054</v>
      </c>
      <c r="L3499" s="257">
        <f>+IF(L3494=1,L3511*'CPP Detay Tum Ay'!L$206+(1-'Measured TV opt-pt'!L3511)*'CPP Detay Tum Ay'!L$188,IF(L3494=2,L3511*'CPP Detay (düşük)'!L$206+(1-'Measured TV opt-pt'!L3511)*'CPP Detay (düşük)'!L$188,IF(L3494=3,L3511*'CPP Detay (yüksek)'!L$206+(1-'Measured TV opt-pt'!L3511)*'CPP Detay (yüksek)'!L$188,"Girilen Rakamda Hata Var")))</f>
        <v>31.786585442757485</v>
      </c>
      <c r="M3499" s="257">
        <f>+IF(M3494=1,M3511*'CPP Detay Tum Ay'!M$206+(1-'Measured TV opt-pt'!M3511)*'CPP Detay Tum Ay'!M$188,IF(M3494=2,M3511*'CPP Detay (düşük)'!M$206+(1-'Measured TV opt-pt'!M3511)*'CPP Detay (düşük)'!M$188,IF(M3494=3,M3511*'CPP Detay (yüksek)'!M$206+(1-'Measured TV opt-pt'!M3511)*'CPP Detay (yüksek)'!M$188,"Girilen Rakamda Hata Var")))</f>
        <v>34.210902014943123</v>
      </c>
      <c r="N3499" s="257">
        <f>+IF(N3494=1,N3511*'CPP Detay Tum Ay'!N$206+(1-'Measured TV opt-pt'!N3511)*'CPP Detay Tum Ay'!N$188,IF(N3494=2,N3511*'CPP Detay (düşük)'!N$206+(1-'Measured TV opt-pt'!N3511)*'CPP Detay (düşük)'!N$188,IF(N3494=3,N3511*'CPP Detay (yüksek)'!N$206+(1-'Measured TV opt-pt'!N3511)*'CPP Detay (yüksek)'!N$188,"Girilen Rakamda Hata Var")))</f>
        <v>33.373818564338755</v>
      </c>
      <c r="O3499" s="258">
        <f>+IF(O3494=1,O3511*'CPP Detay Tum Ay'!O$206+(1-'Measured TV opt-pt'!O3511)*'CPP Detay Tum Ay'!O$188,IF(O3494=2,O3511*'CPP Detay (düşük)'!O$206+(1-'Measured TV opt-pt'!O3511)*'CPP Detay (düşük)'!O$188,IF(O3494=3,O3511*'CPP Detay (yüksek)'!O$206+(1-'Measured TV opt-pt'!O3511)*'CPP Detay (yüksek)'!O$188,"Girilen Rakamda Hata Var")))</f>
        <v>0</v>
      </c>
      <c r="P3499" s="244"/>
    </row>
    <row r="3500" spans="1:16" ht="15.75" thickBot="1" x14ac:dyDescent="0.3">
      <c r="A3500" s="193" t="s">
        <v>119</v>
      </c>
      <c r="B3500" s="376"/>
      <c r="C3500" s="96" t="s">
        <v>229</v>
      </c>
      <c r="D3500" s="243">
        <f>+IF(D3494=1,D3512*'CPP Detay Tum Ay'!D$262+(1-'Measured TV opt-pt'!D3512)*'CPP Detay Tum Ay'!D$244,IF(D3494=2,D3512*'CPP Detay (düşük)'!D$262+(1-'Measured TV opt-pt'!D3512)*'CPP Detay (düşük)'!D$244,IF(D3494=3,D3512*'CPP Detay (yüksek)'!D$262+(1-'Measured TV opt-pt'!D3512)*'CPP Detay (yüksek)'!D$244,"Girilen Rakamda Hata Var")))</f>
        <v>0</v>
      </c>
      <c r="E3500" s="163">
        <f>+IF(E3494=1,E3512*'CPP Detay Tum Ay'!E$262+(1-'Measured TV opt-pt'!E3512)*'CPP Detay Tum Ay'!E$244,IF(E3494=2,E3512*'CPP Detay (düşük)'!E$262+(1-'Measured TV opt-pt'!E3512)*'CPP Detay (düşük)'!E$244,IF(E3494=3,E3512*'CPP Detay (yüksek)'!E$262+(1-'Measured TV opt-pt'!E3512)*'CPP Detay (yüksek)'!E$244,"Girilen Rakamda Hata Var")))</f>
        <v>0</v>
      </c>
      <c r="F3500" s="163">
        <f>+IF(F3494=1,F3512*'CPP Detay Tum Ay'!F$262+(1-'Measured TV opt-pt'!F3512)*'CPP Detay Tum Ay'!F$244,IF(F3494=2,F3512*'CPP Detay (düşük)'!F$262+(1-'Measured TV opt-pt'!F3512)*'CPP Detay (düşük)'!F$244,IF(F3494=3,F3512*'CPP Detay (yüksek)'!F$262+(1-'Measured TV opt-pt'!F3512)*'CPP Detay (yüksek)'!F$244,"Girilen Rakamda Hata Var")))</f>
        <v>0</v>
      </c>
      <c r="G3500" s="163">
        <f>+IF(G3494=1,G3512*'CPP Detay Tum Ay'!G$262+(1-'Measured TV opt-pt'!G3512)*'CPP Detay Tum Ay'!G$244,IF(G3494=2,G3512*'CPP Detay (düşük)'!G$262+(1-'Measured TV opt-pt'!G3512)*'CPP Detay (düşük)'!G$244,IF(G3494=3,G3512*'CPP Detay (yüksek)'!G$262+(1-'Measured TV opt-pt'!G3512)*'CPP Detay (yüksek)'!G$244,"Girilen Rakamda Hata Var")))</f>
        <v>0</v>
      </c>
      <c r="H3500" s="163">
        <f>+IF(H3494=1,H3512*'CPP Detay Tum Ay'!H$262+(1-'Measured TV opt-pt'!H3512)*'CPP Detay Tum Ay'!H$244,IF(H3494=2,H3512*'CPP Detay (düşük)'!H$262+(1-'Measured TV opt-pt'!H3512)*'CPP Detay (düşük)'!H$244,IF(H3494=3,H3512*'CPP Detay (yüksek)'!H$262+(1-'Measured TV opt-pt'!H3512)*'CPP Detay (yüksek)'!H$244,"Girilen Rakamda Hata Var")))</f>
        <v>0</v>
      </c>
      <c r="I3500" s="163">
        <f>+IF(I3494=1,I3512*'CPP Detay Tum Ay'!I$262+(1-'Measured TV opt-pt'!I3512)*'CPP Detay Tum Ay'!I$244,IF(I3494=2,I3512*'CPP Detay (düşük)'!I$262+(1-'Measured TV opt-pt'!I3512)*'CPP Detay (düşük)'!I$244,IF(I3494=3,I3512*'CPP Detay (yüksek)'!I$262+(1-'Measured TV opt-pt'!I3512)*'CPP Detay (yüksek)'!I$244,"Girilen Rakamda Hata Var")))</f>
        <v>0</v>
      </c>
      <c r="J3500" s="163">
        <f>+IF(J3494=1,J3512*'CPP Detay Tum Ay'!J$262+(1-'Measured TV opt-pt'!J3512)*'CPP Detay Tum Ay'!J$244,IF(J3494=2,J3512*'CPP Detay (düşük)'!J$262+(1-'Measured TV opt-pt'!J3512)*'CPP Detay (düşük)'!J$244,IF(J3494=3,J3512*'CPP Detay (yüksek)'!J$262+(1-'Measured TV opt-pt'!J3512)*'CPP Detay (yüksek)'!J$244,"Girilen Rakamda Hata Var")))</f>
        <v>0</v>
      </c>
      <c r="K3500" s="163">
        <f>+IF(K3494=1,K3512*'CPP Detay Tum Ay'!K$262+(1-'Measured TV opt-pt'!K3512)*'CPP Detay Tum Ay'!K$244,IF(K3494=2,K3512*'CPP Detay (düşük)'!K$262+(1-'Measured TV opt-pt'!K3512)*'CPP Detay (düşük)'!K$244,IF(K3494=3,K3512*'CPP Detay (yüksek)'!K$262+(1-'Measured TV opt-pt'!K3512)*'CPP Detay (yüksek)'!K$244,"Girilen Rakamda Hata Var")))</f>
        <v>0</v>
      </c>
      <c r="L3500" s="163">
        <f>+IF(L3494=1,L3512*'CPP Detay Tum Ay'!L$262+(1-'Measured TV opt-pt'!L3512)*'CPP Detay Tum Ay'!L$244,IF(L3494=2,L3512*'CPP Detay (düşük)'!L$262+(1-'Measured TV opt-pt'!L3512)*'CPP Detay (düşük)'!L$244,IF(L3494=3,L3512*'CPP Detay (yüksek)'!L$262+(1-'Measured TV opt-pt'!L3512)*'CPP Detay (yüksek)'!L$244,"Girilen Rakamda Hata Var")))</f>
        <v>0</v>
      </c>
      <c r="M3500" s="163">
        <f>+IF(M3494=1,M3512*'CPP Detay Tum Ay'!M$262+(1-'Measured TV opt-pt'!M3512)*'CPP Detay Tum Ay'!M$244,IF(M3494=2,M3512*'CPP Detay (düşük)'!M$262+(1-'Measured TV opt-pt'!M3512)*'CPP Detay (düşük)'!M$244,IF(M3494=3,M3512*'CPP Detay (yüksek)'!M$262+(1-'Measured TV opt-pt'!M3512)*'CPP Detay (yüksek)'!M$244,"Girilen Rakamda Hata Var")))</f>
        <v>0</v>
      </c>
      <c r="N3500" s="163">
        <f>+IF(N3494=1,N3512*'CPP Detay Tum Ay'!N$262+(1-'Measured TV opt-pt'!N3512)*'CPP Detay Tum Ay'!N$244,IF(N3494=2,N3512*'CPP Detay (düşük)'!N$262+(1-'Measured TV opt-pt'!N3512)*'CPP Detay (düşük)'!N$244,IF(N3494=3,N3512*'CPP Detay (yüksek)'!N$262+(1-'Measured TV opt-pt'!N3512)*'CPP Detay (yüksek)'!N$244,"Girilen Rakamda Hata Var")))</f>
        <v>0</v>
      </c>
      <c r="O3500" s="164">
        <f>+IF(O3494=1,O3512*'CPP Detay Tum Ay'!O$262+(1-'Measured TV opt-pt'!O3512)*'CPP Detay Tum Ay'!O$244,IF(O3494=2,O3512*'CPP Detay (düşük)'!O$262+(1-'Measured TV opt-pt'!O3512)*'CPP Detay (düşük)'!O$244,IF(O3494=3,O3512*'CPP Detay (yüksek)'!O$262+(1-'Measured TV opt-pt'!O3512)*'CPP Detay (yüksek)'!O$244,"Girilen Rakamda Hata Var")))</f>
        <v>0</v>
      </c>
      <c r="P3500" s="164"/>
    </row>
    <row r="3501" spans="1:16" x14ac:dyDescent="0.25">
      <c r="A3501" s="193" t="s">
        <v>119</v>
      </c>
      <c r="B3501" s="376"/>
      <c r="C3501" s="263" t="s">
        <v>16</v>
      </c>
      <c r="D3501" s="264">
        <f>+SUMPRODUCT(D3502:D3506,D3489:D3493)</f>
        <v>17.635459843446117</v>
      </c>
      <c r="E3501" s="264">
        <f t="shared" ref="E3501:O3501" si="7779">+SUMPRODUCT(E3502:E3506,E3489:E3493)</f>
        <v>18.03571002946196</v>
      </c>
      <c r="F3501" s="264">
        <f t="shared" si="7779"/>
        <v>19.694741112610537</v>
      </c>
      <c r="G3501" s="264">
        <f t="shared" si="7779"/>
        <v>26.147781757097761</v>
      </c>
      <c r="H3501" s="264">
        <f t="shared" si="7779"/>
        <v>30.733725214432148</v>
      </c>
      <c r="I3501" s="264">
        <f t="shared" si="7779"/>
        <v>28.790523635358394</v>
      </c>
      <c r="J3501" s="264">
        <f t="shared" si="7779"/>
        <v>18.659997158960685</v>
      </c>
      <c r="K3501" s="264">
        <f t="shared" si="7779"/>
        <v>15.815391374996748</v>
      </c>
      <c r="L3501" s="264">
        <f t="shared" si="7779"/>
        <v>21.97752657722415</v>
      </c>
      <c r="M3501" s="264">
        <f t="shared" si="7779"/>
        <v>25.6</v>
      </c>
      <c r="N3501" s="264">
        <f t="shared" si="7779"/>
        <v>25.599999999999998</v>
      </c>
      <c r="O3501" s="265">
        <f t="shared" si="7779"/>
        <v>22.809534029053673</v>
      </c>
      <c r="P3501" s="165"/>
    </row>
    <row r="3502" spans="1:16" x14ac:dyDescent="0.25">
      <c r="A3502" s="193" t="s">
        <v>119</v>
      </c>
      <c r="B3502" s="376"/>
      <c r="C3502" s="77" t="s">
        <v>212</v>
      </c>
      <c r="D3502" s="261">
        <f>+D3496*(D3508*D3534+(1-D3508)*D3533)</f>
        <v>16.718723351532475</v>
      </c>
      <c r="E3502" s="261">
        <f t="shared" ref="E3502:O3502" si="7780">+E3496*(E3508*E3534+(1-E3508)*E3533)</f>
        <v>16.695717720372208</v>
      </c>
      <c r="F3502" s="261">
        <f t="shared" si="7780"/>
        <v>17.995772335783187</v>
      </c>
      <c r="G3502" s="261">
        <f t="shared" si="7780"/>
        <v>23.201427065128307</v>
      </c>
      <c r="H3502" s="261">
        <f t="shared" si="7780"/>
        <v>27.299847715621741</v>
      </c>
      <c r="I3502" s="261">
        <f t="shared" si="7780"/>
        <v>25.978524474339707</v>
      </c>
      <c r="J3502" s="261">
        <f t="shared" si="7780"/>
        <v>17.306973284678975</v>
      </c>
      <c r="K3502" s="261">
        <f t="shared" si="7780"/>
        <v>15.575580449476348</v>
      </c>
      <c r="L3502" s="261">
        <f t="shared" si="7780"/>
        <v>20.526129829552666</v>
      </c>
      <c r="M3502" s="261">
        <f t="shared" si="7780"/>
        <v>24.211409688213735</v>
      </c>
      <c r="N3502" s="261">
        <f t="shared" si="7780"/>
        <v>24.323068063920065</v>
      </c>
      <c r="O3502" s="262">
        <f t="shared" si="7780"/>
        <v>21.54420917631445</v>
      </c>
      <c r="P3502" s="162"/>
    </row>
    <row r="3503" spans="1:16" x14ac:dyDescent="0.25">
      <c r="A3503" s="193" t="s">
        <v>119</v>
      </c>
      <c r="B3503" s="376"/>
      <c r="C3503" s="77" t="s">
        <v>213</v>
      </c>
      <c r="D3503" s="261">
        <f>+D3497*(D3509*D3534+(1-D3509)*D3533)</f>
        <v>0</v>
      </c>
      <c r="E3503" s="261">
        <f t="shared" ref="E3503:O3503" si="7781">+E3497*(E3509*E3534+(1-E3509)*E3533)</f>
        <v>0</v>
      </c>
      <c r="F3503" s="261">
        <f t="shared" si="7781"/>
        <v>0</v>
      </c>
      <c r="G3503" s="261">
        <f t="shared" si="7781"/>
        <v>0</v>
      </c>
      <c r="H3503" s="261">
        <f t="shared" si="7781"/>
        <v>0</v>
      </c>
      <c r="I3503" s="261">
        <f t="shared" si="7781"/>
        <v>0</v>
      </c>
      <c r="J3503" s="261">
        <f t="shared" si="7781"/>
        <v>0</v>
      </c>
      <c r="K3503" s="261">
        <f t="shared" si="7781"/>
        <v>0</v>
      </c>
      <c r="L3503" s="261">
        <f t="shared" si="7781"/>
        <v>0</v>
      </c>
      <c r="M3503" s="261">
        <f t="shared" si="7781"/>
        <v>0</v>
      </c>
      <c r="N3503" s="261">
        <f t="shared" si="7781"/>
        <v>0</v>
      </c>
      <c r="O3503" s="262">
        <f t="shared" si="7781"/>
        <v>0</v>
      </c>
      <c r="P3503" s="244"/>
    </row>
    <row r="3504" spans="1:16" x14ac:dyDescent="0.25">
      <c r="A3504" s="193" t="s">
        <v>119</v>
      </c>
      <c r="B3504" s="376"/>
      <c r="C3504" s="77" t="s">
        <v>214</v>
      </c>
      <c r="D3504" s="261">
        <f>+D3498*(D3510*D3534+(1-D3510)*D3533)</f>
        <v>20.356566573412003</v>
      </c>
      <c r="E3504" s="261">
        <f t="shared" ref="E3504:O3504" si="7782">+E3498*(E3510*E3534+(1-E3510)*E3533)</f>
        <v>21.363054220162358</v>
      </c>
      <c r="F3504" s="261">
        <f t="shared" si="7782"/>
        <v>24.042857686642577</v>
      </c>
      <c r="G3504" s="261">
        <f t="shared" si="7782"/>
        <v>29.85451185919014</v>
      </c>
      <c r="H3504" s="261">
        <f t="shared" si="7782"/>
        <v>35.267478152119381</v>
      </c>
      <c r="I3504" s="261">
        <f t="shared" si="7782"/>
        <v>33.08198632542998</v>
      </c>
      <c r="J3504" s="261">
        <f t="shared" si="7782"/>
        <v>21.09607829468252</v>
      </c>
      <c r="K3504" s="261">
        <f t="shared" si="7782"/>
        <v>16.99164943064773</v>
      </c>
      <c r="L3504" s="261">
        <f t="shared" si="7782"/>
        <v>26.042366917091915</v>
      </c>
      <c r="M3504" s="261">
        <f t="shared" si="7782"/>
        <v>30.44660505024757</v>
      </c>
      <c r="N3504" s="261">
        <f t="shared" si="7782"/>
        <v>30.2915231827863</v>
      </c>
      <c r="O3504" s="262">
        <f t="shared" si="7782"/>
        <v>26.654774436378361</v>
      </c>
      <c r="P3504" s="244"/>
    </row>
    <row r="3505" spans="1:53" x14ac:dyDescent="0.25">
      <c r="A3505" s="193" t="s">
        <v>119</v>
      </c>
      <c r="B3505" s="376"/>
      <c r="C3505" s="77" t="s">
        <v>215</v>
      </c>
      <c r="D3505" s="161">
        <f>+D3499*(D3511*D3534+(1-D3511)*D3533)</f>
        <v>12.795919787449392</v>
      </c>
      <c r="E3505" s="161">
        <f t="shared" ref="E3505:O3505" si="7783">+E3499*(E3511*E3534+(1-E3511)*E3533)</f>
        <v>12.487056004387721</v>
      </c>
      <c r="F3505" s="161">
        <f t="shared" si="7783"/>
        <v>18.464190585919944</v>
      </c>
      <c r="G3505" s="161">
        <f t="shared" si="7783"/>
        <v>28.998517602374559</v>
      </c>
      <c r="H3505" s="161">
        <f t="shared" si="7783"/>
        <v>34.366223870337123</v>
      </c>
      <c r="I3505" s="161">
        <f t="shared" si="7783"/>
        <v>32.45148932566925</v>
      </c>
      <c r="J3505" s="161">
        <f t="shared" si="7783"/>
        <v>20.516560654340516</v>
      </c>
      <c r="K3505" s="161">
        <f t="shared" si="7783"/>
        <v>16.489828913227054</v>
      </c>
      <c r="L3505" s="161">
        <f t="shared" si="7783"/>
        <v>31.786585442757485</v>
      </c>
      <c r="M3505" s="161">
        <f t="shared" si="7783"/>
        <v>34.210902014943123</v>
      </c>
      <c r="N3505" s="161">
        <f t="shared" si="7783"/>
        <v>33.373818564338755</v>
      </c>
      <c r="O3505" s="162">
        <f t="shared" si="7783"/>
        <v>0</v>
      </c>
      <c r="P3505" s="244"/>
    </row>
    <row r="3506" spans="1:53" ht="15.75" thickBot="1" x14ac:dyDescent="0.3">
      <c r="A3506" s="193" t="s">
        <v>119</v>
      </c>
      <c r="B3506" s="376"/>
      <c r="C3506" s="96" t="s">
        <v>230</v>
      </c>
      <c r="D3506" s="163">
        <f>+D3500*(D3512*D3534+(1-D3512)*D3533)</f>
        <v>0</v>
      </c>
      <c r="E3506" s="163">
        <f t="shared" ref="E3506:O3506" si="7784">+E3500*(E3512*E3534+(1-E3512)*E3533)</f>
        <v>0</v>
      </c>
      <c r="F3506" s="163">
        <f t="shared" si="7784"/>
        <v>0</v>
      </c>
      <c r="G3506" s="163">
        <f t="shared" si="7784"/>
        <v>0</v>
      </c>
      <c r="H3506" s="163">
        <f t="shared" si="7784"/>
        <v>0</v>
      </c>
      <c r="I3506" s="163">
        <f t="shared" si="7784"/>
        <v>0</v>
      </c>
      <c r="J3506" s="163">
        <f t="shared" si="7784"/>
        <v>0</v>
      </c>
      <c r="K3506" s="163">
        <f t="shared" si="7784"/>
        <v>0</v>
      </c>
      <c r="L3506" s="163">
        <f t="shared" si="7784"/>
        <v>0</v>
      </c>
      <c r="M3506" s="163">
        <f t="shared" si="7784"/>
        <v>0</v>
      </c>
      <c r="N3506" s="163">
        <f t="shared" si="7784"/>
        <v>0</v>
      </c>
      <c r="O3506" s="164">
        <f t="shared" si="7784"/>
        <v>0</v>
      </c>
      <c r="P3506" s="164"/>
    </row>
    <row r="3507" spans="1:53" x14ac:dyDescent="0.25">
      <c r="A3507" s="193" t="s">
        <v>119</v>
      </c>
      <c r="B3507" s="376"/>
      <c r="C3507" s="204" t="s">
        <v>2</v>
      </c>
      <c r="D3507" s="205">
        <f>+IFERROR(SUMPRODUCT(D3508:D3512,D3514:D3518)/D3513,0)</f>
        <v>0</v>
      </c>
      <c r="E3507" s="205">
        <f t="shared" ref="E3507" si="7785">+IFERROR(SUMPRODUCT(E3508:E3512,E3514:E3518)/E3513,0)</f>
        <v>0</v>
      </c>
      <c r="F3507" s="205">
        <f t="shared" ref="F3507" si="7786">+IFERROR(SUMPRODUCT(F3508:F3512,F3514:F3518)/F3513,0)</f>
        <v>0</v>
      </c>
      <c r="G3507" s="205">
        <f t="shared" ref="G3507" si="7787">+IFERROR(SUMPRODUCT(G3508:G3512,G3514:G3518)/G3513,0)</f>
        <v>0</v>
      </c>
      <c r="H3507" s="205">
        <f t="shared" ref="H3507" si="7788">+IFERROR(SUMPRODUCT(H3508:H3512,H3514:H3518)/H3513,0)</f>
        <v>0.43332083801907612</v>
      </c>
      <c r="I3507" s="205">
        <f t="shared" ref="I3507" si="7789">+IFERROR(SUMPRODUCT(I3508:I3512,I3514:I3518)/I3513,0)</f>
        <v>0.44578938029797449</v>
      </c>
      <c r="J3507" s="205">
        <f t="shared" ref="J3507" si="7790">+IFERROR(SUMPRODUCT(J3508:J3512,J3514:J3518)/J3513,0)</f>
        <v>0</v>
      </c>
      <c r="K3507" s="205">
        <f t="shared" ref="K3507" si="7791">+IFERROR(SUMPRODUCT(K3508:K3512,K3514:K3518)/K3513,0)</f>
        <v>0</v>
      </c>
      <c r="L3507" s="205">
        <f t="shared" ref="L3507" si="7792">+IFERROR(SUMPRODUCT(L3508:L3512,L3514:L3518)/L3513,0)</f>
        <v>0</v>
      </c>
      <c r="M3507" s="205">
        <f t="shared" ref="M3507" si="7793">+IFERROR(SUMPRODUCT(M3508:M3512,M3514:M3518)/M3513,0)</f>
        <v>0</v>
      </c>
      <c r="N3507" s="205">
        <f t="shared" ref="N3507" si="7794">+IFERROR(SUMPRODUCT(N3508:N3512,N3514:N3518)/N3513,0)</f>
        <v>0</v>
      </c>
      <c r="O3507" s="205">
        <f t="shared" ref="O3507" si="7795">+IFERROR(SUMPRODUCT(O3508:O3512,O3514:O3518)/O3513,0)</f>
        <v>0</v>
      </c>
      <c r="P3507" s="166">
        <f>+SUMPRODUCT(D3507:O3507,D3513:O3513)/P3513</f>
        <v>0.44071136321999749</v>
      </c>
      <c r="R3507" s="192">
        <f>+D3507</f>
        <v>0</v>
      </c>
      <c r="S3507" s="192">
        <f t="shared" ref="S3507" si="7796">+E3507</f>
        <v>0</v>
      </c>
      <c r="T3507" s="192">
        <f t="shared" ref="T3507" si="7797">+F3507</f>
        <v>0</v>
      </c>
      <c r="U3507" s="192">
        <f t="shared" ref="U3507" si="7798">+G3507</f>
        <v>0</v>
      </c>
      <c r="V3507" s="192">
        <f t="shared" ref="V3507" si="7799">+H3507</f>
        <v>0.43332083801907612</v>
      </c>
      <c r="W3507" s="192">
        <f t="shared" ref="W3507" si="7800">+I3507</f>
        <v>0.44578938029797449</v>
      </c>
      <c r="X3507" s="192">
        <f t="shared" ref="X3507" si="7801">+J3507</f>
        <v>0</v>
      </c>
      <c r="Y3507" s="192">
        <f t="shared" ref="Y3507" si="7802">+K3507</f>
        <v>0</v>
      </c>
      <c r="Z3507" s="192">
        <f t="shared" ref="Z3507" si="7803">+L3507</f>
        <v>0</v>
      </c>
      <c r="AA3507" s="192">
        <f t="shared" ref="AA3507" si="7804">+M3507</f>
        <v>0</v>
      </c>
      <c r="AB3507" s="192">
        <f t="shared" ref="AB3507" si="7805">+N3507</f>
        <v>0</v>
      </c>
      <c r="AC3507" s="192">
        <f t="shared" ref="AC3507" si="7806">+O3507</f>
        <v>0</v>
      </c>
      <c r="AD3507" s="190">
        <f>+D3513</f>
        <v>0</v>
      </c>
      <c r="AE3507" s="190">
        <f t="shared" ref="AE3507" si="7807">+E3513</f>
        <v>0</v>
      </c>
      <c r="AF3507" s="190">
        <f t="shared" ref="AF3507" si="7808">+F3513</f>
        <v>0</v>
      </c>
      <c r="AG3507" s="190">
        <f t="shared" ref="AG3507" si="7809">+G3513</f>
        <v>0</v>
      </c>
      <c r="AH3507" s="190">
        <f t="shared" ref="AH3507" si="7810">+H3513</f>
        <v>600.22500000000002</v>
      </c>
      <c r="AI3507" s="190">
        <f t="shared" ref="AI3507" si="7811">+I3513</f>
        <v>873.56499999999994</v>
      </c>
      <c r="AJ3507" s="190">
        <f t="shared" ref="AJ3507" si="7812">+J3513</f>
        <v>0</v>
      </c>
      <c r="AK3507" s="190">
        <f t="shared" ref="AK3507" si="7813">+K3513</f>
        <v>0</v>
      </c>
      <c r="AL3507" s="190">
        <f t="shared" ref="AL3507" si="7814">+L3513</f>
        <v>0</v>
      </c>
      <c r="AM3507" s="190">
        <f t="shared" ref="AM3507" si="7815">+M3513</f>
        <v>0</v>
      </c>
      <c r="AN3507" s="190">
        <f t="shared" ref="AN3507" si="7816">+N3513</f>
        <v>0</v>
      </c>
      <c r="AO3507" s="190">
        <f t="shared" ref="AO3507" si="7817">+O3513</f>
        <v>0</v>
      </c>
    </row>
    <row r="3508" spans="1:53" x14ac:dyDescent="0.25">
      <c r="A3508" s="193" t="s">
        <v>119</v>
      </c>
      <c r="B3508" s="376"/>
      <c r="C3508" s="178" t="s">
        <v>3</v>
      </c>
      <c r="D3508" s="179">
        <v>0.4</v>
      </c>
      <c r="E3508" s="179">
        <v>0.4</v>
      </c>
      <c r="F3508" s="179">
        <v>0.4</v>
      </c>
      <c r="G3508" s="179">
        <v>0.4</v>
      </c>
      <c r="H3508" s="179">
        <v>0.4</v>
      </c>
      <c r="I3508" s="179">
        <v>0.4</v>
      </c>
      <c r="J3508" s="179">
        <v>0.4</v>
      </c>
      <c r="K3508" s="179">
        <v>0.4</v>
      </c>
      <c r="L3508" s="179">
        <v>0.4</v>
      </c>
      <c r="M3508" s="179">
        <v>0.4</v>
      </c>
      <c r="N3508" s="179">
        <v>0.4</v>
      </c>
      <c r="O3508" s="179">
        <v>0.4</v>
      </c>
      <c r="P3508" s="180">
        <f>+SUMPRODUCT(D3508:O3508,D3514:O3514)/P3514</f>
        <v>0.4</v>
      </c>
    </row>
    <row r="3509" spans="1:53" x14ac:dyDescent="0.25">
      <c r="A3509" s="193" t="s">
        <v>119</v>
      </c>
      <c r="B3509" s="376"/>
      <c r="C3509" s="178" t="s">
        <v>200</v>
      </c>
      <c r="D3509" s="179">
        <v>0.4</v>
      </c>
      <c r="E3509" s="179">
        <v>0.4</v>
      </c>
      <c r="F3509" s="179">
        <v>0.4</v>
      </c>
      <c r="G3509" s="179">
        <v>0.4</v>
      </c>
      <c r="H3509" s="179">
        <v>0.4</v>
      </c>
      <c r="I3509" s="179">
        <v>0.4</v>
      </c>
      <c r="J3509" s="179">
        <v>0.4</v>
      </c>
      <c r="K3509" s="179">
        <v>0.4</v>
      </c>
      <c r="L3509" s="179">
        <v>0.4</v>
      </c>
      <c r="M3509" s="179">
        <v>0.4</v>
      </c>
      <c r="N3509" s="179">
        <v>0.4</v>
      </c>
      <c r="O3509" s="179">
        <v>0.4</v>
      </c>
      <c r="P3509" s="242"/>
    </row>
    <row r="3510" spans="1:53" x14ac:dyDescent="0.25">
      <c r="A3510" s="193" t="s">
        <v>119</v>
      </c>
      <c r="B3510" s="376"/>
      <c r="C3510" s="178" t="s">
        <v>201</v>
      </c>
      <c r="D3510" s="179">
        <v>0.4</v>
      </c>
      <c r="E3510" s="179">
        <v>0.4</v>
      </c>
      <c r="F3510" s="179">
        <v>0.4</v>
      </c>
      <c r="G3510" s="179">
        <v>0.4</v>
      </c>
      <c r="H3510" s="179">
        <v>0.4</v>
      </c>
      <c r="I3510" s="179">
        <v>0.4</v>
      </c>
      <c r="J3510" s="179">
        <v>0.4</v>
      </c>
      <c r="K3510" s="179">
        <v>0.4</v>
      </c>
      <c r="L3510" s="179">
        <v>0.4</v>
      </c>
      <c r="M3510" s="179">
        <v>0.4</v>
      </c>
      <c r="N3510" s="179">
        <v>0.4</v>
      </c>
      <c r="O3510" s="179">
        <v>0.4</v>
      </c>
      <c r="P3510" s="242"/>
    </row>
    <row r="3511" spans="1:53" x14ac:dyDescent="0.25">
      <c r="A3511" s="193" t="s">
        <v>119</v>
      </c>
      <c r="B3511" s="376"/>
      <c r="C3511" s="178" t="s">
        <v>202</v>
      </c>
      <c r="D3511" s="179">
        <v>0.4</v>
      </c>
      <c r="E3511" s="179">
        <v>0.4</v>
      </c>
      <c r="F3511" s="179">
        <v>0.4</v>
      </c>
      <c r="G3511" s="179">
        <v>0.4</v>
      </c>
      <c r="H3511" s="179">
        <v>0.4</v>
      </c>
      <c r="I3511" s="179">
        <v>0.4</v>
      </c>
      <c r="J3511" s="179">
        <v>0.4</v>
      </c>
      <c r="K3511" s="179">
        <v>0.4</v>
      </c>
      <c r="L3511" s="179">
        <v>0.4</v>
      </c>
      <c r="M3511" s="179">
        <v>0.4</v>
      </c>
      <c r="N3511" s="179">
        <v>0.4</v>
      </c>
      <c r="O3511" s="179">
        <v>0.4</v>
      </c>
      <c r="P3511" s="242"/>
    </row>
    <row r="3512" spans="1:53" ht="15.75" thickBot="1" x14ac:dyDescent="0.3">
      <c r="A3512" s="193" t="s">
        <v>119</v>
      </c>
      <c r="B3512" s="376"/>
      <c r="C3512" s="280" t="s">
        <v>231</v>
      </c>
      <c r="D3512" s="179">
        <v>0.4</v>
      </c>
      <c r="E3512" s="179">
        <v>0.4</v>
      </c>
      <c r="F3512" s="179">
        <v>0.4</v>
      </c>
      <c r="G3512" s="179">
        <v>0.4</v>
      </c>
      <c r="H3512" s="179">
        <v>0.4</v>
      </c>
      <c r="I3512" s="179">
        <v>0.4</v>
      </c>
      <c r="J3512" s="179">
        <v>0.4</v>
      </c>
      <c r="K3512" s="179">
        <v>0.4</v>
      </c>
      <c r="L3512" s="179">
        <v>0.4</v>
      </c>
      <c r="M3512" s="179">
        <v>0.4</v>
      </c>
      <c r="N3512" s="179">
        <v>0.4</v>
      </c>
      <c r="O3512" s="179">
        <v>0.4</v>
      </c>
      <c r="P3512" s="182">
        <f t="shared" ref="P3512" si="7818">+SUMPRODUCT(D3512:O3512,D3518:O3518)/P3518</f>
        <v>0.4</v>
      </c>
    </row>
    <row r="3513" spans="1:53" x14ac:dyDescent="0.25">
      <c r="A3513" s="193" t="s">
        <v>119</v>
      </c>
      <c r="B3513" s="376"/>
      <c r="C3513" s="99" t="s">
        <v>239</v>
      </c>
      <c r="D3513" s="100">
        <f>+D3482/D3495/30</f>
        <v>0</v>
      </c>
      <c r="E3513" s="100">
        <f t="shared" ref="E3513:O3513" si="7819">+E3482/E3495/30</f>
        <v>0</v>
      </c>
      <c r="F3513" s="100">
        <f t="shared" si="7819"/>
        <v>0</v>
      </c>
      <c r="G3513" s="100">
        <f t="shared" si="7819"/>
        <v>0</v>
      </c>
      <c r="H3513" s="100">
        <f t="shared" si="7819"/>
        <v>600.22500000000002</v>
      </c>
      <c r="I3513" s="100">
        <f t="shared" si="7819"/>
        <v>873.56499999999994</v>
      </c>
      <c r="J3513" s="100">
        <f t="shared" si="7819"/>
        <v>0</v>
      </c>
      <c r="K3513" s="100">
        <f t="shared" si="7819"/>
        <v>0</v>
      </c>
      <c r="L3513" s="100">
        <f t="shared" si="7819"/>
        <v>0</v>
      </c>
      <c r="M3513" s="100">
        <f t="shared" si="7819"/>
        <v>0</v>
      </c>
      <c r="N3513" s="100">
        <f t="shared" si="7819"/>
        <v>0</v>
      </c>
      <c r="O3513" s="167">
        <f t="shared" si="7819"/>
        <v>0</v>
      </c>
      <c r="P3513" s="167">
        <f>SUM(D3513:O3513)</f>
        <v>1473.79</v>
      </c>
    </row>
    <row r="3514" spans="1:53" x14ac:dyDescent="0.25">
      <c r="A3514" s="193" t="s">
        <v>119</v>
      </c>
      <c r="B3514" s="376"/>
      <c r="C3514" s="86" t="s">
        <v>240</v>
      </c>
      <c r="D3514" s="87">
        <f>+D3513*D3489</f>
        <v>0</v>
      </c>
      <c r="E3514" s="87">
        <f t="shared" ref="E3514:O3514" si="7820">+E3513*E3489</f>
        <v>0</v>
      </c>
      <c r="F3514" s="87">
        <f t="shared" si="7820"/>
        <v>0</v>
      </c>
      <c r="G3514" s="87">
        <f t="shared" si="7820"/>
        <v>0</v>
      </c>
      <c r="H3514" s="87">
        <f t="shared" si="7820"/>
        <v>325.54796260801311</v>
      </c>
      <c r="I3514" s="87">
        <f t="shared" si="7820"/>
        <v>514.03985964550316</v>
      </c>
      <c r="J3514" s="87">
        <f t="shared" si="7820"/>
        <v>0</v>
      </c>
      <c r="K3514" s="87">
        <f t="shared" si="7820"/>
        <v>0</v>
      </c>
      <c r="L3514" s="87">
        <f t="shared" si="7820"/>
        <v>0</v>
      </c>
      <c r="M3514" s="87">
        <f t="shared" si="7820"/>
        <v>0</v>
      </c>
      <c r="N3514" s="87">
        <f t="shared" si="7820"/>
        <v>0</v>
      </c>
      <c r="O3514" s="159">
        <f t="shared" si="7820"/>
        <v>0</v>
      </c>
      <c r="P3514" s="159">
        <f t="shared" ref="P3514" si="7821">SUM(D3514:O3514)</f>
        <v>839.58782225351626</v>
      </c>
      <c r="AP3514" s="190">
        <f>+D3514</f>
        <v>0</v>
      </c>
      <c r="AQ3514" s="190">
        <f t="shared" ref="AQ3514:AQ3518" si="7822">+E3514</f>
        <v>0</v>
      </c>
      <c r="AR3514" s="190">
        <f t="shared" ref="AR3514:AR3518" si="7823">+F3514</f>
        <v>0</v>
      </c>
      <c r="AS3514" s="190">
        <f t="shared" ref="AS3514:AS3518" si="7824">+G3514</f>
        <v>0</v>
      </c>
      <c r="AT3514" s="190">
        <f t="shared" ref="AT3514:AT3518" si="7825">+H3514</f>
        <v>325.54796260801311</v>
      </c>
      <c r="AU3514" s="190">
        <f t="shared" ref="AU3514:AU3518" si="7826">+I3514</f>
        <v>514.03985964550316</v>
      </c>
      <c r="AV3514" s="190">
        <f t="shared" ref="AV3514:AV3518" si="7827">+J3514</f>
        <v>0</v>
      </c>
      <c r="AW3514" s="190">
        <f t="shared" ref="AW3514:AW3518" si="7828">+K3514</f>
        <v>0</v>
      </c>
      <c r="AX3514" s="190">
        <f t="shared" ref="AX3514:AX3518" si="7829">+L3514</f>
        <v>0</v>
      </c>
      <c r="AY3514" s="190">
        <f t="shared" ref="AY3514:AY3518" si="7830">+M3514</f>
        <v>0</v>
      </c>
      <c r="AZ3514" s="190">
        <f t="shared" ref="AZ3514:AZ3518" si="7831">+N3514</f>
        <v>0</v>
      </c>
      <c r="BA3514" s="190">
        <f t="shared" ref="BA3514:BA3518" si="7832">+O3514</f>
        <v>0</v>
      </c>
    </row>
    <row r="3515" spans="1:53" x14ac:dyDescent="0.25">
      <c r="A3515" s="193" t="s">
        <v>119</v>
      </c>
      <c r="B3515" s="376"/>
      <c r="C3515" s="86" t="s">
        <v>241</v>
      </c>
      <c r="D3515" s="87">
        <f>+D3513*D3490</f>
        <v>0</v>
      </c>
      <c r="E3515" s="87">
        <f t="shared" ref="E3515:O3515" si="7833">+E3513*E3490</f>
        <v>0</v>
      </c>
      <c r="F3515" s="87">
        <f t="shared" si="7833"/>
        <v>0</v>
      </c>
      <c r="G3515" s="87">
        <f t="shared" si="7833"/>
        <v>0</v>
      </c>
      <c r="H3515" s="87">
        <f t="shared" si="7833"/>
        <v>0</v>
      </c>
      <c r="I3515" s="87">
        <f t="shared" si="7833"/>
        <v>0</v>
      </c>
      <c r="J3515" s="87">
        <f t="shared" si="7833"/>
        <v>0</v>
      </c>
      <c r="K3515" s="87">
        <f t="shared" si="7833"/>
        <v>0</v>
      </c>
      <c r="L3515" s="87">
        <f t="shared" si="7833"/>
        <v>0</v>
      </c>
      <c r="M3515" s="87">
        <f t="shared" si="7833"/>
        <v>0</v>
      </c>
      <c r="N3515" s="87">
        <f t="shared" si="7833"/>
        <v>0</v>
      </c>
      <c r="O3515" s="159">
        <f t="shared" si="7833"/>
        <v>0</v>
      </c>
      <c r="P3515" s="159"/>
      <c r="AP3515" s="190">
        <f t="shared" ref="AP3515:AP3518" si="7834">+D3515</f>
        <v>0</v>
      </c>
      <c r="AQ3515" s="190">
        <f t="shared" si="7822"/>
        <v>0</v>
      </c>
      <c r="AR3515" s="190">
        <f t="shared" si="7823"/>
        <v>0</v>
      </c>
      <c r="AS3515" s="190">
        <f t="shared" si="7824"/>
        <v>0</v>
      </c>
      <c r="AT3515" s="190">
        <f t="shared" si="7825"/>
        <v>0</v>
      </c>
      <c r="AU3515" s="190">
        <f t="shared" si="7826"/>
        <v>0</v>
      </c>
      <c r="AV3515" s="190">
        <f t="shared" si="7827"/>
        <v>0</v>
      </c>
      <c r="AW3515" s="190">
        <f t="shared" si="7828"/>
        <v>0</v>
      </c>
      <c r="AX3515" s="190">
        <f t="shared" si="7829"/>
        <v>0</v>
      </c>
      <c r="AY3515" s="190">
        <f t="shared" si="7830"/>
        <v>0</v>
      </c>
      <c r="AZ3515" s="190">
        <f t="shared" si="7831"/>
        <v>0</v>
      </c>
      <c r="BA3515" s="190">
        <f t="shared" si="7832"/>
        <v>0</v>
      </c>
    </row>
    <row r="3516" spans="1:53" x14ac:dyDescent="0.25">
      <c r="A3516" s="193" t="s">
        <v>119</v>
      </c>
      <c r="B3516" s="376"/>
      <c r="C3516" s="86" t="s">
        <v>242</v>
      </c>
      <c r="D3516" s="87">
        <f>+D3513*D3491</f>
        <v>0</v>
      </c>
      <c r="E3516" s="87">
        <f t="shared" ref="E3516:O3516" si="7835">+E3513*E3491</f>
        <v>0</v>
      </c>
      <c r="F3516" s="87">
        <f t="shared" si="7835"/>
        <v>0</v>
      </c>
      <c r="G3516" s="87">
        <f t="shared" si="7835"/>
        <v>0</v>
      </c>
      <c r="H3516" s="87">
        <f t="shared" si="7835"/>
        <v>133.28963520852597</v>
      </c>
      <c r="I3516" s="87">
        <f t="shared" si="7835"/>
        <v>205.0294457552728</v>
      </c>
      <c r="J3516" s="87">
        <f t="shared" si="7835"/>
        <v>0</v>
      </c>
      <c r="K3516" s="87">
        <f t="shared" si="7835"/>
        <v>0</v>
      </c>
      <c r="L3516" s="87">
        <f t="shared" si="7835"/>
        <v>0</v>
      </c>
      <c r="M3516" s="87">
        <f t="shared" si="7835"/>
        <v>0</v>
      </c>
      <c r="N3516" s="87">
        <f t="shared" si="7835"/>
        <v>0</v>
      </c>
      <c r="O3516" s="159">
        <f t="shared" si="7835"/>
        <v>0</v>
      </c>
      <c r="P3516" s="159"/>
      <c r="AP3516" s="190">
        <f t="shared" si="7834"/>
        <v>0</v>
      </c>
      <c r="AQ3516" s="190">
        <f t="shared" si="7822"/>
        <v>0</v>
      </c>
      <c r="AR3516" s="190">
        <f t="shared" si="7823"/>
        <v>0</v>
      </c>
      <c r="AS3516" s="190">
        <f t="shared" si="7824"/>
        <v>0</v>
      </c>
      <c r="AT3516" s="190">
        <f t="shared" si="7825"/>
        <v>133.28963520852597</v>
      </c>
      <c r="AU3516" s="190">
        <f t="shared" si="7826"/>
        <v>205.0294457552728</v>
      </c>
      <c r="AV3516" s="190">
        <f t="shared" si="7827"/>
        <v>0</v>
      </c>
      <c r="AW3516" s="190">
        <f t="shared" si="7828"/>
        <v>0</v>
      </c>
      <c r="AX3516" s="190">
        <f t="shared" si="7829"/>
        <v>0</v>
      </c>
      <c r="AY3516" s="190">
        <f t="shared" si="7830"/>
        <v>0</v>
      </c>
      <c r="AZ3516" s="190">
        <f t="shared" si="7831"/>
        <v>0</v>
      </c>
      <c r="BA3516" s="190">
        <f t="shared" si="7832"/>
        <v>0</v>
      </c>
    </row>
    <row r="3517" spans="1:53" x14ac:dyDescent="0.25">
      <c r="A3517" s="193" t="s">
        <v>119</v>
      </c>
      <c r="B3517" s="376"/>
      <c r="C3517" s="86" t="s">
        <v>243</v>
      </c>
      <c r="D3517" s="87">
        <f>+D3513*D3492</f>
        <v>0</v>
      </c>
      <c r="E3517" s="87">
        <f t="shared" ref="E3517:O3517" si="7836">+E3513*E3492</f>
        <v>0</v>
      </c>
      <c r="F3517" s="87">
        <f t="shared" si="7836"/>
        <v>0</v>
      </c>
      <c r="G3517" s="87">
        <f t="shared" si="7836"/>
        <v>0</v>
      </c>
      <c r="H3517" s="87">
        <f t="shared" si="7836"/>
        <v>141.38740218346086</v>
      </c>
      <c r="I3517" s="87">
        <f t="shared" si="7836"/>
        <v>154.49569459922409</v>
      </c>
      <c r="J3517" s="87">
        <f t="shared" si="7836"/>
        <v>0</v>
      </c>
      <c r="K3517" s="87">
        <f t="shared" si="7836"/>
        <v>0</v>
      </c>
      <c r="L3517" s="87">
        <f t="shared" si="7836"/>
        <v>0</v>
      </c>
      <c r="M3517" s="87">
        <f t="shared" si="7836"/>
        <v>0</v>
      </c>
      <c r="N3517" s="87">
        <f t="shared" si="7836"/>
        <v>0</v>
      </c>
      <c r="O3517" s="159">
        <f t="shared" si="7836"/>
        <v>0</v>
      </c>
      <c r="P3517" s="159"/>
      <c r="AP3517" s="190">
        <f t="shared" si="7834"/>
        <v>0</v>
      </c>
      <c r="AQ3517" s="190">
        <f t="shared" si="7822"/>
        <v>0</v>
      </c>
      <c r="AR3517" s="190">
        <f t="shared" si="7823"/>
        <v>0</v>
      </c>
      <c r="AS3517" s="190">
        <f t="shared" si="7824"/>
        <v>0</v>
      </c>
      <c r="AT3517" s="190">
        <f t="shared" si="7825"/>
        <v>141.38740218346086</v>
      </c>
      <c r="AU3517" s="190">
        <f t="shared" si="7826"/>
        <v>154.49569459922409</v>
      </c>
      <c r="AV3517" s="190">
        <f t="shared" si="7827"/>
        <v>0</v>
      </c>
      <c r="AW3517" s="190">
        <f t="shared" si="7828"/>
        <v>0</v>
      </c>
      <c r="AX3517" s="190">
        <f t="shared" si="7829"/>
        <v>0</v>
      </c>
      <c r="AY3517" s="190">
        <f t="shared" si="7830"/>
        <v>0</v>
      </c>
      <c r="AZ3517" s="190">
        <f t="shared" si="7831"/>
        <v>0</v>
      </c>
      <c r="BA3517" s="190">
        <f t="shared" si="7832"/>
        <v>0</v>
      </c>
    </row>
    <row r="3518" spans="1:53" ht="15.75" thickBot="1" x14ac:dyDescent="0.3">
      <c r="A3518" s="193" t="s">
        <v>119</v>
      </c>
      <c r="B3518" s="376"/>
      <c r="C3518" s="96" t="s">
        <v>244</v>
      </c>
      <c r="D3518" s="251">
        <f>+D3513*D3493</f>
        <v>0</v>
      </c>
      <c r="E3518" s="251">
        <f t="shared" ref="E3518:O3518" si="7837">+E3513*E3493</f>
        <v>0</v>
      </c>
      <c r="F3518" s="251">
        <f t="shared" si="7837"/>
        <v>0</v>
      </c>
      <c r="G3518" s="251">
        <f t="shared" si="7837"/>
        <v>0</v>
      </c>
      <c r="H3518" s="251">
        <v>50</v>
      </c>
      <c r="I3518" s="251">
        <v>100</v>
      </c>
      <c r="J3518" s="251">
        <f t="shared" si="7837"/>
        <v>0</v>
      </c>
      <c r="K3518" s="251">
        <f t="shared" si="7837"/>
        <v>0</v>
      </c>
      <c r="L3518" s="251">
        <f t="shared" si="7837"/>
        <v>0</v>
      </c>
      <c r="M3518" s="251">
        <f t="shared" si="7837"/>
        <v>0</v>
      </c>
      <c r="N3518" s="251">
        <f t="shared" si="7837"/>
        <v>0</v>
      </c>
      <c r="O3518" s="251">
        <f t="shared" si="7837"/>
        <v>0</v>
      </c>
      <c r="P3518" s="169">
        <f t="shared" ref="P3518:P3524" si="7838">SUM(D3518:O3518)</f>
        <v>150</v>
      </c>
      <c r="AP3518" s="190">
        <f t="shared" si="7834"/>
        <v>0</v>
      </c>
      <c r="AQ3518" s="190">
        <f t="shared" si="7822"/>
        <v>0</v>
      </c>
      <c r="AR3518" s="190">
        <f t="shared" si="7823"/>
        <v>0</v>
      </c>
      <c r="AS3518" s="190">
        <f t="shared" si="7824"/>
        <v>0</v>
      </c>
      <c r="AT3518" s="190">
        <f t="shared" si="7825"/>
        <v>50</v>
      </c>
      <c r="AU3518" s="190">
        <f t="shared" si="7826"/>
        <v>100</v>
      </c>
      <c r="AV3518" s="190">
        <f t="shared" si="7827"/>
        <v>0</v>
      </c>
      <c r="AW3518" s="190">
        <f t="shared" si="7828"/>
        <v>0</v>
      </c>
      <c r="AX3518" s="190">
        <f t="shared" si="7829"/>
        <v>0</v>
      </c>
      <c r="AY3518" s="190">
        <f t="shared" si="7830"/>
        <v>0</v>
      </c>
      <c r="AZ3518" s="190">
        <f t="shared" si="7831"/>
        <v>0</v>
      </c>
      <c r="BA3518" s="190">
        <f t="shared" si="7832"/>
        <v>0</v>
      </c>
    </row>
    <row r="3519" spans="1:53" x14ac:dyDescent="0.25">
      <c r="A3519" s="193" t="s">
        <v>119</v>
      </c>
      <c r="B3519" s="376"/>
      <c r="C3519" s="99" t="s">
        <v>245</v>
      </c>
      <c r="D3519" s="100">
        <f>+IFERROR(D3482/D3501/30,0)</f>
        <v>0</v>
      </c>
      <c r="E3519" s="100">
        <f t="shared" ref="E3519:O3519" si="7839">+IFERROR(E3482/E3501/30,0)</f>
        <v>0</v>
      </c>
      <c r="F3519" s="100">
        <f t="shared" si="7839"/>
        <v>0</v>
      </c>
      <c r="G3519" s="100">
        <f t="shared" si="7839"/>
        <v>0</v>
      </c>
      <c r="H3519" s="100">
        <f t="shared" si="7839"/>
        <v>600.22500000000002</v>
      </c>
      <c r="I3519" s="100">
        <f t="shared" si="7839"/>
        <v>873.56499999999994</v>
      </c>
      <c r="J3519" s="100">
        <f t="shared" si="7839"/>
        <v>0</v>
      </c>
      <c r="K3519" s="100">
        <f t="shared" si="7839"/>
        <v>0</v>
      </c>
      <c r="L3519" s="100">
        <f t="shared" si="7839"/>
        <v>0</v>
      </c>
      <c r="M3519" s="100">
        <f t="shared" si="7839"/>
        <v>0</v>
      </c>
      <c r="N3519" s="100">
        <f t="shared" si="7839"/>
        <v>0</v>
      </c>
      <c r="O3519" s="167">
        <f t="shared" si="7839"/>
        <v>0</v>
      </c>
      <c r="P3519" s="167">
        <f t="shared" si="7838"/>
        <v>1473.79</v>
      </c>
    </row>
    <row r="3520" spans="1:53" x14ac:dyDescent="0.25">
      <c r="A3520" s="193" t="s">
        <v>119</v>
      </c>
      <c r="B3520" s="376"/>
      <c r="C3520" s="86" t="s">
        <v>246</v>
      </c>
      <c r="D3520" s="266">
        <f t="shared" ref="D3520:O3520" si="7840">+IFERROR(D3483/D3502/30,0)</f>
        <v>0</v>
      </c>
      <c r="E3520" s="266">
        <f t="shared" si="7840"/>
        <v>0</v>
      </c>
      <c r="F3520" s="266">
        <f t="shared" si="7840"/>
        <v>0</v>
      </c>
      <c r="G3520" s="266">
        <f t="shared" si="7840"/>
        <v>0</v>
      </c>
      <c r="H3520" s="266">
        <f t="shared" si="7840"/>
        <v>325.54796260801317</v>
      </c>
      <c r="I3520" s="266">
        <f t="shared" si="7840"/>
        <v>514.03985964550316</v>
      </c>
      <c r="J3520" s="266">
        <f t="shared" si="7840"/>
        <v>0</v>
      </c>
      <c r="K3520" s="266">
        <f t="shared" si="7840"/>
        <v>0</v>
      </c>
      <c r="L3520" s="266">
        <f t="shared" si="7840"/>
        <v>0</v>
      </c>
      <c r="M3520" s="266">
        <f t="shared" si="7840"/>
        <v>0</v>
      </c>
      <c r="N3520" s="266">
        <f t="shared" si="7840"/>
        <v>0</v>
      </c>
      <c r="O3520" s="267">
        <f t="shared" si="7840"/>
        <v>0</v>
      </c>
      <c r="P3520" s="159">
        <f t="shared" si="7838"/>
        <v>839.58782225351638</v>
      </c>
    </row>
    <row r="3521" spans="1:19" x14ac:dyDescent="0.25">
      <c r="A3521" s="193" t="s">
        <v>119</v>
      </c>
      <c r="B3521" s="376"/>
      <c r="C3521" s="86" t="s">
        <v>247</v>
      </c>
      <c r="D3521" s="266">
        <f t="shared" ref="D3521:O3521" si="7841">+IFERROR(D3484/D3503/30,0)</f>
        <v>0</v>
      </c>
      <c r="E3521" s="266">
        <f t="shared" si="7841"/>
        <v>0</v>
      </c>
      <c r="F3521" s="266">
        <f t="shared" si="7841"/>
        <v>0</v>
      </c>
      <c r="G3521" s="266">
        <f t="shared" si="7841"/>
        <v>0</v>
      </c>
      <c r="H3521" s="266">
        <f t="shared" si="7841"/>
        <v>0</v>
      </c>
      <c r="I3521" s="266">
        <f t="shared" si="7841"/>
        <v>0</v>
      </c>
      <c r="J3521" s="266">
        <f t="shared" si="7841"/>
        <v>0</v>
      </c>
      <c r="K3521" s="266">
        <f t="shared" si="7841"/>
        <v>0</v>
      </c>
      <c r="L3521" s="266">
        <f t="shared" si="7841"/>
        <v>0</v>
      </c>
      <c r="M3521" s="266">
        <f t="shared" si="7841"/>
        <v>0</v>
      </c>
      <c r="N3521" s="266">
        <f t="shared" si="7841"/>
        <v>0</v>
      </c>
      <c r="O3521" s="267">
        <f t="shared" si="7841"/>
        <v>0</v>
      </c>
      <c r="P3521" s="159">
        <f t="shared" si="7838"/>
        <v>0</v>
      </c>
    </row>
    <row r="3522" spans="1:19" x14ac:dyDescent="0.25">
      <c r="A3522" s="193" t="s">
        <v>119</v>
      </c>
      <c r="B3522" s="376"/>
      <c r="C3522" s="86" t="s">
        <v>248</v>
      </c>
      <c r="D3522" s="266">
        <f t="shared" ref="D3522:O3522" si="7842">+IFERROR(D3485/D3504/30,0)</f>
        <v>0</v>
      </c>
      <c r="E3522" s="266">
        <f t="shared" si="7842"/>
        <v>0</v>
      </c>
      <c r="F3522" s="266">
        <f t="shared" si="7842"/>
        <v>0</v>
      </c>
      <c r="G3522" s="266">
        <f t="shared" si="7842"/>
        <v>0</v>
      </c>
      <c r="H3522" s="266">
        <f t="shared" si="7842"/>
        <v>133.28963520852597</v>
      </c>
      <c r="I3522" s="266">
        <f t="shared" si="7842"/>
        <v>205.0294457552728</v>
      </c>
      <c r="J3522" s="266">
        <f t="shared" si="7842"/>
        <v>0</v>
      </c>
      <c r="K3522" s="266">
        <f t="shared" si="7842"/>
        <v>0</v>
      </c>
      <c r="L3522" s="266">
        <f t="shared" si="7842"/>
        <v>0</v>
      </c>
      <c r="M3522" s="266">
        <f t="shared" si="7842"/>
        <v>0</v>
      </c>
      <c r="N3522" s="266">
        <f t="shared" si="7842"/>
        <v>0</v>
      </c>
      <c r="O3522" s="267">
        <f t="shared" si="7842"/>
        <v>0</v>
      </c>
      <c r="P3522" s="159">
        <f t="shared" si="7838"/>
        <v>338.3190809637988</v>
      </c>
    </row>
    <row r="3523" spans="1:19" x14ac:dyDescent="0.25">
      <c r="A3523" s="193" t="s">
        <v>119</v>
      </c>
      <c r="B3523" s="376"/>
      <c r="C3523" s="86" t="s">
        <v>249</v>
      </c>
      <c r="D3523" s="87">
        <f t="shared" ref="D3523:O3523" si="7843">+IFERROR(D3486/D3505/30,0)</f>
        <v>0</v>
      </c>
      <c r="E3523" s="87">
        <f t="shared" si="7843"/>
        <v>0</v>
      </c>
      <c r="F3523" s="87">
        <f t="shared" si="7843"/>
        <v>0</v>
      </c>
      <c r="G3523" s="87">
        <f t="shared" si="7843"/>
        <v>0</v>
      </c>
      <c r="H3523" s="87">
        <f t="shared" si="7843"/>
        <v>141.38740218346086</v>
      </c>
      <c r="I3523" s="87">
        <f t="shared" si="7843"/>
        <v>154.49569459922409</v>
      </c>
      <c r="J3523" s="87">
        <f t="shared" si="7843"/>
        <v>0</v>
      </c>
      <c r="K3523" s="87">
        <f t="shared" si="7843"/>
        <v>0</v>
      </c>
      <c r="L3523" s="87">
        <f t="shared" si="7843"/>
        <v>0</v>
      </c>
      <c r="M3523" s="87">
        <f t="shared" si="7843"/>
        <v>0</v>
      </c>
      <c r="N3523" s="87">
        <f t="shared" si="7843"/>
        <v>0</v>
      </c>
      <c r="O3523" s="159">
        <f t="shared" si="7843"/>
        <v>0</v>
      </c>
      <c r="P3523" s="159">
        <f t="shared" si="7838"/>
        <v>295.88309678268496</v>
      </c>
    </row>
    <row r="3524" spans="1:19" ht="15.75" thickBot="1" x14ac:dyDescent="0.3">
      <c r="A3524" s="193" t="s">
        <v>119</v>
      </c>
      <c r="B3524" s="376"/>
      <c r="C3524" s="96" t="s">
        <v>250</v>
      </c>
      <c r="D3524" s="168">
        <f t="shared" ref="D3524:O3524" si="7844">+IFERROR(D3487/D3506/30,0)</f>
        <v>0</v>
      </c>
      <c r="E3524" s="168">
        <f t="shared" si="7844"/>
        <v>0</v>
      </c>
      <c r="F3524" s="168">
        <f t="shared" si="7844"/>
        <v>0</v>
      </c>
      <c r="G3524" s="168">
        <f t="shared" si="7844"/>
        <v>0</v>
      </c>
      <c r="H3524" s="168">
        <f t="shared" si="7844"/>
        <v>0</v>
      </c>
      <c r="I3524" s="168">
        <f t="shared" si="7844"/>
        <v>0</v>
      </c>
      <c r="J3524" s="168">
        <f t="shared" si="7844"/>
        <v>0</v>
      </c>
      <c r="K3524" s="168">
        <f t="shared" si="7844"/>
        <v>0</v>
      </c>
      <c r="L3524" s="168">
        <f t="shared" si="7844"/>
        <v>0</v>
      </c>
      <c r="M3524" s="168">
        <f t="shared" si="7844"/>
        <v>0</v>
      </c>
      <c r="N3524" s="168">
        <f t="shared" si="7844"/>
        <v>0</v>
      </c>
      <c r="O3524" s="169">
        <f t="shared" si="7844"/>
        <v>0</v>
      </c>
      <c r="P3524" s="169">
        <f t="shared" si="7838"/>
        <v>0</v>
      </c>
    </row>
    <row r="3525" spans="1:19" ht="15.75" thickBot="1" x14ac:dyDescent="0.3">
      <c r="A3525" s="193" t="s">
        <v>119</v>
      </c>
      <c r="B3525" s="376"/>
      <c r="C3525" s="183" t="s">
        <v>13</v>
      </c>
      <c r="D3525" s="72"/>
      <c r="E3525" s="72"/>
      <c r="F3525" s="72"/>
      <c r="G3525" s="72"/>
      <c r="H3525" s="72">
        <v>23.85</v>
      </c>
      <c r="I3525" s="72">
        <v>23.85</v>
      </c>
      <c r="J3525" s="72">
        <v>30</v>
      </c>
      <c r="K3525" s="72">
        <v>30</v>
      </c>
      <c r="L3525" s="72">
        <v>30</v>
      </c>
      <c r="M3525" s="72">
        <v>30</v>
      </c>
      <c r="N3525" s="72"/>
      <c r="O3525" s="72"/>
      <c r="P3525" s="184"/>
    </row>
    <row r="3526" spans="1:19" x14ac:dyDescent="0.25">
      <c r="A3526" s="193" t="s">
        <v>119</v>
      </c>
      <c r="B3526" s="376"/>
      <c r="C3526" s="99" t="s">
        <v>4</v>
      </c>
      <c r="D3526" s="100" t="e">
        <f>+D3519/D3525*30</f>
        <v>#DIV/0!</v>
      </c>
      <c r="E3526" s="100" t="e">
        <f t="shared" ref="E3526:O3526" si="7845">+E3519/E3525*30</f>
        <v>#DIV/0!</v>
      </c>
      <c r="F3526" s="100" t="e">
        <f t="shared" si="7845"/>
        <v>#DIV/0!</v>
      </c>
      <c r="G3526" s="100" t="e">
        <f t="shared" si="7845"/>
        <v>#DIV/0!</v>
      </c>
      <c r="H3526" s="100">
        <f t="shared" si="7845"/>
        <v>755</v>
      </c>
      <c r="I3526" s="100">
        <f t="shared" si="7845"/>
        <v>1098.823899371069</v>
      </c>
      <c r="J3526" s="100">
        <f t="shared" si="7845"/>
        <v>0</v>
      </c>
      <c r="K3526" s="100">
        <f t="shared" si="7845"/>
        <v>0</v>
      </c>
      <c r="L3526" s="100">
        <f t="shared" si="7845"/>
        <v>0</v>
      </c>
      <c r="M3526" s="100">
        <f t="shared" si="7845"/>
        <v>0</v>
      </c>
      <c r="N3526" s="100" t="e">
        <f t="shared" si="7845"/>
        <v>#DIV/0!</v>
      </c>
      <c r="O3526" s="167" t="e">
        <f t="shared" si="7845"/>
        <v>#DIV/0!</v>
      </c>
      <c r="P3526" s="167" t="e">
        <f>SUM(D3526:O3526)</f>
        <v>#DIV/0!</v>
      </c>
      <c r="Q3526" s="197"/>
      <c r="S3526" s="190"/>
    </row>
    <row r="3527" spans="1:19" x14ac:dyDescent="0.25">
      <c r="A3527" s="193" t="s">
        <v>119</v>
      </c>
      <c r="B3527" s="376"/>
      <c r="C3527" s="86" t="s">
        <v>216</v>
      </c>
      <c r="D3527" s="87" t="e">
        <f>+D3520/D3525*30</f>
        <v>#DIV/0!</v>
      </c>
      <c r="E3527" s="87" t="e">
        <f t="shared" ref="E3527:O3527" si="7846">+E3520/E3525*30</f>
        <v>#DIV/0!</v>
      </c>
      <c r="F3527" s="87" t="e">
        <f t="shared" si="7846"/>
        <v>#DIV/0!</v>
      </c>
      <c r="G3527" s="87" t="e">
        <f t="shared" si="7846"/>
        <v>#DIV/0!</v>
      </c>
      <c r="H3527" s="87">
        <f t="shared" si="7846"/>
        <v>409.49429258869583</v>
      </c>
      <c r="I3527" s="87">
        <f t="shared" si="7846"/>
        <v>646.59101842201653</v>
      </c>
      <c r="J3527" s="87">
        <f t="shared" si="7846"/>
        <v>0</v>
      </c>
      <c r="K3527" s="87">
        <f t="shared" si="7846"/>
        <v>0</v>
      </c>
      <c r="L3527" s="87">
        <f t="shared" si="7846"/>
        <v>0</v>
      </c>
      <c r="M3527" s="87">
        <f t="shared" si="7846"/>
        <v>0</v>
      </c>
      <c r="N3527" s="87" t="e">
        <f t="shared" si="7846"/>
        <v>#DIV/0!</v>
      </c>
      <c r="O3527" s="159" t="e">
        <f t="shared" si="7846"/>
        <v>#DIV/0!</v>
      </c>
      <c r="P3527" s="159" t="e">
        <f t="shared" ref="P3527" si="7847">SUM(D3527:O3527)</f>
        <v>#DIV/0!</v>
      </c>
    </row>
    <row r="3528" spans="1:19" x14ac:dyDescent="0.25">
      <c r="A3528" s="193" t="s">
        <v>119</v>
      </c>
      <c r="B3528" s="376"/>
      <c r="C3528" s="86" t="s">
        <v>217</v>
      </c>
      <c r="D3528" s="87" t="e">
        <f>+D3521/D3525*30</f>
        <v>#DIV/0!</v>
      </c>
      <c r="E3528" s="87" t="e">
        <f t="shared" ref="E3528:O3528" si="7848">+E3521/E3525*30</f>
        <v>#DIV/0!</v>
      </c>
      <c r="F3528" s="87" t="e">
        <f t="shared" si="7848"/>
        <v>#DIV/0!</v>
      </c>
      <c r="G3528" s="87" t="e">
        <f t="shared" si="7848"/>
        <v>#DIV/0!</v>
      </c>
      <c r="H3528" s="87">
        <f t="shared" si="7848"/>
        <v>0</v>
      </c>
      <c r="I3528" s="87">
        <f t="shared" si="7848"/>
        <v>0</v>
      </c>
      <c r="J3528" s="87">
        <f t="shared" si="7848"/>
        <v>0</v>
      </c>
      <c r="K3528" s="87">
        <f t="shared" si="7848"/>
        <v>0</v>
      </c>
      <c r="L3528" s="87">
        <f t="shared" si="7848"/>
        <v>0</v>
      </c>
      <c r="M3528" s="87">
        <f t="shared" si="7848"/>
        <v>0</v>
      </c>
      <c r="N3528" s="87" t="e">
        <f t="shared" si="7848"/>
        <v>#DIV/0!</v>
      </c>
      <c r="O3528" s="159" t="e">
        <f t="shared" si="7848"/>
        <v>#DIV/0!</v>
      </c>
      <c r="P3528" s="159"/>
    </row>
    <row r="3529" spans="1:19" x14ac:dyDescent="0.25">
      <c r="A3529" s="193" t="s">
        <v>119</v>
      </c>
      <c r="B3529" s="376"/>
      <c r="C3529" s="86" t="s">
        <v>218</v>
      </c>
      <c r="D3529" s="87" t="e">
        <f>+D3522/D3525*30</f>
        <v>#DIV/0!</v>
      </c>
      <c r="E3529" s="87" t="e">
        <f t="shared" ref="E3529:O3529" si="7849">+E3522/E3525*30</f>
        <v>#DIV/0!</v>
      </c>
      <c r="F3529" s="87" t="e">
        <f t="shared" si="7849"/>
        <v>#DIV/0!</v>
      </c>
      <c r="G3529" s="87" t="e">
        <f t="shared" si="7849"/>
        <v>#DIV/0!</v>
      </c>
      <c r="H3529" s="87">
        <f t="shared" si="7849"/>
        <v>167.65991850129052</v>
      </c>
      <c r="I3529" s="87">
        <f t="shared" si="7849"/>
        <v>257.89867390600352</v>
      </c>
      <c r="J3529" s="87">
        <f t="shared" si="7849"/>
        <v>0</v>
      </c>
      <c r="K3529" s="87">
        <f t="shared" si="7849"/>
        <v>0</v>
      </c>
      <c r="L3529" s="87">
        <f t="shared" si="7849"/>
        <v>0</v>
      </c>
      <c r="M3529" s="87">
        <f t="shared" si="7849"/>
        <v>0</v>
      </c>
      <c r="N3529" s="87" t="e">
        <f t="shared" si="7849"/>
        <v>#DIV/0!</v>
      </c>
      <c r="O3529" s="159" t="e">
        <f t="shared" si="7849"/>
        <v>#DIV/0!</v>
      </c>
      <c r="P3529" s="159"/>
    </row>
    <row r="3530" spans="1:19" x14ac:dyDescent="0.25">
      <c r="A3530" s="193" t="s">
        <v>119</v>
      </c>
      <c r="B3530" s="376"/>
      <c r="C3530" s="86" t="s">
        <v>219</v>
      </c>
      <c r="D3530" s="87" t="e">
        <f>+D3523/D3525*30</f>
        <v>#DIV/0!</v>
      </c>
      <c r="E3530" s="87" t="e">
        <f t="shared" ref="E3530:O3530" si="7850">+E3523/E3525*30</f>
        <v>#DIV/0!</v>
      </c>
      <c r="F3530" s="87" t="e">
        <f t="shared" si="7850"/>
        <v>#DIV/0!</v>
      </c>
      <c r="G3530" s="87" t="e">
        <f t="shared" si="7850"/>
        <v>#DIV/0!</v>
      </c>
      <c r="H3530" s="87">
        <f t="shared" si="7850"/>
        <v>177.84578891001365</v>
      </c>
      <c r="I3530" s="87">
        <f t="shared" si="7850"/>
        <v>194.33420704304916</v>
      </c>
      <c r="J3530" s="87">
        <f t="shared" si="7850"/>
        <v>0</v>
      </c>
      <c r="K3530" s="87">
        <f t="shared" si="7850"/>
        <v>0</v>
      </c>
      <c r="L3530" s="87">
        <f t="shared" si="7850"/>
        <v>0</v>
      </c>
      <c r="M3530" s="87">
        <f t="shared" si="7850"/>
        <v>0</v>
      </c>
      <c r="N3530" s="87" t="e">
        <f t="shared" si="7850"/>
        <v>#DIV/0!</v>
      </c>
      <c r="O3530" s="159" t="e">
        <f t="shared" si="7850"/>
        <v>#DIV/0!</v>
      </c>
      <c r="P3530" s="159"/>
    </row>
    <row r="3531" spans="1:19" ht="15.75" thickBot="1" x14ac:dyDescent="0.3">
      <c r="A3531" s="193" t="s">
        <v>119</v>
      </c>
      <c r="B3531" s="376"/>
      <c r="C3531" s="96" t="s">
        <v>238</v>
      </c>
      <c r="D3531" s="168" t="e">
        <f>+D3524/D3525*30</f>
        <v>#DIV/0!</v>
      </c>
      <c r="E3531" s="168" t="e">
        <f t="shared" ref="E3531:O3531" si="7851">+E3524/E3525*30</f>
        <v>#DIV/0!</v>
      </c>
      <c r="F3531" s="168" t="e">
        <f t="shared" si="7851"/>
        <v>#DIV/0!</v>
      </c>
      <c r="G3531" s="168" t="e">
        <f t="shared" si="7851"/>
        <v>#DIV/0!</v>
      </c>
      <c r="H3531" s="168">
        <f t="shared" si="7851"/>
        <v>0</v>
      </c>
      <c r="I3531" s="168">
        <f t="shared" si="7851"/>
        <v>0</v>
      </c>
      <c r="J3531" s="168">
        <f t="shared" si="7851"/>
        <v>0</v>
      </c>
      <c r="K3531" s="168">
        <f t="shared" si="7851"/>
        <v>0</v>
      </c>
      <c r="L3531" s="168">
        <f t="shared" si="7851"/>
        <v>0</v>
      </c>
      <c r="M3531" s="168">
        <f t="shared" si="7851"/>
        <v>0</v>
      </c>
      <c r="N3531" s="168" t="e">
        <f t="shared" si="7851"/>
        <v>#DIV/0!</v>
      </c>
      <c r="O3531" s="169" t="e">
        <f t="shared" si="7851"/>
        <v>#DIV/0!</v>
      </c>
      <c r="P3531" s="169" t="e">
        <f t="shared" ref="P3531" si="7852">SUM(D3531:O3531)</f>
        <v>#DIV/0!</v>
      </c>
    </row>
    <row r="3532" spans="1:19" x14ac:dyDescent="0.25">
      <c r="A3532" s="193" t="s">
        <v>119</v>
      </c>
      <c r="B3532" s="376"/>
      <c r="C3532" s="76" t="s">
        <v>8</v>
      </c>
      <c r="D3532" s="170">
        <f t="shared" ref="D3532:O3532" si="7853">+D3501/D3495</f>
        <v>1</v>
      </c>
      <c r="E3532" s="170">
        <f t="shared" si="7853"/>
        <v>1</v>
      </c>
      <c r="F3532" s="170">
        <f t="shared" si="7853"/>
        <v>1</v>
      </c>
      <c r="G3532" s="170">
        <f t="shared" si="7853"/>
        <v>1</v>
      </c>
      <c r="H3532" s="170">
        <f t="shared" si="7853"/>
        <v>1</v>
      </c>
      <c r="I3532" s="170">
        <f t="shared" si="7853"/>
        <v>1</v>
      </c>
      <c r="J3532" s="170">
        <f t="shared" si="7853"/>
        <v>1</v>
      </c>
      <c r="K3532" s="170">
        <f t="shared" si="7853"/>
        <v>1</v>
      </c>
      <c r="L3532" s="170">
        <f t="shared" si="7853"/>
        <v>1</v>
      </c>
      <c r="M3532" s="170">
        <f t="shared" si="7853"/>
        <v>1</v>
      </c>
      <c r="N3532" s="170">
        <f t="shared" si="7853"/>
        <v>1</v>
      </c>
      <c r="O3532" s="171">
        <f t="shared" si="7853"/>
        <v>1</v>
      </c>
      <c r="P3532" s="171"/>
    </row>
    <row r="3533" spans="1:19" x14ac:dyDescent="0.25">
      <c r="A3533" s="193" t="s">
        <v>119</v>
      </c>
      <c r="B3533" s="376"/>
      <c r="C3533" s="77" t="s">
        <v>6</v>
      </c>
      <c r="D3533" s="172">
        <f>+VLOOKUP(D3481,Conversion!$B$33:$N$71,(MATCH('Measured TV opt-pt'!D3480,butget_aylar_opt,0)+1),0)</f>
        <v>1</v>
      </c>
      <c r="E3533" s="172">
        <f>+VLOOKUP(E3481,Conversion!$B$33:$N$71,(MATCH('Measured TV opt-pt'!E3480,butget_aylar_opt,0)+1),0)</f>
        <v>1</v>
      </c>
      <c r="F3533" s="172">
        <f>+VLOOKUP(F3481,Conversion!$B$33:$N$71,(MATCH('Measured TV opt-pt'!F3480,butget_aylar_opt,0)+1),0)</f>
        <v>1</v>
      </c>
      <c r="G3533" s="172">
        <f>+VLOOKUP(G3481,Conversion!$B$33:$N$71,(MATCH('Measured TV opt-pt'!G3480,butget_aylar_opt,0)+1),0)</f>
        <v>1</v>
      </c>
      <c r="H3533" s="172">
        <f>+VLOOKUP(H3481,Conversion!$B$33:$N$71,(MATCH('Measured TV opt-pt'!H3480,butget_aylar_opt,0)+1),0)</f>
        <v>1</v>
      </c>
      <c r="I3533" s="172">
        <f>+VLOOKUP(I3481,Conversion!$B$33:$N$71,(MATCH('Measured TV opt-pt'!I3480,butget_aylar_opt,0)+1),0)</f>
        <v>1</v>
      </c>
      <c r="J3533" s="172">
        <f>+VLOOKUP(J3481,Conversion!$B$33:$N$71,(MATCH('Measured TV opt-pt'!J3480,butget_aylar_opt,0)+1),0)</f>
        <v>1</v>
      </c>
      <c r="K3533" s="172">
        <f>+VLOOKUP(K3481,Conversion!$B$33:$N$71,(MATCH('Measured TV opt-pt'!K3480,butget_aylar_opt,0)+1),0)</f>
        <v>1</v>
      </c>
      <c r="L3533" s="172">
        <f>+VLOOKUP(L3481,Conversion!$B$33:$N$71,(MATCH('Measured TV opt-pt'!L3480,butget_aylar_opt,0)+1),0)</f>
        <v>1</v>
      </c>
      <c r="M3533" s="172">
        <f>+VLOOKUP(M3481,Conversion!$B$33:$N$71,(MATCH('Measured TV opt-pt'!M3480,butget_aylar_opt,0)+1),0)</f>
        <v>1</v>
      </c>
      <c r="N3533" s="172">
        <f>+VLOOKUP(N3481,Conversion!$B$33:$N$71,(MATCH('Measured TV opt-pt'!N3480,butget_aylar_opt,0)+1),0)</f>
        <v>1</v>
      </c>
      <c r="O3533" s="173">
        <f>+VLOOKUP(O3481,Conversion!$B$33:$N$71,(MATCH('Measured TV opt-pt'!O3480,butget_aylar_opt,0)+1),0)</f>
        <v>1</v>
      </c>
      <c r="P3533" s="173"/>
    </row>
    <row r="3534" spans="1:19" ht="15.75" thickBot="1" x14ac:dyDescent="0.3">
      <c r="A3534" s="193" t="s">
        <v>119</v>
      </c>
      <c r="B3534" s="377"/>
      <c r="C3534" s="96" t="s">
        <v>7</v>
      </c>
      <c r="D3534" s="172">
        <f>+VLOOKUP(D3481,Conversion!$B$74:$N$112,(MATCH('Measured TV opt-pt'!D3480,budget_aylar_pt,0)+1),0)</f>
        <v>1</v>
      </c>
      <c r="E3534" s="172">
        <f>+VLOOKUP(E3481,Conversion!$B$74:$N$112,(MATCH('Measured TV opt-pt'!E3480,budget_aylar_pt,0)+1),0)</f>
        <v>1</v>
      </c>
      <c r="F3534" s="172">
        <f>+VLOOKUP(F3481,Conversion!$B$74:$N$112,(MATCH('Measured TV opt-pt'!F3480,budget_aylar_pt,0)+1),0)</f>
        <v>1</v>
      </c>
      <c r="G3534" s="172">
        <f>+VLOOKUP(G3481,Conversion!$B$74:$N$112,(MATCH('Measured TV opt-pt'!G3480,budget_aylar_pt,0)+1),0)</f>
        <v>1</v>
      </c>
      <c r="H3534" s="172">
        <f>+VLOOKUP(H3481,Conversion!$B$74:$N$112,(MATCH('Measured TV opt-pt'!H3480,budget_aylar_pt,0)+1),0)</f>
        <v>1</v>
      </c>
      <c r="I3534" s="172">
        <f>+VLOOKUP(I3481,Conversion!$B$74:$N$112,(MATCH('Measured TV opt-pt'!I3480,budget_aylar_pt,0)+1),0)</f>
        <v>1</v>
      </c>
      <c r="J3534" s="172">
        <f>+VLOOKUP(J3481,Conversion!$B$74:$N$112,(MATCH('Measured TV opt-pt'!J3480,budget_aylar_pt,0)+1),0)</f>
        <v>1</v>
      </c>
      <c r="K3534" s="172">
        <f>+VLOOKUP(K3481,Conversion!$B$74:$N$112,(MATCH('Measured TV opt-pt'!K3480,budget_aylar_pt,0)+1),0)</f>
        <v>1</v>
      </c>
      <c r="L3534" s="172">
        <f>+VLOOKUP(L3481,Conversion!$B$74:$N$112,(MATCH('Measured TV opt-pt'!L3480,budget_aylar_pt,0)+1),0)</f>
        <v>1</v>
      </c>
      <c r="M3534" s="172">
        <f>+VLOOKUP(M3481,Conversion!$B$74:$N$112,(MATCH('Measured TV opt-pt'!M3480,budget_aylar_pt,0)+1),0)</f>
        <v>1</v>
      </c>
      <c r="N3534" s="172">
        <f>+VLOOKUP(N3481,Conversion!$B$74:$N$112,(MATCH('Measured TV opt-pt'!N3480,budget_aylar_pt,0)+1),0)</f>
        <v>1</v>
      </c>
      <c r="O3534" s="173">
        <f>+VLOOKUP(O3481,Conversion!$B$74:$N$112,(MATCH('Measured TV opt-pt'!O3480,budget_aylar_pt,0)+1),0)</f>
        <v>1</v>
      </c>
      <c r="P3534" s="174"/>
    </row>
    <row r="3535" spans="1:19" ht="21.75" thickBot="1" x14ac:dyDescent="0.3">
      <c r="A3535" s="193" t="s">
        <v>119</v>
      </c>
      <c r="B3535" s="240" t="s">
        <v>126</v>
      </c>
      <c r="C3535" s="74" t="s">
        <v>107</v>
      </c>
      <c r="D3535" s="153">
        <v>1</v>
      </c>
      <c r="E3535" s="153">
        <v>2</v>
      </c>
      <c r="F3535" s="153">
        <v>3</v>
      </c>
      <c r="G3535" s="153">
        <v>4</v>
      </c>
      <c r="H3535" s="153">
        <v>5</v>
      </c>
      <c r="I3535" s="153">
        <v>6</v>
      </c>
      <c r="J3535" s="153">
        <v>7</v>
      </c>
      <c r="K3535" s="153">
        <v>8</v>
      </c>
      <c r="L3535" s="153">
        <v>9</v>
      </c>
      <c r="M3535" s="153">
        <v>10</v>
      </c>
      <c r="N3535" s="153">
        <v>11</v>
      </c>
      <c r="O3535" s="153">
        <v>12</v>
      </c>
      <c r="P3535" s="74" t="s">
        <v>127</v>
      </c>
    </row>
    <row r="3536" spans="1:19" ht="15.75" thickBot="1" x14ac:dyDescent="0.3">
      <c r="A3536" s="193" t="s">
        <v>119</v>
      </c>
      <c r="B3536" s="378" t="s">
        <v>80</v>
      </c>
      <c r="C3536" s="185" t="s">
        <v>33</v>
      </c>
      <c r="D3536" s="186" t="s">
        <v>172</v>
      </c>
      <c r="E3536" s="186" t="s">
        <v>172</v>
      </c>
      <c r="F3536" s="186" t="s">
        <v>172</v>
      </c>
      <c r="G3536" s="186" t="s">
        <v>172</v>
      </c>
      <c r="H3536" s="186" t="s">
        <v>172</v>
      </c>
      <c r="I3536" s="186" t="s">
        <v>172</v>
      </c>
      <c r="J3536" s="186" t="s">
        <v>172</v>
      </c>
      <c r="K3536" s="186" t="s">
        <v>172</v>
      </c>
      <c r="L3536" s="186" t="s">
        <v>172</v>
      </c>
      <c r="M3536" s="186" t="s">
        <v>172</v>
      </c>
      <c r="N3536" s="186" t="s">
        <v>172</v>
      </c>
      <c r="O3536" s="186" t="s">
        <v>172</v>
      </c>
      <c r="P3536" s="188" t="s">
        <v>108</v>
      </c>
    </row>
    <row r="3537" spans="1:16" x14ac:dyDescent="0.25">
      <c r="A3537" s="193" t="s">
        <v>119</v>
      </c>
      <c r="B3537" s="379"/>
      <c r="C3537" s="175" t="s">
        <v>125</v>
      </c>
      <c r="D3537" s="200"/>
      <c r="E3537" s="201"/>
      <c r="F3537" s="201"/>
      <c r="G3537" s="201"/>
      <c r="H3537" s="201"/>
      <c r="I3537" s="201"/>
      <c r="J3537" s="201"/>
      <c r="K3537" s="201"/>
      <c r="L3537" s="201"/>
      <c r="M3537" s="201"/>
      <c r="N3537" s="201"/>
      <c r="O3537" s="176"/>
      <c r="P3537" s="176">
        <f>SUM(D3537:O3537)</f>
        <v>0</v>
      </c>
    </row>
    <row r="3538" spans="1:16" x14ac:dyDescent="0.25">
      <c r="A3538" s="193" t="s">
        <v>119</v>
      </c>
      <c r="B3538" s="379"/>
      <c r="C3538" s="86" t="s">
        <v>1</v>
      </c>
      <c r="D3538" s="87">
        <f>+D3569*D3551*30</f>
        <v>0</v>
      </c>
      <c r="E3538" s="87">
        <f t="shared" ref="E3538:O3538" si="7854">+E3569*E3551*30</f>
        <v>0</v>
      </c>
      <c r="F3538" s="87">
        <f t="shared" si="7854"/>
        <v>0</v>
      </c>
      <c r="G3538" s="87">
        <f t="shared" si="7854"/>
        <v>0</v>
      </c>
      <c r="H3538" s="87">
        <f t="shared" si="7854"/>
        <v>0</v>
      </c>
      <c r="I3538" s="87">
        <f t="shared" si="7854"/>
        <v>0</v>
      </c>
      <c r="J3538" s="87">
        <f t="shared" si="7854"/>
        <v>0</v>
      </c>
      <c r="K3538" s="87">
        <f t="shared" si="7854"/>
        <v>0</v>
      </c>
      <c r="L3538" s="87">
        <f t="shared" si="7854"/>
        <v>0</v>
      </c>
      <c r="M3538" s="87">
        <f t="shared" si="7854"/>
        <v>0</v>
      </c>
      <c r="N3538" s="87">
        <f t="shared" si="7854"/>
        <v>0</v>
      </c>
      <c r="O3538" s="159">
        <f t="shared" si="7854"/>
        <v>0</v>
      </c>
      <c r="P3538" s="159">
        <f t="shared" ref="P3538:P3542" si="7855">SUM(D3538:O3538)</f>
        <v>0</v>
      </c>
    </row>
    <row r="3539" spans="1:16" x14ac:dyDescent="0.25">
      <c r="A3539" s="193" t="s">
        <v>119</v>
      </c>
      <c r="B3539" s="379"/>
      <c r="C3539" s="86" t="s">
        <v>209</v>
      </c>
      <c r="D3539" s="87">
        <f t="shared" ref="D3539:O3542" si="7856">+D3570*D3552*30</f>
        <v>0</v>
      </c>
      <c r="E3539" s="259">
        <f t="shared" si="7856"/>
        <v>0</v>
      </c>
      <c r="F3539" s="259">
        <f t="shared" si="7856"/>
        <v>0</v>
      </c>
      <c r="G3539" s="259">
        <f t="shared" si="7856"/>
        <v>0</v>
      </c>
      <c r="H3539" s="259">
        <f t="shared" si="7856"/>
        <v>0</v>
      </c>
      <c r="I3539" s="259">
        <f t="shared" si="7856"/>
        <v>0</v>
      </c>
      <c r="J3539" s="259">
        <f t="shared" si="7856"/>
        <v>0</v>
      </c>
      <c r="K3539" s="259">
        <f t="shared" si="7856"/>
        <v>0</v>
      </c>
      <c r="L3539" s="259">
        <f t="shared" si="7856"/>
        <v>0</v>
      </c>
      <c r="M3539" s="259">
        <f t="shared" si="7856"/>
        <v>0</v>
      </c>
      <c r="N3539" s="259">
        <f t="shared" si="7856"/>
        <v>0</v>
      </c>
      <c r="O3539" s="260">
        <f t="shared" si="7856"/>
        <v>0</v>
      </c>
      <c r="P3539" s="260"/>
    </row>
    <row r="3540" spans="1:16" x14ac:dyDescent="0.25">
      <c r="A3540" s="193" t="s">
        <v>119</v>
      </c>
      <c r="B3540" s="379"/>
      <c r="C3540" s="86" t="s">
        <v>210</v>
      </c>
      <c r="D3540" s="87">
        <f t="shared" si="7856"/>
        <v>0</v>
      </c>
      <c r="E3540" s="259">
        <f t="shared" si="7856"/>
        <v>0</v>
      </c>
      <c r="F3540" s="259">
        <f t="shared" si="7856"/>
        <v>0</v>
      </c>
      <c r="G3540" s="259">
        <f t="shared" si="7856"/>
        <v>0</v>
      </c>
      <c r="H3540" s="259">
        <f t="shared" si="7856"/>
        <v>0</v>
      </c>
      <c r="I3540" s="259">
        <f t="shared" si="7856"/>
        <v>0</v>
      </c>
      <c r="J3540" s="259">
        <f t="shared" si="7856"/>
        <v>0</v>
      </c>
      <c r="K3540" s="259">
        <f t="shared" si="7856"/>
        <v>0</v>
      </c>
      <c r="L3540" s="259">
        <f t="shared" si="7856"/>
        <v>0</v>
      </c>
      <c r="M3540" s="259">
        <f t="shared" si="7856"/>
        <v>0</v>
      </c>
      <c r="N3540" s="259">
        <f t="shared" si="7856"/>
        <v>0</v>
      </c>
      <c r="O3540" s="260">
        <f t="shared" si="7856"/>
        <v>0</v>
      </c>
      <c r="P3540" s="260"/>
    </row>
    <row r="3541" spans="1:16" x14ac:dyDescent="0.25">
      <c r="A3541" s="193" t="s">
        <v>119</v>
      </c>
      <c r="B3541" s="379"/>
      <c r="C3541" s="86" t="s">
        <v>211</v>
      </c>
      <c r="D3541" s="87">
        <f t="shared" si="7856"/>
        <v>0</v>
      </c>
      <c r="E3541" s="259">
        <f t="shared" si="7856"/>
        <v>0</v>
      </c>
      <c r="F3541" s="259">
        <f t="shared" si="7856"/>
        <v>0</v>
      </c>
      <c r="G3541" s="259">
        <f t="shared" si="7856"/>
        <v>0</v>
      </c>
      <c r="H3541" s="259">
        <f t="shared" si="7856"/>
        <v>0</v>
      </c>
      <c r="I3541" s="259">
        <f t="shared" si="7856"/>
        <v>0</v>
      </c>
      <c r="J3541" s="259">
        <f t="shared" si="7856"/>
        <v>0</v>
      </c>
      <c r="K3541" s="259">
        <f t="shared" si="7856"/>
        <v>0</v>
      </c>
      <c r="L3541" s="259">
        <f t="shared" si="7856"/>
        <v>0</v>
      </c>
      <c r="M3541" s="259">
        <f t="shared" si="7856"/>
        <v>0</v>
      </c>
      <c r="N3541" s="259">
        <f t="shared" si="7856"/>
        <v>0</v>
      </c>
      <c r="O3541" s="260">
        <f t="shared" si="7856"/>
        <v>0</v>
      </c>
      <c r="P3541" s="260"/>
    </row>
    <row r="3542" spans="1:16" ht="15.75" thickBot="1" x14ac:dyDescent="0.3">
      <c r="A3542" s="193" t="s">
        <v>119</v>
      </c>
      <c r="B3542" s="379"/>
      <c r="C3542" s="96" t="s">
        <v>227</v>
      </c>
      <c r="D3542" s="87">
        <f t="shared" si="7856"/>
        <v>0</v>
      </c>
      <c r="E3542" s="90">
        <f t="shared" si="7856"/>
        <v>0</v>
      </c>
      <c r="F3542" s="90">
        <f t="shared" si="7856"/>
        <v>0</v>
      </c>
      <c r="G3542" s="90">
        <f t="shared" si="7856"/>
        <v>0</v>
      </c>
      <c r="H3542" s="90">
        <f t="shared" si="7856"/>
        <v>0</v>
      </c>
      <c r="I3542" s="90">
        <f t="shared" si="7856"/>
        <v>0</v>
      </c>
      <c r="J3542" s="90">
        <f t="shared" si="7856"/>
        <v>0</v>
      </c>
      <c r="K3542" s="90">
        <f t="shared" si="7856"/>
        <v>0</v>
      </c>
      <c r="L3542" s="90">
        <f t="shared" si="7856"/>
        <v>0</v>
      </c>
      <c r="M3542" s="90">
        <f t="shared" si="7856"/>
        <v>0</v>
      </c>
      <c r="N3542" s="90">
        <f t="shared" si="7856"/>
        <v>0</v>
      </c>
      <c r="O3542" s="160">
        <f t="shared" si="7856"/>
        <v>0</v>
      </c>
      <c r="P3542" s="160">
        <f t="shared" si="7855"/>
        <v>0</v>
      </c>
    </row>
    <row r="3543" spans="1:16" ht="15.75" thickBot="1" x14ac:dyDescent="0.3">
      <c r="A3543" s="193" t="s">
        <v>119</v>
      </c>
      <c r="B3543" s="379"/>
      <c r="C3543" s="281" t="s">
        <v>108</v>
      </c>
      <c r="D3543" s="282">
        <f>SUM(D3544:D3548)</f>
        <v>1</v>
      </c>
      <c r="E3543" s="282">
        <f t="shared" ref="E3543" si="7857">SUM(E3544:E3548)</f>
        <v>1.0034229363724529</v>
      </c>
      <c r="F3543" s="282">
        <f t="shared" ref="F3543" si="7858">SUM(F3544:F3548)</f>
        <v>0.99999999999999989</v>
      </c>
      <c r="G3543" s="282">
        <f t="shared" ref="G3543" si="7859">SUM(G3544:G3548)</f>
        <v>0.99999999999999989</v>
      </c>
      <c r="H3543" s="282">
        <f t="shared" ref="H3543" si="7860">SUM(H3544:H3548)</f>
        <v>1</v>
      </c>
      <c r="I3543" s="282">
        <f t="shared" ref="I3543" si="7861">SUM(I3544:I3548)</f>
        <v>1.0000000000000002</v>
      </c>
      <c r="J3543" s="282">
        <f t="shared" ref="J3543" si="7862">SUM(J3544:J3548)</f>
        <v>0.99999999999999978</v>
      </c>
      <c r="K3543" s="282">
        <f t="shared" ref="K3543" si="7863">SUM(K3544:K3548)</f>
        <v>0.99999999999999978</v>
      </c>
      <c r="L3543" s="282">
        <f t="shared" ref="L3543" si="7864">SUM(L3544:L3548)</f>
        <v>1</v>
      </c>
      <c r="M3543" s="282">
        <f t="shared" ref="M3543" si="7865">SUM(M3544:M3548)</f>
        <v>1.0000000000000002</v>
      </c>
      <c r="N3543" s="282">
        <f t="shared" ref="N3543" si="7866">SUM(N3544:N3548)</f>
        <v>1</v>
      </c>
      <c r="O3543" s="282">
        <f t="shared" ref="O3543" si="7867">SUM(O3544:O3548)</f>
        <v>0.99999999999999989</v>
      </c>
      <c r="P3543" s="268"/>
    </row>
    <row r="3544" spans="1:16" ht="15.75" thickBot="1" x14ac:dyDescent="0.3">
      <c r="A3544" s="193" t="s">
        <v>119</v>
      </c>
      <c r="B3544" s="379"/>
      <c r="C3544" s="245" t="s">
        <v>196</v>
      </c>
      <c r="D3544" s="246">
        <v>0.748</v>
      </c>
      <c r="E3544" s="246">
        <v>0.71289999999999998</v>
      </c>
      <c r="F3544" s="246">
        <v>0.70128149006739837</v>
      </c>
      <c r="G3544" s="246">
        <v>0.53018436569432525</v>
      </c>
      <c r="H3544" s="246">
        <v>0.5423765464750937</v>
      </c>
      <c r="I3544" s="246">
        <v>0.58843916554063314</v>
      </c>
      <c r="J3544" s="246">
        <v>0.60561377608760258</v>
      </c>
      <c r="K3544" s="246">
        <v>0.80100224649177598</v>
      </c>
      <c r="L3544" s="246">
        <v>0.74479587945877479</v>
      </c>
      <c r="M3544" s="246">
        <v>0.79328167047923914</v>
      </c>
      <c r="N3544" s="246">
        <v>0.79251746496726783</v>
      </c>
      <c r="O3544" s="246">
        <v>0.75240999999999991</v>
      </c>
      <c r="P3544" s="268"/>
    </row>
    <row r="3545" spans="1:16" ht="15.75" thickBot="1" x14ac:dyDescent="0.3">
      <c r="A3545" s="193" t="s">
        <v>119</v>
      </c>
      <c r="B3545" s="379"/>
      <c r="C3545" s="245" t="s">
        <v>197</v>
      </c>
      <c r="D3545" s="246"/>
      <c r="E3545" s="246">
        <v>3.4229363724529492E-3</v>
      </c>
      <c r="F3545" s="246"/>
      <c r="G3545" s="246"/>
      <c r="H3545" s="246"/>
      <c r="I3545" s="246"/>
      <c r="J3545" s="246"/>
      <c r="K3545" s="246"/>
      <c r="L3545" s="246"/>
      <c r="M3545" s="246"/>
      <c r="N3545" s="246"/>
      <c r="O3545" s="246"/>
      <c r="P3545" s="268"/>
    </row>
    <row r="3546" spans="1:16" ht="15.75" thickBot="1" x14ac:dyDescent="0.3">
      <c r="A3546" s="193" t="s">
        <v>119</v>
      </c>
      <c r="B3546" s="379"/>
      <c r="C3546" s="245" t="s">
        <v>199</v>
      </c>
      <c r="D3546" s="310">
        <v>0.252</v>
      </c>
      <c r="E3546" s="246">
        <v>0.28710000000000002</v>
      </c>
      <c r="F3546" s="246">
        <v>0.27946524626273334</v>
      </c>
      <c r="G3546" s="246">
        <v>0.26027151737500415</v>
      </c>
      <c r="H3546" s="246">
        <v>0.22206611722025232</v>
      </c>
      <c r="I3546" s="246">
        <v>0.23470428159927745</v>
      </c>
      <c r="J3546" s="246">
        <v>0.15048175443375286</v>
      </c>
      <c r="K3546" s="246">
        <v>0.11533513094114624</v>
      </c>
      <c r="L3546" s="246">
        <v>0.2476086029169918</v>
      </c>
      <c r="M3546" s="246">
        <v>0.18024296287308908</v>
      </c>
      <c r="N3546" s="246">
        <v>0.19496532528723082</v>
      </c>
      <c r="O3546" s="246">
        <v>0.24758999999999998</v>
      </c>
      <c r="P3546" s="268"/>
    </row>
    <row r="3547" spans="1:16" ht="15.75" thickBot="1" x14ac:dyDescent="0.3">
      <c r="A3547" s="193" t="s">
        <v>119</v>
      </c>
      <c r="B3547" s="379"/>
      <c r="C3547" s="245" t="s">
        <v>198</v>
      </c>
      <c r="D3547" s="246"/>
      <c r="E3547" s="246"/>
      <c r="F3547" s="246">
        <v>1.9253263669868261E-2</v>
      </c>
      <c r="G3547" s="246">
        <v>0.20954411693067052</v>
      </c>
      <c r="H3547" s="246">
        <v>0.23555733630465386</v>
      </c>
      <c r="I3547" s="246">
        <v>0.17685655286008953</v>
      </c>
      <c r="J3547" s="246">
        <v>0.24390446947864436</v>
      </c>
      <c r="K3547" s="246">
        <v>8.3662622567077571E-2</v>
      </c>
      <c r="L3547" s="246">
        <v>7.5955176242334761E-3</v>
      </c>
      <c r="M3547" s="246">
        <v>2.6475366647671975E-2</v>
      </c>
      <c r="N3547" s="246">
        <v>1.2517209745501362E-2</v>
      </c>
      <c r="O3547" s="246">
        <v>0</v>
      </c>
      <c r="P3547" s="268"/>
    </row>
    <row r="3548" spans="1:16" ht="15.75" thickBot="1" x14ac:dyDescent="0.3">
      <c r="A3548" s="193" t="s">
        <v>119</v>
      </c>
      <c r="B3548" s="379"/>
      <c r="C3548" s="248" t="s">
        <v>228</v>
      </c>
      <c r="D3548" s="249"/>
      <c r="E3548" s="249"/>
      <c r="F3548" s="249"/>
      <c r="G3548" s="249"/>
      <c r="H3548" s="249"/>
      <c r="I3548" s="249"/>
      <c r="J3548" s="249"/>
      <c r="K3548" s="249"/>
      <c r="L3548" s="249"/>
      <c r="M3548" s="249"/>
      <c r="N3548" s="249"/>
      <c r="O3548" s="249"/>
      <c r="P3548" s="177"/>
    </row>
    <row r="3549" spans="1:16" ht="15.75" thickBot="1" x14ac:dyDescent="0.3">
      <c r="A3549" s="193"/>
      <c r="B3549" s="379"/>
      <c r="C3549" s="306" t="s">
        <v>278</v>
      </c>
      <c r="D3549" s="309">
        <v>1</v>
      </c>
      <c r="E3549" s="309">
        <v>1</v>
      </c>
      <c r="F3549" s="309">
        <v>1</v>
      </c>
      <c r="G3549" s="309">
        <v>1</v>
      </c>
      <c r="H3549" s="309">
        <v>1</v>
      </c>
      <c r="I3549" s="309">
        <v>1</v>
      </c>
      <c r="J3549" s="309">
        <v>1</v>
      </c>
      <c r="K3549" s="309">
        <v>1</v>
      </c>
      <c r="L3549" s="309">
        <v>1</v>
      </c>
      <c r="M3549" s="309">
        <v>1</v>
      </c>
      <c r="N3549" s="309">
        <v>1</v>
      </c>
      <c r="O3549" s="309">
        <v>1</v>
      </c>
      <c r="P3549" s="308"/>
    </row>
    <row r="3550" spans="1:16" x14ac:dyDescent="0.25">
      <c r="A3550" s="193" t="s">
        <v>119</v>
      </c>
      <c r="B3550" s="379"/>
      <c r="C3550" s="154" t="s">
        <v>14</v>
      </c>
      <c r="D3550" s="155">
        <f>+SUMPRODUCT(D3551:D3555,D3544:D3548)</f>
        <v>18.414684769339438</v>
      </c>
      <c r="E3550" s="155">
        <f t="shared" ref="E3550" si="7868">+SUMPRODUCT(E3551:E3555,E3544:E3548)</f>
        <v>18.841135192376285</v>
      </c>
      <c r="F3550" s="155">
        <f t="shared" ref="F3550" si="7869">+SUMPRODUCT(F3551:F3555,F3544:F3548)</f>
        <v>20.58124650733107</v>
      </c>
      <c r="G3550" s="155">
        <f t="shared" ref="G3550" si="7870">+SUMPRODUCT(G3551:G3555,G3544:G3548)</f>
        <v>28.563053341130804</v>
      </c>
      <c r="H3550" s="155">
        <f t="shared" ref="H3550" si="7871">+SUMPRODUCT(H3551:H3555,H3544:H3548)</f>
        <v>33.603799184948656</v>
      </c>
      <c r="I3550" s="155">
        <f t="shared" ref="I3550" si="7872">+SUMPRODUCT(I3551:I3555,I3544:I3548)</f>
        <v>31.510875673984401</v>
      </c>
      <c r="J3550" s="155">
        <f t="shared" ref="J3550" si="7873">+SUMPRODUCT(J3551:J3555,J3544:J3548)</f>
        <v>20.274910377394022</v>
      </c>
      <c r="K3550" s="155">
        <f t="shared" ref="K3550" si="7874">+SUMPRODUCT(K3551:K3555,K3544:K3548)</f>
        <v>17.290051071257835</v>
      </c>
      <c r="L3550" s="155">
        <f t="shared" ref="L3550" si="7875">+SUMPRODUCT(L3551:L3555,L3544:L3548)</f>
        <v>23.991363394497959</v>
      </c>
      <c r="M3550" s="155">
        <f t="shared" ref="M3550" si="7876">+SUMPRODUCT(M3551:M3555,M3544:M3548)</f>
        <v>27.257656862768588</v>
      </c>
      <c r="N3550" s="155">
        <f t="shared" ref="N3550" si="7877">+SUMPRODUCT(N3551:N3555,N3544:N3548)</f>
        <v>25.052800302948242</v>
      </c>
      <c r="O3550" s="156">
        <f t="shared" ref="O3550" si="7878">+SUMPRODUCT(O3551:O3555,O3544:O3548)</f>
        <v>21.196595452974034</v>
      </c>
      <c r="P3550" s="156"/>
    </row>
    <row r="3551" spans="1:16" x14ac:dyDescent="0.25">
      <c r="A3551" s="193" t="s">
        <v>119</v>
      </c>
      <c r="B3551" s="379"/>
      <c r="C3551" s="77" t="s">
        <v>34</v>
      </c>
      <c r="D3551" s="243">
        <f>+IF(D3549=1,D3563*'CPP Detay Tum Ay'!D$38+(1-'Measured TV opt-pt'!D3563)*'CPP Detay Tum Ay'!D$20,IF(D3549=2,D3563*'CPP Detay (düşük)'!D$38+(1-'Measured TV opt-pt'!D3563)*'CPP Detay (düşük)'!D$20,IF(D3549=3,D3563*'CPP Detay (yüksek)'!D$38+(1-'Measured TV opt-pt'!D3563)*'CPP Detay (yüksek)'!D$20,"Girilen Rakamda Hata Var")))</f>
        <v>17.464164150556634</v>
      </c>
      <c r="E3551" s="243">
        <f>+IF(E3549=1,E3563*'CPP Detay Tum Ay'!E$38+(1-'Measured TV opt-pt'!E3563)*'CPP Detay Tum Ay'!E$20,IF(E3549=2,E3563*'CPP Detay (düşük)'!E$38+(1-'Measured TV opt-pt'!E3563)*'CPP Detay (düşük)'!E$20,IF(E3549=3,E3563*'CPP Detay (yüksek)'!E$38+(1-'Measured TV opt-pt'!E3563)*'CPP Detay (yüksek)'!E$20,"Girilen Rakamda Hata Var")))</f>
        <v>17.440310812806491</v>
      </c>
      <c r="F3551" s="161">
        <f>+IF(F3549=1,F3563*'CPP Detay Tum Ay'!F$38+(1-'Measured TV opt-pt'!F3563)*'CPP Detay Tum Ay'!F$20,IF(F3549=2,F3563*'CPP Detay (düşük)'!F$38+(1-'Measured TV opt-pt'!F3563)*'CPP Detay (düşük)'!F$20,IF(F3549=3,F3563*'CPP Detay (yüksek)'!F$38+(1-'Measured TV opt-pt'!F3563)*'CPP Detay (yüksek)'!F$20,"Girilen Rakamda Hata Var")))</f>
        <v>18.801284390853873</v>
      </c>
      <c r="G3551" s="161">
        <f>+IF(G3549=1,G3563*'CPP Detay Tum Ay'!G$38+(1-'Measured TV opt-pt'!G3563)*'CPP Detay Tum Ay'!G$20,IF(G3549=2,G3563*'CPP Detay (düşük)'!G$38+(1-'Measured TV opt-pt'!G3563)*'CPP Detay (düşük)'!G$20,IF(G3549=3,G3563*'CPP Detay (yüksek)'!G$38+(1-'Measured TV opt-pt'!G3563)*'CPP Detay (yüksek)'!G$20,"Girilen Rakamda Hata Var")))</f>
        <v>25.388345112152834</v>
      </c>
      <c r="H3551" s="161">
        <f>+IF(H3549=1,H3563*'CPP Detay Tum Ay'!H$38+(1-'Measured TV opt-pt'!H3563)*'CPP Detay Tum Ay'!H$20,IF(H3549=2,H3563*'CPP Detay (düşük)'!H$38+(1-'Measured TV opt-pt'!H3563)*'CPP Detay (düşük)'!H$20,IF(H3549=3,H3563*'CPP Detay (yüksek)'!H$38+(1-'Measured TV opt-pt'!H3563)*'CPP Detay (yüksek)'!H$20,"Girilen Rakamda Hata Var")))</f>
        <v>29.906721880543316</v>
      </c>
      <c r="I3551" s="161">
        <f>+IF(I3549=1,I3563*'CPP Detay Tum Ay'!I$38+(1-'Measured TV opt-pt'!I3563)*'CPP Detay Tum Ay'!I$20,IF(I3549=2,I3563*'CPP Detay (düşük)'!I$38+(1-'Measured TV opt-pt'!I3563)*'CPP Detay (düşük)'!I$20,IF(I3549=3,I3563*'CPP Detay (yüksek)'!I$38+(1-'Measured TV opt-pt'!I3563)*'CPP Detay (yüksek)'!I$20,"Girilen Rakamda Hata Var")))</f>
        <v>28.481543798919329</v>
      </c>
      <c r="J3551" s="161">
        <f>+IF(J3549=1,J3563*'CPP Detay Tum Ay'!J$38+(1-'Measured TV opt-pt'!J3563)*'CPP Detay Tum Ay'!J$20,IF(J3549=2,J3563*'CPP Detay (düşük)'!J$38+(1-'Measured TV opt-pt'!J3563)*'CPP Detay (düşük)'!J$20,IF(J3549=3,J3563*'CPP Detay (yüksek)'!J$38+(1-'Measured TV opt-pt'!J3563)*'CPP Detay (yüksek)'!J$20,"Girilen Rakamda Hata Var")))</f>
        <v>18.814975998400666</v>
      </c>
      <c r="K3551" s="161">
        <f>+IF(K3549=1,K3563*'CPP Detay Tum Ay'!K$38+(1-'Measured TV opt-pt'!K3563)*'CPP Detay Tum Ay'!K$20,IF(K3549=2,K3563*'CPP Detay (düşük)'!K$38+(1-'Measured TV opt-pt'!K3563)*'CPP Detay (düşük)'!K$20,IF(K3549=3,K3563*'CPP Detay (yüksek)'!K$38+(1-'Measured TV opt-pt'!K3563)*'CPP Detay (yüksek)'!K$20,"Girilen Rakamda Hata Var")))</f>
        <v>17.034468684979927</v>
      </c>
      <c r="L3551" s="255">
        <f>+IF(L3549=1,L3563*'CPP Detay Tum Ay'!L$38+(1-'Measured TV opt-pt'!L3563)*'CPP Detay Tum Ay'!L$20,IF(L3549=2,L3563*'CPP Detay (düşük)'!L$38+(1-'Measured TV opt-pt'!L3563)*'CPP Detay (düşük)'!L$20,IF(L3549=3,L3563*'CPP Detay (yüksek)'!L$38+(1-'Measured TV opt-pt'!L3563)*'CPP Detay (yüksek)'!L$20,"Girilen Rakamda Hata Var")))</f>
        <v>22.467149289573328</v>
      </c>
      <c r="M3551" s="255">
        <f>+IF(M3549=1,M3563*'CPP Detay Tum Ay'!M$38+(1-'Measured TV opt-pt'!M3563)*'CPP Detay Tum Ay'!M$20,IF(M3549=2,M3563*'CPP Detay (düşük)'!M$38+(1-'Measured TV opt-pt'!M3563)*'CPP Detay (düşük)'!M$20,IF(M3549=3,M3563*'CPP Detay (yüksek)'!M$38+(1-'Measured TV opt-pt'!M3563)*'CPP Detay (yüksek)'!M$20,"Girilen Rakamda Hata Var")))</f>
        <v>25.789248753307362</v>
      </c>
      <c r="N3551" s="255">
        <f>+IF(N3549=1,N3563*'CPP Detay Tum Ay'!N$38+(1-'Measured TV opt-pt'!N3563)*'CPP Detay Tum Ay'!N$20,IF(N3549=2,N3563*'CPP Detay (düşük)'!N$38+(1-'Measured TV opt-pt'!N3563)*'CPP Detay (düşük)'!N$20,IF(N3549=3,N3563*'CPP Detay (yüksek)'!N$38+(1-'Measured TV opt-pt'!N3563)*'CPP Detay (yüksek)'!N$20,"Girilen Rakamda Hata Var")))</f>
        <v>23.803341004858662</v>
      </c>
      <c r="O3551" s="256">
        <f>+IF(O3549=1,O3563*'CPP Detay Tum Ay'!O$38+(1-'Measured TV opt-pt'!O3563)*'CPP Detay Tum Ay'!O$20,IF(O3549=2,O3563*'CPP Detay (düşük)'!O$38+(1-'Measured TV opt-pt'!O3563)*'CPP Detay (düşük)'!O$20,IF(O3549=3,O3563*'CPP Detay (yüksek)'!O$38+(1-'Measured TV opt-pt'!O3563)*'CPP Detay (yüksek)'!O$20,"Girilen Rakamda Hata Var")))</f>
        <v>19.99835323959751</v>
      </c>
      <c r="P3551" s="162"/>
    </row>
    <row r="3552" spans="1:16" x14ac:dyDescent="0.25">
      <c r="A3552" s="193" t="s">
        <v>119</v>
      </c>
      <c r="B3552" s="379"/>
      <c r="C3552" s="77" t="s">
        <v>194</v>
      </c>
      <c r="D3552" s="243">
        <f>+IF(D3549=1,D3564*'CPP Detay Tum Ay'!D$94+(1-'Measured TV opt-pt'!D3564)*'CPP Detay Tum Ay'!D$76,IF(D3549=2,D3564*'CPP Detay (düşük)'!D$94+(1-'Measured TV opt-pt'!D3564)*'CPP Detay (düşük)'!D$76,IF(D3549=3,D3564*'CPP Detay (yüksek)'!D$94+(1-'Measured TV opt-pt'!D3564)*'CPP Detay (yüksek)'!D$76,"Girilen Rakamda Hata Var")))</f>
        <v>0</v>
      </c>
      <c r="E3552" s="243">
        <f>+IF(E3549=1,E3564*'CPP Detay Tum Ay'!E$94+(1-'Measured TV opt-pt'!E3564)*'CPP Detay Tum Ay'!E$76,IF(E3549=2,E3564*'CPP Detay (düşük)'!E$94+(1-'Measured TV opt-pt'!E3564)*'CPP Detay (düşük)'!E$76,IF(E3549=3,E3564*'CPP Detay (yüksek)'!E$94+(1-'Measured TV opt-pt'!E3564)*'CPP Detay (yüksek)'!E$76,"Girilen Rakamda Hata Var")))</f>
        <v>0</v>
      </c>
      <c r="F3552" s="243">
        <f>+IF(F3549=1,F3564*'CPP Detay Tum Ay'!F$94+(1-'Measured TV opt-pt'!F3564)*'CPP Detay Tum Ay'!F$76,IF(F3549=2,F3564*'CPP Detay (düşük)'!F$94+(1-'Measured TV opt-pt'!F3564)*'CPP Detay (düşük)'!F$76,IF(F3549=3,F3564*'CPP Detay (yüksek)'!F$94+(1-'Measured TV opt-pt'!F3564)*'CPP Detay (yüksek)'!F$76,"Girilen Rakamda Hata Var")))</f>
        <v>0</v>
      </c>
      <c r="G3552" s="243">
        <f>+IF(G3549=1,G3564*'CPP Detay Tum Ay'!G$94+(1-'Measured TV opt-pt'!G3564)*'CPP Detay Tum Ay'!G$76,IF(G3549=2,G3564*'CPP Detay (düşük)'!G$94+(1-'Measured TV opt-pt'!G3564)*'CPP Detay (düşük)'!G$76,IF(G3549=3,G3564*'CPP Detay (yüksek)'!G$94+(1-'Measured TV opt-pt'!G3564)*'CPP Detay (yüksek)'!G$76,"Girilen Rakamda Hata Var")))</f>
        <v>0</v>
      </c>
      <c r="H3552" s="243">
        <f>+IF(H3549=1,H3564*'CPP Detay Tum Ay'!H$94+(1-'Measured TV opt-pt'!H3564)*'CPP Detay Tum Ay'!H$76,IF(H3549=2,H3564*'CPP Detay (düşük)'!H$94+(1-'Measured TV opt-pt'!H3564)*'CPP Detay (düşük)'!H$76,IF(H3549=3,H3564*'CPP Detay (yüksek)'!H$94+(1-'Measured TV opt-pt'!H3564)*'CPP Detay (yüksek)'!H$76,"Girilen Rakamda Hata Var")))</f>
        <v>0</v>
      </c>
      <c r="I3552" s="243">
        <f>+IF(I3549=1,I3564*'CPP Detay Tum Ay'!I$94+(1-'Measured TV opt-pt'!I3564)*'CPP Detay Tum Ay'!I$76,IF(I3549=2,I3564*'CPP Detay (düşük)'!I$94+(1-'Measured TV opt-pt'!I3564)*'CPP Detay (düşük)'!I$76,IF(I3549=3,I3564*'CPP Detay (yüksek)'!I$94+(1-'Measured TV opt-pt'!I3564)*'CPP Detay (yüksek)'!I$76,"Girilen Rakamda Hata Var")))</f>
        <v>0</v>
      </c>
      <c r="J3552" s="243">
        <f>+IF(J3549=1,J3564*'CPP Detay Tum Ay'!J$94+(1-'Measured TV opt-pt'!J3564)*'CPP Detay Tum Ay'!J$76,IF(J3549=2,J3564*'CPP Detay (düşük)'!J$94+(1-'Measured TV opt-pt'!J3564)*'CPP Detay (düşük)'!J$76,IF(J3549=3,J3564*'CPP Detay (yüksek)'!J$94+(1-'Measured TV opt-pt'!J3564)*'CPP Detay (yüksek)'!J$76,"Girilen Rakamda Hata Var")))</f>
        <v>0</v>
      </c>
      <c r="K3552" s="243">
        <f>+IF(K3549=1,K3564*'CPP Detay Tum Ay'!K$94+(1-'Measured TV opt-pt'!K3564)*'CPP Detay Tum Ay'!K$76,IF(K3549=2,K3564*'CPP Detay (düşük)'!K$94+(1-'Measured TV opt-pt'!K3564)*'CPP Detay (düşük)'!K$76,IF(K3549=3,K3564*'CPP Detay (yüksek)'!K$94+(1-'Measured TV opt-pt'!K3564)*'CPP Detay (yüksek)'!K$76,"Girilen Rakamda Hata Var")))</f>
        <v>0</v>
      </c>
      <c r="L3552" s="257">
        <f>+IF(L3549=1,L3564*'CPP Detay Tum Ay'!L$94+(1-'Measured TV opt-pt'!L3564)*'CPP Detay Tum Ay'!L$76,IF(L3549=2,L3564*'CPP Detay (düşük)'!L$94+(1-'Measured TV opt-pt'!L3564)*'CPP Detay (düşük)'!L$76,IF(L3549=3,L3564*'CPP Detay (yüksek)'!L$94+(1-'Measured TV opt-pt'!L3564)*'CPP Detay (yüksek)'!L$76,"Girilen Rakamda Hata Var")))</f>
        <v>0</v>
      </c>
      <c r="M3552" s="257">
        <f>+IF(M3549=1,M3564*'CPP Detay Tum Ay'!M$94+(1-'Measured TV opt-pt'!M3564)*'CPP Detay Tum Ay'!M$76,IF(M3549=2,M3564*'CPP Detay (düşük)'!M$94+(1-'Measured TV opt-pt'!M3564)*'CPP Detay (düşük)'!M$76,IF(M3549=3,M3564*'CPP Detay (yüksek)'!M$94+(1-'Measured TV opt-pt'!M3564)*'CPP Detay (yüksek)'!M$76,"Girilen Rakamda Hata Var")))</f>
        <v>0</v>
      </c>
      <c r="N3552" s="257">
        <f>+IF(N3549=1,N3564*'CPP Detay Tum Ay'!N$94+(1-'Measured TV opt-pt'!N3564)*'CPP Detay Tum Ay'!N$76,IF(N3549=2,N3564*'CPP Detay (düşük)'!N$94+(1-'Measured TV opt-pt'!N3564)*'CPP Detay (düşük)'!N$76,IF(N3549=3,N3564*'CPP Detay (yüksek)'!N$94+(1-'Measured TV opt-pt'!N3564)*'CPP Detay (yüksek)'!N$76,"Girilen Rakamda Hata Var")))</f>
        <v>0</v>
      </c>
      <c r="O3552" s="258">
        <f>+IF(O3549=1,O3564*'CPP Detay Tum Ay'!O$94+(1-'Measured TV opt-pt'!O3564)*'CPP Detay Tum Ay'!O$76,IF(O3549=2,O3564*'CPP Detay (düşük)'!O$94+(1-'Measured TV opt-pt'!O3564)*'CPP Detay (düşük)'!O$76,IF(O3549=3,O3564*'CPP Detay (yüksek)'!O$94+(1-'Measured TV opt-pt'!O3564)*'CPP Detay (yüksek)'!O$76,"Girilen Rakamda Hata Var")))</f>
        <v>0</v>
      </c>
      <c r="P3552" s="244"/>
    </row>
    <row r="3553" spans="1:41" x14ac:dyDescent="0.25">
      <c r="A3553" s="193" t="s">
        <v>119</v>
      </c>
      <c r="B3553" s="379"/>
      <c r="C3553" s="77" t="s">
        <v>195</v>
      </c>
      <c r="D3553" s="243">
        <f>+IF(D3549=1,D3565*'CPP Detay Tum Ay'!D$150+(1-'Measured TV opt-pt'!D3565)*'CPP Detay Tum Ay'!D$132,IF(D3549=2,D3565*'CPP Detay (düşük)'!D$150+(1-'Measured TV opt-pt'!D3565)*'CPP Detay (düşük)'!D$132,IF(D3549=3,D3565*'CPP Detay (yüksek)'!D$150+(1-'Measured TV opt-pt'!D3565)*'CPP Detay (yüksek)'!D$132,"Girilen Rakamda Hata Var")))</f>
        <v>21.236071367948714</v>
      </c>
      <c r="E3553" s="243">
        <f>+IF(E3549=1,E3565*'CPP Detay Tum Ay'!E$150+(1-'Measured TV opt-pt'!E3565)*'CPP Detay Tum Ay'!E$132,IF(E3549=2,E3565*'CPP Detay (düşük)'!E$150+(1-'Measured TV opt-pt'!E3565)*'CPP Detay (düşük)'!E$132,IF(E3549=3,E3565*'CPP Detay (yüksek)'!E$150+(1-'Measured TV opt-pt'!E3565)*'CPP Detay (yüksek)'!E$132,"Girilen Rakamda Hata Var")))</f>
        <v>22.319531918936036</v>
      </c>
      <c r="F3553" s="243">
        <f>+IF(F3549=1,F3565*'CPP Detay Tum Ay'!F$150+(1-'Measured TV opt-pt'!F3565)*'CPP Detay Tum Ay'!F$132,IF(F3549=2,F3565*'CPP Detay (düşük)'!F$150+(1-'Measured TV opt-pt'!F3565)*'CPP Detay (düşük)'!F$132,IF(F3549=3,F3565*'CPP Detay (yüksek)'!F$150+(1-'Measured TV opt-pt'!F3565)*'CPP Detay (yüksek)'!F$132,"Girilen Rakamda Hata Var")))</f>
        <v>25.139650797266516</v>
      </c>
      <c r="G3553" s="243">
        <f>+IF(G3549=1,G3565*'CPP Detay Tum Ay'!G$150+(1-'Measured TV opt-pt'!G3565)*'CPP Detay Tum Ay'!G$132,IF(G3549=2,G3565*'CPP Detay (düşük)'!G$150+(1-'Measured TV opt-pt'!G3565)*'CPP Detay (düşük)'!G$132,IF(G3549=3,G3565*'CPP Detay (yüksek)'!G$150+(1-'Measured TV opt-pt'!G3565)*'CPP Detay (yüksek)'!G$132,"Girilen Rakamda Hata Var")))</f>
        <v>32.571152962092278</v>
      </c>
      <c r="H3553" s="243">
        <f>+IF(H3549=1,H3565*'CPP Detay Tum Ay'!H$150+(1-'Measured TV opt-pt'!H3565)*'CPP Detay Tum Ay'!H$132,IF(H3549=2,H3565*'CPP Detay (düşük)'!H$150+(1-'Measured TV opt-pt'!H3565)*'CPP Detay (düşük)'!H$132,IF(H3549=3,H3565*'CPP Detay (yüksek)'!H$150+(1-'Measured TV opt-pt'!H3565)*'CPP Detay (yüksek)'!H$132,"Girilen Rakamda Hata Var")))</f>
        <v>38.504582322566698</v>
      </c>
      <c r="I3553" s="243">
        <f>+IF(I3549=1,I3565*'CPP Detay Tum Ay'!I$150+(1-'Measured TV opt-pt'!I3565)*'CPP Detay Tum Ay'!I$132,IF(I3549=2,I3565*'CPP Detay (düşük)'!I$150+(1-'Measured TV opt-pt'!I3565)*'CPP Detay (düşük)'!I$132,IF(I3549=3,I3565*'CPP Detay (yüksek)'!I$150+(1-'Measured TV opt-pt'!I3565)*'CPP Detay (yüksek)'!I$132,"Girilen Rakamda Hata Var")))</f>
        <v>36.142210678171971</v>
      </c>
      <c r="J3553" s="243">
        <f>+IF(J3549=1,J3565*'CPP Detay Tum Ay'!J$150+(1-'Measured TV opt-pt'!J3565)*'CPP Detay Tum Ay'!J$132,IF(J3549=2,J3565*'CPP Detay (düşük)'!J$150+(1-'Measured TV opt-pt'!J3565)*'CPP Detay (düşük)'!J$132,IF(J3549=3,J3565*'CPP Detay (yüksek)'!J$150+(1-'Measured TV opt-pt'!J3565)*'CPP Detay (yüksek)'!J$132,"Girilen Rakamda Hata Var")))</f>
        <v>22.891196098593156</v>
      </c>
      <c r="K3553" s="243">
        <f>+IF(K3549=1,K3565*'CPP Detay Tum Ay'!K$150+(1-'Measured TV opt-pt'!K3565)*'CPP Detay Tum Ay'!K$132,IF(K3549=2,K3565*'CPP Detay (düşük)'!K$150+(1-'Measured TV opt-pt'!K3565)*'CPP Detay (düşük)'!K$132,IF(K3549=3,K3565*'CPP Detay (yüksek)'!K$150+(1-'Measured TV opt-pt'!K3565)*'CPP Detay (yüksek)'!K$132,"Girilen Rakamda Hata Var")))</f>
        <v>18.52416727465565</v>
      </c>
      <c r="L3553" s="257">
        <f>+IF(L3549=1,L3565*'CPP Detay Tum Ay'!L$150+(1-'Measured TV opt-pt'!L3565)*'CPP Detay Tum Ay'!L$132,IF(L3549=2,L3565*'CPP Detay (düşük)'!L$150+(1-'Measured TV opt-pt'!L3565)*'CPP Detay (düşük)'!L$132,IF(L3549=3,L3565*'CPP Detay (yüksek)'!L$150+(1-'Measured TV opt-pt'!L3565)*'CPP Detay (yüksek)'!L$132,"Girilen Rakamda Hata Var")))</f>
        <v>28.233970352734637</v>
      </c>
      <c r="M3553" s="257">
        <f>+IF(M3549=1,M3565*'CPP Detay Tum Ay'!M$150+(1-'Measured TV opt-pt'!M3565)*'CPP Detay Tum Ay'!M$132,IF(M3549=2,M3565*'CPP Detay (düşük)'!M$150+(1-'Measured TV opt-pt'!M3565)*'CPP Detay (düşük)'!M$132,IF(M3549=3,M3565*'CPP Detay (yüksek)'!M$150+(1-'Measured TV opt-pt'!M3565)*'CPP Detay (yüksek)'!M$132,"Girilen Rakamda Hata Var")))</f>
        <v>32.359637806635185</v>
      </c>
      <c r="N3553" s="257">
        <f>+IF(N3549=1,N3565*'CPP Detay Tum Ay'!N$150+(1-'Measured TV opt-pt'!N3565)*'CPP Detay Tum Ay'!N$132,IF(N3549=2,N3565*'CPP Detay (düşük)'!N$150+(1-'Measured TV opt-pt'!N3565)*'CPP Detay (düşük)'!N$132,IF(N3549=3,N3565*'CPP Detay (yüksek)'!N$150+(1-'Measured TV opt-pt'!N3565)*'CPP Detay (yüksek)'!N$132,"Girilen Rakamda Hata Var")))</f>
        <v>29.645492106680784</v>
      </c>
      <c r="O3553" s="258">
        <f>+IF(O3549=1,O3565*'CPP Detay Tum Ay'!O$150+(1-'Measured TV opt-pt'!O3565)*'CPP Detay Tum Ay'!O$132,IF(O3549=2,O3565*'CPP Detay (düşük)'!O$150+(1-'Measured TV opt-pt'!O3565)*'CPP Detay (düşük)'!O$132,IF(O3549=3,O3565*'CPP Detay (yüksek)'!O$150+(1-'Measured TV opt-pt'!O3565)*'CPP Detay (yüksek)'!O$132,"Girilen Rakamda Hata Var")))</f>
        <v>24.837976057063997</v>
      </c>
      <c r="P3553" s="244"/>
    </row>
    <row r="3554" spans="1:41" x14ac:dyDescent="0.25">
      <c r="A3554" s="193" t="s">
        <v>119</v>
      </c>
      <c r="B3554" s="379"/>
      <c r="C3554" s="77" t="s">
        <v>193</v>
      </c>
      <c r="D3554" s="243">
        <f>+IF(D3549=1,D3566*'CPP Detay Tum Ay'!D$206+(1-'Measured TV opt-pt'!D3566)*'CPP Detay Tum Ay'!D$188,IF(D3549=2,D3566*'CPP Detay (düşük)'!D$206+(1-'Measured TV opt-pt'!D3566)*'CPP Detay (düşük)'!D$188,IF(D3549=3,D3566*'CPP Detay (yüksek)'!D$206+(1-'Measured TV opt-pt'!D3566)*'CPP Detay (yüksek)'!D$188,"Girilen Rakamda Hata Var")))</f>
        <v>13.255139170040486</v>
      </c>
      <c r="E3554" s="243">
        <f>+IF(E3549=1,E3566*'CPP Detay Tum Ay'!E$206+(1-'Measured TV opt-pt'!E3566)*'CPP Detay Tum Ay'!E$188,IF(E3549=2,E3566*'CPP Detay (düşük)'!E$206+(1-'Measured TV opt-pt'!E3566)*'CPP Detay (düşük)'!E$188,IF(E3549=3,E3566*'CPP Detay (yüksek)'!E$206+(1-'Measured TV opt-pt'!E3566)*'CPP Detay (yüksek)'!E$188,"Girilen Rakamda Hata Var")))</f>
        <v>12.967943391043091</v>
      </c>
      <c r="F3554" s="243">
        <f>+IF(F3549=1,F3566*'CPP Detay Tum Ay'!F$206+(1-'Measured TV opt-pt'!F3566)*'CPP Detay Tum Ay'!F$188,IF(F3549=2,F3566*'CPP Detay (düşük)'!F$206+(1-'Measured TV opt-pt'!F3566)*'CPP Detay (düşük)'!F$188,IF(F3549=3,F3566*'CPP Detay (yüksek)'!F$206+(1-'Measured TV opt-pt'!F3566)*'CPP Detay (yüksek)'!F$188,"Girilen Rakamda Hata Var")))</f>
        <v>19.248428727173621</v>
      </c>
      <c r="G3554" s="243">
        <f>+IF(G3549=1,G3566*'CPP Detay Tum Ay'!G$206+(1-'Measured TV opt-pt'!G3566)*'CPP Detay Tum Ay'!G$188,IF(G3549=2,G3566*'CPP Detay (düşük)'!G$206+(1-'Measured TV opt-pt'!G3566)*'CPP Detay (düşük)'!G$188,IF(G3549=3,G3566*'CPP Detay (yüksek)'!G$206+(1-'Measured TV opt-pt'!G3566)*'CPP Detay (yüksek)'!G$188,"Girilen Rakamda Hata Var")))</f>
        <v>31.617238339887738</v>
      </c>
      <c r="H3554" s="243">
        <f>+IF(H3549=1,H3566*'CPP Detay Tum Ay'!H$206+(1-'Measured TV opt-pt'!H3566)*'CPP Detay Tum Ay'!H$188,IF(H3549=2,H3566*'CPP Detay (düşük)'!H$206+(1-'Measured TV opt-pt'!H3566)*'CPP Detay (düşük)'!H$188,IF(H3549=3,H3566*'CPP Detay (yüksek)'!H$206+(1-'Measured TV opt-pt'!H3566)*'CPP Detay (yüksek)'!H$188,"Girilen Rakamda Hata Var")))</f>
        <v>37.496312795815889</v>
      </c>
      <c r="I3554" s="243">
        <f>+IF(I3549=1,I3566*'CPP Detay Tum Ay'!I$206+(1-'Measured TV opt-pt'!I3566)*'CPP Detay Tum Ay'!I$188,IF(I3549=2,I3566*'CPP Detay (düşük)'!I$206+(1-'Measured TV opt-pt'!I3566)*'CPP Detay (düşük)'!I$188,IF(I3549=3,I3566*'CPP Detay (yüksek)'!I$206+(1-'Measured TV opt-pt'!I3566)*'CPP Detay (yüksek)'!I$188,"Girilen Rakamda Hata Var")))</f>
        <v>35.443912671803574</v>
      </c>
      <c r="J3554" s="243">
        <f>+IF(J3549=1,J3566*'CPP Detay Tum Ay'!J$206+(1-'Measured TV opt-pt'!J3566)*'CPP Detay Tum Ay'!J$188,IF(J3549=2,J3566*'CPP Detay (düşük)'!J$206+(1-'Measured TV opt-pt'!J3566)*'CPP Detay (düşük)'!J$188,IF(J3549=3,J3566*'CPP Detay (yüksek)'!J$206+(1-'Measured TV opt-pt'!J3566)*'CPP Detay (yüksek)'!J$188,"Girilen Rakamda Hata Var")))</f>
        <v>22.285751374791982</v>
      </c>
      <c r="K3554" s="243">
        <f>+IF(K3549=1,K3566*'CPP Detay Tum Ay'!K$206+(1-'Measured TV opt-pt'!K3566)*'CPP Detay Tum Ay'!K$188,IF(K3549=2,K3566*'CPP Detay (düşük)'!K$206+(1-'Measured TV opt-pt'!K3566)*'CPP Detay (düşük)'!K$188,IF(K3549=3,K3566*'CPP Detay (yüksek)'!K$206+(1-'Measured TV opt-pt'!K3566)*'CPP Detay (yüksek)'!K$188,"Girilen Rakamda Hata Var")))</f>
        <v>18.035725898829039</v>
      </c>
      <c r="L3554" s="257">
        <f>+IF(L3549=1,L3566*'CPP Detay Tum Ay'!L$206+(1-'Measured TV opt-pt'!L3566)*'CPP Detay Tum Ay'!L$188,IF(L3549=2,L3566*'CPP Detay (düşük)'!L$206+(1-'Measured TV opt-pt'!L3566)*'CPP Detay (düşük)'!L$188,IF(L3549=3,L3566*'CPP Detay (yüksek)'!L$206+(1-'Measured TV opt-pt'!L3566)*'CPP Detay (yüksek)'!L$188,"Girilen Rakamda Hata Var")))</f>
        <v>35.145626645182467</v>
      </c>
      <c r="M3554" s="257">
        <f>+IF(M3549=1,M3566*'CPP Detay Tum Ay'!M$206+(1-'Measured TV opt-pt'!M3566)*'CPP Detay Tum Ay'!M$188,IF(M3549=2,M3566*'CPP Detay (düşük)'!M$206+(1-'Measured TV opt-pt'!M3566)*'CPP Detay (düşük)'!M$188,IF(M3549=3,M3566*'CPP Detay (yüksek)'!M$206+(1-'Measured TV opt-pt'!M3566)*'CPP Detay (yüksek)'!M$188,"Girilen Rakamda Hata Var")))</f>
        <v>36.521554108764683</v>
      </c>
      <c r="N3554" s="257">
        <f>+IF(N3549=1,N3566*'CPP Detay Tum Ay'!N$206+(1-'Measured TV opt-pt'!N3566)*'CPP Detay Tum Ay'!N$188,IF(N3549=2,N3566*'CPP Detay (düşük)'!N$206+(1-'Measured TV opt-pt'!N3566)*'CPP Detay (düşük)'!N$188,IF(N3549=3,N3566*'CPP Detay (yüksek)'!N$206+(1-'Measured TV opt-pt'!N3566)*'CPP Detay (yüksek)'!N$188,"Girilen Rakamda Hata Var")))</f>
        <v>32.626585992454281</v>
      </c>
      <c r="O3554" s="258">
        <f>+IF(O3549=1,O3566*'CPP Detay Tum Ay'!O$206+(1-'Measured TV opt-pt'!O3566)*'CPP Detay Tum Ay'!O$188,IF(O3549=2,O3566*'CPP Detay (düşük)'!O$206+(1-'Measured TV opt-pt'!O3566)*'CPP Detay (düşük)'!O$188,IF(O3549=3,O3566*'CPP Detay (yüksek)'!O$206+(1-'Measured TV opt-pt'!O3566)*'CPP Detay (yüksek)'!O$188,"Girilen Rakamda Hata Var")))</f>
        <v>0</v>
      </c>
      <c r="P3554" s="244"/>
    </row>
    <row r="3555" spans="1:41" ht="15.75" thickBot="1" x14ac:dyDescent="0.3">
      <c r="A3555" s="193" t="s">
        <v>119</v>
      </c>
      <c r="B3555" s="379"/>
      <c r="C3555" s="96" t="s">
        <v>229</v>
      </c>
      <c r="D3555" s="243">
        <f>+IF(D3549=1,D3567*'CPP Detay Tum Ay'!D$262+(1-'Measured TV opt-pt'!D3567)*'CPP Detay Tum Ay'!D$244,IF(D3549=2,D3567*'CPP Detay (düşük)'!D$262+(1-'Measured TV opt-pt'!D3567)*'CPP Detay (düşük)'!D$244,IF(D3549=3,D3567*'CPP Detay (yüksek)'!D$262+(1-'Measured TV opt-pt'!D3567)*'CPP Detay (yüksek)'!D$244,"Girilen Rakamda Hata Var")))</f>
        <v>0</v>
      </c>
      <c r="E3555" s="163">
        <f>+IF(E3549=1,E3567*'CPP Detay Tum Ay'!E$262+(1-'Measured TV opt-pt'!E3567)*'CPP Detay Tum Ay'!E$244,IF(E3549=2,E3567*'CPP Detay (düşük)'!E$262+(1-'Measured TV opt-pt'!E3567)*'CPP Detay (düşük)'!E$244,IF(E3549=3,E3567*'CPP Detay (yüksek)'!E$262+(1-'Measured TV opt-pt'!E3567)*'CPP Detay (yüksek)'!E$244,"Girilen Rakamda Hata Var")))</f>
        <v>0</v>
      </c>
      <c r="F3555" s="163">
        <f>+IF(F3549=1,F3567*'CPP Detay Tum Ay'!F$262+(1-'Measured TV opt-pt'!F3567)*'CPP Detay Tum Ay'!F$244,IF(F3549=2,F3567*'CPP Detay (düşük)'!F$262+(1-'Measured TV opt-pt'!F3567)*'CPP Detay (düşük)'!F$244,IF(F3549=3,F3567*'CPP Detay (yüksek)'!F$262+(1-'Measured TV opt-pt'!F3567)*'CPP Detay (yüksek)'!F$244,"Girilen Rakamda Hata Var")))</f>
        <v>0</v>
      </c>
      <c r="G3555" s="163">
        <f>+IF(G3549=1,G3567*'CPP Detay Tum Ay'!G$262+(1-'Measured TV opt-pt'!G3567)*'CPP Detay Tum Ay'!G$244,IF(G3549=2,G3567*'CPP Detay (düşük)'!G$262+(1-'Measured TV opt-pt'!G3567)*'CPP Detay (düşük)'!G$244,IF(G3549=3,G3567*'CPP Detay (yüksek)'!G$262+(1-'Measured TV opt-pt'!G3567)*'CPP Detay (yüksek)'!G$244,"Girilen Rakamda Hata Var")))</f>
        <v>0</v>
      </c>
      <c r="H3555" s="163">
        <f>+IF(H3549=1,H3567*'CPP Detay Tum Ay'!H$262+(1-'Measured TV opt-pt'!H3567)*'CPP Detay Tum Ay'!H$244,IF(H3549=2,H3567*'CPP Detay (düşük)'!H$262+(1-'Measured TV opt-pt'!H3567)*'CPP Detay (düşük)'!H$244,IF(H3549=3,H3567*'CPP Detay (yüksek)'!H$262+(1-'Measured TV opt-pt'!H3567)*'CPP Detay (yüksek)'!H$244,"Girilen Rakamda Hata Var")))</f>
        <v>0</v>
      </c>
      <c r="I3555" s="163">
        <f>+IF(I3549=1,I3567*'CPP Detay Tum Ay'!I$262+(1-'Measured TV opt-pt'!I3567)*'CPP Detay Tum Ay'!I$244,IF(I3549=2,I3567*'CPP Detay (düşük)'!I$262+(1-'Measured TV opt-pt'!I3567)*'CPP Detay (düşük)'!I$244,IF(I3549=3,I3567*'CPP Detay (yüksek)'!I$262+(1-'Measured TV opt-pt'!I3567)*'CPP Detay (yüksek)'!I$244,"Girilen Rakamda Hata Var")))</f>
        <v>0</v>
      </c>
      <c r="J3555" s="163">
        <f>+IF(J3549=1,J3567*'CPP Detay Tum Ay'!J$262+(1-'Measured TV opt-pt'!J3567)*'CPP Detay Tum Ay'!J$244,IF(J3549=2,J3567*'CPP Detay (düşük)'!J$262+(1-'Measured TV opt-pt'!J3567)*'CPP Detay (düşük)'!J$244,IF(J3549=3,J3567*'CPP Detay (yüksek)'!J$262+(1-'Measured TV opt-pt'!J3567)*'CPP Detay (yüksek)'!J$244,"Girilen Rakamda Hata Var")))</f>
        <v>0</v>
      </c>
      <c r="K3555" s="163">
        <f>+IF(K3549=1,K3567*'CPP Detay Tum Ay'!K$262+(1-'Measured TV opt-pt'!K3567)*'CPP Detay Tum Ay'!K$244,IF(K3549=2,K3567*'CPP Detay (düşük)'!K$262+(1-'Measured TV opt-pt'!K3567)*'CPP Detay (düşük)'!K$244,IF(K3549=3,K3567*'CPP Detay (yüksek)'!K$262+(1-'Measured TV opt-pt'!K3567)*'CPP Detay (yüksek)'!K$244,"Girilen Rakamda Hata Var")))</f>
        <v>0</v>
      </c>
      <c r="L3555" s="163">
        <f>+IF(L3549=1,L3567*'CPP Detay Tum Ay'!L$262+(1-'Measured TV opt-pt'!L3567)*'CPP Detay Tum Ay'!L$244,IF(L3549=2,L3567*'CPP Detay (düşük)'!L$262+(1-'Measured TV opt-pt'!L3567)*'CPP Detay (düşük)'!L$244,IF(L3549=3,L3567*'CPP Detay (yüksek)'!L$262+(1-'Measured TV opt-pt'!L3567)*'CPP Detay (yüksek)'!L$244,"Girilen Rakamda Hata Var")))</f>
        <v>0</v>
      </c>
      <c r="M3555" s="163">
        <f>+IF(M3549=1,M3567*'CPP Detay Tum Ay'!M$262+(1-'Measured TV opt-pt'!M3567)*'CPP Detay Tum Ay'!M$244,IF(M3549=2,M3567*'CPP Detay (düşük)'!M$262+(1-'Measured TV opt-pt'!M3567)*'CPP Detay (düşük)'!M$244,IF(M3549=3,M3567*'CPP Detay (yüksek)'!M$262+(1-'Measured TV opt-pt'!M3567)*'CPP Detay (yüksek)'!M$244,"Girilen Rakamda Hata Var")))</f>
        <v>0</v>
      </c>
      <c r="N3555" s="163">
        <f>+IF(N3549=1,N3567*'CPP Detay Tum Ay'!N$262+(1-'Measured TV opt-pt'!N3567)*'CPP Detay Tum Ay'!N$244,IF(N3549=2,N3567*'CPP Detay (düşük)'!N$262+(1-'Measured TV opt-pt'!N3567)*'CPP Detay (düşük)'!N$244,IF(N3549=3,N3567*'CPP Detay (yüksek)'!N$262+(1-'Measured TV opt-pt'!N3567)*'CPP Detay (yüksek)'!N$244,"Girilen Rakamda Hata Var")))</f>
        <v>0</v>
      </c>
      <c r="O3555" s="164">
        <f>+IF(O3549=1,O3567*'CPP Detay Tum Ay'!O$262+(1-'Measured TV opt-pt'!O3567)*'CPP Detay Tum Ay'!O$244,IF(O3549=2,O3567*'CPP Detay (düşük)'!O$262+(1-'Measured TV opt-pt'!O3567)*'CPP Detay (düşük)'!O$244,IF(O3549=3,O3567*'CPP Detay (yüksek)'!O$262+(1-'Measured TV opt-pt'!O3567)*'CPP Detay (yüksek)'!O$244,"Girilen Rakamda Hata Var")))</f>
        <v>0</v>
      </c>
      <c r="P3555" s="164"/>
    </row>
    <row r="3556" spans="1:41" x14ac:dyDescent="0.25">
      <c r="A3556" s="193" t="s">
        <v>119</v>
      </c>
      <c r="B3556" s="379"/>
      <c r="C3556" s="263" t="s">
        <v>16</v>
      </c>
      <c r="D3556" s="264">
        <f>+SUMPRODUCT(D3557:D3561,D3544:D3548)</f>
        <v>40.635446503367362</v>
      </c>
      <c r="E3556" s="264">
        <f t="shared" ref="E3556" si="7879">+SUMPRODUCT(E3557:E3561,E3544:E3548)</f>
        <v>41.799076146077105</v>
      </c>
      <c r="F3556" s="264">
        <f t="shared" ref="F3556" si="7880">+SUMPRODUCT(F3557:F3561,F3544:F3548)</f>
        <v>45.659514735036247</v>
      </c>
      <c r="G3556" s="264">
        <f t="shared" ref="G3556" si="7881">+SUMPRODUCT(G3557:G3561,G3544:G3548)</f>
        <v>64.431116877217974</v>
      </c>
      <c r="H3556" s="264">
        <f t="shared" ref="H3556" si="7882">+SUMPRODUCT(H3557:H3561,H3544:H3548)</f>
        <v>75.801780956176714</v>
      </c>
      <c r="I3556" s="264">
        <f t="shared" ref="I3556" si="7883">+SUMPRODUCT(I3557:I3561,I3544:I3548)</f>
        <v>71.080668064655697</v>
      </c>
      <c r="J3556" s="264">
        <f t="shared" ref="J3556" si="7884">+SUMPRODUCT(J3557:J3561,J3544:J3548)</f>
        <v>38.901169723847332</v>
      </c>
      <c r="K3556" s="264">
        <f t="shared" ref="K3556" si="7885">+SUMPRODUCT(K3557:K3561,K3544:K3548)</f>
        <v>33.11184055714903</v>
      </c>
      <c r="L3556" s="264">
        <f t="shared" ref="L3556" si="7886">+SUMPRODUCT(L3557:L3561,L3544:L3548)</f>
        <v>50.227371836706538</v>
      </c>
      <c r="M3556" s="264">
        <f t="shared" ref="M3556" si="7887">+SUMPRODUCT(M3557:M3561,M3544:M3548)</f>
        <v>59.906289277553391</v>
      </c>
      <c r="N3556" s="264">
        <f t="shared" ref="N3556" si="7888">+SUMPRODUCT(N3557:N3561,N3544:N3548)</f>
        <v>56.186804748649372</v>
      </c>
      <c r="O3556" s="265">
        <f t="shared" ref="O3556" si="7889">+SUMPRODUCT(O3557:O3561,O3544:O3548)</f>
        <v>48.094334528677287</v>
      </c>
      <c r="P3556" s="165"/>
    </row>
    <row r="3557" spans="1:41" x14ac:dyDescent="0.25">
      <c r="A3557" s="193" t="s">
        <v>119</v>
      </c>
      <c r="B3557" s="379"/>
      <c r="C3557" s="77" t="s">
        <v>212</v>
      </c>
      <c r="D3557" s="261">
        <f>+D3551*(D3563*D3589+(1-D3563)*D3588)</f>
        <v>38.537944958339189</v>
      </c>
      <c r="E3557" s="261">
        <f t="shared" ref="E3557:O3557" si="7890">+E3551*(E3563*E3589+(1-E3563)*E3588)</f>
        <v>38.6913459423996</v>
      </c>
      <c r="F3557" s="261">
        <f t="shared" si="7890"/>
        <v>41.710667105416363</v>
      </c>
      <c r="G3557" s="261">
        <f t="shared" si="7890"/>
        <v>57.269767755701153</v>
      </c>
      <c r="H3557" s="261">
        <f t="shared" si="7890"/>
        <v>67.462097622629443</v>
      </c>
      <c r="I3557" s="261">
        <f t="shared" si="7890"/>
        <v>64.247251700826851</v>
      </c>
      <c r="J3557" s="261">
        <f t="shared" si="7890"/>
        <v>36.100015291804908</v>
      </c>
      <c r="K3557" s="261">
        <f t="shared" si="7890"/>
        <v>32.622379699643645</v>
      </c>
      <c r="L3557" s="261">
        <f t="shared" si="7890"/>
        <v>47.036337323663432</v>
      </c>
      <c r="M3557" s="261">
        <f t="shared" si="7890"/>
        <v>56.679053663510416</v>
      </c>
      <c r="N3557" s="261">
        <f t="shared" si="7890"/>
        <v>53.384598018295073</v>
      </c>
      <c r="O3557" s="262">
        <f t="shared" si="7890"/>
        <v>45.375564810004015</v>
      </c>
      <c r="P3557" s="162"/>
    </row>
    <row r="3558" spans="1:41" x14ac:dyDescent="0.25">
      <c r="A3558" s="193" t="s">
        <v>119</v>
      </c>
      <c r="B3558" s="379"/>
      <c r="C3558" s="77" t="s">
        <v>213</v>
      </c>
      <c r="D3558" s="261">
        <f>+D3552*(D3564*D3589+(1-D3564)*D3588)</f>
        <v>0</v>
      </c>
      <c r="E3558" s="261">
        <f t="shared" ref="E3558:O3558" si="7891">+E3552*(E3564*E3589+(1-E3564)*E3588)</f>
        <v>0</v>
      </c>
      <c r="F3558" s="261">
        <f t="shared" si="7891"/>
        <v>0</v>
      </c>
      <c r="G3558" s="261">
        <f t="shared" si="7891"/>
        <v>0</v>
      </c>
      <c r="H3558" s="261">
        <f t="shared" si="7891"/>
        <v>0</v>
      </c>
      <c r="I3558" s="261">
        <f t="shared" si="7891"/>
        <v>0</v>
      </c>
      <c r="J3558" s="261">
        <f t="shared" si="7891"/>
        <v>0</v>
      </c>
      <c r="K3558" s="261">
        <f t="shared" si="7891"/>
        <v>0</v>
      </c>
      <c r="L3558" s="261">
        <f t="shared" si="7891"/>
        <v>0</v>
      </c>
      <c r="M3558" s="261">
        <f t="shared" si="7891"/>
        <v>0</v>
      </c>
      <c r="N3558" s="261">
        <f t="shared" si="7891"/>
        <v>0</v>
      </c>
      <c r="O3558" s="262">
        <f t="shared" si="7891"/>
        <v>0</v>
      </c>
      <c r="P3558" s="244"/>
    </row>
    <row r="3559" spans="1:41" x14ac:dyDescent="0.25">
      <c r="A3559" s="193" t="s">
        <v>119</v>
      </c>
      <c r="B3559" s="379"/>
      <c r="C3559" s="77" t="s">
        <v>214</v>
      </c>
      <c r="D3559" s="261">
        <f>+D3553*(D3565*D3589+(1-D3565)*D3588)</f>
        <v>46.861363787816074</v>
      </c>
      <c r="E3559" s="261">
        <f t="shared" ref="E3559:O3559" si="7892">+E3553*(E3565*E3589+(1-E3565)*E3588)</f>
        <v>49.515902555696385</v>
      </c>
      <c r="F3559" s="261">
        <f t="shared" si="7892"/>
        <v>55.772338939849213</v>
      </c>
      <c r="G3559" s="261">
        <f t="shared" si="7892"/>
        <v>73.472388902636453</v>
      </c>
      <c r="H3559" s="261">
        <f t="shared" si="7892"/>
        <v>86.856724115039526</v>
      </c>
      <c r="I3559" s="261">
        <f t="shared" si="7892"/>
        <v>81.527803508773687</v>
      </c>
      <c r="J3559" s="261">
        <f t="shared" si="7892"/>
        <v>43.920998319485612</v>
      </c>
      <c r="K3559" s="261">
        <f t="shared" si="7892"/>
        <v>35.475272497719331</v>
      </c>
      <c r="L3559" s="261">
        <f t="shared" si="7892"/>
        <v>59.109526374752605</v>
      </c>
      <c r="M3559" s="261">
        <f t="shared" si="7892"/>
        <v>71.119312753878447</v>
      </c>
      <c r="N3559" s="261">
        <f t="shared" si="7892"/>
        <v>66.486997722154015</v>
      </c>
      <c r="O3559" s="262">
        <f t="shared" si="7892"/>
        <v>56.356499898954596</v>
      </c>
      <c r="P3559" s="244"/>
    </row>
    <row r="3560" spans="1:41" x14ac:dyDescent="0.25">
      <c r="A3560" s="193" t="s">
        <v>119</v>
      </c>
      <c r="B3560" s="379"/>
      <c r="C3560" s="77" t="s">
        <v>215</v>
      </c>
      <c r="D3560" s="161">
        <f>+D3554*(D3566*D3589+(1-D3566)*D3588)</f>
        <v>29.24994401944307</v>
      </c>
      <c r="E3560" s="161">
        <f t="shared" ref="E3560:O3560" si="7893">+E3554*(E3566*E3589+(1-E3566)*E3588)</f>
        <v>28.769394610551771</v>
      </c>
      <c r="F3560" s="161">
        <f t="shared" si="7893"/>
        <v>42.702657236121382</v>
      </c>
      <c r="G3560" s="161">
        <f t="shared" si="7893"/>
        <v>71.320595682909385</v>
      </c>
      <c r="H3560" s="161">
        <f t="shared" si="7893"/>
        <v>84.582319801678864</v>
      </c>
      <c r="I3560" s="161">
        <f t="shared" si="7893"/>
        <v>79.952617553473104</v>
      </c>
      <c r="J3560" s="161">
        <f t="shared" si="7893"/>
        <v>42.759340510864284</v>
      </c>
      <c r="K3560" s="161">
        <f t="shared" si="7893"/>
        <v>34.539867917869898</v>
      </c>
      <c r="L3560" s="161">
        <f t="shared" si="7893"/>
        <v>73.579497293033313</v>
      </c>
      <c r="M3560" s="161">
        <f t="shared" si="7893"/>
        <v>80.266282473234241</v>
      </c>
      <c r="N3560" s="161">
        <f t="shared" si="7893"/>
        <v>73.172802824653346</v>
      </c>
      <c r="O3560" s="162">
        <f t="shared" si="7893"/>
        <v>0</v>
      </c>
      <c r="P3560" s="244"/>
    </row>
    <row r="3561" spans="1:41" ht="15.75" thickBot="1" x14ac:dyDescent="0.3">
      <c r="A3561" s="193" t="s">
        <v>119</v>
      </c>
      <c r="B3561" s="379"/>
      <c r="C3561" s="96" t="s">
        <v>230</v>
      </c>
      <c r="D3561" s="163">
        <f>+D3555*(D3567*D3589+(1-D3567)*D3588)</f>
        <v>0</v>
      </c>
      <c r="E3561" s="163">
        <f t="shared" ref="E3561:O3561" si="7894">+E3555*(E3567*E3589+(1-E3567)*E3588)</f>
        <v>0</v>
      </c>
      <c r="F3561" s="163">
        <f t="shared" si="7894"/>
        <v>0</v>
      </c>
      <c r="G3561" s="163">
        <f t="shared" si="7894"/>
        <v>0</v>
      </c>
      <c r="H3561" s="163">
        <f t="shared" si="7894"/>
        <v>0</v>
      </c>
      <c r="I3561" s="163">
        <f t="shared" si="7894"/>
        <v>0</v>
      </c>
      <c r="J3561" s="163">
        <f t="shared" si="7894"/>
        <v>0</v>
      </c>
      <c r="K3561" s="163">
        <f t="shared" si="7894"/>
        <v>0</v>
      </c>
      <c r="L3561" s="163">
        <f t="shared" si="7894"/>
        <v>0</v>
      </c>
      <c r="M3561" s="163">
        <f t="shared" si="7894"/>
        <v>0</v>
      </c>
      <c r="N3561" s="163">
        <f t="shared" si="7894"/>
        <v>0</v>
      </c>
      <c r="O3561" s="164">
        <f t="shared" si="7894"/>
        <v>0</v>
      </c>
      <c r="P3561" s="164"/>
    </row>
    <row r="3562" spans="1:41" x14ac:dyDescent="0.25">
      <c r="A3562" s="193" t="s">
        <v>119</v>
      </c>
      <c r="B3562" s="379"/>
      <c r="C3562" s="204" t="s">
        <v>2</v>
      </c>
      <c r="D3562" s="205">
        <f>+IFERROR(SUMPRODUCT(D3563:D3567,D3569:D3573)/D3568,0)</f>
        <v>0</v>
      </c>
      <c r="E3562" s="205">
        <f t="shared" ref="E3562" si="7895">+IFERROR(SUMPRODUCT(E3563:E3567,E3569:E3573)/E3568,0)</f>
        <v>0</v>
      </c>
      <c r="F3562" s="205">
        <f t="shared" ref="F3562" si="7896">+IFERROR(SUMPRODUCT(F3563:F3567,F3569:F3573)/F3568,0)</f>
        <v>0</v>
      </c>
      <c r="G3562" s="205">
        <f t="shared" ref="G3562" si="7897">+IFERROR(SUMPRODUCT(G3563:G3567,G3569:G3573)/G3568,0)</f>
        <v>0</v>
      </c>
      <c r="H3562" s="205">
        <f t="shared" ref="H3562" si="7898">+IFERROR(SUMPRODUCT(H3563:H3567,H3569:H3573)/H3568,0)</f>
        <v>0</v>
      </c>
      <c r="I3562" s="205">
        <f t="shared" ref="I3562" si="7899">+IFERROR(SUMPRODUCT(I3563:I3567,I3569:I3573)/I3568,0)</f>
        <v>0</v>
      </c>
      <c r="J3562" s="205">
        <f t="shared" ref="J3562" si="7900">+IFERROR(SUMPRODUCT(J3563:J3567,J3569:J3573)/J3568,0)</f>
        <v>0</v>
      </c>
      <c r="K3562" s="205">
        <f t="shared" ref="K3562" si="7901">+IFERROR(SUMPRODUCT(K3563:K3567,K3569:K3573)/K3568,0)</f>
        <v>0</v>
      </c>
      <c r="L3562" s="205">
        <f t="shared" ref="L3562" si="7902">+IFERROR(SUMPRODUCT(L3563:L3567,L3569:L3573)/L3568,0)</f>
        <v>0</v>
      </c>
      <c r="M3562" s="205">
        <f t="shared" ref="M3562" si="7903">+IFERROR(SUMPRODUCT(M3563:M3567,M3569:M3573)/M3568,0)</f>
        <v>0</v>
      </c>
      <c r="N3562" s="205">
        <f t="shared" ref="N3562" si="7904">+IFERROR(SUMPRODUCT(N3563:N3567,N3569:N3573)/N3568,0)</f>
        <v>0</v>
      </c>
      <c r="O3562" s="205">
        <f t="shared" ref="O3562" si="7905">+IFERROR(SUMPRODUCT(O3563:O3567,O3569:O3573)/O3568,0)</f>
        <v>0</v>
      </c>
      <c r="P3562" s="166" t="e">
        <f>+SUMPRODUCT(D3562:O3562,D3568:O3568)/P3568</f>
        <v>#DIV/0!</v>
      </c>
      <c r="R3562" s="192">
        <f>+D3562</f>
        <v>0</v>
      </c>
      <c r="S3562" s="192">
        <f t="shared" ref="S3562" si="7906">+E3562</f>
        <v>0</v>
      </c>
      <c r="T3562" s="192">
        <f t="shared" ref="T3562" si="7907">+F3562</f>
        <v>0</v>
      </c>
      <c r="U3562" s="192">
        <f t="shared" ref="U3562" si="7908">+G3562</f>
        <v>0</v>
      </c>
      <c r="V3562" s="192">
        <f t="shared" ref="V3562" si="7909">+H3562</f>
        <v>0</v>
      </c>
      <c r="W3562" s="192">
        <f t="shared" ref="W3562" si="7910">+I3562</f>
        <v>0</v>
      </c>
      <c r="X3562" s="192">
        <f t="shared" ref="X3562" si="7911">+J3562</f>
        <v>0</v>
      </c>
      <c r="Y3562" s="192">
        <f t="shared" ref="Y3562" si="7912">+K3562</f>
        <v>0</v>
      </c>
      <c r="Z3562" s="192">
        <f t="shared" ref="Z3562" si="7913">+L3562</f>
        <v>0</v>
      </c>
      <c r="AA3562" s="192">
        <f t="shared" ref="AA3562" si="7914">+M3562</f>
        <v>0</v>
      </c>
      <c r="AB3562" s="192">
        <f t="shared" ref="AB3562" si="7915">+N3562</f>
        <v>0</v>
      </c>
      <c r="AC3562" s="192">
        <f t="shared" ref="AC3562" si="7916">+O3562</f>
        <v>0</v>
      </c>
      <c r="AD3562" s="190">
        <f>+D3568</f>
        <v>0</v>
      </c>
      <c r="AE3562" s="190">
        <f t="shared" ref="AE3562" si="7917">+E3568</f>
        <v>0</v>
      </c>
      <c r="AF3562" s="190">
        <f t="shared" ref="AF3562" si="7918">+F3568</f>
        <v>0</v>
      </c>
      <c r="AG3562" s="190">
        <f t="shared" ref="AG3562" si="7919">+G3568</f>
        <v>0</v>
      </c>
      <c r="AH3562" s="190">
        <f t="shared" ref="AH3562" si="7920">+H3568</f>
        <v>0</v>
      </c>
      <c r="AI3562" s="190">
        <f t="shared" ref="AI3562" si="7921">+I3568</f>
        <v>0</v>
      </c>
      <c r="AJ3562" s="190">
        <f t="shared" ref="AJ3562" si="7922">+J3568</f>
        <v>0</v>
      </c>
      <c r="AK3562" s="190">
        <f t="shared" ref="AK3562" si="7923">+K3568</f>
        <v>0</v>
      </c>
      <c r="AL3562" s="190">
        <f t="shared" ref="AL3562" si="7924">+L3568</f>
        <v>0</v>
      </c>
      <c r="AM3562" s="190">
        <f t="shared" ref="AM3562" si="7925">+M3568</f>
        <v>0</v>
      </c>
      <c r="AN3562" s="190">
        <f t="shared" ref="AN3562" si="7926">+N3568</f>
        <v>0</v>
      </c>
      <c r="AO3562" s="190">
        <f t="shared" ref="AO3562" si="7927">+O3568</f>
        <v>0</v>
      </c>
    </row>
    <row r="3563" spans="1:41" x14ac:dyDescent="0.25">
      <c r="A3563" s="193" t="s">
        <v>119</v>
      </c>
      <c r="B3563" s="379"/>
      <c r="C3563" s="178" t="s">
        <v>3</v>
      </c>
      <c r="D3563" s="179">
        <v>0.44</v>
      </c>
      <c r="E3563" s="179">
        <v>0.44</v>
      </c>
      <c r="F3563" s="179">
        <v>0.44</v>
      </c>
      <c r="G3563" s="293">
        <v>0.48</v>
      </c>
      <c r="H3563" s="293">
        <v>0.48</v>
      </c>
      <c r="I3563" s="293">
        <v>0.48</v>
      </c>
      <c r="J3563" s="179">
        <v>0.48</v>
      </c>
      <c r="K3563" s="179">
        <v>0.48915873014712274</v>
      </c>
      <c r="L3563" s="179">
        <v>0.4834974169537235</v>
      </c>
      <c r="M3563" s="179">
        <v>0.45414569524687309</v>
      </c>
      <c r="N3563" s="179">
        <v>0.38276016431267579</v>
      </c>
      <c r="O3563" s="179">
        <v>0.34111134082271427</v>
      </c>
      <c r="P3563" s="180" t="e">
        <f>+SUMPRODUCT(D3563:O3563,D3569:O3569)/P3569</f>
        <v>#DIV/0!</v>
      </c>
    </row>
    <row r="3564" spans="1:41" x14ac:dyDescent="0.25">
      <c r="A3564" s="193" t="s">
        <v>119</v>
      </c>
      <c r="B3564" s="379"/>
      <c r="C3564" s="178" t="s">
        <v>200</v>
      </c>
      <c r="D3564" s="179">
        <v>0.44</v>
      </c>
      <c r="E3564" s="179">
        <v>0.44</v>
      </c>
      <c r="F3564" s="179">
        <v>0.44</v>
      </c>
      <c r="G3564" s="293">
        <v>0.48</v>
      </c>
      <c r="H3564" s="293">
        <v>0.48</v>
      </c>
      <c r="I3564" s="293">
        <v>0.48</v>
      </c>
      <c r="J3564" s="179">
        <v>0.48</v>
      </c>
      <c r="K3564" s="179">
        <v>0.48915873014712274</v>
      </c>
      <c r="L3564" s="179">
        <v>0.4834974169537235</v>
      </c>
      <c r="M3564" s="179">
        <v>0.45414569524687309</v>
      </c>
      <c r="N3564" s="179">
        <v>0.38276016431267579</v>
      </c>
      <c r="O3564" s="179">
        <v>0.34111134082271427</v>
      </c>
      <c r="P3564" s="242"/>
    </row>
    <row r="3565" spans="1:41" x14ac:dyDescent="0.25">
      <c r="A3565" s="193" t="s">
        <v>119</v>
      </c>
      <c r="B3565" s="379"/>
      <c r="C3565" s="178" t="s">
        <v>201</v>
      </c>
      <c r="D3565" s="179">
        <v>0.44</v>
      </c>
      <c r="E3565" s="179">
        <v>0.44</v>
      </c>
      <c r="F3565" s="179">
        <v>0.44</v>
      </c>
      <c r="G3565" s="293">
        <v>0.48</v>
      </c>
      <c r="H3565" s="293">
        <v>0.48</v>
      </c>
      <c r="I3565" s="293">
        <v>0.48</v>
      </c>
      <c r="J3565" s="179">
        <v>0.48</v>
      </c>
      <c r="K3565" s="179">
        <v>0.48915873014712274</v>
      </c>
      <c r="L3565" s="179">
        <v>0.4834974169537235</v>
      </c>
      <c r="M3565" s="179">
        <v>0.45414569524687309</v>
      </c>
      <c r="N3565" s="179">
        <v>0.38276016431267579</v>
      </c>
      <c r="O3565" s="179">
        <v>0.34111134082271427</v>
      </c>
      <c r="P3565" s="242"/>
    </row>
    <row r="3566" spans="1:41" x14ac:dyDescent="0.25">
      <c r="A3566" s="193" t="s">
        <v>119</v>
      </c>
      <c r="B3566" s="379"/>
      <c r="C3566" s="178" t="s">
        <v>202</v>
      </c>
      <c r="D3566" s="179">
        <v>0.44</v>
      </c>
      <c r="E3566" s="179">
        <v>0.44</v>
      </c>
      <c r="F3566" s="179">
        <v>0.44</v>
      </c>
      <c r="G3566" s="293">
        <v>0.48</v>
      </c>
      <c r="H3566" s="293">
        <v>0.48</v>
      </c>
      <c r="I3566" s="293">
        <v>0.48</v>
      </c>
      <c r="J3566" s="179">
        <v>0.48</v>
      </c>
      <c r="K3566" s="179">
        <v>0.48915873014712274</v>
      </c>
      <c r="L3566" s="179">
        <v>0.4834974169537235</v>
      </c>
      <c r="M3566" s="179">
        <v>0.45414569524687309</v>
      </c>
      <c r="N3566" s="179">
        <v>0.38276016431267579</v>
      </c>
      <c r="O3566" s="179">
        <v>0.34111134082271427</v>
      </c>
      <c r="P3566" s="242"/>
    </row>
    <row r="3567" spans="1:41" ht="15.75" thickBot="1" x14ac:dyDescent="0.3">
      <c r="A3567" s="193" t="s">
        <v>119</v>
      </c>
      <c r="B3567" s="379"/>
      <c r="C3567" s="280" t="s">
        <v>231</v>
      </c>
      <c r="D3567" s="179">
        <v>0.44</v>
      </c>
      <c r="E3567" s="179">
        <v>0.44</v>
      </c>
      <c r="F3567" s="179">
        <v>0.44</v>
      </c>
      <c r="G3567" s="293">
        <v>0.48</v>
      </c>
      <c r="H3567" s="293">
        <v>0.48</v>
      </c>
      <c r="I3567" s="293">
        <v>0.48</v>
      </c>
      <c r="J3567" s="181">
        <v>0.48</v>
      </c>
      <c r="K3567" s="181">
        <v>0.48915873014712274</v>
      </c>
      <c r="L3567" s="181">
        <v>0.4834974169537235</v>
      </c>
      <c r="M3567" s="179">
        <v>0.45414569524687309</v>
      </c>
      <c r="N3567" s="179">
        <v>0.38276016431267579</v>
      </c>
      <c r="O3567" s="179">
        <v>0.34111134082271427</v>
      </c>
      <c r="P3567" s="182" t="e">
        <f t="shared" ref="P3567" si="7928">+SUMPRODUCT(D3567:O3567,D3573:O3573)/P3573</f>
        <v>#DIV/0!</v>
      </c>
    </row>
    <row r="3568" spans="1:41" x14ac:dyDescent="0.25">
      <c r="A3568" s="193" t="s">
        <v>119</v>
      </c>
      <c r="B3568" s="379"/>
      <c r="C3568" s="99" t="s">
        <v>239</v>
      </c>
      <c r="D3568" s="100">
        <f>+D3537/D3550/30</f>
        <v>0</v>
      </c>
      <c r="E3568" s="100">
        <f t="shared" ref="E3568:O3568" si="7929">+E3537/E3550/30</f>
        <v>0</v>
      </c>
      <c r="F3568" s="100">
        <f t="shared" si="7929"/>
        <v>0</v>
      </c>
      <c r="G3568" s="100">
        <f t="shared" si="7929"/>
        <v>0</v>
      </c>
      <c r="H3568" s="100">
        <f t="shared" si="7929"/>
        <v>0</v>
      </c>
      <c r="I3568" s="100">
        <f t="shared" si="7929"/>
        <v>0</v>
      </c>
      <c r="J3568" s="100">
        <f t="shared" si="7929"/>
        <v>0</v>
      </c>
      <c r="K3568" s="100">
        <f t="shared" si="7929"/>
        <v>0</v>
      </c>
      <c r="L3568" s="100">
        <f t="shared" si="7929"/>
        <v>0</v>
      </c>
      <c r="M3568" s="100">
        <f t="shared" si="7929"/>
        <v>0</v>
      </c>
      <c r="N3568" s="100">
        <f t="shared" si="7929"/>
        <v>0</v>
      </c>
      <c r="O3568" s="167">
        <f t="shared" si="7929"/>
        <v>0</v>
      </c>
      <c r="P3568" s="167">
        <f>SUM(D3568:O3568)</f>
        <v>0</v>
      </c>
    </row>
    <row r="3569" spans="1:53" x14ac:dyDescent="0.25">
      <c r="A3569" s="193" t="s">
        <v>119</v>
      </c>
      <c r="B3569" s="379"/>
      <c r="C3569" s="86" t="s">
        <v>240</v>
      </c>
      <c r="D3569" s="87">
        <f>+D3568*D3544</f>
        <v>0</v>
      </c>
      <c r="E3569" s="87">
        <f t="shared" ref="E3569" si="7930">+E3568*E3544</f>
        <v>0</v>
      </c>
      <c r="F3569" s="87">
        <f t="shared" ref="F3569" si="7931">+F3568*F3544</f>
        <v>0</v>
      </c>
      <c r="G3569" s="87">
        <f t="shared" ref="G3569" si="7932">+G3568*G3544</f>
        <v>0</v>
      </c>
      <c r="H3569" s="87">
        <f t="shared" ref="H3569" si="7933">+H3568*H3544</f>
        <v>0</v>
      </c>
      <c r="I3569" s="87">
        <f t="shared" ref="I3569" si="7934">+I3568*I3544</f>
        <v>0</v>
      </c>
      <c r="J3569" s="87">
        <f t="shared" ref="J3569" si="7935">+J3568*J3544</f>
        <v>0</v>
      </c>
      <c r="K3569" s="87">
        <f t="shared" ref="K3569" si="7936">+K3568*K3544</f>
        <v>0</v>
      </c>
      <c r="L3569" s="87">
        <f t="shared" ref="L3569" si="7937">+L3568*L3544</f>
        <v>0</v>
      </c>
      <c r="M3569" s="87">
        <f t="shared" ref="M3569" si="7938">+M3568*M3544</f>
        <v>0</v>
      </c>
      <c r="N3569" s="87">
        <f t="shared" ref="N3569" si="7939">+N3568*N3544</f>
        <v>0</v>
      </c>
      <c r="O3569" s="159">
        <f t="shared" ref="O3569" si="7940">+O3568*O3544</f>
        <v>0</v>
      </c>
      <c r="P3569" s="159">
        <f t="shared" ref="P3569:P3579" si="7941">SUM(D3569:O3569)</f>
        <v>0</v>
      </c>
      <c r="AP3569" s="190">
        <f>+D3569</f>
        <v>0</v>
      </c>
      <c r="AQ3569" s="190">
        <f t="shared" ref="AQ3569:AQ3573" si="7942">+E3569</f>
        <v>0</v>
      </c>
      <c r="AR3569" s="190">
        <f t="shared" ref="AR3569:AR3573" si="7943">+F3569</f>
        <v>0</v>
      </c>
      <c r="AS3569" s="190">
        <f t="shared" ref="AS3569:AS3573" si="7944">+G3569</f>
        <v>0</v>
      </c>
      <c r="AT3569" s="190">
        <f t="shared" ref="AT3569:AT3573" si="7945">+H3569</f>
        <v>0</v>
      </c>
      <c r="AU3569" s="190">
        <f t="shared" ref="AU3569:AU3573" si="7946">+I3569</f>
        <v>0</v>
      </c>
      <c r="AV3569" s="190">
        <f t="shared" ref="AV3569:AV3573" si="7947">+J3569</f>
        <v>0</v>
      </c>
      <c r="AW3569" s="190">
        <f t="shared" ref="AW3569:AW3573" si="7948">+K3569</f>
        <v>0</v>
      </c>
      <c r="AX3569" s="190">
        <f t="shared" ref="AX3569:AX3573" si="7949">+L3569</f>
        <v>0</v>
      </c>
      <c r="AY3569" s="190">
        <f t="shared" ref="AY3569:AY3573" si="7950">+M3569</f>
        <v>0</v>
      </c>
      <c r="AZ3569" s="190">
        <f t="shared" ref="AZ3569:AZ3573" si="7951">+N3569</f>
        <v>0</v>
      </c>
      <c r="BA3569" s="190">
        <f t="shared" ref="BA3569:BA3573" si="7952">+O3569</f>
        <v>0</v>
      </c>
    </row>
    <row r="3570" spans="1:53" x14ac:dyDescent="0.25">
      <c r="A3570" s="193" t="s">
        <v>119</v>
      </c>
      <c r="B3570" s="379"/>
      <c r="C3570" s="86" t="s">
        <v>241</v>
      </c>
      <c r="D3570" s="87">
        <f>+D3568*D3545</f>
        <v>0</v>
      </c>
      <c r="E3570" s="87">
        <f t="shared" ref="E3570:O3570" si="7953">+E3568*E3545</f>
        <v>0</v>
      </c>
      <c r="F3570" s="87">
        <f t="shared" si="7953"/>
        <v>0</v>
      </c>
      <c r="G3570" s="87">
        <f t="shared" si="7953"/>
        <v>0</v>
      </c>
      <c r="H3570" s="87">
        <f t="shared" si="7953"/>
        <v>0</v>
      </c>
      <c r="I3570" s="87">
        <f t="shared" si="7953"/>
        <v>0</v>
      </c>
      <c r="J3570" s="87">
        <f t="shared" si="7953"/>
        <v>0</v>
      </c>
      <c r="K3570" s="87">
        <f t="shared" si="7953"/>
        <v>0</v>
      </c>
      <c r="L3570" s="87">
        <f t="shared" si="7953"/>
        <v>0</v>
      </c>
      <c r="M3570" s="87">
        <f t="shared" si="7953"/>
        <v>0</v>
      </c>
      <c r="N3570" s="87">
        <f t="shared" si="7953"/>
        <v>0</v>
      </c>
      <c r="O3570" s="159">
        <f t="shared" si="7953"/>
        <v>0</v>
      </c>
      <c r="P3570" s="159"/>
      <c r="AP3570" s="190">
        <f t="shared" ref="AP3570:AP3573" si="7954">+D3570</f>
        <v>0</v>
      </c>
      <c r="AQ3570" s="190">
        <f t="shared" si="7942"/>
        <v>0</v>
      </c>
      <c r="AR3570" s="190">
        <f t="shared" si="7943"/>
        <v>0</v>
      </c>
      <c r="AS3570" s="190">
        <f t="shared" si="7944"/>
        <v>0</v>
      </c>
      <c r="AT3570" s="190">
        <f t="shared" si="7945"/>
        <v>0</v>
      </c>
      <c r="AU3570" s="190">
        <f t="shared" si="7946"/>
        <v>0</v>
      </c>
      <c r="AV3570" s="190">
        <f t="shared" si="7947"/>
        <v>0</v>
      </c>
      <c r="AW3570" s="190">
        <f t="shared" si="7948"/>
        <v>0</v>
      </c>
      <c r="AX3570" s="190">
        <f t="shared" si="7949"/>
        <v>0</v>
      </c>
      <c r="AY3570" s="190">
        <f t="shared" si="7950"/>
        <v>0</v>
      </c>
      <c r="AZ3570" s="190">
        <f t="shared" si="7951"/>
        <v>0</v>
      </c>
      <c r="BA3570" s="190">
        <f t="shared" si="7952"/>
        <v>0</v>
      </c>
    </row>
    <row r="3571" spans="1:53" x14ac:dyDescent="0.25">
      <c r="A3571" s="193" t="s">
        <v>119</v>
      </c>
      <c r="B3571" s="379"/>
      <c r="C3571" s="86" t="s">
        <v>242</v>
      </c>
      <c r="D3571" s="87">
        <f>+D3568*D3546</f>
        <v>0</v>
      </c>
      <c r="E3571" s="87">
        <f t="shared" ref="E3571:O3571" si="7955">+E3568*E3546</f>
        <v>0</v>
      </c>
      <c r="F3571" s="87">
        <f t="shared" si="7955"/>
        <v>0</v>
      </c>
      <c r="G3571" s="87">
        <f t="shared" si="7955"/>
        <v>0</v>
      </c>
      <c r="H3571" s="87">
        <f t="shared" si="7955"/>
        <v>0</v>
      </c>
      <c r="I3571" s="87">
        <f t="shared" si="7955"/>
        <v>0</v>
      </c>
      <c r="J3571" s="87">
        <f t="shared" si="7955"/>
        <v>0</v>
      </c>
      <c r="K3571" s="87">
        <f t="shared" si="7955"/>
        <v>0</v>
      </c>
      <c r="L3571" s="87">
        <f t="shared" si="7955"/>
        <v>0</v>
      </c>
      <c r="M3571" s="87">
        <f t="shared" si="7955"/>
        <v>0</v>
      </c>
      <c r="N3571" s="87">
        <f t="shared" si="7955"/>
        <v>0</v>
      </c>
      <c r="O3571" s="159">
        <f t="shared" si="7955"/>
        <v>0</v>
      </c>
      <c r="P3571" s="159"/>
      <c r="AP3571" s="190">
        <f t="shared" si="7954"/>
        <v>0</v>
      </c>
      <c r="AQ3571" s="190">
        <f t="shared" si="7942"/>
        <v>0</v>
      </c>
      <c r="AR3571" s="190">
        <f t="shared" si="7943"/>
        <v>0</v>
      </c>
      <c r="AS3571" s="190">
        <f t="shared" si="7944"/>
        <v>0</v>
      </c>
      <c r="AT3571" s="190">
        <f t="shared" si="7945"/>
        <v>0</v>
      </c>
      <c r="AU3571" s="190">
        <f t="shared" si="7946"/>
        <v>0</v>
      </c>
      <c r="AV3571" s="190">
        <f t="shared" si="7947"/>
        <v>0</v>
      </c>
      <c r="AW3571" s="190">
        <f t="shared" si="7948"/>
        <v>0</v>
      </c>
      <c r="AX3571" s="190">
        <f t="shared" si="7949"/>
        <v>0</v>
      </c>
      <c r="AY3571" s="190">
        <f t="shared" si="7950"/>
        <v>0</v>
      </c>
      <c r="AZ3571" s="190">
        <f t="shared" si="7951"/>
        <v>0</v>
      </c>
      <c r="BA3571" s="190">
        <f t="shared" si="7952"/>
        <v>0</v>
      </c>
    </row>
    <row r="3572" spans="1:53" x14ac:dyDescent="0.25">
      <c r="A3572" s="193" t="s">
        <v>119</v>
      </c>
      <c r="B3572" s="379"/>
      <c r="C3572" s="86" t="s">
        <v>243</v>
      </c>
      <c r="D3572" s="87">
        <f>+D3568*D3547</f>
        <v>0</v>
      </c>
      <c r="E3572" s="87">
        <f t="shared" ref="E3572:O3572" si="7956">+E3568*E3547</f>
        <v>0</v>
      </c>
      <c r="F3572" s="87">
        <f t="shared" si="7956"/>
        <v>0</v>
      </c>
      <c r="G3572" s="87">
        <f t="shared" si="7956"/>
        <v>0</v>
      </c>
      <c r="H3572" s="87">
        <f t="shared" si="7956"/>
        <v>0</v>
      </c>
      <c r="I3572" s="87">
        <f t="shared" si="7956"/>
        <v>0</v>
      </c>
      <c r="J3572" s="87">
        <f t="shared" si="7956"/>
        <v>0</v>
      </c>
      <c r="K3572" s="87">
        <f t="shared" si="7956"/>
        <v>0</v>
      </c>
      <c r="L3572" s="87">
        <f t="shared" si="7956"/>
        <v>0</v>
      </c>
      <c r="M3572" s="87">
        <f t="shared" si="7956"/>
        <v>0</v>
      </c>
      <c r="N3572" s="87">
        <f t="shared" si="7956"/>
        <v>0</v>
      </c>
      <c r="O3572" s="159">
        <f t="shared" si="7956"/>
        <v>0</v>
      </c>
      <c r="P3572" s="159"/>
      <c r="AP3572" s="190">
        <f t="shared" si="7954"/>
        <v>0</v>
      </c>
      <c r="AQ3572" s="190">
        <f t="shared" si="7942"/>
        <v>0</v>
      </c>
      <c r="AR3572" s="190">
        <f t="shared" si="7943"/>
        <v>0</v>
      </c>
      <c r="AS3572" s="190">
        <f t="shared" si="7944"/>
        <v>0</v>
      </c>
      <c r="AT3572" s="190">
        <f t="shared" si="7945"/>
        <v>0</v>
      </c>
      <c r="AU3572" s="190">
        <f t="shared" si="7946"/>
        <v>0</v>
      </c>
      <c r="AV3572" s="190">
        <f t="shared" si="7947"/>
        <v>0</v>
      </c>
      <c r="AW3572" s="190">
        <f t="shared" si="7948"/>
        <v>0</v>
      </c>
      <c r="AX3572" s="190">
        <f t="shared" si="7949"/>
        <v>0</v>
      </c>
      <c r="AY3572" s="190">
        <f t="shared" si="7950"/>
        <v>0</v>
      </c>
      <c r="AZ3572" s="190">
        <f t="shared" si="7951"/>
        <v>0</v>
      </c>
      <c r="BA3572" s="190">
        <f t="shared" si="7952"/>
        <v>0</v>
      </c>
    </row>
    <row r="3573" spans="1:53" ht="15.75" thickBot="1" x14ac:dyDescent="0.3">
      <c r="A3573" s="193" t="s">
        <v>119</v>
      </c>
      <c r="B3573" s="379"/>
      <c r="C3573" s="96" t="s">
        <v>244</v>
      </c>
      <c r="D3573" s="251">
        <f>+D3568*D3548</f>
        <v>0</v>
      </c>
      <c r="E3573" s="251">
        <f t="shared" ref="E3573:O3573" si="7957">+E3568*E3548</f>
        <v>0</v>
      </c>
      <c r="F3573" s="251">
        <f t="shared" si="7957"/>
        <v>0</v>
      </c>
      <c r="G3573" s="251">
        <f t="shared" si="7957"/>
        <v>0</v>
      </c>
      <c r="H3573" s="251">
        <f t="shared" si="7957"/>
        <v>0</v>
      </c>
      <c r="I3573" s="251">
        <f t="shared" si="7957"/>
        <v>0</v>
      </c>
      <c r="J3573" s="251">
        <f t="shared" si="7957"/>
        <v>0</v>
      </c>
      <c r="K3573" s="251">
        <f t="shared" si="7957"/>
        <v>0</v>
      </c>
      <c r="L3573" s="251">
        <f t="shared" si="7957"/>
        <v>0</v>
      </c>
      <c r="M3573" s="251">
        <f t="shared" si="7957"/>
        <v>0</v>
      </c>
      <c r="N3573" s="251">
        <f t="shared" si="7957"/>
        <v>0</v>
      </c>
      <c r="O3573" s="251">
        <f t="shared" si="7957"/>
        <v>0</v>
      </c>
      <c r="P3573" s="169">
        <f t="shared" si="7941"/>
        <v>0</v>
      </c>
      <c r="AP3573" s="190">
        <f t="shared" si="7954"/>
        <v>0</v>
      </c>
      <c r="AQ3573" s="190">
        <f t="shared" si="7942"/>
        <v>0</v>
      </c>
      <c r="AR3573" s="190">
        <f t="shared" si="7943"/>
        <v>0</v>
      </c>
      <c r="AS3573" s="190">
        <f t="shared" si="7944"/>
        <v>0</v>
      </c>
      <c r="AT3573" s="190">
        <f t="shared" si="7945"/>
        <v>0</v>
      </c>
      <c r="AU3573" s="190">
        <f t="shared" si="7946"/>
        <v>0</v>
      </c>
      <c r="AV3573" s="190">
        <f t="shared" si="7947"/>
        <v>0</v>
      </c>
      <c r="AW3573" s="190">
        <f t="shared" si="7948"/>
        <v>0</v>
      </c>
      <c r="AX3573" s="190">
        <f t="shared" si="7949"/>
        <v>0</v>
      </c>
      <c r="AY3573" s="190">
        <f t="shared" si="7950"/>
        <v>0</v>
      </c>
      <c r="AZ3573" s="190">
        <f t="shared" si="7951"/>
        <v>0</v>
      </c>
      <c r="BA3573" s="190">
        <f t="shared" si="7952"/>
        <v>0</v>
      </c>
    </row>
    <row r="3574" spans="1:53" x14ac:dyDescent="0.25">
      <c r="A3574" s="193" t="s">
        <v>119</v>
      </c>
      <c r="B3574" s="379"/>
      <c r="C3574" s="99" t="s">
        <v>245</v>
      </c>
      <c r="D3574" s="100">
        <f>+IFERROR(D3537/D3556/30,0)</f>
        <v>0</v>
      </c>
      <c r="E3574" s="100">
        <f t="shared" ref="E3574:O3574" si="7958">+IFERROR(E3537/E3556/30,0)</f>
        <v>0</v>
      </c>
      <c r="F3574" s="100">
        <f t="shared" si="7958"/>
        <v>0</v>
      </c>
      <c r="G3574" s="100">
        <f t="shared" si="7958"/>
        <v>0</v>
      </c>
      <c r="H3574" s="100">
        <f t="shared" si="7958"/>
        <v>0</v>
      </c>
      <c r="I3574" s="100">
        <f t="shared" si="7958"/>
        <v>0</v>
      </c>
      <c r="J3574" s="100">
        <f t="shared" si="7958"/>
        <v>0</v>
      </c>
      <c r="K3574" s="100">
        <f t="shared" si="7958"/>
        <v>0</v>
      </c>
      <c r="L3574" s="100">
        <f t="shared" si="7958"/>
        <v>0</v>
      </c>
      <c r="M3574" s="100">
        <f t="shared" si="7958"/>
        <v>0</v>
      </c>
      <c r="N3574" s="100">
        <f t="shared" si="7958"/>
        <v>0</v>
      </c>
      <c r="O3574" s="167">
        <f t="shared" si="7958"/>
        <v>0</v>
      </c>
      <c r="P3574" s="167">
        <f t="shared" si="7941"/>
        <v>0</v>
      </c>
    </row>
    <row r="3575" spans="1:53" x14ac:dyDescent="0.25">
      <c r="A3575" s="193" t="s">
        <v>119</v>
      </c>
      <c r="B3575" s="379"/>
      <c r="C3575" s="86" t="s">
        <v>246</v>
      </c>
      <c r="D3575" s="266">
        <f t="shared" ref="D3575:O3575" si="7959">+IFERROR(D3538/D3557/30,0)</f>
        <v>0</v>
      </c>
      <c r="E3575" s="266">
        <f t="shared" si="7959"/>
        <v>0</v>
      </c>
      <c r="F3575" s="266">
        <f t="shared" si="7959"/>
        <v>0</v>
      </c>
      <c r="G3575" s="266">
        <f t="shared" si="7959"/>
        <v>0</v>
      </c>
      <c r="H3575" s="266">
        <f t="shared" si="7959"/>
        <v>0</v>
      </c>
      <c r="I3575" s="266">
        <f t="shared" si="7959"/>
        <v>0</v>
      </c>
      <c r="J3575" s="266">
        <f t="shared" si="7959"/>
        <v>0</v>
      </c>
      <c r="K3575" s="266">
        <f t="shared" si="7959"/>
        <v>0</v>
      </c>
      <c r="L3575" s="266">
        <f t="shared" si="7959"/>
        <v>0</v>
      </c>
      <c r="M3575" s="266">
        <f t="shared" si="7959"/>
        <v>0</v>
      </c>
      <c r="N3575" s="266">
        <f t="shared" si="7959"/>
        <v>0</v>
      </c>
      <c r="O3575" s="267">
        <f t="shared" si="7959"/>
        <v>0</v>
      </c>
      <c r="P3575" s="159">
        <f t="shared" si="7941"/>
        <v>0</v>
      </c>
    </row>
    <row r="3576" spans="1:53" x14ac:dyDescent="0.25">
      <c r="A3576" s="193" t="s">
        <v>119</v>
      </c>
      <c r="B3576" s="379"/>
      <c r="C3576" s="86" t="s">
        <v>247</v>
      </c>
      <c r="D3576" s="266">
        <f t="shared" ref="D3576:O3576" si="7960">+IFERROR(D3539/D3558/30,0)</f>
        <v>0</v>
      </c>
      <c r="E3576" s="266">
        <f t="shared" si="7960"/>
        <v>0</v>
      </c>
      <c r="F3576" s="266">
        <f t="shared" si="7960"/>
        <v>0</v>
      </c>
      <c r="G3576" s="266">
        <f t="shared" si="7960"/>
        <v>0</v>
      </c>
      <c r="H3576" s="266">
        <f t="shared" si="7960"/>
        <v>0</v>
      </c>
      <c r="I3576" s="266">
        <f t="shared" si="7960"/>
        <v>0</v>
      </c>
      <c r="J3576" s="266">
        <f t="shared" si="7960"/>
        <v>0</v>
      </c>
      <c r="K3576" s="266">
        <f t="shared" si="7960"/>
        <v>0</v>
      </c>
      <c r="L3576" s="266">
        <f t="shared" si="7960"/>
        <v>0</v>
      </c>
      <c r="M3576" s="266">
        <f t="shared" si="7960"/>
        <v>0</v>
      </c>
      <c r="N3576" s="266">
        <f t="shared" si="7960"/>
        <v>0</v>
      </c>
      <c r="O3576" s="267">
        <f t="shared" si="7960"/>
        <v>0</v>
      </c>
      <c r="P3576" s="159">
        <f t="shared" si="7941"/>
        <v>0</v>
      </c>
    </row>
    <row r="3577" spans="1:53" x14ac:dyDescent="0.25">
      <c r="A3577" s="193" t="s">
        <v>119</v>
      </c>
      <c r="B3577" s="379"/>
      <c r="C3577" s="86" t="s">
        <v>248</v>
      </c>
      <c r="D3577" s="266">
        <f t="shared" ref="D3577:O3577" si="7961">+IFERROR(D3540/D3559/30,0)</f>
        <v>0</v>
      </c>
      <c r="E3577" s="266">
        <f t="shared" si="7961"/>
        <v>0</v>
      </c>
      <c r="F3577" s="266">
        <f t="shared" si="7961"/>
        <v>0</v>
      </c>
      <c r="G3577" s="266">
        <f t="shared" si="7961"/>
        <v>0</v>
      </c>
      <c r="H3577" s="266">
        <f t="shared" si="7961"/>
        <v>0</v>
      </c>
      <c r="I3577" s="266">
        <f t="shared" si="7961"/>
        <v>0</v>
      </c>
      <c r="J3577" s="266">
        <f t="shared" si="7961"/>
        <v>0</v>
      </c>
      <c r="K3577" s="266">
        <f t="shared" si="7961"/>
        <v>0</v>
      </c>
      <c r="L3577" s="266">
        <f t="shared" si="7961"/>
        <v>0</v>
      </c>
      <c r="M3577" s="266">
        <f t="shared" si="7961"/>
        <v>0</v>
      </c>
      <c r="N3577" s="266">
        <f t="shared" si="7961"/>
        <v>0</v>
      </c>
      <c r="O3577" s="267">
        <f t="shared" si="7961"/>
        <v>0</v>
      </c>
      <c r="P3577" s="159">
        <f t="shared" si="7941"/>
        <v>0</v>
      </c>
    </row>
    <row r="3578" spans="1:53" x14ac:dyDescent="0.25">
      <c r="A3578" s="193" t="s">
        <v>119</v>
      </c>
      <c r="B3578" s="379"/>
      <c r="C3578" s="86" t="s">
        <v>249</v>
      </c>
      <c r="D3578" s="87">
        <f t="shared" ref="D3578:O3578" si="7962">+IFERROR(D3541/D3560/30,0)</f>
        <v>0</v>
      </c>
      <c r="E3578" s="87">
        <f t="shared" si="7962"/>
        <v>0</v>
      </c>
      <c r="F3578" s="87">
        <f t="shared" si="7962"/>
        <v>0</v>
      </c>
      <c r="G3578" s="87">
        <f t="shared" si="7962"/>
        <v>0</v>
      </c>
      <c r="H3578" s="87">
        <f t="shared" si="7962"/>
        <v>0</v>
      </c>
      <c r="I3578" s="87">
        <f t="shared" si="7962"/>
        <v>0</v>
      </c>
      <c r="J3578" s="87">
        <f t="shared" si="7962"/>
        <v>0</v>
      </c>
      <c r="K3578" s="87">
        <f t="shared" si="7962"/>
        <v>0</v>
      </c>
      <c r="L3578" s="87">
        <f t="shared" si="7962"/>
        <v>0</v>
      </c>
      <c r="M3578" s="87">
        <f t="shared" si="7962"/>
        <v>0</v>
      </c>
      <c r="N3578" s="87">
        <f t="shared" si="7962"/>
        <v>0</v>
      </c>
      <c r="O3578" s="159">
        <f t="shared" si="7962"/>
        <v>0</v>
      </c>
      <c r="P3578" s="159">
        <f t="shared" si="7941"/>
        <v>0</v>
      </c>
    </row>
    <row r="3579" spans="1:53" ht="15.75" thickBot="1" x14ac:dyDescent="0.3">
      <c r="A3579" s="193" t="s">
        <v>119</v>
      </c>
      <c r="B3579" s="379"/>
      <c r="C3579" s="96" t="s">
        <v>250</v>
      </c>
      <c r="D3579" s="168">
        <f t="shared" ref="D3579:O3579" si="7963">+IFERROR(D3542/D3561/30,0)</f>
        <v>0</v>
      </c>
      <c r="E3579" s="168">
        <f t="shared" si="7963"/>
        <v>0</v>
      </c>
      <c r="F3579" s="168">
        <f t="shared" si="7963"/>
        <v>0</v>
      </c>
      <c r="G3579" s="168">
        <f t="shared" si="7963"/>
        <v>0</v>
      </c>
      <c r="H3579" s="168">
        <f t="shared" si="7963"/>
        <v>0</v>
      </c>
      <c r="I3579" s="168">
        <f t="shared" si="7963"/>
        <v>0</v>
      </c>
      <c r="J3579" s="168">
        <f t="shared" si="7963"/>
        <v>0</v>
      </c>
      <c r="K3579" s="168">
        <f t="shared" si="7963"/>
        <v>0</v>
      </c>
      <c r="L3579" s="168">
        <f t="shared" si="7963"/>
        <v>0</v>
      </c>
      <c r="M3579" s="168">
        <f t="shared" si="7963"/>
        <v>0</v>
      </c>
      <c r="N3579" s="168">
        <f t="shared" si="7963"/>
        <v>0</v>
      </c>
      <c r="O3579" s="169">
        <f t="shared" si="7963"/>
        <v>0</v>
      </c>
      <c r="P3579" s="169">
        <f t="shared" si="7941"/>
        <v>0</v>
      </c>
    </row>
    <row r="3580" spans="1:53" ht="15.75" thickBot="1" x14ac:dyDescent="0.3">
      <c r="A3580" s="193" t="s">
        <v>119</v>
      </c>
      <c r="B3580" s="379"/>
      <c r="C3580" s="183" t="s">
        <v>13</v>
      </c>
      <c r="D3580" s="72">
        <v>30</v>
      </c>
      <c r="E3580" s="72">
        <v>30</v>
      </c>
      <c r="F3580" s="72">
        <v>30</v>
      </c>
      <c r="G3580" s="72">
        <v>0</v>
      </c>
      <c r="H3580" s="72">
        <v>33.121560393413624</v>
      </c>
      <c r="I3580" s="72">
        <v>33.18421323453741</v>
      </c>
      <c r="J3580" s="72">
        <v>33</v>
      </c>
      <c r="K3580" s="72">
        <v>16.918000292815897</v>
      </c>
      <c r="L3580" s="72">
        <f>((45*0.63)+(20*0.37))</f>
        <v>35.75</v>
      </c>
      <c r="M3580" s="72">
        <v>36.24</v>
      </c>
      <c r="N3580" s="72">
        <v>22</v>
      </c>
      <c r="O3580" s="72">
        <v>22</v>
      </c>
      <c r="P3580" s="184"/>
    </row>
    <row r="3581" spans="1:53" x14ac:dyDescent="0.25">
      <c r="A3581" s="193" t="s">
        <v>119</v>
      </c>
      <c r="B3581" s="379"/>
      <c r="C3581" s="99" t="s">
        <v>4</v>
      </c>
      <c r="D3581" s="100">
        <f>+D3574/D3580*30</f>
        <v>0</v>
      </c>
      <c r="E3581" s="100">
        <f t="shared" ref="E3581" si="7964">+E3574/E3580*30</f>
        <v>0</v>
      </c>
      <c r="F3581" s="100">
        <f t="shared" ref="F3581" si="7965">+F3574/F3580*30</f>
        <v>0</v>
      </c>
      <c r="G3581" s="100" t="e">
        <f t="shared" ref="G3581" si="7966">+G3574/G3580*30</f>
        <v>#DIV/0!</v>
      </c>
      <c r="H3581" s="100">
        <f t="shared" ref="H3581" si="7967">+H3574/H3580*30</f>
        <v>0</v>
      </c>
      <c r="I3581" s="100">
        <f t="shared" ref="I3581" si="7968">+I3574/I3580*30</f>
        <v>0</v>
      </c>
      <c r="J3581" s="100">
        <f t="shared" ref="J3581" si="7969">+J3574/J3580*30</f>
        <v>0</v>
      </c>
      <c r="K3581" s="100">
        <f t="shared" ref="K3581" si="7970">+K3574/K3580*30</f>
        <v>0</v>
      </c>
      <c r="L3581" s="100">
        <f t="shared" ref="L3581" si="7971">+L3574/L3580*30</f>
        <v>0</v>
      </c>
      <c r="M3581" s="100">
        <f t="shared" ref="M3581" si="7972">+M3574/M3580*30</f>
        <v>0</v>
      </c>
      <c r="N3581" s="100">
        <f t="shared" ref="N3581" si="7973">+N3574/N3580*30</f>
        <v>0</v>
      </c>
      <c r="O3581" s="167">
        <f t="shared" ref="O3581" si="7974">+O3574/O3580*30</f>
        <v>0</v>
      </c>
      <c r="P3581" s="167" t="e">
        <f>SUM(D3581:O3581)</f>
        <v>#DIV/0!</v>
      </c>
    </row>
    <row r="3582" spans="1:53" x14ac:dyDescent="0.25">
      <c r="A3582" s="193" t="s">
        <v>119</v>
      </c>
      <c r="B3582" s="379"/>
      <c r="C3582" s="86" t="s">
        <v>216</v>
      </c>
      <c r="D3582" s="87">
        <f>+D3575/D3580*30</f>
        <v>0</v>
      </c>
      <c r="E3582" s="87">
        <f t="shared" ref="E3582:O3582" si="7975">+E3575/E3580*30</f>
        <v>0</v>
      </c>
      <c r="F3582" s="87">
        <f t="shared" si="7975"/>
        <v>0</v>
      </c>
      <c r="G3582" s="87" t="e">
        <f t="shared" si="7975"/>
        <v>#DIV/0!</v>
      </c>
      <c r="H3582" s="87">
        <f t="shared" si="7975"/>
        <v>0</v>
      </c>
      <c r="I3582" s="87">
        <f t="shared" si="7975"/>
        <v>0</v>
      </c>
      <c r="J3582" s="87">
        <f t="shared" si="7975"/>
        <v>0</v>
      </c>
      <c r="K3582" s="87">
        <f t="shared" si="7975"/>
        <v>0</v>
      </c>
      <c r="L3582" s="87">
        <f t="shared" si="7975"/>
        <v>0</v>
      </c>
      <c r="M3582" s="87">
        <f t="shared" si="7975"/>
        <v>0</v>
      </c>
      <c r="N3582" s="87">
        <f t="shared" si="7975"/>
        <v>0</v>
      </c>
      <c r="O3582" s="159">
        <f t="shared" si="7975"/>
        <v>0</v>
      </c>
      <c r="P3582" s="159" t="e">
        <f t="shared" ref="P3582:P3586" si="7976">SUM(D3582:O3582)</f>
        <v>#DIV/0!</v>
      </c>
    </row>
    <row r="3583" spans="1:53" x14ac:dyDescent="0.25">
      <c r="A3583" s="193" t="s">
        <v>119</v>
      </c>
      <c r="B3583" s="379"/>
      <c r="C3583" s="86" t="s">
        <v>217</v>
      </c>
      <c r="D3583" s="87">
        <f>+D3576/D3580*30</f>
        <v>0</v>
      </c>
      <c r="E3583" s="87">
        <f t="shared" ref="E3583:O3583" si="7977">+E3576/E3580*30</f>
        <v>0</v>
      </c>
      <c r="F3583" s="87">
        <f t="shared" si="7977"/>
        <v>0</v>
      </c>
      <c r="G3583" s="87" t="e">
        <f t="shared" si="7977"/>
        <v>#DIV/0!</v>
      </c>
      <c r="H3583" s="87">
        <f t="shared" si="7977"/>
        <v>0</v>
      </c>
      <c r="I3583" s="87">
        <f t="shared" si="7977"/>
        <v>0</v>
      </c>
      <c r="J3583" s="87">
        <f t="shared" si="7977"/>
        <v>0</v>
      </c>
      <c r="K3583" s="87">
        <f t="shared" si="7977"/>
        <v>0</v>
      </c>
      <c r="L3583" s="87">
        <f t="shared" si="7977"/>
        <v>0</v>
      </c>
      <c r="M3583" s="87">
        <f t="shared" si="7977"/>
        <v>0</v>
      </c>
      <c r="N3583" s="87">
        <f t="shared" si="7977"/>
        <v>0</v>
      </c>
      <c r="O3583" s="159">
        <f t="shared" si="7977"/>
        <v>0</v>
      </c>
      <c r="P3583" s="159"/>
    </row>
    <row r="3584" spans="1:53" x14ac:dyDescent="0.25">
      <c r="A3584" s="193" t="s">
        <v>119</v>
      </c>
      <c r="B3584" s="379"/>
      <c r="C3584" s="86" t="s">
        <v>218</v>
      </c>
      <c r="D3584" s="87">
        <f>+D3577/D3580*30</f>
        <v>0</v>
      </c>
      <c r="E3584" s="87">
        <f t="shared" ref="E3584:O3584" si="7978">+E3577/E3580*30</f>
        <v>0</v>
      </c>
      <c r="F3584" s="87">
        <f t="shared" si="7978"/>
        <v>0</v>
      </c>
      <c r="G3584" s="87" t="e">
        <f t="shared" si="7978"/>
        <v>#DIV/0!</v>
      </c>
      <c r="H3584" s="87">
        <f t="shared" si="7978"/>
        <v>0</v>
      </c>
      <c r="I3584" s="87">
        <f t="shared" si="7978"/>
        <v>0</v>
      </c>
      <c r="J3584" s="87">
        <f t="shared" si="7978"/>
        <v>0</v>
      </c>
      <c r="K3584" s="87">
        <f t="shared" si="7978"/>
        <v>0</v>
      </c>
      <c r="L3584" s="87">
        <f t="shared" si="7978"/>
        <v>0</v>
      </c>
      <c r="M3584" s="87">
        <f t="shared" si="7978"/>
        <v>0</v>
      </c>
      <c r="N3584" s="87">
        <f t="shared" si="7978"/>
        <v>0</v>
      </c>
      <c r="O3584" s="159">
        <f t="shared" si="7978"/>
        <v>0</v>
      </c>
      <c r="P3584" s="159"/>
    </row>
    <row r="3585" spans="1:16" x14ac:dyDescent="0.25">
      <c r="A3585" s="193" t="s">
        <v>119</v>
      </c>
      <c r="B3585" s="379"/>
      <c r="C3585" s="86" t="s">
        <v>219</v>
      </c>
      <c r="D3585" s="87">
        <f>+D3578/D3580*30</f>
        <v>0</v>
      </c>
      <c r="E3585" s="87">
        <f t="shared" ref="E3585:O3585" si="7979">+E3578/E3580*30</f>
        <v>0</v>
      </c>
      <c r="F3585" s="87">
        <f t="shared" si="7979"/>
        <v>0</v>
      </c>
      <c r="G3585" s="87" t="e">
        <f t="shared" si="7979"/>
        <v>#DIV/0!</v>
      </c>
      <c r="H3585" s="87">
        <f t="shared" si="7979"/>
        <v>0</v>
      </c>
      <c r="I3585" s="87">
        <f t="shared" si="7979"/>
        <v>0</v>
      </c>
      <c r="J3585" s="87">
        <f t="shared" si="7979"/>
        <v>0</v>
      </c>
      <c r="K3585" s="87">
        <f t="shared" si="7979"/>
        <v>0</v>
      </c>
      <c r="L3585" s="87">
        <f t="shared" si="7979"/>
        <v>0</v>
      </c>
      <c r="M3585" s="87">
        <f t="shared" si="7979"/>
        <v>0</v>
      </c>
      <c r="N3585" s="87">
        <f t="shared" si="7979"/>
        <v>0</v>
      </c>
      <c r="O3585" s="159">
        <f t="shared" si="7979"/>
        <v>0</v>
      </c>
      <c r="P3585" s="159"/>
    </row>
    <row r="3586" spans="1:16" ht="15.75" thickBot="1" x14ac:dyDescent="0.3">
      <c r="A3586" s="193" t="s">
        <v>119</v>
      </c>
      <c r="B3586" s="379"/>
      <c r="C3586" s="96" t="s">
        <v>238</v>
      </c>
      <c r="D3586" s="168">
        <f>+D3579/D3580*30</f>
        <v>0</v>
      </c>
      <c r="E3586" s="168">
        <f t="shared" ref="E3586:O3586" si="7980">+E3579/E3580*30</f>
        <v>0</v>
      </c>
      <c r="F3586" s="168">
        <f t="shared" si="7980"/>
        <v>0</v>
      </c>
      <c r="G3586" s="168" t="e">
        <f t="shared" si="7980"/>
        <v>#DIV/0!</v>
      </c>
      <c r="H3586" s="168">
        <f t="shared" si="7980"/>
        <v>0</v>
      </c>
      <c r="I3586" s="168">
        <f t="shared" si="7980"/>
        <v>0</v>
      </c>
      <c r="J3586" s="168">
        <f t="shared" si="7980"/>
        <v>0</v>
      </c>
      <c r="K3586" s="168">
        <f t="shared" si="7980"/>
        <v>0</v>
      </c>
      <c r="L3586" s="168">
        <f t="shared" si="7980"/>
        <v>0</v>
      </c>
      <c r="M3586" s="168">
        <f t="shared" si="7980"/>
        <v>0</v>
      </c>
      <c r="N3586" s="168">
        <f t="shared" si="7980"/>
        <v>0</v>
      </c>
      <c r="O3586" s="169">
        <f t="shared" si="7980"/>
        <v>0</v>
      </c>
      <c r="P3586" s="169" t="e">
        <f t="shared" si="7976"/>
        <v>#DIV/0!</v>
      </c>
    </row>
    <row r="3587" spans="1:16" x14ac:dyDescent="0.25">
      <c r="A3587" s="193" t="s">
        <v>119</v>
      </c>
      <c r="B3587" s="379"/>
      <c r="C3587" s="76" t="s">
        <v>8</v>
      </c>
      <c r="D3587" s="170">
        <f t="shared" ref="D3587:O3587" si="7981">+D3556/D3550</f>
        <v>2.2066870550521522</v>
      </c>
      <c r="E3587" s="170">
        <f t="shared" si="7981"/>
        <v>2.2185009405903697</v>
      </c>
      <c r="F3587" s="170">
        <f t="shared" si="7981"/>
        <v>2.2185009405903702</v>
      </c>
      <c r="G3587" s="170">
        <f t="shared" si="7981"/>
        <v>2.2557503256991489</v>
      </c>
      <c r="H3587" s="170">
        <f t="shared" si="7981"/>
        <v>2.2557503256991485</v>
      </c>
      <c r="I3587" s="170">
        <f t="shared" si="7981"/>
        <v>2.2557503256991489</v>
      </c>
      <c r="J3587" s="170">
        <f t="shared" si="7981"/>
        <v>1.9186851630782589</v>
      </c>
      <c r="K3587" s="170">
        <f t="shared" si="7981"/>
        <v>1.9150805524335663</v>
      </c>
      <c r="L3587" s="170">
        <f t="shared" si="7981"/>
        <v>2.0935605455513793</v>
      </c>
      <c r="M3587" s="170">
        <f t="shared" si="7981"/>
        <v>2.1977783922938654</v>
      </c>
      <c r="N3587" s="170">
        <f t="shared" si="7981"/>
        <v>2.2427355053812983</v>
      </c>
      <c r="O3587" s="171">
        <f t="shared" si="7981"/>
        <v>2.2689650625911866</v>
      </c>
      <c r="P3587" s="171"/>
    </row>
    <row r="3588" spans="1:16" x14ac:dyDescent="0.25">
      <c r="A3588" s="193" t="s">
        <v>119</v>
      </c>
      <c r="B3588" s="379"/>
      <c r="C3588" s="77" t="s">
        <v>6</v>
      </c>
      <c r="D3588" s="172">
        <f>+VLOOKUP(D3536,Conversion!$B$33:$N$71,(MATCH('Measured TV opt-pt'!D3535,butget_aylar_opt,0)+1),0)</f>
        <v>2.4837898446455311</v>
      </c>
      <c r="E3588" s="172">
        <f>+VLOOKUP(E3536,Conversion!$B$33:$N$71,(MATCH('Measured TV opt-pt'!E3535,butget_aylar_opt,0)+1),0)</f>
        <v>2.558570560634561</v>
      </c>
      <c r="F3588" s="172">
        <f>+VLOOKUP(F3536,Conversion!$B$33:$N$71,(MATCH('Measured TV opt-pt'!F3535,butget_aylar_opt,0)+1),0)</f>
        <v>2.558570560634561</v>
      </c>
      <c r="G3588" s="172">
        <f>+VLOOKUP(G3536,Conversion!$B$33:$N$71,(MATCH('Measured TV opt-pt'!G3535,butget_aylar_opt,0)+1),0)</f>
        <v>2.6413993026674745</v>
      </c>
      <c r="H3588" s="172">
        <f>+VLOOKUP(H3536,Conversion!$B$33:$N$71,(MATCH('Measured TV opt-pt'!H3535,butget_aylar_opt,0)+1),0)</f>
        <v>2.6413993026674745</v>
      </c>
      <c r="I3588" s="172">
        <f>+VLOOKUP(I3536,Conversion!$B$33:$N$71,(MATCH('Measured TV opt-pt'!I3535,butget_aylar_opt,0)+1),0)</f>
        <v>2.6413993026674745</v>
      </c>
      <c r="J3588" s="172">
        <f>+VLOOKUP(J3536,Conversion!$B$33:$N$71,(MATCH('Measured TV opt-pt'!J3535,butget_aylar_opt,0)+1),0)</f>
        <v>2.107599246325496</v>
      </c>
      <c r="K3588" s="172">
        <f>+VLOOKUP(K3536,Conversion!$B$33:$N$71,(MATCH('Measured TV opt-pt'!K3535,butget_aylar_opt,0)+1),0)</f>
        <v>2.107599246325496</v>
      </c>
      <c r="L3588" s="172">
        <f>+VLOOKUP(L3536,Conversion!$B$33:$N$71,(MATCH('Measured TV opt-pt'!L3535,butget_aylar_opt,0)+1),0)</f>
        <v>2.3191618123179758</v>
      </c>
      <c r="M3588" s="172">
        <f>+VLOOKUP(M3536,Conversion!$B$33:$N$71,(MATCH('Measured TV opt-pt'!M3535,butget_aylar_opt,0)+1),0)</f>
        <v>2.4837898446455311</v>
      </c>
      <c r="N3588" s="172">
        <f>+VLOOKUP(N3536,Conversion!$B$33:$N$71,(MATCH('Measured TV opt-pt'!N3535,butget_aylar_opt,0)+1),0)</f>
        <v>2.4837898446455311</v>
      </c>
      <c r="O3588" s="173">
        <f>+VLOOKUP(O3536,Conversion!$B$33:$N$71,(MATCH('Measured TV opt-pt'!O3535,butget_aylar_opt,0)+1),0)</f>
        <v>2.4837898446455311</v>
      </c>
      <c r="P3588" s="173"/>
    </row>
    <row r="3589" spans="1:16" ht="15.75" thickBot="1" x14ac:dyDescent="0.3">
      <c r="A3589" s="193" t="s">
        <v>119</v>
      </c>
      <c r="B3589" s="380"/>
      <c r="C3589" s="96" t="s">
        <v>7</v>
      </c>
      <c r="D3589" s="172">
        <f>+VLOOKUP(D3536,Conversion!$B$74:$N$112,(MATCH('Measured TV opt-pt'!D3535,budget_aylar_pt,0)+1),0)</f>
        <v>1.8540107773878516</v>
      </c>
      <c r="E3589" s="172">
        <f>+VLOOKUP(E3536,Conversion!$B$74:$N$112,(MATCH('Measured TV opt-pt'!E3535,budget_aylar_pt,0)+1),0)</f>
        <v>1.7856850605341275</v>
      </c>
      <c r="F3589" s="172">
        <f>+VLOOKUP(F3536,Conversion!$B$74:$N$112,(MATCH('Measured TV opt-pt'!F3535,budget_aylar_pt,0)+1),0)</f>
        <v>1.7856850605341275</v>
      </c>
      <c r="G3589" s="172">
        <f>+VLOOKUP(G3536,Conversion!$B$74:$N$112,(MATCH('Measured TV opt-pt'!G3535,budget_aylar_pt,0)+1),0)</f>
        <v>1.837963933983463</v>
      </c>
      <c r="H3589" s="172">
        <f>+VLOOKUP(H3536,Conversion!$B$74:$N$112,(MATCH('Measured TV opt-pt'!H3535,budget_aylar_pt,0)+1),0)</f>
        <v>1.837963933983463</v>
      </c>
      <c r="I3589" s="172">
        <f>+VLOOKUP(I3536,Conversion!$B$74:$N$112,(MATCH('Measured TV opt-pt'!I3535,budget_aylar_pt,0)+1),0)</f>
        <v>1.837963933983463</v>
      </c>
      <c r="J3589" s="172">
        <f>+VLOOKUP(J3536,Conversion!$B$74:$N$112,(MATCH('Measured TV opt-pt'!J3535,budget_aylar_pt,0)+1),0)</f>
        <v>1.7140282395604189</v>
      </c>
      <c r="K3589" s="172">
        <f>+VLOOKUP(K3536,Conversion!$B$74:$N$112,(MATCH('Measured TV opt-pt'!K3535,budget_aylar_pt,0)+1),0)</f>
        <v>1.7140282395604189</v>
      </c>
      <c r="L3589" s="172">
        <f>+VLOOKUP(L3536,Conversion!$B$74:$N$112,(MATCH('Measured TV opt-pt'!L3535,budget_aylar_pt,0)+1),0)</f>
        <v>1.8525589746275546</v>
      </c>
      <c r="M3589" s="172">
        <f>+VLOOKUP(M3536,Conversion!$B$74:$N$112,(MATCH('Measured TV opt-pt'!M3535,budget_aylar_pt,0)+1),0)</f>
        <v>1.8540107773878516</v>
      </c>
      <c r="N3589" s="172">
        <f>+VLOOKUP(N3536,Conversion!$B$74:$N$112,(MATCH('Measured TV opt-pt'!N3535,budget_aylar_pt,0)+1),0)</f>
        <v>1.8540107773878516</v>
      </c>
      <c r="O3589" s="173">
        <f>+VLOOKUP(O3536,Conversion!$B$74:$N$112,(MATCH('Measured TV opt-pt'!O3535,budget_aylar_pt,0)+1),0)</f>
        <v>1.8540107773878516</v>
      </c>
      <c r="P3589" s="174"/>
    </row>
    <row r="3590" spans="1:16" ht="21.75" thickBot="1" x14ac:dyDescent="0.3">
      <c r="A3590" s="193" t="s">
        <v>119</v>
      </c>
      <c r="B3590" s="240" t="s">
        <v>126</v>
      </c>
      <c r="C3590" s="74" t="s">
        <v>107</v>
      </c>
      <c r="D3590" s="153">
        <v>1</v>
      </c>
      <c r="E3590" s="153">
        <v>2</v>
      </c>
      <c r="F3590" s="153">
        <v>3</v>
      </c>
      <c r="G3590" s="153">
        <v>4</v>
      </c>
      <c r="H3590" s="153">
        <v>5</v>
      </c>
      <c r="I3590" s="153">
        <v>6</v>
      </c>
      <c r="J3590" s="153">
        <v>7</v>
      </c>
      <c r="K3590" s="153">
        <v>8</v>
      </c>
      <c r="L3590" s="153">
        <v>9</v>
      </c>
      <c r="M3590" s="153">
        <v>10</v>
      </c>
      <c r="N3590" s="153">
        <v>11</v>
      </c>
      <c r="O3590" s="153">
        <v>12</v>
      </c>
      <c r="P3590" s="74" t="s">
        <v>127</v>
      </c>
    </row>
    <row r="3591" spans="1:16" ht="15.75" customHeight="1" thickBot="1" x14ac:dyDescent="0.3">
      <c r="A3591" s="193" t="s">
        <v>119</v>
      </c>
      <c r="B3591" s="375" t="s">
        <v>163</v>
      </c>
      <c r="C3591" s="185" t="s">
        <v>33</v>
      </c>
      <c r="D3591" s="186" t="s">
        <v>172</v>
      </c>
      <c r="E3591" s="186" t="s">
        <v>172</v>
      </c>
      <c r="F3591" s="186" t="s">
        <v>172</v>
      </c>
      <c r="G3591" s="186" t="s">
        <v>172</v>
      </c>
      <c r="H3591" s="186" t="s">
        <v>172</v>
      </c>
      <c r="I3591" s="186" t="s">
        <v>172</v>
      </c>
      <c r="J3591" s="186" t="s">
        <v>172</v>
      </c>
      <c r="K3591" s="186" t="s">
        <v>172</v>
      </c>
      <c r="L3591" s="186" t="s">
        <v>172</v>
      </c>
      <c r="M3591" s="186" t="s">
        <v>172</v>
      </c>
      <c r="N3591" s="186" t="s">
        <v>172</v>
      </c>
      <c r="O3591" s="186" t="s">
        <v>172</v>
      </c>
      <c r="P3591" s="188" t="s">
        <v>108</v>
      </c>
    </row>
    <row r="3592" spans="1:16" x14ac:dyDescent="0.25">
      <c r="A3592" s="193" t="s">
        <v>119</v>
      </c>
      <c r="B3592" s="376"/>
      <c r="C3592" s="175" t="s">
        <v>125</v>
      </c>
      <c r="D3592" s="200"/>
      <c r="E3592" s="201"/>
      <c r="F3592" s="201"/>
      <c r="G3592" s="201"/>
      <c r="H3592" s="201"/>
      <c r="I3592" s="201"/>
      <c r="J3592" s="201"/>
      <c r="K3592" s="201"/>
      <c r="L3592" s="201"/>
      <c r="M3592" s="201"/>
      <c r="N3592" s="201"/>
      <c r="O3592" s="176"/>
      <c r="P3592" s="176">
        <f>SUM(D3592:O3592)</f>
        <v>0</v>
      </c>
    </row>
    <row r="3593" spans="1:16" x14ac:dyDescent="0.25">
      <c r="A3593" s="193" t="s">
        <v>119</v>
      </c>
      <c r="B3593" s="376"/>
      <c r="C3593" s="86" t="s">
        <v>1</v>
      </c>
      <c r="D3593" s="87">
        <f>+D3624*D3606*30</f>
        <v>0</v>
      </c>
      <c r="E3593" s="87">
        <f t="shared" ref="E3593:O3593" si="7982">+E3624*E3606*30</f>
        <v>0</v>
      </c>
      <c r="F3593" s="87">
        <f t="shared" si="7982"/>
        <v>0</v>
      </c>
      <c r="G3593" s="87">
        <f t="shared" si="7982"/>
        <v>0</v>
      </c>
      <c r="H3593" s="87">
        <f t="shared" si="7982"/>
        <v>0</v>
      </c>
      <c r="I3593" s="87">
        <f t="shared" si="7982"/>
        <v>0</v>
      </c>
      <c r="J3593" s="87">
        <f t="shared" si="7982"/>
        <v>0</v>
      </c>
      <c r="K3593" s="87">
        <f t="shared" si="7982"/>
        <v>0</v>
      </c>
      <c r="L3593" s="87">
        <f t="shared" si="7982"/>
        <v>0</v>
      </c>
      <c r="M3593" s="87">
        <f t="shared" si="7982"/>
        <v>0</v>
      </c>
      <c r="N3593" s="87">
        <f t="shared" si="7982"/>
        <v>0</v>
      </c>
      <c r="O3593" s="159">
        <f t="shared" si="7982"/>
        <v>0</v>
      </c>
      <c r="P3593" s="159">
        <f t="shared" ref="P3593:P3597" si="7983">SUM(D3593:O3593)</f>
        <v>0</v>
      </c>
    </row>
    <row r="3594" spans="1:16" x14ac:dyDescent="0.25">
      <c r="A3594" s="193" t="s">
        <v>119</v>
      </c>
      <c r="B3594" s="376"/>
      <c r="C3594" s="86" t="s">
        <v>209</v>
      </c>
      <c r="D3594" s="87">
        <f t="shared" ref="D3594:O3597" si="7984">+D3625*D3607*30</f>
        <v>0</v>
      </c>
      <c r="E3594" s="259">
        <f t="shared" si="7984"/>
        <v>0</v>
      </c>
      <c r="F3594" s="259">
        <f t="shared" si="7984"/>
        <v>0</v>
      </c>
      <c r="G3594" s="259">
        <f t="shared" si="7984"/>
        <v>0</v>
      </c>
      <c r="H3594" s="259">
        <f t="shared" si="7984"/>
        <v>0</v>
      </c>
      <c r="I3594" s="259">
        <f t="shared" si="7984"/>
        <v>0</v>
      </c>
      <c r="J3594" s="259">
        <f t="shared" si="7984"/>
        <v>0</v>
      </c>
      <c r="K3594" s="259">
        <f t="shared" si="7984"/>
        <v>0</v>
      </c>
      <c r="L3594" s="259">
        <f t="shared" si="7984"/>
        <v>0</v>
      </c>
      <c r="M3594" s="259">
        <f t="shared" si="7984"/>
        <v>0</v>
      </c>
      <c r="N3594" s="259">
        <f t="shared" si="7984"/>
        <v>0</v>
      </c>
      <c r="O3594" s="260">
        <f t="shared" si="7984"/>
        <v>0</v>
      </c>
      <c r="P3594" s="260"/>
    </row>
    <row r="3595" spans="1:16" x14ac:dyDescent="0.25">
      <c r="A3595" s="193" t="s">
        <v>119</v>
      </c>
      <c r="B3595" s="376"/>
      <c r="C3595" s="86" t="s">
        <v>210</v>
      </c>
      <c r="D3595" s="87">
        <f t="shared" si="7984"/>
        <v>0</v>
      </c>
      <c r="E3595" s="259">
        <f t="shared" si="7984"/>
        <v>0</v>
      </c>
      <c r="F3595" s="259">
        <f t="shared" si="7984"/>
        <v>0</v>
      </c>
      <c r="G3595" s="259">
        <f t="shared" si="7984"/>
        <v>0</v>
      </c>
      <c r="H3595" s="259">
        <f t="shared" si="7984"/>
        <v>0</v>
      </c>
      <c r="I3595" s="259">
        <f t="shared" si="7984"/>
        <v>0</v>
      </c>
      <c r="J3595" s="259">
        <f t="shared" si="7984"/>
        <v>0</v>
      </c>
      <c r="K3595" s="259">
        <f t="shared" si="7984"/>
        <v>0</v>
      </c>
      <c r="L3595" s="259">
        <f t="shared" si="7984"/>
        <v>0</v>
      </c>
      <c r="M3595" s="259">
        <f t="shared" si="7984"/>
        <v>0</v>
      </c>
      <c r="N3595" s="259">
        <f t="shared" si="7984"/>
        <v>0</v>
      </c>
      <c r="O3595" s="260">
        <f t="shared" si="7984"/>
        <v>0</v>
      </c>
      <c r="P3595" s="260"/>
    </row>
    <row r="3596" spans="1:16" x14ac:dyDescent="0.25">
      <c r="A3596" s="193" t="s">
        <v>119</v>
      </c>
      <c r="B3596" s="376"/>
      <c r="C3596" s="86" t="s">
        <v>211</v>
      </c>
      <c r="D3596" s="87">
        <f t="shared" si="7984"/>
        <v>0</v>
      </c>
      <c r="E3596" s="259">
        <f t="shared" si="7984"/>
        <v>0</v>
      </c>
      <c r="F3596" s="259">
        <f t="shared" si="7984"/>
        <v>0</v>
      </c>
      <c r="G3596" s="259">
        <f t="shared" si="7984"/>
        <v>0</v>
      </c>
      <c r="H3596" s="259">
        <f t="shared" si="7984"/>
        <v>0</v>
      </c>
      <c r="I3596" s="259">
        <f t="shared" si="7984"/>
        <v>0</v>
      </c>
      <c r="J3596" s="259">
        <f t="shared" si="7984"/>
        <v>0</v>
      </c>
      <c r="K3596" s="259">
        <f t="shared" si="7984"/>
        <v>0</v>
      </c>
      <c r="L3596" s="259">
        <f t="shared" si="7984"/>
        <v>0</v>
      </c>
      <c r="M3596" s="259">
        <f t="shared" si="7984"/>
        <v>0</v>
      </c>
      <c r="N3596" s="259">
        <f t="shared" si="7984"/>
        <v>0</v>
      </c>
      <c r="O3596" s="260">
        <f t="shared" si="7984"/>
        <v>0</v>
      </c>
      <c r="P3596" s="260"/>
    </row>
    <row r="3597" spans="1:16" ht="15.75" thickBot="1" x14ac:dyDescent="0.3">
      <c r="A3597" s="193" t="s">
        <v>119</v>
      </c>
      <c r="B3597" s="376"/>
      <c r="C3597" s="96" t="s">
        <v>227</v>
      </c>
      <c r="D3597" s="87">
        <f t="shared" si="7984"/>
        <v>0</v>
      </c>
      <c r="E3597" s="90">
        <f t="shared" si="7984"/>
        <v>0</v>
      </c>
      <c r="F3597" s="90">
        <f t="shared" si="7984"/>
        <v>0</v>
      </c>
      <c r="G3597" s="90">
        <f t="shared" si="7984"/>
        <v>0</v>
      </c>
      <c r="H3597" s="90">
        <f t="shared" si="7984"/>
        <v>0</v>
      </c>
      <c r="I3597" s="90">
        <f t="shared" si="7984"/>
        <v>0</v>
      </c>
      <c r="J3597" s="90">
        <f t="shared" si="7984"/>
        <v>0</v>
      </c>
      <c r="K3597" s="90">
        <f t="shared" si="7984"/>
        <v>0</v>
      </c>
      <c r="L3597" s="90">
        <f t="shared" si="7984"/>
        <v>0</v>
      </c>
      <c r="M3597" s="90">
        <f t="shared" si="7984"/>
        <v>0</v>
      </c>
      <c r="N3597" s="90">
        <f t="shared" si="7984"/>
        <v>0</v>
      </c>
      <c r="O3597" s="160">
        <f t="shared" si="7984"/>
        <v>0</v>
      </c>
      <c r="P3597" s="160">
        <f t="shared" si="7983"/>
        <v>0</v>
      </c>
    </row>
    <row r="3598" spans="1:16" ht="15.75" thickBot="1" x14ac:dyDescent="0.3">
      <c r="A3598" s="193" t="s">
        <v>119</v>
      </c>
      <c r="B3598" s="376"/>
      <c r="C3598" s="281" t="s">
        <v>108</v>
      </c>
      <c r="D3598" s="282">
        <f>SUM(D3599:D3603)</f>
        <v>1</v>
      </c>
      <c r="E3598" s="282">
        <f t="shared" ref="E3598" si="7985">SUM(E3599:E3603)</f>
        <v>1.0034229363724529</v>
      </c>
      <c r="F3598" s="282">
        <f t="shared" ref="F3598" si="7986">SUM(F3599:F3603)</f>
        <v>0.99999999999999989</v>
      </c>
      <c r="G3598" s="282">
        <f t="shared" ref="G3598" si="7987">SUM(G3599:G3603)</f>
        <v>0.99999999999999989</v>
      </c>
      <c r="H3598" s="282">
        <f t="shared" ref="H3598" si="7988">SUM(H3599:H3603)</f>
        <v>1</v>
      </c>
      <c r="I3598" s="282">
        <f t="shared" ref="I3598" si="7989">SUM(I3599:I3603)</f>
        <v>1.0000000000000002</v>
      </c>
      <c r="J3598" s="282">
        <f t="shared" ref="J3598" si="7990">SUM(J3599:J3603)</f>
        <v>0.99999999999999978</v>
      </c>
      <c r="K3598" s="282">
        <f t="shared" ref="K3598" si="7991">SUM(K3599:K3603)</f>
        <v>0.99999999999999978</v>
      </c>
      <c r="L3598" s="282">
        <f t="shared" ref="L3598" si="7992">SUM(L3599:L3603)</f>
        <v>1</v>
      </c>
      <c r="M3598" s="282">
        <f t="shared" ref="M3598" si="7993">SUM(M3599:M3603)</f>
        <v>1.0000000000000002</v>
      </c>
      <c r="N3598" s="282">
        <f t="shared" ref="N3598" si="7994">SUM(N3599:N3603)</f>
        <v>1</v>
      </c>
      <c r="O3598" s="282">
        <f t="shared" ref="O3598" si="7995">SUM(O3599:O3603)</f>
        <v>0.99999999999999989</v>
      </c>
      <c r="P3598" s="268"/>
    </row>
    <row r="3599" spans="1:16" ht="15.75" thickBot="1" x14ac:dyDescent="0.3">
      <c r="A3599" s="193" t="s">
        <v>119</v>
      </c>
      <c r="B3599" s="376"/>
      <c r="C3599" s="245" t="s">
        <v>196</v>
      </c>
      <c r="D3599" s="246">
        <v>0.748</v>
      </c>
      <c r="E3599" s="246">
        <v>0.71289999999999998</v>
      </c>
      <c r="F3599" s="246">
        <v>0.70128149006739837</v>
      </c>
      <c r="G3599" s="246">
        <v>0.53018436569432525</v>
      </c>
      <c r="H3599" s="246">
        <v>0.5423765464750937</v>
      </c>
      <c r="I3599" s="246">
        <v>0.58843916554063314</v>
      </c>
      <c r="J3599" s="246">
        <v>0.60561377608760258</v>
      </c>
      <c r="K3599" s="246">
        <v>0.80100224649177598</v>
      </c>
      <c r="L3599" s="246">
        <v>0.74479587945877479</v>
      </c>
      <c r="M3599" s="246">
        <v>0.79328167047923914</v>
      </c>
      <c r="N3599" s="246">
        <v>0.79251746496726783</v>
      </c>
      <c r="O3599" s="246">
        <v>0.75240999999999991</v>
      </c>
      <c r="P3599" s="268"/>
    </row>
    <row r="3600" spans="1:16" ht="15.75" thickBot="1" x14ac:dyDescent="0.3">
      <c r="A3600" s="193" t="s">
        <v>119</v>
      </c>
      <c r="B3600" s="376"/>
      <c r="C3600" s="245" t="s">
        <v>197</v>
      </c>
      <c r="D3600" s="246"/>
      <c r="E3600" s="246">
        <v>3.4229363724529492E-3</v>
      </c>
      <c r="F3600" s="246"/>
      <c r="G3600" s="246"/>
      <c r="H3600" s="246"/>
      <c r="I3600" s="246"/>
      <c r="J3600" s="246"/>
      <c r="K3600" s="246"/>
      <c r="L3600" s="246"/>
      <c r="M3600" s="246"/>
      <c r="N3600" s="246"/>
      <c r="O3600" s="246"/>
      <c r="P3600" s="268"/>
    </row>
    <row r="3601" spans="1:16" ht="15.75" thickBot="1" x14ac:dyDescent="0.3">
      <c r="A3601" s="193" t="s">
        <v>119</v>
      </c>
      <c r="B3601" s="376"/>
      <c r="C3601" s="245" t="s">
        <v>199</v>
      </c>
      <c r="D3601" s="310">
        <v>0.252</v>
      </c>
      <c r="E3601" s="246">
        <v>0.28710000000000002</v>
      </c>
      <c r="F3601" s="246">
        <v>0.27946524626273334</v>
      </c>
      <c r="G3601" s="246">
        <v>0.26027151737500415</v>
      </c>
      <c r="H3601" s="246">
        <v>0.22206611722025232</v>
      </c>
      <c r="I3601" s="246">
        <v>0.23470428159927745</v>
      </c>
      <c r="J3601" s="246">
        <v>0.15048175443375286</v>
      </c>
      <c r="K3601" s="246">
        <v>0.11533513094114624</v>
      </c>
      <c r="L3601" s="246">
        <v>0.2476086029169918</v>
      </c>
      <c r="M3601" s="246">
        <v>0.18024296287308908</v>
      </c>
      <c r="N3601" s="246">
        <v>0.19496532528723082</v>
      </c>
      <c r="O3601" s="246">
        <v>0.24758999999999998</v>
      </c>
      <c r="P3601" s="268"/>
    </row>
    <row r="3602" spans="1:16" ht="15.75" thickBot="1" x14ac:dyDescent="0.3">
      <c r="A3602" s="193" t="s">
        <v>119</v>
      </c>
      <c r="B3602" s="376"/>
      <c r="C3602" s="245" t="s">
        <v>198</v>
      </c>
      <c r="D3602" s="246"/>
      <c r="E3602" s="246"/>
      <c r="F3602" s="246">
        <v>1.9253263669868261E-2</v>
      </c>
      <c r="G3602" s="246">
        <v>0.20954411693067052</v>
      </c>
      <c r="H3602" s="246">
        <v>0.23555733630465386</v>
      </c>
      <c r="I3602" s="246">
        <v>0.17685655286008953</v>
      </c>
      <c r="J3602" s="246">
        <v>0.24390446947864436</v>
      </c>
      <c r="K3602" s="246">
        <v>8.3662622567077571E-2</v>
      </c>
      <c r="L3602" s="246">
        <v>7.5955176242334761E-3</v>
      </c>
      <c r="M3602" s="246">
        <v>2.6475366647671975E-2</v>
      </c>
      <c r="N3602" s="246">
        <v>1.2517209745501362E-2</v>
      </c>
      <c r="O3602" s="246">
        <v>0</v>
      </c>
      <c r="P3602" s="268"/>
    </row>
    <row r="3603" spans="1:16" ht="15.75" thickBot="1" x14ac:dyDescent="0.3">
      <c r="A3603" s="193" t="s">
        <v>119</v>
      </c>
      <c r="B3603" s="376"/>
      <c r="C3603" s="248" t="s">
        <v>228</v>
      </c>
      <c r="D3603" s="249"/>
      <c r="E3603" s="249"/>
      <c r="F3603" s="249"/>
      <c r="G3603" s="249"/>
      <c r="H3603" s="249"/>
      <c r="I3603" s="249"/>
      <c r="J3603" s="249"/>
      <c r="K3603" s="249"/>
      <c r="L3603" s="249"/>
      <c r="M3603" s="249"/>
      <c r="N3603" s="249"/>
      <c r="O3603" s="249"/>
      <c r="P3603" s="177"/>
    </row>
    <row r="3604" spans="1:16" ht="15.75" thickBot="1" x14ac:dyDescent="0.3">
      <c r="A3604" s="193"/>
      <c r="B3604" s="376"/>
      <c r="C3604" s="306" t="s">
        <v>278</v>
      </c>
      <c r="D3604" s="309">
        <v>1</v>
      </c>
      <c r="E3604" s="309">
        <v>1</v>
      </c>
      <c r="F3604" s="309">
        <v>1</v>
      </c>
      <c r="G3604" s="309">
        <v>1</v>
      </c>
      <c r="H3604" s="309">
        <v>1</v>
      </c>
      <c r="I3604" s="309">
        <v>1</v>
      </c>
      <c r="J3604" s="309">
        <v>1</v>
      </c>
      <c r="K3604" s="309">
        <v>1</v>
      </c>
      <c r="L3604" s="309">
        <v>1</v>
      </c>
      <c r="M3604" s="309">
        <v>1</v>
      </c>
      <c r="N3604" s="309">
        <v>1</v>
      </c>
      <c r="O3604" s="309">
        <v>1</v>
      </c>
      <c r="P3604" s="308"/>
    </row>
    <row r="3605" spans="1:16" x14ac:dyDescent="0.25">
      <c r="A3605" s="193" t="s">
        <v>119</v>
      </c>
      <c r="B3605" s="376"/>
      <c r="C3605" s="154" t="s">
        <v>14</v>
      </c>
      <c r="D3605" s="155">
        <f>+SUMPRODUCT(D3606:D3610,D3599:D3603)</f>
        <v>18.414684769339438</v>
      </c>
      <c r="E3605" s="155">
        <f t="shared" ref="E3605" si="7996">+SUMPRODUCT(E3606:E3610,E3599:E3603)</f>
        <v>18.841135192376285</v>
      </c>
      <c r="F3605" s="155">
        <f t="shared" ref="F3605" si="7997">+SUMPRODUCT(F3606:F3610,F3599:F3603)</f>
        <v>20.58124650733107</v>
      </c>
      <c r="G3605" s="155">
        <f t="shared" ref="G3605" si="7998">+SUMPRODUCT(G3606:G3610,G3599:G3603)</f>
        <v>28.563053341130804</v>
      </c>
      <c r="H3605" s="155">
        <f t="shared" ref="H3605" si="7999">+SUMPRODUCT(H3606:H3610,H3599:H3603)</f>
        <v>33.603799184948656</v>
      </c>
      <c r="I3605" s="155">
        <f t="shared" ref="I3605" si="8000">+SUMPRODUCT(I3606:I3610,I3599:I3603)</f>
        <v>31.510875673984401</v>
      </c>
      <c r="J3605" s="155">
        <f t="shared" ref="J3605" si="8001">+SUMPRODUCT(J3606:J3610,J3599:J3603)</f>
        <v>20.274910377394022</v>
      </c>
      <c r="K3605" s="155">
        <f t="shared" ref="K3605" si="8002">+SUMPRODUCT(K3606:K3610,K3599:K3603)</f>
        <v>17.290051071257835</v>
      </c>
      <c r="L3605" s="155">
        <f t="shared" ref="L3605" si="8003">+SUMPRODUCT(L3606:L3610,L3599:L3603)</f>
        <v>23.991363394497959</v>
      </c>
      <c r="M3605" s="155">
        <f t="shared" ref="M3605" si="8004">+SUMPRODUCT(M3606:M3610,M3599:M3603)</f>
        <v>27.257656862768588</v>
      </c>
      <c r="N3605" s="155">
        <f t="shared" ref="N3605" si="8005">+SUMPRODUCT(N3606:N3610,N3599:N3603)</f>
        <v>25.052800302948242</v>
      </c>
      <c r="O3605" s="156">
        <f t="shared" ref="O3605" si="8006">+SUMPRODUCT(O3606:O3610,O3599:O3603)</f>
        <v>21.196595452974034</v>
      </c>
      <c r="P3605" s="156"/>
    </row>
    <row r="3606" spans="1:16" x14ac:dyDescent="0.25">
      <c r="A3606" s="193" t="s">
        <v>119</v>
      </c>
      <c r="B3606" s="376"/>
      <c r="C3606" s="77" t="s">
        <v>34</v>
      </c>
      <c r="D3606" s="243">
        <f>+IF(D3604=1,D3618*'CPP Detay Tum Ay'!D$38+(1-'Measured TV opt-pt'!D3618)*'CPP Detay Tum Ay'!D$20,IF(D3604=2,D3618*'CPP Detay (düşük)'!D$38+(1-'Measured TV opt-pt'!D3618)*'CPP Detay (düşük)'!D$20,IF(D3604=3,D3618*'CPP Detay (yüksek)'!D$38+(1-'Measured TV opt-pt'!D3618)*'CPP Detay (yüksek)'!D$20,"Girilen Rakamda Hata Var")))</f>
        <v>17.464164150556634</v>
      </c>
      <c r="E3606" s="243">
        <f>+IF(E3604=1,E3618*'CPP Detay Tum Ay'!E$38+(1-'Measured TV opt-pt'!E3618)*'CPP Detay Tum Ay'!E$20,IF(E3604=2,E3618*'CPP Detay (düşük)'!E$38+(1-'Measured TV opt-pt'!E3618)*'CPP Detay (düşük)'!E$20,IF(E3604=3,E3618*'CPP Detay (yüksek)'!E$38+(1-'Measured TV opt-pt'!E3618)*'CPP Detay (yüksek)'!E$20,"Girilen Rakamda Hata Var")))</f>
        <v>17.440310812806491</v>
      </c>
      <c r="F3606" s="161">
        <f>+IF(F3604=1,F3618*'CPP Detay Tum Ay'!F$38+(1-'Measured TV opt-pt'!F3618)*'CPP Detay Tum Ay'!F$20,IF(F3604=2,F3618*'CPP Detay (düşük)'!F$38+(1-'Measured TV opt-pt'!F3618)*'CPP Detay (düşük)'!F$20,IF(F3604=3,F3618*'CPP Detay (yüksek)'!F$38+(1-'Measured TV opt-pt'!F3618)*'CPP Detay (yüksek)'!F$20,"Girilen Rakamda Hata Var")))</f>
        <v>18.801284390853873</v>
      </c>
      <c r="G3606" s="161">
        <f>+IF(G3604=1,G3618*'CPP Detay Tum Ay'!G$38+(1-'Measured TV opt-pt'!G3618)*'CPP Detay Tum Ay'!G$20,IF(G3604=2,G3618*'CPP Detay (düşük)'!G$38+(1-'Measured TV opt-pt'!G3618)*'CPP Detay (düşük)'!G$20,IF(G3604=3,G3618*'CPP Detay (yüksek)'!G$38+(1-'Measured TV opt-pt'!G3618)*'CPP Detay (yüksek)'!G$20,"Girilen Rakamda Hata Var")))</f>
        <v>25.388345112152834</v>
      </c>
      <c r="H3606" s="161">
        <f>+IF(H3604=1,H3618*'CPP Detay Tum Ay'!H$38+(1-'Measured TV opt-pt'!H3618)*'CPP Detay Tum Ay'!H$20,IF(H3604=2,H3618*'CPP Detay (düşük)'!H$38+(1-'Measured TV opt-pt'!H3618)*'CPP Detay (düşük)'!H$20,IF(H3604=3,H3618*'CPP Detay (yüksek)'!H$38+(1-'Measured TV opt-pt'!H3618)*'CPP Detay (yüksek)'!H$20,"Girilen Rakamda Hata Var")))</f>
        <v>29.906721880543316</v>
      </c>
      <c r="I3606" s="161">
        <f>+IF(I3604=1,I3618*'CPP Detay Tum Ay'!I$38+(1-'Measured TV opt-pt'!I3618)*'CPP Detay Tum Ay'!I$20,IF(I3604=2,I3618*'CPP Detay (düşük)'!I$38+(1-'Measured TV opt-pt'!I3618)*'CPP Detay (düşük)'!I$20,IF(I3604=3,I3618*'CPP Detay (yüksek)'!I$38+(1-'Measured TV opt-pt'!I3618)*'CPP Detay (yüksek)'!I$20,"Girilen Rakamda Hata Var")))</f>
        <v>28.481543798919329</v>
      </c>
      <c r="J3606" s="161">
        <f>+IF(J3604=1,J3618*'CPP Detay Tum Ay'!J$38+(1-'Measured TV opt-pt'!J3618)*'CPP Detay Tum Ay'!J$20,IF(J3604=2,J3618*'CPP Detay (düşük)'!J$38+(1-'Measured TV opt-pt'!J3618)*'CPP Detay (düşük)'!J$20,IF(J3604=3,J3618*'CPP Detay (yüksek)'!J$38+(1-'Measured TV opt-pt'!J3618)*'CPP Detay (yüksek)'!J$20,"Girilen Rakamda Hata Var")))</f>
        <v>18.814975998400666</v>
      </c>
      <c r="K3606" s="161">
        <f>+IF(K3604=1,K3618*'CPP Detay Tum Ay'!K$38+(1-'Measured TV opt-pt'!K3618)*'CPP Detay Tum Ay'!K$20,IF(K3604=2,K3618*'CPP Detay (düşük)'!K$38+(1-'Measured TV opt-pt'!K3618)*'CPP Detay (düşük)'!K$20,IF(K3604=3,K3618*'CPP Detay (yüksek)'!K$38+(1-'Measured TV opt-pt'!K3618)*'CPP Detay (yüksek)'!K$20,"Girilen Rakamda Hata Var")))</f>
        <v>17.034468684979927</v>
      </c>
      <c r="L3606" s="255">
        <f>+IF(L3604=1,L3618*'CPP Detay Tum Ay'!L$38+(1-'Measured TV opt-pt'!L3618)*'CPP Detay Tum Ay'!L$20,IF(L3604=2,L3618*'CPP Detay (düşük)'!L$38+(1-'Measured TV opt-pt'!L3618)*'CPP Detay (düşük)'!L$20,IF(L3604=3,L3618*'CPP Detay (yüksek)'!L$38+(1-'Measured TV opt-pt'!L3618)*'CPP Detay (yüksek)'!L$20,"Girilen Rakamda Hata Var")))</f>
        <v>22.467149289573328</v>
      </c>
      <c r="M3606" s="255">
        <f>+IF(M3604=1,M3618*'CPP Detay Tum Ay'!M$38+(1-'Measured TV opt-pt'!M3618)*'CPP Detay Tum Ay'!M$20,IF(M3604=2,M3618*'CPP Detay (düşük)'!M$38+(1-'Measured TV opt-pt'!M3618)*'CPP Detay (düşük)'!M$20,IF(M3604=3,M3618*'CPP Detay (yüksek)'!M$38+(1-'Measured TV opt-pt'!M3618)*'CPP Detay (yüksek)'!M$20,"Girilen Rakamda Hata Var")))</f>
        <v>25.789248753307362</v>
      </c>
      <c r="N3606" s="255">
        <f>+IF(N3604=1,N3618*'CPP Detay Tum Ay'!N$38+(1-'Measured TV opt-pt'!N3618)*'CPP Detay Tum Ay'!N$20,IF(N3604=2,N3618*'CPP Detay (düşük)'!N$38+(1-'Measured TV opt-pt'!N3618)*'CPP Detay (düşük)'!N$20,IF(N3604=3,N3618*'CPP Detay (yüksek)'!N$38+(1-'Measured TV opt-pt'!N3618)*'CPP Detay (yüksek)'!N$20,"Girilen Rakamda Hata Var")))</f>
        <v>23.803341004858662</v>
      </c>
      <c r="O3606" s="256">
        <f>+IF(O3604=1,O3618*'CPP Detay Tum Ay'!O$38+(1-'Measured TV opt-pt'!O3618)*'CPP Detay Tum Ay'!O$20,IF(O3604=2,O3618*'CPP Detay (düşük)'!O$38+(1-'Measured TV opt-pt'!O3618)*'CPP Detay (düşük)'!O$20,IF(O3604=3,O3618*'CPP Detay (yüksek)'!O$38+(1-'Measured TV opt-pt'!O3618)*'CPP Detay (yüksek)'!O$20,"Girilen Rakamda Hata Var")))</f>
        <v>19.99835323959751</v>
      </c>
      <c r="P3606" s="162"/>
    </row>
    <row r="3607" spans="1:16" x14ac:dyDescent="0.25">
      <c r="A3607" s="193" t="s">
        <v>119</v>
      </c>
      <c r="B3607" s="376"/>
      <c r="C3607" s="77" t="s">
        <v>194</v>
      </c>
      <c r="D3607" s="243">
        <f>+IF(D3604=1,D3619*'CPP Detay Tum Ay'!D$94+(1-'Measured TV opt-pt'!D3619)*'CPP Detay Tum Ay'!D$76,IF(D3604=2,D3619*'CPP Detay (düşük)'!D$94+(1-'Measured TV opt-pt'!D3619)*'CPP Detay (düşük)'!D$76,IF(D3604=3,D3619*'CPP Detay (yüksek)'!D$94+(1-'Measured TV opt-pt'!D3619)*'CPP Detay (yüksek)'!D$76,"Girilen Rakamda Hata Var")))</f>
        <v>0</v>
      </c>
      <c r="E3607" s="243">
        <f>+IF(E3604=1,E3619*'CPP Detay Tum Ay'!E$94+(1-'Measured TV opt-pt'!E3619)*'CPP Detay Tum Ay'!E$76,IF(E3604=2,E3619*'CPP Detay (düşük)'!E$94+(1-'Measured TV opt-pt'!E3619)*'CPP Detay (düşük)'!E$76,IF(E3604=3,E3619*'CPP Detay (yüksek)'!E$94+(1-'Measured TV opt-pt'!E3619)*'CPP Detay (yüksek)'!E$76,"Girilen Rakamda Hata Var")))</f>
        <v>0</v>
      </c>
      <c r="F3607" s="243">
        <f>+IF(F3604=1,F3619*'CPP Detay Tum Ay'!F$94+(1-'Measured TV opt-pt'!F3619)*'CPP Detay Tum Ay'!F$76,IF(F3604=2,F3619*'CPP Detay (düşük)'!F$94+(1-'Measured TV opt-pt'!F3619)*'CPP Detay (düşük)'!F$76,IF(F3604=3,F3619*'CPP Detay (yüksek)'!F$94+(1-'Measured TV opt-pt'!F3619)*'CPP Detay (yüksek)'!F$76,"Girilen Rakamda Hata Var")))</f>
        <v>0</v>
      </c>
      <c r="G3607" s="243">
        <f>+IF(G3604=1,G3619*'CPP Detay Tum Ay'!G$94+(1-'Measured TV opt-pt'!G3619)*'CPP Detay Tum Ay'!G$76,IF(G3604=2,G3619*'CPP Detay (düşük)'!G$94+(1-'Measured TV opt-pt'!G3619)*'CPP Detay (düşük)'!G$76,IF(G3604=3,G3619*'CPP Detay (yüksek)'!G$94+(1-'Measured TV opt-pt'!G3619)*'CPP Detay (yüksek)'!G$76,"Girilen Rakamda Hata Var")))</f>
        <v>0</v>
      </c>
      <c r="H3607" s="243">
        <f>+IF(H3604=1,H3619*'CPP Detay Tum Ay'!H$94+(1-'Measured TV opt-pt'!H3619)*'CPP Detay Tum Ay'!H$76,IF(H3604=2,H3619*'CPP Detay (düşük)'!H$94+(1-'Measured TV opt-pt'!H3619)*'CPP Detay (düşük)'!H$76,IF(H3604=3,H3619*'CPP Detay (yüksek)'!H$94+(1-'Measured TV opt-pt'!H3619)*'CPP Detay (yüksek)'!H$76,"Girilen Rakamda Hata Var")))</f>
        <v>0</v>
      </c>
      <c r="I3607" s="243">
        <f>+IF(I3604=1,I3619*'CPP Detay Tum Ay'!I$94+(1-'Measured TV opt-pt'!I3619)*'CPP Detay Tum Ay'!I$76,IF(I3604=2,I3619*'CPP Detay (düşük)'!I$94+(1-'Measured TV opt-pt'!I3619)*'CPP Detay (düşük)'!I$76,IF(I3604=3,I3619*'CPP Detay (yüksek)'!I$94+(1-'Measured TV opt-pt'!I3619)*'CPP Detay (yüksek)'!I$76,"Girilen Rakamda Hata Var")))</f>
        <v>0</v>
      </c>
      <c r="J3607" s="243">
        <f>+IF(J3604=1,J3619*'CPP Detay Tum Ay'!J$94+(1-'Measured TV opt-pt'!J3619)*'CPP Detay Tum Ay'!J$76,IF(J3604=2,J3619*'CPP Detay (düşük)'!J$94+(1-'Measured TV opt-pt'!J3619)*'CPP Detay (düşük)'!J$76,IF(J3604=3,J3619*'CPP Detay (yüksek)'!J$94+(1-'Measured TV opt-pt'!J3619)*'CPP Detay (yüksek)'!J$76,"Girilen Rakamda Hata Var")))</f>
        <v>0</v>
      </c>
      <c r="K3607" s="243">
        <f>+IF(K3604=1,K3619*'CPP Detay Tum Ay'!K$94+(1-'Measured TV opt-pt'!K3619)*'CPP Detay Tum Ay'!K$76,IF(K3604=2,K3619*'CPP Detay (düşük)'!K$94+(1-'Measured TV opt-pt'!K3619)*'CPP Detay (düşük)'!K$76,IF(K3604=3,K3619*'CPP Detay (yüksek)'!K$94+(1-'Measured TV opt-pt'!K3619)*'CPP Detay (yüksek)'!K$76,"Girilen Rakamda Hata Var")))</f>
        <v>0</v>
      </c>
      <c r="L3607" s="257">
        <f>+IF(L3604=1,L3619*'CPP Detay Tum Ay'!L$94+(1-'Measured TV opt-pt'!L3619)*'CPP Detay Tum Ay'!L$76,IF(L3604=2,L3619*'CPP Detay (düşük)'!L$94+(1-'Measured TV opt-pt'!L3619)*'CPP Detay (düşük)'!L$76,IF(L3604=3,L3619*'CPP Detay (yüksek)'!L$94+(1-'Measured TV opt-pt'!L3619)*'CPP Detay (yüksek)'!L$76,"Girilen Rakamda Hata Var")))</f>
        <v>0</v>
      </c>
      <c r="M3607" s="257">
        <f>+IF(M3604=1,M3619*'CPP Detay Tum Ay'!M$94+(1-'Measured TV opt-pt'!M3619)*'CPP Detay Tum Ay'!M$76,IF(M3604=2,M3619*'CPP Detay (düşük)'!M$94+(1-'Measured TV opt-pt'!M3619)*'CPP Detay (düşük)'!M$76,IF(M3604=3,M3619*'CPP Detay (yüksek)'!M$94+(1-'Measured TV opt-pt'!M3619)*'CPP Detay (yüksek)'!M$76,"Girilen Rakamda Hata Var")))</f>
        <v>0</v>
      </c>
      <c r="N3607" s="257">
        <f>+IF(N3604=1,N3619*'CPP Detay Tum Ay'!N$94+(1-'Measured TV opt-pt'!N3619)*'CPP Detay Tum Ay'!N$76,IF(N3604=2,N3619*'CPP Detay (düşük)'!N$94+(1-'Measured TV opt-pt'!N3619)*'CPP Detay (düşük)'!N$76,IF(N3604=3,N3619*'CPP Detay (yüksek)'!N$94+(1-'Measured TV opt-pt'!N3619)*'CPP Detay (yüksek)'!N$76,"Girilen Rakamda Hata Var")))</f>
        <v>0</v>
      </c>
      <c r="O3607" s="258">
        <f>+IF(O3604=1,O3619*'CPP Detay Tum Ay'!O$94+(1-'Measured TV opt-pt'!O3619)*'CPP Detay Tum Ay'!O$76,IF(O3604=2,O3619*'CPP Detay (düşük)'!O$94+(1-'Measured TV opt-pt'!O3619)*'CPP Detay (düşük)'!O$76,IF(O3604=3,O3619*'CPP Detay (yüksek)'!O$94+(1-'Measured TV opt-pt'!O3619)*'CPP Detay (yüksek)'!O$76,"Girilen Rakamda Hata Var")))</f>
        <v>0</v>
      </c>
      <c r="P3607" s="244"/>
    </row>
    <row r="3608" spans="1:16" x14ac:dyDescent="0.25">
      <c r="A3608" s="193" t="s">
        <v>119</v>
      </c>
      <c r="B3608" s="376"/>
      <c r="C3608" s="77" t="s">
        <v>195</v>
      </c>
      <c r="D3608" s="243">
        <f>+IF(D3604=1,D3620*'CPP Detay Tum Ay'!D$150+(1-'Measured TV opt-pt'!D3620)*'CPP Detay Tum Ay'!D$132,IF(D3604=2,D3620*'CPP Detay (düşük)'!D$150+(1-'Measured TV opt-pt'!D3620)*'CPP Detay (düşük)'!D$132,IF(D3604=3,D3620*'CPP Detay (yüksek)'!D$150+(1-'Measured TV opt-pt'!D3620)*'CPP Detay (yüksek)'!D$132,"Girilen Rakamda Hata Var")))</f>
        <v>21.236071367948714</v>
      </c>
      <c r="E3608" s="243">
        <f>+IF(E3604=1,E3620*'CPP Detay Tum Ay'!E$150+(1-'Measured TV opt-pt'!E3620)*'CPP Detay Tum Ay'!E$132,IF(E3604=2,E3620*'CPP Detay (düşük)'!E$150+(1-'Measured TV opt-pt'!E3620)*'CPP Detay (düşük)'!E$132,IF(E3604=3,E3620*'CPP Detay (yüksek)'!E$150+(1-'Measured TV opt-pt'!E3620)*'CPP Detay (yüksek)'!E$132,"Girilen Rakamda Hata Var")))</f>
        <v>22.319531918936036</v>
      </c>
      <c r="F3608" s="243">
        <f>+IF(F3604=1,F3620*'CPP Detay Tum Ay'!F$150+(1-'Measured TV opt-pt'!F3620)*'CPP Detay Tum Ay'!F$132,IF(F3604=2,F3620*'CPP Detay (düşük)'!F$150+(1-'Measured TV opt-pt'!F3620)*'CPP Detay (düşük)'!F$132,IF(F3604=3,F3620*'CPP Detay (yüksek)'!F$150+(1-'Measured TV opt-pt'!F3620)*'CPP Detay (yüksek)'!F$132,"Girilen Rakamda Hata Var")))</f>
        <v>25.139650797266516</v>
      </c>
      <c r="G3608" s="243">
        <f>+IF(G3604=1,G3620*'CPP Detay Tum Ay'!G$150+(1-'Measured TV opt-pt'!G3620)*'CPP Detay Tum Ay'!G$132,IF(G3604=2,G3620*'CPP Detay (düşük)'!G$150+(1-'Measured TV opt-pt'!G3620)*'CPP Detay (düşük)'!G$132,IF(G3604=3,G3620*'CPP Detay (yüksek)'!G$150+(1-'Measured TV opt-pt'!G3620)*'CPP Detay (yüksek)'!G$132,"Girilen Rakamda Hata Var")))</f>
        <v>32.571152962092278</v>
      </c>
      <c r="H3608" s="243">
        <f>+IF(H3604=1,H3620*'CPP Detay Tum Ay'!H$150+(1-'Measured TV opt-pt'!H3620)*'CPP Detay Tum Ay'!H$132,IF(H3604=2,H3620*'CPP Detay (düşük)'!H$150+(1-'Measured TV opt-pt'!H3620)*'CPP Detay (düşük)'!H$132,IF(H3604=3,H3620*'CPP Detay (yüksek)'!H$150+(1-'Measured TV opt-pt'!H3620)*'CPP Detay (yüksek)'!H$132,"Girilen Rakamda Hata Var")))</f>
        <v>38.504582322566698</v>
      </c>
      <c r="I3608" s="243">
        <f>+IF(I3604=1,I3620*'CPP Detay Tum Ay'!I$150+(1-'Measured TV opt-pt'!I3620)*'CPP Detay Tum Ay'!I$132,IF(I3604=2,I3620*'CPP Detay (düşük)'!I$150+(1-'Measured TV opt-pt'!I3620)*'CPP Detay (düşük)'!I$132,IF(I3604=3,I3620*'CPP Detay (yüksek)'!I$150+(1-'Measured TV opt-pt'!I3620)*'CPP Detay (yüksek)'!I$132,"Girilen Rakamda Hata Var")))</f>
        <v>36.142210678171971</v>
      </c>
      <c r="J3608" s="243">
        <f>+IF(J3604=1,J3620*'CPP Detay Tum Ay'!J$150+(1-'Measured TV opt-pt'!J3620)*'CPP Detay Tum Ay'!J$132,IF(J3604=2,J3620*'CPP Detay (düşük)'!J$150+(1-'Measured TV opt-pt'!J3620)*'CPP Detay (düşük)'!J$132,IF(J3604=3,J3620*'CPP Detay (yüksek)'!J$150+(1-'Measured TV opt-pt'!J3620)*'CPP Detay (yüksek)'!J$132,"Girilen Rakamda Hata Var")))</f>
        <v>22.891196098593156</v>
      </c>
      <c r="K3608" s="243">
        <f>+IF(K3604=1,K3620*'CPP Detay Tum Ay'!K$150+(1-'Measured TV opt-pt'!K3620)*'CPP Detay Tum Ay'!K$132,IF(K3604=2,K3620*'CPP Detay (düşük)'!K$150+(1-'Measured TV opt-pt'!K3620)*'CPP Detay (düşük)'!K$132,IF(K3604=3,K3620*'CPP Detay (yüksek)'!K$150+(1-'Measured TV opt-pt'!K3620)*'CPP Detay (yüksek)'!K$132,"Girilen Rakamda Hata Var")))</f>
        <v>18.52416727465565</v>
      </c>
      <c r="L3608" s="257">
        <f>+IF(L3604=1,L3620*'CPP Detay Tum Ay'!L$150+(1-'Measured TV opt-pt'!L3620)*'CPP Detay Tum Ay'!L$132,IF(L3604=2,L3620*'CPP Detay (düşük)'!L$150+(1-'Measured TV opt-pt'!L3620)*'CPP Detay (düşük)'!L$132,IF(L3604=3,L3620*'CPP Detay (yüksek)'!L$150+(1-'Measured TV opt-pt'!L3620)*'CPP Detay (yüksek)'!L$132,"Girilen Rakamda Hata Var")))</f>
        <v>28.233970352734637</v>
      </c>
      <c r="M3608" s="257">
        <f>+IF(M3604=1,M3620*'CPP Detay Tum Ay'!M$150+(1-'Measured TV opt-pt'!M3620)*'CPP Detay Tum Ay'!M$132,IF(M3604=2,M3620*'CPP Detay (düşük)'!M$150+(1-'Measured TV opt-pt'!M3620)*'CPP Detay (düşük)'!M$132,IF(M3604=3,M3620*'CPP Detay (yüksek)'!M$150+(1-'Measured TV opt-pt'!M3620)*'CPP Detay (yüksek)'!M$132,"Girilen Rakamda Hata Var")))</f>
        <v>32.359637806635185</v>
      </c>
      <c r="N3608" s="257">
        <f>+IF(N3604=1,N3620*'CPP Detay Tum Ay'!N$150+(1-'Measured TV opt-pt'!N3620)*'CPP Detay Tum Ay'!N$132,IF(N3604=2,N3620*'CPP Detay (düşük)'!N$150+(1-'Measured TV opt-pt'!N3620)*'CPP Detay (düşük)'!N$132,IF(N3604=3,N3620*'CPP Detay (yüksek)'!N$150+(1-'Measured TV opt-pt'!N3620)*'CPP Detay (yüksek)'!N$132,"Girilen Rakamda Hata Var")))</f>
        <v>29.645492106680784</v>
      </c>
      <c r="O3608" s="258">
        <f>+IF(O3604=1,O3620*'CPP Detay Tum Ay'!O$150+(1-'Measured TV opt-pt'!O3620)*'CPP Detay Tum Ay'!O$132,IF(O3604=2,O3620*'CPP Detay (düşük)'!O$150+(1-'Measured TV opt-pt'!O3620)*'CPP Detay (düşük)'!O$132,IF(O3604=3,O3620*'CPP Detay (yüksek)'!O$150+(1-'Measured TV opt-pt'!O3620)*'CPP Detay (yüksek)'!O$132,"Girilen Rakamda Hata Var")))</f>
        <v>24.837976057063997</v>
      </c>
      <c r="P3608" s="244"/>
    </row>
    <row r="3609" spans="1:16" x14ac:dyDescent="0.25">
      <c r="A3609" s="193" t="s">
        <v>119</v>
      </c>
      <c r="B3609" s="376"/>
      <c r="C3609" s="77" t="s">
        <v>193</v>
      </c>
      <c r="D3609" s="243">
        <f>+IF(D3604=1,D3621*'CPP Detay Tum Ay'!D$206+(1-'Measured TV opt-pt'!D3621)*'CPP Detay Tum Ay'!D$188,IF(D3604=2,D3621*'CPP Detay (düşük)'!D$206+(1-'Measured TV opt-pt'!D3621)*'CPP Detay (düşük)'!D$188,IF(D3604=3,D3621*'CPP Detay (yüksek)'!D$206+(1-'Measured TV opt-pt'!D3621)*'CPP Detay (yüksek)'!D$188,"Girilen Rakamda Hata Var")))</f>
        <v>13.255139170040486</v>
      </c>
      <c r="E3609" s="243">
        <f>+IF(E3604=1,E3621*'CPP Detay Tum Ay'!E$206+(1-'Measured TV opt-pt'!E3621)*'CPP Detay Tum Ay'!E$188,IF(E3604=2,E3621*'CPP Detay (düşük)'!E$206+(1-'Measured TV opt-pt'!E3621)*'CPP Detay (düşük)'!E$188,IF(E3604=3,E3621*'CPP Detay (yüksek)'!E$206+(1-'Measured TV opt-pt'!E3621)*'CPP Detay (yüksek)'!E$188,"Girilen Rakamda Hata Var")))</f>
        <v>12.967943391043091</v>
      </c>
      <c r="F3609" s="243">
        <f>+IF(F3604=1,F3621*'CPP Detay Tum Ay'!F$206+(1-'Measured TV opt-pt'!F3621)*'CPP Detay Tum Ay'!F$188,IF(F3604=2,F3621*'CPP Detay (düşük)'!F$206+(1-'Measured TV opt-pt'!F3621)*'CPP Detay (düşük)'!F$188,IF(F3604=3,F3621*'CPP Detay (yüksek)'!F$206+(1-'Measured TV opt-pt'!F3621)*'CPP Detay (yüksek)'!F$188,"Girilen Rakamda Hata Var")))</f>
        <v>19.248428727173621</v>
      </c>
      <c r="G3609" s="243">
        <f>+IF(G3604=1,G3621*'CPP Detay Tum Ay'!G$206+(1-'Measured TV opt-pt'!G3621)*'CPP Detay Tum Ay'!G$188,IF(G3604=2,G3621*'CPP Detay (düşük)'!G$206+(1-'Measured TV opt-pt'!G3621)*'CPP Detay (düşük)'!G$188,IF(G3604=3,G3621*'CPP Detay (yüksek)'!G$206+(1-'Measured TV opt-pt'!G3621)*'CPP Detay (yüksek)'!G$188,"Girilen Rakamda Hata Var")))</f>
        <v>31.617238339887738</v>
      </c>
      <c r="H3609" s="243">
        <f>+IF(H3604=1,H3621*'CPP Detay Tum Ay'!H$206+(1-'Measured TV opt-pt'!H3621)*'CPP Detay Tum Ay'!H$188,IF(H3604=2,H3621*'CPP Detay (düşük)'!H$206+(1-'Measured TV opt-pt'!H3621)*'CPP Detay (düşük)'!H$188,IF(H3604=3,H3621*'CPP Detay (yüksek)'!H$206+(1-'Measured TV opt-pt'!H3621)*'CPP Detay (yüksek)'!H$188,"Girilen Rakamda Hata Var")))</f>
        <v>37.496312795815889</v>
      </c>
      <c r="I3609" s="243">
        <f>+IF(I3604=1,I3621*'CPP Detay Tum Ay'!I$206+(1-'Measured TV opt-pt'!I3621)*'CPP Detay Tum Ay'!I$188,IF(I3604=2,I3621*'CPP Detay (düşük)'!I$206+(1-'Measured TV opt-pt'!I3621)*'CPP Detay (düşük)'!I$188,IF(I3604=3,I3621*'CPP Detay (yüksek)'!I$206+(1-'Measured TV opt-pt'!I3621)*'CPP Detay (yüksek)'!I$188,"Girilen Rakamda Hata Var")))</f>
        <v>35.443912671803574</v>
      </c>
      <c r="J3609" s="243">
        <f>+IF(J3604=1,J3621*'CPP Detay Tum Ay'!J$206+(1-'Measured TV opt-pt'!J3621)*'CPP Detay Tum Ay'!J$188,IF(J3604=2,J3621*'CPP Detay (düşük)'!J$206+(1-'Measured TV opt-pt'!J3621)*'CPP Detay (düşük)'!J$188,IF(J3604=3,J3621*'CPP Detay (yüksek)'!J$206+(1-'Measured TV opt-pt'!J3621)*'CPP Detay (yüksek)'!J$188,"Girilen Rakamda Hata Var")))</f>
        <v>22.285751374791982</v>
      </c>
      <c r="K3609" s="243">
        <f>+IF(K3604=1,K3621*'CPP Detay Tum Ay'!K$206+(1-'Measured TV opt-pt'!K3621)*'CPP Detay Tum Ay'!K$188,IF(K3604=2,K3621*'CPP Detay (düşük)'!K$206+(1-'Measured TV opt-pt'!K3621)*'CPP Detay (düşük)'!K$188,IF(K3604=3,K3621*'CPP Detay (yüksek)'!K$206+(1-'Measured TV opt-pt'!K3621)*'CPP Detay (yüksek)'!K$188,"Girilen Rakamda Hata Var")))</f>
        <v>18.035725898829039</v>
      </c>
      <c r="L3609" s="257">
        <f>+IF(L3604=1,L3621*'CPP Detay Tum Ay'!L$206+(1-'Measured TV opt-pt'!L3621)*'CPP Detay Tum Ay'!L$188,IF(L3604=2,L3621*'CPP Detay (düşük)'!L$206+(1-'Measured TV opt-pt'!L3621)*'CPP Detay (düşük)'!L$188,IF(L3604=3,L3621*'CPP Detay (yüksek)'!L$206+(1-'Measured TV opt-pt'!L3621)*'CPP Detay (yüksek)'!L$188,"Girilen Rakamda Hata Var")))</f>
        <v>35.145626645182467</v>
      </c>
      <c r="M3609" s="257">
        <f>+IF(M3604=1,M3621*'CPP Detay Tum Ay'!M$206+(1-'Measured TV opt-pt'!M3621)*'CPP Detay Tum Ay'!M$188,IF(M3604=2,M3621*'CPP Detay (düşük)'!M$206+(1-'Measured TV opt-pt'!M3621)*'CPP Detay (düşük)'!M$188,IF(M3604=3,M3621*'CPP Detay (yüksek)'!M$206+(1-'Measured TV opt-pt'!M3621)*'CPP Detay (yüksek)'!M$188,"Girilen Rakamda Hata Var")))</f>
        <v>36.521554108764683</v>
      </c>
      <c r="N3609" s="257">
        <f>+IF(N3604=1,N3621*'CPP Detay Tum Ay'!N$206+(1-'Measured TV opt-pt'!N3621)*'CPP Detay Tum Ay'!N$188,IF(N3604=2,N3621*'CPP Detay (düşük)'!N$206+(1-'Measured TV opt-pt'!N3621)*'CPP Detay (düşük)'!N$188,IF(N3604=3,N3621*'CPP Detay (yüksek)'!N$206+(1-'Measured TV opt-pt'!N3621)*'CPP Detay (yüksek)'!N$188,"Girilen Rakamda Hata Var")))</f>
        <v>32.626585992454281</v>
      </c>
      <c r="O3609" s="258">
        <f>+IF(O3604=1,O3621*'CPP Detay Tum Ay'!O$206+(1-'Measured TV opt-pt'!O3621)*'CPP Detay Tum Ay'!O$188,IF(O3604=2,O3621*'CPP Detay (düşük)'!O$206+(1-'Measured TV opt-pt'!O3621)*'CPP Detay (düşük)'!O$188,IF(O3604=3,O3621*'CPP Detay (yüksek)'!O$206+(1-'Measured TV opt-pt'!O3621)*'CPP Detay (yüksek)'!O$188,"Girilen Rakamda Hata Var")))</f>
        <v>0</v>
      </c>
      <c r="P3609" s="244"/>
    </row>
    <row r="3610" spans="1:16" ht="15.75" thickBot="1" x14ac:dyDescent="0.3">
      <c r="A3610" s="193" t="s">
        <v>119</v>
      </c>
      <c r="B3610" s="376"/>
      <c r="C3610" s="96" t="s">
        <v>229</v>
      </c>
      <c r="D3610" s="243">
        <f>+IF(D3604=1,D3622*'CPP Detay Tum Ay'!D$262+(1-'Measured TV opt-pt'!D3622)*'CPP Detay Tum Ay'!D$244,IF(D3604=2,D3622*'CPP Detay (düşük)'!D$262+(1-'Measured TV opt-pt'!D3622)*'CPP Detay (düşük)'!D$244,IF(D3604=3,D3622*'CPP Detay (yüksek)'!D$262+(1-'Measured TV opt-pt'!D3622)*'CPP Detay (yüksek)'!D$244,"Girilen Rakamda Hata Var")))</f>
        <v>0</v>
      </c>
      <c r="E3610" s="163">
        <f>+IF(E3604=1,E3622*'CPP Detay Tum Ay'!E$262+(1-'Measured TV opt-pt'!E3622)*'CPP Detay Tum Ay'!E$244,IF(E3604=2,E3622*'CPP Detay (düşük)'!E$262+(1-'Measured TV opt-pt'!E3622)*'CPP Detay (düşük)'!E$244,IF(E3604=3,E3622*'CPP Detay (yüksek)'!E$262+(1-'Measured TV opt-pt'!E3622)*'CPP Detay (yüksek)'!E$244,"Girilen Rakamda Hata Var")))</f>
        <v>0</v>
      </c>
      <c r="F3610" s="163">
        <f>+IF(F3604=1,F3622*'CPP Detay Tum Ay'!F$262+(1-'Measured TV opt-pt'!F3622)*'CPP Detay Tum Ay'!F$244,IF(F3604=2,F3622*'CPP Detay (düşük)'!F$262+(1-'Measured TV opt-pt'!F3622)*'CPP Detay (düşük)'!F$244,IF(F3604=3,F3622*'CPP Detay (yüksek)'!F$262+(1-'Measured TV opt-pt'!F3622)*'CPP Detay (yüksek)'!F$244,"Girilen Rakamda Hata Var")))</f>
        <v>0</v>
      </c>
      <c r="G3610" s="163">
        <f>+IF(G3604=1,G3622*'CPP Detay Tum Ay'!G$262+(1-'Measured TV opt-pt'!G3622)*'CPP Detay Tum Ay'!G$244,IF(G3604=2,G3622*'CPP Detay (düşük)'!G$262+(1-'Measured TV opt-pt'!G3622)*'CPP Detay (düşük)'!G$244,IF(G3604=3,G3622*'CPP Detay (yüksek)'!G$262+(1-'Measured TV opt-pt'!G3622)*'CPP Detay (yüksek)'!G$244,"Girilen Rakamda Hata Var")))</f>
        <v>0</v>
      </c>
      <c r="H3610" s="163">
        <f>+IF(H3604=1,H3622*'CPP Detay Tum Ay'!H$262+(1-'Measured TV opt-pt'!H3622)*'CPP Detay Tum Ay'!H$244,IF(H3604=2,H3622*'CPP Detay (düşük)'!H$262+(1-'Measured TV opt-pt'!H3622)*'CPP Detay (düşük)'!H$244,IF(H3604=3,H3622*'CPP Detay (yüksek)'!H$262+(1-'Measured TV opt-pt'!H3622)*'CPP Detay (yüksek)'!H$244,"Girilen Rakamda Hata Var")))</f>
        <v>0</v>
      </c>
      <c r="I3610" s="163">
        <f>+IF(I3604=1,I3622*'CPP Detay Tum Ay'!I$262+(1-'Measured TV opt-pt'!I3622)*'CPP Detay Tum Ay'!I$244,IF(I3604=2,I3622*'CPP Detay (düşük)'!I$262+(1-'Measured TV opt-pt'!I3622)*'CPP Detay (düşük)'!I$244,IF(I3604=3,I3622*'CPP Detay (yüksek)'!I$262+(1-'Measured TV opt-pt'!I3622)*'CPP Detay (yüksek)'!I$244,"Girilen Rakamda Hata Var")))</f>
        <v>0</v>
      </c>
      <c r="J3610" s="163">
        <f>+IF(J3604=1,J3622*'CPP Detay Tum Ay'!J$262+(1-'Measured TV opt-pt'!J3622)*'CPP Detay Tum Ay'!J$244,IF(J3604=2,J3622*'CPP Detay (düşük)'!J$262+(1-'Measured TV opt-pt'!J3622)*'CPP Detay (düşük)'!J$244,IF(J3604=3,J3622*'CPP Detay (yüksek)'!J$262+(1-'Measured TV opt-pt'!J3622)*'CPP Detay (yüksek)'!J$244,"Girilen Rakamda Hata Var")))</f>
        <v>0</v>
      </c>
      <c r="K3610" s="163">
        <f>+IF(K3604=1,K3622*'CPP Detay Tum Ay'!K$262+(1-'Measured TV opt-pt'!K3622)*'CPP Detay Tum Ay'!K$244,IF(K3604=2,K3622*'CPP Detay (düşük)'!K$262+(1-'Measured TV opt-pt'!K3622)*'CPP Detay (düşük)'!K$244,IF(K3604=3,K3622*'CPP Detay (yüksek)'!K$262+(1-'Measured TV opt-pt'!K3622)*'CPP Detay (yüksek)'!K$244,"Girilen Rakamda Hata Var")))</f>
        <v>0</v>
      </c>
      <c r="L3610" s="163">
        <f>+IF(L3604=1,L3622*'CPP Detay Tum Ay'!L$262+(1-'Measured TV opt-pt'!L3622)*'CPP Detay Tum Ay'!L$244,IF(L3604=2,L3622*'CPP Detay (düşük)'!L$262+(1-'Measured TV opt-pt'!L3622)*'CPP Detay (düşük)'!L$244,IF(L3604=3,L3622*'CPP Detay (yüksek)'!L$262+(1-'Measured TV opt-pt'!L3622)*'CPP Detay (yüksek)'!L$244,"Girilen Rakamda Hata Var")))</f>
        <v>0</v>
      </c>
      <c r="M3610" s="163">
        <f>+IF(M3604=1,M3622*'CPP Detay Tum Ay'!M$262+(1-'Measured TV opt-pt'!M3622)*'CPP Detay Tum Ay'!M$244,IF(M3604=2,M3622*'CPP Detay (düşük)'!M$262+(1-'Measured TV opt-pt'!M3622)*'CPP Detay (düşük)'!M$244,IF(M3604=3,M3622*'CPP Detay (yüksek)'!M$262+(1-'Measured TV opt-pt'!M3622)*'CPP Detay (yüksek)'!M$244,"Girilen Rakamda Hata Var")))</f>
        <v>0</v>
      </c>
      <c r="N3610" s="163">
        <f>+IF(N3604=1,N3622*'CPP Detay Tum Ay'!N$262+(1-'Measured TV opt-pt'!N3622)*'CPP Detay Tum Ay'!N$244,IF(N3604=2,N3622*'CPP Detay (düşük)'!N$262+(1-'Measured TV opt-pt'!N3622)*'CPP Detay (düşük)'!N$244,IF(N3604=3,N3622*'CPP Detay (yüksek)'!N$262+(1-'Measured TV opt-pt'!N3622)*'CPP Detay (yüksek)'!N$244,"Girilen Rakamda Hata Var")))</f>
        <v>0</v>
      </c>
      <c r="O3610" s="164">
        <f>+IF(O3604=1,O3622*'CPP Detay Tum Ay'!O$262+(1-'Measured TV opt-pt'!O3622)*'CPP Detay Tum Ay'!O$244,IF(O3604=2,O3622*'CPP Detay (düşük)'!O$262+(1-'Measured TV opt-pt'!O3622)*'CPP Detay (düşük)'!O$244,IF(O3604=3,O3622*'CPP Detay (yüksek)'!O$262+(1-'Measured TV opt-pt'!O3622)*'CPP Detay (yüksek)'!O$244,"Girilen Rakamda Hata Var")))</f>
        <v>0</v>
      </c>
      <c r="P3610" s="164"/>
    </row>
    <row r="3611" spans="1:16" x14ac:dyDescent="0.25">
      <c r="A3611" s="193" t="s">
        <v>119</v>
      </c>
      <c r="B3611" s="376"/>
      <c r="C3611" s="263" t="s">
        <v>16</v>
      </c>
      <c r="D3611" s="264">
        <f>+SUMPRODUCT(D3612:D3616,D3599:D3603)</f>
        <v>40.635446503367362</v>
      </c>
      <c r="E3611" s="264">
        <f t="shared" ref="E3611" si="8007">+SUMPRODUCT(E3612:E3616,E3599:E3603)</f>
        <v>41.799076146077105</v>
      </c>
      <c r="F3611" s="264">
        <f t="shared" ref="F3611" si="8008">+SUMPRODUCT(F3612:F3616,F3599:F3603)</f>
        <v>45.659514735036247</v>
      </c>
      <c r="G3611" s="264">
        <f t="shared" ref="G3611" si="8009">+SUMPRODUCT(G3612:G3616,G3599:G3603)</f>
        <v>64.431116877217974</v>
      </c>
      <c r="H3611" s="264">
        <f t="shared" ref="H3611" si="8010">+SUMPRODUCT(H3612:H3616,H3599:H3603)</f>
        <v>75.801780956176714</v>
      </c>
      <c r="I3611" s="264">
        <f t="shared" ref="I3611" si="8011">+SUMPRODUCT(I3612:I3616,I3599:I3603)</f>
        <v>71.080668064655697</v>
      </c>
      <c r="J3611" s="264">
        <f t="shared" ref="J3611" si="8012">+SUMPRODUCT(J3612:J3616,J3599:J3603)</f>
        <v>38.901169723847332</v>
      </c>
      <c r="K3611" s="264">
        <f t="shared" ref="K3611" si="8013">+SUMPRODUCT(K3612:K3616,K3599:K3603)</f>
        <v>33.11184055714903</v>
      </c>
      <c r="L3611" s="264">
        <f t="shared" ref="L3611" si="8014">+SUMPRODUCT(L3612:L3616,L3599:L3603)</f>
        <v>50.227371836706538</v>
      </c>
      <c r="M3611" s="264">
        <f t="shared" ref="M3611" si="8015">+SUMPRODUCT(M3612:M3616,M3599:M3603)</f>
        <v>59.906289277553391</v>
      </c>
      <c r="N3611" s="264">
        <f t="shared" ref="N3611" si="8016">+SUMPRODUCT(N3612:N3616,N3599:N3603)</f>
        <v>56.186804748649372</v>
      </c>
      <c r="O3611" s="265">
        <f t="shared" ref="O3611" si="8017">+SUMPRODUCT(O3612:O3616,O3599:O3603)</f>
        <v>48.094334528677287</v>
      </c>
      <c r="P3611" s="165"/>
    </row>
    <row r="3612" spans="1:16" x14ac:dyDescent="0.25">
      <c r="A3612" s="193" t="s">
        <v>119</v>
      </c>
      <c r="B3612" s="376"/>
      <c r="C3612" s="77" t="s">
        <v>212</v>
      </c>
      <c r="D3612" s="261">
        <f>+D3606*(D3618*D3644+(1-D3618)*D3643)</f>
        <v>38.537944958339189</v>
      </c>
      <c r="E3612" s="261">
        <f t="shared" ref="E3612:O3612" si="8018">+E3606*(E3618*E3644+(1-E3618)*E3643)</f>
        <v>38.6913459423996</v>
      </c>
      <c r="F3612" s="261">
        <f t="shared" si="8018"/>
        <v>41.710667105416363</v>
      </c>
      <c r="G3612" s="261">
        <f t="shared" si="8018"/>
        <v>57.269767755701153</v>
      </c>
      <c r="H3612" s="261">
        <f t="shared" si="8018"/>
        <v>67.462097622629443</v>
      </c>
      <c r="I3612" s="261">
        <f t="shared" si="8018"/>
        <v>64.247251700826851</v>
      </c>
      <c r="J3612" s="261">
        <f t="shared" si="8018"/>
        <v>36.100015291804908</v>
      </c>
      <c r="K3612" s="261">
        <f t="shared" si="8018"/>
        <v>32.622379699643645</v>
      </c>
      <c r="L3612" s="261">
        <f t="shared" si="8018"/>
        <v>47.036337323663432</v>
      </c>
      <c r="M3612" s="261">
        <f t="shared" si="8018"/>
        <v>56.679053663510416</v>
      </c>
      <c r="N3612" s="261">
        <f t="shared" si="8018"/>
        <v>53.384598018295073</v>
      </c>
      <c r="O3612" s="262">
        <f t="shared" si="8018"/>
        <v>45.375564810004015</v>
      </c>
      <c r="P3612" s="162"/>
    </row>
    <row r="3613" spans="1:16" x14ac:dyDescent="0.25">
      <c r="A3613" s="193" t="s">
        <v>119</v>
      </c>
      <c r="B3613" s="376"/>
      <c r="C3613" s="77" t="s">
        <v>213</v>
      </c>
      <c r="D3613" s="261">
        <f>+D3607*(D3619*D3644+(1-D3619)*D3643)</f>
        <v>0</v>
      </c>
      <c r="E3613" s="261">
        <f t="shared" ref="E3613:O3613" si="8019">+E3607*(E3619*E3644+(1-E3619)*E3643)</f>
        <v>0</v>
      </c>
      <c r="F3613" s="261">
        <f t="shared" si="8019"/>
        <v>0</v>
      </c>
      <c r="G3613" s="261">
        <f t="shared" si="8019"/>
        <v>0</v>
      </c>
      <c r="H3613" s="261">
        <f t="shared" si="8019"/>
        <v>0</v>
      </c>
      <c r="I3613" s="261">
        <f t="shared" si="8019"/>
        <v>0</v>
      </c>
      <c r="J3613" s="261">
        <f t="shared" si="8019"/>
        <v>0</v>
      </c>
      <c r="K3613" s="261">
        <f t="shared" si="8019"/>
        <v>0</v>
      </c>
      <c r="L3613" s="261">
        <f t="shared" si="8019"/>
        <v>0</v>
      </c>
      <c r="M3613" s="261">
        <f t="shared" si="8019"/>
        <v>0</v>
      </c>
      <c r="N3613" s="261">
        <f t="shared" si="8019"/>
        <v>0</v>
      </c>
      <c r="O3613" s="262">
        <f t="shared" si="8019"/>
        <v>0</v>
      </c>
      <c r="P3613" s="244"/>
    </row>
    <row r="3614" spans="1:16" x14ac:dyDescent="0.25">
      <c r="A3614" s="193" t="s">
        <v>119</v>
      </c>
      <c r="B3614" s="376"/>
      <c r="C3614" s="77" t="s">
        <v>214</v>
      </c>
      <c r="D3614" s="261">
        <f>+D3608*(D3620*D3644+(1-D3620)*D3643)</f>
        <v>46.861363787816074</v>
      </c>
      <c r="E3614" s="261">
        <f t="shared" ref="E3614:O3614" si="8020">+E3608*(E3620*E3644+(1-E3620)*E3643)</f>
        <v>49.515902555696385</v>
      </c>
      <c r="F3614" s="261">
        <f t="shared" si="8020"/>
        <v>55.772338939849213</v>
      </c>
      <c r="G3614" s="261">
        <f t="shared" si="8020"/>
        <v>73.472388902636453</v>
      </c>
      <c r="H3614" s="261">
        <f t="shared" si="8020"/>
        <v>86.856724115039526</v>
      </c>
      <c r="I3614" s="261">
        <f t="shared" si="8020"/>
        <v>81.527803508773687</v>
      </c>
      <c r="J3614" s="261">
        <f t="shared" si="8020"/>
        <v>43.920998319485612</v>
      </c>
      <c r="K3614" s="261">
        <f t="shared" si="8020"/>
        <v>35.475272497719331</v>
      </c>
      <c r="L3614" s="261">
        <f t="shared" si="8020"/>
        <v>59.109526374752605</v>
      </c>
      <c r="M3614" s="261">
        <f t="shared" si="8020"/>
        <v>71.119312753878447</v>
      </c>
      <c r="N3614" s="261">
        <f t="shared" si="8020"/>
        <v>66.486997722154015</v>
      </c>
      <c r="O3614" s="262">
        <f t="shared" si="8020"/>
        <v>56.356499898954596</v>
      </c>
      <c r="P3614" s="244"/>
    </row>
    <row r="3615" spans="1:16" x14ac:dyDescent="0.25">
      <c r="A3615" s="193" t="s">
        <v>119</v>
      </c>
      <c r="B3615" s="376"/>
      <c r="C3615" s="77" t="s">
        <v>215</v>
      </c>
      <c r="D3615" s="161">
        <f>+D3609*(D3621*D3644+(1-D3621)*D3643)</f>
        <v>29.24994401944307</v>
      </c>
      <c r="E3615" s="161">
        <f t="shared" ref="E3615:O3615" si="8021">+E3609*(E3621*E3644+(1-E3621)*E3643)</f>
        <v>28.769394610551771</v>
      </c>
      <c r="F3615" s="161">
        <f t="shared" si="8021"/>
        <v>42.702657236121382</v>
      </c>
      <c r="G3615" s="161">
        <f t="shared" si="8021"/>
        <v>71.320595682909385</v>
      </c>
      <c r="H3615" s="161">
        <f t="shared" si="8021"/>
        <v>84.582319801678864</v>
      </c>
      <c r="I3615" s="161">
        <f t="shared" si="8021"/>
        <v>79.952617553473104</v>
      </c>
      <c r="J3615" s="161">
        <f t="shared" si="8021"/>
        <v>42.759340510864284</v>
      </c>
      <c r="K3615" s="161">
        <f t="shared" si="8021"/>
        <v>34.539867917869898</v>
      </c>
      <c r="L3615" s="161">
        <f t="shared" si="8021"/>
        <v>73.579497293033313</v>
      </c>
      <c r="M3615" s="161">
        <f t="shared" si="8021"/>
        <v>80.266282473234241</v>
      </c>
      <c r="N3615" s="161">
        <f t="shared" si="8021"/>
        <v>73.172802824653346</v>
      </c>
      <c r="O3615" s="162">
        <f t="shared" si="8021"/>
        <v>0</v>
      </c>
      <c r="P3615" s="244"/>
    </row>
    <row r="3616" spans="1:16" ht="15.75" thickBot="1" x14ac:dyDescent="0.3">
      <c r="A3616" s="193" t="s">
        <v>119</v>
      </c>
      <c r="B3616" s="376"/>
      <c r="C3616" s="96" t="s">
        <v>230</v>
      </c>
      <c r="D3616" s="163">
        <f>+D3610*(D3622*D3644+(1-D3622)*D3643)</f>
        <v>0</v>
      </c>
      <c r="E3616" s="163">
        <f t="shared" ref="E3616:O3616" si="8022">+E3610*(E3622*E3644+(1-E3622)*E3643)</f>
        <v>0</v>
      </c>
      <c r="F3616" s="163">
        <f t="shared" si="8022"/>
        <v>0</v>
      </c>
      <c r="G3616" s="163">
        <f t="shared" si="8022"/>
        <v>0</v>
      </c>
      <c r="H3616" s="163">
        <f t="shared" si="8022"/>
        <v>0</v>
      </c>
      <c r="I3616" s="163">
        <f t="shared" si="8022"/>
        <v>0</v>
      </c>
      <c r="J3616" s="163">
        <f t="shared" si="8022"/>
        <v>0</v>
      </c>
      <c r="K3616" s="163">
        <f t="shared" si="8022"/>
        <v>0</v>
      </c>
      <c r="L3616" s="163">
        <f t="shared" si="8022"/>
        <v>0</v>
      </c>
      <c r="M3616" s="163">
        <f t="shared" si="8022"/>
        <v>0</v>
      </c>
      <c r="N3616" s="163">
        <f t="shared" si="8022"/>
        <v>0</v>
      </c>
      <c r="O3616" s="164">
        <f t="shared" si="8022"/>
        <v>0</v>
      </c>
      <c r="P3616" s="164"/>
    </row>
    <row r="3617" spans="1:53" x14ac:dyDescent="0.25">
      <c r="A3617" s="193" t="s">
        <v>119</v>
      </c>
      <c r="B3617" s="376"/>
      <c r="C3617" s="204" t="s">
        <v>2</v>
      </c>
      <c r="D3617" s="205">
        <f>+IFERROR(SUMPRODUCT(D3618:D3622,D3624:D3628)/D3623,0)</f>
        <v>0</v>
      </c>
      <c r="E3617" s="205">
        <f t="shared" ref="E3617" si="8023">+IFERROR(SUMPRODUCT(E3618:E3622,E3624:E3628)/E3623,0)</f>
        <v>0</v>
      </c>
      <c r="F3617" s="205">
        <f t="shared" ref="F3617" si="8024">+IFERROR(SUMPRODUCT(F3618:F3622,F3624:F3628)/F3623,0)</f>
        <v>0</v>
      </c>
      <c r="G3617" s="205">
        <f t="shared" ref="G3617" si="8025">+IFERROR(SUMPRODUCT(G3618:G3622,G3624:G3628)/G3623,0)</f>
        <v>0</v>
      </c>
      <c r="H3617" s="205">
        <f t="shared" ref="H3617" si="8026">+IFERROR(SUMPRODUCT(H3618:H3622,H3624:H3628)/H3623,0)</f>
        <v>0</v>
      </c>
      <c r="I3617" s="205">
        <f t="shared" ref="I3617" si="8027">+IFERROR(SUMPRODUCT(I3618:I3622,I3624:I3628)/I3623,0)</f>
        <v>0</v>
      </c>
      <c r="J3617" s="205">
        <f t="shared" ref="J3617" si="8028">+IFERROR(SUMPRODUCT(J3618:J3622,J3624:J3628)/J3623,0)</f>
        <v>0</v>
      </c>
      <c r="K3617" s="205">
        <f t="shared" ref="K3617" si="8029">+IFERROR(SUMPRODUCT(K3618:K3622,K3624:K3628)/K3623,0)</f>
        <v>0</v>
      </c>
      <c r="L3617" s="205">
        <f t="shared" ref="L3617" si="8030">+IFERROR(SUMPRODUCT(L3618:L3622,L3624:L3628)/L3623,0)</f>
        <v>0</v>
      </c>
      <c r="M3617" s="205">
        <f t="shared" ref="M3617" si="8031">+IFERROR(SUMPRODUCT(M3618:M3622,M3624:M3628)/M3623,0)</f>
        <v>0</v>
      </c>
      <c r="N3617" s="205">
        <f t="shared" ref="N3617" si="8032">+IFERROR(SUMPRODUCT(N3618:N3622,N3624:N3628)/N3623,0)</f>
        <v>0</v>
      </c>
      <c r="O3617" s="205">
        <f t="shared" ref="O3617" si="8033">+IFERROR(SUMPRODUCT(O3618:O3622,O3624:O3628)/O3623,0)</f>
        <v>0</v>
      </c>
      <c r="P3617" s="166" t="e">
        <f>+SUMPRODUCT(D3617:O3617,D3623:O3623)/P3623</f>
        <v>#DIV/0!</v>
      </c>
      <c r="R3617" s="192">
        <f>+D3617</f>
        <v>0</v>
      </c>
      <c r="S3617" s="192">
        <f t="shared" ref="S3617" si="8034">+E3617</f>
        <v>0</v>
      </c>
      <c r="T3617" s="192">
        <f t="shared" ref="T3617" si="8035">+F3617</f>
        <v>0</v>
      </c>
      <c r="U3617" s="192">
        <f t="shared" ref="U3617" si="8036">+G3617</f>
        <v>0</v>
      </c>
      <c r="V3617" s="192">
        <f t="shared" ref="V3617" si="8037">+H3617</f>
        <v>0</v>
      </c>
      <c r="W3617" s="192">
        <f t="shared" ref="W3617" si="8038">+I3617</f>
        <v>0</v>
      </c>
      <c r="X3617" s="192">
        <f t="shared" ref="X3617" si="8039">+J3617</f>
        <v>0</v>
      </c>
      <c r="Y3617" s="192">
        <f t="shared" ref="Y3617" si="8040">+K3617</f>
        <v>0</v>
      </c>
      <c r="Z3617" s="192">
        <f t="shared" ref="Z3617" si="8041">+L3617</f>
        <v>0</v>
      </c>
      <c r="AA3617" s="192">
        <f t="shared" ref="AA3617" si="8042">+M3617</f>
        <v>0</v>
      </c>
      <c r="AB3617" s="192">
        <f t="shared" ref="AB3617" si="8043">+N3617</f>
        <v>0</v>
      </c>
      <c r="AC3617" s="192">
        <f t="shared" ref="AC3617" si="8044">+O3617</f>
        <v>0</v>
      </c>
      <c r="AD3617" s="190">
        <f>+D3623</f>
        <v>0</v>
      </c>
      <c r="AE3617" s="190">
        <f t="shared" ref="AE3617" si="8045">+E3623</f>
        <v>0</v>
      </c>
      <c r="AF3617" s="190">
        <f t="shared" ref="AF3617" si="8046">+F3623</f>
        <v>0</v>
      </c>
      <c r="AG3617" s="190">
        <f t="shared" ref="AG3617" si="8047">+G3623</f>
        <v>0</v>
      </c>
      <c r="AH3617" s="190">
        <f t="shared" ref="AH3617" si="8048">+H3623</f>
        <v>0</v>
      </c>
      <c r="AI3617" s="190">
        <f t="shared" ref="AI3617" si="8049">+I3623</f>
        <v>0</v>
      </c>
      <c r="AJ3617" s="190">
        <f t="shared" ref="AJ3617" si="8050">+J3623</f>
        <v>0</v>
      </c>
      <c r="AK3617" s="190">
        <f t="shared" ref="AK3617" si="8051">+K3623</f>
        <v>0</v>
      </c>
      <c r="AL3617" s="190">
        <f t="shared" ref="AL3617" si="8052">+L3623</f>
        <v>0</v>
      </c>
      <c r="AM3617" s="190">
        <f t="shared" ref="AM3617" si="8053">+M3623</f>
        <v>0</v>
      </c>
      <c r="AN3617" s="190">
        <f t="shared" ref="AN3617" si="8054">+N3623</f>
        <v>0</v>
      </c>
      <c r="AO3617" s="190">
        <f t="shared" ref="AO3617" si="8055">+O3623</f>
        <v>0</v>
      </c>
    </row>
    <row r="3618" spans="1:53" x14ac:dyDescent="0.25">
      <c r="A3618" s="193" t="s">
        <v>119</v>
      </c>
      <c r="B3618" s="376"/>
      <c r="C3618" s="178" t="s">
        <v>3</v>
      </c>
      <c r="D3618" s="179">
        <v>0.44</v>
      </c>
      <c r="E3618" s="179">
        <v>0.44</v>
      </c>
      <c r="F3618" s="179">
        <v>0.44</v>
      </c>
      <c r="G3618" s="293">
        <v>0.48</v>
      </c>
      <c r="H3618" s="293">
        <v>0.48</v>
      </c>
      <c r="I3618" s="293">
        <v>0.48</v>
      </c>
      <c r="J3618" s="179">
        <v>0.48</v>
      </c>
      <c r="K3618" s="179">
        <v>0.48915873014712274</v>
      </c>
      <c r="L3618" s="179">
        <v>0.4834974169537235</v>
      </c>
      <c r="M3618" s="179">
        <v>0.45414569524687309</v>
      </c>
      <c r="N3618" s="179">
        <v>0.38276016431267579</v>
      </c>
      <c r="O3618" s="179">
        <v>0.34111134082271427</v>
      </c>
      <c r="P3618" s="180" t="e">
        <f>+SUMPRODUCT(D3618:O3618,D3624:O3624)/P3624</f>
        <v>#DIV/0!</v>
      </c>
    </row>
    <row r="3619" spans="1:53" x14ac:dyDescent="0.25">
      <c r="A3619" s="193" t="s">
        <v>119</v>
      </c>
      <c r="B3619" s="376"/>
      <c r="C3619" s="178" t="s">
        <v>200</v>
      </c>
      <c r="D3619" s="179">
        <v>0.44</v>
      </c>
      <c r="E3619" s="179">
        <v>0.44</v>
      </c>
      <c r="F3619" s="179">
        <v>0.44</v>
      </c>
      <c r="G3619" s="293">
        <v>0.48</v>
      </c>
      <c r="H3619" s="293">
        <v>0.48</v>
      </c>
      <c r="I3619" s="293">
        <v>0.48</v>
      </c>
      <c r="J3619" s="179">
        <v>0.48</v>
      </c>
      <c r="K3619" s="179">
        <v>0.48915873014712274</v>
      </c>
      <c r="L3619" s="179">
        <v>0.4834974169537235</v>
      </c>
      <c r="M3619" s="179">
        <v>0.45414569524687309</v>
      </c>
      <c r="N3619" s="179">
        <v>0.38276016431267579</v>
      </c>
      <c r="O3619" s="179">
        <v>0.34111134082271427</v>
      </c>
      <c r="P3619" s="242"/>
    </row>
    <row r="3620" spans="1:53" x14ac:dyDescent="0.25">
      <c r="A3620" s="193" t="s">
        <v>119</v>
      </c>
      <c r="B3620" s="376"/>
      <c r="C3620" s="178" t="s">
        <v>201</v>
      </c>
      <c r="D3620" s="179">
        <v>0.44</v>
      </c>
      <c r="E3620" s="179">
        <v>0.44</v>
      </c>
      <c r="F3620" s="179">
        <v>0.44</v>
      </c>
      <c r="G3620" s="293">
        <v>0.48</v>
      </c>
      <c r="H3620" s="293">
        <v>0.48</v>
      </c>
      <c r="I3620" s="293">
        <v>0.48</v>
      </c>
      <c r="J3620" s="179">
        <v>0.48</v>
      </c>
      <c r="K3620" s="179">
        <v>0.48915873014712274</v>
      </c>
      <c r="L3620" s="179">
        <v>0.4834974169537235</v>
      </c>
      <c r="M3620" s="179">
        <v>0.45414569524687309</v>
      </c>
      <c r="N3620" s="179">
        <v>0.38276016431267579</v>
      </c>
      <c r="O3620" s="179">
        <v>0.34111134082271427</v>
      </c>
      <c r="P3620" s="242"/>
    </row>
    <row r="3621" spans="1:53" x14ac:dyDescent="0.25">
      <c r="A3621" s="193" t="s">
        <v>119</v>
      </c>
      <c r="B3621" s="376"/>
      <c r="C3621" s="178" t="s">
        <v>202</v>
      </c>
      <c r="D3621" s="179">
        <v>0.44</v>
      </c>
      <c r="E3621" s="179">
        <v>0.44</v>
      </c>
      <c r="F3621" s="179">
        <v>0.44</v>
      </c>
      <c r="G3621" s="293">
        <v>0.48</v>
      </c>
      <c r="H3621" s="293">
        <v>0.48</v>
      </c>
      <c r="I3621" s="293">
        <v>0.48</v>
      </c>
      <c r="J3621" s="179">
        <v>0.48</v>
      </c>
      <c r="K3621" s="179">
        <v>0.48915873014712274</v>
      </c>
      <c r="L3621" s="179">
        <v>0.4834974169537235</v>
      </c>
      <c r="M3621" s="179">
        <v>0.45414569524687309</v>
      </c>
      <c r="N3621" s="179">
        <v>0.38276016431267579</v>
      </c>
      <c r="O3621" s="179">
        <v>0.34111134082271427</v>
      </c>
      <c r="P3621" s="242"/>
    </row>
    <row r="3622" spans="1:53" ht="15.75" thickBot="1" x14ac:dyDescent="0.3">
      <c r="A3622" s="193" t="s">
        <v>119</v>
      </c>
      <c r="B3622" s="376"/>
      <c r="C3622" s="280" t="s">
        <v>231</v>
      </c>
      <c r="D3622" s="179">
        <v>0.44</v>
      </c>
      <c r="E3622" s="179">
        <v>0.44</v>
      </c>
      <c r="F3622" s="179">
        <v>0.44</v>
      </c>
      <c r="G3622" s="293">
        <v>0.48</v>
      </c>
      <c r="H3622" s="293">
        <v>0.48</v>
      </c>
      <c r="I3622" s="293">
        <v>0.48</v>
      </c>
      <c r="J3622" s="181">
        <v>0.48</v>
      </c>
      <c r="K3622" s="181">
        <v>0.48915873014712274</v>
      </c>
      <c r="L3622" s="181">
        <v>0.4834974169537235</v>
      </c>
      <c r="M3622" s="179">
        <v>0.45414569524687309</v>
      </c>
      <c r="N3622" s="179">
        <v>0.38276016431267579</v>
      </c>
      <c r="O3622" s="179">
        <v>0.34111134082271427</v>
      </c>
      <c r="P3622" s="182" t="e">
        <f t="shared" ref="P3622" si="8056">+SUMPRODUCT(D3622:O3622,D3628:O3628)/P3628</f>
        <v>#DIV/0!</v>
      </c>
    </row>
    <row r="3623" spans="1:53" x14ac:dyDescent="0.25">
      <c r="A3623" s="193" t="s">
        <v>119</v>
      </c>
      <c r="B3623" s="376"/>
      <c r="C3623" s="99" t="s">
        <v>239</v>
      </c>
      <c r="D3623" s="100">
        <f>+D3592/D3605/30</f>
        <v>0</v>
      </c>
      <c r="E3623" s="100">
        <f t="shared" ref="E3623:O3623" si="8057">+E3592/E3605/30</f>
        <v>0</v>
      </c>
      <c r="F3623" s="100">
        <f t="shared" si="8057"/>
        <v>0</v>
      </c>
      <c r="G3623" s="100">
        <f t="shared" si="8057"/>
        <v>0</v>
      </c>
      <c r="H3623" s="100">
        <f t="shared" si="8057"/>
        <v>0</v>
      </c>
      <c r="I3623" s="100">
        <f t="shared" si="8057"/>
        <v>0</v>
      </c>
      <c r="J3623" s="100">
        <f t="shared" si="8057"/>
        <v>0</v>
      </c>
      <c r="K3623" s="100">
        <f t="shared" si="8057"/>
        <v>0</v>
      </c>
      <c r="L3623" s="100">
        <f t="shared" si="8057"/>
        <v>0</v>
      </c>
      <c r="M3623" s="100">
        <f t="shared" si="8057"/>
        <v>0</v>
      </c>
      <c r="N3623" s="100">
        <f t="shared" si="8057"/>
        <v>0</v>
      </c>
      <c r="O3623" s="167">
        <f t="shared" si="8057"/>
        <v>0</v>
      </c>
      <c r="P3623" s="167">
        <f>SUM(D3623:O3623)</f>
        <v>0</v>
      </c>
    </row>
    <row r="3624" spans="1:53" x14ac:dyDescent="0.25">
      <c r="A3624" s="193" t="s">
        <v>119</v>
      </c>
      <c r="B3624" s="376"/>
      <c r="C3624" s="86" t="s">
        <v>240</v>
      </c>
      <c r="D3624" s="87">
        <f>+D3623*D3599</f>
        <v>0</v>
      </c>
      <c r="E3624" s="87">
        <f t="shared" ref="E3624" si="8058">+E3623*E3599</f>
        <v>0</v>
      </c>
      <c r="F3624" s="87">
        <f t="shared" ref="F3624" si="8059">+F3623*F3599</f>
        <v>0</v>
      </c>
      <c r="G3624" s="87">
        <f t="shared" ref="G3624" si="8060">+G3623*G3599</f>
        <v>0</v>
      </c>
      <c r="H3624" s="87">
        <f t="shared" ref="H3624" si="8061">+H3623*H3599</f>
        <v>0</v>
      </c>
      <c r="I3624" s="87">
        <f t="shared" ref="I3624" si="8062">+I3623*I3599</f>
        <v>0</v>
      </c>
      <c r="J3624" s="87">
        <f t="shared" ref="J3624" si="8063">+J3623*J3599</f>
        <v>0</v>
      </c>
      <c r="K3624" s="87">
        <f t="shared" ref="K3624" si="8064">+K3623*K3599</f>
        <v>0</v>
      </c>
      <c r="L3624" s="87">
        <f t="shared" ref="L3624" si="8065">+L3623*L3599</f>
        <v>0</v>
      </c>
      <c r="M3624" s="87">
        <f t="shared" ref="M3624" si="8066">+M3623*M3599</f>
        <v>0</v>
      </c>
      <c r="N3624" s="87">
        <f t="shared" ref="N3624" si="8067">+N3623*N3599</f>
        <v>0</v>
      </c>
      <c r="O3624" s="159">
        <f t="shared" ref="O3624" si="8068">+O3623*O3599</f>
        <v>0</v>
      </c>
      <c r="P3624" s="159">
        <f t="shared" ref="P3624:P3634" si="8069">SUM(D3624:O3624)</f>
        <v>0</v>
      </c>
      <c r="AP3624" s="190">
        <f>+D3624</f>
        <v>0</v>
      </c>
      <c r="AQ3624" s="190">
        <f t="shared" ref="AQ3624:AQ3628" si="8070">+E3624</f>
        <v>0</v>
      </c>
      <c r="AR3624" s="190">
        <f t="shared" ref="AR3624:AR3628" si="8071">+F3624</f>
        <v>0</v>
      </c>
      <c r="AS3624" s="190">
        <f t="shared" ref="AS3624:AS3628" si="8072">+G3624</f>
        <v>0</v>
      </c>
      <c r="AT3624" s="190">
        <f t="shared" ref="AT3624:AT3628" si="8073">+H3624</f>
        <v>0</v>
      </c>
      <c r="AU3624" s="190">
        <f t="shared" ref="AU3624:AU3628" si="8074">+I3624</f>
        <v>0</v>
      </c>
      <c r="AV3624" s="190">
        <f t="shared" ref="AV3624:AV3628" si="8075">+J3624</f>
        <v>0</v>
      </c>
      <c r="AW3624" s="190">
        <f t="shared" ref="AW3624:AW3628" si="8076">+K3624</f>
        <v>0</v>
      </c>
      <c r="AX3624" s="190">
        <f t="shared" ref="AX3624:AX3628" si="8077">+L3624</f>
        <v>0</v>
      </c>
      <c r="AY3624" s="190">
        <f t="shared" ref="AY3624:AY3628" si="8078">+M3624</f>
        <v>0</v>
      </c>
      <c r="AZ3624" s="190">
        <f t="shared" ref="AZ3624:AZ3628" si="8079">+N3624</f>
        <v>0</v>
      </c>
      <c r="BA3624" s="190">
        <f t="shared" ref="BA3624:BA3628" si="8080">+O3624</f>
        <v>0</v>
      </c>
    </row>
    <row r="3625" spans="1:53" x14ac:dyDescent="0.25">
      <c r="A3625" s="193" t="s">
        <v>119</v>
      </c>
      <c r="B3625" s="376"/>
      <c r="C3625" s="86" t="s">
        <v>241</v>
      </c>
      <c r="D3625" s="87">
        <f>+D3623*D3600</f>
        <v>0</v>
      </c>
      <c r="E3625" s="87">
        <f t="shared" ref="E3625:O3625" si="8081">+E3623*E3600</f>
        <v>0</v>
      </c>
      <c r="F3625" s="87">
        <f t="shared" si="8081"/>
        <v>0</v>
      </c>
      <c r="G3625" s="87">
        <f t="shared" si="8081"/>
        <v>0</v>
      </c>
      <c r="H3625" s="87">
        <f t="shared" si="8081"/>
        <v>0</v>
      </c>
      <c r="I3625" s="87">
        <f t="shared" si="8081"/>
        <v>0</v>
      </c>
      <c r="J3625" s="87">
        <f t="shared" si="8081"/>
        <v>0</v>
      </c>
      <c r="K3625" s="87">
        <f t="shared" si="8081"/>
        <v>0</v>
      </c>
      <c r="L3625" s="87">
        <f t="shared" si="8081"/>
        <v>0</v>
      </c>
      <c r="M3625" s="87">
        <f t="shared" si="8081"/>
        <v>0</v>
      </c>
      <c r="N3625" s="87">
        <f t="shared" si="8081"/>
        <v>0</v>
      </c>
      <c r="O3625" s="159">
        <f t="shared" si="8081"/>
        <v>0</v>
      </c>
      <c r="P3625" s="159"/>
      <c r="AP3625" s="190">
        <f t="shared" ref="AP3625:AP3628" si="8082">+D3625</f>
        <v>0</v>
      </c>
      <c r="AQ3625" s="190">
        <f t="shared" si="8070"/>
        <v>0</v>
      </c>
      <c r="AR3625" s="190">
        <f t="shared" si="8071"/>
        <v>0</v>
      </c>
      <c r="AS3625" s="190">
        <f t="shared" si="8072"/>
        <v>0</v>
      </c>
      <c r="AT3625" s="190">
        <f t="shared" si="8073"/>
        <v>0</v>
      </c>
      <c r="AU3625" s="190">
        <f t="shared" si="8074"/>
        <v>0</v>
      </c>
      <c r="AV3625" s="190">
        <f t="shared" si="8075"/>
        <v>0</v>
      </c>
      <c r="AW3625" s="190">
        <f t="shared" si="8076"/>
        <v>0</v>
      </c>
      <c r="AX3625" s="190">
        <f t="shared" si="8077"/>
        <v>0</v>
      </c>
      <c r="AY3625" s="190">
        <f t="shared" si="8078"/>
        <v>0</v>
      </c>
      <c r="AZ3625" s="190">
        <f t="shared" si="8079"/>
        <v>0</v>
      </c>
      <c r="BA3625" s="190">
        <f t="shared" si="8080"/>
        <v>0</v>
      </c>
    </row>
    <row r="3626" spans="1:53" x14ac:dyDescent="0.25">
      <c r="A3626" s="193" t="s">
        <v>119</v>
      </c>
      <c r="B3626" s="376"/>
      <c r="C3626" s="86" t="s">
        <v>242</v>
      </c>
      <c r="D3626" s="87">
        <f>+D3623*D3601</f>
        <v>0</v>
      </c>
      <c r="E3626" s="87">
        <f t="shared" ref="E3626:O3626" si="8083">+E3623*E3601</f>
        <v>0</v>
      </c>
      <c r="F3626" s="87">
        <f t="shared" si="8083"/>
        <v>0</v>
      </c>
      <c r="G3626" s="87">
        <f t="shared" si="8083"/>
        <v>0</v>
      </c>
      <c r="H3626" s="87">
        <f t="shared" si="8083"/>
        <v>0</v>
      </c>
      <c r="I3626" s="87">
        <f t="shared" si="8083"/>
        <v>0</v>
      </c>
      <c r="J3626" s="87">
        <f t="shared" si="8083"/>
        <v>0</v>
      </c>
      <c r="K3626" s="87">
        <f t="shared" si="8083"/>
        <v>0</v>
      </c>
      <c r="L3626" s="87">
        <f t="shared" si="8083"/>
        <v>0</v>
      </c>
      <c r="M3626" s="87">
        <f t="shared" si="8083"/>
        <v>0</v>
      </c>
      <c r="N3626" s="87">
        <f t="shared" si="8083"/>
        <v>0</v>
      </c>
      <c r="O3626" s="159">
        <f t="shared" si="8083"/>
        <v>0</v>
      </c>
      <c r="P3626" s="159"/>
      <c r="AP3626" s="190">
        <f t="shared" si="8082"/>
        <v>0</v>
      </c>
      <c r="AQ3626" s="190">
        <f t="shared" si="8070"/>
        <v>0</v>
      </c>
      <c r="AR3626" s="190">
        <f t="shared" si="8071"/>
        <v>0</v>
      </c>
      <c r="AS3626" s="190">
        <f t="shared" si="8072"/>
        <v>0</v>
      </c>
      <c r="AT3626" s="190">
        <f t="shared" si="8073"/>
        <v>0</v>
      </c>
      <c r="AU3626" s="190">
        <f t="shared" si="8074"/>
        <v>0</v>
      </c>
      <c r="AV3626" s="190">
        <f t="shared" si="8075"/>
        <v>0</v>
      </c>
      <c r="AW3626" s="190">
        <f t="shared" si="8076"/>
        <v>0</v>
      </c>
      <c r="AX3626" s="190">
        <f t="shared" si="8077"/>
        <v>0</v>
      </c>
      <c r="AY3626" s="190">
        <f t="shared" si="8078"/>
        <v>0</v>
      </c>
      <c r="AZ3626" s="190">
        <f t="shared" si="8079"/>
        <v>0</v>
      </c>
      <c r="BA3626" s="190">
        <f t="shared" si="8080"/>
        <v>0</v>
      </c>
    </row>
    <row r="3627" spans="1:53" x14ac:dyDescent="0.25">
      <c r="A3627" s="193" t="s">
        <v>119</v>
      </c>
      <c r="B3627" s="376"/>
      <c r="C3627" s="86" t="s">
        <v>243</v>
      </c>
      <c r="D3627" s="87">
        <f>+D3623*D3602</f>
        <v>0</v>
      </c>
      <c r="E3627" s="87">
        <f t="shared" ref="E3627:O3627" si="8084">+E3623*E3602</f>
        <v>0</v>
      </c>
      <c r="F3627" s="87">
        <f t="shared" si="8084"/>
        <v>0</v>
      </c>
      <c r="G3627" s="87">
        <f t="shared" si="8084"/>
        <v>0</v>
      </c>
      <c r="H3627" s="87">
        <f t="shared" si="8084"/>
        <v>0</v>
      </c>
      <c r="I3627" s="87">
        <f t="shared" si="8084"/>
        <v>0</v>
      </c>
      <c r="J3627" s="87">
        <f t="shared" si="8084"/>
        <v>0</v>
      </c>
      <c r="K3627" s="87">
        <f t="shared" si="8084"/>
        <v>0</v>
      </c>
      <c r="L3627" s="87">
        <f t="shared" si="8084"/>
        <v>0</v>
      </c>
      <c r="M3627" s="87">
        <f t="shared" si="8084"/>
        <v>0</v>
      </c>
      <c r="N3627" s="87">
        <f t="shared" si="8084"/>
        <v>0</v>
      </c>
      <c r="O3627" s="159">
        <f t="shared" si="8084"/>
        <v>0</v>
      </c>
      <c r="P3627" s="159"/>
      <c r="AP3627" s="190">
        <f t="shared" si="8082"/>
        <v>0</v>
      </c>
      <c r="AQ3627" s="190">
        <f t="shared" si="8070"/>
        <v>0</v>
      </c>
      <c r="AR3627" s="190">
        <f t="shared" si="8071"/>
        <v>0</v>
      </c>
      <c r="AS3627" s="190">
        <f t="shared" si="8072"/>
        <v>0</v>
      </c>
      <c r="AT3627" s="190">
        <f t="shared" si="8073"/>
        <v>0</v>
      </c>
      <c r="AU3627" s="190">
        <f t="shared" si="8074"/>
        <v>0</v>
      </c>
      <c r="AV3627" s="190">
        <f t="shared" si="8075"/>
        <v>0</v>
      </c>
      <c r="AW3627" s="190">
        <f t="shared" si="8076"/>
        <v>0</v>
      </c>
      <c r="AX3627" s="190">
        <f t="shared" si="8077"/>
        <v>0</v>
      </c>
      <c r="AY3627" s="190">
        <f t="shared" si="8078"/>
        <v>0</v>
      </c>
      <c r="AZ3627" s="190">
        <f t="shared" si="8079"/>
        <v>0</v>
      </c>
      <c r="BA3627" s="190">
        <f t="shared" si="8080"/>
        <v>0</v>
      </c>
    </row>
    <row r="3628" spans="1:53" ht="15.75" thickBot="1" x14ac:dyDescent="0.3">
      <c r="A3628" s="193" t="s">
        <v>119</v>
      </c>
      <c r="B3628" s="376"/>
      <c r="C3628" s="96" t="s">
        <v>244</v>
      </c>
      <c r="D3628" s="251">
        <f>+D3623*D3603</f>
        <v>0</v>
      </c>
      <c r="E3628" s="251">
        <f t="shared" ref="E3628:O3628" si="8085">+E3623*E3603</f>
        <v>0</v>
      </c>
      <c r="F3628" s="251">
        <f t="shared" si="8085"/>
        <v>0</v>
      </c>
      <c r="G3628" s="251">
        <f t="shared" si="8085"/>
        <v>0</v>
      </c>
      <c r="H3628" s="251">
        <f t="shared" si="8085"/>
        <v>0</v>
      </c>
      <c r="I3628" s="251">
        <f t="shared" si="8085"/>
        <v>0</v>
      </c>
      <c r="J3628" s="251">
        <f t="shared" si="8085"/>
        <v>0</v>
      </c>
      <c r="K3628" s="251">
        <f t="shared" si="8085"/>
        <v>0</v>
      </c>
      <c r="L3628" s="251">
        <f t="shared" si="8085"/>
        <v>0</v>
      </c>
      <c r="M3628" s="251">
        <f t="shared" si="8085"/>
        <v>0</v>
      </c>
      <c r="N3628" s="251">
        <f t="shared" si="8085"/>
        <v>0</v>
      </c>
      <c r="O3628" s="251">
        <f t="shared" si="8085"/>
        <v>0</v>
      </c>
      <c r="P3628" s="169">
        <f t="shared" si="8069"/>
        <v>0</v>
      </c>
      <c r="AP3628" s="190">
        <f t="shared" si="8082"/>
        <v>0</v>
      </c>
      <c r="AQ3628" s="190">
        <f t="shared" si="8070"/>
        <v>0</v>
      </c>
      <c r="AR3628" s="190">
        <f t="shared" si="8071"/>
        <v>0</v>
      </c>
      <c r="AS3628" s="190">
        <f t="shared" si="8072"/>
        <v>0</v>
      </c>
      <c r="AT3628" s="190">
        <f t="shared" si="8073"/>
        <v>0</v>
      </c>
      <c r="AU3628" s="190">
        <f t="shared" si="8074"/>
        <v>0</v>
      </c>
      <c r="AV3628" s="190">
        <f t="shared" si="8075"/>
        <v>0</v>
      </c>
      <c r="AW3628" s="190">
        <f t="shared" si="8076"/>
        <v>0</v>
      </c>
      <c r="AX3628" s="190">
        <f t="shared" si="8077"/>
        <v>0</v>
      </c>
      <c r="AY3628" s="190">
        <f t="shared" si="8078"/>
        <v>0</v>
      </c>
      <c r="AZ3628" s="190">
        <f t="shared" si="8079"/>
        <v>0</v>
      </c>
      <c r="BA3628" s="190">
        <f t="shared" si="8080"/>
        <v>0</v>
      </c>
    </row>
    <row r="3629" spans="1:53" x14ac:dyDescent="0.25">
      <c r="A3629" s="193" t="s">
        <v>119</v>
      </c>
      <c r="B3629" s="376"/>
      <c r="C3629" s="99" t="s">
        <v>245</v>
      </c>
      <c r="D3629" s="100">
        <f>+IFERROR(D3592/D3611/30,0)</f>
        <v>0</v>
      </c>
      <c r="E3629" s="100">
        <f t="shared" ref="E3629:O3629" si="8086">+IFERROR(E3592/E3611/30,0)</f>
        <v>0</v>
      </c>
      <c r="F3629" s="100">
        <f t="shared" si="8086"/>
        <v>0</v>
      </c>
      <c r="G3629" s="100">
        <f t="shared" si="8086"/>
        <v>0</v>
      </c>
      <c r="H3629" s="100">
        <f t="shared" si="8086"/>
        <v>0</v>
      </c>
      <c r="I3629" s="100">
        <f t="shared" si="8086"/>
        <v>0</v>
      </c>
      <c r="J3629" s="100">
        <f t="shared" si="8086"/>
        <v>0</v>
      </c>
      <c r="K3629" s="100">
        <f t="shared" si="8086"/>
        <v>0</v>
      </c>
      <c r="L3629" s="100">
        <f t="shared" si="8086"/>
        <v>0</v>
      </c>
      <c r="M3629" s="100">
        <f t="shared" si="8086"/>
        <v>0</v>
      </c>
      <c r="N3629" s="100">
        <f t="shared" si="8086"/>
        <v>0</v>
      </c>
      <c r="O3629" s="167">
        <f t="shared" si="8086"/>
        <v>0</v>
      </c>
      <c r="P3629" s="167">
        <f t="shared" si="8069"/>
        <v>0</v>
      </c>
    </row>
    <row r="3630" spans="1:53" x14ac:dyDescent="0.25">
      <c r="A3630" s="193" t="s">
        <v>119</v>
      </c>
      <c r="B3630" s="376"/>
      <c r="C3630" s="86" t="s">
        <v>246</v>
      </c>
      <c r="D3630" s="266">
        <f t="shared" ref="D3630:O3630" si="8087">+IFERROR(D3593/D3612/30,0)</f>
        <v>0</v>
      </c>
      <c r="E3630" s="266">
        <f t="shared" si="8087"/>
        <v>0</v>
      </c>
      <c r="F3630" s="266">
        <f t="shared" si="8087"/>
        <v>0</v>
      </c>
      <c r="G3630" s="266">
        <f t="shared" si="8087"/>
        <v>0</v>
      </c>
      <c r="H3630" s="266">
        <f t="shared" si="8087"/>
        <v>0</v>
      </c>
      <c r="I3630" s="266">
        <f t="shared" si="8087"/>
        <v>0</v>
      </c>
      <c r="J3630" s="266">
        <f t="shared" si="8087"/>
        <v>0</v>
      </c>
      <c r="K3630" s="266">
        <f t="shared" si="8087"/>
        <v>0</v>
      </c>
      <c r="L3630" s="266">
        <f t="shared" si="8087"/>
        <v>0</v>
      </c>
      <c r="M3630" s="266">
        <f t="shared" si="8087"/>
        <v>0</v>
      </c>
      <c r="N3630" s="266">
        <f t="shared" si="8087"/>
        <v>0</v>
      </c>
      <c r="O3630" s="267">
        <f t="shared" si="8087"/>
        <v>0</v>
      </c>
      <c r="P3630" s="159">
        <f t="shared" si="8069"/>
        <v>0</v>
      </c>
    </row>
    <row r="3631" spans="1:53" x14ac:dyDescent="0.25">
      <c r="A3631" s="193" t="s">
        <v>119</v>
      </c>
      <c r="B3631" s="376"/>
      <c r="C3631" s="86" t="s">
        <v>247</v>
      </c>
      <c r="D3631" s="266">
        <f t="shared" ref="D3631:O3631" si="8088">+IFERROR(D3594/D3613/30,0)</f>
        <v>0</v>
      </c>
      <c r="E3631" s="266">
        <f t="shared" si="8088"/>
        <v>0</v>
      </c>
      <c r="F3631" s="266">
        <f t="shared" si="8088"/>
        <v>0</v>
      </c>
      <c r="G3631" s="266">
        <f t="shared" si="8088"/>
        <v>0</v>
      </c>
      <c r="H3631" s="266">
        <f t="shared" si="8088"/>
        <v>0</v>
      </c>
      <c r="I3631" s="266">
        <f t="shared" si="8088"/>
        <v>0</v>
      </c>
      <c r="J3631" s="266">
        <f t="shared" si="8088"/>
        <v>0</v>
      </c>
      <c r="K3631" s="266">
        <f t="shared" si="8088"/>
        <v>0</v>
      </c>
      <c r="L3631" s="266">
        <f t="shared" si="8088"/>
        <v>0</v>
      </c>
      <c r="M3631" s="266">
        <f t="shared" si="8088"/>
        <v>0</v>
      </c>
      <c r="N3631" s="266">
        <f t="shared" si="8088"/>
        <v>0</v>
      </c>
      <c r="O3631" s="267">
        <f t="shared" si="8088"/>
        <v>0</v>
      </c>
      <c r="P3631" s="159">
        <f t="shared" si="8069"/>
        <v>0</v>
      </c>
    </row>
    <row r="3632" spans="1:53" x14ac:dyDescent="0.25">
      <c r="A3632" s="193" t="s">
        <v>119</v>
      </c>
      <c r="B3632" s="376"/>
      <c r="C3632" s="86" t="s">
        <v>248</v>
      </c>
      <c r="D3632" s="266">
        <f t="shared" ref="D3632:O3632" si="8089">+IFERROR(D3595/D3614/30,0)</f>
        <v>0</v>
      </c>
      <c r="E3632" s="266">
        <f t="shared" si="8089"/>
        <v>0</v>
      </c>
      <c r="F3632" s="266">
        <f t="shared" si="8089"/>
        <v>0</v>
      </c>
      <c r="G3632" s="266">
        <f t="shared" si="8089"/>
        <v>0</v>
      </c>
      <c r="H3632" s="266">
        <f t="shared" si="8089"/>
        <v>0</v>
      </c>
      <c r="I3632" s="266">
        <f t="shared" si="8089"/>
        <v>0</v>
      </c>
      <c r="J3632" s="266">
        <f t="shared" si="8089"/>
        <v>0</v>
      </c>
      <c r="K3632" s="266">
        <f t="shared" si="8089"/>
        <v>0</v>
      </c>
      <c r="L3632" s="266">
        <f t="shared" si="8089"/>
        <v>0</v>
      </c>
      <c r="M3632" s="266">
        <f t="shared" si="8089"/>
        <v>0</v>
      </c>
      <c r="N3632" s="266">
        <f t="shared" si="8089"/>
        <v>0</v>
      </c>
      <c r="O3632" s="267">
        <f t="shared" si="8089"/>
        <v>0</v>
      </c>
      <c r="P3632" s="159">
        <f t="shared" si="8069"/>
        <v>0</v>
      </c>
    </row>
    <row r="3633" spans="1:16" x14ac:dyDescent="0.25">
      <c r="A3633" s="193" t="s">
        <v>119</v>
      </c>
      <c r="B3633" s="376"/>
      <c r="C3633" s="86" t="s">
        <v>249</v>
      </c>
      <c r="D3633" s="87">
        <f t="shared" ref="D3633:O3633" si="8090">+IFERROR(D3596/D3615/30,0)</f>
        <v>0</v>
      </c>
      <c r="E3633" s="87">
        <f t="shared" si="8090"/>
        <v>0</v>
      </c>
      <c r="F3633" s="87">
        <f t="shared" si="8090"/>
        <v>0</v>
      </c>
      <c r="G3633" s="87">
        <f t="shared" si="8090"/>
        <v>0</v>
      </c>
      <c r="H3633" s="87">
        <f t="shared" si="8090"/>
        <v>0</v>
      </c>
      <c r="I3633" s="87">
        <f t="shared" si="8090"/>
        <v>0</v>
      </c>
      <c r="J3633" s="87">
        <f t="shared" si="8090"/>
        <v>0</v>
      </c>
      <c r="K3633" s="87">
        <f t="shared" si="8090"/>
        <v>0</v>
      </c>
      <c r="L3633" s="87">
        <f t="shared" si="8090"/>
        <v>0</v>
      </c>
      <c r="M3633" s="87">
        <f t="shared" si="8090"/>
        <v>0</v>
      </c>
      <c r="N3633" s="87">
        <f t="shared" si="8090"/>
        <v>0</v>
      </c>
      <c r="O3633" s="159">
        <f t="shared" si="8090"/>
        <v>0</v>
      </c>
      <c r="P3633" s="159">
        <f t="shared" si="8069"/>
        <v>0</v>
      </c>
    </row>
    <row r="3634" spans="1:16" ht="15.75" thickBot="1" x14ac:dyDescent="0.3">
      <c r="A3634" s="193" t="s">
        <v>119</v>
      </c>
      <c r="B3634" s="376"/>
      <c r="C3634" s="96" t="s">
        <v>250</v>
      </c>
      <c r="D3634" s="168">
        <f t="shared" ref="D3634:O3634" si="8091">+IFERROR(D3597/D3616/30,0)</f>
        <v>0</v>
      </c>
      <c r="E3634" s="168">
        <f t="shared" si="8091"/>
        <v>0</v>
      </c>
      <c r="F3634" s="168">
        <f t="shared" si="8091"/>
        <v>0</v>
      </c>
      <c r="G3634" s="168">
        <f t="shared" si="8091"/>
        <v>0</v>
      </c>
      <c r="H3634" s="168">
        <f t="shared" si="8091"/>
        <v>0</v>
      </c>
      <c r="I3634" s="168">
        <f t="shared" si="8091"/>
        <v>0</v>
      </c>
      <c r="J3634" s="168">
        <f t="shared" si="8091"/>
        <v>0</v>
      </c>
      <c r="K3634" s="168">
        <f t="shared" si="8091"/>
        <v>0</v>
      </c>
      <c r="L3634" s="168">
        <f t="shared" si="8091"/>
        <v>0</v>
      </c>
      <c r="M3634" s="168">
        <f t="shared" si="8091"/>
        <v>0</v>
      </c>
      <c r="N3634" s="168">
        <f t="shared" si="8091"/>
        <v>0</v>
      </c>
      <c r="O3634" s="169">
        <f t="shared" si="8091"/>
        <v>0</v>
      </c>
      <c r="P3634" s="169">
        <f t="shared" si="8069"/>
        <v>0</v>
      </c>
    </row>
    <row r="3635" spans="1:16" ht="15.75" thickBot="1" x14ac:dyDescent="0.3">
      <c r="A3635" s="193" t="s">
        <v>119</v>
      </c>
      <c r="B3635" s="376"/>
      <c r="C3635" s="183" t="s">
        <v>13</v>
      </c>
      <c r="D3635" s="72">
        <v>30</v>
      </c>
      <c r="E3635" s="72">
        <v>30</v>
      </c>
      <c r="F3635" s="72">
        <v>30</v>
      </c>
      <c r="G3635" s="72">
        <v>0</v>
      </c>
      <c r="H3635" s="72">
        <v>33.121560393413624</v>
      </c>
      <c r="I3635" s="72">
        <v>33.18421323453741</v>
      </c>
      <c r="J3635" s="72">
        <v>33</v>
      </c>
      <c r="K3635" s="72">
        <v>16.918000292815897</v>
      </c>
      <c r="L3635" s="72">
        <f>((45*0.63)+(20*0.37))</f>
        <v>35.75</v>
      </c>
      <c r="M3635" s="72">
        <v>36.24</v>
      </c>
      <c r="N3635" s="72">
        <v>22</v>
      </c>
      <c r="O3635" s="72">
        <v>22</v>
      </c>
      <c r="P3635" s="184"/>
    </row>
    <row r="3636" spans="1:16" x14ac:dyDescent="0.25">
      <c r="A3636" s="193" t="s">
        <v>119</v>
      </c>
      <c r="B3636" s="376"/>
      <c r="C3636" s="99" t="s">
        <v>4</v>
      </c>
      <c r="D3636" s="100">
        <f>+D3629/D3635*30</f>
        <v>0</v>
      </c>
      <c r="E3636" s="100">
        <f t="shared" ref="E3636" si="8092">+E3629/E3635*30</f>
        <v>0</v>
      </c>
      <c r="F3636" s="100">
        <f t="shared" ref="F3636" si="8093">+F3629/F3635*30</f>
        <v>0</v>
      </c>
      <c r="G3636" s="100" t="e">
        <f t="shared" ref="G3636" si="8094">+G3629/G3635*30</f>
        <v>#DIV/0!</v>
      </c>
      <c r="H3636" s="100">
        <f t="shared" ref="H3636" si="8095">+H3629/H3635*30</f>
        <v>0</v>
      </c>
      <c r="I3636" s="100">
        <f t="shared" ref="I3636" si="8096">+I3629/I3635*30</f>
        <v>0</v>
      </c>
      <c r="J3636" s="100">
        <f t="shared" ref="J3636" si="8097">+J3629/J3635*30</f>
        <v>0</v>
      </c>
      <c r="K3636" s="100">
        <f t="shared" ref="K3636" si="8098">+K3629/K3635*30</f>
        <v>0</v>
      </c>
      <c r="L3636" s="100">
        <f t="shared" ref="L3636" si="8099">+L3629/L3635*30</f>
        <v>0</v>
      </c>
      <c r="M3636" s="100">
        <f t="shared" ref="M3636" si="8100">+M3629/M3635*30</f>
        <v>0</v>
      </c>
      <c r="N3636" s="100">
        <f t="shared" ref="N3636" si="8101">+N3629/N3635*30</f>
        <v>0</v>
      </c>
      <c r="O3636" s="167">
        <f t="shared" ref="O3636" si="8102">+O3629/O3635*30</f>
        <v>0</v>
      </c>
      <c r="P3636" s="167" t="e">
        <f>SUM(D3636:O3636)</f>
        <v>#DIV/0!</v>
      </c>
    </row>
    <row r="3637" spans="1:16" x14ac:dyDescent="0.25">
      <c r="A3637" s="193" t="s">
        <v>119</v>
      </c>
      <c r="B3637" s="376"/>
      <c r="C3637" s="86" t="s">
        <v>216</v>
      </c>
      <c r="D3637" s="87">
        <f>+D3630/D3635*30</f>
        <v>0</v>
      </c>
      <c r="E3637" s="87">
        <f t="shared" ref="E3637:O3637" si="8103">+E3630/E3635*30</f>
        <v>0</v>
      </c>
      <c r="F3637" s="87">
        <f t="shared" si="8103"/>
        <v>0</v>
      </c>
      <c r="G3637" s="87" t="e">
        <f t="shared" si="8103"/>
        <v>#DIV/0!</v>
      </c>
      <c r="H3637" s="87">
        <f t="shared" si="8103"/>
        <v>0</v>
      </c>
      <c r="I3637" s="87">
        <f t="shared" si="8103"/>
        <v>0</v>
      </c>
      <c r="J3637" s="87">
        <f t="shared" si="8103"/>
        <v>0</v>
      </c>
      <c r="K3637" s="87">
        <f t="shared" si="8103"/>
        <v>0</v>
      </c>
      <c r="L3637" s="87">
        <f t="shared" si="8103"/>
        <v>0</v>
      </c>
      <c r="M3637" s="87">
        <f t="shared" si="8103"/>
        <v>0</v>
      </c>
      <c r="N3637" s="87">
        <f t="shared" si="8103"/>
        <v>0</v>
      </c>
      <c r="O3637" s="159">
        <f t="shared" si="8103"/>
        <v>0</v>
      </c>
      <c r="P3637" s="159" t="e">
        <f t="shared" ref="P3637:P3641" si="8104">SUM(D3637:O3637)</f>
        <v>#DIV/0!</v>
      </c>
    </row>
    <row r="3638" spans="1:16" x14ac:dyDescent="0.25">
      <c r="A3638" s="193" t="s">
        <v>119</v>
      </c>
      <c r="B3638" s="376"/>
      <c r="C3638" s="86" t="s">
        <v>217</v>
      </c>
      <c r="D3638" s="87">
        <f>+D3631/D3635*30</f>
        <v>0</v>
      </c>
      <c r="E3638" s="87">
        <f t="shared" ref="E3638:O3638" si="8105">+E3631/E3635*30</f>
        <v>0</v>
      </c>
      <c r="F3638" s="87">
        <f t="shared" si="8105"/>
        <v>0</v>
      </c>
      <c r="G3638" s="87" t="e">
        <f t="shared" si="8105"/>
        <v>#DIV/0!</v>
      </c>
      <c r="H3638" s="87">
        <f t="shared" si="8105"/>
        <v>0</v>
      </c>
      <c r="I3638" s="87">
        <f t="shared" si="8105"/>
        <v>0</v>
      </c>
      <c r="J3638" s="87">
        <f t="shared" si="8105"/>
        <v>0</v>
      </c>
      <c r="K3638" s="87">
        <f t="shared" si="8105"/>
        <v>0</v>
      </c>
      <c r="L3638" s="87">
        <f t="shared" si="8105"/>
        <v>0</v>
      </c>
      <c r="M3638" s="87">
        <f t="shared" si="8105"/>
        <v>0</v>
      </c>
      <c r="N3638" s="87">
        <f t="shared" si="8105"/>
        <v>0</v>
      </c>
      <c r="O3638" s="159">
        <f t="shared" si="8105"/>
        <v>0</v>
      </c>
      <c r="P3638" s="159"/>
    </row>
    <row r="3639" spans="1:16" x14ac:dyDescent="0.25">
      <c r="A3639" s="193" t="s">
        <v>119</v>
      </c>
      <c r="B3639" s="376"/>
      <c r="C3639" s="86" t="s">
        <v>218</v>
      </c>
      <c r="D3639" s="87">
        <f>+D3632/D3635*30</f>
        <v>0</v>
      </c>
      <c r="E3639" s="87">
        <f t="shared" ref="E3639:O3639" si="8106">+E3632/E3635*30</f>
        <v>0</v>
      </c>
      <c r="F3639" s="87">
        <f t="shared" si="8106"/>
        <v>0</v>
      </c>
      <c r="G3639" s="87" t="e">
        <f t="shared" si="8106"/>
        <v>#DIV/0!</v>
      </c>
      <c r="H3639" s="87">
        <f t="shared" si="8106"/>
        <v>0</v>
      </c>
      <c r="I3639" s="87">
        <f t="shared" si="8106"/>
        <v>0</v>
      </c>
      <c r="J3639" s="87">
        <f t="shared" si="8106"/>
        <v>0</v>
      </c>
      <c r="K3639" s="87">
        <f t="shared" si="8106"/>
        <v>0</v>
      </c>
      <c r="L3639" s="87">
        <f t="shared" si="8106"/>
        <v>0</v>
      </c>
      <c r="M3639" s="87">
        <f t="shared" si="8106"/>
        <v>0</v>
      </c>
      <c r="N3639" s="87">
        <f t="shared" si="8106"/>
        <v>0</v>
      </c>
      <c r="O3639" s="159">
        <f t="shared" si="8106"/>
        <v>0</v>
      </c>
      <c r="P3639" s="159"/>
    </row>
    <row r="3640" spans="1:16" x14ac:dyDescent="0.25">
      <c r="A3640" s="193" t="s">
        <v>119</v>
      </c>
      <c r="B3640" s="376"/>
      <c r="C3640" s="86" t="s">
        <v>219</v>
      </c>
      <c r="D3640" s="87">
        <f>+D3633/D3635*30</f>
        <v>0</v>
      </c>
      <c r="E3640" s="87">
        <f t="shared" ref="E3640:O3640" si="8107">+E3633/E3635*30</f>
        <v>0</v>
      </c>
      <c r="F3640" s="87">
        <f t="shared" si="8107"/>
        <v>0</v>
      </c>
      <c r="G3640" s="87" t="e">
        <f t="shared" si="8107"/>
        <v>#DIV/0!</v>
      </c>
      <c r="H3640" s="87">
        <f t="shared" si="8107"/>
        <v>0</v>
      </c>
      <c r="I3640" s="87">
        <f t="shared" si="8107"/>
        <v>0</v>
      </c>
      <c r="J3640" s="87">
        <f t="shared" si="8107"/>
        <v>0</v>
      </c>
      <c r="K3640" s="87">
        <f t="shared" si="8107"/>
        <v>0</v>
      </c>
      <c r="L3640" s="87">
        <f t="shared" si="8107"/>
        <v>0</v>
      </c>
      <c r="M3640" s="87">
        <f t="shared" si="8107"/>
        <v>0</v>
      </c>
      <c r="N3640" s="87">
        <f t="shared" si="8107"/>
        <v>0</v>
      </c>
      <c r="O3640" s="159">
        <f t="shared" si="8107"/>
        <v>0</v>
      </c>
      <c r="P3640" s="159"/>
    </row>
    <row r="3641" spans="1:16" ht="15.75" thickBot="1" x14ac:dyDescent="0.3">
      <c r="A3641" s="193" t="s">
        <v>119</v>
      </c>
      <c r="B3641" s="376"/>
      <c r="C3641" s="96" t="s">
        <v>238</v>
      </c>
      <c r="D3641" s="168">
        <f>+D3634/D3635*30</f>
        <v>0</v>
      </c>
      <c r="E3641" s="168">
        <f t="shared" ref="E3641:O3641" si="8108">+E3634/E3635*30</f>
        <v>0</v>
      </c>
      <c r="F3641" s="168">
        <f t="shared" si="8108"/>
        <v>0</v>
      </c>
      <c r="G3641" s="168" t="e">
        <f t="shared" si="8108"/>
        <v>#DIV/0!</v>
      </c>
      <c r="H3641" s="168">
        <f t="shared" si="8108"/>
        <v>0</v>
      </c>
      <c r="I3641" s="168">
        <f t="shared" si="8108"/>
        <v>0</v>
      </c>
      <c r="J3641" s="168">
        <f t="shared" si="8108"/>
        <v>0</v>
      </c>
      <c r="K3641" s="168">
        <f t="shared" si="8108"/>
        <v>0</v>
      </c>
      <c r="L3641" s="168">
        <f t="shared" si="8108"/>
        <v>0</v>
      </c>
      <c r="M3641" s="168">
        <f t="shared" si="8108"/>
        <v>0</v>
      </c>
      <c r="N3641" s="168">
        <f t="shared" si="8108"/>
        <v>0</v>
      </c>
      <c r="O3641" s="169">
        <f t="shared" si="8108"/>
        <v>0</v>
      </c>
      <c r="P3641" s="169" t="e">
        <f t="shared" si="8104"/>
        <v>#DIV/0!</v>
      </c>
    </row>
    <row r="3642" spans="1:16" x14ac:dyDescent="0.25">
      <c r="A3642" s="193" t="s">
        <v>119</v>
      </c>
      <c r="B3642" s="376"/>
      <c r="C3642" s="76" t="s">
        <v>8</v>
      </c>
      <c r="D3642" s="170">
        <f t="shared" ref="D3642:O3642" si="8109">+D3611/D3605</f>
        <v>2.2066870550521522</v>
      </c>
      <c r="E3642" s="170">
        <f t="shared" si="8109"/>
        <v>2.2185009405903697</v>
      </c>
      <c r="F3642" s="170">
        <f t="shared" si="8109"/>
        <v>2.2185009405903702</v>
      </c>
      <c r="G3642" s="170">
        <f t="shared" si="8109"/>
        <v>2.2557503256991489</v>
      </c>
      <c r="H3642" s="170">
        <f t="shared" si="8109"/>
        <v>2.2557503256991485</v>
      </c>
      <c r="I3642" s="170">
        <f t="shared" si="8109"/>
        <v>2.2557503256991489</v>
      </c>
      <c r="J3642" s="170">
        <f t="shared" si="8109"/>
        <v>1.9186851630782589</v>
      </c>
      <c r="K3642" s="170">
        <f t="shared" si="8109"/>
        <v>1.9150805524335663</v>
      </c>
      <c r="L3642" s="170">
        <f t="shared" si="8109"/>
        <v>2.0935605455513793</v>
      </c>
      <c r="M3642" s="170">
        <f t="shared" si="8109"/>
        <v>2.1977783922938654</v>
      </c>
      <c r="N3642" s="170">
        <f t="shared" si="8109"/>
        <v>2.2427355053812983</v>
      </c>
      <c r="O3642" s="171">
        <f t="shared" si="8109"/>
        <v>2.2689650625911866</v>
      </c>
      <c r="P3642" s="171"/>
    </row>
    <row r="3643" spans="1:16" x14ac:dyDescent="0.25">
      <c r="A3643" s="193" t="s">
        <v>119</v>
      </c>
      <c r="B3643" s="376"/>
      <c r="C3643" s="77" t="s">
        <v>6</v>
      </c>
      <c r="D3643" s="172">
        <f>+VLOOKUP(D3591,Conversion!$B$33:$N$71,(MATCH('Measured TV opt-pt'!D3590,butget_aylar_opt,0)+1),0)</f>
        <v>2.4837898446455311</v>
      </c>
      <c r="E3643" s="172">
        <f>+VLOOKUP(E3591,Conversion!$B$33:$N$71,(MATCH('Measured TV opt-pt'!E3590,butget_aylar_opt,0)+1),0)</f>
        <v>2.558570560634561</v>
      </c>
      <c r="F3643" s="172">
        <f>+VLOOKUP(F3591,Conversion!$B$33:$N$71,(MATCH('Measured TV opt-pt'!F3590,butget_aylar_opt,0)+1),0)</f>
        <v>2.558570560634561</v>
      </c>
      <c r="G3643" s="172">
        <f>+VLOOKUP(G3591,Conversion!$B$33:$N$71,(MATCH('Measured TV opt-pt'!G3590,butget_aylar_opt,0)+1),0)</f>
        <v>2.6413993026674745</v>
      </c>
      <c r="H3643" s="172">
        <f>+VLOOKUP(H3591,Conversion!$B$33:$N$71,(MATCH('Measured TV opt-pt'!H3590,butget_aylar_opt,0)+1),0)</f>
        <v>2.6413993026674745</v>
      </c>
      <c r="I3643" s="172">
        <f>+VLOOKUP(I3591,Conversion!$B$33:$N$71,(MATCH('Measured TV opt-pt'!I3590,butget_aylar_opt,0)+1),0)</f>
        <v>2.6413993026674745</v>
      </c>
      <c r="J3643" s="172">
        <f>+VLOOKUP(J3591,Conversion!$B$33:$N$71,(MATCH('Measured TV opt-pt'!J3590,butget_aylar_opt,0)+1),0)</f>
        <v>2.107599246325496</v>
      </c>
      <c r="K3643" s="172">
        <f>+VLOOKUP(K3591,Conversion!$B$33:$N$71,(MATCH('Measured TV opt-pt'!K3590,butget_aylar_opt,0)+1),0)</f>
        <v>2.107599246325496</v>
      </c>
      <c r="L3643" s="172">
        <f>+VLOOKUP(L3591,Conversion!$B$33:$N$71,(MATCH('Measured TV opt-pt'!L3590,butget_aylar_opt,0)+1),0)</f>
        <v>2.3191618123179758</v>
      </c>
      <c r="M3643" s="172">
        <f>+VLOOKUP(M3591,Conversion!$B$33:$N$71,(MATCH('Measured TV opt-pt'!M3590,butget_aylar_opt,0)+1),0)</f>
        <v>2.4837898446455311</v>
      </c>
      <c r="N3643" s="172">
        <f>+VLOOKUP(N3591,Conversion!$B$33:$N$71,(MATCH('Measured TV opt-pt'!N3590,butget_aylar_opt,0)+1),0)</f>
        <v>2.4837898446455311</v>
      </c>
      <c r="O3643" s="173">
        <f>+VLOOKUP(O3591,Conversion!$B$33:$N$71,(MATCH('Measured TV opt-pt'!O3590,butget_aylar_opt,0)+1),0)</f>
        <v>2.4837898446455311</v>
      </c>
      <c r="P3643" s="173"/>
    </row>
    <row r="3644" spans="1:16" ht="15.75" thickBot="1" x14ac:dyDescent="0.3">
      <c r="A3644" s="193" t="s">
        <v>119</v>
      </c>
      <c r="B3644" s="377"/>
      <c r="C3644" s="96" t="s">
        <v>7</v>
      </c>
      <c r="D3644" s="172">
        <f>+VLOOKUP(D3591,Conversion!$B$74:$N$112,(MATCH('Measured TV opt-pt'!D3590,budget_aylar_pt,0)+1),0)</f>
        <v>1.8540107773878516</v>
      </c>
      <c r="E3644" s="172">
        <f>+VLOOKUP(E3591,Conversion!$B$74:$N$112,(MATCH('Measured TV opt-pt'!E3590,budget_aylar_pt,0)+1),0)</f>
        <v>1.7856850605341275</v>
      </c>
      <c r="F3644" s="172">
        <f>+VLOOKUP(F3591,Conversion!$B$74:$N$112,(MATCH('Measured TV opt-pt'!F3590,budget_aylar_pt,0)+1),0)</f>
        <v>1.7856850605341275</v>
      </c>
      <c r="G3644" s="172">
        <f>+VLOOKUP(G3591,Conversion!$B$74:$N$112,(MATCH('Measured TV opt-pt'!G3590,budget_aylar_pt,0)+1),0)</f>
        <v>1.837963933983463</v>
      </c>
      <c r="H3644" s="172">
        <f>+VLOOKUP(H3591,Conversion!$B$74:$N$112,(MATCH('Measured TV opt-pt'!H3590,budget_aylar_pt,0)+1),0)</f>
        <v>1.837963933983463</v>
      </c>
      <c r="I3644" s="172">
        <f>+VLOOKUP(I3591,Conversion!$B$74:$N$112,(MATCH('Measured TV opt-pt'!I3590,budget_aylar_pt,0)+1),0)</f>
        <v>1.837963933983463</v>
      </c>
      <c r="J3644" s="172">
        <f>+VLOOKUP(J3591,Conversion!$B$74:$N$112,(MATCH('Measured TV opt-pt'!J3590,budget_aylar_pt,0)+1),0)</f>
        <v>1.7140282395604189</v>
      </c>
      <c r="K3644" s="172">
        <f>+VLOOKUP(K3591,Conversion!$B$74:$N$112,(MATCH('Measured TV opt-pt'!K3590,budget_aylar_pt,0)+1),0)</f>
        <v>1.7140282395604189</v>
      </c>
      <c r="L3644" s="172">
        <f>+VLOOKUP(L3591,Conversion!$B$74:$N$112,(MATCH('Measured TV opt-pt'!L3590,budget_aylar_pt,0)+1),0)</f>
        <v>1.8525589746275546</v>
      </c>
      <c r="M3644" s="172">
        <f>+VLOOKUP(M3591,Conversion!$B$74:$N$112,(MATCH('Measured TV opt-pt'!M3590,budget_aylar_pt,0)+1),0)</f>
        <v>1.8540107773878516</v>
      </c>
      <c r="N3644" s="172">
        <f>+VLOOKUP(N3591,Conversion!$B$74:$N$112,(MATCH('Measured TV opt-pt'!N3590,budget_aylar_pt,0)+1),0)</f>
        <v>1.8540107773878516</v>
      </c>
      <c r="O3644" s="173">
        <f>+VLOOKUP(O3591,Conversion!$B$74:$N$112,(MATCH('Measured TV opt-pt'!O3590,budget_aylar_pt,0)+1),0)</f>
        <v>1.8540107773878516</v>
      </c>
      <c r="P3644" s="174"/>
    </row>
    <row r="3645" spans="1:16" ht="21.75" thickBot="1" x14ac:dyDescent="0.3">
      <c r="A3645" s="193" t="s">
        <v>119</v>
      </c>
      <c r="B3645" s="240" t="s">
        <v>126</v>
      </c>
      <c r="C3645" s="74" t="s">
        <v>107</v>
      </c>
      <c r="D3645" s="153">
        <v>1</v>
      </c>
      <c r="E3645" s="153">
        <v>2</v>
      </c>
      <c r="F3645" s="153">
        <v>3</v>
      </c>
      <c r="G3645" s="153">
        <v>4</v>
      </c>
      <c r="H3645" s="153">
        <v>5</v>
      </c>
      <c r="I3645" s="153">
        <v>6</v>
      </c>
      <c r="J3645" s="153">
        <v>7</v>
      </c>
      <c r="K3645" s="153">
        <v>8</v>
      </c>
      <c r="L3645" s="153">
        <v>9</v>
      </c>
      <c r="M3645" s="153">
        <v>10</v>
      </c>
      <c r="N3645" s="153">
        <v>11</v>
      </c>
      <c r="O3645" s="153">
        <v>12</v>
      </c>
      <c r="P3645" s="74" t="s">
        <v>127</v>
      </c>
    </row>
    <row r="3646" spans="1:16" ht="15.75" thickBot="1" x14ac:dyDescent="0.3">
      <c r="A3646" s="193" t="s">
        <v>119</v>
      </c>
      <c r="B3646" s="378" t="s">
        <v>164</v>
      </c>
      <c r="C3646" s="185" t="s">
        <v>33</v>
      </c>
      <c r="D3646" s="186" t="s">
        <v>19</v>
      </c>
      <c r="E3646" s="186" t="s">
        <v>19</v>
      </c>
      <c r="F3646" s="186" t="s">
        <v>19</v>
      </c>
      <c r="G3646" s="186" t="s">
        <v>19</v>
      </c>
      <c r="H3646" s="186" t="s">
        <v>19</v>
      </c>
      <c r="I3646" s="186" t="s">
        <v>19</v>
      </c>
      <c r="J3646" s="186" t="s">
        <v>19</v>
      </c>
      <c r="K3646" s="186" t="s">
        <v>19</v>
      </c>
      <c r="L3646" s="186" t="s">
        <v>19</v>
      </c>
      <c r="M3646" s="186" t="s">
        <v>19</v>
      </c>
      <c r="N3646" s="186" t="s">
        <v>19</v>
      </c>
      <c r="O3646" s="186" t="s">
        <v>19</v>
      </c>
      <c r="P3646" s="188" t="s">
        <v>108</v>
      </c>
    </row>
    <row r="3647" spans="1:16" x14ac:dyDescent="0.25">
      <c r="A3647" s="193" t="s">
        <v>119</v>
      </c>
      <c r="B3647" s="379"/>
      <c r="C3647" s="175" t="s">
        <v>125</v>
      </c>
      <c r="D3647" s="200"/>
      <c r="E3647" s="201"/>
      <c r="F3647" s="201"/>
      <c r="G3647" s="201"/>
      <c r="H3647" s="201"/>
      <c r="I3647" s="201"/>
      <c r="J3647" s="201"/>
      <c r="K3647" s="201"/>
      <c r="L3647" s="201"/>
      <c r="M3647" s="201"/>
      <c r="N3647" s="201"/>
      <c r="O3647" s="176"/>
      <c r="P3647" s="176">
        <f>SUM(D3647:O3647)</f>
        <v>0</v>
      </c>
    </row>
    <row r="3648" spans="1:16" x14ac:dyDescent="0.25">
      <c r="A3648" s="193" t="s">
        <v>119</v>
      </c>
      <c r="B3648" s="379"/>
      <c r="C3648" s="86" t="s">
        <v>1</v>
      </c>
      <c r="D3648" s="87">
        <f>+D3679*D3661*30</f>
        <v>0</v>
      </c>
      <c r="E3648" s="87">
        <f t="shared" ref="E3648:O3648" si="8110">+E3679*E3661*30</f>
        <v>0</v>
      </c>
      <c r="F3648" s="87">
        <f t="shared" si="8110"/>
        <v>0</v>
      </c>
      <c r="G3648" s="87">
        <f t="shared" si="8110"/>
        <v>0</v>
      </c>
      <c r="H3648" s="87">
        <f t="shared" si="8110"/>
        <v>0</v>
      </c>
      <c r="I3648" s="87">
        <f t="shared" si="8110"/>
        <v>0</v>
      </c>
      <c r="J3648" s="87">
        <f t="shared" si="8110"/>
        <v>0</v>
      </c>
      <c r="K3648" s="87">
        <f t="shared" si="8110"/>
        <v>0</v>
      </c>
      <c r="L3648" s="87">
        <f t="shared" si="8110"/>
        <v>0</v>
      </c>
      <c r="M3648" s="87">
        <f t="shared" si="8110"/>
        <v>0</v>
      </c>
      <c r="N3648" s="87">
        <f t="shared" si="8110"/>
        <v>0</v>
      </c>
      <c r="O3648" s="159">
        <f t="shared" si="8110"/>
        <v>0</v>
      </c>
      <c r="P3648" s="159">
        <f t="shared" ref="P3648:P3652" si="8111">SUM(D3648:O3648)</f>
        <v>0</v>
      </c>
    </row>
    <row r="3649" spans="1:16" x14ac:dyDescent="0.25">
      <c r="A3649" s="193" t="s">
        <v>119</v>
      </c>
      <c r="B3649" s="379"/>
      <c r="C3649" s="86" t="s">
        <v>209</v>
      </c>
      <c r="D3649" s="87">
        <f t="shared" ref="D3649:O3652" si="8112">+D3680*D3662*30</f>
        <v>0</v>
      </c>
      <c r="E3649" s="259">
        <f t="shared" si="8112"/>
        <v>0</v>
      </c>
      <c r="F3649" s="259">
        <f t="shared" si="8112"/>
        <v>0</v>
      </c>
      <c r="G3649" s="259">
        <f t="shared" si="8112"/>
        <v>0</v>
      </c>
      <c r="H3649" s="259">
        <f t="shared" si="8112"/>
        <v>0</v>
      </c>
      <c r="I3649" s="259">
        <f t="shared" si="8112"/>
        <v>0</v>
      </c>
      <c r="J3649" s="259">
        <f t="shared" si="8112"/>
        <v>0</v>
      </c>
      <c r="K3649" s="259">
        <f t="shared" si="8112"/>
        <v>0</v>
      </c>
      <c r="L3649" s="259">
        <f t="shared" si="8112"/>
        <v>0</v>
      </c>
      <c r="M3649" s="259">
        <f t="shared" si="8112"/>
        <v>0</v>
      </c>
      <c r="N3649" s="259">
        <f t="shared" si="8112"/>
        <v>0</v>
      </c>
      <c r="O3649" s="260">
        <f t="shared" si="8112"/>
        <v>0</v>
      </c>
      <c r="P3649" s="260"/>
    </row>
    <row r="3650" spans="1:16" x14ac:dyDescent="0.25">
      <c r="A3650" s="193" t="s">
        <v>119</v>
      </c>
      <c r="B3650" s="379"/>
      <c r="C3650" s="86" t="s">
        <v>210</v>
      </c>
      <c r="D3650" s="87">
        <f t="shared" si="8112"/>
        <v>0</v>
      </c>
      <c r="E3650" s="259">
        <f t="shared" si="8112"/>
        <v>0</v>
      </c>
      <c r="F3650" s="259">
        <f t="shared" si="8112"/>
        <v>0</v>
      </c>
      <c r="G3650" s="259">
        <f t="shared" si="8112"/>
        <v>0</v>
      </c>
      <c r="H3650" s="259">
        <f t="shared" si="8112"/>
        <v>0</v>
      </c>
      <c r="I3650" s="259">
        <f t="shared" si="8112"/>
        <v>0</v>
      </c>
      <c r="J3650" s="259">
        <f t="shared" si="8112"/>
        <v>0</v>
      </c>
      <c r="K3650" s="259">
        <f t="shared" si="8112"/>
        <v>0</v>
      </c>
      <c r="L3650" s="259">
        <f t="shared" si="8112"/>
        <v>0</v>
      </c>
      <c r="M3650" s="259">
        <f t="shared" si="8112"/>
        <v>0</v>
      </c>
      <c r="N3650" s="259">
        <f t="shared" si="8112"/>
        <v>0</v>
      </c>
      <c r="O3650" s="260">
        <f t="shared" si="8112"/>
        <v>0</v>
      </c>
      <c r="P3650" s="260"/>
    </row>
    <row r="3651" spans="1:16" x14ac:dyDescent="0.25">
      <c r="A3651" s="193" t="s">
        <v>119</v>
      </c>
      <c r="B3651" s="379"/>
      <c r="C3651" s="86" t="s">
        <v>211</v>
      </c>
      <c r="D3651" s="87">
        <f t="shared" si="8112"/>
        <v>0</v>
      </c>
      <c r="E3651" s="259">
        <f t="shared" si="8112"/>
        <v>0</v>
      </c>
      <c r="F3651" s="259">
        <f t="shared" si="8112"/>
        <v>0</v>
      </c>
      <c r="G3651" s="259">
        <f t="shared" si="8112"/>
        <v>0</v>
      </c>
      <c r="H3651" s="259">
        <f t="shared" si="8112"/>
        <v>0</v>
      </c>
      <c r="I3651" s="259">
        <f t="shared" si="8112"/>
        <v>0</v>
      </c>
      <c r="J3651" s="259">
        <f t="shared" si="8112"/>
        <v>0</v>
      </c>
      <c r="K3651" s="259">
        <f t="shared" si="8112"/>
        <v>0</v>
      </c>
      <c r="L3651" s="259">
        <f t="shared" si="8112"/>
        <v>0</v>
      </c>
      <c r="M3651" s="259">
        <f t="shared" si="8112"/>
        <v>0</v>
      </c>
      <c r="N3651" s="259">
        <f t="shared" si="8112"/>
        <v>0</v>
      </c>
      <c r="O3651" s="260">
        <f t="shared" si="8112"/>
        <v>0</v>
      </c>
      <c r="P3651" s="260"/>
    </row>
    <row r="3652" spans="1:16" ht="15.75" thickBot="1" x14ac:dyDescent="0.3">
      <c r="A3652" s="193" t="s">
        <v>119</v>
      </c>
      <c r="B3652" s="379"/>
      <c r="C3652" s="96" t="s">
        <v>227</v>
      </c>
      <c r="D3652" s="87">
        <f t="shared" si="8112"/>
        <v>0</v>
      </c>
      <c r="E3652" s="90">
        <f t="shared" si="8112"/>
        <v>0</v>
      </c>
      <c r="F3652" s="90">
        <f t="shared" si="8112"/>
        <v>0</v>
      </c>
      <c r="G3652" s="90">
        <f t="shared" si="8112"/>
        <v>0</v>
      </c>
      <c r="H3652" s="90">
        <f t="shared" si="8112"/>
        <v>0</v>
      </c>
      <c r="I3652" s="90">
        <f t="shared" si="8112"/>
        <v>0</v>
      </c>
      <c r="J3652" s="90">
        <f t="shared" si="8112"/>
        <v>0</v>
      </c>
      <c r="K3652" s="90">
        <f t="shared" si="8112"/>
        <v>0</v>
      </c>
      <c r="L3652" s="90">
        <f t="shared" si="8112"/>
        <v>0</v>
      </c>
      <c r="M3652" s="90">
        <f t="shared" si="8112"/>
        <v>0</v>
      </c>
      <c r="N3652" s="90">
        <f t="shared" si="8112"/>
        <v>0</v>
      </c>
      <c r="O3652" s="160">
        <f t="shared" si="8112"/>
        <v>0</v>
      </c>
      <c r="P3652" s="160">
        <f t="shared" si="8111"/>
        <v>0</v>
      </c>
    </row>
    <row r="3653" spans="1:16" ht="15.75" thickBot="1" x14ac:dyDescent="0.3">
      <c r="A3653" s="193" t="s">
        <v>119</v>
      </c>
      <c r="B3653" s="379"/>
      <c r="C3653" s="281" t="s">
        <v>108</v>
      </c>
      <c r="D3653" s="282">
        <f>SUM(D3654:D3658)</f>
        <v>1</v>
      </c>
      <c r="E3653" s="282">
        <f t="shared" ref="E3653" si="8113">SUM(E3654:E3658)</f>
        <v>1.0034229363724529</v>
      </c>
      <c r="F3653" s="282">
        <f t="shared" ref="F3653" si="8114">SUM(F3654:F3658)</f>
        <v>0.99999999999999989</v>
      </c>
      <c r="G3653" s="282">
        <f t="shared" ref="G3653" si="8115">SUM(G3654:G3658)</f>
        <v>0.99999999999999989</v>
      </c>
      <c r="H3653" s="282">
        <f t="shared" ref="H3653" si="8116">SUM(H3654:H3658)</f>
        <v>1</v>
      </c>
      <c r="I3653" s="282">
        <f t="shared" ref="I3653" si="8117">SUM(I3654:I3658)</f>
        <v>1.0000000000000002</v>
      </c>
      <c r="J3653" s="282">
        <f t="shared" ref="J3653" si="8118">SUM(J3654:J3658)</f>
        <v>0.99999999999999978</v>
      </c>
      <c r="K3653" s="282">
        <f t="shared" ref="K3653" si="8119">SUM(K3654:K3658)</f>
        <v>0.99999999999999978</v>
      </c>
      <c r="L3653" s="282">
        <f t="shared" ref="L3653" si="8120">SUM(L3654:L3658)</f>
        <v>1</v>
      </c>
      <c r="M3653" s="282">
        <f t="shared" ref="M3653" si="8121">SUM(M3654:M3658)</f>
        <v>1.0000000000000002</v>
      </c>
      <c r="N3653" s="282">
        <f t="shared" ref="N3653" si="8122">SUM(N3654:N3658)</f>
        <v>1</v>
      </c>
      <c r="O3653" s="282">
        <f t="shared" ref="O3653" si="8123">SUM(O3654:O3658)</f>
        <v>0.99999999999999989</v>
      </c>
      <c r="P3653" s="268"/>
    </row>
    <row r="3654" spans="1:16" ht="15.75" thickBot="1" x14ac:dyDescent="0.3">
      <c r="A3654" s="193" t="s">
        <v>119</v>
      </c>
      <c r="B3654" s="379"/>
      <c r="C3654" s="245" t="s">
        <v>196</v>
      </c>
      <c r="D3654" s="246">
        <v>0.748</v>
      </c>
      <c r="E3654" s="246">
        <v>0.71289999999999998</v>
      </c>
      <c r="F3654" s="246">
        <v>0.70128149006739837</v>
      </c>
      <c r="G3654" s="246">
        <v>0.53018436569432525</v>
      </c>
      <c r="H3654" s="246">
        <v>0.5423765464750937</v>
      </c>
      <c r="I3654" s="246">
        <v>0.58843916554063314</v>
      </c>
      <c r="J3654" s="246">
        <v>0.60561377608760258</v>
      </c>
      <c r="K3654" s="246">
        <v>0.80100224649177598</v>
      </c>
      <c r="L3654" s="246">
        <v>0.74479587945877479</v>
      </c>
      <c r="M3654" s="246">
        <v>0.79328167047923914</v>
      </c>
      <c r="N3654" s="246">
        <v>0.79251746496726783</v>
      </c>
      <c r="O3654" s="246">
        <v>0.75240999999999991</v>
      </c>
      <c r="P3654" s="268"/>
    </row>
    <row r="3655" spans="1:16" ht="15.75" thickBot="1" x14ac:dyDescent="0.3">
      <c r="A3655" s="193" t="s">
        <v>119</v>
      </c>
      <c r="B3655" s="379"/>
      <c r="C3655" s="245" t="s">
        <v>197</v>
      </c>
      <c r="D3655" s="246"/>
      <c r="E3655" s="246">
        <v>3.4229363724529492E-3</v>
      </c>
      <c r="F3655" s="246"/>
      <c r="G3655" s="246"/>
      <c r="H3655" s="246"/>
      <c r="I3655" s="246"/>
      <c r="J3655" s="246"/>
      <c r="K3655" s="246"/>
      <c r="L3655" s="246"/>
      <c r="M3655" s="246"/>
      <c r="N3655" s="246"/>
      <c r="O3655" s="246"/>
      <c r="P3655" s="268"/>
    </row>
    <row r="3656" spans="1:16" ht="15.75" thickBot="1" x14ac:dyDescent="0.3">
      <c r="A3656" s="193" t="s">
        <v>119</v>
      </c>
      <c r="B3656" s="379"/>
      <c r="C3656" s="245" t="s">
        <v>199</v>
      </c>
      <c r="D3656" s="310">
        <v>0.252</v>
      </c>
      <c r="E3656" s="246">
        <v>0.28710000000000002</v>
      </c>
      <c r="F3656" s="246">
        <v>0.27946524626273334</v>
      </c>
      <c r="G3656" s="246">
        <v>0.26027151737500415</v>
      </c>
      <c r="H3656" s="246">
        <v>0.22206611722025232</v>
      </c>
      <c r="I3656" s="246">
        <v>0.23470428159927745</v>
      </c>
      <c r="J3656" s="246">
        <v>0.15048175443375286</v>
      </c>
      <c r="K3656" s="246">
        <v>0.11533513094114624</v>
      </c>
      <c r="L3656" s="246">
        <v>0.2476086029169918</v>
      </c>
      <c r="M3656" s="246">
        <v>0.18024296287308908</v>
      </c>
      <c r="N3656" s="246">
        <v>0.19496532528723082</v>
      </c>
      <c r="O3656" s="246">
        <v>0.24758999999999998</v>
      </c>
      <c r="P3656" s="268"/>
    </row>
    <row r="3657" spans="1:16" ht="15.75" thickBot="1" x14ac:dyDescent="0.3">
      <c r="A3657" s="193" t="s">
        <v>119</v>
      </c>
      <c r="B3657" s="379"/>
      <c r="C3657" s="245" t="s">
        <v>198</v>
      </c>
      <c r="D3657" s="246"/>
      <c r="E3657" s="246"/>
      <c r="F3657" s="246">
        <v>1.9253263669868261E-2</v>
      </c>
      <c r="G3657" s="246">
        <v>0.20954411693067052</v>
      </c>
      <c r="H3657" s="246">
        <v>0.23555733630465386</v>
      </c>
      <c r="I3657" s="246">
        <v>0.17685655286008953</v>
      </c>
      <c r="J3657" s="246">
        <v>0.24390446947864436</v>
      </c>
      <c r="K3657" s="246">
        <v>8.3662622567077571E-2</v>
      </c>
      <c r="L3657" s="246">
        <v>7.5955176242334761E-3</v>
      </c>
      <c r="M3657" s="246">
        <v>2.6475366647671975E-2</v>
      </c>
      <c r="N3657" s="246">
        <v>1.2517209745501362E-2</v>
      </c>
      <c r="O3657" s="246">
        <v>0</v>
      </c>
      <c r="P3657" s="268"/>
    </row>
    <row r="3658" spans="1:16" ht="15.75" thickBot="1" x14ac:dyDescent="0.3">
      <c r="A3658" s="193" t="s">
        <v>119</v>
      </c>
      <c r="B3658" s="379"/>
      <c r="C3658" s="248" t="s">
        <v>228</v>
      </c>
      <c r="D3658" s="249"/>
      <c r="E3658" s="249"/>
      <c r="F3658" s="249"/>
      <c r="G3658" s="249"/>
      <c r="H3658" s="249"/>
      <c r="I3658" s="249"/>
      <c r="J3658" s="249"/>
      <c r="K3658" s="249"/>
      <c r="L3658" s="249"/>
      <c r="M3658" s="249"/>
      <c r="N3658" s="249"/>
      <c r="O3658" s="249"/>
      <c r="P3658" s="177"/>
    </row>
    <row r="3659" spans="1:16" ht="15.75" thickBot="1" x14ac:dyDescent="0.3">
      <c r="A3659" s="193"/>
      <c r="B3659" s="379"/>
      <c r="C3659" s="306" t="s">
        <v>278</v>
      </c>
      <c r="D3659" s="309">
        <v>1</v>
      </c>
      <c r="E3659" s="309">
        <v>1</v>
      </c>
      <c r="F3659" s="309">
        <v>1</v>
      </c>
      <c r="G3659" s="309">
        <v>1</v>
      </c>
      <c r="H3659" s="309">
        <v>1</v>
      </c>
      <c r="I3659" s="309">
        <v>1</v>
      </c>
      <c r="J3659" s="309">
        <v>1</v>
      </c>
      <c r="K3659" s="309">
        <v>1</v>
      </c>
      <c r="L3659" s="309">
        <v>1</v>
      </c>
      <c r="M3659" s="309">
        <v>1</v>
      </c>
      <c r="N3659" s="309">
        <v>1</v>
      </c>
      <c r="O3659" s="309">
        <v>1</v>
      </c>
      <c r="P3659" s="308"/>
    </row>
    <row r="3660" spans="1:16" x14ac:dyDescent="0.25">
      <c r="A3660" s="193" t="s">
        <v>119</v>
      </c>
      <c r="B3660" s="379"/>
      <c r="C3660" s="154" t="s">
        <v>14</v>
      </c>
      <c r="D3660" s="155">
        <f>+SUMPRODUCT(D3661:D3665,D3654:D3658)</f>
        <v>18.414684769339438</v>
      </c>
      <c r="E3660" s="155">
        <f t="shared" ref="E3660" si="8124">+SUMPRODUCT(E3661:E3665,E3654:E3658)</f>
        <v>18.841135192376285</v>
      </c>
      <c r="F3660" s="155">
        <f t="shared" ref="F3660" si="8125">+SUMPRODUCT(F3661:F3665,F3654:F3658)</f>
        <v>20.58124650733107</v>
      </c>
      <c r="G3660" s="155">
        <f t="shared" ref="G3660" si="8126">+SUMPRODUCT(G3661:G3665,G3654:G3658)</f>
        <v>28.563053341130804</v>
      </c>
      <c r="H3660" s="155">
        <f t="shared" ref="H3660" si="8127">+SUMPRODUCT(H3661:H3665,H3654:H3658)</f>
        <v>33.603799184948656</v>
      </c>
      <c r="I3660" s="155">
        <f t="shared" ref="I3660" si="8128">+SUMPRODUCT(I3661:I3665,I3654:I3658)</f>
        <v>31.510875673984401</v>
      </c>
      <c r="J3660" s="155">
        <f t="shared" ref="J3660" si="8129">+SUMPRODUCT(J3661:J3665,J3654:J3658)</f>
        <v>20.274910377394022</v>
      </c>
      <c r="K3660" s="155">
        <f t="shared" ref="K3660" si="8130">+SUMPRODUCT(K3661:K3665,K3654:K3658)</f>
        <v>17.290051071257835</v>
      </c>
      <c r="L3660" s="155">
        <f t="shared" ref="L3660" si="8131">+SUMPRODUCT(L3661:L3665,L3654:L3658)</f>
        <v>23.991363394497959</v>
      </c>
      <c r="M3660" s="155">
        <f t="shared" ref="M3660" si="8132">+SUMPRODUCT(M3661:M3665,M3654:M3658)</f>
        <v>27.257656862768588</v>
      </c>
      <c r="N3660" s="155">
        <f t="shared" ref="N3660" si="8133">+SUMPRODUCT(N3661:N3665,N3654:N3658)</f>
        <v>25.052800302948242</v>
      </c>
      <c r="O3660" s="156">
        <f t="shared" ref="O3660" si="8134">+SUMPRODUCT(O3661:O3665,O3654:O3658)</f>
        <v>21.196595452974034</v>
      </c>
      <c r="P3660" s="156"/>
    </row>
    <row r="3661" spans="1:16" x14ac:dyDescent="0.25">
      <c r="A3661" s="193" t="s">
        <v>119</v>
      </c>
      <c r="B3661" s="379"/>
      <c r="C3661" s="77" t="s">
        <v>34</v>
      </c>
      <c r="D3661" s="243">
        <f>+IF(D3659=1,D3673*'CPP Detay Tum Ay'!D$38+(1-'Measured TV opt-pt'!D3673)*'CPP Detay Tum Ay'!D$20,IF(D3659=2,D3673*'CPP Detay (düşük)'!D$38+(1-'Measured TV opt-pt'!D3673)*'CPP Detay (düşük)'!D$20,IF(D3659=3,D3673*'CPP Detay (yüksek)'!D$38+(1-'Measured TV opt-pt'!D3673)*'CPP Detay (yüksek)'!D$20,"Girilen Rakamda Hata Var")))</f>
        <v>17.464164150556634</v>
      </c>
      <c r="E3661" s="243">
        <f>+IF(E3659=1,E3673*'CPP Detay Tum Ay'!E$38+(1-'Measured TV opt-pt'!E3673)*'CPP Detay Tum Ay'!E$20,IF(E3659=2,E3673*'CPP Detay (düşük)'!E$38+(1-'Measured TV opt-pt'!E3673)*'CPP Detay (düşük)'!E$20,IF(E3659=3,E3673*'CPP Detay (yüksek)'!E$38+(1-'Measured TV opt-pt'!E3673)*'CPP Detay (yüksek)'!E$20,"Girilen Rakamda Hata Var")))</f>
        <v>17.440310812806491</v>
      </c>
      <c r="F3661" s="161">
        <f>+IF(F3659=1,F3673*'CPP Detay Tum Ay'!F$38+(1-'Measured TV opt-pt'!F3673)*'CPP Detay Tum Ay'!F$20,IF(F3659=2,F3673*'CPP Detay (düşük)'!F$38+(1-'Measured TV opt-pt'!F3673)*'CPP Detay (düşük)'!F$20,IF(F3659=3,F3673*'CPP Detay (yüksek)'!F$38+(1-'Measured TV opt-pt'!F3673)*'CPP Detay (yüksek)'!F$20,"Girilen Rakamda Hata Var")))</f>
        <v>18.801284390853873</v>
      </c>
      <c r="G3661" s="161">
        <f>+IF(G3659=1,G3673*'CPP Detay Tum Ay'!G$38+(1-'Measured TV opt-pt'!G3673)*'CPP Detay Tum Ay'!G$20,IF(G3659=2,G3673*'CPP Detay (düşük)'!G$38+(1-'Measured TV opt-pt'!G3673)*'CPP Detay (düşük)'!G$20,IF(G3659=3,G3673*'CPP Detay (yüksek)'!G$38+(1-'Measured TV opt-pt'!G3673)*'CPP Detay (yüksek)'!G$20,"Girilen Rakamda Hata Var")))</f>
        <v>25.388345112152834</v>
      </c>
      <c r="H3661" s="161">
        <f>+IF(H3659=1,H3673*'CPP Detay Tum Ay'!H$38+(1-'Measured TV opt-pt'!H3673)*'CPP Detay Tum Ay'!H$20,IF(H3659=2,H3673*'CPP Detay (düşük)'!H$38+(1-'Measured TV opt-pt'!H3673)*'CPP Detay (düşük)'!H$20,IF(H3659=3,H3673*'CPP Detay (yüksek)'!H$38+(1-'Measured TV opt-pt'!H3673)*'CPP Detay (yüksek)'!H$20,"Girilen Rakamda Hata Var")))</f>
        <v>29.906721880543316</v>
      </c>
      <c r="I3661" s="161">
        <f>+IF(I3659=1,I3673*'CPP Detay Tum Ay'!I$38+(1-'Measured TV opt-pt'!I3673)*'CPP Detay Tum Ay'!I$20,IF(I3659=2,I3673*'CPP Detay (düşük)'!I$38+(1-'Measured TV opt-pt'!I3673)*'CPP Detay (düşük)'!I$20,IF(I3659=3,I3673*'CPP Detay (yüksek)'!I$38+(1-'Measured TV opt-pt'!I3673)*'CPP Detay (yüksek)'!I$20,"Girilen Rakamda Hata Var")))</f>
        <v>28.481543798919329</v>
      </c>
      <c r="J3661" s="161">
        <f>+IF(J3659=1,J3673*'CPP Detay Tum Ay'!J$38+(1-'Measured TV opt-pt'!J3673)*'CPP Detay Tum Ay'!J$20,IF(J3659=2,J3673*'CPP Detay (düşük)'!J$38+(1-'Measured TV opt-pt'!J3673)*'CPP Detay (düşük)'!J$20,IF(J3659=3,J3673*'CPP Detay (yüksek)'!J$38+(1-'Measured TV opt-pt'!J3673)*'CPP Detay (yüksek)'!J$20,"Girilen Rakamda Hata Var")))</f>
        <v>18.814975998400666</v>
      </c>
      <c r="K3661" s="161">
        <f>+IF(K3659=1,K3673*'CPP Detay Tum Ay'!K$38+(1-'Measured TV opt-pt'!K3673)*'CPP Detay Tum Ay'!K$20,IF(K3659=2,K3673*'CPP Detay (düşük)'!K$38+(1-'Measured TV opt-pt'!K3673)*'CPP Detay (düşük)'!K$20,IF(K3659=3,K3673*'CPP Detay (yüksek)'!K$38+(1-'Measured TV opt-pt'!K3673)*'CPP Detay (yüksek)'!K$20,"Girilen Rakamda Hata Var")))</f>
        <v>17.034468684979927</v>
      </c>
      <c r="L3661" s="255">
        <f>+IF(L3659=1,L3673*'CPP Detay Tum Ay'!L$38+(1-'Measured TV opt-pt'!L3673)*'CPP Detay Tum Ay'!L$20,IF(L3659=2,L3673*'CPP Detay (düşük)'!L$38+(1-'Measured TV opt-pt'!L3673)*'CPP Detay (düşük)'!L$20,IF(L3659=3,L3673*'CPP Detay (yüksek)'!L$38+(1-'Measured TV opt-pt'!L3673)*'CPP Detay (yüksek)'!L$20,"Girilen Rakamda Hata Var")))</f>
        <v>22.467149289573328</v>
      </c>
      <c r="M3661" s="255">
        <f>+IF(M3659=1,M3673*'CPP Detay Tum Ay'!M$38+(1-'Measured TV opt-pt'!M3673)*'CPP Detay Tum Ay'!M$20,IF(M3659=2,M3673*'CPP Detay (düşük)'!M$38+(1-'Measured TV opt-pt'!M3673)*'CPP Detay (düşük)'!M$20,IF(M3659=3,M3673*'CPP Detay (yüksek)'!M$38+(1-'Measured TV opt-pt'!M3673)*'CPP Detay (yüksek)'!M$20,"Girilen Rakamda Hata Var")))</f>
        <v>25.789248753307362</v>
      </c>
      <c r="N3661" s="255">
        <f>+IF(N3659=1,N3673*'CPP Detay Tum Ay'!N$38+(1-'Measured TV opt-pt'!N3673)*'CPP Detay Tum Ay'!N$20,IF(N3659=2,N3673*'CPP Detay (düşük)'!N$38+(1-'Measured TV opt-pt'!N3673)*'CPP Detay (düşük)'!N$20,IF(N3659=3,N3673*'CPP Detay (yüksek)'!N$38+(1-'Measured TV opt-pt'!N3673)*'CPP Detay (yüksek)'!N$20,"Girilen Rakamda Hata Var")))</f>
        <v>23.803341004858662</v>
      </c>
      <c r="O3661" s="256">
        <f>+IF(O3659=1,O3673*'CPP Detay Tum Ay'!O$38+(1-'Measured TV opt-pt'!O3673)*'CPP Detay Tum Ay'!O$20,IF(O3659=2,O3673*'CPP Detay (düşük)'!O$38+(1-'Measured TV opt-pt'!O3673)*'CPP Detay (düşük)'!O$20,IF(O3659=3,O3673*'CPP Detay (yüksek)'!O$38+(1-'Measured TV opt-pt'!O3673)*'CPP Detay (yüksek)'!O$20,"Girilen Rakamda Hata Var")))</f>
        <v>19.99835323959751</v>
      </c>
      <c r="P3661" s="162"/>
    </row>
    <row r="3662" spans="1:16" x14ac:dyDescent="0.25">
      <c r="A3662" s="193" t="s">
        <v>119</v>
      </c>
      <c r="B3662" s="379"/>
      <c r="C3662" s="77" t="s">
        <v>194</v>
      </c>
      <c r="D3662" s="243">
        <f>+IF(D3659=1,D3674*'CPP Detay Tum Ay'!D$94+(1-'Measured TV opt-pt'!D3674)*'CPP Detay Tum Ay'!D$76,IF(D3659=2,D3674*'CPP Detay (düşük)'!D$94+(1-'Measured TV opt-pt'!D3674)*'CPP Detay (düşük)'!D$76,IF(D3659=3,D3674*'CPP Detay (yüksek)'!D$94+(1-'Measured TV opt-pt'!D3674)*'CPP Detay (yüksek)'!D$76,"Girilen Rakamda Hata Var")))</f>
        <v>0</v>
      </c>
      <c r="E3662" s="243">
        <f>+IF(E3659=1,E3674*'CPP Detay Tum Ay'!E$94+(1-'Measured TV opt-pt'!E3674)*'CPP Detay Tum Ay'!E$76,IF(E3659=2,E3674*'CPP Detay (düşük)'!E$94+(1-'Measured TV opt-pt'!E3674)*'CPP Detay (düşük)'!E$76,IF(E3659=3,E3674*'CPP Detay (yüksek)'!E$94+(1-'Measured TV opt-pt'!E3674)*'CPP Detay (yüksek)'!E$76,"Girilen Rakamda Hata Var")))</f>
        <v>0</v>
      </c>
      <c r="F3662" s="243">
        <f>+IF(F3659=1,F3674*'CPP Detay Tum Ay'!F$94+(1-'Measured TV opt-pt'!F3674)*'CPP Detay Tum Ay'!F$76,IF(F3659=2,F3674*'CPP Detay (düşük)'!F$94+(1-'Measured TV opt-pt'!F3674)*'CPP Detay (düşük)'!F$76,IF(F3659=3,F3674*'CPP Detay (yüksek)'!F$94+(1-'Measured TV opt-pt'!F3674)*'CPP Detay (yüksek)'!F$76,"Girilen Rakamda Hata Var")))</f>
        <v>0</v>
      </c>
      <c r="G3662" s="243">
        <f>+IF(G3659=1,G3674*'CPP Detay Tum Ay'!G$94+(1-'Measured TV opt-pt'!G3674)*'CPP Detay Tum Ay'!G$76,IF(G3659=2,G3674*'CPP Detay (düşük)'!G$94+(1-'Measured TV opt-pt'!G3674)*'CPP Detay (düşük)'!G$76,IF(G3659=3,G3674*'CPP Detay (yüksek)'!G$94+(1-'Measured TV opt-pt'!G3674)*'CPP Detay (yüksek)'!G$76,"Girilen Rakamda Hata Var")))</f>
        <v>0</v>
      </c>
      <c r="H3662" s="243">
        <f>+IF(H3659=1,H3674*'CPP Detay Tum Ay'!H$94+(1-'Measured TV opt-pt'!H3674)*'CPP Detay Tum Ay'!H$76,IF(H3659=2,H3674*'CPP Detay (düşük)'!H$94+(1-'Measured TV opt-pt'!H3674)*'CPP Detay (düşük)'!H$76,IF(H3659=3,H3674*'CPP Detay (yüksek)'!H$94+(1-'Measured TV opt-pt'!H3674)*'CPP Detay (yüksek)'!H$76,"Girilen Rakamda Hata Var")))</f>
        <v>0</v>
      </c>
      <c r="I3662" s="243">
        <f>+IF(I3659=1,I3674*'CPP Detay Tum Ay'!I$94+(1-'Measured TV opt-pt'!I3674)*'CPP Detay Tum Ay'!I$76,IF(I3659=2,I3674*'CPP Detay (düşük)'!I$94+(1-'Measured TV opt-pt'!I3674)*'CPP Detay (düşük)'!I$76,IF(I3659=3,I3674*'CPP Detay (yüksek)'!I$94+(1-'Measured TV opt-pt'!I3674)*'CPP Detay (yüksek)'!I$76,"Girilen Rakamda Hata Var")))</f>
        <v>0</v>
      </c>
      <c r="J3662" s="243">
        <f>+IF(J3659=1,J3674*'CPP Detay Tum Ay'!J$94+(1-'Measured TV opt-pt'!J3674)*'CPP Detay Tum Ay'!J$76,IF(J3659=2,J3674*'CPP Detay (düşük)'!J$94+(1-'Measured TV opt-pt'!J3674)*'CPP Detay (düşük)'!J$76,IF(J3659=3,J3674*'CPP Detay (yüksek)'!J$94+(1-'Measured TV opt-pt'!J3674)*'CPP Detay (yüksek)'!J$76,"Girilen Rakamda Hata Var")))</f>
        <v>0</v>
      </c>
      <c r="K3662" s="243">
        <f>+IF(K3659=1,K3674*'CPP Detay Tum Ay'!K$94+(1-'Measured TV opt-pt'!K3674)*'CPP Detay Tum Ay'!K$76,IF(K3659=2,K3674*'CPP Detay (düşük)'!K$94+(1-'Measured TV opt-pt'!K3674)*'CPP Detay (düşük)'!K$76,IF(K3659=3,K3674*'CPP Detay (yüksek)'!K$94+(1-'Measured TV opt-pt'!K3674)*'CPP Detay (yüksek)'!K$76,"Girilen Rakamda Hata Var")))</f>
        <v>0</v>
      </c>
      <c r="L3662" s="257">
        <f>+IF(L3659=1,L3674*'CPP Detay Tum Ay'!L$94+(1-'Measured TV opt-pt'!L3674)*'CPP Detay Tum Ay'!L$76,IF(L3659=2,L3674*'CPP Detay (düşük)'!L$94+(1-'Measured TV opt-pt'!L3674)*'CPP Detay (düşük)'!L$76,IF(L3659=3,L3674*'CPP Detay (yüksek)'!L$94+(1-'Measured TV opt-pt'!L3674)*'CPP Detay (yüksek)'!L$76,"Girilen Rakamda Hata Var")))</f>
        <v>0</v>
      </c>
      <c r="M3662" s="257">
        <f>+IF(M3659=1,M3674*'CPP Detay Tum Ay'!M$94+(1-'Measured TV opt-pt'!M3674)*'CPP Detay Tum Ay'!M$76,IF(M3659=2,M3674*'CPP Detay (düşük)'!M$94+(1-'Measured TV opt-pt'!M3674)*'CPP Detay (düşük)'!M$76,IF(M3659=3,M3674*'CPP Detay (yüksek)'!M$94+(1-'Measured TV opt-pt'!M3674)*'CPP Detay (yüksek)'!M$76,"Girilen Rakamda Hata Var")))</f>
        <v>0</v>
      </c>
      <c r="N3662" s="257">
        <f>+IF(N3659=1,N3674*'CPP Detay Tum Ay'!N$94+(1-'Measured TV opt-pt'!N3674)*'CPP Detay Tum Ay'!N$76,IF(N3659=2,N3674*'CPP Detay (düşük)'!N$94+(1-'Measured TV opt-pt'!N3674)*'CPP Detay (düşük)'!N$76,IF(N3659=3,N3674*'CPP Detay (yüksek)'!N$94+(1-'Measured TV opt-pt'!N3674)*'CPP Detay (yüksek)'!N$76,"Girilen Rakamda Hata Var")))</f>
        <v>0</v>
      </c>
      <c r="O3662" s="258">
        <f>+IF(O3659=1,O3674*'CPP Detay Tum Ay'!O$94+(1-'Measured TV opt-pt'!O3674)*'CPP Detay Tum Ay'!O$76,IF(O3659=2,O3674*'CPP Detay (düşük)'!O$94+(1-'Measured TV opt-pt'!O3674)*'CPP Detay (düşük)'!O$76,IF(O3659=3,O3674*'CPP Detay (yüksek)'!O$94+(1-'Measured TV opt-pt'!O3674)*'CPP Detay (yüksek)'!O$76,"Girilen Rakamda Hata Var")))</f>
        <v>0</v>
      </c>
      <c r="P3662" s="244"/>
    </row>
    <row r="3663" spans="1:16" x14ac:dyDescent="0.25">
      <c r="A3663" s="193" t="s">
        <v>119</v>
      </c>
      <c r="B3663" s="379"/>
      <c r="C3663" s="77" t="s">
        <v>195</v>
      </c>
      <c r="D3663" s="243">
        <f>+IF(D3659=1,D3675*'CPP Detay Tum Ay'!D$150+(1-'Measured TV opt-pt'!D3675)*'CPP Detay Tum Ay'!D$132,IF(D3659=2,D3675*'CPP Detay (düşük)'!D$150+(1-'Measured TV opt-pt'!D3675)*'CPP Detay (düşük)'!D$132,IF(D3659=3,D3675*'CPP Detay (yüksek)'!D$150+(1-'Measured TV opt-pt'!D3675)*'CPP Detay (yüksek)'!D$132,"Girilen Rakamda Hata Var")))</f>
        <v>21.236071367948714</v>
      </c>
      <c r="E3663" s="243">
        <f>+IF(E3659=1,E3675*'CPP Detay Tum Ay'!E$150+(1-'Measured TV opt-pt'!E3675)*'CPP Detay Tum Ay'!E$132,IF(E3659=2,E3675*'CPP Detay (düşük)'!E$150+(1-'Measured TV opt-pt'!E3675)*'CPP Detay (düşük)'!E$132,IF(E3659=3,E3675*'CPP Detay (yüksek)'!E$150+(1-'Measured TV opt-pt'!E3675)*'CPP Detay (yüksek)'!E$132,"Girilen Rakamda Hata Var")))</f>
        <v>22.319531918936036</v>
      </c>
      <c r="F3663" s="243">
        <f>+IF(F3659=1,F3675*'CPP Detay Tum Ay'!F$150+(1-'Measured TV opt-pt'!F3675)*'CPP Detay Tum Ay'!F$132,IF(F3659=2,F3675*'CPP Detay (düşük)'!F$150+(1-'Measured TV opt-pt'!F3675)*'CPP Detay (düşük)'!F$132,IF(F3659=3,F3675*'CPP Detay (yüksek)'!F$150+(1-'Measured TV opt-pt'!F3675)*'CPP Detay (yüksek)'!F$132,"Girilen Rakamda Hata Var")))</f>
        <v>25.139650797266516</v>
      </c>
      <c r="G3663" s="243">
        <f>+IF(G3659=1,G3675*'CPP Detay Tum Ay'!G$150+(1-'Measured TV opt-pt'!G3675)*'CPP Detay Tum Ay'!G$132,IF(G3659=2,G3675*'CPP Detay (düşük)'!G$150+(1-'Measured TV opt-pt'!G3675)*'CPP Detay (düşük)'!G$132,IF(G3659=3,G3675*'CPP Detay (yüksek)'!G$150+(1-'Measured TV opt-pt'!G3675)*'CPP Detay (yüksek)'!G$132,"Girilen Rakamda Hata Var")))</f>
        <v>32.571152962092278</v>
      </c>
      <c r="H3663" s="243">
        <f>+IF(H3659=1,H3675*'CPP Detay Tum Ay'!H$150+(1-'Measured TV opt-pt'!H3675)*'CPP Detay Tum Ay'!H$132,IF(H3659=2,H3675*'CPP Detay (düşük)'!H$150+(1-'Measured TV opt-pt'!H3675)*'CPP Detay (düşük)'!H$132,IF(H3659=3,H3675*'CPP Detay (yüksek)'!H$150+(1-'Measured TV opt-pt'!H3675)*'CPP Detay (yüksek)'!H$132,"Girilen Rakamda Hata Var")))</f>
        <v>38.504582322566698</v>
      </c>
      <c r="I3663" s="243">
        <f>+IF(I3659=1,I3675*'CPP Detay Tum Ay'!I$150+(1-'Measured TV opt-pt'!I3675)*'CPP Detay Tum Ay'!I$132,IF(I3659=2,I3675*'CPP Detay (düşük)'!I$150+(1-'Measured TV opt-pt'!I3675)*'CPP Detay (düşük)'!I$132,IF(I3659=3,I3675*'CPP Detay (yüksek)'!I$150+(1-'Measured TV opt-pt'!I3675)*'CPP Detay (yüksek)'!I$132,"Girilen Rakamda Hata Var")))</f>
        <v>36.142210678171971</v>
      </c>
      <c r="J3663" s="243">
        <f>+IF(J3659=1,J3675*'CPP Detay Tum Ay'!J$150+(1-'Measured TV opt-pt'!J3675)*'CPP Detay Tum Ay'!J$132,IF(J3659=2,J3675*'CPP Detay (düşük)'!J$150+(1-'Measured TV opt-pt'!J3675)*'CPP Detay (düşük)'!J$132,IF(J3659=3,J3675*'CPP Detay (yüksek)'!J$150+(1-'Measured TV opt-pt'!J3675)*'CPP Detay (yüksek)'!J$132,"Girilen Rakamda Hata Var")))</f>
        <v>22.891196098593156</v>
      </c>
      <c r="K3663" s="243">
        <f>+IF(K3659=1,K3675*'CPP Detay Tum Ay'!K$150+(1-'Measured TV opt-pt'!K3675)*'CPP Detay Tum Ay'!K$132,IF(K3659=2,K3675*'CPP Detay (düşük)'!K$150+(1-'Measured TV opt-pt'!K3675)*'CPP Detay (düşük)'!K$132,IF(K3659=3,K3675*'CPP Detay (yüksek)'!K$150+(1-'Measured TV opt-pt'!K3675)*'CPP Detay (yüksek)'!K$132,"Girilen Rakamda Hata Var")))</f>
        <v>18.52416727465565</v>
      </c>
      <c r="L3663" s="257">
        <f>+IF(L3659=1,L3675*'CPP Detay Tum Ay'!L$150+(1-'Measured TV opt-pt'!L3675)*'CPP Detay Tum Ay'!L$132,IF(L3659=2,L3675*'CPP Detay (düşük)'!L$150+(1-'Measured TV opt-pt'!L3675)*'CPP Detay (düşük)'!L$132,IF(L3659=3,L3675*'CPP Detay (yüksek)'!L$150+(1-'Measured TV opt-pt'!L3675)*'CPP Detay (yüksek)'!L$132,"Girilen Rakamda Hata Var")))</f>
        <v>28.233970352734637</v>
      </c>
      <c r="M3663" s="257">
        <f>+IF(M3659=1,M3675*'CPP Detay Tum Ay'!M$150+(1-'Measured TV opt-pt'!M3675)*'CPP Detay Tum Ay'!M$132,IF(M3659=2,M3675*'CPP Detay (düşük)'!M$150+(1-'Measured TV opt-pt'!M3675)*'CPP Detay (düşük)'!M$132,IF(M3659=3,M3675*'CPP Detay (yüksek)'!M$150+(1-'Measured TV opt-pt'!M3675)*'CPP Detay (yüksek)'!M$132,"Girilen Rakamda Hata Var")))</f>
        <v>32.359637806635185</v>
      </c>
      <c r="N3663" s="257">
        <f>+IF(N3659=1,N3675*'CPP Detay Tum Ay'!N$150+(1-'Measured TV opt-pt'!N3675)*'CPP Detay Tum Ay'!N$132,IF(N3659=2,N3675*'CPP Detay (düşük)'!N$150+(1-'Measured TV opt-pt'!N3675)*'CPP Detay (düşük)'!N$132,IF(N3659=3,N3675*'CPP Detay (yüksek)'!N$150+(1-'Measured TV opt-pt'!N3675)*'CPP Detay (yüksek)'!N$132,"Girilen Rakamda Hata Var")))</f>
        <v>29.645492106680784</v>
      </c>
      <c r="O3663" s="258">
        <f>+IF(O3659=1,O3675*'CPP Detay Tum Ay'!O$150+(1-'Measured TV opt-pt'!O3675)*'CPP Detay Tum Ay'!O$132,IF(O3659=2,O3675*'CPP Detay (düşük)'!O$150+(1-'Measured TV opt-pt'!O3675)*'CPP Detay (düşük)'!O$132,IF(O3659=3,O3675*'CPP Detay (yüksek)'!O$150+(1-'Measured TV opt-pt'!O3675)*'CPP Detay (yüksek)'!O$132,"Girilen Rakamda Hata Var")))</f>
        <v>24.837976057063997</v>
      </c>
      <c r="P3663" s="244"/>
    </row>
    <row r="3664" spans="1:16" x14ac:dyDescent="0.25">
      <c r="A3664" s="193" t="s">
        <v>119</v>
      </c>
      <c r="B3664" s="379"/>
      <c r="C3664" s="77" t="s">
        <v>193</v>
      </c>
      <c r="D3664" s="243">
        <f>+IF(D3659=1,D3676*'CPP Detay Tum Ay'!D$206+(1-'Measured TV opt-pt'!D3676)*'CPP Detay Tum Ay'!D$188,IF(D3659=2,D3676*'CPP Detay (düşük)'!D$206+(1-'Measured TV opt-pt'!D3676)*'CPP Detay (düşük)'!D$188,IF(D3659=3,D3676*'CPP Detay (yüksek)'!D$206+(1-'Measured TV opt-pt'!D3676)*'CPP Detay (yüksek)'!D$188,"Girilen Rakamda Hata Var")))</f>
        <v>13.255139170040486</v>
      </c>
      <c r="E3664" s="243">
        <f>+IF(E3659=1,E3676*'CPP Detay Tum Ay'!E$206+(1-'Measured TV opt-pt'!E3676)*'CPP Detay Tum Ay'!E$188,IF(E3659=2,E3676*'CPP Detay (düşük)'!E$206+(1-'Measured TV opt-pt'!E3676)*'CPP Detay (düşük)'!E$188,IF(E3659=3,E3676*'CPP Detay (yüksek)'!E$206+(1-'Measured TV opt-pt'!E3676)*'CPP Detay (yüksek)'!E$188,"Girilen Rakamda Hata Var")))</f>
        <v>12.967943391043091</v>
      </c>
      <c r="F3664" s="243">
        <f>+IF(F3659=1,F3676*'CPP Detay Tum Ay'!F$206+(1-'Measured TV opt-pt'!F3676)*'CPP Detay Tum Ay'!F$188,IF(F3659=2,F3676*'CPP Detay (düşük)'!F$206+(1-'Measured TV opt-pt'!F3676)*'CPP Detay (düşük)'!F$188,IF(F3659=3,F3676*'CPP Detay (yüksek)'!F$206+(1-'Measured TV opt-pt'!F3676)*'CPP Detay (yüksek)'!F$188,"Girilen Rakamda Hata Var")))</f>
        <v>19.248428727173621</v>
      </c>
      <c r="G3664" s="243">
        <f>+IF(G3659=1,G3676*'CPP Detay Tum Ay'!G$206+(1-'Measured TV opt-pt'!G3676)*'CPP Detay Tum Ay'!G$188,IF(G3659=2,G3676*'CPP Detay (düşük)'!G$206+(1-'Measured TV opt-pt'!G3676)*'CPP Detay (düşük)'!G$188,IF(G3659=3,G3676*'CPP Detay (yüksek)'!G$206+(1-'Measured TV opt-pt'!G3676)*'CPP Detay (yüksek)'!G$188,"Girilen Rakamda Hata Var")))</f>
        <v>31.617238339887738</v>
      </c>
      <c r="H3664" s="243">
        <f>+IF(H3659=1,H3676*'CPP Detay Tum Ay'!H$206+(1-'Measured TV opt-pt'!H3676)*'CPP Detay Tum Ay'!H$188,IF(H3659=2,H3676*'CPP Detay (düşük)'!H$206+(1-'Measured TV opt-pt'!H3676)*'CPP Detay (düşük)'!H$188,IF(H3659=3,H3676*'CPP Detay (yüksek)'!H$206+(1-'Measured TV opt-pt'!H3676)*'CPP Detay (yüksek)'!H$188,"Girilen Rakamda Hata Var")))</f>
        <v>37.496312795815889</v>
      </c>
      <c r="I3664" s="243">
        <f>+IF(I3659=1,I3676*'CPP Detay Tum Ay'!I$206+(1-'Measured TV opt-pt'!I3676)*'CPP Detay Tum Ay'!I$188,IF(I3659=2,I3676*'CPP Detay (düşük)'!I$206+(1-'Measured TV opt-pt'!I3676)*'CPP Detay (düşük)'!I$188,IF(I3659=3,I3676*'CPP Detay (yüksek)'!I$206+(1-'Measured TV opt-pt'!I3676)*'CPP Detay (yüksek)'!I$188,"Girilen Rakamda Hata Var")))</f>
        <v>35.443912671803574</v>
      </c>
      <c r="J3664" s="243">
        <f>+IF(J3659=1,J3676*'CPP Detay Tum Ay'!J$206+(1-'Measured TV opt-pt'!J3676)*'CPP Detay Tum Ay'!J$188,IF(J3659=2,J3676*'CPP Detay (düşük)'!J$206+(1-'Measured TV opt-pt'!J3676)*'CPP Detay (düşük)'!J$188,IF(J3659=3,J3676*'CPP Detay (yüksek)'!J$206+(1-'Measured TV opt-pt'!J3676)*'CPP Detay (yüksek)'!J$188,"Girilen Rakamda Hata Var")))</f>
        <v>22.285751374791982</v>
      </c>
      <c r="K3664" s="243">
        <f>+IF(K3659=1,K3676*'CPP Detay Tum Ay'!K$206+(1-'Measured TV opt-pt'!K3676)*'CPP Detay Tum Ay'!K$188,IF(K3659=2,K3676*'CPP Detay (düşük)'!K$206+(1-'Measured TV opt-pt'!K3676)*'CPP Detay (düşük)'!K$188,IF(K3659=3,K3676*'CPP Detay (yüksek)'!K$206+(1-'Measured TV opt-pt'!K3676)*'CPP Detay (yüksek)'!K$188,"Girilen Rakamda Hata Var")))</f>
        <v>18.035725898829039</v>
      </c>
      <c r="L3664" s="257">
        <f>+IF(L3659=1,L3676*'CPP Detay Tum Ay'!L$206+(1-'Measured TV opt-pt'!L3676)*'CPP Detay Tum Ay'!L$188,IF(L3659=2,L3676*'CPP Detay (düşük)'!L$206+(1-'Measured TV opt-pt'!L3676)*'CPP Detay (düşük)'!L$188,IF(L3659=3,L3676*'CPP Detay (yüksek)'!L$206+(1-'Measured TV opt-pt'!L3676)*'CPP Detay (yüksek)'!L$188,"Girilen Rakamda Hata Var")))</f>
        <v>35.145626645182467</v>
      </c>
      <c r="M3664" s="257">
        <f>+IF(M3659=1,M3676*'CPP Detay Tum Ay'!M$206+(1-'Measured TV opt-pt'!M3676)*'CPP Detay Tum Ay'!M$188,IF(M3659=2,M3676*'CPP Detay (düşük)'!M$206+(1-'Measured TV opt-pt'!M3676)*'CPP Detay (düşük)'!M$188,IF(M3659=3,M3676*'CPP Detay (yüksek)'!M$206+(1-'Measured TV opt-pt'!M3676)*'CPP Detay (yüksek)'!M$188,"Girilen Rakamda Hata Var")))</f>
        <v>36.521554108764683</v>
      </c>
      <c r="N3664" s="257">
        <f>+IF(N3659=1,N3676*'CPP Detay Tum Ay'!N$206+(1-'Measured TV opt-pt'!N3676)*'CPP Detay Tum Ay'!N$188,IF(N3659=2,N3676*'CPP Detay (düşük)'!N$206+(1-'Measured TV opt-pt'!N3676)*'CPP Detay (düşük)'!N$188,IF(N3659=3,N3676*'CPP Detay (yüksek)'!N$206+(1-'Measured TV opt-pt'!N3676)*'CPP Detay (yüksek)'!N$188,"Girilen Rakamda Hata Var")))</f>
        <v>32.626585992454281</v>
      </c>
      <c r="O3664" s="258">
        <f>+IF(O3659=1,O3676*'CPP Detay Tum Ay'!O$206+(1-'Measured TV opt-pt'!O3676)*'CPP Detay Tum Ay'!O$188,IF(O3659=2,O3676*'CPP Detay (düşük)'!O$206+(1-'Measured TV opt-pt'!O3676)*'CPP Detay (düşük)'!O$188,IF(O3659=3,O3676*'CPP Detay (yüksek)'!O$206+(1-'Measured TV opt-pt'!O3676)*'CPP Detay (yüksek)'!O$188,"Girilen Rakamda Hata Var")))</f>
        <v>0</v>
      </c>
      <c r="P3664" s="244"/>
    </row>
    <row r="3665" spans="1:53" ht="15.75" thickBot="1" x14ac:dyDescent="0.3">
      <c r="A3665" s="193" t="s">
        <v>119</v>
      </c>
      <c r="B3665" s="379"/>
      <c r="C3665" s="96" t="s">
        <v>229</v>
      </c>
      <c r="D3665" s="243">
        <f>+IF(D3659=1,D3677*'CPP Detay Tum Ay'!D$262+(1-'Measured TV opt-pt'!D3677)*'CPP Detay Tum Ay'!D$244,IF(D3659=2,D3677*'CPP Detay (düşük)'!D$262+(1-'Measured TV opt-pt'!D3677)*'CPP Detay (düşük)'!D$244,IF(D3659=3,D3677*'CPP Detay (yüksek)'!D$262+(1-'Measured TV opt-pt'!D3677)*'CPP Detay (yüksek)'!D$244,"Girilen Rakamda Hata Var")))</f>
        <v>0</v>
      </c>
      <c r="E3665" s="163">
        <f>+IF(E3659=1,E3677*'CPP Detay Tum Ay'!E$262+(1-'Measured TV opt-pt'!E3677)*'CPP Detay Tum Ay'!E$244,IF(E3659=2,E3677*'CPP Detay (düşük)'!E$262+(1-'Measured TV opt-pt'!E3677)*'CPP Detay (düşük)'!E$244,IF(E3659=3,E3677*'CPP Detay (yüksek)'!E$262+(1-'Measured TV opt-pt'!E3677)*'CPP Detay (yüksek)'!E$244,"Girilen Rakamda Hata Var")))</f>
        <v>0</v>
      </c>
      <c r="F3665" s="163">
        <f>+IF(F3659=1,F3677*'CPP Detay Tum Ay'!F$262+(1-'Measured TV opt-pt'!F3677)*'CPP Detay Tum Ay'!F$244,IF(F3659=2,F3677*'CPP Detay (düşük)'!F$262+(1-'Measured TV opt-pt'!F3677)*'CPP Detay (düşük)'!F$244,IF(F3659=3,F3677*'CPP Detay (yüksek)'!F$262+(1-'Measured TV opt-pt'!F3677)*'CPP Detay (yüksek)'!F$244,"Girilen Rakamda Hata Var")))</f>
        <v>0</v>
      </c>
      <c r="G3665" s="163">
        <f>+IF(G3659=1,G3677*'CPP Detay Tum Ay'!G$262+(1-'Measured TV opt-pt'!G3677)*'CPP Detay Tum Ay'!G$244,IF(G3659=2,G3677*'CPP Detay (düşük)'!G$262+(1-'Measured TV opt-pt'!G3677)*'CPP Detay (düşük)'!G$244,IF(G3659=3,G3677*'CPP Detay (yüksek)'!G$262+(1-'Measured TV opt-pt'!G3677)*'CPP Detay (yüksek)'!G$244,"Girilen Rakamda Hata Var")))</f>
        <v>0</v>
      </c>
      <c r="H3665" s="163">
        <f>+IF(H3659=1,H3677*'CPP Detay Tum Ay'!H$262+(1-'Measured TV opt-pt'!H3677)*'CPP Detay Tum Ay'!H$244,IF(H3659=2,H3677*'CPP Detay (düşük)'!H$262+(1-'Measured TV opt-pt'!H3677)*'CPP Detay (düşük)'!H$244,IF(H3659=3,H3677*'CPP Detay (yüksek)'!H$262+(1-'Measured TV opt-pt'!H3677)*'CPP Detay (yüksek)'!H$244,"Girilen Rakamda Hata Var")))</f>
        <v>0</v>
      </c>
      <c r="I3665" s="163">
        <f>+IF(I3659=1,I3677*'CPP Detay Tum Ay'!I$262+(1-'Measured TV opt-pt'!I3677)*'CPP Detay Tum Ay'!I$244,IF(I3659=2,I3677*'CPP Detay (düşük)'!I$262+(1-'Measured TV opt-pt'!I3677)*'CPP Detay (düşük)'!I$244,IF(I3659=3,I3677*'CPP Detay (yüksek)'!I$262+(1-'Measured TV opt-pt'!I3677)*'CPP Detay (yüksek)'!I$244,"Girilen Rakamda Hata Var")))</f>
        <v>0</v>
      </c>
      <c r="J3665" s="163">
        <f>+IF(J3659=1,J3677*'CPP Detay Tum Ay'!J$262+(1-'Measured TV opt-pt'!J3677)*'CPP Detay Tum Ay'!J$244,IF(J3659=2,J3677*'CPP Detay (düşük)'!J$262+(1-'Measured TV opt-pt'!J3677)*'CPP Detay (düşük)'!J$244,IF(J3659=3,J3677*'CPP Detay (yüksek)'!J$262+(1-'Measured TV opt-pt'!J3677)*'CPP Detay (yüksek)'!J$244,"Girilen Rakamda Hata Var")))</f>
        <v>0</v>
      </c>
      <c r="K3665" s="163">
        <f>+IF(K3659=1,K3677*'CPP Detay Tum Ay'!K$262+(1-'Measured TV opt-pt'!K3677)*'CPP Detay Tum Ay'!K$244,IF(K3659=2,K3677*'CPP Detay (düşük)'!K$262+(1-'Measured TV opt-pt'!K3677)*'CPP Detay (düşük)'!K$244,IF(K3659=3,K3677*'CPP Detay (yüksek)'!K$262+(1-'Measured TV opt-pt'!K3677)*'CPP Detay (yüksek)'!K$244,"Girilen Rakamda Hata Var")))</f>
        <v>0</v>
      </c>
      <c r="L3665" s="163">
        <f>+IF(L3659=1,L3677*'CPP Detay Tum Ay'!L$262+(1-'Measured TV opt-pt'!L3677)*'CPP Detay Tum Ay'!L$244,IF(L3659=2,L3677*'CPP Detay (düşük)'!L$262+(1-'Measured TV opt-pt'!L3677)*'CPP Detay (düşük)'!L$244,IF(L3659=3,L3677*'CPP Detay (yüksek)'!L$262+(1-'Measured TV opt-pt'!L3677)*'CPP Detay (yüksek)'!L$244,"Girilen Rakamda Hata Var")))</f>
        <v>0</v>
      </c>
      <c r="M3665" s="163">
        <f>+IF(M3659=1,M3677*'CPP Detay Tum Ay'!M$262+(1-'Measured TV opt-pt'!M3677)*'CPP Detay Tum Ay'!M$244,IF(M3659=2,M3677*'CPP Detay (düşük)'!M$262+(1-'Measured TV opt-pt'!M3677)*'CPP Detay (düşük)'!M$244,IF(M3659=3,M3677*'CPP Detay (yüksek)'!M$262+(1-'Measured TV opt-pt'!M3677)*'CPP Detay (yüksek)'!M$244,"Girilen Rakamda Hata Var")))</f>
        <v>0</v>
      </c>
      <c r="N3665" s="163">
        <f>+IF(N3659=1,N3677*'CPP Detay Tum Ay'!N$262+(1-'Measured TV opt-pt'!N3677)*'CPP Detay Tum Ay'!N$244,IF(N3659=2,N3677*'CPP Detay (düşük)'!N$262+(1-'Measured TV opt-pt'!N3677)*'CPP Detay (düşük)'!N$244,IF(N3659=3,N3677*'CPP Detay (yüksek)'!N$262+(1-'Measured TV opt-pt'!N3677)*'CPP Detay (yüksek)'!N$244,"Girilen Rakamda Hata Var")))</f>
        <v>0</v>
      </c>
      <c r="O3665" s="164">
        <f>+IF(O3659=1,O3677*'CPP Detay Tum Ay'!O$262+(1-'Measured TV opt-pt'!O3677)*'CPP Detay Tum Ay'!O$244,IF(O3659=2,O3677*'CPP Detay (düşük)'!O$262+(1-'Measured TV opt-pt'!O3677)*'CPP Detay (düşük)'!O$244,IF(O3659=3,O3677*'CPP Detay (yüksek)'!O$262+(1-'Measured TV opt-pt'!O3677)*'CPP Detay (yüksek)'!O$244,"Girilen Rakamda Hata Var")))</f>
        <v>0</v>
      </c>
      <c r="P3665" s="164"/>
    </row>
    <row r="3666" spans="1:53" x14ac:dyDescent="0.25">
      <c r="A3666" s="193" t="s">
        <v>119</v>
      </c>
      <c r="B3666" s="379"/>
      <c r="C3666" s="263" t="s">
        <v>16</v>
      </c>
      <c r="D3666" s="264">
        <f>+SUMPRODUCT(D3667:D3671,D3654:D3658)</f>
        <v>25.05150136813327</v>
      </c>
      <c r="E3666" s="264">
        <f t="shared" ref="E3666" si="8135">+SUMPRODUCT(E3667:E3671,E3654:E3658)</f>
        <v>25.061262291670008</v>
      </c>
      <c r="F3666" s="264">
        <f t="shared" ref="F3666" si="8136">+SUMPRODUCT(F3667:F3671,F3654:F3658)</f>
        <v>27.375846080571993</v>
      </c>
      <c r="G3666" s="264">
        <f t="shared" ref="G3666" si="8137">+SUMPRODUCT(G3667:G3671,G3654:G3658)</f>
        <v>38.950083616769419</v>
      </c>
      <c r="H3666" s="264">
        <f t="shared" ref="H3666" si="8138">+SUMPRODUCT(H3667:H3671,H3654:H3658)</f>
        <v>45.82391008632483</v>
      </c>
      <c r="I3666" s="264">
        <f t="shared" ref="I3666" si="8139">+SUMPRODUCT(I3667:I3671,I3654:I3658)</f>
        <v>42.969889377055196</v>
      </c>
      <c r="J3666" s="264">
        <f t="shared" ref="J3666" si="8140">+SUMPRODUCT(J3667:J3671,J3654:J3658)</f>
        <v>26.973077558924931</v>
      </c>
      <c r="K3666" s="264">
        <f t="shared" ref="K3666" si="8141">+SUMPRODUCT(K3667:K3671,K3654:K3658)</f>
        <v>22.9784839600655</v>
      </c>
      <c r="L3666" s="264">
        <f t="shared" ref="L3666" si="8142">+SUMPRODUCT(L3667:L3671,L3654:L3658)</f>
        <v>33.299156543907785</v>
      </c>
      <c r="M3666" s="264">
        <f t="shared" ref="M3666" si="8143">+SUMPRODUCT(M3667:M3671,M3654:M3658)</f>
        <v>37.028214579706173</v>
      </c>
      <c r="N3666" s="264">
        <f t="shared" ref="N3666" si="8144">+SUMPRODUCT(N3667:N3671,N3654:N3658)</f>
        <v>34.280449692454184</v>
      </c>
      <c r="O3666" s="265">
        <f t="shared" ref="O3666" si="8145">+SUMPRODUCT(O3667:O3671,O3654:O3658)</f>
        <v>29.126033809479445</v>
      </c>
      <c r="P3666" s="165"/>
    </row>
    <row r="3667" spans="1:53" x14ac:dyDescent="0.25">
      <c r="A3667" s="193" t="s">
        <v>119</v>
      </c>
      <c r="B3667" s="379"/>
      <c r="C3667" s="77" t="s">
        <v>212</v>
      </c>
      <c r="D3667" s="261">
        <f>+D3661*(D3673*D3699+(1-D3673)*D3698)</f>
        <v>23.758404642333034</v>
      </c>
      <c r="E3667" s="261">
        <f t="shared" ref="E3667:O3667" si="8146">+E3661*(E3673*E3699+(1-E3673)*E3698)</f>
        <v>23.197976091421861</v>
      </c>
      <c r="F3667" s="261">
        <f t="shared" si="8146"/>
        <v>25.008255326893785</v>
      </c>
      <c r="G3667" s="261">
        <f t="shared" si="8146"/>
        <v>34.620884301111012</v>
      </c>
      <c r="H3667" s="261">
        <f t="shared" si="8146"/>
        <v>40.782380792364989</v>
      </c>
      <c r="I3667" s="261">
        <f t="shared" si="8146"/>
        <v>38.838932912858851</v>
      </c>
      <c r="J3667" s="261">
        <f t="shared" si="8146"/>
        <v>25.030828616634409</v>
      </c>
      <c r="K3667" s="261">
        <f t="shared" si="8146"/>
        <v>22.638814878733228</v>
      </c>
      <c r="L3667" s="261">
        <f t="shared" si="8146"/>
        <v>31.183601739800341</v>
      </c>
      <c r="M3667" s="261">
        <f t="shared" si="8146"/>
        <v>35.033452856735813</v>
      </c>
      <c r="N3667" s="261">
        <f t="shared" si="8146"/>
        <v>32.570779472239778</v>
      </c>
      <c r="O3667" s="262">
        <f t="shared" si="8146"/>
        <v>27.479540942444356</v>
      </c>
      <c r="P3667" s="162"/>
    </row>
    <row r="3668" spans="1:53" x14ac:dyDescent="0.25">
      <c r="A3668" s="193" t="s">
        <v>119</v>
      </c>
      <c r="B3668" s="379"/>
      <c r="C3668" s="77" t="s">
        <v>213</v>
      </c>
      <c r="D3668" s="261">
        <f>+D3662*(D3674*D3699+(1-D3674)*D3698)</f>
        <v>0</v>
      </c>
      <c r="E3668" s="261">
        <f t="shared" ref="E3668:O3668" si="8147">+E3662*(E3674*E3699+(1-E3674)*E3698)</f>
        <v>0</v>
      </c>
      <c r="F3668" s="261">
        <f t="shared" si="8147"/>
        <v>0</v>
      </c>
      <c r="G3668" s="261">
        <f t="shared" si="8147"/>
        <v>0</v>
      </c>
      <c r="H3668" s="261">
        <f t="shared" si="8147"/>
        <v>0</v>
      </c>
      <c r="I3668" s="261">
        <f t="shared" si="8147"/>
        <v>0</v>
      </c>
      <c r="J3668" s="261">
        <f t="shared" si="8147"/>
        <v>0</v>
      </c>
      <c r="K3668" s="261">
        <f t="shared" si="8147"/>
        <v>0</v>
      </c>
      <c r="L3668" s="261">
        <f t="shared" si="8147"/>
        <v>0</v>
      </c>
      <c r="M3668" s="261">
        <f t="shared" si="8147"/>
        <v>0</v>
      </c>
      <c r="N3668" s="261">
        <f t="shared" si="8147"/>
        <v>0</v>
      </c>
      <c r="O3668" s="262">
        <f t="shared" si="8147"/>
        <v>0</v>
      </c>
      <c r="P3668" s="244"/>
    </row>
    <row r="3669" spans="1:53" x14ac:dyDescent="0.25">
      <c r="A3669" s="193" t="s">
        <v>119</v>
      </c>
      <c r="B3669" s="379"/>
      <c r="C3669" s="77" t="s">
        <v>214</v>
      </c>
      <c r="D3669" s="261">
        <f>+D3663*(D3675*D3699+(1-D3675)*D3698)</f>
        <v>28.889740855826034</v>
      </c>
      <c r="E3669" s="261">
        <f t="shared" ref="E3669:O3669" si="8148">+E3663*(E3675*E3699+(1-E3675)*E3698)</f>
        <v>29.688001170656097</v>
      </c>
      <c r="F3669" s="261">
        <f t="shared" si="8148"/>
        <v>33.439141331899037</v>
      </c>
      <c r="G3669" s="261">
        <f t="shared" si="8148"/>
        <v>44.415739319480451</v>
      </c>
      <c r="H3669" s="261">
        <f t="shared" si="8148"/>
        <v>52.506876039513052</v>
      </c>
      <c r="I3669" s="261">
        <f t="shared" si="8148"/>
        <v>49.285421666826686</v>
      </c>
      <c r="J3669" s="261">
        <f t="shared" si="8148"/>
        <v>30.453698501787148</v>
      </c>
      <c r="K3669" s="261">
        <f t="shared" si="8148"/>
        <v>24.618624828809072</v>
      </c>
      <c r="L3669" s="261">
        <f t="shared" si="8148"/>
        <v>39.187743654759302</v>
      </c>
      <c r="M3669" s="261">
        <f t="shared" si="8148"/>
        <v>43.959010066720587</v>
      </c>
      <c r="N3669" s="261">
        <f t="shared" si="8148"/>
        <v>40.5647587687642</v>
      </c>
      <c r="O3669" s="262">
        <f t="shared" si="8148"/>
        <v>34.129619164646762</v>
      </c>
      <c r="P3669" s="244"/>
    </row>
    <row r="3670" spans="1:53" x14ac:dyDescent="0.25">
      <c r="A3670" s="193" t="s">
        <v>119</v>
      </c>
      <c r="B3670" s="379"/>
      <c r="C3670" s="77" t="s">
        <v>215</v>
      </c>
      <c r="D3670" s="161">
        <f>+D3664*(D3676*D3699+(1-D3676)*D3698)</f>
        <v>18.03240952600774</v>
      </c>
      <c r="E3670" s="161">
        <f t="shared" ref="E3670:O3670" si="8149">+E3664*(E3676*E3699+(1-E3676)*E3698)</f>
        <v>17.249121530530811</v>
      </c>
      <c r="F3670" s="161">
        <f t="shared" si="8149"/>
        <v>25.603017870675021</v>
      </c>
      <c r="G3670" s="161">
        <f t="shared" si="8149"/>
        <v>43.114931109154334</v>
      </c>
      <c r="H3670" s="161">
        <f t="shared" si="8149"/>
        <v>51.131946619112725</v>
      </c>
      <c r="I3670" s="161">
        <f t="shared" si="8149"/>
        <v>48.333185734181974</v>
      </c>
      <c r="J3670" s="161">
        <f t="shared" si="8149"/>
        <v>29.648234645782178</v>
      </c>
      <c r="K3670" s="161">
        <f t="shared" si="8149"/>
        <v>23.969486068396634</v>
      </c>
      <c r="L3670" s="161">
        <f t="shared" si="8149"/>
        <v>48.78087602808192</v>
      </c>
      <c r="M3670" s="161">
        <f t="shared" si="8149"/>
        <v>49.612772995570346</v>
      </c>
      <c r="N3670" s="161">
        <f t="shared" si="8149"/>
        <v>44.643873188868163</v>
      </c>
      <c r="O3670" s="162">
        <f t="shared" si="8149"/>
        <v>0</v>
      </c>
      <c r="P3670" s="244"/>
    </row>
    <row r="3671" spans="1:53" ht="15.75" thickBot="1" x14ac:dyDescent="0.3">
      <c r="A3671" s="193" t="s">
        <v>119</v>
      </c>
      <c r="B3671" s="379"/>
      <c r="C3671" s="96" t="s">
        <v>230</v>
      </c>
      <c r="D3671" s="163">
        <f>+D3665*(D3677*D3699+(1-D3677)*D3698)</f>
        <v>0</v>
      </c>
      <c r="E3671" s="163">
        <f t="shared" ref="E3671:O3671" si="8150">+E3665*(E3677*E3699+(1-E3677)*E3698)</f>
        <v>0</v>
      </c>
      <c r="F3671" s="163">
        <f t="shared" si="8150"/>
        <v>0</v>
      </c>
      <c r="G3671" s="163">
        <f t="shared" si="8150"/>
        <v>0</v>
      </c>
      <c r="H3671" s="163">
        <f t="shared" si="8150"/>
        <v>0</v>
      </c>
      <c r="I3671" s="163">
        <f t="shared" si="8150"/>
        <v>0</v>
      </c>
      <c r="J3671" s="163">
        <f t="shared" si="8150"/>
        <v>0</v>
      </c>
      <c r="K3671" s="163">
        <f t="shared" si="8150"/>
        <v>0</v>
      </c>
      <c r="L3671" s="163">
        <f t="shared" si="8150"/>
        <v>0</v>
      </c>
      <c r="M3671" s="163">
        <f t="shared" si="8150"/>
        <v>0</v>
      </c>
      <c r="N3671" s="163">
        <f t="shared" si="8150"/>
        <v>0</v>
      </c>
      <c r="O3671" s="164">
        <f t="shared" si="8150"/>
        <v>0</v>
      </c>
      <c r="P3671" s="164"/>
    </row>
    <row r="3672" spans="1:53" x14ac:dyDescent="0.25">
      <c r="A3672" s="193" t="s">
        <v>119</v>
      </c>
      <c r="B3672" s="379"/>
      <c r="C3672" s="204" t="s">
        <v>2</v>
      </c>
      <c r="D3672" s="205">
        <f>+IFERROR(SUMPRODUCT(D3673:D3677,D3679:D3683)/D3678,0)</f>
        <v>0</v>
      </c>
      <c r="E3672" s="205">
        <f t="shared" ref="E3672" si="8151">+IFERROR(SUMPRODUCT(E3673:E3677,E3679:E3683)/E3678,0)</f>
        <v>0</v>
      </c>
      <c r="F3672" s="205">
        <f t="shared" ref="F3672" si="8152">+IFERROR(SUMPRODUCT(F3673:F3677,F3679:F3683)/F3678,0)</f>
        <v>0</v>
      </c>
      <c r="G3672" s="205">
        <f t="shared" ref="G3672" si="8153">+IFERROR(SUMPRODUCT(G3673:G3677,G3679:G3683)/G3678,0)</f>
        <v>0</v>
      </c>
      <c r="H3672" s="205">
        <f t="shared" ref="H3672" si="8154">+IFERROR(SUMPRODUCT(H3673:H3677,H3679:H3683)/H3678,0)</f>
        <v>0</v>
      </c>
      <c r="I3672" s="205">
        <f t="shared" ref="I3672" si="8155">+IFERROR(SUMPRODUCT(I3673:I3677,I3679:I3683)/I3678,0)</f>
        <v>0</v>
      </c>
      <c r="J3672" s="205">
        <f t="shared" ref="J3672" si="8156">+IFERROR(SUMPRODUCT(J3673:J3677,J3679:J3683)/J3678,0)</f>
        <v>0</v>
      </c>
      <c r="K3672" s="205">
        <f t="shared" ref="K3672" si="8157">+IFERROR(SUMPRODUCT(K3673:K3677,K3679:K3683)/K3678,0)</f>
        <v>0</v>
      </c>
      <c r="L3672" s="205">
        <f t="shared" ref="L3672" si="8158">+IFERROR(SUMPRODUCT(L3673:L3677,L3679:L3683)/L3678,0)</f>
        <v>0</v>
      </c>
      <c r="M3672" s="205">
        <f t="shared" ref="M3672" si="8159">+IFERROR(SUMPRODUCT(M3673:M3677,M3679:M3683)/M3678,0)</f>
        <v>0</v>
      </c>
      <c r="N3672" s="205">
        <f t="shared" ref="N3672" si="8160">+IFERROR(SUMPRODUCT(N3673:N3677,N3679:N3683)/N3678,0)</f>
        <v>0</v>
      </c>
      <c r="O3672" s="205">
        <f t="shared" ref="O3672" si="8161">+IFERROR(SUMPRODUCT(O3673:O3677,O3679:O3683)/O3678,0)</f>
        <v>0</v>
      </c>
      <c r="P3672" s="166" t="e">
        <f>+SUMPRODUCT(D3672:O3672,D3678:O3678)/P3678</f>
        <v>#DIV/0!</v>
      </c>
      <c r="R3672" s="192">
        <f>+D3672</f>
        <v>0</v>
      </c>
      <c r="S3672" s="192">
        <f t="shared" ref="S3672" si="8162">+E3672</f>
        <v>0</v>
      </c>
      <c r="T3672" s="192">
        <f t="shared" ref="T3672" si="8163">+F3672</f>
        <v>0</v>
      </c>
      <c r="U3672" s="192">
        <f t="shared" ref="U3672" si="8164">+G3672</f>
        <v>0</v>
      </c>
      <c r="V3672" s="192">
        <f t="shared" ref="V3672" si="8165">+H3672</f>
        <v>0</v>
      </c>
      <c r="W3672" s="192">
        <f t="shared" ref="W3672" si="8166">+I3672</f>
        <v>0</v>
      </c>
      <c r="X3672" s="192">
        <f t="shared" ref="X3672" si="8167">+J3672</f>
        <v>0</v>
      </c>
      <c r="Y3672" s="192">
        <f t="shared" ref="Y3672" si="8168">+K3672</f>
        <v>0</v>
      </c>
      <c r="Z3672" s="192">
        <f t="shared" ref="Z3672" si="8169">+L3672</f>
        <v>0</v>
      </c>
      <c r="AA3672" s="192">
        <f t="shared" ref="AA3672" si="8170">+M3672</f>
        <v>0</v>
      </c>
      <c r="AB3672" s="192">
        <f t="shared" ref="AB3672" si="8171">+N3672</f>
        <v>0</v>
      </c>
      <c r="AC3672" s="192">
        <f t="shared" ref="AC3672" si="8172">+O3672</f>
        <v>0</v>
      </c>
      <c r="AD3672" s="190">
        <f>+D3678</f>
        <v>0</v>
      </c>
      <c r="AE3672" s="190">
        <f t="shared" ref="AE3672" si="8173">+E3678</f>
        <v>0</v>
      </c>
      <c r="AF3672" s="190">
        <f t="shared" ref="AF3672" si="8174">+F3678</f>
        <v>0</v>
      </c>
      <c r="AG3672" s="190">
        <f t="shared" ref="AG3672" si="8175">+G3678</f>
        <v>0</v>
      </c>
      <c r="AH3672" s="190">
        <f t="shared" ref="AH3672" si="8176">+H3678</f>
        <v>0</v>
      </c>
      <c r="AI3672" s="190">
        <f t="shared" ref="AI3672" si="8177">+I3678</f>
        <v>0</v>
      </c>
      <c r="AJ3672" s="190">
        <f t="shared" ref="AJ3672" si="8178">+J3678</f>
        <v>0</v>
      </c>
      <c r="AK3672" s="190">
        <f t="shared" ref="AK3672" si="8179">+K3678</f>
        <v>0</v>
      </c>
      <c r="AL3672" s="190">
        <f t="shared" ref="AL3672" si="8180">+L3678</f>
        <v>0</v>
      </c>
      <c r="AM3672" s="190">
        <f t="shared" ref="AM3672" si="8181">+M3678</f>
        <v>0</v>
      </c>
      <c r="AN3672" s="190">
        <f t="shared" ref="AN3672" si="8182">+N3678</f>
        <v>0</v>
      </c>
      <c r="AO3672" s="190">
        <f t="shared" ref="AO3672" si="8183">+O3678</f>
        <v>0</v>
      </c>
    </row>
    <row r="3673" spans="1:53" x14ac:dyDescent="0.25">
      <c r="A3673" s="193" t="s">
        <v>119</v>
      </c>
      <c r="B3673" s="379"/>
      <c r="C3673" s="178" t="s">
        <v>3</v>
      </c>
      <c r="D3673" s="179">
        <v>0.44</v>
      </c>
      <c r="E3673" s="179">
        <v>0.44</v>
      </c>
      <c r="F3673" s="179">
        <v>0.44</v>
      </c>
      <c r="G3673" s="293">
        <v>0.48</v>
      </c>
      <c r="H3673" s="293">
        <v>0.48</v>
      </c>
      <c r="I3673" s="293">
        <v>0.48</v>
      </c>
      <c r="J3673" s="179">
        <v>0.48</v>
      </c>
      <c r="K3673" s="179">
        <v>0.48915873014712274</v>
      </c>
      <c r="L3673" s="179">
        <v>0.4834974169537235</v>
      </c>
      <c r="M3673" s="179">
        <v>0.45414569524687309</v>
      </c>
      <c r="N3673" s="179">
        <v>0.38276016431267579</v>
      </c>
      <c r="O3673" s="179">
        <v>0.34111134082271427</v>
      </c>
      <c r="P3673" s="180" t="e">
        <f>+SUMPRODUCT(D3673:O3673,D3679:O3679)/P3679</f>
        <v>#DIV/0!</v>
      </c>
    </row>
    <row r="3674" spans="1:53" x14ac:dyDescent="0.25">
      <c r="A3674" s="193" t="s">
        <v>119</v>
      </c>
      <c r="B3674" s="379"/>
      <c r="C3674" s="178" t="s">
        <v>200</v>
      </c>
      <c r="D3674" s="179">
        <v>0.44</v>
      </c>
      <c r="E3674" s="179">
        <v>0.44</v>
      </c>
      <c r="F3674" s="179">
        <v>0.44</v>
      </c>
      <c r="G3674" s="293">
        <v>0.48</v>
      </c>
      <c r="H3674" s="293">
        <v>0.48</v>
      </c>
      <c r="I3674" s="293">
        <v>0.48</v>
      </c>
      <c r="J3674" s="179">
        <v>0.48</v>
      </c>
      <c r="K3674" s="179">
        <v>0.48915873014712274</v>
      </c>
      <c r="L3674" s="179">
        <v>0.4834974169537235</v>
      </c>
      <c r="M3674" s="179">
        <v>0.45414569524687309</v>
      </c>
      <c r="N3674" s="179">
        <v>0.38276016431267579</v>
      </c>
      <c r="O3674" s="179">
        <v>0.34111134082271427</v>
      </c>
      <c r="P3674" s="242"/>
    </row>
    <row r="3675" spans="1:53" x14ac:dyDescent="0.25">
      <c r="A3675" s="193" t="s">
        <v>119</v>
      </c>
      <c r="B3675" s="379"/>
      <c r="C3675" s="178" t="s">
        <v>201</v>
      </c>
      <c r="D3675" s="179">
        <v>0.44</v>
      </c>
      <c r="E3675" s="179">
        <v>0.44</v>
      </c>
      <c r="F3675" s="179">
        <v>0.44</v>
      </c>
      <c r="G3675" s="293">
        <v>0.48</v>
      </c>
      <c r="H3675" s="293">
        <v>0.48</v>
      </c>
      <c r="I3675" s="293">
        <v>0.48</v>
      </c>
      <c r="J3675" s="179">
        <v>0.48</v>
      </c>
      <c r="K3675" s="179">
        <v>0.48915873014712274</v>
      </c>
      <c r="L3675" s="179">
        <v>0.4834974169537235</v>
      </c>
      <c r="M3675" s="179">
        <v>0.45414569524687309</v>
      </c>
      <c r="N3675" s="179">
        <v>0.38276016431267579</v>
      </c>
      <c r="O3675" s="179">
        <v>0.34111134082271427</v>
      </c>
      <c r="P3675" s="242"/>
    </row>
    <row r="3676" spans="1:53" x14ac:dyDescent="0.25">
      <c r="A3676" s="193" t="s">
        <v>119</v>
      </c>
      <c r="B3676" s="379"/>
      <c r="C3676" s="178" t="s">
        <v>202</v>
      </c>
      <c r="D3676" s="179">
        <v>0.44</v>
      </c>
      <c r="E3676" s="179">
        <v>0.44</v>
      </c>
      <c r="F3676" s="179">
        <v>0.44</v>
      </c>
      <c r="G3676" s="293">
        <v>0.48</v>
      </c>
      <c r="H3676" s="293">
        <v>0.48</v>
      </c>
      <c r="I3676" s="293">
        <v>0.48</v>
      </c>
      <c r="J3676" s="179">
        <v>0.48</v>
      </c>
      <c r="K3676" s="179">
        <v>0.48915873014712274</v>
      </c>
      <c r="L3676" s="179">
        <v>0.4834974169537235</v>
      </c>
      <c r="M3676" s="179">
        <v>0.45414569524687309</v>
      </c>
      <c r="N3676" s="179">
        <v>0.38276016431267579</v>
      </c>
      <c r="O3676" s="179">
        <v>0.34111134082271427</v>
      </c>
      <c r="P3676" s="242"/>
    </row>
    <row r="3677" spans="1:53" ht="15.75" thickBot="1" x14ac:dyDescent="0.3">
      <c r="A3677" s="193" t="s">
        <v>119</v>
      </c>
      <c r="B3677" s="379"/>
      <c r="C3677" s="280" t="s">
        <v>231</v>
      </c>
      <c r="D3677" s="179">
        <v>0.44</v>
      </c>
      <c r="E3677" s="179">
        <v>0.44</v>
      </c>
      <c r="F3677" s="179">
        <v>0.44</v>
      </c>
      <c r="G3677" s="293">
        <v>0.48</v>
      </c>
      <c r="H3677" s="293">
        <v>0.48</v>
      </c>
      <c r="I3677" s="293">
        <v>0.48</v>
      </c>
      <c r="J3677" s="181">
        <v>0.48</v>
      </c>
      <c r="K3677" s="181">
        <v>0.48915873014712274</v>
      </c>
      <c r="L3677" s="181">
        <v>0.4834974169537235</v>
      </c>
      <c r="M3677" s="179">
        <v>0.45414569524687309</v>
      </c>
      <c r="N3677" s="179">
        <v>0.38276016431267579</v>
      </c>
      <c r="O3677" s="179">
        <v>0.34111134082271427</v>
      </c>
      <c r="P3677" s="182" t="e">
        <f t="shared" ref="P3677" si="8184">+SUMPRODUCT(D3677:O3677,D3683:O3683)/P3683</f>
        <v>#DIV/0!</v>
      </c>
    </row>
    <row r="3678" spans="1:53" x14ac:dyDescent="0.25">
      <c r="A3678" s="193" t="s">
        <v>119</v>
      </c>
      <c r="B3678" s="379"/>
      <c r="C3678" s="99" t="s">
        <v>239</v>
      </c>
      <c r="D3678" s="100">
        <f>+D3647/D3660/30</f>
        <v>0</v>
      </c>
      <c r="E3678" s="100">
        <f t="shared" ref="E3678:O3678" si="8185">+E3647/E3660/30</f>
        <v>0</v>
      </c>
      <c r="F3678" s="100">
        <f t="shared" si="8185"/>
        <v>0</v>
      </c>
      <c r="G3678" s="100">
        <f t="shared" si="8185"/>
        <v>0</v>
      </c>
      <c r="H3678" s="100">
        <f t="shared" si="8185"/>
        <v>0</v>
      </c>
      <c r="I3678" s="100">
        <f t="shared" si="8185"/>
        <v>0</v>
      </c>
      <c r="J3678" s="100">
        <f t="shared" si="8185"/>
        <v>0</v>
      </c>
      <c r="K3678" s="100">
        <f t="shared" si="8185"/>
        <v>0</v>
      </c>
      <c r="L3678" s="100">
        <f t="shared" si="8185"/>
        <v>0</v>
      </c>
      <c r="M3678" s="100">
        <f t="shared" si="8185"/>
        <v>0</v>
      </c>
      <c r="N3678" s="100">
        <f t="shared" si="8185"/>
        <v>0</v>
      </c>
      <c r="O3678" s="167">
        <f t="shared" si="8185"/>
        <v>0</v>
      </c>
      <c r="P3678" s="167">
        <f>SUM(D3678:O3678)</f>
        <v>0</v>
      </c>
    </row>
    <row r="3679" spans="1:53" x14ac:dyDescent="0.25">
      <c r="A3679" s="193" t="s">
        <v>119</v>
      </c>
      <c r="B3679" s="379"/>
      <c r="C3679" s="86" t="s">
        <v>240</v>
      </c>
      <c r="D3679" s="87">
        <f>+D3678*D3654</f>
        <v>0</v>
      </c>
      <c r="E3679" s="87">
        <f t="shared" ref="E3679" si="8186">+E3678*E3654</f>
        <v>0</v>
      </c>
      <c r="F3679" s="87">
        <f t="shared" ref="F3679" si="8187">+F3678*F3654</f>
        <v>0</v>
      </c>
      <c r="G3679" s="87">
        <f t="shared" ref="G3679" si="8188">+G3678*G3654</f>
        <v>0</v>
      </c>
      <c r="H3679" s="87">
        <f t="shared" ref="H3679" si="8189">+H3678*H3654</f>
        <v>0</v>
      </c>
      <c r="I3679" s="87">
        <f t="shared" ref="I3679" si="8190">+I3678*I3654</f>
        <v>0</v>
      </c>
      <c r="J3679" s="87">
        <f t="shared" ref="J3679" si="8191">+J3678*J3654</f>
        <v>0</v>
      </c>
      <c r="K3679" s="87">
        <f t="shared" ref="K3679" si="8192">+K3678*K3654</f>
        <v>0</v>
      </c>
      <c r="L3679" s="87">
        <f t="shared" ref="L3679" si="8193">+L3678*L3654</f>
        <v>0</v>
      </c>
      <c r="M3679" s="87">
        <f t="shared" ref="M3679" si="8194">+M3678*M3654</f>
        <v>0</v>
      </c>
      <c r="N3679" s="87">
        <f t="shared" ref="N3679" si="8195">+N3678*N3654</f>
        <v>0</v>
      </c>
      <c r="O3679" s="159">
        <f t="shared" ref="O3679" si="8196">+O3678*O3654</f>
        <v>0</v>
      </c>
      <c r="P3679" s="159">
        <f t="shared" ref="P3679:P3689" si="8197">SUM(D3679:O3679)</f>
        <v>0</v>
      </c>
      <c r="AP3679" s="190">
        <f>+D3679</f>
        <v>0</v>
      </c>
      <c r="AQ3679" s="190">
        <f t="shared" ref="AQ3679:AQ3683" si="8198">+E3679</f>
        <v>0</v>
      </c>
      <c r="AR3679" s="190">
        <f t="shared" ref="AR3679:AR3683" si="8199">+F3679</f>
        <v>0</v>
      </c>
      <c r="AS3679" s="190">
        <f t="shared" ref="AS3679:AS3683" si="8200">+G3679</f>
        <v>0</v>
      </c>
      <c r="AT3679" s="190">
        <f t="shared" ref="AT3679:AT3683" si="8201">+H3679</f>
        <v>0</v>
      </c>
      <c r="AU3679" s="190">
        <f t="shared" ref="AU3679:AU3683" si="8202">+I3679</f>
        <v>0</v>
      </c>
      <c r="AV3679" s="190">
        <f t="shared" ref="AV3679:AV3683" si="8203">+J3679</f>
        <v>0</v>
      </c>
      <c r="AW3679" s="190">
        <f t="shared" ref="AW3679:AW3683" si="8204">+K3679</f>
        <v>0</v>
      </c>
      <c r="AX3679" s="190">
        <f t="shared" ref="AX3679:AX3683" si="8205">+L3679</f>
        <v>0</v>
      </c>
      <c r="AY3679" s="190">
        <f t="shared" ref="AY3679:AY3683" si="8206">+M3679</f>
        <v>0</v>
      </c>
      <c r="AZ3679" s="190">
        <f t="shared" ref="AZ3679:AZ3683" si="8207">+N3679</f>
        <v>0</v>
      </c>
      <c r="BA3679" s="190">
        <f t="shared" ref="BA3679:BA3683" si="8208">+O3679</f>
        <v>0</v>
      </c>
    </row>
    <row r="3680" spans="1:53" x14ac:dyDescent="0.25">
      <c r="A3680" s="193" t="s">
        <v>119</v>
      </c>
      <c r="B3680" s="379"/>
      <c r="C3680" s="86" t="s">
        <v>241</v>
      </c>
      <c r="D3680" s="87">
        <f>+D3678*D3655</f>
        <v>0</v>
      </c>
      <c r="E3680" s="87">
        <f t="shared" ref="E3680:O3680" si="8209">+E3678*E3655</f>
        <v>0</v>
      </c>
      <c r="F3680" s="87">
        <f t="shared" si="8209"/>
        <v>0</v>
      </c>
      <c r="G3680" s="87">
        <f t="shared" si="8209"/>
        <v>0</v>
      </c>
      <c r="H3680" s="87">
        <f t="shared" si="8209"/>
        <v>0</v>
      </c>
      <c r="I3680" s="87">
        <f t="shared" si="8209"/>
        <v>0</v>
      </c>
      <c r="J3680" s="87">
        <f t="shared" si="8209"/>
        <v>0</v>
      </c>
      <c r="K3680" s="87">
        <f t="shared" si="8209"/>
        <v>0</v>
      </c>
      <c r="L3680" s="87">
        <f t="shared" si="8209"/>
        <v>0</v>
      </c>
      <c r="M3680" s="87">
        <f t="shared" si="8209"/>
        <v>0</v>
      </c>
      <c r="N3680" s="87">
        <f t="shared" si="8209"/>
        <v>0</v>
      </c>
      <c r="O3680" s="159">
        <f t="shared" si="8209"/>
        <v>0</v>
      </c>
      <c r="P3680" s="159"/>
      <c r="AP3680" s="190">
        <f t="shared" ref="AP3680:AP3683" si="8210">+D3680</f>
        <v>0</v>
      </c>
      <c r="AQ3680" s="190">
        <f t="shared" si="8198"/>
        <v>0</v>
      </c>
      <c r="AR3680" s="190">
        <f t="shared" si="8199"/>
        <v>0</v>
      </c>
      <c r="AS3680" s="190">
        <f t="shared" si="8200"/>
        <v>0</v>
      </c>
      <c r="AT3680" s="190">
        <f t="shared" si="8201"/>
        <v>0</v>
      </c>
      <c r="AU3680" s="190">
        <f t="shared" si="8202"/>
        <v>0</v>
      </c>
      <c r="AV3680" s="190">
        <f t="shared" si="8203"/>
        <v>0</v>
      </c>
      <c r="AW3680" s="190">
        <f t="shared" si="8204"/>
        <v>0</v>
      </c>
      <c r="AX3680" s="190">
        <f t="shared" si="8205"/>
        <v>0</v>
      </c>
      <c r="AY3680" s="190">
        <f t="shared" si="8206"/>
        <v>0</v>
      </c>
      <c r="AZ3680" s="190">
        <f t="shared" si="8207"/>
        <v>0</v>
      </c>
      <c r="BA3680" s="190">
        <f t="shared" si="8208"/>
        <v>0</v>
      </c>
    </row>
    <row r="3681" spans="1:53" x14ac:dyDescent="0.25">
      <c r="A3681" s="193" t="s">
        <v>119</v>
      </c>
      <c r="B3681" s="379"/>
      <c r="C3681" s="86" t="s">
        <v>242</v>
      </c>
      <c r="D3681" s="87">
        <f>+D3678*D3656</f>
        <v>0</v>
      </c>
      <c r="E3681" s="87">
        <f t="shared" ref="E3681:O3681" si="8211">+E3678*E3656</f>
        <v>0</v>
      </c>
      <c r="F3681" s="87">
        <f t="shared" si="8211"/>
        <v>0</v>
      </c>
      <c r="G3681" s="87">
        <f t="shared" si="8211"/>
        <v>0</v>
      </c>
      <c r="H3681" s="87">
        <f t="shared" si="8211"/>
        <v>0</v>
      </c>
      <c r="I3681" s="87">
        <f t="shared" si="8211"/>
        <v>0</v>
      </c>
      <c r="J3681" s="87">
        <f t="shared" si="8211"/>
        <v>0</v>
      </c>
      <c r="K3681" s="87">
        <f t="shared" si="8211"/>
        <v>0</v>
      </c>
      <c r="L3681" s="87">
        <f t="shared" si="8211"/>
        <v>0</v>
      </c>
      <c r="M3681" s="87">
        <f t="shared" si="8211"/>
        <v>0</v>
      </c>
      <c r="N3681" s="87">
        <f t="shared" si="8211"/>
        <v>0</v>
      </c>
      <c r="O3681" s="159">
        <f t="shared" si="8211"/>
        <v>0</v>
      </c>
      <c r="P3681" s="159"/>
      <c r="AP3681" s="190">
        <f t="shared" si="8210"/>
        <v>0</v>
      </c>
      <c r="AQ3681" s="190">
        <f t="shared" si="8198"/>
        <v>0</v>
      </c>
      <c r="AR3681" s="190">
        <f t="shared" si="8199"/>
        <v>0</v>
      </c>
      <c r="AS3681" s="190">
        <f t="shared" si="8200"/>
        <v>0</v>
      </c>
      <c r="AT3681" s="190">
        <f t="shared" si="8201"/>
        <v>0</v>
      </c>
      <c r="AU3681" s="190">
        <f t="shared" si="8202"/>
        <v>0</v>
      </c>
      <c r="AV3681" s="190">
        <f t="shared" si="8203"/>
        <v>0</v>
      </c>
      <c r="AW3681" s="190">
        <f t="shared" si="8204"/>
        <v>0</v>
      </c>
      <c r="AX3681" s="190">
        <f t="shared" si="8205"/>
        <v>0</v>
      </c>
      <c r="AY3681" s="190">
        <f t="shared" si="8206"/>
        <v>0</v>
      </c>
      <c r="AZ3681" s="190">
        <f t="shared" si="8207"/>
        <v>0</v>
      </c>
      <c r="BA3681" s="190">
        <f t="shared" si="8208"/>
        <v>0</v>
      </c>
    </row>
    <row r="3682" spans="1:53" x14ac:dyDescent="0.25">
      <c r="A3682" s="193" t="s">
        <v>119</v>
      </c>
      <c r="B3682" s="379"/>
      <c r="C3682" s="86" t="s">
        <v>243</v>
      </c>
      <c r="D3682" s="87">
        <f>+D3678*D3657</f>
        <v>0</v>
      </c>
      <c r="E3682" s="87">
        <f t="shared" ref="E3682:O3682" si="8212">+E3678*E3657</f>
        <v>0</v>
      </c>
      <c r="F3682" s="87">
        <f t="shared" si="8212"/>
        <v>0</v>
      </c>
      <c r="G3682" s="87">
        <f t="shared" si="8212"/>
        <v>0</v>
      </c>
      <c r="H3682" s="87">
        <f t="shared" si="8212"/>
        <v>0</v>
      </c>
      <c r="I3682" s="87">
        <f t="shared" si="8212"/>
        <v>0</v>
      </c>
      <c r="J3682" s="87">
        <f t="shared" si="8212"/>
        <v>0</v>
      </c>
      <c r="K3682" s="87">
        <f t="shared" si="8212"/>
        <v>0</v>
      </c>
      <c r="L3682" s="87">
        <f t="shared" si="8212"/>
        <v>0</v>
      </c>
      <c r="M3682" s="87">
        <f t="shared" si="8212"/>
        <v>0</v>
      </c>
      <c r="N3682" s="87">
        <f t="shared" si="8212"/>
        <v>0</v>
      </c>
      <c r="O3682" s="159">
        <f t="shared" si="8212"/>
        <v>0</v>
      </c>
      <c r="P3682" s="159"/>
      <c r="AP3682" s="190">
        <f t="shared" si="8210"/>
        <v>0</v>
      </c>
      <c r="AQ3682" s="190">
        <f t="shared" si="8198"/>
        <v>0</v>
      </c>
      <c r="AR3682" s="190">
        <f t="shared" si="8199"/>
        <v>0</v>
      </c>
      <c r="AS3682" s="190">
        <f t="shared" si="8200"/>
        <v>0</v>
      </c>
      <c r="AT3682" s="190">
        <f t="shared" si="8201"/>
        <v>0</v>
      </c>
      <c r="AU3682" s="190">
        <f t="shared" si="8202"/>
        <v>0</v>
      </c>
      <c r="AV3682" s="190">
        <f t="shared" si="8203"/>
        <v>0</v>
      </c>
      <c r="AW3682" s="190">
        <f t="shared" si="8204"/>
        <v>0</v>
      </c>
      <c r="AX3682" s="190">
        <f t="shared" si="8205"/>
        <v>0</v>
      </c>
      <c r="AY3682" s="190">
        <f t="shared" si="8206"/>
        <v>0</v>
      </c>
      <c r="AZ3682" s="190">
        <f t="shared" si="8207"/>
        <v>0</v>
      </c>
      <c r="BA3682" s="190">
        <f t="shared" si="8208"/>
        <v>0</v>
      </c>
    </row>
    <row r="3683" spans="1:53" ht="15.75" thickBot="1" x14ac:dyDescent="0.3">
      <c r="A3683" s="193" t="s">
        <v>119</v>
      </c>
      <c r="B3683" s="379"/>
      <c r="C3683" s="96" t="s">
        <v>244</v>
      </c>
      <c r="D3683" s="251">
        <f>+D3678*D3658</f>
        <v>0</v>
      </c>
      <c r="E3683" s="251">
        <f t="shared" ref="E3683:O3683" si="8213">+E3678*E3658</f>
        <v>0</v>
      </c>
      <c r="F3683" s="251">
        <f t="shared" si="8213"/>
        <v>0</v>
      </c>
      <c r="G3683" s="251">
        <f t="shared" si="8213"/>
        <v>0</v>
      </c>
      <c r="H3683" s="251">
        <f t="shared" si="8213"/>
        <v>0</v>
      </c>
      <c r="I3683" s="251">
        <f t="shared" si="8213"/>
        <v>0</v>
      </c>
      <c r="J3683" s="251">
        <f t="shared" si="8213"/>
        <v>0</v>
      </c>
      <c r="K3683" s="251">
        <f t="shared" si="8213"/>
        <v>0</v>
      </c>
      <c r="L3683" s="251">
        <f t="shared" si="8213"/>
        <v>0</v>
      </c>
      <c r="M3683" s="251">
        <f t="shared" si="8213"/>
        <v>0</v>
      </c>
      <c r="N3683" s="251">
        <f t="shared" si="8213"/>
        <v>0</v>
      </c>
      <c r="O3683" s="251">
        <f t="shared" si="8213"/>
        <v>0</v>
      </c>
      <c r="P3683" s="169">
        <f t="shared" si="8197"/>
        <v>0</v>
      </c>
      <c r="AP3683" s="190">
        <f t="shared" si="8210"/>
        <v>0</v>
      </c>
      <c r="AQ3683" s="190">
        <f t="shared" si="8198"/>
        <v>0</v>
      </c>
      <c r="AR3683" s="190">
        <f t="shared" si="8199"/>
        <v>0</v>
      </c>
      <c r="AS3683" s="190">
        <f t="shared" si="8200"/>
        <v>0</v>
      </c>
      <c r="AT3683" s="190">
        <f t="shared" si="8201"/>
        <v>0</v>
      </c>
      <c r="AU3683" s="190">
        <f t="shared" si="8202"/>
        <v>0</v>
      </c>
      <c r="AV3683" s="190">
        <f t="shared" si="8203"/>
        <v>0</v>
      </c>
      <c r="AW3683" s="190">
        <f t="shared" si="8204"/>
        <v>0</v>
      </c>
      <c r="AX3683" s="190">
        <f t="shared" si="8205"/>
        <v>0</v>
      </c>
      <c r="AY3683" s="190">
        <f t="shared" si="8206"/>
        <v>0</v>
      </c>
      <c r="AZ3683" s="190">
        <f t="shared" si="8207"/>
        <v>0</v>
      </c>
      <c r="BA3683" s="190">
        <f t="shared" si="8208"/>
        <v>0</v>
      </c>
    </row>
    <row r="3684" spans="1:53" x14ac:dyDescent="0.25">
      <c r="A3684" s="193" t="s">
        <v>119</v>
      </c>
      <c r="B3684" s="379"/>
      <c r="C3684" s="99" t="s">
        <v>245</v>
      </c>
      <c r="D3684" s="100">
        <f>+IFERROR(D3647/D3666/30,0)</f>
        <v>0</v>
      </c>
      <c r="E3684" s="100">
        <f t="shared" ref="E3684:O3684" si="8214">+IFERROR(E3647/E3666/30,0)</f>
        <v>0</v>
      </c>
      <c r="F3684" s="100">
        <f t="shared" si="8214"/>
        <v>0</v>
      </c>
      <c r="G3684" s="100">
        <f t="shared" si="8214"/>
        <v>0</v>
      </c>
      <c r="H3684" s="100">
        <f t="shared" si="8214"/>
        <v>0</v>
      </c>
      <c r="I3684" s="100">
        <f t="shared" si="8214"/>
        <v>0</v>
      </c>
      <c r="J3684" s="100">
        <f t="shared" si="8214"/>
        <v>0</v>
      </c>
      <c r="K3684" s="100">
        <f t="shared" si="8214"/>
        <v>0</v>
      </c>
      <c r="L3684" s="100">
        <f t="shared" si="8214"/>
        <v>0</v>
      </c>
      <c r="M3684" s="100">
        <f t="shared" si="8214"/>
        <v>0</v>
      </c>
      <c r="N3684" s="100">
        <f t="shared" si="8214"/>
        <v>0</v>
      </c>
      <c r="O3684" s="167">
        <f t="shared" si="8214"/>
        <v>0</v>
      </c>
      <c r="P3684" s="167">
        <f t="shared" si="8197"/>
        <v>0</v>
      </c>
    </row>
    <row r="3685" spans="1:53" x14ac:dyDescent="0.25">
      <c r="A3685" s="193" t="s">
        <v>119</v>
      </c>
      <c r="B3685" s="379"/>
      <c r="C3685" s="86" t="s">
        <v>246</v>
      </c>
      <c r="D3685" s="266">
        <f t="shared" ref="D3685:O3685" si="8215">+IFERROR(D3648/D3667/30,0)</f>
        <v>0</v>
      </c>
      <c r="E3685" s="266">
        <f t="shared" si="8215"/>
        <v>0</v>
      </c>
      <c r="F3685" s="266">
        <f t="shared" si="8215"/>
        <v>0</v>
      </c>
      <c r="G3685" s="266">
        <f t="shared" si="8215"/>
        <v>0</v>
      </c>
      <c r="H3685" s="266">
        <f t="shared" si="8215"/>
        <v>0</v>
      </c>
      <c r="I3685" s="266">
        <f t="shared" si="8215"/>
        <v>0</v>
      </c>
      <c r="J3685" s="266">
        <f t="shared" si="8215"/>
        <v>0</v>
      </c>
      <c r="K3685" s="266">
        <f t="shared" si="8215"/>
        <v>0</v>
      </c>
      <c r="L3685" s="266">
        <f t="shared" si="8215"/>
        <v>0</v>
      </c>
      <c r="M3685" s="266">
        <f t="shared" si="8215"/>
        <v>0</v>
      </c>
      <c r="N3685" s="266">
        <f t="shared" si="8215"/>
        <v>0</v>
      </c>
      <c r="O3685" s="267">
        <f t="shared" si="8215"/>
        <v>0</v>
      </c>
      <c r="P3685" s="159">
        <f t="shared" si="8197"/>
        <v>0</v>
      </c>
    </row>
    <row r="3686" spans="1:53" x14ac:dyDescent="0.25">
      <c r="A3686" s="193" t="s">
        <v>119</v>
      </c>
      <c r="B3686" s="379"/>
      <c r="C3686" s="86" t="s">
        <v>247</v>
      </c>
      <c r="D3686" s="266">
        <f t="shared" ref="D3686:O3686" si="8216">+IFERROR(D3649/D3668/30,0)</f>
        <v>0</v>
      </c>
      <c r="E3686" s="266">
        <f t="shared" si="8216"/>
        <v>0</v>
      </c>
      <c r="F3686" s="266">
        <f t="shared" si="8216"/>
        <v>0</v>
      </c>
      <c r="G3686" s="266">
        <f t="shared" si="8216"/>
        <v>0</v>
      </c>
      <c r="H3686" s="266">
        <f t="shared" si="8216"/>
        <v>0</v>
      </c>
      <c r="I3686" s="266">
        <f t="shared" si="8216"/>
        <v>0</v>
      </c>
      <c r="J3686" s="266">
        <f t="shared" si="8216"/>
        <v>0</v>
      </c>
      <c r="K3686" s="266">
        <f t="shared" si="8216"/>
        <v>0</v>
      </c>
      <c r="L3686" s="266">
        <f t="shared" si="8216"/>
        <v>0</v>
      </c>
      <c r="M3686" s="266">
        <f t="shared" si="8216"/>
        <v>0</v>
      </c>
      <c r="N3686" s="266">
        <f t="shared" si="8216"/>
        <v>0</v>
      </c>
      <c r="O3686" s="267">
        <f t="shared" si="8216"/>
        <v>0</v>
      </c>
      <c r="P3686" s="159">
        <f t="shared" si="8197"/>
        <v>0</v>
      </c>
    </row>
    <row r="3687" spans="1:53" x14ac:dyDescent="0.25">
      <c r="A3687" s="193" t="s">
        <v>119</v>
      </c>
      <c r="B3687" s="379"/>
      <c r="C3687" s="86" t="s">
        <v>248</v>
      </c>
      <c r="D3687" s="266">
        <f t="shared" ref="D3687:O3687" si="8217">+IFERROR(D3650/D3669/30,0)</f>
        <v>0</v>
      </c>
      <c r="E3687" s="266">
        <f t="shared" si="8217"/>
        <v>0</v>
      </c>
      <c r="F3687" s="266">
        <f t="shared" si="8217"/>
        <v>0</v>
      </c>
      <c r="G3687" s="266">
        <f t="shared" si="8217"/>
        <v>0</v>
      </c>
      <c r="H3687" s="266">
        <f t="shared" si="8217"/>
        <v>0</v>
      </c>
      <c r="I3687" s="266">
        <f t="shared" si="8217"/>
        <v>0</v>
      </c>
      <c r="J3687" s="266">
        <f t="shared" si="8217"/>
        <v>0</v>
      </c>
      <c r="K3687" s="266">
        <f t="shared" si="8217"/>
        <v>0</v>
      </c>
      <c r="L3687" s="266">
        <f t="shared" si="8217"/>
        <v>0</v>
      </c>
      <c r="M3687" s="266">
        <f t="shared" si="8217"/>
        <v>0</v>
      </c>
      <c r="N3687" s="266">
        <f t="shared" si="8217"/>
        <v>0</v>
      </c>
      <c r="O3687" s="267">
        <f t="shared" si="8217"/>
        <v>0</v>
      </c>
      <c r="P3687" s="159">
        <f t="shared" si="8197"/>
        <v>0</v>
      </c>
    </row>
    <row r="3688" spans="1:53" x14ac:dyDescent="0.25">
      <c r="A3688" s="193" t="s">
        <v>119</v>
      </c>
      <c r="B3688" s="379"/>
      <c r="C3688" s="86" t="s">
        <v>249</v>
      </c>
      <c r="D3688" s="87">
        <f t="shared" ref="D3688:O3688" si="8218">+IFERROR(D3651/D3670/30,0)</f>
        <v>0</v>
      </c>
      <c r="E3688" s="87">
        <f t="shared" si="8218"/>
        <v>0</v>
      </c>
      <c r="F3688" s="87">
        <f t="shared" si="8218"/>
        <v>0</v>
      </c>
      <c r="G3688" s="87">
        <f t="shared" si="8218"/>
        <v>0</v>
      </c>
      <c r="H3688" s="87">
        <f t="shared" si="8218"/>
        <v>0</v>
      </c>
      <c r="I3688" s="87">
        <f t="shared" si="8218"/>
        <v>0</v>
      </c>
      <c r="J3688" s="87">
        <f t="shared" si="8218"/>
        <v>0</v>
      </c>
      <c r="K3688" s="87">
        <f t="shared" si="8218"/>
        <v>0</v>
      </c>
      <c r="L3688" s="87">
        <f t="shared" si="8218"/>
        <v>0</v>
      </c>
      <c r="M3688" s="87">
        <f t="shared" si="8218"/>
        <v>0</v>
      </c>
      <c r="N3688" s="87">
        <f t="shared" si="8218"/>
        <v>0</v>
      </c>
      <c r="O3688" s="159">
        <f t="shared" si="8218"/>
        <v>0</v>
      </c>
      <c r="P3688" s="159">
        <f t="shared" si="8197"/>
        <v>0</v>
      </c>
    </row>
    <row r="3689" spans="1:53" ht="15.75" thickBot="1" x14ac:dyDescent="0.3">
      <c r="A3689" s="193" t="s">
        <v>119</v>
      </c>
      <c r="B3689" s="379"/>
      <c r="C3689" s="96" t="s">
        <v>250</v>
      </c>
      <c r="D3689" s="168">
        <f t="shared" ref="D3689:O3689" si="8219">+IFERROR(D3652/D3671/30,0)</f>
        <v>0</v>
      </c>
      <c r="E3689" s="168">
        <f t="shared" si="8219"/>
        <v>0</v>
      </c>
      <c r="F3689" s="168">
        <f t="shared" si="8219"/>
        <v>0</v>
      </c>
      <c r="G3689" s="168">
        <f t="shared" si="8219"/>
        <v>0</v>
      </c>
      <c r="H3689" s="168">
        <f t="shared" si="8219"/>
        <v>0</v>
      </c>
      <c r="I3689" s="168">
        <f t="shared" si="8219"/>
        <v>0</v>
      </c>
      <c r="J3689" s="168">
        <f t="shared" si="8219"/>
        <v>0</v>
      </c>
      <c r="K3689" s="168">
        <f t="shared" si="8219"/>
        <v>0</v>
      </c>
      <c r="L3689" s="168">
        <f t="shared" si="8219"/>
        <v>0</v>
      </c>
      <c r="M3689" s="168">
        <f t="shared" si="8219"/>
        <v>0</v>
      </c>
      <c r="N3689" s="168">
        <f t="shared" si="8219"/>
        <v>0</v>
      </c>
      <c r="O3689" s="169">
        <f t="shared" si="8219"/>
        <v>0</v>
      </c>
      <c r="P3689" s="169">
        <f t="shared" si="8197"/>
        <v>0</v>
      </c>
    </row>
    <row r="3690" spans="1:53" ht="15.75" thickBot="1" x14ac:dyDescent="0.3">
      <c r="A3690" s="193" t="s">
        <v>119</v>
      </c>
      <c r="B3690" s="379"/>
      <c r="C3690" s="183" t="s">
        <v>13</v>
      </c>
      <c r="D3690" s="72">
        <v>30</v>
      </c>
      <c r="E3690" s="72">
        <v>30</v>
      </c>
      <c r="F3690" s="72">
        <v>30</v>
      </c>
      <c r="G3690" s="72">
        <v>0</v>
      </c>
      <c r="H3690" s="72">
        <v>33.121560393413624</v>
      </c>
      <c r="I3690" s="72">
        <v>33.18421323453741</v>
      </c>
      <c r="J3690" s="72">
        <v>33</v>
      </c>
      <c r="K3690" s="72">
        <v>16.918000292815897</v>
      </c>
      <c r="L3690" s="72">
        <f>((45*0.63)+(20*0.37))</f>
        <v>35.75</v>
      </c>
      <c r="M3690" s="72">
        <v>36.24</v>
      </c>
      <c r="N3690" s="72">
        <v>22</v>
      </c>
      <c r="O3690" s="72">
        <v>22</v>
      </c>
      <c r="P3690" s="184"/>
    </row>
    <row r="3691" spans="1:53" x14ac:dyDescent="0.25">
      <c r="A3691" s="193" t="s">
        <v>119</v>
      </c>
      <c r="B3691" s="379"/>
      <c r="C3691" s="99" t="s">
        <v>4</v>
      </c>
      <c r="D3691" s="100">
        <f>+D3684/D3690*30</f>
        <v>0</v>
      </c>
      <c r="E3691" s="100">
        <f t="shared" ref="E3691" si="8220">+E3684/E3690*30</f>
        <v>0</v>
      </c>
      <c r="F3691" s="100">
        <f t="shared" ref="F3691" si="8221">+F3684/F3690*30</f>
        <v>0</v>
      </c>
      <c r="G3691" s="100" t="e">
        <f t="shared" ref="G3691" si="8222">+G3684/G3690*30</f>
        <v>#DIV/0!</v>
      </c>
      <c r="H3691" s="100">
        <f t="shared" ref="H3691" si="8223">+H3684/H3690*30</f>
        <v>0</v>
      </c>
      <c r="I3691" s="100">
        <f t="shared" ref="I3691" si="8224">+I3684/I3690*30</f>
        <v>0</v>
      </c>
      <c r="J3691" s="100">
        <f t="shared" ref="J3691" si="8225">+J3684/J3690*30</f>
        <v>0</v>
      </c>
      <c r="K3691" s="100">
        <f t="shared" ref="K3691" si="8226">+K3684/K3690*30</f>
        <v>0</v>
      </c>
      <c r="L3691" s="100">
        <f t="shared" ref="L3691" si="8227">+L3684/L3690*30</f>
        <v>0</v>
      </c>
      <c r="M3691" s="100">
        <f t="shared" ref="M3691" si="8228">+M3684/M3690*30</f>
        <v>0</v>
      </c>
      <c r="N3691" s="100">
        <f t="shared" ref="N3691" si="8229">+N3684/N3690*30</f>
        <v>0</v>
      </c>
      <c r="O3691" s="167">
        <f t="shared" ref="O3691" si="8230">+O3684/O3690*30</f>
        <v>0</v>
      </c>
      <c r="P3691" s="167" t="e">
        <f>SUM(D3691:O3691)</f>
        <v>#DIV/0!</v>
      </c>
    </row>
    <row r="3692" spans="1:53" x14ac:dyDescent="0.25">
      <c r="A3692" s="193" t="s">
        <v>119</v>
      </c>
      <c r="B3692" s="379"/>
      <c r="C3692" s="86" t="s">
        <v>216</v>
      </c>
      <c r="D3692" s="87">
        <f>+D3685/D3690*30</f>
        <v>0</v>
      </c>
      <c r="E3692" s="87">
        <f t="shared" ref="E3692:O3692" si="8231">+E3685/E3690*30</f>
        <v>0</v>
      </c>
      <c r="F3692" s="87">
        <f t="shared" si="8231"/>
        <v>0</v>
      </c>
      <c r="G3692" s="87" t="e">
        <f t="shared" si="8231"/>
        <v>#DIV/0!</v>
      </c>
      <c r="H3692" s="87">
        <f t="shared" si="8231"/>
        <v>0</v>
      </c>
      <c r="I3692" s="87">
        <f t="shared" si="8231"/>
        <v>0</v>
      </c>
      <c r="J3692" s="87">
        <f t="shared" si="8231"/>
        <v>0</v>
      </c>
      <c r="K3692" s="87">
        <f t="shared" si="8231"/>
        <v>0</v>
      </c>
      <c r="L3692" s="87">
        <f t="shared" si="8231"/>
        <v>0</v>
      </c>
      <c r="M3692" s="87">
        <f t="shared" si="8231"/>
        <v>0</v>
      </c>
      <c r="N3692" s="87">
        <f t="shared" si="8231"/>
        <v>0</v>
      </c>
      <c r="O3692" s="159">
        <f t="shared" si="8231"/>
        <v>0</v>
      </c>
      <c r="P3692" s="159" t="e">
        <f t="shared" ref="P3692:P3696" si="8232">SUM(D3692:O3692)</f>
        <v>#DIV/0!</v>
      </c>
    </row>
    <row r="3693" spans="1:53" x14ac:dyDescent="0.25">
      <c r="A3693" s="193" t="s">
        <v>119</v>
      </c>
      <c r="B3693" s="379"/>
      <c r="C3693" s="86" t="s">
        <v>217</v>
      </c>
      <c r="D3693" s="87">
        <f>+D3686/D3690*30</f>
        <v>0</v>
      </c>
      <c r="E3693" s="87">
        <f t="shared" ref="E3693:O3693" si="8233">+E3686/E3690*30</f>
        <v>0</v>
      </c>
      <c r="F3693" s="87">
        <f t="shared" si="8233"/>
        <v>0</v>
      </c>
      <c r="G3693" s="87" t="e">
        <f t="shared" si="8233"/>
        <v>#DIV/0!</v>
      </c>
      <c r="H3693" s="87">
        <f t="shared" si="8233"/>
        <v>0</v>
      </c>
      <c r="I3693" s="87">
        <f t="shared" si="8233"/>
        <v>0</v>
      </c>
      <c r="J3693" s="87">
        <f t="shared" si="8233"/>
        <v>0</v>
      </c>
      <c r="K3693" s="87">
        <f t="shared" si="8233"/>
        <v>0</v>
      </c>
      <c r="L3693" s="87">
        <f t="shared" si="8233"/>
        <v>0</v>
      </c>
      <c r="M3693" s="87">
        <f t="shared" si="8233"/>
        <v>0</v>
      </c>
      <c r="N3693" s="87">
        <f t="shared" si="8233"/>
        <v>0</v>
      </c>
      <c r="O3693" s="159">
        <f t="shared" si="8233"/>
        <v>0</v>
      </c>
      <c r="P3693" s="159"/>
    </row>
    <row r="3694" spans="1:53" x14ac:dyDescent="0.25">
      <c r="A3694" s="193" t="s">
        <v>119</v>
      </c>
      <c r="B3694" s="379"/>
      <c r="C3694" s="86" t="s">
        <v>218</v>
      </c>
      <c r="D3694" s="87">
        <f>+D3687/D3690*30</f>
        <v>0</v>
      </c>
      <c r="E3694" s="87">
        <f t="shared" ref="E3694:O3694" si="8234">+E3687/E3690*30</f>
        <v>0</v>
      </c>
      <c r="F3694" s="87">
        <f t="shared" si="8234"/>
        <v>0</v>
      </c>
      <c r="G3694" s="87" t="e">
        <f t="shared" si="8234"/>
        <v>#DIV/0!</v>
      </c>
      <c r="H3694" s="87">
        <f t="shared" si="8234"/>
        <v>0</v>
      </c>
      <c r="I3694" s="87">
        <f t="shared" si="8234"/>
        <v>0</v>
      </c>
      <c r="J3694" s="87">
        <f t="shared" si="8234"/>
        <v>0</v>
      </c>
      <c r="K3694" s="87">
        <f t="shared" si="8234"/>
        <v>0</v>
      </c>
      <c r="L3694" s="87">
        <f t="shared" si="8234"/>
        <v>0</v>
      </c>
      <c r="M3694" s="87">
        <f t="shared" si="8234"/>
        <v>0</v>
      </c>
      <c r="N3694" s="87">
        <f t="shared" si="8234"/>
        <v>0</v>
      </c>
      <c r="O3694" s="159">
        <f t="shared" si="8234"/>
        <v>0</v>
      </c>
      <c r="P3694" s="159"/>
    </row>
    <row r="3695" spans="1:53" x14ac:dyDescent="0.25">
      <c r="A3695" s="193" t="s">
        <v>119</v>
      </c>
      <c r="B3695" s="379"/>
      <c r="C3695" s="86" t="s">
        <v>219</v>
      </c>
      <c r="D3695" s="87">
        <f>+D3688/D3690*30</f>
        <v>0</v>
      </c>
      <c r="E3695" s="87">
        <f t="shared" ref="E3695:O3695" si="8235">+E3688/E3690*30</f>
        <v>0</v>
      </c>
      <c r="F3695" s="87">
        <f t="shared" si="8235"/>
        <v>0</v>
      </c>
      <c r="G3695" s="87" t="e">
        <f t="shared" si="8235"/>
        <v>#DIV/0!</v>
      </c>
      <c r="H3695" s="87">
        <f t="shared" si="8235"/>
        <v>0</v>
      </c>
      <c r="I3695" s="87">
        <f t="shared" si="8235"/>
        <v>0</v>
      </c>
      <c r="J3695" s="87">
        <f t="shared" si="8235"/>
        <v>0</v>
      </c>
      <c r="K3695" s="87">
        <f t="shared" si="8235"/>
        <v>0</v>
      </c>
      <c r="L3695" s="87">
        <f t="shared" si="8235"/>
        <v>0</v>
      </c>
      <c r="M3695" s="87">
        <f t="shared" si="8235"/>
        <v>0</v>
      </c>
      <c r="N3695" s="87">
        <f t="shared" si="8235"/>
        <v>0</v>
      </c>
      <c r="O3695" s="159">
        <f t="shared" si="8235"/>
        <v>0</v>
      </c>
      <c r="P3695" s="159"/>
    </row>
    <row r="3696" spans="1:53" ht="15.75" thickBot="1" x14ac:dyDescent="0.3">
      <c r="A3696" s="193" t="s">
        <v>119</v>
      </c>
      <c r="B3696" s="379"/>
      <c r="C3696" s="96" t="s">
        <v>238</v>
      </c>
      <c r="D3696" s="168">
        <f>+D3689/D3690*30</f>
        <v>0</v>
      </c>
      <c r="E3696" s="168">
        <f t="shared" ref="E3696:O3696" si="8236">+E3689/E3690*30</f>
        <v>0</v>
      </c>
      <c r="F3696" s="168">
        <f t="shared" si="8236"/>
        <v>0</v>
      </c>
      <c r="G3696" s="168" t="e">
        <f t="shared" si="8236"/>
        <v>#DIV/0!</v>
      </c>
      <c r="H3696" s="168">
        <f t="shared" si="8236"/>
        <v>0</v>
      </c>
      <c r="I3696" s="168">
        <f t="shared" si="8236"/>
        <v>0</v>
      </c>
      <c r="J3696" s="168">
        <f t="shared" si="8236"/>
        <v>0</v>
      </c>
      <c r="K3696" s="168">
        <f t="shared" si="8236"/>
        <v>0</v>
      </c>
      <c r="L3696" s="168">
        <f t="shared" si="8236"/>
        <v>0</v>
      </c>
      <c r="M3696" s="168">
        <f t="shared" si="8236"/>
        <v>0</v>
      </c>
      <c r="N3696" s="168">
        <f t="shared" si="8236"/>
        <v>0</v>
      </c>
      <c r="O3696" s="169">
        <f t="shared" si="8236"/>
        <v>0</v>
      </c>
      <c r="P3696" s="169" t="e">
        <f t="shared" si="8232"/>
        <v>#DIV/0!</v>
      </c>
    </row>
    <row r="3697" spans="1:16" x14ac:dyDescent="0.25">
      <c r="A3697" s="193" t="s">
        <v>119</v>
      </c>
      <c r="B3697" s="379"/>
      <c r="C3697" s="76" t="s">
        <v>8</v>
      </c>
      <c r="D3697" s="170">
        <f t="shared" ref="D3697:O3697" si="8237">+D3666/D3660</f>
        <v>1.3604089172269824</v>
      </c>
      <c r="E3697" s="170">
        <f t="shared" si="8237"/>
        <v>1.3301354740987466</v>
      </c>
      <c r="F3697" s="170">
        <f t="shared" si="8237"/>
        <v>1.330135474098747</v>
      </c>
      <c r="G3697" s="170">
        <f t="shared" si="8237"/>
        <v>1.363652658263999</v>
      </c>
      <c r="H3697" s="170">
        <f t="shared" si="8237"/>
        <v>1.3636526582639987</v>
      </c>
      <c r="I3697" s="170">
        <f t="shared" si="8237"/>
        <v>1.3636526582639985</v>
      </c>
      <c r="J3697" s="170">
        <f t="shared" si="8237"/>
        <v>1.3303672892679805</v>
      </c>
      <c r="K3697" s="170">
        <f t="shared" si="8237"/>
        <v>1.3290003520153764</v>
      </c>
      <c r="L3697" s="170">
        <f t="shared" si="8237"/>
        <v>1.3879643268437349</v>
      </c>
      <c r="M3697" s="170">
        <f t="shared" si="8237"/>
        <v>1.3584518568902837</v>
      </c>
      <c r="N3697" s="170">
        <f t="shared" si="8237"/>
        <v>1.3683280622493934</v>
      </c>
      <c r="O3697" s="171">
        <f t="shared" si="8237"/>
        <v>1.3740901869876869</v>
      </c>
      <c r="P3697" s="171"/>
    </row>
    <row r="3698" spans="1:16" x14ac:dyDescent="0.25">
      <c r="A3698" s="193" t="s">
        <v>119</v>
      </c>
      <c r="B3698" s="379"/>
      <c r="C3698" s="77" t="s">
        <v>6</v>
      </c>
      <c r="D3698" s="172">
        <f>+VLOOKUP(D3646,Conversion!$B$33:$N$71,(MATCH('Measured TV opt-pt'!D3645,butget_aylar_opt,0)+1),0)</f>
        <v>1.4212830229615727</v>
      </c>
      <c r="E3698" s="172">
        <f>+VLOOKUP(E3646,Conversion!$B$33:$N$71,(MATCH('Measured TV opt-pt'!E3645,butget_aylar_opt,0)+1),0)</f>
        <v>1.3879412224131498</v>
      </c>
      <c r="F3698" s="172">
        <f>+VLOOKUP(F3646,Conversion!$B$33:$N$71,(MATCH('Measured TV opt-pt'!F3645,butget_aylar_opt,0)+1),0)</f>
        <v>1.3879412224131498</v>
      </c>
      <c r="G3698" s="172">
        <f>+VLOOKUP(G3646,Conversion!$B$33:$N$71,(MATCH('Measured TV opt-pt'!G3645,butget_aylar_opt,0)+1),0)</f>
        <v>1.4395267054790617</v>
      </c>
      <c r="H3698" s="172">
        <f>+VLOOKUP(H3646,Conversion!$B$33:$N$71,(MATCH('Measured TV opt-pt'!H3645,butget_aylar_opt,0)+1),0)</f>
        <v>1.4395267054790617</v>
      </c>
      <c r="I3698" s="172">
        <f>+VLOOKUP(I3646,Conversion!$B$33:$N$71,(MATCH('Measured TV opt-pt'!I3645,butget_aylar_opt,0)+1),0)</f>
        <v>1.4395267054790617</v>
      </c>
      <c r="J3698" s="172">
        <f>+VLOOKUP(J3646,Conversion!$B$33:$N$71,(MATCH('Measured TV opt-pt'!J3645,butget_aylar_opt,0)+1),0)</f>
        <v>1.4020071204138036</v>
      </c>
      <c r="K3698" s="172">
        <f>+VLOOKUP(K3646,Conversion!$B$33:$N$71,(MATCH('Measured TV opt-pt'!K3645,butget_aylar_opt,0)+1),0)</f>
        <v>1.4020071204138036</v>
      </c>
      <c r="L3698" s="172">
        <f>+VLOOKUP(L3646,Conversion!$B$33:$N$71,(MATCH('Measured TV opt-pt'!L3645,butget_aylar_opt,0)+1),0)</f>
        <v>1.4574217656681872</v>
      </c>
      <c r="M3698" s="172">
        <f>+VLOOKUP(M3646,Conversion!$B$33:$N$71,(MATCH('Measured TV opt-pt'!M3645,butget_aylar_opt,0)+1),0)</f>
        <v>1.4212830229615727</v>
      </c>
      <c r="N3698" s="172">
        <f>+VLOOKUP(N3646,Conversion!$B$33:$N$71,(MATCH('Measured TV opt-pt'!N3645,butget_aylar_opt,0)+1),0)</f>
        <v>1.4212830229615727</v>
      </c>
      <c r="O3698" s="173">
        <f>+VLOOKUP(O3646,Conversion!$B$33:$N$71,(MATCH('Measured TV opt-pt'!O3645,butget_aylar_opt,0)+1),0)</f>
        <v>1.4212830229615727</v>
      </c>
      <c r="P3698" s="173"/>
    </row>
    <row r="3699" spans="1:16" ht="15.75" thickBot="1" x14ac:dyDescent="0.3">
      <c r="A3699" s="193" t="s">
        <v>119</v>
      </c>
      <c r="B3699" s="380"/>
      <c r="C3699" s="96" t="s">
        <v>7</v>
      </c>
      <c r="D3699" s="172">
        <f>+VLOOKUP(D3646,Conversion!$B$74:$N$112,(MATCH('Measured TV opt-pt'!D3645,budget_aylar_pt,0)+1),0)</f>
        <v>1.2829327826556853</v>
      </c>
      <c r="E3699" s="172">
        <f>+VLOOKUP(E3646,Conversion!$B$74:$N$112,(MATCH('Measured TV opt-pt'!E3645,budget_aylar_pt,0)+1),0)</f>
        <v>1.2565645216985974</v>
      </c>
      <c r="F3699" s="172">
        <f>+VLOOKUP(F3646,Conversion!$B$74:$N$112,(MATCH('Measured TV opt-pt'!F3645,budget_aylar_pt,0)+1),0)</f>
        <v>1.2565645216985974</v>
      </c>
      <c r="G3699" s="172">
        <f>+VLOOKUP(G3646,Conversion!$B$74:$N$112,(MATCH('Measured TV opt-pt'!G3645,budget_aylar_pt,0)+1),0)</f>
        <v>1.2814557737810139</v>
      </c>
      <c r="H3699" s="172">
        <f>+VLOOKUP(H3646,Conversion!$B$74:$N$112,(MATCH('Measured TV opt-pt'!H3645,budget_aylar_pt,0)+1),0)</f>
        <v>1.2814557737810139</v>
      </c>
      <c r="I3699" s="172">
        <f>+VLOOKUP(I3646,Conversion!$B$74:$N$112,(MATCH('Measured TV opt-pt'!I3645,budget_aylar_pt,0)+1),0)</f>
        <v>1.2814557737810139</v>
      </c>
      <c r="J3699" s="172">
        <f>+VLOOKUP(J3646,Conversion!$B$74:$N$112,(MATCH('Measured TV opt-pt'!J3645,budget_aylar_pt,0)+1),0)</f>
        <v>1.252757472193339</v>
      </c>
      <c r="K3699" s="172">
        <f>+VLOOKUP(K3646,Conversion!$B$74:$N$112,(MATCH('Measured TV opt-pt'!K3645,budget_aylar_pt,0)+1),0)</f>
        <v>1.252757472193339</v>
      </c>
      <c r="L3699" s="172">
        <f>+VLOOKUP(L3646,Conversion!$B$74:$N$112,(MATCH('Measured TV opt-pt'!L3645,budget_aylar_pt,0)+1),0)</f>
        <v>1.3137654887389967</v>
      </c>
      <c r="M3699" s="172">
        <f>+VLOOKUP(M3646,Conversion!$B$74:$N$112,(MATCH('Measured TV opt-pt'!M3645,budget_aylar_pt,0)+1),0)</f>
        <v>1.2829327826556853</v>
      </c>
      <c r="N3699" s="172">
        <f>+VLOOKUP(N3646,Conversion!$B$74:$N$112,(MATCH('Measured TV opt-pt'!N3645,budget_aylar_pt,0)+1),0)</f>
        <v>1.2829327826556853</v>
      </c>
      <c r="O3699" s="173">
        <f>+VLOOKUP(O3646,Conversion!$B$74:$N$112,(MATCH('Measured TV opt-pt'!O3645,budget_aylar_pt,0)+1),0)</f>
        <v>1.2829327826556853</v>
      </c>
      <c r="P3699" s="174"/>
    </row>
    <row r="3700" spans="1:16" ht="21.75" thickBot="1" x14ac:dyDescent="0.3">
      <c r="A3700" s="193" t="s">
        <v>119</v>
      </c>
      <c r="B3700" s="240" t="s">
        <v>126</v>
      </c>
      <c r="C3700" s="74" t="s">
        <v>107</v>
      </c>
      <c r="D3700" s="153">
        <v>1</v>
      </c>
      <c r="E3700" s="153">
        <v>2</v>
      </c>
      <c r="F3700" s="153">
        <v>3</v>
      </c>
      <c r="G3700" s="153">
        <v>4</v>
      </c>
      <c r="H3700" s="153">
        <v>5</v>
      </c>
      <c r="I3700" s="153">
        <v>6</v>
      </c>
      <c r="J3700" s="153">
        <v>7</v>
      </c>
      <c r="K3700" s="153">
        <v>8</v>
      </c>
      <c r="L3700" s="153">
        <v>9</v>
      </c>
      <c r="M3700" s="153">
        <v>10</v>
      </c>
      <c r="N3700" s="153">
        <v>11</v>
      </c>
      <c r="O3700" s="153">
        <v>12</v>
      </c>
      <c r="P3700" s="74" t="s">
        <v>127</v>
      </c>
    </row>
    <row r="3701" spans="1:16" ht="15.75" thickBot="1" x14ac:dyDescent="0.3">
      <c r="A3701" s="193" t="s">
        <v>119</v>
      </c>
      <c r="B3701" s="375" t="s">
        <v>176</v>
      </c>
      <c r="C3701" s="185" t="s">
        <v>33</v>
      </c>
      <c r="D3701" s="186" t="s">
        <v>19</v>
      </c>
      <c r="E3701" s="186" t="s">
        <v>19</v>
      </c>
      <c r="F3701" s="186" t="s">
        <v>19</v>
      </c>
      <c r="G3701" s="186" t="s">
        <v>19</v>
      </c>
      <c r="H3701" s="186" t="s">
        <v>19</v>
      </c>
      <c r="I3701" s="186" t="s">
        <v>19</v>
      </c>
      <c r="J3701" s="186" t="s">
        <v>19</v>
      </c>
      <c r="K3701" s="186" t="s">
        <v>19</v>
      </c>
      <c r="L3701" s="186" t="s">
        <v>19</v>
      </c>
      <c r="M3701" s="186" t="s">
        <v>19</v>
      </c>
      <c r="N3701" s="186" t="s">
        <v>19</v>
      </c>
      <c r="O3701" s="186" t="s">
        <v>19</v>
      </c>
      <c r="P3701" s="188" t="s">
        <v>108</v>
      </c>
    </row>
    <row r="3702" spans="1:16" x14ac:dyDescent="0.25">
      <c r="A3702" s="193" t="s">
        <v>119</v>
      </c>
      <c r="B3702" s="376"/>
      <c r="C3702" s="175" t="s">
        <v>125</v>
      </c>
      <c r="D3702" s="200"/>
      <c r="E3702" s="201"/>
      <c r="F3702" s="201"/>
      <c r="G3702" s="201">
        <v>460685.56300000008</v>
      </c>
      <c r="H3702" s="201">
        <v>462429.50331627444</v>
      </c>
      <c r="I3702" s="201">
        <v>0</v>
      </c>
      <c r="J3702" s="201">
        <v>445769.02533840731</v>
      </c>
      <c r="K3702" s="201">
        <v>546576.66563950619</v>
      </c>
      <c r="L3702" s="201"/>
      <c r="M3702" s="201"/>
      <c r="N3702" s="201"/>
      <c r="O3702" s="176"/>
      <c r="P3702" s="176">
        <f>SUM(D3702:O3702)</f>
        <v>1915460.757294188</v>
      </c>
    </row>
    <row r="3703" spans="1:16" x14ac:dyDescent="0.25">
      <c r="A3703" s="193" t="s">
        <v>119</v>
      </c>
      <c r="B3703" s="376"/>
      <c r="C3703" s="86" t="s">
        <v>1</v>
      </c>
      <c r="D3703" s="87">
        <f>+D3734*D3716*30</f>
        <v>0</v>
      </c>
      <c r="E3703" s="87">
        <f t="shared" ref="E3703:O3703" si="8238">+E3734*E3716*30</f>
        <v>0</v>
      </c>
      <c r="F3703" s="87">
        <f t="shared" si="8238"/>
        <v>0</v>
      </c>
      <c r="G3703" s="87">
        <f t="shared" si="8238"/>
        <v>216670.92098287991</v>
      </c>
      <c r="H3703" s="87">
        <f t="shared" si="8238"/>
        <v>223064.80264256045</v>
      </c>
      <c r="I3703" s="87">
        <f t="shared" si="8238"/>
        <v>0</v>
      </c>
      <c r="J3703" s="87">
        <f t="shared" si="8238"/>
        <v>250558.31200989877</v>
      </c>
      <c r="K3703" s="87">
        <f t="shared" si="8238"/>
        <v>431355.7873825524</v>
      </c>
      <c r="L3703" s="87">
        <f t="shared" si="8238"/>
        <v>0</v>
      </c>
      <c r="M3703" s="87">
        <f t="shared" si="8238"/>
        <v>0</v>
      </c>
      <c r="N3703" s="87">
        <f t="shared" si="8238"/>
        <v>0</v>
      </c>
      <c r="O3703" s="159">
        <f t="shared" si="8238"/>
        <v>0</v>
      </c>
      <c r="P3703" s="159">
        <f t="shared" ref="P3703:P3707" si="8239">SUM(D3703:O3703)</f>
        <v>1121649.8230178915</v>
      </c>
    </row>
    <row r="3704" spans="1:16" x14ac:dyDescent="0.25">
      <c r="A3704" s="193" t="s">
        <v>119</v>
      </c>
      <c r="B3704" s="376"/>
      <c r="C3704" s="86" t="s">
        <v>209</v>
      </c>
      <c r="D3704" s="87">
        <f t="shared" ref="D3704:O3707" si="8240">+D3735*D3717*30</f>
        <v>0</v>
      </c>
      <c r="E3704" s="259">
        <f t="shared" si="8240"/>
        <v>0</v>
      </c>
      <c r="F3704" s="259">
        <f t="shared" si="8240"/>
        <v>0</v>
      </c>
      <c r="G3704" s="259">
        <f t="shared" si="8240"/>
        <v>0</v>
      </c>
      <c r="H3704" s="259">
        <f t="shared" si="8240"/>
        <v>0</v>
      </c>
      <c r="I3704" s="259">
        <f t="shared" si="8240"/>
        <v>0</v>
      </c>
      <c r="J3704" s="259">
        <f t="shared" si="8240"/>
        <v>0</v>
      </c>
      <c r="K3704" s="259">
        <f t="shared" si="8240"/>
        <v>0</v>
      </c>
      <c r="L3704" s="259">
        <f t="shared" si="8240"/>
        <v>0</v>
      </c>
      <c r="M3704" s="259">
        <f t="shared" si="8240"/>
        <v>0</v>
      </c>
      <c r="N3704" s="259">
        <f t="shared" si="8240"/>
        <v>0</v>
      </c>
      <c r="O3704" s="260">
        <f t="shared" si="8240"/>
        <v>0</v>
      </c>
      <c r="P3704" s="260"/>
    </row>
    <row r="3705" spans="1:16" x14ac:dyDescent="0.25">
      <c r="A3705" s="193" t="s">
        <v>119</v>
      </c>
      <c r="B3705" s="376"/>
      <c r="C3705" s="86" t="s">
        <v>210</v>
      </c>
      <c r="D3705" s="87">
        <f t="shared" si="8240"/>
        <v>0</v>
      </c>
      <c r="E3705" s="259">
        <f t="shared" si="8240"/>
        <v>0</v>
      </c>
      <c r="F3705" s="259">
        <f t="shared" si="8240"/>
        <v>0</v>
      </c>
      <c r="G3705" s="259">
        <f t="shared" si="8240"/>
        <v>137043.08780714776</v>
      </c>
      <c r="H3705" s="259">
        <f t="shared" si="8240"/>
        <v>117727.2577175457</v>
      </c>
      <c r="I3705" s="259">
        <f t="shared" si="8240"/>
        <v>0</v>
      </c>
      <c r="J3705" s="259">
        <f t="shared" si="8240"/>
        <v>75400.484778500744</v>
      </c>
      <c r="K3705" s="259">
        <f t="shared" si="8240"/>
        <v>67518.278510578253</v>
      </c>
      <c r="L3705" s="259">
        <f t="shared" si="8240"/>
        <v>0</v>
      </c>
      <c r="M3705" s="259">
        <f t="shared" si="8240"/>
        <v>0</v>
      </c>
      <c r="N3705" s="259">
        <f t="shared" si="8240"/>
        <v>0</v>
      </c>
      <c r="O3705" s="260">
        <f t="shared" si="8240"/>
        <v>0</v>
      </c>
      <c r="P3705" s="260"/>
    </row>
    <row r="3706" spans="1:16" x14ac:dyDescent="0.25">
      <c r="A3706" s="193" t="s">
        <v>119</v>
      </c>
      <c r="B3706" s="376"/>
      <c r="C3706" s="86" t="s">
        <v>211</v>
      </c>
      <c r="D3706" s="87">
        <f t="shared" si="8240"/>
        <v>0</v>
      </c>
      <c r="E3706" s="259">
        <f t="shared" si="8240"/>
        <v>0</v>
      </c>
      <c r="F3706" s="259">
        <f t="shared" si="8240"/>
        <v>0</v>
      </c>
      <c r="G3706" s="259">
        <f t="shared" si="8240"/>
        <v>106971.55420997241</v>
      </c>
      <c r="H3706" s="259">
        <f t="shared" si="8240"/>
        <v>121637.44295616828</v>
      </c>
      <c r="I3706" s="259">
        <f t="shared" si="8240"/>
        <v>0</v>
      </c>
      <c r="J3706" s="259">
        <f t="shared" si="8240"/>
        <v>119810.22855000773</v>
      </c>
      <c r="K3706" s="259">
        <f t="shared" si="8240"/>
        <v>47702.599746375592</v>
      </c>
      <c r="L3706" s="259">
        <f t="shared" si="8240"/>
        <v>0</v>
      </c>
      <c r="M3706" s="259">
        <f t="shared" si="8240"/>
        <v>0</v>
      </c>
      <c r="N3706" s="259">
        <f t="shared" si="8240"/>
        <v>0</v>
      </c>
      <c r="O3706" s="260">
        <f t="shared" si="8240"/>
        <v>0</v>
      </c>
      <c r="P3706" s="260"/>
    </row>
    <row r="3707" spans="1:16" ht="15.75" thickBot="1" x14ac:dyDescent="0.3">
      <c r="A3707" s="193" t="s">
        <v>119</v>
      </c>
      <c r="B3707" s="376"/>
      <c r="C3707" s="96" t="s">
        <v>227</v>
      </c>
      <c r="D3707" s="87">
        <f t="shared" si="8240"/>
        <v>0</v>
      </c>
      <c r="E3707" s="90">
        <f t="shared" si="8240"/>
        <v>0</v>
      </c>
      <c r="F3707" s="90">
        <f t="shared" si="8240"/>
        <v>0</v>
      </c>
      <c r="G3707" s="90">
        <f t="shared" si="8240"/>
        <v>0</v>
      </c>
      <c r="H3707" s="90">
        <f t="shared" si="8240"/>
        <v>0</v>
      </c>
      <c r="I3707" s="90">
        <f t="shared" si="8240"/>
        <v>0</v>
      </c>
      <c r="J3707" s="90">
        <f t="shared" si="8240"/>
        <v>0</v>
      </c>
      <c r="K3707" s="90">
        <f t="shared" si="8240"/>
        <v>0</v>
      </c>
      <c r="L3707" s="90">
        <f t="shared" si="8240"/>
        <v>0</v>
      </c>
      <c r="M3707" s="90">
        <f t="shared" si="8240"/>
        <v>0</v>
      </c>
      <c r="N3707" s="90">
        <f t="shared" si="8240"/>
        <v>0</v>
      </c>
      <c r="O3707" s="160">
        <f t="shared" si="8240"/>
        <v>0</v>
      </c>
      <c r="P3707" s="160">
        <f t="shared" si="8239"/>
        <v>0</v>
      </c>
    </row>
    <row r="3708" spans="1:16" ht="15.75" thickBot="1" x14ac:dyDescent="0.3">
      <c r="A3708" s="193" t="s">
        <v>119</v>
      </c>
      <c r="B3708" s="376"/>
      <c r="C3708" s="281" t="s">
        <v>108</v>
      </c>
      <c r="D3708" s="282">
        <f>SUM(D3709:D3713)</f>
        <v>1</v>
      </c>
      <c r="E3708" s="282">
        <f t="shared" ref="E3708" si="8241">SUM(E3709:E3713)</f>
        <v>1.0034229363724529</v>
      </c>
      <c r="F3708" s="282">
        <f t="shared" ref="F3708" si="8242">SUM(F3709:F3713)</f>
        <v>0.99999999999999989</v>
      </c>
      <c r="G3708" s="282">
        <f t="shared" ref="G3708" si="8243">SUM(G3709:G3713)</f>
        <v>0.99999999999999989</v>
      </c>
      <c r="H3708" s="282">
        <f t="shared" ref="H3708" si="8244">SUM(H3709:H3713)</f>
        <v>1</v>
      </c>
      <c r="I3708" s="282">
        <f t="shared" ref="I3708" si="8245">SUM(I3709:I3713)</f>
        <v>1.0000000000000002</v>
      </c>
      <c r="J3708" s="282">
        <f t="shared" ref="J3708" si="8246">SUM(J3709:J3713)</f>
        <v>0.99999999999999978</v>
      </c>
      <c r="K3708" s="282">
        <f t="shared" ref="K3708" si="8247">SUM(K3709:K3713)</f>
        <v>0.99999999999999978</v>
      </c>
      <c r="L3708" s="282">
        <f t="shared" ref="L3708" si="8248">SUM(L3709:L3713)</f>
        <v>1</v>
      </c>
      <c r="M3708" s="282">
        <f t="shared" ref="M3708" si="8249">SUM(M3709:M3713)</f>
        <v>1.0000000000000002</v>
      </c>
      <c r="N3708" s="282">
        <f t="shared" ref="N3708" si="8250">SUM(N3709:N3713)</f>
        <v>1</v>
      </c>
      <c r="O3708" s="282">
        <f t="shared" ref="O3708" si="8251">SUM(O3709:O3713)</f>
        <v>0.99999999999999989</v>
      </c>
      <c r="P3708" s="268"/>
    </row>
    <row r="3709" spans="1:16" ht="15.75" thickBot="1" x14ac:dyDescent="0.3">
      <c r="A3709" s="193" t="s">
        <v>119</v>
      </c>
      <c r="B3709" s="376"/>
      <c r="C3709" s="245" t="s">
        <v>196</v>
      </c>
      <c r="D3709" s="246">
        <v>0.748</v>
      </c>
      <c r="E3709" s="246">
        <v>0.71289999999999998</v>
      </c>
      <c r="F3709" s="246">
        <v>0.70128149006739837</v>
      </c>
      <c r="G3709" s="246">
        <v>0.53018436569432525</v>
      </c>
      <c r="H3709" s="246">
        <v>0.5423765464750937</v>
      </c>
      <c r="I3709" s="246">
        <v>0.58843916554063314</v>
      </c>
      <c r="J3709" s="246">
        <v>0.60561377608760258</v>
      </c>
      <c r="K3709" s="246">
        <v>0.80100224649177598</v>
      </c>
      <c r="L3709" s="246">
        <v>0.74479587945877479</v>
      </c>
      <c r="M3709" s="246">
        <v>0.79328167047923914</v>
      </c>
      <c r="N3709" s="246">
        <v>0.79251746496726783</v>
      </c>
      <c r="O3709" s="246">
        <v>0.75240999999999991</v>
      </c>
      <c r="P3709" s="268"/>
    </row>
    <row r="3710" spans="1:16" ht="15.75" thickBot="1" x14ac:dyDescent="0.3">
      <c r="A3710" s="193" t="s">
        <v>119</v>
      </c>
      <c r="B3710" s="376"/>
      <c r="C3710" s="245" t="s">
        <v>197</v>
      </c>
      <c r="D3710" s="246"/>
      <c r="E3710" s="246">
        <v>3.4229363724529492E-3</v>
      </c>
      <c r="F3710" s="246"/>
      <c r="G3710" s="246"/>
      <c r="H3710" s="246"/>
      <c r="I3710" s="246"/>
      <c r="J3710" s="246"/>
      <c r="K3710" s="246"/>
      <c r="L3710" s="246"/>
      <c r="M3710" s="246"/>
      <c r="N3710" s="246"/>
      <c r="O3710" s="246"/>
      <c r="P3710" s="268"/>
    </row>
    <row r="3711" spans="1:16" ht="15.75" thickBot="1" x14ac:dyDescent="0.3">
      <c r="A3711" s="193" t="s">
        <v>119</v>
      </c>
      <c r="B3711" s="376"/>
      <c r="C3711" s="245" t="s">
        <v>199</v>
      </c>
      <c r="D3711" s="310">
        <v>0.252</v>
      </c>
      <c r="E3711" s="246">
        <v>0.28710000000000002</v>
      </c>
      <c r="F3711" s="246">
        <v>0.27946524626273334</v>
      </c>
      <c r="G3711" s="246">
        <v>0.26027151737500415</v>
      </c>
      <c r="H3711" s="246">
        <v>0.22206611722025232</v>
      </c>
      <c r="I3711" s="246">
        <v>0.23470428159927745</v>
      </c>
      <c r="J3711" s="246">
        <v>0.15048175443375286</v>
      </c>
      <c r="K3711" s="246">
        <v>0.11533513094114624</v>
      </c>
      <c r="L3711" s="246">
        <v>0.2476086029169918</v>
      </c>
      <c r="M3711" s="246">
        <v>0.18024296287308908</v>
      </c>
      <c r="N3711" s="246">
        <v>0.19496532528723082</v>
      </c>
      <c r="O3711" s="246">
        <v>0.24758999999999998</v>
      </c>
      <c r="P3711" s="268"/>
    </row>
    <row r="3712" spans="1:16" ht="15.75" thickBot="1" x14ac:dyDescent="0.3">
      <c r="A3712" s="193" t="s">
        <v>119</v>
      </c>
      <c r="B3712" s="376"/>
      <c r="C3712" s="245" t="s">
        <v>198</v>
      </c>
      <c r="D3712" s="246"/>
      <c r="E3712" s="246"/>
      <c r="F3712" s="246">
        <v>1.9253263669868261E-2</v>
      </c>
      <c r="G3712" s="246">
        <v>0.20954411693067052</v>
      </c>
      <c r="H3712" s="246">
        <v>0.23555733630465386</v>
      </c>
      <c r="I3712" s="246">
        <v>0.17685655286008953</v>
      </c>
      <c r="J3712" s="246">
        <v>0.24390446947864436</v>
      </c>
      <c r="K3712" s="246">
        <v>8.3662622567077571E-2</v>
      </c>
      <c r="L3712" s="246">
        <v>7.5955176242334761E-3</v>
      </c>
      <c r="M3712" s="246">
        <v>2.6475366647671975E-2</v>
      </c>
      <c r="N3712" s="246">
        <v>1.2517209745501362E-2</v>
      </c>
      <c r="O3712" s="246">
        <v>0</v>
      </c>
      <c r="P3712" s="268"/>
    </row>
    <row r="3713" spans="1:41" ht="15.75" thickBot="1" x14ac:dyDescent="0.3">
      <c r="A3713" s="193" t="s">
        <v>119</v>
      </c>
      <c r="B3713" s="376"/>
      <c r="C3713" s="248" t="s">
        <v>228</v>
      </c>
      <c r="D3713" s="249"/>
      <c r="E3713" s="249"/>
      <c r="F3713" s="249"/>
      <c r="G3713" s="249"/>
      <c r="H3713" s="249"/>
      <c r="I3713" s="249"/>
      <c r="J3713" s="249"/>
      <c r="K3713" s="249"/>
      <c r="L3713" s="249"/>
      <c r="M3713" s="249"/>
      <c r="N3713" s="249"/>
      <c r="O3713" s="249"/>
      <c r="P3713" s="177"/>
    </row>
    <row r="3714" spans="1:41" ht="15.75" thickBot="1" x14ac:dyDescent="0.3">
      <c r="A3714" s="193"/>
      <c r="B3714" s="376"/>
      <c r="C3714" s="306" t="s">
        <v>278</v>
      </c>
      <c r="D3714" s="309">
        <v>1</v>
      </c>
      <c r="E3714" s="309">
        <v>1</v>
      </c>
      <c r="F3714" s="309">
        <v>1</v>
      </c>
      <c r="G3714" s="309">
        <v>3</v>
      </c>
      <c r="H3714" s="309">
        <v>1</v>
      </c>
      <c r="I3714" s="309">
        <v>1</v>
      </c>
      <c r="J3714" s="309">
        <v>3</v>
      </c>
      <c r="K3714" s="309">
        <v>1</v>
      </c>
      <c r="L3714" s="309">
        <v>1</v>
      </c>
      <c r="M3714" s="309">
        <v>1</v>
      </c>
      <c r="N3714" s="309">
        <v>1</v>
      </c>
      <c r="O3714" s="309">
        <v>1</v>
      </c>
      <c r="P3714" s="308"/>
    </row>
    <row r="3715" spans="1:41" x14ac:dyDescent="0.25">
      <c r="A3715" s="193" t="s">
        <v>119</v>
      </c>
      <c r="B3715" s="376"/>
      <c r="C3715" s="154" t="s">
        <v>14</v>
      </c>
      <c r="D3715" s="155">
        <f>+SUMPRODUCT(D3716:D3720,D3709:D3713)</f>
        <v>18.609491000812771</v>
      </c>
      <c r="E3715" s="155">
        <f t="shared" ref="E3715" si="8252">+SUMPRODUCT(E3716:E3720,E3709:E3713)</f>
        <v>19.042491483104865</v>
      </c>
      <c r="F3715" s="155">
        <f t="shared" ref="F3715" si="8253">+SUMPRODUCT(F3716:F3720,F3709:F3713)</f>
        <v>20.802872856011206</v>
      </c>
      <c r="G3715" s="155">
        <f t="shared" ref="G3715" si="8254">+SUMPRODUCT(G3716:G3720,G3709:G3713)</f>
        <v>29.607656066282033</v>
      </c>
      <c r="H3715" s="155">
        <f t="shared" ref="H3715" si="8255">+SUMPRODUCT(H3716:H3720,H3709:H3713)</f>
        <v>32.527521446004968</v>
      </c>
      <c r="I3715" s="155">
        <f t="shared" ref="I3715" si="8256">+SUMPRODUCT(I3716:I3720,I3709:I3713)</f>
        <v>30.490743659499646</v>
      </c>
      <c r="J3715" s="155">
        <f t="shared" ref="J3715" si="8257">+SUMPRODUCT(J3716:J3720,J3709:J3713)</f>
        <v>21.297923146405537</v>
      </c>
      <c r="K3715" s="155">
        <f t="shared" ref="K3715" si="8258">+SUMPRODUCT(K3716:K3720,K3709:K3713)</f>
        <v>17.4693625495836</v>
      </c>
      <c r="L3715" s="155">
        <f t="shared" ref="L3715" si="8259">+SUMPRODUCT(L3716:L3720,L3709:L3713)</f>
        <v>24.389381806697809</v>
      </c>
      <c r="M3715" s="155">
        <f t="shared" ref="M3715" si="8260">+SUMPRODUCT(M3716:M3720,M3709:M3713)</f>
        <v>28.661474887727689</v>
      </c>
      <c r="N3715" s="155">
        <f t="shared" ref="N3715" si="8261">+SUMPRODUCT(N3716:N3720,N3709:N3713)</f>
        <v>28.774042415346749</v>
      </c>
      <c r="O3715" s="156">
        <f t="shared" ref="O3715" si="8262">+SUMPRODUCT(O3716:O3720,O3709:O3713)</f>
        <v>25.54849701210248</v>
      </c>
      <c r="P3715" s="156"/>
    </row>
    <row r="3716" spans="1:41" x14ac:dyDescent="0.25">
      <c r="A3716" s="193" t="s">
        <v>119</v>
      </c>
      <c r="B3716" s="376"/>
      <c r="C3716" s="77" t="s">
        <v>34</v>
      </c>
      <c r="D3716" s="243">
        <f>+IF(D3714=1,D3728*'CPP Detay Tum Ay'!D$38+(1-'Measured TV opt-pt'!D3728)*'CPP Detay Tum Ay'!D$20,IF(D3714=2,D3728*'CPP Detay (düşük)'!D$38+(1-'Measured TV opt-pt'!D3728)*'CPP Detay (düşük)'!D$20,IF(D3714=3,D3728*'CPP Detay (yüksek)'!D$38+(1-'Measured TV opt-pt'!D3728)*'CPP Detay (yüksek)'!D$20,"Girilen Rakamda Hata Var")))</f>
        <v>17.650524350312676</v>
      </c>
      <c r="E3716" s="243">
        <f>+IF(E3714=1,E3728*'CPP Detay Tum Ay'!E$38+(1-'Measured TV opt-pt'!E3728)*'CPP Detay Tum Ay'!E$20,IF(E3714=2,E3728*'CPP Detay (düşük)'!E$38+(1-'Measured TV opt-pt'!E3728)*'CPP Detay (düşük)'!E$20,IF(E3714=3,E3728*'CPP Detay (yüksek)'!E$38+(1-'Measured TV opt-pt'!E3728)*'CPP Detay (yüksek)'!E$20,"Girilen Rakamda Hata Var")))</f>
        <v>17.626459085915062</v>
      </c>
      <c r="F3716" s="161">
        <f>+IF(F3714=1,F3728*'CPP Detay Tum Ay'!F$38+(1-'Measured TV opt-pt'!F3728)*'CPP Detay Tum Ay'!F$20,IF(F3714=2,F3728*'CPP Detay (düşük)'!F$38+(1-'Measured TV opt-pt'!F3728)*'CPP Detay (düşük)'!F$20,IF(F3714=3,F3728*'CPP Detay (yüksek)'!F$38+(1-'Measured TV opt-pt'!F3728)*'CPP Detay (yüksek)'!F$20,"Girilen Rakamda Hata Var")))</f>
        <v>19.002662404621546</v>
      </c>
      <c r="G3716" s="161">
        <f>+IF(G3714=1,G3728*'CPP Detay Tum Ay'!G$38+(1-'Measured TV opt-pt'!G3728)*'CPP Detay Tum Ay'!G$20,IF(G3714=2,G3728*'CPP Detay (düşük)'!G$38+(1-'Measured TV opt-pt'!G3728)*'CPP Detay (düşük)'!G$20,IF(G3714=3,G3728*'CPP Detay (yüksek)'!G$38+(1-'Measured TV opt-pt'!G3728)*'CPP Detay (yüksek)'!G$20,"Girilen Rakamda Hata Var")))</f>
        <v>26.26474188123079</v>
      </c>
      <c r="H3716" s="161">
        <f>+IF(H3714=1,H3728*'CPP Detay Tum Ay'!H$38+(1-'Measured TV opt-pt'!H3728)*'CPP Detay Tum Ay'!H$20,IF(H3714=2,H3728*'CPP Detay (düşük)'!H$38+(1-'Measured TV opt-pt'!H3728)*'CPP Detay (düşük)'!H$20,IF(H3714=3,H3728*'CPP Detay (yüksek)'!H$38+(1-'Measured TV opt-pt'!H3728)*'CPP Detay (yüksek)'!H$20,"Girilen Rakamda Hata Var")))</f>
        <v>28.929144068697727</v>
      </c>
      <c r="I3716" s="161">
        <f>+IF(I3714=1,I3728*'CPP Detay Tum Ay'!I$38+(1-'Measured TV opt-pt'!I3728)*'CPP Detay Tum Ay'!I$20,IF(I3714=2,I3728*'CPP Detay (düşük)'!I$38+(1-'Measured TV opt-pt'!I3728)*'CPP Detay (düşük)'!I$20,IF(I3714=3,I3728*'CPP Detay (yüksek)'!I$38+(1-'Measured TV opt-pt'!I3728)*'CPP Detay (yüksek)'!I$20,"Girilen Rakamda Hata Var")))</f>
        <v>27.542911552201975</v>
      </c>
      <c r="J3716" s="161">
        <f>+IF(J3714=1,J3728*'CPP Detay Tum Ay'!J$38+(1-'Measured TV opt-pt'!J3728)*'CPP Detay Tum Ay'!J$20,IF(J3714=2,J3728*'CPP Detay (düşük)'!J$38+(1-'Measured TV opt-pt'!J3728)*'CPP Detay (düşük)'!J$20,IF(J3714=3,J3728*'CPP Detay (yüksek)'!J$38+(1-'Measured TV opt-pt'!J3728)*'CPP Detay (yüksek)'!J$20,"Girilen Rakamda Hata Var")))</f>
        <v>19.766985179227163</v>
      </c>
      <c r="K3716" s="161">
        <f>+IF(K3714=1,K3728*'CPP Detay Tum Ay'!K$38+(1-'Measured TV opt-pt'!K3728)*'CPP Detay Tum Ay'!K$20,IF(K3714=2,K3728*'CPP Detay (düşük)'!K$38+(1-'Measured TV opt-pt'!K3728)*'CPP Detay (düşük)'!K$20,IF(K3714=3,K3728*'CPP Detay (yüksek)'!K$38+(1-'Measured TV opt-pt'!K3728)*'CPP Detay (yüksek)'!K$20,"Girilen Rakamda Hata Var")))</f>
        <v>17.21186243004767</v>
      </c>
      <c r="L3716" s="255">
        <f>+IF(L3714=1,L3728*'CPP Detay Tum Ay'!L$38+(1-'Measured TV opt-pt'!L3728)*'CPP Detay Tum Ay'!L$20,IF(L3714=2,L3728*'CPP Detay (düşük)'!L$38+(1-'Measured TV opt-pt'!L3728)*'CPP Detay (düşük)'!L$20,IF(L3714=3,L3728*'CPP Detay (yüksek)'!L$38+(1-'Measured TV opt-pt'!L3728)*'CPP Detay (yüksek)'!L$20,"Girilen Rakamda Hata Var")))</f>
        <v>22.850775945367754</v>
      </c>
      <c r="M3716" s="255">
        <f>+IF(M3714=1,M3728*'CPP Detay Tum Ay'!M$38+(1-'Measured TV opt-pt'!M3728)*'CPP Detay Tum Ay'!M$20,IF(M3714=2,M3728*'CPP Detay (düşük)'!M$38+(1-'Measured TV opt-pt'!M3728)*'CPP Detay (düşük)'!M$20,IF(M3714=3,M3728*'CPP Detay (yüksek)'!M$38+(1-'Measured TV opt-pt'!M3728)*'CPP Detay (yüksek)'!M$20,"Girilen Rakamda Hata Var")))</f>
        <v>27.125471568663489</v>
      </c>
      <c r="N3716" s="255">
        <f>+IF(N3714=1,N3728*'CPP Detay Tum Ay'!N$38+(1-'Measured TV opt-pt'!N3728)*'CPP Detay Tum Ay'!N$20,IF(N3714=2,N3728*'CPP Detay (düşük)'!N$38+(1-'Measured TV opt-pt'!N3728)*'CPP Detay (düşük)'!N$20,IF(N3714=3,N3728*'CPP Detay (yüksek)'!N$38+(1-'Measured TV opt-pt'!N3728)*'CPP Detay (yüksek)'!N$20,"Girilen Rakamda Hata Var")))</f>
        <v>27.337754911797255</v>
      </c>
      <c r="O3716" s="256">
        <f>+IF(O3714=1,O3728*'CPP Detay Tum Ay'!O$38+(1-'Measured TV opt-pt'!O3728)*'CPP Detay Tum Ay'!O$20,IF(O3714=2,O3728*'CPP Detay (düşük)'!O$38+(1-'Measured TV opt-pt'!O3728)*'CPP Detay (düşük)'!O$20,IF(O3714=3,O3728*'CPP Detay (yüksek)'!O$38+(1-'Measured TV opt-pt'!O3728)*'CPP Detay (yüksek)'!O$20,"Girilen Rakamda Hata Var")))</f>
        <v>24.169257799111413</v>
      </c>
      <c r="P3716" s="162"/>
    </row>
    <row r="3717" spans="1:41" x14ac:dyDescent="0.25">
      <c r="A3717" s="193" t="s">
        <v>119</v>
      </c>
      <c r="B3717" s="376"/>
      <c r="C3717" s="77" t="s">
        <v>194</v>
      </c>
      <c r="D3717" s="243">
        <f>+IF(D3714=1,D3729*'CPP Detay Tum Ay'!D$94+(1-'Measured TV opt-pt'!D3729)*'CPP Detay Tum Ay'!D$76,IF(D3714=2,D3729*'CPP Detay (düşük)'!D$94+(1-'Measured TV opt-pt'!D3729)*'CPP Detay (düşük)'!D$76,IF(D3714=3,D3729*'CPP Detay (yüksek)'!D$94+(1-'Measured TV opt-pt'!D3729)*'CPP Detay (yüksek)'!D$76,"Girilen Rakamda Hata Var")))</f>
        <v>0</v>
      </c>
      <c r="E3717" s="243">
        <f>+IF(E3714=1,E3729*'CPP Detay Tum Ay'!E$94+(1-'Measured TV opt-pt'!E3729)*'CPP Detay Tum Ay'!E$76,IF(E3714=2,E3729*'CPP Detay (düşük)'!E$94+(1-'Measured TV opt-pt'!E3729)*'CPP Detay (düşük)'!E$76,IF(E3714=3,E3729*'CPP Detay (yüksek)'!E$94+(1-'Measured TV opt-pt'!E3729)*'CPP Detay (yüksek)'!E$76,"Girilen Rakamda Hata Var")))</f>
        <v>0</v>
      </c>
      <c r="F3717" s="243">
        <f>+IF(F3714=1,F3729*'CPP Detay Tum Ay'!F$94+(1-'Measured TV opt-pt'!F3729)*'CPP Detay Tum Ay'!F$76,IF(F3714=2,F3729*'CPP Detay (düşük)'!F$94+(1-'Measured TV opt-pt'!F3729)*'CPP Detay (düşük)'!F$76,IF(F3714=3,F3729*'CPP Detay (yüksek)'!F$94+(1-'Measured TV opt-pt'!F3729)*'CPP Detay (yüksek)'!F$76,"Girilen Rakamda Hata Var")))</f>
        <v>0</v>
      </c>
      <c r="G3717" s="243">
        <f>+IF(G3714=1,G3729*'CPP Detay Tum Ay'!G$94+(1-'Measured TV opt-pt'!G3729)*'CPP Detay Tum Ay'!G$76,IF(G3714=2,G3729*'CPP Detay (düşük)'!G$94+(1-'Measured TV opt-pt'!G3729)*'CPP Detay (düşük)'!G$76,IF(G3714=3,G3729*'CPP Detay (yüksek)'!G$94+(1-'Measured TV opt-pt'!G3729)*'CPP Detay (yüksek)'!G$76,"Girilen Rakamda Hata Var")))</f>
        <v>0</v>
      </c>
      <c r="H3717" s="243">
        <f>+IF(H3714=1,H3729*'CPP Detay Tum Ay'!H$94+(1-'Measured TV opt-pt'!H3729)*'CPP Detay Tum Ay'!H$76,IF(H3714=2,H3729*'CPP Detay (düşük)'!H$94+(1-'Measured TV opt-pt'!H3729)*'CPP Detay (düşük)'!H$76,IF(H3714=3,H3729*'CPP Detay (yüksek)'!H$94+(1-'Measured TV opt-pt'!H3729)*'CPP Detay (yüksek)'!H$76,"Girilen Rakamda Hata Var")))</f>
        <v>0</v>
      </c>
      <c r="I3717" s="243">
        <f>+IF(I3714=1,I3729*'CPP Detay Tum Ay'!I$94+(1-'Measured TV opt-pt'!I3729)*'CPP Detay Tum Ay'!I$76,IF(I3714=2,I3729*'CPP Detay (düşük)'!I$94+(1-'Measured TV opt-pt'!I3729)*'CPP Detay (düşük)'!I$76,IF(I3714=3,I3729*'CPP Detay (yüksek)'!I$94+(1-'Measured TV opt-pt'!I3729)*'CPP Detay (yüksek)'!I$76,"Girilen Rakamda Hata Var")))</f>
        <v>0</v>
      </c>
      <c r="J3717" s="243">
        <f>+IF(J3714=1,J3729*'CPP Detay Tum Ay'!J$94+(1-'Measured TV opt-pt'!J3729)*'CPP Detay Tum Ay'!J$76,IF(J3714=2,J3729*'CPP Detay (düşük)'!J$94+(1-'Measured TV opt-pt'!J3729)*'CPP Detay (düşük)'!J$76,IF(J3714=3,J3729*'CPP Detay (yüksek)'!J$94+(1-'Measured TV opt-pt'!J3729)*'CPP Detay (yüksek)'!J$76,"Girilen Rakamda Hata Var")))</f>
        <v>0</v>
      </c>
      <c r="K3717" s="243">
        <f>+IF(K3714=1,K3729*'CPP Detay Tum Ay'!K$94+(1-'Measured TV opt-pt'!K3729)*'CPP Detay Tum Ay'!K$76,IF(K3714=2,K3729*'CPP Detay (düşük)'!K$94+(1-'Measured TV opt-pt'!K3729)*'CPP Detay (düşük)'!K$76,IF(K3714=3,K3729*'CPP Detay (yüksek)'!K$94+(1-'Measured TV opt-pt'!K3729)*'CPP Detay (yüksek)'!K$76,"Girilen Rakamda Hata Var")))</f>
        <v>0</v>
      </c>
      <c r="L3717" s="257">
        <f>+IF(L3714=1,L3729*'CPP Detay Tum Ay'!L$94+(1-'Measured TV opt-pt'!L3729)*'CPP Detay Tum Ay'!L$76,IF(L3714=2,L3729*'CPP Detay (düşük)'!L$94+(1-'Measured TV opt-pt'!L3729)*'CPP Detay (düşük)'!L$76,IF(L3714=3,L3729*'CPP Detay (yüksek)'!L$94+(1-'Measured TV opt-pt'!L3729)*'CPP Detay (yüksek)'!L$76,"Girilen Rakamda Hata Var")))</f>
        <v>0</v>
      </c>
      <c r="M3717" s="257">
        <f>+IF(M3714=1,M3729*'CPP Detay Tum Ay'!M$94+(1-'Measured TV opt-pt'!M3729)*'CPP Detay Tum Ay'!M$76,IF(M3714=2,M3729*'CPP Detay (düşük)'!M$94+(1-'Measured TV opt-pt'!M3729)*'CPP Detay (düşük)'!M$76,IF(M3714=3,M3729*'CPP Detay (yüksek)'!M$94+(1-'Measured TV opt-pt'!M3729)*'CPP Detay (yüksek)'!M$76,"Girilen Rakamda Hata Var")))</f>
        <v>0</v>
      </c>
      <c r="N3717" s="257">
        <f>+IF(N3714=1,N3729*'CPP Detay Tum Ay'!N$94+(1-'Measured TV opt-pt'!N3729)*'CPP Detay Tum Ay'!N$76,IF(N3714=2,N3729*'CPP Detay (düşük)'!N$94+(1-'Measured TV opt-pt'!N3729)*'CPP Detay (düşük)'!N$76,IF(N3714=3,N3729*'CPP Detay (yüksek)'!N$94+(1-'Measured TV opt-pt'!N3729)*'CPP Detay (yüksek)'!N$76,"Girilen Rakamda Hata Var")))</f>
        <v>0</v>
      </c>
      <c r="O3717" s="258">
        <f>+IF(O3714=1,O3729*'CPP Detay Tum Ay'!O$94+(1-'Measured TV opt-pt'!O3729)*'CPP Detay Tum Ay'!O$76,IF(O3714=2,O3729*'CPP Detay (düşük)'!O$94+(1-'Measured TV opt-pt'!O3729)*'CPP Detay (düşük)'!O$76,IF(O3714=3,O3729*'CPP Detay (yüksek)'!O$94+(1-'Measured TV opt-pt'!O3729)*'CPP Detay (yüksek)'!O$76,"Girilen Rakamda Hata Var")))</f>
        <v>0</v>
      </c>
      <c r="P3717" s="244"/>
    </row>
    <row r="3718" spans="1:41" x14ac:dyDescent="0.25">
      <c r="A3718" s="193" t="s">
        <v>119</v>
      </c>
      <c r="B3718" s="376"/>
      <c r="C3718" s="77" t="s">
        <v>195</v>
      </c>
      <c r="D3718" s="243">
        <f>+IF(D3714=1,D3730*'CPP Detay Tum Ay'!D$150+(1-'Measured TV opt-pt'!D3730)*'CPP Detay Tum Ay'!D$132,IF(D3714=2,D3730*'CPP Detay (düşük)'!D$150+(1-'Measured TV opt-pt'!D3730)*'CPP Detay (düşük)'!D$132,IF(D3714=3,D3730*'CPP Detay (yüksek)'!D$150+(1-'Measured TV opt-pt'!D3730)*'CPP Detay (yüksek)'!D$132,"Girilen Rakamda Hata Var")))</f>
        <v>21.455947566582893</v>
      </c>
      <c r="E3718" s="243">
        <f>+IF(E3714=1,E3730*'CPP Detay Tum Ay'!E$150+(1-'Measured TV opt-pt'!E3730)*'CPP Detay Tum Ay'!E$132,IF(E3714=2,E3730*'CPP Detay (düşük)'!E$150+(1-'Measured TV opt-pt'!E3730)*'CPP Detay (düşük)'!E$132,IF(E3714=3,E3730*'CPP Detay (yüksek)'!E$150+(1-'Measured TV opt-pt'!E3730)*'CPP Detay (yüksek)'!E$132,"Girilen Rakamda Hata Var")))</f>
        <v>22.558651343629457</v>
      </c>
      <c r="F3718" s="243">
        <f>+IF(F3714=1,F3730*'CPP Detay Tum Ay'!F$150+(1-'Measured TV opt-pt'!F3730)*'CPP Detay Tum Ay'!F$132,IF(F3714=2,F3730*'CPP Detay (düşük)'!F$150+(1-'Measured TV opt-pt'!F3730)*'CPP Detay (düşük)'!F$132,IF(F3714=3,F3730*'CPP Detay (yüksek)'!F$150+(1-'Measured TV opt-pt'!F3730)*'CPP Detay (yüksek)'!F$132,"Girilen Rakamda Hata Var")))</f>
        <v>25.413849074922503</v>
      </c>
      <c r="G3718" s="243">
        <f>+IF(G3714=1,G3730*'CPP Detay Tum Ay'!G$150+(1-'Measured TV opt-pt'!G3730)*'CPP Detay Tum Ay'!G$132,IF(G3714=2,G3730*'CPP Detay (düşük)'!G$150+(1-'Measured TV opt-pt'!G3730)*'CPP Detay (düşük)'!G$132,IF(G3714=3,G3730*'CPP Detay (yüksek)'!G$150+(1-'Measured TV opt-pt'!G3730)*'CPP Detay (yüksek)'!G$132,"Girilen Rakamda Hata Var")))</f>
        <v>33.839965851120105</v>
      </c>
      <c r="H3718" s="243">
        <f>+IF(H3714=1,H3730*'CPP Detay Tum Ay'!H$150+(1-'Measured TV opt-pt'!H3730)*'CPP Detay Tum Ay'!H$132,IF(H3714=2,H3730*'CPP Detay (düşük)'!H$150+(1-'Measured TV opt-pt'!H3730)*'CPP Detay (düşük)'!H$132,IF(H3714=3,H3730*'CPP Detay (yüksek)'!H$150+(1-'Measured TV opt-pt'!H3730)*'CPP Detay (yüksek)'!H$132,"Girilen Rakamda Hata Var")))</f>
        <v>37.290668258648957</v>
      </c>
      <c r="I3718" s="243">
        <f>+IF(I3714=1,I3730*'CPP Detay Tum Ay'!I$150+(1-'Measured TV opt-pt'!I3730)*'CPP Detay Tum Ay'!I$132,IF(I3714=2,I3730*'CPP Detay (düşük)'!I$150+(1-'Measured TV opt-pt'!I3730)*'CPP Detay (düşük)'!I$132,IF(I3714=3,I3730*'CPP Detay (yüksek)'!I$150+(1-'Measured TV opt-pt'!I3730)*'CPP Detay (yüksek)'!I$132,"Girilen Rakamda Hata Var")))</f>
        <v>34.994626545893723</v>
      </c>
      <c r="J3718" s="243">
        <f>+IF(J3714=1,J3730*'CPP Detay Tum Ay'!J$150+(1-'Measured TV opt-pt'!J3730)*'CPP Detay Tum Ay'!J$132,IF(J3714=2,J3730*'CPP Detay (düşük)'!J$150+(1-'Measured TV opt-pt'!J3730)*'CPP Detay (düşük)'!J$132,IF(J3714=3,J3730*'CPP Detay (yüksek)'!J$150+(1-'Measured TV opt-pt'!J3730)*'CPP Detay (yüksek)'!J$132,"Girilen Rakamda Hata Var")))</f>
        <v>23.939642460175019</v>
      </c>
      <c r="K3718" s="243">
        <f>+IF(K3714=1,K3730*'CPP Detay Tum Ay'!K$150+(1-'Measured TV opt-pt'!K3730)*'CPP Detay Tum Ay'!K$132,IF(K3714=2,K3730*'CPP Detay (düşük)'!K$150+(1-'Measured TV opt-pt'!K3730)*'CPP Detay (düşük)'!K$132,IF(K3714=3,K3730*'CPP Detay (yüksek)'!K$150+(1-'Measured TV opt-pt'!K3730)*'CPP Detay (yüksek)'!K$132,"Girilen Rakamda Hata Var")))</f>
        <v>18.710514023581119</v>
      </c>
      <c r="L3718" s="257">
        <f>+IF(L3714=1,L3730*'CPP Detay Tum Ay'!L$150+(1-'Measured TV opt-pt'!L3730)*'CPP Detay Tum Ay'!L$132,IF(L3714=2,L3730*'CPP Detay (düşük)'!L$150+(1-'Measured TV opt-pt'!L3730)*'CPP Detay (düşük)'!L$132,IF(L3714=3,L3730*'CPP Detay (yüksek)'!L$150+(1-'Measured TV opt-pt'!L3730)*'CPP Detay (yüksek)'!L$132,"Girilen Rakamda Hata Var")))</f>
        <v>28.667122886318325</v>
      </c>
      <c r="M3718" s="257">
        <f>+IF(M3714=1,M3730*'CPP Detay Tum Ay'!M$150+(1-'Measured TV opt-pt'!M3730)*'CPP Detay Tum Ay'!M$132,IF(M3714=2,M3730*'CPP Detay (düşük)'!M$150+(1-'Measured TV opt-pt'!M3730)*'CPP Detay (düşük)'!M$132,IF(M3714=3,M3730*'CPP Detay (yüksek)'!M$150+(1-'Measured TV opt-pt'!M3730)*'CPP Detay (yüksek)'!M$132,"Girilen Rakamda Hata Var")))</f>
        <v>33.97972573078421</v>
      </c>
      <c r="N3718" s="257">
        <f>+IF(N3714=1,N3730*'CPP Detay Tum Ay'!N$150+(1-'Measured TV opt-pt'!N3730)*'CPP Detay Tum Ay'!N$132,IF(N3714=2,N3730*'CPP Detay (düşük)'!N$150+(1-'Measured TV opt-pt'!N3730)*'CPP Detay (düşük)'!N$132,IF(N3714=3,N3730*'CPP Detay (yüksek)'!N$150+(1-'Measured TV opt-pt'!N3730)*'CPP Detay (yüksek)'!N$132,"Girilen Rakamda Hata Var")))</f>
        <v>34.038838921883048</v>
      </c>
      <c r="O3718" s="258">
        <f>+IF(O3714=1,O3730*'CPP Detay Tum Ay'!O$150+(1-'Measured TV opt-pt'!O3730)*'CPP Detay Tum Ay'!O$132,IF(O3714=2,O3730*'CPP Detay (düşük)'!O$150+(1-'Measured TV opt-pt'!O3730)*'CPP Detay (düşük)'!O$132,IF(O3714=3,O3730*'CPP Detay (yüksek)'!O$150+(1-'Measured TV opt-pt'!O3730)*'CPP Detay (yüksek)'!O$132,"Girilen Rakamda Hata Var")))</f>
        <v>29.739915794147844</v>
      </c>
      <c r="P3718" s="244"/>
    </row>
    <row r="3719" spans="1:41" x14ac:dyDescent="0.25">
      <c r="A3719" s="193" t="s">
        <v>119</v>
      </c>
      <c r="B3719" s="376"/>
      <c r="C3719" s="77" t="s">
        <v>193</v>
      </c>
      <c r="D3719" s="243">
        <f>+IF(D3714=1,D3731*'CPP Detay Tum Ay'!D$206+(1-'Measured TV opt-pt'!D3731)*'CPP Detay Tum Ay'!D$188,IF(D3714=2,D3731*'CPP Detay (düşük)'!D$206+(1-'Measured TV opt-pt'!D3731)*'CPP Detay (düşük)'!D$188,IF(D3714=3,D3731*'CPP Detay (yüksek)'!D$206+(1-'Measured TV opt-pt'!D3731)*'CPP Detay (yüksek)'!D$188,"Girilen Rakamda Hata Var")))</f>
        <v>13.36994401568826</v>
      </c>
      <c r="E3719" s="243">
        <f>+IF(E3714=1,E3731*'CPP Detay Tum Ay'!E$206+(1-'Measured TV opt-pt'!E3731)*'CPP Detay Tum Ay'!E$188,IF(E3714=2,E3731*'CPP Detay (düşük)'!E$206+(1-'Measured TV opt-pt'!E3731)*'CPP Detay (düşük)'!E$188,IF(E3714=3,E3731*'CPP Detay (yüksek)'!E$206+(1-'Measured TV opt-pt'!E3731)*'CPP Detay (yüksek)'!E$188,"Girilen Rakamda Hata Var")))</f>
        <v>13.088165237706932</v>
      </c>
      <c r="F3719" s="243">
        <f>+IF(F3714=1,F3731*'CPP Detay Tum Ay'!F$206+(1-'Measured TV opt-pt'!F3731)*'CPP Detay Tum Ay'!F$188,IF(F3714=2,F3731*'CPP Detay (düşük)'!F$206+(1-'Measured TV opt-pt'!F3731)*'CPP Detay (düşük)'!F$188,IF(F3714=3,F3731*'CPP Detay (yüksek)'!F$206+(1-'Measured TV opt-pt'!F3731)*'CPP Detay (yüksek)'!F$188,"Girilen Rakamda Hata Var")))</f>
        <v>19.444488262487042</v>
      </c>
      <c r="G3719" s="243">
        <f>+IF(G3714=1,G3731*'CPP Detay Tum Ay'!G$206+(1-'Measured TV opt-pt'!G3731)*'CPP Detay Tum Ay'!G$188,IF(G3714=2,G3731*'CPP Detay (düşük)'!G$206+(1-'Measured TV opt-pt'!G3731)*'CPP Detay (düşük)'!G$188,IF(G3714=3,G3731*'CPP Detay (yüksek)'!G$206+(1-'Measured TV opt-pt'!G3731)*'CPP Detay (yüksek)'!G$188,"Girilen Rakamda Hata Var")))</f>
        <v>32.808944448398805</v>
      </c>
      <c r="H3719" s="243">
        <f>+IF(H3714=1,H3731*'CPP Detay Tum Ay'!H$206+(1-'Measured TV opt-pt'!H3731)*'CPP Detay Tum Ay'!H$188,IF(H3714=2,H3731*'CPP Detay (düşük)'!H$206+(1-'Measured TV opt-pt'!H3731)*'CPP Detay (düşük)'!H$188,IF(H3714=3,H3731*'CPP Detay (yüksek)'!H$206+(1-'Measured TV opt-pt'!H3731)*'CPP Detay (yüksek)'!H$188,"Girilen Rakamda Hata Var")))</f>
        <v>36.322529448761351</v>
      </c>
      <c r="I3719" s="243">
        <f>+IF(I3714=1,I3731*'CPP Detay Tum Ay'!I$206+(1-'Measured TV opt-pt'!I3731)*'CPP Detay Tum Ay'!I$188,IF(I3714=2,I3731*'CPP Detay (düşük)'!I$206+(1-'Measured TV opt-pt'!I3731)*'CPP Detay (düşük)'!I$188,IF(I3714=3,I3731*'CPP Detay (yüksek)'!I$206+(1-'Measured TV opt-pt'!I3731)*'CPP Detay (yüksek)'!I$188,"Girilen Rakamda Hata Var")))</f>
        <v>34.321753917003207</v>
      </c>
      <c r="J3719" s="243">
        <f>+IF(J3714=1,J3731*'CPP Detay Tum Ay'!J$206+(1-'Measured TV opt-pt'!J3731)*'CPP Detay Tum Ay'!J$188,IF(J3714=2,J3731*'CPP Detay (düşük)'!J$206+(1-'Measured TV opt-pt'!J3731)*'CPP Detay (düşük)'!J$188,IF(J3714=3,J3731*'CPP Detay (yüksek)'!J$206+(1-'Measured TV opt-pt'!J3731)*'CPP Detay (yüksek)'!J$188,"Girilen Rakamda Hata Var")))</f>
        <v>23.469373990800939</v>
      </c>
      <c r="K3719" s="243">
        <f>+IF(K3714=1,K3731*'CPP Detay Tum Ay'!K$206+(1-'Measured TV opt-pt'!K3731)*'CPP Detay Tum Ay'!K$188,IF(K3714=2,K3731*'CPP Detay (düşük)'!K$206+(1-'Measured TV opt-pt'!K3731)*'CPP Detay (düşük)'!K$188,IF(K3714=3,K3731*'CPP Detay (yüksek)'!K$206+(1-'Measured TV opt-pt'!K3731)*'CPP Detay (yüksek)'!K$188,"Girilen Rakamda Hata Var")))</f>
        <v>18.223699486586575</v>
      </c>
      <c r="L3719" s="257">
        <f>+IF(L3714=1,L3731*'CPP Detay Tum Ay'!L$206+(1-'Measured TV opt-pt'!L3731)*'CPP Detay Tum Ay'!L$188,IF(L3714=2,L3731*'CPP Detay (düşük)'!L$206+(1-'Measured TV opt-pt'!L3731)*'CPP Detay (düşük)'!L$188,IF(L3714=3,L3731*'CPP Detay (yüksek)'!L$206+(1-'Measured TV opt-pt'!L3731)*'CPP Detay (yüksek)'!L$188,"Girilen Rakamda Hata Var")))</f>
        <v>35.809513726020015</v>
      </c>
      <c r="M3719" s="257">
        <f>+IF(M3714=1,M3731*'CPP Detay Tum Ay'!M$206+(1-'Measured TV opt-pt'!M3731)*'CPP Detay Tum Ay'!M$188,IF(M3714=2,M3731*'CPP Detay (düşük)'!M$206+(1-'Measured TV opt-pt'!M3731)*'CPP Detay (düşük)'!M$188,IF(M3714=3,M3731*'CPP Detay (yüksek)'!M$206+(1-'Measured TV opt-pt'!M3731)*'CPP Detay (yüksek)'!M$188,"Girilen Rakamda Hata Var")))</f>
        <v>38.478373479269735</v>
      </c>
      <c r="N3719" s="257">
        <f>+IF(N3714=1,N3731*'CPP Detay Tum Ay'!N$206+(1-'Measured TV opt-pt'!N3731)*'CPP Detay Tum Ay'!N$188,IF(N3714=2,N3731*'CPP Detay (düşük)'!N$206+(1-'Measured TV opt-pt'!N3731)*'CPP Detay (düşük)'!N$188,IF(N3714=3,N3731*'CPP Detay (yüksek)'!N$206+(1-'Measured TV opt-pt'!N3731)*'CPP Detay (yüksek)'!N$188,"Girilen Rakamda Hata Var")))</f>
        <v>37.708155535043716</v>
      </c>
      <c r="O3719" s="258">
        <f>+IF(O3714=1,O3731*'CPP Detay Tum Ay'!O$206+(1-'Measured TV opt-pt'!O3731)*'CPP Detay Tum Ay'!O$188,IF(O3714=2,O3731*'CPP Detay (düşük)'!O$206+(1-'Measured TV opt-pt'!O3731)*'CPP Detay (düşük)'!O$188,IF(O3714=3,O3731*'CPP Detay (yüksek)'!O$206+(1-'Measured TV opt-pt'!O3731)*'CPP Detay (yüksek)'!O$188,"Girilen Rakamda Hata Var")))</f>
        <v>0</v>
      </c>
      <c r="P3719" s="244"/>
    </row>
    <row r="3720" spans="1:41" ht="15.75" thickBot="1" x14ac:dyDescent="0.3">
      <c r="A3720" s="193" t="s">
        <v>119</v>
      </c>
      <c r="B3720" s="376"/>
      <c r="C3720" s="96" t="s">
        <v>229</v>
      </c>
      <c r="D3720" s="243">
        <f>+IF(D3714=1,D3732*'CPP Detay Tum Ay'!D$262+(1-'Measured TV opt-pt'!D3732)*'CPP Detay Tum Ay'!D$244,IF(D3714=2,D3732*'CPP Detay (düşük)'!D$262+(1-'Measured TV opt-pt'!D3732)*'CPP Detay (düşük)'!D$244,IF(D3714=3,D3732*'CPP Detay (yüksek)'!D$262+(1-'Measured TV opt-pt'!D3732)*'CPP Detay (yüksek)'!D$244,"Girilen Rakamda Hata Var")))</f>
        <v>0</v>
      </c>
      <c r="E3720" s="163">
        <f>+IF(E3714=1,E3732*'CPP Detay Tum Ay'!E$262+(1-'Measured TV opt-pt'!E3732)*'CPP Detay Tum Ay'!E$244,IF(E3714=2,E3732*'CPP Detay (düşük)'!E$262+(1-'Measured TV opt-pt'!E3732)*'CPP Detay (düşük)'!E$244,IF(E3714=3,E3732*'CPP Detay (yüksek)'!E$262+(1-'Measured TV opt-pt'!E3732)*'CPP Detay (yüksek)'!E$244,"Girilen Rakamda Hata Var")))</f>
        <v>0</v>
      </c>
      <c r="F3720" s="163">
        <f>+IF(F3714=1,F3732*'CPP Detay Tum Ay'!F$262+(1-'Measured TV opt-pt'!F3732)*'CPP Detay Tum Ay'!F$244,IF(F3714=2,F3732*'CPP Detay (düşük)'!F$262+(1-'Measured TV opt-pt'!F3732)*'CPP Detay (düşük)'!F$244,IF(F3714=3,F3732*'CPP Detay (yüksek)'!F$262+(1-'Measured TV opt-pt'!F3732)*'CPP Detay (yüksek)'!F$244,"Girilen Rakamda Hata Var")))</f>
        <v>0</v>
      </c>
      <c r="G3720" s="163">
        <f>+IF(G3714=1,G3732*'CPP Detay Tum Ay'!G$262+(1-'Measured TV opt-pt'!G3732)*'CPP Detay Tum Ay'!G$244,IF(G3714=2,G3732*'CPP Detay (düşük)'!G$262+(1-'Measured TV opt-pt'!G3732)*'CPP Detay (düşük)'!G$244,IF(G3714=3,G3732*'CPP Detay (yüksek)'!G$262+(1-'Measured TV opt-pt'!G3732)*'CPP Detay (yüksek)'!G$244,"Girilen Rakamda Hata Var")))</f>
        <v>0</v>
      </c>
      <c r="H3720" s="163">
        <f>+IF(H3714=1,H3732*'CPP Detay Tum Ay'!H$262+(1-'Measured TV opt-pt'!H3732)*'CPP Detay Tum Ay'!H$244,IF(H3714=2,H3732*'CPP Detay (düşük)'!H$262+(1-'Measured TV opt-pt'!H3732)*'CPP Detay (düşük)'!H$244,IF(H3714=3,H3732*'CPP Detay (yüksek)'!H$262+(1-'Measured TV opt-pt'!H3732)*'CPP Detay (yüksek)'!H$244,"Girilen Rakamda Hata Var")))</f>
        <v>0</v>
      </c>
      <c r="I3720" s="163">
        <f>+IF(I3714=1,I3732*'CPP Detay Tum Ay'!I$262+(1-'Measured TV opt-pt'!I3732)*'CPP Detay Tum Ay'!I$244,IF(I3714=2,I3732*'CPP Detay (düşük)'!I$262+(1-'Measured TV opt-pt'!I3732)*'CPP Detay (düşük)'!I$244,IF(I3714=3,I3732*'CPP Detay (yüksek)'!I$262+(1-'Measured TV opt-pt'!I3732)*'CPP Detay (yüksek)'!I$244,"Girilen Rakamda Hata Var")))</f>
        <v>0</v>
      </c>
      <c r="J3720" s="163">
        <f>+IF(J3714=1,J3732*'CPP Detay Tum Ay'!J$262+(1-'Measured TV opt-pt'!J3732)*'CPP Detay Tum Ay'!J$244,IF(J3714=2,J3732*'CPP Detay (düşük)'!J$262+(1-'Measured TV opt-pt'!J3732)*'CPP Detay (düşük)'!J$244,IF(J3714=3,J3732*'CPP Detay (yüksek)'!J$262+(1-'Measured TV opt-pt'!J3732)*'CPP Detay (yüksek)'!J$244,"Girilen Rakamda Hata Var")))</f>
        <v>0</v>
      </c>
      <c r="K3720" s="163">
        <f>+IF(K3714=1,K3732*'CPP Detay Tum Ay'!K$262+(1-'Measured TV opt-pt'!K3732)*'CPP Detay Tum Ay'!K$244,IF(K3714=2,K3732*'CPP Detay (düşük)'!K$262+(1-'Measured TV opt-pt'!K3732)*'CPP Detay (düşük)'!K$244,IF(K3714=3,K3732*'CPP Detay (yüksek)'!K$262+(1-'Measured TV opt-pt'!K3732)*'CPP Detay (yüksek)'!K$244,"Girilen Rakamda Hata Var")))</f>
        <v>0</v>
      </c>
      <c r="L3720" s="163">
        <f>+IF(L3714=1,L3732*'CPP Detay Tum Ay'!L$262+(1-'Measured TV opt-pt'!L3732)*'CPP Detay Tum Ay'!L$244,IF(L3714=2,L3732*'CPP Detay (düşük)'!L$262+(1-'Measured TV opt-pt'!L3732)*'CPP Detay (düşük)'!L$244,IF(L3714=3,L3732*'CPP Detay (yüksek)'!L$262+(1-'Measured TV opt-pt'!L3732)*'CPP Detay (yüksek)'!L$244,"Girilen Rakamda Hata Var")))</f>
        <v>0</v>
      </c>
      <c r="M3720" s="163">
        <f>+IF(M3714=1,M3732*'CPP Detay Tum Ay'!M$262+(1-'Measured TV opt-pt'!M3732)*'CPP Detay Tum Ay'!M$244,IF(M3714=2,M3732*'CPP Detay (düşük)'!M$262+(1-'Measured TV opt-pt'!M3732)*'CPP Detay (düşük)'!M$244,IF(M3714=3,M3732*'CPP Detay (yüksek)'!M$262+(1-'Measured TV opt-pt'!M3732)*'CPP Detay (yüksek)'!M$244,"Girilen Rakamda Hata Var")))</f>
        <v>0</v>
      </c>
      <c r="N3720" s="163">
        <f>+IF(N3714=1,N3732*'CPP Detay Tum Ay'!N$262+(1-'Measured TV opt-pt'!N3732)*'CPP Detay Tum Ay'!N$244,IF(N3714=2,N3732*'CPP Detay (düşük)'!N$262+(1-'Measured TV opt-pt'!N3732)*'CPP Detay (düşük)'!N$244,IF(N3714=3,N3732*'CPP Detay (yüksek)'!N$262+(1-'Measured TV opt-pt'!N3732)*'CPP Detay (yüksek)'!N$244,"Girilen Rakamda Hata Var")))</f>
        <v>0</v>
      </c>
      <c r="O3720" s="164">
        <f>+IF(O3714=1,O3732*'CPP Detay Tum Ay'!O$262+(1-'Measured TV opt-pt'!O3732)*'CPP Detay Tum Ay'!O$244,IF(O3714=2,O3732*'CPP Detay (düşük)'!O$262+(1-'Measured TV opt-pt'!O3732)*'CPP Detay (düşük)'!O$244,IF(O3714=3,O3732*'CPP Detay (yüksek)'!O$262+(1-'Measured TV opt-pt'!O3732)*'CPP Detay (yüksek)'!O$244,"Girilen Rakamda Hata Var")))</f>
        <v>0</v>
      </c>
      <c r="P3720" s="164"/>
    </row>
    <row r="3721" spans="1:41" x14ac:dyDescent="0.25">
      <c r="A3721" s="193" t="s">
        <v>119</v>
      </c>
      <c r="B3721" s="376"/>
      <c r="C3721" s="263" t="s">
        <v>16</v>
      </c>
      <c r="D3721" s="264">
        <f>+SUMPRODUCT(D3722:D3726,D3709:D3713)</f>
        <v>25.290771227041649</v>
      </c>
      <c r="E3721" s="264">
        <f t="shared" ref="E3721" si="8263">+SUMPRODUCT(E3722:E3726,E3709:E3713)</f>
        <v>25.304076039856689</v>
      </c>
      <c r="F3721" s="264">
        <f t="shared" ref="F3721" si="8264">+SUMPRODUCT(F3722:F3726,F3709:F3713)</f>
        <v>27.643309020934343</v>
      </c>
      <c r="G3721" s="264">
        <f t="shared" ref="G3721" si="8265">+SUMPRODUCT(G3722:G3726,G3709:G3713)</f>
        <v>40.514962193145486</v>
      </c>
      <c r="H3721" s="264">
        <f t="shared" ref="H3721" si="8266">+SUMPRODUCT(H3722:H3726,H3709:H3713)</f>
        <v>44.510490755207861</v>
      </c>
      <c r="I3721" s="264">
        <f t="shared" ref="I3721" si="8267">+SUMPRODUCT(I3722:I3726,I3709:I3713)</f>
        <v>41.723374651475567</v>
      </c>
      <c r="J3721" s="264">
        <f t="shared" ref="J3721:O3721" si="8268">+SUMPRODUCT(J3722:J3726,J3709:J3713)</f>
        <v>28.270486132572763</v>
      </c>
      <c r="K3721" s="264">
        <f t="shared" si="8268"/>
        <v>23.188522576025889</v>
      </c>
      <c r="L3721" s="264">
        <f t="shared" si="8268"/>
        <v>33.793772002795713</v>
      </c>
      <c r="M3721" s="264">
        <f t="shared" si="8268"/>
        <v>38.753406701847673</v>
      </c>
      <c r="N3721" s="264">
        <f t="shared" si="8268"/>
        <v>38.905610145541026</v>
      </c>
      <c r="O3721" s="265">
        <f t="shared" si="8268"/>
        <v>34.544324714946413</v>
      </c>
      <c r="P3721" s="165"/>
    </row>
    <row r="3722" spans="1:41" x14ac:dyDescent="0.25">
      <c r="A3722" s="193" t="s">
        <v>119</v>
      </c>
      <c r="B3722" s="376"/>
      <c r="C3722" s="77" t="s">
        <v>212</v>
      </c>
      <c r="D3722" s="261">
        <f>+D3716*(D3728*D3754+(1-D3728)*D3753)</f>
        <v>23.987511177043448</v>
      </c>
      <c r="E3722" s="261">
        <f t="shared" ref="E3722:O3722" si="8269">+E3716*(E3728*E3754+(1-E3728)*E3753)</f>
        <v>23.422421452525921</v>
      </c>
      <c r="F3722" s="261">
        <f t="shared" si="8269"/>
        <v>25.251150295794595</v>
      </c>
      <c r="G3722" s="261">
        <f t="shared" si="8269"/>
        <v>35.940535851557399</v>
      </c>
      <c r="H3722" s="261">
        <f t="shared" si="8269"/>
        <v>39.586489913266838</v>
      </c>
      <c r="I3722" s="261">
        <f t="shared" si="8269"/>
        <v>37.689576565212434</v>
      </c>
      <c r="J3722" s="261">
        <f t="shared" si="8269"/>
        <v>26.238346178201212</v>
      </c>
      <c r="K3722" s="261">
        <f>+K3716*(K3728*K3754+(1-K3728)*K3753)</f>
        <v>22.846721476057844</v>
      </c>
      <c r="L3722" s="261">
        <f>+L3716*(L3728*L3754+(1-L3728)*L3753)</f>
        <v>31.661889526558692</v>
      </c>
      <c r="M3722" s="261">
        <f t="shared" si="8269"/>
        <v>36.676564475400681</v>
      </c>
      <c r="N3722" s="261">
        <f t="shared" si="8269"/>
        <v>36.963594461286483</v>
      </c>
      <c r="O3722" s="262">
        <f t="shared" si="8269"/>
        <v>32.679444475197634</v>
      </c>
      <c r="P3722" s="162"/>
    </row>
    <row r="3723" spans="1:41" x14ac:dyDescent="0.25">
      <c r="A3723" s="193" t="s">
        <v>119</v>
      </c>
      <c r="B3723" s="376"/>
      <c r="C3723" s="77" t="s">
        <v>213</v>
      </c>
      <c r="D3723" s="261">
        <f>+D3717*(D3729*D3754+(1-D3729)*D3753)</f>
        <v>0</v>
      </c>
      <c r="E3723" s="261">
        <f t="shared" ref="E3723:O3723" si="8270">+E3717*(E3729*E3754+(1-E3729)*E3753)</f>
        <v>0</v>
      </c>
      <c r="F3723" s="261">
        <f t="shared" si="8270"/>
        <v>0</v>
      </c>
      <c r="G3723" s="261">
        <f t="shared" si="8270"/>
        <v>0</v>
      </c>
      <c r="H3723" s="261">
        <f t="shared" si="8270"/>
        <v>0</v>
      </c>
      <c r="I3723" s="261">
        <f t="shared" si="8270"/>
        <v>0</v>
      </c>
      <c r="J3723" s="261">
        <f t="shared" si="8270"/>
        <v>0</v>
      </c>
      <c r="K3723" s="261">
        <f t="shared" si="8270"/>
        <v>0</v>
      </c>
      <c r="L3723" s="261">
        <f t="shared" si="8270"/>
        <v>0</v>
      </c>
      <c r="M3723" s="261">
        <f t="shared" si="8270"/>
        <v>0</v>
      </c>
      <c r="N3723" s="261">
        <f t="shared" si="8270"/>
        <v>0</v>
      </c>
      <c r="O3723" s="262">
        <f t="shared" si="8270"/>
        <v>0</v>
      </c>
      <c r="P3723" s="244"/>
    </row>
    <row r="3724" spans="1:41" x14ac:dyDescent="0.25">
      <c r="A3724" s="193" t="s">
        <v>119</v>
      </c>
      <c r="B3724" s="376"/>
      <c r="C3724" s="77" t="s">
        <v>214</v>
      </c>
      <c r="D3724" s="261">
        <f>+D3718*(D3730*D3754+(1-D3730)*D3753)</f>
        <v>29.15917804211567</v>
      </c>
      <c r="E3724" s="261">
        <f t="shared" ref="E3724:O3724" si="8271">+E3718*(E3730*E3754+(1-E3730)*E3753)</f>
        <v>29.976425588125942</v>
      </c>
      <c r="F3724" s="261">
        <f t="shared" si="8271"/>
        <v>33.770474311506831</v>
      </c>
      <c r="G3724" s="261">
        <f t="shared" si="8271"/>
        <v>46.30643283636438</v>
      </c>
      <c r="H3724" s="261">
        <f t="shared" si="8271"/>
        <v>51.0283560196062</v>
      </c>
      <c r="I3724" s="261">
        <f t="shared" si="8271"/>
        <v>47.886464510939916</v>
      </c>
      <c r="J3724" s="261">
        <f t="shared" si="8271"/>
        <v>31.777057581473592</v>
      </c>
      <c r="K3724" s="261">
        <f t="shared" si="8271"/>
        <v>24.836005069641278</v>
      </c>
      <c r="L3724" s="261">
        <f t="shared" si="8271"/>
        <v>39.720982781544905</v>
      </c>
      <c r="M3724" s="261">
        <f t="shared" si="8271"/>
        <v>45.944255695863042</v>
      </c>
      <c r="N3724" s="261">
        <f t="shared" si="8271"/>
        <v>46.024183108708023</v>
      </c>
      <c r="O3724" s="262">
        <f t="shared" si="8271"/>
        <v>40.211575174130459</v>
      </c>
      <c r="P3724" s="244"/>
    </row>
    <row r="3725" spans="1:41" x14ac:dyDescent="0.25">
      <c r="A3725" s="193" t="s">
        <v>119</v>
      </c>
      <c r="B3725" s="376"/>
      <c r="C3725" s="77" t="s">
        <v>215</v>
      </c>
      <c r="D3725" s="161">
        <f>+D3719*(D3731*D3754+(1-D3731)*D3753)</f>
        <v>18.170093712093372</v>
      </c>
      <c r="E3725" s="161">
        <f t="shared" ref="E3725:O3725" si="8272">+E3719*(E3731*E3754+(1-E3731)*E3753)</f>
        <v>17.39183807386668</v>
      </c>
      <c r="F3725" s="161">
        <f t="shared" si="8272"/>
        <v>25.838258086480636</v>
      </c>
      <c r="G3725" s="161">
        <f t="shared" si="8272"/>
        <v>44.895588524404538</v>
      </c>
      <c r="H3725" s="161">
        <f t="shared" si="8272"/>
        <v>49.703559919823668</v>
      </c>
      <c r="I3725" s="161">
        <f t="shared" si="8272"/>
        <v>46.965709113779397</v>
      </c>
      <c r="J3725" s="161">
        <f t="shared" si="8272"/>
        <v>31.152831540716662</v>
      </c>
      <c r="K3725" s="161">
        <f t="shared" si="8272"/>
        <v>24.189816071651503</v>
      </c>
      <c r="L3725" s="161">
        <f t="shared" si="8272"/>
        <v>49.617434012032881</v>
      </c>
      <c r="M3725" s="161">
        <f t="shared" si="8272"/>
        <v>52.026912868542567</v>
      </c>
      <c r="N3725" s="161">
        <f t="shared" si="8272"/>
        <v>50.985495099269549</v>
      </c>
      <c r="O3725" s="162">
        <f t="shared" si="8272"/>
        <v>0</v>
      </c>
      <c r="P3725" s="244"/>
    </row>
    <row r="3726" spans="1:41" ht="15.75" thickBot="1" x14ac:dyDescent="0.3">
      <c r="A3726" s="193" t="s">
        <v>119</v>
      </c>
      <c r="B3726" s="376"/>
      <c r="C3726" s="96" t="s">
        <v>230</v>
      </c>
      <c r="D3726" s="163">
        <f>+D3720*(D3732*D3754+(1-D3732)*D3753)</f>
        <v>0</v>
      </c>
      <c r="E3726" s="163">
        <f t="shared" ref="E3726:O3726" si="8273">+E3720*(E3732*E3754+(1-E3732)*E3753)</f>
        <v>0</v>
      </c>
      <c r="F3726" s="163">
        <f t="shared" si="8273"/>
        <v>0</v>
      </c>
      <c r="G3726" s="163">
        <f t="shared" si="8273"/>
        <v>0</v>
      </c>
      <c r="H3726" s="163">
        <f t="shared" si="8273"/>
        <v>0</v>
      </c>
      <c r="I3726" s="163">
        <f t="shared" si="8273"/>
        <v>0</v>
      </c>
      <c r="J3726" s="163">
        <f t="shared" si="8273"/>
        <v>0</v>
      </c>
      <c r="K3726" s="163">
        <f t="shared" si="8273"/>
        <v>0</v>
      </c>
      <c r="L3726" s="163">
        <f t="shared" si="8273"/>
        <v>0</v>
      </c>
      <c r="M3726" s="163">
        <f t="shared" si="8273"/>
        <v>0</v>
      </c>
      <c r="N3726" s="163">
        <f t="shared" si="8273"/>
        <v>0</v>
      </c>
      <c r="O3726" s="164">
        <f t="shared" si="8273"/>
        <v>0</v>
      </c>
      <c r="P3726" s="164"/>
    </row>
    <row r="3727" spans="1:41" x14ac:dyDescent="0.25">
      <c r="A3727" s="193" t="s">
        <v>119</v>
      </c>
      <c r="B3727" s="376"/>
      <c r="C3727" s="204" t="s">
        <v>2</v>
      </c>
      <c r="D3727" s="205">
        <f>+IFERROR(SUMPRODUCT(D3728:D3732,D3734:D3738)/D3733,0)</f>
        <v>0</v>
      </c>
      <c r="E3727" s="205">
        <f t="shared" ref="E3727" si="8274">+IFERROR(SUMPRODUCT(E3728:E3732,E3734:E3738)/E3733,0)</f>
        <v>0</v>
      </c>
      <c r="F3727" s="205">
        <f t="shared" ref="F3727" si="8275">+IFERROR(SUMPRODUCT(F3728:F3732,F3734:F3738)/F3733,0)</f>
        <v>0</v>
      </c>
      <c r="G3727" s="205">
        <f t="shared" ref="G3727" si="8276">+IFERROR(SUMPRODUCT(G3728:G3732,G3734:G3738)/G3733,0)</f>
        <v>0.44999999999999996</v>
      </c>
      <c r="H3727" s="205">
        <f t="shared" ref="H3727" si="8277">+IFERROR(SUMPRODUCT(H3728:H3732,H3734:H3738)/H3733,0)</f>
        <v>0.44999999999999996</v>
      </c>
      <c r="I3727" s="205">
        <f t="shared" ref="I3727" si="8278">+IFERROR(SUMPRODUCT(I3728:I3732,I3734:I3738)/I3733,0)</f>
        <v>0</v>
      </c>
      <c r="J3727" s="205">
        <f t="shared" ref="J3727" si="8279">+IFERROR(SUMPRODUCT(J3728:J3732,J3734:J3738)/J3733,0)</f>
        <v>0.49999999999999983</v>
      </c>
      <c r="K3727" s="205">
        <f t="shared" ref="K3727" si="8280">+IFERROR(SUMPRODUCT(K3728:K3732,K3734:K3738)/K3733,0)</f>
        <v>0.49999999999999989</v>
      </c>
      <c r="L3727" s="205">
        <f>+IFERROR(SUMPRODUCT(L3728:L3732,L3734:L3738)/L3733,0)</f>
        <v>0</v>
      </c>
      <c r="M3727" s="205">
        <f t="shared" ref="M3727" si="8281">+IFERROR(SUMPRODUCT(M3728:M3732,M3734:M3738)/M3733,0)</f>
        <v>0</v>
      </c>
      <c r="N3727" s="205">
        <f t="shared" ref="N3727" si="8282">+IFERROR(SUMPRODUCT(N3728:N3732,N3734:N3738)/N3733,0)</f>
        <v>0</v>
      </c>
      <c r="O3727" s="205">
        <f t="shared" ref="O3727" si="8283">+IFERROR(SUMPRODUCT(O3728:O3732,O3734:O3738)/O3733,0)</f>
        <v>0</v>
      </c>
      <c r="P3727" s="166">
        <f>+SUMPRODUCT(D3727:O3727,D3733:O3733)/P3733</f>
        <v>0.48184245743933868</v>
      </c>
      <c r="R3727" s="192">
        <f>+D3727</f>
        <v>0</v>
      </c>
      <c r="S3727" s="192">
        <f t="shared" ref="S3727" si="8284">+E3727</f>
        <v>0</v>
      </c>
      <c r="T3727" s="192">
        <f t="shared" ref="T3727" si="8285">+F3727</f>
        <v>0</v>
      </c>
      <c r="U3727" s="192">
        <f t="shared" ref="U3727" si="8286">+G3727</f>
        <v>0.44999999999999996</v>
      </c>
      <c r="V3727" s="192">
        <f t="shared" ref="V3727" si="8287">+H3727</f>
        <v>0.44999999999999996</v>
      </c>
      <c r="W3727" s="192">
        <f t="shared" ref="W3727" si="8288">+I3727</f>
        <v>0</v>
      </c>
      <c r="X3727" s="192">
        <f t="shared" ref="X3727" si="8289">+J3727</f>
        <v>0.49999999999999983</v>
      </c>
      <c r="Y3727" s="192">
        <f t="shared" ref="Y3727" si="8290">+K3727</f>
        <v>0.49999999999999989</v>
      </c>
      <c r="Z3727" s="192">
        <f t="shared" ref="Z3727" si="8291">+L3727</f>
        <v>0</v>
      </c>
      <c r="AA3727" s="192">
        <f t="shared" ref="AA3727" si="8292">+M3727</f>
        <v>0</v>
      </c>
      <c r="AB3727" s="192">
        <f t="shared" ref="AB3727" si="8293">+N3727</f>
        <v>0</v>
      </c>
      <c r="AC3727" s="192">
        <f t="shared" ref="AC3727" si="8294">+O3727</f>
        <v>0</v>
      </c>
      <c r="AD3727" s="190">
        <f>+D3733</f>
        <v>0</v>
      </c>
      <c r="AE3727" s="190">
        <f t="shared" ref="AE3727" si="8295">+E3733</f>
        <v>0</v>
      </c>
      <c r="AF3727" s="190">
        <f t="shared" ref="AF3727" si="8296">+F3733</f>
        <v>0</v>
      </c>
      <c r="AG3727" s="190">
        <f t="shared" ref="AG3727" si="8297">+G3733</f>
        <v>518.65589761498745</v>
      </c>
      <c r="AH3727" s="190">
        <f t="shared" ref="AH3727" si="8298">+H3733</f>
        <v>473.88537742713055</v>
      </c>
      <c r="AI3727" s="190">
        <f t="shared" ref="AI3727" si="8299">+I3733</f>
        <v>0</v>
      </c>
      <c r="AJ3727" s="190">
        <f t="shared" ref="AJ3727" si="8300">+J3733</f>
        <v>697.67213493715701</v>
      </c>
      <c r="AK3727" s="190">
        <f t="shared" ref="AK3727" si="8301">+K3733</f>
        <v>1042.9242702057159</v>
      </c>
      <c r="AL3727" s="190">
        <f t="shared" ref="AL3727" si="8302">+L3733</f>
        <v>0</v>
      </c>
      <c r="AM3727" s="190">
        <f t="shared" ref="AM3727" si="8303">+M3733</f>
        <v>0</v>
      </c>
      <c r="AN3727" s="190">
        <f t="shared" ref="AN3727" si="8304">+N3733</f>
        <v>0</v>
      </c>
      <c r="AO3727" s="190">
        <f t="shared" ref="AO3727" si="8305">+O3733</f>
        <v>0</v>
      </c>
    </row>
    <row r="3728" spans="1:41" x14ac:dyDescent="0.25">
      <c r="A3728" s="193" t="s">
        <v>119</v>
      </c>
      <c r="B3728" s="376"/>
      <c r="C3728" s="178" t="s">
        <v>3</v>
      </c>
      <c r="D3728" s="179">
        <v>0.45</v>
      </c>
      <c r="E3728" s="179">
        <v>0.45</v>
      </c>
      <c r="F3728" s="179">
        <v>0.45</v>
      </c>
      <c r="G3728" s="179">
        <v>0.45</v>
      </c>
      <c r="H3728" s="179">
        <v>0.45</v>
      </c>
      <c r="I3728" s="179">
        <v>0.45</v>
      </c>
      <c r="J3728" s="179">
        <v>0.5</v>
      </c>
      <c r="K3728" s="179">
        <v>0.5</v>
      </c>
      <c r="L3728" s="179">
        <v>0.5</v>
      </c>
      <c r="M3728" s="179">
        <v>0.5</v>
      </c>
      <c r="N3728" s="179">
        <v>0.5</v>
      </c>
      <c r="O3728" s="179">
        <v>0.5</v>
      </c>
      <c r="P3728" s="180">
        <f>+SUMPRODUCT(D3728:O3728,D3734:O3734)/P3734</f>
        <v>0.48513872379730399</v>
      </c>
    </row>
    <row r="3729" spans="1:53" x14ac:dyDescent="0.25">
      <c r="A3729" s="193" t="s">
        <v>119</v>
      </c>
      <c r="B3729" s="376"/>
      <c r="C3729" s="178" t="s">
        <v>200</v>
      </c>
      <c r="D3729" s="179">
        <v>0.45</v>
      </c>
      <c r="E3729" s="179">
        <v>0.45</v>
      </c>
      <c r="F3729" s="179">
        <v>0.45</v>
      </c>
      <c r="G3729" s="179">
        <v>0.45</v>
      </c>
      <c r="H3729" s="179">
        <v>0.45</v>
      </c>
      <c r="I3729" s="179">
        <v>0.45</v>
      </c>
      <c r="J3729" s="179">
        <v>0.5</v>
      </c>
      <c r="K3729" s="179">
        <v>0.5</v>
      </c>
      <c r="L3729" s="179">
        <v>0.5</v>
      </c>
      <c r="M3729" s="179">
        <v>0.5</v>
      </c>
      <c r="N3729" s="179">
        <v>0.5</v>
      </c>
      <c r="O3729" s="179">
        <v>0.5</v>
      </c>
      <c r="P3729" s="242"/>
    </row>
    <row r="3730" spans="1:53" x14ac:dyDescent="0.25">
      <c r="A3730" s="193" t="s">
        <v>119</v>
      </c>
      <c r="B3730" s="376"/>
      <c r="C3730" s="178" t="s">
        <v>201</v>
      </c>
      <c r="D3730" s="179">
        <v>0.45</v>
      </c>
      <c r="E3730" s="179">
        <v>0.45</v>
      </c>
      <c r="F3730" s="179">
        <v>0.45</v>
      </c>
      <c r="G3730" s="179">
        <v>0.45</v>
      </c>
      <c r="H3730" s="179">
        <v>0.45</v>
      </c>
      <c r="I3730" s="179">
        <v>0.45</v>
      </c>
      <c r="J3730" s="179">
        <v>0.5</v>
      </c>
      <c r="K3730" s="179">
        <v>0.5</v>
      </c>
      <c r="L3730" s="179">
        <v>0.5</v>
      </c>
      <c r="M3730" s="179">
        <v>0.5</v>
      </c>
      <c r="N3730" s="179">
        <v>0.5</v>
      </c>
      <c r="O3730" s="179">
        <v>0.5</v>
      </c>
      <c r="P3730" s="242"/>
    </row>
    <row r="3731" spans="1:53" x14ac:dyDescent="0.25">
      <c r="A3731" s="193" t="s">
        <v>119</v>
      </c>
      <c r="B3731" s="376"/>
      <c r="C3731" s="178" t="s">
        <v>202</v>
      </c>
      <c r="D3731" s="179">
        <v>0.45</v>
      </c>
      <c r="E3731" s="179">
        <v>0.45</v>
      </c>
      <c r="F3731" s="179">
        <v>0.45</v>
      </c>
      <c r="G3731" s="179">
        <v>0.45</v>
      </c>
      <c r="H3731" s="179">
        <v>0.45</v>
      </c>
      <c r="I3731" s="179">
        <v>0.45</v>
      </c>
      <c r="J3731" s="179">
        <v>0.5</v>
      </c>
      <c r="K3731" s="179">
        <v>0.5</v>
      </c>
      <c r="L3731" s="179">
        <v>0.5</v>
      </c>
      <c r="M3731" s="179">
        <v>0.5</v>
      </c>
      <c r="N3731" s="179">
        <v>0.5</v>
      </c>
      <c r="O3731" s="179">
        <v>0.5</v>
      </c>
      <c r="P3731" s="242"/>
    </row>
    <row r="3732" spans="1:53" ht="15.75" thickBot="1" x14ac:dyDescent="0.3">
      <c r="A3732" s="193" t="s">
        <v>119</v>
      </c>
      <c r="B3732" s="376"/>
      <c r="C3732" s="280" t="s">
        <v>231</v>
      </c>
      <c r="D3732" s="179">
        <v>0.45</v>
      </c>
      <c r="E3732" s="179">
        <v>0.45</v>
      </c>
      <c r="F3732" s="179">
        <v>0.45</v>
      </c>
      <c r="G3732" s="179">
        <v>0.45</v>
      </c>
      <c r="H3732" s="179">
        <v>0.45</v>
      </c>
      <c r="I3732" s="179">
        <v>0.45</v>
      </c>
      <c r="J3732" s="179">
        <v>0.5</v>
      </c>
      <c r="K3732" s="179">
        <v>0.5</v>
      </c>
      <c r="L3732" s="179">
        <v>0.5</v>
      </c>
      <c r="M3732" s="179">
        <v>0.5</v>
      </c>
      <c r="N3732" s="179">
        <v>0.5</v>
      </c>
      <c r="O3732" s="179">
        <v>0.5</v>
      </c>
      <c r="P3732" s="182" t="e">
        <f t="shared" ref="P3732" si="8306">+SUMPRODUCT(D3732:O3732,D3738:O3738)/P3738</f>
        <v>#DIV/0!</v>
      </c>
    </row>
    <row r="3733" spans="1:53" x14ac:dyDescent="0.25">
      <c r="A3733" s="193" t="s">
        <v>119</v>
      </c>
      <c r="B3733" s="376"/>
      <c r="C3733" s="99" t="s">
        <v>239</v>
      </c>
      <c r="D3733" s="100">
        <f>+D3702/D3715/30</f>
        <v>0</v>
      </c>
      <c r="E3733" s="100">
        <f t="shared" ref="E3733:O3733" si="8307">+E3702/E3715/30</f>
        <v>0</v>
      </c>
      <c r="F3733" s="100">
        <f t="shared" si="8307"/>
        <v>0</v>
      </c>
      <c r="G3733" s="100">
        <f t="shared" si="8307"/>
        <v>518.65589761498745</v>
      </c>
      <c r="H3733" s="100">
        <f t="shared" si="8307"/>
        <v>473.88537742713055</v>
      </c>
      <c r="I3733" s="100">
        <f t="shared" si="8307"/>
        <v>0</v>
      </c>
      <c r="J3733" s="100">
        <f t="shared" si="8307"/>
        <v>697.67213493715701</v>
      </c>
      <c r="K3733" s="100">
        <f t="shared" si="8307"/>
        <v>1042.9242702057159</v>
      </c>
      <c r="L3733" s="100">
        <f t="shared" si="8307"/>
        <v>0</v>
      </c>
      <c r="M3733" s="100">
        <f t="shared" si="8307"/>
        <v>0</v>
      </c>
      <c r="N3733" s="100">
        <f t="shared" si="8307"/>
        <v>0</v>
      </c>
      <c r="O3733" s="167">
        <f t="shared" si="8307"/>
        <v>0</v>
      </c>
      <c r="P3733" s="167">
        <f>SUM(D3733:O3733)</f>
        <v>2733.137680184991</v>
      </c>
    </row>
    <row r="3734" spans="1:53" x14ac:dyDescent="0.25">
      <c r="A3734" s="193" t="s">
        <v>119</v>
      </c>
      <c r="B3734" s="376"/>
      <c r="C3734" s="86" t="s">
        <v>240</v>
      </c>
      <c r="D3734" s="87">
        <f>+D3733*D3709</f>
        <v>0</v>
      </c>
      <c r="E3734" s="87">
        <f t="shared" ref="E3734" si="8308">+E3733*E3709</f>
        <v>0</v>
      </c>
      <c r="F3734" s="87">
        <f t="shared" ref="F3734" si="8309">+F3733*F3709</f>
        <v>0</v>
      </c>
      <c r="G3734" s="87">
        <f t="shared" ref="G3734" si="8310">+G3733*G3709</f>
        <v>274.98324809062302</v>
      </c>
      <c r="H3734" s="87">
        <f t="shared" ref="H3734" si="8311">+H3733*H3709</f>
        <v>257.02431443397342</v>
      </c>
      <c r="I3734" s="87">
        <f t="shared" ref="I3734" si="8312">+I3733*I3709</f>
        <v>0</v>
      </c>
      <c r="J3734" s="87">
        <f t="shared" ref="J3734" si="8313">+J3733*J3709</f>
        <v>422.51985611039106</v>
      </c>
      <c r="K3734" s="87">
        <f t="shared" ref="K3734" si="8314">+K3733*K3709</f>
        <v>835.38468335557434</v>
      </c>
      <c r="L3734" s="87">
        <f t="shared" ref="L3734" si="8315">+L3733*L3709</f>
        <v>0</v>
      </c>
      <c r="M3734" s="87">
        <f t="shared" ref="M3734" si="8316">+M3733*M3709</f>
        <v>0</v>
      </c>
      <c r="N3734" s="87">
        <f t="shared" ref="N3734" si="8317">+N3733*N3709</f>
        <v>0</v>
      </c>
      <c r="O3734" s="159">
        <f t="shared" ref="O3734" si="8318">+O3733*O3709</f>
        <v>0</v>
      </c>
      <c r="P3734" s="159">
        <f t="shared" ref="P3734:P3744" si="8319">SUM(D3734:O3734)</f>
        <v>1789.912101990562</v>
      </c>
      <c r="AP3734" s="190">
        <f>+D3734</f>
        <v>0</v>
      </c>
      <c r="AQ3734" s="190">
        <f t="shared" ref="AQ3734:AQ3738" si="8320">+E3734</f>
        <v>0</v>
      </c>
      <c r="AR3734" s="190">
        <f t="shared" ref="AR3734:AR3738" si="8321">+F3734</f>
        <v>0</v>
      </c>
      <c r="AS3734" s="190">
        <f t="shared" ref="AS3734:AS3738" si="8322">+G3734</f>
        <v>274.98324809062302</v>
      </c>
      <c r="AT3734" s="190">
        <f t="shared" ref="AT3734:AT3738" si="8323">+H3734</f>
        <v>257.02431443397342</v>
      </c>
      <c r="AU3734" s="190">
        <f t="shared" ref="AU3734:AU3738" si="8324">+I3734</f>
        <v>0</v>
      </c>
      <c r="AV3734" s="190">
        <f t="shared" ref="AV3734:AV3738" si="8325">+J3734</f>
        <v>422.51985611039106</v>
      </c>
      <c r="AW3734" s="190">
        <f t="shared" ref="AW3734:AW3738" si="8326">+K3734</f>
        <v>835.38468335557434</v>
      </c>
      <c r="AX3734" s="190">
        <f t="shared" ref="AX3734:AX3738" si="8327">+L3734</f>
        <v>0</v>
      </c>
      <c r="AY3734" s="190">
        <f t="shared" ref="AY3734:AY3738" si="8328">+M3734</f>
        <v>0</v>
      </c>
      <c r="AZ3734" s="190">
        <f t="shared" ref="AZ3734:AZ3738" si="8329">+N3734</f>
        <v>0</v>
      </c>
      <c r="BA3734" s="190">
        <f t="shared" ref="BA3734:BA3738" si="8330">+O3734</f>
        <v>0</v>
      </c>
    </row>
    <row r="3735" spans="1:53" x14ac:dyDescent="0.25">
      <c r="A3735" s="193" t="s">
        <v>119</v>
      </c>
      <c r="B3735" s="376"/>
      <c r="C3735" s="86" t="s">
        <v>241</v>
      </c>
      <c r="D3735" s="87">
        <f>+D3733*D3710</f>
        <v>0</v>
      </c>
      <c r="E3735" s="87">
        <f t="shared" ref="E3735:O3735" si="8331">+E3733*E3710</f>
        <v>0</v>
      </c>
      <c r="F3735" s="87">
        <f t="shared" si="8331"/>
        <v>0</v>
      </c>
      <c r="G3735" s="87">
        <f t="shared" si="8331"/>
        <v>0</v>
      </c>
      <c r="H3735" s="87">
        <f t="shared" si="8331"/>
        <v>0</v>
      </c>
      <c r="I3735" s="87">
        <f t="shared" si="8331"/>
        <v>0</v>
      </c>
      <c r="J3735" s="87">
        <f t="shared" si="8331"/>
        <v>0</v>
      </c>
      <c r="K3735" s="87">
        <f t="shared" si="8331"/>
        <v>0</v>
      </c>
      <c r="L3735" s="87">
        <f t="shared" si="8331"/>
        <v>0</v>
      </c>
      <c r="M3735" s="87">
        <f t="shared" si="8331"/>
        <v>0</v>
      </c>
      <c r="N3735" s="87">
        <f t="shared" si="8331"/>
        <v>0</v>
      </c>
      <c r="O3735" s="159">
        <f t="shared" si="8331"/>
        <v>0</v>
      </c>
      <c r="P3735" s="159"/>
      <c r="AP3735" s="190">
        <f t="shared" ref="AP3735:AP3738" si="8332">+D3735</f>
        <v>0</v>
      </c>
      <c r="AQ3735" s="190">
        <f t="shared" si="8320"/>
        <v>0</v>
      </c>
      <c r="AR3735" s="190">
        <f t="shared" si="8321"/>
        <v>0</v>
      </c>
      <c r="AS3735" s="190">
        <f t="shared" si="8322"/>
        <v>0</v>
      </c>
      <c r="AT3735" s="190">
        <f t="shared" si="8323"/>
        <v>0</v>
      </c>
      <c r="AU3735" s="190">
        <f t="shared" si="8324"/>
        <v>0</v>
      </c>
      <c r="AV3735" s="190">
        <f t="shared" si="8325"/>
        <v>0</v>
      </c>
      <c r="AW3735" s="190">
        <f t="shared" si="8326"/>
        <v>0</v>
      </c>
      <c r="AX3735" s="190">
        <f t="shared" si="8327"/>
        <v>0</v>
      </c>
      <c r="AY3735" s="190">
        <f t="shared" si="8328"/>
        <v>0</v>
      </c>
      <c r="AZ3735" s="190">
        <f t="shared" si="8329"/>
        <v>0</v>
      </c>
      <c r="BA3735" s="190">
        <f t="shared" si="8330"/>
        <v>0</v>
      </c>
    </row>
    <row r="3736" spans="1:53" x14ac:dyDescent="0.25">
      <c r="A3736" s="193" t="s">
        <v>119</v>
      </c>
      <c r="B3736" s="376"/>
      <c r="C3736" s="86" t="s">
        <v>242</v>
      </c>
      <c r="D3736" s="87">
        <f>+D3733*D3711</f>
        <v>0</v>
      </c>
      <c r="E3736" s="87">
        <f t="shared" ref="E3736:O3736" si="8333">+E3733*E3711</f>
        <v>0</v>
      </c>
      <c r="F3736" s="87">
        <f t="shared" si="8333"/>
        <v>0</v>
      </c>
      <c r="G3736" s="87">
        <f t="shared" si="8333"/>
        <v>134.99135746774758</v>
      </c>
      <c r="H3736" s="87">
        <f t="shared" si="8333"/>
        <v>105.23388577269668</v>
      </c>
      <c r="I3736" s="87">
        <f t="shared" si="8333"/>
        <v>0</v>
      </c>
      <c r="J3736" s="87">
        <f t="shared" si="8333"/>
        <v>104.98692688488535</v>
      </c>
      <c r="K3736" s="87">
        <f t="shared" si="8333"/>
        <v>120.28580726587562</v>
      </c>
      <c r="L3736" s="87">
        <f t="shared" si="8333"/>
        <v>0</v>
      </c>
      <c r="M3736" s="87">
        <f t="shared" si="8333"/>
        <v>0</v>
      </c>
      <c r="N3736" s="87">
        <f t="shared" si="8333"/>
        <v>0</v>
      </c>
      <c r="O3736" s="159">
        <f t="shared" si="8333"/>
        <v>0</v>
      </c>
      <c r="P3736" s="159"/>
      <c r="AP3736" s="190">
        <f t="shared" si="8332"/>
        <v>0</v>
      </c>
      <c r="AQ3736" s="190">
        <f t="shared" si="8320"/>
        <v>0</v>
      </c>
      <c r="AR3736" s="190">
        <f t="shared" si="8321"/>
        <v>0</v>
      </c>
      <c r="AS3736" s="190">
        <f t="shared" si="8322"/>
        <v>134.99135746774758</v>
      </c>
      <c r="AT3736" s="190">
        <f t="shared" si="8323"/>
        <v>105.23388577269668</v>
      </c>
      <c r="AU3736" s="190">
        <f t="shared" si="8324"/>
        <v>0</v>
      </c>
      <c r="AV3736" s="190">
        <f t="shared" si="8325"/>
        <v>104.98692688488535</v>
      </c>
      <c r="AW3736" s="190">
        <f t="shared" si="8326"/>
        <v>120.28580726587562</v>
      </c>
      <c r="AX3736" s="190">
        <f t="shared" si="8327"/>
        <v>0</v>
      </c>
      <c r="AY3736" s="190">
        <f t="shared" si="8328"/>
        <v>0</v>
      </c>
      <c r="AZ3736" s="190">
        <f t="shared" si="8329"/>
        <v>0</v>
      </c>
      <c r="BA3736" s="190">
        <f t="shared" si="8330"/>
        <v>0</v>
      </c>
    </row>
    <row r="3737" spans="1:53" x14ac:dyDescent="0.25">
      <c r="A3737" s="193" t="s">
        <v>119</v>
      </c>
      <c r="B3737" s="376"/>
      <c r="C3737" s="86" t="s">
        <v>243</v>
      </c>
      <c r="D3737" s="87">
        <f>+D3733*D3712</f>
        <v>0</v>
      </c>
      <c r="E3737" s="87">
        <f t="shared" ref="E3737:O3737" si="8334">+E3733*E3712</f>
        <v>0</v>
      </c>
      <c r="F3737" s="87">
        <f t="shared" si="8334"/>
        <v>0</v>
      </c>
      <c r="G3737" s="87">
        <f t="shared" si="8334"/>
        <v>108.68129205661681</v>
      </c>
      <c r="H3737" s="87">
        <f t="shared" si="8334"/>
        <v>111.62717722046042</v>
      </c>
      <c r="I3737" s="87">
        <f t="shared" si="8334"/>
        <v>0</v>
      </c>
      <c r="J3737" s="87">
        <f t="shared" si="8334"/>
        <v>170.16535194188046</v>
      </c>
      <c r="K3737" s="87">
        <f t="shared" si="8334"/>
        <v>87.253779584265629</v>
      </c>
      <c r="L3737" s="87">
        <f t="shared" si="8334"/>
        <v>0</v>
      </c>
      <c r="M3737" s="87">
        <f t="shared" si="8334"/>
        <v>0</v>
      </c>
      <c r="N3737" s="87">
        <f t="shared" si="8334"/>
        <v>0</v>
      </c>
      <c r="O3737" s="159">
        <f t="shared" si="8334"/>
        <v>0</v>
      </c>
      <c r="P3737" s="159"/>
      <c r="AP3737" s="190">
        <f t="shared" si="8332"/>
        <v>0</v>
      </c>
      <c r="AQ3737" s="190">
        <f t="shared" si="8320"/>
        <v>0</v>
      </c>
      <c r="AR3737" s="190">
        <f t="shared" si="8321"/>
        <v>0</v>
      </c>
      <c r="AS3737" s="190">
        <f t="shared" si="8322"/>
        <v>108.68129205661681</v>
      </c>
      <c r="AT3737" s="190">
        <f t="shared" si="8323"/>
        <v>111.62717722046042</v>
      </c>
      <c r="AU3737" s="190">
        <f t="shared" si="8324"/>
        <v>0</v>
      </c>
      <c r="AV3737" s="190">
        <f t="shared" si="8325"/>
        <v>170.16535194188046</v>
      </c>
      <c r="AW3737" s="190">
        <f t="shared" si="8326"/>
        <v>87.253779584265629</v>
      </c>
      <c r="AX3737" s="190">
        <f t="shared" si="8327"/>
        <v>0</v>
      </c>
      <c r="AY3737" s="190">
        <f t="shared" si="8328"/>
        <v>0</v>
      </c>
      <c r="AZ3737" s="190">
        <f t="shared" si="8329"/>
        <v>0</v>
      </c>
      <c r="BA3737" s="190">
        <f t="shared" si="8330"/>
        <v>0</v>
      </c>
    </row>
    <row r="3738" spans="1:53" ht="15.75" thickBot="1" x14ac:dyDescent="0.3">
      <c r="A3738" s="193" t="s">
        <v>119</v>
      </c>
      <c r="B3738" s="376"/>
      <c r="C3738" s="96" t="s">
        <v>244</v>
      </c>
      <c r="D3738" s="251">
        <f>+D3733*D3713</f>
        <v>0</v>
      </c>
      <c r="E3738" s="251">
        <f t="shared" ref="E3738:O3738" si="8335">+E3733*E3713</f>
        <v>0</v>
      </c>
      <c r="F3738" s="251">
        <f t="shared" si="8335"/>
        <v>0</v>
      </c>
      <c r="G3738" s="251">
        <f t="shared" si="8335"/>
        <v>0</v>
      </c>
      <c r="H3738" s="251">
        <f t="shared" si="8335"/>
        <v>0</v>
      </c>
      <c r="I3738" s="251">
        <f t="shared" si="8335"/>
        <v>0</v>
      </c>
      <c r="J3738" s="251">
        <f t="shared" si="8335"/>
        <v>0</v>
      </c>
      <c r="K3738" s="251">
        <f t="shared" si="8335"/>
        <v>0</v>
      </c>
      <c r="L3738" s="251">
        <f t="shared" si="8335"/>
        <v>0</v>
      </c>
      <c r="M3738" s="251">
        <f t="shared" si="8335"/>
        <v>0</v>
      </c>
      <c r="N3738" s="251">
        <f t="shared" si="8335"/>
        <v>0</v>
      </c>
      <c r="O3738" s="251">
        <f t="shared" si="8335"/>
        <v>0</v>
      </c>
      <c r="P3738" s="169">
        <f t="shared" si="8319"/>
        <v>0</v>
      </c>
      <c r="AP3738" s="190">
        <f t="shared" si="8332"/>
        <v>0</v>
      </c>
      <c r="AQ3738" s="190">
        <f t="shared" si="8320"/>
        <v>0</v>
      </c>
      <c r="AR3738" s="190">
        <f t="shared" si="8321"/>
        <v>0</v>
      </c>
      <c r="AS3738" s="190">
        <f t="shared" si="8322"/>
        <v>0</v>
      </c>
      <c r="AT3738" s="190">
        <f t="shared" si="8323"/>
        <v>0</v>
      </c>
      <c r="AU3738" s="190">
        <f t="shared" si="8324"/>
        <v>0</v>
      </c>
      <c r="AV3738" s="190">
        <f t="shared" si="8325"/>
        <v>0</v>
      </c>
      <c r="AW3738" s="190">
        <f t="shared" si="8326"/>
        <v>0</v>
      </c>
      <c r="AX3738" s="190">
        <f t="shared" si="8327"/>
        <v>0</v>
      </c>
      <c r="AY3738" s="190">
        <f t="shared" si="8328"/>
        <v>0</v>
      </c>
      <c r="AZ3738" s="190">
        <f t="shared" si="8329"/>
        <v>0</v>
      </c>
      <c r="BA3738" s="190">
        <f t="shared" si="8330"/>
        <v>0</v>
      </c>
    </row>
    <row r="3739" spans="1:53" x14ac:dyDescent="0.25">
      <c r="A3739" s="193" t="s">
        <v>119</v>
      </c>
      <c r="B3739" s="376"/>
      <c r="C3739" s="99" t="s">
        <v>245</v>
      </c>
      <c r="D3739" s="100">
        <f>+IFERROR(D3702/D3721/30,0)</f>
        <v>0</v>
      </c>
      <c r="E3739" s="100">
        <f t="shared" ref="E3739:I3739" si="8336">+IFERROR(E3702/E3721/30,0)</f>
        <v>0</v>
      </c>
      <c r="F3739" s="100">
        <f t="shared" si="8336"/>
        <v>0</v>
      </c>
      <c r="G3739" s="100">
        <f t="shared" si="8336"/>
        <v>379.02504660195314</v>
      </c>
      <c r="H3739" s="100">
        <f t="shared" si="8336"/>
        <v>346.3075</v>
      </c>
      <c r="I3739" s="100">
        <f t="shared" si="8336"/>
        <v>0</v>
      </c>
      <c r="J3739" s="100">
        <f t="shared" ref="J3739:O3739" si="8337">+IFERROR(J3702/J3721/30,0)</f>
        <v>525.6</v>
      </c>
      <c r="K3739" s="100">
        <f t="shared" si="8337"/>
        <v>785.69999999999993</v>
      </c>
      <c r="L3739" s="100">
        <f t="shared" si="8337"/>
        <v>0</v>
      </c>
      <c r="M3739" s="100">
        <f t="shared" si="8337"/>
        <v>0</v>
      </c>
      <c r="N3739" s="100">
        <f t="shared" si="8337"/>
        <v>0</v>
      </c>
      <c r="O3739" s="167">
        <f t="shared" si="8337"/>
        <v>0</v>
      </c>
      <c r="P3739" s="167">
        <f t="shared" si="8319"/>
        <v>2036.632546601953</v>
      </c>
    </row>
    <row r="3740" spans="1:53" x14ac:dyDescent="0.25">
      <c r="A3740" s="193" t="s">
        <v>119</v>
      </c>
      <c r="B3740" s="376"/>
      <c r="C3740" s="86" t="s">
        <v>246</v>
      </c>
      <c r="D3740" s="266">
        <f t="shared" ref="D3740:O3740" si="8338">+IFERROR(D3703/D3722/30,0)</f>
        <v>0</v>
      </c>
      <c r="E3740" s="266">
        <f t="shared" si="8338"/>
        <v>0</v>
      </c>
      <c r="F3740" s="266">
        <f t="shared" si="8338"/>
        <v>0</v>
      </c>
      <c r="G3740" s="266">
        <f t="shared" si="8338"/>
        <v>200.95315391491857</v>
      </c>
      <c r="H3740" s="266">
        <f t="shared" si="8338"/>
        <v>187.82906586842356</v>
      </c>
      <c r="I3740" s="266">
        <f t="shared" si="8338"/>
        <v>0</v>
      </c>
      <c r="J3740" s="266">
        <f t="shared" si="8338"/>
        <v>318.31060071164387</v>
      </c>
      <c r="K3740" s="266">
        <f t="shared" si="8338"/>
        <v>629.34746506858824</v>
      </c>
      <c r="L3740" s="266">
        <f t="shared" si="8338"/>
        <v>0</v>
      </c>
      <c r="M3740" s="266">
        <f t="shared" si="8338"/>
        <v>0</v>
      </c>
      <c r="N3740" s="266">
        <f t="shared" si="8338"/>
        <v>0</v>
      </c>
      <c r="O3740" s="267">
        <f t="shared" si="8338"/>
        <v>0</v>
      </c>
      <c r="P3740" s="159">
        <f t="shared" si="8319"/>
        <v>1336.4402855635742</v>
      </c>
    </row>
    <row r="3741" spans="1:53" x14ac:dyDescent="0.25">
      <c r="A3741" s="193" t="s">
        <v>119</v>
      </c>
      <c r="B3741" s="376"/>
      <c r="C3741" s="86" t="s">
        <v>247</v>
      </c>
      <c r="D3741" s="266">
        <f t="shared" ref="D3741:O3741" si="8339">+IFERROR(D3704/D3723/30,0)</f>
        <v>0</v>
      </c>
      <c r="E3741" s="266">
        <f t="shared" si="8339"/>
        <v>0</v>
      </c>
      <c r="F3741" s="266">
        <f t="shared" si="8339"/>
        <v>0</v>
      </c>
      <c r="G3741" s="266">
        <f t="shared" si="8339"/>
        <v>0</v>
      </c>
      <c r="H3741" s="266">
        <f t="shared" si="8339"/>
        <v>0</v>
      </c>
      <c r="I3741" s="266">
        <f t="shared" si="8339"/>
        <v>0</v>
      </c>
      <c r="J3741" s="266">
        <f t="shared" si="8339"/>
        <v>0</v>
      </c>
      <c r="K3741" s="266">
        <f t="shared" si="8339"/>
        <v>0</v>
      </c>
      <c r="L3741" s="266">
        <f t="shared" si="8339"/>
        <v>0</v>
      </c>
      <c r="M3741" s="266">
        <f t="shared" si="8339"/>
        <v>0</v>
      </c>
      <c r="N3741" s="266">
        <f t="shared" si="8339"/>
        <v>0</v>
      </c>
      <c r="O3741" s="267">
        <f t="shared" si="8339"/>
        <v>0</v>
      </c>
      <c r="P3741" s="159">
        <f t="shared" si="8319"/>
        <v>0</v>
      </c>
    </row>
    <row r="3742" spans="1:53" x14ac:dyDescent="0.25">
      <c r="A3742" s="193" t="s">
        <v>119</v>
      </c>
      <c r="B3742" s="376"/>
      <c r="C3742" s="86" t="s">
        <v>248</v>
      </c>
      <c r="D3742" s="266">
        <f t="shared" ref="D3742:O3742" si="8340">+IFERROR(D3705/D3724/30,0)</f>
        <v>0</v>
      </c>
      <c r="E3742" s="266">
        <f t="shared" si="8340"/>
        <v>0</v>
      </c>
      <c r="F3742" s="266">
        <f t="shared" si="8340"/>
        <v>0</v>
      </c>
      <c r="G3742" s="266">
        <f t="shared" si="8340"/>
        <v>98.649424002222005</v>
      </c>
      <c r="H3742" s="266">
        <f t="shared" si="8340"/>
        <v>76.90316188925253</v>
      </c>
      <c r="I3742" s="266">
        <f t="shared" si="8340"/>
        <v>0</v>
      </c>
      <c r="J3742" s="266">
        <f t="shared" si="8340"/>
        <v>79.093210130380484</v>
      </c>
      <c r="K3742" s="266">
        <f t="shared" si="8340"/>
        <v>90.618812380458607</v>
      </c>
      <c r="L3742" s="266">
        <f t="shared" si="8340"/>
        <v>0</v>
      </c>
      <c r="M3742" s="266">
        <f t="shared" si="8340"/>
        <v>0</v>
      </c>
      <c r="N3742" s="266">
        <f t="shared" si="8340"/>
        <v>0</v>
      </c>
      <c r="O3742" s="267">
        <f t="shared" si="8340"/>
        <v>0</v>
      </c>
      <c r="P3742" s="159">
        <f t="shared" si="8319"/>
        <v>345.26460840231363</v>
      </c>
    </row>
    <row r="3743" spans="1:53" x14ac:dyDescent="0.25">
      <c r="A3743" s="193" t="s">
        <v>119</v>
      </c>
      <c r="B3743" s="376"/>
      <c r="C3743" s="86" t="s">
        <v>249</v>
      </c>
      <c r="D3743" s="87">
        <f t="shared" ref="D3743:O3743" si="8341">+IFERROR(D3706/D3725/30,0)</f>
        <v>0</v>
      </c>
      <c r="E3743" s="87">
        <f t="shared" si="8341"/>
        <v>0</v>
      </c>
      <c r="F3743" s="87">
        <f t="shared" si="8341"/>
        <v>0</v>
      </c>
      <c r="G3743" s="87">
        <f t="shared" si="8341"/>
        <v>79.4224686848125</v>
      </c>
      <c r="H3743" s="87">
        <f t="shared" si="8341"/>
        <v>81.575272242323933</v>
      </c>
      <c r="I3743" s="87">
        <f t="shared" si="8341"/>
        <v>0</v>
      </c>
      <c r="J3743" s="87">
        <f t="shared" si="8341"/>
        <v>128.19618915797548</v>
      </c>
      <c r="K3743" s="87">
        <f t="shared" si="8341"/>
        <v>65.733722550952834</v>
      </c>
      <c r="L3743" s="87">
        <f t="shared" si="8341"/>
        <v>0</v>
      </c>
      <c r="M3743" s="87">
        <f t="shared" si="8341"/>
        <v>0</v>
      </c>
      <c r="N3743" s="87">
        <f t="shared" si="8341"/>
        <v>0</v>
      </c>
      <c r="O3743" s="159">
        <f t="shared" si="8341"/>
        <v>0</v>
      </c>
      <c r="P3743" s="159">
        <f t="shared" si="8319"/>
        <v>354.92765263606475</v>
      </c>
    </row>
    <row r="3744" spans="1:53" ht="15.75" thickBot="1" x14ac:dyDescent="0.3">
      <c r="A3744" s="193" t="s">
        <v>119</v>
      </c>
      <c r="B3744" s="376"/>
      <c r="C3744" s="96" t="s">
        <v>250</v>
      </c>
      <c r="D3744" s="168">
        <f t="shared" ref="D3744:O3744" si="8342">+IFERROR(D3707/D3726/30,0)</f>
        <v>0</v>
      </c>
      <c r="E3744" s="168">
        <f t="shared" si="8342"/>
        <v>0</v>
      </c>
      <c r="F3744" s="168">
        <f t="shared" si="8342"/>
        <v>0</v>
      </c>
      <c r="G3744" s="168">
        <f t="shared" si="8342"/>
        <v>0</v>
      </c>
      <c r="H3744" s="168">
        <f t="shared" si="8342"/>
        <v>0</v>
      </c>
      <c r="I3744" s="168">
        <f t="shared" si="8342"/>
        <v>0</v>
      </c>
      <c r="J3744" s="168">
        <f t="shared" si="8342"/>
        <v>0</v>
      </c>
      <c r="K3744" s="168">
        <f t="shared" si="8342"/>
        <v>0</v>
      </c>
      <c r="L3744" s="168">
        <f t="shared" si="8342"/>
        <v>0</v>
      </c>
      <c r="M3744" s="168">
        <f t="shared" si="8342"/>
        <v>0</v>
      </c>
      <c r="N3744" s="168">
        <f t="shared" si="8342"/>
        <v>0</v>
      </c>
      <c r="O3744" s="169">
        <f t="shared" si="8342"/>
        <v>0</v>
      </c>
      <c r="P3744" s="169">
        <f t="shared" si="8319"/>
        <v>0</v>
      </c>
    </row>
    <row r="3745" spans="1:16" ht="15.75" thickBot="1" x14ac:dyDescent="0.3">
      <c r="A3745" s="193" t="s">
        <v>119</v>
      </c>
      <c r="B3745" s="376"/>
      <c r="C3745" s="183" t="s">
        <v>13</v>
      </c>
      <c r="D3745" s="72">
        <v>0</v>
      </c>
      <c r="E3745" s="72">
        <v>0</v>
      </c>
      <c r="F3745" s="72">
        <v>0</v>
      </c>
      <c r="G3745" s="72">
        <v>23.971678384353392</v>
      </c>
      <c r="H3745" s="72">
        <f>(5*0.7271)+(20*0.1925)+(30*0.0803)</f>
        <v>9.8945000000000007</v>
      </c>
      <c r="I3745" s="72">
        <v>0</v>
      </c>
      <c r="J3745" s="72">
        <v>27</v>
      </c>
      <c r="K3745" s="72">
        <v>27</v>
      </c>
      <c r="L3745" s="72"/>
      <c r="M3745" s="72">
        <v>0</v>
      </c>
      <c r="N3745" s="72">
        <v>0</v>
      </c>
      <c r="O3745" s="72">
        <v>0</v>
      </c>
      <c r="P3745" s="184"/>
    </row>
    <row r="3746" spans="1:16" x14ac:dyDescent="0.25">
      <c r="A3746" s="193" t="s">
        <v>119</v>
      </c>
      <c r="B3746" s="376"/>
      <c r="C3746" s="99" t="s">
        <v>4</v>
      </c>
      <c r="D3746" s="100" t="e">
        <f>+D3739/D3745*30</f>
        <v>#DIV/0!</v>
      </c>
      <c r="E3746" s="100" t="e">
        <f t="shared" ref="E3746" si="8343">+E3739/E3745*30</f>
        <v>#DIV/0!</v>
      </c>
      <c r="F3746" s="100" t="e">
        <f t="shared" ref="F3746" si="8344">+F3739/F3745*30</f>
        <v>#DIV/0!</v>
      </c>
      <c r="G3746" s="100">
        <f t="shared" ref="G3746" si="8345">+G3739/G3745*30</f>
        <v>474.34106263833496</v>
      </c>
      <c r="H3746" s="100">
        <f t="shared" ref="H3746" si="8346">+H3739/H3745*30</f>
        <v>1050</v>
      </c>
      <c r="I3746" s="100" t="e">
        <f t="shared" ref="I3746" si="8347">+I3739/I3745*30</f>
        <v>#DIV/0!</v>
      </c>
      <c r="J3746" s="100">
        <f t="shared" ref="J3746" si="8348">+J3739/J3745*30</f>
        <v>584</v>
      </c>
      <c r="K3746" s="100">
        <f t="shared" ref="K3746" si="8349">+K3739/K3745*30</f>
        <v>872.99999999999989</v>
      </c>
      <c r="L3746" s="100" t="e">
        <f t="shared" ref="L3746" si="8350">+L3739/L3745*30</f>
        <v>#DIV/0!</v>
      </c>
      <c r="M3746" s="100" t="e">
        <f t="shared" ref="M3746" si="8351">+M3739/M3745*30</f>
        <v>#DIV/0!</v>
      </c>
      <c r="N3746" s="100" t="e">
        <f t="shared" ref="N3746" si="8352">+N3739/N3745*30</f>
        <v>#DIV/0!</v>
      </c>
      <c r="O3746" s="167" t="e">
        <f t="shared" ref="O3746" si="8353">+O3739/O3745*30</f>
        <v>#DIV/0!</v>
      </c>
      <c r="P3746" s="167" t="e">
        <f>SUM(D3746:O3746)</f>
        <v>#DIV/0!</v>
      </c>
    </row>
    <row r="3747" spans="1:16" x14ac:dyDescent="0.25">
      <c r="A3747" s="193" t="s">
        <v>119</v>
      </c>
      <c r="B3747" s="376"/>
      <c r="C3747" s="86" t="s">
        <v>216</v>
      </c>
      <c r="D3747" s="87" t="e">
        <f>+D3740/D3745*30</f>
        <v>#DIV/0!</v>
      </c>
      <c r="E3747" s="87" t="e">
        <f t="shared" ref="E3747:O3747" si="8354">+E3740/E3745*30</f>
        <v>#DIV/0!</v>
      </c>
      <c r="F3747" s="87" t="e">
        <f t="shared" si="8354"/>
        <v>#DIV/0!</v>
      </c>
      <c r="G3747" s="87">
        <f t="shared" si="8354"/>
        <v>251.48821541767785</v>
      </c>
      <c r="H3747" s="87">
        <f t="shared" si="8354"/>
        <v>569.4953737988485</v>
      </c>
      <c r="I3747" s="87" t="e">
        <f t="shared" si="8354"/>
        <v>#DIV/0!</v>
      </c>
      <c r="J3747" s="87">
        <f t="shared" si="8354"/>
        <v>353.67844523515987</v>
      </c>
      <c r="K3747" s="87">
        <f t="shared" si="8354"/>
        <v>699.27496118732029</v>
      </c>
      <c r="L3747" s="87" t="e">
        <f t="shared" si="8354"/>
        <v>#DIV/0!</v>
      </c>
      <c r="M3747" s="87" t="e">
        <f t="shared" si="8354"/>
        <v>#DIV/0!</v>
      </c>
      <c r="N3747" s="87" t="e">
        <f t="shared" si="8354"/>
        <v>#DIV/0!</v>
      </c>
      <c r="O3747" s="159" t="e">
        <f t="shared" si="8354"/>
        <v>#DIV/0!</v>
      </c>
      <c r="P3747" s="159" t="e">
        <f t="shared" ref="P3747:P3751" si="8355">SUM(D3747:O3747)</f>
        <v>#DIV/0!</v>
      </c>
    </row>
    <row r="3748" spans="1:16" x14ac:dyDescent="0.25">
      <c r="A3748" s="193" t="s">
        <v>119</v>
      </c>
      <c r="B3748" s="376"/>
      <c r="C3748" s="86" t="s">
        <v>217</v>
      </c>
      <c r="D3748" s="87" t="e">
        <f>+D3741/D3745*30</f>
        <v>#DIV/0!</v>
      </c>
      <c r="E3748" s="87" t="e">
        <f t="shared" ref="E3748:O3748" si="8356">+E3741/E3745*30</f>
        <v>#DIV/0!</v>
      </c>
      <c r="F3748" s="87" t="e">
        <f t="shared" si="8356"/>
        <v>#DIV/0!</v>
      </c>
      <c r="G3748" s="87">
        <f t="shared" si="8356"/>
        <v>0</v>
      </c>
      <c r="H3748" s="87">
        <f t="shared" si="8356"/>
        <v>0</v>
      </c>
      <c r="I3748" s="87" t="e">
        <f t="shared" si="8356"/>
        <v>#DIV/0!</v>
      </c>
      <c r="J3748" s="87">
        <f t="shared" si="8356"/>
        <v>0</v>
      </c>
      <c r="K3748" s="87">
        <f t="shared" si="8356"/>
        <v>0</v>
      </c>
      <c r="L3748" s="87" t="e">
        <f t="shared" si="8356"/>
        <v>#DIV/0!</v>
      </c>
      <c r="M3748" s="87" t="e">
        <f t="shared" si="8356"/>
        <v>#DIV/0!</v>
      </c>
      <c r="N3748" s="87" t="e">
        <f t="shared" si="8356"/>
        <v>#DIV/0!</v>
      </c>
      <c r="O3748" s="159" t="e">
        <f t="shared" si="8356"/>
        <v>#DIV/0!</v>
      </c>
      <c r="P3748" s="159"/>
    </row>
    <row r="3749" spans="1:16" x14ac:dyDescent="0.25">
      <c r="A3749" s="193" t="s">
        <v>119</v>
      </c>
      <c r="B3749" s="376"/>
      <c r="C3749" s="86" t="s">
        <v>218</v>
      </c>
      <c r="D3749" s="87" t="e">
        <f>+D3742/D3745*30</f>
        <v>#DIV/0!</v>
      </c>
      <c r="E3749" s="87" t="e">
        <f t="shared" ref="E3749:O3749" si="8357">+E3742/E3745*30</f>
        <v>#DIV/0!</v>
      </c>
      <c r="F3749" s="87" t="e">
        <f t="shared" si="8357"/>
        <v>#DIV/0!</v>
      </c>
      <c r="G3749" s="87">
        <f t="shared" si="8357"/>
        <v>123.45746812615134</v>
      </c>
      <c r="H3749" s="87">
        <f t="shared" si="8357"/>
        <v>233.16942308126491</v>
      </c>
      <c r="I3749" s="87" t="e">
        <f t="shared" si="8357"/>
        <v>#DIV/0!</v>
      </c>
      <c r="J3749" s="87">
        <f t="shared" si="8357"/>
        <v>87.881344589311652</v>
      </c>
      <c r="K3749" s="87">
        <f t="shared" si="8357"/>
        <v>100.68756931162068</v>
      </c>
      <c r="L3749" s="87" t="e">
        <f t="shared" si="8357"/>
        <v>#DIV/0!</v>
      </c>
      <c r="M3749" s="87" t="e">
        <f t="shared" si="8357"/>
        <v>#DIV/0!</v>
      </c>
      <c r="N3749" s="87" t="e">
        <f t="shared" si="8357"/>
        <v>#DIV/0!</v>
      </c>
      <c r="O3749" s="159" t="e">
        <f t="shared" si="8357"/>
        <v>#DIV/0!</v>
      </c>
      <c r="P3749" s="159"/>
    </row>
    <row r="3750" spans="1:16" x14ac:dyDescent="0.25">
      <c r="A3750" s="193" t="s">
        <v>119</v>
      </c>
      <c r="B3750" s="376"/>
      <c r="C3750" s="86" t="s">
        <v>219</v>
      </c>
      <c r="D3750" s="87" t="e">
        <f>+D3743/D3745*30</f>
        <v>#DIV/0!</v>
      </c>
      <c r="E3750" s="87" t="e">
        <f t="shared" ref="E3750:O3750" si="8358">+E3743/E3745*30</f>
        <v>#DIV/0!</v>
      </c>
      <c r="F3750" s="87" t="e">
        <f t="shared" si="8358"/>
        <v>#DIV/0!</v>
      </c>
      <c r="G3750" s="87">
        <f t="shared" si="8358"/>
        <v>99.39537909450577</v>
      </c>
      <c r="H3750" s="87">
        <f t="shared" si="8358"/>
        <v>247.33520311988659</v>
      </c>
      <c r="I3750" s="87" t="e">
        <f t="shared" si="8358"/>
        <v>#DIV/0!</v>
      </c>
      <c r="J3750" s="87">
        <f t="shared" si="8358"/>
        <v>142.44021017552831</v>
      </c>
      <c r="K3750" s="87">
        <f t="shared" si="8358"/>
        <v>73.037469501058709</v>
      </c>
      <c r="L3750" s="87" t="e">
        <f t="shared" si="8358"/>
        <v>#DIV/0!</v>
      </c>
      <c r="M3750" s="87" t="e">
        <f t="shared" si="8358"/>
        <v>#DIV/0!</v>
      </c>
      <c r="N3750" s="87" t="e">
        <f t="shared" si="8358"/>
        <v>#DIV/0!</v>
      </c>
      <c r="O3750" s="159" t="e">
        <f t="shared" si="8358"/>
        <v>#DIV/0!</v>
      </c>
      <c r="P3750" s="159"/>
    </row>
    <row r="3751" spans="1:16" ht="15.75" thickBot="1" x14ac:dyDescent="0.3">
      <c r="A3751" s="193" t="s">
        <v>119</v>
      </c>
      <c r="B3751" s="376"/>
      <c r="C3751" s="96" t="s">
        <v>238</v>
      </c>
      <c r="D3751" s="168" t="e">
        <f>+D3744/D3745*30</f>
        <v>#DIV/0!</v>
      </c>
      <c r="E3751" s="168" t="e">
        <f t="shared" ref="E3751:O3751" si="8359">+E3744/E3745*30</f>
        <v>#DIV/0!</v>
      </c>
      <c r="F3751" s="168" t="e">
        <f t="shared" si="8359"/>
        <v>#DIV/0!</v>
      </c>
      <c r="G3751" s="168">
        <f t="shared" si="8359"/>
        <v>0</v>
      </c>
      <c r="H3751" s="168">
        <f t="shared" si="8359"/>
        <v>0</v>
      </c>
      <c r="I3751" s="168" t="e">
        <f t="shared" si="8359"/>
        <v>#DIV/0!</v>
      </c>
      <c r="J3751" s="168">
        <f t="shared" si="8359"/>
        <v>0</v>
      </c>
      <c r="K3751" s="168">
        <f t="shared" si="8359"/>
        <v>0</v>
      </c>
      <c r="L3751" s="168" t="e">
        <f t="shared" si="8359"/>
        <v>#DIV/0!</v>
      </c>
      <c r="M3751" s="168" t="e">
        <f t="shared" si="8359"/>
        <v>#DIV/0!</v>
      </c>
      <c r="N3751" s="168" t="e">
        <f t="shared" si="8359"/>
        <v>#DIV/0!</v>
      </c>
      <c r="O3751" s="169" t="e">
        <f t="shared" si="8359"/>
        <v>#DIV/0!</v>
      </c>
      <c r="P3751" s="169" t="e">
        <f t="shared" si="8355"/>
        <v>#DIV/0!</v>
      </c>
    </row>
    <row r="3752" spans="1:16" x14ac:dyDescent="0.25">
      <c r="A3752" s="193" t="s">
        <v>119</v>
      </c>
      <c r="B3752" s="376"/>
      <c r="C3752" s="76" t="s">
        <v>8</v>
      </c>
      <c r="D3752" s="170">
        <f t="shared" ref="D3752:I3752" si="8360">+D3721/D3715</f>
        <v>1.3590254148239236</v>
      </c>
      <c r="E3752" s="170">
        <f t="shared" si="8360"/>
        <v>1.3288217070916015</v>
      </c>
      <c r="F3752" s="170">
        <f t="shared" si="8360"/>
        <v>1.3288217070916011</v>
      </c>
      <c r="G3752" s="170">
        <f t="shared" si="8360"/>
        <v>1.3683947862149404</v>
      </c>
      <c r="H3752" s="170">
        <f t="shared" si="8360"/>
        <v>1.3683947862149406</v>
      </c>
      <c r="I3752" s="170">
        <f t="shared" si="8360"/>
        <v>1.3683947862149404</v>
      </c>
      <c r="J3752" s="170">
        <f t="shared" ref="J3752:O3752" si="8361">+J3721/J3715</f>
        <v>1.3273822963035713</v>
      </c>
      <c r="K3752" s="170">
        <f t="shared" si="8361"/>
        <v>1.3273822963035713</v>
      </c>
      <c r="L3752" s="170">
        <f t="shared" si="8361"/>
        <v>1.385593627203592</v>
      </c>
      <c r="M3752" s="170">
        <f t="shared" si="8361"/>
        <v>1.3521079028086291</v>
      </c>
      <c r="N3752" s="170">
        <f t="shared" si="8361"/>
        <v>1.3521079028086289</v>
      </c>
      <c r="O3752" s="171">
        <f t="shared" si="8361"/>
        <v>1.3521079028086291</v>
      </c>
      <c r="P3752" s="171"/>
    </row>
    <row r="3753" spans="1:16" x14ac:dyDescent="0.25">
      <c r="A3753" s="193" t="s">
        <v>119</v>
      </c>
      <c r="B3753" s="376"/>
      <c r="C3753" s="77" t="s">
        <v>6</v>
      </c>
      <c r="D3753" s="172">
        <f>+VLOOKUP(D3701,Conversion!$B$33:$N$71,(MATCH('Measured TV opt-pt'!D3700,butget_aylar_opt,0)+1),0)</f>
        <v>1.4212830229615727</v>
      </c>
      <c r="E3753" s="172">
        <f>+VLOOKUP(E3701,Conversion!$B$33:$N$71,(MATCH('Measured TV opt-pt'!E3700,butget_aylar_opt,0)+1),0)</f>
        <v>1.3879412224131498</v>
      </c>
      <c r="F3753" s="172">
        <f>+VLOOKUP(F3701,Conversion!$B$33:$N$71,(MATCH('Measured TV opt-pt'!F3700,butget_aylar_opt,0)+1),0)</f>
        <v>1.3879412224131498</v>
      </c>
      <c r="G3753" s="172">
        <f>+VLOOKUP(G3701,Conversion!$B$33:$N$71,(MATCH('Measured TV opt-pt'!G3700,butget_aylar_opt,0)+1),0)</f>
        <v>1.4395267054790617</v>
      </c>
      <c r="H3753" s="172">
        <f>+VLOOKUP(H3701,Conversion!$B$33:$N$71,(MATCH('Measured TV opt-pt'!H3700,butget_aylar_opt,0)+1),0)</f>
        <v>1.4395267054790617</v>
      </c>
      <c r="I3753" s="172">
        <f>+VLOOKUP(I3701,Conversion!$B$33:$N$71,(MATCH('Measured TV opt-pt'!I3700,butget_aylar_opt,0)+1),0)</f>
        <v>1.4395267054790617</v>
      </c>
      <c r="J3753" s="172">
        <f>+VLOOKUP(J3701,Conversion!$B$33:$N$71,(MATCH('Measured TV opt-pt'!J3700,butget_aylar_opt,0)+1),0)</f>
        <v>1.4020071204138036</v>
      </c>
      <c r="K3753" s="172">
        <f>+VLOOKUP(K3701,Conversion!$B$33:$N$71,(MATCH('Measured TV opt-pt'!K3700,butget_aylar_opt,0)+1),0)</f>
        <v>1.4020071204138036</v>
      </c>
      <c r="L3753" s="172">
        <f>+VLOOKUP(L3701,Conversion!$B$33:$N$71,(MATCH('Measured TV opt-pt'!L3700,butget_aylar_opt,0)+1),0)</f>
        <v>1.4574217656681872</v>
      </c>
      <c r="M3753" s="172">
        <f>+VLOOKUP(M3701,Conversion!$B$33:$N$71,(MATCH('Measured TV opt-pt'!M3700,butget_aylar_opt,0)+1),0)</f>
        <v>1.4212830229615727</v>
      </c>
      <c r="N3753" s="172">
        <f>+VLOOKUP(N3701,Conversion!$B$33:$N$71,(MATCH('Measured TV opt-pt'!N3700,butget_aylar_opt,0)+1),0)</f>
        <v>1.4212830229615727</v>
      </c>
      <c r="O3753" s="173">
        <f>+VLOOKUP(O3701,Conversion!$B$33:$N$71,(MATCH('Measured TV opt-pt'!O3700,butget_aylar_opt,0)+1),0)</f>
        <v>1.4212830229615727</v>
      </c>
      <c r="P3753" s="173"/>
    </row>
    <row r="3754" spans="1:16" ht="15.75" thickBot="1" x14ac:dyDescent="0.3">
      <c r="A3754" s="193" t="s">
        <v>119</v>
      </c>
      <c r="B3754" s="377"/>
      <c r="C3754" s="96" t="s">
        <v>7</v>
      </c>
      <c r="D3754" s="172">
        <f>+VLOOKUP(D3701,Conversion!$B$74:$N$112,(MATCH('Measured TV opt-pt'!D3700,budget_aylar_pt,0)+1),0)</f>
        <v>1.2829327826556853</v>
      </c>
      <c r="E3754" s="172">
        <f>+VLOOKUP(E3701,Conversion!$B$74:$N$112,(MATCH('Measured TV opt-pt'!E3700,budget_aylar_pt,0)+1),0)</f>
        <v>1.2565645216985974</v>
      </c>
      <c r="F3754" s="172">
        <f>+VLOOKUP(F3701,Conversion!$B$74:$N$112,(MATCH('Measured TV opt-pt'!F3700,budget_aylar_pt,0)+1),0)</f>
        <v>1.2565645216985974</v>
      </c>
      <c r="G3754" s="172">
        <f>+VLOOKUP(G3701,Conversion!$B$74:$N$112,(MATCH('Measured TV opt-pt'!G3700,budget_aylar_pt,0)+1),0)</f>
        <v>1.2814557737810139</v>
      </c>
      <c r="H3754" s="172">
        <f>+VLOOKUP(H3701,Conversion!$B$74:$N$112,(MATCH('Measured TV opt-pt'!H3700,budget_aylar_pt,0)+1),0)</f>
        <v>1.2814557737810139</v>
      </c>
      <c r="I3754" s="172">
        <f>+VLOOKUP(I3701,Conversion!$B$74:$N$112,(MATCH('Measured TV opt-pt'!I3700,budget_aylar_pt,0)+1),0)</f>
        <v>1.2814557737810139</v>
      </c>
      <c r="J3754" s="172">
        <f>+VLOOKUP(J3701,Conversion!$B$74:$N$112,(MATCH('Measured TV opt-pt'!J3700,budget_aylar_pt,0)+1),0)</f>
        <v>1.252757472193339</v>
      </c>
      <c r="K3754" s="172">
        <f>+VLOOKUP(K3701,Conversion!$B$74:$N$112,(MATCH('Measured TV opt-pt'!K3700,budget_aylar_pt,0)+1),0)</f>
        <v>1.252757472193339</v>
      </c>
      <c r="L3754" s="172">
        <f>+VLOOKUP(L3701,Conversion!$B$74:$N$112,(MATCH('Measured TV opt-pt'!L3700,budget_aylar_pt,0)+1),0)</f>
        <v>1.3137654887389967</v>
      </c>
      <c r="M3754" s="172">
        <f>+VLOOKUP(M3701,Conversion!$B$74:$N$112,(MATCH('Measured TV opt-pt'!M3700,budget_aylar_pt,0)+1),0)</f>
        <v>1.2829327826556853</v>
      </c>
      <c r="N3754" s="172">
        <f>+VLOOKUP(N3701,Conversion!$B$74:$N$112,(MATCH('Measured TV opt-pt'!N3700,budget_aylar_pt,0)+1),0)</f>
        <v>1.2829327826556853</v>
      </c>
      <c r="O3754" s="173">
        <f>+VLOOKUP(O3701,Conversion!$B$74:$N$112,(MATCH('Measured TV opt-pt'!O3700,budget_aylar_pt,0)+1),0)</f>
        <v>1.2829327826556853</v>
      </c>
      <c r="P3754" s="174"/>
    </row>
    <row r="3755" spans="1:16" ht="21.75" thickBot="1" x14ac:dyDescent="0.3">
      <c r="A3755" s="193" t="s">
        <v>119</v>
      </c>
      <c r="B3755" s="240" t="s">
        <v>126</v>
      </c>
      <c r="C3755" s="74" t="s">
        <v>107</v>
      </c>
      <c r="D3755" s="153">
        <v>1</v>
      </c>
      <c r="E3755" s="153">
        <v>2</v>
      </c>
      <c r="F3755" s="153">
        <v>3</v>
      </c>
      <c r="G3755" s="153">
        <v>4</v>
      </c>
      <c r="H3755" s="153">
        <v>5</v>
      </c>
      <c r="I3755" s="153">
        <v>6</v>
      </c>
      <c r="J3755" s="153">
        <v>7</v>
      </c>
      <c r="K3755" s="153">
        <v>8</v>
      </c>
      <c r="L3755" s="153">
        <v>9</v>
      </c>
      <c r="M3755" s="153">
        <v>10</v>
      </c>
      <c r="N3755" s="153">
        <v>11</v>
      </c>
      <c r="O3755" s="153">
        <v>12</v>
      </c>
      <c r="P3755" s="74" t="s">
        <v>127</v>
      </c>
    </row>
    <row r="3756" spans="1:16" ht="15.75" thickBot="1" x14ac:dyDescent="0.3">
      <c r="A3756" s="193" t="s">
        <v>119</v>
      </c>
      <c r="B3756" s="378" t="s">
        <v>296</v>
      </c>
      <c r="C3756" s="185" t="s">
        <v>33</v>
      </c>
      <c r="D3756" s="186" t="s">
        <v>19</v>
      </c>
      <c r="E3756" s="186" t="s">
        <v>19</v>
      </c>
      <c r="F3756" s="186" t="s">
        <v>19</v>
      </c>
      <c r="G3756" s="186" t="s">
        <v>19</v>
      </c>
      <c r="H3756" s="186" t="s">
        <v>19</v>
      </c>
      <c r="I3756" s="186" t="s">
        <v>19</v>
      </c>
      <c r="J3756" s="186" t="s">
        <v>27</v>
      </c>
      <c r="K3756" s="186" t="s">
        <v>27</v>
      </c>
      <c r="L3756" s="186" t="s">
        <v>27</v>
      </c>
      <c r="M3756" s="186" t="s">
        <v>27</v>
      </c>
      <c r="N3756" s="186" t="s">
        <v>27</v>
      </c>
      <c r="O3756" s="186" t="s">
        <v>27</v>
      </c>
      <c r="P3756" s="188" t="s">
        <v>108</v>
      </c>
    </row>
    <row r="3757" spans="1:16" x14ac:dyDescent="0.25">
      <c r="A3757" s="193" t="s">
        <v>119</v>
      </c>
      <c r="B3757" s="379"/>
      <c r="C3757" s="175" t="s">
        <v>125</v>
      </c>
      <c r="D3757" s="200"/>
      <c r="E3757" s="201"/>
      <c r="F3757" s="201"/>
      <c r="G3757" s="201"/>
      <c r="H3757" s="201"/>
      <c r="I3757" s="201"/>
      <c r="J3757" s="201">
        <v>186107.74813802121</v>
      </c>
      <c r="K3757" s="201"/>
      <c r="L3757" s="201"/>
      <c r="M3757" s="201"/>
      <c r="N3757" s="201"/>
      <c r="O3757" s="176"/>
      <c r="P3757" s="176">
        <f>SUM(D3757:O3757)</f>
        <v>186107.74813802121</v>
      </c>
    </row>
    <row r="3758" spans="1:16" x14ac:dyDescent="0.25">
      <c r="A3758" s="193" t="s">
        <v>119</v>
      </c>
      <c r="B3758" s="379"/>
      <c r="C3758" s="86" t="s">
        <v>1</v>
      </c>
      <c r="D3758" s="87">
        <f>+D3789*D3771*30</f>
        <v>0</v>
      </c>
      <c r="E3758" s="87">
        <f t="shared" ref="E3758:O3758" si="8362">+E3789*E3771*30</f>
        <v>0</v>
      </c>
      <c r="F3758" s="87">
        <f t="shared" si="8362"/>
        <v>0</v>
      </c>
      <c r="G3758" s="87">
        <f t="shared" si="8362"/>
        <v>0</v>
      </c>
      <c r="H3758" s="87">
        <f t="shared" si="8362"/>
        <v>0</v>
      </c>
      <c r="I3758" s="87">
        <f t="shared" si="8362"/>
        <v>0</v>
      </c>
      <c r="J3758" s="87">
        <f t="shared" si="8362"/>
        <v>104606.32919256788</v>
      </c>
      <c r="K3758" s="87">
        <f t="shared" si="8362"/>
        <v>0</v>
      </c>
      <c r="L3758" s="87">
        <f t="shared" si="8362"/>
        <v>0</v>
      </c>
      <c r="M3758" s="87">
        <f t="shared" si="8362"/>
        <v>0</v>
      </c>
      <c r="N3758" s="87">
        <f t="shared" si="8362"/>
        <v>0</v>
      </c>
      <c r="O3758" s="159">
        <f t="shared" si="8362"/>
        <v>0</v>
      </c>
      <c r="P3758" s="159">
        <f t="shared" ref="P3758:P3762" si="8363">SUM(D3758:O3758)</f>
        <v>104606.32919256788</v>
      </c>
    </row>
    <row r="3759" spans="1:16" x14ac:dyDescent="0.25">
      <c r="A3759" s="193" t="s">
        <v>119</v>
      </c>
      <c r="B3759" s="379"/>
      <c r="C3759" s="86" t="s">
        <v>209</v>
      </c>
      <c r="D3759" s="87">
        <f t="shared" ref="D3759:O3762" si="8364">+D3790*D3772*30</f>
        <v>0</v>
      </c>
      <c r="E3759" s="259">
        <f t="shared" si="8364"/>
        <v>0</v>
      </c>
      <c r="F3759" s="259">
        <f t="shared" si="8364"/>
        <v>0</v>
      </c>
      <c r="G3759" s="259">
        <f t="shared" si="8364"/>
        <v>0</v>
      </c>
      <c r="H3759" s="259">
        <f t="shared" si="8364"/>
        <v>0</v>
      </c>
      <c r="I3759" s="259">
        <f t="shared" si="8364"/>
        <v>0</v>
      </c>
      <c r="J3759" s="259">
        <f t="shared" si="8364"/>
        <v>0</v>
      </c>
      <c r="K3759" s="259">
        <f t="shared" si="8364"/>
        <v>0</v>
      </c>
      <c r="L3759" s="259">
        <f t="shared" si="8364"/>
        <v>0</v>
      </c>
      <c r="M3759" s="259">
        <f t="shared" si="8364"/>
        <v>0</v>
      </c>
      <c r="N3759" s="259">
        <f t="shared" si="8364"/>
        <v>0</v>
      </c>
      <c r="O3759" s="260">
        <f t="shared" si="8364"/>
        <v>0</v>
      </c>
      <c r="P3759" s="260"/>
    </row>
    <row r="3760" spans="1:16" x14ac:dyDescent="0.25">
      <c r="A3760" s="193" t="s">
        <v>119</v>
      </c>
      <c r="B3760" s="379"/>
      <c r="C3760" s="86" t="s">
        <v>210</v>
      </c>
      <c r="D3760" s="87">
        <f t="shared" si="8364"/>
        <v>0</v>
      </c>
      <c r="E3760" s="259">
        <f t="shared" si="8364"/>
        <v>0</v>
      </c>
      <c r="F3760" s="259">
        <f t="shared" si="8364"/>
        <v>0</v>
      </c>
      <c r="G3760" s="259">
        <f t="shared" si="8364"/>
        <v>0</v>
      </c>
      <c r="H3760" s="259">
        <f t="shared" si="8364"/>
        <v>0</v>
      </c>
      <c r="I3760" s="259">
        <f t="shared" si="8364"/>
        <v>0</v>
      </c>
      <c r="J3760" s="259">
        <f t="shared" si="8364"/>
        <v>31610.164222262796</v>
      </c>
      <c r="K3760" s="259">
        <f t="shared" si="8364"/>
        <v>0</v>
      </c>
      <c r="L3760" s="259">
        <f t="shared" si="8364"/>
        <v>0</v>
      </c>
      <c r="M3760" s="259">
        <f t="shared" si="8364"/>
        <v>0</v>
      </c>
      <c r="N3760" s="259">
        <f t="shared" si="8364"/>
        <v>0</v>
      </c>
      <c r="O3760" s="260">
        <f t="shared" si="8364"/>
        <v>0</v>
      </c>
      <c r="P3760" s="260"/>
    </row>
    <row r="3761" spans="1:16" x14ac:dyDescent="0.25">
      <c r="A3761" s="193" t="s">
        <v>119</v>
      </c>
      <c r="B3761" s="379"/>
      <c r="C3761" s="86" t="s">
        <v>211</v>
      </c>
      <c r="D3761" s="87">
        <f t="shared" si="8364"/>
        <v>0</v>
      </c>
      <c r="E3761" s="259">
        <f t="shared" si="8364"/>
        <v>0</v>
      </c>
      <c r="F3761" s="259">
        <f t="shared" si="8364"/>
        <v>0</v>
      </c>
      <c r="G3761" s="259">
        <f t="shared" si="8364"/>
        <v>0</v>
      </c>
      <c r="H3761" s="259">
        <f t="shared" si="8364"/>
        <v>0</v>
      </c>
      <c r="I3761" s="259">
        <f t="shared" si="8364"/>
        <v>0</v>
      </c>
      <c r="J3761" s="259">
        <f t="shared" si="8364"/>
        <v>49891.254723190548</v>
      </c>
      <c r="K3761" s="259">
        <f t="shared" si="8364"/>
        <v>0</v>
      </c>
      <c r="L3761" s="259">
        <f t="shared" si="8364"/>
        <v>0</v>
      </c>
      <c r="M3761" s="259">
        <f t="shared" si="8364"/>
        <v>0</v>
      </c>
      <c r="N3761" s="259">
        <f t="shared" si="8364"/>
        <v>0</v>
      </c>
      <c r="O3761" s="260">
        <f t="shared" si="8364"/>
        <v>0</v>
      </c>
      <c r="P3761" s="260"/>
    </row>
    <row r="3762" spans="1:16" ht="15.75" thickBot="1" x14ac:dyDescent="0.3">
      <c r="A3762" s="193" t="s">
        <v>119</v>
      </c>
      <c r="B3762" s="379"/>
      <c r="C3762" s="96" t="s">
        <v>227</v>
      </c>
      <c r="D3762" s="87">
        <f t="shared" si="8364"/>
        <v>0</v>
      </c>
      <c r="E3762" s="90">
        <f t="shared" si="8364"/>
        <v>0</v>
      </c>
      <c r="F3762" s="90">
        <f t="shared" si="8364"/>
        <v>0</v>
      </c>
      <c r="G3762" s="90">
        <f t="shared" si="8364"/>
        <v>0</v>
      </c>
      <c r="H3762" s="90">
        <f t="shared" si="8364"/>
        <v>0</v>
      </c>
      <c r="I3762" s="90">
        <f t="shared" si="8364"/>
        <v>0</v>
      </c>
      <c r="J3762" s="90">
        <f t="shared" si="8364"/>
        <v>0</v>
      </c>
      <c r="K3762" s="90">
        <f t="shared" si="8364"/>
        <v>0</v>
      </c>
      <c r="L3762" s="90">
        <f t="shared" si="8364"/>
        <v>0</v>
      </c>
      <c r="M3762" s="90">
        <f t="shared" si="8364"/>
        <v>0</v>
      </c>
      <c r="N3762" s="90">
        <f t="shared" si="8364"/>
        <v>0</v>
      </c>
      <c r="O3762" s="160">
        <f t="shared" si="8364"/>
        <v>0</v>
      </c>
      <c r="P3762" s="160">
        <f t="shared" si="8363"/>
        <v>0</v>
      </c>
    </row>
    <row r="3763" spans="1:16" ht="15.75" thickBot="1" x14ac:dyDescent="0.3">
      <c r="A3763" s="193" t="s">
        <v>119</v>
      </c>
      <c r="B3763" s="379"/>
      <c r="C3763" s="281" t="s">
        <v>108</v>
      </c>
      <c r="D3763" s="282">
        <f>SUM(D3764:D3768)</f>
        <v>1</v>
      </c>
      <c r="E3763" s="282">
        <f t="shared" ref="E3763" si="8365">SUM(E3764:E3768)</f>
        <v>1.0034229363724529</v>
      </c>
      <c r="F3763" s="282">
        <f t="shared" ref="F3763" si="8366">SUM(F3764:F3768)</f>
        <v>0.99999999999999989</v>
      </c>
      <c r="G3763" s="282">
        <f t="shared" ref="G3763" si="8367">SUM(G3764:G3768)</f>
        <v>0.99999999999999989</v>
      </c>
      <c r="H3763" s="282">
        <f t="shared" ref="H3763" si="8368">SUM(H3764:H3768)</f>
        <v>1</v>
      </c>
      <c r="I3763" s="282">
        <f t="shared" ref="I3763" si="8369">SUM(I3764:I3768)</f>
        <v>1.0000000000000002</v>
      </c>
      <c r="J3763" s="282">
        <f t="shared" ref="J3763" si="8370">SUM(J3764:J3768)</f>
        <v>0.99999999999999978</v>
      </c>
      <c r="K3763" s="282">
        <f t="shared" ref="K3763" si="8371">SUM(K3764:K3768)</f>
        <v>0.99999999999999978</v>
      </c>
      <c r="L3763" s="282">
        <f t="shared" ref="L3763" si="8372">SUM(L3764:L3768)</f>
        <v>1</v>
      </c>
      <c r="M3763" s="282">
        <f t="shared" ref="M3763" si="8373">SUM(M3764:M3768)</f>
        <v>1.0000000000000002</v>
      </c>
      <c r="N3763" s="282">
        <f t="shared" ref="N3763" si="8374">SUM(N3764:N3768)</f>
        <v>1</v>
      </c>
      <c r="O3763" s="282">
        <f t="shared" ref="O3763" si="8375">SUM(O3764:O3768)</f>
        <v>0.99999999999999989</v>
      </c>
      <c r="P3763" s="268"/>
    </row>
    <row r="3764" spans="1:16" ht="15.75" thickBot="1" x14ac:dyDescent="0.3">
      <c r="A3764" s="193" t="s">
        <v>119</v>
      </c>
      <c r="B3764" s="379"/>
      <c r="C3764" s="245" t="s">
        <v>196</v>
      </c>
      <c r="D3764" s="246">
        <v>0.748</v>
      </c>
      <c r="E3764" s="246">
        <v>0.71289999999999998</v>
      </c>
      <c r="F3764" s="246">
        <v>0.70128149006739837</v>
      </c>
      <c r="G3764" s="246">
        <v>0.53018436569432525</v>
      </c>
      <c r="H3764" s="246">
        <v>0.5423765464750937</v>
      </c>
      <c r="I3764" s="246">
        <v>0.58843916554063314</v>
      </c>
      <c r="J3764" s="246">
        <v>0.60561377608760258</v>
      </c>
      <c r="K3764" s="246">
        <v>0.80100224649177598</v>
      </c>
      <c r="L3764" s="246">
        <v>0.74479587945877479</v>
      </c>
      <c r="M3764" s="246">
        <v>0.79328167047923914</v>
      </c>
      <c r="N3764" s="246">
        <v>0.79251746496726783</v>
      </c>
      <c r="O3764" s="246">
        <v>0.75240999999999991</v>
      </c>
      <c r="P3764" s="268"/>
    </row>
    <row r="3765" spans="1:16" ht="15.75" thickBot="1" x14ac:dyDescent="0.3">
      <c r="A3765" s="193" t="s">
        <v>119</v>
      </c>
      <c r="B3765" s="379"/>
      <c r="C3765" s="245" t="s">
        <v>197</v>
      </c>
      <c r="D3765" s="246"/>
      <c r="E3765" s="246">
        <v>3.4229363724529492E-3</v>
      </c>
      <c r="F3765" s="246"/>
      <c r="G3765" s="246"/>
      <c r="H3765" s="246"/>
      <c r="I3765" s="246"/>
      <c r="J3765" s="246"/>
      <c r="K3765" s="246"/>
      <c r="L3765" s="246"/>
      <c r="M3765" s="246"/>
      <c r="N3765" s="246"/>
      <c r="O3765" s="246"/>
      <c r="P3765" s="268"/>
    </row>
    <row r="3766" spans="1:16" ht="15.75" thickBot="1" x14ac:dyDescent="0.3">
      <c r="A3766" s="193" t="s">
        <v>119</v>
      </c>
      <c r="B3766" s="379"/>
      <c r="C3766" s="245" t="s">
        <v>199</v>
      </c>
      <c r="D3766" s="310">
        <v>0.252</v>
      </c>
      <c r="E3766" s="246">
        <v>0.28710000000000002</v>
      </c>
      <c r="F3766" s="246">
        <v>0.27946524626273334</v>
      </c>
      <c r="G3766" s="246">
        <v>0.26027151737500415</v>
      </c>
      <c r="H3766" s="246">
        <v>0.22206611722025232</v>
      </c>
      <c r="I3766" s="246">
        <v>0.23470428159927745</v>
      </c>
      <c r="J3766" s="246">
        <v>0.15048175443375286</v>
      </c>
      <c r="K3766" s="246">
        <v>0.11533513094114624</v>
      </c>
      <c r="L3766" s="246">
        <v>0.2476086029169918</v>
      </c>
      <c r="M3766" s="246">
        <v>0.18024296287308908</v>
      </c>
      <c r="N3766" s="246">
        <v>0.19496532528723082</v>
      </c>
      <c r="O3766" s="246">
        <v>0.24758999999999998</v>
      </c>
      <c r="P3766" s="268"/>
    </row>
    <row r="3767" spans="1:16" ht="15.75" thickBot="1" x14ac:dyDescent="0.3">
      <c r="A3767" s="193" t="s">
        <v>119</v>
      </c>
      <c r="B3767" s="379"/>
      <c r="C3767" s="245" t="s">
        <v>198</v>
      </c>
      <c r="D3767" s="246"/>
      <c r="E3767" s="246"/>
      <c r="F3767" s="246">
        <v>1.9253263669868261E-2</v>
      </c>
      <c r="G3767" s="246">
        <v>0.20954411693067052</v>
      </c>
      <c r="H3767" s="246">
        <v>0.23555733630465386</v>
      </c>
      <c r="I3767" s="246">
        <v>0.17685655286008953</v>
      </c>
      <c r="J3767" s="246">
        <v>0.24390446947864436</v>
      </c>
      <c r="K3767" s="246">
        <v>8.3662622567077571E-2</v>
      </c>
      <c r="L3767" s="246">
        <v>7.5955176242334761E-3</v>
      </c>
      <c r="M3767" s="246">
        <v>2.6475366647671975E-2</v>
      </c>
      <c r="N3767" s="246">
        <v>1.2517209745501362E-2</v>
      </c>
      <c r="O3767" s="246">
        <v>0</v>
      </c>
      <c r="P3767" s="268"/>
    </row>
    <row r="3768" spans="1:16" ht="15.75" thickBot="1" x14ac:dyDescent="0.3">
      <c r="A3768" s="193" t="s">
        <v>119</v>
      </c>
      <c r="B3768" s="379"/>
      <c r="C3768" s="248" t="s">
        <v>228</v>
      </c>
      <c r="D3768" s="249"/>
      <c r="E3768" s="249"/>
      <c r="F3768" s="249"/>
      <c r="G3768" s="249"/>
      <c r="H3768" s="249"/>
      <c r="I3768" s="249"/>
      <c r="J3768" s="249"/>
      <c r="K3768" s="249"/>
      <c r="L3768" s="249"/>
      <c r="M3768" s="249"/>
      <c r="N3768" s="249"/>
      <c r="O3768" s="249"/>
      <c r="P3768" s="177"/>
    </row>
    <row r="3769" spans="1:16" ht="15.75" thickBot="1" x14ac:dyDescent="0.3">
      <c r="A3769" s="193"/>
      <c r="B3769" s="379"/>
      <c r="C3769" s="306" t="s">
        <v>278</v>
      </c>
      <c r="D3769" s="309">
        <v>1</v>
      </c>
      <c r="E3769" s="309">
        <v>1</v>
      </c>
      <c r="F3769" s="309">
        <v>1</v>
      </c>
      <c r="G3769" s="309">
        <v>1</v>
      </c>
      <c r="H3769" s="309">
        <v>1</v>
      </c>
      <c r="I3769" s="309">
        <v>1</v>
      </c>
      <c r="J3769" s="309">
        <v>1</v>
      </c>
      <c r="K3769" s="309">
        <v>1</v>
      </c>
      <c r="L3769" s="309">
        <v>1</v>
      </c>
      <c r="M3769" s="309">
        <v>1</v>
      </c>
      <c r="N3769" s="309">
        <v>1</v>
      </c>
      <c r="O3769" s="309">
        <v>1</v>
      </c>
      <c r="P3769" s="308"/>
    </row>
    <row r="3770" spans="1:16" x14ac:dyDescent="0.25">
      <c r="A3770" s="193" t="s">
        <v>119</v>
      </c>
      <c r="B3770" s="379"/>
      <c r="C3770" s="154" t="s">
        <v>14</v>
      </c>
      <c r="D3770" s="155">
        <f>+SUMPRODUCT(D3771:D3775,D3764:D3768)</f>
        <v>18.414684769339438</v>
      </c>
      <c r="E3770" s="155">
        <f t="shared" ref="E3770" si="8376">+SUMPRODUCT(E3771:E3775,E3764:E3768)</f>
        <v>18.841135192376285</v>
      </c>
      <c r="F3770" s="155">
        <f t="shared" ref="F3770" si="8377">+SUMPRODUCT(F3771:F3775,F3764:F3768)</f>
        <v>20.58124650733107</v>
      </c>
      <c r="G3770" s="155">
        <f t="shared" ref="G3770" si="8378">+SUMPRODUCT(G3771:G3775,G3764:G3768)</f>
        <v>28.563053341130804</v>
      </c>
      <c r="H3770" s="155">
        <f t="shared" ref="H3770" si="8379">+SUMPRODUCT(H3771:H3775,H3764:H3768)</f>
        <v>33.603799184948656</v>
      </c>
      <c r="I3770" s="155">
        <f t="shared" ref="I3770" si="8380">+SUMPRODUCT(I3771:I3775,I3764:I3768)</f>
        <v>31.510875673984401</v>
      </c>
      <c r="J3770" s="155">
        <f t="shared" ref="J3770" si="8381">+SUMPRODUCT(J3771:J3775,J3764:J3768)</f>
        <v>20.678638682002358</v>
      </c>
      <c r="K3770" s="155">
        <f t="shared" ref="K3770" si="8382">+SUMPRODUCT(K3771:K3775,K3764:K3768)</f>
        <v>17.4693625495836</v>
      </c>
      <c r="L3770" s="155">
        <f t="shared" ref="L3770" si="8383">+SUMPRODUCT(L3771:L3775,L3764:L3768)</f>
        <v>24.389381806697809</v>
      </c>
      <c r="M3770" s="155">
        <f t="shared" ref="M3770" si="8384">+SUMPRODUCT(M3771:M3775,M3764:M3768)</f>
        <v>28.661474887727689</v>
      </c>
      <c r="N3770" s="155">
        <f t="shared" ref="N3770" si="8385">+SUMPRODUCT(N3771:N3775,N3764:N3768)</f>
        <v>28.774042415346749</v>
      </c>
      <c r="O3770" s="156">
        <f t="shared" ref="O3770" si="8386">+SUMPRODUCT(O3771:O3775,O3764:O3768)</f>
        <v>21.196595452974034</v>
      </c>
      <c r="P3770" s="156"/>
    </row>
    <row r="3771" spans="1:16" x14ac:dyDescent="0.25">
      <c r="A3771" s="193" t="s">
        <v>119</v>
      </c>
      <c r="B3771" s="379"/>
      <c r="C3771" s="77" t="s">
        <v>34</v>
      </c>
      <c r="D3771" s="243">
        <f>+IF(D3769=1,D3783*'CPP Detay Tum Ay'!D$38+(1-'Measured TV opt-pt'!D3783)*'CPP Detay Tum Ay'!D$20,IF(D3769=2,D3783*'CPP Detay (düşük)'!D$38+(1-'Measured TV opt-pt'!D3783)*'CPP Detay (düşük)'!D$20,IF(D3769=3,D3783*'CPP Detay (yüksek)'!D$38+(1-'Measured TV opt-pt'!D3783)*'CPP Detay (yüksek)'!D$20,"Girilen Rakamda Hata Var")))</f>
        <v>17.464164150556634</v>
      </c>
      <c r="E3771" s="243">
        <f>+IF(E3769=1,E3783*'CPP Detay Tum Ay'!E$38+(1-'Measured TV opt-pt'!E3783)*'CPP Detay Tum Ay'!E$20,IF(E3769=2,E3783*'CPP Detay (düşük)'!E$38+(1-'Measured TV opt-pt'!E3783)*'CPP Detay (düşük)'!E$20,IF(E3769=3,E3783*'CPP Detay (yüksek)'!E$38+(1-'Measured TV opt-pt'!E3783)*'CPP Detay (yüksek)'!E$20,"Girilen Rakamda Hata Var")))</f>
        <v>17.440310812806491</v>
      </c>
      <c r="F3771" s="161">
        <f>+IF(F3769=1,F3783*'CPP Detay Tum Ay'!F$38+(1-'Measured TV opt-pt'!F3783)*'CPP Detay Tum Ay'!F$20,IF(F3769=2,F3783*'CPP Detay (düşük)'!F$38+(1-'Measured TV opt-pt'!F3783)*'CPP Detay (düşük)'!F$20,IF(F3769=3,F3783*'CPP Detay (yüksek)'!F$38+(1-'Measured TV opt-pt'!F3783)*'CPP Detay (yüksek)'!F$20,"Girilen Rakamda Hata Var")))</f>
        <v>18.801284390853873</v>
      </c>
      <c r="G3771" s="161">
        <f>+IF(G3769=1,G3783*'CPP Detay Tum Ay'!G$38+(1-'Measured TV opt-pt'!G3783)*'CPP Detay Tum Ay'!G$20,IF(G3769=2,G3783*'CPP Detay (düşük)'!G$38+(1-'Measured TV opt-pt'!G3783)*'CPP Detay (düşük)'!G$20,IF(G3769=3,G3783*'CPP Detay (yüksek)'!G$38+(1-'Measured TV opt-pt'!G3783)*'CPP Detay (yüksek)'!G$20,"Girilen Rakamda Hata Var")))</f>
        <v>25.388345112152834</v>
      </c>
      <c r="H3771" s="161">
        <f>+IF(H3769=1,H3783*'CPP Detay Tum Ay'!H$38+(1-'Measured TV opt-pt'!H3783)*'CPP Detay Tum Ay'!H$20,IF(H3769=2,H3783*'CPP Detay (düşük)'!H$38+(1-'Measured TV opt-pt'!H3783)*'CPP Detay (düşük)'!H$20,IF(H3769=3,H3783*'CPP Detay (yüksek)'!H$38+(1-'Measured TV opt-pt'!H3783)*'CPP Detay (yüksek)'!H$20,"Girilen Rakamda Hata Var")))</f>
        <v>29.906721880543316</v>
      </c>
      <c r="I3771" s="161">
        <f>+IF(I3769=1,I3783*'CPP Detay Tum Ay'!I$38+(1-'Measured TV opt-pt'!I3783)*'CPP Detay Tum Ay'!I$20,IF(I3769=2,I3783*'CPP Detay (düşük)'!I$38+(1-'Measured TV opt-pt'!I3783)*'CPP Detay (düşük)'!I$20,IF(I3769=3,I3783*'CPP Detay (yüksek)'!I$38+(1-'Measured TV opt-pt'!I3783)*'CPP Detay (yüksek)'!I$20,"Girilen Rakamda Hata Var")))</f>
        <v>28.481543798919329</v>
      </c>
      <c r="J3771" s="161">
        <f>+IF(J3769=1,J3783*'CPP Detay Tum Ay'!J$38+(1-'Measured TV opt-pt'!J3783)*'CPP Detay Tum Ay'!J$20,IF(J3769=2,J3783*'CPP Detay (düşük)'!J$38+(1-'Measured TV opt-pt'!J3783)*'CPP Detay (düşük)'!J$20,IF(J3769=3,J3783*'CPP Detay (yüksek)'!J$38+(1-'Measured TV opt-pt'!J3783)*'CPP Detay (yüksek)'!J$20,"Girilen Rakamda Hata Var")))</f>
        <v>19.191976676831089</v>
      </c>
      <c r="K3771" s="161">
        <f>+IF(K3769=1,K3783*'CPP Detay Tum Ay'!K$38+(1-'Measured TV opt-pt'!K3783)*'CPP Detay Tum Ay'!K$20,IF(K3769=2,K3783*'CPP Detay (düşük)'!K$38+(1-'Measured TV opt-pt'!K3783)*'CPP Detay (düşük)'!K$20,IF(K3769=3,K3783*'CPP Detay (yüksek)'!K$38+(1-'Measured TV opt-pt'!K3783)*'CPP Detay (yüksek)'!K$20,"Girilen Rakamda Hata Var")))</f>
        <v>17.21186243004767</v>
      </c>
      <c r="L3771" s="255">
        <f>+IF(L3769=1,L3783*'CPP Detay Tum Ay'!L$38+(1-'Measured TV opt-pt'!L3783)*'CPP Detay Tum Ay'!L$20,IF(L3769=2,L3783*'CPP Detay (düşük)'!L$38+(1-'Measured TV opt-pt'!L3783)*'CPP Detay (düşük)'!L$20,IF(L3769=3,L3783*'CPP Detay (yüksek)'!L$38+(1-'Measured TV opt-pt'!L3783)*'CPP Detay (yüksek)'!L$20,"Girilen Rakamda Hata Var")))</f>
        <v>22.850775945367754</v>
      </c>
      <c r="M3771" s="255">
        <f>+IF(M3769=1,M3783*'CPP Detay Tum Ay'!M$38+(1-'Measured TV opt-pt'!M3783)*'CPP Detay Tum Ay'!M$20,IF(M3769=2,M3783*'CPP Detay (düşük)'!M$38+(1-'Measured TV opt-pt'!M3783)*'CPP Detay (düşük)'!M$20,IF(M3769=3,M3783*'CPP Detay (yüksek)'!M$38+(1-'Measured TV opt-pt'!M3783)*'CPP Detay (yüksek)'!M$20,"Girilen Rakamda Hata Var")))</f>
        <v>27.125471568663489</v>
      </c>
      <c r="N3771" s="255">
        <f>+IF(N3769=1,N3783*'CPP Detay Tum Ay'!N$38+(1-'Measured TV opt-pt'!N3783)*'CPP Detay Tum Ay'!N$20,IF(N3769=2,N3783*'CPP Detay (düşük)'!N$38+(1-'Measured TV opt-pt'!N3783)*'CPP Detay (düşük)'!N$20,IF(N3769=3,N3783*'CPP Detay (yüksek)'!N$38+(1-'Measured TV opt-pt'!N3783)*'CPP Detay (yüksek)'!N$20,"Girilen Rakamda Hata Var")))</f>
        <v>27.337754911797255</v>
      </c>
      <c r="O3771" s="256">
        <f>+IF(O3769=1,O3783*'CPP Detay Tum Ay'!O$38+(1-'Measured TV opt-pt'!O3783)*'CPP Detay Tum Ay'!O$20,IF(O3769=2,O3783*'CPP Detay (düşük)'!O$38+(1-'Measured TV opt-pt'!O3783)*'CPP Detay (düşük)'!O$20,IF(O3769=3,O3783*'CPP Detay (yüksek)'!O$38+(1-'Measured TV opt-pt'!O3783)*'CPP Detay (yüksek)'!O$20,"Girilen Rakamda Hata Var")))</f>
        <v>19.99835323959751</v>
      </c>
      <c r="P3771" s="162"/>
    </row>
    <row r="3772" spans="1:16" x14ac:dyDescent="0.25">
      <c r="A3772" s="193" t="s">
        <v>119</v>
      </c>
      <c r="B3772" s="379"/>
      <c r="C3772" s="77" t="s">
        <v>194</v>
      </c>
      <c r="D3772" s="243">
        <f>+IF(D3769=1,D3784*'CPP Detay Tum Ay'!D$94+(1-'Measured TV opt-pt'!D3784)*'CPP Detay Tum Ay'!D$76,IF(D3769=2,D3784*'CPP Detay (düşük)'!D$94+(1-'Measured TV opt-pt'!D3784)*'CPP Detay (düşük)'!D$76,IF(D3769=3,D3784*'CPP Detay (yüksek)'!D$94+(1-'Measured TV opt-pt'!D3784)*'CPP Detay (yüksek)'!D$76,"Girilen Rakamda Hata Var")))</f>
        <v>0</v>
      </c>
      <c r="E3772" s="243">
        <f>+IF(E3769=1,E3784*'CPP Detay Tum Ay'!E$94+(1-'Measured TV opt-pt'!E3784)*'CPP Detay Tum Ay'!E$76,IF(E3769=2,E3784*'CPP Detay (düşük)'!E$94+(1-'Measured TV opt-pt'!E3784)*'CPP Detay (düşük)'!E$76,IF(E3769=3,E3784*'CPP Detay (yüksek)'!E$94+(1-'Measured TV opt-pt'!E3784)*'CPP Detay (yüksek)'!E$76,"Girilen Rakamda Hata Var")))</f>
        <v>0</v>
      </c>
      <c r="F3772" s="243">
        <f>+IF(F3769=1,F3784*'CPP Detay Tum Ay'!F$94+(1-'Measured TV opt-pt'!F3784)*'CPP Detay Tum Ay'!F$76,IF(F3769=2,F3784*'CPP Detay (düşük)'!F$94+(1-'Measured TV opt-pt'!F3784)*'CPP Detay (düşük)'!F$76,IF(F3769=3,F3784*'CPP Detay (yüksek)'!F$94+(1-'Measured TV opt-pt'!F3784)*'CPP Detay (yüksek)'!F$76,"Girilen Rakamda Hata Var")))</f>
        <v>0</v>
      </c>
      <c r="G3772" s="243">
        <f>+IF(G3769=1,G3784*'CPP Detay Tum Ay'!G$94+(1-'Measured TV opt-pt'!G3784)*'CPP Detay Tum Ay'!G$76,IF(G3769=2,G3784*'CPP Detay (düşük)'!G$94+(1-'Measured TV opt-pt'!G3784)*'CPP Detay (düşük)'!G$76,IF(G3769=3,G3784*'CPP Detay (yüksek)'!G$94+(1-'Measured TV opt-pt'!G3784)*'CPP Detay (yüksek)'!G$76,"Girilen Rakamda Hata Var")))</f>
        <v>0</v>
      </c>
      <c r="H3772" s="243">
        <f>+IF(H3769=1,H3784*'CPP Detay Tum Ay'!H$94+(1-'Measured TV opt-pt'!H3784)*'CPP Detay Tum Ay'!H$76,IF(H3769=2,H3784*'CPP Detay (düşük)'!H$94+(1-'Measured TV opt-pt'!H3784)*'CPP Detay (düşük)'!H$76,IF(H3769=3,H3784*'CPP Detay (yüksek)'!H$94+(1-'Measured TV opt-pt'!H3784)*'CPP Detay (yüksek)'!H$76,"Girilen Rakamda Hata Var")))</f>
        <v>0</v>
      </c>
      <c r="I3772" s="243">
        <f>+IF(I3769=1,I3784*'CPP Detay Tum Ay'!I$94+(1-'Measured TV opt-pt'!I3784)*'CPP Detay Tum Ay'!I$76,IF(I3769=2,I3784*'CPP Detay (düşük)'!I$94+(1-'Measured TV opt-pt'!I3784)*'CPP Detay (düşük)'!I$76,IF(I3769=3,I3784*'CPP Detay (yüksek)'!I$94+(1-'Measured TV opt-pt'!I3784)*'CPP Detay (yüksek)'!I$76,"Girilen Rakamda Hata Var")))</f>
        <v>0</v>
      </c>
      <c r="J3772" s="243">
        <f>+IF(J3769=1,J3784*'CPP Detay Tum Ay'!J$94+(1-'Measured TV opt-pt'!J3784)*'CPP Detay Tum Ay'!J$76,IF(J3769=2,J3784*'CPP Detay (düşük)'!J$94+(1-'Measured TV opt-pt'!J3784)*'CPP Detay (düşük)'!J$76,IF(J3769=3,J3784*'CPP Detay (yüksek)'!J$94+(1-'Measured TV opt-pt'!J3784)*'CPP Detay (yüksek)'!J$76,"Girilen Rakamda Hata Var")))</f>
        <v>0</v>
      </c>
      <c r="K3772" s="243">
        <f>+IF(K3769=1,K3784*'CPP Detay Tum Ay'!K$94+(1-'Measured TV opt-pt'!K3784)*'CPP Detay Tum Ay'!K$76,IF(K3769=2,K3784*'CPP Detay (düşük)'!K$94+(1-'Measured TV opt-pt'!K3784)*'CPP Detay (düşük)'!K$76,IF(K3769=3,K3784*'CPP Detay (yüksek)'!K$94+(1-'Measured TV opt-pt'!K3784)*'CPP Detay (yüksek)'!K$76,"Girilen Rakamda Hata Var")))</f>
        <v>0</v>
      </c>
      <c r="L3772" s="257">
        <f>+IF(L3769=1,L3784*'CPP Detay Tum Ay'!L$94+(1-'Measured TV opt-pt'!L3784)*'CPP Detay Tum Ay'!L$76,IF(L3769=2,L3784*'CPP Detay (düşük)'!L$94+(1-'Measured TV opt-pt'!L3784)*'CPP Detay (düşük)'!L$76,IF(L3769=3,L3784*'CPP Detay (yüksek)'!L$94+(1-'Measured TV opt-pt'!L3784)*'CPP Detay (yüksek)'!L$76,"Girilen Rakamda Hata Var")))</f>
        <v>0</v>
      </c>
      <c r="M3772" s="257">
        <f>+IF(M3769=1,M3784*'CPP Detay Tum Ay'!M$94+(1-'Measured TV opt-pt'!M3784)*'CPP Detay Tum Ay'!M$76,IF(M3769=2,M3784*'CPP Detay (düşük)'!M$94+(1-'Measured TV opt-pt'!M3784)*'CPP Detay (düşük)'!M$76,IF(M3769=3,M3784*'CPP Detay (yüksek)'!M$94+(1-'Measured TV opt-pt'!M3784)*'CPP Detay (yüksek)'!M$76,"Girilen Rakamda Hata Var")))</f>
        <v>0</v>
      </c>
      <c r="N3772" s="257">
        <f>+IF(N3769=1,N3784*'CPP Detay Tum Ay'!N$94+(1-'Measured TV opt-pt'!N3784)*'CPP Detay Tum Ay'!N$76,IF(N3769=2,N3784*'CPP Detay (düşük)'!N$94+(1-'Measured TV opt-pt'!N3784)*'CPP Detay (düşük)'!N$76,IF(N3769=3,N3784*'CPP Detay (yüksek)'!N$94+(1-'Measured TV opt-pt'!N3784)*'CPP Detay (yüksek)'!N$76,"Girilen Rakamda Hata Var")))</f>
        <v>0</v>
      </c>
      <c r="O3772" s="258">
        <f>+IF(O3769=1,O3784*'CPP Detay Tum Ay'!O$94+(1-'Measured TV opt-pt'!O3784)*'CPP Detay Tum Ay'!O$76,IF(O3769=2,O3784*'CPP Detay (düşük)'!O$94+(1-'Measured TV opt-pt'!O3784)*'CPP Detay (düşük)'!O$76,IF(O3769=3,O3784*'CPP Detay (yüksek)'!O$94+(1-'Measured TV opt-pt'!O3784)*'CPP Detay (yüksek)'!O$76,"Girilen Rakamda Hata Var")))</f>
        <v>0</v>
      </c>
      <c r="P3772" s="244"/>
    </row>
    <row r="3773" spans="1:16" x14ac:dyDescent="0.25">
      <c r="A3773" s="193" t="s">
        <v>119</v>
      </c>
      <c r="B3773" s="379"/>
      <c r="C3773" s="77" t="s">
        <v>195</v>
      </c>
      <c r="D3773" s="243">
        <f>+IF(D3769=1,D3785*'CPP Detay Tum Ay'!D$150+(1-'Measured TV opt-pt'!D3785)*'CPP Detay Tum Ay'!D$132,IF(D3769=2,D3785*'CPP Detay (düşük)'!D$150+(1-'Measured TV opt-pt'!D3785)*'CPP Detay (düşük)'!D$132,IF(D3769=3,D3785*'CPP Detay (yüksek)'!D$150+(1-'Measured TV opt-pt'!D3785)*'CPP Detay (yüksek)'!D$132,"Girilen Rakamda Hata Var")))</f>
        <v>21.236071367948714</v>
      </c>
      <c r="E3773" s="243">
        <f>+IF(E3769=1,E3785*'CPP Detay Tum Ay'!E$150+(1-'Measured TV opt-pt'!E3785)*'CPP Detay Tum Ay'!E$132,IF(E3769=2,E3785*'CPP Detay (düşük)'!E$150+(1-'Measured TV opt-pt'!E3785)*'CPP Detay (düşük)'!E$132,IF(E3769=3,E3785*'CPP Detay (yüksek)'!E$150+(1-'Measured TV opt-pt'!E3785)*'CPP Detay (yüksek)'!E$132,"Girilen Rakamda Hata Var")))</f>
        <v>22.319531918936036</v>
      </c>
      <c r="F3773" s="243">
        <f>+IF(F3769=1,F3785*'CPP Detay Tum Ay'!F$150+(1-'Measured TV opt-pt'!F3785)*'CPP Detay Tum Ay'!F$132,IF(F3769=2,F3785*'CPP Detay (düşük)'!F$150+(1-'Measured TV opt-pt'!F3785)*'CPP Detay (düşük)'!F$132,IF(F3769=3,F3785*'CPP Detay (yüksek)'!F$150+(1-'Measured TV opt-pt'!F3785)*'CPP Detay (yüksek)'!F$132,"Girilen Rakamda Hata Var")))</f>
        <v>25.139650797266516</v>
      </c>
      <c r="G3773" s="243">
        <f>+IF(G3769=1,G3785*'CPP Detay Tum Ay'!G$150+(1-'Measured TV opt-pt'!G3785)*'CPP Detay Tum Ay'!G$132,IF(G3769=2,G3785*'CPP Detay (düşük)'!G$150+(1-'Measured TV opt-pt'!G3785)*'CPP Detay (düşük)'!G$132,IF(G3769=3,G3785*'CPP Detay (yüksek)'!G$150+(1-'Measured TV opt-pt'!G3785)*'CPP Detay (yüksek)'!G$132,"Girilen Rakamda Hata Var")))</f>
        <v>32.571152962092278</v>
      </c>
      <c r="H3773" s="243">
        <f>+IF(H3769=1,H3785*'CPP Detay Tum Ay'!H$150+(1-'Measured TV opt-pt'!H3785)*'CPP Detay Tum Ay'!H$132,IF(H3769=2,H3785*'CPP Detay (düşük)'!H$150+(1-'Measured TV opt-pt'!H3785)*'CPP Detay (düşük)'!H$132,IF(H3769=3,H3785*'CPP Detay (yüksek)'!H$150+(1-'Measured TV opt-pt'!H3785)*'CPP Detay (yüksek)'!H$132,"Girilen Rakamda Hata Var")))</f>
        <v>38.504582322566698</v>
      </c>
      <c r="I3773" s="243">
        <f>+IF(I3769=1,I3785*'CPP Detay Tum Ay'!I$150+(1-'Measured TV opt-pt'!I3785)*'CPP Detay Tum Ay'!I$132,IF(I3769=2,I3785*'CPP Detay (düşük)'!I$150+(1-'Measured TV opt-pt'!I3785)*'CPP Detay (düşük)'!I$132,IF(I3769=3,I3785*'CPP Detay (yüksek)'!I$150+(1-'Measured TV opt-pt'!I3785)*'CPP Detay (yüksek)'!I$132,"Girilen Rakamda Hata Var")))</f>
        <v>36.142210678171971</v>
      </c>
      <c r="J3773" s="243">
        <f>+IF(J3769=1,J3785*'CPP Detay Tum Ay'!J$150+(1-'Measured TV opt-pt'!J3785)*'CPP Detay Tum Ay'!J$132,IF(J3769=2,J3785*'CPP Detay (düşük)'!J$150+(1-'Measured TV opt-pt'!J3785)*'CPP Detay (düşük)'!J$132,IF(J3769=3,J3785*'CPP Detay (yüksek)'!J$150+(1-'Measured TV opt-pt'!J3785)*'CPP Detay (yüksek)'!J$132,"Girilen Rakamda Hata Var")))</f>
        <v>23.339975549570813</v>
      </c>
      <c r="K3773" s="243">
        <f>+IF(K3769=1,K3785*'CPP Detay Tum Ay'!K$150+(1-'Measured TV opt-pt'!K3785)*'CPP Detay Tum Ay'!K$132,IF(K3769=2,K3785*'CPP Detay (düşük)'!K$150+(1-'Measured TV opt-pt'!K3785)*'CPP Detay (düşük)'!K$132,IF(K3769=3,K3785*'CPP Detay (yüksek)'!K$150+(1-'Measured TV opt-pt'!K3785)*'CPP Detay (yüksek)'!K$132,"Girilen Rakamda Hata Var")))</f>
        <v>18.710514023581119</v>
      </c>
      <c r="L3773" s="257">
        <f>+IF(L3769=1,L3785*'CPP Detay Tum Ay'!L$150+(1-'Measured TV opt-pt'!L3785)*'CPP Detay Tum Ay'!L$132,IF(L3769=2,L3785*'CPP Detay (düşük)'!L$150+(1-'Measured TV opt-pt'!L3785)*'CPP Detay (düşük)'!L$132,IF(L3769=3,L3785*'CPP Detay (yüksek)'!L$150+(1-'Measured TV opt-pt'!L3785)*'CPP Detay (yüksek)'!L$132,"Girilen Rakamda Hata Var")))</f>
        <v>28.667122886318325</v>
      </c>
      <c r="M3773" s="257">
        <f>+IF(M3769=1,M3785*'CPP Detay Tum Ay'!M$150+(1-'Measured TV opt-pt'!M3785)*'CPP Detay Tum Ay'!M$132,IF(M3769=2,M3785*'CPP Detay (düşük)'!M$150+(1-'Measured TV opt-pt'!M3785)*'CPP Detay (düşük)'!M$132,IF(M3769=3,M3785*'CPP Detay (yüksek)'!M$150+(1-'Measured TV opt-pt'!M3785)*'CPP Detay (yüksek)'!M$132,"Girilen Rakamda Hata Var")))</f>
        <v>33.97972573078421</v>
      </c>
      <c r="N3773" s="257">
        <f>+IF(N3769=1,N3785*'CPP Detay Tum Ay'!N$150+(1-'Measured TV opt-pt'!N3785)*'CPP Detay Tum Ay'!N$132,IF(N3769=2,N3785*'CPP Detay (düşük)'!N$150+(1-'Measured TV opt-pt'!N3785)*'CPP Detay (düşük)'!N$132,IF(N3769=3,N3785*'CPP Detay (yüksek)'!N$150+(1-'Measured TV opt-pt'!N3785)*'CPP Detay (yüksek)'!N$132,"Girilen Rakamda Hata Var")))</f>
        <v>34.038838921883048</v>
      </c>
      <c r="O3773" s="258">
        <f>+IF(O3769=1,O3785*'CPP Detay Tum Ay'!O$150+(1-'Measured TV opt-pt'!O3785)*'CPP Detay Tum Ay'!O$132,IF(O3769=2,O3785*'CPP Detay (düşük)'!O$150+(1-'Measured TV opt-pt'!O3785)*'CPP Detay (düşük)'!O$132,IF(O3769=3,O3785*'CPP Detay (yüksek)'!O$150+(1-'Measured TV opt-pt'!O3785)*'CPP Detay (yüksek)'!O$132,"Girilen Rakamda Hata Var")))</f>
        <v>24.837976057063997</v>
      </c>
      <c r="P3773" s="244"/>
    </row>
    <row r="3774" spans="1:16" x14ac:dyDescent="0.25">
      <c r="A3774" s="193" t="s">
        <v>119</v>
      </c>
      <c r="B3774" s="379"/>
      <c r="C3774" s="77" t="s">
        <v>193</v>
      </c>
      <c r="D3774" s="243">
        <f>+IF(D3769=1,D3786*'CPP Detay Tum Ay'!D$206+(1-'Measured TV opt-pt'!D3786)*'CPP Detay Tum Ay'!D$188,IF(D3769=2,D3786*'CPP Detay (düşük)'!D$206+(1-'Measured TV opt-pt'!D3786)*'CPP Detay (düşük)'!D$188,IF(D3769=3,D3786*'CPP Detay (yüksek)'!D$206+(1-'Measured TV opt-pt'!D3786)*'CPP Detay (yüksek)'!D$188,"Girilen Rakamda Hata Var")))</f>
        <v>13.255139170040486</v>
      </c>
      <c r="E3774" s="243">
        <f>+IF(E3769=1,E3786*'CPP Detay Tum Ay'!E$206+(1-'Measured TV opt-pt'!E3786)*'CPP Detay Tum Ay'!E$188,IF(E3769=2,E3786*'CPP Detay (düşük)'!E$206+(1-'Measured TV opt-pt'!E3786)*'CPP Detay (düşük)'!E$188,IF(E3769=3,E3786*'CPP Detay (yüksek)'!E$206+(1-'Measured TV opt-pt'!E3786)*'CPP Detay (yüksek)'!E$188,"Girilen Rakamda Hata Var")))</f>
        <v>12.967943391043091</v>
      </c>
      <c r="F3774" s="243">
        <f>+IF(F3769=1,F3786*'CPP Detay Tum Ay'!F$206+(1-'Measured TV opt-pt'!F3786)*'CPP Detay Tum Ay'!F$188,IF(F3769=2,F3786*'CPP Detay (düşük)'!F$206+(1-'Measured TV opt-pt'!F3786)*'CPP Detay (düşük)'!F$188,IF(F3769=3,F3786*'CPP Detay (yüksek)'!F$206+(1-'Measured TV opt-pt'!F3786)*'CPP Detay (yüksek)'!F$188,"Girilen Rakamda Hata Var")))</f>
        <v>19.248428727173621</v>
      </c>
      <c r="G3774" s="243">
        <f>+IF(G3769=1,G3786*'CPP Detay Tum Ay'!G$206+(1-'Measured TV opt-pt'!G3786)*'CPP Detay Tum Ay'!G$188,IF(G3769=2,G3786*'CPP Detay (düşük)'!G$206+(1-'Measured TV opt-pt'!G3786)*'CPP Detay (düşük)'!G$188,IF(G3769=3,G3786*'CPP Detay (yüksek)'!G$206+(1-'Measured TV opt-pt'!G3786)*'CPP Detay (yüksek)'!G$188,"Girilen Rakamda Hata Var")))</f>
        <v>31.617238339887738</v>
      </c>
      <c r="H3774" s="243">
        <f>+IF(H3769=1,H3786*'CPP Detay Tum Ay'!H$206+(1-'Measured TV opt-pt'!H3786)*'CPP Detay Tum Ay'!H$188,IF(H3769=2,H3786*'CPP Detay (düşük)'!H$206+(1-'Measured TV opt-pt'!H3786)*'CPP Detay (düşük)'!H$188,IF(H3769=3,H3786*'CPP Detay (yüksek)'!H$206+(1-'Measured TV opt-pt'!H3786)*'CPP Detay (yüksek)'!H$188,"Girilen Rakamda Hata Var")))</f>
        <v>37.496312795815889</v>
      </c>
      <c r="I3774" s="243">
        <f>+IF(I3769=1,I3786*'CPP Detay Tum Ay'!I$206+(1-'Measured TV opt-pt'!I3786)*'CPP Detay Tum Ay'!I$188,IF(I3769=2,I3786*'CPP Detay (düşük)'!I$206+(1-'Measured TV opt-pt'!I3786)*'CPP Detay (düşük)'!I$188,IF(I3769=3,I3786*'CPP Detay (yüksek)'!I$206+(1-'Measured TV opt-pt'!I3786)*'CPP Detay (yüksek)'!I$188,"Girilen Rakamda Hata Var")))</f>
        <v>35.443912671803574</v>
      </c>
      <c r="J3774" s="243">
        <f>+IF(J3769=1,J3786*'CPP Detay Tum Ay'!J$206+(1-'Measured TV opt-pt'!J3786)*'CPP Detay Tum Ay'!J$188,IF(J3769=2,J3786*'CPP Detay (düşük)'!J$206+(1-'Measured TV opt-pt'!J3786)*'CPP Detay (düşük)'!J$188,IF(J3769=3,J3786*'CPP Detay (yüksek)'!J$206+(1-'Measured TV opt-pt'!J3786)*'CPP Detay (yüksek)'!J$188,"Girilen Rakamda Hata Var")))</f>
        <v>22.728049054904851</v>
      </c>
      <c r="K3774" s="243">
        <f>+IF(K3769=1,K3786*'CPP Detay Tum Ay'!K$206+(1-'Measured TV opt-pt'!K3786)*'CPP Detay Tum Ay'!K$188,IF(K3769=2,K3786*'CPP Detay (düşük)'!K$206+(1-'Measured TV opt-pt'!K3786)*'CPP Detay (düşük)'!K$188,IF(K3769=3,K3786*'CPP Detay (yüksek)'!K$206+(1-'Measured TV opt-pt'!K3786)*'CPP Detay (yüksek)'!K$188,"Girilen Rakamda Hata Var")))</f>
        <v>18.223699486586575</v>
      </c>
      <c r="L3774" s="257">
        <f>+IF(L3769=1,L3786*'CPP Detay Tum Ay'!L$206+(1-'Measured TV opt-pt'!L3786)*'CPP Detay Tum Ay'!L$188,IF(L3769=2,L3786*'CPP Detay (düşük)'!L$206+(1-'Measured TV opt-pt'!L3786)*'CPP Detay (düşük)'!L$188,IF(L3769=3,L3786*'CPP Detay (yüksek)'!L$206+(1-'Measured TV opt-pt'!L3786)*'CPP Detay (yüksek)'!L$188,"Girilen Rakamda Hata Var")))</f>
        <v>35.809513726020015</v>
      </c>
      <c r="M3774" s="257">
        <f>+IF(M3769=1,M3786*'CPP Detay Tum Ay'!M$206+(1-'Measured TV opt-pt'!M3786)*'CPP Detay Tum Ay'!M$188,IF(M3769=2,M3786*'CPP Detay (düşük)'!M$206+(1-'Measured TV opt-pt'!M3786)*'CPP Detay (düşük)'!M$188,IF(M3769=3,M3786*'CPP Detay (yüksek)'!M$206+(1-'Measured TV opt-pt'!M3786)*'CPP Detay (yüksek)'!M$188,"Girilen Rakamda Hata Var")))</f>
        <v>38.478373479269735</v>
      </c>
      <c r="N3774" s="257">
        <f>+IF(N3769=1,N3786*'CPP Detay Tum Ay'!N$206+(1-'Measured TV opt-pt'!N3786)*'CPP Detay Tum Ay'!N$188,IF(N3769=2,N3786*'CPP Detay (düşük)'!N$206+(1-'Measured TV opt-pt'!N3786)*'CPP Detay (düşük)'!N$188,IF(N3769=3,N3786*'CPP Detay (yüksek)'!N$206+(1-'Measured TV opt-pt'!N3786)*'CPP Detay (yüksek)'!N$188,"Girilen Rakamda Hata Var")))</f>
        <v>37.708155535043716</v>
      </c>
      <c r="O3774" s="258">
        <f>+IF(O3769=1,O3786*'CPP Detay Tum Ay'!O$206+(1-'Measured TV opt-pt'!O3786)*'CPP Detay Tum Ay'!O$188,IF(O3769=2,O3786*'CPP Detay (düşük)'!O$206+(1-'Measured TV opt-pt'!O3786)*'CPP Detay (düşük)'!O$188,IF(O3769=3,O3786*'CPP Detay (yüksek)'!O$206+(1-'Measured TV opt-pt'!O3786)*'CPP Detay (yüksek)'!O$188,"Girilen Rakamda Hata Var")))</f>
        <v>0</v>
      </c>
      <c r="P3774" s="244"/>
    </row>
    <row r="3775" spans="1:16" ht="15.75" thickBot="1" x14ac:dyDescent="0.3">
      <c r="A3775" s="193" t="s">
        <v>119</v>
      </c>
      <c r="B3775" s="379"/>
      <c r="C3775" s="96" t="s">
        <v>229</v>
      </c>
      <c r="D3775" s="243">
        <f>+IF(D3769=1,D3787*'CPP Detay Tum Ay'!D$262+(1-'Measured TV opt-pt'!D3787)*'CPP Detay Tum Ay'!D$244,IF(D3769=2,D3787*'CPP Detay (düşük)'!D$262+(1-'Measured TV opt-pt'!D3787)*'CPP Detay (düşük)'!D$244,IF(D3769=3,D3787*'CPP Detay (yüksek)'!D$262+(1-'Measured TV opt-pt'!D3787)*'CPP Detay (yüksek)'!D$244,"Girilen Rakamda Hata Var")))</f>
        <v>0</v>
      </c>
      <c r="E3775" s="163">
        <f>+IF(E3769=1,E3787*'CPP Detay Tum Ay'!E$262+(1-'Measured TV opt-pt'!E3787)*'CPP Detay Tum Ay'!E$244,IF(E3769=2,E3787*'CPP Detay (düşük)'!E$262+(1-'Measured TV opt-pt'!E3787)*'CPP Detay (düşük)'!E$244,IF(E3769=3,E3787*'CPP Detay (yüksek)'!E$262+(1-'Measured TV opt-pt'!E3787)*'CPP Detay (yüksek)'!E$244,"Girilen Rakamda Hata Var")))</f>
        <v>0</v>
      </c>
      <c r="F3775" s="163">
        <f>+IF(F3769=1,F3787*'CPP Detay Tum Ay'!F$262+(1-'Measured TV opt-pt'!F3787)*'CPP Detay Tum Ay'!F$244,IF(F3769=2,F3787*'CPP Detay (düşük)'!F$262+(1-'Measured TV opt-pt'!F3787)*'CPP Detay (düşük)'!F$244,IF(F3769=3,F3787*'CPP Detay (yüksek)'!F$262+(1-'Measured TV opt-pt'!F3787)*'CPP Detay (yüksek)'!F$244,"Girilen Rakamda Hata Var")))</f>
        <v>0</v>
      </c>
      <c r="G3775" s="163">
        <f>+IF(G3769=1,G3787*'CPP Detay Tum Ay'!G$262+(1-'Measured TV opt-pt'!G3787)*'CPP Detay Tum Ay'!G$244,IF(G3769=2,G3787*'CPP Detay (düşük)'!G$262+(1-'Measured TV opt-pt'!G3787)*'CPP Detay (düşük)'!G$244,IF(G3769=3,G3787*'CPP Detay (yüksek)'!G$262+(1-'Measured TV opt-pt'!G3787)*'CPP Detay (yüksek)'!G$244,"Girilen Rakamda Hata Var")))</f>
        <v>0</v>
      </c>
      <c r="H3775" s="163">
        <f>+IF(H3769=1,H3787*'CPP Detay Tum Ay'!H$262+(1-'Measured TV opt-pt'!H3787)*'CPP Detay Tum Ay'!H$244,IF(H3769=2,H3787*'CPP Detay (düşük)'!H$262+(1-'Measured TV opt-pt'!H3787)*'CPP Detay (düşük)'!H$244,IF(H3769=3,H3787*'CPP Detay (yüksek)'!H$262+(1-'Measured TV opt-pt'!H3787)*'CPP Detay (yüksek)'!H$244,"Girilen Rakamda Hata Var")))</f>
        <v>0</v>
      </c>
      <c r="I3775" s="163">
        <f>+IF(I3769=1,I3787*'CPP Detay Tum Ay'!I$262+(1-'Measured TV opt-pt'!I3787)*'CPP Detay Tum Ay'!I$244,IF(I3769=2,I3787*'CPP Detay (düşük)'!I$262+(1-'Measured TV opt-pt'!I3787)*'CPP Detay (düşük)'!I$244,IF(I3769=3,I3787*'CPP Detay (yüksek)'!I$262+(1-'Measured TV opt-pt'!I3787)*'CPP Detay (yüksek)'!I$244,"Girilen Rakamda Hata Var")))</f>
        <v>0</v>
      </c>
      <c r="J3775" s="163">
        <f>+IF(J3769=1,J3787*'CPP Detay Tum Ay'!J$262+(1-'Measured TV opt-pt'!J3787)*'CPP Detay Tum Ay'!J$244,IF(J3769=2,J3787*'CPP Detay (düşük)'!J$262+(1-'Measured TV opt-pt'!J3787)*'CPP Detay (düşük)'!J$244,IF(J3769=3,J3787*'CPP Detay (yüksek)'!J$262+(1-'Measured TV opt-pt'!J3787)*'CPP Detay (yüksek)'!J$244,"Girilen Rakamda Hata Var")))</f>
        <v>0</v>
      </c>
      <c r="K3775" s="163">
        <f>+IF(K3769=1,K3787*'CPP Detay Tum Ay'!K$262+(1-'Measured TV opt-pt'!K3787)*'CPP Detay Tum Ay'!K$244,IF(K3769=2,K3787*'CPP Detay (düşük)'!K$262+(1-'Measured TV opt-pt'!K3787)*'CPP Detay (düşük)'!K$244,IF(K3769=3,K3787*'CPP Detay (yüksek)'!K$262+(1-'Measured TV opt-pt'!K3787)*'CPP Detay (yüksek)'!K$244,"Girilen Rakamda Hata Var")))</f>
        <v>0</v>
      </c>
      <c r="L3775" s="163">
        <f>+IF(L3769=1,L3787*'CPP Detay Tum Ay'!L$262+(1-'Measured TV opt-pt'!L3787)*'CPP Detay Tum Ay'!L$244,IF(L3769=2,L3787*'CPP Detay (düşük)'!L$262+(1-'Measured TV opt-pt'!L3787)*'CPP Detay (düşük)'!L$244,IF(L3769=3,L3787*'CPP Detay (yüksek)'!L$262+(1-'Measured TV opt-pt'!L3787)*'CPP Detay (yüksek)'!L$244,"Girilen Rakamda Hata Var")))</f>
        <v>0</v>
      </c>
      <c r="M3775" s="163">
        <f>+IF(M3769=1,M3787*'CPP Detay Tum Ay'!M$262+(1-'Measured TV opt-pt'!M3787)*'CPP Detay Tum Ay'!M$244,IF(M3769=2,M3787*'CPP Detay (düşük)'!M$262+(1-'Measured TV opt-pt'!M3787)*'CPP Detay (düşük)'!M$244,IF(M3769=3,M3787*'CPP Detay (yüksek)'!M$262+(1-'Measured TV opt-pt'!M3787)*'CPP Detay (yüksek)'!M$244,"Girilen Rakamda Hata Var")))</f>
        <v>0</v>
      </c>
      <c r="N3775" s="163">
        <f>+IF(N3769=1,N3787*'CPP Detay Tum Ay'!N$262+(1-'Measured TV opt-pt'!N3787)*'CPP Detay Tum Ay'!N$244,IF(N3769=2,N3787*'CPP Detay (düşük)'!N$262+(1-'Measured TV opt-pt'!N3787)*'CPP Detay (düşük)'!N$244,IF(N3769=3,N3787*'CPP Detay (yüksek)'!N$262+(1-'Measured TV opt-pt'!N3787)*'CPP Detay (yüksek)'!N$244,"Girilen Rakamda Hata Var")))</f>
        <v>0</v>
      </c>
      <c r="O3775" s="164">
        <f>+IF(O3769=1,O3787*'CPP Detay Tum Ay'!O$262+(1-'Measured TV opt-pt'!O3787)*'CPP Detay Tum Ay'!O$244,IF(O3769=2,O3787*'CPP Detay (düşük)'!O$262+(1-'Measured TV opt-pt'!O3787)*'CPP Detay (düşük)'!O$244,IF(O3769=3,O3787*'CPP Detay (yüksek)'!O$262+(1-'Measured TV opt-pt'!O3787)*'CPP Detay (yüksek)'!O$244,"Girilen Rakamda Hata Var")))</f>
        <v>0</v>
      </c>
      <c r="P3775" s="164"/>
    </row>
    <row r="3776" spans="1:16" x14ac:dyDescent="0.25">
      <c r="A3776" s="193" t="s">
        <v>119</v>
      </c>
      <c r="B3776" s="379"/>
      <c r="C3776" s="263" t="s">
        <v>16</v>
      </c>
      <c r="D3776" s="264">
        <f>+SUMPRODUCT(D3777:D3781,D3764:D3768)</f>
        <v>25.05150136813327</v>
      </c>
      <c r="E3776" s="264">
        <f t="shared" ref="E3776" si="8387">+SUMPRODUCT(E3777:E3781,E3764:E3768)</f>
        <v>25.061262291670008</v>
      </c>
      <c r="F3776" s="264">
        <f t="shared" ref="F3776" si="8388">+SUMPRODUCT(F3777:F3781,F3764:F3768)</f>
        <v>27.375846080571993</v>
      </c>
      <c r="G3776" s="264">
        <f t="shared" ref="G3776" si="8389">+SUMPRODUCT(G3777:G3781,G3764:G3768)</f>
        <v>38.950083616769419</v>
      </c>
      <c r="H3776" s="264">
        <f t="shared" ref="H3776" si="8390">+SUMPRODUCT(H3777:H3781,H3764:H3768)</f>
        <v>45.82391008632483</v>
      </c>
      <c r="I3776" s="264">
        <f t="shared" ref="I3776" si="8391">+SUMPRODUCT(I3777:I3781,I3764:I3768)</f>
        <v>42.969889377055196</v>
      </c>
      <c r="J3776" s="264">
        <f t="shared" ref="J3776" si="8392">+SUMPRODUCT(J3777:J3781,J3764:J3768)</f>
        <v>20.678638682002358</v>
      </c>
      <c r="K3776" s="264">
        <f t="shared" ref="K3776" si="8393">+SUMPRODUCT(K3777:K3781,K3764:K3768)</f>
        <v>17.4693625495836</v>
      </c>
      <c r="L3776" s="264">
        <f t="shared" ref="L3776" si="8394">+SUMPRODUCT(L3777:L3781,L3764:L3768)</f>
        <v>24.389381806697809</v>
      </c>
      <c r="M3776" s="264">
        <f t="shared" ref="M3776" si="8395">+SUMPRODUCT(M3777:M3781,M3764:M3768)</f>
        <v>28.661474887727689</v>
      </c>
      <c r="N3776" s="264">
        <f t="shared" ref="N3776" si="8396">+SUMPRODUCT(N3777:N3781,N3764:N3768)</f>
        <v>28.774042415346749</v>
      </c>
      <c r="O3776" s="265">
        <f t="shared" ref="O3776" si="8397">+SUMPRODUCT(O3777:O3781,O3764:O3768)</f>
        <v>21.196595452974034</v>
      </c>
      <c r="P3776" s="165"/>
    </row>
    <row r="3777" spans="1:53" x14ac:dyDescent="0.25">
      <c r="A3777" s="193" t="s">
        <v>119</v>
      </c>
      <c r="B3777" s="379"/>
      <c r="C3777" s="77" t="s">
        <v>212</v>
      </c>
      <c r="D3777" s="261">
        <f>+D3771*(D3783*D3809+(1-D3783)*D3808)</f>
        <v>23.758404642333034</v>
      </c>
      <c r="E3777" s="261">
        <f t="shared" ref="E3777:O3777" si="8398">+E3771*(E3783*E3809+(1-E3783)*E3808)</f>
        <v>23.197976091421861</v>
      </c>
      <c r="F3777" s="261">
        <f t="shared" si="8398"/>
        <v>25.008255326893785</v>
      </c>
      <c r="G3777" s="261">
        <f t="shared" si="8398"/>
        <v>34.620884301111012</v>
      </c>
      <c r="H3777" s="261">
        <f t="shared" si="8398"/>
        <v>40.782380792364989</v>
      </c>
      <c r="I3777" s="261">
        <f t="shared" si="8398"/>
        <v>38.838932912858851</v>
      </c>
      <c r="J3777" s="261">
        <f t="shared" si="8398"/>
        <v>19.191976676831089</v>
      </c>
      <c r="K3777" s="261">
        <f t="shared" si="8398"/>
        <v>17.21186243004767</v>
      </c>
      <c r="L3777" s="261">
        <f t="shared" si="8398"/>
        <v>22.850775945367754</v>
      </c>
      <c r="M3777" s="261">
        <f t="shared" si="8398"/>
        <v>27.125471568663489</v>
      </c>
      <c r="N3777" s="261">
        <f t="shared" si="8398"/>
        <v>27.337754911797255</v>
      </c>
      <c r="O3777" s="262">
        <f t="shared" si="8398"/>
        <v>19.99835323959751</v>
      </c>
      <c r="P3777" s="162"/>
    </row>
    <row r="3778" spans="1:53" x14ac:dyDescent="0.25">
      <c r="A3778" s="193" t="s">
        <v>119</v>
      </c>
      <c r="B3778" s="379"/>
      <c r="C3778" s="77" t="s">
        <v>213</v>
      </c>
      <c r="D3778" s="261">
        <f>+D3772*(D3784*D3809+(1-D3784)*D3808)</f>
        <v>0</v>
      </c>
      <c r="E3778" s="261">
        <f t="shared" ref="E3778:O3778" si="8399">+E3772*(E3784*E3809+(1-E3784)*E3808)</f>
        <v>0</v>
      </c>
      <c r="F3778" s="261">
        <f t="shared" si="8399"/>
        <v>0</v>
      </c>
      <c r="G3778" s="261">
        <f t="shared" si="8399"/>
        <v>0</v>
      </c>
      <c r="H3778" s="261">
        <f t="shared" si="8399"/>
        <v>0</v>
      </c>
      <c r="I3778" s="261">
        <f t="shared" si="8399"/>
        <v>0</v>
      </c>
      <c r="J3778" s="261">
        <f t="shared" si="8399"/>
        <v>0</v>
      </c>
      <c r="K3778" s="261">
        <f t="shared" si="8399"/>
        <v>0</v>
      </c>
      <c r="L3778" s="261">
        <f t="shared" si="8399"/>
        <v>0</v>
      </c>
      <c r="M3778" s="261">
        <f t="shared" si="8399"/>
        <v>0</v>
      </c>
      <c r="N3778" s="261">
        <f t="shared" si="8399"/>
        <v>0</v>
      </c>
      <c r="O3778" s="262">
        <f t="shared" si="8399"/>
        <v>0</v>
      </c>
      <c r="P3778" s="244"/>
    </row>
    <row r="3779" spans="1:53" x14ac:dyDescent="0.25">
      <c r="A3779" s="193" t="s">
        <v>119</v>
      </c>
      <c r="B3779" s="379"/>
      <c r="C3779" s="77" t="s">
        <v>214</v>
      </c>
      <c r="D3779" s="261">
        <f>+D3773*(D3785*D3809+(1-D3785)*D3808)</f>
        <v>28.889740855826034</v>
      </c>
      <c r="E3779" s="261">
        <f t="shared" ref="E3779:O3779" si="8400">+E3773*(E3785*E3809+(1-E3785)*E3808)</f>
        <v>29.688001170656097</v>
      </c>
      <c r="F3779" s="261">
        <f t="shared" si="8400"/>
        <v>33.439141331899037</v>
      </c>
      <c r="G3779" s="261">
        <f t="shared" si="8400"/>
        <v>44.415739319480451</v>
      </c>
      <c r="H3779" s="261">
        <f t="shared" si="8400"/>
        <v>52.506876039513052</v>
      </c>
      <c r="I3779" s="261">
        <f t="shared" si="8400"/>
        <v>49.285421666826686</v>
      </c>
      <c r="J3779" s="261">
        <f t="shared" si="8400"/>
        <v>23.339975549570813</v>
      </c>
      <c r="K3779" s="261">
        <f t="shared" si="8400"/>
        <v>18.710514023581119</v>
      </c>
      <c r="L3779" s="261">
        <f t="shared" si="8400"/>
        <v>28.667122886318325</v>
      </c>
      <c r="M3779" s="261">
        <f t="shared" si="8400"/>
        <v>33.97972573078421</v>
      </c>
      <c r="N3779" s="261">
        <f t="shared" si="8400"/>
        <v>34.038838921883048</v>
      </c>
      <c r="O3779" s="262">
        <f t="shared" si="8400"/>
        <v>24.837976057063997</v>
      </c>
      <c r="P3779" s="244"/>
    </row>
    <row r="3780" spans="1:53" x14ac:dyDescent="0.25">
      <c r="A3780" s="193" t="s">
        <v>119</v>
      </c>
      <c r="B3780" s="379"/>
      <c r="C3780" s="77" t="s">
        <v>215</v>
      </c>
      <c r="D3780" s="161">
        <f>+D3774*(D3786*D3809+(1-D3786)*D3808)</f>
        <v>18.03240952600774</v>
      </c>
      <c r="E3780" s="161">
        <f t="shared" ref="E3780:O3780" si="8401">+E3774*(E3786*E3809+(1-E3786)*E3808)</f>
        <v>17.249121530530811</v>
      </c>
      <c r="F3780" s="161">
        <f t="shared" si="8401"/>
        <v>25.603017870675021</v>
      </c>
      <c r="G3780" s="161">
        <f t="shared" si="8401"/>
        <v>43.114931109154334</v>
      </c>
      <c r="H3780" s="161">
        <f t="shared" si="8401"/>
        <v>51.131946619112725</v>
      </c>
      <c r="I3780" s="161">
        <f t="shared" si="8401"/>
        <v>48.333185734181974</v>
      </c>
      <c r="J3780" s="161">
        <f t="shared" si="8401"/>
        <v>22.728049054904851</v>
      </c>
      <c r="K3780" s="161">
        <f t="shared" si="8401"/>
        <v>18.223699486586575</v>
      </c>
      <c r="L3780" s="161">
        <f t="shared" si="8401"/>
        <v>35.809513726020015</v>
      </c>
      <c r="M3780" s="161">
        <f t="shared" si="8401"/>
        <v>38.478373479269735</v>
      </c>
      <c r="N3780" s="161">
        <f t="shared" si="8401"/>
        <v>37.708155535043716</v>
      </c>
      <c r="O3780" s="162">
        <f t="shared" si="8401"/>
        <v>0</v>
      </c>
      <c r="P3780" s="244"/>
    </row>
    <row r="3781" spans="1:53" ht="15.75" thickBot="1" x14ac:dyDescent="0.3">
      <c r="A3781" s="193" t="s">
        <v>119</v>
      </c>
      <c r="B3781" s="379"/>
      <c r="C3781" s="96" t="s">
        <v>230</v>
      </c>
      <c r="D3781" s="163">
        <f>+D3775*(D3787*D3809+(1-D3787)*D3808)</f>
        <v>0</v>
      </c>
      <c r="E3781" s="163">
        <f t="shared" ref="E3781:O3781" si="8402">+E3775*(E3787*E3809+(1-E3787)*E3808)</f>
        <v>0</v>
      </c>
      <c r="F3781" s="163">
        <f t="shared" si="8402"/>
        <v>0</v>
      </c>
      <c r="G3781" s="163">
        <f t="shared" si="8402"/>
        <v>0</v>
      </c>
      <c r="H3781" s="163">
        <f t="shared" si="8402"/>
        <v>0</v>
      </c>
      <c r="I3781" s="163">
        <f t="shared" si="8402"/>
        <v>0</v>
      </c>
      <c r="J3781" s="163">
        <f t="shared" si="8402"/>
        <v>0</v>
      </c>
      <c r="K3781" s="163">
        <f t="shared" si="8402"/>
        <v>0</v>
      </c>
      <c r="L3781" s="163">
        <f t="shared" si="8402"/>
        <v>0</v>
      </c>
      <c r="M3781" s="163">
        <f t="shared" si="8402"/>
        <v>0</v>
      </c>
      <c r="N3781" s="163">
        <f t="shared" si="8402"/>
        <v>0</v>
      </c>
      <c r="O3781" s="164">
        <f t="shared" si="8402"/>
        <v>0</v>
      </c>
      <c r="P3781" s="164"/>
    </row>
    <row r="3782" spans="1:53" x14ac:dyDescent="0.25">
      <c r="A3782" s="193" t="s">
        <v>119</v>
      </c>
      <c r="B3782" s="379"/>
      <c r="C3782" s="204" t="s">
        <v>2</v>
      </c>
      <c r="D3782" s="205">
        <f>+IFERROR(SUMPRODUCT(D3783:D3787,D3789:D3793)/D3788,0)</f>
        <v>0</v>
      </c>
      <c r="E3782" s="205">
        <f t="shared" ref="E3782" si="8403">+IFERROR(SUMPRODUCT(E3783:E3787,E3789:E3793)/E3788,0)</f>
        <v>0</v>
      </c>
      <c r="F3782" s="205">
        <f t="shared" ref="F3782" si="8404">+IFERROR(SUMPRODUCT(F3783:F3787,F3789:F3793)/F3788,0)</f>
        <v>0</v>
      </c>
      <c r="G3782" s="205">
        <f t="shared" ref="G3782" si="8405">+IFERROR(SUMPRODUCT(G3783:G3787,G3789:G3793)/G3788,0)</f>
        <v>0</v>
      </c>
      <c r="H3782" s="205">
        <f t="shared" ref="H3782" si="8406">+IFERROR(SUMPRODUCT(H3783:H3787,H3789:H3793)/H3788,0)</f>
        <v>0</v>
      </c>
      <c r="I3782" s="205">
        <f t="shared" ref="I3782" si="8407">+IFERROR(SUMPRODUCT(I3783:I3787,I3789:I3793)/I3788,0)</f>
        <v>0</v>
      </c>
      <c r="J3782" s="205">
        <f t="shared" ref="J3782" si="8408">+IFERROR(SUMPRODUCT(J3783:J3787,J3789:J3793)/J3788,0)</f>
        <v>0.49999999999999989</v>
      </c>
      <c r="K3782" s="205">
        <f t="shared" ref="K3782" si="8409">+IFERROR(SUMPRODUCT(K3783:K3787,K3789:K3793)/K3788,0)</f>
        <v>0</v>
      </c>
      <c r="L3782" s="205">
        <f t="shared" ref="L3782" si="8410">+IFERROR(SUMPRODUCT(L3783:L3787,L3789:L3793)/L3788,0)</f>
        <v>0</v>
      </c>
      <c r="M3782" s="205">
        <f t="shared" ref="M3782" si="8411">+IFERROR(SUMPRODUCT(M3783:M3787,M3789:M3793)/M3788,0)</f>
        <v>0</v>
      </c>
      <c r="N3782" s="205">
        <f t="shared" ref="N3782" si="8412">+IFERROR(SUMPRODUCT(N3783:N3787,N3789:N3793)/N3788,0)</f>
        <v>0</v>
      </c>
      <c r="O3782" s="205">
        <f t="shared" ref="O3782" si="8413">+IFERROR(SUMPRODUCT(O3783:O3787,O3789:O3793)/O3788,0)</f>
        <v>0</v>
      </c>
      <c r="P3782" s="166">
        <f>+SUMPRODUCT(D3782:O3782,D3788:O3788)/P3788</f>
        <v>0.49999999999999989</v>
      </c>
      <c r="R3782" s="192">
        <f>+D3782</f>
        <v>0</v>
      </c>
      <c r="S3782" s="192">
        <f t="shared" ref="S3782" si="8414">+E3782</f>
        <v>0</v>
      </c>
      <c r="T3782" s="192">
        <f t="shared" ref="T3782" si="8415">+F3782</f>
        <v>0</v>
      </c>
      <c r="U3782" s="192">
        <f t="shared" ref="U3782" si="8416">+G3782</f>
        <v>0</v>
      </c>
      <c r="V3782" s="192">
        <f t="shared" ref="V3782" si="8417">+H3782</f>
        <v>0</v>
      </c>
      <c r="W3782" s="192">
        <f t="shared" ref="W3782" si="8418">+I3782</f>
        <v>0</v>
      </c>
      <c r="X3782" s="192">
        <f t="shared" ref="X3782" si="8419">+J3782</f>
        <v>0.49999999999999989</v>
      </c>
      <c r="Y3782" s="192">
        <f t="shared" ref="Y3782" si="8420">+K3782</f>
        <v>0</v>
      </c>
      <c r="Z3782" s="192">
        <f t="shared" ref="Z3782" si="8421">+L3782</f>
        <v>0</v>
      </c>
      <c r="AA3782" s="192">
        <f t="shared" ref="AA3782" si="8422">+M3782</f>
        <v>0</v>
      </c>
      <c r="AB3782" s="192">
        <f t="shared" ref="AB3782" si="8423">+N3782</f>
        <v>0</v>
      </c>
      <c r="AC3782" s="192">
        <f t="shared" ref="AC3782" si="8424">+O3782</f>
        <v>0</v>
      </c>
      <c r="AD3782" s="190">
        <f>+D3788</f>
        <v>0</v>
      </c>
      <c r="AE3782" s="190">
        <f t="shared" ref="AE3782" si="8425">+E3788</f>
        <v>0</v>
      </c>
      <c r="AF3782" s="190">
        <f t="shared" ref="AF3782" si="8426">+F3788</f>
        <v>0</v>
      </c>
      <c r="AG3782" s="190">
        <f t="shared" ref="AG3782" si="8427">+G3788</f>
        <v>0</v>
      </c>
      <c r="AH3782" s="190">
        <f t="shared" ref="AH3782" si="8428">+H3788</f>
        <v>0</v>
      </c>
      <c r="AI3782" s="190">
        <f t="shared" ref="AI3782" si="8429">+I3788</f>
        <v>0</v>
      </c>
      <c r="AJ3782" s="190">
        <f t="shared" ref="AJ3782" si="8430">+J3788</f>
        <v>300</v>
      </c>
      <c r="AK3782" s="190">
        <f t="shared" ref="AK3782" si="8431">+K3788</f>
        <v>0</v>
      </c>
      <c r="AL3782" s="190">
        <f t="shared" ref="AL3782" si="8432">+L3788</f>
        <v>0</v>
      </c>
      <c r="AM3782" s="190">
        <f t="shared" ref="AM3782" si="8433">+M3788</f>
        <v>0</v>
      </c>
      <c r="AN3782" s="190">
        <f t="shared" ref="AN3782" si="8434">+N3788</f>
        <v>0</v>
      </c>
      <c r="AO3782" s="190">
        <f t="shared" ref="AO3782" si="8435">+O3788</f>
        <v>0</v>
      </c>
    </row>
    <row r="3783" spans="1:53" x14ac:dyDescent="0.25">
      <c r="A3783" s="193" t="s">
        <v>119</v>
      </c>
      <c r="B3783" s="379"/>
      <c r="C3783" s="178" t="s">
        <v>3</v>
      </c>
      <c r="D3783" s="179">
        <v>0.44</v>
      </c>
      <c r="E3783" s="179">
        <v>0.44</v>
      </c>
      <c r="F3783" s="179">
        <v>0.44</v>
      </c>
      <c r="G3783" s="293">
        <v>0.48</v>
      </c>
      <c r="H3783" s="293">
        <v>0.48</v>
      </c>
      <c r="I3783" s="293">
        <v>0.48</v>
      </c>
      <c r="J3783" s="179">
        <v>0.5</v>
      </c>
      <c r="K3783" s="179">
        <v>0.5</v>
      </c>
      <c r="L3783" s="179">
        <v>0.5</v>
      </c>
      <c r="M3783" s="179">
        <v>0.5</v>
      </c>
      <c r="N3783" s="179">
        <v>0.5</v>
      </c>
      <c r="O3783" s="179">
        <v>0.34111134082271427</v>
      </c>
      <c r="P3783" s="180">
        <f>+SUMPRODUCT(D3783:O3783,D3789:O3789)/P3789</f>
        <v>0.5</v>
      </c>
    </row>
    <row r="3784" spans="1:53" x14ac:dyDescent="0.25">
      <c r="A3784" s="193" t="s">
        <v>119</v>
      </c>
      <c r="B3784" s="379"/>
      <c r="C3784" s="178" t="s">
        <v>200</v>
      </c>
      <c r="D3784" s="179">
        <v>0.44</v>
      </c>
      <c r="E3784" s="179">
        <v>0.44</v>
      </c>
      <c r="F3784" s="179">
        <v>0.44</v>
      </c>
      <c r="G3784" s="293">
        <v>0.48</v>
      </c>
      <c r="H3784" s="293">
        <v>0.48</v>
      </c>
      <c r="I3784" s="293">
        <v>0.48</v>
      </c>
      <c r="J3784" s="179">
        <v>0.5</v>
      </c>
      <c r="K3784" s="179">
        <v>0.5</v>
      </c>
      <c r="L3784" s="179">
        <v>0.5</v>
      </c>
      <c r="M3784" s="179">
        <v>0.5</v>
      </c>
      <c r="N3784" s="179">
        <v>0.5</v>
      </c>
      <c r="O3784" s="179">
        <v>0.34111134082271427</v>
      </c>
      <c r="P3784" s="242"/>
    </row>
    <row r="3785" spans="1:53" x14ac:dyDescent="0.25">
      <c r="A3785" s="193" t="s">
        <v>119</v>
      </c>
      <c r="B3785" s="379"/>
      <c r="C3785" s="178" t="s">
        <v>201</v>
      </c>
      <c r="D3785" s="179">
        <v>0.44</v>
      </c>
      <c r="E3785" s="179">
        <v>0.44</v>
      </c>
      <c r="F3785" s="179">
        <v>0.44</v>
      </c>
      <c r="G3785" s="293">
        <v>0.48</v>
      </c>
      <c r="H3785" s="293">
        <v>0.48</v>
      </c>
      <c r="I3785" s="293">
        <v>0.48</v>
      </c>
      <c r="J3785" s="179">
        <v>0.5</v>
      </c>
      <c r="K3785" s="179">
        <v>0.5</v>
      </c>
      <c r="L3785" s="179">
        <v>0.5</v>
      </c>
      <c r="M3785" s="179">
        <v>0.5</v>
      </c>
      <c r="N3785" s="179">
        <v>0.5</v>
      </c>
      <c r="O3785" s="179">
        <v>0.34111134082271427</v>
      </c>
      <c r="P3785" s="242"/>
    </row>
    <row r="3786" spans="1:53" x14ac:dyDescent="0.25">
      <c r="A3786" s="193" t="s">
        <v>119</v>
      </c>
      <c r="B3786" s="379"/>
      <c r="C3786" s="178" t="s">
        <v>202</v>
      </c>
      <c r="D3786" s="179">
        <v>0.44</v>
      </c>
      <c r="E3786" s="179">
        <v>0.44</v>
      </c>
      <c r="F3786" s="179">
        <v>0.44</v>
      </c>
      <c r="G3786" s="293">
        <v>0.48</v>
      </c>
      <c r="H3786" s="293">
        <v>0.48</v>
      </c>
      <c r="I3786" s="293">
        <v>0.48</v>
      </c>
      <c r="J3786" s="179">
        <v>0.5</v>
      </c>
      <c r="K3786" s="179">
        <v>0.5</v>
      </c>
      <c r="L3786" s="179">
        <v>0.5</v>
      </c>
      <c r="M3786" s="179">
        <v>0.5</v>
      </c>
      <c r="N3786" s="179">
        <v>0.5</v>
      </c>
      <c r="O3786" s="179">
        <v>0.34111134082271427</v>
      </c>
      <c r="P3786" s="242"/>
    </row>
    <row r="3787" spans="1:53" ht="15.75" thickBot="1" x14ac:dyDescent="0.3">
      <c r="A3787" s="193" t="s">
        <v>119</v>
      </c>
      <c r="B3787" s="379"/>
      <c r="C3787" s="280" t="s">
        <v>231</v>
      </c>
      <c r="D3787" s="179">
        <v>0.44</v>
      </c>
      <c r="E3787" s="179">
        <v>0.44</v>
      </c>
      <c r="F3787" s="179">
        <v>0.44</v>
      </c>
      <c r="G3787" s="293">
        <v>0.48</v>
      </c>
      <c r="H3787" s="293">
        <v>0.48</v>
      </c>
      <c r="I3787" s="293">
        <v>0.48</v>
      </c>
      <c r="J3787" s="179">
        <v>0.5</v>
      </c>
      <c r="K3787" s="179">
        <v>0.5</v>
      </c>
      <c r="L3787" s="179">
        <v>0.5</v>
      </c>
      <c r="M3787" s="179">
        <v>0.5</v>
      </c>
      <c r="N3787" s="179">
        <v>0.5</v>
      </c>
      <c r="O3787" s="179">
        <v>0.34111134082271427</v>
      </c>
      <c r="P3787" s="182" t="e">
        <f t="shared" ref="P3787" si="8436">+SUMPRODUCT(D3787:O3787,D3793:O3793)/P3793</f>
        <v>#DIV/0!</v>
      </c>
    </row>
    <row r="3788" spans="1:53" x14ac:dyDescent="0.25">
      <c r="A3788" s="193" t="s">
        <v>119</v>
      </c>
      <c r="B3788" s="379"/>
      <c r="C3788" s="99" t="s">
        <v>239</v>
      </c>
      <c r="D3788" s="100">
        <f>+D3757/D3770/30</f>
        <v>0</v>
      </c>
      <c r="E3788" s="100">
        <f t="shared" ref="E3788:O3788" si="8437">+E3757/E3770/30</f>
        <v>0</v>
      </c>
      <c r="F3788" s="100">
        <f t="shared" si="8437"/>
        <v>0</v>
      </c>
      <c r="G3788" s="100">
        <f t="shared" si="8437"/>
        <v>0</v>
      </c>
      <c r="H3788" s="100">
        <f t="shared" si="8437"/>
        <v>0</v>
      </c>
      <c r="I3788" s="100">
        <f t="shared" si="8437"/>
        <v>0</v>
      </c>
      <c r="J3788" s="100">
        <f t="shared" si="8437"/>
        <v>300</v>
      </c>
      <c r="K3788" s="100">
        <f t="shared" si="8437"/>
        <v>0</v>
      </c>
      <c r="L3788" s="100">
        <f t="shared" si="8437"/>
        <v>0</v>
      </c>
      <c r="M3788" s="100">
        <f t="shared" si="8437"/>
        <v>0</v>
      </c>
      <c r="N3788" s="100">
        <f t="shared" si="8437"/>
        <v>0</v>
      </c>
      <c r="O3788" s="167">
        <f t="shared" si="8437"/>
        <v>0</v>
      </c>
      <c r="P3788" s="167">
        <f>SUM(D3788:O3788)</f>
        <v>300</v>
      </c>
    </row>
    <row r="3789" spans="1:53" x14ac:dyDescent="0.25">
      <c r="A3789" s="193" t="s">
        <v>119</v>
      </c>
      <c r="B3789" s="379"/>
      <c r="C3789" s="86" t="s">
        <v>240</v>
      </c>
      <c r="D3789" s="87">
        <f>+D3788*D3764</f>
        <v>0</v>
      </c>
      <c r="E3789" s="87">
        <f t="shared" ref="E3789" si="8438">+E3788*E3764</f>
        <v>0</v>
      </c>
      <c r="F3789" s="87">
        <f t="shared" ref="F3789" si="8439">+F3788*F3764</f>
        <v>0</v>
      </c>
      <c r="G3789" s="87">
        <f t="shared" ref="G3789" si="8440">+G3788*G3764</f>
        <v>0</v>
      </c>
      <c r="H3789" s="87">
        <f t="shared" ref="H3789" si="8441">+H3788*H3764</f>
        <v>0</v>
      </c>
      <c r="I3789" s="87">
        <f t="shared" ref="I3789" si="8442">+I3788*I3764</f>
        <v>0</v>
      </c>
      <c r="J3789" s="87">
        <f t="shared" ref="J3789" si="8443">+J3788*J3764</f>
        <v>181.68413282628077</v>
      </c>
      <c r="K3789" s="87">
        <f t="shared" ref="K3789" si="8444">+K3788*K3764</f>
        <v>0</v>
      </c>
      <c r="L3789" s="87">
        <f t="shared" ref="L3789" si="8445">+L3788*L3764</f>
        <v>0</v>
      </c>
      <c r="M3789" s="87">
        <f t="shared" ref="M3789" si="8446">+M3788*M3764</f>
        <v>0</v>
      </c>
      <c r="N3789" s="87">
        <f t="shared" ref="N3789" si="8447">+N3788*N3764</f>
        <v>0</v>
      </c>
      <c r="O3789" s="159">
        <f t="shared" ref="O3789" si="8448">+O3788*O3764</f>
        <v>0</v>
      </c>
      <c r="P3789" s="159">
        <f t="shared" ref="P3789:P3799" si="8449">SUM(D3789:O3789)</f>
        <v>181.68413282628077</v>
      </c>
      <c r="AP3789" s="190">
        <f>+D3789</f>
        <v>0</v>
      </c>
      <c r="AQ3789" s="190">
        <f t="shared" ref="AQ3789:AQ3793" si="8450">+E3789</f>
        <v>0</v>
      </c>
      <c r="AR3789" s="190">
        <f t="shared" ref="AR3789:AR3793" si="8451">+F3789</f>
        <v>0</v>
      </c>
      <c r="AS3789" s="190">
        <f t="shared" ref="AS3789:AS3793" si="8452">+G3789</f>
        <v>0</v>
      </c>
      <c r="AT3789" s="190">
        <f t="shared" ref="AT3789:AT3793" si="8453">+H3789</f>
        <v>0</v>
      </c>
      <c r="AU3789" s="190">
        <f t="shared" ref="AU3789:AU3793" si="8454">+I3789</f>
        <v>0</v>
      </c>
      <c r="AV3789" s="190">
        <f t="shared" ref="AV3789:AV3793" si="8455">+J3789</f>
        <v>181.68413282628077</v>
      </c>
      <c r="AW3789" s="190">
        <f t="shared" ref="AW3789:AW3793" si="8456">+K3789</f>
        <v>0</v>
      </c>
      <c r="AX3789" s="190">
        <f t="shared" ref="AX3789:AX3793" si="8457">+L3789</f>
        <v>0</v>
      </c>
      <c r="AY3789" s="190">
        <f t="shared" ref="AY3789:AY3793" si="8458">+M3789</f>
        <v>0</v>
      </c>
      <c r="AZ3789" s="190">
        <f t="shared" ref="AZ3789:AZ3793" si="8459">+N3789</f>
        <v>0</v>
      </c>
      <c r="BA3789" s="190">
        <f t="shared" ref="BA3789:BA3793" si="8460">+O3789</f>
        <v>0</v>
      </c>
    </row>
    <row r="3790" spans="1:53" x14ac:dyDescent="0.25">
      <c r="A3790" s="193" t="s">
        <v>119</v>
      </c>
      <c r="B3790" s="379"/>
      <c r="C3790" s="86" t="s">
        <v>241</v>
      </c>
      <c r="D3790" s="87">
        <f>+D3788*D3765</f>
        <v>0</v>
      </c>
      <c r="E3790" s="87">
        <f t="shared" ref="E3790:O3790" si="8461">+E3788*E3765</f>
        <v>0</v>
      </c>
      <c r="F3790" s="87">
        <f t="shared" si="8461"/>
        <v>0</v>
      </c>
      <c r="G3790" s="87">
        <f t="shared" si="8461"/>
        <v>0</v>
      </c>
      <c r="H3790" s="87">
        <f t="shared" si="8461"/>
        <v>0</v>
      </c>
      <c r="I3790" s="87">
        <f t="shared" si="8461"/>
        <v>0</v>
      </c>
      <c r="J3790" s="87">
        <f t="shared" si="8461"/>
        <v>0</v>
      </c>
      <c r="K3790" s="87">
        <f t="shared" si="8461"/>
        <v>0</v>
      </c>
      <c r="L3790" s="87">
        <f t="shared" si="8461"/>
        <v>0</v>
      </c>
      <c r="M3790" s="87">
        <f t="shared" si="8461"/>
        <v>0</v>
      </c>
      <c r="N3790" s="87">
        <f t="shared" si="8461"/>
        <v>0</v>
      </c>
      <c r="O3790" s="159">
        <f t="shared" si="8461"/>
        <v>0</v>
      </c>
      <c r="P3790" s="159"/>
      <c r="AP3790" s="190">
        <f t="shared" ref="AP3790:AP3793" si="8462">+D3790</f>
        <v>0</v>
      </c>
      <c r="AQ3790" s="190">
        <f t="shared" si="8450"/>
        <v>0</v>
      </c>
      <c r="AR3790" s="190">
        <f t="shared" si="8451"/>
        <v>0</v>
      </c>
      <c r="AS3790" s="190">
        <f t="shared" si="8452"/>
        <v>0</v>
      </c>
      <c r="AT3790" s="190">
        <f t="shared" si="8453"/>
        <v>0</v>
      </c>
      <c r="AU3790" s="190">
        <f t="shared" si="8454"/>
        <v>0</v>
      </c>
      <c r="AV3790" s="190">
        <f t="shared" si="8455"/>
        <v>0</v>
      </c>
      <c r="AW3790" s="190">
        <f t="shared" si="8456"/>
        <v>0</v>
      </c>
      <c r="AX3790" s="190">
        <f t="shared" si="8457"/>
        <v>0</v>
      </c>
      <c r="AY3790" s="190">
        <f t="shared" si="8458"/>
        <v>0</v>
      </c>
      <c r="AZ3790" s="190">
        <f t="shared" si="8459"/>
        <v>0</v>
      </c>
      <c r="BA3790" s="190">
        <f t="shared" si="8460"/>
        <v>0</v>
      </c>
    </row>
    <row r="3791" spans="1:53" x14ac:dyDescent="0.25">
      <c r="A3791" s="193" t="s">
        <v>119</v>
      </c>
      <c r="B3791" s="379"/>
      <c r="C3791" s="86" t="s">
        <v>242</v>
      </c>
      <c r="D3791" s="87">
        <f>+D3788*D3766</f>
        <v>0</v>
      </c>
      <c r="E3791" s="87">
        <f t="shared" ref="E3791:O3791" si="8463">+E3788*E3766</f>
        <v>0</v>
      </c>
      <c r="F3791" s="87">
        <f t="shared" si="8463"/>
        <v>0</v>
      </c>
      <c r="G3791" s="87">
        <f t="shared" si="8463"/>
        <v>0</v>
      </c>
      <c r="H3791" s="87">
        <f t="shared" si="8463"/>
        <v>0</v>
      </c>
      <c r="I3791" s="87">
        <f t="shared" si="8463"/>
        <v>0</v>
      </c>
      <c r="J3791" s="87">
        <f t="shared" si="8463"/>
        <v>45.144526330125856</v>
      </c>
      <c r="K3791" s="87">
        <f t="shared" si="8463"/>
        <v>0</v>
      </c>
      <c r="L3791" s="87">
        <f t="shared" si="8463"/>
        <v>0</v>
      </c>
      <c r="M3791" s="87">
        <f t="shared" si="8463"/>
        <v>0</v>
      </c>
      <c r="N3791" s="87">
        <f t="shared" si="8463"/>
        <v>0</v>
      </c>
      <c r="O3791" s="159">
        <f t="shared" si="8463"/>
        <v>0</v>
      </c>
      <c r="P3791" s="159"/>
      <c r="AP3791" s="190">
        <f t="shared" si="8462"/>
        <v>0</v>
      </c>
      <c r="AQ3791" s="190">
        <f t="shared" si="8450"/>
        <v>0</v>
      </c>
      <c r="AR3791" s="190">
        <f t="shared" si="8451"/>
        <v>0</v>
      </c>
      <c r="AS3791" s="190">
        <f t="shared" si="8452"/>
        <v>0</v>
      </c>
      <c r="AT3791" s="190">
        <f t="shared" si="8453"/>
        <v>0</v>
      </c>
      <c r="AU3791" s="190">
        <f t="shared" si="8454"/>
        <v>0</v>
      </c>
      <c r="AV3791" s="190">
        <f t="shared" si="8455"/>
        <v>45.144526330125856</v>
      </c>
      <c r="AW3791" s="190">
        <f t="shared" si="8456"/>
        <v>0</v>
      </c>
      <c r="AX3791" s="190">
        <f t="shared" si="8457"/>
        <v>0</v>
      </c>
      <c r="AY3791" s="190">
        <f t="shared" si="8458"/>
        <v>0</v>
      </c>
      <c r="AZ3791" s="190">
        <f t="shared" si="8459"/>
        <v>0</v>
      </c>
      <c r="BA3791" s="190">
        <f t="shared" si="8460"/>
        <v>0</v>
      </c>
    </row>
    <row r="3792" spans="1:53" x14ac:dyDescent="0.25">
      <c r="A3792" s="193" t="s">
        <v>119</v>
      </c>
      <c r="B3792" s="379"/>
      <c r="C3792" s="86" t="s">
        <v>243</v>
      </c>
      <c r="D3792" s="87">
        <f>+D3788*D3767</f>
        <v>0</v>
      </c>
      <c r="E3792" s="87">
        <f t="shared" ref="E3792:O3792" si="8464">+E3788*E3767</f>
        <v>0</v>
      </c>
      <c r="F3792" s="87">
        <f t="shared" si="8464"/>
        <v>0</v>
      </c>
      <c r="G3792" s="87">
        <f t="shared" si="8464"/>
        <v>0</v>
      </c>
      <c r="H3792" s="87">
        <f t="shared" si="8464"/>
        <v>0</v>
      </c>
      <c r="I3792" s="87">
        <f t="shared" si="8464"/>
        <v>0</v>
      </c>
      <c r="J3792" s="87">
        <f t="shared" si="8464"/>
        <v>73.171340843593313</v>
      </c>
      <c r="K3792" s="87">
        <f t="shared" si="8464"/>
        <v>0</v>
      </c>
      <c r="L3792" s="87">
        <f t="shared" si="8464"/>
        <v>0</v>
      </c>
      <c r="M3792" s="87">
        <f t="shared" si="8464"/>
        <v>0</v>
      </c>
      <c r="N3792" s="87">
        <f t="shared" si="8464"/>
        <v>0</v>
      </c>
      <c r="O3792" s="159">
        <f t="shared" si="8464"/>
        <v>0</v>
      </c>
      <c r="P3792" s="159"/>
      <c r="AP3792" s="190">
        <f t="shared" si="8462"/>
        <v>0</v>
      </c>
      <c r="AQ3792" s="190">
        <f t="shared" si="8450"/>
        <v>0</v>
      </c>
      <c r="AR3792" s="190">
        <f t="shared" si="8451"/>
        <v>0</v>
      </c>
      <c r="AS3792" s="190">
        <f t="shared" si="8452"/>
        <v>0</v>
      </c>
      <c r="AT3792" s="190">
        <f t="shared" si="8453"/>
        <v>0</v>
      </c>
      <c r="AU3792" s="190">
        <f t="shared" si="8454"/>
        <v>0</v>
      </c>
      <c r="AV3792" s="190">
        <f t="shared" si="8455"/>
        <v>73.171340843593313</v>
      </c>
      <c r="AW3792" s="190">
        <f t="shared" si="8456"/>
        <v>0</v>
      </c>
      <c r="AX3792" s="190">
        <f t="shared" si="8457"/>
        <v>0</v>
      </c>
      <c r="AY3792" s="190">
        <f t="shared" si="8458"/>
        <v>0</v>
      </c>
      <c r="AZ3792" s="190">
        <f t="shared" si="8459"/>
        <v>0</v>
      </c>
      <c r="BA3792" s="190">
        <f t="shared" si="8460"/>
        <v>0</v>
      </c>
    </row>
    <row r="3793" spans="1:53" ht="15.75" thickBot="1" x14ac:dyDescent="0.3">
      <c r="A3793" s="193" t="s">
        <v>119</v>
      </c>
      <c r="B3793" s="379"/>
      <c r="C3793" s="96" t="s">
        <v>244</v>
      </c>
      <c r="D3793" s="251">
        <f>+D3788*D3768</f>
        <v>0</v>
      </c>
      <c r="E3793" s="251">
        <f t="shared" ref="E3793:O3793" si="8465">+E3788*E3768</f>
        <v>0</v>
      </c>
      <c r="F3793" s="251">
        <f t="shared" si="8465"/>
        <v>0</v>
      </c>
      <c r="G3793" s="251">
        <f t="shared" si="8465"/>
        <v>0</v>
      </c>
      <c r="H3793" s="251">
        <f t="shared" si="8465"/>
        <v>0</v>
      </c>
      <c r="I3793" s="251">
        <f t="shared" si="8465"/>
        <v>0</v>
      </c>
      <c r="J3793" s="251">
        <f t="shared" si="8465"/>
        <v>0</v>
      </c>
      <c r="K3793" s="251">
        <f t="shared" si="8465"/>
        <v>0</v>
      </c>
      <c r="L3793" s="251">
        <f t="shared" si="8465"/>
        <v>0</v>
      </c>
      <c r="M3793" s="251">
        <f t="shared" si="8465"/>
        <v>0</v>
      </c>
      <c r="N3793" s="251">
        <f t="shared" si="8465"/>
        <v>0</v>
      </c>
      <c r="O3793" s="251">
        <f t="shared" si="8465"/>
        <v>0</v>
      </c>
      <c r="P3793" s="169">
        <f t="shared" si="8449"/>
        <v>0</v>
      </c>
      <c r="AP3793" s="190">
        <f t="shared" si="8462"/>
        <v>0</v>
      </c>
      <c r="AQ3793" s="190">
        <f t="shared" si="8450"/>
        <v>0</v>
      </c>
      <c r="AR3793" s="190">
        <f t="shared" si="8451"/>
        <v>0</v>
      </c>
      <c r="AS3793" s="190">
        <f t="shared" si="8452"/>
        <v>0</v>
      </c>
      <c r="AT3793" s="190">
        <f t="shared" si="8453"/>
        <v>0</v>
      </c>
      <c r="AU3793" s="190">
        <f t="shared" si="8454"/>
        <v>0</v>
      </c>
      <c r="AV3793" s="190">
        <f t="shared" si="8455"/>
        <v>0</v>
      </c>
      <c r="AW3793" s="190">
        <f t="shared" si="8456"/>
        <v>0</v>
      </c>
      <c r="AX3793" s="190">
        <f t="shared" si="8457"/>
        <v>0</v>
      </c>
      <c r="AY3793" s="190">
        <f t="shared" si="8458"/>
        <v>0</v>
      </c>
      <c r="AZ3793" s="190">
        <f t="shared" si="8459"/>
        <v>0</v>
      </c>
      <c r="BA3793" s="190">
        <f t="shared" si="8460"/>
        <v>0</v>
      </c>
    </row>
    <row r="3794" spans="1:53" x14ac:dyDescent="0.25">
      <c r="A3794" s="193" t="s">
        <v>119</v>
      </c>
      <c r="B3794" s="379"/>
      <c r="C3794" s="99" t="s">
        <v>245</v>
      </c>
      <c r="D3794" s="100">
        <f>+IFERROR(D3757/D3776/30,0)</f>
        <v>0</v>
      </c>
      <c r="E3794" s="100">
        <f t="shared" ref="E3794:O3794" si="8466">+IFERROR(E3757/E3776/30,0)</f>
        <v>0</v>
      </c>
      <c r="F3794" s="100">
        <f t="shared" si="8466"/>
        <v>0</v>
      </c>
      <c r="G3794" s="100">
        <f t="shared" si="8466"/>
        <v>0</v>
      </c>
      <c r="H3794" s="100">
        <f t="shared" si="8466"/>
        <v>0</v>
      </c>
      <c r="I3794" s="100">
        <f t="shared" si="8466"/>
        <v>0</v>
      </c>
      <c r="J3794" s="100">
        <f t="shared" si="8466"/>
        <v>300</v>
      </c>
      <c r="K3794" s="100">
        <f t="shared" si="8466"/>
        <v>0</v>
      </c>
      <c r="L3794" s="100">
        <f t="shared" si="8466"/>
        <v>0</v>
      </c>
      <c r="M3794" s="100">
        <f t="shared" si="8466"/>
        <v>0</v>
      </c>
      <c r="N3794" s="100">
        <f t="shared" si="8466"/>
        <v>0</v>
      </c>
      <c r="O3794" s="167">
        <f t="shared" si="8466"/>
        <v>0</v>
      </c>
      <c r="P3794" s="167">
        <f t="shared" si="8449"/>
        <v>300</v>
      </c>
    </row>
    <row r="3795" spans="1:53" x14ac:dyDescent="0.25">
      <c r="A3795" s="193" t="s">
        <v>119</v>
      </c>
      <c r="B3795" s="379"/>
      <c r="C3795" s="86" t="s">
        <v>246</v>
      </c>
      <c r="D3795" s="266">
        <f t="shared" ref="D3795:O3795" si="8467">+IFERROR(D3758/D3777/30,0)</f>
        <v>0</v>
      </c>
      <c r="E3795" s="266">
        <f t="shared" si="8467"/>
        <v>0</v>
      </c>
      <c r="F3795" s="266">
        <f t="shared" si="8467"/>
        <v>0</v>
      </c>
      <c r="G3795" s="266">
        <f t="shared" si="8467"/>
        <v>0</v>
      </c>
      <c r="H3795" s="266">
        <f t="shared" si="8467"/>
        <v>0</v>
      </c>
      <c r="I3795" s="266">
        <f t="shared" si="8467"/>
        <v>0</v>
      </c>
      <c r="J3795" s="266">
        <f t="shared" si="8467"/>
        <v>181.6841328262808</v>
      </c>
      <c r="K3795" s="266">
        <f t="shared" si="8467"/>
        <v>0</v>
      </c>
      <c r="L3795" s="266">
        <f t="shared" si="8467"/>
        <v>0</v>
      </c>
      <c r="M3795" s="266">
        <f t="shared" si="8467"/>
        <v>0</v>
      </c>
      <c r="N3795" s="266">
        <f t="shared" si="8467"/>
        <v>0</v>
      </c>
      <c r="O3795" s="267">
        <f t="shared" si="8467"/>
        <v>0</v>
      </c>
      <c r="P3795" s="159">
        <f t="shared" si="8449"/>
        <v>181.6841328262808</v>
      </c>
    </row>
    <row r="3796" spans="1:53" x14ac:dyDescent="0.25">
      <c r="A3796" s="193" t="s">
        <v>119</v>
      </c>
      <c r="B3796" s="379"/>
      <c r="C3796" s="86" t="s">
        <v>247</v>
      </c>
      <c r="D3796" s="266">
        <f t="shared" ref="D3796:O3796" si="8468">+IFERROR(D3759/D3778/30,0)</f>
        <v>0</v>
      </c>
      <c r="E3796" s="266">
        <f t="shared" si="8468"/>
        <v>0</v>
      </c>
      <c r="F3796" s="266">
        <f t="shared" si="8468"/>
        <v>0</v>
      </c>
      <c r="G3796" s="266">
        <f t="shared" si="8468"/>
        <v>0</v>
      </c>
      <c r="H3796" s="266">
        <f t="shared" si="8468"/>
        <v>0</v>
      </c>
      <c r="I3796" s="266">
        <f t="shared" si="8468"/>
        <v>0</v>
      </c>
      <c r="J3796" s="266">
        <f t="shared" si="8468"/>
        <v>0</v>
      </c>
      <c r="K3796" s="266">
        <f t="shared" si="8468"/>
        <v>0</v>
      </c>
      <c r="L3796" s="266">
        <f t="shared" si="8468"/>
        <v>0</v>
      </c>
      <c r="M3796" s="266">
        <f t="shared" si="8468"/>
        <v>0</v>
      </c>
      <c r="N3796" s="266">
        <f t="shared" si="8468"/>
        <v>0</v>
      </c>
      <c r="O3796" s="267">
        <f t="shared" si="8468"/>
        <v>0</v>
      </c>
      <c r="P3796" s="159">
        <f t="shared" si="8449"/>
        <v>0</v>
      </c>
    </row>
    <row r="3797" spans="1:53" x14ac:dyDescent="0.25">
      <c r="A3797" s="193" t="s">
        <v>119</v>
      </c>
      <c r="B3797" s="379"/>
      <c r="C3797" s="86" t="s">
        <v>248</v>
      </c>
      <c r="D3797" s="266">
        <f t="shared" ref="D3797:O3797" si="8469">+IFERROR(D3760/D3779/30,0)</f>
        <v>0</v>
      </c>
      <c r="E3797" s="266">
        <f t="shared" si="8469"/>
        <v>0</v>
      </c>
      <c r="F3797" s="266">
        <f t="shared" si="8469"/>
        <v>0</v>
      </c>
      <c r="G3797" s="266">
        <f t="shared" si="8469"/>
        <v>0</v>
      </c>
      <c r="H3797" s="266">
        <f t="shared" si="8469"/>
        <v>0</v>
      </c>
      <c r="I3797" s="266">
        <f t="shared" si="8469"/>
        <v>0</v>
      </c>
      <c r="J3797" s="266">
        <f t="shared" si="8469"/>
        <v>45.144526330125849</v>
      </c>
      <c r="K3797" s="266">
        <f t="shared" si="8469"/>
        <v>0</v>
      </c>
      <c r="L3797" s="266">
        <f t="shared" si="8469"/>
        <v>0</v>
      </c>
      <c r="M3797" s="266">
        <f t="shared" si="8469"/>
        <v>0</v>
      </c>
      <c r="N3797" s="266">
        <f t="shared" si="8469"/>
        <v>0</v>
      </c>
      <c r="O3797" s="267">
        <f t="shared" si="8469"/>
        <v>0</v>
      </c>
      <c r="P3797" s="159">
        <f t="shared" si="8449"/>
        <v>45.144526330125849</v>
      </c>
    </row>
    <row r="3798" spans="1:53" x14ac:dyDescent="0.25">
      <c r="A3798" s="193" t="s">
        <v>119</v>
      </c>
      <c r="B3798" s="379"/>
      <c r="C3798" s="86" t="s">
        <v>249</v>
      </c>
      <c r="D3798" s="87">
        <f t="shared" ref="D3798:O3798" si="8470">+IFERROR(D3761/D3780/30,0)</f>
        <v>0</v>
      </c>
      <c r="E3798" s="87">
        <f t="shared" si="8470"/>
        <v>0</v>
      </c>
      <c r="F3798" s="87">
        <f t="shared" si="8470"/>
        <v>0</v>
      </c>
      <c r="G3798" s="87">
        <f t="shared" si="8470"/>
        <v>0</v>
      </c>
      <c r="H3798" s="87">
        <f t="shared" si="8470"/>
        <v>0</v>
      </c>
      <c r="I3798" s="87">
        <f t="shared" si="8470"/>
        <v>0</v>
      </c>
      <c r="J3798" s="87">
        <f t="shared" si="8470"/>
        <v>73.171340843593313</v>
      </c>
      <c r="K3798" s="87">
        <f t="shared" si="8470"/>
        <v>0</v>
      </c>
      <c r="L3798" s="87">
        <f t="shared" si="8470"/>
        <v>0</v>
      </c>
      <c r="M3798" s="87">
        <f t="shared" si="8470"/>
        <v>0</v>
      </c>
      <c r="N3798" s="87">
        <f t="shared" si="8470"/>
        <v>0</v>
      </c>
      <c r="O3798" s="159">
        <f t="shared" si="8470"/>
        <v>0</v>
      </c>
      <c r="P3798" s="159">
        <f t="shared" si="8449"/>
        <v>73.171340843593313</v>
      </c>
    </row>
    <row r="3799" spans="1:53" ht="15.75" thickBot="1" x14ac:dyDescent="0.3">
      <c r="A3799" s="193" t="s">
        <v>119</v>
      </c>
      <c r="B3799" s="379"/>
      <c r="C3799" s="96" t="s">
        <v>250</v>
      </c>
      <c r="D3799" s="168">
        <f t="shared" ref="D3799:O3799" si="8471">+IFERROR(D3762/D3781/30,0)</f>
        <v>0</v>
      </c>
      <c r="E3799" s="168">
        <f t="shared" si="8471"/>
        <v>0</v>
      </c>
      <c r="F3799" s="168">
        <f t="shared" si="8471"/>
        <v>0</v>
      </c>
      <c r="G3799" s="168">
        <f t="shared" si="8471"/>
        <v>0</v>
      </c>
      <c r="H3799" s="168">
        <f t="shared" si="8471"/>
        <v>0</v>
      </c>
      <c r="I3799" s="168">
        <f t="shared" si="8471"/>
        <v>0</v>
      </c>
      <c r="J3799" s="168">
        <f t="shared" si="8471"/>
        <v>0</v>
      </c>
      <c r="K3799" s="168">
        <f t="shared" si="8471"/>
        <v>0</v>
      </c>
      <c r="L3799" s="168">
        <f t="shared" si="8471"/>
        <v>0</v>
      </c>
      <c r="M3799" s="168">
        <f t="shared" si="8471"/>
        <v>0</v>
      </c>
      <c r="N3799" s="168">
        <f t="shared" si="8471"/>
        <v>0</v>
      </c>
      <c r="O3799" s="169">
        <f t="shared" si="8471"/>
        <v>0</v>
      </c>
      <c r="P3799" s="169">
        <f t="shared" si="8449"/>
        <v>0</v>
      </c>
    </row>
    <row r="3800" spans="1:53" ht="15.75" thickBot="1" x14ac:dyDescent="0.3">
      <c r="A3800" s="193" t="s">
        <v>119</v>
      </c>
      <c r="B3800" s="379"/>
      <c r="C3800" s="183" t="s">
        <v>13</v>
      </c>
      <c r="D3800" s="72">
        <v>30</v>
      </c>
      <c r="E3800" s="72">
        <v>30</v>
      </c>
      <c r="F3800" s="72">
        <v>30</v>
      </c>
      <c r="G3800" s="72">
        <v>0</v>
      </c>
      <c r="H3800" s="72">
        <v>33.121560393413624</v>
      </c>
      <c r="I3800" s="72">
        <v>33.18421323453741</v>
      </c>
      <c r="J3800" s="72">
        <v>25</v>
      </c>
      <c r="K3800" s="72">
        <v>25</v>
      </c>
      <c r="L3800" s="72">
        <v>25</v>
      </c>
      <c r="M3800" s="72">
        <v>25</v>
      </c>
      <c r="N3800" s="72">
        <v>25</v>
      </c>
      <c r="O3800" s="72">
        <v>25</v>
      </c>
      <c r="P3800" s="184"/>
    </row>
    <row r="3801" spans="1:53" x14ac:dyDescent="0.25">
      <c r="A3801" s="193" t="s">
        <v>119</v>
      </c>
      <c r="B3801" s="379"/>
      <c r="C3801" s="99" t="s">
        <v>4</v>
      </c>
      <c r="D3801" s="100">
        <f>+D3794/D3800*30</f>
        <v>0</v>
      </c>
      <c r="E3801" s="100">
        <f t="shared" ref="E3801" si="8472">+E3794/E3800*30</f>
        <v>0</v>
      </c>
      <c r="F3801" s="100">
        <f t="shared" ref="F3801" si="8473">+F3794/F3800*30</f>
        <v>0</v>
      </c>
      <c r="G3801" s="100" t="e">
        <f t="shared" ref="G3801" si="8474">+G3794/G3800*30</f>
        <v>#DIV/0!</v>
      </c>
      <c r="H3801" s="100">
        <f t="shared" ref="H3801" si="8475">+H3794/H3800*30</f>
        <v>0</v>
      </c>
      <c r="I3801" s="100">
        <f t="shared" ref="I3801" si="8476">+I3794/I3800*30</f>
        <v>0</v>
      </c>
      <c r="J3801" s="100">
        <f t="shared" ref="J3801" si="8477">+J3794/J3800*30</f>
        <v>360</v>
      </c>
      <c r="K3801" s="100">
        <f t="shared" ref="K3801" si="8478">+K3794/K3800*30</f>
        <v>0</v>
      </c>
      <c r="L3801" s="100">
        <f t="shared" ref="L3801" si="8479">+L3794/L3800*30</f>
        <v>0</v>
      </c>
      <c r="M3801" s="100">
        <f t="shared" ref="M3801" si="8480">+M3794/M3800*30</f>
        <v>0</v>
      </c>
      <c r="N3801" s="100">
        <f t="shared" ref="N3801" si="8481">+N3794/N3800*30</f>
        <v>0</v>
      </c>
      <c r="O3801" s="167">
        <f t="shared" ref="O3801" si="8482">+O3794/O3800*30</f>
        <v>0</v>
      </c>
      <c r="P3801" s="167" t="e">
        <f>SUM(D3801:O3801)</f>
        <v>#DIV/0!</v>
      </c>
    </row>
    <row r="3802" spans="1:53" x14ac:dyDescent="0.25">
      <c r="A3802" s="193" t="s">
        <v>119</v>
      </c>
      <c r="B3802" s="379"/>
      <c r="C3802" s="86" t="s">
        <v>216</v>
      </c>
      <c r="D3802" s="87">
        <f>+D3795/D3800*30</f>
        <v>0</v>
      </c>
      <c r="E3802" s="87">
        <f t="shared" ref="E3802:O3802" si="8483">+E3795/E3800*30</f>
        <v>0</v>
      </c>
      <c r="F3802" s="87">
        <f t="shared" si="8483"/>
        <v>0</v>
      </c>
      <c r="G3802" s="87" t="e">
        <f t="shared" si="8483"/>
        <v>#DIV/0!</v>
      </c>
      <c r="H3802" s="87">
        <f t="shared" si="8483"/>
        <v>0</v>
      </c>
      <c r="I3802" s="87">
        <f t="shared" si="8483"/>
        <v>0</v>
      </c>
      <c r="J3802" s="87">
        <f t="shared" si="8483"/>
        <v>218.02095939153696</v>
      </c>
      <c r="K3802" s="87">
        <f t="shared" si="8483"/>
        <v>0</v>
      </c>
      <c r="L3802" s="87">
        <f t="shared" si="8483"/>
        <v>0</v>
      </c>
      <c r="M3802" s="87">
        <f t="shared" si="8483"/>
        <v>0</v>
      </c>
      <c r="N3802" s="87">
        <f t="shared" si="8483"/>
        <v>0</v>
      </c>
      <c r="O3802" s="159">
        <f t="shared" si="8483"/>
        <v>0</v>
      </c>
      <c r="P3802" s="159" t="e">
        <f t="shared" ref="P3802:P3806" si="8484">SUM(D3802:O3802)</f>
        <v>#DIV/0!</v>
      </c>
    </row>
    <row r="3803" spans="1:53" x14ac:dyDescent="0.25">
      <c r="A3803" s="193" t="s">
        <v>119</v>
      </c>
      <c r="B3803" s="379"/>
      <c r="C3803" s="86" t="s">
        <v>217</v>
      </c>
      <c r="D3803" s="87">
        <f>+D3796/D3800*30</f>
        <v>0</v>
      </c>
      <c r="E3803" s="87">
        <f t="shared" ref="E3803:O3803" si="8485">+E3796/E3800*30</f>
        <v>0</v>
      </c>
      <c r="F3803" s="87">
        <f t="shared" si="8485"/>
        <v>0</v>
      </c>
      <c r="G3803" s="87" t="e">
        <f t="shared" si="8485"/>
        <v>#DIV/0!</v>
      </c>
      <c r="H3803" s="87">
        <f t="shared" si="8485"/>
        <v>0</v>
      </c>
      <c r="I3803" s="87">
        <f t="shared" si="8485"/>
        <v>0</v>
      </c>
      <c r="J3803" s="87">
        <f t="shared" si="8485"/>
        <v>0</v>
      </c>
      <c r="K3803" s="87">
        <f t="shared" si="8485"/>
        <v>0</v>
      </c>
      <c r="L3803" s="87">
        <f t="shared" si="8485"/>
        <v>0</v>
      </c>
      <c r="M3803" s="87">
        <f t="shared" si="8485"/>
        <v>0</v>
      </c>
      <c r="N3803" s="87">
        <f t="shared" si="8485"/>
        <v>0</v>
      </c>
      <c r="O3803" s="159">
        <f t="shared" si="8485"/>
        <v>0</v>
      </c>
      <c r="P3803" s="159"/>
    </row>
    <row r="3804" spans="1:53" x14ac:dyDescent="0.25">
      <c r="A3804" s="193" t="s">
        <v>119</v>
      </c>
      <c r="B3804" s="379"/>
      <c r="C3804" s="86" t="s">
        <v>218</v>
      </c>
      <c r="D3804" s="87">
        <f>+D3797/D3800*30</f>
        <v>0</v>
      </c>
      <c r="E3804" s="87">
        <f t="shared" ref="E3804:O3804" si="8486">+E3797/E3800*30</f>
        <v>0</v>
      </c>
      <c r="F3804" s="87">
        <f t="shared" si="8486"/>
        <v>0</v>
      </c>
      <c r="G3804" s="87" t="e">
        <f t="shared" si="8486"/>
        <v>#DIV/0!</v>
      </c>
      <c r="H3804" s="87">
        <f t="shared" si="8486"/>
        <v>0</v>
      </c>
      <c r="I3804" s="87">
        <f t="shared" si="8486"/>
        <v>0</v>
      </c>
      <c r="J3804" s="87">
        <f t="shared" si="8486"/>
        <v>54.173431596151019</v>
      </c>
      <c r="K3804" s="87">
        <f t="shared" si="8486"/>
        <v>0</v>
      </c>
      <c r="L3804" s="87">
        <f t="shared" si="8486"/>
        <v>0</v>
      </c>
      <c r="M3804" s="87">
        <f t="shared" si="8486"/>
        <v>0</v>
      </c>
      <c r="N3804" s="87">
        <f t="shared" si="8486"/>
        <v>0</v>
      </c>
      <c r="O3804" s="159">
        <f t="shared" si="8486"/>
        <v>0</v>
      </c>
      <c r="P3804" s="159"/>
    </row>
    <row r="3805" spans="1:53" x14ac:dyDescent="0.25">
      <c r="A3805" s="193" t="s">
        <v>119</v>
      </c>
      <c r="B3805" s="379"/>
      <c r="C3805" s="86" t="s">
        <v>219</v>
      </c>
      <c r="D3805" s="87">
        <f>+D3798/D3800*30</f>
        <v>0</v>
      </c>
      <c r="E3805" s="87">
        <f t="shared" ref="E3805:O3805" si="8487">+E3798/E3800*30</f>
        <v>0</v>
      </c>
      <c r="F3805" s="87">
        <f t="shared" si="8487"/>
        <v>0</v>
      </c>
      <c r="G3805" s="87" t="e">
        <f t="shared" si="8487"/>
        <v>#DIV/0!</v>
      </c>
      <c r="H3805" s="87">
        <f t="shared" si="8487"/>
        <v>0</v>
      </c>
      <c r="I3805" s="87">
        <f t="shared" si="8487"/>
        <v>0</v>
      </c>
      <c r="J3805" s="87">
        <f t="shared" si="8487"/>
        <v>87.805609012311976</v>
      </c>
      <c r="K3805" s="87">
        <f t="shared" si="8487"/>
        <v>0</v>
      </c>
      <c r="L3805" s="87">
        <f t="shared" si="8487"/>
        <v>0</v>
      </c>
      <c r="M3805" s="87">
        <f t="shared" si="8487"/>
        <v>0</v>
      </c>
      <c r="N3805" s="87">
        <f t="shared" si="8487"/>
        <v>0</v>
      </c>
      <c r="O3805" s="159">
        <f t="shared" si="8487"/>
        <v>0</v>
      </c>
      <c r="P3805" s="159"/>
    </row>
    <row r="3806" spans="1:53" ht="15.75" thickBot="1" x14ac:dyDescent="0.3">
      <c r="A3806" s="193" t="s">
        <v>119</v>
      </c>
      <c r="B3806" s="379"/>
      <c r="C3806" s="96" t="s">
        <v>238</v>
      </c>
      <c r="D3806" s="168">
        <f>+D3799/D3800*30</f>
        <v>0</v>
      </c>
      <c r="E3806" s="168">
        <f t="shared" ref="E3806:O3806" si="8488">+E3799/E3800*30</f>
        <v>0</v>
      </c>
      <c r="F3806" s="168">
        <f t="shared" si="8488"/>
        <v>0</v>
      </c>
      <c r="G3806" s="168" t="e">
        <f t="shared" si="8488"/>
        <v>#DIV/0!</v>
      </c>
      <c r="H3806" s="168">
        <f t="shared" si="8488"/>
        <v>0</v>
      </c>
      <c r="I3806" s="168">
        <f t="shared" si="8488"/>
        <v>0</v>
      </c>
      <c r="J3806" s="168">
        <f t="shared" si="8488"/>
        <v>0</v>
      </c>
      <c r="K3806" s="168">
        <f t="shared" si="8488"/>
        <v>0</v>
      </c>
      <c r="L3806" s="168">
        <f t="shared" si="8488"/>
        <v>0</v>
      </c>
      <c r="M3806" s="168">
        <f t="shared" si="8488"/>
        <v>0</v>
      </c>
      <c r="N3806" s="168">
        <f t="shared" si="8488"/>
        <v>0</v>
      </c>
      <c r="O3806" s="169">
        <f t="shared" si="8488"/>
        <v>0</v>
      </c>
      <c r="P3806" s="169" t="e">
        <f t="shared" si="8484"/>
        <v>#DIV/0!</v>
      </c>
    </row>
    <row r="3807" spans="1:53" x14ac:dyDescent="0.25">
      <c r="A3807" s="193" t="s">
        <v>119</v>
      </c>
      <c r="B3807" s="379"/>
      <c r="C3807" s="76" t="s">
        <v>8</v>
      </c>
      <c r="D3807" s="170">
        <f t="shared" ref="D3807:O3807" si="8489">+D3776/D3770</f>
        <v>1.3604089172269824</v>
      </c>
      <c r="E3807" s="170">
        <f t="shared" si="8489"/>
        <v>1.3301354740987466</v>
      </c>
      <c r="F3807" s="170">
        <f t="shared" si="8489"/>
        <v>1.330135474098747</v>
      </c>
      <c r="G3807" s="170">
        <f t="shared" si="8489"/>
        <v>1.363652658263999</v>
      </c>
      <c r="H3807" s="170">
        <f t="shared" si="8489"/>
        <v>1.3636526582639987</v>
      </c>
      <c r="I3807" s="170">
        <f t="shared" si="8489"/>
        <v>1.3636526582639985</v>
      </c>
      <c r="J3807" s="170">
        <f t="shared" si="8489"/>
        <v>1</v>
      </c>
      <c r="K3807" s="170">
        <f t="shared" si="8489"/>
        <v>1</v>
      </c>
      <c r="L3807" s="170">
        <f t="shared" si="8489"/>
        <v>1</v>
      </c>
      <c r="M3807" s="170">
        <f t="shared" si="8489"/>
        <v>1</v>
      </c>
      <c r="N3807" s="170">
        <f t="shared" si="8489"/>
        <v>1</v>
      </c>
      <c r="O3807" s="171">
        <f t="shared" si="8489"/>
        <v>1</v>
      </c>
      <c r="P3807" s="171"/>
    </row>
    <row r="3808" spans="1:53" x14ac:dyDescent="0.25">
      <c r="A3808" s="193" t="s">
        <v>119</v>
      </c>
      <c r="B3808" s="379"/>
      <c r="C3808" s="77" t="s">
        <v>6</v>
      </c>
      <c r="D3808" s="172">
        <f>+VLOOKUP(D3756,Conversion!$B$33:$N$71,(MATCH('Measured TV opt-pt'!D3755,butget_aylar_opt,0)+1),0)</f>
        <v>1.4212830229615727</v>
      </c>
      <c r="E3808" s="172">
        <f>+VLOOKUP(E3756,Conversion!$B$33:$N$71,(MATCH('Measured TV opt-pt'!E3755,butget_aylar_opt,0)+1),0)</f>
        <v>1.3879412224131498</v>
      </c>
      <c r="F3808" s="172">
        <f>+VLOOKUP(F3756,Conversion!$B$33:$N$71,(MATCH('Measured TV opt-pt'!F3755,butget_aylar_opt,0)+1),0)</f>
        <v>1.3879412224131498</v>
      </c>
      <c r="G3808" s="172">
        <f>+VLOOKUP(G3756,Conversion!$B$33:$N$71,(MATCH('Measured TV opt-pt'!G3755,butget_aylar_opt,0)+1),0)</f>
        <v>1.4395267054790617</v>
      </c>
      <c r="H3808" s="172">
        <f>+VLOOKUP(H3756,Conversion!$B$33:$N$71,(MATCH('Measured TV opt-pt'!H3755,butget_aylar_opt,0)+1),0)</f>
        <v>1.4395267054790617</v>
      </c>
      <c r="I3808" s="172">
        <f>+VLOOKUP(I3756,Conversion!$B$33:$N$71,(MATCH('Measured TV opt-pt'!I3755,butget_aylar_opt,0)+1),0)</f>
        <v>1.4395267054790617</v>
      </c>
      <c r="J3808" s="172">
        <f>+VLOOKUP(J3756,Conversion!$B$33:$N$71,(MATCH('Measured TV opt-pt'!J3755,butget_aylar_opt,0)+1),0)</f>
        <v>1</v>
      </c>
      <c r="K3808" s="172">
        <f>+VLOOKUP(K3756,Conversion!$B$33:$N$71,(MATCH('Measured TV opt-pt'!K3755,butget_aylar_opt,0)+1),0)</f>
        <v>1</v>
      </c>
      <c r="L3808" s="172">
        <f>+VLOOKUP(L3756,Conversion!$B$33:$N$71,(MATCH('Measured TV opt-pt'!L3755,butget_aylar_opt,0)+1),0)</f>
        <v>1</v>
      </c>
      <c r="M3808" s="172">
        <f>+VLOOKUP(M3756,Conversion!$B$33:$N$71,(MATCH('Measured TV opt-pt'!M3755,butget_aylar_opt,0)+1),0)</f>
        <v>1</v>
      </c>
      <c r="N3808" s="172">
        <f>+VLOOKUP(N3756,Conversion!$B$33:$N$71,(MATCH('Measured TV opt-pt'!N3755,butget_aylar_opt,0)+1),0)</f>
        <v>1</v>
      </c>
      <c r="O3808" s="173">
        <f>+VLOOKUP(O3756,Conversion!$B$33:$N$71,(MATCH('Measured TV opt-pt'!O3755,butget_aylar_opt,0)+1),0)</f>
        <v>1</v>
      </c>
      <c r="P3808" s="173"/>
    </row>
    <row r="3809" spans="1:31" ht="15.75" thickBot="1" x14ac:dyDescent="0.3">
      <c r="A3809" s="193" t="s">
        <v>119</v>
      </c>
      <c r="B3809" s="380"/>
      <c r="C3809" s="96" t="s">
        <v>7</v>
      </c>
      <c r="D3809" s="172">
        <f>+VLOOKUP(D3756,Conversion!$B$74:$N$112,(MATCH('Measured TV opt-pt'!D3755,budget_aylar_pt,0)+1),0)</f>
        <v>1.2829327826556853</v>
      </c>
      <c r="E3809" s="172">
        <f>+VLOOKUP(E3756,Conversion!$B$74:$N$112,(MATCH('Measured TV opt-pt'!E3755,budget_aylar_pt,0)+1),0)</f>
        <v>1.2565645216985974</v>
      </c>
      <c r="F3809" s="172">
        <f>+VLOOKUP(F3756,Conversion!$B$74:$N$112,(MATCH('Measured TV opt-pt'!F3755,budget_aylar_pt,0)+1),0)</f>
        <v>1.2565645216985974</v>
      </c>
      <c r="G3809" s="172">
        <f>+VLOOKUP(G3756,Conversion!$B$74:$N$112,(MATCH('Measured TV opt-pt'!G3755,budget_aylar_pt,0)+1),0)</f>
        <v>1.2814557737810139</v>
      </c>
      <c r="H3809" s="172">
        <f>+VLOOKUP(H3756,Conversion!$B$74:$N$112,(MATCH('Measured TV opt-pt'!H3755,budget_aylar_pt,0)+1),0)</f>
        <v>1.2814557737810139</v>
      </c>
      <c r="I3809" s="172">
        <f>+VLOOKUP(I3756,Conversion!$B$74:$N$112,(MATCH('Measured TV opt-pt'!I3755,budget_aylar_pt,0)+1),0)</f>
        <v>1.2814557737810139</v>
      </c>
      <c r="J3809" s="172">
        <f>+VLOOKUP(J3756,Conversion!$B$74:$N$112,(MATCH('Measured TV opt-pt'!J3755,budget_aylar_pt,0)+1),0)</f>
        <v>1</v>
      </c>
      <c r="K3809" s="172">
        <f>+VLOOKUP(K3756,Conversion!$B$74:$N$112,(MATCH('Measured TV opt-pt'!K3755,budget_aylar_pt,0)+1),0)</f>
        <v>1</v>
      </c>
      <c r="L3809" s="172">
        <f>+VLOOKUP(L3756,Conversion!$B$74:$N$112,(MATCH('Measured TV opt-pt'!L3755,budget_aylar_pt,0)+1),0)</f>
        <v>1</v>
      </c>
      <c r="M3809" s="172">
        <f>+VLOOKUP(M3756,Conversion!$B$74:$N$112,(MATCH('Measured TV opt-pt'!M3755,budget_aylar_pt,0)+1),0)</f>
        <v>1</v>
      </c>
      <c r="N3809" s="172">
        <f>+VLOOKUP(N3756,Conversion!$B$74:$N$112,(MATCH('Measured TV opt-pt'!N3755,budget_aylar_pt,0)+1),0)</f>
        <v>1</v>
      </c>
      <c r="O3809" s="173">
        <f>+VLOOKUP(O3756,Conversion!$B$74:$N$112,(MATCH('Measured TV opt-pt'!O3755,budget_aylar_pt,0)+1),0)</f>
        <v>1</v>
      </c>
      <c r="P3809" s="174"/>
    </row>
    <row r="3810" spans="1:31" x14ac:dyDescent="0.25">
      <c r="R3810" s="298">
        <f>+SUMPRODUCT(R16:R3809,AD16:AD3809)/SUM(AD16:AD3809)</f>
        <v>0.39274893338398931</v>
      </c>
      <c r="S3810" s="298">
        <f t="shared" ref="S3810:AC3810" si="8490">+SUMPRODUCT(S16:S3809,AE16:AE3809)/SUM(AE16:AE3809)</f>
        <v>0.38270047181847811</v>
      </c>
      <c r="T3810" s="298">
        <f t="shared" si="8490"/>
        <v>0.42458731519770015</v>
      </c>
      <c r="U3810" s="298">
        <f t="shared" si="8490"/>
        <v>0.51260043740048977</v>
      </c>
      <c r="V3810" s="298">
        <f t="shared" si="8490"/>
        <v>0.52015031156085634</v>
      </c>
      <c r="W3810" s="298">
        <f t="shared" si="8490"/>
        <v>0.49918203488390461</v>
      </c>
      <c r="X3810" s="298">
        <f t="shared" si="8490"/>
        <v>0.47869814731575983</v>
      </c>
      <c r="Y3810" s="298">
        <f t="shared" si="8490"/>
        <v>0.49421753506804023</v>
      </c>
      <c r="Z3810" s="298">
        <f t="shared" si="8490"/>
        <v>0.48617223244368557</v>
      </c>
      <c r="AA3810" s="298">
        <f t="shared" si="8490"/>
        <v>0.45414569524687326</v>
      </c>
      <c r="AB3810" s="298">
        <f t="shared" si="8490"/>
        <v>0.38276016431267562</v>
      </c>
      <c r="AC3810" s="298">
        <f t="shared" si="8490"/>
        <v>0.34111134082271422</v>
      </c>
    </row>
    <row r="3811" spans="1:31" x14ac:dyDescent="0.25">
      <c r="B3811" s="241"/>
    </row>
    <row r="3812" spans="1:31" x14ac:dyDescent="0.25">
      <c r="C3812" s="300" t="s">
        <v>256</v>
      </c>
      <c r="D3812" s="153">
        <v>1</v>
      </c>
      <c r="E3812" s="153">
        <v>2</v>
      </c>
      <c r="F3812" s="153">
        <v>3</v>
      </c>
      <c r="G3812" s="153">
        <v>4</v>
      </c>
      <c r="H3812" s="153">
        <v>5</v>
      </c>
      <c r="I3812" s="153">
        <v>6</v>
      </c>
      <c r="J3812" s="153">
        <v>7</v>
      </c>
      <c r="K3812" s="153">
        <v>8</v>
      </c>
      <c r="L3812" s="153">
        <v>9</v>
      </c>
      <c r="M3812" s="153">
        <v>10</v>
      </c>
      <c r="N3812" s="153">
        <v>11</v>
      </c>
      <c r="O3812" s="153">
        <v>12</v>
      </c>
      <c r="R3812" s="153">
        <v>1</v>
      </c>
      <c r="S3812" s="153">
        <v>2</v>
      </c>
      <c r="T3812" s="153">
        <v>3</v>
      </c>
      <c r="U3812" s="153">
        <v>4</v>
      </c>
      <c r="V3812" s="153">
        <v>5</v>
      </c>
      <c r="W3812" s="153">
        <v>6</v>
      </c>
      <c r="X3812" s="153">
        <v>7</v>
      </c>
      <c r="Y3812" s="153">
        <v>8</v>
      </c>
      <c r="Z3812" s="153">
        <v>9</v>
      </c>
      <c r="AA3812" s="153">
        <v>10</v>
      </c>
      <c r="AB3812" s="153">
        <v>11</v>
      </c>
      <c r="AC3812" s="153">
        <v>12</v>
      </c>
    </row>
    <row r="3813" spans="1:31" x14ac:dyDescent="0.25">
      <c r="C3813" s="289" t="s">
        <v>252</v>
      </c>
      <c r="D3813" s="299">
        <f>+IFERROR(SUMPRODUCT(R16:R454,AD16:AD454)/SUM(AD16:AD454),0)</f>
        <v>0.41340379439240843</v>
      </c>
      <c r="E3813" s="299">
        <f t="shared" ref="E3813:O3813" si="8491">+IFERROR(SUMPRODUCT(S16:S454,AE16:AE454)/SUM(AE16:AE454),0)</f>
        <v>0.41138724501836987</v>
      </c>
      <c r="F3813" s="299">
        <f t="shared" si="8491"/>
        <v>0.40635189133713234</v>
      </c>
      <c r="G3813" s="299">
        <f t="shared" si="8491"/>
        <v>0.4499999999999999</v>
      </c>
      <c r="H3813" s="299">
        <f t="shared" si="8491"/>
        <v>0.47944935852766396</v>
      </c>
      <c r="I3813" s="299">
        <f t="shared" si="8491"/>
        <v>0.45</v>
      </c>
      <c r="J3813" s="299">
        <f t="shared" si="8491"/>
        <v>0</v>
      </c>
      <c r="K3813" s="299">
        <f t="shared" si="8491"/>
        <v>0.48915873014712274</v>
      </c>
      <c r="L3813" s="299">
        <f t="shared" si="8491"/>
        <v>0.48349741695372356</v>
      </c>
      <c r="M3813" s="299">
        <f t="shared" si="8491"/>
        <v>0.4541456952468732</v>
      </c>
      <c r="N3813" s="299">
        <f t="shared" si="8491"/>
        <v>0.38276016431267579</v>
      </c>
      <c r="O3813" s="299">
        <f t="shared" si="8491"/>
        <v>0.34111134082271427</v>
      </c>
      <c r="Q3813" s="74" t="s">
        <v>252</v>
      </c>
      <c r="R3813" s="285">
        <f>+SUM(AD16:AD454)</f>
        <v>3773.8726724549388</v>
      </c>
      <c r="S3813" s="285">
        <f t="shared" ref="S3813:AC3813" si="8492">+SUM(AE16:AE454)</f>
        <v>3433.5851856977629</v>
      </c>
      <c r="T3813" s="285">
        <f t="shared" si="8492"/>
        <v>4002.5809110857831</v>
      </c>
      <c r="U3813" s="285">
        <f t="shared" si="8492"/>
        <v>1156.9020883197074</v>
      </c>
      <c r="V3813" s="285">
        <f t="shared" si="8492"/>
        <v>764.02343293366152</v>
      </c>
      <c r="W3813" s="285">
        <f t="shared" si="8492"/>
        <v>999.43315916873621</v>
      </c>
      <c r="X3813" s="285">
        <f t="shared" si="8492"/>
        <v>0</v>
      </c>
      <c r="Y3813" s="285">
        <f t="shared" si="8492"/>
        <v>1878.6550134286131</v>
      </c>
      <c r="Z3813" s="285">
        <f t="shared" si="8492"/>
        <v>2820.1049927000122</v>
      </c>
      <c r="AA3813" s="285">
        <f t="shared" si="8492"/>
        <v>3286.6139627863008</v>
      </c>
      <c r="AB3813" s="285">
        <f t="shared" si="8492"/>
        <v>2784.4372023645142</v>
      </c>
      <c r="AC3813" s="285">
        <f t="shared" si="8492"/>
        <v>1457.0475981180584</v>
      </c>
      <c r="AD3813" s="294">
        <f>SUBTOTAL(9,R3813:AC3813)</f>
        <v>26357.25621905809</v>
      </c>
      <c r="AE3813" s="190">
        <f>+AD3813*2</f>
        <v>52714.51243811618</v>
      </c>
    </row>
    <row r="3814" spans="1:31" x14ac:dyDescent="0.25">
      <c r="C3814" s="289" t="s">
        <v>253</v>
      </c>
      <c r="D3814" s="299">
        <f>IFERROR(SUMPRODUCT(R456:R1664,AD456:AD1664)/SUM(AD456:AD1664),0)</f>
        <v>0.3758514983745781</v>
      </c>
      <c r="E3814" s="299">
        <f t="shared" ref="E3814:O3814" si="8493">IFERROR(SUMPRODUCT(S456:S1664,AE456:AE1664)/SUM(AE456:AE1664),0)</f>
        <v>0.4060250367924238</v>
      </c>
      <c r="F3814" s="299">
        <f t="shared" si="8493"/>
        <v>0.43157747668030366</v>
      </c>
      <c r="G3814" s="299">
        <f t="shared" si="8493"/>
        <v>0.51815629994043255</v>
      </c>
      <c r="H3814" s="299">
        <f t="shared" si="8493"/>
        <v>0.54944961594078812</v>
      </c>
      <c r="I3814" s="299">
        <f t="shared" si="8493"/>
        <v>0.51081808432263687</v>
      </c>
      <c r="J3814" s="299">
        <f t="shared" si="8493"/>
        <v>0.434755711951474</v>
      </c>
      <c r="K3814" s="299">
        <f t="shared" si="8493"/>
        <v>0.48915873014712263</v>
      </c>
      <c r="L3814" s="299">
        <f t="shared" si="8493"/>
        <v>0.48349741695372345</v>
      </c>
      <c r="M3814" s="299">
        <f t="shared" si="8493"/>
        <v>0.45414569524687315</v>
      </c>
      <c r="N3814" s="299">
        <f t="shared" si="8493"/>
        <v>0.38276016431267573</v>
      </c>
      <c r="O3814" s="299">
        <f t="shared" si="8493"/>
        <v>0.34111134082271422</v>
      </c>
      <c r="Q3814" s="74" t="s">
        <v>253</v>
      </c>
      <c r="R3814" s="294">
        <f>+SUM(AD456:AD1664)</f>
        <v>2278.2900411883847</v>
      </c>
      <c r="S3814" s="294">
        <f t="shared" ref="S3814:AC3814" si="8494">+SUM(AE456:AE1664)</f>
        <v>2610.2418098516237</v>
      </c>
      <c r="T3814" s="294">
        <f t="shared" si="8494"/>
        <v>4379.5704655315021</v>
      </c>
      <c r="U3814" s="294">
        <f t="shared" si="8494"/>
        <v>2849.6334614412635</v>
      </c>
      <c r="V3814" s="294">
        <f t="shared" si="8494"/>
        <v>1426.6096688221037</v>
      </c>
      <c r="W3814" s="294">
        <f t="shared" si="8494"/>
        <v>1456.497613310928</v>
      </c>
      <c r="X3814" s="294">
        <f t="shared" si="8494"/>
        <v>1284.8874235676863</v>
      </c>
      <c r="Y3814" s="294">
        <f t="shared" si="8494"/>
        <v>1864.9961444437658</v>
      </c>
      <c r="Z3814" s="294">
        <f t="shared" si="8494"/>
        <v>3892.6092387372246</v>
      </c>
      <c r="AA3814" s="294">
        <f t="shared" si="8494"/>
        <v>3025.2592861654011</v>
      </c>
      <c r="AB3814" s="294">
        <f t="shared" si="8494"/>
        <v>2230.7722903040894</v>
      </c>
      <c r="AC3814" s="294">
        <f t="shared" si="8494"/>
        <v>1167.6413719931002</v>
      </c>
      <c r="AD3814" s="294">
        <f>SUBTOTAL(9,R3814:AC3814)</f>
        <v>28467.008815357076</v>
      </c>
      <c r="AE3814" s="190">
        <f t="shared" ref="AE3814:AE3816" si="8495">+AD3814*2</f>
        <v>56934.017630714152</v>
      </c>
    </row>
    <row r="3815" spans="1:31" x14ac:dyDescent="0.25">
      <c r="C3815" s="289" t="s">
        <v>254</v>
      </c>
      <c r="D3815" s="299">
        <f>IFERROR(SUMPRODUCT(R1666:R2489,AD1666:AD2489)/SUM(AD1666:AD2489),0)</f>
        <v>0.38339363754924111</v>
      </c>
      <c r="E3815" s="299">
        <f t="shared" ref="E3815:O3815" si="8496">IFERROR(SUMPRODUCT(S1666:S2489,AE1666:AE2489)/SUM(AE1666:AE2489),0)</f>
        <v>0.34203088766002798</v>
      </c>
      <c r="F3815" s="299">
        <f t="shared" si="8496"/>
        <v>0.43507626113150399</v>
      </c>
      <c r="G3815" s="299">
        <f t="shared" si="8496"/>
        <v>0</v>
      </c>
      <c r="H3815" s="299">
        <f t="shared" si="8496"/>
        <v>0</v>
      </c>
      <c r="I3815" s="299">
        <f t="shared" si="8496"/>
        <v>0.48000000000000004</v>
      </c>
      <c r="J3815" s="299">
        <f t="shared" si="8496"/>
        <v>0.47999999999999982</v>
      </c>
      <c r="K3815" s="299">
        <f t="shared" si="8496"/>
        <v>0.48915873014712269</v>
      </c>
      <c r="L3815" s="299">
        <f t="shared" si="8496"/>
        <v>0.48349741695372345</v>
      </c>
      <c r="M3815" s="299">
        <f t="shared" si="8496"/>
        <v>0.4541456952468732</v>
      </c>
      <c r="N3815" s="299">
        <f t="shared" si="8496"/>
        <v>0.38276016431267573</v>
      </c>
      <c r="O3815" s="299">
        <f t="shared" si="8496"/>
        <v>0.34111134082271422</v>
      </c>
      <c r="Q3815" s="74" t="s">
        <v>254</v>
      </c>
      <c r="R3815" s="294">
        <f t="shared" ref="R3815:AC3815" si="8497">+SUM(AD1666:AD2489)</f>
        <v>4217.0294030600853</v>
      </c>
      <c r="S3815" s="294">
        <f t="shared" si="8497"/>
        <v>3918.9295261849338</v>
      </c>
      <c r="T3815" s="294">
        <f t="shared" si="8497"/>
        <v>2245.2118181670057</v>
      </c>
      <c r="U3815" s="294">
        <f t="shared" si="8497"/>
        <v>0</v>
      </c>
      <c r="V3815" s="294">
        <f t="shared" si="8497"/>
        <v>0</v>
      </c>
      <c r="W3815" s="294">
        <f t="shared" si="8497"/>
        <v>863.29657660427961</v>
      </c>
      <c r="X3815" s="294">
        <f t="shared" si="8497"/>
        <v>2021.1792502915066</v>
      </c>
      <c r="Y3815" s="294">
        <f t="shared" si="8497"/>
        <v>178.1883924535656</v>
      </c>
      <c r="Z3815" s="294">
        <f t="shared" si="8497"/>
        <v>2299.7970710612581</v>
      </c>
      <c r="AA3815" s="294">
        <f t="shared" si="8497"/>
        <v>3721.9938553528855</v>
      </c>
      <c r="AB3815" s="294">
        <f t="shared" si="8497"/>
        <v>2155.8426399738692</v>
      </c>
      <c r="AC3815" s="294">
        <f t="shared" si="8497"/>
        <v>636.89680586598615</v>
      </c>
      <c r="AD3815" s="294">
        <f>SUBTOTAL(9,R3815:AC3815)</f>
        <v>22258.365339015374</v>
      </c>
      <c r="AE3815" s="190">
        <f t="shared" si="8495"/>
        <v>44516.730678030748</v>
      </c>
    </row>
    <row r="3816" spans="1:31" x14ac:dyDescent="0.25">
      <c r="C3816" s="289" t="s">
        <v>255</v>
      </c>
      <c r="D3816" s="299">
        <f>IFERROR(SUMPRODUCT(R2491:R3809,AD2491:AD3809)/SUM(AD2491:AD3809),0)</f>
        <v>0</v>
      </c>
      <c r="E3816" s="299">
        <f t="shared" ref="E3816:O3816" si="8498">IFERROR(SUMPRODUCT(S2491:S3809,AE2491:AE3809)/SUM(AE2491:AE3809),0)</f>
        <v>0</v>
      </c>
      <c r="F3816" s="299">
        <f t="shared" si="8498"/>
        <v>0.49999999999999994</v>
      </c>
      <c r="G3816" s="299">
        <f t="shared" si="8498"/>
        <v>0.52218922656560018</v>
      </c>
      <c r="H3816" s="299">
        <f t="shared" si="8498"/>
        <v>0.51855917221400016</v>
      </c>
      <c r="I3816" s="299">
        <f t="shared" si="8498"/>
        <v>0.50717696361560249</v>
      </c>
      <c r="J3816" s="299">
        <f t="shared" si="8498"/>
        <v>0.48782784846784422</v>
      </c>
      <c r="K3816" s="299">
        <f t="shared" si="8498"/>
        <v>0.49791112805710674</v>
      </c>
      <c r="L3816" s="299">
        <f t="shared" si="8498"/>
        <v>0.50610761969075868</v>
      </c>
      <c r="M3816" s="299">
        <f t="shared" si="8498"/>
        <v>0</v>
      </c>
      <c r="N3816" s="299">
        <f t="shared" si="8498"/>
        <v>0</v>
      </c>
      <c r="O3816" s="299">
        <f t="shared" si="8498"/>
        <v>0</v>
      </c>
      <c r="Q3816" s="74" t="s">
        <v>255</v>
      </c>
      <c r="R3816" s="294">
        <f t="shared" ref="R3816:AC3816" si="8499">+SUM(AD2491:AD3809)</f>
        <v>0</v>
      </c>
      <c r="S3816" s="294">
        <f t="shared" si="8499"/>
        <v>0</v>
      </c>
      <c r="T3816" s="294">
        <f t="shared" si="8499"/>
        <v>249.62576720376137</v>
      </c>
      <c r="U3816" s="294">
        <f t="shared" si="8499"/>
        <v>5901.7258574496245</v>
      </c>
      <c r="V3816" s="294">
        <f t="shared" si="8499"/>
        <v>6726.1167786638625</v>
      </c>
      <c r="W3816" s="294">
        <f t="shared" si="8499"/>
        <v>6099.6245178171685</v>
      </c>
      <c r="X3816" s="294">
        <f t="shared" si="8499"/>
        <v>5896.1190548820832</v>
      </c>
      <c r="Y3816" s="294">
        <f t="shared" si="8499"/>
        <v>5371.4151166536776</v>
      </c>
      <c r="Z3816" s="294">
        <f t="shared" si="8499"/>
        <v>1209.2468802641577</v>
      </c>
      <c r="AA3816" s="294">
        <f t="shared" si="8499"/>
        <v>0</v>
      </c>
      <c r="AB3816" s="294">
        <f t="shared" si="8499"/>
        <v>0</v>
      </c>
      <c r="AC3816" s="294">
        <f t="shared" si="8499"/>
        <v>0</v>
      </c>
      <c r="AD3816" s="294">
        <f>SUBTOTAL(9,R3816:AC3816)</f>
        <v>31453.873972934332</v>
      </c>
      <c r="AE3816" s="190">
        <f t="shared" si="8495"/>
        <v>62907.747945868665</v>
      </c>
    </row>
    <row r="3817" spans="1:31" x14ac:dyDescent="0.25">
      <c r="D3817" s="297">
        <f t="shared" ref="D3817:O3817" si="8500">+D3</f>
        <v>0.39274893338398931</v>
      </c>
      <c r="E3817" s="297">
        <f t="shared" si="8500"/>
        <v>0.38270047181847811</v>
      </c>
      <c r="F3817" s="297">
        <f t="shared" si="8500"/>
        <v>0.42458731519770015</v>
      </c>
      <c r="G3817" s="297">
        <f t="shared" si="8500"/>
        <v>0.51260043740048977</v>
      </c>
      <c r="H3817" s="297">
        <f t="shared" si="8500"/>
        <v>0.52015031156085634</v>
      </c>
      <c r="I3817" s="297">
        <f t="shared" si="8500"/>
        <v>0.49918203488390467</v>
      </c>
      <c r="J3817" s="297">
        <f t="shared" si="8500"/>
        <v>0.47869814731575983</v>
      </c>
      <c r="K3817" s="297">
        <f t="shared" si="8500"/>
        <v>0.49421753506804011</v>
      </c>
      <c r="L3817" s="297">
        <f t="shared" si="8500"/>
        <v>0.48617223244368557</v>
      </c>
      <c r="M3817" s="297">
        <f t="shared" si="8500"/>
        <v>0.45414569524687326</v>
      </c>
      <c r="N3817" s="297">
        <f t="shared" si="8500"/>
        <v>0.38276016431267562</v>
      </c>
      <c r="O3817" s="297">
        <f t="shared" si="8500"/>
        <v>0.34111134082271422</v>
      </c>
      <c r="R3817" s="190">
        <f>SUM(R3813:R3816)</f>
        <v>10269.192116703409</v>
      </c>
      <c r="S3817" s="190">
        <f t="shared" ref="S3817:AC3817" si="8501">SUM(S3813:S3816)</f>
        <v>9962.7565217343217</v>
      </c>
      <c r="T3817" s="190">
        <f t="shared" si="8501"/>
        <v>10876.988961988052</v>
      </c>
      <c r="U3817" s="190">
        <f t="shared" si="8501"/>
        <v>9908.2614072105953</v>
      </c>
      <c r="V3817" s="190">
        <f t="shared" si="8501"/>
        <v>8916.7498804196275</v>
      </c>
      <c r="W3817" s="190">
        <f t="shared" si="8501"/>
        <v>9418.8518669011137</v>
      </c>
      <c r="X3817" s="190">
        <f t="shared" si="8501"/>
        <v>9202.1857287412749</v>
      </c>
      <c r="Y3817" s="190">
        <f t="shared" si="8501"/>
        <v>9293.2546669796211</v>
      </c>
      <c r="Z3817" s="190">
        <f t="shared" si="8501"/>
        <v>10221.758182762653</v>
      </c>
      <c r="AA3817" s="190">
        <f t="shared" si="8501"/>
        <v>10033.867104304587</v>
      </c>
      <c r="AB3817" s="190">
        <f t="shared" si="8501"/>
        <v>7171.0521326424732</v>
      </c>
      <c r="AC3817" s="190">
        <f t="shared" si="8501"/>
        <v>3261.5857759771447</v>
      </c>
      <c r="AD3817" s="294">
        <f>SUBTOTAL(9,R3817:AC3817)</f>
        <v>108536.50434636489</v>
      </c>
    </row>
    <row r="3818" spans="1:31" x14ac:dyDescent="0.25">
      <c r="D3818" s="298">
        <f t="shared" ref="D3818:O3818" si="8502">+SUMPRODUCT(D3813:D3816,R3813:R3816)/SUM(R3813:R3816)</f>
        <v>0.39274893338398931</v>
      </c>
      <c r="E3818" s="298">
        <f t="shared" si="8502"/>
        <v>0.38270047181847811</v>
      </c>
      <c r="F3818" s="298">
        <f t="shared" si="8502"/>
        <v>0.42458731519770015</v>
      </c>
      <c r="G3818" s="298">
        <f t="shared" si="8502"/>
        <v>0.51260043740048977</v>
      </c>
      <c r="H3818" s="298">
        <f t="shared" si="8502"/>
        <v>0.52015031156085623</v>
      </c>
      <c r="I3818" s="298">
        <f t="shared" si="8502"/>
        <v>0.49918203488390461</v>
      </c>
      <c r="J3818" s="298">
        <f t="shared" si="8502"/>
        <v>0.47869814731575983</v>
      </c>
      <c r="K3818" s="298">
        <f t="shared" si="8502"/>
        <v>0.49421753506804028</v>
      </c>
      <c r="L3818" s="298">
        <f t="shared" si="8502"/>
        <v>0.48617223244368546</v>
      </c>
      <c r="M3818" s="298">
        <f t="shared" si="8502"/>
        <v>0.45414569524687315</v>
      </c>
      <c r="N3818" s="298">
        <f t="shared" si="8502"/>
        <v>0.38276016431267573</v>
      </c>
      <c r="O3818" s="298">
        <f t="shared" si="8502"/>
        <v>0.34111134082271427</v>
      </c>
    </row>
    <row r="3820" spans="1:31" x14ac:dyDescent="0.25">
      <c r="D3820" s="138">
        <v>0.43270369236088158</v>
      </c>
      <c r="E3820" s="138">
        <v>0.43269416134725081</v>
      </c>
      <c r="F3820" s="138">
        <v>0.43268570280086549</v>
      </c>
      <c r="G3820" s="138">
        <v>0.40190653972044493</v>
      </c>
      <c r="H3820" s="138">
        <v>0.40191401302512086</v>
      </c>
      <c r="I3820" s="138">
        <v>0.4019066764795165</v>
      </c>
      <c r="J3820" s="138">
        <v>0.39414250577229593</v>
      </c>
      <c r="K3820" s="138">
        <v>0.39415791974243308</v>
      </c>
      <c r="L3820" s="138">
        <v>0.39411425990392451</v>
      </c>
      <c r="M3820" s="138">
        <v>0.28503550452036347</v>
      </c>
      <c r="N3820" s="138">
        <v>0.28503550452036353</v>
      </c>
      <c r="O3820" s="138">
        <v>0.28503550452036353</v>
      </c>
    </row>
    <row r="3821" spans="1:31" x14ac:dyDescent="0.25">
      <c r="D3821" s="138">
        <v>0.89999999999999991</v>
      </c>
      <c r="E3821" s="138">
        <v>0.9</v>
      </c>
      <c r="F3821" s="138">
        <v>0.9</v>
      </c>
      <c r="G3821" s="138">
        <v>0.9</v>
      </c>
      <c r="H3821" s="138">
        <v>0.9</v>
      </c>
      <c r="I3821" s="138">
        <v>0.9</v>
      </c>
      <c r="J3821" s="138">
        <v>1</v>
      </c>
      <c r="K3821" s="138">
        <v>1</v>
      </c>
      <c r="L3821" s="138">
        <v>1</v>
      </c>
      <c r="M3821" s="138">
        <v>0.8999999999999998</v>
      </c>
      <c r="N3821" s="138">
        <v>0.9</v>
      </c>
      <c r="O3821" s="138">
        <v>0.9</v>
      </c>
    </row>
    <row r="3822" spans="1:31" x14ac:dyDescent="0.25">
      <c r="D3822" s="138">
        <v>0.43270369236088158</v>
      </c>
      <c r="E3822" s="138">
        <v>0.43269416134725075</v>
      </c>
      <c r="F3822" s="138">
        <v>0.43268570280086555</v>
      </c>
      <c r="G3822" s="138">
        <v>0.40190653972044499</v>
      </c>
      <c r="H3822" s="138">
        <v>0.40191401302512092</v>
      </c>
      <c r="I3822" s="138">
        <v>0.40190667647951656</v>
      </c>
      <c r="J3822" s="138">
        <v>0.39414250577229581</v>
      </c>
      <c r="K3822" s="138">
        <v>0.39415791974243314</v>
      </c>
      <c r="L3822" s="138">
        <v>0.39411425990392462</v>
      </c>
      <c r="M3822" s="138">
        <v>0.28503550452036353</v>
      </c>
      <c r="N3822" s="138">
        <v>0.28503550452036358</v>
      </c>
      <c r="O3822" s="138">
        <v>0.28503550452036353</v>
      </c>
    </row>
    <row r="3823" spans="1:31" x14ac:dyDescent="0.25">
      <c r="D3823" s="138">
        <v>0.43270369236088163</v>
      </c>
      <c r="E3823" s="138">
        <v>0.43269416134725075</v>
      </c>
      <c r="F3823" s="138">
        <v>0.43268570280086549</v>
      </c>
      <c r="G3823" s="138">
        <v>0.40190653972044493</v>
      </c>
      <c r="H3823" s="138">
        <v>0.40191401302512092</v>
      </c>
      <c r="I3823" s="138">
        <v>0.40190667647951656</v>
      </c>
      <c r="J3823" s="138">
        <v>0.39414250577229581</v>
      </c>
      <c r="K3823" s="138">
        <v>0.39415791974243303</v>
      </c>
      <c r="L3823" s="138">
        <v>0.39411425990392451</v>
      </c>
      <c r="M3823" s="138">
        <v>0.28503550452036347</v>
      </c>
      <c r="N3823" s="138">
        <v>0.28503550452036353</v>
      </c>
      <c r="O3823" s="138">
        <v>0.28503550452036353</v>
      </c>
    </row>
    <row r="3824" spans="1:31" x14ac:dyDescent="0.25">
      <c r="D3824" s="138">
        <v>0.9</v>
      </c>
      <c r="E3824" s="138">
        <v>0.9</v>
      </c>
      <c r="F3824" s="138">
        <v>0.9</v>
      </c>
      <c r="G3824" s="138">
        <v>0.9</v>
      </c>
      <c r="H3824" s="138">
        <v>0.9</v>
      </c>
      <c r="I3824" s="138">
        <v>0.9</v>
      </c>
      <c r="J3824" s="138">
        <v>1</v>
      </c>
      <c r="K3824" s="138">
        <v>1</v>
      </c>
      <c r="L3824" s="138">
        <v>1</v>
      </c>
      <c r="M3824" s="138">
        <v>0.9</v>
      </c>
      <c r="N3824" s="138">
        <v>0.89999999999999991</v>
      </c>
      <c r="O3824" s="138">
        <v>0.9</v>
      </c>
    </row>
    <row r="3826" spans="3:15" x14ac:dyDescent="0.25">
      <c r="C3826" s="300" t="s">
        <v>257</v>
      </c>
    </row>
    <row r="3827" spans="3:15" x14ac:dyDescent="0.25">
      <c r="C3827" s="74" t="s">
        <v>115</v>
      </c>
    </row>
    <row r="3828" spans="3:15" x14ac:dyDescent="0.25">
      <c r="C3828" s="86" t="s">
        <v>240</v>
      </c>
      <c r="D3828" s="74">
        <f t="shared" ref="D3828:O3832" si="8503">+SUMIF($C$17:$C$454,$C3828,AP$17:AP$454)</f>
        <v>2822.856758996294</v>
      </c>
      <c r="E3828" s="74">
        <f t="shared" si="8503"/>
        <v>2447.8028788839347</v>
      </c>
      <c r="F3828" s="74">
        <f t="shared" si="8503"/>
        <v>2806.9359054415627</v>
      </c>
      <c r="G3828" s="74">
        <f t="shared" si="8503"/>
        <v>613.37139986622435</v>
      </c>
      <c r="H3828" s="74">
        <f t="shared" si="8503"/>
        <v>414.38839098060464</v>
      </c>
      <c r="I3828" s="74">
        <f t="shared" si="8503"/>
        <v>588.10561419488988</v>
      </c>
      <c r="J3828" s="74">
        <f t="shared" si="8503"/>
        <v>0</v>
      </c>
      <c r="K3828" s="74">
        <f t="shared" si="8503"/>
        <v>1504.8068861393567</v>
      </c>
      <c r="L3828" s="74">
        <f t="shared" si="8503"/>
        <v>2100.4025782040871</v>
      </c>
      <c r="M3828" s="74">
        <f t="shared" si="8503"/>
        <v>2607.2106146195088</v>
      </c>
      <c r="N3828" s="74">
        <f t="shared" si="8503"/>
        <v>2206.7151129784761</v>
      </c>
      <c r="O3828" s="74">
        <f t="shared" si="8503"/>
        <v>1096.2971833000083</v>
      </c>
    </row>
    <row r="3829" spans="3:15" x14ac:dyDescent="0.25">
      <c r="C3829" s="86" t="s">
        <v>241</v>
      </c>
      <c r="D3829" s="74">
        <f t="shared" si="8503"/>
        <v>0</v>
      </c>
      <c r="E3829" s="74">
        <f t="shared" si="8503"/>
        <v>11.752943620040485</v>
      </c>
      <c r="F3829" s="74">
        <f t="shared" si="8503"/>
        <v>0</v>
      </c>
      <c r="G3829" s="74">
        <f t="shared" si="8503"/>
        <v>0</v>
      </c>
      <c r="H3829" s="74">
        <f t="shared" si="8503"/>
        <v>0</v>
      </c>
      <c r="I3829" s="74">
        <f t="shared" si="8503"/>
        <v>0</v>
      </c>
      <c r="J3829" s="74">
        <f t="shared" si="8503"/>
        <v>0</v>
      </c>
      <c r="K3829" s="74">
        <f t="shared" si="8503"/>
        <v>0</v>
      </c>
      <c r="L3829" s="74">
        <f t="shared" si="8503"/>
        <v>0</v>
      </c>
      <c r="M3829" s="74">
        <f t="shared" si="8503"/>
        <v>0</v>
      </c>
      <c r="N3829" s="74">
        <f t="shared" si="8503"/>
        <v>0</v>
      </c>
      <c r="O3829" s="74">
        <f t="shared" si="8503"/>
        <v>0</v>
      </c>
    </row>
    <row r="3830" spans="3:15" x14ac:dyDescent="0.25">
      <c r="C3830" s="86" t="s">
        <v>242</v>
      </c>
      <c r="D3830" s="74">
        <f t="shared" si="8503"/>
        <v>951.01591345864449</v>
      </c>
      <c r="E3830" s="74">
        <f t="shared" si="8503"/>
        <v>985.78230681382774</v>
      </c>
      <c r="F3830" s="74">
        <f t="shared" si="8503"/>
        <v>1118.5822600031038</v>
      </c>
      <c r="G3830" s="74">
        <f t="shared" si="8503"/>
        <v>301.10866198128133</v>
      </c>
      <c r="H3830" s="74">
        <f t="shared" si="8503"/>
        <v>169.66371721686608</v>
      </c>
      <c r="I3830" s="74">
        <f t="shared" si="8503"/>
        <v>234.57124162919456</v>
      </c>
      <c r="J3830" s="74">
        <f t="shared" si="8503"/>
        <v>0</v>
      </c>
      <c r="K3830" s="74">
        <f t="shared" si="8503"/>
        <v>216.67492196702992</v>
      </c>
      <c r="L3830" s="74">
        <f t="shared" si="8503"/>
        <v>698.28225732168323</v>
      </c>
      <c r="M3830" s="74">
        <f t="shared" si="8503"/>
        <v>592.38903847266738</v>
      </c>
      <c r="N3830" s="74">
        <f t="shared" si="8503"/>
        <v>542.86870490086437</v>
      </c>
      <c r="O3830" s="74">
        <f t="shared" si="8503"/>
        <v>360.7504148180501</v>
      </c>
    </row>
    <row r="3831" spans="3:15" x14ac:dyDescent="0.25">
      <c r="C3831" s="86" t="s">
        <v>243</v>
      </c>
      <c r="D3831" s="74">
        <f t="shared" si="8503"/>
        <v>0</v>
      </c>
      <c r="E3831" s="74">
        <f t="shared" si="8503"/>
        <v>0</v>
      </c>
      <c r="F3831" s="74">
        <f t="shared" si="8503"/>
        <v>77.062745641116123</v>
      </c>
      <c r="G3831" s="74">
        <f t="shared" si="8503"/>
        <v>242.42202647220168</v>
      </c>
      <c r="H3831" s="74">
        <f t="shared" si="8503"/>
        <v>179.97132473619064</v>
      </c>
      <c r="I3831" s="74">
        <f t="shared" si="8503"/>
        <v>176.75630334465188</v>
      </c>
      <c r="J3831" s="74">
        <f t="shared" si="8503"/>
        <v>0</v>
      </c>
      <c r="K3831" s="74">
        <f t="shared" si="8503"/>
        <v>157.17320532222612</v>
      </c>
      <c r="L3831" s="74">
        <f t="shared" si="8503"/>
        <v>21.420157174241758</v>
      </c>
      <c r="M3831" s="74">
        <f t="shared" si="8503"/>
        <v>87.014309694125444</v>
      </c>
      <c r="N3831" s="74">
        <f t="shared" si="8503"/>
        <v>34.853384485173642</v>
      </c>
      <c r="O3831" s="74">
        <f t="shared" si="8503"/>
        <v>0</v>
      </c>
    </row>
    <row r="3832" spans="3:15" ht="15.75" thickBot="1" x14ac:dyDescent="0.3">
      <c r="C3832" s="96" t="s">
        <v>244</v>
      </c>
      <c r="D3832" s="74">
        <f t="shared" si="8503"/>
        <v>0</v>
      </c>
      <c r="E3832" s="74">
        <f t="shared" si="8503"/>
        <v>0</v>
      </c>
      <c r="F3832" s="74">
        <f t="shared" si="8503"/>
        <v>0</v>
      </c>
      <c r="G3832" s="74">
        <f t="shared" si="8503"/>
        <v>0</v>
      </c>
      <c r="H3832" s="74">
        <f t="shared" si="8503"/>
        <v>760</v>
      </c>
      <c r="I3832" s="74">
        <f t="shared" si="8503"/>
        <v>450</v>
      </c>
      <c r="J3832" s="74">
        <f t="shared" si="8503"/>
        <v>0</v>
      </c>
      <c r="K3832" s="74">
        <f t="shared" si="8503"/>
        <v>0</v>
      </c>
      <c r="L3832" s="74">
        <f t="shared" si="8503"/>
        <v>0</v>
      </c>
      <c r="M3832" s="74">
        <f t="shared" si="8503"/>
        <v>0</v>
      </c>
      <c r="N3832" s="74">
        <f t="shared" si="8503"/>
        <v>0</v>
      </c>
      <c r="O3832" s="74">
        <f t="shared" si="8503"/>
        <v>0</v>
      </c>
    </row>
    <row r="3834" spans="3:15" x14ac:dyDescent="0.25">
      <c r="C3834" s="295" t="s">
        <v>117</v>
      </c>
    </row>
    <row r="3835" spans="3:15" x14ac:dyDescent="0.25">
      <c r="C3835" s="86" t="s">
        <v>240</v>
      </c>
      <c r="D3835" s="74">
        <f>+SUMIF($C$456:$C$1664,$C3828,AP$456:AP$1664)</f>
        <v>1704.1609508089118</v>
      </c>
      <c r="E3835" s="74">
        <f t="shared" ref="E3835:O3835" si="8504">+SUMIF($C$456:$C$1664,$C3828,AQ$456:AQ$1664)</f>
        <v>1860.8413862432226</v>
      </c>
      <c r="F3835" s="74">
        <f t="shared" si="8504"/>
        <v>3071.3117019231013</v>
      </c>
      <c r="G3835" s="74">
        <f t="shared" si="8504"/>
        <v>1510.8311092155607</v>
      </c>
      <c r="H3835" s="74">
        <f t="shared" si="8504"/>
        <v>773.75962534370979</v>
      </c>
      <c r="I3835" s="74">
        <f t="shared" si="8504"/>
        <v>857.06024018860637</v>
      </c>
      <c r="J3835" s="74">
        <f t="shared" si="8504"/>
        <v>778.14552443429739</v>
      </c>
      <c r="K3835" s="74">
        <f t="shared" si="8504"/>
        <v>1493.8661013979572</v>
      </c>
      <c r="L3835" s="74">
        <f t="shared" si="8504"/>
        <v>2899.199321354643</v>
      </c>
      <c r="M3835" s="74">
        <f t="shared" si="8504"/>
        <v>2399.8827401621197</v>
      </c>
      <c r="N3835" s="74">
        <f t="shared" si="8504"/>
        <v>1767.9260004310231</v>
      </c>
      <c r="O3835" s="74">
        <f t="shared" si="8504"/>
        <v>878.54504470132838</v>
      </c>
    </row>
    <row r="3836" spans="3:15" x14ac:dyDescent="0.25">
      <c r="C3836" s="86" t="s">
        <v>241</v>
      </c>
      <c r="D3836" s="74">
        <f t="shared" ref="D3836:O3836" si="8505">+SUMIF($C$456:$C$1664,$C3829,AP$456:AP$1664)</f>
        <v>0</v>
      </c>
      <c r="E3836" s="74">
        <f t="shared" si="8505"/>
        <v>8.9346916318385361</v>
      </c>
      <c r="F3836" s="74">
        <f t="shared" si="8505"/>
        <v>0</v>
      </c>
      <c r="G3836" s="74">
        <f t="shared" si="8505"/>
        <v>0</v>
      </c>
      <c r="H3836" s="74">
        <f t="shared" si="8505"/>
        <v>0</v>
      </c>
      <c r="I3836" s="74">
        <f t="shared" si="8505"/>
        <v>0</v>
      </c>
      <c r="J3836" s="74">
        <f t="shared" si="8505"/>
        <v>0</v>
      </c>
      <c r="K3836" s="74">
        <f t="shared" si="8505"/>
        <v>0</v>
      </c>
      <c r="L3836" s="74">
        <f t="shared" si="8505"/>
        <v>0</v>
      </c>
      <c r="M3836" s="74">
        <f t="shared" si="8505"/>
        <v>0</v>
      </c>
      <c r="N3836" s="74">
        <f t="shared" si="8505"/>
        <v>0</v>
      </c>
      <c r="O3836" s="74">
        <f t="shared" si="8505"/>
        <v>0</v>
      </c>
    </row>
    <row r="3837" spans="3:15" x14ac:dyDescent="0.25">
      <c r="C3837" s="86" t="s">
        <v>242</v>
      </c>
      <c r="D3837" s="74">
        <f t="shared" ref="D3837:O3837" si="8506">+SUMIF($C$456:$C$1664,$C3830,AP$456:AP$1664)</f>
        <v>574.12909037947304</v>
      </c>
      <c r="E3837" s="74">
        <f t="shared" si="8506"/>
        <v>749.40042360840118</v>
      </c>
      <c r="F3837" s="74">
        <f t="shared" si="8506"/>
        <v>1223.9377386747549</v>
      </c>
      <c r="G3837" s="74">
        <f t="shared" si="8506"/>
        <v>741.67842497190304</v>
      </c>
      <c r="H3837" s="74">
        <f t="shared" si="8506"/>
        <v>316.8016699441946</v>
      </c>
      <c r="I3837" s="74">
        <f t="shared" si="8506"/>
        <v>341.84622598320357</v>
      </c>
      <c r="J3837" s="74">
        <f t="shared" si="8506"/>
        <v>193.35211374832997</v>
      </c>
      <c r="K3837" s="74">
        <f t="shared" si="8506"/>
        <v>215.0995745241546</v>
      </c>
      <c r="L3837" s="74">
        <f t="shared" si="8506"/>
        <v>963.84353530549913</v>
      </c>
      <c r="M3837" s="74">
        <f t="shared" si="8506"/>
        <v>545.28169719777839</v>
      </c>
      <c r="N3837" s="74">
        <f t="shared" si="8506"/>
        <v>434.92324522087767</v>
      </c>
      <c r="O3837" s="74">
        <f t="shared" si="8506"/>
        <v>289.09632729177162</v>
      </c>
    </row>
    <row r="3838" spans="3:15" x14ac:dyDescent="0.25">
      <c r="C3838" s="86" t="s">
        <v>243</v>
      </c>
      <c r="D3838" s="74">
        <f t="shared" ref="D3838:O3838" si="8507">+SUMIF($C$456:$C$1664,$C3831,AP$456:AP$1664)</f>
        <v>0</v>
      </c>
      <c r="E3838" s="74">
        <f t="shared" si="8507"/>
        <v>0</v>
      </c>
      <c r="F3838" s="74">
        <f t="shared" si="8507"/>
        <v>84.321024933645703</v>
      </c>
      <c r="G3838" s="74">
        <f t="shared" si="8507"/>
        <v>597.12392725379948</v>
      </c>
      <c r="H3838" s="74">
        <f t="shared" si="8507"/>
        <v>336.04837353419919</v>
      </c>
      <c r="I3838" s="74">
        <f t="shared" si="8507"/>
        <v>257.59114713911839</v>
      </c>
      <c r="J3838" s="74">
        <f t="shared" si="8507"/>
        <v>313.38978538505876</v>
      </c>
      <c r="K3838" s="74">
        <f t="shared" si="8507"/>
        <v>156.03046852165366</v>
      </c>
      <c r="L3838" s="74">
        <f t="shared" si="8507"/>
        <v>29.566382077082643</v>
      </c>
      <c r="M3838" s="74">
        <f t="shared" si="8507"/>
        <v>80.094848805503375</v>
      </c>
      <c r="N3838" s="74">
        <f t="shared" si="8507"/>
        <v>27.923044652188736</v>
      </c>
      <c r="O3838" s="74">
        <f t="shared" si="8507"/>
        <v>0</v>
      </c>
    </row>
    <row r="3839" spans="3:15" ht="15.75" thickBot="1" x14ac:dyDescent="0.3">
      <c r="C3839" s="96" t="s">
        <v>244</v>
      </c>
      <c r="D3839" s="74">
        <f t="shared" ref="D3839:O3839" si="8508">+SUMIF($C$456:$C$1664,$C3832,AP$456:AP$1664)</f>
        <v>0</v>
      </c>
      <c r="E3839" s="74">
        <f t="shared" si="8508"/>
        <v>0</v>
      </c>
      <c r="F3839" s="74">
        <f t="shared" si="8508"/>
        <v>0</v>
      </c>
      <c r="G3839" s="74">
        <f t="shared" si="8508"/>
        <v>395</v>
      </c>
      <c r="H3839" s="74">
        <f t="shared" si="8508"/>
        <v>262</v>
      </c>
      <c r="I3839" s="74">
        <f t="shared" si="8508"/>
        <v>371</v>
      </c>
      <c r="J3839" s="74">
        <f t="shared" si="8508"/>
        <v>0</v>
      </c>
      <c r="K3839" s="74">
        <f t="shared" si="8508"/>
        <v>0</v>
      </c>
      <c r="L3839" s="74">
        <f t="shared" si="8508"/>
        <v>0</v>
      </c>
      <c r="M3839" s="74">
        <f t="shared" si="8508"/>
        <v>0</v>
      </c>
      <c r="N3839" s="74">
        <f t="shared" si="8508"/>
        <v>0</v>
      </c>
      <c r="O3839" s="74">
        <f t="shared" si="8508"/>
        <v>0</v>
      </c>
    </row>
    <row r="3841" spans="3:15" x14ac:dyDescent="0.25">
      <c r="C3841" s="295" t="s">
        <v>118</v>
      </c>
    </row>
    <row r="3842" spans="3:15" x14ac:dyDescent="0.25">
      <c r="C3842" s="86" t="s">
        <v>240</v>
      </c>
      <c r="D3842" s="74">
        <f t="shared" ref="D3842:O3846" si="8509">+SUMIF($C$1666:$C$2489,$C3835,AP$1666:AP$2489)</f>
        <v>3154.3379934889435</v>
      </c>
      <c r="E3842" s="74">
        <f t="shared" si="8509"/>
        <v>2793.8048592172395</v>
      </c>
      <c r="F3842" s="74">
        <f t="shared" si="8509"/>
        <v>1574.5254893610904</v>
      </c>
      <c r="G3842" s="74">
        <f t="shared" si="8509"/>
        <v>0</v>
      </c>
      <c r="H3842" s="74">
        <f t="shared" si="8509"/>
        <v>0</v>
      </c>
      <c r="I3842" s="74">
        <f t="shared" si="8509"/>
        <v>507.99751715110756</v>
      </c>
      <c r="J3842" s="74">
        <f t="shared" si="8509"/>
        <v>1224.0539979189489</v>
      </c>
      <c r="K3842" s="74">
        <f t="shared" si="8509"/>
        <v>142.72930265406427</v>
      </c>
      <c r="L3842" s="74">
        <f t="shared" si="8509"/>
        <v>1712.8793821177842</v>
      </c>
      <c r="M3842" s="74">
        <f t="shared" si="8509"/>
        <v>2952.5895030878009</v>
      </c>
      <c r="N3842" s="74">
        <f t="shared" si="8509"/>
        <v>1708.5429439004329</v>
      </c>
      <c r="O3842" s="74">
        <f t="shared" si="8509"/>
        <v>479.20752570162659</v>
      </c>
    </row>
    <row r="3843" spans="3:15" x14ac:dyDescent="0.25">
      <c r="C3843" s="86" t="s">
        <v>241</v>
      </c>
      <c r="D3843" s="74">
        <f t="shared" si="8509"/>
        <v>0</v>
      </c>
      <c r="E3843" s="74">
        <f t="shared" si="8509"/>
        <v>13.414246416258212</v>
      </c>
      <c r="F3843" s="74">
        <f t="shared" si="8509"/>
        <v>0</v>
      </c>
      <c r="G3843" s="74">
        <f t="shared" si="8509"/>
        <v>0</v>
      </c>
      <c r="H3843" s="74">
        <f t="shared" si="8509"/>
        <v>0</v>
      </c>
      <c r="I3843" s="74">
        <f t="shared" si="8509"/>
        <v>0</v>
      </c>
      <c r="J3843" s="74">
        <f t="shared" si="8509"/>
        <v>0</v>
      </c>
      <c r="K3843" s="74">
        <f t="shared" si="8509"/>
        <v>0</v>
      </c>
      <c r="L3843" s="74">
        <f t="shared" si="8509"/>
        <v>0</v>
      </c>
      <c r="M3843" s="74">
        <f t="shared" si="8509"/>
        <v>0</v>
      </c>
      <c r="N3843" s="74">
        <f t="shared" si="8509"/>
        <v>0</v>
      </c>
      <c r="O3843" s="74">
        <f t="shared" si="8509"/>
        <v>0</v>
      </c>
    </row>
    <row r="3844" spans="3:15" x14ac:dyDescent="0.25">
      <c r="C3844" s="86" t="s">
        <v>242</v>
      </c>
      <c r="D3844" s="74">
        <f t="shared" si="8509"/>
        <v>1062.6914095711413</v>
      </c>
      <c r="E3844" s="74">
        <f t="shared" si="8509"/>
        <v>1125.1246669676943</v>
      </c>
      <c r="F3844" s="74">
        <f t="shared" si="8509"/>
        <v>627.4586736760416</v>
      </c>
      <c r="G3844" s="74">
        <f t="shared" si="8509"/>
        <v>0</v>
      </c>
      <c r="H3844" s="74">
        <f t="shared" si="8509"/>
        <v>0</v>
      </c>
      <c r="I3844" s="74">
        <f t="shared" si="8509"/>
        <v>202.61940281902301</v>
      </c>
      <c r="J3844" s="74">
        <f t="shared" si="8509"/>
        <v>304.1505996089632</v>
      </c>
      <c r="K3844" s="74">
        <f t="shared" si="8509"/>
        <v>20.551381575824344</v>
      </c>
      <c r="L3844" s="74">
        <f t="shared" si="8509"/>
        <v>569.44953975806789</v>
      </c>
      <c r="M3844" s="74">
        <f t="shared" si="8509"/>
        <v>670.86320028423597</v>
      </c>
      <c r="N3844" s="74">
        <f t="shared" si="8509"/>
        <v>420.31456157058778</v>
      </c>
      <c r="O3844" s="74">
        <f t="shared" si="8509"/>
        <v>157.6892801643595</v>
      </c>
    </row>
    <row r="3845" spans="3:15" x14ac:dyDescent="0.25">
      <c r="C3845" s="86" t="s">
        <v>243</v>
      </c>
      <c r="D3845" s="74">
        <f t="shared" si="8509"/>
        <v>0</v>
      </c>
      <c r="E3845" s="74">
        <f t="shared" si="8509"/>
        <v>0</v>
      </c>
      <c r="F3845" s="74">
        <f t="shared" si="8509"/>
        <v>43.227655129873675</v>
      </c>
      <c r="G3845" s="74">
        <f t="shared" si="8509"/>
        <v>0</v>
      </c>
      <c r="H3845" s="74">
        <f t="shared" si="8509"/>
        <v>0</v>
      </c>
      <c r="I3845" s="74">
        <f t="shared" si="8509"/>
        <v>152.67965663414907</v>
      </c>
      <c r="J3845" s="74">
        <f t="shared" si="8509"/>
        <v>492.97465276359401</v>
      </c>
      <c r="K3845" s="74">
        <f t="shared" si="8509"/>
        <v>14.907708223676952</v>
      </c>
      <c r="L3845" s="74">
        <f t="shared" si="8509"/>
        <v>17.468149185406315</v>
      </c>
      <c r="M3845" s="74">
        <f t="shared" si="8509"/>
        <v>98.541151980849818</v>
      </c>
      <c r="N3845" s="74">
        <f t="shared" si="8509"/>
        <v>26.985134502848297</v>
      </c>
      <c r="O3845" s="74">
        <f t="shared" si="8509"/>
        <v>0</v>
      </c>
    </row>
    <row r="3846" spans="3:15" ht="15.75" thickBot="1" x14ac:dyDescent="0.3">
      <c r="C3846" s="96" t="s">
        <v>244</v>
      </c>
      <c r="D3846" s="74">
        <f t="shared" si="8509"/>
        <v>0</v>
      </c>
      <c r="E3846" s="74">
        <f t="shared" si="8509"/>
        <v>0</v>
      </c>
      <c r="F3846" s="74">
        <f t="shared" si="8509"/>
        <v>0</v>
      </c>
      <c r="G3846" s="74">
        <f t="shared" si="8509"/>
        <v>117.056</v>
      </c>
      <c r="H3846" s="74">
        <f t="shared" si="8509"/>
        <v>0</v>
      </c>
      <c r="I3846" s="74">
        <f t="shared" si="8509"/>
        <v>0</v>
      </c>
      <c r="J3846" s="74">
        <f t="shared" si="8509"/>
        <v>0</v>
      </c>
      <c r="K3846" s="74">
        <f t="shared" si="8509"/>
        <v>0</v>
      </c>
      <c r="L3846" s="74">
        <f t="shared" si="8509"/>
        <v>0</v>
      </c>
      <c r="M3846" s="74">
        <f t="shared" si="8509"/>
        <v>0</v>
      </c>
      <c r="N3846" s="74">
        <f t="shared" si="8509"/>
        <v>0</v>
      </c>
      <c r="O3846" s="74">
        <f t="shared" si="8509"/>
        <v>0</v>
      </c>
    </row>
    <row r="3848" spans="3:15" x14ac:dyDescent="0.25">
      <c r="C3848" s="295" t="s">
        <v>119</v>
      </c>
    </row>
    <row r="3849" spans="3:15" x14ac:dyDescent="0.25">
      <c r="C3849" s="86" t="s">
        <v>240</v>
      </c>
      <c r="D3849" s="74">
        <f t="shared" ref="D3849:O3853" si="8510">+SUMIF($C$2491:$C$3809,$C3842,AP$2491:AP$3809)</f>
        <v>0</v>
      </c>
      <c r="E3849" s="74">
        <f t="shared" si="8510"/>
        <v>0</v>
      </c>
      <c r="F3849" s="74">
        <f t="shared" si="8510"/>
        <v>175.05792998387128</v>
      </c>
      <c r="G3849" s="74">
        <f t="shared" si="8510"/>
        <v>3129.0027802337268</v>
      </c>
      <c r="H3849" s="74">
        <f t="shared" si="8510"/>
        <v>3648.0879895998883</v>
      </c>
      <c r="I3849" s="74">
        <f t="shared" si="8510"/>
        <v>3589.2579613755224</v>
      </c>
      <c r="J3849" s="74">
        <f t="shared" si="8510"/>
        <v>3570.7709250892049</v>
      </c>
      <c r="K3849" s="74">
        <f t="shared" si="8510"/>
        <v>4302.5155752794799</v>
      </c>
      <c r="L3849" s="74">
        <f t="shared" si="8510"/>
        <v>900.64209366912303</v>
      </c>
      <c r="M3849" s="74">
        <f t="shared" si="8510"/>
        <v>0</v>
      </c>
      <c r="N3849" s="74">
        <f t="shared" si="8510"/>
        <v>0</v>
      </c>
      <c r="O3849" s="74">
        <f t="shared" si="8510"/>
        <v>0</v>
      </c>
    </row>
    <row r="3850" spans="3:15" x14ac:dyDescent="0.25">
      <c r="C3850" s="86" t="s">
        <v>241</v>
      </c>
      <c r="D3850" s="74">
        <f t="shared" si="8510"/>
        <v>0</v>
      </c>
      <c r="E3850" s="74">
        <f t="shared" si="8510"/>
        <v>0</v>
      </c>
      <c r="F3850" s="74">
        <f t="shared" si="8510"/>
        <v>0</v>
      </c>
      <c r="G3850" s="74">
        <f t="shared" si="8510"/>
        <v>0</v>
      </c>
      <c r="H3850" s="74">
        <f t="shared" si="8510"/>
        <v>0</v>
      </c>
      <c r="I3850" s="74">
        <f t="shared" si="8510"/>
        <v>0</v>
      </c>
      <c r="J3850" s="74">
        <f t="shared" si="8510"/>
        <v>0</v>
      </c>
      <c r="K3850" s="74">
        <f t="shared" si="8510"/>
        <v>0</v>
      </c>
      <c r="L3850" s="74">
        <f t="shared" si="8510"/>
        <v>0</v>
      </c>
      <c r="M3850" s="74">
        <f t="shared" si="8510"/>
        <v>0</v>
      </c>
      <c r="N3850" s="74">
        <f t="shared" si="8510"/>
        <v>0</v>
      </c>
      <c r="O3850" s="74">
        <f t="shared" si="8510"/>
        <v>0</v>
      </c>
    </row>
    <row r="3851" spans="3:15" x14ac:dyDescent="0.25">
      <c r="C3851" s="86" t="s">
        <v>242</v>
      </c>
      <c r="D3851" s="74">
        <f t="shared" si="8510"/>
        <v>0</v>
      </c>
      <c r="E3851" s="74">
        <f t="shared" si="8510"/>
        <v>0</v>
      </c>
      <c r="F3851" s="74">
        <f t="shared" si="8510"/>
        <v>69.761726505122908</v>
      </c>
      <c r="G3851" s="74">
        <f t="shared" si="8510"/>
        <v>1536.0511440497114</v>
      </c>
      <c r="H3851" s="74">
        <f t="shared" si="8510"/>
        <v>1493.6426370078752</v>
      </c>
      <c r="I3851" s="74">
        <f t="shared" si="8510"/>
        <v>1431.6079904796175</v>
      </c>
      <c r="J3851" s="74">
        <f t="shared" si="8510"/>
        <v>887.25833972893668</v>
      </c>
      <c r="K3851" s="74">
        <f t="shared" si="8510"/>
        <v>619.51286581850422</v>
      </c>
      <c r="L3851" s="74">
        <f t="shared" si="8510"/>
        <v>299.41993060393895</v>
      </c>
      <c r="M3851" s="74">
        <f t="shared" si="8510"/>
        <v>0</v>
      </c>
      <c r="N3851" s="74">
        <f t="shared" si="8510"/>
        <v>0</v>
      </c>
      <c r="O3851" s="74">
        <f t="shared" si="8510"/>
        <v>0</v>
      </c>
    </row>
    <row r="3852" spans="3:15" x14ac:dyDescent="0.25">
      <c r="C3852" s="86" t="s">
        <v>243</v>
      </c>
      <c r="D3852" s="74">
        <f t="shared" si="8510"/>
        <v>0</v>
      </c>
      <c r="E3852" s="74">
        <f t="shared" si="8510"/>
        <v>0</v>
      </c>
      <c r="F3852" s="74">
        <f t="shared" si="8510"/>
        <v>4.8061107147671711</v>
      </c>
      <c r="G3852" s="74">
        <f t="shared" si="8510"/>
        <v>1236.6719331661857</v>
      </c>
      <c r="H3852" s="74">
        <f t="shared" si="8510"/>
        <v>1584.3861520560986</v>
      </c>
      <c r="I3852" s="74">
        <f t="shared" si="8510"/>
        <v>1078.7585659620302</v>
      </c>
      <c r="J3852" s="74">
        <f t="shared" si="8510"/>
        <v>1438.0897900639404</v>
      </c>
      <c r="K3852" s="74">
        <f t="shared" si="8510"/>
        <v>449.38667555569168</v>
      </c>
      <c r="L3852" s="74">
        <f t="shared" si="8510"/>
        <v>9.1848559910957572</v>
      </c>
      <c r="M3852" s="74">
        <f t="shared" si="8510"/>
        <v>0</v>
      </c>
      <c r="N3852" s="74">
        <f t="shared" si="8510"/>
        <v>0</v>
      </c>
      <c r="O3852" s="74">
        <f t="shared" si="8510"/>
        <v>0</v>
      </c>
    </row>
    <row r="3853" spans="3:15" ht="15.75" thickBot="1" x14ac:dyDescent="0.3">
      <c r="C3853" s="96" t="s">
        <v>244</v>
      </c>
      <c r="D3853" s="74">
        <f t="shared" si="8510"/>
        <v>0</v>
      </c>
      <c r="E3853" s="74">
        <f t="shared" si="8510"/>
        <v>0</v>
      </c>
      <c r="F3853" s="74">
        <f t="shared" si="8510"/>
        <v>0</v>
      </c>
      <c r="G3853" s="74">
        <f t="shared" si="8510"/>
        <v>225</v>
      </c>
      <c r="H3853" s="74">
        <f t="shared" si="8510"/>
        <v>566</v>
      </c>
      <c r="I3853" s="74">
        <f t="shared" si="8510"/>
        <v>456</v>
      </c>
      <c r="J3853" s="74">
        <f t="shared" si="8510"/>
        <v>0</v>
      </c>
      <c r="K3853" s="74">
        <f t="shared" si="8510"/>
        <v>0</v>
      </c>
      <c r="L3853" s="74">
        <f t="shared" si="8510"/>
        <v>0</v>
      </c>
      <c r="M3853" s="74">
        <f t="shared" si="8510"/>
        <v>0</v>
      </c>
      <c r="N3853" s="74">
        <f t="shared" si="8510"/>
        <v>0</v>
      </c>
      <c r="O3853" s="74">
        <f t="shared" si="8510"/>
        <v>0</v>
      </c>
    </row>
    <row r="3856" spans="3:15" x14ac:dyDescent="0.25">
      <c r="C3856" s="295" t="s">
        <v>258</v>
      </c>
    </row>
    <row r="3857" spans="3:15" x14ac:dyDescent="0.25">
      <c r="C3857" s="74" t="s">
        <v>115</v>
      </c>
    </row>
    <row r="3858" spans="3:15" x14ac:dyDescent="0.25">
      <c r="C3858" s="86" t="s">
        <v>1</v>
      </c>
      <c r="D3858" s="190">
        <f t="shared" ref="D3858:O3862" si="8511">+SUMIF($C$15:$C$409,$C3858,D$15:D$409)</f>
        <v>1483148.8156306781</v>
      </c>
      <c r="E3858" s="190">
        <f t="shared" si="8511"/>
        <v>1256012.3149791197</v>
      </c>
      <c r="F3858" s="190">
        <f t="shared" si="8511"/>
        <v>1526160.7038578524</v>
      </c>
      <c r="G3858" s="190">
        <f t="shared" si="8511"/>
        <v>483301.24484446744</v>
      </c>
      <c r="H3858" s="190">
        <f t="shared" si="8511"/>
        <v>359637.04389221268</v>
      </c>
      <c r="I3858" s="190">
        <f t="shared" si="8511"/>
        <v>485944.22745369817</v>
      </c>
      <c r="J3858" s="190">
        <f t="shared" si="8511"/>
        <v>0</v>
      </c>
      <c r="K3858" s="190">
        <f t="shared" si="8511"/>
        <v>769007.57336649077</v>
      </c>
      <c r="L3858" s="190">
        <f t="shared" si="8511"/>
        <v>1415701.7487814785</v>
      </c>
      <c r="M3858" s="190">
        <f t="shared" si="8511"/>
        <v>2017140.0927805766</v>
      </c>
      <c r="N3858" s="190">
        <f t="shared" si="8511"/>
        <v>1575815.7700440562</v>
      </c>
      <c r="O3858" s="190">
        <f t="shared" si="8511"/>
        <v>657724.14981628035</v>
      </c>
    </row>
    <row r="3859" spans="3:15" x14ac:dyDescent="0.25">
      <c r="C3859" s="86" t="s">
        <v>209</v>
      </c>
      <c r="D3859" s="190">
        <f t="shared" si="8511"/>
        <v>0</v>
      </c>
      <c r="E3859" s="190">
        <f t="shared" si="8511"/>
        <v>0</v>
      </c>
      <c r="F3859" s="190">
        <f t="shared" si="8511"/>
        <v>0</v>
      </c>
      <c r="G3859" s="190">
        <f t="shared" si="8511"/>
        <v>0</v>
      </c>
      <c r="H3859" s="190">
        <f t="shared" si="8511"/>
        <v>0</v>
      </c>
      <c r="I3859" s="190">
        <f t="shared" si="8511"/>
        <v>0</v>
      </c>
      <c r="J3859" s="190">
        <f t="shared" si="8511"/>
        <v>0</v>
      </c>
      <c r="K3859" s="190">
        <f t="shared" si="8511"/>
        <v>0</v>
      </c>
      <c r="L3859" s="190">
        <f t="shared" si="8511"/>
        <v>0</v>
      </c>
      <c r="M3859" s="190">
        <f t="shared" si="8511"/>
        <v>0</v>
      </c>
      <c r="N3859" s="190">
        <f t="shared" si="8511"/>
        <v>0</v>
      </c>
      <c r="O3859" s="190">
        <f t="shared" si="8511"/>
        <v>0</v>
      </c>
    </row>
    <row r="3860" spans="3:15" x14ac:dyDescent="0.25">
      <c r="C3860" s="86" t="s">
        <v>210</v>
      </c>
      <c r="D3860" s="190">
        <f t="shared" si="8511"/>
        <v>621721.69896932272</v>
      </c>
      <c r="E3860" s="190">
        <f t="shared" si="8511"/>
        <v>652113.57282088022</v>
      </c>
      <c r="F3860" s="190">
        <f t="shared" si="8511"/>
        <v>812662.05185618834</v>
      </c>
      <c r="G3860" s="190">
        <f t="shared" si="8511"/>
        <v>305685.20516769082</v>
      </c>
      <c r="H3860" s="190">
        <f t="shared" si="8511"/>
        <v>189806.20182790142</v>
      </c>
      <c r="I3860" s="190">
        <f t="shared" si="8511"/>
        <v>246261.98997660787</v>
      </c>
      <c r="J3860" s="190">
        <f t="shared" si="8511"/>
        <v>0</v>
      </c>
      <c r="K3860" s="190">
        <f t="shared" si="8511"/>
        <v>120411.67496220666</v>
      </c>
      <c r="L3860" s="190">
        <f t="shared" si="8511"/>
        <v>591458.41653183079</v>
      </c>
      <c r="M3860" s="190">
        <f t="shared" si="8511"/>
        <v>575084.84176789178</v>
      </c>
      <c r="N3860" s="190">
        <f t="shared" si="8511"/>
        <v>482808.29718307778</v>
      </c>
      <c r="O3860" s="190">
        <f t="shared" si="8511"/>
        <v>268809.30497479904</v>
      </c>
    </row>
    <row r="3861" spans="3:15" x14ac:dyDescent="0.25">
      <c r="C3861" s="86" t="s">
        <v>211</v>
      </c>
      <c r="D3861" s="190">
        <f t="shared" si="8511"/>
        <v>0</v>
      </c>
      <c r="E3861" s="190">
        <f t="shared" si="8511"/>
        <v>0</v>
      </c>
      <c r="F3861" s="190">
        <f t="shared" si="8511"/>
        <v>42974.946685959228</v>
      </c>
      <c r="G3861" s="190">
        <f t="shared" si="8511"/>
        <v>238608.3239878419</v>
      </c>
      <c r="H3861" s="190">
        <f t="shared" si="8511"/>
        <v>196110.41227988631</v>
      </c>
      <c r="I3861" s="190">
        <f t="shared" si="8511"/>
        <v>181997.59040022938</v>
      </c>
      <c r="J3861" s="190">
        <f t="shared" si="8511"/>
        <v>0</v>
      </c>
      <c r="K3861" s="190">
        <f t="shared" si="8511"/>
        <v>85041.985494961409</v>
      </c>
      <c r="L3861" s="190">
        <f t="shared" si="8511"/>
        <v>22584.745401810829</v>
      </c>
      <c r="M3861" s="190">
        <f t="shared" si="8511"/>
        <v>95336.934591924306</v>
      </c>
      <c r="N3861" s="190">
        <f t="shared" si="8511"/>
        <v>34114.408381007692</v>
      </c>
      <c r="O3861" s="190">
        <f t="shared" si="8511"/>
        <v>0</v>
      </c>
    </row>
    <row r="3862" spans="3:15" ht="15.75" thickBot="1" x14ac:dyDescent="0.3">
      <c r="C3862" s="96" t="s">
        <v>227</v>
      </c>
      <c r="D3862" s="190">
        <f t="shared" si="8511"/>
        <v>0</v>
      </c>
      <c r="E3862" s="190">
        <f t="shared" si="8511"/>
        <v>0</v>
      </c>
      <c r="F3862" s="190">
        <f t="shared" si="8511"/>
        <v>0</v>
      </c>
      <c r="G3862" s="190">
        <f t="shared" si="8511"/>
        <v>0</v>
      </c>
      <c r="H3862" s="190">
        <f t="shared" si="8511"/>
        <v>735467.5</v>
      </c>
      <c r="I3862" s="190">
        <f t="shared" si="8511"/>
        <v>466666</v>
      </c>
      <c r="J3862" s="190">
        <f t="shared" si="8511"/>
        <v>83333</v>
      </c>
      <c r="K3862" s="190">
        <f t="shared" si="8511"/>
        <v>0</v>
      </c>
      <c r="L3862" s="190">
        <f t="shared" si="8511"/>
        <v>0</v>
      </c>
      <c r="M3862" s="190">
        <f t="shared" si="8511"/>
        <v>0</v>
      </c>
      <c r="N3862" s="190">
        <f t="shared" si="8511"/>
        <v>0</v>
      </c>
      <c r="O3862" s="190">
        <f t="shared" si="8511"/>
        <v>0</v>
      </c>
    </row>
    <row r="3863" spans="3:15" x14ac:dyDescent="0.25">
      <c r="D3863" s="190"/>
      <c r="E3863" s="190"/>
      <c r="F3863" s="190"/>
      <c r="G3863" s="190"/>
      <c r="H3863" s="190"/>
      <c r="I3863" s="190"/>
      <c r="J3863" s="190"/>
      <c r="K3863" s="190"/>
      <c r="L3863" s="190"/>
      <c r="M3863" s="190"/>
      <c r="N3863" s="190"/>
      <c r="O3863" s="190"/>
    </row>
    <row r="3864" spans="3:15" x14ac:dyDescent="0.25">
      <c r="C3864" s="74" t="s">
        <v>259</v>
      </c>
      <c r="D3864" s="190"/>
      <c r="E3864" s="190"/>
      <c r="F3864" s="190"/>
      <c r="G3864" s="190"/>
      <c r="H3864" s="190"/>
      <c r="I3864" s="190"/>
      <c r="J3864" s="190"/>
      <c r="K3864" s="190"/>
      <c r="L3864" s="190"/>
      <c r="M3864" s="190"/>
      <c r="N3864" s="190"/>
      <c r="O3864" s="190"/>
    </row>
    <row r="3865" spans="3:15" x14ac:dyDescent="0.25">
      <c r="C3865" s="86" t="s">
        <v>1</v>
      </c>
      <c r="D3865" s="190">
        <f t="shared" ref="D3865:O3869" si="8512">+SUMIF($C$456:$C$1664,$C3865,D$456:D$1664)</f>
        <v>841314.8078424806</v>
      </c>
      <c r="E3865" s="190">
        <f t="shared" si="8512"/>
        <v>962338.48789543391</v>
      </c>
      <c r="F3865" s="190">
        <f t="shared" si="8512"/>
        <v>1737176.0681078006</v>
      </c>
      <c r="G3865" s="190">
        <f t="shared" si="8512"/>
        <v>1137890.3567472827</v>
      </c>
      <c r="H3865" s="190">
        <f t="shared" si="8512"/>
        <v>691369.83255315572</v>
      </c>
      <c r="I3865" s="190">
        <f t="shared" si="8512"/>
        <v>691708.38177903206</v>
      </c>
      <c r="J3865" s="190">
        <f t="shared" si="8512"/>
        <v>420904.88675633993</v>
      </c>
      <c r="K3865" s="190">
        <f t="shared" si="8512"/>
        <v>763416.45971449651</v>
      </c>
      <c r="L3865" s="190">
        <f t="shared" si="8512"/>
        <v>1954102.3191931332</v>
      </c>
      <c r="M3865" s="190">
        <f t="shared" si="8512"/>
        <v>1856735.1889442941</v>
      </c>
      <c r="N3865" s="190">
        <f t="shared" si="8512"/>
        <v>1262476.3637884664</v>
      </c>
      <c r="O3865" s="190">
        <f t="shared" si="8512"/>
        <v>527083.6242250544</v>
      </c>
    </row>
    <row r="3866" spans="3:15" x14ac:dyDescent="0.25">
      <c r="C3866" s="86" t="s">
        <v>209</v>
      </c>
      <c r="D3866" s="190">
        <f t="shared" si="8512"/>
        <v>0</v>
      </c>
      <c r="E3866" s="190">
        <f t="shared" si="8512"/>
        <v>0</v>
      </c>
      <c r="F3866" s="190">
        <f t="shared" si="8512"/>
        <v>0</v>
      </c>
      <c r="G3866" s="190">
        <f t="shared" si="8512"/>
        <v>0</v>
      </c>
      <c r="H3866" s="190">
        <f t="shared" si="8512"/>
        <v>0</v>
      </c>
      <c r="I3866" s="190">
        <f t="shared" si="8512"/>
        <v>0</v>
      </c>
      <c r="J3866" s="190">
        <f t="shared" si="8512"/>
        <v>0</v>
      </c>
      <c r="K3866" s="190">
        <f t="shared" si="8512"/>
        <v>0</v>
      </c>
      <c r="L3866" s="190">
        <f t="shared" si="8512"/>
        <v>0</v>
      </c>
      <c r="M3866" s="190">
        <f t="shared" si="8512"/>
        <v>0</v>
      </c>
      <c r="N3866" s="190">
        <f t="shared" si="8512"/>
        <v>0</v>
      </c>
      <c r="O3866" s="190">
        <f t="shared" si="8512"/>
        <v>0</v>
      </c>
    </row>
    <row r="3867" spans="3:15" x14ac:dyDescent="0.25">
      <c r="C3867" s="86" t="s">
        <v>210</v>
      </c>
      <c r="D3867" s="190">
        <f t="shared" si="8512"/>
        <v>348230.61625751952</v>
      </c>
      <c r="E3867" s="190">
        <f t="shared" si="8512"/>
        <v>503600.9545695656</v>
      </c>
      <c r="F3867" s="190">
        <f t="shared" si="8512"/>
        <v>921886.58082631219</v>
      </c>
      <c r="G3867" s="190">
        <f t="shared" si="8512"/>
        <v>716892.83055393863</v>
      </c>
      <c r="H3867" s="190">
        <f t="shared" si="8512"/>
        <v>364501.21724809927</v>
      </c>
      <c r="I3867" s="190">
        <f t="shared" si="8512"/>
        <v>350852.00051794818</v>
      </c>
      <c r="J3867" s="190">
        <f t="shared" si="8512"/>
        <v>127311.42904680865</v>
      </c>
      <c r="K3867" s="190">
        <f t="shared" si="8512"/>
        <v>119536.21497578095</v>
      </c>
      <c r="L3867" s="190">
        <f t="shared" si="8512"/>
        <v>816393.89401471219</v>
      </c>
      <c r="M3867" s="190">
        <f t="shared" si="8512"/>
        <v>529353.54671722278</v>
      </c>
      <c r="N3867" s="190">
        <f t="shared" si="8512"/>
        <v>386805.40899622563</v>
      </c>
      <c r="O3867" s="190">
        <f t="shared" si="8512"/>
        <v>215417.02966374482</v>
      </c>
    </row>
    <row r="3868" spans="3:15" x14ac:dyDescent="0.25">
      <c r="C3868" s="86" t="s">
        <v>211</v>
      </c>
      <c r="D3868" s="190">
        <f t="shared" si="8512"/>
        <v>0</v>
      </c>
      <c r="E3868" s="190">
        <f t="shared" si="8512"/>
        <v>0</v>
      </c>
      <c r="F3868" s="190">
        <f t="shared" si="8512"/>
        <v>49357.63806588739</v>
      </c>
      <c r="G3868" s="190">
        <f t="shared" si="8512"/>
        <v>560308.06369877886</v>
      </c>
      <c r="H3868" s="190">
        <f t="shared" si="8512"/>
        <v>376531.78594710468</v>
      </c>
      <c r="I3868" s="190">
        <f t="shared" si="8512"/>
        <v>259311.56481460089</v>
      </c>
      <c r="J3868" s="190">
        <f t="shared" si="8512"/>
        <v>200952.53477302165</v>
      </c>
      <c r="K3868" s="190">
        <f t="shared" si="8512"/>
        <v>84423.68286367254</v>
      </c>
      <c r="L3868" s="190">
        <f t="shared" si="8512"/>
        <v>31173.87077189883</v>
      </c>
      <c r="M3868" s="190">
        <f t="shared" si="8512"/>
        <v>87755.650634505539</v>
      </c>
      <c r="N3868" s="190">
        <f t="shared" si="8512"/>
        <v>27331.008525473295</v>
      </c>
      <c r="O3868" s="190">
        <f t="shared" si="8512"/>
        <v>0</v>
      </c>
    </row>
    <row r="3869" spans="3:15" ht="15.75" thickBot="1" x14ac:dyDescent="0.3">
      <c r="C3869" s="96" t="s">
        <v>227</v>
      </c>
      <c r="D3869" s="190">
        <f t="shared" si="8512"/>
        <v>0</v>
      </c>
      <c r="E3869" s="190">
        <f t="shared" si="8512"/>
        <v>0</v>
      </c>
      <c r="F3869" s="190">
        <f t="shared" si="8512"/>
        <v>0</v>
      </c>
      <c r="G3869" s="190">
        <f t="shared" si="8512"/>
        <v>0</v>
      </c>
      <c r="H3869" s="190">
        <f t="shared" si="8512"/>
        <v>86000</v>
      </c>
      <c r="I3869" s="190">
        <f t="shared" si="8512"/>
        <v>184842.4</v>
      </c>
      <c r="J3869" s="190">
        <f t="shared" si="8512"/>
        <v>0</v>
      </c>
      <c r="K3869" s="190">
        <f t="shared" si="8512"/>
        <v>0</v>
      </c>
      <c r="L3869" s="190">
        <f t="shared" si="8512"/>
        <v>0</v>
      </c>
      <c r="M3869" s="190">
        <f t="shared" si="8512"/>
        <v>0</v>
      </c>
      <c r="N3869" s="190">
        <f t="shared" si="8512"/>
        <v>0</v>
      </c>
      <c r="O3869" s="190">
        <f t="shared" si="8512"/>
        <v>0</v>
      </c>
    </row>
    <row r="3870" spans="3:15" x14ac:dyDescent="0.25">
      <c r="D3870" s="190"/>
      <c r="E3870" s="190"/>
      <c r="F3870" s="190"/>
      <c r="G3870" s="190"/>
      <c r="H3870" s="190"/>
      <c r="I3870" s="190"/>
      <c r="J3870" s="190"/>
      <c r="K3870" s="190"/>
      <c r="L3870" s="190"/>
      <c r="M3870" s="190"/>
      <c r="N3870" s="190"/>
      <c r="O3870" s="190"/>
    </row>
    <row r="3871" spans="3:15" x14ac:dyDescent="0.25">
      <c r="C3871" s="295" t="s">
        <v>118</v>
      </c>
      <c r="D3871" s="190"/>
      <c r="E3871" s="190"/>
      <c r="F3871" s="190"/>
      <c r="G3871" s="190"/>
      <c r="H3871" s="190"/>
      <c r="I3871" s="190"/>
      <c r="J3871" s="190"/>
      <c r="K3871" s="190"/>
      <c r="L3871" s="190"/>
      <c r="M3871" s="190"/>
      <c r="N3871" s="190"/>
      <c r="O3871" s="190"/>
    </row>
    <row r="3872" spans="3:15" x14ac:dyDescent="0.25">
      <c r="C3872" s="86" t="s">
        <v>1</v>
      </c>
      <c r="D3872" s="190">
        <f t="shared" ref="D3872:O3876" si="8513">+SUMIF($C$1666:$C$2489,$C3872,D$1666:D$2489)</f>
        <v>1606725.0572178182</v>
      </c>
      <c r="E3872" s="190">
        <f t="shared" si="8513"/>
        <v>1338019.6675951462</v>
      </c>
      <c r="F3872" s="190">
        <f t="shared" si="8513"/>
        <v>904817.72309939866</v>
      </c>
      <c r="G3872" s="190">
        <f t="shared" si="8513"/>
        <v>0</v>
      </c>
      <c r="H3872" s="190">
        <f t="shared" si="8513"/>
        <v>0</v>
      </c>
      <c r="I3872" s="190">
        <f t="shared" si="8513"/>
        <v>433817.42525518918</v>
      </c>
      <c r="J3872" s="190">
        <f t="shared" si="8513"/>
        <v>736932.69571271585</v>
      </c>
      <c r="K3872" s="190">
        <f t="shared" si="8513"/>
        <v>77006.150039820946</v>
      </c>
      <c r="L3872" s="190">
        <f t="shared" si="8513"/>
        <v>1184539.4948514584</v>
      </c>
      <c r="M3872" s="190">
        <f t="shared" si="8513"/>
        <v>2334903.2551261117</v>
      </c>
      <c r="N3872" s="190">
        <f t="shared" si="8513"/>
        <v>1257468.8613266014</v>
      </c>
      <c r="O3872" s="190">
        <f t="shared" si="8513"/>
        <v>300990.99542982766</v>
      </c>
    </row>
    <row r="3873" spans="3:15" x14ac:dyDescent="0.25">
      <c r="C3873" s="86" t="s">
        <v>209</v>
      </c>
      <c r="D3873" s="190">
        <f t="shared" si="8513"/>
        <v>0</v>
      </c>
      <c r="E3873" s="190">
        <f t="shared" si="8513"/>
        <v>0</v>
      </c>
      <c r="F3873" s="190">
        <f t="shared" si="8513"/>
        <v>0</v>
      </c>
      <c r="G3873" s="190">
        <f t="shared" si="8513"/>
        <v>0</v>
      </c>
      <c r="H3873" s="190">
        <f t="shared" si="8513"/>
        <v>0</v>
      </c>
      <c r="I3873" s="190">
        <f t="shared" si="8513"/>
        <v>0</v>
      </c>
      <c r="J3873" s="190">
        <f t="shared" si="8513"/>
        <v>0</v>
      </c>
      <c r="K3873" s="190">
        <f t="shared" si="8513"/>
        <v>0</v>
      </c>
      <c r="L3873" s="190">
        <f t="shared" si="8513"/>
        <v>0</v>
      </c>
      <c r="M3873" s="190">
        <f t="shared" si="8513"/>
        <v>0</v>
      </c>
      <c r="N3873" s="190">
        <f t="shared" si="8513"/>
        <v>0</v>
      </c>
      <c r="O3873" s="190">
        <f t="shared" si="8513"/>
        <v>0</v>
      </c>
    </row>
    <row r="3874" spans="3:15" x14ac:dyDescent="0.25">
      <c r="C3874" s="86" t="s">
        <v>210</v>
      </c>
      <c r="D3874" s="190">
        <f t="shared" si="8513"/>
        <v>651256.15530399221</v>
      </c>
      <c r="E3874" s="190">
        <f t="shared" si="8513"/>
        <v>676839.94836451137</v>
      </c>
      <c r="F3874" s="190">
        <f t="shared" si="8513"/>
        <v>470681.39880912192</v>
      </c>
      <c r="G3874" s="190">
        <f t="shared" si="8513"/>
        <v>0</v>
      </c>
      <c r="H3874" s="190">
        <f t="shared" si="8513"/>
        <v>0</v>
      </c>
      <c r="I3874" s="190">
        <f t="shared" si="8513"/>
        <v>214276.10040297525</v>
      </c>
      <c r="J3874" s="190">
        <f t="shared" si="8513"/>
        <v>216370.12233246429</v>
      </c>
      <c r="K3874" s="190">
        <f t="shared" si="8513"/>
        <v>11747.360105258176</v>
      </c>
      <c r="L3874" s="190">
        <f t="shared" si="8513"/>
        <v>497876.77918241115</v>
      </c>
      <c r="M3874" s="190">
        <f t="shared" si="8513"/>
        <v>671136.96909260668</v>
      </c>
      <c r="N3874" s="190">
        <f t="shared" si="8513"/>
        <v>387576.53060377325</v>
      </c>
      <c r="O3874" s="190">
        <f t="shared" si="8513"/>
        <v>125061.93382730643</v>
      </c>
    </row>
    <row r="3875" spans="3:15" x14ac:dyDescent="0.25">
      <c r="C3875" s="86" t="s">
        <v>211</v>
      </c>
      <c r="D3875" s="190">
        <f t="shared" si="8513"/>
        <v>0</v>
      </c>
      <c r="E3875" s="190">
        <f t="shared" si="8513"/>
        <v>0</v>
      </c>
      <c r="F3875" s="190">
        <f t="shared" si="8513"/>
        <v>26479.86902861343</v>
      </c>
      <c r="G3875" s="190">
        <f t="shared" si="8513"/>
        <v>0</v>
      </c>
      <c r="H3875" s="190">
        <f t="shared" si="8513"/>
        <v>0</v>
      </c>
      <c r="I3875" s="190">
        <f t="shared" si="8513"/>
        <v>159840.31927709188</v>
      </c>
      <c r="J3875" s="190">
        <f t="shared" si="8513"/>
        <v>347547.51805750711</v>
      </c>
      <c r="K3875" s="190">
        <f t="shared" si="8513"/>
        <v>8650.0898899914537</v>
      </c>
      <c r="L3875" s="190">
        <f t="shared" si="8513"/>
        <v>19199.926961915004</v>
      </c>
      <c r="M3875" s="190">
        <f t="shared" si="8513"/>
        <v>111916.01548443013</v>
      </c>
      <c r="N3875" s="190">
        <f t="shared" si="8513"/>
        <v>27556.319027519501</v>
      </c>
      <c r="O3875" s="190">
        <f t="shared" si="8513"/>
        <v>0</v>
      </c>
    </row>
    <row r="3876" spans="3:15" ht="15.75" thickBot="1" x14ac:dyDescent="0.3">
      <c r="C3876" s="96" t="s">
        <v>227</v>
      </c>
      <c r="D3876" s="190">
        <f t="shared" si="8513"/>
        <v>0</v>
      </c>
      <c r="E3876" s="190">
        <f t="shared" si="8513"/>
        <v>0</v>
      </c>
      <c r="F3876" s="190">
        <f t="shared" si="8513"/>
        <v>0</v>
      </c>
      <c r="G3876" s="190">
        <f t="shared" si="8513"/>
        <v>160789.85999999999</v>
      </c>
      <c r="H3876" s="190">
        <f t="shared" si="8513"/>
        <v>0</v>
      </c>
      <c r="I3876" s="190">
        <f t="shared" si="8513"/>
        <v>0</v>
      </c>
      <c r="J3876" s="190">
        <f t="shared" si="8513"/>
        <v>0</v>
      </c>
      <c r="K3876" s="190">
        <f t="shared" si="8513"/>
        <v>0</v>
      </c>
      <c r="L3876" s="190">
        <f t="shared" si="8513"/>
        <v>0</v>
      </c>
      <c r="M3876" s="190">
        <f t="shared" si="8513"/>
        <v>0</v>
      </c>
      <c r="N3876" s="190">
        <f t="shared" si="8513"/>
        <v>0</v>
      </c>
      <c r="O3876" s="190">
        <f t="shared" si="8513"/>
        <v>0</v>
      </c>
    </row>
    <row r="3877" spans="3:15" x14ac:dyDescent="0.25">
      <c r="D3877" s="190"/>
      <c r="E3877" s="190"/>
      <c r="F3877" s="190"/>
      <c r="G3877" s="190"/>
      <c r="H3877" s="190"/>
      <c r="I3877" s="190"/>
      <c r="J3877" s="190"/>
      <c r="K3877" s="190"/>
      <c r="L3877" s="190"/>
      <c r="M3877" s="190"/>
      <c r="N3877" s="190"/>
      <c r="O3877" s="190"/>
    </row>
    <row r="3878" spans="3:15" x14ac:dyDescent="0.25">
      <c r="C3878" s="295" t="s">
        <v>119</v>
      </c>
      <c r="D3878" s="190"/>
      <c r="E3878" s="190"/>
      <c r="F3878" s="190"/>
      <c r="G3878" s="190"/>
      <c r="H3878" s="190"/>
      <c r="I3878" s="190"/>
      <c r="J3878" s="190"/>
      <c r="K3878" s="190"/>
      <c r="L3878" s="190"/>
      <c r="M3878" s="190"/>
      <c r="N3878" s="190"/>
      <c r="O3878" s="190"/>
    </row>
    <row r="3879" spans="3:15" x14ac:dyDescent="0.25">
      <c r="C3879" s="86" t="s">
        <v>240</v>
      </c>
      <c r="D3879" s="190">
        <f>+SUMIF($C$2491:$C$3809,$C3872,D$2491:D$3809)</f>
        <v>0</v>
      </c>
      <c r="E3879" s="190">
        <f t="shared" ref="E3879:O3879" si="8514">+SUMIF($C$2491:$C$3809,$C3872,E$2491:E$3809)</f>
        <v>0</v>
      </c>
      <c r="F3879" s="190">
        <f t="shared" si="8514"/>
        <v>105084.92507722626</v>
      </c>
      <c r="G3879" s="190">
        <f t="shared" si="8514"/>
        <v>2551491.0553177679</v>
      </c>
      <c r="H3879" s="190">
        <f t="shared" si="8514"/>
        <v>3266232.6631501103</v>
      </c>
      <c r="I3879" s="190">
        <f t="shared" si="8514"/>
        <v>3052313.772617022</v>
      </c>
      <c r="J3879" s="190">
        <f t="shared" si="8514"/>
        <v>2038614.2283515465</v>
      </c>
      <c r="K3879" s="190">
        <f t="shared" si="8514"/>
        <v>2217217.407346339</v>
      </c>
      <c r="L3879" s="190">
        <f t="shared" si="8514"/>
        <v>621247.33031182236</v>
      </c>
      <c r="M3879" s="190">
        <f t="shared" si="8514"/>
        <v>0</v>
      </c>
      <c r="N3879" s="190">
        <f t="shared" si="8514"/>
        <v>0</v>
      </c>
      <c r="O3879" s="190">
        <f t="shared" si="8514"/>
        <v>0</v>
      </c>
    </row>
    <row r="3880" spans="3:15" x14ac:dyDescent="0.25">
      <c r="C3880" s="86" t="s">
        <v>241</v>
      </c>
      <c r="D3880" s="190">
        <f t="shared" ref="D3880:O3880" si="8515">+SUMIF($C$2491:$C$3809,$C3873,D$2491:D$3809)</f>
        <v>0</v>
      </c>
      <c r="E3880" s="190">
        <f t="shared" si="8515"/>
        <v>0</v>
      </c>
      <c r="F3880" s="190">
        <f t="shared" si="8515"/>
        <v>0</v>
      </c>
      <c r="G3880" s="190">
        <f t="shared" si="8515"/>
        <v>0</v>
      </c>
      <c r="H3880" s="190">
        <f t="shared" si="8515"/>
        <v>0</v>
      </c>
      <c r="I3880" s="190">
        <f t="shared" si="8515"/>
        <v>0</v>
      </c>
      <c r="J3880" s="190">
        <f t="shared" si="8515"/>
        <v>0</v>
      </c>
      <c r="K3880" s="190">
        <f t="shared" si="8515"/>
        <v>0</v>
      </c>
      <c r="L3880" s="190">
        <f t="shared" si="8515"/>
        <v>0</v>
      </c>
      <c r="M3880" s="190">
        <f t="shared" si="8515"/>
        <v>0</v>
      </c>
      <c r="N3880" s="190">
        <f t="shared" si="8515"/>
        <v>0</v>
      </c>
      <c r="O3880" s="190">
        <f t="shared" si="8515"/>
        <v>0</v>
      </c>
    </row>
    <row r="3881" spans="3:15" x14ac:dyDescent="0.25">
      <c r="C3881" s="86" t="s">
        <v>242</v>
      </c>
      <c r="D3881" s="190">
        <f t="shared" ref="D3881:O3881" si="8516">+SUMIF($C$2491:$C$3809,$C3874,D$2491:D$3809)</f>
        <v>0</v>
      </c>
      <c r="E3881" s="190">
        <f t="shared" si="8516"/>
        <v>0</v>
      </c>
      <c r="F3881" s="190">
        <f t="shared" si="8516"/>
        <v>56056.701446318322</v>
      </c>
      <c r="G3881" s="190">
        <f t="shared" si="8516"/>
        <v>1609254.8889350083</v>
      </c>
      <c r="H3881" s="190">
        <f t="shared" si="8516"/>
        <v>1721886.0760548702</v>
      </c>
      <c r="I3881" s="190">
        <f t="shared" si="8516"/>
        <v>1545527.0191247247</v>
      </c>
      <c r="J3881" s="190">
        <f t="shared" si="8516"/>
        <v>615876.23285483918</v>
      </c>
      <c r="K3881" s="190">
        <f t="shared" si="8516"/>
        <v>347074.81885335787</v>
      </c>
      <c r="L3881" s="190">
        <f t="shared" si="8516"/>
        <v>258945.23963907553</v>
      </c>
      <c r="M3881" s="190">
        <f t="shared" si="8516"/>
        <v>0</v>
      </c>
      <c r="N3881" s="190">
        <f t="shared" si="8516"/>
        <v>0</v>
      </c>
      <c r="O3881" s="190">
        <f t="shared" si="8516"/>
        <v>0</v>
      </c>
    </row>
    <row r="3882" spans="3:15" x14ac:dyDescent="0.25">
      <c r="C3882" s="86" t="s">
        <v>243</v>
      </c>
      <c r="D3882" s="190">
        <f t="shared" ref="D3882:O3882" si="8517">+SUMIF($C$2491:$C$3809,$C3875,D$2491:D$3809)</f>
        <v>0</v>
      </c>
      <c r="E3882" s="190">
        <f t="shared" si="8517"/>
        <v>0</v>
      </c>
      <c r="F3882" s="190">
        <f t="shared" si="8517"/>
        <v>2944.9134764554183</v>
      </c>
      <c r="G3882" s="190">
        <f t="shared" si="8517"/>
        <v>1256205.7793472235</v>
      </c>
      <c r="H3882" s="190">
        <f t="shared" si="8517"/>
        <v>1778693.3655105999</v>
      </c>
      <c r="I3882" s="190">
        <f t="shared" si="8517"/>
        <v>1142219.1404894984</v>
      </c>
      <c r="J3882" s="190">
        <f t="shared" si="8517"/>
        <v>972720.29634274461</v>
      </c>
      <c r="K3882" s="190">
        <f t="shared" si="8517"/>
        <v>245196.35073072062</v>
      </c>
      <c r="L3882" s="190">
        <f t="shared" si="8517"/>
        <v>9934.8597958586324</v>
      </c>
      <c r="M3882" s="190">
        <f t="shared" si="8517"/>
        <v>0</v>
      </c>
      <c r="N3882" s="190">
        <f t="shared" si="8517"/>
        <v>0</v>
      </c>
      <c r="O3882" s="190">
        <f t="shared" si="8517"/>
        <v>0</v>
      </c>
    </row>
    <row r="3883" spans="3:15" ht="15.75" thickBot="1" x14ac:dyDescent="0.3">
      <c r="C3883" s="96" t="s">
        <v>244</v>
      </c>
      <c r="D3883" s="190">
        <f t="shared" ref="D3883:O3883" si="8518">+SUMIF($C$2491:$C$3809,$C3876,D$2491:D$3809)</f>
        <v>0</v>
      </c>
      <c r="E3883" s="190">
        <f t="shared" si="8518"/>
        <v>0</v>
      </c>
      <c r="F3883" s="190">
        <f t="shared" si="8518"/>
        <v>0</v>
      </c>
      <c r="G3883" s="190">
        <f t="shared" si="8518"/>
        <v>341473</v>
      </c>
      <c r="H3883" s="190">
        <f t="shared" si="8518"/>
        <v>1084471</v>
      </c>
      <c r="I3883" s="190">
        <f t="shared" si="8518"/>
        <v>291500</v>
      </c>
      <c r="J3883" s="190">
        <f t="shared" si="8518"/>
        <v>0</v>
      </c>
      <c r="K3883" s="190">
        <f t="shared" si="8518"/>
        <v>0</v>
      </c>
      <c r="L3883" s="190">
        <f t="shared" si="8518"/>
        <v>0</v>
      </c>
      <c r="M3883" s="190">
        <f t="shared" si="8518"/>
        <v>0</v>
      </c>
      <c r="N3883" s="190">
        <f t="shared" si="8518"/>
        <v>0</v>
      </c>
      <c r="O3883" s="190">
        <f t="shared" si="8518"/>
        <v>0</v>
      </c>
    </row>
  </sheetData>
  <sheetProtection formatColumns="0" formatRows="0" autoFilter="0"/>
  <autoFilter ref="B15:P3810"/>
  <customSheetViews>
    <customSheetView guid="{B038629F-75D1-4D4A-9132-D631B674B7E0}" scale="70" showGridLines="0" showAutoFilter="1">
      <selection activeCell="P22" sqref="P22"/>
      <pageMargins left="0.7" right="0.7" top="0.75" bottom="0.75" header="0.3" footer="0.3"/>
      <pageSetup paperSize="9" orientation="portrait" verticalDpi="0" r:id="rId1"/>
      <autoFilter ref="B15:P3810"/>
    </customSheetView>
    <customSheetView guid="{96F043BD-1BE6-4D4E-8101-802957D65524}" scale="70" showGridLines="0" showAutoFilter="1">
      <selection activeCell="C4" sqref="C4:C9"/>
      <pageMargins left="0.7" right="0.7" top="0.75" bottom="0.75" header="0.3" footer="0.3"/>
      <pageSetup paperSize="9" orientation="portrait" verticalDpi="0" r:id="rId2"/>
      <autoFilter ref="B15:P3810"/>
    </customSheetView>
    <customSheetView guid="{0D168901-DEF3-4D3F-8923-D1C5B5F738B1}" scale="70" showGridLines="0" showAutoFilter="1" topLeftCell="A1719">
      <selection activeCell="L1739" sqref="L1739"/>
      <pageMargins left="0.7" right="0.7" top="0.75" bottom="0.75" header="0.3" footer="0.3"/>
      <pageSetup paperSize="9" orientation="portrait" verticalDpi="0" r:id="rId3"/>
      <autoFilter ref="B15:P3810"/>
    </customSheetView>
    <customSheetView guid="{3531DA0C-5E44-442B-9968-126ABC5E801F}" scale="70" showGridLines="0" showAutoFilter="1" topLeftCell="A1723">
      <selection activeCell="J1748" sqref="J1748:O1752"/>
      <pageMargins left="0.7" right="0.7" top="0.75" bottom="0.75" header="0.3" footer="0.3"/>
      <pageSetup paperSize="9" orientation="portrait" verticalDpi="0" r:id="rId4"/>
      <autoFilter ref="B15:P3810"/>
    </customSheetView>
    <customSheetView guid="{4CC93E45-CC11-461C-9D96-846EC7ADD472}" scale="70" showGridLines="0" showAutoFilter="1" topLeftCell="A1828">
      <selection activeCell="Q1837" sqref="Q1837"/>
      <pageMargins left="0.7" right="0.7" top="0.75" bottom="0.75" header="0.3" footer="0.3"/>
      <pageSetup paperSize="9" orientation="portrait" verticalDpi="0" r:id="rId5"/>
      <autoFilter ref="B15:P3810"/>
    </customSheetView>
    <customSheetView guid="{077D77F8-DFB9-4D93-A787-F39714334BB8}" scale="70" showGridLines="0" showAutoFilter="1" topLeftCell="A781">
      <selection activeCell="L787" sqref="L787:N787"/>
      <pageMargins left="0.7" right="0.7" top="0.75" bottom="0.75" header="0.3" footer="0.3"/>
      <pageSetup paperSize="9" orientation="portrait" verticalDpi="0" r:id="rId6"/>
      <autoFilter ref="B15:P3809"/>
    </customSheetView>
    <customSheetView guid="{9C8D5EF5-94C4-42FF-AC3B-E1FA4D5C2A16}" scale="70" showGridLines="0" showAutoFilter="1" topLeftCell="A3035">
      <selection activeCell="H3062" sqref="H3062"/>
      <pageMargins left="0.7" right="0.7" top="0.75" bottom="0.75" header="0.3" footer="0.3"/>
      <pageSetup paperSize="9" orientation="portrait" verticalDpi="0" r:id="rId7"/>
      <autoFilter ref="B15:P3809"/>
    </customSheetView>
    <customSheetView guid="{B4230620-532D-4005-822F-6A355BCF0DE2}" scale="85" showGridLines="0" showAutoFilter="1" topLeftCell="A838">
      <selection activeCell="E845" sqref="E845"/>
      <pageMargins left="0.7" right="0.7" top="0.75" bottom="0.75" header="0.3" footer="0.3"/>
      <pageSetup paperSize="9" orientation="portrait" verticalDpi="0" r:id="rId8"/>
      <autoFilter ref="B15:P3809"/>
    </customSheetView>
    <customSheetView guid="{B5AA0A6A-1845-4241-B904-31DAD276739C}" scale="85" showGridLines="0" showAutoFilter="1">
      <selection activeCell="D11" sqref="D11"/>
      <pageMargins left="0.7" right="0.7" top="0.75" bottom="0.75" header="0.3" footer="0.3"/>
      <pageSetup paperSize="9" orientation="portrait" verticalDpi="0" r:id="rId9"/>
      <autoFilter ref="B15:P3809"/>
    </customSheetView>
    <customSheetView guid="{D2E30A99-0DD0-4B06-926D-81345FCEE57E}" scale="70" showGridLines="0" showAutoFilter="1" topLeftCell="A679">
      <selection activeCell="I708" sqref="I708:N708"/>
      <pageMargins left="0.7" right="0.7" top="0.75" bottom="0.75" header="0.3" footer="0.3"/>
      <pageSetup paperSize="9" orientation="portrait" verticalDpi="0" r:id="rId10"/>
      <autoFilter ref="B15:P3809"/>
    </customSheetView>
    <customSheetView guid="{03657EB2-5A47-4297-838B-E1ECCBF646EB}" scale="70" showGridLines="0" topLeftCell="A846">
      <selection activeCell="K873" sqref="K873"/>
      <pageMargins left="0.7" right="0.7" top="0.75" bottom="0.75" header="0.3" footer="0.3"/>
      <pageSetup paperSize="9" orientation="portrait" verticalDpi="0" r:id="rId11"/>
    </customSheetView>
    <customSheetView guid="{6D7B8075-47BE-4A78-9644-D91E7DCF5EAB}" scale="70" showGridLines="0" showAutoFilter="1">
      <selection activeCell="H10" sqref="H10"/>
      <pageMargins left="0.7" right="0.7" top="0.75" bottom="0.75" header="0.3" footer="0.3"/>
      <pageSetup paperSize="9" orientation="portrait" verticalDpi="0" r:id="rId12"/>
      <autoFilter ref="B12:O1796"/>
    </customSheetView>
    <customSheetView guid="{4667A42A-0B50-431F-B66B-05792C4717C6}" scale="70" showGridLines="0" showAutoFilter="1" topLeftCell="A1161">
      <selection activeCell="M1169" sqref="M1169:N1169"/>
      <pageMargins left="0.7" right="0.7" top="0.75" bottom="0.75" header="0.3" footer="0.3"/>
      <pageSetup paperSize="9" orientation="portrait" verticalDpi="0" r:id="rId13"/>
      <autoFilter ref="B12:O1796"/>
    </customSheetView>
    <customSheetView guid="{8EB41916-A1A8-46B6-8583-2C219E4007C6}" scale="70" showGridLines="0" state="hidden" topLeftCell="A4">
      <selection activeCell="C38" sqref="C38"/>
      <pageMargins left="0.7" right="0.7" top="0.75" bottom="0.75" header="0.3" footer="0.3"/>
      <pageSetup paperSize="9" orientation="portrait" verticalDpi="0" r:id="rId14"/>
    </customSheetView>
    <customSheetView guid="{EEA2614F-DE3F-4677-BD1A-CC94850B54AC}" scale="70" showGridLines="0" showAutoFilter="1" topLeftCell="A4">
      <selection activeCell="C38" sqref="C38"/>
      <pageMargins left="0.7" right="0.7" top="0.75" bottom="0.75" header="0.3" footer="0.3"/>
      <pageSetup paperSize="9" orientation="portrait" verticalDpi="0" r:id="rId15"/>
      <autoFilter ref="A12:O1796"/>
    </customSheetView>
    <customSheetView guid="{A4FA23C8-3E5B-43FC-9DF0-5C3DF90F5C5C}" scale="70" showGridLines="0" showAutoFilter="1" topLeftCell="A745">
      <selection activeCell="E814" sqref="E814:O814"/>
      <pageMargins left="0.7" right="0.7" top="0.75" bottom="0.75" header="0.3" footer="0.3"/>
      <pageSetup paperSize="9" orientation="portrait" verticalDpi="0" r:id="rId16"/>
      <autoFilter ref="B12:O1796"/>
    </customSheetView>
    <customSheetView guid="{0306F60C-CE7E-43BA-819D-C736AA7DF40D}" scale="70" showGridLines="0" showAutoFilter="1" hiddenColumns="1" topLeftCell="A13">
      <selection activeCell="J34" activeCellId="1" sqref="J31:O31 J34:N34"/>
      <pageMargins left="0.7" right="0.7" top="0.75" bottom="0.75" header="0.3" footer="0.3"/>
      <pageSetup paperSize="9" orientation="portrait" verticalDpi="0" r:id="rId17"/>
      <autoFilter ref="B12:O1796"/>
    </customSheetView>
    <customSheetView guid="{007E1B41-6999-484A-A03F-D1E57F393A30}" scale="70" showGridLines="0" showAutoFilter="1" topLeftCell="B49">
      <selection activeCell="M82" sqref="M82"/>
      <pageMargins left="0.7" right="0.7" top="0.75" bottom="0.75" header="0.3" footer="0.3"/>
      <pageSetup paperSize="9" orientation="portrait" verticalDpi="0" r:id="rId18"/>
      <autoFilter ref="B12:O1796"/>
    </customSheetView>
    <customSheetView guid="{BFEC2A7A-BD2D-4255-BB0C-35898AFB7293}" scale="70" showGridLines="0">
      <selection activeCell="A12" sqref="A12:XFD12"/>
      <pageMargins left="0.7" right="0.7" top="0.75" bottom="0.75" header="0.3" footer="0.3"/>
      <pageSetup paperSize="9" orientation="portrait" verticalDpi="0" r:id="rId19"/>
    </customSheetView>
    <customSheetView guid="{0F564611-495D-4FCD-8F80-892CE92253E8}" scale="70" showGridLines="0" showAutoFilter="1" topLeftCell="A49">
      <selection activeCell="D47" sqref="D47"/>
      <pageMargins left="0.7" right="0.7" top="0.75" bottom="0.75" header="0.3" footer="0.3"/>
      <pageSetup paperSize="9" orientation="portrait" verticalDpi="0" r:id="rId20"/>
      <autoFilter ref="B12:P2216"/>
    </customSheetView>
    <customSheetView guid="{1362C6F5-1369-4718-AA75-28BD60573808}" scale="70" showGridLines="0" showAutoFilter="1" topLeftCell="A2141">
      <selection activeCell="B2182" sqref="B2182"/>
      <pageMargins left="0.7" right="0.7" top="0.75" bottom="0.75" header="0.3" footer="0.3"/>
      <pageSetup paperSize="9" orientation="portrait" verticalDpi="0" r:id="rId21"/>
      <autoFilter ref="B12:P2216"/>
    </customSheetView>
    <customSheetView guid="{899E9B61-6C24-4B5C-BA24-B8A222FCE07F}" scale="80" showGridLines="0" showAutoFilter="1" topLeftCell="A1127">
      <selection activeCell="F1118" sqref="F1118"/>
      <pageMargins left="0.7" right="0.7" top="0.75" bottom="0.75" header="0.3" footer="0.3"/>
      <pageSetup paperSize="9" orientation="portrait" verticalDpi="0" r:id="rId22"/>
      <autoFilter ref="B15:P3809"/>
    </customSheetView>
    <customSheetView guid="{0EA3E08D-996C-413C-BAF7-5971FE977197}" scale="70" showGridLines="0" showAutoFilter="1" topLeftCell="A1347">
      <selection activeCell="J1373" sqref="J1373"/>
      <pageMargins left="0.7" right="0.7" top="0.75" bottom="0.75" header="0.3" footer="0.3"/>
      <pageSetup paperSize="9" orientation="portrait" verticalDpi="0" r:id="rId23"/>
      <autoFilter ref="B15:P3809"/>
    </customSheetView>
    <customSheetView guid="{BD4D0C57-9988-49ED-8A11-7B0058250805}" scale="70" showGridLines="0" showAutoFilter="1" topLeftCell="A133">
      <selection activeCell="K158" sqref="K158:M158"/>
      <pageMargins left="0.7" right="0.7" top="0.75" bottom="0.75" header="0.3" footer="0.3"/>
      <pageSetup paperSize="9" orientation="portrait" verticalDpi="0" r:id="rId24"/>
      <autoFilter ref="B15:P3809"/>
    </customSheetView>
    <customSheetView guid="{799FB1AD-6D65-4A38-9AFF-393F15CB7906}" scale="70" showGridLines="0" showAutoFilter="1" topLeftCell="A987">
      <selection activeCell="I991" sqref="I991"/>
      <pageMargins left="0.7" right="0.7" top="0.75" bottom="0.75" header="0.3" footer="0.3"/>
      <pageSetup paperSize="9" orientation="portrait" verticalDpi="0" r:id="rId25"/>
      <autoFilter ref="B15:P3809"/>
    </customSheetView>
    <customSheetView guid="{FC9F6B0A-3568-4EFA-8B0D-62B408FC1FDC}" scale="70" showGridLines="0" showAutoFilter="1" topLeftCell="A230">
      <selection activeCell="K237" sqref="K237:O237"/>
      <pageMargins left="0.7" right="0.7" top="0.75" bottom="0.75" header="0.3" footer="0.3"/>
      <pageSetup paperSize="9" orientation="portrait" verticalDpi="0" r:id="rId26"/>
      <autoFilter ref="B15:P3809"/>
    </customSheetView>
    <customSheetView guid="{5603AEE5-BB36-4F81-B5CE-1A7A5BB094E7}" scale="70" showGridLines="0" showAutoFilter="1" topLeftCell="A3747">
      <selection activeCell="J3757" sqref="J3757"/>
      <pageMargins left="0.7" right="0.7" top="0.75" bottom="0.75" header="0.3" footer="0.3"/>
      <pageSetup paperSize="9" orientation="portrait" verticalDpi="0" r:id="rId27"/>
      <autoFilter ref="B15:P3810"/>
    </customSheetView>
    <customSheetView guid="{7A18F296-95F0-472A-979C-6856D3E263D6}" scale="70" showGridLines="0" showAutoFilter="1" topLeftCell="B1108">
      <selection activeCell="J1117" sqref="J1117"/>
      <pageMargins left="0.7" right="0.7" top="0.75" bottom="0.75" header="0.3" footer="0.3"/>
      <pageSetup paperSize="9" orientation="portrait" verticalDpi="0" r:id="rId28"/>
      <autoFilter ref="B15:P3810"/>
    </customSheetView>
    <customSheetView guid="{73A55384-AAD2-4BD5-98DF-88E894587FE8}" scale="80" showGridLines="0" showAutoFilter="1" topLeftCell="A1380">
      <selection activeCell="J1395" sqref="J1395:J1396"/>
      <pageMargins left="0.7" right="0.7" top="0.75" bottom="0.75" header="0.3" footer="0.3"/>
      <pageSetup paperSize="9" orientation="portrait" verticalDpi="0" r:id="rId29"/>
      <autoFilter ref="B15:P3810"/>
    </customSheetView>
    <customSheetView guid="{1432EAF2-5E00-4503-997D-0E52B1CDBC29}" scale="70" showGridLines="0" showAutoFilter="1" topLeftCell="A1286">
      <selection activeCell="J1329" sqref="J1329:J1330"/>
      <pageMargins left="0.7" right="0.7" top="0.75" bottom="0.75" header="0.3" footer="0.3"/>
      <pageSetup paperSize="9" orientation="portrait" verticalDpi="0" r:id="rId30"/>
      <autoFilter ref="B15:P3810"/>
    </customSheetView>
    <customSheetView guid="{9CC8141F-933B-43CC-AAF8-8A3BA7CF55B1}" scale="70" showGridLines="0" showAutoFilter="1" topLeftCell="A3700">
      <selection activeCell="H3721" sqref="H3721"/>
      <pageMargins left="0.7" right="0.7" top="0.75" bottom="0.75" header="0.3" footer="0.3"/>
      <pageSetup paperSize="9" orientation="portrait" verticalDpi="0" r:id="rId31"/>
      <autoFilter ref="B15:P3810"/>
    </customSheetView>
  </customSheetViews>
  <mergeCells count="69">
    <mergeCell ref="B3481:B3534"/>
    <mergeCell ref="B3206:B3259"/>
    <mergeCell ref="B3261:B3314"/>
    <mergeCell ref="B3316:B3369"/>
    <mergeCell ref="B3041:B3094"/>
    <mergeCell ref="B3426:B3479"/>
    <mergeCell ref="B3536:B3589"/>
    <mergeCell ref="B3591:B3644"/>
    <mergeCell ref="B3646:B3699"/>
    <mergeCell ref="B3701:B3754"/>
    <mergeCell ref="B3756:B3809"/>
    <mergeCell ref="B1776:B1829"/>
    <mergeCell ref="B1831:B1884"/>
    <mergeCell ref="B1886:B1939"/>
    <mergeCell ref="B1941:B1994"/>
    <mergeCell ref="B3371:B3424"/>
    <mergeCell ref="B2986:B3039"/>
    <mergeCell ref="B3096:B3149"/>
    <mergeCell ref="B3151:B3204"/>
    <mergeCell ref="B2656:B2709"/>
    <mergeCell ref="B2711:B2764"/>
    <mergeCell ref="B2766:B2819"/>
    <mergeCell ref="B2821:B2874"/>
    <mergeCell ref="B2876:B2929"/>
    <mergeCell ref="B2931:B2984"/>
    <mergeCell ref="B2601:B2654"/>
    <mergeCell ref="B1996:B2049"/>
    <mergeCell ref="B2051:B2104"/>
    <mergeCell ref="B2106:B2159"/>
    <mergeCell ref="B2161:B2214"/>
    <mergeCell ref="B2216:B2269"/>
    <mergeCell ref="B2271:B2324"/>
    <mergeCell ref="B2326:B2379"/>
    <mergeCell ref="B2381:B2434"/>
    <mergeCell ref="B2436:B2489"/>
    <mergeCell ref="B2491:B2544"/>
    <mergeCell ref="B2546:B2599"/>
    <mergeCell ref="B1721:B1774"/>
    <mergeCell ref="B1006:B1059"/>
    <mergeCell ref="B1061:B1114"/>
    <mergeCell ref="B1116:B1169"/>
    <mergeCell ref="B1171:B1224"/>
    <mergeCell ref="B1226:B1279"/>
    <mergeCell ref="B1281:B1334"/>
    <mergeCell ref="B1336:B1389"/>
    <mergeCell ref="B1391:B1444"/>
    <mergeCell ref="B1446:B1499"/>
    <mergeCell ref="B1501:B1554"/>
    <mergeCell ref="B1666:B1719"/>
    <mergeCell ref="B1556:B1609"/>
    <mergeCell ref="B1611:B1664"/>
    <mergeCell ref="B951:B1004"/>
    <mergeCell ref="B346:B399"/>
    <mergeCell ref="B401:B454"/>
    <mergeCell ref="B456:B509"/>
    <mergeCell ref="B511:B564"/>
    <mergeCell ref="B566:B619"/>
    <mergeCell ref="B621:B674"/>
    <mergeCell ref="B676:B729"/>
    <mergeCell ref="B731:B784"/>
    <mergeCell ref="B786:B839"/>
    <mergeCell ref="B841:B894"/>
    <mergeCell ref="B896:B949"/>
    <mergeCell ref="B291:B344"/>
    <mergeCell ref="B16:B69"/>
    <mergeCell ref="B71:B124"/>
    <mergeCell ref="B126:B179"/>
    <mergeCell ref="B181:B234"/>
    <mergeCell ref="B236:B289"/>
  </mergeCells>
  <pageMargins left="0.7" right="0.7" top="0.75" bottom="0.75" header="0.3" footer="0.3"/>
  <pageSetup paperSize="9" orientation="portrait" verticalDpi="0" r:id="rId32"/>
  <ignoredErrors>
    <ignoredError sqref="P22 P18" evalError="1"/>
    <ignoredError sqref="D23:O23" formulaRange="1"/>
  </ignoredErrors>
  <legacyDrawing r:id="rId3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Conversion!$B$34:$B$71</xm:f>
          </x14:formula1>
          <xm:sqref>D16:O16 D621:O621 D676:O676 D731:O731 D786:O786 D841:O841 D896:O896 D951:O951 D1006:O1006 D1061:O1061 D1116:O1116 D1171:O1171 D1226:O1226 D1281:O1281 D1336:O1336 D1391:O1391 D1446:O1446 D1501:O1501 D1556:O1556 D3591:O3591 D1666:O1666 D1721:O1721 D1776:O1776 D1831:O1831 D1886:O1886 D1996:O1996 D2051:O2051 D1941:O1941 D1611:O1611 D2106:O2106 D2216:O2216 D2326:O2326 D2271:O2271 D2381:O2381 D2436:O2436 D2491:O2491 D2546:O2546 D2601:O2601 D2656:O2656 D2711:O2711 D2766:O2766 D2821:O2821 D2876:O2876 D2931:O2931 D2986:O2986 D3096:O3096 D3151:O3151 D3371:O3371 D3536:O3536 D3481:O3481 D3646:O3646 D3701:O3701 D3756:O3756 D566:O566 D511:O511 D456:O456 D401:O401 D346:O346 D291:O291 D236:O236 D181:O181 D126:O126 D71:O71 D3206:O3206 D3261:O3261 D3316:O3316 D3041:O3041 D3426:O3426 D2161:O2161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P1791"/>
  <sheetViews>
    <sheetView showGridLines="0" topLeftCell="A601" zoomScale="70" zoomScaleNormal="70" workbookViewId="0">
      <selection activeCell="D618" sqref="D618"/>
    </sheetView>
  </sheetViews>
  <sheetFormatPr defaultRowHeight="15" x14ac:dyDescent="0.25"/>
  <cols>
    <col min="1" max="1" width="14" style="74" bestFit="1" customWidth="1"/>
    <col min="2" max="2" width="17.42578125" style="74" customWidth="1"/>
    <col min="3" max="3" width="36.42578125" style="74" customWidth="1"/>
    <col min="4" max="4" width="17" style="74" customWidth="1"/>
    <col min="5" max="5" width="16.7109375" style="74" customWidth="1"/>
    <col min="6" max="6" width="17.140625" style="74" customWidth="1"/>
    <col min="7" max="7" width="16.7109375" style="74" customWidth="1"/>
    <col min="8" max="15" width="15.140625" style="74" bestFit="1" customWidth="1"/>
    <col min="16" max="16" width="13" style="74" customWidth="1"/>
    <col min="17" max="17" width="9.140625" style="74" customWidth="1"/>
    <col min="18" max="28" width="7.7109375" style="74" bestFit="1" customWidth="1"/>
    <col min="29" max="29" width="3.42578125" style="74" customWidth="1"/>
    <col min="30" max="30" width="9.140625" style="74" customWidth="1"/>
    <col min="31" max="41" width="7.7109375" style="74" bestFit="1" customWidth="1"/>
    <col min="42" max="42" width="3.42578125" style="74" customWidth="1"/>
    <col min="43" max="54" width="5" style="74" customWidth="1"/>
    <col min="55" max="55" width="2.7109375" style="74" customWidth="1"/>
    <col min="56" max="67" width="5" style="74" customWidth="1"/>
    <col min="68" max="68" width="2.7109375" style="74" customWidth="1"/>
    <col min="69" max="94" width="3.42578125" style="74" customWidth="1"/>
    <col min="95" max="106" width="3.7109375" style="74" customWidth="1"/>
    <col min="107" max="16384" width="9.140625" style="74"/>
  </cols>
  <sheetData>
    <row r="2" spans="2:16" ht="19.5" thickBot="1" x14ac:dyDescent="0.35">
      <c r="C2" s="75" t="s">
        <v>100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</row>
    <row r="3" spans="2:16" ht="15.75" thickBot="1" x14ac:dyDescent="0.3">
      <c r="C3" s="63" t="s">
        <v>15</v>
      </c>
      <c r="D3" s="64">
        <v>17.096954373696658</v>
      </c>
      <c r="E3" s="64">
        <v>17.951802092381492</v>
      </c>
      <c r="F3" s="64">
        <v>18.849392197000569</v>
      </c>
      <c r="G3" s="64">
        <v>21.692931267723406</v>
      </c>
      <c r="H3" s="64">
        <v>23.287956189189721</v>
      </c>
      <c r="I3" s="64">
        <v>22.923272271171562</v>
      </c>
      <c r="J3" s="64">
        <v>16.250603226860321</v>
      </c>
      <c r="K3" s="64">
        <v>21.336608851178642</v>
      </c>
      <c r="L3" s="64">
        <v>23.39039120189387</v>
      </c>
      <c r="M3" s="64">
        <v>21.391546573704016</v>
      </c>
      <c r="N3" s="64">
        <v>19.861970245393849</v>
      </c>
      <c r="O3" s="64">
        <v>17.687663292706297</v>
      </c>
    </row>
    <row r="4" spans="2:16" x14ac:dyDescent="0.25">
      <c r="C4" s="65" t="s">
        <v>37</v>
      </c>
      <c r="D4" s="64">
        <v>23.500145140585545</v>
      </c>
      <c r="E4" s="64">
        <v>24.675152397614823</v>
      </c>
      <c r="F4" s="64">
        <v>25.908910017495565</v>
      </c>
      <c r="G4" s="64">
        <v>33.792986050566697</v>
      </c>
      <c r="H4" s="64">
        <v>34.363786017678798</v>
      </c>
      <c r="I4" s="64">
        <v>33.657558259671681</v>
      </c>
      <c r="J4" s="64">
        <v>24.179617360983666</v>
      </c>
      <c r="K4" s="64">
        <v>31.84571050016562</v>
      </c>
      <c r="L4" s="64">
        <v>35.0502193062201</v>
      </c>
      <c r="M4" s="64">
        <v>34.131676300578036</v>
      </c>
      <c r="N4" s="64">
        <v>31.363285714285716</v>
      </c>
      <c r="O4" s="64">
        <v>29.815000000000001</v>
      </c>
    </row>
    <row r="5" spans="2:16" x14ac:dyDescent="0.25">
      <c r="C5" s="66" t="s">
        <v>36</v>
      </c>
      <c r="D5" s="67">
        <v>0.25</v>
      </c>
      <c r="E5" s="67">
        <v>0.25</v>
      </c>
      <c r="F5" s="67">
        <v>0.25</v>
      </c>
      <c r="G5" s="67">
        <v>0.25</v>
      </c>
      <c r="H5" s="67">
        <v>0.25</v>
      </c>
      <c r="I5" s="67">
        <v>0.25</v>
      </c>
      <c r="J5" s="67">
        <v>0.25</v>
      </c>
      <c r="K5" s="67">
        <v>0.25</v>
      </c>
      <c r="L5" s="67">
        <v>0.25</v>
      </c>
      <c r="M5" s="67">
        <v>0.25</v>
      </c>
      <c r="N5" s="67">
        <v>0.25</v>
      </c>
      <c r="O5" s="68">
        <v>0.25</v>
      </c>
    </row>
    <row r="6" spans="2:16" x14ac:dyDescent="0.25">
      <c r="C6" s="148" t="s">
        <v>123</v>
      </c>
      <c r="D6" s="149">
        <v>1.885057086516476E-2</v>
      </c>
      <c r="E6" s="149">
        <v>2.5000000000000001E-2</v>
      </c>
      <c r="F6" s="149">
        <v>2.5000000000000001E-2</v>
      </c>
      <c r="G6" s="149">
        <v>2.5000000000000001E-2</v>
      </c>
      <c r="H6" s="149">
        <v>2.5000000000000001E-2</v>
      </c>
      <c r="I6" s="149">
        <v>2.5000000000000001E-2</v>
      </c>
      <c r="J6" s="149">
        <v>2.5000000000000001E-2</v>
      </c>
      <c r="K6" s="149">
        <v>2.5000000000000001E-2</v>
      </c>
      <c r="L6" s="149">
        <v>2.5000000000000001E-2</v>
      </c>
      <c r="M6" s="149">
        <v>2.5000000000000001E-2</v>
      </c>
      <c r="N6" s="149">
        <v>2.5000000000000001E-2</v>
      </c>
      <c r="O6" s="149">
        <v>2.5000000000000001E-2</v>
      </c>
    </row>
    <row r="7" spans="2:16" ht="15.75" thickBot="1" x14ac:dyDescent="0.3">
      <c r="D7" s="39">
        <v>1</v>
      </c>
      <c r="E7" s="39">
        <v>2</v>
      </c>
      <c r="F7" s="39">
        <v>3</v>
      </c>
      <c r="G7" s="39">
        <v>4</v>
      </c>
      <c r="H7" s="39">
        <v>5</v>
      </c>
      <c r="I7" s="39">
        <v>6</v>
      </c>
      <c r="J7" s="39">
        <v>7</v>
      </c>
      <c r="K7" s="39">
        <v>8</v>
      </c>
      <c r="L7" s="39">
        <v>9</v>
      </c>
      <c r="M7" s="39">
        <v>10</v>
      </c>
      <c r="N7" s="39">
        <v>11</v>
      </c>
      <c r="O7" s="39">
        <v>12</v>
      </c>
      <c r="P7" s="59" t="s">
        <v>108</v>
      </c>
    </row>
    <row r="8" spans="2:16" ht="13.5" customHeight="1" thickBot="1" x14ac:dyDescent="0.3">
      <c r="B8" s="81" t="str">
        <f>+'Mecra Kırılımı'!B45</f>
        <v>Omo</v>
      </c>
      <c r="C8" s="82" t="s">
        <v>33</v>
      </c>
      <c r="D8" s="152" t="s">
        <v>29</v>
      </c>
      <c r="E8" s="69" t="s">
        <v>29</v>
      </c>
      <c r="F8" s="69" t="s">
        <v>29</v>
      </c>
      <c r="G8" s="69" t="s">
        <v>29</v>
      </c>
      <c r="H8" s="69" t="s">
        <v>29</v>
      </c>
      <c r="I8" s="69" t="s">
        <v>29</v>
      </c>
      <c r="J8" s="69" t="s">
        <v>29</v>
      </c>
      <c r="K8" s="69" t="s">
        <v>29</v>
      </c>
      <c r="L8" s="69" t="s">
        <v>29</v>
      </c>
      <c r="M8" s="69" t="s">
        <v>29</v>
      </c>
      <c r="N8" s="69" t="s">
        <v>29</v>
      </c>
      <c r="O8" s="69" t="s">
        <v>29</v>
      </c>
      <c r="P8" s="151"/>
    </row>
    <row r="9" spans="2:16" ht="13.5" customHeight="1" thickBot="1" x14ac:dyDescent="0.3">
      <c r="B9" s="83"/>
      <c r="C9" s="189"/>
      <c r="D9" s="187"/>
      <c r="E9" s="187"/>
      <c r="F9" s="187"/>
      <c r="G9" s="187"/>
      <c r="H9" s="187"/>
      <c r="I9" s="187"/>
      <c r="J9" s="187"/>
      <c r="K9" s="187"/>
      <c r="L9" s="187"/>
      <c r="M9" s="187"/>
      <c r="N9" s="187"/>
      <c r="O9" s="187"/>
      <c r="P9" s="151"/>
    </row>
    <row r="10" spans="2:16" ht="13.5" customHeight="1" thickBot="1" x14ac:dyDescent="0.3">
      <c r="B10" s="83"/>
      <c r="C10" s="189"/>
      <c r="D10" s="187"/>
      <c r="E10" s="187"/>
      <c r="F10" s="187"/>
      <c r="G10" s="187"/>
      <c r="H10" s="187"/>
      <c r="I10" s="187"/>
      <c r="J10" s="187"/>
      <c r="K10" s="187"/>
      <c r="L10" s="187"/>
      <c r="M10" s="187"/>
      <c r="N10" s="187"/>
      <c r="O10" s="187"/>
      <c r="P10" s="151"/>
    </row>
    <row r="11" spans="2:16" ht="13.5" customHeight="1" thickBot="1" x14ac:dyDescent="0.3">
      <c r="B11" s="83"/>
      <c r="C11" s="189"/>
      <c r="D11" s="187"/>
      <c r="E11" s="187"/>
      <c r="F11" s="187"/>
      <c r="G11" s="187"/>
      <c r="H11" s="187"/>
      <c r="I11" s="187"/>
      <c r="J11" s="187"/>
      <c r="K11" s="187"/>
      <c r="L11" s="187"/>
      <c r="M11" s="187"/>
      <c r="N11" s="187"/>
      <c r="O11" s="187"/>
      <c r="P11" s="151"/>
    </row>
    <row r="12" spans="2:16" ht="13.5" customHeight="1" thickBot="1" x14ac:dyDescent="0.3">
      <c r="B12" s="83"/>
      <c r="C12" s="189"/>
      <c r="D12" s="187"/>
      <c r="E12" s="187"/>
      <c r="F12" s="187"/>
      <c r="G12" s="187"/>
      <c r="H12" s="187"/>
      <c r="I12" s="187"/>
      <c r="J12" s="187"/>
      <c r="K12" s="187"/>
      <c r="L12" s="187"/>
      <c r="M12" s="187"/>
      <c r="N12" s="187"/>
      <c r="O12" s="187"/>
      <c r="P12" s="151"/>
    </row>
    <row r="13" spans="2:16" ht="13.5" customHeight="1" thickBot="1" x14ac:dyDescent="0.3">
      <c r="B13" s="83"/>
      <c r="C13" s="189"/>
      <c r="D13" s="187"/>
      <c r="E13" s="187"/>
      <c r="F13" s="187"/>
      <c r="G13" s="187"/>
      <c r="H13" s="187"/>
      <c r="I13" s="187"/>
      <c r="J13" s="187"/>
      <c r="K13" s="187"/>
      <c r="L13" s="187"/>
      <c r="M13" s="187"/>
      <c r="N13" s="187"/>
      <c r="O13" s="187"/>
      <c r="P13" s="151"/>
    </row>
    <row r="14" spans="2:16" ht="13.5" customHeight="1" thickBot="1" x14ac:dyDescent="0.3">
      <c r="B14" s="83"/>
      <c r="C14" s="189"/>
      <c r="D14" s="187"/>
      <c r="E14" s="187"/>
      <c r="F14" s="187"/>
      <c r="G14" s="187"/>
      <c r="H14" s="187"/>
      <c r="I14" s="187"/>
      <c r="J14" s="187"/>
      <c r="K14" s="187"/>
      <c r="L14" s="187"/>
      <c r="M14" s="187"/>
      <c r="N14" s="187"/>
      <c r="O14" s="187"/>
      <c r="P14" s="151"/>
    </row>
    <row r="15" spans="2:16" ht="13.5" customHeight="1" thickBot="1" x14ac:dyDescent="0.3">
      <c r="B15" s="83"/>
      <c r="C15" s="189"/>
      <c r="D15" s="187"/>
      <c r="E15" s="187"/>
      <c r="F15" s="187"/>
      <c r="G15" s="187"/>
      <c r="H15" s="187"/>
      <c r="I15" s="187"/>
      <c r="J15" s="187"/>
      <c r="K15" s="187"/>
      <c r="L15" s="187"/>
      <c r="M15" s="187"/>
      <c r="N15" s="187"/>
      <c r="O15" s="187"/>
      <c r="P15" s="151"/>
    </row>
    <row r="16" spans="2:16" ht="13.5" customHeight="1" thickBot="1" x14ac:dyDescent="0.3">
      <c r="B16" s="83"/>
      <c r="C16" s="189"/>
      <c r="D16" s="187"/>
      <c r="E16" s="187"/>
      <c r="F16" s="187"/>
      <c r="G16" s="187"/>
      <c r="H16" s="187"/>
      <c r="I16" s="187"/>
      <c r="J16" s="187"/>
      <c r="K16" s="187"/>
      <c r="L16" s="187"/>
      <c r="M16" s="187"/>
      <c r="N16" s="187"/>
      <c r="O16" s="187"/>
      <c r="P16" s="151"/>
    </row>
    <row r="17" spans="2:16" ht="13.5" customHeight="1" thickBot="1" x14ac:dyDescent="0.3">
      <c r="B17" s="83"/>
      <c r="C17" s="189"/>
      <c r="D17" s="187"/>
      <c r="E17" s="187"/>
      <c r="F17" s="187"/>
      <c r="G17" s="187"/>
      <c r="H17" s="187"/>
      <c r="I17" s="187"/>
      <c r="J17" s="187"/>
      <c r="K17" s="187"/>
      <c r="L17" s="187"/>
      <c r="M17" s="187"/>
      <c r="N17" s="187"/>
      <c r="O17" s="187"/>
      <c r="P17" s="151"/>
    </row>
    <row r="18" spans="2:16" ht="13.5" customHeight="1" thickBot="1" x14ac:dyDescent="0.3">
      <c r="B18" s="83"/>
      <c r="C18" s="189"/>
      <c r="D18" s="187"/>
      <c r="E18" s="187"/>
      <c r="F18" s="187"/>
      <c r="G18" s="187"/>
      <c r="H18" s="187"/>
      <c r="I18" s="187"/>
      <c r="J18" s="187"/>
      <c r="K18" s="187"/>
      <c r="L18" s="187"/>
      <c r="M18" s="187"/>
      <c r="N18" s="187"/>
      <c r="O18" s="187"/>
      <c r="P18" s="151"/>
    </row>
    <row r="19" spans="2:16" ht="13.5" customHeight="1" thickBot="1" x14ac:dyDescent="0.3">
      <c r="B19" s="83"/>
      <c r="C19" s="189"/>
      <c r="D19" s="187"/>
      <c r="E19" s="187"/>
      <c r="F19" s="187"/>
      <c r="G19" s="187"/>
      <c r="H19" s="187"/>
      <c r="I19" s="187"/>
      <c r="J19" s="187"/>
      <c r="K19" s="187"/>
      <c r="L19" s="187"/>
      <c r="M19" s="187"/>
      <c r="N19" s="187"/>
      <c r="O19" s="187"/>
      <c r="P19" s="151"/>
    </row>
    <row r="20" spans="2:16" ht="13.5" customHeight="1" thickBot="1" x14ac:dyDescent="0.3">
      <c r="B20" s="83"/>
      <c r="C20" s="189"/>
      <c r="D20" s="187"/>
      <c r="E20" s="187"/>
      <c r="F20" s="187"/>
      <c r="G20" s="187"/>
      <c r="H20" s="187"/>
      <c r="I20" s="187"/>
      <c r="J20" s="187"/>
      <c r="K20" s="187"/>
      <c r="L20" s="187"/>
      <c r="M20" s="187"/>
      <c r="N20" s="187"/>
      <c r="O20" s="187"/>
      <c r="P20" s="151"/>
    </row>
    <row r="21" spans="2:16" ht="13.5" customHeight="1" thickBot="1" x14ac:dyDescent="0.3">
      <c r="B21" s="83"/>
      <c r="C21" s="189"/>
      <c r="D21" s="187"/>
      <c r="E21" s="187"/>
      <c r="F21" s="187"/>
      <c r="G21" s="187"/>
      <c r="H21" s="187"/>
      <c r="I21" s="187"/>
      <c r="J21" s="187"/>
      <c r="K21" s="187"/>
      <c r="L21" s="187"/>
      <c r="M21" s="187"/>
      <c r="N21" s="187"/>
      <c r="O21" s="187"/>
      <c r="P21" s="151"/>
    </row>
    <row r="22" spans="2:16" ht="13.5" customHeight="1" thickBot="1" x14ac:dyDescent="0.3">
      <c r="B22" s="83"/>
      <c r="C22" s="189"/>
      <c r="D22" s="187"/>
      <c r="E22" s="187"/>
      <c r="F22" s="187"/>
      <c r="G22" s="187"/>
      <c r="H22" s="187"/>
      <c r="I22" s="187"/>
      <c r="J22" s="187"/>
      <c r="K22" s="187"/>
      <c r="L22" s="187"/>
      <c r="M22" s="187"/>
      <c r="N22" s="187"/>
      <c r="O22" s="187"/>
      <c r="P22" s="151"/>
    </row>
    <row r="23" spans="2:16" x14ac:dyDescent="0.25">
      <c r="B23" s="83"/>
      <c r="C23" s="76" t="s">
        <v>124</v>
      </c>
      <c r="D23" s="150">
        <v>376897.56030417426</v>
      </c>
      <c r="E23" s="150">
        <v>0</v>
      </c>
      <c r="F23" s="150">
        <v>0</v>
      </c>
      <c r="G23" s="150">
        <v>0</v>
      </c>
      <c r="H23" s="150">
        <v>0</v>
      </c>
      <c r="I23" s="150">
        <v>0</v>
      </c>
      <c r="J23" s="150">
        <v>0</v>
      </c>
      <c r="K23" s="150">
        <v>0</v>
      </c>
      <c r="L23" s="150">
        <v>0</v>
      </c>
      <c r="M23" s="150">
        <v>0</v>
      </c>
      <c r="N23" s="150">
        <v>0</v>
      </c>
      <c r="O23" s="150">
        <v>0</v>
      </c>
      <c r="P23" s="151">
        <f>SUM(D23:O23)</f>
        <v>376897.56030417426</v>
      </c>
    </row>
    <row r="24" spans="2:16" x14ac:dyDescent="0.25">
      <c r="B24" s="83"/>
      <c r="C24" s="86" t="s">
        <v>1</v>
      </c>
      <c r="D24" s="87">
        <f t="shared" ref="D24:O24" si="0">+D32*D$3*30</f>
        <v>258472.26325119587</v>
      </c>
      <c r="E24" s="87">
        <f t="shared" si="0"/>
        <v>0</v>
      </c>
      <c r="F24" s="87">
        <f t="shared" si="0"/>
        <v>0</v>
      </c>
      <c r="G24" s="87">
        <f t="shared" si="0"/>
        <v>0</v>
      </c>
      <c r="H24" s="87">
        <f t="shared" si="0"/>
        <v>0</v>
      </c>
      <c r="I24" s="87">
        <f t="shared" si="0"/>
        <v>0</v>
      </c>
      <c r="J24" s="87">
        <f t="shared" si="0"/>
        <v>0</v>
      </c>
      <c r="K24" s="87">
        <f t="shared" si="0"/>
        <v>0</v>
      </c>
      <c r="L24" s="87">
        <f t="shared" si="0"/>
        <v>0</v>
      </c>
      <c r="M24" s="87">
        <f t="shared" si="0"/>
        <v>0</v>
      </c>
      <c r="N24" s="87">
        <f t="shared" si="0"/>
        <v>0</v>
      </c>
      <c r="O24" s="88">
        <f t="shared" si="0"/>
        <v>0</v>
      </c>
      <c r="P24" s="88">
        <f>SUM(D24:O24)</f>
        <v>258472.26325119587</v>
      </c>
    </row>
    <row r="25" spans="2:16" ht="15.75" thickBot="1" x14ac:dyDescent="0.3">
      <c r="B25" s="83"/>
      <c r="C25" s="89" t="s">
        <v>35</v>
      </c>
      <c r="D25" s="90">
        <f t="shared" ref="D25:O25" si="1">+D33*D$4*30</f>
        <v>118425.29705297844</v>
      </c>
      <c r="E25" s="90">
        <f t="shared" si="1"/>
        <v>0</v>
      </c>
      <c r="F25" s="90">
        <f t="shared" si="1"/>
        <v>0</v>
      </c>
      <c r="G25" s="90">
        <f t="shared" si="1"/>
        <v>0</v>
      </c>
      <c r="H25" s="90">
        <f t="shared" si="1"/>
        <v>0</v>
      </c>
      <c r="I25" s="90">
        <f t="shared" si="1"/>
        <v>0</v>
      </c>
      <c r="J25" s="90">
        <f t="shared" si="1"/>
        <v>0</v>
      </c>
      <c r="K25" s="90">
        <f t="shared" si="1"/>
        <v>0</v>
      </c>
      <c r="L25" s="90">
        <f t="shared" si="1"/>
        <v>0</v>
      </c>
      <c r="M25" s="90">
        <f t="shared" si="1"/>
        <v>0</v>
      </c>
      <c r="N25" s="90">
        <f t="shared" si="1"/>
        <v>0</v>
      </c>
      <c r="O25" s="91">
        <f t="shared" si="1"/>
        <v>0</v>
      </c>
      <c r="P25" s="91">
        <f>SUM(D25:O25)</f>
        <v>118425.29705297844</v>
      </c>
    </row>
    <row r="26" spans="2:16" ht="15.75" thickBot="1" x14ac:dyDescent="0.3">
      <c r="B26" s="83"/>
      <c r="C26" s="78" t="s">
        <v>36</v>
      </c>
      <c r="D26" s="79">
        <f>+D$5</f>
        <v>0.25</v>
      </c>
      <c r="E26" s="79">
        <f t="shared" ref="E26:O26" si="2">+E$5</f>
        <v>0.25</v>
      </c>
      <c r="F26" s="79">
        <f t="shared" si="2"/>
        <v>0.25</v>
      </c>
      <c r="G26" s="79">
        <f t="shared" si="2"/>
        <v>0.25</v>
      </c>
      <c r="H26" s="79">
        <f t="shared" si="2"/>
        <v>0.25</v>
      </c>
      <c r="I26" s="79">
        <f t="shared" si="2"/>
        <v>0.25</v>
      </c>
      <c r="J26" s="79">
        <f t="shared" si="2"/>
        <v>0.25</v>
      </c>
      <c r="K26" s="79">
        <f t="shared" si="2"/>
        <v>0.25</v>
      </c>
      <c r="L26" s="79">
        <f t="shared" si="2"/>
        <v>0.25</v>
      </c>
      <c r="M26" s="79">
        <f t="shared" si="2"/>
        <v>0.25</v>
      </c>
      <c r="N26" s="79">
        <f t="shared" si="2"/>
        <v>0.25</v>
      </c>
      <c r="O26" s="80">
        <f t="shared" si="2"/>
        <v>0.25</v>
      </c>
      <c r="P26" s="80"/>
    </row>
    <row r="27" spans="2:16" ht="15.75" thickBot="1" x14ac:dyDescent="0.3">
      <c r="B27" s="83"/>
      <c r="C27" s="76" t="s">
        <v>14</v>
      </c>
      <c r="D27" s="92">
        <f t="shared" ref="D27:O27" si="3">+D3*(1-D26)+D4*D26</f>
        <v>18.697752065418879</v>
      </c>
      <c r="E27" s="92">
        <f t="shared" si="3"/>
        <v>19.632639668689826</v>
      </c>
      <c r="F27" s="92">
        <f t="shared" si="3"/>
        <v>20.614271652124316</v>
      </c>
      <c r="G27" s="92">
        <f t="shared" si="3"/>
        <v>24.717944963434228</v>
      </c>
      <c r="H27" s="92">
        <f t="shared" si="3"/>
        <v>26.05691364631199</v>
      </c>
      <c r="I27" s="92">
        <f t="shared" si="3"/>
        <v>25.606843768296592</v>
      </c>
      <c r="J27" s="92">
        <f t="shared" si="3"/>
        <v>18.232856760391158</v>
      </c>
      <c r="K27" s="92">
        <f t="shared" si="3"/>
        <v>23.963884263425388</v>
      </c>
      <c r="L27" s="92">
        <f t="shared" si="3"/>
        <v>26.305348227975429</v>
      </c>
      <c r="M27" s="92">
        <f t="shared" si="3"/>
        <v>24.57657900542252</v>
      </c>
      <c r="N27" s="92">
        <f t="shared" si="3"/>
        <v>22.737299112616817</v>
      </c>
      <c r="O27" s="93">
        <f t="shared" si="3"/>
        <v>20.719497469529724</v>
      </c>
      <c r="P27" s="93"/>
    </row>
    <row r="28" spans="2:16" x14ac:dyDescent="0.25">
      <c r="B28" s="83"/>
      <c r="C28" s="76" t="s">
        <v>16</v>
      </c>
      <c r="D28" s="92">
        <f t="shared" ref="D28:O28" si="4">+D26*D30+(1-D26)*D29</f>
        <v>20.721543016765441</v>
      </c>
      <c r="E28" s="92">
        <f t="shared" si="4"/>
        <v>21.624337244550389</v>
      </c>
      <c r="F28" s="92">
        <f t="shared" si="4"/>
        <v>22.70555410677791</v>
      </c>
      <c r="G28" s="92">
        <f t="shared" si="4"/>
        <v>27.653842661045314</v>
      </c>
      <c r="H28" s="92">
        <f t="shared" si="4"/>
        <v>29.151848637640235</v>
      </c>
      <c r="I28" s="92">
        <f t="shared" si="4"/>
        <v>28.648321276788611</v>
      </c>
      <c r="J28" s="92">
        <f t="shared" si="4"/>
        <v>20.825275546848864</v>
      </c>
      <c r="K28" s="92">
        <f t="shared" si="4"/>
        <v>27.371162924000433</v>
      </c>
      <c r="L28" s="92">
        <f t="shared" si="4"/>
        <v>29.325777998536594</v>
      </c>
      <c r="M28" s="92">
        <f t="shared" si="4"/>
        <v>27.236677290617841</v>
      </c>
      <c r="N28" s="92">
        <f t="shared" si="4"/>
        <v>25.198319027801109</v>
      </c>
      <c r="O28" s="93">
        <f t="shared" si="4"/>
        <v>22.962116333475112</v>
      </c>
      <c r="P28" s="93"/>
    </row>
    <row r="29" spans="2:16" x14ac:dyDescent="0.25">
      <c r="B29" s="83"/>
      <c r="C29" s="77" t="s">
        <v>15</v>
      </c>
      <c r="D29" s="94">
        <f>+D$3*D41</f>
        <v>18.947479583144993</v>
      </c>
      <c r="E29" s="94">
        <f t="shared" ref="E29:O29" si="5">+E$3*E41</f>
        <v>19.772981582918685</v>
      </c>
      <c r="F29" s="94">
        <f t="shared" si="5"/>
        <v>20.761630662064622</v>
      </c>
      <c r="G29" s="94">
        <f t="shared" si="5"/>
        <v>24.26953005283924</v>
      </c>
      <c r="H29" s="94">
        <f t="shared" si="5"/>
        <v>26.054005594148453</v>
      </c>
      <c r="I29" s="94">
        <f t="shared" si="5"/>
        <v>25.646005992854473</v>
      </c>
      <c r="J29" s="94">
        <f t="shared" si="5"/>
        <v>18.56117746381161</v>
      </c>
      <c r="K29" s="94">
        <f t="shared" si="5"/>
        <v>24.370331232262533</v>
      </c>
      <c r="L29" s="94">
        <f t="shared" si="5"/>
        <v>26.076120100785154</v>
      </c>
      <c r="M29" s="94">
        <f t="shared" si="5"/>
        <v>23.706906101400314</v>
      </c>
      <c r="N29" s="94">
        <f t="shared" si="5"/>
        <v>22.011772826896962</v>
      </c>
      <c r="O29" s="95">
        <f t="shared" si="5"/>
        <v>19.602125138012717</v>
      </c>
      <c r="P29" s="95"/>
    </row>
    <row r="30" spans="2:16" ht="15.75" thickBot="1" x14ac:dyDescent="0.3">
      <c r="B30" s="83"/>
      <c r="C30" s="96" t="s">
        <v>37</v>
      </c>
      <c r="D30" s="97">
        <f>+D$4*D41</f>
        <v>26.043733317626785</v>
      </c>
      <c r="E30" s="97">
        <f t="shared" ref="E30:O30" si="6">+E$4*E41</f>
        <v>27.178404229445501</v>
      </c>
      <c r="F30" s="97">
        <f t="shared" si="6"/>
        <v>28.537324440917779</v>
      </c>
      <c r="G30" s="97">
        <f t="shared" si="6"/>
        <v>37.806780485663538</v>
      </c>
      <c r="H30" s="97">
        <f t="shared" si="6"/>
        <v>38.44537776811557</v>
      </c>
      <c r="I30" s="97">
        <f t="shared" si="6"/>
        <v>37.655267128591021</v>
      </c>
      <c r="J30" s="97">
        <f t="shared" si="6"/>
        <v>27.617569795960634</v>
      </c>
      <c r="K30" s="97">
        <f t="shared" si="6"/>
        <v>36.373657999214132</v>
      </c>
      <c r="L30" s="97">
        <f t="shared" si="6"/>
        <v>39.074751691790915</v>
      </c>
      <c r="M30" s="97">
        <f t="shared" si="6"/>
        <v>37.825990858270416</v>
      </c>
      <c r="N30" s="97">
        <f t="shared" si="6"/>
        <v>34.757957630513545</v>
      </c>
      <c r="O30" s="98">
        <f t="shared" si="6"/>
        <v>33.042089919862299</v>
      </c>
      <c r="P30" s="98"/>
    </row>
    <row r="31" spans="2:16" x14ac:dyDescent="0.25">
      <c r="B31" s="83"/>
      <c r="C31" s="99" t="s">
        <v>9</v>
      </c>
      <c r="D31" s="100">
        <f t="shared" ref="D31:O31" si="7">+D23/D27/30</f>
        <v>671.91242916171871</v>
      </c>
      <c r="E31" s="100">
        <f t="shared" si="7"/>
        <v>0</v>
      </c>
      <c r="F31" s="100">
        <f t="shared" si="7"/>
        <v>0</v>
      </c>
      <c r="G31" s="100">
        <f t="shared" si="7"/>
        <v>0</v>
      </c>
      <c r="H31" s="100">
        <f t="shared" si="7"/>
        <v>0</v>
      </c>
      <c r="I31" s="100">
        <f t="shared" si="7"/>
        <v>0</v>
      </c>
      <c r="J31" s="100">
        <f t="shared" si="7"/>
        <v>0</v>
      </c>
      <c r="K31" s="100">
        <f t="shared" si="7"/>
        <v>0</v>
      </c>
      <c r="L31" s="100">
        <f t="shared" si="7"/>
        <v>0</v>
      </c>
      <c r="M31" s="100">
        <f t="shared" si="7"/>
        <v>0</v>
      </c>
      <c r="N31" s="100">
        <f t="shared" si="7"/>
        <v>0</v>
      </c>
      <c r="O31" s="101">
        <f t="shared" si="7"/>
        <v>0</v>
      </c>
      <c r="P31" s="101">
        <f t="shared" ref="P31:P40" si="8">SUM(D31:O31)</f>
        <v>671.91242916171871</v>
      </c>
    </row>
    <row r="32" spans="2:16" x14ac:dyDescent="0.25">
      <c r="B32" s="83"/>
      <c r="C32" s="77" t="s">
        <v>10</v>
      </c>
      <c r="D32" s="87">
        <f t="shared" ref="D32:O32" si="9">+D31*(1-D26)</f>
        <v>503.93432187128906</v>
      </c>
      <c r="E32" s="87">
        <f t="shared" si="9"/>
        <v>0</v>
      </c>
      <c r="F32" s="87">
        <f t="shared" si="9"/>
        <v>0</v>
      </c>
      <c r="G32" s="87">
        <f t="shared" si="9"/>
        <v>0</v>
      </c>
      <c r="H32" s="87">
        <f t="shared" si="9"/>
        <v>0</v>
      </c>
      <c r="I32" s="87">
        <f t="shared" si="9"/>
        <v>0</v>
      </c>
      <c r="J32" s="87">
        <f t="shared" si="9"/>
        <v>0</v>
      </c>
      <c r="K32" s="87">
        <f t="shared" si="9"/>
        <v>0</v>
      </c>
      <c r="L32" s="87">
        <f t="shared" si="9"/>
        <v>0</v>
      </c>
      <c r="M32" s="87">
        <f t="shared" si="9"/>
        <v>0</v>
      </c>
      <c r="N32" s="87">
        <f t="shared" si="9"/>
        <v>0</v>
      </c>
      <c r="O32" s="88">
        <f t="shared" si="9"/>
        <v>0</v>
      </c>
      <c r="P32" s="88">
        <f t="shared" si="8"/>
        <v>503.93432187128906</v>
      </c>
    </row>
    <row r="33" spans="2:16" ht="15.75" thickBot="1" x14ac:dyDescent="0.3">
      <c r="B33" s="83"/>
      <c r="C33" s="96" t="s">
        <v>38</v>
      </c>
      <c r="D33" s="90">
        <f>+D31-D32</f>
        <v>167.97810729042965</v>
      </c>
      <c r="E33" s="90">
        <f t="shared" ref="E33:O33" si="10">+E31-E32</f>
        <v>0</v>
      </c>
      <c r="F33" s="90">
        <f t="shared" si="10"/>
        <v>0</v>
      </c>
      <c r="G33" s="90">
        <f t="shared" si="10"/>
        <v>0</v>
      </c>
      <c r="H33" s="90">
        <f>+H31-H32</f>
        <v>0</v>
      </c>
      <c r="I33" s="90">
        <f t="shared" si="10"/>
        <v>0</v>
      </c>
      <c r="J33" s="90">
        <f t="shared" si="10"/>
        <v>0</v>
      </c>
      <c r="K33" s="90">
        <f t="shared" si="10"/>
        <v>0</v>
      </c>
      <c r="L33" s="90">
        <f t="shared" si="10"/>
        <v>0</v>
      </c>
      <c r="M33" s="90">
        <f t="shared" si="10"/>
        <v>0</v>
      </c>
      <c r="N33" s="90">
        <f t="shared" si="10"/>
        <v>0</v>
      </c>
      <c r="O33" s="91">
        <f t="shared" si="10"/>
        <v>0</v>
      </c>
      <c r="P33" s="91">
        <f t="shared" si="8"/>
        <v>167.97810729042965</v>
      </c>
    </row>
    <row r="34" spans="2:16" x14ac:dyDescent="0.25">
      <c r="B34" s="83"/>
      <c r="C34" s="99" t="s">
        <v>11</v>
      </c>
      <c r="D34" s="100">
        <f t="shared" ref="D34:O34" si="11">+D23/D28/30</f>
        <v>606.28940614964984</v>
      </c>
      <c r="E34" s="100">
        <f t="shared" si="11"/>
        <v>0</v>
      </c>
      <c r="F34" s="100">
        <f t="shared" si="11"/>
        <v>0</v>
      </c>
      <c r="G34" s="100">
        <f t="shared" si="11"/>
        <v>0</v>
      </c>
      <c r="H34" s="100">
        <f t="shared" si="11"/>
        <v>0</v>
      </c>
      <c r="I34" s="100">
        <f t="shared" si="11"/>
        <v>0</v>
      </c>
      <c r="J34" s="100">
        <f t="shared" si="11"/>
        <v>0</v>
      </c>
      <c r="K34" s="100">
        <f t="shared" si="11"/>
        <v>0</v>
      </c>
      <c r="L34" s="100">
        <f t="shared" si="11"/>
        <v>0</v>
      </c>
      <c r="M34" s="100">
        <f t="shared" si="11"/>
        <v>0</v>
      </c>
      <c r="N34" s="100">
        <f t="shared" si="11"/>
        <v>0</v>
      </c>
      <c r="O34" s="101">
        <f t="shared" si="11"/>
        <v>0</v>
      </c>
      <c r="P34" s="101">
        <f t="shared" si="8"/>
        <v>606.28940614964984</v>
      </c>
    </row>
    <row r="35" spans="2:16" x14ac:dyDescent="0.25">
      <c r="B35" s="83"/>
      <c r="C35" s="77" t="s">
        <v>12</v>
      </c>
      <c r="D35" s="87">
        <f t="shared" ref="D35:O35" si="12">+D24/D29/30</f>
        <v>454.7170546122374</v>
      </c>
      <c r="E35" s="87">
        <f t="shared" si="12"/>
        <v>0</v>
      </c>
      <c r="F35" s="87">
        <f t="shared" si="12"/>
        <v>0</v>
      </c>
      <c r="G35" s="87">
        <f t="shared" si="12"/>
        <v>0</v>
      </c>
      <c r="H35" s="87">
        <f t="shared" si="12"/>
        <v>0</v>
      </c>
      <c r="I35" s="87">
        <f t="shared" si="12"/>
        <v>0</v>
      </c>
      <c r="J35" s="87">
        <f t="shared" si="12"/>
        <v>0</v>
      </c>
      <c r="K35" s="87">
        <f t="shared" si="12"/>
        <v>0</v>
      </c>
      <c r="L35" s="87">
        <f t="shared" si="12"/>
        <v>0</v>
      </c>
      <c r="M35" s="87">
        <f t="shared" si="12"/>
        <v>0</v>
      </c>
      <c r="N35" s="87">
        <f t="shared" si="12"/>
        <v>0</v>
      </c>
      <c r="O35" s="88">
        <f t="shared" si="12"/>
        <v>0</v>
      </c>
      <c r="P35" s="88">
        <f t="shared" si="8"/>
        <v>454.7170546122374</v>
      </c>
    </row>
    <row r="36" spans="2:16" ht="15.75" thickBot="1" x14ac:dyDescent="0.3">
      <c r="B36" s="83"/>
      <c r="C36" s="96" t="s">
        <v>39</v>
      </c>
      <c r="D36" s="90">
        <f t="shared" ref="D36:O36" si="13">+D25/D30/30</f>
        <v>151.57235153741246</v>
      </c>
      <c r="E36" s="90">
        <f t="shared" si="13"/>
        <v>0</v>
      </c>
      <c r="F36" s="90">
        <f t="shared" si="13"/>
        <v>0</v>
      </c>
      <c r="G36" s="90">
        <f t="shared" si="13"/>
        <v>0</v>
      </c>
      <c r="H36" s="90">
        <f t="shared" si="13"/>
        <v>0</v>
      </c>
      <c r="I36" s="90">
        <f t="shared" si="13"/>
        <v>0</v>
      </c>
      <c r="J36" s="90">
        <f t="shared" si="13"/>
        <v>0</v>
      </c>
      <c r="K36" s="90">
        <f t="shared" si="13"/>
        <v>0</v>
      </c>
      <c r="L36" s="90">
        <f t="shared" si="13"/>
        <v>0</v>
      </c>
      <c r="M36" s="90">
        <f t="shared" si="13"/>
        <v>0</v>
      </c>
      <c r="N36" s="90">
        <f t="shared" si="13"/>
        <v>0</v>
      </c>
      <c r="O36" s="91">
        <f t="shared" si="13"/>
        <v>0</v>
      </c>
      <c r="P36" s="91">
        <f t="shared" si="8"/>
        <v>151.57235153741246</v>
      </c>
    </row>
    <row r="37" spans="2:16" ht="15.75" thickBot="1" x14ac:dyDescent="0.3">
      <c r="B37" s="83"/>
      <c r="C37" s="102" t="s">
        <v>13</v>
      </c>
      <c r="D37" s="72">
        <v>31</v>
      </c>
      <c r="E37" s="72">
        <v>25</v>
      </c>
      <c r="F37" s="72">
        <v>25</v>
      </c>
      <c r="G37" s="72">
        <v>25</v>
      </c>
      <c r="H37" s="72">
        <v>25</v>
      </c>
      <c r="I37" s="72">
        <v>25</v>
      </c>
      <c r="J37" s="72">
        <v>25</v>
      </c>
      <c r="K37" s="72">
        <v>25</v>
      </c>
      <c r="L37" s="72">
        <v>25</v>
      </c>
      <c r="M37" s="72">
        <v>25</v>
      </c>
      <c r="N37" s="72">
        <v>25</v>
      </c>
      <c r="O37" s="73">
        <v>25</v>
      </c>
      <c r="P37" s="103"/>
    </row>
    <row r="38" spans="2:16" x14ac:dyDescent="0.25">
      <c r="B38" s="83"/>
      <c r="C38" s="99" t="s">
        <v>4</v>
      </c>
      <c r="D38" s="100">
        <f>+D34/D37*30</f>
        <v>586.73168337062884</v>
      </c>
      <c r="E38" s="100">
        <f t="shared" ref="E38:O38" si="14">+E34/E37*30</f>
        <v>0</v>
      </c>
      <c r="F38" s="100">
        <f t="shared" si="14"/>
        <v>0</v>
      </c>
      <c r="G38" s="100">
        <f t="shared" si="14"/>
        <v>0</v>
      </c>
      <c r="H38" s="100">
        <f t="shared" si="14"/>
        <v>0</v>
      </c>
      <c r="I38" s="100">
        <f t="shared" si="14"/>
        <v>0</v>
      </c>
      <c r="J38" s="100">
        <f t="shared" si="14"/>
        <v>0</v>
      </c>
      <c r="K38" s="100">
        <f t="shared" si="14"/>
        <v>0</v>
      </c>
      <c r="L38" s="100">
        <f t="shared" si="14"/>
        <v>0</v>
      </c>
      <c r="M38" s="100">
        <f t="shared" si="14"/>
        <v>0</v>
      </c>
      <c r="N38" s="100">
        <f t="shared" si="14"/>
        <v>0</v>
      </c>
      <c r="O38" s="101">
        <f t="shared" si="14"/>
        <v>0</v>
      </c>
      <c r="P38" s="101">
        <f t="shared" si="8"/>
        <v>586.73168337062884</v>
      </c>
    </row>
    <row r="39" spans="2:16" x14ac:dyDescent="0.25">
      <c r="B39" s="83"/>
      <c r="C39" s="77" t="s">
        <v>5</v>
      </c>
      <c r="D39" s="87">
        <f>+D35/D37*30</f>
        <v>440.04876252797169</v>
      </c>
      <c r="E39" s="87">
        <f t="shared" ref="E39:O39" si="15">+E35/E37*30</f>
        <v>0</v>
      </c>
      <c r="F39" s="87">
        <f t="shared" si="15"/>
        <v>0</v>
      </c>
      <c r="G39" s="87">
        <f t="shared" si="15"/>
        <v>0</v>
      </c>
      <c r="H39" s="87">
        <f t="shared" si="15"/>
        <v>0</v>
      </c>
      <c r="I39" s="87">
        <f t="shared" si="15"/>
        <v>0</v>
      </c>
      <c r="J39" s="87">
        <f t="shared" si="15"/>
        <v>0</v>
      </c>
      <c r="K39" s="87">
        <f t="shared" si="15"/>
        <v>0</v>
      </c>
      <c r="L39" s="87">
        <f t="shared" si="15"/>
        <v>0</v>
      </c>
      <c r="M39" s="87">
        <f t="shared" si="15"/>
        <v>0</v>
      </c>
      <c r="N39" s="87">
        <f t="shared" si="15"/>
        <v>0</v>
      </c>
      <c r="O39" s="88">
        <f t="shared" si="15"/>
        <v>0</v>
      </c>
      <c r="P39" s="88">
        <f t="shared" si="8"/>
        <v>440.04876252797169</v>
      </c>
    </row>
    <row r="40" spans="2:16" ht="15.75" thickBot="1" x14ac:dyDescent="0.3">
      <c r="B40" s="83"/>
      <c r="C40" s="96" t="s">
        <v>40</v>
      </c>
      <c r="D40" s="90">
        <f>+D36/D37*30</f>
        <v>146.68292084265721</v>
      </c>
      <c r="E40" s="90">
        <f t="shared" ref="E40:O40" si="16">+E36/E37*30</f>
        <v>0</v>
      </c>
      <c r="F40" s="90">
        <f t="shared" si="16"/>
        <v>0</v>
      </c>
      <c r="G40" s="90">
        <f t="shared" si="16"/>
        <v>0</v>
      </c>
      <c r="H40" s="90">
        <f t="shared" si="16"/>
        <v>0</v>
      </c>
      <c r="I40" s="90">
        <f t="shared" si="16"/>
        <v>0</v>
      </c>
      <c r="J40" s="90">
        <f t="shared" si="16"/>
        <v>0</v>
      </c>
      <c r="K40" s="90">
        <f t="shared" si="16"/>
        <v>0</v>
      </c>
      <c r="L40" s="90">
        <f t="shared" si="16"/>
        <v>0</v>
      </c>
      <c r="M40" s="90">
        <f t="shared" si="16"/>
        <v>0</v>
      </c>
      <c r="N40" s="90">
        <f t="shared" si="16"/>
        <v>0</v>
      </c>
      <c r="O40" s="91">
        <f t="shared" si="16"/>
        <v>0</v>
      </c>
      <c r="P40" s="91">
        <f t="shared" si="8"/>
        <v>146.68292084265721</v>
      </c>
    </row>
    <row r="41" spans="2:16" ht="15.75" thickBot="1" x14ac:dyDescent="0.3">
      <c r="B41" s="104"/>
      <c r="C41" s="105" t="s">
        <v>8</v>
      </c>
      <c r="D41" s="106">
        <f>+SUMIF(Conversion!$B$4:$B$28,'Measured TV'!D8,Conversion!C$4:C$28)</f>
        <v>1.1082371262741002</v>
      </c>
      <c r="E41" s="106">
        <f>+SUMIF(Conversion!$B$4:$B$28,'Measured TV'!E8,Conversion!D$4:D$28)</f>
        <v>1.1014482825270271</v>
      </c>
      <c r="F41" s="106">
        <f>+SUMIF(Conversion!$B$4:$B$28,'Measured TV'!F8,Conversion!E$4:E$28)</f>
        <v>1.1014482825270271</v>
      </c>
      <c r="G41" s="106">
        <f>+SUMIF(Conversion!$B$4:$B$28,'Measured TV'!G8,Conversion!F$4:F$28)</f>
        <v>1.1187759622393456</v>
      </c>
      <c r="H41" s="106">
        <f>+SUMIF(Conversion!$B$4:$B$28,'Measured TV'!H8,Conversion!G$4:G$28)</f>
        <v>1.1187759622393456</v>
      </c>
      <c r="I41" s="106">
        <f>+SUMIF(Conversion!$B$4:$B$28,'Measured TV'!I8,Conversion!H$4:H$28)</f>
        <v>1.1187759622393456</v>
      </c>
      <c r="J41" s="106">
        <f>+SUMIF(Conversion!$B$4:$B$28,'Measured TV'!J8,Conversion!I$4:I$28)</f>
        <v>1.1421839057107852</v>
      </c>
      <c r="K41" s="106">
        <f>+SUMIF(Conversion!$B$4:$B$28,'Measured TV'!K8,Conversion!J$4:J$28)</f>
        <v>1.1421839057107852</v>
      </c>
      <c r="L41" s="106">
        <f>+SUMIF(Conversion!$B$4:$B$28,'Measured TV'!L8,Conversion!K$4:K$28)</f>
        <v>1.1148218888563877</v>
      </c>
      <c r="M41" s="106">
        <f>+SUMIF(Conversion!$B$4:$B$28,'Measured TV'!M8,Conversion!L$4:L$28)</f>
        <v>1.1082371262741002</v>
      </c>
      <c r="N41" s="106">
        <f>+SUMIF(Conversion!$B$4:$B$28,'Measured TV'!N8,Conversion!M$4:M$28)</f>
        <v>1.1082371262741002</v>
      </c>
      <c r="O41" s="107">
        <f>+SUMIF(Conversion!$B$4:$B$28,'Measured TV'!O8,Conversion!N$4:N$28)</f>
        <v>1.1082371262741002</v>
      </c>
      <c r="P41" s="107"/>
    </row>
    <row r="42" spans="2:16" ht="15.75" thickBot="1" x14ac:dyDescent="0.3">
      <c r="C42" s="74">
        <v>0</v>
      </c>
      <c r="D42" s="39">
        <v>1</v>
      </c>
      <c r="E42" s="39">
        <v>2</v>
      </c>
      <c r="F42" s="39">
        <v>3</v>
      </c>
      <c r="G42" s="39">
        <v>4</v>
      </c>
      <c r="H42" s="39">
        <v>5</v>
      </c>
      <c r="I42" s="39">
        <v>6</v>
      </c>
      <c r="J42" s="39">
        <v>7</v>
      </c>
      <c r="K42" s="39">
        <v>8</v>
      </c>
      <c r="L42" s="39">
        <v>9</v>
      </c>
      <c r="M42" s="39">
        <v>10</v>
      </c>
      <c r="N42" s="39">
        <v>11</v>
      </c>
      <c r="O42" s="39">
        <v>12</v>
      </c>
    </row>
    <row r="43" spans="2:16" ht="15.75" thickBot="1" x14ac:dyDescent="0.3">
      <c r="B43" s="108" t="str">
        <f>+'Mecra Kırılımı'!B85</f>
        <v>Rinso</v>
      </c>
      <c r="C43" s="82" t="s">
        <v>33</v>
      </c>
      <c r="D43" s="69" t="s">
        <v>28</v>
      </c>
      <c r="E43" s="69" t="s">
        <v>28</v>
      </c>
      <c r="F43" s="69" t="s">
        <v>28</v>
      </c>
      <c r="G43" s="69" t="s">
        <v>28</v>
      </c>
      <c r="H43" s="69" t="s">
        <v>28</v>
      </c>
      <c r="I43" s="69" t="s">
        <v>28</v>
      </c>
      <c r="J43" s="69" t="s">
        <v>28</v>
      </c>
      <c r="K43" s="69" t="s">
        <v>28</v>
      </c>
      <c r="L43" s="69" t="s">
        <v>28</v>
      </c>
      <c r="M43" s="69" t="s">
        <v>28</v>
      </c>
      <c r="N43" s="69" t="s">
        <v>28</v>
      </c>
      <c r="O43" s="69" t="s">
        <v>28</v>
      </c>
    </row>
    <row r="44" spans="2:16" x14ac:dyDescent="0.25">
      <c r="B44" s="109"/>
      <c r="C44" s="189">
        <v>1</v>
      </c>
      <c r="D44" s="187"/>
      <c r="E44" s="187"/>
      <c r="F44" s="187"/>
      <c r="G44" s="187"/>
      <c r="H44" s="187"/>
      <c r="I44" s="187"/>
      <c r="J44" s="187"/>
      <c r="K44" s="187"/>
      <c r="L44" s="187"/>
      <c r="M44" s="187"/>
      <c r="N44" s="187"/>
      <c r="O44" s="187"/>
    </row>
    <row r="45" spans="2:16" x14ac:dyDescent="0.25">
      <c r="B45" s="109"/>
      <c r="C45" s="189">
        <v>2</v>
      </c>
      <c r="D45" s="187"/>
      <c r="E45" s="187"/>
      <c r="F45" s="187"/>
      <c r="G45" s="187"/>
      <c r="H45" s="187"/>
      <c r="I45" s="187"/>
      <c r="J45" s="187"/>
      <c r="K45" s="187"/>
      <c r="L45" s="187"/>
      <c r="M45" s="187"/>
      <c r="N45" s="187"/>
      <c r="O45" s="187"/>
    </row>
    <row r="46" spans="2:16" x14ac:dyDescent="0.25">
      <c r="B46" s="109"/>
      <c r="C46" s="189">
        <v>3</v>
      </c>
      <c r="D46" s="187"/>
      <c r="E46" s="187"/>
      <c r="F46" s="187"/>
      <c r="G46" s="187"/>
      <c r="H46" s="187"/>
      <c r="I46" s="187"/>
      <c r="J46" s="187"/>
      <c r="K46" s="187"/>
      <c r="L46" s="187"/>
      <c r="M46" s="187"/>
      <c r="N46" s="187"/>
      <c r="O46" s="187"/>
    </row>
    <row r="47" spans="2:16" x14ac:dyDescent="0.25">
      <c r="B47" s="109"/>
      <c r="C47" s="189">
        <v>4</v>
      </c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  <c r="O47" s="187"/>
    </row>
    <row r="48" spans="2:16" x14ac:dyDescent="0.25">
      <c r="B48" s="109"/>
      <c r="C48" s="189">
        <v>5</v>
      </c>
      <c r="D48" s="187"/>
      <c r="E48" s="187"/>
      <c r="F48" s="187"/>
      <c r="G48" s="187"/>
      <c r="H48" s="187"/>
      <c r="I48" s="187"/>
      <c r="J48" s="187"/>
      <c r="K48" s="187"/>
      <c r="L48" s="187"/>
      <c r="M48" s="187"/>
      <c r="N48" s="187"/>
      <c r="O48" s="187"/>
    </row>
    <row r="49" spans="2:16" x14ac:dyDescent="0.25">
      <c r="B49" s="109"/>
      <c r="C49" s="189">
        <v>6</v>
      </c>
      <c r="D49" s="187"/>
      <c r="E49" s="187"/>
      <c r="F49" s="187"/>
      <c r="G49" s="187"/>
      <c r="H49" s="187"/>
      <c r="I49" s="187"/>
      <c r="J49" s="187"/>
      <c r="K49" s="187"/>
      <c r="L49" s="187"/>
      <c r="M49" s="187"/>
      <c r="N49" s="187"/>
      <c r="O49" s="187"/>
    </row>
    <row r="50" spans="2:16" x14ac:dyDescent="0.25">
      <c r="B50" s="109"/>
      <c r="C50" s="189">
        <v>7</v>
      </c>
      <c r="D50" s="187"/>
      <c r="E50" s="187"/>
      <c r="F50" s="187"/>
      <c r="G50" s="187"/>
      <c r="H50" s="187"/>
      <c r="I50" s="187"/>
      <c r="J50" s="187"/>
      <c r="K50" s="187"/>
      <c r="L50" s="187"/>
      <c r="M50" s="187"/>
      <c r="N50" s="187"/>
      <c r="O50" s="187"/>
    </row>
    <row r="51" spans="2:16" x14ac:dyDescent="0.25">
      <c r="B51" s="109"/>
      <c r="C51" s="189">
        <v>8</v>
      </c>
      <c r="D51" s="187"/>
      <c r="E51" s="187"/>
      <c r="F51" s="187"/>
      <c r="G51" s="187"/>
      <c r="H51" s="187"/>
      <c r="I51" s="187"/>
      <c r="J51" s="187"/>
      <c r="K51" s="187"/>
      <c r="L51" s="187"/>
      <c r="M51" s="187"/>
      <c r="N51" s="187"/>
      <c r="O51" s="187"/>
    </row>
    <row r="52" spans="2:16" x14ac:dyDescent="0.25">
      <c r="B52" s="109"/>
      <c r="C52" s="189">
        <v>9</v>
      </c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7"/>
    </row>
    <row r="53" spans="2:16" x14ac:dyDescent="0.25">
      <c r="B53" s="109"/>
      <c r="C53" s="189">
        <v>10</v>
      </c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</row>
    <row r="54" spans="2:16" x14ac:dyDescent="0.25">
      <c r="B54" s="109"/>
      <c r="C54" s="189">
        <v>11</v>
      </c>
      <c r="D54" s="187"/>
      <c r="E54" s="187"/>
      <c r="F54" s="187"/>
      <c r="G54" s="187"/>
      <c r="H54" s="187"/>
      <c r="I54" s="187"/>
      <c r="J54" s="187"/>
      <c r="K54" s="187"/>
      <c r="L54" s="187"/>
      <c r="M54" s="187"/>
      <c r="N54" s="187"/>
      <c r="O54" s="187"/>
    </row>
    <row r="55" spans="2:16" x14ac:dyDescent="0.25">
      <c r="B55" s="109"/>
      <c r="C55" s="189">
        <v>12</v>
      </c>
      <c r="D55" s="187"/>
      <c r="E55" s="187"/>
      <c r="F55" s="187"/>
      <c r="G55" s="187"/>
      <c r="H55" s="187"/>
      <c r="I55" s="187"/>
      <c r="J55" s="187"/>
      <c r="K55" s="187"/>
      <c r="L55" s="187"/>
      <c r="M55" s="187"/>
      <c r="N55" s="187"/>
      <c r="O55" s="187"/>
    </row>
    <row r="56" spans="2:16" x14ac:dyDescent="0.25">
      <c r="B56" s="109"/>
      <c r="C56" s="189">
        <v>13</v>
      </c>
      <c r="D56" s="187"/>
      <c r="E56" s="187"/>
      <c r="F56" s="187"/>
      <c r="G56" s="187"/>
      <c r="H56" s="187"/>
      <c r="I56" s="187"/>
      <c r="J56" s="187"/>
      <c r="K56" s="187"/>
      <c r="L56" s="187"/>
      <c r="M56" s="187"/>
      <c r="N56" s="187"/>
      <c r="O56" s="187"/>
    </row>
    <row r="57" spans="2:16" ht="15.75" thickBot="1" x14ac:dyDescent="0.3">
      <c r="B57" s="109"/>
      <c r="C57" s="189">
        <v>14</v>
      </c>
      <c r="D57" s="187"/>
      <c r="E57" s="187"/>
      <c r="F57" s="187"/>
      <c r="G57" s="187"/>
      <c r="H57" s="187"/>
      <c r="I57" s="187"/>
      <c r="J57" s="187"/>
      <c r="K57" s="187"/>
      <c r="L57" s="187"/>
      <c r="M57" s="187"/>
      <c r="N57" s="187"/>
      <c r="O57" s="187"/>
    </row>
    <row r="58" spans="2:16" x14ac:dyDescent="0.25">
      <c r="B58" s="109"/>
      <c r="C58" s="84" t="s">
        <v>0</v>
      </c>
      <c r="D58" s="70">
        <v>0</v>
      </c>
      <c r="E58" s="70">
        <v>366347.83248993568</v>
      </c>
      <c r="F58" s="70">
        <v>343204.30175479304</v>
      </c>
      <c r="G58" s="70">
        <v>250720.16309402263</v>
      </c>
      <c r="H58" s="70">
        <v>450948.06245103147</v>
      </c>
      <c r="I58" s="70"/>
      <c r="J58" s="70">
        <v>0</v>
      </c>
      <c r="K58" s="70"/>
      <c r="L58" s="70">
        <v>0</v>
      </c>
      <c r="M58" s="70">
        <v>393242.75240159029</v>
      </c>
      <c r="N58" s="70">
        <v>373580.61478151073</v>
      </c>
      <c r="O58" s="71">
        <v>177400.53344001921</v>
      </c>
      <c r="P58" s="85">
        <f>SUM(D58:O58)</f>
        <v>2355444.260412903</v>
      </c>
    </row>
    <row r="59" spans="2:16" x14ac:dyDescent="0.25">
      <c r="B59" s="109"/>
      <c r="C59" s="86" t="s">
        <v>1</v>
      </c>
      <c r="D59" s="87">
        <f>+D67*D$3*30</f>
        <v>0</v>
      </c>
      <c r="E59" s="87">
        <f t="shared" ref="E59:O59" si="17">+E67*E$3*30</f>
        <v>251237.37422026217</v>
      </c>
      <c r="F59" s="87">
        <f t="shared" si="17"/>
        <v>235365.79159736543</v>
      </c>
      <c r="G59" s="87">
        <f t="shared" si="17"/>
        <v>165027.53182384846</v>
      </c>
      <c r="H59" s="87">
        <f t="shared" si="17"/>
        <v>302270.79647187941</v>
      </c>
      <c r="I59" s="87">
        <f t="shared" si="17"/>
        <v>0</v>
      </c>
      <c r="J59" s="87">
        <f t="shared" si="17"/>
        <v>0</v>
      </c>
      <c r="K59" s="87">
        <f t="shared" si="17"/>
        <v>0</v>
      </c>
      <c r="L59" s="87">
        <f t="shared" si="17"/>
        <v>0</v>
      </c>
      <c r="M59" s="87">
        <f t="shared" si="17"/>
        <v>256709.97530557925</v>
      </c>
      <c r="N59" s="87">
        <f t="shared" si="17"/>
        <v>244753.57709468313</v>
      </c>
      <c r="O59" s="88">
        <f t="shared" si="17"/>
        <v>113581.45539176403</v>
      </c>
      <c r="P59" s="88">
        <f>SUM(D59:O59)</f>
        <v>1568946.5019053817</v>
      </c>
    </row>
    <row r="60" spans="2:16" ht="15.75" thickBot="1" x14ac:dyDescent="0.3">
      <c r="B60" s="109"/>
      <c r="C60" s="89" t="s">
        <v>35</v>
      </c>
      <c r="D60" s="90">
        <f>+D68*D$4*30</f>
        <v>0</v>
      </c>
      <c r="E60" s="90">
        <f t="shared" ref="E60:O60" si="18">+E68*E$4*30</f>
        <v>115110.45826967352</v>
      </c>
      <c r="F60" s="90">
        <f t="shared" si="18"/>
        <v>107838.51015742769</v>
      </c>
      <c r="G60" s="90">
        <f t="shared" si="18"/>
        <v>85692.631270174199</v>
      </c>
      <c r="H60" s="90">
        <f t="shared" si="18"/>
        <v>148677.26597915209</v>
      </c>
      <c r="I60" s="90">
        <f t="shared" si="18"/>
        <v>0</v>
      </c>
      <c r="J60" s="90">
        <f t="shared" si="18"/>
        <v>0</v>
      </c>
      <c r="K60" s="90">
        <f t="shared" si="18"/>
        <v>0</v>
      </c>
      <c r="L60" s="90">
        <f t="shared" si="18"/>
        <v>0</v>
      </c>
      <c r="M60" s="90">
        <f t="shared" si="18"/>
        <v>136532.77709601112</v>
      </c>
      <c r="N60" s="90">
        <f t="shared" si="18"/>
        <v>128827.03768682756</v>
      </c>
      <c r="O60" s="91">
        <f t="shared" si="18"/>
        <v>63819.078048255193</v>
      </c>
      <c r="P60" s="91">
        <f>SUM(D60:O60)</f>
        <v>786497.75850752136</v>
      </c>
    </row>
    <row r="61" spans="2:16" ht="15.75" thickBot="1" x14ac:dyDescent="0.3">
      <c r="B61" s="109"/>
      <c r="C61" s="78" t="s">
        <v>36</v>
      </c>
      <c r="D61" s="79">
        <f t="shared" ref="D61:O61" si="19">+D$5</f>
        <v>0.25</v>
      </c>
      <c r="E61" s="79">
        <f t="shared" si="19"/>
        <v>0.25</v>
      </c>
      <c r="F61" s="79">
        <f t="shared" si="19"/>
        <v>0.25</v>
      </c>
      <c r="G61" s="79">
        <f t="shared" si="19"/>
        <v>0.25</v>
      </c>
      <c r="H61" s="79">
        <f t="shared" si="19"/>
        <v>0.25</v>
      </c>
      <c r="I61" s="79">
        <f t="shared" si="19"/>
        <v>0.25</v>
      </c>
      <c r="J61" s="79">
        <f t="shared" si="19"/>
        <v>0.25</v>
      </c>
      <c r="K61" s="79">
        <f t="shared" si="19"/>
        <v>0.25</v>
      </c>
      <c r="L61" s="79">
        <f t="shared" si="19"/>
        <v>0.25</v>
      </c>
      <c r="M61" s="79">
        <f t="shared" si="19"/>
        <v>0.25</v>
      </c>
      <c r="N61" s="79">
        <f t="shared" si="19"/>
        <v>0.25</v>
      </c>
      <c r="O61" s="80">
        <f t="shared" si="19"/>
        <v>0.25</v>
      </c>
      <c r="P61" s="80"/>
    </row>
    <row r="62" spans="2:16" ht="15.75" thickBot="1" x14ac:dyDescent="0.3">
      <c r="B62" s="109"/>
      <c r="C62" s="76" t="s">
        <v>14</v>
      </c>
      <c r="D62" s="92">
        <f>+D$3*(1-D61)+D$4*D61</f>
        <v>18.697752065418879</v>
      </c>
      <c r="E62" s="92">
        <f t="shared" ref="E62:O62" si="20">+E$3*(1-E61)+E$4*E61</f>
        <v>19.632639668689826</v>
      </c>
      <c r="F62" s="92">
        <f t="shared" si="20"/>
        <v>20.614271652124316</v>
      </c>
      <c r="G62" s="92">
        <f t="shared" si="20"/>
        <v>24.717944963434228</v>
      </c>
      <c r="H62" s="92">
        <f t="shared" si="20"/>
        <v>26.05691364631199</v>
      </c>
      <c r="I62" s="92">
        <f t="shared" si="20"/>
        <v>25.606843768296592</v>
      </c>
      <c r="J62" s="92">
        <f t="shared" si="20"/>
        <v>18.232856760391158</v>
      </c>
      <c r="K62" s="92">
        <f t="shared" si="20"/>
        <v>23.963884263425388</v>
      </c>
      <c r="L62" s="92">
        <f t="shared" si="20"/>
        <v>26.305348227975429</v>
      </c>
      <c r="M62" s="92">
        <f t="shared" si="20"/>
        <v>24.57657900542252</v>
      </c>
      <c r="N62" s="92">
        <f t="shared" si="20"/>
        <v>22.737299112616817</v>
      </c>
      <c r="O62" s="92">
        <f t="shared" si="20"/>
        <v>20.719497469529724</v>
      </c>
      <c r="P62" s="93"/>
    </row>
    <row r="63" spans="2:16" x14ac:dyDescent="0.25">
      <c r="B63" s="109"/>
      <c r="C63" s="76" t="s">
        <v>16</v>
      </c>
      <c r="D63" s="92">
        <f t="shared" ref="D63:O63" si="21">+D61*D65+(1-D61)*D64</f>
        <v>21.104638539701867</v>
      </c>
      <c r="E63" s="92">
        <f t="shared" si="21"/>
        <v>22.873927736540463</v>
      </c>
      <c r="F63" s="92">
        <f t="shared" si="21"/>
        <v>24.017624123367487</v>
      </c>
      <c r="G63" s="92">
        <f t="shared" si="21"/>
        <v>28.778557015907847</v>
      </c>
      <c r="H63" s="92">
        <f t="shared" si="21"/>
        <v>30.337488660092518</v>
      </c>
      <c r="I63" s="92">
        <f t="shared" si="21"/>
        <v>29.813482248363322</v>
      </c>
      <c r="J63" s="92">
        <f t="shared" si="21"/>
        <v>21.854911881142634</v>
      </c>
      <c r="K63" s="92">
        <f t="shared" si="21"/>
        <v>28.724438840807672</v>
      </c>
      <c r="L63" s="92">
        <f t="shared" si="21"/>
        <v>29.781965430228226</v>
      </c>
      <c r="M63" s="92">
        <f t="shared" si="21"/>
        <v>27.740223243796024</v>
      </c>
      <c r="N63" s="92">
        <f t="shared" si="21"/>
        <v>25.664180242733991</v>
      </c>
      <c r="O63" s="93">
        <f t="shared" si="21"/>
        <v>23.386635103982812</v>
      </c>
      <c r="P63" s="93"/>
    </row>
    <row r="64" spans="2:16" x14ac:dyDescent="0.25">
      <c r="B64" s="109"/>
      <c r="C64" s="77" t="s">
        <v>15</v>
      </c>
      <c r="D64" s="94">
        <f>+D$3*D76</f>
        <v>19.297776594972696</v>
      </c>
      <c r="E64" s="94">
        <f t="shared" ref="E64:O64" si="22">+E$3*E76</f>
        <v>20.915589076729244</v>
      </c>
      <c r="F64" s="94">
        <f t="shared" si="22"/>
        <v>21.961368530565707</v>
      </c>
      <c r="G64" s="94">
        <f t="shared" si="22"/>
        <v>25.256600427498128</v>
      </c>
      <c r="H64" s="94">
        <f t="shared" si="22"/>
        <v>27.113652691030424</v>
      </c>
      <c r="I64" s="94">
        <f t="shared" si="22"/>
        <v>26.689059265363532</v>
      </c>
      <c r="J64" s="94">
        <f t="shared" si="22"/>
        <v>19.478873015115223</v>
      </c>
      <c r="K64" s="94">
        <f t="shared" si="22"/>
        <v>25.575241028488904</v>
      </c>
      <c r="L64" s="94">
        <f t="shared" si="22"/>
        <v>26.481756338563851</v>
      </c>
      <c r="M64" s="94">
        <f t="shared" si="22"/>
        <v>24.145194388270291</v>
      </c>
      <c r="N64" s="94">
        <f t="shared" si="22"/>
        <v>22.41872184681576</v>
      </c>
      <c r="O64" s="95">
        <f t="shared" si="22"/>
        <v>19.964525098977806</v>
      </c>
      <c r="P64" s="95"/>
    </row>
    <row r="65" spans="2:16" ht="15.75" thickBot="1" x14ac:dyDescent="0.3">
      <c r="B65" s="109"/>
      <c r="C65" s="96" t="s">
        <v>37</v>
      </c>
      <c r="D65" s="97">
        <f>+D$4*D76</f>
        <v>26.525224373889372</v>
      </c>
      <c r="E65" s="97">
        <f t="shared" ref="E65:O65" si="23">+E$4*E76</f>
        <v>28.748943715974121</v>
      </c>
      <c r="F65" s="97">
        <f t="shared" si="23"/>
        <v>30.186390901772828</v>
      </c>
      <c r="G65" s="97">
        <f t="shared" si="23"/>
        <v>39.344426781137003</v>
      </c>
      <c r="H65" s="97">
        <f t="shared" si="23"/>
        <v>40.008996567278793</v>
      </c>
      <c r="I65" s="97">
        <f t="shared" si="23"/>
        <v>39.186751197362696</v>
      </c>
      <c r="J65" s="97">
        <f t="shared" si="23"/>
        <v>28.983028479224874</v>
      </c>
      <c r="K65" s="97">
        <f t="shared" si="23"/>
        <v>38.172032277763975</v>
      </c>
      <c r="L65" s="97">
        <f t="shared" si="23"/>
        <v>39.682592705221346</v>
      </c>
      <c r="M65" s="97">
        <f t="shared" si="23"/>
        <v>38.525309810373216</v>
      </c>
      <c r="N65" s="97">
        <f t="shared" si="23"/>
        <v>35.40055543048868</v>
      </c>
      <c r="O65" s="98">
        <f t="shared" si="23"/>
        <v>33.652965118997827</v>
      </c>
      <c r="P65" s="98"/>
    </row>
    <row r="66" spans="2:16" x14ac:dyDescent="0.25">
      <c r="B66" s="109"/>
      <c r="C66" s="99" t="s">
        <v>9</v>
      </c>
      <c r="D66" s="100">
        <f t="shared" ref="D66:O66" si="24">+D58/D62/30</f>
        <v>0</v>
      </c>
      <c r="E66" s="100">
        <f t="shared" si="24"/>
        <v>622.00471370165599</v>
      </c>
      <c r="F66" s="100">
        <f t="shared" si="24"/>
        <v>554.9622894703399</v>
      </c>
      <c r="G66" s="100">
        <f t="shared" si="24"/>
        <v>338.1081551141869</v>
      </c>
      <c r="H66" s="100">
        <f t="shared" si="24"/>
        <v>576.8757683943345</v>
      </c>
      <c r="I66" s="100">
        <f t="shared" si="24"/>
        <v>0</v>
      </c>
      <c r="J66" s="100">
        <f t="shared" si="24"/>
        <v>0</v>
      </c>
      <c r="K66" s="100">
        <f t="shared" si="24"/>
        <v>0</v>
      </c>
      <c r="L66" s="100">
        <f t="shared" si="24"/>
        <v>0</v>
      </c>
      <c r="M66" s="100">
        <f t="shared" si="24"/>
        <v>533.35705281957826</v>
      </c>
      <c r="N66" s="100">
        <f t="shared" si="24"/>
        <v>547.6766214714462</v>
      </c>
      <c r="O66" s="101">
        <f t="shared" si="24"/>
        <v>285.4003154933431</v>
      </c>
      <c r="P66" s="101">
        <f t="shared" ref="P66:P75" si="25">SUM(D66:O66)</f>
        <v>3458.3849164648846</v>
      </c>
    </row>
    <row r="67" spans="2:16" x14ac:dyDescent="0.25">
      <c r="B67" s="109"/>
      <c r="C67" s="77" t="s">
        <v>10</v>
      </c>
      <c r="D67" s="87">
        <f t="shared" ref="D67:O67" si="26">+D66*(1-D61)</f>
        <v>0</v>
      </c>
      <c r="E67" s="87">
        <f t="shared" si="26"/>
        <v>466.50353527624202</v>
      </c>
      <c r="F67" s="87">
        <f t="shared" si="26"/>
        <v>416.22171710275495</v>
      </c>
      <c r="G67" s="87">
        <f t="shared" si="26"/>
        <v>253.58111633564016</v>
      </c>
      <c r="H67" s="87">
        <f t="shared" si="26"/>
        <v>432.65682629575088</v>
      </c>
      <c r="I67" s="87">
        <f t="shared" si="26"/>
        <v>0</v>
      </c>
      <c r="J67" s="87">
        <f t="shared" si="26"/>
        <v>0</v>
      </c>
      <c r="K67" s="87">
        <f t="shared" si="26"/>
        <v>0</v>
      </c>
      <c r="L67" s="87">
        <f t="shared" si="26"/>
        <v>0</v>
      </c>
      <c r="M67" s="87">
        <f t="shared" si="26"/>
        <v>400.01778961468369</v>
      </c>
      <c r="N67" s="87">
        <f t="shared" si="26"/>
        <v>410.75746610358465</v>
      </c>
      <c r="O67" s="88">
        <f t="shared" si="26"/>
        <v>214.05023662000733</v>
      </c>
      <c r="P67" s="88">
        <f t="shared" si="25"/>
        <v>2593.7886873486636</v>
      </c>
    </row>
    <row r="68" spans="2:16" ht="15.75" thickBot="1" x14ac:dyDescent="0.3">
      <c r="B68" s="109"/>
      <c r="C68" s="96" t="s">
        <v>38</v>
      </c>
      <c r="D68" s="90">
        <f>+D66-D67</f>
        <v>0</v>
      </c>
      <c r="E68" s="90">
        <f t="shared" ref="E68:G68" si="27">+E66-E67</f>
        <v>155.50117842541397</v>
      </c>
      <c r="F68" s="90">
        <f t="shared" si="27"/>
        <v>138.74057236758495</v>
      </c>
      <c r="G68" s="90">
        <f t="shared" si="27"/>
        <v>84.527038778546739</v>
      </c>
      <c r="H68" s="90">
        <f>+H66-H67</f>
        <v>144.21894209858363</v>
      </c>
      <c r="I68" s="90">
        <f t="shared" ref="I68:O68" si="28">+I66-I67</f>
        <v>0</v>
      </c>
      <c r="J68" s="90">
        <f t="shared" si="28"/>
        <v>0</v>
      </c>
      <c r="K68" s="90">
        <f t="shared" si="28"/>
        <v>0</v>
      </c>
      <c r="L68" s="90">
        <f t="shared" si="28"/>
        <v>0</v>
      </c>
      <c r="M68" s="90">
        <f t="shared" si="28"/>
        <v>133.33926320489456</v>
      </c>
      <c r="N68" s="90">
        <f t="shared" si="28"/>
        <v>136.91915536786155</v>
      </c>
      <c r="O68" s="91">
        <f t="shared" si="28"/>
        <v>71.350078873335775</v>
      </c>
      <c r="P68" s="91">
        <f t="shared" si="25"/>
        <v>864.59622911622114</v>
      </c>
    </row>
    <row r="69" spans="2:16" x14ac:dyDescent="0.25">
      <c r="B69" s="109"/>
      <c r="C69" s="99" t="s">
        <v>11</v>
      </c>
      <c r="D69" s="100">
        <f t="shared" ref="D69:O69" si="29">+D58/D63/30</f>
        <v>0</v>
      </c>
      <c r="E69" s="100">
        <f t="shared" si="29"/>
        <v>533.86521794521138</v>
      </c>
      <c r="F69" s="100">
        <f t="shared" si="29"/>
        <v>476.32285912476942</v>
      </c>
      <c r="G69" s="100">
        <f t="shared" si="29"/>
        <v>290.40159189291836</v>
      </c>
      <c r="H69" s="100">
        <f t="shared" si="29"/>
        <v>495.479446242839</v>
      </c>
      <c r="I69" s="100">
        <f t="shared" si="29"/>
        <v>0</v>
      </c>
      <c r="J69" s="100">
        <f t="shared" si="29"/>
        <v>0</v>
      </c>
      <c r="K69" s="100">
        <f t="shared" si="29"/>
        <v>0</v>
      </c>
      <c r="L69" s="100">
        <f t="shared" si="29"/>
        <v>0</v>
      </c>
      <c r="M69" s="100">
        <f t="shared" si="29"/>
        <v>472.530146261575</v>
      </c>
      <c r="N69" s="100">
        <f t="shared" si="29"/>
        <v>485.21663429749634</v>
      </c>
      <c r="O69" s="101">
        <f t="shared" si="29"/>
        <v>252.85172870637751</v>
      </c>
      <c r="P69" s="101">
        <f t="shared" si="25"/>
        <v>3006.6676244711871</v>
      </c>
    </row>
    <row r="70" spans="2:16" x14ac:dyDescent="0.25">
      <c r="B70" s="109"/>
      <c r="C70" s="77" t="s">
        <v>12</v>
      </c>
      <c r="D70" s="87">
        <f t="shared" ref="D70:O70" si="30">+D59/D64/30</f>
        <v>0</v>
      </c>
      <c r="E70" s="87">
        <f t="shared" si="30"/>
        <v>400.39891345890851</v>
      </c>
      <c r="F70" s="87">
        <f t="shared" si="30"/>
        <v>357.24214434357714</v>
      </c>
      <c r="G70" s="87">
        <f t="shared" si="30"/>
        <v>217.80119391968884</v>
      </c>
      <c r="H70" s="87">
        <f t="shared" si="30"/>
        <v>371.60958468212931</v>
      </c>
      <c r="I70" s="87">
        <f t="shared" si="30"/>
        <v>0</v>
      </c>
      <c r="J70" s="87">
        <f t="shared" si="30"/>
        <v>0</v>
      </c>
      <c r="K70" s="87">
        <f t="shared" si="30"/>
        <v>0</v>
      </c>
      <c r="L70" s="87">
        <f t="shared" si="30"/>
        <v>0</v>
      </c>
      <c r="M70" s="87">
        <f t="shared" si="30"/>
        <v>354.39760969618135</v>
      </c>
      <c r="N70" s="87">
        <f t="shared" si="30"/>
        <v>363.91247572312227</v>
      </c>
      <c r="O70" s="88">
        <f t="shared" si="30"/>
        <v>189.63879652978315</v>
      </c>
      <c r="P70" s="88">
        <f t="shared" si="25"/>
        <v>2255.0007183533903</v>
      </c>
    </row>
    <row r="71" spans="2:16" ht="15.75" thickBot="1" x14ac:dyDescent="0.3">
      <c r="B71" s="109"/>
      <c r="C71" s="96" t="s">
        <v>39</v>
      </c>
      <c r="D71" s="90">
        <f t="shared" ref="D71:O71" si="31">+D60/D65/30</f>
        <v>0</v>
      </c>
      <c r="E71" s="90">
        <f t="shared" si="31"/>
        <v>133.46630448630282</v>
      </c>
      <c r="F71" s="90">
        <f t="shared" si="31"/>
        <v>119.08071478119236</v>
      </c>
      <c r="G71" s="90">
        <f t="shared" si="31"/>
        <v>72.600397973229619</v>
      </c>
      <c r="H71" s="90">
        <f t="shared" si="31"/>
        <v>123.86986156070977</v>
      </c>
      <c r="I71" s="90">
        <f t="shared" si="31"/>
        <v>0</v>
      </c>
      <c r="J71" s="90">
        <f t="shared" si="31"/>
        <v>0</v>
      </c>
      <c r="K71" s="90">
        <f t="shared" si="31"/>
        <v>0</v>
      </c>
      <c r="L71" s="90">
        <f t="shared" si="31"/>
        <v>0</v>
      </c>
      <c r="M71" s="90">
        <f t="shared" si="31"/>
        <v>118.13253656539378</v>
      </c>
      <c r="N71" s="90">
        <f t="shared" si="31"/>
        <v>121.30415857437409</v>
      </c>
      <c r="O71" s="91">
        <f t="shared" si="31"/>
        <v>63.212932176594386</v>
      </c>
      <c r="P71" s="91">
        <f t="shared" si="25"/>
        <v>751.66690611779677</v>
      </c>
    </row>
    <row r="72" spans="2:16" ht="15.75" thickBot="1" x14ac:dyDescent="0.3">
      <c r="B72" s="109"/>
      <c r="C72" s="102" t="s">
        <v>13</v>
      </c>
      <c r="D72" s="72">
        <v>25</v>
      </c>
      <c r="E72" s="72">
        <v>25</v>
      </c>
      <c r="F72" s="72">
        <v>25</v>
      </c>
      <c r="G72" s="72">
        <v>25</v>
      </c>
      <c r="H72" s="72">
        <v>25</v>
      </c>
      <c r="I72" s="72">
        <v>25</v>
      </c>
      <c r="J72" s="72">
        <v>25</v>
      </c>
      <c r="K72" s="72">
        <v>25</v>
      </c>
      <c r="L72" s="72">
        <v>25</v>
      </c>
      <c r="M72" s="72">
        <v>25</v>
      </c>
      <c r="N72" s="72">
        <v>25</v>
      </c>
      <c r="O72" s="73">
        <v>25</v>
      </c>
      <c r="P72" s="103"/>
    </row>
    <row r="73" spans="2:16" x14ac:dyDescent="0.25">
      <c r="B73" s="109"/>
      <c r="C73" s="99" t="s">
        <v>4</v>
      </c>
      <c r="D73" s="100">
        <f>+D69/D72*30</f>
        <v>0</v>
      </c>
      <c r="E73" s="100">
        <f t="shared" ref="E73" si="32">+E69/E72*30</f>
        <v>640.63826153425373</v>
      </c>
      <c r="F73" s="100">
        <f t="shared" ref="F73" si="33">+F69/F72*30</f>
        <v>571.58743094972328</v>
      </c>
      <c r="G73" s="100">
        <f t="shared" ref="G73" si="34">+G69/G72*30</f>
        <v>348.48191027150204</v>
      </c>
      <c r="H73" s="100">
        <f t="shared" ref="H73" si="35">+H69/H72*30</f>
        <v>594.5753354914068</v>
      </c>
      <c r="I73" s="100">
        <f t="shared" ref="I73" si="36">+I69/I72*30</f>
        <v>0</v>
      </c>
      <c r="J73" s="100">
        <f t="shared" ref="J73" si="37">+J69/J72*30</f>
        <v>0</v>
      </c>
      <c r="K73" s="100">
        <f t="shared" ref="K73" si="38">+K69/K72*30</f>
        <v>0</v>
      </c>
      <c r="L73" s="100">
        <f t="shared" ref="L73" si="39">+L69/L72*30</f>
        <v>0</v>
      </c>
      <c r="M73" s="100">
        <f t="shared" ref="M73" si="40">+M69/M72*30</f>
        <v>567.03617551389004</v>
      </c>
      <c r="N73" s="100">
        <f t="shared" ref="N73" si="41">+N69/N72*30</f>
        <v>582.25996115699559</v>
      </c>
      <c r="O73" s="101">
        <f t="shared" ref="O73" si="42">+O69/O72*30</f>
        <v>303.42207444765302</v>
      </c>
      <c r="P73" s="101">
        <f t="shared" si="25"/>
        <v>3608.0011493654251</v>
      </c>
    </row>
    <row r="74" spans="2:16" x14ac:dyDescent="0.25">
      <c r="B74" s="109"/>
      <c r="C74" s="77" t="s">
        <v>5</v>
      </c>
      <c r="D74" s="87">
        <f>+D70/D72*30</f>
        <v>0</v>
      </c>
      <c r="E74" s="87">
        <f t="shared" ref="E74:O74" si="43">+E70/E72*30</f>
        <v>480.47869615069027</v>
      </c>
      <c r="F74" s="87">
        <f t="shared" si="43"/>
        <v>428.69057321229258</v>
      </c>
      <c r="G74" s="87">
        <f t="shared" si="43"/>
        <v>261.36143270362663</v>
      </c>
      <c r="H74" s="87">
        <f t="shared" si="43"/>
        <v>445.93150161855522</v>
      </c>
      <c r="I74" s="87">
        <f t="shared" si="43"/>
        <v>0</v>
      </c>
      <c r="J74" s="87">
        <f t="shared" si="43"/>
        <v>0</v>
      </c>
      <c r="K74" s="87">
        <f t="shared" si="43"/>
        <v>0</v>
      </c>
      <c r="L74" s="87">
        <f t="shared" si="43"/>
        <v>0</v>
      </c>
      <c r="M74" s="87">
        <f t="shared" si="43"/>
        <v>425.27713163541762</v>
      </c>
      <c r="N74" s="87">
        <f t="shared" si="43"/>
        <v>436.69497086774675</v>
      </c>
      <c r="O74" s="88">
        <f t="shared" si="43"/>
        <v>227.56655583573979</v>
      </c>
      <c r="P74" s="88">
        <f t="shared" si="25"/>
        <v>2706.0008620240687</v>
      </c>
    </row>
    <row r="75" spans="2:16" ht="15.75" thickBot="1" x14ac:dyDescent="0.3">
      <c r="B75" s="109"/>
      <c r="C75" s="96" t="s">
        <v>40</v>
      </c>
      <c r="D75" s="90">
        <f>+D71/D72*30</f>
        <v>0</v>
      </c>
      <c r="E75" s="90">
        <f t="shared" ref="E75:O75" si="44">+E71/E72*30</f>
        <v>160.15956538356338</v>
      </c>
      <c r="F75" s="90">
        <f t="shared" si="44"/>
        <v>142.89685773743082</v>
      </c>
      <c r="G75" s="90">
        <f t="shared" si="44"/>
        <v>87.12047756787554</v>
      </c>
      <c r="H75" s="90">
        <f t="shared" si="44"/>
        <v>148.6438338728517</v>
      </c>
      <c r="I75" s="90">
        <f t="shared" si="44"/>
        <v>0</v>
      </c>
      <c r="J75" s="90">
        <f t="shared" si="44"/>
        <v>0</v>
      </c>
      <c r="K75" s="90">
        <f t="shared" si="44"/>
        <v>0</v>
      </c>
      <c r="L75" s="90">
        <f t="shared" si="44"/>
        <v>0</v>
      </c>
      <c r="M75" s="90">
        <f t="shared" si="44"/>
        <v>141.75904387847254</v>
      </c>
      <c r="N75" s="90">
        <f t="shared" si="44"/>
        <v>145.5649902892489</v>
      </c>
      <c r="O75" s="91">
        <f t="shared" si="44"/>
        <v>75.855518611913254</v>
      </c>
      <c r="P75" s="91">
        <f t="shared" si="25"/>
        <v>902.00028734135606</v>
      </c>
    </row>
    <row r="76" spans="2:16" ht="15.75" thickBot="1" x14ac:dyDescent="0.3">
      <c r="B76" s="110"/>
      <c r="C76" s="105" t="s">
        <v>8</v>
      </c>
      <c r="D76" s="106">
        <f>+SUMIF(Conversion!$B$4:$B$28,'Measured TV'!D43,Conversion!C$4:C$28)</f>
        <v>1.1287259808484933</v>
      </c>
      <c r="E76" s="106">
        <f>+SUMIF(Conversion!$B$4:$B$28,'Measured TV'!E43,Conversion!D$4:D$28)</f>
        <v>1.1650969060986665</v>
      </c>
      <c r="F76" s="106">
        <f>+SUMIF(Conversion!$B$4:$B$28,'Measured TV'!F43,Conversion!E$4:E$28)</f>
        <v>1.1650969060986665</v>
      </c>
      <c r="G76" s="106">
        <f>+SUMIF(Conversion!$B$4:$B$28,'Measured TV'!G43,Conversion!F$4:F$28)</f>
        <v>1.1642778984450595</v>
      </c>
      <c r="H76" s="106">
        <f>+SUMIF(Conversion!$B$4:$B$28,'Measured TV'!H43,Conversion!G$4:G$28)</f>
        <v>1.1642778984450595</v>
      </c>
      <c r="I76" s="106">
        <f>+SUMIF(Conversion!$B$4:$B$28,'Measured TV'!I43,Conversion!H$4:H$28)</f>
        <v>1.1642778984450595</v>
      </c>
      <c r="J76" s="106">
        <f>+SUMIF(Conversion!$B$4:$B$28,'Measured TV'!J43,Conversion!I$4:I$28)</f>
        <v>1.1986553817841639</v>
      </c>
      <c r="K76" s="106">
        <f>+SUMIF(Conversion!$B$4:$B$28,'Measured TV'!K43,Conversion!J$4:J$28)</f>
        <v>1.1986553817841639</v>
      </c>
      <c r="L76" s="106">
        <f>+SUMIF(Conversion!$B$4:$B$28,'Measured TV'!L43,Conversion!K$4:K$28)</f>
        <v>1.1321638920010744</v>
      </c>
      <c r="M76" s="106">
        <f>+SUMIF(Conversion!$B$4:$B$28,'Measured TV'!M43,Conversion!L$4:L$28)</f>
        <v>1.1287259808484933</v>
      </c>
      <c r="N76" s="106">
        <f>+SUMIF(Conversion!$B$4:$B$28,'Measured TV'!N43,Conversion!M$4:M$28)</f>
        <v>1.1287259808484933</v>
      </c>
      <c r="O76" s="107">
        <f>+SUMIF(Conversion!$B$4:$B$28,'Measured TV'!O43,Conversion!N$4:N$28)</f>
        <v>1.1287259808484933</v>
      </c>
      <c r="P76" s="107"/>
    </row>
    <row r="77" spans="2:16" ht="13.5" customHeight="1" thickBot="1" x14ac:dyDescent="0.3">
      <c r="C77" s="74">
        <v>0</v>
      </c>
      <c r="D77" s="39">
        <v>1</v>
      </c>
      <c r="E77" s="39">
        <v>2</v>
      </c>
      <c r="F77" s="39">
        <v>3</v>
      </c>
      <c r="G77" s="39">
        <v>4</v>
      </c>
      <c r="H77" s="39">
        <v>5</v>
      </c>
      <c r="I77" s="39">
        <v>6</v>
      </c>
      <c r="J77" s="39">
        <v>7</v>
      </c>
      <c r="K77" s="39">
        <v>8</v>
      </c>
      <c r="L77" s="39">
        <v>9</v>
      </c>
      <c r="M77" s="39">
        <v>10</v>
      </c>
      <c r="N77" s="39">
        <v>11</v>
      </c>
      <c r="O77" s="39">
        <v>12</v>
      </c>
    </row>
    <row r="78" spans="2:16" ht="13.5" customHeight="1" thickBot="1" x14ac:dyDescent="0.3">
      <c r="B78" s="81" t="e">
        <f>+'Mecra Kırılımı'!#REF!</f>
        <v>#REF!</v>
      </c>
      <c r="C78" s="82" t="s">
        <v>33</v>
      </c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</row>
    <row r="79" spans="2:16" x14ac:dyDescent="0.25">
      <c r="B79" s="109"/>
      <c r="C79" s="189">
        <v>1</v>
      </c>
      <c r="D79" s="187"/>
      <c r="E79" s="187"/>
      <c r="F79" s="187"/>
      <c r="G79" s="187"/>
      <c r="H79" s="187"/>
      <c r="I79" s="187"/>
      <c r="J79" s="187"/>
      <c r="K79" s="187"/>
      <c r="L79" s="187"/>
      <c r="M79" s="187"/>
      <c r="N79" s="187"/>
      <c r="O79" s="187"/>
    </row>
    <row r="80" spans="2:16" x14ac:dyDescent="0.25">
      <c r="B80" s="109"/>
      <c r="C80" s="189">
        <v>2</v>
      </c>
      <c r="D80" s="187"/>
      <c r="E80" s="187"/>
      <c r="F80" s="187"/>
      <c r="G80" s="187"/>
      <c r="H80" s="187"/>
      <c r="I80" s="187"/>
      <c r="J80" s="187"/>
      <c r="K80" s="187"/>
      <c r="L80" s="187"/>
      <c r="M80" s="187"/>
      <c r="N80" s="187"/>
      <c r="O80" s="187"/>
    </row>
    <row r="81" spans="2:16" x14ac:dyDescent="0.25">
      <c r="B81" s="109"/>
      <c r="C81" s="189">
        <v>3</v>
      </c>
      <c r="D81" s="187"/>
      <c r="E81" s="187"/>
      <c r="F81" s="187"/>
      <c r="G81" s="187"/>
      <c r="H81" s="187"/>
      <c r="I81" s="187"/>
      <c r="J81" s="187"/>
      <c r="K81" s="187"/>
      <c r="L81" s="187"/>
      <c r="M81" s="187"/>
      <c r="N81" s="187"/>
      <c r="O81" s="187"/>
    </row>
    <row r="82" spans="2:16" x14ac:dyDescent="0.25">
      <c r="B82" s="109"/>
      <c r="C82" s="189">
        <v>4</v>
      </c>
      <c r="D82" s="187"/>
      <c r="E82" s="187"/>
      <c r="F82" s="187"/>
      <c r="G82" s="187"/>
      <c r="H82" s="187"/>
      <c r="I82" s="187"/>
      <c r="J82" s="187"/>
      <c r="K82" s="187"/>
      <c r="L82" s="187"/>
      <c r="M82" s="187"/>
      <c r="N82" s="187"/>
      <c r="O82" s="187"/>
    </row>
    <row r="83" spans="2:16" x14ac:dyDescent="0.25">
      <c r="B83" s="109"/>
      <c r="C83" s="189">
        <v>5</v>
      </c>
      <c r="D83" s="187"/>
      <c r="E83" s="187"/>
      <c r="F83" s="187"/>
      <c r="G83" s="187"/>
      <c r="H83" s="187"/>
      <c r="I83" s="187"/>
      <c r="J83" s="187"/>
      <c r="K83" s="187"/>
      <c r="L83" s="187"/>
      <c r="M83" s="187"/>
      <c r="N83" s="187"/>
      <c r="O83" s="187"/>
    </row>
    <row r="84" spans="2:16" x14ac:dyDescent="0.25">
      <c r="B84" s="109"/>
      <c r="C84" s="189">
        <v>6</v>
      </c>
      <c r="D84" s="187"/>
      <c r="E84" s="187"/>
      <c r="F84" s="187"/>
      <c r="G84" s="187"/>
      <c r="H84" s="187"/>
      <c r="I84" s="187"/>
      <c r="J84" s="187"/>
      <c r="K84" s="187"/>
      <c r="L84" s="187"/>
      <c r="M84" s="187"/>
      <c r="N84" s="187"/>
      <c r="O84" s="187"/>
    </row>
    <row r="85" spans="2:16" x14ac:dyDescent="0.25">
      <c r="B85" s="109"/>
      <c r="C85" s="189">
        <v>7</v>
      </c>
      <c r="D85" s="187"/>
      <c r="E85" s="187"/>
      <c r="F85" s="187"/>
      <c r="G85" s="187"/>
      <c r="H85" s="187"/>
      <c r="I85" s="187"/>
      <c r="J85" s="187"/>
      <c r="K85" s="187"/>
      <c r="L85" s="187"/>
      <c r="M85" s="187"/>
      <c r="N85" s="187"/>
      <c r="O85" s="187"/>
    </row>
    <row r="86" spans="2:16" x14ac:dyDescent="0.25">
      <c r="B86" s="109"/>
      <c r="C86" s="189">
        <v>8</v>
      </c>
      <c r="D86" s="187"/>
      <c r="E86" s="187"/>
      <c r="F86" s="187"/>
      <c r="G86" s="187"/>
      <c r="H86" s="187"/>
      <c r="I86" s="187"/>
      <c r="J86" s="187"/>
      <c r="K86" s="187"/>
      <c r="L86" s="187"/>
      <c r="M86" s="187"/>
      <c r="N86" s="187"/>
      <c r="O86" s="187"/>
    </row>
    <row r="87" spans="2:16" x14ac:dyDescent="0.25">
      <c r="B87" s="109"/>
      <c r="C87" s="189">
        <v>9</v>
      </c>
      <c r="D87" s="187"/>
      <c r="E87" s="187"/>
      <c r="F87" s="187"/>
      <c r="G87" s="187"/>
      <c r="H87" s="187"/>
      <c r="I87" s="187"/>
      <c r="J87" s="187"/>
      <c r="K87" s="187"/>
      <c r="L87" s="187"/>
      <c r="M87" s="187"/>
      <c r="N87" s="187"/>
      <c r="O87" s="187"/>
    </row>
    <row r="88" spans="2:16" x14ac:dyDescent="0.25">
      <c r="B88" s="109"/>
      <c r="C88" s="189">
        <v>10</v>
      </c>
      <c r="D88" s="187"/>
      <c r="E88" s="187"/>
      <c r="F88" s="187"/>
      <c r="G88" s="187"/>
      <c r="H88" s="187"/>
      <c r="I88" s="187"/>
      <c r="J88" s="187"/>
      <c r="K88" s="187"/>
      <c r="L88" s="187"/>
      <c r="M88" s="187"/>
      <c r="N88" s="187"/>
      <c r="O88" s="187"/>
    </row>
    <row r="89" spans="2:16" x14ac:dyDescent="0.25">
      <c r="B89" s="109"/>
      <c r="C89" s="189">
        <v>11</v>
      </c>
      <c r="D89" s="187"/>
      <c r="E89" s="187"/>
      <c r="F89" s="187"/>
      <c r="G89" s="187"/>
      <c r="H89" s="187"/>
      <c r="I89" s="187"/>
      <c r="J89" s="187"/>
      <c r="K89" s="187"/>
      <c r="L89" s="187"/>
      <c r="M89" s="187"/>
      <c r="N89" s="187"/>
      <c r="O89" s="187"/>
    </row>
    <row r="90" spans="2:16" x14ac:dyDescent="0.25">
      <c r="B90" s="109"/>
      <c r="C90" s="189">
        <v>12</v>
      </c>
      <c r="D90" s="187"/>
      <c r="E90" s="187"/>
      <c r="F90" s="187"/>
      <c r="G90" s="187"/>
      <c r="H90" s="187"/>
      <c r="I90" s="187"/>
      <c r="J90" s="187"/>
      <c r="K90" s="187"/>
      <c r="L90" s="187"/>
      <c r="M90" s="187"/>
      <c r="N90" s="187"/>
      <c r="O90" s="187"/>
    </row>
    <row r="91" spans="2:16" x14ac:dyDescent="0.25">
      <c r="B91" s="109"/>
      <c r="C91" s="189">
        <v>13</v>
      </c>
      <c r="D91" s="187"/>
      <c r="E91" s="187"/>
      <c r="F91" s="187"/>
      <c r="G91" s="187"/>
      <c r="H91" s="187"/>
      <c r="I91" s="187"/>
      <c r="J91" s="187"/>
      <c r="K91" s="187"/>
      <c r="L91" s="187"/>
      <c r="M91" s="187"/>
      <c r="N91" s="187"/>
      <c r="O91" s="187"/>
    </row>
    <row r="92" spans="2:16" ht="15.75" thickBot="1" x14ac:dyDescent="0.3">
      <c r="B92" s="109"/>
      <c r="C92" s="189">
        <v>14</v>
      </c>
      <c r="D92" s="187"/>
      <c r="E92" s="187"/>
      <c r="F92" s="187"/>
      <c r="G92" s="187"/>
      <c r="H92" s="187"/>
      <c r="I92" s="187"/>
      <c r="J92" s="187"/>
      <c r="K92" s="187"/>
      <c r="L92" s="187"/>
      <c r="M92" s="187"/>
      <c r="N92" s="187"/>
      <c r="O92" s="187"/>
    </row>
    <row r="93" spans="2:16" x14ac:dyDescent="0.25">
      <c r="B93" s="83"/>
      <c r="C93" s="84" t="s">
        <v>0</v>
      </c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1"/>
      <c r="P93" s="85">
        <f>SUM(D93:O93)</f>
        <v>0</v>
      </c>
    </row>
    <row r="94" spans="2:16" x14ac:dyDescent="0.25">
      <c r="B94" s="83"/>
      <c r="C94" s="86" t="s">
        <v>1</v>
      </c>
      <c r="D94" s="87">
        <f>+D102*D$3*30</f>
        <v>0</v>
      </c>
      <c r="E94" s="87">
        <f t="shared" ref="E94:O94" si="45">+E102*E$3*30</f>
        <v>0</v>
      </c>
      <c r="F94" s="87">
        <f t="shared" si="45"/>
        <v>0</v>
      </c>
      <c r="G94" s="87">
        <f t="shared" si="45"/>
        <v>0</v>
      </c>
      <c r="H94" s="87">
        <f t="shared" si="45"/>
        <v>0</v>
      </c>
      <c r="I94" s="87">
        <f t="shared" si="45"/>
        <v>0</v>
      </c>
      <c r="J94" s="87">
        <f t="shared" si="45"/>
        <v>0</v>
      </c>
      <c r="K94" s="87">
        <f t="shared" si="45"/>
        <v>0</v>
      </c>
      <c r="L94" s="87">
        <f t="shared" si="45"/>
        <v>0</v>
      </c>
      <c r="M94" s="87">
        <f t="shared" si="45"/>
        <v>0</v>
      </c>
      <c r="N94" s="87">
        <f t="shared" si="45"/>
        <v>0</v>
      </c>
      <c r="O94" s="88">
        <f t="shared" si="45"/>
        <v>0</v>
      </c>
      <c r="P94" s="88">
        <f>SUM(D94:O94)</f>
        <v>0</v>
      </c>
    </row>
    <row r="95" spans="2:16" ht="15.75" thickBot="1" x14ac:dyDescent="0.3">
      <c r="B95" s="83"/>
      <c r="C95" s="89" t="s">
        <v>35</v>
      </c>
      <c r="D95" s="90">
        <f>+D103*D$4*30</f>
        <v>0</v>
      </c>
      <c r="E95" s="90">
        <f t="shared" ref="E95:O95" si="46">+E103*E$4*30</f>
        <v>0</v>
      </c>
      <c r="F95" s="90">
        <f t="shared" si="46"/>
        <v>0</v>
      </c>
      <c r="G95" s="90">
        <f t="shared" si="46"/>
        <v>0</v>
      </c>
      <c r="H95" s="90">
        <f t="shared" si="46"/>
        <v>0</v>
      </c>
      <c r="I95" s="90">
        <f t="shared" si="46"/>
        <v>0</v>
      </c>
      <c r="J95" s="90">
        <f t="shared" si="46"/>
        <v>0</v>
      </c>
      <c r="K95" s="90">
        <f t="shared" si="46"/>
        <v>0</v>
      </c>
      <c r="L95" s="90">
        <f t="shared" si="46"/>
        <v>0</v>
      </c>
      <c r="M95" s="90">
        <f t="shared" si="46"/>
        <v>0</v>
      </c>
      <c r="N95" s="90">
        <f t="shared" si="46"/>
        <v>0</v>
      </c>
      <c r="O95" s="91">
        <f t="shared" si="46"/>
        <v>0</v>
      </c>
      <c r="P95" s="91">
        <f>SUM(D95:O95)</f>
        <v>0</v>
      </c>
    </row>
    <row r="96" spans="2:16" ht="15.75" thickBot="1" x14ac:dyDescent="0.3">
      <c r="B96" s="83"/>
      <c r="C96" s="78" t="s">
        <v>36</v>
      </c>
      <c r="D96" s="79">
        <f t="shared" ref="D96:O96" si="47">+D$5</f>
        <v>0.25</v>
      </c>
      <c r="E96" s="79">
        <f t="shared" si="47"/>
        <v>0.25</v>
      </c>
      <c r="F96" s="79">
        <f t="shared" si="47"/>
        <v>0.25</v>
      </c>
      <c r="G96" s="79">
        <f t="shared" si="47"/>
        <v>0.25</v>
      </c>
      <c r="H96" s="79">
        <f t="shared" si="47"/>
        <v>0.25</v>
      </c>
      <c r="I96" s="79">
        <f t="shared" si="47"/>
        <v>0.25</v>
      </c>
      <c r="J96" s="79">
        <f t="shared" si="47"/>
        <v>0.25</v>
      </c>
      <c r="K96" s="79">
        <f t="shared" si="47"/>
        <v>0.25</v>
      </c>
      <c r="L96" s="79">
        <f t="shared" si="47"/>
        <v>0.25</v>
      </c>
      <c r="M96" s="79">
        <f t="shared" si="47"/>
        <v>0.25</v>
      </c>
      <c r="N96" s="79">
        <f t="shared" si="47"/>
        <v>0.25</v>
      </c>
      <c r="O96" s="80">
        <f t="shared" si="47"/>
        <v>0.25</v>
      </c>
      <c r="P96" s="80"/>
    </row>
    <row r="97" spans="2:16" ht="15.75" thickBot="1" x14ac:dyDescent="0.3">
      <c r="B97" s="83"/>
      <c r="C97" s="76" t="s">
        <v>14</v>
      </c>
      <c r="D97" s="92">
        <f>+D$3*(1-D96)+D$4*D96</f>
        <v>18.697752065418879</v>
      </c>
      <c r="E97" s="92">
        <f t="shared" ref="E97" si="48">+E$3*(1-E96)+E$4*E96</f>
        <v>19.632639668689826</v>
      </c>
      <c r="F97" s="92">
        <f t="shared" ref="F97" si="49">+F$3*(1-F96)+F$4*F96</f>
        <v>20.614271652124316</v>
      </c>
      <c r="G97" s="92">
        <f t="shared" ref="G97" si="50">+G$3*(1-G96)+G$4*G96</f>
        <v>24.717944963434228</v>
      </c>
      <c r="H97" s="92">
        <f t="shared" ref="H97" si="51">+H$3*(1-H96)+H$4*H96</f>
        <v>26.05691364631199</v>
      </c>
      <c r="I97" s="92">
        <f t="shared" ref="I97" si="52">+I$3*(1-I96)+I$4*I96</f>
        <v>25.606843768296592</v>
      </c>
      <c r="J97" s="92">
        <f t="shared" ref="J97" si="53">+J$3*(1-J96)+J$4*J96</f>
        <v>18.232856760391158</v>
      </c>
      <c r="K97" s="92">
        <f t="shared" ref="K97" si="54">+K$3*(1-K96)+K$4*K96</f>
        <v>23.963884263425388</v>
      </c>
      <c r="L97" s="92">
        <f t="shared" ref="L97" si="55">+L$3*(1-L96)+L$4*L96</f>
        <v>26.305348227975429</v>
      </c>
      <c r="M97" s="92">
        <f t="shared" ref="M97" si="56">+M$3*(1-M96)+M$4*M96</f>
        <v>24.57657900542252</v>
      </c>
      <c r="N97" s="92">
        <f t="shared" ref="N97" si="57">+N$3*(1-N96)+N$4*N96</f>
        <v>22.737299112616817</v>
      </c>
      <c r="O97" s="92">
        <f t="shared" ref="O97" si="58">+O$3*(1-O96)+O$4*O96</f>
        <v>20.719497469529724</v>
      </c>
      <c r="P97" s="93"/>
    </row>
    <row r="98" spans="2:16" x14ac:dyDescent="0.25">
      <c r="B98" s="83"/>
      <c r="C98" s="76" t="s">
        <v>16</v>
      </c>
      <c r="D98" s="92">
        <f t="shared" ref="D98:O98" si="59">+D96*D100+(1-D96)*D99</f>
        <v>0</v>
      </c>
      <c r="E98" s="92">
        <f t="shared" si="59"/>
        <v>0</v>
      </c>
      <c r="F98" s="92">
        <f t="shared" si="59"/>
        <v>0</v>
      </c>
      <c r="G98" s="92">
        <f t="shared" si="59"/>
        <v>0</v>
      </c>
      <c r="H98" s="92">
        <f t="shared" si="59"/>
        <v>0</v>
      </c>
      <c r="I98" s="92">
        <f t="shared" si="59"/>
        <v>0</v>
      </c>
      <c r="J98" s="92">
        <f t="shared" si="59"/>
        <v>0</v>
      </c>
      <c r="K98" s="92">
        <f t="shared" si="59"/>
        <v>0</v>
      </c>
      <c r="L98" s="92">
        <f t="shared" si="59"/>
        <v>0</v>
      </c>
      <c r="M98" s="92">
        <f t="shared" si="59"/>
        <v>0</v>
      </c>
      <c r="N98" s="92">
        <f t="shared" si="59"/>
        <v>0</v>
      </c>
      <c r="O98" s="93">
        <f t="shared" si="59"/>
        <v>0</v>
      </c>
      <c r="P98" s="93"/>
    </row>
    <row r="99" spans="2:16" x14ac:dyDescent="0.25">
      <c r="B99" s="83"/>
      <c r="C99" s="77" t="s">
        <v>15</v>
      </c>
      <c r="D99" s="94">
        <f>+D$3*D111</f>
        <v>0</v>
      </c>
      <c r="E99" s="94">
        <f t="shared" ref="E99:O99" si="60">+E$3*E111</f>
        <v>0</v>
      </c>
      <c r="F99" s="94">
        <f t="shared" si="60"/>
        <v>0</v>
      </c>
      <c r="G99" s="94">
        <f t="shared" si="60"/>
        <v>0</v>
      </c>
      <c r="H99" s="94">
        <f t="shared" si="60"/>
        <v>0</v>
      </c>
      <c r="I99" s="94">
        <f t="shared" si="60"/>
        <v>0</v>
      </c>
      <c r="J99" s="94">
        <f t="shared" si="60"/>
        <v>0</v>
      </c>
      <c r="K99" s="94">
        <f t="shared" si="60"/>
        <v>0</v>
      </c>
      <c r="L99" s="94">
        <f t="shared" si="60"/>
        <v>0</v>
      </c>
      <c r="M99" s="94">
        <f t="shared" si="60"/>
        <v>0</v>
      </c>
      <c r="N99" s="94">
        <f t="shared" si="60"/>
        <v>0</v>
      </c>
      <c r="O99" s="95">
        <f t="shared" si="60"/>
        <v>0</v>
      </c>
      <c r="P99" s="95"/>
    </row>
    <row r="100" spans="2:16" ht="15.75" thickBot="1" x14ac:dyDescent="0.3">
      <c r="B100" s="83"/>
      <c r="C100" s="96" t="s">
        <v>37</v>
      </c>
      <c r="D100" s="97">
        <f>+D$4*D111</f>
        <v>0</v>
      </c>
      <c r="E100" s="97">
        <f t="shared" ref="E100:O100" si="61">+E$4*E111</f>
        <v>0</v>
      </c>
      <c r="F100" s="97">
        <f t="shared" si="61"/>
        <v>0</v>
      </c>
      <c r="G100" s="97">
        <f t="shared" si="61"/>
        <v>0</v>
      </c>
      <c r="H100" s="97">
        <f t="shared" si="61"/>
        <v>0</v>
      </c>
      <c r="I100" s="97">
        <f t="shared" si="61"/>
        <v>0</v>
      </c>
      <c r="J100" s="97">
        <f t="shared" si="61"/>
        <v>0</v>
      </c>
      <c r="K100" s="97">
        <f t="shared" si="61"/>
        <v>0</v>
      </c>
      <c r="L100" s="97">
        <f t="shared" si="61"/>
        <v>0</v>
      </c>
      <c r="M100" s="97">
        <f t="shared" si="61"/>
        <v>0</v>
      </c>
      <c r="N100" s="97">
        <f t="shared" si="61"/>
        <v>0</v>
      </c>
      <c r="O100" s="98">
        <f t="shared" si="61"/>
        <v>0</v>
      </c>
      <c r="P100" s="98"/>
    </row>
    <row r="101" spans="2:16" x14ac:dyDescent="0.25">
      <c r="B101" s="83"/>
      <c r="C101" s="99" t="s">
        <v>9</v>
      </c>
      <c r="D101" s="100">
        <f t="shared" ref="D101:O101" si="62">+D93/D97/30</f>
        <v>0</v>
      </c>
      <c r="E101" s="100">
        <f t="shared" si="62"/>
        <v>0</v>
      </c>
      <c r="F101" s="100">
        <f t="shared" si="62"/>
        <v>0</v>
      </c>
      <c r="G101" s="100">
        <f t="shared" si="62"/>
        <v>0</v>
      </c>
      <c r="H101" s="100">
        <f t="shared" si="62"/>
        <v>0</v>
      </c>
      <c r="I101" s="100">
        <f t="shared" si="62"/>
        <v>0</v>
      </c>
      <c r="J101" s="100">
        <f t="shared" si="62"/>
        <v>0</v>
      </c>
      <c r="K101" s="100">
        <f t="shared" si="62"/>
        <v>0</v>
      </c>
      <c r="L101" s="100">
        <f t="shared" si="62"/>
        <v>0</v>
      </c>
      <c r="M101" s="100">
        <f t="shared" si="62"/>
        <v>0</v>
      </c>
      <c r="N101" s="100">
        <f t="shared" si="62"/>
        <v>0</v>
      </c>
      <c r="O101" s="101">
        <f t="shared" si="62"/>
        <v>0</v>
      </c>
      <c r="P101" s="101">
        <f t="shared" ref="P101:P110" si="63">SUM(D101:O101)</f>
        <v>0</v>
      </c>
    </row>
    <row r="102" spans="2:16" x14ac:dyDescent="0.25">
      <c r="B102" s="83"/>
      <c r="C102" s="77" t="s">
        <v>10</v>
      </c>
      <c r="D102" s="87">
        <f t="shared" ref="D102:O102" si="64">+D101*(1-D96)</f>
        <v>0</v>
      </c>
      <c r="E102" s="87">
        <f t="shared" si="64"/>
        <v>0</v>
      </c>
      <c r="F102" s="87">
        <f t="shared" si="64"/>
        <v>0</v>
      </c>
      <c r="G102" s="87">
        <f t="shared" si="64"/>
        <v>0</v>
      </c>
      <c r="H102" s="87">
        <f t="shared" si="64"/>
        <v>0</v>
      </c>
      <c r="I102" s="87">
        <f t="shared" si="64"/>
        <v>0</v>
      </c>
      <c r="J102" s="87">
        <f t="shared" si="64"/>
        <v>0</v>
      </c>
      <c r="K102" s="87">
        <f t="shared" si="64"/>
        <v>0</v>
      </c>
      <c r="L102" s="87">
        <f t="shared" si="64"/>
        <v>0</v>
      </c>
      <c r="M102" s="87">
        <f t="shared" si="64"/>
        <v>0</v>
      </c>
      <c r="N102" s="87">
        <f t="shared" si="64"/>
        <v>0</v>
      </c>
      <c r="O102" s="88">
        <f t="shared" si="64"/>
        <v>0</v>
      </c>
      <c r="P102" s="88">
        <f t="shared" si="63"/>
        <v>0</v>
      </c>
    </row>
    <row r="103" spans="2:16" ht="15.75" thickBot="1" x14ac:dyDescent="0.3">
      <c r="B103" s="83"/>
      <c r="C103" s="96" t="s">
        <v>38</v>
      </c>
      <c r="D103" s="90">
        <f>+D101-D102</f>
        <v>0</v>
      </c>
      <c r="E103" s="90">
        <f t="shared" ref="E103:G103" si="65">+E101-E102</f>
        <v>0</v>
      </c>
      <c r="F103" s="90">
        <f t="shared" si="65"/>
        <v>0</v>
      </c>
      <c r="G103" s="90">
        <f t="shared" si="65"/>
        <v>0</v>
      </c>
      <c r="H103" s="90">
        <f>+H101-H102</f>
        <v>0</v>
      </c>
      <c r="I103" s="90">
        <f t="shared" ref="I103:O103" si="66">+I101-I102</f>
        <v>0</v>
      </c>
      <c r="J103" s="90">
        <f t="shared" si="66"/>
        <v>0</v>
      </c>
      <c r="K103" s="90">
        <f t="shared" si="66"/>
        <v>0</v>
      </c>
      <c r="L103" s="90">
        <f t="shared" si="66"/>
        <v>0</v>
      </c>
      <c r="M103" s="90">
        <f t="shared" si="66"/>
        <v>0</v>
      </c>
      <c r="N103" s="90">
        <f t="shared" si="66"/>
        <v>0</v>
      </c>
      <c r="O103" s="91">
        <f t="shared" si="66"/>
        <v>0</v>
      </c>
      <c r="P103" s="91">
        <f t="shared" si="63"/>
        <v>0</v>
      </c>
    </row>
    <row r="104" spans="2:16" x14ac:dyDescent="0.25">
      <c r="B104" s="83"/>
      <c r="C104" s="99" t="s">
        <v>11</v>
      </c>
      <c r="D104" s="100" t="e">
        <f t="shared" ref="D104:O104" si="67">+D93/D98/30</f>
        <v>#DIV/0!</v>
      </c>
      <c r="E104" s="100" t="e">
        <f t="shared" si="67"/>
        <v>#DIV/0!</v>
      </c>
      <c r="F104" s="100" t="e">
        <f t="shared" si="67"/>
        <v>#DIV/0!</v>
      </c>
      <c r="G104" s="100" t="e">
        <f t="shared" si="67"/>
        <v>#DIV/0!</v>
      </c>
      <c r="H104" s="100" t="e">
        <f t="shared" si="67"/>
        <v>#DIV/0!</v>
      </c>
      <c r="I104" s="100" t="e">
        <f t="shared" si="67"/>
        <v>#DIV/0!</v>
      </c>
      <c r="J104" s="100" t="e">
        <f t="shared" si="67"/>
        <v>#DIV/0!</v>
      </c>
      <c r="K104" s="100" t="e">
        <f t="shared" si="67"/>
        <v>#DIV/0!</v>
      </c>
      <c r="L104" s="100" t="e">
        <f t="shared" si="67"/>
        <v>#DIV/0!</v>
      </c>
      <c r="M104" s="100" t="e">
        <f t="shared" si="67"/>
        <v>#DIV/0!</v>
      </c>
      <c r="N104" s="100" t="e">
        <f t="shared" si="67"/>
        <v>#DIV/0!</v>
      </c>
      <c r="O104" s="101" t="e">
        <f t="shared" si="67"/>
        <v>#DIV/0!</v>
      </c>
      <c r="P104" s="101" t="e">
        <f t="shared" si="63"/>
        <v>#DIV/0!</v>
      </c>
    </row>
    <row r="105" spans="2:16" x14ac:dyDescent="0.25">
      <c r="B105" s="83"/>
      <c r="C105" s="77" t="s">
        <v>12</v>
      </c>
      <c r="D105" s="87" t="e">
        <f t="shared" ref="D105:O105" si="68">+D94/D99/30</f>
        <v>#DIV/0!</v>
      </c>
      <c r="E105" s="87" t="e">
        <f t="shared" si="68"/>
        <v>#DIV/0!</v>
      </c>
      <c r="F105" s="87" t="e">
        <f t="shared" si="68"/>
        <v>#DIV/0!</v>
      </c>
      <c r="G105" s="87" t="e">
        <f t="shared" si="68"/>
        <v>#DIV/0!</v>
      </c>
      <c r="H105" s="87" t="e">
        <f t="shared" si="68"/>
        <v>#DIV/0!</v>
      </c>
      <c r="I105" s="87" t="e">
        <f t="shared" si="68"/>
        <v>#DIV/0!</v>
      </c>
      <c r="J105" s="87" t="e">
        <f t="shared" si="68"/>
        <v>#DIV/0!</v>
      </c>
      <c r="K105" s="87" t="e">
        <f t="shared" si="68"/>
        <v>#DIV/0!</v>
      </c>
      <c r="L105" s="87" t="e">
        <f t="shared" si="68"/>
        <v>#DIV/0!</v>
      </c>
      <c r="M105" s="87" t="e">
        <f t="shared" si="68"/>
        <v>#DIV/0!</v>
      </c>
      <c r="N105" s="87" t="e">
        <f t="shared" si="68"/>
        <v>#DIV/0!</v>
      </c>
      <c r="O105" s="88" t="e">
        <f t="shared" si="68"/>
        <v>#DIV/0!</v>
      </c>
      <c r="P105" s="88" t="e">
        <f t="shared" si="63"/>
        <v>#DIV/0!</v>
      </c>
    </row>
    <row r="106" spans="2:16" ht="15.75" thickBot="1" x14ac:dyDescent="0.3">
      <c r="B106" s="83"/>
      <c r="C106" s="96" t="s">
        <v>39</v>
      </c>
      <c r="D106" s="90" t="e">
        <f t="shared" ref="D106:O106" si="69">+D95/D100/30</f>
        <v>#DIV/0!</v>
      </c>
      <c r="E106" s="90" t="e">
        <f t="shared" si="69"/>
        <v>#DIV/0!</v>
      </c>
      <c r="F106" s="90" t="e">
        <f t="shared" si="69"/>
        <v>#DIV/0!</v>
      </c>
      <c r="G106" s="90" t="e">
        <f t="shared" si="69"/>
        <v>#DIV/0!</v>
      </c>
      <c r="H106" s="90" t="e">
        <f t="shared" si="69"/>
        <v>#DIV/0!</v>
      </c>
      <c r="I106" s="90" t="e">
        <f t="shared" si="69"/>
        <v>#DIV/0!</v>
      </c>
      <c r="J106" s="90" t="e">
        <f t="shared" si="69"/>
        <v>#DIV/0!</v>
      </c>
      <c r="K106" s="90" t="e">
        <f t="shared" si="69"/>
        <v>#DIV/0!</v>
      </c>
      <c r="L106" s="90" t="e">
        <f t="shared" si="69"/>
        <v>#DIV/0!</v>
      </c>
      <c r="M106" s="90" t="e">
        <f t="shared" si="69"/>
        <v>#DIV/0!</v>
      </c>
      <c r="N106" s="90" t="e">
        <f t="shared" si="69"/>
        <v>#DIV/0!</v>
      </c>
      <c r="O106" s="91" t="e">
        <f t="shared" si="69"/>
        <v>#DIV/0!</v>
      </c>
      <c r="P106" s="91" t="e">
        <f t="shared" si="63"/>
        <v>#DIV/0!</v>
      </c>
    </row>
    <row r="107" spans="2:16" ht="15.75" thickBot="1" x14ac:dyDescent="0.3">
      <c r="B107" s="83"/>
      <c r="C107" s="102" t="s">
        <v>13</v>
      </c>
      <c r="D107" s="72">
        <v>25</v>
      </c>
      <c r="E107" s="72">
        <v>25</v>
      </c>
      <c r="F107" s="72">
        <v>25</v>
      </c>
      <c r="G107" s="72">
        <v>25</v>
      </c>
      <c r="H107" s="72">
        <v>25</v>
      </c>
      <c r="I107" s="72">
        <v>25</v>
      </c>
      <c r="J107" s="72">
        <v>25</v>
      </c>
      <c r="K107" s="72">
        <v>25</v>
      </c>
      <c r="L107" s="72">
        <v>25</v>
      </c>
      <c r="M107" s="72">
        <v>25</v>
      </c>
      <c r="N107" s="72">
        <v>25</v>
      </c>
      <c r="O107" s="73">
        <v>25</v>
      </c>
      <c r="P107" s="103"/>
    </row>
    <row r="108" spans="2:16" x14ac:dyDescent="0.25">
      <c r="B108" s="83"/>
      <c r="C108" s="99" t="s">
        <v>4</v>
      </c>
      <c r="D108" s="100" t="e">
        <f>+D104/D107*30</f>
        <v>#DIV/0!</v>
      </c>
      <c r="E108" s="100" t="e">
        <f t="shared" ref="E108" si="70">+E104/E107*30</f>
        <v>#DIV/0!</v>
      </c>
      <c r="F108" s="100" t="e">
        <f t="shared" ref="F108" si="71">+F104/F107*30</f>
        <v>#DIV/0!</v>
      </c>
      <c r="G108" s="100" t="e">
        <f t="shared" ref="G108" si="72">+G104/G107*30</f>
        <v>#DIV/0!</v>
      </c>
      <c r="H108" s="100" t="e">
        <f t="shared" ref="H108" si="73">+H104/H107*30</f>
        <v>#DIV/0!</v>
      </c>
      <c r="I108" s="100" t="e">
        <f t="shared" ref="I108" si="74">+I104/I107*30</f>
        <v>#DIV/0!</v>
      </c>
      <c r="J108" s="100" t="e">
        <f t="shared" ref="J108" si="75">+J104/J107*30</f>
        <v>#DIV/0!</v>
      </c>
      <c r="K108" s="100" t="e">
        <f t="shared" ref="K108" si="76">+K104/K107*30</f>
        <v>#DIV/0!</v>
      </c>
      <c r="L108" s="100" t="e">
        <f t="shared" ref="L108" si="77">+L104/L107*30</f>
        <v>#DIV/0!</v>
      </c>
      <c r="M108" s="100" t="e">
        <f t="shared" ref="M108" si="78">+M104/M107*30</f>
        <v>#DIV/0!</v>
      </c>
      <c r="N108" s="100" t="e">
        <f t="shared" ref="N108" si="79">+N104/N107*30</f>
        <v>#DIV/0!</v>
      </c>
      <c r="O108" s="101" t="e">
        <f t="shared" ref="O108" si="80">+O104/O107*30</f>
        <v>#DIV/0!</v>
      </c>
      <c r="P108" s="101" t="e">
        <f t="shared" si="63"/>
        <v>#DIV/0!</v>
      </c>
    </row>
    <row r="109" spans="2:16" x14ac:dyDescent="0.25">
      <c r="B109" s="83"/>
      <c r="C109" s="77" t="s">
        <v>5</v>
      </c>
      <c r="D109" s="87" t="e">
        <f>+D105/D107*30</f>
        <v>#DIV/0!</v>
      </c>
      <c r="E109" s="87" t="e">
        <f t="shared" ref="E109:O109" si="81">+E105/E107*30</f>
        <v>#DIV/0!</v>
      </c>
      <c r="F109" s="87" t="e">
        <f t="shared" si="81"/>
        <v>#DIV/0!</v>
      </c>
      <c r="G109" s="87" t="e">
        <f t="shared" si="81"/>
        <v>#DIV/0!</v>
      </c>
      <c r="H109" s="87" t="e">
        <f t="shared" si="81"/>
        <v>#DIV/0!</v>
      </c>
      <c r="I109" s="87" t="e">
        <f t="shared" si="81"/>
        <v>#DIV/0!</v>
      </c>
      <c r="J109" s="87" t="e">
        <f t="shared" si="81"/>
        <v>#DIV/0!</v>
      </c>
      <c r="K109" s="87" t="e">
        <f t="shared" si="81"/>
        <v>#DIV/0!</v>
      </c>
      <c r="L109" s="87" t="e">
        <f t="shared" si="81"/>
        <v>#DIV/0!</v>
      </c>
      <c r="M109" s="87" t="e">
        <f t="shared" si="81"/>
        <v>#DIV/0!</v>
      </c>
      <c r="N109" s="87" t="e">
        <f t="shared" si="81"/>
        <v>#DIV/0!</v>
      </c>
      <c r="O109" s="88" t="e">
        <f t="shared" si="81"/>
        <v>#DIV/0!</v>
      </c>
      <c r="P109" s="88" t="e">
        <f t="shared" si="63"/>
        <v>#DIV/0!</v>
      </c>
    </row>
    <row r="110" spans="2:16" ht="15.75" thickBot="1" x14ac:dyDescent="0.3">
      <c r="B110" s="83"/>
      <c r="C110" s="96" t="s">
        <v>40</v>
      </c>
      <c r="D110" s="90" t="e">
        <f>+D106/D107*30</f>
        <v>#DIV/0!</v>
      </c>
      <c r="E110" s="90" t="e">
        <f t="shared" ref="E110:O110" si="82">+E106/E107*30</f>
        <v>#DIV/0!</v>
      </c>
      <c r="F110" s="90" t="e">
        <f t="shared" si="82"/>
        <v>#DIV/0!</v>
      </c>
      <c r="G110" s="90" t="e">
        <f t="shared" si="82"/>
        <v>#DIV/0!</v>
      </c>
      <c r="H110" s="90" t="e">
        <f t="shared" si="82"/>
        <v>#DIV/0!</v>
      </c>
      <c r="I110" s="90" t="e">
        <f t="shared" si="82"/>
        <v>#DIV/0!</v>
      </c>
      <c r="J110" s="90" t="e">
        <f t="shared" si="82"/>
        <v>#DIV/0!</v>
      </c>
      <c r="K110" s="90" t="e">
        <f t="shared" si="82"/>
        <v>#DIV/0!</v>
      </c>
      <c r="L110" s="90" t="e">
        <f t="shared" si="82"/>
        <v>#DIV/0!</v>
      </c>
      <c r="M110" s="90" t="e">
        <f t="shared" si="82"/>
        <v>#DIV/0!</v>
      </c>
      <c r="N110" s="90" t="e">
        <f t="shared" si="82"/>
        <v>#DIV/0!</v>
      </c>
      <c r="O110" s="91" t="e">
        <f t="shared" si="82"/>
        <v>#DIV/0!</v>
      </c>
      <c r="P110" s="91" t="e">
        <f t="shared" si="63"/>
        <v>#DIV/0!</v>
      </c>
    </row>
    <row r="111" spans="2:16" ht="15.75" thickBot="1" x14ac:dyDescent="0.3">
      <c r="B111" s="104"/>
      <c r="C111" s="105" t="s">
        <v>8</v>
      </c>
      <c r="D111" s="106">
        <f>+SUMIF(Conversion!$B$4:$B$28,'Measured TV'!D78,Conversion!C$4:C$28)</f>
        <v>0</v>
      </c>
      <c r="E111" s="106">
        <f>+SUMIF(Conversion!$B$4:$B$28,'Measured TV'!E78,Conversion!D$4:D$28)</f>
        <v>0</v>
      </c>
      <c r="F111" s="106">
        <f>+SUMIF(Conversion!$B$4:$B$28,'Measured TV'!F78,Conversion!E$4:E$28)</f>
        <v>0</v>
      </c>
      <c r="G111" s="106">
        <f>+SUMIF(Conversion!$B$4:$B$28,'Measured TV'!G78,Conversion!F$4:F$28)</f>
        <v>0</v>
      </c>
      <c r="H111" s="106">
        <f>+SUMIF(Conversion!$B$4:$B$28,'Measured TV'!H78,Conversion!G$4:G$28)</f>
        <v>0</v>
      </c>
      <c r="I111" s="106">
        <f>+SUMIF(Conversion!$B$4:$B$28,'Measured TV'!I78,Conversion!H$4:H$28)</f>
        <v>0</v>
      </c>
      <c r="J111" s="106">
        <f>+SUMIF(Conversion!$B$4:$B$28,'Measured TV'!J78,Conversion!I$4:I$28)</f>
        <v>0</v>
      </c>
      <c r="K111" s="106">
        <f>+SUMIF(Conversion!$B$4:$B$28,'Measured TV'!K78,Conversion!J$4:J$28)</f>
        <v>0</v>
      </c>
      <c r="L111" s="106">
        <f>+SUMIF(Conversion!$B$4:$B$28,'Measured TV'!L78,Conversion!K$4:K$28)</f>
        <v>0</v>
      </c>
      <c r="M111" s="106">
        <f>+SUMIF(Conversion!$B$4:$B$28,'Measured TV'!M78,Conversion!L$4:L$28)</f>
        <v>0</v>
      </c>
      <c r="N111" s="106">
        <f>+SUMIF(Conversion!$B$4:$B$28,'Measured TV'!N78,Conversion!M$4:M$28)</f>
        <v>0</v>
      </c>
      <c r="O111" s="107">
        <f>+SUMIF(Conversion!$B$4:$B$28,'Measured TV'!O78,Conversion!N$4:N$28)</f>
        <v>0</v>
      </c>
      <c r="P111" s="107"/>
    </row>
    <row r="112" spans="2:16" ht="15.75" thickBot="1" x14ac:dyDescent="0.3">
      <c r="C112" s="74">
        <v>0</v>
      </c>
      <c r="D112" s="39">
        <v>1</v>
      </c>
      <c r="E112" s="39">
        <v>2</v>
      </c>
      <c r="F112" s="39">
        <v>3</v>
      </c>
      <c r="G112" s="39">
        <v>4</v>
      </c>
      <c r="H112" s="39">
        <v>5</v>
      </c>
      <c r="I112" s="39">
        <v>6</v>
      </c>
      <c r="J112" s="39">
        <v>7</v>
      </c>
      <c r="K112" s="39">
        <v>8</v>
      </c>
      <c r="L112" s="39">
        <v>9</v>
      </c>
      <c r="M112" s="39">
        <v>10</v>
      </c>
      <c r="N112" s="39">
        <v>11</v>
      </c>
      <c r="O112" s="39">
        <v>12</v>
      </c>
    </row>
    <row r="113" spans="2:16" ht="15.75" thickBot="1" x14ac:dyDescent="0.3">
      <c r="B113" s="108" t="e">
        <f>+'Mecra Kırılımı'!#REF!</f>
        <v>#REF!</v>
      </c>
      <c r="C113" s="82" t="s">
        <v>33</v>
      </c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</row>
    <row r="114" spans="2:16" x14ac:dyDescent="0.25">
      <c r="B114" s="109"/>
      <c r="C114" s="189">
        <v>1</v>
      </c>
      <c r="D114" s="187"/>
      <c r="E114" s="187"/>
      <c r="F114" s="187"/>
      <c r="G114" s="187"/>
      <c r="H114" s="187"/>
      <c r="I114" s="187"/>
      <c r="J114" s="187"/>
      <c r="K114" s="187"/>
      <c r="L114" s="187"/>
      <c r="M114" s="187"/>
      <c r="N114" s="187"/>
      <c r="O114" s="187"/>
    </row>
    <row r="115" spans="2:16" x14ac:dyDescent="0.25">
      <c r="B115" s="109"/>
      <c r="C115" s="189">
        <v>2</v>
      </c>
      <c r="D115" s="187"/>
      <c r="E115" s="187"/>
      <c r="F115" s="187"/>
      <c r="G115" s="187"/>
      <c r="H115" s="187"/>
      <c r="I115" s="187"/>
      <c r="J115" s="187"/>
      <c r="K115" s="187"/>
      <c r="L115" s="187"/>
      <c r="M115" s="187"/>
      <c r="N115" s="187"/>
      <c r="O115" s="187"/>
    </row>
    <row r="116" spans="2:16" x14ac:dyDescent="0.25">
      <c r="B116" s="109"/>
      <c r="C116" s="189">
        <v>3</v>
      </c>
      <c r="D116" s="187"/>
      <c r="E116" s="187"/>
      <c r="F116" s="187"/>
      <c r="G116" s="187"/>
      <c r="H116" s="187"/>
      <c r="I116" s="187"/>
      <c r="J116" s="187"/>
      <c r="K116" s="187"/>
      <c r="L116" s="187"/>
      <c r="M116" s="187"/>
      <c r="N116" s="187"/>
      <c r="O116" s="187"/>
    </row>
    <row r="117" spans="2:16" x14ac:dyDescent="0.25">
      <c r="B117" s="109"/>
      <c r="C117" s="189">
        <v>4</v>
      </c>
      <c r="D117" s="187"/>
      <c r="E117" s="187"/>
      <c r="F117" s="187"/>
      <c r="G117" s="187"/>
      <c r="H117" s="187"/>
      <c r="I117" s="187"/>
      <c r="J117" s="187"/>
      <c r="K117" s="187"/>
      <c r="L117" s="187"/>
      <c r="M117" s="187"/>
      <c r="N117" s="187"/>
      <c r="O117" s="187"/>
    </row>
    <row r="118" spans="2:16" x14ac:dyDescent="0.25">
      <c r="B118" s="109"/>
      <c r="C118" s="189">
        <v>5</v>
      </c>
      <c r="D118" s="187"/>
      <c r="E118" s="187"/>
      <c r="F118" s="187"/>
      <c r="G118" s="187"/>
      <c r="H118" s="187"/>
      <c r="I118" s="187"/>
      <c r="J118" s="187"/>
      <c r="K118" s="187"/>
      <c r="L118" s="187"/>
      <c r="M118" s="187"/>
      <c r="N118" s="187"/>
      <c r="O118" s="187"/>
    </row>
    <row r="119" spans="2:16" x14ac:dyDescent="0.25">
      <c r="B119" s="109"/>
      <c r="C119" s="189">
        <v>6</v>
      </c>
      <c r="D119" s="187"/>
      <c r="E119" s="187"/>
      <c r="F119" s="187"/>
      <c r="G119" s="187"/>
      <c r="H119" s="187"/>
      <c r="I119" s="187"/>
      <c r="J119" s="187"/>
      <c r="K119" s="187"/>
      <c r="L119" s="187"/>
      <c r="M119" s="187"/>
      <c r="N119" s="187"/>
      <c r="O119" s="187"/>
    </row>
    <row r="120" spans="2:16" x14ac:dyDescent="0.25">
      <c r="B120" s="109"/>
      <c r="C120" s="189">
        <v>7</v>
      </c>
      <c r="D120" s="187"/>
      <c r="E120" s="187"/>
      <c r="F120" s="187"/>
      <c r="G120" s="187"/>
      <c r="H120" s="187"/>
      <c r="I120" s="187"/>
      <c r="J120" s="187"/>
      <c r="K120" s="187"/>
      <c r="L120" s="187"/>
      <c r="M120" s="187"/>
      <c r="N120" s="187"/>
      <c r="O120" s="187"/>
    </row>
    <row r="121" spans="2:16" x14ac:dyDescent="0.25">
      <c r="B121" s="109"/>
      <c r="C121" s="189">
        <v>8</v>
      </c>
      <c r="D121" s="187"/>
      <c r="E121" s="187"/>
      <c r="F121" s="187"/>
      <c r="G121" s="187"/>
      <c r="H121" s="187"/>
      <c r="I121" s="187"/>
      <c r="J121" s="187"/>
      <c r="K121" s="187"/>
      <c r="L121" s="187"/>
      <c r="M121" s="187"/>
      <c r="N121" s="187"/>
      <c r="O121" s="187"/>
    </row>
    <row r="122" spans="2:16" x14ac:dyDescent="0.25">
      <c r="B122" s="109"/>
      <c r="C122" s="189">
        <v>9</v>
      </c>
      <c r="D122" s="187"/>
      <c r="E122" s="187"/>
      <c r="F122" s="187"/>
      <c r="G122" s="187"/>
      <c r="H122" s="187"/>
      <c r="I122" s="187"/>
      <c r="J122" s="187"/>
      <c r="K122" s="187"/>
      <c r="L122" s="187"/>
      <c r="M122" s="187"/>
      <c r="N122" s="187"/>
      <c r="O122" s="187"/>
    </row>
    <row r="123" spans="2:16" x14ac:dyDescent="0.25">
      <c r="B123" s="109"/>
      <c r="C123" s="189">
        <v>10</v>
      </c>
      <c r="D123" s="187"/>
      <c r="E123" s="187"/>
      <c r="F123" s="187"/>
      <c r="G123" s="187"/>
      <c r="H123" s="187"/>
      <c r="I123" s="187"/>
      <c r="J123" s="187"/>
      <c r="K123" s="187"/>
      <c r="L123" s="187"/>
      <c r="M123" s="187"/>
      <c r="N123" s="187"/>
      <c r="O123" s="187"/>
    </row>
    <row r="124" spans="2:16" x14ac:dyDescent="0.25">
      <c r="B124" s="109"/>
      <c r="C124" s="189">
        <v>11</v>
      </c>
      <c r="D124" s="187"/>
      <c r="E124" s="187"/>
      <c r="F124" s="187"/>
      <c r="G124" s="187"/>
      <c r="H124" s="187"/>
      <c r="I124" s="187"/>
      <c r="J124" s="187"/>
      <c r="K124" s="187"/>
      <c r="L124" s="187"/>
      <c r="M124" s="187"/>
      <c r="N124" s="187"/>
      <c r="O124" s="187"/>
    </row>
    <row r="125" spans="2:16" x14ac:dyDescent="0.25">
      <c r="B125" s="109"/>
      <c r="C125" s="189">
        <v>12</v>
      </c>
      <c r="D125" s="187"/>
      <c r="E125" s="187"/>
      <c r="F125" s="187"/>
      <c r="G125" s="187"/>
      <c r="H125" s="187"/>
      <c r="I125" s="187"/>
      <c r="J125" s="187"/>
      <c r="K125" s="187"/>
      <c r="L125" s="187"/>
      <c r="M125" s="187"/>
      <c r="N125" s="187"/>
      <c r="O125" s="187"/>
    </row>
    <row r="126" spans="2:16" x14ac:dyDescent="0.25">
      <c r="B126" s="109"/>
      <c r="C126" s="189">
        <v>13</v>
      </c>
      <c r="D126" s="187"/>
      <c r="E126" s="187"/>
      <c r="F126" s="187"/>
      <c r="G126" s="187"/>
      <c r="H126" s="187"/>
      <c r="I126" s="187"/>
      <c r="J126" s="187"/>
      <c r="K126" s="187"/>
      <c r="L126" s="187"/>
      <c r="M126" s="187"/>
      <c r="N126" s="187"/>
      <c r="O126" s="187"/>
    </row>
    <row r="127" spans="2:16" ht="15.75" thickBot="1" x14ac:dyDescent="0.3">
      <c r="B127" s="109"/>
      <c r="C127" s="189">
        <v>14</v>
      </c>
      <c r="D127" s="187"/>
      <c r="E127" s="187"/>
      <c r="F127" s="187"/>
      <c r="G127" s="187"/>
      <c r="H127" s="187"/>
      <c r="I127" s="187"/>
      <c r="J127" s="187"/>
      <c r="K127" s="187"/>
      <c r="L127" s="187"/>
      <c r="M127" s="187"/>
      <c r="N127" s="187"/>
      <c r="O127" s="187"/>
    </row>
    <row r="128" spans="2:16" x14ac:dyDescent="0.25">
      <c r="B128" s="109"/>
      <c r="C128" s="84" t="s">
        <v>0</v>
      </c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1"/>
      <c r="P128" s="85">
        <f>SUM(D128:O128)</f>
        <v>0</v>
      </c>
    </row>
    <row r="129" spans="2:16" x14ac:dyDescent="0.25">
      <c r="B129" s="109"/>
      <c r="C129" s="86" t="s">
        <v>1</v>
      </c>
      <c r="D129" s="87">
        <f>+D137*D$3*30</f>
        <v>0</v>
      </c>
      <c r="E129" s="87">
        <f t="shared" ref="E129:O129" si="83">+E137*E$3*30</f>
        <v>0</v>
      </c>
      <c r="F129" s="87">
        <f t="shared" si="83"/>
        <v>0</v>
      </c>
      <c r="G129" s="87">
        <f t="shared" si="83"/>
        <v>0</v>
      </c>
      <c r="H129" s="87">
        <f t="shared" si="83"/>
        <v>0</v>
      </c>
      <c r="I129" s="87">
        <f t="shared" si="83"/>
        <v>0</v>
      </c>
      <c r="J129" s="87">
        <f t="shared" si="83"/>
        <v>0</v>
      </c>
      <c r="K129" s="87">
        <f t="shared" si="83"/>
        <v>0</v>
      </c>
      <c r="L129" s="87">
        <f t="shared" si="83"/>
        <v>0</v>
      </c>
      <c r="M129" s="87">
        <f t="shared" si="83"/>
        <v>0</v>
      </c>
      <c r="N129" s="87">
        <f t="shared" si="83"/>
        <v>0</v>
      </c>
      <c r="O129" s="88">
        <f t="shared" si="83"/>
        <v>0</v>
      </c>
      <c r="P129" s="88">
        <f>SUM(D129:O129)</f>
        <v>0</v>
      </c>
    </row>
    <row r="130" spans="2:16" ht="15.75" thickBot="1" x14ac:dyDescent="0.3">
      <c r="B130" s="109"/>
      <c r="C130" s="89" t="s">
        <v>35</v>
      </c>
      <c r="D130" s="90">
        <f>+D138*D$4*30</f>
        <v>0</v>
      </c>
      <c r="E130" s="90">
        <f t="shared" ref="E130:O130" si="84">+E138*E$4*30</f>
        <v>0</v>
      </c>
      <c r="F130" s="90">
        <f t="shared" si="84"/>
        <v>0</v>
      </c>
      <c r="G130" s="90">
        <f t="shared" si="84"/>
        <v>0</v>
      </c>
      <c r="H130" s="90">
        <f t="shared" si="84"/>
        <v>0</v>
      </c>
      <c r="I130" s="90">
        <f t="shared" si="84"/>
        <v>0</v>
      </c>
      <c r="J130" s="90">
        <f t="shared" si="84"/>
        <v>0</v>
      </c>
      <c r="K130" s="90">
        <f t="shared" si="84"/>
        <v>0</v>
      </c>
      <c r="L130" s="90">
        <f t="shared" si="84"/>
        <v>0</v>
      </c>
      <c r="M130" s="90">
        <f t="shared" si="84"/>
        <v>0</v>
      </c>
      <c r="N130" s="90">
        <f t="shared" si="84"/>
        <v>0</v>
      </c>
      <c r="O130" s="91">
        <f t="shared" si="84"/>
        <v>0</v>
      </c>
      <c r="P130" s="91">
        <f>SUM(D130:O130)</f>
        <v>0</v>
      </c>
    </row>
    <row r="131" spans="2:16" ht="15.75" thickBot="1" x14ac:dyDescent="0.3">
      <c r="B131" s="109"/>
      <c r="C131" s="78" t="s">
        <v>36</v>
      </c>
      <c r="D131" s="79">
        <f t="shared" ref="D131:O131" si="85">+D$5</f>
        <v>0.25</v>
      </c>
      <c r="E131" s="79">
        <f t="shared" si="85"/>
        <v>0.25</v>
      </c>
      <c r="F131" s="79">
        <f t="shared" si="85"/>
        <v>0.25</v>
      </c>
      <c r="G131" s="79">
        <f t="shared" si="85"/>
        <v>0.25</v>
      </c>
      <c r="H131" s="79">
        <f t="shared" si="85"/>
        <v>0.25</v>
      </c>
      <c r="I131" s="79">
        <f t="shared" si="85"/>
        <v>0.25</v>
      </c>
      <c r="J131" s="79">
        <f t="shared" si="85"/>
        <v>0.25</v>
      </c>
      <c r="K131" s="79">
        <f t="shared" si="85"/>
        <v>0.25</v>
      </c>
      <c r="L131" s="79">
        <f t="shared" si="85"/>
        <v>0.25</v>
      </c>
      <c r="M131" s="79">
        <f t="shared" si="85"/>
        <v>0.25</v>
      </c>
      <c r="N131" s="79">
        <f t="shared" si="85"/>
        <v>0.25</v>
      </c>
      <c r="O131" s="80">
        <f t="shared" si="85"/>
        <v>0.25</v>
      </c>
      <c r="P131" s="80"/>
    </row>
    <row r="132" spans="2:16" ht="15.75" thickBot="1" x14ac:dyDescent="0.3">
      <c r="B132" s="109"/>
      <c r="C132" s="76" t="s">
        <v>14</v>
      </c>
      <c r="D132" s="92">
        <f>+D$3*(1-D131)+D$4*D131</f>
        <v>18.697752065418879</v>
      </c>
      <c r="E132" s="92">
        <f t="shared" ref="E132" si="86">+E$3*(1-E131)+E$4*E131</f>
        <v>19.632639668689826</v>
      </c>
      <c r="F132" s="92">
        <f t="shared" ref="F132" si="87">+F$3*(1-F131)+F$4*F131</f>
        <v>20.614271652124316</v>
      </c>
      <c r="G132" s="92">
        <f t="shared" ref="G132" si="88">+G$3*(1-G131)+G$4*G131</f>
        <v>24.717944963434228</v>
      </c>
      <c r="H132" s="92">
        <f t="shared" ref="H132" si="89">+H$3*(1-H131)+H$4*H131</f>
        <v>26.05691364631199</v>
      </c>
      <c r="I132" s="92">
        <f t="shared" ref="I132" si="90">+I$3*(1-I131)+I$4*I131</f>
        <v>25.606843768296592</v>
      </c>
      <c r="J132" s="92">
        <f t="shared" ref="J132" si="91">+J$3*(1-J131)+J$4*J131</f>
        <v>18.232856760391158</v>
      </c>
      <c r="K132" s="92">
        <f t="shared" ref="K132" si="92">+K$3*(1-K131)+K$4*K131</f>
        <v>23.963884263425388</v>
      </c>
      <c r="L132" s="92">
        <f t="shared" ref="L132" si="93">+L$3*(1-L131)+L$4*L131</f>
        <v>26.305348227975429</v>
      </c>
      <c r="M132" s="92">
        <f t="shared" ref="M132" si="94">+M$3*(1-M131)+M$4*M131</f>
        <v>24.57657900542252</v>
      </c>
      <c r="N132" s="92">
        <f t="shared" ref="N132" si="95">+N$3*(1-N131)+N$4*N131</f>
        <v>22.737299112616817</v>
      </c>
      <c r="O132" s="92">
        <f t="shared" ref="O132" si="96">+O$3*(1-O131)+O$4*O131</f>
        <v>20.719497469529724</v>
      </c>
      <c r="P132" s="93"/>
    </row>
    <row r="133" spans="2:16" x14ac:dyDescent="0.25">
      <c r="B133" s="109"/>
      <c r="C133" s="76" t="s">
        <v>16</v>
      </c>
      <c r="D133" s="92">
        <f t="shared" ref="D133:O133" si="97">+D131*D135+(1-D131)*D134</f>
        <v>0</v>
      </c>
      <c r="E133" s="92">
        <f t="shared" si="97"/>
        <v>0</v>
      </c>
      <c r="F133" s="92">
        <f t="shared" si="97"/>
        <v>0</v>
      </c>
      <c r="G133" s="92">
        <f t="shared" si="97"/>
        <v>0</v>
      </c>
      <c r="H133" s="92">
        <f t="shared" si="97"/>
        <v>0</v>
      </c>
      <c r="I133" s="92">
        <f t="shared" si="97"/>
        <v>0</v>
      </c>
      <c r="J133" s="92">
        <f t="shared" si="97"/>
        <v>0</v>
      </c>
      <c r="K133" s="92">
        <f t="shared" si="97"/>
        <v>0</v>
      </c>
      <c r="L133" s="92">
        <f t="shared" si="97"/>
        <v>0</v>
      </c>
      <c r="M133" s="92">
        <f t="shared" si="97"/>
        <v>0</v>
      </c>
      <c r="N133" s="92">
        <f t="shared" si="97"/>
        <v>0</v>
      </c>
      <c r="O133" s="93">
        <f t="shared" si="97"/>
        <v>0</v>
      </c>
      <c r="P133" s="93"/>
    </row>
    <row r="134" spans="2:16" x14ac:dyDescent="0.25">
      <c r="B134" s="109"/>
      <c r="C134" s="77" t="s">
        <v>15</v>
      </c>
      <c r="D134" s="94">
        <f>+D$3*D146</f>
        <v>0</v>
      </c>
      <c r="E134" s="94">
        <f t="shared" ref="E134:O134" si="98">+E$3*E146</f>
        <v>0</v>
      </c>
      <c r="F134" s="94">
        <f t="shared" si="98"/>
        <v>0</v>
      </c>
      <c r="G134" s="94">
        <f t="shared" si="98"/>
        <v>0</v>
      </c>
      <c r="H134" s="94">
        <f t="shared" si="98"/>
        <v>0</v>
      </c>
      <c r="I134" s="94">
        <f t="shared" si="98"/>
        <v>0</v>
      </c>
      <c r="J134" s="94">
        <f t="shared" si="98"/>
        <v>0</v>
      </c>
      <c r="K134" s="94">
        <f t="shared" si="98"/>
        <v>0</v>
      </c>
      <c r="L134" s="94">
        <f t="shared" si="98"/>
        <v>0</v>
      </c>
      <c r="M134" s="94">
        <f t="shared" si="98"/>
        <v>0</v>
      </c>
      <c r="N134" s="94">
        <f t="shared" si="98"/>
        <v>0</v>
      </c>
      <c r="O134" s="95">
        <f t="shared" si="98"/>
        <v>0</v>
      </c>
      <c r="P134" s="95"/>
    </row>
    <row r="135" spans="2:16" ht="15.75" thickBot="1" x14ac:dyDescent="0.3">
      <c r="B135" s="109"/>
      <c r="C135" s="96" t="s">
        <v>37</v>
      </c>
      <c r="D135" s="97">
        <f>+D$4*D146</f>
        <v>0</v>
      </c>
      <c r="E135" s="97">
        <f t="shared" ref="E135:O135" si="99">+E$4*E146</f>
        <v>0</v>
      </c>
      <c r="F135" s="97">
        <f t="shared" si="99"/>
        <v>0</v>
      </c>
      <c r="G135" s="97">
        <f t="shared" si="99"/>
        <v>0</v>
      </c>
      <c r="H135" s="97">
        <f t="shared" si="99"/>
        <v>0</v>
      </c>
      <c r="I135" s="97">
        <f t="shared" si="99"/>
        <v>0</v>
      </c>
      <c r="J135" s="97">
        <f t="shared" si="99"/>
        <v>0</v>
      </c>
      <c r="K135" s="97">
        <f t="shared" si="99"/>
        <v>0</v>
      </c>
      <c r="L135" s="97">
        <f t="shared" si="99"/>
        <v>0</v>
      </c>
      <c r="M135" s="97">
        <f t="shared" si="99"/>
        <v>0</v>
      </c>
      <c r="N135" s="97">
        <f t="shared" si="99"/>
        <v>0</v>
      </c>
      <c r="O135" s="98">
        <f t="shared" si="99"/>
        <v>0</v>
      </c>
      <c r="P135" s="98"/>
    </row>
    <row r="136" spans="2:16" x14ac:dyDescent="0.25">
      <c r="B136" s="109"/>
      <c r="C136" s="99" t="s">
        <v>9</v>
      </c>
      <c r="D136" s="100">
        <f t="shared" ref="D136:O136" si="100">+D128/D132/30</f>
        <v>0</v>
      </c>
      <c r="E136" s="100">
        <f t="shared" si="100"/>
        <v>0</v>
      </c>
      <c r="F136" s="100">
        <f t="shared" si="100"/>
        <v>0</v>
      </c>
      <c r="G136" s="100">
        <f t="shared" si="100"/>
        <v>0</v>
      </c>
      <c r="H136" s="100">
        <f t="shared" si="100"/>
        <v>0</v>
      </c>
      <c r="I136" s="100">
        <f t="shared" si="100"/>
        <v>0</v>
      </c>
      <c r="J136" s="100">
        <f t="shared" si="100"/>
        <v>0</v>
      </c>
      <c r="K136" s="100">
        <f t="shared" si="100"/>
        <v>0</v>
      </c>
      <c r="L136" s="100">
        <f t="shared" si="100"/>
        <v>0</v>
      </c>
      <c r="M136" s="100">
        <f t="shared" si="100"/>
        <v>0</v>
      </c>
      <c r="N136" s="100">
        <f t="shared" si="100"/>
        <v>0</v>
      </c>
      <c r="O136" s="101">
        <f t="shared" si="100"/>
        <v>0</v>
      </c>
      <c r="P136" s="101">
        <f t="shared" ref="P136:P145" si="101">SUM(D136:O136)</f>
        <v>0</v>
      </c>
    </row>
    <row r="137" spans="2:16" x14ac:dyDescent="0.25">
      <c r="B137" s="109"/>
      <c r="C137" s="77" t="s">
        <v>10</v>
      </c>
      <c r="D137" s="87">
        <f t="shared" ref="D137:O137" si="102">+D136*(1-D131)</f>
        <v>0</v>
      </c>
      <c r="E137" s="87">
        <f t="shared" si="102"/>
        <v>0</v>
      </c>
      <c r="F137" s="87">
        <f t="shared" si="102"/>
        <v>0</v>
      </c>
      <c r="G137" s="87">
        <f t="shared" si="102"/>
        <v>0</v>
      </c>
      <c r="H137" s="87">
        <f t="shared" si="102"/>
        <v>0</v>
      </c>
      <c r="I137" s="87">
        <f t="shared" si="102"/>
        <v>0</v>
      </c>
      <c r="J137" s="87">
        <f t="shared" si="102"/>
        <v>0</v>
      </c>
      <c r="K137" s="87">
        <f t="shared" si="102"/>
        <v>0</v>
      </c>
      <c r="L137" s="87">
        <f t="shared" si="102"/>
        <v>0</v>
      </c>
      <c r="M137" s="87">
        <f t="shared" si="102"/>
        <v>0</v>
      </c>
      <c r="N137" s="87">
        <f t="shared" si="102"/>
        <v>0</v>
      </c>
      <c r="O137" s="88">
        <f t="shared" si="102"/>
        <v>0</v>
      </c>
      <c r="P137" s="88">
        <f t="shared" si="101"/>
        <v>0</v>
      </c>
    </row>
    <row r="138" spans="2:16" ht="15.75" thickBot="1" x14ac:dyDescent="0.3">
      <c r="B138" s="109"/>
      <c r="C138" s="96" t="s">
        <v>38</v>
      </c>
      <c r="D138" s="90">
        <f>+D136-D137</f>
        <v>0</v>
      </c>
      <c r="E138" s="90">
        <f t="shared" ref="E138:G138" si="103">+E136-E137</f>
        <v>0</v>
      </c>
      <c r="F138" s="90">
        <f t="shared" si="103"/>
        <v>0</v>
      </c>
      <c r="G138" s="90">
        <f t="shared" si="103"/>
        <v>0</v>
      </c>
      <c r="H138" s="90">
        <f>+H136-H137</f>
        <v>0</v>
      </c>
      <c r="I138" s="90">
        <f t="shared" ref="I138:O138" si="104">+I136-I137</f>
        <v>0</v>
      </c>
      <c r="J138" s="90">
        <f t="shared" si="104"/>
        <v>0</v>
      </c>
      <c r="K138" s="90">
        <f t="shared" si="104"/>
        <v>0</v>
      </c>
      <c r="L138" s="90">
        <f t="shared" si="104"/>
        <v>0</v>
      </c>
      <c r="M138" s="90">
        <f t="shared" si="104"/>
        <v>0</v>
      </c>
      <c r="N138" s="90">
        <f t="shared" si="104"/>
        <v>0</v>
      </c>
      <c r="O138" s="91">
        <f t="shared" si="104"/>
        <v>0</v>
      </c>
      <c r="P138" s="91">
        <f t="shared" si="101"/>
        <v>0</v>
      </c>
    </row>
    <row r="139" spans="2:16" x14ac:dyDescent="0.25">
      <c r="B139" s="109"/>
      <c r="C139" s="99" t="s">
        <v>11</v>
      </c>
      <c r="D139" s="100" t="e">
        <f t="shared" ref="D139:O139" si="105">+D128/D133/30</f>
        <v>#DIV/0!</v>
      </c>
      <c r="E139" s="100" t="e">
        <f t="shared" si="105"/>
        <v>#DIV/0!</v>
      </c>
      <c r="F139" s="100" t="e">
        <f t="shared" si="105"/>
        <v>#DIV/0!</v>
      </c>
      <c r="G139" s="100" t="e">
        <f t="shared" si="105"/>
        <v>#DIV/0!</v>
      </c>
      <c r="H139" s="100" t="e">
        <f t="shared" si="105"/>
        <v>#DIV/0!</v>
      </c>
      <c r="I139" s="100" t="e">
        <f t="shared" si="105"/>
        <v>#DIV/0!</v>
      </c>
      <c r="J139" s="100" t="e">
        <f t="shared" si="105"/>
        <v>#DIV/0!</v>
      </c>
      <c r="K139" s="100" t="e">
        <f t="shared" si="105"/>
        <v>#DIV/0!</v>
      </c>
      <c r="L139" s="100" t="e">
        <f t="shared" si="105"/>
        <v>#DIV/0!</v>
      </c>
      <c r="M139" s="100" t="e">
        <f t="shared" si="105"/>
        <v>#DIV/0!</v>
      </c>
      <c r="N139" s="100" t="e">
        <f t="shared" si="105"/>
        <v>#DIV/0!</v>
      </c>
      <c r="O139" s="101" t="e">
        <f t="shared" si="105"/>
        <v>#DIV/0!</v>
      </c>
      <c r="P139" s="101" t="e">
        <f t="shared" si="101"/>
        <v>#DIV/0!</v>
      </c>
    </row>
    <row r="140" spans="2:16" x14ac:dyDescent="0.25">
      <c r="B140" s="109"/>
      <c r="C140" s="77" t="s">
        <v>12</v>
      </c>
      <c r="D140" s="87" t="e">
        <f t="shared" ref="D140:O140" si="106">+D129/D134/30</f>
        <v>#DIV/0!</v>
      </c>
      <c r="E140" s="87" t="e">
        <f t="shared" si="106"/>
        <v>#DIV/0!</v>
      </c>
      <c r="F140" s="87" t="e">
        <f t="shared" si="106"/>
        <v>#DIV/0!</v>
      </c>
      <c r="G140" s="87" t="e">
        <f t="shared" si="106"/>
        <v>#DIV/0!</v>
      </c>
      <c r="H140" s="87" t="e">
        <f t="shared" si="106"/>
        <v>#DIV/0!</v>
      </c>
      <c r="I140" s="87" t="e">
        <f t="shared" si="106"/>
        <v>#DIV/0!</v>
      </c>
      <c r="J140" s="87" t="e">
        <f t="shared" si="106"/>
        <v>#DIV/0!</v>
      </c>
      <c r="K140" s="87" t="e">
        <f t="shared" si="106"/>
        <v>#DIV/0!</v>
      </c>
      <c r="L140" s="87" t="e">
        <f t="shared" si="106"/>
        <v>#DIV/0!</v>
      </c>
      <c r="M140" s="87" t="e">
        <f t="shared" si="106"/>
        <v>#DIV/0!</v>
      </c>
      <c r="N140" s="87" t="e">
        <f t="shared" si="106"/>
        <v>#DIV/0!</v>
      </c>
      <c r="O140" s="88" t="e">
        <f t="shared" si="106"/>
        <v>#DIV/0!</v>
      </c>
      <c r="P140" s="88" t="e">
        <f t="shared" si="101"/>
        <v>#DIV/0!</v>
      </c>
    </row>
    <row r="141" spans="2:16" ht="15.75" thickBot="1" x14ac:dyDescent="0.3">
      <c r="B141" s="109"/>
      <c r="C141" s="96" t="s">
        <v>39</v>
      </c>
      <c r="D141" s="90" t="e">
        <f t="shared" ref="D141:O141" si="107">+D130/D135/30</f>
        <v>#DIV/0!</v>
      </c>
      <c r="E141" s="90" t="e">
        <f t="shared" si="107"/>
        <v>#DIV/0!</v>
      </c>
      <c r="F141" s="90" t="e">
        <f t="shared" si="107"/>
        <v>#DIV/0!</v>
      </c>
      <c r="G141" s="90" t="e">
        <f t="shared" si="107"/>
        <v>#DIV/0!</v>
      </c>
      <c r="H141" s="90" t="e">
        <f t="shared" si="107"/>
        <v>#DIV/0!</v>
      </c>
      <c r="I141" s="90" t="e">
        <f t="shared" si="107"/>
        <v>#DIV/0!</v>
      </c>
      <c r="J141" s="90" t="e">
        <f t="shared" si="107"/>
        <v>#DIV/0!</v>
      </c>
      <c r="K141" s="90" t="e">
        <f t="shared" si="107"/>
        <v>#DIV/0!</v>
      </c>
      <c r="L141" s="90" t="e">
        <f t="shared" si="107"/>
        <v>#DIV/0!</v>
      </c>
      <c r="M141" s="90" t="e">
        <f t="shared" si="107"/>
        <v>#DIV/0!</v>
      </c>
      <c r="N141" s="90" t="e">
        <f t="shared" si="107"/>
        <v>#DIV/0!</v>
      </c>
      <c r="O141" s="91" t="e">
        <f t="shared" si="107"/>
        <v>#DIV/0!</v>
      </c>
      <c r="P141" s="91" t="e">
        <f t="shared" si="101"/>
        <v>#DIV/0!</v>
      </c>
    </row>
    <row r="142" spans="2:16" ht="15.75" thickBot="1" x14ac:dyDescent="0.3">
      <c r="B142" s="109"/>
      <c r="C142" s="102" t="s">
        <v>13</v>
      </c>
      <c r="D142" s="72">
        <v>25</v>
      </c>
      <c r="E142" s="72">
        <v>25</v>
      </c>
      <c r="F142" s="72">
        <v>25</v>
      </c>
      <c r="G142" s="72">
        <v>25</v>
      </c>
      <c r="H142" s="72">
        <v>25</v>
      </c>
      <c r="I142" s="72">
        <v>25</v>
      </c>
      <c r="J142" s="72">
        <v>25</v>
      </c>
      <c r="K142" s="72">
        <v>25</v>
      </c>
      <c r="L142" s="72">
        <v>25</v>
      </c>
      <c r="M142" s="72">
        <v>25</v>
      </c>
      <c r="N142" s="72">
        <v>25</v>
      </c>
      <c r="O142" s="73">
        <v>25</v>
      </c>
      <c r="P142" s="103"/>
    </row>
    <row r="143" spans="2:16" x14ac:dyDescent="0.25">
      <c r="B143" s="109"/>
      <c r="C143" s="99" t="s">
        <v>4</v>
      </c>
      <c r="D143" s="100" t="e">
        <f>+D139/D142*30</f>
        <v>#DIV/0!</v>
      </c>
      <c r="E143" s="100" t="e">
        <f t="shared" ref="E143" si="108">+E139/E142*30</f>
        <v>#DIV/0!</v>
      </c>
      <c r="F143" s="100" t="e">
        <f t="shared" ref="F143" si="109">+F139/F142*30</f>
        <v>#DIV/0!</v>
      </c>
      <c r="G143" s="100" t="e">
        <f t="shared" ref="G143" si="110">+G139/G142*30</f>
        <v>#DIV/0!</v>
      </c>
      <c r="H143" s="100" t="e">
        <f t="shared" ref="H143" si="111">+H139/H142*30</f>
        <v>#DIV/0!</v>
      </c>
      <c r="I143" s="100" t="e">
        <f t="shared" ref="I143" si="112">+I139/I142*30</f>
        <v>#DIV/0!</v>
      </c>
      <c r="J143" s="100" t="e">
        <f t="shared" ref="J143" si="113">+J139/J142*30</f>
        <v>#DIV/0!</v>
      </c>
      <c r="K143" s="100" t="e">
        <f t="shared" ref="K143" si="114">+K139/K142*30</f>
        <v>#DIV/0!</v>
      </c>
      <c r="L143" s="100" t="e">
        <f t="shared" ref="L143" si="115">+L139/L142*30</f>
        <v>#DIV/0!</v>
      </c>
      <c r="M143" s="100" t="e">
        <f t="shared" ref="M143" si="116">+M139/M142*30</f>
        <v>#DIV/0!</v>
      </c>
      <c r="N143" s="100" t="e">
        <f t="shared" ref="N143" si="117">+N139/N142*30</f>
        <v>#DIV/0!</v>
      </c>
      <c r="O143" s="101" t="e">
        <f t="shared" ref="O143" si="118">+O139/O142*30</f>
        <v>#DIV/0!</v>
      </c>
      <c r="P143" s="101" t="e">
        <f t="shared" si="101"/>
        <v>#DIV/0!</v>
      </c>
    </row>
    <row r="144" spans="2:16" x14ac:dyDescent="0.25">
      <c r="B144" s="109"/>
      <c r="C144" s="77" t="s">
        <v>5</v>
      </c>
      <c r="D144" s="87" t="e">
        <f>+D140/D142*30</f>
        <v>#DIV/0!</v>
      </c>
      <c r="E144" s="87" t="e">
        <f t="shared" ref="E144:O144" si="119">+E140/E142*30</f>
        <v>#DIV/0!</v>
      </c>
      <c r="F144" s="87" t="e">
        <f t="shared" si="119"/>
        <v>#DIV/0!</v>
      </c>
      <c r="G144" s="87" t="e">
        <f t="shared" si="119"/>
        <v>#DIV/0!</v>
      </c>
      <c r="H144" s="87" t="e">
        <f t="shared" si="119"/>
        <v>#DIV/0!</v>
      </c>
      <c r="I144" s="87" t="e">
        <f t="shared" si="119"/>
        <v>#DIV/0!</v>
      </c>
      <c r="J144" s="87" t="e">
        <f t="shared" si="119"/>
        <v>#DIV/0!</v>
      </c>
      <c r="K144" s="87" t="e">
        <f t="shared" si="119"/>
        <v>#DIV/0!</v>
      </c>
      <c r="L144" s="87" t="e">
        <f t="shared" si="119"/>
        <v>#DIV/0!</v>
      </c>
      <c r="M144" s="87" t="e">
        <f t="shared" si="119"/>
        <v>#DIV/0!</v>
      </c>
      <c r="N144" s="87" t="e">
        <f t="shared" si="119"/>
        <v>#DIV/0!</v>
      </c>
      <c r="O144" s="88" t="e">
        <f t="shared" si="119"/>
        <v>#DIV/0!</v>
      </c>
      <c r="P144" s="88" t="e">
        <f t="shared" si="101"/>
        <v>#DIV/0!</v>
      </c>
    </row>
    <row r="145" spans="2:16" ht="15.75" thickBot="1" x14ac:dyDescent="0.3">
      <c r="B145" s="109"/>
      <c r="C145" s="96" t="s">
        <v>40</v>
      </c>
      <c r="D145" s="90" t="e">
        <f>+D141/D142*30</f>
        <v>#DIV/0!</v>
      </c>
      <c r="E145" s="90" t="e">
        <f t="shared" ref="E145:O145" si="120">+E141/E142*30</f>
        <v>#DIV/0!</v>
      </c>
      <c r="F145" s="90" t="e">
        <f t="shared" si="120"/>
        <v>#DIV/0!</v>
      </c>
      <c r="G145" s="90" t="e">
        <f t="shared" si="120"/>
        <v>#DIV/0!</v>
      </c>
      <c r="H145" s="90" t="e">
        <f t="shared" si="120"/>
        <v>#DIV/0!</v>
      </c>
      <c r="I145" s="90" t="e">
        <f t="shared" si="120"/>
        <v>#DIV/0!</v>
      </c>
      <c r="J145" s="90" t="e">
        <f t="shared" si="120"/>
        <v>#DIV/0!</v>
      </c>
      <c r="K145" s="90" t="e">
        <f t="shared" si="120"/>
        <v>#DIV/0!</v>
      </c>
      <c r="L145" s="90" t="e">
        <f t="shared" si="120"/>
        <v>#DIV/0!</v>
      </c>
      <c r="M145" s="90" t="e">
        <f t="shared" si="120"/>
        <v>#DIV/0!</v>
      </c>
      <c r="N145" s="90" t="e">
        <f t="shared" si="120"/>
        <v>#DIV/0!</v>
      </c>
      <c r="O145" s="91" t="e">
        <f t="shared" si="120"/>
        <v>#DIV/0!</v>
      </c>
      <c r="P145" s="91" t="e">
        <f t="shared" si="101"/>
        <v>#DIV/0!</v>
      </c>
    </row>
    <row r="146" spans="2:16" ht="15.75" thickBot="1" x14ac:dyDescent="0.3">
      <c r="B146" s="110"/>
      <c r="C146" s="105" t="s">
        <v>8</v>
      </c>
      <c r="D146" s="106">
        <f>+SUMIF(Conversion!$B$4:$B$28,'Measured TV'!D113,Conversion!C$4:C$28)</f>
        <v>0</v>
      </c>
      <c r="E146" s="106">
        <f>+SUMIF(Conversion!$B$4:$B$28,'Measured TV'!E113,Conversion!D$4:D$28)</f>
        <v>0</v>
      </c>
      <c r="F146" s="106">
        <f>+SUMIF(Conversion!$B$4:$B$28,'Measured TV'!F113,Conversion!E$4:E$28)</f>
        <v>0</v>
      </c>
      <c r="G146" s="106">
        <f>+SUMIF(Conversion!$B$4:$B$28,'Measured TV'!G113,Conversion!F$4:F$28)</f>
        <v>0</v>
      </c>
      <c r="H146" s="106">
        <f>+SUMIF(Conversion!$B$4:$B$28,'Measured TV'!H113,Conversion!G$4:G$28)</f>
        <v>0</v>
      </c>
      <c r="I146" s="106">
        <f>+SUMIF(Conversion!$B$4:$B$28,'Measured TV'!I113,Conversion!H$4:H$28)</f>
        <v>0</v>
      </c>
      <c r="J146" s="106">
        <f>+SUMIF(Conversion!$B$4:$B$28,'Measured TV'!J113,Conversion!I$4:I$28)</f>
        <v>0</v>
      </c>
      <c r="K146" s="106">
        <f>+SUMIF(Conversion!$B$4:$B$28,'Measured TV'!K113,Conversion!J$4:J$28)</f>
        <v>0</v>
      </c>
      <c r="L146" s="106">
        <f>+SUMIF(Conversion!$B$4:$B$28,'Measured TV'!L113,Conversion!K$4:K$28)</f>
        <v>0</v>
      </c>
      <c r="M146" s="106">
        <f>+SUMIF(Conversion!$B$4:$B$28,'Measured TV'!M113,Conversion!L$4:L$28)</f>
        <v>0</v>
      </c>
      <c r="N146" s="106">
        <f>+SUMIF(Conversion!$B$4:$B$28,'Measured TV'!N113,Conversion!M$4:M$28)</f>
        <v>0</v>
      </c>
      <c r="O146" s="107">
        <f>+SUMIF(Conversion!$B$4:$B$28,'Measured TV'!O113,Conversion!N$4:N$28)</f>
        <v>0</v>
      </c>
      <c r="P146" s="107"/>
    </row>
    <row r="147" spans="2:16" ht="13.5" customHeight="1" thickBot="1" x14ac:dyDescent="0.3">
      <c r="C147" s="74">
        <v>0</v>
      </c>
      <c r="D147" s="39">
        <v>1</v>
      </c>
      <c r="E147" s="39">
        <v>2</v>
      </c>
      <c r="F147" s="39">
        <v>3</v>
      </c>
      <c r="G147" s="39">
        <v>4</v>
      </c>
      <c r="H147" s="39">
        <v>5</v>
      </c>
      <c r="I147" s="39">
        <v>6</v>
      </c>
      <c r="J147" s="39">
        <v>7</v>
      </c>
      <c r="K147" s="39">
        <v>8</v>
      </c>
      <c r="L147" s="39">
        <v>9</v>
      </c>
      <c r="M147" s="39">
        <v>10</v>
      </c>
      <c r="N147" s="39">
        <v>11</v>
      </c>
      <c r="O147" s="39">
        <v>12</v>
      </c>
    </row>
    <row r="148" spans="2:16" ht="13.5" customHeight="1" thickBot="1" x14ac:dyDescent="0.3">
      <c r="B148" s="81" t="e">
        <f>+'Mecra Kırılımı'!#REF!</f>
        <v>#REF!</v>
      </c>
      <c r="C148" s="82" t="s">
        <v>33</v>
      </c>
      <c r="D148" s="69" t="s">
        <v>28</v>
      </c>
      <c r="E148" s="69" t="s">
        <v>28</v>
      </c>
      <c r="F148" s="69" t="s">
        <v>28</v>
      </c>
      <c r="G148" s="69" t="s">
        <v>28</v>
      </c>
      <c r="H148" s="69" t="s">
        <v>28</v>
      </c>
      <c r="I148" s="69" t="s">
        <v>28</v>
      </c>
      <c r="J148" s="69" t="s">
        <v>28</v>
      </c>
      <c r="K148" s="69" t="s">
        <v>28</v>
      </c>
      <c r="L148" s="69" t="s">
        <v>28</v>
      </c>
      <c r="M148" s="69" t="s">
        <v>28</v>
      </c>
      <c r="N148" s="69" t="s">
        <v>28</v>
      </c>
      <c r="O148" s="69" t="s">
        <v>28</v>
      </c>
    </row>
    <row r="149" spans="2:16" x14ac:dyDescent="0.25">
      <c r="B149" s="109"/>
      <c r="C149" s="189">
        <v>1</v>
      </c>
      <c r="D149" s="187"/>
      <c r="E149" s="187"/>
      <c r="F149" s="187"/>
      <c r="G149" s="187"/>
      <c r="H149" s="187"/>
      <c r="I149" s="187"/>
      <c r="J149" s="187"/>
      <c r="K149" s="187"/>
      <c r="L149" s="187"/>
      <c r="M149" s="187"/>
      <c r="N149" s="187"/>
      <c r="O149" s="187"/>
    </row>
    <row r="150" spans="2:16" x14ac:dyDescent="0.25">
      <c r="B150" s="109"/>
      <c r="C150" s="189">
        <v>2</v>
      </c>
      <c r="D150" s="187"/>
      <c r="E150" s="187"/>
      <c r="F150" s="187"/>
      <c r="G150" s="187"/>
      <c r="H150" s="187"/>
      <c r="I150" s="187"/>
      <c r="J150" s="187"/>
      <c r="K150" s="187"/>
      <c r="L150" s="187"/>
      <c r="M150" s="187"/>
      <c r="N150" s="187"/>
      <c r="O150" s="187"/>
    </row>
    <row r="151" spans="2:16" x14ac:dyDescent="0.25">
      <c r="B151" s="109"/>
      <c r="C151" s="189">
        <v>3</v>
      </c>
      <c r="D151" s="187"/>
      <c r="E151" s="187"/>
      <c r="F151" s="187"/>
      <c r="G151" s="187"/>
      <c r="H151" s="187"/>
      <c r="I151" s="187"/>
      <c r="J151" s="187"/>
      <c r="K151" s="187"/>
      <c r="L151" s="187"/>
      <c r="M151" s="187"/>
      <c r="N151" s="187"/>
      <c r="O151" s="187"/>
    </row>
    <row r="152" spans="2:16" x14ac:dyDescent="0.25">
      <c r="B152" s="109"/>
      <c r="C152" s="189">
        <v>4</v>
      </c>
      <c r="D152" s="187"/>
      <c r="E152" s="187"/>
      <c r="F152" s="187"/>
      <c r="G152" s="187"/>
      <c r="H152" s="187"/>
      <c r="I152" s="187"/>
      <c r="J152" s="187"/>
      <c r="K152" s="187"/>
      <c r="L152" s="187"/>
      <c r="M152" s="187"/>
      <c r="N152" s="187"/>
      <c r="O152" s="187"/>
    </row>
    <row r="153" spans="2:16" x14ac:dyDescent="0.25">
      <c r="B153" s="109"/>
      <c r="C153" s="189">
        <v>5</v>
      </c>
      <c r="D153" s="187"/>
      <c r="E153" s="187"/>
      <c r="F153" s="187"/>
      <c r="G153" s="187"/>
      <c r="H153" s="187"/>
      <c r="I153" s="187"/>
      <c r="J153" s="187"/>
      <c r="K153" s="187"/>
      <c r="L153" s="187"/>
      <c r="M153" s="187"/>
      <c r="N153" s="187"/>
      <c r="O153" s="187"/>
    </row>
    <row r="154" spans="2:16" x14ac:dyDescent="0.25">
      <c r="B154" s="109"/>
      <c r="C154" s="189">
        <v>6</v>
      </c>
      <c r="D154" s="187"/>
      <c r="E154" s="187"/>
      <c r="F154" s="187"/>
      <c r="G154" s="187"/>
      <c r="H154" s="187"/>
      <c r="I154" s="187"/>
      <c r="J154" s="187"/>
      <c r="K154" s="187"/>
      <c r="L154" s="187"/>
      <c r="M154" s="187"/>
      <c r="N154" s="187"/>
      <c r="O154" s="187"/>
    </row>
    <row r="155" spans="2:16" x14ac:dyDescent="0.25">
      <c r="B155" s="109"/>
      <c r="C155" s="189">
        <v>7</v>
      </c>
      <c r="D155" s="187"/>
      <c r="E155" s="187"/>
      <c r="F155" s="187"/>
      <c r="G155" s="187"/>
      <c r="H155" s="187"/>
      <c r="I155" s="187"/>
      <c r="J155" s="187"/>
      <c r="K155" s="187"/>
      <c r="L155" s="187"/>
      <c r="M155" s="187"/>
      <c r="N155" s="187"/>
      <c r="O155" s="187"/>
    </row>
    <row r="156" spans="2:16" x14ac:dyDescent="0.25">
      <c r="B156" s="109"/>
      <c r="C156" s="189">
        <v>8</v>
      </c>
      <c r="D156" s="187"/>
      <c r="E156" s="187"/>
      <c r="F156" s="187"/>
      <c r="G156" s="187"/>
      <c r="H156" s="187"/>
      <c r="I156" s="187"/>
      <c r="J156" s="187"/>
      <c r="K156" s="187"/>
      <c r="L156" s="187"/>
      <c r="M156" s="187"/>
      <c r="N156" s="187"/>
      <c r="O156" s="187"/>
    </row>
    <row r="157" spans="2:16" x14ac:dyDescent="0.25">
      <c r="B157" s="109"/>
      <c r="C157" s="189">
        <v>9</v>
      </c>
      <c r="D157" s="187"/>
      <c r="E157" s="187"/>
      <c r="F157" s="187"/>
      <c r="G157" s="187"/>
      <c r="H157" s="187"/>
      <c r="I157" s="187"/>
      <c r="J157" s="187"/>
      <c r="K157" s="187"/>
      <c r="L157" s="187"/>
      <c r="M157" s="187"/>
      <c r="N157" s="187"/>
      <c r="O157" s="187"/>
    </row>
    <row r="158" spans="2:16" x14ac:dyDescent="0.25">
      <c r="B158" s="109"/>
      <c r="C158" s="189">
        <v>10</v>
      </c>
      <c r="D158" s="187"/>
      <c r="E158" s="187"/>
      <c r="F158" s="187"/>
      <c r="G158" s="187"/>
      <c r="H158" s="187"/>
      <c r="I158" s="187"/>
      <c r="J158" s="187"/>
      <c r="K158" s="187"/>
      <c r="L158" s="187"/>
      <c r="M158" s="187"/>
      <c r="N158" s="187"/>
      <c r="O158" s="187"/>
    </row>
    <row r="159" spans="2:16" x14ac:dyDescent="0.25">
      <c r="B159" s="109"/>
      <c r="C159" s="189">
        <v>11</v>
      </c>
      <c r="D159" s="187"/>
      <c r="E159" s="187"/>
      <c r="F159" s="187"/>
      <c r="G159" s="187"/>
      <c r="H159" s="187"/>
      <c r="I159" s="187"/>
      <c r="J159" s="187"/>
      <c r="K159" s="187"/>
      <c r="L159" s="187"/>
      <c r="M159" s="187"/>
      <c r="N159" s="187"/>
      <c r="O159" s="187"/>
    </row>
    <row r="160" spans="2:16" x14ac:dyDescent="0.25">
      <c r="B160" s="109"/>
      <c r="C160" s="189">
        <v>12</v>
      </c>
      <c r="D160" s="187"/>
      <c r="E160" s="187"/>
      <c r="F160" s="187"/>
      <c r="G160" s="187"/>
      <c r="H160" s="187"/>
      <c r="I160" s="187"/>
      <c r="J160" s="187"/>
      <c r="K160" s="187"/>
      <c r="L160" s="187"/>
      <c r="M160" s="187"/>
      <c r="N160" s="187"/>
      <c r="O160" s="187"/>
    </row>
    <row r="161" spans="2:16" x14ac:dyDescent="0.25">
      <c r="B161" s="109"/>
      <c r="C161" s="189">
        <v>13</v>
      </c>
      <c r="D161" s="187"/>
      <c r="E161" s="187"/>
      <c r="F161" s="187"/>
      <c r="G161" s="187"/>
      <c r="H161" s="187"/>
      <c r="I161" s="187"/>
      <c r="J161" s="187"/>
      <c r="K161" s="187"/>
      <c r="L161" s="187"/>
      <c r="M161" s="187"/>
      <c r="N161" s="187"/>
      <c r="O161" s="187"/>
    </row>
    <row r="162" spans="2:16" ht="15.75" thickBot="1" x14ac:dyDescent="0.3">
      <c r="B162" s="109"/>
      <c r="C162" s="189">
        <v>14</v>
      </c>
      <c r="D162" s="187"/>
      <c r="E162" s="187"/>
      <c r="F162" s="187"/>
      <c r="G162" s="187"/>
      <c r="H162" s="187"/>
      <c r="I162" s="187"/>
      <c r="J162" s="187"/>
      <c r="K162" s="187"/>
      <c r="L162" s="187"/>
      <c r="M162" s="187"/>
      <c r="N162" s="187"/>
      <c r="O162" s="187"/>
    </row>
    <row r="163" spans="2:16" x14ac:dyDescent="0.25">
      <c r="B163" s="83"/>
      <c r="C163" s="84" t="s">
        <v>0</v>
      </c>
      <c r="D163" s="70">
        <v>193050.72647615802</v>
      </c>
      <c r="E163" s="70">
        <v>303559.27517163398</v>
      </c>
      <c r="F163" s="70">
        <v>196555.48377903138</v>
      </c>
      <c r="G163" s="70"/>
      <c r="H163" s="70"/>
      <c r="I163" s="70"/>
      <c r="J163" s="70">
        <v>297168.77311274502</v>
      </c>
      <c r="K163" s="70"/>
      <c r="L163" s="70">
        <v>397921.43440671806</v>
      </c>
      <c r="M163" s="70">
        <v>0</v>
      </c>
      <c r="N163" s="70">
        <v>0</v>
      </c>
      <c r="O163" s="71">
        <v>0</v>
      </c>
      <c r="P163" s="85">
        <f>SUM(D163:O163)</f>
        <v>1388255.6929462864</v>
      </c>
    </row>
    <row r="164" spans="2:16" x14ac:dyDescent="0.25">
      <c r="B164" s="83"/>
      <c r="C164" s="86" t="s">
        <v>1</v>
      </c>
      <c r="D164" s="87">
        <f>+D172*D$3*30</f>
        <v>132392.09655352996</v>
      </c>
      <c r="E164" s="87">
        <f t="shared" ref="E164:O164" si="121">+E172*E$3*30</f>
        <v>208177.6619121187</v>
      </c>
      <c r="F164" s="87">
        <f t="shared" si="121"/>
        <v>134795.62113853588</v>
      </c>
      <c r="G164" s="87">
        <f t="shared" si="121"/>
        <v>0</v>
      </c>
      <c r="H164" s="87">
        <f t="shared" si="121"/>
        <v>0</v>
      </c>
      <c r="I164" s="87">
        <f t="shared" si="121"/>
        <v>0</v>
      </c>
      <c r="J164" s="87">
        <f t="shared" si="121"/>
        <v>198645.71498851455</v>
      </c>
      <c r="K164" s="87">
        <f t="shared" si="121"/>
        <v>0</v>
      </c>
      <c r="L164" s="87">
        <f t="shared" si="121"/>
        <v>265370.12372145953</v>
      </c>
      <c r="M164" s="87">
        <f t="shared" si="121"/>
        <v>0</v>
      </c>
      <c r="N164" s="87">
        <f t="shared" si="121"/>
        <v>0</v>
      </c>
      <c r="O164" s="88">
        <f t="shared" si="121"/>
        <v>0</v>
      </c>
      <c r="P164" s="88">
        <f>SUM(D164:O164)</f>
        <v>939381.21831415861</v>
      </c>
    </row>
    <row r="165" spans="2:16" ht="15.75" thickBot="1" x14ac:dyDescent="0.3">
      <c r="B165" s="83"/>
      <c r="C165" s="89" t="s">
        <v>35</v>
      </c>
      <c r="D165" s="90">
        <f>+D173*D$4*30</f>
        <v>60658.629922628083</v>
      </c>
      <c r="E165" s="90">
        <f t="shared" ref="E165:O165" si="122">+E173*E$4*30</f>
        <v>95381.613259515245</v>
      </c>
      <c r="F165" s="90">
        <f t="shared" si="122"/>
        <v>61759.862640495507</v>
      </c>
      <c r="G165" s="90">
        <f t="shared" si="122"/>
        <v>0</v>
      </c>
      <c r="H165" s="90">
        <f t="shared" si="122"/>
        <v>0</v>
      </c>
      <c r="I165" s="90">
        <f t="shared" si="122"/>
        <v>0</v>
      </c>
      <c r="J165" s="90">
        <f t="shared" si="122"/>
        <v>98523.058124230432</v>
      </c>
      <c r="K165" s="90">
        <f t="shared" si="122"/>
        <v>0</v>
      </c>
      <c r="L165" s="90">
        <f t="shared" si="122"/>
        <v>132551.31068525853</v>
      </c>
      <c r="M165" s="90">
        <f t="shared" si="122"/>
        <v>0</v>
      </c>
      <c r="N165" s="90">
        <f t="shared" si="122"/>
        <v>0</v>
      </c>
      <c r="O165" s="91">
        <f t="shared" si="122"/>
        <v>0</v>
      </c>
      <c r="P165" s="91">
        <f>SUM(D165:O165)</f>
        <v>448874.47463212779</v>
      </c>
    </row>
    <row r="166" spans="2:16" ht="15.75" thickBot="1" x14ac:dyDescent="0.3">
      <c r="B166" s="83"/>
      <c r="C166" s="78" t="s">
        <v>36</v>
      </c>
      <c r="D166" s="79">
        <f t="shared" ref="D166:O166" si="123">+D$5</f>
        <v>0.25</v>
      </c>
      <c r="E166" s="79">
        <f t="shared" si="123"/>
        <v>0.25</v>
      </c>
      <c r="F166" s="79">
        <f t="shared" si="123"/>
        <v>0.25</v>
      </c>
      <c r="G166" s="79">
        <f t="shared" si="123"/>
        <v>0.25</v>
      </c>
      <c r="H166" s="79">
        <f t="shared" si="123"/>
        <v>0.25</v>
      </c>
      <c r="I166" s="79">
        <f t="shared" si="123"/>
        <v>0.25</v>
      </c>
      <c r="J166" s="79">
        <f t="shared" si="123"/>
        <v>0.25</v>
      </c>
      <c r="K166" s="79">
        <f t="shared" si="123"/>
        <v>0.25</v>
      </c>
      <c r="L166" s="79">
        <f t="shared" si="123"/>
        <v>0.25</v>
      </c>
      <c r="M166" s="79">
        <f t="shared" si="123"/>
        <v>0.25</v>
      </c>
      <c r="N166" s="79">
        <f t="shared" si="123"/>
        <v>0.25</v>
      </c>
      <c r="O166" s="80">
        <f t="shared" si="123"/>
        <v>0.25</v>
      </c>
      <c r="P166" s="80"/>
    </row>
    <row r="167" spans="2:16" ht="15.75" thickBot="1" x14ac:dyDescent="0.3">
      <c r="B167" s="83"/>
      <c r="C167" s="76" t="s">
        <v>14</v>
      </c>
      <c r="D167" s="92">
        <f>+D$3*(1-D166)+D$4*D166</f>
        <v>18.697752065418879</v>
      </c>
      <c r="E167" s="92">
        <f t="shared" ref="E167" si="124">+E$3*(1-E166)+E$4*E166</f>
        <v>19.632639668689826</v>
      </c>
      <c r="F167" s="92">
        <f t="shared" ref="F167" si="125">+F$3*(1-F166)+F$4*F166</f>
        <v>20.614271652124316</v>
      </c>
      <c r="G167" s="92">
        <f t="shared" ref="G167" si="126">+G$3*(1-G166)+G$4*G166</f>
        <v>24.717944963434228</v>
      </c>
      <c r="H167" s="92">
        <f t="shared" ref="H167" si="127">+H$3*(1-H166)+H$4*H166</f>
        <v>26.05691364631199</v>
      </c>
      <c r="I167" s="92">
        <f t="shared" ref="I167" si="128">+I$3*(1-I166)+I$4*I166</f>
        <v>25.606843768296592</v>
      </c>
      <c r="J167" s="92">
        <f t="shared" ref="J167" si="129">+J$3*(1-J166)+J$4*J166</f>
        <v>18.232856760391158</v>
      </c>
      <c r="K167" s="92">
        <f t="shared" ref="K167" si="130">+K$3*(1-K166)+K$4*K166</f>
        <v>23.963884263425388</v>
      </c>
      <c r="L167" s="92">
        <f t="shared" ref="L167" si="131">+L$3*(1-L166)+L$4*L166</f>
        <v>26.305348227975429</v>
      </c>
      <c r="M167" s="92">
        <f t="shared" ref="M167" si="132">+M$3*(1-M166)+M$4*M166</f>
        <v>24.57657900542252</v>
      </c>
      <c r="N167" s="92">
        <f t="shared" ref="N167" si="133">+N$3*(1-N166)+N$4*N166</f>
        <v>22.737299112616817</v>
      </c>
      <c r="O167" s="92">
        <f t="shared" ref="O167" si="134">+O$3*(1-O166)+O$4*O166</f>
        <v>20.719497469529724</v>
      </c>
      <c r="P167" s="93"/>
    </row>
    <row r="168" spans="2:16" x14ac:dyDescent="0.25">
      <c r="B168" s="83"/>
      <c r="C168" s="76" t="s">
        <v>16</v>
      </c>
      <c r="D168" s="92">
        <f t="shared" ref="D168:O168" si="135">+D166*D170+(1-D166)*D169</f>
        <v>21.104638539701867</v>
      </c>
      <c r="E168" s="92">
        <f t="shared" si="135"/>
        <v>22.873927736540463</v>
      </c>
      <c r="F168" s="92">
        <f t="shared" si="135"/>
        <v>24.017624123367487</v>
      </c>
      <c r="G168" s="92">
        <f t="shared" si="135"/>
        <v>28.778557015907847</v>
      </c>
      <c r="H168" s="92">
        <f t="shared" si="135"/>
        <v>30.337488660092518</v>
      </c>
      <c r="I168" s="92">
        <f t="shared" si="135"/>
        <v>29.813482248363322</v>
      </c>
      <c r="J168" s="92">
        <f t="shared" si="135"/>
        <v>21.854911881142634</v>
      </c>
      <c r="K168" s="92">
        <f t="shared" si="135"/>
        <v>28.724438840807672</v>
      </c>
      <c r="L168" s="92">
        <f t="shared" si="135"/>
        <v>29.781965430228226</v>
      </c>
      <c r="M168" s="92">
        <f t="shared" si="135"/>
        <v>27.740223243796024</v>
      </c>
      <c r="N168" s="92">
        <f t="shared" si="135"/>
        <v>25.664180242733991</v>
      </c>
      <c r="O168" s="93">
        <f t="shared" si="135"/>
        <v>23.386635103982812</v>
      </c>
      <c r="P168" s="93"/>
    </row>
    <row r="169" spans="2:16" x14ac:dyDescent="0.25">
      <c r="B169" s="83"/>
      <c r="C169" s="77" t="s">
        <v>15</v>
      </c>
      <c r="D169" s="94">
        <f>+D$3*D181</f>
        <v>19.297776594972696</v>
      </c>
      <c r="E169" s="94">
        <f t="shared" ref="E169:O169" si="136">+E$3*E181</f>
        <v>20.915589076729244</v>
      </c>
      <c r="F169" s="94">
        <f t="shared" si="136"/>
        <v>21.961368530565707</v>
      </c>
      <c r="G169" s="94">
        <f t="shared" si="136"/>
        <v>25.256600427498128</v>
      </c>
      <c r="H169" s="94">
        <f t="shared" si="136"/>
        <v>27.113652691030424</v>
      </c>
      <c r="I169" s="94">
        <f t="shared" si="136"/>
        <v>26.689059265363532</v>
      </c>
      <c r="J169" s="94">
        <f t="shared" si="136"/>
        <v>19.478873015115223</v>
      </c>
      <c r="K169" s="94">
        <f t="shared" si="136"/>
        <v>25.575241028488904</v>
      </c>
      <c r="L169" s="94">
        <f t="shared" si="136"/>
        <v>26.481756338563851</v>
      </c>
      <c r="M169" s="94">
        <f t="shared" si="136"/>
        <v>24.145194388270291</v>
      </c>
      <c r="N169" s="94">
        <f t="shared" si="136"/>
        <v>22.41872184681576</v>
      </c>
      <c r="O169" s="95">
        <f t="shared" si="136"/>
        <v>19.964525098977806</v>
      </c>
      <c r="P169" s="95"/>
    </row>
    <row r="170" spans="2:16" ht="15.75" thickBot="1" x14ac:dyDescent="0.3">
      <c r="B170" s="83"/>
      <c r="C170" s="96" t="s">
        <v>37</v>
      </c>
      <c r="D170" s="97">
        <f>+D$4*D181</f>
        <v>26.525224373889372</v>
      </c>
      <c r="E170" s="97">
        <f t="shared" ref="E170:O170" si="137">+E$4*E181</f>
        <v>28.748943715974121</v>
      </c>
      <c r="F170" s="97">
        <f t="shared" si="137"/>
        <v>30.186390901772828</v>
      </c>
      <c r="G170" s="97">
        <f t="shared" si="137"/>
        <v>39.344426781137003</v>
      </c>
      <c r="H170" s="97">
        <f t="shared" si="137"/>
        <v>40.008996567278793</v>
      </c>
      <c r="I170" s="97">
        <f t="shared" si="137"/>
        <v>39.186751197362696</v>
      </c>
      <c r="J170" s="97">
        <f t="shared" si="137"/>
        <v>28.983028479224874</v>
      </c>
      <c r="K170" s="97">
        <f t="shared" si="137"/>
        <v>38.172032277763975</v>
      </c>
      <c r="L170" s="97">
        <f t="shared" si="137"/>
        <v>39.682592705221346</v>
      </c>
      <c r="M170" s="97">
        <f t="shared" si="137"/>
        <v>38.525309810373216</v>
      </c>
      <c r="N170" s="97">
        <f t="shared" si="137"/>
        <v>35.40055543048868</v>
      </c>
      <c r="O170" s="98">
        <f t="shared" si="137"/>
        <v>33.652965118997827</v>
      </c>
      <c r="P170" s="98"/>
    </row>
    <row r="171" spans="2:16" x14ac:dyDescent="0.25">
      <c r="B171" s="83"/>
      <c r="C171" s="99" t="s">
        <v>9</v>
      </c>
      <c r="D171" s="100">
        <f t="shared" ref="D171:O171" si="138">+D163/D167/30</f>
        <v>344.16031367606934</v>
      </c>
      <c r="E171" s="100">
        <f t="shared" si="138"/>
        <v>515.39898233136546</v>
      </c>
      <c r="F171" s="100">
        <f t="shared" si="138"/>
        <v>317.83075191142507</v>
      </c>
      <c r="G171" s="100">
        <f t="shared" si="138"/>
        <v>0</v>
      </c>
      <c r="H171" s="100">
        <f t="shared" si="138"/>
        <v>0</v>
      </c>
      <c r="I171" s="100">
        <f t="shared" si="138"/>
        <v>0</v>
      </c>
      <c r="J171" s="100">
        <f t="shared" si="138"/>
        <v>543.28435201354171</v>
      </c>
      <c r="K171" s="100">
        <f t="shared" si="138"/>
        <v>0</v>
      </c>
      <c r="L171" s="100">
        <f t="shared" si="138"/>
        <v>504.23388044911377</v>
      </c>
      <c r="M171" s="100">
        <f t="shared" si="138"/>
        <v>0</v>
      </c>
      <c r="N171" s="100">
        <f t="shared" si="138"/>
        <v>0</v>
      </c>
      <c r="O171" s="101">
        <f t="shared" si="138"/>
        <v>0</v>
      </c>
      <c r="P171" s="101">
        <f t="shared" ref="P171:P180" si="139">SUM(D171:O171)</f>
        <v>2224.9082803815154</v>
      </c>
    </row>
    <row r="172" spans="2:16" x14ac:dyDescent="0.25">
      <c r="B172" s="83"/>
      <c r="C172" s="77" t="s">
        <v>10</v>
      </c>
      <c r="D172" s="87">
        <f t="shared" ref="D172:O172" si="140">+D171*(1-D166)</f>
        <v>258.120235257052</v>
      </c>
      <c r="E172" s="87">
        <f t="shared" si="140"/>
        <v>386.54923674852409</v>
      </c>
      <c r="F172" s="87">
        <f t="shared" si="140"/>
        <v>238.3730639335688</v>
      </c>
      <c r="G172" s="87">
        <f t="shared" si="140"/>
        <v>0</v>
      </c>
      <c r="H172" s="87">
        <f t="shared" si="140"/>
        <v>0</v>
      </c>
      <c r="I172" s="87">
        <f t="shared" si="140"/>
        <v>0</v>
      </c>
      <c r="J172" s="87">
        <f t="shared" si="140"/>
        <v>407.46326401015631</v>
      </c>
      <c r="K172" s="87">
        <f t="shared" si="140"/>
        <v>0</v>
      </c>
      <c r="L172" s="87">
        <f t="shared" si="140"/>
        <v>378.17541033683534</v>
      </c>
      <c r="M172" s="87">
        <f t="shared" si="140"/>
        <v>0</v>
      </c>
      <c r="N172" s="87">
        <f t="shared" si="140"/>
        <v>0</v>
      </c>
      <c r="O172" s="88">
        <f t="shared" si="140"/>
        <v>0</v>
      </c>
      <c r="P172" s="88">
        <f t="shared" si="139"/>
        <v>1668.6812102861365</v>
      </c>
    </row>
    <row r="173" spans="2:16" ht="15.75" thickBot="1" x14ac:dyDescent="0.3">
      <c r="B173" s="83"/>
      <c r="C173" s="96" t="s">
        <v>38</v>
      </c>
      <c r="D173" s="90">
        <f>+D171-D172</f>
        <v>86.040078419017334</v>
      </c>
      <c r="E173" s="90">
        <f t="shared" ref="E173:G173" si="141">+E171-E172</f>
        <v>128.84974558284136</v>
      </c>
      <c r="F173" s="90">
        <f t="shared" si="141"/>
        <v>79.457687977856267</v>
      </c>
      <c r="G173" s="90">
        <f t="shared" si="141"/>
        <v>0</v>
      </c>
      <c r="H173" s="90">
        <f>+H171-H172</f>
        <v>0</v>
      </c>
      <c r="I173" s="90">
        <f t="shared" ref="I173:O173" si="142">+I171-I172</f>
        <v>0</v>
      </c>
      <c r="J173" s="90">
        <f t="shared" si="142"/>
        <v>135.8210880033854</v>
      </c>
      <c r="K173" s="90">
        <f t="shared" si="142"/>
        <v>0</v>
      </c>
      <c r="L173" s="90">
        <f t="shared" si="142"/>
        <v>126.05847011227843</v>
      </c>
      <c r="M173" s="90">
        <f t="shared" si="142"/>
        <v>0</v>
      </c>
      <c r="N173" s="90">
        <f t="shared" si="142"/>
        <v>0</v>
      </c>
      <c r="O173" s="91">
        <f t="shared" si="142"/>
        <v>0</v>
      </c>
      <c r="P173" s="91">
        <f t="shared" si="139"/>
        <v>556.22707009537885</v>
      </c>
    </row>
    <row r="174" spans="2:16" x14ac:dyDescent="0.25">
      <c r="B174" s="83"/>
      <c r="C174" s="99" t="s">
        <v>11</v>
      </c>
      <c r="D174" s="100">
        <f t="shared" ref="D174:O174" si="143">+D163/D168/30</f>
        <v>304.91042070047399</v>
      </c>
      <c r="E174" s="100">
        <f t="shared" si="143"/>
        <v>442.36576342579252</v>
      </c>
      <c r="F174" s="100">
        <f t="shared" si="143"/>
        <v>272.79340477839145</v>
      </c>
      <c r="G174" s="100">
        <f t="shared" si="143"/>
        <v>0</v>
      </c>
      <c r="H174" s="100">
        <f t="shared" si="143"/>
        <v>0</v>
      </c>
      <c r="I174" s="100">
        <f t="shared" si="143"/>
        <v>0</v>
      </c>
      <c r="J174" s="100">
        <f t="shared" si="143"/>
        <v>453.24482772094075</v>
      </c>
      <c r="K174" s="100">
        <f t="shared" si="143"/>
        <v>0</v>
      </c>
      <c r="L174" s="100">
        <f t="shared" si="143"/>
        <v>445.37180880931618</v>
      </c>
      <c r="M174" s="100">
        <f t="shared" si="143"/>
        <v>0</v>
      </c>
      <c r="N174" s="100">
        <f t="shared" si="143"/>
        <v>0</v>
      </c>
      <c r="O174" s="101">
        <f t="shared" si="143"/>
        <v>0</v>
      </c>
      <c r="P174" s="101">
        <f t="shared" si="139"/>
        <v>1918.6862254349151</v>
      </c>
    </row>
    <row r="175" spans="2:16" x14ac:dyDescent="0.25">
      <c r="B175" s="83"/>
      <c r="C175" s="77" t="s">
        <v>12</v>
      </c>
      <c r="D175" s="87">
        <f t="shared" ref="D175:O175" si="144">+D164/D169/30</f>
        <v>228.68281552535558</v>
      </c>
      <c r="E175" s="87">
        <f t="shared" si="144"/>
        <v>331.77432256934429</v>
      </c>
      <c r="F175" s="87">
        <f t="shared" si="144"/>
        <v>204.5950535837936</v>
      </c>
      <c r="G175" s="87">
        <f t="shared" si="144"/>
        <v>0</v>
      </c>
      <c r="H175" s="87">
        <f t="shared" si="144"/>
        <v>0</v>
      </c>
      <c r="I175" s="87">
        <f t="shared" si="144"/>
        <v>0</v>
      </c>
      <c r="J175" s="87">
        <f t="shared" si="144"/>
        <v>339.9336207907055</v>
      </c>
      <c r="K175" s="87">
        <f t="shared" si="144"/>
        <v>0</v>
      </c>
      <c r="L175" s="87">
        <f t="shared" si="144"/>
        <v>334.02885660698718</v>
      </c>
      <c r="M175" s="87">
        <f t="shared" si="144"/>
        <v>0</v>
      </c>
      <c r="N175" s="87">
        <f t="shared" si="144"/>
        <v>0</v>
      </c>
      <c r="O175" s="88">
        <f t="shared" si="144"/>
        <v>0</v>
      </c>
      <c r="P175" s="88">
        <f t="shared" si="139"/>
        <v>1439.0146690761862</v>
      </c>
    </row>
    <row r="176" spans="2:16" ht="15.75" thickBot="1" x14ac:dyDescent="0.3">
      <c r="B176" s="83"/>
      <c r="C176" s="96" t="s">
        <v>39</v>
      </c>
      <c r="D176" s="90">
        <f t="shared" ref="D176:O176" si="145">+D165/D170/30</f>
        <v>76.227605175118512</v>
      </c>
      <c r="E176" s="90">
        <f t="shared" si="145"/>
        <v>110.59144085644813</v>
      </c>
      <c r="F176" s="90">
        <f t="shared" si="145"/>
        <v>68.198351194597862</v>
      </c>
      <c r="G176" s="90">
        <f t="shared" si="145"/>
        <v>0</v>
      </c>
      <c r="H176" s="90">
        <f t="shared" si="145"/>
        <v>0</v>
      </c>
      <c r="I176" s="90">
        <f t="shared" si="145"/>
        <v>0</v>
      </c>
      <c r="J176" s="90">
        <f t="shared" si="145"/>
        <v>113.31120693023513</v>
      </c>
      <c r="K176" s="90">
        <f t="shared" si="145"/>
        <v>0</v>
      </c>
      <c r="L176" s="90">
        <f t="shared" si="145"/>
        <v>111.34295220232904</v>
      </c>
      <c r="M176" s="90">
        <f t="shared" si="145"/>
        <v>0</v>
      </c>
      <c r="N176" s="90">
        <f t="shared" si="145"/>
        <v>0</v>
      </c>
      <c r="O176" s="91">
        <f t="shared" si="145"/>
        <v>0</v>
      </c>
      <c r="P176" s="91">
        <f t="shared" si="139"/>
        <v>479.67155635872871</v>
      </c>
    </row>
    <row r="177" spans="2:16" ht="15.75" thickBot="1" x14ac:dyDescent="0.3">
      <c r="B177" s="83"/>
      <c r="C177" s="102" t="s">
        <v>13</v>
      </c>
      <c r="D177" s="72">
        <v>25</v>
      </c>
      <c r="E177" s="72">
        <v>25</v>
      </c>
      <c r="F177" s="72">
        <v>25</v>
      </c>
      <c r="G177" s="72">
        <v>25</v>
      </c>
      <c r="H177" s="72">
        <v>25</v>
      </c>
      <c r="I177" s="72">
        <v>25</v>
      </c>
      <c r="J177" s="72">
        <v>25</v>
      </c>
      <c r="K177" s="72">
        <v>25</v>
      </c>
      <c r="L177" s="72">
        <v>25</v>
      </c>
      <c r="M177" s="72">
        <v>25</v>
      </c>
      <c r="N177" s="72">
        <v>25</v>
      </c>
      <c r="O177" s="73">
        <v>25</v>
      </c>
      <c r="P177" s="103"/>
    </row>
    <row r="178" spans="2:16" x14ac:dyDescent="0.25">
      <c r="B178" s="83"/>
      <c r="C178" s="99" t="s">
        <v>4</v>
      </c>
      <c r="D178" s="100">
        <f>+D174/D177*30</f>
        <v>365.89250484056879</v>
      </c>
      <c r="E178" s="100">
        <f t="shared" ref="E178" si="146">+E174/E177*30</f>
        <v>530.838916110951</v>
      </c>
      <c r="F178" s="100">
        <f t="shared" ref="F178" si="147">+F174/F177*30</f>
        <v>327.35208573406976</v>
      </c>
      <c r="G178" s="100">
        <f t="shared" ref="G178" si="148">+G174/G177*30</f>
        <v>0</v>
      </c>
      <c r="H178" s="100">
        <f t="shared" ref="H178" si="149">+H174/H177*30</f>
        <v>0</v>
      </c>
      <c r="I178" s="100">
        <f t="shared" ref="I178" si="150">+I174/I177*30</f>
        <v>0</v>
      </c>
      <c r="J178" s="100">
        <f t="shared" ref="J178" si="151">+J174/J177*30</f>
        <v>543.89379326512892</v>
      </c>
      <c r="K178" s="100">
        <f t="shared" ref="K178" si="152">+K174/K177*30</f>
        <v>0</v>
      </c>
      <c r="L178" s="100">
        <f t="shared" ref="L178" si="153">+L174/L177*30</f>
        <v>534.44617057117944</v>
      </c>
      <c r="M178" s="100">
        <f t="shared" ref="M178" si="154">+M174/M177*30</f>
        <v>0</v>
      </c>
      <c r="N178" s="100">
        <f t="shared" ref="N178" si="155">+N174/N177*30</f>
        <v>0</v>
      </c>
      <c r="O178" s="101">
        <f t="shared" ref="O178" si="156">+O174/O177*30</f>
        <v>0</v>
      </c>
      <c r="P178" s="101">
        <f t="shared" si="139"/>
        <v>2302.4234705218978</v>
      </c>
    </row>
    <row r="179" spans="2:16" x14ac:dyDescent="0.25">
      <c r="B179" s="83"/>
      <c r="C179" s="77" t="s">
        <v>5</v>
      </c>
      <c r="D179" s="87">
        <f>+D175/D177*30</f>
        <v>274.41937863042665</v>
      </c>
      <c r="E179" s="87">
        <f t="shared" ref="E179:O179" si="157">+E175/E177*30</f>
        <v>398.12918708321314</v>
      </c>
      <c r="F179" s="87">
        <f t="shared" si="157"/>
        <v>245.51406430055235</v>
      </c>
      <c r="G179" s="87">
        <f t="shared" si="157"/>
        <v>0</v>
      </c>
      <c r="H179" s="87">
        <f t="shared" si="157"/>
        <v>0</v>
      </c>
      <c r="I179" s="87">
        <f t="shared" si="157"/>
        <v>0</v>
      </c>
      <c r="J179" s="87">
        <f t="shared" si="157"/>
        <v>407.9203449488466</v>
      </c>
      <c r="K179" s="87">
        <f t="shared" si="157"/>
        <v>0</v>
      </c>
      <c r="L179" s="87">
        <f t="shared" si="157"/>
        <v>400.83462792838458</v>
      </c>
      <c r="M179" s="87">
        <f t="shared" si="157"/>
        <v>0</v>
      </c>
      <c r="N179" s="87">
        <f t="shared" si="157"/>
        <v>0</v>
      </c>
      <c r="O179" s="88">
        <f t="shared" si="157"/>
        <v>0</v>
      </c>
      <c r="P179" s="88">
        <f t="shared" si="139"/>
        <v>1726.8176028914236</v>
      </c>
    </row>
    <row r="180" spans="2:16" ht="15.75" thickBot="1" x14ac:dyDescent="0.3">
      <c r="B180" s="83"/>
      <c r="C180" s="96" t="s">
        <v>40</v>
      </c>
      <c r="D180" s="90">
        <f>+D176/D177*30</f>
        <v>91.473126210142212</v>
      </c>
      <c r="E180" s="90">
        <f t="shared" ref="E180:O180" si="158">+E176/E177*30</f>
        <v>132.70972902773775</v>
      </c>
      <c r="F180" s="90">
        <f t="shared" si="158"/>
        <v>81.83802143351744</v>
      </c>
      <c r="G180" s="90">
        <f t="shared" si="158"/>
        <v>0</v>
      </c>
      <c r="H180" s="90">
        <f t="shared" si="158"/>
        <v>0</v>
      </c>
      <c r="I180" s="90">
        <f t="shared" si="158"/>
        <v>0</v>
      </c>
      <c r="J180" s="90">
        <f t="shared" si="158"/>
        <v>135.97344831628214</v>
      </c>
      <c r="K180" s="90">
        <f t="shared" si="158"/>
        <v>0</v>
      </c>
      <c r="L180" s="90">
        <f t="shared" si="158"/>
        <v>133.61154264279486</v>
      </c>
      <c r="M180" s="90">
        <f t="shared" si="158"/>
        <v>0</v>
      </c>
      <c r="N180" s="90">
        <f t="shared" si="158"/>
        <v>0</v>
      </c>
      <c r="O180" s="91">
        <f t="shared" si="158"/>
        <v>0</v>
      </c>
      <c r="P180" s="91">
        <f t="shared" si="139"/>
        <v>575.60586763047445</v>
      </c>
    </row>
    <row r="181" spans="2:16" ht="15.75" thickBot="1" x14ac:dyDescent="0.3">
      <c r="B181" s="104"/>
      <c r="C181" s="105" t="s">
        <v>8</v>
      </c>
      <c r="D181" s="106">
        <f>+SUMIF(Conversion!$B$4:$B$28,'Measured TV'!D148,Conversion!C$4:C$28)</f>
        <v>1.1287259808484933</v>
      </c>
      <c r="E181" s="106">
        <f>+SUMIF(Conversion!$B$4:$B$28,'Measured TV'!E148,Conversion!D$4:D$28)</f>
        <v>1.1650969060986665</v>
      </c>
      <c r="F181" s="106">
        <f>+SUMIF(Conversion!$B$4:$B$28,'Measured TV'!F148,Conversion!E$4:E$28)</f>
        <v>1.1650969060986665</v>
      </c>
      <c r="G181" s="106">
        <f>+SUMIF(Conversion!$B$4:$B$28,'Measured TV'!G148,Conversion!F$4:F$28)</f>
        <v>1.1642778984450595</v>
      </c>
      <c r="H181" s="106">
        <f>+SUMIF(Conversion!$B$4:$B$28,'Measured TV'!H148,Conversion!G$4:G$28)</f>
        <v>1.1642778984450595</v>
      </c>
      <c r="I181" s="106">
        <f>+SUMIF(Conversion!$B$4:$B$28,'Measured TV'!I148,Conversion!H$4:H$28)</f>
        <v>1.1642778984450595</v>
      </c>
      <c r="J181" s="106">
        <f>+SUMIF(Conversion!$B$4:$B$28,'Measured TV'!J148,Conversion!I$4:I$28)</f>
        <v>1.1986553817841639</v>
      </c>
      <c r="K181" s="106">
        <f>+SUMIF(Conversion!$B$4:$B$28,'Measured TV'!K148,Conversion!J$4:J$28)</f>
        <v>1.1986553817841639</v>
      </c>
      <c r="L181" s="106">
        <f>+SUMIF(Conversion!$B$4:$B$28,'Measured TV'!L148,Conversion!K$4:K$28)</f>
        <v>1.1321638920010744</v>
      </c>
      <c r="M181" s="106">
        <f>+SUMIF(Conversion!$B$4:$B$28,'Measured TV'!M148,Conversion!L$4:L$28)</f>
        <v>1.1287259808484933</v>
      </c>
      <c r="N181" s="106">
        <f>+SUMIF(Conversion!$B$4:$B$28,'Measured TV'!N148,Conversion!M$4:M$28)</f>
        <v>1.1287259808484933</v>
      </c>
      <c r="O181" s="107">
        <f>+SUMIF(Conversion!$B$4:$B$28,'Measured TV'!O148,Conversion!N$4:N$28)</f>
        <v>1.1287259808484933</v>
      </c>
      <c r="P181" s="107"/>
    </row>
    <row r="182" spans="2:16" ht="15.75" thickBot="1" x14ac:dyDescent="0.3">
      <c r="C182" s="74">
        <v>0</v>
      </c>
      <c r="D182" s="39">
        <v>1</v>
      </c>
      <c r="E182" s="39">
        <v>2</v>
      </c>
      <c r="F182" s="39">
        <v>3</v>
      </c>
      <c r="G182" s="39">
        <v>4</v>
      </c>
      <c r="H182" s="39">
        <v>5</v>
      </c>
      <c r="I182" s="39">
        <v>6</v>
      </c>
      <c r="J182" s="39">
        <v>7</v>
      </c>
      <c r="K182" s="39">
        <v>8</v>
      </c>
      <c r="L182" s="39">
        <v>9</v>
      </c>
      <c r="M182" s="39">
        <v>10</v>
      </c>
      <c r="N182" s="39">
        <v>11</v>
      </c>
      <c r="O182" s="39">
        <v>12</v>
      </c>
    </row>
    <row r="183" spans="2:16" ht="15.75" thickBot="1" x14ac:dyDescent="0.3">
      <c r="B183" s="108" t="e">
        <f>+'Mecra Kırılımı'!#REF!</f>
        <v>#REF!</v>
      </c>
      <c r="C183" s="82" t="s">
        <v>33</v>
      </c>
      <c r="D183" s="69" t="s">
        <v>28</v>
      </c>
      <c r="E183" s="69" t="s">
        <v>28</v>
      </c>
      <c r="F183" s="69" t="s">
        <v>28</v>
      </c>
      <c r="G183" s="69" t="s">
        <v>28</v>
      </c>
      <c r="H183" s="69" t="s">
        <v>28</v>
      </c>
      <c r="I183" s="69" t="s">
        <v>28</v>
      </c>
      <c r="J183" s="69" t="s">
        <v>28</v>
      </c>
      <c r="K183" s="69" t="s">
        <v>28</v>
      </c>
      <c r="L183" s="69" t="s">
        <v>28</v>
      </c>
      <c r="M183" s="69" t="s">
        <v>28</v>
      </c>
      <c r="N183" s="69" t="s">
        <v>28</v>
      </c>
      <c r="O183" s="69" t="s">
        <v>28</v>
      </c>
    </row>
    <row r="184" spans="2:16" x14ac:dyDescent="0.25">
      <c r="B184" s="109"/>
      <c r="C184" s="189">
        <v>1</v>
      </c>
      <c r="D184" s="187"/>
      <c r="E184" s="187"/>
      <c r="F184" s="187"/>
      <c r="G184" s="187"/>
      <c r="H184" s="187"/>
      <c r="I184" s="187"/>
      <c r="J184" s="187"/>
      <c r="K184" s="187"/>
      <c r="L184" s="187"/>
      <c r="M184" s="187"/>
      <c r="N184" s="187"/>
      <c r="O184" s="187"/>
    </row>
    <row r="185" spans="2:16" x14ac:dyDescent="0.25">
      <c r="B185" s="109"/>
      <c r="C185" s="189">
        <v>2</v>
      </c>
      <c r="D185" s="187"/>
      <c r="E185" s="187"/>
      <c r="F185" s="187"/>
      <c r="G185" s="187"/>
      <c r="H185" s="187"/>
      <c r="I185" s="187"/>
      <c r="J185" s="187"/>
      <c r="K185" s="187"/>
      <c r="L185" s="187"/>
      <c r="M185" s="187"/>
      <c r="N185" s="187"/>
      <c r="O185" s="187"/>
    </row>
    <row r="186" spans="2:16" x14ac:dyDescent="0.25">
      <c r="B186" s="109"/>
      <c r="C186" s="189">
        <v>3</v>
      </c>
      <c r="D186" s="187"/>
      <c r="E186" s="187"/>
      <c r="F186" s="187"/>
      <c r="G186" s="187"/>
      <c r="H186" s="187"/>
      <c r="I186" s="187"/>
      <c r="J186" s="187"/>
      <c r="K186" s="187"/>
      <c r="L186" s="187"/>
      <c r="M186" s="187"/>
      <c r="N186" s="187"/>
      <c r="O186" s="187"/>
    </row>
    <row r="187" spans="2:16" x14ac:dyDescent="0.25">
      <c r="B187" s="109"/>
      <c r="C187" s="189">
        <v>4</v>
      </c>
      <c r="D187" s="187"/>
      <c r="E187" s="187"/>
      <c r="F187" s="187"/>
      <c r="G187" s="187"/>
      <c r="H187" s="187"/>
      <c r="I187" s="187"/>
      <c r="J187" s="187"/>
      <c r="K187" s="187"/>
      <c r="L187" s="187"/>
      <c r="M187" s="187"/>
      <c r="N187" s="187"/>
      <c r="O187" s="187"/>
    </row>
    <row r="188" spans="2:16" x14ac:dyDescent="0.25">
      <c r="B188" s="109"/>
      <c r="C188" s="189">
        <v>5</v>
      </c>
      <c r="D188" s="187"/>
      <c r="E188" s="187"/>
      <c r="F188" s="187"/>
      <c r="G188" s="187"/>
      <c r="H188" s="187"/>
      <c r="I188" s="187"/>
      <c r="J188" s="187"/>
      <c r="K188" s="187"/>
      <c r="L188" s="187"/>
      <c r="M188" s="187"/>
      <c r="N188" s="187"/>
      <c r="O188" s="187"/>
    </row>
    <row r="189" spans="2:16" x14ac:dyDescent="0.25">
      <c r="B189" s="109"/>
      <c r="C189" s="189">
        <v>6</v>
      </c>
      <c r="D189" s="187"/>
      <c r="E189" s="187"/>
      <c r="F189" s="187"/>
      <c r="G189" s="187"/>
      <c r="H189" s="187"/>
      <c r="I189" s="187"/>
      <c r="J189" s="187"/>
      <c r="K189" s="187"/>
      <c r="L189" s="187"/>
      <c r="M189" s="187"/>
      <c r="N189" s="187"/>
      <c r="O189" s="187"/>
    </row>
    <row r="190" spans="2:16" x14ac:dyDescent="0.25">
      <c r="B190" s="109"/>
      <c r="C190" s="189">
        <v>7</v>
      </c>
      <c r="D190" s="187"/>
      <c r="E190" s="187"/>
      <c r="F190" s="187"/>
      <c r="G190" s="187"/>
      <c r="H190" s="187"/>
      <c r="I190" s="187"/>
      <c r="J190" s="187"/>
      <c r="K190" s="187"/>
      <c r="L190" s="187"/>
      <c r="M190" s="187"/>
      <c r="N190" s="187"/>
      <c r="O190" s="187"/>
    </row>
    <row r="191" spans="2:16" x14ac:dyDescent="0.25">
      <c r="B191" s="109"/>
      <c r="C191" s="189">
        <v>8</v>
      </c>
      <c r="D191" s="187"/>
      <c r="E191" s="187"/>
      <c r="F191" s="187"/>
      <c r="G191" s="187"/>
      <c r="H191" s="187"/>
      <c r="I191" s="187"/>
      <c r="J191" s="187"/>
      <c r="K191" s="187"/>
      <c r="L191" s="187"/>
      <c r="M191" s="187"/>
      <c r="N191" s="187"/>
      <c r="O191" s="187"/>
    </row>
    <row r="192" spans="2:16" x14ac:dyDescent="0.25">
      <c r="B192" s="109"/>
      <c r="C192" s="189">
        <v>9</v>
      </c>
      <c r="D192" s="187"/>
      <c r="E192" s="187"/>
      <c r="F192" s="187"/>
      <c r="G192" s="187"/>
      <c r="H192" s="187"/>
      <c r="I192" s="187"/>
      <c r="J192" s="187"/>
      <c r="K192" s="187"/>
      <c r="L192" s="187"/>
      <c r="M192" s="187"/>
      <c r="N192" s="187"/>
      <c r="O192" s="187"/>
    </row>
    <row r="193" spans="2:16" x14ac:dyDescent="0.25">
      <c r="B193" s="109"/>
      <c r="C193" s="189">
        <v>10</v>
      </c>
      <c r="D193" s="187"/>
      <c r="E193" s="187"/>
      <c r="F193" s="187"/>
      <c r="G193" s="187"/>
      <c r="H193" s="187"/>
      <c r="I193" s="187"/>
      <c r="J193" s="187"/>
      <c r="K193" s="187"/>
      <c r="L193" s="187"/>
      <c r="M193" s="187"/>
      <c r="N193" s="187"/>
      <c r="O193" s="187"/>
    </row>
    <row r="194" spans="2:16" x14ac:dyDescent="0.25">
      <c r="B194" s="109"/>
      <c r="C194" s="189">
        <v>11</v>
      </c>
      <c r="D194" s="187"/>
      <c r="E194" s="187"/>
      <c r="F194" s="187"/>
      <c r="G194" s="187"/>
      <c r="H194" s="187"/>
      <c r="I194" s="187"/>
      <c r="J194" s="187"/>
      <c r="K194" s="187"/>
      <c r="L194" s="187"/>
      <c r="M194" s="187"/>
      <c r="N194" s="187"/>
      <c r="O194" s="187"/>
    </row>
    <row r="195" spans="2:16" x14ac:dyDescent="0.25">
      <c r="B195" s="109"/>
      <c r="C195" s="189">
        <v>12</v>
      </c>
      <c r="D195" s="187"/>
      <c r="E195" s="187"/>
      <c r="F195" s="187"/>
      <c r="G195" s="187"/>
      <c r="H195" s="187"/>
      <c r="I195" s="187"/>
      <c r="J195" s="187"/>
      <c r="K195" s="187"/>
      <c r="L195" s="187"/>
      <c r="M195" s="187"/>
      <c r="N195" s="187"/>
      <c r="O195" s="187"/>
    </row>
    <row r="196" spans="2:16" x14ac:dyDescent="0.25">
      <c r="B196" s="109"/>
      <c r="C196" s="189">
        <v>13</v>
      </c>
      <c r="D196" s="187"/>
      <c r="E196" s="187"/>
      <c r="F196" s="187"/>
      <c r="G196" s="187"/>
      <c r="H196" s="187"/>
      <c r="I196" s="187"/>
      <c r="J196" s="187"/>
      <c r="K196" s="187"/>
      <c r="L196" s="187"/>
      <c r="M196" s="187"/>
      <c r="N196" s="187"/>
      <c r="O196" s="187"/>
    </row>
    <row r="197" spans="2:16" ht="15.75" thickBot="1" x14ac:dyDescent="0.3">
      <c r="B197" s="109"/>
      <c r="C197" s="189">
        <v>14</v>
      </c>
      <c r="D197" s="187"/>
      <c r="E197" s="187"/>
      <c r="F197" s="187"/>
      <c r="G197" s="187"/>
      <c r="H197" s="187"/>
      <c r="I197" s="187"/>
      <c r="J197" s="187"/>
      <c r="K197" s="187"/>
      <c r="L197" s="187"/>
      <c r="M197" s="187"/>
      <c r="N197" s="187"/>
      <c r="O197" s="187"/>
    </row>
    <row r="198" spans="2:16" x14ac:dyDescent="0.25">
      <c r="B198" s="109"/>
      <c r="C198" s="84" t="s">
        <v>0</v>
      </c>
      <c r="D198" s="70">
        <v>316360.86072727659</v>
      </c>
      <c r="E198" s="70">
        <v>338560.9709437929</v>
      </c>
      <c r="F198" s="70">
        <v>236480.81642164712</v>
      </c>
      <c r="G198" s="70">
        <v>477512.67576828378</v>
      </c>
      <c r="H198" s="70">
        <v>503613.5295985972</v>
      </c>
      <c r="I198" s="70"/>
      <c r="J198" s="70">
        <v>0</v>
      </c>
      <c r="K198" s="70"/>
      <c r="L198" s="70">
        <v>537008.11901105463</v>
      </c>
      <c r="M198" s="70">
        <v>471695.17183332902</v>
      </c>
      <c r="N198" s="70">
        <v>0</v>
      </c>
      <c r="O198" s="71">
        <v>0</v>
      </c>
      <c r="P198" s="85">
        <f>SUM(D198:O198)</f>
        <v>2881232.1443039812</v>
      </c>
    </row>
    <row r="199" spans="2:16" x14ac:dyDescent="0.25">
      <c r="B199" s="109"/>
      <c r="C199" s="86" t="s">
        <v>1</v>
      </c>
      <c r="D199" s="87">
        <f>+D207*D$3*30</f>
        <v>216956.85058370468</v>
      </c>
      <c r="E199" s="87">
        <f t="shared" ref="E199:O199" si="159">+E207*E$3*30</f>
        <v>232181.44563668937</v>
      </c>
      <c r="F199" s="87">
        <f t="shared" si="159"/>
        <v>162175.98168230098</v>
      </c>
      <c r="G199" s="87">
        <f t="shared" si="159"/>
        <v>314305.54816243332</v>
      </c>
      <c r="H199" s="87">
        <f t="shared" si="159"/>
        <v>337572.49532990914</v>
      </c>
      <c r="I199" s="87">
        <f t="shared" si="159"/>
        <v>0</v>
      </c>
      <c r="J199" s="87">
        <f t="shared" si="159"/>
        <v>0</v>
      </c>
      <c r="K199" s="87">
        <f t="shared" si="159"/>
        <v>0</v>
      </c>
      <c r="L199" s="87">
        <f t="shared" si="159"/>
        <v>358125.74709342147</v>
      </c>
      <c r="M199" s="87">
        <f t="shared" si="159"/>
        <v>307923.9354662933</v>
      </c>
      <c r="N199" s="87">
        <f t="shared" si="159"/>
        <v>0</v>
      </c>
      <c r="O199" s="88">
        <f t="shared" si="159"/>
        <v>0</v>
      </c>
      <c r="P199" s="88">
        <f>SUM(D199:O199)</f>
        <v>1929242.0039547523</v>
      </c>
    </row>
    <row r="200" spans="2:16" ht="15.75" thickBot="1" x14ac:dyDescent="0.3">
      <c r="B200" s="109"/>
      <c r="C200" s="89" t="s">
        <v>35</v>
      </c>
      <c r="D200" s="90">
        <f>+D208*D$4*30</f>
        <v>99404.010143571984</v>
      </c>
      <c r="E200" s="90">
        <f t="shared" ref="E200:O200" si="160">+E208*E$4*30</f>
        <v>106379.52530710348</v>
      </c>
      <c r="F200" s="90">
        <f t="shared" si="160"/>
        <v>74304.834739346144</v>
      </c>
      <c r="G200" s="90">
        <f t="shared" si="160"/>
        <v>163207.1276058504</v>
      </c>
      <c r="H200" s="90">
        <f t="shared" si="160"/>
        <v>166041.03426868806</v>
      </c>
      <c r="I200" s="90">
        <f t="shared" si="160"/>
        <v>0</v>
      </c>
      <c r="J200" s="90">
        <f t="shared" si="160"/>
        <v>0</v>
      </c>
      <c r="K200" s="90">
        <f t="shared" si="160"/>
        <v>0</v>
      </c>
      <c r="L200" s="90">
        <f t="shared" si="160"/>
        <v>178882.37191763311</v>
      </c>
      <c r="M200" s="90">
        <f t="shared" si="160"/>
        <v>163771.23636703574</v>
      </c>
      <c r="N200" s="90">
        <f t="shared" si="160"/>
        <v>0</v>
      </c>
      <c r="O200" s="91">
        <f t="shared" si="160"/>
        <v>0</v>
      </c>
      <c r="P200" s="91">
        <f>SUM(D200:O200)</f>
        <v>951990.14034922898</v>
      </c>
    </row>
    <row r="201" spans="2:16" ht="15.75" thickBot="1" x14ac:dyDescent="0.3">
      <c r="B201" s="109"/>
      <c r="C201" s="78" t="s">
        <v>36</v>
      </c>
      <c r="D201" s="79">
        <f t="shared" ref="D201:O201" si="161">+D$5</f>
        <v>0.25</v>
      </c>
      <c r="E201" s="79">
        <f t="shared" si="161"/>
        <v>0.25</v>
      </c>
      <c r="F201" s="79">
        <f t="shared" si="161"/>
        <v>0.25</v>
      </c>
      <c r="G201" s="79">
        <f t="shared" si="161"/>
        <v>0.25</v>
      </c>
      <c r="H201" s="79">
        <f t="shared" si="161"/>
        <v>0.25</v>
      </c>
      <c r="I201" s="79">
        <f t="shared" si="161"/>
        <v>0.25</v>
      </c>
      <c r="J201" s="79">
        <f t="shared" si="161"/>
        <v>0.25</v>
      </c>
      <c r="K201" s="79">
        <f t="shared" si="161"/>
        <v>0.25</v>
      </c>
      <c r="L201" s="79">
        <f t="shared" si="161"/>
        <v>0.25</v>
      </c>
      <c r="M201" s="79">
        <f t="shared" si="161"/>
        <v>0.25</v>
      </c>
      <c r="N201" s="79">
        <f t="shared" si="161"/>
        <v>0.25</v>
      </c>
      <c r="O201" s="80">
        <f t="shared" si="161"/>
        <v>0.25</v>
      </c>
      <c r="P201" s="80"/>
    </row>
    <row r="202" spans="2:16" ht="15.75" thickBot="1" x14ac:dyDescent="0.3">
      <c r="B202" s="109"/>
      <c r="C202" s="76" t="s">
        <v>14</v>
      </c>
      <c r="D202" s="92">
        <f>+D$3*(1-D201)+D$4*D201</f>
        <v>18.697752065418879</v>
      </c>
      <c r="E202" s="92">
        <f t="shared" ref="E202" si="162">+E$3*(1-E201)+E$4*E201</f>
        <v>19.632639668689826</v>
      </c>
      <c r="F202" s="92">
        <f t="shared" ref="F202" si="163">+F$3*(1-F201)+F$4*F201</f>
        <v>20.614271652124316</v>
      </c>
      <c r="G202" s="92">
        <f t="shared" ref="G202" si="164">+G$3*(1-G201)+G$4*G201</f>
        <v>24.717944963434228</v>
      </c>
      <c r="H202" s="92">
        <f t="shared" ref="H202" si="165">+H$3*(1-H201)+H$4*H201</f>
        <v>26.05691364631199</v>
      </c>
      <c r="I202" s="92">
        <f t="shared" ref="I202" si="166">+I$3*(1-I201)+I$4*I201</f>
        <v>25.606843768296592</v>
      </c>
      <c r="J202" s="92">
        <f t="shared" ref="J202" si="167">+J$3*(1-J201)+J$4*J201</f>
        <v>18.232856760391158</v>
      </c>
      <c r="K202" s="92">
        <f t="shared" ref="K202" si="168">+K$3*(1-K201)+K$4*K201</f>
        <v>23.963884263425388</v>
      </c>
      <c r="L202" s="92">
        <f t="shared" ref="L202" si="169">+L$3*(1-L201)+L$4*L201</f>
        <v>26.305348227975429</v>
      </c>
      <c r="M202" s="92">
        <f t="shared" ref="M202" si="170">+M$3*(1-M201)+M$4*M201</f>
        <v>24.57657900542252</v>
      </c>
      <c r="N202" s="92">
        <f t="shared" ref="N202" si="171">+N$3*(1-N201)+N$4*N201</f>
        <v>22.737299112616817</v>
      </c>
      <c r="O202" s="92">
        <f t="shared" ref="O202" si="172">+O$3*(1-O201)+O$4*O201</f>
        <v>20.719497469529724</v>
      </c>
      <c r="P202" s="93"/>
    </row>
    <row r="203" spans="2:16" x14ac:dyDescent="0.25">
      <c r="B203" s="109"/>
      <c r="C203" s="76" t="s">
        <v>16</v>
      </c>
      <c r="D203" s="92">
        <f t="shared" ref="D203:O203" si="173">+D201*D205+(1-D201)*D204</f>
        <v>21.104638539701867</v>
      </c>
      <c r="E203" s="92">
        <f t="shared" si="173"/>
        <v>22.873927736540463</v>
      </c>
      <c r="F203" s="92">
        <f t="shared" si="173"/>
        <v>24.017624123367487</v>
      </c>
      <c r="G203" s="92">
        <f t="shared" si="173"/>
        <v>28.778557015907847</v>
      </c>
      <c r="H203" s="92">
        <f t="shared" si="173"/>
        <v>30.337488660092518</v>
      </c>
      <c r="I203" s="92">
        <f t="shared" si="173"/>
        <v>29.813482248363322</v>
      </c>
      <c r="J203" s="92">
        <f t="shared" si="173"/>
        <v>21.854911881142634</v>
      </c>
      <c r="K203" s="92">
        <f t="shared" si="173"/>
        <v>28.724438840807672</v>
      </c>
      <c r="L203" s="92">
        <f t="shared" si="173"/>
        <v>29.781965430228226</v>
      </c>
      <c r="M203" s="92">
        <f t="shared" si="173"/>
        <v>27.740223243796024</v>
      </c>
      <c r="N203" s="92">
        <f t="shared" si="173"/>
        <v>25.664180242733991</v>
      </c>
      <c r="O203" s="93">
        <f t="shared" si="173"/>
        <v>23.386635103982812</v>
      </c>
      <c r="P203" s="93"/>
    </row>
    <row r="204" spans="2:16" x14ac:dyDescent="0.25">
      <c r="B204" s="109"/>
      <c r="C204" s="77" t="s">
        <v>15</v>
      </c>
      <c r="D204" s="94">
        <f>+D$3*D216</f>
        <v>19.297776594972696</v>
      </c>
      <c r="E204" s="94">
        <f t="shared" ref="E204:O204" si="174">+E$3*E216</f>
        <v>20.915589076729244</v>
      </c>
      <c r="F204" s="94">
        <f t="shared" si="174"/>
        <v>21.961368530565707</v>
      </c>
      <c r="G204" s="94">
        <f t="shared" si="174"/>
        <v>25.256600427498128</v>
      </c>
      <c r="H204" s="94">
        <f t="shared" si="174"/>
        <v>27.113652691030424</v>
      </c>
      <c r="I204" s="94">
        <f t="shared" si="174"/>
        <v>26.689059265363532</v>
      </c>
      <c r="J204" s="94">
        <f t="shared" si="174"/>
        <v>19.478873015115223</v>
      </c>
      <c r="K204" s="94">
        <f t="shared" si="174"/>
        <v>25.575241028488904</v>
      </c>
      <c r="L204" s="94">
        <f t="shared" si="174"/>
        <v>26.481756338563851</v>
      </c>
      <c r="M204" s="94">
        <f t="shared" si="174"/>
        <v>24.145194388270291</v>
      </c>
      <c r="N204" s="94">
        <f t="shared" si="174"/>
        <v>22.41872184681576</v>
      </c>
      <c r="O204" s="95">
        <f t="shared" si="174"/>
        <v>19.964525098977806</v>
      </c>
      <c r="P204" s="95"/>
    </row>
    <row r="205" spans="2:16" ht="15.75" thickBot="1" x14ac:dyDescent="0.3">
      <c r="B205" s="109"/>
      <c r="C205" s="96" t="s">
        <v>37</v>
      </c>
      <c r="D205" s="97">
        <f>+D$4*D216</f>
        <v>26.525224373889372</v>
      </c>
      <c r="E205" s="97">
        <f t="shared" ref="E205:O205" si="175">+E$4*E216</f>
        <v>28.748943715974121</v>
      </c>
      <c r="F205" s="97">
        <f t="shared" si="175"/>
        <v>30.186390901772828</v>
      </c>
      <c r="G205" s="97">
        <f t="shared" si="175"/>
        <v>39.344426781137003</v>
      </c>
      <c r="H205" s="97">
        <f t="shared" si="175"/>
        <v>40.008996567278793</v>
      </c>
      <c r="I205" s="97">
        <f t="shared" si="175"/>
        <v>39.186751197362696</v>
      </c>
      <c r="J205" s="97">
        <f t="shared" si="175"/>
        <v>28.983028479224874</v>
      </c>
      <c r="K205" s="97">
        <f t="shared" si="175"/>
        <v>38.172032277763975</v>
      </c>
      <c r="L205" s="97">
        <f t="shared" si="175"/>
        <v>39.682592705221346</v>
      </c>
      <c r="M205" s="97">
        <f t="shared" si="175"/>
        <v>38.525309810373216</v>
      </c>
      <c r="N205" s="97">
        <f t="shared" si="175"/>
        <v>35.40055543048868</v>
      </c>
      <c r="O205" s="98">
        <f t="shared" si="175"/>
        <v>33.652965118997827</v>
      </c>
      <c r="P205" s="98"/>
    </row>
    <row r="206" spans="2:16" x14ac:dyDescent="0.25">
      <c r="B206" s="109"/>
      <c r="C206" s="99" t="s">
        <v>9</v>
      </c>
      <c r="D206" s="100">
        <f t="shared" ref="D206:O206" si="176">+D198/D202/30</f>
        <v>563.99090047546372</v>
      </c>
      <c r="E206" s="100">
        <f t="shared" si="176"/>
        <v>574.82671146480391</v>
      </c>
      <c r="F206" s="100">
        <f t="shared" si="176"/>
        <v>382.39012339343327</v>
      </c>
      <c r="G206" s="100">
        <f t="shared" si="176"/>
        <v>643.9487269602148</v>
      </c>
      <c r="H206" s="100">
        <f t="shared" si="176"/>
        <v>644.24812090754142</v>
      </c>
      <c r="I206" s="100">
        <f t="shared" si="176"/>
        <v>0</v>
      </c>
      <c r="J206" s="100">
        <f t="shared" si="176"/>
        <v>0</v>
      </c>
      <c r="K206" s="100">
        <f t="shared" si="176"/>
        <v>0</v>
      </c>
      <c r="L206" s="100">
        <f t="shared" si="176"/>
        <v>680.48027642778334</v>
      </c>
      <c r="M206" s="100">
        <f t="shared" si="176"/>
        <v>639.76244989081579</v>
      </c>
      <c r="N206" s="100">
        <f t="shared" si="176"/>
        <v>0</v>
      </c>
      <c r="O206" s="101">
        <f t="shared" si="176"/>
        <v>0</v>
      </c>
      <c r="P206" s="101">
        <f t="shared" ref="P206:P215" si="177">SUM(D206:O206)</f>
        <v>4129.6473095200563</v>
      </c>
    </row>
    <row r="207" spans="2:16" x14ac:dyDescent="0.25">
      <c r="B207" s="109"/>
      <c r="C207" s="77" t="s">
        <v>10</v>
      </c>
      <c r="D207" s="87">
        <f t="shared" ref="D207:O207" si="178">+D206*(1-D201)</f>
        <v>422.99317535659782</v>
      </c>
      <c r="E207" s="87">
        <f t="shared" si="178"/>
        <v>431.12003359860296</v>
      </c>
      <c r="F207" s="87">
        <f t="shared" si="178"/>
        <v>286.79259254507497</v>
      </c>
      <c r="G207" s="87">
        <f t="shared" si="178"/>
        <v>482.9615452201611</v>
      </c>
      <c r="H207" s="87">
        <f t="shared" si="178"/>
        <v>483.18609068065609</v>
      </c>
      <c r="I207" s="87">
        <f t="shared" si="178"/>
        <v>0</v>
      </c>
      <c r="J207" s="87">
        <f t="shared" si="178"/>
        <v>0</v>
      </c>
      <c r="K207" s="87">
        <f t="shared" si="178"/>
        <v>0</v>
      </c>
      <c r="L207" s="87">
        <f t="shared" si="178"/>
        <v>510.3602073208375</v>
      </c>
      <c r="M207" s="87">
        <f t="shared" si="178"/>
        <v>479.82183741811184</v>
      </c>
      <c r="N207" s="87">
        <f t="shared" si="178"/>
        <v>0</v>
      </c>
      <c r="O207" s="88">
        <f t="shared" si="178"/>
        <v>0</v>
      </c>
      <c r="P207" s="88">
        <f t="shared" si="177"/>
        <v>3097.2354821400422</v>
      </c>
    </row>
    <row r="208" spans="2:16" ht="15.75" thickBot="1" x14ac:dyDescent="0.3">
      <c r="B208" s="109"/>
      <c r="C208" s="96" t="s">
        <v>38</v>
      </c>
      <c r="D208" s="90">
        <f>+D206-D207</f>
        <v>140.9977251188659</v>
      </c>
      <c r="E208" s="90">
        <f t="shared" ref="E208:G208" si="179">+E206-E207</f>
        <v>143.70667786620095</v>
      </c>
      <c r="F208" s="90">
        <f t="shared" si="179"/>
        <v>95.597530848358304</v>
      </c>
      <c r="G208" s="90">
        <f t="shared" si="179"/>
        <v>160.9871817400537</v>
      </c>
      <c r="H208" s="90">
        <f>+H206-H207</f>
        <v>161.06203022688533</v>
      </c>
      <c r="I208" s="90">
        <f t="shared" ref="I208:O208" si="180">+I206-I207</f>
        <v>0</v>
      </c>
      <c r="J208" s="90">
        <f t="shared" si="180"/>
        <v>0</v>
      </c>
      <c r="K208" s="90">
        <f t="shared" si="180"/>
        <v>0</v>
      </c>
      <c r="L208" s="90">
        <f t="shared" si="180"/>
        <v>170.12006910694583</v>
      </c>
      <c r="M208" s="90">
        <f t="shared" si="180"/>
        <v>159.94061247270395</v>
      </c>
      <c r="N208" s="90">
        <f t="shared" si="180"/>
        <v>0</v>
      </c>
      <c r="O208" s="91">
        <f t="shared" si="180"/>
        <v>0</v>
      </c>
      <c r="P208" s="91">
        <f t="shared" si="177"/>
        <v>1032.4118273800141</v>
      </c>
    </row>
    <row r="209" spans="2:16" x14ac:dyDescent="0.25">
      <c r="B209" s="109"/>
      <c r="C209" s="99" t="s">
        <v>11</v>
      </c>
      <c r="D209" s="100">
        <f t="shared" ref="D209:O209" si="181">+D198/D203/30</f>
        <v>499.67034518997838</v>
      </c>
      <c r="E209" s="100">
        <f t="shared" si="181"/>
        <v>493.37244692341898</v>
      </c>
      <c r="F209" s="100">
        <f t="shared" si="181"/>
        <v>328.20456512400222</v>
      </c>
      <c r="G209" s="100">
        <f t="shared" si="181"/>
        <v>553.08850904086955</v>
      </c>
      <c r="H209" s="100">
        <f t="shared" si="181"/>
        <v>553.34565894273271</v>
      </c>
      <c r="I209" s="100">
        <f t="shared" si="181"/>
        <v>0</v>
      </c>
      <c r="J209" s="100">
        <f t="shared" si="181"/>
        <v>0</v>
      </c>
      <c r="K209" s="100">
        <f t="shared" si="181"/>
        <v>0</v>
      </c>
      <c r="L209" s="100">
        <f t="shared" si="181"/>
        <v>601.04396654538209</v>
      </c>
      <c r="M209" s="100">
        <f t="shared" si="181"/>
        <v>566.80049963046781</v>
      </c>
      <c r="N209" s="100">
        <f t="shared" si="181"/>
        <v>0</v>
      </c>
      <c r="O209" s="101">
        <f t="shared" si="181"/>
        <v>0</v>
      </c>
      <c r="P209" s="101">
        <f t="shared" si="177"/>
        <v>3595.5259913968521</v>
      </c>
    </row>
    <row r="210" spans="2:16" x14ac:dyDescent="0.25">
      <c r="B210" s="109"/>
      <c r="C210" s="77" t="s">
        <v>12</v>
      </c>
      <c r="D210" s="87">
        <f t="shared" ref="D210:O210" si="182">+D199/D204/30</f>
        <v>374.75275889248394</v>
      </c>
      <c r="E210" s="87">
        <f t="shared" si="182"/>
        <v>370.02933519256413</v>
      </c>
      <c r="F210" s="87">
        <f t="shared" si="182"/>
        <v>246.15342384300166</v>
      </c>
      <c r="G210" s="87">
        <f t="shared" si="182"/>
        <v>414.81638178065202</v>
      </c>
      <c r="H210" s="87">
        <f t="shared" si="182"/>
        <v>415.00924420704956</v>
      </c>
      <c r="I210" s="87">
        <f t="shared" si="182"/>
        <v>0</v>
      </c>
      <c r="J210" s="87">
        <f t="shared" si="182"/>
        <v>0</v>
      </c>
      <c r="K210" s="87">
        <f t="shared" si="182"/>
        <v>0</v>
      </c>
      <c r="L210" s="87">
        <f t="shared" si="182"/>
        <v>450.78297490903657</v>
      </c>
      <c r="M210" s="87">
        <f t="shared" si="182"/>
        <v>425.10037472285086</v>
      </c>
      <c r="N210" s="87">
        <f t="shared" si="182"/>
        <v>0</v>
      </c>
      <c r="O210" s="88">
        <f t="shared" si="182"/>
        <v>0</v>
      </c>
      <c r="P210" s="88">
        <f t="shared" si="177"/>
        <v>2696.6444935476388</v>
      </c>
    </row>
    <row r="211" spans="2:16" ht="15.75" thickBot="1" x14ac:dyDescent="0.3">
      <c r="B211" s="109"/>
      <c r="C211" s="96" t="s">
        <v>39</v>
      </c>
      <c r="D211" s="90">
        <f t="shared" ref="D211:O211" si="183">+D200/D205/30</f>
        <v>124.91758629749459</v>
      </c>
      <c r="E211" s="90">
        <f t="shared" si="183"/>
        <v>123.3431117308547</v>
      </c>
      <c r="F211" s="90">
        <f t="shared" si="183"/>
        <v>82.05114128100054</v>
      </c>
      <c r="G211" s="90">
        <f t="shared" si="183"/>
        <v>138.27212726021739</v>
      </c>
      <c r="H211" s="90">
        <f t="shared" si="183"/>
        <v>138.33641473568315</v>
      </c>
      <c r="I211" s="90">
        <f t="shared" si="183"/>
        <v>0</v>
      </c>
      <c r="J211" s="90">
        <f t="shared" si="183"/>
        <v>0</v>
      </c>
      <c r="K211" s="90">
        <f t="shared" si="183"/>
        <v>0</v>
      </c>
      <c r="L211" s="90">
        <f t="shared" si="183"/>
        <v>150.26099163634549</v>
      </c>
      <c r="M211" s="90">
        <f t="shared" si="183"/>
        <v>141.70012490761695</v>
      </c>
      <c r="N211" s="90">
        <f t="shared" si="183"/>
        <v>0</v>
      </c>
      <c r="O211" s="91">
        <f t="shared" si="183"/>
        <v>0</v>
      </c>
      <c r="P211" s="91">
        <f t="shared" si="177"/>
        <v>898.88149784921279</v>
      </c>
    </row>
    <row r="212" spans="2:16" ht="15.75" thickBot="1" x14ac:dyDescent="0.3">
      <c r="B212" s="109"/>
      <c r="C212" s="102" t="s">
        <v>13</v>
      </c>
      <c r="D212" s="72">
        <v>30</v>
      </c>
      <c r="E212" s="72">
        <v>25</v>
      </c>
      <c r="F212" s="72">
        <v>25</v>
      </c>
      <c r="G212" s="72">
        <v>25</v>
      </c>
      <c r="H212" s="72">
        <v>25</v>
      </c>
      <c r="I212" s="72">
        <v>25</v>
      </c>
      <c r="J212" s="72">
        <v>25</v>
      </c>
      <c r="K212" s="72">
        <v>25</v>
      </c>
      <c r="L212" s="72">
        <v>25</v>
      </c>
      <c r="M212" s="72">
        <v>25</v>
      </c>
      <c r="N212" s="72">
        <v>25</v>
      </c>
      <c r="O212" s="73">
        <v>25</v>
      </c>
      <c r="P212" s="103"/>
    </row>
    <row r="213" spans="2:16" x14ac:dyDescent="0.25">
      <c r="B213" s="109"/>
      <c r="C213" s="99" t="s">
        <v>4</v>
      </c>
      <c r="D213" s="100">
        <f>+D209/D212*30</f>
        <v>499.67034518997843</v>
      </c>
      <c r="E213" s="100">
        <f t="shared" ref="E213" si="184">+E209/E212*30</f>
        <v>592.04693630810277</v>
      </c>
      <c r="F213" s="100">
        <f t="shared" ref="F213" si="185">+F209/F212*30</f>
        <v>393.84547814880261</v>
      </c>
      <c r="G213" s="100">
        <f t="shared" ref="G213" si="186">+G209/G212*30</f>
        <v>663.70621084904337</v>
      </c>
      <c r="H213" s="100">
        <f t="shared" ref="H213" si="187">+H209/H212*30</f>
        <v>664.01479073127928</v>
      </c>
      <c r="I213" s="100">
        <f t="shared" ref="I213" si="188">+I209/I212*30</f>
        <v>0</v>
      </c>
      <c r="J213" s="100">
        <f t="shared" ref="J213" si="189">+J209/J212*30</f>
        <v>0</v>
      </c>
      <c r="K213" s="100">
        <f t="shared" ref="K213" si="190">+K209/K212*30</f>
        <v>0</v>
      </c>
      <c r="L213" s="100">
        <f t="shared" ref="L213" si="191">+L209/L212*30</f>
        <v>721.25275985445853</v>
      </c>
      <c r="M213" s="100">
        <f t="shared" ref="M213" si="192">+M209/M212*30</f>
        <v>680.16059955656135</v>
      </c>
      <c r="N213" s="100">
        <f t="shared" ref="N213" si="193">+N209/N212*30</f>
        <v>0</v>
      </c>
      <c r="O213" s="101">
        <f t="shared" ref="O213" si="194">+O209/O212*30</f>
        <v>0</v>
      </c>
      <c r="P213" s="101">
        <f t="shared" si="177"/>
        <v>4214.6971206382268</v>
      </c>
    </row>
    <row r="214" spans="2:16" x14ac:dyDescent="0.25">
      <c r="B214" s="109"/>
      <c r="C214" s="77" t="s">
        <v>5</v>
      </c>
      <c r="D214" s="87">
        <f>+D210/D212*30</f>
        <v>374.75275889248394</v>
      </c>
      <c r="E214" s="87">
        <f t="shared" ref="E214:O214" si="195">+E210/E212*30</f>
        <v>444.03520223107694</v>
      </c>
      <c r="F214" s="87">
        <f t="shared" si="195"/>
        <v>295.38410861160196</v>
      </c>
      <c r="G214" s="87">
        <f t="shared" si="195"/>
        <v>497.77965813678247</v>
      </c>
      <c r="H214" s="87">
        <f t="shared" si="195"/>
        <v>498.01109304845949</v>
      </c>
      <c r="I214" s="87">
        <f t="shared" si="195"/>
        <v>0</v>
      </c>
      <c r="J214" s="87">
        <f t="shared" si="195"/>
        <v>0</v>
      </c>
      <c r="K214" s="87">
        <f t="shared" si="195"/>
        <v>0</v>
      </c>
      <c r="L214" s="87">
        <f t="shared" si="195"/>
        <v>540.93956989084393</v>
      </c>
      <c r="M214" s="87">
        <f t="shared" si="195"/>
        <v>510.12044966742098</v>
      </c>
      <c r="N214" s="87">
        <f t="shared" si="195"/>
        <v>0</v>
      </c>
      <c r="O214" s="88">
        <f t="shared" si="195"/>
        <v>0</v>
      </c>
      <c r="P214" s="88">
        <f t="shared" si="177"/>
        <v>3161.0228404786694</v>
      </c>
    </row>
    <row r="215" spans="2:16" ht="15.75" thickBot="1" x14ac:dyDescent="0.3">
      <c r="B215" s="109"/>
      <c r="C215" s="96" t="s">
        <v>40</v>
      </c>
      <c r="D215" s="90">
        <f>+D211/D212*30</f>
        <v>124.91758629749461</v>
      </c>
      <c r="E215" s="90">
        <f t="shared" ref="E215:O215" si="196">+E211/E212*30</f>
        <v>148.01173407702564</v>
      </c>
      <c r="F215" s="90">
        <f t="shared" si="196"/>
        <v>98.461369537200653</v>
      </c>
      <c r="G215" s="90">
        <f t="shared" si="196"/>
        <v>165.92655271226084</v>
      </c>
      <c r="H215" s="90">
        <f t="shared" si="196"/>
        <v>166.00369768281976</v>
      </c>
      <c r="I215" s="90">
        <f t="shared" si="196"/>
        <v>0</v>
      </c>
      <c r="J215" s="90">
        <f t="shared" si="196"/>
        <v>0</v>
      </c>
      <c r="K215" s="90">
        <f t="shared" si="196"/>
        <v>0</v>
      </c>
      <c r="L215" s="90">
        <f t="shared" si="196"/>
        <v>180.3131899636146</v>
      </c>
      <c r="M215" s="90">
        <f t="shared" si="196"/>
        <v>170.04014988914034</v>
      </c>
      <c r="N215" s="90">
        <f t="shared" si="196"/>
        <v>0</v>
      </c>
      <c r="O215" s="91">
        <f t="shared" si="196"/>
        <v>0</v>
      </c>
      <c r="P215" s="91">
        <f t="shared" si="177"/>
        <v>1053.6742801595562</v>
      </c>
    </row>
    <row r="216" spans="2:16" ht="15.75" thickBot="1" x14ac:dyDescent="0.3">
      <c r="B216" s="110"/>
      <c r="C216" s="105" t="s">
        <v>8</v>
      </c>
      <c r="D216" s="106">
        <f>+SUMIF(Conversion!$B$4:$B$28,'Measured TV'!D183,Conversion!C$4:C$28)</f>
        <v>1.1287259808484933</v>
      </c>
      <c r="E216" s="106">
        <f>+SUMIF(Conversion!$B$4:$B$28,'Measured TV'!E183,Conversion!D$4:D$28)</f>
        <v>1.1650969060986665</v>
      </c>
      <c r="F216" s="106">
        <f>+SUMIF(Conversion!$B$4:$B$28,'Measured TV'!F183,Conversion!E$4:E$28)</f>
        <v>1.1650969060986665</v>
      </c>
      <c r="G216" s="106">
        <f>+SUMIF(Conversion!$B$4:$B$28,'Measured TV'!G183,Conversion!F$4:F$28)</f>
        <v>1.1642778984450595</v>
      </c>
      <c r="H216" s="106">
        <f>+SUMIF(Conversion!$B$4:$B$28,'Measured TV'!H183,Conversion!G$4:G$28)</f>
        <v>1.1642778984450595</v>
      </c>
      <c r="I216" s="106">
        <f>+SUMIF(Conversion!$B$4:$B$28,'Measured TV'!I183,Conversion!H$4:H$28)</f>
        <v>1.1642778984450595</v>
      </c>
      <c r="J216" s="106">
        <f>+SUMIF(Conversion!$B$4:$B$28,'Measured TV'!J183,Conversion!I$4:I$28)</f>
        <v>1.1986553817841639</v>
      </c>
      <c r="K216" s="106">
        <f>+SUMIF(Conversion!$B$4:$B$28,'Measured TV'!K183,Conversion!J$4:J$28)</f>
        <v>1.1986553817841639</v>
      </c>
      <c r="L216" s="106">
        <f>+SUMIF(Conversion!$B$4:$B$28,'Measured TV'!L183,Conversion!K$4:K$28)</f>
        <v>1.1321638920010744</v>
      </c>
      <c r="M216" s="106">
        <f>+SUMIF(Conversion!$B$4:$B$28,'Measured TV'!M183,Conversion!L$4:L$28)</f>
        <v>1.1287259808484933</v>
      </c>
      <c r="N216" s="106">
        <f>+SUMIF(Conversion!$B$4:$B$28,'Measured TV'!N183,Conversion!M$4:M$28)</f>
        <v>1.1287259808484933</v>
      </c>
      <c r="O216" s="107">
        <f>+SUMIF(Conversion!$B$4:$B$28,'Measured TV'!O183,Conversion!N$4:N$28)</f>
        <v>1.1287259808484933</v>
      </c>
      <c r="P216" s="107"/>
    </row>
    <row r="217" spans="2:16" ht="13.5" customHeight="1" thickBot="1" x14ac:dyDescent="0.3">
      <c r="C217" s="74">
        <v>0</v>
      </c>
      <c r="D217" s="39">
        <v>1</v>
      </c>
      <c r="E217" s="39">
        <v>2</v>
      </c>
      <c r="F217" s="39">
        <v>3</v>
      </c>
      <c r="G217" s="39">
        <v>4</v>
      </c>
      <c r="H217" s="39">
        <v>5</v>
      </c>
      <c r="I217" s="39">
        <v>6</v>
      </c>
      <c r="J217" s="39">
        <v>7</v>
      </c>
      <c r="K217" s="39">
        <v>8</v>
      </c>
      <c r="L217" s="39">
        <v>9</v>
      </c>
      <c r="M217" s="39">
        <v>10</v>
      </c>
      <c r="N217" s="39">
        <v>11</v>
      </c>
      <c r="O217" s="39">
        <v>12</v>
      </c>
    </row>
    <row r="218" spans="2:16" ht="13.5" customHeight="1" thickBot="1" x14ac:dyDescent="0.3">
      <c r="B218" s="81" t="e">
        <f>+'Mecra Kırılımı'!#REF!</f>
        <v>#REF!</v>
      </c>
      <c r="C218" s="82" t="s">
        <v>33</v>
      </c>
      <c r="D218" s="69" t="s">
        <v>28</v>
      </c>
      <c r="E218" s="69" t="s">
        <v>28</v>
      </c>
      <c r="F218" s="69" t="s">
        <v>28</v>
      </c>
      <c r="G218" s="69" t="s">
        <v>28</v>
      </c>
      <c r="H218" s="69" t="s">
        <v>28</v>
      </c>
      <c r="I218" s="69" t="s">
        <v>28</v>
      </c>
      <c r="J218" s="69" t="s">
        <v>28</v>
      </c>
      <c r="K218" s="69" t="s">
        <v>28</v>
      </c>
      <c r="L218" s="69" t="s">
        <v>28</v>
      </c>
      <c r="M218" s="69" t="s">
        <v>28</v>
      </c>
      <c r="N218" s="69" t="s">
        <v>28</v>
      </c>
      <c r="O218" s="69" t="s">
        <v>28</v>
      </c>
    </row>
    <row r="219" spans="2:16" x14ac:dyDescent="0.25">
      <c r="B219" s="109"/>
      <c r="C219" s="189">
        <v>1</v>
      </c>
      <c r="D219" s="187"/>
      <c r="E219" s="187"/>
      <c r="F219" s="187"/>
      <c r="G219" s="187"/>
      <c r="H219" s="187"/>
      <c r="I219" s="187"/>
      <c r="J219" s="187"/>
      <c r="K219" s="187"/>
      <c r="L219" s="187"/>
      <c r="M219" s="187"/>
      <c r="N219" s="187"/>
      <c r="O219" s="187"/>
    </row>
    <row r="220" spans="2:16" x14ac:dyDescent="0.25">
      <c r="B220" s="109"/>
      <c r="C220" s="189">
        <v>2</v>
      </c>
      <c r="D220" s="187"/>
      <c r="E220" s="187"/>
      <c r="F220" s="187"/>
      <c r="G220" s="187"/>
      <c r="H220" s="187"/>
      <c r="I220" s="187"/>
      <c r="J220" s="187"/>
      <c r="K220" s="187"/>
      <c r="L220" s="187"/>
      <c r="M220" s="187"/>
      <c r="N220" s="187"/>
      <c r="O220" s="187"/>
    </row>
    <row r="221" spans="2:16" x14ac:dyDescent="0.25">
      <c r="B221" s="109"/>
      <c r="C221" s="189">
        <v>3</v>
      </c>
      <c r="D221" s="187"/>
      <c r="E221" s="187"/>
      <c r="F221" s="187"/>
      <c r="G221" s="187"/>
      <c r="H221" s="187"/>
      <c r="I221" s="187"/>
      <c r="J221" s="187"/>
      <c r="K221" s="187"/>
      <c r="L221" s="187"/>
      <c r="M221" s="187"/>
      <c r="N221" s="187"/>
      <c r="O221" s="187"/>
    </row>
    <row r="222" spans="2:16" x14ac:dyDescent="0.25">
      <c r="B222" s="109"/>
      <c r="C222" s="189">
        <v>4</v>
      </c>
      <c r="D222" s="187"/>
      <c r="E222" s="187"/>
      <c r="F222" s="187"/>
      <c r="G222" s="187"/>
      <c r="H222" s="187"/>
      <c r="I222" s="187"/>
      <c r="J222" s="187"/>
      <c r="K222" s="187"/>
      <c r="L222" s="187"/>
      <c r="M222" s="187"/>
      <c r="N222" s="187"/>
      <c r="O222" s="187"/>
    </row>
    <row r="223" spans="2:16" x14ac:dyDescent="0.25">
      <c r="B223" s="109"/>
      <c r="C223" s="189">
        <v>5</v>
      </c>
      <c r="D223" s="187"/>
      <c r="E223" s="187"/>
      <c r="F223" s="187"/>
      <c r="G223" s="187"/>
      <c r="H223" s="187"/>
      <c r="I223" s="187"/>
      <c r="J223" s="187"/>
      <c r="K223" s="187"/>
      <c r="L223" s="187"/>
      <c r="M223" s="187"/>
      <c r="N223" s="187"/>
      <c r="O223" s="187"/>
    </row>
    <row r="224" spans="2:16" x14ac:dyDescent="0.25">
      <c r="B224" s="109"/>
      <c r="C224" s="189">
        <v>6</v>
      </c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</row>
    <row r="225" spans="2:16" x14ac:dyDescent="0.25">
      <c r="B225" s="109"/>
      <c r="C225" s="189">
        <v>7</v>
      </c>
      <c r="D225" s="187"/>
      <c r="E225" s="187"/>
      <c r="F225" s="187"/>
      <c r="G225" s="187"/>
      <c r="H225" s="187"/>
      <c r="I225" s="187"/>
      <c r="J225" s="187"/>
      <c r="K225" s="187"/>
      <c r="L225" s="187"/>
      <c r="M225" s="187"/>
      <c r="N225" s="187"/>
      <c r="O225" s="187"/>
    </row>
    <row r="226" spans="2:16" x14ac:dyDescent="0.25">
      <c r="B226" s="109"/>
      <c r="C226" s="189">
        <v>8</v>
      </c>
      <c r="D226" s="187"/>
      <c r="E226" s="187"/>
      <c r="F226" s="187"/>
      <c r="G226" s="187"/>
      <c r="H226" s="187"/>
      <c r="I226" s="187"/>
      <c r="J226" s="187"/>
      <c r="K226" s="187"/>
      <c r="L226" s="187"/>
      <c r="M226" s="187"/>
      <c r="N226" s="187"/>
      <c r="O226" s="187"/>
    </row>
    <row r="227" spans="2:16" x14ac:dyDescent="0.25">
      <c r="B227" s="109"/>
      <c r="C227" s="189">
        <v>9</v>
      </c>
      <c r="D227" s="187"/>
      <c r="E227" s="187"/>
      <c r="F227" s="187"/>
      <c r="G227" s="187"/>
      <c r="H227" s="187"/>
      <c r="I227" s="187"/>
      <c r="J227" s="187"/>
      <c r="K227" s="187"/>
      <c r="L227" s="187"/>
      <c r="M227" s="187"/>
      <c r="N227" s="187"/>
      <c r="O227" s="187"/>
    </row>
    <row r="228" spans="2:16" x14ac:dyDescent="0.25">
      <c r="B228" s="109"/>
      <c r="C228" s="189">
        <v>10</v>
      </c>
      <c r="D228" s="187"/>
      <c r="E228" s="187"/>
      <c r="F228" s="187"/>
      <c r="G228" s="187"/>
      <c r="H228" s="187"/>
      <c r="I228" s="187"/>
      <c r="J228" s="187"/>
      <c r="K228" s="187"/>
      <c r="L228" s="187"/>
      <c r="M228" s="187"/>
      <c r="N228" s="187"/>
      <c r="O228" s="187"/>
    </row>
    <row r="229" spans="2:16" x14ac:dyDescent="0.25">
      <c r="B229" s="109"/>
      <c r="C229" s="189">
        <v>11</v>
      </c>
      <c r="D229" s="187"/>
      <c r="E229" s="187"/>
      <c r="F229" s="187"/>
      <c r="G229" s="187"/>
      <c r="H229" s="187"/>
      <c r="I229" s="187"/>
      <c r="J229" s="187"/>
      <c r="K229" s="187"/>
      <c r="L229" s="187"/>
      <c r="M229" s="187"/>
      <c r="N229" s="187"/>
      <c r="O229" s="187"/>
    </row>
    <row r="230" spans="2:16" x14ac:dyDescent="0.25">
      <c r="B230" s="109"/>
      <c r="C230" s="189">
        <v>12</v>
      </c>
      <c r="D230" s="187"/>
      <c r="E230" s="187"/>
      <c r="F230" s="187"/>
      <c r="G230" s="187"/>
      <c r="H230" s="187"/>
      <c r="I230" s="187"/>
      <c r="J230" s="187"/>
      <c r="K230" s="187"/>
      <c r="L230" s="187"/>
      <c r="M230" s="187"/>
      <c r="N230" s="187"/>
      <c r="O230" s="187"/>
    </row>
    <row r="231" spans="2:16" x14ac:dyDescent="0.25">
      <c r="B231" s="109"/>
      <c r="C231" s="189">
        <v>13</v>
      </c>
      <c r="D231" s="187"/>
      <c r="E231" s="187"/>
      <c r="F231" s="187"/>
      <c r="G231" s="187"/>
      <c r="H231" s="187"/>
      <c r="I231" s="187"/>
      <c r="J231" s="187"/>
      <c r="K231" s="187"/>
      <c r="L231" s="187"/>
      <c r="M231" s="187"/>
      <c r="N231" s="187"/>
      <c r="O231" s="187"/>
    </row>
    <row r="232" spans="2:16" ht="15.75" thickBot="1" x14ac:dyDescent="0.3">
      <c r="B232" s="109"/>
      <c r="C232" s="189">
        <v>14</v>
      </c>
      <c r="D232" s="187"/>
      <c r="E232" s="187"/>
      <c r="F232" s="187"/>
      <c r="G232" s="187"/>
      <c r="H232" s="187"/>
      <c r="I232" s="187"/>
      <c r="J232" s="187"/>
      <c r="K232" s="187"/>
      <c r="L232" s="187"/>
      <c r="M232" s="187"/>
      <c r="N232" s="187"/>
      <c r="O232" s="187"/>
    </row>
    <row r="233" spans="2:16" x14ac:dyDescent="0.25">
      <c r="B233" s="83"/>
      <c r="C233" s="84" t="s">
        <v>0</v>
      </c>
      <c r="D233" s="70">
        <v>345058.82832334959</v>
      </c>
      <c r="E233" s="70">
        <v>294321.36242953915</v>
      </c>
      <c r="F233" s="70">
        <v>299439.99481961812</v>
      </c>
      <c r="G233" s="70"/>
      <c r="H233" s="70"/>
      <c r="I233" s="70"/>
      <c r="J233" s="70">
        <v>0</v>
      </c>
      <c r="K233" s="70"/>
      <c r="L233" s="70">
        <v>0</v>
      </c>
      <c r="M233" s="70">
        <v>0</v>
      </c>
      <c r="N233" s="70">
        <v>0</v>
      </c>
      <c r="O233" s="71">
        <v>0</v>
      </c>
      <c r="P233" s="85">
        <f>SUM(D233:O233)</f>
        <v>938820.18557250686</v>
      </c>
    </row>
    <row r="234" spans="2:16" x14ac:dyDescent="0.25">
      <c r="B234" s="83"/>
      <c r="C234" s="86" t="s">
        <v>1</v>
      </c>
      <c r="D234" s="87">
        <f>+D242*D$3*30</f>
        <v>236637.605824678</v>
      </c>
      <c r="E234" s="87">
        <f t="shared" ref="E234:O234" si="197">+E242*E$3*30</f>
        <v>201842.4014444222</v>
      </c>
      <c r="F234" s="87">
        <f t="shared" si="197"/>
        <v>205352.70407823822</v>
      </c>
      <c r="G234" s="87">
        <f t="shared" si="197"/>
        <v>0</v>
      </c>
      <c r="H234" s="87">
        <f t="shared" si="197"/>
        <v>0</v>
      </c>
      <c r="I234" s="87">
        <f t="shared" si="197"/>
        <v>0</v>
      </c>
      <c r="J234" s="87">
        <f t="shared" si="197"/>
        <v>0</v>
      </c>
      <c r="K234" s="87">
        <f t="shared" si="197"/>
        <v>0</v>
      </c>
      <c r="L234" s="87">
        <f t="shared" si="197"/>
        <v>0</v>
      </c>
      <c r="M234" s="87">
        <f t="shared" si="197"/>
        <v>0</v>
      </c>
      <c r="N234" s="87">
        <f t="shared" si="197"/>
        <v>0</v>
      </c>
      <c r="O234" s="88">
        <f t="shared" si="197"/>
        <v>0</v>
      </c>
      <c r="P234" s="88">
        <f>SUM(D234:O234)</f>
        <v>643832.71134733839</v>
      </c>
    </row>
    <row r="235" spans="2:16" ht="15.75" thickBot="1" x14ac:dyDescent="0.3">
      <c r="B235" s="83"/>
      <c r="C235" s="89" t="s">
        <v>35</v>
      </c>
      <c r="D235" s="90">
        <f>+D243*D$4*30</f>
        <v>108421.22249867159</v>
      </c>
      <c r="E235" s="90">
        <f t="shared" ref="E235:O235" si="198">+E243*E$4*30</f>
        <v>92478.960985116952</v>
      </c>
      <c r="F235" s="90">
        <f t="shared" si="198"/>
        <v>94087.290741379897</v>
      </c>
      <c r="G235" s="90">
        <f t="shared" si="198"/>
        <v>0</v>
      </c>
      <c r="H235" s="90">
        <f t="shared" si="198"/>
        <v>0</v>
      </c>
      <c r="I235" s="90">
        <f t="shared" si="198"/>
        <v>0</v>
      </c>
      <c r="J235" s="90">
        <f t="shared" si="198"/>
        <v>0</v>
      </c>
      <c r="K235" s="90">
        <f t="shared" si="198"/>
        <v>0</v>
      </c>
      <c r="L235" s="90">
        <f t="shared" si="198"/>
        <v>0</v>
      </c>
      <c r="M235" s="90">
        <f t="shared" si="198"/>
        <v>0</v>
      </c>
      <c r="N235" s="90">
        <f t="shared" si="198"/>
        <v>0</v>
      </c>
      <c r="O235" s="91">
        <f t="shared" si="198"/>
        <v>0</v>
      </c>
      <c r="P235" s="91">
        <f>SUM(D235:O235)</f>
        <v>294987.47422516847</v>
      </c>
    </row>
    <row r="236" spans="2:16" ht="15.75" thickBot="1" x14ac:dyDescent="0.3">
      <c r="B236" s="83"/>
      <c r="C236" s="78" t="s">
        <v>36</v>
      </c>
      <c r="D236" s="79">
        <f t="shared" ref="D236:O236" si="199">+D$5</f>
        <v>0.25</v>
      </c>
      <c r="E236" s="79">
        <f t="shared" si="199"/>
        <v>0.25</v>
      </c>
      <c r="F236" s="79">
        <f t="shared" si="199"/>
        <v>0.25</v>
      </c>
      <c r="G236" s="79">
        <f t="shared" si="199"/>
        <v>0.25</v>
      </c>
      <c r="H236" s="79">
        <f t="shared" si="199"/>
        <v>0.25</v>
      </c>
      <c r="I236" s="79">
        <f t="shared" si="199"/>
        <v>0.25</v>
      </c>
      <c r="J236" s="79">
        <f t="shared" si="199"/>
        <v>0.25</v>
      </c>
      <c r="K236" s="79">
        <f t="shared" si="199"/>
        <v>0.25</v>
      </c>
      <c r="L236" s="79">
        <f t="shared" si="199"/>
        <v>0.25</v>
      </c>
      <c r="M236" s="79">
        <f t="shared" si="199"/>
        <v>0.25</v>
      </c>
      <c r="N236" s="79">
        <f t="shared" si="199"/>
        <v>0.25</v>
      </c>
      <c r="O236" s="80">
        <f t="shared" si="199"/>
        <v>0.25</v>
      </c>
      <c r="P236" s="80"/>
    </row>
    <row r="237" spans="2:16" ht="15.75" thickBot="1" x14ac:dyDescent="0.3">
      <c r="B237" s="83"/>
      <c r="C237" s="76" t="s">
        <v>14</v>
      </c>
      <c r="D237" s="92">
        <f>+D$3*(1-D236)+D$4*D236</f>
        <v>18.697752065418879</v>
      </c>
      <c r="E237" s="92">
        <f t="shared" ref="E237" si="200">+E$3*(1-E236)+E$4*E236</f>
        <v>19.632639668689826</v>
      </c>
      <c r="F237" s="92">
        <f t="shared" ref="F237" si="201">+F$3*(1-F236)+F$4*F236</f>
        <v>20.614271652124316</v>
      </c>
      <c r="G237" s="92">
        <f t="shared" ref="G237" si="202">+G$3*(1-G236)+G$4*G236</f>
        <v>24.717944963434228</v>
      </c>
      <c r="H237" s="92">
        <f t="shared" ref="H237" si="203">+H$3*(1-H236)+H$4*H236</f>
        <v>26.05691364631199</v>
      </c>
      <c r="I237" s="92">
        <f t="shared" ref="I237" si="204">+I$3*(1-I236)+I$4*I236</f>
        <v>25.606843768296592</v>
      </c>
      <c r="J237" s="92">
        <f t="shared" ref="J237" si="205">+J$3*(1-J236)+J$4*J236</f>
        <v>18.232856760391158</v>
      </c>
      <c r="K237" s="92">
        <f t="shared" ref="K237" si="206">+K$3*(1-K236)+K$4*K236</f>
        <v>23.963884263425388</v>
      </c>
      <c r="L237" s="92">
        <f t="shared" ref="L237" si="207">+L$3*(1-L236)+L$4*L236</f>
        <v>26.305348227975429</v>
      </c>
      <c r="M237" s="92">
        <f t="shared" ref="M237" si="208">+M$3*(1-M236)+M$4*M236</f>
        <v>24.57657900542252</v>
      </c>
      <c r="N237" s="92">
        <f t="shared" ref="N237" si="209">+N$3*(1-N236)+N$4*N236</f>
        <v>22.737299112616817</v>
      </c>
      <c r="O237" s="92">
        <f t="shared" ref="O237" si="210">+O$3*(1-O236)+O$4*O236</f>
        <v>20.719497469529724</v>
      </c>
      <c r="P237" s="93"/>
    </row>
    <row r="238" spans="2:16" x14ac:dyDescent="0.25">
      <c r="B238" s="83"/>
      <c r="C238" s="76" t="s">
        <v>16</v>
      </c>
      <c r="D238" s="92">
        <f t="shared" ref="D238:O238" si="211">+D236*D240+(1-D236)*D239</f>
        <v>21.104638539701867</v>
      </c>
      <c r="E238" s="92">
        <f t="shared" si="211"/>
        <v>22.873927736540463</v>
      </c>
      <c r="F238" s="92">
        <f t="shared" si="211"/>
        <v>24.017624123367487</v>
      </c>
      <c r="G238" s="92">
        <f t="shared" si="211"/>
        <v>28.778557015907847</v>
      </c>
      <c r="H238" s="92">
        <f t="shared" si="211"/>
        <v>30.337488660092518</v>
      </c>
      <c r="I238" s="92">
        <f t="shared" si="211"/>
        <v>29.813482248363322</v>
      </c>
      <c r="J238" s="92">
        <f t="shared" si="211"/>
        <v>21.854911881142634</v>
      </c>
      <c r="K238" s="92">
        <f t="shared" si="211"/>
        <v>28.724438840807672</v>
      </c>
      <c r="L238" s="92">
        <f t="shared" si="211"/>
        <v>29.781965430228226</v>
      </c>
      <c r="M238" s="92">
        <f t="shared" si="211"/>
        <v>27.740223243796024</v>
      </c>
      <c r="N238" s="92">
        <f t="shared" si="211"/>
        <v>25.664180242733991</v>
      </c>
      <c r="O238" s="93">
        <f t="shared" si="211"/>
        <v>23.386635103982812</v>
      </c>
      <c r="P238" s="93"/>
    </row>
    <row r="239" spans="2:16" x14ac:dyDescent="0.25">
      <c r="B239" s="83"/>
      <c r="C239" s="77" t="s">
        <v>15</v>
      </c>
      <c r="D239" s="94">
        <f>+D$3*D251</f>
        <v>19.297776594972696</v>
      </c>
      <c r="E239" s="94">
        <f t="shared" ref="E239:O239" si="212">+E$3*E251</f>
        <v>20.915589076729244</v>
      </c>
      <c r="F239" s="94">
        <f t="shared" si="212"/>
        <v>21.961368530565707</v>
      </c>
      <c r="G239" s="94">
        <f t="shared" si="212"/>
        <v>25.256600427498128</v>
      </c>
      <c r="H239" s="94">
        <f t="shared" si="212"/>
        <v>27.113652691030424</v>
      </c>
      <c r="I239" s="94">
        <f t="shared" si="212"/>
        <v>26.689059265363532</v>
      </c>
      <c r="J239" s="94">
        <f t="shared" si="212"/>
        <v>19.478873015115223</v>
      </c>
      <c r="K239" s="94">
        <f t="shared" si="212"/>
        <v>25.575241028488904</v>
      </c>
      <c r="L239" s="94">
        <f t="shared" si="212"/>
        <v>26.481756338563851</v>
      </c>
      <c r="M239" s="94">
        <f t="shared" si="212"/>
        <v>24.145194388270291</v>
      </c>
      <c r="N239" s="94">
        <f t="shared" si="212"/>
        <v>22.41872184681576</v>
      </c>
      <c r="O239" s="95">
        <f t="shared" si="212"/>
        <v>19.964525098977806</v>
      </c>
      <c r="P239" s="95"/>
    </row>
    <row r="240" spans="2:16" ht="15.75" thickBot="1" x14ac:dyDescent="0.3">
      <c r="B240" s="83"/>
      <c r="C240" s="96" t="s">
        <v>37</v>
      </c>
      <c r="D240" s="97">
        <f>+D$4*D251</f>
        <v>26.525224373889372</v>
      </c>
      <c r="E240" s="97">
        <f t="shared" ref="E240:O240" si="213">+E$4*E251</f>
        <v>28.748943715974121</v>
      </c>
      <c r="F240" s="97">
        <f t="shared" si="213"/>
        <v>30.186390901772828</v>
      </c>
      <c r="G240" s="97">
        <f t="shared" si="213"/>
        <v>39.344426781137003</v>
      </c>
      <c r="H240" s="97">
        <f t="shared" si="213"/>
        <v>40.008996567278793</v>
      </c>
      <c r="I240" s="97">
        <f t="shared" si="213"/>
        <v>39.186751197362696</v>
      </c>
      <c r="J240" s="97">
        <f t="shared" si="213"/>
        <v>28.983028479224874</v>
      </c>
      <c r="K240" s="97">
        <f t="shared" si="213"/>
        <v>38.172032277763975</v>
      </c>
      <c r="L240" s="97">
        <f t="shared" si="213"/>
        <v>39.682592705221346</v>
      </c>
      <c r="M240" s="97">
        <f t="shared" si="213"/>
        <v>38.525309810373216</v>
      </c>
      <c r="N240" s="97">
        <f t="shared" si="213"/>
        <v>35.40055543048868</v>
      </c>
      <c r="O240" s="98">
        <f t="shared" si="213"/>
        <v>33.652965118997827</v>
      </c>
      <c r="P240" s="98"/>
    </row>
    <row r="241" spans="2:16" x14ac:dyDescent="0.25">
      <c r="B241" s="83"/>
      <c r="C241" s="99" t="s">
        <v>9</v>
      </c>
      <c r="D241" s="100">
        <f t="shared" ref="D241:O241" si="214">+D233/D237/30</f>
        <v>615.15207303365094</v>
      </c>
      <c r="E241" s="100">
        <f t="shared" si="214"/>
        <v>499.7143657982366</v>
      </c>
      <c r="F241" s="100">
        <f t="shared" si="214"/>
        <v>484.19528611506161</v>
      </c>
      <c r="G241" s="100">
        <f t="shared" si="214"/>
        <v>0</v>
      </c>
      <c r="H241" s="100">
        <f t="shared" si="214"/>
        <v>0</v>
      </c>
      <c r="I241" s="100">
        <f t="shared" si="214"/>
        <v>0</v>
      </c>
      <c r="J241" s="100">
        <f t="shared" si="214"/>
        <v>0</v>
      </c>
      <c r="K241" s="100">
        <f t="shared" si="214"/>
        <v>0</v>
      </c>
      <c r="L241" s="100">
        <f t="shared" si="214"/>
        <v>0</v>
      </c>
      <c r="M241" s="100">
        <f t="shared" si="214"/>
        <v>0</v>
      </c>
      <c r="N241" s="100">
        <f t="shared" si="214"/>
        <v>0</v>
      </c>
      <c r="O241" s="101">
        <f t="shared" si="214"/>
        <v>0</v>
      </c>
      <c r="P241" s="101">
        <f t="shared" ref="P241:P250" si="215">SUM(D241:O241)</f>
        <v>1599.0617249469492</v>
      </c>
    </row>
    <row r="242" spans="2:16" x14ac:dyDescent="0.25">
      <c r="B242" s="83"/>
      <c r="C242" s="77" t="s">
        <v>10</v>
      </c>
      <c r="D242" s="87">
        <f t="shared" ref="D242:O242" si="216">+D241*(1-D236)</f>
        <v>461.36405477523817</v>
      </c>
      <c r="E242" s="87">
        <f t="shared" si="216"/>
        <v>374.78577434867748</v>
      </c>
      <c r="F242" s="87">
        <f t="shared" si="216"/>
        <v>363.14646458629619</v>
      </c>
      <c r="G242" s="87">
        <f t="shared" si="216"/>
        <v>0</v>
      </c>
      <c r="H242" s="87">
        <f t="shared" si="216"/>
        <v>0</v>
      </c>
      <c r="I242" s="87">
        <f t="shared" si="216"/>
        <v>0</v>
      </c>
      <c r="J242" s="87">
        <f t="shared" si="216"/>
        <v>0</v>
      </c>
      <c r="K242" s="87">
        <f t="shared" si="216"/>
        <v>0</v>
      </c>
      <c r="L242" s="87">
        <f t="shared" si="216"/>
        <v>0</v>
      </c>
      <c r="M242" s="87">
        <f t="shared" si="216"/>
        <v>0</v>
      </c>
      <c r="N242" s="87">
        <f t="shared" si="216"/>
        <v>0</v>
      </c>
      <c r="O242" s="88">
        <f t="shared" si="216"/>
        <v>0</v>
      </c>
      <c r="P242" s="88">
        <f t="shared" si="215"/>
        <v>1199.2962937102118</v>
      </c>
    </row>
    <row r="243" spans="2:16" ht="15.75" thickBot="1" x14ac:dyDescent="0.3">
      <c r="B243" s="83"/>
      <c r="C243" s="96" t="s">
        <v>38</v>
      </c>
      <c r="D243" s="90">
        <f>+D241-D242</f>
        <v>153.78801825841276</v>
      </c>
      <c r="E243" s="90">
        <f t="shared" ref="E243:G243" si="217">+E241-E242</f>
        <v>124.92859144955912</v>
      </c>
      <c r="F243" s="90">
        <f t="shared" si="217"/>
        <v>121.04882152876542</v>
      </c>
      <c r="G243" s="90">
        <f t="shared" si="217"/>
        <v>0</v>
      </c>
      <c r="H243" s="90">
        <f>+H241-H242</f>
        <v>0</v>
      </c>
      <c r="I243" s="90">
        <f t="shared" ref="I243:O243" si="218">+I241-I242</f>
        <v>0</v>
      </c>
      <c r="J243" s="90">
        <f t="shared" si="218"/>
        <v>0</v>
      </c>
      <c r="K243" s="90">
        <f t="shared" si="218"/>
        <v>0</v>
      </c>
      <c r="L243" s="90">
        <f t="shared" si="218"/>
        <v>0</v>
      </c>
      <c r="M243" s="90">
        <f t="shared" si="218"/>
        <v>0</v>
      </c>
      <c r="N243" s="90">
        <f t="shared" si="218"/>
        <v>0</v>
      </c>
      <c r="O243" s="91">
        <f t="shared" si="218"/>
        <v>0</v>
      </c>
      <c r="P243" s="91">
        <f t="shared" si="215"/>
        <v>399.7654312367373</v>
      </c>
    </row>
    <row r="244" spans="2:16" x14ac:dyDescent="0.25">
      <c r="B244" s="83"/>
      <c r="C244" s="99" t="s">
        <v>11</v>
      </c>
      <c r="D244" s="100">
        <f t="shared" ref="D244:O244" si="219">+D233/D238/30</f>
        <v>544.99682249825139</v>
      </c>
      <c r="E244" s="100">
        <f t="shared" si="219"/>
        <v>428.90369305977561</v>
      </c>
      <c r="F244" s="100">
        <f t="shared" si="219"/>
        <v>415.58370259208073</v>
      </c>
      <c r="G244" s="100">
        <f t="shared" si="219"/>
        <v>0</v>
      </c>
      <c r="H244" s="100">
        <f t="shared" si="219"/>
        <v>0</v>
      </c>
      <c r="I244" s="100">
        <f t="shared" si="219"/>
        <v>0</v>
      </c>
      <c r="J244" s="100">
        <f t="shared" si="219"/>
        <v>0</v>
      </c>
      <c r="K244" s="100">
        <f t="shared" si="219"/>
        <v>0</v>
      </c>
      <c r="L244" s="100">
        <f t="shared" si="219"/>
        <v>0</v>
      </c>
      <c r="M244" s="100">
        <f t="shared" si="219"/>
        <v>0</v>
      </c>
      <c r="N244" s="100">
        <f t="shared" si="219"/>
        <v>0</v>
      </c>
      <c r="O244" s="101">
        <f t="shared" si="219"/>
        <v>0</v>
      </c>
      <c r="P244" s="101">
        <f t="shared" si="215"/>
        <v>1389.4842181501076</v>
      </c>
    </row>
    <row r="245" spans="2:16" x14ac:dyDescent="0.25">
      <c r="B245" s="83"/>
      <c r="C245" s="77" t="s">
        <v>12</v>
      </c>
      <c r="D245" s="87">
        <f t="shared" ref="D245:O245" si="220">+D234/D239/30</f>
        <v>408.74761687368851</v>
      </c>
      <c r="E245" s="87">
        <f t="shared" si="220"/>
        <v>321.6777697948317</v>
      </c>
      <c r="F245" s="87">
        <f t="shared" si="220"/>
        <v>311.68777694406054</v>
      </c>
      <c r="G245" s="87">
        <f t="shared" si="220"/>
        <v>0</v>
      </c>
      <c r="H245" s="87">
        <f t="shared" si="220"/>
        <v>0</v>
      </c>
      <c r="I245" s="87">
        <f t="shared" si="220"/>
        <v>0</v>
      </c>
      <c r="J245" s="87">
        <f t="shared" si="220"/>
        <v>0</v>
      </c>
      <c r="K245" s="87">
        <f t="shared" si="220"/>
        <v>0</v>
      </c>
      <c r="L245" s="87">
        <f t="shared" si="220"/>
        <v>0</v>
      </c>
      <c r="M245" s="87">
        <f t="shared" si="220"/>
        <v>0</v>
      </c>
      <c r="N245" s="87">
        <f t="shared" si="220"/>
        <v>0</v>
      </c>
      <c r="O245" s="88">
        <f t="shared" si="220"/>
        <v>0</v>
      </c>
      <c r="P245" s="88">
        <f t="shared" si="215"/>
        <v>1042.1131636125808</v>
      </c>
    </row>
    <row r="246" spans="2:16" ht="15.75" thickBot="1" x14ac:dyDescent="0.3">
      <c r="B246" s="83"/>
      <c r="C246" s="96" t="s">
        <v>39</v>
      </c>
      <c r="D246" s="90">
        <f t="shared" ref="D246:O246" si="221">+D235/D240/30</f>
        <v>136.24920562456285</v>
      </c>
      <c r="E246" s="90">
        <f t="shared" si="221"/>
        <v>107.22592326494389</v>
      </c>
      <c r="F246" s="90">
        <f t="shared" si="221"/>
        <v>103.89592564802021</v>
      </c>
      <c r="G246" s="90">
        <f t="shared" si="221"/>
        <v>0</v>
      </c>
      <c r="H246" s="90">
        <f t="shared" si="221"/>
        <v>0</v>
      </c>
      <c r="I246" s="90">
        <f t="shared" si="221"/>
        <v>0</v>
      </c>
      <c r="J246" s="90">
        <f t="shared" si="221"/>
        <v>0</v>
      </c>
      <c r="K246" s="90">
        <f t="shared" si="221"/>
        <v>0</v>
      </c>
      <c r="L246" s="90">
        <f t="shared" si="221"/>
        <v>0</v>
      </c>
      <c r="M246" s="90">
        <f t="shared" si="221"/>
        <v>0</v>
      </c>
      <c r="N246" s="90">
        <f t="shared" si="221"/>
        <v>0</v>
      </c>
      <c r="O246" s="91">
        <f t="shared" si="221"/>
        <v>0</v>
      </c>
      <c r="P246" s="91">
        <f t="shared" si="215"/>
        <v>347.3710545375269</v>
      </c>
    </row>
    <row r="247" spans="2:16" ht="15.75" thickBot="1" x14ac:dyDescent="0.3">
      <c r="B247" s="83"/>
      <c r="C247" s="102" t="s">
        <v>13</v>
      </c>
      <c r="D247" s="72">
        <v>15</v>
      </c>
      <c r="E247" s="72">
        <v>25</v>
      </c>
      <c r="F247" s="72">
        <v>25</v>
      </c>
      <c r="G247" s="72">
        <v>25</v>
      </c>
      <c r="H247" s="72">
        <v>25</v>
      </c>
      <c r="I247" s="72">
        <v>25</v>
      </c>
      <c r="J247" s="72">
        <v>25</v>
      </c>
      <c r="K247" s="72">
        <v>25</v>
      </c>
      <c r="L247" s="72">
        <v>25</v>
      </c>
      <c r="M247" s="72">
        <v>25</v>
      </c>
      <c r="N247" s="72">
        <v>25</v>
      </c>
      <c r="O247" s="73">
        <v>25</v>
      </c>
      <c r="P247" s="103"/>
    </row>
    <row r="248" spans="2:16" x14ac:dyDescent="0.25">
      <c r="B248" s="83"/>
      <c r="C248" s="99" t="s">
        <v>4</v>
      </c>
      <c r="D248" s="100">
        <f>+D244/D247*30</f>
        <v>1089.9936449965028</v>
      </c>
      <c r="E248" s="100">
        <f t="shared" ref="E248" si="222">+E244/E247*30</f>
        <v>514.68443167173075</v>
      </c>
      <c r="F248" s="100">
        <f t="shared" ref="F248" si="223">+F244/F247*30</f>
        <v>498.70044311049685</v>
      </c>
      <c r="G248" s="100">
        <f t="shared" ref="G248" si="224">+G244/G247*30</f>
        <v>0</v>
      </c>
      <c r="H248" s="100">
        <f t="shared" ref="H248" si="225">+H244/H247*30</f>
        <v>0</v>
      </c>
      <c r="I248" s="100">
        <f t="shared" ref="I248" si="226">+I244/I247*30</f>
        <v>0</v>
      </c>
      <c r="J248" s="100">
        <f t="shared" ref="J248" si="227">+J244/J247*30</f>
        <v>0</v>
      </c>
      <c r="K248" s="100">
        <f t="shared" ref="K248" si="228">+K244/K247*30</f>
        <v>0</v>
      </c>
      <c r="L248" s="100">
        <f t="shared" ref="L248" si="229">+L244/L247*30</f>
        <v>0</v>
      </c>
      <c r="M248" s="100">
        <f t="shared" ref="M248" si="230">+M244/M247*30</f>
        <v>0</v>
      </c>
      <c r="N248" s="100">
        <f t="shared" ref="N248" si="231">+N244/N247*30</f>
        <v>0</v>
      </c>
      <c r="O248" s="101">
        <f t="shared" ref="O248" si="232">+O244/O247*30</f>
        <v>0</v>
      </c>
      <c r="P248" s="101">
        <f t="shared" si="215"/>
        <v>2103.3785197787306</v>
      </c>
    </row>
    <row r="249" spans="2:16" x14ac:dyDescent="0.25">
      <c r="B249" s="83"/>
      <c r="C249" s="77" t="s">
        <v>5</v>
      </c>
      <c r="D249" s="87">
        <f>+D245/D247*30</f>
        <v>817.49523374737703</v>
      </c>
      <c r="E249" s="87">
        <f t="shared" ref="E249:O249" si="233">+E245/E247*30</f>
        <v>386.01332375379803</v>
      </c>
      <c r="F249" s="87">
        <f t="shared" si="233"/>
        <v>374.02533233287267</v>
      </c>
      <c r="G249" s="87">
        <f t="shared" si="233"/>
        <v>0</v>
      </c>
      <c r="H249" s="87">
        <f t="shared" si="233"/>
        <v>0</v>
      </c>
      <c r="I249" s="87">
        <f t="shared" si="233"/>
        <v>0</v>
      </c>
      <c r="J249" s="87">
        <f t="shared" si="233"/>
        <v>0</v>
      </c>
      <c r="K249" s="87">
        <f t="shared" si="233"/>
        <v>0</v>
      </c>
      <c r="L249" s="87">
        <f t="shared" si="233"/>
        <v>0</v>
      </c>
      <c r="M249" s="87">
        <f t="shared" si="233"/>
        <v>0</v>
      </c>
      <c r="N249" s="87">
        <f t="shared" si="233"/>
        <v>0</v>
      </c>
      <c r="O249" s="88">
        <f t="shared" si="233"/>
        <v>0</v>
      </c>
      <c r="P249" s="88">
        <f t="shared" si="215"/>
        <v>1577.5338898340478</v>
      </c>
    </row>
    <row r="250" spans="2:16" ht="15.75" thickBot="1" x14ac:dyDescent="0.3">
      <c r="B250" s="83"/>
      <c r="C250" s="96" t="s">
        <v>40</v>
      </c>
      <c r="D250" s="90">
        <f>+D246/D247*30</f>
        <v>272.4984112491257</v>
      </c>
      <c r="E250" s="90">
        <f t="shared" ref="E250:O250" si="234">+E246/E247*30</f>
        <v>128.67110791793266</v>
      </c>
      <c r="F250" s="90">
        <f t="shared" si="234"/>
        <v>124.67511077762425</v>
      </c>
      <c r="G250" s="90">
        <f t="shared" si="234"/>
        <v>0</v>
      </c>
      <c r="H250" s="90">
        <f t="shared" si="234"/>
        <v>0</v>
      </c>
      <c r="I250" s="90">
        <f t="shared" si="234"/>
        <v>0</v>
      </c>
      <c r="J250" s="90">
        <f t="shared" si="234"/>
        <v>0</v>
      </c>
      <c r="K250" s="90">
        <f t="shared" si="234"/>
        <v>0</v>
      </c>
      <c r="L250" s="90">
        <f t="shared" si="234"/>
        <v>0</v>
      </c>
      <c r="M250" s="90">
        <f t="shared" si="234"/>
        <v>0</v>
      </c>
      <c r="N250" s="90">
        <f t="shared" si="234"/>
        <v>0</v>
      </c>
      <c r="O250" s="91">
        <f t="shared" si="234"/>
        <v>0</v>
      </c>
      <c r="P250" s="91">
        <f t="shared" si="215"/>
        <v>525.84462994468265</v>
      </c>
    </row>
    <row r="251" spans="2:16" ht="15.75" thickBot="1" x14ac:dyDescent="0.3">
      <c r="B251" s="104"/>
      <c r="C251" s="105" t="s">
        <v>8</v>
      </c>
      <c r="D251" s="106">
        <f>+SUMIF(Conversion!$B$4:$B$28,'Measured TV'!D218,Conversion!C$4:C$28)</f>
        <v>1.1287259808484933</v>
      </c>
      <c r="E251" s="106">
        <f>+SUMIF(Conversion!$B$4:$B$28,'Measured TV'!E218,Conversion!D$4:D$28)</f>
        <v>1.1650969060986665</v>
      </c>
      <c r="F251" s="106">
        <f>+SUMIF(Conversion!$B$4:$B$28,'Measured TV'!F218,Conversion!E$4:E$28)</f>
        <v>1.1650969060986665</v>
      </c>
      <c r="G251" s="106">
        <f>+SUMIF(Conversion!$B$4:$B$28,'Measured TV'!G218,Conversion!F$4:F$28)</f>
        <v>1.1642778984450595</v>
      </c>
      <c r="H251" s="106">
        <f>+SUMIF(Conversion!$B$4:$B$28,'Measured TV'!H218,Conversion!G$4:G$28)</f>
        <v>1.1642778984450595</v>
      </c>
      <c r="I251" s="106">
        <f>+SUMIF(Conversion!$B$4:$B$28,'Measured TV'!I218,Conversion!H$4:H$28)</f>
        <v>1.1642778984450595</v>
      </c>
      <c r="J251" s="106">
        <f>+SUMIF(Conversion!$B$4:$B$28,'Measured TV'!J218,Conversion!I$4:I$28)</f>
        <v>1.1986553817841639</v>
      </c>
      <c r="K251" s="106">
        <f>+SUMIF(Conversion!$B$4:$B$28,'Measured TV'!K218,Conversion!J$4:J$28)</f>
        <v>1.1986553817841639</v>
      </c>
      <c r="L251" s="106">
        <f>+SUMIF(Conversion!$B$4:$B$28,'Measured TV'!L218,Conversion!K$4:K$28)</f>
        <v>1.1321638920010744</v>
      </c>
      <c r="M251" s="106">
        <f>+SUMIF(Conversion!$B$4:$B$28,'Measured TV'!M218,Conversion!L$4:L$28)</f>
        <v>1.1287259808484933</v>
      </c>
      <c r="N251" s="106">
        <f>+SUMIF(Conversion!$B$4:$B$28,'Measured TV'!N218,Conversion!M$4:M$28)</f>
        <v>1.1287259808484933</v>
      </c>
      <c r="O251" s="107">
        <f>+SUMIF(Conversion!$B$4:$B$28,'Measured TV'!O218,Conversion!N$4:N$28)</f>
        <v>1.1287259808484933</v>
      </c>
      <c r="P251" s="107"/>
    </row>
    <row r="252" spans="2:16" ht="15.75" thickBot="1" x14ac:dyDescent="0.3">
      <c r="C252" s="74">
        <v>0</v>
      </c>
      <c r="D252" s="39">
        <v>1</v>
      </c>
      <c r="E252" s="39">
        <v>2</v>
      </c>
      <c r="F252" s="39">
        <v>3</v>
      </c>
      <c r="G252" s="39">
        <v>4</v>
      </c>
      <c r="H252" s="39">
        <v>5</v>
      </c>
      <c r="I252" s="39">
        <v>6</v>
      </c>
      <c r="J252" s="39">
        <v>7</v>
      </c>
      <c r="K252" s="39">
        <v>8</v>
      </c>
      <c r="L252" s="39">
        <v>9</v>
      </c>
      <c r="M252" s="39">
        <v>10</v>
      </c>
      <c r="N252" s="39">
        <v>11</v>
      </c>
      <c r="O252" s="39">
        <v>12</v>
      </c>
    </row>
    <row r="253" spans="2:16" ht="15.75" thickBot="1" x14ac:dyDescent="0.3">
      <c r="B253" s="108" t="e">
        <f>+'Mecra Kırılımı'!#REF!</f>
        <v>#REF!</v>
      </c>
      <c r="C253" s="82" t="s">
        <v>33</v>
      </c>
      <c r="D253" s="69" t="s">
        <v>28</v>
      </c>
      <c r="E253" s="69" t="s">
        <v>28</v>
      </c>
      <c r="F253" s="69" t="s">
        <v>28</v>
      </c>
      <c r="G253" s="69" t="s">
        <v>28</v>
      </c>
      <c r="H253" s="69" t="s">
        <v>28</v>
      </c>
      <c r="I253" s="69" t="s">
        <v>28</v>
      </c>
      <c r="J253" s="69" t="s">
        <v>28</v>
      </c>
      <c r="K253" s="69" t="s">
        <v>28</v>
      </c>
      <c r="L253" s="69" t="s">
        <v>28</v>
      </c>
      <c r="M253" s="69" t="s">
        <v>28</v>
      </c>
      <c r="N253" s="69" t="s">
        <v>28</v>
      </c>
      <c r="O253" s="69" t="s">
        <v>28</v>
      </c>
    </row>
    <row r="254" spans="2:16" x14ac:dyDescent="0.25">
      <c r="B254" s="109"/>
      <c r="C254" s="189">
        <v>1</v>
      </c>
      <c r="D254" s="187"/>
      <c r="E254" s="187"/>
      <c r="F254" s="187"/>
      <c r="G254" s="187"/>
      <c r="H254" s="187"/>
      <c r="I254" s="187"/>
      <c r="J254" s="187"/>
      <c r="K254" s="187"/>
      <c r="L254" s="187"/>
      <c r="M254" s="187"/>
      <c r="N254" s="187"/>
      <c r="O254" s="187"/>
    </row>
    <row r="255" spans="2:16" x14ac:dyDescent="0.25">
      <c r="B255" s="109"/>
      <c r="C255" s="189">
        <v>2</v>
      </c>
      <c r="D255" s="187"/>
      <c r="E255" s="187"/>
      <c r="F255" s="187"/>
      <c r="G255" s="187"/>
      <c r="H255" s="187"/>
      <c r="I255" s="187"/>
      <c r="J255" s="187"/>
      <c r="K255" s="187"/>
      <c r="L255" s="187"/>
      <c r="M255" s="187"/>
      <c r="N255" s="187"/>
      <c r="O255" s="187"/>
    </row>
    <row r="256" spans="2:16" x14ac:dyDescent="0.25">
      <c r="B256" s="109"/>
      <c r="C256" s="189">
        <v>3</v>
      </c>
      <c r="D256" s="187"/>
      <c r="E256" s="187"/>
      <c r="F256" s="187"/>
      <c r="G256" s="187"/>
      <c r="H256" s="187"/>
      <c r="I256" s="187"/>
      <c r="J256" s="187"/>
      <c r="K256" s="187"/>
      <c r="L256" s="187"/>
      <c r="M256" s="187"/>
      <c r="N256" s="187"/>
      <c r="O256" s="187"/>
    </row>
    <row r="257" spans="2:16" x14ac:dyDescent="0.25">
      <c r="B257" s="109"/>
      <c r="C257" s="189">
        <v>4</v>
      </c>
      <c r="D257" s="187"/>
      <c r="E257" s="187"/>
      <c r="F257" s="187"/>
      <c r="G257" s="187"/>
      <c r="H257" s="187"/>
      <c r="I257" s="187"/>
      <c r="J257" s="187"/>
      <c r="K257" s="187"/>
      <c r="L257" s="187"/>
      <c r="M257" s="187"/>
      <c r="N257" s="187"/>
      <c r="O257" s="187"/>
    </row>
    <row r="258" spans="2:16" x14ac:dyDescent="0.25">
      <c r="B258" s="109"/>
      <c r="C258" s="189">
        <v>5</v>
      </c>
      <c r="D258" s="187"/>
      <c r="E258" s="187"/>
      <c r="F258" s="187"/>
      <c r="G258" s="187"/>
      <c r="H258" s="187"/>
      <c r="I258" s="187"/>
      <c r="J258" s="187"/>
      <c r="K258" s="187"/>
      <c r="L258" s="187"/>
      <c r="M258" s="187"/>
      <c r="N258" s="187"/>
      <c r="O258" s="187"/>
    </row>
    <row r="259" spans="2:16" x14ac:dyDescent="0.25">
      <c r="B259" s="109"/>
      <c r="C259" s="189">
        <v>6</v>
      </c>
      <c r="D259" s="187"/>
      <c r="E259" s="187"/>
      <c r="F259" s="187"/>
      <c r="G259" s="187"/>
      <c r="H259" s="187"/>
      <c r="I259" s="187"/>
      <c r="J259" s="187"/>
      <c r="K259" s="187"/>
      <c r="L259" s="187"/>
      <c r="M259" s="187"/>
      <c r="N259" s="187"/>
      <c r="O259" s="187"/>
    </row>
    <row r="260" spans="2:16" x14ac:dyDescent="0.25">
      <c r="B260" s="109"/>
      <c r="C260" s="189">
        <v>7</v>
      </c>
      <c r="D260" s="187"/>
      <c r="E260" s="187"/>
      <c r="F260" s="187"/>
      <c r="G260" s="187"/>
      <c r="H260" s="187"/>
      <c r="I260" s="187"/>
      <c r="J260" s="187"/>
      <c r="K260" s="187"/>
      <c r="L260" s="187"/>
      <c r="M260" s="187"/>
      <c r="N260" s="187"/>
      <c r="O260" s="187"/>
    </row>
    <row r="261" spans="2:16" x14ac:dyDescent="0.25">
      <c r="B261" s="109"/>
      <c r="C261" s="189">
        <v>8</v>
      </c>
      <c r="D261" s="187"/>
      <c r="E261" s="187"/>
      <c r="F261" s="187"/>
      <c r="G261" s="187"/>
      <c r="H261" s="187"/>
      <c r="I261" s="187"/>
      <c r="J261" s="187"/>
      <c r="K261" s="187"/>
      <c r="L261" s="187"/>
      <c r="M261" s="187"/>
      <c r="N261" s="187"/>
      <c r="O261" s="187"/>
    </row>
    <row r="262" spans="2:16" x14ac:dyDescent="0.25">
      <c r="B262" s="109"/>
      <c r="C262" s="189">
        <v>9</v>
      </c>
      <c r="D262" s="187"/>
      <c r="E262" s="187"/>
      <c r="F262" s="187"/>
      <c r="G262" s="187"/>
      <c r="H262" s="187"/>
      <c r="I262" s="187"/>
      <c r="J262" s="187"/>
      <c r="K262" s="187"/>
      <c r="L262" s="187"/>
      <c r="M262" s="187"/>
      <c r="N262" s="187"/>
      <c r="O262" s="187"/>
    </row>
    <row r="263" spans="2:16" x14ac:dyDescent="0.25">
      <c r="B263" s="109"/>
      <c r="C263" s="189">
        <v>10</v>
      </c>
      <c r="D263" s="187"/>
      <c r="E263" s="187"/>
      <c r="F263" s="187"/>
      <c r="G263" s="187"/>
      <c r="H263" s="187"/>
      <c r="I263" s="187"/>
      <c r="J263" s="187"/>
      <c r="K263" s="187"/>
      <c r="L263" s="187"/>
      <c r="M263" s="187"/>
      <c r="N263" s="187"/>
      <c r="O263" s="187"/>
    </row>
    <row r="264" spans="2:16" x14ac:dyDescent="0.25">
      <c r="B264" s="109"/>
      <c r="C264" s="189">
        <v>11</v>
      </c>
      <c r="D264" s="187"/>
      <c r="E264" s="187"/>
      <c r="F264" s="187"/>
      <c r="G264" s="187"/>
      <c r="H264" s="187"/>
      <c r="I264" s="187"/>
      <c r="J264" s="187"/>
      <c r="K264" s="187"/>
      <c r="L264" s="187"/>
      <c r="M264" s="187"/>
      <c r="N264" s="187"/>
      <c r="O264" s="187"/>
    </row>
    <row r="265" spans="2:16" x14ac:dyDescent="0.25">
      <c r="B265" s="109"/>
      <c r="C265" s="189">
        <v>12</v>
      </c>
      <c r="D265" s="187"/>
      <c r="E265" s="187"/>
      <c r="F265" s="187"/>
      <c r="G265" s="187"/>
      <c r="H265" s="187"/>
      <c r="I265" s="187"/>
      <c r="J265" s="187"/>
      <c r="K265" s="187"/>
      <c r="L265" s="187"/>
      <c r="M265" s="187"/>
      <c r="N265" s="187"/>
      <c r="O265" s="187"/>
    </row>
    <row r="266" spans="2:16" x14ac:dyDescent="0.25">
      <c r="B266" s="109"/>
      <c r="C266" s="189">
        <v>13</v>
      </c>
      <c r="D266" s="187"/>
      <c r="E266" s="187"/>
      <c r="F266" s="187"/>
      <c r="G266" s="187"/>
      <c r="H266" s="187"/>
      <c r="I266" s="187"/>
      <c r="J266" s="187"/>
      <c r="K266" s="187"/>
      <c r="L266" s="187"/>
      <c r="M266" s="187"/>
      <c r="N266" s="187"/>
      <c r="O266" s="187"/>
    </row>
    <row r="267" spans="2:16" ht="15.75" thickBot="1" x14ac:dyDescent="0.3">
      <c r="B267" s="109"/>
      <c r="C267" s="189">
        <v>14</v>
      </c>
      <c r="D267" s="187"/>
      <c r="E267" s="187"/>
      <c r="F267" s="187"/>
      <c r="G267" s="187"/>
      <c r="H267" s="187"/>
      <c r="I267" s="187"/>
      <c r="J267" s="187"/>
      <c r="K267" s="187"/>
      <c r="L267" s="187"/>
      <c r="M267" s="187"/>
      <c r="N267" s="187"/>
      <c r="O267" s="187"/>
    </row>
    <row r="268" spans="2:16" x14ac:dyDescent="0.25">
      <c r="B268" s="109"/>
      <c r="C268" s="84" t="s">
        <v>0</v>
      </c>
      <c r="D268" s="70">
        <v>211362.75629964154</v>
      </c>
      <c r="E268" s="70">
        <v>389503.55044505472</v>
      </c>
      <c r="F268" s="70">
        <v>191436.85138895243</v>
      </c>
      <c r="G268" s="70"/>
      <c r="H268" s="70"/>
      <c r="I268" s="70"/>
      <c r="J268" s="70">
        <v>376822.25868935708</v>
      </c>
      <c r="K268" s="70">
        <v>115689.01600055143</v>
      </c>
      <c r="L268" s="70">
        <v>157153.78168974182</v>
      </c>
      <c r="M268" s="70">
        <v>0</v>
      </c>
      <c r="N268" s="70">
        <v>0</v>
      </c>
      <c r="O268" s="71">
        <v>0</v>
      </c>
      <c r="P268" s="85">
        <f>SUM(D268:O268)</f>
        <v>1441968.2145132991</v>
      </c>
    </row>
    <row r="269" spans="2:16" x14ac:dyDescent="0.25">
      <c r="B269" s="109"/>
      <c r="C269" s="86" t="s">
        <v>1</v>
      </c>
      <c r="D269" s="87">
        <f>+D277*D$3*30</f>
        <v>144950.28819950213</v>
      </c>
      <c r="E269" s="87">
        <f t="shared" ref="E269:O269" si="235">+E277*E$3*30</f>
        <v>267117.31470657274</v>
      </c>
      <c r="F269" s="87">
        <f t="shared" si="235"/>
        <v>131285.31850471985</v>
      </c>
      <c r="G269" s="87">
        <f t="shared" si="235"/>
        <v>0</v>
      </c>
      <c r="H269" s="87">
        <f t="shared" si="235"/>
        <v>0</v>
      </c>
      <c r="I269" s="87">
        <f t="shared" si="235"/>
        <v>0</v>
      </c>
      <c r="J269" s="87">
        <f t="shared" si="235"/>
        <v>251890.95818131228</v>
      </c>
      <c r="K269" s="87">
        <f t="shared" si="235"/>
        <v>77254.106293263743</v>
      </c>
      <c r="L269" s="87">
        <f t="shared" si="235"/>
        <v>104804.40329252578</v>
      </c>
      <c r="M269" s="87">
        <f t="shared" si="235"/>
        <v>0</v>
      </c>
      <c r="N269" s="87">
        <f t="shared" si="235"/>
        <v>0</v>
      </c>
      <c r="O269" s="88">
        <f t="shared" si="235"/>
        <v>0</v>
      </c>
      <c r="P269" s="88">
        <f>SUM(D269:O269)</f>
        <v>977302.38917789655</v>
      </c>
    </row>
    <row r="270" spans="2:16" ht="15.75" thickBot="1" x14ac:dyDescent="0.3">
      <c r="B270" s="109"/>
      <c r="C270" s="89" t="s">
        <v>35</v>
      </c>
      <c r="D270" s="90">
        <f>+D278*D$4*30</f>
        <v>66412.46810013942</v>
      </c>
      <c r="E270" s="90">
        <f t="shared" ref="E270:O270" si="236">+E278*E$4*30</f>
        <v>122386.2357384819</v>
      </c>
      <c r="F270" s="90">
        <f t="shared" si="236"/>
        <v>60151.532884232613</v>
      </c>
      <c r="G270" s="90">
        <f t="shared" si="236"/>
        <v>0</v>
      </c>
      <c r="H270" s="90">
        <f t="shared" si="236"/>
        <v>0</v>
      </c>
      <c r="I270" s="90">
        <f t="shared" si="236"/>
        <v>0</v>
      </c>
      <c r="J270" s="90">
        <f t="shared" si="236"/>
        <v>124931.30050804479</v>
      </c>
      <c r="K270" s="90">
        <f t="shared" si="236"/>
        <v>38434.90970728769</v>
      </c>
      <c r="L270" s="90">
        <f t="shared" si="236"/>
        <v>52349.378397216038</v>
      </c>
      <c r="M270" s="90">
        <f t="shared" si="236"/>
        <v>0</v>
      </c>
      <c r="N270" s="90">
        <f t="shared" si="236"/>
        <v>0</v>
      </c>
      <c r="O270" s="91">
        <f t="shared" si="236"/>
        <v>0</v>
      </c>
      <c r="P270" s="91">
        <f>SUM(D270:O270)</f>
        <v>464665.82533540245</v>
      </c>
    </row>
    <row r="271" spans="2:16" ht="15.75" thickBot="1" x14ac:dyDescent="0.3">
      <c r="B271" s="109"/>
      <c r="C271" s="78" t="s">
        <v>36</v>
      </c>
      <c r="D271" s="79">
        <f t="shared" ref="D271:O271" si="237">+D$5</f>
        <v>0.25</v>
      </c>
      <c r="E271" s="79">
        <f t="shared" si="237"/>
        <v>0.25</v>
      </c>
      <c r="F271" s="79">
        <f t="shared" si="237"/>
        <v>0.25</v>
      </c>
      <c r="G271" s="79">
        <f t="shared" si="237"/>
        <v>0.25</v>
      </c>
      <c r="H271" s="79">
        <f t="shared" si="237"/>
        <v>0.25</v>
      </c>
      <c r="I271" s="79">
        <f t="shared" si="237"/>
        <v>0.25</v>
      </c>
      <c r="J271" s="79">
        <f t="shared" si="237"/>
        <v>0.25</v>
      </c>
      <c r="K271" s="79">
        <f t="shared" si="237"/>
        <v>0.25</v>
      </c>
      <c r="L271" s="79">
        <f t="shared" si="237"/>
        <v>0.25</v>
      </c>
      <c r="M271" s="79">
        <f t="shared" si="237"/>
        <v>0.25</v>
      </c>
      <c r="N271" s="79">
        <f t="shared" si="237"/>
        <v>0.25</v>
      </c>
      <c r="O271" s="80">
        <f t="shared" si="237"/>
        <v>0.25</v>
      </c>
      <c r="P271" s="80"/>
    </row>
    <row r="272" spans="2:16" ht="15.75" thickBot="1" x14ac:dyDescent="0.3">
      <c r="B272" s="109"/>
      <c r="C272" s="76" t="s">
        <v>14</v>
      </c>
      <c r="D272" s="92">
        <f>+D$3*(1-D271)+D$4*D271</f>
        <v>18.697752065418879</v>
      </c>
      <c r="E272" s="92">
        <f t="shared" ref="E272" si="238">+E$3*(1-E271)+E$4*E271</f>
        <v>19.632639668689826</v>
      </c>
      <c r="F272" s="92">
        <f t="shared" ref="F272" si="239">+F$3*(1-F271)+F$4*F271</f>
        <v>20.614271652124316</v>
      </c>
      <c r="G272" s="92">
        <f t="shared" ref="G272" si="240">+G$3*(1-G271)+G$4*G271</f>
        <v>24.717944963434228</v>
      </c>
      <c r="H272" s="92">
        <f t="shared" ref="H272" si="241">+H$3*(1-H271)+H$4*H271</f>
        <v>26.05691364631199</v>
      </c>
      <c r="I272" s="92">
        <f t="shared" ref="I272" si="242">+I$3*(1-I271)+I$4*I271</f>
        <v>25.606843768296592</v>
      </c>
      <c r="J272" s="92">
        <f t="shared" ref="J272" si="243">+J$3*(1-J271)+J$4*J271</f>
        <v>18.232856760391158</v>
      </c>
      <c r="K272" s="92">
        <f t="shared" ref="K272" si="244">+K$3*(1-K271)+K$4*K271</f>
        <v>23.963884263425388</v>
      </c>
      <c r="L272" s="92">
        <f t="shared" ref="L272" si="245">+L$3*(1-L271)+L$4*L271</f>
        <v>26.305348227975429</v>
      </c>
      <c r="M272" s="92">
        <f t="shared" ref="M272" si="246">+M$3*(1-M271)+M$4*M271</f>
        <v>24.57657900542252</v>
      </c>
      <c r="N272" s="92">
        <f t="shared" ref="N272" si="247">+N$3*(1-N271)+N$4*N271</f>
        <v>22.737299112616817</v>
      </c>
      <c r="O272" s="92">
        <f t="shared" ref="O272" si="248">+O$3*(1-O271)+O$4*O271</f>
        <v>20.719497469529724</v>
      </c>
      <c r="P272" s="93"/>
    </row>
    <row r="273" spans="2:16" x14ac:dyDescent="0.25">
      <c r="B273" s="109"/>
      <c r="C273" s="76" t="s">
        <v>16</v>
      </c>
      <c r="D273" s="92">
        <f t="shared" ref="D273:O273" si="249">+D271*D275+(1-D271)*D274</f>
        <v>21.104638539701867</v>
      </c>
      <c r="E273" s="92">
        <f t="shared" si="249"/>
        <v>22.873927736540463</v>
      </c>
      <c r="F273" s="92">
        <f t="shared" si="249"/>
        <v>24.017624123367487</v>
      </c>
      <c r="G273" s="92">
        <f t="shared" si="249"/>
        <v>28.778557015907847</v>
      </c>
      <c r="H273" s="92">
        <f t="shared" si="249"/>
        <v>30.337488660092518</v>
      </c>
      <c r="I273" s="92">
        <f t="shared" si="249"/>
        <v>29.813482248363322</v>
      </c>
      <c r="J273" s="92">
        <f t="shared" si="249"/>
        <v>21.854911881142634</v>
      </c>
      <c r="K273" s="92">
        <f t="shared" si="249"/>
        <v>28.724438840807672</v>
      </c>
      <c r="L273" s="92">
        <f t="shared" si="249"/>
        <v>29.781965430228226</v>
      </c>
      <c r="M273" s="92">
        <f t="shared" si="249"/>
        <v>27.740223243796024</v>
      </c>
      <c r="N273" s="92">
        <f t="shared" si="249"/>
        <v>25.664180242733991</v>
      </c>
      <c r="O273" s="93">
        <f t="shared" si="249"/>
        <v>23.386635103982812</v>
      </c>
      <c r="P273" s="93"/>
    </row>
    <row r="274" spans="2:16" x14ac:dyDescent="0.25">
      <c r="B274" s="109"/>
      <c r="C274" s="77" t="s">
        <v>15</v>
      </c>
      <c r="D274" s="94">
        <f>+D$3*D286</f>
        <v>19.297776594972696</v>
      </c>
      <c r="E274" s="94">
        <f t="shared" ref="E274:O274" si="250">+E$3*E286</f>
        <v>20.915589076729244</v>
      </c>
      <c r="F274" s="94">
        <f t="shared" si="250"/>
        <v>21.961368530565707</v>
      </c>
      <c r="G274" s="94">
        <f t="shared" si="250"/>
        <v>25.256600427498128</v>
      </c>
      <c r="H274" s="94">
        <f t="shared" si="250"/>
        <v>27.113652691030424</v>
      </c>
      <c r="I274" s="94">
        <f t="shared" si="250"/>
        <v>26.689059265363532</v>
      </c>
      <c r="J274" s="94">
        <f t="shared" si="250"/>
        <v>19.478873015115223</v>
      </c>
      <c r="K274" s="94">
        <f t="shared" si="250"/>
        <v>25.575241028488904</v>
      </c>
      <c r="L274" s="94">
        <f t="shared" si="250"/>
        <v>26.481756338563851</v>
      </c>
      <c r="M274" s="94">
        <f t="shared" si="250"/>
        <v>24.145194388270291</v>
      </c>
      <c r="N274" s="94">
        <f t="shared" si="250"/>
        <v>22.41872184681576</v>
      </c>
      <c r="O274" s="95">
        <f t="shared" si="250"/>
        <v>19.964525098977806</v>
      </c>
      <c r="P274" s="95"/>
    </row>
    <row r="275" spans="2:16" ht="15.75" thickBot="1" x14ac:dyDescent="0.3">
      <c r="B275" s="109"/>
      <c r="C275" s="96" t="s">
        <v>37</v>
      </c>
      <c r="D275" s="97">
        <f>+D$4*D286</f>
        <v>26.525224373889372</v>
      </c>
      <c r="E275" s="97">
        <f t="shared" ref="E275:O275" si="251">+E$4*E286</f>
        <v>28.748943715974121</v>
      </c>
      <c r="F275" s="97">
        <f t="shared" si="251"/>
        <v>30.186390901772828</v>
      </c>
      <c r="G275" s="97">
        <f t="shared" si="251"/>
        <v>39.344426781137003</v>
      </c>
      <c r="H275" s="97">
        <f t="shared" si="251"/>
        <v>40.008996567278793</v>
      </c>
      <c r="I275" s="97">
        <f t="shared" si="251"/>
        <v>39.186751197362696</v>
      </c>
      <c r="J275" s="97">
        <f t="shared" si="251"/>
        <v>28.983028479224874</v>
      </c>
      <c r="K275" s="97">
        <f t="shared" si="251"/>
        <v>38.172032277763975</v>
      </c>
      <c r="L275" s="97">
        <f t="shared" si="251"/>
        <v>39.682592705221346</v>
      </c>
      <c r="M275" s="97">
        <f t="shared" si="251"/>
        <v>38.525309810373216</v>
      </c>
      <c r="N275" s="97">
        <f t="shared" si="251"/>
        <v>35.40055543048868</v>
      </c>
      <c r="O275" s="98">
        <f t="shared" si="251"/>
        <v>33.652965118997827</v>
      </c>
      <c r="P275" s="98"/>
    </row>
    <row r="276" spans="2:16" x14ac:dyDescent="0.25">
      <c r="B276" s="109"/>
      <c r="C276" s="99" t="s">
        <v>9</v>
      </c>
      <c r="D276" s="100">
        <f t="shared" ref="D276:O276" si="252">+D268/D272/30</f>
        <v>376.80600241878409</v>
      </c>
      <c r="E276" s="100">
        <f t="shared" si="252"/>
        <v>661.31971556569943</v>
      </c>
      <c r="F276" s="100">
        <f t="shared" si="252"/>
        <v>309.55390941373173</v>
      </c>
      <c r="G276" s="100">
        <f t="shared" si="252"/>
        <v>0</v>
      </c>
      <c r="H276" s="100">
        <f t="shared" si="252"/>
        <v>0</v>
      </c>
      <c r="I276" s="100">
        <f t="shared" si="252"/>
        <v>0</v>
      </c>
      <c r="J276" s="100">
        <f t="shared" si="252"/>
        <v>688.90696183160446</v>
      </c>
      <c r="K276" s="100">
        <f t="shared" si="252"/>
        <v>160.92134693027836</v>
      </c>
      <c r="L276" s="100">
        <f t="shared" si="252"/>
        <v>199.14046924066267</v>
      </c>
      <c r="M276" s="100">
        <f t="shared" si="252"/>
        <v>0</v>
      </c>
      <c r="N276" s="100">
        <f t="shared" si="252"/>
        <v>0</v>
      </c>
      <c r="O276" s="101">
        <f t="shared" si="252"/>
        <v>0</v>
      </c>
      <c r="P276" s="101">
        <f t="shared" ref="P276:P285" si="253">SUM(D276:O276)</f>
        <v>2396.648405400761</v>
      </c>
    </row>
    <row r="277" spans="2:16" x14ac:dyDescent="0.25">
      <c r="B277" s="109"/>
      <c r="C277" s="77" t="s">
        <v>10</v>
      </c>
      <c r="D277" s="87">
        <f t="shared" ref="D277:O277" si="254">+D276*(1-D271)</f>
        <v>282.60450181408805</v>
      </c>
      <c r="E277" s="87">
        <f t="shared" si="254"/>
        <v>495.98978667427457</v>
      </c>
      <c r="F277" s="87">
        <f t="shared" si="254"/>
        <v>232.1654320602988</v>
      </c>
      <c r="G277" s="87">
        <f t="shared" si="254"/>
        <v>0</v>
      </c>
      <c r="H277" s="87">
        <f t="shared" si="254"/>
        <v>0</v>
      </c>
      <c r="I277" s="87">
        <f t="shared" si="254"/>
        <v>0</v>
      </c>
      <c r="J277" s="87">
        <f t="shared" si="254"/>
        <v>516.68022137370338</v>
      </c>
      <c r="K277" s="87">
        <f t="shared" si="254"/>
        <v>120.69101019770878</v>
      </c>
      <c r="L277" s="87">
        <f t="shared" si="254"/>
        <v>149.35535193049699</v>
      </c>
      <c r="M277" s="87">
        <f t="shared" si="254"/>
        <v>0</v>
      </c>
      <c r="N277" s="87">
        <f t="shared" si="254"/>
        <v>0</v>
      </c>
      <c r="O277" s="88">
        <f t="shared" si="254"/>
        <v>0</v>
      </c>
      <c r="P277" s="88">
        <f t="shared" si="253"/>
        <v>1797.4863040505704</v>
      </c>
    </row>
    <row r="278" spans="2:16" ht="15.75" thickBot="1" x14ac:dyDescent="0.3">
      <c r="B278" s="109"/>
      <c r="C278" s="96" t="s">
        <v>38</v>
      </c>
      <c r="D278" s="90">
        <f>+D276-D277</f>
        <v>94.201500604696037</v>
      </c>
      <c r="E278" s="90">
        <f t="shared" ref="E278:G278" si="255">+E276-E277</f>
        <v>165.32992889142486</v>
      </c>
      <c r="F278" s="90">
        <f t="shared" si="255"/>
        <v>77.388477353432933</v>
      </c>
      <c r="G278" s="90">
        <f t="shared" si="255"/>
        <v>0</v>
      </c>
      <c r="H278" s="90">
        <f>+H276-H277</f>
        <v>0</v>
      </c>
      <c r="I278" s="90">
        <f t="shared" ref="I278:O278" si="256">+I276-I277</f>
        <v>0</v>
      </c>
      <c r="J278" s="90">
        <f t="shared" si="256"/>
        <v>172.22674045790109</v>
      </c>
      <c r="K278" s="90">
        <f t="shared" si="256"/>
        <v>40.230336732569583</v>
      </c>
      <c r="L278" s="90">
        <f t="shared" si="256"/>
        <v>49.785117310165674</v>
      </c>
      <c r="M278" s="90">
        <f t="shared" si="256"/>
        <v>0</v>
      </c>
      <c r="N278" s="90">
        <f t="shared" si="256"/>
        <v>0</v>
      </c>
      <c r="O278" s="91">
        <f t="shared" si="256"/>
        <v>0</v>
      </c>
      <c r="P278" s="91">
        <f t="shared" si="253"/>
        <v>599.16210135019026</v>
      </c>
    </row>
    <row r="279" spans="2:16" x14ac:dyDescent="0.25">
      <c r="B279" s="109"/>
      <c r="C279" s="99" t="s">
        <v>11</v>
      </c>
      <c r="D279" s="100">
        <f t="shared" ref="D279:O279" si="257">+D268/D273/30</f>
        <v>333.83301953901071</v>
      </c>
      <c r="E279" s="100">
        <f t="shared" si="257"/>
        <v>567.60919379670509</v>
      </c>
      <c r="F279" s="100">
        <f t="shared" si="257"/>
        <v>265.6894098622875</v>
      </c>
      <c r="G279" s="100">
        <f t="shared" si="257"/>
        <v>0</v>
      </c>
      <c r="H279" s="100">
        <f t="shared" si="257"/>
        <v>0</v>
      </c>
      <c r="I279" s="100">
        <f t="shared" si="257"/>
        <v>0</v>
      </c>
      <c r="J279" s="100">
        <f t="shared" si="257"/>
        <v>574.73313205851252</v>
      </c>
      <c r="K279" s="100">
        <f t="shared" si="257"/>
        <v>134.25155334534233</v>
      </c>
      <c r="L279" s="100">
        <f t="shared" si="257"/>
        <v>175.89367639051474</v>
      </c>
      <c r="M279" s="100">
        <f t="shared" si="257"/>
        <v>0</v>
      </c>
      <c r="N279" s="100">
        <f t="shared" si="257"/>
        <v>0</v>
      </c>
      <c r="O279" s="101">
        <f t="shared" si="257"/>
        <v>0</v>
      </c>
      <c r="P279" s="101">
        <f t="shared" si="253"/>
        <v>2052.0099849923727</v>
      </c>
    </row>
    <row r="280" spans="2:16" x14ac:dyDescent="0.25">
      <c r="B280" s="109"/>
      <c r="C280" s="77" t="s">
        <v>12</v>
      </c>
      <c r="D280" s="87">
        <f t="shared" ref="D280:O280" si="258">+D269/D274/30</f>
        <v>250.37476465425803</v>
      </c>
      <c r="E280" s="87">
        <f t="shared" si="258"/>
        <v>425.70689534752876</v>
      </c>
      <c r="F280" s="87">
        <f t="shared" si="258"/>
        <v>199.26705739671564</v>
      </c>
      <c r="G280" s="87">
        <f t="shared" si="258"/>
        <v>0</v>
      </c>
      <c r="H280" s="87">
        <f t="shared" si="258"/>
        <v>0</v>
      </c>
      <c r="I280" s="87">
        <f t="shared" si="258"/>
        <v>0</v>
      </c>
      <c r="J280" s="87">
        <f t="shared" si="258"/>
        <v>431.04984904388431</v>
      </c>
      <c r="K280" s="87">
        <f t="shared" si="258"/>
        <v>100.68866500900677</v>
      </c>
      <c r="L280" s="87">
        <f t="shared" si="258"/>
        <v>131.92025729288605</v>
      </c>
      <c r="M280" s="87">
        <f t="shared" si="258"/>
        <v>0</v>
      </c>
      <c r="N280" s="87">
        <f t="shared" si="258"/>
        <v>0</v>
      </c>
      <c r="O280" s="88">
        <f t="shared" si="258"/>
        <v>0</v>
      </c>
      <c r="P280" s="88">
        <f t="shared" si="253"/>
        <v>1539.0074887442797</v>
      </c>
    </row>
    <row r="281" spans="2:16" ht="15.75" thickBot="1" x14ac:dyDescent="0.3">
      <c r="B281" s="109"/>
      <c r="C281" s="96" t="s">
        <v>39</v>
      </c>
      <c r="D281" s="90">
        <f t="shared" ref="D281:O281" si="259">+D270/D275/30</f>
        <v>83.458254884752691</v>
      </c>
      <c r="E281" s="90">
        <f t="shared" si="259"/>
        <v>141.90229844917624</v>
      </c>
      <c r="F281" s="90">
        <f t="shared" si="259"/>
        <v>66.42235246557189</v>
      </c>
      <c r="G281" s="90">
        <f t="shared" si="259"/>
        <v>0</v>
      </c>
      <c r="H281" s="90">
        <f t="shared" si="259"/>
        <v>0</v>
      </c>
      <c r="I281" s="90">
        <f t="shared" si="259"/>
        <v>0</v>
      </c>
      <c r="J281" s="90">
        <f t="shared" si="259"/>
        <v>143.68328301462807</v>
      </c>
      <c r="K281" s="90">
        <f t="shared" si="259"/>
        <v>33.562888336335575</v>
      </c>
      <c r="L281" s="90">
        <f t="shared" si="259"/>
        <v>43.973419097628692</v>
      </c>
      <c r="M281" s="90">
        <f t="shared" si="259"/>
        <v>0</v>
      </c>
      <c r="N281" s="90">
        <f t="shared" si="259"/>
        <v>0</v>
      </c>
      <c r="O281" s="91">
        <f t="shared" si="259"/>
        <v>0</v>
      </c>
      <c r="P281" s="91">
        <f t="shared" si="253"/>
        <v>513.00249624809305</v>
      </c>
    </row>
    <row r="282" spans="2:16" ht="15.75" thickBot="1" x14ac:dyDescent="0.3">
      <c r="B282" s="109"/>
      <c r="C282" s="102" t="s">
        <v>13</v>
      </c>
      <c r="D282" s="72">
        <v>25</v>
      </c>
      <c r="E282" s="72">
        <v>25</v>
      </c>
      <c r="F282" s="72">
        <v>25</v>
      </c>
      <c r="G282" s="72">
        <v>25</v>
      </c>
      <c r="H282" s="72">
        <v>25</v>
      </c>
      <c r="I282" s="72">
        <v>25</v>
      </c>
      <c r="J282" s="72">
        <v>25</v>
      </c>
      <c r="K282" s="72">
        <v>25</v>
      </c>
      <c r="L282" s="72">
        <v>25</v>
      </c>
      <c r="M282" s="72">
        <v>25</v>
      </c>
      <c r="N282" s="72">
        <v>25</v>
      </c>
      <c r="O282" s="73">
        <v>25</v>
      </c>
      <c r="P282" s="103"/>
    </row>
    <row r="283" spans="2:16" x14ac:dyDescent="0.25">
      <c r="B283" s="109"/>
      <c r="C283" s="99" t="s">
        <v>4</v>
      </c>
      <c r="D283" s="100">
        <f>+D279/D282*30</f>
        <v>400.59962344681287</v>
      </c>
      <c r="E283" s="100">
        <f t="shared" ref="E283" si="260">+E279/E282*30</f>
        <v>681.13103255604619</v>
      </c>
      <c r="F283" s="100">
        <f t="shared" ref="F283" si="261">+F279/F282*30</f>
        <v>318.82729183474498</v>
      </c>
      <c r="G283" s="100">
        <f t="shared" ref="G283" si="262">+G279/G282*30</f>
        <v>0</v>
      </c>
      <c r="H283" s="100">
        <f t="shared" ref="H283" si="263">+H279/H282*30</f>
        <v>0</v>
      </c>
      <c r="I283" s="100">
        <f t="shared" ref="I283" si="264">+I279/I282*30</f>
        <v>0</v>
      </c>
      <c r="J283" s="100">
        <f t="shared" ref="J283" si="265">+J279/J282*30</f>
        <v>689.67975847021512</v>
      </c>
      <c r="K283" s="100">
        <f t="shared" ref="K283" si="266">+K279/K282*30</f>
        <v>161.10186401441081</v>
      </c>
      <c r="L283" s="100">
        <f t="shared" ref="L283" si="267">+L279/L282*30</f>
        <v>211.07241166861769</v>
      </c>
      <c r="M283" s="100">
        <f t="shared" ref="M283" si="268">+M279/M282*30</f>
        <v>0</v>
      </c>
      <c r="N283" s="100">
        <f t="shared" ref="N283" si="269">+N279/N282*30</f>
        <v>0</v>
      </c>
      <c r="O283" s="101">
        <f t="shared" ref="O283" si="270">+O279/O282*30</f>
        <v>0</v>
      </c>
      <c r="P283" s="101">
        <f t="shared" si="253"/>
        <v>2462.4119819908478</v>
      </c>
    </row>
    <row r="284" spans="2:16" x14ac:dyDescent="0.25">
      <c r="B284" s="109"/>
      <c r="C284" s="77" t="s">
        <v>5</v>
      </c>
      <c r="D284" s="87">
        <f>+D280/D282*30</f>
        <v>300.44971758510962</v>
      </c>
      <c r="E284" s="87">
        <f t="shared" ref="E284:O284" si="271">+E280/E282*30</f>
        <v>510.84827441703447</v>
      </c>
      <c r="F284" s="87">
        <f t="shared" si="271"/>
        <v>239.12046887605877</v>
      </c>
      <c r="G284" s="87">
        <f t="shared" si="271"/>
        <v>0</v>
      </c>
      <c r="H284" s="87">
        <f t="shared" si="271"/>
        <v>0</v>
      </c>
      <c r="I284" s="87">
        <f t="shared" si="271"/>
        <v>0</v>
      </c>
      <c r="J284" s="87">
        <f t="shared" si="271"/>
        <v>517.25981885266117</v>
      </c>
      <c r="K284" s="87">
        <f t="shared" si="271"/>
        <v>120.82639801080813</v>
      </c>
      <c r="L284" s="87">
        <f t="shared" si="271"/>
        <v>158.30430875146328</v>
      </c>
      <c r="M284" s="87">
        <f t="shared" si="271"/>
        <v>0</v>
      </c>
      <c r="N284" s="87">
        <f t="shared" si="271"/>
        <v>0</v>
      </c>
      <c r="O284" s="88">
        <f t="shared" si="271"/>
        <v>0</v>
      </c>
      <c r="P284" s="88">
        <f t="shared" si="253"/>
        <v>1846.8089864931358</v>
      </c>
    </row>
    <row r="285" spans="2:16" ht="15.75" thickBot="1" x14ac:dyDescent="0.3">
      <c r="B285" s="109"/>
      <c r="C285" s="96" t="s">
        <v>40</v>
      </c>
      <c r="D285" s="90">
        <f>+D281/D282*30</f>
        <v>100.14990586170323</v>
      </c>
      <c r="E285" s="90">
        <f t="shared" ref="E285:O285" si="272">+E281/E282*30</f>
        <v>170.28275813901149</v>
      </c>
      <c r="F285" s="90">
        <f t="shared" si="272"/>
        <v>79.70682295868626</v>
      </c>
      <c r="G285" s="90">
        <f t="shared" si="272"/>
        <v>0</v>
      </c>
      <c r="H285" s="90">
        <f t="shared" si="272"/>
        <v>0</v>
      </c>
      <c r="I285" s="90">
        <f t="shared" si="272"/>
        <v>0</v>
      </c>
      <c r="J285" s="90">
        <f t="shared" si="272"/>
        <v>172.41993961755369</v>
      </c>
      <c r="K285" s="90">
        <f t="shared" si="272"/>
        <v>40.275466003602695</v>
      </c>
      <c r="L285" s="90">
        <f t="shared" si="272"/>
        <v>52.76810291715443</v>
      </c>
      <c r="M285" s="90">
        <f t="shared" si="272"/>
        <v>0</v>
      </c>
      <c r="N285" s="90">
        <f t="shared" si="272"/>
        <v>0</v>
      </c>
      <c r="O285" s="91">
        <f t="shared" si="272"/>
        <v>0</v>
      </c>
      <c r="P285" s="91">
        <f t="shared" si="253"/>
        <v>615.60299549771185</v>
      </c>
    </row>
    <row r="286" spans="2:16" ht="15.75" thickBot="1" x14ac:dyDescent="0.3">
      <c r="B286" s="110"/>
      <c r="C286" s="105" t="s">
        <v>8</v>
      </c>
      <c r="D286" s="106">
        <f>+SUMIF(Conversion!$B$4:$B$28,'Measured TV'!D253,Conversion!C$4:C$28)</f>
        <v>1.1287259808484933</v>
      </c>
      <c r="E286" s="106">
        <f>+SUMIF(Conversion!$B$4:$B$28,'Measured TV'!E253,Conversion!D$4:D$28)</f>
        <v>1.1650969060986665</v>
      </c>
      <c r="F286" s="106">
        <f>+SUMIF(Conversion!$B$4:$B$28,'Measured TV'!F253,Conversion!E$4:E$28)</f>
        <v>1.1650969060986665</v>
      </c>
      <c r="G286" s="106">
        <f>+SUMIF(Conversion!$B$4:$B$28,'Measured TV'!G253,Conversion!F$4:F$28)</f>
        <v>1.1642778984450595</v>
      </c>
      <c r="H286" s="106">
        <f>+SUMIF(Conversion!$B$4:$B$28,'Measured TV'!H253,Conversion!G$4:G$28)</f>
        <v>1.1642778984450595</v>
      </c>
      <c r="I286" s="106">
        <f>+SUMIF(Conversion!$B$4:$B$28,'Measured TV'!I253,Conversion!H$4:H$28)</f>
        <v>1.1642778984450595</v>
      </c>
      <c r="J286" s="106">
        <f>+SUMIF(Conversion!$B$4:$B$28,'Measured TV'!J253,Conversion!I$4:I$28)</f>
        <v>1.1986553817841639</v>
      </c>
      <c r="K286" s="106">
        <f>+SUMIF(Conversion!$B$4:$B$28,'Measured TV'!K253,Conversion!J$4:J$28)</f>
        <v>1.1986553817841639</v>
      </c>
      <c r="L286" s="106">
        <f>+SUMIF(Conversion!$B$4:$B$28,'Measured TV'!L253,Conversion!K$4:K$28)</f>
        <v>1.1321638920010744</v>
      </c>
      <c r="M286" s="106">
        <f>+SUMIF(Conversion!$B$4:$B$28,'Measured TV'!M253,Conversion!L$4:L$28)</f>
        <v>1.1287259808484933</v>
      </c>
      <c r="N286" s="106">
        <f>+SUMIF(Conversion!$B$4:$B$28,'Measured TV'!N253,Conversion!M$4:M$28)</f>
        <v>1.1287259808484933</v>
      </c>
      <c r="O286" s="107">
        <f>+SUMIF(Conversion!$B$4:$B$28,'Measured TV'!O253,Conversion!N$4:N$28)</f>
        <v>1.1287259808484933</v>
      </c>
      <c r="P286" s="107"/>
    </row>
    <row r="287" spans="2:16" ht="15.75" thickBot="1" x14ac:dyDescent="0.3">
      <c r="C287" s="74">
        <v>0</v>
      </c>
      <c r="D287" s="39">
        <v>1</v>
      </c>
      <c r="E287" s="39">
        <v>2</v>
      </c>
      <c r="F287" s="39">
        <v>3</v>
      </c>
      <c r="G287" s="39">
        <v>4</v>
      </c>
      <c r="H287" s="39">
        <v>5</v>
      </c>
      <c r="I287" s="39">
        <v>6</v>
      </c>
      <c r="J287" s="39">
        <v>7</v>
      </c>
      <c r="K287" s="39">
        <v>8</v>
      </c>
      <c r="L287" s="39">
        <v>9</v>
      </c>
      <c r="M287" s="39">
        <v>10</v>
      </c>
      <c r="N287" s="39">
        <v>11</v>
      </c>
      <c r="O287" s="39">
        <v>12</v>
      </c>
    </row>
    <row r="288" spans="2:16" ht="15.75" thickBot="1" x14ac:dyDescent="0.3">
      <c r="B288" s="81" t="e">
        <f>+'Mecra Kırılımı'!#REF!</f>
        <v>#REF!</v>
      </c>
      <c r="C288" s="82" t="s">
        <v>33</v>
      </c>
      <c r="D288" s="69" t="s">
        <v>31</v>
      </c>
      <c r="E288" s="69" t="s">
        <v>31</v>
      </c>
      <c r="F288" s="69" t="s">
        <v>31</v>
      </c>
      <c r="G288" s="69" t="s">
        <v>31</v>
      </c>
      <c r="H288" s="69" t="s">
        <v>31</v>
      </c>
      <c r="I288" s="69" t="s">
        <v>31</v>
      </c>
      <c r="J288" s="69" t="s">
        <v>31</v>
      </c>
      <c r="K288" s="69" t="s">
        <v>31</v>
      </c>
      <c r="L288" s="69" t="s">
        <v>31</v>
      </c>
      <c r="M288" s="69" t="s">
        <v>31</v>
      </c>
      <c r="N288" s="69" t="s">
        <v>31</v>
      </c>
      <c r="O288" s="69" t="s">
        <v>31</v>
      </c>
    </row>
    <row r="289" spans="2:16" x14ac:dyDescent="0.25">
      <c r="B289" s="109"/>
      <c r="C289" s="189">
        <v>1</v>
      </c>
      <c r="D289" s="187"/>
      <c r="E289" s="187"/>
      <c r="F289" s="187"/>
      <c r="G289" s="187"/>
      <c r="H289" s="187"/>
      <c r="I289" s="187"/>
      <c r="J289" s="187"/>
      <c r="K289" s="187"/>
      <c r="L289" s="187"/>
      <c r="M289" s="187"/>
      <c r="N289" s="187"/>
      <c r="O289" s="187"/>
    </row>
    <row r="290" spans="2:16" x14ac:dyDescent="0.25">
      <c r="B290" s="109"/>
      <c r="C290" s="189">
        <v>2</v>
      </c>
      <c r="D290" s="187"/>
      <c r="E290" s="187"/>
      <c r="F290" s="187"/>
      <c r="G290" s="187"/>
      <c r="H290" s="187"/>
      <c r="I290" s="187"/>
      <c r="J290" s="187"/>
      <c r="K290" s="187"/>
      <c r="L290" s="187"/>
      <c r="M290" s="187"/>
      <c r="N290" s="187"/>
      <c r="O290" s="187"/>
    </row>
    <row r="291" spans="2:16" x14ac:dyDescent="0.25">
      <c r="B291" s="109"/>
      <c r="C291" s="189">
        <v>3</v>
      </c>
      <c r="D291" s="187"/>
      <c r="E291" s="187"/>
      <c r="F291" s="187"/>
      <c r="G291" s="187"/>
      <c r="H291" s="187"/>
      <c r="I291" s="187"/>
      <c r="J291" s="187"/>
      <c r="K291" s="187"/>
      <c r="L291" s="187"/>
      <c r="M291" s="187"/>
      <c r="N291" s="187"/>
      <c r="O291" s="187"/>
    </row>
    <row r="292" spans="2:16" x14ac:dyDescent="0.25">
      <c r="B292" s="109"/>
      <c r="C292" s="189">
        <v>4</v>
      </c>
      <c r="D292" s="187"/>
      <c r="E292" s="187"/>
      <c r="F292" s="187"/>
      <c r="G292" s="187"/>
      <c r="H292" s="187"/>
      <c r="I292" s="187"/>
      <c r="J292" s="187"/>
      <c r="K292" s="187"/>
      <c r="L292" s="187"/>
      <c r="M292" s="187"/>
      <c r="N292" s="187"/>
      <c r="O292" s="187"/>
    </row>
    <row r="293" spans="2:16" x14ac:dyDescent="0.25">
      <c r="B293" s="109"/>
      <c r="C293" s="189">
        <v>5</v>
      </c>
      <c r="D293" s="187"/>
      <c r="E293" s="187"/>
      <c r="F293" s="187"/>
      <c r="G293" s="187"/>
      <c r="H293" s="187"/>
      <c r="I293" s="187"/>
      <c r="J293" s="187"/>
      <c r="K293" s="187"/>
      <c r="L293" s="187"/>
      <c r="M293" s="187"/>
      <c r="N293" s="187"/>
      <c r="O293" s="187"/>
    </row>
    <row r="294" spans="2:16" x14ac:dyDescent="0.25">
      <c r="B294" s="109"/>
      <c r="C294" s="189">
        <v>6</v>
      </c>
      <c r="D294" s="187"/>
      <c r="E294" s="187"/>
      <c r="F294" s="187"/>
      <c r="G294" s="187"/>
      <c r="H294" s="187"/>
      <c r="I294" s="187"/>
      <c r="J294" s="187"/>
      <c r="K294" s="187"/>
      <c r="L294" s="187"/>
      <c r="M294" s="187"/>
      <c r="N294" s="187"/>
      <c r="O294" s="187"/>
    </row>
    <row r="295" spans="2:16" x14ac:dyDescent="0.25">
      <c r="B295" s="109"/>
      <c r="C295" s="189">
        <v>7</v>
      </c>
      <c r="D295" s="187"/>
      <c r="E295" s="187"/>
      <c r="F295" s="187"/>
      <c r="G295" s="187"/>
      <c r="H295" s="187"/>
      <c r="I295" s="187"/>
      <c r="J295" s="187"/>
      <c r="K295" s="187"/>
      <c r="L295" s="187"/>
      <c r="M295" s="187"/>
      <c r="N295" s="187"/>
      <c r="O295" s="187"/>
    </row>
    <row r="296" spans="2:16" x14ac:dyDescent="0.25">
      <c r="B296" s="109"/>
      <c r="C296" s="189">
        <v>8</v>
      </c>
      <c r="D296" s="187"/>
      <c r="E296" s="187"/>
      <c r="F296" s="187"/>
      <c r="G296" s="187"/>
      <c r="H296" s="187"/>
      <c r="I296" s="187"/>
      <c r="J296" s="187"/>
      <c r="K296" s="187"/>
      <c r="L296" s="187"/>
      <c r="M296" s="187"/>
      <c r="N296" s="187"/>
      <c r="O296" s="187"/>
    </row>
    <row r="297" spans="2:16" x14ac:dyDescent="0.25">
      <c r="B297" s="109"/>
      <c r="C297" s="189">
        <v>9</v>
      </c>
      <c r="D297" s="187"/>
      <c r="E297" s="187"/>
      <c r="F297" s="187"/>
      <c r="G297" s="187"/>
      <c r="H297" s="187"/>
      <c r="I297" s="187"/>
      <c r="J297" s="187"/>
      <c r="K297" s="187"/>
      <c r="L297" s="187"/>
      <c r="M297" s="187"/>
      <c r="N297" s="187"/>
      <c r="O297" s="187"/>
    </row>
    <row r="298" spans="2:16" x14ac:dyDescent="0.25">
      <c r="B298" s="109"/>
      <c r="C298" s="189">
        <v>10</v>
      </c>
      <c r="D298" s="187"/>
      <c r="E298" s="187"/>
      <c r="F298" s="187"/>
      <c r="G298" s="187"/>
      <c r="H298" s="187"/>
      <c r="I298" s="187"/>
      <c r="J298" s="187"/>
      <c r="K298" s="187"/>
      <c r="L298" s="187"/>
      <c r="M298" s="187"/>
      <c r="N298" s="187"/>
      <c r="O298" s="187"/>
    </row>
    <row r="299" spans="2:16" x14ac:dyDescent="0.25">
      <c r="B299" s="109"/>
      <c r="C299" s="189">
        <v>11</v>
      </c>
      <c r="D299" s="187"/>
      <c r="E299" s="187"/>
      <c r="F299" s="187"/>
      <c r="G299" s="187"/>
      <c r="H299" s="187"/>
      <c r="I299" s="187"/>
      <c r="J299" s="187"/>
      <c r="K299" s="187"/>
      <c r="L299" s="187"/>
      <c r="M299" s="187"/>
      <c r="N299" s="187"/>
      <c r="O299" s="187"/>
    </row>
    <row r="300" spans="2:16" x14ac:dyDescent="0.25">
      <c r="B300" s="109"/>
      <c r="C300" s="189">
        <v>12</v>
      </c>
      <c r="D300" s="187"/>
      <c r="E300" s="187"/>
      <c r="F300" s="187"/>
      <c r="G300" s="187"/>
      <c r="H300" s="187"/>
      <c r="I300" s="187"/>
      <c r="J300" s="187"/>
      <c r="K300" s="187"/>
      <c r="L300" s="187"/>
      <c r="M300" s="187"/>
      <c r="N300" s="187"/>
      <c r="O300" s="187"/>
    </row>
    <row r="301" spans="2:16" x14ac:dyDescent="0.25">
      <c r="B301" s="109"/>
      <c r="C301" s="189">
        <v>13</v>
      </c>
      <c r="D301" s="187"/>
      <c r="E301" s="187"/>
      <c r="F301" s="187"/>
      <c r="G301" s="187"/>
      <c r="H301" s="187"/>
      <c r="I301" s="187"/>
      <c r="J301" s="187"/>
      <c r="K301" s="187"/>
      <c r="L301" s="187"/>
      <c r="M301" s="187"/>
      <c r="N301" s="187"/>
      <c r="O301" s="187"/>
    </row>
    <row r="302" spans="2:16" ht="15.75" thickBot="1" x14ac:dyDescent="0.3">
      <c r="B302" s="109"/>
      <c r="C302" s="189">
        <v>14</v>
      </c>
      <c r="D302" s="187"/>
      <c r="E302" s="187"/>
      <c r="F302" s="187"/>
      <c r="G302" s="187"/>
      <c r="H302" s="187"/>
      <c r="I302" s="187"/>
      <c r="J302" s="187"/>
      <c r="K302" s="187"/>
      <c r="L302" s="187"/>
      <c r="M302" s="187"/>
      <c r="N302" s="187"/>
      <c r="O302" s="187"/>
    </row>
    <row r="303" spans="2:16" x14ac:dyDescent="0.25">
      <c r="B303" s="83"/>
      <c r="C303" s="84" t="s">
        <v>0</v>
      </c>
      <c r="D303" s="70">
        <v>0</v>
      </c>
      <c r="E303" s="70">
        <v>0</v>
      </c>
      <c r="F303" s="70">
        <v>0</v>
      </c>
      <c r="G303" s="70">
        <v>0</v>
      </c>
      <c r="H303" s="70">
        <v>0</v>
      </c>
      <c r="I303" s="70">
        <v>0</v>
      </c>
      <c r="J303" s="70">
        <v>319948.84472269326</v>
      </c>
      <c r="K303" s="70">
        <v>249023.73893345409</v>
      </c>
      <c r="L303" s="70">
        <v>411463.09139517765</v>
      </c>
      <c r="M303" s="70">
        <v>0</v>
      </c>
      <c r="N303" s="70">
        <v>0</v>
      </c>
      <c r="O303" s="71">
        <v>0</v>
      </c>
      <c r="P303" s="85">
        <f>SUM(D303:O303)</f>
        <v>980435.675051325</v>
      </c>
    </row>
    <row r="304" spans="2:16" x14ac:dyDescent="0.25">
      <c r="B304" s="83"/>
      <c r="C304" s="86" t="s">
        <v>1</v>
      </c>
      <c r="D304" s="87">
        <f>+D312*D$3*30</f>
        <v>0</v>
      </c>
      <c r="E304" s="87">
        <f t="shared" ref="E304:O304" si="273">+E312*E$3*30</f>
        <v>0</v>
      </c>
      <c r="F304" s="87">
        <f t="shared" si="273"/>
        <v>0</v>
      </c>
      <c r="G304" s="87">
        <f t="shared" si="273"/>
        <v>0</v>
      </c>
      <c r="H304" s="87">
        <f t="shared" si="273"/>
        <v>0</v>
      </c>
      <c r="I304" s="87">
        <f t="shared" si="273"/>
        <v>0</v>
      </c>
      <c r="J304" s="87">
        <f t="shared" si="273"/>
        <v>213873.30288426866</v>
      </c>
      <c r="K304" s="87">
        <f t="shared" si="273"/>
        <v>166291.55525896529</v>
      </c>
      <c r="L304" s="87">
        <f t="shared" si="273"/>
        <v>274400.92950295471</v>
      </c>
      <c r="M304" s="87">
        <f t="shared" si="273"/>
        <v>0</v>
      </c>
      <c r="N304" s="87">
        <f t="shared" si="273"/>
        <v>0</v>
      </c>
      <c r="O304" s="88">
        <f t="shared" si="273"/>
        <v>0</v>
      </c>
      <c r="P304" s="88">
        <f>SUM(D304:O304)</f>
        <v>654565.78764618863</v>
      </c>
    </row>
    <row r="305" spans="2:16" ht="15.75" thickBot="1" x14ac:dyDescent="0.3">
      <c r="B305" s="83"/>
      <c r="C305" s="89" t="s">
        <v>35</v>
      </c>
      <c r="D305" s="90">
        <f>+D313*D$4*30</f>
        <v>0</v>
      </c>
      <c r="E305" s="90">
        <f t="shared" ref="E305:O305" si="274">+E313*E$4*30</f>
        <v>0</v>
      </c>
      <c r="F305" s="90">
        <f t="shared" si="274"/>
        <v>0</v>
      </c>
      <c r="G305" s="90">
        <f t="shared" si="274"/>
        <v>0</v>
      </c>
      <c r="H305" s="90">
        <f t="shared" si="274"/>
        <v>0</v>
      </c>
      <c r="I305" s="90">
        <f t="shared" si="274"/>
        <v>0</v>
      </c>
      <c r="J305" s="90">
        <f t="shared" si="274"/>
        <v>106075.5418384246</v>
      </c>
      <c r="K305" s="90">
        <f t="shared" si="274"/>
        <v>82732.183674488784</v>
      </c>
      <c r="L305" s="90">
        <f t="shared" si="274"/>
        <v>137062.16189222285</v>
      </c>
      <c r="M305" s="90">
        <f t="shared" si="274"/>
        <v>0</v>
      </c>
      <c r="N305" s="90">
        <f t="shared" si="274"/>
        <v>0</v>
      </c>
      <c r="O305" s="91">
        <f t="shared" si="274"/>
        <v>0</v>
      </c>
      <c r="P305" s="91">
        <f>SUM(D305:O305)</f>
        <v>325869.88740513625</v>
      </c>
    </row>
    <row r="306" spans="2:16" ht="15.75" thickBot="1" x14ac:dyDescent="0.3">
      <c r="B306" s="83"/>
      <c r="C306" s="78" t="s">
        <v>36</v>
      </c>
      <c r="D306" s="79">
        <f t="shared" ref="D306:O306" si="275">+D$5</f>
        <v>0.25</v>
      </c>
      <c r="E306" s="79">
        <f t="shared" si="275"/>
        <v>0.25</v>
      </c>
      <c r="F306" s="79">
        <f t="shared" si="275"/>
        <v>0.25</v>
      </c>
      <c r="G306" s="79">
        <f t="shared" si="275"/>
        <v>0.25</v>
      </c>
      <c r="H306" s="79">
        <f t="shared" si="275"/>
        <v>0.25</v>
      </c>
      <c r="I306" s="79">
        <f t="shared" si="275"/>
        <v>0.25</v>
      </c>
      <c r="J306" s="79">
        <f t="shared" si="275"/>
        <v>0.25</v>
      </c>
      <c r="K306" s="79">
        <f t="shared" si="275"/>
        <v>0.25</v>
      </c>
      <c r="L306" s="79">
        <f t="shared" si="275"/>
        <v>0.25</v>
      </c>
      <c r="M306" s="79">
        <f t="shared" si="275"/>
        <v>0.25</v>
      </c>
      <c r="N306" s="79">
        <f t="shared" si="275"/>
        <v>0.25</v>
      </c>
      <c r="O306" s="80">
        <f t="shared" si="275"/>
        <v>0.25</v>
      </c>
      <c r="P306" s="80"/>
    </row>
    <row r="307" spans="2:16" ht="15.75" thickBot="1" x14ac:dyDescent="0.3">
      <c r="B307" s="83"/>
      <c r="C307" s="76" t="s">
        <v>14</v>
      </c>
      <c r="D307" s="92">
        <f>+D$3*(1-D306)+D$4*D306</f>
        <v>18.697752065418879</v>
      </c>
      <c r="E307" s="92">
        <f t="shared" ref="E307" si="276">+E$3*(1-E306)+E$4*E306</f>
        <v>19.632639668689826</v>
      </c>
      <c r="F307" s="92">
        <f t="shared" ref="F307" si="277">+F$3*(1-F306)+F$4*F306</f>
        <v>20.614271652124316</v>
      </c>
      <c r="G307" s="92">
        <f t="shared" ref="G307" si="278">+G$3*(1-G306)+G$4*G306</f>
        <v>24.717944963434228</v>
      </c>
      <c r="H307" s="92">
        <f t="shared" ref="H307" si="279">+H$3*(1-H306)+H$4*H306</f>
        <v>26.05691364631199</v>
      </c>
      <c r="I307" s="92">
        <f t="shared" ref="I307" si="280">+I$3*(1-I306)+I$4*I306</f>
        <v>25.606843768296592</v>
      </c>
      <c r="J307" s="92">
        <f t="shared" ref="J307" si="281">+J$3*(1-J306)+J$4*J306</f>
        <v>18.232856760391158</v>
      </c>
      <c r="K307" s="92">
        <f t="shared" ref="K307" si="282">+K$3*(1-K306)+K$4*K306</f>
        <v>23.963884263425388</v>
      </c>
      <c r="L307" s="92">
        <f t="shared" ref="L307" si="283">+L$3*(1-L306)+L$4*L306</f>
        <v>26.305348227975429</v>
      </c>
      <c r="M307" s="92">
        <f t="shared" ref="M307" si="284">+M$3*(1-M306)+M$4*M306</f>
        <v>24.57657900542252</v>
      </c>
      <c r="N307" s="92">
        <f t="shared" ref="N307" si="285">+N$3*(1-N306)+N$4*N306</f>
        <v>22.737299112616817</v>
      </c>
      <c r="O307" s="92">
        <f t="shared" ref="O307" si="286">+O$3*(1-O306)+O$4*O306</f>
        <v>20.719497469529724</v>
      </c>
      <c r="P307" s="93"/>
    </row>
    <row r="308" spans="2:16" x14ac:dyDescent="0.25">
      <c r="B308" s="83"/>
      <c r="C308" s="76" t="s">
        <v>16</v>
      </c>
      <c r="D308" s="92">
        <f t="shared" ref="D308:O308" si="287">+D306*D310+(1-D306)*D309</f>
        <v>0</v>
      </c>
      <c r="E308" s="92">
        <f t="shared" si="287"/>
        <v>0</v>
      </c>
      <c r="F308" s="92">
        <f t="shared" si="287"/>
        <v>0</v>
      </c>
      <c r="G308" s="92">
        <f t="shared" si="287"/>
        <v>0</v>
      </c>
      <c r="H308" s="92">
        <f t="shared" si="287"/>
        <v>0</v>
      </c>
      <c r="I308" s="92">
        <f t="shared" si="287"/>
        <v>0</v>
      </c>
      <c r="J308" s="92">
        <f t="shared" si="287"/>
        <v>0</v>
      </c>
      <c r="K308" s="92">
        <f t="shared" si="287"/>
        <v>0</v>
      </c>
      <c r="L308" s="92">
        <f t="shared" si="287"/>
        <v>0</v>
      </c>
      <c r="M308" s="92">
        <f t="shared" si="287"/>
        <v>0</v>
      </c>
      <c r="N308" s="92">
        <f t="shared" si="287"/>
        <v>0</v>
      </c>
      <c r="O308" s="93">
        <f t="shared" si="287"/>
        <v>0</v>
      </c>
      <c r="P308" s="93"/>
    </row>
    <row r="309" spans="2:16" x14ac:dyDescent="0.25">
      <c r="B309" s="83"/>
      <c r="C309" s="77" t="s">
        <v>15</v>
      </c>
      <c r="D309" s="94">
        <f>+D$3*D321</f>
        <v>0</v>
      </c>
      <c r="E309" s="94">
        <f t="shared" ref="E309:O309" si="288">+E$3*E321</f>
        <v>0</v>
      </c>
      <c r="F309" s="94">
        <f t="shared" si="288"/>
        <v>0</v>
      </c>
      <c r="G309" s="94">
        <f t="shared" si="288"/>
        <v>0</v>
      </c>
      <c r="H309" s="94">
        <f t="shared" si="288"/>
        <v>0</v>
      </c>
      <c r="I309" s="94">
        <f t="shared" si="288"/>
        <v>0</v>
      </c>
      <c r="J309" s="94">
        <f t="shared" si="288"/>
        <v>0</v>
      </c>
      <c r="K309" s="94">
        <f t="shared" si="288"/>
        <v>0</v>
      </c>
      <c r="L309" s="94">
        <f t="shared" si="288"/>
        <v>0</v>
      </c>
      <c r="M309" s="94">
        <f t="shared" si="288"/>
        <v>0</v>
      </c>
      <c r="N309" s="94">
        <f t="shared" si="288"/>
        <v>0</v>
      </c>
      <c r="O309" s="95">
        <f t="shared" si="288"/>
        <v>0</v>
      </c>
      <c r="P309" s="95"/>
    </row>
    <row r="310" spans="2:16" ht="15.75" thickBot="1" x14ac:dyDescent="0.3">
      <c r="B310" s="83"/>
      <c r="C310" s="96" t="s">
        <v>37</v>
      </c>
      <c r="D310" s="97">
        <f>+D$4*D321</f>
        <v>0</v>
      </c>
      <c r="E310" s="97">
        <f t="shared" ref="E310:O310" si="289">+E$4*E321</f>
        <v>0</v>
      </c>
      <c r="F310" s="97">
        <f t="shared" si="289"/>
        <v>0</v>
      </c>
      <c r="G310" s="97">
        <f t="shared" si="289"/>
        <v>0</v>
      </c>
      <c r="H310" s="97">
        <f t="shared" si="289"/>
        <v>0</v>
      </c>
      <c r="I310" s="97">
        <f t="shared" si="289"/>
        <v>0</v>
      </c>
      <c r="J310" s="97">
        <f t="shared" si="289"/>
        <v>0</v>
      </c>
      <c r="K310" s="97">
        <f t="shared" si="289"/>
        <v>0</v>
      </c>
      <c r="L310" s="97">
        <f t="shared" si="289"/>
        <v>0</v>
      </c>
      <c r="M310" s="97">
        <f t="shared" si="289"/>
        <v>0</v>
      </c>
      <c r="N310" s="97">
        <f t="shared" si="289"/>
        <v>0</v>
      </c>
      <c r="O310" s="98">
        <f t="shared" si="289"/>
        <v>0</v>
      </c>
      <c r="P310" s="98"/>
    </row>
    <row r="311" spans="2:16" x14ac:dyDescent="0.25">
      <c r="B311" s="83"/>
      <c r="C311" s="99" t="s">
        <v>9</v>
      </c>
      <c r="D311" s="100">
        <f t="shared" ref="D311:O311" si="290">+D303/D307/30</f>
        <v>0</v>
      </c>
      <c r="E311" s="100">
        <f t="shared" si="290"/>
        <v>0</v>
      </c>
      <c r="F311" s="100">
        <f t="shared" si="290"/>
        <v>0</v>
      </c>
      <c r="G311" s="100">
        <f t="shared" si="290"/>
        <v>0</v>
      </c>
      <c r="H311" s="100">
        <f t="shared" si="290"/>
        <v>0</v>
      </c>
      <c r="I311" s="100">
        <f t="shared" si="290"/>
        <v>0</v>
      </c>
      <c r="J311" s="100">
        <f t="shared" si="290"/>
        <v>584.93090967098908</v>
      </c>
      <c r="K311" s="100">
        <f t="shared" si="290"/>
        <v>346.38755581251047</v>
      </c>
      <c r="L311" s="100">
        <f t="shared" si="290"/>
        <v>521.3934543262593</v>
      </c>
      <c r="M311" s="100">
        <f t="shared" si="290"/>
        <v>0</v>
      </c>
      <c r="N311" s="100">
        <f t="shared" si="290"/>
        <v>0</v>
      </c>
      <c r="O311" s="101">
        <f t="shared" si="290"/>
        <v>0</v>
      </c>
      <c r="P311" s="101">
        <f t="shared" ref="P311:P320" si="291">SUM(D311:O311)</f>
        <v>1452.7119198097589</v>
      </c>
    </row>
    <row r="312" spans="2:16" x14ac:dyDescent="0.25">
      <c r="B312" s="83"/>
      <c r="C312" s="77" t="s">
        <v>10</v>
      </c>
      <c r="D312" s="87">
        <f t="shared" ref="D312:O312" si="292">+D311*(1-D306)</f>
        <v>0</v>
      </c>
      <c r="E312" s="87">
        <f t="shared" si="292"/>
        <v>0</v>
      </c>
      <c r="F312" s="87">
        <f t="shared" si="292"/>
        <v>0</v>
      </c>
      <c r="G312" s="87">
        <f t="shared" si="292"/>
        <v>0</v>
      </c>
      <c r="H312" s="87">
        <f t="shared" si="292"/>
        <v>0</v>
      </c>
      <c r="I312" s="87">
        <f t="shared" si="292"/>
        <v>0</v>
      </c>
      <c r="J312" s="87">
        <f t="shared" si="292"/>
        <v>438.69818225324184</v>
      </c>
      <c r="K312" s="87">
        <f t="shared" si="292"/>
        <v>259.79066685938284</v>
      </c>
      <c r="L312" s="87">
        <f t="shared" si="292"/>
        <v>391.04509074469445</v>
      </c>
      <c r="M312" s="87">
        <f t="shared" si="292"/>
        <v>0</v>
      </c>
      <c r="N312" s="87">
        <f t="shared" si="292"/>
        <v>0</v>
      </c>
      <c r="O312" s="88">
        <f t="shared" si="292"/>
        <v>0</v>
      </c>
      <c r="P312" s="88">
        <f t="shared" si="291"/>
        <v>1089.5339398573192</v>
      </c>
    </row>
    <row r="313" spans="2:16" ht="15.75" thickBot="1" x14ac:dyDescent="0.3">
      <c r="B313" s="83"/>
      <c r="C313" s="96" t="s">
        <v>38</v>
      </c>
      <c r="D313" s="90">
        <f>+D311-D312</f>
        <v>0</v>
      </c>
      <c r="E313" s="90">
        <f t="shared" ref="E313:G313" si="293">+E311-E312</f>
        <v>0</v>
      </c>
      <c r="F313" s="90">
        <f t="shared" si="293"/>
        <v>0</v>
      </c>
      <c r="G313" s="90">
        <f t="shared" si="293"/>
        <v>0</v>
      </c>
      <c r="H313" s="90">
        <f>+H311-H312</f>
        <v>0</v>
      </c>
      <c r="I313" s="90">
        <f t="shared" ref="I313:O313" si="294">+I311-I312</f>
        <v>0</v>
      </c>
      <c r="J313" s="90">
        <f t="shared" si="294"/>
        <v>146.23272741774724</v>
      </c>
      <c r="K313" s="90">
        <f t="shared" si="294"/>
        <v>86.596888953127632</v>
      </c>
      <c r="L313" s="90">
        <f t="shared" si="294"/>
        <v>130.34836358156485</v>
      </c>
      <c r="M313" s="90">
        <f t="shared" si="294"/>
        <v>0</v>
      </c>
      <c r="N313" s="90">
        <f t="shared" si="294"/>
        <v>0</v>
      </c>
      <c r="O313" s="91">
        <f t="shared" si="294"/>
        <v>0</v>
      </c>
      <c r="P313" s="91">
        <f t="shared" si="291"/>
        <v>363.17797995243973</v>
      </c>
    </row>
    <row r="314" spans="2:16" x14ac:dyDescent="0.25">
      <c r="B314" s="83"/>
      <c r="C314" s="99" t="s">
        <v>11</v>
      </c>
      <c r="D314" s="100" t="e">
        <f t="shared" ref="D314:O314" si="295">+D303/D308/30</f>
        <v>#DIV/0!</v>
      </c>
      <c r="E314" s="100" t="e">
        <f t="shared" si="295"/>
        <v>#DIV/0!</v>
      </c>
      <c r="F314" s="100" t="e">
        <f t="shared" si="295"/>
        <v>#DIV/0!</v>
      </c>
      <c r="G314" s="100" t="e">
        <f t="shared" si="295"/>
        <v>#DIV/0!</v>
      </c>
      <c r="H314" s="100" t="e">
        <f t="shared" si="295"/>
        <v>#DIV/0!</v>
      </c>
      <c r="I314" s="100" t="e">
        <f t="shared" si="295"/>
        <v>#DIV/0!</v>
      </c>
      <c r="J314" s="100" t="e">
        <f t="shared" si="295"/>
        <v>#DIV/0!</v>
      </c>
      <c r="K314" s="100" t="e">
        <f t="shared" si="295"/>
        <v>#DIV/0!</v>
      </c>
      <c r="L314" s="100" t="e">
        <f t="shared" si="295"/>
        <v>#DIV/0!</v>
      </c>
      <c r="M314" s="100" t="e">
        <f t="shared" si="295"/>
        <v>#DIV/0!</v>
      </c>
      <c r="N314" s="100" t="e">
        <f t="shared" si="295"/>
        <v>#DIV/0!</v>
      </c>
      <c r="O314" s="101" t="e">
        <f t="shared" si="295"/>
        <v>#DIV/0!</v>
      </c>
      <c r="P314" s="101" t="e">
        <f t="shared" si="291"/>
        <v>#DIV/0!</v>
      </c>
    </row>
    <row r="315" spans="2:16" x14ac:dyDescent="0.25">
      <c r="B315" s="83"/>
      <c r="C315" s="77" t="s">
        <v>12</v>
      </c>
      <c r="D315" s="87" t="e">
        <f t="shared" ref="D315:O315" si="296">+D304/D309/30</f>
        <v>#DIV/0!</v>
      </c>
      <c r="E315" s="87" t="e">
        <f t="shared" si="296"/>
        <v>#DIV/0!</v>
      </c>
      <c r="F315" s="87" t="e">
        <f t="shared" si="296"/>
        <v>#DIV/0!</v>
      </c>
      <c r="G315" s="87" t="e">
        <f t="shared" si="296"/>
        <v>#DIV/0!</v>
      </c>
      <c r="H315" s="87" t="e">
        <f t="shared" si="296"/>
        <v>#DIV/0!</v>
      </c>
      <c r="I315" s="87" t="e">
        <f t="shared" si="296"/>
        <v>#DIV/0!</v>
      </c>
      <c r="J315" s="87" t="e">
        <f t="shared" si="296"/>
        <v>#DIV/0!</v>
      </c>
      <c r="K315" s="87" t="e">
        <f t="shared" si="296"/>
        <v>#DIV/0!</v>
      </c>
      <c r="L315" s="87" t="e">
        <f t="shared" si="296"/>
        <v>#DIV/0!</v>
      </c>
      <c r="M315" s="87" t="e">
        <f t="shared" si="296"/>
        <v>#DIV/0!</v>
      </c>
      <c r="N315" s="87" t="e">
        <f t="shared" si="296"/>
        <v>#DIV/0!</v>
      </c>
      <c r="O315" s="88" t="e">
        <f t="shared" si="296"/>
        <v>#DIV/0!</v>
      </c>
      <c r="P315" s="88" t="e">
        <f t="shared" si="291"/>
        <v>#DIV/0!</v>
      </c>
    </row>
    <row r="316" spans="2:16" ht="15.75" thickBot="1" x14ac:dyDescent="0.3">
      <c r="B316" s="83"/>
      <c r="C316" s="96" t="s">
        <v>39</v>
      </c>
      <c r="D316" s="90" t="e">
        <f t="shared" ref="D316:O316" si="297">+D305/D310/30</f>
        <v>#DIV/0!</v>
      </c>
      <c r="E316" s="90" t="e">
        <f t="shared" si="297"/>
        <v>#DIV/0!</v>
      </c>
      <c r="F316" s="90" t="e">
        <f t="shared" si="297"/>
        <v>#DIV/0!</v>
      </c>
      <c r="G316" s="90" t="e">
        <f t="shared" si="297"/>
        <v>#DIV/0!</v>
      </c>
      <c r="H316" s="90" t="e">
        <f t="shared" si="297"/>
        <v>#DIV/0!</v>
      </c>
      <c r="I316" s="90" t="e">
        <f t="shared" si="297"/>
        <v>#DIV/0!</v>
      </c>
      <c r="J316" s="90" t="e">
        <f t="shared" si="297"/>
        <v>#DIV/0!</v>
      </c>
      <c r="K316" s="90" t="e">
        <f t="shared" si="297"/>
        <v>#DIV/0!</v>
      </c>
      <c r="L316" s="90" t="e">
        <f t="shared" si="297"/>
        <v>#DIV/0!</v>
      </c>
      <c r="M316" s="90" t="e">
        <f t="shared" si="297"/>
        <v>#DIV/0!</v>
      </c>
      <c r="N316" s="90" t="e">
        <f t="shared" si="297"/>
        <v>#DIV/0!</v>
      </c>
      <c r="O316" s="91" t="e">
        <f t="shared" si="297"/>
        <v>#DIV/0!</v>
      </c>
      <c r="P316" s="91" t="e">
        <f t="shared" si="291"/>
        <v>#DIV/0!</v>
      </c>
    </row>
    <row r="317" spans="2:16" ht="15.75" thickBot="1" x14ac:dyDescent="0.3">
      <c r="B317" s="83"/>
      <c r="C317" s="102" t="s">
        <v>13</v>
      </c>
      <c r="D317" s="72">
        <v>25</v>
      </c>
      <c r="E317" s="72">
        <v>25</v>
      </c>
      <c r="F317" s="72">
        <v>25</v>
      </c>
      <c r="G317" s="72">
        <v>25</v>
      </c>
      <c r="H317" s="72">
        <v>25</v>
      </c>
      <c r="I317" s="72">
        <v>25</v>
      </c>
      <c r="J317" s="72">
        <v>25</v>
      </c>
      <c r="K317" s="72">
        <v>25</v>
      </c>
      <c r="L317" s="72">
        <v>25</v>
      </c>
      <c r="M317" s="72">
        <v>25</v>
      </c>
      <c r="N317" s="72">
        <v>25</v>
      </c>
      <c r="O317" s="73">
        <v>25</v>
      </c>
      <c r="P317" s="103"/>
    </row>
    <row r="318" spans="2:16" x14ac:dyDescent="0.25">
      <c r="B318" s="83"/>
      <c r="C318" s="99" t="s">
        <v>4</v>
      </c>
      <c r="D318" s="100" t="e">
        <f>+D314/D317*30</f>
        <v>#DIV/0!</v>
      </c>
      <c r="E318" s="100" t="e">
        <f t="shared" ref="E318" si="298">+E314/E317*30</f>
        <v>#DIV/0!</v>
      </c>
      <c r="F318" s="100" t="e">
        <f t="shared" ref="F318" si="299">+F314/F317*30</f>
        <v>#DIV/0!</v>
      </c>
      <c r="G318" s="100" t="e">
        <f t="shared" ref="G318" si="300">+G314/G317*30</f>
        <v>#DIV/0!</v>
      </c>
      <c r="H318" s="100" t="e">
        <f t="shared" ref="H318" si="301">+H314/H317*30</f>
        <v>#DIV/0!</v>
      </c>
      <c r="I318" s="100" t="e">
        <f t="shared" ref="I318" si="302">+I314/I317*30</f>
        <v>#DIV/0!</v>
      </c>
      <c r="J318" s="100" t="e">
        <f t="shared" ref="J318" si="303">+J314/J317*30</f>
        <v>#DIV/0!</v>
      </c>
      <c r="K318" s="100" t="e">
        <f t="shared" ref="K318" si="304">+K314/K317*30</f>
        <v>#DIV/0!</v>
      </c>
      <c r="L318" s="100" t="e">
        <f t="shared" ref="L318" si="305">+L314/L317*30</f>
        <v>#DIV/0!</v>
      </c>
      <c r="M318" s="100" t="e">
        <f t="shared" ref="M318" si="306">+M314/M317*30</f>
        <v>#DIV/0!</v>
      </c>
      <c r="N318" s="100" t="e">
        <f t="shared" ref="N318" si="307">+N314/N317*30</f>
        <v>#DIV/0!</v>
      </c>
      <c r="O318" s="101" t="e">
        <f t="shared" ref="O318" si="308">+O314/O317*30</f>
        <v>#DIV/0!</v>
      </c>
      <c r="P318" s="101" t="e">
        <f t="shared" si="291"/>
        <v>#DIV/0!</v>
      </c>
    </row>
    <row r="319" spans="2:16" x14ac:dyDescent="0.25">
      <c r="B319" s="83"/>
      <c r="C319" s="77" t="s">
        <v>5</v>
      </c>
      <c r="D319" s="87" t="e">
        <f>+D315/D317*30</f>
        <v>#DIV/0!</v>
      </c>
      <c r="E319" s="87" t="e">
        <f t="shared" ref="E319:O319" si="309">+E315/E317*30</f>
        <v>#DIV/0!</v>
      </c>
      <c r="F319" s="87" t="e">
        <f t="shared" si="309"/>
        <v>#DIV/0!</v>
      </c>
      <c r="G319" s="87" t="e">
        <f t="shared" si="309"/>
        <v>#DIV/0!</v>
      </c>
      <c r="H319" s="87" t="e">
        <f t="shared" si="309"/>
        <v>#DIV/0!</v>
      </c>
      <c r="I319" s="87" t="e">
        <f t="shared" si="309"/>
        <v>#DIV/0!</v>
      </c>
      <c r="J319" s="87" t="e">
        <f t="shared" si="309"/>
        <v>#DIV/0!</v>
      </c>
      <c r="K319" s="87" t="e">
        <f t="shared" si="309"/>
        <v>#DIV/0!</v>
      </c>
      <c r="L319" s="87" t="e">
        <f t="shared" si="309"/>
        <v>#DIV/0!</v>
      </c>
      <c r="M319" s="87" t="e">
        <f t="shared" si="309"/>
        <v>#DIV/0!</v>
      </c>
      <c r="N319" s="87" t="e">
        <f t="shared" si="309"/>
        <v>#DIV/0!</v>
      </c>
      <c r="O319" s="88" t="e">
        <f t="shared" si="309"/>
        <v>#DIV/0!</v>
      </c>
      <c r="P319" s="88" t="e">
        <f t="shared" si="291"/>
        <v>#DIV/0!</v>
      </c>
    </row>
    <row r="320" spans="2:16" ht="15.75" thickBot="1" x14ac:dyDescent="0.3">
      <c r="B320" s="83"/>
      <c r="C320" s="96" t="s">
        <v>40</v>
      </c>
      <c r="D320" s="90" t="e">
        <f>+D316/D317*30</f>
        <v>#DIV/0!</v>
      </c>
      <c r="E320" s="90" t="e">
        <f t="shared" ref="E320:O320" si="310">+E316/E317*30</f>
        <v>#DIV/0!</v>
      </c>
      <c r="F320" s="90" t="e">
        <f t="shared" si="310"/>
        <v>#DIV/0!</v>
      </c>
      <c r="G320" s="90" t="e">
        <f t="shared" si="310"/>
        <v>#DIV/0!</v>
      </c>
      <c r="H320" s="90" t="e">
        <f t="shared" si="310"/>
        <v>#DIV/0!</v>
      </c>
      <c r="I320" s="90" t="e">
        <f t="shared" si="310"/>
        <v>#DIV/0!</v>
      </c>
      <c r="J320" s="90" t="e">
        <f t="shared" si="310"/>
        <v>#DIV/0!</v>
      </c>
      <c r="K320" s="90" t="e">
        <f t="shared" si="310"/>
        <v>#DIV/0!</v>
      </c>
      <c r="L320" s="90" t="e">
        <f t="shared" si="310"/>
        <v>#DIV/0!</v>
      </c>
      <c r="M320" s="90" t="e">
        <f t="shared" si="310"/>
        <v>#DIV/0!</v>
      </c>
      <c r="N320" s="90" t="e">
        <f t="shared" si="310"/>
        <v>#DIV/0!</v>
      </c>
      <c r="O320" s="91" t="e">
        <f t="shared" si="310"/>
        <v>#DIV/0!</v>
      </c>
      <c r="P320" s="91" t="e">
        <f t="shared" si="291"/>
        <v>#DIV/0!</v>
      </c>
    </row>
    <row r="321" spans="2:16" ht="15.75" thickBot="1" x14ac:dyDescent="0.3">
      <c r="B321" s="104"/>
      <c r="C321" s="105" t="s">
        <v>8</v>
      </c>
      <c r="D321" s="106">
        <f>+SUMIF(Conversion!$B$4:$B$28,'Measured TV'!D288,Conversion!C$4:C$28)</f>
        <v>0</v>
      </c>
      <c r="E321" s="106">
        <f>+SUMIF(Conversion!$B$4:$B$28,'Measured TV'!E288,Conversion!D$4:D$28)</f>
        <v>0</v>
      </c>
      <c r="F321" s="106">
        <f>+SUMIF(Conversion!$B$4:$B$28,'Measured TV'!F288,Conversion!E$4:E$28)</f>
        <v>0</v>
      </c>
      <c r="G321" s="106">
        <f>+SUMIF(Conversion!$B$4:$B$28,'Measured TV'!G288,Conversion!F$4:F$28)</f>
        <v>0</v>
      </c>
      <c r="H321" s="106">
        <f>+SUMIF(Conversion!$B$4:$B$28,'Measured TV'!H288,Conversion!G$4:G$28)</f>
        <v>0</v>
      </c>
      <c r="I321" s="106">
        <f>+SUMIF(Conversion!$B$4:$B$28,'Measured TV'!I288,Conversion!H$4:H$28)</f>
        <v>0</v>
      </c>
      <c r="J321" s="106">
        <f>+SUMIF(Conversion!$B$4:$B$28,'Measured TV'!J288,Conversion!I$4:I$28)</f>
        <v>0</v>
      </c>
      <c r="K321" s="106">
        <f>+SUMIF(Conversion!$B$4:$B$28,'Measured TV'!K288,Conversion!J$4:J$28)</f>
        <v>0</v>
      </c>
      <c r="L321" s="106">
        <f>+SUMIF(Conversion!$B$4:$B$28,'Measured TV'!L288,Conversion!K$4:K$28)</f>
        <v>0</v>
      </c>
      <c r="M321" s="106">
        <f>+SUMIF(Conversion!$B$4:$B$28,'Measured TV'!M288,Conversion!L$4:L$28)</f>
        <v>0</v>
      </c>
      <c r="N321" s="106">
        <f>+SUMIF(Conversion!$B$4:$B$28,'Measured TV'!N288,Conversion!M$4:M$28)</f>
        <v>0</v>
      </c>
      <c r="O321" s="107">
        <f>+SUMIF(Conversion!$B$4:$B$28,'Measured TV'!O288,Conversion!N$4:N$28)</f>
        <v>0</v>
      </c>
      <c r="P321" s="107"/>
    </row>
    <row r="322" spans="2:16" ht="15.75" thickBot="1" x14ac:dyDescent="0.3">
      <c r="C322" s="74">
        <v>0</v>
      </c>
      <c r="D322" s="39">
        <v>1</v>
      </c>
      <c r="E322" s="39">
        <v>2</v>
      </c>
      <c r="F322" s="39">
        <v>3</v>
      </c>
      <c r="G322" s="39">
        <v>4</v>
      </c>
      <c r="H322" s="39">
        <v>5</v>
      </c>
      <c r="I322" s="39">
        <v>6</v>
      </c>
      <c r="J322" s="39">
        <v>7</v>
      </c>
      <c r="K322" s="39">
        <v>8</v>
      </c>
      <c r="L322" s="39">
        <v>9</v>
      </c>
      <c r="M322" s="39">
        <v>10</v>
      </c>
      <c r="N322" s="39">
        <v>11</v>
      </c>
      <c r="O322" s="39">
        <v>12</v>
      </c>
    </row>
    <row r="323" spans="2:16" ht="15.75" thickBot="1" x14ac:dyDescent="0.3">
      <c r="B323" s="108" t="e">
        <f>+'Mecra Kırılımı'!#REF!</f>
        <v>#REF!</v>
      </c>
      <c r="C323" s="82" t="s">
        <v>33</v>
      </c>
      <c r="D323" s="69" t="s">
        <v>23</v>
      </c>
      <c r="E323" s="69" t="s">
        <v>23</v>
      </c>
      <c r="F323" s="69" t="s">
        <v>23</v>
      </c>
      <c r="G323" s="69" t="s">
        <v>23</v>
      </c>
      <c r="H323" s="69" t="s">
        <v>23</v>
      </c>
      <c r="I323" s="69" t="s">
        <v>23</v>
      </c>
      <c r="J323" s="69" t="s">
        <v>23</v>
      </c>
      <c r="K323" s="69" t="s">
        <v>23</v>
      </c>
      <c r="L323" s="69" t="s">
        <v>23</v>
      </c>
      <c r="M323" s="69" t="s">
        <v>23</v>
      </c>
      <c r="N323" s="69" t="s">
        <v>23</v>
      </c>
      <c r="O323" s="69" t="s">
        <v>23</v>
      </c>
    </row>
    <row r="324" spans="2:16" x14ac:dyDescent="0.25">
      <c r="B324" s="109"/>
      <c r="C324" s="189">
        <v>1</v>
      </c>
      <c r="D324" s="187"/>
      <c r="E324" s="187"/>
      <c r="F324" s="187"/>
      <c r="G324" s="187"/>
      <c r="H324" s="187"/>
      <c r="I324" s="187"/>
      <c r="J324" s="187"/>
      <c r="K324" s="187"/>
      <c r="L324" s="187"/>
      <c r="M324" s="187"/>
      <c r="N324" s="187"/>
      <c r="O324" s="187"/>
    </row>
    <row r="325" spans="2:16" x14ac:dyDescent="0.25">
      <c r="B325" s="109"/>
      <c r="C325" s="189">
        <v>2</v>
      </c>
      <c r="D325" s="187"/>
      <c r="E325" s="187"/>
      <c r="F325" s="187"/>
      <c r="G325" s="187"/>
      <c r="H325" s="187"/>
      <c r="I325" s="187"/>
      <c r="J325" s="187"/>
      <c r="K325" s="187"/>
      <c r="L325" s="187"/>
      <c r="M325" s="187"/>
      <c r="N325" s="187"/>
      <c r="O325" s="187"/>
    </row>
    <row r="326" spans="2:16" x14ac:dyDescent="0.25">
      <c r="B326" s="109"/>
      <c r="C326" s="189">
        <v>3</v>
      </c>
      <c r="D326" s="187"/>
      <c r="E326" s="187"/>
      <c r="F326" s="187"/>
      <c r="G326" s="187"/>
      <c r="H326" s="187"/>
      <c r="I326" s="187"/>
      <c r="J326" s="187"/>
      <c r="K326" s="187"/>
      <c r="L326" s="187"/>
      <c r="M326" s="187"/>
      <c r="N326" s="187"/>
      <c r="O326" s="187"/>
    </row>
    <row r="327" spans="2:16" x14ac:dyDescent="0.25">
      <c r="B327" s="109"/>
      <c r="C327" s="189">
        <v>4</v>
      </c>
      <c r="D327" s="187"/>
      <c r="E327" s="187"/>
      <c r="F327" s="187"/>
      <c r="G327" s="187"/>
      <c r="H327" s="187"/>
      <c r="I327" s="187"/>
      <c r="J327" s="187"/>
      <c r="K327" s="187"/>
      <c r="L327" s="187"/>
      <c r="M327" s="187"/>
      <c r="N327" s="187"/>
      <c r="O327" s="187"/>
    </row>
    <row r="328" spans="2:16" x14ac:dyDescent="0.25">
      <c r="B328" s="109"/>
      <c r="C328" s="189">
        <v>5</v>
      </c>
      <c r="D328" s="187"/>
      <c r="E328" s="187"/>
      <c r="F328" s="187"/>
      <c r="G328" s="187"/>
      <c r="H328" s="187"/>
      <c r="I328" s="187"/>
      <c r="J328" s="187"/>
      <c r="K328" s="187"/>
      <c r="L328" s="187"/>
      <c r="M328" s="187"/>
      <c r="N328" s="187"/>
      <c r="O328" s="187"/>
    </row>
    <row r="329" spans="2:16" x14ac:dyDescent="0.25">
      <c r="B329" s="109"/>
      <c r="C329" s="189">
        <v>6</v>
      </c>
      <c r="D329" s="187"/>
      <c r="E329" s="187"/>
      <c r="F329" s="187"/>
      <c r="G329" s="187"/>
      <c r="H329" s="187"/>
      <c r="I329" s="187"/>
      <c r="J329" s="187"/>
      <c r="K329" s="187"/>
      <c r="L329" s="187"/>
      <c r="M329" s="187"/>
      <c r="N329" s="187"/>
      <c r="O329" s="187"/>
    </row>
    <row r="330" spans="2:16" x14ac:dyDescent="0.25">
      <c r="B330" s="109"/>
      <c r="C330" s="189">
        <v>7</v>
      </c>
      <c r="D330" s="187"/>
      <c r="E330" s="187"/>
      <c r="F330" s="187"/>
      <c r="G330" s="187"/>
      <c r="H330" s="187"/>
      <c r="I330" s="187"/>
      <c r="J330" s="187"/>
      <c r="K330" s="187"/>
      <c r="L330" s="187"/>
      <c r="M330" s="187"/>
      <c r="N330" s="187"/>
      <c r="O330" s="187"/>
    </row>
    <row r="331" spans="2:16" x14ac:dyDescent="0.25">
      <c r="B331" s="109"/>
      <c r="C331" s="189">
        <v>8</v>
      </c>
      <c r="D331" s="187"/>
      <c r="E331" s="187"/>
      <c r="F331" s="187"/>
      <c r="G331" s="187"/>
      <c r="H331" s="187"/>
      <c r="I331" s="187"/>
      <c r="J331" s="187"/>
      <c r="K331" s="187"/>
      <c r="L331" s="187"/>
      <c r="M331" s="187"/>
      <c r="N331" s="187"/>
      <c r="O331" s="187"/>
    </row>
    <row r="332" spans="2:16" x14ac:dyDescent="0.25">
      <c r="B332" s="109"/>
      <c r="C332" s="189">
        <v>9</v>
      </c>
      <c r="D332" s="187"/>
      <c r="E332" s="187"/>
      <c r="F332" s="187"/>
      <c r="G332" s="187"/>
      <c r="H332" s="187"/>
      <c r="I332" s="187"/>
      <c r="J332" s="187"/>
      <c r="K332" s="187"/>
      <c r="L332" s="187"/>
      <c r="M332" s="187"/>
      <c r="N332" s="187"/>
      <c r="O332" s="187"/>
    </row>
    <row r="333" spans="2:16" x14ac:dyDescent="0.25">
      <c r="B333" s="109"/>
      <c r="C333" s="189">
        <v>10</v>
      </c>
      <c r="D333" s="187"/>
      <c r="E333" s="187"/>
      <c r="F333" s="187"/>
      <c r="G333" s="187"/>
      <c r="H333" s="187"/>
      <c r="I333" s="187"/>
      <c r="J333" s="187"/>
      <c r="K333" s="187"/>
      <c r="L333" s="187"/>
      <c r="M333" s="187"/>
      <c r="N333" s="187"/>
      <c r="O333" s="187"/>
    </row>
    <row r="334" spans="2:16" x14ac:dyDescent="0.25">
      <c r="B334" s="109"/>
      <c r="C334" s="189">
        <v>11</v>
      </c>
      <c r="D334" s="187"/>
      <c r="E334" s="187"/>
      <c r="F334" s="187"/>
      <c r="G334" s="187"/>
      <c r="H334" s="187"/>
      <c r="I334" s="187"/>
      <c r="J334" s="187"/>
      <c r="K334" s="187"/>
      <c r="L334" s="187"/>
      <c r="M334" s="187"/>
      <c r="N334" s="187"/>
      <c r="O334" s="187"/>
    </row>
    <row r="335" spans="2:16" x14ac:dyDescent="0.25">
      <c r="B335" s="109"/>
      <c r="C335" s="189">
        <v>12</v>
      </c>
      <c r="D335" s="187"/>
      <c r="E335" s="187"/>
      <c r="F335" s="187"/>
      <c r="G335" s="187"/>
      <c r="H335" s="187"/>
      <c r="I335" s="187"/>
      <c r="J335" s="187"/>
      <c r="K335" s="187"/>
      <c r="L335" s="187"/>
      <c r="M335" s="187"/>
      <c r="N335" s="187"/>
      <c r="O335" s="187"/>
    </row>
    <row r="336" spans="2:16" x14ac:dyDescent="0.25">
      <c r="B336" s="109"/>
      <c r="C336" s="189">
        <v>13</v>
      </c>
      <c r="D336" s="187"/>
      <c r="E336" s="187"/>
      <c r="F336" s="187"/>
      <c r="G336" s="187"/>
      <c r="H336" s="187"/>
      <c r="I336" s="187"/>
      <c r="J336" s="187"/>
      <c r="K336" s="187"/>
      <c r="L336" s="187"/>
      <c r="M336" s="187"/>
      <c r="N336" s="187"/>
      <c r="O336" s="187"/>
    </row>
    <row r="337" spans="2:16" ht="15.75" thickBot="1" x14ac:dyDescent="0.3">
      <c r="B337" s="109"/>
      <c r="C337" s="189">
        <v>14</v>
      </c>
      <c r="D337" s="187"/>
      <c r="E337" s="187"/>
      <c r="F337" s="187"/>
      <c r="G337" s="187"/>
      <c r="H337" s="187"/>
      <c r="I337" s="187"/>
      <c r="J337" s="187"/>
      <c r="K337" s="187"/>
      <c r="L337" s="187"/>
      <c r="M337" s="187"/>
      <c r="N337" s="187"/>
      <c r="O337" s="187"/>
    </row>
    <row r="338" spans="2:16" x14ac:dyDescent="0.25">
      <c r="B338" s="109"/>
      <c r="C338" s="84" t="s">
        <v>0</v>
      </c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1"/>
      <c r="P338" s="85">
        <f>SUM(D338:O338)</f>
        <v>0</v>
      </c>
    </row>
    <row r="339" spans="2:16" x14ac:dyDescent="0.25">
      <c r="B339" s="109"/>
      <c r="C339" s="86" t="s">
        <v>1</v>
      </c>
      <c r="D339" s="87">
        <f>+D347*D$3*30</f>
        <v>0</v>
      </c>
      <c r="E339" s="87">
        <f t="shared" ref="E339:O339" si="311">+E347*E$3*30</f>
        <v>0</v>
      </c>
      <c r="F339" s="87">
        <f t="shared" si="311"/>
        <v>0</v>
      </c>
      <c r="G339" s="87">
        <f t="shared" si="311"/>
        <v>0</v>
      </c>
      <c r="H339" s="87">
        <f t="shared" si="311"/>
        <v>0</v>
      </c>
      <c r="I339" s="87">
        <f t="shared" si="311"/>
        <v>0</v>
      </c>
      <c r="J339" s="87">
        <f t="shared" si="311"/>
        <v>0</v>
      </c>
      <c r="K339" s="87">
        <f t="shared" si="311"/>
        <v>0</v>
      </c>
      <c r="L339" s="87">
        <f t="shared" si="311"/>
        <v>0</v>
      </c>
      <c r="M339" s="87">
        <f t="shared" si="311"/>
        <v>0</v>
      </c>
      <c r="N339" s="87">
        <f t="shared" si="311"/>
        <v>0</v>
      </c>
      <c r="O339" s="88">
        <f t="shared" si="311"/>
        <v>0</v>
      </c>
      <c r="P339" s="88">
        <f>SUM(D339:O339)</f>
        <v>0</v>
      </c>
    </row>
    <row r="340" spans="2:16" ht="15.75" thickBot="1" x14ac:dyDescent="0.3">
      <c r="B340" s="109"/>
      <c r="C340" s="89" t="s">
        <v>35</v>
      </c>
      <c r="D340" s="90">
        <f>+D348*D$4*30</f>
        <v>0</v>
      </c>
      <c r="E340" s="90">
        <f t="shared" ref="E340:O340" si="312">+E348*E$4*30</f>
        <v>0</v>
      </c>
      <c r="F340" s="90">
        <f t="shared" si="312"/>
        <v>0</v>
      </c>
      <c r="G340" s="90">
        <f t="shared" si="312"/>
        <v>0</v>
      </c>
      <c r="H340" s="90">
        <f t="shared" si="312"/>
        <v>0</v>
      </c>
      <c r="I340" s="90">
        <f t="shared" si="312"/>
        <v>0</v>
      </c>
      <c r="J340" s="90">
        <f t="shared" si="312"/>
        <v>0</v>
      </c>
      <c r="K340" s="90">
        <f t="shared" si="312"/>
        <v>0</v>
      </c>
      <c r="L340" s="90">
        <f t="shared" si="312"/>
        <v>0</v>
      </c>
      <c r="M340" s="90">
        <f t="shared" si="312"/>
        <v>0</v>
      </c>
      <c r="N340" s="90">
        <f t="shared" si="312"/>
        <v>0</v>
      </c>
      <c r="O340" s="91">
        <f t="shared" si="312"/>
        <v>0</v>
      </c>
      <c r="P340" s="91">
        <f>SUM(D340:O340)</f>
        <v>0</v>
      </c>
    </row>
    <row r="341" spans="2:16" ht="15.75" thickBot="1" x14ac:dyDescent="0.3">
      <c r="B341" s="109"/>
      <c r="C341" s="78" t="s">
        <v>36</v>
      </c>
      <c r="D341" s="79">
        <f t="shared" ref="D341:O341" si="313">+D$5</f>
        <v>0.25</v>
      </c>
      <c r="E341" s="79">
        <f t="shared" si="313"/>
        <v>0.25</v>
      </c>
      <c r="F341" s="79">
        <f t="shared" si="313"/>
        <v>0.25</v>
      </c>
      <c r="G341" s="79">
        <f t="shared" si="313"/>
        <v>0.25</v>
      </c>
      <c r="H341" s="79">
        <f t="shared" si="313"/>
        <v>0.25</v>
      </c>
      <c r="I341" s="79">
        <f t="shared" si="313"/>
        <v>0.25</v>
      </c>
      <c r="J341" s="79">
        <f t="shared" si="313"/>
        <v>0.25</v>
      </c>
      <c r="K341" s="79">
        <f t="shared" si="313"/>
        <v>0.25</v>
      </c>
      <c r="L341" s="79">
        <f t="shared" si="313"/>
        <v>0.25</v>
      </c>
      <c r="M341" s="79">
        <f t="shared" si="313"/>
        <v>0.25</v>
      </c>
      <c r="N341" s="79">
        <f t="shared" si="313"/>
        <v>0.25</v>
      </c>
      <c r="O341" s="80">
        <f t="shared" si="313"/>
        <v>0.25</v>
      </c>
      <c r="P341" s="80"/>
    </row>
    <row r="342" spans="2:16" ht="15.75" thickBot="1" x14ac:dyDescent="0.3">
      <c r="B342" s="109"/>
      <c r="C342" s="76" t="s">
        <v>14</v>
      </c>
      <c r="D342" s="92">
        <f>+D$3*(1-D341)+D$4*D341</f>
        <v>18.697752065418879</v>
      </c>
      <c r="E342" s="92">
        <f t="shared" ref="E342" si="314">+E$3*(1-E341)+E$4*E341</f>
        <v>19.632639668689826</v>
      </c>
      <c r="F342" s="92">
        <f t="shared" ref="F342" si="315">+F$3*(1-F341)+F$4*F341</f>
        <v>20.614271652124316</v>
      </c>
      <c r="G342" s="92">
        <f t="shared" ref="G342" si="316">+G$3*(1-G341)+G$4*G341</f>
        <v>24.717944963434228</v>
      </c>
      <c r="H342" s="92">
        <f t="shared" ref="H342" si="317">+H$3*(1-H341)+H$4*H341</f>
        <v>26.05691364631199</v>
      </c>
      <c r="I342" s="92">
        <f t="shared" ref="I342" si="318">+I$3*(1-I341)+I$4*I341</f>
        <v>25.606843768296592</v>
      </c>
      <c r="J342" s="92">
        <f t="shared" ref="J342" si="319">+J$3*(1-J341)+J$4*J341</f>
        <v>18.232856760391158</v>
      </c>
      <c r="K342" s="92">
        <f t="shared" ref="K342" si="320">+K$3*(1-K341)+K$4*K341</f>
        <v>23.963884263425388</v>
      </c>
      <c r="L342" s="92">
        <f t="shared" ref="L342" si="321">+L$3*(1-L341)+L$4*L341</f>
        <v>26.305348227975429</v>
      </c>
      <c r="M342" s="92">
        <f t="shared" ref="M342" si="322">+M$3*(1-M341)+M$4*M341</f>
        <v>24.57657900542252</v>
      </c>
      <c r="N342" s="92">
        <f t="shared" ref="N342" si="323">+N$3*(1-N341)+N$4*N341</f>
        <v>22.737299112616817</v>
      </c>
      <c r="O342" s="92">
        <f t="shared" ref="O342" si="324">+O$3*(1-O341)+O$4*O341</f>
        <v>20.719497469529724</v>
      </c>
      <c r="P342" s="93"/>
    </row>
    <row r="343" spans="2:16" x14ac:dyDescent="0.25">
      <c r="B343" s="109"/>
      <c r="C343" s="76" t="s">
        <v>16</v>
      </c>
      <c r="D343" s="92">
        <f t="shared" ref="D343:O343" si="325">+D341*D345+(1-D341)*D344</f>
        <v>24.532430378134812</v>
      </c>
      <c r="E343" s="92">
        <f t="shared" si="325"/>
        <v>25.696322534741874</v>
      </c>
      <c r="F343" s="92">
        <f t="shared" si="325"/>
        <v>26.981138661478973</v>
      </c>
      <c r="G343" s="92">
        <f t="shared" si="325"/>
        <v>33.227369256713452</v>
      </c>
      <c r="H343" s="92">
        <f t="shared" si="325"/>
        <v>35.0272926287806</v>
      </c>
      <c r="I343" s="92">
        <f t="shared" si="325"/>
        <v>34.422281247362591</v>
      </c>
      <c r="J343" s="92">
        <f t="shared" si="325"/>
        <v>23.576073272201604</v>
      </c>
      <c r="K343" s="92">
        <f t="shared" si="325"/>
        <v>30.986602851420372</v>
      </c>
      <c r="L343" s="92">
        <f t="shared" si="325"/>
        <v>34.580378970601345</v>
      </c>
      <c r="M343" s="92">
        <f t="shared" si="325"/>
        <v>32.24575934442688</v>
      </c>
      <c r="N343" s="92">
        <f t="shared" si="325"/>
        <v>29.832527756036555</v>
      </c>
      <c r="O343" s="93">
        <f t="shared" si="325"/>
        <v>27.185066277633901</v>
      </c>
      <c r="P343" s="93"/>
    </row>
    <row r="344" spans="2:16" x14ac:dyDescent="0.25">
      <c r="B344" s="109"/>
      <c r="C344" s="77" t="s">
        <v>15</v>
      </c>
      <c r="D344" s="94">
        <f>+D$3*D356</f>
        <v>22.432099932835666</v>
      </c>
      <c r="E344" s="94">
        <f t="shared" ref="E344:O344" si="326">+E$3*E356</f>
        <v>23.496346106803131</v>
      </c>
      <c r="F344" s="94">
        <f t="shared" si="326"/>
        <v>24.671163412143294</v>
      </c>
      <c r="G344" s="94">
        <f t="shared" si="326"/>
        <v>29.160961340412552</v>
      </c>
      <c r="H344" s="94">
        <f t="shared" si="326"/>
        <v>31.305091126186547</v>
      </c>
      <c r="I344" s="94">
        <f t="shared" si="326"/>
        <v>30.814860760195362</v>
      </c>
      <c r="J344" s="94">
        <f t="shared" si="326"/>
        <v>21.012911878199574</v>
      </c>
      <c r="K344" s="94">
        <f t="shared" si="326"/>
        <v>27.589393163471613</v>
      </c>
      <c r="L344" s="94">
        <f t="shared" si="326"/>
        <v>30.748446476443469</v>
      </c>
      <c r="M344" s="94">
        <f t="shared" si="326"/>
        <v>28.066829914308499</v>
      </c>
      <c r="N344" s="94">
        <f t="shared" si="326"/>
        <v>26.059945629447725</v>
      </c>
      <c r="O344" s="95">
        <f t="shared" si="326"/>
        <v>23.207140984757039</v>
      </c>
      <c r="P344" s="95"/>
    </row>
    <row r="345" spans="2:16" ht="15.75" thickBot="1" x14ac:dyDescent="0.3">
      <c r="B345" s="109"/>
      <c r="C345" s="96" t="s">
        <v>37</v>
      </c>
      <c r="D345" s="97">
        <f>+D$4*D356</f>
        <v>30.833421714032262</v>
      </c>
      <c r="E345" s="97">
        <f t="shared" ref="E345:O345" si="327">+E$4*E356</f>
        <v>32.296251818558112</v>
      </c>
      <c r="F345" s="97">
        <f t="shared" si="327"/>
        <v>33.911064409486016</v>
      </c>
      <c r="G345" s="97">
        <f t="shared" si="327"/>
        <v>45.426593005616155</v>
      </c>
      <c r="H345" s="97">
        <f t="shared" si="327"/>
        <v>46.193897136562754</v>
      </c>
      <c r="I345" s="97">
        <f t="shared" si="327"/>
        <v>45.244542708864287</v>
      </c>
      <c r="J345" s="97">
        <f t="shared" si="327"/>
        <v>31.265557454207695</v>
      </c>
      <c r="K345" s="97">
        <f t="shared" si="327"/>
        <v>41.178231915266657</v>
      </c>
      <c r="L345" s="97">
        <f t="shared" si="327"/>
        <v>46.076176453074972</v>
      </c>
      <c r="M345" s="97">
        <f t="shared" si="327"/>
        <v>44.782547634782013</v>
      </c>
      <c r="N345" s="97">
        <f t="shared" si="327"/>
        <v>41.150274135803052</v>
      </c>
      <c r="O345" s="98">
        <f t="shared" si="327"/>
        <v>39.118842156264492</v>
      </c>
      <c r="P345" s="98"/>
    </row>
    <row r="346" spans="2:16" x14ac:dyDescent="0.25">
      <c r="B346" s="109"/>
      <c r="C346" s="99" t="s">
        <v>9</v>
      </c>
      <c r="D346" s="100">
        <f t="shared" ref="D346:O346" si="328">+D338/D342/30</f>
        <v>0</v>
      </c>
      <c r="E346" s="100">
        <f t="shared" si="328"/>
        <v>0</v>
      </c>
      <c r="F346" s="100">
        <f t="shared" si="328"/>
        <v>0</v>
      </c>
      <c r="G346" s="100">
        <f t="shared" si="328"/>
        <v>0</v>
      </c>
      <c r="H346" s="100">
        <f t="shared" si="328"/>
        <v>0</v>
      </c>
      <c r="I346" s="100">
        <f t="shared" si="328"/>
        <v>0</v>
      </c>
      <c r="J346" s="100">
        <f t="shared" si="328"/>
        <v>0</v>
      </c>
      <c r="K346" s="100">
        <f t="shared" si="328"/>
        <v>0</v>
      </c>
      <c r="L346" s="100">
        <f t="shared" si="328"/>
        <v>0</v>
      </c>
      <c r="M346" s="100">
        <f t="shared" si="328"/>
        <v>0</v>
      </c>
      <c r="N346" s="100">
        <f t="shared" si="328"/>
        <v>0</v>
      </c>
      <c r="O346" s="101">
        <f t="shared" si="328"/>
        <v>0</v>
      </c>
      <c r="P346" s="101">
        <f t="shared" ref="P346:P355" si="329">SUM(D346:O346)</f>
        <v>0</v>
      </c>
    </row>
    <row r="347" spans="2:16" x14ac:dyDescent="0.25">
      <c r="B347" s="109"/>
      <c r="C347" s="77" t="s">
        <v>10</v>
      </c>
      <c r="D347" s="87">
        <f t="shared" ref="D347:O347" si="330">+D346*(1-D341)</f>
        <v>0</v>
      </c>
      <c r="E347" s="87">
        <f t="shared" si="330"/>
        <v>0</v>
      </c>
      <c r="F347" s="87">
        <f t="shared" si="330"/>
        <v>0</v>
      </c>
      <c r="G347" s="87">
        <f t="shared" si="330"/>
        <v>0</v>
      </c>
      <c r="H347" s="87">
        <f t="shared" si="330"/>
        <v>0</v>
      </c>
      <c r="I347" s="87">
        <f t="shared" si="330"/>
        <v>0</v>
      </c>
      <c r="J347" s="87">
        <f t="shared" si="330"/>
        <v>0</v>
      </c>
      <c r="K347" s="87">
        <f t="shared" si="330"/>
        <v>0</v>
      </c>
      <c r="L347" s="87">
        <f t="shared" si="330"/>
        <v>0</v>
      </c>
      <c r="M347" s="87">
        <f t="shared" si="330"/>
        <v>0</v>
      </c>
      <c r="N347" s="87">
        <f t="shared" si="330"/>
        <v>0</v>
      </c>
      <c r="O347" s="88">
        <f t="shared" si="330"/>
        <v>0</v>
      </c>
      <c r="P347" s="88">
        <f t="shared" si="329"/>
        <v>0</v>
      </c>
    </row>
    <row r="348" spans="2:16" ht="15.75" thickBot="1" x14ac:dyDescent="0.3">
      <c r="B348" s="109"/>
      <c r="C348" s="96" t="s">
        <v>38</v>
      </c>
      <c r="D348" s="90">
        <f>+D346-D347</f>
        <v>0</v>
      </c>
      <c r="E348" s="90">
        <f t="shared" ref="E348:G348" si="331">+E346-E347</f>
        <v>0</v>
      </c>
      <c r="F348" s="90">
        <f t="shared" si="331"/>
        <v>0</v>
      </c>
      <c r="G348" s="90">
        <f t="shared" si="331"/>
        <v>0</v>
      </c>
      <c r="H348" s="90">
        <f>+H346-H347</f>
        <v>0</v>
      </c>
      <c r="I348" s="90">
        <f t="shared" ref="I348:O348" si="332">+I346-I347</f>
        <v>0</v>
      </c>
      <c r="J348" s="90">
        <f t="shared" si="332"/>
        <v>0</v>
      </c>
      <c r="K348" s="90">
        <f t="shared" si="332"/>
        <v>0</v>
      </c>
      <c r="L348" s="90">
        <f t="shared" si="332"/>
        <v>0</v>
      </c>
      <c r="M348" s="90">
        <f t="shared" si="332"/>
        <v>0</v>
      </c>
      <c r="N348" s="90">
        <f t="shared" si="332"/>
        <v>0</v>
      </c>
      <c r="O348" s="91">
        <f t="shared" si="332"/>
        <v>0</v>
      </c>
      <c r="P348" s="91">
        <f t="shared" si="329"/>
        <v>0</v>
      </c>
    </row>
    <row r="349" spans="2:16" x14ac:dyDescent="0.25">
      <c r="B349" s="109"/>
      <c r="C349" s="99" t="s">
        <v>11</v>
      </c>
      <c r="D349" s="100">
        <f t="shared" ref="D349:O349" si="333">+D338/D343/30</f>
        <v>0</v>
      </c>
      <c r="E349" s="100">
        <f t="shared" si="333"/>
        <v>0</v>
      </c>
      <c r="F349" s="100">
        <f t="shared" si="333"/>
        <v>0</v>
      </c>
      <c r="G349" s="100">
        <f t="shared" si="333"/>
        <v>0</v>
      </c>
      <c r="H349" s="100">
        <f t="shared" si="333"/>
        <v>0</v>
      </c>
      <c r="I349" s="100">
        <f t="shared" si="333"/>
        <v>0</v>
      </c>
      <c r="J349" s="100">
        <f t="shared" si="333"/>
        <v>0</v>
      </c>
      <c r="K349" s="100">
        <f t="shared" si="333"/>
        <v>0</v>
      </c>
      <c r="L349" s="100">
        <f t="shared" si="333"/>
        <v>0</v>
      </c>
      <c r="M349" s="100">
        <f t="shared" si="333"/>
        <v>0</v>
      </c>
      <c r="N349" s="100">
        <f t="shared" si="333"/>
        <v>0</v>
      </c>
      <c r="O349" s="101">
        <f t="shared" si="333"/>
        <v>0</v>
      </c>
      <c r="P349" s="101">
        <f t="shared" si="329"/>
        <v>0</v>
      </c>
    </row>
    <row r="350" spans="2:16" x14ac:dyDescent="0.25">
      <c r="B350" s="109"/>
      <c r="C350" s="77" t="s">
        <v>12</v>
      </c>
      <c r="D350" s="87">
        <f t="shared" ref="D350:O350" si="334">+D339/D344/30</f>
        <v>0</v>
      </c>
      <c r="E350" s="87">
        <f t="shared" si="334"/>
        <v>0</v>
      </c>
      <c r="F350" s="87">
        <f t="shared" si="334"/>
        <v>0</v>
      </c>
      <c r="G350" s="87">
        <f t="shared" si="334"/>
        <v>0</v>
      </c>
      <c r="H350" s="87">
        <f t="shared" si="334"/>
        <v>0</v>
      </c>
      <c r="I350" s="87">
        <f t="shared" si="334"/>
        <v>0</v>
      </c>
      <c r="J350" s="87">
        <f t="shared" si="334"/>
        <v>0</v>
      </c>
      <c r="K350" s="87">
        <f t="shared" si="334"/>
        <v>0</v>
      </c>
      <c r="L350" s="87">
        <f t="shared" si="334"/>
        <v>0</v>
      </c>
      <c r="M350" s="87">
        <f t="shared" si="334"/>
        <v>0</v>
      </c>
      <c r="N350" s="87">
        <f t="shared" si="334"/>
        <v>0</v>
      </c>
      <c r="O350" s="88">
        <f t="shared" si="334"/>
        <v>0</v>
      </c>
      <c r="P350" s="88">
        <f t="shared" si="329"/>
        <v>0</v>
      </c>
    </row>
    <row r="351" spans="2:16" ht="15.75" thickBot="1" x14ac:dyDescent="0.3">
      <c r="B351" s="109"/>
      <c r="C351" s="96" t="s">
        <v>39</v>
      </c>
      <c r="D351" s="90">
        <f t="shared" ref="D351:O351" si="335">+D340/D345/30</f>
        <v>0</v>
      </c>
      <c r="E351" s="90">
        <f t="shared" si="335"/>
        <v>0</v>
      </c>
      <c r="F351" s="90">
        <f t="shared" si="335"/>
        <v>0</v>
      </c>
      <c r="G351" s="90">
        <f t="shared" si="335"/>
        <v>0</v>
      </c>
      <c r="H351" s="90">
        <f t="shared" si="335"/>
        <v>0</v>
      </c>
      <c r="I351" s="90">
        <f t="shared" si="335"/>
        <v>0</v>
      </c>
      <c r="J351" s="90">
        <f t="shared" si="335"/>
        <v>0</v>
      </c>
      <c r="K351" s="90">
        <f t="shared" si="335"/>
        <v>0</v>
      </c>
      <c r="L351" s="90">
        <f t="shared" si="335"/>
        <v>0</v>
      </c>
      <c r="M351" s="90">
        <f t="shared" si="335"/>
        <v>0</v>
      </c>
      <c r="N351" s="90">
        <f t="shared" si="335"/>
        <v>0</v>
      </c>
      <c r="O351" s="91">
        <f t="shared" si="335"/>
        <v>0</v>
      </c>
      <c r="P351" s="91">
        <f t="shared" si="329"/>
        <v>0</v>
      </c>
    </row>
    <row r="352" spans="2:16" ht="15.75" thickBot="1" x14ac:dyDescent="0.3">
      <c r="B352" s="109"/>
      <c r="C352" s="102" t="s">
        <v>13</v>
      </c>
      <c r="D352" s="72">
        <v>25</v>
      </c>
      <c r="E352" s="72">
        <v>25</v>
      </c>
      <c r="F352" s="72">
        <v>25</v>
      </c>
      <c r="G352" s="72">
        <v>25</v>
      </c>
      <c r="H352" s="72">
        <v>25</v>
      </c>
      <c r="I352" s="72">
        <v>25</v>
      </c>
      <c r="J352" s="72">
        <v>25</v>
      </c>
      <c r="K352" s="72">
        <v>25</v>
      </c>
      <c r="L352" s="72">
        <v>25</v>
      </c>
      <c r="M352" s="72">
        <v>25</v>
      </c>
      <c r="N352" s="72">
        <v>25</v>
      </c>
      <c r="O352" s="73">
        <v>25</v>
      </c>
      <c r="P352" s="103"/>
    </row>
    <row r="353" spans="2:16" x14ac:dyDescent="0.25">
      <c r="B353" s="109"/>
      <c r="C353" s="99" t="s">
        <v>4</v>
      </c>
      <c r="D353" s="100">
        <f>+D349/D352*30</f>
        <v>0</v>
      </c>
      <c r="E353" s="100">
        <f t="shared" ref="E353" si="336">+E349/E352*30</f>
        <v>0</v>
      </c>
      <c r="F353" s="100">
        <f t="shared" ref="F353" si="337">+F349/F352*30</f>
        <v>0</v>
      </c>
      <c r="G353" s="100">
        <f t="shared" ref="G353" si="338">+G349/G352*30</f>
        <v>0</v>
      </c>
      <c r="H353" s="100">
        <f t="shared" ref="H353" si="339">+H349/H352*30</f>
        <v>0</v>
      </c>
      <c r="I353" s="100">
        <f t="shared" ref="I353" si="340">+I349/I352*30</f>
        <v>0</v>
      </c>
      <c r="J353" s="100">
        <f t="shared" ref="J353" si="341">+J349/J352*30</f>
        <v>0</v>
      </c>
      <c r="K353" s="100">
        <f t="shared" ref="K353" si="342">+K349/K352*30</f>
        <v>0</v>
      </c>
      <c r="L353" s="100">
        <f t="shared" ref="L353" si="343">+L349/L352*30</f>
        <v>0</v>
      </c>
      <c r="M353" s="100">
        <f t="shared" ref="M353" si="344">+M349/M352*30</f>
        <v>0</v>
      </c>
      <c r="N353" s="100">
        <f t="shared" ref="N353" si="345">+N349/N352*30</f>
        <v>0</v>
      </c>
      <c r="O353" s="101">
        <f t="shared" ref="O353" si="346">+O349/O352*30</f>
        <v>0</v>
      </c>
      <c r="P353" s="101">
        <f t="shared" si="329"/>
        <v>0</v>
      </c>
    </row>
    <row r="354" spans="2:16" x14ac:dyDescent="0.25">
      <c r="B354" s="109"/>
      <c r="C354" s="77" t="s">
        <v>5</v>
      </c>
      <c r="D354" s="87">
        <f>+D350/D352*30</f>
        <v>0</v>
      </c>
      <c r="E354" s="87">
        <f t="shared" ref="E354:O354" si="347">+E350/E352*30</f>
        <v>0</v>
      </c>
      <c r="F354" s="87">
        <f t="shared" si="347"/>
        <v>0</v>
      </c>
      <c r="G354" s="87">
        <f t="shared" si="347"/>
        <v>0</v>
      </c>
      <c r="H354" s="87">
        <f t="shared" si="347"/>
        <v>0</v>
      </c>
      <c r="I354" s="87">
        <f t="shared" si="347"/>
        <v>0</v>
      </c>
      <c r="J354" s="87">
        <f t="shared" si="347"/>
        <v>0</v>
      </c>
      <c r="K354" s="87">
        <f t="shared" si="347"/>
        <v>0</v>
      </c>
      <c r="L354" s="87">
        <f t="shared" si="347"/>
        <v>0</v>
      </c>
      <c r="M354" s="87">
        <f t="shared" si="347"/>
        <v>0</v>
      </c>
      <c r="N354" s="87">
        <f t="shared" si="347"/>
        <v>0</v>
      </c>
      <c r="O354" s="88">
        <f t="shared" si="347"/>
        <v>0</v>
      </c>
      <c r="P354" s="88">
        <f t="shared" si="329"/>
        <v>0</v>
      </c>
    </row>
    <row r="355" spans="2:16" ht="15.75" thickBot="1" x14ac:dyDescent="0.3">
      <c r="B355" s="109"/>
      <c r="C355" s="96" t="s">
        <v>40</v>
      </c>
      <c r="D355" s="90">
        <f>+D351/D352*30</f>
        <v>0</v>
      </c>
      <c r="E355" s="90">
        <f t="shared" ref="E355:O355" si="348">+E351/E352*30</f>
        <v>0</v>
      </c>
      <c r="F355" s="90">
        <f t="shared" si="348"/>
        <v>0</v>
      </c>
      <c r="G355" s="90">
        <f t="shared" si="348"/>
        <v>0</v>
      </c>
      <c r="H355" s="90">
        <f t="shared" si="348"/>
        <v>0</v>
      </c>
      <c r="I355" s="90">
        <f t="shared" si="348"/>
        <v>0</v>
      </c>
      <c r="J355" s="90">
        <f t="shared" si="348"/>
        <v>0</v>
      </c>
      <c r="K355" s="90">
        <f t="shared" si="348"/>
        <v>0</v>
      </c>
      <c r="L355" s="90">
        <f t="shared" si="348"/>
        <v>0</v>
      </c>
      <c r="M355" s="90">
        <f t="shared" si="348"/>
        <v>0</v>
      </c>
      <c r="N355" s="90">
        <f t="shared" si="348"/>
        <v>0</v>
      </c>
      <c r="O355" s="91">
        <f t="shared" si="348"/>
        <v>0</v>
      </c>
      <c r="P355" s="91">
        <f t="shared" si="329"/>
        <v>0</v>
      </c>
    </row>
    <row r="356" spans="2:16" ht="15.75" thickBot="1" x14ac:dyDescent="0.3">
      <c r="B356" s="110"/>
      <c r="C356" s="105" t="s">
        <v>8</v>
      </c>
      <c r="D356" s="106">
        <f>+SUMIF(Conversion!$B$4:$B$28,'Measured TV'!D323,Conversion!C$4:C$28)</f>
        <v>1.3120523949778464</v>
      </c>
      <c r="E356" s="106">
        <f>+SUMIF(Conversion!$B$4:$B$28,'Measured TV'!E323,Conversion!D$4:D$28)</f>
        <v>1.3088572381696806</v>
      </c>
      <c r="F356" s="106">
        <f>+SUMIF(Conversion!$B$4:$B$28,'Measured TV'!F323,Conversion!E$4:E$28)</f>
        <v>1.3088572381696806</v>
      </c>
      <c r="G356" s="106">
        <f>+SUMIF(Conversion!$B$4:$B$28,'Measured TV'!G323,Conversion!F$4:F$28)</f>
        <v>1.3442609936168801</v>
      </c>
      <c r="H356" s="106">
        <f>+SUMIF(Conversion!$B$4:$B$28,'Measured TV'!H323,Conversion!G$4:G$28)</f>
        <v>1.3442609936168801</v>
      </c>
      <c r="I356" s="106">
        <f>+SUMIF(Conversion!$B$4:$B$28,'Measured TV'!I323,Conversion!H$4:H$28)</f>
        <v>1.3442609936168801</v>
      </c>
      <c r="J356" s="106">
        <f>+SUMIF(Conversion!$B$4:$B$28,'Measured TV'!J323,Conversion!I$4:I$28)</f>
        <v>1.2930542691158518</v>
      </c>
      <c r="K356" s="106">
        <f>+SUMIF(Conversion!$B$4:$B$28,'Measured TV'!K323,Conversion!J$4:J$28)</f>
        <v>1.2930542691158518</v>
      </c>
      <c r="L356" s="106">
        <f>+SUMIF(Conversion!$B$4:$B$28,'Measured TV'!L323,Conversion!K$4:K$28)</f>
        <v>1.314575981694305</v>
      </c>
      <c r="M356" s="106">
        <f>+SUMIF(Conversion!$B$4:$B$28,'Measured TV'!M323,Conversion!L$4:L$28)</f>
        <v>1.3120523949778464</v>
      </c>
      <c r="N356" s="106">
        <f>+SUMIF(Conversion!$B$4:$B$28,'Measured TV'!N323,Conversion!M$4:M$28)</f>
        <v>1.3120523949778464</v>
      </c>
      <c r="O356" s="107">
        <f>+SUMIF(Conversion!$B$4:$B$28,'Measured TV'!O323,Conversion!N$4:N$28)</f>
        <v>1.3120523949778464</v>
      </c>
      <c r="P356" s="107"/>
    </row>
    <row r="357" spans="2:16" ht="15.75" thickBot="1" x14ac:dyDescent="0.3">
      <c r="C357" s="74">
        <v>0</v>
      </c>
      <c r="D357" s="39">
        <v>1</v>
      </c>
      <c r="E357" s="39">
        <v>2</v>
      </c>
      <c r="F357" s="39">
        <v>3</v>
      </c>
      <c r="G357" s="39">
        <v>4</v>
      </c>
      <c r="H357" s="39">
        <v>5</v>
      </c>
      <c r="I357" s="39">
        <v>6</v>
      </c>
      <c r="J357" s="39">
        <v>7</v>
      </c>
      <c r="K357" s="39">
        <v>8</v>
      </c>
      <c r="L357" s="39">
        <v>9</v>
      </c>
      <c r="M357" s="39">
        <v>10</v>
      </c>
      <c r="N357" s="39">
        <v>11</v>
      </c>
      <c r="O357" s="39">
        <v>12</v>
      </c>
    </row>
    <row r="358" spans="2:16" ht="15.75" thickBot="1" x14ac:dyDescent="0.3">
      <c r="B358" s="81" t="e">
        <f>+'Mecra Kırılımı'!#REF!</f>
        <v>#REF!</v>
      </c>
      <c r="C358" s="82" t="s">
        <v>33</v>
      </c>
      <c r="D358" s="69" t="s">
        <v>24</v>
      </c>
      <c r="E358" s="69" t="s">
        <v>24</v>
      </c>
      <c r="F358" s="69" t="s">
        <v>24</v>
      </c>
      <c r="G358" s="69" t="s">
        <v>24</v>
      </c>
      <c r="H358" s="69" t="s">
        <v>24</v>
      </c>
      <c r="I358" s="69" t="s">
        <v>24</v>
      </c>
      <c r="J358" s="69" t="s">
        <v>24</v>
      </c>
      <c r="K358" s="69" t="s">
        <v>24</v>
      </c>
      <c r="L358" s="69" t="s">
        <v>24</v>
      </c>
      <c r="M358" s="69" t="s">
        <v>24</v>
      </c>
      <c r="N358" s="69" t="s">
        <v>24</v>
      </c>
      <c r="O358" s="69" t="s">
        <v>24</v>
      </c>
    </row>
    <row r="359" spans="2:16" x14ac:dyDescent="0.25">
      <c r="B359" s="109"/>
      <c r="C359" s="189">
        <v>1</v>
      </c>
      <c r="D359" s="187"/>
      <c r="E359" s="187"/>
      <c r="F359" s="187"/>
      <c r="G359" s="187"/>
      <c r="H359" s="187"/>
      <c r="I359" s="187"/>
      <c r="J359" s="187"/>
      <c r="K359" s="187"/>
      <c r="L359" s="187"/>
      <c r="M359" s="187"/>
      <c r="N359" s="187"/>
      <c r="O359" s="187"/>
    </row>
    <row r="360" spans="2:16" x14ac:dyDescent="0.25">
      <c r="B360" s="109"/>
      <c r="C360" s="189">
        <v>2</v>
      </c>
      <c r="D360" s="187"/>
      <c r="E360" s="187"/>
      <c r="F360" s="187"/>
      <c r="G360" s="187"/>
      <c r="H360" s="187"/>
      <c r="I360" s="187"/>
      <c r="J360" s="187"/>
      <c r="K360" s="187"/>
      <c r="L360" s="187"/>
      <c r="M360" s="187"/>
      <c r="N360" s="187"/>
      <c r="O360" s="187"/>
    </row>
    <row r="361" spans="2:16" x14ac:dyDescent="0.25">
      <c r="B361" s="109"/>
      <c r="C361" s="189">
        <v>3</v>
      </c>
      <c r="D361" s="187"/>
      <c r="E361" s="187"/>
      <c r="F361" s="187"/>
      <c r="G361" s="187"/>
      <c r="H361" s="187"/>
      <c r="I361" s="187"/>
      <c r="J361" s="187"/>
      <c r="K361" s="187"/>
      <c r="L361" s="187"/>
      <c r="M361" s="187"/>
      <c r="N361" s="187"/>
      <c r="O361" s="187"/>
    </row>
    <row r="362" spans="2:16" x14ac:dyDescent="0.25">
      <c r="B362" s="109"/>
      <c r="C362" s="189">
        <v>4</v>
      </c>
      <c r="D362" s="187"/>
      <c r="E362" s="187"/>
      <c r="F362" s="187"/>
      <c r="G362" s="187"/>
      <c r="H362" s="187"/>
      <c r="I362" s="187"/>
      <c r="J362" s="187"/>
      <c r="K362" s="187"/>
      <c r="L362" s="187"/>
      <c r="M362" s="187"/>
      <c r="N362" s="187"/>
      <c r="O362" s="187"/>
    </row>
    <row r="363" spans="2:16" x14ac:dyDescent="0.25">
      <c r="B363" s="109"/>
      <c r="C363" s="189">
        <v>5</v>
      </c>
      <c r="D363" s="187"/>
      <c r="E363" s="187"/>
      <c r="F363" s="187"/>
      <c r="G363" s="187"/>
      <c r="H363" s="187"/>
      <c r="I363" s="187"/>
      <c r="J363" s="187"/>
      <c r="K363" s="187"/>
      <c r="L363" s="187"/>
      <c r="M363" s="187"/>
      <c r="N363" s="187"/>
      <c r="O363" s="187"/>
    </row>
    <row r="364" spans="2:16" x14ac:dyDescent="0.25">
      <c r="B364" s="109"/>
      <c r="C364" s="189">
        <v>6</v>
      </c>
      <c r="D364" s="187"/>
      <c r="E364" s="187"/>
      <c r="F364" s="187"/>
      <c r="G364" s="187"/>
      <c r="H364" s="187"/>
      <c r="I364" s="187"/>
      <c r="J364" s="187"/>
      <c r="K364" s="187"/>
      <c r="L364" s="187"/>
      <c r="M364" s="187"/>
      <c r="N364" s="187"/>
      <c r="O364" s="187"/>
    </row>
    <row r="365" spans="2:16" x14ac:dyDescent="0.25">
      <c r="B365" s="109"/>
      <c r="C365" s="189">
        <v>7</v>
      </c>
      <c r="D365" s="187"/>
      <c r="E365" s="187"/>
      <c r="F365" s="187"/>
      <c r="G365" s="187"/>
      <c r="H365" s="187"/>
      <c r="I365" s="187"/>
      <c r="J365" s="187"/>
      <c r="K365" s="187"/>
      <c r="L365" s="187"/>
      <c r="M365" s="187"/>
      <c r="N365" s="187"/>
      <c r="O365" s="187"/>
    </row>
    <row r="366" spans="2:16" x14ac:dyDescent="0.25">
      <c r="B366" s="109"/>
      <c r="C366" s="189">
        <v>8</v>
      </c>
      <c r="D366" s="187"/>
      <c r="E366" s="187"/>
      <c r="F366" s="187"/>
      <c r="G366" s="187"/>
      <c r="H366" s="187"/>
      <c r="I366" s="187"/>
      <c r="J366" s="187"/>
      <c r="K366" s="187"/>
      <c r="L366" s="187"/>
      <c r="M366" s="187"/>
      <c r="N366" s="187"/>
      <c r="O366" s="187"/>
    </row>
    <row r="367" spans="2:16" x14ac:dyDescent="0.25">
      <c r="B367" s="109"/>
      <c r="C367" s="189">
        <v>9</v>
      </c>
      <c r="D367" s="187"/>
      <c r="E367" s="187"/>
      <c r="F367" s="187"/>
      <c r="G367" s="187"/>
      <c r="H367" s="187"/>
      <c r="I367" s="187"/>
      <c r="J367" s="187"/>
      <c r="K367" s="187"/>
      <c r="L367" s="187"/>
      <c r="M367" s="187"/>
      <c r="N367" s="187"/>
      <c r="O367" s="187"/>
    </row>
    <row r="368" spans="2:16" x14ac:dyDescent="0.25">
      <c r="B368" s="109"/>
      <c r="C368" s="189">
        <v>10</v>
      </c>
      <c r="D368" s="187"/>
      <c r="E368" s="187"/>
      <c r="F368" s="187"/>
      <c r="G368" s="187"/>
      <c r="H368" s="187"/>
      <c r="I368" s="187"/>
      <c r="J368" s="187"/>
      <c r="K368" s="187"/>
      <c r="L368" s="187"/>
      <c r="M368" s="187"/>
      <c r="N368" s="187"/>
      <c r="O368" s="187"/>
    </row>
    <row r="369" spans="2:16" x14ac:dyDescent="0.25">
      <c r="B369" s="109"/>
      <c r="C369" s="189">
        <v>11</v>
      </c>
      <c r="D369" s="187"/>
      <c r="E369" s="187"/>
      <c r="F369" s="187"/>
      <c r="G369" s="187"/>
      <c r="H369" s="187"/>
      <c r="I369" s="187"/>
      <c r="J369" s="187"/>
      <c r="K369" s="187"/>
      <c r="L369" s="187"/>
      <c r="M369" s="187"/>
      <c r="N369" s="187"/>
      <c r="O369" s="187"/>
    </row>
    <row r="370" spans="2:16" x14ac:dyDescent="0.25">
      <c r="B370" s="109"/>
      <c r="C370" s="189">
        <v>12</v>
      </c>
      <c r="D370" s="187"/>
      <c r="E370" s="187"/>
      <c r="F370" s="187"/>
      <c r="G370" s="187"/>
      <c r="H370" s="187"/>
      <c r="I370" s="187"/>
      <c r="J370" s="187"/>
      <c r="K370" s="187"/>
      <c r="L370" s="187"/>
      <c r="M370" s="187"/>
      <c r="N370" s="187"/>
      <c r="O370" s="187"/>
    </row>
    <row r="371" spans="2:16" x14ac:dyDescent="0.25">
      <c r="B371" s="109"/>
      <c r="C371" s="189">
        <v>13</v>
      </c>
      <c r="D371" s="187"/>
      <c r="E371" s="187"/>
      <c r="F371" s="187"/>
      <c r="G371" s="187"/>
      <c r="H371" s="187"/>
      <c r="I371" s="187"/>
      <c r="J371" s="187"/>
      <c r="K371" s="187"/>
      <c r="L371" s="187"/>
      <c r="M371" s="187"/>
      <c r="N371" s="187"/>
      <c r="O371" s="187"/>
    </row>
    <row r="372" spans="2:16" ht="15.75" thickBot="1" x14ac:dyDescent="0.3">
      <c r="B372" s="109"/>
      <c r="C372" s="189">
        <v>14</v>
      </c>
      <c r="D372" s="187"/>
      <c r="E372" s="187"/>
      <c r="F372" s="187"/>
      <c r="G372" s="187"/>
      <c r="H372" s="187"/>
      <c r="I372" s="187"/>
      <c r="J372" s="187"/>
      <c r="K372" s="187"/>
      <c r="L372" s="187"/>
      <c r="M372" s="187"/>
      <c r="N372" s="187"/>
      <c r="O372" s="187"/>
    </row>
    <row r="373" spans="2:16" x14ac:dyDescent="0.25">
      <c r="B373" s="83"/>
      <c r="C373" s="84" t="s">
        <v>0</v>
      </c>
      <c r="D373" s="70">
        <v>542822</v>
      </c>
      <c r="E373" s="70">
        <v>297990</v>
      </c>
      <c r="F373" s="70">
        <v>246369</v>
      </c>
      <c r="G373" s="70"/>
      <c r="H373" s="70"/>
      <c r="I373" s="70"/>
      <c r="J373" s="70">
        <v>512304.95392697759</v>
      </c>
      <c r="K373" s="70">
        <v>276902.11090967071</v>
      </c>
      <c r="L373" s="70">
        <v>244014.21659737692</v>
      </c>
      <c r="M373" s="70">
        <v>331375.46917882311</v>
      </c>
      <c r="N373" s="70">
        <v>157403.34785994096</v>
      </c>
      <c r="O373" s="71">
        <v>99412.64075364692</v>
      </c>
      <c r="P373" s="85">
        <f>SUM(D373:O373)</f>
        <v>2708593.7392264362</v>
      </c>
    </row>
    <row r="374" spans="2:16" x14ac:dyDescent="0.25">
      <c r="B374" s="83"/>
      <c r="C374" s="86" t="s">
        <v>1</v>
      </c>
      <c r="D374" s="87">
        <f>+D382*D$3*30</f>
        <v>372261.44623835792</v>
      </c>
      <c r="E374" s="87">
        <f t="shared" ref="E374:O374" si="349">+E382*E$3*30</f>
        <v>204358.31334133149</v>
      </c>
      <c r="F374" s="87">
        <f t="shared" si="349"/>
        <v>168957.19084395622</v>
      </c>
      <c r="G374" s="87">
        <f t="shared" si="349"/>
        <v>0</v>
      </c>
      <c r="H374" s="87">
        <f t="shared" si="349"/>
        <v>0</v>
      </c>
      <c r="I374" s="87">
        <f t="shared" si="349"/>
        <v>0</v>
      </c>
      <c r="J374" s="87">
        <f t="shared" si="349"/>
        <v>342455.84688796446</v>
      </c>
      <c r="K374" s="87">
        <f t="shared" si="349"/>
        <v>184908.00465398407</v>
      </c>
      <c r="L374" s="87">
        <f t="shared" si="349"/>
        <v>162730.8238491505</v>
      </c>
      <c r="M374" s="87">
        <f t="shared" si="349"/>
        <v>216322.83873066082</v>
      </c>
      <c r="N374" s="87">
        <f t="shared" si="349"/>
        <v>103123.74601645408</v>
      </c>
      <c r="O374" s="88">
        <f t="shared" si="349"/>
        <v>63649.371296595047</v>
      </c>
      <c r="P374" s="88">
        <f>SUM(D374:O374)</f>
        <v>1818767.5818584545</v>
      </c>
    </row>
    <row r="375" spans="2:16" ht="15.75" thickBot="1" x14ac:dyDescent="0.3">
      <c r="B375" s="83"/>
      <c r="C375" s="89" t="s">
        <v>35</v>
      </c>
      <c r="D375" s="90">
        <f>+D383*D$4*30</f>
        <v>170560.55376164211</v>
      </c>
      <c r="E375" s="90">
        <f t="shared" ref="E375:O375" si="350">+E383*E$4*30</f>
        <v>93631.686658668463</v>
      </c>
      <c r="F375" s="90">
        <f t="shared" si="350"/>
        <v>77411.80915604379</v>
      </c>
      <c r="G375" s="90">
        <f t="shared" si="350"/>
        <v>0</v>
      </c>
      <c r="H375" s="90">
        <f t="shared" si="350"/>
        <v>0</v>
      </c>
      <c r="I375" s="90">
        <f t="shared" si="350"/>
        <v>0</v>
      </c>
      <c r="J375" s="90">
        <f t="shared" si="350"/>
        <v>169849.10703901306</v>
      </c>
      <c r="K375" s="90">
        <f t="shared" si="350"/>
        <v>91994.106255686624</v>
      </c>
      <c r="L375" s="90">
        <f t="shared" si="350"/>
        <v>81283.392748226426</v>
      </c>
      <c r="M375" s="90">
        <f t="shared" si="350"/>
        <v>115052.63044816231</v>
      </c>
      <c r="N375" s="90">
        <f t="shared" si="350"/>
        <v>54279.601843486867</v>
      </c>
      <c r="O375" s="91">
        <f t="shared" si="350"/>
        <v>35763.269457051858</v>
      </c>
      <c r="P375" s="91">
        <f>SUM(D375:O375)</f>
        <v>889826.15736798162</v>
      </c>
    </row>
    <row r="376" spans="2:16" ht="15.75" thickBot="1" x14ac:dyDescent="0.3">
      <c r="B376" s="83"/>
      <c r="C376" s="78" t="s">
        <v>36</v>
      </c>
      <c r="D376" s="79">
        <f t="shared" ref="D376:O376" si="351">+D$5</f>
        <v>0.25</v>
      </c>
      <c r="E376" s="79">
        <f t="shared" si="351"/>
        <v>0.25</v>
      </c>
      <c r="F376" s="79">
        <f t="shared" si="351"/>
        <v>0.25</v>
      </c>
      <c r="G376" s="79">
        <f t="shared" si="351"/>
        <v>0.25</v>
      </c>
      <c r="H376" s="79">
        <f t="shared" si="351"/>
        <v>0.25</v>
      </c>
      <c r="I376" s="79">
        <f t="shared" si="351"/>
        <v>0.25</v>
      </c>
      <c r="J376" s="79">
        <f t="shared" si="351"/>
        <v>0.25</v>
      </c>
      <c r="K376" s="79">
        <f t="shared" si="351"/>
        <v>0.25</v>
      </c>
      <c r="L376" s="79">
        <f t="shared" si="351"/>
        <v>0.25</v>
      </c>
      <c r="M376" s="79">
        <f t="shared" si="351"/>
        <v>0.25</v>
      </c>
      <c r="N376" s="79">
        <f t="shared" si="351"/>
        <v>0.25</v>
      </c>
      <c r="O376" s="80">
        <f t="shared" si="351"/>
        <v>0.25</v>
      </c>
      <c r="P376" s="80"/>
    </row>
    <row r="377" spans="2:16" ht="15.75" thickBot="1" x14ac:dyDescent="0.3">
      <c r="B377" s="83"/>
      <c r="C377" s="76" t="s">
        <v>14</v>
      </c>
      <c r="D377" s="92">
        <f>+D$3*(1-D376)+D$4*D376</f>
        <v>18.697752065418879</v>
      </c>
      <c r="E377" s="92">
        <f t="shared" ref="E377" si="352">+E$3*(1-E376)+E$4*E376</f>
        <v>19.632639668689826</v>
      </c>
      <c r="F377" s="92">
        <f t="shared" ref="F377" si="353">+F$3*(1-F376)+F$4*F376</f>
        <v>20.614271652124316</v>
      </c>
      <c r="G377" s="92">
        <f t="shared" ref="G377" si="354">+G$3*(1-G376)+G$4*G376</f>
        <v>24.717944963434228</v>
      </c>
      <c r="H377" s="92">
        <f t="shared" ref="H377" si="355">+H$3*(1-H376)+H$4*H376</f>
        <v>26.05691364631199</v>
      </c>
      <c r="I377" s="92">
        <f t="shared" ref="I377" si="356">+I$3*(1-I376)+I$4*I376</f>
        <v>25.606843768296592</v>
      </c>
      <c r="J377" s="92">
        <f t="shared" ref="J377" si="357">+J$3*(1-J376)+J$4*J376</f>
        <v>18.232856760391158</v>
      </c>
      <c r="K377" s="92">
        <f t="shared" ref="K377" si="358">+K$3*(1-K376)+K$4*K376</f>
        <v>23.963884263425388</v>
      </c>
      <c r="L377" s="92">
        <f t="shared" ref="L377" si="359">+L$3*(1-L376)+L$4*L376</f>
        <v>26.305348227975429</v>
      </c>
      <c r="M377" s="92">
        <f t="shared" ref="M377" si="360">+M$3*(1-M376)+M$4*M376</f>
        <v>24.57657900542252</v>
      </c>
      <c r="N377" s="92">
        <f t="shared" ref="N377" si="361">+N$3*(1-N376)+N$4*N376</f>
        <v>22.737299112616817</v>
      </c>
      <c r="O377" s="92">
        <f t="shared" ref="O377" si="362">+O$3*(1-O376)+O$4*O376</f>
        <v>20.719497469529724</v>
      </c>
      <c r="P377" s="93"/>
    </row>
    <row r="378" spans="2:16" x14ac:dyDescent="0.25">
      <c r="B378" s="83"/>
      <c r="C378" s="76" t="s">
        <v>16</v>
      </c>
      <c r="D378" s="92">
        <f t="shared" ref="D378:O378" si="363">+D376*D380+(1-D376)*D379</f>
        <v>24.318762850456856</v>
      </c>
      <c r="E378" s="92">
        <f t="shared" si="363"/>
        <v>24.907975233223883</v>
      </c>
      <c r="F378" s="92">
        <f t="shared" si="363"/>
        <v>26.153373994885079</v>
      </c>
      <c r="G378" s="92">
        <f t="shared" si="363"/>
        <v>32.505377301142772</v>
      </c>
      <c r="H378" s="92">
        <f t="shared" si="363"/>
        <v>34.266190438955853</v>
      </c>
      <c r="I378" s="92">
        <f t="shared" si="363"/>
        <v>33.674325248770671</v>
      </c>
      <c r="J378" s="92">
        <f t="shared" si="363"/>
        <v>23.159938600001649</v>
      </c>
      <c r="K378" s="92">
        <f t="shared" si="363"/>
        <v>30.439666995254285</v>
      </c>
      <c r="L378" s="92">
        <f t="shared" si="363"/>
        <v>35.433243256556999</v>
      </c>
      <c r="M378" s="92">
        <f t="shared" si="363"/>
        <v>31.964911847011251</v>
      </c>
      <c r="N378" s="92">
        <f t="shared" si="363"/>
        <v>29.572698527877499</v>
      </c>
      <c r="O378" s="93">
        <f t="shared" si="363"/>
        <v>26.948295366159897</v>
      </c>
      <c r="P378" s="93"/>
    </row>
    <row r="379" spans="2:16" x14ac:dyDescent="0.25">
      <c r="B379" s="83"/>
      <c r="C379" s="77" t="s">
        <v>15</v>
      </c>
      <c r="D379" s="94">
        <f>+D$3*D391</f>
        <v>22.236725432250275</v>
      </c>
      <c r="E379" s="94">
        <f t="shared" ref="E379:O379" si="364">+E$3*E391</f>
        <v>22.7754927230636</v>
      </c>
      <c r="F379" s="94">
        <f t="shared" si="364"/>
        <v>23.914267359216783</v>
      </c>
      <c r="G379" s="94">
        <f t="shared" si="364"/>
        <v>28.527327683115661</v>
      </c>
      <c r="H379" s="94">
        <f t="shared" si="364"/>
        <v>30.624868030975744</v>
      </c>
      <c r="I379" s="94">
        <f t="shared" si="364"/>
        <v>30.145289798708642</v>
      </c>
      <c r="J379" s="94">
        <f t="shared" si="364"/>
        <v>20.642018850533624</v>
      </c>
      <c r="K379" s="94">
        <f t="shared" si="364"/>
        <v>27.102420504890084</v>
      </c>
      <c r="L379" s="94">
        <f t="shared" si="364"/>
        <v>31.506802880538178</v>
      </c>
      <c r="M379" s="94">
        <f t="shared" si="364"/>
        <v>27.822379198863157</v>
      </c>
      <c r="N379" s="94">
        <f t="shared" si="364"/>
        <v>25.832974062903343</v>
      </c>
      <c r="O379" s="95">
        <f t="shared" si="364"/>
        <v>23.005016190667888</v>
      </c>
      <c r="P379" s="95"/>
    </row>
    <row r="380" spans="2:16" ht="15.75" thickBot="1" x14ac:dyDescent="0.3">
      <c r="B380" s="83"/>
      <c r="C380" s="96" t="s">
        <v>37</v>
      </c>
      <c r="D380" s="97">
        <f>+D$4*D391</f>
        <v>30.564875105076592</v>
      </c>
      <c r="E380" s="97">
        <f t="shared" ref="E380:O380" si="365">+E$4*E391</f>
        <v>31.30542276370473</v>
      </c>
      <c r="F380" s="97">
        <f t="shared" si="365"/>
        <v>32.870693901889965</v>
      </c>
      <c r="G380" s="97">
        <f t="shared" si="365"/>
        <v>44.439526155224087</v>
      </c>
      <c r="H380" s="97">
        <f t="shared" si="365"/>
        <v>45.190157662896191</v>
      </c>
      <c r="I380" s="97">
        <f t="shared" si="365"/>
        <v>44.261431598956776</v>
      </c>
      <c r="J380" s="97">
        <f t="shared" si="365"/>
        <v>30.713697848405726</v>
      </c>
      <c r="K380" s="97">
        <f t="shared" si="365"/>
        <v>40.451406466346896</v>
      </c>
      <c r="L380" s="97">
        <f t="shared" si="365"/>
        <v>47.212564384613451</v>
      </c>
      <c r="M380" s="97">
        <f t="shared" si="365"/>
        <v>44.392509791455545</v>
      </c>
      <c r="N380" s="97">
        <f t="shared" si="365"/>
        <v>40.791871922799977</v>
      </c>
      <c r="O380" s="98">
        <f t="shared" si="365"/>
        <v>38.778132892635924</v>
      </c>
      <c r="P380" s="98"/>
    </row>
    <row r="381" spans="2:16" x14ac:dyDescent="0.25">
      <c r="B381" s="83"/>
      <c r="C381" s="99" t="s">
        <v>9</v>
      </c>
      <c r="D381" s="100">
        <f t="shared" ref="D381:O381" si="366">+D373/D377/30</f>
        <v>967.71347717949925</v>
      </c>
      <c r="E381" s="100">
        <f t="shared" si="366"/>
        <v>505.94317257506481</v>
      </c>
      <c r="F381" s="100">
        <f t="shared" si="366"/>
        <v>398.37934313598299</v>
      </c>
      <c r="G381" s="100">
        <f t="shared" si="366"/>
        <v>0</v>
      </c>
      <c r="H381" s="100">
        <f t="shared" si="366"/>
        <v>0</v>
      </c>
      <c r="I381" s="100">
        <f t="shared" si="366"/>
        <v>0</v>
      </c>
      <c r="J381" s="100">
        <f t="shared" si="366"/>
        <v>936.59660808960155</v>
      </c>
      <c r="K381" s="100">
        <f t="shared" si="366"/>
        <v>385.16587136681272</v>
      </c>
      <c r="L381" s="100">
        <f t="shared" si="366"/>
        <v>309.20735773656691</v>
      </c>
      <c r="M381" s="100">
        <f t="shared" si="366"/>
        <v>449.44615644798677</v>
      </c>
      <c r="N381" s="100">
        <f t="shared" si="366"/>
        <v>230.75644279520517</v>
      </c>
      <c r="O381" s="101">
        <f t="shared" si="366"/>
        <v>159.9341246891469</v>
      </c>
      <c r="P381" s="101">
        <f t="shared" ref="P381:P390" si="367">SUM(D381:O381)</f>
        <v>4343.1425540158671</v>
      </c>
    </row>
    <row r="382" spans="2:16" x14ac:dyDescent="0.25">
      <c r="B382" s="83"/>
      <c r="C382" s="77" t="s">
        <v>10</v>
      </c>
      <c r="D382" s="87">
        <f t="shared" ref="D382:O382" si="368">+D381*(1-D376)</f>
        <v>725.78510788462449</v>
      </c>
      <c r="E382" s="87">
        <f t="shared" si="368"/>
        <v>379.45737943129859</v>
      </c>
      <c r="F382" s="87">
        <f t="shared" si="368"/>
        <v>298.78450735198726</v>
      </c>
      <c r="G382" s="87">
        <f t="shared" si="368"/>
        <v>0</v>
      </c>
      <c r="H382" s="87">
        <f t="shared" si="368"/>
        <v>0</v>
      </c>
      <c r="I382" s="87">
        <f t="shared" si="368"/>
        <v>0</v>
      </c>
      <c r="J382" s="87">
        <f t="shared" si="368"/>
        <v>702.44745606720119</v>
      </c>
      <c r="K382" s="87">
        <f t="shared" si="368"/>
        <v>288.87440352510953</v>
      </c>
      <c r="L382" s="87">
        <f t="shared" si="368"/>
        <v>231.90551830242518</v>
      </c>
      <c r="M382" s="87">
        <f t="shared" si="368"/>
        <v>337.08461733599006</v>
      </c>
      <c r="N382" s="87">
        <f t="shared" si="368"/>
        <v>173.06733209640387</v>
      </c>
      <c r="O382" s="88">
        <f t="shared" si="368"/>
        <v>119.95059351686018</v>
      </c>
      <c r="P382" s="88">
        <f t="shared" si="367"/>
        <v>3257.3569155119003</v>
      </c>
    </row>
    <row r="383" spans="2:16" ht="15.75" thickBot="1" x14ac:dyDescent="0.3">
      <c r="B383" s="83"/>
      <c r="C383" s="96" t="s">
        <v>38</v>
      </c>
      <c r="D383" s="90">
        <f>+D381-D382</f>
        <v>241.92836929487476</v>
      </c>
      <c r="E383" s="90">
        <f t="shared" ref="E383:G383" si="369">+E381-E382</f>
        <v>126.48579314376622</v>
      </c>
      <c r="F383" s="90">
        <f t="shared" si="369"/>
        <v>99.594835783995734</v>
      </c>
      <c r="G383" s="90">
        <f t="shared" si="369"/>
        <v>0</v>
      </c>
      <c r="H383" s="90">
        <f>+H381-H382</f>
        <v>0</v>
      </c>
      <c r="I383" s="90">
        <f t="shared" ref="I383:O383" si="370">+I381-I382</f>
        <v>0</v>
      </c>
      <c r="J383" s="90">
        <f t="shared" si="370"/>
        <v>234.14915202240036</v>
      </c>
      <c r="K383" s="90">
        <f t="shared" si="370"/>
        <v>96.291467841703195</v>
      </c>
      <c r="L383" s="90">
        <f t="shared" si="370"/>
        <v>77.301839434141726</v>
      </c>
      <c r="M383" s="90">
        <f t="shared" si="370"/>
        <v>112.36153911199671</v>
      </c>
      <c r="N383" s="90">
        <f t="shared" si="370"/>
        <v>57.689110698801301</v>
      </c>
      <c r="O383" s="91">
        <f t="shared" si="370"/>
        <v>39.983531172286717</v>
      </c>
      <c r="P383" s="91">
        <f t="shared" si="367"/>
        <v>1085.7856385039668</v>
      </c>
    </row>
    <row r="384" spans="2:16" x14ac:dyDescent="0.25">
      <c r="B384" s="83"/>
      <c r="C384" s="99" t="s">
        <v>11</v>
      </c>
      <c r="D384" s="100">
        <f t="shared" ref="D384:O384" si="371">+D373/D378/30</f>
        <v>744.03730066090714</v>
      </c>
      <c r="E384" s="100">
        <f t="shared" si="371"/>
        <v>398.78793466723528</v>
      </c>
      <c r="F384" s="100">
        <f t="shared" si="371"/>
        <v>314.00537466432104</v>
      </c>
      <c r="G384" s="100">
        <f t="shared" si="371"/>
        <v>0</v>
      </c>
      <c r="H384" s="100">
        <f t="shared" si="371"/>
        <v>0</v>
      </c>
      <c r="I384" s="100">
        <f t="shared" si="371"/>
        <v>0</v>
      </c>
      <c r="J384" s="100">
        <f t="shared" si="371"/>
        <v>737.343569536264</v>
      </c>
      <c r="K384" s="100">
        <f t="shared" si="371"/>
        <v>303.22507684117278</v>
      </c>
      <c r="L384" s="100">
        <f t="shared" si="371"/>
        <v>229.55299804251999</v>
      </c>
      <c r="M384" s="100">
        <f t="shared" si="371"/>
        <v>345.56169044027052</v>
      </c>
      <c r="N384" s="100">
        <f t="shared" si="371"/>
        <v>177.41966486595786</v>
      </c>
      <c r="O384" s="101">
        <f t="shared" si="371"/>
        <v>122.9671356485669</v>
      </c>
      <c r="P384" s="101">
        <f t="shared" si="367"/>
        <v>3372.9007453672152</v>
      </c>
    </row>
    <row r="385" spans="2:16" x14ac:dyDescent="0.25">
      <c r="B385" s="83"/>
      <c r="C385" s="77" t="s">
        <v>12</v>
      </c>
      <c r="D385" s="87">
        <f t="shared" ref="D385:O385" si="372">+D374/D379/30</f>
        <v>558.02797549568049</v>
      </c>
      <c r="E385" s="87">
        <f t="shared" si="372"/>
        <v>299.0909510004264</v>
      </c>
      <c r="F385" s="87">
        <f t="shared" si="372"/>
        <v>235.50403099824081</v>
      </c>
      <c r="G385" s="87">
        <f t="shared" si="372"/>
        <v>0</v>
      </c>
      <c r="H385" s="87">
        <f t="shared" si="372"/>
        <v>0</v>
      </c>
      <c r="I385" s="87">
        <f t="shared" si="372"/>
        <v>0</v>
      </c>
      <c r="J385" s="87">
        <f t="shared" si="372"/>
        <v>553.00767715219797</v>
      </c>
      <c r="K385" s="87">
        <f t="shared" si="372"/>
        <v>227.41880763087951</v>
      </c>
      <c r="L385" s="87">
        <f t="shared" si="372"/>
        <v>172.16474853189001</v>
      </c>
      <c r="M385" s="87">
        <f t="shared" si="372"/>
        <v>259.17126783020279</v>
      </c>
      <c r="N385" s="87">
        <f t="shared" si="372"/>
        <v>133.06474864946838</v>
      </c>
      <c r="O385" s="88">
        <f t="shared" si="372"/>
        <v>92.225351736425154</v>
      </c>
      <c r="P385" s="88">
        <f t="shared" si="367"/>
        <v>2529.6755590254115</v>
      </c>
    </row>
    <row r="386" spans="2:16" ht="15.75" thickBot="1" x14ac:dyDescent="0.3">
      <c r="B386" s="83"/>
      <c r="C386" s="96" t="s">
        <v>39</v>
      </c>
      <c r="D386" s="90">
        <f t="shared" ref="D386:O386" si="373">+D375/D380/30</f>
        <v>186.00932516522678</v>
      </c>
      <c r="E386" s="90">
        <f t="shared" si="373"/>
        <v>99.696983666808819</v>
      </c>
      <c r="F386" s="90">
        <f t="shared" si="373"/>
        <v>78.50134366608026</v>
      </c>
      <c r="G386" s="90">
        <f t="shared" si="373"/>
        <v>0</v>
      </c>
      <c r="H386" s="90">
        <f t="shared" si="373"/>
        <v>0</v>
      </c>
      <c r="I386" s="90">
        <f t="shared" si="373"/>
        <v>0</v>
      </c>
      <c r="J386" s="90">
        <f t="shared" si="373"/>
        <v>184.33589238406594</v>
      </c>
      <c r="K386" s="90">
        <f t="shared" si="373"/>
        <v>75.806269210293195</v>
      </c>
      <c r="L386" s="90">
        <f t="shared" si="373"/>
        <v>57.388249510630011</v>
      </c>
      <c r="M386" s="90">
        <f t="shared" si="373"/>
        <v>86.390422610067645</v>
      </c>
      <c r="N386" s="90">
        <f t="shared" si="373"/>
        <v>44.354916216489464</v>
      </c>
      <c r="O386" s="91">
        <f t="shared" si="373"/>
        <v>30.741783912141717</v>
      </c>
      <c r="P386" s="91">
        <f t="shared" si="367"/>
        <v>843.22518634180369</v>
      </c>
    </row>
    <row r="387" spans="2:16" ht="15.75" thickBot="1" x14ac:dyDescent="0.3">
      <c r="B387" s="83"/>
      <c r="C387" s="102" t="s">
        <v>13</v>
      </c>
      <c r="D387" s="72">
        <v>25</v>
      </c>
      <c r="E387" s="72">
        <v>25</v>
      </c>
      <c r="F387" s="72">
        <v>25</v>
      </c>
      <c r="G387" s="72">
        <v>25</v>
      </c>
      <c r="H387" s="72">
        <v>25</v>
      </c>
      <c r="I387" s="72">
        <v>25</v>
      </c>
      <c r="J387" s="72">
        <v>25</v>
      </c>
      <c r="K387" s="72">
        <v>25</v>
      </c>
      <c r="L387" s="72">
        <v>25</v>
      </c>
      <c r="M387" s="72">
        <v>25</v>
      </c>
      <c r="N387" s="72">
        <v>25</v>
      </c>
      <c r="O387" s="73">
        <v>25</v>
      </c>
      <c r="P387" s="103"/>
    </row>
    <row r="388" spans="2:16" x14ac:dyDescent="0.25">
      <c r="B388" s="83"/>
      <c r="C388" s="99" t="s">
        <v>4</v>
      </c>
      <c r="D388" s="100">
        <f>+D384/D387*30</f>
        <v>892.84476079308865</v>
      </c>
      <c r="E388" s="100">
        <f t="shared" ref="E388" si="374">+E384/E387*30</f>
        <v>478.54552160068232</v>
      </c>
      <c r="F388" s="100">
        <f t="shared" ref="F388" si="375">+F384/F387*30</f>
        <v>376.80644959718524</v>
      </c>
      <c r="G388" s="100">
        <f t="shared" ref="G388" si="376">+G384/G387*30</f>
        <v>0</v>
      </c>
      <c r="H388" s="100">
        <f t="shared" ref="H388" si="377">+H384/H387*30</f>
        <v>0</v>
      </c>
      <c r="I388" s="100">
        <f t="shared" ref="I388" si="378">+I384/I387*30</f>
        <v>0</v>
      </c>
      <c r="J388" s="100">
        <f t="shared" ref="J388" si="379">+J384/J387*30</f>
        <v>884.81228344351678</v>
      </c>
      <c r="K388" s="100">
        <f t="shared" ref="K388" si="380">+K384/K387*30</f>
        <v>363.87009220940735</v>
      </c>
      <c r="L388" s="100">
        <f t="shared" ref="L388" si="381">+L384/L387*30</f>
        <v>275.46359765102397</v>
      </c>
      <c r="M388" s="100">
        <f t="shared" ref="M388" si="382">+M384/M387*30</f>
        <v>414.67402852832464</v>
      </c>
      <c r="N388" s="100">
        <f t="shared" ref="N388" si="383">+N384/N387*30</f>
        <v>212.90359783914943</v>
      </c>
      <c r="O388" s="101">
        <f t="shared" ref="O388" si="384">+O384/O387*30</f>
        <v>147.56056277828029</v>
      </c>
      <c r="P388" s="101">
        <f t="shared" si="367"/>
        <v>4047.4808944406582</v>
      </c>
    </row>
    <row r="389" spans="2:16" x14ac:dyDescent="0.25">
      <c r="B389" s="83"/>
      <c r="C389" s="77" t="s">
        <v>5</v>
      </c>
      <c r="D389" s="87">
        <f>+D385/D387*30</f>
        <v>669.63357059481655</v>
      </c>
      <c r="E389" s="87">
        <f t="shared" ref="E389:O389" si="385">+E385/E387*30</f>
        <v>358.90914120051167</v>
      </c>
      <c r="F389" s="87">
        <f t="shared" si="385"/>
        <v>282.60483719788897</v>
      </c>
      <c r="G389" s="87">
        <f t="shared" si="385"/>
        <v>0</v>
      </c>
      <c r="H389" s="87">
        <f t="shared" si="385"/>
        <v>0</v>
      </c>
      <c r="I389" s="87">
        <f t="shared" si="385"/>
        <v>0</v>
      </c>
      <c r="J389" s="87">
        <f t="shared" si="385"/>
        <v>663.60921258263761</v>
      </c>
      <c r="K389" s="87">
        <f t="shared" si="385"/>
        <v>272.90256915705538</v>
      </c>
      <c r="L389" s="87">
        <f t="shared" si="385"/>
        <v>206.59769823826801</v>
      </c>
      <c r="M389" s="87">
        <f t="shared" si="385"/>
        <v>311.00552139624335</v>
      </c>
      <c r="N389" s="87">
        <f t="shared" si="385"/>
        <v>159.67769837936206</v>
      </c>
      <c r="O389" s="88">
        <f t="shared" si="385"/>
        <v>110.67042208371018</v>
      </c>
      <c r="P389" s="88">
        <f t="shared" si="367"/>
        <v>3035.6106708304937</v>
      </c>
    </row>
    <row r="390" spans="2:16" ht="15.75" thickBot="1" x14ac:dyDescent="0.3">
      <c r="B390" s="83"/>
      <c r="C390" s="96" t="s">
        <v>40</v>
      </c>
      <c r="D390" s="90">
        <f>+D386/D387*30</f>
        <v>223.21119019827216</v>
      </c>
      <c r="E390" s="90">
        <f t="shared" ref="E390:O390" si="386">+E386/E387*30</f>
        <v>119.63638040017058</v>
      </c>
      <c r="F390" s="90">
        <f t="shared" si="386"/>
        <v>94.201612399296309</v>
      </c>
      <c r="G390" s="90">
        <f t="shared" si="386"/>
        <v>0</v>
      </c>
      <c r="H390" s="90">
        <f t="shared" si="386"/>
        <v>0</v>
      </c>
      <c r="I390" s="90">
        <f t="shared" si="386"/>
        <v>0</v>
      </c>
      <c r="J390" s="90">
        <f t="shared" si="386"/>
        <v>221.20307086087911</v>
      </c>
      <c r="K390" s="90">
        <f t="shared" si="386"/>
        <v>90.967523052351837</v>
      </c>
      <c r="L390" s="90">
        <f t="shared" si="386"/>
        <v>68.865899412756008</v>
      </c>
      <c r="M390" s="90">
        <f t="shared" si="386"/>
        <v>103.66850713208117</v>
      </c>
      <c r="N390" s="90">
        <f t="shared" si="386"/>
        <v>53.225899459787357</v>
      </c>
      <c r="O390" s="91">
        <f t="shared" si="386"/>
        <v>36.890140694570064</v>
      </c>
      <c r="P390" s="91">
        <f t="shared" si="367"/>
        <v>1011.8702236101645</v>
      </c>
    </row>
    <row r="391" spans="2:16" ht="15.75" thickBot="1" x14ac:dyDescent="0.3">
      <c r="B391" s="104"/>
      <c r="C391" s="105" t="s">
        <v>8</v>
      </c>
      <c r="D391" s="106">
        <f>+SUMIF(Conversion!$B$4:$B$28,'Measured TV'!D358,Conversion!C$4:C$28)</f>
        <v>1.3006249502812652</v>
      </c>
      <c r="E391" s="106">
        <f>+SUMIF(Conversion!$B$4:$B$28,'Measured TV'!E358,Conversion!D$4:D$28)</f>
        <v>1.2687023066463738</v>
      </c>
      <c r="F391" s="106">
        <f>+SUMIF(Conversion!$B$4:$B$28,'Measured TV'!F358,Conversion!E$4:E$28)</f>
        <v>1.2687023066463738</v>
      </c>
      <c r="G391" s="106">
        <f>+SUMIF(Conversion!$B$4:$B$28,'Measured TV'!G358,Conversion!F$4:F$28)</f>
        <v>1.315051771060606</v>
      </c>
      <c r="H391" s="106">
        <f>+SUMIF(Conversion!$B$4:$B$28,'Measured TV'!H358,Conversion!G$4:G$28)</f>
        <v>1.315051771060606</v>
      </c>
      <c r="I391" s="106">
        <f>+SUMIF(Conversion!$B$4:$B$28,'Measured TV'!I358,Conversion!H$4:H$28)</f>
        <v>1.315051771060606</v>
      </c>
      <c r="J391" s="106">
        <f>+SUMIF(Conversion!$B$4:$B$28,'Measured TV'!J358,Conversion!I$4:I$28)</f>
        <v>1.2702309300380195</v>
      </c>
      <c r="K391" s="106">
        <f>+SUMIF(Conversion!$B$4:$B$28,'Measured TV'!K358,Conversion!J$4:J$28)</f>
        <v>1.2702309300380195</v>
      </c>
      <c r="L391" s="106">
        <f>+SUMIF(Conversion!$B$4:$B$28,'Measured TV'!L358,Conversion!K$4:K$28)</f>
        <v>1.346997688434862</v>
      </c>
      <c r="M391" s="106">
        <f>+SUMIF(Conversion!$B$4:$B$28,'Measured TV'!M358,Conversion!L$4:L$28)</f>
        <v>1.3006249502812652</v>
      </c>
      <c r="N391" s="106">
        <f>+SUMIF(Conversion!$B$4:$B$28,'Measured TV'!N358,Conversion!M$4:M$28)</f>
        <v>1.3006249502812652</v>
      </c>
      <c r="O391" s="107">
        <f>+SUMIF(Conversion!$B$4:$B$28,'Measured TV'!O358,Conversion!N$4:N$28)</f>
        <v>1.3006249502812652</v>
      </c>
      <c r="P391" s="107"/>
    </row>
    <row r="392" spans="2:16" ht="15.75" thickBot="1" x14ac:dyDescent="0.3">
      <c r="C392" s="74">
        <v>0</v>
      </c>
      <c r="D392" s="39">
        <v>1</v>
      </c>
      <c r="E392" s="39">
        <v>2</v>
      </c>
      <c r="F392" s="39">
        <v>3</v>
      </c>
      <c r="G392" s="39">
        <v>4</v>
      </c>
      <c r="H392" s="39">
        <v>5</v>
      </c>
      <c r="I392" s="39">
        <v>6</v>
      </c>
      <c r="J392" s="39">
        <v>7</v>
      </c>
      <c r="K392" s="39">
        <v>8</v>
      </c>
      <c r="L392" s="39">
        <v>9</v>
      </c>
      <c r="M392" s="39">
        <v>10</v>
      </c>
      <c r="N392" s="39">
        <v>11</v>
      </c>
      <c r="O392" s="39">
        <v>12</v>
      </c>
    </row>
    <row r="393" spans="2:16" ht="15.75" thickBot="1" x14ac:dyDescent="0.3">
      <c r="B393" s="108" t="e">
        <f>+'Mecra Kırılımı'!#REF!</f>
        <v>#REF!</v>
      </c>
      <c r="C393" s="82" t="s">
        <v>33</v>
      </c>
      <c r="D393" s="69" t="s">
        <v>24</v>
      </c>
      <c r="E393" s="69" t="s">
        <v>24</v>
      </c>
      <c r="F393" s="69" t="s">
        <v>24</v>
      </c>
      <c r="G393" s="69" t="s">
        <v>24</v>
      </c>
      <c r="H393" s="69" t="s">
        <v>24</v>
      </c>
      <c r="I393" s="69" t="s">
        <v>24</v>
      </c>
      <c r="J393" s="69" t="s">
        <v>24</v>
      </c>
      <c r="K393" s="69" t="s">
        <v>24</v>
      </c>
      <c r="L393" s="69" t="s">
        <v>24</v>
      </c>
      <c r="M393" s="69" t="s">
        <v>24</v>
      </c>
      <c r="N393" s="69" t="s">
        <v>24</v>
      </c>
      <c r="O393" s="69" t="s">
        <v>24</v>
      </c>
    </row>
    <row r="394" spans="2:16" x14ac:dyDescent="0.25">
      <c r="B394" s="109"/>
      <c r="C394" s="189">
        <v>1</v>
      </c>
      <c r="D394" s="187"/>
      <c r="E394" s="187"/>
      <c r="F394" s="187"/>
      <c r="G394" s="187"/>
      <c r="H394" s="187"/>
      <c r="I394" s="187"/>
      <c r="J394" s="187"/>
      <c r="K394" s="187"/>
      <c r="L394" s="187"/>
      <c r="M394" s="187"/>
      <c r="N394" s="187"/>
      <c r="O394" s="187"/>
    </row>
    <row r="395" spans="2:16" x14ac:dyDescent="0.25">
      <c r="B395" s="109"/>
      <c r="C395" s="189">
        <v>2</v>
      </c>
      <c r="D395" s="187"/>
      <c r="E395" s="187"/>
      <c r="F395" s="187"/>
      <c r="G395" s="187"/>
      <c r="H395" s="187"/>
      <c r="I395" s="187"/>
      <c r="J395" s="187"/>
      <c r="K395" s="187"/>
      <c r="L395" s="187"/>
      <c r="M395" s="187"/>
      <c r="N395" s="187"/>
      <c r="O395" s="187"/>
    </row>
    <row r="396" spans="2:16" x14ac:dyDescent="0.25">
      <c r="B396" s="109"/>
      <c r="C396" s="189">
        <v>3</v>
      </c>
      <c r="D396" s="187"/>
      <c r="E396" s="187"/>
      <c r="F396" s="187"/>
      <c r="G396" s="187"/>
      <c r="H396" s="187"/>
      <c r="I396" s="187"/>
      <c r="J396" s="187"/>
      <c r="K396" s="187"/>
      <c r="L396" s="187"/>
      <c r="M396" s="187"/>
      <c r="N396" s="187"/>
      <c r="O396" s="187"/>
    </row>
    <row r="397" spans="2:16" x14ac:dyDescent="0.25">
      <c r="B397" s="109"/>
      <c r="C397" s="189">
        <v>4</v>
      </c>
      <c r="D397" s="187"/>
      <c r="E397" s="187"/>
      <c r="F397" s="187"/>
      <c r="G397" s="187"/>
      <c r="H397" s="187"/>
      <c r="I397" s="187"/>
      <c r="J397" s="187"/>
      <c r="K397" s="187"/>
      <c r="L397" s="187"/>
      <c r="M397" s="187"/>
      <c r="N397" s="187"/>
      <c r="O397" s="187"/>
    </row>
    <row r="398" spans="2:16" x14ac:dyDescent="0.25">
      <c r="B398" s="109"/>
      <c r="C398" s="189">
        <v>5</v>
      </c>
      <c r="D398" s="187"/>
      <c r="E398" s="187"/>
      <c r="F398" s="187"/>
      <c r="G398" s="187"/>
      <c r="H398" s="187"/>
      <c r="I398" s="187"/>
      <c r="J398" s="187"/>
      <c r="K398" s="187"/>
      <c r="L398" s="187"/>
      <c r="M398" s="187"/>
      <c r="N398" s="187"/>
      <c r="O398" s="187"/>
    </row>
    <row r="399" spans="2:16" x14ac:dyDescent="0.25">
      <c r="B399" s="109"/>
      <c r="C399" s="189">
        <v>6</v>
      </c>
      <c r="D399" s="187"/>
      <c r="E399" s="187"/>
      <c r="F399" s="187"/>
      <c r="G399" s="187"/>
      <c r="H399" s="187"/>
      <c r="I399" s="187"/>
      <c r="J399" s="187"/>
      <c r="K399" s="187"/>
      <c r="L399" s="187"/>
      <c r="M399" s="187"/>
      <c r="N399" s="187"/>
      <c r="O399" s="187"/>
    </row>
    <row r="400" spans="2:16" x14ac:dyDescent="0.25">
      <c r="B400" s="109"/>
      <c r="C400" s="189">
        <v>7</v>
      </c>
      <c r="D400" s="187"/>
      <c r="E400" s="187"/>
      <c r="F400" s="187"/>
      <c r="G400" s="187"/>
      <c r="H400" s="187"/>
      <c r="I400" s="187"/>
      <c r="J400" s="187"/>
      <c r="K400" s="187"/>
      <c r="L400" s="187"/>
      <c r="M400" s="187"/>
      <c r="N400" s="187"/>
      <c r="O400" s="187"/>
    </row>
    <row r="401" spans="2:16" x14ac:dyDescent="0.25">
      <c r="B401" s="109"/>
      <c r="C401" s="189">
        <v>8</v>
      </c>
      <c r="D401" s="187"/>
      <c r="E401" s="187"/>
      <c r="F401" s="187"/>
      <c r="G401" s="187"/>
      <c r="H401" s="187"/>
      <c r="I401" s="187"/>
      <c r="J401" s="187"/>
      <c r="K401" s="187"/>
      <c r="L401" s="187"/>
      <c r="M401" s="187"/>
      <c r="N401" s="187"/>
      <c r="O401" s="187"/>
    </row>
    <row r="402" spans="2:16" x14ac:dyDescent="0.25">
      <c r="B402" s="109"/>
      <c r="C402" s="189">
        <v>9</v>
      </c>
      <c r="D402" s="187"/>
      <c r="E402" s="187"/>
      <c r="F402" s="187"/>
      <c r="G402" s="187"/>
      <c r="H402" s="187"/>
      <c r="I402" s="187"/>
      <c r="J402" s="187"/>
      <c r="K402" s="187"/>
      <c r="L402" s="187"/>
      <c r="M402" s="187"/>
      <c r="N402" s="187"/>
      <c r="O402" s="187"/>
    </row>
    <row r="403" spans="2:16" x14ac:dyDescent="0.25">
      <c r="B403" s="109"/>
      <c r="C403" s="189">
        <v>10</v>
      </c>
      <c r="D403" s="187"/>
      <c r="E403" s="187"/>
      <c r="F403" s="187"/>
      <c r="G403" s="187"/>
      <c r="H403" s="187"/>
      <c r="I403" s="187"/>
      <c r="J403" s="187"/>
      <c r="K403" s="187"/>
      <c r="L403" s="187"/>
      <c r="M403" s="187"/>
      <c r="N403" s="187"/>
      <c r="O403" s="187"/>
    </row>
    <row r="404" spans="2:16" x14ac:dyDescent="0.25">
      <c r="B404" s="109"/>
      <c r="C404" s="189">
        <v>11</v>
      </c>
      <c r="D404" s="187"/>
      <c r="E404" s="187"/>
      <c r="F404" s="187"/>
      <c r="G404" s="187"/>
      <c r="H404" s="187"/>
      <c r="I404" s="187"/>
      <c r="J404" s="187"/>
      <c r="K404" s="187"/>
      <c r="L404" s="187"/>
      <c r="M404" s="187"/>
      <c r="N404" s="187"/>
      <c r="O404" s="187"/>
    </row>
    <row r="405" spans="2:16" x14ac:dyDescent="0.25">
      <c r="B405" s="109"/>
      <c r="C405" s="189">
        <v>12</v>
      </c>
      <c r="D405" s="187"/>
      <c r="E405" s="187"/>
      <c r="F405" s="187"/>
      <c r="G405" s="187"/>
      <c r="H405" s="187"/>
      <c r="I405" s="187"/>
      <c r="J405" s="187"/>
      <c r="K405" s="187"/>
      <c r="L405" s="187"/>
      <c r="M405" s="187"/>
      <c r="N405" s="187"/>
      <c r="O405" s="187"/>
    </row>
    <row r="406" spans="2:16" x14ac:dyDescent="0.25">
      <c r="B406" s="109"/>
      <c r="C406" s="189">
        <v>13</v>
      </c>
      <c r="D406" s="187"/>
      <c r="E406" s="187"/>
      <c r="F406" s="187"/>
      <c r="G406" s="187"/>
      <c r="H406" s="187"/>
      <c r="I406" s="187"/>
      <c r="J406" s="187"/>
      <c r="K406" s="187"/>
      <c r="L406" s="187"/>
      <c r="M406" s="187"/>
      <c r="N406" s="187"/>
      <c r="O406" s="187"/>
    </row>
    <row r="407" spans="2:16" ht="15.75" thickBot="1" x14ac:dyDescent="0.3">
      <c r="B407" s="109"/>
      <c r="C407" s="189">
        <v>14</v>
      </c>
      <c r="D407" s="187"/>
      <c r="E407" s="187"/>
      <c r="F407" s="187"/>
      <c r="G407" s="187"/>
      <c r="H407" s="187"/>
      <c r="I407" s="187"/>
      <c r="J407" s="187"/>
      <c r="K407" s="187"/>
      <c r="L407" s="187"/>
      <c r="M407" s="187"/>
      <c r="N407" s="187"/>
      <c r="O407" s="187"/>
    </row>
    <row r="408" spans="2:16" x14ac:dyDescent="0.25">
      <c r="B408" s="109"/>
      <c r="C408" s="84" t="s">
        <v>0</v>
      </c>
      <c r="D408" s="70">
        <v>238311.97861249483</v>
      </c>
      <c r="E408" s="70">
        <v>121968.14598774975</v>
      </c>
      <c r="F408" s="70">
        <v>84469.320655495263</v>
      </c>
      <c r="G408" s="70">
        <v>0</v>
      </c>
      <c r="H408" s="70">
        <v>0</v>
      </c>
      <c r="I408" s="70">
        <v>0</v>
      </c>
      <c r="J408" s="70">
        <v>0</v>
      </c>
      <c r="K408" s="70">
        <v>0</v>
      </c>
      <c r="L408" s="70">
        <v>244014.21659737692</v>
      </c>
      <c r="M408" s="70">
        <v>110458.48972627436</v>
      </c>
      <c r="N408" s="70">
        <v>52467.782619980309</v>
      </c>
      <c r="O408" s="71">
        <v>0</v>
      </c>
      <c r="P408" s="85">
        <f>SUM(D408:O408)</f>
        <v>851689.93419937138</v>
      </c>
    </row>
    <row r="409" spans="2:16" x14ac:dyDescent="0.25">
      <c r="B409" s="109"/>
      <c r="C409" s="86" t="s">
        <v>1</v>
      </c>
      <c r="D409" s="87">
        <f>+D417*D$3*30</f>
        <v>163431.77287252905</v>
      </c>
      <c r="E409" s="87">
        <f t="shared" ref="E409:O409" si="387">+E417*E$3*30</f>
        <v>83644.433019315533</v>
      </c>
      <c r="F409" s="87">
        <f t="shared" si="387"/>
        <v>57928.144898302329</v>
      </c>
      <c r="G409" s="87">
        <f t="shared" si="387"/>
        <v>0</v>
      </c>
      <c r="H409" s="87">
        <f t="shared" si="387"/>
        <v>0</v>
      </c>
      <c r="I409" s="87">
        <f t="shared" si="387"/>
        <v>0</v>
      </c>
      <c r="J409" s="87">
        <f t="shared" si="387"/>
        <v>0</v>
      </c>
      <c r="K409" s="87">
        <f t="shared" si="387"/>
        <v>0</v>
      </c>
      <c r="L409" s="87">
        <f t="shared" si="387"/>
        <v>162730.8238491505</v>
      </c>
      <c r="M409" s="87">
        <f t="shared" si="387"/>
        <v>72107.612910220283</v>
      </c>
      <c r="N409" s="87">
        <f t="shared" si="387"/>
        <v>34374.582005484692</v>
      </c>
      <c r="O409" s="88">
        <f t="shared" si="387"/>
        <v>0</v>
      </c>
      <c r="P409" s="88">
        <f>SUM(D409:O409)</f>
        <v>574217.36955500243</v>
      </c>
    </row>
    <row r="410" spans="2:16" ht="15.75" thickBot="1" x14ac:dyDescent="0.3">
      <c r="B410" s="109"/>
      <c r="C410" s="89" t="s">
        <v>35</v>
      </c>
      <c r="D410" s="90">
        <f>+D418*D$4*30</f>
        <v>74880.205739965822</v>
      </c>
      <c r="E410" s="90">
        <f t="shared" ref="E410:O410" si="388">+E418*E$4*30</f>
        <v>38323.712968434222</v>
      </c>
      <c r="F410" s="90">
        <f t="shared" si="388"/>
        <v>26541.175757192948</v>
      </c>
      <c r="G410" s="90">
        <f t="shared" si="388"/>
        <v>0</v>
      </c>
      <c r="H410" s="90">
        <f t="shared" si="388"/>
        <v>0</v>
      </c>
      <c r="I410" s="90">
        <f t="shared" si="388"/>
        <v>0</v>
      </c>
      <c r="J410" s="90">
        <f t="shared" si="388"/>
        <v>0</v>
      </c>
      <c r="K410" s="90">
        <f t="shared" si="388"/>
        <v>0</v>
      </c>
      <c r="L410" s="90">
        <f t="shared" si="388"/>
        <v>81283.392748226426</v>
      </c>
      <c r="M410" s="90">
        <f t="shared" si="388"/>
        <v>38350.876816054086</v>
      </c>
      <c r="N410" s="90">
        <f t="shared" si="388"/>
        <v>18093.200614495614</v>
      </c>
      <c r="O410" s="91">
        <f t="shared" si="388"/>
        <v>0</v>
      </c>
      <c r="P410" s="91">
        <f>SUM(D410:O410)</f>
        <v>277472.56464436912</v>
      </c>
    </row>
    <row r="411" spans="2:16" ht="15.75" thickBot="1" x14ac:dyDescent="0.3">
      <c r="B411" s="109"/>
      <c r="C411" s="78" t="s">
        <v>36</v>
      </c>
      <c r="D411" s="79">
        <f t="shared" ref="D411:O411" si="389">+D$5</f>
        <v>0.25</v>
      </c>
      <c r="E411" s="79">
        <f t="shared" si="389"/>
        <v>0.25</v>
      </c>
      <c r="F411" s="79">
        <f t="shared" si="389"/>
        <v>0.25</v>
      </c>
      <c r="G411" s="79">
        <f t="shared" si="389"/>
        <v>0.25</v>
      </c>
      <c r="H411" s="79">
        <f t="shared" si="389"/>
        <v>0.25</v>
      </c>
      <c r="I411" s="79">
        <f t="shared" si="389"/>
        <v>0.25</v>
      </c>
      <c r="J411" s="79">
        <f t="shared" si="389"/>
        <v>0.25</v>
      </c>
      <c r="K411" s="79">
        <f t="shared" si="389"/>
        <v>0.25</v>
      </c>
      <c r="L411" s="79">
        <f t="shared" si="389"/>
        <v>0.25</v>
      </c>
      <c r="M411" s="79">
        <f t="shared" si="389"/>
        <v>0.25</v>
      </c>
      <c r="N411" s="79">
        <f t="shared" si="389"/>
        <v>0.25</v>
      </c>
      <c r="O411" s="80">
        <f t="shared" si="389"/>
        <v>0.25</v>
      </c>
      <c r="P411" s="80"/>
    </row>
    <row r="412" spans="2:16" ht="15.75" thickBot="1" x14ac:dyDescent="0.3">
      <c r="B412" s="109"/>
      <c r="C412" s="76" t="s">
        <v>14</v>
      </c>
      <c r="D412" s="92">
        <f>+D$3*(1-D411)+D$4*D411</f>
        <v>18.697752065418879</v>
      </c>
      <c r="E412" s="92">
        <f t="shared" ref="E412" si="390">+E$3*(1-E411)+E$4*E411</f>
        <v>19.632639668689826</v>
      </c>
      <c r="F412" s="92">
        <f t="shared" ref="F412" si="391">+F$3*(1-F411)+F$4*F411</f>
        <v>20.614271652124316</v>
      </c>
      <c r="G412" s="92">
        <f t="shared" ref="G412" si="392">+G$3*(1-G411)+G$4*G411</f>
        <v>24.717944963434228</v>
      </c>
      <c r="H412" s="92">
        <f t="shared" ref="H412" si="393">+H$3*(1-H411)+H$4*H411</f>
        <v>26.05691364631199</v>
      </c>
      <c r="I412" s="92">
        <f t="shared" ref="I412" si="394">+I$3*(1-I411)+I$4*I411</f>
        <v>25.606843768296592</v>
      </c>
      <c r="J412" s="92">
        <f t="shared" ref="J412" si="395">+J$3*(1-J411)+J$4*J411</f>
        <v>18.232856760391158</v>
      </c>
      <c r="K412" s="92">
        <f t="shared" ref="K412" si="396">+K$3*(1-K411)+K$4*K411</f>
        <v>23.963884263425388</v>
      </c>
      <c r="L412" s="92">
        <f t="shared" ref="L412" si="397">+L$3*(1-L411)+L$4*L411</f>
        <v>26.305348227975429</v>
      </c>
      <c r="M412" s="92">
        <f t="shared" ref="M412" si="398">+M$3*(1-M411)+M$4*M411</f>
        <v>24.57657900542252</v>
      </c>
      <c r="N412" s="92">
        <f t="shared" ref="N412" si="399">+N$3*(1-N411)+N$4*N411</f>
        <v>22.737299112616817</v>
      </c>
      <c r="O412" s="92">
        <f t="shared" ref="O412" si="400">+O$3*(1-O411)+O$4*O411</f>
        <v>20.719497469529724</v>
      </c>
      <c r="P412" s="93"/>
    </row>
    <row r="413" spans="2:16" x14ac:dyDescent="0.25">
      <c r="B413" s="109"/>
      <c r="C413" s="76" t="s">
        <v>16</v>
      </c>
      <c r="D413" s="92">
        <f t="shared" ref="D413:O413" si="401">+D411*D415+(1-D411)*D414</f>
        <v>24.318762850456856</v>
      </c>
      <c r="E413" s="92">
        <f t="shared" si="401"/>
        <v>24.907975233223883</v>
      </c>
      <c r="F413" s="92">
        <f t="shared" si="401"/>
        <v>26.153373994885079</v>
      </c>
      <c r="G413" s="92">
        <f t="shared" si="401"/>
        <v>32.505377301142772</v>
      </c>
      <c r="H413" s="92">
        <f t="shared" si="401"/>
        <v>34.266190438955853</v>
      </c>
      <c r="I413" s="92">
        <f t="shared" si="401"/>
        <v>33.674325248770671</v>
      </c>
      <c r="J413" s="92">
        <f t="shared" si="401"/>
        <v>23.159938600001649</v>
      </c>
      <c r="K413" s="92">
        <f t="shared" si="401"/>
        <v>30.439666995254285</v>
      </c>
      <c r="L413" s="92">
        <f t="shared" si="401"/>
        <v>35.433243256556999</v>
      </c>
      <c r="M413" s="92">
        <f t="shared" si="401"/>
        <v>31.964911847011251</v>
      </c>
      <c r="N413" s="92">
        <f t="shared" si="401"/>
        <v>29.572698527877499</v>
      </c>
      <c r="O413" s="93">
        <f t="shared" si="401"/>
        <v>26.948295366159897</v>
      </c>
      <c r="P413" s="93"/>
    </row>
    <row r="414" spans="2:16" x14ac:dyDescent="0.25">
      <c r="B414" s="109"/>
      <c r="C414" s="77" t="s">
        <v>15</v>
      </c>
      <c r="D414" s="94">
        <f>+D$3*D426</f>
        <v>22.236725432250275</v>
      </c>
      <c r="E414" s="94">
        <f t="shared" ref="E414:O414" si="402">+E$3*E426</f>
        <v>22.7754927230636</v>
      </c>
      <c r="F414" s="94">
        <f t="shared" si="402"/>
        <v>23.914267359216783</v>
      </c>
      <c r="G414" s="94">
        <f t="shared" si="402"/>
        <v>28.527327683115661</v>
      </c>
      <c r="H414" s="94">
        <f t="shared" si="402"/>
        <v>30.624868030975744</v>
      </c>
      <c r="I414" s="94">
        <f t="shared" si="402"/>
        <v>30.145289798708642</v>
      </c>
      <c r="J414" s="94">
        <f t="shared" si="402"/>
        <v>20.642018850533624</v>
      </c>
      <c r="K414" s="94">
        <f t="shared" si="402"/>
        <v>27.102420504890084</v>
      </c>
      <c r="L414" s="94">
        <f t="shared" si="402"/>
        <v>31.506802880538178</v>
      </c>
      <c r="M414" s="94">
        <f t="shared" si="402"/>
        <v>27.822379198863157</v>
      </c>
      <c r="N414" s="94">
        <f t="shared" si="402"/>
        <v>25.832974062903343</v>
      </c>
      <c r="O414" s="95">
        <f t="shared" si="402"/>
        <v>23.005016190667888</v>
      </c>
      <c r="P414" s="95"/>
    </row>
    <row r="415" spans="2:16" ht="15.75" thickBot="1" x14ac:dyDescent="0.3">
      <c r="B415" s="109"/>
      <c r="C415" s="96" t="s">
        <v>37</v>
      </c>
      <c r="D415" s="97">
        <f>+D$4*D426</f>
        <v>30.564875105076592</v>
      </c>
      <c r="E415" s="97">
        <f t="shared" ref="E415:O415" si="403">+E$4*E426</f>
        <v>31.30542276370473</v>
      </c>
      <c r="F415" s="97">
        <f t="shared" si="403"/>
        <v>32.870693901889965</v>
      </c>
      <c r="G415" s="97">
        <f t="shared" si="403"/>
        <v>44.439526155224087</v>
      </c>
      <c r="H415" s="97">
        <f t="shared" si="403"/>
        <v>45.190157662896191</v>
      </c>
      <c r="I415" s="97">
        <f t="shared" si="403"/>
        <v>44.261431598956776</v>
      </c>
      <c r="J415" s="97">
        <f t="shared" si="403"/>
        <v>30.713697848405726</v>
      </c>
      <c r="K415" s="97">
        <f t="shared" si="403"/>
        <v>40.451406466346896</v>
      </c>
      <c r="L415" s="97">
        <f t="shared" si="403"/>
        <v>47.212564384613451</v>
      </c>
      <c r="M415" s="97">
        <f t="shared" si="403"/>
        <v>44.392509791455545</v>
      </c>
      <c r="N415" s="97">
        <f t="shared" si="403"/>
        <v>40.791871922799977</v>
      </c>
      <c r="O415" s="98">
        <f t="shared" si="403"/>
        <v>38.778132892635924</v>
      </c>
      <c r="P415" s="98"/>
    </row>
    <row r="416" spans="2:16" x14ac:dyDescent="0.25">
      <c r="B416" s="109"/>
      <c r="C416" s="99" t="s">
        <v>9</v>
      </c>
      <c r="D416" s="100">
        <f t="shared" ref="D416:O416" si="404">+D408/D412/30</f>
        <v>424.84960719466756</v>
      </c>
      <c r="E416" s="100">
        <f t="shared" si="404"/>
        <v>207.08396501272117</v>
      </c>
      <c r="F416" s="100">
        <f t="shared" si="404"/>
        <v>136.5871212607062</v>
      </c>
      <c r="G416" s="100">
        <f t="shared" si="404"/>
        <v>0</v>
      </c>
      <c r="H416" s="100">
        <f t="shared" si="404"/>
        <v>0</v>
      </c>
      <c r="I416" s="100">
        <f t="shared" si="404"/>
        <v>0</v>
      </c>
      <c r="J416" s="100">
        <f t="shared" si="404"/>
        <v>0</v>
      </c>
      <c r="K416" s="100">
        <f t="shared" si="404"/>
        <v>0</v>
      </c>
      <c r="L416" s="100">
        <f t="shared" si="404"/>
        <v>309.20735773656691</v>
      </c>
      <c r="M416" s="100">
        <f t="shared" si="404"/>
        <v>149.81538548266226</v>
      </c>
      <c r="N416" s="100">
        <f t="shared" si="404"/>
        <v>76.918814265068377</v>
      </c>
      <c r="O416" s="101">
        <f t="shared" si="404"/>
        <v>0</v>
      </c>
      <c r="P416" s="101">
        <f t="shared" ref="P416:P425" si="405">SUM(D416:O416)</f>
        <v>1304.4622509523927</v>
      </c>
    </row>
    <row r="417" spans="2:16" x14ac:dyDescent="0.25">
      <c r="B417" s="109"/>
      <c r="C417" s="77" t="s">
        <v>10</v>
      </c>
      <c r="D417" s="87">
        <f t="shared" ref="D417:O417" si="406">+D416*(1-D411)</f>
        <v>318.6372053960007</v>
      </c>
      <c r="E417" s="87">
        <f t="shared" si="406"/>
        <v>155.31297375954088</v>
      </c>
      <c r="F417" s="87">
        <f t="shared" si="406"/>
        <v>102.44034094552964</v>
      </c>
      <c r="G417" s="87">
        <f t="shared" si="406"/>
        <v>0</v>
      </c>
      <c r="H417" s="87">
        <f t="shared" si="406"/>
        <v>0</v>
      </c>
      <c r="I417" s="87">
        <f t="shared" si="406"/>
        <v>0</v>
      </c>
      <c r="J417" s="87">
        <f t="shared" si="406"/>
        <v>0</v>
      </c>
      <c r="K417" s="87">
        <f t="shared" si="406"/>
        <v>0</v>
      </c>
      <c r="L417" s="87">
        <f t="shared" si="406"/>
        <v>231.90551830242518</v>
      </c>
      <c r="M417" s="87">
        <f t="shared" si="406"/>
        <v>112.36153911199671</v>
      </c>
      <c r="N417" s="87">
        <f t="shared" si="406"/>
        <v>57.689110698801287</v>
      </c>
      <c r="O417" s="88">
        <f t="shared" si="406"/>
        <v>0</v>
      </c>
      <c r="P417" s="88">
        <f t="shared" si="405"/>
        <v>978.34668821429443</v>
      </c>
    </row>
    <row r="418" spans="2:16" ht="15.75" thickBot="1" x14ac:dyDescent="0.3">
      <c r="B418" s="109"/>
      <c r="C418" s="96" t="s">
        <v>38</v>
      </c>
      <c r="D418" s="90">
        <f>+D416-D417</f>
        <v>106.21240179866686</v>
      </c>
      <c r="E418" s="90">
        <f t="shared" ref="E418:G418" si="407">+E416-E417</f>
        <v>51.770991253180284</v>
      </c>
      <c r="F418" s="90">
        <f t="shared" si="407"/>
        <v>34.146780315176557</v>
      </c>
      <c r="G418" s="90">
        <f t="shared" si="407"/>
        <v>0</v>
      </c>
      <c r="H418" s="90">
        <f>+H416-H417</f>
        <v>0</v>
      </c>
      <c r="I418" s="90">
        <f t="shared" ref="I418:O418" si="408">+I416-I417</f>
        <v>0</v>
      </c>
      <c r="J418" s="90">
        <f t="shared" si="408"/>
        <v>0</v>
      </c>
      <c r="K418" s="90">
        <f t="shared" si="408"/>
        <v>0</v>
      </c>
      <c r="L418" s="90">
        <f t="shared" si="408"/>
        <v>77.301839434141726</v>
      </c>
      <c r="M418" s="90">
        <f t="shared" si="408"/>
        <v>37.453846370665559</v>
      </c>
      <c r="N418" s="90">
        <f t="shared" si="408"/>
        <v>19.229703566267091</v>
      </c>
      <c r="O418" s="91">
        <f t="shared" si="408"/>
        <v>0</v>
      </c>
      <c r="P418" s="91">
        <f t="shared" si="405"/>
        <v>326.11556273809811</v>
      </c>
    </row>
    <row r="419" spans="2:16" x14ac:dyDescent="0.25">
      <c r="B419" s="109"/>
      <c r="C419" s="99" t="s">
        <v>11</v>
      </c>
      <c r="D419" s="100">
        <f t="shared" ref="D419:O419" si="409">+D408/D413/30</f>
        <v>326.6503592006228</v>
      </c>
      <c r="E419" s="100">
        <f t="shared" si="409"/>
        <v>163.2250244425872</v>
      </c>
      <c r="F419" s="100">
        <f t="shared" si="409"/>
        <v>107.65892088724418</v>
      </c>
      <c r="G419" s="100">
        <f t="shared" si="409"/>
        <v>0</v>
      </c>
      <c r="H419" s="100">
        <f t="shared" si="409"/>
        <v>0</v>
      </c>
      <c r="I419" s="100">
        <f t="shared" si="409"/>
        <v>0</v>
      </c>
      <c r="J419" s="100">
        <f t="shared" si="409"/>
        <v>0</v>
      </c>
      <c r="K419" s="100">
        <f t="shared" si="409"/>
        <v>0</v>
      </c>
      <c r="L419" s="100">
        <f t="shared" si="409"/>
        <v>229.55299804251999</v>
      </c>
      <c r="M419" s="100">
        <f t="shared" si="409"/>
        <v>115.18723014675682</v>
      </c>
      <c r="N419" s="100">
        <f t="shared" si="409"/>
        <v>59.139888288652621</v>
      </c>
      <c r="O419" s="101">
        <f t="shared" si="409"/>
        <v>0</v>
      </c>
      <c r="P419" s="101">
        <f t="shared" si="405"/>
        <v>1001.4144210083837</v>
      </c>
    </row>
    <row r="420" spans="2:16" x14ac:dyDescent="0.25">
      <c r="B420" s="109"/>
      <c r="C420" s="77" t="s">
        <v>12</v>
      </c>
      <c r="D420" s="87">
        <f t="shared" ref="D420:O420" si="410">+D409/D414/30</f>
        <v>244.98776940046722</v>
      </c>
      <c r="E420" s="87">
        <f t="shared" si="410"/>
        <v>122.41876833194041</v>
      </c>
      <c r="F420" s="87">
        <f t="shared" si="410"/>
        <v>80.744190665433138</v>
      </c>
      <c r="G420" s="87">
        <f t="shared" si="410"/>
        <v>0</v>
      </c>
      <c r="H420" s="87">
        <f t="shared" si="410"/>
        <v>0</v>
      </c>
      <c r="I420" s="87">
        <f t="shared" si="410"/>
        <v>0</v>
      </c>
      <c r="J420" s="87">
        <f t="shared" si="410"/>
        <v>0</v>
      </c>
      <c r="K420" s="87">
        <f t="shared" si="410"/>
        <v>0</v>
      </c>
      <c r="L420" s="87">
        <f t="shared" si="410"/>
        <v>172.16474853189001</v>
      </c>
      <c r="M420" s="87">
        <f t="shared" si="410"/>
        <v>86.390422610067617</v>
      </c>
      <c r="N420" s="87">
        <f t="shared" si="410"/>
        <v>44.354916216489457</v>
      </c>
      <c r="O420" s="88">
        <f t="shared" si="410"/>
        <v>0</v>
      </c>
      <c r="P420" s="88">
        <f t="shared" si="405"/>
        <v>751.06081575628787</v>
      </c>
    </row>
    <row r="421" spans="2:16" ht="15.75" thickBot="1" x14ac:dyDescent="0.3">
      <c r="B421" s="109"/>
      <c r="C421" s="96" t="s">
        <v>39</v>
      </c>
      <c r="D421" s="90">
        <f t="shared" ref="D421:O421" si="411">+D410/D415/30</f>
        <v>81.662589800155715</v>
      </c>
      <c r="E421" s="90">
        <f t="shared" si="411"/>
        <v>40.806256110646792</v>
      </c>
      <c r="F421" s="90">
        <f t="shared" si="411"/>
        <v>26.914730221811059</v>
      </c>
      <c r="G421" s="90">
        <f t="shared" si="411"/>
        <v>0</v>
      </c>
      <c r="H421" s="90">
        <f t="shared" si="411"/>
        <v>0</v>
      </c>
      <c r="I421" s="90">
        <f t="shared" si="411"/>
        <v>0</v>
      </c>
      <c r="J421" s="90">
        <f t="shared" si="411"/>
        <v>0</v>
      </c>
      <c r="K421" s="90">
        <f t="shared" si="411"/>
        <v>0</v>
      </c>
      <c r="L421" s="90">
        <f t="shared" si="411"/>
        <v>57.388249510630011</v>
      </c>
      <c r="M421" s="90">
        <f t="shared" si="411"/>
        <v>28.796807536689201</v>
      </c>
      <c r="N421" s="90">
        <f t="shared" si="411"/>
        <v>14.78497207216315</v>
      </c>
      <c r="O421" s="91">
        <f t="shared" si="411"/>
        <v>0</v>
      </c>
      <c r="P421" s="91">
        <f t="shared" si="405"/>
        <v>250.35360525209592</v>
      </c>
    </row>
    <row r="422" spans="2:16" ht="15.75" thickBot="1" x14ac:dyDescent="0.3">
      <c r="B422" s="109"/>
      <c r="C422" s="102" t="s">
        <v>13</v>
      </c>
      <c r="D422" s="72">
        <v>25</v>
      </c>
      <c r="E422" s="72">
        <v>25</v>
      </c>
      <c r="F422" s="72">
        <v>25</v>
      </c>
      <c r="G422" s="72">
        <v>25</v>
      </c>
      <c r="H422" s="72">
        <v>25</v>
      </c>
      <c r="I422" s="72">
        <v>25</v>
      </c>
      <c r="J422" s="72">
        <v>25</v>
      </c>
      <c r="K422" s="72">
        <v>25</v>
      </c>
      <c r="L422" s="72">
        <v>25</v>
      </c>
      <c r="M422" s="72">
        <v>25</v>
      </c>
      <c r="N422" s="72">
        <v>25</v>
      </c>
      <c r="O422" s="73">
        <v>25</v>
      </c>
      <c r="P422" s="103"/>
    </row>
    <row r="423" spans="2:16" x14ac:dyDescent="0.25">
      <c r="B423" s="109"/>
      <c r="C423" s="99" t="s">
        <v>4</v>
      </c>
      <c r="D423" s="100">
        <f>+D419/D422*30</f>
        <v>391.98043104074736</v>
      </c>
      <c r="E423" s="100">
        <f t="shared" ref="E423" si="412">+E419/E422*30</f>
        <v>195.87002933110463</v>
      </c>
      <c r="F423" s="100">
        <f t="shared" ref="F423" si="413">+F419/F422*30</f>
        <v>129.19070506469302</v>
      </c>
      <c r="G423" s="100">
        <f t="shared" ref="G423" si="414">+G419/G422*30</f>
        <v>0</v>
      </c>
      <c r="H423" s="100">
        <f t="shared" ref="H423" si="415">+H419/H422*30</f>
        <v>0</v>
      </c>
      <c r="I423" s="100">
        <f t="shared" ref="I423" si="416">+I419/I422*30</f>
        <v>0</v>
      </c>
      <c r="J423" s="100">
        <f t="shared" ref="J423" si="417">+J419/J422*30</f>
        <v>0</v>
      </c>
      <c r="K423" s="100">
        <f t="shared" ref="K423" si="418">+K419/K422*30</f>
        <v>0</v>
      </c>
      <c r="L423" s="100">
        <f t="shared" ref="L423" si="419">+L419/L422*30</f>
        <v>275.46359765102397</v>
      </c>
      <c r="M423" s="100">
        <f t="shared" ref="M423" si="420">+M419/M422*30</f>
        <v>138.22467617610818</v>
      </c>
      <c r="N423" s="100">
        <f t="shared" ref="N423" si="421">+N419/N422*30</f>
        <v>70.967865946383142</v>
      </c>
      <c r="O423" s="101">
        <f t="shared" ref="O423" si="422">+O419/O422*30</f>
        <v>0</v>
      </c>
      <c r="P423" s="101">
        <f t="shared" si="405"/>
        <v>1201.6973052100604</v>
      </c>
    </row>
    <row r="424" spans="2:16" x14ac:dyDescent="0.25">
      <c r="B424" s="109"/>
      <c r="C424" s="77" t="s">
        <v>5</v>
      </c>
      <c r="D424" s="87">
        <f>+D420/D422*30</f>
        <v>293.98532328056069</v>
      </c>
      <c r="E424" s="87">
        <f t="shared" ref="E424:O424" si="423">+E420/E422*30</f>
        <v>146.9025219983285</v>
      </c>
      <c r="F424" s="87">
        <f t="shared" si="423"/>
        <v>96.893028798519765</v>
      </c>
      <c r="G424" s="87">
        <f t="shared" si="423"/>
        <v>0</v>
      </c>
      <c r="H424" s="87">
        <f t="shared" si="423"/>
        <v>0</v>
      </c>
      <c r="I424" s="87">
        <f t="shared" si="423"/>
        <v>0</v>
      </c>
      <c r="J424" s="87">
        <f t="shared" si="423"/>
        <v>0</v>
      </c>
      <c r="K424" s="87">
        <f t="shared" si="423"/>
        <v>0</v>
      </c>
      <c r="L424" s="87">
        <f t="shared" si="423"/>
        <v>206.59769823826801</v>
      </c>
      <c r="M424" s="87">
        <f t="shared" si="423"/>
        <v>103.66850713208115</v>
      </c>
      <c r="N424" s="87">
        <f t="shared" si="423"/>
        <v>53.22589945978735</v>
      </c>
      <c r="O424" s="88">
        <f t="shared" si="423"/>
        <v>0</v>
      </c>
      <c r="P424" s="88">
        <f t="shared" si="405"/>
        <v>901.27297890754539</v>
      </c>
    </row>
    <row r="425" spans="2:16" ht="15.75" thickBot="1" x14ac:dyDescent="0.3">
      <c r="B425" s="109"/>
      <c r="C425" s="96" t="s">
        <v>40</v>
      </c>
      <c r="D425" s="90">
        <f>+D421/D422*30</f>
        <v>97.995107760186855</v>
      </c>
      <c r="E425" s="90">
        <f t="shared" ref="E425:O425" si="424">+E421/E422*30</f>
        <v>48.967507332776151</v>
      </c>
      <c r="F425" s="90">
        <f t="shared" si="424"/>
        <v>32.297676266173269</v>
      </c>
      <c r="G425" s="90">
        <f t="shared" si="424"/>
        <v>0</v>
      </c>
      <c r="H425" s="90">
        <f t="shared" si="424"/>
        <v>0</v>
      </c>
      <c r="I425" s="90">
        <f t="shared" si="424"/>
        <v>0</v>
      </c>
      <c r="J425" s="90">
        <f t="shared" si="424"/>
        <v>0</v>
      </c>
      <c r="K425" s="90">
        <f t="shared" si="424"/>
        <v>0</v>
      </c>
      <c r="L425" s="90">
        <f t="shared" si="424"/>
        <v>68.865899412756008</v>
      </c>
      <c r="M425" s="90">
        <f t="shared" si="424"/>
        <v>34.556169044027044</v>
      </c>
      <c r="N425" s="90">
        <f t="shared" si="424"/>
        <v>17.741966486595778</v>
      </c>
      <c r="O425" s="91">
        <f t="shared" si="424"/>
        <v>0</v>
      </c>
      <c r="P425" s="91">
        <f t="shared" si="405"/>
        <v>300.42432630251511</v>
      </c>
    </row>
    <row r="426" spans="2:16" ht="15.75" thickBot="1" x14ac:dyDescent="0.3">
      <c r="B426" s="110"/>
      <c r="C426" s="105" t="s">
        <v>8</v>
      </c>
      <c r="D426" s="106">
        <f>+SUMIF(Conversion!$B$4:$B$28,'Measured TV'!D393,Conversion!C$4:C$28)</f>
        <v>1.3006249502812652</v>
      </c>
      <c r="E426" s="106">
        <f>+SUMIF(Conversion!$B$4:$B$28,'Measured TV'!E393,Conversion!D$4:D$28)</f>
        <v>1.2687023066463738</v>
      </c>
      <c r="F426" s="106">
        <f>+SUMIF(Conversion!$B$4:$B$28,'Measured TV'!F393,Conversion!E$4:E$28)</f>
        <v>1.2687023066463738</v>
      </c>
      <c r="G426" s="106">
        <f>+SUMIF(Conversion!$B$4:$B$28,'Measured TV'!G393,Conversion!F$4:F$28)</f>
        <v>1.315051771060606</v>
      </c>
      <c r="H426" s="106">
        <f>+SUMIF(Conversion!$B$4:$B$28,'Measured TV'!H393,Conversion!G$4:G$28)</f>
        <v>1.315051771060606</v>
      </c>
      <c r="I426" s="106">
        <f>+SUMIF(Conversion!$B$4:$B$28,'Measured TV'!I393,Conversion!H$4:H$28)</f>
        <v>1.315051771060606</v>
      </c>
      <c r="J426" s="106">
        <f>+SUMIF(Conversion!$B$4:$B$28,'Measured TV'!J393,Conversion!I$4:I$28)</f>
        <v>1.2702309300380195</v>
      </c>
      <c r="K426" s="106">
        <f>+SUMIF(Conversion!$B$4:$B$28,'Measured TV'!K393,Conversion!J$4:J$28)</f>
        <v>1.2702309300380195</v>
      </c>
      <c r="L426" s="106">
        <f>+SUMIF(Conversion!$B$4:$B$28,'Measured TV'!L393,Conversion!K$4:K$28)</f>
        <v>1.346997688434862</v>
      </c>
      <c r="M426" s="106">
        <f>+SUMIF(Conversion!$B$4:$B$28,'Measured TV'!M393,Conversion!L$4:L$28)</f>
        <v>1.3006249502812652</v>
      </c>
      <c r="N426" s="106">
        <f>+SUMIF(Conversion!$B$4:$B$28,'Measured TV'!N393,Conversion!M$4:M$28)</f>
        <v>1.3006249502812652</v>
      </c>
      <c r="O426" s="107">
        <f>+SUMIF(Conversion!$B$4:$B$28,'Measured TV'!O393,Conversion!N$4:N$28)</f>
        <v>1.3006249502812652</v>
      </c>
      <c r="P426" s="107"/>
    </row>
    <row r="427" spans="2:16" ht="15.75" thickBot="1" x14ac:dyDescent="0.3">
      <c r="C427" s="74">
        <v>0</v>
      </c>
      <c r="D427" s="39">
        <v>1</v>
      </c>
      <c r="E427" s="39">
        <v>2</v>
      </c>
      <c r="F427" s="39">
        <v>3</v>
      </c>
      <c r="G427" s="39">
        <v>4</v>
      </c>
      <c r="H427" s="39">
        <v>5</v>
      </c>
      <c r="I427" s="39">
        <v>6</v>
      </c>
      <c r="J427" s="39">
        <v>7</v>
      </c>
      <c r="K427" s="39">
        <v>8</v>
      </c>
      <c r="L427" s="39">
        <v>9</v>
      </c>
      <c r="M427" s="39">
        <v>10</v>
      </c>
      <c r="N427" s="39">
        <v>11</v>
      </c>
      <c r="O427" s="39">
        <v>12</v>
      </c>
    </row>
    <row r="428" spans="2:16" ht="15.75" thickBot="1" x14ac:dyDescent="0.3">
      <c r="B428" s="81" t="e">
        <f>+'Mecra Kırılımı'!#REF!</f>
        <v>#REF!</v>
      </c>
      <c r="C428" s="82" t="s">
        <v>33</v>
      </c>
      <c r="D428" s="69" t="s">
        <v>24</v>
      </c>
      <c r="E428" s="69" t="s">
        <v>24</v>
      </c>
      <c r="F428" s="69" t="s">
        <v>24</v>
      </c>
      <c r="G428" s="69" t="s">
        <v>24</v>
      </c>
      <c r="H428" s="69" t="s">
        <v>24</v>
      </c>
      <c r="I428" s="69" t="s">
        <v>24</v>
      </c>
      <c r="J428" s="69" t="s">
        <v>24</v>
      </c>
      <c r="K428" s="69" t="s">
        <v>24</v>
      </c>
      <c r="L428" s="69" t="s">
        <v>24</v>
      </c>
      <c r="M428" s="69" t="s">
        <v>24</v>
      </c>
      <c r="N428" s="69" t="s">
        <v>24</v>
      </c>
      <c r="O428" s="69" t="s">
        <v>24</v>
      </c>
    </row>
    <row r="429" spans="2:16" x14ac:dyDescent="0.25">
      <c r="B429" s="109"/>
      <c r="C429" s="189">
        <v>1</v>
      </c>
      <c r="D429" s="187"/>
      <c r="E429" s="187"/>
      <c r="F429" s="187"/>
      <c r="G429" s="187"/>
      <c r="H429" s="187"/>
      <c r="I429" s="187"/>
      <c r="J429" s="187"/>
      <c r="K429" s="187"/>
      <c r="L429" s="187"/>
      <c r="M429" s="187"/>
      <c r="N429" s="187"/>
      <c r="O429" s="187"/>
    </row>
    <row r="430" spans="2:16" x14ac:dyDescent="0.25">
      <c r="B430" s="109"/>
      <c r="C430" s="189">
        <v>2</v>
      </c>
      <c r="D430" s="187"/>
      <c r="E430" s="187"/>
      <c r="F430" s="187"/>
      <c r="G430" s="187"/>
      <c r="H430" s="187"/>
      <c r="I430" s="187"/>
      <c r="J430" s="187"/>
      <c r="K430" s="187"/>
      <c r="L430" s="187"/>
      <c r="M430" s="187"/>
      <c r="N430" s="187"/>
      <c r="O430" s="187"/>
    </row>
    <row r="431" spans="2:16" x14ac:dyDescent="0.25">
      <c r="B431" s="109"/>
      <c r="C431" s="189">
        <v>3</v>
      </c>
      <c r="D431" s="187"/>
      <c r="E431" s="187"/>
      <c r="F431" s="187"/>
      <c r="G431" s="187"/>
      <c r="H431" s="187"/>
      <c r="I431" s="187"/>
      <c r="J431" s="187"/>
      <c r="K431" s="187"/>
      <c r="L431" s="187"/>
      <c r="M431" s="187"/>
      <c r="N431" s="187"/>
      <c r="O431" s="187"/>
    </row>
    <row r="432" spans="2:16" x14ac:dyDescent="0.25">
      <c r="B432" s="109"/>
      <c r="C432" s="189">
        <v>4</v>
      </c>
      <c r="D432" s="187"/>
      <c r="E432" s="187"/>
      <c r="F432" s="187"/>
      <c r="G432" s="187"/>
      <c r="H432" s="187"/>
      <c r="I432" s="187"/>
      <c r="J432" s="187"/>
      <c r="K432" s="187"/>
      <c r="L432" s="187"/>
      <c r="M432" s="187"/>
      <c r="N432" s="187"/>
      <c r="O432" s="187"/>
    </row>
    <row r="433" spans="2:16" x14ac:dyDescent="0.25">
      <c r="B433" s="109"/>
      <c r="C433" s="189">
        <v>5</v>
      </c>
      <c r="D433" s="187"/>
      <c r="E433" s="187"/>
      <c r="F433" s="187"/>
      <c r="G433" s="187"/>
      <c r="H433" s="187"/>
      <c r="I433" s="187"/>
      <c r="J433" s="187"/>
      <c r="K433" s="187"/>
      <c r="L433" s="187"/>
      <c r="M433" s="187"/>
      <c r="N433" s="187"/>
      <c r="O433" s="187"/>
    </row>
    <row r="434" spans="2:16" x14ac:dyDescent="0.25">
      <c r="B434" s="109"/>
      <c r="C434" s="189">
        <v>6</v>
      </c>
      <c r="D434" s="187"/>
      <c r="E434" s="187"/>
      <c r="F434" s="187"/>
      <c r="G434" s="187"/>
      <c r="H434" s="187"/>
      <c r="I434" s="187"/>
      <c r="J434" s="187"/>
      <c r="K434" s="187"/>
      <c r="L434" s="187"/>
      <c r="M434" s="187"/>
      <c r="N434" s="187"/>
      <c r="O434" s="187"/>
    </row>
    <row r="435" spans="2:16" x14ac:dyDescent="0.25">
      <c r="B435" s="109"/>
      <c r="C435" s="189">
        <v>7</v>
      </c>
      <c r="D435" s="187"/>
      <c r="E435" s="187"/>
      <c r="F435" s="187"/>
      <c r="G435" s="187"/>
      <c r="H435" s="187"/>
      <c r="I435" s="187"/>
      <c r="J435" s="187"/>
      <c r="K435" s="187"/>
      <c r="L435" s="187"/>
      <c r="M435" s="187"/>
      <c r="N435" s="187"/>
      <c r="O435" s="187"/>
    </row>
    <row r="436" spans="2:16" x14ac:dyDescent="0.25">
      <c r="B436" s="109"/>
      <c r="C436" s="189">
        <v>8</v>
      </c>
      <c r="D436" s="187"/>
      <c r="E436" s="187"/>
      <c r="F436" s="187"/>
      <c r="G436" s="187"/>
      <c r="H436" s="187"/>
      <c r="I436" s="187"/>
      <c r="J436" s="187"/>
      <c r="K436" s="187"/>
      <c r="L436" s="187"/>
      <c r="M436" s="187"/>
      <c r="N436" s="187"/>
      <c r="O436" s="187"/>
    </row>
    <row r="437" spans="2:16" x14ac:dyDescent="0.25">
      <c r="B437" s="109"/>
      <c r="C437" s="189">
        <v>9</v>
      </c>
      <c r="D437" s="187"/>
      <c r="E437" s="187"/>
      <c r="F437" s="187"/>
      <c r="G437" s="187"/>
      <c r="H437" s="187"/>
      <c r="I437" s="187"/>
      <c r="J437" s="187"/>
      <c r="K437" s="187"/>
      <c r="L437" s="187"/>
      <c r="M437" s="187"/>
      <c r="N437" s="187"/>
      <c r="O437" s="187"/>
    </row>
    <row r="438" spans="2:16" x14ac:dyDescent="0.25">
      <c r="B438" s="109"/>
      <c r="C438" s="189">
        <v>10</v>
      </c>
      <c r="D438" s="187"/>
      <c r="E438" s="187"/>
      <c r="F438" s="187"/>
      <c r="G438" s="187"/>
      <c r="H438" s="187"/>
      <c r="I438" s="187"/>
      <c r="J438" s="187"/>
      <c r="K438" s="187"/>
      <c r="L438" s="187"/>
      <c r="M438" s="187"/>
      <c r="N438" s="187"/>
      <c r="O438" s="187"/>
    </row>
    <row r="439" spans="2:16" x14ac:dyDescent="0.25">
      <c r="B439" s="109"/>
      <c r="C439" s="189">
        <v>11</v>
      </c>
      <c r="D439" s="187"/>
      <c r="E439" s="187"/>
      <c r="F439" s="187"/>
      <c r="G439" s="187"/>
      <c r="H439" s="187"/>
      <c r="I439" s="187"/>
      <c r="J439" s="187"/>
      <c r="K439" s="187"/>
      <c r="L439" s="187"/>
      <c r="M439" s="187"/>
      <c r="N439" s="187"/>
      <c r="O439" s="187"/>
    </row>
    <row r="440" spans="2:16" x14ac:dyDescent="0.25">
      <c r="B440" s="109"/>
      <c r="C440" s="189">
        <v>12</v>
      </c>
      <c r="D440" s="187"/>
      <c r="E440" s="187"/>
      <c r="F440" s="187"/>
      <c r="G440" s="187"/>
      <c r="H440" s="187"/>
      <c r="I440" s="187"/>
      <c r="J440" s="187"/>
      <c r="K440" s="187"/>
      <c r="L440" s="187"/>
      <c r="M440" s="187"/>
      <c r="N440" s="187"/>
      <c r="O440" s="187"/>
    </row>
    <row r="441" spans="2:16" x14ac:dyDescent="0.25">
      <c r="B441" s="109"/>
      <c r="C441" s="189">
        <v>13</v>
      </c>
      <c r="D441" s="187"/>
      <c r="E441" s="187"/>
      <c r="F441" s="187"/>
      <c r="G441" s="187"/>
      <c r="H441" s="187"/>
      <c r="I441" s="187"/>
      <c r="J441" s="187"/>
      <c r="K441" s="187"/>
      <c r="L441" s="187"/>
      <c r="M441" s="187"/>
      <c r="N441" s="187"/>
      <c r="O441" s="187"/>
    </row>
    <row r="442" spans="2:16" ht="15.75" thickBot="1" x14ac:dyDescent="0.3">
      <c r="B442" s="109"/>
      <c r="C442" s="189">
        <v>14</v>
      </c>
      <c r="D442" s="187"/>
      <c r="E442" s="187"/>
      <c r="F442" s="187"/>
      <c r="G442" s="187"/>
      <c r="H442" s="187"/>
      <c r="I442" s="187"/>
      <c r="J442" s="187"/>
      <c r="K442" s="187"/>
      <c r="L442" s="187"/>
      <c r="M442" s="187"/>
      <c r="N442" s="187"/>
      <c r="O442" s="187"/>
    </row>
    <row r="443" spans="2:16" x14ac:dyDescent="0.25">
      <c r="B443" s="83"/>
      <c r="C443" s="84" t="s">
        <v>0</v>
      </c>
      <c r="D443" s="70">
        <v>0</v>
      </c>
      <c r="E443" s="70">
        <v>498960.59722261265</v>
      </c>
      <c r="F443" s="70">
        <v>281564.40218498418</v>
      </c>
      <c r="G443" s="70">
        <v>0</v>
      </c>
      <c r="H443" s="70">
        <v>0</v>
      </c>
      <c r="I443" s="70">
        <v>0</v>
      </c>
      <c r="J443" s="70">
        <v>0</v>
      </c>
      <c r="K443" s="70">
        <v>0</v>
      </c>
      <c r="L443" s="70">
        <v>0</v>
      </c>
      <c r="M443" s="70">
        <v>0</v>
      </c>
      <c r="N443" s="70">
        <v>0</v>
      </c>
      <c r="O443" s="71">
        <v>0</v>
      </c>
      <c r="P443" s="85">
        <f>SUM(D443:O443)</f>
        <v>780524.99940759689</v>
      </c>
    </row>
    <row r="444" spans="2:16" x14ac:dyDescent="0.25">
      <c r="B444" s="83"/>
      <c r="C444" s="86" t="s">
        <v>1</v>
      </c>
      <c r="D444" s="87">
        <f>+D452*D$3*30</f>
        <v>0</v>
      </c>
      <c r="E444" s="87">
        <f t="shared" ref="E444:O444" si="425">+E452*E$3*30</f>
        <v>342181.77144265437</v>
      </c>
      <c r="F444" s="87">
        <f t="shared" si="425"/>
        <v>193093.81632767443</v>
      </c>
      <c r="G444" s="87">
        <f t="shared" si="425"/>
        <v>0</v>
      </c>
      <c r="H444" s="87">
        <f t="shared" si="425"/>
        <v>0</v>
      </c>
      <c r="I444" s="87">
        <f t="shared" si="425"/>
        <v>0</v>
      </c>
      <c r="J444" s="87">
        <f t="shared" si="425"/>
        <v>0</v>
      </c>
      <c r="K444" s="87">
        <f t="shared" si="425"/>
        <v>0</v>
      </c>
      <c r="L444" s="87">
        <f t="shared" si="425"/>
        <v>0</v>
      </c>
      <c r="M444" s="87">
        <f t="shared" si="425"/>
        <v>0</v>
      </c>
      <c r="N444" s="87">
        <f t="shared" si="425"/>
        <v>0</v>
      </c>
      <c r="O444" s="88">
        <f t="shared" si="425"/>
        <v>0</v>
      </c>
      <c r="P444" s="88">
        <f>SUM(D444:O444)</f>
        <v>535275.58777032886</v>
      </c>
    </row>
    <row r="445" spans="2:16" ht="15.75" thickBot="1" x14ac:dyDescent="0.3">
      <c r="B445" s="83"/>
      <c r="C445" s="89" t="s">
        <v>35</v>
      </c>
      <c r="D445" s="90">
        <f>+D453*D$4*30</f>
        <v>0</v>
      </c>
      <c r="E445" s="90">
        <f t="shared" ref="E445:O445" si="426">+E453*E$4*30</f>
        <v>156778.82577995822</v>
      </c>
      <c r="F445" s="90">
        <f t="shared" si="426"/>
        <v>88470.585857309765</v>
      </c>
      <c r="G445" s="90">
        <f t="shared" si="426"/>
        <v>0</v>
      </c>
      <c r="H445" s="90">
        <f t="shared" si="426"/>
        <v>0</v>
      </c>
      <c r="I445" s="90">
        <f t="shared" si="426"/>
        <v>0</v>
      </c>
      <c r="J445" s="90">
        <f t="shared" si="426"/>
        <v>0</v>
      </c>
      <c r="K445" s="90">
        <f t="shared" si="426"/>
        <v>0</v>
      </c>
      <c r="L445" s="90">
        <f t="shared" si="426"/>
        <v>0</v>
      </c>
      <c r="M445" s="90">
        <f t="shared" si="426"/>
        <v>0</v>
      </c>
      <c r="N445" s="90">
        <f t="shared" si="426"/>
        <v>0</v>
      </c>
      <c r="O445" s="91">
        <f t="shared" si="426"/>
        <v>0</v>
      </c>
      <c r="P445" s="91">
        <f>SUM(D445:O445)</f>
        <v>245249.41163726797</v>
      </c>
    </row>
    <row r="446" spans="2:16" ht="15.75" thickBot="1" x14ac:dyDescent="0.3">
      <c r="B446" s="83"/>
      <c r="C446" s="78" t="s">
        <v>36</v>
      </c>
      <c r="D446" s="79">
        <f t="shared" ref="D446:O446" si="427">+D$5</f>
        <v>0.25</v>
      </c>
      <c r="E446" s="79">
        <f t="shared" si="427"/>
        <v>0.25</v>
      </c>
      <c r="F446" s="79">
        <f t="shared" si="427"/>
        <v>0.25</v>
      </c>
      <c r="G446" s="79">
        <f t="shared" si="427"/>
        <v>0.25</v>
      </c>
      <c r="H446" s="79">
        <f t="shared" si="427"/>
        <v>0.25</v>
      </c>
      <c r="I446" s="79">
        <f t="shared" si="427"/>
        <v>0.25</v>
      </c>
      <c r="J446" s="79">
        <f t="shared" si="427"/>
        <v>0.25</v>
      </c>
      <c r="K446" s="79">
        <f t="shared" si="427"/>
        <v>0.25</v>
      </c>
      <c r="L446" s="79">
        <f t="shared" si="427"/>
        <v>0.25</v>
      </c>
      <c r="M446" s="79">
        <f t="shared" si="427"/>
        <v>0.25</v>
      </c>
      <c r="N446" s="79">
        <f t="shared" si="427"/>
        <v>0.25</v>
      </c>
      <c r="O446" s="80">
        <f t="shared" si="427"/>
        <v>0.25</v>
      </c>
      <c r="P446" s="80"/>
    </row>
    <row r="447" spans="2:16" ht="15.75" thickBot="1" x14ac:dyDescent="0.3">
      <c r="B447" s="83"/>
      <c r="C447" s="76" t="s">
        <v>14</v>
      </c>
      <c r="D447" s="92">
        <f>+D$3*(1-D446)+D$4*D446</f>
        <v>18.697752065418879</v>
      </c>
      <c r="E447" s="92">
        <f t="shared" ref="E447" si="428">+E$3*(1-E446)+E$4*E446</f>
        <v>19.632639668689826</v>
      </c>
      <c r="F447" s="92">
        <f t="shared" ref="F447" si="429">+F$3*(1-F446)+F$4*F446</f>
        <v>20.614271652124316</v>
      </c>
      <c r="G447" s="92">
        <f t="shared" ref="G447" si="430">+G$3*(1-G446)+G$4*G446</f>
        <v>24.717944963434228</v>
      </c>
      <c r="H447" s="92">
        <f t="shared" ref="H447" si="431">+H$3*(1-H446)+H$4*H446</f>
        <v>26.05691364631199</v>
      </c>
      <c r="I447" s="92">
        <f t="shared" ref="I447" si="432">+I$3*(1-I446)+I$4*I446</f>
        <v>25.606843768296592</v>
      </c>
      <c r="J447" s="92">
        <f t="shared" ref="J447" si="433">+J$3*(1-J446)+J$4*J446</f>
        <v>18.232856760391158</v>
      </c>
      <c r="K447" s="92">
        <f t="shared" ref="K447" si="434">+K$3*(1-K446)+K$4*K446</f>
        <v>23.963884263425388</v>
      </c>
      <c r="L447" s="92">
        <f t="shared" ref="L447" si="435">+L$3*(1-L446)+L$4*L446</f>
        <v>26.305348227975429</v>
      </c>
      <c r="M447" s="92">
        <f t="shared" ref="M447" si="436">+M$3*(1-M446)+M$4*M446</f>
        <v>24.57657900542252</v>
      </c>
      <c r="N447" s="92">
        <f t="shared" ref="N447" si="437">+N$3*(1-N446)+N$4*N446</f>
        <v>22.737299112616817</v>
      </c>
      <c r="O447" s="92">
        <f t="shared" ref="O447" si="438">+O$3*(1-O446)+O$4*O446</f>
        <v>20.719497469529724</v>
      </c>
      <c r="P447" s="93"/>
    </row>
    <row r="448" spans="2:16" x14ac:dyDescent="0.25">
      <c r="B448" s="83"/>
      <c r="C448" s="76" t="s">
        <v>16</v>
      </c>
      <c r="D448" s="92">
        <f t="shared" ref="D448:O448" si="439">+D446*D450+(1-D446)*D449</f>
        <v>24.318762850456856</v>
      </c>
      <c r="E448" s="92">
        <f t="shared" si="439"/>
        <v>24.907975233223883</v>
      </c>
      <c r="F448" s="92">
        <f t="shared" si="439"/>
        <v>26.153373994885079</v>
      </c>
      <c r="G448" s="92">
        <f t="shared" si="439"/>
        <v>32.505377301142772</v>
      </c>
      <c r="H448" s="92">
        <f t="shared" si="439"/>
        <v>34.266190438955853</v>
      </c>
      <c r="I448" s="92">
        <f t="shared" si="439"/>
        <v>33.674325248770671</v>
      </c>
      <c r="J448" s="92">
        <f t="shared" si="439"/>
        <v>23.159938600001649</v>
      </c>
      <c r="K448" s="92">
        <f t="shared" si="439"/>
        <v>30.439666995254285</v>
      </c>
      <c r="L448" s="92">
        <f t="shared" si="439"/>
        <v>35.433243256556999</v>
      </c>
      <c r="M448" s="92">
        <f t="shared" si="439"/>
        <v>31.964911847011251</v>
      </c>
      <c r="N448" s="92">
        <f t="shared" si="439"/>
        <v>29.572698527877499</v>
      </c>
      <c r="O448" s="93">
        <f t="shared" si="439"/>
        <v>26.948295366159897</v>
      </c>
      <c r="P448" s="93"/>
    </row>
    <row r="449" spans="2:16" x14ac:dyDescent="0.25">
      <c r="B449" s="83"/>
      <c r="C449" s="77" t="s">
        <v>15</v>
      </c>
      <c r="D449" s="94">
        <f>+D$3*D461</f>
        <v>22.236725432250275</v>
      </c>
      <c r="E449" s="94">
        <f t="shared" ref="E449:O449" si="440">+E$3*E461</f>
        <v>22.7754927230636</v>
      </c>
      <c r="F449" s="94">
        <f t="shared" si="440"/>
        <v>23.914267359216783</v>
      </c>
      <c r="G449" s="94">
        <f t="shared" si="440"/>
        <v>28.527327683115661</v>
      </c>
      <c r="H449" s="94">
        <f t="shared" si="440"/>
        <v>30.624868030975744</v>
      </c>
      <c r="I449" s="94">
        <f t="shared" si="440"/>
        <v>30.145289798708642</v>
      </c>
      <c r="J449" s="94">
        <f t="shared" si="440"/>
        <v>20.642018850533624</v>
      </c>
      <c r="K449" s="94">
        <f t="shared" si="440"/>
        <v>27.102420504890084</v>
      </c>
      <c r="L449" s="94">
        <f t="shared" si="440"/>
        <v>31.506802880538178</v>
      </c>
      <c r="M449" s="94">
        <f t="shared" si="440"/>
        <v>27.822379198863157</v>
      </c>
      <c r="N449" s="94">
        <f t="shared" si="440"/>
        <v>25.832974062903343</v>
      </c>
      <c r="O449" s="95">
        <f t="shared" si="440"/>
        <v>23.005016190667888</v>
      </c>
      <c r="P449" s="95"/>
    </row>
    <row r="450" spans="2:16" ht="15.75" thickBot="1" x14ac:dyDescent="0.3">
      <c r="B450" s="83"/>
      <c r="C450" s="96" t="s">
        <v>37</v>
      </c>
      <c r="D450" s="97">
        <f>+D$4*D461</f>
        <v>30.564875105076592</v>
      </c>
      <c r="E450" s="97">
        <f t="shared" ref="E450:O450" si="441">+E$4*E461</f>
        <v>31.30542276370473</v>
      </c>
      <c r="F450" s="97">
        <f t="shared" si="441"/>
        <v>32.870693901889965</v>
      </c>
      <c r="G450" s="97">
        <f t="shared" si="441"/>
        <v>44.439526155224087</v>
      </c>
      <c r="H450" s="97">
        <f t="shared" si="441"/>
        <v>45.190157662896191</v>
      </c>
      <c r="I450" s="97">
        <f t="shared" si="441"/>
        <v>44.261431598956776</v>
      </c>
      <c r="J450" s="97">
        <f t="shared" si="441"/>
        <v>30.713697848405726</v>
      </c>
      <c r="K450" s="97">
        <f t="shared" si="441"/>
        <v>40.451406466346896</v>
      </c>
      <c r="L450" s="97">
        <f t="shared" si="441"/>
        <v>47.212564384613451</v>
      </c>
      <c r="M450" s="97">
        <f t="shared" si="441"/>
        <v>44.392509791455545</v>
      </c>
      <c r="N450" s="97">
        <f t="shared" si="441"/>
        <v>40.791871922799977</v>
      </c>
      <c r="O450" s="98">
        <f t="shared" si="441"/>
        <v>38.778132892635924</v>
      </c>
      <c r="P450" s="98"/>
    </row>
    <row r="451" spans="2:16" x14ac:dyDescent="0.25">
      <c r="B451" s="83"/>
      <c r="C451" s="99" t="s">
        <v>9</v>
      </c>
      <c r="D451" s="100">
        <f t="shared" ref="D451:O451" si="442">+D443/D447/30</f>
        <v>0</v>
      </c>
      <c r="E451" s="100">
        <f t="shared" si="442"/>
        <v>847.16167505204101</v>
      </c>
      <c r="F451" s="100">
        <f t="shared" si="442"/>
        <v>455.2904042023539</v>
      </c>
      <c r="G451" s="100">
        <f t="shared" si="442"/>
        <v>0</v>
      </c>
      <c r="H451" s="100">
        <f t="shared" si="442"/>
        <v>0</v>
      </c>
      <c r="I451" s="100">
        <f t="shared" si="442"/>
        <v>0</v>
      </c>
      <c r="J451" s="100">
        <f t="shared" si="442"/>
        <v>0</v>
      </c>
      <c r="K451" s="100">
        <f t="shared" si="442"/>
        <v>0</v>
      </c>
      <c r="L451" s="100">
        <f t="shared" si="442"/>
        <v>0</v>
      </c>
      <c r="M451" s="100">
        <f t="shared" si="442"/>
        <v>0</v>
      </c>
      <c r="N451" s="100">
        <f t="shared" si="442"/>
        <v>0</v>
      </c>
      <c r="O451" s="101">
        <f t="shared" si="442"/>
        <v>0</v>
      </c>
      <c r="P451" s="101">
        <f t="shared" ref="P451:P460" si="443">SUM(D451:O451)</f>
        <v>1302.4520792543949</v>
      </c>
    </row>
    <row r="452" spans="2:16" x14ac:dyDescent="0.25">
      <c r="B452" s="83"/>
      <c r="C452" s="77" t="s">
        <v>10</v>
      </c>
      <c r="D452" s="87">
        <f t="shared" ref="D452:O452" si="444">+D451*(1-D446)</f>
        <v>0</v>
      </c>
      <c r="E452" s="87">
        <f t="shared" si="444"/>
        <v>635.37125628903073</v>
      </c>
      <c r="F452" s="87">
        <f t="shared" si="444"/>
        <v>341.46780315176545</v>
      </c>
      <c r="G452" s="87">
        <f t="shared" si="444"/>
        <v>0</v>
      </c>
      <c r="H452" s="87">
        <f t="shared" si="444"/>
        <v>0</v>
      </c>
      <c r="I452" s="87">
        <f t="shared" si="444"/>
        <v>0</v>
      </c>
      <c r="J452" s="87">
        <f t="shared" si="444"/>
        <v>0</v>
      </c>
      <c r="K452" s="87">
        <f t="shared" si="444"/>
        <v>0</v>
      </c>
      <c r="L452" s="87">
        <f t="shared" si="444"/>
        <v>0</v>
      </c>
      <c r="M452" s="87">
        <f t="shared" si="444"/>
        <v>0</v>
      </c>
      <c r="N452" s="87">
        <f t="shared" si="444"/>
        <v>0</v>
      </c>
      <c r="O452" s="88">
        <f t="shared" si="444"/>
        <v>0</v>
      </c>
      <c r="P452" s="88">
        <f t="shared" si="443"/>
        <v>976.83905944079618</v>
      </c>
    </row>
    <row r="453" spans="2:16" ht="15.75" thickBot="1" x14ac:dyDescent="0.3">
      <c r="B453" s="83"/>
      <c r="C453" s="96" t="s">
        <v>38</v>
      </c>
      <c r="D453" s="90">
        <f>+D451-D452</f>
        <v>0</v>
      </c>
      <c r="E453" s="90">
        <f t="shared" ref="E453:G453" si="445">+E451-E452</f>
        <v>211.79041876301028</v>
      </c>
      <c r="F453" s="90">
        <f t="shared" si="445"/>
        <v>113.82260105058845</v>
      </c>
      <c r="G453" s="90">
        <f t="shared" si="445"/>
        <v>0</v>
      </c>
      <c r="H453" s="90">
        <f>+H451-H452</f>
        <v>0</v>
      </c>
      <c r="I453" s="90">
        <f t="shared" ref="I453:O453" si="446">+I451-I452</f>
        <v>0</v>
      </c>
      <c r="J453" s="90">
        <f t="shared" si="446"/>
        <v>0</v>
      </c>
      <c r="K453" s="90">
        <f t="shared" si="446"/>
        <v>0</v>
      </c>
      <c r="L453" s="90">
        <f t="shared" si="446"/>
        <v>0</v>
      </c>
      <c r="M453" s="90">
        <f t="shared" si="446"/>
        <v>0</v>
      </c>
      <c r="N453" s="90">
        <f t="shared" si="446"/>
        <v>0</v>
      </c>
      <c r="O453" s="91">
        <f t="shared" si="446"/>
        <v>0</v>
      </c>
      <c r="P453" s="91">
        <f t="shared" si="443"/>
        <v>325.61301981359873</v>
      </c>
    </row>
    <row r="454" spans="2:16" x14ac:dyDescent="0.25">
      <c r="B454" s="83"/>
      <c r="C454" s="99" t="s">
        <v>11</v>
      </c>
      <c r="D454" s="100">
        <f t="shared" ref="D454:O454" si="447">+D443/D448/30</f>
        <v>0</v>
      </c>
      <c r="E454" s="100">
        <f t="shared" si="447"/>
        <v>667.73873635603866</v>
      </c>
      <c r="F454" s="100">
        <f t="shared" si="447"/>
        <v>358.86306962414722</v>
      </c>
      <c r="G454" s="100">
        <f t="shared" si="447"/>
        <v>0</v>
      </c>
      <c r="H454" s="100">
        <f t="shared" si="447"/>
        <v>0</v>
      </c>
      <c r="I454" s="100">
        <f t="shared" si="447"/>
        <v>0</v>
      </c>
      <c r="J454" s="100">
        <f t="shared" si="447"/>
        <v>0</v>
      </c>
      <c r="K454" s="100">
        <f t="shared" si="447"/>
        <v>0</v>
      </c>
      <c r="L454" s="100">
        <f t="shared" si="447"/>
        <v>0</v>
      </c>
      <c r="M454" s="100">
        <f t="shared" si="447"/>
        <v>0</v>
      </c>
      <c r="N454" s="100">
        <f t="shared" si="447"/>
        <v>0</v>
      </c>
      <c r="O454" s="101">
        <f t="shared" si="447"/>
        <v>0</v>
      </c>
      <c r="P454" s="101">
        <f t="shared" si="443"/>
        <v>1026.6018059801859</v>
      </c>
    </row>
    <row r="455" spans="2:16" x14ac:dyDescent="0.25">
      <c r="B455" s="83"/>
      <c r="C455" s="77" t="s">
        <v>12</v>
      </c>
      <c r="D455" s="87">
        <f t="shared" ref="D455:O455" si="448">+D444/D449/30</f>
        <v>0</v>
      </c>
      <c r="E455" s="87">
        <f t="shared" si="448"/>
        <v>500.80405226702891</v>
      </c>
      <c r="F455" s="87">
        <f t="shared" si="448"/>
        <v>269.1473022181105</v>
      </c>
      <c r="G455" s="87">
        <f t="shared" si="448"/>
        <v>0</v>
      </c>
      <c r="H455" s="87">
        <f t="shared" si="448"/>
        <v>0</v>
      </c>
      <c r="I455" s="87">
        <f t="shared" si="448"/>
        <v>0</v>
      </c>
      <c r="J455" s="87">
        <f t="shared" si="448"/>
        <v>0</v>
      </c>
      <c r="K455" s="87">
        <f t="shared" si="448"/>
        <v>0</v>
      </c>
      <c r="L455" s="87">
        <f t="shared" si="448"/>
        <v>0</v>
      </c>
      <c r="M455" s="87">
        <f t="shared" si="448"/>
        <v>0</v>
      </c>
      <c r="N455" s="87">
        <f t="shared" si="448"/>
        <v>0</v>
      </c>
      <c r="O455" s="88">
        <f t="shared" si="448"/>
        <v>0</v>
      </c>
      <c r="P455" s="88">
        <f t="shared" si="443"/>
        <v>769.9513544851394</v>
      </c>
    </row>
    <row r="456" spans="2:16" ht="15.75" thickBot="1" x14ac:dyDescent="0.3">
      <c r="B456" s="83"/>
      <c r="C456" s="96" t="s">
        <v>39</v>
      </c>
      <c r="D456" s="90">
        <f t="shared" ref="D456:O456" si="449">+D445/D450/30</f>
        <v>0</v>
      </c>
      <c r="E456" s="90">
        <f t="shared" si="449"/>
        <v>166.93468408900966</v>
      </c>
      <c r="F456" s="90">
        <f t="shared" si="449"/>
        <v>89.71576740603679</v>
      </c>
      <c r="G456" s="90">
        <f t="shared" si="449"/>
        <v>0</v>
      </c>
      <c r="H456" s="90">
        <f t="shared" si="449"/>
        <v>0</v>
      </c>
      <c r="I456" s="90">
        <f t="shared" si="449"/>
        <v>0</v>
      </c>
      <c r="J456" s="90">
        <f t="shared" si="449"/>
        <v>0</v>
      </c>
      <c r="K456" s="90">
        <f t="shared" si="449"/>
        <v>0</v>
      </c>
      <c r="L456" s="90">
        <f t="shared" si="449"/>
        <v>0</v>
      </c>
      <c r="M456" s="90">
        <f t="shared" si="449"/>
        <v>0</v>
      </c>
      <c r="N456" s="90">
        <f t="shared" si="449"/>
        <v>0</v>
      </c>
      <c r="O456" s="91">
        <f t="shared" si="449"/>
        <v>0</v>
      </c>
      <c r="P456" s="91">
        <f t="shared" si="443"/>
        <v>256.65045149504647</v>
      </c>
    </row>
    <row r="457" spans="2:16" ht="15.75" thickBot="1" x14ac:dyDescent="0.3">
      <c r="B457" s="83"/>
      <c r="C457" s="102" t="s">
        <v>13</v>
      </c>
      <c r="D457" s="72">
        <v>25</v>
      </c>
      <c r="E457" s="72">
        <v>25</v>
      </c>
      <c r="F457" s="72">
        <v>25</v>
      </c>
      <c r="G457" s="72">
        <v>25</v>
      </c>
      <c r="H457" s="72">
        <v>25</v>
      </c>
      <c r="I457" s="72">
        <v>25</v>
      </c>
      <c r="J457" s="72">
        <v>25</v>
      </c>
      <c r="K457" s="72">
        <v>25</v>
      </c>
      <c r="L457" s="72">
        <v>25</v>
      </c>
      <c r="M457" s="72">
        <v>25</v>
      </c>
      <c r="N457" s="72">
        <v>25</v>
      </c>
      <c r="O457" s="73">
        <v>25</v>
      </c>
      <c r="P457" s="103"/>
    </row>
    <row r="458" spans="2:16" x14ac:dyDescent="0.25">
      <c r="B458" s="83"/>
      <c r="C458" s="99" t="s">
        <v>4</v>
      </c>
      <c r="D458" s="100">
        <f>+D454/D457*30</f>
        <v>0</v>
      </c>
      <c r="E458" s="100">
        <f t="shared" ref="E458" si="450">+E454/E457*30</f>
        <v>801.28648362724641</v>
      </c>
      <c r="F458" s="100">
        <f t="shared" ref="F458" si="451">+F454/F457*30</f>
        <v>430.63568354897666</v>
      </c>
      <c r="G458" s="100">
        <f t="shared" ref="G458" si="452">+G454/G457*30</f>
        <v>0</v>
      </c>
      <c r="H458" s="100">
        <f t="shared" ref="H458" si="453">+H454/H457*30</f>
        <v>0</v>
      </c>
      <c r="I458" s="100">
        <f t="shared" ref="I458" si="454">+I454/I457*30</f>
        <v>0</v>
      </c>
      <c r="J458" s="100">
        <f t="shared" ref="J458" si="455">+J454/J457*30</f>
        <v>0</v>
      </c>
      <c r="K458" s="100">
        <f t="shared" ref="K458" si="456">+K454/K457*30</f>
        <v>0</v>
      </c>
      <c r="L458" s="100">
        <f t="shared" ref="L458" si="457">+L454/L457*30</f>
        <v>0</v>
      </c>
      <c r="M458" s="100">
        <f t="shared" ref="M458" si="458">+M454/M457*30</f>
        <v>0</v>
      </c>
      <c r="N458" s="100">
        <f t="shared" ref="N458" si="459">+N454/N457*30</f>
        <v>0</v>
      </c>
      <c r="O458" s="101">
        <f t="shared" ref="O458" si="460">+O454/O457*30</f>
        <v>0</v>
      </c>
      <c r="P458" s="101">
        <f t="shared" si="443"/>
        <v>1231.922167176223</v>
      </c>
    </row>
    <row r="459" spans="2:16" x14ac:dyDescent="0.25">
      <c r="B459" s="83"/>
      <c r="C459" s="77" t="s">
        <v>5</v>
      </c>
      <c r="D459" s="87">
        <f>+D455/D457*30</f>
        <v>0</v>
      </c>
      <c r="E459" s="87">
        <f t="shared" ref="E459:O459" si="461">+E455/E457*30</f>
        <v>600.96486272043467</v>
      </c>
      <c r="F459" s="87">
        <f t="shared" si="461"/>
        <v>322.97676266173261</v>
      </c>
      <c r="G459" s="87">
        <f t="shared" si="461"/>
        <v>0</v>
      </c>
      <c r="H459" s="87">
        <f t="shared" si="461"/>
        <v>0</v>
      </c>
      <c r="I459" s="87">
        <f t="shared" si="461"/>
        <v>0</v>
      </c>
      <c r="J459" s="87">
        <f t="shared" si="461"/>
        <v>0</v>
      </c>
      <c r="K459" s="87">
        <f t="shared" si="461"/>
        <v>0</v>
      </c>
      <c r="L459" s="87">
        <f t="shared" si="461"/>
        <v>0</v>
      </c>
      <c r="M459" s="87">
        <f t="shared" si="461"/>
        <v>0</v>
      </c>
      <c r="N459" s="87">
        <f t="shared" si="461"/>
        <v>0</v>
      </c>
      <c r="O459" s="88">
        <f t="shared" si="461"/>
        <v>0</v>
      </c>
      <c r="P459" s="88">
        <f t="shared" si="443"/>
        <v>923.94162538216733</v>
      </c>
    </row>
    <row r="460" spans="2:16" ht="15.75" thickBot="1" x14ac:dyDescent="0.3">
      <c r="B460" s="83"/>
      <c r="C460" s="96" t="s">
        <v>40</v>
      </c>
      <c r="D460" s="90">
        <f>+D456/D457*30</f>
        <v>0</v>
      </c>
      <c r="E460" s="90">
        <f t="shared" ref="E460:O460" si="462">+E456/E457*30</f>
        <v>200.3216209068116</v>
      </c>
      <c r="F460" s="90">
        <f t="shared" si="462"/>
        <v>107.65892088724415</v>
      </c>
      <c r="G460" s="90">
        <f t="shared" si="462"/>
        <v>0</v>
      </c>
      <c r="H460" s="90">
        <f t="shared" si="462"/>
        <v>0</v>
      </c>
      <c r="I460" s="90">
        <f t="shared" si="462"/>
        <v>0</v>
      </c>
      <c r="J460" s="90">
        <f t="shared" si="462"/>
        <v>0</v>
      </c>
      <c r="K460" s="90">
        <f t="shared" si="462"/>
        <v>0</v>
      </c>
      <c r="L460" s="90">
        <f t="shared" si="462"/>
        <v>0</v>
      </c>
      <c r="M460" s="90">
        <f t="shared" si="462"/>
        <v>0</v>
      </c>
      <c r="N460" s="90">
        <f t="shared" si="462"/>
        <v>0</v>
      </c>
      <c r="O460" s="91">
        <f t="shared" si="462"/>
        <v>0</v>
      </c>
      <c r="P460" s="91">
        <f t="shared" si="443"/>
        <v>307.98054179405574</v>
      </c>
    </row>
    <row r="461" spans="2:16" ht="15.75" thickBot="1" x14ac:dyDescent="0.3">
      <c r="B461" s="104"/>
      <c r="C461" s="105" t="s">
        <v>8</v>
      </c>
      <c r="D461" s="106">
        <f>+SUMIF(Conversion!$B$4:$B$28,'Measured TV'!D428,Conversion!C$4:C$28)</f>
        <v>1.3006249502812652</v>
      </c>
      <c r="E461" s="106">
        <f>+SUMIF(Conversion!$B$4:$B$28,'Measured TV'!E428,Conversion!D$4:D$28)</f>
        <v>1.2687023066463738</v>
      </c>
      <c r="F461" s="106">
        <f>+SUMIF(Conversion!$B$4:$B$28,'Measured TV'!F428,Conversion!E$4:E$28)</f>
        <v>1.2687023066463738</v>
      </c>
      <c r="G461" s="106">
        <f>+SUMIF(Conversion!$B$4:$B$28,'Measured TV'!G428,Conversion!F$4:F$28)</f>
        <v>1.315051771060606</v>
      </c>
      <c r="H461" s="106">
        <f>+SUMIF(Conversion!$B$4:$B$28,'Measured TV'!H428,Conversion!G$4:G$28)</f>
        <v>1.315051771060606</v>
      </c>
      <c r="I461" s="106">
        <f>+SUMIF(Conversion!$B$4:$B$28,'Measured TV'!I428,Conversion!H$4:H$28)</f>
        <v>1.315051771060606</v>
      </c>
      <c r="J461" s="106">
        <f>+SUMIF(Conversion!$B$4:$B$28,'Measured TV'!J428,Conversion!I$4:I$28)</f>
        <v>1.2702309300380195</v>
      </c>
      <c r="K461" s="106">
        <f>+SUMIF(Conversion!$B$4:$B$28,'Measured TV'!K428,Conversion!J$4:J$28)</f>
        <v>1.2702309300380195</v>
      </c>
      <c r="L461" s="106">
        <f>+SUMIF(Conversion!$B$4:$B$28,'Measured TV'!L428,Conversion!K$4:K$28)</f>
        <v>1.346997688434862</v>
      </c>
      <c r="M461" s="106">
        <f>+SUMIF(Conversion!$B$4:$B$28,'Measured TV'!M428,Conversion!L$4:L$28)</f>
        <v>1.3006249502812652</v>
      </c>
      <c r="N461" s="106">
        <f>+SUMIF(Conversion!$B$4:$B$28,'Measured TV'!N428,Conversion!M$4:M$28)</f>
        <v>1.3006249502812652</v>
      </c>
      <c r="O461" s="107">
        <f>+SUMIF(Conversion!$B$4:$B$28,'Measured TV'!O428,Conversion!N$4:N$28)</f>
        <v>1.3006249502812652</v>
      </c>
      <c r="P461" s="107"/>
    </row>
    <row r="462" spans="2:16" ht="15.75" thickBot="1" x14ac:dyDescent="0.3">
      <c r="C462" s="74">
        <v>0</v>
      </c>
      <c r="D462" s="39">
        <v>1</v>
      </c>
      <c r="E462" s="39">
        <v>2</v>
      </c>
      <c r="F462" s="39">
        <v>3</v>
      </c>
      <c r="G462" s="39">
        <v>4</v>
      </c>
      <c r="H462" s="39">
        <v>5</v>
      </c>
      <c r="I462" s="39">
        <v>6</v>
      </c>
      <c r="J462" s="39">
        <v>7</v>
      </c>
      <c r="K462" s="39">
        <v>8</v>
      </c>
      <c r="L462" s="39">
        <v>9</v>
      </c>
      <c r="M462" s="39">
        <v>10</v>
      </c>
      <c r="N462" s="39">
        <v>11</v>
      </c>
      <c r="O462" s="39">
        <v>12</v>
      </c>
    </row>
    <row r="463" spans="2:16" ht="15.75" thickBot="1" x14ac:dyDescent="0.3">
      <c r="B463" s="108" t="e">
        <f>+'Mecra Kırılımı'!#REF!</f>
        <v>#REF!</v>
      </c>
      <c r="C463" s="82" t="s">
        <v>33</v>
      </c>
      <c r="D463" s="69" t="s">
        <v>23</v>
      </c>
      <c r="E463" s="69" t="s">
        <v>23</v>
      </c>
      <c r="F463" s="69" t="s">
        <v>23</v>
      </c>
      <c r="G463" s="69" t="s">
        <v>23</v>
      </c>
      <c r="H463" s="69" t="s">
        <v>23</v>
      </c>
      <c r="I463" s="69" t="s">
        <v>23</v>
      </c>
      <c r="J463" s="69" t="s">
        <v>23</v>
      </c>
      <c r="K463" s="69" t="s">
        <v>23</v>
      </c>
      <c r="L463" s="69" t="s">
        <v>23</v>
      </c>
      <c r="M463" s="69" t="s">
        <v>23</v>
      </c>
      <c r="N463" s="69" t="s">
        <v>23</v>
      </c>
      <c r="O463" s="69" t="s">
        <v>23</v>
      </c>
    </row>
    <row r="464" spans="2:16" x14ac:dyDescent="0.25">
      <c r="B464" s="109"/>
      <c r="C464" s="189">
        <v>1</v>
      </c>
      <c r="D464" s="187"/>
      <c r="E464" s="187"/>
      <c r="F464" s="187"/>
      <c r="G464" s="187"/>
      <c r="H464" s="187"/>
      <c r="I464" s="187"/>
      <c r="J464" s="187"/>
      <c r="K464" s="187"/>
      <c r="L464" s="187"/>
      <c r="M464" s="187"/>
      <c r="N464" s="187"/>
      <c r="O464" s="187"/>
    </row>
    <row r="465" spans="2:16" x14ac:dyDescent="0.25">
      <c r="B465" s="109"/>
      <c r="C465" s="189">
        <v>2</v>
      </c>
      <c r="D465" s="187"/>
      <c r="E465" s="187"/>
      <c r="F465" s="187"/>
      <c r="G465" s="187"/>
      <c r="H465" s="187"/>
      <c r="I465" s="187"/>
      <c r="J465" s="187"/>
      <c r="K465" s="187"/>
      <c r="L465" s="187"/>
      <c r="M465" s="187"/>
      <c r="N465" s="187"/>
      <c r="O465" s="187"/>
    </row>
    <row r="466" spans="2:16" x14ac:dyDescent="0.25">
      <c r="B466" s="109"/>
      <c r="C466" s="189">
        <v>3</v>
      </c>
      <c r="D466" s="187"/>
      <c r="E466" s="187"/>
      <c r="F466" s="187"/>
      <c r="G466" s="187"/>
      <c r="H466" s="187"/>
      <c r="I466" s="187"/>
      <c r="J466" s="187"/>
      <c r="K466" s="187"/>
      <c r="L466" s="187"/>
      <c r="M466" s="187"/>
      <c r="N466" s="187"/>
      <c r="O466" s="187"/>
    </row>
    <row r="467" spans="2:16" x14ac:dyDescent="0.25">
      <c r="B467" s="109"/>
      <c r="C467" s="189">
        <v>4</v>
      </c>
      <c r="D467" s="187"/>
      <c r="E467" s="187"/>
      <c r="F467" s="187"/>
      <c r="G467" s="187"/>
      <c r="H467" s="187"/>
      <c r="I467" s="187"/>
      <c r="J467" s="187"/>
      <c r="K467" s="187"/>
      <c r="L467" s="187"/>
      <c r="M467" s="187"/>
      <c r="N467" s="187"/>
      <c r="O467" s="187"/>
    </row>
    <row r="468" spans="2:16" x14ac:dyDescent="0.25">
      <c r="B468" s="109"/>
      <c r="C468" s="189">
        <v>5</v>
      </c>
      <c r="D468" s="187"/>
      <c r="E468" s="187"/>
      <c r="F468" s="187"/>
      <c r="G468" s="187"/>
      <c r="H468" s="187"/>
      <c r="I468" s="187"/>
      <c r="J468" s="187"/>
      <c r="K468" s="187"/>
      <c r="L468" s="187"/>
      <c r="M468" s="187"/>
      <c r="N468" s="187"/>
      <c r="O468" s="187"/>
    </row>
    <row r="469" spans="2:16" x14ac:dyDescent="0.25">
      <c r="B469" s="109"/>
      <c r="C469" s="189">
        <v>6</v>
      </c>
      <c r="D469" s="187"/>
      <c r="E469" s="187"/>
      <c r="F469" s="187"/>
      <c r="G469" s="187"/>
      <c r="H469" s="187"/>
      <c r="I469" s="187"/>
      <c r="J469" s="187"/>
      <c r="K469" s="187"/>
      <c r="L469" s="187"/>
      <c r="M469" s="187"/>
      <c r="N469" s="187"/>
      <c r="O469" s="187"/>
    </row>
    <row r="470" spans="2:16" x14ac:dyDescent="0.25">
      <c r="B470" s="109"/>
      <c r="C470" s="189">
        <v>7</v>
      </c>
      <c r="D470" s="187"/>
      <c r="E470" s="187"/>
      <c r="F470" s="187"/>
      <c r="G470" s="187"/>
      <c r="H470" s="187"/>
      <c r="I470" s="187"/>
      <c r="J470" s="187"/>
      <c r="K470" s="187"/>
      <c r="L470" s="187"/>
      <c r="M470" s="187"/>
      <c r="N470" s="187"/>
      <c r="O470" s="187"/>
    </row>
    <row r="471" spans="2:16" x14ac:dyDescent="0.25">
      <c r="B471" s="109"/>
      <c r="C471" s="189">
        <v>8</v>
      </c>
      <c r="D471" s="187"/>
      <c r="E471" s="187"/>
      <c r="F471" s="187"/>
      <c r="G471" s="187"/>
      <c r="H471" s="187"/>
      <c r="I471" s="187"/>
      <c r="J471" s="187"/>
      <c r="K471" s="187"/>
      <c r="L471" s="187"/>
      <c r="M471" s="187"/>
      <c r="N471" s="187"/>
      <c r="O471" s="187"/>
    </row>
    <row r="472" spans="2:16" x14ac:dyDescent="0.25">
      <c r="B472" s="109"/>
      <c r="C472" s="189">
        <v>9</v>
      </c>
      <c r="D472" s="187"/>
      <c r="E472" s="187"/>
      <c r="F472" s="187"/>
      <c r="G472" s="187"/>
      <c r="H472" s="187"/>
      <c r="I472" s="187"/>
      <c r="J472" s="187"/>
      <c r="K472" s="187"/>
      <c r="L472" s="187"/>
      <c r="M472" s="187"/>
      <c r="N472" s="187"/>
      <c r="O472" s="187"/>
    </row>
    <row r="473" spans="2:16" x14ac:dyDescent="0.25">
      <c r="B473" s="109"/>
      <c r="C473" s="189">
        <v>10</v>
      </c>
      <c r="D473" s="187"/>
      <c r="E473" s="187"/>
      <c r="F473" s="187"/>
      <c r="G473" s="187"/>
      <c r="H473" s="187"/>
      <c r="I473" s="187"/>
      <c r="J473" s="187"/>
      <c r="K473" s="187"/>
      <c r="L473" s="187"/>
      <c r="M473" s="187"/>
      <c r="N473" s="187"/>
      <c r="O473" s="187"/>
    </row>
    <row r="474" spans="2:16" x14ac:dyDescent="0.25">
      <c r="B474" s="109"/>
      <c r="C474" s="189">
        <v>11</v>
      </c>
      <c r="D474" s="187"/>
      <c r="E474" s="187"/>
      <c r="F474" s="187"/>
      <c r="G474" s="187"/>
      <c r="H474" s="187"/>
      <c r="I474" s="187"/>
      <c r="J474" s="187"/>
      <c r="K474" s="187"/>
      <c r="L474" s="187"/>
      <c r="M474" s="187"/>
      <c r="N474" s="187"/>
      <c r="O474" s="187"/>
    </row>
    <row r="475" spans="2:16" x14ac:dyDescent="0.25">
      <c r="B475" s="109"/>
      <c r="C475" s="189">
        <v>12</v>
      </c>
      <c r="D475" s="187"/>
      <c r="E475" s="187"/>
      <c r="F475" s="187"/>
      <c r="G475" s="187"/>
      <c r="H475" s="187"/>
      <c r="I475" s="187"/>
      <c r="J475" s="187"/>
      <c r="K475" s="187"/>
      <c r="L475" s="187"/>
      <c r="M475" s="187"/>
      <c r="N475" s="187"/>
      <c r="O475" s="187"/>
    </row>
    <row r="476" spans="2:16" x14ac:dyDescent="0.25">
      <c r="B476" s="109"/>
      <c r="C476" s="189">
        <v>13</v>
      </c>
      <c r="D476" s="187"/>
      <c r="E476" s="187"/>
      <c r="F476" s="187"/>
      <c r="G476" s="187"/>
      <c r="H476" s="187"/>
      <c r="I476" s="187"/>
      <c r="J476" s="187"/>
      <c r="K476" s="187"/>
      <c r="L476" s="187"/>
      <c r="M476" s="187"/>
      <c r="N476" s="187"/>
      <c r="O476" s="187"/>
    </row>
    <row r="477" spans="2:16" ht="15.75" thickBot="1" x14ac:dyDescent="0.3">
      <c r="B477" s="109"/>
      <c r="C477" s="189">
        <v>14</v>
      </c>
      <c r="D477" s="187"/>
      <c r="E477" s="187"/>
      <c r="F477" s="187"/>
      <c r="G477" s="187"/>
      <c r="H477" s="187"/>
      <c r="I477" s="187"/>
      <c r="J477" s="187"/>
      <c r="K477" s="187"/>
      <c r="L477" s="187"/>
      <c r="M477" s="187"/>
      <c r="N477" s="187"/>
      <c r="O477" s="187"/>
    </row>
    <row r="478" spans="2:16" x14ac:dyDescent="0.25">
      <c r="B478" s="109"/>
      <c r="C478" s="84" t="s">
        <v>0</v>
      </c>
      <c r="D478" s="70">
        <v>0</v>
      </c>
      <c r="E478" s="70">
        <v>0</v>
      </c>
      <c r="F478" s="70">
        <v>0</v>
      </c>
      <c r="G478" s="70">
        <v>0</v>
      </c>
      <c r="H478" s="70">
        <v>0</v>
      </c>
      <c r="I478" s="70">
        <v>0</v>
      </c>
      <c r="J478" s="70">
        <v>0</v>
      </c>
      <c r="K478" s="70">
        <v>180158.45916349586</v>
      </c>
      <c r="L478" s="70">
        <v>117487.05478724751</v>
      </c>
      <c r="M478" s="70">
        <v>58162.931369689344</v>
      </c>
      <c r="N478" s="70">
        <v>0</v>
      </c>
      <c r="O478" s="71">
        <v>0</v>
      </c>
      <c r="P478" s="85">
        <f>SUM(D478:O478)</f>
        <v>355808.44532043271</v>
      </c>
    </row>
    <row r="479" spans="2:16" x14ac:dyDescent="0.25">
      <c r="B479" s="109"/>
      <c r="C479" s="86" t="s">
        <v>1</v>
      </c>
      <c r="D479" s="87">
        <f>+D487*D$3*30</f>
        <v>0</v>
      </c>
      <c r="E479" s="87">
        <f t="shared" ref="E479:O479" si="463">+E487*E$3*30</f>
        <v>0</v>
      </c>
      <c r="F479" s="87">
        <f t="shared" si="463"/>
        <v>0</v>
      </c>
      <c r="G479" s="87">
        <f t="shared" si="463"/>
        <v>0</v>
      </c>
      <c r="H479" s="87">
        <f t="shared" si="463"/>
        <v>0</v>
      </c>
      <c r="I479" s="87">
        <f t="shared" si="463"/>
        <v>0</v>
      </c>
      <c r="J479" s="87">
        <f t="shared" si="463"/>
        <v>0</v>
      </c>
      <c r="K479" s="87">
        <f t="shared" si="463"/>
        <v>120305.11828176481</v>
      </c>
      <c r="L479" s="87">
        <f t="shared" si="463"/>
        <v>78351.030049552413</v>
      </c>
      <c r="M479" s="87">
        <f t="shared" si="463"/>
        <v>37968.925261628465</v>
      </c>
      <c r="N479" s="87">
        <f t="shared" si="463"/>
        <v>0</v>
      </c>
      <c r="O479" s="88">
        <f t="shared" si="463"/>
        <v>0</v>
      </c>
      <c r="P479" s="88">
        <f>SUM(D479:O479)</f>
        <v>236625.0735929457</v>
      </c>
    </row>
    <row r="480" spans="2:16" ht="15.75" thickBot="1" x14ac:dyDescent="0.3">
      <c r="B480" s="109"/>
      <c r="C480" s="89" t="s">
        <v>35</v>
      </c>
      <c r="D480" s="90">
        <f>+D488*D$4*30</f>
        <v>0</v>
      </c>
      <c r="E480" s="90">
        <f t="shared" ref="E480:O480" si="464">+E488*E$4*30</f>
        <v>0</v>
      </c>
      <c r="F480" s="90">
        <f t="shared" si="464"/>
        <v>0</v>
      </c>
      <c r="G480" s="90">
        <f t="shared" si="464"/>
        <v>0</v>
      </c>
      <c r="H480" s="90">
        <f t="shared" si="464"/>
        <v>0</v>
      </c>
      <c r="I480" s="90">
        <f t="shared" si="464"/>
        <v>0</v>
      </c>
      <c r="J480" s="90">
        <f t="shared" si="464"/>
        <v>0</v>
      </c>
      <c r="K480" s="90">
        <f t="shared" si="464"/>
        <v>59853.340881731048</v>
      </c>
      <c r="L480" s="90">
        <f t="shared" si="464"/>
        <v>39136.024737695108</v>
      </c>
      <c r="M480" s="90">
        <f t="shared" si="464"/>
        <v>20194.006108060883</v>
      </c>
      <c r="N480" s="90">
        <f t="shared" si="464"/>
        <v>0</v>
      </c>
      <c r="O480" s="91">
        <f t="shared" si="464"/>
        <v>0</v>
      </c>
      <c r="P480" s="91">
        <f>SUM(D480:O480)</f>
        <v>119183.37172748704</v>
      </c>
    </row>
    <row r="481" spans="2:16" ht="15.75" thickBot="1" x14ac:dyDescent="0.3">
      <c r="B481" s="109"/>
      <c r="C481" s="78" t="s">
        <v>36</v>
      </c>
      <c r="D481" s="79">
        <f t="shared" ref="D481:O481" si="465">+D$5</f>
        <v>0.25</v>
      </c>
      <c r="E481" s="79">
        <f t="shared" si="465"/>
        <v>0.25</v>
      </c>
      <c r="F481" s="79">
        <f t="shared" si="465"/>
        <v>0.25</v>
      </c>
      <c r="G481" s="79">
        <f t="shared" si="465"/>
        <v>0.25</v>
      </c>
      <c r="H481" s="79">
        <f t="shared" si="465"/>
        <v>0.25</v>
      </c>
      <c r="I481" s="79">
        <f t="shared" si="465"/>
        <v>0.25</v>
      </c>
      <c r="J481" s="79">
        <f t="shared" si="465"/>
        <v>0.25</v>
      </c>
      <c r="K481" s="79">
        <f t="shared" si="465"/>
        <v>0.25</v>
      </c>
      <c r="L481" s="79">
        <f t="shared" si="465"/>
        <v>0.25</v>
      </c>
      <c r="M481" s="79">
        <f t="shared" si="465"/>
        <v>0.25</v>
      </c>
      <c r="N481" s="79">
        <f t="shared" si="465"/>
        <v>0.25</v>
      </c>
      <c r="O481" s="80">
        <f t="shared" si="465"/>
        <v>0.25</v>
      </c>
      <c r="P481" s="80"/>
    </row>
    <row r="482" spans="2:16" ht="15.75" thickBot="1" x14ac:dyDescent="0.3">
      <c r="B482" s="109"/>
      <c r="C482" s="76" t="s">
        <v>14</v>
      </c>
      <c r="D482" s="92">
        <f>+D$3*(1-D481)+D$4*D481</f>
        <v>18.697752065418879</v>
      </c>
      <c r="E482" s="92">
        <f t="shared" ref="E482" si="466">+E$3*(1-E481)+E$4*E481</f>
        <v>19.632639668689826</v>
      </c>
      <c r="F482" s="92">
        <f t="shared" ref="F482" si="467">+F$3*(1-F481)+F$4*F481</f>
        <v>20.614271652124316</v>
      </c>
      <c r="G482" s="92">
        <f t="shared" ref="G482" si="468">+G$3*(1-G481)+G$4*G481</f>
        <v>24.717944963434228</v>
      </c>
      <c r="H482" s="92">
        <f t="shared" ref="H482" si="469">+H$3*(1-H481)+H$4*H481</f>
        <v>26.05691364631199</v>
      </c>
      <c r="I482" s="92">
        <f t="shared" ref="I482" si="470">+I$3*(1-I481)+I$4*I481</f>
        <v>25.606843768296592</v>
      </c>
      <c r="J482" s="92">
        <f t="shared" ref="J482" si="471">+J$3*(1-J481)+J$4*J481</f>
        <v>18.232856760391158</v>
      </c>
      <c r="K482" s="92">
        <f t="shared" ref="K482" si="472">+K$3*(1-K481)+K$4*K481</f>
        <v>23.963884263425388</v>
      </c>
      <c r="L482" s="92">
        <f t="shared" ref="L482" si="473">+L$3*(1-L481)+L$4*L481</f>
        <v>26.305348227975429</v>
      </c>
      <c r="M482" s="92">
        <f t="shared" ref="M482" si="474">+M$3*(1-M481)+M$4*M481</f>
        <v>24.57657900542252</v>
      </c>
      <c r="N482" s="92">
        <f t="shared" ref="N482" si="475">+N$3*(1-N481)+N$4*N481</f>
        <v>22.737299112616817</v>
      </c>
      <c r="O482" s="92">
        <f t="shared" ref="O482" si="476">+O$3*(1-O481)+O$4*O481</f>
        <v>20.719497469529724</v>
      </c>
      <c r="P482" s="93"/>
    </row>
    <row r="483" spans="2:16" x14ac:dyDescent="0.25">
      <c r="B483" s="109"/>
      <c r="C483" s="76" t="s">
        <v>16</v>
      </c>
      <c r="D483" s="92">
        <f t="shared" ref="D483:O483" si="477">+D481*D485+(1-D481)*D484</f>
        <v>24.532430378134812</v>
      </c>
      <c r="E483" s="92">
        <f t="shared" si="477"/>
        <v>25.696322534741874</v>
      </c>
      <c r="F483" s="92">
        <f t="shared" si="477"/>
        <v>26.981138661478973</v>
      </c>
      <c r="G483" s="92">
        <f t="shared" si="477"/>
        <v>33.227369256713452</v>
      </c>
      <c r="H483" s="92">
        <f t="shared" si="477"/>
        <v>35.0272926287806</v>
      </c>
      <c r="I483" s="92">
        <f t="shared" si="477"/>
        <v>34.422281247362591</v>
      </c>
      <c r="J483" s="92">
        <f t="shared" si="477"/>
        <v>23.576073272201604</v>
      </c>
      <c r="K483" s="92">
        <f t="shared" si="477"/>
        <v>30.986602851420372</v>
      </c>
      <c r="L483" s="92">
        <f t="shared" si="477"/>
        <v>34.580378970601345</v>
      </c>
      <c r="M483" s="92">
        <f t="shared" si="477"/>
        <v>32.24575934442688</v>
      </c>
      <c r="N483" s="92">
        <f t="shared" si="477"/>
        <v>29.832527756036555</v>
      </c>
      <c r="O483" s="93">
        <f t="shared" si="477"/>
        <v>27.185066277633901</v>
      </c>
      <c r="P483" s="93"/>
    </row>
    <row r="484" spans="2:16" x14ac:dyDescent="0.25">
      <c r="B484" s="109"/>
      <c r="C484" s="77" t="s">
        <v>15</v>
      </c>
      <c r="D484" s="94">
        <f>+D$3*D496</f>
        <v>22.432099932835666</v>
      </c>
      <c r="E484" s="94">
        <f t="shared" ref="E484:O484" si="478">+E$3*E496</f>
        <v>23.496346106803131</v>
      </c>
      <c r="F484" s="94">
        <f t="shared" si="478"/>
        <v>24.671163412143294</v>
      </c>
      <c r="G484" s="94">
        <f t="shared" si="478"/>
        <v>29.160961340412552</v>
      </c>
      <c r="H484" s="94">
        <f t="shared" si="478"/>
        <v>31.305091126186547</v>
      </c>
      <c r="I484" s="94">
        <f t="shared" si="478"/>
        <v>30.814860760195362</v>
      </c>
      <c r="J484" s="94">
        <f t="shared" si="478"/>
        <v>21.012911878199574</v>
      </c>
      <c r="K484" s="94">
        <f t="shared" si="478"/>
        <v>27.589393163471613</v>
      </c>
      <c r="L484" s="94">
        <f t="shared" si="478"/>
        <v>30.748446476443469</v>
      </c>
      <c r="M484" s="94">
        <f t="shared" si="478"/>
        <v>28.066829914308499</v>
      </c>
      <c r="N484" s="94">
        <f t="shared" si="478"/>
        <v>26.059945629447725</v>
      </c>
      <c r="O484" s="95">
        <f t="shared" si="478"/>
        <v>23.207140984757039</v>
      </c>
      <c r="P484" s="95"/>
    </row>
    <row r="485" spans="2:16" ht="15.75" thickBot="1" x14ac:dyDescent="0.3">
      <c r="B485" s="109"/>
      <c r="C485" s="96" t="s">
        <v>37</v>
      </c>
      <c r="D485" s="97">
        <f>+D$4*D496</f>
        <v>30.833421714032262</v>
      </c>
      <c r="E485" s="97">
        <f t="shared" ref="E485:O485" si="479">+E$4*E496</f>
        <v>32.296251818558112</v>
      </c>
      <c r="F485" s="97">
        <f t="shared" si="479"/>
        <v>33.911064409486016</v>
      </c>
      <c r="G485" s="97">
        <f t="shared" si="479"/>
        <v>45.426593005616155</v>
      </c>
      <c r="H485" s="97">
        <f t="shared" si="479"/>
        <v>46.193897136562754</v>
      </c>
      <c r="I485" s="97">
        <f t="shared" si="479"/>
        <v>45.244542708864287</v>
      </c>
      <c r="J485" s="97">
        <f t="shared" si="479"/>
        <v>31.265557454207695</v>
      </c>
      <c r="K485" s="97">
        <f t="shared" si="479"/>
        <v>41.178231915266657</v>
      </c>
      <c r="L485" s="97">
        <f t="shared" si="479"/>
        <v>46.076176453074972</v>
      </c>
      <c r="M485" s="97">
        <f t="shared" si="479"/>
        <v>44.782547634782013</v>
      </c>
      <c r="N485" s="97">
        <f t="shared" si="479"/>
        <v>41.150274135803052</v>
      </c>
      <c r="O485" s="98">
        <f t="shared" si="479"/>
        <v>39.118842156264492</v>
      </c>
      <c r="P485" s="98"/>
    </row>
    <row r="486" spans="2:16" x14ac:dyDescent="0.25">
      <c r="B486" s="109"/>
      <c r="C486" s="99" t="s">
        <v>9</v>
      </c>
      <c r="D486" s="100">
        <f t="shared" ref="D486:O486" si="480">+D478/D482/30</f>
        <v>0</v>
      </c>
      <c r="E486" s="100">
        <f t="shared" si="480"/>
        <v>0</v>
      </c>
      <c r="F486" s="100">
        <f t="shared" si="480"/>
        <v>0</v>
      </c>
      <c r="G486" s="100">
        <f t="shared" si="480"/>
        <v>0</v>
      </c>
      <c r="H486" s="100">
        <f t="shared" si="480"/>
        <v>0</v>
      </c>
      <c r="I486" s="100">
        <f t="shared" si="480"/>
        <v>0</v>
      </c>
      <c r="J486" s="100">
        <f t="shared" si="480"/>
        <v>0</v>
      </c>
      <c r="K486" s="100">
        <f t="shared" si="480"/>
        <v>250.59718642031766</v>
      </c>
      <c r="L486" s="100">
        <f t="shared" si="480"/>
        <v>148.87600519996337</v>
      </c>
      <c r="M486" s="100">
        <f t="shared" si="480"/>
        <v>78.886665982351744</v>
      </c>
      <c r="N486" s="100">
        <f t="shared" si="480"/>
        <v>0</v>
      </c>
      <c r="O486" s="101">
        <f t="shared" si="480"/>
        <v>0</v>
      </c>
      <c r="P486" s="101">
        <f t="shared" ref="P486:P495" si="481">SUM(D486:O486)</f>
        <v>478.35985760263276</v>
      </c>
    </row>
    <row r="487" spans="2:16" x14ac:dyDescent="0.25">
      <c r="B487" s="109"/>
      <c r="C487" s="77" t="s">
        <v>10</v>
      </c>
      <c r="D487" s="87">
        <f t="shared" ref="D487:O487" si="482">+D486*(1-D481)</f>
        <v>0</v>
      </c>
      <c r="E487" s="87">
        <f t="shared" si="482"/>
        <v>0</v>
      </c>
      <c r="F487" s="87">
        <f t="shared" si="482"/>
        <v>0</v>
      </c>
      <c r="G487" s="87">
        <f t="shared" si="482"/>
        <v>0</v>
      </c>
      <c r="H487" s="87">
        <f t="shared" si="482"/>
        <v>0</v>
      </c>
      <c r="I487" s="87">
        <f t="shared" si="482"/>
        <v>0</v>
      </c>
      <c r="J487" s="87">
        <f t="shared" si="482"/>
        <v>0</v>
      </c>
      <c r="K487" s="87">
        <f t="shared" si="482"/>
        <v>187.94788981523823</v>
      </c>
      <c r="L487" s="87">
        <f t="shared" si="482"/>
        <v>111.65700389997252</v>
      </c>
      <c r="M487" s="87">
        <f t="shared" si="482"/>
        <v>59.164999486763804</v>
      </c>
      <c r="N487" s="87">
        <f t="shared" si="482"/>
        <v>0</v>
      </c>
      <c r="O487" s="88">
        <f t="shared" si="482"/>
        <v>0</v>
      </c>
      <c r="P487" s="88">
        <f t="shared" si="481"/>
        <v>358.76989320197458</v>
      </c>
    </row>
    <row r="488" spans="2:16" ht="15.75" thickBot="1" x14ac:dyDescent="0.3">
      <c r="B488" s="109"/>
      <c r="C488" s="96" t="s">
        <v>38</v>
      </c>
      <c r="D488" s="90">
        <f>+D486-D487</f>
        <v>0</v>
      </c>
      <c r="E488" s="90">
        <f t="shared" ref="E488:G488" si="483">+E486-E487</f>
        <v>0</v>
      </c>
      <c r="F488" s="90">
        <f t="shared" si="483"/>
        <v>0</v>
      </c>
      <c r="G488" s="90">
        <f t="shared" si="483"/>
        <v>0</v>
      </c>
      <c r="H488" s="90">
        <f>+H486-H487</f>
        <v>0</v>
      </c>
      <c r="I488" s="90">
        <f t="shared" ref="I488:O488" si="484">+I486-I487</f>
        <v>0</v>
      </c>
      <c r="J488" s="90">
        <f t="shared" si="484"/>
        <v>0</v>
      </c>
      <c r="K488" s="90">
        <f t="shared" si="484"/>
        <v>62.649296605079428</v>
      </c>
      <c r="L488" s="90">
        <f t="shared" si="484"/>
        <v>37.21900129999085</v>
      </c>
      <c r="M488" s="90">
        <f t="shared" si="484"/>
        <v>19.721666495587939</v>
      </c>
      <c r="N488" s="90">
        <f t="shared" si="484"/>
        <v>0</v>
      </c>
      <c r="O488" s="91">
        <f t="shared" si="484"/>
        <v>0</v>
      </c>
      <c r="P488" s="91">
        <f t="shared" si="481"/>
        <v>119.58996440065822</v>
      </c>
    </row>
    <row r="489" spans="2:16" x14ac:dyDescent="0.25">
      <c r="B489" s="109"/>
      <c r="C489" s="99" t="s">
        <v>11</v>
      </c>
      <c r="D489" s="100">
        <f t="shared" ref="D489:O489" si="485">+D478/D483/30</f>
        <v>0</v>
      </c>
      <c r="E489" s="100">
        <f t="shared" si="485"/>
        <v>0</v>
      </c>
      <c r="F489" s="100">
        <f t="shared" si="485"/>
        <v>0</v>
      </c>
      <c r="G489" s="100">
        <f t="shared" si="485"/>
        <v>0</v>
      </c>
      <c r="H489" s="100">
        <f t="shared" si="485"/>
        <v>0</v>
      </c>
      <c r="I489" s="100">
        <f t="shared" si="485"/>
        <v>0</v>
      </c>
      <c r="J489" s="100">
        <f t="shared" si="485"/>
        <v>0</v>
      </c>
      <c r="K489" s="100">
        <f t="shared" si="485"/>
        <v>193.80252817359931</v>
      </c>
      <c r="L489" s="100">
        <f t="shared" si="485"/>
        <v>113.25020940066391</v>
      </c>
      <c r="M489" s="100">
        <f t="shared" si="485"/>
        <v>60.124630909792067</v>
      </c>
      <c r="N489" s="100">
        <f t="shared" si="485"/>
        <v>0</v>
      </c>
      <c r="O489" s="101">
        <f t="shared" si="485"/>
        <v>0</v>
      </c>
      <c r="P489" s="101">
        <f t="shared" si="481"/>
        <v>367.17736848405531</v>
      </c>
    </row>
    <row r="490" spans="2:16" x14ac:dyDescent="0.25">
      <c r="B490" s="109"/>
      <c r="C490" s="77" t="s">
        <v>12</v>
      </c>
      <c r="D490" s="87">
        <f t="shared" ref="D490:O490" si="486">+D479/D484/30</f>
        <v>0</v>
      </c>
      <c r="E490" s="87">
        <f t="shared" si="486"/>
        <v>0</v>
      </c>
      <c r="F490" s="87">
        <f t="shared" si="486"/>
        <v>0</v>
      </c>
      <c r="G490" s="87">
        <f t="shared" si="486"/>
        <v>0</v>
      </c>
      <c r="H490" s="87">
        <f t="shared" si="486"/>
        <v>0</v>
      </c>
      <c r="I490" s="87">
        <f t="shared" si="486"/>
        <v>0</v>
      </c>
      <c r="J490" s="87">
        <f t="shared" si="486"/>
        <v>0</v>
      </c>
      <c r="K490" s="87">
        <f t="shared" si="486"/>
        <v>145.35189613019944</v>
      </c>
      <c r="L490" s="87">
        <f t="shared" si="486"/>
        <v>84.937657050497947</v>
      </c>
      <c r="M490" s="87">
        <f t="shared" si="486"/>
        <v>45.093473182344056</v>
      </c>
      <c r="N490" s="87">
        <f t="shared" si="486"/>
        <v>0</v>
      </c>
      <c r="O490" s="88">
        <f t="shared" si="486"/>
        <v>0</v>
      </c>
      <c r="P490" s="88">
        <f t="shared" si="481"/>
        <v>275.38302636304144</v>
      </c>
    </row>
    <row r="491" spans="2:16" ht="15.75" thickBot="1" x14ac:dyDescent="0.3">
      <c r="B491" s="109"/>
      <c r="C491" s="96" t="s">
        <v>39</v>
      </c>
      <c r="D491" s="90">
        <f t="shared" ref="D491:O491" si="487">+D480/D485/30</f>
        <v>0</v>
      </c>
      <c r="E491" s="90">
        <f t="shared" si="487"/>
        <v>0</v>
      </c>
      <c r="F491" s="90">
        <f t="shared" si="487"/>
        <v>0</v>
      </c>
      <c r="G491" s="90">
        <f t="shared" si="487"/>
        <v>0</v>
      </c>
      <c r="H491" s="90">
        <f t="shared" si="487"/>
        <v>0</v>
      </c>
      <c r="I491" s="90">
        <f t="shared" si="487"/>
        <v>0</v>
      </c>
      <c r="J491" s="90">
        <f t="shared" si="487"/>
        <v>0</v>
      </c>
      <c r="K491" s="90">
        <f t="shared" si="487"/>
        <v>48.450632043399835</v>
      </c>
      <c r="L491" s="90">
        <f t="shared" si="487"/>
        <v>28.31255235016598</v>
      </c>
      <c r="M491" s="90">
        <f t="shared" si="487"/>
        <v>15.031157727448022</v>
      </c>
      <c r="N491" s="90">
        <f t="shared" si="487"/>
        <v>0</v>
      </c>
      <c r="O491" s="91">
        <f t="shared" si="487"/>
        <v>0</v>
      </c>
      <c r="P491" s="91">
        <f t="shared" si="481"/>
        <v>91.794342121013827</v>
      </c>
    </row>
    <row r="492" spans="2:16" ht="15.75" thickBot="1" x14ac:dyDescent="0.3">
      <c r="B492" s="109"/>
      <c r="C492" s="102" t="s">
        <v>13</v>
      </c>
      <c r="D492" s="72">
        <v>25</v>
      </c>
      <c r="E492" s="72">
        <v>25</v>
      </c>
      <c r="F492" s="72">
        <v>25</v>
      </c>
      <c r="G492" s="72">
        <v>25</v>
      </c>
      <c r="H492" s="72">
        <v>25</v>
      </c>
      <c r="I492" s="72">
        <v>25</v>
      </c>
      <c r="J492" s="72">
        <v>25</v>
      </c>
      <c r="K492" s="72">
        <v>25</v>
      </c>
      <c r="L492" s="72">
        <v>25</v>
      </c>
      <c r="M492" s="72">
        <v>25</v>
      </c>
      <c r="N492" s="72">
        <v>25</v>
      </c>
      <c r="O492" s="73">
        <v>25</v>
      </c>
      <c r="P492" s="103"/>
    </row>
    <row r="493" spans="2:16" x14ac:dyDescent="0.25">
      <c r="B493" s="109"/>
      <c r="C493" s="99" t="s">
        <v>4</v>
      </c>
      <c r="D493" s="100">
        <f>+D489/D492*30</f>
        <v>0</v>
      </c>
      <c r="E493" s="100">
        <f t="shared" ref="E493" si="488">+E489/E492*30</f>
        <v>0</v>
      </c>
      <c r="F493" s="100">
        <f t="shared" ref="F493" si="489">+F489/F492*30</f>
        <v>0</v>
      </c>
      <c r="G493" s="100">
        <f t="shared" ref="G493" si="490">+G489/G492*30</f>
        <v>0</v>
      </c>
      <c r="H493" s="100">
        <f t="shared" ref="H493" si="491">+H489/H492*30</f>
        <v>0</v>
      </c>
      <c r="I493" s="100">
        <f t="shared" ref="I493" si="492">+I489/I492*30</f>
        <v>0</v>
      </c>
      <c r="J493" s="100">
        <f t="shared" ref="J493" si="493">+J489/J492*30</f>
        <v>0</v>
      </c>
      <c r="K493" s="100">
        <f t="shared" ref="K493" si="494">+K489/K492*30</f>
        <v>232.56303380831918</v>
      </c>
      <c r="L493" s="100">
        <f t="shared" ref="L493" si="495">+L489/L492*30</f>
        <v>135.90025128079668</v>
      </c>
      <c r="M493" s="100">
        <f t="shared" ref="M493" si="496">+M489/M492*30</f>
        <v>72.149557091750481</v>
      </c>
      <c r="N493" s="100">
        <f t="shared" ref="N493" si="497">+N489/N492*30</f>
        <v>0</v>
      </c>
      <c r="O493" s="101">
        <f t="shared" ref="O493" si="498">+O489/O492*30</f>
        <v>0</v>
      </c>
      <c r="P493" s="101">
        <f t="shared" si="481"/>
        <v>440.61284218086632</v>
      </c>
    </row>
    <row r="494" spans="2:16" x14ac:dyDescent="0.25">
      <c r="B494" s="109"/>
      <c r="C494" s="77" t="s">
        <v>5</v>
      </c>
      <c r="D494" s="87">
        <f>+D490/D492*30</f>
        <v>0</v>
      </c>
      <c r="E494" s="87">
        <f t="shared" ref="E494:O494" si="499">+E490/E492*30</f>
        <v>0</v>
      </c>
      <c r="F494" s="87">
        <f t="shared" si="499"/>
        <v>0</v>
      </c>
      <c r="G494" s="87">
        <f t="shared" si="499"/>
        <v>0</v>
      </c>
      <c r="H494" s="87">
        <f t="shared" si="499"/>
        <v>0</v>
      </c>
      <c r="I494" s="87">
        <f t="shared" si="499"/>
        <v>0</v>
      </c>
      <c r="J494" s="87">
        <f t="shared" si="499"/>
        <v>0</v>
      </c>
      <c r="K494" s="87">
        <f t="shared" si="499"/>
        <v>174.42227535623931</v>
      </c>
      <c r="L494" s="87">
        <f t="shared" si="499"/>
        <v>101.92518846059754</v>
      </c>
      <c r="M494" s="87">
        <f t="shared" si="499"/>
        <v>54.112167818812871</v>
      </c>
      <c r="N494" s="87">
        <f t="shared" si="499"/>
        <v>0</v>
      </c>
      <c r="O494" s="88">
        <f t="shared" si="499"/>
        <v>0</v>
      </c>
      <c r="P494" s="88">
        <f t="shared" si="481"/>
        <v>330.45963163564971</v>
      </c>
    </row>
    <row r="495" spans="2:16" ht="15.75" thickBot="1" x14ac:dyDescent="0.3">
      <c r="B495" s="109"/>
      <c r="C495" s="96" t="s">
        <v>40</v>
      </c>
      <c r="D495" s="90">
        <f>+D491/D492*30</f>
        <v>0</v>
      </c>
      <c r="E495" s="90">
        <f t="shared" ref="E495:O495" si="500">+E491/E492*30</f>
        <v>0</v>
      </c>
      <c r="F495" s="90">
        <f t="shared" si="500"/>
        <v>0</v>
      </c>
      <c r="G495" s="90">
        <f t="shared" si="500"/>
        <v>0</v>
      </c>
      <c r="H495" s="90">
        <f t="shared" si="500"/>
        <v>0</v>
      </c>
      <c r="I495" s="90">
        <f t="shared" si="500"/>
        <v>0</v>
      </c>
      <c r="J495" s="90">
        <f t="shared" si="500"/>
        <v>0</v>
      </c>
      <c r="K495" s="90">
        <f t="shared" si="500"/>
        <v>58.140758452079801</v>
      </c>
      <c r="L495" s="90">
        <f t="shared" si="500"/>
        <v>33.975062820199177</v>
      </c>
      <c r="M495" s="90">
        <f t="shared" si="500"/>
        <v>18.037389272937627</v>
      </c>
      <c r="N495" s="90">
        <f t="shared" si="500"/>
        <v>0</v>
      </c>
      <c r="O495" s="91">
        <f t="shared" si="500"/>
        <v>0</v>
      </c>
      <c r="P495" s="91">
        <f t="shared" si="481"/>
        <v>110.15321054521661</v>
      </c>
    </row>
    <row r="496" spans="2:16" ht="15.75" thickBot="1" x14ac:dyDescent="0.3">
      <c r="B496" s="110"/>
      <c r="C496" s="105" t="s">
        <v>8</v>
      </c>
      <c r="D496" s="106">
        <f>+SUMIF(Conversion!$B$4:$B$28,'Measured TV'!D463,Conversion!C$4:C$28)</f>
        <v>1.3120523949778464</v>
      </c>
      <c r="E496" s="106">
        <f>+SUMIF(Conversion!$B$4:$B$28,'Measured TV'!E463,Conversion!D$4:D$28)</f>
        <v>1.3088572381696806</v>
      </c>
      <c r="F496" s="106">
        <f>+SUMIF(Conversion!$B$4:$B$28,'Measured TV'!F463,Conversion!E$4:E$28)</f>
        <v>1.3088572381696806</v>
      </c>
      <c r="G496" s="106">
        <f>+SUMIF(Conversion!$B$4:$B$28,'Measured TV'!G463,Conversion!F$4:F$28)</f>
        <v>1.3442609936168801</v>
      </c>
      <c r="H496" s="106">
        <f>+SUMIF(Conversion!$B$4:$B$28,'Measured TV'!H463,Conversion!G$4:G$28)</f>
        <v>1.3442609936168801</v>
      </c>
      <c r="I496" s="106">
        <f>+SUMIF(Conversion!$B$4:$B$28,'Measured TV'!I463,Conversion!H$4:H$28)</f>
        <v>1.3442609936168801</v>
      </c>
      <c r="J496" s="106">
        <f>+SUMIF(Conversion!$B$4:$B$28,'Measured TV'!J463,Conversion!I$4:I$28)</f>
        <v>1.2930542691158518</v>
      </c>
      <c r="K496" s="106">
        <f>+SUMIF(Conversion!$B$4:$B$28,'Measured TV'!K463,Conversion!J$4:J$28)</f>
        <v>1.2930542691158518</v>
      </c>
      <c r="L496" s="106">
        <f>+SUMIF(Conversion!$B$4:$B$28,'Measured TV'!L463,Conversion!K$4:K$28)</f>
        <v>1.314575981694305</v>
      </c>
      <c r="M496" s="106">
        <f>+SUMIF(Conversion!$B$4:$B$28,'Measured TV'!M463,Conversion!L$4:L$28)</f>
        <v>1.3120523949778464</v>
      </c>
      <c r="N496" s="106">
        <f>+SUMIF(Conversion!$B$4:$B$28,'Measured TV'!N463,Conversion!M$4:M$28)</f>
        <v>1.3120523949778464</v>
      </c>
      <c r="O496" s="107">
        <f>+SUMIF(Conversion!$B$4:$B$28,'Measured TV'!O463,Conversion!N$4:N$28)</f>
        <v>1.3120523949778464</v>
      </c>
      <c r="P496" s="107"/>
    </row>
    <row r="497" spans="2:15" ht="15.75" thickBot="1" x14ac:dyDescent="0.3">
      <c r="C497" s="74">
        <v>0</v>
      </c>
      <c r="D497" s="39">
        <v>1</v>
      </c>
      <c r="E497" s="39">
        <v>2</v>
      </c>
      <c r="F497" s="39">
        <v>3</v>
      </c>
      <c r="G497" s="39">
        <v>4</v>
      </c>
      <c r="H497" s="39">
        <v>5</v>
      </c>
      <c r="I497" s="39">
        <v>6</v>
      </c>
      <c r="J497" s="39">
        <v>7</v>
      </c>
      <c r="K497" s="39">
        <v>8</v>
      </c>
      <c r="L497" s="39">
        <v>9</v>
      </c>
      <c r="M497" s="39">
        <v>10</v>
      </c>
      <c r="N497" s="39">
        <v>11</v>
      </c>
      <c r="O497" s="39">
        <v>12</v>
      </c>
    </row>
    <row r="498" spans="2:15" ht="15.75" thickBot="1" x14ac:dyDescent="0.3">
      <c r="B498" s="81" t="e">
        <f>+'Mecra Kırılımı'!#REF!</f>
        <v>#REF!</v>
      </c>
      <c r="C498" s="82" t="s">
        <v>33</v>
      </c>
      <c r="D498" s="69" t="s">
        <v>26</v>
      </c>
      <c r="E498" s="69" t="s">
        <v>26</v>
      </c>
      <c r="F498" s="69" t="s">
        <v>26</v>
      </c>
      <c r="G498" s="69" t="s">
        <v>26</v>
      </c>
      <c r="H498" s="69" t="s">
        <v>26</v>
      </c>
      <c r="I498" s="69" t="s">
        <v>26</v>
      </c>
      <c r="J498" s="69" t="s">
        <v>26</v>
      </c>
      <c r="K498" s="69" t="s">
        <v>26</v>
      </c>
      <c r="L498" s="69" t="s">
        <v>26</v>
      </c>
      <c r="M498" s="69" t="s">
        <v>26</v>
      </c>
      <c r="N498" s="69" t="s">
        <v>26</v>
      </c>
      <c r="O498" s="69" t="s">
        <v>26</v>
      </c>
    </row>
    <row r="499" spans="2:15" x14ac:dyDescent="0.25">
      <c r="B499" s="109"/>
      <c r="C499" s="189">
        <v>1</v>
      </c>
      <c r="D499" s="187"/>
      <c r="E499" s="187"/>
      <c r="F499" s="187"/>
      <c r="G499" s="187"/>
      <c r="H499" s="187"/>
      <c r="I499" s="187"/>
      <c r="J499" s="187"/>
      <c r="K499" s="187"/>
      <c r="L499" s="187"/>
      <c r="M499" s="187"/>
      <c r="N499" s="187"/>
      <c r="O499" s="187"/>
    </row>
    <row r="500" spans="2:15" x14ac:dyDescent="0.25">
      <c r="B500" s="109"/>
      <c r="C500" s="189">
        <v>2</v>
      </c>
      <c r="D500" s="187"/>
      <c r="E500" s="187"/>
      <c r="F500" s="187"/>
      <c r="G500" s="187"/>
      <c r="H500" s="187"/>
      <c r="I500" s="187"/>
      <c r="J500" s="187"/>
      <c r="K500" s="187"/>
      <c r="L500" s="187"/>
      <c r="M500" s="187"/>
      <c r="N500" s="187"/>
      <c r="O500" s="187"/>
    </row>
    <row r="501" spans="2:15" x14ac:dyDescent="0.25">
      <c r="B501" s="109"/>
      <c r="C501" s="189">
        <v>3</v>
      </c>
      <c r="D501" s="187"/>
      <c r="E501" s="187"/>
      <c r="F501" s="187"/>
      <c r="G501" s="187"/>
      <c r="H501" s="187"/>
      <c r="I501" s="187"/>
      <c r="J501" s="187"/>
      <c r="K501" s="187"/>
      <c r="L501" s="187"/>
      <c r="M501" s="187"/>
      <c r="N501" s="187"/>
      <c r="O501" s="187"/>
    </row>
    <row r="502" spans="2:15" x14ac:dyDescent="0.25">
      <c r="B502" s="109"/>
      <c r="C502" s="189">
        <v>4</v>
      </c>
      <c r="D502" s="187"/>
      <c r="E502" s="187"/>
      <c r="F502" s="187"/>
      <c r="G502" s="187"/>
      <c r="H502" s="187"/>
      <c r="I502" s="187"/>
      <c r="J502" s="187"/>
      <c r="K502" s="187"/>
      <c r="L502" s="187"/>
      <c r="M502" s="187"/>
      <c r="N502" s="187"/>
      <c r="O502" s="187"/>
    </row>
    <row r="503" spans="2:15" x14ac:dyDescent="0.25">
      <c r="B503" s="109"/>
      <c r="C503" s="189">
        <v>5</v>
      </c>
      <c r="D503" s="187"/>
      <c r="E503" s="187"/>
      <c r="F503" s="187"/>
      <c r="G503" s="187"/>
      <c r="H503" s="187"/>
      <c r="I503" s="187"/>
      <c r="J503" s="187"/>
      <c r="K503" s="187"/>
      <c r="L503" s="187"/>
      <c r="M503" s="187"/>
      <c r="N503" s="187"/>
      <c r="O503" s="187"/>
    </row>
    <row r="504" spans="2:15" x14ac:dyDescent="0.25">
      <c r="B504" s="109"/>
      <c r="C504" s="189">
        <v>6</v>
      </c>
      <c r="D504" s="187"/>
      <c r="E504" s="187"/>
      <c r="F504" s="187"/>
      <c r="G504" s="187"/>
      <c r="H504" s="187"/>
      <c r="I504" s="187"/>
      <c r="J504" s="187"/>
      <c r="K504" s="187"/>
      <c r="L504" s="187"/>
      <c r="M504" s="187"/>
      <c r="N504" s="187"/>
      <c r="O504" s="187"/>
    </row>
    <row r="505" spans="2:15" x14ac:dyDescent="0.25">
      <c r="B505" s="109"/>
      <c r="C505" s="189">
        <v>7</v>
      </c>
      <c r="D505" s="187"/>
      <c r="E505" s="187"/>
      <c r="F505" s="187"/>
      <c r="G505" s="187"/>
      <c r="H505" s="187"/>
      <c r="I505" s="187"/>
      <c r="J505" s="187"/>
      <c r="K505" s="187"/>
      <c r="L505" s="187"/>
      <c r="M505" s="187"/>
      <c r="N505" s="187"/>
      <c r="O505" s="187"/>
    </row>
    <row r="506" spans="2:15" x14ac:dyDescent="0.25">
      <c r="B506" s="109"/>
      <c r="C506" s="189">
        <v>8</v>
      </c>
      <c r="D506" s="187"/>
      <c r="E506" s="187"/>
      <c r="F506" s="187"/>
      <c r="G506" s="187"/>
      <c r="H506" s="187"/>
      <c r="I506" s="187"/>
      <c r="J506" s="187"/>
      <c r="K506" s="187"/>
      <c r="L506" s="187"/>
      <c r="M506" s="187"/>
      <c r="N506" s="187"/>
      <c r="O506" s="187"/>
    </row>
    <row r="507" spans="2:15" x14ac:dyDescent="0.25">
      <c r="B507" s="109"/>
      <c r="C507" s="189">
        <v>9</v>
      </c>
      <c r="D507" s="187"/>
      <c r="E507" s="187"/>
      <c r="F507" s="187"/>
      <c r="G507" s="187"/>
      <c r="H507" s="187"/>
      <c r="I507" s="187"/>
      <c r="J507" s="187"/>
      <c r="K507" s="187"/>
      <c r="L507" s="187"/>
      <c r="M507" s="187"/>
      <c r="N507" s="187"/>
      <c r="O507" s="187"/>
    </row>
    <row r="508" spans="2:15" x14ac:dyDescent="0.25">
      <c r="B508" s="109"/>
      <c r="C508" s="189">
        <v>10</v>
      </c>
      <c r="D508" s="187"/>
      <c r="E508" s="187"/>
      <c r="F508" s="187"/>
      <c r="G508" s="187"/>
      <c r="H508" s="187"/>
      <c r="I508" s="187"/>
      <c r="J508" s="187"/>
      <c r="K508" s="187"/>
      <c r="L508" s="187"/>
      <c r="M508" s="187"/>
      <c r="N508" s="187"/>
      <c r="O508" s="187"/>
    </row>
    <row r="509" spans="2:15" x14ac:dyDescent="0.25">
      <c r="B509" s="109"/>
      <c r="C509" s="189">
        <v>11</v>
      </c>
      <c r="D509" s="187"/>
      <c r="E509" s="187"/>
      <c r="F509" s="187"/>
      <c r="G509" s="187"/>
      <c r="H509" s="187"/>
      <c r="I509" s="187"/>
      <c r="J509" s="187"/>
      <c r="K509" s="187"/>
      <c r="L509" s="187"/>
      <c r="M509" s="187"/>
      <c r="N509" s="187"/>
      <c r="O509" s="187"/>
    </row>
    <row r="510" spans="2:15" x14ac:dyDescent="0.25">
      <c r="B510" s="109"/>
      <c r="C510" s="189">
        <v>12</v>
      </c>
      <c r="D510" s="187"/>
      <c r="E510" s="187"/>
      <c r="F510" s="187"/>
      <c r="G510" s="187"/>
      <c r="H510" s="187"/>
      <c r="I510" s="187"/>
      <c r="J510" s="187"/>
      <c r="K510" s="187"/>
      <c r="L510" s="187"/>
      <c r="M510" s="187"/>
      <c r="N510" s="187"/>
      <c r="O510" s="187"/>
    </row>
    <row r="511" spans="2:15" x14ac:dyDescent="0.25">
      <c r="B511" s="109"/>
      <c r="C511" s="189">
        <v>13</v>
      </c>
      <c r="D511" s="187"/>
      <c r="E511" s="187"/>
      <c r="F511" s="187"/>
      <c r="G511" s="187"/>
      <c r="H511" s="187"/>
      <c r="I511" s="187"/>
      <c r="J511" s="187"/>
      <c r="K511" s="187"/>
      <c r="L511" s="187"/>
      <c r="M511" s="187"/>
      <c r="N511" s="187"/>
      <c r="O511" s="187"/>
    </row>
    <row r="512" spans="2:15" ht="15.75" thickBot="1" x14ac:dyDescent="0.3">
      <c r="B512" s="109"/>
      <c r="C512" s="189">
        <v>14</v>
      </c>
      <c r="D512" s="187"/>
      <c r="E512" s="187"/>
      <c r="F512" s="187"/>
      <c r="G512" s="187"/>
      <c r="H512" s="187"/>
      <c r="I512" s="187"/>
      <c r="J512" s="187"/>
      <c r="K512" s="187"/>
      <c r="L512" s="187"/>
      <c r="M512" s="187"/>
      <c r="N512" s="187"/>
      <c r="O512" s="187"/>
    </row>
    <row r="513" spans="2:16" x14ac:dyDescent="0.25">
      <c r="B513" s="83"/>
      <c r="C513" s="84" t="s">
        <v>0</v>
      </c>
      <c r="D513" s="70">
        <v>425847.11593918788</v>
      </c>
      <c r="E513" s="70">
        <v>338811.14311596536</v>
      </c>
      <c r="F513" s="70">
        <v>0</v>
      </c>
      <c r="G513" s="70">
        <v>0</v>
      </c>
      <c r="H513" s="70">
        <v>0</v>
      </c>
      <c r="I513" s="70">
        <v>0</v>
      </c>
      <c r="J513" s="70">
        <v>0</v>
      </c>
      <c r="K513" s="70">
        <v>431829.8429047995</v>
      </c>
      <c r="L513" s="70">
        <v>237838.15802635081</v>
      </c>
      <c r="M513" s="70">
        <v>214610.56118964846</v>
      </c>
      <c r="N513" s="70">
        <v>0</v>
      </c>
      <c r="O513" s="71">
        <v>0</v>
      </c>
      <c r="P513" s="85">
        <f>SUM(D513:O513)</f>
        <v>1648936.821175952</v>
      </c>
    </row>
    <row r="514" spans="2:16" x14ac:dyDescent="0.25">
      <c r="B514" s="83"/>
      <c r="C514" s="86" t="s">
        <v>1</v>
      </c>
      <c r="D514" s="87">
        <f>+D522*D$3*30</f>
        <v>292041.33814759855</v>
      </c>
      <c r="E514" s="87">
        <f t="shared" ref="E514:O514" si="501">+E522*E$3*30</f>
        <v>232353.01100180266</v>
      </c>
      <c r="F514" s="87">
        <f t="shared" si="501"/>
        <v>0</v>
      </c>
      <c r="G514" s="87">
        <f t="shared" si="501"/>
        <v>0</v>
      </c>
      <c r="H514" s="87">
        <f t="shared" si="501"/>
        <v>0</v>
      </c>
      <c r="I514" s="87">
        <f t="shared" si="501"/>
        <v>0</v>
      </c>
      <c r="J514" s="87">
        <f t="shared" si="501"/>
        <v>0</v>
      </c>
      <c r="K514" s="87">
        <f t="shared" si="501"/>
        <v>288364.70166028338</v>
      </c>
      <c r="L514" s="87">
        <f t="shared" si="501"/>
        <v>158612.0675183995</v>
      </c>
      <c r="M514" s="87">
        <f t="shared" si="501"/>
        <v>140098.37823291656</v>
      </c>
      <c r="N514" s="87">
        <f t="shared" si="501"/>
        <v>0</v>
      </c>
      <c r="O514" s="88">
        <f t="shared" si="501"/>
        <v>0</v>
      </c>
      <c r="P514" s="88">
        <f>SUM(D514:O514)</f>
        <v>1111469.4965610006</v>
      </c>
    </row>
    <row r="515" spans="2:16" ht="15.75" thickBot="1" x14ac:dyDescent="0.3">
      <c r="B515" s="83"/>
      <c r="C515" s="89" t="s">
        <v>35</v>
      </c>
      <c r="D515" s="90">
        <f>+D523*D$4*30</f>
        <v>133805.77779158929</v>
      </c>
      <c r="E515" s="90">
        <f t="shared" ref="E515:O515" si="502">+E523*E$4*30</f>
        <v>106458.1321141627</v>
      </c>
      <c r="F515" s="90">
        <f t="shared" si="502"/>
        <v>0</v>
      </c>
      <c r="G515" s="90">
        <f t="shared" si="502"/>
        <v>0</v>
      </c>
      <c r="H515" s="90">
        <f t="shared" si="502"/>
        <v>0</v>
      </c>
      <c r="I515" s="90">
        <f t="shared" si="502"/>
        <v>0</v>
      </c>
      <c r="J515" s="90">
        <f t="shared" si="502"/>
        <v>0</v>
      </c>
      <c r="K515" s="90">
        <f t="shared" si="502"/>
        <v>143465.14124451613</v>
      </c>
      <c r="L515" s="90">
        <f t="shared" si="502"/>
        <v>79226.090507951274</v>
      </c>
      <c r="M515" s="90">
        <f t="shared" si="502"/>
        <v>74512.182956731922</v>
      </c>
      <c r="N515" s="90">
        <f t="shared" si="502"/>
        <v>0</v>
      </c>
      <c r="O515" s="91">
        <f t="shared" si="502"/>
        <v>0</v>
      </c>
      <c r="P515" s="91">
        <f>SUM(D515:O515)</f>
        <v>537467.32461495127</v>
      </c>
    </row>
    <row r="516" spans="2:16" ht="15.75" thickBot="1" x14ac:dyDescent="0.3">
      <c r="B516" s="83"/>
      <c r="C516" s="78" t="s">
        <v>36</v>
      </c>
      <c r="D516" s="79">
        <f t="shared" ref="D516:O516" si="503">+D$5</f>
        <v>0.25</v>
      </c>
      <c r="E516" s="79">
        <f t="shared" si="503"/>
        <v>0.25</v>
      </c>
      <c r="F516" s="79">
        <f t="shared" si="503"/>
        <v>0.25</v>
      </c>
      <c r="G516" s="79">
        <f t="shared" si="503"/>
        <v>0.25</v>
      </c>
      <c r="H516" s="79">
        <f t="shared" si="503"/>
        <v>0.25</v>
      </c>
      <c r="I516" s="79">
        <f t="shared" si="503"/>
        <v>0.25</v>
      </c>
      <c r="J516" s="79">
        <f t="shared" si="503"/>
        <v>0.25</v>
      </c>
      <c r="K516" s="79">
        <f t="shared" si="503"/>
        <v>0.25</v>
      </c>
      <c r="L516" s="79">
        <f t="shared" si="503"/>
        <v>0.25</v>
      </c>
      <c r="M516" s="79">
        <f t="shared" si="503"/>
        <v>0.25</v>
      </c>
      <c r="N516" s="79">
        <f t="shared" si="503"/>
        <v>0.25</v>
      </c>
      <c r="O516" s="80">
        <f t="shared" si="503"/>
        <v>0.25</v>
      </c>
      <c r="P516" s="80"/>
    </row>
    <row r="517" spans="2:16" ht="15.75" thickBot="1" x14ac:dyDescent="0.3">
      <c r="B517" s="83"/>
      <c r="C517" s="76" t="s">
        <v>14</v>
      </c>
      <c r="D517" s="92">
        <f>+D$3*(1-D516)+D$4*D516</f>
        <v>18.697752065418879</v>
      </c>
      <c r="E517" s="92">
        <f t="shared" ref="E517" si="504">+E$3*(1-E516)+E$4*E516</f>
        <v>19.632639668689826</v>
      </c>
      <c r="F517" s="92">
        <f t="shared" ref="F517" si="505">+F$3*(1-F516)+F$4*F516</f>
        <v>20.614271652124316</v>
      </c>
      <c r="G517" s="92">
        <f t="shared" ref="G517" si="506">+G$3*(1-G516)+G$4*G516</f>
        <v>24.717944963434228</v>
      </c>
      <c r="H517" s="92">
        <f t="shared" ref="H517" si="507">+H$3*(1-H516)+H$4*H516</f>
        <v>26.05691364631199</v>
      </c>
      <c r="I517" s="92">
        <f t="shared" ref="I517" si="508">+I$3*(1-I516)+I$4*I516</f>
        <v>25.606843768296592</v>
      </c>
      <c r="J517" s="92">
        <f t="shared" ref="J517" si="509">+J$3*(1-J516)+J$4*J516</f>
        <v>18.232856760391158</v>
      </c>
      <c r="K517" s="92">
        <f t="shared" ref="K517" si="510">+K$3*(1-K516)+K$4*K516</f>
        <v>23.963884263425388</v>
      </c>
      <c r="L517" s="92">
        <f t="shared" ref="L517" si="511">+L$3*(1-L516)+L$4*L516</f>
        <v>26.305348227975429</v>
      </c>
      <c r="M517" s="92">
        <f t="shared" ref="M517" si="512">+M$3*(1-M516)+M$4*M516</f>
        <v>24.57657900542252</v>
      </c>
      <c r="N517" s="92">
        <f t="shared" ref="N517" si="513">+N$3*(1-N516)+N$4*N516</f>
        <v>22.737299112616817</v>
      </c>
      <c r="O517" s="92">
        <f t="shared" ref="O517" si="514">+O$3*(1-O516)+O$4*O516</f>
        <v>20.719497469529724</v>
      </c>
      <c r="P517" s="93"/>
    </row>
    <row r="518" spans="2:16" x14ac:dyDescent="0.25">
      <c r="B518" s="83"/>
      <c r="C518" s="76" t="s">
        <v>16</v>
      </c>
      <c r="D518" s="92">
        <f t="shared" ref="D518:O518" si="515">+D516*D520+(1-D516)*D519</f>
        <v>22.30719061516745</v>
      </c>
      <c r="E518" s="92">
        <f t="shared" si="515"/>
        <v>23.752003185868006</v>
      </c>
      <c r="F518" s="92">
        <f t="shared" si="515"/>
        <v>24.939603345161409</v>
      </c>
      <c r="G518" s="92">
        <f t="shared" si="515"/>
        <v>30.142395167219053</v>
      </c>
      <c r="H518" s="92">
        <f t="shared" si="515"/>
        <v>31.775205791869986</v>
      </c>
      <c r="I518" s="92">
        <f t="shared" si="515"/>
        <v>31.226366309620513</v>
      </c>
      <c r="J518" s="92">
        <f t="shared" si="515"/>
        <v>22.463064956538787</v>
      </c>
      <c r="K518" s="92">
        <f t="shared" si="515"/>
        <v>29.52374912469579</v>
      </c>
      <c r="L518" s="92">
        <f t="shared" si="515"/>
        <v>31.556703589471532</v>
      </c>
      <c r="M518" s="92">
        <f t="shared" si="515"/>
        <v>29.320874007984699</v>
      </c>
      <c r="N518" s="92">
        <f t="shared" si="515"/>
        <v>27.126537115511713</v>
      </c>
      <c r="O518" s="93">
        <f t="shared" si="515"/>
        <v>24.719216400248314</v>
      </c>
      <c r="P518" s="93"/>
    </row>
    <row r="519" spans="2:16" x14ac:dyDescent="0.25">
      <c r="B519" s="83"/>
      <c r="C519" s="77" t="s">
        <v>15</v>
      </c>
      <c r="D519" s="94">
        <f>+D$3*D531</f>
        <v>20.39737284024833</v>
      </c>
      <c r="E519" s="94">
        <f t="shared" ref="E519:O519" si="516">+E$3*E531</f>
        <v>21.71848858257847</v>
      </c>
      <c r="F519" s="94">
        <f t="shared" si="516"/>
        <v>22.804413011707396</v>
      </c>
      <c r="G519" s="94">
        <f t="shared" si="516"/>
        <v>26.453530322781074</v>
      </c>
      <c r="H519" s="94">
        <f t="shared" si="516"/>
        <v>28.398589734294564</v>
      </c>
      <c r="I519" s="94">
        <f t="shared" si="516"/>
        <v>27.953874496668849</v>
      </c>
      <c r="J519" s="94">
        <f t="shared" si="516"/>
        <v>20.02090844375563</v>
      </c>
      <c r="K519" s="94">
        <f t="shared" si="516"/>
        <v>26.286919097476854</v>
      </c>
      <c r="L519" s="94">
        <f t="shared" si="516"/>
        <v>28.059831620664951</v>
      </c>
      <c r="M519" s="94">
        <f t="shared" si="516"/>
        <v>25.52099874376837</v>
      </c>
      <c r="N519" s="94">
        <f t="shared" si="516"/>
        <v>23.696150997542869</v>
      </c>
      <c r="O519" s="95">
        <f t="shared" si="516"/>
        <v>21.102112982717021</v>
      </c>
      <c r="P519" s="95"/>
    </row>
    <row r="520" spans="2:16" ht="15.75" thickBot="1" x14ac:dyDescent="0.3">
      <c r="B520" s="83"/>
      <c r="C520" s="96" t="s">
        <v>37</v>
      </c>
      <c r="D520" s="97">
        <f>+D$4*D531</f>
        <v>28.036643939924812</v>
      </c>
      <c r="E520" s="97">
        <f t="shared" ref="E520:O520" si="517">+E$4*E531</f>
        <v>29.852546995736613</v>
      </c>
      <c r="F520" s="97">
        <f t="shared" si="517"/>
        <v>31.345174345523443</v>
      </c>
      <c r="G520" s="97">
        <f t="shared" si="517"/>
        <v>41.208989700532996</v>
      </c>
      <c r="H520" s="97">
        <f t="shared" si="517"/>
        <v>41.905053964596242</v>
      </c>
      <c r="I520" s="97">
        <f t="shared" si="517"/>
        <v>41.043841748475501</v>
      </c>
      <c r="J520" s="97">
        <f t="shared" si="517"/>
        <v>29.789534494888265</v>
      </c>
      <c r="K520" s="97">
        <f t="shared" si="517"/>
        <v>39.234239206352591</v>
      </c>
      <c r="L520" s="97">
        <f t="shared" si="517"/>
        <v>42.04731949589128</v>
      </c>
      <c r="M520" s="97">
        <f t="shared" si="517"/>
        <v>40.720499800633689</v>
      </c>
      <c r="N520" s="97">
        <f t="shared" si="517"/>
        <v>37.417695469418248</v>
      </c>
      <c r="O520" s="98">
        <f t="shared" si="517"/>
        <v>35.570526652842197</v>
      </c>
      <c r="P520" s="98"/>
    </row>
    <row r="521" spans="2:16" x14ac:dyDescent="0.25">
      <c r="B521" s="83"/>
      <c r="C521" s="99" t="s">
        <v>9</v>
      </c>
      <c r="D521" s="100">
        <f t="shared" ref="D521:O521" si="518">+D513/D517/30</f>
        <v>759.17702914099436</v>
      </c>
      <c r="E521" s="100">
        <f t="shared" si="518"/>
        <v>575.25146700183177</v>
      </c>
      <c r="F521" s="100">
        <f t="shared" si="518"/>
        <v>0</v>
      </c>
      <c r="G521" s="100">
        <f t="shared" si="518"/>
        <v>0</v>
      </c>
      <c r="H521" s="100">
        <f t="shared" si="518"/>
        <v>0</v>
      </c>
      <c r="I521" s="100">
        <f t="shared" si="518"/>
        <v>0</v>
      </c>
      <c r="J521" s="100">
        <f t="shared" si="518"/>
        <v>0</v>
      </c>
      <c r="K521" s="100">
        <f t="shared" si="518"/>
        <v>600.66756868776213</v>
      </c>
      <c r="L521" s="100">
        <f t="shared" si="518"/>
        <v>301.38124506738484</v>
      </c>
      <c r="M521" s="100">
        <f t="shared" si="518"/>
        <v>291.07734528104623</v>
      </c>
      <c r="N521" s="100">
        <f t="shared" si="518"/>
        <v>0</v>
      </c>
      <c r="O521" s="101">
        <f t="shared" si="518"/>
        <v>0</v>
      </c>
      <c r="P521" s="101">
        <f t="shared" ref="P521:P530" si="519">SUM(D521:O521)</f>
        <v>2527.5546551790194</v>
      </c>
    </row>
    <row r="522" spans="2:16" x14ac:dyDescent="0.25">
      <c r="B522" s="83"/>
      <c r="C522" s="77" t="s">
        <v>10</v>
      </c>
      <c r="D522" s="87">
        <f t="shared" ref="D522:O522" si="520">+D521*(1-D516)</f>
        <v>569.38277185574577</v>
      </c>
      <c r="E522" s="87">
        <f t="shared" si="520"/>
        <v>431.43860025137383</v>
      </c>
      <c r="F522" s="87">
        <f t="shared" si="520"/>
        <v>0</v>
      </c>
      <c r="G522" s="87">
        <f t="shared" si="520"/>
        <v>0</v>
      </c>
      <c r="H522" s="87">
        <f t="shared" si="520"/>
        <v>0</v>
      </c>
      <c r="I522" s="87">
        <f t="shared" si="520"/>
        <v>0</v>
      </c>
      <c r="J522" s="87">
        <f t="shared" si="520"/>
        <v>0</v>
      </c>
      <c r="K522" s="87">
        <f t="shared" si="520"/>
        <v>450.50067651582162</v>
      </c>
      <c r="L522" s="87">
        <f t="shared" si="520"/>
        <v>226.03593380053863</v>
      </c>
      <c r="M522" s="87">
        <f t="shared" si="520"/>
        <v>218.30800896078466</v>
      </c>
      <c r="N522" s="87">
        <f t="shared" si="520"/>
        <v>0</v>
      </c>
      <c r="O522" s="88">
        <f t="shared" si="520"/>
        <v>0</v>
      </c>
      <c r="P522" s="88">
        <f t="shared" si="519"/>
        <v>1895.6659913842645</v>
      </c>
    </row>
    <row r="523" spans="2:16" ht="15.75" thickBot="1" x14ac:dyDescent="0.3">
      <c r="B523" s="83"/>
      <c r="C523" s="96" t="s">
        <v>38</v>
      </c>
      <c r="D523" s="90">
        <f>+D521-D522</f>
        <v>189.79425728524859</v>
      </c>
      <c r="E523" s="90">
        <f t="shared" ref="E523:G523" si="521">+E521-E522</f>
        <v>143.81286675045794</v>
      </c>
      <c r="F523" s="90">
        <f t="shared" si="521"/>
        <v>0</v>
      </c>
      <c r="G523" s="90">
        <f t="shared" si="521"/>
        <v>0</v>
      </c>
      <c r="H523" s="90">
        <f>+H521-H522</f>
        <v>0</v>
      </c>
      <c r="I523" s="90">
        <f t="shared" ref="I523:O523" si="522">+I521-I522</f>
        <v>0</v>
      </c>
      <c r="J523" s="90">
        <f t="shared" si="522"/>
        <v>0</v>
      </c>
      <c r="K523" s="90">
        <f t="shared" si="522"/>
        <v>150.1668921719405</v>
      </c>
      <c r="L523" s="90">
        <f t="shared" si="522"/>
        <v>75.34531126684621</v>
      </c>
      <c r="M523" s="90">
        <f t="shared" si="522"/>
        <v>72.769336320261573</v>
      </c>
      <c r="N523" s="90">
        <f t="shared" si="522"/>
        <v>0</v>
      </c>
      <c r="O523" s="91">
        <f t="shared" si="522"/>
        <v>0</v>
      </c>
      <c r="P523" s="91">
        <f t="shared" si="519"/>
        <v>631.88866379475485</v>
      </c>
    </row>
    <row r="524" spans="2:16" x14ac:dyDescent="0.25">
      <c r="B524" s="83"/>
      <c r="C524" s="99" t="s">
        <v>11</v>
      </c>
      <c r="D524" s="100">
        <f t="shared" ref="D524:O524" si="523">+D513/D518/30</f>
        <v>636.33758770985617</v>
      </c>
      <c r="E524" s="100">
        <f t="shared" si="523"/>
        <v>475.48430682477004</v>
      </c>
      <c r="F524" s="100">
        <f t="shared" si="523"/>
        <v>0</v>
      </c>
      <c r="G524" s="100">
        <f t="shared" si="523"/>
        <v>0</v>
      </c>
      <c r="H524" s="100">
        <f t="shared" si="523"/>
        <v>0</v>
      </c>
      <c r="I524" s="100">
        <f t="shared" si="523"/>
        <v>0</v>
      </c>
      <c r="J524" s="100">
        <f t="shared" si="523"/>
        <v>0</v>
      </c>
      <c r="K524" s="100">
        <f t="shared" si="523"/>
        <v>487.55082005442853</v>
      </c>
      <c r="L524" s="100">
        <f t="shared" si="523"/>
        <v>251.22835084471274</v>
      </c>
      <c r="M524" s="100">
        <f t="shared" si="523"/>
        <v>243.97926784311346</v>
      </c>
      <c r="N524" s="100">
        <f t="shared" si="523"/>
        <v>0</v>
      </c>
      <c r="O524" s="101">
        <f t="shared" si="523"/>
        <v>0</v>
      </c>
      <c r="P524" s="101">
        <f t="shared" si="519"/>
        <v>2094.580333276881</v>
      </c>
    </row>
    <row r="525" spans="2:16" x14ac:dyDescent="0.25">
      <c r="B525" s="83"/>
      <c r="C525" s="77" t="s">
        <v>12</v>
      </c>
      <c r="D525" s="87">
        <f t="shared" ref="D525:O525" si="524">+D514/D519/30</f>
        <v>477.25319078239204</v>
      </c>
      <c r="E525" s="87">
        <f t="shared" si="524"/>
        <v>356.61323011857752</v>
      </c>
      <c r="F525" s="87">
        <f t="shared" si="524"/>
        <v>0</v>
      </c>
      <c r="G525" s="87">
        <f t="shared" si="524"/>
        <v>0</v>
      </c>
      <c r="H525" s="87">
        <f t="shared" si="524"/>
        <v>0</v>
      </c>
      <c r="I525" s="87">
        <f t="shared" si="524"/>
        <v>0</v>
      </c>
      <c r="J525" s="87">
        <f t="shared" si="524"/>
        <v>0</v>
      </c>
      <c r="K525" s="87">
        <f t="shared" si="524"/>
        <v>365.66311504082142</v>
      </c>
      <c r="L525" s="87">
        <f t="shared" si="524"/>
        <v>188.42126313353452</v>
      </c>
      <c r="M525" s="87">
        <f t="shared" si="524"/>
        <v>182.9844508823351</v>
      </c>
      <c r="N525" s="87">
        <f t="shared" si="524"/>
        <v>0</v>
      </c>
      <c r="O525" s="88">
        <f t="shared" si="524"/>
        <v>0</v>
      </c>
      <c r="P525" s="88">
        <f t="shared" si="519"/>
        <v>1570.9352499576605</v>
      </c>
    </row>
    <row r="526" spans="2:16" ht="15.75" thickBot="1" x14ac:dyDescent="0.3">
      <c r="B526" s="83"/>
      <c r="C526" s="96" t="s">
        <v>39</v>
      </c>
      <c r="D526" s="90">
        <f t="shared" ref="D526:O526" si="525">+D515/D520/30</f>
        <v>159.08439692746398</v>
      </c>
      <c r="E526" s="90">
        <f t="shared" si="525"/>
        <v>118.8710767061925</v>
      </c>
      <c r="F526" s="90">
        <f t="shared" si="525"/>
        <v>0</v>
      </c>
      <c r="G526" s="90">
        <f t="shared" si="525"/>
        <v>0</v>
      </c>
      <c r="H526" s="90">
        <f t="shared" si="525"/>
        <v>0</v>
      </c>
      <c r="I526" s="90">
        <f t="shared" si="525"/>
        <v>0</v>
      </c>
      <c r="J526" s="90">
        <f t="shared" si="525"/>
        <v>0</v>
      </c>
      <c r="K526" s="90">
        <f t="shared" si="525"/>
        <v>121.88770501360713</v>
      </c>
      <c r="L526" s="90">
        <f t="shared" si="525"/>
        <v>62.807087711178177</v>
      </c>
      <c r="M526" s="90">
        <f t="shared" si="525"/>
        <v>60.994816960778373</v>
      </c>
      <c r="N526" s="90">
        <f t="shared" si="525"/>
        <v>0</v>
      </c>
      <c r="O526" s="91">
        <f t="shared" si="525"/>
        <v>0</v>
      </c>
      <c r="P526" s="91">
        <f t="shared" si="519"/>
        <v>523.64508331922013</v>
      </c>
    </row>
    <row r="527" spans="2:16" ht="15.75" thickBot="1" x14ac:dyDescent="0.3">
      <c r="B527" s="83"/>
      <c r="C527" s="102" t="s">
        <v>13</v>
      </c>
      <c r="D527" s="72">
        <v>25</v>
      </c>
      <c r="E527" s="72">
        <v>25</v>
      </c>
      <c r="F527" s="72">
        <v>25</v>
      </c>
      <c r="G527" s="72">
        <v>25</v>
      </c>
      <c r="H527" s="72">
        <v>25</v>
      </c>
      <c r="I527" s="72">
        <v>25</v>
      </c>
      <c r="J527" s="72">
        <v>25</v>
      </c>
      <c r="K527" s="72">
        <v>25</v>
      </c>
      <c r="L527" s="72">
        <v>25</v>
      </c>
      <c r="M527" s="72">
        <v>25</v>
      </c>
      <c r="N527" s="72">
        <v>25</v>
      </c>
      <c r="O527" s="73">
        <v>25</v>
      </c>
      <c r="P527" s="103"/>
    </row>
    <row r="528" spans="2:16" x14ac:dyDescent="0.25">
      <c r="B528" s="83"/>
      <c r="C528" s="99" t="s">
        <v>4</v>
      </c>
      <c r="D528" s="100">
        <f>+D524/D527*30</f>
        <v>763.60510525182735</v>
      </c>
      <c r="E528" s="100">
        <f t="shared" ref="E528" si="526">+E524/E527*30</f>
        <v>570.58116818972405</v>
      </c>
      <c r="F528" s="100">
        <f t="shared" ref="F528" si="527">+F524/F527*30</f>
        <v>0</v>
      </c>
      <c r="G528" s="100">
        <f t="shared" ref="G528" si="528">+G524/G527*30</f>
        <v>0</v>
      </c>
      <c r="H528" s="100">
        <f t="shared" ref="H528" si="529">+H524/H527*30</f>
        <v>0</v>
      </c>
      <c r="I528" s="100">
        <f t="shared" ref="I528" si="530">+I524/I527*30</f>
        <v>0</v>
      </c>
      <c r="J528" s="100">
        <f t="shared" ref="J528" si="531">+J524/J527*30</f>
        <v>0</v>
      </c>
      <c r="K528" s="100">
        <f t="shared" ref="K528" si="532">+K524/K527*30</f>
        <v>585.06098406531419</v>
      </c>
      <c r="L528" s="100">
        <f t="shared" ref="L528" si="533">+L524/L527*30</f>
        <v>301.47402101365532</v>
      </c>
      <c r="M528" s="100">
        <f t="shared" ref="M528" si="534">+M524/M527*30</f>
        <v>292.77512141173617</v>
      </c>
      <c r="N528" s="100">
        <f t="shared" ref="N528" si="535">+N524/N527*30</f>
        <v>0</v>
      </c>
      <c r="O528" s="101">
        <f t="shared" ref="O528" si="536">+O524/O527*30</f>
        <v>0</v>
      </c>
      <c r="P528" s="101">
        <f t="shared" si="519"/>
        <v>2513.4963999322567</v>
      </c>
    </row>
    <row r="529" spans="2:16" x14ac:dyDescent="0.25">
      <c r="B529" s="83"/>
      <c r="C529" s="77" t="s">
        <v>5</v>
      </c>
      <c r="D529" s="87">
        <f>+D525/D527*30</f>
        <v>572.70382893887052</v>
      </c>
      <c r="E529" s="87">
        <f t="shared" ref="E529:O529" si="537">+E525/E527*30</f>
        <v>427.93587614229301</v>
      </c>
      <c r="F529" s="87">
        <f t="shared" si="537"/>
        <v>0</v>
      </c>
      <c r="G529" s="87">
        <f t="shared" si="537"/>
        <v>0</v>
      </c>
      <c r="H529" s="87">
        <f t="shared" si="537"/>
        <v>0</v>
      </c>
      <c r="I529" s="87">
        <f t="shared" si="537"/>
        <v>0</v>
      </c>
      <c r="J529" s="87">
        <f t="shared" si="537"/>
        <v>0</v>
      </c>
      <c r="K529" s="87">
        <f t="shared" si="537"/>
        <v>438.7957380489857</v>
      </c>
      <c r="L529" s="87">
        <f t="shared" si="537"/>
        <v>226.10551576024145</v>
      </c>
      <c r="M529" s="87">
        <f t="shared" si="537"/>
        <v>219.58134105880214</v>
      </c>
      <c r="N529" s="87">
        <f t="shared" si="537"/>
        <v>0</v>
      </c>
      <c r="O529" s="88">
        <f t="shared" si="537"/>
        <v>0</v>
      </c>
      <c r="P529" s="88">
        <f t="shared" si="519"/>
        <v>1885.1222999491927</v>
      </c>
    </row>
    <row r="530" spans="2:16" ht="15.75" thickBot="1" x14ac:dyDescent="0.3">
      <c r="B530" s="83"/>
      <c r="C530" s="96" t="s">
        <v>40</v>
      </c>
      <c r="D530" s="90">
        <f>+D526/D527*30</f>
        <v>190.90127631295678</v>
      </c>
      <c r="E530" s="90">
        <f t="shared" ref="E530:O530" si="538">+E526/E527*30</f>
        <v>142.64529204743101</v>
      </c>
      <c r="F530" s="90">
        <f t="shared" si="538"/>
        <v>0</v>
      </c>
      <c r="G530" s="90">
        <f t="shared" si="538"/>
        <v>0</v>
      </c>
      <c r="H530" s="90">
        <f t="shared" si="538"/>
        <v>0</v>
      </c>
      <c r="I530" s="90">
        <f t="shared" si="538"/>
        <v>0</v>
      </c>
      <c r="J530" s="90">
        <f t="shared" si="538"/>
        <v>0</v>
      </c>
      <c r="K530" s="90">
        <f t="shared" si="538"/>
        <v>146.26524601632855</v>
      </c>
      <c r="L530" s="90">
        <f t="shared" si="538"/>
        <v>75.368505253413815</v>
      </c>
      <c r="M530" s="90">
        <f t="shared" si="538"/>
        <v>73.193780352934056</v>
      </c>
      <c r="N530" s="90">
        <f t="shared" si="538"/>
        <v>0</v>
      </c>
      <c r="O530" s="91">
        <f t="shared" si="538"/>
        <v>0</v>
      </c>
      <c r="P530" s="91">
        <f t="shared" si="519"/>
        <v>628.37409998306418</v>
      </c>
    </row>
    <row r="531" spans="2:16" ht="15.75" thickBot="1" x14ac:dyDescent="0.3">
      <c r="B531" s="104"/>
      <c r="C531" s="105" t="s">
        <v>8</v>
      </c>
      <c r="D531" s="106">
        <f>+SUMIF(Conversion!$B$4:$B$28,'Measured TV'!D498,Conversion!C$4:C$28)</f>
        <v>1.1930413098387456</v>
      </c>
      <c r="E531" s="106">
        <f>+SUMIF(Conversion!$B$4:$B$28,'Measured TV'!E498,Conversion!D$4:D$28)</f>
        <v>1.2098221933827753</v>
      </c>
      <c r="F531" s="106">
        <f>+SUMIF(Conversion!$B$4:$B$28,'Measured TV'!F498,Conversion!E$4:E$28)</f>
        <v>1.2098221933827753</v>
      </c>
      <c r="G531" s="106">
        <f>+SUMIF(Conversion!$B$4:$B$28,'Measured TV'!G498,Conversion!F$4:F$28)</f>
        <v>1.2194539316196928</v>
      </c>
      <c r="H531" s="106">
        <f>+SUMIF(Conversion!$B$4:$B$28,'Measured TV'!H498,Conversion!G$4:G$28)</f>
        <v>1.2194539316196928</v>
      </c>
      <c r="I531" s="106">
        <f>+SUMIF(Conversion!$B$4:$B$28,'Measured TV'!I498,Conversion!H$4:H$28)</f>
        <v>1.2194539316196928</v>
      </c>
      <c r="J531" s="106">
        <f>+SUMIF(Conversion!$B$4:$B$28,'Measured TV'!J498,Conversion!I$4:I$28)</f>
        <v>1.2320101699771637</v>
      </c>
      <c r="K531" s="106">
        <f>+SUMIF(Conversion!$B$4:$B$28,'Measured TV'!K498,Conversion!J$4:J$28)</f>
        <v>1.2320101699771637</v>
      </c>
      <c r="L531" s="106">
        <f>+SUMIF(Conversion!$B$4:$B$28,'Measured TV'!L498,Conversion!K$4:K$28)</f>
        <v>1.1996307106822997</v>
      </c>
      <c r="M531" s="106">
        <f>+SUMIF(Conversion!$B$4:$B$28,'Measured TV'!M498,Conversion!L$4:L$28)</f>
        <v>1.1930413098387456</v>
      </c>
      <c r="N531" s="106">
        <f>+SUMIF(Conversion!$B$4:$B$28,'Measured TV'!N498,Conversion!M$4:M$28)</f>
        <v>1.1930413098387456</v>
      </c>
      <c r="O531" s="107">
        <f>+SUMIF(Conversion!$B$4:$B$28,'Measured TV'!O498,Conversion!N$4:N$28)</f>
        <v>1.1930413098387456</v>
      </c>
      <c r="P531" s="107"/>
    </row>
    <row r="532" spans="2:16" ht="15.75" thickBot="1" x14ac:dyDescent="0.3">
      <c r="C532" s="74">
        <v>0</v>
      </c>
      <c r="D532" s="39">
        <v>1</v>
      </c>
      <c r="E532" s="39">
        <v>2</v>
      </c>
      <c r="F532" s="39">
        <v>3</v>
      </c>
      <c r="G532" s="39">
        <v>4</v>
      </c>
      <c r="H532" s="39">
        <v>5</v>
      </c>
      <c r="I532" s="39">
        <v>6</v>
      </c>
      <c r="J532" s="39">
        <v>7</v>
      </c>
      <c r="K532" s="39">
        <v>8</v>
      </c>
      <c r="L532" s="39">
        <v>9</v>
      </c>
      <c r="M532" s="39">
        <v>10</v>
      </c>
      <c r="N532" s="39">
        <v>11</v>
      </c>
      <c r="O532" s="39">
        <v>12</v>
      </c>
    </row>
    <row r="533" spans="2:16" ht="15.75" thickBot="1" x14ac:dyDescent="0.3">
      <c r="B533" s="108" t="e">
        <f>+'Mecra Kırılımı'!#REF!</f>
        <v>#REF!</v>
      </c>
      <c r="C533" s="82" t="s">
        <v>33</v>
      </c>
      <c r="D533" s="69" t="s">
        <v>23</v>
      </c>
      <c r="E533" s="69" t="s">
        <v>23</v>
      </c>
      <c r="F533" s="69" t="s">
        <v>23</v>
      </c>
      <c r="G533" s="69" t="s">
        <v>23</v>
      </c>
      <c r="H533" s="69" t="s">
        <v>23</v>
      </c>
      <c r="I533" s="69" t="s">
        <v>23</v>
      </c>
      <c r="J533" s="69" t="s">
        <v>23</v>
      </c>
      <c r="K533" s="69" t="s">
        <v>23</v>
      </c>
      <c r="L533" s="69" t="s">
        <v>23</v>
      </c>
      <c r="M533" s="69" t="s">
        <v>23</v>
      </c>
      <c r="N533" s="69" t="s">
        <v>23</v>
      </c>
      <c r="O533" s="69" t="s">
        <v>23</v>
      </c>
    </row>
    <row r="534" spans="2:16" x14ac:dyDescent="0.25">
      <c r="B534" s="109"/>
      <c r="C534" s="189">
        <v>1</v>
      </c>
      <c r="D534" s="187"/>
      <c r="E534" s="187"/>
      <c r="F534" s="187"/>
      <c r="G534" s="187"/>
      <c r="H534" s="187"/>
      <c r="I534" s="187"/>
      <c r="J534" s="187"/>
      <c r="K534" s="187"/>
      <c r="L534" s="187"/>
      <c r="M534" s="187"/>
      <c r="N534" s="187"/>
      <c r="O534" s="187"/>
    </row>
    <row r="535" spans="2:16" x14ac:dyDescent="0.25">
      <c r="B535" s="109"/>
      <c r="C535" s="189">
        <v>2</v>
      </c>
      <c r="D535" s="187"/>
      <c r="E535" s="187"/>
      <c r="F535" s="187"/>
      <c r="G535" s="187"/>
      <c r="H535" s="187"/>
      <c r="I535" s="187"/>
      <c r="J535" s="187"/>
      <c r="K535" s="187"/>
      <c r="L535" s="187"/>
      <c r="M535" s="187"/>
      <c r="N535" s="187"/>
      <c r="O535" s="187"/>
    </row>
    <row r="536" spans="2:16" x14ac:dyDescent="0.25">
      <c r="B536" s="109"/>
      <c r="C536" s="189">
        <v>3</v>
      </c>
      <c r="D536" s="187"/>
      <c r="E536" s="187"/>
      <c r="F536" s="187"/>
      <c r="G536" s="187"/>
      <c r="H536" s="187"/>
      <c r="I536" s="187"/>
      <c r="J536" s="187"/>
      <c r="K536" s="187"/>
      <c r="L536" s="187"/>
      <c r="M536" s="187"/>
      <c r="N536" s="187"/>
      <c r="O536" s="187"/>
    </row>
    <row r="537" spans="2:16" x14ac:dyDescent="0.25">
      <c r="B537" s="109"/>
      <c r="C537" s="189">
        <v>4</v>
      </c>
      <c r="D537" s="187"/>
      <c r="E537" s="187"/>
      <c r="F537" s="187"/>
      <c r="G537" s="187"/>
      <c r="H537" s="187"/>
      <c r="I537" s="187"/>
      <c r="J537" s="187"/>
      <c r="K537" s="187"/>
      <c r="L537" s="187"/>
      <c r="M537" s="187"/>
      <c r="N537" s="187"/>
      <c r="O537" s="187"/>
    </row>
    <row r="538" spans="2:16" x14ac:dyDescent="0.25">
      <c r="B538" s="109"/>
      <c r="C538" s="189">
        <v>5</v>
      </c>
      <c r="D538" s="187"/>
      <c r="E538" s="187"/>
      <c r="F538" s="187"/>
      <c r="G538" s="187"/>
      <c r="H538" s="187"/>
      <c r="I538" s="187"/>
      <c r="J538" s="187"/>
      <c r="K538" s="187"/>
      <c r="L538" s="187"/>
      <c r="M538" s="187"/>
      <c r="N538" s="187"/>
      <c r="O538" s="187"/>
    </row>
    <row r="539" spans="2:16" x14ac:dyDescent="0.25">
      <c r="B539" s="109"/>
      <c r="C539" s="189">
        <v>6</v>
      </c>
      <c r="D539" s="187"/>
      <c r="E539" s="187"/>
      <c r="F539" s="187"/>
      <c r="G539" s="187"/>
      <c r="H539" s="187"/>
      <c r="I539" s="187"/>
      <c r="J539" s="187"/>
      <c r="K539" s="187"/>
      <c r="L539" s="187"/>
      <c r="M539" s="187"/>
      <c r="N539" s="187"/>
      <c r="O539" s="187"/>
    </row>
    <row r="540" spans="2:16" x14ac:dyDescent="0.25">
      <c r="B540" s="109"/>
      <c r="C540" s="189">
        <v>7</v>
      </c>
      <c r="D540" s="187"/>
      <c r="E540" s="187"/>
      <c r="F540" s="187"/>
      <c r="G540" s="187"/>
      <c r="H540" s="187"/>
      <c r="I540" s="187"/>
      <c r="J540" s="187"/>
      <c r="K540" s="187"/>
      <c r="L540" s="187"/>
      <c r="M540" s="187"/>
      <c r="N540" s="187"/>
      <c r="O540" s="187"/>
    </row>
    <row r="541" spans="2:16" x14ac:dyDescent="0.25">
      <c r="B541" s="109"/>
      <c r="C541" s="189">
        <v>8</v>
      </c>
      <c r="D541" s="187"/>
      <c r="E541" s="187"/>
      <c r="F541" s="187"/>
      <c r="G541" s="187"/>
      <c r="H541" s="187"/>
      <c r="I541" s="187"/>
      <c r="J541" s="187"/>
      <c r="K541" s="187"/>
      <c r="L541" s="187"/>
      <c r="M541" s="187"/>
      <c r="N541" s="187"/>
      <c r="O541" s="187"/>
    </row>
    <row r="542" spans="2:16" x14ac:dyDescent="0.25">
      <c r="B542" s="109"/>
      <c r="C542" s="189">
        <v>9</v>
      </c>
      <c r="D542" s="187"/>
      <c r="E542" s="187"/>
      <c r="F542" s="187"/>
      <c r="G542" s="187"/>
      <c r="H542" s="187"/>
      <c r="I542" s="187"/>
      <c r="J542" s="187"/>
      <c r="K542" s="187"/>
      <c r="L542" s="187"/>
      <c r="M542" s="187"/>
      <c r="N542" s="187"/>
      <c r="O542" s="187"/>
    </row>
    <row r="543" spans="2:16" x14ac:dyDescent="0.25">
      <c r="B543" s="109"/>
      <c r="C543" s="189">
        <v>10</v>
      </c>
      <c r="D543" s="187"/>
      <c r="E543" s="187"/>
      <c r="F543" s="187"/>
      <c r="G543" s="187"/>
      <c r="H543" s="187"/>
      <c r="I543" s="187"/>
      <c r="J543" s="187"/>
      <c r="K543" s="187"/>
      <c r="L543" s="187"/>
      <c r="M543" s="187"/>
      <c r="N543" s="187"/>
      <c r="O543" s="187"/>
    </row>
    <row r="544" spans="2:16" x14ac:dyDescent="0.25">
      <c r="B544" s="109"/>
      <c r="C544" s="189">
        <v>11</v>
      </c>
      <c r="D544" s="187"/>
      <c r="E544" s="187"/>
      <c r="F544" s="187"/>
      <c r="G544" s="187"/>
      <c r="H544" s="187"/>
      <c r="I544" s="187"/>
      <c r="J544" s="187"/>
      <c r="K544" s="187"/>
      <c r="L544" s="187"/>
      <c r="M544" s="187"/>
      <c r="N544" s="187"/>
      <c r="O544" s="187"/>
    </row>
    <row r="545" spans="2:16" x14ac:dyDescent="0.25">
      <c r="B545" s="109"/>
      <c r="C545" s="189">
        <v>12</v>
      </c>
      <c r="D545" s="187"/>
      <c r="E545" s="187"/>
      <c r="F545" s="187"/>
      <c r="G545" s="187"/>
      <c r="H545" s="187"/>
      <c r="I545" s="187"/>
      <c r="J545" s="187"/>
      <c r="K545" s="187"/>
      <c r="L545" s="187"/>
      <c r="M545" s="187"/>
      <c r="N545" s="187"/>
      <c r="O545" s="187"/>
    </row>
    <row r="546" spans="2:16" x14ac:dyDescent="0.25">
      <c r="B546" s="109"/>
      <c r="C546" s="189">
        <v>13</v>
      </c>
      <c r="D546" s="187"/>
      <c r="E546" s="187"/>
      <c r="F546" s="187"/>
      <c r="G546" s="187"/>
      <c r="H546" s="187"/>
      <c r="I546" s="187"/>
      <c r="J546" s="187"/>
      <c r="K546" s="187"/>
      <c r="L546" s="187"/>
      <c r="M546" s="187"/>
      <c r="N546" s="187"/>
      <c r="O546" s="187"/>
    </row>
    <row r="547" spans="2:16" ht="15.75" thickBot="1" x14ac:dyDescent="0.3">
      <c r="B547" s="109"/>
      <c r="C547" s="189">
        <v>14</v>
      </c>
      <c r="D547" s="187"/>
      <c r="E547" s="187"/>
      <c r="F547" s="187"/>
      <c r="G547" s="187"/>
      <c r="H547" s="187"/>
      <c r="I547" s="187"/>
      <c r="J547" s="187"/>
      <c r="K547" s="187"/>
      <c r="L547" s="187"/>
      <c r="M547" s="187"/>
      <c r="N547" s="187"/>
      <c r="O547" s="187"/>
    </row>
    <row r="548" spans="2:16" x14ac:dyDescent="0.25">
      <c r="B548" s="109"/>
      <c r="C548" s="84" t="s">
        <v>0</v>
      </c>
      <c r="D548" s="70">
        <v>206537.04813082886</v>
      </c>
      <c r="E548" s="70">
        <v>216216.2587964655</v>
      </c>
      <c r="F548" s="70">
        <v>219620.23370428768</v>
      </c>
      <c r="G548" s="70">
        <v>0</v>
      </c>
      <c r="H548" s="70">
        <v>0</v>
      </c>
      <c r="I548" s="70">
        <v>0</v>
      </c>
      <c r="J548" s="70">
        <v>0</v>
      </c>
      <c r="K548" s="70">
        <v>0</v>
      </c>
      <c r="L548" s="70">
        <v>0</v>
      </c>
      <c r="M548" s="70">
        <v>0</v>
      </c>
      <c r="N548" s="70">
        <v>0</v>
      </c>
      <c r="O548" s="71">
        <v>0</v>
      </c>
      <c r="P548" s="85">
        <f>SUM(D548:O548)</f>
        <v>642373.54063158203</v>
      </c>
    </row>
    <row r="549" spans="2:16" x14ac:dyDescent="0.25">
      <c r="B549" s="109"/>
      <c r="C549" s="86" t="s">
        <v>1</v>
      </c>
      <c r="D549" s="87">
        <f>+D557*D$3*30</f>
        <v>141640.86982285848</v>
      </c>
      <c r="E549" s="87">
        <f t="shared" ref="E549:O549" si="539">+E557*E$3*30</f>
        <v>148278.76762515024</v>
      </c>
      <c r="F549" s="87">
        <f t="shared" si="539"/>
        <v>150613.17673558605</v>
      </c>
      <c r="G549" s="87">
        <f t="shared" si="539"/>
        <v>0</v>
      </c>
      <c r="H549" s="87">
        <f t="shared" si="539"/>
        <v>0</v>
      </c>
      <c r="I549" s="87">
        <f t="shared" si="539"/>
        <v>0</v>
      </c>
      <c r="J549" s="87">
        <f t="shared" si="539"/>
        <v>0</v>
      </c>
      <c r="K549" s="87">
        <f t="shared" si="539"/>
        <v>0</v>
      </c>
      <c r="L549" s="87">
        <f t="shared" si="539"/>
        <v>0</v>
      </c>
      <c r="M549" s="87">
        <f t="shared" si="539"/>
        <v>0</v>
      </c>
      <c r="N549" s="87">
        <f t="shared" si="539"/>
        <v>0</v>
      </c>
      <c r="O549" s="88">
        <f t="shared" si="539"/>
        <v>0</v>
      </c>
      <c r="P549" s="88">
        <f>SUM(D549:O549)</f>
        <v>440532.81418359478</v>
      </c>
    </row>
    <row r="550" spans="2:16" ht="15.75" thickBot="1" x14ac:dyDescent="0.3">
      <c r="B550" s="109"/>
      <c r="C550" s="89" t="s">
        <v>35</v>
      </c>
      <c r="D550" s="90">
        <f>+D558*D$4*30</f>
        <v>64896.178307970396</v>
      </c>
      <c r="E550" s="90">
        <f t="shared" ref="E550:O550" si="540">+E558*E$4*30</f>
        <v>67937.491171315211</v>
      </c>
      <c r="F550" s="90">
        <f t="shared" si="540"/>
        <v>69007.056968701625</v>
      </c>
      <c r="G550" s="90">
        <f t="shared" si="540"/>
        <v>0</v>
      </c>
      <c r="H550" s="90">
        <f t="shared" si="540"/>
        <v>0</v>
      </c>
      <c r="I550" s="90">
        <f t="shared" si="540"/>
        <v>0</v>
      </c>
      <c r="J550" s="90">
        <f t="shared" si="540"/>
        <v>0</v>
      </c>
      <c r="K550" s="90">
        <f t="shared" si="540"/>
        <v>0</v>
      </c>
      <c r="L550" s="90">
        <f t="shared" si="540"/>
        <v>0</v>
      </c>
      <c r="M550" s="90">
        <f t="shared" si="540"/>
        <v>0</v>
      </c>
      <c r="N550" s="90">
        <f t="shared" si="540"/>
        <v>0</v>
      </c>
      <c r="O550" s="91">
        <f t="shared" si="540"/>
        <v>0</v>
      </c>
      <c r="P550" s="91">
        <f>SUM(D550:O550)</f>
        <v>201840.72644798722</v>
      </c>
    </row>
    <row r="551" spans="2:16" ht="15.75" thickBot="1" x14ac:dyDescent="0.3">
      <c r="B551" s="109"/>
      <c r="C551" s="78" t="s">
        <v>36</v>
      </c>
      <c r="D551" s="79">
        <f t="shared" ref="D551:O551" si="541">+D$5</f>
        <v>0.25</v>
      </c>
      <c r="E551" s="79">
        <f t="shared" si="541"/>
        <v>0.25</v>
      </c>
      <c r="F551" s="79">
        <f t="shared" si="541"/>
        <v>0.25</v>
      </c>
      <c r="G551" s="79">
        <f t="shared" si="541"/>
        <v>0.25</v>
      </c>
      <c r="H551" s="79">
        <f t="shared" si="541"/>
        <v>0.25</v>
      </c>
      <c r="I551" s="79">
        <f t="shared" si="541"/>
        <v>0.25</v>
      </c>
      <c r="J551" s="79">
        <f t="shared" si="541"/>
        <v>0.25</v>
      </c>
      <c r="K551" s="79">
        <f t="shared" si="541"/>
        <v>0.25</v>
      </c>
      <c r="L551" s="79">
        <f t="shared" si="541"/>
        <v>0.25</v>
      </c>
      <c r="M551" s="79">
        <f t="shared" si="541"/>
        <v>0.25</v>
      </c>
      <c r="N551" s="79">
        <f t="shared" si="541"/>
        <v>0.25</v>
      </c>
      <c r="O551" s="80">
        <f t="shared" si="541"/>
        <v>0.25</v>
      </c>
      <c r="P551" s="80"/>
    </row>
    <row r="552" spans="2:16" ht="15.75" thickBot="1" x14ac:dyDescent="0.3">
      <c r="B552" s="109"/>
      <c r="C552" s="76" t="s">
        <v>14</v>
      </c>
      <c r="D552" s="92">
        <f>+D$3*(1-D551)+D$4*D551</f>
        <v>18.697752065418879</v>
      </c>
      <c r="E552" s="92">
        <f t="shared" ref="E552" si="542">+E$3*(1-E551)+E$4*E551</f>
        <v>19.632639668689826</v>
      </c>
      <c r="F552" s="92">
        <f t="shared" ref="F552" si="543">+F$3*(1-F551)+F$4*F551</f>
        <v>20.614271652124316</v>
      </c>
      <c r="G552" s="92">
        <f t="shared" ref="G552" si="544">+G$3*(1-G551)+G$4*G551</f>
        <v>24.717944963434228</v>
      </c>
      <c r="H552" s="92">
        <f t="shared" ref="H552" si="545">+H$3*(1-H551)+H$4*H551</f>
        <v>26.05691364631199</v>
      </c>
      <c r="I552" s="92">
        <f t="shared" ref="I552" si="546">+I$3*(1-I551)+I$4*I551</f>
        <v>25.606843768296592</v>
      </c>
      <c r="J552" s="92">
        <f t="shared" ref="J552" si="547">+J$3*(1-J551)+J$4*J551</f>
        <v>18.232856760391158</v>
      </c>
      <c r="K552" s="92">
        <f t="shared" ref="K552" si="548">+K$3*(1-K551)+K$4*K551</f>
        <v>23.963884263425388</v>
      </c>
      <c r="L552" s="92">
        <f t="shared" ref="L552" si="549">+L$3*(1-L551)+L$4*L551</f>
        <v>26.305348227975429</v>
      </c>
      <c r="M552" s="92">
        <f t="shared" ref="M552" si="550">+M$3*(1-M551)+M$4*M551</f>
        <v>24.57657900542252</v>
      </c>
      <c r="N552" s="92">
        <f t="shared" ref="N552" si="551">+N$3*(1-N551)+N$4*N551</f>
        <v>22.737299112616817</v>
      </c>
      <c r="O552" s="92">
        <f t="shared" ref="O552" si="552">+O$3*(1-O551)+O$4*O551</f>
        <v>20.719497469529724</v>
      </c>
      <c r="P552" s="93"/>
    </row>
    <row r="553" spans="2:16" x14ac:dyDescent="0.25">
      <c r="B553" s="109"/>
      <c r="C553" s="76" t="s">
        <v>16</v>
      </c>
      <c r="D553" s="92">
        <f t="shared" ref="D553:O553" si="553">+D551*D555+(1-D551)*D554</f>
        <v>24.532430378134812</v>
      </c>
      <c r="E553" s="92">
        <f t="shared" si="553"/>
        <v>25.696322534741874</v>
      </c>
      <c r="F553" s="92">
        <f t="shared" si="553"/>
        <v>26.981138661478973</v>
      </c>
      <c r="G553" s="92">
        <f t="shared" si="553"/>
        <v>33.227369256713452</v>
      </c>
      <c r="H553" s="92">
        <f t="shared" si="553"/>
        <v>35.0272926287806</v>
      </c>
      <c r="I553" s="92">
        <f t="shared" si="553"/>
        <v>34.422281247362591</v>
      </c>
      <c r="J553" s="92">
        <f t="shared" si="553"/>
        <v>23.576073272201604</v>
      </c>
      <c r="K553" s="92">
        <f t="shared" si="553"/>
        <v>30.986602851420372</v>
      </c>
      <c r="L553" s="92">
        <f t="shared" si="553"/>
        <v>34.580378970601345</v>
      </c>
      <c r="M553" s="92">
        <f t="shared" si="553"/>
        <v>32.24575934442688</v>
      </c>
      <c r="N553" s="92">
        <f t="shared" si="553"/>
        <v>29.832527756036555</v>
      </c>
      <c r="O553" s="93">
        <f t="shared" si="553"/>
        <v>27.185066277633901</v>
      </c>
      <c r="P553" s="93"/>
    </row>
    <row r="554" spans="2:16" x14ac:dyDescent="0.25">
      <c r="B554" s="109"/>
      <c r="C554" s="77" t="s">
        <v>15</v>
      </c>
      <c r="D554" s="94">
        <f>+D$3*D566</f>
        <v>22.432099932835666</v>
      </c>
      <c r="E554" s="94">
        <f t="shared" ref="E554:O554" si="554">+E$3*E566</f>
        <v>23.496346106803131</v>
      </c>
      <c r="F554" s="94">
        <f t="shared" si="554"/>
        <v>24.671163412143294</v>
      </c>
      <c r="G554" s="94">
        <f t="shared" si="554"/>
        <v>29.160961340412552</v>
      </c>
      <c r="H554" s="94">
        <f t="shared" si="554"/>
        <v>31.305091126186547</v>
      </c>
      <c r="I554" s="94">
        <f t="shared" si="554"/>
        <v>30.814860760195362</v>
      </c>
      <c r="J554" s="94">
        <f t="shared" si="554"/>
        <v>21.012911878199574</v>
      </c>
      <c r="K554" s="94">
        <f t="shared" si="554"/>
        <v>27.589393163471613</v>
      </c>
      <c r="L554" s="94">
        <f t="shared" si="554"/>
        <v>30.748446476443469</v>
      </c>
      <c r="M554" s="94">
        <f t="shared" si="554"/>
        <v>28.066829914308499</v>
      </c>
      <c r="N554" s="94">
        <f t="shared" si="554"/>
        <v>26.059945629447725</v>
      </c>
      <c r="O554" s="95">
        <f t="shared" si="554"/>
        <v>23.207140984757039</v>
      </c>
      <c r="P554" s="95"/>
    </row>
    <row r="555" spans="2:16" ht="15.75" thickBot="1" x14ac:dyDescent="0.3">
      <c r="B555" s="109"/>
      <c r="C555" s="96" t="s">
        <v>37</v>
      </c>
      <c r="D555" s="97">
        <f>+D$4*D566</f>
        <v>30.833421714032262</v>
      </c>
      <c r="E555" s="97">
        <f t="shared" ref="E555:O555" si="555">+E$4*E566</f>
        <v>32.296251818558112</v>
      </c>
      <c r="F555" s="97">
        <f t="shared" si="555"/>
        <v>33.911064409486016</v>
      </c>
      <c r="G555" s="97">
        <f t="shared" si="555"/>
        <v>45.426593005616155</v>
      </c>
      <c r="H555" s="97">
        <f t="shared" si="555"/>
        <v>46.193897136562754</v>
      </c>
      <c r="I555" s="97">
        <f t="shared" si="555"/>
        <v>45.244542708864287</v>
      </c>
      <c r="J555" s="97">
        <f t="shared" si="555"/>
        <v>31.265557454207695</v>
      </c>
      <c r="K555" s="97">
        <f t="shared" si="555"/>
        <v>41.178231915266657</v>
      </c>
      <c r="L555" s="97">
        <f t="shared" si="555"/>
        <v>46.076176453074972</v>
      </c>
      <c r="M555" s="97">
        <f t="shared" si="555"/>
        <v>44.782547634782013</v>
      </c>
      <c r="N555" s="97">
        <f t="shared" si="555"/>
        <v>41.150274135803052</v>
      </c>
      <c r="O555" s="98">
        <f t="shared" si="555"/>
        <v>39.118842156264492</v>
      </c>
      <c r="P555" s="98"/>
    </row>
    <row r="556" spans="2:16" x14ac:dyDescent="0.25">
      <c r="B556" s="109"/>
      <c r="C556" s="99" t="s">
        <v>9</v>
      </c>
      <c r="D556" s="100">
        <f t="shared" ref="D556:O556" si="556">+D548/D552/30</f>
        <v>368.20299290204525</v>
      </c>
      <c r="E556" s="100">
        <f t="shared" si="556"/>
        <v>367.10339252255113</v>
      </c>
      <c r="F556" s="100">
        <f t="shared" si="556"/>
        <v>355.12651527783606</v>
      </c>
      <c r="G556" s="100">
        <f t="shared" si="556"/>
        <v>0</v>
      </c>
      <c r="H556" s="100">
        <f t="shared" si="556"/>
        <v>0</v>
      </c>
      <c r="I556" s="100">
        <f t="shared" si="556"/>
        <v>0</v>
      </c>
      <c r="J556" s="100">
        <f t="shared" si="556"/>
        <v>0</v>
      </c>
      <c r="K556" s="100">
        <f t="shared" si="556"/>
        <v>0</v>
      </c>
      <c r="L556" s="100">
        <f t="shared" si="556"/>
        <v>0</v>
      </c>
      <c r="M556" s="100">
        <f t="shared" si="556"/>
        <v>0</v>
      </c>
      <c r="N556" s="100">
        <f t="shared" si="556"/>
        <v>0</v>
      </c>
      <c r="O556" s="101">
        <f t="shared" si="556"/>
        <v>0</v>
      </c>
      <c r="P556" s="101">
        <f t="shared" ref="P556:P565" si="557">SUM(D556:O556)</f>
        <v>1090.4329007024323</v>
      </c>
    </row>
    <row r="557" spans="2:16" x14ac:dyDescent="0.25">
      <c r="B557" s="109"/>
      <c r="C557" s="77" t="s">
        <v>10</v>
      </c>
      <c r="D557" s="87">
        <f t="shared" ref="D557:O557" si="558">+D556*(1-D551)</f>
        <v>276.15224467653394</v>
      </c>
      <c r="E557" s="87">
        <f t="shared" si="558"/>
        <v>275.32754439191336</v>
      </c>
      <c r="F557" s="87">
        <f t="shared" si="558"/>
        <v>266.34488645837706</v>
      </c>
      <c r="G557" s="87">
        <f t="shared" si="558"/>
        <v>0</v>
      </c>
      <c r="H557" s="87">
        <f t="shared" si="558"/>
        <v>0</v>
      </c>
      <c r="I557" s="87">
        <f t="shared" si="558"/>
        <v>0</v>
      </c>
      <c r="J557" s="87">
        <f t="shared" si="558"/>
        <v>0</v>
      </c>
      <c r="K557" s="87">
        <f t="shared" si="558"/>
        <v>0</v>
      </c>
      <c r="L557" s="87">
        <f t="shared" si="558"/>
        <v>0</v>
      </c>
      <c r="M557" s="87">
        <f t="shared" si="558"/>
        <v>0</v>
      </c>
      <c r="N557" s="87">
        <f t="shared" si="558"/>
        <v>0</v>
      </c>
      <c r="O557" s="88">
        <f t="shared" si="558"/>
        <v>0</v>
      </c>
      <c r="P557" s="88">
        <f t="shared" si="557"/>
        <v>817.82467552682442</v>
      </c>
    </row>
    <row r="558" spans="2:16" ht="15.75" thickBot="1" x14ac:dyDescent="0.3">
      <c r="B558" s="109"/>
      <c r="C558" s="96" t="s">
        <v>38</v>
      </c>
      <c r="D558" s="90">
        <f>+D556-D557</f>
        <v>92.050748225511313</v>
      </c>
      <c r="E558" s="90">
        <f t="shared" ref="E558:G558" si="559">+E556-E557</f>
        <v>91.775848130637769</v>
      </c>
      <c r="F558" s="90">
        <f t="shared" si="559"/>
        <v>88.781628819459002</v>
      </c>
      <c r="G558" s="90">
        <f t="shared" si="559"/>
        <v>0</v>
      </c>
      <c r="H558" s="90">
        <f>+H556-H557</f>
        <v>0</v>
      </c>
      <c r="I558" s="90">
        <f t="shared" ref="I558:O558" si="560">+I556-I557</f>
        <v>0</v>
      </c>
      <c r="J558" s="90">
        <f t="shared" si="560"/>
        <v>0</v>
      </c>
      <c r="K558" s="90">
        <f t="shared" si="560"/>
        <v>0</v>
      </c>
      <c r="L558" s="90">
        <f t="shared" si="560"/>
        <v>0</v>
      </c>
      <c r="M558" s="90">
        <f t="shared" si="560"/>
        <v>0</v>
      </c>
      <c r="N558" s="90">
        <f t="shared" si="560"/>
        <v>0</v>
      </c>
      <c r="O558" s="91">
        <f t="shared" si="560"/>
        <v>0</v>
      </c>
      <c r="P558" s="91">
        <f t="shared" si="557"/>
        <v>272.60822517560808</v>
      </c>
    </row>
    <row r="559" spans="2:16" x14ac:dyDescent="0.25">
      <c r="B559" s="109"/>
      <c r="C559" s="99" t="s">
        <v>11</v>
      </c>
      <c r="D559" s="100">
        <f t="shared" ref="D559:O559" si="561">+D548/D553/30</f>
        <v>280.6313180109413</v>
      </c>
      <c r="E559" s="100">
        <f t="shared" si="561"/>
        <v>280.47626724814722</v>
      </c>
      <c r="F559" s="100">
        <f t="shared" si="561"/>
        <v>271.3256304212739</v>
      </c>
      <c r="G559" s="100">
        <f t="shared" si="561"/>
        <v>0</v>
      </c>
      <c r="H559" s="100">
        <f t="shared" si="561"/>
        <v>0</v>
      </c>
      <c r="I559" s="100">
        <f t="shared" si="561"/>
        <v>0</v>
      </c>
      <c r="J559" s="100">
        <f t="shared" si="561"/>
        <v>0</v>
      </c>
      <c r="K559" s="100">
        <f t="shared" si="561"/>
        <v>0</v>
      </c>
      <c r="L559" s="100">
        <f t="shared" si="561"/>
        <v>0</v>
      </c>
      <c r="M559" s="100">
        <f t="shared" si="561"/>
        <v>0</v>
      </c>
      <c r="N559" s="100">
        <f t="shared" si="561"/>
        <v>0</v>
      </c>
      <c r="O559" s="101">
        <f t="shared" si="561"/>
        <v>0</v>
      </c>
      <c r="P559" s="101">
        <f t="shared" si="557"/>
        <v>832.43321568036242</v>
      </c>
    </row>
    <row r="560" spans="2:16" x14ac:dyDescent="0.25">
      <c r="B560" s="109"/>
      <c r="C560" s="77" t="s">
        <v>12</v>
      </c>
      <c r="D560" s="87">
        <f t="shared" ref="D560:O560" si="562">+D549/D554/30</f>
        <v>210.473488508206</v>
      </c>
      <c r="E560" s="87">
        <f t="shared" si="562"/>
        <v>210.35720043611039</v>
      </c>
      <c r="F560" s="87">
        <f t="shared" si="562"/>
        <v>203.49422281595542</v>
      </c>
      <c r="G560" s="87">
        <f t="shared" si="562"/>
        <v>0</v>
      </c>
      <c r="H560" s="87">
        <f t="shared" si="562"/>
        <v>0</v>
      </c>
      <c r="I560" s="87">
        <f t="shared" si="562"/>
        <v>0</v>
      </c>
      <c r="J560" s="87">
        <f t="shared" si="562"/>
        <v>0</v>
      </c>
      <c r="K560" s="87">
        <f t="shared" si="562"/>
        <v>0</v>
      </c>
      <c r="L560" s="87">
        <f t="shared" si="562"/>
        <v>0</v>
      </c>
      <c r="M560" s="87">
        <f t="shared" si="562"/>
        <v>0</v>
      </c>
      <c r="N560" s="87">
        <f t="shared" si="562"/>
        <v>0</v>
      </c>
      <c r="O560" s="88">
        <f t="shared" si="562"/>
        <v>0</v>
      </c>
      <c r="P560" s="88">
        <f t="shared" si="557"/>
        <v>624.32491176027179</v>
      </c>
    </row>
    <row r="561" spans="2:16" ht="15.75" thickBot="1" x14ac:dyDescent="0.3">
      <c r="B561" s="109"/>
      <c r="C561" s="96" t="s">
        <v>39</v>
      </c>
      <c r="D561" s="90">
        <f t="shared" ref="D561:O561" si="563">+D550/D555/30</f>
        <v>70.157829502735339</v>
      </c>
      <c r="E561" s="90">
        <f t="shared" si="563"/>
        <v>70.119066812036777</v>
      </c>
      <c r="F561" s="90">
        <f t="shared" si="563"/>
        <v>67.831407605318475</v>
      </c>
      <c r="G561" s="90">
        <f t="shared" si="563"/>
        <v>0</v>
      </c>
      <c r="H561" s="90">
        <f t="shared" si="563"/>
        <v>0</v>
      </c>
      <c r="I561" s="90">
        <f t="shared" si="563"/>
        <v>0</v>
      </c>
      <c r="J561" s="90">
        <f t="shared" si="563"/>
        <v>0</v>
      </c>
      <c r="K561" s="90">
        <f t="shared" si="563"/>
        <v>0</v>
      </c>
      <c r="L561" s="90">
        <f t="shared" si="563"/>
        <v>0</v>
      </c>
      <c r="M561" s="90">
        <f t="shared" si="563"/>
        <v>0</v>
      </c>
      <c r="N561" s="90">
        <f t="shared" si="563"/>
        <v>0</v>
      </c>
      <c r="O561" s="91">
        <f t="shared" si="563"/>
        <v>0</v>
      </c>
      <c r="P561" s="91">
        <f t="shared" si="557"/>
        <v>208.10830392009058</v>
      </c>
    </row>
    <row r="562" spans="2:16" ht="15.75" thickBot="1" x14ac:dyDescent="0.3">
      <c r="B562" s="109"/>
      <c r="C562" s="102" t="s">
        <v>13</v>
      </c>
      <c r="D562" s="72">
        <v>25</v>
      </c>
      <c r="E562" s="72">
        <v>25</v>
      </c>
      <c r="F562" s="72">
        <v>25</v>
      </c>
      <c r="G562" s="72">
        <v>25</v>
      </c>
      <c r="H562" s="72">
        <v>25</v>
      </c>
      <c r="I562" s="72">
        <v>25</v>
      </c>
      <c r="J562" s="72">
        <v>25</v>
      </c>
      <c r="K562" s="72">
        <v>25</v>
      </c>
      <c r="L562" s="72">
        <v>25</v>
      </c>
      <c r="M562" s="72">
        <v>25</v>
      </c>
      <c r="N562" s="72">
        <v>25</v>
      </c>
      <c r="O562" s="73">
        <v>25</v>
      </c>
      <c r="P562" s="103"/>
    </row>
    <row r="563" spans="2:16" x14ac:dyDescent="0.25">
      <c r="B563" s="109"/>
      <c r="C563" s="99" t="s">
        <v>4</v>
      </c>
      <c r="D563" s="100">
        <f>+D559/D562*30</f>
        <v>336.75758161312956</v>
      </c>
      <c r="E563" s="100">
        <f t="shared" ref="E563" si="564">+E559/E562*30</f>
        <v>336.57152069777663</v>
      </c>
      <c r="F563" s="100">
        <f t="shared" ref="F563" si="565">+F559/F562*30</f>
        <v>325.59075650552865</v>
      </c>
      <c r="G563" s="100">
        <f t="shared" ref="G563" si="566">+G559/G562*30</f>
        <v>0</v>
      </c>
      <c r="H563" s="100">
        <f t="shared" ref="H563" si="567">+H559/H562*30</f>
        <v>0</v>
      </c>
      <c r="I563" s="100">
        <f t="shared" ref="I563" si="568">+I559/I562*30</f>
        <v>0</v>
      </c>
      <c r="J563" s="100">
        <f t="shared" ref="J563" si="569">+J559/J562*30</f>
        <v>0</v>
      </c>
      <c r="K563" s="100">
        <f t="shared" ref="K563" si="570">+K559/K562*30</f>
        <v>0</v>
      </c>
      <c r="L563" s="100">
        <f t="shared" ref="L563" si="571">+L559/L562*30</f>
        <v>0</v>
      </c>
      <c r="M563" s="100">
        <f t="shared" ref="M563" si="572">+M559/M562*30</f>
        <v>0</v>
      </c>
      <c r="N563" s="100">
        <f t="shared" ref="N563" si="573">+N559/N562*30</f>
        <v>0</v>
      </c>
      <c r="O563" s="101">
        <f t="shared" ref="O563" si="574">+O559/O562*30</f>
        <v>0</v>
      </c>
      <c r="P563" s="101">
        <f t="shared" si="557"/>
        <v>998.91985881643473</v>
      </c>
    </row>
    <row r="564" spans="2:16" x14ac:dyDescent="0.25">
      <c r="B564" s="109"/>
      <c r="C564" s="77" t="s">
        <v>5</v>
      </c>
      <c r="D564" s="87">
        <f>+D560/D562*30</f>
        <v>252.56818620984723</v>
      </c>
      <c r="E564" s="87">
        <f t="shared" ref="E564:O564" si="575">+E560/E562*30</f>
        <v>252.42864052333243</v>
      </c>
      <c r="F564" s="87">
        <f t="shared" si="575"/>
        <v>244.19306737914653</v>
      </c>
      <c r="G564" s="87">
        <f t="shared" si="575"/>
        <v>0</v>
      </c>
      <c r="H564" s="87">
        <f t="shared" si="575"/>
        <v>0</v>
      </c>
      <c r="I564" s="87">
        <f t="shared" si="575"/>
        <v>0</v>
      </c>
      <c r="J564" s="87">
        <f t="shared" si="575"/>
        <v>0</v>
      </c>
      <c r="K564" s="87">
        <f t="shared" si="575"/>
        <v>0</v>
      </c>
      <c r="L564" s="87">
        <f t="shared" si="575"/>
        <v>0</v>
      </c>
      <c r="M564" s="87">
        <f t="shared" si="575"/>
        <v>0</v>
      </c>
      <c r="N564" s="87">
        <f t="shared" si="575"/>
        <v>0</v>
      </c>
      <c r="O564" s="88">
        <f t="shared" si="575"/>
        <v>0</v>
      </c>
      <c r="P564" s="88">
        <f t="shared" si="557"/>
        <v>749.18989411232621</v>
      </c>
    </row>
    <row r="565" spans="2:16" ht="15.75" thickBot="1" x14ac:dyDescent="0.3">
      <c r="B565" s="109"/>
      <c r="C565" s="96" t="s">
        <v>40</v>
      </c>
      <c r="D565" s="90">
        <f>+D561/D562*30</f>
        <v>84.189395403282404</v>
      </c>
      <c r="E565" s="90">
        <f t="shared" ref="E565:O565" si="576">+E561/E562*30</f>
        <v>84.14288017444413</v>
      </c>
      <c r="F565" s="90">
        <f t="shared" si="576"/>
        <v>81.397689126382161</v>
      </c>
      <c r="G565" s="90">
        <f t="shared" si="576"/>
        <v>0</v>
      </c>
      <c r="H565" s="90">
        <f t="shared" si="576"/>
        <v>0</v>
      </c>
      <c r="I565" s="90">
        <f t="shared" si="576"/>
        <v>0</v>
      </c>
      <c r="J565" s="90">
        <f t="shared" si="576"/>
        <v>0</v>
      </c>
      <c r="K565" s="90">
        <f t="shared" si="576"/>
        <v>0</v>
      </c>
      <c r="L565" s="90">
        <f t="shared" si="576"/>
        <v>0</v>
      </c>
      <c r="M565" s="90">
        <f t="shared" si="576"/>
        <v>0</v>
      </c>
      <c r="N565" s="90">
        <f t="shared" si="576"/>
        <v>0</v>
      </c>
      <c r="O565" s="91">
        <f t="shared" si="576"/>
        <v>0</v>
      </c>
      <c r="P565" s="91">
        <f t="shared" si="557"/>
        <v>249.72996470410868</v>
      </c>
    </row>
    <row r="566" spans="2:16" ht="15.75" thickBot="1" x14ac:dyDescent="0.3">
      <c r="B566" s="110"/>
      <c r="C566" s="105" t="s">
        <v>8</v>
      </c>
      <c r="D566" s="106">
        <f>+SUMIF(Conversion!$B$4:$B$28,'Measured TV'!D533,Conversion!C$4:C$28)</f>
        <v>1.3120523949778464</v>
      </c>
      <c r="E566" s="106">
        <f>+SUMIF(Conversion!$B$4:$B$28,'Measured TV'!E533,Conversion!D$4:D$28)</f>
        <v>1.3088572381696806</v>
      </c>
      <c r="F566" s="106">
        <f>+SUMIF(Conversion!$B$4:$B$28,'Measured TV'!F533,Conversion!E$4:E$28)</f>
        <v>1.3088572381696806</v>
      </c>
      <c r="G566" s="106">
        <f>+SUMIF(Conversion!$B$4:$B$28,'Measured TV'!G533,Conversion!F$4:F$28)</f>
        <v>1.3442609936168801</v>
      </c>
      <c r="H566" s="106">
        <f>+SUMIF(Conversion!$B$4:$B$28,'Measured TV'!H533,Conversion!G$4:G$28)</f>
        <v>1.3442609936168801</v>
      </c>
      <c r="I566" s="106">
        <f>+SUMIF(Conversion!$B$4:$B$28,'Measured TV'!I533,Conversion!H$4:H$28)</f>
        <v>1.3442609936168801</v>
      </c>
      <c r="J566" s="106">
        <f>+SUMIF(Conversion!$B$4:$B$28,'Measured TV'!J533,Conversion!I$4:I$28)</f>
        <v>1.2930542691158518</v>
      </c>
      <c r="K566" s="106">
        <f>+SUMIF(Conversion!$B$4:$B$28,'Measured TV'!K533,Conversion!J$4:J$28)</f>
        <v>1.2930542691158518</v>
      </c>
      <c r="L566" s="106">
        <f>+SUMIF(Conversion!$B$4:$B$28,'Measured TV'!L533,Conversion!K$4:K$28)</f>
        <v>1.314575981694305</v>
      </c>
      <c r="M566" s="106">
        <f>+SUMIF(Conversion!$B$4:$B$28,'Measured TV'!M533,Conversion!L$4:L$28)</f>
        <v>1.3120523949778464</v>
      </c>
      <c r="N566" s="106">
        <f>+SUMIF(Conversion!$B$4:$B$28,'Measured TV'!N533,Conversion!M$4:M$28)</f>
        <v>1.3120523949778464</v>
      </c>
      <c r="O566" s="107">
        <f>+SUMIF(Conversion!$B$4:$B$28,'Measured TV'!O533,Conversion!N$4:N$28)</f>
        <v>1.3120523949778464</v>
      </c>
      <c r="P566" s="107"/>
    </row>
    <row r="567" spans="2:16" ht="15.75" thickBot="1" x14ac:dyDescent="0.3">
      <c r="C567" s="74">
        <v>0</v>
      </c>
      <c r="D567" s="39">
        <v>1</v>
      </c>
      <c r="E567" s="39">
        <v>2</v>
      </c>
      <c r="F567" s="39">
        <v>3</v>
      </c>
      <c r="G567" s="39">
        <v>4</v>
      </c>
      <c r="H567" s="39">
        <v>5</v>
      </c>
      <c r="I567" s="39">
        <v>6</v>
      </c>
      <c r="J567" s="39">
        <v>7</v>
      </c>
      <c r="K567" s="39">
        <v>8</v>
      </c>
      <c r="L567" s="39">
        <v>9</v>
      </c>
      <c r="M567" s="39">
        <v>10</v>
      </c>
      <c r="N567" s="39">
        <v>11</v>
      </c>
      <c r="O567" s="39">
        <v>12</v>
      </c>
    </row>
    <row r="568" spans="2:16" ht="15.75" thickBot="1" x14ac:dyDescent="0.3">
      <c r="B568" s="81" t="e">
        <f>+'Mecra Kırılımı'!#REF!</f>
        <v>#REF!</v>
      </c>
      <c r="C568" s="82" t="s">
        <v>33</v>
      </c>
      <c r="D568" s="69" t="s">
        <v>24</v>
      </c>
      <c r="E568" s="69" t="s">
        <v>24</v>
      </c>
      <c r="F568" s="69" t="s">
        <v>24</v>
      </c>
      <c r="G568" s="69" t="s">
        <v>24</v>
      </c>
      <c r="H568" s="69" t="s">
        <v>24</v>
      </c>
      <c r="I568" s="69" t="s">
        <v>24</v>
      </c>
      <c r="J568" s="69" t="s">
        <v>24</v>
      </c>
      <c r="K568" s="69" t="s">
        <v>24</v>
      </c>
      <c r="L568" s="69" t="s">
        <v>24</v>
      </c>
      <c r="M568" s="69" t="s">
        <v>24</v>
      </c>
      <c r="N568" s="69" t="s">
        <v>24</v>
      </c>
      <c r="O568" s="69" t="s">
        <v>24</v>
      </c>
    </row>
    <row r="569" spans="2:16" x14ac:dyDescent="0.25">
      <c r="B569" s="109"/>
      <c r="C569" s="189">
        <v>1</v>
      </c>
      <c r="D569" s="187"/>
      <c r="E569" s="187"/>
      <c r="F569" s="187"/>
      <c r="G569" s="187"/>
      <c r="H569" s="187"/>
      <c r="I569" s="187"/>
      <c r="J569" s="187"/>
      <c r="K569" s="187"/>
      <c r="L569" s="187"/>
      <c r="M569" s="187"/>
      <c r="N569" s="187"/>
      <c r="O569" s="187"/>
    </row>
    <row r="570" spans="2:16" x14ac:dyDescent="0.25">
      <c r="B570" s="109"/>
      <c r="C570" s="189">
        <v>2</v>
      </c>
      <c r="D570" s="187"/>
      <c r="E570" s="187"/>
      <c r="F570" s="187"/>
      <c r="G570" s="187"/>
      <c r="H570" s="187"/>
      <c r="I570" s="187"/>
      <c r="J570" s="187"/>
      <c r="K570" s="187"/>
      <c r="L570" s="187"/>
      <c r="M570" s="187"/>
      <c r="N570" s="187"/>
      <c r="O570" s="187"/>
    </row>
    <row r="571" spans="2:16" x14ac:dyDescent="0.25">
      <c r="B571" s="109"/>
      <c r="C571" s="189">
        <v>3</v>
      </c>
      <c r="D571" s="187"/>
      <c r="E571" s="187"/>
      <c r="F571" s="187"/>
      <c r="G571" s="187"/>
      <c r="H571" s="187"/>
      <c r="I571" s="187"/>
      <c r="J571" s="187"/>
      <c r="K571" s="187"/>
      <c r="L571" s="187"/>
      <c r="M571" s="187"/>
      <c r="N571" s="187"/>
      <c r="O571" s="187"/>
    </row>
    <row r="572" spans="2:16" x14ac:dyDescent="0.25">
      <c r="B572" s="109"/>
      <c r="C572" s="189">
        <v>4</v>
      </c>
      <c r="D572" s="187"/>
      <c r="E572" s="187"/>
      <c r="F572" s="187"/>
      <c r="G572" s="187"/>
      <c r="H572" s="187"/>
      <c r="I572" s="187"/>
      <c r="J572" s="187"/>
      <c r="K572" s="187"/>
      <c r="L572" s="187"/>
      <c r="M572" s="187"/>
      <c r="N572" s="187"/>
      <c r="O572" s="187"/>
    </row>
    <row r="573" spans="2:16" x14ac:dyDescent="0.25">
      <c r="B573" s="109"/>
      <c r="C573" s="189">
        <v>5</v>
      </c>
      <c r="D573" s="187"/>
      <c r="E573" s="187"/>
      <c r="F573" s="187"/>
      <c r="G573" s="187"/>
      <c r="H573" s="187"/>
      <c r="I573" s="187"/>
      <c r="J573" s="187"/>
      <c r="K573" s="187"/>
      <c r="L573" s="187"/>
      <c r="M573" s="187"/>
      <c r="N573" s="187"/>
      <c r="O573" s="187"/>
    </row>
    <row r="574" spans="2:16" x14ac:dyDescent="0.25">
      <c r="B574" s="109"/>
      <c r="C574" s="189">
        <v>6</v>
      </c>
      <c r="D574" s="187"/>
      <c r="E574" s="187"/>
      <c r="F574" s="187"/>
      <c r="G574" s="187"/>
      <c r="H574" s="187"/>
      <c r="I574" s="187"/>
      <c r="J574" s="187"/>
      <c r="K574" s="187"/>
      <c r="L574" s="187"/>
      <c r="M574" s="187"/>
      <c r="N574" s="187"/>
      <c r="O574" s="187"/>
    </row>
    <row r="575" spans="2:16" x14ac:dyDescent="0.25">
      <c r="B575" s="109"/>
      <c r="C575" s="189">
        <v>7</v>
      </c>
      <c r="D575" s="187"/>
      <c r="E575" s="187"/>
      <c r="F575" s="187"/>
      <c r="G575" s="187"/>
      <c r="H575" s="187"/>
      <c r="I575" s="187"/>
      <c r="J575" s="187"/>
      <c r="K575" s="187"/>
      <c r="L575" s="187"/>
      <c r="M575" s="187"/>
      <c r="N575" s="187"/>
      <c r="O575" s="187"/>
    </row>
    <row r="576" spans="2:16" x14ac:dyDescent="0.25">
      <c r="B576" s="109"/>
      <c r="C576" s="189">
        <v>8</v>
      </c>
      <c r="D576" s="187"/>
      <c r="E576" s="187"/>
      <c r="F576" s="187"/>
      <c r="G576" s="187"/>
      <c r="H576" s="187"/>
      <c r="I576" s="187"/>
      <c r="J576" s="187"/>
      <c r="K576" s="187"/>
      <c r="L576" s="187"/>
      <c r="M576" s="187"/>
      <c r="N576" s="187"/>
      <c r="O576" s="187"/>
    </row>
    <row r="577" spans="2:16" x14ac:dyDescent="0.25">
      <c r="B577" s="109"/>
      <c r="C577" s="189">
        <v>9</v>
      </c>
      <c r="D577" s="187"/>
      <c r="E577" s="187"/>
      <c r="F577" s="187"/>
      <c r="G577" s="187"/>
      <c r="H577" s="187"/>
      <c r="I577" s="187"/>
      <c r="J577" s="187"/>
      <c r="K577" s="187"/>
      <c r="L577" s="187"/>
      <c r="M577" s="187"/>
      <c r="N577" s="187"/>
      <c r="O577" s="187"/>
    </row>
    <row r="578" spans="2:16" x14ac:dyDescent="0.25">
      <c r="B578" s="109"/>
      <c r="C578" s="189">
        <v>10</v>
      </c>
      <c r="D578" s="187"/>
      <c r="E578" s="187"/>
      <c r="F578" s="187"/>
      <c r="G578" s="187"/>
      <c r="H578" s="187"/>
      <c r="I578" s="187"/>
      <c r="J578" s="187"/>
      <c r="K578" s="187"/>
      <c r="L578" s="187"/>
      <c r="M578" s="187"/>
      <c r="N578" s="187"/>
      <c r="O578" s="187"/>
    </row>
    <row r="579" spans="2:16" x14ac:dyDescent="0.25">
      <c r="B579" s="109"/>
      <c r="C579" s="189">
        <v>11</v>
      </c>
      <c r="D579" s="187"/>
      <c r="E579" s="187"/>
      <c r="F579" s="187"/>
      <c r="G579" s="187"/>
      <c r="H579" s="187"/>
      <c r="I579" s="187"/>
      <c r="J579" s="187"/>
      <c r="K579" s="187"/>
      <c r="L579" s="187"/>
      <c r="M579" s="187"/>
      <c r="N579" s="187"/>
      <c r="O579" s="187"/>
    </row>
    <row r="580" spans="2:16" x14ac:dyDescent="0.25">
      <c r="B580" s="109"/>
      <c r="C580" s="189">
        <v>12</v>
      </c>
      <c r="D580" s="187"/>
      <c r="E580" s="187"/>
      <c r="F580" s="187"/>
      <c r="G580" s="187"/>
      <c r="H580" s="187"/>
      <c r="I580" s="187"/>
      <c r="J580" s="187"/>
      <c r="K580" s="187"/>
      <c r="L580" s="187"/>
      <c r="M580" s="187"/>
      <c r="N580" s="187"/>
      <c r="O580" s="187"/>
    </row>
    <row r="581" spans="2:16" x14ac:dyDescent="0.25">
      <c r="B581" s="109"/>
      <c r="C581" s="189">
        <v>13</v>
      </c>
      <c r="D581" s="187"/>
      <c r="E581" s="187"/>
      <c r="F581" s="187"/>
      <c r="G581" s="187"/>
      <c r="H581" s="187"/>
      <c r="I581" s="187"/>
      <c r="J581" s="187"/>
      <c r="K581" s="187"/>
      <c r="L581" s="187"/>
      <c r="M581" s="187"/>
      <c r="N581" s="187"/>
      <c r="O581" s="187"/>
    </row>
    <row r="582" spans="2:16" ht="15.75" thickBot="1" x14ac:dyDescent="0.3">
      <c r="B582" s="109"/>
      <c r="C582" s="189">
        <v>14</v>
      </c>
      <c r="D582" s="187"/>
      <c r="E582" s="187"/>
      <c r="F582" s="187"/>
      <c r="G582" s="187"/>
      <c r="H582" s="187"/>
      <c r="I582" s="187"/>
      <c r="J582" s="187"/>
      <c r="K582" s="187"/>
      <c r="L582" s="187"/>
      <c r="M582" s="187"/>
      <c r="N582" s="187"/>
      <c r="O582" s="187"/>
    </row>
    <row r="583" spans="2:16" x14ac:dyDescent="0.25">
      <c r="B583" s="83"/>
      <c r="C583" s="84" t="s">
        <v>0</v>
      </c>
      <c r="D583" s="70">
        <v>0</v>
      </c>
      <c r="E583" s="70">
        <v>577962.69178285962</v>
      </c>
      <c r="F583" s="70">
        <v>422346.60327747633</v>
      </c>
      <c r="G583" s="70">
        <v>0</v>
      </c>
      <c r="H583" s="70">
        <v>0</v>
      </c>
      <c r="I583" s="70">
        <v>880268.30375117704</v>
      </c>
      <c r="J583" s="70">
        <v>415536.24040743738</v>
      </c>
      <c r="K583" s="70">
        <v>332282.53309160483</v>
      </c>
      <c r="L583" s="70">
        <v>305017.77074672113</v>
      </c>
      <c r="M583" s="70">
        <v>0</v>
      </c>
      <c r="N583" s="70">
        <v>0</v>
      </c>
      <c r="O583" s="71">
        <v>0</v>
      </c>
      <c r="P583" s="85">
        <f>SUM(D583:O583)</f>
        <v>2933414.143057276</v>
      </c>
    </row>
    <row r="584" spans="2:16" x14ac:dyDescent="0.25">
      <c r="B584" s="83"/>
      <c r="C584" s="86" t="s">
        <v>1</v>
      </c>
      <c r="D584" s="87">
        <f>+D592*D$3*30</f>
        <v>0</v>
      </c>
      <c r="E584" s="87">
        <f t="shared" ref="E584:O584" si="577">+E592*E$3*30</f>
        <v>396360.55192107463</v>
      </c>
      <c r="F584" s="87">
        <f t="shared" si="577"/>
        <v>289640.72449151159</v>
      </c>
      <c r="G584" s="87">
        <f t="shared" si="577"/>
        <v>0</v>
      </c>
      <c r="H584" s="87">
        <f t="shared" si="577"/>
        <v>0</v>
      </c>
      <c r="I584" s="87">
        <f t="shared" si="577"/>
        <v>591012.80250965781</v>
      </c>
      <c r="J584" s="87">
        <f t="shared" si="577"/>
        <v>277769.74247579341</v>
      </c>
      <c r="K584" s="87">
        <f t="shared" si="577"/>
        <v>221889.60558478086</v>
      </c>
      <c r="L584" s="87">
        <f t="shared" si="577"/>
        <v>203413.52981143811</v>
      </c>
      <c r="M584" s="87">
        <f t="shared" si="577"/>
        <v>0</v>
      </c>
      <c r="N584" s="87">
        <f t="shared" si="577"/>
        <v>0</v>
      </c>
      <c r="O584" s="88">
        <f t="shared" si="577"/>
        <v>0</v>
      </c>
      <c r="P584" s="88">
        <f>SUM(D584:O584)</f>
        <v>1980086.9567942566</v>
      </c>
    </row>
    <row r="585" spans="2:16" ht="15.75" thickBot="1" x14ac:dyDescent="0.3">
      <c r="B585" s="83"/>
      <c r="C585" s="89" t="s">
        <v>35</v>
      </c>
      <c r="D585" s="90">
        <f>+D593*D$4*30</f>
        <v>0</v>
      </c>
      <c r="E585" s="90">
        <f t="shared" ref="E585:O585" si="578">+E593*E$4*30</f>
        <v>181602.1398617849</v>
      </c>
      <c r="F585" s="90">
        <f t="shared" si="578"/>
        <v>132705.87878596471</v>
      </c>
      <c r="G585" s="90">
        <f t="shared" si="578"/>
        <v>0</v>
      </c>
      <c r="H585" s="90">
        <f t="shared" si="578"/>
        <v>0</v>
      </c>
      <c r="I585" s="90">
        <f t="shared" si="578"/>
        <v>289255.50124151912</v>
      </c>
      <c r="J585" s="90">
        <f t="shared" si="578"/>
        <v>137766.49793164397</v>
      </c>
      <c r="K585" s="90">
        <f t="shared" si="578"/>
        <v>110392.92750682392</v>
      </c>
      <c r="L585" s="90">
        <f t="shared" si="578"/>
        <v>101604.24093528301</v>
      </c>
      <c r="M585" s="90">
        <f t="shared" si="578"/>
        <v>0</v>
      </c>
      <c r="N585" s="90">
        <f t="shared" si="578"/>
        <v>0</v>
      </c>
      <c r="O585" s="91">
        <f t="shared" si="578"/>
        <v>0</v>
      </c>
      <c r="P585" s="91">
        <f>SUM(D585:O585)</f>
        <v>953327.18626301968</v>
      </c>
    </row>
    <row r="586" spans="2:16" ht="15.75" thickBot="1" x14ac:dyDescent="0.3">
      <c r="B586" s="83"/>
      <c r="C586" s="78" t="s">
        <v>36</v>
      </c>
      <c r="D586" s="79">
        <f t="shared" ref="D586:O586" si="579">+D$5</f>
        <v>0.25</v>
      </c>
      <c r="E586" s="79">
        <f t="shared" si="579"/>
        <v>0.25</v>
      </c>
      <c r="F586" s="79">
        <f t="shared" si="579"/>
        <v>0.25</v>
      </c>
      <c r="G586" s="79">
        <f t="shared" si="579"/>
        <v>0.25</v>
      </c>
      <c r="H586" s="79">
        <f t="shared" si="579"/>
        <v>0.25</v>
      </c>
      <c r="I586" s="79">
        <f t="shared" si="579"/>
        <v>0.25</v>
      </c>
      <c r="J586" s="79">
        <f t="shared" si="579"/>
        <v>0.25</v>
      </c>
      <c r="K586" s="79">
        <f t="shared" si="579"/>
        <v>0.25</v>
      </c>
      <c r="L586" s="79">
        <f t="shared" si="579"/>
        <v>0.25</v>
      </c>
      <c r="M586" s="79">
        <f t="shared" si="579"/>
        <v>0.25</v>
      </c>
      <c r="N586" s="79">
        <f t="shared" si="579"/>
        <v>0.25</v>
      </c>
      <c r="O586" s="80">
        <f t="shared" si="579"/>
        <v>0.25</v>
      </c>
      <c r="P586" s="80"/>
    </row>
    <row r="587" spans="2:16" ht="15.75" thickBot="1" x14ac:dyDescent="0.3">
      <c r="B587" s="83"/>
      <c r="C587" s="76" t="s">
        <v>14</v>
      </c>
      <c r="D587" s="92">
        <f>+D$3*(1-D586)+D$4*D586</f>
        <v>18.697752065418879</v>
      </c>
      <c r="E587" s="92">
        <f t="shared" ref="E587" si="580">+E$3*(1-E586)+E$4*E586</f>
        <v>19.632639668689826</v>
      </c>
      <c r="F587" s="92">
        <f t="shared" ref="F587" si="581">+F$3*(1-F586)+F$4*F586</f>
        <v>20.614271652124316</v>
      </c>
      <c r="G587" s="92">
        <f t="shared" ref="G587" si="582">+G$3*(1-G586)+G$4*G586</f>
        <v>24.717944963434228</v>
      </c>
      <c r="H587" s="92">
        <f t="shared" ref="H587" si="583">+H$3*(1-H586)+H$4*H586</f>
        <v>26.05691364631199</v>
      </c>
      <c r="I587" s="92">
        <f t="shared" ref="I587" si="584">+I$3*(1-I586)+I$4*I586</f>
        <v>25.606843768296592</v>
      </c>
      <c r="J587" s="92">
        <f t="shared" ref="J587" si="585">+J$3*(1-J586)+J$4*J586</f>
        <v>18.232856760391158</v>
      </c>
      <c r="K587" s="92">
        <f t="shared" ref="K587" si="586">+K$3*(1-K586)+K$4*K586</f>
        <v>23.963884263425388</v>
      </c>
      <c r="L587" s="92">
        <f t="shared" ref="L587" si="587">+L$3*(1-L586)+L$4*L586</f>
        <v>26.305348227975429</v>
      </c>
      <c r="M587" s="92">
        <f t="shared" ref="M587" si="588">+M$3*(1-M586)+M$4*M586</f>
        <v>24.57657900542252</v>
      </c>
      <c r="N587" s="92">
        <f t="shared" ref="N587" si="589">+N$3*(1-N586)+N$4*N586</f>
        <v>22.737299112616817</v>
      </c>
      <c r="O587" s="92">
        <f t="shared" ref="O587" si="590">+O$3*(1-O586)+O$4*O586</f>
        <v>20.719497469529724</v>
      </c>
      <c r="P587" s="93"/>
    </row>
    <row r="588" spans="2:16" x14ac:dyDescent="0.25">
      <c r="B588" s="83"/>
      <c r="C588" s="76" t="s">
        <v>16</v>
      </c>
      <c r="D588" s="92">
        <f t="shared" ref="D588:O588" si="591">+D586*D590+(1-D586)*D589</f>
        <v>24.318762850456856</v>
      </c>
      <c r="E588" s="92">
        <f t="shared" si="591"/>
        <v>24.907975233223883</v>
      </c>
      <c r="F588" s="92">
        <f t="shared" si="591"/>
        <v>26.153373994885079</v>
      </c>
      <c r="G588" s="92">
        <f t="shared" si="591"/>
        <v>32.505377301142772</v>
      </c>
      <c r="H588" s="92">
        <f t="shared" si="591"/>
        <v>34.266190438955853</v>
      </c>
      <c r="I588" s="92">
        <f t="shared" si="591"/>
        <v>33.674325248770671</v>
      </c>
      <c r="J588" s="92">
        <f t="shared" si="591"/>
        <v>23.159938600001649</v>
      </c>
      <c r="K588" s="92">
        <f t="shared" si="591"/>
        <v>30.439666995254285</v>
      </c>
      <c r="L588" s="92">
        <f t="shared" si="591"/>
        <v>35.433243256556999</v>
      </c>
      <c r="M588" s="92">
        <f t="shared" si="591"/>
        <v>31.964911847011251</v>
      </c>
      <c r="N588" s="92">
        <f t="shared" si="591"/>
        <v>29.572698527877499</v>
      </c>
      <c r="O588" s="93">
        <f t="shared" si="591"/>
        <v>26.948295366159897</v>
      </c>
      <c r="P588" s="93"/>
    </row>
    <row r="589" spans="2:16" x14ac:dyDescent="0.25">
      <c r="B589" s="83"/>
      <c r="C589" s="77" t="s">
        <v>15</v>
      </c>
      <c r="D589" s="94">
        <f>+D$3*D601</f>
        <v>22.236725432250275</v>
      </c>
      <c r="E589" s="94">
        <f t="shared" ref="E589:O589" si="592">+E$3*E601</f>
        <v>22.7754927230636</v>
      </c>
      <c r="F589" s="94">
        <f t="shared" si="592"/>
        <v>23.914267359216783</v>
      </c>
      <c r="G589" s="94">
        <f t="shared" si="592"/>
        <v>28.527327683115661</v>
      </c>
      <c r="H589" s="94">
        <f t="shared" si="592"/>
        <v>30.624868030975744</v>
      </c>
      <c r="I589" s="94">
        <f t="shared" si="592"/>
        <v>30.145289798708642</v>
      </c>
      <c r="J589" s="94">
        <f t="shared" si="592"/>
        <v>20.642018850533624</v>
      </c>
      <c r="K589" s="94">
        <f t="shared" si="592"/>
        <v>27.102420504890084</v>
      </c>
      <c r="L589" s="94">
        <f t="shared" si="592"/>
        <v>31.506802880538178</v>
      </c>
      <c r="M589" s="94">
        <f t="shared" si="592"/>
        <v>27.822379198863157</v>
      </c>
      <c r="N589" s="94">
        <f t="shared" si="592"/>
        <v>25.832974062903343</v>
      </c>
      <c r="O589" s="95">
        <f t="shared" si="592"/>
        <v>23.005016190667888</v>
      </c>
      <c r="P589" s="95"/>
    </row>
    <row r="590" spans="2:16" ht="15.75" thickBot="1" x14ac:dyDescent="0.3">
      <c r="B590" s="83"/>
      <c r="C590" s="96" t="s">
        <v>37</v>
      </c>
      <c r="D590" s="97">
        <f>+D$4*D601</f>
        <v>30.564875105076592</v>
      </c>
      <c r="E590" s="97">
        <f t="shared" ref="E590:O590" si="593">+E$4*E601</f>
        <v>31.30542276370473</v>
      </c>
      <c r="F590" s="97">
        <f t="shared" si="593"/>
        <v>32.870693901889965</v>
      </c>
      <c r="G590" s="97">
        <f t="shared" si="593"/>
        <v>44.439526155224087</v>
      </c>
      <c r="H590" s="97">
        <f t="shared" si="593"/>
        <v>45.190157662896191</v>
      </c>
      <c r="I590" s="97">
        <f t="shared" si="593"/>
        <v>44.261431598956776</v>
      </c>
      <c r="J590" s="97">
        <f t="shared" si="593"/>
        <v>30.713697848405726</v>
      </c>
      <c r="K590" s="97">
        <f t="shared" si="593"/>
        <v>40.451406466346896</v>
      </c>
      <c r="L590" s="97">
        <f t="shared" si="593"/>
        <v>47.212564384613451</v>
      </c>
      <c r="M590" s="97">
        <f t="shared" si="593"/>
        <v>44.392509791455545</v>
      </c>
      <c r="N590" s="97">
        <f t="shared" si="593"/>
        <v>40.791871922799977</v>
      </c>
      <c r="O590" s="98">
        <f t="shared" si="593"/>
        <v>38.778132892635924</v>
      </c>
      <c r="P590" s="98"/>
    </row>
    <row r="591" spans="2:16" x14ac:dyDescent="0.25">
      <c r="B591" s="83"/>
      <c r="C591" s="99" t="s">
        <v>9</v>
      </c>
      <c r="D591" s="111">
        <f t="shared" ref="D591:O591" si="594">+D583/D587/30</f>
        <v>0</v>
      </c>
      <c r="E591" s="111">
        <f t="shared" si="594"/>
        <v>981.29560693528083</v>
      </c>
      <c r="F591" s="111">
        <f t="shared" si="594"/>
        <v>682.9356063035309</v>
      </c>
      <c r="G591" s="111">
        <f t="shared" si="594"/>
        <v>0</v>
      </c>
      <c r="H591" s="111">
        <f t="shared" si="594"/>
        <v>0</v>
      </c>
      <c r="I591" s="111">
        <f t="shared" si="594"/>
        <v>1145.8763546655478</v>
      </c>
      <c r="J591" s="111">
        <f t="shared" si="594"/>
        <v>759.68391545045461</v>
      </c>
      <c r="K591" s="111">
        <f t="shared" si="594"/>
        <v>462.1990456401752</v>
      </c>
      <c r="L591" s="111">
        <f t="shared" si="594"/>
        <v>386.5091971707086</v>
      </c>
      <c r="M591" s="111">
        <f t="shared" si="594"/>
        <v>0</v>
      </c>
      <c r="N591" s="111">
        <f t="shared" si="594"/>
        <v>0</v>
      </c>
      <c r="O591" s="112">
        <f t="shared" si="594"/>
        <v>0</v>
      </c>
      <c r="P591" s="101">
        <f t="shared" ref="P591:P600" si="595">SUM(D591:O591)</f>
        <v>4418.4997261656981</v>
      </c>
    </row>
    <row r="592" spans="2:16" x14ac:dyDescent="0.25">
      <c r="B592" s="83"/>
      <c r="C592" s="77" t="s">
        <v>10</v>
      </c>
      <c r="D592" s="113">
        <f t="shared" ref="D592:O592" si="596">+D591*(1-D586)</f>
        <v>0</v>
      </c>
      <c r="E592" s="113">
        <f t="shared" si="596"/>
        <v>735.97170520146062</v>
      </c>
      <c r="F592" s="113">
        <f t="shared" si="596"/>
        <v>512.20170472764812</v>
      </c>
      <c r="G592" s="113">
        <f t="shared" si="596"/>
        <v>0</v>
      </c>
      <c r="H592" s="113">
        <f t="shared" si="596"/>
        <v>0</v>
      </c>
      <c r="I592" s="113">
        <f t="shared" si="596"/>
        <v>859.40726599916081</v>
      </c>
      <c r="J592" s="113">
        <f t="shared" si="596"/>
        <v>569.76293658784095</v>
      </c>
      <c r="K592" s="113">
        <f t="shared" si="596"/>
        <v>346.6492842301314</v>
      </c>
      <c r="L592" s="113">
        <f t="shared" si="596"/>
        <v>289.88189787803145</v>
      </c>
      <c r="M592" s="113">
        <f t="shared" si="596"/>
        <v>0</v>
      </c>
      <c r="N592" s="113">
        <f t="shared" si="596"/>
        <v>0</v>
      </c>
      <c r="O592" s="114">
        <f t="shared" si="596"/>
        <v>0</v>
      </c>
      <c r="P592" s="88">
        <f t="shared" si="595"/>
        <v>3313.8747946242734</v>
      </c>
    </row>
    <row r="593" spans="2:16" ht="15.75" thickBot="1" x14ac:dyDescent="0.3">
      <c r="B593" s="83"/>
      <c r="C593" s="96" t="s">
        <v>38</v>
      </c>
      <c r="D593" s="115">
        <f>+D591-D592</f>
        <v>0</v>
      </c>
      <c r="E593" s="115">
        <f t="shared" ref="E593:G593" si="597">+E591-E592</f>
        <v>245.32390173382021</v>
      </c>
      <c r="F593" s="115">
        <f t="shared" si="597"/>
        <v>170.73390157588278</v>
      </c>
      <c r="G593" s="115">
        <f t="shared" si="597"/>
        <v>0</v>
      </c>
      <c r="H593" s="115">
        <f>+H591-H592</f>
        <v>0</v>
      </c>
      <c r="I593" s="115">
        <f t="shared" ref="I593:O593" si="598">+I591-I592</f>
        <v>286.46908866638694</v>
      </c>
      <c r="J593" s="115">
        <f t="shared" si="598"/>
        <v>189.92097886261365</v>
      </c>
      <c r="K593" s="115">
        <f t="shared" si="598"/>
        <v>115.5497614100438</v>
      </c>
      <c r="L593" s="115">
        <f t="shared" si="598"/>
        <v>96.627299292677151</v>
      </c>
      <c r="M593" s="115">
        <f t="shared" si="598"/>
        <v>0</v>
      </c>
      <c r="N593" s="115">
        <f t="shared" si="598"/>
        <v>0</v>
      </c>
      <c r="O593" s="116">
        <f t="shared" si="598"/>
        <v>0</v>
      </c>
      <c r="P593" s="91">
        <f t="shared" si="595"/>
        <v>1104.6249315414245</v>
      </c>
    </row>
    <row r="594" spans="2:16" x14ac:dyDescent="0.25">
      <c r="B594" s="83"/>
      <c r="C594" s="99" t="s">
        <v>11</v>
      </c>
      <c r="D594" s="111">
        <f t="shared" ref="D594:O594" si="599">+D583/D588/30</f>
        <v>0</v>
      </c>
      <c r="E594" s="111">
        <f t="shared" si="599"/>
        <v>773.46403627907796</v>
      </c>
      <c r="F594" s="111">
        <f t="shared" si="599"/>
        <v>538.29460443622099</v>
      </c>
      <c r="G594" s="111">
        <f t="shared" si="599"/>
        <v>0</v>
      </c>
      <c r="H594" s="111">
        <f t="shared" si="599"/>
        <v>0</v>
      </c>
      <c r="I594" s="111">
        <f t="shared" si="599"/>
        <v>871.35455795887356</v>
      </c>
      <c r="J594" s="111">
        <f t="shared" si="599"/>
        <v>598.06756195719186</v>
      </c>
      <c r="K594" s="111">
        <f t="shared" si="599"/>
        <v>363.87009220940729</v>
      </c>
      <c r="L594" s="111">
        <f t="shared" si="599"/>
        <v>286.94124755314999</v>
      </c>
      <c r="M594" s="111">
        <f t="shared" si="599"/>
        <v>0</v>
      </c>
      <c r="N594" s="111">
        <f t="shared" si="599"/>
        <v>0</v>
      </c>
      <c r="O594" s="112">
        <f t="shared" si="599"/>
        <v>0</v>
      </c>
      <c r="P594" s="101">
        <f t="shared" si="595"/>
        <v>3431.9921003939212</v>
      </c>
    </row>
    <row r="595" spans="2:16" x14ac:dyDescent="0.25">
      <c r="B595" s="83"/>
      <c r="C595" s="77" t="s">
        <v>12</v>
      </c>
      <c r="D595" s="113">
        <f t="shared" ref="D595:O595" si="600">+D584/D589/30</f>
        <v>0</v>
      </c>
      <c r="E595" s="113">
        <f t="shared" si="600"/>
        <v>580.0980272093085</v>
      </c>
      <c r="F595" s="113">
        <f t="shared" si="600"/>
        <v>403.7209533271656</v>
      </c>
      <c r="G595" s="113">
        <f t="shared" si="600"/>
        <v>0</v>
      </c>
      <c r="H595" s="113">
        <f t="shared" si="600"/>
        <v>0</v>
      </c>
      <c r="I595" s="113">
        <f t="shared" si="600"/>
        <v>653.51591846915494</v>
      </c>
      <c r="J595" s="113">
        <f t="shared" si="600"/>
        <v>448.55067146789389</v>
      </c>
      <c r="K595" s="113">
        <f t="shared" si="600"/>
        <v>272.90256915705538</v>
      </c>
      <c r="L595" s="113">
        <f t="shared" si="600"/>
        <v>215.20593566486249</v>
      </c>
      <c r="M595" s="113">
        <f t="shared" si="600"/>
        <v>0</v>
      </c>
      <c r="N595" s="113">
        <f t="shared" si="600"/>
        <v>0</v>
      </c>
      <c r="O595" s="114">
        <f t="shared" si="600"/>
        <v>0</v>
      </c>
      <c r="P595" s="88">
        <f t="shared" si="595"/>
        <v>2573.9940752954408</v>
      </c>
    </row>
    <row r="596" spans="2:16" ht="15.75" thickBot="1" x14ac:dyDescent="0.3">
      <c r="B596" s="83"/>
      <c r="C596" s="96" t="s">
        <v>39</v>
      </c>
      <c r="D596" s="115">
        <f t="shared" ref="D596:O596" si="601">+D585/D590/30</f>
        <v>0</v>
      </c>
      <c r="E596" s="115">
        <f t="shared" si="601"/>
        <v>193.36600906976949</v>
      </c>
      <c r="F596" s="115">
        <f t="shared" si="601"/>
        <v>134.57365110905525</v>
      </c>
      <c r="G596" s="115">
        <f t="shared" si="601"/>
        <v>0</v>
      </c>
      <c r="H596" s="115">
        <f t="shared" si="601"/>
        <v>0</v>
      </c>
      <c r="I596" s="115">
        <f t="shared" si="601"/>
        <v>217.8386394897183</v>
      </c>
      <c r="J596" s="115">
        <f t="shared" si="601"/>
        <v>149.51689048929796</v>
      </c>
      <c r="K596" s="115">
        <f t="shared" si="601"/>
        <v>90.967523052351808</v>
      </c>
      <c r="L596" s="115">
        <f t="shared" si="601"/>
        <v>71.735311888287498</v>
      </c>
      <c r="M596" s="115">
        <f t="shared" si="601"/>
        <v>0</v>
      </c>
      <c r="N596" s="115">
        <f t="shared" si="601"/>
        <v>0</v>
      </c>
      <c r="O596" s="116">
        <f t="shared" si="601"/>
        <v>0</v>
      </c>
      <c r="P596" s="91">
        <f t="shared" si="595"/>
        <v>857.9980250984803</v>
      </c>
    </row>
    <row r="597" spans="2:16" ht="15.75" thickBot="1" x14ac:dyDescent="0.3">
      <c r="B597" s="83"/>
      <c r="C597" s="102" t="s">
        <v>13</v>
      </c>
      <c r="D597" s="72">
        <v>25</v>
      </c>
      <c r="E597" s="72">
        <v>25</v>
      </c>
      <c r="F597" s="72">
        <v>25</v>
      </c>
      <c r="G597" s="72">
        <v>25</v>
      </c>
      <c r="H597" s="72">
        <v>25</v>
      </c>
      <c r="I597" s="72">
        <v>25</v>
      </c>
      <c r="J597" s="72">
        <v>25</v>
      </c>
      <c r="K597" s="72">
        <v>25</v>
      </c>
      <c r="L597" s="72">
        <v>25</v>
      </c>
      <c r="M597" s="72">
        <v>25</v>
      </c>
      <c r="N597" s="72">
        <v>25</v>
      </c>
      <c r="O597" s="73">
        <v>25</v>
      </c>
      <c r="P597" s="103"/>
    </row>
    <row r="598" spans="2:16" x14ac:dyDescent="0.25">
      <c r="B598" s="83"/>
      <c r="C598" s="99" t="s">
        <v>4</v>
      </c>
      <c r="D598" s="100">
        <f>+D594/D597*30</f>
        <v>0</v>
      </c>
      <c r="E598" s="100">
        <f t="shared" ref="E598" si="602">+E594/E597*30</f>
        <v>928.15684353489348</v>
      </c>
      <c r="F598" s="100">
        <f t="shared" ref="F598" si="603">+F594/F597*30</f>
        <v>645.95352532346521</v>
      </c>
      <c r="G598" s="100">
        <f t="shared" ref="G598" si="604">+G594/G597*30</f>
        <v>0</v>
      </c>
      <c r="H598" s="100">
        <f t="shared" ref="H598" si="605">+H594/H597*30</f>
        <v>0</v>
      </c>
      <c r="I598" s="100">
        <f t="shared" ref="I598" si="606">+I594/I597*30</f>
        <v>1045.6254695506484</v>
      </c>
      <c r="J598" s="100">
        <f t="shared" ref="J598" si="607">+J594/J597*30</f>
        <v>717.68107434863032</v>
      </c>
      <c r="K598" s="100">
        <f t="shared" ref="K598" si="608">+K594/K597*30</f>
        <v>436.64411065128871</v>
      </c>
      <c r="L598" s="100">
        <f t="shared" ref="L598" si="609">+L594/L597*30</f>
        <v>344.32949706378002</v>
      </c>
      <c r="M598" s="100">
        <f t="shared" ref="M598" si="610">+M594/M597*30</f>
        <v>0</v>
      </c>
      <c r="N598" s="100">
        <f t="shared" ref="N598" si="611">+N594/N597*30</f>
        <v>0</v>
      </c>
      <c r="O598" s="101">
        <f t="shared" ref="O598" si="612">+O594/O597*30</f>
        <v>0</v>
      </c>
      <c r="P598" s="101">
        <f t="shared" si="595"/>
        <v>4118.3905204727062</v>
      </c>
    </row>
    <row r="599" spans="2:16" x14ac:dyDescent="0.25">
      <c r="B599" s="83"/>
      <c r="C599" s="77" t="s">
        <v>5</v>
      </c>
      <c r="D599" s="87">
        <f>+D595/D597*30</f>
        <v>0</v>
      </c>
      <c r="E599" s="87">
        <f t="shared" ref="E599:O599" si="613">+E595/E597*30</f>
        <v>696.1176326511702</v>
      </c>
      <c r="F599" s="87">
        <f t="shared" si="613"/>
        <v>484.46514399259871</v>
      </c>
      <c r="G599" s="87">
        <f t="shared" si="613"/>
        <v>0</v>
      </c>
      <c r="H599" s="87">
        <f t="shared" si="613"/>
        <v>0</v>
      </c>
      <c r="I599" s="87">
        <f t="shared" si="613"/>
        <v>784.21910216298591</v>
      </c>
      <c r="J599" s="87">
        <f t="shared" si="613"/>
        <v>538.26080576147274</v>
      </c>
      <c r="K599" s="87">
        <f t="shared" si="613"/>
        <v>327.48308298846644</v>
      </c>
      <c r="L599" s="87">
        <f t="shared" si="613"/>
        <v>258.247122797835</v>
      </c>
      <c r="M599" s="87">
        <f t="shared" si="613"/>
        <v>0</v>
      </c>
      <c r="N599" s="87">
        <f t="shared" si="613"/>
        <v>0</v>
      </c>
      <c r="O599" s="88">
        <f t="shared" si="613"/>
        <v>0</v>
      </c>
      <c r="P599" s="88">
        <f t="shared" si="595"/>
        <v>3088.7928903545285</v>
      </c>
    </row>
    <row r="600" spans="2:16" ht="15.75" thickBot="1" x14ac:dyDescent="0.3">
      <c r="B600" s="83"/>
      <c r="C600" s="96" t="s">
        <v>40</v>
      </c>
      <c r="D600" s="90">
        <f>+D596/D597*30</f>
        <v>0</v>
      </c>
      <c r="E600" s="90">
        <f t="shared" ref="E600:O600" si="614">+E596/E597*30</f>
        <v>232.03921088372337</v>
      </c>
      <c r="F600" s="90">
        <f t="shared" si="614"/>
        <v>161.4883813308663</v>
      </c>
      <c r="G600" s="90">
        <f t="shared" si="614"/>
        <v>0</v>
      </c>
      <c r="H600" s="90">
        <f t="shared" si="614"/>
        <v>0</v>
      </c>
      <c r="I600" s="90">
        <f t="shared" si="614"/>
        <v>261.40636738766199</v>
      </c>
      <c r="J600" s="90">
        <f t="shared" si="614"/>
        <v>179.42026858715758</v>
      </c>
      <c r="K600" s="90">
        <f t="shared" si="614"/>
        <v>109.16102766282216</v>
      </c>
      <c r="L600" s="90">
        <f t="shared" si="614"/>
        <v>86.082374265945006</v>
      </c>
      <c r="M600" s="90">
        <f t="shared" si="614"/>
        <v>0</v>
      </c>
      <c r="N600" s="90">
        <f t="shared" si="614"/>
        <v>0</v>
      </c>
      <c r="O600" s="91">
        <f t="shared" si="614"/>
        <v>0</v>
      </c>
      <c r="P600" s="91">
        <f t="shared" si="595"/>
        <v>1029.5976301181763</v>
      </c>
    </row>
    <row r="601" spans="2:16" ht="15.75" thickBot="1" x14ac:dyDescent="0.3">
      <c r="B601" s="104"/>
      <c r="C601" s="105" t="s">
        <v>8</v>
      </c>
      <c r="D601" s="106">
        <f>+SUMIF(Conversion!$B$4:$B$28,'Measured TV'!D568,Conversion!C$4:C$28)</f>
        <v>1.3006249502812652</v>
      </c>
      <c r="E601" s="106">
        <f>+SUMIF(Conversion!$B$4:$B$28,'Measured TV'!E568,Conversion!D$4:D$28)</f>
        <v>1.2687023066463738</v>
      </c>
      <c r="F601" s="106">
        <f>+SUMIF(Conversion!$B$4:$B$28,'Measured TV'!F568,Conversion!E$4:E$28)</f>
        <v>1.2687023066463738</v>
      </c>
      <c r="G601" s="106">
        <f>+SUMIF(Conversion!$B$4:$B$28,'Measured TV'!G568,Conversion!F$4:F$28)</f>
        <v>1.315051771060606</v>
      </c>
      <c r="H601" s="106">
        <f>+SUMIF(Conversion!$B$4:$B$28,'Measured TV'!H568,Conversion!G$4:G$28)</f>
        <v>1.315051771060606</v>
      </c>
      <c r="I601" s="106">
        <f>+SUMIF(Conversion!$B$4:$B$28,'Measured TV'!I568,Conversion!H$4:H$28)</f>
        <v>1.315051771060606</v>
      </c>
      <c r="J601" s="106">
        <f>+SUMIF(Conversion!$B$4:$B$28,'Measured TV'!J568,Conversion!I$4:I$28)</f>
        <v>1.2702309300380195</v>
      </c>
      <c r="K601" s="106">
        <f>+SUMIF(Conversion!$B$4:$B$28,'Measured TV'!K568,Conversion!J$4:J$28)</f>
        <v>1.2702309300380195</v>
      </c>
      <c r="L601" s="106">
        <f>+SUMIF(Conversion!$B$4:$B$28,'Measured TV'!L568,Conversion!K$4:K$28)</f>
        <v>1.346997688434862</v>
      </c>
      <c r="M601" s="106">
        <f>+SUMIF(Conversion!$B$4:$B$28,'Measured TV'!M568,Conversion!L$4:L$28)</f>
        <v>1.3006249502812652</v>
      </c>
      <c r="N601" s="106">
        <f>+SUMIF(Conversion!$B$4:$B$28,'Measured TV'!N568,Conversion!M$4:M$28)</f>
        <v>1.3006249502812652</v>
      </c>
      <c r="O601" s="107">
        <f>+SUMIF(Conversion!$B$4:$B$28,'Measured TV'!O568,Conversion!N$4:N$28)</f>
        <v>1.3006249502812652</v>
      </c>
      <c r="P601" s="107"/>
    </row>
    <row r="602" spans="2:16" ht="15.75" thickBot="1" x14ac:dyDescent="0.3">
      <c r="C602" s="74">
        <v>0</v>
      </c>
      <c r="D602" s="39">
        <v>1</v>
      </c>
      <c r="E602" s="39">
        <v>2</v>
      </c>
      <c r="F602" s="39">
        <v>3</v>
      </c>
      <c r="G602" s="39">
        <v>4</v>
      </c>
      <c r="H602" s="39">
        <v>5</v>
      </c>
      <c r="I602" s="39">
        <v>6</v>
      </c>
      <c r="J602" s="39">
        <v>7</v>
      </c>
      <c r="K602" s="39">
        <v>8</v>
      </c>
      <c r="L602" s="39">
        <v>9</v>
      </c>
      <c r="M602" s="39">
        <v>10</v>
      </c>
      <c r="N602" s="39">
        <v>11</v>
      </c>
      <c r="O602" s="39">
        <v>12</v>
      </c>
    </row>
    <row r="603" spans="2:16" ht="15.75" thickBot="1" x14ac:dyDescent="0.3">
      <c r="B603" s="108" t="e">
        <f>+'Mecra Kırılımı'!#REF!</f>
        <v>#REF!</v>
      </c>
      <c r="C603" s="82" t="s">
        <v>33</v>
      </c>
      <c r="D603" s="69" t="s">
        <v>31</v>
      </c>
      <c r="E603" s="69" t="s">
        <v>31</v>
      </c>
      <c r="F603" s="69" t="s">
        <v>31</v>
      </c>
      <c r="G603" s="69" t="s">
        <v>31</v>
      </c>
      <c r="H603" s="69" t="s">
        <v>31</v>
      </c>
      <c r="I603" s="69" t="s">
        <v>31</v>
      </c>
      <c r="J603" s="69" t="s">
        <v>31</v>
      </c>
      <c r="K603" s="69" t="s">
        <v>31</v>
      </c>
      <c r="L603" s="69" t="s">
        <v>31</v>
      </c>
      <c r="M603" s="69" t="s">
        <v>31</v>
      </c>
      <c r="N603" s="69" t="s">
        <v>31</v>
      </c>
      <c r="O603" s="69" t="s">
        <v>31</v>
      </c>
    </row>
    <row r="604" spans="2:16" x14ac:dyDescent="0.25">
      <c r="B604" s="109"/>
      <c r="C604" s="189">
        <v>1</v>
      </c>
      <c r="D604" s="187"/>
      <c r="E604" s="187"/>
      <c r="F604" s="187"/>
      <c r="G604" s="187"/>
      <c r="H604" s="187"/>
      <c r="I604" s="187"/>
      <c r="J604" s="187"/>
      <c r="K604" s="187"/>
      <c r="L604" s="187"/>
      <c r="M604" s="187"/>
      <c r="N604" s="187"/>
      <c r="O604" s="187"/>
    </row>
    <row r="605" spans="2:16" x14ac:dyDescent="0.25">
      <c r="B605" s="109"/>
      <c r="C605" s="189">
        <v>2</v>
      </c>
      <c r="D605" s="187"/>
      <c r="E605" s="187"/>
      <c r="F605" s="187"/>
      <c r="G605" s="187"/>
      <c r="H605" s="187"/>
      <c r="I605" s="187"/>
      <c r="J605" s="187"/>
      <c r="K605" s="187"/>
      <c r="L605" s="187"/>
      <c r="M605" s="187"/>
      <c r="N605" s="187"/>
      <c r="O605" s="187"/>
    </row>
    <row r="606" spans="2:16" x14ac:dyDescent="0.25">
      <c r="B606" s="109"/>
      <c r="C606" s="189">
        <v>3</v>
      </c>
      <c r="D606" s="187"/>
      <c r="E606" s="187"/>
      <c r="F606" s="187"/>
      <c r="G606" s="187"/>
      <c r="H606" s="187"/>
      <c r="I606" s="187"/>
      <c r="J606" s="187"/>
      <c r="K606" s="187"/>
      <c r="L606" s="187"/>
      <c r="M606" s="187"/>
      <c r="N606" s="187"/>
      <c r="O606" s="187"/>
    </row>
    <row r="607" spans="2:16" x14ac:dyDescent="0.25">
      <c r="B607" s="109"/>
      <c r="C607" s="189">
        <v>4</v>
      </c>
      <c r="D607" s="187"/>
      <c r="E607" s="187"/>
      <c r="F607" s="187"/>
      <c r="G607" s="187"/>
      <c r="H607" s="187"/>
      <c r="I607" s="187"/>
      <c r="J607" s="187"/>
      <c r="K607" s="187"/>
      <c r="L607" s="187"/>
      <c r="M607" s="187"/>
      <c r="N607" s="187"/>
      <c r="O607" s="187"/>
    </row>
    <row r="608" spans="2:16" x14ac:dyDescent="0.25">
      <c r="B608" s="109"/>
      <c r="C608" s="189">
        <v>5</v>
      </c>
      <c r="D608" s="187"/>
      <c r="E608" s="187"/>
      <c r="F608" s="187"/>
      <c r="G608" s="187"/>
      <c r="H608" s="187"/>
      <c r="I608" s="187"/>
      <c r="J608" s="187"/>
      <c r="K608" s="187"/>
      <c r="L608" s="187"/>
      <c r="M608" s="187"/>
      <c r="N608" s="187"/>
      <c r="O608" s="187"/>
    </row>
    <row r="609" spans="2:16" x14ac:dyDescent="0.25">
      <c r="B609" s="109"/>
      <c r="C609" s="189">
        <v>6</v>
      </c>
      <c r="D609" s="187"/>
      <c r="E609" s="187"/>
      <c r="F609" s="187"/>
      <c r="G609" s="187"/>
      <c r="H609" s="187"/>
      <c r="I609" s="187"/>
      <c r="J609" s="187"/>
      <c r="K609" s="187"/>
      <c r="L609" s="187"/>
      <c r="M609" s="187"/>
      <c r="N609" s="187"/>
      <c r="O609" s="187"/>
    </row>
    <row r="610" spans="2:16" x14ac:dyDescent="0.25">
      <c r="B610" s="109"/>
      <c r="C610" s="189">
        <v>7</v>
      </c>
      <c r="D610" s="187"/>
      <c r="E610" s="187"/>
      <c r="F610" s="187"/>
      <c r="G610" s="187"/>
      <c r="H610" s="187"/>
      <c r="I610" s="187"/>
      <c r="J610" s="187"/>
      <c r="K610" s="187"/>
      <c r="L610" s="187"/>
      <c r="M610" s="187"/>
      <c r="N610" s="187"/>
      <c r="O610" s="187"/>
    </row>
    <row r="611" spans="2:16" x14ac:dyDescent="0.25">
      <c r="B611" s="109"/>
      <c r="C611" s="189">
        <v>8</v>
      </c>
      <c r="D611" s="187"/>
      <c r="E611" s="187"/>
      <c r="F611" s="187"/>
      <c r="G611" s="187"/>
      <c r="H611" s="187"/>
      <c r="I611" s="187"/>
      <c r="J611" s="187"/>
      <c r="K611" s="187"/>
      <c r="L611" s="187"/>
      <c r="M611" s="187"/>
      <c r="N611" s="187"/>
      <c r="O611" s="187"/>
    </row>
    <row r="612" spans="2:16" x14ac:dyDescent="0.25">
      <c r="B612" s="109"/>
      <c r="C612" s="189">
        <v>9</v>
      </c>
      <c r="D612" s="187"/>
      <c r="E612" s="187"/>
      <c r="F612" s="187"/>
      <c r="G612" s="187"/>
      <c r="H612" s="187"/>
      <c r="I612" s="187"/>
      <c r="J612" s="187"/>
      <c r="K612" s="187"/>
      <c r="L612" s="187"/>
      <c r="M612" s="187"/>
      <c r="N612" s="187"/>
      <c r="O612" s="187"/>
    </row>
    <row r="613" spans="2:16" x14ac:dyDescent="0.25">
      <c r="B613" s="109"/>
      <c r="C613" s="189">
        <v>10</v>
      </c>
      <c r="D613" s="187"/>
      <c r="E613" s="187"/>
      <c r="F613" s="187"/>
      <c r="G613" s="187"/>
      <c r="H613" s="187"/>
      <c r="I613" s="187"/>
      <c r="J613" s="187"/>
      <c r="K613" s="187"/>
      <c r="L613" s="187"/>
      <c r="M613" s="187"/>
      <c r="N613" s="187"/>
      <c r="O613" s="187"/>
    </row>
    <row r="614" spans="2:16" x14ac:dyDescent="0.25">
      <c r="B614" s="109"/>
      <c r="C614" s="189">
        <v>11</v>
      </c>
      <c r="D614" s="187"/>
      <c r="E614" s="187"/>
      <c r="F614" s="187"/>
      <c r="G614" s="187"/>
      <c r="H614" s="187"/>
      <c r="I614" s="187"/>
      <c r="J614" s="187"/>
      <c r="K614" s="187"/>
      <c r="L614" s="187"/>
      <c r="M614" s="187"/>
      <c r="N614" s="187"/>
      <c r="O614" s="187"/>
    </row>
    <row r="615" spans="2:16" x14ac:dyDescent="0.25">
      <c r="B615" s="109"/>
      <c r="C615" s="189">
        <v>12</v>
      </c>
      <c r="D615" s="187"/>
      <c r="E615" s="187"/>
      <c r="F615" s="187"/>
      <c r="G615" s="187"/>
      <c r="H615" s="187"/>
      <c r="I615" s="187"/>
      <c r="J615" s="187"/>
      <c r="K615" s="187"/>
      <c r="L615" s="187"/>
      <c r="M615" s="187"/>
      <c r="N615" s="187"/>
      <c r="O615" s="187"/>
    </row>
    <row r="616" spans="2:16" x14ac:dyDescent="0.25">
      <c r="B616" s="109"/>
      <c r="C616" s="189">
        <v>13</v>
      </c>
      <c r="D616" s="187"/>
      <c r="E616" s="187"/>
      <c r="F616" s="187"/>
      <c r="G616" s="187"/>
      <c r="H616" s="187"/>
      <c r="I616" s="187"/>
      <c r="J616" s="187"/>
      <c r="K616" s="187"/>
      <c r="L616" s="187"/>
      <c r="M616" s="187"/>
      <c r="N616" s="187"/>
      <c r="O616" s="187"/>
    </row>
    <row r="617" spans="2:16" ht="15.75" thickBot="1" x14ac:dyDescent="0.3">
      <c r="B617" s="109"/>
      <c r="C617" s="189">
        <v>14</v>
      </c>
      <c r="D617" s="187"/>
      <c r="E617" s="187"/>
      <c r="F617" s="187"/>
      <c r="G617" s="187"/>
      <c r="H617" s="187"/>
      <c r="I617" s="187"/>
      <c r="J617" s="187"/>
      <c r="K617" s="187"/>
      <c r="L617" s="187"/>
      <c r="M617" s="187"/>
      <c r="N617" s="187"/>
      <c r="O617" s="187"/>
    </row>
    <row r="618" spans="2:16" x14ac:dyDescent="0.25">
      <c r="B618" s="109"/>
      <c r="C618" s="84" t="s">
        <v>0</v>
      </c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1"/>
      <c r="P618" s="85">
        <f>SUM(D618:O618)</f>
        <v>0</v>
      </c>
    </row>
    <row r="619" spans="2:16" x14ac:dyDescent="0.25">
      <c r="B619" s="109"/>
      <c r="C619" s="86" t="s">
        <v>1</v>
      </c>
      <c r="D619" s="87">
        <f>+D627*D$3*30</f>
        <v>0</v>
      </c>
      <c r="E619" s="87">
        <f t="shared" ref="E619:O619" si="615">+E627*E$3*30</f>
        <v>0</v>
      </c>
      <c r="F619" s="87">
        <f t="shared" si="615"/>
        <v>0</v>
      </c>
      <c r="G619" s="87">
        <f t="shared" si="615"/>
        <v>0</v>
      </c>
      <c r="H619" s="87">
        <f t="shared" si="615"/>
        <v>0</v>
      </c>
      <c r="I619" s="87">
        <f t="shared" si="615"/>
        <v>0</v>
      </c>
      <c r="J619" s="87">
        <f t="shared" si="615"/>
        <v>0</v>
      </c>
      <c r="K619" s="87">
        <f t="shared" si="615"/>
        <v>0</v>
      </c>
      <c r="L619" s="87">
        <f t="shared" si="615"/>
        <v>0</v>
      </c>
      <c r="M619" s="87">
        <f t="shared" si="615"/>
        <v>0</v>
      </c>
      <c r="N619" s="87">
        <f t="shared" si="615"/>
        <v>0</v>
      </c>
      <c r="O619" s="88">
        <f t="shared" si="615"/>
        <v>0</v>
      </c>
      <c r="P619" s="88">
        <f>SUM(D619:O619)</f>
        <v>0</v>
      </c>
    </row>
    <row r="620" spans="2:16" ht="15.75" thickBot="1" x14ac:dyDescent="0.3">
      <c r="B620" s="109"/>
      <c r="C620" s="89" t="s">
        <v>35</v>
      </c>
      <c r="D620" s="90">
        <f>+D628*D$4*30</f>
        <v>0</v>
      </c>
      <c r="E620" s="90">
        <f t="shared" ref="E620:O620" si="616">+E628*E$4*30</f>
        <v>0</v>
      </c>
      <c r="F620" s="90">
        <f t="shared" si="616"/>
        <v>0</v>
      </c>
      <c r="G620" s="90">
        <f t="shared" si="616"/>
        <v>0</v>
      </c>
      <c r="H620" s="90">
        <f t="shared" si="616"/>
        <v>0</v>
      </c>
      <c r="I620" s="90">
        <f t="shared" si="616"/>
        <v>0</v>
      </c>
      <c r="J620" s="90">
        <f t="shared" si="616"/>
        <v>0</v>
      </c>
      <c r="K620" s="90">
        <f t="shared" si="616"/>
        <v>0</v>
      </c>
      <c r="L620" s="90">
        <f t="shared" si="616"/>
        <v>0</v>
      </c>
      <c r="M620" s="90">
        <f t="shared" si="616"/>
        <v>0</v>
      </c>
      <c r="N620" s="90">
        <f t="shared" si="616"/>
        <v>0</v>
      </c>
      <c r="O620" s="91">
        <f t="shared" si="616"/>
        <v>0</v>
      </c>
      <c r="P620" s="91">
        <f>SUM(D620:O620)</f>
        <v>0</v>
      </c>
    </row>
    <row r="621" spans="2:16" ht="15.75" thickBot="1" x14ac:dyDescent="0.3">
      <c r="B621" s="109"/>
      <c r="C621" s="78" t="s">
        <v>36</v>
      </c>
      <c r="D621" s="79">
        <f t="shared" ref="D621:O621" si="617">+D$5</f>
        <v>0.25</v>
      </c>
      <c r="E621" s="79">
        <f t="shared" si="617"/>
        <v>0.25</v>
      </c>
      <c r="F621" s="79">
        <f t="shared" si="617"/>
        <v>0.25</v>
      </c>
      <c r="G621" s="79">
        <f t="shared" si="617"/>
        <v>0.25</v>
      </c>
      <c r="H621" s="79">
        <f t="shared" si="617"/>
        <v>0.25</v>
      </c>
      <c r="I621" s="79">
        <f t="shared" si="617"/>
        <v>0.25</v>
      </c>
      <c r="J621" s="79">
        <f t="shared" si="617"/>
        <v>0.25</v>
      </c>
      <c r="K621" s="79">
        <f t="shared" si="617"/>
        <v>0.25</v>
      </c>
      <c r="L621" s="79">
        <f t="shared" si="617"/>
        <v>0.25</v>
      </c>
      <c r="M621" s="79">
        <f t="shared" si="617"/>
        <v>0.25</v>
      </c>
      <c r="N621" s="79">
        <f t="shared" si="617"/>
        <v>0.25</v>
      </c>
      <c r="O621" s="80">
        <f t="shared" si="617"/>
        <v>0.25</v>
      </c>
      <c r="P621" s="80"/>
    </row>
    <row r="622" spans="2:16" ht="15.75" thickBot="1" x14ac:dyDescent="0.3">
      <c r="B622" s="109"/>
      <c r="C622" s="76" t="s">
        <v>14</v>
      </c>
      <c r="D622" s="92">
        <f>+D$3*(1-D621)+D$4*D621</f>
        <v>18.697752065418879</v>
      </c>
      <c r="E622" s="92">
        <f t="shared" ref="E622" si="618">+E$3*(1-E621)+E$4*E621</f>
        <v>19.632639668689826</v>
      </c>
      <c r="F622" s="92">
        <f t="shared" ref="F622" si="619">+F$3*(1-F621)+F$4*F621</f>
        <v>20.614271652124316</v>
      </c>
      <c r="G622" s="92">
        <f t="shared" ref="G622" si="620">+G$3*(1-G621)+G$4*G621</f>
        <v>24.717944963434228</v>
      </c>
      <c r="H622" s="92">
        <f t="shared" ref="H622" si="621">+H$3*(1-H621)+H$4*H621</f>
        <v>26.05691364631199</v>
      </c>
      <c r="I622" s="92">
        <f t="shared" ref="I622" si="622">+I$3*(1-I621)+I$4*I621</f>
        <v>25.606843768296592</v>
      </c>
      <c r="J622" s="92">
        <f t="shared" ref="J622" si="623">+J$3*(1-J621)+J$4*J621</f>
        <v>18.232856760391158</v>
      </c>
      <c r="K622" s="92">
        <f t="shared" ref="K622" si="624">+K$3*(1-K621)+K$4*K621</f>
        <v>23.963884263425388</v>
      </c>
      <c r="L622" s="92">
        <f t="shared" ref="L622" si="625">+L$3*(1-L621)+L$4*L621</f>
        <v>26.305348227975429</v>
      </c>
      <c r="M622" s="92">
        <f t="shared" ref="M622" si="626">+M$3*(1-M621)+M$4*M621</f>
        <v>24.57657900542252</v>
      </c>
      <c r="N622" s="92">
        <f t="shared" ref="N622" si="627">+N$3*(1-N621)+N$4*N621</f>
        <v>22.737299112616817</v>
      </c>
      <c r="O622" s="92">
        <f t="shared" ref="O622" si="628">+O$3*(1-O621)+O$4*O621</f>
        <v>20.719497469529724</v>
      </c>
      <c r="P622" s="93"/>
    </row>
    <row r="623" spans="2:16" x14ac:dyDescent="0.25">
      <c r="B623" s="109"/>
      <c r="C623" s="76" t="s">
        <v>16</v>
      </c>
      <c r="D623" s="92">
        <f t="shared" ref="D623:O623" si="629">+D621*D625+(1-D621)*D624</f>
        <v>0</v>
      </c>
      <c r="E623" s="92">
        <f t="shared" si="629"/>
        <v>0</v>
      </c>
      <c r="F623" s="92">
        <f t="shared" si="629"/>
        <v>0</v>
      </c>
      <c r="G623" s="92">
        <f t="shared" si="629"/>
        <v>0</v>
      </c>
      <c r="H623" s="92">
        <f t="shared" si="629"/>
        <v>0</v>
      </c>
      <c r="I623" s="92">
        <f t="shared" si="629"/>
        <v>0</v>
      </c>
      <c r="J623" s="92">
        <f t="shared" si="629"/>
        <v>0</v>
      </c>
      <c r="K623" s="92">
        <f t="shared" si="629"/>
        <v>0</v>
      </c>
      <c r="L623" s="92">
        <f t="shared" si="629"/>
        <v>0</v>
      </c>
      <c r="M623" s="92">
        <f t="shared" si="629"/>
        <v>0</v>
      </c>
      <c r="N623" s="92">
        <f t="shared" si="629"/>
        <v>0</v>
      </c>
      <c r="O623" s="93">
        <f t="shared" si="629"/>
        <v>0</v>
      </c>
      <c r="P623" s="93"/>
    </row>
    <row r="624" spans="2:16" x14ac:dyDescent="0.25">
      <c r="B624" s="109"/>
      <c r="C624" s="77" t="s">
        <v>15</v>
      </c>
      <c r="D624" s="94">
        <f>+D$3*D636</f>
        <v>0</v>
      </c>
      <c r="E624" s="94">
        <f t="shared" ref="E624:O624" si="630">+E$3*E636</f>
        <v>0</v>
      </c>
      <c r="F624" s="94">
        <f t="shared" si="630"/>
        <v>0</v>
      </c>
      <c r="G624" s="94">
        <f t="shared" si="630"/>
        <v>0</v>
      </c>
      <c r="H624" s="94">
        <f t="shared" si="630"/>
        <v>0</v>
      </c>
      <c r="I624" s="94">
        <f t="shared" si="630"/>
        <v>0</v>
      </c>
      <c r="J624" s="94">
        <f t="shared" si="630"/>
        <v>0</v>
      </c>
      <c r="K624" s="94">
        <f t="shared" si="630"/>
        <v>0</v>
      </c>
      <c r="L624" s="94">
        <f t="shared" si="630"/>
        <v>0</v>
      </c>
      <c r="M624" s="94">
        <f t="shared" si="630"/>
        <v>0</v>
      </c>
      <c r="N624" s="94">
        <f t="shared" si="630"/>
        <v>0</v>
      </c>
      <c r="O624" s="95">
        <f t="shared" si="630"/>
        <v>0</v>
      </c>
      <c r="P624" s="95"/>
    </row>
    <row r="625" spans="2:16" ht="15.75" thickBot="1" x14ac:dyDescent="0.3">
      <c r="B625" s="109"/>
      <c r="C625" s="96" t="s">
        <v>37</v>
      </c>
      <c r="D625" s="97">
        <f>+D$4*D636</f>
        <v>0</v>
      </c>
      <c r="E625" s="97">
        <f t="shared" ref="E625:O625" si="631">+E$4*E636</f>
        <v>0</v>
      </c>
      <c r="F625" s="97">
        <f t="shared" si="631"/>
        <v>0</v>
      </c>
      <c r="G625" s="97">
        <f t="shared" si="631"/>
        <v>0</v>
      </c>
      <c r="H625" s="97">
        <f t="shared" si="631"/>
        <v>0</v>
      </c>
      <c r="I625" s="97">
        <f t="shared" si="631"/>
        <v>0</v>
      </c>
      <c r="J625" s="97">
        <f t="shared" si="631"/>
        <v>0</v>
      </c>
      <c r="K625" s="97">
        <f t="shared" si="631"/>
        <v>0</v>
      </c>
      <c r="L625" s="97">
        <f t="shared" si="631"/>
        <v>0</v>
      </c>
      <c r="M625" s="97">
        <f t="shared" si="631"/>
        <v>0</v>
      </c>
      <c r="N625" s="97">
        <f t="shared" si="631"/>
        <v>0</v>
      </c>
      <c r="O625" s="98">
        <f t="shared" si="631"/>
        <v>0</v>
      </c>
      <c r="P625" s="98"/>
    </row>
    <row r="626" spans="2:16" x14ac:dyDescent="0.25">
      <c r="B626" s="109"/>
      <c r="C626" s="99" t="s">
        <v>9</v>
      </c>
      <c r="D626" s="100">
        <f t="shared" ref="D626:O626" si="632">+D618/D622/30</f>
        <v>0</v>
      </c>
      <c r="E626" s="100">
        <f t="shared" si="632"/>
        <v>0</v>
      </c>
      <c r="F626" s="100">
        <f t="shared" si="632"/>
        <v>0</v>
      </c>
      <c r="G626" s="100">
        <f t="shared" si="632"/>
        <v>0</v>
      </c>
      <c r="H626" s="100">
        <f t="shared" si="632"/>
        <v>0</v>
      </c>
      <c r="I626" s="100">
        <f t="shared" si="632"/>
        <v>0</v>
      </c>
      <c r="J626" s="100">
        <f t="shared" si="632"/>
        <v>0</v>
      </c>
      <c r="K626" s="100">
        <f t="shared" si="632"/>
        <v>0</v>
      </c>
      <c r="L626" s="100">
        <f t="shared" si="632"/>
        <v>0</v>
      </c>
      <c r="M626" s="100">
        <f t="shared" si="632"/>
        <v>0</v>
      </c>
      <c r="N626" s="100">
        <f t="shared" si="632"/>
        <v>0</v>
      </c>
      <c r="O626" s="101">
        <f t="shared" si="632"/>
        <v>0</v>
      </c>
      <c r="P626" s="101">
        <f t="shared" ref="P626:P635" si="633">SUM(D626:O626)</f>
        <v>0</v>
      </c>
    </row>
    <row r="627" spans="2:16" x14ac:dyDescent="0.25">
      <c r="B627" s="109"/>
      <c r="C627" s="77" t="s">
        <v>10</v>
      </c>
      <c r="D627" s="87">
        <f t="shared" ref="D627:O627" si="634">+D626*(1-D621)</f>
        <v>0</v>
      </c>
      <c r="E627" s="87">
        <f t="shared" si="634"/>
        <v>0</v>
      </c>
      <c r="F627" s="87">
        <f t="shared" si="634"/>
        <v>0</v>
      </c>
      <c r="G627" s="87">
        <f t="shared" si="634"/>
        <v>0</v>
      </c>
      <c r="H627" s="87">
        <f t="shared" si="634"/>
        <v>0</v>
      </c>
      <c r="I627" s="87">
        <f t="shared" si="634"/>
        <v>0</v>
      </c>
      <c r="J627" s="87">
        <f t="shared" si="634"/>
        <v>0</v>
      </c>
      <c r="K627" s="87">
        <f t="shared" si="634"/>
        <v>0</v>
      </c>
      <c r="L627" s="87">
        <f t="shared" si="634"/>
        <v>0</v>
      </c>
      <c r="M627" s="87">
        <f t="shared" si="634"/>
        <v>0</v>
      </c>
      <c r="N627" s="87">
        <f t="shared" si="634"/>
        <v>0</v>
      </c>
      <c r="O627" s="88">
        <f t="shared" si="634"/>
        <v>0</v>
      </c>
      <c r="P627" s="88">
        <f t="shared" si="633"/>
        <v>0</v>
      </c>
    </row>
    <row r="628" spans="2:16" ht="15.75" thickBot="1" x14ac:dyDescent="0.3">
      <c r="B628" s="109"/>
      <c r="C628" s="96" t="s">
        <v>38</v>
      </c>
      <c r="D628" s="90">
        <f>+D626-D627</f>
        <v>0</v>
      </c>
      <c r="E628" s="90">
        <f t="shared" ref="E628:G628" si="635">+E626-E627</f>
        <v>0</v>
      </c>
      <c r="F628" s="90">
        <f t="shared" si="635"/>
        <v>0</v>
      </c>
      <c r="G628" s="90">
        <f t="shared" si="635"/>
        <v>0</v>
      </c>
      <c r="H628" s="90">
        <f>+H626-H627</f>
        <v>0</v>
      </c>
      <c r="I628" s="90">
        <f t="shared" ref="I628:O628" si="636">+I626-I627</f>
        <v>0</v>
      </c>
      <c r="J628" s="90">
        <f t="shared" si="636"/>
        <v>0</v>
      </c>
      <c r="K628" s="90">
        <f t="shared" si="636"/>
        <v>0</v>
      </c>
      <c r="L628" s="90">
        <f t="shared" si="636"/>
        <v>0</v>
      </c>
      <c r="M628" s="90">
        <f t="shared" si="636"/>
        <v>0</v>
      </c>
      <c r="N628" s="90">
        <f t="shared" si="636"/>
        <v>0</v>
      </c>
      <c r="O628" s="91">
        <f t="shared" si="636"/>
        <v>0</v>
      </c>
      <c r="P628" s="91">
        <f t="shared" si="633"/>
        <v>0</v>
      </c>
    </row>
    <row r="629" spans="2:16" x14ac:dyDescent="0.25">
      <c r="B629" s="109"/>
      <c r="C629" s="99" t="s">
        <v>11</v>
      </c>
      <c r="D629" s="100" t="e">
        <f t="shared" ref="D629:O629" si="637">+D618/D623/30</f>
        <v>#DIV/0!</v>
      </c>
      <c r="E629" s="100" t="e">
        <f t="shared" si="637"/>
        <v>#DIV/0!</v>
      </c>
      <c r="F629" s="100" t="e">
        <f t="shared" si="637"/>
        <v>#DIV/0!</v>
      </c>
      <c r="G629" s="100" t="e">
        <f t="shared" si="637"/>
        <v>#DIV/0!</v>
      </c>
      <c r="H629" s="100" t="e">
        <f t="shared" si="637"/>
        <v>#DIV/0!</v>
      </c>
      <c r="I629" s="100" t="e">
        <f t="shared" si="637"/>
        <v>#DIV/0!</v>
      </c>
      <c r="J629" s="100" t="e">
        <f t="shared" si="637"/>
        <v>#DIV/0!</v>
      </c>
      <c r="K629" s="100" t="e">
        <f t="shared" si="637"/>
        <v>#DIV/0!</v>
      </c>
      <c r="L629" s="100" t="e">
        <f t="shared" si="637"/>
        <v>#DIV/0!</v>
      </c>
      <c r="M629" s="100" t="e">
        <f t="shared" si="637"/>
        <v>#DIV/0!</v>
      </c>
      <c r="N629" s="100" t="e">
        <f t="shared" si="637"/>
        <v>#DIV/0!</v>
      </c>
      <c r="O629" s="101" t="e">
        <f t="shared" si="637"/>
        <v>#DIV/0!</v>
      </c>
      <c r="P629" s="101" t="e">
        <f t="shared" si="633"/>
        <v>#DIV/0!</v>
      </c>
    </row>
    <row r="630" spans="2:16" x14ac:dyDescent="0.25">
      <c r="B630" s="109"/>
      <c r="C630" s="77" t="s">
        <v>12</v>
      </c>
      <c r="D630" s="87" t="e">
        <f t="shared" ref="D630:O630" si="638">+D619/D624/30</f>
        <v>#DIV/0!</v>
      </c>
      <c r="E630" s="87" t="e">
        <f t="shared" si="638"/>
        <v>#DIV/0!</v>
      </c>
      <c r="F630" s="87" t="e">
        <f t="shared" si="638"/>
        <v>#DIV/0!</v>
      </c>
      <c r="G630" s="87" t="e">
        <f t="shared" si="638"/>
        <v>#DIV/0!</v>
      </c>
      <c r="H630" s="87" t="e">
        <f t="shared" si="638"/>
        <v>#DIV/0!</v>
      </c>
      <c r="I630" s="87" t="e">
        <f t="shared" si="638"/>
        <v>#DIV/0!</v>
      </c>
      <c r="J630" s="87" t="e">
        <f t="shared" si="638"/>
        <v>#DIV/0!</v>
      </c>
      <c r="K630" s="87" t="e">
        <f t="shared" si="638"/>
        <v>#DIV/0!</v>
      </c>
      <c r="L630" s="87" t="e">
        <f t="shared" si="638"/>
        <v>#DIV/0!</v>
      </c>
      <c r="M630" s="87" t="e">
        <f t="shared" si="638"/>
        <v>#DIV/0!</v>
      </c>
      <c r="N630" s="87" t="e">
        <f t="shared" si="638"/>
        <v>#DIV/0!</v>
      </c>
      <c r="O630" s="88" t="e">
        <f t="shared" si="638"/>
        <v>#DIV/0!</v>
      </c>
      <c r="P630" s="88" t="e">
        <f t="shared" si="633"/>
        <v>#DIV/0!</v>
      </c>
    </row>
    <row r="631" spans="2:16" ht="15.75" thickBot="1" x14ac:dyDescent="0.3">
      <c r="B631" s="109"/>
      <c r="C631" s="96" t="s">
        <v>39</v>
      </c>
      <c r="D631" s="90" t="e">
        <f t="shared" ref="D631:O631" si="639">+D620/D625/30</f>
        <v>#DIV/0!</v>
      </c>
      <c r="E631" s="90" t="e">
        <f t="shared" si="639"/>
        <v>#DIV/0!</v>
      </c>
      <c r="F631" s="90" t="e">
        <f t="shared" si="639"/>
        <v>#DIV/0!</v>
      </c>
      <c r="G631" s="90" t="e">
        <f t="shared" si="639"/>
        <v>#DIV/0!</v>
      </c>
      <c r="H631" s="90" t="e">
        <f t="shared" si="639"/>
        <v>#DIV/0!</v>
      </c>
      <c r="I631" s="90" t="e">
        <f t="shared" si="639"/>
        <v>#DIV/0!</v>
      </c>
      <c r="J631" s="90" t="e">
        <f t="shared" si="639"/>
        <v>#DIV/0!</v>
      </c>
      <c r="K631" s="90" t="e">
        <f t="shared" si="639"/>
        <v>#DIV/0!</v>
      </c>
      <c r="L631" s="90" t="e">
        <f t="shared" si="639"/>
        <v>#DIV/0!</v>
      </c>
      <c r="M631" s="90" t="e">
        <f t="shared" si="639"/>
        <v>#DIV/0!</v>
      </c>
      <c r="N631" s="90" t="e">
        <f t="shared" si="639"/>
        <v>#DIV/0!</v>
      </c>
      <c r="O631" s="91" t="e">
        <f t="shared" si="639"/>
        <v>#DIV/0!</v>
      </c>
      <c r="P631" s="91" t="e">
        <f t="shared" si="633"/>
        <v>#DIV/0!</v>
      </c>
    </row>
    <row r="632" spans="2:16" ht="15.75" thickBot="1" x14ac:dyDescent="0.3">
      <c r="B632" s="109"/>
      <c r="C632" s="102" t="s">
        <v>13</v>
      </c>
      <c r="D632" s="72">
        <v>25</v>
      </c>
      <c r="E632" s="72">
        <v>25</v>
      </c>
      <c r="F632" s="72">
        <v>25</v>
      </c>
      <c r="G632" s="72">
        <v>25</v>
      </c>
      <c r="H632" s="72">
        <v>25</v>
      </c>
      <c r="I632" s="72">
        <v>25</v>
      </c>
      <c r="J632" s="72">
        <v>25</v>
      </c>
      <c r="K632" s="72">
        <v>25</v>
      </c>
      <c r="L632" s="72">
        <v>25</v>
      </c>
      <c r="M632" s="72">
        <v>25</v>
      </c>
      <c r="N632" s="72">
        <v>25</v>
      </c>
      <c r="O632" s="73">
        <v>25</v>
      </c>
      <c r="P632" s="103"/>
    </row>
    <row r="633" spans="2:16" x14ac:dyDescent="0.25">
      <c r="B633" s="109"/>
      <c r="C633" s="99" t="s">
        <v>4</v>
      </c>
      <c r="D633" s="100" t="e">
        <f>+D629/D632*30</f>
        <v>#DIV/0!</v>
      </c>
      <c r="E633" s="100" t="e">
        <f t="shared" ref="E633" si="640">+E629/E632*30</f>
        <v>#DIV/0!</v>
      </c>
      <c r="F633" s="100" t="e">
        <f t="shared" ref="F633" si="641">+F629/F632*30</f>
        <v>#DIV/0!</v>
      </c>
      <c r="G633" s="100" t="e">
        <f t="shared" ref="G633" si="642">+G629/G632*30</f>
        <v>#DIV/0!</v>
      </c>
      <c r="H633" s="100" t="e">
        <f t="shared" ref="H633" si="643">+H629/H632*30</f>
        <v>#DIV/0!</v>
      </c>
      <c r="I633" s="100" t="e">
        <f t="shared" ref="I633" si="644">+I629/I632*30</f>
        <v>#DIV/0!</v>
      </c>
      <c r="J633" s="100" t="e">
        <f t="shared" ref="J633" si="645">+J629/J632*30</f>
        <v>#DIV/0!</v>
      </c>
      <c r="K633" s="100" t="e">
        <f t="shared" ref="K633" si="646">+K629/K632*30</f>
        <v>#DIV/0!</v>
      </c>
      <c r="L633" s="100" t="e">
        <f t="shared" ref="L633" si="647">+L629/L632*30</f>
        <v>#DIV/0!</v>
      </c>
      <c r="M633" s="100" t="e">
        <f t="shared" ref="M633" si="648">+M629/M632*30</f>
        <v>#DIV/0!</v>
      </c>
      <c r="N633" s="100" t="e">
        <f t="shared" ref="N633" si="649">+N629/N632*30</f>
        <v>#DIV/0!</v>
      </c>
      <c r="O633" s="101" t="e">
        <f t="shared" ref="O633" si="650">+O629/O632*30</f>
        <v>#DIV/0!</v>
      </c>
      <c r="P633" s="101" t="e">
        <f t="shared" si="633"/>
        <v>#DIV/0!</v>
      </c>
    </row>
    <row r="634" spans="2:16" x14ac:dyDescent="0.25">
      <c r="B634" s="109"/>
      <c r="C634" s="77" t="s">
        <v>5</v>
      </c>
      <c r="D634" s="87" t="e">
        <f>+D630/D632*30</f>
        <v>#DIV/0!</v>
      </c>
      <c r="E634" s="87" t="e">
        <f t="shared" ref="E634:O634" si="651">+E630/E632*30</f>
        <v>#DIV/0!</v>
      </c>
      <c r="F634" s="87" t="e">
        <f t="shared" si="651"/>
        <v>#DIV/0!</v>
      </c>
      <c r="G634" s="87" t="e">
        <f t="shared" si="651"/>
        <v>#DIV/0!</v>
      </c>
      <c r="H634" s="87" t="e">
        <f t="shared" si="651"/>
        <v>#DIV/0!</v>
      </c>
      <c r="I634" s="87" t="e">
        <f t="shared" si="651"/>
        <v>#DIV/0!</v>
      </c>
      <c r="J634" s="87" t="e">
        <f t="shared" si="651"/>
        <v>#DIV/0!</v>
      </c>
      <c r="K634" s="87" t="e">
        <f t="shared" si="651"/>
        <v>#DIV/0!</v>
      </c>
      <c r="L634" s="87" t="e">
        <f t="shared" si="651"/>
        <v>#DIV/0!</v>
      </c>
      <c r="M634" s="87" t="e">
        <f t="shared" si="651"/>
        <v>#DIV/0!</v>
      </c>
      <c r="N634" s="87" t="e">
        <f t="shared" si="651"/>
        <v>#DIV/0!</v>
      </c>
      <c r="O634" s="88" t="e">
        <f t="shared" si="651"/>
        <v>#DIV/0!</v>
      </c>
      <c r="P634" s="88" t="e">
        <f t="shared" si="633"/>
        <v>#DIV/0!</v>
      </c>
    </row>
    <row r="635" spans="2:16" ht="15.75" thickBot="1" x14ac:dyDescent="0.3">
      <c r="B635" s="109"/>
      <c r="C635" s="96" t="s">
        <v>40</v>
      </c>
      <c r="D635" s="90" t="e">
        <f>+D631/D632*30</f>
        <v>#DIV/0!</v>
      </c>
      <c r="E635" s="90" t="e">
        <f t="shared" ref="E635:O635" si="652">+E631/E632*30</f>
        <v>#DIV/0!</v>
      </c>
      <c r="F635" s="90" t="e">
        <f t="shared" si="652"/>
        <v>#DIV/0!</v>
      </c>
      <c r="G635" s="90" t="e">
        <f t="shared" si="652"/>
        <v>#DIV/0!</v>
      </c>
      <c r="H635" s="90" t="e">
        <f t="shared" si="652"/>
        <v>#DIV/0!</v>
      </c>
      <c r="I635" s="90" t="e">
        <f t="shared" si="652"/>
        <v>#DIV/0!</v>
      </c>
      <c r="J635" s="90" t="e">
        <f t="shared" si="652"/>
        <v>#DIV/0!</v>
      </c>
      <c r="K635" s="90" t="e">
        <f t="shared" si="652"/>
        <v>#DIV/0!</v>
      </c>
      <c r="L635" s="90" t="e">
        <f t="shared" si="652"/>
        <v>#DIV/0!</v>
      </c>
      <c r="M635" s="90" t="e">
        <f t="shared" si="652"/>
        <v>#DIV/0!</v>
      </c>
      <c r="N635" s="90" t="e">
        <f t="shared" si="652"/>
        <v>#DIV/0!</v>
      </c>
      <c r="O635" s="91" t="e">
        <f t="shared" si="652"/>
        <v>#DIV/0!</v>
      </c>
      <c r="P635" s="91" t="e">
        <f t="shared" si="633"/>
        <v>#DIV/0!</v>
      </c>
    </row>
    <row r="636" spans="2:16" ht="15.75" thickBot="1" x14ac:dyDescent="0.3">
      <c r="B636" s="110"/>
      <c r="C636" s="105" t="s">
        <v>8</v>
      </c>
      <c r="D636" s="106">
        <f>+SUMIF(Conversion!$B$4:$B$28,'Measured TV'!D603,Conversion!C$4:C$28)</f>
        <v>0</v>
      </c>
      <c r="E636" s="106">
        <f>+SUMIF(Conversion!$B$4:$B$28,'Measured TV'!E603,Conversion!D$4:D$28)</f>
        <v>0</v>
      </c>
      <c r="F636" s="106">
        <f>+SUMIF(Conversion!$B$4:$B$28,'Measured TV'!F603,Conversion!E$4:E$28)</f>
        <v>0</v>
      </c>
      <c r="G636" s="106">
        <f>+SUMIF(Conversion!$B$4:$B$28,'Measured TV'!G603,Conversion!F$4:F$28)</f>
        <v>0</v>
      </c>
      <c r="H636" s="106">
        <f>+SUMIF(Conversion!$B$4:$B$28,'Measured TV'!H603,Conversion!G$4:G$28)</f>
        <v>0</v>
      </c>
      <c r="I636" s="106">
        <f>+SUMIF(Conversion!$B$4:$B$28,'Measured TV'!I603,Conversion!H$4:H$28)</f>
        <v>0</v>
      </c>
      <c r="J636" s="106">
        <f>+SUMIF(Conversion!$B$4:$B$28,'Measured TV'!J603,Conversion!I$4:I$28)</f>
        <v>0</v>
      </c>
      <c r="K636" s="106">
        <f>+SUMIF(Conversion!$B$4:$B$28,'Measured TV'!K603,Conversion!J$4:J$28)</f>
        <v>0</v>
      </c>
      <c r="L636" s="106">
        <f>+SUMIF(Conversion!$B$4:$B$28,'Measured TV'!L603,Conversion!K$4:K$28)</f>
        <v>0</v>
      </c>
      <c r="M636" s="106">
        <f>+SUMIF(Conversion!$B$4:$B$28,'Measured TV'!M603,Conversion!L$4:L$28)</f>
        <v>0</v>
      </c>
      <c r="N636" s="106">
        <f>+SUMIF(Conversion!$B$4:$B$28,'Measured TV'!N603,Conversion!M$4:M$28)</f>
        <v>0</v>
      </c>
      <c r="O636" s="107">
        <f>+SUMIF(Conversion!$B$4:$B$28,'Measured TV'!O603,Conversion!N$4:N$28)</f>
        <v>0</v>
      </c>
      <c r="P636" s="107"/>
    </row>
    <row r="637" spans="2:16" ht="15.75" thickBot="1" x14ac:dyDescent="0.3">
      <c r="C637" s="74">
        <v>0</v>
      </c>
      <c r="D637" s="39">
        <v>1</v>
      </c>
      <c r="E637" s="39">
        <v>2</v>
      </c>
      <c r="F637" s="39">
        <v>3</v>
      </c>
      <c r="G637" s="39">
        <v>4</v>
      </c>
      <c r="H637" s="39">
        <v>5</v>
      </c>
      <c r="I637" s="39">
        <v>6</v>
      </c>
      <c r="J637" s="39">
        <v>7</v>
      </c>
      <c r="K637" s="39">
        <v>8</v>
      </c>
      <c r="L637" s="39">
        <v>9</v>
      </c>
      <c r="M637" s="39">
        <v>10</v>
      </c>
      <c r="N637" s="39">
        <v>11</v>
      </c>
      <c r="O637" s="39">
        <v>12</v>
      </c>
    </row>
    <row r="638" spans="2:16" ht="15.75" thickBot="1" x14ac:dyDescent="0.3">
      <c r="B638" s="81" t="e">
        <f>+'Mecra Kırılımı'!#REF!</f>
        <v>#REF!</v>
      </c>
      <c r="C638" s="82" t="s">
        <v>33</v>
      </c>
      <c r="D638" s="69" t="s">
        <v>24</v>
      </c>
      <c r="E638" s="69" t="s">
        <v>24</v>
      </c>
      <c r="F638" s="69" t="s">
        <v>24</v>
      </c>
      <c r="G638" s="69" t="s">
        <v>24</v>
      </c>
      <c r="H638" s="69" t="s">
        <v>24</v>
      </c>
      <c r="I638" s="69" t="s">
        <v>24</v>
      </c>
      <c r="J638" s="69" t="s">
        <v>24</v>
      </c>
      <c r="K638" s="69" t="s">
        <v>24</v>
      </c>
      <c r="L638" s="69" t="s">
        <v>24</v>
      </c>
      <c r="M638" s="69" t="s">
        <v>24</v>
      </c>
      <c r="N638" s="69" t="s">
        <v>24</v>
      </c>
      <c r="O638" s="69" t="s">
        <v>24</v>
      </c>
    </row>
    <row r="639" spans="2:16" x14ac:dyDescent="0.25">
      <c r="B639" s="109"/>
      <c r="C639" s="189">
        <v>1</v>
      </c>
      <c r="D639" s="187"/>
      <c r="E639" s="187"/>
      <c r="F639" s="187"/>
      <c r="G639" s="187"/>
      <c r="H639" s="187"/>
      <c r="I639" s="187"/>
      <c r="J639" s="187"/>
      <c r="K639" s="187"/>
      <c r="L639" s="187"/>
      <c r="M639" s="187"/>
      <c r="N639" s="187"/>
      <c r="O639" s="187"/>
    </row>
    <row r="640" spans="2:16" x14ac:dyDescent="0.25">
      <c r="B640" s="109"/>
      <c r="C640" s="189">
        <v>2</v>
      </c>
      <c r="D640" s="187"/>
      <c r="E640" s="187"/>
      <c r="F640" s="187"/>
      <c r="G640" s="187"/>
      <c r="H640" s="187"/>
      <c r="I640" s="187"/>
      <c r="J640" s="187"/>
      <c r="K640" s="187"/>
      <c r="L640" s="187"/>
      <c r="M640" s="187"/>
      <c r="N640" s="187"/>
      <c r="O640" s="187"/>
    </row>
    <row r="641" spans="2:16" x14ac:dyDescent="0.25">
      <c r="B641" s="109"/>
      <c r="C641" s="189">
        <v>3</v>
      </c>
      <c r="D641" s="187"/>
      <c r="E641" s="187"/>
      <c r="F641" s="187"/>
      <c r="G641" s="187"/>
      <c r="H641" s="187"/>
      <c r="I641" s="187"/>
      <c r="J641" s="187"/>
      <c r="K641" s="187"/>
      <c r="L641" s="187"/>
      <c r="M641" s="187"/>
      <c r="N641" s="187"/>
      <c r="O641" s="187"/>
    </row>
    <row r="642" spans="2:16" x14ac:dyDescent="0.25">
      <c r="B642" s="109"/>
      <c r="C642" s="189">
        <v>4</v>
      </c>
      <c r="D642" s="187"/>
      <c r="E642" s="187"/>
      <c r="F642" s="187"/>
      <c r="G642" s="187"/>
      <c r="H642" s="187"/>
      <c r="I642" s="187"/>
      <c r="J642" s="187"/>
      <c r="K642" s="187"/>
      <c r="L642" s="187"/>
      <c r="M642" s="187"/>
      <c r="N642" s="187"/>
      <c r="O642" s="187"/>
    </row>
    <row r="643" spans="2:16" x14ac:dyDescent="0.25">
      <c r="B643" s="109"/>
      <c r="C643" s="189">
        <v>5</v>
      </c>
      <c r="D643" s="187"/>
      <c r="E643" s="187"/>
      <c r="F643" s="187"/>
      <c r="G643" s="187"/>
      <c r="H643" s="187"/>
      <c r="I643" s="187"/>
      <c r="J643" s="187"/>
      <c r="K643" s="187"/>
      <c r="L643" s="187"/>
      <c r="M643" s="187"/>
      <c r="N643" s="187"/>
      <c r="O643" s="187"/>
    </row>
    <row r="644" spans="2:16" x14ac:dyDescent="0.25">
      <c r="B644" s="109"/>
      <c r="C644" s="189">
        <v>6</v>
      </c>
      <c r="D644" s="187"/>
      <c r="E644" s="187"/>
      <c r="F644" s="187"/>
      <c r="G644" s="187"/>
      <c r="H644" s="187"/>
      <c r="I644" s="187"/>
      <c r="J644" s="187"/>
      <c r="K644" s="187"/>
      <c r="L644" s="187"/>
      <c r="M644" s="187"/>
      <c r="N644" s="187"/>
      <c r="O644" s="187"/>
    </row>
    <row r="645" spans="2:16" x14ac:dyDescent="0.25">
      <c r="B645" s="109"/>
      <c r="C645" s="189">
        <v>7</v>
      </c>
      <c r="D645" s="187"/>
      <c r="E645" s="187"/>
      <c r="F645" s="187"/>
      <c r="G645" s="187"/>
      <c r="H645" s="187"/>
      <c r="I645" s="187"/>
      <c r="J645" s="187"/>
      <c r="K645" s="187"/>
      <c r="L645" s="187"/>
      <c r="M645" s="187"/>
      <c r="N645" s="187"/>
      <c r="O645" s="187"/>
    </row>
    <row r="646" spans="2:16" x14ac:dyDescent="0.25">
      <c r="B646" s="109"/>
      <c r="C646" s="189">
        <v>8</v>
      </c>
      <c r="D646" s="187"/>
      <c r="E646" s="187"/>
      <c r="F646" s="187"/>
      <c r="G646" s="187"/>
      <c r="H646" s="187"/>
      <c r="I646" s="187"/>
      <c r="J646" s="187"/>
      <c r="K646" s="187"/>
      <c r="L646" s="187"/>
      <c r="M646" s="187"/>
      <c r="N646" s="187"/>
      <c r="O646" s="187"/>
    </row>
    <row r="647" spans="2:16" x14ac:dyDescent="0.25">
      <c r="B647" s="109"/>
      <c r="C647" s="189">
        <v>9</v>
      </c>
      <c r="D647" s="187"/>
      <c r="E647" s="187"/>
      <c r="F647" s="187"/>
      <c r="G647" s="187"/>
      <c r="H647" s="187"/>
      <c r="I647" s="187"/>
      <c r="J647" s="187"/>
      <c r="K647" s="187"/>
      <c r="L647" s="187"/>
      <c r="M647" s="187"/>
      <c r="N647" s="187"/>
      <c r="O647" s="187"/>
    </row>
    <row r="648" spans="2:16" x14ac:dyDescent="0.25">
      <c r="B648" s="109"/>
      <c r="C648" s="189">
        <v>10</v>
      </c>
      <c r="D648" s="187"/>
      <c r="E648" s="187"/>
      <c r="F648" s="187"/>
      <c r="G648" s="187"/>
      <c r="H648" s="187"/>
      <c r="I648" s="187"/>
      <c r="J648" s="187"/>
      <c r="K648" s="187"/>
      <c r="L648" s="187"/>
      <c r="M648" s="187"/>
      <c r="N648" s="187"/>
      <c r="O648" s="187"/>
    </row>
    <row r="649" spans="2:16" x14ac:dyDescent="0.25">
      <c r="B649" s="109"/>
      <c r="C649" s="189">
        <v>11</v>
      </c>
      <c r="D649" s="187"/>
      <c r="E649" s="187"/>
      <c r="F649" s="187"/>
      <c r="G649" s="187"/>
      <c r="H649" s="187"/>
      <c r="I649" s="187"/>
      <c r="J649" s="187"/>
      <c r="K649" s="187"/>
      <c r="L649" s="187"/>
      <c r="M649" s="187"/>
      <c r="N649" s="187"/>
      <c r="O649" s="187"/>
    </row>
    <row r="650" spans="2:16" x14ac:dyDescent="0.25">
      <c r="B650" s="109"/>
      <c r="C650" s="189">
        <v>12</v>
      </c>
      <c r="D650" s="187"/>
      <c r="E650" s="187"/>
      <c r="F650" s="187"/>
      <c r="G650" s="187"/>
      <c r="H650" s="187"/>
      <c r="I650" s="187"/>
      <c r="J650" s="187"/>
      <c r="K650" s="187"/>
      <c r="L650" s="187"/>
      <c r="M650" s="187"/>
      <c r="N650" s="187"/>
      <c r="O650" s="187"/>
    </row>
    <row r="651" spans="2:16" x14ac:dyDescent="0.25">
      <c r="B651" s="109"/>
      <c r="C651" s="189">
        <v>13</v>
      </c>
      <c r="D651" s="187"/>
      <c r="E651" s="187"/>
      <c r="F651" s="187"/>
      <c r="G651" s="187"/>
      <c r="H651" s="187"/>
      <c r="I651" s="187"/>
      <c r="J651" s="187"/>
      <c r="K651" s="187"/>
      <c r="L651" s="187"/>
      <c r="M651" s="187"/>
      <c r="N651" s="187"/>
      <c r="O651" s="187"/>
    </row>
    <row r="652" spans="2:16" ht="15.75" thickBot="1" x14ac:dyDescent="0.3">
      <c r="B652" s="109"/>
      <c r="C652" s="189">
        <v>14</v>
      </c>
      <c r="D652" s="187"/>
      <c r="E652" s="187"/>
      <c r="F652" s="187"/>
      <c r="G652" s="187"/>
      <c r="H652" s="187"/>
      <c r="I652" s="187"/>
      <c r="J652" s="187"/>
      <c r="K652" s="187"/>
      <c r="L652" s="187"/>
      <c r="M652" s="187"/>
      <c r="N652" s="187"/>
      <c r="O652" s="187"/>
    </row>
    <row r="653" spans="2:16" x14ac:dyDescent="0.25">
      <c r="B653" s="83"/>
      <c r="C653" s="84" t="s">
        <v>0</v>
      </c>
      <c r="D653" s="70">
        <v>476623.95722498966</v>
      </c>
      <c r="E653" s="70">
        <v>498960.59722261265</v>
      </c>
      <c r="F653" s="70">
        <v>309720.84240348265</v>
      </c>
      <c r="G653" s="70">
        <v>0</v>
      </c>
      <c r="H653" s="70">
        <v>0</v>
      </c>
      <c r="I653" s="70">
        <v>0</v>
      </c>
      <c r="J653" s="70">
        <v>426920.79493914801</v>
      </c>
      <c r="K653" s="70">
        <v>1338360.202730075</v>
      </c>
      <c r="L653" s="70">
        <v>1016725.9024890705</v>
      </c>
      <c r="M653" s="70">
        <v>478653.45548052224</v>
      </c>
      <c r="N653" s="70">
        <v>419742.26095984248</v>
      </c>
      <c r="O653" s="71">
        <v>331375.46917882306</v>
      </c>
      <c r="P653" s="85">
        <f>SUM(D653:O653)</f>
        <v>5297083.4826285662</v>
      </c>
    </row>
    <row r="654" spans="2:16" x14ac:dyDescent="0.25">
      <c r="B654" s="83"/>
      <c r="C654" s="86" t="s">
        <v>1</v>
      </c>
      <c r="D654" s="87">
        <f>+D662*D$3*30</f>
        <v>326863.5457450581</v>
      </c>
      <c r="E654" s="87">
        <f t="shared" ref="E654:O654" si="653">+E662*E$3*30</f>
        <v>342181.77144265437</v>
      </c>
      <c r="F654" s="87">
        <f t="shared" si="653"/>
        <v>212403.1979604419</v>
      </c>
      <c r="G654" s="87">
        <f t="shared" si="653"/>
        <v>0</v>
      </c>
      <c r="H654" s="87">
        <f t="shared" si="653"/>
        <v>0</v>
      </c>
      <c r="I654" s="87">
        <f t="shared" si="653"/>
        <v>0</v>
      </c>
      <c r="J654" s="87">
        <f t="shared" si="653"/>
        <v>285379.87240663712</v>
      </c>
      <c r="K654" s="87">
        <f t="shared" si="653"/>
        <v>893722.02249425638</v>
      </c>
      <c r="L654" s="87">
        <f t="shared" si="653"/>
        <v>678045.09937146027</v>
      </c>
      <c r="M654" s="87">
        <f t="shared" si="653"/>
        <v>312466.32261095452</v>
      </c>
      <c r="N654" s="87">
        <f t="shared" si="653"/>
        <v>274996.65604387753</v>
      </c>
      <c r="O654" s="88">
        <f t="shared" si="653"/>
        <v>212164.57098865014</v>
      </c>
      <c r="P654" s="88">
        <f>SUM(D654:O654)</f>
        <v>3538223.0590639897</v>
      </c>
    </row>
    <row r="655" spans="2:16" ht="15.75" thickBot="1" x14ac:dyDescent="0.3">
      <c r="B655" s="83"/>
      <c r="C655" s="89" t="s">
        <v>35</v>
      </c>
      <c r="D655" s="90">
        <f>+D663*D$4*30</f>
        <v>149760.41147993164</v>
      </c>
      <c r="E655" s="90">
        <f t="shared" ref="E655:O655" si="654">+E663*E$4*30</f>
        <v>156778.82577995822</v>
      </c>
      <c r="F655" s="90">
        <f t="shared" si="654"/>
        <v>97317.644443040772</v>
      </c>
      <c r="G655" s="90">
        <f t="shared" si="654"/>
        <v>0</v>
      </c>
      <c r="H655" s="90">
        <f t="shared" si="654"/>
        <v>0</v>
      </c>
      <c r="I655" s="90">
        <f t="shared" si="654"/>
        <v>0</v>
      </c>
      <c r="J655" s="90">
        <f t="shared" si="654"/>
        <v>141540.92253251091</v>
      </c>
      <c r="K655" s="90">
        <f t="shared" si="654"/>
        <v>444638.18023581844</v>
      </c>
      <c r="L655" s="90">
        <f t="shared" si="654"/>
        <v>338680.80311761011</v>
      </c>
      <c r="M655" s="90">
        <f t="shared" si="654"/>
        <v>166187.13286956778</v>
      </c>
      <c r="N655" s="90">
        <f t="shared" si="654"/>
        <v>144745.60491596491</v>
      </c>
      <c r="O655" s="91">
        <f t="shared" si="654"/>
        <v>119210.89819017291</v>
      </c>
      <c r="P655" s="91">
        <f>SUM(D655:O655)</f>
        <v>1758860.4235645754</v>
      </c>
    </row>
    <row r="656" spans="2:16" ht="15.75" thickBot="1" x14ac:dyDescent="0.3">
      <c r="B656" s="83"/>
      <c r="C656" s="78" t="s">
        <v>36</v>
      </c>
      <c r="D656" s="79">
        <f t="shared" ref="D656:O656" si="655">+D$5</f>
        <v>0.25</v>
      </c>
      <c r="E656" s="79">
        <f t="shared" si="655"/>
        <v>0.25</v>
      </c>
      <c r="F656" s="79">
        <f t="shared" si="655"/>
        <v>0.25</v>
      </c>
      <c r="G656" s="79">
        <f t="shared" si="655"/>
        <v>0.25</v>
      </c>
      <c r="H656" s="79">
        <f t="shared" si="655"/>
        <v>0.25</v>
      </c>
      <c r="I656" s="79">
        <f t="shared" si="655"/>
        <v>0.25</v>
      </c>
      <c r="J656" s="79">
        <f t="shared" si="655"/>
        <v>0.25</v>
      </c>
      <c r="K656" s="79">
        <f t="shared" si="655"/>
        <v>0.25</v>
      </c>
      <c r="L656" s="79">
        <f t="shared" si="655"/>
        <v>0.25</v>
      </c>
      <c r="M656" s="79">
        <f t="shared" si="655"/>
        <v>0.25</v>
      </c>
      <c r="N656" s="79">
        <f t="shared" si="655"/>
        <v>0.25</v>
      </c>
      <c r="O656" s="80">
        <f t="shared" si="655"/>
        <v>0.25</v>
      </c>
      <c r="P656" s="80"/>
    </row>
    <row r="657" spans="2:16" ht="15.75" thickBot="1" x14ac:dyDescent="0.3">
      <c r="B657" s="83"/>
      <c r="C657" s="76" t="s">
        <v>14</v>
      </c>
      <c r="D657" s="92">
        <f>+D$3*(1-D656)+D$4*D656</f>
        <v>18.697752065418879</v>
      </c>
      <c r="E657" s="92">
        <f t="shared" ref="E657" si="656">+E$3*(1-E656)+E$4*E656</f>
        <v>19.632639668689826</v>
      </c>
      <c r="F657" s="92">
        <f t="shared" ref="F657" si="657">+F$3*(1-F656)+F$4*F656</f>
        <v>20.614271652124316</v>
      </c>
      <c r="G657" s="92">
        <f t="shared" ref="G657" si="658">+G$3*(1-G656)+G$4*G656</f>
        <v>24.717944963434228</v>
      </c>
      <c r="H657" s="92">
        <f t="shared" ref="H657" si="659">+H$3*(1-H656)+H$4*H656</f>
        <v>26.05691364631199</v>
      </c>
      <c r="I657" s="92">
        <f t="shared" ref="I657" si="660">+I$3*(1-I656)+I$4*I656</f>
        <v>25.606843768296592</v>
      </c>
      <c r="J657" s="92">
        <f t="shared" ref="J657" si="661">+J$3*(1-J656)+J$4*J656</f>
        <v>18.232856760391158</v>
      </c>
      <c r="K657" s="92">
        <f t="shared" ref="K657" si="662">+K$3*(1-K656)+K$4*K656</f>
        <v>23.963884263425388</v>
      </c>
      <c r="L657" s="92">
        <f t="shared" ref="L657" si="663">+L$3*(1-L656)+L$4*L656</f>
        <v>26.305348227975429</v>
      </c>
      <c r="M657" s="92">
        <f t="shared" ref="M657" si="664">+M$3*(1-M656)+M$4*M656</f>
        <v>24.57657900542252</v>
      </c>
      <c r="N657" s="92">
        <f t="shared" ref="N657" si="665">+N$3*(1-N656)+N$4*N656</f>
        <v>22.737299112616817</v>
      </c>
      <c r="O657" s="92">
        <f t="shared" ref="O657" si="666">+O$3*(1-O656)+O$4*O656</f>
        <v>20.719497469529724</v>
      </c>
      <c r="P657" s="93"/>
    </row>
    <row r="658" spans="2:16" x14ac:dyDescent="0.25">
      <c r="B658" s="83"/>
      <c r="C658" s="76" t="s">
        <v>16</v>
      </c>
      <c r="D658" s="92">
        <f t="shared" ref="D658:O658" si="667">+D656*D660+(1-D656)*D659</f>
        <v>24.318762850456856</v>
      </c>
      <c r="E658" s="92">
        <f>+E656*E660+(1-E656)*E659</f>
        <v>24.907975233223883</v>
      </c>
      <c r="F658" s="92">
        <f t="shared" si="667"/>
        <v>26.153373994885079</v>
      </c>
      <c r="G658" s="92">
        <f t="shared" si="667"/>
        <v>32.505377301142772</v>
      </c>
      <c r="H658" s="92">
        <f t="shared" si="667"/>
        <v>34.266190438955853</v>
      </c>
      <c r="I658" s="92">
        <f t="shared" si="667"/>
        <v>33.674325248770671</v>
      </c>
      <c r="J658" s="92">
        <f t="shared" si="667"/>
        <v>23.159938600001649</v>
      </c>
      <c r="K658" s="92">
        <f t="shared" si="667"/>
        <v>30.439666995254285</v>
      </c>
      <c r="L658" s="92">
        <f t="shared" si="667"/>
        <v>35.433243256556999</v>
      </c>
      <c r="M658" s="92">
        <f t="shared" si="667"/>
        <v>31.964911847011251</v>
      </c>
      <c r="N658" s="92">
        <f t="shared" si="667"/>
        <v>29.572698527877499</v>
      </c>
      <c r="O658" s="93">
        <f t="shared" si="667"/>
        <v>26.948295366159897</v>
      </c>
      <c r="P658" s="93"/>
    </row>
    <row r="659" spans="2:16" x14ac:dyDescent="0.25">
      <c r="B659" s="83"/>
      <c r="C659" s="77" t="s">
        <v>15</v>
      </c>
      <c r="D659" s="94">
        <f>+D$3*D671</f>
        <v>22.236725432250275</v>
      </c>
      <c r="E659" s="94">
        <f>+E$3*E671</f>
        <v>22.7754927230636</v>
      </c>
      <c r="F659" s="94">
        <f t="shared" ref="F659:O659" si="668">+F$3*F671</f>
        <v>23.914267359216783</v>
      </c>
      <c r="G659" s="94">
        <f t="shared" si="668"/>
        <v>28.527327683115661</v>
      </c>
      <c r="H659" s="94">
        <f t="shared" si="668"/>
        <v>30.624868030975744</v>
      </c>
      <c r="I659" s="94">
        <f t="shared" si="668"/>
        <v>30.145289798708642</v>
      </c>
      <c r="J659" s="94">
        <f t="shared" si="668"/>
        <v>20.642018850533624</v>
      </c>
      <c r="K659" s="94">
        <f t="shared" si="668"/>
        <v>27.102420504890084</v>
      </c>
      <c r="L659" s="94">
        <f t="shared" si="668"/>
        <v>31.506802880538178</v>
      </c>
      <c r="M659" s="94">
        <f t="shared" si="668"/>
        <v>27.822379198863157</v>
      </c>
      <c r="N659" s="94">
        <f t="shared" si="668"/>
        <v>25.832974062903343</v>
      </c>
      <c r="O659" s="95">
        <f t="shared" si="668"/>
        <v>23.005016190667888</v>
      </c>
      <c r="P659" s="95"/>
    </row>
    <row r="660" spans="2:16" ht="15.75" thickBot="1" x14ac:dyDescent="0.3">
      <c r="B660" s="83"/>
      <c r="C660" s="96" t="s">
        <v>37</v>
      </c>
      <c r="D660" s="97">
        <f>+D$4*D671</f>
        <v>30.564875105076592</v>
      </c>
      <c r="E660" s="97">
        <f>+E$4*E671</f>
        <v>31.30542276370473</v>
      </c>
      <c r="F660" s="97">
        <f t="shared" ref="F660:O660" si="669">+F$4*F671</f>
        <v>32.870693901889965</v>
      </c>
      <c r="G660" s="97">
        <f t="shared" si="669"/>
        <v>44.439526155224087</v>
      </c>
      <c r="H660" s="97">
        <f t="shared" si="669"/>
        <v>45.190157662896191</v>
      </c>
      <c r="I660" s="97">
        <f t="shared" si="669"/>
        <v>44.261431598956776</v>
      </c>
      <c r="J660" s="97">
        <f t="shared" si="669"/>
        <v>30.713697848405726</v>
      </c>
      <c r="K660" s="97">
        <f t="shared" si="669"/>
        <v>40.451406466346896</v>
      </c>
      <c r="L660" s="97">
        <f t="shared" si="669"/>
        <v>47.212564384613451</v>
      </c>
      <c r="M660" s="97">
        <f t="shared" si="669"/>
        <v>44.392509791455545</v>
      </c>
      <c r="N660" s="97">
        <f t="shared" si="669"/>
        <v>40.791871922799977</v>
      </c>
      <c r="O660" s="98">
        <f t="shared" si="669"/>
        <v>38.778132892635924</v>
      </c>
      <c r="P660" s="98"/>
    </row>
    <row r="661" spans="2:16" x14ac:dyDescent="0.25">
      <c r="B661" s="83"/>
      <c r="C661" s="99" t="s">
        <v>9</v>
      </c>
      <c r="D661" s="100">
        <f t="shared" ref="D661:O661" si="670">+D653/D657/30</f>
        <v>849.69921438933511</v>
      </c>
      <c r="E661" s="100">
        <f>+E653/E657/30</f>
        <v>847.16167505204101</v>
      </c>
      <c r="F661" s="100">
        <f t="shared" si="670"/>
        <v>500.8194446225894</v>
      </c>
      <c r="G661" s="100">
        <f t="shared" si="670"/>
        <v>0</v>
      </c>
      <c r="H661" s="100">
        <f t="shared" si="670"/>
        <v>0</v>
      </c>
      <c r="I661" s="100">
        <f t="shared" si="670"/>
        <v>0</v>
      </c>
      <c r="J661" s="100">
        <f t="shared" si="670"/>
        <v>780.49717340800134</v>
      </c>
      <c r="K661" s="100">
        <f t="shared" si="670"/>
        <v>1861.6350449395945</v>
      </c>
      <c r="L661" s="100">
        <f t="shared" si="670"/>
        <v>1288.3639905690286</v>
      </c>
      <c r="M661" s="100">
        <f t="shared" si="670"/>
        <v>649.20000375820314</v>
      </c>
      <c r="N661" s="100">
        <f t="shared" si="670"/>
        <v>615.35051412054702</v>
      </c>
      <c r="O661" s="101">
        <f t="shared" si="670"/>
        <v>533.11374896382301</v>
      </c>
      <c r="P661" s="101">
        <f t="shared" ref="P661:P670" si="671">SUM(D661:O661)</f>
        <v>7925.840809823163</v>
      </c>
    </row>
    <row r="662" spans="2:16" x14ac:dyDescent="0.25">
      <c r="B662" s="83"/>
      <c r="C662" s="77" t="s">
        <v>10</v>
      </c>
      <c r="D662" s="87">
        <f t="shared" ref="D662:O662" si="672">+D661*(1-D656)</f>
        <v>637.27441079200139</v>
      </c>
      <c r="E662" s="87">
        <f>+E661*(1-E656)</f>
        <v>635.37125628903073</v>
      </c>
      <c r="F662" s="87">
        <f t="shared" si="672"/>
        <v>375.61458346694207</v>
      </c>
      <c r="G662" s="87">
        <f t="shared" si="672"/>
        <v>0</v>
      </c>
      <c r="H662" s="87">
        <f t="shared" si="672"/>
        <v>0</v>
      </c>
      <c r="I662" s="87">
        <f t="shared" si="672"/>
        <v>0</v>
      </c>
      <c r="J662" s="87">
        <f t="shared" si="672"/>
        <v>585.37288005600101</v>
      </c>
      <c r="K662" s="87">
        <f t="shared" si="672"/>
        <v>1396.226283704696</v>
      </c>
      <c r="L662" s="87">
        <f t="shared" si="672"/>
        <v>966.27299292677139</v>
      </c>
      <c r="M662" s="87">
        <f t="shared" si="672"/>
        <v>486.90000281865235</v>
      </c>
      <c r="N662" s="87">
        <f t="shared" si="672"/>
        <v>461.51288559041029</v>
      </c>
      <c r="O662" s="88">
        <f t="shared" si="672"/>
        <v>399.83531172286723</v>
      </c>
      <c r="P662" s="88">
        <f t="shared" si="671"/>
        <v>5944.3806073673722</v>
      </c>
    </row>
    <row r="663" spans="2:16" ht="15.75" thickBot="1" x14ac:dyDescent="0.3">
      <c r="B663" s="83"/>
      <c r="C663" s="96" t="s">
        <v>38</v>
      </c>
      <c r="D663" s="90">
        <f>+D661-D662</f>
        <v>212.42480359733372</v>
      </c>
      <c r="E663" s="90">
        <f>+E661-E662</f>
        <v>211.79041876301028</v>
      </c>
      <c r="F663" s="90">
        <f t="shared" ref="F663:G663" si="673">+F661-F662</f>
        <v>125.20486115564734</v>
      </c>
      <c r="G663" s="90">
        <f t="shared" si="673"/>
        <v>0</v>
      </c>
      <c r="H663" s="90">
        <f>+H661-H662</f>
        <v>0</v>
      </c>
      <c r="I663" s="90">
        <f t="shared" ref="I663:O663" si="674">+I661-I662</f>
        <v>0</v>
      </c>
      <c r="J663" s="90">
        <f t="shared" si="674"/>
        <v>195.12429335200034</v>
      </c>
      <c r="K663" s="90">
        <f t="shared" si="674"/>
        <v>465.40876123489852</v>
      </c>
      <c r="L663" s="90">
        <f t="shared" si="674"/>
        <v>322.09099764225721</v>
      </c>
      <c r="M663" s="90">
        <f t="shared" si="674"/>
        <v>162.30000093955078</v>
      </c>
      <c r="N663" s="90">
        <f t="shared" si="674"/>
        <v>153.83762853013673</v>
      </c>
      <c r="O663" s="91">
        <f t="shared" si="674"/>
        <v>133.27843724095578</v>
      </c>
      <c r="P663" s="91">
        <f t="shared" si="671"/>
        <v>1981.4602024557905</v>
      </c>
    </row>
    <row r="664" spans="2:16" x14ac:dyDescent="0.25">
      <c r="B664" s="83"/>
      <c r="C664" s="99" t="s">
        <v>11</v>
      </c>
      <c r="D664" s="100">
        <f t="shared" ref="D664:O664" si="675">+D653/D658/30</f>
        <v>653.3007184012456</v>
      </c>
      <c r="E664" s="100">
        <f t="shared" si="675"/>
        <v>667.73873635603866</v>
      </c>
      <c r="F664" s="100">
        <f t="shared" si="675"/>
        <v>394.74937658656199</v>
      </c>
      <c r="G664" s="100">
        <f t="shared" si="675"/>
        <v>0</v>
      </c>
      <c r="H664" s="100">
        <f t="shared" si="675"/>
        <v>0</v>
      </c>
      <c r="I664" s="100">
        <f t="shared" si="675"/>
        <v>0</v>
      </c>
      <c r="J664" s="100">
        <f t="shared" si="675"/>
        <v>614.45297461355335</v>
      </c>
      <c r="K664" s="100">
        <f t="shared" si="675"/>
        <v>1465.5878713990014</v>
      </c>
      <c r="L664" s="100">
        <f t="shared" si="675"/>
        <v>956.47082517716672</v>
      </c>
      <c r="M664" s="100">
        <f t="shared" si="675"/>
        <v>499.14466396927958</v>
      </c>
      <c r="N664" s="100">
        <f t="shared" si="675"/>
        <v>473.11910630922097</v>
      </c>
      <c r="O664" s="101">
        <f t="shared" si="675"/>
        <v>409.89045216188964</v>
      </c>
      <c r="P664" s="101">
        <f t="shared" si="671"/>
        <v>6134.454724973958</v>
      </c>
    </row>
    <row r="665" spans="2:16" x14ac:dyDescent="0.25">
      <c r="B665" s="83"/>
      <c r="C665" s="77" t="s">
        <v>12</v>
      </c>
      <c r="D665" s="87">
        <f t="shared" ref="D665:O665" si="676">+D654/D659/30</f>
        <v>489.97553880093443</v>
      </c>
      <c r="E665" s="87">
        <f t="shared" si="676"/>
        <v>500.80405226702891</v>
      </c>
      <c r="F665" s="87">
        <f t="shared" si="676"/>
        <v>296.06203243992155</v>
      </c>
      <c r="G665" s="87">
        <f t="shared" si="676"/>
        <v>0</v>
      </c>
      <c r="H665" s="87">
        <f t="shared" si="676"/>
        <v>0</v>
      </c>
      <c r="I665" s="87">
        <f t="shared" si="676"/>
        <v>0</v>
      </c>
      <c r="J665" s="87">
        <f t="shared" si="676"/>
        <v>460.83973096016507</v>
      </c>
      <c r="K665" s="87">
        <f t="shared" si="676"/>
        <v>1099.1909035492511</v>
      </c>
      <c r="L665" s="87">
        <f t="shared" si="676"/>
        <v>717.35311888287492</v>
      </c>
      <c r="M665" s="87">
        <f t="shared" si="676"/>
        <v>374.35849797695965</v>
      </c>
      <c r="N665" s="87">
        <f t="shared" si="676"/>
        <v>354.83932973191565</v>
      </c>
      <c r="O665" s="88">
        <f t="shared" si="676"/>
        <v>307.41783912141716</v>
      </c>
      <c r="P665" s="88">
        <f t="shared" si="671"/>
        <v>4600.8410437304683</v>
      </c>
    </row>
    <row r="666" spans="2:16" ht="15.75" thickBot="1" x14ac:dyDescent="0.3">
      <c r="B666" s="83"/>
      <c r="C666" s="96" t="s">
        <v>39</v>
      </c>
      <c r="D666" s="90">
        <f t="shared" ref="D666:O666" si="677">+D655/D660/30</f>
        <v>163.32517960031143</v>
      </c>
      <c r="E666" s="90">
        <f t="shared" si="677"/>
        <v>166.93468408900966</v>
      </c>
      <c r="F666" s="90">
        <f t="shared" si="677"/>
        <v>98.687344146640513</v>
      </c>
      <c r="G666" s="90">
        <f t="shared" si="677"/>
        <v>0</v>
      </c>
      <c r="H666" s="90">
        <f t="shared" si="677"/>
        <v>0</v>
      </c>
      <c r="I666" s="90">
        <f t="shared" si="677"/>
        <v>0</v>
      </c>
      <c r="J666" s="90">
        <f t="shared" si="677"/>
        <v>153.61324365338834</v>
      </c>
      <c r="K666" s="90">
        <f t="shared" si="677"/>
        <v>366.39696784975024</v>
      </c>
      <c r="L666" s="90">
        <f t="shared" si="677"/>
        <v>239.11770629429171</v>
      </c>
      <c r="M666" s="90">
        <f t="shared" si="677"/>
        <v>124.78616599231992</v>
      </c>
      <c r="N666" s="90">
        <f t="shared" si="677"/>
        <v>118.2797765773052</v>
      </c>
      <c r="O666" s="91">
        <f t="shared" si="677"/>
        <v>102.47261304047244</v>
      </c>
      <c r="P666" s="91">
        <f t="shared" si="671"/>
        <v>1533.6136812434895</v>
      </c>
    </row>
    <row r="667" spans="2:16" ht="15.75" thickBot="1" x14ac:dyDescent="0.3">
      <c r="B667" s="83"/>
      <c r="C667" s="102" t="s">
        <v>13</v>
      </c>
      <c r="D667" s="72">
        <v>25</v>
      </c>
      <c r="E667" s="72">
        <v>25</v>
      </c>
      <c r="F667" s="72">
        <v>25</v>
      </c>
      <c r="G667" s="72">
        <v>25</v>
      </c>
      <c r="H667" s="72">
        <v>25</v>
      </c>
      <c r="I667" s="72">
        <v>25</v>
      </c>
      <c r="J667" s="72">
        <v>25</v>
      </c>
      <c r="K667" s="72">
        <v>25</v>
      </c>
      <c r="L667" s="72">
        <v>25</v>
      </c>
      <c r="M667" s="72">
        <v>25</v>
      </c>
      <c r="N667" s="72">
        <v>25</v>
      </c>
      <c r="O667" s="73">
        <v>25</v>
      </c>
      <c r="P667" s="103"/>
    </row>
    <row r="668" spans="2:16" x14ac:dyDescent="0.25">
      <c r="B668" s="83"/>
      <c r="C668" s="99" t="s">
        <v>4</v>
      </c>
      <c r="D668" s="100">
        <f>+D664/D667*30</f>
        <v>783.96086208149472</v>
      </c>
      <c r="E668" s="100">
        <f t="shared" ref="E668" si="678">+E664/E667*30</f>
        <v>801.28648362724641</v>
      </c>
      <c r="F668" s="100">
        <f t="shared" ref="F668" si="679">+F664/F667*30</f>
        <v>473.69925190387437</v>
      </c>
      <c r="G668" s="100">
        <f t="shared" ref="G668" si="680">+G664/G667*30</f>
        <v>0</v>
      </c>
      <c r="H668" s="100">
        <f t="shared" ref="H668" si="681">+H664/H667*30</f>
        <v>0</v>
      </c>
      <c r="I668" s="100">
        <f t="shared" ref="I668" si="682">+I664/I667*30</f>
        <v>0</v>
      </c>
      <c r="J668" s="100">
        <f t="shared" ref="J668" si="683">+J664/J667*30</f>
        <v>737.343569536264</v>
      </c>
      <c r="K668" s="100">
        <f t="shared" ref="K668" si="684">+K664/K667*30</f>
        <v>1758.7054456788017</v>
      </c>
      <c r="L668" s="100">
        <f t="shared" ref="L668" si="685">+L664/L667*30</f>
        <v>1147.7649902126002</v>
      </c>
      <c r="M668" s="100">
        <f t="shared" ref="M668" si="686">+M664/M667*30</f>
        <v>598.97359676313545</v>
      </c>
      <c r="N668" s="100">
        <f t="shared" ref="N668" si="687">+N664/N667*30</f>
        <v>567.74292757106514</v>
      </c>
      <c r="O668" s="101">
        <f t="shared" ref="O668" si="688">+O664/O667*30</f>
        <v>491.86854259426758</v>
      </c>
      <c r="P668" s="101">
        <f t="shared" si="671"/>
        <v>7361.3456699687504</v>
      </c>
    </row>
    <row r="669" spans="2:16" x14ac:dyDescent="0.25">
      <c r="B669" s="83"/>
      <c r="C669" s="77" t="s">
        <v>5</v>
      </c>
      <c r="D669" s="87">
        <f>+D665/D667*30</f>
        <v>587.97064656112138</v>
      </c>
      <c r="E669" s="87">
        <f t="shared" ref="E669:O669" si="689">+E665/E667*30</f>
        <v>600.96486272043467</v>
      </c>
      <c r="F669" s="87">
        <f t="shared" si="689"/>
        <v>355.27443892790586</v>
      </c>
      <c r="G669" s="87">
        <f t="shared" si="689"/>
        <v>0</v>
      </c>
      <c r="H669" s="87">
        <f t="shared" si="689"/>
        <v>0</v>
      </c>
      <c r="I669" s="87">
        <f t="shared" si="689"/>
        <v>0</v>
      </c>
      <c r="J669" s="87">
        <f t="shared" si="689"/>
        <v>553.00767715219808</v>
      </c>
      <c r="K669" s="87">
        <f t="shared" si="689"/>
        <v>1319.0290842591012</v>
      </c>
      <c r="L669" s="87">
        <f t="shared" si="689"/>
        <v>860.82374265944998</v>
      </c>
      <c r="M669" s="87">
        <f t="shared" si="689"/>
        <v>449.23019757235159</v>
      </c>
      <c r="N669" s="87">
        <f t="shared" si="689"/>
        <v>425.8071956782988</v>
      </c>
      <c r="O669" s="88">
        <f t="shared" si="689"/>
        <v>368.90140694570061</v>
      </c>
      <c r="P669" s="88">
        <f t="shared" si="671"/>
        <v>5521.0092524765614</v>
      </c>
    </row>
    <row r="670" spans="2:16" ht="15.75" thickBot="1" x14ac:dyDescent="0.3">
      <c r="B670" s="83"/>
      <c r="C670" s="96" t="s">
        <v>40</v>
      </c>
      <c r="D670" s="90">
        <f>+D666/D667*30</f>
        <v>195.99021552037371</v>
      </c>
      <c r="E670" s="90">
        <f t="shared" ref="E670:O670" si="690">+E666/E667*30</f>
        <v>200.3216209068116</v>
      </c>
      <c r="F670" s="90">
        <f t="shared" si="690"/>
        <v>118.42481297596861</v>
      </c>
      <c r="G670" s="90">
        <f t="shared" si="690"/>
        <v>0</v>
      </c>
      <c r="H670" s="90">
        <f t="shared" si="690"/>
        <v>0</v>
      </c>
      <c r="I670" s="90">
        <f t="shared" si="690"/>
        <v>0</v>
      </c>
      <c r="J670" s="90">
        <f t="shared" si="690"/>
        <v>184.335892384066</v>
      </c>
      <c r="K670" s="90">
        <f t="shared" si="690"/>
        <v>439.6763614197003</v>
      </c>
      <c r="L670" s="90">
        <f t="shared" si="690"/>
        <v>286.94124755315005</v>
      </c>
      <c r="M670" s="90">
        <f t="shared" si="690"/>
        <v>149.74339919078392</v>
      </c>
      <c r="N670" s="90">
        <f t="shared" si="690"/>
        <v>141.93573189276623</v>
      </c>
      <c r="O670" s="91">
        <f t="shared" si="690"/>
        <v>122.96713564856692</v>
      </c>
      <c r="P670" s="91">
        <f t="shared" si="671"/>
        <v>1840.3364174921874</v>
      </c>
    </row>
    <row r="671" spans="2:16" ht="15.75" thickBot="1" x14ac:dyDescent="0.3">
      <c r="B671" s="104"/>
      <c r="C671" s="105" t="s">
        <v>8</v>
      </c>
      <c r="D671" s="106">
        <f>+SUMIF(Conversion!$B$4:$B$28,'Measured TV'!D638,Conversion!C$4:C$28)</f>
        <v>1.3006249502812652</v>
      </c>
      <c r="E671" s="106">
        <f>+SUMIF(Conversion!$B$4:$B$28,'Measured TV'!E638,Conversion!D$4:D$28)</f>
        <v>1.2687023066463738</v>
      </c>
      <c r="F671" s="106">
        <f>+SUMIF(Conversion!$B$4:$B$28,'Measured TV'!F638,Conversion!E$4:E$28)</f>
        <v>1.2687023066463738</v>
      </c>
      <c r="G671" s="106">
        <f>+SUMIF(Conversion!$B$4:$B$28,'Measured TV'!G638,Conversion!F$4:F$28)</f>
        <v>1.315051771060606</v>
      </c>
      <c r="H671" s="106">
        <f>+SUMIF(Conversion!$B$4:$B$28,'Measured TV'!H638,Conversion!G$4:G$28)</f>
        <v>1.315051771060606</v>
      </c>
      <c r="I671" s="106">
        <f>+SUMIF(Conversion!$B$4:$B$28,'Measured TV'!I638,Conversion!H$4:H$28)</f>
        <v>1.315051771060606</v>
      </c>
      <c r="J671" s="106">
        <f>+SUMIF(Conversion!$B$4:$B$28,'Measured TV'!J638,Conversion!I$4:I$28)</f>
        <v>1.2702309300380195</v>
      </c>
      <c r="K671" s="106">
        <f>+SUMIF(Conversion!$B$4:$B$28,'Measured TV'!K638,Conversion!J$4:J$28)</f>
        <v>1.2702309300380195</v>
      </c>
      <c r="L671" s="106">
        <f>+SUMIF(Conversion!$B$4:$B$28,'Measured TV'!L638,Conversion!K$4:K$28)</f>
        <v>1.346997688434862</v>
      </c>
      <c r="M671" s="106">
        <f>+SUMIF(Conversion!$B$4:$B$28,'Measured TV'!M638,Conversion!L$4:L$28)</f>
        <v>1.3006249502812652</v>
      </c>
      <c r="N671" s="106">
        <f>+SUMIF(Conversion!$B$4:$B$28,'Measured TV'!N638,Conversion!M$4:M$28)</f>
        <v>1.3006249502812652</v>
      </c>
      <c r="O671" s="107">
        <f>+SUMIF(Conversion!$B$4:$B$28,'Measured TV'!O638,Conversion!N$4:N$28)</f>
        <v>1.3006249502812652</v>
      </c>
      <c r="P671" s="107"/>
    </row>
    <row r="672" spans="2:16" ht="15.75" thickBot="1" x14ac:dyDescent="0.3">
      <c r="C672" s="74">
        <v>0</v>
      </c>
      <c r="D672" s="39">
        <v>1</v>
      </c>
      <c r="E672" s="39">
        <v>2</v>
      </c>
      <c r="F672" s="39">
        <v>3</v>
      </c>
      <c r="G672" s="39">
        <v>4</v>
      </c>
      <c r="H672" s="39">
        <v>5</v>
      </c>
      <c r="I672" s="39">
        <v>6</v>
      </c>
      <c r="J672" s="39">
        <v>7</v>
      </c>
      <c r="K672" s="39">
        <v>8</v>
      </c>
      <c r="L672" s="39">
        <v>9</v>
      </c>
      <c r="M672" s="39">
        <v>10</v>
      </c>
      <c r="N672" s="39">
        <v>11</v>
      </c>
      <c r="O672" s="39">
        <v>12</v>
      </c>
    </row>
    <row r="673" spans="2:16" ht="15.75" thickBot="1" x14ac:dyDescent="0.3">
      <c r="B673" s="108" t="e">
        <f>+'Mecra Kırılımı'!#REF!</f>
        <v>#REF!</v>
      </c>
      <c r="C673" s="82" t="s">
        <v>33</v>
      </c>
      <c r="D673" s="69" t="s">
        <v>29</v>
      </c>
      <c r="E673" s="69" t="s">
        <v>29</v>
      </c>
      <c r="F673" s="69" t="s">
        <v>29</v>
      </c>
      <c r="G673" s="69" t="s">
        <v>29</v>
      </c>
      <c r="H673" s="69" t="s">
        <v>29</v>
      </c>
      <c r="I673" s="69" t="s">
        <v>29</v>
      </c>
      <c r="J673" s="69" t="s">
        <v>29</v>
      </c>
      <c r="K673" s="69" t="s">
        <v>29</v>
      </c>
      <c r="L673" s="69" t="s">
        <v>29</v>
      </c>
      <c r="M673" s="69" t="s">
        <v>29</v>
      </c>
      <c r="N673" s="69" t="s">
        <v>29</v>
      </c>
      <c r="O673" s="69" t="s">
        <v>29</v>
      </c>
    </row>
    <row r="674" spans="2:16" x14ac:dyDescent="0.25">
      <c r="B674" s="109"/>
      <c r="C674" s="189">
        <v>1</v>
      </c>
      <c r="D674" s="187"/>
      <c r="E674" s="187"/>
      <c r="F674" s="187"/>
      <c r="G674" s="187"/>
      <c r="H674" s="187"/>
      <c r="I674" s="187"/>
      <c r="J674" s="187"/>
      <c r="K674" s="187"/>
      <c r="L674" s="187"/>
      <c r="M674" s="187"/>
      <c r="N674" s="187"/>
      <c r="O674" s="187"/>
    </row>
    <row r="675" spans="2:16" x14ac:dyDescent="0.25">
      <c r="B675" s="109"/>
      <c r="C675" s="189">
        <v>2</v>
      </c>
      <c r="D675" s="187"/>
      <c r="E675" s="187"/>
      <c r="F675" s="187"/>
      <c r="G675" s="187"/>
      <c r="H675" s="187"/>
      <c r="I675" s="187"/>
      <c r="J675" s="187"/>
      <c r="K675" s="187"/>
      <c r="L675" s="187"/>
      <c r="M675" s="187"/>
      <c r="N675" s="187"/>
      <c r="O675" s="187"/>
    </row>
    <row r="676" spans="2:16" x14ac:dyDescent="0.25">
      <c r="B676" s="109"/>
      <c r="C676" s="189">
        <v>3</v>
      </c>
      <c r="D676" s="187"/>
      <c r="E676" s="187"/>
      <c r="F676" s="187"/>
      <c r="G676" s="187"/>
      <c r="H676" s="187"/>
      <c r="I676" s="187"/>
      <c r="J676" s="187"/>
      <c r="K676" s="187"/>
      <c r="L676" s="187"/>
      <c r="M676" s="187"/>
      <c r="N676" s="187"/>
      <c r="O676" s="187"/>
    </row>
    <row r="677" spans="2:16" x14ac:dyDescent="0.25">
      <c r="B677" s="109"/>
      <c r="C677" s="189">
        <v>4</v>
      </c>
      <c r="D677" s="187"/>
      <c r="E677" s="187"/>
      <c r="F677" s="187"/>
      <c r="G677" s="187"/>
      <c r="H677" s="187"/>
      <c r="I677" s="187"/>
      <c r="J677" s="187"/>
      <c r="K677" s="187"/>
      <c r="L677" s="187"/>
      <c r="M677" s="187"/>
      <c r="N677" s="187"/>
      <c r="O677" s="187"/>
    </row>
    <row r="678" spans="2:16" x14ac:dyDescent="0.25">
      <c r="B678" s="109"/>
      <c r="C678" s="189">
        <v>5</v>
      </c>
      <c r="D678" s="187"/>
      <c r="E678" s="187"/>
      <c r="F678" s="187"/>
      <c r="G678" s="187"/>
      <c r="H678" s="187"/>
      <c r="I678" s="187"/>
      <c r="J678" s="187"/>
      <c r="K678" s="187"/>
      <c r="L678" s="187"/>
      <c r="M678" s="187"/>
      <c r="N678" s="187"/>
      <c r="O678" s="187"/>
    </row>
    <row r="679" spans="2:16" x14ac:dyDescent="0.25">
      <c r="B679" s="109"/>
      <c r="C679" s="189">
        <v>6</v>
      </c>
      <c r="D679" s="187"/>
      <c r="E679" s="187"/>
      <c r="F679" s="187"/>
      <c r="G679" s="187"/>
      <c r="H679" s="187"/>
      <c r="I679" s="187"/>
      <c r="J679" s="187"/>
      <c r="K679" s="187"/>
      <c r="L679" s="187"/>
      <c r="M679" s="187"/>
      <c r="N679" s="187"/>
      <c r="O679" s="187"/>
    </row>
    <row r="680" spans="2:16" x14ac:dyDescent="0.25">
      <c r="B680" s="109"/>
      <c r="C680" s="189">
        <v>7</v>
      </c>
      <c r="D680" s="187"/>
      <c r="E680" s="187"/>
      <c r="F680" s="187"/>
      <c r="G680" s="187"/>
      <c r="H680" s="187"/>
      <c r="I680" s="187"/>
      <c r="J680" s="187"/>
      <c r="K680" s="187"/>
      <c r="L680" s="187"/>
      <c r="M680" s="187"/>
      <c r="N680" s="187"/>
      <c r="O680" s="187"/>
    </row>
    <row r="681" spans="2:16" x14ac:dyDescent="0.25">
      <c r="B681" s="109"/>
      <c r="C681" s="189">
        <v>8</v>
      </c>
      <c r="D681" s="187"/>
      <c r="E681" s="187"/>
      <c r="F681" s="187"/>
      <c r="G681" s="187"/>
      <c r="H681" s="187"/>
      <c r="I681" s="187"/>
      <c r="J681" s="187"/>
      <c r="K681" s="187"/>
      <c r="L681" s="187"/>
      <c r="M681" s="187"/>
      <c r="N681" s="187"/>
      <c r="O681" s="187"/>
    </row>
    <row r="682" spans="2:16" x14ac:dyDescent="0.25">
      <c r="B682" s="109"/>
      <c r="C682" s="189">
        <v>9</v>
      </c>
      <c r="D682" s="187"/>
      <c r="E682" s="187"/>
      <c r="F682" s="187"/>
      <c r="G682" s="187"/>
      <c r="H682" s="187"/>
      <c r="I682" s="187"/>
      <c r="J682" s="187"/>
      <c r="K682" s="187"/>
      <c r="L682" s="187"/>
      <c r="M682" s="187"/>
      <c r="N682" s="187"/>
      <c r="O682" s="187"/>
    </row>
    <row r="683" spans="2:16" x14ac:dyDescent="0.25">
      <c r="B683" s="109"/>
      <c r="C683" s="189">
        <v>10</v>
      </c>
      <c r="D683" s="187"/>
      <c r="E683" s="187"/>
      <c r="F683" s="187"/>
      <c r="G683" s="187"/>
      <c r="H683" s="187"/>
      <c r="I683" s="187"/>
      <c r="J683" s="187"/>
      <c r="K683" s="187"/>
      <c r="L683" s="187"/>
      <c r="M683" s="187"/>
      <c r="N683" s="187"/>
      <c r="O683" s="187"/>
    </row>
    <row r="684" spans="2:16" x14ac:dyDescent="0.25">
      <c r="B684" s="109"/>
      <c r="C684" s="189">
        <v>11</v>
      </c>
      <c r="D684" s="187"/>
      <c r="E684" s="187"/>
      <c r="F684" s="187"/>
      <c r="G684" s="187"/>
      <c r="H684" s="187"/>
      <c r="I684" s="187"/>
      <c r="J684" s="187"/>
      <c r="K684" s="187"/>
      <c r="L684" s="187"/>
      <c r="M684" s="187"/>
      <c r="N684" s="187"/>
      <c r="O684" s="187"/>
    </row>
    <row r="685" spans="2:16" x14ac:dyDescent="0.25">
      <c r="B685" s="109"/>
      <c r="C685" s="189">
        <v>12</v>
      </c>
      <c r="D685" s="187"/>
      <c r="E685" s="187"/>
      <c r="F685" s="187"/>
      <c r="G685" s="187"/>
      <c r="H685" s="187"/>
      <c r="I685" s="187"/>
      <c r="J685" s="187"/>
      <c r="K685" s="187"/>
      <c r="L685" s="187"/>
      <c r="M685" s="187"/>
      <c r="N685" s="187"/>
      <c r="O685" s="187"/>
    </row>
    <row r="686" spans="2:16" x14ac:dyDescent="0.25">
      <c r="B686" s="109"/>
      <c r="C686" s="189">
        <v>13</v>
      </c>
      <c r="D686" s="187"/>
      <c r="E686" s="187"/>
      <c r="F686" s="187"/>
      <c r="G686" s="187"/>
      <c r="H686" s="187"/>
      <c r="I686" s="187"/>
      <c r="J686" s="187"/>
      <c r="K686" s="187"/>
      <c r="L686" s="187"/>
      <c r="M686" s="187"/>
      <c r="N686" s="187"/>
      <c r="O686" s="187"/>
    </row>
    <row r="687" spans="2:16" ht="15.75" thickBot="1" x14ac:dyDescent="0.3">
      <c r="B687" s="109"/>
      <c r="C687" s="189">
        <v>14</v>
      </c>
      <c r="D687" s="187"/>
      <c r="E687" s="187"/>
      <c r="F687" s="187"/>
      <c r="G687" s="187"/>
      <c r="H687" s="187"/>
      <c r="I687" s="187"/>
      <c r="J687" s="187"/>
      <c r="K687" s="187"/>
      <c r="L687" s="187"/>
      <c r="M687" s="187"/>
      <c r="N687" s="187"/>
      <c r="O687" s="187"/>
    </row>
    <row r="688" spans="2:16" x14ac:dyDescent="0.25">
      <c r="B688" s="109"/>
      <c r="C688" s="84" t="s">
        <v>0</v>
      </c>
      <c r="D688" s="70">
        <v>0</v>
      </c>
      <c r="E688" s="70">
        <v>0</v>
      </c>
      <c r="F688" s="70">
        <v>0</v>
      </c>
      <c r="G688" s="70">
        <v>0</v>
      </c>
      <c r="H688" s="70">
        <v>0</v>
      </c>
      <c r="I688" s="70">
        <v>0</v>
      </c>
      <c r="J688" s="70">
        <v>0</v>
      </c>
      <c r="K688" s="70">
        <v>0</v>
      </c>
      <c r="L688" s="70">
        <v>273996.40603910439</v>
      </c>
      <c r="M688" s="70">
        <v>148256.00700563804</v>
      </c>
      <c r="N688" s="70">
        <v>0</v>
      </c>
      <c r="O688" s="71">
        <v>0</v>
      </c>
      <c r="P688" s="85">
        <f>SUM(D688:O688)</f>
        <v>422252.41304474242</v>
      </c>
    </row>
    <row r="689" spans="2:16" x14ac:dyDescent="0.25">
      <c r="B689" s="109"/>
      <c r="C689" s="86" t="s">
        <v>1</v>
      </c>
      <c r="D689" s="87">
        <f>+D697*D$3*30</f>
        <v>0</v>
      </c>
      <c r="E689" s="87">
        <f t="shared" ref="E689:O689" si="691">+E697*E$3*30</f>
        <v>0</v>
      </c>
      <c r="F689" s="87">
        <f t="shared" si="691"/>
        <v>0</v>
      </c>
      <c r="G689" s="87">
        <f t="shared" si="691"/>
        <v>0</v>
      </c>
      <c r="H689" s="87">
        <f t="shared" si="691"/>
        <v>0</v>
      </c>
      <c r="I689" s="87">
        <f t="shared" si="691"/>
        <v>0</v>
      </c>
      <c r="J689" s="87">
        <f t="shared" si="691"/>
        <v>0</v>
      </c>
      <c r="K689" s="87">
        <f t="shared" si="691"/>
        <v>0</v>
      </c>
      <c r="L689" s="87">
        <f t="shared" si="691"/>
        <v>182725.66864421417</v>
      </c>
      <c r="M689" s="87">
        <f t="shared" si="691"/>
        <v>96781.938547857659</v>
      </c>
      <c r="N689" s="87">
        <f t="shared" si="691"/>
        <v>0</v>
      </c>
      <c r="O689" s="88">
        <f t="shared" si="691"/>
        <v>0</v>
      </c>
      <c r="P689" s="88">
        <f>SUM(D689:O689)</f>
        <v>279507.60719207185</v>
      </c>
    </row>
    <row r="690" spans="2:16" ht="15.75" thickBot="1" x14ac:dyDescent="0.3">
      <c r="B690" s="109"/>
      <c r="C690" s="89" t="s">
        <v>35</v>
      </c>
      <c r="D690" s="90">
        <f>+D698*D$4*30</f>
        <v>0</v>
      </c>
      <c r="E690" s="90">
        <f t="shared" ref="E690:O690" si="692">+E698*E$4*30</f>
        <v>0</v>
      </c>
      <c r="F690" s="90">
        <f t="shared" si="692"/>
        <v>0</v>
      </c>
      <c r="G690" s="90">
        <f t="shared" si="692"/>
        <v>0</v>
      </c>
      <c r="H690" s="90">
        <f t="shared" si="692"/>
        <v>0</v>
      </c>
      <c r="I690" s="90">
        <f t="shared" si="692"/>
        <v>0</v>
      </c>
      <c r="J690" s="90">
        <f t="shared" si="692"/>
        <v>0</v>
      </c>
      <c r="K690" s="90">
        <f t="shared" si="692"/>
        <v>0</v>
      </c>
      <c r="L690" s="90">
        <f t="shared" si="692"/>
        <v>91270.737394890166</v>
      </c>
      <c r="M690" s="90">
        <f t="shared" si="692"/>
        <v>51474.068457780377</v>
      </c>
      <c r="N690" s="90">
        <f t="shared" si="692"/>
        <v>0</v>
      </c>
      <c r="O690" s="91">
        <f t="shared" si="692"/>
        <v>0</v>
      </c>
      <c r="P690" s="91">
        <f>SUM(D690:O690)</f>
        <v>142744.80585267054</v>
      </c>
    </row>
    <row r="691" spans="2:16" ht="15.75" thickBot="1" x14ac:dyDescent="0.3">
      <c r="B691" s="109"/>
      <c r="C691" s="78" t="s">
        <v>36</v>
      </c>
      <c r="D691" s="79">
        <f t="shared" ref="D691:O691" si="693">+D$5</f>
        <v>0.25</v>
      </c>
      <c r="E691" s="79">
        <f t="shared" si="693"/>
        <v>0.25</v>
      </c>
      <c r="F691" s="79">
        <f t="shared" si="693"/>
        <v>0.25</v>
      </c>
      <c r="G691" s="79">
        <f t="shared" si="693"/>
        <v>0.25</v>
      </c>
      <c r="H691" s="79">
        <f t="shared" si="693"/>
        <v>0.25</v>
      </c>
      <c r="I691" s="79">
        <f t="shared" si="693"/>
        <v>0.25</v>
      </c>
      <c r="J691" s="79">
        <f t="shared" si="693"/>
        <v>0.25</v>
      </c>
      <c r="K691" s="79">
        <f t="shared" si="693"/>
        <v>0.25</v>
      </c>
      <c r="L691" s="79">
        <f t="shared" si="693"/>
        <v>0.25</v>
      </c>
      <c r="M691" s="79">
        <f t="shared" si="693"/>
        <v>0.25</v>
      </c>
      <c r="N691" s="79">
        <f t="shared" si="693"/>
        <v>0.25</v>
      </c>
      <c r="O691" s="80">
        <f t="shared" si="693"/>
        <v>0.25</v>
      </c>
      <c r="P691" s="80"/>
    </row>
    <row r="692" spans="2:16" ht="15.75" thickBot="1" x14ac:dyDescent="0.3">
      <c r="B692" s="109"/>
      <c r="C692" s="76" t="s">
        <v>14</v>
      </c>
      <c r="D692" s="92">
        <f>+D$3*(1-D691)+D$4*D691</f>
        <v>18.697752065418879</v>
      </c>
      <c r="E692" s="92">
        <f t="shared" ref="E692" si="694">+E$3*(1-E691)+E$4*E691</f>
        <v>19.632639668689826</v>
      </c>
      <c r="F692" s="92">
        <f t="shared" ref="F692" si="695">+F$3*(1-F691)+F$4*F691</f>
        <v>20.614271652124316</v>
      </c>
      <c r="G692" s="92">
        <f t="shared" ref="G692" si="696">+G$3*(1-G691)+G$4*G691</f>
        <v>24.717944963434228</v>
      </c>
      <c r="H692" s="92">
        <f t="shared" ref="H692" si="697">+H$3*(1-H691)+H$4*H691</f>
        <v>26.05691364631199</v>
      </c>
      <c r="I692" s="92">
        <f t="shared" ref="I692" si="698">+I$3*(1-I691)+I$4*I691</f>
        <v>25.606843768296592</v>
      </c>
      <c r="J692" s="92">
        <f t="shared" ref="J692" si="699">+J$3*(1-J691)+J$4*J691</f>
        <v>18.232856760391158</v>
      </c>
      <c r="K692" s="92">
        <f t="shared" ref="K692" si="700">+K$3*(1-K691)+K$4*K691</f>
        <v>23.963884263425388</v>
      </c>
      <c r="L692" s="92">
        <f t="shared" ref="L692" si="701">+L$3*(1-L691)+L$4*L691</f>
        <v>26.305348227975429</v>
      </c>
      <c r="M692" s="92">
        <f t="shared" ref="M692" si="702">+M$3*(1-M691)+M$4*M691</f>
        <v>24.57657900542252</v>
      </c>
      <c r="N692" s="92">
        <f t="shared" ref="N692" si="703">+N$3*(1-N691)+N$4*N691</f>
        <v>22.737299112616817</v>
      </c>
      <c r="O692" s="92">
        <f t="shared" ref="O692" si="704">+O$3*(1-O691)+O$4*O691</f>
        <v>20.719497469529724</v>
      </c>
      <c r="P692" s="93"/>
    </row>
    <row r="693" spans="2:16" x14ac:dyDescent="0.25">
      <c r="B693" s="109"/>
      <c r="C693" s="76" t="s">
        <v>16</v>
      </c>
      <c r="D693" s="92">
        <f t="shared" ref="D693:O693" si="705">+D691*D695+(1-D691)*D694</f>
        <v>20.721543016765441</v>
      </c>
      <c r="E693" s="92">
        <f t="shared" si="705"/>
        <v>21.624337244550389</v>
      </c>
      <c r="F693" s="92">
        <f t="shared" si="705"/>
        <v>22.70555410677791</v>
      </c>
      <c r="G693" s="92">
        <f t="shared" si="705"/>
        <v>27.653842661045314</v>
      </c>
      <c r="H693" s="92">
        <f t="shared" si="705"/>
        <v>29.151848637640235</v>
      </c>
      <c r="I693" s="92">
        <f t="shared" si="705"/>
        <v>28.648321276788611</v>
      </c>
      <c r="J693" s="92">
        <f t="shared" si="705"/>
        <v>20.825275546848864</v>
      </c>
      <c r="K693" s="92">
        <f t="shared" si="705"/>
        <v>27.371162924000433</v>
      </c>
      <c r="L693" s="92">
        <f t="shared" si="705"/>
        <v>29.325777998536594</v>
      </c>
      <c r="M693" s="92">
        <f t="shared" si="705"/>
        <v>27.236677290617841</v>
      </c>
      <c r="N693" s="92">
        <f t="shared" si="705"/>
        <v>25.198319027801109</v>
      </c>
      <c r="O693" s="93">
        <f t="shared" si="705"/>
        <v>22.962116333475112</v>
      </c>
      <c r="P693" s="93"/>
    </row>
    <row r="694" spans="2:16" x14ac:dyDescent="0.25">
      <c r="B694" s="109"/>
      <c r="C694" s="77" t="s">
        <v>15</v>
      </c>
      <c r="D694" s="94">
        <f>+D$3*D706</f>
        <v>18.947479583144993</v>
      </c>
      <c r="E694" s="94">
        <f t="shared" ref="E694:O694" si="706">+E$3*E706</f>
        <v>19.772981582918685</v>
      </c>
      <c r="F694" s="94">
        <f t="shared" si="706"/>
        <v>20.761630662064622</v>
      </c>
      <c r="G694" s="94">
        <f t="shared" si="706"/>
        <v>24.26953005283924</v>
      </c>
      <c r="H694" s="94">
        <f t="shared" si="706"/>
        <v>26.054005594148453</v>
      </c>
      <c r="I694" s="94">
        <f t="shared" si="706"/>
        <v>25.646005992854473</v>
      </c>
      <c r="J694" s="94">
        <f t="shared" si="706"/>
        <v>18.56117746381161</v>
      </c>
      <c r="K694" s="94">
        <f t="shared" si="706"/>
        <v>24.370331232262533</v>
      </c>
      <c r="L694" s="94">
        <f t="shared" si="706"/>
        <v>26.076120100785154</v>
      </c>
      <c r="M694" s="94">
        <f t="shared" si="706"/>
        <v>23.706906101400314</v>
      </c>
      <c r="N694" s="94">
        <f t="shared" si="706"/>
        <v>22.011772826896962</v>
      </c>
      <c r="O694" s="95">
        <f t="shared" si="706"/>
        <v>19.602125138012717</v>
      </c>
      <c r="P694" s="95"/>
    </row>
    <row r="695" spans="2:16" ht="15.75" thickBot="1" x14ac:dyDescent="0.3">
      <c r="B695" s="109"/>
      <c r="C695" s="96" t="s">
        <v>37</v>
      </c>
      <c r="D695" s="97">
        <f>+D$4*D706</f>
        <v>26.043733317626785</v>
      </c>
      <c r="E695" s="97">
        <f t="shared" ref="E695:O695" si="707">+E$4*E706</f>
        <v>27.178404229445501</v>
      </c>
      <c r="F695" s="97">
        <f t="shared" si="707"/>
        <v>28.537324440917779</v>
      </c>
      <c r="G695" s="97">
        <f t="shared" si="707"/>
        <v>37.806780485663538</v>
      </c>
      <c r="H695" s="97">
        <f t="shared" si="707"/>
        <v>38.44537776811557</v>
      </c>
      <c r="I695" s="97">
        <f t="shared" si="707"/>
        <v>37.655267128591021</v>
      </c>
      <c r="J695" s="97">
        <f t="shared" si="707"/>
        <v>27.617569795960634</v>
      </c>
      <c r="K695" s="97">
        <f t="shared" si="707"/>
        <v>36.373657999214132</v>
      </c>
      <c r="L695" s="97">
        <f t="shared" si="707"/>
        <v>39.074751691790915</v>
      </c>
      <c r="M695" s="97">
        <f t="shared" si="707"/>
        <v>37.825990858270416</v>
      </c>
      <c r="N695" s="97">
        <f t="shared" si="707"/>
        <v>34.757957630513545</v>
      </c>
      <c r="O695" s="98">
        <f t="shared" si="707"/>
        <v>33.042089919862299</v>
      </c>
      <c r="P695" s="98"/>
    </row>
    <row r="696" spans="2:16" x14ac:dyDescent="0.25">
      <c r="B696" s="109"/>
      <c r="C696" s="99" t="s">
        <v>9</v>
      </c>
      <c r="D696" s="100">
        <f t="shared" ref="D696:O696" si="708">+D688/D692/30</f>
        <v>0</v>
      </c>
      <c r="E696" s="100">
        <f t="shared" si="708"/>
        <v>0</v>
      </c>
      <c r="F696" s="100">
        <f t="shared" si="708"/>
        <v>0</v>
      </c>
      <c r="G696" s="100">
        <f t="shared" si="708"/>
        <v>0</v>
      </c>
      <c r="H696" s="100">
        <f t="shared" si="708"/>
        <v>0</v>
      </c>
      <c r="I696" s="100">
        <f t="shared" si="708"/>
        <v>0</v>
      </c>
      <c r="J696" s="100">
        <f t="shared" si="708"/>
        <v>0</v>
      </c>
      <c r="K696" s="100">
        <f t="shared" si="708"/>
        <v>0</v>
      </c>
      <c r="L696" s="100">
        <f t="shared" si="708"/>
        <v>347.19987188475028</v>
      </c>
      <c r="M696" s="100">
        <f t="shared" si="708"/>
        <v>201.08034153563733</v>
      </c>
      <c r="N696" s="100">
        <f t="shared" si="708"/>
        <v>0</v>
      </c>
      <c r="O696" s="101">
        <f t="shared" si="708"/>
        <v>0</v>
      </c>
      <c r="P696" s="101">
        <f t="shared" ref="P696:P705" si="709">SUM(D696:O696)</f>
        <v>548.28021342038755</v>
      </c>
    </row>
    <row r="697" spans="2:16" x14ac:dyDescent="0.25">
      <c r="B697" s="109"/>
      <c r="C697" s="77" t="s">
        <v>10</v>
      </c>
      <c r="D697" s="87">
        <f t="shared" ref="D697:O697" si="710">+D696*(1-D691)</f>
        <v>0</v>
      </c>
      <c r="E697" s="87">
        <f t="shared" si="710"/>
        <v>0</v>
      </c>
      <c r="F697" s="87">
        <f t="shared" si="710"/>
        <v>0</v>
      </c>
      <c r="G697" s="87">
        <f t="shared" si="710"/>
        <v>0</v>
      </c>
      <c r="H697" s="87">
        <f t="shared" si="710"/>
        <v>0</v>
      </c>
      <c r="I697" s="87">
        <f t="shared" si="710"/>
        <v>0</v>
      </c>
      <c r="J697" s="87">
        <f t="shared" si="710"/>
        <v>0</v>
      </c>
      <c r="K697" s="87">
        <f t="shared" si="710"/>
        <v>0</v>
      </c>
      <c r="L697" s="87">
        <f t="shared" si="710"/>
        <v>260.3999039135627</v>
      </c>
      <c r="M697" s="87">
        <f t="shared" si="710"/>
        <v>150.810256151728</v>
      </c>
      <c r="N697" s="87">
        <f t="shared" si="710"/>
        <v>0</v>
      </c>
      <c r="O697" s="88">
        <f t="shared" si="710"/>
        <v>0</v>
      </c>
      <c r="P697" s="88">
        <f t="shared" si="709"/>
        <v>411.21016006529067</v>
      </c>
    </row>
    <row r="698" spans="2:16" ht="15.75" thickBot="1" x14ac:dyDescent="0.3">
      <c r="B698" s="109"/>
      <c r="C698" s="96" t="s">
        <v>38</v>
      </c>
      <c r="D698" s="90">
        <f>+D696-D697</f>
        <v>0</v>
      </c>
      <c r="E698" s="90">
        <f t="shared" ref="E698:G698" si="711">+E696-E697</f>
        <v>0</v>
      </c>
      <c r="F698" s="90">
        <f t="shared" si="711"/>
        <v>0</v>
      </c>
      <c r="G698" s="90">
        <f t="shared" si="711"/>
        <v>0</v>
      </c>
      <c r="H698" s="90">
        <f>+H696-H697</f>
        <v>0</v>
      </c>
      <c r="I698" s="90">
        <f t="shared" ref="I698:O698" si="712">+I696-I697</f>
        <v>0</v>
      </c>
      <c r="J698" s="90">
        <f t="shared" si="712"/>
        <v>0</v>
      </c>
      <c r="K698" s="90">
        <f t="shared" si="712"/>
        <v>0</v>
      </c>
      <c r="L698" s="90">
        <f t="shared" si="712"/>
        <v>86.799967971187584</v>
      </c>
      <c r="M698" s="90">
        <f t="shared" si="712"/>
        <v>50.270085383909333</v>
      </c>
      <c r="N698" s="90">
        <f t="shared" si="712"/>
        <v>0</v>
      </c>
      <c r="O698" s="91">
        <f t="shared" si="712"/>
        <v>0</v>
      </c>
      <c r="P698" s="91">
        <f t="shared" si="709"/>
        <v>137.07005335509692</v>
      </c>
    </row>
    <row r="699" spans="2:16" x14ac:dyDescent="0.25">
      <c r="B699" s="109"/>
      <c r="C699" s="99" t="s">
        <v>11</v>
      </c>
      <c r="D699" s="100">
        <f t="shared" ref="D699:O699" si="713">+D688/D693/30</f>
        <v>0</v>
      </c>
      <c r="E699" s="100">
        <f t="shared" si="713"/>
        <v>0</v>
      </c>
      <c r="F699" s="100">
        <f t="shared" si="713"/>
        <v>0</v>
      </c>
      <c r="G699" s="100">
        <f t="shared" si="713"/>
        <v>0</v>
      </c>
      <c r="H699" s="100">
        <f t="shared" si="713"/>
        <v>0</v>
      </c>
      <c r="I699" s="100">
        <f t="shared" si="713"/>
        <v>0</v>
      </c>
      <c r="J699" s="100">
        <f t="shared" si="713"/>
        <v>0</v>
      </c>
      <c r="K699" s="100">
        <f t="shared" si="713"/>
        <v>0</v>
      </c>
      <c r="L699" s="100">
        <f t="shared" si="713"/>
        <v>311.43976930782793</v>
      </c>
      <c r="M699" s="100">
        <f t="shared" si="713"/>
        <v>181.4416218049567</v>
      </c>
      <c r="N699" s="100">
        <f t="shared" si="713"/>
        <v>0</v>
      </c>
      <c r="O699" s="101">
        <f t="shared" si="713"/>
        <v>0</v>
      </c>
      <c r="P699" s="101">
        <f t="shared" si="709"/>
        <v>492.88139111278463</v>
      </c>
    </row>
    <row r="700" spans="2:16" x14ac:dyDescent="0.25">
      <c r="B700" s="109"/>
      <c r="C700" s="77" t="s">
        <v>12</v>
      </c>
      <c r="D700" s="87">
        <f t="shared" ref="D700:O700" si="714">+D689/D694/30</f>
        <v>0</v>
      </c>
      <c r="E700" s="87">
        <f t="shared" si="714"/>
        <v>0</v>
      </c>
      <c r="F700" s="87">
        <f t="shared" si="714"/>
        <v>0</v>
      </c>
      <c r="G700" s="87">
        <f t="shared" si="714"/>
        <v>0</v>
      </c>
      <c r="H700" s="87">
        <f t="shared" si="714"/>
        <v>0</v>
      </c>
      <c r="I700" s="87">
        <f t="shared" si="714"/>
        <v>0</v>
      </c>
      <c r="J700" s="87">
        <f t="shared" si="714"/>
        <v>0</v>
      </c>
      <c r="K700" s="87">
        <f t="shared" si="714"/>
        <v>0</v>
      </c>
      <c r="L700" s="87">
        <f t="shared" si="714"/>
        <v>233.57982698087088</v>
      </c>
      <c r="M700" s="87">
        <f t="shared" si="714"/>
        <v>136.08121635371751</v>
      </c>
      <c r="N700" s="87">
        <f t="shared" si="714"/>
        <v>0</v>
      </c>
      <c r="O700" s="88">
        <f t="shared" si="714"/>
        <v>0</v>
      </c>
      <c r="P700" s="88">
        <f t="shared" si="709"/>
        <v>369.66104333458838</v>
      </c>
    </row>
    <row r="701" spans="2:16" ht="15.75" thickBot="1" x14ac:dyDescent="0.3">
      <c r="B701" s="109"/>
      <c r="C701" s="96" t="s">
        <v>39</v>
      </c>
      <c r="D701" s="90">
        <f t="shared" ref="D701:O701" si="715">+D690/D695/30</f>
        <v>0</v>
      </c>
      <c r="E701" s="90">
        <f t="shared" si="715"/>
        <v>0</v>
      </c>
      <c r="F701" s="90">
        <f t="shared" si="715"/>
        <v>0</v>
      </c>
      <c r="G701" s="90">
        <f t="shared" si="715"/>
        <v>0</v>
      </c>
      <c r="H701" s="90">
        <f t="shared" si="715"/>
        <v>0</v>
      </c>
      <c r="I701" s="90">
        <f t="shared" si="715"/>
        <v>0</v>
      </c>
      <c r="J701" s="90">
        <f t="shared" si="715"/>
        <v>0</v>
      </c>
      <c r="K701" s="90">
        <f t="shared" si="715"/>
        <v>0</v>
      </c>
      <c r="L701" s="90">
        <f t="shared" si="715"/>
        <v>77.859942326956983</v>
      </c>
      <c r="M701" s="90">
        <f t="shared" si="715"/>
        <v>45.360405451239174</v>
      </c>
      <c r="N701" s="90">
        <f t="shared" si="715"/>
        <v>0</v>
      </c>
      <c r="O701" s="91">
        <f t="shared" si="715"/>
        <v>0</v>
      </c>
      <c r="P701" s="91">
        <f t="shared" si="709"/>
        <v>123.22034777819616</v>
      </c>
    </row>
    <row r="702" spans="2:16" ht="15.75" thickBot="1" x14ac:dyDescent="0.3">
      <c r="B702" s="109"/>
      <c r="C702" s="102" t="s">
        <v>13</v>
      </c>
      <c r="D702" s="72">
        <v>25</v>
      </c>
      <c r="E702" s="72">
        <v>25</v>
      </c>
      <c r="F702" s="72">
        <v>25</v>
      </c>
      <c r="G702" s="72">
        <v>25</v>
      </c>
      <c r="H702" s="72">
        <v>25</v>
      </c>
      <c r="I702" s="72">
        <v>25</v>
      </c>
      <c r="J702" s="72">
        <v>25</v>
      </c>
      <c r="K702" s="72">
        <v>25</v>
      </c>
      <c r="L702" s="72">
        <v>25</v>
      </c>
      <c r="M702" s="72">
        <v>25</v>
      </c>
      <c r="N702" s="72">
        <v>25</v>
      </c>
      <c r="O702" s="73">
        <v>25</v>
      </c>
      <c r="P702" s="103"/>
    </row>
    <row r="703" spans="2:16" x14ac:dyDescent="0.25">
      <c r="B703" s="109"/>
      <c r="C703" s="99" t="s">
        <v>4</v>
      </c>
      <c r="D703" s="100">
        <f>+D699/D702*30</f>
        <v>0</v>
      </c>
      <c r="E703" s="100">
        <f t="shared" ref="E703" si="716">+E699/E702*30</f>
        <v>0</v>
      </c>
      <c r="F703" s="100">
        <f t="shared" ref="F703" si="717">+F699/F702*30</f>
        <v>0</v>
      </c>
      <c r="G703" s="100">
        <f t="shared" ref="G703" si="718">+G699/G702*30</f>
        <v>0</v>
      </c>
      <c r="H703" s="100">
        <f t="shared" ref="H703" si="719">+H699/H702*30</f>
        <v>0</v>
      </c>
      <c r="I703" s="100">
        <f t="shared" ref="I703" si="720">+I699/I702*30</f>
        <v>0</v>
      </c>
      <c r="J703" s="100">
        <f t="shared" ref="J703" si="721">+J699/J702*30</f>
        <v>0</v>
      </c>
      <c r="K703" s="100">
        <f t="shared" ref="K703" si="722">+K699/K702*30</f>
        <v>0</v>
      </c>
      <c r="L703" s="100">
        <f t="shared" ref="L703" si="723">+L699/L702*30</f>
        <v>373.72772316939353</v>
      </c>
      <c r="M703" s="100">
        <f t="shared" ref="M703" si="724">+M699/M702*30</f>
        <v>217.72994616594804</v>
      </c>
      <c r="N703" s="100">
        <f t="shared" ref="N703" si="725">+N699/N702*30</f>
        <v>0</v>
      </c>
      <c r="O703" s="101">
        <f t="shared" ref="O703" si="726">+O699/O702*30</f>
        <v>0</v>
      </c>
      <c r="P703" s="101">
        <f t="shared" si="709"/>
        <v>591.45766933534151</v>
      </c>
    </row>
    <row r="704" spans="2:16" x14ac:dyDescent="0.25">
      <c r="B704" s="109"/>
      <c r="C704" s="77" t="s">
        <v>5</v>
      </c>
      <c r="D704" s="87">
        <f>+D700/D702*30</f>
        <v>0</v>
      </c>
      <c r="E704" s="87">
        <f t="shared" ref="E704:O704" si="727">+E700/E702*30</f>
        <v>0</v>
      </c>
      <c r="F704" s="87">
        <f t="shared" si="727"/>
        <v>0</v>
      </c>
      <c r="G704" s="87">
        <f t="shared" si="727"/>
        <v>0</v>
      </c>
      <c r="H704" s="87">
        <f t="shared" si="727"/>
        <v>0</v>
      </c>
      <c r="I704" s="87">
        <f t="shared" si="727"/>
        <v>0</v>
      </c>
      <c r="J704" s="87">
        <f t="shared" si="727"/>
        <v>0</v>
      </c>
      <c r="K704" s="87">
        <f t="shared" si="727"/>
        <v>0</v>
      </c>
      <c r="L704" s="87">
        <f t="shared" si="727"/>
        <v>280.29579237704507</v>
      </c>
      <c r="M704" s="87">
        <f t="shared" si="727"/>
        <v>163.297459624461</v>
      </c>
      <c r="N704" s="87">
        <f t="shared" si="727"/>
        <v>0</v>
      </c>
      <c r="O704" s="88">
        <f t="shared" si="727"/>
        <v>0</v>
      </c>
      <c r="P704" s="88">
        <f t="shared" si="709"/>
        <v>443.59325200150607</v>
      </c>
    </row>
    <row r="705" spans="2:16" ht="15.75" thickBot="1" x14ac:dyDescent="0.3">
      <c r="B705" s="109"/>
      <c r="C705" s="96" t="s">
        <v>40</v>
      </c>
      <c r="D705" s="90">
        <f>+D701/D702*30</f>
        <v>0</v>
      </c>
      <c r="E705" s="90">
        <f t="shared" ref="E705:O705" si="728">+E701/E702*30</f>
        <v>0</v>
      </c>
      <c r="F705" s="90">
        <f t="shared" si="728"/>
        <v>0</v>
      </c>
      <c r="G705" s="90">
        <f t="shared" si="728"/>
        <v>0</v>
      </c>
      <c r="H705" s="90">
        <f t="shared" si="728"/>
        <v>0</v>
      </c>
      <c r="I705" s="90">
        <f t="shared" si="728"/>
        <v>0</v>
      </c>
      <c r="J705" s="90">
        <f t="shared" si="728"/>
        <v>0</v>
      </c>
      <c r="K705" s="90">
        <f t="shared" si="728"/>
        <v>0</v>
      </c>
      <c r="L705" s="90">
        <f t="shared" si="728"/>
        <v>93.431930792348382</v>
      </c>
      <c r="M705" s="90">
        <f t="shared" si="728"/>
        <v>54.432486541487009</v>
      </c>
      <c r="N705" s="90">
        <f t="shared" si="728"/>
        <v>0</v>
      </c>
      <c r="O705" s="91">
        <f t="shared" si="728"/>
        <v>0</v>
      </c>
      <c r="P705" s="91">
        <f t="shared" si="709"/>
        <v>147.86441733383538</v>
      </c>
    </row>
    <row r="706" spans="2:16" ht="15.75" thickBot="1" x14ac:dyDescent="0.3">
      <c r="B706" s="110"/>
      <c r="C706" s="105" t="s">
        <v>8</v>
      </c>
      <c r="D706" s="106">
        <f>+SUMIF(Conversion!$B$4:$B$28,'Measured TV'!D673,Conversion!C$4:C$28)</f>
        <v>1.1082371262741002</v>
      </c>
      <c r="E706" s="106">
        <f>+SUMIF(Conversion!$B$4:$B$28,'Measured TV'!E673,Conversion!D$4:D$28)</f>
        <v>1.1014482825270271</v>
      </c>
      <c r="F706" s="106">
        <f>+SUMIF(Conversion!$B$4:$B$28,'Measured TV'!F673,Conversion!E$4:E$28)</f>
        <v>1.1014482825270271</v>
      </c>
      <c r="G706" s="106">
        <f>+SUMIF(Conversion!$B$4:$B$28,'Measured TV'!G673,Conversion!F$4:F$28)</f>
        <v>1.1187759622393456</v>
      </c>
      <c r="H706" s="106">
        <f>+SUMIF(Conversion!$B$4:$B$28,'Measured TV'!H673,Conversion!G$4:G$28)</f>
        <v>1.1187759622393456</v>
      </c>
      <c r="I706" s="106">
        <f>+SUMIF(Conversion!$B$4:$B$28,'Measured TV'!I673,Conversion!H$4:H$28)</f>
        <v>1.1187759622393456</v>
      </c>
      <c r="J706" s="106">
        <f>+SUMIF(Conversion!$B$4:$B$28,'Measured TV'!J673,Conversion!I$4:I$28)</f>
        <v>1.1421839057107852</v>
      </c>
      <c r="K706" s="106">
        <f>+SUMIF(Conversion!$B$4:$B$28,'Measured TV'!K673,Conversion!J$4:J$28)</f>
        <v>1.1421839057107852</v>
      </c>
      <c r="L706" s="106">
        <f>+SUMIF(Conversion!$B$4:$B$28,'Measured TV'!L673,Conversion!K$4:K$28)</f>
        <v>1.1148218888563877</v>
      </c>
      <c r="M706" s="106">
        <f>+SUMIF(Conversion!$B$4:$B$28,'Measured TV'!M673,Conversion!L$4:L$28)</f>
        <v>1.1082371262741002</v>
      </c>
      <c r="N706" s="106">
        <f>+SUMIF(Conversion!$B$4:$B$28,'Measured TV'!N673,Conversion!M$4:M$28)</f>
        <v>1.1082371262741002</v>
      </c>
      <c r="O706" s="107">
        <f>+SUMIF(Conversion!$B$4:$B$28,'Measured TV'!O673,Conversion!N$4:N$28)</f>
        <v>1.1082371262741002</v>
      </c>
      <c r="P706" s="107"/>
    </row>
    <row r="707" spans="2:16" ht="15.75" thickBot="1" x14ac:dyDescent="0.3">
      <c r="C707" s="74">
        <v>0</v>
      </c>
      <c r="D707" s="39">
        <v>1</v>
      </c>
      <c r="E707" s="39">
        <v>2</v>
      </c>
      <c r="F707" s="39">
        <v>3</v>
      </c>
      <c r="G707" s="39">
        <v>4</v>
      </c>
      <c r="H707" s="39">
        <v>5</v>
      </c>
      <c r="I707" s="39">
        <v>6</v>
      </c>
      <c r="J707" s="39">
        <v>7</v>
      </c>
      <c r="K707" s="39">
        <v>8</v>
      </c>
      <c r="L707" s="39">
        <v>9</v>
      </c>
      <c r="M707" s="39">
        <v>10</v>
      </c>
      <c r="N707" s="39">
        <v>11</v>
      </c>
      <c r="O707" s="39">
        <v>12</v>
      </c>
    </row>
    <row r="708" spans="2:16" ht="15.75" thickBot="1" x14ac:dyDescent="0.3">
      <c r="B708" s="81" t="e">
        <f>+'Mecra Kırılımı'!#REF!</f>
        <v>#REF!</v>
      </c>
      <c r="C708" s="82" t="s">
        <v>33</v>
      </c>
      <c r="D708" s="69" t="s">
        <v>24</v>
      </c>
      <c r="E708" s="69" t="s">
        <v>24</v>
      </c>
      <c r="F708" s="69" t="s">
        <v>24</v>
      </c>
      <c r="G708" s="69" t="s">
        <v>24</v>
      </c>
      <c r="H708" s="69" t="s">
        <v>24</v>
      </c>
      <c r="I708" s="69" t="s">
        <v>24</v>
      </c>
      <c r="J708" s="69" t="s">
        <v>24</v>
      </c>
      <c r="K708" s="69" t="s">
        <v>24</v>
      </c>
      <c r="L708" s="69" t="s">
        <v>24</v>
      </c>
      <c r="M708" s="69" t="s">
        <v>24</v>
      </c>
      <c r="N708" s="69" t="s">
        <v>24</v>
      </c>
      <c r="O708" s="69" t="s">
        <v>24</v>
      </c>
    </row>
    <row r="709" spans="2:16" x14ac:dyDescent="0.25">
      <c r="B709" s="109"/>
      <c r="C709" s="189">
        <v>1</v>
      </c>
      <c r="D709" s="187"/>
      <c r="E709" s="187"/>
      <c r="F709" s="187"/>
      <c r="G709" s="187"/>
      <c r="H709" s="187"/>
      <c r="I709" s="187"/>
      <c r="J709" s="187"/>
      <c r="K709" s="187"/>
      <c r="L709" s="187"/>
      <c r="M709" s="187"/>
      <c r="N709" s="187"/>
      <c r="O709" s="187"/>
    </row>
    <row r="710" spans="2:16" x14ac:dyDescent="0.25">
      <c r="B710" s="109"/>
      <c r="C710" s="189">
        <v>2</v>
      </c>
      <c r="D710" s="187"/>
      <c r="E710" s="187"/>
      <c r="F710" s="187"/>
      <c r="G710" s="187"/>
      <c r="H710" s="187"/>
      <c r="I710" s="187"/>
      <c r="J710" s="187"/>
      <c r="K710" s="187"/>
      <c r="L710" s="187"/>
      <c r="M710" s="187"/>
      <c r="N710" s="187"/>
      <c r="O710" s="187"/>
    </row>
    <row r="711" spans="2:16" x14ac:dyDescent="0.25">
      <c r="B711" s="109"/>
      <c r="C711" s="189">
        <v>3</v>
      </c>
      <c r="D711" s="187"/>
      <c r="E711" s="187"/>
      <c r="F711" s="187"/>
      <c r="G711" s="187"/>
      <c r="H711" s="187"/>
      <c r="I711" s="187"/>
      <c r="J711" s="187"/>
      <c r="K711" s="187"/>
      <c r="L711" s="187"/>
      <c r="M711" s="187"/>
      <c r="N711" s="187"/>
      <c r="O711" s="187"/>
    </row>
    <row r="712" spans="2:16" x14ac:dyDescent="0.25">
      <c r="B712" s="109"/>
      <c r="C712" s="189">
        <v>4</v>
      </c>
      <c r="D712" s="187"/>
      <c r="E712" s="187"/>
      <c r="F712" s="187"/>
      <c r="G712" s="187"/>
      <c r="H712" s="187"/>
      <c r="I712" s="187"/>
      <c r="J712" s="187"/>
      <c r="K712" s="187"/>
      <c r="L712" s="187"/>
      <c r="M712" s="187"/>
      <c r="N712" s="187"/>
      <c r="O712" s="187"/>
    </row>
    <row r="713" spans="2:16" x14ac:dyDescent="0.25">
      <c r="B713" s="109"/>
      <c r="C713" s="189">
        <v>5</v>
      </c>
      <c r="D713" s="187"/>
      <c r="E713" s="187"/>
      <c r="F713" s="187"/>
      <c r="G713" s="187"/>
      <c r="H713" s="187"/>
      <c r="I713" s="187"/>
      <c r="J713" s="187"/>
      <c r="K713" s="187"/>
      <c r="L713" s="187"/>
      <c r="M713" s="187"/>
      <c r="N713" s="187"/>
      <c r="O713" s="187"/>
    </row>
    <row r="714" spans="2:16" x14ac:dyDescent="0.25">
      <c r="B714" s="109"/>
      <c r="C714" s="189">
        <v>6</v>
      </c>
      <c r="D714" s="187"/>
      <c r="E714" s="187"/>
      <c r="F714" s="187"/>
      <c r="G714" s="187"/>
      <c r="H714" s="187"/>
      <c r="I714" s="187"/>
      <c r="J714" s="187"/>
      <c r="K714" s="187"/>
      <c r="L714" s="187"/>
      <c r="M714" s="187"/>
      <c r="N714" s="187"/>
      <c r="O714" s="187"/>
    </row>
    <row r="715" spans="2:16" x14ac:dyDescent="0.25">
      <c r="B715" s="109"/>
      <c r="C715" s="189">
        <v>7</v>
      </c>
      <c r="D715" s="187"/>
      <c r="E715" s="187"/>
      <c r="F715" s="187"/>
      <c r="G715" s="187"/>
      <c r="H715" s="187"/>
      <c r="I715" s="187"/>
      <c r="J715" s="187"/>
      <c r="K715" s="187"/>
      <c r="L715" s="187"/>
      <c r="M715" s="187"/>
      <c r="N715" s="187"/>
      <c r="O715" s="187"/>
    </row>
    <row r="716" spans="2:16" x14ac:dyDescent="0.25">
      <c r="B716" s="109"/>
      <c r="C716" s="189">
        <v>8</v>
      </c>
      <c r="D716" s="187"/>
      <c r="E716" s="187"/>
      <c r="F716" s="187"/>
      <c r="G716" s="187"/>
      <c r="H716" s="187"/>
      <c r="I716" s="187"/>
      <c r="J716" s="187"/>
      <c r="K716" s="187"/>
      <c r="L716" s="187"/>
      <c r="M716" s="187"/>
      <c r="N716" s="187"/>
      <c r="O716" s="187"/>
    </row>
    <row r="717" spans="2:16" x14ac:dyDescent="0.25">
      <c r="B717" s="109"/>
      <c r="C717" s="189">
        <v>9</v>
      </c>
      <c r="D717" s="187"/>
      <c r="E717" s="187"/>
      <c r="F717" s="187"/>
      <c r="G717" s="187"/>
      <c r="H717" s="187"/>
      <c r="I717" s="187"/>
      <c r="J717" s="187"/>
      <c r="K717" s="187"/>
      <c r="L717" s="187"/>
      <c r="M717" s="187"/>
      <c r="N717" s="187"/>
      <c r="O717" s="187"/>
    </row>
    <row r="718" spans="2:16" x14ac:dyDescent="0.25">
      <c r="B718" s="109"/>
      <c r="C718" s="189">
        <v>10</v>
      </c>
      <c r="D718" s="187"/>
      <c r="E718" s="187"/>
      <c r="F718" s="187"/>
      <c r="G718" s="187"/>
      <c r="H718" s="187"/>
      <c r="I718" s="187"/>
      <c r="J718" s="187"/>
      <c r="K718" s="187"/>
      <c r="L718" s="187"/>
      <c r="M718" s="187"/>
      <c r="N718" s="187"/>
      <c r="O718" s="187"/>
    </row>
    <row r="719" spans="2:16" x14ac:dyDescent="0.25">
      <c r="B719" s="109"/>
      <c r="C719" s="189">
        <v>11</v>
      </c>
      <c r="D719" s="187"/>
      <c r="E719" s="187"/>
      <c r="F719" s="187"/>
      <c r="G719" s="187"/>
      <c r="H719" s="187"/>
      <c r="I719" s="187"/>
      <c r="J719" s="187"/>
      <c r="K719" s="187"/>
      <c r="L719" s="187"/>
      <c r="M719" s="187"/>
      <c r="N719" s="187"/>
      <c r="O719" s="187"/>
    </row>
    <row r="720" spans="2:16" x14ac:dyDescent="0.25">
      <c r="B720" s="109"/>
      <c r="C720" s="189">
        <v>12</v>
      </c>
      <c r="D720" s="187"/>
      <c r="E720" s="187"/>
      <c r="F720" s="187"/>
      <c r="G720" s="187"/>
      <c r="H720" s="187"/>
      <c r="I720" s="187"/>
      <c r="J720" s="187"/>
      <c r="K720" s="187"/>
      <c r="L720" s="187"/>
      <c r="M720" s="187"/>
      <c r="N720" s="187"/>
      <c r="O720" s="187"/>
    </row>
    <row r="721" spans="2:16" x14ac:dyDescent="0.25">
      <c r="B721" s="109"/>
      <c r="C721" s="189">
        <v>13</v>
      </c>
      <c r="D721" s="187"/>
      <c r="E721" s="187"/>
      <c r="F721" s="187"/>
      <c r="G721" s="187"/>
      <c r="H721" s="187"/>
      <c r="I721" s="187"/>
      <c r="J721" s="187"/>
      <c r="K721" s="187"/>
      <c r="L721" s="187"/>
      <c r="M721" s="187"/>
      <c r="N721" s="187"/>
      <c r="O721" s="187"/>
    </row>
    <row r="722" spans="2:16" ht="15.75" thickBot="1" x14ac:dyDescent="0.3">
      <c r="B722" s="109"/>
      <c r="C722" s="189">
        <v>14</v>
      </c>
      <c r="D722" s="187"/>
      <c r="E722" s="187"/>
      <c r="F722" s="187"/>
      <c r="G722" s="187"/>
      <c r="H722" s="187"/>
      <c r="I722" s="187"/>
      <c r="J722" s="187"/>
      <c r="K722" s="187"/>
      <c r="L722" s="187"/>
      <c r="M722" s="187"/>
      <c r="N722" s="187"/>
      <c r="O722" s="187"/>
    </row>
    <row r="723" spans="2:16" x14ac:dyDescent="0.25">
      <c r="B723" s="83"/>
      <c r="C723" s="84" t="s">
        <v>0</v>
      </c>
      <c r="D723" s="70">
        <v>95324.791444997943</v>
      </c>
      <c r="E723" s="70">
        <v>99792.119444522526</v>
      </c>
      <c r="F723" s="70">
        <v>253407.9619664858</v>
      </c>
      <c r="G723" s="70">
        <v>234943.20320878827</v>
      </c>
      <c r="H723" s="70">
        <v>0</v>
      </c>
      <c r="I723" s="70">
        <v>0</v>
      </c>
      <c r="J723" s="70">
        <v>149422.27822870179</v>
      </c>
      <c r="K723" s="70">
        <v>193831.4776367695</v>
      </c>
      <c r="L723" s="70">
        <v>0</v>
      </c>
      <c r="M723" s="70">
        <v>552292.44863137184</v>
      </c>
      <c r="N723" s="70">
        <v>209871.13047992124</v>
      </c>
      <c r="O723" s="71">
        <v>0</v>
      </c>
      <c r="P723" s="85">
        <f>SUM(D723:O723)</f>
        <v>1788885.4110415587</v>
      </c>
    </row>
    <row r="724" spans="2:16" x14ac:dyDescent="0.25">
      <c r="B724" s="83"/>
      <c r="C724" s="86" t="s">
        <v>1</v>
      </c>
      <c r="D724" s="87">
        <f>+D732*D$3*30</f>
        <v>65372.709149011629</v>
      </c>
      <c r="E724" s="87">
        <f t="shared" ref="E724:O724" si="729">+E732*E$3*30</f>
        <v>68436.354288530871</v>
      </c>
      <c r="F724" s="87">
        <f t="shared" si="729"/>
        <v>173784.43469490702</v>
      </c>
      <c r="G724" s="87">
        <f t="shared" si="729"/>
        <v>154642.91529594801</v>
      </c>
      <c r="H724" s="87">
        <f t="shared" si="729"/>
        <v>0</v>
      </c>
      <c r="I724" s="87">
        <f t="shared" si="729"/>
        <v>0</v>
      </c>
      <c r="J724" s="87">
        <f t="shared" si="729"/>
        <v>99882.955342322966</v>
      </c>
      <c r="K724" s="87">
        <f t="shared" si="729"/>
        <v>129435.60325778884</v>
      </c>
      <c r="L724" s="87">
        <f t="shared" si="729"/>
        <v>0</v>
      </c>
      <c r="M724" s="87">
        <f t="shared" si="729"/>
        <v>360538.06455110136</v>
      </c>
      <c r="N724" s="87">
        <f t="shared" si="729"/>
        <v>137498.32802193877</v>
      </c>
      <c r="O724" s="88">
        <f t="shared" si="729"/>
        <v>0</v>
      </c>
      <c r="P724" s="88">
        <f>SUM(D724:O724)</f>
        <v>1189591.3646015492</v>
      </c>
    </row>
    <row r="725" spans="2:16" ht="15.75" thickBot="1" x14ac:dyDescent="0.3">
      <c r="B725" s="83"/>
      <c r="C725" s="89" t="s">
        <v>35</v>
      </c>
      <c r="D725" s="90">
        <f>+D733*D$4*30</f>
        <v>29952.082295986333</v>
      </c>
      <c r="E725" s="90">
        <f t="shared" ref="E725:O725" si="730">+E733*E$4*30</f>
        <v>31355.765155991645</v>
      </c>
      <c r="F725" s="90">
        <f t="shared" si="730"/>
        <v>79623.527271578831</v>
      </c>
      <c r="G725" s="90">
        <f t="shared" si="730"/>
        <v>80300.287912840315</v>
      </c>
      <c r="H725" s="90">
        <f t="shared" si="730"/>
        <v>0</v>
      </c>
      <c r="I725" s="90">
        <f t="shared" si="730"/>
        <v>0</v>
      </c>
      <c r="J725" s="90">
        <f t="shared" si="730"/>
        <v>49539.322886378824</v>
      </c>
      <c r="K725" s="90">
        <f t="shared" si="730"/>
        <v>64395.874378980632</v>
      </c>
      <c r="L725" s="90">
        <f t="shared" si="730"/>
        <v>0</v>
      </c>
      <c r="M725" s="90">
        <f t="shared" si="730"/>
        <v>191754.38408027048</v>
      </c>
      <c r="N725" s="90">
        <f t="shared" si="730"/>
        <v>72372.802457982456</v>
      </c>
      <c r="O725" s="91">
        <f t="shared" si="730"/>
        <v>0</v>
      </c>
      <c r="P725" s="91">
        <f>SUM(D725:O725)</f>
        <v>599294.04644000949</v>
      </c>
    </row>
    <row r="726" spans="2:16" ht="15.75" thickBot="1" x14ac:dyDescent="0.3">
      <c r="B726" s="83"/>
      <c r="C726" s="78" t="s">
        <v>36</v>
      </c>
      <c r="D726" s="79">
        <f t="shared" ref="D726:O726" si="731">+D$5</f>
        <v>0.25</v>
      </c>
      <c r="E726" s="79">
        <f t="shared" si="731"/>
        <v>0.25</v>
      </c>
      <c r="F726" s="79">
        <f t="shared" si="731"/>
        <v>0.25</v>
      </c>
      <c r="G726" s="79">
        <f t="shared" si="731"/>
        <v>0.25</v>
      </c>
      <c r="H726" s="79">
        <f t="shared" si="731"/>
        <v>0.25</v>
      </c>
      <c r="I726" s="79">
        <f t="shared" si="731"/>
        <v>0.25</v>
      </c>
      <c r="J726" s="79">
        <f t="shared" si="731"/>
        <v>0.25</v>
      </c>
      <c r="K726" s="79">
        <f t="shared" si="731"/>
        <v>0.25</v>
      </c>
      <c r="L726" s="79">
        <f t="shared" si="731"/>
        <v>0.25</v>
      </c>
      <c r="M726" s="79">
        <f t="shared" si="731"/>
        <v>0.25</v>
      </c>
      <c r="N726" s="79">
        <f t="shared" si="731"/>
        <v>0.25</v>
      </c>
      <c r="O726" s="80">
        <f t="shared" si="731"/>
        <v>0.25</v>
      </c>
      <c r="P726" s="80"/>
    </row>
    <row r="727" spans="2:16" ht="15.75" thickBot="1" x14ac:dyDescent="0.3">
      <c r="B727" s="83"/>
      <c r="C727" s="76" t="s">
        <v>14</v>
      </c>
      <c r="D727" s="92">
        <f>+D$3*(1-D726)+D$4*D726</f>
        <v>18.697752065418879</v>
      </c>
      <c r="E727" s="92">
        <f t="shared" ref="E727" si="732">+E$3*(1-E726)+E$4*E726</f>
        <v>19.632639668689826</v>
      </c>
      <c r="F727" s="92">
        <f t="shared" ref="F727" si="733">+F$3*(1-F726)+F$4*F726</f>
        <v>20.614271652124316</v>
      </c>
      <c r="G727" s="92">
        <f t="shared" ref="G727" si="734">+G$3*(1-G726)+G$4*G726</f>
        <v>24.717944963434228</v>
      </c>
      <c r="H727" s="92">
        <f t="shared" ref="H727" si="735">+H$3*(1-H726)+H$4*H726</f>
        <v>26.05691364631199</v>
      </c>
      <c r="I727" s="92">
        <f t="shared" ref="I727" si="736">+I$3*(1-I726)+I$4*I726</f>
        <v>25.606843768296592</v>
      </c>
      <c r="J727" s="92">
        <f t="shared" ref="J727" si="737">+J$3*(1-J726)+J$4*J726</f>
        <v>18.232856760391158</v>
      </c>
      <c r="K727" s="92">
        <f t="shared" ref="K727" si="738">+K$3*(1-K726)+K$4*K726</f>
        <v>23.963884263425388</v>
      </c>
      <c r="L727" s="92">
        <f t="shared" ref="L727" si="739">+L$3*(1-L726)+L$4*L726</f>
        <v>26.305348227975429</v>
      </c>
      <c r="M727" s="92">
        <f t="shared" ref="M727" si="740">+M$3*(1-M726)+M$4*M726</f>
        <v>24.57657900542252</v>
      </c>
      <c r="N727" s="92">
        <f t="shared" ref="N727" si="741">+N$3*(1-N726)+N$4*N726</f>
        <v>22.737299112616817</v>
      </c>
      <c r="O727" s="92">
        <f t="shared" ref="O727" si="742">+O$3*(1-O726)+O$4*O726</f>
        <v>20.719497469529724</v>
      </c>
      <c r="P727" s="93"/>
    </row>
    <row r="728" spans="2:16" x14ac:dyDescent="0.25">
      <c r="B728" s="83"/>
      <c r="C728" s="76" t="s">
        <v>16</v>
      </c>
      <c r="D728" s="92">
        <f t="shared" ref="D728:O728" si="743">+D726*D730+(1-D726)*D729</f>
        <v>24.318762850456856</v>
      </c>
      <c r="E728" s="92">
        <f t="shared" si="743"/>
        <v>24.907975233223883</v>
      </c>
      <c r="F728" s="92">
        <f t="shared" si="743"/>
        <v>26.153373994885079</v>
      </c>
      <c r="G728" s="92">
        <f t="shared" si="743"/>
        <v>32.505377301142772</v>
      </c>
      <c r="H728" s="92">
        <f t="shared" si="743"/>
        <v>34.266190438955853</v>
      </c>
      <c r="I728" s="92">
        <f t="shared" si="743"/>
        <v>33.674325248770671</v>
      </c>
      <c r="J728" s="92">
        <f t="shared" si="743"/>
        <v>23.159938600001649</v>
      </c>
      <c r="K728" s="92">
        <f t="shared" si="743"/>
        <v>30.439666995254285</v>
      </c>
      <c r="L728" s="92">
        <f t="shared" si="743"/>
        <v>35.433243256556999</v>
      </c>
      <c r="M728" s="92">
        <f t="shared" si="743"/>
        <v>31.964911847011251</v>
      </c>
      <c r="N728" s="92">
        <f t="shared" si="743"/>
        <v>29.572698527877499</v>
      </c>
      <c r="O728" s="93">
        <f t="shared" si="743"/>
        <v>26.948295366159897</v>
      </c>
      <c r="P728" s="93"/>
    </row>
    <row r="729" spans="2:16" x14ac:dyDescent="0.25">
      <c r="B729" s="83"/>
      <c r="C729" s="77" t="s">
        <v>15</v>
      </c>
      <c r="D729" s="94">
        <f>+D$3*D741</f>
        <v>22.236725432250275</v>
      </c>
      <c r="E729" s="94">
        <f t="shared" ref="E729:O729" si="744">+E$3*E741</f>
        <v>22.7754927230636</v>
      </c>
      <c r="F729" s="94">
        <f t="shared" si="744"/>
        <v>23.914267359216783</v>
      </c>
      <c r="G729" s="94">
        <f t="shared" si="744"/>
        <v>28.527327683115661</v>
      </c>
      <c r="H729" s="94">
        <f t="shared" si="744"/>
        <v>30.624868030975744</v>
      </c>
      <c r="I729" s="94">
        <f t="shared" si="744"/>
        <v>30.145289798708642</v>
      </c>
      <c r="J729" s="94">
        <f t="shared" si="744"/>
        <v>20.642018850533624</v>
      </c>
      <c r="K729" s="94">
        <f t="shared" si="744"/>
        <v>27.102420504890084</v>
      </c>
      <c r="L729" s="94">
        <f t="shared" si="744"/>
        <v>31.506802880538178</v>
      </c>
      <c r="M729" s="94">
        <f t="shared" si="744"/>
        <v>27.822379198863157</v>
      </c>
      <c r="N729" s="94">
        <f t="shared" si="744"/>
        <v>25.832974062903343</v>
      </c>
      <c r="O729" s="95">
        <f t="shared" si="744"/>
        <v>23.005016190667888</v>
      </c>
      <c r="P729" s="95"/>
    </row>
    <row r="730" spans="2:16" ht="15.75" thickBot="1" x14ac:dyDescent="0.3">
      <c r="B730" s="83"/>
      <c r="C730" s="96" t="s">
        <v>37</v>
      </c>
      <c r="D730" s="97">
        <f>+D$4*D741</f>
        <v>30.564875105076592</v>
      </c>
      <c r="E730" s="97">
        <f t="shared" ref="E730:O730" si="745">+E$4*E741</f>
        <v>31.30542276370473</v>
      </c>
      <c r="F730" s="97">
        <f t="shared" si="745"/>
        <v>32.870693901889965</v>
      </c>
      <c r="G730" s="97">
        <f t="shared" si="745"/>
        <v>44.439526155224087</v>
      </c>
      <c r="H730" s="97">
        <f t="shared" si="745"/>
        <v>45.190157662896191</v>
      </c>
      <c r="I730" s="97">
        <f t="shared" si="745"/>
        <v>44.261431598956776</v>
      </c>
      <c r="J730" s="97">
        <f t="shared" si="745"/>
        <v>30.713697848405726</v>
      </c>
      <c r="K730" s="97">
        <f t="shared" si="745"/>
        <v>40.451406466346896</v>
      </c>
      <c r="L730" s="97">
        <f t="shared" si="745"/>
        <v>47.212564384613451</v>
      </c>
      <c r="M730" s="97">
        <f t="shared" si="745"/>
        <v>44.392509791455545</v>
      </c>
      <c r="N730" s="97">
        <f t="shared" si="745"/>
        <v>40.791871922799977</v>
      </c>
      <c r="O730" s="98">
        <f t="shared" si="745"/>
        <v>38.778132892635924</v>
      </c>
      <c r="P730" s="98"/>
    </row>
    <row r="731" spans="2:16" x14ac:dyDescent="0.25">
      <c r="B731" s="83"/>
      <c r="C731" s="99" t="s">
        <v>9</v>
      </c>
      <c r="D731" s="100">
        <f t="shared" ref="D731:O731" si="746">+D723/D727/30</f>
        <v>169.93984287786705</v>
      </c>
      <c r="E731" s="100">
        <f t="shared" si="746"/>
        <v>169.4323350104082</v>
      </c>
      <c r="F731" s="100">
        <f t="shared" si="746"/>
        <v>409.76136378211862</v>
      </c>
      <c r="G731" s="100">
        <f t="shared" si="746"/>
        <v>316.83216863476406</v>
      </c>
      <c r="H731" s="100">
        <f t="shared" si="746"/>
        <v>0</v>
      </c>
      <c r="I731" s="100">
        <f t="shared" si="746"/>
        <v>0</v>
      </c>
      <c r="J731" s="100">
        <f t="shared" si="746"/>
        <v>273.17401069280044</v>
      </c>
      <c r="K731" s="100">
        <f t="shared" si="746"/>
        <v>269.61610995676887</v>
      </c>
      <c r="L731" s="100">
        <f t="shared" si="746"/>
        <v>0</v>
      </c>
      <c r="M731" s="100">
        <f t="shared" si="746"/>
        <v>749.0769274133113</v>
      </c>
      <c r="N731" s="100">
        <f t="shared" si="746"/>
        <v>307.67525706027351</v>
      </c>
      <c r="O731" s="101">
        <f t="shared" si="746"/>
        <v>0</v>
      </c>
      <c r="P731" s="101">
        <f t="shared" ref="P731:P740" si="747">SUM(D731:O731)</f>
        <v>2665.5080154283119</v>
      </c>
    </row>
    <row r="732" spans="2:16" x14ac:dyDescent="0.25">
      <c r="B732" s="83"/>
      <c r="C732" s="77" t="s">
        <v>10</v>
      </c>
      <c r="D732" s="87">
        <f t="shared" ref="D732:O732" si="748">+D731*(1-D726)</f>
        <v>127.4548821584003</v>
      </c>
      <c r="E732" s="87">
        <f t="shared" si="748"/>
        <v>127.07425125780614</v>
      </c>
      <c r="F732" s="87">
        <f t="shared" si="748"/>
        <v>307.32102283658895</v>
      </c>
      <c r="G732" s="87">
        <f t="shared" si="748"/>
        <v>237.62412647607306</v>
      </c>
      <c r="H732" s="87">
        <f t="shared" si="748"/>
        <v>0</v>
      </c>
      <c r="I732" s="87">
        <f t="shared" si="748"/>
        <v>0</v>
      </c>
      <c r="J732" s="87">
        <f t="shared" si="748"/>
        <v>204.88050801960031</v>
      </c>
      <c r="K732" s="87">
        <f t="shared" si="748"/>
        <v>202.21208246757664</v>
      </c>
      <c r="L732" s="87">
        <f t="shared" si="748"/>
        <v>0</v>
      </c>
      <c r="M732" s="87">
        <f t="shared" si="748"/>
        <v>561.80769555998347</v>
      </c>
      <c r="N732" s="87">
        <f t="shared" si="748"/>
        <v>230.75644279520515</v>
      </c>
      <c r="O732" s="88">
        <f t="shared" si="748"/>
        <v>0</v>
      </c>
      <c r="P732" s="88">
        <f t="shared" si="747"/>
        <v>1999.131011571234</v>
      </c>
    </row>
    <row r="733" spans="2:16" ht="15.75" thickBot="1" x14ac:dyDescent="0.3">
      <c r="B733" s="83"/>
      <c r="C733" s="96" t="s">
        <v>38</v>
      </c>
      <c r="D733" s="90">
        <f>+D731-D732</f>
        <v>42.484960719466756</v>
      </c>
      <c r="E733" s="90">
        <f t="shared" ref="E733:G733" si="749">+E731-E732</f>
        <v>42.358083752602056</v>
      </c>
      <c r="F733" s="90">
        <f t="shared" si="749"/>
        <v>102.44034094552967</v>
      </c>
      <c r="G733" s="90">
        <f t="shared" si="749"/>
        <v>79.208042158691001</v>
      </c>
      <c r="H733" s="90">
        <f>+H731-H732</f>
        <v>0</v>
      </c>
      <c r="I733" s="90">
        <f t="shared" ref="I733:O733" si="750">+I731-I732</f>
        <v>0</v>
      </c>
      <c r="J733" s="90">
        <f t="shared" si="750"/>
        <v>68.293502673200123</v>
      </c>
      <c r="K733" s="90">
        <f t="shared" si="750"/>
        <v>67.404027489192231</v>
      </c>
      <c r="L733" s="90">
        <f t="shared" si="750"/>
        <v>0</v>
      </c>
      <c r="M733" s="90">
        <f t="shared" si="750"/>
        <v>187.26923185332782</v>
      </c>
      <c r="N733" s="90">
        <f t="shared" si="750"/>
        <v>76.918814265068363</v>
      </c>
      <c r="O733" s="91">
        <f t="shared" si="750"/>
        <v>0</v>
      </c>
      <c r="P733" s="91">
        <f t="shared" si="747"/>
        <v>666.37700385707797</v>
      </c>
    </row>
    <row r="734" spans="2:16" x14ac:dyDescent="0.25">
      <c r="B734" s="83"/>
      <c r="C734" s="99" t="s">
        <v>11</v>
      </c>
      <c r="D734" s="100">
        <f t="shared" ref="D734:O734" si="751">+D723/D728/30</f>
        <v>130.66014368024915</v>
      </c>
      <c r="E734" s="100">
        <f t="shared" si="751"/>
        <v>133.5477472712077</v>
      </c>
      <c r="F734" s="100">
        <f t="shared" si="751"/>
        <v>322.97676266173255</v>
      </c>
      <c r="G734" s="100">
        <f t="shared" si="751"/>
        <v>240.92752514164121</v>
      </c>
      <c r="H734" s="100">
        <f t="shared" si="751"/>
        <v>0</v>
      </c>
      <c r="I734" s="100">
        <f t="shared" si="751"/>
        <v>0</v>
      </c>
      <c r="J734" s="100">
        <f t="shared" si="751"/>
        <v>215.05854111474363</v>
      </c>
      <c r="K734" s="100">
        <f t="shared" si="751"/>
        <v>212.25755378882093</v>
      </c>
      <c r="L734" s="100">
        <f t="shared" si="751"/>
        <v>0</v>
      </c>
      <c r="M734" s="100">
        <f t="shared" si="751"/>
        <v>575.93615073378407</v>
      </c>
      <c r="N734" s="100">
        <f t="shared" si="751"/>
        <v>236.55955315461048</v>
      </c>
      <c r="O734" s="101">
        <f t="shared" si="751"/>
        <v>0</v>
      </c>
      <c r="P734" s="101">
        <f t="shared" si="747"/>
        <v>2067.9239775467895</v>
      </c>
    </row>
    <row r="735" spans="2:16" x14ac:dyDescent="0.25">
      <c r="B735" s="83"/>
      <c r="C735" s="77" t="s">
        <v>12</v>
      </c>
      <c r="D735" s="87">
        <f t="shared" ref="D735:O735" si="752">+D724/D729/30</f>
        <v>97.995107760186912</v>
      </c>
      <c r="E735" s="87">
        <f t="shared" si="752"/>
        <v>100.16081045340577</v>
      </c>
      <c r="F735" s="87">
        <f t="shared" si="752"/>
        <v>242.23257199629947</v>
      </c>
      <c r="G735" s="87">
        <f t="shared" si="752"/>
        <v>180.69564385623102</v>
      </c>
      <c r="H735" s="87">
        <f t="shared" si="752"/>
        <v>0</v>
      </c>
      <c r="I735" s="87">
        <f t="shared" si="752"/>
        <v>0</v>
      </c>
      <c r="J735" s="87">
        <f t="shared" si="752"/>
        <v>161.29390583605772</v>
      </c>
      <c r="K735" s="87">
        <f t="shared" si="752"/>
        <v>159.19316534161564</v>
      </c>
      <c r="L735" s="87">
        <f t="shared" si="752"/>
        <v>0</v>
      </c>
      <c r="M735" s="87">
        <f t="shared" si="752"/>
        <v>431.95211305033803</v>
      </c>
      <c r="N735" s="87">
        <f t="shared" si="752"/>
        <v>177.41966486595783</v>
      </c>
      <c r="O735" s="88">
        <f t="shared" si="752"/>
        <v>0</v>
      </c>
      <c r="P735" s="88">
        <f t="shared" si="747"/>
        <v>1550.9429831600926</v>
      </c>
    </row>
    <row r="736" spans="2:16" ht="15.75" thickBot="1" x14ac:dyDescent="0.3">
      <c r="B736" s="83"/>
      <c r="C736" s="96" t="s">
        <v>39</v>
      </c>
      <c r="D736" s="90">
        <f t="shared" ref="D736:O736" si="753">+D725/D730/30</f>
        <v>32.665035920062287</v>
      </c>
      <c r="E736" s="90">
        <f t="shared" si="753"/>
        <v>33.386936817801931</v>
      </c>
      <c r="F736" s="90">
        <f t="shared" si="753"/>
        <v>80.744190665433152</v>
      </c>
      <c r="G736" s="90">
        <f t="shared" si="753"/>
        <v>60.23188128541031</v>
      </c>
      <c r="H736" s="90">
        <f t="shared" si="753"/>
        <v>0</v>
      </c>
      <c r="I736" s="90">
        <f t="shared" si="753"/>
        <v>0</v>
      </c>
      <c r="J736" s="90">
        <f t="shared" si="753"/>
        <v>53.764635278685915</v>
      </c>
      <c r="K736" s="90">
        <f t="shared" si="753"/>
        <v>53.064388447205232</v>
      </c>
      <c r="L736" s="90">
        <f t="shared" si="753"/>
        <v>0</v>
      </c>
      <c r="M736" s="90">
        <f t="shared" si="753"/>
        <v>143.98403768344605</v>
      </c>
      <c r="N736" s="90">
        <f t="shared" si="753"/>
        <v>59.1398882886526</v>
      </c>
      <c r="O736" s="91">
        <f t="shared" si="753"/>
        <v>0</v>
      </c>
      <c r="P736" s="91">
        <f t="shared" si="747"/>
        <v>516.98099438669749</v>
      </c>
    </row>
    <row r="737" spans="2:16" ht="15.75" thickBot="1" x14ac:dyDescent="0.3">
      <c r="B737" s="83"/>
      <c r="C737" s="102" t="s">
        <v>13</v>
      </c>
      <c r="D737" s="72">
        <v>25</v>
      </c>
      <c r="E737" s="72">
        <v>25</v>
      </c>
      <c r="F737" s="72">
        <v>25</v>
      </c>
      <c r="G737" s="72">
        <v>25</v>
      </c>
      <c r="H737" s="72">
        <v>25</v>
      </c>
      <c r="I737" s="72">
        <v>25</v>
      </c>
      <c r="J737" s="72">
        <v>25</v>
      </c>
      <c r="K737" s="72">
        <v>25</v>
      </c>
      <c r="L737" s="72">
        <v>25</v>
      </c>
      <c r="M737" s="72">
        <v>25</v>
      </c>
      <c r="N737" s="72">
        <v>25</v>
      </c>
      <c r="O737" s="73">
        <v>25</v>
      </c>
      <c r="P737" s="103"/>
    </row>
    <row r="738" spans="2:16" x14ac:dyDescent="0.25">
      <c r="B738" s="83"/>
      <c r="C738" s="99" t="s">
        <v>4</v>
      </c>
      <c r="D738" s="100">
        <f>+D734/D737*30</f>
        <v>156.79217241629897</v>
      </c>
      <c r="E738" s="100">
        <f t="shared" ref="E738" si="754">+E734/E737*30</f>
        <v>160.25729672544924</v>
      </c>
      <c r="F738" s="100">
        <f t="shared" ref="F738" si="755">+F734/F737*30</f>
        <v>387.57211519407906</v>
      </c>
      <c r="G738" s="100">
        <f t="shared" ref="G738" si="756">+G734/G737*30</f>
        <v>289.11303016996948</v>
      </c>
      <c r="H738" s="100">
        <f t="shared" ref="H738" si="757">+H734/H737*30</f>
        <v>0</v>
      </c>
      <c r="I738" s="100">
        <f t="shared" ref="I738" si="758">+I734/I737*30</f>
        <v>0</v>
      </c>
      <c r="J738" s="100">
        <f t="shared" ref="J738" si="759">+J734/J737*30</f>
        <v>258.07024933769236</v>
      </c>
      <c r="K738" s="100">
        <f t="shared" ref="K738" si="760">+K734/K737*30</f>
        <v>254.70906454658513</v>
      </c>
      <c r="L738" s="100">
        <f t="shared" ref="L738" si="761">+L734/L737*30</f>
        <v>0</v>
      </c>
      <c r="M738" s="100">
        <f t="shared" ref="M738" si="762">+M734/M737*30</f>
        <v>691.12338088054082</v>
      </c>
      <c r="N738" s="100">
        <f t="shared" ref="N738" si="763">+N734/N737*30</f>
        <v>283.87146378553257</v>
      </c>
      <c r="O738" s="101">
        <f t="shared" ref="O738" si="764">+O734/O737*30</f>
        <v>0</v>
      </c>
      <c r="P738" s="101">
        <f t="shared" si="747"/>
        <v>2481.5087730561472</v>
      </c>
    </row>
    <row r="739" spans="2:16" x14ac:dyDescent="0.25">
      <c r="B739" s="83"/>
      <c r="C739" s="77" t="s">
        <v>5</v>
      </c>
      <c r="D739" s="87">
        <f>+D735/D737*30</f>
        <v>117.5941293122243</v>
      </c>
      <c r="E739" s="87">
        <f t="shared" ref="E739:O739" si="765">+E735/E737*30</f>
        <v>120.19297254408693</v>
      </c>
      <c r="F739" s="87">
        <f t="shared" si="765"/>
        <v>290.67908639555935</v>
      </c>
      <c r="G739" s="87">
        <f t="shared" si="765"/>
        <v>216.83477262747724</v>
      </c>
      <c r="H739" s="87">
        <f t="shared" si="765"/>
        <v>0</v>
      </c>
      <c r="I739" s="87">
        <f t="shared" si="765"/>
        <v>0</v>
      </c>
      <c r="J739" s="87">
        <f t="shared" si="765"/>
        <v>193.55268700326926</v>
      </c>
      <c r="K739" s="87">
        <f t="shared" si="765"/>
        <v>191.03179840993877</v>
      </c>
      <c r="L739" s="87">
        <f t="shared" si="765"/>
        <v>0</v>
      </c>
      <c r="M739" s="87">
        <f t="shared" si="765"/>
        <v>518.3425356604057</v>
      </c>
      <c r="N739" s="87">
        <f t="shared" si="765"/>
        <v>212.9035978391494</v>
      </c>
      <c r="O739" s="88">
        <f t="shared" si="765"/>
        <v>0</v>
      </c>
      <c r="P739" s="88">
        <f t="shared" si="747"/>
        <v>1861.1315797921109</v>
      </c>
    </row>
    <row r="740" spans="2:16" ht="15.75" thickBot="1" x14ac:dyDescent="0.3">
      <c r="B740" s="83"/>
      <c r="C740" s="96" t="s">
        <v>40</v>
      </c>
      <c r="D740" s="90">
        <f>+D736/D737*30</f>
        <v>39.198043104074742</v>
      </c>
      <c r="E740" s="90">
        <f t="shared" ref="E740:O740" si="766">+E736/E737*30</f>
        <v>40.064324181362316</v>
      </c>
      <c r="F740" s="90">
        <f t="shared" si="766"/>
        <v>96.893028798519779</v>
      </c>
      <c r="G740" s="90">
        <f t="shared" si="766"/>
        <v>72.278257542492369</v>
      </c>
      <c r="H740" s="90">
        <f t="shared" si="766"/>
        <v>0</v>
      </c>
      <c r="I740" s="90">
        <f t="shared" si="766"/>
        <v>0</v>
      </c>
      <c r="J740" s="90">
        <f t="shared" si="766"/>
        <v>64.51756233442309</v>
      </c>
      <c r="K740" s="90">
        <f t="shared" si="766"/>
        <v>63.677266136646281</v>
      </c>
      <c r="L740" s="90">
        <f t="shared" si="766"/>
        <v>0</v>
      </c>
      <c r="M740" s="90">
        <f t="shared" si="766"/>
        <v>172.78084522013526</v>
      </c>
      <c r="N740" s="90">
        <f t="shared" si="766"/>
        <v>70.967865946383114</v>
      </c>
      <c r="O740" s="91">
        <f t="shared" si="766"/>
        <v>0</v>
      </c>
      <c r="P740" s="91">
        <f t="shared" si="747"/>
        <v>620.37719326403692</v>
      </c>
    </row>
    <row r="741" spans="2:16" ht="15.75" thickBot="1" x14ac:dyDescent="0.3">
      <c r="B741" s="104"/>
      <c r="C741" s="105" t="s">
        <v>8</v>
      </c>
      <c r="D741" s="106">
        <f>+SUMIF(Conversion!$B$4:$B$28,'Measured TV'!D708,Conversion!C$4:C$28)</f>
        <v>1.3006249502812652</v>
      </c>
      <c r="E741" s="106">
        <f>+SUMIF(Conversion!$B$4:$B$28,'Measured TV'!E708,Conversion!D$4:D$28)</f>
        <v>1.2687023066463738</v>
      </c>
      <c r="F741" s="106">
        <f>+SUMIF(Conversion!$B$4:$B$28,'Measured TV'!F708,Conversion!E$4:E$28)</f>
        <v>1.2687023066463738</v>
      </c>
      <c r="G741" s="106">
        <f>+SUMIF(Conversion!$B$4:$B$28,'Measured TV'!G708,Conversion!F$4:F$28)</f>
        <v>1.315051771060606</v>
      </c>
      <c r="H741" s="106">
        <f>+SUMIF(Conversion!$B$4:$B$28,'Measured TV'!H708,Conversion!G$4:G$28)</f>
        <v>1.315051771060606</v>
      </c>
      <c r="I741" s="106">
        <f>+SUMIF(Conversion!$B$4:$B$28,'Measured TV'!I708,Conversion!H$4:H$28)</f>
        <v>1.315051771060606</v>
      </c>
      <c r="J741" s="106">
        <f>+SUMIF(Conversion!$B$4:$B$28,'Measured TV'!J708,Conversion!I$4:I$28)</f>
        <v>1.2702309300380195</v>
      </c>
      <c r="K741" s="106">
        <f>+SUMIF(Conversion!$B$4:$B$28,'Measured TV'!K708,Conversion!J$4:J$28)</f>
        <v>1.2702309300380195</v>
      </c>
      <c r="L741" s="106">
        <f>+SUMIF(Conversion!$B$4:$B$28,'Measured TV'!L708,Conversion!K$4:K$28)</f>
        <v>1.346997688434862</v>
      </c>
      <c r="M741" s="106">
        <f>+SUMIF(Conversion!$B$4:$B$28,'Measured TV'!M708,Conversion!L$4:L$28)</f>
        <v>1.3006249502812652</v>
      </c>
      <c r="N741" s="106">
        <f>+SUMIF(Conversion!$B$4:$B$28,'Measured TV'!N708,Conversion!M$4:M$28)</f>
        <v>1.3006249502812652</v>
      </c>
      <c r="O741" s="107">
        <f>+SUMIF(Conversion!$B$4:$B$28,'Measured TV'!O708,Conversion!N$4:N$28)</f>
        <v>1.3006249502812652</v>
      </c>
      <c r="P741" s="107"/>
    </row>
    <row r="742" spans="2:16" ht="15.75" thickBot="1" x14ac:dyDescent="0.3">
      <c r="C742" s="74">
        <v>0</v>
      </c>
      <c r="D742" s="39">
        <v>1</v>
      </c>
      <c r="E742" s="39">
        <v>2</v>
      </c>
      <c r="F742" s="39">
        <v>3</v>
      </c>
      <c r="G742" s="39">
        <v>4</v>
      </c>
      <c r="H742" s="39">
        <v>5</v>
      </c>
      <c r="I742" s="39">
        <v>6</v>
      </c>
      <c r="J742" s="39">
        <v>7</v>
      </c>
      <c r="K742" s="39">
        <v>8</v>
      </c>
      <c r="L742" s="39">
        <v>9</v>
      </c>
      <c r="M742" s="39">
        <v>10</v>
      </c>
      <c r="N742" s="39">
        <v>11</v>
      </c>
      <c r="O742" s="39">
        <v>12</v>
      </c>
    </row>
    <row r="743" spans="2:16" ht="15.75" thickBot="1" x14ac:dyDescent="0.3">
      <c r="B743" s="108" t="e">
        <f>+'Mecra Kırılımı'!#REF!</f>
        <v>#REF!</v>
      </c>
      <c r="C743" s="82" t="s">
        <v>33</v>
      </c>
      <c r="D743" s="69" t="s">
        <v>30</v>
      </c>
      <c r="E743" s="69" t="s">
        <v>30</v>
      </c>
      <c r="F743" s="69" t="s">
        <v>30</v>
      </c>
      <c r="G743" s="69" t="s">
        <v>30</v>
      </c>
      <c r="H743" s="69" t="s">
        <v>30</v>
      </c>
      <c r="I743" s="69" t="s">
        <v>30</v>
      </c>
      <c r="J743" s="69" t="s">
        <v>30</v>
      </c>
      <c r="K743" s="69" t="s">
        <v>30</v>
      </c>
      <c r="L743" s="69" t="s">
        <v>30</v>
      </c>
      <c r="M743" s="69" t="s">
        <v>30</v>
      </c>
      <c r="N743" s="69" t="s">
        <v>30</v>
      </c>
      <c r="O743" s="69" t="s">
        <v>30</v>
      </c>
    </row>
    <row r="744" spans="2:16" x14ac:dyDescent="0.25">
      <c r="B744" s="109"/>
      <c r="C744" s="189">
        <v>1</v>
      </c>
      <c r="D744" s="187"/>
      <c r="E744" s="187"/>
      <c r="F744" s="187"/>
      <c r="G744" s="187"/>
      <c r="H744" s="187"/>
      <c r="I744" s="187"/>
      <c r="J744" s="187"/>
      <c r="K744" s="187"/>
      <c r="L744" s="187"/>
      <c r="M744" s="187"/>
      <c r="N744" s="187"/>
      <c r="O744" s="187"/>
    </row>
    <row r="745" spans="2:16" x14ac:dyDescent="0.25">
      <c r="B745" s="109"/>
      <c r="C745" s="189">
        <v>2</v>
      </c>
      <c r="D745" s="187"/>
      <c r="E745" s="187"/>
      <c r="F745" s="187"/>
      <c r="G745" s="187"/>
      <c r="H745" s="187"/>
      <c r="I745" s="187"/>
      <c r="J745" s="187"/>
      <c r="K745" s="187"/>
      <c r="L745" s="187"/>
      <c r="M745" s="187"/>
      <c r="N745" s="187"/>
      <c r="O745" s="187"/>
    </row>
    <row r="746" spans="2:16" x14ac:dyDescent="0.25">
      <c r="B746" s="109"/>
      <c r="C746" s="189">
        <v>3</v>
      </c>
      <c r="D746" s="187"/>
      <c r="E746" s="187"/>
      <c r="F746" s="187"/>
      <c r="G746" s="187"/>
      <c r="H746" s="187"/>
      <c r="I746" s="187"/>
      <c r="J746" s="187"/>
      <c r="K746" s="187"/>
      <c r="L746" s="187"/>
      <c r="M746" s="187"/>
      <c r="N746" s="187"/>
      <c r="O746" s="187"/>
    </row>
    <row r="747" spans="2:16" x14ac:dyDescent="0.25">
      <c r="B747" s="109"/>
      <c r="C747" s="189">
        <v>4</v>
      </c>
      <c r="D747" s="187"/>
      <c r="E747" s="187"/>
      <c r="F747" s="187"/>
      <c r="G747" s="187"/>
      <c r="H747" s="187"/>
      <c r="I747" s="187"/>
      <c r="J747" s="187"/>
      <c r="K747" s="187"/>
      <c r="L747" s="187"/>
      <c r="M747" s="187"/>
      <c r="N747" s="187"/>
      <c r="O747" s="187"/>
    </row>
    <row r="748" spans="2:16" x14ac:dyDescent="0.25">
      <c r="B748" s="109"/>
      <c r="C748" s="189">
        <v>5</v>
      </c>
      <c r="D748" s="187"/>
      <c r="E748" s="187"/>
      <c r="F748" s="187"/>
      <c r="G748" s="187"/>
      <c r="H748" s="187"/>
      <c r="I748" s="187"/>
      <c r="J748" s="187"/>
      <c r="K748" s="187"/>
      <c r="L748" s="187"/>
      <c r="M748" s="187"/>
      <c r="N748" s="187"/>
      <c r="O748" s="187"/>
    </row>
    <row r="749" spans="2:16" x14ac:dyDescent="0.25">
      <c r="B749" s="109"/>
      <c r="C749" s="189">
        <v>6</v>
      </c>
      <c r="D749" s="187"/>
      <c r="E749" s="187"/>
      <c r="F749" s="187"/>
      <c r="G749" s="187"/>
      <c r="H749" s="187"/>
      <c r="I749" s="187"/>
      <c r="J749" s="187"/>
      <c r="K749" s="187"/>
      <c r="L749" s="187"/>
      <c r="M749" s="187"/>
      <c r="N749" s="187"/>
      <c r="O749" s="187"/>
    </row>
    <row r="750" spans="2:16" x14ac:dyDescent="0.25">
      <c r="B750" s="109"/>
      <c r="C750" s="189">
        <v>7</v>
      </c>
      <c r="D750" s="187"/>
      <c r="E750" s="187"/>
      <c r="F750" s="187"/>
      <c r="G750" s="187"/>
      <c r="H750" s="187"/>
      <c r="I750" s="187"/>
      <c r="J750" s="187"/>
      <c r="K750" s="187"/>
      <c r="L750" s="187"/>
      <c r="M750" s="187"/>
      <c r="N750" s="187"/>
      <c r="O750" s="187"/>
    </row>
    <row r="751" spans="2:16" x14ac:dyDescent="0.25">
      <c r="B751" s="109"/>
      <c r="C751" s="189">
        <v>8</v>
      </c>
      <c r="D751" s="187"/>
      <c r="E751" s="187"/>
      <c r="F751" s="187"/>
      <c r="G751" s="187"/>
      <c r="H751" s="187"/>
      <c r="I751" s="187"/>
      <c r="J751" s="187"/>
      <c r="K751" s="187"/>
      <c r="L751" s="187"/>
      <c r="M751" s="187"/>
      <c r="N751" s="187"/>
      <c r="O751" s="187"/>
    </row>
    <row r="752" spans="2:16" x14ac:dyDescent="0.25">
      <c r="B752" s="109"/>
      <c r="C752" s="189">
        <v>9</v>
      </c>
      <c r="D752" s="187"/>
      <c r="E752" s="187"/>
      <c r="F752" s="187"/>
      <c r="G752" s="187"/>
      <c r="H752" s="187"/>
      <c r="I752" s="187"/>
      <c r="J752" s="187"/>
      <c r="K752" s="187"/>
      <c r="L752" s="187"/>
      <c r="M752" s="187"/>
      <c r="N752" s="187"/>
      <c r="O752" s="187"/>
    </row>
    <row r="753" spans="2:16" x14ac:dyDescent="0.25">
      <c r="B753" s="109"/>
      <c r="C753" s="189">
        <v>10</v>
      </c>
      <c r="D753" s="187"/>
      <c r="E753" s="187"/>
      <c r="F753" s="187"/>
      <c r="G753" s="187"/>
      <c r="H753" s="187"/>
      <c r="I753" s="187"/>
      <c r="J753" s="187"/>
      <c r="K753" s="187"/>
      <c r="L753" s="187"/>
      <c r="M753" s="187"/>
      <c r="N753" s="187"/>
      <c r="O753" s="187"/>
    </row>
    <row r="754" spans="2:16" x14ac:dyDescent="0.25">
      <c r="B754" s="109"/>
      <c r="C754" s="189">
        <v>11</v>
      </c>
      <c r="D754" s="187"/>
      <c r="E754" s="187"/>
      <c r="F754" s="187"/>
      <c r="G754" s="187"/>
      <c r="H754" s="187"/>
      <c r="I754" s="187"/>
      <c r="J754" s="187"/>
      <c r="K754" s="187"/>
      <c r="L754" s="187"/>
      <c r="M754" s="187"/>
      <c r="N754" s="187"/>
      <c r="O754" s="187"/>
    </row>
    <row r="755" spans="2:16" x14ac:dyDescent="0.25">
      <c r="B755" s="109"/>
      <c r="C755" s="189">
        <v>12</v>
      </c>
      <c r="D755" s="187"/>
      <c r="E755" s="187"/>
      <c r="F755" s="187"/>
      <c r="G755" s="187"/>
      <c r="H755" s="187"/>
      <c r="I755" s="187"/>
      <c r="J755" s="187"/>
      <c r="K755" s="187"/>
      <c r="L755" s="187"/>
      <c r="M755" s="187"/>
      <c r="N755" s="187"/>
      <c r="O755" s="187"/>
    </row>
    <row r="756" spans="2:16" x14ac:dyDescent="0.25">
      <c r="B756" s="109"/>
      <c r="C756" s="189">
        <v>13</v>
      </c>
      <c r="D756" s="187"/>
      <c r="E756" s="187"/>
      <c r="F756" s="187"/>
      <c r="G756" s="187"/>
      <c r="H756" s="187"/>
      <c r="I756" s="187"/>
      <c r="J756" s="187"/>
      <c r="K756" s="187"/>
      <c r="L756" s="187"/>
      <c r="M756" s="187"/>
      <c r="N756" s="187"/>
      <c r="O756" s="187"/>
    </row>
    <row r="757" spans="2:16" ht="15.75" thickBot="1" x14ac:dyDescent="0.3">
      <c r="B757" s="109"/>
      <c r="C757" s="189">
        <v>14</v>
      </c>
      <c r="D757" s="187"/>
      <c r="E757" s="187"/>
      <c r="F757" s="187"/>
      <c r="G757" s="187"/>
      <c r="H757" s="187"/>
      <c r="I757" s="187"/>
      <c r="J757" s="187"/>
      <c r="K757" s="187"/>
      <c r="L757" s="187"/>
      <c r="M757" s="187"/>
      <c r="N757" s="187"/>
      <c r="O757" s="187"/>
    </row>
    <row r="758" spans="2:16" x14ac:dyDescent="0.25">
      <c r="B758" s="109"/>
      <c r="C758" s="84" t="s">
        <v>0</v>
      </c>
      <c r="D758" s="70">
        <v>0</v>
      </c>
      <c r="E758" s="70">
        <v>0</v>
      </c>
      <c r="F758" s="70">
        <v>0</v>
      </c>
      <c r="G758" s="70">
        <v>0</v>
      </c>
      <c r="H758" s="70">
        <v>577363.53054728161</v>
      </c>
      <c r="I758" s="70">
        <v>364641.85362226155</v>
      </c>
      <c r="J758" s="70">
        <v>132635.57487510992</v>
      </c>
      <c r="K758" s="70">
        <v>172055.66512575516</v>
      </c>
      <c r="L758" s="70">
        <v>0</v>
      </c>
      <c r="M758" s="70">
        <v>0</v>
      </c>
      <c r="N758" s="70">
        <v>0</v>
      </c>
      <c r="O758" s="71">
        <v>0</v>
      </c>
      <c r="P758" s="85">
        <f>SUM(D758:O758)</f>
        <v>1246696.6241704081</v>
      </c>
    </row>
    <row r="759" spans="2:16" x14ac:dyDescent="0.25">
      <c r="B759" s="109"/>
      <c r="C759" s="86" t="s">
        <v>1</v>
      </c>
      <c r="D759" s="87">
        <f>+D767*D$3*30</f>
        <v>0</v>
      </c>
      <c r="E759" s="87">
        <f t="shared" ref="E759:O759" si="767">+E767*E$3*30</f>
        <v>0</v>
      </c>
      <c r="F759" s="87">
        <f t="shared" si="767"/>
        <v>0</v>
      </c>
      <c r="G759" s="87">
        <f t="shared" si="767"/>
        <v>0</v>
      </c>
      <c r="H759" s="87">
        <f t="shared" si="767"/>
        <v>387007.17169905617</v>
      </c>
      <c r="I759" s="87">
        <f t="shared" si="767"/>
        <v>244820.81531647005</v>
      </c>
      <c r="J759" s="87">
        <f t="shared" si="767"/>
        <v>88661.699976069489</v>
      </c>
      <c r="K759" s="87">
        <f t="shared" si="767"/>
        <v>114894.2838438519</v>
      </c>
      <c r="L759" s="87">
        <f t="shared" si="767"/>
        <v>0</v>
      </c>
      <c r="M759" s="87">
        <f t="shared" si="767"/>
        <v>0</v>
      </c>
      <c r="N759" s="87">
        <f t="shared" si="767"/>
        <v>0</v>
      </c>
      <c r="O759" s="88">
        <f t="shared" si="767"/>
        <v>0</v>
      </c>
      <c r="P759" s="88">
        <f>SUM(D759:O759)</f>
        <v>835383.97083544766</v>
      </c>
    </row>
    <row r="760" spans="2:16" ht="15.75" thickBot="1" x14ac:dyDescent="0.3">
      <c r="B760" s="109"/>
      <c r="C760" s="89" t="s">
        <v>35</v>
      </c>
      <c r="D760" s="90">
        <f>+D768*D$4*30</f>
        <v>0</v>
      </c>
      <c r="E760" s="90">
        <f t="shared" ref="E760:O760" si="768">+E768*E$4*30</f>
        <v>0</v>
      </c>
      <c r="F760" s="90">
        <f t="shared" si="768"/>
        <v>0</v>
      </c>
      <c r="G760" s="90">
        <f t="shared" si="768"/>
        <v>0</v>
      </c>
      <c r="H760" s="90">
        <f t="shared" si="768"/>
        <v>190356.35884822541</v>
      </c>
      <c r="I760" s="90">
        <f t="shared" si="768"/>
        <v>119821.03830579153</v>
      </c>
      <c r="J760" s="90">
        <f t="shared" si="768"/>
        <v>43973.874899040413</v>
      </c>
      <c r="K760" s="90">
        <f t="shared" si="768"/>
        <v>57161.381281903254</v>
      </c>
      <c r="L760" s="90">
        <f t="shared" si="768"/>
        <v>0</v>
      </c>
      <c r="M760" s="90">
        <f t="shared" si="768"/>
        <v>0</v>
      </c>
      <c r="N760" s="90">
        <f t="shared" si="768"/>
        <v>0</v>
      </c>
      <c r="O760" s="91">
        <f t="shared" si="768"/>
        <v>0</v>
      </c>
      <c r="P760" s="91">
        <f>SUM(D760:O760)</f>
        <v>411312.65333496057</v>
      </c>
    </row>
    <row r="761" spans="2:16" ht="15.75" thickBot="1" x14ac:dyDescent="0.3">
      <c r="B761" s="109"/>
      <c r="C761" s="78" t="s">
        <v>36</v>
      </c>
      <c r="D761" s="79">
        <f t="shared" ref="D761:O761" si="769">+D$5</f>
        <v>0.25</v>
      </c>
      <c r="E761" s="79">
        <f t="shared" si="769"/>
        <v>0.25</v>
      </c>
      <c r="F761" s="79">
        <f t="shared" si="769"/>
        <v>0.25</v>
      </c>
      <c r="G761" s="79">
        <f t="shared" si="769"/>
        <v>0.25</v>
      </c>
      <c r="H761" s="79">
        <f t="shared" si="769"/>
        <v>0.25</v>
      </c>
      <c r="I761" s="79">
        <f t="shared" si="769"/>
        <v>0.25</v>
      </c>
      <c r="J761" s="79">
        <f t="shared" si="769"/>
        <v>0.25</v>
      </c>
      <c r="K761" s="79">
        <f t="shared" si="769"/>
        <v>0.25</v>
      </c>
      <c r="L761" s="79">
        <f t="shared" si="769"/>
        <v>0.25</v>
      </c>
      <c r="M761" s="79">
        <f t="shared" si="769"/>
        <v>0.25</v>
      </c>
      <c r="N761" s="79">
        <f t="shared" si="769"/>
        <v>0.25</v>
      </c>
      <c r="O761" s="80">
        <f t="shared" si="769"/>
        <v>0.25</v>
      </c>
      <c r="P761" s="80"/>
    </row>
    <row r="762" spans="2:16" ht="15.75" thickBot="1" x14ac:dyDescent="0.3">
      <c r="B762" s="109"/>
      <c r="C762" s="76" t="s">
        <v>14</v>
      </c>
      <c r="D762" s="92">
        <f>+D$3*(1-D761)+D$4*D761</f>
        <v>18.697752065418879</v>
      </c>
      <c r="E762" s="92">
        <f t="shared" ref="E762" si="770">+E$3*(1-E761)+E$4*E761</f>
        <v>19.632639668689826</v>
      </c>
      <c r="F762" s="92">
        <f t="shared" ref="F762" si="771">+F$3*(1-F761)+F$4*F761</f>
        <v>20.614271652124316</v>
      </c>
      <c r="G762" s="92">
        <f t="shared" ref="G762" si="772">+G$3*(1-G761)+G$4*G761</f>
        <v>24.717944963434228</v>
      </c>
      <c r="H762" s="92">
        <f t="shared" ref="H762" si="773">+H$3*(1-H761)+H$4*H761</f>
        <v>26.05691364631199</v>
      </c>
      <c r="I762" s="92">
        <f t="shared" ref="I762" si="774">+I$3*(1-I761)+I$4*I761</f>
        <v>25.606843768296592</v>
      </c>
      <c r="J762" s="92">
        <f t="shared" ref="J762" si="775">+J$3*(1-J761)+J$4*J761</f>
        <v>18.232856760391158</v>
      </c>
      <c r="K762" s="92">
        <f t="shared" ref="K762" si="776">+K$3*(1-K761)+K$4*K761</f>
        <v>23.963884263425388</v>
      </c>
      <c r="L762" s="92">
        <f t="shared" ref="L762" si="777">+L$3*(1-L761)+L$4*L761</f>
        <v>26.305348227975429</v>
      </c>
      <c r="M762" s="92">
        <f t="shared" ref="M762" si="778">+M$3*(1-M761)+M$4*M761</f>
        <v>24.57657900542252</v>
      </c>
      <c r="N762" s="92">
        <f t="shared" ref="N762" si="779">+N$3*(1-N761)+N$4*N761</f>
        <v>22.737299112616817</v>
      </c>
      <c r="O762" s="92">
        <f t="shared" ref="O762" si="780">+O$3*(1-O761)+O$4*O761</f>
        <v>20.719497469529724</v>
      </c>
      <c r="P762" s="93"/>
    </row>
    <row r="763" spans="2:16" x14ac:dyDescent="0.25">
      <c r="B763" s="109"/>
      <c r="C763" s="76" t="s">
        <v>16</v>
      </c>
      <c r="D763" s="92">
        <f t="shared" ref="D763:O763" si="781">+D761*D765+(1-D761)*D764</f>
        <v>0</v>
      </c>
      <c r="E763" s="92">
        <f t="shared" si="781"/>
        <v>0</v>
      </c>
      <c r="F763" s="92">
        <f t="shared" si="781"/>
        <v>0</v>
      </c>
      <c r="G763" s="92">
        <f t="shared" si="781"/>
        <v>0</v>
      </c>
      <c r="H763" s="92">
        <f t="shared" si="781"/>
        <v>0</v>
      </c>
      <c r="I763" s="92">
        <f t="shared" si="781"/>
        <v>0</v>
      </c>
      <c r="J763" s="92">
        <f t="shared" si="781"/>
        <v>0</v>
      </c>
      <c r="K763" s="92">
        <f t="shared" si="781"/>
        <v>0</v>
      </c>
      <c r="L763" s="92">
        <f t="shared" si="781"/>
        <v>0</v>
      </c>
      <c r="M763" s="92">
        <f t="shared" si="781"/>
        <v>0</v>
      </c>
      <c r="N763" s="92">
        <f t="shared" si="781"/>
        <v>0</v>
      </c>
      <c r="O763" s="93">
        <f t="shared" si="781"/>
        <v>0</v>
      </c>
      <c r="P763" s="93"/>
    </row>
    <row r="764" spans="2:16" x14ac:dyDescent="0.25">
      <c r="B764" s="109"/>
      <c r="C764" s="77" t="s">
        <v>15</v>
      </c>
      <c r="D764" s="94">
        <f>+D$3*D776</f>
        <v>0</v>
      </c>
      <c r="E764" s="94">
        <f t="shared" ref="E764:O764" si="782">+E$3*E776</f>
        <v>0</v>
      </c>
      <c r="F764" s="94">
        <f t="shared" si="782"/>
        <v>0</v>
      </c>
      <c r="G764" s="94">
        <f t="shared" si="782"/>
        <v>0</v>
      </c>
      <c r="H764" s="94">
        <f t="shared" si="782"/>
        <v>0</v>
      </c>
      <c r="I764" s="94">
        <f t="shared" si="782"/>
        <v>0</v>
      </c>
      <c r="J764" s="94">
        <f t="shared" si="782"/>
        <v>0</v>
      </c>
      <c r="K764" s="94">
        <f t="shared" si="782"/>
        <v>0</v>
      </c>
      <c r="L764" s="94">
        <f t="shared" si="782"/>
        <v>0</v>
      </c>
      <c r="M764" s="94">
        <f t="shared" si="782"/>
        <v>0</v>
      </c>
      <c r="N764" s="94">
        <f t="shared" si="782"/>
        <v>0</v>
      </c>
      <c r="O764" s="95">
        <f t="shared" si="782"/>
        <v>0</v>
      </c>
      <c r="P764" s="95"/>
    </row>
    <row r="765" spans="2:16" ht="15.75" thickBot="1" x14ac:dyDescent="0.3">
      <c r="B765" s="109"/>
      <c r="C765" s="96" t="s">
        <v>37</v>
      </c>
      <c r="D765" s="97">
        <f>+D$4*D776</f>
        <v>0</v>
      </c>
      <c r="E765" s="97">
        <f t="shared" ref="E765:O765" si="783">+E$4*E776</f>
        <v>0</v>
      </c>
      <c r="F765" s="97">
        <f t="shared" si="783"/>
        <v>0</v>
      </c>
      <c r="G765" s="97">
        <f t="shared" si="783"/>
        <v>0</v>
      </c>
      <c r="H765" s="97">
        <f t="shared" si="783"/>
        <v>0</v>
      </c>
      <c r="I765" s="97">
        <f t="shared" si="783"/>
        <v>0</v>
      </c>
      <c r="J765" s="97">
        <f t="shared" si="783"/>
        <v>0</v>
      </c>
      <c r="K765" s="97">
        <f t="shared" si="783"/>
        <v>0</v>
      </c>
      <c r="L765" s="97">
        <f t="shared" si="783"/>
        <v>0</v>
      </c>
      <c r="M765" s="97">
        <f t="shared" si="783"/>
        <v>0</v>
      </c>
      <c r="N765" s="97">
        <f t="shared" si="783"/>
        <v>0</v>
      </c>
      <c r="O765" s="98">
        <f t="shared" si="783"/>
        <v>0</v>
      </c>
      <c r="P765" s="98"/>
    </row>
    <row r="766" spans="2:16" x14ac:dyDescent="0.25">
      <c r="B766" s="109"/>
      <c r="C766" s="99" t="s">
        <v>9</v>
      </c>
      <c r="D766" s="100">
        <f t="shared" ref="D766:O766" si="784">+D758/D762/30</f>
        <v>0</v>
      </c>
      <c r="E766" s="100">
        <f t="shared" si="784"/>
        <v>0</v>
      </c>
      <c r="F766" s="100">
        <f t="shared" si="784"/>
        <v>0</v>
      </c>
      <c r="G766" s="100">
        <f t="shared" si="784"/>
        <v>0</v>
      </c>
      <c r="H766" s="100">
        <f t="shared" si="784"/>
        <v>738.59288477039786</v>
      </c>
      <c r="I766" s="100">
        <f t="shared" si="784"/>
        <v>474.66718522819093</v>
      </c>
      <c r="J766" s="100">
        <f t="shared" si="784"/>
        <v>242.48453696926211</v>
      </c>
      <c r="K766" s="100">
        <f t="shared" si="784"/>
        <v>239.32634519848855</v>
      </c>
      <c r="L766" s="100">
        <f t="shared" si="784"/>
        <v>0</v>
      </c>
      <c r="M766" s="100">
        <f t="shared" si="784"/>
        <v>0</v>
      </c>
      <c r="N766" s="100">
        <f t="shared" si="784"/>
        <v>0</v>
      </c>
      <c r="O766" s="101">
        <f t="shared" si="784"/>
        <v>0</v>
      </c>
      <c r="P766" s="101">
        <f t="shared" ref="P766:P775" si="785">SUM(D766:O766)</f>
        <v>1695.0709521663393</v>
      </c>
    </row>
    <row r="767" spans="2:16" x14ac:dyDescent="0.25">
      <c r="B767" s="109"/>
      <c r="C767" s="77" t="s">
        <v>10</v>
      </c>
      <c r="D767" s="87">
        <f t="shared" ref="D767:O767" si="786">+D766*(1-D761)</f>
        <v>0</v>
      </c>
      <c r="E767" s="87">
        <f t="shared" si="786"/>
        <v>0</v>
      </c>
      <c r="F767" s="87">
        <f t="shared" si="786"/>
        <v>0</v>
      </c>
      <c r="G767" s="87">
        <f t="shared" si="786"/>
        <v>0</v>
      </c>
      <c r="H767" s="87">
        <f t="shared" si="786"/>
        <v>553.94466357779834</v>
      </c>
      <c r="I767" s="87">
        <f t="shared" si="786"/>
        <v>356.00038892114321</v>
      </c>
      <c r="J767" s="87">
        <f t="shared" si="786"/>
        <v>181.86340272694659</v>
      </c>
      <c r="K767" s="87">
        <f t="shared" si="786"/>
        <v>179.49475889886642</v>
      </c>
      <c r="L767" s="87">
        <f t="shared" si="786"/>
        <v>0</v>
      </c>
      <c r="M767" s="87">
        <f t="shared" si="786"/>
        <v>0</v>
      </c>
      <c r="N767" s="87">
        <f t="shared" si="786"/>
        <v>0</v>
      </c>
      <c r="O767" s="88">
        <f t="shared" si="786"/>
        <v>0</v>
      </c>
      <c r="P767" s="88">
        <f t="shared" si="785"/>
        <v>1271.3032141247545</v>
      </c>
    </row>
    <row r="768" spans="2:16" ht="15.75" thickBot="1" x14ac:dyDescent="0.3">
      <c r="B768" s="109"/>
      <c r="C768" s="96" t="s">
        <v>38</v>
      </c>
      <c r="D768" s="90">
        <f>+D766-D767</f>
        <v>0</v>
      </c>
      <c r="E768" s="90">
        <f t="shared" ref="E768:G768" si="787">+E766-E767</f>
        <v>0</v>
      </c>
      <c r="F768" s="90">
        <f t="shared" si="787"/>
        <v>0</v>
      </c>
      <c r="G768" s="90">
        <f t="shared" si="787"/>
        <v>0</v>
      </c>
      <c r="H768" s="90">
        <f>+H766-H767</f>
        <v>184.64822119259952</v>
      </c>
      <c r="I768" s="90">
        <f t="shared" ref="I768:O768" si="788">+I766-I767</f>
        <v>118.66679630704772</v>
      </c>
      <c r="J768" s="90">
        <f t="shared" si="788"/>
        <v>60.62113424231552</v>
      </c>
      <c r="K768" s="90">
        <f t="shared" si="788"/>
        <v>59.831586299622131</v>
      </c>
      <c r="L768" s="90">
        <f t="shared" si="788"/>
        <v>0</v>
      </c>
      <c r="M768" s="90">
        <f t="shared" si="788"/>
        <v>0</v>
      </c>
      <c r="N768" s="90">
        <f t="shared" si="788"/>
        <v>0</v>
      </c>
      <c r="O768" s="91">
        <f t="shared" si="788"/>
        <v>0</v>
      </c>
      <c r="P768" s="91">
        <f t="shared" si="785"/>
        <v>423.76773804158489</v>
      </c>
    </row>
    <row r="769" spans="2:16" x14ac:dyDescent="0.25">
      <c r="B769" s="109"/>
      <c r="C769" s="99" t="s">
        <v>11</v>
      </c>
      <c r="D769" s="100" t="e">
        <f t="shared" ref="D769:O769" si="789">+D758/D763/30</f>
        <v>#DIV/0!</v>
      </c>
      <c r="E769" s="100" t="e">
        <f t="shared" si="789"/>
        <v>#DIV/0!</v>
      </c>
      <c r="F769" s="100" t="e">
        <f t="shared" si="789"/>
        <v>#DIV/0!</v>
      </c>
      <c r="G769" s="100" t="e">
        <f t="shared" si="789"/>
        <v>#DIV/0!</v>
      </c>
      <c r="H769" s="100" t="e">
        <f t="shared" si="789"/>
        <v>#DIV/0!</v>
      </c>
      <c r="I769" s="100" t="e">
        <f t="shared" si="789"/>
        <v>#DIV/0!</v>
      </c>
      <c r="J769" s="100" t="e">
        <f t="shared" si="789"/>
        <v>#DIV/0!</v>
      </c>
      <c r="K769" s="100" t="e">
        <f t="shared" si="789"/>
        <v>#DIV/0!</v>
      </c>
      <c r="L769" s="100" t="e">
        <f t="shared" si="789"/>
        <v>#DIV/0!</v>
      </c>
      <c r="M769" s="100" t="e">
        <f t="shared" si="789"/>
        <v>#DIV/0!</v>
      </c>
      <c r="N769" s="100" t="e">
        <f t="shared" si="789"/>
        <v>#DIV/0!</v>
      </c>
      <c r="O769" s="101" t="e">
        <f t="shared" si="789"/>
        <v>#DIV/0!</v>
      </c>
      <c r="P769" s="101" t="e">
        <f t="shared" si="785"/>
        <v>#DIV/0!</v>
      </c>
    </row>
    <row r="770" spans="2:16" x14ac:dyDescent="0.25">
      <c r="B770" s="109"/>
      <c r="C770" s="77" t="s">
        <v>12</v>
      </c>
      <c r="D770" s="87" t="e">
        <f t="shared" ref="D770:O770" si="790">+D759/D764/30</f>
        <v>#DIV/0!</v>
      </c>
      <c r="E770" s="87" t="e">
        <f t="shared" si="790"/>
        <v>#DIV/0!</v>
      </c>
      <c r="F770" s="87" t="e">
        <f t="shared" si="790"/>
        <v>#DIV/0!</v>
      </c>
      <c r="G770" s="87" t="e">
        <f t="shared" si="790"/>
        <v>#DIV/0!</v>
      </c>
      <c r="H770" s="87" t="e">
        <f t="shared" si="790"/>
        <v>#DIV/0!</v>
      </c>
      <c r="I770" s="87" t="e">
        <f t="shared" si="790"/>
        <v>#DIV/0!</v>
      </c>
      <c r="J770" s="87" t="e">
        <f t="shared" si="790"/>
        <v>#DIV/0!</v>
      </c>
      <c r="K770" s="87" t="e">
        <f t="shared" si="790"/>
        <v>#DIV/0!</v>
      </c>
      <c r="L770" s="87" t="e">
        <f t="shared" si="790"/>
        <v>#DIV/0!</v>
      </c>
      <c r="M770" s="87" t="e">
        <f t="shared" si="790"/>
        <v>#DIV/0!</v>
      </c>
      <c r="N770" s="87" t="e">
        <f t="shared" si="790"/>
        <v>#DIV/0!</v>
      </c>
      <c r="O770" s="88" t="e">
        <f t="shared" si="790"/>
        <v>#DIV/0!</v>
      </c>
      <c r="P770" s="88" t="e">
        <f t="shared" si="785"/>
        <v>#DIV/0!</v>
      </c>
    </row>
    <row r="771" spans="2:16" ht="15.75" thickBot="1" x14ac:dyDescent="0.3">
      <c r="B771" s="109"/>
      <c r="C771" s="96" t="s">
        <v>39</v>
      </c>
      <c r="D771" s="90" t="e">
        <f t="shared" ref="D771:O771" si="791">+D760/D765/30</f>
        <v>#DIV/0!</v>
      </c>
      <c r="E771" s="90" t="e">
        <f t="shared" si="791"/>
        <v>#DIV/0!</v>
      </c>
      <c r="F771" s="90" t="e">
        <f t="shared" si="791"/>
        <v>#DIV/0!</v>
      </c>
      <c r="G771" s="90" t="e">
        <f t="shared" si="791"/>
        <v>#DIV/0!</v>
      </c>
      <c r="H771" s="90" t="e">
        <f t="shared" si="791"/>
        <v>#DIV/0!</v>
      </c>
      <c r="I771" s="90" t="e">
        <f t="shared" si="791"/>
        <v>#DIV/0!</v>
      </c>
      <c r="J771" s="90" t="e">
        <f t="shared" si="791"/>
        <v>#DIV/0!</v>
      </c>
      <c r="K771" s="90" t="e">
        <f t="shared" si="791"/>
        <v>#DIV/0!</v>
      </c>
      <c r="L771" s="90" t="e">
        <f t="shared" si="791"/>
        <v>#DIV/0!</v>
      </c>
      <c r="M771" s="90" t="e">
        <f t="shared" si="791"/>
        <v>#DIV/0!</v>
      </c>
      <c r="N771" s="90" t="e">
        <f t="shared" si="791"/>
        <v>#DIV/0!</v>
      </c>
      <c r="O771" s="91" t="e">
        <f t="shared" si="791"/>
        <v>#DIV/0!</v>
      </c>
      <c r="P771" s="91" t="e">
        <f t="shared" si="785"/>
        <v>#DIV/0!</v>
      </c>
    </row>
    <row r="772" spans="2:16" ht="15.75" thickBot="1" x14ac:dyDescent="0.3">
      <c r="B772" s="109"/>
      <c r="C772" s="102" t="s">
        <v>13</v>
      </c>
      <c r="D772" s="72">
        <v>25</v>
      </c>
      <c r="E772" s="72">
        <v>25</v>
      </c>
      <c r="F772" s="72">
        <v>25</v>
      </c>
      <c r="G772" s="72">
        <v>25</v>
      </c>
      <c r="H772" s="72">
        <v>25</v>
      </c>
      <c r="I772" s="72">
        <v>25</v>
      </c>
      <c r="J772" s="72">
        <v>25</v>
      </c>
      <c r="K772" s="72">
        <v>25</v>
      </c>
      <c r="L772" s="72">
        <v>25</v>
      </c>
      <c r="M772" s="72">
        <v>25</v>
      </c>
      <c r="N772" s="72">
        <v>25</v>
      </c>
      <c r="O772" s="73">
        <v>25</v>
      </c>
      <c r="P772" s="103"/>
    </row>
    <row r="773" spans="2:16" x14ac:dyDescent="0.25">
      <c r="B773" s="109"/>
      <c r="C773" s="99" t="s">
        <v>4</v>
      </c>
      <c r="D773" s="100" t="e">
        <f>+D769/D772*30</f>
        <v>#DIV/0!</v>
      </c>
      <c r="E773" s="100" t="e">
        <f t="shared" ref="E773" si="792">+E769/E772*30</f>
        <v>#DIV/0!</v>
      </c>
      <c r="F773" s="100" t="e">
        <f t="shared" ref="F773" si="793">+F769/F772*30</f>
        <v>#DIV/0!</v>
      </c>
      <c r="G773" s="100" t="e">
        <f t="shared" ref="G773" si="794">+G769/G772*30</f>
        <v>#DIV/0!</v>
      </c>
      <c r="H773" s="100" t="e">
        <f t="shared" ref="H773" si="795">+H769/H772*30</f>
        <v>#DIV/0!</v>
      </c>
      <c r="I773" s="100" t="e">
        <f t="shared" ref="I773" si="796">+I769/I772*30</f>
        <v>#DIV/0!</v>
      </c>
      <c r="J773" s="100" t="e">
        <f t="shared" ref="J773" si="797">+J769/J772*30</f>
        <v>#DIV/0!</v>
      </c>
      <c r="K773" s="100" t="e">
        <f t="shared" ref="K773" si="798">+K769/K772*30</f>
        <v>#DIV/0!</v>
      </c>
      <c r="L773" s="100" t="e">
        <f t="shared" ref="L773" si="799">+L769/L772*30</f>
        <v>#DIV/0!</v>
      </c>
      <c r="M773" s="100" t="e">
        <f t="shared" ref="M773" si="800">+M769/M772*30</f>
        <v>#DIV/0!</v>
      </c>
      <c r="N773" s="100" t="e">
        <f t="shared" ref="N773" si="801">+N769/N772*30</f>
        <v>#DIV/0!</v>
      </c>
      <c r="O773" s="101" t="e">
        <f t="shared" ref="O773" si="802">+O769/O772*30</f>
        <v>#DIV/0!</v>
      </c>
      <c r="P773" s="101" t="e">
        <f t="shared" si="785"/>
        <v>#DIV/0!</v>
      </c>
    </row>
    <row r="774" spans="2:16" x14ac:dyDescent="0.25">
      <c r="B774" s="109"/>
      <c r="C774" s="77" t="s">
        <v>5</v>
      </c>
      <c r="D774" s="87" t="e">
        <f>+D770/D772*30</f>
        <v>#DIV/0!</v>
      </c>
      <c r="E774" s="87" t="e">
        <f t="shared" ref="E774:O774" si="803">+E770/E772*30</f>
        <v>#DIV/0!</v>
      </c>
      <c r="F774" s="87" t="e">
        <f t="shared" si="803"/>
        <v>#DIV/0!</v>
      </c>
      <c r="G774" s="87" t="e">
        <f t="shared" si="803"/>
        <v>#DIV/0!</v>
      </c>
      <c r="H774" s="87" t="e">
        <f t="shared" si="803"/>
        <v>#DIV/0!</v>
      </c>
      <c r="I774" s="87" t="e">
        <f t="shared" si="803"/>
        <v>#DIV/0!</v>
      </c>
      <c r="J774" s="87" t="e">
        <f t="shared" si="803"/>
        <v>#DIV/0!</v>
      </c>
      <c r="K774" s="87" t="e">
        <f t="shared" si="803"/>
        <v>#DIV/0!</v>
      </c>
      <c r="L774" s="87" t="e">
        <f t="shared" si="803"/>
        <v>#DIV/0!</v>
      </c>
      <c r="M774" s="87" t="e">
        <f t="shared" si="803"/>
        <v>#DIV/0!</v>
      </c>
      <c r="N774" s="87" t="e">
        <f t="shared" si="803"/>
        <v>#DIV/0!</v>
      </c>
      <c r="O774" s="88" t="e">
        <f t="shared" si="803"/>
        <v>#DIV/0!</v>
      </c>
      <c r="P774" s="88" t="e">
        <f t="shared" si="785"/>
        <v>#DIV/0!</v>
      </c>
    </row>
    <row r="775" spans="2:16" ht="15.75" thickBot="1" x14ac:dyDescent="0.3">
      <c r="B775" s="109"/>
      <c r="C775" s="96" t="s">
        <v>40</v>
      </c>
      <c r="D775" s="90" t="e">
        <f>+D771/D772*30</f>
        <v>#DIV/0!</v>
      </c>
      <c r="E775" s="90" t="e">
        <f t="shared" ref="E775:O775" si="804">+E771/E772*30</f>
        <v>#DIV/0!</v>
      </c>
      <c r="F775" s="90" t="e">
        <f t="shared" si="804"/>
        <v>#DIV/0!</v>
      </c>
      <c r="G775" s="90" t="e">
        <f t="shared" si="804"/>
        <v>#DIV/0!</v>
      </c>
      <c r="H775" s="90" t="e">
        <f t="shared" si="804"/>
        <v>#DIV/0!</v>
      </c>
      <c r="I775" s="90" t="e">
        <f t="shared" si="804"/>
        <v>#DIV/0!</v>
      </c>
      <c r="J775" s="90" t="e">
        <f t="shared" si="804"/>
        <v>#DIV/0!</v>
      </c>
      <c r="K775" s="90" t="e">
        <f t="shared" si="804"/>
        <v>#DIV/0!</v>
      </c>
      <c r="L775" s="90" t="e">
        <f t="shared" si="804"/>
        <v>#DIV/0!</v>
      </c>
      <c r="M775" s="90" t="e">
        <f t="shared" si="804"/>
        <v>#DIV/0!</v>
      </c>
      <c r="N775" s="90" t="e">
        <f t="shared" si="804"/>
        <v>#DIV/0!</v>
      </c>
      <c r="O775" s="91" t="e">
        <f t="shared" si="804"/>
        <v>#DIV/0!</v>
      </c>
      <c r="P775" s="91" t="e">
        <f t="shared" si="785"/>
        <v>#DIV/0!</v>
      </c>
    </row>
    <row r="776" spans="2:16" ht="15.75" thickBot="1" x14ac:dyDescent="0.3">
      <c r="B776" s="110"/>
      <c r="C776" s="105" t="s">
        <v>8</v>
      </c>
      <c r="D776" s="106">
        <f>+SUMIF(Conversion!$B$4:$B$28,'Measured TV'!D743,Conversion!C$4:C$28)</f>
        <v>0</v>
      </c>
      <c r="E776" s="106">
        <f>+SUMIF(Conversion!$B$4:$B$28,'Measured TV'!E743,Conversion!D$4:D$28)</f>
        <v>0</v>
      </c>
      <c r="F776" s="106">
        <f>+SUMIF(Conversion!$B$4:$B$28,'Measured TV'!F743,Conversion!E$4:E$28)</f>
        <v>0</v>
      </c>
      <c r="G776" s="106">
        <f>+SUMIF(Conversion!$B$4:$B$28,'Measured TV'!G743,Conversion!F$4:F$28)</f>
        <v>0</v>
      </c>
      <c r="H776" s="106">
        <f>+SUMIF(Conversion!$B$4:$B$28,'Measured TV'!H743,Conversion!G$4:G$28)</f>
        <v>0</v>
      </c>
      <c r="I776" s="106">
        <f>+SUMIF(Conversion!$B$4:$B$28,'Measured TV'!I743,Conversion!H$4:H$28)</f>
        <v>0</v>
      </c>
      <c r="J776" s="106">
        <f>+SUMIF(Conversion!$B$4:$B$28,'Measured TV'!J743,Conversion!I$4:I$28)</f>
        <v>0</v>
      </c>
      <c r="K776" s="106">
        <f>+SUMIF(Conversion!$B$4:$B$28,'Measured TV'!K743,Conversion!J$4:J$28)</f>
        <v>0</v>
      </c>
      <c r="L776" s="106">
        <f>+SUMIF(Conversion!$B$4:$B$28,'Measured TV'!L743,Conversion!K$4:K$28)</f>
        <v>0</v>
      </c>
      <c r="M776" s="106">
        <f>+SUMIF(Conversion!$B$4:$B$28,'Measured TV'!M743,Conversion!L$4:L$28)</f>
        <v>0</v>
      </c>
      <c r="N776" s="106">
        <f>+SUMIF(Conversion!$B$4:$B$28,'Measured TV'!N743,Conversion!M$4:M$28)</f>
        <v>0</v>
      </c>
      <c r="O776" s="107">
        <f>+SUMIF(Conversion!$B$4:$B$28,'Measured TV'!O743,Conversion!N$4:N$28)</f>
        <v>0</v>
      </c>
      <c r="P776" s="107"/>
    </row>
    <row r="777" spans="2:16" ht="15.75" thickBot="1" x14ac:dyDescent="0.3">
      <c r="C777" s="74">
        <v>0</v>
      </c>
      <c r="D777" s="39">
        <v>1</v>
      </c>
      <c r="E777" s="39">
        <v>2</v>
      </c>
      <c r="F777" s="39">
        <v>3</v>
      </c>
      <c r="G777" s="39">
        <v>4</v>
      </c>
      <c r="H777" s="39">
        <v>5</v>
      </c>
      <c r="I777" s="39">
        <v>6</v>
      </c>
      <c r="J777" s="39">
        <v>7</v>
      </c>
      <c r="K777" s="39">
        <v>8</v>
      </c>
      <c r="L777" s="39">
        <v>9</v>
      </c>
      <c r="M777" s="39">
        <v>10</v>
      </c>
      <c r="N777" s="39">
        <v>11</v>
      </c>
      <c r="O777" s="39">
        <v>12</v>
      </c>
    </row>
    <row r="778" spans="2:16" ht="15.75" thickBot="1" x14ac:dyDescent="0.3">
      <c r="B778" s="81" t="e">
        <f>+'Mecra Kırılımı'!#REF!</f>
        <v>#REF!</v>
      </c>
      <c r="C778" s="82" t="s">
        <v>33</v>
      </c>
      <c r="D778" s="69" t="s">
        <v>30</v>
      </c>
      <c r="E778" s="69" t="s">
        <v>30</v>
      </c>
      <c r="F778" s="69" t="s">
        <v>30</v>
      </c>
      <c r="G778" s="69" t="s">
        <v>30</v>
      </c>
      <c r="H778" s="69" t="s">
        <v>30</v>
      </c>
      <c r="I778" s="69" t="s">
        <v>30</v>
      </c>
      <c r="J778" s="69" t="s">
        <v>30</v>
      </c>
      <c r="K778" s="69" t="s">
        <v>30</v>
      </c>
      <c r="L778" s="69" t="s">
        <v>30</v>
      </c>
      <c r="M778" s="69" t="s">
        <v>30</v>
      </c>
      <c r="N778" s="69" t="s">
        <v>30</v>
      </c>
      <c r="O778" s="69" t="s">
        <v>30</v>
      </c>
    </row>
    <row r="779" spans="2:16" x14ac:dyDescent="0.25">
      <c r="B779" s="109"/>
      <c r="C779" s="189">
        <v>1</v>
      </c>
      <c r="D779" s="187"/>
      <c r="E779" s="187"/>
      <c r="F779" s="187"/>
      <c r="G779" s="187"/>
      <c r="H779" s="187"/>
      <c r="I779" s="187"/>
      <c r="J779" s="187"/>
      <c r="K779" s="187"/>
      <c r="L779" s="187"/>
      <c r="M779" s="187"/>
      <c r="N779" s="187"/>
      <c r="O779" s="187"/>
    </row>
    <row r="780" spans="2:16" x14ac:dyDescent="0.25">
      <c r="B780" s="109"/>
      <c r="C780" s="189">
        <v>2</v>
      </c>
      <c r="D780" s="187"/>
      <c r="E780" s="187"/>
      <c r="F780" s="187"/>
      <c r="G780" s="187"/>
      <c r="H780" s="187"/>
      <c r="I780" s="187"/>
      <c r="J780" s="187"/>
      <c r="K780" s="187"/>
      <c r="L780" s="187"/>
      <c r="M780" s="187"/>
      <c r="N780" s="187"/>
      <c r="O780" s="187"/>
    </row>
    <row r="781" spans="2:16" x14ac:dyDescent="0.25">
      <c r="B781" s="109"/>
      <c r="C781" s="189">
        <v>3</v>
      </c>
      <c r="D781" s="187"/>
      <c r="E781" s="187"/>
      <c r="F781" s="187"/>
      <c r="G781" s="187"/>
      <c r="H781" s="187"/>
      <c r="I781" s="187"/>
      <c r="J781" s="187"/>
      <c r="K781" s="187"/>
      <c r="L781" s="187"/>
      <c r="M781" s="187"/>
      <c r="N781" s="187"/>
      <c r="O781" s="187"/>
    </row>
    <row r="782" spans="2:16" x14ac:dyDescent="0.25">
      <c r="B782" s="109"/>
      <c r="C782" s="189">
        <v>4</v>
      </c>
      <c r="D782" s="187"/>
      <c r="E782" s="187"/>
      <c r="F782" s="187"/>
      <c r="G782" s="187"/>
      <c r="H782" s="187"/>
      <c r="I782" s="187"/>
      <c r="J782" s="187"/>
      <c r="K782" s="187"/>
      <c r="L782" s="187"/>
      <c r="M782" s="187"/>
      <c r="N782" s="187"/>
      <c r="O782" s="187"/>
    </row>
    <row r="783" spans="2:16" x14ac:dyDescent="0.25">
      <c r="B783" s="109"/>
      <c r="C783" s="189">
        <v>5</v>
      </c>
      <c r="D783" s="187"/>
      <c r="E783" s="187"/>
      <c r="F783" s="187"/>
      <c r="G783" s="187"/>
      <c r="H783" s="187"/>
      <c r="I783" s="187"/>
      <c r="J783" s="187"/>
      <c r="K783" s="187"/>
      <c r="L783" s="187"/>
      <c r="M783" s="187"/>
      <c r="N783" s="187"/>
      <c r="O783" s="187"/>
    </row>
    <row r="784" spans="2:16" x14ac:dyDescent="0.25">
      <c r="B784" s="109"/>
      <c r="C784" s="189">
        <v>6</v>
      </c>
      <c r="D784" s="187"/>
      <c r="E784" s="187"/>
      <c r="F784" s="187"/>
      <c r="G784" s="187"/>
      <c r="H784" s="187"/>
      <c r="I784" s="187"/>
      <c r="J784" s="187"/>
      <c r="K784" s="187"/>
      <c r="L784" s="187"/>
      <c r="M784" s="187"/>
      <c r="N784" s="187"/>
      <c r="O784" s="187"/>
    </row>
    <row r="785" spans="2:16" x14ac:dyDescent="0.25">
      <c r="B785" s="109"/>
      <c r="C785" s="189">
        <v>7</v>
      </c>
      <c r="D785" s="187"/>
      <c r="E785" s="187"/>
      <c r="F785" s="187"/>
      <c r="G785" s="187"/>
      <c r="H785" s="187"/>
      <c r="I785" s="187"/>
      <c r="J785" s="187"/>
      <c r="K785" s="187"/>
      <c r="L785" s="187"/>
      <c r="M785" s="187"/>
      <c r="N785" s="187"/>
      <c r="O785" s="187"/>
    </row>
    <row r="786" spans="2:16" x14ac:dyDescent="0.25">
      <c r="B786" s="109"/>
      <c r="C786" s="189">
        <v>8</v>
      </c>
      <c r="D786" s="187"/>
      <c r="E786" s="187"/>
      <c r="F786" s="187"/>
      <c r="G786" s="187"/>
      <c r="H786" s="187"/>
      <c r="I786" s="187"/>
      <c r="J786" s="187"/>
      <c r="K786" s="187"/>
      <c r="L786" s="187"/>
      <c r="M786" s="187"/>
      <c r="N786" s="187"/>
      <c r="O786" s="187"/>
    </row>
    <row r="787" spans="2:16" x14ac:dyDescent="0.25">
      <c r="B787" s="109"/>
      <c r="C787" s="189">
        <v>9</v>
      </c>
      <c r="D787" s="187"/>
      <c r="E787" s="187"/>
      <c r="F787" s="187"/>
      <c r="G787" s="187"/>
      <c r="H787" s="187"/>
      <c r="I787" s="187"/>
      <c r="J787" s="187"/>
      <c r="K787" s="187"/>
      <c r="L787" s="187"/>
      <c r="M787" s="187"/>
      <c r="N787" s="187"/>
      <c r="O787" s="187"/>
    </row>
    <row r="788" spans="2:16" x14ac:dyDescent="0.25">
      <c r="B788" s="109"/>
      <c r="C788" s="189">
        <v>10</v>
      </c>
      <c r="D788" s="187"/>
      <c r="E788" s="187"/>
      <c r="F788" s="187"/>
      <c r="G788" s="187"/>
      <c r="H788" s="187"/>
      <c r="I788" s="187"/>
      <c r="J788" s="187"/>
      <c r="K788" s="187"/>
      <c r="L788" s="187"/>
      <c r="M788" s="187"/>
      <c r="N788" s="187"/>
      <c r="O788" s="187"/>
    </row>
    <row r="789" spans="2:16" x14ac:dyDescent="0.25">
      <c r="B789" s="109"/>
      <c r="C789" s="189">
        <v>11</v>
      </c>
      <c r="D789" s="187"/>
      <c r="E789" s="187"/>
      <c r="F789" s="187"/>
      <c r="G789" s="187"/>
      <c r="H789" s="187"/>
      <c r="I789" s="187"/>
      <c r="J789" s="187"/>
      <c r="K789" s="187"/>
      <c r="L789" s="187"/>
      <c r="M789" s="187"/>
      <c r="N789" s="187"/>
      <c r="O789" s="187"/>
    </row>
    <row r="790" spans="2:16" x14ac:dyDescent="0.25">
      <c r="B790" s="109"/>
      <c r="C790" s="189">
        <v>12</v>
      </c>
      <c r="D790" s="187"/>
      <c r="E790" s="187"/>
      <c r="F790" s="187"/>
      <c r="G790" s="187"/>
      <c r="H790" s="187"/>
      <c r="I790" s="187"/>
      <c r="J790" s="187"/>
      <c r="K790" s="187"/>
      <c r="L790" s="187"/>
      <c r="M790" s="187"/>
      <c r="N790" s="187"/>
      <c r="O790" s="187"/>
    </row>
    <row r="791" spans="2:16" x14ac:dyDescent="0.25">
      <c r="B791" s="109"/>
      <c r="C791" s="189">
        <v>13</v>
      </c>
      <c r="D791" s="187"/>
      <c r="E791" s="187"/>
      <c r="F791" s="187"/>
      <c r="G791" s="187"/>
      <c r="H791" s="187"/>
      <c r="I791" s="187"/>
      <c r="J791" s="187"/>
      <c r="K791" s="187"/>
      <c r="L791" s="187"/>
      <c r="M791" s="187"/>
      <c r="N791" s="187"/>
      <c r="O791" s="187"/>
    </row>
    <row r="792" spans="2:16" ht="15.75" thickBot="1" x14ac:dyDescent="0.3">
      <c r="B792" s="109"/>
      <c r="C792" s="189">
        <v>14</v>
      </c>
      <c r="D792" s="187"/>
      <c r="E792" s="187"/>
      <c r="F792" s="187"/>
      <c r="G792" s="187"/>
      <c r="H792" s="187"/>
      <c r="I792" s="187"/>
      <c r="J792" s="187"/>
      <c r="K792" s="187"/>
      <c r="L792" s="187"/>
      <c r="M792" s="187"/>
      <c r="N792" s="187"/>
      <c r="O792" s="187"/>
    </row>
    <row r="793" spans="2:16" x14ac:dyDescent="0.25">
      <c r="B793" s="83"/>
      <c r="C793" s="84" t="s">
        <v>0</v>
      </c>
      <c r="D793" s="70">
        <v>0</v>
      </c>
      <c r="E793" s="70">
        <v>290656.63249410153</v>
      </c>
      <c r="F793" s="70">
        <v>131214.4669135705</v>
      </c>
      <c r="G793" s="70">
        <v>68430.053046430228</v>
      </c>
      <c r="H793" s="70">
        <v>0</v>
      </c>
      <c r="I793" s="70">
        <v>0</v>
      </c>
      <c r="J793" s="70">
        <v>0</v>
      </c>
      <c r="K793" s="70">
        <v>0</v>
      </c>
      <c r="L793" s="70">
        <v>189525.58811702929</v>
      </c>
      <c r="M793" s="70">
        <v>119015.07583475765</v>
      </c>
      <c r="N793" s="70">
        <v>60570.172523046298</v>
      </c>
      <c r="O793" s="71">
        <v>0</v>
      </c>
      <c r="P793" s="85">
        <f>SUM(D793:O793)</f>
        <v>859411.98892893549</v>
      </c>
    </row>
    <row r="794" spans="2:16" x14ac:dyDescent="0.25">
      <c r="B794" s="83"/>
      <c r="C794" s="86" t="s">
        <v>1</v>
      </c>
      <c r="D794" s="87">
        <f>+D802*D$3*30</f>
        <v>0</v>
      </c>
      <c r="E794" s="87">
        <f t="shared" ref="E794:O794" si="805">+E802*E$3*30</f>
        <v>199329.16936127335</v>
      </c>
      <c r="F794" s="87">
        <f t="shared" si="805"/>
        <v>89985.459728310423</v>
      </c>
      <c r="G794" s="87">
        <f t="shared" si="805"/>
        <v>45041.621772527615</v>
      </c>
      <c r="H794" s="87">
        <f t="shared" si="805"/>
        <v>0</v>
      </c>
      <c r="I794" s="87">
        <f t="shared" si="805"/>
        <v>0</v>
      </c>
      <c r="J794" s="87">
        <f t="shared" si="805"/>
        <v>0</v>
      </c>
      <c r="K794" s="87">
        <f t="shared" si="805"/>
        <v>0</v>
      </c>
      <c r="L794" s="87">
        <f t="shared" si="805"/>
        <v>126392.86155063511</v>
      </c>
      <c r="M794" s="87">
        <f t="shared" si="805"/>
        <v>77693.376399042609</v>
      </c>
      <c r="N794" s="87">
        <f t="shared" si="805"/>
        <v>39682.911274526283</v>
      </c>
      <c r="O794" s="88">
        <f t="shared" si="805"/>
        <v>0</v>
      </c>
      <c r="P794" s="88">
        <f>SUM(D794:O794)</f>
        <v>578125.40008631535</v>
      </c>
    </row>
    <row r="795" spans="2:16" ht="15.75" thickBot="1" x14ac:dyDescent="0.3">
      <c r="B795" s="83"/>
      <c r="C795" s="89" t="s">
        <v>35</v>
      </c>
      <c r="D795" s="90">
        <f>+D803*D$4*30</f>
        <v>0</v>
      </c>
      <c r="E795" s="90">
        <f t="shared" ref="E795:O795" si="806">+E803*E$4*30</f>
        <v>91327.463132828168</v>
      </c>
      <c r="F795" s="90">
        <f t="shared" si="806"/>
        <v>41229.007185260081</v>
      </c>
      <c r="G795" s="90">
        <f t="shared" si="806"/>
        <v>23388.431273902621</v>
      </c>
      <c r="H795" s="90">
        <f t="shared" si="806"/>
        <v>0</v>
      </c>
      <c r="I795" s="90">
        <f t="shared" si="806"/>
        <v>0</v>
      </c>
      <c r="J795" s="90">
        <f t="shared" si="806"/>
        <v>0</v>
      </c>
      <c r="K795" s="90">
        <f t="shared" si="806"/>
        <v>0</v>
      </c>
      <c r="L795" s="90">
        <f t="shared" si="806"/>
        <v>63132.726566394187</v>
      </c>
      <c r="M795" s="90">
        <f t="shared" si="806"/>
        <v>41321.69943571504</v>
      </c>
      <c r="N795" s="90">
        <f t="shared" si="806"/>
        <v>20887.261248520012</v>
      </c>
      <c r="O795" s="91">
        <f t="shared" si="806"/>
        <v>0</v>
      </c>
      <c r="P795" s="91">
        <f>SUM(D795:O795)</f>
        <v>281286.58884262008</v>
      </c>
    </row>
    <row r="796" spans="2:16" ht="15.75" thickBot="1" x14ac:dyDescent="0.3">
      <c r="B796" s="83"/>
      <c r="C796" s="78" t="s">
        <v>36</v>
      </c>
      <c r="D796" s="79">
        <f t="shared" ref="D796:O796" si="807">+D$5</f>
        <v>0.25</v>
      </c>
      <c r="E796" s="79">
        <f t="shared" si="807"/>
        <v>0.25</v>
      </c>
      <c r="F796" s="79">
        <f t="shared" si="807"/>
        <v>0.25</v>
      </c>
      <c r="G796" s="79">
        <f t="shared" si="807"/>
        <v>0.25</v>
      </c>
      <c r="H796" s="79">
        <f t="shared" si="807"/>
        <v>0.25</v>
      </c>
      <c r="I796" s="79">
        <f t="shared" si="807"/>
        <v>0.25</v>
      </c>
      <c r="J796" s="79">
        <f t="shared" si="807"/>
        <v>0.25</v>
      </c>
      <c r="K796" s="79">
        <f t="shared" si="807"/>
        <v>0.25</v>
      </c>
      <c r="L796" s="79">
        <f t="shared" si="807"/>
        <v>0.25</v>
      </c>
      <c r="M796" s="79">
        <f t="shared" si="807"/>
        <v>0.25</v>
      </c>
      <c r="N796" s="79">
        <f t="shared" si="807"/>
        <v>0.25</v>
      </c>
      <c r="O796" s="80">
        <f t="shared" si="807"/>
        <v>0.25</v>
      </c>
      <c r="P796" s="80"/>
    </row>
    <row r="797" spans="2:16" ht="15.75" thickBot="1" x14ac:dyDescent="0.3">
      <c r="B797" s="83"/>
      <c r="C797" s="76" t="s">
        <v>14</v>
      </c>
      <c r="D797" s="92">
        <f>+D$3*(1-D796)+D$4*D796</f>
        <v>18.697752065418879</v>
      </c>
      <c r="E797" s="92">
        <f t="shared" ref="E797" si="808">+E$3*(1-E796)+E$4*E796</f>
        <v>19.632639668689826</v>
      </c>
      <c r="F797" s="92">
        <f t="shared" ref="F797" si="809">+F$3*(1-F796)+F$4*F796</f>
        <v>20.614271652124316</v>
      </c>
      <c r="G797" s="92">
        <f t="shared" ref="G797" si="810">+G$3*(1-G796)+G$4*G796</f>
        <v>24.717944963434228</v>
      </c>
      <c r="H797" s="92">
        <f t="shared" ref="H797" si="811">+H$3*(1-H796)+H$4*H796</f>
        <v>26.05691364631199</v>
      </c>
      <c r="I797" s="92">
        <f t="shared" ref="I797" si="812">+I$3*(1-I796)+I$4*I796</f>
        <v>25.606843768296592</v>
      </c>
      <c r="J797" s="92">
        <f t="shared" ref="J797" si="813">+J$3*(1-J796)+J$4*J796</f>
        <v>18.232856760391158</v>
      </c>
      <c r="K797" s="92">
        <f t="shared" ref="K797" si="814">+K$3*(1-K796)+K$4*K796</f>
        <v>23.963884263425388</v>
      </c>
      <c r="L797" s="92">
        <f t="shared" ref="L797" si="815">+L$3*(1-L796)+L$4*L796</f>
        <v>26.305348227975429</v>
      </c>
      <c r="M797" s="92">
        <f t="shared" ref="M797" si="816">+M$3*(1-M796)+M$4*M796</f>
        <v>24.57657900542252</v>
      </c>
      <c r="N797" s="92">
        <f t="shared" ref="N797" si="817">+N$3*(1-N796)+N$4*N796</f>
        <v>22.737299112616817</v>
      </c>
      <c r="O797" s="92">
        <f t="shared" ref="O797" si="818">+O$3*(1-O796)+O$4*O796</f>
        <v>20.719497469529724</v>
      </c>
      <c r="P797" s="93"/>
    </row>
    <row r="798" spans="2:16" x14ac:dyDescent="0.25">
      <c r="B798" s="83"/>
      <c r="C798" s="76" t="s">
        <v>16</v>
      </c>
      <c r="D798" s="92">
        <f t="shared" ref="D798:O798" si="819">+D796*D800+(1-D796)*D799</f>
        <v>0</v>
      </c>
      <c r="E798" s="92">
        <f t="shared" si="819"/>
        <v>0</v>
      </c>
      <c r="F798" s="92">
        <f t="shared" si="819"/>
        <v>0</v>
      </c>
      <c r="G798" s="92">
        <f t="shared" si="819"/>
        <v>0</v>
      </c>
      <c r="H798" s="92">
        <f t="shared" si="819"/>
        <v>0</v>
      </c>
      <c r="I798" s="92">
        <f t="shared" si="819"/>
        <v>0</v>
      </c>
      <c r="J798" s="92">
        <f t="shared" si="819"/>
        <v>0</v>
      </c>
      <c r="K798" s="92">
        <f t="shared" si="819"/>
        <v>0</v>
      </c>
      <c r="L798" s="92">
        <f t="shared" si="819"/>
        <v>0</v>
      </c>
      <c r="M798" s="92">
        <f t="shared" si="819"/>
        <v>0</v>
      </c>
      <c r="N798" s="92">
        <f t="shared" si="819"/>
        <v>0</v>
      </c>
      <c r="O798" s="93">
        <f t="shared" si="819"/>
        <v>0</v>
      </c>
      <c r="P798" s="93"/>
    </row>
    <row r="799" spans="2:16" x14ac:dyDescent="0.25">
      <c r="B799" s="83"/>
      <c r="C799" s="77" t="s">
        <v>15</v>
      </c>
      <c r="D799" s="94">
        <f>+D$3*D811</f>
        <v>0</v>
      </c>
      <c r="E799" s="94">
        <f t="shared" ref="E799:O799" si="820">+E$3*E811</f>
        <v>0</v>
      </c>
      <c r="F799" s="94">
        <f t="shared" si="820"/>
        <v>0</v>
      </c>
      <c r="G799" s="94">
        <f t="shared" si="820"/>
        <v>0</v>
      </c>
      <c r="H799" s="94">
        <f t="shared" si="820"/>
        <v>0</v>
      </c>
      <c r="I799" s="94">
        <f t="shared" si="820"/>
        <v>0</v>
      </c>
      <c r="J799" s="94">
        <f t="shared" si="820"/>
        <v>0</v>
      </c>
      <c r="K799" s="94">
        <f t="shared" si="820"/>
        <v>0</v>
      </c>
      <c r="L799" s="94">
        <f t="shared" si="820"/>
        <v>0</v>
      </c>
      <c r="M799" s="94">
        <f t="shared" si="820"/>
        <v>0</v>
      </c>
      <c r="N799" s="94">
        <f t="shared" si="820"/>
        <v>0</v>
      </c>
      <c r="O799" s="95">
        <f t="shared" si="820"/>
        <v>0</v>
      </c>
      <c r="P799" s="95"/>
    </row>
    <row r="800" spans="2:16" ht="15.75" thickBot="1" x14ac:dyDescent="0.3">
      <c r="B800" s="83"/>
      <c r="C800" s="96" t="s">
        <v>37</v>
      </c>
      <c r="D800" s="97">
        <f>+D$4*D811</f>
        <v>0</v>
      </c>
      <c r="E800" s="97">
        <f t="shared" ref="E800:O800" si="821">+E$4*E811</f>
        <v>0</v>
      </c>
      <c r="F800" s="97">
        <f t="shared" si="821"/>
        <v>0</v>
      </c>
      <c r="G800" s="97">
        <f t="shared" si="821"/>
        <v>0</v>
      </c>
      <c r="H800" s="97">
        <f t="shared" si="821"/>
        <v>0</v>
      </c>
      <c r="I800" s="97">
        <f t="shared" si="821"/>
        <v>0</v>
      </c>
      <c r="J800" s="97">
        <f t="shared" si="821"/>
        <v>0</v>
      </c>
      <c r="K800" s="97">
        <f t="shared" si="821"/>
        <v>0</v>
      </c>
      <c r="L800" s="97">
        <f t="shared" si="821"/>
        <v>0</v>
      </c>
      <c r="M800" s="97">
        <f t="shared" si="821"/>
        <v>0</v>
      </c>
      <c r="N800" s="97">
        <f t="shared" si="821"/>
        <v>0</v>
      </c>
      <c r="O800" s="98">
        <f t="shared" si="821"/>
        <v>0</v>
      </c>
      <c r="P800" s="98"/>
    </row>
    <row r="801" spans="2:16" x14ac:dyDescent="0.25">
      <c r="B801" s="83"/>
      <c r="C801" s="99" t="s">
        <v>9</v>
      </c>
      <c r="D801" s="100">
        <f t="shared" ref="D801:O801" si="822">+D793/D797/30</f>
        <v>0</v>
      </c>
      <c r="E801" s="100">
        <f t="shared" si="822"/>
        <v>493.49219361069299</v>
      </c>
      <c r="F801" s="100">
        <f t="shared" si="822"/>
        <v>212.174149909146</v>
      </c>
      <c r="G801" s="100">
        <f t="shared" si="822"/>
        <v>92.281205884577972</v>
      </c>
      <c r="H801" s="100">
        <f t="shared" si="822"/>
        <v>0</v>
      </c>
      <c r="I801" s="100">
        <f t="shared" si="822"/>
        <v>0</v>
      </c>
      <c r="J801" s="100">
        <f t="shared" si="822"/>
        <v>0</v>
      </c>
      <c r="K801" s="100">
        <f t="shared" si="822"/>
        <v>0</v>
      </c>
      <c r="L801" s="100">
        <f t="shared" si="822"/>
        <v>240.16103300173646</v>
      </c>
      <c r="M801" s="100">
        <f t="shared" si="822"/>
        <v>161.42072473213682</v>
      </c>
      <c r="N801" s="100">
        <f t="shared" si="822"/>
        <v>88.797079229514708</v>
      </c>
      <c r="O801" s="101">
        <f t="shared" si="822"/>
        <v>0</v>
      </c>
      <c r="P801" s="101">
        <f t="shared" ref="P801:P810" si="823">SUM(D801:O801)</f>
        <v>1288.3263863678051</v>
      </c>
    </row>
    <row r="802" spans="2:16" x14ac:dyDescent="0.25">
      <c r="B802" s="83"/>
      <c r="C802" s="77" t="s">
        <v>10</v>
      </c>
      <c r="D802" s="87">
        <f t="shared" ref="D802:O802" si="824">+D801*(1-D796)</f>
        <v>0</v>
      </c>
      <c r="E802" s="87">
        <f t="shared" si="824"/>
        <v>370.11914520801975</v>
      </c>
      <c r="F802" s="87">
        <f t="shared" si="824"/>
        <v>159.1306124318595</v>
      </c>
      <c r="G802" s="87">
        <f t="shared" si="824"/>
        <v>69.210904413433482</v>
      </c>
      <c r="H802" s="87">
        <f t="shared" si="824"/>
        <v>0</v>
      </c>
      <c r="I802" s="87">
        <f t="shared" si="824"/>
        <v>0</v>
      </c>
      <c r="J802" s="87">
        <f t="shared" si="824"/>
        <v>0</v>
      </c>
      <c r="K802" s="87">
        <f t="shared" si="824"/>
        <v>0</v>
      </c>
      <c r="L802" s="87">
        <f t="shared" si="824"/>
        <v>180.12077475130235</v>
      </c>
      <c r="M802" s="87">
        <f t="shared" si="824"/>
        <v>121.06554354910261</v>
      </c>
      <c r="N802" s="87">
        <f t="shared" si="824"/>
        <v>66.597809422136038</v>
      </c>
      <c r="O802" s="88">
        <f t="shared" si="824"/>
        <v>0</v>
      </c>
      <c r="P802" s="88">
        <f t="shared" si="823"/>
        <v>966.24478977585375</v>
      </c>
    </row>
    <row r="803" spans="2:16" ht="15.75" thickBot="1" x14ac:dyDescent="0.3">
      <c r="B803" s="83"/>
      <c r="C803" s="96" t="s">
        <v>38</v>
      </c>
      <c r="D803" s="90">
        <f>+D801-D802</f>
        <v>0</v>
      </c>
      <c r="E803" s="90">
        <f t="shared" ref="E803:G803" si="825">+E801-E802</f>
        <v>123.37304840267325</v>
      </c>
      <c r="F803" s="90">
        <f t="shared" si="825"/>
        <v>53.043537477286492</v>
      </c>
      <c r="G803" s="90">
        <f t="shared" si="825"/>
        <v>23.070301471144489</v>
      </c>
      <c r="H803" s="90">
        <f>+H801-H802</f>
        <v>0</v>
      </c>
      <c r="I803" s="90">
        <f t="shared" ref="I803:O803" si="826">+I801-I802</f>
        <v>0</v>
      </c>
      <c r="J803" s="90">
        <f t="shared" si="826"/>
        <v>0</v>
      </c>
      <c r="K803" s="90">
        <f t="shared" si="826"/>
        <v>0</v>
      </c>
      <c r="L803" s="90">
        <f t="shared" si="826"/>
        <v>60.040258250434107</v>
      </c>
      <c r="M803" s="90">
        <f t="shared" si="826"/>
        <v>40.355181183034205</v>
      </c>
      <c r="N803" s="90">
        <f t="shared" si="826"/>
        <v>22.19926980737867</v>
      </c>
      <c r="O803" s="91">
        <f t="shared" si="826"/>
        <v>0</v>
      </c>
      <c r="P803" s="91">
        <f t="shared" si="823"/>
        <v>322.08159659195121</v>
      </c>
    </row>
    <row r="804" spans="2:16" x14ac:dyDescent="0.25">
      <c r="B804" s="83"/>
      <c r="C804" s="99" t="s">
        <v>11</v>
      </c>
      <c r="D804" s="100" t="e">
        <f t="shared" ref="D804:O804" si="827">+D793/D798/30</f>
        <v>#DIV/0!</v>
      </c>
      <c r="E804" s="100" t="e">
        <f t="shared" si="827"/>
        <v>#DIV/0!</v>
      </c>
      <c r="F804" s="100" t="e">
        <f t="shared" si="827"/>
        <v>#DIV/0!</v>
      </c>
      <c r="G804" s="100" t="e">
        <f t="shared" si="827"/>
        <v>#DIV/0!</v>
      </c>
      <c r="H804" s="100" t="e">
        <f t="shared" si="827"/>
        <v>#DIV/0!</v>
      </c>
      <c r="I804" s="100" t="e">
        <f t="shared" si="827"/>
        <v>#DIV/0!</v>
      </c>
      <c r="J804" s="100" t="e">
        <f t="shared" si="827"/>
        <v>#DIV/0!</v>
      </c>
      <c r="K804" s="100" t="e">
        <f t="shared" si="827"/>
        <v>#DIV/0!</v>
      </c>
      <c r="L804" s="100" t="e">
        <f t="shared" si="827"/>
        <v>#DIV/0!</v>
      </c>
      <c r="M804" s="100" t="e">
        <f t="shared" si="827"/>
        <v>#DIV/0!</v>
      </c>
      <c r="N804" s="100" t="e">
        <f t="shared" si="827"/>
        <v>#DIV/0!</v>
      </c>
      <c r="O804" s="101" t="e">
        <f t="shared" si="827"/>
        <v>#DIV/0!</v>
      </c>
      <c r="P804" s="101" t="e">
        <f t="shared" si="823"/>
        <v>#DIV/0!</v>
      </c>
    </row>
    <row r="805" spans="2:16" x14ac:dyDescent="0.25">
      <c r="B805" s="83"/>
      <c r="C805" s="77" t="s">
        <v>12</v>
      </c>
      <c r="D805" s="87" t="e">
        <f t="shared" ref="D805:O805" si="828">+D794/D799/30</f>
        <v>#DIV/0!</v>
      </c>
      <c r="E805" s="87" t="e">
        <f t="shared" si="828"/>
        <v>#DIV/0!</v>
      </c>
      <c r="F805" s="87" t="e">
        <f t="shared" si="828"/>
        <v>#DIV/0!</v>
      </c>
      <c r="G805" s="87" t="e">
        <f t="shared" si="828"/>
        <v>#DIV/0!</v>
      </c>
      <c r="H805" s="87" t="e">
        <f t="shared" si="828"/>
        <v>#DIV/0!</v>
      </c>
      <c r="I805" s="87" t="e">
        <f t="shared" si="828"/>
        <v>#DIV/0!</v>
      </c>
      <c r="J805" s="87" t="e">
        <f t="shared" si="828"/>
        <v>#DIV/0!</v>
      </c>
      <c r="K805" s="87" t="e">
        <f t="shared" si="828"/>
        <v>#DIV/0!</v>
      </c>
      <c r="L805" s="87" t="e">
        <f t="shared" si="828"/>
        <v>#DIV/0!</v>
      </c>
      <c r="M805" s="87" t="e">
        <f t="shared" si="828"/>
        <v>#DIV/0!</v>
      </c>
      <c r="N805" s="87" t="e">
        <f t="shared" si="828"/>
        <v>#DIV/0!</v>
      </c>
      <c r="O805" s="88" t="e">
        <f t="shared" si="828"/>
        <v>#DIV/0!</v>
      </c>
      <c r="P805" s="88" t="e">
        <f t="shared" si="823"/>
        <v>#DIV/0!</v>
      </c>
    </row>
    <row r="806" spans="2:16" ht="15.75" thickBot="1" x14ac:dyDescent="0.3">
      <c r="B806" s="83"/>
      <c r="C806" s="96" t="s">
        <v>39</v>
      </c>
      <c r="D806" s="90" t="e">
        <f t="shared" ref="D806:O806" si="829">+D795/D800/30</f>
        <v>#DIV/0!</v>
      </c>
      <c r="E806" s="90" t="e">
        <f t="shared" si="829"/>
        <v>#DIV/0!</v>
      </c>
      <c r="F806" s="90" t="e">
        <f t="shared" si="829"/>
        <v>#DIV/0!</v>
      </c>
      <c r="G806" s="90" t="e">
        <f t="shared" si="829"/>
        <v>#DIV/0!</v>
      </c>
      <c r="H806" s="90" t="e">
        <f t="shared" si="829"/>
        <v>#DIV/0!</v>
      </c>
      <c r="I806" s="90" t="e">
        <f t="shared" si="829"/>
        <v>#DIV/0!</v>
      </c>
      <c r="J806" s="90" t="e">
        <f t="shared" si="829"/>
        <v>#DIV/0!</v>
      </c>
      <c r="K806" s="90" t="e">
        <f t="shared" si="829"/>
        <v>#DIV/0!</v>
      </c>
      <c r="L806" s="90" t="e">
        <f t="shared" si="829"/>
        <v>#DIV/0!</v>
      </c>
      <c r="M806" s="90" t="e">
        <f t="shared" si="829"/>
        <v>#DIV/0!</v>
      </c>
      <c r="N806" s="90" t="e">
        <f t="shared" si="829"/>
        <v>#DIV/0!</v>
      </c>
      <c r="O806" s="91" t="e">
        <f t="shared" si="829"/>
        <v>#DIV/0!</v>
      </c>
      <c r="P806" s="91" t="e">
        <f t="shared" si="823"/>
        <v>#DIV/0!</v>
      </c>
    </row>
    <row r="807" spans="2:16" ht="15.75" thickBot="1" x14ac:dyDescent="0.3">
      <c r="B807" s="83"/>
      <c r="C807" s="102" t="s">
        <v>13</v>
      </c>
      <c r="D807" s="72">
        <v>25</v>
      </c>
      <c r="E807" s="72">
        <v>25</v>
      </c>
      <c r="F807" s="72">
        <v>25</v>
      </c>
      <c r="G807" s="72">
        <v>25</v>
      </c>
      <c r="H807" s="72">
        <v>25</v>
      </c>
      <c r="I807" s="72">
        <v>25</v>
      </c>
      <c r="J807" s="72">
        <v>25</v>
      </c>
      <c r="K807" s="72">
        <v>25</v>
      </c>
      <c r="L807" s="72">
        <v>25</v>
      </c>
      <c r="M807" s="72">
        <v>25</v>
      </c>
      <c r="N807" s="72">
        <v>25</v>
      </c>
      <c r="O807" s="73">
        <v>25</v>
      </c>
      <c r="P807" s="103"/>
    </row>
    <row r="808" spans="2:16" x14ac:dyDescent="0.25">
      <c r="B808" s="83"/>
      <c r="C808" s="99" t="s">
        <v>4</v>
      </c>
      <c r="D808" s="100" t="e">
        <f>+D804/D807*30</f>
        <v>#DIV/0!</v>
      </c>
      <c r="E808" s="100" t="e">
        <f t="shared" ref="E808" si="830">+E804/E807*30</f>
        <v>#DIV/0!</v>
      </c>
      <c r="F808" s="100" t="e">
        <f t="shared" ref="F808" si="831">+F804/F807*30</f>
        <v>#DIV/0!</v>
      </c>
      <c r="G808" s="100" t="e">
        <f t="shared" ref="G808" si="832">+G804/G807*30</f>
        <v>#DIV/0!</v>
      </c>
      <c r="H808" s="100" t="e">
        <f t="shared" ref="H808" si="833">+H804/H807*30</f>
        <v>#DIV/0!</v>
      </c>
      <c r="I808" s="100" t="e">
        <f t="shared" ref="I808" si="834">+I804/I807*30</f>
        <v>#DIV/0!</v>
      </c>
      <c r="J808" s="100" t="e">
        <f t="shared" ref="J808" si="835">+J804/J807*30</f>
        <v>#DIV/0!</v>
      </c>
      <c r="K808" s="100" t="e">
        <f t="shared" ref="K808" si="836">+K804/K807*30</f>
        <v>#DIV/0!</v>
      </c>
      <c r="L808" s="100" t="e">
        <f t="shared" ref="L808" si="837">+L804/L807*30</f>
        <v>#DIV/0!</v>
      </c>
      <c r="M808" s="100" t="e">
        <f t="shared" ref="M808" si="838">+M804/M807*30</f>
        <v>#DIV/0!</v>
      </c>
      <c r="N808" s="100" t="e">
        <f t="shared" ref="N808" si="839">+N804/N807*30</f>
        <v>#DIV/0!</v>
      </c>
      <c r="O808" s="101" t="e">
        <f t="shared" ref="O808" si="840">+O804/O807*30</f>
        <v>#DIV/0!</v>
      </c>
      <c r="P808" s="101" t="e">
        <f t="shared" si="823"/>
        <v>#DIV/0!</v>
      </c>
    </row>
    <row r="809" spans="2:16" x14ac:dyDescent="0.25">
      <c r="B809" s="83"/>
      <c r="C809" s="77" t="s">
        <v>5</v>
      </c>
      <c r="D809" s="87" t="e">
        <f>+D805/D807*30</f>
        <v>#DIV/0!</v>
      </c>
      <c r="E809" s="87" t="e">
        <f t="shared" ref="E809:O809" si="841">+E805/E807*30</f>
        <v>#DIV/0!</v>
      </c>
      <c r="F809" s="87" t="e">
        <f t="shared" si="841"/>
        <v>#DIV/0!</v>
      </c>
      <c r="G809" s="87" t="e">
        <f t="shared" si="841"/>
        <v>#DIV/0!</v>
      </c>
      <c r="H809" s="87" t="e">
        <f t="shared" si="841"/>
        <v>#DIV/0!</v>
      </c>
      <c r="I809" s="87" t="e">
        <f t="shared" si="841"/>
        <v>#DIV/0!</v>
      </c>
      <c r="J809" s="87" t="e">
        <f t="shared" si="841"/>
        <v>#DIV/0!</v>
      </c>
      <c r="K809" s="87" t="e">
        <f t="shared" si="841"/>
        <v>#DIV/0!</v>
      </c>
      <c r="L809" s="87" t="e">
        <f t="shared" si="841"/>
        <v>#DIV/0!</v>
      </c>
      <c r="M809" s="87" t="e">
        <f t="shared" si="841"/>
        <v>#DIV/0!</v>
      </c>
      <c r="N809" s="87" t="e">
        <f t="shared" si="841"/>
        <v>#DIV/0!</v>
      </c>
      <c r="O809" s="88" t="e">
        <f t="shared" si="841"/>
        <v>#DIV/0!</v>
      </c>
      <c r="P809" s="88" t="e">
        <f t="shared" si="823"/>
        <v>#DIV/0!</v>
      </c>
    </row>
    <row r="810" spans="2:16" ht="15.75" thickBot="1" x14ac:dyDescent="0.3">
      <c r="B810" s="83"/>
      <c r="C810" s="96" t="s">
        <v>40</v>
      </c>
      <c r="D810" s="90" t="e">
        <f>+D806/D807*30</f>
        <v>#DIV/0!</v>
      </c>
      <c r="E810" s="90" t="e">
        <f t="shared" ref="E810:O810" si="842">+E806/E807*30</f>
        <v>#DIV/0!</v>
      </c>
      <c r="F810" s="90" t="e">
        <f t="shared" si="842"/>
        <v>#DIV/0!</v>
      </c>
      <c r="G810" s="90" t="e">
        <f t="shared" si="842"/>
        <v>#DIV/0!</v>
      </c>
      <c r="H810" s="90" t="e">
        <f t="shared" si="842"/>
        <v>#DIV/0!</v>
      </c>
      <c r="I810" s="90" t="e">
        <f t="shared" si="842"/>
        <v>#DIV/0!</v>
      </c>
      <c r="J810" s="90" t="e">
        <f t="shared" si="842"/>
        <v>#DIV/0!</v>
      </c>
      <c r="K810" s="90" t="e">
        <f t="shared" si="842"/>
        <v>#DIV/0!</v>
      </c>
      <c r="L810" s="90" t="e">
        <f t="shared" si="842"/>
        <v>#DIV/0!</v>
      </c>
      <c r="M810" s="90" t="e">
        <f t="shared" si="842"/>
        <v>#DIV/0!</v>
      </c>
      <c r="N810" s="90" t="e">
        <f t="shared" si="842"/>
        <v>#DIV/0!</v>
      </c>
      <c r="O810" s="91" t="e">
        <f t="shared" si="842"/>
        <v>#DIV/0!</v>
      </c>
      <c r="P810" s="91" t="e">
        <f t="shared" si="823"/>
        <v>#DIV/0!</v>
      </c>
    </row>
    <row r="811" spans="2:16" ht="15.75" thickBot="1" x14ac:dyDescent="0.3">
      <c r="B811" s="104"/>
      <c r="C811" s="105" t="s">
        <v>8</v>
      </c>
      <c r="D811" s="106">
        <f>+SUMIF(Conversion!$B$4:$B$28,'Measured TV'!D778,Conversion!C$4:C$28)</f>
        <v>0</v>
      </c>
      <c r="E811" s="106">
        <f>+SUMIF(Conversion!$B$4:$B$28,'Measured TV'!E778,Conversion!D$4:D$28)</f>
        <v>0</v>
      </c>
      <c r="F811" s="106">
        <f>+SUMIF(Conversion!$B$4:$B$28,'Measured TV'!F778,Conversion!E$4:E$28)</f>
        <v>0</v>
      </c>
      <c r="G811" s="106">
        <f>+SUMIF(Conversion!$B$4:$B$28,'Measured TV'!G778,Conversion!F$4:F$28)</f>
        <v>0</v>
      </c>
      <c r="H811" s="106">
        <f>+SUMIF(Conversion!$B$4:$B$28,'Measured TV'!H778,Conversion!G$4:G$28)</f>
        <v>0</v>
      </c>
      <c r="I811" s="106">
        <f>+SUMIF(Conversion!$B$4:$B$28,'Measured TV'!I778,Conversion!H$4:H$28)</f>
        <v>0</v>
      </c>
      <c r="J811" s="106">
        <f>+SUMIF(Conversion!$B$4:$B$28,'Measured TV'!J778,Conversion!I$4:I$28)</f>
        <v>0</v>
      </c>
      <c r="K811" s="106">
        <f>+SUMIF(Conversion!$B$4:$B$28,'Measured TV'!K778,Conversion!J$4:J$28)</f>
        <v>0</v>
      </c>
      <c r="L811" s="106">
        <f>+SUMIF(Conversion!$B$4:$B$28,'Measured TV'!L778,Conversion!K$4:K$28)</f>
        <v>0</v>
      </c>
      <c r="M811" s="106">
        <f>+SUMIF(Conversion!$B$4:$B$28,'Measured TV'!M778,Conversion!L$4:L$28)</f>
        <v>0</v>
      </c>
      <c r="N811" s="106">
        <f>+SUMIF(Conversion!$B$4:$B$28,'Measured TV'!N778,Conversion!M$4:M$28)</f>
        <v>0</v>
      </c>
      <c r="O811" s="107">
        <f>+SUMIF(Conversion!$B$4:$B$28,'Measured TV'!O778,Conversion!N$4:N$28)</f>
        <v>0</v>
      </c>
      <c r="P811" s="107"/>
    </row>
    <row r="812" spans="2:16" ht="15.75" thickBot="1" x14ac:dyDescent="0.3">
      <c r="C812" s="74">
        <v>0</v>
      </c>
      <c r="D812" s="39">
        <v>1</v>
      </c>
      <c r="E812" s="39">
        <v>2</v>
      </c>
      <c r="F812" s="39">
        <v>3</v>
      </c>
      <c r="G812" s="39">
        <v>4</v>
      </c>
      <c r="H812" s="39">
        <v>5</v>
      </c>
      <c r="I812" s="39">
        <v>6</v>
      </c>
      <c r="J812" s="39">
        <v>7</v>
      </c>
      <c r="K812" s="39">
        <v>8</v>
      </c>
      <c r="L812" s="39">
        <v>9</v>
      </c>
      <c r="M812" s="39">
        <v>10</v>
      </c>
      <c r="N812" s="39">
        <v>11</v>
      </c>
      <c r="O812" s="39">
        <v>12</v>
      </c>
    </row>
    <row r="813" spans="2:16" ht="15.75" thickBot="1" x14ac:dyDescent="0.3">
      <c r="B813" s="108" t="e">
        <f>+'Mecra Kırılımı'!#REF!</f>
        <v>#REF!</v>
      </c>
      <c r="C813" s="82" t="s">
        <v>33</v>
      </c>
      <c r="D813" s="69" t="s">
        <v>19</v>
      </c>
      <c r="E813" s="69" t="s">
        <v>19</v>
      </c>
      <c r="F813" s="69" t="s">
        <v>19</v>
      </c>
      <c r="G813" s="69" t="s">
        <v>19</v>
      </c>
      <c r="H813" s="69" t="s">
        <v>19</v>
      </c>
      <c r="I813" s="69" t="s">
        <v>19</v>
      </c>
      <c r="J813" s="69" t="s">
        <v>19</v>
      </c>
      <c r="K813" s="69" t="s">
        <v>19</v>
      </c>
      <c r="L813" s="69" t="s">
        <v>19</v>
      </c>
      <c r="M813" s="69" t="s">
        <v>19</v>
      </c>
      <c r="N813" s="69" t="s">
        <v>19</v>
      </c>
      <c r="O813" s="69" t="s">
        <v>19</v>
      </c>
    </row>
    <row r="814" spans="2:16" x14ac:dyDescent="0.25">
      <c r="B814" s="109"/>
      <c r="C814" s="189">
        <v>1</v>
      </c>
      <c r="D814" s="187"/>
      <c r="E814" s="187"/>
      <c r="F814" s="187"/>
      <c r="G814" s="187"/>
      <c r="H814" s="187"/>
      <c r="I814" s="187"/>
      <c r="J814" s="187"/>
      <c r="K814" s="187"/>
      <c r="L814" s="187"/>
      <c r="M814" s="187"/>
      <c r="N814" s="187"/>
      <c r="O814" s="187"/>
    </row>
    <row r="815" spans="2:16" x14ac:dyDescent="0.25">
      <c r="B815" s="109"/>
      <c r="C815" s="189">
        <v>2</v>
      </c>
      <c r="D815" s="187"/>
      <c r="E815" s="187"/>
      <c r="F815" s="187"/>
      <c r="G815" s="187"/>
      <c r="H815" s="187"/>
      <c r="I815" s="187"/>
      <c r="J815" s="187"/>
      <c r="K815" s="187"/>
      <c r="L815" s="187"/>
      <c r="M815" s="187"/>
      <c r="N815" s="187"/>
      <c r="O815" s="187"/>
    </row>
    <row r="816" spans="2:16" x14ac:dyDescent="0.25">
      <c r="B816" s="109"/>
      <c r="C816" s="189">
        <v>3</v>
      </c>
      <c r="D816" s="187"/>
      <c r="E816" s="187"/>
      <c r="F816" s="187"/>
      <c r="G816" s="187"/>
      <c r="H816" s="187"/>
      <c r="I816" s="187"/>
      <c r="J816" s="187"/>
      <c r="K816" s="187"/>
      <c r="L816" s="187"/>
      <c r="M816" s="187"/>
      <c r="N816" s="187"/>
      <c r="O816" s="187"/>
    </row>
    <row r="817" spans="2:16" x14ac:dyDescent="0.25">
      <c r="B817" s="109"/>
      <c r="C817" s="189">
        <v>4</v>
      </c>
      <c r="D817" s="187"/>
      <c r="E817" s="187"/>
      <c r="F817" s="187"/>
      <c r="G817" s="187"/>
      <c r="H817" s="187"/>
      <c r="I817" s="187"/>
      <c r="J817" s="187"/>
      <c r="K817" s="187"/>
      <c r="L817" s="187"/>
      <c r="M817" s="187"/>
      <c r="N817" s="187"/>
      <c r="O817" s="187"/>
    </row>
    <row r="818" spans="2:16" x14ac:dyDescent="0.25">
      <c r="B818" s="109"/>
      <c r="C818" s="189">
        <v>5</v>
      </c>
      <c r="D818" s="187"/>
      <c r="E818" s="187"/>
      <c r="F818" s="187"/>
      <c r="G818" s="187"/>
      <c r="H818" s="187"/>
      <c r="I818" s="187"/>
      <c r="J818" s="187"/>
      <c r="K818" s="187"/>
      <c r="L818" s="187"/>
      <c r="M818" s="187"/>
      <c r="N818" s="187"/>
      <c r="O818" s="187"/>
    </row>
    <row r="819" spans="2:16" x14ac:dyDescent="0.25">
      <c r="B819" s="109"/>
      <c r="C819" s="189">
        <v>6</v>
      </c>
      <c r="D819" s="187"/>
      <c r="E819" s="187"/>
      <c r="F819" s="187"/>
      <c r="G819" s="187"/>
      <c r="H819" s="187"/>
      <c r="I819" s="187"/>
      <c r="J819" s="187"/>
      <c r="K819" s="187"/>
      <c r="L819" s="187"/>
      <c r="M819" s="187"/>
      <c r="N819" s="187"/>
      <c r="O819" s="187"/>
    </row>
    <row r="820" spans="2:16" x14ac:dyDescent="0.25">
      <c r="B820" s="109"/>
      <c r="C820" s="189">
        <v>7</v>
      </c>
      <c r="D820" s="187"/>
      <c r="E820" s="187"/>
      <c r="F820" s="187"/>
      <c r="G820" s="187"/>
      <c r="H820" s="187"/>
      <c r="I820" s="187"/>
      <c r="J820" s="187"/>
      <c r="K820" s="187"/>
      <c r="L820" s="187"/>
      <c r="M820" s="187"/>
      <c r="N820" s="187"/>
      <c r="O820" s="187"/>
    </row>
    <row r="821" spans="2:16" x14ac:dyDescent="0.25">
      <c r="B821" s="109"/>
      <c r="C821" s="189">
        <v>8</v>
      </c>
      <c r="D821" s="187"/>
      <c r="E821" s="187"/>
      <c r="F821" s="187"/>
      <c r="G821" s="187"/>
      <c r="H821" s="187"/>
      <c r="I821" s="187"/>
      <c r="J821" s="187"/>
      <c r="K821" s="187"/>
      <c r="L821" s="187"/>
      <c r="M821" s="187"/>
      <c r="N821" s="187"/>
      <c r="O821" s="187"/>
    </row>
    <row r="822" spans="2:16" x14ac:dyDescent="0.25">
      <c r="B822" s="109"/>
      <c r="C822" s="189">
        <v>9</v>
      </c>
      <c r="D822" s="187"/>
      <c r="E822" s="187"/>
      <c r="F822" s="187"/>
      <c r="G822" s="187"/>
      <c r="H822" s="187"/>
      <c r="I822" s="187"/>
      <c r="J822" s="187"/>
      <c r="K822" s="187"/>
      <c r="L822" s="187"/>
      <c r="M822" s="187"/>
      <c r="N822" s="187"/>
      <c r="O822" s="187"/>
    </row>
    <row r="823" spans="2:16" x14ac:dyDescent="0.25">
      <c r="B823" s="109"/>
      <c r="C823" s="189">
        <v>10</v>
      </c>
      <c r="D823" s="187"/>
      <c r="E823" s="187"/>
      <c r="F823" s="187"/>
      <c r="G823" s="187"/>
      <c r="H823" s="187"/>
      <c r="I823" s="187"/>
      <c r="J823" s="187"/>
      <c r="K823" s="187"/>
      <c r="L823" s="187"/>
      <c r="M823" s="187"/>
      <c r="N823" s="187"/>
      <c r="O823" s="187"/>
    </row>
    <row r="824" spans="2:16" x14ac:dyDescent="0.25">
      <c r="B824" s="109"/>
      <c r="C824" s="189">
        <v>11</v>
      </c>
      <c r="D824" s="187"/>
      <c r="E824" s="187"/>
      <c r="F824" s="187"/>
      <c r="G824" s="187"/>
      <c r="H824" s="187"/>
      <c r="I824" s="187"/>
      <c r="J824" s="187"/>
      <c r="K824" s="187"/>
      <c r="L824" s="187"/>
      <c r="M824" s="187"/>
      <c r="N824" s="187"/>
      <c r="O824" s="187"/>
    </row>
    <row r="825" spans="2:16" x14ac:dyDescent="0.25">
      <c r="B825" s="109"/>
      <c r="C825" s="189">
        <v>12</v>
      </c>
      <c r="D825" s="187"/>
      <c r="E825" s="187"/>
      <c r="F825" s="187"/>
      <c r="G825" s="187"/>
      <c r="H825" s="187"/>
      <c r="I825" s="187"/>
      <c r="J825" s="187"/>
      <c r="K825" s="187"/>
      <c r="L825" s="187"/>
      <c r="M825" s="187"/>
      <c r="N825" s="187"/>
      <c r="O825" s="187"/>
    </row>
    <row r="826" spans="2:16" x14ac:dyDescent="0.25">
      <c r="B826" s="109"/>
      <c r="C826" s="189">
        <v>13</v>
      </c>
      <c r="D826" s="187"/>
      <c r="E826" s="187"/>
      <c r="F826" s="187"/>
      <c r="G826" s="187"/>
      <c r="H826" s="187"/>
      <c r="I826" s="187"/>
      <c r="J826" s="187"/>
      <c r="K826" s="187"/>
      <c r="L826" s="187"/>
      <c r="M826" s="187"/>
      <c r="N826" s="187"/>
      <c r="O826" s="187"/>
    </row>
    <row r="827" spans="2:16" ht="15.75" thickBot="1" x14ac:dyDescent="0.3">
      <c r="B827" s="109"/>
      <c r="C827" s="189">
        <v>14</v>
      </c>
      <c r="D827" s="187"/>
      <c r="E827" s="187"/>
      <c r="F827" s="187"/>
      <c r="G827" s="187"/>
      <c r="H827" s="187"/>
      <c r="I827" s="187"/>
      <c r="J827" s="187"/>
      <c r="K827" s="187"/>
      <c r="L827" s="187"/>
      <c r="M827" s="187"/>
      <c r="N827" s="187"/>
      <c r="O827" s="187"/>
    </row>
    <row r="828" spans="2:16" x14ac:dyDescent="0.25">
      <c r="B828" s="109"/>
      <c r="C828" s="84" t="s">
        <v>0</v>
      </c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1"/>
      <c r="P828" s="85">
        <f>SUM(D828:O828)</f>
        <v>0</v>
      </c>
    </row>
    <row r="829" spans="2:16" x14ac:dyDescent="0.25">
      <c r="B829" s="109"/>
      <c r="C829" s="86" t="s">
        <v>1</v>
      </c>
      <c r="D829" s="87">
        <f>+D837*D$3*30</f>
        <v>0</v>
      </c>
      <c r="E829" s="87">
        <f t="shared" ref="E829:O829" si="843">+E837*E$3*30</f>
        <v>0</v>
      </c>
      <c r="F829" s="87">
        <f t="shared" si="843"/>
        <v>0</v>
      </c>
      <c r="G829" s="87">
        <f t="shared" si="843"/>
        <v>0</v>
      </c>
      <c r="H829" s="87">
        <f t="shared" si="843"/>
        <v>0</v>
      </c>
      <c r="I829" s="87">
        <f t="shared" si="843"/>
        <v>0</v>
      </c>
      <c r="J829" s="87">
        <f t="shared" si="843"/>
        <v>0</v>
      </c>
      <c r="K829" s="87">
        <f t="shared" si="843"/>
        <v>0</v>
      </c>
      <c r="L829" s="87">
        <f t="shared" si="843"/>
        <v>0</v>
      </c>
      <c r="M829" s="87">
        <f t="shared" si="843"/>
        <v>0</v>
      </c>
      <c r="N829" s="87">
        <f t="shared" si="843"/>
        <v>0</v>
      </c>
      <c r="O829" s="88">
        <f t="shared" si="843"/>
        <v>0</v>
      </c>
      <c r="P829" s="88">
        <f>SUM(D829:O829)</f>
        <v>0</v>
      </c>
    </row>
    <row r="830" spans="2:16" ht="15.75" thickBot="1" x14ac:dyDescent="0.3">
      <c r="B830" s="109"/>
      <c r="C830" s="89" t="s">
        <v>35</v>
      </c>
      <c r="D830" s="90">
        <f>+D838*D$4*30</f>
        <v>0</v>
      </c>
      <c r="E830" s="90">
        <f t="shared" ref="E830:O830" si="844">+E838*E$4*30</f>
        <v>0</v>
      </c>
      <c r="F830" s="90">
        <f t="shared" si="844"/>
        <v>0</v>
      </c>
      <c r="G830" s="90">
        <f t="shared" si="844"/>
        <v>0</v>
      </c>
      <c r="H830" s="90">
        <f t="shared" si="844"/>
        <v>0</v>
      </c>
      <c r="I830" s="90">
        <f t="shared" si="844"/>
        <v>0</v>
      </c>
      <c r="J830" s="90">
        <f t="shared" si="844"/>
        <v>0</v>
      </c>
      <c r="K830" s="90">
        <f t="shared" si="844"/>
        <v>0</v>
      </c>
      <c r="L830" s="90">
        <f t="shared" si="844"/>
        <v>0</v>
      </c>
      <c r="M830" s="90">
        <f t="shared" si="844"/>
        <v>0</v>
      </c>
      <c r="N830" s="90">
        <f t="shared" si="844"/>
        <v>0</v>
      </c>
      <c r="O830" s="91">
        <f t="shared" si="844"/>
        <v>0</v>
      </c>
      <c r="P830" s="91">
        <f>SUM(D830:O830)</f>
        <v>0</v>
      </c>
    </row>
    <row r="831" spans="2:16" ht="15.75" thickBot="1" x14ac:dyDescent="0.3">
      <c r="B831" s="109"/>
      <c r="C831" s="78" t="s">
        <v>36</v>
      </c>
      <c r="D831" s="79">
        <f t="shared" ref="D831:O831" si="845">+D$5</f>
        <v>0.25</v>
      </c>
      <c r="E831" s="79">
        <f t="shared" si="845"/>
        <v>0.25</v>
      </c>
      <c r="F831" s="79">
        <f t="shared" si="845"/>
        <v>0.25</v>
      </c>
      <c r="G831" s="79">
        <f t="shared" si="845"/>
        <v>0.25</v>
      </c>
      <c r="H831" s="79">
        <f t="shared" si="845"/>
        <v>0.25</v>
      </c>
      <c r="I831" s="79">
        <f t="shared" si="845"/>
        <v>0.25</v>
      </c>
      <c r="J831" s="79">
        <f t="shared" si="845"/>
        <v>0.25</v>
      </c>
      <c r="K831" s="79">
        <f t="shared" si="845"/>
        <v>0.25</v>
      </c>
      <c r="L831" s="79">
        <f t="shared" si="845"/>
        <v>0.25</v>
      </c>
      <c r="M831" s="79">
        <f t="shared" si="845"/>
        <v>0.25</v>
      </c>
      <c r="N831" s="79">
        <f t="shared" si="845"/>
        <v>0.25</v>
      </c>
      <c r="O831" s="80">
        <f t="shared" si="845"/>
        <v>0.25</v>
      </c>
      <c r="P831" s="80"/>
    </row>
    <row r="832" spans="2:16" ht="15.75" thickBot="1" x14ac:dyDescent="0.3">
      <c r="B832" s="109"/>
      <c r="C832" s="76" t="s">
        <v>14</v>
      </c>
      <c r="D832" s="92">
        <f>+D$3*(1-D831)+D$4*D831</f>
        <v>18.697752065418879</v>
      </c>
      <c r="E832" s="92">
        <f t="shared" ref="E832" si="846">+E$3*(1-E831)+E$4*E831</f>
        <v>19.632639668689826</v>
      </c>
      <c r="F832" s="92">
        <f t="shared" ref="F832" si="847">+F$3*(1-F831)+F$4*F831</f>
        <v>20.614271652124316</v>
      </c>
      <c r="G832" s="92">
        <f t="shared" ref="G832" si="848">+G$3*(1-G831)+G$4*G831</f>
        <v>24.717944963434228</v>
      </c>
      <c r="H832" s="92">
        <f t="shared" ref="H832" si="849">+H$3*(1-H831)+H$4*H831</f>
        <v>26.05691364631199</v>
      </c>
      <c r="I832" s="92">
        <f t="shared" ref="I832" si="850">+I$3*(1-I831)+I$4*I831</f>
        <v>25.606843768296592</v>
      </c>
      <c r="J832" s="92">
        <f t="shared" ref="J832" si="851">+J$3*(1-J831)+J$4*J831</f>
        <v>18.232856760391158</v>
      </c>
      <c r="K832" s="92">
        <f t="shared" ref="K832" si="852">+K$3*(1-K831)+K$4*K831</f>
        <v>23.963884263425388</v>
      </c>
      <c r="L832" s="92">
        <f t="shared" ref="L832" si="853">+L$3*(1-L831)+L$4*L831</f>
        <v>26.305348227975429</v>
      </c>
      <c r="M832" s="92">
        <f t="shared" ref="M832" si="854">+M$3*(1-M831)+M$4*M831</f>
        <v>24.57657900542252</v>
      </c>
      <c r="N832" s="92">
        <f t="shared" ref="N832" si="855">+N$3*(1-N831)+N$4*N831</f>
        <v>22.737299112616817</v>
      </c>
      <c r="O832" s="92">
        <f t="shared" ref="O832" si="856">+O$3*(1-O831)+O$4*O831</f>
        <v>20.719497469529724</v>
      </c>
      <c r="P832" s="93"/>
    </row>
    <row r="833" spans="2:16" x14ac:dyDescent="0.25">
      <c r="B833" s="109"/>
      <c r="C833" s="76" t="s">
        <v>16</v>
      </c>
      <c r="D833" s="92">
        <f t="shared" ref="D833:O833" si="857">+D831*D835+(1-D831)*D834</f>
        <v>25.281378332409233</v>
      </c>
      <c r="E833" s="92">
        <f t="shared" si="857"/>
        <v>25.959314187963194</v>
      </c>
      <c r="F833" s="92">
        <f t="shared" si="857"/>
        <v>27.25727989736135</v>
      </c>
      <c r="G833" s="92">
        <f t="shared" si="857"/>
        <v>33.628547584409681</v>
      </c>
      <c r="H833" s="92">
        <f t="shared" si="857"/>
        <v>35.450202747603846</v>
      </c>
      <c r="I833" s="92">
        <f t="shared" si="857"/>
        <v>34.837886621342534</v>
      </c>
      <c r="J833" s="92">
        <f t="shared" si="857"/>
        <v>24.20197127478211</v>
      </c>
      <c r="K833" s="92">
        <f t="shared" si="857"/>
        <v>31.809235721938606</v>
      </c>
      <c r="L833" s="92">
        <f t="shared" si="857"/>
        <v>36.448522866054049</v>
      </c>
      <c r="M833" s="92">
        <f t="shared" si="857"/>
        <v>33.230186697232419</v>
      </c>
      <c r="N833" s="92">
        <f t="shared" si="857"/>
        <v>30.743281818692822</v>
      </c>
      <c r="O833" s="93">
        <f t="shared" si="857"/>
        <v>28.014996270774525</v>
      </c>
      <c r="P833" s="93"/>
    </row>
    <row r="834" spans="2:16" x14ac:dyDescent="0.25">
      <c r="B834" s="109"/>
      <c r="C834" s="77" t="s">
        <v>15</v>
      </c>
      <c r="D834" s="94">
        <f>+D$3*D846</f>
        <v>23.116927122633804</v>
      </c>
      <c r="E834" s="94">
        <f t="shared" ref="E834:O834" si="858">+E$3*E846</f>
        <v>23.736821875230067</v>
      </c>
      <c r="F834" s="94">
        <f t="shared" si="858"/>
        <v>24.923662968991572</v>
      </c>
      <c r="G834" s="94">
        <f t="shared" si="858"/>
        <v>29.513042951634223</v>
      </c>
      <c r="H834" s="94">
        <f t="shared" si="858"/>
        <v>31.683060384280733</v>
      </c>
      <c r="I834" s="94">
        <f t="shared" si="858"/>
        <v>31.186911108583068</v>
      </c>
      <c r="J834" s="94">
        <f t="shared" si="858"/>
        <v>21.570763027588079</v>
      </c>
      <c r="K834" s="94">
        <f t="shared" si="858"/>
        <v>28.321836852208609</v>
      </c>
      <c r="L834" s="94">
        <f t="shared" si="858"/>
        <v>32.409576987143112</v>
      </c>
      <c r="M834" s="94">
        <f t="shared" si="858"/>
        <v>28.923679175604047</v>
      </c>
      <c r="N834" s="94">
        <f t="shared" si="858"/>
        <v>26.855526934146866</v>
      </c>
      <c r="O834" s="95">
        <f t="shared" si="858"/>
        <v>23.915629320286278</v>
      </c>
      <c r="P834" s="95"/>
    </row>
    <row r="835" spans="2:16" ht="15.75" thickBot="1" x14ac:dyDescent="0.3">
      <c r="B835" s="109"/>
      <c r="C835" s="96" t="s">
        <v>37</v>
      </c>
      <c r="D835" s="97">
        <f>+D$4*D846</f>
        <v>31.774731961735512</v>
      </c>
      <c r="E835" s="97">
        <f t="shared" ref="E835:O835" si="859">+E$4*E846</f>
        <v>32.626791126162573</v>
      </c>
      <c r="F835" s="97">
        <f t="shared" si="859"/>
        <v>34.2581306824707</v>
      </c>
      <c r="G835" s="97">
        <f t="shared" si="859"/>
        <v>45.975061482736059</v>
      </c>
      <c r="H835" s="97">
        <f t="shared" si="859"/>
        <v>46.751629837573184</v>
      </c>
      <c r="I835" s="97">
        <f t="shared" si="859"/>
        <v>45.790813159620939</v>
      </c>
      <c r="J835" s="97">
        <f t="shared" si="859"/>
        <v>32.095596016364198</v>
      </c>
      <c r="K835" s="97">
        <f t="shared" si="859"/>
        <v>42.271432331128594</v>
      </c>
      <c r="L835" s="97">
        <f t="shared" si="859"/>
        <v>48.565360502786866</v>
      </c>
      <c r="M835" s="97">
        <f t="shared" si="859"/>
        <v>46.149709262117547</v>
      </c>
      <c r="N835" s="97">
        <f t="shared" si="859"/>
        <v>42.406546472330689</v>
      </c>
      <c r="O835" s="98">
        <f t="shared" si="859"/>
        <v>40.31309712223927</v>
      </c>
      <c r="P835" s="98"/>
    </row>
    <row r="836" spans="2:16" x14ac:dyDescent="0.25">
      <c r="B836" s="109"/>
      <c r="C836" s="99" t="s">
        <v>9</v>
      </c>
      <c r="D836" s="100">
        <f t="shared" ref="D836:O836" si="860">+D828/D832/30</f>
        <v>0</v>
      </c>
      <c r="E836" s="100">
        <f t="shared" si="860"/>
        <v>0</v>
      </c>
      <c r="F836" s="100">
        <f t="shared" si="860"/>
        <v>0</v>
      </c>
      <c r="G836" s="100">
        <f t="shared" si="860"/>
        <v>0</v>
      </c>
      <c r="H836" s="100">
        <f t="shared" si="860"/>
        <v>0</v>
      </c>
      <c r="I836" s="100">
        <f t="shared" si="860"/>
        <v>0</v>
      </c>
      <c r="J836" s="100">
        <f t="shared" si="860"/>
        <v>0</v>
      </c>
      <c r="K836" s="100">
        <f t="shared" si="860"/>
        <v>0</v>
      </c>
      <c r="L836" s="100">
        <f t="shared" si="860"/>
        <v>0</v>
      </c>
      <c r="M836" s="100">
        <f t="shared" si="860"/>
        <v>0</v>
      </c>
      <c r="N836" s="100">
        <f t="shared" si="860"/>
        <v>0</v>
      </c>
      <c r="O836" s="101">
        <f t="shared" si="860"/>
        <v>0</v>
      </c>
      <c r="P836" s="101">
        <f t="shared" ref="P836:P845" si="861">SUM(D836:O836)</f>
        <v>0</v>
      </c>
    </row>
    <row r="837" spans="2:16" x14ac:dyDescent="0.25">
      <c r="B837" s="109"/>
      <c r="C837" s="77" t="s">
        <v>10</v>
      </c>
      <c r="D837" s="87">
        <f t="shared" ref="D837:O837" si="862">+D836*(1-D831)</f>
        <v>0</v>
      </c>
      <c r="E837" s="87">
        <f t="shared" si="862"/>
        <v>0</v>
      </c>
      <c r="F837" s="87">
        <f t="shared" si="862"/>
        <v>0</v>
      </c>
      <c r="G837" s="87">
        <f t="shared" si="862"/>
        <v>0</v>
      </c>
      <c r="H837" s="87">
        <f t="shared" si="862"/>
        <v>0</v>
      </c>
      <c r="I837" s="87">
        <f t="shared" si="862"/>
        <v>0</v>
      </c>
      <c r="J837" s="87">
        <f t="shared" si="862"/>
        <v>0</v>
      </c>
      <c r="K837" s="87">
        <f t="shared" si="862"/>
        <v>0</v>
      </c>
      <c r="L837" s="87">
        <f t="shared" si="862"/>
        <v>0</v>
      </c>
      <c r="M837" s="87">
        <f t="shared" si="862"/>
        <v>0</v>
      </c>
      <c r="N837" s="87">
        <f t="shared" si="862"/>
        <v>0</v>
      </c>
      <c r="O837" s="88">
        <f t="shared" si="862"/>
        <v>0</v>
      </c>
      <c r="P837" s="88">
        <f t="shared" si="861"/>
        <v>0</v>
      </c>
    </row>
    <row r="838" spans="2:16" ht="15.75" thickBot="1" x14ac:dyDescent="0.3">
      <c r="B838" s="109"/>
      <c r="C838" s="96" t="s">
        <v>38</v>
      </c>
      <c r="D838" s="90">
        <f>+D836-D837</f>
        <v>0</v>
      </c>
      <c r="E838" s="90">
        <f t="shared" ref="E838:G838" si="863">+E836-E837</f>
        <v>0</v>
      </c>
      <c r="F838" s="90">
        <f t="shared" si="863"/>
        <v>0</v>
      </c>
      <c r="G838" s="90">
        <f t="shared" si="863"/>
        <v>0</v>
      </c>
      <c r="H838" s="90">
        <f>+H836-H837</f>
        <v>0</v>
      </c>
      <c r="I838" s="90">
        <f t="shared" ref="I838:O838" si="864">+I836-I837</f>
        <v>0</v>
      </c>
      <c r="J838" s="90">
        <f t="shared" si="864"/>
        <v>0</v>
      </c>
      <c r="K838" s="90">
        <f t="shared" si="864"/>
        <v>0</v>
      </c>
      <c r="L838" s="90">
        <f t="shared" si="864"/>
        <v>0</v>
      </c>
      <c r="M838" s="90">
        <f t="shared" si="864"/>
        <v>0</v>
      </c>
      <c r="N838" s="90">
        <f t="shared" si="864"/>
        <v>0</v>
      </c>
      <c r="O838" s="91">
        <f t="shared" si="864"/>
        <v>0</v>
      </c>
      <c r="P838" s="91">
        <f t="shared" si="861"/>
        <v>0</v>
      </c>
    </row>
    <row r="839" spans="2:16" x14ac:dyDescent="0.25">
      <c r="B839" s="109"/>
      <c r="C839" s="99" t="s">
        <v>11</v>
      </c>
      <c r="D839" s="100">
        <f t="shared" ref="D839:O839" si="865">+D828/D833/30</f>
        <v>0</v>
      </c>
      <c r="E839" s="100">
        <f t="shared" si="865"/>
        <v>0</v>
      </c>
      <c r="F839" s="100">
        <f t="shared" si="865"/>
        <v>0</v>
      </c>
      <c r="G839" s="100">
        <f t="shared" si="865"/>
        <v>0</v>
      </c>
      <c r="H839" s="100">
        <f t="shared" si="865"/>
        <v>0</v>
      </c>
      <c r="I839" s="100">
        <f t="shared" si="865"/>
        <v>0</v>
      </c>
      <c r="J839" s="100">
        <f t="shared" si="865"/>
        <v>0</v>
      </c>
      <c r="K839" s="100">
        <f t="shared" si="865"/>
        <v>0</v>
      </c>
      <c r="L839" s="100">
        <f t="shared" si="865"/>
        <v>0</v>
      </c>
      <c r="M839" s="100">
        <f t="shared" si="865"/>
        <v>0</v>
      </c>
      <c r="N839" s="100">
        <f t="shared" si="865"/>
        <v>0</v>
      </c>
      <c r="O839" s="101">
        <f t="shared" si="865"/>
        <v>0</v>
      </c>
      <c r="P839" s="101">
        <f t="shared" si="861"/>
        <v>0</v>
      </c>
    </row>
    <row r="840" spans="2:16" x14ac:dyDescent="0.25">
      <c r="B840" s="109"/>
      <c r="C840" s="77" t="s">
        <v>12</v>
      </c>
      <c r="D840" s="87">
        <f t="shared" ref="D840:O840" si="866">+D829/D834/30</f>
        <v>0</v>
      </c>
      <c r="E840" s="87">
        <f t="shared" si="866"/>
        <v>0</v>
      </c>
      <c r="F840" s="87">
        <f t="shared" si="866"/>
        <v>0</v>
      </c>
      <c r="G840" s="87">
        <f t="shared" si="866"/>
        <v>0</v>
      </c>
      <c r="H840" s="87">
        <f t="shared" si="866"/>
        <v>0</v>
      </c>
      <c r="I840" s="87">
        <f t="shared" si="866"/>
        <v>0</v>
      </c>
      <c r="J840" s="87">
        <f t="shared" si="866"/>
        <v>0</v>
      </c>
      <c r="K840" s="87">
        <f t="shared" si="866"/>
        <v>0</v>
      </c>
      <c r="L840" s="87">
        <f t="shared" si="866"/>
        <v>0</v>
      </c>
      <c r="M840" s="87">
        <f t="shared" si="866"/>
        <v>0</v>
      </c>
      <c r="N840" s="87">
        <f t="shared" si="866"/>
        <v>0</v>
      </c>
      <c r="O840" s="88">
        <f t="shared" si="866"/>
        <v>0</v>
      </c>
      <c r="P840" s="88">
        <f t="shared" si="861"/>
        <v>0</v>
      </c>
    </row>
    <row r="841" spans="2:16" ht="15.75" thickBot="1" x14ac:dyDescent="0.3">
      <c r="B841" s="109"/>
      <c r="C841" s="96" t="s">
        <v>39</v>
      </c>
      <c r="D841" s="90">
        <f t="shared" ref="D841:O841" si="867">+D830/D835/30</f>
        <v>0</v>
      </c>
      <c r="E841" s="90">
        <f t="shared" si="867"/>
        <v>0</v>
      </c>
      <c r="F841" s="90">
        <f t="shared" si="867"/>
        <v>0</v>
      </c>
      <c r="G841" s="90">
        <f t="shared" si="867"/>
        <v>0</v>
      </c>
      <c r="H841" s="90">
        <f t="shared" si="867"/>
        <v>0</v>
      </c>
      <c r="I841" s="90">
        <f t="shared" si="867"/>
        <v>0</v>
      </c>
      <c r="J841" s="90">
        <f t="shared" si="867"/>
        <v>0</v>
      </c>
      <c r="K841" s="90">
        <f t="shared" si="867"/>
        <v>0</v>
      </c>
      <c r="L841" s="90">
        <f t="shared" si="867"/>
        <v>0</v>
      </c>
      <c r="M841" s="90">
        <f t="shared" si="867"/>
        <v>0</v>
      </c>
      <c r="N841" s="90">
        <f t="shared" si="867"/>
        <v>0</v>
      </c>
      <c r="O841" s="91">
        <f t="shared" si="867"/>
        <v>0</v>
      </c>
      <c r="P841" s="91">
        <f t="shared" si="861"/>
        <v>0</v>
      </c>
    </row>
    <row r="842" spans="2:16" ht="15.75" thickBot="1" x14ac:dyDescent="0.3">
      <c r="B842" s="109"/>
      <c r="C842" s="102" t="s">
        <v>13</v>
      </c>
      <c r="D842" s="72">
        <v>25</v>
      </c>
      <c r="E842" s="72">
        <v>25</v>
      </c>
      <c r="F842" s="72">
        <v>25</v>
      </c>
      <c r="G842" s="72">
        <v>25</v>
      </c>
      <c r="H842" s="72">
        <v>25</v>
      </c>
      <c r="I842" s="72">
        <v>25</v>
      </c>
      <c r="J842" s="72">
        <v>25</v>
      </c>
      <c r="K842" s="72">
        <v>25</v>
      </c>
      <c r="L842" s="72">
        <v>25</v>
      </c>
      <c r="M842" s="72">
        <v>25</v>
      </c>
      <c r="N842" s="72">
        <v>25</v>
      </c>
      <c r="O842" s="73">
        <v>25</v>
      </c>
      <c r="P842" s="103"/>
    </row>
    <row r="843" spans="2:16" x14ac:dyDescent="0.25">
      <c r="B843" s="109"/>
      <c r="C843" s="99" t="s">
        <v>4</v>
      </c>
      <c r="D843" s="100">
        <f>+D839/D842*30</f>
        <v>0</v>
      </c>
      <c r="E843" s="100">
        <f t="shared" ref="E843" si="868">+E839/E842*30</f>
        <v>0</v>
      </c>
      <c r="F843" s="100">
        <f t="shared" ref="F843" si="869">+F839/F842*30</f>
        <v>0</v>
      </c>
      <c r="G843" s="100">
        <f t="shared" ref="G843" si="870">+G839/G842*30</f>
        <v>0</v>
      </c>
      <c r="H843" s="100">
        <f t="shared" ref="H843" si="871">+H839/H842*30</f>
        <v>0</v>
      </c>
      <c r="I843" s="100">
        <f t="shared" ref="I843" si="872">+I839/I842*30</f>
        <v>0</v>
      </c>
      <c r="J843" s="100">
        <f t="shared" ref="J843" si="873">+J839/J842*30</f>
        <v>0</v>
      </c>
      <c r="K843" s="100">
        <f t="shared" ref="K843" si="874">+K839/K842*30</f>
        <v>0</v>
      </c>
      <c r="L843" s="100">
        <f t="shared" ref="L843" si="875">+L839/L842*30</f>
        <v>0</v>
      </c>
      <c r="M843" s="100">
        <f t="shared" ref="M843" si="876">+M839/M842*30</f>
        <v>0</v>
      </c>
      <c r="N843" s="100">
        <f t="shared" ref="N843" si="877">+N839/N842*30</f>
        <v>0</v>
      </c>
      <c r="O843" s="101">
        <f t="shared" ref="O843" si="878">+O839/O842*30</f>
        <v>0</v>
      </c>
      <c r="P843" s="101">
        <f t="shared" si="861"/>
        <v>0</v>
      </c>
    </row>
    <row r="844" spans="2:16" x14ac:dyDescent="0.25">
      <c r="B844" s="109"/>
      <c r="C844" s="77" t="s">
        <v>5</v>
      </c>
      <c r="D844" s="87">
        <f>+D840/D842*30</f>
        <v>0</v>
      </c>
      <c r="E844" s="87">
        <f t="shared" ref="E844:O844" si="879">+E840/E842*30</f>
        <v>0</v>
      </c>
      <c r="F844" s="87">
        <f t="shared" si="879"/>
        <v>0</v>
      </c>
      <c r="G844" s="87">
        <f t="shared" si="879"/>
        <v>0</v>
      </c>
      <c r="H844" s="87">
        <f t="shared" si="879"/>
        <v>0</v>
      </c>
      <c r="I844" s="87">
        <f t="shared" si="879"/>
        <v>0</v>
      </c>
      <c r="J844" s="87">
        <f t="shared" si="879"/>
        <v>0</v>
      </c>
      <c r="K844" s="87">
        <f t="shared" si="879"/>
        <v>0</v>
      </c>
      <c r="L844" s="87">
        <f t="shared" si="879"/>
        <v>0</v>
      </c>
      <c r="M844" s="87">
        <f t="shared" si="879"/>
        <v>0</v>
      </c>
      <c r="N844" s="87">
        <f t="shared" si="879"/>
        <v>0</v>
      </c>
      <c r="O844" s="88">
        <f t="shared" si="879"/>
        <v>0</v>
      </c>
      <c r="P844" s="88">
        <f t="shared" si="861"/>
        <v>0</v>
      </c>
    </row>
    <row r="845" spans="2:16" ht="15.75" thickBot="1" x14ac:dyDescent="0.3">
      <c r="B845" s="109"/>
      <c r="C845" s="96" t="s">
        <v>40</v>
      </c>
      <c r="D845" s="90">
        <f>+D841/D842*30</f>
        <v>0</v>
      </c>
      <c r="E845" s="90">
        <f t="shared" ref="E845:O845" si="880">+E841/E842*30</f>
        <v>0</v>
      </c>
      <c r="F845" s="90">
        <f t="shared" si="880"/>
        <v>0</v>
      </c>
      <c r="G845" s="90">
        <f t="shared" si="880"/>
        <v>0</v>
      </c>
      <c r="H845" s="90">
        <f t="shared" si="880"/>
        <v>0</v>
      </c>
      <c r="I845" s="90">
        <f t="shared" si="880"/>
        <v>0</v>
      </c>
      <c r="J845" s="90">
        <f t="shared" si="880"/>
        <v>0</v>
      </c>
      <c r="K845" s="90">
        <f t="shared" si="880"/>
        <v>0</v>
      </c>
      <c r="L845" s="90">
        <f t="shared" si="880"/>
        <v>0</v>
      </c>
      <c r="M845" s="90">
        <f t="shared" si="880"/>
        <v>0</v>
      </c>
      <c r="N845" s="90">
        <f t="shared" si="880"/>
        <v>0</v>
      </c>
      <c r="O845" s="91">
        <f t="shared" si="880"/>
        <v>0</v>
      </c>
      <c r="P845" s="91">
        <f t="shared" si="861"/>
        <v>0</v>
      </c>
    </row>
    <row r="846" spans="2:16" ht="15.75" thickBot="1" x14ac:dyDescent="0.3">
      <c r="B846" s="110"/>
      <c r="C846" s="105" t="s">
        <v>8</v>
      </c>
      <c r="D846" s="106">
        <f>+SUMIF(Conversion!$B$4:$B$28,'Measured TV'!D813,Conversion!C$4:C$28)</f>
        <v>1.3521079028086289</v>
      </c>
      <c r="E846" s="106">
        <f>+SUMIF(Conversion!$B$4:$B$28,'Measured TV'!E813,Conversion!D$4:D$28)</f>
        <v>1.3222528720558735</v>
      </c>
      <c r="F846" s="106">
        <f>+SUMIF(Conversion!$B$4:$B$28,'Measured TV'!F813,Conversion!E$4:E$28)</f>
        <v>1.3222528720558735</v>
      </c>
      <c r="G846" s="106">
        <f>+SUMIF(Conversion!$B$4:$B$28,'Measured TV'!G813,Conversion!F$4:F$28)</f>
        <v>1.3604912396300377</v>
      </c>
      <c r="H846" s="106">
        <f>+SUMIF(Conversion!$B$4:$B$28,'Measured TV'!H813,Conversion!G$4:G$28)</f>
        <v>1.3604912396300377</v>
      </c>
      <c r="I846" s="106">
        <f>+SUMIF(Conversion!$B$4:$B$28,'Measured TV'!I813,Conversion!H$4:H$28)</f>
        <v>1.3604912396300377</v>
      </c>
      <c r="J846" s="106">
        <f>+SUMIF(Conversion!$B$4:$B$28,'Measured TV'!J813,Conversion!I$4:I$28)</f>
        <v>1.3273822963035713</v>
      </c>
      <c r="K846" s="106">
        <f>+SUMIF(Conversion!$B$4:$B$28,'Measured TV'!K813,Conversion!J$4:J$28)</f>
        <v>1.3273822963035713</v>
      </c>
      <c r="L846" s="106">
        <f>+SUMIF(Conversion!$B$4:$B$28,'Measured TV'!L813,Conversion!K$4:K$28)</f>
        <v>1.3855936272035918</v>
      </c>
      <c r="M846" s="106">
        <f>+SUMIF(Conversion!$B$4:$B$28,'Measured TV'!M813,Conversion!L$4:L$28)</f>
        <v>1.3521079028086289</v>
      </c>
      <c r="N846" s="106">
        <f>+SUMIF(Conversion!$B$4:$B$28,'Measured TV'!N813,Conversion!M$4:M$28)</f>
        <v>1.3521079028086289</v>
      </c>
      <c r="O846" s="107">
        <f>+SUMIF(Conversion!$B$4:$B$28,'Measured TV'!O813,Conversion!N$4:N$28)</f>
        <v>1.3521079028086289</v>
      </c>
      <c r="P846" s="107"/>
    </row>
    <row r="847" spans="2:16" ht="15.75" thickBot="1" x14ac:dyDescent="0.3">
      <c r="C847" s="74">
        <v>0</v>
      </c>
      <c r="D847" s="39">
        <v>1</v>
      </c>
      <c r="E847" s="39">
        <v>2</v>
      </c>
      <c r="F847" s="39">
        <v>3</v>
      </c>
      <c r="G847" s="39">
        <v>4</v>
      </c>
      <c r="H847" s="39">
        <v>5</v>
      </c>
      <c r="I847" s="39">
        <v>6</v>
      </c>
      <c r="J847" s="39">
        <v>7</v>
      </c>
      <c r="K847" s="39">
        <v>8</v>
      </c>
      <c r="L847" s="39">
        <v>9</v>
      </c>
      <c r="M847" s="39">
        <v>10</v>
      </c>
      <c r="N847" s="39">
        <v>11</v>
      </c>
      <c r="O847" s="39">
        <v>12</v>
      </c>
    </row>
    <row r="848" spans="2:16" ht="15.75" thickBot="1" x14ac:dyDescent="0.3">
      <c r="B848" s="81" t="e">
        <f>+'Mecra Kırılımı'!#REF!</f>
        <v>#REF!</v>
      </c>
      <c r="C848" s="82" t="s">
        <v>33</v>
      </c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</row>
    <row r="849" spans="2:16" x14ac:dyDescent="0.25">
      <c r="B849" s="109"/>
      <c r="C849" s="189">
        <v>1</v>
      </c>
      <c r="D849" s="187"/>
      <c r="E849" s="187"/>
      <c r="F849" s="187"/>
      <c r="G849" s="187"/>
      <c r="H849" s="187"/>
      <c r="I849" s="187"/>
      <c r="J849" s="187"/>
      <c r="K849" s="187"/>
      <c r="L849" s="187"/>
      <c r="M849" s="187"/>
      <c r="N849" s="187"/>
      <c r="O849" s="187"/>
    </row>
    <row r="850" spans="2:16" x14ac:dyDescent="0.25">
      <c r="B850" s="109"/>
      <c r="C850" s="189">
        <v>2</v>
      </c>
      <c r="D850" s="187"/>
      <c r="E850" s="187"/>
      <c r="F850" s="187"/>
      <c r="G850" s="187"/>
      <c r="H850" s="187"/>
      <c r="I850" s="187"/>
      <c r="J850" s="187"/>
      <c r="K850" s="187"/>
      <c r="L850" s="187"/>
      <c r="M850" s="187"/>
      <c r="N850" s="187"/>
      <c r="O850" s="187"/>
    </row>
    <row r="851" spans="2:16" x14ac:dyDescent="0.25">
      <c r="B851" s="109"/>
      <c r="C851" s="189">
        <v>3</v>
      </c>
      <c r="D851" s="187"/>
      <c r="E851" s="187"/>
      <c r="F851" s="187"/>
      <c r="G851" s="187"/>
      <c r="H851" s="187"/>
      <c r="I851" s="187"/>
      <c r="J851" s="187"/>
      <c r="K851" s="187"/>
      <c r="L851" s="187"/>
      <c r="M851" s="187"/>
      <c r="N851" s="187"/>
      <c r="O851" s="187"/>
    </row>
    <row r="852" spans="2:16" x14ac:dyDescent="0.25">
      <c r="B852" s="109"/>
      <c r="C852" s="189">
        <v>4</v>
      </c>
      <c r="D852" s="187"/>
      <c r="E852" s="187"/>
      <c r="F852" s="187"/>
      <c r="G852" s="187"/>
      <c r="H852" s="187"/>
      <c r="I852" s="187"/>
      <c r="J852" s="187"/>
      <c r="K852" s="187"/>
      <c r="L852" s="187"/>
      <c r="M852" s="187"/>
      <c r="N852" s="187"/>
      <c r="O852" s="187"/>
    </row>
    <row r="853" spans="2:16" x14ac:dyDescent="0.25">
      <c r="B853" s="109"/>
      <c r="C853" s="189">
        <v>5</v>
      </c>
      <c r="D853" s="187"/>
      <c r="E853" s="187"/>
      <c r="F853" s="187"/>
      <c r="G853" s="187"/>
      <c r="H853" s="187"/>
      <c r="I853" s="187"/>
      <c r="J853" s="187"/>
      <c r="K853" s="187"/>
      <c r="L853" s="187"/>
      <c r="M853" s="187"/>
      <c r="N853" s="187"/>
      <c r="O853" s="187"/>
    </row>
    <row r="854" spans="2:16" x14ac:dyDescent="0.25">
      <c r="B854" s="109"/>
      <c r="C854" s="189">
        <v>6</v>
      </c>
      <c r="D854" s="187"/>
      <c r="E854" s="187"/>
      <c r="F854" s="187"/>
      <c r="G854" s="187"/>
      <c r="H854" s="187"/>
      <c r="I854" s="187"/>
      <c r="J854" s="187"/>
      <c r="K854" s="187"/>
      <c r="L854" s="187"/>
      <c r="M854" s="187"/>
      <c r="N854" s="187"/>
      <c r="O854" s="187"/>
    </row>
    <row r="855" spans="2:16" x14ac:dyDescent="0.25">
      <c r="B855" s="109"/>
      <c r="C855" s="189">
        <v>7</v>
      </c>
      <c r="D855" s="187"/>
      <c r="E855" s="187"/>
      <c r="F855" s="187"/>
      <c r="G855" s="187"/>
      <c r="H855" s="187"/>
      <c r="I855" s="187"/>
      <c r="J855" s="187"/>
      <c r="K855" s="187"/>
      <c r="L855" s="187"/>
      <c r="M855" s="187"/>
      <c r="N855" s="187"/>
      <c r="O855" s="187"/>
    </row>
    <row r="856" spans="2:16" x14ac:dyDescent="0.25">
      <c r="B856" s="109"/>
      <c r="C856" s="189">
        <v>8</v>
      </c>
      <c r="D856" s="187"/>
      <c r="E856" s="187"/>
      <c r="F856" s="187"/>
      <c r="G856" s="187"/>
      <c r="H856" s="187"/>
      <c r="I856" s="187"/>
      <c r="J856" s="187"/>
      <c r="K856" s="187"/>
      <c r="L856" s="187"/>
      <c r="M856" s="187"/>
      <c r="N856" s="187"/>
      <c r="O856" s="187"/>
    </row>
    <row r="857" spans="2:16" x14ac:dyDescent="0.25">
      <c r="B857" s="109"/>
      <c r="C857" s="189">
        <v>9</v>
      </c>
      <c r="D857" s="187"/>
      <c r="E857" s="187"/>
      <c r="F857" s="187"/>
      <c r="G857" s="187"/>
      <c r="H857" s="187"/>
      <c r="I857" s="187"/>
      <c r="J857" s="187"/>
      <c r="K857" s="187"/>
      <c r="L857" s="187"/>
      <c r="M857" s="187"/>
      <c r="N857" s="187"/>
      <c r="O857" s="187"/>
    </row>
    <row r="858" spans="2:16" x14ac:dyDescent="0.25">
      <c r="B858" s="109"/>
      <c r="C858" s="189">
        <v>10</v>
      </c>
      <c r="D858" s="187"/>
      <c r="E858" s="187"/>
      <c r="F858" s="187"/>
      <c r="G858" s="187"/>
      <c r="H858" s="187"/>
      <c r="I858" s="187"/>
      <c r="J858" s="187"/>
      <c r="K858" s="187"/>
      <c r="L858" s="187"/>
      <c r="M858" s="187"/>
      <c r="N858" s="187"/>
      <c r="O858" s="187"/>
    </row>
    <row r="859" spans="2:16" x14ac:dyDescent="0.25">
      <c r="B859" s="109"/>
      <c r="C859" s="189">
        <v>11</v>
      </c>
      <c r="D859" s="187"/>
      <c r="E859" s="187"/>
      <c r="F859" s="187"/>
      <c r="G859" s="187"/>
      <c r="H859" s="187"/>
      <c r="I859" s="187"/>
      <c r="J859" s="187"/>
      <c r="K859" s="187"/>
      <c r="L859" s="187"/>
      <c r="M859" s="187"/>
      <c r="N859" s="187"/>
      <c r="O859" s="187"/>
    </row>
    <row r="860" spans="2:16" x14ac:dyDescent="0.25">
      <c r="B860" s="109"/>
      <c r="C860" s="189">
        <v>12</v>
      </c>
      <c r="D860" s="187"/>
      <c r="E860" s="187"/>
      <c r="F860" s="187"/>
      <c r="G860" s="187"/>
      <c r="H860" s="187"/>
      <c r="I860" s="187"/>
      <c r="J860" s="187"/>
      <c r="K860" s="187"/>
      <c r="L860" s="187"/>
      <c r="M860" s="187"/>
      <c r="N860" s="187"/>
      <c r="O860" s="187"/>
    </row>
    <row r="861" spans="2:16" x14ac:dyDescent="0.25">
      <c r="B861" s="109"/>
      <c r="C861" s="189">
        <v>13</v>
      </c>
      <c r="D861" s="187"/>
      <c r="E861" s="187"/>
      <c r="F861" s="187"/>
      <c r="G861" s="187"/>
      <c r="H861" s="187"/>
      <c r="I861" s="187"/>
      <c r="J861" s="187"/>
      <c r="K861" s="187"/>
      <c r="L861" s="187"/>
      <c r="M861" s="187"/>
      <c r="N861" s="187"/>
      <c r="O861" s="187"/>
    </row>
    <row r="862" spans="2:16" ht="15.75" thickBot="1" x14ac:dyDescent="0.3">
      <c r="B862" s="109"/>
      <c r="C862" s="189">
        <v>14</v>
      </c>
      <c r="D862" s="187"/>
      <c r="E862" s="187"/>
      <c r="F862" s="187"/>
      <c r="G862" s="187"/>
      <c r="H862" s="187"/>
      <c r="I862" s="187"/>
      <c r="J862" s="187"/>
      <c r="K862" s="187"/>
      <c r="L862" s="187"/>
      <c r="M862" s="187"/>
      <c r="N862" s="187"/>
      <c r="O862" s="187"/>
    </row>
    <row r="863" spans="2:16" x14ac:dyDescent="0.25">
      <c r="B863" s="83"/>
      <c r="C863" s="84" t="s">
        <v>0</v>
      </c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1"/>
      <c r="P863" s="85">
        <f>SUM(D863:O863)</f>
        <v>0</v>
      </c>
    </row>
    <row r="864" spans="2:16" x14ac:dyDescent="0.25">
      <c r="B864" s="83"/>
      <c r="C864" s="86" t="s">
        <v>1</v>
      </c>
      <c r="D864" s="87">
        <f>+D872*D$3*30</f>
        <v>0</v>
      </c>
      <c r="E864" s="87">
        <f t="shared" ref="E864:O864" si="881">+E872*E$3*30</f>
        <v>0</v>
      </c>
      <c r="F864" s="87">
        <f t="shared" si="881"/>
        <v>0</v>
      </c>
      <c r="G864" s="87">
        <f t="shared" si="881"/>
        <v>0</v>
      </c>
      <c r="H864" s="87">
        <f t="shared" si="881"/>
        <v>0</v>
      </c>
      <c r="I864" s="87">
        <f t="shared" si="881"/>
        <v>0</v>
      </c>
      <c r="J864" s="87">
        <f t="shared" si="881"/>
        <v>0</v>
      </c>
      <c r="K864" s="87">
        <f t="shared" si="881"/>
        <v>0</v>
      </c>
      <c r="L864" s="87">
        <f t="shared" si="881"/>
        <v>0</v>
      </c>
      <c r="M864" s="87">
        <f t="shared" si="881"/>
        <v>0</v>
      </c>
      <c r="N864" s="87">
        <f t="shared" si="881"/>
        <v>0</v>
      </c>
      <c r="O864" s="88">
        <f t="shared" si="881"/>
        <v>0</v>
      </c>
      <c r="P864" s="88">
        <f>SUM(D864:O864)</f>
        <v>0</v>
      </c>
    </row>
    <row r="865" spans="2:16" ht="15.75" thickBot="1" x14ac:dyDescent="0.3">
      <c r="B865" s="83"/>
      <c r="C865" s="89" t="s">
        <v>35</v>
      </c>
      <c r="D865" s="90">
        <f>+D873*D$4*30</f>
        <v>0</v>
      </c>
      <c r="E865" s="90">
        <f t="shared" ref="E865:O865" si="882">+E873*E$4*30</f>
        <v>0</v>
      </c>
      <c r="F865" s="90">
        <f t="shared" si="882"/>
        <v>0</v>
      </c>
      <c r="G865" s="90">
        <f t="shared" si="882"/>
        <v>0</v>
      </c>
      <c r="H865" s="90">
        <f t="shared" si="882"/>
        <v>0</v>
      </c>
      <c r="I865" s="90">
        <f t="shared" si="882"/>
        <v>0</v>
      </c>
      <c r="J865" s="90">
        <f t="shared" si="882"/>
        <v>0</v>
      </c>
      <c r="K865" s="90">
        <f t="shared" si="882"/>
        <v>0</v>
      </c>
      <c r="L865" s="90">
        <f t="shared" si="882"/>
        <v>0</v>
      </c>
      <c r="M865" s="90">
        <f t="shared" si="882"/>
        <v>0</v>
      </c>
      <c r="N865" s="90">
        <f t="shared" si="882"/>
        <v>0</v>
      </c>
      <c r="O865" s="91">
        <f t="shared" si="882"/>
        <v>0</v>
      </c>
      <c r="P865" s="91">
        <f>SUM(D865:O865)</f>
        <v>0</v>
      </c>
    </row>
    <row r="866" spans="2:16" ht="15.75" thickBot="1" x14ac:dyDescent="0.3">
      <c r="B866" s="83"/>
      <c r="C866" s="78" t="s">
        <v>36</v>
      </c>
      <c r="D866" s="79">
        <f t="shared" ref="D866:O866" si="883">+D$5</f>
        <v>0.25</v>
      </c>
      <c r="E866" s="79">
        <f t="shared" si="883"/>
        <v>0.25</v>
      </c>
      <c r="F866" s="79">
        <f t="shared" si="883"/>
        <v>0.25</v>
      </c>
      <c r="G866" s="79">
        <f t="shared" si="883"/>
        <v>0.25</v>
      </c>
      <c r="H866" s="79">
        <f t="shared" si="883"/>
        <v>0.25</v>
      </c>
      <c r="I866" s="79">
        <f t="shared" si="883"/>
        <v>0.25</v>
      </c>
      <c r="J866" s="79">
        <f t="shared" si="883"/>
        <v>0.25</v>
      </c>
      <c r="K866" s="79">
        <f t="shared" si="883"/>
        <v>0.25</v>
      </c>
      <c r="L866" s="79">
        <f t="shared" si="883"/>
        <v>0.25</v>
      </c>
      <c r="M866" s="79">
        <f t="shared" si="883"/>
        <v>0.25</v>
      </c>
      <c r="N866" s="79">
        <f t="shared" si="883"/>
        <v>0.25</v>
      </c>
      <c r="O866" s="80">
        <f t="shared" si="883"/>
        <v>0.25</v>
      </c>
      <c r="P866" s="80"/>
    </row>
    <row r="867" spans="2:16" ht="15.75" thickBot="1" x14ac:dyDescent="0.3">
      <c r="B867" s="83"/>
      <c r="C867" s="76" t="s">
        <v>14</v>
      </c>
      <c r="D867" s="92">
        <f>+D$3*(1-D866)+D$4*D866</f>
        <v>18.697752065418879</v>
      </c>
      <c r="E867" s="92">
        <f t="shared" ref="E867" si="884">+E$3*(1-E866)+E$4*E866</f>
        <v>19.632639668689826</v>
      </c>
      <c r="F867" s="92">
        <f t="shared" ref="F867" si="885">+F$3*(1-F866)+F$4*F866</f>
        <v>20.614271652124316</v>
      </c>
      <c r="G867" s="92">
        <f t="shared" ref="G867" si="886">+G$3*(1-G866)+G$4*G866</f>
        <v>24.717944963434228</v>
      </c>
      <c r="H867" s="92">
        <f t="shared" ref="H867" si="887">+H$3*(1-H866)+H$4*H866</f>
        <v>26.05691364631199</v>
      </c>
      <c r="I867" s="92">
        <f t="shared" ref="I867" si="888">+I$3*(1-I866)+I$4*I866</f>
        <v>25.606843768296592</v>
      </c>
      <c r="J867" s="92">
        <f t="shared" ref="J867" si="889">+J$3*(1-J866)+J$4*J866</f>
        <v>18.232856760391158</v>
      </c>
      <c r="K867" s="92">
        <f t="shared" ref="K867" si="890">+K$3*(1-K866)+K$4*K866</f>
        <v>23.963884263425388</v>
      </c>
      <c r="L867" s="92">
        <f t="shared" ref="L867" si="891">+L$3*(1-L866)+L$4*L866</f>
        <v>26.305348227975429</v>
      </c>
      <c r="M867" s="92">
        <f t="shared" ref="M867" si="892">+M$3*(1-M866)+M$4*M866</f>
        <v>24.57657900542252</v>
      </c>
      <c r="N867" s="92">
        <f t="shared" ref="N867" si="893">+N$3*(1-N866)+N$4*N866</f>
        <v>22.737299112616817</v>
      </c>
      <c r="O867" s="92">
        <f t="shared" ref="O867" si="894">+O$3*(1-O866)+O$4*O866</f>
        <v>20.719497469529724</v>
      </c>
      <c r="P867" s="93"/>
    </row>
    <row r="868" spans="2:16" x14ac:dyDescent="0.25">
      <c r="B868" s="83"/>
      <c r="C868" s="76" t="s">
        <v>16</v>
      </c>
      <c r="D868" s="92">
        <f t="shared" ref="D868:O868" si="895">+D866*D870+(1-D866)*D869</f>
        <v>0</v>
      </c>
      <c r="E868" s="92">
        <f t="shared" si="895"/>
        <v>0</v>
      </c>
      <c r="F868" s="92">
        <f t="shared" si="895"/>
        <v>0</v>
      </c>
      <c r="G868" s="92">
        <f t="shared" si="895"/>
        <v>0</v>
      </c>
      <c r="H868" s="92">
        <f t="shared" si="895"/>
        <v>0</v>
      </c>
      <c r="I868" s="92">
        <f t="shared" si="895"/>
        <v>0</v>
      </c>
      <c r="J868" s="92">
        <f t="shared" si="895"/>
        <v>0</v>
      </c>
      <c r="K868" s="92">
        <f t="shared" si="895"/>
        <v>0</v>
      </c>
      <c r="L868" s="92">
        <f t="shared" si="895"/>
        <v>0</v>
      </c>
      <c r="M868" s="92">
        <f t="shared" si="895"/>
        <v>0</v>
      </c>
      <c r="N868" s="92">
        <f t="shared" si="895"/>
        <v>0</v>
      </c>
      <c r="O868" s="93">
        <f t="shared" si="895"/>
        <v>0</v>
      </c>
      <c r="P868" s="93"/>
    </row>
    <row r="869" spans="2:16" x14ac:dyDescent="0.25">
      <c r="B869" s="83"/>
      <c r="C869" s="77" t="s">
        <v>15</v>
      </c>
      <c r="D869" s="94">
        <f>+D$3*D881</f>
        <v>0</v>
      </c>
      <c r="E869" s="94">
        <f t="shared" ref="E869:O869" si="896">+E$3*E881</f>
        <v>0</v>
      </c>
      <c r="F869" s="94">
        <f t="shared" si="896"/>
        <v>0</v>
      </c>
      <c r="G869" s="94">
        <f t="shared" si="896"/>
        <v>0</v>
      </c>
      <c r="H869" s="94">
        <f t="shared" si="896"/>
        <v>0</v>
      </c>
      <c r="I869" s="94">
        <f t="shared" si="896"/>
        <v>0</v>
      </c>
      <c r="J869" s="94">
        <f t="shared" si="896"/>
        <v>0</v>
      </c>
      <c r="K869" s="94">
        <f t="shared" si="896"/>
        <v>0</v>
      </c>
      <c r="L869" s="94">
        <f t="shared" si="896"/>
        <v>0</v>
      </c>
      <c r="M869" s="94">
        <f t="shared" si="896"/>
        <v>0</v>
      </c>
      <c r="N869" s="94">
        <f t="shared" si="896"/>
        <v>0</v>
      </c>
      <c r="O869" s="95">
        <f t="shared" si="896"/>
        <v>0</v>
      </c>
      <c r="P869" s="95"/>
    </row>
    <row r="870" spans="2:16" ht="15.75" thickBot="1" x14ac:dyDescent="0.3">
      <c r="B870" s="83"/>
      <c r="C870" s="96" t="s">
        <v>37</v>
      </c>
      <c r="D870" s="97">
        <f>+D$4*D881</f>
        <v>0</v>
      </c>
      <c r="E870" s="97">
        <f t="shared" ref="E870:O870" si="897">+E$4*E881</f>
        <v>0</v>
      </c>
      <c r="F870" s="97">
        <f t="shared" si="897"/>
        <v>0</v>
      </c>
      <c r="G870" s="97">
        <f t="shared" si="897"/>
        <v>0</v>
      </c>
      <c r="H870" s="97">
        <f t="shared" si="897"/>
        <v>0</v>
      </c>
      <c r="I870" s="97">
        <f t="shared" si="897"/>
        <v>0</v>
      </c>
      <c r="J870" s="97">
        <f t="shared" si="897"/>
        <v>0</v>
      </c>
      <c r="K870" s="97">
        <f t="shared" si="897"/>
        <v>0</v>
      </c>
      <c r="L870" s="97">
        <f t="shared" si="897"/>
        <v>0</v>
      </c>
      <c r="M870" s="97">
        <f t="shared" si="897"/>
        <v>0</v>
      </c>
      <c r="N870" s="97">
        <f t="shared" si="897"/>
        <v>0</v>
      </c>
      <c r="O870" s="98">
        <f t="shared" si="897"/>
        <v>0</v>
      </c>
      <c r="P870" s="98"/>
    </row>
    <row r="871" spans="2:16" x14ac:dyDescent="0.25">
      <c r="B871" s="83"/>
      <c r="C871" s="99" t="s">
        <v>9</v>
      </c>
      <c r="D871" s="100">
        <f t="shared" ref="D871:O871" si="898">+D863/D867/30</f>
        <v>0</v>
      </c>
      <c r="E871" s="100">
        <f t="shared" si="898"/>
        <v>0</v>
      </c>
      <c r="F871" s="100">
        <f t="shared" si="898"/>
        <v>0</v>
      </c>
      <c r="G871" s="100">
        <f t="shared" si="898"/>
        <v>0</v>
      </c>
      <c r="H871" s="100">
        <f t="shared" si="898"/>
        <v>0</v>
      </c>
      <c r="I871" s="100">
        <f t="shared" si="898"/>
        <v>0</v>
      </c>
      <c r="J871" s="100">
        <f t="shared" si="898"/>
        <v>0</v>
      </c>
      <c r="K871" s="100">
        <f t="shared" si="898"/>
        <v>0</v>
      </c>
      <c r="L871" s="100">
        <f t="shared" si="898"/>
        <v>0</v>
      </c>
      <c r="M871" s="100">
        <f t="shared" si="898"/>
        <v>0</v>
      </c>
      <c r="N871" s="100">
        <f t="shared" si="898"/>
        <v>0</v>
      </c>
      <c r="O871" s="101">
        <f t="shared" si="898"/>
        <v>0</v>
      </c>
      <c r="P871" s="101">
        <f t="shared" ref="P871:P880" si="899">SUM(D871:O871)</f>
        <v>0</v>
      </c>
    </row>
    <row r="872" spans="2:16" x14ac:dyDescent="0.25">
      <c r="B872" s="83"/>
      <c r="C872" s="77" t="s">
        <v>10</v>
      </c>
      <c r="D872" s="87">
        <f t="shared" ref="D872:O872" si="900">+D871*(1-D866)</f>
        <v>0</v>
      </c>
      <c r="E872" s="87">
        <f t="shared" si="900"/>
        <v>0</v>
      </c>
      <c r="F872" s="87">
        <f t="shared" si="900"/>
        <v>0</v>
      </c>
      <c r="G872" s="87">
        <f t="shared" si="900"/>
        <v>0</v>
      </c>
      <c r="H872" s="87">
        <f t="shared" si="900"/>
        <v>0</v>
      </c>
      <c r="I872" s="87">
        <f t="shared" si="900"/>
        <v>0</v>
      </c>
      <c r="J872" s="87">
        <f t="shared" si="900"/>
        <v>0</v>
      </c>
      <c r="K872" s="87">
        <f t="shared" si="900"/>
        <v>0</v>
      </c>
      <c r="L872" s="87">
        <f t="shared" si="900"/>
        <v>0</v>
      </c>
      <c r="M872" s="87">
        <f t="shared" si="900"/>
        <v>0</v>
      </c>
      <c r="N872" s="87">
        <f t="shared" si="900"/>
        <v>0</v>
      </c>
      <c r="O872" s="88">
        <f t="shared" si="900"/>
        <v>0</v>
      </c>
      <c r="P872" s="88">
        <f t="shared" si="899"/>
        <v>0</v>
      </c>
    </row>
    <row r="873" spans="2:16" ht="15.75" thickBot="1" x14ac:dyDescent="0.3">
      <c r="B873" s="83"/>
      <c r="C873" s="96" t="s">
        <v>38</v>
      </c>
      <c r="D873" s="90">
        <f>+D871-D872</f>
        <v>0</v>
      </c>
      <c r="E873" s="90">
        <f t="shared" ref="E873:G873" si="901">+E871-E872</f>
        <v>0</v>
      </c>
      <c r="F873" s="90">
        <f t="shared" si="901"/>
        <v>0</v>
      </c>
      <c r="G873" s="90">
        <f t="shared" si="901"/>
        <v>0</v>
      </c>
      <c r="H873" s="90">
        <f>+H871-H872</f>
        <v>0</v>
      </c>
      <c r="I873" s="90">
        <f t="shared" ref="I873:O873" si="902">+I871-I872</f>
        <v>0</v>
      </c>
      <c r="J873" s="90">
        <f t="shared" si="902"/>
        <v>0</v>
      </c>
      <c r="K873" s="90">
        <f t="shared" si="902"/>
        <v>0</v>
      </c>
      <c r="L873" s="90">
        <f t="shared" si="902"/>
        <v>0</v>
      </c>
      <c r="M873" s="90">
        <f t="shared" si="902"/>
        <v>0</v>
      </c>
      <c r="N873" s="90">
        <f t="shared" si="902"/>
        <v>0</v>
      </c>
      <c r="O873" s="91">
        <f t="shared" si="902"/>
        <v>0</v>
      </c>
      <c r="P873" s="91">
        <f t="shared" si="899"/>
        <v>0</v>
      </c>
    </row>
    <row r="874" spans="2:16" x14ac:dyDescent="0.25">
      <c r="B874" s="83"/>
      <c r="C874" s="99" t="s">
        <v>11</v>
      </c>
      <c r="D874" s="100" t="e">
        <f t="shared" ref="D874:O874" si="903">+D863/D868/30</f>
        <v>#DIV/0!</v>
      </c>
      <c r="E874" s="100" t="e">
        <f t="shared" si="903"/>
        <v>#DIV/0!</v>
      </c>
      <c r="F874" s="100" t="e">
        <f t="shared" si="903"/>
        <v>#DIV/0!</v>
      </c>
      <c r="G874" s="100" t="e">
        <f t="shared" si="903"/>
        <v>#DIV/0!</v>
      </c>
      <c r="H874" s="100" t="e">
        <f t="shared" si="903"/>
        <v>#DIV/0!</v>
      </c>
      <c r="I874" s="100" t="e">
        <f t="shared" si="903"/>
        <v>#DIV/0!</v>
      </c>
      <c r="J874" s="100" t="e">
        <f t="shared" si="903"/>
        <v>#DIV/0!</v>
      </c>
      <c r="K874" s="100" t="e">
        <f t="shared" si="903"/>
        <v>#DIV/0!</v>
      </c>
      <c r="L874" s="100" t="e">
        <f t="shared" si="903"/>
        <v>#DIV/0!</v>
      </c>
      <c r="M874" s="100" t="e">
        <f t="shared" si="903"/>
        <v>#DIV/0!</v>
      </c>
      <c r="N874" s="100" t="e">
        <f t="shared" si="903"/>
        <v>#DIV/0!</v>
      </c>
      <c r="O874" s="101" t="e">
        <f t="shared" si="903"/>
        <v>#DIV/0!</v>
      </c>
      <c r="P874" s="101" t="e">
        <f t="shared" si="899"/>
        <v>#DIV/0!</v>
      </c>
    </row>
    <row r="875" spans="2:16" x14ac:dyDescent="0.25">
      <c r="B875" s="83"/>
      <c r="C875" s="77" t="s">
        <v>12</v>
      </c>
      <c r="D875" s="87" t="e">
        <f t="shared" ref="D875:O875" si="904">+D864/D869/30</f>
        <v>#DIV/0!</v>
      </c>
      <c r="E875" s="87" t="e">
        <f t="shared" si="904"/>
        <v>#DIV/0!</v>
      </c>
      <c r="F875" s="87" t="e">
        <f t="shared" si="904"/>
        <v>#DIV/0!</v>
      </c>
      <c r="G875" s="87" t="e">
        <f t="shared" si="904"/>
        <v>#DIV/0!</v>
      </c>
      <c r="H875" s="87" t="e">
        <f t="shared" si="904"/>
        <v>#DIV/0!</v>
      </c>
      <c r="I875" s="87" t="e">
        <f t="shared" si="904"/>
        <v>#DIV/0!</v>
      </c>
      <c r="J875" s="87" t="e">
        <f t="shared" si="904"/>
        <v>#DIV/0!</v>
      </c>
      <c r="K875" s="87" t="e">
        <f t="shared" si="904"/>
        <v>#DIV/0!</v>
      </c>
      <c r="L875" s="87" t="e">
        <f t="shared" si="904"/>
        <v>#DIV/0!</v>
      </c>
      <c r="M875" s="87" t="e">
        <f t="shared" si="904"/>
        <v>#DIV/0!</v>
      </c>
      <c r="N875" s="87" t="e">
        <f t="shared" si="904"/>
        <v>#DIV/0!</v>
      </c>
      <c r="O875" s="88" t="e">
        <f t="shared" si="904"/>
        <v>#DIV/0!</v>
      </c>
      <c r="P875" s="88" t="e">
        <f t="shared" si="899"/>
        <v>#DIV/0!</v>
      </c>
    </row>
    <row r="876" spans="2:16" ht="15.75" thickBot="1" x14ac:dyDescent="0.3">
      <c r="B876" s="83"/>
      <c r="C876" s="96" t="s">
        <v>39</v>
      </c>
      <c r="D876" s="90" t="e">
        <f t="shared" ref="D876:O876" si="905">+D865/D870/30</f>
        <v>#DIV/0!</v>
      </c>
      <c r="E876" s="90" t="e">
        <f t="shared" si="905"/>
        <v>#DIV/0!</v>
      </c>
      <c r="F876" s="90" t="e">
        <f t="shared" si="905"/>
        <v>#DIV/0!</v>
      </c>
      <c r="G876" s="90" t="e">
        <f t="shared" si="905"/>
        <v>#DIV/0!</v>
      </c>
      <c r="H876" s="90" t="e">
        <f t="shared" si="905"/>
        <v>#DIV/0!</v>
      </c>
      <c r="I876" s="90" t="e">
        <f t="shared" si="905"/>
        <v>#DIV/0!</v>
      </c>
      <c r="J876" s="90" t="e">
        <f t="shared" si="905"/>
        <v>#DIV/0!</v>
      </c>
      <c r="K876" s="90" t="e">
        <f t="shared" si="905"/>
        <v>#DIV/0!</v>
      </c>
      <c r="L876" s="90" t="e">
        <f t="shared" si="905"/>
        <v>#DIV/0!</v>
      </c>
      <c r="M876" s="90" t="e">
        <f t="shared" si="905"/>
        <v>#DIV/0!</v>
      </c>
      <c r="N876" s="90" t="e">
        <f t="shared" si="905"/>
        <v>#DIV/0!</v>
      </c>
      <c r="O876" s="91" t="e">
        <f t="shared" si="905"/>
        <v>#DIV/0!</v>
      </c>
      <c r="P876" s="91" t="e">
        <f t="shared" si="899"/>
        <v>#DIV/0!</v>
      </c>
    </row>
    <row r="877" spans="2:16" ht="15.75" thickBot="1" x14ac:dyDescent="0.3">
      <c r="B877" s="83"/>
      <c r="C877" s="102" t="s">
        <v>13</v>
      </c>
      <c r="D877" s="72">
        <v>25</v>
      </c>
      <c r="E877" s="72">
        <v>25</v>
      </c>
      <c r="F877" s="72">
        <v>25</v>
      </c>
      <c r="G877" s="72">
        <v>25</v>
      </c>
      <c r="H877" s="72">
        <v>25</v>
      </c>
      <c r="I877" s="72">
        <v>25</v>
      </c>
      <c r="J877" s="72">
        <v>25</v>
      </c>
      <c r="K877" s="72">
        <v>25</v>
      </c>
      <c r="L877" s="72">
        <v>25</v>
      </c>
      <c r="M877" s="72">
        <v>25</v>
      </c>
      <c r="N877" s="72">
        <v>25</v>
      </c>
      <c r="O877" s="73">
        <v>25</v>
      </c>
      <c r="P877" s="103"/>
    </row>
    <row r="878" spans="2:16" x14ac:dyDescent="0.25">
      <c r="B878" s="83"/>
      <c r="C878" s="99" t="s">
        <v>4</v>
      </c>
      <c r="D878" s="100" t="e">
        <f>+D874/D877*30</f>
        <v>#DIV/0!</v>
      </c>
      <c r="E878" s="100" t="e">
        <f t="shared" ref="E878" si="906">+E874/E877*30</f>
        <v>#DIV/0!</v>
      </c>
      <c r="F878" s="100" t="e">
        <f t="shared" ref="F878" si="907">+F874/F877*30</f>
        <v>#DIV/0!</v>
      </c>
      <c r="G878" s="100" t="e">
        <f t="shared" ref="G878" si="908">+G874/G877*30</f>
        <v>#DIV/0!</v>
      </c>
      <c r="H878" s="100" t="e">
        <f t="shared" ref="H878" si="909">+H874/H877*30</f>
        <v>#DIV/0!</v>
      </c>
      <c r="I878" s="100" t="e">
        <f t="shared" ref="I878" si="910">+I874/I877*30</f>
        <v>#DIV/0!</v>
      </c>
      <c r="J878" s="100" t="e">
        <f t="shared" ref="J878" si="911">+J874/J877*30</f>
        <v>#DIV/0!</v>
      </c>
      <c r="K878" s="100" t="e">
        <f t="shared" ref="K878" si="912">+K874/K877*30</f>
        <v>#DIV/0!</v>
      </c>
      <c r="L878" s="100" t="e">
        <f t="shared" ref="L878" si="913">+L874/L877*30</f>
        <v>#DIV/0!</v>
      </c>
      <c r="M878" s="100" t="e">
        <f t="shared" ref="M878" si="914">+M874/M877*30</f>
        <v>#DIV/0!</v>
      </c>
      <c r="N878" s="100" t="e">
        <f t="shared" ref="N878" si="915">+N874/N877*30</f>
        <v>#DIV/0!</v>
      </c>
      <c r="O878" s="101" t="e">
        <f t="shared" ref="O878" si="916">+O874/O877*30</f>
        <v>#DIV/0!</v>
      </c>
      <c r="P878" s="101" t="e">
        <f t="shared" si="899"/>
        <v>#DIV/0!</v>
      </c>
    </row>
    <row r="879" spans="2:16" x14ac:dyDescent="0.25">
      <c r="B879" s="83"/>
      <c r="C879" s="77" t="s">
        <v>5</v>
      </c>
      <c r="D879" s="87" t="e">
        <f>+D875/D877*30</f>
        <v>#DIV/0!</v>
      </c>
      <c r="E879" s="87" t="e">
        <f t="shared" ref="E879:O879" si="917">+E875/E877*30</f>
        <v>#DIV/0!</v>
      </c>
      <c r="F879" s="87" t="e">
        <f t="shared" si="917"/>
        <v>#DIV/0!</v>
      </c>
      <c r="G879" s="87" t="e">
        <f t="shared" si="917"/>
        <v>#DIV/0!</v>
      </c>
      <c r="H879" s="87" t="e">
        <f t="shared" si="917"/>
        <v>#DIV/0!</v>
      </c>
      <c r="I879" s="87" t="e">
        <f t="shared" si="917"/>
        <v>#DIV/0!</v>
      </c>
      <c r="J879" s="87" t="e">
        <f t="shared" si="917"/>
        <v>#DIV/0!</v>
      </c>
      <c r="K879" s="87" t="e">
        <f t="shared" si="917"/>
        <v>#DIV/0!</v>
      </c>
      <c r="L879" s="87" t="e">
        <f t="shared" si="917"/>
        <v>#DIV/0!</v>
      </c>
      <c r="M879" s="87" t="e">
        <f t="shared" si="917"/>
        <v>#DIV/0!</v>
      </c>
      <c r="N879" s="87" t="e">
        <f t="shared" si="917"/>
        <v>#DIV/0!</v>
      </c>
      <c r="O879" s="88" t="e">
        <f t="shared" si="917"/>
        <v>#DIV/0!</v>
      </c>
      <c r="P879" s="88" t="e">
        <f t="shared" si="899"/>
        <v>#DIV/0!</v>
      </c>
    </row>
    <row r="880" spans="2:16" ht="15.75" thickBot="1" x14ac:dyDescent="0.3">
      <c r="B880" s="83"/>
      <c r="C880" s="96" t="s">
        <v>40</v>
      </c>
      <c r="D880" s="90" t="e">
        <f>+D876/D877*30</f>
        <v>#DIV/0!</v>
      </c>
      <c r="E880" s="90" t="e">
        <f t="shared" ref="E880:O880" si="918">+E876/E877*30</f>
        <v>#DIV/0!</v>
      </c>
      <c r="F880" s="90" t="e">
        <f t="shared" si="918"/>
        <v>#DIV/0!</v>
      </c>
      <c r="G880" s="90" t="e">
        <f t="shared" si="918"/>
        <v>#DIV/0!</v>
      </c>
      <c r="H880" s="90" t="e">
        <f t="shared" si="918"/>
        <v>#DIV/0!</v>
      </c>
      <c r="I880" s="90" t="e">
        <f t="shared" si="918"/>
        <v>#DIV/0!</v>
      </c>
      <c r="J880" s="90" t="e">
        <f t="shared" si="918"/>
        <v>#DIV/0!</v>
      </c>
      <c r="K880" s="90" t="e">
        <f t="shared" si="918"/>
        <v>#DIV/0!</v>
      </c>
      <c r="L880" s="90" t="e">
        <f t="shared" si="918"/>
        <v>#DIV/0!</v>
      </c>
      <c r="M880" s="90" t="e">
        <f t="shared" si="918"/>
        <v>#DIV/0!</v>
      </c>
      <c r="N880" s="90" t="e">
        <f t="shared" si="918"/>
        <v>#DIV/0!</v>
      </c>
      <c r="O880" s="91" t="e">
        <f t="shared" si="918"/>
        <v>#DIV/0!</v>
      </c>
      <c r="P880" s="91" t="e">
        <f t="shared" si="899"/>
        <v>#DIV/0!</v>
      </c>
    </row>
    <row r="881" spans="2:16" ht="15.75" thickBot="1" x14ac:dyDescent="0.3">
      <c r="B881" s="104"/>
      <c r="C881" s="105" t="s">
        <v>8</v>
      </c>
      <c r="D881" s="106">
        <f>+SUMIF(Conversion!$B$4:$B$28,'Measured TV'!D848,Conversion!C$4:C$28)</f>
        <v>0</v>
      </c>
      <c r="E881" s="106">
        <f>+SUMIF(Conversion!$B$4:$B$28,'Measured TV'!E848,Conversion!D$4:D$28)</f>
        <v>0</v>
      </c>
      <c r="F881" s="106">
        <f>+SUMIF(Conversion!$B$4:$B$28,'Measured TV'!F848,Conversion!E$4:E$28)</f>
        <v>0</v>
      </c>
      <c r="G881" s="106">
        <f>+SUMIF(Conversion!$B$4:$B$28,'Measured TV'!G848,Conversion!F$4:F$28)</f>
        <v>0</v>
      </c>
      <c r="H881" s="106">
        <f>+SUMIF(Conversion!$B$4:$B$28,'Measured TV'!H848,Conversion!G$4:G$28)</f>
        <v>0</v>
      </c>
      <c r="I881" s="106">
        <f>+SUMIF(Conversion!$B$4:$B$28,'Measured TV'!I848,Conversion!H$4:H$28)</f>
        <v>0</v>
      </c>
      <c r="J881" s="106">
        <f>+SUMIF(Conversion!$B$4:$B$28,'Measured TV'!J848,Conversion!I$4:I$28)</f>
        <v>0</v>
      </c>
      <c r="K881" s="106">
        <f>+SUMIF(Conversion!$B$4:$B$28,'Measured TV'!K848,Conversion!J$4:J$28)</f>
        <v>0</v>
      </c>
      <c r="L881" s="106">
        <f>+SUMIF(Conversion!$B$4:$B$28,'Measured TV'!L848,Conversion!K$4:K$28)</f>
        <v>0</v>
      </c>
      <c r="M881" s="106">
        <f>+SUMIF(Conversion!$B$4:$B$28,'Measured TV'!M848,Conversion!L$4:L$28)</f>
        <v>0</v>
      </c>
      <c r="N881" s="106">
        <f>+SUMIF(Conversion!$B$4:$B$28,'Measured TV'!N848,Conversion!M$4:M$28)</f>
        <v>0</v>
      </c>
      <c r="O881" s="107">
        <f>+SUMIF(Conversion!$B$4:$B$28,'Measured TV'!O848,Conversion!N$4:N$28)</f>
        <v>0</v>
      </c>
      <c r="P881" s="107"/>
    </row>
    <row r="882" spans="2:16" ht="15.75" thickBot="1" x14ac:dyDescent="0.3">
      <c r="C882" s="74">
        <v>0</v>
      </c>
      <c r="D882" s="39">
        <v>1</v>
      </c>
      <c r="E882" s="39">
        <v>2</v>
      </c>
      <c r="F882" s="39">
        <v>3</v>
      </c>
      <c r="G882" s="39">
        <v>4</v>
      </c>
      <c r="H882" s="39">
        <v>5</v>
      </c>
      <c r="I882" s="39">
        <v>6</v>
      </c>
      <c r="J882" s="39">
        <v>7</v>
      </c>
      <c r="K882" s="39">
        <v>8</v>
      </c>
      <c r="L882" s="39">
        <v>9</v>
      </c>
      <c r="M882" s="39">
        <v>10</v>
      </c>
      <c r="N882" s="39">
        <v>11</v>
      </c>
      <c r="O882" s="39">
        <v>12</v>
      </c>
    </row>
    <row r="883" spans="2:16" ht="15.75" thickBot="1" x14ac:dyDescent="0.3">
      <c r="B883" s="108" t="e">
        <f>+'Mecra Kırılımı'!#REF!</f>
        <v>#REF!</v>
      </c>
      <c r="C883" s="82" t="s">
        <v>33</v>
      </c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</row>
    <row r="884" spans="2:16" x14ac:dyDescent="0.25">
      <c r="B884" s="109"/>
      <c r="C884" s="189">
        <v>1</v>
      </c>
      <c r="D884" s="187"/>
      <c r="E884" s="187"/>
      <c r="F884" s="187"/>
      <c r="G884" s="187"/>
      <c r="H884" s="187"/>
      <c r="I884" s="187"/>
      <c r="J884" s="187"/>
      <c r="K884" s="187"/>
      <c r="L884" s="187"/>
      <c r="M884" s="187"/>
      <c r="N884" s="187"/>
      <c r="O884" s="187"/>
    </row>
    <row r="885" spans="2:16" x14ac:dyDescent="0.25">
      <c r="B885" s="109"/>
      <c r="C885" s="189">
        <v>2</v>
      </c>
      <c r="D885" s="187"/>
      <c r="E885" s="187"/>
      <c r="F885" s="187"/>
      <c r="G885" s="187"/>
      <c r="H885" s="187"/>
      <c r="I885" s="187"/>
      <c r="J885" s="187"/>
      <c r="K885" s="187"/>
      <c r="L885" s="187"/>
      <c r="M885" s="187"/>
      <c r="N885" s="187"/>
      <c r="O885" s="187"/>
    </row>
    <row r="886" spans="2:16" x14ac:dyDescent="0.25">
      <c r="B886" s="109"/>
      <c r="C886" s="189">
        <v>3</v>
      </c>
      <c r="D886" s="187"/>
      <c r="E886" s="187"/>
      <c r="F886" s="187"/>
      <c r="G886" s="187"/>
      <c r="H886" s="187"/>
      <c r="I886" s="187"/>
      <c r="J886" s="187"/>
      <c r="K886" s="187"/>
      <c r="L886" s="187"/>
      <c r="M886" s="187"/>
      <c r="N886" s="187"/>
      <c r="O886" s="187"/>
    </row>
    <row r="887" spans="2:16" x14ac:dyDescent="0.25">
      <c r="B887" s="109"/>
      <c r="C887" s="189">
        <v>4</v>
      </c>
      <c r="D887" s="187"/>
      <c r="E887" s="187"/>
      <c r="F887" s="187"/>
      <c r="G887" s="187"/>
      <c r="H887" s="187"/>
      <c r="I887" s="187"/>
      <c r="J887" s="187"/>
      <c r="K887" s="187"/>
      <c r="L887" s="187"/>
      <c r="M887" s="187"/>
      <c r="N887" s="187"/>
      <c r="O887" s="187"/>
    </row>
    <row r="888" spans="2:16" x14ac:dyDescent="0.25">
      <c r="B888" s="109"/>
      <c r="C888" s="189">
        <v>5</v>
      </c>
      <c r="D888" s="187"/>
      <c r="E888" s="187"/>
      <c r="F888" s="187"/>
      <c r="G888" s="187"/>
      <c r="H888" s="187"/>
      <c r="I888" s="187"/>
      <c r="J888" s="187"/>
      <c r="K888" s="187"/>
      <c r="L888" s="187"/>
      <c r="M888" s="187"/>
      <c r="N888" s="187"/>
      <c r="O888" s="187"/>
    </row>
    <row r="889" spans="2:16" x14ac:dyDescent="0.25">
      <c r="B889" s="109"/>
      <c r="C889" s="189">
        <v>6</v>
      </c>
      <c r="D889" s="187"/>
      <c r="E889" s="187"/>
      <c r="F889" s="187"/>
      <c r="G889" s="187"/>
      <c r="H889" s="187"/>
      <c r="I889" s="187"/>
      <c r="J889" s="187"/>
      <c r="K889" s="187"/>
      <c r="L889" s="187"/>
      <c r="M889" s="187"/>
      <c r="N889" s="187"/>
      <c r="O889" s="187"/>
    </row>
    <row r="890" spans="2:16" x14ac:dyDescent="0.25">
      <c r="B890" s="109"/>
      <c r="C890" s="189">
        <v>7</v>
      </c>
      <c r="D890" s="187"/>
      <c r="E890" s="187"/>
      <c r="F890" s="187"/>
      <c r="G890" s="187"/>
      <c r="H890" s="187"/>
      <c r="I890" s="187"/>
      <c r="J890" s="187"/>
      <c r="K890" s="187"/>
      <c r="L890" s="187"/>
      <c r="M890" s="187"/>
      <c r="N890" s="187"/>
      <c r="O890" s="187"/>
    </row>
    <row r="891" spans="2:16" x14ac:dyDescent="0.25">
      <c r="B891" s="109"/>
      <c r="C891" s="189">
        <v>8</v>
      </c>
      <c r="D891" s="187"/>
      <c r="E891" s="187"/>
      <c r="F891" s="187"/>
      <c r="G891" s="187"/>
      <c r="H891" s="187"/>
      <c r="I891" s="187"/>
      <c r="J891" s="187"/>
      <c r="K891" s="187"/>
      <c r="L891" s="187"/>
      <c r="M891" s="187"/>
      <c r="N891" s="187"/>
      <c r="O891" s="187"/>
    </row>
    <row r="892" spans="2:16" x14ac:dyDescent="0.25">
      <c r="B892" s="109"/>
      <c r="C892" s="189">
        <v>9</v>
      </c>
      <c r="D892" s="187"/>
      <c r="E892" s="187"/>
      <c r="F892" s="187"/>
      <c r="G892" s="187"/>
      <c r="H892" s="187"/>
      <c r="I892" s="187"/>
      <c r="J892" s="187"/>
      <c r="K892" s="187"/>
      <c r="L892" s="187"/>
      <c r="M892" s="187"/>
      <c r="N892" s="187"/>
      <c r="O892" s="187"/>
    </row>
    <row r="893" spans="2:16" x14ac:dyDescent="0.25">
      <c r="B893" s="109"/>
      <c r="C893" s="189">
        <v>10</v>
      </c>
      <c r="D893" s="187"/>
      <c r="E893" s="187"/>
      <c r="F893" s="187"/>
      <c r="G893" s="187"/>
      <c r="H893" s="187"/>
      <c r="I893" s="187"/>
      <c r="J893" s="187"/>
      <c r="K893" s="187"/>
      <c r="L893" s="187"/>
      <c r="M893" s="187"/>
      <c r="N893" s="187"/>
      <c r="O893" s="187"/>
    </row>
    <row r="894" spans="2:16" x14ac:dyDescent="0.25">
      <c r="B894" s="109"/>
      <c r="C894" s="189">
        <v>11</v>
      </c>
      <c r="D894" s="187"/>
      <c r="E894" s="187"/>
      <c r="F894" s="187"/>
      <c r="G894" s="187"/>
      <c r="H894" s="187"/>
      <c r="I894" s="187"/>
      <c r="J894" s="187"/>
      <c r="K894" s="187"/>
      <c r="L894" s="187"/>
      <c r="M894" s="187"/>
      <c r="N894" s="187"/>
      <c r="O894" s="187"/>
    </row>
    <row r="895" spans="2:16" x14ac:dyDescent="0.25">
      <c r="B895" s="109"/>
      <c r="C895" s="189">
        <v>12</v>
      </c>
      <c r="D895" s="187"/>
      <c r="E895" s="187"/>
      <c r="F895" s="187"/>
      <c r="G895" s="187"/>
      <c r="H895" s="187"/>
      <c r="I895" s="187"/>
      <c r="J895" s="187"/>
      <c r="K895" s="187"/>
      <c r="L895" s="187"/>
      <c r="M895" s="187"/>
      <c r="N895" s="187"/>
      <c r="O895" s="187"/>
    </row>
    <row r="896" spans="2:16" x14ac:dyDescent="0.25">
      <c r="B896" s="109"/>
      <c r="C896" s="189">
        <v>13</v>
      </c>
      <c r="D896" s="187"/>
      <c r="E896" s="187"/>
      <c r="F896" s="187"/>
      <c r="G896" s="187"/>
      <c r="H896" s="187"/>
      <c r="I896" s="187"/>
      <c r="J896" s="187"/>
      <c r="K896" s="187"/>
      <c r="L896" s="187"/>
      <c r="M896" s="187"/>
      <c r="N896" s="187"/>
      <c r="O896" s="187"/>
    </row>
    <row r="897" spans="2:16" ht="15.75" thickBot="1" x14ac:dyDescent="0.3">
      <c r="B897" s="109"/>
      <c r="C897" s="189">
        <v>14</v>
      </c>
      <c r="D897" s="187"/>
      <c r="E897" s="187"/>
      <c r="F897" s="187"/>
      <c r="G897" s="187"/>
      <c r="H897" s="187"/>
      <c r="I897" s="187"/>
      <c r="J897" s="187"/>
      <c r="K897" s="187"/>
      <c r="L897" s="187"/>
      <c r="M897" s="187"/>
      <c r="N897" s="187"/>
      <c r="O897" s="187"/>
    </row>
    <row r="898" spans="2:16" x14ac:dyDescent="0.25">
      <c r="B898" s="109"/>
      <c r="C898" s="84" t="s">
        <v>0</v>
      </c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1"/>
      <c r="P898" s="85">
        <f>SUM(D898:O898)</f>
        <v>0</v>
      </c>
    </row>
    <row r="899" spans="2:16" x14ac:dyDescent="0.25">
      <c r="B899" s="109"/>
      <c r="C899" s="86" t="s">
        <v>1</v>
      </c>
      <c r="D899" s="87">
        <f>+D907*D$3*30</f>
        <v>0</v>
      </c>
      <c r="E899" s="87">
        <f t="shared" ref="E899:O899" si="919">+E907*E$3*30</f>
        <v>0</v>
      </c>
      <c r="F899" s="87">
        <f t="shared" si="919"/>
        <v>0</v>
      </c>
      <c r="G899" s="87">
        <f t="shared" si="919"/>
        <v>0</v>
      </c>
      <c r="H899" s="87">
        <f t="shared" si="919"/>
        <v>0</v>
      </c>
      <c r="I899" s="87">
        <f t="shared" si="919"/>
        <v>0</v>
      </c>
      <c r="J899" s="87">
        <f t="shared" si="919"/>
        <v>0</v>
      </c>
      <c r="K899" s="87">
        <f t="shared" si="919"/>
        <v>0</v>
      </c>
      <c r="L899" s="87">
        <f t="shared" si="919"/>
        <v>0</v>
      </c>
      <c r="M899" s="87">
        <f t="shared" si="919"/>
        <v>0</v>
      </c>
      <c r="N899" s="87">
        <f t="shared" si="919"/>
        <v>0</v>
      </c>
      <c r="O899" s="88">
        <f t="shared" si="919"/>
        <v>0</v>
      </c>
      <c r="P899" s="88">
        <f>SUM(D899:O899)</f>
        <v>0</v>
      </c>
    </row>
    <row r="900" spans="2:16" ht="15.75" thickBot="1" x14ac:dyDescent="0.3">
      <c r="B900" s="109"/>
      <c r="C900" s="89" t="s">
        <v>35</v>
      </c>
      <c r="D900" s="90">
        <f>+D908*D$4*30</f>
        <v>0</v>
      </c>
      <c r="E900" s="90">
        <f t="shared" ref="E900:O900" si="920">+E908*E$4*30</f>
        <v>0</v>
      </c>
      <c r="F900" s="90">
        <f t="shared" si="920"/>
        <v>0</v>
      </c>
      <c r="G900" s="90">
        <f t="shared" si="920"/>
        <v>0</v>
      </c>
      <c r="H900" s="90">
        <f t="shared" si="920"/>
        <v>0</v>
      </c>
      <c r="I900" s="90">
        <f t="shared" si="920"/>
        <v>0</v>
      </c>
      <c r="J900" s="90">
        <f t="shared" si="920"/>
        <v>0</v>
      </c>
      <c r="K900" s="90">
        <f t="shared" si="920"/>
        <v>0</v>
      </c>
      <c r="L900" s="90">
        <f t="shared" si="920"/>
        <v>0</v>
      </c>
      <c r="M900" s="90">
        <f t="shared" si="920"/>
        <v>0</v>
      </c>
      <c r="N900" s="90">
        <f t="shared" si="920"/>
        <v>0</v>
      </c>
      <c r="O900" s="91">
        <f t="shared" si="920"/>
        <v>0</v>
      </c>
      <c r="P900" s="91">
        <f>SUM(D900:O900)</f>
        <v>0</v>
      </c>
    </row>
    <row r="901" spans="2:16" ht="15.75" thickBot="1" x14ac:dyDescent="0.3">
      <c r="B901" s="109"/>
      <c r="C901" s="78" t="s">
        <v>36</v>
      </c>
      <c r="D901" s="79">
        <f t="shared" ref="D901:O901" si="921">+D$5</f>
        <v>0.25</v>
      </c>
      <c r="E901" s="79">
        <f t="shared" si="921"/>
        <v>0.25</v>
      </c>
      <c r="F901" s="79">
        <f t="shared" si="921"/>
        <v>0.25</v>
      </c>
      <c r="G901" s="79">
        <f t="shared" si="921"/>
        <v>0.25</v>
      </c>
      <c r="H901" s="79">
        <f t="shared" si="921"/>
        <v>0.25</v>
      </c>
      <c r="I901" s="79">
        <f t="shared" si="921"/>
        <v>0.25</v>
      </c>
      <c r="J901" s="79">
        <f t="shared" si="921"/>
        <v>0.25</v>
      </c>
      <c r="K901" s="79">
        <f t="shared" si="921"/>
        <v>0.25</v>
      </c>
      <c r="L901" s="79">
        <f t="shared" si="921"/>
        <v>0.25</v>
      </c>
      <c r="M901" s="79">
        <f t="shared" si="921"/>
        <v>0.25</v>
      </c>
      <c r="N901" s="79">
        <f t="shared" si="921"/>
        <v>0.25</v>
      </c>
      <c r="O901" s="80">
        <f t="shared" si="921"/>
        <v>0.25</v>
      </c>
      <c r="P901" s="80"/>
    </row>
    <row r="902" spans="2:16" ht="15.75" thickBot="1" x14ac:dyDescent="0.3">
      <c r="B902" s="109"/>
      <c r="C902" s="76" t="s">
        <v>14</v>
      </c>
      <c r="D902" s="92">
        <f>+D$3*(1-D901)+D$4*D901</f>
        <v>18.697752065418879</v>
      </c>
      <c r="E902" s="92">
        <f t="shared" ref="E902" si="922">+E$3*(1-E901)+E$4*E901</f>
        <v>19.632639668689826</v>
      </c>
      <c r="F902" s="92">
        <f t="shared" ref="F902" si="923">+F$3*(1-F901)+F$4*F901</f>
        <v>20.614271652124316</v>
      </c>
      <c r="G902" s="92">
        <f t="shared" ref="G902" si="924">+G$3*(1-G901)+G$4*G901</f>
        <v>24.717944963434228</v>
      </c>
      <c r="H902" s="92">
        <f t="shared" ref="H902" si="925">+H$3*(1-H901)+H$4*H901</f>
        <v>26.05691364631199</v>
      </c>
      <c r="I902" s="92">
        <f t="shared" ref="I902" si="926">+I$3*(1-I901)+I$4*I901</f>
        <v>25.606843768296592</v>
      </c>
      <c r="J902" s="92">
        <f t="shared" ref="J902" si="927">+J$3*(1-J901)+J$4*J901</f>
        <v>18.232856760391158</v>
      </c>
      <c r="K902" s="92">
        <f t="shared" ref="K902" si="928">+K$3*(1-K901)+K$4*K901</f>
        <v>23.963884263425388</v>
      </c>
      <c r="L902" s="92">
        <f t="shared" ref="L902" si="929">+L$3*(1-L901)+L$4*L901</f>
        <v>26.305348227975429</v>
      </c>
      <c r="M902" s="92">
        <f t="shared" ref="M902" si="930">+M$3*(1-M901)+M$4*M901</f>
        <v>24.57657900542252</v>
      </c>
      <c r="N902" s="92">
        <f t="shared" ref="N902" si="931">+N$3*(1-N901)+N$4*N901</f>
        <v>22.737299112616817</v>
      </c>
      <c r="O902" s="92">
        <f t="shared" ref="O902" si="932">+O$3*(1-O901)+O$4*O901</f>
        <v>20.719497469529724</v>
      </c>
      <c r="P902" s="93"/>
    </row>
    <row r="903" spans="2:16" x14ac:dyDescent="0.25">
      <c r="B903" s="109"/>
      <c r="C903" s="76" t="s">
        <v>16</v>
      </c>
      <c r="D903" s="92">
        <f t="shared" ref="D903:O903" si="933">+D901*D905+(1-D901)*D904</f>
        <v>0</v>
      </c>
      <c r="E903" s="92">
        <f t="shared" si="933"/>
        <v>0</v>
      </c>
      <c r="F903" s="92">
        <f t="shared" si="933"/>
        <v>0</v>
      </c>
      <c r="G903" s="92">
        <f t="shared" si="933"/>
        <v>0</v>
      </c>
      <c r="H903" s="92">
        <f t="shared" si="933"/>
        <v>0</v>
      </c>
      <c r="I903" s="92">
        <f t="shared" si="933"/>
        <v>0</v>
      </c>
      <c r="J903" s="92">
        <f t="shared" si="933"/>
        <v>0</v>
      </c>
      <c r="K903" s="92">
        <f t="shared" si="933"/>
        <v>0</v>
      </c>
      <c r="L903" s="92">
        <f t="shared" si="933"/>
        <v>0</v>
      </c>
      <c r="M903" s="92">
        <f t="shared" si="933"/>
        <v>0</v>
      </c>
      <c r="N903" s="92">
        <f t="shared" si="933"/>
        <v>0</v>
      </c>
      <c r="O903" s="93">
        <f t="shared" si="933"/>
        <v>0</v>
      </c>
      <c r="P903" s="93"/>
    </row>
    <row r="904" spans="2:16" x14ac:dyDescent="0.25">
      <c r="B904" s="109"/>
      <c r="C904" s="77" t="s">
        <v>15</v>
      </c>
      <c r="D904" s="94">
        <f>+D$3*D916</f>
        <v>0</v>
      </c>
      <c r="E904" s="94">
        <f t="shared" ref="E904:O904" si="934">+E$3*E916</f>
        <v>0</v>
      </c>
      <c r="F904" s="94">
        <f t="shared" si="934"/>
        <v>0</v>
      </c>
      <c r="G904" s="94">
        <f t="shared" si="934"/>
        <v>0</v>
      </c>
      <c r="H904" s="94">
        <f t="shared" si="934"/>
        <v>0</v>
      </c>
      <c r="I904" s="94">
        <f t="shared" si="934"/>
        <v>0</v>
      </c>
      <c r="J904" s="94">
        <f t="shared" si="934"/>
        <v>0</v>
      </c>
      <c r="K904" s="94">
        <f t="shared" si="934"/>
        <v>0</v>
      </c>
      <c r="L904" s="94">
        <f t="shared" si="934"/>
        <v>0</v>
      </c>
      <c r="M904" s="94">
        <f t="shared" si="934"/>
        <v>0</v>
      </c>
      <c r="N904" s="94">
        <f t="shared" si="934"/>
        <v>0</v>
      </c>
      <c r="O904" s="95">
        <f t="shared" si="934"/>
        <v>0</v>
      </c>
      <c r="P904" s="95"/>
    </row>
    <row r="905" spans="2:16" ht="15.75" thickBot="1" x14ac:dyDescent="0.3">
      <c r="B905" s="109"/>
      <c r="C905" s="96" t="s">
        <v>37</v>
      </c>
      <c r="D905" s="97">
        <f>+D$4*D916</f>
        <v>0</v>
      </c>
      <c r="E905" s="97">
        <f t="shared" ref="E905:O905" si="935">+E$4*E916</f>
        <v>0</v>
      </c>
      <c r="F905" s="97">
        <f t="shared" si="935"/>
        <v>0</v>
      </c>
      <c r="G905" s="97">
        <f t="shared" si="935"/>
        <v>0</v>
      </c>
      <c r="H905" s="97">
        <f t="shared" si="935"/>
        <v>0</v>
      </c>
      <c r="I905" s="97">
        <f t="shared" si="935"/>
        <v>0</v>
      </c>
      <c r="J905" s="97">
        <f t="shared" si="935"/>
        <v>0</v>
      </c>
      <c r="K905" s="97">
        <f t="shared" si="935"/>
        <v>0</v>
      </c>
      <c r="L905" s="97">
        <f t="shared" si="935"/>
        <v>0</v>
      </c>
      <c r="M905" s="97">
        <f t="shared" si="935"/>
        <v>0</v>
      </c>
      <c r="N905" s="97">
        <f t="shared" si="935"/>
        <v>0</v>
      </c>
      <c r="O905" s="98">
        <f t="shared" si="935"/>
        <v>0</v>
      </c>
      <c r="P905" s="98"/>
    </row>
    <row r="906" spans="2:16" x14ac:dyDescent="0.25">
      <c r="B906" s="109"/>
      <c r="C906" s="99" t="s">
        <v>9</v>
      </c>
      <c r="D906" s="100">
        <f t="shared" ref="D906:O906" si="936">+D898/D902/30</f>
        <v>0</v>
      </c>
      <c r="E906" s="100">
        <f t="shared" si="936"/>
        <v>0</v>
      </c>
      <c r="F906" s="100">
        <f t="shared" si="936"/>
        <v>0</v>
      </c>
      <c r="G906" s="100">
        <f t="shared" si="936"/>
        <v>0</v>
      </c>
      <c r="H906" s="100">
        <f t="shared" si="936"/>
        <v>0</v>
      </c>
      <c r="I906" s="100">
        <f t="shared" si="936"/>
        <v>0</v>
      </c>
      <c r="J906" s="100">
        <f t="shared" si="936"/>
        <v>0</v>
      </c>
      <c r="K906" s="100">
        <f t="shared" si="936"/>
        <v>0</v>
      </c>
      <c r="L906" s="100">
        <f t="shared" si="936"/>
        <v>0</v>
      </c>
      <c r="M906" s="100">
        <f t="shared" si="936"/>
        <v>0</v>
      </c>
      <c r="N906" s="100">
        <f t="shared" si="936"/>
        <v>0</v>
      </c>
      <c r="O906" s="101">
        <f t="shared" si="936"/>
        <v>0</v>
      </c>
      <c r="P906" s="101">
        <f t="shared" ref="P906:P915" si="937">SUM(D906:O906)</f>
        <v>0</v>
      </c>
    </row>
    <row r="907" spans="2:16" x14ac:dyDescent="0.25">
      <c r="B907" s="109"/>
      <c r="C907" s="77" t="s">
        <v>10</v>
      </c>
      <c r="D907" s="87">
        <f t="shared" ref="D907:O907" si="938">+D906*(1-D901)</f>
        <v>0</v>
      </c>
      <c r="E907" s="87">
        <f t="shared" si="938"/>
        <v>0</v>
      </c>
      <c r="F907" s="87">
        <f t="shared" si="938"/>
        <v>0</v>
      </c>
      <c r="G907" s="87">
        <f t="shared" si="938"/>
        <v>0</v>
      </c>
      <c r="H907" s="87">
        <f t="shared" si="938"/>
        <v>0</v>
      </c>
      <c r="I907" s="87">
        <f t="shared" si="938"/>
        <v>0</v>
      </c>
      <c r="J907" s="87">
        <f t="shared" si="938"/>
        <v>0</v>
      </c>
      <c r="K907" s="87">
        <f t="shared" si="938"/>
        <v>0</v>
      </c>
      <c r="L907" s="87">
        <f t="shared" si="938"/>
        <v>0</v>
      </c>
      <c r="M907" s="87">
        <f t="shared" si="938"/>
        <v>0</v>
      </c>
      <c r="N907" s="87">
        <f t="shared" si="938"/>
        <v>0</v>
      </c>
      <c r="O907" s="88">
        <f t="shared" si="938"/>
        <v>0</v>
      </c>
      <c r="P907" s="88">
        <f t="shared" si="937"/>
        <v>0</v>
      </c>
    </row>
    <row r="908" spans="2:16" ht="15.75" thickBot="1" x14ac:dyDescent="0.3">
      <c r="B908" s="109"/>
      <c r="C908" s="96" t="s">
        <v>38</v>
      </c>
      <c r="D908" s="90">
        <f>+D906-D907</f>
        <v>0</v>
      </c>
      <c r="E908" s="90">
        <f t="shared" ref="E908:G908" si="939">+E906-E907</f>
        <v>0</v>
      </c>
      <c r="F908" s="90">
        <f t="shared" si="939"/>
        <v>0</v>
      </c>
      <c r="G908" s="90">
        <f t="shared" si="939"/>
        <v>0</v>
      </c>
      <c r="H908" s="90">
        <f>+H906-H907</f>
        <v>0</v>
      </c>
      <c r="I908" s="90">
        <f t="shared" ref="I908:O908" si="940">+I906-I907</f>
        <v>0</v>
      </c>
      <c r="J908" s="90">
        <f t="shared" si="940"/>
        <v>0</v>
      </c>
      <c r="K908" s="90">
        <f t="shared" si="940"/>
        <v>0</v>
      </c>
      <c r="L908" s="90">
        <f t="shared" si="940"/>
        <v>0</v>
      </c>
      <c r="M908" s="90">
        <f t="shared" si="940"/>
        <v>0</v>
      </c>
      <c r="N908" s="90">
        <f t="shared" si="940"/>
        <v>0</v>
      </c>
      <c r="O908" s="91">
        <f t="shared" si="940"/>
        <v>0</v>
      </c>
      <c r="P908" s="91">
        <f t="shared" si="937"/>
        <v>0</v>
      </c>
    </row>
    <row r="909" spans="2:16" x14ac:dyDescent="0.25">
      <c r="B909" s="109"/>
      <c r="C909" s="99" t="s">
        <v>11</v>
      </c>
      <c r="D909" s="100" t="e">
        <f t="shared" ref="D909:O909" si="941">+D898/D903/30</f>
        <v>#DIV/0!</v>
      </c>
      <c r="E909" s="100" t="e">
        <f t="shared" si="941"/>
        <v>#DIV/0!</v>
      </c>
      <c r="F909" s="100" t="e">
        <f t="shared" si="941"/>
        <v>#DIV/0!</v>
      </c>
      <c r="G909" s="100" t="e">
        <f t="shared" si="941"/>
        <v>#DIV/0!</v>
      </c>
      <c r="H909" s="100" t="e">
        <f t="shared" si="941"/>
        <v>#DIV/0!</v>
      </c>
      <c r="I909" s="100" t="e">
        <f t="shared" si="941"/>
        <v>#DIV/0!</v>
      </c>
      <c r="J909" s="100" t="e">
        <f t="shared" si="941"/>
        <v>#DIV/0!</v>
      </c>
      <c r="K909" s="100" t="e">
        <f t="shared" si="941"/>
        <v>#DIV/0!</v>
      </c>
      <c r="L909" s="100" t="e">
        <f t="shared" si="941"/>
        <v>#DIV/0!</v>
      </c>
      <c r="M909" s="100" t="e">
        <f t="shared" si="941"/>
        <v>#DIV/0!</v>
      </c>
      <c r="N909" s="100" t="e">
        <f t="shared" si="941"/>
        <v>#DIV/0!</v>
      </c>
      <c r="O909" s="101" t="e">
        <f t="shared" si="941"/>
        <v>#DIV/0!</v>
      </c>
      <c r="P909" s="101" t="e">
        <f t="shared" si="937"/>
        <v>#DIV/0!</v>
      </c>
    </row>
    <row r="910" spans="2:16" x14ac:dyDescent="0.25">
      <c r="B910" s="109"/>
      <c r="C910" s="77" t="s">
        <v>12</v>
      </c>
      <c r="D910" s="87" t="e">
        <f t="shared" ref="D910:O910" si="942">+D899/D904/30</f>
        <v>#DIV/0!</v>
      </c>
      <c r="E910" s="87" t="e">
        <f t="shared" si="942"/>
        <v>#DIV/0!</v>
      </c>
      <c r="F910" s="87" t="e">
        <f t="shared" si="942"/>
        <v>#DIV/0!</v>
      </c>
      <c r="G910" s="87" t="e">
        <f t="shared" si="942"/>
        <v>#DIV/0!</v>
      </c>
      <c r="H910" s="87" t="e">
        <f t="shared" si="942"/>
        <v>#DIV/0!</v>
      </c>
      <c r="I910" s="87" t="e">
        <f t="shared" si="942"/>
        <v>#DIV/0!</v>
      </c>
      <c r="J910" s="87" t="e">
        <f t="shared" si="942"/>
        <v>#DIV/0!</v>
      </c>
      <c r="K910" s="87" t="e">
        <f t="shared" si="942"/>
        <v>#DIV/0!</v>
      </c>
      <c r="L910" s="87" t="e">
        <f t="shared" si="942"/>
        <v>#DIV/0!</v>
      </c>
      <c r="M910" s="87" t="e">
        <f t="shared" si="942"/>
        <v>#DIV/0!</v>
      </c>
      <c r="N910" s="87" t="e">
        <f t="shared" si="942"/>
        <v>#DIV/0!</v>
      </c>
      <c r="O910" s="88" t="e">
        <f t="shared" si="942"/>
        <v>#DIV/0!</v>
      </c>
      <c r="P910" s="88" t="e">
        <f t="shared" si="937"/>
        <v>#DIV/0!</v>
      </c>
    </row>
    <row r="911" spans="2:16" ht="15.75" thickBot="1" x14ac:dyDescent="0.3">
      <c r="B911" s="109"/>
      <c r="C911" s="96" t="s">
        <v>39</v>
      </c>
      <c r="D911" s="90" t="e">
        <f t="shared" ref="D911:O911" si="943">+D900/D905/30</f>
        <v>#DIV/0!</v>
      </c>
      <c r="E911" s="90" t="e">
        <f t="shared" si="943"/>
        <v>#DIV/0!</v>
      </c>
      <c r="F911" s="90" t="e">
        <f t="shared" si="943"/>
        <v>#DIV/0!</v>
      </c>
      <c r="G911" s="90" t="e">
        <f t="shared" si="943"/>
        <v>#DIV/0!</v>
      </c>
      <c r="H911" s="90" t="e">
        <f t="shared" si="943"/>
        <v>#DIV/0!</v>
      </c>
      <c r="I911" s="90" t="e">
        <f t="shared" si="943"/>
        <v>#DIV/0!</v>
      </c>
      <c r="J911" s="90" t="e">
        <f t="shared" si="943"/>
        <v>#DIV/0!</v>
      </c>
      <c r="K911" s="90" t="e">
        <f t="shared" si="943"/>
        <v>#DIV/0!</v>
      </c>
      <c r="L911" s="90" t="e">
        <f t="shared" si="943"/>
        <v>#DIV/0!</v>
      </c>
      <c r="M911" s="90" t="e">
        <f t="shared" si="943"/>
        <v>#DIV/0!</v>
      </c>
      <c r="N911" s="90" t="e">
        <f t="shared" si="943"/>
        <v>#DIV/0!</v>
      </c>
      <c r="O911" s="91" t="e">
        <f t="shared" si="943"/>
        <v>#DIV/0!</v>
      </c>
      <c r="P911" s="91" t="e">
        <f t="shared" si="937"/>
        <v>#DIV/0!</v>
      </c>
    </row>
    <row r="912" spans="2:16" ht="15.75" thickBot="1" x14ac:dyDescent="0.3">
      <c r="B912" s="109"/>
      <c r="C912" s="102" t="s">
        <v>13</v>
      </c>
      <c r="D912" s="72">
        <v>25</v>
      </c>
      <c r="E912" s="72">
        <v>25</v>
      </c>
      <c r="F912" s="72">
        <v>25</v>
      </c>
      <c r="G912" s="72">
        <v>25</v>
      </c>
      <c r="H912" s="72">
        <v>25</v>
      </c>
      <c r="I912" s="72">
        <v>25</v>
      </c>
      <c r="J912" s="72">
        <v>25</v>
      </c>
      <c r="K912" s="72">
        <v>25</v>
      </c>
      <c r="L912" s="72">
        <v>25</v>
      </c>
      <c r="M912" s="72">
        <v>25</v>
      </c>
      <c r="N912" s="72">
        <v>25</v>
      </c>
      <c r="O912" s="73">
        <v>25</v>
      </c>
      <c r="P912" s="103"/>
    </row>
    <row r="913" spans="2:16" x14ac:dyDescent="0.25">
      <c r="B913" s="109"/>
      <c r="C913" s="99" t="s">
        <v>4</v>
      </c>
      <c r="D913" s="100" t="e">
        <f>+D909/D912*30</f>
        <v>#DIV/0!</v>
      </c>
      <c r="E913" s="100" t="e">
        <f t="shared" ref="E913" si="944">+E909/E912*30</f>
        <v>#DIV/0!</v>
      </c>
      <c r="F913" s="100" t="e">
        <f t="shared" ref="F913" si="945">+F909/F912*30</f>
        <v>#DIV/0!</v>
      </c>
      <c r="G913" s="100" t="e">
        <f t="shared" ref="G913" si="946">+G909/G912*30</f>
        <v>#DIV/0!</v>
      </c>
      <c r="H913" s="100" t="e">
        <f t="shared" ref="H913" si="947">+H909/H912*30</f>
        <v>#DIV/0!</v>
      </c>
      <c r="I913" s="100" t="e">
        <f t="shared" ref="I913" si="948">+I909/I912*30</f>
        <v>#DIV/0!</v>
      </c>
      <c r="J913" s="100" t="e">
        <f t="shared" ref="J913" si="949">+J909/J912*30</f>
        <v>#DIV/0!</v>
      </c>
      <c r="K913" s="100" t="e">
        <f t="shared" ref="K913" si="950">+K909/K912*30</f>
        <v>#DIV/0!</v>
      </c>
      <c r="L913" s="100" t="e">
        <f t="shared" ref="L913" si="951">+L909/L912*30</f>
        <v>#DIV/0!</v>
      </c>
      <c r="M913" s="100" t="e">
        <f t="shared" ref="M913" si="952">+M909/M912*30</f>
        <v>#DIV/0!</v>
      </c>
      <c r="N913" s="100" t="e">
        <f t="shared" ref="N913" si="953">+N909/N912*30</f>
        <v>#DIV/0!</v>
      </c>
      <c r="O913" s="101" t="e">
        <f t="shared" ref="O913" si="954">+O909/O912*30</f>
        <v>#DIV/0!</v>
      </c>
      <c r="P913" s="101" t="e">
        <f t="shared" si="937"/>
        <v>#DIV/0!</v>
      </c>
    </row>
    <row r="914" spans="2:16" x14ac:dyDescent="0.25">
      <c r="B914" s="109"/>
      <c r="C914" s="77" t="s">
        <v>5</v>
      </c>
      <c r="D914" s="87" t="e">
        <f>+D910/D912*30</f>
        <v>#DIV/0!</v>
      </c>
      <c r="E914" s="87" t="e">
        <f t="shared" ref="E914:O914" si="955">+E910/E912*30</f>
        <v>#DIV/0!</v>
      </c>
      <c r="F914" s="87" t="e">
        <f t="shared" si="955"/>
        <v>#DIV/0!</v>
      </c>
      <c r="G914" s="87" t="e">
        <f t="shared" si="955"/>
        <v>#DIV/0!</v>
      </c>
      <c r="H914" s="87" t="e">
        <f t="shared" si="955"/>
        <v>#DIV/0!</v>
      </c>
      <c r="I914" s="87" t="e">
        <f t="shared" si="955"/>
        <v>#DIV/0!</v>
      </c>
      <c r="J914" s="87" t="e">
        <f t="shared" si="955"/>
        <v>#DIV/0!</v>
      </c>
      <c r="K914" s="87" t="e">
        <f t="shared" si="955"/>
        <v>#DIV/0!</v>
      </c>
      <c r="L914" s="87" t="e">
        <f t="shared" si="955"/>
        <v>#DIV/0!</v>
      </c>
      <c r="M914" s="87" t="e">
        <f t="shared" si="955"/>
        <v>#DIV/0!</v>
      </c>
      <c r="N914" s="87" t="e">
        <f t="shared" si="955"/>
        <v>#DIV/0!</v>
      </c>
      <c r="O914" s="88" t="e">
        <f t="shared" si="955"/>
        <v>#DIV/0!</v>
      </c>
      <c r="P914" s="88" t="e">
        <f t="shared" si="937"/>
        <v>#DIV/0!</v>
      </c>
    </row>
    <row r="915" spans="2:16" ht="15.75" thickBot="1" x14ac:dyDescent="0.3">
      <c r="B915" s="109"/>
      <c r="C915" s="96" t="s">
        <v>40</v>
      </c>
      <c r="D915" s="90" t="e">
        <f>+D911/D912*30</f>
        <v>#DIV/0!</v>
      </c>
      <c r="E915" s="90" t="e">
        <f t="shared" ref="E915:O915" si="956">+E911/E912*30</f>
        <v>#DIV/0!</v>
      </c>
      <c r="F915" s="90" t="e">
        <f t="shared" si="956"/>
        <v>#DIV/0!</v>
      </c>
      <c r="G915" s="90" t="e">
        <f t="shared" si="956"/>
        <v>#DIV/0!</v>
      </c>
      <c r="H915" s="90" t="e">
        <f t="shared" si="956"/>
        <v>#DIV/0!</v>
      </c>
      <c r="I915" s="90" t="e">
        <f t="shared" si="956"/>
        <v>#DIV/0!</v>
      </c>
      <c r="J915" s="90" t="e">
        <f t="shared" si="956"/>
        <v>#DIV/0!</v>
      </c>
      <c r="K915" s="90" t="e">
        <f t="shared" si="956"/>
        <v>#DIV/0!</v>
      </c>
      <c r="L915" s="90" t="e">
        <f t="shared" si="956"/>
        <v>#DIV/0!</v>
      </c>
      <c r="M915" s="90" t="e">
        <f t="shared" si="956"/>
        <v>#DIV/0!</v>
      </c>
      <c r="N915" s="90" t="e">
        <f t="shared" si="956"/>
        <v>#DIV/0!</v>
      </c>
      <c r="O915" s="91" t="e">
        <f t="shared" si="956"/>
        <v>#DIV/0!</v>
      </c>
      <c r="P915" s="91" t="e">
        <f t="shared" si="937"/>
        <v>#DIV/0!</v>
      </c>
    </row>
    <row r="916" spans="2:16" ht="15.75" thickBot="1" x14ac:dyDescent="0.3">
      <c r="B916" s="110"/>
      <c r="C916" s="105" t="s">
        <v>8</v>
      </c>
      <c r="D916" s="106">
        <f>+SUMIF(Conversion!$B$4:$B$28,'Measured TV'!D883,Conversion!C$4:C$28)</f>
        <v>0</v>
      </c>
      <c r="E916" s="106">
        <f>+SUMIF(Conversion!$B$4:$B$28,'Measured TV'!E883,Conversion!D$4:D$28)</f>
        <v>0</v>
      </c>
      <c r="F916" s="106">
        <f>+SUMIF(Conversion!$B$4:$B$28,'Measured TV'!F883,Conversion!E$4:E$28)</f>
        <v>0</v>
      </c>
      <c r="G916" s="106">
        <f>+SUMIF(Conversion!$B$4:$B$28,'Measured TV'!G883,Conversion!F$4:F$28)</f>
        <v>0</v>
      </c>
      <c r="H916" s="106">
        <f>+SUMIF(Conversion!$B$4:$B$28,'Measured TV'!H883,Conversion!G$4:G$28)</f>
        <v>0</v>
      </c>
      <c r="I916" s="106">
        <f>+SUMIF(Conversion!$B$4:$B$28,'Measured TV'!I883,Conversion!H$4:H$28)</f>
        <v>0</v>
      </c>
      <c r="J916" s="106">
        <f>+SUMIF(Conversion!$B$4:$B$28,'Measured TV'!J883,Conversion!I$4:I$28)</f>
        <v>0</v>
      </c>
      <c r="K916" s="106">
        <f>+SUMIF(Conversion!$B$4:$B$28,'Measured TV'!K883,Conversion!J$4:J$28)</f>
        <v>0</v>
      </c>
      <c r="L916" s="106">
        <f>+SUMIF(Conversion!$B$4:$B$28,'Measured TV'!L883,Conversion!K$4:K$28)</f>
        <v>0</v>
      </c>
      <c r="M916" s="106">
        <f>+SUMIF(Conversion!$B$4:$B$28,'Measured TV'!M883,Conversion!L$4:L$28)</f>
        <v>0</v>
      </c>
      <c r="N916" s="106">
        <f>+SUMIF(Conversion!$B$4:$B$28,'Measured TV'!N883,Conversion!M$4:M$28)</f>
        <v>0</v>
      </c>
      <c r="O916" s="107">
        <f>+SUMIF(Conversion!$B$4:$B$28,'Measured TV'!O883,Conversion!N$4:N$28)</f>
        <v>0</v>
      </c>
      <c r="P916" s="107"/>
    </row>
    <row r="917" spans="2:16" ht="15.75" thickBot="1" x14ac:dyDescent="0.3">
      <c r="C917" s="74">
        <v>0</v>
      </c>
      <c r="D917" s="39">
        <v>1</v>
      </c>
      <c r="E917" s="39">
        <v>2</v>
      </c>
      <c r="F917" s="39">
        <v>3</v>
      </c>
      <c r="G917" s="39">
        <v>4</v>
      </c>
      <c r="H917" s="39">
        <v>5</v>
      </c>
      <c r="I917" s="39">
        <v>6</v>
      </c>
      <c r="J917" s="39">
        <v>7</v>
      </c>
      <c r="K917" s="39">
        <v>8</v>
      </c>
      <c r="L917" s="39">
        <v>9</v>
      </c>
      <c r="M917" s="39">
        <v>10</v>
      </c>
      <c r="N917" s="39">
        <v>11</v>
      </c>
      <c r="O917" s="39">
        <v>12</v>
      </c>
    </row>
    <row r="918" spans="2:16" ht="15.75" thickBot="1" x14ac:dyDescent="0.3">
      <c r="B918" s="81" t="e">
        <f>+'Mecra Kırılımı'!#REF!</f>
        <v>#REF!</v>
      </c>
      <c r="C918" s="82" t="s">
        <v>33</v>
      </c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</row>
    <row r="919" spans="2:16" x14ac:dyDescent="0.25">
      <c r="B919" s="109"/>
      <c r="C919" s="189">
        <v>1</v>
      </c>
      <c r="D919" s="187"/>
      <c r="E919" s="187"/>
      <c r="F919" s="187"/>
      <c r="G919" s="187"/>
      <c r="H919" s="187"/>
      <c r="I919" s="187"/>
      <c r="J919" s="187"/>
      <c r="K919" s="187"/>
      <c r="L919" s="187"/>
      <c r="M919" s="187"/>
      <c r="N919" s="187"/>
      <c r="O919" s="187"/>
    </row>
    <row r="920" spans="2:16" x14ac:dyDescent="0.25">
      <c r="B920" s="109"/>
      <c r="C920" s="189">
        <v>2</v>
      </c>
      <c r="D920" s="187"/>
      <c r="E920" s="187"/>
      <c r="F920" s="187"/>
      <c r="G920" s="187"/>
      <c r="H920" s="187"/>
      <c r="I920" s="187"/>
      <c r="J920" s="187"/>
      <c r="K920" s="187"/>
      <c r="L920" s="187"/>
      <c r="M920" s="187"/>
      <c r="N920" s="187"/>
      <c r="O920" s="187"/>
    </row>
    <row r="921" spans="2:16" x14ac:dyDescent="0.25">
      <c r="B921" s="109"/>
      <c r="C921" s="189">
        <v>3</v>
      </c>
      <c r="D921" s="187"/>
      <c r="E921" s="187"/>
      <c r="F921" s="187"/>
      <c r="G921" s="187"/>
      <c r="H921" s="187"/>
      <c r="I921" s="187"/>
      <c r="J921" s="187"/>
      <c r="K921" s="187"/>
      <c r="L921" s="187"/>
      <c r="M921" s="187"/>
      <c r="N921" s="187"/>
      <c r="O921" s="187"/>
    </row>
    <row r="922" spans="2:16" x14ac:dyDescent="0.25">
      <c r="B922" s="109"/>
      <c r="C922" s="189">
        <v>4</v>
      </c>
      <c r="D922" s="187"/>
      <c r="E922" s="187"/>
      <c r="F922" s="187"/>
      <c r="G922" s="187"/>
      <c r="H922" s="187"/>
      <c r="I922" s="187"/>
      <c r="J922" s="187"/>
      <c r="K922" s="187"/>
      <c r="L922" s="187"/>
      <c r="M922" s="187"/>
      <c r="N922" s="187"/>
      <c r="O922" s="187"/>
    </row>
    <row r="923" spans="2:16" x14ac:dyDescent="0.25">
      <c r="B923" s="109"/>
      <c r="C923" s="189">
        <v>5</v>
      </c>
      <c r="D923" s="187"/>
      <c r="E923" s="187"/>
      <c r="F923" s="187"/>
      <c r="G923" s="187"/>
      <c r="H923" s="187"/>
      <c r="I923" s="187"/>
      <c r="J923" s="187"/>
      <c r="K923" s="187"/>
      <c r="L923" s="187"/>
      <c r="M923" s="187"/>
      <c r="N923" s="187"/>
      <c r="O923" s="187"/>
    </row>
    <row r="924" spans="2:16" x14ac:dyDescent="0.25">
      <c r="B924" s="109"/>
      <c r="C924" s="189">
        <v>6</v>
      </c>
      <c r="D924" s="187"/>
      <c r="E924" s="187"/>
      <c r="F924" s="187"/>
      <c r="G924" s="187"/>
      <c r="H924" s="187"/>
      <c r="I924" s="187"/>
      <c r="J924" s="187"/>
      <c r="K924" s="187"/>
      <c r="L924" s="187"/>
      <c r="M924" s="187"/>
      <c r="N924" s="187"/>
      <c r="O924" s="187"/>
    </row>
    <row r="925" spans="2:16" x14ac:dyDescent="0.25">
      <c r="B925" s="109"/>
      <c r="C925" s="189">
        <v>7</v>
      </c>
      <c r="D925" s="187"/>
      <c r="E925" s="187"/>
      <c r="F925" s="187"/>
      <c r="G925" s="187"/>
      <c r="H925" s="187"/>
      <c r="I925" s="187"/>
      <c r="J925" s="187"/>
      <c r="K925" s="187"/>
      <c r="L925" s="187"/>
      <c r="M925" s="187"/>
      <c r="N925" s="187"/>
      <c r="O925" s="187"/>
    </row>
    <row r="926" spans="2:16" x14ac:dyDescent="0.25">
      <c r="B926" s="109"/>
      <c r="C926" s="189">
        <v>8</v>
      </c>
      <c r="D926" s="187"/>
      <c r="E926" s="187"/>
      <c r="F926" s="187"/>
      <c r="G926" s="187"/>
      <c r="H926" s="187"/>
      <c r="I926" s="187"/>
      <c r="J926" s="187"/>
      <c r="K926" s="187"/>
      <c r="L926" s="187"/>
      <c r="M926" s="187"/>
      <c r="N926" s="187"/>
      <c r="O926" s="187"/>
    </row>
    <row r="927" spans="2:16" x14ac:dyDescent="0.25">
      <c r="B927" s="109"/>
      <c r="C927" s="189">
        <v>9</v>
      </c>
      <c r="D927" s="187"/>
      <c r="E927" s="187"/>
      <c r="F927" s="187"/>
      <c r="G927" s="187"/>
      <c r="H927" s="187"/>
      <c r="I927" s="187"/>
      <c r="J927" s="187"/>
      <c r="K927" s="187"/>
      <c r="L927" s="187"/>
      <c r="M927" s="187"/>
      <c r="N927" s="187"/>
      <c r="O927" s="187"/>
    </row>
    <row r="928" spans="2:16" x14ac:dyDescent="0.25">
      <c r="B928" s="109"/>
      <c r="C928" s="189">
        <v>10</v>
      </c>
      <c r="D928" s="187"/>
      <c r="E928" s="187"/>
      <c r="F928" s="187"/>
      <c r="G928" s="187"/>
      <c r="H928" s="187"/>
      <c r="I928" s="187"/>
      <c r="J928" s="187"/>
      <c r="K928" s="187"/>
      <c r="L928" s="187"/>
      <c r="M928" s="187"/>
      <c r="N928" s="187"/>
      <c r="O928" s="187"/>
    </row>
    <row r="929" spans="2:16" x14ac:dyDescent="0.25">
      <c r="B929" s="109"/>
      <c r="C929" s="189">
        <v>11</v>
      </c>
      <c r="D929" s="187"/>
      <c r="E929" s="187"/>
      <c r="F929" s="187"/>
      <c r="G929" s="187"/>
      <c r="H929" s="187"/>
      <c r="I929" s="187"/>
      <c r="J929" s="187"/>
      <c r="K929" s="187"/>
      <c r="L929" s="187"/>
      <c r="M929" s="187"/>
      <c r="N929" s="187"/>
      <c r="O929" s="187"/>
    </row>
    <row r="930" spans="2:16" x14ac:dyDescent="0.25">
      <c r="B930" s="109"/>
      <c r="C930" s="189">
        <v>12</v>
      </c>
      <c r="D930" s="187"/>
      <c r="E930" s="187"/>
      <c r="F930" s="187"/>
      <c r="G930" s="187"/>
      <c r="H930" s="187"/>
      <c r="I930" s="187"/>
      <c r="J930" s="187"/>
      <c r="K930" s="187"/>
      <c r="L930" s="187"/>
      <c r="M930" s="187"/>
      <c r="N930" s="187"/>
      <c r="O930" s="187"/>
    </row>
    <row r="931" spans="2:16" x14ac:dyDescent="0.25">
      <c r="B931" s="109"/>
      <c r="C931" s="189">
        <v>13</v>
      </c>
      <c r="D931" s="187"/>
      <c r="E931" s="187"/>
      <c r="F931" s="187"/>
      <c r="G931" s="187"/>
      <c r="H931" s="187"/>
      <c r="I931" s="187"/>
      <c r="J931" s="187"/>
      <c r="K931" s="187"/>
      <c r="L931" s="187"/>
      <c r="M931" s="187"/>
      <c r="N931" s="187"/>
      <c r="O931" s="187"/>
    </row>
    <row r="932" spans="2:16" ht="15.75" thickBot="1" x14ac:dyDescent="0.3">
      <c r="B932" s="109"/>
      <c r="C932" s="189">
        <v>14</v>
      </c>
      <c r="D932" s="187"/>
      <c r="E932" s="187"/>
      <c r="F932" s="187"/>
      <c r="G932" s="187"/>
      <c r="H932" s="187"/>
      <c r="I932" s="187"/>
      <c r="J932" s="187"/>
      <c r="K932" s="187"/>
      <c r="L932" s="187"/>
      <c r="M932" s="187"/>
      <c r="N932" s="187"/>
      <c r="O932" s="187"/>
    </row>
    <row r="933" spans="2:16" x14ac:dyDescent="0.25">
      <c r="B933" s="83"/>
      <c r="C933" s="84" t="s">
        <v>0</v>
      </c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1"/>
      <c r="P933" s="85">
        <f>SUM(D933:O933)</f>
        <v>0</v>
      </c>
    </row>
    <row r="934" spans="2:16" x14ac:dyDescent="0.25">
      <c r="B934" s="83"/>
      <c r="C934" s="86" t="s">
        <v>1</v>
      </c>
      <c r="D934" s="87">
        <f>+D942*D$3*30</f>
        <v>0</v>
      </c>
      <c r="E934" s="87">
        <f t="shared" ref="E934:O934" si="957">+E942*E$3*30</f>
        <v>0</v>
      </c>
      <c r="F934" s="87">
        <f t="shared" si="957"/>
        <v>0</v>
      </c>
      <c r="G934" s="87">
        <f t="shared" si="957"/>
        <v>0</v>
      </c>
      <c r="H934" s="87">
        <f t="shared" si="957"/>
        <v>0</v>
      </c>
      <c r="I934" s="87">
        <f t="shared" si="957"/>
        <v>0</v>
      </c>
      <c r="J934" s="87">
        <f t="shared" si="957"/>
        <v>0</v>
      </c>
      <c r="K934" s="87">
        <f t="shared" si="957"/>
        <v>0</v>
      </c>
      <c r="L934" s="87">
        <f t="shared" si="957"/>
        <v>0</v>
      </c>
      <c r="M934" s="87">
        <f t="shared" si="957"/>
        <v>0</v>
      </c>
      <c r="N934" s="87">
        <f t="shared" si="957"/>
        <v>0</v>
      </c>
      <c r="O934" s="88">
        <f t="shared" si="957"/>
        <v>0</v>
      </c>
      <c r="P934" s="88">
        <f>SUM(D934:O934)</f>
        <v>0</v>
      </c>
    </row>
    <row r="935" spans="2:16" ht="15.75" thickBot="1" x14ac:dyDescent="0.3">
      <c r="B935" s="83"/>
      <c r="C935" s="89" t="s">
        <v>35</v>
      </c>
      <c r="D935" s="90">
        <f>+D943*D$4*30</f>
        <v>0</v>
      </c>
      <c r="E935" s="90">
        <f t="shared" ref="E935:O935" si="958">+E943*E$4*30</f>
        <v>0</v>
      </c>
      <c r="F935" s="90">
        <f t="shared" si="958"/>
        <v>0</v>
      </c>
      <c r="G935" s="90">
        <f t="shared" si="958"/>
        <v>0</v>
      </c>
      <c r="H935" s="90">
        <f t="shared" si="958"/>
        <v>0</v>
      </c>
      <c r="I935" s="90">
        <f t="shared" si="958"/>
        <v>0</v>
      </c>
      <c r="J935" s="90">
        <f t="shared" si="958"/>
        <v>0</v>
      </c>
      <c r="K935" s="90">
        <f t="shared" si="958"/>
        <v>0</v>
      </c>
      <c r="L935" s="90">
        <f t="shared" si="958"/>
        <v>0</v>
      </c>
      <c r="M935" s="90">
        <f t="shared" si="958"/>
        <v>0</v>
      </c>
      <c r="N935" s="90">
        <f t="shared" si="958"/>
        <v>0</v>
      </c>
      <c r="O935" s="91">
        <f t="shared" si="958"/>
        <v>0</v>
      </c>
      <c r="P935" s="91">
        <f>SUM(D935:O935)</f>
        <v>0</v>
      </c>
    </row>
    <row r="936" spans="2:16" ht="15.75" thickBot="1" x14ac:dyDescent="0.3">
      <c r="B936" s="83"/>
      <c r="C936" s="78" t="s">
        <v>36</v>
      </c>
      <c r="D936" s="79">
        <f t="shared" ref="D936:O936" si="959">+D$5</f>
        <v>0.25</v>
      </c>
      <c r="E936" s="79">
        <f t="shared" si="959"/>
        <v>0.25</v>
      </c>
      <c r="F936" s="79">
        <f t="shared" si="959"/>
        <v>0.25</v>
      </c>
      <c r="G936" s="79">
        <f t="shared" si="959"/>
        <v>0.25</v>
      </c>
      <c r="H936" s="79">
        <f t="shared" si="959"/>
        <v>0.25</v>
      </c>
      <c r="I936" s="79">
        <f t="shared" si="959"/>
        <v>0.25</v>
      </c>
      <c r="J936" s="79">
        <f t="shared" si="959"/>
        <v>0.25</v>
      </c>
      <c r="K936" s="79">
        <f t="shared" si="959"/>
        <v>0.25</v>
      </c>
      <c r="L936" s="79">
        <f t="shared" si="959"/>
        <v>0.25</v>
      </c>
      <c r="M936" s="79">
        <f t="shared" si="959"/>
        <v>0.25</v>
      </c>
      <c r="N936" s="79">
        <f t="shared" si="959"/>
        <v>0.25</v>
      </c>
      <c r="O936" s="80">
        <f t="shared" si="959"/>
        <v>0.25</v>
      </c>
      <c r="P936" s="80"/>
    </row>
    <row r="937" spans="2:16" ht="15.75" thickBot="1" x14ac:dyDescent="0.3">
      <c r="B937" s="83"/>
      <c r="C937" s="76" t="s">
        <v>14</v>
      </c>
      <c r="D937" s="92">
        <f>+D$3*(1-D936)+D$4*D936</f>
        <v>18.697752065418879</v>
      </c>
      <c r="E937" s="92">
        <f t="shared" ref="E937" si="960">+E$3*(1-E936)+E$4*E936</f>
        <v>19.632639668689826</v>
      </c>
      <c r="F937" s="92">
        <f t="shared" ref="F937" si="961">+F$3*(1-F936)+F$4*F936</f>
        <v>20.614271652124316</v>
      </c>
      <c r="G937" s="92">
        <f t="shared" ref="G937" si="962">+G$3*(1-G936)+G$4*G936</f>
        <v>24.717944963434228</v>
      </c>
      <c r="H937" s="92">
        <f t="shared" ref="H937" si="963">+H$3*(1-H936)+H$4*H936</f>
        <v>26.05691364631199</v>
      </c>
      <c r="I937" s="92">
        <f t="shared" ref="I937" si="964">+I$3*(1-I936)+I$4*I936</f>
        <v>25.606843768296592</v>
      </c>
      <c r="J937" s="92">
        <f t="shared" ref="J937" si="965">+J$3*(1-J936)+J$4*J936</f>
        <v>18.232856760391158</v>
      </c>
      <c r="K937" s="92">
        <f t="shared" ref="K937" si="966">+K$3*(1-K936)+K$4*K936</f>
        <v>23.963884263425388</v>
      </c>
      <c r="L937" s="92">
        <f t="shared" ref="L937" si="967">+L$3*(1-L936)+L$4*L936</f>
        <v>26.305348227975429</v>
      </c>
      <c r="M937" s="92">
        <f t="shared" ref="M937" si="968">+M$3*(1-M936)+M$4*M936</f>
        <v>24.57657900542252</v>
      </c>
      <c r="N937" s="92">
        <f t="shared" ref="N937" si="969">+N$3*(1-N936)+N$4*N936</f>
        <v>22.737299112616817</v>
      </c>
      <c r="O937" s="92">
        <f t="shared" ref="O937" si="970">+O$3*(1-O936)+O$4*O936</f>
        <v>20.719497469529724</v>
      </c>
      <c r="P937" s="93"/>
    </row>
    <row r="938" spans="2:16" x14ac:dyDescent="0.25">
      <c r="B938" s="83"/>
      <c r="C938" s="76" t="s">
        <v>16</v>
      </c>
      <c r="D938" s="92">
        <f t="shared" ref="D938:O938" si="971">+D936*D940+(1-D936)*D939</f>
        <v>0</v>
      </c>
      <c r="E938" s="92">
        <f t="shared" si="971"/>
        <v>0</v>
      </c>
      <c r="F938" s="92">
        <f t="shared" si="971"/>
        <v>0</v>
      </c>
      <c r="G938" s="92">
        <f t="shared" si="971"/>
        <v>0</v>
      </c>
      <c r="H938" s="92">
        <f t="shared" si="971"/>
        <v>0</v>
      </c>
      <c r="I938" s="92">
        <f t="shared" si="971"/>
        <v>0</v>
      </c>
      <c r="J938" s="92">
        <f t="shared" si="971"/>
        <v>0</v>
      </c>
      <c r="K938" s="92">
        <f t="shared" si="971"/>
        <v>0</v>
      </c>
      <c r="L938" s="92">
        <f t="shared" si="971"/>
        <v>0</v>
      </c>
      <c r="M938" s="92">
        <f t="shared" si="971"/>
        <v>0</v>
      </c>
      <c r="N938" s="92">
        <f t="shared" si="971"/>
        <v>0</v>
      </c>
      <c r="O938" s="93">
        <f t="shared" si="971"/>
        <v>0</v>
      </c>
      <c r="P938" s="93"/>
    </row>
    <row r="939" spans="2:16" x14ac:dyDescent="0.25">
      <c r="B939" s="83"/>
      <c r="C939" s="77" t="s">
        <v>15</v>
      </c>
      <c r="D939" s="94">
        <f>+D$3*D951</f>
        <v>0</v>
      </c>
      <c r="E939" s="94">
        <f t="shared" ref="E939:O939" si="972">+E$3*E951</f>
        <v>0</v>
      </c>
      <c r="F939" s="94">
        <f t="shared" si="972"/>
        <v>0</v>
      </c>
      <c r="G939" s="94">
        <f t="shared" si="972"/>
        <v>0</v>
      </c>
      <c r="H939" s="94">
        <f t="shared" si="972"/>
        <v>0</v>
      </c>
      <c r="I939" s="94">
        <f t="shared" si="972"/>
        <v>0</v>
      </c>
      <c r="J939" s="94">
        <f t="shared" si="972"/>
        <v>0</v>
      </c>
      <c r="K939" s="94">
        <f t="shared" si="972"/>
        <v>0</v>
      </c>
      <c r="L939" s="94">
        <f t="shared" si="972"/>
        <v>0</v>
      </c>
      <c r="M939" s="94">
        <f t="shared" si="972"/>
        <v>0</v>
      </c>
      <c r="N939" s="94">
        <f t="shared" si="972"/>
        <v>0</v>
      </c>
      <c r="O939" s="95">
        <f t="shared" si="972"/>
        <v>0</v>
      </c>
      <c r="P939" s="95"/>
    </row>
    <row r="940" spans="2:16" ht="15.75" thickBot="1" x14ac:dyDescent="0.3">
      <c r="B940" s="83"/>
      <c r="C940" s="96" t="s">
        <v>37</v>
      </c>
      <c r="D940" s="97">
        <f>+D$4*D951</f>
        <v>0</v>
      </c>
      <c r="E940" s="97">
        <f t="shared" ref="E940:O940" si="973">+E$4*E951</f>
        <v>0</v>
      </c>
      <c r="F940" s="97">
        <f t="shared" si="973"/>
        <v>0</v>
      </c>
      <c r="G940" s="97">
        <f t="shared" si="973"/>
        <v>0</v>
      </c>
      <c r="H940" s="97">
        <f t="shared" si="973"/>
        <v>0</v>
      </c>
      <c r="I940" s="97">
        <f t="shared" si="973"/>
        <v>0</v>
      </c>
      <c r="J940" s="97">
        <f t="shared" si="973"/>
        <v>0</v>
      </c>
      <c r="K940" s="97">
        <f t="shared" si="973"/>
        <v>0</v>
      </c>
      <c r="L940" s="97">
        <f t="shared" si="973"/>
        <v>0</v>
      </c>
      <c r="M940" s="97">
        <f t="shared" si="973"/>
        <v>0</v>
      </c>
      <c r="N940" s="97">
        <f t="shared" si="973"/>
        <v>0</v>
      </c>
      <c r="O940" s="98">
        <f t="shared" si="973"/>
        <v>0</v>
      </c>
      <c r="P940" s="98"/>
    </row>
    <row r="941" spans="2:16" x14ac:dyDescent="0.25">
      <c r="B941" s="83"/>
      <c r="C941" s="99" t="s">
        <v>9</v>
      </c>
      <c r="D941" s="100">
        <f t="shared" ref="D941:O941" si="974">+D933/D937/30</f>
        <v>0</v>
      </c>
      <c r="E941" s="100">
        <f t="shared" si="974"/>
        <v>0</v>
      </c>
      <c r="F941" s="100">
        <f t="shared" si="974"/>
        <v>0</v>
      </c>
      <c r="G941" s="100">
        <f t="shared" si="974"/>
        <v>0</v>
      </c>
      <c r="H941" s="100">
        <f t="shared" si="974"/>
        <v>0</v>
      </c>
      <c r="I941" s="100">
        <f t="shared" si="974"/>
        <v>0</v>
      </c>
      <c r="J941" s="100">
        <f t="shared" si="974"/>
        <v>0</v>
      </c>
      <c r="K941" s="100">
        <f t="shared" si="974"/>
        <v>0</v>
      </c>
      <c r="L941" s="100">
        <f t="shared" si="974"/>
        <v>0</v>
      </c>
      <c r="M941" s="100">
        <f t="shared" si="974"/>
        <v>0</v>
      </c>
      <c r="N941" s="100">
        <f t="shared" si="974"/>
        <v>0</v>
      </c>
      <c r="O941" s="101">
        <f t="shared" si="974"/>
        <v>0</v>
      </c>
      <c r="P941" s="101">
        <f t="shared" ref="P941:P950" si="975">SUM(D941:O941)</f>
        <v>0</v>
      </c>
    </row>
    <row r="942" spans="2:16" x14ac:dyDescent="0.25">
      <c r="B942" s="83"/>
      <c r="C942" s="77" t="s">
        <v>10</v>
      </c>
      <c r="D942" s="87">
        <f t="shared" ref="D942:O942" si="976">+D941*(1-D936)</f>
        <v>0</v>
      </c>
      <c r="E942" s="87">
        <f t="shared" si="976"/>
        <v>0</v>
      </c>
      <c r="F942" s="87">
        <f t="shared" si="976"/>
        <v>0</v>
      </c>
      <c r="G942" s="87">
        <f t="shared" si="976"/>
        <v>0</v>
      </c>
      <c r="H942" s="87">
        <f t="shared" si="976"/>
        <v>0</v>
      </c>
      <c r="I942" s="87">
        <f t="shared" si="976"/>
        <v>0</v>
      </c>
      <c r="J942" s="87">
        <f t="shared" si="976"/>
        <v>0</v>
      </c>
      <c r="K942" s="87">
        <f t="shared" si="976"/>
        <v>0</v>
      </c>
      <c r="L942" s="87">
        <f t="shared" si="976"/>
        <v>0</v>
      </c>
      <c r="M942" s="87">
        <f t="shared" si="976"/>
        <v>0</v>
      </c>
      <c r="N942" s="87">
        <f t="shared" si="976"/>
        <v>0</v>
      </c>
      <c r="O942" s="88">
        <f t="shared" si="976"/>
        <v>0</v>
      </c>
      <c r="P942" s="88">
        <f t="shared" si="975"/>
        <v>0</v>
      </c>
    </row>
    <row r="943" spans="2:16" ht="15.75" thickBot="1" x14ac:dyDescent="0.3">
      <c r="B943" s="83"/>
      <c r="C943" s="96" t="s">
        <v>38</v>
      </c>
      <c r="D943" s="90">
        <f>+D941-D942</f>
        <v>0</v>
      </c>
      <c r="E943" s="90">
        <f t="shared" ref="E943:G943" si="977">+E941-E942</f>
        <v>0</v>
      </c>
      <c r="F943" s="90">
        <f t="shared" si="977"/>
        <v>0</v>
      </c>
      <c r="G943" s="90">
        <f t="shared" si="977"/>
        <v>0</v>
      </c>
      <c r="H943" s="90">
        <f>+H941-H942</f>
        <v>0</v>
      </c>
      <c r="I943" s="90">
        <f t="shared" ref="I943:O943" si="978">+I941-I942</f>
        <v>0</v>
      </c>
      <c r="J943" s="90">
        <f t="shared" si="978"/>
        <v>0</v>
      </c>
      <c r="K943" s="90">
        <f t="shared" si="978"/>
        <v>0</v>
      </c>
      <c r="L943" s="90">
        <f t="shared" si="978"/>
        <v>0</v>
      </c>
      <c r="M943" s="90">
        <f t="shared" si="978"/>
        <v>0</v>
      </c>
      <c r="N943" s="90">
        <f t="shared" si="978"/>
        <v>0</v>
      </c>
      <c r="O943" s="91">
        <f t="shared" si="978"/>
        <v>0</v>
      </c>
      <c r="P943" s="91">
        <f t="shared" si="975"/>
        <v>0</v>
      </c>
    </row>
    <row r="944" spans="2:16" x14ac:dyDescent="0.25">
      <c r="B944" s="83"/>
      <c r="C944" s="99" t="s">
        <v>11</v>
      </c>
      <c r="D944" s="100" t="e">
        <f t="shared" ref="D944:O944" si="979">+D933/D938/30</f>
        <v>#DIV/0!</v>
      </c>
      <c r="E944" s="100" t="e">
        <f t="shared" si="979"/>
        <v>#DIV/0!</v>
      </c>
      <c r="F944" s="100" t="e">
        <f t="shared" si="979"/>
        <v>#DIV/0!</v>
      </c>
      <c r="G944" s="100" t="e">
        <f t="shared" si="979"/>
        <v>#DIV/0!</v>
      </c>
      <c r="H944" s="100" t="e">
        <f t="shared" si="979"/>
        <v>#DIV/0!</v>
      </c>
      <c r="I944" s="100" t="e">
        <f t="shared" si="979"/>
        <v>#DIV/0!</v>
      </c>
      <c r="J944" s="100" t="e">
        <f t="shared" si="979"/>
        <v>#DIV/0!</v>
      </c>
      <c r="K944" s="100" t="e">
        <f t="shared" si="979"/>
        <v>#DIV/0!</v>
      </c>
      <c r="L944" s="100" t="e">
        <f t="shared" si="979"/>
        <v>#DIV/0!</v>
      </c>
      <c r="M944" s="100" t="e">
        <f t="shared" si="979"/>
        <v>#DIV/0!</v>
      </c>
      <c r="N944" s="100" t="e">
        <f t="shared" si="979"/>
        <v>#DIV/0!</v>
      </c>
      <c r="O944" s="101" t="e">
        <f t="shared" si="979"/>
        <v>#DIV/0!</v>
      </c>
      <c r="P944" s="101" t="e">
        <f t="shared" si="975"/>
        <v>#DIV/0!</v>
      </c>
    </row>
    <row r="945" spans="2:16" x14ac:dyDescent="0.25">
      <c r="B945" s="83"/>
      <c r="C945" s="77" t="s">
        <v>12</v>
      </c>
      <c r="D945" s="87" t="e">
        <f t="shared" ref="D945:O945" si="980">+D934/D939/30</f>
        <v>#DIV/0!</v>
      </c>
      <c r="E945" s="87" t="e">
        <f t="shared" si="980"/>
        <v>#DIV/0!</v>
      </c>
      <c r="F945" s="87" t="e">
        <f t="shared" si="980"/>
        <v>#DIV/0!</v>
      </c>
      <c r="G945" s="87" t="e">
        <f t="shared" si="980"/>
        <v>#DIV/0!</v>
      </c>
      <c r="H945" s="87" t="e">
        <f t="shared" si="980"/>
        <v>#DIV/0!</v>
      </c>
      <c r="I945" s="87" t="e">
        <f t="shared" si="980"/>
        <v>#DIV/0!</v>
      </c>
      <c r="J945" s="87" t="e">
        <f t="shared" si="980"/>
        <v>#DIV/0!</v>
      </c>
      <c r="K945" s="87" t="e">
        <f t="shared" si="980"/>
        <v>#DIV/0!</v>
      </c>
      <c r="L945" s="87" t="e">
        <f t="shared" si="980"/>
        <v>#DIV/0!</v>
      </c>
      <c r="M945" s="87" t="e">
        <f t="shared" si="980"/>
        <v>#DIV/0!</v>
      </c>
      <c r="N945" s="87" t="e">
        <f t="shared" si="980"/>
        <v>#DIV/0!</v>
      </c>
      <c r="O945" s="88" t="e">
        <f t="shared" si="980"/>
        <v>#DIV/0!</v>
      </c>
      <c r="P945" s="88" t="e">
        <f t="shared" si="975"/>
        <v>#DIV/0!</v>
      </c>
    </row>
    <row r="946" spans="2:16" ht="15.75" thickBot="1" x14ac:dyDescent="0.3">
      <c r="B946" s="83"/>
      <c r="C946" s="96" t="s">
        <v>39</v>
      </c>
      <c r="D946" s="90" t="e">
        <f t="shared" ref="D946:O946" si="981">+D935/D940/30</f>
        <v>#DIV/0!</v>
      </c>
      <c r="E946" s="90" t="e">
        <f t="shared" si="981"/>
        <v>#DIV/0!</v>
      </c>
      <c r="F946" s="90" t="e">
        <f t="shared" si="981"/>
        <v>#DIV/0!</v>
      </c>
      <c r="G946" s="90" t="e">
        <f t="shared" si="981"/>
        <v>#DIV/0!</v>
      </c>
      <c r="H946" s="90" t="e">
        <f t="shared" si="981"/>
        <v>#DIV/0!</v>
      </c>
      <c r="I946" s="90" t="e">
        <f t="shared" si="981"/>
        <v>#DIV/0!</v>
      </c>
      <c r="J946" s="90" t="e">
        <f t="shared" si="981"/>
        <v>#DIV/0!</v>
      </c>
      <c r="K946" s="90" t="e">
        <f t="shared" si="981"/>
        <v>#DIV/0!</v>
      </c>
      <c r="L946" s="90" t="e">
        <f t="shared" si="981"/>
        <v>#DIV/0!</v>
      </c>
      <c r="M946" s="90" t="e">
        <f t="shared" si="981"/>
        <v>#DIV/0!</v>
      </c>
      <c r="N946" s="90" t="e">
        <f t="shared" si="981"/>
        <v>#DIV/0!</v>
      </c>
      <c r="O946" s="91" t="e">
        <f t="shared" si="981"/>
        <v>#DIV/0!</v>
      </c>
      <c r="P946" s="91" t="e">
        <f t="shared" si="975"/>
        <v>#DIV/0!</v>
      </c>
    </row>
    <row r="947" spans="2:16" ht="15.75" thickBot="1" x14ac:dyDescent="0.3">
      <c r="B947" s="83"/>
      <c r="C947" s="102" t="s">
        <v>13</v>
      </c>
      <c r="D947" s="72">
        <v>25</v>
      </c>
      <c r="E947" s="72">
        <v>25</v>
      </c>
      <c r="F947" s="72">
        <v>25</v>
      </c>
      <c r="G947" s="72">
        <v>25</v>
      </c>
      <c r="H947" s="72">
        <v>25</v>
      </c>
      <c r="I947" s="72">
        <v>25</v>
      </c>
      <c r="J947" s="72">
        <v>25</v>
      </c>
      <c r="K947" s="72">
        <v>25</v>
      </c>
      <c r="L947" s="72">
        <v>25</v>
      </c>
      <c r="M947" s="72">
        <v>25</v>
      </c>
      <c r="N947" s="72">
        <v>25</v>
      </c>
      <c r="O947" s="73">
        <v>25</v>
      </c>
      <c r="P947" s="103"/>
    </row>
    <row r="948" spans="2:16" x14ac:dyDescent="0.25">
      <c r="B948" s="83"/>
      <c r="C948" s="99" t="s">
        <v>4</v>
      </c>
      <c r="D948" s="100" t="e">
        <f>+D944/D947*30</f>
        <v>#DIV/0!</v>
      </c>
      <c r="E948" s="100" t="e">
        <f t="shared" ref="E948" si="982">+E944/E947*30</f>
        <v>#DIV/0!</v>
      </c>
      <c r="F948" s="100" t="e">
        <f t="shared" ref="F948" si="983">+F944/F947*30</f>
        <v>#DIV/0!</v>
      </c>
      <c r="G948" s="100" t="e">
        <f t="shared" ref="G948" si="984">+G944/G947*30</f>
        <v>#DIV/0!</v>
      </c>
      <c r="H948" s="100" t="e">
        <f t="shared" ref="H948" si="985">+H944/H947*30</f>
        <v>#DIV/0!</v>
      </c>
      <c r="I948" s="100" t="e">
        <f t="shared" ref="I948" si="986">+I944/I947*30</f>
        <v>#DIV/0!</v>
      </c>
      <c r="J948" s="100" t="e">
        <f t="shared" ref="J948" si="987">+J944/J947*30</f>
        <v>#DIV/0!</v>
      </c>
      <c r="K948" s="100" t="e">
        <f t="shared" ref="K948" si="988">+K944/K947*30</f>
        <v>#DIV/0!</v>
      </c>
      <c r="L948" s="100" t="e">
        <f t="shared" ref="L948" si="989">+L944/L947*30</f>
        <v>#DIV/0!</v>
      </c>
      <c r="M948" s="100" t="e">
        <f t="shared" ref="M948" si="990">+M944/M947*30</f>
        <v>#DIV/0!</v>
      </c>
      <c r="N948" s="100" t="e">
        <f t="shared" ref="N948" si="991">+N944/N947*30</f>
        <v>#DIV/0!</v>
      </c>
      <c r="O948" s="101" t="e">
        <f t="shared" ref="O948" si="992">+O944/O947*30</f>
        <v>#DIV/0!</v>
      </c>
      <c r="P948" s="101" t="e">
        <f t="shared" si="975"/>
        <v>#DIV/0!</v>
      </c>
    </row>
    <row r="949" spans="2:16" x14ac:dyDescent="0.25">
      <c r="B949" s="83"/>
      <c r="C949" s="77" t="s">
        <v>5</v>
      </c>
      <c r="D949" s="87" t="e">
        <f>+D945/D947*30</f>
        <v>#DIV/0!</v>
      </c>
      <c r="E949" s="87" t="e">
        <f t="shared" ref="E949:O949" si="993">+E945/E947*30</f>
        <v>#DIV/0!</v>
      </c>
      <c r="F949" s="87" t="e">
        <f t="shared" si="993"/>
        <v>#DIV/0!</v>
      </c>
      <c r="G949" s="87" t="e">
        <f t="shared" si="993"/>
        <v>#DIV/0!</v>
      </c>
      <c r="H949" s="87" t="e">
        <f t="shared" si="993"/>
        <v>#DIV/0!</v>
      </c>
      <c r="I949" s="87" t="e">
        <f t="shared" si="993"/>
        <v>#DIV/0!</v>
      </c>
      <c r="J949" s="87" t="e">
        <f t="shared" si="993"/>
        <v>#DIV/0!</v>
      </c>
      <c r="K949" s="87" t="e">
        <f t="shared" si="993"/>
        <v>#DIV/0!</v>
      </c>
      <c r="L949" s="87" t="e">
        <f t="shared" si="993"/>
        <v>#DIV/0!</v>
      </c>
      <c r="M949" s="87" t="e">
        <f t="shared" si="993"/>
        <v>#DIV/0!</v>
      </c>
      <c r="N949" s="87" t="e">
        <f t="shared" si="993"/>
        <v>#DIV/0!</v>
      </c>
      <c r="O949" s="88" t="e">
        <f t="shared" si="993"/>
        <v>#DIV/0!</v>
      </c>
      <c r="P949" s="88" t="e">
        <f t="shared" si="975"/>
        <v>#DIV/0!</v>
      </c>
    </row>
    <row r="950" spans="2:16" ht="15.75" thickBot="1" x14ac:dyDescent="0.3">
      <c r="B950" s="83"/>
      <c r="C950" s="96" t="s">
        <v>40</v>
      </c>
      <c r="D950" s="90" t="e">
        <f>+D946/D947*30</f>
        <v>#DIV/0!</v>
      </c>
      <c r="E950" s="90" t="e">
        <f t="shared" ref="E950:O950" si="994">+E946/E947*30</f>
        <v>#DIV/0!</v>
      </c>
      <c r="F950" s="90" t="e">
        <f t="shared" si="994"/>
        <v>#DIV/0!</v>
      </c>
      <c r="G950" s="90" t="e">
        <f t="shared" si="994"/>
        <v>#DIV/0!</v>
      </c>
      <c r="H950" s="90" t="e">
        <f t="shared" si="994"/>
        <v>#DIV/0!</v>
      </c>
      <c r="I950" s="90" t="e">
        <f t="shared" si="994"/>
        <v>#DIV/0!</v>
      </c>
      <c r="J950" s="90" t="e">
        <f t="shared" si="994"/>
        <v>#DIV/0!</v>
      </c>
      <c r="K950" s="90" t="e">
        <f t="shared" si="994"/>
        <v>#DIV/0!</v>
      </c>
      <c r="L950" s="90" t="e">
        <f t="shared" si="994"/>
        <v>#DIV/0!</v>
      </c>
      <c r="M950" s="90" t="e">
        <f t="shared" si="994"/>
        <v>#DIV/0!</v>
      </c>
      <c r="N950" s="90" t="e">
        <f t="shared" si="994"/>
        <v>#DIV/0!</v>
      </c>
      <c r="O950" s="91" t="e">
        <f t="shared" si="994"/>
        <v>#DIV/0!</v>
      </c>
      <c r="P950" s="91" t="e">
        <f t="shared" si="975"/>
        <v>#DIV/0!</v>
      </c>
    </row>
    <row r="951" spans="2:16" ht="15.75" thickBot="1" x14ac:dyDescent="0.3">
      <c r="B951" s="104"/>
      <c r="C951" s="105" t="s">
        <v>8</v>
      </c>
      <c r="D951" s="106">
        <f>+SUMIF(Conversion!$B$4:$B$28,'Measured TV'!D918,Conversion!C$4:C$28)</f>
        <v>0</v>
      </c>
      <c r="E951" s="106">
        <f>+SUMIF(Conversion!$B$4:$B$28,'Measured TV'!E918,Conversion!D$4:D$28)</f>
        <v>0</v>
      </c>
      <c r="F951" s="106">
        <f>+SUMIF(Conversion!$B$4:$B$28,'Measured TV'!F918,Conversion!E$4:E$28)</f>
        <v>0</v>
      </c>
      <c r="G951" s="106">
        <f>+SUMIF(Conversion!$B$4:$B$28,'Measured TV'!G918,Conversion!F$4:F$28)</f>
        <v>0</v>
      </c>
      <c r="H951" s="106">
        <f>+SUMIF(Conversion!$B$4:$B$28,'Measured TV'!H918,Conversion!G$4:G$28)</f>
        <v>0</v>
      </c>
      <c r="I951" s="106">
        <f>+SUMIF(Conversion!$B$4:$B$28,'Measured TV'!I918,Conversion!H$4:H$28)</f>
        <v>0</v>
      </c>
      <c r="J951" s="106">
        <f>+SUMIF(Conversion!$B$4:$B$28,'Measured TV'!J918,Conversion!I$4:I$28)</f>
        <v>0</v>
      </c>
      <c r="K951" s="106">
        <f>+SUMIF(Conversion!$B$4:$B$28,'Measured TV'!K918,Conversion!J$4:J$28)</f>
        <v>0</v>
      </c>
      <c r="L951" s="106">
        <f>+SUMIF(Conversion!$B$4:$B$28,'Measured TV'!L918,Conversion!K$4:K$28)</f>
        <v>0</v>
      </c>
      <c r="M951" s="106">
        <f>+SUMIF(Conversion!$B$4:$B$28,'Measured TV'!M918,Conversion!L$4:L$28)</f>
        <v>0</v>
      </c>
      <c r="N951" s="106">
        <f>+SUMIF(Conversion!$B$4:$B$28,'Measured TV'!N918,Conversion!M$4:M$28)</f>
        <v>0</v>
      </c>
      <c r="O951" s="107">
        <f>+SUMIF(Conversion!$B$4:$B$28,'Measured TV'!O918,Conversion!N$4:N$28)</f>
        <v>0</v>
      </c>
      <c r="P951" s="107"/>
    </row>
    <row r="952" spans="2:16" ht="15.75" thickBot="1" x14ac:dyDescent="0.3">
      <c r="C952" s="74">
        <v>0</v>
      </c>
      <c r="D952" s="39">
        <v>1</v>
      </c>
      <c r="E952" s="39">
        <v>2</v>
      </c>
      <c r="F952" s="39">
        <v>3</v>
      </c>
      <c r="G952" s="39">
        <v>4</v>
      </c>
      <c r="H952" s="39">
        <v>5</v>
      </c>
      <c r="I952" s="39">
        <v>6</v>
      </c>
      <c r="J952" s="39">
        <v>7</v>
      </c>
      <c r="K952" s="39">
        <v>8</v>
      </c>
      <c r="L952" s="39">
        <v>9</v>
      </c>
      <c r="M952" s="39">
        <v>10</v>
      </c>
      <c r="N952" s="39">
        <v>11</v>
      </c>
      <c r="O952" s="39">
        <v>12</v>
      </c>
    </row>
    <row r="953" spans="2:16" ht="15.75" thickBot="1" x14ac:dyDescent="0.3">
      <c r="B953" s="108" t="e">
        <f>+'Mecra Kırılımı'!#REF!</f>
        <v>#REF!</v>
      </c>
      <c r="C953" s="82" t="s">
        <v>33</v>
      </c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</row>
    <row r="954" spans="2:16" x14ac:dyDescent="0.25">
      <c r="B954" s="109"/>
      <c r="C954" s="189">
        <v>1</v>
      </c>
      <c r="D954" s="187"/>
      <c r="E954" s="187"/>
      <c r="F954" s="187"/>
      <c r="G954" s="187"/>
      <c r="H954" s="187"/>
      <c r="I954" s="187"/>
      <c r="J954" s="187"/>
      <c r="K954" s="187"/>
      <c r="L954" s="187"/>
      <c r="M954" s="187"/>
      <c r="N954" s="187"/>
      <c r="O954" s="187"/>
    </row>
    <row r="955" spans="2:16" x14ac:dyDescent="0.25">
      <c r="B955" s="109"/>
      <c r="C955" s="189">
        <v>2</v>
      </c>
      <c r="D955" s="187"/>
      <c r="E955" s="187"/>
      <c r="F955" s="187"/>
      <c r="G955" s="187"/>
      <c r="H955" s="187"/>
      <c r="I955" s="187"/>
      <c r="J955" s="187"/>
      <c r="K955" s="187"/>
      <c r="L955" s="187"/>
      <c r="M955" s="187"/>
      <c r="N955" s="187"/>
      <c r="O955" s="187"/>
    </row>
    <row r="956" spans="2:16" x14ac:dyDescent="0.25">
      <c r="B956" s="109"/>
      <c r="C956" s="189">
        <v>3</v>
      </c>
      <c r="D956" s="187"/>
      <c r="E956" s="187"/>
      <c r="F956" s="187"/>
      <c r="G956" s="187"/>
      <c r="H956" s="187"/>
      <c r="I956" s="187"/>
      <c r="J956" s="187"/>
      <c r="K956" s="187"/>
      <c r="L956" s="187"/>
      <c r="M956" s="187"/>
      <c r="N956" s="187"/>
      <c r="O956" s="187"/>
    </row>
    <row r="957" spans="2:16" x14ac:dyDescent="0.25">
      <c r="B957" s="109"/>
      <c r="C957" s="189">
        <v>4</v>
      </c>
      <c r="D957" s="187"/>
      <c r="E957" s="187"/>
      <c r="F957" s="187"/>
      <c r="G957" s="187"/>
      <c r="H957" s="187"/>
      <c r="I957" s="187"/>
      <c r="J957" s="187"/>
      <c r="K957" s="187"/>
      <c r="L957" s="187"/>
      <c r="M957" s="187"/>
      <c r="N957" s="187"/>
      <c r="O957" s="187"/>
    </row>
    <row r="958" spans="2:16" x14ac:dyDescent="0.25">
      <c r="B958" s="109"/>
      <c r="C958" s="189">
        <v>5</v>
      </c>
      <c r="D958" s="187"/>
      <c r="E958" s="187"/>
      <c r="F958" s="187"/>
      <c r="G958" s="187"/>
      <c r="H958" s="187"/>
      <c r="I958" s="187"/>
      <c r="J958" s="187"/>
      <c r="K958" s="187"/>
      <c r="L958" s="187"/>
      <c r="M958" s="187"/>
      <c r="N958" s="187"/>
      <c r="O958" s="187"/>
    </row>
    <row r="959" spans="2:16" x14ac:dyDescent="0.25">
      <c r="B959" s="109"/>
      <c r="C959" s="189">
        <v>6</v>
      </c>
      <c r="D959" s="187"/>
      <c r="E959" s="187"/>
      <c r="F959" s="187"/>
      <c r="G959" s="187"/>
      <c r="H959" s="187"/>
      <c r="I959" s="187"/>
      <c r="J959" s="187"/>
      <c r="K959" s="187"/>
      <c r="L959" s="187"/>
      <c r="M959" s="187"/>
      <c r="N959" s="187"/>
      <c r="O959" s="187"/>
    </row>
    <row r="960" spans="2:16" x14ac:dyDescent="0.25">
      <c r="B960" s="109"/>
      <c r="C960" s="189">
        <v>7</v>
      </c>
      <c r="D960" s="187"/>
      <c r="E960" s="187"/>
      <c r="F960" s="187"/>
      <c r="G960" s="187"/>
      <c r="H960" s="187"/>
      <c r="I960" s="187"/>
      <c r="J960" s="187"/>
      <c r="K960" s="187"/>
      <c r="L960" s="187"/>
      <c r="M960" s="187"/>
      <c r="N960" s="187"/>
      <c r="O960" s="187"/>
    </row>
    <row r="961" spans="2:16" x14ac:dyDescent="0.25">
      <c r="B961" s="109"/>
      <c r="C961" s="189">
        <v>8</v>
      </c>
      <c r="D961" s="187"/>
      <c r="E961" s="187"/>
      <c r="F961" s="187"/>
      <c r="G961" s="187"/>
      <c r="H961" s="187"/>
      <c r="I961" s="187"/>
      <c r="J961" s="187"/>
      <c r="K961" s="187"/>
      <c r="L961" s="187"/>
      <c r="M961" s="187"/>
      <c r="N961" s="187"/>
      <c r="O961" s="187"/>
    </row>
    <row r="962" spans="2:16" x14ac:dyDescent="0.25">
      <c r="B962" s="109"/>
      <c r="C962" s="189">
        <v>9</v>
      </c>
      <c r="D962" s="187"/>
      <c r="E962" s="187"/>
      <c r="F962" s="187"/>
      <c r="G962" s="187"/>
      <c r="H962" s="187"/>
      <c r="I962" s="187"/>
      <c r="J962" s="187"/>
      <c r="K962" s="187"/>
      <c r="L962" s="187"/>
      <c r="M962" s="187"/>
      <c r="N962" s="187"/>
      <c r="O962" s="187"/>
    </row>
    <row r="963" spans="2:16" x14ac:dyDescent="0.25">
      <c r="B963" s="109"/>
      <c r="C963" s="189">
        <v>10</v>
      </c>
      <c r="D963" s="187"/>
      <c r="E963" s="187"/>
      <c r="F963" s="187"/>
      <c r="G963" s="187"/>
      <c r="H963" s="187"/>
      <c r="I963" s="187"/>
      <c r="J963" s="187"/>
      <c r="K963" s="187"/>
      <c r="L963" s="187"/>
      <c r="M963" s="187"/>
      <c r="N963" s="187"/>
      <c r="O963" s="187"/>
    </row>
    <row r="964" spans="2:16" x14ac:dyDescent="0.25">
      <c r="B964" s="109"/>
      <c r="C964" s="189">
        <v>11</v>
      </c>
      <c r="D964" s="187"/>
      <c r="E964" s="187"/>
      <c r="F964" s="187"/>
      <c r="G964" s="187"/>
      <c r="H964" s="187"/>
      <c r="I964" s="187"/>
      <c r="J964" s="187"/>
      <c r="K964" s="187"/>
      <c r="L964" s="187"/>
      <c r="M964" s="187"/>
      <c r="N964" s="187"/>
      <c r="O964" s="187"/>
    </row>
    <row r="965" spans="2:16" x14ac:dyDescent="0.25">
      <c r="B965" s="109"/>
      <c r="C965" s="189">
        <v>12</v>
      </c>
      <c r="D965" s="187"/>
      <c r="E965" s="187"/>
      <c r="F965" s="187"/>
      <c r="G965" s="187"/>
      <c r="H965" s="187"/>
      <c r="I965" s="187"/>
      <c r="J965" s="187"/>
      <c r="K965" s="187"/>
      <c r="L965" s="187"/>
      <c r="M965" s="187"/>
      <c r="N965" s="187"/>
      <c r="O965" s="187"/>
    </row>
    <row r="966" spans="2:16" x14ac:dyDescent="0.25">
      <c r="B966" s="109"/>
      <c r="C966" s="189">
        <v>13</v>
      </c>
      <c r="D966" s="187"/>
      <c r="E966" s="187"/>
      <c r="F966" s="187"/>
      <c r="G966" s="187"/>
      <c r="H966" s="187"/>
      <c r="I966" s="187"/>
      <c r="J966" s="187"/>
      <c r="K966" s="187"/>
      <c r="L966" s="187"/>
      <c r="M966" s="187"/>
      <c r="N966" s="187"/>
      <c r="O966" s="187"/>
    </row>
    <row r="967" spans="2:16" ht="15.75" thickBot="1" x14ac:dyDescent="0.3">
      <c r="B967" s="109"/>
      <c r="C967" s="189">
        <v>14</v>
      </c>
      <c r="D967" s="187"/>
      <c r="E967" s="187"/>
      <c r="F967" s="187"/>
      <c r="G967" s="187"/>
      <c r="H967" s="187"/>
      <c r="I967" s="187"/>
      <c r="J967" s="187"/>
      <c r="K967" s="187"/>
      <c r="L967" s="187"/>
      <c r="M967" s="187"/>
      <c r="N967" s="187"/>
      <c r="O967" s="187"/>
    </row>
    <row r="968" spans="2:16" x14ac:dyDescent="0.25">
      <c r="B968" s="109"/>
      <c r="C968" s="84" t="s">
        <v>0</v>
      </c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1"/>
      <c r="P968" s="85">
        <f>SUM(D968:O968)</f>
        <v>0</v>
      </c>
    </row>
    <row r="969" spans="2:16" x14ac:dyDescent="0.25">
      <c r="B969" s="109"/>
      <c r="C969" s="86" t="s">
        <v>1</v>
      </c>
      <c r="D969" s="87">
        <f>+D977*D$3*30</f>
        <v>0</v>
      </c>
      <c r="E969" s="87">
        <f t="shared" ref="E969:O969" si="995">+E977*E$3*30</f>
        <v>0</v>
      </c>
      <c r="F969" s="87">
        <f t="shared" si="995"/>
        <v>0</v>
      </c>
      <c r="G969" s="87">
        <f t="shared" si="995"/>
        <v>0</v>
      </c>
      <c r="H969" s="87">
        <f t="shared" si="995"/>
        <v>0</v>
      </c>
      <c r="I969" s="87">
        <f t="shared" si="995"/>
        <v>0</v>
      </c>
      <c r="J969" s="87">
        <f t="shared" si="995"/>
        <v>0</v>
      </c>
      <c r="K969" s="87">
        <f t="shared" si="995"/>
        <v>0</v>
      </c>
      <c r="L969" s="87">
        <f t="shared" si="995"/>
        <v>0</v>
      </c>
      <c r="M969" s="87">
        <f t="shared" si="995"/>
        <v>0</v>
      </c>
      <c r="N969" s="87">
        <f t="shared" si="995"/>
        <v>0</v>
      </c>
      <c r="O969" s="88">
        <f t="shared" si="995"/>
        <v>0</v>
      </c>
      <c r="P969" s="88">
        <f>SUM(D969:O969)</f>
        <v>0</v>
      </c>
    </row>
    <row r="970" spans="2:16" ht="15.75" thickBot="1" x14ac:dyDescent="0.3">
      <c r="B970" s="109"/>
      <c r="C970" s="89" t="s">
        <v>35</v>
      </c>
      <c r="D970" s="90">
        <f>+D978*D$4*30</f>
        <v>0</v>
      </c>
      <c r="E970" s="90">
        <f t="shared" ref="E970:O970" si="996">+E978*E$4*30</f>
        <v>0</v>
      </c>
      <c r="F970" s="90">
        <f t="shared" si="996"/>
        <v>0</v>
      </c>
      <c r="G970" s="90">
        <f t="shared" si="996"/>
        <v>0</v>
      </c>
      <c r="H970" s="90">
        <f t="shared" si="996"/>
        <v>0</v>
      </c>
      <c r="I970" s="90">
        <f t="shared" si="996"/>
        <v>0</v>
      </c>
      <c r="J970" s="90">
        <f t="shared" si="996"/>
        <v>0</v>
      </c>
      <c r="K970" s="90">
        <f t="shared" si="996"/>
        <v>0</v>
      </c>
      <c r="L970" s="90">
        <f t="shared" si="996"/>
        <v>0</v>
      </c>
      <c r="M970" s="90">
        <f t="shared" si="996"/>
        <v>0</v>
      </c>
      <c r="N970" s="90">
        <f t="shared" si="996"/>
        <v>0</v>
      </c>
      <c r="O970" s="91">
        <f t="shared" si="996"/>
        <v>0</v>
      </c>
      <c r="P970" s="91">
        <f>SUM(D970:O970)</f>
        <v>0</v>
      </c>
    </row>
    <row r="971" spans="2:16" ht="15.75" thickBot="1" x14ac:dyDescent="0.3">
      <c r="B971" s="109"/>
      <c r="C971" s="78" t="s">
        <v>36</v>
      </c>
      <c r="D971" s="79">
        <f t="shared" ref="D971:O971" si="997">+D$5</f>
        <v>0.25</v>
      </c>
      <c r="E971" s="79">
        <f t="shared" si="997"/>
        <v>0.25</v>
      </c>
      <c r="F971" s="79">
        <f t="shared" si="997"/>
        <v>0.25</v>
      </c>
      <c r="G971" s="79">
        <f t="shared" si="997"/>
        <v>0.25</v>
      </c>
      <c r="H971" s="79">
        <f t="shared" si="997"/>
        <v>0.25</v>
      </c>
      <c r="I971" s="79">
        <f t="shared" si="997"/>
        <v>0.25</v>
      </c>
      <c r="J971" s="79">
        <f t="shared" si="997"/>
        <v>0.25</v>
      </c>
      <c r="K971" s="79">
        <f t="shared" si="997"/>
        <v>0.25</v>
      </c>
      <c r="L971" s="79">
        <f t="shared" si="997"/>
        <v>0.25</v>
      </c>
      <c r="M971" s="79">
        <f t="shared" si="997"/>
        <v>0.25</v>
      </c>
      <c r="N971" s="79">
        <f t="shared" si="997"/>
        <v>0.25</v>
      </c>
      <c r="O971" s="80">
        <f t="shared" si="997"/>
        <v>0.25</v>
      </c>
      <c r="P971" s="80"/>
    </row>
    <row r="972" spans="2:16" ht="15.75" thickBot="1" x14ac:dyDescent="0.3">
      <c r="B972" s="109"/>
      <c r="C972" s="76" t="s">
        <v>14</v>
      </c>
      <c r="D972" s="92">
        <f>+D$3*(1-D971)+D$4*D971</f>
        <v>18.697752065418879</v>
      </c>
      <c r="E972" s="92">
        <f t="shared" ref="E972" si="998">+E$3*(1-E971)+E$4*E971</f>
        <v>19.632639668689826</v>
      </c>
      <c r="F972" s="92">
        <f t="shared" ref="F972" si="999">+F$3*(1-F971)+F$4*F971</f>
        <v>20.614271652124316</v>
      </c>
      <c r="G972" s="92">
        <f t="shared" ref="G972" si="1000">+G$3*(1-G971)+G$4*G971</f>
        <v>24.717944963434228</v>
      </c>
      <c r="H972" s="92">
        <f t="shared" ref="H972" si="1001">+H$3*(1-H971)+H$4*H971</f>
        <v>26.05691364631199</v>
      </c>
      <c r="I972" s="92">
        <f t="shared" ref="I972" si="1002">+I$3*(1-I971)+I$4*I971</f>
        <v>25.606843768296592</v>
      </c>
      <c r="J972" s="92">
        <f t="shared" ref="J972" si="1003">+J$3*(1-J971)+J$4*J971</f>
        <v>18.232856760391158</v>
      </c>
      <c r="K972" s="92">
        <f t="shared" ref="K972" si="1004">+K$3*(1-K971)+K$4*K971</f>
        <v>23.963884263425388</v>
      </c>
      <c r="L972" s="92">
        <f t="shared" ref="L972" si="1005">+L$3*(1-L971)+L$4*L971</f>
        <v>26.305348227975429</v>
      </c>
      <c r="M972" s="92">
        <f t="shared" ref="M972" si="1006">+M$3*(1-M971)+M$4*M971</f>
        <v>24.57657900542252</v>
      </c>
      <c r="N972" s="92">
        <f t="shared" ref="N972" si="1007">+N$3*(1-N971)+N$4*N971</f>
        <v>22.737299112616817</v>
      </c>
      <c r="O972" s="92">
        <f t="shared" ref="O972" si="1008">+O$3*(1-O971)+O$4*O971</f>
        <v>20.719497469529724</v>
      </c>
      <c r="P972" s="93"/>
    </row>
    <row r="973" spans="2:16" x14ac:dyDescent="0.25">
      <c r="B973" s="109"/>
      <c r="C973" s="76" t="s">
        <v>16</v>
      </c>
      <c r="D973" s="92">
        <f t="shared" ref="D973:O973" si="1009">+D971*D975+(1-D971)*D974</f>
        <v>0</v>
      </c>
      <c r="E973" s="92">
        <f t="shared" si="1009"/>
        <v>0</v>
      </c>
      <c r="F973" s="92">
        <f t="shared" si="1009"/>
        <v>0</v>
      </c>
      <c r="G973" s="92">
        <f t="shared" si="1009"/>
        <v>0</v>
      </c>
      <c r="H973" s="92">
        <f t="shared" si="1009"/>
        <v>0</v>
      </c>
      <c r="I973" s="92">
        <f t="shared" si="1009"/>
        <v>0</v>
      </c>
      <c r="J973" s="92">
        <f t="shared" si="1009"/>
        <v>0</v>
      </c>
      <c r="K973" s="92">
        <f t="shared" si="1009"/>
        <v>0</v>
      </c>
      <c r="L973" s="92">
        <f t="shared" si="1009"/>
        <v>0</v>
      </c>
      <c r="M973" s="92">
        <f t="shared" si="1009"/>
        <v>0</v>
      </c>
      <c r="N973" s="92">
        <f t="shared" si="1009"/>
        <v>0</v>
      </c>
      <c r="O973" s="93">
        <f t="shared" si="1009"/>
        <v>0</v>
      </c>
      <c r="P973" s="93"/>
    </row>
    <row r="974" spans="2:16" x14ac:dyDescent="0.25">
      <c r="B974" s="109"/>
      <c r="C974" s="77" t="s">
        <v>15</v>
      </c>
      <c r="D974" s="94">
        <f>+D$3*D986</f>
        <v>0</v>
      </c>
      <c r="E974" s="94">
        <f t="shared" ref="E974:O974" si="1010">+E$3*E986</f>
        <v>0</v>
      </c>
      <c r="F974" s="94">
        <f t="shared" si="1010"/>
        <v>0</v>
      </c>
      <c r="G974" s="94">
        <f t="shared" si="1010"/>
        <v>0</v>
      </c>
      <c r="H974" s="94">
        <f t="shared" si="1010"/>
        <v>0</v>
      </c>
      <c r="I974" s="94">
        <f t="shared" si="1010"/>
        <v>0</v>
      </c>
      <c r="J974" s="94">
        <f t="shared" si="1010"/>
        <v>0</v>
      </c>
      <c r="K974" s="94">
        <f t="shared" si="1010"/>
        <v>0</v>
      </c>
      <c r="L974" s="94">
        <f t="shared" si="1010"/>
        <v>0</v>
      </c>
      <c r="M974" s="94">
        <f t="shared" si="1010"/>
        <v>0</v>
      </c>
      <c r="N974" s="94">
        <f t="shared" si="1010"/>
        <v>0</v>
      </c>
      <c r="O974" s="95">
        <f t="shared" si="1010"/>
        <v>0</v>
      </c>
      <c r="P974" s="95"/>
    </row>
    <row r="975" spans="2:16" ht="15.75" thickBot="1" x14ac:dyDescent="0.3">
      <c r="B975" s="109"/>
      <c r="C975" s="96" t="s">
        <v>37</v>
      </c>
      <c r="D975" s="97">
        <f>+D$4*D986</f>
        <v>0</v>
      </c>
      <c r="E975" s="97">
        <f t="shared" ref="E975:O975" si="1011">+E$4*E986</f>
        <v>0</v>
      </c>
      <c r="F975" s="97">
        <f t="shared" si="1011"/>
        <v>0</v>
      </c>
      <c r="G975" s="97">
        <f t="shared" si="1011"/>
        <v>0</v>
      </c>
      <c r="H975" s="97">
        <f t="shared" si="1011"/>
        <v>0</v>
      </c>
      <c r="I975" s="97">
        <f t="shared" si="1011"/>
        <v>0</v>
      </c>
      <c r="J975" s="97">
        <f t="shared" si="1011"/>
        <v>0</v>
      </c>
      <c r="K975" s="97">
        <f t="shared" si="1011"/>
        <v>0</v>
      </c>
      <c r="L975" s="97">
        <f t="shared" si="1011"/>
        <v>0</v>
      </c>
      <c r="M975" s="97">
        <f t="shared" si="1011"/>
        <v>0</v>
      </c>
      <c r="N975" s="97">
        <f t="shared" si="1011"/>
        <v>0</v>
      </c>
      <c r="O975" s="98">
        <f t="shared" si="1011"/>
        <v>0</v>
      </c>
      <c r="P975" s="98"/>
    </row>
    <row r="976" spans="2:16" x14ac:dyDescent="0.25">
      <c r="B976" s="109"/>
      <c r="C976" s="99" t="s">
        <v>9</v>
      </c>
      <c r="D976" s="100">
        <f t="shared" ref="D976:O976" si="1012">+D968/D972/30</f>
        <v>0</v>
      </c>
      <c r="E976" s="100">
        <f t="shared" si="1012"/>
        <v>0</v>
      </c>
      <c r="F976" s="100">
        <f t="shared" si="1012"/>
        <v>0</v>
      </c>
      <c r="G976" s="100">
        <f t="shared" si="1012"/>
        <v>0</v>
      </c>
      <c r="H976" s="100">
        <f t="shared" si="1012"/>
        <v>0</v>
      </c>
      <c r="I976" s="100">
        <f t="shared" si="1012"/>
        <v>0</v>
      </c>
      <c r="J976" s="100">
        <f t="shared" si="1012"/>
        <v>0</v>
      </c>
      <c r="K976" s="100">
        <f t="shared" si="1012"/>
        <v>0</v>
      </c>
      <c r="L976" s="100">
        <f t="shared" si="1012"/>
        <v>0</v>
      </c>
      <c r="M976" s="100">
        <f t="shared" si="1012"/>
        <v>0</v>
      </c>
      <c r="N976" s="100">
        <f t="shared" si="1012"/>
        <v>0</v>
      </c>
      <c r="O976" s="101">
        <f t="shared" si="1012"/>
        <v>0</v>
      </c>
      <c r="P976" s="101">
        <f t="shared" ref="P976:P985" si="1013">SUM(D976:O976)</f>
        <v>0</v>
      </c>
    </row>
    <row r="977" spans="2:16" x14ac:dyDescent="0.25">
      <c r="B977" s="109"/>
      <c r="C977" s="77" t="s">
        <v>10</v>
      </c>
      <c r="D977" s="87">
        <f t="shared" ref="D977:O977" si="1014">+D976*(1-D971)</f>
        <v>0</v>
      </c>
      <c r="E977" s="87">
        <f t="shared" si="1014"/>
        <v>0</v>
      </c>
      <c r="F977" s="87">
        <f t="shared" si="1014"/>
        <v>0</v>
      </c>
      <c r="G977" s="87">
        <f t="shared" si="1014"/>
        <v>0</v>
      </c>
      <c r="H977" s="87">
        <f t="shared" si="1014"/>
        <v>0</v>
      </c>
      <c r="I977" s="87">
        <f t="shared" si="1014"/>
        <v>0</v>
      </c>
      <c r="J977" s="87">
        <f t="shared" si="1014"/>
        <v>0</v>
      </c>
      <c r="K977" s="87">
        <f t="shared" si="1014"/>
        <v>0</v>
      </c>
      <c r="L977" s="87">
        <f t="shared" si="1014"/>
        <v>0</v>
      </c>
      <c r="M977" s="87">
        <f t="shared" si="1014"/>
        <v>0</v>
      </c>
      <c r="N977" s="87">
        <f t="shared" si="1014"/>
        <v>0</v>
      </c>
      <c r="O977" s="88">
        <f t="shared" si="1014"/>
        <v>0</v>
      </c>
      <c r="P977" s="88">
        <f t="shared" si="1013"/>
        <v>0</v>
      </c>
    </row>
    <row r="978" spans="2:16" ht="15.75" thickBot="1" x14ac:dyDescent="0.3">
      <c r="B978" s="109"/>
      <c r="C978" s="96" t="s">
        <v>38</v>
      </c>
      <c r="D978" s="90">
        <f>+D976-D977</f>
        <v>0</v>
      </c>
      <c r="E978" s="90">
        <f t="shared" ref="E978:G978" si="1015">+E976-E977</f>
        <v>0</v>
      </c>
      <c r="F978" s="90">
        <f t="shared" si="1015"/>
        <v>0</v>
      </c>
      <c r="G978" s="90">
        <f t="shared" si="1015"/>
        <v>0</v>
      </c>
      <c r="H978" s="90">
        <f>+H976-H977</f>
        <v>0</v>
      </c>
      <c r="I978" s="90">
        <f t="shared" ref="I978:O978" si="1016">+I976-I977</f>
        <v>0</v>
      </c>
      <c r="J978" s="90">
        <f t="shared" si="1016"/>
        <v>0</v>
      </c>
      <c r="K978" s="90">
        <f t="shared" si="1016"/>
        <v>0</v>
      </c>
      <c r="L978" s="90">
        <f t="shared" si="1016"/>
        <v>0</v>
      </c>
      <c r="M978" s="90">
        <f t="shared" si="1016"/>
        <v>0</v>
      </c>
      <c r="N978" s="90">
        <f t="shared" si="1016"/>
        <v>0</v>
      </c>
      <c r="O978" s="91">
        <f t="shared" si="1016"/>
        <v>0</v>
      </c>
      <c r="P978" s="91">
        <f t="shared" si="1013"/>
        <v>0</v>
      </c>
    </row>
    <row r="979" spans="2:16" x14ac:dyDescent="0.25">
      <c r="B979" s="109"/>
      <c r="C979" s="99" t="s">
        <v>11</v>
      </c>
      <c r="D979" s="100" t="e">
        <f t="shared" ref="D979:O979" si="1017">+D968/D973/30</f>
        <v>#DIV/0!</v>
      </c>
      <c r="E979" s="100" t="e">
        <f t="shared" si="1017"/>
        <v>#DIV/0!</v>
      </c>
      <c r="F979" s="100" t="e">
        <f t="shared" si="1017"/>
        <v>#DIV/0!</v>
      </c>
      <c r="G979" s="100" t="e">
        <f t="shared" si="1017"/>
        <v>#DIV/0!</v>
      </c>
      <c r="H979" s="100" t="e">
        <f t="shared" si="1017"/>
        <v>#DIV/0!</v>
      </c>
      <c r="I979" s="100" t="e">
        <f t="shared" si="1017"/>
        <v>#DIV/0!</v>
      </c>
      <c r="J979" s="100" t="e">
        <f t="shared" si="1017"/>
        <v>#DIV/0!</v>
      </c>
      <c r="K979" s="100" t="e">
        <f t="shared" si="1017"/>
        <v>#DIV/0!</v>
      </c>
      <c r="L979" s="100" t="e">
        <f t="shared" si="1017"/>
        <v>#DIV/0!</v>
      </c>
      <c r="M979" s="100" t="e">
        <f t="shared" si="1017"/>
        <v>#DIV/0!</v>
      </c>
      <c r="N979" s="100" t="e">
        <f t="shared" si="1017"/>
        <v>#DIV/0!</v>
      </c>
      <c r="O979" s="101" t="e">
        <f t="shared" si="1017"/>
        <v>#DIV/0!</v>
      </c>
      <c r="P979" s="101" t="e">
        <f t="shared" si="1013"/>
        <v>#DIV/0!</v>
      </c>
    </row>
    <row r="980" spans="2:16" x14ac:dyDescent="0.25">
      <c r="B980" s="109"/>
      <c r="C980" s="77" t="s">
        <v>12</v>
      </c>
      <c r="D980" s="87" t="e">
        <f t="shared" ref="D980:O980" si="1018">+D969/D974/30</f>
        <v>#DIV/0!</v>
      </c>
      <c r="E980" s="87" t="e">
        <f t="shared" si="1018"/>
        <v>#DIV/0!</v>
      </c>
      <c r="F980" s="87" t="e">
        <f t="shared" si="1018"/>
        <v>#DIV/0!</v>
      </c>
      <c r="G980" s="87" t="e">
        <f t="shared" si="1018"/>
        <v>#DIV/0!</v>
      </c>
      <c r="H980" s="87" t="e">
        <f t="shared" si="1018"/>
        <v>#DIV/0!</v>
      </c>
      <c r="I980" s="87" t="e">
        <f t="shared" si="1018"/>
        <v>#DIV/0!</v>
      </c>
      <c r="J980" s="87" t="e">
        <f t="shared" si="1018"/>
        <v>#DIV/0!</v>
      </c>
      <c r="K980" s="87" t="e">
        <f t="shared" si="1018"/>
        <v>#DIV/0!</v>
      </c>
      <c r="L980" s="87" t="e">
        <f t="shared" si="1018"/>
        <v>#DIV/0!</v>
      </c>
      <c r="M980" s="87" t="e">
        <f t="shared" si="1018"/>
        <v>#DIV/0!</v>
      </c>
      <c r="N980" s="87" t="e">
        <f t="shared" si="1018"/>
        <v>#DIV/0!</v>
      </c>
      <c r="O980" s="88" t="e">
        <f t="shared" si="1018"/>
        <v>#DIV/0!</v>
      </c>
      <c r="P980" s="88" t="e">
        <f t="shared" si="1013"/>
        <v>#DIV/0!</v>
      </c>
    </row>
    <row r="981" spans="2:16" ht="15.75" thickBot="1" x14ac:dyDescent="0.3">
      <c r="B981" s="109"/>
      <c r="C981" s="96" t="s">
        <v>39</v>
      </c>
      <c r="D981" s="90" t="e">
        <f t="shared" ref="D981:O981" si="1019">+D970/D975/30</f>
        <v>#DIV/0!</v>
      </c>
      <c r="E981" s="90" t="e">
        <f t="shared" si="1019"/>
        <v>#DIV/0!</v>
      </c>
      <c r="F981" s="90" t="e">
        <f t="shared" si="1019"/>
        <v>#DIV/0!</v>
      </c>
      <c r="G981" s="90" t="e">
        <f t="shared" si="1019"/>
        <v>#DIV/0!</v>
      </c>
      <c r="H981" s="90" t="e">
        <f t="shared" si="1019"/>
        <v>#DIV/0!</v>
      </c>
      <c r="I981" s="90" t="e">
        <f t="shared" si="1019"/>
        <v>#DIV/0!</v>
      </c>
      <c r="J981" s="90" t="e">
        <f t="shared" si="1019"/>
        <v>#DIV/0!</v>
      </c>
      <c r="K981" s="90" t="e">
        <f t="shared" si="1019"/>
        <v>#DIV/0!</v>
      </c>
      <c r="L981" s="90" t="e">
        <f t="shared" si="1019"/>
        <v>#DIV/0!</v>
      </c>
      <c r="M981" s="90" t="e">
        <f t="shared" si="1019"/>
        <v>#DIV/0!</v>
      </c>
      <c r="N981" s="90" t="e">
        <f t="shared" si="1019"/>
        <v>#DIV/0!</v>
      </c>
      <c r="O981" s="91" t="e">
        <f t="shared" si="1019"/>
        <v>#DIV/0!</v>
      </c>
      <c r="P981" s="91" t="e">
        <f t="shared" si="1013"/>
        <v>#DIV/0!</v>
      </c>
    </row>
    <row r="982" spans="2:16" ht="15.75" thickBot="1" x14ac:dyDescent="0.3">
      <c r="B982" s="109"/>
      <c r="C982" s="102" t="s">
        <v>13</v>
      </c>
      <c r="D982" s="72">
        <v>25</v>
      </c>
      <c r="E982" s="72">
        <v>25</v>
      </c>
      <c r="F982" s="72">
        <v>25</v>
      </c>
      <c r="G982" s="72">
        <v>25</v>
      </c>
      <c r="H982" s="72">
        <v>25</v>
      </c>
      <c r="I982" s="72">
        <v>25</v>
      </c>
      <c r="J982" s="72">
        <v>25</v>
      </c>
      <c r="K982" s="72">
        <v>25</v>
      </c>
      <c r="L982" s="72">
        <v>25</v>
      </c>
      <c r="M982" s="72">
        <v>25</v>
      </c>
      <c r="N982" s="72">
        <v>25</v>
      </c>
      <c r="O982" s="73">
        <v>25</v>
      </c>
      <c r="P982" s="103"/>
    </row>
    <row r="983" spans="2:16" x14ac:dyDescent="0.25">
      <c r="B983" s="109"/>
      <c r="C983" s="99" t="s">
        <v>4</v>
      </c>
      <c r="D983" s="100" t="e">
        <f>+D979/D982*30</f>
        <v>#DIV/0!</v>
      </c>
      <c r="E983" s="100" t="e">
        <f t="shared" ref="E983" si="1020">+E979/E982*30</f>
        <v>#DIV/0!</v>
      </c>
      <c r="F983" s="100" t="e">
        <f t="shared" ref="F983" si="1021">+F979/F982*30</f>
        <v>#DIV/0!</v>
      </c>
      <c r="G983" s="100" t="e">
        <f t="shared" ref="G983" si="1022">+G979/G982*30</f>
        <v>#DIV/0!</v>
      </c>
      <c r="H983" s="100" t="e">
        <f t="shared" ref="H983" si="1023">+H979/H982*30</f>
        <v>#DIV/0!</v>
      </c>
      <c r="I983" s="100" t="e">
        <f t="shared" ref="I983" si="1024">+I979/I982*30</f>
        <v>#DIV/0!</v>
      </c>
      <c r="J983" s="100" t="e">
        <f t="shared" ref="J983" si="1025">+J979/J982*30</f>
        <v>#DIV/0!</v>
      </c>
      <c r="K983" s="100" t="e">
        <f t="shared" ref="K983" si="1026">+K979/K982*30</f>
        <v>#DIV/0!</v>
      </c>
      <c r="L983" s="100" t="e">
        <f t="shared" ref="L983" si="1027">+L979/L982*30</f>
        <v>#DIV/0!</v>
      </c>
      <c r="M983" s="100" t="e">
        <f t="shared" ref="M983" si="1028">+M979/M982*30</f>
        <v>#DIV/0!</v>
      </c>
      <c r="N983" s="100" t="e">
        <f t="shared" ref="N983" si="1029">+N979/N982*30</f>
        <v>#DIV/0!</v>
      </c>
      <c r="O983" s="101" t="e">
        <f t="shared" ref="O983" si="1030">+O979/O982*30</f>
        <v>#DIV/0!</v>
      </c>
      <c r="P983" s="101" t="e">
        <f t="shared" si="1013"/>
        <v>#DIV/0!</v>
      </c>
    </row>
    <row r="984" spans="2:16" x14ac:dyDescent="0.25">
      <c r="B984" s="109"/>
      <c r="C984" s="77" t="s">
        <v>5</v>
      </c>
      <c r="D984" s="87" t="e">
        <f>+D980/D982*30</f>
        <v>#DIV/0!</v>
      </c>
      <c r="E984" s="87" t="e">
        <f t="shared" ref="E984:O984" si="1031">+E980/E982*30</f>
        <v>#DIV/0!</v>
      </c>
      <c r="F984" s="87" t="e">
        <f t="shared" si="1031"/>
        <v>#DIV/0!</v>
      </c>
      <c r="G984" s="87" t="e">
        <f t="shared" si="1031"/>
        <v>#DIV/0!</v>
      </c>
      <c r="H984" s="87" t="e">
        <f t="shared" si="1031"/>
        <v>#DIV/0!</v>
      </c>
      <c r="I984" s="87" t="e">
        <f t="shared" si="1031"/>
        <v>#DIV/0!</v>
      </c>
      <c r="J984" s="87" t="e">
        <f t="shared" si="1031"/>
        <v>#DIV/0!</v>
      </c>
      <c r="K984" s="87" t="e">
        <f t="shared" si="1031"/>
        <v>#DIV/0!</v>
      </c>
      <c r="L984" s="87" t="e">
        <f t="shared" si="1031"/>
        <v>#DIV/0!</v>
      </c>
      <c r="M984" s="87" t="e">
        <f t="shared" si="1031"/>
        <v>#DIV/0!</v>
      </c>
      <c r="N984" s="87" t="e">
        <f t="shared" si="1031"/>
        <v>#DIV/0!</v>
      </c>
      <c r="O984" s="88" t="e">
        <f t="shared" si="1031"/>
        <v>#DIV/0!</v>
      </c>
      <c r="P984" s="88" t="e">
        <f t="shared" si="1013"/>
        <v>#DIV/0!</v>
      </c>
    </row>
    <row r="985" spans="2:16" ht="15.75" thickBot="1" x14ac:dyDescent="0.3">
      <c r="B985" s="109"/>
      <c r="C985" s="96" t="s">
        <v>40</v>
      </c>
      <c r="D985" s="90" t="e">
        <f>+D981/D982*30</f>
        <v>#DIV/0!</v>
      </c>
      <c r="E985" s="90" t="e">
        <f t="shared" ref="E985:O985" si="1032">+E981/E982*30</f>
        <v>#DIV/0!</v>
      </c>
      <c r="F985" s="90" t="e">
        <f t="shared" si="1032"/>
        <v>#DIV/0!</v>
      </c>
      <c r="G985" s="90" t="e">
        <f t="shared" si="1032"/>
        <v>#DIV/0!</v>
      </c>
      <c r="H985" s="90" t="e">
        <f t="shared" si="1032"/>
        <v>#DIV/0!</v>
      </c>
      <c r="I985" s="90" t="e">
        <f t="shared" si="1032"/>
        <v>#DIV/0!</v>
      </c>
      <c r="J985" s="90" t="e">
        <f t="shared" si="1032"/>
        <v>#DIV/0!</v>
      </c>
      <c r="K985" s="90" t="e">
        <f t="shared" si="1032"/>
        <v>#DIV/0!</v>
      </c>
      <c r="L985" s="90" t="e">
        <f t="shared" si="1032"/>
        <v>#DIV/0!</v>
      </c>
      <c r="M985" s="90" t="e">
        <f t="shared" si="1032"/>
        <v>#DIV/0!</v>
      </c>
      <c r="N985" s="90" t="e">
        <f t="shared" si="1032"/>
        <v>#DIV/0!</v>
      </c>
      <c r="O985" s="91" t="e">
        <f t="shared" si="1032"/>
        <v>#DIV/0!</v>
      </c>
      <c r="P985" s="91" t="e">
        <f t="shared" si="1013"/>
        <v>#DIV/0!</v>
      </c>
    </row>
    <row r="986" spans="2:16" ht="15.75" thickBot="1" x14ac:dyDescent="0.3">
      <c r="B986" s="110"/>
      <c r="C986" s="105" t="s">
        <v>8</v>
      </c>
      <c r="D986" s="106">
        <f>+SUMIF(Conversion!$B$4:$B$28,'Measured TV'!D953,Conversion!C$4:C$28)</f>
        <v>0</v>
      </c>
      <c r="E986" s="106">
        <f>+SUMIF(Conversion!$B$4:$B$28,'Measured TV'!E953,Conversion!D$4:D$28)</f>
        <v>0</v>
      </c>
      <c r="F986" s="106">
        <f>+SUMIF(Conversion!$B$4:$B$28,'Measured TV'!F953,Conversion!E$4:E$28)</f>
        <v>0</v>
      </c>
      <c r="G986" s="106">
        <f>+SUMIF(Conversion!$B$4:$B$28,'Measured TV'!G953,Conversion!F$4:F$28)</f>
        <v>0</v>
      </c>
      <c r="H986" s="106">
        <f>+SUMIF(Conversion!$B$4:$B$28,'Measured TV'!H953,Conversion!G$4:G$28)</f>
        <v>0</v>
      </c>
      <c r="I986" s="106">
        <f>+SUMIF(Conversion!$B$4:$B$28,'Measured TV'!I953,Conversion!H$4:H$28)</f>
        <v>0</v>
      </c>
      <c r="J986" s="106">
        <f>+SUMIF(Conversion!$B$4:$B$28,'Measured TV'!J953,Conversion!I$4:I$28)</f>
        <v>0</v>
      </c>
      <c r="K986" s="106">
        <f>+SUMIF(Conversion!$B$4:$B$28,'Measured TV'!K953,Conversion!J$4:J$28)</f>
        <v>0</v>
      </c>
      <c r="L986" s="106">
        <f>+SUMIF(Conversion!$B$4:$B$28,'Measured TV'!L953,Conversion!K$4:K$28)</f>
        <v>0</v>
      </c>
      <c r="M986" s="106">
        <f>+SUMIF(Conversion!$B$4:$B$28,'Measured TV'!M953,Conversion!L$4:L$28)</f>
        <v>0</v>
      </c>
      <c r="N986" s="106">
        <f>+SUMIF(Conversion!$B$4:$B$28,'Measured TV'!N953,Conversion!M$4:M$28)</f>
        <v>0</v>
      </c>
      <c r="O986" s="107">
        <f>+SUMIF(Conversion!$B$4:$B$28,'Measured TV'!O953,Conversion!N$4:N$28)</f>
        <v>0</v>
      </c>
      <c r="P986" s="107"/>
    </row>
    <row r="987" spans="2:16" ht="15.75" thickBot="1" x14ac:dyDescent="0.3">
      <c r="C987" s="74">
        <v>0</v>
      </c>
      <c r="D987" s="39">
        <v>1</v>
      </c>
      <c r="E987" s="39">
        <v>2</v>
      </c>
      <c r="F987" s="39">
        <v>3</v>
      </c>
      <c r="G987" s="39">
        <v>4</v>
      </c>
      <c r="H987" s="39">
        <v>5</v>
      </c>
      <c r="I987" s="39">
        <v>6</v>
      </c>
      <c r="J987" s="39">
        <v>7</v>
      </c>
      <c r="K987" s="39">
        <v>8</v>
      </c>
      <c r="L987" s="39">
        <v>9</v>
      </c>
      <c r="M987" s="39">
        <v>10</v>
      </c>
      <c r="N987" s="39">
        <v>11</v>
      </c>
      <c r="O987" s="39">
        <v>12</v>
      </c>
    </row>
    <row r="988" spans="2:16" ht="15.75" thickBot="1" x14ac:dyDescent="0.3">
      <c r="B988" s="81" t="e">
        <f>+'Mecra Kırılımı'!#REF!</f>
        <v>#REF!</v>
      </c>
      <c r="C988" s="82" t="s">
        <v>33</v>
      </c>
      <c r="D988" s="69" t="s">
        <v>20</v>
      </c>
      <c r="E988" s="69" t="s">
        <v>20</v>
      </c>
      <c r="F988" s="69" t="s">
        <v>20</v>
      </c>
      <c r="G988" s="69" t="s">
        <v>20</v>
      </c>
      <c r="H988" s="69" t="s">
        <v>20</v>
      </c>
      <c r="I988" s="69" t="s">
        <v>20</v>
      </c>
      <c r="J988" s="69" t="s">
        <v>20</v>
      </c>
      <c r="K988" s="69" t="s">
        <v>20</v>
      </c>
      <c r="L988" s="69" t="s">
        <v>20</v>
      </c>
      <c r="M988" s="69" t="s">
        <v>20</v>
      </c>
      <c r="N988" s="69" t="s">
        <v>20</v>
      </c>
      <c r="O988" s="69" t="s">
        <v>20</v>
      </c>
    </row>
    <row r="989" spans="2:16" x14ac:dyDescent="0.25">
      <c r="B989" s="109"/>
      <c r="C989" s="189">
        <v>1</v>
      </c>
      <c r="D989" s="187"/>
      <c r="E989" s="187"/>
      <c r="F989" s="187"/>
      <c r="G989" s="187"/>
      <c r="H989" s="187"/>
      <c r="I989" s="187"/>
      <c r="J989" s="187"/>
      <c r="K989" s="187"/>
      <c r="L989" s="187"/>
      <c r="M989" s="187"/>
      <c r="N989" s="187"/>
      <c r="O989" s="187"/>
    </row>
    <row r="990" spans="2:16" x14ac:dyDescent="0.25">
      <c r="B990" s="109"/>
      <c r="C990" s="189">
        <v>2</v>
      </c>
      <c r="D990" s="187"/>
      <c r="E990" s="187"/>
      <c r="F990" s="187"/>
      <c r="G990" s="187"/>
      <c r="H990" s="187"/>
      <c r="I990" s="187"/>
      <c r="J990" s="187"/>
      <c r="K990" s="187"/>
      <c r="L990" s="187"/>
      <c r="M990" s="187"/>
      <c r="N990" s="187"/>
      <c r="O990" s="187"/>
    </row>
    <row r="991" spans="2:16" x14ac:dyDescent="0.25">
      <c r="B991" s="109"/>
      <c r="C991" s="189">
        <v>3</v>
      </c>
      <c r="D991" s="187"/>
      <c r="E991" s="187"/>
      <c r="F991" s="187"/>
      <c r="G991" s="187"/>
      <c r="H991" s="187"/>
      <c r="I991" s="187"/>
      <c r="J991" s="187"/>
      <c r="K991" s="187"/>
      <c r="L991" s="187"/>
      <c r="M991" s="187"/>
      <c r="N991" s="187"/>
      <c r="O991" s="187"/>
    </row>
    <row r="992" spans="2:16" x14ac:dyDescent="0.25">
      <c r="B992" s="109"/>
      <c r="C992" s="189">
        <v>4</v>
      </c>
      <c r="D992" s="187"/>
      <c r="E992" s="187"/>
      <c r="F992" s="187"/>
      <c r="G992" s="187"/>
      <c r="H992" s="187"/>
      <c r="I992" s="187"/>
      <c r="J992" s="187"/>
      <c r="K992" s="187"/>
      <c r="L992" s="187"/>
      <c r="M992" s="187"/>
      <c r="N992" s="187"/>
      <c r="O992" s="187"/>
    </row>
    <row r="993" spans="2:16" x14ac:dyDescent="0.25">
      <c r="B993" s="109"/>
      <c r="C993" s="189">
        <v>5</v>
      </c>
      <c r="D993" s="187"/>
      <c r="E993" s="187"/>
      <c r="F993" s="187"/>
      <c r="G993" s="187"/>
      <c r="H993" s="187"/>
      <c r="I993" s="187"/>
      <c r="J993" s="187"/>
      <c r="K993" s="187"/>
      <c r="L993" s="187"/>
      <c r="M993" s="187"/>
      <c r="N993" s="187"/>
      <c r="O993" s="187"/>
    </row>
    <row r="994" spans="2:16" x14ac:dyDescent="0.25">
      <c r="B994" s="109"/>
      <c r="C994" s="189">
        <v>6</v>
      </c>
      <c r="D994" s="187"/>
      <c r="E994" s="187"/>
      <c r="F994" s="187"/>
      <c r="G994" s="187"/>
      <c r="H994" s="187"/>
      <c r="I994" s="187"/>
      <c r="J994" s="187"/>
      <c r="K994" s="187"/>
      <c r="L994" s="187"/>
      <c r="M994" s="187"/>
      <c r="N994" s="187"/>
      <c r="O994" s="187"/>
    </row>
    <row r="995" spans="2:16" x14ac:dyDescent="0.25">
      <c r="B995" s="109"/>
      <c r="C995" s="189">
        <v>7</v>
      </c>
      <c r="D995" s="187"/>
      <c r="E995" s="187"/>
      <c r="F995" s="187"/>
      <c r="G995" s="187"/>
      <c r="H995" s="187"/>
      <c r="I995" s="187"/>
      <c r="J995" s="187"/>
      <c r="K995" s="187"/>
      <c r="L995" s="187"/>
      <c r="M995" s="187"/>
      <c r="N995" s="187"/>
      <c r="O995" s="187"/>
    </row>
    <row r="996" spans="2:16" x14ac:dyDescent="0.25">
      <c r="B996" s="109"/>
      <c r="C996" s="189">
        <v>8</v>
      </c>
      <c r="D996" s="187"/>
      <c r="E996" s="187"/>
      <c r="F996" s="187"/>
      <c r="G996" s="187"/>
      <c r="H996" s="187"/>
      <c r="I996" s="187"/>
      <c r="J996" s="187"/>
      <c r="K996" s="187"/>
      <c r="L996" s="187"/>
      <c r="M996" s="187"/>
      <c r="N996" s="187"/>
      <c r="O996" s="187"/>
    </row>
    <row r="997" spans="2:16" x14ac:dyDescent="0.25">
      <c r="B997" s="109"/>
      <c r="C997" s="189">
        <v>9</v>
      </c>
      <c r="D997" s="187"/>
      <c r="E997" s="187"/>
      <c r="F997" s="187"/>
      <c r="G997" s="187"/>
      <c r="H997" s="187"/>
      <c r="I997" s="187"/>
      <c r="J997" s="187"/>
      <c r="K997" s="187"/>
      <c r="L997" s="187"/>
      <c r="M997" s="187"/>
      <c r="N997" s="187"/>
      <c r="O997" s="187"/>
    </row>
    <row r="998" spans="2:16" x14ac:dyDescent="0.25">
      <c r="B998" s="109"/>
      <c r="C998" s="189">
        <v>10</v>
      </c>
      <c r="D998" s="187"/>
      <c r="E998" s="187"/>
      <c r="F998" s="187"/>
      <c r="G998" s="187"/>
      <c r="H998" s="187"/>
      <c r="I998" s="187"/>
      <c r="J998" s="187"/>
      <c r="K998" s="187"/>
      <c r="L998" s="187"/>
      <c r="M998" s="187"/>
      <c r="N998" s="187"/>
      <c r="O998" s="187"/>
    </row>
    <row r="999" spans="2:16" x14ac:dyDescent="0.25">
      <c r="B999" s="109"/>
      <c r="C999" s="189">
        <v>11</v>
      </c>
      <c r="D999" s="187"/>
      <c r="E999" s="187"/>
      <c r="F999" s="187"/>
      <c r="G999" s="187"/>
      <c r="H999" s="187"/>
      <c r="I999" s="187"/>
      <c r="J999" s="187"/>
      <c r="K999" s="187"/>
      <c r="L999" s="187"/>
      <c r="M999" s="187"/>
      <c r="N999" s="187"/>
      <c r="O999" s="187"/>
    </row>
    <row r="1000" spans="2:16" x14ac:dyDescent="0.25">
      <c r="B1000" s="109"/>
      <c r="C1000" s="189">
        <v>12</v>
      </c>
      <c r="D1000" s="187"/>
      <c r="E1000" s="187"/>
      <c r="F1000" s="187"/>
      <c r="G1000" s="187"/>
      <c r="H1000" s="187"/>
      <c r="I1000" s="187"/>
      <c r="J1000" s="187"/>
      <c r="K1000" s="187"/>
      <c r="L1000" s="187"/>
      <c r="M1000" s="187"/>
      <c r="N1000" s="187"/>
      <c r="O1000" s="187"/>
    </row>
    <row r="1001" spans="2:16" x14ac:dyDescent="0.25">
      <c r="B1001" s="109"/>
      <c r="C1001" s="189">
        <v>13</v>
      </c>
      <c r="D1001" s="187"/>
      <c r="E1001" s="187"/>
      <c r="F1001" s="187"/>
      <c r="G1001" s="187"/>
      <c r="H1001" s="187"/>
      <c r="I1001" s="187"/>
      <c r="J1001" s="187"/>
      <c r="K1001" s="187"/>
      <c r="L1001" s="187"/>
      <c r="M1001" s="187"/>
      <c r="N1001" s="187"/>
      <c r="O1001" s="187"/>
    </row>
    <row r="1002" spans="2:16" ht="15.75" thickBot="1" x14ac:dyDescent="0.3">
      <c r="B1002" s="109"/>
      <c r="C1002" s="189">
        <v>14</v>
      </c>
      <c r="D1002" s="187"/>
      <c r="E1002" s="187"/>
      <c r="F1002" s="187"/>
      <c r="G1002" s="187"/>
      <c r="H1002" s="187"/>
      <c r="I1002" s="187"/>
      <c r="J1002" s="187"/>
      <c r="K1002" s="187"/>
      <c r="L1002" s="187"/>
      <c r="M1002" s="187"/>
      <c r="N1002" s="187"/>
      <c r="O1002" s="187"/>
    </row>
    <row r="1003" spans="2:16" x14ac:dyDescent="0.25">
      <c r="B1003" s="83"/>
      <c r="C1003" s="84" t="s">
        <v>0</v>
      </c>
      <c r="D1003" s="70"/>
      <c r="E1003" s="70">
        <v>446557</v>
      </c>
      <c r="F1003" s="70">
        <v>720614.34599929187</v>
      </c>
      <c r="G1003" s="70">
        <v>600296.52125710435</v>
      </c>
      <c r="H1003" s="70">
        <v>379485.67528572236</v>
      </c>
      <c r="I1003" s="70"/>
      <c r="J1003" s="70"/>
      <c r="K1003" s="70">
        <v>417522.69965158193</v>
      </c>
      <c r="L1003" s="70">
        <v>569147.71760379465</v>
      </c>
      <c r="M1003" s="70">
        <v>662758.16534278868</v>
      </c>
      <c r="N1003" s="70">
        <v>249910.8097315653</v>
      </c>
      <c r="O1003" s="71"/>
      <c r="P1003" s="85">
        <f>SUM(D1003:O1003)</f>
        <v>4046292.9348718496</v>
      </c>
    </row>
    <row r="1004" spans="2:16" x14ac:dyDescent="0.25">
      <c r="B1004" s="83"/>
      <c r="C1004" s="86" t="s">
        <v>1</v>
      </c>
      <c r="D1004" s="87">
        <f>+D1012*D$3*30</f>
        <v>0</v>
      </c>
      <c r="E1004" s="87">
        <f t="shared" ref="E1004:O1004" si="1033">+E1012*E$3*30</f>
        <v>306243.95224928681</v>
      </c>
      <c r="F1004" s="87">
        <f t="shared" si="1033"/>
        <v>494189.51078218065</v>
      </c>
      <c r="G1004" s="87">
        <f t="shared" si="1033"/>
        <v>395123.59932675911</v>
      </c>
      <c r="H1004" s="87">
        <f t="shared" si="1033"/>
        <v>254369.50919539738</v>
      </c>
      <c r="I1004" s="87">
        <f t="shared" si="1033"/>
        <v>0</v>
      </c>
      <c r="J1004" s="87">
        <f t="shared" si="1033"/>
        <v>0</v>
      </c>
      <c r="K1004" s="87">
        <f t="shared" si="1033"/>
        <v>278810.76470198337</v>
      </c>
      <c r="L1004" s="87">
        <f t="shared" si="1033"/>
        <v>379559.34809465846</v>
      </c>
      <c r="M1004" s="87">
        <f t="shared" si="1033"/>
        <v>432650.39525755862</v>
      </c>
      <c r="N1004" s="87">
        <f t="shared" si="1033"/>
        <v>163730.56367553421</v>
      </c>
      <c r="O1004" s="88">
        <f t="shared" si="1033"/>
        <v>0</v>
      </c>
      <c r="P1004" s="88">
        <f>SUM(D1004:O1004)</f>
        <v>2704677.6432833588</v>
      </c>
    </row>
    <row r="1005" spans="2:16" ht="15.75" thickBot="1" x14ac:dyDescent="0.3">
      <c r="B1005" s="83"/>
      <c r="C1005" s="89" t="s">
        <v>35</v>
      </c>
      <c r="D1005" s="90">
        <f>+D1013*D$4*30</f>
        <v>0</v>
      </c>
      <c r="E1005" s="90">
        <f t="shared" ref="E1005:O1005" si="1034">+E1013*E$4*30</f>
        <v>140313.04775071316</v>
      </c>
      <c r="F1005" s="90">
        <f t="shared" si="1034"/>
        <v>226424.83521711128</v>
      </c>
      <c r="G1005" s="90">
        <f t="shared" si="1034"/>
        <v>205172.92193034524</v>
      </c>
      <c r="H1005" s="90">
        <f t="shared" si="1034"/>
        <v>125116.16609032497</v>
      </c>
      <c r="I1005" s="90">
        <f t="shared" si="1034"/>
        <v>0</v>
      </c>
      <c r="J1005" s="90">
        <f t="shared" si="1034"/>
        <v>0</v>
      </c>
      <c r="K1005" s="90">
        <f t="shared" si="1034"/>
        <v>138711.93494959854</v>
      </c>
      <c r="L1005" s="90">
        <f t="shared" si="1034"/>
        <v>189588.36950913619</v>
      </c>
      <c r="M1005" s="90">
        <f t="shared" si="1034"/>
        <v>230107.77008523012</v>
      </c>
      <c r="N1005" s="90">
        <f t="shared" si="1034"/>
        <v>86180.246056031072</v>
      </c>
      <c r="O1005" s="91">
        <f t="shared" si="1034"/>
        <v>0</v>
      </c>
      <c r="P1005" s="91">
        <f>SUM(D1005:O1005)</f>
        <v>1341615.2915884904</v>
      </c>
    </row>
    <row r="1006" spans="2:16" ht="15.75" thickBot="1" x14ac:dyDescent="0.3">
      <c r="B1006" s="83"/>
      <c r="C1006" s="78" t="s">
        <v>36</v>
      </c>
      <c r="D1006" s="79">
        <f t="shared" ref="D1006:O1006" si="1035">+D$5</f>
        <v>0.25</v>
      </c>
      <c r="E1006" s="79">
        <f t="shared" si="1035"/>
        <v>0.25</v>
      </c>
      <c r="F1006" s="79">
        <f t="shared" si="1035"/>
        <v>0.25</v>
      </c>
      <c r="G1006" s="79">
        <f t="shared" si="1035"/>
        <v>0.25</v>
      </c>
      <c r="H1006" s="79">
        <f t="shared" si="1035"/>
        <v>0.25</v>
      </c>
      <c r="I1006" s="79">
        <f t="shared" si="1035"/>
        <v>0.25</v>
      </c>
      <c r="J1006" s="79">
        <f t="shared" si="1035"/>
        <v>0.25</v>
      </c>
      <c r="K1006" s="79">
        <f t="shared" si="1035"/>
        <v>0.25</v>
      </c>
      <c r="L1006" s="79">
        <f t="shared" si="1035"/>
        <v>0.25</v>
      </c>
      <c r="M1006" s="79">
        <f t="shared" si="1035"/>
        <v>0.25</v>
      </c>
      <c r="N1006" s="79">
        <f t="shared" si="1035"/>
        <v>0.25</v>
      </c>
      <c r="O1006" s="80">
        <f t="shared" si="1035"/>
        <v>0.25</v>
      </c>
      <c r="P1006" s="80"/>
    </row>
    <row r="1007" spans="2:16" ht="15.75" thickBot="1" x14ac:dyDescent="0.3">
      <c r="B1007" s="83"/>
      <c r="C1007" s="76" t="s">
        <v>14</v>
      </c>
      <c r="D1007" s="92">
        <f>+D$3*(1-D1006)+D$4*D1006</f>
        <v>18.697752065418879</v>
      </c>
      <c r="E1007" s="92">
        <f t="shared" ref="E1007" si="1036">+E$3*(1-E1006)+E$4*E1006</f>
        <v>19.632639668689826</v>
      </c>
      <c r="F1007" s="92">
        <f t="shared" ref="F1007" si="1037">+F$3*(1-F1006)+F$4*F1006</f>
        <v>20.614271652124316</v>
      </c>
      <c r="G1007" s="92">
        <f t="shared" ref="G1007" si="1038">+G$3*(1-G1006)+G$4*G1006</f>
        <v>24.717944963434228</v>
      </c>
      <c r="H1007" s="92">
        <f t="shared" ref="H1007" si="1039">+H$3*(1-H1006)+H$4*H1006</f>
        <v>26.05691364631199</v>
      </c>
      <c r="I1007" s="92">
        <f t="shared" ref="I1007" si="1040">+I$3*(1-I1006)+I$4*I1006</f>
        <v>25.606843768296592</v>
      </c>
      <c r="J1007" s="92">
        <f t="shared" ref="J1007" si="1041">+J$3*(1-J1006)+J$4*J1006</f>
        <v>18.232856760391158</v>
      </c>
      <c r="K1007" s="92">
        <f t="shared" ref="K1007" si="1042">+K$3*(1-K1006)+K$4*K1006</f>
        <v>23.963884263425388</v>
      </c>
      <c r="L1007" s="92">
        <f t="shared" ref="L1007" si="1043">+L$3*(1-L1006)+L$4*L1006</f>
        <v>26.305348227975429</v>
      </c>
      <c r="M1007" s="92">
        <f t="shared" ref="M1007" si="1044">+M$3*(1-M1006)+M$4*M1006</f>
        <v>24.57657900542252</v>
      </c>
      <c r="N1007" s="92">
        <f t="shared" ref="N1007" si="1045">+N$3*(1-N1006)+N$4*N1006</f>
        <v>22.737299112616817</v>
      </c>
      <c r="O1007" s="92">
        <f t="shared" ref="O1007" si="1046">+O$3*(1-O1006)+O$4*O1006</f>
        <v>20.719497469529724</v>
      </c>
      <c r="P1007" s="93"/>
    </row>
    <row r="1008" spans="2:16" x14ac:dyDescent="0.25">
      <c r="B1008" s="83"/>
      <c r="C1008" s="76" t="s">
        <v>16</v>
      </c>
      <c r="D1008" s="92">
        <f t="shared" ref="D1008:O1008" si="1047">+D1006*D1010+(1-D1006)*D1009</f>
        <v>0</v>
      </c>
      <c r="E1008" s="92">
        <f t="shared" si="1047"/>
        <v>0</v>
      </c>
      <c r="F1008" s="92">
        <f t="shared" si="1047"/>
        <v>0</v>
      </c>
      <c r="G1008" s="92">
        <f t="shared" si="1047"/>
        <v>0</v>
      </c>
      <c r="H1008" s="92">
        <f t="shared" si="1047"/>
        <v>0</v>
      </c>
      <c r="I1008" s="92">
        <f t="shared" si="1047"/>
        <v>0</v>
      </c>
      <c r="J1008" s="92">
        <f t="shared" si="1047"/>
        <v>0</v>
      </c>
      <c r="K1008" s="92">
        <f t="shared" si="1047"/>
        <v>0</v>
      </c>
      <c r="L1008" s="92">
        <f t="shared" si="1047"/>
        <v>0</v>
      </c>
      <c r="M1008" s="92">
        <f t="shared" si="1047"/>
        <v>0</v>
      </c>
      <c r="N1008" s="92">
        <f t="shared" si="1047"/>
        <v>0</v>
      </c>
      <c r="O1008" s="93">
        <f t="shared" si="1047"/>
        <v>0</v>
      </c>
      <c r="P1008" s="93"/>
    </row>
    <row r="1009" spans="2:16" x14ac:dyDescent="0.25">
      <c r="B1009" s="83"/>
      <c r="C1009" s="77" t="s">
        <v>15</v>
      </c>
      <c r="D1009" s="94">
        <f>+D$3*D1021</f>
        <v>0</v>
      </c>
      <c r="E1009" s="94">
        <f t="shared" ref="E1009:O1009" si="1048">+E$3*E1021</f>
        <v>0</v>
      </c>
      <c r="F1009" s="94">
        <f t="shared" si="1048"/>
        <v>0</v>
      </c>
      <c r="G1009" s="94">
        <f t="shared" si="1048"/>
        <v>0</v>
      </c>
      <c r="H1009" s="94">
        <f t="shared" si="1048"/>
        <v>0</v>
      </c>
      <c r="I1009" s="94">
        <f t="shared" si="1048"/>
        <v>0</v>
      </c>
      <c r="J1009" s="94">
        <f t="shared" si="1048"/>
        <v>0</v>
      </c>
      <c r="K1009" s="94">
        <f t="shared" si="1048"/>
        <v>0</v>
      </c>
      <c r="L1009" s="94">
        <f t="shared" si="1048"/>
        <v>0</v>
      </c>
      <c r="M1009" s="94">
        <f t="shared" si="1048"/>
        <v>0</v>
      </c>
      <c r="N1009" s="94">
        <f t="shared" si="1048"/>
        <v>0</v>
      </c>
      <c r="O1009" s="95">
        <f t="shared" si="1048"/>
        <v>0</v>
      </c>
      <c r="P1009" s="95"/>
    </row>
    <row r="1010" spans="2:16" ht="15.75" thickBot="1" x14ac:dyDescent="0.3">
      <c r="B1010" s="83"/>
      <c r="C1010" s="96" t="s">
        <v>37</v>
      </c>
      <c r="D1010" s="97">
        <f>+D$4*D1021</f>
        <v>0</v>
      </c>
      <c r="E1010" s="97">
        <f t="shared" ref="E1010:O1010" si="1049">+E$4*E1021</f>
        <v>0</v>
      </c>
      <c r="F1010" s="97">
        <f t="shared" si="1049"/>
        <v>0</v>
      </c>
      <c r="G1010" s="97">
        <f t="shared" si="1049"/>
        <v>0</v>
      </c>
      <c r="H1010" s="97">
        <f t="shared" si="1049"/>
        <v>0</v>
      </c>
      <c r="I1010" s="97">
        <f t="shared" si="1049"/>
        <v>0</v>
      </c>
      <c r="J1010" s="97">
        <f t="shared" si="1049"/>
        <v>0</v>
      </c>
      <c r="K1010" s="97">
        <f t="shared" si="1049"/>
        <v>0</v>
      </c>
      <c r="L1010" s="97">
        <f t="shared" si="1049"/>
        <v>0</v>
      </c>
      <c r="M1010" s="97">
        <f t="shared" si="1049"/>
        <v>0</v>
      </c>
      <c r="N1010" s="97">
        <f t="shared" si="1049"/>
        <v>0</v>
      </c>
      <c r="O1010" s="98">
        <f t="shared" si="1049"/>
        <v>0</v>
      </c>
      <c r="P1010" s="98"/>
    </row>
    <row r="1011" spans="2:16" x14ac:dyDescent="0.25">
      <c r="B1011" s="83"/>
      <c r="C1011" s="99" t="s">
        <v>9</v>
      </c>
      <c r="D1011" s="100">
        <f t="shared" ref="D1011:O1011" si="1050">+D1003/D1007/30</f>
        <v>0</v>
      </c>
      <c r="E1011" s="100">
        <f t="shared" si="1050"/>
        <v>758.1880778402068</v>
      </c>
      <c r="F1011" s="100">
        <f t="shared" si="1050"/>
        <v>1165.2353575878617</v>
      </c>
      <c r="G1011" s="100">
        <f t="shared" si="1050"/>
        <v>809.52862673270442</v>
      </c>
      <c r="H1011" s="100">
        <f t="shared" si="1050"/>
        <v>485.45743679487731</v>
      </c>
      <c r="I1011" s="100">
        <f t="shared" si="1050"/>
        <v>0</v>
      </c>
      <c r="J1011" s="100">
        <f t="shared" si="1050"/>
        <v>0</v>
      </c>
      <c r="K1011" s="100">
        <f t="shared" si="1050"/>
        <v>580.76658895238904</v>
      </c>
      <c r="L1011" s="100">
        <f t="shared" si="1050"/>
        <v>721.2065935176289</v>
      </c>
      <c r="M1011" s="100">
        <f t="shared" si="1050"/>
        <v>898.9021148909826</v>
      </c>
      <c r="N1011" s="100">
        <f t="shared" si="1050"/>
        <v>366.37422427024472</v>
      </c>
      <c r="O1011" s="101">
        <f t="shared" si="1050"/>
        <v>0</v>
      </c>
      <c r="P1011" s="101">
        <f t="shared" ref="P1011:P1020" si="1051">SUM(D1011:O1011)</f>
        <v>5785.6590205868952</v>
      </c>
    </row>
    <row r="1012" spans="2:16" x14ac:dyDescent="0.25">
      <c r="B1012" s="83"/>
      <c r="C1012" s="77" t="s">
        <v>10</v>
      </c>
      <c r="D1012" s="87">
        <f t="shared" ref="D1012:O1012" si="1052">+D1011*(1-D1006)</f>
        <v>0</v>
      </c>
      <c r="E1012" s="87">
        <f t="shared" si="1052"/>
        <v>568.64105838015507</v>
      </c>
      <c r="F1012" s="87">
        <f t="shared" si="1052"/>
        <v>873.92651819089633</v>
      </c>
      <c r="G1012" s="87">
        <f t="shared" si="1052"/>
        <v>607.14647004952826</v>
      </c>
      <c r="H1012" s="87">
        <f t="shared" si="1052"/>
        <v>364.09307759615797</v>
      </c>
      <c r="I1012" s="87">
        <f t="shared" si="1052"/>
        <v>0</v>
      </c>
      <c r="J1012" s="87">
        <f t="shared" si="1052"/>
        <v>0</v>
      </c>
      <c r="K1012" s="87">
        <f t="shared" si="1052"/>
        <v>435.57494171429175</v>
      </c>
      <c r="L1012" s="87">
        <f t="shared" si="1052"/>
        <v>540.90494513822171</v>
      </c>
      <c r="M1012" s="87">
        <f t="shared" si="1052"/>
        <v>674.17658616823701</v>
      </c>
      <c r="N1012" s="87">
        <f t="shared" si="1052"/>
        <v>274.78066820268356</v>
      </c>
      <c r="O1012" s="88">
        <f t="shared" si="1052"/>
        <v>0</v>
      </c>
      <c r="P1012" s="88">
        <f t="shared" si="1051"/>
        <v>4339.2442654401721</v>
      </c>
    </row>
    <row r="1013" spans="2:16" ht="15.75" thickBot="1" x14ac:dyDescent="0.3">
      <c r="B1013" s="83"/>
      <c r="C1013" s="96" t="s">
        <v>38</v>
      </c>
      <c r="D1013" s="90">
        <f>+D1011-D1012</f>
        <v>0</v>
      </c>
      <c r="E1013" s="90">
        <f t="shared" ref="E1013:G1013" si="1053">+E1011-E1012</f>
        <v>189.54701946005173</v>
      </c>
      <c r="F1013" s="90">
        <f t="shared" si="1053"/>
        <v>291.30883939696537</v>
      </c>
      <c r="G1013" s="90">
        <f t="shared" si="1053"/>
        <v>202.38215668317616</v>
      </c>
      <c r="H1013" s="90">
        <f>+H1011-H1012</f>
        <v>121.36435919871934</v>
      </c>
      <c r="I1013" s="90">
        <f t="shared" ref="I1013:O1013" si="1054">+I1011-I1012</f>
        <v>0</v>
      </c>
      <c r="J1013" s="90">
        <f t="shared" si="1054"/>
        <v>0</v>
      </c>
      <c r="K1013" s="90">
        <f t="shared" si="1054"/>
        <v>145.19164723809729</v>
      </c>
      <c r="L1013" s="90">
        <f t="shared" si="1054"/>
        <v>180.3016483794072</v>
      </c>
      <c r="M1013" s="90">
        <f t="shared" si="1054"/>
        <v>224.72552872274559</v>
      </c>
      <c r="N1013" s="90">
        <f t="shared" si="1054"/>
        <v>91.593556067561167</v>
      </c>
      <c r="O1013" s="91">
        <f t="shared" si="1054"/>
        <v>0</v>
      </c>
      <c r="P1013" s="91">
        <f t="shared" si="1051"/>
        <v>1446.4147551467238</v>
      </c>
    </row>
    <row r="1014" spans="2:16" x14ac:dyDescent="0.25">
      <c r="B1014" s="83"/>
      <c r="C1014" s="99" t="s">
        <v>11</v>
      </c>
      <c r="D1014" s="100" t="e">
        <f t="shared" ref="D1014:O1014" si="1055">+D1003/D1008/30</f>
        <v>#DIV/0!</v>
      </c>
      <c r="E1014" s="100" t="e">
        <f t="shared" si="1055"/>
        <v>#DIV/0!</v>
      </c>
      <c r="F1014" s="100" t="e">
        <f t="shared" si="1055"/>
        <v>#DIV/0!</v>
      </c>
      <c r="G1014" s="100" t="e">
        <f t="shared" si="1055"/>
        <v>#DIV/0!</v>
      </c>
      <c r="H1014" s="100" t="e">
        <f t="shared" si="1055"/>
        <v>#DIV/0!</v>
      </c>
      <c r="I1014" s="100" t="e">
        <f t="shared" si="1055"/>
        <v>#DIV/0!</v>
      </c>
      <c r="J1014" s="100" t="e">
        <f t="shared" si="1055"/>
        <v>#DIV/0!</v>
      </c>
      <c r="K1014" s="100" t="e">
        <f t="shared" si="1055"/>
        <v>#DIV/0!</v>
      </c>
      <c r="L1014" s="100" t="e">
        <f t="shared" si="1055"/>
        <v>#DIV/0!</v>
      </c>
      <c r="M1014" s="100" t="e">
        <f t="shared" si="1055"/>
        <v>#DIV/0!</v>
      </c>
      <c r="N1014" s="100" t="e">
        <f t="shared" si="1055"/>
        <v>#DIV/0!</v>
      </c>
      <c r="O1014" s="101" t="e">
        <f t="shared" si="1055"/>
        <v>#DIV/0!</v>
      </c>
      <c r="P1014" s="101" t="e">
        <f t="shared" si="1051"/>
        <v>#DIV/0!</v>
      </c>
    </row>
    <row r="1015" spans="2:16" x14ac:dyDescent="0.25">
      <c r="B1015" s="83"/>
      <c r="C1015" s="77" t="s">
        <v>12</v>
      </c>
      <c r="D1015" s="87" t="e">
        <f t="shared" ref="D1015:O1015" si="1056">+D1004/D1009/30</f>
        <v>#DIV/0!</v>
      </c>
      <c r="E1015" s="87" t="e">
        <f t="shared" si="1056"/>
        <v>#DIV/0!</v>
      </c>
      <c r="F1015" s="87" t="e">
        <f t="shared" si="1056"/>
        <v>#DIV/0!</v>
      </c>
      <c r="G1015" s="87" t="e">
        <f t="shared" si="1056"/>
        <v>#DIV/0!</v>
      </c>
      <c r="H1015" s="87" t="e">
        <f t="shared" si="1056"/>
        <v>#DIV/0!</v>
      </c>
      <c r="I1015" s="87" t="e">
        <f t="shared" si="1056"/>
        <v>#DIV/0!</v>
      </c>
      <c r="J1015" s="87" t="e">
        <f t="shared" si="1056"/>
        <v>#DIV/0!</v>
      </c>
      <c r="K1015" s="87" t="e">
        <f t="shared" si="1056"/>
        <v>#DIV/0!</v>
      </c>
      <c r="L1015" s="87" t="e">
        <f t="shared" si="1056"/>
        <v>#DIV/0!</v>
      </c>
      <c r="M1015" s="87" t="e">
        <f t="shared" si="1056"/>
        <v>#DIV/0!</v>
      </c>
      <c r="N1015" s="87" t="e">
        <f t="shared" si="1056"/>
        <v>#DIV/0!</v>
      </c>
      <c r="O1015" s="88" t="e">
        <f t="shared" si="1056"/>
        <v>#DIV/0!</v>
      </c>
      <c r="P1015" s="88" t="e">
        <f t="shared" si="1051"/>
        <v>#DIV/0!</v>
      </c>
    </row>
    <row r="1016" spans="2:16" ht="15.75" thickBot="1" x14ac:dyDescent="0.3">
      <c r="B1016" s="83"/>
      <c r="C1016" s="96" t="s">
        <v>39</v>
      </c>
      <c r="D1016" s="90" t="e">
        <f t="shared" ref="D1016:O1016" si="1057">+D1005/D1010/30</f>
        <v>#DIV/0!</v>
      </c>
      <c r="E1016" s="90" t="e">
        <f t="shared" si="1057"/>
        <v>#DIV/0!</v>
      </c>
      <c r="F1016" s="90" t="e">
        <f t="shared" si="1057"/>
        <v>#DIV/0!</v>
      </c>
      <c r="G1016" s="90" t="e">
        <f t="shared" si="1057"/>
        <v>#DIV/0!</v>
      </c>
      <c r="H1016" s="90" t="e">
        <f t="shared" si="1057"/>
        <v>#DIV/0!</v>
      </c>
      <c r="I1016" s="90" t="e">
        <f t="shared" si="1057"/>
        <v>#DIV/0!</v>
      </c>
      <c r="J1016" s="90" t="e">
        <f t="shared" si="1057"/>
        <v>#DIV/0!</v>
      </c>
      <c r="K1016" s="90" t="e">
        <f t="shared" si="1057"/>
        <v>#DIV/0!</v>
      </c>
      <c r="L1016" s="90" t="e">
        <f t="shared" si="1057"/>
        <v>#DIV/0!</v>
      </c>
      <c r="M1016" s="90" t="e">
        <f t="shared" si="1057"/>
        <v>#DIV/0!</v>
      </c>
      <c r="N1016" s="90" t="e">
        <f t="shared" si="1057"/>
        <v>#DIV/0!</v>
      </c>
      <c r="O1016" s="91" t="e">
        <f t="shared" si="1057"/>
        <v>#DIV/0!</v>
      </c>
      <c r="P1016" s="91" t="e">
        <f t="shared" si="1051"/>
        <v>#DIV/0!</v>
      </c>
    </row>
    <row r="1017" spans="2:16" ht="15.75" thickBot="1" x14ac:dyDescent="0.3">
      <c r="B1017" s="83"/>
      <c r="C1017" s="102" t="s">
        <v>13</v>
      </c>
      <c r="D1017" s="72">
        <v>25</v>
      </c>
      <c r="E1017" s="72">
        <v>25</v>
      </c>
      <c r="F1017" s="72">
        <v>25</v>
      </c>
      <c r="G1017" s="72">
        <v>25</v>
      </c>
      <c r="H1017" s="72">
        <v>25</v>
      </c>
      <c r="I1017" s="72">
        <v>25</v>
      </c>
      <c r="J1017" s="72">
        <v>25</v>
      </c>
      <c r="K1017" s="72">
        <v>25</v>
      </c>
      <c r="L1017" s="72">
        <v>25</v>
      </c>
      <c r="M1017" s="72">
        <v>25</v>
      </c>
      <c r="N1017" s="72">
        <v>25</v>
      </c>
      <c r="O1017" s="73">
        <v>25</v>
      </c>
      <c r="P1017" s="103"/>
    </row>
    <row r="1018" spans="2:16" x14ac:dyDescent="0.25">
      <c r="B1018" s="83"/>
      <c r="C1018" s="99" t="s">
        <v>4</v>
      </c>
      <c r="D1018" s="100" t="e">
        <f>+D1014/D1017*30</f>
        <v>#DIV/0!</v>
      </c>
      <c r="E1018" s="100" t="e">
        <f t="shared" ref="E1018" si="1058">+E1014/E1017*30</f>
        <v>#DIV/0!</v>
      </c>
      <c r="F1018" s="100" t="e">
        <f t="shared" ref="F1018" si="1059">+F1014/F1017*30</f>
        <v>#DIV/0!</v>
      </c>
      <c r="G1018" s="100" t="e">
        <f t="shared" ref="G1018" si="1060">+G1014/G1017*30</f>
        <v>#DIV/0!</v>
      </c>
      <c r="H1018" s="100" t="e">
        <f t="shared" ref="H1018" si="1061">+H1014/H1017*30</f>
        <v>#DIV/0!</v>
      </c>
      <c r="I1018" s="100" t="e">
        <f t="shared" ref="I1018" si="1062">+I1014/I1017*30</f>
        <v>#DIV/0!</v>
      </c>
      <c r="J1018" s="100" t="e">
        <f t="shared" ref="J1018" si="1063">+J1014/J1017*30</f>
        <v>#DIV/0!</v>
      </c>
      <c r="K1018" s="100" t="e">
        <f t="shared" ref="K1018" si="1064">+K1014/K1017*30</f>
        <v>#DIV/0!</v>
      </c>
      <c r="L1018" s="100" t="e">
        <f t="shared" ref="L1018" si="1065">+L1014/L1017*30</f>
        <v>#DIV/0!</v>
      </c>
      <c r="M1018" s="100" t="e">
        <f t="shared" ref="M1018" si="1066">+M1014/M1017*30</f>
        <v>#DIV/0!</v>
      </c>
      <c r="N1018" s="100" t="e">
        <f t="shared" ref="N1018" si="1067">+N1014/N1017*30</f>
        <v>#DIV/0!</v>
      </c>
      <c r="O1018" s="101" t="e">
        <f t="shared" ref="O1018" si="1068">+O1014/O1017*30</f>
        <v>#DIV/0!</v>
      </c>
      <c r="P1018" s="101" t="e">
        <f t="shared" si="1051"/>
        <v>#DIV/0!</v>
      </c>
    </row>
    <row r="1019" spans="2:16" x14ac:dyDescent="0.25">
      <c r="B1019" s="83"/>
      <c r="C1019" s="77" t="s">
        <v>5</v>
      </c>
      <c r="D1019" s="87" t="e">
        <f>+D1015/D1017*30</f>
        <v>#DIV/0!</v>
      </c>
      <c r="E1019" s="87" t="e">
        <f t="shared" ref="E1019:O1019" si="1069">+E1015/E1017*30</f>
        <v>#DIV/0!</v>
      </c>
      <c r="F1019" s="87" t="e">
        <f t="shared" si="1069"/>
        <v>#DIV/0!</v>
      </c>
      <c r="G1019" s="87" t="e">
        <f t="shared" si="1069"/>
        <v>#DIV/0!</v>
      </c>
      <c r="H1019" s="87" t="e">
        <f t="shared" si="1069"/>
        <v>#DIV/0!</v>
      </c>
      <c r="I1019" s="87" t="e">
        <f t="shared" si="1069"/>
        <v>#DIV/0!</v>
      </c>
      <c r="J1019" s="87" t="e">
        <f t="shared" si="1069"/>
        <v>#DIV/0!</v>
      </c>
      <c r="K1019" s="87" t="e">
        <f t="shared" si="1069"/>
        <v>#DIV/0!</v>
      </c>
      <c r="L1019" s="87" t="e">
        <f t="shared" si="1069"/>
        <v>#DIV/0!</v>
      </c>
      <c r="M1019" s="87" t="e">
        <f t="shared" si="1069"/>
        <v>#DIV/0!</v>
      </c>
      <c r="N1019" s="87" t="e">
        <f t="shared" si="1069"/>
        <v>#DIV/0!</v>
      </c>
      <c r="O1019" s="88" t="e">
        <f t="shared" si="1069"/>
        <v>#DIV/0!</v>
      </c>
      <c r="P1019" s="88" t="e">
        <f t="shared" si="1051"/>
        <v>#DIV/0!</v>
      </c>
    </row>
    <row r="1020" spans="2:16" ht="15.75" thickBot="1" x14ac:dyDescent="0.3">
      <c r="B1020" s="83"/>
      <c r="C1020" s="96" t="s">
        <v>40</v>
      </c>
      <c r="D1020" s="90" t="e">
        <f>+D1016/D1017*30</f>
        <v>#DIV/0!</v>
      </c>
      <c r="E1020" s="90" t="e">
        <f t="shared" ref="E1020:O1020" si="1070">+E1016/E1017*30</f>
        <v>#DIV/0!</v>
      </c>
      <c r="F1020" s="90" t="e">
        <f t="shared" si="1070"/>
        <v>#DIV/0!</v>
      </c>
      <c r="G1020" s="90" t="e">
        <f t="shared" si="1070"/>
        <v>#DIV/0!</v>
      </c>
      <c r="H1020" s="90" t="e">
        <f t="shared" si="1070"/>
        <v>#DIV/0!</v>
      </c>
      <c r="I1020" s="90" t="e">
        <f t="shared" si="1070"/>
        <v>#DIV/0!</v>
      </c>
      <c r="J1020" s="90" t="e">
        <f t="shared" si="1070"/>
        <v>#DIV/0!</v>
      </c>
      <c r="K1020" s="90" t="e">
        <f t="shared" si="1070"/>
        <v>#DIV/0!</v>
      </c>
      <c r="L1020" s="90" t="e">
        <f t="shared" si="1070"/>
        <v>#DIV/0!</v>
      </c>
      <c r="M1020" s="90" t="e">
        <f t="shared" si="1070"/>
        <v>#DIV/0!</v>
      </c>
      <c r="N1020" s="90" t="e">
        <f t="shared" si="1070"/>
        <v>#DIV/0!</v>
      </c>
      <c r="O1020" s="91" t="e">
        <f t="shared" si="1070"/>
        <v>#DIV/0!</v>
      </c>
      <c r="P1020" s="91" t="e">
        <f t="shared" si="1051"/>
        <v>#DIV/0!</v>
      </c>
    </row>
    <row r="1021" spans="2:16" ht="15.75" thickBot="1" x14ac:dyDescent="0.3">
      <c r="B1021" s="104"/>
      <c r="C1021" s="105" t="s">
        <v>8</v>
      </c>
      <c r="D1021" s="106">
        <f>+SUMIF(Conversion!$B$4:$B$28,'Measured TV'!D988,Conversion!C$4:C$28)</f>
        <v>0</v>
      </c>
      <c r="E1021" s="106">
        <f>+SUMIF(Conversion!$B$4:$B$28,'Measured TV'!E988,Conversion!D$4:D$28)</f>
        <v>0</v>
      </c>
      <c r="F1021" s="106">
        <f>+SUMIF(Conversion!$B$4:$B$28,'Measured TV'!F988,Conversion!E$4:E$28)</f>
        <v>0</v>
      </c>
      <c r="G1021" s="106">
        <f>+SUMIF(Conversion!$B$4:$B$28,'Measured TV'!G988,Conversion!F$4:F$28)</f>
        <v>0</v>
      </c>
      <c r="H1021" s="106">
        <f>+SUMIF(Conversion!$B$4:$B$28,'Measured TV'!H988,Conversion!G$4:G$28)</f>
        <v>0</v>
      </c>
      <c r="I1021" s="106">
        <f>+SUMIF(Conversion!$B$4:$B$28,'Measured TV'!I988,Conversion!H$4:H$28)</f>
        <v>0</v>
      </c>
      <c r="J1021" s="106">
        <f>+SUMIF(Conversion!$B$4:$B$28,'Measured TV'!J988,Conversion!I$4:I$28)</f>
        <v>0</v>
      </c>
      <c r="K1021" s="106">
        <f>+SUMIF(Conversion!$B$4:$B$28,'Measured TV'!K988,Conversion!J$4:J$28)</f>
        <v>0</v>
      </c>
      <c r="L1021" s="106">
        <f>+SUMIF(Conversion!$B$4:$B$28,'Measured TV'!L988,Conversion!K$4:K$28)</f>
        <v>0</v>
      </c>
      <c r="M1021" s="106">
        <f>+SUMIF(Conversion!$B$4:$B$28,'Measured TV'!M988,Conversion!L$4:L$28)</f>
        <v>0</v>
      </c>
      <c r="N1021" s="106">
        <f>+SUMIF(Conversion!$B$4:$B$28,'Measured TV'!N988,Conversion!M$4:M$28)</f>
        <v>0</v>
      </c>
      <c r="O1021" s="107">
        <f>+SUMIF(Conversion!$B$4:$B$28,'Measured TV'!O988,Conversion!N$4:N$28)</f>
        <v>0</v>
      </c>
      <c r="P1021" s="107"/>
    </row>
    <row r="1022" spans="2:16" ht="15.75" thickBot="1" x14ac:dyDescent="0.3">
      <c r="C1022" s="74">
        <v>0</v>
      </c>
      <c r="D1022" s="39">
        <v>1</v>
      </c>
      <c r="E1022" s="39">
        <v>2</v>
      </c>
      <c r="F1022" s="39">
        <v>3</v>
      </c>
      <c r="G1022" s="39">
        <v>4</v>
      </c>
      <c r="H1022" s="39">
        <v>5</v>
      </c>
      <c r="I1022" s="39">
        <v>6</v>
      </c>
      <c r="J1022" s="39">
        <v>7</v>
      </c>
      <c r="K1022" s="39">
        <v>8</v>
      </c>
      <c r="L1022" s="39">
        <v>9</v>
      </c>
      <c r="M1022" s="39">
        <v>10</v>
      </c>
      <c r="N1022" s="39">
        <v>11</v>
      </c>
      <c r="O1022" s="39">
        <v>12</v>
      </c>
    </row>
    <row r="1023" spans="2:16" ht="15.75" thickBot="1" x14ac:dyDescent="0.3">
      <c r="B1023" s="108" t="e">
        <f>+'Mecra Kırılımı'!#REF!</f>
        <v>#REF!</v>
      </c>
      <c r="C1023" s="82" t="s">
        <v>33</v>
      </c>
      <c r="D1023" s="69" t="s">
        <v>29</v>
      </c>
      <c r="E1023" s="69" t="s">
        <v>29</v>
      </c>
      <c r="F1023" s="69" t="s">
        <v>29</v>
      </c>
      <c r="G1023" s="69" t="s">
        <v>29</v>
      </c>
      <c r="H1023" s="69" t="s">
        <v>29</v>
      </c>
      <c r="I1023" s="69" t="s">
        <v>29</v>
      </c>
      <c r="J1023" s="69" t="s">
        <v>29</v>
      </c>
      <c r="K1023" s="69" t="s">
        <v>29</v>
      </c>
      <c r="L1023" s="69" t="s">
        <v>29</v>
      </c>
      <c r="M1023" s="69" t="s">
        <v>29</v>
      </c>
      <c r="N1023" s="69" t="s">
        <v>29</v>
      </c>
      <c r="O1023" s="69" t="s">
        <v>29</v>
      </c>
    </row>
    <row r="1024" spans="2:16" x14ac:dyDescent="0.25">
      <c r="B1024" s="109"/>
      <c r="C1024" s="189">
        <v>1</v>
      </c>
      <c r="D1024" s="187"/>
      <c r="E1024" s="187"/>
      <c r="F1024" s="187"/>
      <c r="G1024" s="187"/>
      <c r="H1024" s="187"/>
      <c r="I1024" s="187"/>
      <c r="J1024" s="187"/>
      <c r="K1024" s="187"/>
      <c r="L1024" s="187"/>
      <c r="M1024" s="187"/>
      <c r="N1024" s="187"/>
      <c r="O1024" s="187"/>
    </row>
    <row r="1025" spans="2:16" x14ac:dyDescent="0.25">
      <c r="B1025" s="109"/>
      <c r="C1025" s="189">
        <v>2</v>
      </c>
      <c r="D1025" s="187"/>
      <c r="E1025" s="187"/>
      <c r="F1025" s="187"/>
      <c r="G1025" s="187"/>
      <c r="H1025" s="187"/>
      <c r="I1025" s="187"/>
      <c r="J1025" s="187"/>
      <c r="K1025" s="187"/>
      <c r="L1025" s="187"/>
      <c r="M1025" s="187"/>
      <c r="N1025" s="187"/>
      <c r="O1025" s="187"/>
    </row>
    <row r="1026" spans="2:16" x14ac:dyDescent="0.25">
      <c r="B1026" s="109"/>
      <c r="C1026" s="189">
        <v>3</v>
      </c>
      <c r="D1026" s="187"/>
      <c r="E1026" s="187"/>
      <c r="F1026" s="187"/>
      <c r="G1026" s="187"/>
      <c r="H1026" s="187"/>
      <c r="I1026" s="187"/>
      <c r="J1026" s="187"/>
      <c r="K1026" s="187"/>
      <c r="L1026" s="187"/>
      <c r="M1026" s="187"/>
      <c r="N1026" s="187"/>
      <c r="O1026" s="187"/>
    </row>
    <row r="1027" spans="2:16" x14ac:dyDescent="0.25">
      <c r="B1027" s="109"/>
      <c r="C1027" s="189">
        <v>4</v>
      </c>
      <c r="D1027" s="187"/>
      <c r="E1027" s="187"/>
      <c r="F1027" s="187"/>
      <c r="G1027" s="187"/>
      <c r="H1027" s="187"/>
      <c r="I1027" s="187"/>
      <c r="J1027" s="187"/>
      <c r="K1027" s="187"/>
      <c r="L1027" s="187"/>
      <c r="M1027" s="187"/>
      <c r="N1027" s="187"/>
      <c r="O1027" s="187"/>
    </row>
    <row r="1028" spans="2:16" x14ac:dyDescent="0.25">
      <c r="B1028" s="109"/>
      <c r="C1028" s="189">
        <v>5</v>
      </c>
      <c r="D1028" s="187"/>
      <c r="E1028" s="187"/>
      <c r="F1028" s="187"/>
      <c r="G1028" s="187"/>
      <c r="H1028" s="187"/>
      <c r="I1028" s="187"/>
      <c r="J1028" s="187"/>
      <c r="K1028" s="187"/>
      <c r="L1028" s="187"/>
      <c r="M1028" s="187"/>
      <c r="N1028" s="187"/>
      <c r="O1028" s="187"/>
    </row>
    <row r="1029" spans="2:16" x14ac:dyDescent="0.25">
      <c r="B1029" s="109"/>
      <c r="C1029" s="189">
        <v>6</v>
      </c>
      <c r="D1029" s="187"/>
      <c r="E1029" s="187"/>
      <c r="F1029" s="187"/>
      <c r="G1029" s="187"/>
      <c r="H1029" s="187"/>
      <c r="I1029" s="187"/>
      <c r="J1029" s="187"/>
      <c r="K1029" s="187"/>
      <c r="L1029" s="187"/>
      <c r="M1029" s="187"/>
      <c r="N1029" s="187"/>
      <c r="O1029" s="187"/>
    </row>
    <row r="1030" spans="2:16" x14ac:dyDescent="0.25">
      <c r="B1030" s="109"/>
      <c r="C1030" s="189">
        <v>7</v>
      </c>
      <c r="D1030" s="187"/>
      <c r="E1030" s="187"/>
      <c r="F1030" s="187"/>
      <c r="G1030" s="187"/>
      <c r="H1030" s="187"/>
      <c r="I1030" s="187"/>
      <c r="J1030" s="187"/>
      <c r="K1030" s="187"/>
      <c r="L1030" s="187"/>
      <c r="M1030" s="187"/>
      <c r="N1030" s="187"/>
      <c r="O1030" s="187"/>
    </row>
    <row r="1031" spans="2:16" x14ac:dyDescent="0.25">
      <c r="B1031" s="109"/>
      <c r="C1031" s="189">
        <v>8</v>
      </c>
      <c r="D1031" s="187"/>
      <c r="E1031" s="187"/>
      <c r="F1031" s="187"/>
      <c r="G1031" s="187"/>
      <c r="H1031" s="187"/>
      <c r="I1031" s="187"/>
      <c r="J1031" s="187"/>
      <c r="K1031" s="187"/>
      <c r="L1031" s="187"/>
      <c r="M1031" s="187"/>
      <c r="N1031" s="187"/>
      <c r="O1031" s="187"/>
    </row>
    <row r="1032" spans="2:16" x14ac:dyDescent="0.25">
      <c r="B1032" s="109"/>
      <c r="C1032" s="189">
        <v>9</v>
      </c>
      <c r="D1032" s="187"/>
      <c r="E1032" s="187"/>
      <c r="F1032" s="187"/>
      <c r="G1032" s="187"/>
      <c r="H1032" s="187"/>
      <c r="I1032" s="187"/>
      <c r="J1032" s="187"/>
      <c r="K1032" s="187"/>
      <c r="L1032" s="187"/>
      <c r="M1032" s="187"/>
      <c r="N1032" s="187"/>
      <c r="O1032" s="187"/>
    </row>
    <row r="1033" spans="2:16" x14ac:dyDescent="0.25">
      <c r="B1033" s="109"/>
      <c r="C1033" s="189">
        <v>10</v>
      </c>
      <c r="D1033" s="187"/>
      <c r="E1033" s="187"/>
      <c r="F1033" s="187"/>
      <c r="G1033" s="187"/>
      <c r="H1033" s="187"/>
      <c r="I1033" s="187"/>
      <c r="J1033" s="187"/>
      <c r="K1033" s="187"/>
      <c r="L1033" s="187"/>
      <c r="M1033" s="187"/>
      <c r="N1033" s="187"/>
      <c r="O1033" s="187"/>
    </row>
    <row r="1034" spans="2:16" x14ac:dyDescent="0.25">
      <c r="B1034" s="109"/>
      <c r="C1034" s="189">
        <v>11</v>
      </c>
      <c r="D1034" s="187"/>
      <c r="E1034" s="187"/>
      <c r="F1034" s="187"/>
      <c r="G1034" s="187"/>
      <c r="H1034" s="187"/>
      <c r="I1034" s="187"/>
      <c r="J1034" s="187"/>
      <c r="K1034" s="187"/>
      <c r="L1034" s="187"/>
      <c r="M1034" s="187"/>
      <c r="N1034" s="187"/>
      <c r="O1034" s="187"/>
    </row>
    <row r="1035" spans="2:16" x14ac:dyDescent="0.25">
      <c r="B1035" s="109"/>
      <c r="C1035" s="189">
        <v>12</v>
      </c>
      <c r="D1035" s="187"/>
      <c r="E1035" s="187"/>
      <c r="F1035" s="187"/>
      <c r="G1035" s="187"/>
      <c r="H1035" s="187"/>
      <c r="I1035" s="187"/>
      <c r="J1035" s="187"/>
      <c r="K1035" s="187"/>
      <c r="L1035" s="187"/>
      <c r="M1035" s="187"/>
      <c r="N1035" s="187"/>
      <c r="O1035" s="187"/>
    </row>
    <row r="1036" spans="2:16" x14ac:dyDescent="0.25">
      <c r="B1036" s="109"/>
      <c r="C1036" s="189">
        <v>13</v>
      </c>
      <c r="D1036" s="187"/>
      <c r="E1036" s="187"/>
      <c r="F1036" s="187"/>
      <c r="G1036" s="187"/>
      <c r="H1036" s="187"/>
      <c r="I1036" s="187"/>
      <c r="J1036" s="187"/>
      <c r="K1036" s="187"/>
      <c r="L1036" s="187"/>
      <c r="M1036" s="187"/>
      <c r="N1036" s="187"/>
      <c r="O1036" s="187"/>
    </row>
    <row r="1037" spans="2:16" ht="15.75" thickBot="1" x14ac:dyDescent="0.3">
      <c r="B1037" s="109"/>
      <c r="C1037" s="189">
        <v>14</v>
      </c>
      <c r="D1037" s="187"/>
      <c r="E1037" s="187"/>
      <c r="F1037" s="187"/>
      <c r="G1037" s="187"/>
      <c r="H1037" s="187"/>
      <c r="I1037" s="187"/>
      <c r="J1037" s="187"/>
      <c r="K1037" s="187"/>
      <c r="L1037" s="187"/>
      <c r="M1037" s="187"/>
      <c r="N1037" s="187"/>
      <c r="O1037" s="187"/>
    </row>
    <row r="1038" spans="2:16" x14ac:dyDescent="0.25">
      <c r="B1038" s="109"/>
      <c r="C1038" s="84" t="s">
        <v>0</v>
      </c>
      <c r="D1038" s="70">
        <v>455467.78821619996</v>
      </c>
      <c r="E1038" s="70"/>
      <c r="F1038" s="70"/>
      <c r="G1038" s="70"/>
      <c r="H1038" s="70"/>
      <c r="I1038" s="70"/>
      <c r="J1038" s="70"/>
      <c r="K1038" s="70"/>
      <c r="L1038" s="70"/>
      <c r="M1038" s="70"/>
      <c r="N1038" s="70"/>
      <c r="O1038" s="71"/>
      <c r="P1038" s="85">
        <f>SUM(D1038:O1038)</f>
        <v>455467.78821619996</v>
      </c>
    </row>
    <row r="1039" spans="2:16" x14ac:dyDescent="0.25">
      <c r="B1039" s="109"/>
      <c r="C1039" s="86" t="s">
        <v>1</v>
      </c>
      <c r="D1039" s="87">
        <f>+D1047*D$3*30</f>
        <v>312354.87426144985</v>
      </c>
      <c r="E1039" s="87">
        <f t="shared" ref="E1039:O1039" si="1071">+E1047*E$3*30</f>
        <v>0</v>
      </c>
      <c r="F1039" s="87">
        <f t="shared" si="1071"/>
        <v>0</v>
      </c>
      <c r="G1039" s="87">
        <f t="shared" si="1071"/>
        <v>0</v>
      </c>
      <c r="H1039" s="87">
        <f t="shared" si="1071"/>
        <v>0</v>
      </c>
      <c r="I1039" s="87">
        <f t="shared" si="1071"/>
        <v>0</v>
      </c>
      <c r="J1039" s="87">
        <f t="shared" si="1071"/>
        <v>0</v>
      </c>
      <c r="K1039" s="87">
        <f t="shared" si="1071"/>
        <v>0</v>
      </c>
      <c r="L1039" s="87">
        <f t="shared" si="1071"/>
        <v>0</v>
      </c>
      <c r="M1039" s="87">
        <f t="shared" si="1071"/>
        <v>0</v>
      </c>
      <c r="N1039" s="87">
        <f t="shared" si="1071"/>
        <v>0</v>
      </c>
      <c r="O1039" s="88">
        <f t="shared" si="1071"/>
        <v>0</v>
      </c>
      <c r="P1039" s="88">
        <f>SUM(D1039:O1039)</f>
        <v>312354.87426144985</v>
      </c>
    </row>
    <row r="1040" spans="2:16" ht="15.75" thickBot="1" x14ac:dyDescent="0.3">
      <c r="B1040" s="109"/>
      <c r="C1040" s="89" t="s">
        <v>35</v>
      </c>
      <c r="D1040" s="90">
        <f>+D1048*D$4*30</f>
        <v>143112.91395475014</v>
      </c>
      <c r="E1040" s="90">
        <f t="shared" ref="E1040:O1040" si="1072">+E1048*E$4*30</f>
        <v>0</v>
      </c>
      <c r="F1040" s="90">
        <f t="shared" si="1072"/>
        <v>0</v>
      </c>
      <c r="G1040" s="90">
        <f t="shared" si="1072"/>
        <v>0</v>
      </c>
      <c r="H1040" s="90">
        <f t="shared" si="1072"/>
        <v>0</v>
      </c>
      <c r="I1040" s="90">
        <f t="shared" si="1072"/>
        <v>0</v>
      </c>
      <c r="J1040" s="90">
        <f t="shared" si="1072"/>
        <v>0</v>
      </c>
      <c r="K1040" s="90">
        <f t="shared" si="1072"/>
        <v>0</v>
      </c>
      <c r="L1040" s="90">
        <f t="shared" si="1072"/>
        <v>0</v>
      </c>
      <c r="M1040" s="90">
        <f t="shared" si="1072"/>
        <v>0</v>
      </c>
      <c r="N1040" s="90">
        <f t="shared" si="1072"/>
        <v>0</v>
      </c>
      <c r="O1040" s="91">
        <f t="shared" si="1072"/>
        <v>0</v>
      </c>
      <c r="P1040" s="91">
        <f>SUM(D1040:O1040)</f>
        <v>143112.91395475014</v>
      </c>
    </row>
    <row r="1041" spans="2:16" ht="15.75" thickBot="1" x14ac:dyDescent="0.3">
      <c r="B1041" s="109"/>
      <c r="C1041" s="78" t="s">
        <v>36</v>
      </c>
      <c r="D1041" s="79">
        <f t="shared" ref="D1041:O1041" si="1073">+D$5</f>
        <v>0.25</v>
      </c>
      <c r="E1041" s="79">
        <f t="shared" si="1073"/>
        <v>0.25</v>
      </c>
      <c r="F1041" s="79">
        <f t="shared" si="1073"/>
        <v>0.25</v>
      </c>
      <c r="G1041" s="79">
        <f t="shared" si="1073"/>
        <v>0.25</v>
      </c>
      <c r="H1041" s="79">
        <f t="shared" si="1073"/>
        <v>0.25</v>
      </c>
      <c r="I1041" s="79">
        <f t="shared" si="1073"/>
        <v>0.25</v>
      </c>
      <c r="J1041" s="79">
        <f t="shared" si="1073"/>
        <v>0.25</v>
      </c>
      <c r="K1041" s="79">
        <f t="shared" si="1073"/>
        <v>0.25</v>
      </c>
      <c r="L1041" s="79">
        <f t="shared" si="1073"/>
        <v>0.25</v>
      </c>
      <c r="M1041" s="79">
        <f t="shared" si="1073"/>
        <v>0.25</v>
      </c>
      <c r="N1041" s="79">
        <f t="shared" si="1073"/>
        <v>0.25</v>
      </c>
      <c r="O1041" s="80">
        <f t="shared" si="1073"/>
        <v>0.25</v>
      </c>
      <c r="P1041" s="80"/>
    </row>
    <row r="1042" spans="2:16" ht="15.75" thickBot="1" x14ac:dyDescent="0.3">
      <c r="B1042" s="109"/>
      <c r="C1042" s="76" t="s">
        <v>14</v>
      </c>
      <c r="D1042" s="92">
        <f>+D$3*(1-D1041)+D$4*D1041</f>
        <v>18.697752065418879</v>
      </c>
      <c r="E1042" s="92">
        <f t="shared" ref="E1042" si="1074">+E$3*(1-E1041)+E$4*E1041</f>
        <v>19.632639668689826</v>
      </c>
      <c r="F1042" s="92">
        <f t="shared" ref="F1042" si="1075">+F$3*(1-F1041)+F$4*F1041</f>
        <v>20.614271652124316</v>
      </c>
      <c r="G1042" s="92">
        <f t="shared" ref="G1042" si="1076">+G$3*(1-G1041)+G$4*G1041</f>
        <v>24.717944963434228</v>
      </c>
      <c r="H1042" s="92">
        <f t="shared" ref="H1042" si="1077">+H$3*(1-H1041)+H$4*H1041</f>
        <v>26.05691364631199</v>
      </c>
      <c r="I1042" s="92">
        <f t="shared" ref="I1042" si="1078">+I$3*(1-I1041)+I$4*I1041</f>
        <v>25.606843768296592</v>
      </c>
      <c r="J1042" s="92">
        <f t="shared" ref="J1042" si="1079">+J$3*(1-J1041)+J$4*J1041</f>
        <v>18.232856760391158</v>
      </c>
      <c r="K1042" s="92">
        <f t="shared" ref="K1042" si="1080">+K$3*(1-K1041)+K$4*K1041</f>
        <v>23.963884263425388</v>
      </c>
      <c r="L1042" s="92">
        <f t="shared" ref="L1042" si="1081">+L$3*(1-L1041)+L$4*L1041</f>
        <v>26.305348227975429</v>
      </c>
      <c r="M1042" s="92">
        <f t="shared" ref="M1042" si="1082">+M$3*(1-M1041)+M$4*M1041</f>
        <v>24.57657900542252</v>
      </c>
      <c r="N1042" s="92">
        <f t="shared" ref="N1042" si="1083">+N$3*(1-N1041)+N$4*N1041</f>
        <v>22.737299112616817</v>
      </c>
      <c r="O1042" s="92">
        <f t="shared" ref="O1042" si="1084">+O$3*(1-O1041)+O$4*O1041</f>
        <v>20.719497469529724</v>
      </c>
      <c r="P1042" s="93"/>
    </row>
    <row r="1043" spans="2:16" x14ac:dyDescent="0.25">
      <c r="B1043" s="109"/>
      <c r="C1043" s="76" t="s">
        <v>16</v>
      </c>
      <c r="D1043" s="92">
        <f t="shared" ref="D1043:O1043" si="1085">+D1041*D1045+(1-D1041)*D1044</f>
        <v>20.721543016765441</v>
      </c>
      <c r="E1043" s="92">
        <f t="shared" si="1085"/>
        <v>21.624337244550389</v>
      </c>
      <c r="F1043" s="92">
        <f t="shared" si="1085"/>
        <v>22.70555410677791</v>
      </c>
      <c r="G1043" s="92">
        <f t="shared" si="1085"/>
        <v>27.653842661045314</v>
      </c>
      <c r="H1043" s="92">
        <f t="shared" si="1085"/>
        <v>29.151848637640235</v>
      </c>
      <c r="I1043" s="92">
        <f t="shared" si="1085"/>
        <v>28.648321276788611</v>
      </c>
      <c r="J1043" s="92">
        <f t="shared" si="1085"/>
        <v>20.825275546848864</v>
      </c>
      <c r="K1043" s="92">
        <f t="shared" si="1085"/>
        <v>27.371162924000433</v>
      </c>
      <c r="L1043" s="92">
        <f t="shared" si="1085"/>
        <v>29.325777998536594</v>
      </c>
      <c r="M1043" s="92">
        <f t="shared" si="1085"/>
        <v>27.236677290617841</v>
      </c>
      <c r="N1043" s="92">
        <f t="shared" si="1085"/>
        <v>25.198319027801109</v>
      </c>
      <c r="O1043" s="93">
        <f t="shared" si="1085"/>
        <v>22.962116333475112</v>
      </c>
      <c r="P1043" s="93"/>
    </row>
    <row r="1044" spans="2:16" x14ac:dyDescent="0.25">
      <c r="B1044" s="109"/>
      <c r="C1044" s="77" t="s">
        <v>15</v>
      </c>
      <c r="D1044" s="94">
        <f>+D$3*D1056</f>
        <v>18.947479583144993</v>
      </c>
      <c r="E1044" s="94">
        <f t="shared" ref="E1044:O1044" si="1086">+E$3*E1056</f>
        <v>19.772981582918685</v>
      </c>
      <c r="F1044" s="94">
        <f t="shared" si="1086"/>
        <v>20.761630662064622</v>
      </c>
      <c r="G1044" s="94">
        <f t="shared" si="1086"/>
        <v>24.26953005283924</v>
      </c>
      <c r="H1044" s="94">
        <f t="shared" si="1086"/>
        <v>26.054005594148453</v>
      </c>
      <c r="I1044" s="94">
        <f t="shared" si="1086"/>
        <v>25.646005992854473</v>
      </c>
      <c r="J1044" s="94">
        <f t="shared" si="1086"/>
        <v>18.56117746381161</v>
      </c>
      <c r="K1044" s="94">
        <f t="shared" si="1086"/>
        <v>24.370331232262533</v>
      </c>
      <c r="L1044" s="94">
        <f t="shared" si="1086"/>
        <v>26.076120100785154</v>
      </c>
      <c r="M1044" s="94">
        <f t="shared" si="1086"/>
        <v>23.706906101400314</v>
      </c>
      <c r="N1044" s="94">
        <f t="shared" si="1086"/>
        <v>22.011772826896962</v>
      </c>
      <c r="O1044" s="95">
        <f t="shared" si="1086"/>
        <v>19.602125138012717</v>
      </c>
      <c r="P1044" s="95"/>
    </row>
    <row r="1045" spans="2:16" ht="15.75" thickBot="1" x14ac:dyDescent="0.3">
      <c r="B1045" s="109"/>
      <c r="C1045" s="96" t="s">
        <v>37</v>
      </c>
      <c r="D1045" s="97">
        <f>+D$4*D1056</f>
        <v>26.043733317626785</v>
      </c>
      <c r="E1045" s="97">
        <f t="shared" ref="E1045:O1045" si="1087">+E$4*E1056</f>
        <v>27.178404229445501</v>
      </c>
      <c r="F1045" s="97">
        <f t="shared" si="1087"/>
        <v>28.537324440917779</v>
      </c>
      <c r="G1045" s="97">
        <f t="shared" si="1087"/>
        <v>37.806780485663538</v>
      </c>
      <c r="H1045" s="97">
        <f t="shared" si="1087"/>
        <v>38.44537776811557</v>
      </c>
      <c r="I1045" s="97">
        <f t="shared" si="1087"/>
        <v>37.655267128591021</v>
      </c>
      <c r="J1045" s="97">
        <f t="shared" si="1087"/>
        <v>27.617569795960634</v>
      </c>
      <c r="K1045" s="97">
        <f t="shared" si="1087"/>
        <v>36.373657999214132</v>
      </c>
      <c r="L1045" s="97">
        <f t="shared" si="1087"/>
        <v>39.074751691790915</v>
      </c>
      <c r="M1045" s="97">
        <f t="shared" si="1087"/>
        <v>37.825990858270416</v>
      </c>
      <c r="N1045" s="97">
        <f t="shared" si="1087"/>
        <v>34.757957630513545</v>
      </c>
      <c r="O1045" s="98">
        <f t="shared" si="1087"/>
        <v>33.042089919862299</v>
      </c>
      <c r="P1045" s="98"/>
    </row>
    <row r="1046" spans="2:16" x14ac:dyDescent="0.25">
      <c r="B1046" s="109"/>
      <c r="C1046" s="99" t="s">
        <v>9</v>
      </c>
      <c r="D1046" s="100">
        <f t="shared" ref="D1046:O1046" si="1088">+D1038/D1042/30</f>
        <v>811.98314931589834</v>
      </c>
      <c r="E1046" s="100">
        <f t="shared" si="1088"/>
        <v>0</v>
      </c>
      <c r="F1046" s="100">
        <f t="shared" si="1088"/>
        <v>0</v>
      </c>
      <c r="G1046" s="100">
        <f t="shared" si="1088"/>
        <v>0</v>
      </c>
      <c r="H1046" s="100">
        <f t="shared" si="1088"/>
        <v>0</v>
      </c>
      <c r="I1046" s="100">
        <f t="shared" si="1088"/>
        <v>0</v>
      </c>
      <c r="J1046" s="100">
        <f t="shared" si="1088"/>
        <v>0</v>
      </c>
      <c r="K1046" s="100">
        <f t="shared" si="1088"/>
        <v>0</v>
      </c>
      <c r="L1046" s="100">
        <f t="shared" si="1088"/>
        <v>0</v>
      </c>
      <c r="M1046" s="100">
        <f t="shared" si="1088"/>
        <v>0</v>
      </c>
      <c r="N1046" s="100">
        <f t="shared" si="1088"/>
        <v>0</v>
      </c>
      <c r="O1046" s="101">
        <f t="shared" si="1088"/>
        <v>0</v>
      </c>
      <c r="P1046" s="101">
        <f t="shared" ref="P1046:P1055" si="1089">SUM(D1046:O1046)</f>
        <v>811.98314931589834</v>
      </c>
    </row>
    <row r="1047" spans="2:16" x14ac:dyDescent="0.25">
      <c r="B1047" s="109"/>
      <c r="C1047" s="77" t="s">
        <v>10</v>
      </c>
      <c r="D1047" s="87">
        <f t="shared" ref="D1047:O1047" si="1090">+D1046*(1-D1041)</f>
        <v>608.98736198692382</v>
      </c>
      <c r="E1047" s="87">
        <f t="shared" si="1090"/>
        <v>0</v>
      </c>
      <c r="F1047" s="87">
        <f t="shared" si="1090"/>
        <v>0</v>
      </c>
      <c r="G1047" s="87">
        <f t="shared" si="1090"/>
        <v>0</v>
      </c>
      <c r="H1047" s="87">
        <f t="shared" si="1090"/>
        <v>0</v>
      </c>
      <c r="I1047" s="87">
        <f t="shared" si="1090"/>
        <v>0</v>
      </c>
      <c r="J1047" s="87">
        <f t="shared" si="1090"/>
        <v>0</v>
      </c>
      <c r="K1047" s="87">
        <f t="shared" si="1090"/>
        <v>0</v>
      </c>
      <c r="L1047" s="87">
        <f t="shared" si="1090"/>
        <v>0</v>
      </c>
      <c r="M1047" s="87">
        <f t="shared" si="1090"/>
        <v>0</v>
      </c>
      <c r="N1047" s="87">
        <f t="shared" si="1090"/>
        <v>0</v>
      </c>
      <c r="O1047" s="88">
        <f t="shared" si="1090"/>
        <v>0</v>
      </c>
      <c r="P1047" s="88">
        <f t="shared" si="1089"/>
        <v>608.98736198692382</v>
      </c>
    </row>
    <row r="1048" spans="2:16" ht="15.75" thickBot="1" x14ac:dyDescent="0.3">
      <c r="B1048" s="109"/>
      <c r="C1048" s="96" t="s">
        <v>38</v>
      </c>
      <c r="D1048" s="90">
        <f>+D1046-D1047</f>
        <v>202.99578732897453</v>
      </c>
      <c r="E1048" s="90">
        <f t="shared" ref="E1048:G1048" si="1091">+E1046-E1047</f>
        <v>0</v>
      </c>
      <c r="F1048" s="90">
        <f t="shared" si="1091"/>
        <v>0</v>
      </c>
      <c r="G1048" s="90">
        <f t="shared" si="1091"/>
        <v>0</v>
      </c>
      <c r="H1048" s="90">
        <f>+H1046-H1047</f>
        <v>0</v>
      </c>
      <c r="I1048" s="90">
        <f t="shared" ref="I1048:O1048" si="1092">+I1046-I1047</f>
        <v>0</v>
      </c>
      <c r="J1048" s="90">
        <f t="shared" si="1092"/>
        <v>0</v>
      </c>
      <c r="K1048" s="90">
        <f t="shared" si="1092"/>
        <v>0</v>
      </c>
      <c r="L1048" s="90">
        <f t="shared" si="1092"/>
        <v>0</v>
      </c>
      <c r="M1048" s="90">
        <f t="shared" si="1092"/>
        <v>0</v>
      </c>
      <c r="N1048" s="90">
        <f t="shared" si="1092"/>
        <v>0</v>
      </c>
      <c r="O1048" s="91">
        <f t="shared" si="1092"/>
        <v>0</v>
      </c>
      <c r="P1048" s="91">
        <f t="shared" si="1089"/>
        <v>202.99578732897453</v>
      </c>
    </row>
    <row r="1049" spans="2:16" x14ac:dyDescent="0.25">
      <c r="B1049" s="109"/>
      <c r="C1049" s="99" t="s">
        <v>11</v>
      </c>
      <c r="D1049" s="100">
        <f t="shared" ref="D1049:O1049" si="1093">+D1038/D1043/30</f>
        <v>732.67997440745421</v>
      </c>
      <c r="E1049" s="100">
        <f t="shared" si="1093"/>
        <v>0</v>
      </c>
      <c r="F1049" s="100">
        <f t="shared" si="1093"/>
        <v>0</v>
      </c>
      <c r="G1049" s="100">
        <f t="shared" si="1093"/>
        <v>0</v>
      </c>
      <c r="H1049" s="100">
        <f t="shared" si="1093"/>
        <v>0</v>
      </c>
      <c r="I1049" s="100">
        <f t="shared" si="1093"/>
        <v>0</v>
      </c>
      <c r="J1049" s="100">
        <f t="shared" si="1093"/>
        <v>0</v>
      </c>
      <c r="K1049" s="100">
        <f t="shared" si="1093"/>
        <v>0</v>
      </c>
      <c r="L1049" s="100">
        <f t="shared" si="1093"/>
        <v>0</v>
      </c>
      <c r="M1049" s="100">
        <f t="shared" si="1093"/>
        <v>0</v>
      </c>
      <c r="N1049" s="100">
        <f t="shared" si="1093"/>
        <v>0</v>
      </c>
      <c r="O1049" s="101">
        <f t="shared" si="1093"/>
        <v>0</v>
      </c>
      <c r="P1049" s="101">
        <f t="shared" si="1089"/>
        <v>732.67997440745421</v>
      </c>
    </row>
    <row r="1050" spans="2:16" x14ac:dyDescent="0.25">
      <c r="B1050" s="109"/>
      <c r="C1050" s="77" t="s">
        <v>12</v>
      </c>
      <c r="D1050" s="87">
        <f t="shared" ref="D1050:O1050" si="1094">+D1039/D1044/30</f>
        <v>549.50998080559077</v>
      </c>
      <c r="E1050" s="87">
        <f t="shared" si="1094"/>
        <v>0</v>
      </c>
      <c r="F1050" s="87">
        <f t="shared" si="1094"/>
        <v>0</v>
      </c>
      <c r="G1050" s="87">
        <f t="shared" si="1094"/>
        <v>0</v>
      </c>
      <c r="H1050" s="87">
        <f t="shared" si="1094"/>
        <v>0</v>
      </c>
      <c r="I1050" s="87">
        <f t="shared" si="1094"/>
        <v>0</v>
      </c>
      <c r="J1050" s="87">
        <f t="shared" si="1094"/>
        <v>0</v>
      </c>
      <c r="K1050" s="87">
        <f t="shared" si="1094"/>
        <v>0</v>
      </c>
      <c r="L1050" s="87">
        <f t="shared" si="1094"/>
        <v>0</v>
      </c>
      <c r="M1050" s="87">
        <f t="shared" si="1094"/>
        <v>0</v>
      </c>
      <c r="N1050" s="87">
        <f t="shared" si="1094"/>
        <v>0</v>
      </c>
      <c r="O1050" s="88">
        <f t="shared" si="1094"/>
        <v>0</v>
      </c>
      <c r="P1050" s="88">
        <f t="shared" si="1089"/>
        <v>549.50998080559077</v>
      </c>
    </row>
    <row r="1051" spans="2:16" ht="15.75" thickBot="1" x14ac:dyDescent="0.3">
      <c r="B1051" s="109"/>
      <c r="C1051" s="96" t="s">
        <v>39</v>
      </c>
      <c r="D1051" s="90">
        <f t="shared" ref="D1051:O1051" si="1095">+D1040/D1045/30</f>
        <v>183.16999360186352</v>
      </c>
      <c r="E1051" s="90">
        <f t="shared" si="1095"/>
        <v>0</v>
      </c>
      <c r="F1051" s="90">
        <f t="shared" si="1095"/>
        <v>0</v>
      </c>
      <c r="G1051" s="90">
        <f t="shared" si="1095"/>
        <v>0</v>
      </c>
      <c r="H1051" s="90">
        <f t="shared" si="1095"/>
        <v>0</v>
      </c>
      <c r="I1051" s="90">
        <f t="shared" si="1095"/>
        <v>0</v>
      </c>
      <c r="J1051" s="90">
        <f t="shared" si="1095"/>
        <v>0</v>
      </c>
      <c r="K1051" s="90">
        <f t="shared" si="1095"/>
        <v>0</v>
      </c>
      <c r="L1051" s="90">
        <f t="shared" si="1095"/>
        <v>0</v>
      </c>
      <c r="M1051" s="90">
        <f t="shared" si="1095"/>
        <v>0</v>
      </c>
      <c r="N1051" s="90">
        <f t="shared" si="1095"/>
        <v>0</v>
      </c>
      <c r="O1051" s="91">
        <f t="shared" si="1095"/>
        <v>0</v>
      </c>
      <c r="P1051" s="91">
        <f t="shared" si="1089"/>
        <v>183.16999360186352</v>
      </c>
    </row>
    <row r="1052" spans="2:16" ht="15.75" thickBot="1" x14ac:dyDescent="0.3">
      <c r="B1052" s="109"/>
      <c r="C1052" s="102" t="s">
        <v>13</v>
      </c>
      <c r="D1052" s="72">
        <v>25</v>
      </c>
      <c r="E1052" s="72">
        <v>25</v>
      </c>
      <c r="F1052" s="72">
        <v>25</v>
      </c>
      <c r="G1052" s="72">
        <v>25</v>
      </c>
      <c r="H1052" s="72">
        <v>25</v>
      </c>
      <c r="I1052" s="72">
        <v>25</v>
      </c>
      <c r="J1052" s="72">
        <v>25</v>
      </c>
      <c r="K1052" s="72">
        <v>25</v>
      </c>
      <c r="L1052" s="72">
        <v>25</v>
      </c>
      <c r="M1052" s="72">
        <v>25</v>
      </c>
      <c r="N1052" s="72">
        <v>25</v>
      </c>
      <c r="O1052" s="73">
        <v>25</v>
      </c>
      <c r="P1052" s="103"/>
    </row>
    <row r="1053" spans="2:16" x14ac:dyDescent="0.25">
      <c r="B1053" s="109"/>
      <c r="C1053" s="99" t="s">
        <v>4</v>
      </c>
      <c r="D1053" s="100">
        <f>+D1049/D1052*30</f>
        <v>879.21596928894496</v>
      </c>
      <c r="E1053" s="100">
        <f t="shared" ref="E1053" si="1096">+E1049/E1052*30</f>
        <v>0</v>
      </c>
      <c r="F1053" s="100">
        <f t="shared" ref="F1053" si="1097">+F1049/F1052*30</f>
        <v>0</v>
      </c>
      <c r="G1053" s="100">
        <f t="shared" ref="G1053" si="1098">+G1049/G1052*30</f>
        <v>0</v>
      </c>
      <c r="H1053" s="100">
        <f t="shared" ref="H1053" si="1099">+H1049/H1052*30</f>
        <v>0</v>
      </c>
      <c r="I1053" s="100">
        <f t="shared" ref="I1053" si="1100">+I1049/I1052*30</f>
        <v>0</v>
      </c>
      <c r="J1053" s="100">
        <f t="shared" ref="J1053" si="1101">+J1049/J1052*30</f>
        <v>0</v>
      </c>
      <c r="K1053" s="100">
        <f t="shared" ref="K1053" si="1102">+K1049/K1052*30</f>
        <v>0</v>
      </c>
      <c r="L1053" s="100">
        <f t="shared" ref="L1053" si="1103">+L1049/L1052*30</f>
        <v>0</v>
      </c>
      <c r="M1053" s="100">
        <f t="shared" ref="M1053" si="1104">+M1049/M1052*30</f>
        <v>0</v>
      </c>
      <c r="N1053" s="100">
        <f t="shared" ref="N1053" si="1105">+N1049/N1052*30</f>
        <v>0</v>
      </c>
      <c r="O1053" s="101">
        <f t="shared" ref="O1053" si="1106">+O1049/O1052*30</f>
        <v>0</v>
      </c>
      <c r="P1053" s="101">
        <f t="shared" si="1089"/>
        <v>879.21596928894496</v>
      </c>
    </row>
    <row r="1054" spans="2:16" x14ac:dyDescent="0.25">
      <c r="B1054" s="109"/>
      <c r="C1054" s="77" t="s">
        <v>5</v>
      </c>
      <c r="D1054" s="87">
        <f>+D1050/D1052*30</f>
        <v>659.41197696670895</v>
      </c>
      <c r="E1054" s="87">
        <f t="shared" ref="E1054:O1054" si="1107">+E1050/E1052*30</f>
        <v>0</v>
      </c>
      <c r="F1054" s="87">
        <f t="shared" si="1107"/>
        <v>0</v>
      </c>
      <c r="G1054" s="87">
        <f t="shared" si="1107"/>
        <v>0</v>
      </c>
      <c r="H1054" s="87">
        <f t="shared" si="1107"/>
        <v>0</v>
      </c>
      <c r="I1054" s="87">
        <f t="shared" si="1107"/>
        <v>0</v>
      </c>
      <c r="J1054" s="87">
        <f t="shared" si="1107"/>
        <v>0</v>
      </c>
      <c r="K1054" s="87">
        <f t="shared" si="1107"/>
        <v>0</v>
      </c>
      <c r="L1054" s="87">
        <f t="shared" si="1107"/>
        <v>0</v>
      </c>
      <c r="M1054" s="87">
        <f t="shared" si="1107"/>
        <v>0</v>
      </c>
      <c r="N1054" s="87">
        <f t="shared" si="1107"/>
        <v>0</v>
      </c>
      <c r="O1054" s="88">
        <f t="shared" si="1107"/>
        <v>0</v>
      </c>
      <c r="P1054" s="88">
        <f t="shared" si="1089"/>
        <v>659.41197696670895</v>
      </c>
    </row>
    <row r="1055" spans="2:16" ht="15.75" thickBot="1" x14ac:dyDescent="0.3">
      <c r="B1055" s="109"/>
      <c r="C1055" s="96" t="s">
        <v>40</v>
      </c>
      <c r="D1055" s="90">
        <f>+D1051/D1052*30</f>
        <v>219.80399232223624</v>
      </c>
      <c r="E1055" s="90">
        <f t="shared" ref="E1055:O1055" si="1108">+E1051/E1052*30</f>
        <v>0</v>
      </c>
      <c r="F1055" s="90">
        <f t="shared" si="1108"/>
        <v>0</v>
      </c>
      <c r="G1055" s="90">
        <f t="shared" si="1108"/>
        <v>0</v>
      </c>
      <c r="H1055" s="90">
        <f t="shared" si="1108"/>
        <v>0</v>
      </c>
      <c r="I1055" s="90">
        <f t="shared" si="1108"/>
        <v>0</v>
      </c>
      <c r="J1055" s="90">
        <f t="shared" si="1108"/>
        <v>0</v>
      </c>
      <c r="K1055" s="90">
        <f t="shared" si="1108"/>
        <v>0</v>
      </c>
      <c r="L1055" s="90">
        <f t="shared" si="1108"/>
        <v>0</v>
      </c>
      <c r="M1055" s="90">
        <f t="shared" si="1108"/>
        <v>0</v>
      </c>
      <c r="N1055" s="90">
        <f t="shared" si="1108"/>
        <v>0</v>
      </c>
      <c r="O1055" s="91">
        <f t="shared" si="1108"/>
        <v>0</v>
      </c>
      <c r="P1055" s="91">
        <f t="shared" si="1089"/>
        <v>219.80399232223624</v>
      </c>
    </row>
    <row r="1056" spans="2:16" ht="15.75" thickBot="1" x14ac:dyDescent="0.3">
      <c r="B1056" s="110"/>
      <c r="C1056" s="105" t="s">
        <v>8</v>
      </c>
      <c r="D1056" s="106">
        <f>+SUMIF(Conversion!$B$4:$B$28,'Measured TV'!D1023,Conversion!C$4:C$28)</f>
        <v>1.1082371262741002</v>
      </c>
      <c r="E1056" s="106">
        <f>+SUMIF(Conversion!$B$4:$B$28,'Measured TV'!E1023,Conversion!D$4:D$28)</f>
        <v>1.1014482825270271</v>
      </c>
      <c r="F1056" s="106">
        <f>+SUMIF(Conversion!$B$4:$B$28,'Measured TV'!F1023,Conversion!E$4:E$28)</f>
        <v>1.1014482825270271</v>
      </c>
      <c r="G1056" s="106">
        <f>+SUMIF(Conversion!$B$4:$B$28,'Measured TV'!G1023,Conversion!F$4:F$28)</f>
        <v>1.1187759622393456</v>
      </c>
      <c r="H1056" s="106">
        <f>+SUMIF(Conversion!$B$4:$B$28,'Measured TV'!H1023,Conversion!G$4:G$28)</f>
        <v>1.1187759622393456</v>
      </c>
      <c r="I1056" s="106">
        <f>+SUMIF(Conversion!$B$4:$B$28,'Measured TV'!I1023,Conversion!H$4:H$28)</f>
        <v>1.1187759622393456</v>
      </c>
      <c r="J1056" s="106">
        <f>+SUMIF(Conversion!$B$4:$B$28,'Measured TV'!J1023,Conversion!I$4:I$28)</f>
        <v>1.1421839057107852</v>
      </c>
      <c r="K1056" s="106">
        <f>+SUMIF(Conversion!$B$4:$B$28,'Measured TV'!K1023,Conversion!J$4:J$28)</f>
        <v>1.1421839057107852</v>
      </c>
      <c r="L1056" s="106">
        <f>+SUMIF(Conversion!$B$4:$B$28,'Measured TV'!L1023,Conversion!K$4:K$28)</f>
        <v>1.1148218888563877</v>
      </c>
      <c r="M1056" s="106">
        <f>+SUMIF(Conversion!$B$4:$B$28,'Measured TV'!M1023,Conversion!L$4:L$28)</f>
        <v>1.1082371262741002</v>
      </c>
      <c r="N1056" s="106">
        <f>+SUMIF(Conversion!$B$4:$B$28,'Measured TV'!N1023,Conversion!M$4:M$28)</f>
        <v>1.1082371262741002</v>
      </c>
      <c r="O1056" s="107">
        <f>+SUMIF(Conversion!$B$4:$B$28,'Measured TV'!O1023,Conversion!N$4:N$28)</f>
        <v>1.1082371262741002</v>
      </c>
      <c r="P1056" s="107"/>
    </row>
    <row r="1057" spans="2:15" ht="15.75" thickBot="1" x14ac:dyDescent="0.3">
      <c r="C1057" s="74">
        <v>0</v>
      </c>
      <c r="D1057" s="39">
        <v>1</v>
      </c>
      <c r="E1057" s="39">
        <v>2</v>
      </c>
      <c r="F1057" s="39">
        <v>3</v>
      </c>
      <c r="G1057" s="39">
        <v>4</v>
      </c>
      <c r="H1057" s="39">
        <v>5</v>
      </c>
      <c r="I1057" s="39">
        <v>6</v>
      </c>
      <c r="J1057" s="39">
        <v>7</v>
      </c>
      <c r="K1057" s="39">
        <v>8</v>
      </c>
      <c r="L1057" s="39">
        <v>9</v>
      </c>
      <c r="M1057" s="39">
        <v>10</v>
      </c>
      <c r="N1057" s="39">
        <v>11</v>
      </c>
      <c r="O1057" s="39">
        <v>12</v>
      </c>
    </row>
    <row r="1058" spans="2:15" ht="15.75" thickBot="1" x14ac:dyDescent="0.3">
      <c r="B1058" s="81" t="e">
        <f>+'Mecra Kırılımı'!#REF!</f>
        <v>#REF!</v>
      </c>
      <c r="C1058" s="82" t="s">
        <v>33</v>
      </c>
      <c r="D1058" s="69" t="s">
        <v>122</v>
      </c>
      <c r="E1058" s="69" t="s">
        <v>122</v>
      </c>
      <c r="F1058" s="69" t="s">
        <v>122</v>
      </c>
      <c r="G1058" s="69" t="s">
        <v>122</v>
      </c>
      <c r="H1058" s="69" t="s">
        <v>122</v>
      </c>
      <c r="I1058" s="69" t="s">
        <v>122</v>
      </c>
      <c r="J1058" s="69" t="s">
        <v>122</v>
      </c>
      <c r="K1058" s="69" t="s">
        <v>122</v>
      </c>
      <c r="L1058" s="69" t="s">
        <v>122</v>
      </c>
      <c r="M1058" s="69" t="s">
        <v>122</v>
      </c>
      <c r="N1058" s="69" t="s">
        <v>122</v>
      </c>
      <c r="O1058" s="69" t="s">
        <v>122</v>
      </c>
    </row>
    <row r="1059" spans="2:15" x14ac:dyDescent="0.25">
      <c r="B1059" s="109"/>
      <c r="C1059" s="189">
        <v>1</v>
      </c>
      <c r="D1059" s="187"/>
      <c r="E1059" s="187"/>
      <c r="F1059" s="187"/>
      <c r="G1059" s="187"/>
      <c r="H1059" s="187"/>
      <c r="I1059" s="187"/>
      <c r="J1059" s="187"/>
      <c r="K1059" s="187"/>
      <c r="L1059" s="187"/>
      <c r="M1059" s="187"/>
      <c r="N1059" s="187"/>
      <c r="O1059" s="187"/>
    </row>
    <row r="1060" spans="2:15" x14ac:dyDescent="0.25">
      <c r="B1060" s="109"/>
      <c r="C1060" s="189">
        <v>2</v>
      </c>
      <c r="D1060" s="187"/>
      <c r="E1060" s="187"/>
      <c r="F1060" s="187"/>
      <c r="G1060" s="187"/>
      <c r="H1060" s="187"/>
      <c r="I1060" s="187"/>
      <c r="J1060" s="187"/>
      <c r="K1060" s="187"/>
      <c r="L1060" s="187"/>
      <c r="M1060" s="187"/>
      <c r="N1060" s="187"/>
      <c r="O1060" s="187"/>
    </row>
    <row r="1061" spans="2:15" x14ac:dyDescent="0.25">
      <c r="B1061" s="109"/>
      <c r="C1061" s="189">
        <v>3</v>
      </c>
      <c r="D1061" s="187"/>
      <c r="E1061" s="187"/>
      <c r="F1061" s="187"/>
      <c r="G1061" s="187"/>
      <c r="H1061" s="187"/>
      <c r="I1061" s="187"/>
      <c r="J1061" s="187"/>
      <c r="K1061" s="187"/>
      <c r="L1061" s="187"/>
      <c r="M1061" s="187"/>
      <c r="N1061" s="187"/>
      <c r="O1061" s="187"/>
    </row>
    <row r="1062" spans="2:15" x14ac:dyDescent="0.25">
      <c r="B1062" s="109"/>
      <c r="C1062" s="189">
        <v>4</v>
      </c>
      <c r="D1062" s="187"/>
      <c r="E1062" s="187"/>
      <c r="F1062" s="187"/>
      <c r="G1062" s="187"/>
      <c r="H1062" s="187"/>
      <c r="I1062" s="187"/>
      <c r="J1062" s="187"/>
      <c r="K1062" s="187"/>
      <c r="L1062" s="187"/>
      <c r="M1062" s="187"/>
      <c r="N1062" s="187"/>
      <c r="O1062" s="187"/>
    </row>
    <row r="1063" spans="2:15" x14ac:dyDescent="0.25">
      <c r="B1063" s="109"/>
      <c r="C1063" s="189">
        <v>5</v>
      </c>
      <c r="D1063" s="187"/>
      <c r="E1063" s="187"/>
      <c r="F1063" s="187"/>
      <c r="G1063" s="187"/>
      <c r="H1063" s="187"/>
      <c r="I1063" s="187"/>
      <c r="J1063" s="187"/>
      <c r="K1063" s="187"/>
      <c r="L1063" s="187"/>
      <c r="M1063" s="187"/>
      <c r="N1063" s="187"/>
      <c r="O1063" s="187"/>
    </row>
    <row r="1064" spans="2:15" x14ac:dyDescent="0.25">
      <c r="B1064" s="109"/>
      <c r="C1064" s="189">
        <v>6</v>
      </c>
      <c r="D1064" s="187"/>
      <c r="E1064" s="187"/>
      <c r="F1064" s="187"/>
      <c r="G1064" s="187"/>
      <c r="H1064" s="187"/>
      <c r="I1064" s="187"/>
      <c r="J1064" s="187"/>
      <c r="K1064" s="187"/>
      <c r="L1064" s="187"/>
      <c r="M1064" s="187"/>
      <c r="N1064" s="187"/>
      <c r="O1064" s="187"/>
    </row>
    <row r="1065" spans="2:15" x14ac:dyDescent="0.25">
      <c r="B1065" s="109"/>
      <c r="C1065" s="189">
        <v>7</v>
      </c>
      <c r="D1065" s="187"/>
      <c r="E1065" s="187"/>
      <c r="F1065" s="187"/>
      <c r="G1065" s="187"/>
      <c r="H1065" s="187"/>
      <c r="I1065" s="187"/>
      <c r="J1065" s="187"/>
      <c r="K1065" s="187"/>
      <c r="L1065" s="187"/>
      <c r="M1065" s="187"/>
      <c r="N1065" s="187"/>
      <c r="O1065" s="187"/>
    </row>
    <row r="1066" spans="2:15" x14ac:dyDescent="0.25">
      <c r="B1066" s="109"/>
      <c r="C1066" s="189">
        <v>8</v>
      </c>
      <c r="D1066" s="187"/>
      <c r="E1066" s="187"/>
      <c r="F1066" s="187"/>
      <c r="G1066" s="187"/>
      <c r="H1066" s="187"/>
      <c r="I1066" s="187"/>
      <c r="J1066" s="187"/>
      <c r="K1066" s="187"/>
      <c r="L1066" s="187"/>
      <c r="M1066" s="187"/>
      <c r="N1066" s="187"/>
      <c r="O1066" s="187"/>
    </row>
    <row r="1067" spans="2:15" x14ac:dyDescent="0.25">
      <c r="B1067" s="109"/>
      <c r="C1067" s="189">
        <v>9</v>
      </c>
      <c r="D1067" s="187"/>
      <c r="E1067" s="187"/>
      <c r="F1067" s="187"/>
      <c r="G1067" s="187"/>
      <c r="H1067" s="187"/>
      <c r="I1067" s="187"/>
      <c r="J1067" s="187"/>
      <c r="K1067" s="187"/>
      <c r="L1067" s="187"/>
      <c r="M1067" s="187"/>
      <c r="N1067" s="187"/>
      <c r="O1067" s="187"/>
    </row>
    <row r="1068" spans="2:15" x14ac:dyDescent="0.25">
      <c r="B1068" s="109"/>
      <c r="C1068" s="189">
        <v>10</v>
      </c>
      <c r="D1068" s="187"/>
      <c r="E1068" s="187"/>
      <c r="F1068" s="187"/>
      <c r="G1068" s="187"/>
      <c r="H1068" s="187"/>
      <c r="I1068" s="187"/>
      <c r="J1068" s="187"/>
      <c r="K1068" s="187"/>
      <c r="L1068" s="187"/>
      <c r="M1068" s="187"/>
      <c r="N1068" s="187"/>
      <c r="O1068" s="187"/>
    </row>
    <row r="1069" spans="2:15" x14ac:dyDescent="0.25">
      <c r="B1069" s="109"/>
      <c r="C1069" s="189">
        <v>11</v>
      </c>
      <c r="D1069" s="187"/>
      <c r="E1069" s="187"/>
      <c r="F1069" s="187"/>
      <c r="G1069" s="187"/>
      <c r="H1069" s="187"/>
      <c r="I1069" s="187"/>
      <c r="J1069" s="187"/>
      <c r="K1069" s="187"/>
      <c r="L1069" s="187"/>
      <c r="M1069" s="187"/>
      <c r="N1069" s="187"/>
      <c r="O1069" s="187"/>
    </row>
    <row r="1070" spans="2:15" x14ac:dyDescent="0.25">
      <c r="B1070" s="109"/>
      <c r="C1070" s="189">
        <v>12</v>
      </c>
      <c r="D1070" s="187"/>
      <c r="E1070" s="187"/>
      <c r="F1070" s="187"/>
      <c r="G1070" s="187"/>
      <c r="H1070" s="187"/>
      <c r="I1070" s="187"/>
      <c r="J1070" s="187"/>
      <c r="K1070" s="187"/>
      <c r="L1070" s="187"/>
      <c r="M1070" s="187"/>
      <c r="N1070" s="187"/>
      <c r="O1070" s="187"/>
    </row>
    <row r="1071" spans="2:15" x14ac:dyDescent="0.25">
      <c r="B1071" s="109"/>
      <c r="C1071" s="189">
        <v>13</v>
      </c>
      <c r="D1071" s="187"/>
      <c r="E1071" s="187"/>
      <c r="F1071" s="187"/>
      <c r="G1071" s="187"/>
      <c r="H1071" s="187"/>
      <c r="I1071" s="187"/>
      <c r="J1071" s="187"/>
      <c r="K1071" s="187"/>
      <c r="L1071" s="187"/>
      <c r="M1071" s="187"/>
      <c r="N1071" s="187"/>
      <c r="O1071" s="187"/>
    </row>
    <row r="1072" spans="2:15" ht="15.75" thickBot="1" x14ac:dyDescent="0.3">
      <c r="B1072" s="109"/>
      <c r="C1072" s="189">
        <v>14</v>
      </c>
      <c r="D1072" s="187"/>
      <c r="E1072" s="187"/>
      <c r="F1072" s="187"/>
      <c r="G1072" s="187"/>
      <c r="H1072" s="187"/>
      <c r="I1072" s="187"/>
      <c r="J1072" s="187"/>
      <c r="K1072" s="187"/>
      <c r="L1072" s="187"/>
      <c r="M1072" s="187"/>
      <c r="N1072" s="187"/>
      <c r="O1072" s="187"/>
    </row>
    <row r="1073" spans="2:16" x14ac:dyDescent="0.25">
      <c r="B1073" s="83"/>
      <c r="C1073" s="84" t="s">
        <v>0</v>
      </c>
      <c r="D1073" s="70"/>
      <c r="E1073" s="70"/>
      <c r="F1073" s="70"/>
      <c r="G1073" s="70"/>
      <c r="H1073" s="70"/>
      <c r="I1073" s="70"/>
      <c r="J1073" s="70"/>
      <c r="K1073" s="70"/>
      <c r="L1073" s="70"/>
      <c r="M1073" s="70"/>
      <c r="N1073" s="70"/>
      <c r="O1073" s="71"/>
      <c r="P1073" s="85">
        <f>SUM(D1073:O1073)</f>
        <v>0</v>
      </c>
    </row>
    <row r="1074" spans="2:16" x14ac:dyDescent="0.25">
      <c r="B1074" s="83"/>
      <c r="C1074" s="86" t="s">
        <v>1</v>
      </c>
      <c r="D1074" s="87">
        <f>+D1082*D$3*30</f>
        <v>0</v>
      </c>
      <c r="E1074" s="87">
        <f t="shared" ref="E1074:O1074" si="1109">+E1082*E$3*30</f>
        <v>0</v>
      </c>
      <c r="F1074" s="87">
        <f t="shared" si="1109"/>
        <v>0</v>
      </c>
      <c r="G1074" s="87">
        <f t="shared" si="1109"/>
        <v>0</v>
      </c>
      <c r="H1074" s="87">
        <f t="shared" si="1109"/>
        <v>0</v>
      </c>
      <c r="I1074" s="87">
        <f t="shared" si="1109"/>
        <v>0</v>
      </c>
      <c r="J1074" s="87">
        <f t="shared" si="1109"/>
        <v>0</v>
      </c>
      <c r="K1074" s="87">
        <f t="shared" si="1109"/>
        <v>0</v>
      </c>
      <c r="L1074" s="87">
        <f t="shared" si="1109"/>
        <v>0</v>
      </c>
      <c r="M1074" s="87">
        <f t="shared" si="1109"/>
        <v>0</v>
      </c>
      <c r="N1074" s="87">
        <f t="shared" si="1109"/>
        <v>0</v>
      </c>
      <c r="O1074" s="88">
        <f t="shared" si="1109"/>
        <v>0</v>
      </c>
      <c r="P1074" s="88">
        <f>SUM(D1074:O1074)</f>
        <v>0</v>
      </c>
    </row>
    <row r="1075" spans="2:16" ht="15.75" thickBot="1" x14ac:dyDescent="0.3">
      <c r="B1075" s="83"/>
      <c r="C1075" s="89" t="s">
        <v>35</v>
      </c>
      <c r="D1075" s="90">
        <f>+D1083*D$4*30</f>
        <v>0</v>
      </c>
      <c r="E1075" s="90">
        <f t="shared" ref="E1075:O1075" si="1110">+E1083*E$4*30</f>
        <v>0</v>
      </c>
      <c r="F1075" s="90">
        <f t="shared" si="1110"/>
        <v>0</v>
      </c>
      <c r="G1075" s="90">
        <f t="shared" si="1110"/>
        <v>0</v>
      </c>
      <c r="H1075" s="90">
        <f t="shared" si="1110"/>
        <v>0</v>
      </c>
      <c r="I1075" s="90">
        <f t="shared" si="1110"/>
        <v>0</v>
      </c>
      <c r="J1075" s="90">
        <f t="shared" si="1110"/>
        <v>0</v>
      </c>
      <c r="K1075" s="90">
        <f t="shared" si="1110"/>
        <v>0</v>
      </c>
      <c r="L1075" s="90">
        <f t="shared" si="1110"/>
        <v>0</v>
      </c>
      <c r="M1075" s="90">
        <f t="shared" si="1110"/>
        <v>0</v>
      </c>
      <c r="N1075" s="90">
        <f t="shared" si="1110"/>
        <v>0</v>
      </c>
      <c r="O1075" s="91">
        <f t="shared" si="1110"/>
        <v>0</v>
      </c>
      <c r="P1075" s="91">
        <f>SUM(D1075:O1075)</f>
        <v>0</v>
      </c>
    </row>
    <row r="1076" spans="2:16" ht="15.75" thickBot="1" x14ac:dyDescent="0.3">
      <c r="B1076" s="83"/>
      <c r="C1076" s="78" t="s">
        <v>36</v>
      </c>
      <c r="D1076" s="79">
        <f t="shared" ref="D1076:O1076" si="1111">+D$5</f>
        <v>0.25</v>
      </c>
      <c r="E1076" s="79">
        <f t="shared" si="1111"/>
        <v>0.25</v>
      </c>
      <c r="F1076" s="79">
        <f t="shared" si="1111"/>
        <v>0.25</v>
      </c>
      <c r="G1076" s="79">
        <f t="shared" si="1111"/>
        <v>0.25</v>
      </c>
      <c r="H1076" s="79">
        <f t="shared" si="1111"/>
        <v>0.25</v>
      </c>
      <c r="I1076" s="79">
        <f t="shared" si="1111"/>
        <v>0.25</v>
      </c>
      <c r="J1076" s="79">
        <f t="shared" si="1111"/>
        <v>0.25</v>
      </c>
      <c r="K1076" s="79">
        <f t="shared" si="1111"/>
        <v>0.25</v>
      </c>
      <c r="L1076" s="79">
        <f t="shared" si="1111"/>
        <v>0.25</v>
      </c>
      <c r="M1076" s="79">
        <f t="shared" si="1111"/>
        <v>0.25</v>
      </c>
      <c r="N1076" s="79">
        <f t="shared" si="1111"/>
        <v>0.25</v>
      </c>
      <c r="O1076" s="80">
        <f t="shared" si="1111"/>
        <v>0.25</v>
      </c>
      <c r="P1076" s="80"/>
    </row>
    <row r="1077" spans="2:16" ht="15.75" thickBot="1" x14ac:dyDescent="0.3">
      <c r="B1077" s="83"/>
      <c r="C1077" s="76" t="s">
        <v>14</v>
      </c>
      <c r="D1077" s="92">
        <f>+D$3*(1-D1076)+D$4*D1076</f>
        <v>18.697752065418879</v>
      </c>
      <c r="E1077" s="92">
        <f t="shared" ref="E1077" si="1112">+E$3*(1-E1076)+E$4*E1076</f>
        <v>19.632639668689826</v>
      </c>
      <c r="F1077" s="92">
        <f t="shared" ref="F1077" si="1113">+F$3*(1-F1076)+F$4*F1076</f>
        <v>20.614271652124316</v>
      </c>
      <c r="G1077" s="92">
        <f t="shared" ref="G1077" si="1114">+G$3*(1-G1076)+G$4*G1076</f>
        <v>24.717944963434228</v>
      </c>
      <c r="H1077" s="92">
        <f t="shared" ref="H1077" si="1115">+H$3*(1-H1076)+H$4*H1076</f>
        <v>26.05691364631199</v>
      </c>
      <c r="I1077" s="92">
        <f t="shared" ref="I1077" si="1116">+I$3*(1-I1076)+I$4*I1076</f>
        <v>25.606843768296592</v>
      </c>
      <c r="J1077" s="92">
        <f t="shared" ref="J1077" si="1117">+J$3*(1-J1076)+J$4*J1076</f>
        <v>18.232856760391158</v>
      </c>
      <c r="K1077" s="92">
        <f t="shared" ref="K1077" si="1118">+K$3*(1-K1076)+K$4*K1076</f>
        <v>23.963884263425388</v>
      </c>
      <c r="L1077" s="92">
        <f t="shared" ref="L1077" si="1119">+L$3*(1-L1076)+L$4*L1076</f>
        <v>26.305348227975429</v>
      </c>
      <c r="M1077" s="92">
        <f t="shared" ref="M1077" si="1120">+M$3*(1-M1076)+M$4*M1076</f>
        <v>24.57657900542252</v>
      </c>
      <c r="N1077" s="92">
        <f t="shared" ref="N1077" si="1121">+N$3*(1-N1076)+N$4*N1076</f>
        <v>22.737299112616817</v>
      </c>
      <c r="O1077" s="92">
        <f t="shared" ref="O1077" si="1122">+O$3*(1-O1076)+O$4*O1076</f>
        <v>20.719497469529724</v>
      </c>
      <c r="P1077" s="93"/>
    </row>
    <row r="1078" spans="2:16" x14ac:dyDescent="0.25">
      <c r="B1078" s="83"/>
      <c r="C1078" s="76" t="s">
        <v>16</v>
      </c>
      <c r="D1078" s="92">
        <f t="shared" ref="D1078:O1078" si="1123">+D1076*D1080+(1-D1076)*D1079</f>
        <v>0</v>
      </c>
      <c r="E1078" s="92">
        <f t="shared" si="1123"/>
        <v>0</v>
      </c>
      <c r="F1078" s="92">
        <f t="shared" si="1123"/>
        <v>0</v>
      </c>
      <c r="G1078" s="92">
        <f t="shared" si="1123"/>
        <v>0</v>
      </c>
      <c r="H1078" s="92">
        <f t="shared" si="1123"/>
        <v>0</v>
      </c>
      <c r="I1078" s="92">
        <f t="shared" si="1123"/>
        <v>0</v>
      </c>
      <c r="J1078" s="92">
        <f t="shared" si="1123"/>
        <v>0</v>
      </c>
      <c r="K1078" s="92">
        <f t="shared" si="1123"/>
        <v>0</v>
      </c>
      <c r="L1078" s="92">
        <f t="shared" si="1123"/>
        <v>0</v>
      </c>
      <c r="M1078" s="92">
        <f t="shared" si="1123"/>
        <v>0</v>
      </c>
      <c r="N1078" s="92">
        <f t="shared" si="1123"/>
        <v>0</v>
      </c>
      <c r="O1078" s="93">
        <f t="shared" si="1123"/>
        <v>0</v>
      </c>
      <c r="P1078" s="93"/>
    </row>
    <row r="1079" spans="2:16" x14ac:dyDescent="0.25">
      <c r="B1079" s="83"/>
      <c r="C1079" s="77" t="s">
        <v>15</v>
      </c>
      <c r="D1079" s="94">
        <f>+D$3*D1091</f>
        <v>0</v>
      </c>
      <c r="E1079" s="94">
        <f t="shared" ref="E1079:O1079" si="1124">+E$3*E1091</f>
        <v>0</v>
      </c>
      <c r="F1079" s="94">
        <f t="shared" si="1124"/>
        <v>0</v>
      </c>
      <c r="G1079" s="94">
        <f t="shared" si="1124"/>
        <v>0</v>
      </c>
      <c r="H1079" s="94">
        <f t="shared" si="1124"/>
        <v>0</v>
      </c>
      <c r="I1079" s="94">
        <f t="shared" si="1124"/>
        <v>0</v>
      </c>
      <c r="J1079" s="94">
        <f t="shared" si="1124"/>
        <v>0</v>
      </c>
      <c r="K1079" s="94">
        <f t="shared" si="1124"/>
        <v>0</v>
      </c>
      <c r="L1079" s="94">
        <f t="shared" si="1124"/>
        <v>0</v>
      </c>
      <c r="M1079" s="94">
        <f t="shared" si="1124"/>
        <v>0</v>
      </c>
      <c r="N1079" s="94">
        <f t="shared" si="1124"/>
        <v>0</v>
      </c>
      <c r="O1079" s="95">
        <f t="shared" si="1124"/>
        <v>0</v>
      </c>
      <c r="P1079" s="95"/>
    </row>
    <row r="1080" spans="2:16" ht="15.75" thickBot="1" x14ac:dyDescent="0.3">
      <c r="B1080" s="83"/>
      <c r="C1080" s="96" t="s">
        <v>37</v>
      </c>
      <c r="D1080" s="97">
        <f>+D$4*D1091</f>
        <v>0</v>
      </c>
      <c r="E1080" s="97">
        <f t="shared" ref="E1080:O1080" si="1125">+E$4*E1091</f>
        <v>0</v>
      </c>
      <c r="F1080" s="97">
        <f t="shared" si="1125"/>
        <v>0</v>
      </c>
      <c r="G1080" s="97">
        <f t="shared" si="1125"/>
        <v>0</v>
      </c>
      <c r="H1080" s="97">
        <f t="shared" si="1125"/>
        <v>0</v>
      </c>
      <c r="I1080" s="97">
        <f t="shared" si="1125"/>
        <v>0</v>
      </c>
      <c r="J1080" s="97">
        <f t="shared" si="1125"/>
        <v>0</v>
      </c>
      <c r="K1080" s="97">
        <f t="shared" si="1125"/>
        <v>0</v>
      </c>
      <c r="L1080" s="97">
        <f t="shared" si="1125"/>
        <v>0</v>
      </c>
      <c r="M1080" s="97">
        <f t="shared" si="1125"/>
        <v>0</v>
      </c>
      <c r="N1080" s="97">
        <f t="shared" si="1125"/>
        <v>0</v>
      </c>
      <c r="O1080" s="98">
        <f t="shared" si="1125"/>
        <v>0</v>
      </c>
      <c r="P1080" s="98"/>
    </row>
    <row r="1081" spans="2:16" x14ac:dyDescent="0.25">
      <c r="B1081" s="83"/>
      <c r="C1081" s="99" t="s">
        <v>9</v>
      </c>
      <c r="D1081" s="100">
        <f t="shared" ref="D1081:O1081" si="1126">+D1073/D1077/30</f>
        <v>0</v>
      </c>
      <c r="E1081" s="100">
        <f t="shared" si="1126"/>
        <v>0</v>
      </c>
      <c r="F1081" s="100">
        <f t="shared" si="1126"/>
        <v>0</v>
      </c>
      <c r="G1081" s="100">
        <f t="shared" si="1126"/>
        <v>0</v>
      </c>
      <c r="H1081" s="100">
        <f t="shared" si="1126"/>
        <v>0</v>
      </c>
      <c r="I1081" s="100">
        <f t="shared" si="1126"/>
        <v>0</v>
      </c>
      <c r="J1081" s="100">
        <f t="shared" si="1126"/>
        <v>0</v>
      </c>
      <c r="K1081" s="100">
        <f t="shared" si="1126"/>
        <v>0</v>
      </c>
      <c r="L1081" s="100">
        <f t="shared" si="1126"/>
        <v>0</v>
      </c>
      <c r="M1081" s="100">
        <f t="shared" si="1126"/>
        <v>0</v>
      </c>
      <c r="N1081" s="100">
        <f t="shared" si="1126"/>
        <v>0</v>
      </c>
      <c r="O1081" s="101">
        <f t="shared" si="1126"/>
        <v>0</v>
      </c>
      <c r="P1081" s="101">
        <f t="shared" ref="P1081:P1090" si="1127">SUM(D1081:O1081)</f>
        <v>0</v>
      </c>
    </row>
    <row r="1082" spans="2:16" x14ac:dyDescent="0.25">
      <c r="B1082" s="83"/>
      <c r="C1082" s="77" t="s">
        <v>10</v>
      </c>
      <c r="D1082" s="87">
        <f t="shared" ref="D1082:O1082" si="1128">+D1081*(1-D1076)</f>
        <v>0</v>
      </c>
      <c r="E1082" s="87">
        <f t="shared" si="1128"/>
        <v>0</v>
      </c>
      <c r="F1082" s="87">
        <f t="shared" si="1128"/>
        <v>0</v>
      </c>
      <c r="G1082" s="87">
        <f t="shared" si="1128"/>
        <v>0</v>
      </c>
      <c r="H1082" s="87">
        <f t="shared" si="1128"/>
        <v>0</v>
      </c>
      <c r="I1082" s="87">
        <f t="shared" si="1128"/>
        <v>0</v>
      </c>
      <c r="J1082" s="87">
        <f t="shared" si="1128"/>
        <v>0</v>
      </c>
      <c r="K1082" s="87">
        <f t="shared" si="1128"/>
        <v>0</v>
      </c>
      <c r="L1082" s="87">
        <f t="shared" si="1128"/>
        <v>0</v>
      </c>
      <c r="M1082" s="87">
        <f t="shared" si="1128"/>
        <v>0</v>
      </c>
      <c r="N1082" s="87">
        <f t="shared" si="1128"/>
        <v>0</v>
      </c>
      <c r="O1082" s="88">
        <f t="shared" si="1128"/>
        <v>0</v>
      </c>
      <c r="P1082" s="88">
        <f t="shared" si="1127"/>
        <v>0</v>
      </c>
    </row>
    <row r="1083" spans="2:16" ht="15.75" thickBot="1" x14ac:dyDescent="0.3">
      <c r="B1083" s="83"/>
      <c r="C1083" s="96" t="s">
        <v>38</v>
      </c>
      <c r="D1083" s="90">
        <f>+D1081-D1082</f>
        <v>0</v>
      </c>
      <c r="E1083" s="90">
        <f t="shared" ref="E1083:G1083" si="1129">+E1081-E1082</f>
        <v>0</v>
      </c>
      <c r="F1083" s="90">
        <f t="shared" si="1129"/>
        <v>0</v>
      </c>
      <c r="G1083" s="90">
        <f t="shared" si="1129"/>
        <v>0</v>
      </c>
      <c r="H1083" s="90">
        <f>+H1081-H1082</f>
        <v>0</v>
      </c>
      <c r="I1083" s="90">
        <f t="shared" ref="I1083:O1083" si="1130">+I1081-I1082</f>
        <v>0</v>
      </c>
      <c r="J1083" s="90">
        <f t="shared" si="1130"/>
        <v>0</v>
      </c>
      <c r="K1083" s="90">
        <f t="shared" si="1130"/>
        <v>0</v>
      </c>
      <c r="L1083" s="90">
        <f t="shared" si="1130"/>
        <v>0</v>
      </c>
      <c r="M1083" s="90">
        <f t="shared" si="1130"/>
        <v>0</v>
      </c>
      <c r="N1083" s="90">
        <f t="shared" si="1130"/>
        <v>0</v>
      </c>
      <c r="O1083" s="91">
        <f t="shared" si="1130"/>
        <v>0</v>
      </c>
      <c r="P1083" s="91">
        <f t="shared" si="1127"/>
        <v>0</v>
      </c>
    </row>
    <row r="1084" spans="2:16" x14ac:dyDescent="0.25">
      <c r="B1084" s="83"/>
      <c r="C1084" s="99" t="s">
        <v>11</v>
      </c>
      <c r="D1084" s="100" t="e">
        <f t="shared" ref="D1084:O1084" si="1131">+D1073/D1078/30</f>
        <v>#DIV/0!</v>
      </c>
      <c r="E1084" s="100" t="e">
        <f t="shared" si="1131"/>
        <v>#DIV/0!</v>
      </c>
      <c r="F1084" s="100" t="e">
        <f t="shared" si="1131"/>
        <v>#DIV/0!</v>
      </c>
      <c r="G1084" s="100" t="e">
        <f t="shared" si="1131"/>
        <v>#DIV/0!</v>
      </c>
      <c r="H1084" s="100" t="e">
        <f t="shared" si="1131"/>
        <v>#DIV/0!</v>
      </c>
      <c r="I1084" s="100" t="e">
        <f t="shared" si="1131"/>
        <v>#DIV/0!</v>
      </c>
      <c r="J1084" s="100" t="e">
        <f t="shared" si="1131"/>
        <v>#DIV/0!</v>
      </c>
      <c r="K1084" s="100" t="e">
        <f t="shared" si="1131"/>
        <v>#DIV/0!</v>
      </c>
      <c r="L1084" s="100" t="e">
        <f t="shared" si="1131"/>
        <v>#DIV/0!</v>
      </c>
      <c r="M1084" s="100" t="e">
        <f t="shared" si="1131"/>
        <v>#DIV/0!</v>
      </c>
      <c r="N1084" s="100" t="e">
        <f t="shared" si="1131"/>
        <v>#DIV/0!</v>
      </c>
      <c r="O1084" s="101" t="e">
        <f t="shared" si="1131"/>
        <v>#DIV/0!</v>
      </c>
      <c r="P1084" s="101" t="e">
        <f t="shared" si="1127"/>
        <v>#DIV/0!</v>
      </c>
    </row>
    <row r="1085" spans="2:16" x14ac:dyDescent="0.25">
      <c r="B1085" s="83"/>
      <c r="C1085" s="77" t="s">
        <v>12</v>
      </c>
      <c r="D1085" s="87" t="e">
        <f t="shared" ref="D1085:O1085" si="1132">+D1074/D1079/30</f>
        <v>#DIV/0!</v>
      </c>
      <c r="E1085" s="87" t="e">
        <f t="shared" si="1132"/>
        <v>#DIV/0!</v>
      </c>
      <c r="F1085" s="87" t="e">
        <f t="shared" si="1132"/>
        <v>#DIV/0!</v>
      </c>
      <c r="G1085" s="87" t="e">
        <f t="shared" si="1132"/>
        <v>#DIV/0!</v>
      </c>
      <c r="H1085" s="87" t="e">
        <f t="shared" si="1132"/>
        <v>#DIV/0!</v>
      </c>
      <c r="I1085" s="87" t="e">
        <f t="shared" si="1132"/>
        <v>#DIV/0!</v>
      </c>
      <c r="J1085" s="87" t="e">
        <f t="shared" si="1132"/>
        <v>#DIV/0!</v>
      </c>
      <c r="K1085" s="87" t="e">
        <f t="shared" si="1132"/>
        <v>#DIV/0!</v>
      </c>
      <c r="L1085" s="87" t="e">
        <f t="shared" si="1132"/>
        <v>#DIV/0!</v>
      </c>
      <c r="M1085" s="87" t="e">
        <f t="shared" si="1132"/>
        <v>#DIV/0!</v>
      </c>
      <c r="N1085" s="87" t="e">
        <f t="shared" si="1132"/>
        <v>#DIV/0!</v>
      </c>
      <c r="O1085" s="88" t="e">
        <f t="shared" si="1132"/>
        <v>#DIV/0!</v>
      </c>
      <c r="P1085" s="88" t="e">
        <f t="shared" si="1127"/>
        <v>#DIV/0!</v>
      </c>
    </row>
    <row r="1086" spans="2:16" ht="15.75" thickBot="1" x14ac:dyDescent="0.3">
      <c r="B1086" s="83"/>
      <c r="C1086" s="96" t="s">
        <v>39</v>
      </c>
      <c r="D1086" s="90" t="e">
        <f t="shared" ref="D1086:O1086" si="1133">+D1075/D1080/30</f>
        <v>#DIV/0!</v>
      </c>
      <c r="E1086" s="90" t="e">
        <f t="shared" si="1133"/>
        <v>#DIV/0!</v>
      </c>
      <c r="F1086" s="90" t="e">
        <f t="shared" si="1133"/>
        <v>#DIV/0!</v>
      </c>
      <c r="G1086" s="90" t="e">
        <f t="shared" si="1133"/>
        <v>#DIV/0!</v>
      </c>
      <c r="H1086" s="90" t="e">
        <f t="shared" si="1133"/>
        <v>#DIV/0!</v>
      </c>
      <c r="I1086" s="90" t="e">
        <f t="shared" si="1133"/>
        <v>#DIV/0!</v>
      </c>
      <c r="J1086" s="90" t="e">
        <f t="shared" si="1133"/>
        <v>#DIV/0!</v>
      </c>
      <c r="K1086" s="90" t="e">
        <f t="shared" si="1133"/>
        <v>#DIV/0!</v>
      </c>
      <c r="L1086" s="90" t="e">
        <f t="shared" si="1133"/>
        <v>#DIV/0!</v>
      </c>
      <c r="M1086" s="90" t="e">
        <f t="shared" si="1133"/>
        <v>#DIV/0!</v>
      </c>
      <c r="N1086" s="90" t="e">
        <f t="shared" si="1133"/>
        <v>#DIV/0!</v>
      </c>
      <c r="O1086" s="91" t="e">
        <f t="shared" si="1133"/>
        <v>#DIV/0!</v>
      </c>
      <c r="P1086" s="91" t="e">
        <f t="shared" si="1127"/>
        <v>#DIV/0!</v>
      </c>
    </row>
    <row r="1087" spans="2:16" ht="15.75" thickBot="1" x14ac:dyDescent="0.3">
      <c r="B1087" s="83"/>
      <c r="C1087" s="102" t="s">
        <v>13</v>
      </c>
      <c r="D1087" s="72">
        <v>25</v>
      </c>
      <c r="E1087" s="72">
        <v>25</v>
      </c>
      <c r="F1087" s="72">
        <v>25</v>
      </c>
      <c r="G1087" s="72">
        <v>25</v>
      </c>
      <c r="H1087" s="72">
        <v>25</v>
      </c>
      <c r="I1087" s="72">
        <v>25</v>
      </c>
      <c r="J1087" s="72">
        <v>25</v>
      </c>
      <c r="K1087" s="72">
        <v>25</v>
      </c>
      <c r="L1087" s="72">
        <v>25</v>
      </c>
      <c r="M1087" s="72">
        <v>25</v>
      </c>
      <c r="N1087" s="72">
        <v>25</v>
      </c>
      <c r="O1087" s="73">
        <v>25</v>
      </c>
      <c r="P1087" s="103"/>
    </row>
    <row r="1088" spans="2:16" x14ac:dyDescent="0.25">
      <c r="B1088" s="83"/>
      <c r="C1088" s="99" t="s">
        <v>4</v>
      </c>
      <c r="D1088" s="100" t="e">
        <f>+D1084/D1087*30</f>
        <v>#DIV/0!</v>
      </c>
      <c r="E1088" s="100" t="e">
        <f t="shared" ref="E1088" si="1134">+E1084/E1087*30</f>
        <v>#DIV/0!</v>
      </c>
      <c r="F1088" s="100" t="e">
        <f t="shared" ref="F1088" si="1135">+F1084/F1087*30</f>
        <v>#DIV/0!</v>
      </c>
      <c r="G1088" s="100" t="e">
        <f t="shared" ref="G1088" si="1136">+G1084/G1087*30</f>
        <v>#DIV/0!</v>
      </c>
      <c r="H1088" s="100" t="e">
        <f t="shared" ref="H1088" si="1137">+H1084/H1087*30</f>
        <v>#DIV/0!</v>
      </c>
      <c r="I1088" s="100" t="e">
        <f t="shared" ref="I1088" si="1138">+I1084/I1087*30</f>
        <v>#DIV/0!</v>
      </c>
      <c r="J1088" s="100" t="e">
        <f t="shared" ref="J1088" si="1139">+J1084/J1087*30</f>
        <v>#DIV/0!</v>
      </c>
      <c r="K1088" s="100" t="e">
        <f t="shared" ref="K1088" si="1140">+K1084/K1087*30</f>
        <v>#DIV/0!</v>
      </c>
      <c r="L1088" s="100" t="e">
        <f t="shared" ref="L1088" si="1141">+L1084/L1087*30</f>
        <v>#DIV/0!</v>
      </c>
      <c r="M1088" s="100" t="e">
        <f t="shared" ref="M1088" si="1142">+M1084/M1087*30</f>
        <v>#DIV/0!</v>
      </c>
      <c r="N1088" s="100" t="e">
        <f t="shared" ref="N1088" si="1143">+N1084/N1087*30</f>
        <v>#DIV/0!</v>
      </c>
      <c r="O1088" s="101" t="e">
        <f t="shared" ref="O1088" si="1144">+O1084/O1087*30</f>
        <v>#DIV/0!</v>
      </c>
      <c r="P1088" s="101" t="e">
        <f t="shared" si="1127"/>
        <v>#DIV/0!</v>
      </c>
    </row>
    <row r="1089" spans="2:16" x14ac:dyDescent="0.25">
      <c r="B1089" s="83"/>
      <c r="C1089" s="77" t="s">
        <v>5</v>
      </c>
      <c r="D1089" s="87" t="e">
        <f>+D1085/D1087*30</f>
        <v>#DIV/0!</v>
      </c>
      <c r="E1089" s="87" t="e">
        <f t="shared" ref="E1089:O1089" si="1145">+E1085/E1087*30</f>
        <v>#DIV/0!</v>
      </c>
      <c r="F1089" s="87" t="e">
        <f t="shared" si="1145"/>
        <v>#DIV/0!</v>
      </c>
      <c r="G1089" s="87" t="e">
        <f t="shared" si="1145"/>
        <v>#DIV/0!</v>
      </c>
      <c r="H1089" s="87" t="e">
        <f t="shared" si="1145"/>
        <v>#DIV/0!</v>
      </c>
      <c r="I1089" s="87" t="e">
        <f t="shared" si="1145"/>
        <v>#DIV/0!</v>
      </c>
      <c r="J1089" s="87" t="e">
        <f t="shared" si="1145"/>
        <v>#DIV/0!</v>
      </c>
      <c r="K1089" s="87" t="e">
        <f t="shared" si="1145"/>
        <v>#DIV/0!</v>
      </c>
      <c r="L1089" s="87" t="e">
        <f t="shared" si="1145"/>
        <v>#DIV/0!</v>
      </c>
      <c r="M1089" s="87" t="e">
        <f t="shared" si="1145"/>
        <v>#DIV/0!</v>
      </c>
      <c r="N1089" s="87" t="e">
        <f t="shared" si="1145"/>
        <v>#DIV/0!</v>
      </c>
      <c r="O1089" s="88" t="e">
        <f t="shared" si="1145"/>
        <v>#DIV/0!</v>
      </c>
      <c r="P1089" s="88" t="e">
        <f t="shared" si="1127"/>
        <v>#DIV/0!</v>
      </c>
    </row>
    <row r="1090" spans="2:16" ht="15.75" thickBot="1" x14ac:dyDescent="0.3">
      <c r="B1090" s="83"/>
      <c r="C1090" s="96" t="s">
        <v>40</v>
      </c>
      <c r="D1090" s="90" t="e">
        <f>+D1086/D1087*30</f>
        <v>#DIV/0!</v>
      </c>
      <c r="E1090" s="90" t="e">
        <f t="shared" ref="E1090:O1090" si="1146">+E1086/E1087*30</f>
        <v>#DIV/0!</v>
      </c>
      <c r="F1090" s="90" t="e">
        <f t="shared" si="1146"/>
        <v>#DIV/0!</v>
      </c>
      <c r="G1090" s="90" t="e">
        <f t="shared" si="1146"/>
        <v>#DIV/0!</v>
      </c>
      <c r="H1090" s="90" t="e">
        <f t="shared" si="1146"/>
        <v>#DIV/0!</v>
      </c>
      <c r="I1090" s="90" t="e">
        <f t="shared" si="1146"/>
        <v>#DIV/0!</v>
      </c>
      <c r="J1090" s="90" t="e">
        <f t="shared" si="1146"/>
        <v>#DIV/0!</v>
      </c>
      <c r="K1090" s="90" t="e">
        <f t="shared" si="1146"/>
        <v>#DIV/0!</v>
      </c>
      <c r="L1090" s="90" t="e">
        <f t="shared" si="1146"/>
        <v>#DIV/0!</v>
      </c>
      <c r="M1090" s="90" t="e">
        <f t="shared" si="1146"/>
        <v>#DIV/0!</v>
      </c>
      <c r="N1090" s="90" t="e">
        <f t="shared" si="1146"/>
        <v>#DIV/0!</v>
      </c>
      <c r="O1090" s="91" t="e">
        <f t="shared" si="1146"/>
        <v>#DIV/0!</v>
      </c>
      <c r="P1090" s="91" t="e">
        <f t="shared" si="1127"/>
        <v>#DIV/0!</v>
      </c>
    </row>
    <row r="1091" spans="2:16" ht="15.75" thickBot="1" x14ac:dyDescent="0.3">
      <c r="B1091" s="104"/>
      <c r="C1091" s="105" t="s">
        <v>8</v>
      </c>
      <c r="D1091" s="106">
        <f>+SUMIF(Conversion!$B$4:$B$28,'Measured TV'!D1058,Conversion!C$4:C$28)</f>
        <v>0</v>
      </c>
      <c r="E1091" s="106">
        <f>+SUMIF(Conversion!$B$4:$B$28,'Measured TV'!E1058,Conversion!D$4:D$28)</f>
        <v>0</v>
      </c>
      <c r="F1091" s="106">
        <f>+SUMIF(Conversion!$B$4:$B$28,'Measured TV'!F1058,Conversion!E$4:E$28)</f>
        <v>0</v>
      </c>
      <c r="G1091" s="106">
        <f>+SUMIF(Conversion!$B$4:$B$28,'Measured TV'!G1058,Conversion!F$4:F$28)</f>
        <v>0</v>
      </c>
      <c r="H1091" s="106">
        <f>+SUMIF(Conversion!$B$4:$B$28,'Measured TV'!H1058,Conversion!G$4:G$28)</f>
        <v>0</v>
      </c>
      <c r="I1091" s="106">
        <f>+SUMIF(Conversion!$B$4:$B$28,'Measured TV'!I1058,Conversion!H$4:H$28)</f>
        <v>0</v>
      </c>
      <c r="J1091" s="106">
        <f>+SUMIF(Conversion!$B$4:$B$28,'Measured TV'!J1058,Conversion!I$4:I$28)</f>
        <v>0</v>
      </c>
      <c r="K1091" s="106">
        <f>+SUMIF(Conversion!$B$4:$B$28,'Measured TV'!K1058,Conversion!J$4:J$28)</f>
        <v>0</v>
      </c>
      <c r="L1091" s="106">
        <f>+SUMIF(Conversion!$B$4:$B$28,'Measured TV'!L1058,Conversion!K$4:K$28)</f>
        <v>0</v>
      </c>
      <c r="M1091" s="106">
        <f>+SUMIF(Conversion!$B$4:$B$28,'Measured TV'!M1058,Conversion!L$4:L$28)</f>
        <v>0</v>
      </c>
      <c r="N1091" s="106">
        <f>+SUMIF(Conversion!$B$4:$B$28,'Measured TV'!N1058,Conversion!M$4:M$28)</f>
        <v>0</v>
      </c>
      <c r="O1091" s="107">
        <f>+SUMIF(Conversion!$B$4:$B$28,'Measured TV'!O1058,Conversion!N$4:N$28)</f>
        <v>0</v>
      </c>
      <c r="P1091" s="107"/>
    </row>
    <row r="1092" spans="2:16" ht="15.75" thickBot="1" x14ac:dyDescent="0.3">
      <c r="C1092" s="74">
        <v>0</v>
      </c>
      <c r="D1092" s="39">
        <v>1</v>
      </c>
      <c r="E1092" s="39">
        <v>2</v>
      </c>
      <c r="F1092" s="39">
        <v>3</v>
      </c>
      <c r="G1092" s="39">
        <v>4</v>
      </c>
      <c r="H1092" s="39">
        <v>5</v>
      </c>
      <c r="I1092" s="39">
        <v>6</v>
      </c>
      <c r="J1092" s="39">
        <v>7</v>
      </c>
      <c r="K1092" s="39">
        <v>8</v>
      </c>
      <c r="L1092" s="39">
        <v>9</v>
      </c>
      <c r="M1092" s="39">
        <v>10</v>
      </c>
      <c r="N1092" s="39">
        <v>11</v>
      </c>
      <c r="O1092" s="39">
        <v>12</v>
      </c>
    </row>
    <row r="1093" spans="2:16" ht="15.75" thickBot="1" x14ac:dyDescent="0.3">
      <c r="B1093" s="108" t="e">
        <f>+'Mecra Kırılımı'!#REF!</f>
        <v>#REF!</v>
      </c>
      <c r="C1093" s="82" t="s">
        <v>33</v>
      </c>
      <c r="D1093" s="69" t="s">
        <v>20</v>
      </c>
      <c r="E1093" s="69" t="s">
        <v>20</v>
      </c>
      <c r="F1093" s="69" t="s">
        <v>20</v>
      </c>
      <c r="G1093" s="69" t="s">
        <v>20</v>
      </c>
      <c r="H1093" s="69" t="s">
        <v>20</v>
      </c>
      <c r="I1093" s="69" t="s">
        <v>20</v>
      </c>
      <c r="J1093" s="69" t="s">
        <v>20</v>
      </c>
      <c r="K1093" s="69" t="s">
        <v>20</v>
      </c>
      <c r="L1093" s="69" t="s">
        <v>20</v>
      </c>
      <c r="M1093" s="69" t="s">
        <v>20</v>
      </c>
      <c r="N1093" s="69" t="s">
        <v>20</v>
      </c>
      <c r="O1093" s="69" t="s">
        <v>20</v>
      </c>
    </row>
    <row r="1094" spans="2:16" x14ac:dyDescent="0.25">
      <c r="B1094" s="109"/>
      <c r="C1094" s="189">
        <v>1</v>
      </c>
      <c r="D1094" s="187"/>
      <c r="E1094" s="187"/>
      <c r="F1094" s="187"/>
      <c r="G1094" s="187"/>
      <c r="H1094" s="187"/>
      <c r="I1094" s="187"/>
      <c r="J1094" s="187"/>
      <c r="K1094" s="187"/>
      <c r="L1094" s="187"/>
      <c r="M1094" s="187"/>
      <c r="N1094" s="187"/>
      <c r="O1094" s="187"/>
    </row>
    <row r="1095" spans="2:16" x14ac:dyDescent="0.25">
      <c r="B1095" s="109"/>
      <c r="C1095" s="189">
        <v>2</v>
      </c>
      <c r="D1095" s="187"/>
      <c r="E1095" s="187"/>
      <c r="F1095" s="187"/>
      <c r="G1095" s="187"/>
      <c r="H1095" s="187"/>
      <c r="I1095" s="187"/>
      <c r="J1095" s="187"/>
      <c r="K1095" s="187"/>
      <c r="L1095" s="187"/>
      <c r="M1095" s="187"/>
      <c r="N1095" s="187"/>
      <c r="O1095" s="187"/>
    </row>
    <row r="1096" spans="2:16" x14ac:dyDescent="0.25">
      <c r="B1096" s="109"/>
      <c r="C1096" s="189">
        <v>3</v>
      </c>
      <c r="D1096" s="187"/>
      <c r="E1096" s="187"/>
      <c r="F1096" s="187"/>
      <c r="G1096" s="187"/>
      <c r="H1096" s="187"/>
      <c r="I1096" s="187"/>
      <c r="J1096" s="187"/>
      <c r="K1096" s="187"/>
      <c r="L1096" s="187"/>
      <c r="M1096" s="187"/>
      <c r="N1096" s="187"/>
      <c r="O1096" s="187"/>
    </row>
    <row r="1097" spans="2:16" x14ac:dyDescent="0.25">
      <c r="B1097" s="109"/>
      <c r="C1097" s="189">
        <v>4</v>
      </c>
      <c r="D1097" s="187"/>
      <c r="E1097" s="187"/>
      <c r="F1097" s="187"/>
      <c r="G1097" s="187"/>
      <c r="H1097" s="187"/>
      <c r="I1097" s="187"/>
      <c r="J1097" s="187"/>
      <c r="K1097" s="187"/>
      <c r="L1097" s="187"/>
      <c r="M1097" s="187"/>
      <c r="N1097" s="187"/>
      <c r="O1097" s="187"/>
    </row>
    <row r="1098" spans="2:16" x14ac:dyDescent="0.25">
      <c r="B1098" s="109"/>
      <c r="C1098" s="189">
        <v>5</v>
      </c>
      <c r="D1098" s="187"/>
      <c r="E1098" s="187"/>
      <c r="F1098" s="187"/>
      <c r="G1098" s="187"/>
      <c r="H1098" s="187"/>
      <c r="I1098" s="187"/>
      <c r="J1098" s="187"/>
      <c r="K1098" s="187"/>
      <c r="L1098" s="187"/>
      <c r="M1098" s="187"/>
      <c r="N1098" s="187"/>
      <c r="O1098" s="187"/>
    </row>
    <row r="1099" spans="2:16" x14ac:dyDescent="0.25">
      <c r="B1099" s="109"/>
      <c r="C1099" s="189">
        <v>6</v>
      </c>
      <c r="D1099" s="187"/>
      <c r="E1099" s="187"/>
      <c r="F1099" s="187"/>
      <c r="G1099" s="187"/>
      <c r="H1099" s="187"/>
      <c r="I1099" s="187"/>
      <c r="J1099" s="187"/>
      <c r="K1099" s="187"/>
      <c r="L1099" s="187"/>
      <c r="M1099" s="187"/>
      <c r="N1099" s="187"/>
      <c r="O1099" s="187"/>
    </row>
    <row r="1100" spans="2:16" x14ac:dyDescent="0.25">
      <c r="B1100" s="109"/>
      <c r="C1100" s="189">
        <v>7</v>
      </c>
      <c r="D1100" s="187"/>
      <c r="E1100" s="187"/>
      <c r="F1100" s="187"/>
      <c r="G1100" s="187"/>
      <c r="H1100" s="187"/>
      <c r="I1100" s="187"/>
      <c r="J1100" s="187"/>
      <c r="K1100" s="187"/>
      <c r="L1100" s="187"/>
      <c r="M1100" s="187"/>
      <c r="N1100" s="187"/>
      <c r="O1100" s="187"/>
    </row>
    <row r="1101" spans="2:16" x14ac:dyDescent="0.25">
      <c r="B1101" s="109"/>
      <c r="C1101" s="189">
        <v>8</v>
      </c>
      <c r="D1101" s="187"/>
      <c r="E1101" s="187"/>
      <c r="F1101" s="187"/>
      <c r="G1101" s="187"/>
      <c r="H1101" s="187"/>
      <c r="I1101" s="187"/>
      <c r="J1101" s="187"/>
      <c r="K1101" s="187"/>
      <c r="L1101" s="187"/>
      <c r="M1101" s="187"/>
      <c r="N1101" s="187"/>
      <c r="O1101" s="187"/>
    </row>
    <row r="1102" spans="2:16" x14ac:dyDescent="0.25">
      <c r="B1102" s="109"/>
      <c r="C1102" s="189">
        <v>9</v>
      </c>
      <c r="D1102" s="187"/>
      <c r="E1102" s="187"/>
      <c r="F1102" s="187"/>
      <c r="G1102" s="187"/>
      <c r="H1102" s="187"/>
      <c r="I1102" s="187"/>
      <c r="J1102" s="187"/>
      <c r="K1102" s="187"/>
      <c r="L1102" s="187"/>
      <c r="M1102" s="187"/>
      <c r="N1102" s="187"/>
      <c r="O1102" s="187"/>
    </row>
    <row r="1103" spans="2:16" x14ac:dyDescent="0.25">
      <c r="B1103" s="109"/>
      <c r="C1103" s="189">
        <v>10</v>
      </c>
      <c r="D1103" s="187"/>
      <c r="E1103" s="187"/>
      <c r="F1103" s="187"/>
      <c r="G1103" s="187"/>
      <c r="H1103" s="187"/>
      <c r="I1103" s="187"/>
      <c r="J1103" s="187"/>
      <c r="K1103" s="187"/>
      <c r="L1103" s="187"/>
      <c r="M1103" s="187"/>
      <c r="N1103" s="187"/>
      <c r="O1103" s="187"/>
    </row>
    <row r="1104" spans="2:16" x14ac:dyDescent="0.25">
      <c r="B1104" s="109"/>
      <c r="C1104" s="189">
        <v>11</v>
      </c>
      <c r="D1104" s="187"/>
      <c r="E1104" s="187"/>
      <c r="F1104" s="187"/>
      <c r="G1104" s="187"/>
      <c r="H1104" s="187"/>
      <c r="I1104" s="187"/>
      <c r="J1104" s="187"/>
      <c r="K1104" s="187"/>
      <c r="L1104" s="187"/>
      <c r="M1104" s="187"/>
      <c r="N1104" s="187"/>
      <c r="O1104" s="187"/>
    </row>
    <row r="1105" spans="2:16" x14ac:dyDescent="0.25">
      <c r="B1105" s="109"/>
      <c r="C1105" s="189">
        <v>12</v>
      </c>
      <c r="D1105" s="187"/>
      <c r="E1105" s="187"/>
      <c r="F1105" s="187"/>
      <c r="G1105" s="187"/>
      <c r="H1105" s="187"/>
      <c r="I1105" s="187"/>
      <c r="J1105" s="187"/>
      <c r="K1105" s="187"/>
      <c r="L1105" s="187"/>
      <c r="M1105" s="187"/>
      <c r="N1105" s="187"/>
      <c r="O1105" s="187"/>
    </row>
    <row r="1106" spans="2:16" x14ac:dyDescent="0.25">
      <c r="B1106" s="109"/>
      <c r="C1106" s="189">
        <v>13</v>
      </c>
      <c r="D1106" s="187"/>
      <c r="E1106" s="187"/>
      <c r="F1106" s="187"/>
      <c r="G1106" s="187"/>
      <c r="H1106" s="187"/>
      <c r="I1106" s="187"/>
      <c r="J1106" s="187"/>
      <c r="K1106" s="187"/>
      <c r="L1106" s="187"/>
      <c r="M1106" s="187"/>
      <c r="N1106" s="187"/>
      <c r="O1106" s="187"/>
    </row>
    <row r="1107" spans="2:16" ht="15.75" thickBot="1" x14ac:dyDescent="0.3">
      <c r="B1107" s="109"/>
      <c r="C1107" s="189">
        <v>14</v>
      </c>
      <c r="D1107" s="187"/>
      <c r="E1107" s="187"/>
      <c r="F1107" s="187"/>
      <c r="G1107" s="187"/>
      <c r="H1107" s="187"/>
      <c r="I1107" s="187"/>
      <c r="J1107" s="187"/>
      <c r="K1107" s="187"/>
      <c r="L1107" s="187"/>
      <c r="M1107" s="187"/>
      <c r="N1107" s="187"/>
      <c r="O1107" s="187"/>
    </row>
    <row r="1108" spans="2:16" x14ac:dyDescent="0.25">
      <c r="B1108" s="109"/>
      <c r="C1108" s="84" t="s">
        <v>0</v>
      </c>
      <c r="D1108" s="70"/>
      <c r="E1108" s="70"/>
      <c r="F1108" s="70"/>
      <c r="G1108" s="70"/>
      <c r="H1108" s="70"/>
      <c r="I1108" s="70"/>
      <c r="J1108" s="70"/>
      <c r="K1108" s="70"/>
      <c r="L1108" s="70"/>
      <c r="M1108" s="70"/>
      <c r="N1108" s="70"/>
      <c r="O1108" s="71"/>
      <c r="P1108" s="85">
        <f>SUM(D1108:O1108)</f>
        <v>0</v>
      </c>
    </row>
    <row r="1109" spans="2:16" x14ac:dyDescent="0.25">
      <c r="B1109" s="109"/>
      <c r="C1109" s="86" t="s">
        <v>1</v>
      </c>
      <c r="D1109" s="87">
        <f>+D1117*D$3*30</f>
        <v>0</v>
      </c>
      <c r="E1109" s="87">
        <f t="shared" ref="E1109:O1109" si="1147">+E1117*E$3*30</f>
        <v>0</v>
      </c>
      <c r="F1109" s="87">
        <f t="shared" si="1147"/>
        <v>0</v>
      </c>
      <c r="G1109" s="87">
        <f t="shared" si="1147"/>
        <v>0</v>
      </c>
      <c r="H1109" s="87">
        <f t="shared" si="1147"/>
        <v>0</v>
      </c>
      <c r="I1109" s="87">
        <f t="shared" si="1147"/>
        <v>0</v>
      </c>
      <c r="J1109" s="87">
        <f t="shared" si="1147"/>
        <v>0</v>
      </c>
      <c r="K1109" s="87">
        <f t="shared" si="1147"/>
        <v>0</v>
      </c>
      <c r="L1109" s="87">
        <f t="shared" si="1147"/>
        <v>0</v>
      </c>
      <c r="M1109" s="87">
        <f t="shared" si="1147"/>
        <v>0</v>
      </c>
      <c r="N1109" s="87">
        <f t="shared" si="1147"/>
        <v>0</v>
      </c>
      <c r="O1109" s="88">
        <f t="shared" si="1147"/>
        <v>0</v>
      </c>
      <c r="P1109" s="88">
        <f>SUM(D1109:O1109)</f>
        <v>0</v>
      </c>
    </row>
    <row r="1110" spans="2:16" ht="15.75" thickBot="1" x14ac:dyDescent="0.3">
      <c r="B1110" s="109"/>
      <c r="C1110" s="89" t="s">
        <v>35</v>
      </c>
      <c r="D1110" s="90">
        <f>+D1118*D$4*30</f>
        <v>0</v>
      </c>
      <c r="E1110" s="90">
        <f t="shared" ref="E1110:O1110" si="1148">+E1118*E$4*30</f>
        <v>0</v>
      </c>
      <c r="F1110" s="90">
        <f t="shared" si="1148"/>
        <v>0</v>
      </c>
      <c r="G1110" s="90">
        <f t="shared" si="1148"/>
        <v>0</v>
      </c>
      <c r="H1110" s="90">
        <f t="shared" si="1148"/>
        <v>0</v>
      </c>
      <c r="I1110" s="90">
        <f t="shared" si="1148"/>
        <v>0</v>
      </c>
      <c r="J1110" s="90">
        <f t="shared" si="1148"/>
        <v>0</v>
      </c>
      <c r="K1110" s="90">
        <f t="shared" si="1148"/>
        <v>0</v>
      </c>
      <c r="L1110" s="90">
        <f t="shared" si="1148"/>
        <v>0</v>
      </c>
      <c r="M1110" s="90">
        <f t="shared" si="1148"/>
        <v>0</v>
      </c>
      <c r="N1110" s="90">
        <f t="shared" si="1148"/>
        <v>0</v>
      </c>
      <c r="O1110" s="91">
        <f t="shared" si="1148"/>
        <v>0</v>
      </c>
      <c r="P1110" s="91">
        <f>SUM(D1110:O1110)</f>
        <v>0</v>
      </c>
    </row>
    <row r="1111" spans="2:16" ht="15.75" thickBot="1" x14ac:dyDescent="0.3">
      <c r="B1111" s="109"/>
      <c r="C1111" s="78" t="s">
        <v>36</v>
      </c>
      <c r="D1111" s="79">
        <f t="shared" ref="D1111:O1111" si="1149">+D$5</f>
        <v>0.25</v>
      </c>
      <c r="E1111" s="79">
        <f t="shared" si="1149"/>
        <v>0.25</v>
      </c>
      <c r="F1111" s="79">
        <f t="shared" si="1149"/>
        <v>0.25</v>
      </c>
      <c r="G1111" s="79">
        <f t="shared" si="1149"/>
        <v>0.25</v>
      </c>
      <c r="H1111" s="79">
        <f t="shared" si="1149"/>
        <v>0.25</v>
      </c>
      <c r="I1111" s="79">
        <f t="shared" si="1149"/>
        <v>0.25</v>
      </c>
      <c r="J1111" s="79">
        <f t="shared" si="1149"/>
        <v>0.25</v>
      </c>
      <c r="K1111" s="79">
        <f t="shared" si="1149"/>
        <v>0.25</v>
      </c>
      <c r="L1111" s="79">
        <f t="shared" si="1149"/>
        <v>0.25</v>
      </c>
      <c r="M1111" s="79">
        <f t="shared" si="1149"/>
        <v>0.25</v>
      </c>
      <c r="N1111" s="79">
        <f t="shared" si="1149"/>
        <v>0.25</v>
      </c>
      <c r="O1111" s="80">
        <f t="shared" si="1149"/>
        <v>0.25</v>
      </c>
      <c r="P1111" s="80"/>
    </row>
    <row r="1112" spans="2:16" ht="15.75" thickBot="1" x14ac:dyDescent="0.3">
      <c r="B1112" s="109"/>
      <c r="C1112" s="76" t="s">
        <v>14</v>
      </c>
      <c r="D1112" s="92">
        <f>+D$3*(1-D1111)+D$4*D1111</f>
        <v>18.697752065418879</v>
      </c>
      <c r="E1112" s="92">
        <f t="shared" ref="E1112" si="1150">+E$3*(1-E1111)+E$4*E1111</f>
        <v>19.632639668689826</v>
      </c>
      <c r="F1112" s="92">
        <f t="shared" ref="F1112" si="1151">+F$3*(1-F1111)+F$4*F1111</f>
        <v>20.614271652124316</v>
      </c>
      <c r="G1112" s="92">
        <f t="shared" ref="G1112" si="1152">+G$3*(1-G1111)+G$4*G1111</f>
        <v>24.717944963434228</v>
      </c>
      <c r="H1112" s="92">
        <f t="shared" ref="H1112" si="1153">+H$3*(1-H1111)+H$4*H1111</f>
        <v>26.05691364631199</v>
      </c>
      <c r="I1112" s="92">
        <f t="shared" ref="I1112" si="1154">+I$3*(1-I1111)+I$4*I1111</f>
        <v>25.606843768296592</v>
      </c>
      <c r="J1112" s="92">
        <f t="shared" ref="J1112" si="1155">+J$3*(1-J1111)+J$4*J1111</f>
        <v>18.232856760391158</v>
      </c>
      <c r="K1112" s="92">
        <f t="shared" ref="K1112" si="1156">+K$3*(1-K1111)+K$4*K1111</f>
        <v>23.963884263425388</v>
      </c>
      <c r="L1112" s="92">
        <f t="shared" ref="L1112" si="1157">+L$3*(1-L1111)+L$4*L1111</f>
        <v>26.305348227975429</v>
      </c>
      <c r="M1112" s="92">
        <f t="shared" ref="M1112" si="1158">+M$3*(1-M1111)+M$4*M1111</f>
        <v>24.57657900542252</v>
      </c>
      <c r="N1112" s="92">
        <f t="shared" ref="N1112" si="1159">+N$3*(1-N1111)+N$4*N1111</f>
        <v>22.737299112616817</v>
      </c>
      <c r="O1112" s="92">
        <f t="shared" ref="O1112" si="1160">+O$3*(1-O1111)+O$4*O1111</f>
        <v>20.719497469529724</v>
      </c>
      <c r="P1112" s="93"/>
    </row>
    <row r="1113" spans="2:16" x14ac:dyDescent="0.25">
      <c r="B1113" s="109"/>
      <c r="C1113" s="76" t="s">
        <v>16</v>
      </c>
      <c r="D1113" s="92">
        <f t="shared" ref="D1113:O1113" si="1161">+D1111*D1115+(1-D1111)*D1114</f>
        <v>0</v>
      </c>
      <c r="E1113" s="92">
        <f t="shared" si="1161"/>
        <v>0</v>
      </c>
      <c r="F1113" s="92">
        <f t="shared" si="1161"/>
        <v>0</v>
      </c>
      <c r="G1113" s="92">
        <f t="shared" si="1161"/>
        <v>0</v>
      </c>
      <c r="H1113" s="92">
        <f t="shared" si="1161"/>
        <v>0</v>
      </c>
      <c r="I1113" s="92">
        <f t="shared" si="1161"/>
        <v>0</v>
      </c>
      <c r="J1113" s="92">
        <f t="shared" si="1161"/>
        <v>0</v>
      </c>
      <c r="K1113" s="92">
        <f t="shared" si="1161"/>
        <v>0</v>
      </c>
      <c r="L1113" s="92">
        <f t="shared" si="1161"/>
        <v>0</v>
      </c>
      <c r="M1113" s="92">
        <f t="shared" si="1161"/>
        <v>0</v>
      </c>
      <c r="N1113" s="92">
        <f t="shared" si="1161"/>
        <v>0</v>
      </c>
      <c r="O1113" s="93">
        <f t="shared" si="1161"/>
        <v>0</v>
      </c>
      <c r="P1113" s="93"/>
    </row>
    <row r="1114" spans="2:16" x14ac:dyDescent="0.25">
      <c r="B1114" s="109"/>
      <c r="C1114" s="77" t="s">
        <v>15</v>
      </c>
      <c r="D1114" s="94">
        <f>+D$3*D1126</f>
        <v>0</v>
      </c>
      <c r="E1114" s="94">
        <f t="shared" ref="E1114:O1114" si="1162">+E$3*E1126</f>
        <v>0</v>
      </c>
      <c r="F1114" s="94">
        <f t="shared" si="1162"/>
        <v>0</v>
      </c>
      <c r="G1114" s="94">
        <f t="shared" si="1162"/>
        <v>0</v>
      </c>
      <c r="H1114" s="94">
        <f t="shared" si="1162"/>
        <v>0</v>
      </c>
      <c r="I1114" s="94">
        <f t="shared" si="1162"/>
        <v>0</v>
      </c>
      <c r="J1114" s="94">
        <f t="shared" si="1162"/>
        <v>0</v>
      </c>
      <c r="K1114" s="94">
        <f t="shared" si="1162"/>
        <v>0</v>
      </c>
      <c r="L1114" s="94">
        <f t="shared" si="1162"/>
        <v>0</v>
      </c>
      <c r="M1114" s="94">
        <f t="shared" si="1162"/>
        <v>0</v>
      </c>
      <c r="N1114" s="94">
        <f t="shared" si="1162"/>
        <v>0</v>
      </c>
      <c r="O1114" s="95">
        <f t="shared" si="1162"/>
        <v>0</v>
      </c>
      <c r="P1114" s="95"/>
    </row>
    <row r="1115" spans="2:16" ht="15.75" thickBot="1" x14ac:dyDescent="0.3">
      <c r="B1115" s="109"/>
      <c r="C1115" s="96" t="s">
        <v>37</v>
      </c>
      <c r="D1115" s="97">
        <f>+D$4*D1126</f>
        <v>0</v>
      </c>
      <c r="E1115" s="97">
        <f t="shared" ref="E1115:O1115" si="1163">+E$4*E1126</f>
        <v>0</v>
      </c>
      <c r="F1115" s="97">
        <f t="shared" si="1163"/>
        <v>0</v>
      </c>
      <c r="G1115" s="97">
        <f t="shared" si="1163"/>
        <v>0</v>
      </c>
      <c r="H1115" s="97">
        <f t="shared" si="1163"/>
        <v>0</v>
      </c>
      <c r="I1115" s="97">
        <f t="shared" si="1163"/>
        <v>0</v>
      </c>
      <c r="J1115" s="97">
        <f t="shared" si="1163"/>
        <v>0</v>
      </c>
      <c r="K1115" s="97">
        <f t="shared" si="1163"/>
        <v>0</v>
      </c>
      <c r="L1115" s="97">
        <f t="shared" si="1163"/>
        <v>0</v>
      </c>
      <c r="M1115" s="97">
        <f t="shared" si="1163"/>
        <v>0</v>
      </c>
      <c r="N1115" s="97">
        <f t="shared" si="1163"/>
        <v>0</v>
      </c>
      <c r="O1115" s="98">
        <f t="shared" si="1163"/>
        <v>0</v>
      </c>
      <c r="P1115" s="98"/>
    </row>
    <row r="1116" spans="2:16" x14ac:dyDescent="0.25">
      <c r="B1116" s="109"/>
      <c r="C1116" s="99" t="s">
        <v>9</v>
      </c>
      <c r="D1116" s="100">
        <f t="shared" ref="D1116:O1116" si="1164">+D1108/D1112/30</f>
        <v>0</v>
      </c>
      <c r="E1116" s="100">
        <f t="shared" si="1164"/>
        <v>0</v>
      </c>
      <c r="F1116" s="100">
        <f t="shared" si="1164"/>
        <v>0</v>
      </c>
      <c r="G1116" s="100">
        <f t="shared" si="1164"/>
        <v>0</v>
      </c>
      <c r="H1116" s="100">
        <f t="shared" si="1164"/>
        <v>0</v>
      </c>
      <c r="I1116" s="100">
        <f t="shared" si="1164"/>
        <v>0</v>
      </c>
      <c r="J1116" s="100">
        <f t="shared" si="1164"/>
        <v>0</v>
      </c>
      <c r="K1116" s="100">
        <f t="shared" si="1164"/>
        <v>0</v>
      </c>
      <c r="L1116" s="100">
        <f t="shared" si="1164"/>
        <v>0</v>
      </c>
      <c r="M1116" s="100">
        <f t="shared" si="1164"/>
        <v>0</v>
      </c>
      <c r="N1116" s="100">
        <f t="shared" si="1164"/>
        <v>0</v>
      </c>
      <c r="O1116" s="101">
        <f t="shared" si="1164"/>
        <v>0</v>
      </c>
      <c r="P1116" s="101">
        <f t="shared" ref="P1116:P1125" si="1165">SUM(D1116:O1116)</f>
        <v>0</v>
      </c>
    </row>
    <row r="1117" spans="2:16" x14ac:dyDescent="0.25">
      <c r="B1117" s="109"/>
      <c r="C1117" s="77" t="s">
        <v>10</v>
      </c>
      <c r="D1117" s="87">
        <f t="shared" ref="D1117:O1117" si="1166">+D1116*(1-D1111)</f>
        <v>0</v>
      </c>
      <c r="E1117" s="87">
        <f t="shared" si="1166"/>
        <v>0</v>
      </c>
      <c r="F1117" s="87">
        <f t="shared" si="1166"/>
        <v>0</v>
      </c>
      <c r="G1117" s="87">
        <f t="shared" si="1166"/>
        <v>0</v>
      </c>
      <c r="H1117" s="87">
        <f t="shared" si="1166"/>
        <v>0</v>
      </c>
      <c r="I1117" s="87">
        <f t="shared" si="1166"/>
        <v>0</v>
      </c>
      <c r="J1117" s="87">
        <f t="shared" si="1166"/>
        <v>0</v>
      </c>
      <c r="K1117" s="87">
        <f t="shared" si="1166"/>
        <v>0</v>
      </c>
      <c r="L1117" s="87">
        <f t="shared" si="1166"/>
        <v>0</v>
      </c>
      <c r="M1117" s="87">
        <f t="shared" si="1166"/>
        <v>0</v>
      </c>
      <c r="N1117" s="87">
        <f t="shared" si="1166"/>
        <v>0</v>
      </c>
      <c r="O1117" s="88">
        <f t="shared" si="1166"/>
        <v>0</v>
      </c>
      <c r="P1117" s="88">
        <f t="shared" si="1165"/>
        <v>0</v>
      </c>
    </row>
    <row r="1118" spans="2:16" ht="15.75" thickBot="1" x14ac:dyDescent="0.3">
      <c r="B1118" s="109"/>
      <c r="C1118" s="96" t="s">
        <v>38</v>
      </c>
      <c r="D1118" s="90">
        <f>+D1116-D1117</f>
        <v>0</v>
      </c>
      <c r="E1118" s="90">
        <f t="shared" ref="E1118:G1118" si="1167">+E1116-E1117</f>
        <v>0</v>
      </c>
      <c r="F1118" s="90">
        <f t="shared" si="1167"/>
        <v>0</v>
      </c>
      <c r="G1118" s="90">
        <f t="shared" si="1167"/>
        <v>0</v>
      </c>
      <c r="H1118" s="90">
        <f>+H1116-H1117</f>
        <v>0</v>
      </c>
      <c r="I1118" s="90">
        <f t="shared" ref="I1118:O1118" si="1168">+I1116-I1117</f>
        <v>0</v>
      </c>
      <c r="J1118" s="90">
        <f t="shared" si="1168"/>
        <v>0</v>
      </c>
      <c r="K1118" s="90">
        <f t="shared" si="1168"/>
        <v>0</v>
      </c>
      <c r="L1118" s="90">
        <f t="shared" si="1168"/>
        <v>0</v>
      </c>
      <c r="M1118" s="90">
        <f t="shared" si="1168"/>
        <v>0</v>
      </c>
      <c r="N1118" s="90">
        <f t="shared" si="1168"/>
        <v>0</v>
      </c>
      <c r="O1118" s="91">
        <f t="shared" si="1168"/>
        <v>0</v>
      </c>
      <c r="P1118" s="91">
        <f t="shared" si="1165"/>
        <v>0</v>
      </c>
    </row>
    <row r="1119" spans="2:16" x14ac:dyDescent="0.25">
      <c r="B1119" s="109"/>
      <c r="C1119" s="99" t="s">
        <v>11</v>
      </c>
      <c r="D1119" s="100" t="e">
        <f t="shared" ref="D1119:O1119" si="1169">+D1108/D1113/30</f>
        <v>#DIV/0!</v>
      </c>
      <c r="E1119" s="100" t="e">
        <f t="shared" si="1169"/>
        <v>#DIV/0!</v>
      </c>
      <c r="F1119" s="100" t="e">
        <f t="shared" si="1169"/>
        <v>#DIV/0!</v>
      </c>
      <c r="G1119" s="100" t="e">
        <f t="shared" si="1169"/>
        <v>#DIV/0!</v>
      </c>
      <c r="H1119" s="100" t="e">
        <f t="shared" si="1169"/>
        <v>#DIV/0!</v>
      </c>
      <c r="I1119" s="100" t="e">
        <f t="shared" si="1169"/>
        <v>#DIV/0!</v>
      </c>
      <c r="J1119" s="100" t="e">
        <f t="shared" si="1169"/>
        <v>#DIV/0!</v>
      </c>
      <c r="K1119" s="100" t="e">
        <f t="shared" si="1169"/>
        <v>#DIV/0!</v>
      </c>
      <c r="L1119" s="100" t="e">
        <f t="shared" si="1169"/>
        <v>#DIV/0!</v>
      </c>
      <c r="M1119" s="100" t="e">
        <f t="shared" si="1169"/>
        <v>#DIV/0!</v>
      </c>
      <c r="N1119" s="100" t="e">
        <f t="shared" si="1169"/>
        <v>#DIV/0!</v>
      </c>
      <c r="O1119" s="101" t="e">
        <f t="shared" si="1169"/>
        <v>#DIV/0!</v>
      </c>
      <c r="P1119" s="101" t="e">
        <f t="shared" si="1165"/>
        <v>#DIV/0!</v>
      </c>
    </row>
    <row r="1120" spans="2:16" x14ac:dyDescent="0.25">
      <c r="B1120" s="109"/>
      <c r="C1120" s="77" t="s">
        <v>12</v>
      </c>
      <c r="D1120" s="87" t="e">
        <f t="shared" ref="D1120:O1120" si="1170">+D1109/D1114/30</f>
        <v>#DIV/0!</v>
      </c>
      <c r="E1120" s="87" t="e">
        <f t="shared" si="1170"/>
        <v>#DIV/0!</v>
      </c>
      <c r="F1120" s="87" t="e">
        <f t="shared" si="1170"/>
        <v>#DIV/0!</v>
      </c>
      <c r="G1120" s="87" t="e">
        <f t="shared" si="1170"/>
        <v>#DIV/0!</v>
      </c>
      <c r="H1120" s="87" t="e">
        <f t="shared" si="1170"/>
        <v>#DIV/0!</v>
      </c>
      <c r="I1120" s="87" t="e">
        <f t="shared" si="1170"/>
        <v>#DIV/0!</v>
      </c>
      <c r="J1120" s="87" t="e">
        <f t="shared" si="1170"/>
        <v>#DIV/0!</v>
      </c>
      <c r="K1120" s="87" t="e">
        <f t="shared" si="1170"/>
        <v>#DIV/0!</v>
      </c>
      <c r="L1120" s="87" t="e">
        <f t="shared" si="1170"/>
        <v>#DIV/0!</v>
      </c>
      <c r="M1120" s="87" t="e">
        <f t="shared" si="1170"/>
        <v>#DIV/0!</v>
      </c>
      <c r="N1120" s="87" t="e">
        <f t="shared" si="1170"/>
        <v>#DIV/0!</v>
      </c>
      <c r="O1120" s="88" t="e">
        <f t="shared" si="1170"/>
        <v>#DIV/0!</v>
      </c>
      <c r="P1120" s="88" t="e">
        <f t="shared" si="1165"/>
        <v>#DIV/0!</v>
      </c>
    </row>
    <row r="1121" spans="2:16" ht="15.75" thickBot="1" x14ac:dyDescent="0.3">
      <c r="B1121" s="109"/>
      <c r="C1121" s="96" t="s">
        <v>39</v>
      </c>
      <c r="D1121" s="90" t="e">
        <f t="shared" ref="D1121:O1121" si="1171">+D1110/D1115/30</f>
        <v>#DIV/0!</v>
      </c>
      <c r="E1121" s="90" t="e">
        <f t="shared" si="1171"/>
        <v>#DIV/0!</v>
      </c>
      <c r="F1121" s="90" t="e">
        <f t="shared" si="1171"/>
        <v>#DIV/0!</v>
      </c>
      <c r="G1121" s="90" t="e">
        <f t="shared" si="1171"/>
        <v>#DIV/0!</v>
      </c>
      <c r="H1121" s="90" t="e">
        <f t="shared" si="1171"/>
        <v>#DIV/0!</v>
      </c>
      <c r="I1121" s="90" t="e">
        <f t="shared" si="1171"/>
        <v>#DIV/0!</v>
      </c>
      <c r="J1121" s="90" t="e">
        <f t="shared" si="1171"/>
        <v>#DIV/0!</v>
      </c>
      <c r="K1121" s="90" t="e">
        <f t="shared" si="1171"/>
        <v>#DIV/0!</v>
      </c>
      <c r="L1121" s="90" t="e">
        <f t="shared" si="1171"/>
        <v>#DIV/0!</v>
      </c>
      <c r="M1121" s="90" t="e">
        <f t="shared" si="1171"/>
        <v>#DIV/0!</v>
      </c>
      <c r="N1121" s="90" t="e">
        <f t="shared" si="1171"/>
        <v>#DIV/0!</v>
      </c>
      <c r="O1121" s="91" t="e">
        <f t="shared" si="1171"/>
        <v>#DIV/0!</v>
      </c>
      <c r="P1121" s="91" t="e">
        <f t="shared" si="1165"/>
        <v>#DIV/0!</v>
      </c>
    </row>
    <row r="1122" spans="2:16" ht="15.75" thickBot="1" x14ac:dyDescent="0.3">
      <c r="B1122" s="109"/>
      <c r="C1122" s="102" t="s">
        <v>13</v>
      </c>
      <c r="D1122" s="72">
        <v>25</v>
      </c>
      <c r="E1122" s="72">
        <v>25</v>
      </c>
      <c r="F1122" s="72">
        <v>25</v>
      </c>
      <c r="G1122" s="72">
        <v>25</v>
      </c>
      <c r="H1122" s="72">
        <v>25</v>
      </c>
      <c r="I1122" s="72">
        <v>25</v>
      </c>
      <c r="J1122" s="72">
        <v>25</v>
      </c>
      <c r="K1122" s="72">
        <v>25</v>
      </c>
      <c r="L1122" s="72">
        <v>25</v>
      </c>
      <c r="M1122" s="72">
        <v>25</v>
      </c>
      <c r="N1122" s="72">
        <v>25</v>
      </c>
      <c r="O1122" s="73">
        <v>25</v>
      </c>
      <c r="P1122" s="103"/>
    </row>
    <row r="1123" spans="2:16" x14ac:dyDescent="0.25">
      <c r="B1123" s="109"/>
      <c r="C1123" s="99" t="s">
        <v>4</v>
      </c>
      <c r="D1123" s="100" t="e">
        <f>+D1119/D1122*30</f>
        <v>#DIV/0!</v>
      </c>
      <c r="E1123" s="100" t="e">
        <f t="shared" ref="E1123" si="1172">+E1119/E1122*30</f>
        <v>#DIV/0!</v>
      </c>
      <c r="F1123" s="100" t="e">
        <f t="shared" ref="F1123" si="1173">+F1119/F1122*30</f>
        <v>#DIV/0!</v>
      </c>
      <c r="G1123" s="100" t="e">
        <f t="shared" ref="G1123" si="1174">+G1119/G1122*30</f>
        <v>#DIV/0!</v>
      </c>
      <c r="H1123" s="100" t="e">
        <f t="shared" ref="H1123" si="1175">+H1119/H1122*30</f>
        <v>#DIV/0!</v>
      </c>
      <c r="I1123" s="100" t="e">
        <f t="shared" ref="I1123" si="1176">+I1119/I1122*30</f>
        <v>#DIV/0!</v>
      </c>
      <c r="J1123" s="100" t="e">
        <f t="shared" ref="J1123" si="1177">+J1119/J1122*30</f>
        <v>#DIV/0!</v>
      </c>
      <c r="K1123" s="100" t="e">
        <f t="shared" ref="K1123" si="1178">+K1119/K1122*30</f>
        <v>#DIV/0!</v>
      </c>
      <c r="L1123" s="100" t="e">
        <f t="shared" ref="L1123" si="1179">+L1119/L1122*30</f>
        <v>#DIV/0!</v>
      </c>
      <c r="M1123" s="100" t="e">
        <f t="shared" ref="M1123" si="1180">+M1119/M1122*30</f>
        <v>#DIV/0!</v>
      </c>
      <c r="N1123" s="100" t="e">
        <f t="shared" ref="N1123" si="1181">+N1119/N1122*30</f>
        <v>#DIV/0!</v>
      </c>
      <c r="O1123" s="101" t="e">
        <f t="shared" ref="O1123" si="1182">+O1119/O1122*30</f>
        <v>#DIV/0!</v>
      </c>
      <c r="P1123" s="101" t="e">
        <f t="shared" si="1165"/>
        <v>#DIV/0!</v>
      </c>
    </row>
    <row r="1124" spans="2:16" x14ac:dyDescent="0.25">
      <c r="B1124" s="109"/>
      <c r="C1124" s="77" t="s">
        <v>5</v>
      </c>
      <c r="D1124" s="87" t="e">
        <f>+D1120/D1122*30</f>
        <v>#DIV/0!</v>
      </c>
      <c r="E1124" s="87" t="e">
        <f t="shared" ref="E1124:O1124" si="1183">+E1120/E1122*30</f>
        <v>#DIV/0!</v>
      </c>
      <c r="F1124" s="87" t="e">
        <f t="shared" si="1183"/>
        <v>#DIV/0!</v>
      </c>
      <c r="G1124" s="87" t="e">
        <f t="shared" si="1183"/>
        <v>#DIV/0!</v>
      </c>
      <c r="H1124" s="87" t="e">
        <f t="shared" si="1183"/>
        <v>#DIV/0!</v>
      </c>
      <c r="I1124" s="87" t="e">
        <f t="shared" si="1183"/>
        <v>#DIV/0!</v>
      </c>
      <c r="J1124" s="87" t="e">
        <f t="shared" si="1183"/>
        <v>#DIV/0!</v>
      </c>
      <c r="K1124" s="87" t="e">
        <f t="shared" si="1183"/>
        <v>#DIV/0!</v>
      </c>
      <c r="L1124" s="87" t="e">
        <f t="shared" si="1183"/>
        <v>#DIV/0!</v>
      </c>
      <c r="M1124" s="87" t="e">
        <f t="shared" si="1183"/>
        <v>#DIV/0!</v>
      </c>
      <c r="N1124" s="87" t="e">
        <f t="shared" si="1183"/>
        <v>#DIV/0!</v>
      </c>
      <c r="O1124" s="88" t="e">
        <f t="shared" si="1183"/>
        <v>#DIV/0!</v>
      </c>
      <c r="P1124" s="88" t="e">
        <f t="shared" si="1165"/>
        <v>#DIV/0!</v>
      </c>
    </row>
    <row r="1125" spans="2:16" ht="15.75" thickBot="1" x14ac:dyDescent="0.3">
      <c r="B1125" s="109"/>
      <c r="C1125" s="96" t="s">
        <v>40</v>
      </c>
      <c r="D1125" s="90" t="e">
        <f>+D1121/D1122*30</f>
        <v>#DIV/0!</v>
      </c>
      <c r="E1125" s="90" t="e">
        <f t="shared" ref="E1125:O1125" si="1184">+E1121/E1122*30</f>
        <v>#DIV/0!</v>
      </c>
      <c r="F1125" s="90" t="e">
        <f t="shared" si="1184"/>
        <v>#DIV/0!</v>
      </c>
      <c r="G1125" s="90" t="e">
        <f t="shared" si="1184"/>
        <v>#DIV/0!</v>
      </c>
      <c r="H1125" s="90" t="e">
        <f t="shared" si="1184"/>
        <v>#DIV/0!</v>
      </c>
      <c r="I1125" s="90" t="e">
        <f t="shared" si="1184"/>
        <v>#DIV/0!</v>
      </c>
      <c r="J1125" s="90" t="e">
        <f t="shared" si="1184"/>
        <v>#DIV/0!</v>
      </c>
      <c r="K1125" s="90" t="e">
        <f t="shared" si="1184"/>
        <v>#DIV/0!</v>
      </c>
      <c r="L1125" s="90" t="e">
        <f t="shared" si="1184"/>
        <v>#DIV/0!</v>
      </c>
      <c r="M1125" s="90" t="e">
        <f t="shared" si="1184"/>
        <v>#DIV/0!</v>
      </c>
      <c r="N1125" s="90" t="e">
        <f t="shared" si="1184"/>
        <v>#DIV/0!</v>
      </c>
      <c r="O1125" s="91" t="e">
        <f t="shared" si="1184"/>
        <v>#DIV/0!</v>
      </c>
      <c r="P1125" s="91" t="e">
        <f t="shared" si="1165"/>
        <v>#DIV/0!</v>
      </c>
    </row>
    <row r="1126" spans="2:16" ht="15.75" thickBot="1" x14ac:dyDescent="0.3">
      <c r="B1126" s="110"/>
      <c r="C1126" s="105" t="s">
        <v>8</v>
      </c>
      <c r="D1126" s="106">
        <f>+SUMIF(Conversion!$B$4:$B$28,'Measured TV'!D1093,Conversion!C$4:C$28)</f>
        <v>0</v>
      </c>
      <c r="E1126" s="106">
        <f>+SUMIF(Conversion!$B$4:$B$28,'Measured TV'!E1093,Conversion!D$4:D$28)</f>
        <v>0</v>
      </c>
      <c r="F1126" s="106">
        <f>+SUMIF(Conversion!$B$4:$B$28,'Measured TV'!F1093,Conversion!E$4:E$28)</f>
        <v>0</v>
      </c>
      <c r="G1126" s="106">
        <f>+SUMIF(Conversion!$B$4:$B$28,'Measured TV'!G1093,Conversion!F$4:F$28)</f>
        <v>0</v>
      </c>
      <c r="H1126" s="106">
        <f>+SUMIF(Conversion!$B$4:$B$28,'Measured TV'!H1093,Conversion!G$4:G$28)</f>
        <v>0</v>
      </c>
      <c r="I1126" s="106">
        <f>+SUMIF(Conversion!$B$4:$B$28,'Measured TV'!I1093,Conversion!H$4:H$28)</f>
        <v>0</v>
      </c>
      <c r="J1126" s="106">
        <f>+SUMIF(Conversion!$B$4:$B$28,'Measured TV'!J1093,Conversion!I$4:I$28)</f>
        <v>0</v>
      </c>
      <c r="K1126" s="106">
        <f>+SUMIF(Conversion!$B$4:$B$28,'Measured TV'!K1093,Conversion!J$4:J$28)</f>
        <v>0</v>
      </c>
      <c r="L1126" s="106">
        <f>+SUMIF(Conversion!$B$4:$B$28,'Measured TV'!L1093,Conversion!K$4:K$28)</f>
        <v>0</v>
      </c>
      <c r="M1126" s="106">
        <f>+SUMIF(Conversion!$B$4:$B$28,'Measured TV'!M1093,Conversion!L$4:L$28)</f>
        <v>0</v>
      </c>
      <c r="N1126" s="106">
        <f>+SUMIF(Conversion!$B$4:$B$28,'Measured TV'!N1093,Conversion!M$4:M$28)</f>
        <v>0</v>
      </c>
      <c r="O1126" s="107">
        <f>+SUMIF(Conversion!$B$4:$B$28,'Measured TV'!O1093,Conversion!N$4:N$28)</f>
        <v>0</v>
      </c>
      <c r="P1126" s="107"/>
    </row>
    <row r="1127" spans="2:16" ht="15.75" thickBot="1" x14ac:dyDescent="0.3">
      <c r="C1127" s="74">
        <v>0</v>
      </c>
      <c r="D1127" s="39">
        <v>1</v>
      </c>
      <c r="E1127" s="39">
        <v>2</v>
      </c>
      <c r="F1127" s="39">
        <v>3</v>
      </c>
      <c r="G1127" s="39">
        <v>4</v>
      </c>
      <c r="H1127" s="39">
        <v>5</v>
      </c>
      <c r="I1127" s="39">
        <v>6</v>
      </c>
      <c r="J1127" s="39">
        <v>7</v>
      </c>
      <c r="K1127" s="39">
        <v>8</v>
      </c>
      <c r="L1127" s="39">
        <v>9</v>
      </c>
      <c r="M1127" s="39">
        <v>10</v>
      </c>
      <c r="N1127" s="39">
        <v>11</v>
      </c>
      <c r="O1127" s="39">
        <v>12</v>
      </c>
    </row>
    <row r="1128" spans="2:16" ht="15.75" thickBot="1" x14ac:dyDescent="0.3">
      <c r="B1128" s="81" t="e">
        <f>+'Mecra Kırılımı'!#REF!</f>
        <v>#REF!</v>
      </c>
      <c r="C1128" s="82" t="s">
        <v>33</v>
      </c>
      <c r="D1128" s="69" t="s">
        <v>22</v>
      </c>
      <c r="E1128" s="69" t="s">
        <v>22</v>
      </c>
      <c r="F1128" s="69" t="s">
        <v>22</v>
      </c>
      <c r="G1128" s="69" t="s">
        <v>22</v>
      </c>
      <c r="H1128" s="69" t="s">
        <v>22</v>
      </c>
      <c r="I1128" s="69" t="s">
        <v>22</v>
      </c>
      <c r="J1128" s="69" t="s">
        <v>22</v>
      </c>
      <c r="K1128" s="69" t="s">
        <v>22</v>
      </c>
      <c r="L1128" s="69" t="s">
        <v>22</v>
      </c>
      <c r="M1128" s="69" t="s">
        <v>22</v>
      </c>
      <c r="N1128" s="69" t="s">
        <v>22</v>
      </c>
      <c r="O1128" s="69" t="s">
        <v>22</v>
      </c>
    </row>
    <row r="1129" spans="2:16" x14ac:dyDescent="0.25">
      <c r="B1129" s="109"/>
      <c r="C1129" s="189">
        <v>1</v>
      </c>
      <c r="D1129" s="187"/>
      <c r="E1129" s="187"/>
      <c r="F1129" s="187"/>
      <c r="G1129" s="187"/>
      <c r="H1129" s="187"/>
      <c r="I1129" s="187"/>
      <c r="J1129" s="187"/>
      <c r="K1129" s="187"/>
      <c r="L1129" s="187"/>
      <c r="M1129" s="187"/>
      <c r="N1129" s="187"/>
      <c r="O1129" s="187"/>
    </row>
    <row r="1130" spans="2:16" x14ac:dyDescent="0.25">
      <c r="B1130" s="109"/>
      <c r="C1130" s="189">
        <v>2</v>
      </c>
      <c r="D1130" s="187"/>
      <c r="E1130" s="187"/>
      <c r="F1130" s="187"/>
      <c r="G1130" s="187"/>
      <c r="H1130" s="187"/>
      <c r="I1130" s="187"/>
      <c r="J1130" s="187"/>
      <c r="K1130" s="187"/>
      <c r="L1130" s="187"/>
      <c r="M1130" s="187"/>
      <c r="N1130" s="187"/>
      <c r="O1130" s="187"/>
    </row>
    <row r="1131" spans="2:16" x14ac:dyDescent="0.25">
      <c r="B1131" s="109"/>
      <c r="C1131" s="189">
        <v>3</v>
      </c>
      <c r="D1131" s="187"/>
      <c r="E1131" s="187"/>
      <c r="F1131" s="187"/>
      <c r="G1131" s="187"/>
      <c r="H1131" s="187"/>
      <c r="I1131" s="187"/>
      <c r="J1131" s="187"/>
      <c r="K1131" s="187"/>
      <c r="L1131" s="187"/>
      <c r="M1131" s="187"/>
      <c r="N1131" s="187"/>
      <c r="O1131" s="187"/>
    </row>
    <row r="1132" spans="2:16" x14ac:dyDescent="0.25">
      <c r="B1132" s="109"/>
      <c r="C1132" s="189">
        <v>4</v>
      </c>
      <c r="D1132" s="187"/>
      <c r="E1132" s="187"/>
      <c r="F1132" s="187"/>
      <c r="G1132" s="187"/>
      <c r="H1132" s="187"/>
      <c r="I1132" s="187"/>
      <c r="J1132" s="187"/>
      <c r="K1132" s="187"/>
      <c r="L1132" s="187"/>
      <c r="M1132" s="187"/>
      <c r="N1132" s="187"/>
      <c r="O1132" s="187"/>
    </row>
    <row r="1133" spans="2:16" x14ac:dyDescent="0.25">
      <c r="B1133" s="109"/>
      <c r="C1133" s="189">
        <v>5</v>
      </c>
      <c r="D1133" s="187"/>
      <c r="E1133" s="187"/>
      <c r="F1133" s="187"/>
      <c r="G1133" s="187"/>
      <c r="H1133" s="187"/>
      <c r="I1133" s="187"/>
      <c r="J1133" s="187"/>
      <c r="K1133" s="187"/>
      <c r="L1133" s="187"/>
      <c r="M1133" s="187"/>
      <c r="N1133" s="187"/>
      <c r="O1133" s="187"/>
    </row>
    <row r="1134" spans="2:16" x14ac:dyDescent="0.25">
      <c r="B1134" s="109"/>
      <c r="C1134" s="189">
        <v>6</v>
      </c>
      <c r="D1134" s="187"/>
      <c r="E1134" s="187"/>
      <c r="F1134" s="187"/>
      <c r="G1134" s="187"/>
      <c r="H1134" s="187"/>
      <c r="I1134" s="187"/>
      <c r="J1134" s="187"/>
      <c r="K1134" s="187"/>
      <c r="L1134" s="187"/>
      <c r="M1134" s="187"/>
      <c r="N1134" s="187"/>
      <c r="O1134" s="187"/>
    </row>
    <row r="1135" spans="2:16" x14ac:dyDescent="0.25">
      <c r="B1135" s="109"/>
      <c r="C1135" s="189">
        <v>7</v>
      </c>
      <c r="D1135" s="187"/>
      <c r="E1135" s="187"/>
      <c r="F1135" s="187"/>
      <c r="G1135" s="187"/>
      <c r="H1135" s="187"/>
      <c r="I1135" s="187"/>
      <c r="J1135" s="187"/>
      <c r="K1135" s="187"/>
      <c r="L1135" s="187"/>
      <c r="M1135" s="187"/>
      <c r="N1135" s="187"/>
      <c r="O1135" s="187"/>
    </row>
    <row r="1136" spans="2:16" x14ac:dyDescent="0.25">
      <c r="B1136" s="109"/>
      <c r="C1136" s="189">
        <v>8</v>
      </c>
      <c r="D1136" s="187"/>
      <c r="E1136" s="187"/>
      <c r="F1136" s="187"/>
      <c r="G1136" s="187"/>
      <c r="H1136" s="187"/>
      <c r="I1136" s="187"/>
      <c r="J1136" s="187"/>
      <c r="K1136" s="187"/>
      <c r="L1136" s="187"/>
      <c r="M1136" s="187"/>
      <c r="N1136" s="187"/>
      <c r="O1136" s="187"/>
    </row>
    <row r="1137" spans="2:16" x14ac:dyDescent="0.25">
      <c r="B1137" s="109"/>
      <c r="C1137" s="189">
        <v>9</v>
      </c>
      <c r="D1137" s="187"/>
      <c r="E1137" s="187"/>
      <c r="F1137" s="187"/>
      <c r="G1137" s="187"/>
      <c r="H1137" s="187"/>
      <c r="I1137" s="187"/>
      <c r="J1137" s="187"/>
      <c r="K1137" s="187"/>
      <c r="L1137" s="187"/>
      <c r="M1137" s="187"/>
      <c r="N1137" s="187"/>
      <c r="O1137" s="187"/>
    </row>
    <row r="1138" spans="2:16" x14ac:dyDescent="0.25">
      <c r="B1138" s="109"/>
      <c r="C1138" s="189">
        <v>10</v>
      </c>
      <c r="D1138" s="187"/>
      <c r="E1138" s="187"/>
      <c r="F1138" s="187"/>
      <c r="G1138" s="187"/>
      <c r="H1138" s="187"/>
      <c r="I1138" s="187"/>
      <c r="J1138" s="187"/>
      <c r="K1138" s="187"/>
      <c r="L1138" s="187"/>
      <c r="M1138" s="187"/>
      <c r="N1138" s="187"/>
      <c r="O1138" s="187"/>
    </row>
    <row r="1139" spans="2:16" x14ac:dyDescent="0.25">
      <c r="B1139" s="109"/>
      <c r="C1139" s="189">
        <v>11</v>
      </c>
      <c r="D1139" s="187"/>
      <c r="E1139" s="187"/>
      <c r="F1139" s="187"/>
      <c r="G1139" s="187"/>
      <c r="H1139" s="187"/>
      <c r="I1139" s="187"/>
      <c r="J1139" s="187"/>
      <c r="K1139" s="187"/>
      <c r="L1139" s="187"/>
      <c r="M1139" s="187"/>
      <c r="N1139" s="187"/>
      <c r="O1139" s="187"/>
    </row>
    <row r="1140" spans="2:16" x14ac:dyDescent="0.25">
      <c r="B1140" s="109"/>
      <c r="C1140" s="189">
        <v>12</v>
      </c>
      <c r="D1140" s="187"/>
      <c r="E1140" s="187"/>
      <c r="F1140" s="187"/>
      <c r="G1140" s="187"/>
      <c r="H1140" s="187"/>
      <c r="I1140" s="187"/>
      <c r="J1140" s="187"/>
      <c r="K1140" s="187"/>
      <c r="L1140" s="187"/>
      <c r="M1140" s="187"/>
      <c r="N1140" s="187"/>
      <c r="O1140" s="187"/>
    </row>
    <row r="1141" spans="2:16" x14ac:dyDescent="0.25">
      <c r="B1141" s="109"/>
      <c r="C1141" s="189">
        <v>13</v>
      </c>
      <c r="D1141" s="187"/>
      <c r="E1141" s="187"/>
      <c r="F1141" s="187"/>
      <c r="G1141" s="187"/>
      <c r="H1141" s="187"/>
      <c r="I1141" s="187"/>
      <c r="J1141" s="187"/>
      <c r="K1141" s="187"/>
      <c r="L1141" s="187"/>
      <c r="M1141" s="187"/>
      <c r="N1141" s="187"/>
      <c r="O1141" s="187"/>
    </row>
    <row r="1142" spans="2:16" ht="15.75" thickBot="1" x14ac:dyDescent="0.3">
      <c r="B1142" s="109"/>
      <c r="C1142" s="189">
        <v>14</v>
      </c>
      <c r="D1142" s="187"/>
      <c r="E1142" s="187"/>
      <c r="F1142" s="187"/>
      <c r="G1142" s="187"/>
      <c r="H1142" s="187"/>
      <c r="I1142" s="187"/>
      <c r="J1142" s="187"/>
      <c r="K1142" s="187"/>
      <c r="L1142" s="187"/>
      <c r="M1142" s="187"/>
      <c r="N1142" s="187"/>
      <c r="O1142" s="187"/>
    </row>
    <row r="1143" spans="2:16" x14ac:dyDescent="0.25">
      <c r="B1143" s="83"/>
      <c r="C1143" s="84" t="s">
        <v>0</v>
      </c>
      <c r="D1143" s="70">
        <v>372524</v>
      </c>
      <c r="E1143" s="70"/>
      <c r="F1143" s="70"/>
      <c r="G1143" s="70"/>
      <c r="H1143" s="70"/>
      <c r="I1143" s="70"/>
      <c r="J1143" s="70"/>
      <c r="K1143" s="70"/>
      <c r="L1143" s="70">
        <v>497929.43409571308</v>
      </c>
      <c r="M1143" s="70">
        <v>651957.16508410953</v>
      </c>
      <c r="N1143" s="70">
        <v>275620.21584153257</v>
      </c>
      <c r="O1143" s="71"/>
      <c r="P1143" s="85">
        <f>SUM(D1143:O1143)</f>
        <v>1798030.8150213552</v>
      </c>
    </row>
    <row r="1144" spans="2:16" x14ac:dyDescent="0.25">
      <c r="B1144" s="83"/>
      <c r="C1144" s="86" t="s">
        <v>1</v>
      </c>
      <c r="D1144" s="87">
        <f>+D1152*D$3*30</f>
        <v>255472.92298119463</v>
      </c>
      <c r="E1144" s="87">
        <f t="shared" ref="E1144:O1144" si="1185">+E1152*E$3*30</f>
        <v>0</v>
      </c>
      <c r="F1144" s="87">
        <f t="shared" si="1185"/>
        <v>0</v>
      </c>
      <c r="G1144" s="87">
        <f t="shared" si="1185"/>
        <v>0</v>
      </c>
      <c r="H1144" s="87">
        <f t="shared" si="1185"/>
        <v>0</v>
      </c>
      <c r="I1144" s="87">
        <f t="shared" si="1185"/>
        <v>0</v>
      </c>
      <c r="J1144" s="87">
        <f t="shared" si="1185"/>
        <v>0</v>
      </c>
      <c r="K1144" s="87">
        <f t="shared" si="1185"/>
        <v>0</v>
      </c>
      <c r="L1144" s="87">
        <f t="shared" si="1185"/>
        <v>332064.53361212771</v>
      </c>
      <c r="M1144" s="87">
        <f t="shared" si="1185"/>
        <v>425599.47189597681</v>
      </c>
      <c r="N1144" s="87">
        <f t="shared" si="1185"/>
        <v>180574.23505841513</v>
      </c>
      <c r="O1144" s="88">
        <f t="shared" si="1185"/>
        <v>0</v>
      </c>
      <c r="P1144" s="88">
        <f>SUM(D1144:O1144)</f>
        <v>1193711.1635477142</v>
      </c>
    </row>
    <row r="1145" spans="2:16" ht="15.75" thickBot="1" x14ac:dyDescent="0.3">
      <c r="B1145" s="83"/>
      <c r="C1145" s="89" t="s">
        <v>35</v>
      </c>
      <c r="D1145" s="90">
        <f>+D1153*D$4*30</f>
        <v>117051.0770188054</v>
      </c>
      <c r="E1145" s="90">
        <f t="shared" ref="E1145:O1145" si="1186">+E1153*E$4*30</f>
        <v>0</v>
      </c>
      <c r="F1145" s="90">
        <f t="shared" si="1186"/>
        <v>0</v>
      </c>
      <c r="G1145" s="90">
        <f t="shared" si="1186"/>
        <v>0</v>
      </c>
      <c r="H1145" s="90">
        <f t="shared" si="1186"/>
        <v>0</v>
      </c>
      <c r="I1145" s="90">
        <f t="shared" si="1186"/>
        <v>0</v>
      </c>
      <c r="J1145" s="90">
        <f t="shared" si="1186"/>
        <v>0</v>
      </c>
      <c r="K1145" s="90">
        <f t="shared" si="1186"/>
        <v>0</v>
      </c>
      <c r="L1145" s="90">
        <f t="shared" si="1186"/>
        <v>165864.90048358534</v>
      </c>
      <c r="M1145" s="90">
        <f t="shared" si="1186"/>
        <v>226357.69318813275</v>
      </c>
      <c r="N1145" s="90">
        <f t="shared" si="1186"/>
        <v>95045.980783117411</v>
      </c>
      <c r="O1145" s="91">
        <f t="shared" si="1186"/>
        <v>0</v>
      </c>
      <c r="P1145" s="91">
        <f>SUM(D1145:O1145)</f>
        <v>604319.65147364093</v>
      </c>
    </row>
    <row r="1146" spans="2:16" ht="15.75" thickBot="1" x14ac:dyDescent="0.3">
      <c r="B1146" s="83"/>
      <c r="C1146" s="78" t="s">
        <v>36</v>
      </c>
      <c r="D1146" s="79">
        <f t="shared" ref="D1146:O1146" si="1187">+D$5</f>
        <v>0.25</v>
      </c>
      <c r="E1146" s="79">
        <f t="shared" si="1187"/>
        <v>0.25</v>
      </c>
      <c r="F1146" s="79">
        <f t="shared" si="1187"/>
        <v>0.25</v>
      </c>
      <c r="G1146" s="79">
        <f t="shared" si="1187"/>
        <v>0.25</v>
      </c>
      <c r="H1146" s="79">
        <f t="shared" si="1187"/>
        <v>0.25</v>
      </c>
      <c r="I1146" s="79">
        <f t="shared" si="1187"/>
        <v>0.25</v>
      </c>
      <c r="J1146" s="79">
        <f t="shared" si="1187"/>
        <v>0.25</v>
      </c>
      <c r="K1146" s="79">
        <f t="shared" si="1187"/>
        <v>0.25</v>
      </c>
      <c r="L1146" s="79">
        <f t="shared" si="1187"/>
        <v>0.25</v>
      </c>
      <c r="M1146" s="79">
        <f t="shared" si="1187"/>
        <v>0.25</v>
      </c>
      <c r="N1146" s="79">
        <f t="shared" si="1187"/>
        <v>0.25</v>
      </c>
      <c r="O1146" s="80">
        <f t="shared" si="1187"/>
        <v>0.25</v>
      </c>
      <c r="P1146" s="80"/>
    </row>
    <row r="1147" spans="2:16" ht="15.75" thickBot="1" x14ac:dyDescent="0.3">
      <c r="B1147" s="83"/>
      <c r="C1147" s="76" t="s">
        <v>14</v>
      </c>
      <c r="D1147" s="92">
        <f>+D$3*(1-D1146)+D$4*D1146</f>
        <v>18.697752065418879</v>
      </c>
      <c r="E1147" s="92">
        <f t="shared" ref="E1147" si="1188">+E$3*(1-E1146)+E$4*E1146</f>
        <v>19.632639668689826</v>
      </c>
      <c r="F1147" s="92">
        <f t="shared" ref="F1147" si="1189">+F$3*(1-F1146)+F$4*F1146</f>
        <v>20.614271652124316</v>
      </c>
      <c r="G1147" s="92">
        <f t="shared" ref="G1147" si="1190">+G$3*(1-G1146)+G$4*G1146</f>
        <v>24.717944963434228</v>
      </c>
      <c r="H1147" s="92">
        <f t="shared" ref="H1147" si="1191">+H$3*(1-H1146)+H$4*H1146</f>
        <v>26.05691364631199</v>
      </c>
      <c r="I1147" s="92">
        <f t="shared" ref="I1147" si="1192">+I$3*(1-I1146)+I$4*I1146</f>
        <v>25.606843768296592</v>
      </c>
      <c r="J1147" s="92">
        <f t="shared" ref="J1147" si="1193">+J$3*(1-J1146)+J$4*J1146</f>
        <v>18.232856760391158</v>
      </c>
      <c r="K1147" s="92">
        <f t="shared" ref="K1147" si="1194">+K$3*(1-K1146)+K$4*K1146</f>
        <v>23.963884263425388</v>
      </c>
      <c r="L1147" s="92">
        <f t="shared" ref="L1147" si="1195">+L$3*(1-L1146)+L$4*L1146</f>
        <v>26.305348227975429</v>
      </c>
      <c r="M1147" s="92">
        <f t="shared" ref="M1147" si="1196">+M$3*(1-M1146)+M$4*M1146</f>
        <v>24.57657900542252</v>
      </c>
      <c r="N1147" s="92">
        <f t="shared" ref="N1147" si="1197">+N$3*(1-N1146)+N$4*N1146</f>
        <v>22.737299112616817</v>
      </c>
      <c r="O1147" s="92">
        <f t="shared" ref="O1147" si="1198">+O$3*(1-O1146)+O$4*O1146</f>
        <v>20.719497469529724</v>
      </c>
      <c r="P1147" s="93"/>
    </row>
    <row r="1148" spans="2:16" x14ac:dyDescent="0.25">
      <c r="B1148" s="83"/>
      <c r="C1148" s="76" t="s">
        <v>16</v>
      </c>
      <c r="D1148" s="92">
        <f t="shared" ref="D1148:O1148" si="1199">+D1146*D1150+(1-D1146)*D1149</f>
        <v>0</v>
      </c>
      <c r="E1148" s="92">
        <f t="shared" si="1199"/>
        <v>0</v>
      </c>
      <c r="F1148" s="92">
        <f t="shared" si="1199"/>
        <v>0</v>
      </c>
      <c r="G1148" s="92">
        <f t="shared" si="1199"/>
        <v>0</v>
      </c>
      <c r="H1148" s="92">
        <f t="shared" si="1199"/>
        <v>0</v>
      </c>
      <c r="I1148" s="92">
        <f t="shared" si="1199"/>
        <v>0</v>
      </c>
      <c r="J1148" s="92">
        <f t="shared" si="1199"/>
        <v>0</v>
      </c>
      <c r="K1148" s="92">
        <f t="shared" si="1199"/>
        <v>0</v>
      </c>
      <c r="L1148" s="92">
        <f t="shared" si="1199"/>
        <v>0</v>
      </c>
      <c r="M1148" s="92">
        <f t="shared" si="1199"/>
        <v>0</v>
      </c>
      <c r="N1148" s="92">
        <f t="shared" si="1199"/>
        <v>0</v>
      </c>
      <c r="O1148" s="93">
        <f t="shared" si="1199"/>
        <v>0</v>
      </c>
      <c r="P1148" s="93"/>
    </row>
    <row r="1149" spans="2:16" x14ac:dyDescent="0.25">
      <c r="B1149" s="83"/>
      <c r="C1149" s="77" t="s">
        <v>15</v>
      </c>
      <c r="D1149" s="94">
        <f>+D$3*D1161</f>
        <v>0</v>
      </c>
      <c r="E1149" s="94">
        <f t="shared" ref="E1149:O1149" si="1200">+E$3*E1161</f>
        <v>0</v>
      </c>
      <c r="F1149" s="94">
        <f t="shared" si="1200"/>
        <v>0</v>
      </c>
      <c r="G1149" s="94">
        <f t="shared" si="1200"/>
        <v>0</v>
      </c>
      <c r="H1149" s="94">
        <f t="shared" si="1200"/>
        <v>0</v>
      </c>
      <c r="I1149" s="94">
        <f t="shared" si="1200"/>
        <v>0</v>
      </c>
      <c r="J1149" s="94">
        <f t="shared" si="1200"/>
        <v>0</v>
      </c>
      <c r="K1149" s="94">
        <f t="shared" si="1200"/>
        <v>0</v>
      </c>
      <c r="L1149" s="94">
        <f t="shared" si="1200"/>
        <v>0</v>
      </c>
      <c r="M1149" s="94">
        <f t="shared" si="1200"/>
        <v>0</v>
      </c>
      <c r="N1149" s="94">
        <f t="shared" si="1200"/>
        <v>0</v>
      </c>
      <c r="O1149" s="95">
        <f t="shared" si="1200"/>
        <v>0</v>
      </c>
      <c r="P1149" s="95"/>
    </row>
    <row r="1150" spans="2:16" ht="15.75" thickBot="1" x14ac:dyDescent="0.3">
      <c r="B1150" s="83"/>
      <c r="C1150" s="96" t="s">
        <v>37</v>
      </c>
      <c r="D1150" s="97">
        <f>+D$4*D1161</f>
        <v>0</v>
      </c>
      <c r="E1150" s="97">
        <f t="shared" ref="E1150:O1150" si="1201">+E$4*E1161</f>
        <v>0</v>
      </c>
      <c r="F1150" s="97">
        <f t="shared" si="1201"/>
        <v>0</v>
      </c>
      <c r="G1150" s="97">
        <f t="shared" si="1201"/>
        <v>0</v>
      </c>
      <c r="H1150" s="97">
        <f t="shared" si="1201"/>
        <v>0</v>
      </c>
      <c r="I1150" s="97">
        <f t="shared" si="1201"/>
        <v>0</v>
      </c>
      <c r="J1150" s="97">
        <f t="shared" si="1201"/>
        <v>0</v>
      </c>
      <c r="K1150" s="97">
        <f t="shared" si="1201"/>
        <v>0</v>
      </c>
      <c r="L1150" s="97">
        <f t="shared" si="1201"/>
        <v>0</v>
      </c>
      <c r="M1150" s="97">
        <f t="shared" si="1201"/>
        <v>0</v>
      </c>
      <c r="N1150" s="97">
        <f t="shared" si="1201"/>
        <v>0</v>
      </c>
      <c r="O1150" s="98">
        <f t="shared" si="1201"/>
        <v>0</v>
      </c>
      <c r="P1150" s="98"/>
    </row>
    <row r="1151" spans="2:16" x14ac:dyDescent="0.25">
      <c r="B1151" s="83"/>
      <c r="C1151" s="99" t="s">
        <v>9</v>
      </c>
      <c r="D1151" s="100">
        <f t="shared" ref="D1151:O1151" si="1202">+D1143/D1147/30</f>
        <v>664.11548421548093</v>
      </c>
      <c r="E1151" s="100">
        <f t="shared" si="1202"/>
        <v>0</v>
      </c>
      <c r="F1151" s="100">
        <f t="shared" si="1202"/>
        <v>0</v>
      </c>
      <c r="G1151" s="100">
        <f t="shared" si="1202"/>
        <v>0</v>
      </c>
      <c r="H1151" s="100">
        <f t="shared" si="1202"/>
        <v>0</v>
      </c>
      <c r="I1151" s="100">
        <f t="shared" si="1202"/>
        <v>0</v>
      </c>
      <c r="J1151" s="100">
        <f t="shared" si="1202"/>
        <v>0</v>
      </c>
      <c r="K1151" s="100">
        <f t="shared" si="1202"/>
        <v>0</v>
      </c>
      <c r="L1151" s="100">
        <f t="shared" si="1202"/>
        <v>630.9609612215296</v>
      </c>
      <c r="M1151" s="100">
        <f t="shared" si="1202"/>
        <v>884.25266584127814</v>
      </c>
      <c r="N1151" s="100">
        <f t="shared" si="1202"/>
        <v>404.06472565393989</v>
      </c>
      <c r="O1151" s="101">
        <f t="shared" si="1202"/>
        <v>0</v>
      </c>
      <c r="P1151" s="101">
        <f t="shared" ref="P1151:P1160" si="1203">SUM(D1151:O1151)</f>
        <v>2583.3938369322286</v>
      </c>
    </row>
    <row r="1152" spans="2:16" x14ac:dyDescent="0.25">
      <c r="B1152" s="83"/>
      <c r="C1152" s="77" t="s">
        <v>10</v>
      </c>
      <c r="D1152" s="87">
        <f t="shared" ref="D1152:O1152" si="1204">+D1151*(1-D1146)</f>
        <v>498.08661316161067</v>
      </c>
      <c r="E1152" s="87">
        <f t="shared" si="1204"/>
        <v>0</v>
      </c>
      <c r="F1152" s="87">
        <f t="shared" si="1204"/>
        <v>0</v>
      </c>
      <c r="G1152" s="87">
        <f t="shared" si="1204"/>
        <v>0</v>
      </c>
      <c r="H1152" s="87">
        <f t="shared" si="1204"/>
        <v>0</v>
      </c>
      <c r="I1152" s="87">
        <f t="shared" si="1204"/>
        <v>0</v>
      </c>
      <c r="J1152" s="87">
        <f t="shared" si="1204"/>
        <v>0</v>
      </c>
      <c r="K1152" s="87">
        <f t="shared" si="1204"/>
        <v>0</v>
      </c>
      <c r="L1152" s="87">
        <f t="shared" si="1204"/>
        <v>473.22072091614723</v>
      </c>
      <c r="M1152" s="87">
        <f t="shared" si="1204"/>
        <v>663.18949938095864</v>
      </c>
      <c r="N1152" s="87">
        <f t="shared" si="1204"/>
        <v>303.04854424045493</v>
      </c>
      <c r="O1152" s="88">
        <f t="shared" si="1204"/>
        <v>0</v>
      </c>
      <c r="P1152" s="88">
        <f t="shared" si="1203"/>
        <v>1937.5453776991715</v>
      </c>
    </row>
    <row r="1153" spans="2:16" ht="15.75" thickBot="1" x14ac:dyDescent="0.3">
      <c r="B1153" s="83"/>
      <c r="C1153" s="96" t="s">
        <v>38</v>
      </c>
      <c r="D1153" s="90">
        <f>+D1151-D1152</f>
        <v>166.02887105387026</v>
      </c>
      <c r="E1153" s="90">
        <f t="shared" ref="E1153:G1153" si="1205">+E1151-E1152</f>
        <v>0</v>
      </c>
      <c r="F1153" s="90">
        <f t="shared" si="1205"/>
        <v>0</v>
      </c>
      <c r="G1153" s="90">
        <f t="shared" si="1205"/>
        <v>0</v>
      </c>
      <c r="H1153" s="90">
        <f>+H1151-H1152</f>
        <v>0</v>
      </c>
      <c r="I1153" s="90">
        <f t="shared" ref="I1153:O1153" si="1206">+I1151-I1152</f>
        <v>0</v>
      </c>
      <c r="J1153" s="90">
        <f t="shared" si="1206"/>
        <v>0</v>
      </c>
      <c r="K1153" s="90">
        <f t="shared" si="1206"/>
        <v>0</v>
      </c>
      <c r="L1153" s="90">
        <f t="shared" si="1206"/>
        <v>157.74024030538237</v>
      </c>
      <c r="M1153" s="90">
        <f t="shared" si="1206"/>
        <v>221.06316646031951</v>
      </c>
      <c r="N1153" s="90">
        <f t="shared" si="1206"/>
        <v>101.01618141348496</v>
      </c>
      <c r="O1153" s="91">
        <f t="shared" si="1206"/>
        <v>0</v>
      </c>
      <c r="P1153" s="91">
        <f t="shared" si="1203"/>
        <v>645.84845923305716</v>
      </c>
    </row>
    <row r="1154" spans="2:16" x14ac:dyDescent="0.25">
      <c r="B1154" s="83"/>
      <c r="C1154" s="99" t="s">
        <v>11</v>
      </c>
      <c r="D1154" s="100" t="e">
        <f t="shared" ref="D1154:O1154" si="1207">+D1143/D1148/30</f>
        <v>#DIV/0!</v>
      </c>
      <c r="E1154" s="100" t="e">
        <f t="shared" si="1207"/>
        <v>#DIV/0!</v>
      </c>
      <c r="F1154" s="100" t="e">
        <f t="shared" si="1207"/>
        <v>#DIV/0!</v>
      </c>
      <c r="G1154" s="100" t="e">
        <f t="shared" si="1207"/>
        <v>#DIV/0!</v>
      </c>
      <c r="H1154" s="100" t="e">
        <f t="shared" si="1207"/>
        <v>#DIV/0!</v>
      </c>
      <c r="I1154" s="100" t="e">
        <f t="shared" si="1207"/>
        <v>#DIV/0!</v>
      </c>
      <c r="J1154" s="100" t="e">
        <f t="shared" si="1207"/>
        <v>#DIV/0!</v>
      </c>
      <c r="K1154" s="100" t="e">
        <f t="shared" si="1207"/>
        <v>#DIV/0!</v>
      </c>
      <c r="L1154" s="100" t="e">
        <f t="shared" si="1207"/>
        <v>#DIV/0!</v>
      </c>
      <c r="M1154" s="100" t="e">
        <f t="shared" si="1207"/>
        <v>#DIV/0!</v>
      </c>
      <c r="N1154" s="100" t="e">
        <f t="shared" si="1207"/>
        <v>#DIV/0!</v>
      </c>
      <c r="O1154" s="101" t="e">
        <f t="shared" si="1207"/>
        <v>#DIV/0!</v>
      </c>
      <c r="P1154" s="101" t="e">
        <f t="shared" si="1203"/>
        <v>#DIV/0!</v>
      </c>
    </row>
    <row r="1155" spans="2:16" x14ac:dyDescent="0.25">
      <c r="B1155" s="83"/>
      <c r="C1155" s="77" t="s">
        <v>12</v>
      </c>
      <c r="D1155" s="87" t="e">
        <f t="shared" ref="D1155:O1155" si="1208">+D1144/D1149/30</f>
        <v>#DIV/0!</v>
      </c>
      <c r="E1155" s="87" t="e">
        <f t="shared" si="1208"/>
        <v>#DIV/0!</v>
      </c>
      <c r="F1155" s="87" t="e">
        <f t="shared" si="1208"/>
        <v>#DIV/0!</v>
      </c>
      <c r="G1155" s="87" t="e">
        <f t="shared" si="1208"/>
        <v>#DIV/0!</v>
      </c>
      <c r="H1155" s="87" t="e">
        <f t="shared" si="1208"/>
        <v>#DIV/0!</v>
      </c>
      <c r="I1155" s="87" t="e">
        <f t="shared" si="1208"/>
        <v>#DIV/0!</v>
      </c>
      <c r="J1155" s="87" t="e">
        <f t="shared" si="1208"/>
        <v>#DIV/0!</v>
      </c>
      <c r="K1155" s="87" t="e">
        <f t="shared" si="1208"/>
        <v>#DIV/0!</v>
      </c>
      <c r="L1155" s="87" t="e">
        <f t="shared" si="1208"/>
        <v>#DIV/0!</v>
      </c>
      <c r="M1155" s="87" t="e">
        <f t="shared" si="1208"/>
        <v>#DIV/0!</v>
      </c>
      <c r="N1155" s="87" t="e">
        <f t="shared" si="1208"/>
        <v>#DIV/0!</v>
      </c>
      <c r="O1155" s="88" t="e">
        <f t="shared" si="1208"/>
        <v>#DIV/0!</v>
      </c>
      <c r="P1155" s="88" t="e">
        <f t="shared" si="1203"/>
        <v>#DIV/0!</v>
      </c>
    </row>
    <row r="1156" spans="2:16" ht="15.75" thickBot="1" x14ac:dyDescent="0.3">
      <c r="B1156" s="83"/>
      <c r="C1156" s="96" t="s">
        <v>39</v>
      </c>
      <c r="D1156" s="90" t="e">
        <f t="shared" ref="D1156:O1156" si="1209">+D1145/D1150/30</f>
        <v>#DIV/0!</v>
      </c>
      <c r="E1156" s="90" t="e">
        <f t="shared" si="1209"/>
        <v>#DIV/0!</v>
      </c>
      <c r="F1156" s="90" t="e">
        <f t="shared" si="1209"/>
        <v>#DIV/0!</v>
      </c>
      <c r="G1156" s="90" t="e">
        <f t="shared" si="1209"/>
        <v>#DIV/0!</v>
      </c>
      <c r="H1156" s="90" t="e">
        <f t="shared" si="1209"/>
        <v>#DIV/0!</v>
      </c>
      <c r="I1156" s="90" t="e">
        <f t="shared" si="1209"/>
        <v>#DIV/0!</v>
      </c>
      <c r="J1156" s="90" t="e">
        <f t="shared" si="1209"/>
        <v>#DIV/0!</v>
      </c>
      <c r="K1156" s="90" t="e">
        <f t="shared" si="1209"/>
        <v>#DIV/0!</v>
      </c>
      <c r="L1156" s="90" t="e">
        <f t="shared" si="1209"/>
        <v>#DIV/0!</v>
      </c>
      <c r="M1156" s="90" t="e">
        <f t="shared" si="1209"/>
        <v>#DIV/0!</v>
      </c>
      <c r="N1156" s="90" t="e">
        <f t="shared" si="1209"/>
        <v>#DIV/0!</v>
      </c>
      <c r="O1156" s="91" t="e">
        <f t="shared" si="1209"/>
        <v>#DIV/0!</v>
      </c>
      <c r="P1156" s="91" t="e">
        <f t="shared" si="1203"/>
        <v>#DIV/0!</v>
      </c>
    </row>
    <row r="1157" spans="2:16" ht="15.75" thickBot="1" x14ac:dyDescent="0.3">
      <c r="B1157" s="83"/>
      <c r="C1157" s="102" t="s">
        <v>13</v>
      </c>
      <c r="D1157" s="72">
        <v>25</v>
      </c>
      <c r="E1157" s="72">
        <v>25</v>
      </c>
      <c r="F1157" s="72">
        <v>25</v>
      </c>
      <c r="G1157" s="72">
        <v>25</v>
      </c>
      <c r="H1157" s="72">
        <v>25</v>
      </c>
      <c r="I1157" s="72">
        <v>25</v>
      </c>
      <c r="J1157" s="72">
        <v>25</v>
      </c>
      <c r="K1157" s="72">
        <v>25</v>
      </c>
      <c r="L1157" s="72">
        <v>25</v>
      </c>
      <c r="M1157" s="72">
        <v>25</v>
      </c>
      <c r="N1157" s="72">
        <v>25</v>
      </c>
      <c r="O1157" s="73">
        <v>25</v>
      </c>
      <c r="P1157" s="103"/>
    </row>
    <row r="1158" spans="2:16" x14ac:dyDescent="0.25">
      <c r="B1158" s="83"/>
      <c r="C1158" s="99" t="s">
        <v>4</v>
      </c>
      <c r="D1158" s="100" t="e">
        <f>+D1154/D1157*30</f>
        <v>#DIV/0!</v>
      </c>
      <c r="E1158" s="100" t="e">
        <f t="shared" ref="E1158" si="1210">+E1154/E1157*30</f>
        <v>#DIV/0!</v>
      </c>
      <c r="F1158" s="100" t="e">
        <f t="shared" ref="F1158" si="1211">+F1154/F1157*30</f>
        <v>#DIV/0!</v>
      </c>
      <c r="G1158" s="100" t="e">
        <f t="shared" ref="G1158" si="1212">+G1154/G1157*30</f>
        <v>#DIV/0!</v>
      </c>
      <c r="H1158" s="100" t="e">
        <f t="shared" ref="H1158" si="1213">+H1154/H1157*30</f>
        <v>#DIV/0!</v>
      </c>
      <c r="I1158" s="100" t="e">
        <f t="shared" ref="I1158" si="1214">+I1154/I1157*30</f>
        <v>#DIV/0!</v>
      </c>
      <c r="J1158" s="100" t="e">
        <f t="shared" ref="J1158" si="1215">+J1154/J1157*30</f>
        <v>#DIV/0!</v>
      </c>
      <c r="K1158" s="100" t="e">
        <f t="shared" ref="K1158" si="1216">+K1154/K1157*30</f>
        <v>#DIV/0!</v>
      </c>
      <c r="L1158" s="100" t="e">
        <f t="shared" ref="L1158" si="1217">+L1154/L1157*30</f>
        <v>#DIV/0!</v>
      </c>
      <c r="M1158" s="100" t="e">
        <f t="shared" ref="M1158" si="1218">+M1154/M1157*30</f>
        <v>#DIV/0!</v>
      </c>
      <c r="N1158" s="100" t="e">
        <f t="shared" ref="N1158" si="1219">+N1154/N1157*30</f>
        <v>#DIV/0!</v>
      </c>
      <c r="O1158" s="101" t="e">
        <f t="shared" ref="O1158" si="1220">+O1154/O1157*30</f>
        <v>#DIV/0!</v>
      </c>
      <c r="P1158" s="101" t="e">
        <f t="shared" si="1203"/>
        <v>#DIV/0!</v>
      </c>
    </row>
    <row r="1159" spans="2:16" x14ac:dyDescent="0.25">
      <c r="B1159" s="83"/>
      <c r="C1159" s="77" t="s">
        <v>5</v>
      </c>
      <c r="D1159" s="87" t="e">
        <f>+D1155/D1157*30</f>
        <v>#DIV/0!</v>
      </c>
      <c r="E1159" s="87" t="e">
        <f t="shared" ref="E1159:O1159" si="1221">+E1155/E1157*30</f>
        <v>#DIV/0!</v>
      </c>
      <c r="F1159" s="87" t="e">
        <f t="shared" si="1221"/>
        <v>#DIV/0!</v>
      </c>
      <c r="G1159" s="87" t="e">
        <f t="shared" si="1221"/>
        <v>#DIV/0!</v>
      </c>
      <c r="H1159" s="87" t="e">
        <f t="shared" si="1221"/>
        <v>#DIV/0!</v>
      </c>
      <c r="I1159" s="87" t="e">
        <f t="shared" si="1221"/>
        <v>#DIV/0!</v>
      </c>
      <c r="J1159" s="87" t="e">
        <f t="shared" si="1221"/>
        <v>#DIV/0!</v>
      </c>
      <c r="K1159" s="87" t="e">
        <f t="shared" si="1221"/>
        <v>#DIV/0!</v>
      </c>
      <c r="L1159" s="87" t="e">
        <f t="shared" si="1221"/>
        <v>#DIV/0!</v>
      </c>
      <c r="M1159" s="87" t="e">
        <f t="shared" si="1221"/>
        <v>#DIV/0!</v>
      </c>
      <c r="N1159" s="87" t="e">
        <f t="shared" si="1221"/>
        <v>#DIV/0!</v>
      </c>
      <c r="O1159" s="88" t="e">
        <f t="shared" si="1221"/>
        <v>#DIV/0!</v>
      </c>
      <c r="P1159" s="88" t="e">
        <f t="shared" si="1203"/>
        <v>#DIV/0!</v>
      </c>
    </row>
    <row r="1160" spans="2:16" ht="15.75" thickBot="1" x14ac:dyDescent="0.3">
      <c r="B1160" s="83"/>
      <c r="C1160" s="96" t="s">
        <v>40</v>
      </c>
      <c r="D1160" s="90" t="e">
        <f>+D1156/D1157*30</f>
        <v>#DIV/0!</v>
      </c>
      <c r="E1160" s="90" t="e">
        <f t="shared" ref="E1160:O1160" si="1222">+E1156/E1157*30</f>
        <v>#DIV/0!</v>
      </c>
      <c r="F1160" s="90" t="e">
        <f t="shared" si="1222"/>
        <v>#DIV/0!</v>
      </c>
      <c r="G1160" s="90" t="e">
        <f t="shared" si="1222"/>
        <v>#DIV/0!</v>
      </c>
      <c r="H1160" s="90" t="e">
        <f t="shared" si="1222"/>
        <v>#DIV/0!</v>
      </c>
      <c r="I1160" s="90" t="e">
        <f t="shared" si="1222"/>
        <v>#DIV/0!</v>
      </c>
      <c r="J1160" s="90" t="e">
        <f t="shared" si="1222"/>
        <v>#DIV/0!</v>
      </c>
      <c r="K1160" s="90" t="e">
        <f t="shared" si="1222"/>
        <v>#DIV/0!</v>
      </c>
      <c r="L1160" s="90" t="e">
        <f t="shared" si="1222"/>
        <v>#DIV/0!</v>
      </c>
      <c r="M1160" s="90" t="e">
        <f t="shared" si="1222"/>
        <v>#DIV/0!</v>
      </c>
      <c r="N1160" s="90" t="e">
        <f t="shared" si="1222"/>
        <v>#DIV/0!</v>
      </c>
      <c r="O1160" s="91" t="e">
        <f t="shared" si="1222"/>
        <v>#DIV/0!</v>
      </c>
      <c r="P1160" s="91" t="e">
        <f t="shared" si="1203"/>
        <v>#DIV/0!</v>
      </c>
    </row>
    <row r="1161" spans="2:16" ht="15.75" thickBot="1" x14ac:dyDescent="0.3">
      <c r="B1161" s="104"/>
      <c r="C1161" s="105" t="s">
        <v>8</v>
      </c>
      <c r="D1161" s="106">
        <f>+SUMIF(Conversion!$B$4:$B$28,'Measured TV'!D1128,Conversion!C$4:C$28)</f>
        <v>0</v>
      </c>
      <c r="E1161" s="106">
        <f>+SUMIF(Conversion!$B$4:$B$28,'Measured TV'!E1128,Conversion!D$4:D$28)</f>
        <v>0</v>
      </c>
      <c r="F1161" s="106">
        <f>+SUMIF(Conversion!$B$4:$B$28,'Measured TV'!F1128,Conversion!E$4:E$28)</f>
        <v>0</v>
      </c>
      <c r="G1161" s="106">
        <f>+SUMIF(Conversion!$B$4:$B$28,'Measured TV'!G1128,Conversion!F$4:F$28)</f>
        <v>0</v>
      </c>
      <c r="H1161" s="106">
        <f>+SUMIF(Conversion!$B$4:$B$28,'Measured TV'!H1128,Conversion!G$4:G$28)</f>
        <v>0</v>
      </c>
      <c r="I1161" s="106">
        <f>+SUMIF(Conversion!$B$4:$B$28,'Measured TV'!I1128,Conversion!H$4:H$28)</f>
        <v>0</v>
      </c>
      <c r="J1161" s="106">
        <f>+SUMIF(Conversion!$B$4:$B$28,'Measured TV'!J1128,Conversion!I$4:I$28)</f>
        <v>0</v>
      </c>
      <c r="K1161" s="106">
        <f>+SUMIF(Conversion!$B$4:$B$28,'Measured TV'!K1128,Conversion!J$4:J$28)</f>
        <v>0</v>
      </c>
      <c r="L1161" s="106">
        <f>+SUMIF(Conversion!$B$4:$B$28,'Measured TV'!L1128,Conversion!K$4:K$28)</f>
        <v>0</v>
      </c>
      <c r="M1161" s="106">
        <f>+SUMIF(Conversion!$B$4:$B$28,'Measured TV'!M1128,Conversion!L$4:L$28)</f>
        <v>0</v>
      </c>
      <c r="N1161" s="106">
        <f>+SUMIF(Conversion!$B$4:$B$28,'Measured TV'!N1128,Conversion!M$4:M$28)</f>
        <v>0</v>
      </c>
      <c r="O1161" s="107">
        <f>+SUMIF(Conversion!$B$4:$B$28,'Measured TV'!O1128,Conversion!N$4:N$28)</f>
        <v>0</v>
      </c>
      <c r="P1161" s="107"/>
    </row>
    <row r="1162" spans="2:16" ht="15.75" thickBot="1" x14ac:dyDescent="0.3">
      <c r="C1162" s="74">
        <v>0</v>
      </c>
      <c r="D1162" s="39">
        <v>1</v>
      </c>
      <c r="E1162" s="39">
        <v>2</v>
      </c>
      <c r="F1162" s="39">
        <v>3</v>
      </c>
      <c r="G1162" s="39">
        <v>4</v>
      </c>
      <c r="H1162" s="39">
        <v>5</v>
      </c>
      <c r="I1162" s="39">
        <v>6</v>
      </c>
      <c r="J1162" s="39">
        <v>7</v>
      </c>
      <c r="K1162" s="39">
        <v>8</v>
      </c>
      <c r="L1162" s="39">
        <v>9</v>
      </c>
      <c r="M1162" s="39">
        <v>10</v>
      </c>
      <c r="N1162" s="39">
        <v>11</v>
      </c>
      <c r="O1162" s="39">
        <v>12</v>
      </c>
    </row>
    <row r="1163" spans="2:16" ht="15.75" thickBot="1" x14ac:dyDescent="0.3">
      <c r="B1163" s="108" t="e">
        <f>+'Mecra Kırılımı'!#REF!</f>
        <v>#REF!</v>
      </c>
      <c r="C1163" s="82" t="s">
        <v>33</v>
      </c>
      <c r="D1163" s="69" t="s">
        <v>29</v>
      </c>
      <c r="E1163" s="69" t="s">
        <v>29</v>
      </c>
      <c r="F1163" s="69" t="s">
        <v>29</v>
      </c>
      <c r="G1163" s="69" t="s">
        <v>29</v>
      </c>
      <c r="H1163" s="69" t="s">
        <v>29</v>
      </c>
      <c r="I1163" s="69" t="s">
        <v>29</v>
      </c>
      <c r="J1163" s="69" t="s">
        <v>29</v>
      </c>
      <c r="K1163" s="69" t="s">
        <v>29</v>
      </c>
      <c r="L1163" s="69" t="s">
        <v>29</v>
      </c>
      <c r="M1163" s="69" t="s">
        <v>29</v>
      </c>
      <c r="N1163" s="69" t="s">
        <v>29</v>
      </c>
      <c r="O1163" s="69" t="s">
        <v>29</v>
      </c>
    </row>
    <row r="1164" spans="2:16" x14ac:dyDescent="0.25">
      <c r="B1164" s="109"/>
      <c r="C1164" s="189">
        <v>1</v>
      </c>
      <c r="D1164" s="187"/>
      <c r="E1164" s="187"/>
      <c r="F1164" s="187"/>
      <c r="G1164" s="187"/>
      <c r="H1164" s="187"/>
      <c r="I1164" s="187"/>
      <c r="J1164" s="187"/>
      <c r="K1164" s="187"/>
      <c r="L1164" s="187"/>
      <c r="M1164" s="187"/>
      <c r="N1164" s="187"/>
      <c r="O1164" s="187"/>
    </row>
    <row r="1165" spans="2:16" x14ac:dyDescent="0.25">
      <c r="B1165" s="109"/>
      <c r="C1165" s="189">
        <v>2</v>
      </c>
      <c r="D1165" s="187"/>
      <c r="E1165" s="187"/>
      <c r="F1165" s="187"/>
      <c r="G1165" s="187"/>
      <c r="H1165" s="187"/>
      <c r="I1165" s="187"/>
      <c r="J1165" s="187"/>
      <c r="K1165" s="187"/>
      <c r="L1165" s="187"/>
      <c r="M1165" s="187"/>
      <c r="N1165" s="187"/>
      <c r="O1165" s="187"/>
    </row>
    <row r="1166" spans="2:16" x14ac:dyDescent="0.25">
      <c r="B1166" s="109"/>
      <c r="C1166" s="189">
        <v>3</v>
      </c>
      <c r="D1166" s="187"/>
      <c r="E1166" s="187"/>
      <c r="F1166" s="187"/>
      <c r="G1166" s="187"/>
      <c r="H1166" s="187"/>
      <c r="I1166" s="187"/>
      <c r="J1166" s="187"/>
      <c r="K1166" s="187"/>
      <c r="L1166" s="187"/>
      <c r="M1166" s="187"/>
      <c r="N1166" s="187"/>
      <c r="O1166" s="187"/>
    </row>
    <row r="1167" spans="2:16" x14ac:dyDescent="0.25">
      <c r="B1167" s="109"/>
      <c r="C1167" s="189">
        <v>4</v>
      </c>
      <c r="D1167" s="187"/>
      <c r="E1167" s="187"/>
      <c r="F1167" s="187"/>
      <c r="G1167" s="187"/>
      <c r="H1167" s="187"/>
      <c r="I1167" s="187"/>
      <c r="J1167" s="187"/>
      <c r="K1167" s="187"/>
      <c r="L1167" s="187"/>
      <c r="M1167" s="187"/>
      <c r="N1167" s="187"/>
      <c r="O1167" s="187"/>
    </row>
    <row r="1168" spans="2:16" x14ac:dyDescent="0.25">
      <c r="B1168" s="109"/>
      <c r="C1168" s="189">
        <v>5</v>
      </c>
      <c r="D1168" s="187"/>
      <c r="E1168" s="187"/>
      <c r="F1168" s="187"/>
      <c r="G1168" s="187"/>
      <c r="H1168" s="187"/>
      <c r="I1168" s="187"/>
      <c r="J1168" s="187"/>
      <c r="K1168" s="187"/>
      <c r="L1168" s="187"/>
      <c r="M1168" s="187"/>
      <c r="N1168" s="187"/>
      <c r="O1168" s="187"/>
    </row>
    <row r="1169" spans="2:16" x14ac:dyDescent="0.25">
      <c r="B1169" s="109"/>
      <c r="C1169" s="189">
        <v>6</v>
      </c>
      <c r="D1169" s="187"/>
      <c r="E1169" s="187"/>
      <c r="F1169" s="187"/>
      <c r="G1169" s="187"/>
      <c r="H1169" s="187"/>
      <c r="I1169" s="187"/>
      <c r="J1169" s="187"/>
      <c r="K1169" s="187"/>
      <c r="L1169" s="187"/>
      <c r="M1169" s="187"/>
      <c r="N1169" s="187"/>
      <c r="O1169" s="187"/>
    </row>
    <row r="1170" spans="2:16" x14ac:dyDescent="0.25">
      <c r="B1170" s="109"/>
      <c r="C1170" s="189">
        <v>7</v>
      </c>
      <c r="D1170" s="187"/>
      <c r="E1170" s="187"/>
      <c r="F1170" s="187"/>
      <c r="G1170" s="187"/>
      <c r="H1170" s="187"/>
      <c r="I1170" s="187"/>
      <c r="J1170" s="187"/>
      <c r="K1170" s="187"/>
      <c r="L1170" s="187"/>
      <c r="M1170" s="187"/>
      <c r="N1170" s="187"/>
      <c r="O1170" s="187"/>
    </row>
    <row r="1171" spans="2:16" x14ac:dyDescent="0.25">
      <c r="B1171" s="109"/>
      <c r="C1171" s="189">
        <v>8</v>
      </c>
      <c r="D1171" s="187"/>
      <c r="E1171" s="187"/>
      <c r="F1171" s="187"/>
      <c r="G1171" s="187"/>
      <c r="H1171" s="187"/>
      <c r="I1171" s="187"/>
      <c r="J1171" s="187"/>
      <c r="K1171" s="187"/>
      <c r="L1171" s="187"/>
      <c r="M1171" s="187"/>
      <c r="N1171" s="187"/>
      <c r="O1171" s="187"/>
    </row>
    <row r="1172" spans="2:16" x14ac:dyDescent="0.25">
      <c r="B1172" s="109"/>
      <c r="C1172" s="189">
        <v>9</v>
      </c>
      <c r="D1172" s="187"/>
      <c r="E1172" s="187"/>
      <c r="F1172" s="187"/>
      <c r="G1172" s="187"/>
      <c r="H1172" s="187"/>
      <c r="I1172" s="187"/>
      <c r="J1172" s="187"/>
      <c r="K1172" s="187"/>
      <c r="L1172" s="187"/>
      <c r="M1172" s="187"/>
      <c r="N1172" s="187"/>
      <c r="O1172" s="187"/>
    </row>
    <row r="1173" spans="2:16" x14ac:dyDescent="0.25">
      <c r="B1173" s="109"/>
      <c r="C1173" s="189">
        <v>10</v>
      </c>
      <c r="D1173" s="187"/>
      <c r="E1173" s="187"/>
      <c r="F1173" s="187"/>
      <c r="G1173" s="187"/>
      <c r="H1173" s="187"/>
      <c r="I1173" s="187"/>
      <c r="J1173" s="187"/>
      <c r="K1173" s="187"/>
      <c r="L1173" s="187"/>
      <c r="M1173" s="187"/>
      <c r="N1173" s="187"/>
      <c r="O1173" s="187"/>
    </row>
    <row r="1174" spans="2:16" x14ac:dyDescent="0.25">
      <c r="B1174" s="109"/>
      <c r="C1174" s="189">
        <v>11</v>
      </c>
      <c r="D1174" s="187"/>
      <c r="E1174" s="187"/>
      <c r="F1174" s="187"/>
      <c r="G1174" s="187"/>
      <c r="H1174" s="187"/>
      <c r="I1174" s="187"/>
      <c r="J1174" s="187"/>
      <c r="K1174" s="187"/>
      <c r="L1174" s="187"/>
      <c r="M1174" s="187"/>
      <c r="N1174" s="187"/>
      <c r="O1174" s="187"/>
    </row>
    <row r="1175" spans="2:16" x14ac:dyDescent="0.25">
      <c r="B1175" s="109"/>
      <c r="C1175" s="189">
        <v>12</v>
      </c>
      <c r="D1175" s="187"/>
      <c r="E1175" s="187"/>
      <c r="F1175" s="187"/>
      <c r="G1175" s="187"/>
      <c r="H1175" s="187"/>
      <c r="I1175" s="187"/>
      <c r="J1175" s="187"/>
      <c r="K1175" s="187"/>
      <c r="L1175" s="187"/>
      <c r="M1175" s="187"/>
      <c r="N1175" s="187"/>
      <c r="O1175" s="187"/>
    </row>
    <row r="1176" spans="2:16" x14ac:dyDescent="0.25">
      <c r="B1176" s="109"/>
      <c r="C1176" s="189">
        <v>13</v>
      </c>
      <c r="D1176" s="187"/>
      <c r="E1176" s="187"/>
      <c r="F1176" s="187"/>
      <c r="G1176" s="187"/>
      <c r="H1176" s="187"/>
      <c r="I1176" s="187"/>
      <c r="J1176" s="187"/>
      <c r="K1176" s="187"/>
      <c r="L1176" s="187"/>
      <c r="M1176" s="187"/>
      <c r="N1176" s="187"/>
      <c r="O1176" s="187"/>
    </row>
    <row r="1177" spans="2:16" ht="15.75" thickBot="1" x14ac:dyDescent="0.3">
      <c r="B1177" s="109"/>
      <c r="C1177" s="189">
        <v>14</v>
      </c>
      <c r="D1177" s="187"/>
      <c r="E1177" s="187"/>
      <c r="F1177" s="187"/>
      <c r="G1177" s="187"/>
      <c r="H1177" s="187"/>
      <c r="I1177" s="187"/>
      <c r="J1177" s="187"/>
      <c r="K1177" s="187"/>
      <c r="L1177" s="187"/>
      <c r="M1177" s="187"/>
      <c r="N1177" s="187"/>
      <c r="O1177" s="187"/>
    </row>
    <row r="1178" spans="2:16" x14ac:dyDescent="0.25">
      <c r="B1178" s="109"/>
      <c r="C1178" s="84" t="s">
        <v>0</v>
      </c>
      <c r="D1178" s="70">
        <v>203208.70551184303</v>
      </c>
      <c r="E1178" s="70">
        <v>325560.76061492786</v>
      </c>
      <c r="F1178" s="70">
        <v>262804.08815119852</v>
      </c>
      <c r="G1178" s="70"/>
      <c r="H1178" s="70"/>
      <c r="I1178" s="70"/>
      <c r="J1178" s="70"/>
      <c r="K1178" s="70"/>
      <c r="L1178" s="70">
        <v>422303.36952483666</v>
      </c>
      <c r="M1178" s="70">
        <v>447393.17966073257</v>
      </c>
      <c r="N1178" s="70">
        <v>306625.14080766292</v>
      </c>
      <c r="O1178" s="71"/>
      <c r="P1178" s="85">
        <f>SUM(D1178:O1178)</f>
        <v>1967895.2442712015</v>
      </c>
    </row>
    <row r="1179" spans="2:16" x14ac:dyDescent="0.25">
      <c r="B1179" s="109"/>
      <c r="C1179" s="86" t="s">
        <v>1</v>
      </c>
      <c r="D1179" s="87">
        <f>+D1187*D$3*30</f>
        <v>139358.32851664681</v>
      </c>
      <c r="E1179" s="87">
        <f t="shared" ref="E1179:O1179" si="1223">+E1187*E$3*30</f>
        <v>223266.04224768496</v>
      </c>
      <c r="F1179" s="87">
        <f t="shared" si="1223"/>
        <v>180228.19622734169</v>
      </c>
      <c r="G1179" s="87">
        <f t="shared" si="1223"/>
        <v>0</v>
      </c>
      <c r="H1179" s="87">
        <f t="shared" si="1223"/>
        <v>0</v>
      </c>
      <c r="I1179" s="87">
        <f t="shared" si="1223"/>
        <v>0</v>
      </c>
      <c r="J1179" s="87">
        <f t="shared" si="1223"/>
        <v>0</v>
      </c>
      <c r="K1179" s="87">
        <f t="shared" si="1223"/>
        <v>0</v>
      </c>
      <c r="L1179" s="87">
        <f t="shared" si="1223"/>
        <v>281630.21071202471</v>
      </c>
      <c r="M1179" s="87">
        <f t="shared" si="1223"/>
        <v>292059.52659313846</v>
      </c>
      <c r="N1179" s="87">
        <f t="shared" si="1223"/>
        <v>200887.29733401214</v>
      </c>
      <c r="O1179" s="88">
        <f t="shared" si="1223"/>
        <v>0</v>
      </c>
      <c r="P1179" s="88">
        <f>SUM(D1179:O1179)</f>
        <v>1317429.6016308488</v>
      </c>
    </row>
    <row r="1180" spans="2:16" ht="15.75" thickBot="1" x14ac:dyDescent="0.3">
      <c r="B1180" s="109"/>
      <c r="C1180" s="89" t="s">
        <v>35</v>
      </c>
      <c r="D1180" s="90">
        <f>+D1188*D$4*30</f>
        <v>63850.376995196209</v>
      </c>
      <c r="E1180" s="90">
        <f t="shared" ref="E1180:O1180" si="1224">+E1188*E$4*30</f>
        <v>102294.71836724287</v>
      </c>
      <c r="F1180" s="90">
        <f t="shared" si="1224"/>
        <v>82575.891923856863</v>
      </c>
      <c r="G1180" s="90">
        <f t="shared" si="1224"/>
        <v>0</v>
      </c>
      <c r="H1180" s="90">
        <f t="shared" si="1224"/>
        <v>0</v>
      </c>
      <c r="I1180" s="90">
        <f t="shared" si="1224"/>
        <v>0</v>
      </c>
      <c r="J1180" s="90">
        <f t="shared" si="1224"/>
        <v>0</v>
      </c>
      <c r="K1180" s="90">
        <f t="shared" si="1224"/>
        <v>0</v>
      </c>
      <c r="L1180" s="90">
        <f t="shared" si="1224"/>
        <v>140673.15881281189</v>
      </c>
      <c r="M1180" s="90">
        <f t="shared" si="1224"/>
        <v>155333.6530675941</v>
      </c>
      <c r="N1180" s="90">
        <f t="shared" si="1224"/>
        <v>105737.84347365075</v>
      </c>
      <c r="O1180" s="91">
        <f t="shared" si="1224"/>
        <v>0</v>
      </c>
      <c r="P1180" s="91">
        <f>SUM(D1180:O1180)</f>
        <v>650465.64264035271</v>
      </c>
    </row>
    <row r="1181" spans="2:16" ht="15.75" thickBot="1" x14ac:dyDescent="0.3">
      <c r="B1181" s="109"/>
      <c r="C1181" s="78" t="s">
        <v>36</v>
      </c>
      <c r="D1181" s="79">
        <f t="shared" ref="D1181:O1181" si="1225">+D$5</f>
        <v>0.25</v>
      </c>
      <c r="E1181" s="79">
        <f t="shared" si="1225"/>
        <v>0.25</v>
      </c>
      <c r="F1181" s="79">
        <f t="shared" si="1225"/>
        <v>0.25</v>
      </c>
      <c r="G1181" s="79">
        <f t="shared" si="1225"/>
        <v>0.25</v>
      </c>
      <c r="H1181" s="79">
        <f t="shared" si="1225"/>
        <v>0.25</v>
      </c>
      <c r="I1181" s="79">
        <f t="shared" si="1225"/>
        <v>0.25</v>
      </c>
      <c r="J1181" s="79">
        <f t="shared" si="1225"/>
        <v>0.25</v>
      </c>
      <c r="K1181" s="79">
        <f t="shared" si="1225"/>
        <v>0.25</v>
      </c>
      <c r="L1181" s="79">
        <f t="shared" si="1225"/>
        <v>0.25</v>
      </c>
      <c r="M1181" s="79">
        <f t="shared" si="1225"/>
        <v>0.25</v>
      </c>
      <c r="N1181" s="79">
        <f t="shared" si="1225"/>
        <v>0.25</v>
      </c>
      <c r="O1181" s="80">
        <f t="shared" si="1225"/>
        <v>0.25</v>
      </c>
      <c r="P1181" s="80"/>
    </row>
    <row r="1182" spans="2:16" ht="15.75" thickBot="1" x14ac:dyDescent="0.3">
      <c r="B1182" s="109"/>
      <c r="C1182" s="76" t="s">
        <v>14</v>
      </c>
      <c r="D1182" s="92">
        <f>+D$3*(1-D1181)+D$4*D1181</f>
        <v>18.697752065418879</v>
      </c>
      <c r="E1182" s="92">
        <f t="shared" ref="E1182" si="1226">+E$3*(1-E1181)+E$4*E1181</f>
        <v>19.632639668689826</v>
      </c>
      <c r="F1182" s="92">
        <f t="shared" ref="F1182" si="1227">+F$3*(1-F1181)+F$4*F1181</f>
        <v>20.614271652124316</v>
      </c>
      <c r="G1182" s="92">
        <f t="shared" ref="G1182" si="1228">+G$3*(1-G1181)+G$4*G1181</f>
        <v>24.717944963434228</v>
      </c>
      <c r="H1182" s="92">
        <f t="shared" ref="H1182" si="1229">+H$3*(1-H1181)+H$4*H1181</f>
        <v>26.05691364631199</v>
      </c>
      <c r="I1182" s="92">
        <f t="shared" ref="I1182" si="1230">+I$3*(1-I1181)+I$4*I1181</f>
        <v>25.606843768296592</v>
      </c>
      <c r="J1182" s="92">
        <f t="shared" ref="J1182" si="1231">+J$3*(1-J1181)+J$4*J1181</f>
        <v>18.232856760391158</v>
      </c>
      <c r="K1182" s="92">
        <f t="shared" ref="K1182" si="1232">+K$3*(1-K1181)+K$4*K1181</f>
        <v>23.963884263425388</v>
      </c>
      <c r="L1182" s="92">
        <f t="shared" ref="L1182" si="1233">+L$3*(1-L1181)+L$4*L1181</f>
        <v>26.305348227975429</v>
      </c>
      <c r="M1182" s="92">
        <f t="shared" ref="M1182" si="1234">+M$3*(1-M1181)+M$4*M1181</f>
        <v>24.57657900542252</v>
      </c>
      <c r="N1182" s="92">
        <f t="shared" ref="N1182" si="1235">+N$3*(1-N1181)+N$4*N1181</f>
        <v>22.737299112616817</v>
      </c>
      <c r="O1182" s="92">
        <f t="shared" ref="O1182" si="1236">+O$3*(1-O1181)+O$4*O1181</f>
        <v>20.719497469529724</v>
      </c>
      <c r="P1182" s="93"/>
    </row>
    <row r="1183" spans="2:16" x14ac:dyDescent="0.25">
      <c r="B1183" s="109"/>
      <c r="C1183" s="76" t="s">
        <v>16</v>
      </c>
      <c r="D1183" s="92">
        <f t="shared" ref="D1183:O1183" si="1237">+D1181*D1185+(1-D1181)*D1184</f>
        <v>20.721543016765441</v>
      </c>
      <c r="E1183" s="92">
        <f t="shared" si="1237"/>
        <v>21.624337244550389</v>
      </c>
      <c r="F1183" s="92">
        <f t="shared" si="1237"/>
        <v>22.70555410677791</v>
      </c>
      <c r="G1183" s="92">
        <f t="shared" si="1237"/>
        <v>27.653842661045314</v>
      </c>
      <c r="H1183" s="92">
        <f t="shared" si="1237"/>
        <v>29.151848637640235</v>
      </c>
      <c r="I1183" s="92">
        <f t="shared" si="1237"/>
        <v>28.648321276788611</v>
      </c>
      <c r="J1183" s="92">
        <f t="shared" si="1237"/>
        <v>20.825275546848864</v>
      </c>
      <c r="K1183" s="92">
        <f t="shared" si="1237"/>
        <v>27.371162924000433</v>
      </c>
      <c r="L1183" s="92">
        <f t="shared" si="1237"/>
        <v>29.325777998536594</v>
      </c>
      <c r="M1183" s="92">
        <f t="shared" si="1237"/>
        <v>27.236677290617841</v>
      </c>
      <c r="N1183" s="92">
        <f t="shared" si="1237"/>
        <v>25.198319027801109</v>
      </c>
      <c r="O1183" s="93">
        <f t="shared" si="1237"/>
        <v>22.962116333475112</v>
      </c>
      <c r="P1183" s="93"/>
    </row>
    <row r="1184" spans="2:16" x14ac:dyDescent="0.25">
      <c r="B1184" s="109"/>
      <c r="C1184" s="77" t="s">
        <v>15</v>
      </c>
      <c r="D1184" s="94">
        <f>+D$3*D1196</f>
        <v>18.947479583144993</v>
      </c>
      <c r="E1184" s="94">
        <f t="shared" ref="E1184:O1184" si="1238">+E$3*E1196</f>
        <v>19.772981582918685</v>
      </c>
      <c r="F1184" s="94">
        <f t="shared" si="1238"/>
        <v>20.761630662064622</v>
      </c>
      <c r="G1184" s="94">
        <f t="shared" si="1238"/>
        <v>24.26953005283924</v>
      </c>
      <c r="H1184" s="94">
        <f t="shared" si="1238"/>
        <v>26.054005594148453</v>
      </c>
      <c r="I1184" s="94">
        <f t="shared" si="1238"/>
        <v>25.646005992854473</v>
      </c>
      <c r="J1184" s="94">
        <f t="shared" si="1238"/>
        <v>18.56117746381161</v>
      </c>
      <c r="K1184" s="94">
        <f t="shared" si="1238"/>
        <v>24.370331232262533</v>
      </c>
      <c r="L1184" s="94">
        <f t="shared" si="1238"/>
        <v>26.076120100785154</v>
      </c>
      <c r="M1184" s="94">
        <f t="shared" si="1238"/>
        <v>23.706906101400314</v>
      </c>
      <c r="N1184" s="94">
        <f t="shared" si="1238"/>
        <v>22.011772826896962</v>
      </c>
      <c r="O1184" s="95">
        <f t="shared" si="1238"/>
        <v>19.602125138012717</v>
      </c>
      <c r="P1184" s="95"/>
    </row>
    <row r="1185" spans="2:16" ht="15.75" thickBot="1" x14ac:dyDescent="0.3">
      <c r="B1185" s="109"/>
      <c r="C1185" s="96" t="s">
        <v>37</v>
      </c>
      <c r="D1185" s="97">
        <f>+D$4*D1196</f>
        <v>26.043733317626785</v>
      </c>
      <c r="E1185" s="97">
        <f t="shared" ref="E1185:O1185" si="1239">+E$4*E1196</f>
        <v>27.178404229445501</v>
      </c>
      <c r="F1185" s="97">
        <f t="shared" si="1239"/>
        <v>28.537324440917779</v>
      </c>
      <c r="G1185" s="97">
        <f t="shared" si="1239"/>
        <v>37.806780485663538</v>
      </c>
      <c r="H1185" s="97">
        <f t="shared" si="1239"/>
        <v>38.44537776811557</v>
      </c>
      <c r="I1185" s="97">
        <f t="shared" si="1239"/>
        <v>37.655267128591021</v>
      </c>
      <c r="J1185" s="97">
        <f t="shared" si="1239"/>
        <v>27.617569795960634</v>
      </c>
      <c r="K1185" s="97">
        <f t="shared" si="1239"/>
        <v>36.373657999214132</v>
      </c>
      <c r="L1185" s="97">
        <f t="shared" si="1239"/>
        <v>39.074751691790915</v>
      </c>
      <c r="M1185" s="97">
        <f t="shared" si="1239"/>
        <v>37.825990858270416</v>
      </c>
      <c r="N1185" s="97">
        <f t="shared" si="1239"/>
        <v>34.757957630513545</v>
      </c>
      <c r="O1185" s="98">
        <f t="shared" si="1239"/>
        <v>33.042089919862299</v>
      </c>
      <c r="P1185" s="98"/>
    </row>
    <row r="1186" spans="2:16" x14ac:dyDescent="0.25">
      <c r="B1186" s="109"/>
      <c r="C1186" s="99" t="s">
        <v>9</v>
      </c>
      <c r="D1186" s="100">
        <f t="shared" ref="D1186:O1186" si="1240">+D1178/D1182/30</f>
        <v>362.26940507940077</v>
      </c>
      <c r="E1186" s="100">
        <f t="shared" si="1240"/>
        <v>552.75426722865802</v>
      </c>
      <c r="F1186" s="100">
        <f t="shared" si="1240"/>
        <v>424.95492538073154</v>
      </c>
      <c r="G1186" s="100">
        <f t="shared" si="1240"/>
        <v>0</v>
      </c>
      <c r="H1186" s="100">
        <f t="shared" si="1240"/>
        <v>0</v>
      </c>
      <c r="I1186" s="100">
        <f t="shared" si="1240"/>
        <v>0</v>
      </c>
      <c r="J1186" s="100">
        <f t="shared" si="1240"/>
        <v>0</v>
      </c>
      <c r="K1186" s="100">
        <f t="shared" si="1240"/>
        <v>0</v>
      </c>
      <c r="L1186" s="100">
        <f t="shared" si="1240"/>
        <v>535.12992347277623</v>
      </c>
      <c r="M1186" s="100">
        <f t="shared" si="1240"/>
        <v>606.80154001094672</v>
      </c>
      <c r="N1186" s="100">
        <f t="shared" si="1240"/>
        <v>449.51856314590168</v>
      </c>
      <c r="O1186" s="101">
        <f t="shared" si="1240"/>
        <v>0</v>
      </c>
      <c r="P1186" s="101">
        <f t="shared" ref="P1186:P1195" si="1241">SUM(D1186:O1186)</f>
        <v>2931.4286243184151</v>
      </c>
    </row>
    <row r="1187" spans="2:16" x14ac:dyDescent="0.25">
      <c r="B1187" s="109"/>
      <c r="C1187" s="77" t="s">
        <v>10</v>
      </c>
      <c r="D1187" s="87">
        <f t="shared" ref="D1187:O1187" si="1242">+D1186*(1-D1181)</f>
        <v>271.70205380955059</v>
      </c>
      <c r="E1187" s="87">
        <f t="shared" si="1242"/>
        <v>414.56570042149349</v>
      </c>
      <c r="F1187" s="87">
        <f t="shared" si="1242"/>
        <v>318.71619403554865</v>
      </c>
      <c r="G1187" s="87">
        <f t="shared" si="1242"/>
        <v>0</v>
      </c>
      <c r="H1187" s="87">
        <f t="shared" si="1242"/>
        <v>0</v>
      </c>
      <c r="I1187" s="87">
        <f t="shared" si="1242"/>
        <v>0</v>
      </c>
      <c r="J1187" s="87">
        <f t="shared" si="1242"/>
        <v>0</v>
      </c>
      <c r="K1187" s="87">
        <f t="shared" si="1242"/>
        <v>0</v>
      </c>
      <c r="L1187" s="87">
        <f t="shared" si="1242"/>
        <v>401.34744260458217</v>
      </c>
      <c r="M1187" s="87">
        <f t="shared" si="1242"/>
        <v>455.10115500821007</v>
      </c>
      <c r="N1187" s="87">
        <f t="shared" si="1242"/>
        <v>337.13892235942626</v>
      </c>
      <c r="O1187" s="88">
        <f t="shared" si="1242"/>
        <v>0</v>
      </c>
      <c r="P1187" s="88">
        <f t="shared" si="1241"/>
        <v>2198.5714682388111</v>
      </c>
    </row>
    <row r="1188" spans="2:16" ht="15.75" thickBot="1" x14ac:dyDescent="0.3">
      <c r="B1188" s="109"/>
      <c r="C1188" s="96" t="s">
        <v>38</v>
      </c>
      <c r="D1188" s="90">
        <f>+D1186-D1187</f>
        <v>90.567351269850178</v>
      </c>
      <c r="E1188" s="90">
        <f t="shared" ref="E1188:G1188" si="1243">+E1186-E1187</f>
        <v>138.18856680716453</v>
      </c>
      <c r="F1188" s="90">
        <f t="shared" si="1243"/>
        <v>106.23873134518288</v>
      </c>
      <c r="G1188" s="90">
        <f t="shared" si="1243"/>
        <v>0</v>
      </c>
      <c r="H1188" s="90">
        <f>+H1186-H1187</f>
        <v>0</v>
      </c>
      <c r="I1188" s="90">
        <f t="shared" ref="I1188:O1188" si="1244">+I1186-I1187</f>
        <v>0</v>
      </c>
      <c r="J1188" s="90">
        <f t="shared" si="1244"/>
        <v>0</v>
      </c>
      <c r="K1188" s="90">
        <f t="shared" si="1244"/>
        <v>0</v>
      </c>
      <c r="L1188" s="90">
        <f t="shared" si="1244"/>
        <v>133.78248086819406</v>
      </c>
      <c r="M1188" s="90">
        <f t="shared" si="1244"/>
        <v>151.70038500273665</v>
      </c>
      <c r="N1188" s="90">
        <f t="shared" si="1244"/>
        <v>112.37964078647542</v>
      </c>
      <c r="O1188" s="91">
        <f t="shared" si="1244"/>
        <v>0</v>
      </c>
      <c r="P1188" s="91">
        <f t="shared" si="1241"/>
        <v>732.85715607960378</v>
      </c>
    </row>
    <row r="1189" spans="2:16" x14ac:dyDescent="0.25">
      <c r="B1189" s="109"/>
      <c r="C1189" s="99" t="s">
        <v>11</v>
      </c>
      <c r="D1189" s="100">
        <f t="shared" ref="D1189:O1189" si="1245">+D1178/D1183/30</f>
        <v>326.88798858178723</v>
      </c>
      <c r="E1189" s="100">
        <f t="shared" si="1245"/>
        <v>501.84314234027119</v>
      </c>
      <c r="F1189" s="100">
        <f t="shared" si="1245"/>
        <v>385.81468791777246</v>
      </c>
      <c r="G1189" s="100">
        <f t="shared" si="1245"/>
        <v>0</v>
      </c>
      <c r="H1189" s="100">
        <f t="shared" si="1245"/>
        <v>0</v>
      </c>
      <c r="I1189" s="100">
        <f t="shared" si="1245"/>
        <v>0</v>
      </c>
      <c r="J1189" s="100">
        <f t="shared" si="1245"/>
        <v>0</v>
      </c>
      <c r="K1189" s="100">
        <f t="shared" si="1245"/>
        <v>0</v>
      </c>
      <c r="L1189" s="100">
        <f t="shared" si="1245"/>
        <v>480.01382895497869</v>
      </c>
      <c r="M1189" s="100">
        <f t="shared" si="1245"/>
        <v>547.53763939583666</v>
      </c>
      <c r="N1189" s="100">
        <f t="shared" si="1245"/>
        <v>405.61586729835136</v>
      </c>
      <c r="O1189" s="101">
        <f t="shared" si="1245"/>
        <v>0</v>
      </c>
      <c r="P1189" s="101">
        <f t="shared" si="1241"/>
        <v>2647.7131544889976</v>
      </c>
    </row>
    <row r="1190" spans="2:16" x14ac:dyDescent="0.25">
      <c r="B1190" s="109"/>
      <c r="C1190" s="77" t="s">
        <v>12</v>
      </c>
      <c r="D1190" s="87">
        <f t="shared" ref="D1190:O1190" si="1246">+D1179/D1184/30</f>
        <v>245.16599143634042</v>
      </c>
      <c r="E1190" s="87">
        <f t="shared" si="1246"/>
        <v>376.38235675520332</v>
      </c>
      <c r="F1190" s="87">
        <f t="shared" si="1246"/>
        <v>289.36101593832944</v>
      </c>
      <c r="G1190" s="87">
        <f t="shared" si="1246"/>
        <v>0</v>
      </c>
      <c r="H1190" s="87">
        <f t="shared" si="1246"/>
        <v>0</v>
      </c>
      <c r="I1190" s="87">
        <f t="shared" si="1246"/>
        <v>0</v>
      </c>
      <c r="J1190" s="87">
        <f t="shared" si="1246"/>
        <v>0</v>
      </c>
      <c r="K1190" s="87">
        <f t="shared" si="1246"/>
        <v>0</v>
      </c>
      <c r="L1190" s="87">
        <f t="shared" si="1246"/>
        <v>360.01037171623398</v>
      </c>
      <c r="M1190" s="87">
        <f t="shared" si="1246"/>
        <v>410.65322954687758</v>
      </c>
      <c r="N1190" s="87">
        <f t="shared" si="1246"/>
        <v>304.21190047376354</v>
      </c>
      <c r="O1190" s="88">
        <f t="shared" si="1246"/>
        <v>0</v>
      </c>
      <c r="P1190" s="88">
        <f t="shared" si="1241"/>
        <v>1985.7848658667483</v>
      </c>
    </row>
    <row r="1191" spans="2:16" ht="15.75" thickBot="1" x14ac:dyDescent="0.3">
      <c r="B1191" s="109"/>
      <c r="C1191" s="96" t="s">
        <v>39</v>
      </c>
      <c r="D1191" s="90">
        <f t="shared" ref="D1191:O1191" si="1247">+D1180/D1185/30</f>
        <v>81.721997145446792</v>
      </c>
      <c r="E1191" s="90">
        <f t="shared" si="1247"/>
        <v>125.46078558506782</v>
      </c>
      <c r="F1191" s="90">
        <f t="shared" si="1247"/>
        <v>96.453671979443143</v>
      </c>
      <c r="G1191" s="90">
        <f t="shared" si="1247"/>
        <v>0</v>
      </c>
      <c r="H1191" s="90">
        <f t="shared" si="1247"/>
        <v>0</v>
      </c>
      <c r="I1191" s="90">
        <f t="shared" si="1247"/>
        <v>0</v>
      </c>
      <c r="J1191" s="90">
        <f t="shared" si="1247"/>
        <v>0</v>
      </c>
      <c r="K1191" s="90">
        <f t="shared" si="1247"/>
        <v>0</v>
      </c>
      <c r="L1191" s="90">
        <f t="shared" si="1247"/>
        <v>120.00345723874464</v>
      </c>
      <c r="M1191" s="90">
        <f t="shared" si="1247"/>
        <v>136.88440984895914</v>
      </c>
      <c r="N1191" s="90">
        <f t="shared" si="1247"/>
        <v>101.40396682458783</v>
      </c>
      <c r="O1191" s="91">
        <f t="shared" si="1247"/>
        <v>0</v>
      </c>
      <c r="P1191" s="91">
        <f t="shared" si="1241"/>
        <v>661.92828862224928</v>
      </c>
    </row>
    <row r="1192" spans="2:16" ht="15.75" thickBot="1" x14ac:dyDescent="0.3">
      <c r="B1192" s="109"/>
      <c r="C1192" s="102" t="s">
        <v>13</v>
      </c>
      <c r="D1192" s="72">
        <v>25</v>
      </c>
      <c r="E1192" s="72">
        <v>25</v>
      </c>
      <c r="F1192" s="72">
        <v>25</v>
      </c>
      <c r="G1192" s="72">
        <v>25</v>
      </c>
      <c r="H1192" s="72">
        <v>25</v>
      </c>
      <c r="I1192" s="72">
        <v>25</v>
      </c>
      <c r="J1192" s="72">
        <v>25</v>
      </c>
      <c r="K1192" s="72">
        <v>25</v>
      </c>
      <c r="L1192" s="72">
        <v>25</v>
      </c>
      <c r="M1192" s="72">
        <v>25</v>
      </c>
      <c r="N1192" s="72">
        <v>25</v>
      </c>
      <c r="O1192" s="73">
        <v>25</v>
      </c>
      <c r="P1192" s="103"/>
    </row>
    <row r="1193" spans="2:16" x14ac:dyDescent="0.25">
      <c r="B1193" s="109"/>
      <c r="C1193" s="99" t="s">
        <v>4</v>
      </c>
      <c r="D1193" s="100">
        <f>+D1189/D1192*30</f>
        <v>392.26558629814468</v>
      </c>
      <c r="E1193" s="100">
        <f t="shared" ref="E1193" si="1248">+E1189/E1192*30</f>
        <v>602.21177080832535</v>
      </c>
      <c r="F1193" s="100">
        <f t="shared" ref="F1193" si="1249">+F1189/F1192*30</f>
        <v>462.97762550132694</v>
      </c>
      <c r="G1193" s="100">
        <f t="shared" ref="G1193" si="1250">+G1189/G1192*30</f>
        <v>0</v>
      </c>
      <c r="H1193" s="100">
        <f t="shared" ref="H1193" si="1251">+H1189/H1192*30</f>
        <v>0</v>
      </c>
      <c r="I1193" s="100">
        <f t="shared" ref="I1193" si="1252">+I1189/I1192*30</f>
        <v>0</v>
      </c>
      <c r="J1193" s="100">
        <f t="shared" ref="J1193" si="1253">+J1189/J1192*30</f>
        <v>0</v>
      </c>
      <c r="K1193" s="100">
        <f t="shared" ref="K1193" si="1254">+K1189/K1192*30</f>
        <v>0</v>
      </c>
      <c r="L1193" s="100">
        <f t="shared" ref="L1193" si="1255">+L1189/L1192*30</f>
        <v>576.01659474597443</v>
      </c>
      <c r="M1193" s="100">
        <f t="shared" ref="M1193" si="1256">+M1189/M1192*30</f>
        <v>657.04516727500402</v>
      </c>
      <c r="N1193" s="100">
        <f t="shared" ref="N1193" si="1257">+N1189/N1192*30</f>
        <v>486.73904075802159</v>
      </c>
      <c r="O1193" s="101">
        <f t="shared" ref="O1193" si="1258">+O1189/O1192*30</f>
        <v>0</v>
      </c>
      <c r="P1193" s="101">
        <f t="shared" si="1241"/>
        <v>3177.255785386797</v>
      </c>
    </row>
    <row r="1194" spans="2:16" x14ac:dyDescent="0.25">
      <c r="B1194" s="109"/>
      <c r="C1194" s="77" t="s">
        <v>5</v>
      </c>
      <c r="D1194" s="87">
        <f>+D1190/D1192*30</f>
        <v>294.19918972360853</v>
      </c>
      <c r="E1194" s="87">
        <f t="shared" ref="E1194:O1194" si="1259">+E1190/E1192*30</f>
        <v>451.65882810624402</v>
      </c>
      <c r="F1194" s="87">
        <f t="shared" si="1259"/>
        <v>347.23321912599533</v>
      </c>
      <c r="G1194" s="87">
        <f t="shared" si="1259"/>
        <v>0</v>
      </c>
      <c r="H1194" s="87">
        <f t="shared" si="1259"/>
        <v>0</v>
      </c>
      <c r="I1194" s="87">
        <f t="shared" si="1259"/>
        <v>0</v>
      </c>
      <c r="J1194" s="87">
        <f t="shared" si="1259"/>
        <v>0</v>
      </c>
      <c r="K1194" s="87">
        <f t="shared" si="1259"/>
        <v>0</v>
      </c>
      <c r="L1194" s="87">
        <f t="shared" si="1259"/>
        <v>432.01244605948074</v>
      </c>
      <c r="M1194" s="87">
        <f t="shared" si="1259"/>
        <v>492.78387545625316</v>
      </c>
      <c r="N1194" s="87">
        <f t="shared" si="1259"/>
        <v>365.05428056851622</v>
      </c>
      <c r="O1194" s="88">
        <f t="shared" si="1259"/>
        <v>0</v>
      </c>
      <c r="P1194" s="88">
        <f t="shared" si="1241"/>
        <v>2382.9418390400979</v>
      </c>
    </row>
    <row r="1195" spans="2:16" ht="15.75" thickBot="1" x14ac:dyDescent="0.3">
      <c r="B1195" s="109"/>
      <c r="C1195" s="96" t="s">
        <v>40</v>
      </c>
      <c r="D1195" s="90">
        <f>+D1191/D1192*30</f>
        <v>98.066396574536142</v>
      </c>
      <c r="E1195" s="90">
        <f t="shared" ref="E1195:O1195" si="1260">+E1191/E1192*30</f>
        <v>150.5529427020814</v>
      </c>
      <c r="F1195" s="90">
        <f t="shared" si="1260"/>
        <v>115.74440637533178</v>
      </c>
      <c r="G1195" s="90">
        <f t="shared" si="1260"/>
        <v>0</v>
      </c>
      <c r="H1195" s="90">
        <f t="shared" si="1260"/>
        <v>0</v>
      </c>
      <c r="I1195" s="90">
        <f t="shared" si="1260"/>
        <v>0</v>
      </c>
      <c r="J1195" s="90">
        <f t="shared" si="1260"/>
        <v>0</v>
      </c>
      <c r="K1195" s="90">
        <f t="shared" si="1260"/>
        <v>0</v>
      </c>
      <c r="L1195" s="90">
        <f t="shared" si="1260"/>
        <v>144.00414868649358</v>
      </c>
      <c r="M1195" s="90">
        <f t="shared" si="1260"/>
        <v>164.26129181875095</v>
      </c>
      <c r="N1195" s="90">
        <f t="shared" si="1260"/>
        <v>121.6847601895054</v>
      </c>
      <c r="O1195" s="91">
        <f t="shared" si="1260"/>
        <v>0</v>
      </c>
      <c r="P1195" s="91">
        <f t="shared" si="1241"/>
        <v>794.31394634669925</v>
      </c>
    </row>
    <row r="1196" spans="2:16" ht="15.75" thickBot="1" x14ac:dyDescent="0.3">
      <c r="B1196" s="110"/>
      <c r="C1196" s="105" t="s">
        <v>8</v>
      </c>
      <c r="D1196" s="106">
        <f>+SUMIF(Conversion!$B$4:$B$28,'Measured TV'!D1163,Conversion!C$4:C$28)</f>
        <v>1.1082371262741002</v>
      </c>
      <c r="E1196" s="106">
        <f>+SUMIF(Conversion!$B$4:$B$28,'Measured TV'!E1163,Conversion!D$4:D$28)</f>
        <v>1.1014482825270271</v>
      </c>
      <c r="F1196" s="106">
        <f>+SUMIF(Conversion!$B$4:$B$28,'Measured TV'!F1163,Conversion!E$4:E$28)</f>
        <v>1.1014482825270271</v>
      </c>
      <c r="G1196" s="106">
        <f>+SUMIF(Conversion!$B$4:$B$28,'Measured TV'!G1163,Conversion!F$4:F$28)</f>
        <v>1.1187759622393456</v>
      </c>
      <c r="H1196" s="106">
        <f>+SUMIF(Conversion!$B$4:$B$28,'Measured TV'!H1163,Conversion!G$4:G$28)</f>
        <v>1.1187759622393456</v>
      </c>
      <c r="I1196" s="106">
        <f>+SUMIF(Conversion!$B$4:$B$28,'Measured TV'!I1163,Conversion!H$4:H$28)</f>
        <v>1.1187759622393456</v>
      </c>
      <c r="J1196" s="106">
        <f>+SUMIF(Conversion!$B$4:$B$28,'Measured TV'!J1163,Conversion!I$4:I$28)</f>
        <v>1.1421839057107852</v>
      </c>
      <c r="K1196" s="106">
        <f>+SUMIF(Conversion!$B$4:$B$28,'Measured TV'!K1163,Conversion!J$4:J$28)</f>
        <v>1.1421839057107852</v>
      </c>
      <c r="L1196" s="106">
        <f>+SUMIF(Conversion!$B$4:$B$28,'Measured TV'!L1163,Conversion!K$4:K$28)</f>
        <v>1.1148218888563877</v>
      </c>
      <c r="M1196" s="106">
        <f>+SUMIF(Conversion!$B$4:$B$28,'Measured TV'!M1163,Conversion!L$4:L$28)</f>
        <v>1.1082371262741002</v>
      </c>
      <c r="N1196" s="106">
        <f>+SUMIF(Conversion!$B$4:$B$28,'Measured TV'!N1163,Conversion!M$4:M$28)</f>
        <v>1.1082371262741002</v>
      </c>
      <c r="O1196" s="107">
        <f>+SUMIF(Conversion!$B$4:$B$28,'Measured TV'!O1163,Conversion!N$4:N$28)</f>
        <v>1.1082371262741002</v>
      </c>
      <c r="P1196" s="107"/>
    </row>
    <row r="1197" spans="2:16" ht="15.75" thickBot="1" x14ac:dyDescent="0.3">
      <c r="C1197" s="74">
        <v>0</v>
      </c>
      <c r="D1197" s="39">
        <v>1</v>
      </c>
      <c r="E1197" s="39">
        <v>2</v>
      </c>
      <c r="F1197" s="39">
        <v>3</v>
      </c>
      <c r="G1197" s="39">
        <v>4</v>
      </c>
      <c r="H1197" s="39">
        <v>5</v>
      </c>
      <c r="I1197" s="39">
        <v>6</v>
      </c>
      <c r="J1197" s="39">
        <v>7</v>
      </c>
      <c r="K1197" s="39">
        <v>8</v>
      </c>
      <c r="L1197" s="39">
        <v>9</v>
      </c>
      <c r="M1197" s="39">
        <v>10</v>
      </c>
      <c r="N1197" s="39">
        <v>11</v>
      </c>
      <c r="O1197" s="39">
        <v>12</v>
      </c>
    </row>
    <row r="1198" spans="2:16" ht="15.75" thickBot="1" x14ac:dyDescent="0.3">
      <c r="B1198" s="81" t="e">
        <f>+'Mecra Kırılımı'!#REF!</f>
        <v>#REF!</v>
      </c>
      <c r="C1198" s="82" t="s">
        <v>33</v>
      </c>
      <c r="D1198" s="69" t="s">
        <v>29</v>
      </c>
      <c r="E1198" s="69" t="s">
        <v>29</v>
      </c>
      <c r="F1198" s="69" t="s">
        <v>29</v>
      </c>
      <c r="G1198" s="69" t="s">
        <v>29</v>
      </c>
      <c r="H1198" s="69" t="s">
        <v>29</v>
      </c>
      <c r="I1198" s="69" t="s">
        <v>29</v>
      </c>
      <c r="J1198" s="69" t="s">
        <v>29</v>
      </c>
      <c r="K1198" s="69" t="s">
        <v>29</v>
      </c>
      <c r="L1198" s="69" t="s">
        <v>29</v>
      </c>
      <c r="M1198" s="69" t="s">
        <v>29</v>
      </c>
      <c r="N1198" s="69" t="s">
        <v>29</v>
      </c>
      <c r="O1198" s="69" t="s">
        <v>29</v>
      </c>
    </row>
    <row r="1199" spans="2:16" x14ac:dyDescent="0.25">
      <c r="B1199" s="109"/>
      <c r="C1199" s="189">
        <v>1</v>
      </c>
      <c r="D1199" s="187"/>
      <c r="E1199" s="187"/>
      <c r="F1199" s="187"/>
      <c r="G1199" s="187"/>
      <c r="H1199" s="187"/>
      <c r="I1199" s="187"/>
      <c r="J1199" s="187"/>
      <c r="K1199" s="187"/>
      <c r="L1199" s="187"/>
      <c r="M1199" s="187"/>
      <c r="N1199" s="187"/>
      <c r="O1199" s="187"/>
    </row>
    <row r="1200" spans="2:16" x14ac:dyDescent="0.25">
      <c r="B1200" s="109"/>
      <c r="C1200" s="189">
        <v>2</v>
      </c>
      <c r="D1200" s="187"/>
      <c r="E1200" s="187"/>
      <c r="F1200" s="187"/>
      <c r="G1200" s="187"/>
      <c r="H1200" s="187"/>
      <c r="I1200" s="187"/>
      <c r="J1200" s="187"/>
      <c r="K1200" s="187"/>
      <c r="L1200" s="187"/>
      <c r="M1200" s="187"/>
      <c r="N1200" s="187"/>
      <c r="O1200" s="187"/>
    </row>
    <row r="1201" spans="2:16" x14ac:dyDescent="0.25">
      <c r="B1201" s="109"/>
      <c r="C1201" s="189">
        <v>3</v>
      </c>
      <c r="D1201" s="187"/>
      <c r="E1201" s="187"/>
      <c r="F1201" s="187"/>
      <c r="G1201" s="187"/>
      <c r="H1201" s="187"/>
      <c r="I1201" s="187"/>
      <c r="J1201" s="187"/>
      <c r="K1201" s="187"/>
      <c r="L1201" s="187"/>
      <c r="M1201" s="187"/>
      <c r="N1201" s="187"/>
      <c r="O1201" s="187"/>
    </row>
    <row r="1202" spans="2:16" x14ac:dyDescent="0.25">
      <c r="B1202" s="109"/>
      <c r="C1202" s="189">
        <v>4</v>
      </c>
      <c r="D1202" s="187"/>
      <c r="E1202" s="187"/>
      <c r="F1202" s="187"/>
      <c r="G1202" s="187"/>
      <c r="H1202" s="187"/>
      <c r="I1202" s="187"/>
      <c r="J1202" s="187"/>
      <c r="K1202" s="187"/>
      <c r="L1202" s="187"/>
      <c r="M1202" s="187"/>
      <c r="N1202" s="187"/>
      <c r="O1202" s="187"/>
    </row>
    <row r="1203" spans="2:16" x14ac:dyDescent="0.25">
      <c r="B1203" s="109"/>
      <c r="C1203" s="189">
        <v>5</v>
      </c>
      <c r="D1203" s="187"/>
      <c r="E1203" s="187"/>
      <c r="F1203" s="187"/>
      <c r="G1203" s="187"/>
      <c r="H1203" s="187"/>
      <c r="I1203" s="187"/>
      <c r="J1203" s="187"/>
      <c r="K1203" s="187"/>
      <c r="L1203" s="187"/>
      <c r="M1203" s="187"/>
      <c r="N1203" s="187"/>
      <c r="O1203" s="187"/>
    </row>
    <row r="1204" spans="2:16" x14ac:dyDescent="0.25">
      <c r="B1204" s="109"/>
      <c r="C1204" s="189">
        <v>6</v>
      </c>
      <c r="D1204" s="187"/>
      <c r="E1204" s="187"/>
      <c r="F1204" s="187"/>
      <c r="G1204" s="187"/>
      <c r="H1204" s="187"/>
      <c r="I1204" s="187"/>
      <c r="J1204" s="187"/>
      <c r="K1204" s="187"/>
      <c r="L1204" s="187"/>
      <c r="M1204" s="187"/>
      <c r="N1204" s="187"/>
      <c r="O1204" s="187"/>
    </row>
    <row r="1205" spans="2:16" x14ac:dyDescent="0.25">
      <c r="B1205" s="109"/>
      <c r="C1205" s="189">
        <v>7</v>
      </c>
      <c r="D1205" s="187"/>
      <c r="E1205" s="187"/>
      <c r="F1205" s="187"/>
      <c r="G1205" s="187"/>
      <c r="H1205" s="187"/>
      <c r="I1205" s="187"/>
      <c r="J1205" s="187"/>
      <c r="K1205" s="187"/>
      <c r="L1205" s="187"/>
      <c r="M1205" s="187"/>
      <c r="N1205" s="187"/>
      <c r="O1205" s="187"/>
    </row>
    <row r="1206" spans="2:16" x14ac:dyDescent="0.25">
      <c r="B1206" s="109"/>
      <c r="C1206" s="189">
        <v>8</v>
      </c>
      <c r="D1206" s="187"/>
      <c r="E1206" s="187"/>
      <c r="F1206" s="187"/>
      <c r="G1206" s="187"/>
      <c r="H1206" s="187"/>
      <c r="I1206" s="187"/>
      <c r="J1206" s="187"/>
      <c r="K1206" s="187"/>
      <c r="L1206" s="187"/>
      <c r="M1206" s="187"/>
      <c r="N1206" s="187"/>
      <c r="O1206" s="187"/>
    </row>
    <row r="1207" spans="2:16" x14ac:dyDescent="0.25">
      <c r="B1207" s="109"/>
      <c r="C1207" s="189">
        <v>9</v>
      </c>
      <c r="D1207" s="187"/>
      <c r="E1207" s="187"/>
      <c r="F1207" s="187"/>
      <c r="G1207" s="187"/>
      <c r="H1207" s="187"/>
      <c r="I1207" s="187"/>
      <c r="J1207" s="187"/>
      <c r="K1207" s="187"/>
      <c r="L1207" s="187"/>
      <c r="M1207" s="187"/>
      <c r="N1207" s="187"/>
      <c r="O1207" s="187"/>
    </row>
    <row r="1208" spans="2:16" x14ac:dyDescent="0.25">
      <c r="B1208" s="109"/>
      <c r="C1208" s="189">
        <v>10</v>
      </c>
      <c r="D1208" s="187"/>
      <c r="E1208" s="187"/>
      <c r="F1208" s="187"/>
      <c r="G1208" s="187"/>
      <c r="H1208" s="187"/>
      <c r="I1208" s="187"/>
      <c r="J1208" s="187"/>
      <c r="K1208" s="187"/>
      <c r="L1208" s="187"/>
      <c r="M1208" s="187"/>
      <c r="N1208" s="187"/>
      <c r="O1208" s="187"/>
    </row>
    <row r="1209" spans="2:16" x14ac:dyDescent="0.25">
      <c r="B1209" s="109"/>
      <c r="C1209" s="189">
        <v>11</v>
      </c>
      <c r="D1209" s="187"/>
      <c r="E1209" s="187"/>
      <c r="F1209" s="187"/>
      <c r="G1209" s="187"/>
      <c r="H1209" s="187"/>
      <c r="I1209" s="187"/>
      <c r="J1209" s="187"/>
      <c r="K1209" s="187"/>
      <c r="L1209" s="187"/>
      <c r="M1209" s="187"/>
      <c r="N1209" s="187"/>
      <c r="O1209" s="187"/>
    </row>
    <row r="1210" spans="2:16" x14ac:dyDescent="0.25">
      <c r="B1210" s="109"/>
      <c r="C1210" s="189">
        <v>12</v>
      </c>
      <c r="D1210" s="187"/>
      <c r="E1210" s="187"/>
      <c r="F1210" s="187"/>
      <c r="G1210" s="187"/>
      <c r="H1210" s="187"/>
      <c r="I1210" s="187"/>
      <c r="J1210" s="187"/>
      <c r="K1210" s="187"/>
      <c r="L1210" s="187"/>
      <c r="M1210" s="187"/>
      <c r="N1210" s="187"/>
      <c r="O1210" s="187"/>
    </row>
    <row r="1211" spans="2:16" x14ac:dyDescent="0.25">
      <c r="B1211" s="109"/>
      <c r="C1211" s="189">
        <v>13</v>
      </c>
      <c r="D1211" s="187"/>
      <c r="E1211" s="187"/>
      <c r="F1211" s="187"/>
      <c r="G1211" s="187"/>
      <c r="H1211" s="187"/>
      <c r="I1211" s="187"/>
      <c r="J1211" s="187"/>
      <c r="K1211" s="187"/>
      <c r="L1211" s="187"/>
      <c r="M1211" s="187"/>
      <c r="N1211" s="187"/>
      <c r="O1211" s="187"/>
    </row>
    <row r="1212" spans="2:16" ht="15.75" thickBot="1" x14ac:dyDescent="0.3">
      <c r="B1212" s="109"/>
      <c r="C1212" s="189">
        <v>14</v>
      </c>
      <c r="D1212" s="187"/>
      <c r="E1212" s="187"/>
      <c r="F1212" s="187"/>
      <c r="G1212" s="187"/>
      <c r="H1212" s="187"/>
      <c r="I1212" s="187"/>
      <c r="J1212" s="187"/>
      <c r="K1212" s="187"/>
      <c r="L1212" s="187"/>
      <c r="M1212" s="187"/>
      <c r="N1212" s="187"/>
      <c r="O1212" s="187"/>
    </row>
    <row r="1213" spans="2:16" x14ac:dyDescent="0.25">
      <c r="B1213" s="83"/>
      <c r="C1213" s="84" t="s">
        <v>0</v>
      </c>
      <c r="D1213" s="70">
        <v>710225.56123158184</v>
      </c>
      <c r="E1213" s="70">
        <v>798974.44308117661</v>
      </c>
      <c r="F1213" s="70">
        <v>395938.90643438813</v>
      </c>
      <c r="G1213" s="70">
        <v>0</v>
      </c>
      <c r="H1213" s="70">
        <v>0</v>
      </c>
      <c r="I1213" s="70">
        <v>0</v>
      </c>
      <c r="J1213" s="70">
        <v>553740.06017242721</v>
      </c>
      <c r="K1213" s="70">
        <v>375041.67506056174</v>
      </c>
      <c r="L1213" s="70">
        <v>853369.95126313344</v>
      </c>
      <c r="M1213" s="70">
        <v>1316085.3962552918</v>
      </c>
      <c r="N1213" s="70">
        <v>540467.34572443529</v>
      </c>
      <c r="O1213" s="71">
        <v>372751.79465121054</v>
      </c>
      <c r="P1213" s="85">
        <f>SUM(D1213:O1213)</f>
        <v>5916595.1338742068</v>
      </c>
    </row>
    <row r="1214" spans="2:16" x14ac:dyDescent="0.25">
      <c r="B1214" s="83"/>
      <c r="C1214" s="86" t="s">
        <v>1</v>
      </c>
      <c r="D1214" s="87">
        <f>+D1222*D$3*30</f>
        <v>487064.99474877235</v>
      </c>
      <c r="E1214" s="87">
        <f t="shared" ref="E1214:O1214" si="1261">+E1222*E$3*30</f>
        <v>547928.01634584693</v>
      </c>
      <c r="F1214" s="87">
        <f t="shared" si="1261"/>
        <v>271530.61211833567</v>
      </c>
      <c r="G1214" s="87">
        <f t="shared" si="1261"/>
        <v>0</v>
      </c>
      <c r="H1214" s="87">
        <f t="shared" si="1261"/>
        <v>0</v>
      </c>
      <c r="I1214" s="87">
        <f t="shared" si="1261"/>
        <v>0</v>
      </c>
      <c r="J1214" s="87">
        <f t="shared" si="1261"/>
        <v>370153.59661966196</v>
      </c>
      <c r="K1214" s="87">
        <f t="shared" si="1261"/>
        <v>250443.04490751488</v>
      </c>
      <c r="L1214" s="87">
        <f t="shared" si="1261"/>
        <v>569104.52658704598</v>
      </c>
      <c r="M1214" s="87">
        <f t="shared" si="1261"/>
        <v>859144.24998151115</v>
      </c>
      <c r="N1214" s="87">
        <f t="shared" si="1261"/>
        <v>354090.41833257134</v>
      </c>
      <c r="O1214" s="88">
        <f t="shared" si="1261"/>
        <v>238655.94153182872</v>
      </c>
      <c r="P1214" s="88">
        <f>SUM(D1214:O1214)</f>
        <v>3948115.4011730887</v>
      </c>
    </row>
    <row r="1215" spans="2:16" ht="15.75" thickBot="1" x14ac:dyDescent="0.3">
      <c r="B1215" s="83"/>
      <c r="C1215" s="89" t="s">
        <v>35</v>
      </c>
      <c r="D1215" s="90">
        <f>+D1223*D$4*30</f>
        <v>223160.56648280958</v>
      </c>
      <c r="E1215" s="90">
        <f t="shared" ref="E1215:O1215" si="1262">+E1223*E$4*30</f>
        <v>251046.42673532959</v>
      </c>
      <c r="F1215" s="90">
        <f t="shared" si="1262"/>
        <v>124408.29431605247</v>
      </c>
      <c r="G1215" s="90">
        <f t="shared" si="1262"/>
        <v>0</v>
      </c>
      <c r="H1215" s="90">
        <f t="shared" si="1262"/>
        <v>0</v>
      </c>
      <c r="I1215" s="90">
        <f t="shared" si="1262"/>
        <v>0</v>
      </c>
      <c r="J1215" s="90">
        <f t="shared" si="1262"/>
        <v>183586.46355276526</v>
      </c>
      <c r="K1215" s="90">
        <f t="shared" si="1262"/>
        <v>124598.6301530468</v>
      </c>
      <c r="L1215" s="90">
        <f t="shared" si="1262"/>
        <v>284265.42467608728</v>
      </c>
      <c r="M1215" s="90">
        <f t="shared" si="1262"/>
        <v>456941.1462737805</v>
      </c>
      <c r="N1215" s="90">
        <f t="shared" si="1262"/>
        <v>186376.92739186386</v>
      </c>
      <c r="O1215" s="91">
        <f t="shared" si="1262"/>
        <v>134095.85311938179</v>
      </c>
      <c r="P1215" s="91">
        <f>SUM(D1215:O1215)</f>
        <v>1968479.7327011172</v>
      </c>
    </row>
    <row r="1216" spans="2:16" ht="15.75" thickBot="1" x14ac:dyDescent="0.3">
      <c r="B1216" s="83"/>
      <c r="C1216" s="78" t="s">
        <v>36</v>
      </c>
      <c r="D1216" s="79">
        <f t="shared" ref="D1216:O1216" si="1263">+D$5</f>
        <v>0.25</v>
      </c>
      <c r="E1216" s="79">
        <f t="shared" si="1263"/>
        <v>0.25</v>
      </c>
      <c r="F1216" s="79">
        <f t="shared" si="1263"/>
        <v>0.25</v>
      </c>
      <c r="G1216" s="79">
        <f t="shared" si="1263"/>
        <v>0.25</v>
      </c>
      <c r="H1216" s="79">
        <f t="shared" si="1263"/>
        <v>0.25</v>
      </c>
      <c r="I1216" s="79">
        <f t="shared" si="1263"/>
        <v>0.25</v>
      </c>
      <c r="J1216" s="79">
        <f t="shared" si="1263"/>
        <v>0.25</v>
      </c>
      <c r="K1216" s="79">
        <f t="shared" si="1263"/>
        <v>0.25</v>
      </c>
      <c r="L1216" s="79">
        <f t="shared" si="1263"/>
        <v>0.25</v>
      </c>
      <c r="M1216" s="79">
        <f t="shared" si="1263"/>
        <v>0.25</v>
      </c>
      <c r="N1216" s="79">
        <f t="shared" si="1263"/>
        <v>0.25</v>
      </c>
      <c r="O1216" s="80">
        <f t="shared" si="1263"/>
        <v>0.25</v>
      </c>
      <c r="P1216" s="80"/>
    </row>
    <row r="1217" spans="2:16" ht="15.75" thickBot="1" x14ac:dyDescent="0.3">
      <c r="B1217" s="83"/>
      <c r="C1217" s="76" t="s">
        <v>14</v>
      </c>
      <c r="D1217" s="92">
        <f>+D$3*(1-D1216)+D$4*D1216</f>
        <v>18.697752065418879</v>
      </c>
      <c r="E1217" s="92">
        <f t="shared" ref="E1217" si="1264">+E$3*(1-E1216)+E$4*E1216</f>
        <v>19.632639668689826</v>
      </c>
      <c r="F1217" s="92">
        <f t="shared" ref="F1217" si="1265">+F$3*(1-F1216)+F$4*F1216</f>
        <v>20.614271652124316</v>
      </c>
      <c r="G1217" s="92">
        <f t="shared" ref="G1217" si="1266">+G$3*(1-G1216)+G$4*G1216</f>
        <v>24.717944963434228</v>
      </c>
      <c r="H1217" s="92">
        <f t="shared" ref="H1217" si="1267">+H$3*(1-H1216)+H$4*H1216</f>
        <v>26.05691364631199</v>
      </c>
      <c r="I1217" s="92">
        <f t="shared" ref="I1217" si="1268">+I$3*(1-I1216)+I$4*I1216</f>
        <v>25.606843768296592</v>
      </c>
      <c r="J1217" s="92">
        <f t="shared" ref="J1217" si="1269">+J$3*(1-J1216)+J$4*J1216</f>
        <v>18.232856760391158</v>
      </c>
      <c r="K1217" s="92">
        <f t="shared" ref="K1217" si="1270">+K$3*(1-K1216)+K$4*K1216</f>
        <v>23.963884263425388</v>
      </c>
      <c r="L1217" s="92">
        <f t="shared" ref="L1217" si="1271">+L$3*(1-L1216)+L$4*L1216</f>
        <v>26.305348227975429</v>
      </c>
      <c r="M1217" s="92">
        <f t="shared" ref="M1217" si="1272">+M$3*(1-M1216)+M$4*M1216</f>
        <v>24.57657900542252</v>
      </c>
      <c r="N1217" s="92">
        <f t="shared" ref="N1217" si="1273">+N$3*(1-N1216)+N$4*N1216</f>
        <v>22.737299112616817</v>
      </c>
      <c r="O1217" s="92">
        <f t="shared" ref="O1217" si="1274">+O$3*(1-O1216)+O$4*O1216</f>
        <v>20.719497469529724</v>
      </c>
      <c r="P1217" s="93"/>
    </row>
    <row r="1218" spans="2:16" x14ac:dyDescent="0.25">
      <c r="B1218" s="83"/>
      <c r="C1218" s="76" t="s">
        <v>16</v>
      </c>
      <c r="D1218" s="92">
        <f t="shared" ref="D1218:O1218" si="1275">+D1216*D1220+(1-D1216)*D1219</f>
        <v>20.721543016765441</v>
      </c>
      <c r="E1218" s="92">
        <f t="shared" si="1275"/>
        <v>21.624337244550389</v>
      </c>
      <c r="F1218" s="92">
        <f t="shared" si="1275"/>
        <v>22.70555410677791</v>
      </c>
      <c r="G1218" s="92">
        <f t="shared" si="1275"/>
        <v>27.653842661045314</v>
      </c>
      <c r="H1218" s="92">
        <f t="shared" si="1275"/>
        <v>29.151848637640235</v>
      </c>
      <c r="I1218" s="92">
        <f t="shared" si="1275"/>
        <v>28.648321276788611</v>
      </c>
      <c r="J1218" s="92">
        <f t="shared" si="1275"/>
        <v>20.825275546848864</v>
      </c>
      <c r="K1218" s="92">
        <f t="shared" si="1275"/>
        <v>27.371162924000433</v>
      </c>
      <c r="L1218" s="92">
        <f t="shared" si="1275"/>
        <v>29.325777998536594</v>
      </c>
      <c r="M1218" s="92">
        <f t="shared" si="1275"/>
        <v>27.236677290617841</v>
      </c>
      <c r="N1218" s="92">
        <f t="shared" si="1275"/>
        <v>25.198319027801109</v>
      </c>
      <c r="O1218" s="93">
        <f t="shared" si="1275"/>
        <v>22.962116333475112</v>
      </c>
      <c r="P1218" s="93"/>
    </row>
    <row r="1219" spans="2:16" x14ac:dyDescent="0.25">
      <c r="B1219" s="83"/>
      <c r="C1219" s="77" t="s">
        <v>15</v>
      </c>
      <c r="D1219" s="94">
        <f>+D$3*D1231</f>
        <v>18.947479583144993</v>
      </c>
      <c r="E1219" s="94">
        <f t="shared" ref="E1219:O1219" si="1276">+E$3*E1231</f>
        <v>19.772981582918685</v>
      </c>
      <c r="F1219" s="94">
        <f t="shared" si="1276"/>
        <v>20.761630662064622</v>
      </c>
      <c r="G1219" s="94">
        <f t="shared" si="1276"/>
        <v>24.26953005283924</v>
      </c>
      <c r="H1219" s="94">
        <f t="shared" si="1276"/>
        <v>26.054005594148453</v>
      </c>
      <c r="I1219" s="94">
        <f t="shared" si="1276"/>
        <v>25.646005992854473</v>
      </c>
      <c r="J1219" s="94">
        <f t="shared" si="1276"/>
        <v>18.56117746381161</v>
      </c>
      <c r="K1219" s="94">
        <f t="shared" si="1276"/>
        <v>24.370331232262533</v>
      </c>
      <c r="L1219" s="94">
        <f t="shared" si="1276"/>
        <v>26.076120100785154</v>
      </c>
      <c r="M1219" s="94">
        <f t="shared" si="1276"/>
        <v>23.706906101400314</v>
      </c>
      <c r="N1219" s="94">
        <f t="shared" si="1276"/>
        <v>22.011772826896962</v>
      </c>
      <c r="O1219" s="95">
        <f t="shared" si="1276"/>
        <v>19.602125138012717</v>
      </c>
      <c r="P1219" s="95"/>
    </row>
    <row r="1220" spans="2:16" ht="15.75" thickBot="1" x14ac:dyDescent="0.3">
      <c r="B1220" s="83"/>
      <c r="C1220" s="96" t="s">
        <v>37</v>
      </c>
      <c r="D1220" s="97">
        <f>+D$4*D1231</f>
        <v>26.043733317626785</v>
      </c>
      <c r="E1220" s="97">
        <f t="shared" ref="E1220:O1220" si="1277">+E$4*E1231</f>
        <v>27.178404229445501</v>
      </c>
      <c r="F1220" s="97">
        <f t="shared" si="1277"/>
        <v>28.537324440917779</v>
      </c>
      <c r="G1220" s="97">
        <f t="shared" si="1277"/>
        <v>37.806780485663538</v>
      </c>
      <c r="H1220" s="97">
        <f t="shared" si="1277"/>
        <v>38.44537776811557</v>
      </c>
      <c r="I1220" s="97">
        <f t="shared" si="1277"/>
        <v>37.655267128591021</v>
      </c>
      <c r="J1220" s="97">
        <f t="shared" si="1277"/>
        <v>27.617569795960634</v>
      </c>
      <c r="K1220" s="97">
        <f t="shared" si="1277"/>
        <v>36.373657999214132</v>
      </c>
      <c r="L1220" s="97">
        <f t="shared" si="1277"/>
        <v>39.074751691790915</v>
      </c>
      <c r="M1220" s="97">
        <f t="shared" si="1277"/>
        <v>37.825990858270416</v>
      </c>
      <c r="N1220" s="97">
        <f t="shared" si="1277"/>
        <v>34.757957630513545</v>
      </c>
      <c r="O1220" s="98">
        <f t="shared" si="1277"/>
        <v>33.042089919862299</v>
      </c>
      <c r="P1220" s="98"/>
    </row>
    <row r="1221" spans="2:16" x14ac:dyDescent="0.25">
      <c r="B1221" s="83"/>
      <c r="C1221" s="99" t="s">
        <v>9</v>
      </c>
      <c r="D1221" s="100">
        <f t="shared" ref="D1221:O1221" si="1278">+D1213/D1217/30</f>
        <v>1266.1514224574087</v>
      </c>
      <c r="E1221" s="100">
        <f t="shared" si="1278"/>
        <v>1356.5410400982787</v>
      </c>
      <c r="F1221" s="100">
        <f t="shared" si="1278"/>
        <v>640.23428867800317</v>
      </c>
      <c r="G1221" s="100">
        <f t="shared" si="1278"/>
        <v>0</v>
      </c>
      <c r="H1221" s="100">
        <f t="shared" si="1278"/>
        <v>0</v>
      </c>
      <c r="I1221" s="100">
        <f t="shared" si="1278"/>
        <v>0</v>
      </c>
      <c r="J1221" s="100">
        <f t="shared" si="1278"/>
        <v>1012.3483252413587</v>
      </c>
      <c r="K1221" s="100">
        <f t="shared" si="1278"/>
        <v>521.67624543928787</v>
      </c>
      <c r="L1221" s="100">
        <f t="shared" si="1278"/>
        <v>1081.3643216421219</v>
      </c>
      <c r="M1221" s="100">
        <f t="shared" si="1278"/>
        <v>1785.0130076619066</v>
      </c>
      <c r="N1221" s="100">
        <f t="shared" si="1278"/>
        <v>792.33589273660698</v>
      </c>
      <c r="O1221" s="101">
        <f t="shared" si="1278"/>
        <v>599.67959357988389</v>
      </c>
      <c r="P1221" s="101">
        <f t="shared" ref="P1221:P1230" si="1279">SUM(D1221:O1221)</f>
        <v>9055.3441375348557</v>
      </c>
    </row>
    <row r="1222" spans="2:16" x14ac:dyDescent="0.25">
      <c r="B1222" s="83"/>
      <c r="C1222" s="77" t="s">
        <v>10</v>
      </c>
      <c r="D1222" s="87">
        <f t="shared" ref="D1222:O1222" si="1280">+D1221*(1-D1216)</f>
        <v>949.61356684305656</v>
      </c>
      <c r="E1222" s="87">
        <f t="shared" si="1280"/>
        <v>1017.405780073709</v>
      </c>
      <c r="F1222" s="87">
        <f t="shared" si="1280"/>
        <v>480.17571650850238</v>
      </c>
      <c r="G1222" s="87">
        <f t="shared" si="1280"/>
        <v>0</v>
      </c>
      <c r="H1222" s="87">
        <f t="shared" si="1280"/>
        <v>0</v>
      </c>
      <c r="I1222" s="87">
        <f t="shared" si="1280"/>
        <v>0</v>
      </c>
      <c r="J1222" s="87">
        <f t="shared" si="1280"/>
        <v>759.26124393101895</v>
      </c>
      <c r="K1222" s="87">
        <f t="shared" si="1280"/>
        <v>391.2571840794659</v>
      </c>
      <c r="L1222" s="87">
        <f t="shared" si="1280"/>
        <v>811.02324123159144</v>
      </c>
      <c r="M1222" s="87">
        <f t="shared" si="1280"/>
        <v>1338.7597557464301</v>
      </c>
      <c r="N1222" s="87">
        <f t="shared" si="1280"/>
        <v>594.25191955245521</v>
      </c>
      <c r="O1222" s="88">
        <f t="shared" si="1280"/>
        <v>449.75969518491291</v>
      </c>
      <c r="P1222" s="88">
        <f t="shared" si="1279"/>
        <v>6791.5081031511418</v>
      </c>
    </row>
    <row r="1223" spans="2:16" ht="15.75" thickBot="1" x14ac:dyDescent="0.3">
      <c r="B1223" s="83"/>
      <c r="C1223" s="96" t="s">
        <v>38</v>
      </c>
      <c r="D1223" s="90">
        <f>+D1221-D1222</f>
        <v>316.53785561435211</v>
      </c>
      <c r="E1223" s="90">
        <f t="shared" ref="E1223:G1223" si="1281">+E1221-E1222</f>
        <v>339.13526002456967</v>
      </c>
      <c r="F1223" s="90">
        <f t="shared" si="1281"/>
        <v>160.05857216950079</v>
      </c>
      <c r="G1223" s="90">
        <f t="shared" si="1281"/>
        <v>0</v>
      </c>
      <c r="H1223" s="90">
        <f>+H1221-H1222</f>
        <v>0</v>
      </c>
      <c r="I1223" s="90">
        <f t="shared" ref="I1223:O1223" si="1282">+I1221-I1222</f>
        <v>0</v>
      </c>
      <c r="J1223" s="90">
        <f t="shared" si="1282"/>
        <v>253.08708131033973</v>
      </c>
      <c r="K1223" s="90">
        <f t="shared" si="1282"/>
        <v>130.41906135982197</v>
      </c>
      <c r="L1223" s="90">
        <f t="shared" si="1282"/>
        <v>270.34108041053048</v>
      </c>
      <c r="M1223" s="90">
        <f t="shared" si="1282"/>
        <v>446.25325191547654</v>
      </c>
      <c r="N1223" s="90">
        <f t="shared" si="1282"/>
        <v>198.08397318415177</v>
      </c>
      <c r="O1223" s="91">
        <f t="shared" si="1282"/>
        <v>149.91989839497097</v>
      </c>
      <c r="P1223" s="91">
        <f t="shared" si="1279"/>
        <v>2263.8360343837139</v>
      </c>
    </row>
    <row r="1224" spans="2:16" x14ac:dyDescent="0.25">
      <c r="B1224" s="83"/>
      <c r="C1224" s="99" t="s">
        <v>11</v>
      </c>
      <c r="D1224" s="100">
        <f t="shared" ref="D1224:O1224" si="1283">+D1213/D1218/30</f>
        <v>1142.4914329609378</v>
      </c>
      <c r="E1224" s="100">
        <f t="shared" si="1283"/>
        <v>1231.5975807652069</v>
      </c>
      <c r="F1224" s="100">
        <f t="shared" si="1283"/>
        <v>581.26586498380891</v>
      </c>
      <c r="G1224" s="100">
        <f t="shared" si="1283"/>
        <v>0</v>
      </c>
      <c r="H1224" s="100">
        <f t="shared" si="1283"/>
        <v>0</v>
      </c>
      <c r="I1224" s="100">
        <f t="shared" si="1283"/>
        <v>0</v>
      </c>
      <c r="J1224" s="100">
        <f t="shared" si="1283"/>
        <v>886.32690425748103</v>
      </c>
      <c r="K1224" s="100">
        <f t="shared" si="1283"/>
        <v>456.73576980989486</v>
      </c>
      <c r="L1224" s="100">
        <f t="shared" si="1283"/>
        <v>969.98841918273865</v>
      </c>
      <c r="M1224" s="100">
        <f t="shared" si="1283"/>
        <v>1610.6778642790382</v>
      </c>
      <c r="N1224" s="100">
        <f t="shared" si="1283"/>
        <v>714.95158748240567</v>
      </c>
      <c r="O1224" s="101">
        <f t="shared" si="1283"/>
        <v>541.11126523617759</v>
      </c>
      <c r="P1224" s="101">
        <f t="shared" si="1279"/>
        <v>8135.1466889576895</v>
      </c>
    </row>
    <row r="1225" spans="2:16" x14ac:dyDescent="0.25">
      <c r="B1225" s="83"/>
      <c r="C1225" s="77" t="s">
        <v>12</v>
      </c>
      <c r="D1225" s="87">
        <f t="shared" ref="D1225:O1225" si="1284">+D1214/D1219/30</f>
        <v>856.86857472070346</v>
      </c>
      <c r="E1225" s="87">
        <f t="shared" si="1284"/>
        <v>923.69818557390511</v>
      </c>
      <c r="F1225" s="87">
        <f t="shared" si="1284"/>
        <v>435.94939873785671</v>
      </c>
      <c r="G1225" s="87">
        <f t="shared" si="1284"/>
        <v>0</v>
      </c>
      <c r="H1225" s="87">
        <f t="shared" si="1284"/>
        <v>0</v>
      </c>
      <c r="I1225" s="87">
        <f t="shared" si="1284"/>
        <v>0</v>
      </c>
      <c r="J1225" s="87">
        <f t="shared" si="1284"/>
        <v>664.74517819311063</v>
      </c>
      <c r="K1225" s="87">
        <f t="shared" si="1284"/>
        <v>342.55182735742108</v>
      </c>
      <c r="L1225" s="87">
        <f t="shared" si="1284"/>
        <v>727.49131438705388</v>
      </c>
      <c r="M1225" s="87">
        <f t="shared" si="1284"/>
        <v>1208.008398209279</v>
      </c>
      <c r="N1225" s="87">
        <f t="shared" si="1284"/>
        <v>536.21369061180417</v>
      </c>
      <c r="O1225" s="88">
        <f t="shared" si="1284"/>
        <v>405.83344892713313</v>
      </c>
      <c r="P1225" s="88">
        <f t="shared" si="1279"/>
        <v>6101.3600167182676</v>
      </c>
    </row>
    <row r="1226" spans="2:16" ht="15.75" thickBot="1" x14ac:dyDescent="0.3">
      <c r="B1226" s="83"/>
      <c r="C1226" s="96" t="s">
        <v>39</v>
      </c>
      <c r="D1226" s="90">
        <f t="shared" ref="D1226:O1226" si="1285">+D1215/D1220/30</f>
        <v>285.62285824023445</v>
      </c>
      <c r="E1226" s="90">
        <f t="shared" si="1285"/>
        <v>307.89939519130172</v>
      </c>
      <c r="F1226" s="90">
        <f t="shared" si="1285"/>
        <v>145.31646624595223</v>
      </c>
      <c r="G1226" s="90">
        <f t="shared" si="1285"/>
        <v>0</v>
      </c>
      <c r="H1226" s="90">
        <f t="shared" si="1285"/>
        <v>0</v>
      </c>
      <c r="I1226" s="90">
        <f t="shared" si="1285"/>
        <v>0</v>
      </c>
      <c r="J1226" s="90">
        <f t="shared" si="1285"/>
        <v>221.58172606437026</v>
      </c>
      <c r="K1226" s="90">
        <f t="shared" si="1285"/>
        <v>114.18394245247372</v>
      </c>
      <c r="L1226" s="90">
        <f t="shared" si="1285"/>
        <v>242.49710479568461</v>
      </c>
      <c r="M1226" s="90">
        <f t="shared" si="1285"/>
        <v>402.66946606975944</v>
      </c>
      <c r="N1226" s="90">
        <f t="shared" si="1285"/>
        <v>178.73789687060136</v>
      </c>
      <c r="O1226" s="91">
        <f t="shared" si="1285"/>
        <v>135.2778163090444</v>
      </c>
      <c r="P1226" s="91">
        <f t="shared" si="1279"/>
        <v>2033.7866722394224</v>
      </c>
    </row>
    <row r="1227" spans="2:16" ht="15.75" thickBot="1" x14ac:dyDescent="0.3">
      <c r="B1227" s="83"/>
      <c r="C1227" s="102" t="s">
        <v>13</v>
      </c>
      <c r="D1227" s="72">
        <v>25</v>
      </c>
      <c r="E1227" s="72">
        <v>25</v>
      </c>
      <c r="F1227" s="72">
        <v>25</v>
      </c>
      <c r="G1227" s="72">
        <v>25</v>
      </c>
      <c r="H1227" s="72">
        <v>25</v>
      </c>
      <c r="I1227" s="72">
        <v>25</v>
      </c>
      <c r="J1227" s="72">
        <v>25</v>
      </c>
      <c r="K1227" s="72">
        <v>25</v>
      </c>
      <c r="L1227" s="72">
        <v>25</v>
      </c>
      <c r="M1227" s="72">
        <v>25</v>
      </c>
      <c r="N1227" s="72">
        <v>25</v>
      </c>
      <c r="O1227" s="73">
        <v>25</v>
      </c>
      <c r="P1227" s="103"/>
    </row>
    <row r="1228" spans="2:16" x14ac:dyDescent="0.25">
      <c r="B1228" s="83"/>
      <c r="C1228" s="99" t="s">
        <v>4</v>
      </c>
      <c r="D1228" s="100">
        <f>+D1224/D1227*30</f>
        <v>1370.9897195531253</v>
      </c>
      <c r="E1228" s="100">
        <f t="shared" ref="E1228" si="1286">+E1224/E1227*30</f>
        <v>1477.9170969182483</v>
      </c>
      <c r="F1228" s="100">
        <f t="shared" ref="F1228" si="1287">+F1224/F1227*30</f>
        <v>697.51903798057072</v>
      </c>
      <c r="G1228" s="100">
        <f t="shared" ref="G1228" si="1288">+G1224/G1227*30</f>
        <v>0</v>
      </c>
      <c r="H1228" s="100">
        <f t="shared" ref="H1228" si="1289">+H1224/H1227*30</f>
        <v>0</v>
      </c>
      <c r="I1228" s="100">
        <f t="shared" ref="I1228" si="1290">+I1224/I1227*30</f>
        <v>0</v>
      </c>
      <c r="J1228" s="100">
        <f t="shared" ref="J1228" si="1291">+J1224/J1227*30</f>
        <v>1063.5922851089772</v>
      </c>
      <c r="K1228" s="100">
        <f t="shared" ref="K1228" si="1292">+K1224/K1227*30</f>
        <v>548.08292377187388</v>
      </c>
      <c r="L1228" s="100">
        <f t="shared" ref="L1228" si="1293">+L1224/L1227*30</f>
        <v>1163.9861030192865</v>
      </c>
      <c r="M1228" s="100">
        <f t="shared" ref="M1228" si="1294">+M1224/M1227*30</f>
        <v>1932.8134371348458</v>
      </c>
      <c r="N1228" s="100">
        <f t="shared" ref="N1228" si="1295">+N1224/N1227*30</f>
        <v>857.94190497888678</v>
      </c>
      <c r="O1228" s="101">
        <f t="shared" ref="O1228" si="1296">+O1224/O1227*30</f>
        <v>649.33351828341313</v>
      </c>
      <c r="P1228" s="101">
        <f t="shared" si="1279"/>
        <v>9762.1760267492264</v>
      </c>
    </row>
    <row r="1229" spans="2:16" x14ac:dyDescent="0.25">
      <c r="B1229" s="83"/>
      <c r="C1229" s="77" t="s">
        <v>5</v>
      </c>
      <c r="D1229" s="87">
        <f>+D1225/D1227*30</f>
        <v>1028.2422896648441</v>
      </c>
      <c r="E1229" s="87">
        <f t="shared" ref="E1229:O1229" si="1297">+E1225/E1227*30</f>
        <v>1108.4378226886861</v>
      </c>
      <c r="F1229" s="87">
        <f t="shared" si="1297"/>
        <v>523.13927848542801</v>
      </c>
      <c r="G1229" s="87">
        <f t="shared" si="1297"/>
        <v>0</v>
      </c>
      <c r="H1229" s="87">
        <f t="shared" si="1297"/>
        <v>0</v>
      </c>
      <c r="I1229" s="87">
        <f t="shared" si="1297"/>
        <v>0</v>
      </c>
      <c r="J1229" s="87">
        <f t="shared" si="1297"/>
        <v>797.69421383173278</v>
      </c>
      <c r="K1229" s="87">
        <f t="shared" si="1297"/>
        <v>411.06219282890527</v>
      </c>
      <c r="L1229" s="87">
        <f t="shared" si="1297"/>
        <v>872.98957726446463</v>
      </c>
      <c r="M1229" s="87">
        <f t="shared" si="1297"/>
        <v>1449.6100778511347</v>
      </c>
      <c r="N1229" s="87">
        <f t="shared" si="1297"/>
        <v>643.456428734165</v>
      </c>
      <c r="O1229" s="88">
        <f t="shared" si="1297"/>
        <v>487.00013871255976</v>
      </c>
      <c r="P1229" s="88">
        <f t="shared" si="1279"/>
        <v>7321.6320200619193</v>
      </c>
    </row>
    <row r="1230" spans="2:16" ht="15.75" thickBot="1" x14ac:dyDescent="0.3">
      <c r="B1230" s="83"/>
      <c r="C1230" s="96" t="s">
        <v>40</v>
      </c>
      <c r="D1230" s="90">
        <f>+D1226/D1227*30</f>
        <v>342.74742988828132</v>
      </c>
      <c r="E1230" s="90">
        <f t="shared" ref="E1230:O1230" si="1298">+E1226/E1227*30</f>
        <v>369.47927422956207</v>
      </c>
      <c r="F1230" s="90">
        <f t="shared" si="1298"/>
        <v>174.37975949514268</v>
      </c>
      <c r="G1230" s="90">
        <f t="shared" si="1298"/>
        <v>0</v>
      </c>
      <c r="H1230" s="90">
        <f t="shared" si="1298"/>
        <v>0</v>
      </c>
      <c r="I1230" s="90">
        <f t="shared" si="1298"/>
        <v>0</v>
      </c>
      <c r="J1230" s="90">
        <f t="shared" si="1298"/>
        <v>265.8980712772443</v>
      </c>
      <c r="K1230" s="90">
        <f t="shared" si="1298"/>
        <v>137.02073094296847</v>
      </c>
      <c r="L1230" s="90">
        <f t="shared" si="1298"/>
        <v>290.99652575482156</v>
      </c>
      <c r="M1230" s="90">
        <f t="shared" si="1298"/>
        <v>483.20335928371134</v>
      </c>
      <c r="N1230" s="90">
        <f t="shared" si="1298"/>
        <v>214.48547624472161</v>
      </c>
      <c r="O1230" s="91">
        <f t="shared" si="1298"/>
        <v>162.33337957085328</v>
      </c>
      <c r="P1230" s="91">
        <f t="shared" si="1279"/>
        <v>2440.5440066873066</v>
      </c>
    </row>
    <row r="1231" spans="2:16" ht="15.75" thickBot="1" x14ac:dyDescent="0.3">
      <c r="B1231" s="104"/>
      <c r="C1231" s="105" t="s">
        <v>8</v>
      </c>
      <c r="D1231" s="106">
        <f>+SUMIF(Conversion!$B$4:$B$28,'Measured TV'!D1198,Conversion!C$4:C$28)</f>
        <v>1.1082371262741002</v>
      </c>
      <c r="E1231" s="106">
        <f>+SUMIF(Conversion!$B$4:$B$28,'Measured TV'!E1198,Conversion!D$4:D$28)</f>
        <v>1.1014482825270271</v>
      </c>
      <c r="F1231" s="106">
        <f>+SUMIF(Conversion!$B$4:$B$28,'Measured TV'!F1198,Conversion!E$4:E$28)</f>
        <v>1.1014482825270271</v>
      </c>
      <c r="G1231" s="106">
        <f>+SUMIF(Conversion!$B$4:$B$28,'Measured TV'!G1198,Conversion!F$4:F$28)</f>
        <v>1.1187759622393456</v>
      </c>
      <c r="H1231" s="106">
        <f>+SUMIF(Conversion!$B$4:$B$28,'Measured TV'!H1198,Conversion!G$4:G$28)</f>
        <v>1.1187759622393456</v>
      </c>
      <c r="I1231" s="106">
        <f>+SUMIF(Conversion!$B$4:$B$28,'Measured TV'!I1198,Conversion!H$4:H$28)</f>
        <v>1.1187759622393456</v>
      </c>
      <c r="J1231" s="106">
        <f>+SUMIF(Conversion!$B$4:$B$28,'Measured TV'!J1198,Conversion!I$4:I$28)</f>
        <v>1.1421839057107852</v>
      </c>
      <c r="K1231" s="106">
        <f>+SUMIF(Conversion!$B$4:$B$28,'Measured TV'!K1198,Conversion!J$4:J$28)</f>
        <v>1.1421839057107852</v>
      </c>
      <c r="L1231" s="106">
        <f>+SUMIF(Conversion!$B$4:$B$28,'Measured TV'!L1198,Conversion!K$4:K$28)</f>
        <v>1.1148218888563877</v>
      </c>
      <c r="M1231" s="106">
        <f>+SUMIF(Conversion!$B$4:$B$28,'Measured TV'!M1198,Conversion!L$4:L$28)</f>
        <v>1.1082371262741002</v>
      </c>
      <c r="N1231" s="106">
        <f>+SUMIF(Conversion!$B$4:$B$28,'Measured TV'!N1198,Conversion!M$4:M$28)</f>
        <v>1.1082371262741002</v>
      </c>
      <c r="O1231" s="107">
        <f>+SUMIF(Conversion!$B$4:$B$28,'Measured TV'!O1198,Conversion!N$4:N$28)</f>
        <v>1.1082371262741002</v>
      </c>
      <c r="P1231" s="107"/>
    </row>
    <row r="1232" spans="2:16" ht="15.75" thickBot="1" x14ac:dyDescent="0.3">
      <c r="C1232" s="74">
        <v>0</v>
      </c>
      <c r="D1232" s="39">
        <v>1</v>
      </c>
      <c r="E1232" s="39">
        <v>2</v>
      </c>
      <c r="F1232" s="39">
        <v>3</v>
      </c>
      <c r="G1232" s="39">
        <v>4</v>
      </c>
      <c r="H1232" s="39">
        <v>5</v>
      </c>
      <c r="I1232" s="39">
        <v>6</v>
      </c>
      <c r="J1232" s="39">
        <v>7</v>
      </c>
      <c r="K1232" s="39">
        <v>8</v>
      </c>
      <c r="L1232" s="39">
        <v>9</v>
      </c>
      <c r="M1232" s="39">
        <v>10</v>
      </c>
      <c r="N1232" s="39">
        <v>11</v>
      </c>
      <c r="O1232" s="39">
        <v>12</v>
      </c>
    </row>
    <row r="1233" spans="2:16" ht="15.75" thickBot="1" x14ac:dyDescent="0.3">
      <c r="B1233" s="108" t="e">
        <f>+'Mecra Kırılımı'!#REF!</f>
        <v>#REF!</v>
      </c>
      <c r="C1233" s="82" t="s">
        <v>33</v>
      </c>
      <c r="D1233" s="69" t="s">
        <v>20</v>
      </c>
      <c r="E1233" s="69" t="s">
        <v>20</v>
      </c>
      <c r="F1233" s="69" t="s">
        <v>20</v>
      </c>
      <c r="G1233" s="69" t="s">
        <v>20</v>
      </c>
      <c r="H1233" s="69" t="s">
        <v>20</v>
      </c>
      <c r="I1233" s="69" t="s">
        <v>20</v>
      </c>
      <c r="J1233" s="69" t="s">
        <v>20</v>
      </c>
      <c r="K1233" s="69" t="s">
        <v>20</v>
      </c>
      <c r="L1233" s="69" t="s">
        <v>20</v>
      </c>
      <c r="M1233" s="69" t="s">
        <v>20</v>
      </c>
      <c r="N1233" s="69" t="s">
        <v>20</v>
      </c>
      <c r="O1233" s="69" t="s">
        <v>20</v>
      </c>
    </row>
    <row r="1234" spans="2:16" x14ac:dyDescent="0.25">
      <c r="B1234" s="109"/>
      <c r="C1234" s="189">
        <v>1</v>
      </c>
      <c r="D1234" s="187"/>
      <c r="E1234" s="187"/>
      <c r="F1234" s="187"/>
      <c r="G1234" s="187"/>
      <c r="H1234" s="187"/>
      <c r="I1234" s="187"/>
      <c r="J1234" s="187"/>
      <c r="K1234" s="187"/>
      <c r="L1234" s="187"/>
      <c r="M1234" s="187"/>
      <c r="N1234" s="187"/>
      <c r="O1234" s="187"/>
    </row>
    <row r="1235" spans="2:16" x14ac:dyDescent="0.25">
      <c r="B1235" s="109"/>
      <c r="C1235" s="189">
        <v>2</v>
      </c>
      <c r="D1235" s="187"/>
      <c r="E1235" s="187"/>
      <c r="F1235" s="187"/>
      <c r="G1235" s="187"/>
      <c r="H1235" s="187"/>
      <c r="I1235" s="187"/>
      <c r="J1235" s="187"/>
      <c r="K1235" s="187"/>
      <c r="L1235" s="187"/>
      <c r="M1235" s="187"/>
      <c r="N1235" s="187"/>
      <c r="O1235" s="187"/>
    </row>
    <row r="1236" spans="2:16" x14ac:dyDescent="0.25">
      <c r="B1236" s="109"/>
      <c r="C1236" s="189">
        <v>3</v>
      </c>
      <c r="D1236" s="187"/>
      <c r="E1236" s="187"/>
      <c r="F1236" s="187"/>
      <c r="G1236" s="187"/>
      <c r="H1236" s="187"/>
      <c r="I1236" s="187"/>
      <c r="J1236" s="187"/>
      <c r="K1236" s="187"/>
      <c r="L1236" s="187"/>
      <c r="M1236" s="187"/>
      <c r="N1236" s="187"/>
      <c r="O1236" s="187"/>
    </row>
    <row r="1237" spans="2:16" x14ac:dyDescent="0.25">
      <c r="B1237" s="109"/>
      <c r="C1237" s="189">
        <v>4</v>
      </c>
      <c r="D1237" s="187"/>
      <c r="E1237" s="187"/>
      <c r="F1237" s="187"/>
      <c r="G1237" s="187"/>
      <c r="H1237" s="187"/>
      <c r="I1237" s="187"/>
      <c r="J1237" s="187"/>
      <c r="K1237" s="187"/>
      <c r="L1237" s="187"/>
      <c r="M1237" s="187"/>
      <c r="N1237" s="187"/>
      <c r="O1237" s="187"/>
    </row>
    <row r="1238" spans="2:16" x14ac:dyDescent="0.25">
      <c r="B1238" s="109"/>
      <c r="C1238" s="189">
        <v>5</v>
      </c>
      <c r="D1238" s="187"/>
      <c r="E1238" s="187"/>
      <c r="F1238" s="187"/>
      <c r="G1238" s="187"/>
      <c r="H1238" s="187"/>
      <c r="I1238" s="187"/>
      <c r="J1238" s="187"/>
      <c r="K1238" s="187"/>
      <c r="L1238" s="187"/>
      <c r="M1238" s="187"/>
      <c r="N1238" s="187"/>
      <c r="O1238" s="187"/>
    </row>
    <row r="1239" spans="2:16" x14ac:dyDescent="0.25">
      <c r="B1239" s="109"/>
      <c r="C1239" s="189">
        <v>6</v>
      </c>
      <c r="D1239" s="187"/>
      <c r="E1239" s="187"/>
      <c r="F1239" s="187"/>
      <c r="G1239" s="187"/>
      <c r="H1239" s="187"/>
      <c r="I1239" s="187"/>
      <c r="J1239" s="187"/>
      <c r="K1239" s="187"/>
      <c r="L1239" s="187"/>
      <c r="M1239" s="187"/>
      <c r="N1239" s="187"/>
      <c r="O1239" s="187"/>
    </row>
    <row r="1240" spans="2:16" x14ac:dyDescent="0.25">
      <c r="B1240" s="109"/>
      <c r="C1240" s="189">
        <v>7</v>
      </c>
      <c r="D1240" s="187"/>
      <c r="E1240" s="187"/>
      <c r="F1240" s="187"/>
      <c r="G1240" s="187"/>
      <c r="H1240" s="187"/>
      <c r="I1240" s="187"/>
      <c r="J1240" s="187"/>
      <c r="K1240" s="187"/>
      <c r="L1240" s="187"/>
      <c r="M1240" s="187"/>
      <c r="N1240" s="187"/>
      <c r="O1240" s="187"/>
    </row>
    <row r="1241" spans="2:16" x14ac:dyDescent="0.25">
      <c r="B1241" s="109"/>
      <c r="C1241" s="189">
        <v>8</v>
      </c>
      <c r="D1241" s="187"/>
      <c r="E1241" s="187"/>
      <c r="F1241" s="187"/>
      <c r="G1241" s="187"/>
      <c r="H1241" s="187"/>
      <c r="I1241" s="187"/>
      <c r="J1241" s="187"/>
      <c r="K1241" s="187"/>
      <c r="L1241" s="187"/>
      <c r="M1241" s="187"/>
      <c r="N1241" s="187"/>
      <c r="O1241" s="187"/>
    </row>
    <row r="1242" spans="2:16" x14ac:dyDescent="0.25">
      <c r="B1242" s="109"/>
      <c r="C1242" s="189">
        <v>9</v>
      </c>
      <c r="D1242" s="187"/>
      <c r="E1242" s="187"/>
      <c r="F1242" s="187"/>
      <c r="G1242" s="187"/>
      <c r="H1242" s="187"/>
      <c r="I1242" s="187"/>
      <c r="J1242" s="187"/>
      <c r="K1242" s="187"/>
      <c r="L1242" s="187"/>
      <c r="M1242" s="187"/>
      <c r="N1242" s="187"/>
      <c r="O1242" s="187"/>
    </row>
    <row r="1243" spans="2:16" x14ac:dyDescent="0.25">
      <c r="B1243" s="109"/>
      <c r="C1243" s="189">
        <v>10</v>
      </c>
      <c r="D1243" s="187"/>
      <c r="E1243" s="187"/>
      <c r="F1243" s="187"/>
      <c r="G1243" s="187"/>
      <c r="H1243" s="187"/>
      <c r="I1243" s="187"/>
      <c r="J1243" s="187"/>
      <c r="K1243" s="187"/>
      <c r="L1243" s="187"/>
      <c r="M1243" s="187"/>
      <c r="N1243" s="187"/>
      <c r="O1243" s="187"/>
    </row>
    <row r="1244" spans="2:16" x14ac:dyDescent="0.25">
      <c r="B1244" s="109"/>
      <c r="C1244" s="189">
        <v>11</v>
      </c>
      <c r="D1244" s="187"/>
      <c r="E1244" s="187"/>
      <c r="F1244" s="187"/>
      <c r="G1244" s="187"/>
      <c r="H1244" s="187"/>
      <c r="I1244" s="187"/>
      <c r="J1244" s="187"/>
      <c r="K1244" s="187"/>
      <c r="L1244" s="187"/>
      <c r="M1244" s="187"/>
      <c r="N1244" s="187"/>
      <c r="O1244" s="187"/>
    </row>
    <row r="1245" spans="2:16" x14ac:dyDescent="0.25">
      <c r="B1245" s="109"/>
      <c r="C1245" s="189">
        <v>12</v>
      </c>
      <c r="D1245" s="187"/>
      <c r="E1245" s="187"/>
      <c r="F1245" s="187"/>
      <c r="G1245" s="187"/>
      <c r="H1245" s="187"/>
      <c r="I1245" s="187"/>
      <c r="J1245" s="187"/>
      <c r="K1245" s="187"/>
      <c r="L1245" s="187"/>
      <c r="M1245" s="187"/>
      <c r="N1245" s="187"/>
      <c r="O1245" s="187"/>
    </row>
    <row r="1246" spans="2:16" x14ac:dyDescent="0.25">
      <c r="B1246" s="109"/>
      <c r="C1246" s="189">
        <v>13</v>
      </c>
      <c r="D1246" s="187"/>
      <c r="E1246" s="187"/>
      <c r="F1246" s="187"/>
      <c r="G1246" s="187"/>
      <c r="H1246" s="187"/>
      <c r="I1246" s="187"/>
      <c r="J1246" s="187"/>
      <c r="K1246" s="187"/>
      <c r="L1246" s="187"/>
      <c r="M1246" s="187"/>
      <c r="N1246" s="187"/>
      <c r="O1246" s="187"/>
    </row>
    <row r="1247" spans="2:16" ht="15.75" thickBot="1" x14ac:dyDescent="0.3">
      <c r="B1247" s="109"/>
      <c r="C1247" s="189">
        <v>14</v>
      </c>
      <c r="D1247" s="187"/>
      <c r="E1247" s="187"/>
      <c r="F1247" s="187"/>
      <c r="G1247" s="187"/>
      <c r="H1247" s="187"/>
      <c r="I1247" s="187"/>
      <c r="J1247" s="187"/>
      <c r="K1247" s="187"/>
      <c r="L1247" s="187"/>
      <c r="M1247" s="187"/>
      <c r="N1247" s="187"/>
      <c r="O1247" s="187"/>
    </row>
    <row r="1248" spans="2:16" x14ac:dyDescent="0.25">
      <c r="B1248" s="109"/>
      <c r="C1248" s="84" t="s">
        <v>0</v>
      </c>
      <c r="D1248" s="70"/>
      <c r="E1248" s="70"/>
      <c r="F1248" s="70"/>
      <c r="G1248" s="70"/>
      <c r="H1248" s="70"/>
      <c r="I1248" s="70"/>
      <c r="J1248" s="70"/>
      <c r="K1248" s="70"/>
      <c r="L1248" s="70"/>
      <c r="M1248" s="70"/>
      <c r="N1248" s="70"/>
      <c r="O1248" s="71"/>
      <c r="P1248" s="85">
        <f>SUM(D1248:O1248)</f>
        <v>0</v>
      </c>
    </row>
    <row r="1249" spans="2:16" x14ac:dyDescent="0.25">
      <c r="B1249" s="109"/>
      <c r="C1249" s="86" t="s">
        <v>1</v>
      </c>
      <c r="D1249" s="87">
        <f>+D1257*D$3*30</f>
        <v>0</v>
      </c>
      <c r="E1249" s="87">
        <f t="shared" ref="E1249:O1249" si="1299">+E1257*E$3*30</f>
        <v>0</v>
      </c>
      <c r="F1249" s="87">
        <f t="shared" si="1299"/>
        <v>0</v>
      </c>
      <c r="G1249" s="87">
        <f t="shared" si="1299"/>
        <v>0</v>
      </c>
      <c r="H1249" s="87">
        <f t="shared" si="1299"/>
        <v>0</v>
      </c>
      <c r="I1249" s="87">
        <f t="shared" si="1299"/>
        <v>0</v>
      </c>
      <c r="J1249" s="87">
        <f t="shared" si="1299"/>
        <v>0</v>
      </c>
      <c r="K1249" s="87">
        <f t="shared" si="1299"/>
        <v>0</v>
      </c>
      <c r="L1249" s="87">
        <f t="shared" si="1299"/>
        <v>0</v>
      </c>
      <c r="M1249" s="87">
        <f t="shared" si="1299"/>
        <v>0</v>
      </c>
      <c r="N1249" s="87">
        <f t="shared" si="1299"/>
        <v>0</v>
      </c>
      <c r="O1249" s="88">
        <f t="shared" si="1299"/>
        <v>0</v>
      </c>
      <c r="P1249" s="88">
        <f>SUM(D1249:O1249)</f>
        <v>0</v>
      </c>
    </row>
    <row r="1250" spans="2:16" ht="15.75" thickBot="1" x14ac:dyDescent="0.3">
      <c r="B1250" s="109"/>
      <c r="C1250" s="89" t="s">
        <v>35</v>
      </c>
      <c r="D1250" s="90">
        <f>+D1258*D$4*30</f>
        <v>0</v>
      </c>
      <c r="E1250" s="90">
        <f t="shared" ref="E1250:O1250" si="1300">+E1258*E$4*30</f>
        <v>0</v>
      </c>
      <c r="F1250" s="90">
        <f t="shared" si="1300"/>
        <v>0</v>
      </c>
      <c r="G1250" s="90">
        <f t="shared" si="1300"/>
        <v>0</v>
      </c>
      <c r="H1250" s="90">
        <f t="shared" si="1300"/>
        <v>0</v>
      </c>
      <c r="I1250" s="90">
        <f t="shared" si="1300"/>
        <v>0</v>
      </c>
      <c r="J1250" s="90">
        <f t="shared" si="1300"/>
        <v>0</v>
      </c>
      <c r="K1250" s="90">
        <f t="shared" si="1300"/>
        <v>0</v>
      </c>
      <c r="L1250" s="90">
        <f t="shared" si="1300"/>
        <v>0</v>
      </c>
      <c r="M1250" s="90">
        <f t="shared" si="1300"/>
        <v>0</v>
      </c>
      <c r="N1250" s="90">
        <f t="shared" si="1300"/>
        <v>0</v>
      </c>
      <c r="O1250" s="91">
        <f t="shared" si="1300"/>
        <v>0</v>
      </c>
      <c r="P1250" s="91">
        <f>SUM(D1250:O1250)</f>
        <v>0</v>
      </c>
    </row>
    <row r="1251" spans="2:16" ht="15.75" thickBot="1" x14ac:dyDescent="0.3">
      <c r="B1251" s="109"/>
      <c r="C1251" s="78" t="s">
        <v>36</v>
      </c>
      <c r="D1251" s="79">
        <f t="shared" ref="D1251:O1251" si="1301">+D$5</f>
        <v>0.25</v>
      </c>
      <c r="E1251" s="79">
        <f t="shared" si="1301"/>
        <v>0.25</v>
      </c>
      <c r="F1251" s="79">
        <f t="shared" si="1301"/>
        <v>0.25</v>
      </c>
      <c r="G1251" s="79">
        <f t="shared" si="1301"/>
        <v>0.25</v>
      </c>
      <c r="H1251" s="79">
        <f t="shared" si="1301"/>
        <v>0.25</v>
      </c>
      <c r="I1251" s="79">
        <f t="shared" si="1301"/>
        <v>0.25</v>
      </c>
      <c r="J1251" s="79">
        <f t="shared" si="1301"/>
        <v>0.25</v>
      </c>
      <c r="K1251" s="79">
        <f t="shared" si="1301"/>
        <v>0.25</v>
      </c>
      <c r="L1251" s="79">
        <f t="shared" si="1301"/>
        <v>0.25</v>
      </c>
      <c r="M1251" s="79">
        <f t="shared" si="1301"/>
        <v>0.25</v>
      </c>
      <c r="N1251" s="79">
        <f t="shared" si="1301"/>
        <v>0.25</v>
      </c>
      <c r="O1251" s="80">
        <f t="shared" si="1301"/>
        <v>0.25</v>
      </c>
      <c r="P1251" s="80"/>
    </row>
    <row r="1252" spans="2:16" ht="15.75" thickBot="1" x14ac:dyDescent="0.3">
      <c r="B1252" s="109"/>
      <c r="C1252" s="76" t="s">
        <v>14</v>
      </c>
      <c r="D1252" s="92">
        <f>+D$3*(1-D1251)+D$4*D1251</f>
        <v>18.697752065418879</v>
      </c>
      <c r="E1252" s="92">
        <f t="shared" ref="E1252" si="1302">+E$3*(1-E1251)+E$4*E1251</f>
        <v>19.632639668689826</v>
      </c>
      <c r="F1252" s="92">
        <f t="shared" ref="F1252" si="1303">+F$3*(1-F1251)+F$4*F1251</f>
        <v>20.614271652124316</v>
      </c>
      <c r="G1252" s="92">
        <f t="shared" ref="G1252" si="1304">+G$3*(1-G1251)+G$4*G1251</f>
        <v>24.717944963434228</v>
      </c>
      <c r="H1252" s="92">
        <f t="shared" ref="H1252" si="1305">+H$3*(1-H1251)+H$4*H1251</f>
        <v>26.05691364631199</v>
      </c>
      <c r="I1252" s="92">
        <f t="shared" ref="I1252" si="1306">+I$3*(1-I1251)+I$4*I1251</f>
        <v>25.606843768296592</v>
      </c>
      <c r="J1252" s="92">
        <f t="shared" ref="J1252" si="1307">+J$3*(1-J1251)+J$4*J1251</f>
        <v>18.232856760391158</v>
      </c>
      <c r="K1252" s="92">
        <f t="shared" ref="K1252" si="1308">+K$3*(1-K1251)+K$4*K1251</f>
        <v>23.963884263425388</v>
      </c>
      <c r="L1252" s="92">
        <f t="shared" ref="L1252" si="1309">+L$3*(1-L1251)+L$4*L1251</f>
        <v>26.305348227975429</v>
      </c>
      <c r="M1252" s="92">
        <f t="shared" ref="M1252" si="1310">+M$3*(1-M1251)+M$4*M1251</f>
        <v>24.57657900542252</v>
      </c>
      <c r="N1252" s="92">
        <f t="shared" ref="N1252" si="1311">+N$3*(1-N1251)+N$4*N1251</f>
        <v>22.737299112616817</v>
      </c>
      <c r="O1252" s="92">
        <f t="shared" ref="O1252" si="1312">+O$3*(1-O1251)+O$4*O1251</f>
        <v>20.719497469529724</v>
      </c>
      <c r="P1252" s="93"/>
    </row>
    <row r="1253" spans="2:16" x14ac:dyDescent="0.25">
      <c r="B1253" s="109"/>
      <c r="C1253" s="76" t="s">
        <v>16</v>
      </c>
      <c r="D1253" s="92">
        <f t="shared" ref="D1253:O1253" si="1313">+D1251*D1255+(1-D1251)*D1254</f>
        <v>0</v>
      </c>
      <c r="E1253" s="92">
        <f t="shared" si="1313"/>
        <v>0</v>
      </c>
      <c r="F1253" s="92">
        <f t="shared" si="1313"/>
        <v>0</v>
      </c>
      <c r="G1253" s="92">
        <f t="shared" si="1313"/>
        <v>0</v>
      </c>
      <c r="H1253" s="92">
        <f t="shared" si="1313"/>
        <v>0</v>
      </c>
      <c r="I1253" s="92">
        <f t="shared" si="1313"/>
        <v>0</v>
      </c>
      <c r="J1253" s="92">
        <f t="shared" si="1313"/>
        <v>0</v>
      </c>
      <c r="K1253" s="92">
        <f t="shared" si="1313"/>
        <v>0</v>
      </c>
      <c r="L1253" s="92">
        <f t="shared" si="1313"/>
        <v>0</v>
      </c>
      <c r="M1253" s="92">
        <f t="shared" si="1313"/>
        <v>0</v>
      </c>
      <c r="N1253" s="92">
        <f t="shared" si="1313"/>
        <v>0</v>
      </c>
      <c r="O1253" s="93">
        <f t="shared" si="1313"/>
        <v>0</v>
      </c>
      <c r="P1253" s="93"/>
    </row>
    <row r="1254" spans="2:16" x14ac:dyDescent="0.25">
      <c r="B1254" s="109"/>
      <c r="C1254" s="77" t="s">
        <v>15</v>
      </c>
      <c r="D1254" s="94">
        <f>+D$3*D1266</f>
        <v>0</v>
      </c>
      <c r="E1254" s="94">
        <f t="shared" ref="E1254:O1254" si="1314">+E$3*E1266</f>
        <v>0</v>
      </c>
      <c r="F1254" s="94">
        <f t="shared" si="1314"/>
        <v>0</v>
      </c>
      <c r="G1254" s="94">
        <f t="shared" si="1314"/>
        <v>0</v>
      </c>
      <c r="H1254" s="94">
        <f t="shared" si="1314"/>
        <v>0</v>
      </c>
      <c r="I1254" s="94">
        <f t="shared" si="1314"/>
        <v>0</v>
      </c>
      <c r="J1254" s="94">
        <f t="shared" si="1314"/>
        <v>0</v>
      </c>
      <c r="K1254" s="94">
        <f t="shared" si="1314"/>
        <v>0</v>
      </c>
      <c r="L1254" s="94">
        <f t="shared" si="1314"/>
        <v>0</v>
      </c>
      <c r="M1254" s="94">
        <f t="shared" si="1314"/>
        <v>0</v>
      </c>
      <c r="N1254" s="94">
        <f t="shared" si="1314"/>
        <v>0</v>
      </c>
      <c r="O1254" s="95">
        <f t="shared" si="1314"/>
        <v>0</v>
      </c>
      <c r="P1254" s="95"/>
    </row>
    <row r="1255" spans="2:16" ht="15.75" thickBot="1" x14ac:dyDescent="0.3">
      <c r="B1255" s="109"/>
      <c r="C1255" s="96" t="s">
        <v>37</v>
      </c>
      <c r="D1255" s="97">
        <f>+D$4*D1266</f>
        <v>0</v>
      </c>
      <c r="E1255" s="97">
        <f t="shared" ref="E1255:O1255" si="1315">+E$4*E1266</f>
        <v>0</v>
      </c>
      <c r="F1255" s="97">
        <f t="shared" si="1315"/>
        <v>0</v>
      </c>
      <c r="G1255" s="97">
        <f t="shared" si="1315"/>
        <v>0</v>
      </c>
      <c r="H1255" s="97">
        <f t="shared" si="1315"/>
        <v>0</v>
      </c>
      <c r="I1255" s="97">
        <f t="shared" si="1315"/>
        <v>0</v>
      </c>
      <c r="J1255" s="97">
        <f t="shared" si="1315"/>
        <v>0</v>
      </c>
      <c r="K1255" s="97">
        <f t="shared" si="1315"/>
        <v>0</v>
      </c>
      <c r="L1255" s="97">
        <f t="shared" si="1315"/>
        <v>0</v>
      </c>
      <c r="M1255" s="97">
        <f t="shared" si="1315"/>
        <v>0</v>
      </c>
      <c r="N1255" s="97">
        <f t="shared" si="1315"/>
        <v>0</v>
      </c>
      <c r="O1255" s="98">
        <f t="shared" si="1315"/>
        <v>0</v>
      </c>
      <c r="P1255" s="98"/>
    </row>
    <row r="1256" spans="2:16" x14ac:dyDescent="0.25">
      <c r="B1256" s="109"/>
      <c r="C1256" s="99" t="s">
        <v>9</v>
      </c>
      <c r="D1256" s="100">
        <f t="shared" ref="D1256:O1256" si="1316">+D1248/D1252/30</f>
        <v>0</v>
      </c>
      <c r="E1256" s="100">
        <f t="shared" si="1316"/>
        <v>0</v>
      </c>
      <c r="F1256" s="100">
        <f t="shared" si="1316"/>
        <v>0</v>
      </c>
      <c r="G1256" s="100">
        <f t="shared" si="1316"/>
        <v>0</v>
      </c>
      <c r="H1256" s="100">
        <f t="shared" si="1316"/>
        <v>0</v>
      </c>
      <c r="I1256" s="100">
        <f t="shared" si="1316"/>
        <v>0</v>
      </c>
      <c r="J1256" s="100">
        <f t="shared" si="1316"/>
        <v>0</v>
      </c>
      <c r="K1256" s="100">
        <f t="shared" si="1316"/>
        <v>0</v>
      </c>
      <c r="L1256" s="100">
        <f t="shared" si="1316"/>
        <v>0</v>
      </c>
      <c r="M1256" s="100">
        <f t="shared" si="1316"/>
        <v>0</v>
      </c>
      <c r="N1256" s="100">
        <f t="shared" si="1316"/>
        <v>0</v>
      </c>
      <c r="O1256" s="101">
        <f t="shared" si="1316"/>
        <v>0</v>
      </c>
      <c r="P1256" s="101">
        <f t="shared" ref="P1256:P1265" si="1317">SUM(D1256:O1256)</f>
        <v>0</v>
      </c>
    </row>
    <row r="1257" spans="2:16" x14ac:dyDescent="0.25">
      <c r="B1257" s="109"/>
      <c r="C1257" s="77" t="s">
        <v>10</v>
      </c>
      <c r="D1257" s="87">
        <f t="shared" ref="D1257:O1257" si="1318">+D1256*(1-D1251)</f>
        <v>0</v>
      </c>
      <c r="E1257" s="87">
        <f t="shared" si="1318"/>
        <v>0</v>
      </c>
      <c r="F1257" s="87">
        <f t="shared" si="1318"/>
        <v>0</v>
      </c>
      <c r="G1257" s="87">
        <f t="shared" si="1318"/>
        <v>0</v>
      </c>
      <c r="H1257" s="87">
        <f t="shared" si="1318"/>
        <v>0</v>
      </c>
      <c r="I1257" s="87">
        <f t="shared" si="1318"/>
        <v>0</v>
      </c>
      <c r="J1257" s="87">
        <f t="shared" si="1318"/>
        <v>0</v>
      </c>
      <c r="K1257" s="87">
        <f t="shared" si="1318"/>
        <v>0</v>
      </c>
      <c r="L1257" s="87">
        <f t="shared" si="1318"/>
        <v>0</v>
      </c>
      <c r="M1257" s="87">
        <f t="shared" si="1318"/>
        <v>0</v>
      </c>
      <c r="N1257" s="87">
        <f t="shared" si="1318"/>
        <v>0</v>
      </c>
      <c r="O1257" s="88">
        <f t="shared" si="1318"/>
        <v>0</v>
      </c>
      <c r="P1257" s="88">
        <f t="shared" si="1317"/>
        <v>0</v>
      </c>
    </row>
    <row r="1258" spans="2:16" ht="15.75" thickBot="1" x14ac:dyDescent="0.3">
      <c r="B1258" s="109"/>
      <c r="C1258" s="96" t="s">
        <v>38</v>
      </c>
      <c r="D1258" s="90">
        <f>+D1256-D1257</f>
        <v>0</v>
      </c>
      <c r="E1258" s="90">
        <f t="shared" ref="E1258:G1258" si="1319">+E1256-E1257</f>
        <v>0</v>
      </c>
      <c r="F1258" s="90">
        <f t="shared" si="1319"/>
        <v>0</v>
      </c>
      <c r="G1258" s="90">
        <f t="shared" si="1319"/>
        <v>0</v>
      </c>
      <c r="H1258" s="90">
        <f>+H1256-H1257</f>
        <v>0</v>
      </c>
      <c r="I1258" s="90">
        <f t="shared" ref="I1258:O1258" si="1320">+I1256-I1257</f>
        <v>0</v>
      </c>
      <c r="J1258" s="90">
        <f t="shared" si="1320"/>
        <v>0</v>
      </c>
      <c r="K1258" s="90">
        <f t="shared" si="1320"/>
        <v>0</v>
      </c>
      <c r="L1258" s="90">
        <f t="shared" si="1320"/>
        <v>0</v>
      </c>
      <c r="M1258" s="90">
        <f t="shared" si="1320"/>
        <v>0</v>
      </c>
      <c r="N1258" s="90">
        <f t="shared" si="1320"/>
        <v>0</v>
      </c>
      <c r="O1258" s="91">
        <f t="shared" si="1320"/>
        <v>0</v>
      </c>
      <c r="P1258" s="91">
        <f t="shared" si="1317"/>
        <v>0</v>
      </c>
    </row>
    <row r="1259" spans="2:16" x14ac:dyDescent="0.25">
      <c r="B1259" s="109"/>
      <c r="C1259" s="99" t="s">
        <v>11</v>
      </c>
      <c r="D1259" s="100" t="e">
        <f t="shared" ref="D1259:O1259" si="1321">+D1248/D1253/30</f>
        <v>#DIV/0!</v>
      </c>
      <c r="E1259" s="100" t="e">
        <f t="shared" si="1321"/>
        <v>#DIV/0!</v>
      </c>
      <c r="F1259" s="100" t="e">
        <f t="shared" si="1321"/>
        <v>#DIV/0!</v>
      </c>
      <c r="G1259" s="100" t="e">
        <f t="shared" si="1321"/>
        <v>#DIV/0!</v>
      </c>
      <c r="H1259" s="100" t="e">
        <f t="shared" si="1321"/>
        <v>#DIV/0!</v>
      </c>
      <c r="I1259" s="100" t="e">
        <f t="shared" si="1321"/>
        <v>#DIV/0!</v>
      </c>
      <c r="J1259" s="100" t="e">
        <f t="shared" si="1321"/>
        <v>#DIV/0!</v>
      </c>
      <c r="K1259" s="100" t="e">
        <f t="shared" si="1321"/>
        <v>#DIV/0!</v>
      </c>
      <c r="L1259" s="100" t="e">
        <f t="shared" si="1321"/>
        <v>#DIV/0!</v>
      </c>
      <c r="M1259" s="100" t="e">
        <f t="shared" si="1321"/>
        <v>#DIV/0!</v>
      </c>
      <c r="N1259" s="100" t="e">
        <f t="shared" si="1321"/>
        <v>#DIV/0!</v>
      </c>
      <c r="O1259" s="101" t="e">
        <f t="shared" si="1321"/>
        <v>#DIV/0!</v>
      </c>
      <c r="P1259" s="101" t="e">
        <f t="shared" si="1317"/>
        <v>#DIV/0!</v>
      </c>
    </row>
    <row r="1260" spans="2:16" x14ac:dyDescent="0.25">
      <c r="B1260" s="109"/>
      <c r="C1260" s="77" t="s">
        <v>12</v>
      </c>
      <c r="D1260" s="87" t="e">
        <f t="shared" ref="D1260:O1260" si="1322">+D1249/D1254/30</f>
        <v>#DIV/0!</v>
      </c>
      <c r="E1260" s="87" t="e">
        <f t="shared" si="1322"/>
        <v>#DIV/0!</v>
      </c>
      <c r="F1260" s="87" t="e">
        <f t="shared" si="1322"/>
        <v>#DIV/0!</v>
      </c>
      <c r="G1260" s="87" t="e">
        <f t="shared" si="1322"/>
        <v>#DIV/0!</v>
      </c>
      <c r="H1260" s="87" t="e">
        <f t="shared" si="1322"/>
        <v>#DIV/0!</v>
      </c>
      <c r="I1260" s="87" t="e">
        <f t="shared" si="1322"/>
        <v>#DIV/0!</v>
      </c>
      <c r="J1260" s="87" t="e">
        <f t="shared" si="1322"/>
        <v>#DIV/0!</v>
      </c>
      <c r="K1260" s="87" t="e">
        <f t="shared" si="1322"/>
        <v>#DIV/0!</v>
      </c>
      <c r="L1260" s="87" t="e">
        <f t="shared" si="1322"/>
        <v>#DIV/0!</v>
      </c>
      <c r="M1260" s="87" t="e">
        <f t="shared" si="1322"/>
        <v>#DIV/0!</v>
      </c>
      <c r="N1260" s="87" t="e">
        <f t="shared" si="1322"/>
        <v>#DIV/0!</v>
      </c>
      <c r="O1260" s="88" t="e">
        <f t="shared" si="1322"/>
        <v>#DIV/0!</v>
      </c>
      <c r="P1260" s="88" t="e">
        <f t="shared" si="1317"/>
        <v>#DIV/0!</v>
      </c>
    </row>
    <row r="1261" spans="2:16" ht="15.75" thickBot="1" x14ac:dyDescent="0.3">
      <c r="B1261" s="109"/>
      <c r="C1261" s="96" t="s">
        <v>39</v>
      </c>
      <c r="D1261" s="90" t="e">
        <f t="shared" ref="D1261:O1261" si="1323">+D1250/D1255/30</f>
        <v>#DIV/0!</v>
      </c>
      <c r="E1261" s="90" t="e">
        <f t="shared" si="1323"/>
        <v>#DIV/0!</v>
      </c>
      <c r="F1261" s="90" t="e">
        <f t="shared" si="1323"/>
        <v>#DIV/0!</v>
      </c>
      <c r="G1261" s="90" t="e">
        <f t="shared" si="1323"/>
        <v>#DIV/0!</v>
      </c>
      <c r="H1261" s="90" t="e">
        <f t="shared" si="1323"/>
        <v>#DIV/0!</v>
      </c>
      <c r="I1261" s="90" t="e">
        <f t="shared" si="1323"/>
        <v>#DIV/0!</v>
      </c>
      <c r="J1261" s="90" t="e">
        <f t="shared" si="1323"/>
        <v>#DIV/0!</v>
      </c>
      <c r="K1261" s="90" t="e">
        <f t="shared" si="1323"/>
        <v>#DIV/0!</v>
      </c>
      <c r="L1261" s="90" t="e">
        <f t="shared" si="1323"/>
        <v>#DIV/0!</v>
      </c>
      <c r="M1261" s="90" t="e">
        <f t="shared" si="1323"/>
        <v>#DIV/0!</v>
      </c>
      <c r="N1261" s="90" t="e">
        <f t="shared" si="1323"/>
        <v>#DIV/0!</v>
      </c>
      <c r="O1261" s="91" t="e">
        <f t="shared" si="1323"/>
        <v>#DIV/0!</v>
      </c>
      <c r="P1261" s="91" t="e">
        <f t="shared" si="1317"/>
        <v>#DIV/0!</v>
      </c>
    </row>
    <row r="1262" spans="2:16" ht="15.75" thickBot="1" x14ac:dyDescent="0.3">
      <c r="B1262" s="109"/>
      <c r="C1262" s="102" t="s">
        <v>13</v>
      </c>
      <c r="D1262" s="72">
        <v>25</v>
      </c>
      <c r="E1262" s="72">
        <v>25</v>
      </c>
      <c r="F1262" s="72">
        <v>25</v>
      </c>
      <c r="G1262" s="72">
        <v>25</v>
      </c>
      <c r="H1262" s="72">
        <v>25</v>
      </c>
      <c r="I1262" s="72">
        <v>25</v>
      </c>
      <c r="J1262" s="72">
        <v>25</v>
      </c>
      <c r="K1262" s="72">
        <v>25</v>
      </c>
      <c r="L1262" s="72">
        <v>25</v>
      </c>
      <c r="M1262" s="72">
        <v>25</v>
      </c>
      <c r="N1262" s="72">
        <v>25</v>
      </c>
      <c r="O1262" s="73">
        <v>25</v>
      </c>
      <c r="P1262" s="103"/>
    </row>
    <row r="1263" spans="2:16" x14ac:dyDescent="0.25">
      <c r="B1263" s="109"/>
      <c r="C1263" s="99" t="s">
        <v>4</v>
      </c>
      <c r="D1263" s="100" t="e">
        <f>+D1259/D1262*30</f>
        <v>#DIV/0!</v>
      </c>
      <c r="E1263" s="100" t="e">
        <f t="shared" ref="E1263" si="1324">+E1259/E1262*30</f>
        <v>#DIV/0!</v>
      </c>
      <c r="F1263" s="100" t="e">
        <f t="shared" ref="F1263" si="1325">+F1259/F1262*30</f>
        <v>#DIV/0!</v>
      </c>
      <c r="G1263" s="100" t="e">
        <f t="shared" ref="G1263" si="1326">+G1259/G1262*30</f>
        <v>#DIV/0!</v>
      </c>
      <c r="H1263" s="100" t="e">
        <f t="shared" ref="H1263" si="1327">+H1259/H1262*30</f>
        <v>#DIV/0!</v>
      </c>
      <c r="I1263" s="100" t="e">
        <f t="shared" ref="I1263" si="1328">+I1259/I1262*30</f>
        <v>#DIV/0!</v>
      </c>
      <c r="J1263" s="100" t="e">
        <f t="shared" ref="J1263" si="1329">+J1259/J1262*30</f>
        <v>#DIV/0!</v>
      </c>
      <c r="K1263" s="100" t="e">
        <f t="shared" ref="K1263" si="1330">+K1259/K1262*30</f>
        <v>#DIV/0!</v>
      </c>
      <c r="L1263" s="100" t="e">
        <f t="shared" ref="L1263" si="1331">+L1259/L1262*30</f>
        <v>#DIV/0!</v>
      </c>
      <c r="M1263" s="100" t="e">
        <f t="shared" ref="M1263" si="1332">+M1259/M1262*30</f>
        <v>#DIV/0!</v>
      </c>
      <c r="N1263" s="100" t="e">
        <f t="shared" ref="N1263" si="1333">+N1259/N1262*30</f>
        <v>#DIV/0!</v>
      </c>
      <c r="O1263" s="101" t="e">
        <f t="shared" ref="O1263" si="1334">+O1259/O1262*30</f>
        <v>#DIV/0!</v>
      </c>
      <c r="P1263" s="101" t="e">
        <f t="shared" si="1317"/>
        <v>#DIV/0!</v>
      </c>
    </row>
    <row r="1264" spans="2:16" x14ac:dyDescent="0.25">
      <c r="B1264" s="109"/>
      <c r="C1264" s="77" t="s">
        <v>5</v>
      </c>
      <c r="D1264" s="87" t="e">
        <f>+D1260/D1262*30</f>
        <v>#DIV/0!</v>
      </c>
      <c r="E1264" s="87" t="e">
        <f t="shared" ref="E1264:O1264" si="1335">+E1260/E1262*30</f>
        <v>#DIV/0!</v>
      </c>
      <c r="F1264" s="87" t="e">
        <f t="shared" si="1335"/>
        <v>#DIV/0!</v>
      </c>
      <c r="G1264" s="87" t="e">
        <f t="shared" si="1335"/>
        <v>#DIV/0!</v>
      </c>
      <c r="H1264" s="87" t="e">
        <f t="shared" si="1335"/>
        <v>#DIV/0!</v>
      </c>
      <c r="I1264" s="87" t="e">
        <f t="shared" si="1335"/>
        <v>#DIV/0!</v>
      </c>
      <c r="J1264" s="87" t="e">
        <f t="shared" si="1335"/>
        <v>#DIV/0!</v>
      </c>
      <c r="K1264" s="87" t="e">
        <f t="shared" si="1335"/>
        <v>#DIV/0!</v>
      </c>
      <c r="L1264" s="87" t="e">
        <f t="shared" si="1335"/>
        <v>#DIV/0!</v>
      </c>
      <c r="M1264" s="87" t="e">
        <f t="shared" si="1335"/>
        <v>#DIV/0!</v>
      </c>
      <c r="N1264" s="87" t="e">
        <f t="shared" si="1335"/>
        <v>#DIV/0!</v>
      </c>
      <c r="O1264" s="88" t="e">
        <f t="shared" si="1335"/>
        <v>#DIV/0!</v>
      </c>
      <c r="P1264" s="88" t="e">
        <f t="shared" si="1317"/>
        <v>#DIV/0!</v>
      </c>
    </row>
    <row r="1265" spans="2:16" ht="15.75" thickBot="1" x14ac:dyDescent="0.3">
      <c r="B1265" s="109"/>
      <c r="C1265" s="96" t="s">
        <v>40</v>
      </c>
      <c r="D1265" s="90" t="e">
        <f>+D1261/D1262*30</f>
        <v>#DIV/0!</v>
      </c>
      <c r="E1265" s="90" t="e">
        <f t="shared" ref="E1265:O1265" si="1336">+E1261/E1262*30</f>
        <v>#DIV/0!</v>
      </c>
      <c r="F1265" s="90" t="e">
        <f t="shared" si="1336"/>
        <v>#DIV/0!</v>
      </c>
      <c r="G1265" s="90" t="e">
        <f t="shared" si="1336"/>
        <v>#DIV/0!</v>
      </c>
      <c r="H1265" s="90" t="e">
        <f t="shared" si="1336"/>
        <v>#DIV/0!</v>
      </c>
      <c r="I1265" s="90" t="e">
        <f t="shared" si="1336"/>
        <v>#DIV/0!</v>
      </c>
      <c r="J1265" s="90" t="e">
        <f t="shared" si="1336"/>
        <v>#DIV/0!</v>
      </c>
      <c r="K1265" s="90" t="e">
        <f t="shared" si="1336"/>
        <v>#DIV/0!</v>
      </c>
      <c r="L1265" s="90" t="e">
        <f t="shared" si="1336"/>
        <v>#DIV/0!</v>
      </c>
      <c r="M1265" s="90" t="e">
        <f t="shared" si="1336"/>
        <v>#DIV/0!</v>
      </c>
      <c r="N1265" s="90" t="e">
        <f t="shared" si="1336"/>
        <v>#DIV/0!</v>
      </c>
      <c r="O1265" s="91" t="e">
        <f t="shared" si="1336"/>
        <v>#DIV/0!</v>
      </c>
      <c r="P1265" s="91" t="e">
        <f t="shared" si="1317"/>
        <v>#DIV/0!</v>
      </c>
    </row>
    <row r="1266" spans="2:16" ht="15.75" thickBot="1" x14ac:dyDescent="0.3">
      <c r="B1266" s="110"/>
      <c r="C1266" s="105" t="s">
        <v>8</v>
      </c>
      <c r="D1266" s="106">
        <f>+SUMIF(Conversion!$B$4:$B$28,'Measured TV'!D1233,Conversion!C$4:C$28)</f>
        <v>0</v>
      </c>
      <c r="E1266" s="106">
        <f>+SUMIF(Conversion!$B$4:$B$28,'Measured TV'!E1233,Conversion!D$4:D$28)</f>
        <v>0</v>
      </c>
      <c r="F1266" s="106">
        <f>+SUMIF(Conversion!$B$4:$B$28,'Measured TV'!F1233,Conversion!E$4:E$28)</f>
        <v>0</v>
      </c>
      <c r="G1266" s="106">
        <f>+SUMIF(Conversion!$B$4:$B$28,'Measured TV'!G1233,Conversion!F$4:F$28)</f>
        <v>0</v>
      </c>
      <c r="H1266" s="106">
        <f>+SUMIF(Conversion!$B$4:$B$28,'Measured TV'!H1233,Conversion!G$4:G$28)</f>
        <v>0</v>
      </c>
      <c r="I1266" s="106">
        <f>+SUMIF(Conversion!$B$4:$B$28,'Measured TV'!I1233,Conversion!H$4:H$28)</f>
        <v>0</v>
      </c>
      <c r="J1266" s="106">
        <f>+SUMIF(Conversion!$B$4:$B$28,'Measured TV'!J1233,Conversion!I$4:I$28)</f>
        <v>0</v>
      </c>
      <c r="K1266" s="106">
        <f>+SUMIF(Conversion!$B$4:$B$28,'Measured TV'!K1233,Conversion!J$4:J$28)</f>
        <v>0</v>
      </c>
      <c r="L1266" s="106">
        <f>+SUMIF(Conversion!$B$4:$B$28,'Measured TV'!L1233,Conversion!K$4:K$28)</f>
        <v>0</v>
      </c>
      <c r="M1266" s="106">
        <f>+SUMIF(Conversion!$B$4:$B$28,'Measured TV'!M1233,Conversion!L$4:L$28)</f>
        <v>0</v>
      </c>
      <c r="N1266" s="106">
        <f>+SUMIF(Conversion!$B$4:$B$28,'Measured TV'!N1233,Conversion!M$4:M$28)</f>
        <v>0</v>
      </c>
      <c r="O1266" s="107">
        <f>+SUMIF(Conversion!$B$4:$B$28,'Measured TV'!O1233,Conversion!N$4:N$28)</f>
        <v>0</v>
      </c>
      <c r="P1266" s="107"/>
    </row>
    <row r="1267" spans="2:16" ht="15.75" thickBot="1" x14ac:dyDescent="0.3">
      <c r="C1267" s="74">
        <v>0</v>
      </c>
      <c r="D1267" s="39">
        <v>1</v>
      </c>
      <c r="E1267" s="39">
        <v>2</v>
      </c>
      <c r="F1267" s="39">
        <v>3</v>
      </c>
      <c r="G1267" s="39">
        <v>4</v>
      </c>
      <c r="H1267" s="39">
        <v>5</v>
      </c>
      <c r="I1267" s="39">
        <v>6</v>
      </c>
      <c r="J1267" s="39">
        <v>7</v>
      </c>
      <c r="K1267" s="39">
        <v>8</v>
      </c>
      <c r="L1267" s="39">
        <v>9</v>
      </c>
      <c r="M1267" s="39">
        <v>10</v>
      </c>
      <c r="N1267" s="39">
        <v>11</v>
      </c>
      <c r="O1267" s="39">
        <v>12</v>
      </c>
    </row>
    <row r="1268" spans="2:16" ht="15.75" thickBot="1" x14ac:dyDescent="0.3">
      <c r="B1268" s="81" t="e">
        <f>+'Mecra Kırılımı'!#REF!</f>
        <v>#REF!</v>
      </c>
      <c r="C1268" s="82" t="s">
        <v>33</v>
      </c>
      <c r="D1268" s="69" t="s">
        <v>29</v>
      </c>
      <c r="E1268" s="69" t="s">
        <v>29</v>
      </c>
      <c r="F1268" s="69" t="s">
        <v>29</v>
      </c>
      <c r="G1268" s="69" t="s">
        <v>29</v>
      </c>
      <c r="H1268" s="69" t="s">
        <v>29</v>
      </c>
      <c r="I1268" s="69" t="s">
        <v>29</v>
      </c>
      <c r="J1268" s="69" t="s">
        <v>29</v>
      </c>
      <c r="K1268" s="69" t="s">
        <v>29</v>
      </c>
      <c r="L1268" s="69" t="s">
        <v>29</v>
      </c>
      <c r="M1268" s="69" t="s">
        <v>29</v>
      </c>
      <c r="N1268" s="69" t="s">
        <v>29</v>
      </c>
      <c r="O1268" s="69" t="s">
        <v>29</v>
      </c>
    </row>
    <row r="1269" spans="2:16" x14ac:dyDescent="0.25">
      <c r="B1269" s="109"/>
      <c r="C1269" s="189">
        <v>1</v>
      </c>
      <c r="D1269" s="187"/>
      <c r="E1269" s="187"/>
      <c r="F1269" s="187"/>
      <c r="G1269" s="187"/>
      <c r="H1269" s="187"/>
      <c r="I1269" s="187"/>
      <c r="J1269" s="187"/>
      <c r="K1269" s="187"/>
      <c r="L1269" s="187"/>
      <c r="M1269" s="187"/>
      <c r="N1269" s="187"/>
      <c r="O1269" s="187"/>
    </row>
    <row r="1270" spans="2:16" x14ac:dyDescent="0.25">
      <c r="B1270" s="109"/>
      <c r="C1270" s="189">
        <v>2</v>
      </c>
      <c r="D1270" s="187"/>
      <c r="E1270" s="187"/>
      <c r="F1270" s="187"/>
      <c r="G1270" s="187"/>
      <c r="H1270" s="187"/>
      <c r="I1270" s="187"/>
      <c r="J1270" s="187"/>
      <c r="K1270" s="187"/>
      <c r="L1270" s="187"/>
      <c r="M1270" s="187"/>
      <c r="N1270" s="187"/>
      <c r="O1270" s="187"/>
    </row>
    <row r="1271" spans="2:16" x14ac:dyDescent="0.25">
      <c r="B1271" s="109"/>
      <c r="C1271" s="189">
        <v>3</v>
      </c>
      <c r="D1271" s="187"/>
      <c r="E1271" s="187"/>
      <c r="F1271" s="187"/>
      <c r="G1271" s="187"/>
      <c r="H1271" s="187"/>
      <c r="I1271" s="187"/>
      <c r="J1271" s="187"/>
      <c r="K1271" s="187"/>
      <c r="L1271" s="187"/>
      <c r="M1271" s="187"/>
      <c r="N1271" s="187"/>
      <c r="O1271" s="187"/>
    </row>
    <row r="1272" spans="2:16" x14ac:dyDescent="0.25">
      <c r="B1272" s="109"/>
      <c r="C1272" s="189">
        <v>4</v>
      </c>
      <c r="D1272" s="187"/>
      <c r="E1272" s="187"/>
      <c r="F1272" s="187"/>
      <c r="G1272" s="187"/>
      <c r="H1272" s="187"/>
      <c r="I1272" s="187"/>
      <c r="J1272" s="187"/>
      <c r="K1272" s="187"/>
      <c r="L1272" s="187"/>
      <c r="M1272" s="187"/>
      <c r="N1272" s="187"/>
      <c r="O1272" s="187"/>
    </row>
    <row r="1273" spans="2:16" x14ac:dyDescent="0.25">
      <c r="B1273" s="109"/>
      <c r="C1273" s="189">
        <v>5</v>
      </c>
      <c r="D1273" s="187"/>
      <c r="E1273" s="187"/>
      <c r="F1273" s="187"/>
      <c r="G1273" s="187"/>
      <c r="H1273" s="187"/>
      <c r="I1273" s="187"/>
      <c r="J1273" s="187"/>
      <c r="K1273" s="187"/>
      <c r="L1273" s="187"/>
      <c r="M1273" s="187"/>
      <c r="N1273" s="187"/>
      <c r="O1273" s="187"/>
    </row>
    <row r="1274" spans="2:16" x14ac:dyDescent="0.25">
      <c r="B1274" s="109"/>
      <c r="C1274" s="189">
        <v>6</v>
      </c>
      <c r="D1274" s="187"/>
      <c r="E1274" s="187"/>
      <c r="F1274" s="187"/>
      <c r="G1274" s="187"/>
      <c r="H1274" s="187"/>
      <c r="I1274" s="187"/>
      <c r="J1274" s="187"/>
      <c r="K1274" s="187"/>
      <c r="L1274" s="187"/>
      <c r="M1274" s="187"/>
      <c r="N1274" s="187"/>
      <c r="O1274" s="187"/>
    </row>
    <row r="1275" spans="2:16" x14ac:dyDescent="0.25">
      <c r="B1275" s="109"/>
      <c r="C1275" s="189">
        <v>7</v>
      </c>
      <c r="D1275" s="187"/>
      <c r="E1275" s="187"/>
      <c r="F1275" s="187"/>
      <c r="G1275" s="187"/>
      <c r="H1275" s="187"/>
      <c r="I1275" s="187"/>
      <c r="J1275" s="187"/>
      <c r="K1275" s="187"/>
      <c r="L1275" s="187"/>
      <c r="M1275" s="187"/>
      <c r="N1275" s="187"/>
      <c r="O1275" s="187"/>
    </row>
    <row r="1276" spans="2:16" x14ac:dyDescent="0.25">
      <c r="B1276" s="109"/>
      <c r="C1276" s="189">
        <v>8</v>
      </c>
      <c r="D1276" s="187"/>
      <c r="E1276" s="187"/>
      <c r="F1276" s="187"/>
      <c r="G1276" s="187"/>
      <c r="H1276" s="187"/>
      <c r="I1276" s="187"/>
      <c r="J1276" s="187"/>
      <c r="K1276" s="187"/>
      <c r="L1276" s="187"/>
      <c r="M1276" s="187"/>
      <c r="N1276" s="187"/>
      <c r="O1276" s="187"/>
    </row>
    <row r="1277" spans="2:16" x14ac:dyDescent="0.25">
      <c r="B1277" s="109"/>
      <c r="C1277" s="189">
        <v>9</v>
      </c>
      <c r="D1277" s="187"/>
      <c r="E1277" s="187"/>
      <c r="F1277" s="187"/>
      <c r="G1277" s="187"/>
      <c r="H1277" s="187"/>
      <c r="I1277" s="187"/>
      <c r="J1277" s="187"/>
      <c r="K1277" s="187"/>
      <c r="L1277" s="187"/>
      <c r="M1277" s="187"/>
      <c r="N1277" s="187"/>
      <c r="O1277" s="187"/>
    </row>
    <row r="1278" spans="2:16" x14ac:dyDescent="0.25">
      <c r="B1278" s="109"/>
      <c r="C1278" s="189">
        <v>10</v>
      </c>
      <c r="D1278" s="187"/>
      <c r="E1278" s="187"/>
      <c r="F1278" s="187"/>
      <c r="G1278" s="187"/>
      <c r="H1278" s="187"/>
      <c r="I1278" s="187"/>
      <c r="J1278" s="187"/>
      <c r="K1278" s="187"/>
      <c r="L1278" s="187"/>
      <c r="M1278" s="187"/>
      <c r="N1278" s="187"/>
      <c r="O1278" s="187"/>
    </row>
    <row r="1279" spans="2:16" x14ac:dyDescent="0.25">
      <c r="B1279" s="109"/>
      <c r="C1279" s="189">
        <v>11</v>
      </c>
      <c r="D1279" s="187"/>
      <c r="E1279" s="187"/>
      <c r="F1279" s="187"/>
      <c r="G1279" s="187"/>
      <c r="H1279" s="187"/>
      <c r="I1279" s="187"/>
      <c r="J1279" s="187"/>
      <c r="K1279" s="187"/>
      <c r="L1279" s="187"/>
      <c r="M1279" s="187"/>
      <c r="N1279" s="187"/>
      <c r="O1279" s="187"/>
    </row>
    <row r="1280" spans="2:16" x14ac:dyDescent="0.25">
      <c r="B1280" s="109"/>
      <c r="C1280" s="189">
        <v>12</v>
      </c>
      <c r="D1280" s="187"/>
      <c r="E1280" s="187"/>
      <c r="F1280" s="187"/>
      <c r="G1280" s="187"/>
      <c r="H1280" s="187"/>
      <c r="I1280" s="187"/>
      <c r="J1280" s="187"/>
      <c r="K1280" s="187"/>
      <c r="L1280" s="187"/>
      <c r="M1280" s="187"/>
      <c r="N1280" s="187"/>
      <c r="O1280" s="187"/>
    </row>
    <row r="1281" spans="2:16" x14ac:dyDescent="0.25">
      <c r="B1281" s="109"/>
      <c r="C1281" s="189">
        <v>13</v>
      </c>
      <c r="D1281" s="187"/>
      <c r="E1281" s="187"/>
      <c r="F1281" s="187"/>
      <c r="G1281" s="187"/>
      <c r="H1281" s="187"/>
      <c r="I1281" s="187"/>
      <c r="J1281" s="187"/>
      <c r="K1281" s="187"/>
      <c r="L1281" s="187"/>
      <c r="M1281" s="187"/>
      <c r="N1281" s="187"/>
      <c r="O1281" s="187"/>
    </row>
    <row r="1282" spans="2:16" ht="15.75" thickBot="1" x14ac:dyDescent="0.3">
      <c r="B1282" s="109"/>
      <c r="C1282" s="189">
        <v>14</v>
      </c>
      <c r="D1282" s="187"/>
      <c r="E1282" s="187"/>
      <c r="F1282" s="187"/>
      <c r="G1282" s="187"/>
      <c r="H1282" s="187"/>
      <c r="I1282" s="187"/>
      <c r="J1282" s="187"/>
      <c r="K1282" s="187"/>
      <c r="L1282" s="187"/>
      <c r="M1282" s="187"/>
      <c r="N1282" s="187"/>
      <c r="O1282" s="187"/>
    </row>
    <row r="1283" spans="2:16" x14ac:dyDescent="0.25">
      <c r="B1283" s="83"/>
      <c r="C1283" s="84" t="s">
        <v>0</v>
      </c>
      <c r="D1283" s="70">
        <v>438900.38506701193</v>
      </c>
      <c r="E1283" s="70">
        <v>277224.22847122676</v>
      </c>
      <c r="F1283" s="70">
        <v>332115.0564548113</v>
      </c>
      <c r="G1283" s="70">
        <v>0</v>
      </c>
      <c r="H1283" s="70">
        <v>0</v>
      </c>
      <c r="I1283" s="70">
        <v>0</v>
      </c>
      <c r="J1283" s="70">
        <v>0</v>
      </c>
      <c r="K1283" s="70">
        <v>500055.56674741564</v>
      </c>
      <c r="L1283" s="70">
        <v>529965.69100448873</v>
      </c>
      <c r="M1283" s="70">
        <v>458164.59904218791</v>
      </c>
      <c r="N1283" s="70">
        <v>360311.56381629012</v>
      </c>
      <c r="O1283" s="71">
        <v>0</v>
      </c>
      <c r="P1283" s="85">
        <f>SUM(D1283:O1283)</f>
        <v>2896737.0906034326</v>
      </c>
    </row>
    <row r="1284" spans="2:16" x14ac:dyDescent="0.25">
      <c r="B1284" s="83"/>
      <c r="C1284" s="86" t="s">
        <v>1</v>
      </c>
      <c r="D1284" s="87">
        <f>+D1292*D$3*30</f>
        <v>300993.12868604821</v>
      </c>
      <c r="E1284" s="87">
        <f t="shared" ref="E1284:O1284" si="1337">+E1292*E$3*30</f>
        <v>190117.37221964443</v>
      </c>
      <c r="F1284" s="87">
        <f t="shared" si="1337"/>
        <v>227760.90732026694</v>
      </c>
      <c r="G1284" s="87">
        <f t="shared" si="1337"/>
        <v>0</v>
      </c>
      <c r="H1284" s="87">
        <f t="shared" si="1337"/>
        <v>0</v>
      </c>
      <c r="I1284" s="87">
        <f t="shared" si="1337"/>
        <v>0</v>
      </c>
      <c r="J1284" s="87">
        <f t="shared" si="1337"/>
        <v>0</v>
      </c>
      <c r="K1284" s="87">
        <f t="shared" si="1337"/>
        <v>333924.05987668654</v>
      </c>
      <c r="L1284" s="87">
        <f t="shared" si="1337"/>
        <v>353429.21700026817</v>
      </c>
      <c r="M1284" s="87">
        <f t="shared" si="1337"/>
        <v>299091.13947483146</v>
      </c>
      <c r="N1284" s="87">
        <f t="shared" si="1337"/>
        <v>236060.27888838091</v>
      </c>
      <c r="O1284" s="88">
        <f t="shared" si="1337"/>
        <v>0</v>
      </c>
      <c r="P1284" s="88">
        <f>SUM(D1284:O1284)</f>
        <v>1941376.1034661266</v>
      </c>
    </row>
    <row r="1285" spans="2:16" ht="15.75" thickBot="1" x14ac:dyDescent="0.3">
      <c r="B1285" s="83"/>
      <c r="C1285" s="89" t="s">
        <v>35</v>
      </c>
      <c r="D1285" s="90">
        <f>+D1293*D$4*30</f>
        <v>137907.25638096375</v>
      </c>
      <c r="E1285" s="90">
        <f t="shared" ref="E1285:O1285" si="1338">+E1293*E$4*30</f>
        <v>87106.856251582329</v>
      </c>
      <c r="F1285" s="90">
        <f t="shared" si="1338"/>
        <v>104354.14913454439</v>
      </c>
      <c r="G1285" s="90">
        <f t="shared" si="1338"/>
        <v>0</v>
      </c>
      <c r="H1285" s="90">
        <f t="shared" si="1338"/>
        <v>0</v>
      </c>
      <c r="I1285" s="90">
        <f t="shared" si="1338"/>
        <v>0</v>
      </c>
      <c r="J1285" s="90">
        <f t="shared" si="1338"/>
        <v>0</v>
      </c>
      <c r="K1285" s="90">
        <f t="shared" si="1338"/>
        <v>166131.50687072906</v>
      </c>
      <c r="L1285" s="90">
        <f t="shared" si="1338"/>
        <v>176536.47400422048</v>
      </c>
      <c r="M1285" s="90">
        <f t="shared" si="1338"/>
        <v>159073.45956735645</v>
      </c>
      <c r="N1285" s="90">
        <f t="shared" si="1338"/>
        <v>124251.28492790922</v>
      </c>
      <c r="O1285" s="91">
        <f t="shared" si="1338"/>
        <v>0</v>
      </c>
      <c r="P1285" s="91">
        <f>SUM(D1285:O1285)</f>
        <v>955360.98713730578</v>
      </c>
    </row>
    <row r="1286" spans="2:16" ht="15.75" thickBot="1" x14ac:dyDescent="0.3">
      <c r="B1286" s="83"/>
      <c r="C1286" s="78" t="s">
        <v>36</v>
      </c>
      <c r="D1286" s="79">
        <f t="shared" ref="D1286:O1286" si="1339">+D$5</f>
        <v>0.25</v>
      </c>
      <c r="E1286" s="79">
        <f t="shared" si="1339"/>
        <v>0.25</v>
      </c>
      <c r="F1286" s="79">
        <f t="shared" si="1339"/>
        <v>0.25</v>
      </c>
      <c r="G1286" s="79">
        <f t="shared" si="1339"/>
        <v>0.25</v>
      </c>
      <c r="H1286" s="79">
        <f t="shared" si="1339"/>
        <v>0.25</v>
      </c>
      <c r="I1286" s="79">
        <f t="shared" si="1339"/>
        <v>0.25</v>
      </c>
      <c r="J1286" s="79">
        <f t="shared" si="1339"/>
        <v>0.25</v>
      </c>
      <c r="K1286" s="79">
        <f t="shared" si="1339"/>
        <v>0.25</v>
      </c>
      <c r="L1286" s="79">
        <f t="shared" si="1339"/>
        <v>0.25</v>
      </c>
      <c r="M1286" s="79">
        <f t="shared" si="1339"/>
        <v>0.25</v>
      </c>
      <c r="N1286" s="79">
        <f t="shared" si="1339"/>
        <v>0.25</v>
      </c>
      <c r="O1286" s="80">
        <f t="shared" si="1339"/>
        <v>0.25</v>
      </c>
      <c r="P1286" s="80"/>
    </row>
    <row r="1287" spans="2:16" ht="15.75" thickBot="1" x14ac:dyDescent="0.3">
      <c r="B1287" s="83"/>
      <c r="C1287" s="76" t="s">
        <v>14</v>
      </c>
      <c r="D1287" s="92">
        <f>+D$3*(1-D1286)+D$4*D1286</f>
        <v>18.697752065418879</v>
      </c>
      <c r="E1287" s="92">
        <f t="shared" ref="E1287" si="1340">+E$3*(1-E1286)+E$4*E1286</f>
        <v>19.632639668689826</v>
      </c>
      <c r="F1287" s="92">
        <f t="shared" ref="F1287" si="1341">+F$3*(1-F1286)+F$4*F1286</f>
        <v>20.614271652124316</v>
      </c>
      <c r="G1287" s="92">
        <f t="shared" ref="G1287" si="1342">+G$3*(1-G1286)+G$4*G1286</f>
        <v>24.717944963434228</v>
      </c>
      <c r="H1287" s="92">
        <f t="shared" ref="H1287" si="1343">+H$3*(1-H1286)+H$4*H1286</f>
        <v>26.05691364631199</v>
      </c>
      <c r="I1287" s="92">
        <f t="shared" ref="I1287" si="1344">+I$3*(1-I1286)+I$4*I1286</f>
        <v>25.606843768296592</v>
      </c>
      <c r="J1287" s="92">
        <f t="shared" ref="J1287" si="1345">+J$3*(1-J1286)+J$4*J1286</f>
        <v>18.232856760391158</v>
      </c>
      <c r="K1287" s="92">
        <f t="shared" ref="K1287" si="1346">+K$3*(1-K1286)+K$4*K1286</f>
        <v>23.963884263425388</v>
      </c>
      <c r="L1287" s="92">
        <f t="shared" ref="L1287" si="1347">+L$3*(1-L1286)+L$4*L1286</f>
        <v>26.305348227975429</v>
      </c>
      <c r="M1287" s="92">
        <f t="shared" ref="M1287" si="1348">+M$3*(1-M1286)+M$4*M1286</f>
        <v>24.57657900542252</v>
      </c>
      <c r="N1287" s="92">
        <f t="shared" ref="N1287" si="1349">+N$3*(1-N1286)+N$4*N1286</f>
        <v>22.737299112616817</v>
      </c>
      <c r="O1287" s="92">
        <f t="shared" ref="O1287" si="1350">+O$3*(1-O1286)+O$4*O1286</f>
        <v>20.719497469529724</v>
      </c>
      <c r="P1287" s="93"/>
    </row>
    <row r="1288" spans="2:16" x14ac:dyDescent="0.25">
      <c r="B1288" s="83"/>
      <c r="C1288" s="76" t="s">
        <v>16</v>
      </c>
      <c r="D1288" s="92">
        <f t="shared" ref="D1288:O1288" si="1351">+D1286*D1290+(1-D1286)*D1289</f>
        <v>20.721543016765441</v>
      </c>
      <c r="E1288" s="92">
        <f t="shared" si="1351"/>
        <v>21.624337244550389</v>
      </c>
      <c r="F1288" s="92">
        <f t="shared" si="1351"/>
        <v>22.70555410677791</v>
      </c>
      <c r="G1288" s="92">
        <f t="shared" si="1351"/>
        <v>27.653842661045314</v>
      </c>
      <c r="H1288" s="92">
        <f t="shared" si="1351"/>
        <v>29.151848637640235</v>
      </c>
      <c r="I1288" s="92">
        <f t="shared" si="1351"/>
        <v>28.648321276788611</v>
      </c>
      <c r="J1288" s="92">
        <f t="shared" si="1351"/>
        <v>20.825275546848864</v>
      </c>
      <c r="K1288" s="92">
        <f t="shared" si="1351"/>
        <v>27.371162924000433</v>
      </c>
      <c r="L1288" s="92">
        <f t="shared" si="1351"/>
        <v>29.325777998536594</v>
      </c>
      <c r="M1288" s="92">
        <f t="shared" si="1351"/>
        <v>27.236677290617841</v>
      </c>
      <c r="N1288" s="92">
        <f t="shared" si="1351"/>
        <v>25.198319027801109</v>
      </c>
      <c r="O1288" s="93">
        <f t="shared" si="1351"/>
        <v>22.962116333475112</v>
      </c>
      <c r="P1288" s="93"/>
    </row>
    <row r="1289" spans="2:16" x14ac:dyDescent="0.25">
      <c r="B1289" s="83"/>
      <c r="C1289" s="77" t="s">
        <v>15</v>
      </c>
      <c r="D1289" s="94">
        <f>+D$3*D1301</f>
        <v>18.947479583144993</v>
      </c>
      <c r="E1289" s="94">
        <f t="shared" ref="E1289:O1289" si="1352">+E$3*E1301</f>
        <v>19.772981582918685</v>
      </c>
      <c r="F1289" s="94">
        <f t="shared" si="1352"/>
        <v>20.761630662064622</v>
      </c>
      <c r="G1289" s="94">
        <f t="shared" si="1352"/>
        <v>24.26953005283924</v>
      </c>
      <c r="H1289" s="94">
        <f t="shared" si="1352"/>
        <v>26.054005594148453</v>
      </c>
      <c r="I1289" s="94">
        <f t="shared" si="1352"/>
        <v>25.646005992854473</v>
      </c>
      <c r="J1289" s="94">
        <f t="shared" si="1352"/>
        <v>18.56117746381161</v>
      </c>
      <c r="K1289" s="94">
        <f t="shared" si="1352"/>
        <v>24.370331232262533</v>
      </c>
      <c r="L1289" s="94">
        <f t="shared" si="1352"/>
        <v>26.076120100785154</v>
      </c>
      <c r="M1289" s="94">
        <f t="shared" si="1352"/>
        <v>23.706906101400314</v>
      </c>
      <c r="N1289" s="94">
        <f t="shared" si="1352"/>
        <v>22.011772826896962</v>
      </c>
      <c r="O1289" s="95">
        <f t="shared" si="1352"/>
        <v>19.602125138012717</v>
      </c>
      <c r="P1289" s="95"/>
    </row>
    <row r="1290" spans="2:16" ht="15.75" thickBot="1" x14ac:dyDescent="0.3">
      <c r="B1290" s="83"/>
      <c r="C1290" s="96" t="s">
        <v>37</v>
      </c>
      <c r="D1290" s="97">
        <f>+D$4*D1301</f>
        <v>26.043733317626785</v>
      </c>
      <c r="E1290" s="97">
        <f t="shared" ref="E1290:O1290" si="1353">+E$4*E1301</f>
        <v>27.178404229445501</v>
      </c>
      <c r="F1290" s="97">
        <f t="shared" si="1353"/>
        <v>28.537324440917779</v>
      </c>
      <c r="G1290" s="97">
        <f t="shared" si="1353"/>
        <v>37.806780485663538</v>
      </c>
      <c r="H1290" s="97">
        <f t="shared" si="1353"/>
        <v>38.44537776811557</v>
      </c>
      <c r="I1290" s="97">
        <f t="shared" si="1353"/>
        <v>37.655267128591021</v>
      </c>
      <c r="J1290" s="97">
        <f t="shared" si="1353"/>
        <v>27.617569795960634</v>
      </c>
      <c r="K1290" s="97">
        <f t="shared" si="1353"/>
        <v>36.373657999214132</v>
      </c>
      <c r="L1290" s="97">
        <f t="shared" si="1353"/>
        <v>39.074751691790915</v>
      </c>
      <c r="M1290" s="97">
        <f t="shared" si="1353"/>
        <v>37.825990858270416</v>
      </c>
      <c r="N1290" s="97">
        <f t="shared" si="1353"/>
        <v>34.757957630513545</v>
      </c>
      <c r="O1290" s="98">
        <f t="shared" si="1353"/>
        <v>33.042089919862299</v>
      </c>
      <c r="P1290" s="98"/>
    </row>
    <row r="1291" spans="2:16" x14ac:dyDescent="0.25">
      <c r="B1291" s="83"/>
      <c r="C1291" s="99" t="s">
        <v>9</v>
      </c>
      <c r="D1291" s="100">
        <f t="shared" ref="D1291:O1291" si="1354">+D1283/D1287/30</f>
        <v>782.44768592396633</v>
      </c>
      <c r="E1291" s="100">
        <f t="shared" si="1354"/>
        <v>470.68594807680489</v>
      </c>
      <c r="F1291" s="100">
        <f t="shared" si="1354"/>
        <v>537.03094965696835</v>
      </c>
      <c r="G1291" s="100">
        <f t="shared" si="1354"/>
        <v>0</v>
      </c>
      <c r="H1291" s="100">
        <f t="shared" si="1354"/>
        <v>0</v>
      </c>
      <c r="I1291" s="100">
        <f t="shared" si="1354"/>
        <v>0</v>
      </c>
      <c r="J1291" s="100">
        <f t="shared" si="1354"/>
        <v>0</v>
      </c>
      <c r="K1291" s="100">
        <f t="shared" si="1354"/>
        <v>695.56832725238382</v>
      </c>
      <c r="L1291" s="100">
        <f t="shared" si="1354"/>
        <v>671.55632688777257</v>
      </c>
      <c r="M1291" s="100">
        <f t="shared" si="1354"/>
        <v>621.41086837336684</v>
      </c>
      <c r="N1291" s="100">
        <f t="shared" si="1354"/>
        <v>528.22392849107132</v>
      </c>
      <c r="O1291" s="101">
        <f t="shared" si="1354"/>
        <v>0</v>
      </c>
      <c r="P1291" s="101">
        <f t="shared" ref="P1291:P1300" si="1355">SUM(D1291:O1291)</f>
        <v>4306.9240346623337</v>
      </c>
    </row>
    <row r="1292" spans="2:16" x14ac:dyDescent="0.25">
      <c r="B1292" s="83"/>
      <c r="C1292" s="77" t="s">
        <v>10</v>
      </c>
      <c r="D1292" s="87">
        <f t="shared" ref="D1292:O1292" si="1356">+D1291*(1-D1286)</f>
        <v>586.83576444297478</v>
      </c>
      <c r="E1292" s="87">
        <f t="shared" si="1356"/>
        <v>353.01446105760368</v>
      </c>
      <c r="F1292" s="87">
        <f t="shared" si="1356"/>
        <v>402.77321224272623</v>
      </c>
      <c r="G1292" s="87">
        <f t="shared" si="1356"/>
        <v>0</v>
      </c>
      <c r="H1292" s="87">
        <f t="shared" si="1356"/>
        <v>0</v>
      </c>
      <c r="I1292" s="87">
        <f t="shared" si="1356"/>
        <v>0</v>
      </c>
      <c r="J1292" s="87">
        <f t="shared" si="1356"/>
        <v>0</v>
      </c>
      <c r="K1292" s="87">
        <f t="shared" si="1356"/>
        <v>521.67624543928787</v>
      </c>
      <c r="L1292" s="87">
        <f t="shared" si="1356"/>
        <v>503.6672451658294</v>
      </c>
      <c r="M1292" s="87">
        <f t="shared" si="1356"/>
        <v>466.05815128002513</v>
      </c>
      <c r="N1292" s="87">
        <f t="shared" si="1356"/>
        <v>396.16794636830349</v>
      </c>
      <c r="O1292" s="88">
        <f t="shared" si="1356"/>
        <v>0</v>
      </c>
      <c r="P1292" s="88">
        <f t="shared" si="1355"/>
        <v>3230.1930259967503</v>
      </c>
    </row>
    <row r="1293" spans="2:16" ht="15.75" thickBot="1" x14ac:dyDescent="0.3">
      <c r="B1293" s="83"/>
      <c r="C1293" s="96" t="s">
        <v>38</v>
      </c>
      <c r="D1293" s="90">
        <f>+D1291-D1292</f>
        <v>195.61192148099155</v>
      </c>
      <c r="E1293" s="90">
        <f t="shared" ref="E1293:G1293" si="1357">+E1291-E1292</f>
        <v>117.67148701920121</v>
      </c>
      <c r="F1293" s="90">
        <f t="shared" si="1357"/>
        <v>134.25773741424211</v>
      </c>
      <c r="G1293" s="90">
        <f t="shared" si="1357"/>
        <v>0</v>
      </c>
      <c r="H1293" s="90">
        <f>+H1291-H1292</f>
        <v>0</v>
      </c>
      <c r="I1293" s="90">
        <f t="shared" ref="I1293:O1293" si="1358">+I1291-I1292</f>
        <v>0</v>
      </c>
      <c r="J1293" s="90">
        <f t="shared" si="1358"/>
        <v>0</v>
      </c>
      <c r="K1293" s="90">
        <f t="shared" si="1358"/>
        <v>173.89208181309596</v>
      </c>
      <c r="L1293" s="90">
        <f t="shared" si="1358"/>
        <v>167.88908172194317</v>
      </c>
      <c r="M1293" s="90">
        <f t="shared" si="1358"/>
        <v>155.35271709334171</v>
      </c>
      <c r="N1293" s="90">
        <f t="shared" si="1358"/>
        <v>132.05598212276783</v>
      </c>
      <c r="O1293" s="91">
        <f t="shared" si="1358"/>
        <v>0</v>
      </c>
      <c r="P1293" s="91">
        <f t="shared" si="1355"/>
        <v>1076.7310086655834</v>
      </c>
    </row>
    <row r="1294" spans="2:16" x14ac:dyDescent="0.25">
      <c r="B1294" s="83"/>
      <c r="C1294" s="99" t="s">
        <v>11</v>
      </c>
      <c r="D1294" s="100">
        <f t="shared" ref="D1294:O1294" si="1359">+D1283/D1288/30</f>
        <v>706.02912262519135</v>
      </c>
      <c r="E1294" s="100">
        <f t="shared" si="1359"/>
        <v>427.33368015874618</v>
      </c>
      <c r="F1294" s="100">
        <f t="shared" si="1359"/>
        <v>487.56801220377844</v>
      </c>
      <c r="G1294" s="100">
        <f t="shared" si="1359"/>
        <v>0</v>
      </c>
      <c r="H1294" s="100">
        <f t="shared" si="1359"/>
        <v>0</v>
      </c>
      <c r="I1294" s="100">
        <f t="shared" si="1359"/>
        <v>0</v>
      </c>
      <c r="J1294" s="100">
        <f t="shared" si="1359"/>
        <v>0</v>
      </c>
      <c r="K1294" s="100">
        <f t="shared" si="1359"/>
        <v>608.98102641319315</v>
      </c>
      <c r="L1294" s="100">
        <f t="shared" si="1359"/>
        <v>602.38889602057611</v>
      </c>
      <c r="M1294" s="100">
        <f t="shared" si="1359"/>
        <v>560.72013257898493</v>
      </c>
      <c r="N1294" s="100">
        <f t="shared" si="1359"/>
        <v>476.63439165493696</v>
      </c>
      <c r="O1294" s="101">
        <f t="shared" si="1359"/>
        <v>0</v>
      </c>
      <c r="P1294" s="101">
        <f t="shared" si="1355"/>
        <v>3869.6552616554063</v>
      </c>
    </row>
    <row r="1295" spans="2:16" x14ac:dyDescent="0.25">
      <c r="B1295" s="83"/>
      <c r="C1295" s="77" t="s">
        <v>12</v>
      </c>
      <c r="D1295" s="87">
        <f t="shared" ref="D1295:O1295" si="1360">+D1284/D1289/30</f>
        <v>529.52184196889357</v>
      </c>
      <c r="E1295" s="87">
        <f t="shared" si="1360"/>
        <v>320.50026011905965</v>
      </c>
      <c r="F1295" s="87">
        <f t="shared" si="1360"/>
        <v>365.67600915283384</v>
      </c>
      <c r="G1295" s="87">
        <f t="shared" si="1360"/>
        <v>0</v>
      </c>
      <c r="H1295" s="87">
        <f t="shared" si="1360"/>
        <v>0</v>
      </c>
      <c r="I1295" s="87">
        <f t="shared" si="1360"/>
        <v>0</v>
      </c>
      <c r="J1295" s="87">
        <f t="shared" si="1360"/>
        <v>0</v>
      </c>
      <c r="K1295" s="87">
        <f t="shared" si="1360"/>
        <v>456.73576980989486</v>
      </c>
      <c r="L1295" s="87">
        <f t="shared" si="1360"/>
        <v>451.79167201543197</v>
      </c>
      <c r="M1295" s="87">
        <f t="shared" si="1360"/>
        <v>420.54009943423875</v>
      </c>
      <c r="N1295" s="87">
        <f t="shared" si="1360"/>
        <v>357.47579374120272</v>
      </c>
      <c r="O1295" s="88">
        <f t="shared" si="1360"/>
        <v>0</v>
      </c>
      <c r="P1295" s="88">
        <f t="shared" si="1355"/>
        <v>2902.2414462415559</v>
      </c>
    </row>
    <row r="1296" spans="2:16" ht="15.75" thickBot="1" x14ac:dyDescent="0.3">
      <c r="B1296" s="83"/>
      <c r="C1296" s="96" t="s">
        <v>39</v>
      </c>
      <c r="D1296" s="90">
        <f t="shared" ref="D1296:O1296" si="1361">+D1285/D1290/30</f>
        <v>176.50728065629784</v>
      </c>
      <c r="E1296" s="90">
        <f t="shared" si="1361"/>
        <v>106.83342003968654</v>
      </c>
      <c r="F1296" s="90">
        <f t="shared" si="1361"/>
        <v>121.89200305094462</v>
      </c>
      <c r="G1296" s="90">
        <f t="shared" si="1361"/>
        <v>0</v>
      </c>
      <c r="H1296" s="90">
        <f t="shared" si="1361"/>
        <v>0</v>
      </c>
      <c r="I1296" s="90">
        <f t="shared" si="1361"/>
        <v>0</v>
      </c>
      <c r="J1296" s="90">
        <f t="shared" si="1361"/>
        <v>0</v>
      </c>
      <c r="K1296" s="90">
        <f t="shared" si="1361"/>
        <v>152.24525660329829</v>
      </c>
      <c r="L1296" s="90">
        <f t="shared" si="1361"/>
        <v>150.597224005144</v>
      </c>
      <c r="M1296" s="90">
        <f t="shared" si="1361"/>
        <v>140.18003314474623</v>
      </c>
      <c r="N1296" s="90">
        <f t="shared" si="1361"/>
        <v>119.15859791373423</v>
      </c>
      <c r="O1296" s="91">
        <f t="shared" si="1361"/>
        <v>0</v>
      </c>
      <c r="P1296" s="91">
        <f t="shared" si="1355"/>
        <v>967.41381541385158</v>
      </c>
    </row>
    <row r="1297" spans="2:16" ht="15.75" thickBot="1" x14ac:dyDescent="0.3">
      <c r="B1297" s="83"/>
      <c r="C1297" s="102" t="s">
        <v>13</v>
      </c>
      <c r="D1297" s="72">
        <v>25</v>
      </c>
      <c r="E1297" s="72">
        <v>25</v>
      </c>
      <c r="F1297" s="72">
        <v>25</v>
      </c>
      <c r="G1297" s="72">
        <v>25</v>
      </c>
      <c r="H1297" s="72">
        <v>25</v>
      </c>
      <c r="I1297" s="72">
        <v>25</v>
      </c>
      <c r="J1297" s="72">
        <v>25</v>
      </c>
      <c r="K1297" s="72">
        <v>25</v>
      </c>
      <c r="L1297" s="72">
        <v>25</v>
      </c>
      <c r="M1297" s="72">
        <v>25</v>
      </c>
      <c r="N1297" s="72">
        <v>25</v>
      </c>
      <c r="O1297" s="73">
        <v>25</v>
      </c>
      <c r="P1297" s="103"/>
    </row>
    <row r="1298" spans="2:16" x14ac:dyDescent="0.25">
      <c r="B1298" s="83"/>
      <c r="C1298" s="99" t="s">
        <v>4</v>
      </c>
      <c r="D1298" s="100">
        <f>+D1294/D1297*30</f>
        <v>847.23494715022957</v>
      </c>
      <c r="E1298" s="100">
        <f t="shared" ref="E1298" si="1362">+E1294/E1297*30</f>
        <v>512.80041619049541</v>
      </c>
      <c r="F1298" s="100">
        <f t="shared" ref="F1298" si="1363">+F1294/F1297*30</f>
        <v>585.08161464453417</v>
      </c>
      <c r="G1298" s="100">
        <f t="shared" ref="G1298" si="1364">+G1294/G1297*30</f>
        <v>0</v>
      </c>
      <c r="H1298" s="100">
        <f t="shared" ref="H1298" si="1365">+H1294/H1297*30</f>
        <v>0</v>
      </c>
      <c r="I1298" s="100">
        <f t="shared" ref="I1298" si="1366">+I1294/I1297*30</f>
        <v>0</v>
      </c>
      <c r="J1298" s="100">
        <f t="shared" ref="J1298" si="1367">+J1294/J1297*30</f>
        <v>0</v>
      </c>
      <c r="K1298" s="100">
        <f t="shared" ref="K1298" si="1368">+K1294/K1297*30</f>
        <v>730.7772316958318</v>
      </c>
      <c r="L1298" s="100">
        <f t="shared" ref="L1298" si="1369">+L1294/L1297*30</f>
        <v>722.86667522469133</v>
      </c>
      <c r="M1298" s="100">
        <f t="shared" ref="M1298" si="1370">+M1294/M1297*30</f>
        <v>672.86415909478194</v>
      </c>
      <c r="N1298" s="100">
        <f t="shared" ref="N1298" si="1371">+N1294/N1297*30</f>
        <v>571.96126998592433</v>
      </c>
      <c r="O1298" s="101">
        <f t="shared" ref="O1298" si="1372">+O1294/O1297*30</f>
        <v>0</v>
      </c>
      <c r="P1298" s="101">
        <f t="shared" si="1355"/>
        <v>4643.5863139864878</v>
      </c>
    </row>
    <row r="1299" spans="2:16" x14ac:dyDescent="0.25">
      <c r="B1299" s="83"/>
      <c r="C1299" s="77" t="s">
        <v>5</v>
      </c>
      <c r="D1299" s="87">
        <f>+D1295/D1297*30</f>
        <v>635.42621036267224</v>
      </c>
      <c r="E1299" s="87">
        <f t="shared" ref="E1299:O1299" si="1373">+E1295/E1297*30</f>
        <v>384.60031214287153</v>
      </c>
      <c r="F1299" s="87">
        <f t="shared" si="1373"/>
        <v>438.8112109834006</v>
      </c>
      <c r="G1299" s="87">
        <f t="shared" si="1373"/>
        <v>0</v>
      </c>
      <c r="H1299" s="87">
        <f t="shared" si="1373"/>
        <v>0</v>
      </c>
      <c r="I1299" s="87">
        <f t="shared" si="1373"/>
        <v>0</v>
      </c>
      <c r="J1299" s="87">
        <f t="shared" si="1373"/>
        <v>0</v>
      </c>
      <c r="K1299" s="87">
        <f t="shared" si="1373"/>
        <v>548.08292377187388</v>
      </c>
      <c r="L1299" s="87">
        <f t="shared" si="1373"/>
        <v>542.15000641851839</v>
      </c>
      <c r="M1299" s="87">
        <f t="shared" si="1373"/>
        <v>504.64811932108648</v>
      </c>
      <c r="N1299" s="87">
        <f t="shared" si="1373"/>
        <v>428.97095248944322</v>
      </c>
      <c r="O1299" s="88">
        <f t="shared" si="1373"/>
        <v>0</v>
      </c>
      <c r="P1299" s="88">
        <f t="shared" si="1355"/>
        <v>3482.6897354898665</v>
      </c>
    </row>
    <row r="1300" spans="2:16" ht="15.75" thickBot="1" x14ac:dyDescent="0.3">
      <c r="B1300" s="83"/>
      <c r="C1300" s="96" t="s">
        <v>40</v>
      </c>
      <c r="D1300" s="90">
        <f>+D1296/D1297*30</f>
        <v>211.80873678755739</v>
      </c>
      <c r="E1300" s="90">
        <f t="shared" ref="E1300:O1300" si="1374">+E1296/E1297*30</f>
        <v>128.20010404762385</v>
      </c>
      <c r="F1300" s="90">
        <f t="shared" si="1374"/>
        <v>146.27040366113357</v>
      </c>
      <c r="G1300" s="90">
        <f t="shared" si="1374"/>
        <v>0</v>
      </c>
      <c r="H1300" s="90">
        <f t="shared" si="1374"/>
        <v>0</v>
      </c>
      <c r="I1300" s="90">
        <f t="shared" si="1374"/>
        <v>0</v>
      </c>
      <c r="J1300" s="90">
        <f t="shared" si="1374"/>
        <v>0</v>
      </c>
      <c r="K1300" s="90">
        <f t="shared" si="1374"/>
        <v>182.69430792395795</v>
      </c>
      <c r="L1300" s="90">
        <f t="shared" si="1374"/>
        <v>180.71666880617278</v>
      </c>
      <c r="M1300" s="90">
        <f t="shared" si="1374"/>
        <v>168.21603977369548</v>
      </c>
      <c r="N1300" s="90">
        <f t="shared" si="1374"/>
        <v>142.99031749648105</v>
      </c>
      <c r="O1300" s="91">
        <f t="shared" si="1374"/>
        <v>0</v>
      </c>
      <c r="P1300" s="91">
        <f t="shared" si="1355"/>
        <v>1160.8965784966222</v>
      </c>
    </row>
    <row r="1301" spans="2:16" ht="15.75" thickBot="1" x14ac:dyDescent="0.3">
      <c r="B1301" s="104"/>
      <c r="C1301" s="105" t="s">
        <v>8</v>
      </c>
      <c r="D1301" s="106">
        <f>+SUMIF(Conversion!$B$4:$B$28,'Measured TV'!D1268,Conversion!C$4:C$28)</f>
        <v>1.1082371262741002</v>
      </c>
      <c r="E1301" s="106">
        <f>+SUMIF(Conversion!$B$4:$B$28,'Measured TV'!E1268,Conversion!D$4:D$28)</f>
        <v>1.1014482825270271</v>
      </c>
      <c r="F1301" s="106">
        <f>+SUMIF(Conversion!$B$4:$B$28,'Measured TV'!F1268,Conversion!E$4:E$28)</f>
        <v>1.1014482825270271</v>
      </c>
      <c r="G1301" s="106">
        <f>+SUMIF(Conversion!$B$4:$B$28,'Measured TV'!G1268,Conversion!F$4:F$28)</f>
        <v>1.1187759622393456</v>
      </c>
      <c r="H1301" s="106">
        <f>+SUMIF(Conversion!$B$4:$B$28,'Measured TV'!H1268,Conversion!G$4:G$28)</f>
        <v>1.1187759622393456</v>
      </c>
      <c r="I1301" s="106">
        <f>+SUMIF(Conversion!$B$4:$B$28,'Measured TV'!I1268,Conversion!H$4:H$28)</f>
        <v>1.1187759622393456</v>
      </c>
      <c r="J1301" s="106">
        <f>+SUMIF(Conversion!$B$4:$B$28,'Measured TV'!J1268,Conversion!I$4:I$28)</f>
        <v>1.1421839057107852</v>
      </c>
      <c r="K1301" s="106">
        <f>+SUMIF(Conversion!$B$4:$B$28,'Measured TV'!K1268,Conversion!J$4:J$28)</f>
        <v>1.1421839057107852</v>
      </c>
      <c r="L1301" s="106">
        <f>+SUMIF(Conversion!$B$4:$B$28,'Measured TV'!L1268,Conversion!K$4:K$28)</f>
        <v>1.1148218888563877</v>
      </c>
      <c r="M1301" s="106">
        <f>+SUMIF(Conversion!$B$4:$B$28,'Measured TV'!M1268,Conversion!L$4:L$28)</f>
        <v>1.1082371262741002</v>
      </c>
      <c r="N1301" s="106">
        <f>+SUMIF(Conversion!$B$4:$B$28,'Measured TV'!N1268,Conversion!M$4:M$28)</f>
        <v>1.1082371262741002</v>
      </c>
      <c r="O1301" s="107">
        <f>+SUMIF(Conversion!$B$4:$B$28,'Measured TV'!O1268,Conversion!N$4:N$28)</f>
        <v>1.1082371262741002</v>
      </c>
      <c r="P1301" s="107"/>
    </row>
    <row r="1302" spans="2:16" ht="15.75" thickBot="1" x14ac:dyDescent="0.3">
      <c r="C1302" s="74">
        <v>0</v>
      </c>
      <c r="D1302" s="39">
        <v>1</v>
      </c>
      <c r="E1302" s="39">
        <v>2</v>
      </c>
      <c r="F1302" s="39">
        <v>3</v>
      </c>
      <c r="G1302" s="39">
        <v>4</v>
      </c>
      <c r="H1302" s="39">
        <v>5</v>
      </c>
      <c r="I1302" s="39">
        <v>6</v>
      </c>
      <c r="J1302" s="39">
        <v>7</v>
      </c>
      <c r="K1302" s="39">
        <v>8</v>
      </c>
      <c r="L1302" s="39">
        <v>9</v>
      </c>
      <c r="M1302" s="39">
        <v>10</v>
      </c>
      <c r="N1302" s="39">
        <v>11</v>
      </c>
      <c r="O1302" s="39">
        <v>12</v>
      </c>
    </row>
    <row r="1303" spans="2:16" ht="15.75" thickBot="1" x14ac:dyDescent="0.3">
      <c r="B1303" s="108" t="e">
        <f>+'Mecra Kırılımı'!#REF!</f>
        <v>#REF!</v>
      </c>
      <c r="C1303" s="82" t="s">
        <v>33</v>
      </c>
      <c r="D1303" s="69" t="s">
        <v>25</v>
      </c>
      <c r="E1303" s="69" t="s">
        <v>25</v>
      </c>
      <c r="F1303" s="69" t="s">
        <v>25</v>
      </c>
      <c r="G1303" s="69" t="s">
        <v>25</v>
      </c>
      <c r="H1303" s="69" t="s">
        <v>25</v>
      </c>
      <c r="I1303" s="69" t="s">
        <v>25</v>
      </c>
      <c r="J1303" s="69" t="s">
        <v>25</v>
      </c>
      <c r="K1303" s="69" t="s">
        <v>25</v>
      </c>
      <c r="L1303" s="69" t="s">
        <v>25</v>
      </c>
      <c r="M1303" s="69" t="s">
        <v>25</v>
      </c>
      <c r="N1303" s="69" t="s">
        <v>25</v>
      </c>
      <c r="O1303" s="69" t="s">
        <v>25</v>
      </c>
    </row>
    <row r="1304" spans="2:16" x14ac:dyDescent="0.25">
      <c r="B1304" s="109"/>
      <c r="C1304" s="189">
        <v>1</v>
      </c>
      <c r="D1304" s="187"/>
      <c r="E1304" s="187"/>
      <c r="F1304" s="187"/>
      <c r="G1304" s="187"/>
      <c r="H1304" s="187"/>
      <c r="I1304" s="187"/>
      <c r="J1304" s="187"/>
      <c r="K1304" s="187"/>
      <c r="L1304" s="187"/>
      <c r="M1304" s="187"/>
      <c r="N1304" s="187"/>
      <c r="O1304" s="187"/>
    </row>
    <row r="1305" spans="2:16" x14ac:dyDescent="0.25">
      <c r="B1305" s="109"/>
      <c r="C1305" s="189">
        <v>2</v>
      </c>
      <c r="D1305" s="187"/>
      <c r="E1305" s="187"/>
      <c r="F1305" s="187"/>
      <c r="G1305" s="187"/>
      <c r="H1305" s="187"/>
      <c r="I1305" s="187"/>
      <c r="J1305" s="187"/>
      <c r="K1305" s="187"/>
      <c r="L1305" s="187"/>
      <c r="M1305" s="187"/>
      <c r="N1305" s="187"/>
      <c r="O1305" s="187"/>
    </row>
    <row r="1306" spans="2:16" x14ac:dyDescent="0.25">
      <c r="B1306" s="109"/>
      <c r="C1306" s="189">
        <v>3</v>
      </c>
      <c r="D1306" s="187"/>
      <c r="E1306" s="187"/>
      <c r="F1306" s="187"/>
      <c r="G1306" s="187"/>
      <c r="H1306" s="187"/>
      <c r="I1306" s="187"/>
      <c r="J1306" s="187"/>
      <c r="K1306" s="187"/>
      <c r="L1306" s="187"/>
      <c r="M1306" s="187"/>
      <c r="N1306" s="187"/>
      <c r="O1306" s="187"/>
    </row>
    <row r="1307" spans="2:16" x14ac:dyDescent="0.25">
      <c r="B1307" s="109"/>
      <c r="C1307" s="189">
        <v>4</v>
      </c>
      <c r="D1307" s="187"/>
      <c r="E1307" s="187"/>
      <c r="F1307" s="187"/>
      <c r="G1307" s="187"/>
      <c r="H1307" s="187"/>
      <c r="I1307" s="187"/>
      <c r="J1307" s="187"/>
      <c r="K1307" s="187"/>
      <c r="L1307" s="187"/>
      <c r="M1307" s="187"/>
      <c r="N1307" s="187"/>
      <c r="O1307" s="187"/>
    </row>
    <row r="1308" spans="2:16" x14ac:dyDescent="0.25">
      <c r="B1308" s="109"/>
      <c r="C1308" s="189">
        <v>5</v>
      </c>
      <c r="D1308" s="187"/>
      <c r="E1308" s="187"/>
      <c r="F1308" s="187"/>
      <c r="G1308" s="187"/>
      <c r="H1308" s="187"/>
      <c r="I1308" s="187"/>
      <c r="J1308" s="187"/>
      <c r="K1308" s="187"/>
      <c r="L1308" s="187"/>
      <c r="M1308" s="187"/>
      <c r="N1308" s="187"/>
      <c r="O1308" s="187"/>
    </row>
    <row r="1309" spans="2:16" x14ac:dyDescent="0.25">
      <c r="B1309" s="109"/>
      <c r="C1309" s="189">
        <v>6</v>
      </c>
      <c r="D1309" s="187"/>
      <c r="E1309" s="187"/>
      <c r="F1309" s="187"/>
      <c r="G1309" s="187"/>
      <c r="H1309" s="187"/>
      <c r="I1309" s="187"/>
      <c r="J1309" s="187"/>
      <c r="K1309" s="187"/>
      <c r="L1309" s="187"/>
      <c r="M1309" s="187"/>
      <c r="N1309" s="187"/>
      <c r="O1309" s="187"/>
    </row>
    <row r="1310" spans="2:16" x14ac:dyDescent="0.25">
      <c r="B1310" s="109"/>
      <c r="C1310" s="189">
        <v>7</v>
      </c>
      <c r="D1310" s="187"/>
      <c r="E1310" s="187"/>
      <c r="F1310" s="187"/>
      <c r="G1310" s="187"/>
      <c r="H1310" s="187"/>
      <c r="I1310" s="187"/>
      <c r="J1310" s="187"/>
      <c r="K1310" s="187"/>
      <c r="L1310" s="187"/>
      <c r="M1310" s="187"/>
      <c r="N1310" s="187"/>
      <c r="O1310" s="187"/>
    </row>
    <row r="1311" spans="2:16" x14ac:dyDescent="0.25">
      <c r="B1311" s="109"/>
      <c r="C1311" s="189">
        <v>8</v>
      </c>
      <c r="D1311" s="187"/>
      <c r="E1311" s="187"/>
      <c r="F1311" s="187"/>
      <c r="G1311" s="187"/>
      <c r="H1311" s="187"/>
      <c r="I1311" s="187"/>
      <c r="J1311" s="187"/>
      <c r="K1311" s="187"/>
      <c r="L1311" s="187"/>
      <c r="M1311" s="187"/>
      <c r="N1311" s="187"/>
      <c r="O1311" s="187"/>
    </row>
    <row r="1312" spans="2:16" x14ac:dyDescent="0.25">
      <c r="B1312" s="109"/>
      <c r="C1312" s="189">
        <v>9</v>
      </c>
      <c r="D1312" s="187"/>
      <c r="E1312" s="187"/>
      <c r="F1312" s="187"/>
      <c r="G1312" s="187"/>
      <c r="H1312" s="187"/>
      <c r="I1312" s="187"/>
      <c r="J1312" s="187"/>
      <c r="K1312" s="187"/>
      <c r="L1312" s="187"/>
      <c r="M1312" s="187"/>
      <c r="N1312" s="187"/>
      <c r="O1312" s="187"/>
    </row>
    <row r="1313" spans="2:16" x14ac:dyDescent="0.25">
      <c r="B1313" s="109"/>
      <c r="C1313" s="189">
        <v>10</v>
      </c>
      <c r="D1313" s="187"/>
      <c r="E1313" s="187"/>
      <c r="F1313" s="187"/>
      <c r="G1313" s="187"/>
      <c r="H1313" s="187"/>
      <c r="I1313" s="187"/>
      <c r="J1313" s="187"/>
      <c r="K1313" s="187"/>
      <c r="L1313" s="187"/>
      <c r="M1313" s="187"/>
      <c r="N1313" s="187"/>
      <c r="O1313" s="187"/>
    </row>
    <row r="1314" spans="2:16" x14ac:dyDescent="0.25">
      <c r="B1314" s="109"/>
      <c r="C1314" s="189">
        <v>11</v>
      </c>
      <c r="D1314" s="187"/>
      <c r="E1314" s="187"/>
      <c r="F1314" s="187"/>
      <c r="G1314" s="187"/>
      <c r="H1314" s="187"/>
      <c r="I1314" s="187"/>
      <c r="J1314" s="187"/>
      <c r="K1314" s="187"/>
      <c r="L1314" s="187"/>
      <c r="M1314" s="187"/>
      <c r="N1314" s="187"/>
      <c r="O1314" s="187"/>
    </row>
    <row r="1315" spans="2:16" x14ac:dyDescent="0.25">
      <c r="B1315" s="109"/>
      <c r="C1315" s="189">
        <v>12</v>
      </c>
      <c r="D1315" s="187"/>
      <c r="E1315" s="187"/>
      <c r="F1315" s="187"/>
      <c r="G1315" s="187"/>
      <c r="H1315" s="187"/>
      <c r="I1315" s="187"/>
      <c r="J1315" s="187"/>
      <c r="K1315" s="187"/>
      <c r="L1315" s="187"/>
      <c r="M1315" s="187"/>
      <c r="N1315" s="187"/>
      <c r="O1315" s="187"/>
    </row>
    <row r="1316" spans="2:16" x14ac:dyDescent="0.25">
      <c r="B1316" s="109"/>
      <c r="C1316" s="189">
        <v>13</v>
      </c>
      <c r="D1316" s="187"/>
      <c r="E1316" s="187"/>
      <c r="F1316" s="187"/>
      <c r="G1316" s="187"/>
      <c r="H1316" s="187"/>
      <c r="I1316" s="187"/>
      <c r="J1316" s="187"/>
      <c r="K1316" s="187"/>
      <c r="L1316" s="187"/>
      <c r="M1316" s="187"/>
      <c r="N1316" s="187"/>
      <c r="O1316" s="187"/>
    </row>
    <row r="1317" spans="2:16" ht="15.75" thickBot="1" x14ac:dyDescent="0.3">
      <c r="B1317" s="109"/>
      <c r="C1317" s="189">
        <v>14</v>
      </c>
      <c r="D1317" s="187"/>
      <c r="E1317" s="187"/>
      <c r="F1317" s="187"/>
      <c r="G1317" s="187"/>
      <c r="H1317" s="187"/>
      <c r="I1317" s="187"/>
      <c r="J1317" s="187"/>
      <c r="K1317" s="187"/>
      <c r="L1317" s="187"/>
      <c r="M1317" s="187"/>
      <c r="N1317" s="187"/>
      <c r="O1317" s="187"/>
    </row>
    <row r="1318" spans="2:16" x14ac:dyDescent="0.25">
      <c r="B1318" s="109"/>
      <c r="C1318" s="84" t="s">
        <v>0</v>
      </c>
      <c r="D1318" s="70">
        <v>372524.21198870742</v>
      </c>
      <c r="E1318" s="70">
        <v>277413.17498123908</v>
      </c>
      <c r="F1318" s="70">
        <v>164776.44510587503</v>
      </c>
      <c r="G1318" s="70"/>
      <c r="H1318" s="70"/>
      <c r="I1318" s="70"/>
      <c r="J1318" s="70"/>
      <c r="K1318" s="70"/>
      <c r="L1318" s="70"/>
      <c r="M1318" s="70"/>
      <c r="N1318" s="70"/>
      <c r="O1318" s="71"/>
      <c r="P1318" s="85">
        <f>SUM(D1318:O1318)</f>
        <v>814713.83207582159</v>
      </c>
    </row>
    <row r="1319" spans="2:16" x14ac:dyDescent="0.25">
      <c r="B1319" s="109"/>
      <c r="C1319" s="86" t="s">
        <v>1</v>
      </c>
      <c r="D1319" s="87">
        <f>+D1327*D$3*30</f>
        <v>255473.06836075333</v>
      </c>
      <c r="E1319" s="87">
        <f t="shared" ref="E1319:O1319" si="1375">+E1327*E$3*30</f>
        <v>190246.94968901537</v>
      </c>
      <c r="F1319" s="87">
        <f t="shared" si="1375"/>
        <v>113001.90073565266</v>
      </c>
      <c r="G1319" s="87">
        <f t="shared" si="1375"/>
        <v>0</v>
      </c>
      <c r="H1319" s="87">
        <f t="shared" si="1375"/>
        <v>0</v>
      </c>
      <c r="I1319" s="87">
        <f t="shared" si="1375"/>
        <v>0</v>
      </c>
      <c r="J1319" s="87">
        <f t="shared" si="1375"/>
        <v>0</v>
      </c>
      <c r="K1319" s="87">
        <f t="shared" si="1375"/>
        <v>0</v>
      </c>
      <c r="L1319" s="87">
        <f t="shared" si="1375"/>
        <v>0</v>
      </c>
      <c r="M1319" s="87">
        <f t="shared" si="1375"/>
        <v>0</v>
      </c>
      <c r="N1319" s="87">
        <f t="shared" si="1375"/>
        <v>0</v>
      </c>
      <c r="O1319" s="88">
        <f t="shared" si="1375"/>
        <v>0</v>
      </c>
      <c r="P1319" s="88">
        <f>SUM(D1319:O1319)</f>
        <v>558721.91878542141</v>
      </c>
    </row>
    <row r="1320" spans="2:16" ht="15.75" thickBot="1" x14ac:dyDescent="0.3">
      <c r="B1320" s="109"/>
      <c r="C1320" s="89" t="s">
        <v>35</v>
      </c>
      <c r="D1320" s="90">
        <f>+D1328*D$4*30</f>
        <v>117051.14362795406</v>
      </c>
      <c r="E1320" s="90">
        <f t="shared" ref="E1320:O1320" si="1376">+E1328*E$4*30</f>
        <v>87166.225292223695</v>
      </c>
      <c r="F1320" s="90">
        <f t="shared" si="1376"/>
        <v>51774.544370222407</v>
      </c>
      <c r="G1320" s="90">
        <f t="shared" si="1376"/>
        <v>0</v>
      </c>
      <c r="H1320" s="90">
        <f t="shared" si="1376"/>
        <v>0</v>
      </c>
      <c r="I1320" s="90">
        <f t="shared" si="1376"/>
        <v>0</v>
      </c>
      <c r="J1320" s="90">
        <f t="shared" si="1376"/>
        <v>0</v>
      </c>
      <c r="K1320" s="90">
        <f t="shared" si="1376"/>
        <v>0</v>
      </c>
      <c r="L1320" s="90">
        <f t="shared" si="1376"/>
        <v>0</v>
      </c>
      <c r="M1320" s="90">
        <f t="shared" si="1376"/>
        <v>0</v>
      </c>
      <c r="N1320" s="90">
        <f t="shared" si="1376"/>
        <v>0</v>
      </c>
      <c r="O1320" s="91">
        <f t="shared" si="1376"/>
        <v>0</v>
      </c>
      <c r="P1320" s="91">
        <f>SUM(D1320:O1320)</f>
        <v>255991.91329040015</v>
      </c>
    </row>
    <row r="1321" spans="2:16" ht="15.75" thickBot="1" x14ac:dyDescent="0.3">
      <c r="B1321" s="109"/>
      <c r="C1321" s="78" t="s">
        <v>36</v>
      </c>
      <c r="D1321" s="79">
        <f t="shared" ref="D1321:O1321" si="1377">+D$5</f>
        <v>0.25</v>
      </c>
      <c r="E1321" s="79">
        <f t="shared" si="1377"/>
        <v>0.25</v>
      </c>
      <c r="F1321" s="79">
        <f t="shared" si="1377"/>
        <v>0.25</v>
      </c>
      <c r="G1321" s="79">
        <f t="shared" si="1377"/>
        <v>0.25</v>
      </c>
      <c r="H1321" s="79">
        <f t="shared" si="1377"/>
        <v>0.25</v>
      </c>
      <c r="I1321" s="79">
        <f t="shared" si="1377"/>
        <v>0.25</v>
      </c>
      <c r="J1321" s="79">
        <f t="shared" si="1377"/>
        <v>0.25</v>
      </c>
      <c r="K1321" s="79">
        <f t="shared" si="1377"/>
        <v>0.25</v>
      </c>
      <c r="L1321" s="79">
        <f t="shared" si="1377"/>
        <v>0.25</v>
      </c>
      <c r="M1321" s="79">
        <f t="shared" si="1377"/>
        <v>0.25</v>
      </c>
      <c r="N1321" s="79">
        <f t="shared" si="1377"/>
        <v>0.25</v>
      </c>
      <c r="O1321" s="80">
        <f t="shared" si="1377"/>
        <v>0.25</v>
      </c>
      <c r="P1321" s="80"/>
    </row>
    <row r="1322" spans="2:16" ht="15.75" thickBot="1" x14ac:dyDescent="0.3">
      <c r="B1322" s="109"/>
      <c r="C1322" s="76" t="s">
        <v>14</v>
      </c>
      <c r="D1322" s="92">
        <f>+D$3*(1-D1321)+D$4*D1321</f>
        <v>18.697752065418879</v>
      </c>
      <c r="E1322" s="92">
        <f t="shared" ref="E1322" si="1378">+E$3*(1-E1321)+E$4*E1321</f>
        <v>19.632639668689826</v>
      </c>
      <c r="F1322" s="92">
        <f t="shared" ref="F1322" si="1379">+F$3*(1-F1321)+F$4*F1321</f>
        <v>20.614271652124316</v>
      </c>
      <c r="G1322" s="92">
        <f t="shared" ref="G1322" si="1380">+G$3*(1-G1321)+G$4*G1321</f>
        <v>24.717944963434228</v>
      </c>
      <c r="H1322" s="92">
        <f t="shared" ref="H1322" si="1381">+H$3*(1-H1321)+H$4*H1321</f>
        <v>26.05691364631199</v>
      </c>
      <c r="I1322" s="92">
        <f t="shared" ref="I1322" si="1382">+I$3*(1-I1321)+I$4*I1321</f>
        <v>25.606843768296592</v>
      </c>
      <c r="J1322" s="92">
        <f t="shared" ref="J1322" si="1383">+J$3*(1-J1321)+J$4*J1321</f>
        <v>18.232856760391158</v>
      </c>
      <c r="K1322" s="92">
        <f t="shared" ref="K1322" si="1384">+K$3*(1-K1321)+K$4*K1321</f>
        <v>23.963884263425388</v>
      </c>
      <c r="L1322" s="92">
        <f t="shared" ref="L1322" si="1385">+L$3*(1-L1321)+L$4*L1321</f>
        <v>26.305348227975429</v>
      </c>
      <c r="M1322" s="92">
        <f t="shared" ref="M1322" si="1386">+M$3*(1-M1321)+M$4*M1321</f>
        <v>24.57657900542252</v>
      </c>
      <c r="N1322" s="92">
        <f t="shared" ref="N1322" si="1387">+N$3*(1-N1321)+N$4*N1321</f>
        <v>22.737299112616817</v>
      </c>
      <c r="O1322" s="92">
        <f t="shared" ref="O1322" si="1388">+O$3*(1-O1321)+O$4*O1321</f>
        <v>20.719497469529724</v>
      </c>
      <c r="P1322" s="93"/>
    </row>
    <row r="1323" spans="2:16" x14ac:dyDescent="0.25">
      <c r="B1323" s="109"/>
      <c r="C1323" s="76" t="s">
        <v>16</v>
      </c>
      <c r="D1323" s="92">
        <f t="shared" ref="D1323:O1323" si="1389">+D1321*D1325+(1-D1321)*D1324</f>
        <v>23.109638480101118</v>
      </c>
      <c r="E1323" s="92">
        <f t="shared" si="1389"/>
        <v>24.375492638572769</v>
      </c>
      <c r="F1323" s="92">
        <f t="shared" si="1389"/>
        <v>25.594267270501408</v>
      </c>
      <c r="G1323" s="92">
        <f t="shared" si="1389"/>
        <v>31.146145755848512</v>
      </c>
      <c r="H1323" s="92">
        <f t="shared" si="1389"/>
        <v>32.833329452596779</v>
      </c>
      <c r="I1323" s="92">
        <f t="shared" si="1389"/>
        <v>32.266213454817773</v>
      </c>
      <c r="J1323" s="92">
        <f t="shared" si="1389"/>
        <v>22.705142013418062</v>
      </c>
      <c r="K1323" s="92">
        <f t="shared" si="1389"/>
        <v>29.841916850692943</v>
      </c>
      <c r="L1323" s="92">
        <f t="shared" si="1389"/>
        <v>32.576611785576866</v>
      </c>
      <c r="M1323" s="92">
        <f t="shared" si="1389"/>
        <v>30.375622369246226</v>
      </c>
      <c r="N1323" s="92">
        <f t="shared" si="1389"/>
        <v>28.102349451852518</v>
      </c>
      <c r="O1323" s="93">
        <f t="shared" si="1389"/>
        <v>25.608431127705991</v>
      </c>
      <c r="P1323" s="93"/>
    </row>
    <row r="1324" spans="2:16" x14ac:dyDescent="0.25">
      <c r="B1324" s="109"/>
      <c r="C1324" s="77" t="s">
        <v>15</v>
      </c>
      <c r="D1324" s="94">
        <f>+D$3*D1336</f>
        <v>21.13111957547299</v>
      </c>
      <c r="E1324" s="94">
        <f t="shared" ref="E1324:O1324" si="1390">+E$3*E1336</f>
        <v>22.288598330963115</v>
      </c>
      <c r="F1324" s="94">
        <f t="shared" si="1390"/>
        <v>23.403028247511273</v>
      </c>
      <c r="G1324" s="94">
        <f t="shared" si="1390"/>
        <v>27.334440631517779</v>
      </c>
      <c r="H1324" s="94">
        <f t="shared" si="1390"/>
        <v>29.344271091197644</v>
      </c>
      <c r="I1324" s="94">
        <f t="shared" si="1390"/>
        <v>28.884746705889306</v>
      </c>
      <c r="J1324" s="94">
        <f t="shared" si="1390"/>
        <v>20.236667183780238</v>
      </c>
      <c r="K1324" s="94">
        <f t="shared" si="1390"/>
        <v>26.570204571736607</v>
      </c>
      <c r="L1324" s="94">
        <f t="shared" si="1390"/>
        <v>28.966721409394339</v>
      </c>
      <c r="M1324" s="94">
        <f t="shared" si="1390"/>
        <v>26.439055674657155</v>
      </c>
      <c r="N1324" s="94">
        <f t="shared" si="1390"/>
        <v>24.548563392414106</v>
      </c>
      <c r="O1324" s="95">
        <f t="shared" si="1390"/>
        <v>21.861211060135012</v>
      </c>
      <c r="P1324" s="95"/>
    </row>
    <row r="1325" spans="2:16" ht="15.75" thickBot="1" x14ac:dyDescent="0.3">
      <c r="B1325" s="109"/>
      <c r="C1325" s="96" t="s">
        <v>37</v>
      </c>
      <c r="D1325" s="97">
        <f>+D$4*D1336</f>
        <v>29.045195193985506</v>
      </c>
      <c r="E1325" s="97">
        <f t="shared" ref="E1325:O1325" si="1391">+E$4*E1336</f>
        <v>30.636175561401728</v>
      </c>
      <c r="F1325" s="97">
        <f t="shared" si="1391"/>
        <v>32.167984339471815</v>
      </c>
      <c r="G1325" s="97">
        <f t="shared" si="1391"/>
        <v>42.581261128840708</v>
      </c>
      <c r="H1325" s="97">
        <f t="shared" si="1391"/>
        <v>43.300504536794186</v>
      </c>
      <c r="I1325" s="97">
        <f t="shared" si="1391"/>
        <v>42.410613701603182</v>
      </c>
      <c r="J1325" s="97">
        <f t="shared" si="1391"/>
        <v>30.11056650233153</v>
      </c>
      <c r="K1325" s="97">
        <f t="shared" si="1391"/>
        <v>39.657053687561955</v>
      </c>
      <c r="L1325" s="97">
        <f t="shared" si="1391"/>
        <v>43.406282914124446</v>
      </c>
      <c r="M1325" s="97">
        <f t="shared" si="1391"/>
        <v>42.185322453013441</v>
      </c>
      <c r="N1325" s="97">
        <f t="shared" si="1391"/>
        <v>38.763707630167765</v>
      </c>
      <c r="O1325" s="98">
        <f t="shared" si="1391"/>
        <v>36.850091330418927</v>
      </c>
      <c r="P1325" s="98"/>
    </row>
    <row r="1326" spans="2:16" x14ac:dyDescent="0.25">
      <c r="B1326" s="109"/>
      <c r="C1326" s="99" t="s">
        <v>9</v>
      </c>
      <c r="D1326" s="100">
        <f t="shared" ref="D1326:O1326" si="1392">+D1318/D1322/30</f>
        <v>664.11586213739486</v>
      </c>
      <c r="E1326" s="100">
        <f t="shared" si="1392"/>
        <v>471.00675144847042</v>
      </c>
      <c r="F1326" s="100">
        <f t="shared" si="1392"/>
        <v>266.44395993635914</v>
      </c>
      <c r="G1326" s="100">
        <f t="shared" si="1392"/>
        <v>0</v>
      </c>
      <c r="H1326" s="100">
        <f t="shared" si="1392"/>
        <v>0</v>
      </c>
      <c r="I1326" s="100">
        <f t="shared" si="1392"/>
        <v>0</v>
      </c>
      <c r="J1326" s="100">
        <f t="shared" si="1392"/>
        <v>0</v>
      </c>
      <c r="K1326" s="100">
        <f t="shared" si="1392"/>
        <v>0</v>
      </c>
      <c r="L1326" s="100">
        <f t="shared" si="1392"/>
        <v>0</v>
      </c>
      <c r="M1326" s="100">
        <f t="shared" si="1392"/>
        <v>0</v>
      </c>
      <c r="N1326" s="100">
        <f t="shared" si="1392"/>
        <v>0</v>
      </c>
      <c r="O1326" s="101">
        <f t="shared" si="1392"/>
        <v>0</v>
      </c>
      <c r="P1326" s="101">
        <f t="shared" ref="P1326:P1335" si="1393">SUM(D1326:O1326)</f>
        <v>1401.5665735222244</v>
      </c>
    </row>
    <row r="1327" spans="2:16" x14ac:dyDescent="0.25">
      <c r="B1327" s="109"/>
      <c r="C1327" s="77" t="s">
        <v>10</v>
      </c>
      <c r="D1327" s="87">
        <f t="shared" ref="D1327:O1327" si="1394">+D1326*(1-D1321)</f>
        <v>498.08689660304617</v>
      </c>
      <c r="E1327" s="87">
        <f t="shared" si="1394"/>
        <v>353.25506358635283</v>
      </c>
      <c r="F1327" s="87">
        <f t="shared" si="1394"/>
        <v>199.83296995226937</v>
      </c>
      <c r="G1327" s="87">
        <f t="shared" si="1394"/>
        <v>0</v>
      </c>
      <c r="H1327" s="87">
        <f t="shared" si="1394"/>
        <v>0</v>
      </c>
      <c r="I1327" s="87">
        <f t="shared" si="1394"/>
        <v>0</v>
      </c>
      <c r="J1327" s="87">
        <f t="shared" si="1394"/>
        <v>0</v>
      </c>
      <c r="K1327" s="87">
        <f t="shared" si="1394"/>
        <v>0</v>
      </c>
      <c r="L1327" s="87">
        <f t="shared" si="1394"/>
        <v>0</v>
      </c>
      <c r="M1327" s="87">
        <f t="shared" si="1394"/>
        <v>0</v>
      </c>
      <c r="N1327" s="87">
        <f t="shared" si="1394"/>
        <v>0</v>
      </c>
      <c r="O1327" s="88">
        <f t="shared" si="1394"/>
        <v>0</v>
      </c>
      <c r="P1327" s="88">
        <f t="shared" si="1393"/>
        <v>1051.1749301416685</v>
      </c>
    </row>
    <row r="1328" spans="2:16" ht="15.75" thickBot="1" x14ac:dyDescent="0.3">
      <c r="B1328" s="109"/>
      <c r="C1328" s="96" t="s">
        <v>38</v>
      </c>
      <c r="D1328" s="90">
        <f>+D1326-D1327</f>
        <v>166.02896553434869</v>
      </c>
      <c r="E1328" s="90">
        <f t="shared" ref="E1328:G1328" si="1395">+E1326-E1327</f>
        <v>117.75168786211759</v>
      </c>
      <c r="F1328" s="90">
        <f t="shared" si="1395"/>
        <v>66.61098998408977</v>
      </c>
      <c r="G1328" s="90">
        <f t="shared" si="1395"/>
        <v>0</v>
      </c>
      <c r="H1328" s="90">
        <f>+H1326-H1327</f>
        <v>0</v>
      </c>
      <c r="I1328" s="90">
        <f t="shared" ref="I1328:O1328" si="1396">+I1326-I1327</f>
        <v>0</v>
      </c>
      <c r="J1328" s="90">
        <f t="shared" si="1396"/>
        <v>0</v>
      </c>
      <c r="K1328" s="90">
        <f t="shared" si="1396"/>
        <v>0</v>
      </c>
      <c r="L1328" s="90">
        <f t="shared" si="1396"/>
        <v>0</v>
      </c>
      <c r="M1328" s="90">
        <f t="shared" si="1396"/>
        <v>0</v>
      </c>
      <c r="N1328" s="90">
        <f t="shared" si="1396"/>
        <v>0</v>
      </c>
      <c r="O1328" s="91">
        <f t="shared" si="1396"/>
        <v>0</v>
      </c>
      <c r="P1328" s="91">
        <f t="shared" si="1393"/>
        <v>350.39164338055605</v>
      </c>
    </row>
    <row r="1329" spans="2:16" x14ac:dyDescent="0.25">
      <c r="B1329" s="109"/>
      <c r="C1329" s="99" t="s">
        <v>11</v>
      </c>
      <c r="D1329" s="100">
        <f t="shared" ref="D1329:O1329" si="1397">+D1318/D1323/30</f>
        <v>537.32877490269505</v>
      </c>
      <c r="E1329" s="100">
        <f t="shared" si="1397"/>
        <v>379.36077722896863</v>
      </c>
      <c r="F1329" s="100">
        <f t="shared" si="1397"/>
        <v>214.60071945588587</v>
      </c>
      <c r="G1329" s="100">
        <f t="shared" si="1397"/>
        <v>0</v>
      </c>
      <c r="H1329" s="100">
        <f t="shared" si="1397"/>
        <v>0</v>
      </c>
      <c r="I1329" s="100">
        <f t="shared" si="1397"/>
        <v>0</v>
      </c>
      <c r="J1329" s="100">
        <f t="shared" si="1397"/>
        <v>0</v>
      </c>
      <c r="K1329" s="100">
        <f t="shared" si="1397"/>
        <v>0</v>
      </c>
      <c r="L1329" s="100">
        <f t="shared" si="1397"/>
        <v>0</v>
      </c>
      <c r="M1329" s="100">
        <f t="shared" si="1397"/>
        <v>0</v>
      </c>
      <c r="N1329" s="100">
        <f t="shared" si="1397"/>
        <v>0</v>
      </c>
      <c r="O1329" s="101">
        <f t="shared" si="1397"/>
        <v>0</v>
      </c>
      <c r="P1329" s="101">
        <f t="shared" si="1393"/>
        <v>1131.2902715875496</v>
      </c>
    </row>
    <row r="1330" spans="2:16" x14ac:dyDescent="0.25">
      <c r="B1330" s="109"/>
      <c r="C1330" s="77" t="s">
        <v>12</v>
      </c>
      <c r="D1330" s="87">
        <f t="shared" ref="D1330:O1330" si="1398">+D1319/D1324/30</f>
        <v>402.99658117702131</v>
      </c>
      <c r="E1330" s="87">
        <f t="shared" si="1398"/>
        <v>284.52058292172649</v>
      </c>
      <c r="F1330" s="87">
        <f t="shared" si="1398"/>
        <v>160.95053959191446</v>
      </c>
      <c r="G1330" s="87">
        <f t="shared" si="1398"/>
        <v>0</v>
      </c>
      <c r="H1330" s="87">
        <f t="shared" si="1398"/>
        <v>0</v>
      </c>
      <c r="I1330" s="87">
        <f t="shared" si="1398"/>
        <v>0</v>
      </c>
      <c r="J1330" s="87">
        <f t="shared" si="1398"/>
        <v>0</v>
      </c>
      <c r="K1330" s="87">
        <f t="shared" si="1398"/>
        <v>0</v>
      </c>
      <c r="L1330" s="87">
        <f t="shared" si="1398"/>
        <v>0</v>
      </c>
      <c r="M1330" s="87">
        <f t="shared" si="1398"/>
        <v>0</v>
      </c>
      <c r="N1330" s="87">
        <f t="shared" si="1398"/>
        <v>0</v>
      </c>
      <c r="O1330" s="88">
        <f t="shared" si="1398"/>
        <v>0</v>
      </c>
      <c r="P1330" s="88">
        <f t="shared" si="1393"/>
        <v>848.46770369066223</v>
      </c>
    </row>
    <row r="1331" spans="2:16" ht="15.75" thickBot="1" x14ac:dyDescent="0.3">
      <c r="B1331" s="109"/>
      <c r="C1331" s="96" t="s">
        <v>39</v>
      </c>
      <c r="D1331" s="90">
        <f t="shared" ref="D1331:O1331" si="1399">+D1320/D1325/30</f>
        <v>134.33219372567373</v>
      </c>
      <c r="E1331" s="90">
        <f t="shared" si="1399"/>
        <v>94.840194307242143</v>
      </c>
      <c r="F1331" s="90">
        <f t="shared" si="1399"/>
        <v>53.650179863971474</v>
      </c>
      <c r="G1331" s="90">
        <f t="shared" si="1399"/>
        <v>0</v>
      </c>
      <c r="H1331" s="90">
        <f t="shared" si="1399"/>
        <v>0</v>
      </c>
      <c r="I1331" s="90">
        <f t="shared" si="1399"/>
        <v>0</v>
      </c>
      <c r="J1331" s="90">
        <f t="shared" si="1399"/>
        <v>0</v>
      </c>
      <c r="K1331" s="90">
        <f t="shared" si="1399"/>
        <v>0</v>
      </c>
      <c r="L1331" s="90">
        <f t="shared" si="1399"/>
        <v>0</v>
      </c>
      <c r="M1331" s="90">
        <f t="shared" si="1399"/>
        <v>0</v>
      </c>
      <c r="N1331" s="90">
        <f t="shared" si="1399"/>
        <v>0</v>
      </c>
      <c r="O1331" s="91">
        <f t="shared" si="1399"/>
        <v>0</v>
      </c>
      <c r="P1331" s="91">
        <f t="shared" si="1393"/>
        <v>282.82256789688734</v>
      </c>
    </row>
    <row r="1332" spans="2:16" ht="15.75" thickBot="1" x14ac:dyDescent="0.3">
      <c r="B1332" s="109"/>
      <c r="C1332" s="102" t="s">
        <v>13</v>
      </c>
      <c r="D1332" s="72">
        <v>25</v>
      </c>
      <c r="E1332" s="72">
        <v>25</v>
      </c>
      <c r="F1332" s="72">
        <v>25</v>
      </c>
      <c r="G1332" s="72">
        <v>25</v>
      </c>
      <c r="H1332" s="72">
        <v>25</v>
      </c>
      <c r="I1332" s="72">
        <v>25</v>
      </c>
      <c r="J1332" s="72">
        <v>25</v>
      </c>
      <c r="K1332" s="72">
        <v>25</v>
      </c>
      <c r="L1332" s="72">
        <v>25</v>
      </c>
      <c r="M1332" s="72">
        <v>25</v>
      </c>
      <c r="N1332" s="72">
        <v>25</v>
      </c>
      <c r="O1332" s="73">
        <v>25</v>
      </c>
      <c r="P1332" s="103"/>
    </row>
    <row r="1333" spans="2:16" x14ac:dyDescent="0.25">
      <c r="B1333" s="109"/>
      <c r="C1333" s="99" t="s">
        <v>4</v>
      </c>
      <c r="D1333" s="100">
        <f>+D1329/D1332*30</f>
        <v>644.79452988323396</v>
      </c>
      <c r="E1333" s="100">
        <f t="shared" ref="E1333" si="1400">+E1329/E1332*30</f>
        <v>455.23293267476231</v>
      </c>
      <c r="F1333" s="100">
        <f t="shared" ref="F1333" si="1401">+F1329/F1332*30</f>
        <v>257.52086334706303</v>
      </c>
      <c r="G1333" s="100">
        <f t="shared" ref="G1333" si="1402">+G1329/G1332*30</f>
        <v>0</v>
      </c>
      <c r="H1333" s="100">
        <f t="shared" ref="H1333" si="1403">+H1329/H1332*30</f>
        <v>0</v>
      </c>
      <c r="I1333" s="100">
        <f t="shared" ref="I1333" si="1404">+I1329/I1332*30</f>
        <v>0</v>
      </c>
      <c r="J1333" s="100">
        <f t="shared" ref="J1333" si="1405">+J1329/J1332*30</f>
        <v>0</v>
      </c>
      <c r="K1333" s="100">
        <f t="shared" ref="K1333" si="1406">+K1329/K1332*30</f>
        <v>0</v>
      </c>
      <c r="L1333" s="100">
        <f t="shared" ref="L1333" si="1407">+L1329/L1332*30</f>
        <v>0</v>
      </c>
      <c r="M1333" s="100">
        <f t="shared" ref="M1333" si="1408">+M1329/M1332*30</f>
        <v>0</v>
      </c>
      <c r="N1333" s="100">
        <f t="shared" ref="N1333" si="1409">+N1329/N1332*30</f>
        <v>0</v>
      </c>
      <c r="O1333" s="101">
        <f t="shared" ref="O1333" si="1410">+O1329/O1332*30</f>
        <v>0</v>
      </c>
      <c r="P1333" s="101">
        <f t="shared" si="1393"/>
        <v>1357.5483259050593</v>
      </c>
    </row>
    <row r="1334" spans="2:16" x14ac:dyDescent="0.25">
      <c r="B1334" s="109"/>
      <c r="C1334" s="77" t="s">
        <v>5</v>
      </c>
      <c r="D1334" s="87">
        <f>+D1330/D1332*30</f>
        <v>483.59589741242564</v>
      </c>
      <c r="E1334" s="87">
        <f t="shared" ref="E1334:O1334" si="1411">+E1330/E1332*30</f>
        <v>341.42469950607182</v>
      </c>
      <c r="F1334" s="87">
        <f t="shared" si="1411"/>
        <v>193.14064751029736</v>
      </c>
      <c r="G1334" s="87">
        <f t="shared" si="1411"/>
        <v>0</v>
      </c>
      <c r="H1334" s="87">
        <f t="shared" si="1411"/>
        <v>0</v>
      </c>
      <c r="I1334" s="87">
        <f t="shared" si="1411"/>
        <v>0</v>
      </c>
      <c r="J1334" s="87">
        <f t="shared" si="1411"/>
        <v>0</v>
      </c>
      <c r="K1334" s="87">
        <f t="shared" si="1411"/>
        <v>0</v>
      </c>
      <c r="L1334" s="87">
        <f t="shared" si="1411"/>
        <v>0</v>
      </c>
      <c r="M1334" s="87">
        <f t="shared" si="1411"/>
        <v>0</v>
      </c>
      <c r="N1334" s="87">
        <f t="shared" si="1411"/>
        <v>0</v>
      </c>
      <c r="O1334" s="88">
        <f t="shared" si="1411"/>
        <v>0</v>
      </c>
      <c r="P1334" s="88">
        <f t="shared" si="1393"/>
        <v>1018.1612444287948</v>
      </c>
    </row>
    <row r="1335" spans="2:16" ht="15.75" thickBot="1" x14ac:dyDescent="0.3">
      <c r="B1335" s="109"/>
      <c r="C1335" s="96" t="s">
        <v>40</v>
      </c>
      <c r="D1335" s="90">
        <f>+D1331/D1332*30</f>
        <v>161.19863247080849</v>
      </c>
      <c r="E1335" s="90">
        <f t="shared" ref="E1335:O1335" si="1412">+E1331/E1332*30</f>
        <v>113.80823316869058</v>
      </c>
      <c r="F1335" s="90">
        <f t="shared" si="1412"/>
        <v>64.380215836765757</v>
      </c>
      <c r="G1335" s="90">
        <f t="shared" si="1412"/>
        <v>0</v>
      </c>
      <c r="H1335" s="90">
        <f t="shared" si="1412"/>
        <v>0</v>
      </c>
      <c r="I1335" s="90">
        <f t="shared" si="1412"/>
        <v>0</v>
      </c>
      <c r="J1335" s="90">
        <f t="shared" si="1412"/>
        <v>0</v>
      </c>
      <c r="K1335" s="90">
        <f t="shared" si="1412"/>
        <v>0</v>
      </c>
      <c r="L1335" s="90">
        <f t="shared" si="1412"/>
        <v>0</v>
      </c>
      <c r="M1335" s="90">
        <f t="shared" si="1412"/>
        <v>0</v>
      </c>
      <c r="N1335" s="90">
        <f t="shared" si="1412"/>
        <v>0</v>
      </c>
      <c r="O1335" s="91">
        <f t="shared" si="1412"/>
        <v>0</v>
      </c>
      <c r="P1335" s="91">
        <f t="shared" si="1393"/>
        <v>339.38708147626483</v>
      </c>
    </row>
    <row r="1336" spans="2:16" ht="15.75" thickBot="1" x14ac:dyDescent="0.3">
      <c r="B1336" s="110"/>
      <c r="C1336" s="105" t="s">
        <v>8</v>
      </c>
      <c r="D1336" s="106">
        <f>+SUMIF(Conversion!$B$4:$B$28,'Measured TV'!D1303,Conversion!C$4:C$28)</f>
        <v>1.2359581194170359</v>
      </c>
      <c r="E1336" s="106">
        <f>+SUMIF(Conversion!$B$4:$B$28,'Measured TV'!E1303,Conversion!D$4:D$28)</f>
        <v>1.2415799938225758</v>
      </c>
      <c r="F1336" s="106">
        <f>+SUMIF(Conversion!$B$4:$B$28,'Measured TV'!F1303,Conversion!E$4:E$28)</f>
        <v>1.2415799938225758</v>
      </c>
      <c r="G1336" s="106">
        <f>+SUMIF(Conversion!$B$4:$B$28,'Measured TV'!G1303,Conversion!F$4:F$28)</f>
        <v>1.2600621047552154</v>
      </c>
      <c r="H1336" s="106">
        <f>+SUMIF(Conversion!$B$4:$B$28,'Measured TV'!H1303,Conversion!G$4:G$28)</f>
        <v>1.2600621047552154</v>
      </c>
      <c r="I1336" s="106">
        <f>+SUMIF(Conversion!$B$4:$B$28,'Measured TV'!I1303,Conversion!H$4:H$28)</f>
        <v>1.2600621047552154</v>
      </c>
      <c r="J1336" s="106">
        <f>+SUMIF(Conversion!$B$4:$B$28,'Measured TV'!J1303,Conversion!I$4:I$28)</f>
        <v>1.2452871380387545</v>
      </c>
      <c r="K1336" s="106">
        <f>+SUMIF(Conversion!$B$4:$B$28,'Measured TV'!K1303,Conversion!J$4:J$28)</f>
        <v>1.2452871380387545</v>
      </c>
      <c r="L1336" s="106">
        <f>+SUMIF(Conversion!$B$4:$B$28,'Measured TV'!L1303,Conversion!K$4:K$28)</f>
        <v>1.2384026055557791</v>
      </c>
      <c r="M1336" s="106">
        <f>+SUMIF(Conversion!$B$4:$B$28,'Measured TV'!M1303,Conversion!L$4:L$28)</f>
        <v>1.2359581194170359</v>
      </c>
      <c r="N1336" s="106">
        <f>+SUMIF(Conversion!$B$4:$B$28,'Measured TV'!N1303,Conversion!M$4:M$28)</f>
        <v>1.2359581194170359</v>
      </c>
      <c r="O1336" s="107">
        <f>+SUMIF(Conversion!$B$4:$B$28,'Measured TV'!O1303,Conversion!N$4:N$28)</f>
        <v>1.2359581194170359</v>
      </c>
      <c r="P1336" s="107"/>
    </row>
    <row r="1337" spans="2:16" ht="15.75" thickBot="1" x14ac:dyDescent="0.3">
      <c r="C1337" s="74">
        <v>0</v>
      </c>
      <c r="D1337" s="39">
        <v>1</v>
      </c>
      <c r="E1337" s="39">
        <v>2</v>
      </c>
      <c r="F1337" s="39">
        <v>3</v>
      </c>
      <c r="G1337" s="39">
        <v>4</v>
      </c>
      <c r="H1337" s="39">
        <v>5</v>
      </c>
      <c r="I1337" s="39">
        <v>6</v>
      </c>
      <c r="J1337" s="39">
        <v>7</v>
      </c>
      <c r="K1337" s="39">
        <v>8</v>
      </c>
      <c r="L1337" s="39">
        <v>9</v>
      </c>
      <c r="M1337" s="39">
        <v>10</v>
      </c>
      <c r="N1337" s="39">
        <v>11</v>
      </c>
      <c r="O1337" s="39">
        <v>12</v>
      </c>
    </row>
    <row r="1338" spans="2:16" ht="15.75" thickBot="1" x14ac:dyDescent="0.3">
      <c r="B1338" s="81" t="e">
        <f>+'Mecra Kırılımı'!#REF!</f>
        <v>#REF!</v>
      </c>
      <c r="C1338" s="82" t="s">
        <v>33</v>
      </c>
      <c r="D1338" s="69"/>
      <c r="E1338" s="69"/>
      <c r="F1338" s="69"/>
      <c r="G1338" s="69"/>
      <c r="H1338" s="69"/>
      <c r="I1338" s="69"/>
      <c r="J1338" s="69"/>
      <c r="K1338" s="69"/>
      <c r="L1338" s="69"/>
      <c r="M1338" s="69"/>
      <c r="N1338" s="69"/>
      <c r="O1338" s="69"/>
    </row>
    <row r="1339" spans="2:16" x14ac:dyDescent="0.25">
      <c r="B1339" s="109"/>
      <c r="C1339" s="189">
        <v>1</v>
      </c>
      <c r="D1339" s="187"/>
      <c r="E1339" s="187"/>
      <c r="F1339" s="187"/>
      <c r="G1339" s="187"/>
      <c r="H1339" s="187"/>
      <c r="I1339" s="187"/>
      <c r="J1339" s="187"/>
      <c r="K1339" s="187"/>
      <c r="L1339" s="187"/>
      <c r="M1339" s="187"/>
      <c r="N1339" s="187"/>
      <c r="O1339" s="187"/>
    </row>
    <row r="1340" spans="2:16" x14ac:dyDescent="0.25">
      <c r="B1340" s="109"/>
      <c r="C1340" s="189">
        <v>2</v>
      </c>
      <c r="D1340" s="187"/>
      <c r="E1340" s="187"/>
      <c r="F1340" s="187"/>
      <c r="G1340" s="187"/>
      <c r="H1340" s="187"/>
      <c r="I1340" s="187"/>
      <c r="J1340" s="187"/>
      <c r="K1340" s="187"/>
      <c r="L1340" s="187"/>
      <c r="M1340" s="187"/>
      <c r="N1340" s="187"/>
      <c r="O1340" s="187"/>
    </row>
    <row r="1341" spans="2:16" x14ac:dyDescent="0.25">
      <c r="B1341" s="109"/>
      <c r="C1341" s="189">
        <v>3</v>
      </c>
      <c r="D1341" s="187"/>
      <c r="E1341" s="187"/>
      <c r="F1341" s="187"/>
      <c r="G1341" s="187"/>
      <c r="H1341" s="187"/>
      <c r="I1341" s="187"/>
      <c r="J1341" s="187"/>
      <c r="K1341" s="187"/>
      <c r="L1341" s="187"/>
      <c r="M1341" s="187"/>
      <c r="N1341" s="187"/>
      <c r="O1341" s="187"/>
    </row>
    <row r="1342" spans="2:16" x14ac:dyDescent="0.25">
      <c r="B1342" s="109"/>
      <c r="C1342" s="189">
        <v>4</v>
      </c>
      <c r="D1342" s="187"/>
      <c r="E1342" s="187"/>
      <c r="F1342" s="187"/>
      <c r="G1342" s="187"/>
      <c r="H1342" s="187"/>
      <c r="I1342" s="187"/>
      <c r="J1342" s="187"/>
      <c r="K1342" s="187"/>
      <c r="L1342" s="187"/>
      <c r="M1342" s="187"/>
      <c r="N1342" s="187"/>
      <c r="O1342" s="187"/>
    </row>
    <row r="1343" spans="2:16" x14ac:dyDescent="0.25">
      <c r="B1343" s="109"/>
      <c r="C1343" s="189">
        <v>5</v>
      </c>
      <c r="D1343" s="187"/>
      <c r="E1343" s="187"/>
      <c r="F1343" s="187"/>
      <c r="G1343" s="187"/>
      <c r="H1343" s="187"/>
      <c r="I1343" s="187"/>
      <c r="J1343" s="187"/>
      <c r="K1343" s="187"/>
      <c r="L1343" s="187"/>
      <c r="M1343" s="187"/>
      <c r="N1343" s="187"/>
      <c r="O1343" s="187"/>
    </row>
    <row r="1344" spans="2:16" x14ac:dyDescent="0.25">
      <c r="B1344" s="109"/>
      <c r="C1344" s="189">
        <v>6</v>
      </c>
      <c r="D1344" s="187"/>
      <c r="E1344" s="187"/>
      <c r="F1344" s="187"/>
      <c r="G1344" s="187"/>
      <c r="H1344" s="187"/>
      <c r="I1344" s="187"/>
      <c r="J1344" s="187"/>
      <c r="K1344" s="187"/>
      <c r="L1344" s="187"/>
      <c r="M1344" s="187"/>
      <c r="N1344" s="187"/>
      <c r="O1344" s="187"/>
    </row>
    <row r="1345" spans="2:16" x14ac:dyDescent="0.25">
      <c r="B1345" s="109"/>
      <c r="C1345" s="189">
        <v>7</v>
      </c>
      <c r="D1345" s="187"/>
      <c r="E1345" s="187"/>
      <c r="F1345" s="187"/>
      <c r="G1345" s="187"/>
      <c r="H1345" s="187"/>
      <c r="I1345" s="187"/>
      <c r="J1345" s="187"/>
      <c r="K1345" s="187"/>
      <c r="L1345" s="187"/>
      <c r="M1345" s="187"/>
      <c r="N1345" s="187"/>
      <c r="O1345" s="187"/>
    </row>
    <row r="1346" spans="2:16" x14ac:dyDescent="0.25">
      <c r="B1346" s="109"/>
      <c r="C1346" s="189">
        <v>8</v>
      </c>
      <c r="D1346" s="187"/>
      <c r="E1346" s="187"/>
      <c r="F1346" s="187"/>
      <c r="G1346" s="187"/>
      <c r="H1346" s="187"/>
      <c r="I1346" s="187"/>
      <c r="J1346" s="187"/>
      <c r="K1346" s="187"/>
      <c r="L1346" s="187"/>
      <c r="M1346" s="187"/>
      <c r="N1346" s="187"/>
      <c r="O1346" s="187"/>
    </row>
    <row r="1347" spans="2:16" x14ac:dyDescent="0.25">
      <c r="B1347" s="109"/>
      <c r="C1347" s="189">
        <v>9</v>
      </c>
      <c r="D1347" s="187"/>
      <c r="E1347" s="187"/>
      <c r="F1347" s="187"/>
      <c r="G1347" s="187"/>
      <c r="H1347" s="187"/>
      <c r="I1347" s="187"/>
      <c r="J1347" s="187"/>
      <c r="K1347" s="187"/>
      <c r="L1347" s="187"/>
      <c r="M1347" s="187"/>
      <c r="N1347" s="187"/>
      <c r="O1347" s="187"/>
    </row>
    <row r="1348" spans="2:16" x14ac:dyDescent="0.25">
      <c r="B1348" s="109"/>
      <c r="C1348" s="189">
        <v>10</v>
      </c>
      <c r="D1348" s="187"/>
      <c r="E1348" s="187"/>
      <c r="F1348" s="187"/>
      <c r="G1348" s="187"/>
      <c r="H1348" s="187"/>
      <c r="I1348" s="187"/>
      <c r="J1348" s="187"/>
      <c r="K1348" s="187"/>
      <c r="L1348" s="187"/>
      <c r="M1348" s="187"/>
      <c r="N1348" s="187"/>
      <c r="O1348" s="187"/>
    </row>
    <row r="1349" spans="2:16" x14ac:dyDescent="0.25">
      <c r="B1349" s="109"/>
      <c r="C1349" s="189">
        <v>11</v>
      </c>
      <c r="D1349" s="187"/>
      <c r="E1349" s="187"/>
      <c r="F1349" s="187"/>
      <c r="G1349" s="187"/>
      <c r="H1349" s="187"/>
      <c r="I1349" s="187"/>
      <c r="J1349" s="187"/>
      <c r="K1349" s="187"/>
      <c r="L1349" s="187"/>
      <c r="M1349" s="187"/>
      <c r="N1349" s="187"/>
      <c r="O1349" s="187"/>
    </row>
    <row r="1350" spans="2:16" x14ac:dyDescent="0.25">
      <c r="B1350" s="109"/>
      <c r="C1350" s="189">
        <v>12</v>
      </c>
      <c r="D1350" s="187"/>
      <c r="E1350" s="187"/>
      <c r="F1350" s="187"/>
      <c r="G1350" s="187"/>
      <c r="H1350" s="187"/>
      <c r="I1350" s="187"/>
      <c r="J1350" s="187"/>
      <c r="K1350" s="187"/>
      <c r="L1350" s="187"/>
      <c r="M1350" s="187"/>
      <c r="N1350" s="187"/>
      <c r="O1350" s="187"/>
    </row>
    <row r="1351" spans="2:16" x14ac:dyDescent="0.25">
      <c r="B1351" s="109"/>
      <c r="C1351" s="189">
        <v>13</v>
      </c>
      <c r="D1351" s="187"/>
      <c r="E1351" s="187"/>
      <c r="F1351" s="187"/>
      <c r="G1351" s="187"/>
      <c r="H1351" s="187"/>
      <c r="I1351" s="187"/>
      <c r="J1351" s="187"/>
      <c r="K1351" s="187"/>
      <c r="L1351" s="187"/>
      <c r="M1351" s="187"/>
      <c r="N1351" s="187"/>
      <c r="O1351" s="187"/>
    </row>
    <row r="1352" spans="2:16" ht="15.75" thickBot="1" x14ac:dyDescent="0.3">
      <c r="B1352" s="109"/>
      <c r="C1352" s="189">
        <v>14</v>
      </c>
      <c r="D1352" s="187"/>
      <c r="E1352" s="187"/>
      <c r="F1352" s="187"/>
      <c r="G1352" s="187"/>
      <c r="H1352" s="187"/>
      <c r="I1352" s="187"/>
      <c r="J1352" s="187"/>
      <c r="K1352" s="187"/>
      <c r="L1352" s="187"/>
      <c r="M1352" s="187"/>
      <c r="N1352" s="187"/>
      <c r="O1352" s="187"/>
    </row>
    <row r="1353" spans="2:16" x14ac:dyDescent="0.25">
      <c r="B1353" s="83"/>
      <c r="C1353" s="84" t="s">
        <v>0</v>
      </c>
      <c r="D1353" s="70"/>
      <c r="E1353" s="70"/>
      <c r="F1353" s="70"/>
      <c r="G1353" s="70"/>
      <c r="H1353" s="70"/>
      <c r="I1353" s="70"/>
      <c r="J1353" s="70"/>
      <c r="K1353" s="70"/>
      <c r="L1353" s="70"/>
      <c r="M1353" s="70"/>
      <c r="N1353" s="70"/>
      <c r="O1353" s="71"/>
      <c r="P1353" s="85">
        <f>SUM(D1353:O1353)</f>
        <v>0</v>
      </c>
    </row>
    <row r="1354" spans="2:16" x14ac:dyDescent="0.25">
      <c r="B1354" s="83"/>
      <c r="C1354" s="86" t="s">
        <v>1</v>
      </c>
      <c r="D1354" s="87">
        <f>+D1362*D$3*30</f>
        <v>0</v>
      </c>
      <c r="E1354" s="87">
        <f t="shared" ref="E1354:O1354" si="1413">+E1362*E$3*30</f>
        <v>0</v>
      </c>
      <c r="F1354" s="87">
        <f t="shared" si="1413"/>
        <v>0</v>
      </c>
      <c r="G1354" s="87">
        <f t="shared" si="1413"/>
        <v>0</v>
      </c>
      <c r="H1354" s="87">
        <f t="shared" si="1413"/>
        <v>0</v>
      </c>
      <c r="I1354" s="87">
        <f t="shared" si="1413"/>
        <v>0</v>
      </c>
      <c r="J1354" s="87">
        <f t="shared" si="1413"/>
        <v>0</v>
      </c>
      <c r="K1354" s="87">
        <f t="shared" si="1413"/>
        <v>0</v>
      </c>
      <c r="L1354" s="87">
        <f t="shared" si="1413"/>
        <v>0</v>
      </c>
      <c r="M1354" s="87">
        <f t="shared" si="1413"/>
        <v>0</v>
      </c>
      <c r="N1354" s="87">
        <f t="shared" si="1413"/>
        <v>0</v>
      </c>
      <c r="O1354" s="88">
        <f t="shared" si="1413"/>
        <v>0</v>
      </c>
      <c r="P1354" s="88">
        <f>SUM(D1354:O1354)</f>
        <v>0</v>
      </c>
    </row>
    <row r="1355" spans="2:16" ht="15.75" thickBot="1" x14ac:dyDescent="0.3">
      <c r="B1355" s="83"/>
      <c r="C1355" s="89" t="s">
        <v>35</v>
      </c>
      <c r="D1355" s="90">
        <f>+D1363*D$4*30</f>
        <v>0</v>
      </c>
      <c r="E1355" s="90">
        <f t="shared" ref="E1355:O1355" si="1414">+E1363*E$4*30</f>
        <v>0</v>
      </c>
      <c r="F1355" s="90">
        <f t="shared" si="1414"/>
        <v>0</v>
      </c>
      <c r="G1355" s="90">
        <f t="shared" si="1414"/>
        <v>0</v>
      </c>
      <c r="H1355" s="90">
        <f t="shared" si="1414"/>
        <v>0</v>
      </c>
      <c r="I1355" s="90">
        <f t="shared" si="1414"/>
        <v>0</v>
      </c>
      <c r="J1355" s="90">
        <f t="shared" si="1414"/>
        <v>0</v>
      </c>
      <c r="K1355" s="90">
        <f t="shared" si="1414"/>
        <v>0</v>
      </c>
      <c r="L1355" s="90">
        <f t="shared" si="1414"/>
        <v>0</v>
      </c>
      <c r="M1355" s="90">
        <f t="shared" si="1414"/>
        <v>0</v>
      </c>
      <c r="N1355" s="90">
        <f t="shared" si="1414"/>
        <v>0</v>
      </c>
      <c r="O1355" s="91">
        <f t="shared" si="1414"/>
        <v>0</v>
      </c>
      <c r="P1355" s="91">
        <f>SUM(D1355:O1355)</f>
        <v>0</v>
      </c>
    </row>
    <row r="1356" spans="2:16" ht="15.75" thickBot="1" x14ac:dyDescent="0.3">
      <c r="B1356" s="83"/>
      <c r="C1356" s="78" t="s">
        <v>36</v>
      </c>
      <c r="D1356" s="79">
        <f t="shared" ref="D1356:O1356" si="1415">+D$5</f>
        <v>0.25</v>
      </c>
      <c r="E1356" s="79">
        <f t="shared" si="1415"/>
        <v>0.25</v>
      </c>
      <c r="F1356" s="79">
        <f t="shared" si="1415"/>
        <v>0.25</v>
      </c>
      <c r="G1356" s="79">
        <f t="shared" si="1415"/>
        <v>0.25</v>
      </c>
      <c r="H1356" s="79">
        <f t="shared" si="1415"/>
        <v>0.25</v>
      </c>
      <c r="I1356" s="79">
        <f t="shared" si="1415"/>
        <v>0.25</v>
      </c>
      <c r="J1356" s="79">
        <f t="shared" si="1415"/>
        <v>0.25</v>
      </c>
      <c r="K1356" s="79">
        <f t="shared" si="1415"/>
        <v>0.25</v>
      </c>
      <c r="L1356" s="79">
        <f t="shared" si="1415"/>
        <v>0.25</v>
      </c>
      <c r="M1356" s="79">
        <f t="shared" si="1415"/>
        <v>0.25</v>
      </c>
      <c r="N1356" s="79">
        <f t="shared" si="1415"/>
        <v>0.25</v>
      </c>
      <c r="O1356" s="80">
        <f t="shared" si="1415"/>
        <v>0.25</v>
      </c>
      <c r="P1356" s="80"/>
    </row>
    <row r="1357" spans="2:16" ht="15.75" thickBot="1" x14ac:dyDescent="0.3">
      <c r="B1357" s="83"/>
      <c r="C1357" s="76" t="s">
        <v>14</v>
      </c>
      <c r="D1357" s="92">
        <f>+D$3*(1-D1356)+D$4*D1356</f>
        <v>18.697752065418879</v>
      </c>
      <c r="E1357" s="92">
        <f t="shared" ref="E1357" si="1416">+E$3*(1-E1356)+E$4*E1356</f>
        <v>19.632639668689826</v>
      </c>
      <c r="F1357" s="92">
        <f t="shared" ref="F1357" si="1417">+F$3*(1-F1356)+F$4*F1356</f>
        <v>20.614271652124316</v>
      </c>
      <c r="G1357" s="92">
        <f t="shared" ref="G1357" si="1418">+G$3*(1-G1356)+G$4*G1356</f>
        <v>24.717944963434228</v>
      </c>
      <c r="H1357" s="92">
        <f t="shared" ref="H1357" si="1419">+H$3*(1-H1356)+H$4*H1356</f>
        <v>26.05691364631199</v>
      </c>
      <c r="I1357" s="92">
        <f t="shared" ref="I1357" si="1420">+I$3*(1-I1356)+I$4*I1356</f>
        <v>25.606843768296592</v>
      </c>
      <c r="J1357" s="92">
        <f t="shared" ref="J1357" si="1421">+J$3*(1-J1356)+J$4*J1356</f>
        <v>18.232856760391158</v>
      </c>
      <c r="K1357" s="92">
        <f t="shared" ref="K1357" si="1422">+K$3*(1-K1356)+K$4*K1356</f>
        <v>23.963884263425388</v>
      </c>
      <c r="L1357" s="92">
        <f t="shared" ref="L1357" si="1423">+L$3*(1-L1356)+L$4*L1356</f>
        <v>26.305348227975429</v>
      </c>
      <c r="M1357" s="92">
        <f t="shared" ref="M1357" si="1424">+M$3*(1-M1356)+M$4*M1356</f>
        <v>24.57657900542252</v>
      </c>
      <c r="N1357" s="92">
        <f t="shared" ref="N1357" si="1425">+N$3*(1-N1356)+N$4*N1356</f>
        <v>22.737299112616817</v>
      </c>
      <c r="O1357" s="92">
        <f t="shared" ref="O1357" si="1426">+O$3*(1-O1356)+O$4*O1356</f>
        <v>20.719497469529724</v>
      </c>
      <c r="P1357" s="93"/>
    </row>
    <row r="1358" spans="2:16" x14ac:dyDescent="0.25">
      <c r="B1358" s="83"/>
      <c r="C1358" s="76" t="s">
        <v>16</v>
      </c>
      <c r="D1358" s="92">
        <f t="shared" ref="D1358:O1358" si="1427">+D1356*D1360+(1-D1356)*D1359</f>
        <v>0</v>
      </c>
      <c r="E1358" s="92">
        <f t="shared" si="1427"/>
        <v>0</v>
      </c>
      <c r="F1358" s="92">
        <f t="shared" si="1427"/>
        <v>0</v>
      </c>
      <c r="G1358" s="92">
        <f t="shared" si="1427"/>
        <v>0</v>
      </c>
      <c r="H1358" s="92">
        <f t="shared" si="1427"/>
        <v>0</v>
      </c>
      <c r="I1358" s="92">
        <f t="shared" si="1427"/>
        <v>0</v>
      </c>
      <c r="J1358" s="92">
        <f t="shared" si="1427"/>
        <v>0</v>
      </c>
      <c r="K1358" s="92">
        <f t="shared" si="1427"/>
        <v>0</v>
      </c>
      <c r="L1358" s="92">
        <f t="shared" si="1427"/>
        <v>0</v>
      </c>
      <c r="M1358" s="92">
        <f t="shared" si="1427"/>
        <v>0</v>
      </c>
      <c r="N1358" s="92">
        <f t="shared" si="1427"/>
        <v>0</v>
      </c>
      <c r="O1358" s="93">
        <f t="shared" si="1427"/>
        <v>0</v>
      </c>
      <c r="P1358" s="93"/>
    </row>
    <row r="1359" spans="2:16" x14ac:dyDescent="0.25">
      <c r="B1359" s="83"/>
      <c r="C1359" s="77" t="s">
        <v>15</v>
      </c>
      <c r="D1359" s="94">
        <f>+D$3*D1371</f>
        <v>0</v>
      </c>
      <c r="E1359" s="94">
        <f t="shared" ref="E1359:O1359" si="1428">+E$3*E1371</f>
        <v>0</v>
      </c>
      <c r="F1359" s="94">
        <f t="shared" si="1428"/>
        <v>0</v>
      </c>
      <c r="G1359" s="94">
        <f t="shared" si="1428"/>
        <v>0</v>
      </c>
      <c r="H1359" s="94">
        <f t="shared" si="1428"/>
        <v>0</v>
      </c>
      <c r="I1359" s="94">
        <f t="shared" si="1428"/>
        <v>0</v>
      </c>
      <c r="J1359" s="94">
        <f t="shared" si="1428"/>
        <v>0</v>
      </c>
      <c r="K1359" s="94">
        <f t="shared" si="1428"/>
        <v>0</v>
      </c>
      <c r="L1359" s="94">
        <f t="shared" si="1428"/>
        <v>0</v>
      </c>
      <c r="M1359" s="94">
        <f t="shared" si="1428"/>
        <v>0</v>
      </c>
      <c r="N1359" s="94">
        <f t="shared" si="1428"/>
        <v>0</v>
      </c>
      <c r="O1359" s="95">
        <f t="shared" si="1428"/>
        <v>0</v>
      </c>
      <c r="P1359" s="95"/>
    </row>
    <row r="1360" spans="2:16" ht="15.75" thickBot="1" x14ac:dyDescent="0.3">
      <c r="B1360" s="83"/>
      <c r="C1360" s="96" t="s">
        <v>37</v>
      </c>
      <c r="D1360" s="97">
        <f>+D$4*D1371</f>
        <v>0</v>
      </c>
      <c r="E1360" s="97">
        <f t="shared" ref="E1360:O1360" si="1429">+E$4*E1371</f>
        <v>0</v>
      </c>
      <c r="F1360" s="97">
        <f t="shared" si="1429"/>
        <v>0</v>
      </c>
      <c r="G1360" s="97">
        <f t="shared" si="1429"/>
        <v>0</v>
      </c>
      <c r="H1360" s="97">
        <f t="shared" si="1429"/>
        <v>0</v>
      </c>
      <c r="I1360" s="97">
        <f t="shared" si="1429"/>
        <v>0</v>
      </c>
      <c r="J1360" s="97">
        <f t="shared" si="1429"/>
        <v>0</v>
      </c>
      <c r="K1360" s="97">
        <f t="shared" si="1429"/>
        <v>0</v>
      </c>
      <c r="L1360" s="97">
        <f t="shared" si="1429"/>
        <v>0</v>
      </c>
      <c r="M1360" s="97">
        <f t="shared" si="1429"/>
        <v>0</v>
      </c>
      <c r="N1360" s="97">
        <f t="shared" si="1429"/>
        <v>0</v>
      </c>
      <c r="O1360" s="98">
        <f t="shared" si="1429"/>
        <v>0</v>
      </c>
      <c r="P1360" s="98"/>
    </row>
    <row r="1361" spans="2:16" x14ac:dyDescent="0.25">
      <c r="B1361" s="83"/>
      <c r="C1361" s="99" t="s">
        <v>9</v>
      </c>
      <c r="D1361" s="100">
        <f t="shared" ref="D1361:O1361" si="1430">+D1353/D1357/30</f>
        <v>0</v>
      </c>
      <c r="E1361" s="100">
        <f t="shared" si="1430"/>
        <v>0</v>
      </c>
      <c r="F1361" s="100">
        <f t="shared" si="1430"/>
        <v>0</v>
      </c>
      <c r="G1361" s="100">
        <f t="shared" si="1430"/>
        <v>0</v>
      </c>
      <c r="H1361" s="100">
        <f t="shared" si="1430"/>
        <v>0</v>
      </c>
      <c r="I1361" s="100">
        <f t="shared" si="1430"/>
        <v>0</v>
      </c>
      <c r="J1361" s="100">
        <f t="shared" si="1430"/>
        <v>0</v>
      </c>
      <c r="K1361" s="100">
        <f t="shared" si="1430"/>
        <v>0</v>
      </c>
      <c r="L1361" s="100">
        <f t="shared" si="1430"/>
        <v>0</v>
      </c>
      <c r="M1361" s="100">
        <f t="shared" si="1430"/>
        <v>0</v>
      </c>
      <c r="N1361" s="100">
        <f t="shared" si="1430"/>
        <v>0</v>
      </c>
      <c r="O1361" s="101">
        <f t="shared" si="1430"/>
        <v>0</v>
      </c>
      <c r="P1361" s="101">
        <f t="shared" ref="P1361:P1370" si="1431">SUM(D1361:O1361)</f>
        <v>0</v>
      </c>
    </row>
    <row r="1362" spans="2:16" x14ac:dyDescent="0.25">
      <c r="B1362" s="83"/>
      <c r="C1362" s="77" t="s">
        <v>10</v>
      </c>
      <c r="D1362" s="87">
        <f t="shared" ref="D1362:O1362" si="1432">+D1361*(1-D1356)</f>
        <v>0</v>
      </c>
      <c r="E1362" s="87">
        <f t="shared" si="1432"/>
        <v>0</v>
      </c>
      <c r="F1362" s="87">
        <f t="shared" si="1432"/>
        <v>0</v>
      </c>
      <c r="G1362" s="87">
        <f t="shared" si="1432"/>
        <v>0</v>
      </c>
      <c r="H1362" s="87">
        <f t="shared" si="1432"/>
        <v>0</v>
      </c>
      <c r="I1362" s="87">
        <f t="shared" si="1432"/>
        <v>0</v>
      </c>
      <c r="J1362" s="87">
        <f t="shared" si="1432"/>
        <v>0</v>
      </c>
      <c r="K1362" s="87">
        <f t="shared" si="1432"/>
        <v>0</v>
      </c>
      <c r="L1362" s="87">
        <f t="shared" si="1432"/>
        <v>0</v>
      </c>
      <c r="M1362" s="87">
        <f t="shared" si="1432"/>
        <v>0</v>
      </c>
      <c r="N1362" s="87">
        <f t="shared" si="1432"/>
        <v>0</v>
      </c>
      <c r="O1362" s="88">
        <f t="shared" si="1432"/>
        <v>0</v>
      </c>
      <c r="P1362" s="88">
        <f t="shared" si="1431"/>
        <v>0</v>
      </c>
    </row>
    <row r="1363" spans="2:16" ht="15.75" thickBot="1" x14ac:dyDescent="0.3">
      <c r="B1363" s="83"/>
      <c r="C1363" s="96" t="s">
        <v>38</v>
      </c>
      <c r="D1363" s="90">
        <f>+D1361-D1362</f>
        <v>0</v>
      </c>
      <c r="E1363" s="90">
        <f t="shared" ref="E1363:G1363" si="1433">+E1361-E1362</f>
        <v>0</v>
      </c>
      <c r="F1363" s="90">
        <f t="shared" si="1433"/>
        <v>0</v>
      </c>
      <c r="G1363" s="90">
        <f t="shared" si="1433"/>
        <v>0</v>
      </c>
      <c r="H1363" s="90">
        <f>+H1361-H1362</f>
        <v>0</v>
      </c>
      <c r="I1363" s="90">
        <f t="shared" ref="I1363:O1363" si="1434">+I1361-I1362</f>
        <v>0</v>
      </c>
      <c r="J1363" s="90">
        <f t="shared" si="1434"/>
        <v>0</v>
      </c>
      <c r="K1363" s="90">
        <f t="shared" si="1434"/>
        <v>0</v>
      </c>
      <c r="L1363" s="90">
        <f t="shared" si="1434"/>
        <v>0</v>
      </c>
      <c r="M1363" s="90">
        <f t="shared" si="1434"/>
        <v>0</v>
      </c>
      <c r="N1363" s="90">
        <f t="shared" si="1434"/>
        <v>0</v>
      </c>
      <c r="O1363" s="91">
        <f t="shared" si="1434"/>
        <v>0</v>
      </c>
      <c r="P1363" s="91">
        <f t="shared" si="1431"/>
        <v>0</v>
      </c>
    </row>
    <row r="1364" spans="2:16" x14ac:dyDescent="0.25">
      <c r="B1364" s="83"/>
      <c r="C1364" s="99" t="s">
        <v>11</v>
      </c>
      <c r="D1364" s="100" t="e">
        <f t="shared" ref="D1364:O1364" si="1435">+D1353/D1358/30</f>
        <v>#DIV/0!</v>
      </c>
      <c r="E1364" s="100" t="e">
        <f t="shared" si="1435"/>
        <v>#DIV/0!</v>
      </c>
      <c r="F1364" s="100" t="e">
        <f t="shared" si="1435"/>
        <v>#DIV/0!</v>
      </c>
      <c r="G1364" s="100" t="e">
        <f t="shared" si="1435"/>
        <v>#DIV/0!</v>
      </c>
      <c r="H1364" s="100" t="e">
        <f t="shared" si="1435"/>
        <v>#DIV/0!</v>
      </c>
      <c r="I1364" s="100" t="e">
        <f t="shared" si="1435"/>
        <v>#DIV/0!</v>
      </c>
      <c r="J1364" s="100" t="e">
        <f t="shared" si="1435"/>
        <v>#DIV/0!</v>
      </c>
      <c r="K1364" s="100" t="e">
        <f t="shared" si="1435"/>
        <v>#DIV/0!</v>
      </c>
      <c r="L1364" s="100" t="e">
        <f t="shared" si="1435"/>
        <v>#DIV/0!</v>
      </c>
      <c r="M1364" s="100" t="e">
        <f t="shared" si="1435"/>
        <v>#DIV/0!</v>
      </c>
      <c r="N1364" s="100" t="e">
        <f t="shared" si="1435"/>
        <v>#DIV/0!</v>
      </c>
      <c r="O1364" s="101" t="e">
        <f t="shared" si="1435"/>
        <v>#DIV/0!</v>
      </c>
      <c r="P1364" s="101" t="e">
        <f t="shared" si="1431"/>
        <v>#DIV/0!</v>
      </c>
    </row>
    <row r="1365" spans="2:16" x14ac:dyDescent="0.25">
      <c r="B1365" s="83"/>
      <c r="C1365" s="77" t="s">
        <v>12</v>
      </c>
      <c r="D1365" s="87" t="e">
        <f t="shared" ref="D1365:O1365" si="1436">+D1354/D1359/30</f>
        <v>#DIV/0!</v>
      </c>
      <c r="E1365" s="87" t="e">
        <f t="shared" si="1436"/>
        <v>#DIV/0!</v>
      </c>
      <c r="F1365" s="87" t="e">
        <f t="shared" si="1436"/>
        <v>#DIV/0!</v>
      </c>
      <c r="G1365" s="87" t="e">
        <f t="shared" si="1436"/>
        <v>#DIV/0!</v>
      </c>
      <c r="H1365" s="87" t="e">
        <f t="shared" si="1436"/>
        <v>#DIV/0!</v>
      </c>
      <c r="I1365" s="87" t="e">
        <f t="shared" si="1436"/>
        <v>#DIV/0!</v>
      </c>
      <c r="J1365" s="87" t="e">
        <f t="shared" si="1436"/>
        <v>#DIV/0!</v>
      </c>
      <c r="K1365" s="87" t="e">
        <f t="shared" si="1436"/>
        <v>#DIV/0!</v>
      </c>
      <c r="L1365" s="87" t="e">
        <f t="shared" si="1436"/>
        <v>#DIV/0!</v>
      </c>
      <c r="M1365" s="87" t="e">
        <f t="shared" si="1436"/>
        <v>#DIV/0!</v>
      </c>
      <c r="N1365" s="87" t="e">
        <f t="shared" si="1436"/>
        <v>#DIV/0!</v>
      </c>
      <c r="O1365" s="88" t="e">
        <f t="shared" si="1436"/>
        <v>#DIV/0!</v>
      </c>
      <c r="P1365" s="88" t="e">
        <f t="shared" si="1431"/>
        <v>#DIV/0!</v>
      </c>
    </row>
    <row r="1366" spans="2:16" ht="15.75" thickBot="1" x14ac:dyDescent="0.3">
      <c r="B1366" s="83"/>
      <c r="C1366" s="96" t="s">
        <v>39</v>
      </c>
      <c r="D1366" s="90" t="e">
        <f t="shared" ref="D1366:O1366" si="1437">+D1355/D1360/30</f>
        <v>#DIV/0!</v>
      </c>
      <c r="E1366" s="90" t="e">
        <f t="shared" si="1437"/>
        <v>#DIV/0!</v>
      </c>
      <c r="F1366" s="90" t="e">
        <f t="shared" si="1437"/>
        <v>#DIV/0!</v>
      </c>
      <c r="G1366" s="90" t="e">
        <f t="shared" si="1437"/>
        <v>#DIV/0!</v>
      </c>
      <c r="H1366" s="90" t="e">
        <f t="shared" si="1437"/>
        <v>#DIV/0!</v>
      </c>
      <c r="I1366" s="90" t="e">
        <f t="shared" si="1437"/>
        <v>#DIV/0!</v>
      </c>
      <c r="J1366" s="90" t="e">
        <f t="shared" si="1437"/>
        <v>#DIV/0!</v>
      </c>
      <c r="K1366" s="90" t="e">
        <f t="shared" si="1437"/>
        <v>#DIV/0!</v>
      </c>
      <c r="L1366" s="90" t="e">
        <f t="shared" si="1437"/>
        <v>#DIV/0!</v>
      </c>
      <c r="M1366" s="90" t="e">
        <f t="shared" si="1437"/>
        <v>#DIV/0!</v>
      </c>
      <c r="N1366" s="90" t="e">
        <f t="shared" si="1437"/>
        <v>#DIV/0!</v>
      </c>
      <c r="O1366" s="91" t="e">
        <f t="shared" si="1437"/>
        <v>#DIV/0!</v>
      </c>
      <c r="P1366" s="91" t="e">
        <f t="shared" si="1431"/>
        <v>#DIV/0!</v>
      </c>
    </row>
    <row r="1367" spans="2:16" ht="15.75" thickBot="1" x14ac:dyDescent="0.3">
      <c r="B1367" s="83"/>
      <c r="C1367" s="102" t="s">
        <v>13</v>
      </c>
      <c r="D1367" s="72">
        <v>25</v>
      </c>
      <c r="E1367" s="72">
        <v>25</v>
      </c>
      <c r="F1367" s="72">
        <v>25</v>
      </c>
      <c r="G1367" s="72">
        <v>25</v>
      </c>
      <c r="H1367" s="72">
        <v>25</v>
      </c>
      <c r="I1367" s="72">
        <v>25</v>
      </c>
      <c r="J1367" s="72">
        <v>25</v>
      </c>
      <c r="K1367" s="72">
        <v>25</v>
      </c>
      <c r="L1367" s="72">
        <v>25</v>
      </c>
      <c r="M1367" s="72">
        <v>25</v>
      </c>
      <c r="N1367" s="72">
        <v>25</v>
      </c>
      <c r="O1367" s="73">
        <v>25</v>
      </c>
      <c r="P1367" s="103"/>
    </row>
    <row r="1368" spans="2:16" x14ac:dyDescent="0.25">
      <c r="B1368" s="83"/>
      <c r="C1368" s="99" t="s">
        <v>4</v>
      </c>
      <c r="D1368" s="100" t="e">
        <f>+D1364/D1367*30</f>
        <v>#DIV/0!</v>
      </c>
      <c r="E1368" s="100" t="e">
        <f t="shared" ref="E1368" si="1438">+E1364/E1367*30</f>
        <v>#DIV/0!</v>
      </c>
      <c r="F1368" s="100" t="e">
        <f t="shared" ref="F1368" si="1439">+F1364/F1367*30</f>
        <v>#DIV/0!</v>
      </c>
      <c r="G1368" s="100" t="e">
        <f t="shared" ref="G1368" si="1440">+G1364/G1367*30</f>
        <v>#DIV/0!</v>
      </c>
      <c r="H1368" s="100" t="e">
        <f t="shared" ref="H1368" si="1441">+H1364/H1367*30</f>
        <v>#DIV/0!</v>
      </c>
      <c r="I1368" s="100" t="e">
        <f t="shared" ref="I1368" si="1442">+I1364/I1367*30</f>
        <v>#DIV/0!</v>
      </c>
      <c r="J1368" s="100" t="e">
        <f t="shared" ref="J1368" si="1443">+J1364/J1367*30</f>
        <v>#DIV/0!</v>
      </c>
      <c r="K1368" s="100" t="e">
        <f t="shared" ref="K1368" si="1444">+K1364/K1367*30</f>
        <v>#DIV/0!</v>
      </c>
      <c r="L1368" s="100" t="e">
        <f t="shared" ref="L1368" si="1445">+L1364/L1367*30</f>
        <v>#DIV/0!</v>
      </c>
      <c r="M1368" s="100" t="e">
        <f t="shared" ref="M1368" si="1446">+M1364/M1367*30</f>
        <v>#DIV/0!</v>
      </c>
      <c r="N1368" s="100" t="e">
        <f t="shared" ref="N1368" si="1447">+N1364/N1367*30</f>
        <v>#DIV/0!</v>
      </c>
      <c r="O1368" s="101" t="e">
        <f t="shared" ref="O1368" si="1448">+O1364/O1367*30</f>
        <v>#DIV/0!</v>
      </c>
      <c r="P1368" s="101" t="e">
        <f t="shared" si="1431"/>
        <v>#DIV/0!</v>
      </c>
    </row>
    <row r="1369" spans="2:16" x14ac:dyDescent="0.25">
      <c r="B1369" s="83"/>
      <c r="C1369" s="77" t="s">
        <v>5</v>
      </c>
      <c r="D1369" s="87" t="e">
        <f>+D1365/D1367*30</f>
        <v>#DIV/0!</v>
      </c>
      <c r="E1369" s="87" t="e">
        <f t="shared" ref="E1369:O1369" si="1449">+E1365/E1367*30</f>
        <v>#DIV/0!</v>
      </c>
      <c r="F1369" s="87" t="e">
        <f t="shared" si="1449"/>
        <v>#DIV/0!</v>
      </c>
      <c r="G1369" s="87" t="e">
        <f t="shared" si="1449"/>
        <v>#DIV/0!</v>
      </c>
      <c r="H1369" s="87" t="e">
        <f t="shared" si="1449"/>
        <v>#DIV/0!</v>
      </c>
      <c r="I1369" s="87" t="e">
        <f t="shared" si="1449"/>
        <v>#DIV/0!</v>
      </c>
      <c r="J1369" s="87" t="e">
        <f t="shared" si="1449"/>
        <v>#DIV/0!</v>
      </c>
      <c r="K1369" s="87" t="e">
        <f t="shared" si="1449"/>
        <v>#DIV/0!</v>
      </c>
      <c r="L1369" s="87" t="e">
        <f t="shared" si="1449"/>
        <v>#DIV/0!</v>
      </c>
      <c r="M1369" s="87" t="e">
        <f t="shared" si="1449"/>
        <v>#DIV/0!</v>
      </c>
      <c r="N1369" s="87" t="e">
        <f t="shared" si="1449"/>
        <v>#DIV/0!</v>
      </c>
      <c r="O1369" s="88" t="e">
        <f t="shared" si="1449"/>
        <v>#DIV/0!</v>
      </c>
      <c r="P1369" s="88" t="e">
        <f t="shared" si="1431"/>
        <v>#DIV/0!</v>
      </c>
    </row>
    <row r="1370" spans="2:16" ht="15.75" thickBot="1" x14ac:dyDescent="0.3">
      <c r="B1370" s="83"/>
      <c r="C1370" s="96" t="s">
        <v>40</v>
      </c>
      <c r="D1370" s="90" t="e">
        <f>+D1366/D1367*30</f>
        <v>#DIV/0!</v>
      </c>
      <c r="E1370" s="90" t="e">
        <f t="shared" ref="E1370:O1370" si="1450">+E1366/E1367*30</f>
        <v>#DIV/0!</v>
      </c>
      <c r="F1370" s="90" t="e">
        <f t="shared" si="1450"/>
        <v>#DIV/0!</v>
      </c>
      <c r="G1370" s="90" t="e">
        <f t="shared" si="1450"/>
        <v>#DIV/0!</v>
      </c>
      <c r="H1370" s="90" t="e">
        <f t="shared" si="1450"/>
        <v>#DIV/0!</v>
      </c>
      <c r="I1370" s="90" t="e">
        <f t="shared" si="1450"/>
        <v>#DIV/0!</v>
      </c>
      <c r="J1370" s="90" t="e">
        <f t="shared" si="1450"/>
        <v>#DIV/0!</v>
      </c>
      <c r="K1370" s="90" t="e">
        <f t="shared" si="1450"/>
        <v>#DIV/0!</v>
      </c>
      <c r="L1370" s="90" t="e">
        <f t="shared" si="1450"/>
        <v>#DIV/0!</v>
      </c>
      <c r="M1370" s="90" t="e">
        <f t="shared" si="1450"/>
        <v>#DIV/0!</v>
      </c>
      <c r="N1370" s="90" t="e">
        <f t="shared" si="1450"/>
        <v>#DIV/0!</v>
      </c>
      <c r="O1370" s="91" t="e">
        <f t="shared" si="1450"/>
        <v>#DIV/0!</v>
      </c>
      <c r="P1370" s="91" t="e">
        <f t="shared" si="1431"/>
        <v>#DIV/0!</v>
      </c>
    </row>
    <row r="1371" spans="2:16" ht="15.75" thickBot="1" x14ac:dyDescent="0.3">
      <c r="B1371" s="104"/>
      <c r="C1371" s="105" t="s">
        <v>8</v>
      </c>
      <c r="D1371" s="106">
        <f>+SUMIF(Conversion!$B$4:$B$28,'Measured TV'!D1338,Conversion!C$4:C$28)</f>
        <v>0</v>
      </c>
      <c r="E1371" s="106">
        <f>+SUMIF(Conversion!$B$4:$B$28,'Measured TV'!E1338,Conversion!D$4:D$28)</f>
        <v>0</v>
      </c>
      <c r="F1371" s="106">
        <f>+SUMIF(Conversion!$B$4:$B$28,'Measured TV'!F1338,Conversion!E$4:E$28)</f>
        <v>0</v>
      </c>
      <c r="G1371" s="106">
        <f>+SUMIF(Conversion!$B$4:$B$28,'Measured TV'!G1338,Conversion!F$4:F$28)</f>
        <v>0</v>
      </c>
      <c r="H1371" s="106">
        <f>+SUMIF(Conversion!$B$4:$B$28,'Measured TV'!H1338,Conversion!G$4:G$28)</f>
        <v>0</v>
      </c>
      <c r="I1371" s="106">
        <f>+SUMIF(Conversion!$B$4:$B$28,'Measured TV'!I1338,Conversion!H$4:H$28)</f>
        <v>0</v>
      </c>
      <c r="J1371" s="106">
        <f>+SUMIF(Conversion!$B$4:$B$28,'Measured TV'!J1338,Conversion!I$4:I$28)</f>
        <v>0</v>
      </c>
      <c r="K1371" s="106">
        <f>+SUMIF(Conversion!$B$4:$B$28,'Measured TV'!K1338,Conversion!J$4:J$28)</f>
        <v>0</v>
      </c>
      <c r="L1371" s="106">
        <f>+SUMIF(Conversion!$B$4:$B$28,'Measured TV'!L1338,Conversion!K$4:K$28)</f>
        <v>0</v>
      </c>
      <c r="M1371" s="106">
        <f>+SUMIF(Conversion!$B$4:$B$28,'Measured TV'!M1338,Conversion!L$4:L$28)</f>
        <v>0</v>
      </c>
      <c r="N1371" s="106">
        <f>+SUMIF(Conversion!$B$4:$B$28,'Measured TV'!N1338,Conversion!M$4:M$28)</f>
        <v>0</v>
      </c>
      <c r="O1371" s="107">
        <f>+SUMIF(Conversion!$B$4:$B$28,'Measured TV'!O1338,Conversion!N$4:N$28)</f>
        <v>0</v>
      </c>
      <c r="P1371" s="107"/>
    </row>
    <row r="1372" spans="2:16" ht="15.75" thickBot="1" x14ac:dyDescent="0.3">
      <c r="C1372" s="74">
        <v>0</v>
      </c>
      <c r="D1372" s="39">
        <v>1</v>
      </c>
      <c r="E1372" s="39">
        <v>2</v>
      </c>
      <c r="F1372" s="39">
        <v>3</v>
      </c>
      <c r="G1372" s="39">
        <v>4</v>
      </c>
      <c r="H1372" s="39">
        <v>5</v>
      </c>
      <c r="I1372" s="39">
        <v>6</v>
      </c>
      <c r="J1372" s="39">
        <v>7</v>
      </c>
      <c r="K1372" s="39">
        <v>8</v>
      </c>
      <c r="L1372" s="39">
        <v>9</v>
      </c>
      <c r="M1372" s="39">
        <v>10</v>
      </c>
      <c r="N1372" s="39">
        <v>11</v>
      </c>
      <c r="O1372" s="39">
        <v>12</v>
      </c>
    </row>
    <row r="1373" spans="2:16" ht="15.75" thickBot="1" x14ac:dyDescent="0.3">
      <c r="B1373" s="108" t="e">
        <f>+'Mecra Kırılımı'!#REF!</f>
        <v>#REF!</v>
      </c>
      <c r="C1373" s="82" t="s">
        <v>33</v>
      </c>
      <c r="D1373" s="69"/>
      <c r="E1373" s="69"/>
      <c r="F1373" s="69"/>
      <c r="G1373" s="69"/>
      <c r="H1373" s="69"/>
      <c r="I1373" s="69"/>
      <c r="J1373" s="69"/>
      <c r="K1373" s="69"/>
      <c r="L1373" s="69"/>
      <c r="M1373" s="69"/>
      <c r="N1373" s="69"/>
      <c r="O1373" s="69"/>
    </row>
    <row r="1374" spans="2:16" x14ac:dyDescent="0.25">
      <c r="B1374" s="109"/>
      <c r="C1374" s="189">
        <v>1</v>
      </c>
      <c r="D1374" s="187"/>
      <c r="E1374" s="187"/>
      <c r="F1374" s="187"/>
      <c r="G1374" s="187"/>
      <c r="H1374" s="187"/>
      <c r="I1374" s="187"/>
      <c r="J1374" s="187"/>
      <c r="K1374" s="187"/>
      <c r="L1374" s="187"/>
      <c r="M1374" s="187"/>
      <c r="N1374" s="187"/>
      <c r="O1374" s="187"/>
    </row>
    <row r="1375" spans="2:16" x14ac:dyDescent="0.25">
      <c r="B1375" s="109"/>
      <c r="C1375" s="189">
        <v>2</v>
      </c>
      <c r="D1375" s="187"/>
      <c r="E1375" s="187"/>
      <c r="F1375" s="187"/>
      <c r="G1375" s="187"/>
      <c r="H1375" s="187"/>
      <c r="I1375" s="187"/>
      <c r="J1375" s="187"/>
      <c r="K1375" s="187"/>
      <c r="L1375" s="187"/>
      <c r="M1375" s="187"/>
      <c r="N1375" s="187"/>
      <c r="O1375" s="187"/>
    </row>
    <row r="1376" spans="2:16" x14ac:dyDescent="0.25">
      <c r="B1376" s="109"/>
      <c r="C1376" s="189">
        <v>3</v>
      </c>
      <c r="D1376" s="187"/>
      <c r="E1376" s="187"/>
      <c r="F1376" s="187"/>
      <c r="G1376" s="187"/>
      <c r="H1376" s="187"/>
      <c r="I1376" s="187"/>
      <c r="J1376" s="187"/>
      <c r="K1376" s="187"/>
      <c r="L1376" s="187"/>
      <c r="M1376" s="187"/>
      <c r="N1376" s="187"/>
      <c r="O1376" s="187"/>
    </row>
    <row r="1377" spans="2:16" x14ac:dyDescent="0.25">
      <c r="B1377" s="109"/>
      <c r="C1377" s="189">
        <v>4</v>
      </c>
      <c r="D1377" s="187"/>
      <c r="E1377" s="187"/>
      <c r="F1377" s="187"/>
      <c r="G1377" s="187"/>
      <c r="H1377" s="187"/>
      <c r="I1377" s="187"/>
      <c r="J1377" s="187"/>
      <c r="K1377" s="187"/>
      <c r="L1377" s="187"/>
      <c r="M1377" s="187"/>
      <c r="N1377" s="187"/>
      <c r="O1377" s="187"/>
    </row>
    <row r="1378" spans="2:16" x14ac:dyDescent="0.25">
      <c r="B1378" s="109"/>
      <c r="C1378" s="189">
        <v>5</v>
      </c>
      <c r="D1378" s="187"/>
      <c r="E1378" s="187"/>
      <c r="F1378" s="187"/>
      <c r="G1378" s="187"/>
      <c r="H1378" s="187"/>
      <c r="I1378" s="187"/>
      <c r="J1378" s="187"/>
      <c r="K1378" s="187"/>
      <c r="L1378" s="187"/>
      <c r="M1378" s="187"/>
      <c r="N1378" s="187"/>
      <c r="O1378" s="187"/>
    </row>
    <row r="1379" spans="2:16" x14ac:dyDescent="0.25">
      <c r="B1379" s="109"/>
      <c r="C1379" s="189">
        <v>6</v>
      </c>
      <c r="D1379" s="187"/>
      <c r="E1379" s="187"/>
      <c r="F1379" s="187"/>
      <c r="G1379" s="187"/>
      <c r="H1379" s="187"/>
      <c r="I1379" s="187"/>
      <c r="J1379" s="187"/>
      <c r="K1379" s="187"/>
      <c r="L1379" s="187"/>
      <c r="M1379" s="187"/>
      <c r="N1379" s="187"/>
      <c r="O1379" s="187"/>
    </row>
    <row r="1380" spans="2:16" x14ac:dyDescent="0.25">
      <c r="B1380" s="109"/>
      <c r="C1380" s="189">
        <v>7</v>
      </c>
      <c r="D1380" s="187"/>
      <c r="E1380" s="187"/>
      <c r="F1380" s="187"/>
      <c r="G1380" s="187"/>
      <c r="H1380" s="187"/>
      <c r="I1380" s="187"/>
      <c r="J1380" s="187"/>
      <c r="K1380" s="187"/>
      <c r="L1380" s="187"/>
      <c r="M1380" s="187"/>
      <c r="N1380" s="187"/>
      <c r="O1380" s="187"/>
    </row>
    <row r="1381" spans="2:16" x14ac:dyDescent="0.25">
      <c r="B1381" s="109"/>
      <c r="C1381" s="189">
        <v>8</v>
      </c>
      <c r="D1381" s="187"/>
      <c r="E1381" s="187"/>
      <c r="F1381" s="187"/>
      <c r="G1381" s="187"/>
      <c r="H1381" s="187"/>
      <c r="I1381" s="187"/>
      <c r="J1381" s="187"/>
      <c r="K1381" s="187"/>
      <c r="L1381" s="187"/>
      <c r="M1381" s="187"/>
      <c r="N1381" s="187"/>
      <c r="O1381" s="187"/>
    </row>
    <row r="1382" spans="2:16" x14ac:dyDescent="0.25">
      <c r="B1382" s="109"/>
      <c r="C1382" s="189">
        <v>9</v>
      </c>
      <c r="D1382" s="187"/>
      <c r="E1382" s="187"/>
      <c r="F1382" s="187"/>
      <c r="G1382" s="187"/>
      <c r="H1382" s="187"/>
      <c r="I1382" s="187"/>
      <c r="J1382" s="187"/>
      <c r="K1382" s="187"/>
      <c r="L1382" s="187"/>
      <c r="M1382" s="187"/>
      <c r="N1382" s="187"/>
      <c r="O1382" s="187"/>
    </row>
    <row r="1383" spans="2:16" x14ac:dyDescent="0.25">
      <c r="B1383" s="109"/>
      <c r="C1383" s="189">
        <v>10</v>
      </c>
      <c r="D1383" s="187"/>
      <c r="E1383" s="187"/>
      <c r="F1383" s="187"/>
      <c r="G1383" s="187"/>
      <c r="H1383" s="187"/>
      <c r="I1383" s="187"/>
      <c r="J1383" s="187"/>
      <c r="K1383" s="187"/>
      <c r="L1383" s="187"/>
      <c r="M1383" s="187"/>
      <c r="N1383" s="187"/>
      <c r="O1383" s="187"/>
    </row>
    <row r="1384" spans="2:16" x14ac:dyDescent="0.25">
      <c r="B1384" s="109"/>
      <c r="C1384" s="189">
        <v>11</v>
      </c>
      <c r="D1384" s="187"/>
      <c r="E1384" s="187"/>
      <c r="F1384" s="187"/>
      <c r="G1384" s="187"/>
      <c r="H1384" s="187"/>
      <c r="I1384" s="187"/>
      <c r="J1384" s="187"/>
      <c r="K1384" s="187"/>
      <c r="L1384" s="187"/>
      <c r="M1384" s="187"/>
      <c r="N1384" s="187"/>
      <c r="O1384" s="187"/>
    </row>
    <row r="1385" spans="2:16" x14ac:dyDescent="0.25">
      <c r="B1385" s="109"/>
      <c r="C1385" s="189">
        <v>12</v>
      </c>
      <c r="D1385" s="187"/>
      <c r="E1385" s="187"/>
      <c r="F1385" s="187"/>
      <c r="G1385" s="187"/>
      <c r="H1385" s="187"/>
      <c r="I1385" s="187"/>
      <c r="J1385" s="187"/>
      <c r="K1385" s="187"/>
      <c r="L1385" s="187"/>
      <c r="M1385" s="187"/>
      <c r="N1385" s="187"/>
      <c r="O1385" s="187"/>
    </row>
    <row r="1386" spans="2:16" x14ac:dyDescent="0.25">
      <c r="B1386" s="109"/>
      <c r="C1386" s="189">
        <v>13</v>
      </c>
      <c r="D1386" s="187"/>
      <c r="E1386" s="187"/>
      <c r="F1386" s="187"/>
      <c r="G1386" s="187"/>
      <c r="H1386" s="187"/>
      <c r="I1386" s="187"/>
      <c r="J1386" s="187"/>
      <c r="K1386" s="187"/>
      <c r="L1386" s="187"/>
      <c r="M1386" s="187"/>
      <c r="N1386" s="187"/>
      <c r="O1386" s="187"/>
    </row>
    <row r="1387" spans="2:16" ht="15.75" thickBot="1" x14ac:dyDescent="0.3">
      <c r="B1387" s="109"/>
      <c r="C1387" s="189">
        <v>14</v>
      </c>
      <c r="D1387" s="187"/>
      <c r="E1387" s="187"/>
      <c r="F1387" s="187"/>
      <c r="G1387" s="187"/>
      <c r="H1387" s="187"/>
      <c r="I1387" s="187"/>
      <c r="J1387" s="187"/>
      <c r="K1387" s="187"/>
      <c r="L1387" s="187"/>
      <c r="M1387" s="187"/>
      <c r="N1387" s="187"/>
      <c r="O1387" s="187"/>
    </row>
    <row r="1388" spans="2:16" x14ac:dyDescent="0.25">
      <c r="B1388" s="109"/>
      <c r="C1388" s="84" t="s">
        <v>0</v>
      </c>
      <c r="D1388" s="70"/>
      <c r="E1388" s="70"/>
      <c r="F1388" s="70"/>
      <c r="G1388" s="70"/>
      <c r="H1388" s="70"/>
      <c r="I1388" s="70"/>
      <c r="J1388" s="70"/>
      <c r="K1388" s="70"/>
      <c r="L1388" s="70"/>
      <c r="M1388" s="70"/>
      <c r="N1388" s="70"/>
      <c r="O1388" s="71"/>
      <c r="P1388" s="85">
        <f>SUM(D1388:O1388)</f>
        <v>0</v>
      </c>
    </row>
    <row r="1389" spans="2:16" x14ac:dyDescent="0.25">
      <c r="B1389" s="109"/>
      <c r="C1389" s="86" t="s">
        <v>1</v>
      </c>
      <c r="D1389" s="87">
        <f>+D1397*D$3*30</f>
        <v>0</v>
      </c>
      <c r="E1389" s="87">
        <f t="shared" ref="E1389:O1389" si="1451">+E1397*E$3*30</f>
        <v>0</v>
      </c>
      <c r="F1389" s="87">
        <f t="shared" si="1451"/>
        <v>0</v>
      </c>
      <c r="G1389" s="87">
        <f t="shared" si="1451"/>
        <v>0</v>
      </c>
      <c r="H1389" s="87">
        <f t="shared" si="1451"/>
        <v>0</v>
      </c>
      <c r="I1389" s="87">
        <f t="shared" si="1451"/>
        <v>0</v>
      </c>
      <c r="J1389" s="87">
        <f t="shared" si="1451"/>
        <v>0</v>
      </c>
      <c r="K1389" s="87">
        <f t="shared" si="1451"/>
        <v>0</v>
      </c>
      <c r="L1389" s="87">
        <f t="shared" si="1451"/>
        <v>0</v>
      </c>
      <c r="M1389" s="87">
        <f t="shared" si="1451"/>
        <v>0</v>
      </c>
      <c r="N1389" s="87">
        <f t="shared" si="1451"/>
        <v>0</v>
      </c>
      <c r="O1389" s="88">
        <f t="shared" si="1451"/>
        <v>0</v>
      </c>
      <c r="P1389" s="88">
        <f>SUM(D1389:O1389)</f>
        <v>0</v>
      </c>
    </row>
    <row r="1390" spans="2:16" ht="15.75" thickBot="1" x14ac:dyDescent="0.3">
      <c r="B1390" s="109"/>
      <c r="C1390" s="89" t="s">
        <v>35</v>
      </c>
      <c r="D1390" s="90">
        <f>+D1398*D$4*30</f>
        <v>0</v>
      </c>
      <c r="E1390" s="90">
        <f t="shared" ref="E1390:O1390" si="1452">+E1398*E$4*30</f>
        <v>0</v>
      </c>
      <c r="F1390" s="90">
        <f t="shared" si="1452"/>
        <v>0</v>
      </c>
      <c r="G1390" s="90">
        <f t="shared" si="1452"/>
        <v>0</v>
      </c>
      <c r="H1390" s="90">
        <f t="shared" si="1452"/>
        <v>0</v>
      </c>
      <c r="I1390" s="90">
        <f t="shared" si="1452"/>
        <v>0</v>
      </c>
      <c r="J1390" s="90">
        <f t="shared" si="1452"/>
        <v>0</v>
      </c>
      <c r="K1390" s="90">
        <f t="shared" si="1452"/>
        <v>0</v>
      </c>
      <c r="L1390" s="90">
        <f t="shared" si="1452"/>
        <v>0</v>
      </c>
      <c r="M1390" s="90">
        <f t="shared" si="1452"/>
        <v>0</v>
      </c>
      <c r="N1390" s="90">
        <f t="shared" si="1452"/>
        <v>0</v>
      </c>
      <c r="O1390" s="91">
        <f t="shared" si="1452"/>
        <v>0</v>
      </c>
      <c r="P1390" s="91">
        <f>SUM(D1390:O1390)</f>
        <v>0</v>
      </c>
    </row>
    <row r="1391" spans="2:16" ht="15.75" thickBot="1" x14ac:dyDescent="0.3">
      <c r="B1391" s="109"/>
      <c r="C1391" s="78" t="s">
        <v>36</v>
      </c>
      <c r="D1391" s="79">
        <f t="shared" ref="D1391:O1391" si="1453">+D$5</f>
        <v>0.25</v>
      </c>
      <c r="E1391" s="79">
        <f t="shared" si="1453"/>
        <v>0.25</v>
      </c>
      <c r="F1391" s="79">
        <f t="shared" si="1453"/>
        <v>0.25</v>
      </c>
      <c r="G1391" s="79">
        <f t="shared" si="1453"/>
        <v>0.25</v>
      </c>
      <c r="H1391" s="79">
        <f t="shared" si="1453"/>
        <v>0.25</v>
      </c>
      <c r="I1391" s="79">
        <f t="shared" si="1453"/>
        <v>0.25</v>
      </c>
      <c r="J1391" s="79">
        <f t="shared" si="1453"/>
        <v>0.25</v>
      </c>
      <c r="K1391" s="79">
        <f t="shared" si="1453"/>
        <v>0.25</v>
      </c>
      <c r="L1391" s="79">
        <f t="shared" si="1453"/>
        <v>0.25</v>
      </c>
      <c r="M1391" s="79">
        <f t="shared" si="1453"/>
        <v>0.25</v>
      </c>
      <c r="N1391" s="79">
        <f t="shared" si="1453"/>
        <v>0.25</v>
      </c>
      <c r="O1391" s="80">
        <f t="shared" si="1453"/>
        <v>0.25</v>
      </c>
      <c r="P1391" s="80"/>
    </row>
    <row r="1392" spans="2:16" ht="15.75" thickBot="1" x14ac:dyDescent="0.3">
      <c r="B1392" s="109"/>
      <c r="C1392" s="76" t="s">
        <v>14</v>
      </c>
      <c r="D1392" s="92">
        <f>+D$3*(1-D1391)+D$4*D1391</f>
        <v>18.697752065418879</v>
      </c>
      <c r="E1392" s="92">
        <f t="shared" ref="E1392" si="1454">+E$3*(1-E1391)+E$4*E1391</f>
        <v>19.632639668689826</v>
      </c>
      <c r="F1392" s="92">
        <f t="shared" ref="F1392" si="1455">+F$3*(1-F1391)+F$4*F1391</f>
        <v>20.614271652124316</v>
      </c>
      <c r="G1392" s="92">
        <f t="shared" ref="G1392" si="1456">+G$3*(1-G1391)+G$4*G1391</f>
        <v>24.717944963434228</v>
      </c>
      <c r="H1392" s="92">
        <f t="shared" ref="H1392" si="1457">+H$3*(1-H1391)+H$4*H1391</f>
        <v>26.05691364631199</v>
      </c>
      <c r="I1392" s="92">
        <f t="shared" ref="I1392" si="1458">+I$3*(1-I1391)+I$4*I1391</f>
        <v>25.606843768296592</v>
      </c>
      <c r="J1392" s="92">
        <f t="shared" ref="J1392" si="1459">+J$3*(1-J1391)+J$4*J1391</f>
        <v>18.232856760391158</v>
      </c>
      <c r="K1392" s="92">
        <f t="shared" ref="K1392" si="1460">+K$3*(1-K1391)+K$4*K1391</f>
        <v>23.963884263425388</v>
      </c>
      <c r="L1392" s="92">
        <f t="shared" ref="L1392" si="1461">+L$3*(1-L1391)+L$4*L1391</f>
        <v>26.305348227975429</v>
      </c>
      <c r="M1392" s="92">
        <f t="shared" ref="M1392" si="1462">+M$3*(1-M1391)+M$4*M1391</f>
        <v>24.57657900542252</v>
      </c>
      <c r="N1392" s="92">
        <f t="shared" ref="N1392" si="1463">+N$3*(1-N1391)+N$4*N1391</f>
        <v>22.737299112616817</v>
      </c>
      <c r="O1392" s="92">
        <f t="shared" ref="O1392" si="1464">+O$3*(1-O1391)+O$4*O1391</f>
        <v>20.719497469529724</v>
      </c>
      <c r="P1392" s="93"/>
    </row>
    <row r="1393" spans="2:16" x14ac:dyDescent="0.25">
      <c r="B1393" s="109"/>
      <c r="C1393" s="76" t="s">
        <v>16</v>
      </c>
      <c r="D1393" s="92">
        <f t="shared" ref="D1393:O1393" si="1465">+D1391*D1395+(1-D1391)*D1394</f>
        <v>0</v>
      </c>
      <c r="E1393" s="92">
        <f t="shared" si="1465"/>
        <v>0</v>
      </c>
      <c r="F1393" s="92">
        <f t="shared" si="1465"/>
        <v>0</v>
      </c>
      <c r="G1393" s="92">
        <f t="shared" si="1465"/>
        <v>0</v>
      </c>
      <c r="H1393" s="92">
        <f t="shared" si="1465"/>
        <v>0</v>
      </c>
      <c r="I1393" s="92">
        <f t="shared" si="1465"/>
        <v>0</v>
      </c>
      <c r="J1393" s="92">
        <f t="shared" si="1465"/>
        <v>0</v>
      </c>
      <c r="K1393" s="92">
        <f t="shared" si="1465"/>
        <v>0</v>
      </c>
      <c r="L1393" s="92">
        <f t="shared" si="1465"/>
        <v>0</v>
      </c>
      <c r="M1393" s="92">
        <f t="shared" si="1465"/>
        <v>0</v>
      </c>
      <c r="N1393" s="92">
        <f t="shared" si="1465"/>
        <v>0</v>
      </c>
      <c r="O1393" s="93">
        <f t="shared" si="1465"/>
        <v>0</v>
      </c>
      <c r="P1393" s="93"/>
    </row>
    <row r="1394" spans="2:16" x14ac:dyDescent="0.25">
      <c r="B1394" s="109"/>
      <c r="C1394" s="77" t="s">
        <v>15</v>
      </c>
      <c r="D1394" s="94">
        <f>+D$3*D1406</f>
        <v>0</v>
      </c>
      <c r="E1394" s="94">
        <f t="shared" ref="E1394:O1394" si="1466">+E$3*E1406</f>
        <v>0</v>
      </c>
      <c r="F1394" s="94">
        <f t="shared" si="1466"/>
        <v>0</v>
      </c>
      <c r="G1394" s="94">
        <f t="shared" si="1466"/>
        <v>0</v>
      </c>
      <c r="H1394" s="94">
        <f t="shared" si="1466"/>
        <v>0</v>
      </c>
      <c r="I1394" s="94">
        <f t="shared" si="1466"/>
        <v>0</v>
      </c>
      <c r="J1394" s="94">
        <f t="shared" si="1466"/>
        <v>0</v>
      </c>
      <c r="K1394" s="94">
        <f t="shared" si="1466"/>
        <v>0</v>
      </c>
      <c r="L1394" s="94">
        <f t="shared" si="1466"/>
        <v>0</v>
      </c>
      <c r="M1394" s="94">
        <f t="shared" si="1466"/>
        <v>0</v>
      </c>
      <c r="N1394" s="94">
        <f t="shared" si="1466"/>
        <v>0</v>
      </c>
      <c r="O1394" s="95">
        <f t="shared" si="1466"/>
        <v>0</v>
      </c>
      <c r="P1394" s="95"/>
    </row>
    <row r="1395" spans="2:16" ht="15.75" thickBot="1" x14ac:dyDescent="0.3">
      <c r="B1395" s="109"/>
      <c r="C1395" s="96" t="s">
        <v>37</v>
      </c>
      <c r="D1395" s="97">
        <f>+D$4*D1406</f>
        <v>0</v>
      </c>
      <c r="E1395" s="97">
        <f t="shared" ref="E1395:O1395" si="1467">+E$4*E1406</f>
        <v>0</v>
      </c>
      <c r="F1395" s="97">
        <f t="shared" si="1467"/>
        <v>0</v>
      </c>
      <c r="G1395" s="97">
        <f t="shared" si="1467"/>
        <v>0</v>
      </c>
      <c r="H1395" s="97">
        <f t="shared" si="1467"/>
        <v>0</v>
      </c>
      <c r="I1395" s="97">
        <f t="shared" si="1467"/>
        <v>0</v>
      </c>
      <c r="J1395" s="97">
        <f t="shared" si="1467"/>
        <v>0</v>
      </c>
      <c r="K1395" s="97">
        <f t="shared" si="1467"/>
        <v>0</v>
      </c>
      <c r="L1395" s="97">
        <f t="shared" si="1467"/>
        <v>0</v>
      </c>
      <c r="M1395" s="97">
        <f t="shared" si="1467"/>
        <v>0</v>
      </c>
      <c r="N1395" s="97">
        <f t="shared" si="1467"/>
        <v>0</v>
      </c>
      <c r="O1395" s="98">
        <f t="shared" si="1467"/>
        <v>0</v>
      </c>
      <c r="P1395" s="98"/>
    </row>
    <row r="1396" spans="2:16" x14ac:dyDescent="0.25">
      <c r="B1396" s="109"/>
      <c r="C1396" s="99" t="s">
        <v>9</v>
      </c>
      <c r="D1396" s="100">
        <f t="shared" ref="D1396:O1396" si="1468">+D1388/D1392/30</f>
        <v>0</v>
      </c>
      <c r="E1396" s="100">
        <f t="shared" si="1468"/>
        <v>0</v>
      </c>
      <c r="F1396" s="100">
        <f t="shared" si="1468"/>
        <v>0</v>
      </c>
      <c r="G1396" s="100">
        <f t="shared" si="1468"/>
        <v>0</v>
      </c>
      <c r="H1396" s="100">
        <f t="shared" si="1468"/>
        <v>0</v>
      </c>
      <c r="I1396" s="100">
        <f t="shared" si="1468"/>
        <v>0</v>
      </c>
      <c r="J1396" s="100">
        <f t="shared" si="1468"/>
        <v>0</v>
      </c>
      <c r="K1396" s="100">
        <f t="shared" si="1468"/>
        <v>0</v>
      </c>
      <c r="L1396" s="100">
        <f t="shared" si="1468"/>
        <v>0</v>
      </c>
      <c r="M1396" s="100">
        <f t="shared" si="1468"/>
        <v>0</v>
      </c>
      <c r="N1396" s="100">
        <f t="shared" si="1468"/>
        <v>0</v>
      </c>
      <c r="O1396" s="101">
        <f t="shared" si="1468"/>
        <v>0</v>
      </c>
      <c r="P1396" s="101">
        <f t="shared" ref="P1396:P1405" si="1469">SUM(D1396:O1396)</f>
        <v>0</v>
      </c>
    </row>
    <row r="1397" spans="2:16" x14ac:dyDescent="0.25">
      <c r="B1397" s="109"/>
      <c r="C1397" s="77" t="s">
        <v>10</v>
      </c>
      <c r="D1397" s="87">
        <f t="shared" ref="D1397:O1397" si="1470">+D1396*(1-D1391)</f>
        <v>0</v>
      </c>
      <c r="E1397" s="87">
        <f t="shared" si="1470"/>
        <v>0</v>
      </c>
      <c r="F1397" s="87">
        <f t="shared" si="1470"/>
        <v>0</v>
      </c>
      <c r="G1397" s="87">
        <f t="shared" si="1470"/>
        <v>0</v>
      </c>
      <c r="H1397" s="87">
        <f t="shared" si="1470"/>
        <v>0</v>
      </c>
      <c r="I1397" s="87">
        <f t="shared" si="1470"/>
        <v>0</v>
      </c>
      <c r="J1397" s="87">
        <f t="shared" si="1470"/>
        <v>0</v>
      </c>
      <c r="K1397" s="87">
        <f t="shared" si="1470"/>
        <v>0</v>
      </c>
      <c r="L1397" s="87">
        <f t="shared" si="1470"/>
        <v>0</v>
      </c>
      <c r="M1397" s="87">
        <f t="shared" si="1470"/>
        <v>0</v>
      </c>
      <c r="N1397" s="87">
        <f t="shared" si="1470"/>
        <v>0</v>
      </c>
      <c r="O1397" s="88">
        <f t="shared" si="1470"/>
        <v>0</v>
      </c>
      <c r="P1397" s="88">
        <f t="shared" si="1469"/>
        <v>0</v>
      </c>
    </row>
    <row r="1398" spans="2:16" ht="15.75" thickBot="1" x14ac:dyDescent="0.3">
      <c r="B1398" s="109"/>
      <c r="C1398" s="96" t="s">
        <v>38</v>
      </c>
      <c r="D1398" s="90">
        <f>+D1396-D1397</f>
        <v>0</v>
      </c>
      <c r="E1398" s="90">
        <f t="shared" ref="E1398:G1398" si="1471">+E1396-E1397</f>
        <v>0</v>
      </c>
      <c r="F1398" s="90">
        <f t="shared" si="1471"/>
        <v>0</v>
      </c>
      <c r="G1398" s="90">
        <f t="shared" si="1471"/>
        <v>0</v>
      </c>
      <c r="H1398" s="90">
        <f>+H1396-H1397</f>
        <v>0</v>
      </c>
      <c r="I1398" s="90">
        <f t="shared" ref="I1398:O1398" si="1472">+I1396-I1397</f>
        <v>0</v>
      </c>
      <c r="J1398" s="90">
        <f t="shared" si="1472"/>
        <v>0</v>
      </c>
      <c r="K1398" s="90">
        <f t="shared" si="1472"/>
        <v>0</v>
      </c>
      <c r="L1398" s="90">
        <f t="shared" si="1472"/>
        <v>0</v>
      </c>
      <c r="M1398" s="90">
        <f t="shared" si="1472"/>
        <v>0</v>
      </c>
      <c r="N1398" s="90">
        <f t="shared" si="1472"/>
        <v>0</v>
      </c>
      <c r="O1398" s="91">
        <f t="shared" si="1472"/>
        <v>0</v>
      </c>
      <c r="P1398" s="91">
        <f t="shared" si="1469"/>
        <v>0</v>
      </c>
    </row>
    <row r="1399" spans="2:16" x14ac:dyDescent="0.25">
      <c r="B1399" s="109"/>
      <c r="C1399" s="99" t="s">
        <v>11</v>
      </c>
      <c r="D1399" s="100" t="e">
        <f t="shared" ref="D1399:O1399" si="1473">+D1388/D1393/30</f>
        <v>#DIV/0!</v>
      </c>
      <c r="E1399" s="100" t="e">
        <f t="shared" si="1473"/>
        <v>#DIV/0!</v>
      </c>
      <c r="F1399" s="100" t="e">
        <f t="shared" si="1473"/>
        <v>#DIV/0!</v>
      </c>
      <c r="G1399" s="100" t="e">
        <f t="shared" si="1473"/>
        <v>#DIV/0!</v>
      </c>
      <c r="H1399" s="100" t="e">
        <f t="shared" si="1473"/>
        <v>#DIV/0!</v>
      </c>
      <c r="I1399" s="100" t="e">
        <f t="shared" si="1473"/>
        <v>#DIV/0!</v>
      </c>
      <c r="J1399" s="100" t="e">
        <f t="shared" si="1473"/>
        <v>#DIV/0!</v>
      </c>
      <c r="K1399" s="100" t="e">
        <f t="shared" si="1473"/>
        <v>#DIV/0!</v>
      </c>
      <c r="L1399" s="100" t="e">
        <f t="shared" si="1473"/>
        <v>#DIV/0!</v>
      </c>
      <c r="M1399" s="100" t="e">
        <f t="shared" si="1473"/>
        <v>#DIV/0!</v>
      </c>
      <c r="N1399" s="100" t="e">
        <f t="shared" si="1473"/>
        <v>#DIV/0!</v>
      </c>
      <c r="O1399" s="101" t="e">
        <f t="shared" si="1473"/>
        <v>#DIV/0!</v>
      </c>
      <c r="P1399" s="101" t="e">
        <f t="shared" si="1469"/>
        <v>#DIV/0!</v>
      </c>
    </row>
    <row r="1400" spans="2:16" x14ac:dyDescent="0.25">
      <c r="B1400" s="109"/>
      <c r="C1400" s="77" t="s">
        <v>12</v>
      </c>
      <c r="D1400" s="87" t="e">
        <f t="shared" ref="D1400:O1400" si="1474">+D1389/D1394/30</f>
        <v>#DIV/0!</v>
      </c>
      <c r="E1400" s="87" t="e">
        <f t="shared" si="1474"/>
        <v>#DIV/0!</v>
      </c>
      <c r="F1400" s="87" t="e">
        <f t="shared" si="1474"/>
        <v>#DIV/0!</v>
      </c>
      <c r="G1400" s="87" t="e">
        <f t="shared" si="1474"/>
        <v>#DIV/0!</v>
      </c>
      <c r="H1400" s="87" t="e">
        <f t="shared" si="1474"/>
        <v>#DIV/0!</v>
      </c>
      <c r="I1400" s="87" t="e">
        <f t="shared" si="1474"/>
        <v>#DIV/0!</v>
      </c>
      <c r="J1400" s="87" t="e">
        <f t="shared" si="1474"/>
        <v>#DIV/0!</v>
      </c>
      <c r="K1400" s="87" t="e">
        <f t="shared" si="1474"/>
        <v>#DIV/0!</v>
      </c>
      <c r="L1400" s="87" t="e">
        <f t="shared" si="1474"/>
        <v>#DIV/0!</v>
      </c>
      <c r="M1400" s="87" t="e">
        <f t="shared" si="1474"/>
        <v>#DIV/0!</v>
      </c>
      <c r="N1400" s="87" t="e">
        <f t="shared" si="1474"/>
        <v>#DIV/0!</v>
      </c>
      <c r="O1400" s="88" t="e">
        <f t="shared" si="1474"/>
        <v>#DIV/0!</v>
      </c>
      <c r="P1400" s="88" t="e">
        <f t="shared" si="1469"/>
        <v>#DIV/0!</v>
      </c>
    </row>
    <row r="1401" spans="2:16" ht="15.75" thickBot="1" x14ac:dyDescent="0.3">
      <c r="B1401" s="109"/>
      <c r="C1401" s="96" t="s">
        <v>39</v>
      </c>
      <c r="D1401" s="90" t="e">
        <f t="shared" ref="D1401:O1401" si="1475">+D1390/D1395/30</f>
        <v>#DIV/0!</v>
      </c>
      <c r="E1401" s="90" t="e">
        <f t="shared" si="1475"/>
        <v>#DIV/0!</v>
      </c>
      <c r="F1401" s="90" t="e">
        <f t="shared" si="1475"/>
        <v>#DIV/0!</v>
      </c>
      <c r="G1401" s="90" t="e">
        <f t="shared" si="1475"/>
        <v>#DIV/0!</v>
      </c>
      <c r="H1401" s="90" t="e">
        <f t="shared" si="1475"/>
        <v>#DIV/0!</v>
      </c>
      <c r="I1401" s="90" t="e">
        <f t="shared" si="1475"/>
        <v>#DIV/0!</v>
      </c>
      <c r="J1401" s="90" t="e">
        <f t="shared" si="1475"/>
        <v>#DIV/0!</v>
      </c>
      <c r="K1401" s="90" t="e">
        <f t="shared" si="1475"/>
        <v>#DIV/0!</v>
      </c>
      <c r="L1401" s="90" t="e">
        <f t="shared" si="1475"/>
        <v>#DIV/0!</v>
      </c>
      <c r="M1401" s="90" t="e">
        <f t="shared" si="1475"/>
        <v>#DIV/0!</v>
      </c>
      <c r="N1401" s="90" t="e">
        <f t="shared" si="1475"/>
        <v>#DIV/0!</v>
      </c>
      <c r="O1401" s="91" t="e">
        <f t="shared" si="1475"/>
        <v>#DIV/0!</v>
      </c>
      <c r="P1401" s="91" t="e">
        <f t="shared" si="1469"/>
        <v>#DIV/0!</v>
      </c>
    </row>
    <row r="1402" spans="2:16" ht="15.75" thickBot="1" x14ac:dyDescent="0.3">
      <c r="B1402" s="109"/>
      <c r="C1402" s="102" t="s">
        <v>13</v>
      </c>
      <c r="D1402" s="72">
        <v>25</v>
      </c>
      <c r="E1402" s="72">
        <v>25</v>
      </c>
      <c r="F1402" s="72">
        <v>25</v>
      </c>
      <c r="G1402" s="72">
        <v>25</v>
      </c>
      <c r="H1402" s="72">
        <v>25</v>
      </c>
      <c r="I1402" s="72">
        <v>25</v>
      </c>
      <c r="J1402" s="72">
        <v>25</v>
      </c>
      <c r="K1402" s="72">
        <v>25</v>
      </c>
      <c r="L1402" s="72">
        <v>25</v>
      </c>
      <c r="M1402" s="72">
        <v>25</v>
      </c>
      <c r="N1402" s="72">
        <v>25</v>
      </c>
      <c r="O1402" s="73">
        <v>25</v>
      </c>
      <c r="P1402" s="103"/>
    </row>
    <row r="1403" spans="2:16" x14ac:dyDescent="0.25">
      <c r="B1403" s="109"/>
      <c r="C1403" s="99" t="s">
        <v>4</v>
      </c>
      <c r="D1403" s="100" t="e">
        <f>+D1399/D1402*30</f>
        <v>#DIV/0!</v>
      </c>
      <c r="E1403" s="100" t="e">
        <f t="shared" ref="E1403" si="1476">+E1399/E1402*30</f>
        <v>#DIV/0!</v>
      </c>
      <c r="F1403" s="100" t="e">
        <f t="shared" ref="F1403" si="1477">+F1399/F1402*30</f>
        <v>#DIV/0!</v>
      </c>
      <c r="G1403" s="100" t="e">
        <f t="shared" ref="G1403" si="1478">+G1399/G1402*30</f>
        <v>#DIV/0!</v>
      </c>
      <c r="H1403" s="100" t="e">
        <f t="shared" ref="H1403" si="1479">+H1399/H1402*30</f>
        <v>#DIV/0!</v>
      </c>
      <c r="I1403" s="100" t="e">
        <f t="shared" ref="I1403" si="1480">+I1399/I1402*30</f>
        <v>#DIV/0!</v>
      </c>
      <c r="J1403" s="100" t="e">
        <f t="shared" ref="J1403" si="1481">+J1399/J1402*30</f>
        <v>#DIV/0!</v>
      </c>
      <c r="K1403" s="100" t="e">
        <f t="shared" ref="K1403" si="1482">+K1399/K1402*30</f>
        <v>#DIV/0!</v>
      </c>
      <c r="L1403" s="100" t="e">
        <f t="shared" ref="L1403" si="1483">+L1399/L1402*30</f>
        <v>#DIV/0!</v>
      </c>
      <c r="M1403" s="100" t="e">
        <f t="shared" ref="M1403" si="1484">+M1399/M1402*30</f>
        <v>#DIV/0!</v>
      </c>
      <c r="N1403" s="100" t="e">
        <f t="shared" ref="N1403" si="1485">+N1399/N1402*30</f>
        <v>#DIV/0!</v>
      </c>
      <c r="O1403" s="101" t="e">
        <f t="shared" ref="O1403" si="1486">+O1399/O1402*30</f>
        <v>#DIV/0!</v>
      </c>
      <c r="P1403" s="101" t="e">
        <f t="shared" si="1469"/>
        <v>#DIV/0!</v>
      </c>
    </row>
    <row r="1404" spans="2:16" x14ac:dyDescent="0.25">
      <c r="B1404" s="109"/>
      <c r="C1404" s="77" t="s">
        <v>5</v>
      </c>
      <c r="D1404" s="87" t="e">
        <f>+D1400/D1402*30</f>
        <v>#DIV/0!</v>
      </c>
      <c r="E1404" s="87" t="e">
        <f t="shared" ref="E1404:O1404" si="1487">+E1400/E1402*30</f>
        <v>#DIV/0!</v>
      </c>
      <c r="F1404" s="87" t="e">
        <f t="shared" si="1487"/>
        <v>#DIV/0!</v>
      </c>
      <c r="G1404" s="87" t="e">
        <f t="shared" si="1487"/>
        <v>#DIV/0!</v>
      </c>
      <c r="H1404" s="87" t="e">
        <f t="shared" si="1487"/>
        <v>#DIV/0!</v>
      </c>
      <c r="I1404" s="87" t="e">
        <f t="shared" si="1487"/>
        <v>#DIV/0!</v>
      </c>
      <c r="J1404" s="87" t="e">
        <f t="shared" si="1487"/>
        <v>#DIV/0!</v>
      </c>
      <c r="K1404" s="87" t="e">
        <f t="shared" si="1487"/>
        <v>#DIV/0!</v>
      </c>
      <c r="L1404" s="87" t="e">
        <f t="shared" si="1487"/>
        <v>#DIV/0!</v>
      </c>
      <c r="M1404" s="87" t="e">
        <f t="shared" si="1487"/>
        <v>#DIV/0!</v>
      </c>
      <c r="N1404" s="87" t="e">
        <f t="shared" si="1487"/>
        <v>#DIV/0!</v>
      </c>
      <c r="O1404" s="88" t="e">
        <f t="shared" si="1487"/>
        <v>#DIV/0!</v>
      </c>
      <c r="P1404" s="88" t="e">
        <f t="shared" si="1469"/>
        <v>#DIV/0!</v>
      </c>
    </row>
    <row r="1405" spans="2:16" ht="15.75" thickBot="1" x14ac:dyDescent="0.3">
      <c r="B1405" s="109"/>
      <c r="C1405" s="96" t="s">
        <v>40</v>
      </c>
      <c r="D1405" s="90" t="e">
        <f>+D1401/D1402*30</f>
        <v>#DIV/0!</v>
      </c>
      <c r="E1405" s="90" t="e">
        <f t="shared" ref="E1405:O1405" si="1488">+E1401/E1402*30</f>
        <v>#DIV/0!</v>
      </c>
      <c r="F1405" s="90" t="e">
        <f t="shared" si="1488"/>
        <v>#DIV/0!</v>
      </c>
      <c r="G1405" s="90" t="e">
        <f t="shared" si="1488"/>
        <v>#DIV/0!</v>
      </c>
      <c r="H1405" s="90" t="e">
        <f t="shared" si="1488"/>
        <v>#DIV/0!</v>
      </c>
      <c r="I1405" s="90" t="e">
        <f t="shared" si="1488"/>
        <v>#DIV/0!</v>
      </c>
      <c r="J1405" s="90" t="e">
        <f t="shared" si="1488"/>
        <v>#DIV/0!</v>
      </c>
      <c r="K1405" s="90" t="e">
        <f t="shared" si="1488"/>
        <v>#DIV/0!</v>
      </c>
      <c r="L1405" s="90" t="e">
        <f t="shared" si="1488"/>
        <v>#DIV/0!</v>
      </c>
      <c r="M1405" s="90" t="e">
        <f t="shared" si="1488"/>
        <v>#DIV/0!</v>
      </c>
      <c r="N1405" s="90" t="e">
        <f t="shared" si="1488"/>
        <v>#DIV/0!</v>
      </c>
      <c r="O1405" s="91" t="e">
        <f t="shared" si="1488"/>
        <v>#DIV/0!</v>
      </c>
      <c r="P1405" s="91" t="e">
        <f t="shared" si="1469"/>
        <v>#DIV/0!</v>
      </c>
    </row>
    <row r="1406" spans="2:16" ht="15.75" thickBot="1" x14ac:dyDescent="0.3">
      <c r="B1406" s="110"/>
      <c r="C1406" s="105" t="s">
        <v>8</v>
      </c>
      <c r="D1406" s="106">
        <f>+SUMIF(Conversion!$B$4:$B$28,'Measured TV'!D1373,Conversion!C$4:C$28)</f>
        <v>0</v>
      </c>
      <c r="E1406" s="106">
        <f>+SUMIF(Conversion!$B$4:$B$28,'Measured TV'!E1373,Conversion!D$4:D$28)</f>
        <v>0</v>
      </c>
      <c r="F1406" s="106">
        <f>+SUMIF(Conversion!$B$4:$B$28,'Measured TV'!F1373,Conversion!E$4:E$28)</f>
        <v>0</v>
      </c>
      <c r="G1406" s="106">
        <f>+SUMIF(Conversion!$B$4:$B$28,'Measured TV'!G1373,Conversion!F$4:F$28)</f>
        <v>0</v>
      </c>
      <c r="H1406" s="106">
        <f>+SUMIF(Conversion!$B$4:$B$28,'Measured TV'!H1373,Conversion!G$4:G$28)</f>
        <v>0</v>
      </c>
      <c r="I1406" s="106">
        <f>+SUMIF(Conversion!$B$4:$B$28,'Measured TV'!I1373,Conversion!H$4:H$28)</f>
        <v>0</v>
      </c>
      <c r="J1406" s="106">
        <f>+SUMIF(Conversion!$B$4:$B$28,'Measured TV'!J1373,Conversion!I$4:I$28)</f>
        <v>0</v>
      </c>
      <c r="K1406" s="106">
        <f>+SUMIF(Conversion!$B$4:$B$28,'Measured TV'!K1373,Conversion!J$4:J$28)</f>
        <v>0</v>
      </c>
      <c r="L1406" s="106">
        <f>+SUMIF(Conversion!$B$4:$B$28,'Measured TV'!L1373,Conversion!K$4:K$28)</f>
        <v>0</v>
      </c>
      <c r="M1406" s="106">
        <f>+SUMIF(Conversion!$B$4:$B$28,'Measured TV'!M1373,Conversion!L$4:L$28)</f>
        <v>0</v>
      </c>
      <c r="N1406" s="106">
        <f>+SUMIF(Conversion!$B$4:$B$28,'Measured TV'!N1373,Conversion!M$4:M$28)</f>
        <v>0</v>
      </c>
      <c r="O1406" s="107">
        <f>+SUMIF(Conversion!$B$4:$B$28,'Measured TV'!O1373,Conversion!N$4:N$28)</f>
        <v>0</v>
      </c>
      <c r="P1406" s="107"/>
    </row>
    <row r="1407" spans="2:16" ht="15.75" thickBot="1" x14ac:dyDescent="0.3">
      <c r="C1407" s="74">
        <v>0</v>
      </c>
      <c r="D1407" s="39">
        <v>1</v>
      </c>
      <c r="E1407" s="39">
        <v>2</v>
      </c>
      <c r="F1407" s="39">
        <v>3</v>
      </c>
      <c r="G1407" s="39">
        <v>4</v>
      </c>
      <c r="H1407" s="39">
        <v>5</v>
      </c>
      <c r="I1407" s="39">
        <v>6</v>
      </c>
      <c r="J1407" s="39">
        <v>7</v>
      </c>
      <c r="K1407" s="39">
        <v>8</v>
      </c>
      <c r="L1407" s="39">
        <v>9</v>
      </c>
      <c r="M1407" s="39">
        <v>10</v>
      </c>
      <c r="N1407" s="39">
        <v>11</v>
      </c>
      <c r="O1407" s="39">
        <v>12</v>
      </c>
    </row>
    <row r="1408" spans="2:16" ht="15.75" thickBot="1" x14ac:dyDescent="0.3">
      <c r="B1408" s="81" t="e">
        <f>+'Mecra Kırılımı'!#REF!</f>
        <v>#REF!</v>
      </c>
      <c r="C1408" s="82" t="s">
        <v>33</v>
      </c>
      <c r="D1408" s="69" t="s">
        <v>17</v>
      </c>
      <c r="E1408" s="69" t="s">
        <v>17</v>
      </c>
      <c r="F1408" s="69" t="s">
        <v>17</v>
      </c>
      <c r="G1408" s="69" t="s">
        <v>17</v>
      </c>
      <c r="H1408" s="69" t="s">
        <v>17</v>
      </c>
      <c r="I1408" s="69" t="s">
        <v>17</v>
      </c>
      <c r="J1408" s="69" t="s">
        <v>17</v>
      </c>
      <c r="K1408" s="69" t="s">
        <v>17</v>
      </c>
      <c r="L1408" s="69" t="s">
        <v>17</v>
      </c>
      <c r="M1408" s="69" t="s">
        <v>17</v>
      </c>
      <c r="N1408" s="69" t="s">
        <v>17</v>
      </c>
      <c r="O1408" s="69" t="s">
        <v>17</v>
      </c>
    </row>
    <row r="1409" spans="2:16" x14ac:dyDescent="0.25">
      <c r="B1409" s="109"/>
      <c r="C1409" s="189">
        <v>1</v>
      </c>
      <c r="D1409" s="187"/>
      <c r="E1409" s="187"/>
      <c r="F1409" s="187"/>
      <c r="G1409" s="187"/>
      <c r="H1409" s="187"/>
      <c r="I1409" s="187"/>
      <c r="J1409" s="187"/>
      <c r="K1409" s="187"/>
      <c r="L1409" s="187"/>
      <c r="M1409" s="187"/>
      <c r="N1409" s="187"/>
      <c r="O1409" s="187"/>
    </row>
    <row r="1410" spans="2:16" x14ac:dyDescent="0.25">
      <c r="B1410" s="109"/>
      <c r="C1410" s="189">
        <v>2</v>
      </c>
      <c r="D1410" s="187"/>
      <c r="E1410" s="187"/>
      <c r="F1410" s="187"/>
      <c r="G1410" s="187"/>
      <c r="H1410" s="187"/>
      <c r="I1410" s="187"/>
      <c r="J1410" s="187"/>
      <c r="K1410" s="187"/>
      <c r="L1410" s="187"/>
      <c r="M1410" s="187"/>
      <c r="N1410" s="187"/>
      <c r="O1410" s="187"/>
    </row>
    <row r="1411" spans="2:16" x14ac:dyDescent="0.25">
      <c r="B1411" s="109"/>
      <c r="C1411" s="189">
        <v>3</v>
      </c>
      <c r="D1411" s="187"/>
      <c r="E1411" s="187"/>
      <c r="F1411" s="187"/>
      <c r="G1411" s="187"/>
      <c r="H1411" s="187"/>
      <c r="I1411" s="187"/>
      <c r="J1411" s="187"/>
      <c r="K1411" s="187"/>
      <c r="L1411" s="187"/>
      <c r="M1411" s="187"/>
      <c r="N1411" s="187"/>
      <c r="O1411" s="187"/>
    </row>
    <row r="1412" spans="2:16" x14ac:dyDescent="0.25">
      <c r="B1412" s="109"/>
      <c r="C1412" s="189">
        <v>4</v>
      </c>
      <c r="D1412" s="187"/>
      <c r="E1412" s="187"/>
      <c r="F1412" s="187"/>
      <c r="G1412" s="187"/>
      <c r="H1412" s="187"/>
      <c r="I1412" s="187"/>
      <c r="J1412" s="187"/>
      <c r="K1412" s="187"/>
      <c r="L1412" s="187"/>
      <c r="M1412" s="187"/>
      <c r="N1412" s="187"/>
      <c r="O1412" s="187"/>
    </row>
    <row r="1413" spans="2:16" x14ac:dyDescent="0.25">
      <c r="B1413" s="109"/>
      <c r="C1413" s="189">
        <v>5</v>
      </c>
      <c r="D1413" s="187"/>
      <c r="E1413" s="187"/>
      <c r="F1413" s="187"/>
      <c r="G1413" s="187"/>
      <c r="H1413" s="187"/>
      <c r="I1413" s="187"/>
      <c r="J1413" s="187"/>
      <c r="K1413" s="187"/>
      <c r="L1413" s="187"/>
      <c r="M1413" s="187"/>
      <c r="N1413" s="187"/>
      <c r="O1413" s="187"/>
    </row>
    <row r="1414" spans="2:16" x14ac:dyDescent="0.25">
      <c r="B1414" s="109"/>
      <c r="C1414" s="189">
        <v>6</v>
      </c>
      <c r="D1414" s="187"/>
      <c r="E1414" s="187"/>
      <c r="F1414" s="187"/>
      <c r="G1414" s="187"/>
      <c r="H1414" s="187"/>
      <c r="I1414" s="187"/>
      <c r="J1414" s="187"/>
      <c r="K1414" s="187"/>
      <c r="L1414" s="187"/>
      <c r="M1414" s="187"/>
      <c r="N1414" s="187"/>
      <c r="O1414" s="187"/>
    </row>
    <row r="1415" spans="2:16" x14ac:dyDescent="0.25">
      <c r="B1415" s="109"/>
      <c r="C1415" s="189">
        <v>7</v>
      </c>
      <c r="D1415" s="187"/>
      <c r="E1415" s="187"/>
      <c r="F1415" s="187"/>
      <c r="G1415" s="187"/>
      <c r="H1415" s="187"/>
      <c r="I1415" s="187"/>
      <c r="J1415" s="187"/>
      <c r="K1415" s="187"/>
      <c r="L1415" s="187"/>
      <c r="M1415" s="187"/>
      <c r="N1415" s="187"/>
      <c r="O1415" s="187"/>
    </row>
    <row r="1416" spans="2:16" x14ac:dyDescent="0.25">
      <c r="B1416" s="109"/>
      <c r="C1416" s="189">
        <v>8</v>
      </c>
      <c r="D1416" s="187"/>
      <c r="E1416" s="187"/>
      <c r="F1416" s="187"/>
      <c r="G1416" s="187"/>
      <c r="H1416" s="187"/>
      <c r="I1416" s="187"/>
      <c r="J1416" s="187"/>
      <c r="K1416" s="187"/>
      <c r="L1416" s="187"/>
      <c r="M1416" s="187"/>
      <c r="N1416" s="187"/>
      <c r="O1416" s="187"/>
    </row>
    <row r="1417" spans="2:16" x14ac:dyDescent="0.25">
      <c r="B1417" s="109"/>
      <c r="C1417" s="189">
        <v>9</v>
      </c>
      <c r="D1417" s="187"/>
      <c r="E1417" s="187"/>
      <c r="F1417" s="187"/>
      <c r="G1417" s="187"/>
      <c r="H1417" s="187"/>
      <c r="I1417" s="187"/>
      <c r="J1417" s="187"/>
      <c r="K1417" s="187"/>
      <c r="L1417" s="187"/>
      <c r="M1417" s="187"/>
      <c r="N1417" s="187"/>
      <c r="O1417" s="187"/>
    </row>
    <row r="1418" spans="2:16" x14ac:dyDescent="0.25">
      <c r="B1418" s="109"/>
      <c r="C1418" s="189">
        <v>10</v>
      </c>
      <c r="D1418" s="187"/>
      <c r="E1418" s="187"/>
      <c r="F1418" s="187"/>
      <c r="G1418" s="187"/>
      <c r="H1418" s="187"/>
      <c r="I1418" s="187"/>
      <c r="J1418" s="187"/>
      <c r="K1418" s="187"/>
      <c r="L1418" s="187"/>
      <c r="M1418" s="187"/>
      <c r="N1418" s="187"/>
      <c r="O1418" s="187"/>
    </row>
    <row r="1419" spans="2:16" x14ac:dyDescent="0.25">
      <c r="B1419" s="109"/>
      <c r="C1419" s="189">
        <v>11</v>
      </c>
      <c r="D1419" s="187"/>
      <c r="E1419" s="187"/>
      <c r="F1419" s="187"/>
      <c r="G1419" s="187"/>
      <c r="H1419" s="187"/>
      <c r="I1419" s="187"/>
      <c r="J1419" s="187"/>
      <c r="K1419" s="187"/>
      <c r="L1419" s="187"/>
      <c r="M1419" s="187"/>
      <c r="N1419" s="187"/>
      <c r="O1419" s="187"/>
    </row>
    <row r="1420" spans="2:16" x14ac:dyDescent="0.25">
      <c r="B1420" s="109"/>
      <c r="C1420" s="189">
        <v>12</v>
      </c>
      <c r="D1420" s="187"/>
      <c r="E1420" s="187"/>
      <c r="F1420" s="187"/>
      <c r="G1420" s="187"/>
      <c r="H1420" s="187"/>
      <c r="I1420" s="187"/>
      <c r="J1420" s="187"/>
      <c r="K1420" s="187"/>
      <c r="L1420" s="187"/>
      <c r="M1420" s="187"/>
      <c r="N1420" s="187"/>
      <c r="O1420" s="187"/>
    </row>
    <row r="1421" spans="2:16" x14ac:dyDescent="0.25">
      <c r="B1421" s="109"/>
      <c r="C1421" s="189">
        <v>13</v>
      </c>
      <c r="D1421" s="187"/>
      <c r="E1421" s="187"/>
      <c r="F1421" s="187"/>
      <c r="G1421" s="187"/>
      <c r="H1421" s="187"/>
      <c r="I1421" s="187"/>
      <c r="J1421" s="187"/>
      <c r="K1421" s="187"/>
      <c r="L1421" s="187"/>
      <c r="M1421" s="187"/>
      <c r="N1421" s="187"/>
      <c r="O1421" s="187"/>
    </row>
    <row r="1422" spans="2:16" ht="15.75" thickBot="1" x14ac:dyDescent="0.3">
      <c r="B1422" s="109"/>
      <c r="C1422" s="189">
        <v>14</v>
      </c>
      <c r="D1422" s="187"/>
      <c r="E1422" s="187"/>
      <c r="F1422" s="187"/>
      <c r="G1422" s="187"/>
      <c r="H1422" s="187"/>
      <c r="I1422" s="187"/>
      <c r="J1422" s="187"/>
      <c r="K1422" s="187"/>
      <c r="L1422" s="187"/>
      <c r="M1422" s="187"/>
      <c r="N1422" s="187"/>
      <c r="O1422" s="187"/>
    </row>
    <row r="1423" spans="2:16" x14ac:dyDescent="0.25">
      <c r="B1423" s="83"/>
      <c r="C1423" s="84" t="s">
        <v>0</v>
      </c>
      <c r="D1423" s="70"/>
      <c r="E1423" s="70">
        <v>35936.024365410995</v>
      </c>
      <c r="F1423" s="70">
        <v>153307.47130930811</v>
      </c>
      <c r="G1423" s="70">
        <v>0</v>
      </c>
      <c r="H1423" s="70">
        <v>111358.59370734952</v>
      </c>
      <c r="I1423" s="70">
        <v>471684.6877390896</v>
      </c>
      <c r="J1423" s="70">
        <v>73794.217055688103</v>
      </c>
      <c r="K1423" s="70"/>
      <c r="L1423" s="70"/>
      <c r="M1423" s="70"/>
      <c r="N1423" s="70"/>
      <c r="O1423" s="71"/>
      <c r="P1423" s="85">
        <f>SUM(D1423:O1423)</f>
        <v>846080.99417684635</v>
      </c>
    </row>
    <row r="1424" spans="2:16" x14ac:dyDescent="0.25">
      <c r="B1424" s="83"/>
      <c r="C1424" s="86" t="s">
        <v>1</v>
      </c>
      <c r="D1424" s="87">
        <f>+D1432*D$3*30</f>
        <v>0</v>
      </c>
      <c r="E1424" s="87">
        <f t="shared" ref="E1424:O1424" si="1489">+E1432*E$3*30</f>
        <v>24644.5361505701</v>
      </c>
      <c r="F1424" s="87">
        <f t="shared" si="1489"/>
        <v>105136.60276987412</v>
      </c>
      <c r="G1424" s="87">
        <f t="shared" si="1489"/>
        <v>0</v>
      </c>
      <c r="H1424" s="87">
        <f t="shared" si="1489"/>
        <v>74643.74196654663</v>
      </c>
      <c r="I1424" s="87">
        <f t="shared" si="1489"/>
        <v>316689.45481010049</v>
      </c>
      <c r="J1424" s="87">
        <f t="shared" si="1489"/>
        <v>49328.551097403666</v>
      </c>
      <c r="K1424" s="87">
        <f t="shared" si="1489"/>
        <v>0</v>
      </c>
      <c r="L1424" s="87">
        <f t="shared" si="1489"/>
        <v>0</v>
      </c>
      <c r="M1424" s="87">
        <f t="shared" si="1489"/>
        <v>0</v>
      </c>
      <c r="N1424" s="87">
        <f t="shared" si="1489"/>
        <v>0</v>
      </c>
      <c r="O1424" s="88">
        <f t="shared" si="1489"/>
        <v>0</v>
      </c>
      <c r="P1424" s="88">
        <f>SUM(D1424:O1424)</f>
        <v>570442.88679449505</v>
      </c>
    </row>
    <row r="1425" spans="2:16" ht="15.75" thickBot="1" x14ac:dyDescent="0.3">
      <c r="B1425" s="83"/>
      <c r="C1425" s="89" t="s">
        <v>35</v>
      </c>
      <c r="D1425" s="90">
        <f>+D1433*D$4*30</f>
        <v>0</v>
      </c>
      <c r="E1425" s="90">
        <f t="shared" ref="E1425:O1425" si="1490">+E1433*E$4*30</f>
        <v>11291.488214840889</v>
      </c>
      <c r="F1425" s="90">
        <f t="shared" si="1490"/>
        <v>48170.868539433999</v>
      </c>
      <c r="G1425" s="90">
        <f t="shared" si="1490"/>
        <v>0</v>
      </c>
      <c r="H1425" s="90">
        <f t="shared" si="1490"/>
        <v>36714.851740802857</v>
      </c>
      <c r="I1425" s="90">
        <f t="shared" si="1490"/>
        <v>154995.23292898908</v>
      </c>
      <c r="J1425" s="90">
        <f t="shared" si="1490"/>
        <v>24465.66595828444</v>
      </c>
      <c r="K1425" s="90">
        <f t="shared" si="1490"/>
        <v>0</v>
      </c>
      <c r="L1425" s="90">
        <f t="shared" si="1490"/>
        <v>0</v>
      </c>
      <c r="M1425" s="90">
        <f t="shared" si="1490"/>
        <v>0</v>
      </c>
      <c r="N1425" s="90">
        <f t="shared" si="1490"/>
        <v>0</v>
      </c>
      <c r="O1425" s="91">
        <f t="shared" si="1490"/>
        <v>0</v>
      </c>
      <c r="P1425" s="91">
        <f>SUM(D1425:O1425)</f>
        <v>275638.10738235124</v>
      </c>
    </row>
    <row r="1426" spans="2:16" ht="15.75" thickBot="1" x14ac:dyDescent="0.3">
      <c r="B1426" s="83"/>
      <c r="C1426" s="78" t="s">
        <v>36</v>
      </c>
      <c r="D1426" s="79">
        <f t="shared" ref="D1426:O1426" si="1491">+D$5</f>
        <v>0.25</v>
      </c>
      <c r="E1426" s="79">
        <f t="shared" si="1491"/>
        <v>0.25</v>
      </c>
      <c r="F1426" s="79">
        <f t="shared" si="1491"/>
        <v>0.25</v>
      </c>
      <c r="G1426" s="79">
        <f t="shared" si="1491"/>
        <v>0.25</v>
      </c>
      <c r="H1426" s="79">
        <f t="shared" si="1491"/>
        <v>0.25</v>
      </c>
      <c r="I1426" s="79">
        <f t="shared" si="1491"/>
        <v>0.25</v>
      </c>
      <c r="J1426" s="79">
        <f t="shared" si="1491"/>
        <v>0.25</v>
      </c>
      <c r="K1426" s="79">
        <f t="shared" si="1491"/>
        <v>0.25</v>
      </c>
      <c r="L1426" s="79">
        <f t="shared" si="1491"/>
        <v>0.25</v>
      </c>
      <c r="M1426" s="79">
        <f t="shared" si="1491"/>
        <v>0.25</v>
      </c>
      <c r="N1426" s="79">
        <f t="shared" si="1491"/>
        <v>0.25</v>
      </c>
      <c r="O1426" s="80">
        <f t="shared" si="1491"/>
        <v>0.25</v>
      </c>
      <c r="P1426" s="80"/>
    </row>
    <row r="1427" spans="2:16" ht="15.75" thickBot="1" x14ac:dyDescent="0.3">
      <c r="B1427" s="83"/>
      <c r="C1427" s="76" t="s">
        <v>14</v>
      </c>
      <c r="D1427" s="92">
        <f>+D$3*(1-D1426)+D$4*D1426</f>
        <v>18.697752065418879</v>
      </c>
      <c r="E1427" s="92">
        <f t="shared" ref="E1427" si="1492">+E$3*(1-E1426)+E$4*E1426</f>
        <v>19.632639668689826</v>
      </c>
      <c r="F1427" s="92">
        <f t="shared" ref="F1427" si="1493">+F$3*(1-F1426)+F$4*F1426</f>
        <v>20.614271652124316</v>
      </c>
      <c r="G1427" s="92">
        <f t="shared" ref="G1427" si="1494">+G$3*(1-G1426)+G$4*G1426</f>
        <v>24.717944963434228</v>
      </c>
      <c r="H1427" s="92">
        <f t="shared" ref="H1427" si="1495">+H$3*(1-H1426)+H$4*H1426</f>
        <v>26.05691364631199</v>
      </c>
      <c r="I1427" s="92">
        <f t="shared" ref="I1427" si="1496">+I$3*(1-I1426)+I$4*I1426</f>
        <v>25.606843768296592</v>
      </c>
      <c r="J1427" s="92">
        <f t="shared" ref="J1427" si="1497">+J$3*(1-J1426)+J$4*J1426</f>
        <v>18.232856760391158</v>
      </c>
      <c r="K1427" s="92">
        <f t="shared" ref="K1427" si="1498">+K$3*(1-K1426)+K$4*K1426</f>
        <v>23.963884263425388</v>
      </c>
      <c r="L1427" s="92">
        <f t="shared" ref="L1427" si="1499">+L$3*(1-L1426)+L$4*L1426</f>
        <v>26.305348227975429</v>
      </c>
      <c r="M1427" s="92">
        <f t="shared" ref="M1427" si="1500">+M$3*(1-M1426)+M$4*M1426</f>
        <v>24.57657900542252</v>
      </c>
      <c r="N1427" s="92">
        <f t="shared" ref="N1427" si="1501">+N$3*(1-N1426)+N$4*N1426</f>
        <v>22.737299112616817</v>
      </c>
      <c r="O1427" s="92">
        <f t="shared" ref="O1427" si="1502">+O$3*(1-O1426)+O$4*O1426</f>
        <v>20.719497469529724</v>
      </c>
      <c r="P1427" s="93"/>
    </row>
    <row r="1428" spans="2:16" x14ac:dyDescent="0.25">
      <c r="B1428" s="83"/>
      <c r="C1428" s="76" t="s">
        <v>16</v>
      </c>
      <c r="D1428" s="92">
        <f t="shared" ref="D1428:O1428" si="1503">+D1426*D1430+(1-D1426)*D1429</f>
        <v>0</v>
      </c>
      <c r="E1428" s="92">
        <f t="shared" si="1503"/>
        <v>0</v>
      </c>
      <c r="F1428" s="92">
        <f t="shared" si="1503"/>
        <v>0</v>
      </c>
      <c r="G1428" s="92">
        <f t="shared" si="1503"/>
        <v>0</v>
      </c>
      <c r="H1428" s="92">
        <f t="shared" si="1503"/>
        <v>0</v>
      </c>
      <c r="I1428" s="92">
        <f t="shared" si="1503"/>
        <v>0</v>
      </c>
      <c r="J1428" s="92">
        <f t="shared" si="1503"/>
        <v>0</v>
      </c>
      <c r="K1428" s="92">
        <f t="shared" si="1503"/>
        <v>0</v>
      </c>
      <c r="L1428" s="92">
        <f t="shared" si="1503"/>
        <v>0</v>
      </c>
      <c r="M1428" s="92">
        <f t="shared" si="1503"/>
        <v>0</v>
      </c>
      <c r="N1428" s="92">
        <f t="shared" si="1503"/>
        <v>0</v>
      </c>
      <c r="O1428" s="93">
        <f t="shared" si="1503"/>
        <v>0</v>
      </c>
      <c r="P1428" s="93"/>
    </row>
    <row r="1429" spans="2:16" x14ac:dyDescent="0.25">
      <c r="B1429" s="83"/>
      <c r="C1429" s="77" t="s">
        <v>15</v>
      </c>
      <c r="D1429" s="94">
        <f>+D$3*D1441</f>
        <v>0</v>
      </c>
      <c r="E1429" s="94">
        <f t="shared" ref="E1429:O1429" si="1504">+E$3*E1441</f>
        <v>0</v>
      </c>
      <c r="F1429" s="94">
        <f t="shared" si="1504"/>
        <v>0</v>
      </c>
      <c r="G1429" s="94">
        <f t="shared" si="1504"/>
        <v>0</v>
      </c>
      <c r="H1429" s="94">
        <f t="shared" si="1504"/>
        <v>0</v>
      </c>
      <c r="I1429" s="94">
        <f t="shared" si="1504"/>
        <v>0</v>
      </c>
      <c r="J1429" s="94">
        <f t="shared" si="1504"/>
        <v>0</v>
      </c>
      <c r="K1429" s="94">
        <f t="shared" si="1504"/>
        <v>0</v>
      </c>
      <c r="L1429" s="94">
        <f t="shared" si="1504"/>
        <v>0</v>
      </c>
      <c r="M1429" s="94">
        <f t="shared" si="1504"/>
        <v>0</v>
      </c>
      <c r="N1429" s="94">
        <f t="shared" si="1504"/>
        <v>0</v>
      </c>
      <c r="O1429" s="95">
        <f t="shared" si="1504"/>
        <v>0</v>
      </c>
      <c r="P1429" s="95"/>
    </row>
    <row r="1430" spans="2:16" ht="15.75" thickBot="1" x14ac:dyDescent="0.3">
      <c r="B1430" s="83"/>
      <c r="C1430" s="96" t="s">
        <v>37</v>
      </c>
      <c r="D1430" s="97">
        <f>+D$4*D1441</f>
        <v>0</v>
      </c>
      <c r="E1430" s="97">
        <f t="shared" ref="E1430:O1430" si="1505">+E$4*E1441</f>
        <v>0</v>
      </c>
      <c r="F1430" s="97">
        <f t="shared" si="1505"/>
        <v>0</v>
      </c>
      <c r="G1430" s="97">
        <f t="shared" si="1505"/>
        <v>0</v>
      </c>
      <c r="H1430" s="97">
        <f t="shared" si="1505"/>
        <v>0</v>
      </c>
      <c r="I1430" s="97">
        <f t="shared" si="1505"/>
        <v>0</v>
      </c>
      <c r="J1430" s="97">
        <f t="shared" si="1505"/>
        <v>0</v>
      </c>
      <c r="K1430" s="97">
        <f t="shared" si="1505"/>
        <v>0</v>
      </c>
      <c r="L1430" s="97">
        <f t="shared" si="1505"/>
        <v>0</v>
      </c>
      <c r="M1430" s="97">
        <f t="shared" si="1505"/>
        <v>0</v>
      </c>
      <c r="N1430" s="97">
        <f t="shared" si="1505"/>
        <v>0</v>
      </c>
      <c r="O1430" s="98">
        <f t="shared" si="1505"/>
        <v>0</v>
      </c>
      <c r="P1430" s="98"/>
    </row>
    <row r="1431" spans="2:16" x14ac:dyDescent="0.25">
      <c r="B1431" s="83"/>
      <c r="C1431" s="99" t="s">
        <v>9</v>
      </c>
      <c r="D1431" s="100">
        <f t="shared" ref="D1431:O1431" si="1506">+D1423/D1427/30</f>
        <v>0</v>
      </c>
      <c r="E1431" s="100">
        <f t="shared" si="1506"/>
        <v>61.014081603982916</v>
      </c>
      <c r="F1431" s="100">
        <f t="shared" si="1506"/>
        <v>247.89859811112893</v>
      </c>
      <c r="G1431" s="100">
        <f t="shared" si="1506"/>
        <v>0</v>
      </c>
      <c r="H1431" s="100">
        <f t="shared" si="1506"/>
        <v>142.45559447151541</v>
      </c>
      <c r="I1431" s="100">
        <f t="shared" si="1506"/>
        <v>614.00862468269065</v>
      </c>
      <c r="J1431" s="100">
        <f t="shared" si="1506"/>
        <v>134.91068720142965</v>
      </c>
      <c r="K1431" s="100">
        <f t="shared" si="1506"/>
        <v>0</v>
      </c>
      <c r="L1431" s="100">
        <f t="shared" si="1506"/>
        <v>0</v>
      </c>
      <c r="M1431" s="100">
        <f t="shared" si="1506"/>
        <v>0</v>
      </c>
      <c r="N1431" s="100">
        <f t="shared" si="1506"/>
        <v>0</v>
      </c>
      <c r="O1431" s="101">
        <f t="shared" si="1506"/>
        <v>0</v>
      </c>
      <c r="P1431" s="101">
        <f t="shared" ref="P1431:P1440" si="1507">SUM(D1431:O1431)</f>
        <v>1200.2875860707475</v>
      </c>
    </row>
    <row r="1432" spans="2:16" x14ac:dyDescent="0.25">
      <c r="B1432" s="83"/>
      <c r="C1432" s="77" t="s">
        <v>10</v>
      </c>
      <c r="D1432" s="87">
        <f t="shared" ref="D1432:O1432" si="1508">+D1431*(1-D1426)</f>
        <v>0</v>
      </c>
      <c r="E1432" s="87">
        <f t="shared" si="1508"/>
        <v>45.760561202987191</v>
      </c>
      <c r="F1432" s="87">
        <f t="shared" si="1508"/>
        <v>185.92394858334671</v>
      </c>
      <c r="G1432" s="87">
        <f t="shared" si="1508"/>
        <v>0</v>
      </c>
      <c r="H1432" s="87">
        <f t="shared" si="1508"/>
        <v>106.84169585363657</v>
      </c>
      <c r="I1432" s="87">
        <f t="shared" si="1508"/>
        <v>460.50646851201799</v>
      </c>
      <c r="J1432" s="87">
        <f t="shared" si="1508"/>
        <v>101.18301540107224</v>
      </c>
      <c r="K1432" s="87">
        <f t="shared" si="1508"/>
        <v>0</v>
      </c>
      <c r="L1432" s="87">
        <f t="shared" si="1508"/>
        <v>0</v>
      </c>
      <c r="M1432" s="87">
        <f t="shared" si="1508"/>
        <v>0</v>
      </c>
      <c r="N1432" s="87">
        <f t="shared" si="1508"/>
        <v>0</v>
      </c>
      <c r="O1432" s="88">
        <f t="shared" si="1508"/>
        <v>0</v>
      </c>
      <c r="P1432" s="88">
        <f t="shared" si="1507"/>
        <v>900.21568955306066</v>
      </c>
    </row>
    <row r="1433" spans="2:16" ht="15.75" thickBot="1" x14ac:dyDescent="0.3">
      <c r="B1433" s="83"/>
      <c r="C1433" s="96" t="s">
        <v>38</v>
      </c>
      <c r="D1433" s="90">
        <f>+D1431-D1432</f>
        <v>0</v>
      </c>
      <c r="E1433" s="90">
        <f t="shared" ref="E1433:G1433" si="1509">+E1431-E1432</f>
        <v>15.253520400995725</v>
      </c>
      <c r="F1433" s="90">
        <f t="shared" si="1509"/>
        <v>61.974649527782219</v>
      </c>
      <c r="G1433" s="90">
        <f t="shared" si="1509"/>
        <v>0</v>
      </c>
      <c r="H1433" s="90">
        <f>+H1431-H1432</f>
        <v>35.613898617878846</v>
      </c>
      <c r="I1433" s="90">
        <f t="shared" ref="I1433:O1433" si="1510">+I1431-I1432</f>
        <v>153.50215617067266</v>
      </c>
      <c r="J1433" s="90">
        <f t="shared" si="1510"/>
        <v>33.727671800357413</v>
      </c>
      <c r="K1433" s="90">
        <f t="shared" si="1510"/>
        <v>0</v>
      </c>
      <c r="L1433" s="90">
        <f t="shared" si="1510"/>
        <v>0</v>
      </c>
      <c r="M1433" s="90">
        <f t="shared" si="1510"/>
        <v>0</v>
      </c>
      <c r="N1433" s="90">
        <f t="shared" si="1510"/>
        <v>0</v>
      </c>
      <c r="O1433" s="91">
        <f t="shared" si="1510"/>
        <v>0</v>
      </c>
      <c r="P1433" s="91">
        <f t="shared" si="1507"/>
        <v>300.07189651768687</v>
      </c>
    </row>
    <row r="1434" spans="2:16" x14ac:dyDescent="0.25">
      <c r="B1434" s="83"/>
      <c r="C1434" s="99" t="s">
        <v>11</v>
      </c>
      <c r="D1434" s="100" t="e">
        <f t="shared" ref="D1434:O1434" si="1511">+D1423/D1428/30</f>
        <v>#DIV/0!</v>
      </c>
      <c r="E1434" s="100" t="e">
        <f t="shared" si="1511"/>
        <v>#DIV/0!</v>
      </c>
      <c r="F1434" s="100" t="e">
        <f t="shared" si="1511"/>
        <v>#DIV/0!</v>
      </c>
      <c r="G1434" s="100" t="e">
        <f t="shared" si="1511"/>
        <v>#DIV/0!</v>
      </c>
      <c r="H1434" s="100" t="e">
        <f t="shared" si="1511"/>
        <v>#DIV/0!</v>
      </c>
      <c r="I1434" s="100" t="e">
        <f t="shared" si="1511"/>
        <v>#DIV/0!</v>
      </c>
      <c r="J1434" s="100" t="e">
        <f t="shared" si="1511"/>
        <v>#DIV/0!</v>
      </c>
      <c r="K1434" s="100" t="e">
        <f t="shared" si="1511"/>
        <v>#DIV/0!</v>
      </c>
      <c r="L1434" s="100" t="e">
        <f t="shared" si="1511"/>
        <v>#DIV/0!</v>
      </c>
      <c r="M1434" s="100" t="e">
        <f t="shared" si="1511"/>
        <v>#DIV/0!</v>
      </c>
      <c r="N1434" s="100" t="e">
        <f t="shared" si="1511"/>
        <v>#DIV/0!</v>
      </c>
      <c r="O1434" s="101" t="e">
        <f t="shared" si="1511"/>
        <v>#DIV/0!</v>
      </c>
      <c r="P1434" s="101" t="e">
        <f t="shared" si="1507"/>
        <v>#DIV/0!</v>
      </c>
    </row>
    <row r="1435" spans="2:16" x14ac:dyDescent="0.25">
      <c r="B1435" s="83"/>
      <c r="C1435" s="77" t="s">
        <v>12</v>
      </c>
      <c r="D1435" s="87" t="e">
        <f t="shared" ref="D1435:O1435" si="1512">+D1424/D1429/30</f>
        <v>#DIV/0!</v>
      </c>
      <c r="E1435" s="87" t="e">
        <f t="shared" si="1512"/>
        <v>#DIV/0!</v>
      </c>
      <c r="F1435" s="87" t="e">
        <f t="shared" si="1512"/>
        <v>#DIV/0!</v>
      </c>
      <c r="G1435" s="87" t="e">
        <f t="shared" si="1512"/>
        <v>#DIV/0!</v>
      </c>
      <c r="H1435" s="87" t="e">
        <f t="shared" si="1512"/>
        <v>#DIV/0!</v>
      </c>
      <c r="I1435" s="87" t="e">
        <f t="shared" si="1512"/>
        <v>#DIV/0!</v>
      </c>
      <c r="J1435" s="87" t="e">
        <f t="shared" si="1512"/>
        <v>#DIV/0!</v>
      </c>
      <c r="K1435" s="87" t="e">
        <f t="shared" si="1512"/>
        <v>#DIV/0!</v>
      </c>
      <c r="L1435" s="87" t="e">
        <f t="shared" si="1512"/>
        <v>#DIV/0!</v>
      </c>
      <c r="M1435" s="87" t="e">
        <f t="shared" si="1512"/>
        <v>#DIV/0!</v>
      </c>
      <c r="N1435" s="87" t="e">
        <f t="shared" si="1512"/>
        <v>#DIV/0!</v>
      </c>
      <c r="O1435" s="88" t="e">
        <f t="shared" si="1512"/>
        <v>#DIV/0!</v>
      </c>
      <c r="P1435" s="88" t="e">
        <f t="shared" si="1507"/>
        <v>#DIV/0!</v>
      </c>
    </row>
    <row r="1436" spans="2:16" ht="15.75" thickBot="1" x14ac:dyDescent="0.3">
      <c r="B1436" s="83"/>
      <c r="C1436" s="96" t="s">
        <v>39</v>
      </c>
      <c r="D1436" s="90" t="e">
        <f t="shared" ref="D1436:O1436" si="1513">+D1425/D1430/30</f>
        <v>#DIV/0!</v>
      </c>
      <c r="E1436" s="90" t="e">
        <f t="shared" si="1513"/>
        <v>#DIV/0!</v>
      </c>
      <c r="F1436" s="90" t="e">
        <f t="shared" si="1513"/>
        <v>#DIV/0!</v>
      </c>
      <c r="G1436" s="90" t="e">
        <f t="shared" si="1513"/>
        <v>#DIV/0!</v>
      </c>
      <c r="H1436" s="90" t="e">
        <f t="shared" si="1513"/>
        <v>#DIV/0!</v>
      </c>
      <c r="I1436" s="90" t="e">
        <f t="shared" si="1513"/>
        <v>#DIV/0!</v>
      </c>
      <c r="J1436" s="90" t="e">
        <f t="shared" si="1513"/>
        <v>#DIV/0!</v>
      </c>
      <c r="K1436" s="90" t="e">
        <f t="shared" si="1513"/>
        <v>#DIV/0!</v>
      </c>
      <c r="L1436" s="90" t="e">
        <f t="shared" si="1513"/>
        <v>#DIV/0!</v>
      </c>
      <c r="M1436" s="90" t="e">
        <f t="shared" si="1513"/>
        <v>#DIV/0!</v>
      </c>
      <c r="N1436" s="90" t="e">
        <f t="shared" si="1513"/>
        <v>#DIV/0!</v>
      </c>
      <c r="O1436" s="91" t="e">
        <f t="shared" si="1513"/>
        <v>#DIV/0!</v>
      </c>
      <c r="P1436" s="91" t="e">
        <f t="shared" si="1507"/>
        <v>#DIV/0!</v>
      </c>
    </row>
    <row r="1437" spans="2:16" ht="15.75" thickBot="1" x14ac:dyDescent="0.3">
      <c r="B1437" s="83"/>
      <c r="C1437" s="102" t="s">
        <v>13</v>
      </c>
      <c r="D1437" s="72">
        <v>25</v>
      </c>
      <c r="E1437" s="72">
        <v>25</v>
      </c>
      <c r="F1437" s="72">
        <v>25</v>
      </c>
      <c r="G1437" s="72">
        <v>25</v>
      </c>
      <c r="H1437" s="72">
        <v>25</v>
      </c>
      <c r="I1437" s="72">
        <v>25</v>
      </c>
      <c r="J1437" s="72">
        <v>25</v>
      </c>
      <c r="K1437" s="72">
        <v>25</v>
      </c>
      <c r="L1437" s="72">
        <v>25</v>
      </c>
      <c r="M1437" s="72">
        <v>25</v>
      </c>
      <c r="N1437" s="72">
        <v>25</v>
      </c>
      <c r="O1437" s="73">
        <v>25</v>
      </c>
      <c r="P1437" s="103"/>
    </row>
    <row r="1438" spans="2:16" x14ac:dyDescent="0.25">
      <c r="B1438" s="83"/>
      <c r="C1438" s="99" t="s">
        <v>4</v>
      </c>
      <c r="D1438" s="100" t="e">
        <f>+D1434/D1437*30</f>
        <v>#DIV/0!</v>
      </c>
      <c r="E1438" s="100" t="e">
        <f t="shared" ref="E1438" si="1514">+E1434/E1437*30</f>
        <v>#DIV/0!</v>
      </c>
      <c r="F1438" s="100" t="e">
        <f t="shared" ref="F1438" si="1515">+F1434/F1437*30</f>
        <v>#DIV/0!</v>
      </c>
      <c r="G1438" s="100" t="e">
        <f t="shared" ref="G1438" si="1516">+G1434/G1437*30</f>
        <v>#DIV/0!</v>
      </c>
      <c r="H1438" s="100" t="e">
        <f t="shared" ref="H1438" si="1517">+H1434/H1437*30</f>
        <v>#DIV/0!</v>
      </c>
      <c r="I1438" s="100" t="e">
        <f t="shared" ref="I1438" si="1518">+I1434/I1437*30</f>
        <v>#DIV/0!</v>
      </c>
      <c r="J1438" s="100" t="e">
        <f t="shared" ref="J1438" si="1519">+J1434/J1437*30</f>
        <v>#DIV/0!</v>
      </c>
      <c r="K1438" s="100" t="e">
        <f t="shared" ref="K1438" si="1520">+K1434/K1437*30</f>
        <v>#DIV/0!</v>
      </c>
      <c r="L1438" s="100" t="e">
        <f t="shared" ref="L1438" si="1521">+L1434/L1437*30</f>
        <v>#DIV/0!</v>
      </c>
      <c r="M1438" s="100" t="e">
        <f t="shared" ref="M1438" si="1522">+M1434/M1437*30</f>
        <v>#DIV/0!</v>
      </c>
      <c r="N1438" s="100" t="e">
        <f t="shared" ref="N1438" si="1523">+N1434/N1437*30</f>
        <v>#DIV/0!</v>
      </c>
      <c r="O1438" s="101" t="e">
        <f t="shared" ref="O1438" si="1524">+O1434/O1437*30</f>
        <v>#DIV/0!</v>
      </c>
      <c r="P1438" s="101" t="e">
        <f t="shared" si="1507"/>
        <v>#DIV/0!</v>
      </c>
    </row>
    <row r="1439" spans="2:16" x14ac:dyDescent="0.25">
      <c r="B1439" s="83"/>
      <c r="C1439" s="77" t="s">
        <v>5</v>
      </c>
      <c r="D1439" s="87" t="e">
        <f>+D1435/D1437*30</f>
        <v>#DIV/0!</v>
      </c>
      <c r="E1439" s="87" t="e">
        <f t="shared" ref="E1439:O1439" si="1525">+E1435/E1437*30</f>
        <v>#DIV/0!</v>
      </c>
      <c r="F1439" s="87" t="e">
        <f t="shared" si="1525"/>
        <v>#DIV/0!</v>
      </c>
      <c r="G1439" s="87" t="e">
        <f t="shared" si="1525"/>
        <v>#DIV/0!</v>
      </c>
      <c r="H1439" s="87" t="e">
        <f t="shared" si="1525"/>
        <v>#DIV/0!</v>
      </c>
      <c r="I1439" s="87" t="e">
        <f t="shared" si="1525"/>
        <v>#DIV/0!</v>
      </c>
      <c r="J1439" s="87" t="e">
        <f t="shared" si="1525"/>
        <v>#DIV/0!</v>
      </c>
      <c r="K1439" s="87" t="e">
        <f t="shared" si="1525"/>
        <v>#DIV/0!</v>
      </c>
      <c r="L1439" s="87" t="e">
        <f t="shared" si="1525"/>
        <v>#DIV/0!</v>
      </c>
      <c r="M1439" s="87" t="e">
        <f t="shared" si="1525"/>
        <v>#DIV/0!</v>
      </c>
      <c r="N1439" s="87" t="e">
        <f t="shared" si="1525"/>
        <v>#DIV/0!</v>
      </c>
      <c r="O1439" s="88" t="e">
        <f t="shared" si="1525"/>
        <v>#DIV/0!</v>
      </c>
      <c r="P1439" s="88" t="e">
        <f t="shared" si="1507"/>
        <v>#DIV/0!</v>
      </c>
    </row>
    <row r="1440" spans="2:16" ht="15.75" thickBot="1" x14ac:dyDescent="0.3">
      <c r="B1440" s="83"/>
      <c r="C1440" s="96" t="s">
        <v>40</v>
      </c>
      <c r="D1440" s="90" t="e">
        <f>+D1436/D1437*30</f>
        <v>#DIV/0!</v>
      </c>
      <c r="E1440" s="90" t="e">
        <f t="shared" ref="E1440:O1440" si="1526">+E1436/E1437*30</f>
        <v>#DIV/0!</v>
      </c>
      <c r="F1440" s="90" t="e">
        <f t="shared" si="1526"/>
        <v>#DIV/0!</v>
      </c>
      <c r="G1440" s="90" t="e">
        <f t="shared" si="1526"/>
        <v>#DIV/0!</v>
      </c>
      <c r="H1440" s="90" t="e">
        <f t="shared" si="1526"/>
        <v>#DIV/0!</v>
      </c>
      <c r="I1440" s="90" t="e">
        <f t="shared" si="1526"/>
        <v>#DIV/0!</v>
      </c>
      <c r="J1440" s="90" t="e">
        <f t="shared" si="1526"/>
        <v>#DIV/0!</v>
      </c>
      <c r="K1440" s="90" t="e">
        <f t="shared" si="1526"/>
        <v>#DIV/0!</v>
      </c>
      <c r="L1440" s="90" t="e">
        <f t="shared" si="1526"/>
        <v>#DIV/0!</v>
      </c>
      <c r="M1440" s="90" t="e">
        <f t="shared" si="1526"/>
        <v>#DIV/0!</v>
      </c>
      <c r="N1440" s="90" t="e">
        <f t="shared" si="1526"/>
        <v>#DIV/0!</v>
      </c>
      <c r="O1440" s="91" t="e">
        <f t="shared" si="1526"/>
        <v>#DIV/0!</v>
      </c>
      <c r="P1440" s="91" t="e">
        <f t="shared" si="1507"/>
        <v>#DIV/0!</v>
      </c>
    </row>
    <row r="1441" spans="2:16" ht="15.75" thickBot="1" x14ac:dyDescent="0.3">
      <c r="B1441" s="104"/>
      <c r="C1441" s="105" t="s">
        <v>8</v>
      </c>
      <c r="D1441" s="106">
        <f>+SUMIF(Conversion!$B$4:$B$28,'Measured TV'!D1408,Conversion!C$4:C$28)</f>
        <v>0</v>
      </c>
      <c r="E1441" s="106">
        <f>+SUMIF(Conversion!$B$4:$B$28,'Measured TV'!E1408,Conversion!D$4:D$28)</f>
        <v>0</v>
      </c>
      <c r="F1441" s="106">
        <f>+SUMIF(Conversion!$B$4:$B$28,'Measured TV'!F1408,Conversion!E$4:E$28)</f>
        <v>0</v>
      </c>
      <c r="G1441" s="106">
        <f>+SUMIF(Conversion!$B$4:$B$28,'Measured TV'!G1408,Conversion!F$4:F$28)</f>
        <v>0</v>
      </c>
      <c r="H1441" s="106">
        <f>+SUMIF(Conversion!$B$4:$B$28,'Measured TV'!H1408,Conversion!G$4:G$28)</f>
        <v>0</v>
      </c>
      <c r="I1441" s="106">
        <f>+SUMIF(Conversion!$B$4:$B$28,'Measured TV'!I1408,Conversion!H$4:H$28)</f>
        <v>0</v>
      </c>
      <c r="J1441" s="106">
        <f>+SUMIF(Conversion!$B$4:$B$28,'Measured TV'!J1408,Conversion!I$4:I$28)</f>
        <v>0</v>
      </c>
      <c r="K1441" s="106">
        <f>+SUMIF(Conversion!$B$4:$B$28,'Measured TV'!K1408,Conversion!J$4:J$28)</f>
        <v>0</v>
      </c>
      <c r="L1441" s="106">
        <f>+SUMIF(Conversion!$B$4:$B$28,'Measured TV'!L1408,Conversion!K$4:K$28)</f>
        <v>0</v>
      </c>
      <c r="M1441" s="106">
        <f>+SUMIF(Conversion!$B$4:$B$28,'Measured TV'!M1408,Conversion!L$4:L$28)</f>
        <v>0</v>
      </c>
      <c r="N1441" s="106">
        <f>+SUMIF(Conversion!$B$4:$B$28,'Measured TV'!N1408,Conversion!M$4:M$28)</f>
        <v>0</v>
      </c>
      <c r="O1441" s="107">
        <f>+SUMIF(Conversion!$B$4:$B$28,'Measured TV'!O1408,Conversion!N$4:N$28)</f>
        <v>0</v>
      </c>
      <c r="P1441" s="107"/>
    </row>
    <row r="1442" spans="2:16" ht="15.75" thickBot="1" x14ac:dyDescent="0.3">
      <c r="C1442" s="74">
        <v>0</v>
      </c>
      <c r="D1442" s="39">
        <v>1</v>
      </c>
      <c r="E1442" s="39">
        <v>2</v>
      </c>
      <c r="F1442" s="39">
        <v>3</v>
      </c>
      <c r="G1442" s="39">
        <v>4</v>
      </c>
      <c r="H1442" s="39">
        <v>5</v>
      </c>
      <c r="I1442" s="39">
        <v>6</v>
      </c>
      <c r="J1442" s="39">
        <v>7</v>
      </c>
      <c r="K1442" s="39">
        <v>8</v>
      </c>
      <c r="L1442" s="39">
        <v>9</v>
      </c>
      <c r="M1442" s="39">
        <v>10</v>
      </c>
      <c r="N1442" s="39">
        <v>11</v>
      </c>
      <c r="O1442" s="39">
        <v>12</v>
      </c>
    </row>
    <row r="1443" spans="2:16" ht="15.75" thickBot="1" x14ac:dyDescent="0.3">
      <c r="B1443" s="108" t="e">
        <f>+'Mecra Kırılımı'!#REF!</f>
        <v>#REF!</v>
      </c>
      <c r="C1443" s="82" t="s">
        <v>33</v>
      </c>
      <c r="D1443" s="69" t="s">
        <v>19</v>
      </c>
      <c r="E1443" s="69" t="s">
        <v>19</v>
      </c>
      <c r="F1443" s="69" t="s">
        <v>19</v>
      </c>
      <c r="G1443" s="69" t="s">
        <v>19</v>
      </c>
      <c r="H1443" s="69" t="s">
        <v>19</v>
      </c>
      <c r="I1443" s="69" t="s">
        <v>19</v>
      </c>
      <c r="J1443" s="69" t="s">
        <v>19</v>
      </c>
      <c r="K1443" s="69" t="s">
        <v>19</v>
      </c>
      <c r="L1443" s="69" t="s">
        <v>19</v>
      </c>
      <c r="M1443" s="69" t="s">
        <v>19</v>
      </c>
      <c r="N1443" s="69" t="s">
        <v>19</v>
      </c>
      <c r="O1443" s="69" t="s">
        <v>19</v>
      </c>
    </row>
    <row r="1444" spans="2:16" x14ac:dyDescent="0.25">
      <c r="B1444" s="109"/>
      <c r="C1444" s="189">
        <v>1</v>
      </c>
      <c r="D1444" s="187"/>
      <c r="E1444" s="187"/>
      <c r="F1444" s="187"/>
      <c r="G1444" s="187"/>
      <c r="H1444" s="187"/>
      <c r="I1444" s="187"/>
      <c r="J1444" s="187"/>
      <c r="K1444" s="187"/>
      <c r="L1444" s="187"/>
      <c r="M1444" s="187"/>
      <c r="N1444" s="187"/>
      <c r="O1444" s="187"/>
    </row>
    <row r="1445" spans="2:16" x14ac:dyDescent="0.25">
      <c r="B1445" s="109"/>
      <c r="C1445" s="189">
        <v>2</v>
      </c>
      <c r="D1445" s="187"/>
      <c r="E1445" s="187"/>
      <c r="F1445" s="187"/>
      <c r="G1445" s="187"/>
      <c r="H1445" s="187"/>
      <c r="I1445" s="187"/>
      <c r="J1445" s="187"/>
      <c r="K1445" s="187"/>
      <c r="L1445" s="187"/>
      <c r="M1445" s="187"/>
      <c r="N1445" s="187"/>
      <c r="O1445" s="187"/>
    </row>
    <row r="1446" spans="2:16" x14ac:dyDescent="0.25">
      <c r="B1446" s="109"/>
      <c r="C1446" s="189">
        <v>3</v>
      </c>
      <c r="D1446" s="187"/>
      <c r="E1446" s="187"/>
      <c r="F1446" s="187"/>
      <c r="G1446" s="187"/>
      <c r="H1446" s="187"/>
      <c r="I1446" s="187"/>
      <c r="J1446" s="187"/>
      <c r="K1446" s="187"/>
      <c r="L1446" s="187"/>
      <c r="M1446" s="187"/>
      <c r="N1446" s="187"/>
      <c r="O1446" s="187"/>
    </row>
    <row r="1447" spans="2:16" x14ac:dyDescent="0.25">
      <c r="B1447" s="109"/>
      <c r="C1447" s="189">
        <v>4</v>
      </c>
      <c r="D1447" s="187"/>
      <c r="E1447" s="187"/>
      <c r="F1447" s="187"/>
      <c r="G1447" s="187"/>
      <c r="H1447" s="187"/>
      <c r="I1447" s="187"/>
      <c r="J1447" s="187"/>
      <c r="K1447" s="187"/>
      <c r="L1447" s="187"/>
      <c r="M1447" s="187"/>
      <c r="N1447" s="187"/>
      <c r="O1447" s="187"/>
    </row>
    <row r="1448" spans="2:16" x14ac:dyDescent="0.25">
      <c r="B1448" s="109"/>
      <c r="C1448" s="189">
        <v>5</v>
      </c>
      <c r="D1448" s="187"/>
      <c r="E1448" s="187"/>
      <c r="F1448" s="187"/>
      <c r="G1448" s="187"/>
      <c r="H1448" s="187"/>
      <c r="I1448" s="187"/>
      <c r="J1448" s="187"/>
      <c r="K1448" s="187"/>
      <c r="L1448" s="187"/>
      <c r="M1448" s="187"/>
      <c r="N1448" s="187"/>
      <c r="O1448" s="187"/>
    </row>
    <row r="1449" spans="2:16" x14ac:dyDescent="0.25">
      <c r="B1449" s="109"/>
      <c r="C1449" s="189">
        <v>6</v>
      </c>
      <c r="D1449" s="187"/>
      <c r="E1449" s="187"/>
      <c r="F1449" s="187"/>
      <c r="G1449" s="187"/>
      <c r="H1449" s="187"/>
      <c r="I1449" s="187"/>
      <c r="J1449" s="187"/>
      <c r="K1449" s="187"/>
      <c r="L1449" s="187"/>
      <c r="M1449" s="187"/>
      <c r="N1449" s="187"/>
      <c r="O1449" s="187"/>
    </row>
    <row r="1450" spans="2:16" x14ac:dyDescent="0.25">
      <c r="B1450" s="109"/>
      <c r="C1450" s="189">
        <v>7</v>
      </c>
      <c r="D1450" s="187"/>
      <c r="E1450" s="187"/>
      <c r="F1450" s="187"/>
      <c r="G1450" s="187"/>
      <c r="H1450" s="187"/>
      <c r="I1450" s="187"/>
      <c r="J1450" s="187"/>
      <c r="K1450" s="187"/>
      <c r="L1450" s="187"/>
      <c r="M1450" s="187"/>
      <c r="N1450" s="187"/>
      <c r="O1450" s="187"/>
    </row>
    <row r="1451" spans="2:16" x14ac:dyDescent="0.25">
      <c r="B1451" s="109"/>
      <c r="C1451" s="189">
        <v>8</v>
      </c>
      <c r="D1451" s="187"/>
      <c r="E1451" s="187"/>
      <c r="F1451" s="187"/>
      <c r="G1451" s="187"/>
      <c r="H1451" s="187"/>
      <c r="I1451" s="187"/>
      <c r="J1451" s="187"/>
      <c r="K1451" s="187"/>
      <c r="L1451" s="187"/>
      <c r="M1451" s="187"/>
      <c r="N1451" s="187"/>
      <c r="O1451" s="187"/>
    </row>
    <row r="1452" spans="2:16" x14ac:dyDescent="0.25">
      <c r="B1452" s="109"/>
      <c r="C1452" s="189">
        <v>9</v>
      </c>
      <c r="D1452" s="187"/>
      <c r="E1452" s="187"/>
      <c r="F1452" s="187"/>
      <c r="G1452" s="187"/>
      <c r="H1452" s="187"/>
      <c r="I1452" s="187"/>
      <c r="J1452" s="187"/>
      <c r="K1452" s="187"/>
      <c r="L1452" s="187"/>
      <c r="M1452" s="187"/>
      <c r="N1452" s="187"/>
      <c r="O1452" s="187"/>
    </row>
    <row r="1453" spans="2:16" x14ac:dyDescent="0.25">
      <c r="B1453" s="109"/>
      <c r="C1453" s="189">
        <v>10</v>
      </c>
      <c r="D1453" s="187"/>
      <c r="E1453" s="187"/>
      <c r="F1453" s="187"/>
      <c r="G1453" s="187"/>
      <c r="H1453" s="187"/>
      <c r="I1453" s="187"/>
      <c r="J1453" s="187"/>
      <c r="K1453" s="187"/>
      <c r="L1453" s="187"/>
      <c r="M1453" s="187"/>
      <c r="N1453" s="187"/>
      <c r="O1453" s="187"/>
    </row>
    <row r="1454" spans="2:16" x14ac:dyDescent="0.25">
      <c r="B1454" s="109"/>
      <c r="C1454" s="189">
        <v>11</v>
      </c>
      <c r="D1454" s="187"/>
      <c r="E1454" s="187"/>
      <c r="F1454" s="187"/>
      <c r="G1454" s="187"/>
      <c r="H1454" s="187"/>
      <c r="I1454" s="187"/>
      <c r="J1454" s="187"/>
      <c r="K1454" s="187"/>
      <c r="L1454" s="187"/>
      <c r="M1454" s="187"/>
      <c r="N1454" s="187"/>
      <c r="O1454" s="187"/>
    </row>
    <row r="1455" spans="2:16" x14ac:dyDescent="0.25">
      <c r="B1455" s="109"/>
      <c r="C1455" s="189">
        <v>12</v>
      </c>
      <c r="D1455" s="187"/>
      <c r="E1455" s="187"/>
      <c r="F1455" s="187"/>
      <c r="G1455" s="187"/>
      <c r="H1455" s="187"/>
      <c r="I1455" s="187"/>
      <c r="J1455" s="187"/>
      <c r="K1455" s="187"/>
      <c r="L1455" s="187"/>
      <c r="M1455" s="187"/>
      <c r="N1455" s="187"/>
      <c r="O1455" s="187"/>
    </row>
    <row r="1456" spans="2:16" x14ac:dyDescent="0.25">
      <c r="B1456" s="109"/>
      <c r="C1456" s="189">
        <v>13</v>
      </c>
      <c r="D1456" s="187"/>
      <c r="E1456" s="187"/>
      <c r="F1456" s="187"/>
      <c r="G1456" s="187"/>
      <c r="H1456" s="187"/>
      <c r="I1456" s="187"/>
      <c r="J1456" s="187"/>
      <c r="K1456" s="187"/>
      <c r="L1456" s="187"/>
      <c r="M1456" s="187"/>
      <c r="N1456" s="187"/>
      <c r="O1456" s="187"/>
    </row>
    <row r="1457" spans="2:16" ht="15.75" thickBot="1" x14ac:dyDescent="0.3">
      <c r="B1457" s="109"/>
      <c r="C1457" s="189">
        <v>14</v>
      </c>
      <c r="D1457" s="187"/>
      <c r="E1457" s="187"/>
      <c r="F1457" s="187"/>
      <c r="G1457" s="187"/>
      <c r="H1457" s="187"/>
      <c r="I1457" s="187"/>
      <c r="J1457" s="187"/>
      <c r="K1457" s="187"/>
      <c r="L1457" s="187"/>
      <c r="M1457" s="187"/>
      <c r="N1457" s="187"/>
      <c r="O1457" s="187"/>
    </row>
    <row r="1458" spans="2:16" x14ac:dyDescent="0.25">
      <c r="B1458" s="109"/>
      <c r="C1458" s="84" t="s">
        <v>0</v>
      </c>
      <c r="D1458" s="70"/>
      <c r="E1458" s="70"/>
      <c r="F1458" s="70">
        <v>167608.85086245814</v>
      </c>
      <c r="G1458" s="70">
        <v>942087.69137817726</v>
      </c>
      <c r="H1458" s="70">
        <v>345193.00024943642</v>
      </c>
      <c r="I1458" s="70"/>
      <c r="J1458" s="70"/>
      <c r="K1458" s="70"/>
      <c r="L1458" s="70"/>
      <c r="M1458" s="70"/>
      <c r="N1458" s="70"/>
      <c r="O1458" s="71"/>
      <c r="P1458" s="85">
        <f>SUM(D1458:O1458)</f>
        <v>1454889.5424900718</v>
      </c>
    </row>
    <row r="1459" spans="2:16" x14ac:dyDescent="0.25">
      <c r="B1459" s="109"/>
      <c r="C1459" s="86" t="s">
        <v>1</v>
      </c>
      <c r="D1459" s="87">
        <f>+D1467*D$3*30</f>
        <v>0</v>
      </c>
      <c r="E1459" s="87">
        <f t="shared" ref="E1459:O1459" si="1527">+E1467*E$3*30</f>
        <v>0</v>
      </c>
      <c r="F1459" s="87">
        <f t="shared" si="1527"/>
        <v>114944.3339149996</v>
      </c>
      <c r="G1459" s="87">
        <f t="shared" si="1527"/>
        <v>620095.34674506844</v>
      </c>
      <c r="H1459" s="87">
        <f t="shared" si="1527"/>
        <v>231383.1055283563</v>
      </c>
      <c r="I1459" s="87">
        <f t="shared" si="1527"/>
        <v>0</v>
      </c>
      <c r="J1459" s="87">
        <f t="shared" si="1527"/>
        <v>0</v>
      </c>
      <c r="K1459" s="87">
        <f t="shared" si="1527"/>
        <v>0</v>
      </c>
      <c r="L1459" s="87">
        <f t="shared" si="1527"/>
        <v>0</v>
      </c>
      <c r="M1459" s="87">
        <f t="shared" si="1527"/>
        <v>0</v>
      </c>
      <c r="N1459" s="87">
        <f t="shared" si="1527"/>
        <v>0</v>
      </c>
      <c r="O1459" s="88">
        <f t="shared" si="1527"/>
        <v>0</v>
      </c>
      <c r="P1459" s="88">
        <f>SUM(D1459:O1459)</f>
        <v>966422.78618842433</v>
      </c>
    </row>
    <row r="1460" spans="2:16" ht="15.75" thickBot="1" x14ac:dyDescent="0.3">
      <c r="B1460" s="109"/>
      <c r="C1460" s="89" t="s">
        <v>35</v>
      </c>
      <c r="D1460" s="90">
        <f>+D1468*D$4*30</f>
        <v>0</v>
      </c>
      <c r="E1460" s="90">
        <f t="shared" ref="E1460:O1460" si="1528">+E1468*E$4*30</f>
        <v>0</v>
      </c>
      <c r="F1460" s="90">
        <f t="shared" si="1528"/>
        <v>52664.516947458556</v>
      </c>
      <c r="G1460" s="90">
        <f t="shared" si="1528"/>
        <v>321992.34463310888</v>
      </c>
      <c r="H1460" s="90">
        <f t="shared" si="1528"/>
        <v>113809.89472108013</v>
      </c>
      <c r="I1460" s="90">
        <f t="shared" si="1528"/>
        <v>0</v>
      </c>
      <c r="J1460" s="90">
        <f t="shared" si="1528"/>
        <v>0</v>
      </c>
      <c r="K1460" s="90">
        <f t="shared" si="1528"/>
        <v>0</v>
      </c>
      <c r="L1460" s="90">
        <f t="shared" si="1528"/>
        <v>0</v>
      </c>
      <c r="M1460" s="90">
        <f t="shared" si="1528"/>
        <v>0</v>
      </c>
      <c r="N1460" s="90">
        <f t="shared" si="1528"/>
        <v>0</v>
      </c>
      <c r="O1460" s="91">
        <f t="shared" si="1528"/>
        <v>0</v>
      </c>
      <c r="P1460" s="91">
        <f>SUM(D1460:O1460)</f>
        <v>488466.75630164758</v>
      </c>
    </row>
    <row r="1461" spans="2:16" ht="15.75" thickBot="1" x14ac:dyDescent="0.3">
      <c r="B1461" s="109"/>
      <c r="C1461" s="78" t="s">
        <v>36</v>
      </c>
      <c r="D1461" s="79">
        <f t="shared" ref="D1461:O1461" si="1529">+D$5</f>
        <v>0.25</v>
      </c>
      <c r="E1461" s="79">
        <f t="shared" si="1529"/>
        <v>0.25</v>
      </c>
      <c r="F1461" s="79">
        <f t="shared" si="1529"/>
        <v>0.25</v>
      </c>
      <c r="G1461" s="79">
        <f t="shared" si="1529"/>
        <v>0.25</v>
      </c>
      <c r="H1461" s="79">
        <f t="shared" si="1529"/>
        <v>0.25</v>
      </c>
      <c r="I1461" s="79">
        <f t="shared" si="1529"/>
        <v>0.25</v>
      </c>
      <c r="J1461" s="79">
        <f t="shared" si="1529"/>
        <v>0.25</v>
      </c>
      <c r="K1461" s="79">
        <f t="shared" si="1529"/>
        <v>0.25</v>
      </c>
      <c r="L1461" s="79">
        <f t="shared" si="1529"/>
        <v>0.25</v>
      </c>
      <c r="M1461" s="79">
        <f t="shared" si="1529"/>
        <v>0.25</v>
      </c>
      <c r="N1461" s="79">
        <f t="shared" si="1529"/>
        <v>0.25</v>
      </c>
      <c r="O1461" s="80">
        <f t="shared" si="1529"/>
        <v>0.25</v>
      </c>
      <c r="P1461" s="80"/>
    </row>
    <row r="1462" spans="2:16" ht="15.75" thickBot="1" x14ac:dyDescent="0.3">
      <c r="B1462" s="109"/>
      <c r="C1462" s="76" t="s">
        <v>14</v>
      </c>
      <c r="D1462" s="92">
        <f>+D$3*(1-D1461)+D$4*D1461</f>
        <v>18.697752065418879</v>
      </c>
      <c r="E1462" s="92">
        <f t="shared" ref="E1462" si="1530">+E$3*(1-E1461)+E$4*E1461</f>
        <v>19.632639668689826</v>
      </c>
      <c r="F1462" s="92">
        <f t="shared" ref="F1462" si="1531">+F$3*(1-F1461)+F$4*F1461</f>
        <v>20.614271652124316</v>
      </c>
      <c r="G1462" s="92">
        <f t="shared" ref="G1462" si="1532">+G$3*(1-G1461)+G$4*G1461</f>
        <v>24.717944963434228</v>
      </c>
      <c r="H1462" s="92">
        <f t="shared" ref="H1462" si="1533">+H$3*(1-H1461)+H$4*H1461</f>
        <v>26.05691364631199</v>
      </c>
      <c r="I1462" s="92">
        <f t="shared" ref="I1462" si="1534">+I$3*(1-I1461)+I$4*I1461</f>
        <v>25.606843768296592</v>
      </c>
      <c r="J1462" s="92">
        <f t="shared" ref="J1462" si="1535">+J$3*(1-J1461)+J$4*J1461</f>
        <v>18.232856760391158</v>
      </c>
      <c r="K1462" s="92">
        <f t="shared" ref="K1462" si="1536">+K$3*(1-K1461)+K$4*K1461</f>
        <v>23.963884263425388</v>
      </c>
      <c r="L1462" s="92">
        <f t="shared" ref="L1462" si="1537">+L$3*(1-L1461)+L$4*L1461</f>
        <v>26.305348227975429</v>
      </c>
      <c r="M1462" s="92">
        <f t="shared" ref="M1462" si="1538">+M$3*(1-M1461)+M$4*M1461</f>
        <v>24.57657900542252</v>
      </c>
      <c r="N1462" s="92">
        <f t="shared" ref="N1462" si="1539">+N$3*(1-N1461)+N$4*N1461</f>
        <v>22.737299112616817</v>
      </c>
      <c r="O1462" s="92">
        <f t="shared" ref="O1462" si="1540">+O$3*(1-O1461)+O$4*O1461</f>
        <v>20.719497469529724</v>
      </c>
      <c r="P1462" s="93"/>
    </row>
    <row r="1463" spans="2:16" x14ac:dyDescent="0.25">
      <c r="B1463" s="109"/>
      <c r="C1463" s="76" t="s">
        <v>16</v>
      </c>
      <c r="D1463" s="92">
        <f t="shared" ref="D1463:O1463" si="1541">+D1461*D1465+(1-D1461)*D1464</f>
        <v>25.281378332409233</v>
      </c>
      <c r="E1463" s="92">
        <f t="shared" si="1541"/>
        <v>25.959314187963194</v>
      </c>
      <c r="F1463" s="92">
        <f t="shared" si="1541"/>
        <v>27.25727989736135</v>
      </c>
      <c r="G1463" s="92">
        <f t="shared" si="1541"/>
        <v>33.628547584409681</v>
      </c>
      <c r="H1463" s="92">
        <f t="shared" si="1541"/>
        <v>35.450202747603846</v>
      </c>
      <c r="I1463" s="92">
        <f t="shared" si="1541"/>
        <v>34.837886621342534</v>
      </c>
      <c r="J1463" s="92">
        <f t="shared" si="1541"/>
        <v>24.20197127478211</v>
      </c>
      <c r="K1463" s="92">
        <f t="shared" si="1541"/>
        <v>31.809235721938606</v>
      </c>
      <c r="L1463" s="92">
        <f t="shared" si="1541"/>
        <v>36.448522866054049</v>
      </c>
      <c r="M1463" s="92">
        <f t="shared" si="1541"/>
        <v>33.230186697232419</v>
      </c>
      <c r="N1463" s="92">
        <f t="shared" si="1541"/>
        <v>30.743281818692822</v>
      </c>
      <c r="O1463" s="93">
        <f t="shared" si="1541"/>
        <v>28.014996270774525</v>
      </c>
      <c r="P1463" s="93"/>
    </row>
    <row r="1464" spans="2:16" x14ac:dyDescent="0.25">
      <c r="B1464" s="109"/>
      <c r="C1464" s="77" t="s">
        <v>15</v>
      </c>
      <c r="D1464" s="94">
        <f>+D$3*D1476</f>
        <v>23.116927122633804</v>
      </c>
      <c r="E1464" s="94">
        <f t="shared" ref="E1464:O1464" si="1542">+E$3*E1476</f>
        <v>23.736821875230067</v>
      </c>
      <c r="F1464" s="94">
        <f t="shared" si="1542"/>
        <v>24.923662968991572</v>
      </c>
      <c r="G1464" s="94">
        <f t="shared" si="1542"/>
        <v>29.513042951634223</v>
      </c>
      <c r="H1464" s="94">
        <f t="shared" si="1542"/>
        <v>31.683060384280733</v>
      </c>
      <c r="I1464" s="94">
        <f t="shared" si="1542"/>
        <v>31.186911108583068</v>
      </c>
      <c r="J1464" s="94">
        <f t="shared" si="1542"/>
        <v>21.570763027588079</v>
      </c>
      <c r="K1464" s="94">
        <f t="shared" si="1542"/>
        <v>28.321836852208609</v>
      </c>
      <c r="L1464" s="94">
        <f t="shared" si="1542"/>
        <v>32.409576987143112</v>
      </c>
      <c r="M1464" s="94">
        <f t="shared" si="1542"/>
        <v>28.923679175604047</v>
      </c>
      <c r="N1464" s="94">
        <f t="shared" si="1542"/>
        <v>26.855526934146866</v>
      </c>
      <c r="O1464" s="95">
        <f t="shared" si="1542"/>
        <v>23.915629320286278</v>
      </c>
      <c r="P1464" s="95"/>
    </row>
    <row r="1465" spans="2:16" ht="15.75" thickBot="1" x14ac:dyDescent="0.3">
      <c r="B1465" s="109"/>
      <c r="C1465" s="96" t="s">
        <v>37</v>
      </c>
      <c r="D1465" s="97">
        <f>+D$4*D1476</f>
        <v>31.774731961735512</v>
      </c>
      <c r="E1465" s="97">
        <f t="shared" ref="E1465:O1465" si="1543">+E$4*E1476</f>
        <v>32.626791126162573</v>
      </c>
      <c r="F1465" s="97">
        <f t="shared" si="1543"/>
        <v>34.2581306824707</v>
      </c>
      <c r="G1465" s="97">
        <f t="shared" si="1543"/>
        <v>45.975061482736059</v>
      </c>
      <c r="H1465" s="97">
        <f t="shared" si="1543"/>
        <v>46.751629837573184</v>
      </c>
      <c r="I1465" s="97">
        <f t="shared" si="1543"/>
        <v>45.790813159620939</v>
      </c>
      <c r="J1465" s="97">
        <f t="shared" si="1543"/>
        <v>32.095596016364198</v>
      </c>
      <c r="K1465" s="97">
        <f t="shared" si="1543"/>
        <v>42.271432331128594</v>
      </c>
      <c r="L1465" s="97">
        <f t="shared" si="1543"/>
        <v>48.565360502786866</v>
      </c>
      <c r="M1465" s="97">
        <f t="shared" si="1543"/>
        <v>46.149709262117547</v>
      </c>
      <c r="N1465" s="97">
        <f t="shared" si="1543"/>
        <v>42.406546472330689</v>
      </c>
      <c r="O1465" s="98">
        <f t="shared" si="1543"/>
        <v>40.31309712223927</v>
      </c>
      <c r="P1465" s="98"/>
    </row>
    <row r="1466" spans="2:16" x14ac:dyDescent="0.25">
      <c r="B1466" s="109"/>
      <c r="C1466" s="99" t="s">
        <v>9</v>
      </c>
      <c r="D1466" s="100">
        <f t="shared" ref="D1466:O1466" si="1544">+D1458/D1462/30</f>
        <v>0</v>
      </c>
      <c r="E1466" s="100">
        <f t="shared" si="1544"/>
        <v>0</v>
      </c>
      <c r="F1466" s="100">
        <f t="shared" si="1544"/>
        <v>271.02396774903912</v>
      </c>
      <c r="G1466" s="100">
        <f t="shared" si="1544"/>
        <v>1270.4503991895056</v>
      </c>
      <c r="H1466" s="100">
        <f t="shared" si="1544"/>
        <v>441.58849731140219</v>
      </c>
      <c r="I1466" s="100">
        <f t="shared" si="1544"/>
        <v>0</v>
      </c>
      <c r="J1466" s="100">
        <f t="shared" si="1544"/>
        <v>0</v>
      </c>
      <c r="K1466" s="100">
        <f t="shared" si="1544"/>
        <v>0</v>
      </c>
      <c r="L1466" s="100">
        <f t="shared" si="1544"/>
        <v>0</v>
      </c>
      <c r="M1466" s="100">
        <f t="shared" si="1544"/>
        <v>0</v>
      </c>
      <c r="N1466" s="100">
        <f t="shared" si="1544"/>
        <v>0</v>
      </c>
      <c r="O1466" s="101">
        <f t="shared" si="1544"/>
        <v>0</v>
      </c>
      <c r="P1466" s="101">
        <f t="shared" ref="P1466:P1475" si="1545">SUM(D1466:O1466)</f>
        <v>1983.0628642499469</v>
      </c>
    </row>
    <row r="1467" spans="2:16" x14ac:dyDescent="0.25">
      <c r="B1467" s="109"/>
      <c r="C1467" s="77" t="s">
        <v>10</v>
      </c>
      <c r="D1467" s="87">
        <f t="shared" ref="D1467:O1467" si="1546">+D1466*(1-D1461)</f>
        <v>0</v>
      </c>
      <c r="E1467" s="87">
        <f t="shared" si="1546"/>
        <v>0</v>
      </c>
      <c r="F1467" s="87">
        <f t="shared" si="1546"/>
        <v>203.26797581177934</v>
      </c>
      <c r="G1467" s="87">
        <f t="shared" si="1546"/>
        <v>952.83779939212923</v>
      </c>
      <c r="H1467" s="87">
        <f t="shared" si="1546"/>
        <v>331.19137298355167</v>
      </c>
      <c r="I1467" s="87">
        <f t="shared" si="1546"/>
        <v>0</v>
      </c>
      <c r="J1467" s="87">
        <f t="shared" si="1546"/>
        <v>0</v>
      </c>
      <c r="K1467" s="87">
        <f t="shared" si="1546"/>
        <v>0</v>
      </c>
      <c r="L1467" s="87">
        <f t="shared" si="1546"/>
        <v>0</v>
      </c>
      <c r="M1467" s="87">
        <f t="shared" si="1546"/>
        <v>0</v>
      </c>
      <c r="N1467" s="87">
        <f t="shared" si="1546"/>
        <v>0</v>
      </c>
      <c r="O1467" s="88">
        <f t="shared" si="1546"/>
        <v>0</v>
      </c>
      <c r="P1467" s="88">
        <f t="shared" si="1545"/>
        <v>1487.2971481874602</v>
      </c>
    </row>
    <row r="1468" spans="2:16" ht="15.75" thickBot="1" x14ac:dyDescent="0.3">
      <c r="B1468" s="109"/>
      <c r="C1468" s="96" t="s">
        <v>38</v>
      </c>
      <c r="D1468" s="90">
        <f>+D1466-D1467</f>
        <v>0</v>
      </c>
      <c r="E1468" s="90">
        <f t="shared" ref="E1468:G1468" si="1547">+E1466-E1467</f>
        <v>0</v>
      </c>
      <c r="F1468" s="90">
        <f t="shared" si="1547"/>
        <v>67.755991937259779</v>
      </c>
      <c r="G1468" s="90">
        <f t="shared" si="1547"/>
        <v>317.61259979737633</v>
      </c>
      <c r="H1468" s="90">
        <f>+H1466-H1467</f>
        <v>110.39712432785052</v>
      </c>
      <c r="I1468" s="90">
        <f t="shared" ref="I1468:O1468" si="1548">+I1466-I1467</f>
        <v>0</v>
      </c>
      <c r="J1468" s="90">
        <f t="shared" si="1548"/>
        <v>0</v>
      </c>
      <c r="K1468" s="90">
        <f t="shared" si="1548"/>
        <v>0</v>
      </c>
      <c r="L1468" s="90">
        <f t="shared" si="1548"/>
        <v>0</v>
      </c>
      <c r="M1468" s="90">
        <f t="shared" si="1548"/>
        <v>0</v>
      </c>
      <c r="N1468" s="90">
        <f t="shared" si="1548"/>
        <v>0</v>
      </c>
      <c r="O1468" s="91">
        <f t="shared" si="1548"/>
        <v>0</v>
      </c>
      <c r="P1468" s="91">
        <f t="shared" si="1545"/>
        <v>495.7657160624866</v>
      </c>
    </row>
    <row r="1469" spans="2:16" x14ac:dyDescent="0.25">
      <c r="B1469" s="109"/>
      <c r="C1469" s="99" t="s">
        <v>11</v>
      </c>
      <c r="D1469" s="100">
        <f t="shared" ref="D1469:O1469" si="1549">+D1458/D1463/30</f>
        <v>0</v>
      </c>
      <c r="E1469" s="100">
        <f t="shared" si="1549"/>
        <v>0</v>
      </c>
      <c r="F1469" s="100">
        <f t="shared" si="1549"/>
        <v>204.97135871419508</v>
      </c>
      <c r="G1469" s="100">
        <f t="shared" si="1549"/>
        <v>933.81740520062647</v>
      </c>
      <c r="H1469" s="100">
        <f t="shared" si="1549"/>
        <v>324.58018431010595</v>
      </c>
      <c r="I1469" s="100">
        <f t="shared" si="1549"/>
        <v>0</v>
      </c>
      <c r="J1469" s="100">
        <f t="shared" si="1549"/>
        <v>0</v>
      </c>
      <c r="K1469" s="100">
        <f t="shared" si="1549"/>
        <v>0</v>
      </c>
      <c r="L1469" s="100">
        <f t="shared" si="1549"/>
        <v>0</v>
      </c>
      <c r="M1469" s="100">
        <f t="shared" si="1549"/>
        <v>0</v>
      </c>
      <c r="N1469" s="100">
        <f t="shared" si="1549"/>
        <v>0</v>
      </c>
      <c r="O1469" s="101">
        <f t="shared" si="1549"/>
        <v>0</v>
      </c>
      <c r="P1469" s="101">
        <f t="shared" si="1545"/>
        <v>1463.3689482249276</v>
      </c>
    </row>
    <row r="1470" spans="2:16" x14ac:dyDescent="0.25">
      <c r="B1470" s="109"/>
      <c r="C1470" s="77" t="s">
        <v>12</v>
      </c>
      <c r="D1470" s="87">
        <f t="shared" ref="D1470:O1470" si="1550">+D1459/D1464/30</f>
        <v>0</v>
      </c>
      <c r="E1470" s="87">
        <f t="shared" si="1550"/>
        <v>0</v>
      </c>
      <c r="F1470" s="87">
        <f t="shared" si="1550"/>
        <v>153.72851903564631</v>
      </c>
      <c r="G1470" s="87">
        <f t="shared" si="1550"/>
        <v>700.36305390046982</v>
      </c>
      <c r="H1470" s="87">
        <f t="shared" si="1550"/>
        <v>243.4351382325795</v>
      </c>
      <c r="I1470" s="87">
        <f t="shared" si="1550"/>
        <v>0</v>
      </c>
      <c r="J1470" s="87">
        <f t="shared" si="1550"/>
        <v>0</v>
      </c>
      <c r="K1470" s="87">
        <f t="shared" si="1550"/>
        <v>0</v>
      </c>
      <c r="L1470" s="87">
        <f t="shared" si="1550"/>
        <v>0</v>
      </c>
      <c r="M1470" s="87">
        <f t="shared" si="1550"/>
        <v>0</v>
      </c>
      <c r="N1470" s="87">
        <f t="shared" si="1550"/>
        <v>0</v>
      </c>
      <c r="O1470" s="88">
        <f t="shared" si="1550"/>
        <v>0</v>
      </c>
      <c r="P1470" s="88">
        <f t="shared" si="1545"/>
        <v>1097.5267111686956</v>
      </c>
    </row>
    <row r="1471" spans="2:16" ht="15.75" thickBot="1" x14ac:dyDescent="0.3">
      <c r="B1471" s="109"/>
      <c r="C1471" s="96" t="s">
        <v>39</v>
      </c>
      <c r="D1471" s="90">
        <f t="shared" ref="D1471:O1471" si="1551">+D1460/D1465/30</f>
        <v>0</v>
      </c>
      <c r="E1471" s="90">
        <f t="shared" si="1551"/>
        <v>0</v>
      </c>
      <c r="F1471" s="90">
        <f t="shared" si="1551"/>
        <v>51.242839678548769</v>
      </c>
      <c r="G1471" s="90">
        <f t="shared" si="1551"/>
        <v>233.45435130015662</v>
      </c>
      <c r="H1471" s="90">
        <f t="shared" si="1551"/>
        <v>81.145046077526487</v>
      </c>
      <c r="I1471" s="90">
        <f t="shared" si="1551"/>
        <v>0</v>
      </c>
      <c r="J1471" s="90">
        <f t="shared" si="1551"/>
        <v>0</v>
      </c>
      <c r="K1471" s="90">
        <f t="shared" si="1551"/>
        <v>0</v>
      </c>
      <c r="L1471" s="90">
        <f t="shared" si="1551"/>
        <v>0</v>
      </c>
      <c r="M1471" s="90">
        <f t="shared" si="1551"/>
        <v>0</v>
      </c>
      <c r="N1471" s="90">
        <f t="shared" si="1551"/>
        <v>0</v>
      </c>
      <c r="O1471" s="91">
        <f t="shared" si="1551"/>
        <v>0</v>
      </c>
      <c r="P1471" s="91">
        <f t="shared" si="1545"/>
        <v>365.84223705623191</v>
      </c>
    </row>
    <row r="1472" spans="2:16" ht="15.75" thickBot="1" x14ac:dyDescent="0.3">
      <c r="B1472" s="109"/>
      <c r="C1472" s="102" t="s">
        <v>13</v>
      </c>
      <c r="D1472" s="72">
        <v>25</v>
      </c>
      <c r="E1472" s="72">
        <v>25</v>
      </c>
      <c r="F1472" s="72">
        <v>25</v>
      </c>
      <c r="G1472" s="72">
        <v>25</v>
      </c>
      <c r="H1472" s="72">
        <v>25</v>
      </c>
      <c r="I1472" s="72">
        <v>25</v>
      </c>
      <c r="J1472" s="72">
        <v>25</v>
      </c>
      <c r="K1472" s="72">
        <v>25</v>
      </c>
      <c r="L1472" s="72">
        <v>25</v>
      </c>
      <c r="M1472" s="72">
        <v>25</v>
      </c>
      <c r="N1472" s="72">
        <v>25</v>
      </c>
      <c r="O1472" s="73">
        <v>25</v>
      </c>
      <c r="P1472" s="103"/>
    </row>
    <row r="1473" spans="2:16" x14ac:dyDescent="0.25">
      <c r="B1473" s="109"/>
      <c r="C1473" s="99" t="s">
        <v>4</v>
      </c>
      <c r="D1473" s="100">
        <f>+D1469/D1472*30</f>
        <v>0</v>
      </c>
      <c r="E1473" s="100">
        <f t="shared" ref="E1473" si="1552">+E1469/E1472*30</f>
        <v>0</v>
      </c>
      <c r="F1473" s="100">
        <f t="shared" ref="F1473" si="1553">+F1469/F1472*30</f>
        <v>245.96563045703408</v>
      </c>
      <c r="G1473" s="100">
        <f t="shared" ref="G1473" si="1554">+G1469/G1472*30</f>
        <v>1120.5808862407519</v>
      </c>
      <c r="H1473" s="100">
        <f t="shared" ref="H1473" si="1555">+H1469/H1472*30</f>
        <v>389.49622117212709</v>
      </c>
      <c r="I1473" s="100">
        <f t="shared" ref="I1473" si="1556">+I1469/I1472*30</f>
        <v>0</v>
      </c>
      <c r="J1473" s="100">
        <f t="shared" ref="J1473" si="1557">+J1469/J1472*30</f>
        <v>0</v>
      </c>
      <c r="K1473" s="100">
        <f t="shared" ref="K1473" si="1558">+K1469/K1472*30</f>
        <v>0</v>
      </c>
      <c r="L1473" s="100">
        <f t="shared" ref="L1473" si="1559">+L1469/L1472*30</f>
        <v>0</v>
      </c>
      <c r="M1473" s="100">
        <f t="shared" ref="M1473" si="1560">+M1469/M1472*30</f>
        <v>0</v>
      </c>
      <c r="N1473" s="100">
        <f t="shared" ref="N1473" si="1561">+N1469/N1472*30</f>
        <v>0</v>
      </c>
      <c r="O1473" s="101">
        <f t="shared" ref="O1473" si="1562">+O1469/O1472*30</f>
        <v>0</v>
      </c>
      <c r="P1473" s="101">
        <f t="shared" si="1545"/>
        <v>1756.0427378699133</v>
      </c>
    </row>
    <row r="1474" spans="2:16" x14ac:dyDescent="0.25">
      <c r="B1474" s="109"/>
      <c r="C1474" s="77" t="s">
        <v>5</v>
      </c>
      <c r="D1474" s="87">
        <f>+D1470/D1472*30</f>
        <v>0</v>
      </c>
      <c r="E1474" s="87">
        <f t="shared" ref="E1474:O1474" si="1563">+E1470/E1472*30</f>
        <v>0</v>
      </c>
      <c r="F1474" s="87">
        <f t="shared" si="1563"/>
        <v>184.47422284277556</v>
      </c>
      <c r="G1474" s="87">
        <f t="shared" si="1563"/>
        <v>840.43566468056372</v>
      </c>
      <c r="H1474" s="87">
        <f t="shared" si="1563"/>
        <v>292.12216587909541</v>
      </c>
      <c r="I1474" s="87">
        <f t="shared" si="1563"/>
        <v>0</v>
      </c>
      <c r="J1474" s="87">
        <f t="shared" si="1563"/>
        <v>0</v>
      </c>
      <c r="K1474" s="87">
        <f t="shared" si="1563"/>
        <v>0</v>
      </c>
      <c r="L1474" s="87">
        <f t="shared" si="1563"/>
        <v>0</v>
      </c>
      <c r="M1474" s="87">
        <f t="shared" si="1563"/>
        <v>0</v>
      </c>
      <c r="N1474" s="87">
        <f t="shared" si="1563"/>
        <v>0</v>
      </c>
      <c r="O1474" s="88">
        <f t="shared" si="1563"/>
        <v>0</v>
      </c>
      <c r="P1474" s="88">
        <f t="shared" si="1545"/>
        <v>1317.0320534024345</v>
      </c>
    </row>
    <row r="1475" spans="2:16" ht="15.75" thickBot="1" x14ac:dyDescent="0.3">
      <c r="B1475" s="109"/>
      <c r="C1475" s="96" t="s">
        <v>40</v>
      </c>
      <c r="D1475" s="90">
        <f>+D1471/D1472*30</f>
        <v>0</v>
      </c>
      <c r="E1475" s="90">
        <f t="shared" ref="E1475:O1475" si="1564">+E1471/E1472*30</f>
        <v>0</v>
      </c>
      <c r="F1475" s="90">
        <f t="shared" si="1564"/>
        <v>61.49140761425852</v>
      </c>
      <c r="G1475" s="90">
        <f t="shared" si="1564"/>
        <v>280.14522156018796</v>
      </c>
      <c r="H1475" s="90">
        <f t="shared" si="1564"/>
        <v>97.374055293031773</v>
      </c>
      <c r="I1475" s="90">
        <f t="shared" si="1564"/>
        <v>0</v>
      </c>
      <c r="J1475" s="90">
        <f t="shared" si="1564"/>
        <v>0</v>
      </c>
      <c r="K1475" s="90">
        <f t="shared" si="1564"/>
        <v>0</v>
      </c>
      <c r="L1475" s="90">
        <f t="shared" si="1564"/>
        <v>0</v>
      </c>
      <c r="M1475" s="90">
        <f t="shared" si="1564"/>
        <v>0</v>
      </c>
      <c r="N1475" s="90">
        <f t="shared" si="1564"/>
        <v>0</v>
      </c>
      <c r="O1475" s="91">
        <f t="shared" si="1564"/>
        <v>0</v>
      </c>
      <c r="P1475" s="91">
        <f t="shared" si="1545"/>
        <v>439.01068446747831</v>
      </c>
    </row>
    <row r="1476" spans="2:16" ht="15.75" thickBot="1" x14ac:dyDescent="0.3">
      <c r="B1476" s="110"/>
      <c r="C1476" s="105" t="s">
        <v>8</v>
      </c>
      <c r="D1476" s="106">
        <f>+SUMIF(Conversion!$B$4:$B$28,'Measured TV'!D1443,Conversion!C$4:C$28)</f>
        <v>1.3521079028086289</v>
      </c>
      <c r="E1476" s="106">
        <f>+SUMIF(Conversion!$B$4:$B$28,'Measured TV'!E1443,Conversion!D$4:D$28)</f>
        <v>1.3222528720558735</v>
      </c>
      <c r="F1476" s="106">
        <f>+SUMIF(Conversion!$B$4:$B$28,'Measured TV'!F1443,Conversion!E$4:E$28)</f>
        <v>1.3222528720558735</v>
      </c>
      <c r="G1476" s="106">
        <f>+SUMIF(Conversion!$B$4:$B$28,'Measured TV'!G1443,Conversion!F$4:F$28)</f>
        <v>1.3604912396300377</v>
      </c>
      <c r="H1476" s="106">
        <f>+SUMIF(Conversion!$B$4:$B$28,'Measured TV'!H1443,Conversion!G$4:G$28)</f>
        <v>1.3604912396300377</v>
      </c>
      <c r="I1476" s="106">
        <f>+SUMIF(Conversion!$B$4:$B$28,'Measured TV'!I1443,Conversion!H$4:H$28)</f>
        <v>1.3604912396300377</v>
      </c>
      <c r="J1476" s="106">
        <f>+SUMIF(Conversion!$B$4:$B$28,'Measured TV'!J1443,Conversion!I$4:I$28)</f>
        <v>1.3273822963035713</v>
      </c>
      <c r="K1476" s="106">
        <f>+SUMIF(Conversion!$B$4:$B$28,'Measured TV'!K1443,Conversion!J$4:J$28)</f>
        <v>1.3273822963035713</v>
      </c>
      <c r="L1476" s="106">
        <f>+SUMIF(Conversion!$B$4:$B$28,'Measured TV'!L1443,Conversion!K$4:K$28)</f>
        <v>1.3855936272035918</v>
      </c>
      <c r="M1476" s="106">
        <f>+SUMIF(Conversion!$B$4:$B$28,'Measured TV'!M1443,Conversion!L$4:L$28)</f>
        <v>1.3521079028086289</v>
      </c>
      <c r="N1476" s="106">
        <f>+SUMIF(Conversion!$B$4:$B$28,'Measured TV'!N1443,Conversion!M$4:M$28)</f>
        <v>1.3521079028086289</v>
      </c>
      <c r="O1476" s="107">
        <f>+SUMIF(Conversion!$B$4:$B$28,'Measured TV'!O1443,Conversion!N$4:N$28)</f>
        <v>1.3521079028086289</v>
      </c>
      <c r="P1476" s="107"/>
    </row>
    <row r="1477" spans="2:16" ht="15.75" thickBot="1" x14ac:dyDescent="0.3">
      <c r="C1477" s="74">
        <v>0</v>
      </c>
      <c r="D1477" s="39">
        <v>1</v>
      </c>
      <c r="E1477" s="39">
        <v>2</v>
      </c>
      <c r="F1477" s="39">
        <v>3</v>
      </c>
      <c r="G1477" s="39">
        <v>4</v>
      </c>
      <c r="H1477" s="39">
        <v>5</v>
      </c>
      <c r="I1477" s="39">
        <v>6</v>
      </c>
      <c r="J1477" s="39">
        <v>7</v>
      </c>
      <c r="K1477" s="39">
        <v>8</v>
      </c>
      <c r="L1477" s="39">
        <v>9</v>
      </c>
      <c r="M1477" s="39">
        <v>10</v>
      </c>
      <c r="N1477" s="39">
        <v>11</v>
      </c>
      <c r="O1477" s="39">
        <v>12</v>
      </c>
    </row>
    <row r="1478" spans="2:16" ht="15.75" thickBot="1" x14ac:dyDescent="0.3">
      <c r="B1478" s="81" t="e">
        <f>+'Mecra Kırılımı'!#REF!</f>
        <v>#REF!</v>
      </c>
      <c r="C1478" s="82" t="s">
        <v>33</v>
      </c>
      <c r="D1478" s="40" t="s">
        <v>18</v>
      </c>
      <c r="E1478" s="69" t="s">
        <v>18</v>
      </c>
      <c r="F1478" s="69" t="s">
        <v>18</v>
      </c>
      <c r="G1478" s="69" t="s">
        <v>18</v>
      </c>
      <c r="H1478" s="69" t="s">
        <v>18</v>
      </c>
      <c r="I1478" s="69" t="s">
        <v>18</v>
      </c>
      <c r="J1478" s="69" t="s">
        <v>18</v>
      </c>
      <c r="K1478" s="69" t="s">
        <v>18</v>
      </c>
      <c r="L1478" s="69" t="s">
        <v>18</v>
      </c>
      <c r="M1478" s="69" t="s">
        <v>18</v>
      </c>
      <c r="N1478" s="69" t="s">
        <v>18</v>
      </c>
      <c r="O1478" s="69" t="s">
        <v>18</v>
      </c>
    </row>
    <row r="1479" spans="2:16" x14ac:dyDescent="0.25">
      <c r="B1479" s="109"/>
      <c r="C1479" s="189">
        <v>1</v>
      </c>
      <c r="D1479" s="187"/>
      <c r="E1479" s="187"/>
      <c r="F1479" s="187"/>
      <c r="G1479" s="187"/>
      <c r="H1479" s="187"/>
      <c r="I1479" s="187"/>
      <c r="J1479" s="187"/>
      <c r="K1479" s="187"/>
      <c r="L1479" s="187"/>
      <c r="M1479" s="187"/>
      <c r="N1479" s="187"/>
      <c r="O1479" s="187"/>
    </row>
    <row r="1480" spans="2:16" x14ac:dyDescent="0.25">
      <c r="B1480" s="109"/>
      <c r="C1480" s="189">
        <v>2</v>
      </c>
      <c r="D1480" s="187"/>
      <c r="E1480" s="187"/>
      <c r="F1480" s="187"/>
      <c r="G1480" s="187"/>
      <c r="H1480" s="187"/>
      <c r="I1480" s="187"/>
      <c r="J1480" s="187"/>
      <c r="K1480" s="187"/>
      <c r="L1480" s="187"/>
      <c r="M1480" s="187"/>
      <c r="N1480" s="187"/>
      <c r="O1480" s="187"/>
    </row>
    <row r="1481" spans="2:16" x14ac:dyDescent="0.25">
      <c r="B1481" s="109"/>
      <c r="C1481" s="189">
        <v>3</v>
      </c>
      <c r="D1481" s="187"/>
      <c r="E1481" s="187"/>
      <c r="F1481" s="187"/>
      <c r="G1481" s="187"/>
      <c r="H1481" s="187"/>
      <c r="I1481" s="187"/>
      <c r="J1481" s="187"/>
      <c r="K1481" s="187"/>
      <c r="L1481" s="187"/>
      <c r="M1481" s="187"/>
      <c r="N1481" s="187"/>
      <c r="O1481" s="187"/>
    </row>
    <row r="1482" spans="2:16" x14ac:dyDescent="0.25">
      <c r="B1482" s="109"/>
      <c r="C1482" s="189">
        <v>4</v>
      </c>
      <c r="D1482" s="187"/>
      <c r="E1482" s="187"/>
      <c r="F1482" s="187"/>
      <c r="G1482" s="187"/>
      <c r="H1482" s="187"/>
      <c r="I1482" s="187"/>
      <c r="J1482" s="187"/>
      <c r="K1482" s="187"/>
      <c r="L1482" s="187"/>
      <c r="M1482" s="187"/>
      <c r="N1482" s="187"/>
      <c r="O1482" s="187"/>
    </row>
    <row r="1483" spans="2:16" x14ac:dyDescent="0.25">
      <c r="B1483" s="109"/>
      <c r="C1483" s="189">
        <v>5</v>
      </c>
      <c r="D1483" s="187"/>
      <c r="E1483" s="187"/>
      <c r="F1483" s="187"/>
      <c r="G1483" s="187"/>
      <c r="H1483" s="187"/>
      <c r="I1483" s="187"/>
      <c r="J1483" s="187"/>
      <c r="K1483" s="187"/>
      <c r="L1483" s="187"/>
      <c r="M1483" s="187"/>
      <c r="N1483" s="187"/>
      <c r="O1483" s="187"/>
    </row>
    <row r="1484" spans="2:16" x14ac:dyDescent="0.25">
      <c r="B1484" s="109"/>
      <c r="C1484" s="189">
        <v>6</v>
      </c>
      <c r="D1484" s="187"/>
      <c r="E1484" s="187"/>
      <c r="F1484" s="187"/>
      <c r="G1484" s="187"/>
      <c r="H1484" s="187"/>
      <c r="I1484" s="187"/>
      <c r="J1484" s="187"/>
      <c r="K1484" s="187"/>
      <c r="L1484" s="187"/>
      <c r="M1484" s="187"/>
      <c r="N1484" s="187"/>
      <c r="O1484" s="187"/>
    </row>
    <row r="1485" spans="2:16" x14ac:dyDescent="0.25">
      <c r="B1485" s="109"/>
      <c r="C1485" s="189">
        <v>7</v>
      </c>
      <c r="D1485" s="187"/>
      <c r="E1485" s="187"/>
      <c r="F1485" s="187"/>
      <c r="G1485" s="187"/>
      <c r="H1485" s="187"/>
      <c r="I1485" s="187"/>
      <c r="J1485" s="187"/>
      <c r="K1485" s="187"/>
      <c r="L1485" s="187"/>
      <c r="M1485" s="187"/>
      <c r="N1485" s="187"/>
      <c r="O1485" s="187"/>
    </row>
    <row r="1486" spans="2:16" x14ac:dyDescent="0.25">
      <c r="B1486" s="109"/>
      <c r="C1486" s="189">
        <v>8</v>
      </c>
      <c r="D1486" s="187"/>
      <c r="E1486" s="187"/>
      <c r="F1486" s="187"/>
      <c r="G1486" s="187"/>
      <c r="H1486" s="187"/>
      <c r="I1486" s="187"/>
      <c r="J1486" s="187"/>
      <c r="K1486" s="187"/>
      <c r="L1486" s="187"/>
      <c r="M1486" s="187"/>
      <c r="N1486" s="187"/>
      <c r="O1486" s="187"/>
    </row>
    <row r="1487" spans="2:16" x14ac:dyDescent="0.25">
      <c r="B1487" s="109"/>
      <c r="C1487" s="189">
        <v>9</v>
      </c>
      <c r="D1487" s="187"/>
      <c r="E1487" s="187"/>
      <c r="F1487" s="187"/>
      <c r="G1487" s="187"/>
      <c r="H1487" s="187"/>
      <c r="I1487" s="187"/>
      <c r="J1487" s="187"/>
      <c r="K1487" s="187"/>
      <c r="L1487" s="187"/>
      <c r="M1487" s="187"/>
      <c r="N1487" s="187"/>
      <c r="O1487" s="187"/>
    </row>
    <row r="1488" spans="2:16" x14ac:dyDescent="0.25">
      <c r="B1488" s="109"/>
      <c r="C1488" s="189">
        <v>10</v>
      </c>
      <c r="D1488" s="187"/>
      <c r="E1488" s="187"/>
      <c r="F1488" s="187"/>
      <c r="G1488" s="187"/>
      <c r="H1488" s="187"/>
      <c r="I1488" s="187"/>
      <c r="J1488" s="187"/>
      <c r="K1488" s="187"/>
      <c r="L1488" s="187"/>
      <c r="M1488" s="187"/>
      <c r="N1488" s="187"/>
      <c r="O1488" s="187"/>
    </row>
    <row r="1489" spans="2:16" x14ac:dyDescent="0.25">
      <c r="B1489" s="109"/>
      <c r="C1489" s="189">
        <v>11</v>
      </c>
      <c r="D1489" s="187"/>
      <c r="E1489" s="187"/>
      <c r="F1489" s="187"/>
      <c r="G1489" s="187"/>
      <c r="H1489" s="187"/>
      <c r="I1489" s="187"/>
      <c r="J1489" s="187"/>
      <c r="K1489" s="187"/>
      <c r="L1489" s="187"/>
      <c r="M1489" s="187"/>
      <c r="N1489" s="187"/>
      <c r="O1489" s="187"/>
    </row>
    <row r="1490" spans="2:16" x14ac:dyDescent="0.25">
      <c r="B1490" s="109"/>
      <c r="C1490" s="189">
        <v>12</v>
      </c>
      <c r="D1490" s="187"/>
      <c r="E1490" s="187"/>
      <c r="F1490" s="187"/>
      <c r="G1490" s="187"/>
      <c r="H1490" s="187"/>
      <c r="I1490" s="187"/>
      <c r="J1490" s="187"/>
      <c r="K1490" s="187"/>
      <c r="L1490" s="187"/>
      <c r="M1490" s="187"/>
      <c r="N1490" s="187"/>
      <c r="O1490" s="187"/>
    </row>
    <row r="1491" spans="2:16" x14ac:dyDescent="0.25">
      <c r="B1491" s="109"/>
      <c r="C1491" s="189">
        <v>13</v>
      </c>
      <c r="D1491" s="187"/>
      <c r="E1491" s="187"/>
      <c r="F1491" s="187"/>
      <c r="G1491" s="187"/>
      <c r="H1491" s="187"/>
      <c r="I1491" s="187"/>
      <c r="J1491" s="187"/>
      <c r="K1491" s="187"/>
      <c r="L1491" s="187"/>
      <c r="M1491" s="187"/>
      <c r="N1491" s="187"/>
      <c r="O1491" s="187"/>
    </row>
    <row r="1492" spans="2:16" ht="15.75" thickBot="1" x14ac:dyDescent="0.3">
      <c r="B1492" s="109"/>
      <c r="C1492" s="189">
        <v>14</v>
      </c>
      <c r="D1492" s="187"/>
      <c r="E1492" s="187"/>
      <c r="F1492" s="187"/>
      <c r="G1492" s="187"/>
      <c r="H1492" s="187"/>
      <c r="I1492" s="187"/>
      <c r="J1492" s="187"/>
      <c r="K1492" s="187"/>
      <c r="L1492" s="187"/>
      <c r="M1492" s="187"/>
      <c r="N1492" s="187"/>
      <c r="O1492" s="187"/>
    </row>
    <row r="1493" spans="2:16" x14ac:dyDescent="0.25">
      <c r="B1493" s="83"/>
      <c r="C1493" s="84" t="s">
        <v>0</v>
      </c>
      <c r="D1493" s="70"/>
      <c r="E1493" s="70"/>
      <c r="F1493" s="70"/>
      <c r="G1493" s="70">
        <v>614037.84199939936</v>
      </c>
      <c r="H1493" s="70">
        <v>1562337.8094844331</v>
      </c>
      <c r="I1493" s="70">
        <v>766877.61443844147</v>
      </c>
      <c r="J1493" s="70">
        <v>599547.15057178878</v>
      </c>
      <c r="K1493" s="70">
        <v>434219.94500590634</v>
      </c>
      <c r="L1493" s="70">
        <v>398590.91721487674</v>
      </c>
      <c r="M1493" s="70"/>
      <c r="N1493" s="70"/>
      <c r="O1493" s="71"/>
      <c r="P1493" s="85">
        <f>SUM(D1493:O1493)</f>
        <v>4375611.2787148459</v>
      </c>
    </row>
    <row r="1494" spans="2:16" x14ac:dyDescent="0.25">
      <c r="B1494" s="83"/>
      <c r="C1494" s="86" t="s">
        <v>1</v>
      </c>
      <c r="D1494" s="87">
        <f>+D1502*D$3*30</f>
        <v>0</v>
      </c>
      <c r="E1494" s="87">
        <f t="shared" ref="E1494:O1494" si="1565">+E1502*E$3*30</f>
        <v>0</v>
      </c>
      <c r="F1494" s="87">
        <f t="shared" si="1565"/>
        <v>0</v>
      </c>
      <c r="G1494" s="87">
        <f t="shared" si="1565"/>
        <v>404168.32958744577</v>
      </c>
      <c r="H1494" s="87">
        <f t="shared" si="1565"/>
        <v>1047236.1084426937</v>
      </c>
      <c r="I1494" s="87">
        <f t="shared" si="1565"/>
        <v>514882.20825374482</v>
      </c>
      <c r="J1494" s="87">
        <f t="shared" si="1565"/>
        <v>400773.84695287049</v>
      </c>
      <c r="K1494" s="87">
        <f t="shared" si="1565"/>
        <v>289960.74948015396</v>
      </c>
      <c r="L1494" s="87">
        <f t="shared" si="1565"/>
        <v>265816.59561331762</v>
      </c>
      <c r="M1494" s="87">
        <f t="shared" si="1565"/>
        <v>0</v>
      </c>
      <c r="N1494" s="87">
        <f t="shared" si="1565"/>
        <v>0</v>
      </c>
      <c r="O1494" s="88">
        <f t="shared" si="1565"/>
        <v>0</v>
      </c>
      <c r="P1494" s="88">
        <f>SUM(D1494:O1494)</f>
        <v>2922837.8383302265</v>
      </c>
    </row>
    <row r="1495" spans="2:16" ht="15.75" thickBot="1" x14ac:dyDescent="0.3">
      <c r="B1495" s="83"/>
      <c r="C1495" s="89" t="s">
        <v>35</v>
      </c>
      <c r="D1495" s="90">
        <f>+D1503*D$4*30</f>
        <v>0</v>
      </c>
      <c r="E1495" s="90">
        <f t="shared" ref="E1495:O1495" si="1566">+E1503*E$4*30</f>
        <v>0</v>
      </c>
      <c r="F1495" s="90">
        <f t="shared" si="1566"/>
        <v>0</v>
      </c>
      <c r="G1495" s="90">
        <f t="shared" si="1566"/>
        <v>209869.51241195356</v>
      </c>
      <c r="H1495" s="90">
        <f t="shared" si="1566"/>
        <v>515101.70104173949</v>
      </c>
      <c r="I1495" s="90">
        <f t="shared" si="1566"/>
        <v>251995.40618469665</v>
      </c>
      <c r="J1495" s="90">
        <f t="shared" si="1566"/>
        <v>198773.30361891826</v>
      </c>
      <c r="K1495" s="90">
        <f t="shared" si="1566"/>
        <v>144259.19552575235</v>
      </c>
      <c r="L1495" s="90">
        <f t="shared" si="1566"/>
        <v>132774.32160155909</v>
      </c>
      <c r="M1495" s="90">
        <f t="shared" si="1566"/>
        <v>0</v>
      </c>
      <c r="N1495" s="90">
        <f t="shared" si="1566"/>
        <v>0</v>
      </c>
      <c r="O1495" s="91">
        <f t="shared" si="1566"/>
        <v>0</v>
      </c>
      <c r="P1495" s="91">
        <f>SUM(D1495:O1495)</f>
        <v>1452773.4403846194</v>
      </c>
    </row>
    <row r="1496" spans="2:16" ht="15.75" thickBot="1" x14ac:dyDescent="0.3">
      <c r="B1496" s="83"/>
      <c r="C1496" s="78" t="s">
        <v>36</v>
      </c>
      <c r="D1496" s="79">
        <f t="shared" ref="D1496:O1496" si="1567">+D$5</f>
        <v>0.25</v>
      </c>
      <c r="E1496" s="79">
        <f t="shared" si="1567"/>
        <v>0.25</v>
      </c>
      <c r="F1496" s="79">
        <f t="shared" si="1567"/>
        <v>0.25</v>
      </c>
      <c r="G1496" s="79">
        <f t="shared" si="1567"/>
        <v>0.25</v>
      </c>
      <c r="H1496" s="79">
        <f t="shared" si="1567"/>
        <v>0.25</v>
      </c>
      <c r="I1496" s="79">
        <f t="shared" si="1567"/>
        <v>0.25</v>
      </c>
      <c r="J1496" s="79">
        <f t="shared" si="1567"/>
        <v>0.25</v>
      </c>
      <c r="K1496" s="79">
        <f t="shared" si="1567"/>
        <v>0.25</v>
      </c>
      <c r="L1496" s="79">
        <f t="shared" si="1567"/>
        <v>0.25</v>
      </c>
      <c r="M1496" s="79">
        <f t="shared" si="1567"/>
        <v>0.25</v>
      </c>
      <c r="N1496" s="79">
        <f t="shared" si="1567"/>
        <v>0.25</v>
      </c>
      <c r="O1496" s="80">
        <f t="shared" si="1567"/>
        <v>0.25</v>
      </c>
      <c r="P1496" s="80"/>
    </row>
    <row r="1497" spans="2:16" ht="15.75" thickBot="1" x14ac:dyDescent="0.3">
      <c r="B1497" s="83"/>
      <c r="C1497" s="76" t="s">
        <v>14</v>
      </c>
      <c r="D1497" s="92">
        <f>+D$3*(1-D1496)+D$4*D1496</f>
        <v>18.697752065418879</v>
      </c>
      <c r="E1497" s="92">
        <f t="shared" ref="E1497" si="1568">+E$3*(1-E1496)+E$4*E1496</f>
        <v>19.632639668689826</v>
      </c>
      <c r="F1497" s="92">
        <f t="shared" ref="F1497" si="1569">+F$3*(1-F1496)+F$4*F1496</f>
        <v>20.614271652124316</v>
      </c>
      <c r="G1497" s="92">
        <f t="shared" ref="G1497" si="1570">+G$3*(1-G1496)+G$4*G1496</f>
        <v>24.717944963434228</v>
      </c>
      <c r="H1497" s="92">
        <f t="shared" ref="H1497" si="1571">+H$3*(1-H1496)+H$4*H1496</f>
        <v>26.05691364631199</v>
      </c>
      <c r="I1497" s="92">
        <f t="shared" ref="I1497" si="1572">+I$3*(1-I1496)+I$4*I1496</f>
        <v>25.606843768296592</v>
      </c>
      <c r="J1497" s="92">
        <f t="shared" ref="J1497" si="1573">+J$3*(1-J1496)+J$4*J1496</f>
        <v>18.232856760391158</v>
      </c>
      <c r="K1497" s="92">
        <f t="shared" ref="K1497" si="1574">+K$3*(1-K1496)+K$4*K1496</f>
        <v>23.963884263425388</v>
      </c>
      <c r="L1497" s="92">
        <f t="shared" ref="L1497" si="1575">+L$3*(1-L1496)+L$4*L1496</f>
        <v>26.305348227975429</v>
      </c>
      <c r="M1497" s="92">
        <f t="shared" ref="M1497" si="1576">+M$3*(1-M1496)+M$4*M1496</f>
        <v>24.57657900542252</v>
      </c>
      <c r="N1497" s="92">
        <f t="shared" ref="N1497" si="1577">+N$3*(1-N1496)+N$4*N1496</f>
        <v>22.737299112616817</v>
      </c>
      <c r="O1497" s="92">
        <f t="shared" ref="O1497" si="1578">+O$3*(1-O1496)+O$4*O1496</f>
        <v>20.719497469529724</v>
      </c>
      <c r="P1497" s="93"/>
    </row>
    <row r="1498" spans="2:16" x14ac:dyDescent="0.25">
      <c r="B1498" s="83"/>
      <c r="C1498" s="76" t="s">
        <v>16</v>
      </c>
      <c r="D1498" s="92">
        <f t="shared" ref="D1498:O1498" si="1579">+D1496*D1500+(1-D1496)*D1499</f>
        <v>0</v>
      </c>
      <c r="E1498" s="92">
        <f t="shared" si="1579"/>
        <v>0</v>
      </c>
      <c r="F1498" s="92">
        <f t="shared" si="1579"/>
        <v>0</v>
      </c>
      <c r="G1498" s="92">
        <f t="shared" si="1579"/>
        <v>0</v>
      </c>
      <c r="H1498" s="92">
        <f t="shared" si="1579"/>
        <v>0</v>
      </c>
      <c r="I1498" s="92">
        <f t="shared" si="1579"/>
        <v>0</v>
      </c>
      <c r="J1498" s="92">
        <f t="shared" si="1579"/>
        <v>0</v>
      </c>
      <c r="K1498" s="92">
        <f t="shared" si="1579"/>
        <v>0</v>
      </c>
      <c r="L1498" s="92">
        <f t="shared" si="1579"/>
        <v>0</v>
      </c>
      <c r="M1498" s="92">
        <f t="shared" si="1579"/>
        <v>0</v>
      </c>
      <c r="N1498" s="92">
        <f t="shared" si="1579"/>
        <v>0</v>
      </c>
      <c r="O1498" s="93">
        <f t="shared" si="1579"/>
        <v>0</v>
      </c>
      <c r="P1498" s="93"/>
    </row>
    <row r="1499" spans="2:16" x14ac:dyDescent="0.25">
      <c r="B1499" s="83"/>
      <c r="C1499" s="77" t="s">
        <v>15</v>
      </c>
      <c r="D1499" s="94">
        <f>+D$3*D1511</f>
        <v>0</v>
      </c>
      <c r="E1499" s="94">
        <f t="shared" ref="E1499:O1499" si="1580">+E$3*E1511</f>
        <v>0</v>
      </c>
      <c r="F1499" s="94">
        <f t="shared" si="1580"/>
        <v>0</v>
      </c>
      <c r="G1499" s="94">
        <f t="shared" si="1580"/>
        <v>0</v>
      </c>
      <c r="H1499" s="94">
        <f t="shared" si="1580"/>
        <v>0</v>
      </c>
      <c r="I1499" s="94">
        <f t="shared" si="1580"/>
        <v>0</v>
      </c>
      <c r="J1499" s="94">
        <f t="shared" si="1580"/>
        <v>0</v>
      </c>
      <c r="K1499" s="94">
        <f t="shared" si="1580"/>
        <v>0</v>
      </c>
      <c r="L1499" s="94">
        <f t="shared" si="1580"/>
        <v>0</v>
      </c>
      <c r="M1499" s="94">
        <f t="shared" si="1580"/>
        <v>0</v>
      </c>
      <c r="N1499" s="94">
        <f t="shared" si="1580"/>
        <v>0</v>
      </c>
      <c r="O1499" s="95">
        <f t="shared" si="1580"/>
        <v>0</v>
      </c>
      <c r="P1499" s="95"/>
    </row>
    <row r="1500" spans="2:16" ht="15.75" thickBot="1" x14ac:dyDescent="0.3">
      <c r="B1500" s="83"/>
      <c r="C1500" s="96" t="s">
        <v>37</v>
      </c>
      <c r="D1500" s="97">
        <f>+D$4*D1511</f>
        <v>0</v>
      </c>
      <c r="E1500" s="97">
        <f t="shared" ref="E1500:O1500" si="1581">+E$4*E1511</f>
        <v>0</v>
      </c>
      <c r="F1500" s="97">
        <f t="shared" si="1581"/>
        <v>0</v>
      </c>
      <c r="G1500" s="97">
        <f t="shared" si="1581"/>
        <v>0</v>
      </c>
      <c r="H1500" s="97">
        <f t="shared" si="1581"/>
        <v>0</v>
      </c>
      <c r="I1500" s="97">
        <f t="shared" si="1581"/>
        <v>0</v>
      </c>
      <c r="J1500" s="97">
        <f t="shared" si="1581"/>
        <v>0</v>
      </c>
      <c r="K1500" s="97">
        <f t="shared" si="1581"/>
        <v>0</v>
      </c>
      <c r="L1500" s="97">
        <f t="shared" si="1581"/>
        <v>0</v>
      </c>
      <c r="M1500" s="97">
        <f t="shared" si="1581"/>
        <v>0</v>
      </c>
      <c r="N1500" s="97">
        <f t="shared" si="1581"/>
        <v>0</v>
      </c>
      <c r="O1500" s="98">
        <f t="shared" si="1581"/>
        <v>0</v>
      </c>
      <c r="P1500" s="98"/>
    </row>
    <row r="1501" spans="2:16" x14ac:dyDescent="0.25">
      <c r="B1501" s="83"/>
      <c r="C1501" s="99" t="s">
        <v>9</v>
      </c>
      <c r="D1501" s="100">
        <f t="shared" ref="D1501:O1501" si="1582">+D1493/D1497/30</f>
        <v>0</v>
      </c>
      <c r="E1501" s="100">
        <f t="shared" si="1582"/>
        <v>0</v>
      </c>
      <c r="F1501" s="100">
        <f t="shared" si="1582"/>
        <v>0</v>
      </c>
      <c r="G1501" s="100">
        <f t="shared" si="1582"/>
        <v>828.05945627459232</v>
      </c>
      <c r="H1501" s="100">
        <f t="shared" si="1582"/>
        <v>1998.6222347628411</v>
      </c>
      <c r="I1501" s="100">
        <f t="shared" si="1582"/>
        <v>998.27168780545549</v>
      </c>
      <c r="J1501" s="100">
        <f t="shared" si="1582"/>
        <v>1096.0929097229896</v>
      </c>
      <c r="K1501" s="100">
        <f t="shared" si="1582"/>
        <v>603.99215785540753</v>
      </c>
      <c r="L1501" s="100">
        <f t="shared" si="1582"/>
        <v>505.08222860295251</v>
      </c>
      <c r="M1501" s="100">
        <f t="shared" si="1582"/>
        <v>0</v>
      </c>
      <c r="N1501" s="100">
        <f t="shared" si="1582"/>
        <v>0</v>
      </c>
      <c r="O1501" s="101">
        <f t="shared" si="1582"/>
        <v>0</v>
      </c>
      <c r="P1501" s="101">
        <f t="shared" ref="P1501:P1510" si="1583">SUM(D1501:O1501)</f>
        <v>6030.1206750242382</v>
      </c>
    </row>
    <row r="1502" spans="2:16" x14ac:dyDescent="0.25">
      <c r="B1502" s="83"/>
      <c r="C1502" s="77" t="s">
        <v>10</v>
      </c>
      <c r="D1502" s="87">
        <f t="shared" ref="D1502:O1502" si="1584">+D1501*(1-D1496)</f>
        <v>0</v>
      </c>
      <c r="E1502" s="87">
        <f t="shared" si="1584"/>
        <v>0</v>
      </c>
      <c r="F1502" s="87">
        <f t="shared" si="1584"/>
        <v>0</v>
      </c>
      <c r="G1502" s="87">
        <f t="shared" si="1584"/>
        <v>621.04459220594424</v>
      </c>
      <c r="H1502" s="87">
        <f t="shared" si="1584"/>
        <v>1498.9666760721309</v>
      </c>
      <c r="I1502" s="87">
        <f t="shared" si="1584"/>
        <v>748.70376585409167</v>
      </c>
      <c r="J1502" s="87">
        <f t="shared" si="1584"/>
        <v>822.06968229224219</v>
      </c>
      <c r="K1502" s="87">
        <f t="shared" si="1584"/>
        <v>452.99411839155562</v>
      </c>
      <c r="L1502" s="87">
        <f t="shared" si="1584"/>
        <v>378.8116714522144</v>
      </c>
      <c r="M1502" s="87">
        <f t="shared" si="1584"/>
        <v>0</v>
      </c>
      <c r="N1502" s="87">
        <f t="shared" si="1584"/>
        <v>0</v>
      </c>
      <c r="O1502" s="88">
        <f t="shared" si="1584"/>
        <v>0</v>
      </c>
      <c r="P1502" s="88">
        <f t="shared" si="1583"/>
        <v>4522.5905062681795</v>
      </c>
    </row>
    <row r="1503" spans="2:16" ht="15.75" thickBot="1" x14ac:dyDescent="0.3">
      <c r="B1503" s="83"/>
      <c r="C1503" s="96" t="s">
        <v>38</v>
      </c>
      <c r="D1503" s="90">
        <f>+D1501-D1502</f>
        <v>0</v>
      </c>
      <c r="E1503" s="90">
        <f t="shared" ref="E1503:G1503" si="1585">+E1501-E1502</f>
        <v>0</v>
      </c>
      <c r="F1503" s="90">
        <f t="shared" si="1585"/>
        <v>0</v>
      </c>
      <c r="G1503" s="90">
        <f t="shared" si="1585"/>
        <v>207.01486406864808</v>
      </c>
      <c r="H1503" s="90">
        <f>+H1501-H1502</f>
        <v>499.65555869071022</v>
      </c>
      <c r="I1503" s="90">
        <f t="shared" ref="I1503:O1503" si="1586">+I1501-I1502</f>
        <v>249.56792195136381</v>
      </c>
      <c r="J1503" s="90">
        <f t="shared" si="1586"/>
        <v>274.0232274307474</v>
      </c>
      <c r="K1503" s="90">
        <f t="shared" si="1586"/>
        <v>150.99803946385191</v>
      </c>
      <c r="L1503" s="90">
        <f t="shared" si="1586"/>
        <v>126.27055715073811</v>
      </c>
      <c r="M1503" s="90">
        <f t="shared" si="1586"/>
        <v>0</v>
      </c>
      <c r="N1503" s="90">
        <f t="shared" si="1586"/>
        <v>0</v>
      </c>
      <c r="O1503" s="91">
        <f t="shared" si="1586"/>
        <v>0</v>
      </c>
      <c r="P1503" s="91">
        <f t="shared" si="1583"/>
        <v>1507.5301687560595</v>
      </c>
    </row>
    <row r="1504" spans="2:16" x14ac:dyDescent="0.25">
      <c r="B1504" s="83"/>
      <c r="C1504" s="99" t="s">
        <v>11</v>
      </c>
      <c r="D1504" s="100" t="e">
        <f t="shared" ref="D1504:O1504" si="1587">+D1493/D1498/30</f>
        <v>#DIV/0!</v>
      </c>
      <c r="E1504" s="100" t="e">
        <f t="shared" si="1587"/>
        <v>#DIV/0!</v>
      </c>
      <c r="F1504" s="100" t="e">
        <f t="shared" si="1587"/>
        <v>#DIV/0!</v>
      </c>
      <c r="G1504" s="100" t="e">
        <f t="shared" si="1587"/>
        <v>#DIV/0!</v>
      </c>
      <c r="H1504" s="100" t="e">
        <f t="shared" si="1587"/>
        <v>#DIV/0!</v>
      </c>
      <c r="I1504" s="100" t="e">
        <f t="shared" si="1587"/>
        <v>#DIV/0!</v>
      </c>
      <c r="J1504" s="100" t="e">
        <f t="shared" si="1587"/>
        <v>#DIV/0!</v>
      </c>
      <c r="K1504" s="100" t="e">
        <f t="shared" si="1587"/>
        <v>#DIV/0!</v>
      </c>
      <c r="L1504" s="100" t="e">
        <f t="shared" si="1587"/>
        <v>#DIV/0!</v>
      </c>
      <c r="M1504" s="100" t="e">
        <f t="shared" si="1587"/>
        <v>#DIV/0!</v>
      </c>
      <c r="N1504" s="100" t="e">
        <f t="shared" si="1587"/>
        <v>#DIV/0!</v>
      </c>
      <c r="O1504" s="101" t="e">
        <f t="shared" si="1587"/>
        <v>#DIV/0!</v>
      </c>
      <c r="P1504" s="101" t="e">
        <f t="shared" si="1583"/>
        <v>#DIV/0!</v>
      </c>
    </row>
    <row r="1505" spans="2:16" x14ac:dyDescent="0.25">
      <c r="B1505" s="83"/>
      <c r="C1505" s="77" t="s">
        <v>12</v>
      </c>
      <c r="D1505" s="87" t="e">
        <f t="shared" ref="D1505:O1505" si="1588">+D1494/D1499/30</f>
        <v>#DIV/0!</v>
      </c>
      <c r="E1505" s="87" t="e">
        <f t="shared" si="1588"/>
        <v>#DIV/0!</v>
      </c>
      <c r="F1505" s="87" t="e">
        <f t="shared" si="1588"/>
        <v>#DIV/0!</v>
      </c>
      <c r="G1505" s="87" t="e">
        <f t="shared" si="1588"/>
        <v>#DIV/0!</v>
      </c>
      <c r="H1505" s="87" t="e">
        <f t="shared" si="1588"/>
        <v>#DIV/0!</v>
      </c>
      <c r="I1505" s="87" t="e">
        <f t="shared" si="1588"/>
        <v>#DIV/0!</v>
      </c>
      <c r="J1505" s="87" t="e">
        <f t="shared" si="1588"/>
        <v>#DIV/0!</v>
      </c>
      <c r="K1505" s="87" t="e">
        <f t="shared" si="1588"/>
        <v>#DIV/0!</v>
      </c>
      <c r="L1505" s="87" t="e">
        <f t="shared" si="1588"/>
        <v>#DIV/0!</v>
      </c>
      <c r="M1505" s="87" t="e">
        <f t="shared" si="1588"/>
        <v>#DIV/0!</v>
      </c>
      <c r="N1505" s="87" t="e">
        <f t="shared" si="1588"/>
        <v>#DIV/0!</v>
      </c>
      <c r="O1505" s="88" t="e">
        <f t="shared" si="1588"/>
        <v>#DIV/0!</v>
      </c>
      <c r="P1505" s="88" t="e">
        <f t="shared" si="1583"/>
        <v>#DIV/0!</v>
      </c>
    </row>
    <row r="1506" spans="2:16" ht="15.75" thickBot="1" x14ac:dyDescent="0.3">
      <c r="B1506" s="83"/>
      <c r="C1506" s="96" t="s">
        <v>39</v>
      </c>
      <c r="D1506" s="90" t="e">
        <f t="shared" ref="D1506:O1506" si="1589">+D1495/D1500/30</f>
        <v>#DIV/0!</v>
      </c>
      <c r="E1506" s="90" t="e">
        <f t="shared" si="1589"/>
        <v>#DIV/0!</v>
      </c>
      <c r="F1506" s="90" t="e">
        <f t="shared" si="1589"/>
        <v>#DIV/0!</v>
      </c>
      <c r="G1506" s="90" t="e">
        <f t="shared" si="1589"/>
        <v>#DIV/0!</v>
      </c>
      <c r="H1506" s="90" t="e">
        <f t="shared" si="1589"/>
        <v>#DIV/0!</v>
      </c>
      <c r="I1506" s="90" t="e">
        <f t="shared" si="1589"/>
        <v>#DIV/0!</v>
      </c>
      <c r="J1506" s="90" t="e">
        <f t="shared" si="1589"/>
        <v>#DIV/0!</v>
      </c>
      <c r="K1506" s="90" t="e">
        <f t="shared" si="1589"/>
        <v>#DIV/0!</v>
      </c>
      <c r="L1506" s="90" t="e">
        <f t="shared" si="1589"/>
        <v>#DIV/0!</v>
      </c>
      <c r="M1506" s="90" t="e">
        <f t="shared" si="1589"/>
        <v>#DIV/0!</v>
      </c>
      <c r="N1506" s="90" t="e">
        <f t="shared" si="1589"/>
        <v>#DIV/0!</v>
      </c>
      <c r="O1506" s="91" t="e">
        <f t="shared" si="1589"/>
        <v>#DIV/0!</v>
      </c>
      <c r="P1506" s="91" t="e">
        <f t="shared" si="1583"/>
        <v>#DIV/0!</v>
      </c>
    </row>
    <row r="1507" spans="2:16" ht="15.75" thickBot="1" x14ac:dyDescent="0.3">
      <c r="B1507" s="83"/>
      <c r="C1507" s="102" t="s">
        <v>13</v>
      </c>
      <c r="D1507" s="72">
        <v>25</v>
      </c>
      <c r="E1507" s="72">
        <v>25</v>
      </c>
      <c r="F1507" s="72">
        <v>25</v>
      </c>
      <c r="G1507" s="72">
        <v>25</v>
      </c>
      <c r="H1507" s="72">
        <v>25</v>
      </c>
      <c r="I1507" s="72">
        <v>25</v>
      </c>
      <c r="J1507" s="72">
        <v>25</v>
      </c>
      <c r="K1507" s="72">
        <v>25</v>
      </c>
      <c r="L1507" s="72">
        <v>25</v>
      </c>
      <c r="M1507" s="72">
        <v>25</v>
      </c>
      <c r="N1507" s="72">
        <v>25</v>
      </c>
      <c r="O1507" s="73">
        <v>25</v>
      </c>
      <c r="P1507" s="103"/>
    </row>
    <row r="1508" spans="2:16" x14ac:dyDescent="0.25">
      <c r="B1508" s="83"/>
      <c r="C1508" s="99" t="s">
        <v>4</v>
      </c>
      <c r="D1508" s="100" t="e">
        <f>+D1504/D1507*30</f>
        <v>#DIV/0!</v>
      </c>
      <c r="E1508" s="100" t="e">
        <f t="shared" ref="E1508" si="1590">+E1504/E1507*30</f>
        <v>#DIV/0!</v>
      </c>
      <c r="F1508" s="100" t="e">
        <f t="shared" ref="F1508" si="1591">+F1504/F1507*30</f>
        <v>#DIV/0!</v>
      </c>
      <c r="G1508" s="100" t="e">
        <f t="shared" ref="G1508" si="1592">+G1504/G1507*30</f>
        <v>#DIV/0!</v>
      </c>
      <c r="H1508" s="100" t="e">
        <f t="shared" ref="H1508" si="1593">+H1504/H1507*30</f>
        <v>#DIV/0!</v>
      </c>
      <c r="I1508" s="100" t="e">
        <f t="shared" ref="I1508" si="1594">+I1504/I1507*30</f>
        <v>#DIV/0!</v>
      </c>
      <c r="J1508" s="100" t="e">
        <f t="shared" ref="J1508" si="1595">+J1504/J1507*30</f>
        <v>#DIV/0!</v>
      </c>
      <c r="K1508" s="100" t="e">
        <f t="shared" ref="K1508" si="1596">+K1504/K1507*30</f>
        <v>#DIV/0!</v>
      </c>
      <c r="L1508" s="100" t="e">
        <f t="shared" ref="L1508" si="1597">+L1504/L1507*30</f>
        <v>#DIV/0!</v>
      </c>
      <c r="M1508" s="100" t="e">
        <f t="shared" ref="M1508" si="1598">+M1504/M1507*30</f>
        <v>#DIV/0!</v>
      </c>
      <c r="N1508" s="100" t="e">
        <f t="shared" ref="N1508" si="1599">+N1504/N1507*30</f>
        <v>#DIV/0!</v>
      </c>
      <c r="O1508" s="101" t="e">
        <f t="shared" ref="O1508" si="1600">+O1504/O1507*30</f>
        <v>#DIV/0!</v>
      </c>
      <c r="P1508" s="101" t="e">
        <f t="shared" si="1583"/>
        <v>#DIV/0!</v>
      </c>
    </row>
    <row r="1509" spans="2:16" x14ac:dyDescent="0.25">
      <c r="B1509" s="83"/>
      <c r="C1509" s="77" t="s">
        <v>5</v>
      </c>
      <c r="D1509" s="87" t="e">
        <f>+D1505/D1507*30</f>
        <v>#DIV/0!</v>
      </c>
      <c r="E1509" s="87" t="e">
        <f t="shared" ref="E1509:O1509" si="1601">+E1505/E1507*30</f>
        <v>#DIV/0!</v>
      </c>
      <c r="F1509" s="87" t="e">
        <f t="shared" si="1601"/>
        <v>#DIV/0!</v>
      </c>
      <c r="G1509" s="87" t="e">
        <f t="shared" si="1601"/>
        <v>#DIV/0!</v>
      </c>
      <c r="H1509" s="87" t="e">
        <f t="shared" si="1601"/>
        <v>#DIV/0!</v>
      </c>
      <c r="I1509" s="87" t="e">
        <f t="shared" si="1601"/>
        <v>#DIV/0!</v>
      </c>
      <c r="J1509" s="87" t="e">
        <f t="shared" si="1601"/>
        <v>#DIV/0!</v>
      </c>
      <c r="K1509" s="87" t="e">
        <f t="shared" si="1601"/>
        <v>#DIV/0!</v>
      </c>
      <c r="L1509" s="87" t="e">
        <f t="shared" si="1601"/>
        <v>#DIV/0!</v>
      </c>
      <c r="M1509" s="87" t="e">
        <f t="shared" si="1601"/>
        <v>#DIV/0!</v>
      </c>
      <c r="N1509" s="87" t="e">
        <f t="shared" si="1601"/>
        <v>#DIV/0!</v>
      </c>
      <c r="O1509" s="88" t="e">
        <f t="shared" si="1601"/>
        <v>#DIV/0!</v>
      </c>
      <c r="P1509" s="88" t="e">
        <f t="shared" si="1583"/>
        <v>#DIV/0!</v>
      </c>
    </row>
    <row r="1510" spans="2:16" ht="15.75" thickBot="1" x14ac:dyDescent="0.3">
      <c r="B1510" s="83"/>
      <c r="C1510" s="96" t="s">
        <v>40</v>
      </c>
      <c r="D1510" s="90" t="e">
        <f>+D1506/D1507*30</f>
        <v>#DIV/0!</v>
      </c>
      <c r="E1510" s="90" t="e">
        <f t="shared" ref="E1510:O1510" si="1602">+E1506/E1507*30</f>
        <v>#DIV/0!</v>
      </c>
      <c r="F1510" s="90" t="e">
        <f t="shared" si="1602"/>
        <v>#DIV/0!</v>
      </c>
      <c r="G1510" s="90" t="e">
        <f t="shared" si="1602"/>
        <v>#DIV/0!</v>
      </c>
      <c r="H1510" s="90" t="e">
        <f t="shared" si="1602"/>
        <v>#DIV/0!</v>
      </c>
      <c r="I1510" s="90" t="e">
        <f t="shared" si="1602"/>
        <v>#DIV/0!</v>
      </c>
      <c r="J1510" s="90" t="e">
        <f t="shared" si="1602"/>
        <v>#DIV/0!</v>
      </c>
      <c r="K1510" s="90" t="e">
        <f t="shared" si="1602"/>
        <v>#DIV/0!</v>
      </c>
      <c r="L1510" s="90" t="e">
        <f t="shared" si="1602"/>
        <v>#DIV/0!</v>
      </c>
      <c r="M1510" s="90" t="e">
        <f t="shared" si="1602"/>
        <v>#DIV/0!</v>
      </c>
      <c r="N1510" s="90" t="e">
        <f t="shared" si="1602"/>
        <v>#DIV/0!</v>
      </c>
      <c r="O1510" s="91" t="e">
        <f t="shared" si="1602"/>
        <v>#DIV/0!</v>
      </c>
      <c r="P1510" s="91" t="e">
        <f t="shared" si="1583"/>
        <v>#DIV/0!</v>
      </c>
    </row>
    <row r="1511" spans="2:16" ht="15.75" thickBot="1" x14ac:dyDescent="0.3">
      <c r="B1511" s="104"/>
      <c r="C1511" s="105" t="s">
        <v>8</v>
      </c>
      <c r="D1511" s="106">
        <f>+SUMIF(Conversion!$B$4:$B$28,'Measured TV'!D1478,Conversion!C$4:C$28)</f>
        <v>0</v>
      </c>
      <c r="E1511" s="106">
        <f>+SUMIF(Conversion!$B$4:$B$28,'Measured TV'!E1478,Conversion!D$4:D$28)</f>
        <v>0</v>
      </c>
      <c r="F1511" s="106">
        <f>+SUMIF(Conversion!$B$4:$B$28,'Measured TV'!F1478,Conversion!E$4:E$28)</f>
        <v>0</v>
      </c>
      <c r="G1511" s="106">
        <f>+SUMIF(Conversion!$B$4:$B$28,'Measured TV'!G1478,Conversion!F$4:F$28)</f>
        <v>0</v>
      </c>
      <c r="H1511" s="106">
        <f>+SUMIF(Conversion!$B$4:$B$28,'Measured TV'!H1478,Conversion!G$4:G$28)</f>
        <v>0</v>
      </c>
      <c r="I1511" s="106">
        <f>+SUMIF(Conversion!$B$4:$B$28,'Measured TV'!I1478,Conversion!H$4:H$28)</f>
        <v>0</v>
      </c>
      <c r="J1511" s="106">
        <f>+SUMIF(Conversion!$B$4:$B$28,'Measured TV'!J1478,Conversion!I$4:I$28)</f>
        <v>0</v>
      </c>
      <c r="K1511" s="106">
        <f>+SUMIF(Conversion!$B$4:$B$28,'Measured TV'!K1478,Conversion!J$4:J$28)</f>
        <v>0</v>
      </c>
      <c r="L1511" s="106">
        <f>+SUMIF(Conversion!$B$4:$B$28,'Measured TV'!L1478,Conversion!K$4:K$28)</f>
        <v>0</v>
      </c>
      <c r="M1511" s="106">
        <f>+SUMIF(Conversion!$B$4:$B$28,'Measured TV'!M1478,Conversion!L$4:L$28)</f>
        <v>0</v>
      </c>
      <c r="N1511" s="106">
        <f>+SUMIF(Conversion!$B$4:$B$28,'Measured TV'!N1478,Conversion!M$4:M$28)</f>
        <v>0</v>
      </c>
      <c r="O1511" s="107">
        <f>+SUMIF(Conversion!$B$4:$B$28,'Measured TV'!O1478,Conversion!N$4:N$28)</f>
        <v>0</v>
      </c>
      <c r="P1511" s="107"/>
    </row>
    <row r="1512" spans="2:16" ht="15.75" thickBot="1" x14ac:dyDescent="0.3">
      <c r="C1512" s="74">
        <v>0</v>
      </c>
      <c r="D1512" s="39">
        <v>1</v>
      </c>
      <c r="E1512" s="39">
        <v>2</v>
      </c>
      <c r="F1512" s="39">
        <v>3</v>
      </c>
      <c r="G1512" s="39">
        <v>4</v>
      </c>
      <c r="H1512" s="39">
        <v>5</v>
      </c>
      <c r="I1512" s="39">
        <v>6</v>
      </c>
      <c r="J1512" s="39">
        <v>7</v>
      </c>
      <c r="K1512" s="39">
        <v>8</v>
      </c>
      <c r="L1512" s="39">
        <v>9</v>
      </c>
      <c r="M1512" s="39">
        <v>10</v>
      </c>
      <c r="N1512" s="39">
        <v>11</v>
      </c>
      <c r="O1512" s="39">
        <v>12</v>
      </c>
    </row>
    <row r="1513" spans="2:16" ht="15.75" thickBot="1" x14ac:dyDescent="0.3">
      <c r="B1513" s="108" t="e">
        <f>+'Mecra Kırılımı'!#REF!</f>
        <v>#REF!</v>
      </c>
      <c r="C1513" s="82" t="s">
        <v>33</v>
      </c>
      <c r="D1513" s="40" t="s">
        <v>18</v>
      </c>
      <c r="E1513" s="69" t="s">
        <v>18</v>
      </c>
      <c r="F1513" s="69" t="s">
        <v>18</v>
      </c>
      <c r="G1513" s="69" t="s">
        <v>18</v>
      </c>
      <c r="H1513" s="69" t="s">
        <v>18</v>
      </c>
      <c r="I1513" s="69" t="s">
        <v>18</v>
      </c>
      <c r="J1513" s="69" t="s">
        <v>18</v>
      </c>
      <c r="K1513" s="69" t="s">
        <v>18</v>
      </c>
      <c r="L1513" s="69" t="s">
        <v>18</v>
      </c>
      <c r="M1513" s="69" t="s">
        <v>18</v>
      </c>
      <c r="N1513" s="69" t="s">
        <v>18</v>
      </c>
      <c r="O1513" s="69" t="s">
        <v>18</v>
      </c>
    </row>
    <row r="1514" spans="2:16" x14ac:dyDescent="0.25">
      <c r="B1514" s="109"/>
      <c r="C1514" s="189">
        <v>1</v>
      </c>
      <c r="D1514" s="187"/>
      <c r="E1514" s="187"/>
      <c r="F1514" s="187"/>
      <c r="G1514" s="187"/>
      <c r="H1514" s="187"/>
      <c r="I1514" s="187"/>
      <c r="J1514" s="187"/>
      <c r="K1514" s="187"/>
      <c r="L1514" s="187"/>
      <c r="M1514" s="187"/>
      <c r="N1514" s="187"/>
      <c r="O1514" s="187"/>
    </row>
    <row r="1515" spans="2:16" x14ac:dyDescent="0.25">
      <c r="B1515" s="109"/>
      <c r="C1515" s="189">
        <v>2</v>
      </c>
      <c r="D1515" s="187"/>
      <c r="E1515" s="187"/>
      <c r="F1515" s="187"/>
      <c r="G1515" s="187"/>
      <c r="H1515" s="187"/>
      <c r="I1515" s="187"/>
      <c r="J1515" s="187"/>
      <c r="K1515" s="187"/>
      <c r="L1515" s="187"/>
      <c r="M1515" s="187"/>
      <c r="N1515" s="187"/>
      <c r="O1515" s="187"/>
    </row>
    <row r="1516" spans="2:16" x14ac:dyDescent="0.25">
      <c r="B1516" s="109"/>
      <c r="C1516" s="189">
        <v>3</v>
      </c>
      <c r="D1516" s="187"/>
      <c r="E1516" s="187"/>
      <c r="F1516" s="187"/>
      <c r="G1516" s="187"/>
      <c r="H1516" s="187"/>
      <c r="I1516" s="187"/>
      <c r="J1516" s="187"/>
      <c r="K1516" s="187"/>
      <c r="L1516" s="187"/>
      <c r="M1516" s="187"/>
      <c r="N1516" s="187"/>
      <c r="O1516" s="187"/>
    </row>
    <row r="1517" spans="2:16" x14ac:dyDescent="0.25">
      <c r="B1517" s="109"/>
      <c r="C1517" s="189">
        <v>4</v>
      </c>
      <c r="D1517" s="187"/>
      <c r="E1517" s="187"/>
      <c r="F1517" s="187"/>
      <c r="G1517" s="187"/>
      <c r="H1517" s="187"/>
      <c r="I1517" s="187"/>
      <c r="J1517" s="187"/>
      <c r="K1517" s="187"/>
      <c r="L1517" s="187"/>
      <c r="M1517" s="187"/>
      <c r="N1517" s="187"/>
      <c r="O1517" s="187"/>
    </row>
    <row r="1518" spans="2:16" x14ac:dyDescent="0.25">
      <c r="B1518" s="109"/>
      <c r="C1518" s="189">
        <v>5</v>
      </c>
      <c r="D1518" s="187"/>
      <c r="E1518" s="187"/>
      <c r="F1518" s="187"/>
      <c r="G1518" s="187"/>
      <c r="H1518" s="187"/>
      <c r="I1518" s="187"/>
      <c r="J1518" s="187"/>
      <c r="K1518" s="187"/>
      <c r="L1518" s="187"/>
      <c r="M1518" s="187"/>
      <c r="N1518" s="187"/>
      <c r="O1518" s="187"/>
    </row>
    <row r="1519" spans="2:16" x14ac:dyDescent="0.25">
      <c r="B1519" s="109"/>
      <c r="C1519" s="189">
        <v>6</v>
      </c>
      <c r="D1519" s="187"/>
      <c r="E1519" s="187"/>
      <c r="F1519" s="187"/>
      <c r="G1519" s="187"/>
      <c r="H1519" s="187"/>
      <c r="I1519" s="187"/>
      <c r="J1519" s="187"/>
      <c r="K1519" s="187"/>
      <c r="L1519" s="187"/>
      <c r="M1519" s="187"/>
      <c r="N1519" s="187"/>
      <c r="O1519" s="187"/>
    </row>
    <row r="1520" spans="2:16" x14ac:dyDescent="0.25">
      <c r="B1520" s="109"/>
      <c r="C1520" s="189">
        <v>7</v>
      </c>
      <c r="D1520" s="187"/>
      <c r="E1520" s="187"/>
      <c r="F1520" s="187"/>
      <c r="G1520" s="187"/>
      <c r="H1520" s="187"/>
      <c r="I1520" s="187"/>
      <c r="J1520" s="187"/>
      <c r="K1520" s="187"/>
      <c r="L1520" s="187"/>
      <c r="M1520" s="187"/>
      <c r="N1520" s="187"/>
      <c r="O1520" s="187"/>
    </row>
    <row r="1521" spans="2:16" x14ac:dyDescent="0.25">
      <c r="B1521" s="109"/>
      <c r="C1521" s="189">
        <v>8</v>
      </c>
      <c r="D1521" s="187"/>
      <c r="E1521" s="187"/>
      <c r="F1521" s="187"/>
      <c r="G1521" s="187"/>
      <c r="H1521" s="187"/>
      <c r="I1521" s="187"/>
      <c r="J1521" s="187"/>
      <c r="K1521" s="187"/>
      <c r="L1521" s="187"/>
      <c r="M1521" s="187"/>
      <c r="N1521" s="187"/>
      <c r="O1521" s="187"/>
    </row>
    <row r="1522" spans="2:16" x14ac:dyDescent="0.25">
      <c r="B1522" s="109"/>
      <c r="C1522" s="189">
        <v>9</v>
      </c>
      <c r="D1522" s="187"/>
      <c r="E1522" s="187"/>
      <c r="F1522" s="187"/>
      <c r="G1522" s="187"/>
      <c r="H1522" s="187"/>
      <c r="I1522" s="187"/>
      <c r="J1522" s="187"/>
      <c r="K1522" s="187"/>
      <c r="L1522" s="187"/>
      <c r="M1522" s="187"/>
      <c r="N1522" s="187"/>
      <c r="O1522" s="187"/>
    </row>
    <row r="1523" spans="2:16" x14ac:dyDescent="0.25">
      <c r="B1523" s="109"/>
      <c r="C1523" s="189">
        <v>10</v>
      </c>
      <c r="D1523" s="187"/>
      <c r="E1523" s="187"/>
      <c r="F1523" s="187"/>
      <c r="G1523" s="187"/>
      <c r="H1523" s="187"/>
      <c r="I1523" s="187"/>
      <c r="J1523" s="187"/>
      <c r="K1523" s="187"/>
      <c r="L1523" s="187"/>
      <c r="M1523" s="187"/>
      <c r="N1523" s="187"/>
      <c r="O1523" s="187"/>
    </row>
    <row r="1524" spans="2:16" x14ac:dyDescent="0.25">
      <c r="B1524" s="109"/>
      <c r="C1524" s="189">
        <v>11</v>
      </c>
      <c r="D1524" s="187"/>
      <c r="E1524" s="187"/>
      <c r="F1524" s="187"/>
      <c r="G1524" s="187"/>
      <c r="H1524" s="187"/>
      <c r="I1524" s="187"/>
      <c r="J1524" s="187"/>
      <c r="K1524" s="187"/>
      <c r="L1524" s="187"/>
      <c r="M1524" s="187"/>
      <c r="N1524" s="187"/>
      <c r="O1524" s="187"/>
    </row>
    <row r="1525" spans="2:16" x14ac:dyDescent="0.25">
      <c r="B1525" s="109"/>
      <c r="C1525" s="189">
        <v>12</v>
      </c>
      <c r="D1525" s="187"/>
      <c r="E1525" s="187"/>
      <c r="F1525" s="187"/>
      <c r="G1525" s="187"/>
      <c r="H1525" s="187"/>
      <c r="I1525" s="187"/>
      <c r="J1525" s="187"/>
      <c r="K1525" s="187"/>
      <c r="L1525" s="187"/>
      <c r="M1525" s="187"/>
      <c r="N1525" s="187"/>
      <c r="O1525" s="187"/>
    </row>
    <row r="1526" spans="2:16" x14ac:dyDescent="0.25">
      <c r="B1526" s="109"/>
      <c r="C1526" s="189">
        <v>13</v>
      </c>
      <c r="D1526" s="187"/>
      <c r="E1526" s="187"/>
      <c r="F1526" s="187"/>
      <c r="G1526" s="187"/>
      <c r="H1526" s="187"/>
      <c r="I1526" s="187"/>
      <c r="J1526" s="187"/>
      <c r="K1526" s="187"/>
      <c r="L1526" s="187"/>
      <c r="M1526" s="187"/>
      <c r="N1526" s="187"/>
      <c r="O1526" s="187"/>
    </row>
    <row r="1527" spans="2:16" ht="15.75" thickBot="1" x14ac:dyDescent="0.3">
      <c r="B1527" s="109"/>
      <c r="C1527" s="189">
        <v>14</v>
      </c>
      <c r="D1527" s="187"/>
      <c r="E1527" s="187"/>
      <c r="F1527" s="187"/>
      <c r="G1527" s="187"/>
      <c r="H1527" s="187"/>
      <c r="I1527" s="187"/>
      <c r="J1527" s="187"/>
      <c r="K1527" s="187"/>
      <c r="L1527" s="187"/>
      <c r="M1527" s="187"/>
      <c r="N1527" s="187"/>
      <c r="O1527" s="187"/>
    </row>
    <row r="1528" spans="2:16" x14ac:dyDescent="0.25">
      <c r="B1528" s="109"/>
      <c r="C1528" s="84" t="s">
        <v>0</v>
      </c>
      <c r="D1528" s="70"/>
      <c r="E1528" s="70"/>
      <c r="F1528" s="70"/>
      <c r="G1528" s="70"/>
      <c r="H1528" s="70">
        <v>1632494.6023110226</v>
      </c>
      <c r="I1528" s="70">
        <v>1232116.700531096</v>
      </c>
      <c r="J1528" s="70">
        <v>273366.72187981685</v>
      </c>
      <c r="K1528" s="70">
        <v>962520.87809642567</v>
      </c>
      <c r="L1528" s="70">
        <v>95661.820131570421</v>
      </c>
      <c r="M1528" s="70"/>
      <c r="N1528" s="70"/>
      <c r="O1528" s="71"/>
      <c r="P1528" s="85">
        <f>SUM(D1528:O1528)</f>
        <v>4196160.7229499314</v>
      </c>
    </row>
    <row r="1529" spans="2:16" x14ac:dyDescent="0.25">
      <c r="B1529" s="109"/>
      <c r="C1529" s="86" t="s">
        <v>1</v>
      </c>
      <c r="D1529" s="87">
        <f>+D1537*D$3*30</f>
        <v>0</v>
      </c>
      <c r="E1529" s="87">
        <f t="shared" ref="E1529:O1529" si="1603">+E1537*E$3*30</f>
        <v>0</v>
      </c>
      <c r="F1529" s="87">
        <f t="shared" si="1603"/>
        <v>0</v>
      </c>
      <c r="G1529" s="87">
        <f t="shared" si="1603"/>
        <v>0</v>
      </c>
      <c r="H1529" s="87">
        <f t="shared" si="1603"/>
        <v>1094262.2549358024</v>
      </c>
      <c r="I1529" s="87">
        <f t="shared" si="1603"/>
        <v>827244.08126101666</v>
      </c>
      <c r="J1529" s="87">
        <f t="shared" si="1603"/>
        <v>182734.97364166239</v>
      </c>
      <c r="K1529" s="87">
        <f t="shared" si="1603"/>
        <v>642746.3280143413</v>
      </c>
      <c r="L1529" s="87">
        <f t="shared" si="1603"/>
        <v>63795.982947196237</v>
      </c>
      <c r="M1529" s="87">
        <f t="shared" si="1603"/>
        <v>0</v>
      </c>
      <c r="N1529" s="87">
        <f t="shared" si="1603"/>
        <v>0</v>
      </c>
      <c r="O1529" s="88">
        <f t="shared" si="1603"/>
        <v>0</v>
      </c>
      <c r="P1529" s="88">
        <f>SUM(D1529:O1529)</f>
        <v>2810783.6208000188</v>
      </c>
    </row>
    <row r="1530" spans="2:16" ht="15.75" thickBot="1" x14ac:dyDescent="0.3">
      <c r="B1530" s="109"/>
      <c r="C1530" s="89" t="s">
        <v>35</v>
      </c>
      <c r="D1530" s="90">
        <f>+D1538*D$4*30</f>
        <v>0</v>
      </c>
      <c r="E1530" s="90">
        <f t="shared" ref="E1530:O1530" si="1604">+E1538*E$4*30</f>
        <v>0</v>
      </c>
      <c r="F1530" s="90">
        <f t="shared" si="1604"/>
        <v>0</v>
      </c>
      <c r="G1530" s="90">
        <f t="shared" si="1604"/>
        <v>0</v>
      </c>
      <c r="H1530" s="90">
        <f t="shared" si="1604"/>
        <v>538232.34737522015</v>
      </c>
      <c r="I1530" s="90">
        <f t="shared" si="1604"/>
        <v>404872.61927007936</v>
      </c>
      <c r="J1530" s="90">
        <f t="shared" si="1604"/>
        <v>90631.748238154425</v>
      </c>
      <c r="K1530" s="90">
        <f t="shared" si="1604"/>
        <v>319774.55008208432</v>
      </c>
      <c r="L1530" s="90">
        <f t="shared" si="1604"/>
        <v>31865.837184374181</v>
      </c>
      <c r="M1530" s="90">
        <f t="shared" si="1604"/>
        <v>0</v>
      </c>
      <c r="N1530" s="90">
        <f t="shared" si="1604"/>
        <v>0</v>
      </c>
      <c r="O1530" s="91">
        <f t="shared" si="1604"/>
        <v>0</v>
      </c>
      <c r="P1530" s="91">
        <f>SUM(D1530:O1530)</f>
        <v>1385377.1021499124</v>
      </c>
    </row>
    <row r="1531" spans="2:16" ht="15.75" thickBot="1" x14ac:dyDescent="0.3">
      <c r="B1531" s="109"/>
      <c r="C1531" s="78" t="s">
        <v>36</v>
      </c>
      <c r="D1531" s="79">
        <f t="shared" ref="D1531:O1531" si="1605">+D$5</f>
        <v>0.25</v>
      </c>
      <c r="E1531" s="79">
        <f t="shared" si="1605"/>
        <v>0.25</v>
      </c>
      <c r="F1531" s="79">
        <f t="shared" si="1605"/>
        <v>0.25</v>
      </c>
      <c r="G1531" s="79">
        <f t="shared" si="1605"/>
        <v>0.25</v>
      </c>
      <c r="H1531" s="79">
        <f t="shared" si="1605"/>
        <v>0.25</v>
      </c>
      <c r="I1531" s="79">
        <f t="shared" si="1605"/>
        <v>0.25</v>
      </c>
      <c r="J1531" s="79">
        <f t="shared" si="1605"/>
        <v>0.25</v>
      </c>
      <c r="K1531" s="79">
        <f t="shared" si="1605"/>
        <v>0.25</v>
      </c>
      <c r="L1531" s="79">
        <f t="shared" si="1605"/>
        <v>0.25</v>
      </c>
      <c r="M1531" s="79">
        <f t="shared" si="1605"/>
        <v>0.25</v>
      </c>
      <c r="N1531" s="79">
        <f t="shared" si="1605"/>
        <v>0.25</v>
      </c>
      <c r="O1531" s="80">
        <f t="shared" si="1605"/>
        <v>0.25</v>
      </c>
      <c r="P1531" s="80"/>
    </row>
    <row r="1532" spans="2:16" ht="15.75" thickBot="1" x14ac:dyDescent="0.3">
      <c r="B1532" s="109"/>
      <c r="C1532" s="76" t="s">
        <v>14</v>
      </c>
      <c r="D1532" s="92">
        <f>+D$3*(1-D1531)+D$4*D1531</f>
        <v>18.697752065418879</v>
      </c>
      <c r="E1532" s="92">
        <f t="shared" ref="E1532" si="1606">+E$3*(1-E1531)+E$4*E1531</f>
        <v>19.632639668689826</v>
      </c>
      <c r="F1532" s="92">
        <f t="shared" ref="F1532" si="1607">+F$3*(1-F1531)+F$4*F1531</f>
        <v>20.614271652124316</v>
      </c>
      <c r="G1532" s="92">
        <f t="shared" ref="G1532" si="1608">+G$3*(1-G1531)+G$4*G1531</f>
        <v>24.717944963434228</v>
      </c>
      <c r="H1532" s="92">
        <f t="shared" ref="H1532" si="1609">+H$3*(1-H1531)+H$4*H1531</f>
        <v>26.05691364631199</v>
      </c>
      <c r="I1532" s="92">
        <f t="shared" ref="I1532" si="1610">+I$3*(1-I1531)+I$4*I1531</f>
        <v>25.606843768296592</v>
      </c>
      <c r="J1532" s="92">
        <f t="shared" ref="J1532" si="1611">+J$3*(1-J1531)+J$4*J1531</f>
        <v>18.232856760391158</v>
      </c>
      <c r="K1532" s="92">
        <f t="shared" ref="K1532" si="1612">+K$3*(1-K1531)+K$4*K1531</f>
        <v>23.963884263425388</v>
      </c>
      <c r="L1532" s="92">
        <f t="shared" ref="L1532" si="1613">+L$3*(1-L1531)+L$4*L1531</f>
        <v>26.305348227975429</v>
      </c>
      <c r="M1532" s="92">
        <f t="shared" ref="M1532" si="1614">+M$3*(1-M1531)+M$4*M1531</f>
        <v>24.57657900542252</v>
      </c>
      <c r="N1532" s="92">
        <f t="shared" ref="N1532" si="1615">+N$3*(1-N1531)+N$4*N1531</f>
        <v>22.737299112616817</v>
      </c>
      <c r="O1532" s="92">
        <f t="shared" ref="O1532" si="1616">+O$3*(1-O1531)+O$4*O1531</f>
        <v>20.719497469529724</v>
      </c>
      <c r="P1532" s="93"/>
    </row>
    <row r="1533" spans="2:16" x14ac:dyDescent="0.25">
      <c r="B1533" s="109"/>
      <c r="C1533" s="76" t="s">
        <v>16</v>
      </c>
      <c r="D1533" s="92">
        <f t="shared" ref="D1533:O1533" si="1617">+D1531*D1535+(1-D1531)*D1534</f>
        <v>0</v>
      </c>
      <c r="E1533" s="92">
        <f t="shared" si="1617"/>
        <v>0</v>
      </c>
      <c r="F1533" s="92">
        <f t="shared" si="1617"/>
        <v>0</v>
      </c>
      <c r="G1533" s="92">
        <f t="shared" si="1617"/>
        <v>0</v>
      </c>
      <c r="H1533" s="92">
        <f t="shared" si="1617"/>
        <v>0</v>
      </c>
      <c r="I1533" s="92">
        <f t="shared" si="1617"/>
        <v>0</v>
      </c>
      <c r="J1533" s="92">
        <f t="shared" si="1617"/>
        <v>0</v>
      </c>
      <c r="K1533" s="92">
        <f t="shared" si="1617"/>
        <v>0</v>
      </c>
      <c r="L1533" s="92">
        <f t="shared" si="1617"/>
        <v>0</v>
      </c>
      <c r="M1533" s="92">
        <f t="shared" si="1617"/>
        <v>0</v>
      </c>
      <c r="N1533" s="92">
        <f t="shared" si="1617"/>
        <v>0</v>
      </c>
      <c r="O1533" s="93">
        <f t="shared" si="1617"/>
        <v>0</v>
      </c>
      <c r="P1533" s="93"/>
    </row>
    <row r="1534" spans="2:16" x14ac:dyDescent="0.25">
      <c r="B1534" s="109"/>
      <c r="C1534" s="77" t="s">
        <v>15</v>
      </c>
      <c r="D1534" s="94">
        <f>+D$3*D1546</f>
        <v>0</v>
      </c>
      <c r="E1534" s="94">
        <f t="shared" ref="E1534:O1534" si="1618">+E$3*E1546</f>
        <v>0</v>
      </c>
      <c r="F1534" s="94">
        <f t="shared" si="1618"/>
        <v>0</v>
      </c>
      <c r="G1534" s="94">
        <f t="shared" si="1618"/>
        <v>0</v>
      </c>
      <c r="H1534" s="94">
        <f t="shared" si="1618"/>
        <v>0</v>
      </c>
      <c r="I1534" s="94">
        <f t="shared" si="1618"/>
        <v>0</v>
      </c>
      <c r="J1534" s="94">
        <f t="shared" si="1618"/>
        <v>0</v>
      </c>
      <c r="K1534" s="94">
        <f t="shared" si="1618"/>
        <v>0</v>
      </c>
      <c r="L1534" s="94">
        <f t="shared" si="1618"/>
        <v>0</v>
      </c>
      <c r="M1534" s="94">
        <f t="shared" si="1618"/>
        <v>0</v>
      </c>
      <c r="N1534" s="94">
        <f t="shared" si="1618"/>
        <v>0</v>
      </c>
      <c r="O1534" s="95">
        <f t="shared" si="1618"/>
        <v>0</v>
      </c>
      <c r="P1534" s="95"/>
    </row>
    <row r="1535" spans="2:16" ht="15.75" thickBot="1" x14ac:dyDescent="0.3">
      <c r="B1535" s="109"/>
      <c r="C1535" s="96" t="s">
        <v>37</v>
      </c>
      <c r="D1535" s="97">
        <f>+D$4*D1546</f>
        <v>0</v>
      </c>
      <c r="E1535" s="97">
        <f t="shared" ref="E1535:O1535" si="1619">+E$4*E1546</f>
        <v>0</v>
      </c>
      <c r="F1535" s="97">
        <f t="shared" si="1619"/>
        <v>0</v>
      </c>
      <c r="G1535" s="97">
        <f t="shared" si="1619"/>
        <v>0</v>
      </c>
      <c r="H1535" s="97">
        <f t="shared" si="1619"/>
        <v>0</v>
      </c>
      <c r="I1535" s="97">
        <f t="shared" si="1619"/>
        <v>0</v>
      </c>
      <c r="J1535" s="97">
        <f t="shared" si="1619"/>
        <v>0</v>
      </c>
      <c r="K1535" s="97">
        <f t="shared" si="1619"/>
        <v>0</v>
      </c>
      <c r="L1535" s="97">
        <f t="shared" si="1619"/>
        <v>0</v>
      </c>
      <c r="M1535" s="97">
        <f t="shared" si="1619"/>
        <v>0</v>
      </c>
      <c r="N1535" s="97">
        <f t="shared" si="1619"/>
        <v>0</v>
      </c>
      <c r="O1535" s="98">
        <f t="shared" si="1619"/>
        <v>0</v>
      </c>
      <c r="P1535" s="98"/>
    </row>
    <row r="1536" spans="2:16" x14ac:dyDescent="0.25">
      <c r="B1536" s="109"/>
      <c r="C1536" s="99" t="s">
        <v>9</v>
      </c>
      <c r="D1536" s="100">
        <f t="shared" ref="D1536:O1536" si="1620">+D1528/D1532/30</f>
        <v>0</v>
      </c>
      <c r="E1536" s="100">
        <f t="shared" si="1620"/>
        <v>0</v>
      </c>
      <c r="F1536" s="100">
        <f t="shared" si="1620"/>
        <v>0</v>
      </c>
      <c r="G1536" s="100">
        <f t="shared" si="1620"/>
        <v>0</v>
      </c>
      <c r="H1536" s="100">
        <f t="shared" si="1620"/>
        <v>2088.3703834741259</v>
      </c>
      <c r="I1536" s="100">
        <f t="shared" si="1620"/>
        <v>1603.8898450740985</v>
      </c>
      <c r="J1536" s="100">
        <f t="shared" si="1620"/>
        <v>499.76940983027129</v>
      </c>
      <c r="K1536" s="100">
        <f t="shared" si="1620"/>
        <v>1338.8492832461534</v>
      </c>
      <c r="L1536" s="100">
        <f t="shared" si="1620"/>
        <v>121.21973486470861</v>
      </c>
      <c r="M1536" s="100">
        <f t="shared" si="1620"/>
        <v>0</v>
      </c>
      <c r="N1536" s="100">
        <f t="shared" si="1620"/>
        <v>0</v>
      </c>
      <c r="O1536" s="101">
        <f t="shared" si="1620"/>
        <v>0</v>
      </c>
      <c r="P1536" s="101">
        <f t="shared" ref="P1536:P1545" si="1621">SUM(D1536:O1536)</f>
        <v>5652.0986564893574</v>
      </c>
    </row>
    <row r="1537" spans="2:16" x14ac:dyDescent="0.25">
      <c r="B1537" s="109"/>
      <c r="C1537" s="77" t="s">
        <v>10</v>
      </c>
      <c r="D1537" s="87">
        <f t="shared" ref="D1537:O1537" si="1622">+D1536*(1-D1531)</f>
        <v>0</v>
      </c>
      <c r="E1537" s="87">
        <f t="shared" si="1622"/>
        <v>0</v>
      </c>
      <c r="F1537" s="87">
        <f t="shared" si="1622"/>
        <v>0</v>
      </c>
      <c r="G1537" s="87">
        <f t="shared" si="1622"/>
        <v>0</v>
      </c>
      <c r="H1537" s="87">
        <f t="shared" si="1622"/>
        <v>1566.2777876055943</v>
      </c>
      <c r="I1537" s="87">
        <f t="shared" si="1622"/>
        <v>1202.917383805574</v>
      </c>
      <c r="J1537" s="87">
        <f t="shared" si="1622"/>
        <v>374.82705737270345</v>
      </c>
      <c r="K1537" s="87">
        <f t="shared" si="1622"/>
        <v>1004.136962434615</v>
      </c>
      <c r="L1537" s="87">
        <f t="shared" si="1622"/>
        <v>90.914801148531467</v>
      </c>
      <c r="M1537" s="87">
        <f t="shared" si="1622"/>
        <v>0</v>
      </c>
      <c r="N1537" s="87">
        <f t="shared" si="1622"/>
        <v>0</v>
      </c>
      <c r="O1537" s="88">
        <f t="shared" si="1622"/>
        <v>0</v>
      </c>
      <c r="P1537" s="88">
        <f t="shared" si="1621"/>
        <v>4239.073992367018</v>
      </c>
    </row>
    <row r="1538" spans="2:16" ht="15.75" thickBot="1" x14ac:dyDescent="0.3">
      <c r="B1538" s="109"/>
      <c r="C1538" s="96" t="s">
        <v>38</v>
      </c>
      <c r="D1538" s="90">
        <f>+D1536-D1537</f>
        <v>0</v>
      </c>
      <c r="E1538" s="90">
        <f t="shared" ref="E1538:G1538" si="1623">+E1536-E1537</f>
        <v>0</v>
      </c>
      <c r="F1538" s="90">
        <f t="shared" si="1623"/>
        <v>0</v>
      </c>
      <c r="G1538" s="90">
        <f t="shared" si="1623"/>
        <v>0</v>
      </c>
      <c r="H1538" s="90">
        <f>+H1536-H1537</f>
        <v>522.09259586853159</v>
      </c>
      <c r="I1538" s="90">
        <f t="shared" ref="I1538:O1538" si="1624">+I1536-I1537</f>
        <v>400.97246126852451</v>
      </c>
      <c r="J1538" s="90">
        <f t="shared" si="1624"/>
        <v>124.94235245756784</v>
      </c>
      <c r="K1538" s="90">
        <f t="shared" si="1624"/>
        <v>334.71232081153835</v>
      </c>
      <c r="L1538" s="90">
        <f t="shared" si="1624"/>
        <v>30.304933716177146</v>
      </c>
      <c r="M1538" s="90">
        <f t="shared" si="1624"/>
        <v>0</v>
      </c>
      <c r="N1538" s="90">
        <f t="shared" si="1624"/>
        <v>0</v>
      </c>
      <c r="O1538" s="91">
        <f t="shared" si="1624"/>
        <v>0</v>
      </c>
      <c r="P1538" s="91">
        <f t="shared" si="1621"/>
        <v>1413.0246641223393</v>
      </c>
    </row>
    <row r="1539" spans="2:16" x14ac:dyDescent="0.25">
      <c r="B1539" s="109"/>
      <c r="C1539" s="99" t="s">
        <v>11</v>
      </c>
      <c r="D1539" s="100" t="e">
        <f t="shared" ref="D1539:O1539" si="1625">+D1528/D1533/30</f>
        <v>#DIV/0!</v>
      </c>
      <c r="E1539" s="100" t="e">
        <f t="shared" si="1625"/>
        <v>#DIV/0!</v>
      </c>
      <c r="F1539" s="100" t="e">
        <f t="shared" si="1625"/>
        <v>#DIV/0!</v>
      </c>
      <c r="G1539" s="100" t="e">
        <f t="shared" si="1625"/>
        <v>#DIV/0!</v>
      </c>
      <c r="H1539" s="100" t="e">
        <f t="shared" si="1625"/>
        <v>#DIV/0!</v>
      </c>
      <c r="I1539" s="100" t="e">
        <f t="shared" si="1625"/>
        <v>#DIV/0!</v>
      </c>
      <c r="J1539" s="100" t="e">
        <f t="shared" si="1625"/>
        <v>#DIV/0!</v>
      </c>
      <c r="K1539" s="100" t="e">
        <f t="shared" si="1625"/>
        <v>#DIV/0!</v>
      </c>
      <c r="L1539" s="100" t="e">
        <f t="shared" si="1625"/>
        <v>#DIV/0!</v>
      </c>
      <c r="M1539" s="100" t="e">
        <f t="shared" si="1625"/>
        <v>#DIV/0!</v>
      </c>
      <c r="N1539" s="100" t="e">
        <f t="shared" si="1625"/>
        <v>#DIV/0!</v>
      </c>
      <c r="O1539" s="101" t="e">
        <f t="shared" si="1625"/>
        <v>#DIV/0!</v>
      </c>
      <c r="P1539" s="101" t="e">
        <f t="shared" si="1621"/>
        <v>#DIV/0!</v>
      </c>
    </row>
    <row r="1540" spans="2:16" x14ac:dyDescent="0.25">
      <c r="B1540" s="109"/>
      <c r="C1540" s="77" t="s">
        <v>12</v>
      </c>
      <c r="D1540" s="87" t="e">
        <f t="shared" ref="D1540:O1540" si="1626">+D1529/D1534/30</f>
        <v>#DIV/0!</v>
      </c>
      <c r="E1540" s="87" t="e">
        <f t="shared" si="1626"/>
        <v>#DIV/0!</v>
      </c>
      <c r="F1540" s="87" t="e">
        <f t="shared" si="1626"/>
        <v>#DIV/0!</v>
      </c>
      <c r="G1540" s="87" t="e">
        <f t="shared" si="1626"/>
        <v>#DIV/0!</v>
      </c>
      <c r="H1540" s="87" t="e">
        <f t="shared" si="1626"/>
        <v>#DIV/0!</v>
      </c>
      <c r="I1540" s="87" t="e">
        <f t="shared" si="1626"/>
        <v>#DIV/0!</v>
      </c>
      <c r="J1540" s="87" t="e">
        <f t="shared" si="1626"/>
        <v>#DIV/0!</v>
      </c>
      <c r="K1540" s="87" t="e">
        <f t="shared" si="1626"/>
        <v>#DIV/0!</v>
      </c>
      <c r="L1540" s="87" t="e">
        <f t="shared" si="1626"/>
        <v>#DIV/0!</v>
      </c>
      <c r="M1540" s="87" t="e">
        <f t="shared" si="1626"/>
        <v>#DIV/0!</v>
      </c>
      <c r="N1540" s="87" t="e">
        <f t="shared" si="1626"/>
        <v>#DIV/0!</v>
      </c>
      <c r="O1540" s="88" t="e">
        <f t="shared" si="1626"/>
        <v>#DIV/0!</v>
      </c>
      <c r="P1540" s="88" t="e">
        <f t="shared" si="1621"/>
        <v>#DIV/0!</v>
      </c>
    </row>
    <row r="1541" spans="2:16" ht="15.75" thickBot="1" x14ac:dyDescent="0.3">
      <c r="B1541" s="109"/>
      <c r="C1541" s="96" t="s">
        <v>39</v>
      </c>
      <c r="D1541" s="90" t="e">
        <f t="shared" ref="D1541:O1541" si="1627">+D1530/D1535/30</f>
        <v>#DIV/0!</v>
      </c>
      <c r="E1541" s="90" t="e">
        <f t="shared" si="1627"/>
        <v>#DIV/0!</v>
      </c>
      <c r="F1541" s="90" t="e">
        <f t="shared" si="1627"/>
        <v>#DIV/0!</v>
      </c>
      <c r="G1541" s="90" t="e">
        <f t="shared" si="1627"/>
        <v>#DIV/0!</v>
      </c>
      <c r="H1541" s="90" t="e">
        <f t="shared" si="1627"/>
        <v>#DIV/0!</v>
      </c>
      <c r="I1541" s="90" t="e">
        <f t="shared" si="1627"/>
        <v>#DIV/0!</v>
      </c>
      <c r="J1541" s="90" t="e">
        <f t="shared" si="1627"/>
        <v>#DIV/0!</v>
      </c>
      <c r="K1541" s="90" t="e">
        <f t="shared" si="1627"/>
        <v>#DIV/0!</v>
      </c>
      <c r="L1541" s="90" t="e">
        <f t="shared" si="1627"/>
        <v>#DIV/0!</v>
      </c>
      <c r="M1541" s="90" t="e">
        <f t="shared" si="1627"/>
        <v>#DIV/0!</v>
      </c>
      <c r="N1541" s="90" t="e">
        <f t="shared" si="1627"/>
        <v>#DIV/0!</v>
      </c>
      <c r="O1541" s="91" t="e">
        <f t="shared" si="1627"/>
        <v>#DIV/0!</v>
      </c>
      <c r="P1541" s="91" t="e">
        <f t="shared" si="1621"/>
        <v>#DIV/0!</v>
      </c>
    </row>
    <row r="1542" spans="2:16" ht="15.75" thickBot="1" x14ac:dyDescent="0.3">
      <c r="B1542" s="109"/>
      <c r="C1542" s="102" t="s">
        <v>13</v>
      </c>
      <c r="D1542" s="72">
        <v>25</v>
      </c>
      <c r="E1542" s="72">
        <v>25</v>
      </c>
      <c r="F1542" s="72">
        <v>25</v>
      </c>
      <c r="G1542" s="72">
        <v>25</v>
      </c>
      <c r="H1542" s="72">
        <v>25</v>
      </c>
      <c r="I1542" s="72">
        <v>25</v>
      </c>
      <c r="J1542" s="72">
        <v>25</v>
      </c>
      <c r="K1542" s="72">
        <v>25</v>
      </c>
      <c r="L1542" s="72">
        <v>25</v>
      </c>
      <c r="M1542" s="72">
        <v>25</v>
      </c>
      <c r="N1542" s="72">
        <v>25</v>
      </c>
      <c r="O1542" s="73">
        <v>25</v>
      </c>
      <c r="P1542" s="103"/>
    </row>
    <row r="1543" spans="2:16" x14ac:dyDescent="0.25">
      <c r="B1543" s="109"/>
      <c r="C1543" s="99" t="s">
        <v>4</v>
      </c>
      <c r="D1543" s="100" t="e">
        <f>+D1539/D1542*30</f>
        <v>#DIV/0!</v>
      </c>
      <c r="E1543" s="100" t="e">
        <f t="shared" ref="E1543" si="1628">+E1539/E1542*30</f>
        <v>#DIV/0!</v>
      </c>
      <c r="F1543" s="100" t="e">
        <f t="shared" ref="F1543" si="1629">+F1539/F1542*30</f>
        <v>#DIV/0!</v>
      </c>
      <c r="G1543" s="100" t="e">
        <f t="shared" ref="G1543" si="1630">+G1539/G1542*30</f>
        <v>#DIV/0!</v>
      </c>
      <c r="H1543" s="100" t="e">
        <f t="shared" ref="H1543" si="1631">+H1539/H1542*30</f>
        <v>#DIV/0!</v>
      </c>
      <c r="I1543" s="100" t="e">
        <f t="shared" ref="I1543" si="1632">+I1539/I1542*30</f>
        <v>#DIV/0!</v>
      </c>
      <c r="J1543" s="100" t="e">
        <f t="shared" ref="J1543" si="1633">+J1539/J1542*30</f>
        <v>#DIV/0!</v>
      </c>
      <c r="K1543" s="100" t="e">
        <f t="shared" ref="K1543" si="1634">+K1539/K1542*30</f>
        <v>#DIV/0!</v>
      </c>
      <c r="L1543" s="100" t="e">
        <f t="shared" ref="L1543" si="1635">+L1539/L1542*30</f>
        <v>#DIV/0!</v>
      </c>
      <c r="M1543" s="100" t="e">
        <f t="shared" ref="M1543" si="1636">+M1539/M1542*30</f>
        <v>#DIV/0!</v>
      </c>
      <c r="N1543" s="100" t="e">
        <f t="shared" ref="N1543" si="1637">+N1539/N1542*30</f>
        <v>#DIV/0!</v>
      </c>
      <c r="O1543" s="101" t="e">
        <f t="shared" ref="O1543" si="1638">+O1539/O1542*30</f>
        <v>#DIV/0!</v>
      </c>
      <c r="P1543" s="101" t="e">
        <f t="shared" si="1621"/>
        <v>#DIV/0!</v>
      </c>
    </row>
    <row r="1544" spans="2:16" x14ac:dyDescent="0.25">
      <c r="B1544" s="109"/>
      <c r="C1544" s="77" t="s">
        <v>5</v>
      </c>
      <c r="D1544" s="87" t="e">
        <f>+D1540/D1542*30</f>
        <v>#DIV/0!</v>
      </c>
      <c r="E1544" s="87" t="e">
        <f t="shared" ref="E1544:O1544" si="1639">+E1540/E1542*30</f>
        <v>#DIV/0!</v>
      </c>
      <c r="F1544" s="87" t="e">
        <f t="shared" si="1639"/>
        <v>#DIV/0!</v>
      </c>
      <c r="G1544" s="87" t="e">
        <f t="shared" si="1639"/>
        <v>#DIV/0!</v>
      </c>
      <c r="H1544" s="87" t="e">
        <f t="shared" si="1639"/>
        <v>#DIV/0!</v>
      </c>
      <c r="I1544" s="87" t="e">
        <f t="shared" si="1639"/>
        <v>#DIV/0!</v>
      </c>
      <c r="J1544" s="87" t="e">
        <f t="shared" si="1639"/>
        <v>#DIV/0!</v>
      </c>
      <c r="K1544" s="87" t="e">
        <f t="shared" si="1639"/>
        <v>#DIV/0!</v>
      </c>
      <c r="L1544" s="87" t="e">
        <f t="shared" si="1639"/>
        <v>#DIV/0!</v>
      </c>
      <c r="M1544" s="87" t="e">
        <f t="shared" si="1639"/>
        <v>#DIV/0!</v>
      </c>
      <c r="N1544" s="87" t="e">
        <f t="shared" si="1639"/>
        <v>#DIV/0!</v>
      </c>
      <c r="O1544" s="88" t="e">
        <f t="shared" si="1639"/>
        <v>#DIV/0!</v>
      </c>
      <c r="P1544" s="88" t="e">
        <f t="shared" si="1621"/>
        <v>#DIV/0!</v>
      </c>
    </row>
    <row r="1545" spans="2:16" ht="15.75" thickBot="1" x14ac:dyDescent="0.3">
      <c r="B1545" s="109"/>
      <c r="C1545" s="96" t="s">
        <v>40</v>
      </c>
      <c r="D1545" s="90" t="e">
        <f>+D1541/D1542*30</f>
        <v>#DIV/0!</v>
      </c>
      <c r="E1545" s="90" t="e">
        <f t="shared" ref="E1545:O1545" si="1640">+E1541/E1542*30</f>
        <v>#DIV/0!</v>
      </c>
      <c r="F1545" s="90" t="e">
        <f t="shared" si="1640"/>
        <v>#DIV/0!</v>
      </c>
      <c r="G1545" s="90" t="e">
        <f t="shared" si="1640"/>
        <v>#DIV/0!</v>
      </c>
      <c r="H1545" s="90" t="e">
        <f t="shared" si="1640"/>
        <v>#DIV/0!</v>
      </c>
      <c r="I1545" s="90" t="e">
        <f t="shared" si="1640"/>
        <v>#DIV/0!</v>
      </c>
      <c r="J1545" s="90" t="e">
        <f t="shared" si="1640"/>
        <v>#DIV/0!</v>
      </c>
      <c r="K1545" s="90" t="e">
        <f t="shared" si="1640"/>
        <v>#DIV/0!</v>
      </c>
      <c r="L1545" s="90" t="e">
        <f t="shared" si="1640"/>
        <v>#DIV/0!</v>
      </c>
      <c r="M1545" s="90" t="e">
        <f t="shared" si="1640"/>
        <v>#DIV/0!</v>
      </c>
      <c r="N1545" s="90" t="e">
        <f t="shared" si="1640"/>
        <v>#DIV/0!</v>
      </c>
      <c r="O1545" s="91" t="e">
        <f t="shared" si="1640"/>
        <v>#DIV/0!</v>
      </c>
      <c r="P1545" s="91" t="e">
        <f t="shared" si="1621"/>
        <v>#DIV/0!</v>
      </c>
    </row>
    <row r="1546" spans="2:16" ht="15.75" thickBot="1" x14ac:dyDescent="0.3">
      <c r="B1546" s="110"/>
      <c r="C1546" s="105" t="s">
        <v>8</v>
      </c>
      <c r="D1546" s="106">
        <f>+SUMIF(Conversion!$B$4:$B$28,'Measured TV'!D1513,Conversion!C$4:C$28)</f>
        <v>0</v>
      </c>
      <c r="E1546" s="106">
        <f>+SUMIF(Conversion!$B$4:$B$28,'Measured TV'!E1513,Conversion!D$4:D$28)</f>
        <v>0</v>
      </c>
      <c r="F1546" s="106">
        <f>+SUMIF(Conversion!$B$4:$B$28,'Measured TV'!F1513,Conversion!E$4:E$28)</f>
        <v>0</v>
      </c>
      <c r="G1546" s="106">
        <f>+SUMIF(Conversion!$B$4:$B$28,'Measured TV'!G1513,Conversion!F$4:F$28)</f>
        <v>0</v>
      </c>
      <c r="H1546" s="106">
        <f>+SUMIF(Conversion!$B$4:$B$28,'Measured TV'!H1513,Conversion!G$4:G$28)</f>
        <v>0</v>
      </c>
      <c r="I1546" s="106">
        <f>+SUMIF(Conversion!$B$4:$B$28,'Measured TV'!I1513,Conversion!H$4:H$28)</f>
        <v>0</v>
      </c>
      <c r="J1546" s="106">
        <f>+SUMIF(Conversion!$B$4:$B$28,'Measured TV'!J1513,Conversion!I$4:I$28)</f>
        <v>0</v>
      </c>
      <c r="K1546" s="106">
        <f>+SUMIF(Conversion!$B$4:$B$28,'Measured TV'!K1513,Conversion!J$4:J$28)</f>
        <v>0</v>
      </c>
      <c r="L1546" s="106">
        <f>+SUMIF(Conversion!$B$4:$B$28,'Measured TV'!L1513,Conversion!K$4:K$28)</f>
        <v>0</v>
      </c>
      <c r="M1546" s="106">
        <f>+SUMIF(Conversion!$B$4:$B$28,'Measured TV'!M1513,Conversion!L$4:L$28)</f>
        <v>0</v>
      </c>
      <c r="N1546" s="106">
        <f>+SUMIF(Conversion!$B$4:$B$28,'Measured TV'!N1513,Conversion!M$4:M$28)</f>
        <v>0</v>
      </c>
      <c r="O1546" s="107">
        <f>+SUMIF(Conversion!$B$4:$B$28,'Measured TV'!O1513,Conversion!N$4:N$28)</f>
        <v>0</v>
      </c>
      <c r="P1546" s="107"/>
    </row>
    <row r="1547" spans="2:16" ht="15.75" thickBot="1" x14ac:dyDescent="0.3">
      <c r="C1547" s="74">
        <v>0</v>
      </c>
      <c r="D1547" s="39">
        <v>1</v>
      </c>
      <c r="E1547" s="39">
        <v>2</v>
      </c>
      <c r="F1547" s="39">
        <v>3</v>
      </c>
      <c r="G1547" s="39">
        <v>4</v>
      </c>
      <c r="H1547" s="39">
        <v>5</v>
      </c>
      <c r="I1547" s="39">
        <v>6</v>
      </c>
      <c r="J1547" s="39">
        <v>7</v>
      </c>
      <c r="K1547" s="39">
        <v>8</v>
      </c>
      <c r="L1547" s="39">
        <v>9</v>
      </c>
      <c r="M1547" s="39">
        <v>10</v>
      </c>
      <c r="N1547" s="39">
        <v>11</v>
      </c>
      <c r="O1547" s="39">
        <v>12</v>
      </c>
    </row>
    <row r="1548" spans="2:16" ht="15.75" thickBot="1" x14ac:dyDescent="0.3">
      <c r="B1548" s="81" t="e">
        <f>+'Mecra Kırılımı'!#REF!</f>
        <v>#REF!</v>
      </c>
      <c r="C1548" s="82" t="s">
        <v>33</v>
      </c>
      <c r="D1548" s="40" t="s">
        <v>18</v>
      </c>
      <c r="E1548" s="69" t="s">
        <v>18</v>
      </c>
      <c r="F1548" s="69" t="s">
        <v>18</v>
      </c>
      <c r="G1548" s="69" t="s">
        <v>18</v>
      </c>
      <c r="H1548" s="69" t="s">
        <v>18</v>
      </c>
      <c r="I1548" s="69" t="s">
        <v>18</v>
      </c>
      <c r="J1548" s="69" t="s">
        <v>18</v>
      </c>
      <c r="K1548" s="69" t="s">
        <v>18</v>
      </c>
      <c r="L1548" s="69" t="s">
        <v>18</v>
      </c>
      <c r="M1548" s="69" t="s">
        <v>18</v>
      </c>
      <c r="N1548" s="69" t="s">
        <v>18</v>
      </c>
      <c r="O1548" s="69" t="s">
        <v>18</v>
      </c>
    </row>
    <row r="1549" spans="2:16" x14ac:dyDescent="0.25">
      <c r="B1549" s="109"/>
      <c r="C1549" s="189">
        <v>1</v>
      </c>
      <c r="D1549" s="187"/>
      <c r="E1549" s="187"/>
      <c r="F1549" s="187"/>
      <c r="G1549" s="187"/>
      <c r="H1549" s="187"/>
      <c r="I1549" s="187"/>
      <c r="J1549" s="187"/>
      <c r="K1549" s="187"/>
      <c r="L1549" s="187"/>
      <c r="M1549" s="187"/>
      <c r="N1549" s="187"/>
      <c r="O1549" s="187"/>
    </row>
    <row r="1550" spans="2:16" x14ac:dyDescent="0.25">
      <c r="B1550" s="109"/>
      <c r="C1550" s="189">
        <v>2</v>
      </c>
      <c r="D1550" s="187"/>
      <c r="E1550" s="187"/>
      <c r="F1550" s="187"/>
      <c r="G1550" s="187"/>
      <c r="H1550" s="187"/>
      <c r="I1550" s="187"/>
      <c r="J1550" s="187"/>
      <c r="K1550" s="187"/>
      <c r="L1550" s="187"/>
      <c r="M1550" s="187"/>
      <c r="N1550" s="187"/>
      <c r="O1550" s="187"/>
    </row>
    <row r="1551" spans="2:16" x14ac:dyDescent="0.25">
      <c r="B1551" s="109"/>
      <c r="C1551" s="189">
        <v>3</v>
      </c>
      <c r="D1551" s="187"/>
      <c r="E1551" s="187"/>
      <c r="F1551" s="187"/>
      <c r="G1551" s="187"/>
      <c r="H1551" s="187"/>
      <c r="I1551" s="187"/>
      <c r="J1551" s="187"/>
      <c r="K1551" s="187"/>
      <c r="L1551" s="187"/>
      <c r="M1551" s="187"/>
      <c r="N1551" s="187"/>
      <c r="O1551" s="187"/>
    </row>
    <row r="1552" spans="2:16" x14ac:dyDescent="0.25">
      <c r="B1552" s="109"/>
      <c r="C1552" s="189">
        <v>4</v>
      </c>
      <c r="D1552" s="187"/>
      <c r="E1552" s="187"/>
      <c r="F1552" s="187"/>
      <c r="G1552" s="187"/>
      <c r="H1552" s="187"/>
      <c r="I1552" s="187"/>
      <c r="J1552" s="187"/>
      <c r="K1552" s="187"/>
      <c r="L1552" s="187"/>
      <c r="M1552" s="187"/>
      <c r="N1552" s="187"/>
      <c r="O1552" s="187"/>
    </row>
    <row r="1553" spans="2:16" x14ac:dyDescent="0.25">
      <c r="B1553" s="109"/>
      <c r="C1553" s="189">
        <v>5</v>
      </c>
      <c r="D1553" s="187"/>
      <c r="E1553" s="187"/>
      <c r="F1553" s="187"/>
      <c r="G1553" s="187"/>
      <c r="H1553" s="187"/>
      <c r="I1553" s="187"/>
      <c r="J1553" s="187"/>
      <c r="K1553" s="187"/>
      <c r="L1553" s="187"/>
      <c r="M1553" s="187"/>
      <c r="N1553" s="187"/>
      <c r="O1553" s="187"/>
    </row>
    <row r="1554" spans="2:16" x14ac:dyDescent="0.25">
      <c r="B1554" s="109"/>
      <c r="C1554" s="189">
        <v>6</v>
      </c>
      <c r="D1554" s="187"/>
      <c r="E1554" s="187"/>
      <c r="F1554" s="187"/>
      <c r="G1554" s="187"/>
      <c r="H1554" s="187"/>
      <c r="I1554" s="187"/>
      <c r="J1554" s="187"/>
      <c r="K1554" s="187"/>
      <c r="L1554" s="187"/>
      <c r="M1554" s="187"/>
      <c r="N1554" s="187"/>
      <c r="O1554" s="187"/>
    </row>
    <row r="1555" spans="2:16" x14ac:dyDescent="0.25">
      <c r="B1555" s="109"/>
      <c r="C1555" s="189">
        <v>7</v>
      </c>
      <c r="D1555" s="187"/>
      <c r="E1555" s="187"/>
      <c r="F1555" s="187"/>
      <c r="G1555" s="187"/>
      <c r="H1555" s="187"/>
      <c r="I1555" s="187"/>
      <c r="J1555" s="187"/>
      <c r="K1555" s="187"/>
      <c r="L1555" s="187"/>
      <c r="M1555" s="187"/>
      <c r="N1555" s="187"/>
      <c r="O1555" s="187"/>
    </row>
    <row r="1556" spans="2:16" x14ac:dyDescent="0.25">
      <c r="B1556" s="109"/>
      <c r="C1556" s="189">
        <v>8</v>
      </c>
      <c r="D1556" s="187"/>
      <c r="E1556" s="187"/>
      <c r="F1556" s="187"/>
      <c r="G1556" s="187"/>
      <c r="H1556" s="187"/>
      <c r="I1556" s="187"/>
      <c r="J1556" s="187"/>
      <c r="K1556" s="187"/>
      <c r="L1556" s="187"/>
      <c r="M1556" s="187"/>
      <c r="N1556" s="187"/>
      <c r="O1556" s="187"/>
    </row>
    <row r="1557" spans="2:16" x14ac:dyDescent="0.25">
      <c r="B1557" s="109"/>
      <c r="C1557" s="189">
        <v>9</v>
      </c>
      <c r="D1557" s="187"/>
      <c r="E1557" s="187"/>
      <c r="F1557" s="187"/>
      <c r="G1557" s="187"/>
      <c r="H1557" s="187"/>
      <c r="I1557" s="187"/>
      <c r="J1557" s="187"/>
      <c r="K1557" s="187"/>
      <c r="L1557" s="187"/>
      <c r="M1557" s="187"/>
      <c r="N1557" s="187"/>
      <c r="O1557" s="187"/>
    </row>
    <row r="1558" spans="2:16" x14ac:dyDescent="0.25">
      <c r="B1558" s="109"/>
      <c r="C1558" s="189">
        <v>10</v>
      </c>
      <c r="D1558" s="187"/>
      <c r="E1558" s="187"/>
      <c r="F1558" s="187"/>
      <c r="G1558" s="187"/>
      <c r="H1558" s="187"/>
      <c r="I1558" s="187"/>
      <c r="J1558" s="187"/>
      <c r="K1558" s="187"/>
      <c r="L1558" s="187"/>
      <c r="M1558" s="187"/>
      <c r="N1558" s="187"/>
      <c r="O1558" s="187"/>
    </row>
    <row r="1559" spans="2:16" x14ac:dyDescent="0.25">
      <c r="B1559" s="109"/>
      <c r="C1559" s="189">
        <v>11</v>
      </c>
      <c r="D1559" s="187"/>
      <c r="E1559" s="187"/>
      <c r="F1559" s="187"/>
      <c r="G1559" s="187"/>
      <c r="H1559" s="187"/>
      <c r="I1559" s="187"/>
      <c r="J1559" s="187"/>
      <c r="K1559" s="187"/>
      <c r="L1559" s="187"/>
      <c r="M1559" s="187"/>
      <c r="N1559" s="187"/>
      <c r="O1559" s="187"/>
    </row>
    <row r="1560" spans="2:16" x14ac:dyDescent="0.25">
      <c r="B1560" s="109"/>
      <c r="C1560" s="189">
        <v>12</v>
      </c>
      <c r="D1560" s="187"/>
      <c r="E1560" s="187"/>
      <c r="F1560" s="187"/>
      <c r="G1560" s="187"/>
      <c r="H1560" s="187"/>
      <c r="I1560" s="187"/>
      <c r="J1560" s="187"/>
      <c r="K1560" s="187"/>
      <c r="L1560" s="187"/>
      <c r="M1560" s="187"/>
      <c r="N1560" s="187"/>
      <c r="O1560" s="187"/>
    </row>
    <row r="1561" spans="2:16" x14ac:dyDescent="0.25">
      <c r="B1561" s="109"/>
      <c r="C1561" s="189">
        <v>13</v>
      </c>
      <c r="D1561" s="187"/>
      <c r="E1561" s="187"/>
      <c r="F1561" s="187"/>
      <c r="G1561" s="187"/>
      <c r="H1561" s="187"/>
      <c r="I1561" s="187"/>
      <c r="J1561" s="187"/>
      <c r="K1561" s="187"/>
      <c r="L1561" s="187"/>
      <c r="M1561" s="187"/>
      <c r="N1561" s="187"/>
      <c r="O1561" s="187"/>
    </row>
    <row r="1562" spans="2:16" ht="15.75" thickBot="1" x14ac:dyDescent="0.3">
      <c r="B1562" s="109"/>
      <c r="C1562" s="189">
        <v>14</v>
      </c>
      <c r="D1562" s="187"/>
      <c r="E1562" s="187"/>
      <c r="F1562" s="187"/>
      <c r="G1562" s="187"/>
      <c r="H1562" s="187"/>
      <c r="I1562" s="187"/>
      <c r="J1562" s="187"/>
      <c r="K1562" s="187"/>
      <c r="L1562" s="187"/>
      <c r="M1562" s="187"/>
      <c r="N1562" s="187"/>
      <c r="O1562" s="187"/>
    </row>
    <row r="1563" spans="2:16" x14ac:dyDescent="0.25">
      <c r="B1563" s="83"/>
      <c r="C1563" s="84" t="s">
        <v>0</v>
      </c>
      <c r="D1563" s="70"/>
      <c r="E1563" s="70"/>
      <c r="F1563" s="70"/>
      <c r="G1563" s="70"/>
      <c r="H1563" s="70"/>
      <c r="I1563" s="70"/>
      <c r="J1563" s="70"/>
      <c r="K1563" s="70"/>
      <c r="L1563" s="70"/>
      <c r="M1563" s="70"/>
      <c r="N1563" s="70"/>
      <c r="O1563" s="71"/>
      <c r="P1563" s="85">
        <f>SUM(D1563:O1563)</f>
        <v>0</v>
      </c>
    </row>
    <row r="1564" spans="2:16" x14ac:dyDescent="0.25">
      <c r="B1564" s="83"/>
      <c r="C1564" s="86" t="s">
        <v>1</v>
      </c>
      <c r="D1564" s="87">
        <f>+D1572*D$3*30</f>
        <v>0</v>
      </c>
      <c r="E1564" s="87">
        <f t="shared" ref="E1564:O1564" si="1641">+E1572*E$3*30</f>
        <v>0</v>
      </c>
      <c r="F1564" s="87">
        <f t="shared" si="1641"/>
        <v>0</v>
      </c>
      <c r="G1564" s="87">
        <f t="shared" si="1641"/>
        <v>0</v>
      </c>
      <c r="H1564" s="87">
        <f t="shared" si="1641"/>
        <v>0</v>
      </c>
      <c r="I1564" s="87">
        <f t="shared" si="1641"/>
        <v>0</v>
      </c>
      <c r="J1564" s="87">
        <f t="shared" si="1641"/>
        <v>0</v>
      </c>
      <c r="K1564" s="87">
        <f t="shared" si="1641"/>
        <v>0</v>
      </c>
      <c r="L1564" s="87">
        <f t="shared" si="1641"/>
        <v>0</v>
      </c>
      <c r="M1564" s="87">
        <f t="shared" si="1641"/>
        <v>0</v>
      </c>
      <c r="N1564" s="87">
        <f t="shared" si="1641"/>
        <v>0</v>
      </c>
      <c r="O1564" s="88">
        <f t="shared" si="1641"/>
        <v>0</v>
      </c>
      <c r="P1564" s="88">
        <f>SUM(D1564:O1564)</f>
        <v>0</v>
      </c>
    </row>
    <row r="1565" spans="2:16" ht="15.75" thickBot="1" x14ac:dyDescent="0.3">
      <c r="B1565" s="83"/>
      <c r="C1565" s="89" t="s">
        <v>35</v>
      </c>
      <c r="D1565" s="90">
        <f>+D1573*D$4*30</f>
        <v>0</v>
      </c>
      <c r="E1565" s="90">
        <f t="shared" ref="E1565:O1565" si="1642">+E1573*E$4*30</f>
        <v>0</v>
      </c>
      <c r="F1565" s="90">
        <f t="shared" si="1642"/>
        <v>0</v>
      </c>
      <c r="G1565" s="90">
        <f t="shared" si="1642"/>
        <v>0</v>
      </c>
      <c r="H1565" s="90">
        <f t="shared" si="1642"/>
        <v>0</v>
      </c>
      <c r="I1565" s="90">
        <f t="shared" si="1642"/>
        <v>0</v>
      </c>
      <c r="J1565" s="90">
        <f t="shared" si="1642"/>
        <v>0</v>
      </c>
      <c r="K1565" s="90">
        <f t="shared" si="1642"/>
        <v>0</v>
      </c>
      <c r="L1565" s="90">
        <f t="shared" si="1642"/>
        <v>0</v>
      </c>
      <c r="M1565" s="90">
        <f t="shared" si="1642"/>
        <v>0</v>
      </c>
      <c r="N1565" s="90">
        <f t="shared" si="1642"/>
        <v>0</v>
      </c>
      <c r="O1565" s="91">
        <f t="shared" si="1642"/>
        <v>0</v>
      </c>
      <c r="P1565" s="91">
        <f>SUM(D1565:O1565)</f>
        <v>0</v>
      </c>
    </row>
    <row r="1566" spans="2:16" ht="15.75" thickBot="1" x14ac:dyDescent="0.3">
      <c r="B1566" s="83"/>
      <c r="C1566" s="78" t="s">
        <v>36</v>
      </c>
      <c r="D1566" s="79">
        <f t="shared" ref="D1566:O1566" si="1643">+D$5</f>
        <v>0.25</v>
      </c>
      <c r="E1566" s="79">
        <f t="shared" si="1643"/>
        <v>0.25</v>
      </c>
      <c r="F1566" s="79">
        <f t="shared" si="1643"/>
        <v>0.25</v>
      </c>
      <c r="G1566" s="79">
        <f t="shared" si="1643"/>
        <v>0.25</v>
      </c>
      <c r="H1566" s="79">
        <f t="shared" si="1643"/>
        <v>0.25</v>
      </c>
      <c r="I1566" s="79">
        <f t="shared" si="1643"/>
        <v>0.25</v>
      </c>
      <c r="J1566" s="79">
        <f t="shared" si="1643"/>
        <v>0.25</v>
      </c>
      <c r="K1566" s="79">
        <f t="shared" si="1643"/>
        <v>0.25</v>
      </c>
      <c r="L1566" s="79">
        <f t="shared" si="1643"/>
        <v>0.25</v>
      </c>
      <c r="M1566" s="79">
        <f t="shared" si="1643"/>
        <v>0.25</v>
      </c>
      <c r="N1566" s="79">
        <f t="shared" si="1643"/>
        <v>0.25</v>
      </c>
      <c r="O1566" s="80">
        <f t="shared" si="1643"/>
        <v>0.25</v>
      </c>
      <c r="P1566" s="80"/>
    </row>
    <row r="1567" spans="2:16" ht="15.75" thickBot="1" x14ac:dyDescent="0.3">
      <c r="B1567" s="83"/>
      <c r="C1567" s="76" t="s">
        <v>14</v>
      </c>
      <c r="D1567" s="92">
        <f>+D$3*(1-D1566)+D$4*D1566</f>
        <v>18.697752065418879</v>
      </c>
      <c r="E1567" s="92">
        <f t="shared" ref="E1567" si="1644">+E$3*(1-E1566)+E$4*E1566</f>
        <v>19.632639668689826</v>
      </c>
      <c r="F1567" s="92">
        <f t="shared" ref="F1567" si="1645">+F$3*(1-F1566)+F$4*F1566</f>
        <v>20.614271652124316</v>
      </c>
      <c r="G1567" s="92">
        <f t="shared" ref="G1567" si="1646">+G$3*(1-G1566)+G$4*G1566</f>
        <v>24.717944963434228</v>
      </c>
      <c r="H1567" s="92">
        <f t="shared" ref="H1567" si="1647">+H$3*(1-H1566)+H$4*H1566</f>
        <v>26.05691364631199</v>
      </c>
      <c r="I1567" s="92">
        <f t="shared" ref="I1567" si="1648">+I$3*(1-I1566)+I$4*I1566</f>
        <v>25.606843768296592</v>
      </c>
      <c r="J1567" s="92">
        <f t="shared" ref="J1567" si="1649">+J$3*(1-J1566)+J$4*J1566</f>
        <v>18.232856760391158</v>
      </c>
      <c r="K1567" s="92">
        <f t="shared" ref="K1567" si="1650">+K$3*(1-K1566)+K$4*K1566</f>
        <v>23.963884263425388</v>
      </c>
      <c r="L1567" s="92">
        <f t="shared" ref="L1567" si="1651">+L$3*(1-L1566)+L$4*L1566</f>
        <v>26.305348227975429</v>
      </c>
      <c r="M1567" s="92">
        <f t="shared" ref="M1567" si="1652">+M$3*(1-M1566)+M$4*M1566</f>
        <v>24.57657900542252</v>
      </c>
      <c r="N1567" s="92">
        <f t="shared" ref="N1567" si="1653">+N$3*(1-N1566)+N$4*N1566</f>
        <v>22.737299112616817</v>
      </c>
      <c r="O1567" s="92">
        <f t="shared" ref="O1567" si="1654">+O$3*(1-O1566)+O$4*O1566</f>
        <v>20.719497469529724</v>
      </c>
      <c r="P1567" s="93"/>
    </row>
    <row r="1568" spans="2:16" x14ac:dyDescent="0.25">
      <c r="B1568" s="83"/>
      <c r="C1568" s="76" t="s">
        <v>16</v>
      </c>
      <c r="D1568" s="92">
        <f t="shared" ref="D1568:O1568" si="1655">+D1566*D1570+(1-D1566)*D1569</f>
        <v>0</v>
      </c>
      <c r="E1568" s="92">
        <f t="shared" si="1655"/>
        <v>0</v>
      </c>
      <c r="F1568" s="92">
        <f t="shared" si="1655"/>
        <v>0</v>
      </c>
      <c r="G1568" s="92">
        <f t="shared" si="1655"/>
        <v>0</v>
      </c>
      <c r="H1568" s="92">
        <f t="shared" si="1655"/>
        <v>0</v>
      </c>
      <c r="I1568" s="92">
        <f t="shared" si="1655"/>
        <v>0</v>
      </c>
      <c r="J1568" s="92">
        <f t="shared" si="1655"/>
        <v>0</v>
      </c>
      <c r="K1568" s="92">
        <f t="shared" si="1655"/>
        <v>0</v>
      </c>
      <c r="L1568" s="92">
        <f t="shared" si="1655"/>
        <v>0</v>
      </c>
      <c r="M1568" s="92">
        <f t="shared" si="1655"/>
        <v>0</v>
      </c>
      <c r="N1568" s="92">
        <f t="shared" si="1655"/>
        <v>0</v>
      </c>
      <c r="O1568" s="93">
        <f t="shared" si="1655"/>
        <v>0</v>
      </c>
      <c r="P1568" s="93"/>
    </row>
    <row r="1569" spans="2:16" x14ac:dyDescent="0.25">
      <c r="B1569" s="83"/>
      <c r="C1569" s="77" t="s">
        <v>15</v>
      </c>
      <c r="D1569" s="94">
        <f>+D$3*D1581</f>
        <v>0</v>
      </c>
      <c r="E1569" s="94">
        <f t="shared" ref="E1569:O1569" si="1656">+E$3*E1581</f>
        <v>0</v>
      </c>
      <c r="F1569" s="94">
        <f t="shared" si="1656"/>
        <v>0</v>
      </c>
      <c r="G1569" s="94">
        <f t="shared" si="1656"/>
        <v>0</v>
      </c>
      <c r="H1569" s="94">
        <f t="shared" si="1656"/>
        <v>0</v>
      </c>
      <c r="I1569" s="94">
        <f t="shared" si="1656"/>
        <v>0</v>
      </c>
      <c r="J1569" s="94">
        <f t="shared" si="1656"/>
        <v>0</v>
      </c>
      <c r="K1569" s="94">
        <f t="shared" si="1656"/>
        <v>0</v>
      </c>
      <c r="L1569" s="94">
        <f t="shared" si="1656"/>
        <v>0</v>
      </c>
      <c r="M1569" s="94">
        <f t="shared" si="1656"/>
        <v>0</v>
      </c>
      <c r="N1569" s="94">
        <f t="shared" si="1656"/>
        <v>0</v>
      </c>
      <c r="O1569" s="95">
        <f t="shared" si="1656"/>
        <v>0</v>
      </c>
      <c r="P1569" s="95"/>
    </row>
    <row r="1570" spans="2:16" ht="15.75" thickBot="1" x14ac:dyDescent="0.3">
      <c r="B1570" s="83"/>
      <c r="C1570" s="96" t="s">
        <v>37</v>
      </c>
      <c r="D1570" s="97">
        <f>+D$4*D1581</f>
        <v>0</v>
      </c>
      <c r="E1570" s="97">
        <f t="shared" ref="E1570:O1570" si="1657">+E$4*E1581</f>
        <v>0</v>
      </c>
      <c r="F1570" s="97">
        <f t="shared" si="1657"/>
        <v>0</v>
      </c>
      <c r="G1570" s="97">
        <f t="shared" si="1657"/>
        <v>0</v>
      </c>
      <c r="H1570" s="97">
        <f t="shared" si="1657"/>
        <v>0</v>
      </c>
      <c r="I1570" s="97">
        <f t="shared" si="1657"/>
        <v>0</v>
      </c>
      <c r="J1570" s="97">
        <f t="shared" si="1657"/>
        <v>0</v>
      </c>
      <c r="K1570" s="97">
        <f t="shared" si="1657"/>
        <v>0</v>
      </c>
      <c r="L1570" s="97">
        <f t="shared" si="1657"/>
        <v>0</v>
      </c>
      <c r="M1570" s="97">
        <f t="shared" si="1657"/>
        <v>0</v>
      </c>
      <c r="N1570" s="97">
        <f t="shared" si="1657"/>
        <v>0</v>
      </c>
      <c r="O1570" s="98">
        <f t="shared" si="1657"/>
        <v>0</v>
      </c>
      <c r="P1570" s="98"/>
    </row>
    <row r="1571" spans="2:16" x14ac:dyDescent="0.25">
      <c r="B1571" s="83"/>
      <c r="C1571" s="99" t="s">
        <v>9</v>
      </c>
      <c r="D1571" s="100">
        <f t="shared" ref="D1571:O1571" si="1658">+D1563/D1567/30</f>
        <v>0</v>
      </c>
      <c r="E1571" s="100">
        <f t="shared" si="1658"/>
        <v>0</v>
      </c>
      <c r="F1571" s="100">
        <f t="shared" si="1658"/>
        <v>0</v>
      </c>
      <c r="G1571" s="100">
        <f t="shared" si="1658"/>
        <v>0</v>
      </c>
      <c r="H1571" s="100">
        <f t="shared" si="1658"/>
        <v>0</v>
      </c>
      <c r="I1571" s="100">
        <f t="shared" si="1658"/>
        <v>0</v>
      </c>
      <c r="J1571" s="100">
        <f t="shared" si="1658"/>
        <v>0</v>
      </c>
      <c r="K1571" s="100">
        <f t="shared" si="1658"/>
        <v>0</v>
      </c>
      <c r="L1571" s="100">
        <f t="shared" si="1658"/>
        <v>0</v>
      </c>
      <c r="M1571" s="100">
        <f t="shared" si="1658"/>
        <v>0</v>
      </c>
      <c r="N1571" s="100">
        <f t="shared" si="1658"/>
        <v>0</v>
      </c>
      <c r="O1571" s="101">
        <f t="shared" si="1658"/>
        <v>0</v>
      </c>
      <c r="P1571" s="101">
        <f t="shared" ref="P1571:P1580" si="1659">SUM(D1571:O1571)</f>
        <v>0</v>
      </c>
    </row>
    <row r="1572" spans="2:16" x14ac:dyDescent="0.25">
      <c r="B1572" s="83"/>
      <c r="C1572" s="77" t="s">
        <v>10</v>
      </c>
      <c r="D1572" s="87">
        <f t="shared" ref="D1572:O1572" si="1660">+D1571*(1-D1566)</f>
        <v>0</v>
      </c>
      <c r="E1572" s="87">
        <f t="shared" si="1660"/>
        <v>0</v>
      </c>
      <c r="F1572" s="87">
        <f t="shared" si="1660"/>
        <v>0</v>
      </c>
      <c r="G1572" s="87">
        <f t="shared" si="1660"/>
        <v>0</v>
      </c>
      <c r="H1572" s="87">
        <f t="shared" si="1660"/>
        <v>0</v>
      </c>
      <c r="I1572" s="87">
        <f t="shared" si="1660"/>
        <v>0</v>
      </c>
      <c r="J1572" s="87">
        <f t="shared" si="1660"/>
        <v>0</v>
      </c>
      <c r="K1572" s="87">
        <f t="shared" si="1660"/>
        <v>0</v>
      </c>
      <c r="L1572" s="87">
        <f t="shared" si="1660"/>
        <v>0</v>
      </c>
      <c r="M1572" s="87">
        <f t="shared" si="1660"/>
        <v>0</v>
      </c>
      <c r="N1572" s="87">
        <f t="shared" si="1660"/>
        <v>0</v>
      </c>
      <c r="O1572" s="88">
        <f t="shared" si="1660"/>
        <v>0</v>
      </c>
      <c r="P1572" s="88">
        <f t="shared" si="1659"/>
        <v>0</v>
      </c>
    </row>
    <row r="1573" spans="2:16" ht="15.75" thickBot="1" x14ac:dyDescent="0.3">
      <c r="B1573" s="83"/>
      <c r="C1573" s="96" t="s">
        <v>38</v>
      </c>
      <c r="D1573" s="90">
        <f>+D1571-D1572</f>
        <v>0</v>
      </c>
      <c r="E1573" s="90">
        <f t="shared" ref="E1573:G1573" si="1661">+E1571-E1572</f>
        <v>0</v>
      </c>
      <c r="F1573" s="90">
        <f t="shared" si="1661"/>
        <v>0</v>
      </c>
      <c r="G1573" s="90">
        <f t="shared" si="1661"/>
        <v>0</v>
      </c>
      <c r="H1573" s="90">
        <f>+H1571-H1572</f>
        <v>0</v>
      </c>
      <c r="I1573" s="90">
        <f t="shared" ref="I1573:O1573" si="1662">+I1571-I1572</f>
        <v>0</v>
      </c>
      <c r="J1573" s="90">
        <f t="shared" si="1662"/>
        <v>0</v>
      </c>
      <c r="K1573" s="90">
        <f t="shared" si="1662"/>
        <v>0</v>
      </c>
      <c r="L1573" s="90">
        <f t="shared" si="1662"/>
        <v>0</v>
      </c>
      <c r="M1573" s="90">
        <f t="shared" si="1662"/>
        <v>0</v>
      </c>
      <c r="N1573" s="90">
        <f t="shared" si="1662"/>
        <v>0</v>
      </c>
      <c r="O1573" s="91">
        <f t="shared" si="1662"/>
        <v>0</v>
      </c>
      <c r="P1573" s="91">
        <f t="shared" si="1659"/>
        <v>0</v>
      </c>
    </row>
    <row r="1574" spans="2:16" x14ac:dyDescent="0.25">
      <c r="B1574" s="83"/>
      <c r="C1574" s="99" t="s">
        <v>11</v>
      </c>
      <c r="D1574" s="100" t="e">
        <f t="shared" ref="D1574:O1574" si="1663">+D1563/D1568/30</f>
        <v>#DIV/0!</v>
      </c>
      <c r="E1574" s="100" t="e">
        <f t="shared" si="1663"/>
        <v>#DIV/0!</v>
      </c>
      <c r="F1574" s="100" t="e">
        <f t="shared" si="1663"/>
        <v>#DIV/0!</v>
      </c>
      <c r="G1574" s="100" t="e">
        <f t="shared" si="1663"/>
        <v>#DIV/0!</v>
      </c>
      <c r="H1574" s="100" t="e">
        <f t="shared" si="1663"/>
        <v>#DIV/0!</v>
      </c>
      <c r="I1574" s="100" t="e">
        <f t="shared" si="1663"/>
        <v>#DIV/0!</v>
      </c>
      <c r="J1574" s="100" t="e">
        <f t="shared" si="1663"/>
        <v>#DIV/0!</v>
      </c>
      <c r="K1574" s="100" t="e">
        <f t="shared" si="1663"/>
        <v>#DIV/0!</v>
      </c>
      <c r="L1574" s="100" t="e">
        <f t="shared" si="1663"/>
        <v>#DIV/0!</v>
      </c>
      <c r="M1574" s="100" t="e">
        <f t="shared" si="1663"/>
        <v>#DIV/0!</v>
      </c>
      <c r="N1574" s="100" t="e">
        <f t="shared" si="1663"/>
        <v>#DIV/0!</v>
      </c>
      <c r="O1574" s="101" t="e">
        <f t="shared" si="1663"/>
        <v>#DIV/0!</v>
      </c>
      <c r="P1574" s="101" t="e">
        <f t="shared" si="1659"/>
        <v>#DIV/0!</v>
      </c>
    </row>
    <row r="1575" spans="2:16" x14ac:dyDescent="0.25">
      <c r="B1575" s="83"/>
      <c r="C1575" s="77" t="s">
        <v>12</v>
      </c>
      <c r="D1575" s="87" t="e">
        <f t="shared" ref="D1575:O1575" si="1664">+D1564/D1569/30</f>
        <v>#DIV/0!</v>
      </c>
      <c r="E1575" s="87" t="e">
        <f t="shared" si="1664"/>
        <v>#DIV/0!</v>
      </c>
      <c r="F1575" s="87" t="e">
        <f t="shared" si="1664"/>
        <v>#DIV/0!</v>
      </c>
      <c r="G1575" s="87" t="e">
        <f t="shared" si="1664"/>
        <v>#DIV/0!</v>
      </c>
      <c r="H1575" s="87" t="e">
        <f t="shared" si="1664"/>
        <v>#DIV/0!</v>
      </c>
      <c r="I1575" s="87" t="e">
        <f t="shared" si="1664"/>
        <v>#DIV/0!</v>
      </c>
      <c r="J1575" s="87" t="e">
        <f t="shared" si="1664"/>
        <v>#DIV/0!</v>
      </c>
      <c r="K1575" s="87" t="e">
        <f t="shared" si="1664"/>
        <v>#DIV/0!</v>
      </c>
      <c r="L1575" s="87" t="e">
        <f t="shared" si="1664"/>
        <v>#DIV/0!</v>
      </c>
      <c r="M1575" s="87" t="e">
        <f t="shared" si="1664"/>
        <v>#DIV/0!</v>
      </c>
      <c r="N1575" s="87" t="e">
        <f t="shared" si="1664"/>
        <v>#DIV/0!</v>
      </c>
      <c r="O1575" s="88" t="e">
        <f t="shared" si="1664"/>
        <v>#DIV/0!</v>
      </c>
      <c r="P1575" s="88" t="e">
        <f t="shared" si="1659"/>
        <v>#DIV/0!</v>
      </c>
    </row>
    <row r="1576" spans="2:16" ht="15.75" thickBot="1" x14ac:dyDescent="0.3">
      <c r="B1576" s="83"/>
      <c r="C1576" s="96" t="s">
        <v>39</v>
      </c>
      <c r="D1576" s="90" t="e">
        <f t="shared" ref="D1576:O1576" si="1665">+D1565/D1570/30</f>
        <v>#DIV/0!</v>
      </c>
      <c r="E1576" s="90" t="e">
        <f t="shared" si="1665"/>
        <v>#DIV/0!</v>
      </c>
      <c r="F1576" s="90" t="e">
        <f t="shared" si="1665"/>
        <v>#DIV/0!</v>
      </c>
      <c r="G1576" s="90" t="e">
        <f t="shared" si="1665"/>
        <v>#DIV/0!</v>
      </c>
      <c r="H1576" s="90" t="e">
        <f t="shared" si="1665"/>
        <v>#DIV/0!</v>
      </c>
      <c r="I1576" s="90" t="e">
        <f t="shared" si="1665"/>
        <v>#DIV/0!</v>
      </c>
      <c r="J1576" s="90" t="e">
        <f t="shared" si="1665"/>
        <v>#DIV/0!</v>
      </c>
      <c r="K1576" s="90" t="e">
        <f t="shared" si="1665"/>
        <v>#DIV/0!</v>
      </c>
      <c r="L1576" s="90" t="e">
        <f t="shared" si="1665"/>
        <v>#DIV/0!</v>
      </c>
      <c r="M1576" s="90" t="e">
        <f t="shared" si="1665"/>
        <v>#DIV/0!</v>
      </c>
      <c r="N1576" s="90" t="e">
        <f t="shared" si="1665"/>
        <v>#DIV/0!</v>
      </c>
      <c r="O1576" s="91" t="e">
        <f t="shared" si="1665"/>
        <v>#DIV/0!</v>
      </c>
      <c r="P1576" s="91" t="e">
        <f t="shared" si="1659"/>
        <v>#DIV/0!</v>
      </c>
    </row>
    <row r="1577" spans="2:16" ht="15.75" thickBot="1" x14ac:dyDescent="0.3">
      <c r="B1577" s="83"/>
      <c r="C1577" s="102" t="s">
        <v>13</v>
      </c>
      <c r="D1577" s="72">
        <v>25</v>
      </c>
      <c r="E1577" s="72">
        <v>25</v>
      </c>
      <c r="F1577" s="72">
        <v>25</v>
      </c>
      <c r="G1577" s="72">
        <v>25</v>
      </c>
      <c r="H1577" s="72">
        <v>25</v>
      </c>
      <c r="I1577" s="72">
        <v>25</v>
      </c>
      <c r="J1577" s="72">
        <v>25</v>
      </c>
      <c r="K1577" s="72">
        <v>25</v>
      </c>
      <c r="L1577" s="72">
        <v>25</v>
      </c>
      <c r="M1577" s="72">
        <v>25</v>
      </c>
      <c r="N1577" s="72">
        <v>25</v>
      </c>
      <c r="O1577" s="73">
        <v>25</v>
      </c>
      <c r="P1577" s="103"/>
    </row>
    <row r="1578" spans="2:16" x14ac:dyDescent="0.25">
      <c r="B1578" s="83"/>
      <c r="C1578" s="99" t="s">
        <v>4</v>
      </c>
      <c r="D1578" s="100" t="e">
        <f>+D1574/D1577*30</f>
        <v>#DIV/0!</v>
      </c>
      <c r="E1578" s="100" t="e">
        <f t="shared" ref="E1578" si="1666">+E1574/E1577*30</f>
        <v>#DIV/0!</v>
      </c>
      <c r="F1578" s="100" t="e">
        <f t="shared" ref="F1578" si="1667">+F1574/F1577*30</f>
        <v>#DIV/0!</v>
      </c>
      <c r="G1578" s="100" t="e">
        <f t="shared" ref="G1578" si="1668">+G1574/G1577*30</f>
        <v>#DIV/0!</v>
      </c>
      <c r="H1578" s="100" t="e">
        <f t="shared" ref="H1578" si="1669">+H1574/H1577*30</f>
        <v>#DIV/0!</v>
      </c>
      <c r="I1578" s="100" t="e">
        <f t="shared" ref="I1578" si="1670">+I1574/I1577*30</f>
        <v>#DIV/0!</v>
      </c>
      <c r="J1578" s="100" t="e">
        <f t="shared" ref="J1578" si="1671">+J1574/J1577*30</f>
        <v>#DIV/0!</v>
      </c>
      <c r="K1578" s="100" t="e">
        <f t="shared" ref="K1578" si="1672">+K1574/K1577*30</f>
        <v>#DIV/0!</v>
      </c>
      <c r="L1578" s="100" t="e">
        <f t="shared" ref="L1578" si="1673">+L1574/L1577*30</f>
        <v>#DIV/0!</v>
      </c>
      <c r="M1578" s="100" t="e">
        <f t="shared" ref="M1578" si="1674">+M1574/M1577*30</f>
        <v>#DIV/0!</v>
      </c>
      <c r="N1578" s="100" t="e">
        <f t="shared" ref="N1578" si="1675">+N1574/N1577*30</f>
        <v>#DIV/0!</v>
      </c>
      <c r="O1578" s="101" t="e">
        <f t="shared" ref="O1578" si="1676">+O1574/O1577*30</f>
        <v>#DIV/0!</v>
      </c>
      <c r="P1578" s="101" t="e">
        <f t="shared" si="1659"/>
        <v>#DIV/0!</v>
      </c>
    </row>
    <row r="1579" spans="2:16" x14ac:dyDescent="0.25">
      <c r="B1579" s="83"/>
      <c r="C1579" s="77" t="s">
        <v>5</v>
      </c>
      <c r="D1579" s="87" t="e">
        <f>+D1575/D1577*30</f>
        <v>#DIV/0!</v>
      </c>
      <c r="E1579" s="87" t="e">
        <f t="shared" ref="E1579:O1579" si="1677">+E1575/E1577*30</f>
        <v>#DIV/0!</v>
      </c>
      <c r="F1579" s="87" t="e">
        <f t="shared" si="1677"/>
        <v>#DIV/0!</v>
      </c>
      <c r="G1579" s="87" t="e">
        <f t="shared" si="1677"/>
        <v>#DIV/0!</v>
      </c>
      <c r="H1579" s="87" t="e">
        <f t="shared" si="1677"/>
        <v>#DIV/0!</v>
      </c>
      <c r="I1579" s="87" t="e">
        <f t="shared" si="1677"/>
        <v>#DIV/0!</v>
      </c>
      <c r="J1579" s="87" t="e">
        <f t="shared" si="1677"/>
        <v>#DIV/0!</v>
      </c>
      <c r="K1579" s="87" t="e">
        <f t="shared" si="1677"/>
        <v>#DIV/0!</v>
      </c>
      <c r="L1579" s="87" t="e">
        <f t="shared" si="1677"/>
        <v>#DIV/0!</v>
      </c>
      <c r="M1579" s="87" t="e">
        <f t="shared" si="1677"/>
        <v>#DIV/0!</v>
      </c>
      <c r="N1579" s="87" t="e">
        <f t="shared" si="1677"/>
        <v>#DIV/0!</v>
      </c>
      <c r="O1579" s="88" t="e">
        <f t="shared" si="1677"/>
        <v>#DIV/0!</v>
      </c>
      <c r="P1579" s="88" t="e">
        <f t="shared" si="1659"/>
        <v>#DIV/0!</v>
      </c>
    </row>
    <row r="1580" spans="2:16" ht="15.75" thickBot="1" x14ac:dyDescent="0.3">
      <c r="B1580" s="83"/>
      <c r="C1580" s="96" t="s">
        <v>40</v>
      </c>
      <c r="D1580" s="90" t="e">
        <f>+D1576/D1577*30</f>
        <v>#DIV/0!</v>
      </c>
      <c r="E1580" s="90" t="e">
        <f t="shared" ref="E1580:O1580" si="1678">+E1576/E1577*30</f>
        <v>#DIV/0!</v>
      </c>
      <c r="F1580" s="90" t="e">
        <f t="shared" si="1678"/>
        <v>#DIV/0!</v>
      </c>
      <c r="G1580" s="90" t="e">
        <f t="shared" si="1678"/>
        <v>#DIV/0!</v>
      </c>
      <c r="H1580" s="90" t="e">
        <f t="shared" si="1678"/>
        <v>#DIV/0!</v>
      </c>
      <c r="I1580" s="90" t="e">
        <f t="shared" si="1678"/>
        <v>#DIV/0!</v>
      </c>
      <c r="J1580" s="90" t="e">
        <f t="shared" si="1678"/>
        <v>#DIV/0!</v>
      </c>
      <c r="K1580" s="90" t="e">
        <f t="shared" si="1678"/>
        <v>#DIV/0!</v>
      </c>
      <c r="L1580" s="90" t="e">
        <f t="shared" si="1678"/>
        <v>#DIV/0!</v>
      </c>
      <c r="M1580" s="90" t="e">
        <f t="shared" si="1678"/>
        <v>#DIV/0!</v>
      </c>
      <c r="N1580" s="90" t="e">
        <f t="shared" si="1678"/>
        <v>#DIV/0!</v>
      </c>
      <c r="O1580" s="91" t="e">
        <f t="shared" si="1678"/>
        <v>#DIV/0!</v>
      </c>
      <c r="P1580" s="91" t="e">
        <f t="shared" si="1659"/>
        <v>#DIV/0!</v>
      </c>
    </row>
    <row r="1581" spans="2:16" ht="15.75" thickBot="1" x14ac:dyDescent="0.3">
      <c r="B1581" s="104"/>
      <c r="C1581" s="105" t="s">
        <v>8</v>
      </c>
      <c r="D1581" s="106">
        <f>+SUMIF(Conversion!$B$4:$B$28,'Measured TV'!D1548,Conversion!C$4:C$28)</f>
        <v>0</v>
      </c>
      <c r="E1581" s="106">
        <f>+SUMIF(Conversion!$B$4:$B$28,'Measured TV'!E1548,Conversion!D$4:D$28)</f>
        <v>0</v>
      </c>
      <c r="F1581" s="106">
        <f>+SUMIF(Conversion!$B$4:$B$28,'Measured TV'!F1548,Conversion!E$4:E$28)</f>
        <v>0</v>
      </c>
      <c r="G1581" s="106">
        <f>+SUMIF(Conversion!$B$4:$B$28,'Measured TV'!G1548,Conversion!F$4:F$28)</f>
        <v>0</v>
      </c>
      <c r="H1581" s="106">
        <f>+SUMIF(Conversion!$B$4:$B$28,'Measured TV'!H1548,Conversion!G$4:G$28)</f>
        <v>0</v>
      </c>
      <c r="I1581" s="106">
        <f>+SUMIF(Conversion!$B$4:$B$28,'Measured TV'!I1548,Conversion!H$4:H$28)</f>
        <v>0</v>
      </c>
      <c r="J1581" s="106">
        <f>+SUMIF(Conversion!$B$4:$B$28,'Measured TV'!J1548,Conversion!I$4:I$28)</f>
        <v>0</v>
      </c>
      <c r="K1581" s="106">
        <f>+SUMIF(Conversion!$B$4:$B$28,'Measured TV'!K1548,Conversion!J$4:J$28)</f>
        <v>0</v>
      </c>
      <c r="L1581" s="106">
        <f>+SUMIF(Conversion!$B$4:$B$28,'Measured TV'!L1548,Conversion!K$4:K$28)</f>
        <v>0</v>
      </c>
      <c r="M1581" s="106">
        <f>+SUMIF(Conversion!$B$4:$B$28,'Measured TV'!M1548,Conversion!L$4:L$28)</f>
        <v>0</v>
      </c>
      <c r="N1581" s="106">
        <f>+SUMIF(Conversion!$B$4:$B$28,'Measured TV'!N1548,Conversion!M$4:M$28)</f>
        <v>0</v>
      </c>
      <c r="O1581" s="107">
        <f>+SUMIF(Conversion!$B$4:$B$28,'Measured TV'!O1548,Conversion!N$4:N$28)</f>
        <v>0</v>
      </c>
      <c r="P1581" s="107"/>
    </row>
    <row r="1582" spans="2:16" ht="15.75" thickBot="1" x14ac:dyDescent="0.3">
      <c r="C1582" s="74">
        <v>0</v>
      </c>
      <c r="D1582" s="39">
        <v>1</v>
      </c>
      <c r="E1582" s="39">
        <v>2</v>
      </c>
      <c r="F1582" s="39">
        <v>3</v>
      </c>
      <c r="G1582" s="39">
        <v>4</v>
      </c>
      <c r="H1582" s="39">
        <v>5</v>
      </c>
      <c r="I1582" s="39">
        <v>6</v>
      </c>
      <c r="J1582" s="39">
        <v>7</v>
      </c>
      <c r="K1582" s="39">
        <v>8</v>
      </c>
      <c r="L1582" s="39">
        <v>9</v>
      </c>
      <c r="M1582" s="39">
        <v>10</v>
      </c>
      <c r="N1582" s="39">
        <v>11</v>
      </c>
      <c r="O1582" s="39">
        <v>12</v>
      </c>
    </row>
    <row r="1583" spans="2:16" ht="15.75" thickBot="1" x14ac:dyDescent="0.3">
      <c r="B1583" s="108" t="e">
        <f>+'Mecra Kırılımı'!#REF!</f>
        <v>#REF!</v>
      </c>
      <c r="C1583" s="82" t="s">
        <v>33</v>
      </c>
      <c r="D1583" s="40" t="s">
        <v>25</v>
      </c>
      <c r="E1583" s="69" t="s">
        <v>25</v>
      </c>
      <c r="F1583" s="69" t="s">
        <v>25</v>
      </c>
      <c r="G1583" s="69" t="s">
        <v>25</v>
      </c>
      <c r="H1583" s="69" t="s">
        <v>25</v>
      </c>
      <c r="I1583" s="69" t="s">
        <v>25</v>
      </c>
      <c r="J1583" s="69" t="s">
        <v>25</v>
      </c>
      <c r="K1583" s="69" t="s">
        <v>25</v>
      </c>
      <c r="L1583" s="69" t="s">
        <v>25</v>
      </c>
      <c r="M1583" s="69" t="s">
        <v>25</v>
      </c>
      <c r="N1583" s="69" t="s">
        <v>25</v>
      </c>
      <c r="O1583" s="69" t="s">
        <v>25</v>
      </c>
    </row>
    <row r="1584" spans="2:16" x14ac:dyDescent="0.25">
      <c r="B1584" s="109"/>
      <c r="C1584" s="189">
        <v>1</v>
      </c>
      <c r="D1584" s="187"/>
      <c r="E1584" s="187"/>
      <c r="F1584" s="187"/>
      <c r="G1584" s="187"/>
      <c r="H1584" s="187"/>
      <c r="I1584" s="187"/>
      <c r="J1584" s="187"/>
      <c r="K1584" s="187"/>
      <c r="L1584" s="187"/>
      <c r="M1584" s="187"/>
      <c r="N1584" s="187"/>
      <c r="O1584" s="187"/>
    </row>
    <row r="1585" spans="2:16" x14ac:dyDescent="0.25">
      <c r="B1585" s="109"/>
      <c r="C1585" s="189">
        <v>2</v>
      </c>
      <c r="D1585" s="187"/>
      <c r="E1585" s="187"/>
      <c r="F1585" s="187"/>
      <c r="G1585" s="187"/>
      <c r="H1585" s="187"/>
      <c r="I1585" s="187"/>
      <c r="J1585" s="187"/>
      <c r="K1585" s="187"/>
      <c r="L1585" s="187"/>
      <c r="M1585" s="187"/>
      <c r="N1585" s="187"/>
      <c r="O1585" s="187"/>
    </row>
    <row r="1586" spans="2:16" x14ac:dyDescent="0.25">
      <c r="B1586" s="109"/>
      <c r="C1586" s="189">
        <v>3</v>
      </c>
      <c r="D1586" s="187"/>
      <c r="E1586" s="187"/>
      <c r="F1586" s="187"/>
      <c r="G1586" s="187"/>
      <c r="H1586" s="187"/>
      <c r="I1586" s="187"/>
      <c r="J1586" s="187"/>
      <c r="K1586" s="187"/>
      <c r="L1586" s="187"/>
      <c r="M1586" s="187"/>
      <c r="N1586" s="187"/>
      <c r="O1586" s="187"/>
    </row>
    <row r="1587" spans="2:16" x14ac:dyDescent="0.25">
      <c r="B1587" s="109"/>
      <c r="C1587" s="189">
        <v>4</v>
      </c>
      <c r="D1587" s="187"/>
      <c r="E1587" s="187"/>
      <c r="F1587" s="187"/>
      <c r="G1587" s="187"/>
      <c r="H1587" s="187"/>
      <c r="I1587" s="187"/>
      <c r="J1587" s="187"/>
      <c r="K1587" s="187"/>
      <c r="L1587" s="187"/>
      <c r="M1587" s="187"/>
      <c r="N1587" s="187"/>
      <c r="O1587" s="187"/>
    </row>
    <row r="1588" spans="2:16" x14ac:dyDescent="0.25">
      <c r="B1588" s="109"/>
      <c r="C1588" s="189">
        <v>5</v>
      </c>
      <c r="D1588" s="187"/>
      <c r="E1588" s="187"/>
      <c r="F1588" s="187"/>
      <c r="G1588" s="187"/>
      <c r="H1588" s="187"/>
      <c r="I1588" s="187"/>
      <c r="J1588" s="187"/>
      <c r="K1588" s="187"/>
      <c r="L1588" s="187"/>
      <c r="M1588" s="187"/>
      <c r="N1588" s="187"/>
      <c r="O1588" s="187"/>
    </row>
    <row r="1589" spans="2:16" x14ac:dyDescent="0.25">
      <c r="B1589" s="109"/>
      <c r="C1589" s="189">
        <v>6</v>
      </c>
      <c r="D1589" s="187"/>
      <c r="E1589" s="187"/>
      <c r="F1589" s="187"/>
      <c r="G1589" s="187"/>
      <c r="H1589" s="187"/>
      <c r="I1589" s="187"/>
      <c r="J1589" s="187"/>
      <c r="K1589" s="187"/>
      <c r="L1589" s="187"/>
      <c r="M1589" s="187"/>
      <c r="N1589" s="187"/>
      <c r="O1589" s="187"/>
    </row>
    <row r="1590" spans="2:16" x14ac:dyDescent="0.25">
      <c r="B1590" s="109"/>
      <c r="C1590" s="189">
        <v>7</v>
      </c>
      <c r="D1590" s="187"/>
      <c r="E1590" s="187"/>
      <c r="F1590" s="187"/>
      <c r="G1590" s="187"/>
      <c r="H1590" s="187"/>
      <c r="I1590" s="187"/>
      <c r="J1590" s="187"/>
      <c r="K1590" s="187"/>
      <c r="L1590" s="187"/>
      <c r="M1590" s="187"/>
      <c r="N1590" s="187"/>
      <c r="O1590" s="187"/>
    </row>
    <row r="1591" spans="2:16" x14ac:dyDescent="0.25">
      <c r="B1591" s="109"/>
      <c r="C1591" s="189">
        <v>8</v>
      </c>
      <c r="D1591" s="187"/>
      <c r="E1591" s="187"/>
      <c r="F1591" s="187"/>
      <c r="G1591" s="187"/>
      <c r="H1591" s="187"/>
      <c r="I1591" s="187"/>
      <c r="J1591" s="187"/>
      <c r="K1591" s="187"/>
      <c r="L1591" s="187"/>
      <c r="M1591" s="187"/>
      <c r="N1591" s="187"/>
      <c r="O1591" s="187"/>
    </row>
    <row r="1592" spans="2:16" x14ac:dyDescent="0.25">
      <c r="B1592" s="109"/>
      <c r="C1592" s="189">
        <v>9</v>
      </c>
      <c r="D1592" s="187"/>
      <c r="E1592" s="187"/>
      <c r="F1592" s="187"/>
      <c r="G1592" s="187"/>
      <c r="H1592" s="187"/>
      <c r="I1592" s="187"/>
      <c r="J1592" s="187"/>
      <c r="K1592" s="187"/>
      <c r="L1592" s="187"/>
      <c r="M1592" s="187"/>
      <c r="N1592" s="187"/>
      <c r="O1592" s="187"/>
    </row>
    <row r="1593" spans="2:16" x14ac:dyDescent="0.25">
      <c r="B1593" s="109"/>
      <c r="C1593" s="189">
        <v>10</v>
      </c>
      <c r="D1593" s="187"/>
      <c r="E1593" s="187"/>
      <c r="F1593" s="187"/>
      <c r="G1593" s="187"/>
      <c r="H1593" s="187"/>
      <c r="I1593" s="187"/>
      <c r="J1593" s="187"/>
      <c r="K1593" s="187"/>
      <c r="L1593" s="187"/>
      <c r="M1593" s="187"/>
      <c r="N1593" s="187"/>
      <c r="O1593" s="187"/>
    </row>
    <row r="1594" spans="2:16" x14ac:dyDescent="0.25">
      <c r="B1594" s="109"/>
      <c r="C1594" s="189">
        <v>11</v>
      </c>
      <c r="D1594" s="187"/>
      <c r="E1594" s="187"/>
      <c r="F1594" s="187"/>
      <c r="G1594" s="187"/>
      <c r="H1594" s="187"/>
      <c r="I1594" s="187"/>
      <c r="J1594" s="187"/>
      <c r="K1594" s="187"/>
      <c r="L1594" s="187"/>
      <c r="M1594" s="187"/>
      <c r="N1594" s="187"/>
      <c r="O1594" s="187"/>
    </row>
    <row r="1595" spans="2:16" x14ac:dyDescent="0.25">
      <c r="B1595" s="109"/>
      <c r="C1595" s="189">
        <v>12</v>
      </c>
      <c r="D1595" s="187"/>
      <c r="E1595" s="187"/>
      <c r="F1595" s="187"/>
      <c r="G1595" s="187"/>
      <c r="H1595" s="187"/>
      <c r="I1595" s="187"/>
      <c r="J1595" s="187"/>
      <c r="K1595" s="187"/>
      <c r="L1595" s="187"/>
      <c r="M1595" s="187"/>
      <c r="N1595" s="187"/>
      <c r="O1595" s="187"/>
    </row>
    <row r="1596" spans="2:16" x14ac:dyDescent="0.25">
      <c r="B1596" s="109"/>
      <c r="C1596" s="189">
        <v>13</v>
      </c>
      <c r="D1596" s="187"/>
      <c r="E1596" s="187"/>
      <c r="F1596" s="187"/>
      <c r="G1596" s="187"/>
      <c r="H1596" s="187"/>
      <c r="I1596" s="187"/>
      <c r="J1596" s="187"/>
      <c r="K1596" s="187"/>
      <c r="L1596" s="187"/>
      <c r="M1596" s="187"/>
      <c r="N1596" s="187"/>
      <c r="O1596" s="187"/>
    </row>
    <row r="1597" spans="2:16" ht="15.75" thickBot="1" x14ac:dyDescent="0.3">
      <c r="B1597" s="109"/>
      <c r="C1597" s="189">
        <v>14</v>
      </c>
      <c r="D1597" s="187"/>
      <c r="E1597" s="187"/>
      <c r="F1597" s="187"/>
      <c r="G1597" s="187"/>
      <c r="H1597" s="187"/>
      <c r="I1597" s="187"/>
      <c r="J1597" s="187"/>
      <c r="K1597" s="187"/>
      <c r="L1597" s="187"/>
      <c r="M1597" s="187"/>
      <c r="N1597" s="187"/>
      <c r="O1597" s="187"/>
    </row>
    <row r="1598" spans="2:16" x14ac:dyDescent="0.25">
      <c r="B1598" s="109"/>
      <c r="C1598" s="84" t="s">
        <v>0</v>
      </c>
      <c r="D1598" s="70"/>
      <c r="E1598" s="70"/>
      <c r="F1598" s="70">
        <v>370528.64935847517</v>
      </c>
      <c r="G1598" s="70">
        <v>382790.35414774594</v>
      </c>
      <c r="H1598" s="70">
        <v>0</v>
      </c>
      <c r="I1598" s="70">
        <v>0</v>
      </c>
      <c r="J1598" s="70">
        <v>381229.87415282719</v>
      </c>
      <c r="K1598" s="70">
        <v>104112.35467032206</v>
      </c>
      <c r="L1598" s="70"/>
      <c r="M1598" s="70"/>
      <c r="N1598" s="70"/>
      <c r="O1598" s="71"/>
      <c r="P1598" s="85">
        <f>SUM(D1598:O1598)</f>
        <v>1238661.2323293705</v>
      </c>
    </row>
    <row r="1599" spans="2:16" x14ac:dyDescent="0.25">
      <c r="B1599" s="109"/>
      <c r="C1599" s="86" t="s">
        <v>1</v>
      </c>
      <c r="D1599" s="87">
        <f>+D1607*D$3*30</f>
        <v>0</v>
      </c>
      <c r="E1599" s="87">
        <f t="shared" ref="E1599:O1599" si="1679">+E1607*E$3*30</f>
        <v>0</v>
      </c>
      <c r="F1599" s="87">
        <f t="shared" si="1679"/>
        <v>254104.53313043941</v>
      </c>
      <c r="G1599" s="87">
        <f t="shared" si="1679"/>
        <v>251957.98603277709</v>
      </c>
      <c r="H1599" s="87">
        <f t="shared" si="1679"/>
        <v>0</v>
      </c>
      <c r="I1599" s="87">
        <f t="shared" si="1679"/>
        <v>0</v>
      </c>
      <c r="J1599" s="87">
        <f t="shared" si="1679"/>
        <v>254837.27692121323</v>
      </c>
      <c r="K1599" s="87">
        <f t="shared" si="1679"/>
        <v>69523.513918596174</v>
      </c>
      <c r="L1599" s="87">
        <f t="shared" si="1679"/>
        <v>0</v>
      </c>
      <c r="M1599" s="87">
        <f t="shared" si="1679"/>
        <v>0</v>
      </c>
      <c r="N1599" s="87">
        <f t="shared" si="1679"/>
        <v>0</v>
      </c>
      <c r="O1599" s="88">
        <f t="shared" si="1679"/>
        <v>0</v>
      </c>
      <c r="P1599" s="88">
        <f>SUM(D1599:O1599)</f>
        <v>830423.31000302592</v>
      </c>
    </row>
    <row r="1600" spans="2:16" ht="15.75" thickBot="1" x14ac:dyDescent="0.3">
      <c r="B1600" s="109"/>
      <c r="C1600" s="89" t="s">
        <v>35</v>
      </c>
      <c r="D1600" s="90">
        <f>+D1608*D$4*30</f>
        <v>0</v>
      </c>
      <c r="E1600" s="90">
        <f t="shared" ref="E1600:O1600" si="1680">+E1608*E$4*30</f>
        <v>0</v>
      </c>
      <c r="F1600" s="90">
        <f t="shared" si="1680"/>
        <v>116424.1162280358</v>
      </c>
      <c r="G1600" s="90">
        <f t="shared" si="1680"/>
        <v>130832.36811496882</v>
      </c>
      <c r="H1600" s="90">
        <f t="shared" si="1680"/>
        <v>0</v>
      </c>
      <c r="I1600" s="90">
        <f t="shared" si="1680"/>
        <v>0</v>
      </c>
      <c r="J1600" s="90">
        <f t="shared" si="1680"/>
        <v>126392.59723161401</v>
      </c>
      <c r="K1600" s="90">
        <f t="shared" si="1680"/>
        <v>34588.840751725889</v>
      </c>
      <c r="L1600" s="90">
        <f t="shared" si="1680"/>
        <v>0</v>
      </c>
      <c r="M1600" s="90">
        <f t="shared" si="1680"/>
        <v>0</v>
      </c>
      <c r="N1600" s="90">
        <f t="shared" si="1680"/>
        <v>0</v>
      </c>
      <c r="O1600" s="91">
        <f t="shared" si="1680"/>
        <v>0</v>
      </c>
      <c r="P1600" s="91">
        <f>SUM(D1600:O1600)</f>
        <v>408237.92232634453</v>
      </c>
    </row>
    <row r="1601" spans="2:16" ht="15.75" thickBot="1" x14ac:dyDescent="0.3">
      <c r="B1601" s="109"/>
      <c r="C1601" s="78" t="s">
        <v>36</v>
      </c>
      <c r="D1601" s="79">
        <f t="shared" ref="D1601:O1601" si="1681">+D$5</f>
        <v>0.25</v>
      </c>
      <c r="E1601" s="79">
        <f t="shared" si="1681"/>
        <v>0.25</v>
      </c>
      <c r="F1601" s="79">
        <f t="shared" si="1681"/>
        <v>0.25</v>
      </c>
      <c r="G1601" s="79">
        <f t="shared" si="1681"/>
        <v>0.25</v>
      </c>
      <c r="H1601" s="79">
        <f t="shared" si="1681"/>
        <v>0.25</v>
      </c>
      <c r="I1601" s="79">
        <f t="shared" si="1681"/>
        <v>0.25</v>
      </c>
      <c r="J1601" s="79">
        <f t="shared" si="1681"/>
        <v>0.25</v>
      </c>
      <c r="K1601" s="79">
        <f t="shared" si="1681"/>
        <v>0.25</v>
      </c>
      <c r="L1601" s="79">
        <f t="shared" si="1681"/>
        <v>0.25</v>
      </c>
      <c r="M1601" s="79">
        <f t="shared" si="1681"/>
        <v>0.25</v>
      </c>
      <c r="N1601" s="79">
        <f t="shared" si="1681"/>
        <v>0.25</v>
      </c>
      <c r="O1601" s="80">
        <f t="shared" si="1681"/>
        <v>0.25</v>
      </c>
      <c r="P1601" s="80"/>
    </row>
    <row r="1602" spans="2:16" ht="15.75" thickBot="1" x14ac:dyDescent="0.3">
      <c r="B1602" s="109"/>
      <c r="C1602" s="76" t="s">
        <v>14</v>
      </c>
      <c r="D1602" s="92">
        <f>+D$3*(1-D1601)+D$4*D1601</f>
        <v>18.697752065418879</v>
      </c>
      <c r="E1602" s="92">
        <f t="shared" ref="E1602" si="1682">+E$3*(1-E1601)+E$4*E1601</f>
        <v>19.632639668689826</v>
      </c>
      <c r="F1602" s="92">
        <f t="shared" ref="F1602" si="1683">+F$3*(1-F1601)+F$4*F1601</f>
        <v>20.614271652124316</v>
      </c>
      <c r="G1602" s="92">
        <f t="shared" ref="G1602" si="1684">+G$3*(1-G1601)+G$4*G1601</f>
        <v>24.717944963434228</v>
      </c>
      <c r="H1602" s="92">
        <f t="shared" ref="H1602" si="1685">+H$3*(1-H1601)+H$4*H1601</f>
        <v>26.05691364631199</v>
      </c>
      <c r="I1602" s="92">
        <f t="shared" ref="I1602" si="1686">+I$3*(1-I1601)+I$4*I1601</f>
        <v>25.606843768296592</v>
      </c>
      <c r="J1602" s="92">
        <f t="shared" ref="J1602" si="1687">+J$3*(1-J1601)+J$4*J1601</f>
        <v>18.232856760391158</v>
      </c>
      <c r="K1602" s="92">
        <f t="shared" ref="K1602" si="1688">+K$3*(1-K1601)+K$4*K1601</f>
        <v>23.963884263425388</v>
      </c>
      <c r="L1602" s="92">
        <f t="shared" ref="L1602" si="1689">+L$3*(1-L1601)+L$4*L1601</f>
        <v>26.305348227975429</v>
      </c>
      <c r="M1602" s="92">
        <f t="shared" ref="M1602" si="1690">+M$3*(1-M1601)+M$4*M1601</f>
        <v>24.57657900542252</v>
      </c>
      <c r="N1602" s="92">
        <f t="shared" ref="N1602" si="1691">+N$3*(1-N1601)+N$4*N1601</f>
        <v>22.737299112616817</v>
      </c>
      <c r="O1602" s="92">
        <f t="shared" ref="O1602" si="1692">+O$3*(1-O1601)+O$4*O1601</f>
        <v>20.719497469529724</v>
      </c>
      <c r="P1602" s="93"/>
    </row>
    <row r="1603" spans="2:16" x14ac:dyDescent="0.25">
      <c r="B1603" s="109"/>
      <c r="C1603" s="76" t="s">
        <v>16</v>
      </c>
      <c r="D1603" s="92">
        <f t="shared" ref="D1603:O1603" si="1693">+D1601*D1605+(1-D1601)*D1604</f>
        <v>23.109638480101118</v>
      </c>
      <c r="E1603" s="92">
        <f t="shared" si="1693"/>
        <v>24.375492638572769</v>
      </c>
      <c r="F1603" s="92">
        <f t="shared" si="1693"/>
        <v>25.594267270501408</v>
      </c>
      <c r="G1603" s="92">
        <f t="shared" si="1693"/>
        <v>31.146145755848512</v>
      </c>
      <c r="H1603" s="92">
        <f t="shared" si="1693"/>
        <v>32.833329452596779</v>
      </c>
      <c r="I1603" s="92">
        <f t="shared" si="1693"/>
        <v>32.266213454817773</v>
      </c>
      <c r="J1603" s="92">
        <f t="shared" si="1693"/>
        <v>22.705142013418062</v>
      </c>
      <c r="K1603" s="92">
        <f t="shared" si="1693"/>
        <v>29.841916850692943</v>
      </c>
      <c r="L1603" s="92">
        <f t="shared" si="1693"/>
        <v>32.576611785576866</v>
      </c>
      <c r="M1603" s="92">
        <f t="shared" si="1693"/>
        <v>30.375622369246226</v>
      </c>
      <c r="N1603" s="92">
        <f t="shared" si="1693"/>
        <v>28.102349451852518</v>
      </c>
      <c r="O1603" s="93">
        <f t="shared" si="1693"/>
        <v>25.608431127705991</v>
      </c>
      <c r="P1603" s="93"/>
    </row>
    <row r="1604" spans="2:16" x14ac:dyDescent="0.25">
      <c r="B1604" s="109"/>
      <c r="C1604" s="77" t="s">
        <v>15</v>
      </c>
      <c r="D1604" s="94">
        <f>+D$3*D1616</f>
        <v>21.13111957547299</v>
      </c>
      <c r="E1604" s="94">
        <f t="shared" ref="E1604:O1604" si="1694">+E$3*E1616</f>
        <v>22.288598330963115</v>
      </c>
      <c r="F1604" s="94">
        <f t="shared" si="1694"/>
        <v>23.403028247511273</v>
      </c>
      <c r="G1604" s="94">
        <f t="shared" si="1694"/>
        <v>27.334440631517779</v>
      </c>
      <c r="H1604" s="94">
        <f t="shared" si="1694"/>
        <v>29.344271091197644</v>
      </c>
      <c r="I1604" s="94">
        <f t="shared" si="1694"/>
        <v>28.884746705889306</v>
      </c>
      <c r="J1604" s="94">
        <f t="shared" si="1694"/>
        <v>20.236667183780238</v>
      </c>
      <c r="K1604" s="94">
        <f t="shared" si="1694"/>
        <v>26.570204571736607</v>
      </c>
      <c r="L1604" s="94">
        <f t="shared" si="1694"/>
        <v>28.966721409394339</v>
      </c>
      <c r="M1604" s="94">
        <f t="shared" si="1694"/>
        <v>26.439055674657155</v>
      </c>
      <c r="N1604" s="94">
        <f t="shared" si="1694"/>
        <v>24.548563392414106</v>
      </c>
      <c r="O1604" s="95">
        <f t="shared" si="1694"/>
        <v>21.861211060135012</v>
      </c>
      <c r="P1604" s="95"/>
    </row>
    <row r="1605" spans="2:16" ht="15.75" thickBot="1" x14ac:dyDescent="0.3">
      <c r="B1605" s="109"/>
      <c r="C1605" s="96" t="s">
        <v>37</v>
      </c>
      <c r="D1605" s="97">
        <f>+D$4*D1616</f>
        <v>29.045195193985506</v>
      </c>
      <c r="E1605" s="97">
        <f t="shared" ref="E1605:O1605" si="1695">+E$4*E1616</f>
        <v>30.636175561401728</v>
      </c>
      <c r="F1605" s="97">
        <f t="shared" si="1695"/>
        <v>32.167984339471815</v>
      </c>
      <c r="G1605" s="97">
        <f t="shared" si="1695"/>
        <v>42.581261128840708</v>
      </c>
      <c r="H1605" s="97">
        <f t="shared" si="1695"/>
        <v>43.300504536794186</v>
      </c>
      <c r="I1605" s="97">
        <f t="shared" si="1695"/>
        <v>42.410613701603182</v>
      </c>
      <c r="J1605" s="97">
        <f t="shared" si="1695"/>
        <v>30.11056650233153</v>
      </c>
      <c r="K1605" s="97">
        <f t="shared" si="1695"/>
        <v>39.657053687561955</v>
      </c>
      <c r="L1605" s="97">
        <f t="shared" si="1695"/>
        <v>43.406282914124446</v>
      </c>
      <c r="M1605" s="97">
        <f t="shared" si="1695"/>
        <v>42.185322453013441</v>
      </c>
      <c r="N1605" s="97">
        <f t="shared" si="1695"/>
        <v>38.763707630167765</v>
      </c>
      <c r="O1605" s="98">
        <f t="shared" si="1695"/>
        <v>36.850091330418927</v>
      </c>
      <c r="P1605" s="98"/>
    </row>
    <row r="1606" spans="2:16" x14ac:dyDescent="0.25">
      <c r="B1606" s="109"/>
      <c r="C1606" s="99" t="s">
        <v>9</v>
      </c>
      <c r="D1606" s="100">
        <f t="shared" ref="D1606:O1606" si="1696">+D1598/D1602/30</f>
        <v>0</v>
      </c>
      <c r="E1606" s="100">
        <f t="shared" si="1696"/>
        <v>0</v>
      </c>
      <c r="F1606" s="100">
        <f t="shared" si="1696"/>
        <v>599.14583386908384</v>
      </c>
      <c r="G1606" s="100">
        <f t="shared" si="1696"/>
        <v>516.21113690750542</v>
      </c>
      <c r="H1606" s="100">
        <f t="shared" si="1696"/>
        <v>0</v>
      </c>
      <c r="I1606" s="100">
        <f t="shared" si="1696"/>
        <v>0</v>
      </c>
      <c r="J1606" s="100">
        <f t="shared" si="1696"/>
        <v>696.96497036969447</v>
      </c>
      <c r="K1606" s="100">
        <f t="shared" si="1696"/>
        <v>144.81841859171163</v>
      </c>
      <c r="L1606" s="100">
        <f t="shared" si="1696"/>
        <v>0</v>
      </c>
      <c r="M1606" s="100">
        <f t="shared" si="1696"/>
        <v>0</v>
      </c>
      <c r="N1606" s="100">
        <f t="shared" si="1696"/>
        <v>0</v>
      </c>
      <c r="O1606" s="101">
        <f t="shared" si="1696"/>
        <v>0</v>
      </c>
      <c r="P1606" s="101">
        <f t="shared" ref="P1606:P1615" si="1697">SUM(D1606:O1606)</f>
        <v>1957.1403597379954</v>
      </c>
    </row>
    <row r="1607" spans="2:16" x14ac:dyDescent="0.25">
      <c r="B1607" s="109"/>
      <c r="C1607" s="77" t="s">
        <v>10</v>
      </c>
      <c r="D1607" s="87">
        <f t="shared" ref="D1607:O1607" si="1698">+D1606*(1-D1601)</f>
        <v>0</v>
      </c>
      <c r="E1607" s="87">
        <f t="shared" si="1698"/>
        <v>0</v>
      </c>
      <c r="F1607" s="87">
        <f t="shared" si="1698"/>
        <v>449.35937540181288</v>
      </c>
      <c r="G1607" s="87">
        <f t="shared" si="1698"/>
        <v>387.15835268062904</v>
      </c>
      <c r="H1607" s="87">
        <f t="shared" si="1698"/>
        <v>0</v>
      </c>
      <c r="I1607" s="87">
        <f t="shared" si="1698"/>
        <v>0</v>
      </c>
      <c r="J1607" s="87">
        <f t="shared" si="1698"/>
        <v>522.72372777727082</v>
      </c>
      <c r="K1607" s="87">
        <f t="shared" si="1698"/>
        <v>108.61381394378373</v>
      </c>
      <c r="L1607" s="87">
        <f t="shared" si="1698"/>
        <v>0</v>
      </c>
      <c r="M1607" s="87">
        <f t="shared" si="1698"/>
        <v>0</v>
      </c>
      <c r="N1607" s="87">
        <f t="shared" si="1698"/>
        <v>0</v>
      </c>
      <c r="O1607" s="88">
        <f t="shared" si="1698"/>
        <v>0</v>
      </c>
      <c r="P1607" s="88">
        <f t="shared" si="1697"/>
        <v>1467.8552698034964</v>
      </c>
    </row>
    <row r="1608" spans="2:16" ht="15.75" thickBot="1" x14ac:dyDescent="0.3">
      <c r="B1608" s="109"/>
      <c r="C1608" s="96" t="s">
        <v>38</v>
      </c>
      <c r="D1608" s="90">
        <f>+D1606-D1607</f>
        <v>0</v>
      </c>
      <c r="E1608" s="90">
        <f t="shared" ref="E1608:G1608" si="1699">+E1606-E1607</f>
        <v>0</v>
      </c>
      <c r="F1608" s="90">
        <f t="shared" si="1699"/>
        <v>149.78645846727096</v>
      </c>
      <c r="G1608" s="90">
        <f t="shared" si="1699"/>
        <v>129.05278422687638</v>
      </c>
      <c r="H1608" s="90">
        <f>+H1606-H1607</f>
        <v>0</v>
      </c>
      <c r="I1608" s="90">
        <f t="shared" ref="I1608:O1608" si="1700">+I1606-I1607</f>
        <v>0</v>
      </c>
      <c r="J1608" s="90">
        <f t="shared" si="1700"/>
        <v>174.24124259242365</v>
      </c>
      <c r="K1608" s="90">
        <f t="shared" si="1700"/>
        <v>36.204604647927908</v>
      </c>
      <c r="L1608" s="90">
        <f t="shared" si="1700"/>
        <v>0</v>
      </c>
      <c r="M1608" s="90">
        <f t="shared" si="1700"/>
        <v>0</v>
      </c>
      <c r="N1608" s="90">
        <f t="shared" si="1700"/>
        <v>0</v>
      </c>
      <c r="O1608" s="91">
        <f t="shared" si="1700"/>
        <v>0</v>
      </c>
      <c r="P1608" s="91">
        <f t="shared" si="1697"/>
        <v>489.2850899344989</v>
      </c>
    </row>
    <row r="1609" spans="2:16" x14ac:dyDescent="0.25">
      <c r="B1609" s="109"/>
      <c r="C1609" s="99" t="s">
        <v>11</v>
      </c>
      <c r="D1609" s="100">
        <f t="shared" ref="D1609:O1609" si="1701">+D1598/D1603/30</f>
        <v>0</v>
      </c>
      <c r="E1609" s="100">
        <f t="shared" si="1701"/>
        <v>0</v>
      </c>
      <c r="F1609" s="100">
        <f t="shared" si="1701"/>
        <v>482.56724242506033</v>
      </c>
      <c r="G1609" s="100">
        <f t="shared" si="1701"/>
        <v>409.67118601490409</v>
      </c>
      <c r="H1609" s="100">
        <f t="shared" si="1701"/>
        <v>0</v>
      </c>
      <c r="I1609" s="100">
        <f t="shared" si="1701"/>
        <v>0</v>
      </c>
      <c r="J1609" s="100">
        <f t="shared" si="1701"/>
        <v>559.68214003026526</v>
      </c>
      <c r="K1609" s="100">
        <f t="shared" si="1701"/>
        <v>116.29319388923518</v>
      </c>
      <c r="L1609" s="100">
        <f t="shared" si="1701"/>
        <v>0</v>
      </c>
      <c r="M1609" s="100">
        <f t="shared" si="1701"/>
        <v>0</v>
      </c>
      <c r="N1609" s="100">
        <f t="shared" si="1701"/>
        <v>0</v>
      </c>
      <c r="O1609" s="101">
        <f t="shared" si="1701"/>
        <v>0</v>
      </c>
      <c r="P1609" s="101">
        <f t="shared" si="1697"/>
        <v>1568.2137623594649</v>
      </c>
    </row>
    <row r="1610" spans="2:16" x14ac:dyDescent="0.25">
      <c r="B1610" s="109"/>
      <c r="C1610" s="77" t="s">
        <v>12</v>
      </c>
      <c r="D1610" s="87">
        <f t="shared" ref="D1610:O1610" si="1702">+D1599/D1604/30</f>
        <v>0</v>
      </c>
      <c r="E1610" s="87">
        <f t="shared" si="1702"/>
        <v>0</v>
      </c>
      <c r="F1610" s="87">
        <f t="shared" si="1702"/>
        <v>361.92543181879523</v>
      </c>
      <c r="G1610" s="87">
        <f t="shared" si="1702"/>
        <v>307.25338951117806</v>
      </c>
      <c r="H1610" s="87">
        <f t="shared" si="1702"/>
        <v>0</v>
      </c>
      <c r="I1610" s="87">
        <f t="shared" si="1702"/>
        <v>0</v>
      </c>
      <c r="J1610" s="87">
        <f t="shared" si="1702"/>
        <v>419.76160502269897</v>
      </c>
      <c r="K1610" s="87">
        <f t="shared" si="1702"/>
        <v>87.219895416926377</v>
      </c>
      <c r="L1610" s="87">
        <f t="shared" si="1702"/>
        <v>0</v>
      </c>
      <c r="M1610" s="87">
        <f t="shared" si="1702"/>
        <v>0</v>
      </c>
      <c r="N1610" s="87">
        <f t="shared" si="1702"/>
        <v>0</v>
      </c>
      <c r="O1610" s="88">
        <f t="shared" si="1702"/>
        <v>0</v>
      </c>
      <c r="P1610" s="88">
        <f t="shared" si="1697"/>
        <v>1176.1603217695986</v>
      </c>
    </row>
    <row r="1611" spans="2:16" ht="15.75" thickBot="1" x14ac:dyDescent="0.3">
      <c r="B1611" s="109"/>
      <c r="C1611" s="96" t="s">
        <v>39</v>
      </c>
      <c r="D1611" s="90">
        <f t="shared" ref="D1611:O1611" si="1703">+D1600/D1605/30</f>
        <v>0</v>
      </c>
      <c r="E1611" s="90">
        <f t="shared" si="1703"/>
        <v>0</v>
      </c>
      <c r="F1611" s="90">
        <f t="shared" si="1703"/>
        <v>120.64181060626508</v>
      </c>
      <c r="G1611" s="90">
        <f t="shared" si="1703"/>
        <v>102.41779650372604</v>
      </c>
      <c r="H1611" s="90">
        <f t="shared" si="1703"/>
        <v>0</v>
      </c>
      <c r="I1611" s="90">
        <f t="shared" si="1703"/>
        <v>0</v>
      </c>
      <c r="J1611" s="90">
        <f t="shared" si="1703"/>
        <v>139.92053500756634</v>
      </c>
      <c r="K1611" s="90">
        <f t="shared" si="1703"/>
        <v>29.073298472308799</v>
      </c>
      <c r="L1611" s="90">
        <f t="shared" si="1703"/>
        <v>0</v>
      </c>
      <c r="M1611" s="90">
        <f t="shared" si="1703"/>
        <v>0</v>
      </c>
      <c r="N1611" s="90">
        <f t="shared" si="1703"/>
        <v>0</v>
      </c>
      <c r="O1611" s="91">
        <f t="shared" si="1703"/>
        <v>0</v>
      </c>
      <c r="P1611" s="91">
        <f t="shared" si="1697"/>
        <v>392.05344058986628</v>
      </c>
    </row>
    <row r="1612" spans="2:16" ht="15.75" thickBot="1" x14ac:dyDescent="0.3">
      <c r="B1612" s="109"/>
      <c r="C1612" s="102" t="s">
        <v>13</v>
      </c>
      <c r="D1612" s="72">
        <v>25</v>
      </c>
      <c r="E1612" s="72">
        <v>25</v>
      </c>
      <c r="F1612" s="72">
        <v>25</v>
      </c>
      <c r="G1612" s="72">
        <v>25</v>
      </c>
      <c r="H1612" s="72">
        <v>25</v>
      </c>
      <c r="I1612" s="72">
        <v>25</v>
      </c>
      <c r="J1612" s="72">
        <v>25</v>
      </c>
      <c r="K1612" s="72">
        <v>25</v>
      </c>
      <c r="L1612" s="72">
        <v>25</v>
      </c>
      <c r="M1612" s="72">
        <v>25</v>
      </c>
      <c r="N1612" s="72">
        <v>25</v>
      </c>
      <c r="O1612" s="73">
        <v>25</v>
      </c>
      <c r="P1612" s="103"/>
    </row>
    <row r="1613" spans="2:16" x14ac:dyDescent="0.25">
      <c r="B1613" s="109"/>
      <c r="C1613" s="99" t="s">
        <v>4</v>
      </c>
      <c r="D1613" s="100">
        <f>+D1609/D1612*30</f>
        <v>0</v>
      </c>
      <c r="E1613" s="100">
        <f t="shared" ref="E1613" si="1704">+E1609/E1612*30</f>
        <v>0</v>
      </c>
      <c r="F1613" s="100">
        <f t="shared" ref="F1613" si="1705">+F1609/F1612*30</f>
        <v>579.08069091007246</v>
      </c>
      <c r="G1613" s="100">
        <f t="shared" ref="G1613" si="1706">+G1609/G1612*30</f>
        <v>491.60542321788489</v>
      </c>
      <c r="H1613" s="100">
        <f t="shared" ref="H1613" si="1707">+H1609/H1612*30</f>
        <v>0</v>
      </c>
      <c r="I1613" s="100">
        <f t="shared" ref="I1613" si="1708">+I1609/I1612*30</f>
        <v>0</v>
      </c>
      <c r="J1613" s="100">
        <f t="shared" ref="J1613" si="1709">+J1609/J1612*30</f>
        <v>671.61856803631827</v>
      </c>
      <c r="K1613" s="100">
        <f t="shared" ref="K1613" si="1710">+K1609/K1612*30</f>
        <v>139.55183266708221</v>
      </c>
      <c r="L1613" s="100">
        <f t="shared" ref="L1613" si="1711">+L1609/L1612*30</f>
        <v>0</v>
      </c>
      <c r="M1613" s="100">
        <f t="shared" ref="M1613" si="1712">+M1609/M1612*30</f>
        <v>0</v>
      </c>
      <c r="N1613" s="100">
        <f t="shared" ref="N1613" si="1713">+N1609/N1612*30</f>
        <v>0</v>
      </c>
      <c r="O1613" s="101">
        <f t="shared" ref="O1613" si="1714">+O1609/O1612*30</f>
        <v>0</v>
      </c>
      <c r="P1613" s="101">
        <f t="shared" si="1697"/>
        <v>1881.8565148313578</v>
      </c>
    </row>
    <row r="1614" spans="2:16" x14ac:dyDescent="0.25">
      <c r="B1614" s="109"/>
      <c r="C1614" s="77" t="s">
        <v>5</v>
      </c>
      <c r="D1614" s="87">
        <f>+D1610/D1612*30</f>
        <v>0</v>
      </c>
      <c r="E1614" s="87">
        <f t="shared" ref="E1614:O1614" si="1715">+E1610/E1612*30</f>
        <v>0</v>
      </c>
      <c r="F1614" s="87">
        <f t="shared" si="1715"/>
        <v>434.31051818255423</v>
      </c>
      <c r="G1614" s="87">
        <f t="shared" si="1715"/>
        <v>368.70406741341367</v>
      </c>
      <c r="H1614" s="87">
        <f t="shared" si="1715"/>
        <v>0</v>
      </c>
      <c r="I1614" s="87">
        <f t="shared" si="1715"/>
        <v>0</v>
      </c>
      <c r="J1614" s="87">
        <f t="shared" si="1715"/>
        <v>503.71392602723876</v>
      </c>
      <c r="K1614" s="87">
        <f t="shared" si="1715"/>
        <v>104.66387450031165</v>
      </c>
      <c r="L1614" s="87">
        <f t="shared" si="1715"/>
        <v>0</v>
      </c>
      <c r="M1614" s="87">
        <f t="shared" si="1715"/>
        <v>0</v>
      </c>
      <c r="N1614" s="87">
        <f t="shared" si="1715"/>
        <v>0</v>
      </c>
      <c r="O1614" s="88">
        <f t="shared" si="1715"/>
        <v>0</v>
      </c>
      <c r="P1614" s="88">
        <f t="shared" si="1697"/>
        <v>1411.3923861235185</v>
      </c>
    </row>
    <row r="1615" spans="2:16" ht="15.75" thickBot="1" x14ac:dyDescent="0.3">
      <c r="B1615" s="109"/>
      <c r="C1615" s="96" t="s">
        <v>40</v>
      </c>
      <c r="D1615" s="90">
        <f>+D1611/D1612*30</f>
        <v>0</v>
      </c>
      <c r="E1615" s="90">
        <f t="shared" ref="E1615:O1615" si="1716">+E1611/E1612*30</f>
        <v>0</v>
      </c>
      <c r="F1615" s="90">
        <f t="shared" si="1716"/>
        <v>144.77017272751812</v>
      </c>
      <c r="G1615" s="90">
        <f t="shared" si="1716"/>
        <v>122.90135580447125</v>
      </c>
      <c r="H1615" s="90">
        <f t="shared" si="1716"/>
        <v>0</v>
      </c>
      <c r="I1615" s="90">
        <f t="shared" si="1716"/>
        <v>0</v>
      </c>
      <c r="J1615" s="90">
        <f t="shared" si="1716"/>
        <v>167.90464200907959</v>
      </c>
      <c r="K1615" s="90">
        <f t="shared" si="1716"/>
        <v>34.887958166770559</v>
      </c>
      <c r="L1615" s="90">
        <f t="shared" si="1716"/>
        <v>0</v>
      </c>
      <c r="M1615" s="90">
        <f t="shared" si="1716"/>
        <v>0</v>
      </c>
      <c r="N1615" s="90">
        <f t="shared" si="1716"/>
        <v>0</v>
      </c>
      <c r="O1615" s="91">
        <f t="shared" si="1716"/>
        <v>0</v>
      </c>
      <c r="P1615" s="91">
        <f t="shared" si="1697"/>
        <v>470.46412870783945</v>
      </c>
    </row>
    <row r="1616" spans="2:16" ht="15.75" thickBot="1" x14ac:dyDescent="0.3">
      <c r="B1616" s="110"/>
      <c r="C1616" s="105" t="s">
        <v>8</v>
      </c>
      <c r="D1616" s="106">
        <f>+SUMIF(Conversion!$B$4:$B$28,'Measured TV'!D1583,Conversion!C$4:C$28)</f>
        <v>1.2359581194170359</v>
      </c>
      <c r="E1616" s="106">
        <f>+SUMIF(Conversion!$B$4:$B$28,'Measured TV'!E1583,Conversion!D$4:D$28)</f>
        <v>1.2415799938225758</v>
      </c>
      <c r="F1616" s="106">
        <f>+SUMIF(Conversion!$B$4:$B$28,'Measured TV'!F1583,Conversion!E$4:E$28)</f>
        <v>1.2415799938225758</v>
      </c>
      <c r="G1616" s="106">
        <f>+SUMIF(Conversion!$B$4:$B$28,'Measured TV'!G1583,Conversion!F$4:F$28)</f>
        <v>1.2600621047552154</v>
      </c>
      <c r="H1616" s="106">
        <f>+SUMIF(Conversion!$B$4:$B$28,'Measured TV'!H1583,Conversion!G$4:G$28)</f>
        <v>1.2600621047552154</v>
      </c>
      <c r="I1616" s="106">
        <f>+SUMIF(Conversion!$B$4:$B$28,'Measured TV'!I1583,Conversion!H$4:H$28)</f>
        <v>1.2600621047552154</v>
      </c>
      <c r="J1616" s="106">
        <f>+SUMIF(Conversion!$B$4:$B$28,'Measured TV'!J1583,Conversion!I$4:I$28)</f>
        <v>1.2452871380387545</v>
      </c>
      <c r="K1616" s="106">
        <f>+SUMIF(Conversion!$B$4:$B$28,'Measured TV'!K1583,Conversion!J$4:J$28)</f>
        <v>1.2452871380387545</v>
      </c>
      <c r="L1616" s="106">
        <f>+SUMIF(Conversion!$B$4:$B$28,'Measured TV'!L1583,Conversion!K$4:K$28)</f>
        <v>1.2384026055557791</v>
      </c>
      <c r="M1616" s="106">
        <f>+SUMIF(Conversion!$B$4:$B$28,'Measured TV'!M1583,Conversion!L$4:L$28)</f>
        <v>1.2359581194170359</v>
      </c>
      <c r="N1616" s="106">
        <f>+SUMIF(Conversion!$B$4:$B$28,'Measured TV'!N1583,Conversion!M$4:M$28)</f>
        <v>1.2359581194170359</v>
      </c>
      <c r="O1616" s="107">
        <f>+SUMIF(Conversion!$B$4:$B$28,'Measured TV'!O1583,Conversion!N$4:N$28)</f>
        <v>1.2359581194170359</v>
      </c>
      <c r="P1616" s="107"/>
    </row>
    <row r="1617" spans="2:15" ht="15.75" thickBot="1" x14ac:dyDescent="0.3">
      <c r="C1617" s="74">
        <v>0</v>
      </c>
      <c r="D1617" s="39">
        <v>1</v>
      </c>
      <c r="E1617" s="39">
        <v>2</v>
      </c>
      <c r="F1617" s="39">
        <v>3</v>
      </c>
      <c r="G1617" s="39">
        <v>4</v>
      </c>
      <c r="H1617" s="39">
        <v>5</v>
      </c>
      <c r="I1617" s="39">
        <v>6</v>
      </c>
      <c r="J1617" s="39">
        <v>7</v>
      </c>
      <c r="K1617" s="39">
        <v>8</v>
      </c>
      <c r="L1617" s="39">
        <v>9</v>
      </c>
      <c r="M1617" s="39">
        <v>10</v>
      </c>
      <c r="N1617" s="39">
        <v>11</v>
      </c>
      <c r="O1617" s="39">
        <v>12</v>
      </c>
    </row>
    <row r="1618" spans="2:15" ht="15.75" thickBot="1" x14ac:dyDescent="0.3">
      <c r="B1618" s="81" t="e">
        <f>+'Mecra Kırılımı'!#REF!</f>
        <v>#REF!</v>
      </c>
      <c r="C1618" s="82" t="s">
        <v>33</v>
      </c>
      <c r="D1618" s="69" t="s">
        <v>21</v>
      </c>
      <c r="E1618" s="69" t="s">
        <v>21</v>
      </c>
      <c r="F1618" s="69" t="s">
        <v>21</v>
      </c>
      <c r="G1618" s="69" t="s">
        <v>21</v>
      </c>
      <c r="H1618" s="69" t="s">
        <v>21</v>
      </c>
      <c r="I1618" s="69" t="s">
        <v>21</v>
      </c>
      <c r="J1618" s="69" t="s">
        <v>21</v>
      </c>
      <c r="K1618" s="69" t="s">
        <v>21</v>
      </c>
      <c r="L1618" s="69" t="s">
        <v>21</v>
      </c>
      <c r="M1618" s="69" t="s">
        <v>21</v>
      </c>
      <c r="N1618" s="69" t="s">
        <v>21</v>
      </c>
      <c r="O1618" s="69" t="s">
        <v>21</v>
      </c>
    </row>
    <row r="1619" spans="2:15" x14ac:dyDescent="0.25">
      <c r="B1619" s="109"/>
      <c r="C1619" s="189">
        <v>1</v>
      </c>
      <c r="D1619" s="187"/>
      <c r="E1619" s="187"/>
      <c r="F1619" s="187"/>
      <c r="G1619" s="187"/>
      <c r="H1619" s="187"/>
      <c r="I1619" s="187"/>
      <c r="J1619" s="187"/>
      <c r="K1619" s="187"/>
      <c r="L1619" s="187"/>
      <c r="M1619" s="187"/>
      <c r="N1619" s="187"/>
      <c r="O1619" s="187"/>
    </row>
    <row r="1620" spans="2:15" x14ac:dyDescent="0.25">
      <c r="B1620" s="109"/>
      <c r="C1620" s="189">
        <v>2</v>
      </c>
      <c r="D1620" s="187"/>
      <c r="E1620" s="187"/>
      <c r="F1620" s="187"/>
      <c r="G1620" s="187"/>
      <c r="H1620" s="187"/>
      <c r="I1620" s="187"/>
      <c r="J1620" s="187"/>
      <c r="K1620" s="187"/>
      <c r="L1620" s="187"/>
      <c r="M1620" s="187"/>
      <c r="N1620" s="187"/>
      <c r="O1620" s="187"/>
    </row>
    <row r="1621" spans="2:15" x14ac:dyDescent="0.25">
      <c r="B1621" s="109"/>
      <c r="C1621" s="189">
        <v>3</v>
      </c>
      <c r="D1621" s="187"/>
      <c r="E1621" s="187"/>
      <c r="F1621" s="187"/>
      <c r="G1621" s="187"/>
      <c r="H1621" s="187"/>
      <c r="I1621" s="187"/>
      <c r="J1621" s="187"/>
      <c r="K1621" s="187"/>
      <c r="L1621" s="187"/>
      <c r="M1621" s="187"/>
      <c r="N1621" s="187"/>
      <c r="O1621" s="187"/>
    </row>
    <row r="1622" spans="2:15" x14ac:dyDescent="0.25">
      <c r="B1622" s="109"/>
      <c r="C1622" s="189">
        <v>4</v>
      </c>
      <c r="D1622" s="187"/>
      <c r="E1622" s="187"/>
      <c r="F1622" s="187"/>
      <c r="G1622" s="187"/>
      <c r="H1622" s="187"/>
      <c r="I1622" s="187"/>
      <c r="J1622" s="187"/>
      <c r="K1622" s="187"/>
      <c r="L1622" s="187"/>
      <c r="M1622" s="187"/>
      <c r="N1622" s="187"/>
      <c r="O1622" s="187"/>
    </row>
    <row r="1623" spans="2:15" x14ac:dyDescent="0.25">
      <c r="B1623" s="109"/>
      <c r="C1623" s="189">
        <v>5</v>
      </c>
      <c r="D1623" s="187"/>
      <c r="E1623" s="187"/>
      <c r="F1623" s="187"/>
      <c r="G1623" s="187"/>
      <c r="H1623" s="187"/>
      <c r="I1623" s="187"/>
      <c r="J1623" s="187"/>
      <c r="K1623" s="187"/>
      <c r="L1623" s="187"/>
      <c r="M1623" s="187"/>
      <c r="N1623" s="187"/>
      <c r="O1623" s="187"/>
    </row>
    <row r="1624" spans="2:15" x14ac:dyDescent="0.25">
      <c r="B1624" s="109"/>
      <c r="C1624" s="189">
        <v>6</v>
      </c>
      <c r="D1624" s="187"/>
      <c r="E1624" s="187"/>
      <c r="F1624" s="187"/>
      <c r="G1624" s="187"/>
      <c r="H1624" s="187"/>
      <c r="I1624" s="187"/>
      <c r="J1624" s="187"/>
      <c r="K1624" s="187"/>
      <c r="L1624" s="187"/>
      <c r="M1624" s="187"/>
      <c r="N1624" s="187"/>
      <c r="O1624" s="187"/>
    </row>
    <row r="1625" spans="2:15" x14ac:dyDescent="0.25">
      <c r="B1625" s="109"/>
      <c r="C1625" s="189">
        <v>7</v>
      </c>
      <c r="D1625" s="187"/>
      <c r="E1625" s="187"/>
      <c r="F1625" s="187"/>
      <c r="G1625" s="187"/>
      <c r="H1625" s="187"/>
      <c r="I1625" s="187"/>
      <c r="J1625" s="187"/>
      <c r="K1625" s="187"/>
      <c r="L1625" s="187"/>
      <c r="M1625" s="187"/>
      <c r="N1625" s="187"/>
      <c r="O1625" s="187"/>
    </row>
    <row r="1626" spans="2:15" x14ac:dyDescent="0.25">
      <c r="B1626" s="109"/>
      <c r="C1626" s="189">
        <v>8</v>
      </c>
      <c r="D1626" s="187"/>
      <c r="E1626" s="187"/>
      <c r="F1626" s="187"/>
      <c r="G1626" s="187"/>
      <c r="H1626" s="187"/>
      <c r="I1626" s="187"/>
      <c r="J1626" s="187"/>
      <c r="K1626" s="187"/>
      <c r="L1626" s="187"/>
      <c r="M1626" s="187"/>
      <c r="N1626" s="187"/>
      <c r="O1626" s="187"/>
    </row>
    <row r="1627" spans="2:15" x14ac:dyDescent="0.25">
      <c r="B1627" s="109"/>
      <c r="C1627" s="189">
        <v>9</v>
      </c>
      <c r="D1627" s="187"/>
      <c r="E1627" s="187"/>
      <c r="F1627" s="187"/>
      <c r="G1627" s="187"/>
      <c r="H1627" s="187"/>
      <c r="I1627" s="187"/>
      <c r="J1627" s="187"/>
      <c r="K1627" s="187"/>
      <c r="L1627" s="187"/>
      <c r="M1627" s="187"/>
      <c r="N1627" s="187"/>
      <c r="O1627" s="187"/>
    </row>
    <row r="1628" spans="2:15" x14ac:dyDescent="0.25">
      <c r="B1628" s="109"/>
      <c r="C1628" s="189">
        <v>10</v>
      </c>
      <c r="D1628" s="187"/>
      <c r="E1628" s="187"/>
      <c r="F1628" s="187"/>
      <c r="G1628" s="187"/>
      <c r="H1628" s="187"/>
      <c r="I1628" s="187"/>
      <c r="J1628" s="187"/>
      <c r="K1628" s="187"/>
      <c r="L1628" s="187"/>
      <c r="M1628" s="187"/>
      <c r="N1628" s="187"/>
      <c r="O1628" s="187"/>
    </row>
    <row r="1629" spans="2:15" x14ac:dyDescent="0.25">
      <c r="B1629" s="109"/>
      <c r="C1629" s="189">
        <v>11</v>
      </c>
      <c r="D1629" s="187"/>
      <c r="E1629" s="187"/>
      <c r="F1629" s="187"/>
      <c r="G1629" s="187"/>
      <c r="H1629" s="187"/>
      <c r="I1629" s="187"/>
      <c r="J1629" s="187"/>
      <c r="K1629" s="187"/>
      <c r="L1629" s="187"/>
      <c r="M1629" s="187"/>
      <c r="N1629" s="187"/>
      <c r="O1629" s="187"/>
    </row>
    <row r="1630" spans="2:15" x14ac:dyDescent="0.25">
      <c r="B1630" s="109"/>
      <c r="C1630" s="189">
        <v>12</v>
      </c>
      <c r="D1630" s="187"/>
      <c r="E1630" s="187"/>
      <c r="F1630" s="187"/>
      <c r="G1630" s="187"/>
      <c r="H1630" s="187"/>
      <c r="I1630" s="187"/>
      <c r="J1630" s="187"/>
      <c r="K1630" s="187"/>
      <c r="L1630" s="187"/>
      <c r="M1630" s="187"/>
      <c r="N1630" s="187"/>
      <c r="O1630" s="187"/>
    </row>
    <row r="1631" spans="2:15" x14ac:dyDescent="0.25">
      <c r="B1631" s="109"/>
      <c r="C1631" s="189">
        <v>13</v>
      </c>
      <c r="D1631" s="187"/>
      <c r="E1631" s="187"/>
      <c r="F1631" s="187"/>
      <c r="G1631" s="187"/>
      <c r="H1631" s="187"/>
      <c r="I1631" s="187"/>
      <c r="J1631" s="187"/>
      <c r="K1631" s="187"/>
      <c r="L1631" s="187"/>
      <c r="M1631" s="187"/>
      <c r="N1631" s="187"/>
      <c r="O1631" s="187"/>
    </row>
    <row r="1632" spans="2:15" ht="15.75" thickBot="1" x14ac:dyDescent="0.3">
      <c r="B1632" s="109"/>
      <c r="C1632" s="189">
        <v>14</v>
      </c>
      <c r="D1632" s="187"/>
      <c r="E1632" s="187"/>
      <c r="F1632" s="187"/>
      <c r="G1632" s="187"/>
      <c r="H1632" s="187"/>
      <c r="I1632" s="187"/>
      <c r="J1632" s="187"/>
      <c r="K1632" s="187"/>
      <c r="L1632" s="187"/>
      <c r="M1632" s="187"/>
      <c r="N1632" s="187"/>
      <c r="O1632" s="187"/>
    </row>
    <row r="1633" spans="2:16" x14ac:dyDescent="0.25">
      <c r="B1633" s="83"/>
      <c r="C1633" s="84" t="s">
        <v>0</v>
      </c>
      <c r="D1633" s="70"/>
      <c r="E1633" s="70"/>
      <c r="F1633" s="70"/>
      <c r="G1633" s="70">
        <v>1022058.9101526525</v>
      </c>
      <c r="H1633" s="70">
        <v>2277850.8217639551</v>
      </c>
      <c r="I1633" s="70">
        <v>1832066.7178913252</v>
      </c>
      <c r="J1633" s="70">
        <v>702361.98566698842</v>
      </c>
      <c r="K1633" s="70">
        <v>657049.17574669234</v>
      </c>
      <c r="L1633" s="70"/>
      <c r="M1633" s="70"/>
      <c r="N1633" s="70"/>
      <c r="O1633" s="71"/>
      <c r="P1633" s="85">
        <f>SUM(D1633:O1633)</f>
        <v>6491387.6112216134</v>
      </c>
    </row>
    <row r="1634" spans="2:16" x14ac:dyDescent="0.25">
      <c r="B1634" s="83"/>
      <c r="C1634" s="86" t="s">
        <v>1</v>
      </c>
      <c r="D1634" s="87">
        <f>+D1642*D$3*30</f>
        <v>0</v>
      </c>
      <c r="E1634" s="87">
        <f t="shared" ref="E1634:O1634" si="1717">+E1642*E$3*30</f>
        <v>0</v>
      </c>
      <c r="F1634" s="87">
        <f t="shared" si="1717"/>
        <v>0</v>
      </c>
      <c r="G1634" s="87">
        <f t="shared" si="1717"/>
        <v>672733.5258545304</v>
      </c>
      <c r="H1634" s="87">
        <f t="shared" si="1717"/>
        <v>1526844.9727810575</v>
      </c>
      <c r="I1634" s="87">
        <f t="shared" si="1717"/>
        <v>1230050.9750396369</v>
      </c>
      <c r="J1634" s="87">
        <f t="shared" si="1717"/>
        <v>469501.5474275212</v>
      </c>
      <c r="K1634" s="87">
        <f t="shared" si="1717"/>
        <v>438760.29564288404</v>
      </c>
      <c r="L1634" s="87">
        <f t="shared" si="1717"/>
        <v>0</v>
      </c>
      <c r="M1634" s="87">
        <f t="shared" si="1717"/>
        <v>0</v>
      </c>
      <c r="N1634" s="87">
        <f t="shared" si="1717"/>
        <v>0</v>
      </c>
      <c r="O1634" s="88">
        <f t="shared" si="1717"/>
        <v>0</v>
      </c>
      <c r="P1634" s="88">
        <f>SUM(D1634:O1634)</f>
        <v>4337891.3167456305</v>
      </c>
    </row>
    <row r="1635" spans="2:16" ht="15.75" thickBot="1" x14ac:dyDescent="0.3">
      <c r="B1635" s="83"/>
      <c r="C1635" s="89" t="s">
        <v>35</v>
      </c>
      <c r="D1635" s="90">
        <f>+D1643*D$4*30</f>
        <v>0</v>
      </c>
      <c r="E1635" s="90">
        <f t="shared" ref="E1635:O1635" si="1718">+E1643*E$4*30</f>
        <v>0</v>
      </c>
      <c r="F1635" s="90">
        <f t="shared" si="1718"/>
        <v>0</v>
      </c>
      <c r="G1635" s="90">
        <f t="shared" si="1718"/>
        <v>349325.3842981222</v>
      </c>
      <c r="H1635" s="90">
        <f t="shared" si="1718"/>
        <v>751005.8489828977</v>
      </c>
      <c r="I1635" s="90">
        <f t="shared" si="1718"/>
        <v>602015.74285168794</v>
      </c>
      <c r="J1635" s="90">
        <f t="shared" si="1718"/>
        <v>232860.43823946727</v>
      </c>
      <c r="K1635" s="90">
        <f t="shared" si="1718"/>
        <v>218288.88010380822</v>
      </c>
      <c r="L1635" s="90">
        <f t="shared" si="1718"/>
        <v>0</v>
      </c>
      <c r="M1635" s="90">
        <f t="shared" si="1718"/>
        <v>0</v>
      </c>
      <c r="N1635" s="90">
        <f t="shared" si="1718"/>
        <v>0</v>
      </c>
      <c r="O1635" s="91">
        <f t="shared" si="1718"/>
        <v>0</v>
      </c>
      <c r="P1635" s="91">
        <f>SUM(D1635:O1635)</f>
        <v>2153496.2944759834</v>
      </c>
    </row>
    <row r="1636" spans="2:16" ht="15.75" thickBot="1" x14ac:dyDescent="0.3">
      <c r="B1636" s="83"/>
      <c r="C1636" s="78" t="s">
        <v>36</v>
      </c>
      <c r="D1636" s="79">
        <f t="shared" ref="D1636:O1636" si="1719">+D$5</f>
        <v>0.25</v>
      </c>
      <c r="E1636" s="79">
        <f t="shared" si="1719"/>
        <v>0.25</v>
      </c>
      <c r="F1636" s="79">
        <f t="shared" si="1719"/>
        <v>0.25</v>
      </c>
      <c r="G1636" s="79">
        <f t="shared" si="1719"/>
        <v>0.25</v>
      </c>
      <c r="H1636" s="79">
        <f t="shared" si="1719"/>
        <v>0.25</v>
      </c>
      <c r="I1636" s="79">
        <f t="shared" si="1719"/>
        <v>0.25</v>
      </c>
      <c r="J1636" s="79">
        <f t="shared" si="1719"/>
        <v>0.25</v>
      </c>
      <c r="K1636" s="79">
        <f t="shared" si="1719"/>
        <v>0.25</v>
      </c>
      <c r="L1636" s="79">
        <f t="shared" si="1719"/>
        <v>0.25</v>
      </c>
      <c r="M1636" s="79">
        <f t="shared" si="1719"/>
        <v>0.25</v>
      </c>
      <c r="N1636" s="79">
        <f t="shared" si="1719"/>
        <v>0.25</v>
      </c>
      <c r="O1636" s="80">
        <f t="shared" si="1719"/>
        <v>0.25</v>
      </c>
      <c r="P1636" s="80"/>
    </row>
    <row r="1637" spans="2:16" ht="15.75" thickBot="1" x14ac:dyDescent="0.3">
      <c r="B1637" s="83"/>
      <c r="C1637" s="76" t="s">
        <v>14</v>
      </c>
      <c r="D1637" s="92">
        <f>+D$3*(1-D1636)+D$4*D1636</f>
        <v>18.697752065418879</v>
      </c>
      <c r="E1637" s="92">
        <f t="shared" ref="E1637" si="1720">+E$3*(1-E1636)+E$4*E1636</f>
        <v>19.632639668689826</v>
      </c>
      <c r="F1637" s="92">
        <f t="shared" ref="F1637" si="1721">+F$3*(1-F1636)+F$4*F1636</f>
        <v>20.614271652124316</v>
      </c>
      <c r="G1637" s="92">
        <f t="shared" ref="G1637" si="1722">+G$3*(1-G1636)+G$4*G1636</f>
        <v>24.717944963434228</v>
      </c>
      <c r="H1637" s="92">
        <f t="shared" ref="H1637" si="1723">+H$3*(1-H1636)+H$4*H1636</f>
        <v>26.05691364631199</v>
      </c>
      <c r="I1637" s="92">
        <f t="shared" ref="I1637" si="1724">+I$3*(1-I1636)+I$4*I1636</f>
        <v>25.606843768296592</v>
      </c>
      <c r="J1637" s="92">
        <f t="shared" ref="J1637" si="1725">+J$3*(1-J1636)+J$4*J1636</f>
        <v>18.232856760391158</v>
      </c>
      <c r="K1637" s="92">
        <f t="shared" ref="K1637" si="1726">+K$3*(1-K1636)+K$4*K1636</f>
        <v>23.963884263425388</v>
      </c>
      <c r="L1637" s="92">
        <f t="shared" ref="L1637" si="1727">+L$3*(1-L1636)+L$4*L1636</f>
        <v>26.305348227975429</v>
      </c>
      <c r="M1637" s="92">
        <f t="shared" ref="M1637" si="1728">+M$3*(1-M1636)+M$4*M1636</f>
        <v>24.57657900542252</v>
      </c>
      <c r="N1637" s="92">
        <f t="shared" ref="N1637" si="1729">+N$3*(1-N1636)+N$4*N1636</f>
        <v>22.737299112616817</v>
      </c>
      <c r="O1637" s="92">
        <f t="shared" ref="O1637" si="1730">+O$3*(1-O1636)+O$4*O1636</f>
        <v>20.719497469529724</v>
      </c>
      <c r="P1637" s="93"/>
    </row>
    <row r="1638" spans="2:16" x14ac:dyDescent="0.25">
      <c r="B1638" s="83"/>
      <c r="C1638" s="76" t="s">
        <v>16</v>
      </c>
      <c r="D1638" s="92">
        <f t="shared" ref="D1638:O1638" si="1731">+D1636*D1640+(1-D1636)*D1639</f>
        <v>0</v>
      </c>
      <c r="E1638" s="92">
        <f t="shared" si="1731"/>
        <v>0</v>
      </c>
      <c r="F1638" s="92">
        <f t="shared" si="1731"/>
        <v>0</v>
      </c>
      <c r="G1638" s="92">
        <f t="shared" si="1731"/>
        <v>0</v>
      </c>
      <c r="H1638" s="92">
        <f t="shared" si="1731"/>
        <v>0</v>
      </c>
      <c r="I1638" s="92">
        <f t="shared" si="1731"/>
        <v>0</v>
      </c>
      <c r="J1638" s="92">
        <f t="shared" si="1731"/>
        <v>0</v>
      </c>
      <c r="K1638" s="92">
        <f t="shared" si="1731"/>
        <v>0</v>
      </c>
      <c r="L1638" s="92">
        <f t="shared" si="1731"/>
        <v>0</v>
      </c>
      <c r="M1638" s="92">
        <f t="shared" si="1731"/>
        <v>0</v>
      </c>
      <c r="N1638" s="92">
        <f t="shared" si="1731"/>
        <v>0</v>
      </c>
      <c r="O1638" s="93">
        <f t="shared" si="1731"/>
        <v>0</v>
      </c>
      <c r="P1638" s="93"/>
    </row>
    <row r="1639" spans="2:16" x14ac:dyDescent="0.25">
      <c r="B1639" s="83"/>
      <c r="C1639" s="77" t="s">
        <v>15</v>
      </c>
      <c r="D1639" s="94">
        <f>+D$3*D1651</f>
        <v>0</v>
      </c>
      <c r="E1639" s="94">
        <f t="shared" ref="E1639:O1639" si="1732">+E$3*E1651</f>
        <v>0</v>
      </c>
      <c r="F1639" s="94">
        <f t="shared" si="1732"/>
        <v>0</v>
      </c>
      <c r="G1639" s="94">
        <f t="shared" si="1732"/>
        <v>0</v>
      </c>
      <c r="H1639" s="94">
        <f t="shared" si="1732"/>
        <v>0</v>
      </c>
      <c r="I1639" s="94">
        <f t="shared" si="1732"/>
        <v>0</v>
      </c>
      <c r="J1639" s="94">
        <f t="shared" si="1732"/>
        <v>0</v>
      </c>
      <c r="K1639" s="94">
        <f t="shared" si="1732"/>
        <v>0</v>
      </c>
      <c r="L1639" s="94">
        <f t="shared" si="1732"/>
        <v>0</v>
      </c>
      <c r="M1639" s="94">
        <f t="shared" si="1732"/>
        <v>0</v>
      </c>
      <c r="N1639" s="94">
        <f t="shared" si="1732"/>
        <v>0</v>
      </c>
      <c r="O1639" s="95">
        <f t="shared" si="1732"/>
        <v>0</v>
      </c>
      <c r="P1639" s="95"/>
    </row>
    <row r="1640" spans="2:16" ht="15.75" thickBot="1" x14ac:dyDescent="0.3">
      <c r="B1640" s="83"/>
      <c r="C1640" s="96" t="s">
        <v>37</v>
      </c>
      <c r="D1640" s="97">
        <f>+D$4*D1651</f>
        <v>0</v>
      </c>
      <c r="E1640" s="97">
        <f t="shared" ref="E1640:O1640" si="1733">+E$4*E1651</f>
        <v>0</v>
      </c>
      <c r="F1640" s="97">
        <f t="shared" si="1733"/>
        <v>0</v>
      </c>
      <c r="G1640" s="97">
        <f t="shared" si="1733"/>
        <v>0</v>
      </c>
      <c r="H1640" s="97">
        <f t="shared" si="1733"/>
        <v>0</v>
      </c>
      <c r="I1640" s="97">
        <f t="shared" si="1733"/>
        <v>0</v>
      </c>
      <c r="J1640" s="97">
        <f t="shared" si="1733"/>
        <v>0</v>
      </c>
      <c r="K1640" s="97">
        <f t="shared" si="1733"/>
        <v>0</v>
      </c>
      <c r="L1640" s="97">
        <f t="shared" si="1733"/>
        <v>0</v>
      </c>
      <c r="M1640" s="97">
        <f t="shared" si="1733"/>
        <v>0</v>
      </c>
      <c r="N1640" s="97">
        <f t="shared" si="1733"/>
        <v>0</v>
      </c>
      <c r="O1640" s="98">
        <f t="shared" si="1733"/>
        <v>0</v>
      </c>
      <c r="P1640" s="98"/>
    </row>
    <row r="1641" spans="2:16" x14ac:dyDescent="0.25">
      <c r="B1641" s="83"/>
      <c r="C1641" s="99" t="s">
        <v>9</v>
      </c>
      <c r="D1641" s="100">
        <f t="shared" ref="D1641:O1641" si="1734">+D1633/D1637/30</f>
        <v>0</v>
      </c>
      <c r="E1641" s="100">
        <f t="shared" si="1734"/>
        <v>0</v>
      </c>
      <c r="F1641" s="100">
        <f t="shared" si="1734"/>
        <v>0</v>
      </c>
      <c r="G1641" s="100">
        <f t="shared" si="1734"/>
        <v>1378.2954201419329</v>
      </c>
      <c r="H1641" s="100">
        <f t="shared" si="1734"/>
        <v>2913.9429848097848</v>
      </c>
      <c r="I1641" s="100">
        <f t="shared" si="1734"/>
        <v>2384.8659814914745</v>
      </c>
      <c r="J1641" s="100">
        <f t="shared" si="1734"/>
        <v>1284.0591299855826</v>
      </c>
      <c r="K1641" s="100">
        <f t="shared" si="1734"/>
        <v>913.94362244452759</v>
      </c>
      <c r="L1641" s="100">
        <f t="shared" si="1734"/>
        <v>0</v>
      </c>
      <c r="M1641" s="100">
        <f t="shared" si="1734"/>
        <v>0</v>
      </c>
      <c r="N1641" s="100">
        <f t="shared" si="1734"/>
        <v>0</v>
      </c>
      <c r="O1641" s="101">
        <f t="shared" si="1734"/>
        <v>0</v>
      </c>
      <c r="P1641" s="101">
        <f t="shared" ref="P1641:P1650" si="1735">SUM(D1641:O1641)</f>
        <v>8875.1071388733017</v>
      </c>
    </row>
    <row r="1642" spans="2:16" x14ac:dyDescent="0.25">
      <c r="B1642" s="83"/>
      <c r="C1642" s="77" t="s">
        <v>10</v>
      </c>
      <c r="D1642" s="87">
        <f t="shared" ref="D1642:O1642" si="1736">+D1641*(1-D1636)</f>
        <v>0</v>
      </c>
      <c r="E1642" s="87">
        <f t="shared" si="1736"/>
        <v>0</v>
      </c>
      <c r="F1642" s="87">
        <f t="shared" si="1736"/>
        <v>0</v>
      </c>
      <c r="G1642" s="87">
        <f t="shared" si="1736"/>
        <v>1033.7215651064498</v>
      </c>
      <c r="H1642" s="87">
        <f t="shared" si="1736"/>
        <v>2185.4572386073387</v>
      </c>
      <c r="I1642" s="87">
        <f t="shared" si="1736"/>
        <v>1788.6494861186059</v>
      </c>
      <c r="J1642" s="87">
        <f t="shared" si="1736"/>
        <v>963.04434748918698</v>
      </c>
      <c r="K1642" s="87">
        <f t="shared" si="1736"/>
        <v>685.45771683339569</v>
      </c>
      <c r="L1642" s="87">
        <f t="shared" si="1736"/>
        <v>0</v>
      </c>
      <c r="M1642" s="87">
        <f t="shared" si="1736"/>
        <v>0</v>
      </c>
      <c r="N1642" s="87">
        <f t="shared" si="1736"/>
        <v>0</v>
      </c>
      <c r="O1642" s="88">
        <f t="shared" si="1736"/>
        <v>0</v>
      </c>
      <c r="P1642" s="88">
        <f t="shared" si="1735"/>
        <v>6656.3303541549767</v>
      </c>
    </row>
    <row r="1643" spans="2:16" ht="15.75" thickBot="1" x14ac:dyDescent="0.3">
      <c r="B1643" s="83"/>
      <c r="C1643" s="96" t="s">
        <v>38</v>
      </c>
      <c r="D1643" s="90">
        <f>+D1641-D1642</f>
        <v>0</v>
      </c>
      <c r="E1643" s="90">
        <f t="shared" ref="E1643:G1643" si="1737">+E1641-E1642</f>
        <v>0</v>
      </c>
      <c r="F1643" s="90">
        <f t="shared" si="1737"/>
        <v>0</v>
      </c>
      <c r="G1643" s="90">
        <f t="shared" si="1737"/>
        <v>344.57385503548312</v>
      </c>
      <c r="H1643" s="90">
        <f>+H1641-H1642</f>
        <v>728.48574620244608</v>
      </c>
      <c r="I1643" s="90">
        <f t="shared" ref="I1643:O1643" si="1738">+I1641-I1642</f>
        <v>596.21649537286862</v>
      </c>
      <c r="J1643" s="90">
        <f t="shared" si="1738"/>
        <v>321.01478249639558</v>
      </c>
      <c r="K1643" s="90">
        <f t="shared" si="1738"/>
        <v>228.4859056111319</v>
      </c>
      <c r="L1643" s="90">
        <f t="shared" si="1738"/>
        <v>0</v>
      </c>
      <c r="M1643" s="90">
        <f t="shared" si="1738"/>
        <v>0</v>
      </c>
      <c r="N1643" s="90">
        <f t="shared" si="1738"/>
        <v>0</v>
      </c>
      <c r="O1643" s="91">
        <f t="shared" si="1738"/>
        <v>0</v>
      </c>
      <c r="P1643" s="91">
        <f t="shared" si="1735"/>
        <v>2218.7767847183254</v>
      </c>
    </row>
    <row r="1644" spans="2:16" x14ac:dyDescent="0.25">
      <c r="B1644" s="83"/>
      <c r="C1644" s="99" t="s">
        <v>11</v>
      </c>
      <c r="D1644" s="100" t="e">
        <f t="shared" ref="D1644:O1644" si="1739">+D1633/D1638/30</f>
        <v>#DIV/0!</v>
      </c>
      <c r="E1644" s="100" t="e">
        <f t="shared" si="1739"/>
        <v>#DIV/0!</v>
      </c>
      <c r="F1644" s="100" t="e">
        <f t="shared" si="1739"/>
        <v>#DIV/0!</v>
      </c>
      <c r="G1644" s="100" t="e">
        <f t="shared" si="1739"/>
        <v>#DIV/0!</v>
      </c>
      <c r="H1644" s="100" t="e">
        <f t="shared" si="1739"/>
        <v>#DIV/0!</v>
      </c>
      <c r="I1644" s="100" t="e">
        <f t="shared" si="1739"/>
        <v>#DIV/0!</v>
      </c>
      <c r="J1644" s="100" t="e">
        <f t="shared" si="1739"/>
        <v>#DIV/0!</v>
      </c>
      <c r="K1644" s="100" t="e">
        <f t="shared" si="1739"/>
        <v>#DIV/0!</v>
      </c>
      <c r="L1644" s="100" t="e">
        <f t="shared" si="1739"/>
        <v>#DIV/0!</v>
      </c>
      <c r="M1644" s="100" t="e">
        <f t="shared" si="1739"/>
        <v>#DIV/0!</v>
      </c>
      <c r="N1644" s="100" t="e">
        <f t="shared" si="1739"/>
        <v>#DIV/0!</v>
      </c>
      <c r="O1644" s="101" t="e">
        <f t="shared" si="1739"/>
        <v>#DIV/0!</v>
      </c>
      <c r="P1644" s="101" t="e">
        <f t="shared" si="1735"/>
        <v>#DIV/0!</v>
      </c>
    </row>
    <row r="1645" spans="2:16" x14ac:dyDescent="0.25">
      <c r="B1645" s="83"/>
      <c r="C1645" s="77" t="s">
        <v>12</v>
      </c>
      <c r="D1645" s="87" t="e">
        <f t="shared" ref="D1645:O1645" si="1740">+D1634/D1639/30</f>
        <v>#DIV/0!</v>
      </c>
      <c r="E1645" s="87" t="e">
        <f t="shared" si="1740"/>
        <v>#DIV/0!</v>
      </c>
      <c r="F1645" s="87" t="e">
        <f t="shared" si="1740"/>
        <v>#DIV/0!</v>
      </c>
      <c r="G1645" s="87" t="e">
        <f t="shared" si="1740"/>
        <v>#DIV/0!</v>
      </c>
      <c r="H1645" s="87" t="e">
        <f t="shared" si="1740"/>
        <v>#DIV/0!</v>
      </c>
      <c r="I1645" s="87" t="e">
        <f t="shared" si="1740"/>
        <v>#DIV/0!</v>
      </c>
      <c r="J1645" s="87" t="e">
        <f t="shared" si="1740"/>
        <v>#DIV/0!</v>
      </c>
      <c r="K1645" s="87" t="e">
        <f t="shared" si="1740"/>
        <v>#DIV/0!</v>
      </c>
      <c r="L1645" s="87" t="e">
        <f t="shared" si="1740"/>
        <v>#DIV/0!</v>
      </c>
      <c r="M1645" s="87" t="e">
        <f t="shared" si="1740"/>
        <v>#DIV/0!</v>
      </c>
      <c r="N1645" s="87" t="e">
        <f t="shared" si="1740"/>
        <v>#DIV/0!</v>
      </c>
      <c r="O1645" s="88" t="e">
        <f t="shared" si="1740"/>
        <v>#DIV/0!</v>
      </c>
      <c r="P1645" s="88" t="e">
        <f t="shared" si="1735"/>
        <v>#DIV/0!</v>
      </c>
    </row>
    <row r="1646" spans="2:16" ht="15.75" thickBot="1" x14ac:dyDescent="0.3">
      <c r="B1646" s="83"/>
      <c r="C1646" s="96" t="s">
        <v>39</v>
      </c>
      <c r="D1646" s="90" t="e">
        <f t="shared" ref="D1646:O1646" si="1741">+D1635/D1640/30</f>
        <v>#DIV/0!</v>
      </c>
      <c r="E1646" s="90" t="e">
        <f t="shared" si="1741"/>
        <v>#DIV/0!</v>
      </c>
      <c r="F1646" s="90" t="e">
        <f t="shared" si="1741"/>
        <v>#DIV/0!</v>
      </c>
      <c r="G1646" s="90" t="e">
        <f t="shared" si="1741"/>
        <v>#DIV/0!</v>
      </c>
      <c r="H1646" s="90" t="e">
        <f t="shared" si="1741"/>
        <v>#DIV/0!</v>
      </c>
      <c r="I1646" s="90" t="e">
        <f t="shared" si="1741"/>
        <v>#DIV/0!</v>
      </c>
      <c r="J1646" s="90" t="e">
        <f t="shared" si="1741"/>
        <v>#DIV/0!</v>
      </c>
      <c r="K1646" s="90" t="e">
        <f t="shared" si="1741"/>
        <v>#DIV/0!</v>
      </c>
      <c r="L1646" s="90" t="e">
        <f t="shared" si="1741"/>
        <v>#DIV/0!</v>
      </c>
      <c r="M1646" s="90" t="e">
        <f t="shared" si="1741"/>
        <v>#DIV/0!</v>
      </c>
      <c r="N1646" s="90" t="e">
        <f t="shared" si="1741"/>
        <v>#DIV/0!</v>
      </c>
      <c r="O1646" s="91" t="e">
        <f t="shared" si="1741"/>
        <v>#DIV/0!</v>
      </c>
      <c r="P1646" s="91" t="e">
        <f t="shared" si="1735"/>
        <v>#DIV/0!</v>
      </c>
    </row>
    <row r="1647" spans="2:16" ht="15.75" thickBot="1" x14ac:dyDescent="0.3">
      <c r="B1647" s="83"/>
      <c r="C1647" s="102" t="s">
        <v>13</v>
      </c>
      <c r="D1647" s="72">
        <v>25</v>
      </c>
      <c r="E1647" s="72">
        <v>25</v>
      </c>
      <c r="F1647" s="72">
        <v>25</v>
      </c>
      <c r="G1647" s="72">
        <v>25</v>
      </c>
      <c r="H1647" s="72">
        <v>25</v>
      </c>
      <c r="I1647" s="72">
        <v>25</v>
      </c>
      <c r="J1647" s="72">
        <v>25</v>
      </c>
      <c r="K1647" s="72">
        <v>25</v>
      </c>
      <c r="L1647" s="72">
        <v>25</v>
      </c>
      <c r="M1647" s="72">
        <v>25</v>
      </c>
      <c r="N1647" s="72">
        <v>25</v>
      </c>
      <c r="O1647" s="73">
        <v>25</v>
      </c>
      <c r="P1647" s="103"/>
    </row>
    <row r="1648" spans="2:16" x14ac:dyDescent="0.25">
      <c r="B1648" s="83"/>
      <c r="C1648" s="99" t="s">
        <v>4</v>
      </c>
      <c r="D1648" s="100" t="e">
        <f>+D1644/D1647*30</f>
        <v>#DIV/0!</v>
      </c>
      <c r="E1648" s="100" t="e">
        <f t="shared" ref="E1648" si="1742">+E1644/E1647*30</f>
        <v>#DIV/0!</v>
      </c>
      <c r="F1648" s="100" t="e">
        <f t="shared" ref="F1648" si="1743">+F1644/F1647*30</f>
        <v>#DIV/0!</v>
      </c>
      <c r="G1648" s="100" t="e">
        <f t="shared" ref="G1648" si="1744">+G1644/G1647*30</f>
        <v>#DIV/0!</v>
      </c>
      <c r="H1648" s="100" t="e">
        <f t="shared" ref="H1648" si="1745">+H1644/H1647*30</f>
        <v>#DIV/0!</v>
      </c>
      <c r="I1648" s="100" t="e">
        <f t="shared" ref="I1648" si="1746">+I1644/I1647*30</f>
        <v>#DIV/0!</v>
      </c>
      <c r="J1648" s="100" t="e">
        <f t="shared" ref="J1648" si="1747">+J1644/J1647*30</f>
        <v>#DIV/0!</v>
      </c>
      <c r="K1648" s="100" t="e">
        <f t="shared" ref="K1648" si="1748">+K1644/K1647*30</f>
        <v>#DIV/0!</v>
      </c>
      <c r="L1648" s="100" t="e">
        <f t="shared" ref="L1648" si="1749">+L1644/L1647*30</f>
        <v>#DIV/0!</v>
      </c>
      <c r="M1648" s="100" t="e">
        <f t="shared" ref="M1648" si="1750">+M1644/M1647*30</f>
        <v>#DIV/0!</v>
      </c>
      <c r="N1648" s="100" t="e">
        <f t="shared" ref="N1648" si="1751">+N1644/N1647*30</f>
        <v>#DIV/0!</v>
      </c>
      <c r="O1648" s="101" t="e">
        <f t="shared" ref="O1648" si="1752">+O1644/O1647*30</f>
        <v>#DIV/0!</v>
      </c>
      <c r="P1648" s="101" t="e">
        <f t="shared" si="1735"/>
        <v>#DIV/0!</v>
      </c>
    </row>
    <row r="1649" spans="2:16" x14ac:dyDescent="0.25">
      <c r="B1649" s="83"/>
      <c r="C1649" s="77" t="s">
        <v>5</v>
      </c>
      <c r="D1649" s="87" t="e">
        <f>+D1645/D1647*30</f>
        <v>#DIV/0!</v>
      </c>
      <c r="E1649" s="87" t="e">
        <f t="shared" ref="E1649:O1649" si="1753">+E1645/E1647*30</f>
        <v>#DIV/0!</v>
      </c>
      <c r="F1649" s="87" t="e">
        <f t="shared" si="1753"/>
        <v>#DIV/0!</v>
      </c>
      <c r="G1649" s="87" t="e">
        <f t="shared" si="1753"/>
        <v>#DIV/0!</v>
      </c>
      <c r="H1649" s="87" t="e">
        <f t="shared" si="1753"/>
        <v>#DIV/0!</v>
      </c>
      <c r="I1649" s="87" t="e">
        <f t="shared" si="1753"/>
        <v>#DIV/0!</v>
      </c>
      <c r="J1649" s="87" t="e">
        <f t="shared" si="1753"/>
        <v>#DIV/0!</v>
      </c>
      <c r="K1649" s="87" t="e">
        <f t="shared" si="1753"/>
        <v>#DIV/0!</v>
      </c>
      <c r="L1649" s="87" t="e">
        <f t="shared" si="1753"/>
        <v>#DIV/0!</v>
      </c>
      <c r="M1649" s="87" t="e">
        <f t="shared" si="1753"/>
        <v>#DIV/0!</v>
      </c>
      <c r="N1649" s="87" t="e">
        <f t="shared" si="1753"/>
        <v>#DIV/0!</v>
      </c>
      <c r="O1649" s="88" t="e">
        <f t="shared" si="1753"/>
        <v>#DIV/0!</v>
      </c>
      <c r="P1649" s="88" t="e">
        <f t="shared" si="1735"/>
        <v>#DIV/0!</v>
      </c>
    </row>
    <row r="1650" spans="2:16" ht="15.75" thickBot="1" x14ac:dyDescent="0.3">
      <c r="B1650" s="83"/>
      <c r="C1650" s="96" t="s">
        <v>40</v>
      </c>
      <c r="D1650" s="90" t="e">
        <f>+D1646/D1647*30</f>
        <v>#DIV/0!</v>
      </c>
      <c r="E1650" s="90" t="e">
        <f t="shared" ref="E1650:O1650" si="1754">+E1646/E1647*30</f>
        <v>#DIV/0!</v>
      </c>
      <c r="F1650" s="90" t="e">
        <f t="shared" si="1754"/>
        <v>#DIV/0!</v>
      </c>
      <c r="G1650" s="90" t="e">
        <f t="shared" si="1754"/>
        <v>#DIV/0!</v>
      </c>
      <c r="H1650" s="90" t="e">
        <f t="shared" si="1754"/>
        <v>#DIV/0!</v>
      </c>
      <c r="I1650" s="90" t="e">
        <f t="shared" si="1754"/>
        <v>#DIV/0!</v>
      </c>
      <c r="J1650" s="90" t="e">
        <f t="shared" si="1754"/>
        <v>#DIV/0!</v>
      </c>
      <c r="K1650" s="90" t="e">
        <f t="shared" si="1754"/>
        <v>#DIV/0!</v>
      </c>
      <c r="L1650" s="90" t="e">
        <f t="shared" si="1754"/>
        <v>#DIV/0!</v>
      </c>
      <c r="M1650" s="90" t="e">
        <f t="shared" si="1754"/>
        <v>#DIV/0!</v>
      </c>
      <c r="N1650" s="90" t="e">
        <f t="shared" si="1754"/>
        <v>#DIV/0!</v>
      </c>
      <c r="O1650" s="91" t="e">
        <f t="shared" si="1754"/>
        <v>#DIV/0!</v>
      </c>
      <c r="P1650" s="91" t="e">
        <f t="shared" si="1735"/>
        <v>#DIV/0!</v>
      </c>
    </row>
    <row r="1651" spans="2:16" ht="15.75" thickBot="1" x14ac:dyDescent="0.3">
      <c r="B1651" s="104"/>
      <c r="C1651" s="105" t="s">
        <v>8</v>
      </c>
      <c r="D1651" s="106">
        <f>+SUMIF(Conversion!$B$4:$B$28,'Measured TV'!D1618,Conversion!C$4:C$28)</f>
        <v>0</v>
      </c>
      <c r="E1651" s="106">
        <f>+SUMIF(Conversion!$B$4:$B$28,'Measured TV'!E1618,Conversion!D$4:D$28)</f>
        <v>0</v>
      </c>
      <c r="F1651" s="106">
        <f>+SUMIF(Conversion!$B$4:$B$28,'Measured TV'!F1618,Conversion!E$4:E$28)</f>
        <v>0</v>
      </c>
      <c r="G1651" s="106">
        <f>+SUMIF(Conversion!$B$4:$B$28,'Measured TV'!G1618,Conversion!F$4:F$28)</f>
        <v>0</v>
      </c>
      <c r="H1651" s="106">
        <f>+SUMIF(Conversion!$B$4:$B$28,'Measured TV'!H1618,Conversion!G$4:G$28)</f>
        <v>0</v>
      </c>
      <c r="I1651" s="106">
        <f>+SUMIF(Conversion!$B$4:$B$28,'Measured TV'!I1618,Conversion!H$4:H$28)</f>
        <v>0</v>
      </c>
      <c r="J1651" s="106">
        <f>+SUMIF(Conversion!$B$4:$B$28,'Measured TV'!J1618,Conversion!I$4:I$28)</f>
        <v>0</v>
      </c>
      <c r="K1651" s="106">
        <f>+SUMIF(Conversion!$B$4:$B$28,'Measured TV'!K1618,Conversion!J$4:J$28)</f>
        <v>0</v>
      </c>
      <c r="L1651" s="106">
        <f>+SUMIF(Conversion!$B$4:$B$28,'Measured TV'!L1618,Conversion!K$4:K$28)</f>
        <v>0</v>
      </c>
      <c r="M1651" s="106">
        <f>+SUMIF(Conversion!$B$4:$B$28,'Measured TV'!M1618,Conversion!L$4:L$28)</f>
        <v>0</v>
      </c>
      <c r="N1651" s="106">
        <f>+SUMIF(Conversion!$B$4:$B$28,'Measured TV'!N1618,Conversion!M$4:M$28)</f>
        <v>0</v>
      </c>
      <c r="O1651" s="107">
        <f>+SUMIF(Conversion!$B$4:$B$28,'Measured TV'!O1618,Conversion!N$4:N$28)</f>
        <v>0</v>
      </c>
      <c r="P1651" s="107"/>
    </row>
    <row r="1652" spans="2:16" ht="15.75" thickBot="1" x14ac:dyDescent="0.3">
      <c r="C1652" s="74">
        <v>0</v>
      </c>
      <c r="D1652" s="39">
        <v>1</v>
      </c>
      <c r="E1652" s="39">
        <v>2</v>
      </c>
      <c r="F1652" s="39">
        <v>3</v>
      </c>
      <c r="G1652" s="39">
        <v>4</v>
      </c>
      <c r="H1652" s="39">
        <v>5</v>
      </c>
      <c r="I1652" s="39">
        <v>6</v>
      </c>
      <c r="J1652" s="39">
        <v>7</v>
      </c>
      <c r="K1652" s="39">
        <v>8</v>
      </c>
      <c r="L1652" s="39">
        <v>9</v>
      </c>
      <c r="M1652" s="39">
        <v>10</v>
      </c>
      <c r="N1652" s="39">
        <v>11</v>
      </c>
      <c r="O1652" s="39">
        <v>12</v>
      </c>
    </row>
    <row r="1653" spans="2:16" ht="15.75" thickBot="1" x14ac:dyDescent="0.3">
      <c r="B1653" s="108" t="e">
        <f>+'Mecra Kırılımı'!#REF!</f>
        <v>#REF!</v>
      </c>
      <c r="C1653" s="82" t="s">
        <v>33</v>
      </c>
      <c r="D1653" s="69" t="s">
        <v>25</v>
      </c>
      <c r="E1653" s="69" t="s">
        <v>25</v>
      </c>
      <c r="F1653" s="69" t="s">
        <v>25</v>
      </c>
      <c r="G1653" s="69" t="s">
        <v>25</v>
      </c>
      <c r="H1653" s="69" t="s">
        <v>25</v>
      </c>
      <c r="I1653" s="69" t="s">
        <v>25</v>
      </c>
      <c r="J1653" s="69" t="s">
        <v>25</v>
      </c>
      <c r="K1653" s="69" t="s">
        <v>25</v>
      </c>
      <c r="L1653" s="69" t="s">
        <v>25</v>
      </c>
      <c r="M1653" s="69" t="s">
        <v>25</v>
      </c>
      <c r="N1653" s="69" t="s">
        <v>25</v>
      </c>
      <c r="O1653" s="69" t="s">
        <v>25</v>
      </c>
    </row>
    <row r="1654" spans="2:16" x14ac:dyDescent="0.25">
      <c r="B1654" s="109"/>
      <c r="C1654" s="189">
        <v>1</v>
      </c>
      <c r="D1654" s="187"/>
      <c r="E1654" s="187"/>
      <c r="F1654" s="187"/>
      <c r="G1654" s="187"/>
      <c r="H1654" s="187"/>
      <c r="I1654" s="187"/>
      <c r="J1654" s="187"/>
      <c r="K1654" s="187"/>
      <c r="L1654" s="187"/>
      <c r="M1654" s="187"/>
      <c r="N1654" s="187"/>
      <c r="O1654" s="187"/>
    </row>
    <row r="1655" spans="2:16" x14ac:dyDescent="0.25">
      <c r="B1655" s="109"/>
      <c r="C1655" s="189">
        <v>2</v>
      </c>
      <c r="D1655" s="187"/>
      <c r="E1655" s="187"/>
      <c r="F1655" s="187"/>
      <c r="G1655" s="187"/>
      <c r="H1655" s="187"/>
      <c r="I1655" s="187"/>
      <c r="J1655" s="187"/>
      <c r="K1655" s="187"/>
      <c r="L1655" s="187"/>
      <c r="M1655" s="187"/>
      <c r="N1655" s="187"/>
      <c r="O1655" s="187"/>
    </row>
    <row r="1656" spans="2:16" x14ac:dyDescent="0.25">
      <c r="B1656" s="109"/>
      <c r="C1656" s="189">
        <v>3</v>
      </c>
      <c r="D1656" s="187"/>
      <c r="E1656" s="187"/>
      <c r="F1656" s="187"/>
      <c r="G1656" s="187"/>
      <c r="H1656" s="187"/>
      <c r="I1656" s="187"/>
      <c r="J1656" s="187"/>
      <c r="K1656" s="187"/>
      <c r="L1656" s="187"/>
      <c r="M1656" s="187"/>
      <c r="N1656" s="187"/>
      <c r="O1656" s="187"/>
    </row>
    <row r="1657" spans="2:16" x14ac:dyDescent="0.25">
      <c r="B1657" s="109"/>
      <c r="C1657" s="189">
        <v>4</v>
      </c>
      <c r="D1657" s="187"/>
      <c r="E1657" s="187"/>
      <c r="F1657" s="187"/>
      <c r="G1657" s="187"/>
      <c r="H1657" s="187"/>
      <c r="I1657" s="187"/>
      <c r="J1657" s="187"/>
      <c r="K1657" s="187"/>
      <c r="L1657" s="187"/>
      <c r="M1657" s="187"/>
      <c r="N1657" s="187"/>
      <c r="O1657" s="187"/>
    </row>
    <row r="1658" spans="2:16" x14ac:dyDescent="0.25">
      <c r="B1658" s="109"/>
      <c r="C1658" s="189">
        <v>5</v>
      </c>
      <c r="D1658" s="187"/>
      <c r="E1658" s="187"/>
      <c r="F1658" s="187"/>
      <c r="G1658" s="187"/>
      <c r="H1658" s="187"/>
      <c r="I1658" s="187"/>
      <c r="J1658" s="187"/>
      <c r="K1658" s="187"/>
      <c r="L1658" s="187"/>
      <c r="M1658" s="187"/>
      <c r="N1658" s="187"/>
      <c r="O1658" s="187"/>
    </row>
    <row r="1659" spans="2:16" x14ac:dyDescent="0.25">
      <c r="B1659" s="109"/>
      <c r="C1659" s="189">
        <v>6</v>
      </c>
      <c r="D1659" s="187"/>
      <c r="E1659" s="187"/>
      <c r="F1659" s="187"/>
      <c r="G1659" s="187"/>
      <c r="H1659" s="187"/>
      <c r="I1659" s="187"/>
      <c r="J1659" s="187"/>
      <c r="K1659" s="187"/>
      <c r="L1659" s="187"/>
      <c r="M1659" s="187"/>
      <c r="N1659" s="187"/>
      <c r="O1659" s="187"/>
    </row>
    <row r="1660" spans="2:16" x14ac:dyDescent="0.25">
      <c r="B1660" s="109"/>
      <c r="C1660" s="189">
        <v>7</v>
      </c>
      <c r="D1660" s="187"/>
      <c r="E1660" s="187"/>
      <c r="F1660" s="187"/>
      <c r="G1660" s="187"/>
      <c r="H1660" s="187"/>
      <c r="I1660" s="187"/>
      <c r="J1660" s="187"/>
      <c r="K1660" s="187"/>
      <c r="L1660" s="187"/>
      <c r="M1660" s="187"/>
      <c r="N1660" s="187"/>
      <c r="O1660" s="187"/>
    </row>
    <row r="1661" spans="2:16" x14ac:dyDescent="0.25">
      <c r="B1661" s="109"/>
      <c r="C1661" s="189">
        <v>8</v>
      </c>
      <c r="D1661" s="187"/>
      <c r="E1661" s="187"/>
      <c r="F1661" s="187"/>
      <c r="G1661" s="187"/>
      <c r="H1661" s="187"/>
      <c r="I1661" s="187"/>
      <c r="J1661" s="187"/>
      <c r="K1661" s="187"/>
      <c r="L1661" s="187"/>
      <c r="M1661" s="187"/>
      <c r="N1661" s="187"/>
      <c r="O1661" s="187"/>
    </row>
    <row r="1662" spans="2:16" x14ac:dyDescent="0.25">
      <c r="B1662" s="109"/>
      <c r="C1662" s="189">
        <v>9</v>
      </c>
      <c r="D1662" s="187"/>
      <c r="E1662" s="187"/>
      <c r="F1662" s="187"/>
      <c r="G1662" s="187"/>
      <c r="H1662" s="187"/>
      <c r="I1662" s="187"/>
      <c r="J1662" s="187"/>
      <c r="K1662" s="187"/>
      <c r="L1662" s="187"/>
      <c r="M1662" s="187"/>
      <c r="N1662" s="187"/>
      <c r="O1662" s="187"/>
    </row>
    <row r="1663" spans="2:16" x14ac:dyDescent="0.25">
      <c r="B1663" s="109"/>
      <c r="C1663" s="189">
        <v>10</v>
      </c>
      <c r="D1663" s="187"/>
      <c r="E1663" s="187"/>
      <c r="F1663" s="187"/>
      <c r="G1663" s="187"/>
      <c r="H1663" s="187"/>
      <c r="I1663" s="187"/>
      <c r="J1663" s="187"/>
      <c r="K1663" s="187"/>
      <c r="L1663" s="187"/>
      <c r="M1663" s="187"/>
      <c r="N1663" s="187"/>
      <c r="O1663" s="187"/>
    </row>
    <row r="1664" spans="2:16" x14ac:dyDescent="0.25">
      <c r="B1664" s="109"/>
      <c r="C1664" s="189">
        <v>11</v>
      </c>
      <c r="D1664" s="187"/>
      <c r="E1664" s="187"/>
      <c r="F1664" s="187"/>
      <c r="G1664" s="187"/>
      <c r="H1664" s="187"/>
      <c r="I1664" s="187"/>
      <c r="J1664" s="187"/>
      <c r="K1664" s="187"/>
      <c r="L1664" s="187"/>
      <c r="M1664" s="187"/>
      <c r="N1664" s="187"/>
      <c r="O1664" s="187"/>
    </row>
    <row r="1665" spans="2:16" x14ac:dyDescent="0.25">
      <c r="B1665" s="109"/>
      <c r="C1665" s="189">
        <v>12</v>
      </c>
      <c r="D1665" s="187"/>
      <c r="E1665" s="187"/>
      <c r="F1665" s="187"/>
      <c r="G1665" s="187"/>
      <c r="H1665" s="187"/>
      <c r="I1665" s="187"/>
      <c r="J1665" s="187"/>
      <c r="K1665" s="187"/>
      <c r="L1665" s="187"/>
      <c r="M1665" s="187"/>
      <c r="N1665" s="187"/>
      <c r="O1665" s="187"/>
    </row>
    <row r="1666" spans="2:16" x14ac:dyDescent="0.25">
      <c r="B1666" s="109"/>
      <c r="C1666" s="189">
        <v>13</v>
      </c>
      <c r="D1666" s="187"/>
      <c r="E1666" s="187"/>
      <c r="F1666" s="187"/>
      <c r="G1666" s="187"/>
      <c r="H1666" s="187"/>
      <c r="I1666" s="187"/>
      <c r="J1666" s="187"/>
      <c r="K1666" s="187"/>
      <c r="L1666" s="187"/>
      <c r="M1666" s="187"/>
      <c r="N1666" s="187"/>
      <c r="O1666" s="187"/>
    </row>
    <row r="1667" spans="2:16" ht="15.75" thickBot="1" x14ac:dyDescent="0.3">
      <c r="B1667" s="109"/>
      <c r="C1667" s="189">
        <v>14</v>
      </c>
      <c r="D1667" s="187"/>
      <c r="E1667" s="187"/>
      <c r="F1667" s="187"/>
      <c r="G1667" s="187"/>
      <c r="H1667" s="187"/>
      <c r="I1667" s="187"/>
      <c r="J1667" s="187"/>
      <c r="K1667" s="187"/>
      <c r="L1667" s="187"/>
      <c r="M1667" s="187"/>
      <c r="N1667" s="187"/>
      <c r="O1667" s="187"/>
    </row>
    <row r="1668" spans="2:16" x14ac:dyDescent="0.25">
      <c r="B1668" s="109"/>
      <c r="C1668" s="84" t="s">
        <v>0</v>
      </c>
      <c r="D1668" s="70"/>
      <c r="E1668" s="70"/>
      <c r="F1668" s="70"/>
      <c r="G1668" s="70"/>
      <c r="H1668" s="70">
        <v>890887.4077839196</v>
      </c>
      <c r="I1668" s="70">
        <v>496457.78544686752</v>
      </c>
      <c r="J1668" s="70">
        <v>171219.03119846273</v>
      </c>
      <c r="K1668" s="70"/>
      <c r="L1668" s="70"/>
      <c r="M1668" s="70"/>
      <c r="N1668" s="70"/>
      <c r="O1668" s="71"/>
      <c r="P1668" s="85">
        <f>SUM(D1668:O1668)</f>
        <v>1558564.2244292498</v>
      </c>
    </row>
    <row r="1669" spans="2:16" x14ac:dyDescent="0.25">
      <c r="B1669" s="109"/>
      <c r="C1669" s="86" t="s">
        <v>1</v>
      </c>
      <c r="D1669" s="87">
        <f>+D1677*D$3*30</f>
        <v>0</v>
      </c>
      <c r="E1669" s="87">
        <f t="shared" ref="E1669:O1669" si="1755">+E1677*E$3*30</f>
        <v>0</v>
      </c>
      <c r="F1669" s="87">
        <f t="shared" si="1755"/>
        <v>0</v>
      </c>
      <c r="G1669" s="87">
        <f t="shared" si="1755"/>
        <v>0</v>
      </c>
      <c r="H1669" s="87">
        <f t="shared" si="1755"/>
        <v>597162.44228647859</v>
      </c>
      <c r="I1669" s="87">
        <f t="shared" si="1755"/>
        <v>333322.13128013501</v>
      </c>
      <c r="J1669" s="87">
        <f t="shared" si="1755"/>
        <v>114453.23314356242</v>
      </c>
      <c r="K1669" s="87">
        <f t="shared" si="1755"/>
        <v>0</v>
      </c>
      <c r="L1669" s="87">
        <f t="shared" si="1755"/>
        <v>0</v>
      </c>
      <c r="M1669" s="87">
        <f t="shared" si="1755"/>
        <v>0</v>
      </c>
      <c r="N1669" s="87">
        <f t="shared" si="1755"/>
        <v>0</v>
      </c>
      <c r="O1669" s="88">
        <f t="shared" si="1755"/>
        <v>0</v>
      </c>
      <c r="P1669" s="88">
        <f>SUM(D1669:O1669)</f>
        <v>1044937.8067101761</v>
      </c>
    </row>
    <row r="1670" spans="2:16" ht="15.75" thickBot="1" x14ac:dyDescent="0.3">
      <c r="B1670" s="109"/>
      <c r="C1670" s="89" t="s">
        <v>35</v>
      </c>
      <c r="D1670" s="90">
        <f>+D1678*D$4*30</f>
        <v>0</v>
      </c>
      <c r="E1670" s="90">
        <f t="shared" ref="E1670:O1670" si="1756">+E1678*E$4*30</f>
        <v>0</v>
      </c>
      <c r="F1670" s="90">
        <f t="shared" si="1756"/>
        <v>0</v>
      </c>
      <c r="G1670" s="90">
        <f t="shared" si="1756"/>
        <v>0</v>
      </c>
      <c r="H1670" s="90">
        <f t="shared" si="1756"/>
        <v>293724.96549744101</v>
      </c>
      <c r="I1670" s="90">
        <f t="shared" si="1756"/>
        <v>163135.65416673251</v>
      </c>
      <c r="J1670" s="90">
        <f t="shared" si="1756"/>
        <v>56765.798054900297</v>
      </c>
      <c r="K1670" s="90">
        <f t="shared" si="1756"/>
        <v>0</v>
      </c>
      <c r="L1670" s="90">
        <f t="shared" si="1756"/>
        <v>0</v>
      </c>
      <c r="M1670" s="90">
        <f t="shared" si="1756"/>
        <v>0</v>
      </c>
      <c r="N1670" s="90">
        <f t="shared" si="1756"/>
        <v>0</v>
      </c>
      <c r="O1670" s="91">
        <f t="shared" si="1756"/>
        <v>0</v>
      </c>
      <c r="P1670" s="91">
        <f>SUM(D1670:O1670)</f>
        <v>513626.41771907383</v>
      </c>
    </row>
    <row r="1671" spans="2:16" ht="15.75" thickBot="1" x14ac:dyDescent="0.3">
      <c r="B1671" s="109"/>
      <c r="C1671" s="78" t="s">
        <v>36</v>
      </c>
      <c r="D1671" s="79">
        <f t="shared" ref="D1671:O1671" si="1757">+D$5</f>
        <v>0.25</v>
      </c>
      <c r="E1671" s="79">
        <f t="shared" si="1757"/>
        <v>0.25</v>
      </c>
      <c r="F1671" s="79">
        <f t="shared" si="1757"/>
        <v>0.25</v>
      </c>
      <c r="G1671" s="79">
        <f t="shared" si="1757"/>
        <v>0.25</v>
      </c>
      <c r="H1671" s="79">
        <f t="shared" si="1757"/>
        <v>0.25</v>
      </c>
      <c r="I1671" s="79">
        <f t="shared" si="1757"/>
        <v>0.25</v>
      </c>
      <c r="J1671" s="79">
        <f t="shared" si="1757"/>
        <v>0.25</v>
      </c>
      <c r="K1671" s="79">
        <f t="shared" si="1757"/>
        <v>0.25</v>
      </c>
      <c r="L1671" s="79">
        <f t="shared" si="1757"/>
        <v>0.25</v>
      </c>
      <c r="M1671" s="79">
        <f t="shared" si="1757"/>
        <v>0.25</v>
      </c>
      <c r="N1671" s="79">
        <f t="shared" si="1757"/>
        <v>0.25</v>
      </c>
      <c r="O1671" s="80">
        <f t="shared" si="1757"/>
        <v>0.25</v>
      </c>
      <c r="P1671" s="80"/>
    </row>
    <row r="1672" spans="2:16" ht="15.75" thickBot="1" x14ac:dyDescent="0.3">
      <c r="B1672" s="109"/>
      <c r="C1672" s="76" t="s">
        <v>14</v>
      </c>
      <c r="D1672" s="92">
        <f>+D$3*(1-D1671)+D$4*D1671</f>
        <v>18.697752065418879</v>
      </c>
      <c r="E1672" s="92">
        <f t="shared" ref="E1672" si="1758">+E$3*(1-E1671)+E$4*E1671</f>
        <v>19.632639668689826</v>
      </c>
      <c r="F1672" s="92">
        <f t="shared" ref="F1672" si="1759">+F$3*(1-F1671)+F$4*F1671</f>
        <v>20.614271652124316</v>
      </c>
      <c r="G1672" s="92">
        <f t="shared" ref="G1672" si="1760">+G$3*(1-G1671)+G$4*G1671</f>
        <v>24.717944963434228</v>
      </c>
      <c r="H1672" s="92">
        <f t="shared" ref="H1672" si="1761">+H$3*(1-H1671)+H$4*H1671</f>
        <v>26.05691364631199</v>
      </c>
      <c r="I1672" s="92">
        <f t="shared" ref="I1672" si="1762">+I$3*(1-I1671)+I$4*I1671</f>
        <v>25.606843768296592</v>
      </c>
      <c r="J1672" s="92">
        <f t="shared" ref="J1672" si="1763">+J$3*(1-J1671)+J$4*J1671</f>
        <v>18.232856760391158</v>
      </c>
      <c r="K1672" s="92">
        <f t="shared" ref="K1672" si="1764">+K$3*(1-K1671)+K$4*K1671</f>
        <v>23.963884263425388</v>
      </c>
      <c r="L1672" s="92">
        <f t="shared" ref="L1672" si="1765">+L$3*(1-L1671)+L$4*L1671</f>
        <v>26.305348227975429</v>
      </c>
      <c r="M1672" s="92">
        <f t="shared" ref="M1672" si="1766">+M$3*(1-M1671)+M$4*M1671</f>
        <v>24.57657900542252</v>
      </c>
      <c r="N1672" s="92">
        <f t="shared" ref="N1672" si="1767">+N$3*(1-N1671)+N$4*N1671</f>
        <v>22.737299112616817</v>
      </c>
      <c r="O1672" s="92">
        <f t="shared" ref="O1672" si="1768">+O$3*(1-O1671)+O$4*O1671</f>
        <v>20.719497469529724</v>
      </c>
      <c r="P1672" s="93"/>
    </row>
    <row r="1673" spans="2:16" x14ac:dyDescent="0.25">
      <c r="B1673" s="109"/>
      <c r="C1673" s="76" t="s">
        <v>16</v>
      </c>
      <c r="D1673" s="92">
        <f t="shared" ref="D1673:O1673" si="1769">+D1671*D1675+(1-D1671)*D1674</f>
        <v>23.109638480101118</v>
      </c>
      <c r="E1673" s="92">
        <f t="shared" si="1769"/>
        <v>24.375492638572769</v>
      </c>
      <c r="F1673" s="92">
        <f t="shared" si="1769"/>
        <v>25.594267270501408</v>
      </c>
      <c r="G1673" s="92">
        <f t="shared" si="1769"/>
        <v>31.146145755848512</v>
      </c>
      <c r="H1673" s="92">
        <f t="shared" si="1769"/>
        <v>32.833329452596779</v>
      </c>
      <c r="I1673" s="92">
        <f t="shared" si="1769"/>
        <v>32.266213454817773</v>
      </c>
      <c r="J1673" s="92">
        <f t="shared" si="1769"/>
        <v>22.705142013418062</v>
      </c>
      <c r="K1673" s="92">
        <f t="shared" si="1769"/>
        <v>29.841916850692943</v>
      </c>
      <c r="L1673" s="92">
        <f t="shared" si="1769"/>
        <v>32.576611785576866</v>
      </c>
      <c r="M1673" s="92">
        <f t="shared" si="1769"/>
        <v>30.375622369246226</v>
      </c>
      <c r="N1673" s="92">
        <f t="shared" si="1769"/>
        <v>28.102349451852518</v>
      </c>
      <c r="O1673" s="93">
        <f t="shared" si="1769"/>
        <v>25.608431127705991</v>
      </c>
      <c r="P1673" s="93"/>
    </row>
    <row r="1674" spans="2:16" x14ac:dyDescent="0.25">
      <c r="B1674" s="109"/>
      <c r="C1674" s="77" t="s">
        <v>15</v>
      </c>
      <c r="D1674" s="94">
        <f>+D$3*D1686</f>
        <v>21.13111957547299</v>
      </c>
      <c r="E1674" s="94">
        <f t="shared" ref="E1674:O1674" si="1770">+E$3*E1686</f>
        <v>22.288598330963115</v>
      </c>
      <c r="F1674" s="94">
        <f t="shared" si="1770"/>
        <v>23.403028247511273</v>
      </c>
      <c r="G1674" s="94">
        <f t="shared" si="1770"/>
        <v>27.334440631517779</v>
      </c>
      <c r="H1674" s="94">
        <f t="shared" si="1770"/>
        <v>29.344271091197644</v>
      </c>
      <c r="I1674" s="94">
        <f t="shared" si="1770"/>
        <v>28.884746705889306</v>
      </c>
      <c r="J1674" s="94">
        <f t="shared" si="1770"/>
        <v>20.236667183780238</v>
      </c>
      <c r="K1674" s="94">
        <f t="shared" si="1770"/>
        <v>26.570204571736607</v>
      </c>
      <c r="L1674" s="94">
        <f t="shared" si="1770"/>
        <v>28.966721409394339</v>
      </c>
      <c r="M1674" s="94">
        <f t="shared" si="1770"/>
        <v>26.439055674657155</v>
      </c>
      <c r="N1674" s="94">
        <f t="shared" si="1770"/>
        <v>24.548563392414106</v>
      </c>
      <c r="O1674" s="95">
        <f t="shared" si="1770"/>
        <v>21.861211060135012</v>
      </c>
      <c r="P1674" s="95"/>
    </row>
    <row r="1675" spans="2:16" ht="15.75" thickBot="1" x14ac:dyDescent="0.3">
      <c r="B1675" s="109"/>
      <c r="C1675" s="96" t="s">
        <v>37</v>
      </c>
      <c r="D1675" s="97">
        <f>+D$4*D1686</f>
        <v>29.045195193985506</v>
      </c>
      <c r="E1675" s="97">
        <f t="shared" ref="E1675:O1675" si="1771">+E$4*E1686</f>
        <v>30.636175561401728</v>
      </c>
      <c r="F1675" s="97">
        <f t="shared" si="1771"/>
        <v>32.167984339471815</v>
      </c>
      <c r="G1675" s="97">
        <f t="shared" si="1771"/>
        <v>42.581261128840708</v>
      </c>
      <c r="H1675" s="97">
        <f t="shared" si="1771"/>
        <v>43.300504536794186</v>
      </c>
      <c r="I1675" s="97">
        <f t="shared" si="1771"/>
        <v>42.410613701603182</v>
      </c>
      <c r="J1675" s="97">
        <f t="shared" si="1771"/>
        <v>30.11056650233153</v>
      </c>
      <c r="K1675" s="97">
        <f t="shared" si="1771"/>
        <v>39.657053687561955</v>
      </c>
      <c r="L1675" s="97">
        <f t="shared" si="1771"/>
        <v>43.406282914124446</v>
      </c>
      <c r="M1675" s="97">
        <f t="shared" si="1771"/>
        <v>42.185322453013441</v>
      </c>
      <c r="N1675" s="97">
        <f t="shared" si="1771"/>
        <v>38.763707630167765</v>
      </c>
      <c r="O1675" s="98">
        <f t="shared" si="1771"/>
        <v>36.850091330418927</v>
      </c>
      <c r="P1675" s="98"/>
    </row>
    <row r="1676" spans="2:16" x14ac:dyDescent="0.25">
      <c r="B1676" s="109"/>
      <c r="C1676" s="99" t="s">
        <v>9</v>
      </c>
      <c r="D1676" s="100">
        <f t="shared" ref="D1676:O1676" si="1772">+D1668/D1672/30</f>
        <v>0</v>
      </c>
      <c r="E1676" s="100">
        <f t="shared" si="1772"/>
        <v>0</v>
      </c>
      <c r="F1676" s="100">
        <f t="shared" si="1772"/>
        <v>0</v>
      </c>
      <c r="G1676" s="100">
        <f t="shared" si="1772"/>
        <v>0</v>
      </c>
      <c r="H1676" s="100">
        <f t="shared" si="1772"/>
        <v>1139.6686241976997</v>
      </c>
      <c r="I1676" s="100">
        <f t="shared" si="1772"/>
        <v>646.25664130920563</v>
      </c>
      <c r="J1676" s="100">
        <f t="shared" si="1772"/>
        <v>313.02286388533645</v>
      </c>
      <c r="K1676" s="100">
        <f t="shared" si="1772"/>
        <v>0</v>
      </c>
      <c r="L1676" s="100">
        <f t="shared" si="1772"/>
        <v>0</v>
      </c>
      <c r="M1676" s="100">
        <f t="shared" si="1772"/>
        <v>0</v>
      </c>
      <c r="N1676" s="100">
        <f t="shared" si="1772"/>
        <v>0</v>
      </c>
      <c r="O1676" s="101">
        <f t="shared" si="1772"/>
        <v>0</v>
      </c>
      <c r="P1676" s="101">
        <f t="shared" ref="P1676:P1685" si="1773">SUM(D1676:O1676)</f>
        <v>2098.9481293922418</v>
      </c>
    </row>
    <row r="1677" spans="2:16" x14ac:dyDescent="0.25">
      <c r="B1677" s="109"/>
      <c r="C1677" s="77" t="s">
        <v>10</v>
      </c>
      <c r="D1677" s="87">
        <f t="shared" ref="D1677:O1677" si="1774">+D1676*(1-D1671)</f>
        <v>0</v>
      </c>
      <c r="E1677" s="87">
        <f t="shared" si="1774"/>
        <v>0</v>
      </c>
      <c r="F1677" s="87">
        <f t="shared" si="1774"/>
        <v>0</v>
      </c>
      <c r="G1677" s="87">
        <f t="shared" si="1774"/>
        <v>0</v>
      </c>
      <c r="H1677" s="87">
        <f t="shared" si="1774"/>
        <v>854.75146814827485</v>
      </c>
      <c r="I1677" s="87">
        <f t="shared" si="1774"/>
        <v>484.69248098190423</v>
      </c>
      <c r="J1677" s="87">
        <f t="shared" si="1774"/>
        <v>234.76714791400235</v>
      </c>
      <c r="K1677" s="87">
        <f t="shared" si="1774"/>
        <v>0</v>
      </c>
      <c r="L1677" s="87">
        <f t="shared" si="1774"/>
        <v>0</v>
      </c>
      <c r="M1677" s="87">
        <f t="shared" si="1774"/>
        <v>0</v>
      </c>
      <c r="N1677" s="87">
        <f t="shared" si="1774"/>
        <v>0</v>
      </c>
      <c r="O1677" s="88">
        <f t="shared" si="1774"/>
        <v>0</v>
      </c>
      <c r="P1677" s="88">
        <f t="shared" si="1773"/>
        <v>1574.2110970441815</v>
      </c>
    </row>
    <row r="1678" spans="2:16" ht="15.75" thickBot="1" x14ac:dyDescent="0.3">
      <c r="B1678" s="109"/>
      <c r="C1678" s="96" t="s">
        <v>38</v>
      </c>
      <c r="D1678" s="90">
        <f>+D1676-D1677</f>
        <v>0</v>
      </c>
      <c r="E1678" s="90">
        <f t="shared" ref="E1678:G1678" si="1775">+E1676-E1677</f>
        <v>0</v>
      </c>
      <c r="F1678" s="90">
        <f t="shared" si="1775"/>
        <v>0</v>
      </c>
      <c r="G1678" s="90">
        <f t="shared" si="1775"/>
        <v>0</v>
      </c>
      <c r="H1678" s="90">
        <f>+H1676-H1677</f>
        <v>284.91715604942488</v>
      </c>
      <c r="I1678" s="90">
        <f t="shared" ref="I1678:O1678" si="1776">+I1676-I1677</f>
        <v>161.56416032730141</v>
      </c>
      <c r="J1678" s="90">
        <f t="shared" si="1776"/>
        <v>78.255715971334098</v>
      </c>
      <c r="K1678" s="90">
        <f t="shared" si="1776"/>
        <v>0</v>
      </c>
      <c r="L1678" s="90">
        <f t="shared" si="1776"/>
        <v>0</v>
      </c>
      <c r="M1678" s="90">
        <f t="shared" si="1776"/>
        <v>0</v>
      </c>
      <c r="N1678" s="90">
        <f t="shared" si="1776"/>
        <v>0</v>
      </c>
      <c r="O1678" s="91">
        <f t="shared" si="1776"/>
        <v>0</v>
      </c>
      <c r="P1678" s="91">
        <f t="shared" si="1773"/>
        <v>524.73703234806044</v>
      </c>
    </row>
    <row r="1679" spans="2:16" x14ac:dyDescent="0.25">
      <c r="B1679" s="109"/>
      <c r="C1679" s="99" t="s">
        <v>11</v>
      </c>
      <c r="D1679" s="100">
        <f t="shared" ref="D1679:O1679" si="1777">+D1668/D1673/30</f>
        <v>0</v>
      </c>
      <c r="E1679" s="100">
        <f t="shared" si="1777"/>
        <v>0</v>
      </c>
      <c r="F1679" s="100">
        <f t="shared" si="1777"/>
        <v>0</v>
      </c>
      <c r="G1679" s="100">
        <f t="shared" si="1777"/>
        <v>0</v>
      </c>
      <c r="H1679" s="100">
        <f t="shared" si="1777"/>
        <v>904.45432800242509</v>
      </c>
      <c r="I1679" s="100">
        <f t="shared" si="1777"/>
        <v>512.87681684130155</v>
      </c>
      <c r="J1679" s="100">
        <f t="shared" si="1777"/>
        <v>251.36601376797879</v>
      </c>
      <c r="K1679" s="100">
        <f t="shared" si="1777"/>
        <v>0</v>
      </c>
      <c r="L1679" s="100">
        <f t="shared" si="1777"/>
        <v>0</v>
      </c>
      <c r="M1679" s="100">
        <f t="shared" si="1777"/>
        <v>0</v>
      </c>
      <c r="N1679" s="100">
        <f t="shared" si="1777"/>
        <v>0</v>
      </c>
      <c r="O1679" s="101">
        <f t="shared" si="1777"/>
        <v>0</v>
      </c>
      <c r="P1679" s="101">
        <f t="shared" si="1773"/>
        <v>1668.6971586117054</v>
      </c>
    </row>
    <row r="1680" spans="2:16" x14ac:dyDescent="0.25">
      <c r="B1680" s="109"/>
      <c r="C1680" s="77" t="s">
        <v>12</v>
      </c>
      <c r="D1680" s="87">
        <f t="shared" ref="D1680:O1680" si="1778">+D1669/D1674/30</f>
        <v>0</v>
      </c>
      <c r="E1680" s="87">
        <f t="shared" si="1778"/>
        <v>0</v>
      </c>
      <c r="F1680" s="87">
        <f t="shared" si="1778"/>
        <v>0</v>
      </c>
      <c r="G1680" s="87">
        <f t="shared" si="1778"/>
        <v>0</v>
      </c>
      <c r="H1680" s="87">
        <f t="shared" si="1778"/>
        <v>678.34074600181896</v>
      </c>
      <c r="I1680" s="87">
        <f t="shared" si="1778"/>
        <v>384.65761263097619</v>
      </c>
      <c r="J1680" s="87">
        <f t="shared" si="1778"/>
        <v>188.52451032598407</v>
      </c>
      <c r="K1680" s="87">
        <f t="shared" si="1778"/>
        <v>0</v>
      </c>
      <c r="L1680" s="87">
        <f t="shared" si="1778"/>
        <v>0</v>
      </c>
      <c r="M1680" s="87">
        <f t="shared" si="1778"/>
        <v>0</v>
      </c>
      <c r="N1680" s="87">
        <f t="shared" si="1778"/>
        <v>0</v>
      </c>
      <c r="O1680" s="88">
        <f t="shared" si="1778"/>
        <v>0</v>
      </c>
      <c r="P1680" s="88">
        <f t="shared" si="1773"/>
        <v>1251.5228689587791</v>
      </c>
    </row>
    <row r="1681" spans="2:16" ht="15.75" thickBot="1" x14ac:dyDescent="0.3">
      <c r="B1681" s="109"/>
      <c r="C1681" s="96" t="s">
        <v>39</v>
      </c>
      <c r="D1681" s="90">
        <f t="shared" ref="D1681:O1681" si="1779">+D1670/D1675/30</f>
        <v>0</v>
      </c>
      <c r="E1681" s="90">
        <f t="shared" si="1779"/>
        <v>0</v>
      </c>
      <c r="F1681" s="90">
        <f t="shared" si="1779"/>
        <v>0</v>
      </c>
      <c r="G1681" s="90">
        <f t="shared" si="1779"/>
        <v>0</v>
      </c>
      <c r="H1681" s="90">
        <f t="shared" si="1779"/>
        <v>226.11358200060621</v>
      </c>
      <c r="I1681" s="90">
        <f t="shared" si="1779"/>
        <v>128.21920421032542</v>
      </c>
      <c r="J1681" s="90">
        <f t="shared" si="1779"/>
        <v>62.841503441994675</v>
      </c>
      <c r="K1681" s="90">
        <f t="shared" si="1779"/>
        <v>0</v>
      </c>
      <c r="L1681" s="90">
        <f t="shared" si="1779"/>
        <v>0</v>
      </c>
      <c r="M1681" s="90">
        <f t="shared" si="1779"/>
        <v>0</v>
      </c>
      <c r="N1681" s="90">
        <f t="shared" si="1779"/>
        <v>0</v>
      </c>
      <c r="O1681" s="91">
        <f t="shared" si="1779"/>
        <v>0</v>
      </c>
      <c r="P1681" s="91">
        <f t="shared" si="1773"/>
        <v>417.17428965292635</v>
      </c>
    </row>
    <row r="1682" spans="2:16" ht="15.75" thickBot="1" x14ac:dyDescent="0.3">
      <c r="B1682" s="109"/>
      <c r="C1682" s="102" t="s">
        <v>13</v>
      </c>
      <c r="D1682" s="72">
        <v>25</v>
      </c>
      <c r="E1682" s="72">
        <v>25</v>
      </c>
      <c r="F1682" s="72">
        <v>25</v>
      </c>
      <c r="G1682" s="72">
        <v>25</v>
      </c>
      <c r="H1682" s="72">
        <v>25</v>
      </c>
      <c r="I1682" s="72">
        <v>25</v>
      </c>
      <c r="J1682" s="72">
        <v>25</v>
      </c>
      <c r="K1682" s="72">
        <v>25</v>
      </c>
      <c r="L1682" s="72">
        <v>25</v>
      </c>
      <c r="M1682" s="72">
        <v>25</v>
      </c>
      <c r="N1682" s="72">
        <v>25</v>
      </c>
      <c r="O1682" s="73">
        <v>25</v>
      </c>
      <c r="P1682" s="103"/>
    </row>
    <row r="1683" spans="2:16" x14ac:dyDescent="0.25">
      <c r="B1683" s="109"/>
      <c r="C1683" s="99" t="s">
        <v>4</v>
      </c>
      <c r="D1683" s="100">
        <f>+D1679/D1682*30</f>
        <v>0</v>
      </c>
      <c r="E1683" s="100">
        <f t="shared" ref="E1683" si="1780">+E1679/E1682*30</f>
        <v>0</v>
      </c>
      <c r="F1683" s="100">
        <f t="shared" ref="F1683" si="1781">+F1679/F1682*30</f>
        <v>0</v>
      </c>
      <c r="G1683" s="100">
        <f t="shared" ref="G1683" si="1782">+G1679/G1682*30</f>
        <v>0</v>
      </c>
      <c r="H1683" s="100">
        <f t="shared" ref="H1683" si="1783">+H1679/H1682*30</f>
        <v>1085.3451936029101</v>
      </c>
      <c r="I1683" s="100">
        <f t="shared" ref="I1683" si="1784">+I1679/I1682*30</f>
        <v>615.45218020956179</v>
      </c>
      <c r="J1683" s="100">
        <f t="shared" ref="J1683" si="1785">+J1679/J1682*30</f>
        <v>301.63921652157455</v>
      </c>
      <c r="K1683" s="100">
        <f t="shared" ref="K1683" si="1786">+K1679/K1682*30</f>
        <v>0</v>
      </c>
      <c r="L1683" s="100">
        <f t="shared" ref="L1683" si="1787">+L1679/L1682*30</f>
        <v>0</v>
      </c>
      <c r="M1683" s="100">
        <f t="shared" ref="M1683" si="1788">+M1679/M1682*30</f>
        <v>0</v>
      </c>
      <c r="N1683" s="100">
        <f t="shared" ref="N1683" si="1789">+N1679/N1682*30</f>
        <v>0</v>
      </c>
      <c r="O1683" s="101">
        <f t="shared" ref="O1683" si="1790">+O1679/O1682*30</f>
        <v>0</v>
      </c>
      <c r="P1683" s="101">
        <f t="shared" si="1773"/>
        <v>2002.4365903340465</v>
      </c>
    </row>
    <row r="1684" spans="2:16" x14ac:dyDescent="0.25">
      <c r="B1684" s="109"/>
      <c r="C1684" s="77" t="s">
        <v>5</v>
      </c>
      <c r="D1684" s="87">
        <f>+D1680/D1682*30</f>
        <v>0</v>
      </c>
      <c r="E1684" s="87">
        <f t="shared" ref="E1684:O1684" si="1791">+E1680/E1682*30</f>
        <v>0</v>
      </c>
      <c r="F1684" s="87">
        <f t="shared" si="1791"/>
        <v>0</v>
      </c>
      <c r="G1684" s="87">
        <f t="shared" si="1791"/>
        <v>0</v>
      </c>
      <c r="H1684" s="87">
        <f t="shared" si="1791"/>
        <v>814.00889520218266</v>
      </c>
      <c r="I1684" s="87">
        <f t="shared" si="1791"/>
        <v>461.58913515717143</v>
      </c>
      <c r="J1684" s="87">
        <f t="shared" si="1791"/>
        <v>226.22941239118089</v>
      </c>
      <c r="K1684" s="87">
        <f t="shared" si="1791"/>
        <v>0</v>
      </c>
      <c r="L1684" s="87">
        <f t="shared" si="1791"/>
        <v>0</v>
      </c>
      <c r="M1684" s="87">
        <f t="shared" si="1791"/>
        <v>0</v>
      </c>
      <c r="N1684" s="87">
        <f t="shared" si="1791"/>
        <v>0</v>
      </c>
      <c r="O1684" s="88">
        <f t="shared" si="1791"/>
        <v>0</v>
      </c>
      <c r="P1684" s="88">
        <f t="shared" si="1773"/>
        <v>1501.8274427505351</v>
      </c>
    </row>
    <row r="1685" spans="2:16" ht="15.75" thickBot="1" x14ac:dyDescent="0.3">
      <c r="B1685" s="109"/>
      <c r="C1685" s="96" t="s">
        <v>40</v>
      </c>
      <c r="D1685" s="90">
        <f>+D1681/D1682*30</f>
        <v>0</v>
      </c>
      <c r="E1685" s="90">
        <f t="shared" ref="E1685:O1685" si="1792">+E1681/E1682*30</f>
        <v>0</v>
      </c>
      <c r="F1685" s="90">
        <f t="shared" si="1792"/>
        <v>0</v>
      </c>
      <c r="G1685" s="90">
        <f t="shared" si="1792"/>
        <v>0</v>
      </c>
      <c r="H1685" s="90">
        <f t="shared" si="1792"/>
        <v>271.33629840072746</v>
      </c>
      <c r="I1685" s="90">
        <f t="shared" si="1792"/>
        <v>153.8630450523905</v>
      </c>
      <c r="J1685" s="90">
        <f t="shared" si="1792"/>
        <v>75.40980413039361</v>
      </c>
      <c r="K1685" s="90">
        <f t="shared" si="1792"/>
        <v>0</v>
      </c>
      <c r="L1685" s="90">
        <f t="shared" si="1792"/>
        <v>0</v>
      </c>
      <c r="M1685" s="90">
        <f t="shared" si="1792"/>
        <v>0</v>
      </c>
      <c r="N1685" s="90">
        <f t="shared" si="1792"/>
        <v>0</v>
      </c>
      <c r="O1685" s="91">
        <f t="shared" si="1792"/>
        <v>0</v>
      </c>
      <c r="P1685" s="91">
        <f t="shared" si="1773"/>
        <v>500.60914758351157</v>
      </c>
    </row>
    <row r="1686" spans="2:16" ht="15.75" thickBot="1" x14ac:dyDescent="0.3">
      <c r="B1686" s="110"/>
      <c r="C1686" s="105" t="s">
        <v>8</v>
      </c>
      <c r="D1686" s="106">
        <f>+SUMIF(Conversion!$B$4:$B$28,'Measured TV'!D1653,Conversion!C$4:C$28)</f>
        <v>1.2359581194170359</v>
      </c>
      <c r="E1686" s="106">
        <f>+SUMIF(Conversion!$B$4:$B$28,'Measured TV'!E1653,Conversion!D$4:D$28)</f>
        <v>1.2415799938225758</v>
      </c>
      <c r="F1686" s="106">
        <f>+SUMIF(Conversion!$B$4:$B$28,'Measured TV'!F1653,Conversion!E$4:E$28)</f>
        <v>1.2415799938225758</v>
      </c>
      <c r="G1686" s="106">
        <f>+SUMIF(Conversion!$B$4:$B$28,'Measured TV'!G1653,Conversion!F$4:F$28)</f>
        <v>1.2600621047552154</v>
      </c>
      <c r="H1686" s="106">
        <f>+SUMIF(Conversion!$B$4:$B$28,'Measured TV'!H1653,Conversion!G$4:G$28)</f>
        <v>1.2600621047552154</v>
      </c>
      <c r="I1686" s="106">
        <f>+SUMIF(Conversion!$B$4:$B$28,'Measured TV'!I1653,Conversion!H$4:H$28)</f>
        <v>1.2600621047552154</v>
      </c>
      <c r="J1686" s="106">
        <f>+SUMIF(Conversion!$B$4:$B$28,'Measured TV'!J1653,Conversion!I$4:I$28)</f>
        <v>1.2452871380387545</v>
      </c>
      <c r="K1686" s="106">
        <f>+SUMIF(Conversion!$B$4:$B$28,'Measured TV'!K1653,Conversion!J$4:J$28)</f>
        <v>1.2452871380387545</v>
      </c>
      <c r="L1686" s="106">
        <f>+SUMIF(Conversion!$B$4:$B$28,'Measured TV'!L1653,Conversion!K$4:K$28)</f>
        <v>1.2384026055557791</v>
      </c>
      <c r="M1686" s="106">
        <f>+SUMIF(Conversion!$B$4:$B$28,'Measured TV'!M1653,Conversion!L$4:L$28)</f>
        <v>1.2359581194170359</v>
      </c>
      <c r="N1686" s="106">
        <f>+SUMIF(Conversion!$B$4:$B$28,'Measured TV'!N1653,Conversion!M$4:M$28)</f>
        <v>1.2359581194170359</v>
      </c>
      <c r="O1686" s="107">
        <f>+SUMIF(Conversion!$B$4:$B$28,'Measured TV'!O1653,Conversion!N$4:N$28)</f>
        <v>1.2359581194170359</v>
      </c>
      <c r="P1686" s="107"/>
    </row>
    <row r="1687" spans="2:16" ht="15.75" thickBot="1" x14ac:dyDescent="0.3">
      <c r="C1687" s="74">
        <v>0</v>
      </c>
      <c r="D1687" s="39">
        <v>1</v>
      </c>
      <c r="E1687" s="39">
        <v>2</v>
      </c>
      <c r="F1687" s="39">
        <v>3</v>
      </c>
      <c r="G1687" s="39">
        <v>4</v>
      </c>
      <c r="H1687" s="39">
        <v>5</v>
      </c>
      <c r="I1687" s="39">
        <v>6</v>
      </c>
      <c r="J1687" s="39">
        <v>7</v>
      </c>
      <c r="K1687" s="39">
        <v>8</v>
      </c>
      <c r="L1687" s="39">
        <v>9</v>
      </c>
      <c r="M1687" s="39">
        <v>10</v>
      </c>
      <c r="N1687" s="39">
        <v>11</v>
      </c>
      <c r="O1687" s="39">
        <v>12</v>
      </c>
    </row>
    <row r="1688" spans="2:16" ht="15.75" thickBot="1" x14ac:dyDescent="0.3">
      <c r="B1688" s="81" t="e">
        <f>+'Mecra Kırılımı'!#REF!</f>
        <v>#REF!</v>
      </c>
      <c r="C1688" s="82" t="s">
        <v>33</v>
      </c>
      <c r="D1688" s="69"/>
      <c r="E1688" s="69"/>
      <c r="F1688" s="69"/>
      <c r="G1688" s="69"/>
      <c r="H1688" s="69"/>
      <c r="I1688" s="69"/>
      <c r="J1688" s="69"/>
      <c r="K1688" s="69"/>
      <c r="L1688" s="69"/>
      <c r="M1688" s="69"/>
      <c r="N1688" s="69"/>
      <c r="O1688" s="69"/>
    </row>
    <row r="1689" spans="2:16" x14ac:dyDescent="0.25">
      <c r="B1689" s="109"/>
      <c r="C1689" s="189">
        <v>1</v>
      </c>
      <c r="D1689" s="187"/>
      <c r="E1689" s="187"/>
      <c r="F1689" s="187"/>
      <c r="G1689" s="187"/>
      <c r="H1689" s="187"/>
      <c r="I1689" s="187"/>
      <c r="J1689" s="187"/>
      <c r="K1689" s="187"/>
      <c r="L1689" s="187"/>
      <c r="M1689" s="187"/>
      <c r="N1689" s="187"/>
      <c r="O1689" s="187"/>
    </row>
    <row r="1690" spans="2:16" x14ac:dyDescent="0.25">
      <c r="B1690" s="109"/>
      <c r="C1690" s="189">
        <v>2</v>
      </c>
      <c r="D1690" s="187"/>
      <c r="E1690" s="187"/>
      <c r="F1690" s="187"/>
      <c r="G1690" s="187"/>
      <c r="H1690" s="187"/>
      <c r="I1690" s="187"/>
      <c r="J1690" s="187"/>
      <c r="K1690" s="187"/>
      <c r="L1690" s="187"/>
      <c r="M1690" s="187"/>
      <c r="N1690" s="187"/>
      <c r="O1690" s="187"/>
    </row>
    <row r="1691" spans="2:16" x14ac:dyDescent="0.25">
      <c r="B1691" s="109"/>
      <c r="C1691" s="189">
        <v>3</v>
      </c>
      <c r="D1691" s="187"/>
      <c r="E1691" s="187"/>
      <c r="F1691" s="187"/>
      <c r="G1691" s="187"/>
      <c r="H1691" s="187"/>
      <c r="I1691" s="187"/>
      <c r="J1691" s="187"/>
      <c r="K1691" s="187"/>
      <c r="L1691" s="187"/>
      <c r="M1691" s="187"/>
      <c r="N1691" s="187"/>
      <c r="O1691" s="187"/>
    </row>
    <row r="1692" spans="2:16" x14ac:dyDescent="0.25">
      <c r="B1692" s="109"/>
      <c r="C1692" s="189">
        <v>4</v>
      </c>
      <c r="D1692" s="187"/>
      <c r="E1692" s="187"/>
      <c r="F1692" s="187"/>
      <c r="G1692" s="187"/>
      <c r="H1692" s="187"/>
      <c r="I1692" s="187"/>
      <c r="J1692" s="187"/>
      <c r="K1692" s="187"/>
      <c r="L1692" s="187"/>
      <c r="M1692" s="187"/>
      <c r="N1692" s="187"/>
      <c r="O1692" s="187"/>
    </row>
    <row r="1693" spans="2:16" x14ac:dyDescent="0.25">
      <c r="B1693" s="109"/>
      <c r="C1693" s="189">
        <v>5</v>
      </c>
      <c r="D1693" s="187"/>
      <c r="E1693" s="187"/>
      <c r="F1693" s="187"/>
      <c r="G1693" s="187"/>
      <c r="H1693" s="187"/>
      <c r="I1693" s="187"/>
      <c r="J1693" s="187"/>
      <c r="K1693" s="187"/>
      <c r="L1693" s="187"/>
      <c r="M1693" s="187"/>
      <c r="N1693" s="187"/>
      <c r="O1693" s="187"/>
    </row>
    <row r="1694" spans="2:16" x14ac:dyDescent="0.25">
      <c r="B1694" s="109"/>
      <c r="C1694" s="189">
        <v>6</v>
      </c>
      <c r="D1694" s="187"/>
      <c r="E1694" s="187"/>
      <c r="F1694" s="187"/>
      <c r="G1694" s="187"/>
      <c r="H1694" s="187"/>
      <c r="I1694" s="187"/>
      <c r="J1694" s="187"/>
      <c r="K1694" s="187"/>
      <c r="L1694" s="187"/>
      <c r="M1694" s="187"/>
      <c r="N1694" s="187"/>
      <c r="O1694" s="187"/>
    </row>
    <row r="1695" spans="2:16" x14ac:dyDescent="0.25">
      <c r="B1695" s="109"/>
      <c r="C1695" s="189">
        <v>7</v>
      </c>
      <c r="D1695" s="187"/>
      <c r="E1695" s="187"/>
      <c r="F1695" s="187"/>
      <c r="G1695" s="187"/>
      <c r="H1695" s="187"/>
      <c r="I1695" s="187"/>
      <c r="J1695" s="187"/>
      <c r="K1695" s="187"/>
      <c r="L1695" s="187"/>
      <c r="M1695" s="187"/>
      <c r="N1695" s="187"/>
      <c r="O1695" s="187"/>
    </row>
    <row r="1696" spans="2:16" x14ac:dyDescent="0.25">
      <c r="B1696" s="109"/>
      <c r="C1696" s="189">
        <v>8</v>
      </c>
      <c r="D1696" s="187"/>
      <c r="E1696" s="187"/>
      <c r="F1696" s="187"/>
      <c r="G1696" s="187"/>
      <c r="H1696" s="187"/>
      <c r="I1696" s="187"/>
      <c r="J1696" s="187"/>
      <c r="K1696" s="187"/>
      <c r="L1696" s="187"/>
      <c r="M1696" s="187"/>
      <c r="N1696" s="187"/>
      <c r="O1696" s="187"/>
    </row>
    <row r="1697" spans="2:16" x14ac:dyDescent="0.25">
      <c r="B1697" s="109"/>
      <c r="C1697" s="189">
        <v>9</v>
      </c>
      <c r="D1697" s="187"/>
      <c r="E1697" s="187"/>
      <c r="F1697" s="187"/>
      <c r="G1697" s="187"/>
      <c r="H1697" s="187"/>
      <c r="I1697" s="187"/>
      <c r="J1697" s="187"/>
      <c r="K1697" s="187"/>
      <c r="L1697" s="187"/>
      <c r="M1697" s="187"/>
      <c r="N1697" s="187"/>
      <c r="O1697" s="187"/>
    </row>
    <row r="1698" spans="2:16" x14ac:dyDescent="0.25">
      <c r="B1698" s="109"/>
      <c r="C1698" s="189">
        <v>10</v>
      </c>
      <c r="D1698" s="187"/>
      <c r="E1698" s="187"/>
      <c r="F1698" s="187"/>
      <c r="G1698" s="187"/>
      <c r="H1698" s="187"/>
      <c r="I1698" s="187"/>
      <c r="J1698" s="187"/>
      <c r="K1698" s="187"/>
      <c r="L1698" s="187"/>
      <c r="M1698" s="187"/>
      <c r="N1698" s="187"/>
      <c r="O1698" s="187"/>
    </row>
    <row r="1699" spans="2:16" x14ac:dyDescent="0.25">
      <c r="B1699" s="109"/>
      <c r="C1699" s="189">
        <v>11</v>
      </c>
      <c r="D1699" s="187"/>
      <c r="E1699" s="187"/>
      <c r="F1699" s="187"/>
      <c r="G1699" s="187"/>
      <c r="H1699" s="187"/>
      <c r="I1699" s="187"/>
      <c r="J1699" s="187"/>
      <c r="K1699" s="187"/>
      <c r="L1699" s="187"/>
      <c r="M1699" s="187"/>
      <c r="N1699" s="187"/>
      <c r="O1699" s="187"/>
    </row>
    <row r="1700" spans="2:16" x14ac:dyDescent="0.25">
      <c r="B1700" s="109"/>
      <c r="C1700" s="189">
        <v>12</v>
      </c>
      <c r="D1700" s="187"/>
      <c r="E1700" s="187"/>
      <c r="F1700" s="187"/>
      <c r="G1700" s="187"/>
      <c r="H1700" s="187"/>
      <c r="I1700" s="187"/>
      <c r="J1700" s="187"/>
      <c r="K1700" s="187"/>
      <c r="L1700" s="187"/>
      <c r="M1700" s="187"/>
      <c r="N1700" s="187"/>
      <c r="O1700" s="187"/>
    </row>
    <row r="1701" spans="2:16" x14ac:dyDescent="0.25">
      <c r="B1701" s="109"/>
      <c r="C1701" s="189">
        <v>13</v>
      </c>
      <c r="D1701" s="187"/>
      <c r="E1701" s="187"/>
      <c r="F1701" s="187"/>
      <c r="G1701" s="187"/>
      <c r="H1701" s="187"/>
      <c r="I1701" s="187"/>
      <c r="J1701" s="187"/>
      <c r="K1701" s="187"/>
      <c r="L1701" s="187"/>
      <c r="M1701" s="187"/>
      <c r="N1701" s="187"/>
      <c r="O1701" s="187"/>
    </row>
    <row r="1702" spans="2:16" ht="15.75" thickBot="1" x14ac:dyDescent="0.3">
      <c r="B1702" s="109"/>
      <c r="C1702" s="189">
        <v>14</v>
      </c>
      <c r="D1702" s="187"/>
      <c r="E1702" s="187"/>
      <c r="F1702" s="187"/>
      <c r="G1702" s="187"/>
      <c r="H1702" s="187"/>
      <c r="I1702" s="187"/>
      <c r="J1702" s="187"/>
      <c r="K1702" s="187"/>
      <c r="L1702" s="187"/>
      <c r="M1702" s="187"/>
      <c r="N1702" s="187"/>
      <c r="O1702" s="187"/>
    </row>
    <row r="1703" spans="2:16" x14ac:dyDescent="0.25">
      <c r="B1703" s="83"/>
      <c r="C1703" s="84" t="s">
        <v>0</v>
      </c>
      <c r="D1703" s="70"/>
      <c r="E1703" s="70"/>
      <c r="F1703" s="70"/>
      <c r="G1703" s="70"/>
      <c r="H1703" s="70"/>
      <c r="I1703" s="70"/>
      <c r="J1703" s="70"/>
      <c r="K1703" s="70"/>
      <c r="L1703" s="70"/>
      <c r="M1703" s="70"/>
      <c r="N1703" s="70"/>
      <c r="O1703" s="71"/>
      <c r="P1703" s="85">
        <f>SUM(D1703:O1703)</f>
        <v>0</v>
      </c>
    </row>
    <row r="1704" spans="2:16" x14ac:dyDescent="0.25">
      <c r="B1704" s="83"/>
      <c r="C1704" s="86" t="s">
        <v>1</v>
      </c>
      <c r="D1704" s="87">
        <f>+D1712*D$3*30</f>
        <v>0</v>
      </c>
      <c r="E1704" s="87">
        <f t="shared" ref="E1704:O1704" si="1793">+E1712*E$3*30</f>
        <v>0</v>
      </c>
      <c r="F1704" s="87">
        <f t="shared" si="1793"/>
        <v>0</v>
      </c>
      <c r="G1704" s="87">
        <f t="shared" si="1793"/>
        <v>0</v>
      </c>
      <c r="H1704" s="87">
        <f t="shared" si="1793"/>
        <v>0</v>
      </c>
      <c r="I1704" s="87">
        <f t="shared" si="1793"/>
        <v>0</v>
      </c>
      <c r="J1704" s="87">
        <f t="shared" si="1793"/>
        <v>0</v>
      </c>
      <c r="K1704" s="87">
        <f t="shared" si="1793"/>
        <v>0</v>
      </c>
      <c r="L1704" s="87">
        <f t="shared" si="1793"/>
        <v>0</v>
      </c>
      <c r="M1704" s="87">
        <f t="shared" si="1793"/>
        <v>0</v>
      </c>
      <c r="N1704" s="87">
        <f t="shared" si="1793"/>
        <v>0</v>
      </c>
      <c r="O1704" s="88">
        <f t="shared" si="1793"/>
        <v>0</v>
      </c>
      <c r="P1704" s="88">
        <f>SUM(D1704:O1704)</f>
        <v>0</v>
      </c>
    </row>
    <row r="1705" spans="2:16" ht="15.75" thickBot="1" x14ac:dyDescent="0.3">
      <c r="B1705" s="83"/>
      <c r="C1705" s="89" t="s">
        <v>35</v>
      </c>
      <c r="D1705" s="90">
        <f>+D1713*D$4*30</f>
        <v>0</v>
      </c>
      <c r="E1705" s="90">
        <f t="shared" ref="E1705:O1705" si="1794">+E1713*E$4*30</f>
        <v>0</v>
      </c>
      <c r="F1705" s="90">
        <f t="shared" si="1794"/>
        <v>0</v>
      </c>
      <c r="G1705" s="90">
        <f t="shared" si="1794"/>
        <v>0</v>
      </c>
      <c r="H1705" s="90">
        <f t="shared" si="1794"/>
        <v>0</v>
      </c>
      <c r="I1705" s="90">
        <f t="shared" si="1794"/>
        <v>0</v>
      </c>
      <c r="J1705" s="90">
        <f t="shared" si="1794"/>
        <v>0</v>
      </c>
      <c r="K1705" s="90">
        <f t="shared" si="1794"/>
        <v>0</v>
      </c>
      <c r="L1705" s="90">
        <f t="shared" si="1794"/>
        <v>0</v>
      </c>
      <c r="M1705" s="90">
        <f t="shared" si="1794"/>
        <v>0</v>
      </c>
      <c r="N1705" s="90">
        <f t="shared" si="1794"/>
        <v>0</v>
      </c>
      <c r="O1705" s="91">
        <f t="shared" si="1794"/>
        <v>0</v>
      </c>
      <c r="P1705" s="91">
        <f>SUM(D1705:O1705)</f>
        <v>0</v>
      </c>
    </row>
    <row r="1706" spans="2:16" ht="15.75" thickBot="1" x14ac:dyDescent="0.3">
      <c r="B1706" s="83"/>
      <c r="C1706" s="78" t="s">
        <v>36</v>
      </c>
      <c r="D1706" s="79">
        <f t="shared" ref="D1706:O1706" si="1795">+D$5</f>
        <v>0.25</v>
      </c>
      <c r="E1706" s="79">
        <f t="shared" si="1795"/>
        <v>0.25</v>
      </c>
      <c r="F1706" s="79">
        <f t="shared" si="1795"/>
        <v>0.25</v>
      </c>
      <c r="G1706" s="79">
        <f t="shared" si="1795"/>
        <v>0.25</v>
      </c>
      <c r="H1706" s="79">
        <f t="shared" si="1795"/>
        <v>0.25</v>
      </c>
      <c r="I1706" s="79">
        <f t="shared" si="1795"/>
        <v>0.25</v>
      </c>
      <c r="J1706" s="79">
        <f t="shared" si="1795"/>
        <v>0.25</v>
      </c>
      <c r="K1706" s="79">
        <f t="shared" si="1795"/>
        <v>0.25</v>
      </c>
      <c r="L1706" s="79">
        <f t="shared" si="1795"/>
        <v>0.25</v>
      </c>
      <c r="M1706" s="79">
        <f t="shared" si="1795"/>
        <v>0.25</v>
      </c>
      <c r="N1706" s="79">
        <f t="shared" si="1795"/>
        <v>0.25</v>
      </c>
      <c r="O1706" s="80">
        <f t="shared" si="1795"/>
        <v>0.25</v>
      </c>
      <c r="P1706" s="80"/>
    </row>
    <row r="1707" spans="2:16" ht="15.75" thickBot="1" x14ac:dyDescent="0.3">
      <c r="B1707" s="83"/>
      <c r="C1707" s="76" t="s">
        <v>14</v>
      </c>
      <c r="D1707" s="92">
        <f>+D$3*(1-D1706)+D$4*D1706</f>
        <v>18.697752065418879</v>
      </c>
      <c r="E1707" s="92">
        <f t="shared" ref="E1707" si="1796">+E$3*(1-E1706)+E$4*E1706</f>
        <v>19.632639668689826</v>
      </c>
      <c r="F1707" s="92">
        <f t="shared" ref="F1707" si="1797">+F$3*(1-F1706)+F$4*F1706</f>
        <v>20.614271652124316</v>
      </c>
      <c r="G1707" s="92">
        <f t="shared" ref="G1707" si="1798">+G$3*(1-G1706)+G$4*G1706</f>
        <v>24.717944963434228</v>
      </c>
      <c r="H1707" s="92">
        <f t="shared" ref="H1707" si="1799">+H$3*(1-H1706)+H$4*H1706</f>
        <v>26.05691364631199</v>
      </c>
      <c r="I1707" s="92">
        <f t="shared" ref="I1707" si="1800">+I$3*(1-I1706)+I$4*I1706</f>
        <v>25.606843768296592</v>
      </c>
      <c r="J1707" s="92">
        <f t="shared" ref="J1707" si="1801">+J$3*(1-J1706)+J$4*J1706</f>
        <v>18.232856760391158</v>
      </c>
      <c r="K1707" s="92">
        <f t="shared" ref="K1707" si="1802">+K$3*(1-K1706)+K$4*K1706</f>
        <v>23.963884263425388</v>
      </c>
      <c r="L1707" s="92">
        <f t="shared" ref="L1707" si="1803">+L$3*(1-L1706)+L$4*L1706</f>
        <v>26.305348227975429</v>
      </c>
      <c r="M1707" s="92">
        <f t="shared" ref="M1707" si="1804">+M$3*(1-M1706)+M$4*M1706</f>
        <v>24.57657900542252</v>
      </c>
      <c r="N1707" s="92">
        <f t="shared" ref="N1707" si="1805">+N$3*(1-N1706)+N$4*N1706</f>
        <v>22.737299112616817</v>
      </c>
      <c r="O1707" s="92">
        <f t="shared" ref="O1707" si="1806">+O$3*(1-O1706)+O$4*O1706</f>
        <v>20.719497469529724</v>
      </c>
      <c r="P1707" s="93"/>
    </row>
    <row r="1708" spans="2:16" x14ac:dyDescent="0.25">
      <c r="B1708" s="83"/>
      <c r="C1708" s="76" t="s">
        <v>16</v>
      </c>
      <c r="D1708" s="92">
        <f t="shared" ref="D1708:O1708" si="1807">+D1706*D1710+(1-D1706)*D1709</f>
        <v>0</v>
      </c>
      <c r="E1708" s="92">
        <f t="shared" si="1807"/>
        <v>0</v>
      </c>
      <c r="F1708" s="92">
        <f t="shared" si="1807"/>
        <v>0</v>
      </c>
      <c r="G1708" s="92">
        <f t="shared" si="1807"/>
        <v>0</v>
      </c>
      <c r="H1708" s="92">
        <f t="shared" si="1807"/>
        <v>0</v>
      </c>
      <c r="I1708" s="92">
        <f t="shared" si="1807"/>
        <v>0</v>
      </c>
      <c r="J1708" s="92">
        <f t="shared" si="1807"/>
        <v>0</v>
      </c>
      <c r="K1708" s="92">
        <f t="shared" si="1807"/>
        <v>0</v>
      </c>
      <c r="L1708" s="92">
        <f t="shared" si="1807"/>
        <v>0</v>
      </c>
      <c r="M1708" s="92">
        <f t="shared" si="1807"/>
        <v>0</v>
      </c>
      <c r="N1708" s="92">
        <f t="shared" si="1807"/>
        <v>0</v>
      </c>
      <c r="O1708" s="93">
        <f t="shared" si="1807"/>
        <v>0</v>
      </c>
      <c r="P1708" s="93"/>
    </row>
    <row r="1709" spans="2:16" x14ac:dyDescent="0.25">
      <c r="B1709" s="83"/>
      <c r="C1709" s="77" t="s">
        <v>15</v>
      </c>
      <c r="D1709" s="94">
        <f>+D$3*D1721</f>
        <v>0</v>
      </c>
      <c r="E1709" s="94">
        <f t="shared" ref="E1709:O1709" si="1808">+E$3*E1721</f>
        <v>0</v>
      </c>
      <c r="F1709" s="94">
        <f t="shared" si="1808"/>
        <v>0</v>
      </c>
      <c r="G1709" s="94">
        <f t="shared" si="1808"/>
        <v>0</v>
      </c>
      <c r="H1709" s="94">
        <f t="shared" si="1808"/>
        <v>0</v>
      </c>
      <c r="I1709" s="94">
        <f t="shared" si="1808"/>
        <v>0</v>
      </c>
      <c r="J1709" s="94">
        <f t="shared" si="1808"/>
        <v>0</v>
      </c>
      <c r="K1709" s="94">
        <f t="shared" si="1808"/>
        <v>0</v>
      </c>
      <c r="L1709" s="94">
        <f t="shared" si="1808"/>
        <v>0</v>
      </c>
      <c r="M1709" s="94">
        <f t="shared" si="1808"/>
        <v>0</v>
      </c>
      <c r="N1709" s="94">
        <f t="shared" si="1808"/>
        <v>0</v>
      </c>
      <c r="O1709" s="95">
        <f t="shared" si="1808"/>
        <v>0</v>
      </c>
      <c r="P1709" s="95"/>
    </row>
    <row r="1710" spans="2:16" ht="15.75" thickBot="1" x14ac:dyDescent="0.3">
      <c r="B1710" s="83"/>
      <c r="C1710" s="96" t="s">
        <v>37</v>
      </c>
      <c r="D1710" s="97">
        <f>+D$4*D1721</f>
        <v>0</v>
      </c>
      <c r="E1710" s="97">
        <f t="shared" ref="E1710:O1710" si="1809">+E$4*E1721</f>
        <v>0</v>
      </c>
      <c r="F1710" s="97">
        <f t="shared" si="1809"/>
        <v>0</v>
      </c>
      <c r="G1710" s="97">
        <f t="shared" si="1809"/>
        <v>0</v>
      </c>
      <c r="H1710" s="97">
        <f t="shared" si="1809"/>
        <v>0</v>
      </c>
      <c r="I1710" s="97">
        <f t="shared" si="1809"/>
        <v>0</v>
      </c>
      <c r="J1710" s="97">
        <f t="shared" si="1809"/>
        <v>0</v>
      </c>
      <c r="K1710" s="97">
        <f t="shared" si="1809"/>
        <v>0</v>
      </c>
      <c r="L1710" s="97">
        <f t="shared" si="1809"/>
        <v>0</v>
      </c>
      <c r="M1710" s="97">
        <f t="shared" si="1809"/>
        <v>0</v>
      </c>
      <c r="N1710" s="97">
        <f t="shared" si="1809"/>
        <v>0</v>
      </c>
      <c r="O1710" s="98">
        <f t="shared" si="1809"/>
        <v>0</v>
      </c>
      <c r="P1710" s="98"/>
    </row>
    <row r="1711" spans="2:16" x14ac:dyDescent="0.25">
      <c r="B1711" s="83"/>
      <c r="C1711" s="99" t="s">
        <v>9</v>
      </c>
      <c r="D1711" s="100">
        <f t="shared" ref="D1711:O1711" si="1810">+D1703/D1707/30</f>
        <v>0</v>
      </c>
      <c r="E1711" s="100">
        <f t="shared" si="1810"/>
        <v>0</v>
      </c>
      <c r="F1711" s="100">
        <f t="shared" si="1810"/>
        <v>0</v>
      </c>
      <c r="G1711" s="100">
        <f t="shared" si="1810"/>
        <v>0</v>
      </c>
      <c r="H1711" s="100">
        <f t="shared" si="1810"/>
        <v>0</v>
      </c>
      <c r="I1711" s="100">
        <f t="shared" si="1810"/>
        <v>0</v>
      </c>
      <c r="J1711" s="100">
        <f t="shared" si="1810"/>
        <v>0</v>
      </c>
      <c r="K1711" s="100">
        <f t="shared" si="1810"/>
        <v>0</v>
      </c>
      <c r="L1711" s="100">
        <f t="shared" si="1810"/>
        <v>0</v>
      </c>
      <c r="M1711" s="100">
        <f t="shared" si="1810"/>
        <v>0</v>
      </c>
      <c r="N1711" s="100">
        <f t="shared" si="1810"/>
        <v>0</v>
      </c>
      <c r="O1711" s="101">
        <f t="shared" si="1810"/>
        <v>0</v>
      </c>
      <c r="P1711" s="101">
        <f t="shared" ref="P1711:P1720" si="1811">SUM(D1711:O1711)</f>
        <v>0</v>
      </c>
    </row>
    <row r="1712" spans="2:16" x14ac:dyDescent="0.25">
      <c r="B1712" s="83"/>
      <c r="C1712" s="77" t="s">
        <v>10</v>
      </c>
      <c r="D1712" s="87">
        <f t="shared" ref="D1712:O1712" si="1812">+D1711*(1-D1706)</f>
        <v>0</v>
      </c>
      <c r="E1712" s="87">
        <f t="shared" si="1812"/>
        <v>0</v>
      </c>
      <c r="F1712" s="87">
        <f t="shared" si="1812"/>
        <v>0</v>
      </c>
      <c r="G1712" s="87">
        <f t="shared" si="1812"/>
        <v>0</v>
      </c>
      <c r="H1712" s="87">
        <f t="shared" si="1812"/>
        <v>0</v>
      </c>
      <c r="I1712" s="87">
        <f t="shared" si="1812"/>
        <v>0</v>
      </c>
      <c r="J1712" s="87">
        <f t="shared" si="1812"/>
        <v>0</v>
      </c>
      <c r="K1712" s="87">
        <f t="shared" si="1812"/>
        <v>0</v>
      </c>
      <c r="L1712" s="87">
        <f t="shared" si="1812"/>
        <v>0</v>
      </c>
      <c r="M1712" s="87">
        <f t="shared" si="1812"/>
        <v>0</v>
      </c>
      <c r="N1712" s="87">
        <f t="shared" si="1812"/>
        <v>0</v>
      </c>
      <c r="O1712" s="88">
        <f t="shared" si="1812"/>
        <v>0</v>
      </c>
      <c r="P1712" s="88">
        <f t="shared" si="1811"/>
        <v>0</v>
      </c>
    </row>
    <row r="1713" spans="2:16" ht="15.75" thickBot="1" x14ac:dyDescent="0.3">
      <c r="B1713" s="83"/>
      <c r="C1713" s="96" t="s">
        <v>38</v>
      </c>
      <c r="D1713" s="90">
        <f>+D1711-D1712</f>
        <v>0</v>
      </c>
      <c r="E1713" s="90">
        <f t="shared" ref="E1713:G1713" si="1813">+E1711-E1712</f>
        <v>0</v>
      </c>
      <c r="F1713" s="90">
        <f t="shared" si="1813"/>
        <v>0</v>
      </c>
      <c r="G1713" s="90">
        <f t="shared" si="1813"/>
        <v>0</v>
      </c>
      <c r="H1713" s="90">
        <f>+H1711-H1712</f>
        <v>0</v>
      </c>
      <c r="I1713" s="90">
        <f t="shared" ref="I1713:O1713" si="1814">+I1711-I1712</f>
        <v>0</v>
      </c>
      <c r="J1713" s="90">
        <f t="shared" si="1814"/>
        <v>0</v>
      </c>
      <c r="K1713" s="90">
        <f t="shared" si="1814"/>
        <v>0</v>
      </c>
      <c r="L1713" s="90">
        <f t="shared" si="1814"/>
        <v>0</v>
      </c>
      <c r="M1713" s="90">
        <f t="shared" si="1814"/>
        <v>0</v>
      </c>
      <c r="N1713" s="90">
        <f t="shared" si="1814"/>
        <v>0</v>
      </c>
      <c r="O1713" s="91">
        <f t="shared" si="1814"/>
        <v>0</v>
      </c>
      <c r="P1713" s="91">
        <f t="shared" si="1811"/>
        <v>0</v>
      </c>
    </row>
    <row r="1714" spans="2:16" x14ac:dyDescent="0.25">
      <c r="B1714" s="83"/>
      <c r="C1714" s="99" t="s">
        <v>11</v>
      </c>
      <c r="D1714" s="100" t="e">
        <f t="shared" ref="D1714:O1714" si="1815">+D1703/D1708/30</f>
        <v>#DIV/0!</v>
      </c>
      <c r="E1714" s="100" t="e">
        <f t="shared" si="1815"/>
        <v>#DIV/0!</v>
      </c>
      <c r="F1714" s="100" t="e">
        <f t="shared" si="1815"/>
        <v>#DIV/0!</v>
      </c>
      <c r="G1714" s="100" t="e">
        <f t="shared" si="1815"/>
        <v>#DIV/0!</v>
      </c>
      <c r="H1714" s="100" t="e">
        <f t="shared" si="1815"/>
        <v>#DIV/0!</v>
      </c>
      <c r="I1714" s="100" t="e">
        <f t="shared" si="1815"/>
        <v>#DIV/0!</v>
      </c>
      <c r="J1714" s="100" t="e">
        <f t="shared" si="1815"/>
        <v>#DIV/0!</v>
      </c>
      <c r="K1714" s="100" t="e">
        <f t="shared" si="1815"/>
        <v>#DIV/0!</v>
      </c>
      <c r="L1714" s="100" t="e">
        <f t="shared" si="1815"/>
        <v>#DIV/0!</v>
      </c>
      <c r="M1714" s="100" t="e">
        <f t="shared" si="1815"/>
        <v>#DIV/0!</v>
      </c>
      <c r="N1714" s="100" t="e">
        <f t="shared" si="1815"/>
        <v>#DIV/0!</v>
      </c>
      <c r="O1714" s="101" t="e">
        <f t="shared" si="1815"/>
        <v>#DIV/0!</v>
      </c>
      <c r="P1714" s="101" t="e">
        <f t="shared" si="1811"/>
        <v>#DIV/0!</v>
      </c>
    </row>
    <row r="1715" spans="2:16" x14ac:dyDescent="0.25">
      <c r="B1715" s="83"/>
      <c r="C1715" s="77" t="s">
        <v>12</v>
      </c>
      <c r="D1715" s="87" t="e">
        <f t="shared" ref="D1715:O1715" si="1816">+D1704/D1709/30</f>
        <v>#DIV/0!</v>
      </c>
      <c r="E1715" s="87" t="e">
        <f t="shared" si="1816"/>
        <v>#DIV/0!</v>
      </c>
      <c r="F1715" s="87" t="e">
        <f t="shared" si="1816"/>
        <v>#DIV/0!</v>
      </c>
      <c r="G1715" s="87" t="e">
        <f t="shared" si="1816"/>
        <v>#DIV/0!</v>
      </c>
      <c r="H1715" s="87" t="e">
        <f t="shared" si="1816"/>
        <v>#DIV/0!</v>
      </c>
      <c r="I1715" s="87" t="e">
        <f t="shared" si="1816"/>
        <v>#DIV/0!</v>
      </c>
      <c r="J1715" s="87" t="e">
        <f t="shared" si="1816"/>
        <v>#DIV/0!</v>
      </c>
      <c r="K1715" s="87" t="e">
        <f t="shared" si="1816"/>
        <v>#DIV/0!</v>
      </c>
      <c r="L1715" s="87" t="e">
        <f t="shared" si="1816"/>
        <v>#DIV/0!</v>
      </c>
      <c r="M1715" s="87" t="e">
        <f t="shared" si="1816"/>
        <v>#DIV/0!</v>
      </c>
      <c r="N1715" s="87" t="e">
        <f t="shared" si="1816"/>
        <v>#DIV/0!</v>
      </c>
      <c r="O1715" s="88" t="e">
        <f t="shared" si="1816"/>
        <v>#DIV/0!</v>
      </c>
      <c r="P1715" s="88" t="e">
        <f t="shared" si="1811"/>
        <v>#DIV/0!</v>
      </c>
    </row>
    <row r="1716" spans="2:16" ht="15.75" thickBot="1" x14ac:dyDescent="0.3">
      <c r="B1716" s="83"/>
      <c r="C1716" s="96" t="s">
        <v>39</v>
      </c>
      <c r="D1716" s="90" t="e">
        <f t="shared" ref="D1716:O1716" si="1817">+D1705/D1710/30</f>
        <v>#DIV/0!</v>
      </c>
      <c r="E1716" s="90" t="e">
        <f t="shared" si="1817"/>
        <v>#DIV/0!</v>
      </c>
      <c r="F1716" s="90" t="e">
        <f t="shared" si="1817"/>
        <v>#DIV/0!</v>
      </c>
      <c r="G1716" s="90" t="e">
        <f t="shared" si="1817"/>
        <v>#DIV/0!</v>
      </c>
      <c r="H1716" s="90" t="e">
        <f t="shared" si="1817"/>
        <v>#DIV/0!</v>
      </c>
      <c r="I1716" s="90" t="e">
        <f t="shared" si="1817"/>
        <v>#DIV/0!</v>
      </c>
      <c r="J1716" s="90" t="e">
        <f t="shared" si="1817"/>
        <v>#DIV/0!</v>
      </c>
      <c r="K1716" s="90" t="e">
        <f t="shared" si="1817"/>
        <v>#DIV/0!</v>
      </c>
      <c r="L1716" s="90" t="e">
        <f t="shared" si="1817"/>
        <v>#DIV/0!</v>
      </c>
      <c r="M1716" s="90" t="e">
        <f t="shared" si="1817"/>
        <v>#DIV/0!</v>
      </c>
      <c r="N1716" s="90" t="e">
        <f t="shared" si="1817"/>
        <v>#DIV/0!</v>
      </c>
      <c r="O1716" s="91" t="e">
        <f t="shared" si="1817"/>
        <v>#DIV/0!</v>
      </c>
      <c r="P1716" s="91" t="e">
        <f t="shared" si="1811"/>
        <v>#DIV/0!</v>
      </c>
    </row>
    <row r="1717" spans="2:16" ht="15.75" thickBot="1" x14ac:dyDescent="0.3">
      <c r="B1717" s="83"/>
      <c r="C1717" s="102" t="s">
        <v>13</v>
      </c>
      <c r="D1717" s="72">
        <v>25</v>
      </c>
      <c r="E1717" s="72">
        <v>25</v>
      </c>
      <c r="F1717" s="72">
        <v>25</v>
      </c>
      <c r="G1717" s="72">
        <v>25</v>
      </c>
      <c r="H1717" s="72">
        <v>25</v>
      </c>
      <c r="I1717" s="72">
        <v>25</v>
      </c>
      <c r="J1717" s="72">
        <v>25</v>
      </c>
      <c r="K1717" s="72">
        <v>25</v>
      </c>
      <c r="L1717" s="72">
        <v>25</v>
      </c>
      <c r="M1717" s="72">
        <v>25</v>
      </c>
      <c r="N1717" s="72">
        <v>25</v>
      </c>
      <c r="O1717" s="73">
        <v>25</v>
      </c>
      <c r="P1717" s="103"/>
    </row>
    <row r="1718" spans="2:16" x14ac:dyDescent="0.25">
      <c r="B1718" s="83"/>
      <c r="C1718" s="99" t="s">
        <v>4</v>
      </c>
      <c r="D1718" s="100" t="e">
        <f>+D1714/D1717*30</f>
        <v>#DIV/0!</v>
      </c>
      <c r="E1718" s="100" t="e">
        <f t="shared" ref="E1718" si="1818">+E1714/E1717*30</f>
        <v>#DIV/0!</v>
      </c>
      <c r="F1718" s="100" t="e">
        <f t="shared" ref="F1718" si="1819">+F1714/F1717*30</f>
        <v>#DIV/0!</v>
      </c>
      <c r="G1718" s="100" t="e">
        <f t="shared" ref="G1718" si="1820">+G1714/G1717*30</f>
        <v>#DIV/0!</v>
      </c>
      <c r="H1718" s="100" t="e">
        <f t="shared" ref="H1718" si="1821">+H1714/H1717*30</f>
        <v>#DIV/0!</v>
      </c>
      <c r="I1718" s="100" t="e">
        <f t="shared" ref="I1718" si="1822">+I1714/I1717*30</f>
        <v>#DIV/0!</v>
      </c>
      <c r="J1718" s="100" t="e">
        <f t="shared" ref="J1718" si="1823">+J1714/J1717*30</f>
        <v>#DIV/0!</v>
      </c>
      <c r="K1718" s="100" t="e">
        <f t="shared" ref="K1718" si="1824">+K1714/K1717*30</f>
        <v>#DIV/0!</v>
      </c>
      <c r="L1718" s="100" t="e">
        <f t="shared" ref="L1718" si="1825">+L1714/L1717*30</f>
        <v>#DIV/0!</v>
      </c>
      <c r="M1718" s="100" t="e">
        <f t="shared" ref="M1718" si="1826">+M1714/M1717*30</f>
        <v>#DIV/0!</v>
      </c>
      <c r="N1718" s="100" t="e">
        <f t="shared" ref="N1718" si="1827">+N1714/N1717*30</f>
        <v>#DIV/0!</v>
      </c>
      <c r="O1718" s="101" t="e">
        <f t="shared" ref="O1718" si="1828">+O1714/O1717*30</f>
        <v>#DIV/0!</v>
      </c>
      <c r="P1718" s="101" t="e">
        <f t="shared" si="1811"/>
        <v>#DIV/0!</v>
      </c>
    </row>
    <row r="1719" spans="2:16" x14ac:dyDescent="0.25">
      <c r="B1719" s="83"/>
      <c r="C1719" s="77" t="s">
        <v>5</v>
      </c>
      <c r="D1719" s="87" t="e">
        <f>+D1715/D1717*30</f>
        <v>#DIV/0!</v>
      </c>
      <c r="E1719" s="87" t="e">
        <f t="shared" ref="E1719:O1719" si="1829">+E1715/E1717*30</f>
        <v>#DIV/0!</v>
      </c>
      <c r="F1719" s="87" t="e">
        <f t="shared" si="1829"/>
        <v>#DIV/0!</v>
      </c>
      <c r="G1719" s="87" t="e">
        <f t="shared" si="1829"/>
        <v>#DIV/0!</v>
      </c>
      <c r="H1719" s="87" t="e">
        <f t="shared" si="1829"/>
        <v>#DIV/0!</v>
      </c>
      <c r="I1719" s="87" t="e">
        <f t="shared" si="1829"/>
        <v>#DIV/0!</v>
      </c>
      <c r="J1719" s="87" t="e">
        <f t="shared" si="1829"/>
        <v>#DIV/0!</v>
      </c>
      <c r="K1719" s="87" t="e">
        <f t="shared" si="1829"/>
        <v>#DIV/0!</v>
      </c>
      <c r="L1719" s="87" t="e">
        <f t="shared" si="1829"/>
        <v>#DIV/0!</v>
      </c>
      <c r="M1719" s="87" t="e">
        <f t="shared" si="1829"/>
        <v>#DIV/0!</v>
      </c>
      <c r="N1719" s="87" t="e">
        <f t="shared" si="1829"/>
        <v>#DIV/0!</v>
      </c>
      <c r="O1719" s="88" t="e">
        <f t="shared" si="1829"/>
        <v>#DIV/0!</v>
      </c>
      <c r="P1719" s="88" t="e">
        <f t="shared" si="1811"/>
        <v>#DIV/0!</v>
      </c>
    </row>
    <row r="1720" spans="2:16" ht="15.75" thickBot="1" x14ac:dyDescent="0.3">
      <c r="B1720" s="83"/>
      <c r="C1720" s="96" t="s">
        <v>40</v>
      </c>
      <c r="D1720" s="90" t="e">
        <f>+D1716/D1717*30</f>
        <v>#DIV/0!</v>
      </c>
      <c r="E1720" s="90" t="e">
        <f t="shared" ref="E1720:O1720" si="1830">+E1716/E1717*30</f>
        <v>#DIV/0!</v>
      </c>
      <c r="F1720" s="90" t="e">
        <f t="shared" si="1830"/>
        <v>#DIV/0!</v>
      </c>
      <c r="G1720" s="90" t="e">
        <f t="shared" si="1830"/>
        <v>#DIV/0!</v>
      </c>
      <c r="H1720" s="90" t="e">
        <f t="shared" si="1830"/>
        <v>#DIV/0!</v>
      </c>
      <c r="I1720" s="90" t="e">
        <f t="shared" si="1830"/>
        <v>#DIV/0!</v>
      </c>
      <c r="J1720" s="90" t="e">
        <f t="shared" si="1830"/>
        <v>#DIV/0!</v>
      </c>
      <c r="K1720" s="90" t="e">
        <f t="shared" si="1830"/>
        <v>#DIV/0!</v>
      </c>
      <c r="L1720" s="90" t="e">
        <f t="shared" si="1830"/>
        <v>#DIV/0!</v>
      </c>
      <c r="M1720" s="90" t="e">
        <f t="shared" si="1830"/>
        <v>#DIV/0!</v>
      </c>
      <c r="N1720" s="90" t="e">
        <f t="shared" si="1830"/>
        <v>#DIV/0!</v>
      </c>
      <c r="O1720" s="91" t="e">
        <f t="shared" si="1830"/>
        <v>#DIV/0!</v>
      </c>
      <c r="P1720" s="91" t="e">
        <f t="shared" si="1811"/>
        <v>#DIV/0!</v>
      </c>
    </row>
    <row r="1721" spans="2:16" ht="15.75" thickBot="1" x14ac:dyDescent="0.3">
      <c r="B1721" s="104"/>
      <c r="C1721" s="105" t="s">
        <v>8</v>
      </c>
      <c r="D1721" s="106">
        <f>+SUMIF(Conversion!$B$4:$B$28,'Measured TV'!D1688,Conversion!C$4:C$28)</f>
        <v>0</v>
      </c>
      <c r="E1721" s="106">
        <f>+SUMIF(Conversion!$B$4:$B$28,'Measured TV'!E1688,Conversion!D$4:D$28)</f>
        <v>0</v>
      </c>
      <c r="F1721" s="106">
        <f>+SUMIF(Conversion!$B$4:$B$28,'Measured TV'!F1688,Conversion!E$4:E$28)</f>
        <v>0</v>
      </c>
      <c r="G1721" s="106">
        <f>+SUMIF(Conversion!$B$4:$B$28,'Measured TV'!G1688,Conversion!F$4:F$28)</f>
        <v>0</v>
      </c>
      <c r="H1721" s="106">
        <f>+SUMIF(Conversion!$B$4:$B$28,'Measured TV'!H1688,Conversion!G$4:G$28)</f>
        <v>0</v>
      </c>
      <c r="I1721" s="106">
        <f>+SUMIF(Conversion!$B$4:$B$28,'Measured TV'!I1688,Conversion!H$4:H$28)</f>
        <v>0</v>
      </c>
      <c r="J1721" s="106">
        <f>+SUMIF(Conversion!$B$4:$B$28,'Measured TV'!J1688,Conversion!I$4:I$28)</f>
        <v>0</v>
      </c>
      <c r="K1721" s="106">
        <f>+SUMIF(Conversion!$B$4:$B$28,'Measured TV'!K1688,Conversion!J$4:J$28)</f>
        <v>0</v>
      </c>
      <c r="L1721" s="106">
        <f>+SUMIF(Conversion!$B$4:$B$28,'Measured TV'!L1688,Conversion!K$4:K$28)</f>
        <v>0</v>
      </c>
      <c r="M1721" s="106">
        <f>+SUMIF(Conversion!$B$4:$B$28,'Measured TV'!M1688,Conversion!L$4:L$28)</f>
        <v>0</v>
      </c>
      <c r="N1721" s="106">
        <f>+SUMIF(Conversion!$B$4:$B$28,'Measured TV'!N1688,Conversion!M$4:M$28)</f>
        <v>0</v>
      </c>
      <c r="O1721" s="107">
        <f>+SUMIF(Conversion!$B$4:$B$28,'Measured TV'!O1688,Conversion!N$4:N$28)</f>
        <v>0</v>
      </c>
      <c r="P1721" s="107"/>
    </row>
    <row r="1722" spans="2:16" ht="15.75" thickBot="1" x14ac:dyDescent="0.3">
      <c r="C1722" s="74">
        <v>0</v>
      </c>
      <c r="D1722" s="39">
        <v>1</v>
      </c>
      <c r="E1722" s="39">
        <v>2</v>
      </c>
      <c r="F1722" s="39">
        <v>3</v>
      </c>
      <c r="G1722" s="39">
        <v>4</v>
      </c>
      <c r="H1722" s="39">
        <v>5</v>
      </c>
      <c r="I1722" s="39">
        <v>6</v>
      </c>
      <c r="J1722" s="39">
        <v>7</v>
      </c>
      <c r="K1722" s="39">
        <v>8</v>
      </c>
      <c r="L1722" s="39">
        <v>9</v>
      </c>
      <c r="M1722" s="39">
        <v>10</v>
      </c>
      <c r="N1722" s="39">
        <v>11</v>
      </c>
      <c r="O1722" s="39">
        <v>12</v>
      </c>
    </row>
    <row r="1723" spans="2:16" ht="15.75" thickBot="1" x14ac:dyDescent="0.3">
      <c r="B1723" s="108" t="e">
        <f>+'Mecra Kırılımı'!#REF!</f>
        <v>#REF!</v>
      </c>
      <c r="C1723" s="82" t="s">
        <v>33</v>
      </c>
      <c r="D1723" s="69"/>
      <c r="E1723" s="69"/>
      <c r="F1723" s="69"/>
      <c r="G1723" s="69"/>
      <c r="H1723" s="69"/>
      <c r="I1723" s="69"/>
      <c r="J1723" s="69"/>
      <c r="K1723" s="69"/>
      <c r="L1723" s="69"/>
      <c r="M1723" s="69"/>
      <c r="N1723" s="69"/>
      <c r="O1723" s="69"/>
    </row>
    <row r="1724" spans="2:16" x14ac:dyDescent="0.25">
      <c r="B1724" s="109"/>
      <c r="C1724" s="189">
        <v>1</v>
      </c>
      <c r="D1724" s="187"/>
      <c r="E1724" s="187"/>
      <c r="F1724" s="187"/>
      <c r="G1724" s="187"/>
      <c r="H1724" s="187"/>
      <c r="I1724" s="187"/>
      <c r="J1724" s="187"/>
      <c r="K1724" s="187"/>
      <c r="L1724" s="187"/>
      <c r="M1724" s="187"/>
      <c r="N1724" s="187"/>
      <c r="O1724" s="187"/>
    </row>
    <row r="1725" spans="2:16" x14ac:dyDescent="0.25">
      <c r="B1725" s="109"/>
      <c r="C1725" s="189">
        <v>2</v>
      </c>
      <c r="D1725" s="187"/>
      <c r="E1725" s="187"/>
      <c r="F1725" s="187"/>
      <c r="G1725" s="187"/>
      <c r="H1725" s="187"/>
      <c r="I1725" s="187"/>
      <c r="J1725" s="187"/>
      <c r="K1725" s="187"/>
      <c r="L1725" s="187"/>
      <c r="M1725" s="187"/>
      <c r="N1725" s="187"/>
      <c r="O1725" s="187"/>
    </row>
    <row r="1726" spans="2:16" x14ac:dyDescent="0.25">
      <c r="B1726" s="109"/>
      <c r="C1726" s="189">
        <v>3</v>
      </c>
      <c r="D1726" s="187"/>
      <c r="E1726" s="187"/>
      <c r="F1726" s="187"/>
      <c r="G1726" s="187"/>
      <c r="H1726" s="187"/>
      <c r="I1726" s="187"/>
      <c r="J1726" s="187"/>
      <c r="K1726" s="187"/>
      <c r="L1726" s="187"/>
      <c r="M1726" s="187"/>
      <c r="N1726" s="187"/>
      <c r="O1726" s="187"/>
    </row>
    <row r="1727" spans="2:16" x14ac:dyDescent="0.25">
      <c r="B1727" s="109"/>
      <c r="C1727" s="189">
        <v>4</v>
      </c>
      <c r="D1727" s="187"/>
      <c r="E1727" s="187"/>
      <c r="F1727" s="187"/>
      <c r="G1727" s="187"/>
      <c r="H1727" s="187"/>
      <c r="I1727" s="187"/>
      <c r="J1727" s="187"/>
      <c r="K1727" s="187"/>
      <c r="L1727" s="187"/>
      <c r="M1727" s="187"/>
      <c r="N1727" s="187"/>
      <c r="O1727" s="187"/>
    </row>
    <row r="1728" spans="2:16" x14ac:dyDescent="0.25">
      <c r="B1728" s="109"/>
      <c r="C1728" s="189">
        <v>5</v>
      </c>
      <c r="D1728" s="187"/>
      <c r="E1728" s="187"/>
      <c r="F1728" s="187"/>
      <c r="G1728" s="187"/>
      <c r="H1728" s="187"/>
      <c r="I1728" s="187"/>
      <c r="J1728" s="187"/>
      <c r="K1728" s="187"/>
      <c r="L1728" s="187"/>
      <c r="M1728" s="187"/>
      <c r="N1728" s="187"/>
      <c r="O1728" s="187"/>
    </row>
    <row r="1729" spans="2:16" x14ac:dyDescent="0.25">
      <c r="B1729" s="109"/>
      <c r="C1729" s="189">
        <v>6</v>
      </c>
      <c r="D1729" s="187"/>
      <c r="E1729" s="187"/>
      <c r="F1729" s="187"/>
      <c r="G1729" s="187"/>
      <c r="H1729" s="187"/>
      <c r="I1729" s="187"/>
      <c r="J1729" s="187"/>
      <c r="K1729" s="187"/>
      <c r="L1729" s="187"/>
      <c r="M1729" s="187"/>
      <c r="N1729" s="187"/>
      <c r="O1729" s="187"/>
    </row>
    <row r="1730" spans="2:16" x14ac:dyDescent="0.25">
      <c r="B1730" s="109"/>
      <c r="C1730" s="189">
        <v>7</v>
      </c>
      <c r="D1730" s="187"/>
      <c r="E1730" s="187"/>
      <c r="F1730" s="187"/>
      <c r="G1730" s="187"/>
      <c r="H1730" s="187"/>
      <c r="I1730" s="187"/>
      <c r="J1730" s="187"/>
      <c r="K1730" s="187"/>
      <c r="L1730" s="187"/>
      <c r="M1730" s="187"/>
      <c r="N1730" s="187"/>
      <c r="O1730" s="187"/>
    </row>
    <row r="1731" spans="2:16" x14ac:dyDescent="0.25">
      <c r="B1731" s="109"/>
      <c r="C1731" s="189">
        <v>8</v>
      </c>
      <c r="D1731" s="187"/>
      <c r="E1731" s="187"/>
      <c r="F1731" s="187"/>
      <c r="G1731" s="187"/>
      <c r="H1731" s="187"/>
      <c r="I1731" s="187"/>
      <c r="J1731" s="187"/>
      <c r="K1731" s="187"/>
      <c r="L1731" s="187"/>
      <c r="M1731" s="187"/>
      <c r="N1731" s="187"/>
      <c r="O1731" s="187"/>
    </row>
    <row r="1732" spans="2:16" x14ac:dyDescent="0.25">
      <c r="B1732" s="109"/>
      <c r="C1732" s="189">
        <v>9</v>
      </c>
      <c r="D1732" s="187"/>
      <c r="E1732" s="187"/>
      <c r="F1732" s="187"/>
      <c r="G1732" s="187"/>
      <c r="H1732" s="187"/>
      <c r="I1732" s="187"/>
      <c r="J1732" s="187"/>
      <c r="K1732" s="187"/>
      <c r="L1732" s="187"/>
      <c r="M1732" s="187"/>
      <c r="N1732" s="187"/>
      <c r="O1732" s="187"/>
    </row>
    <row r="1733" spans="2:16" x14ac:dyDescent="0.25">
      <c r="B1733" s="109"/>
      <c r="C1733" s="189">
        <v>10</v>
      </c>
      <c r="D1733" s="187"/>
      <c r="E1733" s="187"/>
      <c r="F1733" s="187"/>
      <c r="G1733" s="187"/>
      <c r="H1733" s="187"/>
      <c r="I1733" s="187"/>
      <c r="J1733" s="187"/>
      <c r="K1733" s="187"/>
      <c r="L1733" s="187"/>
      <c r="M1733" s="187"/>
      <c r="N1733" s="187"/>
      <c r="O1733" s="187"/>
    </row>
    <row r="1734" spans="2:16" x14ac:dyDescent="0.25">
      <c r="B1734" s="109"/>
      <c r="C1734" s="189">
        <v>11</v>
      </c>
      <c r="D1734" s="187"/>
      <c r="E1734" s="187"/>
      <c r="F1734" s="187"/>
      <c r="G1734" s="187"/>
      <c r="H1734" s="187"/>
      <c r="I1734" s="187"/>
      <c r="J1734" s="187"/>
      <c r="K1734" s="187"/>
      <c r="L1734" s="187"/>
      <c r="M1734" s="187"/>
      <c r="N1734" s="187"/>
      <c r="O1734" s="187"/>
    </row>
    <row r="1735" spans="2:16" x14ac:dyDescent="0.25">
      <c r="B1735" s="109"/>
      <c r="C1735" s="189">
        <v>12</v>
      </c>
      <c r="D1735" s="187"/>
      <c r="E1735" s="187"/>
      <c r="F1735" s="187"/>
      <c r="G1735" s="187"/>
      <c r="H1735" s="187"/>
      <c r="I1735" s="187"/>
      <c r="J1735" s="187"/>
      <c r="K1735" s="187"/>
      <c r="L1735" s="187"/>
      <c r="M1735" s="187"/>
      <c r="N1735" s="187"/>
      <c r="O1735" s="187"/>
    </row>
    <row r="1736" spans="2:16" x14ac:dyDescent="0.25">
      <c r="B1736" s="109"/>
      <c r="C1736" s="189">
        <v>13</v>
      </c>
      <c r="D1736" s="187"/>
      <c r="E1736" s="187"/>
      <c r="F1736" s="187"/>
      <c r="G1736" s="187"/>
      <c r="H1736" s="187"/>
      <c r="I1736" s="187"/>
      <c r="J1736" s="187"/>
      <c r="K1736" s="187"/>
      <c r="L1736" s="187"/>
      <c r="M1736" s="187"/>
      <c r="N1736" s="187"/>
      <c r="O1736" s="187"/>
    </row>
    <row r="1737" spans="2:16" ht="15.75" thickBot="1" x14ac:dyDescent="0.3">
      <c r="B1737" s="109"/>
      <c r="C1737" s="189">
        <v>14</v>
      </c>
      <c r="D1737" s="187"/>
      <c r="E1737" s="187"/>
      <c r="F1737" s="187"/>
      <c r="G1737" s="187"/>
      <c r="H1737" s="187"/>
      <c r="I1737" s="187"/>
      <c r="J1737" s="187"/>
      <c r="K1737" s="187"/>
      <c r="L1737" s="187"/>
      <c r="M1737" s="187"/>
      <c r="N1737" s="187"/>
      <c r="O1737" s="187"/>
    </row>
    <row r="1738" spans="2:16" x14ac:dyDescent="0.25">
      <c r="B1738" s="109"/>
      <c r="C1738" s="84" t="s">
        <v>0</v>
      </c>
      <c r="D1738" s="70"/>
      <c r="E1738" s="70"/>
      <c r="F1738" s="70"/>
      <c r="G1738" s="70"/>
      <c r="H1738" s="70"/>
      <c r="I1738" s="70"/>
      <c r="J1738" s="70"/>
      <c r="K1738" s="70"/>
      <c r="L1738" s="70"/>
      <c r="M1738" s="70"/>
      <c r="N1738" s="70"/>
      <c r="O1738" s="71"/>
      <c r="P1738" s="85">
        <f>SUM(D1738:O1738)</f>
        <v>0</v>
      </c>
    </row>
    <row r="1739" spans="2:16" x14ac:dyDescent="0.25">
      <c r="B1739" s="109"/>
      <c r="C1739" s="86" t="s">
        <v>1</v>
      </c>
      <c r="D1739" s="87">
        <f>+D1747*D$3*30</f>
        <v>0</v>
      </c>
      <c r="E1739" s="87">
        <f t="shared" ref="E1739:O1739" si="1831">+E1747*E$3*30</f>
        <v>0</v>
      </c>
      <c r="F1739" s="87">
        <f t="shared" si="1831"/>
        <v>0</v>
      </c>
      <c r="G1739" s="87">
        <f t="shared" si="1831"/>
        <v>0</v>
      </c>
      <c r="H1739" s="87">
        <f t="shared" si="1831"/>
        <v>0</v>
      </c>
      <c r="I1739" s="87">
        <f t="shared" si="1831"/>
        <v>0</v>
      </c>
      <c r="J1739" s="87">
        <f t="shared" si="1831"/>
        <v>0</v>
      </c>
      <c r="K1739" s="87">
        <f t="shared" si="1831"/>
        <v>0</v>
      </c>
      <c r="L1739" s="87">
        <f t="shared" si="1831"/>
        <v>0</v>
      </c>
      <c r="M1739" s="87">
        <f t="shared" si="1831"/>
        <v>0</v>
      </c>
      <c r="N1739" s="87">
        <f t="shared" si="1831"/>
        <v>0</v>
      </c>
      <c r="O1739" s="88">
        <f t="shared" si="1831"/>
        <v>0</v>
      </c>
      <c r="P1739" s="88">
        <f>SUM(D1739:O1739)</f>
        <v>0</v>
      </c>
    </row>
    <row r="1740" spans="2:16" ht="15.75" thickBot="1" x14ac:dyDescent="0.3">
      <c r="B1740" s="109"/>
      <c r="C1740" s="89" t="s">
        <v>35</v>
      </c>
      <c r="D1740" s="90">
        <f>+D1748*D$4*30</f>
        <v>0</v>
      </c>
      <c r="E1740" s="90">
        <f t="shared" ref="E1740:O1740" si="1832">+E1748*E$4*30</f>
        <v>0</v>
      </c>
      <c r="F1740" s="90">
        <f t="shared" si="1832"/>
        <v>0</v>
      </c>
      <c r="G1740" s="90">
        <f t="shared" si="1832"/>
        <v>0</v>
      </c>
      <c r="H1740" s="90">
        <f t="shared" si="1832"/>
        <v>0</v>
      </c>
      <c r="I1740" s="90">
        <f t="shared" si="1832"/>
        <v>0</v>
      </c>
      <c r="J1740" s="90">
        <f t="shared" si="1832"/>
        <v>0</v>
      </c>
      <c r="K1740" s="90">
        <f t="shared" si="1832"/>
        <v>0</v>
      </c>
      <c r="L1740" s="90">
        <f t="shared" si="1832"/>
        <v>0</v>
      </c>
      <c r="M1740" s="90">
        <f t="shared" si="1832"/>
        <v>0</v>
      </c>
      <c r="N1740" s="90">
        <f t="shared" si="1832"/>
        <v>0</v>
      </c>
      <c r="O1740" s="91">
        <f t="shared" si="1832"/>
        <v>0</v>
      </c>
      <c r="P1740" s="91">
        <f>SUM(D1740:O1740)</f>
        <v>0</v>
      </c>
    </row>
    <row r="1741" spans="2:16" ht="15.75" thickBot="1" x14ac:dyDescent="0.3">
      <c r="B1741" s="109"/>
      <c r="C1741" s="78" t="s">
        <v>36</v>
      </c>
      <c r="D1741" s="79">
        <f t="shared" ref="D1741:O1741" si="1833">+D$5</f>
        <v>0.25</v>
      </c>
      <c r="E1741" s="79">
        <f t="shared" si="1833"/>
        <v>0.25</v>
      </c>
      <c r="F1741" s="79">
        <f t="shared" si="1833"/>
        <v>0.25</v>
      </c>
      <c r="G1741" s="79">
        <f t="shared" si="1833"/>
        <v>0.25</v>
      </c>
      <c r="H1741" s="79">
        <f t="shared" si="1833"/>
        <v>0.25</v>
      </c>
      <c r="I1741" s="79">
        <f t="shared" si="1833"/>
        <v>0.25</v>
      </c>
      <c r="J1741" s="79">
        <f t="shared" si="1833"/>
        <v>0.25</v>
      </c>
      <c r="K1741" s="79">
        <f t="shared" si="1833"/>
        <v>0.25</v>
      </c>
      <c r="L1741" s="79">
        <f t="shared" si="1833"/>
        <v>0.25</v>
      </c>
      <c r="M1741" s="79">
        <f t="shared" si="1833"/>
        <v>0.25</v>
      </c>
      <c r="N1741" s="79">
        <f t="shared" si="1833"/>
        <v>0.25</v>
      </c>
      <c r="O1741" s="80">
        <f t="shared" si="1833"/>
        <v>0.25</v>
      </c>
      <c r="P1741" s="80"/>
    </row>
    <row r="1742" spans="2:16" ht="15.75" thickBot="1" x14ac:dyDescent="0.3">
      <c r="B1742" s="109"/>
      <c r="C1742" s="76" t="s">
        <v>14</v>
      </c>
      <c r="D1742" s="92">
        <f>+D$3*(1-D1741)+D$4*D1741</f>
        <v>18.697752065418879</v>
      </c>
      <c r="E1742" s="92">
        <f t="shared" ref="E1742" si="1834">+E$3*(1-E1741)+E$4*E1741</f>
        <v>19.632639668689826</v>
      </c>
      <c r="F1742" s="92">
        <f t="shared" ref="F1742" si="1835">+F$3*(1-F1741)+F$4*F1741</f>
        <v>20.614271652124316</v>
      </c>
      <c r="G1742" s="92">
        <f t="shared" ref="G1742" si="1836">+G$3*(1-G1741)+G$4*G1741</f>
        <v>24.717944963434228</v>
      </c>
      <c r="H1742" s="92">
        <f t="shared" ref="H1742" si="1837">+H$3*(1-H1741)+H$4*H1741</f>
        <v>26.05691364631199</v>
      </c>
      <c r="I1742" s="92">
        <f t="shared" ref="I1742" si="1838">+I$3*(1-I1741)+I$4*I1741</f>
        <v>25.606843768296592</v>
      </c>
      <c r="J1742" s="92">
        <f t="shared" ref="J1742" si="1839">+J$3*(1-J1741)+J$4*J1741</f>
        <v>18.232856760391158</v>
      </c>
      <c r="K1742" s="92">
        <f t="shared" ref="K1742" si="1840">+K$3*(1-K1741)+K$4*K1741</f>
        <v>23.963884263425388</v>
      </c>
      <c r="L1742" s="92">
        <f t="shared" ref="L1742" si="1841">+L$3*(1-L1741)+L$4*L1741</f>
        <v>26.305348227975429</v>
      </c>
      <c r="M1742" s="92">
        <f t="shared" ref="M1742" si="1842">+M$3*(1-M1741)+M$4*M1741</f>
        <v>24.57657900542252</v>
      </c>
      <c r="N1742" s="92">
        <f t="shared" ref="N1742" si="1843">+N$3*(1-N1741)+N$4*N1741</f>
        <v>22.737299112616817</v>
      </c>
      <c r="O1742" s="92">
        <f t="shared" ref="O1742" si="1844">+O$3*(1-O1741)+O$4*O1741</f>
        <v>20.719497469529724</v>
      </c>
      <c r="P1742" s="93"/>
    </row>
    <row r="1743" spans="2:16" x14ac:dyDescent="0.25">
      <c r="B1743" s="109"/>
      <c r="C1743" s="76" t="s">
        <v>16</v>
      </c>
      <c r="D1743" s="92">
        <f t="shared" ref="D1743:O1743" si="1845">+D1741*D1745+(1-D1741)*D1744</f>
        <v>0</v>
      </c>
      <c r="E1743" s="92">
        <f t="shared" si="1845"/>
        <v>0</v>
      </c>
      <c r="F1743" s="92">
        <f t="shared" si="1845"/>
        <v>0</v>
      </c>
      <c r="G1743" s="92">
        <f t="shared" si="1845"/>
        <v>0</v>
      </c>
      <c r="H1743" s="92">
        <f t="shared" si="1845"/>
        <v>0</v>
      </c>
      <c r="I1743" s="92">
        <f t="shared" si="1845"/>
        <v>0</v>
      </c>
      <c r="J1743" s="92">
        <f t="shared" si="1845"/>
        <v>0</v>
      </c>
      <c r="K1743" s="92">
        <f t="shared" si="1845"/>
        <v>0</v>
      </c>
      <c r="L1743" s="92">
        <f t="shared" si="1845"/>
        <v>0</v>
      </c>
      <c r="M1743" s="92">
        <f t="shared" si="1845"/>
        <v>0</v>
      </c>
      <c r="N1743" s="92">
        <f t="shared" si="1845"/>
        <v>0</v>
      </c>
      <c r="O1743" s="93">
        <f t="shared" si="1845"/>
        <v>0</v>
      </c>
      <c r="P1743" s="93"/>
    </row>
    <row r="1744" spans="2:16" x14ac:dyDescent="0.25">
      <c r="B1744" s="109"/>
      <c r="C1744" s="77" t="s">
        <v>15</v>
      </c>
      <c r="D1744" s="94">
        <f>+D$3*D1756</f>
        <v>0</v>
      </c>
      <c r="E1744" s="94">
        <f t="shared" ref="E1744:O1744" si="1846">+E$3*E1756</f>
        <v>0</v>
      </c>
      <c r="F1744" s="94">
        <f t="shared" si="1846"/>
        <v>0</v>
      </c>
      <c r="G1744" s="94">
        <f t="shared" si="1846"/>
        <v>0</v>
      </c>
      <c r="H1744" s="94">
        <f t="shared" si="1846"/>
        <v>0</v>
      </c>
      <c r="I1744" s="94">
        <f t="shared" si="1846"/>
        <v>0</v>
      </c>
      <c r="J1744" s="94">
        <f t="shared" si="1846"/>
        <v>0</v>
      </c>
      <c r="K1744" s="94">
        <f t="shared" si="1846"/>
        <v>0</v>
      </c>
      <c r="L1744" s="94">
        <f t="shared" si="1846"/>
        <v>0</v>
      </c>
      <c r="M1744" s="94">
        <f t="shared" si="1846"/>
        <v>0</v>
      </c>
      <c r="N1744" s="94">
        <f t="shared" si="1846"/>
        <v>0</v>
      </c>
      <c r="O1744" s="95">
        <f t="shared" si="1846"/>
        <v>0</v>
      </c>
      <c r="P1744" s="95"/>
    </row>
    <row r="1745" spans="2:16" ht="15.75" thickBot="1" x14ac:dyDescent="0.3">
      <c r="B1745" s="109"/>
      <c r="C1745" s="96" t="s">
        <v>37</v>
      </c>
      <c r="D1745" s="97">
        <f>+D$4*D1756</f>
        <v>0</v>
      </c>
      <c r="E1745" s="97">
        <f t="shared" ref="E1745:O1745" si="1847">+E$4*E1756</f>
        <v>0</v>
      </c>
      <c r="F1745" s="97">
        <f t="shared" si="1847"/>
        <v>0</v>
      </c>
      <c r="G1745" s="97">
        <f t="shared" si="1847"/>
        <v>0</v>
      </c>
      <c r="H1745" s="97">
        <f t="shared" si="1847"/>
        <v>0</v>
      </c>
      <c r="I1745" s="97">
        <f t="shared" si="1847"/>
        <v>0</v>
      </c>
      <c r="J1745" s="97">
        <f t="shared" si="1847"/>
        <v>0</v>
      </c>
      <c r="K1745" s="97">
        <f t="shared" si="1847"/>
        <v>0</v>
      </c>
      <c r="L1745" s="97">
        <f t="shared" si="1847"/>
        <v>0</v>
      </c>
      <c r="M1745" s="97">
        <f t="shared" si="1847"/>
        <v>0</v>
      </c>
      <c r="N1745" s="97">
        <f t="shared" si="1847"/>
        <v>0</v>
      </c>
      <c r="O1745" s="98">
        <f t="shared" si="1847"/>
        <v>0</v>
      </c>
      <c r="P1745" s="98"/>
    </row>
    <row r="1746" spans="2:16" x14ac:dyDescent="0.25">
      <c r="B1746" s="109"/>
      <c r="C1746" s="99" t="s">
        <v>9</v>
      </c>
      <c r="D1746" s="100">
        <f t="shared" ref="D1746:O1746" si="1848">+D1738/D1742/30</f>
        <v>0</v>
      </c>
      <c r="E1746" s="100">
        <f t="shared" si="1848"/>
        <v>0</v>
      </c>
      <c r="F1746" s="100">
        <f t="shared" si="1848"/>
        <v>0</v>
      </c>
      <c r="G1746" s="100">
        <f t="shared" si="1848"/>
        <v>0</v>
      </c>
      <c r="H1746" s="100">
        <f t="shared" si="1848"/>
        <v>0</v>
      </c>
      <c r="I1746" s="100">
        <f t="shared" si="1848"/>
        <v>0</v>
      </c>
      <c r="J1746" s="100">
        <f t="shared" si="1848"/>
        <v>0</v>
      </c>
      <c r="K1746" s="100">
        <f t="shared" si="1848"/>
        <v>0</v>
      </c>
      <c r="L1746" s="100">
        <f t="shared" si="1848"/>
        <v>0</v>
      </c>
      <c r="M1746" s="100">
        <f t="shared" si="1848"/>
        <v>0</v>
      </c>
      <c r="N1746" s="100">
        <f t="shared" si="1848"/>
        <v>0</v>
      </c>
      <c r="O1746" s="101">
        <f t="shared" si="1848"/>
        <v>0</v>
      </c>
      <c r="P1746" s="101">
        <f t="shared" ref="P1746:P1755" si="1849">SUM(D1746:O1746)</f>
        <v>0</v>
      </c>
    </row>
    <row r="1747" spans="2:16" x14ac:dyDescent="0.25">
      <c r="B1747" s="109"/>
      <c r="C1747" s="77" t="s">
        <v>10</v>
      </c>
      <c r="D1747" s="87">
        <f t="shared" ref="D1747:O1747" si="1850">+D1746*(1-D1741)</f>
        <v>0</v>
      </c>
      <c r="E1747" s="87">
        <f t="shared" si="1850"/>
        <v>0</v>
      </c>
      <c r="F1747" s="87">
        <f t="shared" si="1850"/>
        <v>0</v>
      </c>
      <c r="G1747" s="87">
        <f t="shared" si="1850"/>
        <v>0</v>
      </c>
      <c r="H1747" s="87">
        <f t="shared" si="1850"/>
        <v>0</v>
      </c>
      <c r="I1747" s="87">
        <f t="shared" si="1850"/>
        <v>0</v>
      </c>
      <c r="J1747" s="87">
        <f t="shared" si="1850"/>
        <v>0</v>
      </c>
      <c r="K1747" s="87">
        <f t="shared" si="1850"/>
        <v>0</v>
      </c>
      <c r="L1747" s="87">
        <f t="shared" si="1850"/>
        <v>0</v>
      </c>
      <c r="M1747" s="87">
        <f t="shared" si="1850"/>
        <v>0</v>
      </c>
      <c r="N1747" s="87">
        <f t="shared" si="1850"/>
        <v>0</v>
      </c>
      <c r="O1747" s="88">
        <f t="shared" si="1850"/>
        <v>0</v>
      </c>
      <c r="P1747" s="88">
        <f t="shared" si="1849"/>
        <v>0</v>
      </c>
    </row>
    <row r="1748" spans="2:16" ht="15.75" thickBot="1" x14ac:dyDescent="0.3">
      <c r="B1748" s="109"/>
      <c r="C1748" s="96" t="s">
        <v>38</v>
      </c>
      <c r="D1748" s="90">
        <f>+D1746-D1747</f>
        <v>0</v>
      </c>
      <c r="E1748" s="90">
        <f t="shared" ref="E1748:G1748" si="1851">+E1746-E1747</f>
        <v>0</v>
      </c>
      <c r="F1748" s="90">
        <f t="shared" si="1851"/>
        <v>0</v>
      </c>
      <c r="G1748" s="90">
        <f t="shared" si="1851"/>
        <v>0</v>
      </c>
      <c r="H1748" s="90">
        <f>+H1746-H1747</f>
        <v>0</v>
      </c>
      <c r="I1748" s="90">
        <f t="shared" ref="I1748:O1748" si="1852">+I1746-I1747</f>
        <v>0</v>
      </c>
      <c r="J1748" s="90">
        <f t="shared" si="1852"/>
        <v>0</v>
      </c>
      <c r="K1748" s="90">
        <f t="shared" si="1852"/>
        <v>0</v>
      </c>
      <c r="L1748" s="90">
        <f t="shared" si="1852"/>
        <v>0</v>
      </c>
      <c r="M1748" s="90">
        <f t="shared" si="1852"/>
        <v>0</v>
      </c>
      <c r="N1748" s="90">
        <f t="shared" si="1852"/>
        <v>0</v>
      </c>
      <c r="O1748" s="91">
        <f t="shared" si="1852"/>
        <v>0</v>
      </c>
      <c r="P1748" s="91">
        <f t="shared" si="1849"/>
        <v>0</v>
      </c>
    </row>
    <row r="1749" spans="2:16" x14ac:dyDescent="0.25">
      <c r="B1749" s="109"/>
      <c r="C1749" s="99" t="s">
        <v>11</v>
      </c>
      <c r="D1749" s="100" t="e">
        <f t="shared" ref="D1749:O1749" si="1853">+D1738/D1743/30</f>
        <v>#DIV/0!</v>
      </c>
      <c r="E1749" s="100" t="e">
        <f t="shared" si="1853"/>
        <v>#DIV/0!</v>
      </c>
      <c r="F1749" s="100" t="e">
        <f t="shared" si="1853"/>
        <v>#DIV/0!</v>
      </c>
      <c r="G1749" s="100" t="e">
        <f t="shared" si="1853"/>
        <v>#DIV/0!</v>
      </c>
      <c r="H1749" s="100" t="e">
        <f t="shared" si="1853"/>
        <v>#DIV/0!</v>
      </c>
      <c r="I1749" s="100" t="e">
        <f t="shared" si="1853"/>
        <v>#DIV/0!</v>
      </c>
      <c r="J1749" s="100" t="e">
        <f t="shared" si="1853"/>
        <v>#DIV/0!</v>
      </c>
      <c r="K1749" s="100" t="e">
        <f t="shared" si="1853"/>
        <v>#DIV/0!</v>
      </c>
      <c r="L1749" s="100" t="e">
        <f t="shared" si="1853"/>
        <v>#DIV/0!</v>
      </c>
      <c r="M1749" s="100" t="e">
        <f t="shared" si="1853"/>
        <v>#DIV/0!</v>
      </c>
      <c r="N1749" s="100" t="e">
        <f t="shared" si="1853"/>
        <v>#DIV/0!</v>
      </c>
      <c r="O1749" s="101" t="e">
        <f t="shared" si="1853"/>
        <v>#DIV/0!</v>
      </c>
      <c r="P1749" s="101" t="e">
        <f t="shared" si="1849"/>
        <v>#DIV/0!</v>
      </c>
    </row>
    <row r="1750" spans="2:16" x14ac:dyDescent="0.25">
      <c r="B1750" s="109"/>
      <c r="C1750" s="77" t="s">
        <v>12</v>
      </c>
      <c r="D1750" s="87" t="e">
        <f t="shared" ref="D1750:O1750" si="1854">+D1739/D1744/30</f>
        <v>#DIV/0!</v>
      </c>
      <c r="E1750" s="87" t="e">
        <f t="shared" si="1854"/>
        <v>#DIV/0!</v>
      </c>
      <c r="F1750" s="87" t="e">
        <f t="shared" si="1854"/>
        <v>#DIV/0!</v>
      </c>
      <c r="G1750" s="87" t="e">
        <f t="shared" si="1854"/>
        <v>#DIV/0!</v>
      </c>
      <c r="H1750" s="87" t="e">
        <f t="shared" si="1854"/>
        <v>#DIV/0!</v>
      </c>
      <c r="I1750" s="87" t="e">
        <f t="shared" si="1854"/>
        <v>#DIV/0!</v>
      </c>
      <c r="J1750" s="87" t="e">
        <f t="shared" si="1854"/>
        <v>#DIV/0!</v>
      </c>
      <c r="K1750" s="87" t="e">
        <f t="shared" si="1854"/>
        <v>#DIV/0!</v>
      </c>
      <c r="L1750" s="87" t="e">
        <f t="shared" si="1854"/>
        <v>#DIV/0!</v>
      </c>
      <c r="M1750" s="87" t="e">
        <f t="shared" si="1854"/>
        <v>#DIV/0!</v>
      </c>
      <c r="N1750" s="87" t="e">
        <f t="shared" si="1854"/>
        <v>#DIV/0!</v>
      </c>
      <c r="O1750" s="88" t="e">
        <f t="shared" si="1854"/>
        <v>#DIV/0!</v>
      </c>
      <c r="P1750" s="88" t="e">
        <f t="shared" si="1849"/>
        <v>#DIV/0!</v>
      </c>
    </row>
    <row r="1751" spans="2:16" ht="15.75" thickBot="1" x14ac:dyDescent="0.3">
      <c r="B1751" s="109"/>
      <c r="C1751" s="96" t="s">
        <v>39</v>
      </c>
      <c r="D1751" s="90" t="e">
        <f t="shared" ref="D1751:O1751" si="1855">+D1740/D1745/30</f>
        <v>#DIV/0!</v>
      </c>
      <c r="E1751" s="90" t="e">
        <f t="shared" si="1855"/>
        <v>#DIV/0!</v>
      </c>
      <c r="F1751" s="90" t="e">
        <f t="shared" si="1855"/>
        <v>#DIV/0!</v>
      </c>
      <c r="G1751" s="90" t="e">
        <f t="shared" si="1855"/>
        <v>#DIV/0!</v>
      </c>
      <c r="H1751" s="90" t="e">
        <f t="shared" si="1855"/>
        <v>#DIV/0!</v>
      </c>
      <c r="I1751" s="90" t="e">
        <f t="shared" si="1855"/>
        <v>#DIV/0!</v>
      </c>
      <c r="J1751" s="90" t="e">
        <f t="shared" si="1855"/>
        <v>#DIV/0!</v>
      </c>
      <c r="K1751" s="90" t="e">
        <f t="shared" si="1855"/>
        <v>#DIV/0!</v>
      </c>
      <c r="L1751" s="90" t="e">
        <f t="shared" si="1855"/>
        <v>#DIV/0!</v>
      </c>
      <c r="M1751" s="90" t="e">
        <f t="shared" si="1855"/>
        <v>#DIV/0!</v>
      </c>
      <c r="N1751" s="90" t="e">
        <f t="shared" si="1855"/>
        <v>#DIV/0!</v>
      </c>
      <c r="O1751" s="91" t="e">
        <f t="shared" si="1855"/>
        <v>#DIV/0!</v>
      </c>
      <c r="P1751" s="91" t="e">
        <f t="shared" si="1849"/>
        <v>#DIV/0!</v>
      </c>
    </row>
    <row r="1752" spans="2:16" ht="15.75" thickBot="1" x14ac:dyDescent="0.3">
      <c r="B1752" s="109"/>
      <c r="C1752" s="102" t="s">
        <v>13</v>
      </c>
      <c r="D1752" s="72">
        <v>25</v>
      </c>
      <c r="E1752" s="72">
        <v>25</v>
      </c>
      <c r="F1752" s="72">
        <v>25</v>
      </c>
      <c r="G1752" s="72">
        <v>25</v>
      </c>
      <c r="H1752" s="72">
        <v>25</v>
      </c>
      <c r="I1752" s="72">
        <v>25</v>
      </c>
      <c r="J1752" s="72">
        <v>25</v>
      </c>
      <c r="K1752" s="72">
        <v>25</v>
      </c>
      <c r="L1752" s="72">
        <v>25</v>
      </c>
      <c r="M1752" s="72">
        <v>25</v>
      </c>
      <c r="N1752" s="72">
        <v>25</v>
      </c>
      <c r="O1752" s="73">
        <v>25</v>
      </c>
      <c r="P1752" s="103"/>
    </row>
    <row r="1753" spans="2:16" x14ac:dyDescent="0.25">
      <c r="B1753" s="109"/>
      <c r="C1753" s="99" t="s">
        <v>4</v>
      </c>
      <c r="D1753" s="100" t="e">
        <f>+D1749/D1752*30</f>
        <v>#DIV/0!</v>
      </c>
      <c r="E1753" s="100" t="e">
        <f t="shared" ref="E1753" si="1856">+E1749/E1752*30</f>
        <v>#DIV/0!</v>
      </c>
      <c r="F1753" s="100" t="e">
        <f t="shared" ref="F1753" si="1857">+F1749/F1752*30</f>
        <v>#DIV/0!</v>
      </c>
      <c r="G1753" s="100" t="e">
        <f t="shared" ref="G1753" si="1858">+G1749/G1752*30</f>
        <v>#DIV/0!</v>
      </c>
      <c r="H1753" s="100" t="e">
        <f t="shared" ref="H1753" si="1859">+H1749/H1752*30</f>
        <v>#DIV/0!</v>
      </c>
      <c r="I1753" s="100" t="e">
        <f t="shared" ref="I1753" si="1860">+I1749/I1752*30</f>
        <v>#DIV/0!</v>
      </c>
      <c r="J1753" s="100" t="e">
        <f t="shared" ref="J1753" si="1861">+J1749/J1752*30</f>
        <v>#DIV/0!</v>
      </c>
      <c r="K1753" s="100" t="e">
        <f t="shared" ref="K1753" si="1862">+K1749/K1752*30</f>
        <v>#DIV/0!</v>
      </c>
      <c r="L1753" s="100" t="e">
        <f t="shared" ref="L1753" si="1863">+L1749/L1752*30</f>
        <v>#DIV/0!</v>
      </c>
      <c r="M1753" s="100" t="e">
        <f t="shared" ref="M1753" si="1864">+M1749/M1752*30</f>
        <v>#DIV/0!</v>
      </c>
      <c r="N1753" s="100" t="e">
        <f t="shared" ref="N1753" si="1865">+N1749/N1752*30</f>
        <v>#DIV/0!</v>
      </c>
      <c r="O1753" s="101" t="e">
        <f t="shared" ref="O1753" si="1866">+O1749/O1752*30</f>
        <v>#DIV/0!</v>
      </c>
      <c r="P1753" s="101" t="e">
        <f t="shared" si="1849"/>
        <v>#DIV/0!</v>
      </c>
    </row>
    <row r="1754" spans="2:16" x14ac:dyDescent="0.25">
      <c r="B1754" s="109"/>
      <c r="C1754" s="77" t="s">
        <v>5</v>
      </c>
      <c r="D1754" s="87" t="e">
        <f>+D1750/D1752*30</f>
        <v>#DIV/0!</v>
      </c>
      <c r="E1754" s="87" t="e">
        <f t="shared" ref="E1754:O1754" si="1867">+E1750/E1752*30</f>
        <v>#DIV/0!</v>
      </c>
      <c r="F1754" s="87" t="e">
        <f t="shared" si="1867"/>
        <v>#DIV/0!</v>
      </c>
      <c r="G1754" s="87" t="e">
        <f t="shared" si="1867"/>
        <v>#DIV/0!</v>
      </c>
      <c r="H1754" s="87" t="e">
        <f t="shared" si="1867"/>
        <v>#DIV/0!</v>
      </c>
      <c r="I1754" s="87" t="e">
        <f t="shared" si="1867"/>
        <v>#DIV/0!</v>
      </c>
      <c r="J1754" s="87" t="e">
        <f t="shared" si="1867"/>
        <v>#DIV/0!</v>
      </c>
      <c r="K1754" s="87" t="e">
        <f t="shared" si="1867"/>
        <v>#DIV/0!</v>
      </c>
      <c r="L1754" s="87" t="e">
        <f t="shared" si="1867"/>
        <v>#DIV/0!</v>
      </c>
      <c r="M1754" s="87" t="e">
        <f t="shared" si="1867"/>
        <v>#DIV/0!</v>
      </c>
      <c r="N1754" s="87" t="e">
        <f t="shared" si="1867"/>
        <v>#DIV/0!</v>
      </c>
      <c r="O1754" s="88" t="e">
        <f t="shared" si="1867"/>
        <v>#DIV/0!</v>
      </c>
      <c r="P1754" s="88" t="e">
        <f t="shared" si="1849"/>
        <v>#DIV/0!</v>
      </c>
    </row>
    <row r="1755" spans="2:16" ht="15.75" thickBot="1" x14ac:dyDescent="0.3">
      <c r="B1755" s="109"/>
      <c r="C1755" s="96" t="s">
        <v>40</v>
      </c>
      <c r="D1755" s="90" t="e">
        <f>+D1751/D1752*30</f>
        <v>#DIV/0!</v>
      </c>
      <c r="E1755" s="90" t="e">
        <f t="shared" ref="E1755:O1755" si="1868">+E1751/E1752*30</f>
        <v>#DIV/0!</v>
      </c>
      <c r="F1755" s="90" t="e">
        <f t="shared" si="1868"/>
        <v>#DIV/0!</v>
      </c>
      <c r="G1755" s="90" t="e">
        <f t="shared" si="1868"/>
        <v>#DIV/0!</v>
      </c>
      <c r="H1755" s="90" t="e">
        <f t="shared" si="1868"/>
        <v>#DIV/0!</v>
      </c>
      <c r="I1755" s="90" t="e">
        <f t="shared" si="1868"/>
        <v>#DIV/0!</v>
      </c>
      <c r="J1755" s="90" t="e">
        <f t="shared" si="1868"/>
        <v>#DIV/0!</v>
      </c>
      <c r="K1755" s="90" t="e">
        <f t="shared" si="1868"/>
        <v>#DIV/0!</v>
      </c>
      <c r="L1755" s="90" t="e">
        <f t="shared" si="1868"/>
        <v>#DIV/0!</v>
      </c>
      <c r="M1755" s="90" t="e">
        <f t="shared" si="1868"/>
        <v>#DIV/0!</v>
      </c>
      <c r="N1755" s="90" t="e">
        <f t="shared" si="1868"/>
        <v>#DIV/0!</v>
      </c>
      <c r="O1755" s="91" t="e">
        <f t="shared" si="1868"/>
        <v>#DIV/0!</v>
      </c>
      <c r="P1755" s="91" t="e">
        <f t="shared" si="1849"/>
        <v>#DIV/0!</v>
      </c>
    </row>
    <row r="1756" spans="2:16" ht="15.75" thickBot="1" x14ac:dyDescent="0.3">
      <c r="B1756" s="110"/>
      <c r="C1756" s="105" t="s">
        <v>8</v>
      </c>
      <c r="D1756" s="106">
        <f>+SUMIF(Conversion!$B$4:$B$28,'Measured TV'!D1723,Conversion!C$4:C$28)</f>
        <v>0</v>
      </c>
      <c r="E1756" s="106">
        <f>+SUMIF(Conversion!$B$4:$B$28,'Measured TV'!E1723,Conversion!D$4:D$28)</f>
        <v>0</v>
      </c>
      <c r="F1756" s="106">
        <f>+SUMIF(Conversion!$B$4:$B$28,'Measured TV'!F1723,Conversion!E$4:E$28)</f>
        <v>0</v>
      </c>
      <c r="G1756" s="106">
        <f>+SUMIF(Conversion!$B$4:$B$28,'Measured TV'!G1723,Conversion!F$4:F$28)</f>
        <v>0</v>
      </c>
      <c r="H1756" s="106">
        <f>+SUMIF(Conversion!$B$4:$B$28,'Measured TV'!H1723,Conversion!G$4:G$28)</f>
        <v>0</v>
      </c>
      <c r="I1756" s="106">
        <f>+SUMIF(Conversion!$B$4:$B$28,'Measured TV'!I1723,Conversion!H$4:H$28)</f>
        <v>0</v>
      </c>
      <c r="J1756" s="106">
        <f>+SUMIF(Conversion!$B$4:$B$28,'Measured TV'!J1723,Conversion!I$4:I$28)</f>
        <v>0</v>
      </c>
      <c r="K1756" s="106">
        <f>+SUMIF(Conversion!$B$4:$B$28,'Measured TV'!K1723,Conversion!J$4:J$28)</f>
        <v>0</v>
      </c>
      <c r="L1756" s="106">
        <f>+SUMIF(Conversion!$B$4:$B$28,'Measured TV'!L1723,Conversion!K$4:K$28)</f>
        <v>0</v>
      </c>
      <c r="M1756" s="106">
        <f>+SUMIF(Conversion!$B$4:$B$28,'Measured TV'!M1723,Conversion!L$4:L$28)</f>
        <v>0</v>
      </c>
      <c r="N1756" s="106">
        <f>+SUMIF(Conversion!$B$4:$B$28,'Measured TV'!N1723,Conversion!M$4:M$28)</f>
        <v>0</v>
      </c>
      <c r="O1756" s="107">
        <f>+SUMIF(Conversion!$B$4:$B$28,'Measured TV'!O1723,Conversion!N$4:N$28)</f>
        <v>0</v>
      </c>
      <c r="P1756" s="107"/>
    </row>
    <row r="1757" spans="2:16" ht="15.75" thickBot="1" x14ac:dyDescent="0.3">
      <c r="C1757" s="74">
        <v>0</v>
      </c>
      <c r="D1757" s="39">
        <v>1</v>
      </c>
      <c r="E1757" s="39">
        <v>2</v>
      </c>
      <c r="F1757" s="39">
        <v>3</v>
      </c>
      <c r="G1757" s="39">
        <v>4</v>
      </c>
      <c r="H1757" s="39">
        <v>5</v>
      </c>
      <c r="I1757" s="39">
        <v>6</v>
      </c>
      <c r="J1757" s="39">
        <v>7</v>
      </c>
      <c r="K1757" s="39">
        <v>8</v>
      </c>
      <c r="L1757" s="39">
        <v>9</v>
      </c>
      <c r="M1757" s="39">
        <v>10</v>
      </c>
      <c r="N1757" s="39">
        <v>11</v>
      </c>
      <c r="O1757" s="39">
        <v>12</v>
      </c>
    </row>
    <row r="1758" spans="2:16" ht="15.75" thickBot="1" x14ac:dyDescent="0.3">
      <c r="B1758" s="108" t="e">
        <f>+'Mecra Kırılımı'!#REF!</f>
        <v>#REF!</v>
      </c>
      <c r="C1758" s="82" t="s">
        <v>33</v>
      </c>
      <c r="D1758" s="69" t="s">
        <v>19</v>
      </c>
      <c r="E1758" s="69" t="s">
        <v>19</v>
      </c>
      <c r="F1758" s="69" t="s">
        <v>19</v>
      </c>
      <c r="G1758" s="69" t="s">
        <v>19</v>
      </c>
      <c r="H1758" s="69" t="s">
        <v>19</v>
      </c>
      <c r="I1758" s="69" t="s">
        <v>19</v>
      </c>
      <c r="J1758" s="69" t="s">
        <v>19</v>
      </c>
      <c r="K1758" s="69" t="s">
        <v>19</v>
      </c>
      <c r="L1758" s="69" t="s">
        <v>19</v>
      </c>
      <c r="M1758" s="69" t="s">
        <v>19</v>
      </c>
      <c r="N1758" s="69" t="s">
        <v>19</v>
      </c>
      <c r="O1758" s="69" t="s">
        <v>19</v>
      </c>
    </row>
    <row r="1759" spans="2:16" x14ac:dyDescent="0.25">
      <c r="B1759" s="109"/>
      <c r="C1759" s="189">
        <v>1</v>
      </c>
      <c r="D1759" s="187"/>
      <c r="E1759" s="187"/>
      <c r="F1759" s="187"/>
      <c r="G1759" s="187"/>
      <c r="H1759" s="187"/>
      <c r="I1759" s="187"/>
      <c r="J1759" s="187"/>
      <c r="K1759" s="187"/>
      <c r="L1759" s="187"/>
      <c r="M1759" s="187"/>
      <c r="N1759" s="187"/>
      <c r="O1759" s="187"/>
    </row>
    <row r="1760" spans="2:16" x14ac:dyDescent="0.25">
      <c r="B1760" s="109"/>
      <c r="C1760" s="189">
        <v>2</v>
      </c>
      <c r="D1760" s="187"/>
      <c r="E1760" s="187"/>
      <c r="F1760" s="187"/>
      <c r="G1760" s="187"/>
      <c r="H1760" s="187"/>
      <c r="I1760" s="187"/>
      <c r="J1760" s="187"/>
      <c r="K1760" s="187"/>
      <c r="L1760" s="187"/>
      <c r="M1760" s="187"/>
      <c r="N1760" s="187"/>
      <c r="O1760" s="187"/>
    </row>
    <row r="1761" spans="2:16" x14ac:dyDescent="0.25">
      <c r="B1761" s="109"/>
      <c r="C1761" s="189">
        <v>3</v>
      </c>
      <c r="D1761" s="187"/>
      <c r="E1761" s="187"/>
      <c r="F1761" s="187"/>
      <c r="G1761" s="187"/>
      <c r="H1761" s="187"/>
      <c r="I1761" s="187"/>
      <c r="J1761" s="187"/>
      <c r="K1761" s="187"/>
      <c r="L1761" s="187"/>
      <c r="M1761" s="187"/>
      <c r="N1761" s="187"/>
      <c r="O1761" s="187"/>
    </row>
    <row r="1762" spans="2:16" x14ac:dyDescent="0.25">
      <c r="B1762" s="109"/>
      <c r="C1762" s="189">
        <v>4</v>
      </c>
      <c r="D1762" s="187"/>
      <c r="E1762" s="187"/>
      <c r="F1762" s="187"/>
      <c r="G1762" s="187"/>
      <c r="H1762" s="187"/>
      <c r="I1762" s="187"/>
      <c r="J1762" s="187"/>
      <c r="K1762" s="187"/>
      <c r="L1762" s="187"/>
      <c r="M1762" s="187"/>
      <c r="N1762" s="187"/>
      <c r="O1762" s="187"/>
    </row>
    <row r="1763" spans="2:16" x14ac:dyDescent="0.25">
      <c r="B1763" s="109"/>
      <c r="C1763" s="189">
        <v>5</v>
      </c>
      <c r="D1763" s="187"/>
      <c r="E1763" s="187"/>
      <c r="F1763" s="187"/>
      <c r="G1763" s="187"/>
      <c r="H1763" s="187"/>
      <c r="I1763" s="187"/>
      <c r="J1763" s="187"/>
      <c r="K1763" s="187"/>
      <c r="L1763" s="187"/>
      <c r="M1763" s="187"/>
      <c r="N1763" s="187"/>
      <c r="O1763" s="187"/>
    </row>
    <row r="1764" spans="2:16" x14ac:dyDescent="0.25">
      <c r="B1764" s="109"/>
      <c r="C1764" s="189">
        <v>6</v>
      </c>
      <c r="D1764" s="187"/>
      <c r="E1764" s="187"/>
      <c r="F1764" s="187"/>
      <c r="G1764" s="187"/>
      <c r="H1764" s="187"/>
      <c r="I1764" s="187"/>
      <c r="J1764" s="187"/>
      <c r="K1764" s="187"/>
      <c r="L1764" s="187"/>
      <c r="M1764" s="187"/>
      <c r="N1764" s="187"/>
      <c r="O1764" s="187"/>
    </row>
    <row r="1765" spans="2:16" x14ac:dyDescent="0.25">
      <c r="B1765" s="109"/>
      <c r="C1765" s="189">
        <v>7</v>
      </c>
      <c r="D1765" s="187"/>
      <c r="E1765" s="187"/>
      <c r="F1765" s="187"/>
      <c r="G1765" s="187"/>
      <c r="H1765" s="187"/>
      <c r="I1765" s="187"/>
      <c r="J1765" s="187"/>
      <c r="K1765" s="187"/>
      <c r="L1765" s="187"/>
      <c r="M1765" s="187"/>
      <c r="N1765" s="187"/>
      <c r="O1765" s="187"/>
    </row>
    <row r="1766" spans="2:16" x14ac:dyDescent="0.25">
      <c r="B1766" s="109"/>
      <c r="C1766" s="189">
        <v>8</v>
      </c>
      <c r="D1766" s="187"/>
      <c r="E1766" s="187"/>
      <c r="F1766" s="187"/>
      <c r="G1766" s="187"/>
      <c r="H1766" s="187"/>
      <c r="I1766" s="187"/>
      <c r="J1766" s="187"/>
      <c r="K1766" s="187"/>
      <c r="L1766" s="187"/>
      <c r="M1766" s="187"/>
      <c r="N1766" s="187"/>
      <c r="O1766" s="187"/>
    </row>
    <row r="1767" spans="2:16" x14ac:dyDescent="0.25">
      <c r="B1767" s="109"/>
      <c r="C1767" s="189">
        <v>9</v>
      </c>
      <c r="D1767" s="187"/>
      <c r="E1767" s="187"/>
      <c r="F1767" s="187"/>
      <c r="G1767" s="187"/>
      <c r="H1767" s="187"/>
      <c r="I1767" s="187"/>
      <c r="J1767" s="187"/>
      <c r="K1767" s="187"/>
      <c r="L1767" s="187"/>
      <c r="M1767" s="187"/>
      <c r="N1767" s="187"/>
      <c r="O1767" s="187"/>
    </row>
    <row r="1768" spans="2:16" x14ac:dyDescent="0.25">
      <c r="B1768" s="109"/>
      <c r="C1768" s="189">
        <v>10</v>
      </c>
      <c r="D1768" s="187"/>
      <c r="E1768" s="187"/>
      <c r="F1768" s="187"/>
      <c r="G1768" s="187"/>
      <c r="H1768" s="187"/>
      <c r="I1768" s="187"/>
      <c r="J1768" s="187"/>
      <c r="K1768" s="187"/>
      <c r="L1768" s="187"/>
      <c r="M1768" s="187"/>
      <c r="N1768" s="187"/>
      <c r="O1768" s="187"/>
    </row>
    <row r="1769" spans="2:16" x14ac:dyDescent="0.25">
      <c r="B1769" s="109"/>
      <c r="C1769" s="189">
        <v>11</v>
      </c>
      <c r="D1769" s="187"/>
      <c r="E1769" s="187"/>
      <c r="F1769" s="187"/>
      <c r="G1769" s="187"/>
      <c r="H1769" s="187"/>
      <c r="I1769" s="187"/>
      <c r="J1769" s="187"/>
      <c r="K1769" s="187"/>
      <c r="L1769" s="187"/>
      <c r="M1769" s="187"/>
      <c r="N1769" s="187"/>
      <c r="O1769" s="187"/>
    </row>
    <row r="1770" spans="2:16" x14ac:dyDescent="0.25">
      <c r="B1770" s="109"/>
      <c r="C1770" s="189">
        <v>12</v>
      </c>
      <c r="D1770" s="187"/>
      <c r="E1770" s="187"/>
      <c r="F1770" s="187"/>
      <c r="G1770" s="187"/>
      <c r="H1770" s="187"/>
      <c r="I1770" s="187"/>
      <c r="J1770" s="187"/>
      <c r="K1770" s="187"/>
      <c r="L1770" s="187"/>
      <c r="M1770" s="187"/>
      <c r="N1770" s="187"/>
      <c r="O1770" s="187"/>
    </row>
    <row r="1771" spans="2:16" x14ac:dyDescent="0.25">
      <c r="B1771" s="109"/>
      <c r="C1771" s="189">
        <v>13</v>
      </c>
      <c r="D1771" s="187"/>
      <c r="E1771" s="187"/>
      <c r="F1771" s="187"/>
      <c r="G1771" s="187"/>
      <c r="H1771" s="187"/>
      <c r="I1771" s="187"/>
      <c r="J1771" s="187"/>
      <c r="K1771" s="187"/>
      <c r="L1771" s="187"/>
      <c r="M1771" s="187"/>
      <c r="N1771" s="187"/>
      <c r="O1771" s="187"/>
    </row>
    <row r="1772" spans="2:16" ht="15.75" thickBot="1" x14ac:dyDescent="0.3">
      <c r="B1772" s="109"/>
      <c r="C1772" s="189">
        <v>14</v>
      </c>
      <c r="D1772" s="187"/>
      <c r="E1772" s="187"/>
      <c r="F1772" s="187"/>
      <c r="G1772" s="187"/>
      <c r="H1772" s="187"/>
      <c r="I1772" s="187"/>
      <c r="J1772" s="187"/>
      <c r="K1772" s="187"/>
      <c r="L1772" s="187"/>
      <c r="M1772" s="187"/>
      <c r="N1772" s="187"/>
      <c r="O1772" s="187"/>
    </row>
    <row r="1773" spans="2:16" x14ac:dyDescent="0.25">
      <c r="B1773" s="109"/>
      <c r="C1773" s="84" t="s">
        <v>0</v>
      </c>
      <c r="D1773" s="70"/>
      <c r="E1773" s="70"/>
      <c r="F1773" s="70">
        <v>670435.40344983258</v>
      </c>
      <c r="G1773" s="70">
        <v>489497.10974701168</v>
      </c>
      <c r="H1773" s="70">
        <v>0</v>
      </c>
      <c r="I1773" s="70">
        <v>0</v>
      </c>
      <c r="J1773" s="70">
        <v>0</v>
      </c>
      <c r="K1773" s="70">
        <v>0</v>
      </c>
      <c r="L1773" s="70">
        <v>907850.52461814811</v>
      </c>
      <c r="M1773" s="70">
        <v>287965.42433271091</v>
      </c>
      <c r="N1773" s="70"/>
      <c r="O1773" s="71"/>
      <c r="P1773" s="85">
        <f>SUM(D1773:O1773)</f>
        <v>2355748.4621477034</v>
      </c>
    </row>
    <row r="1774" spans="2:16" x14ac:dyDescent="0.25">
      <c r="B1774" s="109"/>
      <c r="C1774" s="86" t="s">
        <v>1</v>
      </c>
      <c r="D1774" s="87">
        <f>+D1782*D$3*30</f>
        <v>0</v>
      </c>
      <c r="E1774" s="87">
        <f t="shared" ref="E1774:O1774" si="1869">+E1782*E$3*30</f>
        <v>0</v>
      </c>
      <c r="F1774" s="87">
        <f t="shared" si="1869"/>
        <v>459777.33565999841</v>
      </c>
      <c r="G1774" s="87">
        <f t="shared" si="1869"/>
        <v>322193.87088609737</v>
      </c>
      <c r="H1774" s="87">
        <f t="shared" si="1869"/>
        <v>0</v>
      </c>
      <c r="I1774" s="87">
        <f t="shared" si="1869"/>
        <v>0</v>
      </c>
      <c r="J1774" s="87">
        <f t="shared" si="1869"/>
        <v>0</v>
      </c>
      <c r="K1774" s="87">
        <f t="shared" si="1869"/>
        <v>0</v>
      </c>
      <c r="L1774" s="87">
        <f t="shared" si="1869"/>
        <v>605437.11699698912</v>
      </c>
      <c r="M1774" s="87">
        <f t="shared" si="1869"/>
        <v>187984.63930447228</v>
      </c>
      <c r="N1774" s="87">
        <f t="shared" si="1869"/>
        <v>0</v>
      </c>
      <c r="O1774" s="88">
        <f t="shared" si="1869"/>
        <v>0</v>
      </c>
      <c r="P1774" s="88">
        <f>SUM(D1774:O1774)</f>
        <v>1575392.9628475572</v>
      </c>
    </row>
    <row r="1775" spans="2:16" ht="15.75" thickBot="1" x14ac:dyDescent="0.3">
      <c r="B1775" s="109"/>
      <c r="C1775" s="89" t="s">
        <v>35</v>
      </c>
      <c r="D1775" s="90">
        <f>+D1783*D$4*30</f>
        <v>0</v>
      </c>
      <c r="E1775" s="90">
        <f t="shared" ref="E1775:O1775" si="1870">+E1783*E$4*30</f>
        <v>0</v>
      </c>
      <c r="F1775" s="90">
        <f t="shared" si="1870"/>
        <v>210658.06778983423</v>
      </c>
      <c r="G1775" s="90">
        <f t="shared" si="1870"/>
        <v>167303.23886091434</v>
      </c>
      <c r="H1775" s="90">
        <f t="shared" si="1870"/>
        <v>0</v>
      </c>
      <c r="I1775" s="90">
        <f t="shared" si="1870"/>
        <v>0</v>
      </c>
      <c r="J1775" s="90">
        <f t="shared" si="1870"/>
        <v>0</v>
      </c>
      <c r="K1775" s="90">
        <f t="shared" si="1870"/>
        <v>0</v>
      </c>
      <c r="L1775" s="90">
        <f t="shared" si="1870"/>
        <v>302413.40762115893</v>
      </c>
      <c r="M1775" s="90">
        <f t="shared" si="1870"/>
        <v>99980.785028238621</v>
      </c>
      <c r="N1775" s="90">
        <f t="shared" si="1870"/>
        <v>0</v>
      </c>
      <c r="O1775" s="91">
        <f t="shared" si="1870"/>
        <v>0</v>
      </c>
      <c r="P1775" s="91">
        <f>SUM(D1775:O1775)</f>
        <v>780355.49930014613</v>
      </c>
    </row>
    <row r="1776" spans="2:16" ht="15.75" thickBot="1" x14ac:dyDescent="0.3">
      <c r="B1776" s="109"/>
      <c r="C1776" s="78" t="s">
        <v>36</v>
      </c>
      <c r="D1776" s="79">
        <f t="shared" ref="D1776:O1776" si="1871">+D$5</f>
        <v>0.25</v>
      </c>
      <c r="E1776" s="79">
        <f t="shared" si="1871"/>
        <v>0.25</v>
      </c>
      <c r="F1776" s="79">
        <f t="shared" si="1871"/>
        <v>0.25</v>
      </c>
      <c r="G1776" s="79">
        <f t="shared" si="1871"/>
        <v>0.25</v>
      </c>
      <c r="H1776" s="79">
        <f t="shared" si="1871"/>
        <v>0.25</v>
      </c>
      <c r="I1776" s="79">
        <f t="shared" si="1871"/>
        <v>0.25</v>
      </c>
      <c r="J1776" s="79">
        <f t="shared" si="1871"/>
        <v>0.25</v>
      </c>
      <c r="K1776" s="79">
        <f t="shared" si="1871"/>
        <v>0.25</v>
      </c>
      <c r="L1776" s="79">
        <f t="shared" si="1871"/>
        <v>0.25</v>
      </c>
      <c r="M1776" s="79">
        <f t="shared" si="1871"/>
        <v>0.25</v>
      </c>
      <c r="N1776" s="79">
        <f t="shared" si="1871"/>
        <v>0.25</v>
      </c>
      <c r="O1776" s="80">
        <f t="shared" si="1871"/>
        <v>0.25</v>
      </c>
      <c r="P1776" s="80"/>
    </row>
    <row r="1777" spans="2:16" ht="15.75" thickBot="1" x14ac:dyDescent="0.3">
      <c r="B1777" s="109"/>
      <c r="C1777" s="76" t="s">
        <v>14</v>
      </c>
      <c r="D1777" s="92">
        <f>+D$3*(1-D1776)+D$4*D1776</f>
        <v>18.697752065418879</v>
      </c>
      <c r="E1777" s="92">
        <f t="shared" ref="E1777" si="1872">+E$3*(1-E1776)+E$4*E1776</f>
        <v>19.632639668689826</v>
      </c>
      <c r="F1777" s="92">
        <f t="shared" ref="F1777" si="1873">+F$3*(1-F1776)+F$4*F1776</f>
        <v>20.614271652124316</v>
      </c>
      <c r="G1777" s="92">
        <f t="shared" ref="G1777" si="1874">+G$3*(1-G1776)+G$4*G1776</f>
        <v>24.717944963434228</v>
      </c>
      <c r="H1777" s="92">
        <f t="shared" ref="H1777" si="1875">+H$3*(1-H1776)+H$4*H1776</f>
        <v>26.05691364631199</v>
      </c>
      <c r="I1777" s="92">
        <f t="shared" ref="I1777" si="1876">+I$3*(1-I1776)+I$4*I1776</f>
        <v>25.606843768296592</v>
      </c>
      <c r="J1777" s="92">
        <f t="shared" ref="J1777" si="1877">+J$3*(1-J1776)+J$4*J1776</f>
        <v>18.232856760391158</v>
      </c>
      <c r="K1777" s="92">
        <f t="shared" ref="K1777" si="1878">+K$3*(1-K1776)+K$4*K1776</f>
        <v>23.963884263425388</v>
      </c>
      <c r="L1777" s="92">
        <f t="shared" ref="L1777" si="1879">+L$3*(1-L1776)+L$4*L1776</f>
        <v>26.305348227975429</v>
      </c>
      <c r="M1777" s="92">
        <f t="shared" ref="M1777" si="1880">+M$3*(1-M1776)+M$4*M1776</f>
        <v>24.57657900542252</v>
      </c>
      <c r="N1777" s="92">
        <f t="shared" ref="N1777" si="1881">+N$3*(1-N1776)+N$4*N1776</f>
        <v>22.737299112616817</v>
      </c>
      <c r="O1777" s="92">
        <f t="shared" ref="O1777" si="1882">+O$3*(1-O1776)+O$4*O1776</f>
        <v>20.719497469529724</v>
      </c>
      <c r="P1777" s="93"/>
    </row>
    <row r="1778" spans="2:16" x14ac:dyDescent="0.25">
      <c r="B1778" s="109"/>
      <c r="C1778" s="76" t="s">
        <v>16</v>
      </c>
      <c r="D1778" s="92">
        <f t="shared" ref="D1778" si="1883">+D1776*D1780+(1-D1776)*D1779</f>
        <v>25.281378332409233</v>
      </c>
      <c r="E1778" s="92">
        <f t="shared" ref="E1778" si="1884">+E1776*E1780+(1-E1776)*E1779</f>
        <v>25.959314187963194</v>
      </c>
      <c r="F1778" s="92">
        <f t="shared" ref="F1778" si="1885">+F1776*F1780+(1-F1776)*F1779</f>
        <v>27.25727989736135</v>
      </c>
      <c r="G1778" s="92">
        <f t="shared" ref="G1778" si="1886">+G1776*G1780+(1-G1776)*G1779</f>
        <v>33.628547584409681</v>
      </c>
      <c r="H1778" s="92">
        <f t="shared" ref="H1778" si="1887">+H1776*H1780+(1-H1776)*H1779</f>
        <v>35.450202747603846</v>
      </c>
      <c r="I1778" s="92">
        <f t="shared" ref="I1778" si="1888">+I1776*I1780+(1-I1776)*I1779</f>
        <v>34.837886621342534</v>
      </c>
      <c r="J1778" s="92">
        <f t="shared" ref="J1778" si="1889">+J1776*J1780+(1-J1776)*J1779</f>
        <v>24.20197127478211</v>
      </c>
      <c r="K1778" s="92">
        <f t="shared" ref="K1778" si="1890">+K1776*K1780+(1-K1776)*K1779</f>
        <v>31.809235721938606</v>
      </c>
      <c r="L1778" s="92">
        <f t="shared" ref="L1778" si="1891">+L1776*L1780+(1-L1776)*L1779</f>
        <v>36.448522866054049</v>
      </c>
      <c r="M1778" s="92">
        <f t="shared" ref="M1778" si="1892">+M1776*M1780+(1-M1776)*M1779</f>
        <v>33.230186697232419</v>
      </c>
      <c r="N1778" s="92">
        <f t="shared" ref="N1778" si="1893">+N1776*N1780+(1-N1776)*N1779</f>
        <v>30.743281818692822</v>
      </c>
      <c r="O1778" s="93">
        <f t="shared" ref="O1778" si="1894">+O1776*O1780+(1-O1776)*O1779</f>
        <v>28.014996270774525</v>
      </c>
      <c r="P1778" s="93"/>
    </row>
    <row r="1779" spans="2:16" x14ac:dyDescent="0.25">
      <c r="B1779" s="109"/>
      <c r="C1779" s="77" t="s">
        <v>15</v>
      </c>
      <c r="D1779" s="94">
        <f>+D$3*D1791</f>
        <v>23.116927122633804</v>
      </c>
      <c r="E1779" s="94">
        <f t="shared" ref="E1779:O1779" si="1895">+E$3*E1791</f>
        <v>23.736821875230067</v>
      </c>
      <c r="F1779" s="94">
        <f t="shared" si="1895"/>
        <v>24.923662968991572</v>
      </c>
      <c r="G1779" s="94">
        <f t="shared" si="1895"/>
        <v>29.513042951634223</v>
      </c>
      <c r="H1779" s="94">
        <f t="shared" si="1895"/>
        <v>31.683060384280733</v>
      </c>
      <c r="I1779" s="94">
        <f t="shared" si="1895"/>
        <v>31.186911108583068</v>
      </c>
      <c r="J1779" s="94">
        <f t="shared" si="1895"/>
        <v>21.570763027588079</v>
      </c>
      <c r="K1779" s="94">
        <f t="shared" si="1895"/>
        <v>28.321836852208609</v>
      </c>
      <c r="L1779" s="94">
        <f t="shared" si="1895"/>
        <v>32.409576987143112</v>
      </c>
      <c r="M1779" s="94">
        <f t="shared" si="1895"/>
        <v>28.923679175604047</v>
      </c>
      <c r="N1779" s="94">
        <f t="shared" si="1895"/>
        <v>26.855526934146866</v>
      </c>
      <c r="O1779" s="95">
        <f t="shared" si="1895"/>
        <v>23.915629320286278</v>
      </c>
      <c r="P1779" s="95"/>
    </row>
    <row r="1780" spans="2:16" ht="15.75" thickBot="1" x14ac:dyDescent="0.3">
      <c r="B1780" s="109"/>
      <c r="C1780" s="96" t="s">
        <v>37</v>
      </c>
      <c r="D1780" s="97">
        <f>+D$4*D1791</f>
        <v>31.774731961735512</v>
      </c>
      <c r="E1780" s="97">
        <f t="shared" ref="E1780:O1780" si="1896">+E$4*E1791</f>
        <v>32.626791126162573</v>
      </c>
      <c r="F1780" s="97">
        <f t="shared" si="1896"/>
        <v>34.2581306824707</v>
      </c>
      <c r="G1780" s="97">
        <f t="shared" si="1896"/>
        <v>45.975061482736059</v>
      </c>
      <c r="H1780" s="97">
        <f t="shared" si="1896"/>
        <v>46.751629837573184</v>
      </c>
      <c r="I1780" s="97">
        <f t="shared" si="1896"/>
        <v>45.790813159620939</v>
      </c>
      <c r="J1780" s="97">
        <f t="shared" si="1896"/>
        <v>32.095596016364198</v>
      </c>
      <c r="K1780" s="97">
        <f t="shared" si="1896"/>
        <v>42.271432331128594</v>
      </c>
      <c r="L1780" s="97">
        <f t="shared" si="1896"/>
        <v>48.565360502786866</v>
      </c>
      <c r="M1780" s="97">
        <f t="shared" si="1896"/>
        <v>46.149709262117547</v>
      </c>
      <c r="N1780" s="97">
        <f t="shared" si="1896"/>
        <v>42.406546472330689</v>
      </c>
      <c r="O1780" s="98">
        <f t="shared" si="1896"/>
        <v>40.31309712223927</v>
      </c>
      <c r="P1780" s="98"/>
    </row>
    <row r="1781" spans="2:16" x14ac:dyDescent="0.25">
      <c r="B1781" s="109"/>
      <c r="C1781" s="99" t="s">
        <v>9</v>
      </c>
      <c r="D1781" s="100">
        <f t="shared" ref="D1781:O1781" si="1897">+D1773/D1777/30</f>
        <v>0</v>
      </c>
      <c r="E1781" s="100">
        <f t="shared" si="1897"/>
        <v>0</v>
      </c>
      <c r="F1781" s="100">
        <f t="shared" si="1897"/>
        <v>1084.0958709961565</v>
      </c>
      <c r="G1781" s="100">
        <f t="shared" si="1897"/>
        <v>660.11031050671215</v>
      </c>
      <c r="H1781" s="100">
        <f t="shared" si="1897"/>
        <v>0</v>
      </c>
      <c r="I1781" s="100">
        <f t="shared" si="1897"/>
        <v>0</v>
      </c>
      <c r="J1781" s="100">
        <f t="shared" si="1897"/>
        <v>0</v>
      </c>
      <c r="K1781" s="100">
        <f t="shared" si="1897"/>
        <v>0</v>
      </c>
      <c r="L1781" s="100">
        <f t="shared" si="1897"/>
        <v>1150.4004391683104</v>
      </c>
      <c r="M1781" s="100">
        <f t="shared" si="1897"/>
        <v>390.56890202819369</v>
      </c>
      <c r="N1781" s="100">
        <f t="shared" si="1897"/>
        <v>0</v>
      </c>
      <c r="O1781" s="101">
        <f t="shared" si="1897"/>
        <v>0</v>
      </c>
      <c r="P1781" s="101">
        <f t="shared" ref="P1781:P1790" si="1898">SUM(D1781:O1781)</f>
        <v>3285.1755226993732</v>
      </c>
    </row>
    <row r="1782" spans="2:16" x14ac:dyDescent="0.25">
      <c r="B1782" s="109"/>
      <c r="C1782" s="77" t="s">
        <v>10</v>
      </c>
      <c r="D1782" s="87">
        <f t="shared" ref="D1782" si="1899">+D1781*(1-D1776)</f>
        <v>0</v>
      </c>
      <c r="E1782" s="87">
        <f t="shared" ref="E1782" si="1900">+E1781*(1-E1776)</f>
        <v>0</v>
      </c>
      <c r="F1782" s="87">
        <f t="shared" ref="F1782" si="1901">+F1781*(1-F1776)</f>
        <v>813.07190324711735</v>
      </c>
      <c r="G1782" s="87">
        <f t="shared" ref="G1782" si="1902">+G1781*(1-G1776)</f>
        <v>495.08273288003409</v>
      </c>
      <c r="H1782" s="87">
        <f t="shared" ref="H1782" si="1903">+H1781*(1-H1776)</f>
        <v>0</v>
      </c>
      <c r="I1782" s="87">
        <f t="shared" ref="I1782" si="1904">+I1781*(1-I1776)</f>
        <v>0</v>
      </c>
      <c r="J1782" s="87">
        <f t="shared" ref="J1782" si="1905">+J1781*(1-J1776)</f>
        <v>0</v>
      </c>
      <c r="K1782" s="87">
        <f t="shared" ref="K1782" si="1906">+K1781*(1-K1776)</f>
        <v>0</v>
      </c>
      <c r="L1782" s="87">
        <f t="shared" ref="L1782" si="1907">+L1781*(1-L1776)</f>
        <v>862.80032937623287</v>
      </c>
      <c r="M1782" s="87">
        <f t="shared" ref="M1782" si="1908">+M1781*(1-M1776)</f>
        <v>292.92667652114528</v>
      </c>
      <c r="N1782" s="87">
        <f t="shared" ref="N1782" si="1909">+N1781*(1-N1776)</f>
        <v>0</v>
      </c>
      <c r="O1782" s="88">
        <f t="shared" ref="O1782" si="1910">+O1781*(1-O1776)</f>
        <v>0</v>
      </c>
      <c r="P1782" s="88">
        <f t="shared" si="1898"/>
        <v>2463.8816420245294</v>
      </c>
    </row>
    <row r="1783" spans="2:16" ht="15.75" thickBot="1" x14ac:dyDescent="0.3">
      <c r="B1783" s="109"/>
      <c r="C1783" s="96" t="s">
        <v>38</v>
      </c>
      <c r="D1783" s="90">
        <f>+D1781-D1782</f>
        <v>0</v>
      </c>
      <c r="E1783" s="90">
        <f t="shared" ref="E1783:G1783" si="1911">+E1781-E1782</f>
        <v>0</v>
      </c>
      <c r="F1783" s="90">
        <f t="shared" si="1911"/>
        <v>271.02396774903912</v>
      </c>
      <c r="G1783" s="90">
        <f t="shared" si="1911"/>
        <v>165.02757762667807</v>
      </c>
      <c r="H1783" s="90">
        <f>+H1781-H1782</f>
        <v>0</v>
      </c>
      <c r="I1783" s="90">
        <f t="shared" ref="I1783:O1783" si="1912">+I1781-I1782</f>
        <v>0</v>
      </c>
      <c r="J1783" s="90">
        <f t="shared" si="1912"/>
        <v>0</v>
      </c>
      <c r="K1783" s="90">
        <f t="shared" si="1912"/>
        <v>0</v>
      </c>
      <c r="L1783" s="90">
        <f t="shared" si="1912"/>
        <v>287.60010979207755</v>
      </c>
      <c r="M1783" s="90">
        <f t="shared" si="1912"/>
        <v>97.642225507048408</v>
      </c>
      <c r="N1783" s="90">
        <f t="shared" si="1912"/>
        <v>0</v>
      </c>
      <c r="O1783" s="91">
        <f t="shared" si="1912"/>
        <v>0</v>
      </c>
      <c r="P1783" s="91">
        <f t="shared" si="1898"/>
        <v>821.29388067484319</v>
      </c>
    </row>
    <row r="1784" spans="2:16" x14ac:dyDescent="0.25">
      <c r="B1784" s="109"/>
      <c r="C1784" s="99" t="s">
        <v>11</v>
      </c>
      <c r="D1784" s="100">
        <f t="shared" ref="D1784:O1784" si="1913">+D1773/D1778/30</f>
        <v>0</v>
      </c>
      <c r="E1784" s="100">
        <f t="shared" si="1913"/>
        <v>0</v>
      </c>
      <c r="F1784" s="100">
        <f t="shared" si="1913"/>
        <v>819.88543485678031</v>
      </c>
      <c r="G1784" s="100">
        <f t="shared" si="1913"/>
        <v>485.19997136197497</v>
      </c>
      <c r="H1784" s="100">
        <f t="shared" si="1913"/>
        <v>0</v>
      </c>
      <c r="I1784" s="100">
        <f t="shared" si="1913"/>
        <v>0</v>
      </c>
      <c r="J1784" s="100">
        <f t="shared" si="1913"/>
        <v>0</v>
      </c>
      <c r="K1784" s="100">
        <f t="shared" si="1913"/>
        <v>0</v>
      </c>
      <c r="L1784" s="100">
        <f t="shared" si="1913"/>
        <v>830.25817713238996</v>
      </c>
      <c r="M1784" s="100">
        <f t="shared" si="1913"/>
        <v>288.8592701935217</v>
      </c>
      <c r="N1784" s="100">
        <f t="shared" si="1913"/>
        <v>0</v>
      </c>
      <c r="O1784" s="101">
        <f t="shared" si="1913"/>
        <v>0</v>
      </c>
      <c r="P1784" s="101">
        <f t="shared" si="1898"/>
        <v>2424.2028535446671</v>
      </c>
    </row>
    <row r="1785" spans="2:16" x14ac:dyDescent="0.25">
      <c r="B1785" s="109"/>
      <c r="C1785" s="77" t="s">
        <v>12</v>
      </c>
      <c r="D1785" s="87">
        <f t="shared" ref="D1785:O1785" si="1914">+D1774/D1779/30</f>
        <v>0</v>
      </c>
      <c r="E1785" s="87">
        <f t="shared" si="1914"/>
        <v>0</v>
      </c>
      <c r="F1785" s="87">
        <f t="shared" si="1914"/>
        <v>614.91407614258526</v>
      </c>
      <c r="G1785" s="87">
        <f t="shared" si="1914"/>
        <v>363.89997852148116</v>
      </c>
      <c r="H1785" s="87">
        <f t="shared" si="1914"/>
        <v>0</v>
      </c>
      <c r="I1785" s="87">
        <f t="shared" si="1914"/>
        <v>0</v>
      </c>
      <c r="J1785" s="87">
        <f t="shared" si="1914"/>
        <v>0</v>
      </c>
      <c r="K1785" s="87">
        <f t="shared" si="1914"/>
        <v>0</v>
      </c>
      <c r="L1785" s="87">
        <f t="shared" si="1914"/>
        <v>622.69363284929238</v>
      </c>
      <c r="M1785" s="87">
        <f t="shared" si="1914"/>
        <v>216.64445264514126</v>
      </c>
      <c r="N1785" s="87">
        <f t="shared" si="1914"/>
        <v>0</v>
      </c>
      <c r="O1785" s="88">
        <f t="shared" si="1914"/>
        <v>0</v>
      </c>
      <c r="P1785" s="88">
        <f t="shared" si="1898"/>
        <v>1818.1521401584998</v>
      </c>
    </row>
    <row r="1786" spans="2:16" ht="15.75" thickBot="1" x14ac:dyDescent="0.3">
      <c r="B1786" s="109"/>
      <c r="C1786" s="96" t="s">
        <v>39</v>
      </c>
      <c r="D1786" s="90">
        <f t="shared" ref="D1786:O1786" si="1915">+D1775/D1780/30</f>
        <v>0</v>
      </c>
      <c r="E1786" s="90">
        <f t="shared" si="1915"/>
        <v>0</v>
      </c>
      <c r="F1786" s="90">
        <f t="shared" si="1915"/>
        <v>204.97135871419508</v>
      </c>
      <c r="G1786" s="90">
        <f t="shared" si="1915"/>
        <v>121.29999284049377</v>
      </c>
      <c r="H1786" s="90">
        <f t="shared" si="1915"/>
        <v>0</v>
      </c>
      <c r="I1786" s="90">
        <f t="shared" si="1915"/>
        <v>0</v>
      </c>
      <c r="J1786" s="90">
        <f t="shared" si="1915"/>
        <v>0</v>
      </c>
      <c r="K1786" s="90">
        <f t="shared" si="1915"/>
        <v>0</v>
      </c>
      <c r="L1786" s="90">
        <f t="shared" si="1915"/>
        <v>207.56454428309746</v>
      </c>
      <c r="M1786" s="90">
        <f t="shared" si="1915"/>
        <v>72.21481754838041</v>
      </c>
      <c r="N1786" s="90">
        <f t="shared" si="1915"/>
        <v>0</v>
      </c>
      <c r="O1786" s="91">
        <f t="shared" si="1915"/>
        <v>0</v>
      </c>
      <c r="P1786" s="91">
        <f t="shared" si="1898"/>
        <v>606.05071338616676</v>
      </c>
    </row>
    <row r="1787" spans="2:16" ht="15.75" thickBot="1" x14ac:dyDescent="0.3">
      <c r="B1787" s="109"/>
      <c r="C1787" s="102" t="s">
        <v>13</v>
      </c>
      <c r="D1787" s="72">
        <v>25</v>
      </c>
      <c r="E1787" s="72">
        <v>25</v>
      </c>
      <c r="F1787" s="72">
        <v>25</v>
      </c>
      <c r="G1787" s="72">
        <v>25</v>
      </c>
      <c r="H1787" s="72">
        <v>25</v>
      </c>
      <c r="I1787" s="72">
        <v>25</v>
      </c>
      <c r="J1787" s="72">
        <v>25</v>
      </c>
      <c r="K1787" s="72">
        <v>25</v>
      </c>
      <c r="L1787" s="72">
        <v>25</v>
      </c>
      <c r="M1787" s="72">
        <v>25</v>
      </c>
      <c r="N1787" s="72">
        <v>25</v>
      </c>
      <c r="O1787" s="73">
        <v>25</v>
      </c>
      <c r="P1787" s="103"/>
    </row>
    <row r="1788" spans="2:16" x14ac:dyDescent="0.25">
      <c r="B1788" s="109"/>
      <c r="C1788" s="99" t="s">
        <v>4</v>
      </c>
      <c r="D1788" s="100">
        <f>+D1784/D1787*30</f>
        <v>0</v>
      </c>
      <c r="E1788" s="100">
        <f t="shared" ref="E1788" si="1916">+E1784/E1787*30</f>
        <v>0</v>
      </c>
      <c r="F1788" s="100">
        <f t="shared" ref="F1788" si="1917">+F1784/F1787*30</f>
        <v>983.86252182813632</v>
      </c>
      <c r="G1788" s="100">
        <f t="shared" ref="G1788" si="1918">+G1784/G1787*30</f>
        <v>582.23996563437004</v>
      </c>
      <c r="H1788" s="100">
        <f t="shared" ref="H1788" si="1919">+H1784/H1787*30</f>
        <v>0</v>
      </c>
      <c r="I1788" s="100">
        <f t="shared" ref="I1788" si="1920">+I1784/I1787*30</f>
        <v>0</v>
      </c>
      <c r="J1788" s="100">
        <f t="shared" ref="J1788" si="1921">+J1784/J1787*30</f>
        <v>0</v>
      </c>
      <c r="K1788" s="100">
        <f t="shared" ref="K1788" si="1922">+K1784/K1787*30</f>
        <v>0</v>
      </c>
      <c r="L1788" s="100">
        <f t="shared" ref="L1788" si="1923">+L1784/L1787*30</f>
        <v>996.30981255886786</v>
      </c>
      <c r="M1788" s="100">
        <f t="shared" ref="M1788" si="1924">+M1784/M1787*30</f>
        <v>346.63112423222606</v>
      </c>
      <c r="N1788" s="100">
        <f t="shared" ref="N1788" si="1925">+N1784/N1787*30</f>
        <v>0</v>
      </c>
      <c r="O1788" s="101">
        <f t="shared" ref="O1788" si="1926">+O1784/O1787*30</f>
        <v>0</v>
      </c>
      <c r="P1788" s="101">
        <f t="shared" si="1898"/>
        <v>2909.0434242536003</v>
      </c>
    </row>
    <row r="1789" spans="2:16" x14ac:dyDescent="0.25">
      <c r="B1789" s="109"/>
      <c r="C1789" s="77" t="s">
        <v>5</v>
      </c>
      <c r="D1789" s="87">
        <f>+D1785/D1787*30</f>
        <v>0</v>
      </c>
      <c r="E1789" s="87">
        <f t="shared" ref="E1789:O1789" si="1927">+E1785/E1787*30</f>
        <v>0</v>
      </c>
      <c r="F1789" s="87">
        <f t="shared" si="1927"/>
        <v>737.89689137110224</v>
      </c>
      <c r="G1789" s="87">
        <f t="shared" si="1927"/>
        <v>436.67997422577736</v>
      </c>
      <c r="H1789" s="87">
        <f t="shared" si="1927"/>
        <v>0</v>
      </c>
      <c r="I1789" s="87">
        <f t="shared" si="1927"/>
        <v>0</v>
      </c>
      <c r="J1789" s="87">
        <f t="shared" si="1927"/>
        <v>0</v>
      </c>
      <c r="K1789" s="87">
        <f t="shared" si="1927"/>
        <v>0</v>
      </c>
      <c r="L1789" s="87">
        <f t="shared" si="1927"/>
        <v>747.23235941915084</v>
      </c>
      <c r="M1789" s="87">
        <f t="shared" si="1927"/>
        <v>259.97334317416949</v>
      </c>
      <c r="N1789" s="87">
        <f t="shared" si="1927"/>
        <v>0</v>
      </c>
      <c r="O1789" s="88">
        <f t="shared" si="1927"/>
        <v>0</v>
      </c>
      <c r="P1789" s="88">
        <f t="shared" si="1898"/>
        <v>2181.7825681901995</v>
      </c>
    </row>
    <row r="1790" spans="2:16" ht="15.75" thickBot="1" x14ac:dyDescent="0.3">
      <c r="B1790" s="109"/>
      <c r="C1790" s="96" t="s">
        <v>40</v>
      </c>
      <c r="D1790" s="90">
        <f>+D1786/D1787*30</f>
        <v>0</v>
      </c>
      <c r="E1790" s="90">
        <f t="shared" ref="E1790:O1790" si="1928">+E1786/E1787*30</f>
        <v>0</v>
      </c>
      <c r="F1790" s="90">
        <f t="shared" si="1928"/>
        <v>245.96563045703408</v>
      </c>
      <c r="G1790" s="90">
        <f t="shared" si="1928"/>
        <v>145.55999140859254</v>
      </c>
      <c r="H1790" s="90">
        <f t="shared" si="1928"/>
        <v>0</v>
      </c>
      <c r="I1790" s="90">
        <f t="shared" si="1928"/>
        <v>0</v>
      </c>
      <c r="J1790" s="90">
        <f t="shared" si="1928"/>
        <v>0</v>
      </c>
      <c r="K1790" s="90">
        <f t="shared" si="1928"/>
        <v>0</v>
      </c>
      <c r="L1790" s="90">
        <f t="shared" si="1928"/>
        <v>249.07745313971697</v>
      </c>
      <c r="M1790" s="90">
        <f t="shared" si="1928"/>
        <v>86.657781058056486</v>
      </c>
      <c r="N1790" s="90">
        <f t="shared" si="1928"/>
        <v>0</v>
      </c>
      <c r="O1790" s="91">
        <f t="shared" si="1928"/>
        <v>0</v>
      </c>
      <c r="P1790" s="91">
        <f t="shared" si="1898"/>
        <v>727.26085606339996</v>
      </c>
    </row>
    <row r="1791" spans="2:16" ht="15.75" thickBot="1" x14ac:dyDescent="0.3">
      <c r="B1791" s="110"/>
      <c r="C1791" s="105" t="s">
        <v>8</v>
      </c>
      <c r="D1791" s="106">
        <f>+SUMIF(Conversion!$B$4:$B$28,'Measured TV'!D1758,Conversion!C$4:C$28)</f>
        <v>1.3521079028086289</v>
      </c>
      <c r="E1791" s="106">
        <f>+SUMIF(Conversion!$B$4:$B$28,'Measured TV'!E1758,Conversion!D$4:D$28)</f>
        <v>1.3222528720558735</v>
      </c>
      <c r="F1791" s="106">
        <f>+SUMIF(Conversion!$B$4:$B$28,'Measured TV'!F1758,Conversion!E$4:E$28)</f>
        <v>1.3222528720558735</v>
      </c>
      <c r="G1791" s="106">
        <f>+SUMIF(Conversion!$B$4:$B$28,'Measured TV'!G1758,Conversion!F$4:F$28)</f>
        <v>1.3604912396300377</v>
      </c>
      <c r="H1791" s="106">
        <f>+SUMIF(Conversion!$B$4:$B$28,'Measured TV'!H1758,Conversion!G$4:G$28)</f>
        <v>1.3604912396300377</v>
      </c>
      <c r="I1791" s="106">
        <f>+SUMIF(Conversion!$B$4:$B$28,'Measured TV'!I1758,Conversion!H$4:H$28)</f>
        <v>1.3604912396300377</v>
      </c>
      <c r="J1791" s="106">
        <f>+SUMIF(Conversion!$B$4:$B$28,'Measured TV'!J1758,Conversion!I$4:I$28)</f>
        <v>1.3273822963035713</v>
      </c>
      <c r="K1791" s="106">
        <f>+SUMIF(Conversion!$B$4:$B$28,'Measured TV'!K1758,Conversion!J$4:J$28)</f>
        <v>1.3273822963035713</v>
      </c>
      <c r="L1791" s="106">
        <f>+SUMIF(Conversion!$B$4:$B$28,'Measured TV'!L1758,Conversion!K$4:K$28)</f>
        <v>1.3855936272035918</v>
      </c>
      <c r="M1791" s="106">
        <f>+SUMIF(Conversion!$B$4:$B$28,'Measured TV'!M1758,Conversion!L$4:L$28)</f>
        <v>1.3521079028086289</v>
      </c>
      <c r="N1791" s="106">
        <f>+SUMIF(Conversion!$B$4:$B$28,'Measured TV'!N1758,Conversion!M$4:M$28)</f>
        <v>1.3521079028086289</v>
      </c>
      <c r="O1791" s="107">
        <f>+SUMIF(Conversion!$B$4:$B$28,'Measured TV'!O1758,Conversion!N$4:N$28)</f>
        <v>1.3521079028086289</v>
      </c>
      <c r="P1791" s="107"/>
    </row>
  </sheetData>
  <sheetProtection formatColumns="0" formatRows="0" autoFilter="0"/>
  <autoFilter ref="B7:P1791"/>
  <customSheetViews>
    <customSheetView guid="{B038629F-75D1-4D4A-9132-D631B674B7E0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1"/>
      <autoFilter ref="B7:P1791"/>
    </customSheetView>
    <customSheetView guid="{96F043BD-1BE6-4D4E-8101-802957D65524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"/>
      <autoFilter ref="B7:P1791"/>
    </customSheetView>
    <customSheetView guid="{0D168901-DEF3-4D3F-8923-D1C5B5F738B1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3"/>
      <autoFilter ref="B7:P1791"/>
    </customSheetView>
    <customSheetView guid="{3531DA0C-5E44-442B-9968-126ABC5E801F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4"/>
      <autoFilter ref="B7:P1791"/>
    </customSheetView>
    <customSheetView guid="{4CC93E45-CC11-461C-9D96-846EC7ADD472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5"/>
      <autoFilter ref="B7:P1791"/>
    </customSheetView>
    <customSheetView guid="{077D77F8-DFB9-4D93-A787-F39714334BB8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6"/>
      <autoFilter ref="B7:P1791"/>
    </customSheetView>
    <customSheetView guid="{9C8D5EF5-94C4-42FF-AC3B-E1FA4D5C2A16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7"/>
      <autoFilter ref="B7:P1791"/>
    </customSheetView>
    <customSheetView guid="{B4230620-532D-4005-822F-6A355BCF0DE2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8"/>
      <autoFilter ref="B7:P1791"/>
    </customSheetView>
    <customSheetView guid="{B5AA0A6A-1845-4241-B904-31DAD276739C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9"/>
      <autoFilter ref="B7:P1791"/>
    </customSheetView>
    <customSheetView guid="{D2E30A99-0DD0-4B06-926D-81345FCEE57E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10"/>
      <autoFilter ref="B7:P1791"/>
    </customSheetView>
    <customSheetView guid="{03657EB2-5A47-4297-838B-E1ECCBF646EB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11"/>
      <autoFilter ref="B7:P1791"/>
    </customSheetView>
    <customSheetView guid="{6D7B8075-47BE-4A78-9644-D91E7DCF5EAB}" scale="70" showGridLines="0" showAutoFilter="1" state="hidden" topLeftCell="B1">
      <selection activeCell="B1759" sqref="A1759:XFD1772"/>
      <pageMargins left="0.7" right="0.7" top="0.75" bottom="0.75" header="0.3" footer="0.3"/>
      <pageSetup paperSize="9" orientation="portrait" verticalDpi="0" r:id="rId12"/>
      <autoFilter ref="B7:P1791"/>
    </customSheetView>
    <customSheetView guid="{4667A42A-0B50-431F-B66B-05792C4717C6}" scale="70" showGridLines="0" showAutoFilter="1" state="hidden" topLeftCell="B1">
      <selection activeCell="B1759" sqref="A1759:XFD1772"/>
      <pageMargins left="0.7" right="0.7" top="0.75" bottom="0.75" header="0.3" footer="0.3"/>
      <pageSetup paperSize="9" orientation="portrait" verticalDpi="0" r:id="rId13"/>
      <autoFilter ref="B7:P1791"/>
    </customSheetView>
    <customSheetView guid="{8EB41916-A1A8-46B6-8583-2C219E4007C6}" scale="70" showGridLines="0" showAutoFilter="1" topLeftCell="A601">
      <selection activeCell="D618" sqref="D618"/>
      <pageMargins left="0.7" right="0.7" top="0.75" bottom="0.75" header="0.3" footer="0.3"/>
      <pageSetup paperSize="9" orientation="portrait" verticalDpi="0" r:id="rId14"/>
      <autoFilter ref="B6:P1076"/>
    </customSheetView>
    <customSheetView guid="{EEA2614F-DE3F-4677-BD1A-CC94850B54AC}" scale="70" showGridLines="0" showAutoFilter="1" state="hidden" topLeftCell="B1">
      <selection activeCell="B1759" sqref="A1759:XFD1772"/>
      <pageMargins left="0.7" right="0.7" top="0.75" bottom="0.75" header="0.3" footer="0.3"/>
      <pageSetup paperSize="9" orientation="portrait" verticalDpi="0" r:id="rId15"/>
      <autoFilter ref="B7:P1791"/>
    </customSheetView>
    <customSheetView guid="{A4FA23C8-3E5B-43FC-9DF0-5C3DF90F5C5C}" scale="70" showGridLines="0" showAutoFilter="1" state="hidden" topLeftCell="B1">
      <selection activeCell="B1759" sqref="A1759:XFD1772"/>
      <pageMargins left="0.7" right="0.7" top="0.75" bottom="0.75" header="0.3" footer="0.3"/>
      <pageSetup paperSize="9" orientation="portrait" verticalDpi="0" r:id="rId16"/>
      <autoFilter ref="B7:P1791"/>
    </customSheetView>
    <customSheetView guid="{0306F60C-CE7E-43BA-819D-C736AA7DF40D}" scale="70" showGridLines="0" showAutoFilter="1" state="hidden" topLeftCell="B1">
      <selection activeCell="B1759" sqref="A1759:XFD1772"/>
      <pageMargins left="0.7" right="0.7" top="0.75" bottom="0.75" header="0.3" footer="0.3"/>
      <pageSetup paperSize="9" orientation="portrait" verticalDpi="0" r:id="rId17"/>
      <autoFilter ref="B7:P1791"/>
    </customSheetView>
    <customSheetView guid="{007E1B41-6999-484A-A03F-D1E57F393A30}" scale="70" showGridLines="0" showAutoFilter="1" state="hidden" topLeftCell="B1">
      <selection activeCell="B1759" sqref="A1759:XFD1772"/>
      <pageMargins left="0.7" right="0.7" top="0.75" bottom="0.75" header="0.3" footer="0.3"/>
      <pageSetup paperSize="9" orientation="portrait" verticalDpi="0" r:id="rId18"/>
      <autoFilter ref="B7:P1791"/>
    </customSheetView>
    <customSheetView guid="{BFEC2A7A-BD2D-4255-BB0C-35898AFB7293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19"/>
      <autoFilter ref="B7:P1791"/>
    </customSheetView>
    <customSheetView guid="{0F564611-495D-4FCD-8F80-892CE92253E8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0"/>
      <autoFilter ref="B7:P1791"/>
    </customSheetView>
    <customSheetView guid="{1362C6F5-1369-4718-AA75-28BD60573808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1"/>
      <autoFilter ref="B7:P1791"/>
    </customSheetView>
    <customSheetView guid="{899E9B61-6C24-4B5C-BA24-B8A222FCE07F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2"/>
      <autoFilter ref="B7:P1791"/>
    </customSheetView>
    <customSheetView guid="{0EA3E08D-996C-413C-BAF7-5971FE977197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3"/>
      <autoFilter ref="B7:P1791"/>
    </customSheetView>
    <customSheetView guid="{BD4D0C57-9988-49ED-8A11-7B0058250805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4"/>
      <autoFilter ref="B7:P1791"/>
    </customSheetView>
    <customSheetView guid="{799FB1AD-6D65-4A38-9AFF-393F15CB7906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5"/>
      <autoFilter ref="B7:P1791"/>
    </customSheetView>
    <customSheetView guid="{FC9F6B0A-3568-4EFA-8B0D-62B408FC1FDC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6"/>
      <autoFilter ref="B7:P1791"/>
    </customSheetView>
    <customSheetView guid="{5603AEE5-BB36-4F81-B5CE-1A7A5BB094E7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7"/>
      <autoFilter ref="B7:P1791"/>
    </customSheetView>
    <customSheetView guid="{7A18F296-95F0-472A-979C-6856D3E263D6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8"/>
      <autoFilter ref="B7:P1791"/>
    </customSheetView>
    <customSheetView guid="{73A55384-AAD2-4BD5-98DF-88E894587FE8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9"/>
      <autoFilter ref="B7:P1791"/>
    </customSheetView>
    <customSheetView guid="{1432EAF2-5E00-4503-997D-0E52B1CDBC29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30"/>
      <autoFilter ref="B7:P1791"/>
    </customSheetView>
    <customSheetView guid="{9CC8141F-933B-43CC-AAF8-8A3BA7CF55B1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31"/>
      <autoFilter ref="B7:P1791"/>
    </customSheetView>
  </customSheetViews>
  <pageMargins left="0.7" right="0.7" top="0.75" bottom="0.75" header="0.3" footer="0.3"/>
  <pageSetup paperSize="9" orientation="portrait" verticalDpi="0" r:id="rId32"/>
  <ignoredErrors>
    <ignoredError sqref="D28:O28 D34:O36 E37:O37" evalError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T2804"/>
  <sheetViews>
    <sheetView showGridLines="0" zoomScale="70" zoomScaleNormal="80" workbookViewId="0">
      <selection activeCell="R46" sqref="R46"/>
    </sheetView>
  </sheetViews>
  <sheetFormatPr defaultRowHeight="12.75" outlineLevelRow="1" x14ac:dyDescent="0.2"/>
  <cols>
    <col min="1" max="1" width="10.85546875" style="3" customWidth="1"/>
    <col min="2" max="2" width="18.140625" style="3" customWidth="1"/>
    <col min="3" max="3" width="49.5703125" style="3" customWidth="1"/>
    <col min="4" max="4" width="21.140625" style="5" customWidth="1"/>
    <col min="5" max="5" width="15.28515625" style="5" customWidth="1"/>
    <col min="6" max="6" width="11.42578125" style="5" customWidth="1"/>
    <col min="7" max="7" width="13.28515625" style="5" customWidth="1"/>
    <col min="8" max="8" width="15.7109375" style="5" customWidth="1"/>
    <col min="9" max="11" width="11.42578125" style="5" customWidth="1"/>
    <col min="12" max="12" width="10.7109375" style="5" customWidth="1"/>
    <col min="13" max="13" width="11" style="5" customWidth="1"/>
    <col min="14" max="15" width="11.42578125" style="5" customWidth="1"/>
    <col min="16" max="16" width="13" style="145" customWidth="1"/>
    <col min="17" max="17" width="20.7109375" style="3" customWidth="1"/>
    <col min="18" max="18" width="48.140625" style="3" customWidth="1"/>
    <col min="19" max="22" width="14" style="3" customWidth="1"/>
    <col min="23" max="23" width="19.140625" style="3" customWidth="1"/>
    <col min="24" max="29" width="14" style="3" customWidth="1"/>
    <col min="30" max="30" width="12.85546875" style="3" customWidth="1"/>
    <col min="31" max="31" width="14" style="3" customWidth="1"/>
    <col min="32" max="40" width="9.140625" style="3" customWidth="1"/>
    <col min="41" max="256" width="9.140625" style="3"/>
    <col min="257" max="257" width="1.7109375" style="3" customWidth="1"/>
    <col min="258" max="258" width="18.140625" style="3" customWidth="1"/>
    <col min="259" max="259" width="20.42578125" style="3" customWidth="1"/>
    <col min="260" max="271" width="11.42578125" style="3" customWidth="1"/>
    <col min="272" max="272" width="11.7109375" style="3" bestFit="1" customWidth="1"/>
    <col min="273" max="273" width="15.5703125" style="3" customWidth="1"/>
    <col min="274" max="274" width="15.7109375" style="3" bestFit="1" customWidth="1"/>
    <col min="275" max="275" width="11.7109375" style="3" bestFit="1" customWidth="1"/>
    <col min="276" max="277" width="17.140625" style="3" bestFit="1" customWidth="1"/>
    <col min="278" max="278" width="9.140625" style="3"/>
    <col min="279" max="279" width="10.42578125" style="3" customWidth="1"/>
    <col min="280" max="280" width="9.28515625" style="3" bestFit="1" customWidth="1"/>
    <col min="281" max="512" width="9.140625" style="3"/>
    <col min="513" max="513" width="1.7109375" style="3" customWidth="1"/>
    <col min="514" max="514" width="18.140625" style="3" customWidth="1"/>
    <col min="515" max="515" width="20.42578125" style="3" customWidth="1"/>
    <col min="516" max="527" width="11.42578125" style="3" customWidth="1"/>
    <col min="528" max="528" width="11.7109375" style="3" bestFit="1" customWidth="1"/>
    <col min="529" max="529" width="15.5703125" style="3" customWidth="1"/>
    <col min="530" max="530" width="15.7109375" style="3" bestFit="1" customWidth="1"/>
    <col min="531" max="531" width="11.7109375" style="3" bestFit="1" customWidth="1"/>
    <col min="532" max="533" width="17.140625" style="3" bestFit="1" customWidth="1"/>
    <col min="534" max="534" width="9.140625" style="3"/>
    <col min="535" max="535" width="10.42578125" style="3" customWidth="1"/>
    <col min="536" max="536" width="9.28515625" style="3" bestFit="1" customWidth="1"/>
    <col min="537" max="768" width="9.140625" style="3"/>
    <col min="769" max="769" width="1.7109375" style="3" customWidth="1"/>
    <col min="770" max="770" width="18.140625" style="3" customWidth="1"/>
    <col min="771" max="771" width="20.42578125" style="3" customWidth="1"/>
    <col min="772" max="783" width="11.42578125" style="3" customWidth="1"/>
    <col min="784" max="784" width="11.7109375" style="3" bestFit="1" customWidth="1"/>
    <col min="785" max="785" width="15.5703125" style="3" customWidth="1"/>
    <col min="786" max="786" width="15.7109375" style="3" bestFit="1" customWidth="1"/>
    <col min="787" max="787" width="11.7109375" style="3" bestFit="1" customWidth="1"/>
    <col min="788" max="789" width="17.140625" style="3" bestFit="1" customWidth="1"/>
    <col min="790" max="790" width="9.140625" style="3"/>
    <col min="791" max="791" width="10.42578125" style="3" customWidth="1"/>
    <col min="792" max="792" width="9.28515625" style="3" bestFit="1" customWidth="1"/>
    <col min="793" max="1024" width="9.140625" style="3"/>
    <col min="1025" max="1025" width="1.7109375" style="3" customWidth="1"/>
    <col min="1026" max="1026" width="18.140625" style="3" customWidth="1"/>
    <col min="1027" max="1027" width="20.42578125" style="3" customWidth="1"/>
    <col min="1028" max="1039" width="11.42578125" style="3" customWidth="1"/>
    <col min="1040" max="1040" width="11.7109375" style="3" bestFit="1" customWidth="1"/>
    <col min="1041" max="1041" width="15.5703125" style="3" customWidth="1"/>
    <col min="1042" max="1042" width="15.7109375" style="3" bestFit="1" customWidth="1"/>
    <col min="1043" max="1043" width="11.7109375" style="3" bestFit="1" customWidth="1"/>
    <col min="1044" max="1045" width="17.140625" style="3" bestFit="1" customWidth="1"/>
    <col min="1046" max="1046" width="9.140625" style="3"/>
    <col min="1047" max="1047" width="10.42578125" style="3" customWidth="1"/>
    <col min="1048" max="1048" width="9.28515625" style="3" bestFit="1" customWidth="1"/>
    <col min="1049" max="1280" width="9.140625" style="3"/>
    <col min="1281" max="1281" width="1.7109375" style="3" customWidth="1"/>
    <col min="1282" max="1282" width="18.140625" style="3" customWidth="1"/>
    <col min="1283" max="1283" width="20.42578125" style="3" customWidth="1"/>
    <col min="1284" max="1295" width="11.42578125" style="3" customWidth="1"/>
    <col min="1296" max="1296" width="11.7109375" style="3" bestFit="1" customWidth="1"/>
    <col min="1297" max="1297" width="15.5703125" style="3" customWidth="1"/>
    <col min="1298" max="1298" width="15.7109375" style="3" bestFit="1" customWidth="1"/>
    <col min="1299" max="1299" width="11.7109375" style="3" bestFit="1" customWidth="1"/>
    <col min="1300" max="1301" width="17.140625" style="3" bestFit="1" customWidth="1"/>
    <col min="1302" max="1302" width="9.140625" style="3"/>
    <col min="1303" max="1303" width="10.42578125" style="3" customWidth="1"/>
    <col min="1304" max="1304" width="9.28515625" style="3" bestFit="1" customWidth="1"/>
    <col min="1305" max="1536" width="9.140625" style="3"/>
    <col min="1537" max="1537" width="1.7109375" style="3" customWidth="1"/>
    <col min="1538" max="1538" width="18.140625" style="3" customWidth="1"/>
    <col min="1539" max="1539" width="20.42578125" style="3" customWidth="1"/>
    <col min="1540" max="1551" width="11.42578125" style="3" customWidth="1"/>
    <col min="1552" max="1552" width="11.7109375" style="3" bestFit="1" customWidth="1"/>
    <col min="1553" max="1553" width="15.5703125" style="3" customWidth="1"/>
    <col min="1554" max="1554" width="15.7109375" style="3" bestFit="1" customWidth="1"/>
    <col min="1555" max="1555" width="11.7109375" style="3" bestFit="1" customWidth="1"/>
    <col min="1556" max="1557" width="17.140625" style="3" bestFit="1" customWidth="1"/>
    <col min="1558" max="1558" width="9.140625" style="3"/>
    <col min="1559" max="1559" width="10.42578125" style="3" customWidth="1"/>
    <col min="1560" max="1560" width="9.28515625" style="3" bestFit="1" customWidth="1"/>
    <col min="1561" max="1792" width="9.140625" style="3"/>
    <col min="1793" max="1793" width="1.7109375" style="3" customWidth="1"/>
    <col min="1794" max="1794" width="18.140625" style="3" customWidth="1"/>
    <col min="1795" max="1795" width="20.42578125" style="3" customWidth="1"/>
    <col min="1796" max="1807" width="11.42578125" style="3" customWidth="1"/>
    <col min="1808" max="1808" width="11.7109375" style="3" bestFit="1" customWidth="1"/>
    <col min="1809" max="1809" width="15.5703125" style="3" customWidth="1"/>
    <col min="1810" max="1810" width="15.7109375" style="3" bestFit="1" customWidth="1"/>
    <col min="1811" max="1811" width="11.7109375" style="3" bestFit="1" customWidth="1"/>
    <col min="1812" max="1813" width="17.140625" style="3" bestFit="1" customWidth="1"/>
    <col min="1814" max="1814" width="9.140625" style="3"/>
    <col min="1815" max="1815" width="10.42578125" style="3" customWidth="1"/>
    <col min="1816" max="1816" width="9.28515625" style="3" bestFit="1" customWidth="1"/>
    <col min="1817" max="2048" width="9.140625" style="3"/>
    <col min="2049" max="2049" width="1.7109375" style="3" customWidth="1"/>
    <col min="2050" max="2050" width="18.140625" style="3" customWidth="1"/>
    <col min="2051" max="2051" width="20.42578125" style="3" customWidth="1"/>
    <col min="2052" max="2063" width="11.42578125" style="3" customWidth="1"/>
    <col min="2064" max="2064" width="11.7109375" style="3" bestFit="1" customWidth="1"/>
    <col min="2065" max="2065" width="15.5703125" style="3" customWidth="1"/>
    <col min="2066" max="2066" width="15.7109375" style="3" bestFit="1" customWidth="1"/>
    <col min="2067" max="2067" width="11.7109375" style="3" bestFit="1" customWidth="1"/>
    <col min="2068" max="2069" width="17.140625" style="3" bestFit="1" customWidth="1"/>
    <col min="2070" max="2070" width="9.140625" style="3"/>
    <col min="2071" max="2071" width="10.42578125" style="3" customWidth="1"/>
    <col min="2072" max="2072" width="9.28515625" style="3" bestFit="1" customWidth="1"/>
    <col min="2073" max="2304" width="9.140625" style="3"/>
    <col min="2305" max="2305" width="1.7109375" style="3" customWidth="1"/>
    <col min="2306" max="2306" width="18.140625" style="3" customWidth="1"/>
    <col min="2307" max="2307" width="20.42578125" style="3" customWidth="1"/>
    <col min="2308" max="2319" width="11.42578125" style="3" customWidth="1"/>
    <col min="2320" max="2320" width="11.7109375" style="3" bestFit="1" customWidth="1"/>
    <col min="2321" max="2321" width="15.5703125" style="3" customWidth="1"/>
    <col min="2322" max="2322" width="15.7109375" style="3" bestFit="1" customWidth="1"/>
    <col min="2323" max="2323" width="11.7109375" style="3" bestFit="1" customWidth="1"/>
    <col min="2324" max="2325" width="17.140625" style="3" bestFit="1" customWidth="1"/>
    <col min="2326" max="2326" width="9.140625" style="3"/>
    <col min="2327" max="2327" width="10.42578125" style="3" customWidth="1"/>
    <col min="2328" max="2328" width="9.28515625" style="3" bestFit="1" customWidth="1"/>
    <col min="2329" max="2560" width="9.140625" style="3"/>
    <col min="2561" max="2561" width="1.7109375" style="3" customWidth="1"/>
    <col min="2562" max="2562" width="18.140625" style="3" customWidth="1"/>
    <col min="2563" max="2563" width="20.42578125" style="3" customWidth="1"/>
    <col min="2564" max="2575" width="11.42578125" style="3" customWidth="1"/>
    <col min="2576" max="2576" width="11.7109375" style="3" bestFit="1" customWidth="1"/>
    <col min="2577" max="2577" width="15.5703125" style="3" customWidth="1"/>
    <col min="2578" max="2578" width="15.7109375" style="3" bestFit="1" customWidth="1"/>
    <col min="2579" max="2579" width="11.7109375" style="3" bestFit="1" customWidth="1"/>
    <col min="2580" max="2581" width="17.140625" style="3" bestFit="1" customWidth="1"/>
    <col min="2582" max="2582" width="9.140625" style="3"/>
    <col min="2583" max="2583" width="10.42578125" style="3" customWidth="1"/>
    <col min="2584" max="2584" width="9.28515625" style="3" bestFit="1" customWidth="1"/>
    <col min="2585" max="2816" width="9.140625" style="3"/>
    <col min="2817" max="2817" width="1.7109375" style="3" customWidth="1"/>
    <col min="2818" max="2818" width="18.140625" style="3" customWidth="1"/>
    <col min="2819" max="2819" width="20.42578125" style="3" customWidth="1"/>
    <col min="2820" max="2831" width="11.42578125" style="3" customWidth="1"/>
    <col min="2832" max="2832" width="11.7109375" style="3" bestFit="1" customWidth="1"/>
    <col min="2833" max="2833" width="15.5703125" style="3" customWidth="1"/>
    <col min="2834" max="2834" width="15.7109375" style="3" bestFit="1" customWidth="1"/>
    <col min="2835" max="2835" width="11.7109375" style="3" bestFit="1" customWidth="1"/>
    <col min="2836" max="2837" width="17.140625" style="3" bestFit="1" customWidth="1"/>
    <col min="2838" max="2838" width="9.140625" style="3"/>
    <col min="2839" max="2839" width="10.42578125" style="3" customWidth="1"/>
    <col min="2840" max="2840" width="9.28515625" style="3" bestFit="1" customWidth="1"/>
    <col min="2841" max="3072" width="9.140625" style="3"/>
    <col min="3073" max="3073" width="1.7109375" style="3" customWidth="1"/>
    <col min="3074" max="3074" width="18.140625" style="3" customWidth="1"/>
    <col min="3075" max="3075" width="20.42578125" style="3" customWidth="1"/>
    <col min="3076" max="3087" width="11.42578125" style="3" customWidth="1"/>
    <col min="3088" max="3088" width="11.7109375" style="3" bestFit="1" customWidth="1"/>
    <col min="3089" max="3089" width="15.5703125" style="3" customWidth="1"/>
    <col min="3090" max="3090" width="15.7109375" style="3" bestFit="1" customWidth="1"/>
    <col min="3091" max="3091" width="11.7109375" style="3" bestFit="1" customWidth="1"/>
    <col min="3092" max="3093" width="17.140625" style="3" bestFit="1" customWidth="1"/>
    <col min="3094" max="3094" width="9.140625" style="3"/>
    <col min="3095" max="3095" width="10.42578125" style="3" customWidth="1"/>
    <col min="3096" max="3096" width="9.28515625" style="3" bestFit="1" customWidth="1"/>
    <col min="3097" max="3328" width="9.140625" style="3"/>
    <col min="3329" max="3329" width="1.7109375" style="3" customWidth="1"/>
    <col min="3330" max="3330" width="18.140625" style="3" customWidth="1"/>
    <col min="3331" max="3331" width="20.42578125" style="3" customWidth="1"/>
    <col min="3332" max="3343" width="11.42578125" style="3" customWidth="1"/>
    <col min="3344" max="3344" width="11.7109375" style="3" bestFit="1" customWidth="1"/>
    <col min="3345" max="3345" width="15.5703125" style="3" customWidth="1"/>
    <col min="3346" max="3346" width="15.7109375" style="3" bestFit="1" customWidth="1"/>
    <col min="3347" max="3347" width="11.7109375" style="3" bestFit="1" customWidth="1"/>
    <col min="3348" max="3349" width="17.140625" style="3" bestFit="1" customWidth="1"/>
    <col min="3350" max="3350" width="9.140625" style="3"/>
    <col min="3351" max="3351" width="10.42578125" style="3" customWidth="1"/>
    <col min="3352" max="3352" width="9.28515625" style="3" bestFit="1" customWidth="1"/>
    <col min="3353" max="3584" width="9.140625" style="3"/>
    <col min="3585" max="3585" width="1.7109375" style="3" customWidth="1"/>
    <col min="3586" max="3586" width="18.140625" style="3" customWidth="1"/>
    <col min="3587" max="3587" width="20.42578125" style="3" customWidth="1"/>
    <col min="3588" max="3599" width="11.42578125" style="3" customWidth="1"/>
    <col min="3600" max="3600" width="11.7109375" style="3" bestFit="1" customWidth="1"/>
    <col min="3601" max="3601" width="15.5703125" style="3" customWidth="1"/>
    <col min="3602" max="3602" width="15.7109375" style="3" bestFit="1" customWidth="1"/>
    <col min="3603" max="3603" width="11.7109375" style="3" bestFit="1" customWidth="1"/>
    <col min="3604" max="3605" width="17.140625" style="3" bestFit="1" customWidth="1"/>
    <col min="3606" max="3606" width="9.140625" style="3"/>
    <col min="3607" max="3607" width="10.42578125" style="3" customWidth="1"/>
    <col min="3608" max="3608" width="9.28515625" style="3" bestFit="1" customWidth="1"/>
    <col min="3609" max="3840" width="9.140625" style="3"/>
    <col min="3841" max="3841" width="1.7109375" style="3" customWidth="1"/>
    <col min="3842" max="3842" width="18.140625" style="3" customWidth="1"/>
    <col min="3843" max="3843" width="20.42578125" style="3" customWidth="1"/>
    <col min="3844" max="3855" width="11.42578125" style="3" customWidth="1"/>
    <col min="3856" max="3856" width="11.7109375" style="3" bestFit="1" customWidth="1"/>
    <col min="3857" max="3857" width="15.5703125" style="3" customWidth="1"/>
    <col min="3858" max="3858" width="15.7109375" style="3" bestFit="1" customWidth="1"/>
    <col min="3859" max="3859" width="11.7109375" style="3" bestFit="1" customWidth="1"/>
    <col min="3860" max="3861" width="17.140625" style="3" bestFit="1" customWidth="1"/>
    <col min="3862" max="3862" width="9.140625" style="3"/>
    <col min="3863" max="3863" width="10.42578125" style="3" customWidth="1"/>
    <col min="3864" max="3864" width="9.28515625" style="3" bestFit="1" customWidth="1"/>
    <col min="3865" max="4096" width="9.140625" style="3"/>
    <col min="4097" max="4097" width="1.7109375" style="3" customWidth="1"/>
    <col min="4098" max="4098" width="18.140625" style="3" customWidth="1"/>
    <col min="4099" max="4099" width="20.42578125" style="3" customWidth="1"/>
    <col min="4100" max="4111" width="11.42578125" style="3" customWidth="1"/>
    <col min="4112" max="4112" width="11.7109375" style="3" bestFit="1" customWidth="1"/>
    <col min="4113" max="4113" width="15.5703125" style="3" customWidth="1"/>
    <col min="4114" max="4114" width="15.7109375" style="3" bestFit="1" customWidth="1"/>
    <col min="4115" max="4115" width="11.7109375" style="3" bestFit="1" customWidth="1"/>
    <col min="4116" max="4117" width="17.140625" style="3" bestFit="1" customWidth="1"/>
    <col min="4118" max="4118" width="9.140625" style="3"/>
    <col min="4119" max="4119" width="10.42578125" style="3" customWidth="1"/>
    <col min="4120" max="4120" width="9.28515625" style="3" bestFit="1" customWidth="1"/>
    <col min="4121" max="4352" width="9.140625" style="3"/>
    <col min="4353" max="4353" width="1.7109375" style="3" customWidth="1"/>
    <col min="4354" max="4354" width="18.140625" style="3" customWidth="1"/>
    <col min="4355" max="4355" width="20.42578125" style="3" customWidth="1"/>
    <col min="4356" max="4367" width="11.42578125" style="3" customWidth="1"/>
    <col min="4368" max="4368" width="11.7109375" style="3" bestFit="1" customWidth="1"/>
    <col min="4369" max="4369" width="15.5703125" style="3" customWidth="1"/>
    <col min="4370" max="4370" width="15.7109375" style="3" bestFit="1" customWidth="1"/>
    <col min="4371" max="4371" width="11.7109375" style="3" bestFit="1" customWidth="1"/>
    <col min="4372" max="4373" width="17.140625" style="3" bestFit="1" customWidth="1"/>
    <col min="4374" max="4374" width="9.140625" style="3"/>
    <col min="4375" max="4375" width="10.42578125" style="3" customWidth="1"/>
    <col min="4376" max="4376" width="9.28515625" style="3" bestFit="1" customWidth="1"/>
    <col min="4377" max="4608" width="9.140625" style="3"/>
    <col min="4609" max="4609" width="1.7109375" style="3" customWidth="1"/>
    <col min="4610" max="4610" width="18.140625" style="3" customWidth="1"/>
    <col min="4611" max="4611" width="20.42578125" style="3" customWidth="1"/>
    <col min="4612" max="4623" width="11.42578125" style="3" customWidth="1"/>
    <col min="4624" max="4624" width="11.7109375" style="3" bestFit="1" customWidth="1"/>
    <col min="4625" max="4625" width="15.5703125" style="3" customWidth="1"/>
    <col min="4626" max="4626" width="15.7109375" style="3" bestFit="1" customWidth="1"/>
    <col min="4627" max="4627" width="11.7109375" style="3" bestFit="1" customWidth="1"/>
    <col min="4628" max="4629" width="17.140625" style="3" bestFit="1" customWidth="1"/>
    <col min="4630" max="4630" width="9.140625" style="3"/>
    <col min="4631" max="4631" width="10.42578125" style="3" customWidth="1"/>
    <col min="4632" max="4632" width="9.28515625" style="3" bestFit="1" customWidth="1"/>
    <col min="4633" max="4864" width="9.140625" style="3"/>
    <col min="4865" max="4865" width="1.7109375" style="3" customWidth="1"/>
    <col min="4866" max="4866" width="18.140625" style="3" customWidth="1"/>
    <col min="4867" max="4867" width="20.42578125" style="3" customWidth="1"/>
    <col min="4868" max="4879" width="11.42578125" style="3" customWidth="1"/>
    <col min="4880" max="4880" width="11.7109375" style="3" bestFit="1" customWidth="1"/>
    <col min="4881" max="4881" width="15.5703125" style="3" customWidth="1"/>
    <col min="4882" max="4882" width="15.7109375" style="3" bestFit="1" customWidth="1"/>
    <col min="4883" max="4883" width="11.7109375" style="3" bestFit="1" customWidth="1"/>
    <col min="4884" max="4885" width="17.140625" style="3" bestFit="1" customWidth="1"/>
    <col min="4886" max="4886" width="9.140625" style="3"/>
    <col min="4887" max="4887" width="10.42578125" style="3" customWidth="1"/>
    <col min="4888" max="4888" width="9.28515625" style="3" bestFit="1" customWidth="1"/>
    <col min="4889" max="5120" width="9.140625" style="3"/>
    <col min="5121" max="5121" width="1.7109375" style="3" customWidth="1"/>
    <col min="5122" max="5122" width="18.140625" style="3" customWidth="1"/>
    <col min="5123" max="5123" width="20.42578125" style="3" customWidth="1"/>
    <col min="5124" max="5135" width="11.42578125" style="3" customWidth="1"/>
    <col min="5136" max="5136" width="11.7109375" style="3" bestFit="1" customWidth="1"/>
    <col min="5137" max="5137" width="15.5703125" style="3" customWidth="1"/>
    <col min="5138" max="5138" width="15.7109375" style="3" bestFit="1" customWidth="1"/>
    <col min="5139" max="5139" width="11.7109375" style="3" bestFit="1" customWidth="1"/>
    <col min="5140" max="5141" width="17.140625" style="3" bestFit="1" customWidth="1"/>
    <col min="5142" max="5142" width="9.140625" style="3"/>
    <col min="5143" max="5143" width="10.42578125" style="3" customWidth="1"/>
    <col min="5144" max="5144" width="9.28515625" style="3" bestFit="1" customWidth="1"/>
    <col min="5145" max="5376" width="9.140625" style="3"/>
    <col min="5377" max="5377" width="1.7109375" style="3" customWidth="1"/>
    <col min="5378" max="5378" width="18.140625" style="3" customWidth="1"/>
    <col min="5379" max="5379" width="20.42578125" style="3" customWidth="1"/>
    <col min="5380" max="5391" width="11.42578125" style="3" customWidth="1"/>
    <col min="5392" max="5392" width="11.7109375" style="3" bestFit="1" customWidth="1"/>
    <col min="5393" max="5393" width="15.5703125" style="3" customWidth="1"/>
    <col min="5394" max="5394" width="15.7109375" style="3" bestFit="1" customWidth="1"/>
    <col min="5395" max="5395" width="11.7109375" style="3" bestFit="1" customWidth="1"/>
    <col min="5396" max="5397" width="17.140625" style="3" bestFit="1" customWidth="1"/>
    <col min="5398" max="5398" width="9.140625" style="3"/>
    <col min="5399" max="5399" width="10.42578125" style="3" customWidth="1"/>
    <col min="5400" max="5400" width="9.28515625" style="3" bestFit="1" customWidth="1"/>
    <col min="5401" max="5632" width="9.140625" style="3"/>
    <col min="5633" max="5633" width="1.7109375" style="3" customWidth="1"/>
    <col min="5634" max="5634" width="18.140625" style="3" customWidth="1"/>
    <col min="5635" max="5635" width="20.42578125" style="3" customWidth="1"/>
    <col min="5636" max="5647" width="11.42578125" style="3" customWidth="1"/>
    <col min="5648" max="5648" width="11.7109375" style="3" bestFit="1" customWidth="1"/>
    <col min="5649" max="5649" width="15.5703125" style="3" customWidth="1"/>
    <col min="5650" max="5650" width="15.7109375" style="3" bestFit="1" customWidth="1"/>
    <col min="5651" max="5651" width="11.7109375" style="3" bestFit="1" customWidth="1"/>
    <col min="5652" max="5653" width="17.140625" style="3" bestFit="1" customWidth="1"/>
    <col min="5654" max="5654" width="9.140625" style="3"/>
    <col min="5655" max="5655" width="10.42578125" style="3" customWidth="1"/>
    <col min="5656" max="5656" width="9.28515625" style="3" bestFit="1" customWidth="1"/>
    <col min="5657" max="5888" width="9.140625" style="3"/>
    <col min="5889" max="5889" width="1.7109375" style="3" customWidth="1"/>
    <col min="5890" max="5890" width="18.140625" style="3" customWidth="1"/>
    <col min="5891" max="5891" width="20.42578125" style="3" customWidth="1"/>
    <col min="5892" max="5903" width="11.42578125" style="3" customWidth="1"/>
    <col min="5904" max="5904" width="11.7109375" style="3" bestFit="1" customWidth="1"/>
    <col min="5905" max="5905" width="15.5703125" style="3" customWidth="1"/>
    <col min="5906" max="5906" width="15.7109375" style="3" bestFit="1" customWidth="1"/>
    <col min="5907" max="5907" width="11.7109375" style="3" bestFit="1" customWidth="1"/>
    <col min="5908" max="5909" width="17.140625" style="3" bestFit="1" customWidth="1"/>
    <col min="5910" max="5910" width="9.140625" style="3"/>
    <col min="5911" max="5911" width="10.42578125" style="3" customWidth="1"/>
    <col min="5912" max="5912" width="9.28515625" style="3" bestFit="1" customWidth="1"/>
    <col min="5913" max="6144" width="9.140625" style="3"/>
    <col min="6145" max="6145" width="1.7109375" style="3" customWidth="1"/>
    <col min="6146" max="6146" width="18.140625" style="3" customWidth="1"/>
    <col min="6147" max="6147" width="20.42578125" style="3" customWidth="1"/>
    <col min="6148" max="6159" width="11.42578125" style="3" customWidth="1"/>
    <col min="6160" max="6160" width="11.7109375" style="3" bestFit="1" customWidth="1"/>
    <col min="6161" max="6161" width="15.5703125" style="3" customWidth="1"/>
    <col min="6162" max="6162" width="15.7109375" style="3" bestFit="1" customWidth="1"/>
    <col min="6163" max="6163" width="11.7109375" style="3" bestFit="1" customWidth="1"/>
    <col min="6164" max="6165" width="17.140625" style="3" bestFit="1" customWidth="1"/>
    <col min="6166" max="6166" width="9.140625" style="3"/>
    <col min="6167" max="6167" width="10.42578125" style="3" customWidth="1"/>
    <col min="6168" max="6168" width="9.28515625" style="3" bestFit="1" customWidth="1"/>
    <col min="6169" max="6400" width="9.140625" style="3"/>
    <col min="6401" max="6401" width="1.7109375" style="3" customWidth="1"/>
    <col min="6402" max="6402" width="18.140625" style="3" customWidth="1"/>
    <col min="6403" max="6403" width="20.42578125" style="3" customWidth="1"/>
    <col min="6404" max="6415" width="11.42578125" style="3" customWidth="1"/>
    <col min="6416" max="6416" width="11.7109375" style="3" bestFit="1" customWidth="1"/>
    <col min="6417" max="6417" width="15.5703125" style="3" customWidth="1"/>
    <col min="6418" max="6418" width="15.7109375" style="3" bestFit="1" customWidth="1"/>
    <col min="6419" max="6419" width="11.7109375" style="3" bestFit="1" customWidth="1"/>
    <col min="6420" max="6421" width="17.140625" style="3" bestFit="1" customWidth="1"/>
    <col min="6422" max="6422" width="9.140625" style="3"/>
    <col min="6423" max="6423" width="10.42578125" style="3" customWidth="1"/>
    <col min="6424" max="6424" width="9.28515625" style="3" bestFit="1" customWidth="1"/>
    <col min="6425" max="6656" width="9.140625" style="3"/>
    <col min="6657" max="6657" width="1.7109375" style="3" customWidth="1"/>
    <col min="6658" max="6658" width="18.140625" style="3" customWidth="1"/>
    <col min="6659" max="6659" width="20.42578125" style="3" customWidth="1"/>
    <col min="6660" max="6671" width="11.42578125" style="3" customWidth="1"/>
    <col min="6672" max="6672" width="11.7109375" style="3" bestFit="1" customWidth="1"/>
    <col min="6673" max="6673" width="15.5703125" style="3" customWidth="1"/>
    <col min="6674" max="6674" width="15.7109375" style="3" bestFit="1" customWidth="1"/>
    <col min="6675" max="6675" width="11.7109375" style="3" bestFit="1" customWidth="1"/>
    <col min="6676" max="6677" width="17.140625" style="3" bestFit="1" customWidth="1"/>
    <col min="6678" max="6678" width="9.140625" style="3"/>
    <col min="6679" max="6679" width="10.42578125" style="3" customWidth="1"/>
    <col min="6680" max="6680" width="9.28515625" style="3" bestFit="1" customWidth="1"/>
    <col min="6681" max="6912" width="9.140625" style="3"/>
    <col min="6913" max="6913" width="1.7109375" style="3" customWidth="1"/>
    <col min="6914" max="6914" width="18.140625" style="3" customWidth="1"/>
    <col min="6915" max="6915" width="20.42578125" style="3" customWidth="1"/>
    <col min="6916" max="6927" width="11.42578125" style="3" customWidth="1"/>
    <col min="6928" max="6928" width="11.7109375" style="3" bestFit="1" customWidth="1"/>
    <col min="6929" max="6929" width="15.5703125" style="3" customWidth="1"/>
    <col min="6930" max="6930" width="15.7109375" style="3" bestFit="1" customWidth="1"/>
    <col min="6931" max="6931" width="11.7109375" style="3" bestFit="1" customWidth="1"/>
    <col min="6932" max="6933" width="17.140625" style="3" bestFit="1" customWidth="1"/>
    <col min="6934" max="6934" width="9.140625" style="3"/>
    <col min="6935" max="6935" width="10.42578125" style="3" customWidth="1"/>
    <col min="6936" max="6936" width="9.28515625" style="3" bestFit="1" customWidth="1"/>
    <col min="6937" max="7168" width="9.140625" style="3"/>
    <col min="7169" max="7169" width="1.7109375" style="3" customWidth="1"/>
    <col min="7170" max="7170" width="18.140625" style="3" customWidth="1"/>
    <col min="7171" max="7171" width="20.42578125" style="3" customWidth="1"/>
    <col min="7172" max="7183" width="11.42578125" style="3" customWidth="1"/>
    <col min="7184" max="7184" width="11.7109375" style="3" bestFit="1" customWidth="1"/>
    <col min="7185" max="7185" width="15.5703125" style="3" customWidth="1"/>
    <col min="7186" max="7186" width="15.7109375" style="3" bestFit="1" customWidth="1"/>
    <col min="7187" max="7187" width="11.7109375" style="3" bestFit="1" customWidth="1"/>
    <col min="7188" max="7189" width="17.140625" style="3" bestFit="1" customWidth="1"/>
    <col min="7190" max="7190" width="9.140625" style="3"/>
    <col min="7191" max="7191" width="10.42578125" style="3" customWidth="1"/>
    <col min="7192" max="7192" width="9.28515625" style="3" bestFit="1" customWidth="1"/>
    <col min="7193" max="7424" width="9.140625" style="3"/>
    <col min="7425" max="7425" width="1.7109375" style="3" customWidth="1"/>
    <col min="7426" max="7426" width="18.140625" style="3" customWidth="1"/>
    <col min="7427" max="7427" width="20.42578125" style="3" customWidth="1"/>
    <col min="7428" max="7439" width="11.42578125" style="3" customWidth="1"/>
    <col min="7440" max="7440" width="11.7109375" style="3" bestFit="1" customWidth="1"/>
    <col min="7441" max="7441" width="15.5703125" style="3" customWidth="1"/>
    <col min="7442" max="7442" width="15.7109375" style="3" bestFit="1" customWidth="1"/>
    <col min="7443" max="7443" width="11.7109375" style="3" bestFit="1" customWidth="1"/>
    <col min="7444" max="7445" width="17.140625" style="3" bestFit="1" customWidth="1"/>
    <col min="7446" max="7446" width="9.140625" style="3"/>
    <col min="7447" max="7447" width="10.42578125" style="3" customWidth="1"/>
    <col min="7448" max="7448" width="9.28515625" style="3" bestFit="1" customWidth="1"/>
    <col min="7449" max="7680" width="9.140625" style="3"/>
    <col min="7681" max="7681" width="1.7109375" style="3" customWidth="1"/>
    <col min="7682" max="7682" width="18.140625" style="3" customWidth="1"/>
    <col min="7683" max="7683" width="20.42578125" style="3" customWidth="1"/>
    <col min="7684" max="7695" width="11.42578125" style="3" customWidth="1"/>
    <col min="7696" max="7696" width="11.7109375" style="3" bestFit="1" customWidth="1"/>
    <col min="7697" max="7697" width="15.5703125" style="3" customWidth="1"/>
    <col min="7698" max="7698" width="15.7109375" style="3" bestFit="1" customWidth="1"/>
    <col min="7699" max="7699" width="11.7109375" style="3" bestFit="1" customWidth="1"/>
    <col min="7700" max="7701" width="17.140625" style="3" bestFit="1" customWidth="1"/>
    <col min="7702" max="7702" width="9.140625" style="3"/>
    <col min="7703" max="7703" width="10.42578125" style="3" customWidth="1"/>
    <col min="7704" max="7704" width="9.28515625" style="3" bestFit="1" customWidth="1"/>
    <col min="7705" max="7936" width="9.140625" style="3"/>
    <col min="7937" max="7937" width="1.7109375" style="3" customWidth="1"/>
    <col min="7938" max="7938" width="18.140625" style="3" customWidth="1"/>
    <col min="7939" max="7939" width="20.42578125" style="3" customWidth="1"/>
    <col min="7940" max="7951" width="11.42578125" style="3" customWidth="1"/>
    <col min="7952" max="7952" width="11.7109375" style="3" bestFit="1" customWidth="1"/>
    <col min="7953" max="7953" width="15.5703125" style="3" customWidth="1"/>
    <col min="7954" max="7954" width="15.7109375" style="3" bestFit="1" customWidth="1"/>
    <col min="7955" max="7955" width="11.7109375" style="3" bestFit="1" customWidth="1"/>
    <col min="7956" max="7957" width="17.140625" style="3" bestFit="1" customWidth="1"/>
    <col min="7958" max="7958" width="9.140625" style="3"/>
    <col min="7959" max="7959" width="10.42578125" style="3" customWidth="1"/>
    <col min="7960" max="7960" width="9.28515625" style="3" bestFit="1" customWidth="1"/>
    <col min="7961" max="8192" width="9.140625" style="3"/>
    <col min="8193" max="8193" width="1.7109375" style="3" customWidth="1"/>
    <col min="8194" max="8194" width="18.140625" style="3" customWidth="1"/>
    <col min="8195" max="8195" width="20.42578125" style="3" customWidth="1"/>
    <col min="8196" max="8207" width="11.42578125" style="3" customWidth="1"/>
    <col min="8208" max="8208" width="11.7109375" style="3" bestFit="1" customWidth="1"/>
    <col min="8209" max="8209" width="15.5703125" style="3" customWidth="1"/>
    <col min="8210" max="8210" width="15.7109375" style="3" bestFit="1" customWidth="1"/>
    <col min="8211" max="8211" width="11.7109375" style="3" bestFit="1" customWidth="1"/>
    <col min="8212" max="8213" width="17.140625" style="3" bestFit="1" customWidth="1"/>
    <col min="8214" max="8214" width="9.140625" style="3"/>
    <col min="8215" max="8215" width="10.42578125" style="3" customWidth="1"/>
    <col min="8216" max="8216" width="9.28515625" style="3" bestFit="1" customWidth="1"/>
    <col min="8217" max="8448" width="9.140625" style="3"/>
    <col min="8449" max="8449" width="1.7109375" style="3" customWidth="1"/>
    <col min="8450" max="8450" width="18.140625" style="3" customWidth="1"/>
    <col min="8451" max="8451" width="20.42578125" style="3" customWidth="1"/>
    <col min="8452" max="8463" width="11.42578125" style="3" customWidth="1"/>
    <col min="8464" max="8464" width="11.7109375" style="3" bestFit="1" customWidth="1"/>
    <col min="8465" max="8465" width="15.5703125" style="3" customWidth="1"/>
    <col min="8466" max="8466" width="15.7109375" style="3" bestFit="1" customWidth="1"/>
    <col min="8467" max="8467" width="11.7109375" style="3" bestFit="1" customWidth="1"/>
    <col min="8468" max="8469" width="17.140625" style="3" bestFit="1" customWidth="1"/>
    <col min="8470" max="8470" width="9.140625" style="3"/>
    <col min="8471" max="8471" width="10.42578125" style="3" customWidth="1"/>
    <col min="8472" max="8472" width="9.28515625" style="3" bestFit="1" customWidth="1"/>
    <col min="8473" max="8704" width="9.140625" style="3"/>
    <col min="8705" max="8705" width="1.7109375" style="3" customWidth="1"/>
    <col min="8706" max="8706" width="18.140625" style="3" customWidth="1"/>
    <col min="8707" max="8707" width="20.42578125" style="3" customWidth="1"/>
    <col min="8708" max="8719" width="11.42578125" style="3" customWidth="1"/>
    <col min="8720" max="8720" width="11.7109375" style="3" bestFit="1" customWidth="1"/>
    <col min="8721" max="8721" width="15.5703125" style="3" customWidth="1"/>
    <col min="8722" max="8722" width="15.7109375" style="3" bestFit="1" customWidth="1"/>
    <col min="8723" max="8723" width="11.7109375" style="3" bestFit="1" customWidth="1"/>
    <col min="8724" max="8725" width="17.140625" style="3" bestFit="1" customWidth="1"/>
    <col min="8726" max="8726" width="9.140625" style="3"/>
    <col min="8727" max="8727" width="10.42578125" style="3" customWidth="1"/>
    <col min="8728" max="8728" width="9.28515625" style="3" bestFit="1" customWidth="1"/>
    <col min="8729" max="8960" width="9.140625" style="3"/>
    <col min="8961" max="8961" width="1.7109375" style="3" customWidth="1"/>
    <col min="8962" max="8962" width="18.140625" style="3" customWidth="1"/>
    <col min="8963" max="8963" width="20.42578125" style="3" customWidth="1"/>
    <col min="8964" max="8975" width="11.42578125" style="3" customWidth="1"/>
    <col min="8976" max="8976" width="11.7109375" style="3" bestFit="1" customWidth="1"/>
    <col min="8977" max="8977" width="15.5703125" style="3" customWidth="1"/>
    <col min="8978" max="8978" width="15.7109375" style="3" bestFit="1" customWidth="1"/>
    <col min="8979" max="8979" width="11.7109375" style="3" bestFit="1" customWidth="1"/>
    <col min="8980" max="8981" width="17.140625" style="3" bestFit="1" customWidth="1"/>
    <col min="8982" max="8982" width="9.140625" style="3"/>
    <col min="8983" max="8983" width="10.42578125" style="3" customWidth="1"/>
    <col min="8984" max="8984" width="9.28515625" style="3" bestFit="1" customWidth="1"/>
    <col min="8985" max="9216" width="9.140625" style="3"/>
    <col min="9217" max="9217" width="1.7109375" style="3" customWidth="1"/>
    <col min="9218" max="9218" width="18.140625" style="3" customWidth="1"/>
    <col min="9219" max="9219" width="20.42578125" style="3" customWidth="1"/>
    <col min="9220" max="9231" width="11.42578125" style="3" customWidth="1"/>
    <col min="9232" max="9232" width="11.7109375" style="3" bestFit="1" customWidth="1"/>
    <col min="9233" max="9233" width="15.5703125" style="3" customWidth="1"/>
    <col min="9234" max="9234" width="15.7109375" style="3" bestFit="1" customWidth="1"/>
    <col min="9235" max="9235" width="11.7109375" style="3" bestFit="1" customWidth="1"/>
    <col min="9236" max="9237" width="17.140625" style="3" bestFit="1" customWidth="1"/>
    <col min="9238" max="9238" width="9.140625" style="3"/>
    <col min="9239" max="9239" width="10.42578125" style="3" customWidth="1"/>
    <col min="9240" max="9240" width="9.28515625" style="3" bestFit="1" customWidth="1"/>
    <col min="9241" max="9472" width="9.140625" style="3"/>
    <col min="9473" max="9473" width="1.7109375" style="3" customWidth="1"/>
    <col min="9474" max="9474" width="18.140625" style="3" customWidth="1"/>
    <col min="9475" max="9475" width="20.42578125" style="3" customWidth="1"/>
    <col min="9476" max="9487" width="11.42578125" style="3" customWidth="1"/>
    <col min="9488" max="9488" width="11.7109375" style="3" bestFit="1" customWidth="1"/>
    <col min="9489" max="9489" width="15.5703125" style="3" customWidth="1"/>
    <col min="9490" max="9490" width="15.7109375" style="3" bestFit="1" customWidth="1"/>
    <col min="9491" max="9491" width="11.7109375" style="3" bestFit="1" customWidth="1"/>
    <col min="9492" max="9493" width="17.140625" style="3" bestFit="1" customWidth="1"/>
    <col min="9494" max="9494" width="9.140625" style="3"/>
    <col min="9495" max="9495" width="10.42578125" style="3" customWidth="1"/>
    <col min="9496" max="9496" width="9.28515625" style="3" bestFit="1" customWidth="1"/>
    <col min="9497" max="9728" width="9.140625" style="3"/>
    <col min="9729" max="9729" width="1.7109375" style="3" customWidth="1"/>
    <col min="9730" max="9730" width="18.140625" style="3" customWidth="1"/>
    <col min="9731" max="9731" width="20.42578125" style="3" customWidth="1"/>
    <col min="9732" max="9743" width="11.42578125" style="3" customWidth="1"/>
    <col min="9744" max="9744" width="11.7109375" style="3" bestFit="1" customWidth="1"/>
    <col min="9745" max="9745" width="15.5703125" style="3" customWidth="1"/>
    <col min="9746" max="9746" width="15.7109375" style="3" bestFit="1" customWidth="1"/>
    <col min="9747" max="9747" width="11.7109375" style="3" bestFit="1" customWidth="1"/>
    <col min="9748" max="9749" width="17.140625" style="3" bestFit="1" customWidth="1"/>
    <col min="9750" max="9750" width="9.140625" style="3"/>
    <col min="9751" max="9751" width="10.42578125" style="3" customWidth="1"/>
    <col min="9752" max="9752" width="9.28515625" style="3" bestFit="1" customWidth="1"/>
    <col min="9753" max="9984" width="9.140625" style="3"/>
    <col min="9985" max="9985" width="1.7109375" style="3" customWidth="1"/>
    <col min="9986" max="9986" width="18.140625" style="3" customWidth="1"/>
    <col min="9987" max="9987" width="20.42578125" style="3" customWidth="1"/>
    <col min="9988" max="9999" width="11.42578125" style="3" customWidth="1"/>
    <col min="10000" max="10000" width="11.7109375" style="3" bestFit="1" customWidth="1"/>
    <col min="10001" max="10001" width="15.5703125" style="3" customWidth="1"/>
    <col min="10002" max="10002" width="15.7109375" style="3" bestFit="1" customWidth="1"/>
    <col min="10003" max="10003" width="11.7109375" style="3" bestFit="1" customWidth="1"/>
    <col min="10004" max="10005" width="17.140625" style="3" bestFit="1" customWidth="1"/>
    <col min="10006" max="10006" width="9.140625" style="3"/>
    <col min="10007" max="10007" width="10.42578125" style="3" customWidth="1"/>
    <col min="10008" max="10008" width="9.28515625" style="3" bestFit="1" customWidth="1"/>
    <col min="10009" max="10240" width="9.140625" style="3"/>
    <col min="10241" max="10241" width="1.7109375" style="3" customWidth="1"/>
    <col min="10242" max="10242" width="18.140625" style="3" customWidth="1"/>
    <col min="10243" max="10243" width="20.42578125" style="3" customWidth="1"/>
    <col min="10244" max="10255" width="11.42578125" style="3" customWidth="1"/>
    <col min="10256" max="10256" width="11.7109375" style="3" bestFit="1" customWidth="1"/>
    <col min="10257" max="10257" width="15.5703125" style="3" customWidth="1"/>
    <col min="10258" max="10258" width="15.7109375" style="3" bestFit="1" customWidth="1"/>
    <col min="10259" max="10259" width="11.7109375" style="3" bestFit="1" customWidth="1"/>
    <col min="10260" max="10261" width="17.140625" style="3" bestFit="1" customWidth="1"/>
    <col min="10262" max="10262" width="9.140625" style="3"/>
    <col min="10263" max="10263" width="10.42578125" style="3" customWidth="1"/>
    <col min="10264" max="10264" width="9.28515625" style="3" bestFit="1" customWidth="1"/>
    <col min="10265" max="10496" width="9.140625" style="3"/>
    <col min="10497" max="10497" width="1.7109375" style="3" customWidth="1"/>
    <col min="10498" max="10498" width="18.140625" style="3" customWidth="1"/>
    <col min="10499" max="10499" width="20.42578125" style="3" customWidth="1"/>
    <col min="10500" max="10511" width="11.42578125" style="3" customWidth="1"/>
    <col min="10512" max="10512" width="11.7109375" style="3" bestFit="1" customWidth="1"/>
    <col min="10513" max="10513" width="15.5703125" style="3" customWidth="1"/>
    <col min="10514" max="10514" width="15.7109375" style="3" bestFit="1" customWidth="1"/>
    <col min="10515" max="10515" width="11.7109375" style="3" bestFit="1" customWidth="1"/>
    <col min="10516" max="10517" width="17.140625" style="3" bestFit="1" customWidth="1"/>
    <col min="10518" max="10518" width="9.140625" style="3"/>
    <col min="10519" max="10519" width="10.42578125" style="3" customWidth="1"/>
    <col min="10520" max="10520" width="9.28515625" style="3" bestFit="1" customWidth="1"/>
    <col min="10521" max="10752" width="9.140625" style="3"/>
    <col min="10753" max="10753" width="1.7109375" style="3" customWidth="1"/>
    <col min="10754" max="10754" width="18.140625" style="3" customWidth="1"/>
    <col min="10755" max="10755" width="20.42578125" style="3" customWidth="1"/>
    <col min="10756" max="10767" width="11.42578125" style="3" customWidth="1"/>
    <col min="10768" max="10768" width="11.7109375" style="3" bestFit="1" customWidth="1"/>
    <col min="10769" max="10769" width="15.5703125" style="3" customWidth="1"/>
    <col min="10770" max="10770" width="15.7109375" style="3" bestFit="1" customWidth="1"/>
    <col min="10771" max="10771" width="11.7109375" style="3" bestFit="1" customWidth="1"/>
    <col min="10772" max="10773" width="17.140625" style="3" bestFit="1" customWidth="1"/>
    <col min="10774" max="10774" width="9.140625" style="3"/>
    <col min="10775" max="10775" width="10.42578125" style="3" customWidth="1"/>
    <col min="10776" max="10776" width="9.28515625" style="3" bestFit="1" customWidth="1"/>
    <col min="10777" max="11008" width="9.140625" style="3"/>
    <col min="11009" max="11009" width="1.7109375" style="3" customWidth="1"/>
    <col min="11010" max="11010" width="18.140625" style="3" customWidth="1"/>
    <col min="11011" max="11011" width="20.42578125" style="3" customWidth="1"/>
    <col min="11012" max="11023" width="11.42578125" style="3" customWidth="1"/>
    <col min="11024" max="11024" width="11.7109375" style="3" bestFit="1" customWidth="1"/>
    <col min="11025" max="11025" width="15.5703125" style="3" customWidth="1"/>
    <col min="11026" max="11026" width="15.7109375" style="3" bestFit="1" customWidth="1"/>
    <col min="11027" max="11027" width="11.7109375" style="3" bestFit="1" customWidth="1"/>
    <col min="11028" max="11029" width="17.140625" style="3" bestFit="1" customWidth="1"/>
    <col min="11030" max="11030" width="9.140625" style="3"/>
    <col min="11031" max="11031" width="10.42578125" style="3" customWidth="1"/>
    <col min="11032" max="11032" width="9.28515625" style="3" bestFit="1" customWidth="1"/>
    <col min="11033" max="11264" width="9.140625" style="3"/>
    <col min="11265" max="11265" width="1.7109375" style="3" customWidth="1"/>
    <col min="11266" max="11266" width="18.140625" style="3" customWidth="1"/>
    <col min="11267" max="11267" width="20.42578125" style="3" customWidth="1"/>
    <col min="11268" max="11279" width="11.42578125" style="3" customWidth="1"/>
    <col min="11280" max="11280" width="11.7109375" style="3" bestFit="1" customWidth="1"/>
    <col min="11281" max="11281" width="15.5703125" style="3" customWidth="1"/>
    <col min="11282" max="11282" width="15.7109375" style="3" bestFit="1" customWidth="1"/>
    <col min="11283" max="11283" width="11.7109375" style="3" bestFit="1" customWidth="1"/>
    <col min="11284" max="11285" width="17.140625" style="3" bestFit="1" customWidth="1"/>
    <col min="11286" max="11286" width="9.140625" style="3"/>
    <col min="11287" max="11287" width="10.42578125" style="3" customWidth="1"/>
    <col min="11288" max="11288" width="9.28515625" style="3" bestFit="1" customWidth="1"/>
    <col min="11289" max="11520" width="9.140625" style="3"/>
    <col min="11521" max="11521" width="1.7109375" style="3" customWidth="1"/>
    <col min="11522" max="11522" width="18.140625" style="3" customWidth="1"/>
    <col min="11523" max="11523" width="20.42578125" style="3" customWidth="1"/>
    <col min="11524" max="11535" width="11.42578125" style="3" customWidth="1"/>
    <col min="11536" max="11536" width="11.7109375" style="3" bestFit="1" customWidth="1"/>
    <col min="11537" max="11537" width="15.5703125" style="3" customWidth="1"/>
    <col min="11538" max="11538" width="15.7109375" style="3" bestFit="1" customWidth="1"/>
    <col min="11539" max="11539" width="11.7109375" style="3" bestFit="1" customWidth="1"/>
    <col min="11540" max="11541" width="17.140625" style="3" bestFit="1" customWidth="1"/>
    <col min="11542" max="11542" width="9.140625" style="3"/>
    <col min="11543" max="11543" width="10.42578125" style="3" customWidth="1"/>
    <col min="11544" max="11544" width="9.28515625" style="3" bestFit="1" customWidth="1"/>
    <col min="11545" max="11776" width="9.140625" style="3"/>
    <col min="11777" max="11777" width="1.7109375" style="3" customWidth="1"/>
    <col min="11778" max="11778" width="18.140625" style="3" customWidth="1"/>
    <col min="11779" max="11779" width="20.42578125" style="3" customWidth="1"/>
    <col min="11780" max="11791" width="11.42578125" style="3" customWidth="1"/>
    <col min="11792" max="11792" width="11.7109375" style="3" bestFit="1" customWidth="1"/>
    <col min="11793" max="11793" width="15.5703125" style="3" customWidth="1"/>
    <col min="11794" max="11794" width="15.7109375" style="3" bestFit="1" customWidth="1"/>
    <col min="11795" max="11795" width="11.7109375" style="3" bestFit="1" customWidth="1"/>
    <col min="11796" max="11797" width="17.140625" style="3" bestFit="1" customWidth="1"/>
    <col min="11798" max="11798" width="9.140625" style="3"/>
    <col min="11799" max="11799" width="10.42578125" style="3" customWidth="1"/>
    <col min="11800" max="11800" width="9.28515625" style="3" bestFit="1" customWidth="1"/>
    <col min="11801" max="12032" width="9.140625" style="3"/>
    <col min="12033" max="12033" width="1.7109375" style="3" customWidth="1"/>
    <col min="12034" max="12034" width="18.140625" style="3" customWidth="1"/>
    <col min="12035" max="12035" width="20.42578125" style="3" customWidth="1"/>
    <col min="12036" max="12047" width="11.42578125" style="3" customWidth="1"/>
    <col min="12048" max="12048" width="11.7109375" style="3" bestFit="1" customWidth="1"/>
    <col min="12049" max="12049" width="15.5703125" style="3" customWidth="1"/>
    <col min="12050" max="12050" width="15.7109375" style="3" bestFit="1" customWidth="1"/>
    <col min="12051" max="12051" width="11.7109375" style="3" bestFit="1" customWidth="1"/>
    <col min="12052" max="12053" width="17.140625" style="3" bestFit="1" customWidth="1"/>
    <col min="12054" max="12054" width="9.140625" style="3"/>
    <col min="12055" max="12055" width="10.42578125" style="3" customWidth="1"/>
    <col min="12056" max="12056" width="9.28515625" style="3" bestFit="1" customWidth="1"/>
    <col min="12057" max="12288" width="9.140625" style="3"/>
    <col min="12289" max="12289" width="1.7109375" style="3" customWidth="1"/>
    <col min="12290" max="12290" width="18.140625" style="3" customWidth="1"/>
    <col min="12291" max="12291" width="20.42578125" style="3" customWidth="1"/>
    <col min="12292" max="12303" width="11.42578125" style="3" customWidth="1"/>
    <col min="12304" max="12304" width="11.7109375" style="3" bestFit="1" customWidth="1"/>
    <col min="12305" max="12305" width="15.5703125" style="3" customWidth="1"/>
    <col min="12306" max="12306" width="15.7109375" style="3" bestFit="1" customWidth="1"/>
    <col min="12307" max="12307" width="11.7109375" style="3" bestFit="1" customWidth="1"/>
    <col min="12308" max="12309" width="17.140625" style="3" bestFit="1" customWidth="1"/>
    <col min="12310" max="12310" width="9.140625" style="3"/>
    <col min="12311" max="12311" width="10.42578125" style="3" customWidth="1"/>
    <col min="12312" max="12312" width="9.28515625" style="3" bestFit="1" customWidth="1"/>
    <col min="12313" max="12544" width="9.140625" style="3"/>
    <col min="12545" max="12545" width="1.7109375" style="3" customWidth="1"/>
    <col min="12546" max="12546" width="18.140625" style="3" customWidth="1"/>
    <col min="12547" max="12547" width="20.42578125" style="3" customWidth="1"/>
    <col min="12548" max="12559" width="11.42578125" style="3" customWidth="1"/>
    <col min="12560" max="12560" width="11.7109375" style="3" bestFit="1" customWidth="1"/>
    <col min="12561" max="12561" width="15.5703125" style="3" customWidth="1"/>
    <col min="12562" max="12562" width="15.7109375" style="3" bestFit="1" customWidth="1"/>
    <col min="12563" max="12563" width="11.7109375" style="3" bestFit="1" customWidth="1"/>
    <col min="12564" max="12565" width="17.140625" style="3" bestFit="1" customWidth="1"/>
    <col min="12566" max="12566" width="9.140625" style="3"/>
    <col min="12567" max="12567" width="10.42578125" style="3" customWidth="1"/>
    <col min="12568" max="12568" width="9.28515625" style="3" bestFit="1" customWidth="1"/>
    <col min="12569" max="12800" width="9.140625" style="3"/>
    <col min="12801" max="12801" width="1.7109375" style="3" customWidth="1"/>
    <col min="12802" max="12802" width="18.140625" style="3" customWidth="1"/>
    <col min="12803" max="12803" width="20.42578125" style="3" customWidth="1"/>
    <col min="12804" max="12815" width="11.42578125" style="3" customWidth="1"/>
    <col min="12816" max="12816" width="11.7109375" style="3" bestFit="1" customWidth="1"/>
    <col min="12817" max="12817" width="15.5703125" style="3" customWidth="1"/>
    <col min="12818" max="12818" width="15.7109375" style="3" bestFit="1" customWidth="1"/>
    <col min="12819" max="12819" width="11.7109375" style="3" bestFit="1" customWidth="1"/>
    <col min="12820" max="12821" width="17.140625" style="3" bestFit="1" customWidth="1"/>
    <col min="12822" max="12822" width="9.140625" style="3"/>
    <col min="12823" max="12823" width="10.42578125" style="3" customWidth="1"/>
    <col min="12824" max="12824" width="9.28515625" style="3" bestFit="1" customWidth="1"/>
    <col min="12825" max="13056" width="9.140625" style="3"/>
    <col min="13057" max="13057" width="1.7109375" style="3" customWidth="1"/>
    <col min="13058" max="13058" width="18.140625" style="3" customWidth="1"/>
    <col min="13059" max="13059" width="20.42578125" style="3" customWidth="1"/>
    <col min="13060" max="13071" width="11.42578125" style="3" customWidth="1"/>
    <col min="13072" max="13072" width="11.7109375" style="3" bestFit="1" customWidth="1"/>
    <col min="13073" max="13073" width="15.5703125" style="3" customWidth="1"/>
    <col min="13074" max="13074" width="15.7109375" style="3" bestFit="1" customWidth="1"/>
    <col min="13075" max="13075" width="11.7109375" style="3" bestFit="1" customWidth="1"/>
    <col min="13076" max="13077" width="17.140625" style="3" bestFit="1" customWidth="1"/>
    <col min="13078" max="13078" width="9.140625" style="3"/>
    <col min="13079" max="13079" width="10.42578125" style="3" customWidth="1"/>
    <col min="13080" max="13080" width="9.28515625" style="3" bestFit="1" customWidth="1"/>
    <col min="13081" max="13312" width="9.140625" style="3"/>
    <col min="13313" max="13313" width="1.7109375" style="3" customWidth="1"/>
    <col min="13314" max="13314" width="18.140625" style="3" customWidth="1"/>
    <col min="13315" max="13315" width="20.42578125" style="3" customWidth="1"/>
    <col min="13316" max="13327" width="11.42578125" style="3" customWidth="1"/>
    <col min="13328" max="13328" width="11.7109375" style="3" bestFit="1" customWidth="1"/>
    <col min="13329" max="13329" width="15.5703125" style="3" customWidth="1"/>
    <col min="13330" max="13330" width="15.7109375" style="3" bestFit="1" customWidth="1"/>
    <col min="13331" max="13331" width="11.7109375" style="3" bestFit="1" customWidth="1"/>
    <col min="13332" max="13333" width="17.140625" style="3" bestFit="1" customWidth="1"/>
    <col min="13334" max="13334" width="9.140625" style="3"/>
    <col min="13335" max="13335" width="10.42578125" style="3" customWidth="1"/>
    <col min="13336" max="13336" width="9.28515625" style="3" bestFit="1" customWidth="1"/>
    <col min="13337" max="13568" width="9.140625" style="3"/>
    <col min="13569" max="13569" width="1.7109375" style="3" customWidth="1"/>
    <col min="13570" max="13570" width="18.140625" style="3" customWidth="1"/>
    <col min="13571" max="13571" width="20.42578125" style="3" customWidth="1"/>
    <col min="13572" max="13583" width="11.42578125" style="3" customWidth="1"/>
    <col min="13584" max="13584" width="11.7109375" style="3" bestFit="1" customWidth="1"/>
    <col min="13585" max="13585" width="15.5703125" style="3" customWidth="1"/>
    <col min="13586" max="13586" width="15.7109375" style="3" bestFit="1" customWidth="1"/>
    <col min="13587" max="13587" width="11.7109375" style="3" bestFit="1" customWidth="1"/>
    <col min="13588" max="13589" width="17.140625" style="3" bestFit="1" customWidth="1"/>
    <col min="13590" max="13590" width="9.140625" style="3"/>
    <col min="13591" max="13591" width="10.42578125" style="3" customWidth="1"/>
    <col min="13592" max="13592" width="9.28515625" style="3" bestFit="1" customWidth="1"/>
    <col min="13593" max="13824" width="9.140625" style="3"/>
    <col min="13825" max="13825" width="1.7109375" style="3" customWidth="1"/>
    <col min="13826" max="13826" width="18.140625" style="3" customWidth="1"/>
    <col min="13827" max="13827" width="20.42578125" style="3" customWidth="1"/>
    <col min="13828" max="13839" width="11.42578125" style="3" customWidth="1"/>
    <col min="13840" max="13840" width="11.7109375" style="3" bestFit="1" customWidth="1"/>
    <col min="13841" max="13841" width="15.5703125" style="3" customWidth="1"/>
    <col min="13842" max="13842" width="15.7109375" style="3" bestFit="1" customWidth="1"/>
    <col min="13843" max="13843" width="11.7109375" style="3" bestFit="1" customWidth="1"/>
    <col min="13844" max="13845" width="17.140625" style="3" bestFit="1" customWidth="1"/>
    <col min="13846" max="13846" width="9.140625" style="3"/>
    <col min="13847" max="13847" width="10.42578125" style="3" customWidth="1"/>
    <col min="13848" max="13848" width="9.28515625" style="3" bestFit="1" customWidth="1"/>
    <col min="13849" max="14080" width="9.140625" style="3"/>
    <col min="14081" max="14081" width="1.7109375" style="3" customWidth="1"/>
    <col min="14082" max="14082" width="18.140625" style="3" customWidth="1"/>
    <col min="14083" max="14083" width="20.42578125" style="3" customWidth="1"/>
    <col min="14084" max="14095" width="11.42578125" style="3" customWidth="1"/>
    <col min="14096" max="14096" width="11.7109375" style="3" bestFit="1" customWidth="1"/>
    <col min="14097" max="14097" width="15.5703125" style="3" customWidth="1"/>
    <col min="14098" max="14098" width="15.7109375" style="3" bestFit="1" customWidth="1"/>
    <col min="14099" max="14099" width="11.7109375" style="3" bestFit="1" customWidth="1"/>
    <col min="14100" max="14101" width="17.140625" style="3" bestFit="1" customWidth="1"/>
    <col min="14102" max="14102" width="9.140625" style="3"/>
    <col min="14103" max="14103" width="10.42578125" style="3" customWidth="1"/>
    <col min="14104" max="14104" width="9.28515625" style="3" bestFit="1" customWidth="1"/>
    <col min="14105" max="14336" width="9.140625" style="3"/>
    <col min="14337" max="14337" width="1.7109375" style="3" customWidth="1"/>
    <col min="14338" max="14338" width="18.140625" style="3" customWidth="1"/>
    <col min="14339" max="14339" width="20.42578125" style="3" customWidth="1"/>
    <col min="14340" max="14351" width="11.42578125" style="3" customWidth="1"/>
    <col min="14352" max="14352" width="11.7109375" style="3" bestFit="1" customWidth="1"/>
    <col min="14353" max="14353" width="15.5703125" style="3" customWidth="1"/>
    <col min="14354" max="14354" width="15.7109375" style="3" bestFit="1" customWidth="1"/>
    <col min="14355" max="14355" width="11.7109375" style="3" bestFit="1" customWidth="1"/>
    <col min="14356" max="14357" width="17.140625" style="3" bestFit="1" customWidth="1"/>
    <col min="14358" max="14358" width="9.140625" style="3"/>
    <col min="14359" max="14359" width="10.42578125" style="3" customWidth="1"/>
    <col min="14360" max="14360" width="9.28515625" style="3" bestFit="1" customWidth="1"/>
    <col min="14361" max="14592" width="9.140625" style="3"/>
    <col min="14593" max="14593" width="1.7109375" style="3" customWidth="1"/>
    <col min="14594" max="14594" width="18.140625" style="3" customWidth="1"/>
    <col min="14595" max="14595" width="20.42578125" style="3" customWidth="1"/>
    <col min="14596" max="14607" width="11.42578125" style="3" customWidth="1"/>
    <col min="14608" max="14608" width="11.7109375" style="3" bestFit="1" customWidth="1"/>
    <col min="14609" max="14609" width="15.5703125" style="3" customWidth="1"/>
    <col min="14610" max="14610" width="15.7109375" style="3" bestFit="1" customWidth="1"/>
    <col min="14611" max="14611" width="11.7109375" style="3" bestFit="1" customWidth="1"/>
    <col min="14612" max="14613" width="17.140625" style="3" bestFit="1" customWidth="1"/>
    <col min="14614" max="14614" width="9.140625" style="3"/>
    <col min="14615" max="14615" width="10.42578125" style="3" customWidth="1"/>
    <col min="14616" max="14616" width="9.28515625" style="3" bestFit="1" customWidth="1"/>
    <col min="14617" max="14848" width="9.140625" style="3"/>
    <col min="14849" max="14849" width="1.7109375" style="3" customWidth="1"/>
    <col min="14850" max="14850" width="18.140625" style="3" customWidth="1"/>
    <col min="14851" max="14851" width="20.42578125" style="3" customWidth="1"/>
    <col min="14852" max="14863" width="11.42578125" style="3" customWidth="1"/>
    <col min="14864" max="14864" width="11.7109375" style="3" bestFit="1" customWidth="1"/>
    <col min="14865" max="14865" width="15.5703125" style="3" customWidth="1"/>
    <col min="14866" max="14866" width="15.7109375" style="3" bestFit="1" customWidth="1"/>
    <col min="14867" max="14867" width="11.7109375" style="3" bestFit="1" customWidth="1"/>
    <col min="14868" max="14869" width="17.140625" style="3" bestFit="1" customWidth="1"/>
    <col min="14870" max="14870" width="9.140625" style="3"/>
    <col min="14871" max="14871" width="10.42578125" style="3" customWidth="1"/>
    <col min="14872" max="14872" width="9.28515625" style="3" bestFit="1" customWidth="1"/>
    <col min="14873" max="15104" width="9.140625" style="3"/>
    <col min="15105" max="15105" width="1.7109375" style="3" customWidth="1"/>
    <col min="15106" max="15106" width="18.140625" style="3" customWidth="1"/>
    <col min="15107" max="15107" width="20.42578125" style="3" customWidth="1"/>
    <col min="15108" max="15119" width="11.42578125" style="3" customWidth="1"/>
    <col min="15120" max="15120" width="11.7109375" style="3" bestFit="1" customWidth="1"/>
    <col min="15121" max="15121" width="15.5703125" style="3" customWidth="1"/>
    <col min="15122" max="15122" width="15.7109375" style="3" bestFit="1" customWidth="1"/>
    <col min="15123" max="15123" width="11.7109375" style="3" bestFit="1" customWidth="1"/>
    <col min="15124" max="15125" width="17.140625" style="3" bestFit="1" customWidth="1"/>
    <col min="15126" max="15126" width="9.140625" style="3"/>
    <col min="15127" max="15127" width="10.42578125" style="3" customWidth="1"/>
    <col min="15128" max="15128" width="9.28515625" style="3" bestFit="1" customWidth="1"/>
    <col min="15129" max="15360" width="9.140625" style="3"/>
    <col min="15361" max="15361" width="1.7109375" style="3" customWidth="1"/>
    <col min="15362" max="15362" width="18.140625" style="3" customWidth="1"/>
    <col min="15363" max="15363" width="20.42578125" style="3" customWidth="1"/>
    <col min="15364" max="15375" width="11.42578125" style="3" customWidth="1"/>
    <col min="15376" max="15376" width="11.7109375" style="3" bestFit="1" customWidth="1"/>
    <col min="15377" max="15377" width="15.5703125" style="3" customWidth="1"/>
    <col min="15378" max="15378" width="15.7109375" style="3" bestFit="1" customWidth="1"/>
    <col min="15379" max="15379" width="11.7109375" style="3" bestFit="1" customWidth="1"/>
    <col min="15380" max="15381" width="17.140625" style="3" bestFit="1" customWidth="1"/>
    <col min="15382" max="15382" width="9.140625" style="3"/>
    <col min="15383" max="15383" width="10.42578125" style="3" customWidth="1"/>
    <col min="15384" max="15384" width="9.28515625" style="3" bestFit="1" customWidth="1"/>
    <col min="15385" max="15616" width="9.140625" style="3"/>
    <col min="15617" max="15617" width="1.7109375" style="3" customWidth="1"/>
    <col min="15618" max="15618" width="18.140625" style="3" customWidth="1"/>
    <col min="15619" max="15619" width="20.42578125" style="3" customWidth="1"/>
    <col min="15620" max="15631" width="11.42578125" style="3" customWidth="1"/>
    <col min="15632" max="15632" width="11.7109375" style="3" bestFit="1" customWidth="1"/>
    <col min="15633" max="15633" width="15.5703125" style="3" customWidth="1"/>
    <col min="15634" max="15634" width="15.7109375" style="3" bestFit="1" customWidth="1"/>
    <col min="15635" max="15635" width="11.7109375" style="3" bestFit="1" customWidth="1"/>
    <col min="15636" max="15637" width="17.140625" style="3" bestFit="1" customWidth="1"/>
    <col min="15638" max="15638" width="9.140625" style="3"/>
    <col min="15639" max="15639" width="10.42578125" style="3" customWidth="1"/>
    <col min="15640" max="15640" width="9.28515625" style="3" bestFit="1" customWidth="1"/>
    <col min="15641" max="15872" width="9.140625" style="3"/>
    <col min="15873" max="15873" width="1.7109375" style="3" customWidth="1"/>
    <col min="15874" max="15874" width="18.140625" style="3" customWidth="1"/>
    <col min="15875" max="15875" width="20.42578125" style="3" customWidth="1"/>
    <col min="15876" max="15887" width="11.42578125" style="3" customWidth="1"/>
    <col min="15888" max="15888" width="11.7109375" style="3" bestFit="1" customWidth="1"/>
    <col min="15889" max="15889" width="15.5703125" style="3" customWidth="1"/>
    <col min="15890" max="15890" width="15.7109375" style="3" bestFit="1" customWidth="1"/>
    <col min="15891" max="15891" width="11.7109375" style="3" bestFit="1" customWidth="1"/>
    <col min="15892" max="15893" width="17.140625" style="3" bestFit="1" customWidth="1"/>
    <col min="15894" max="15894" width="9.140625" style="3"/>
    <col min="15895" max="15895" width="10.42578125" style="3" customWidth="1"/>
    <col min="15896" max="15896" width="9.28515625" style="3" bestFit="1" customWidth="1"/>
    <col min="15897" max="16128" width="9.140625" style="3"/>
    <col min="16129" max="16129" width="1.7109375" style="3" customWidth="1"/>
    <col min="16130" max="16130" width="18.140625" style="3" customWidth="1"/>
    <col min="16131" max="16131" width="20.42578125" style="3" customWidth="1"/>
    <col min="16132" max="16143" width="11.42578125" style="3" customWidth="1"/>
    <col min="16144" max="16144" width="11.7109375" style="3" bestFit="1" customWidth="1"/>
    <col min="16145" max="16145" width="15.5703125" style="3" customWidth="1"/>
    <col min="16146" max="16146" width="15.7109375" style="3" bestFit="1" customWidth="1"/>
    <col min="16147" max="16147" width="11.7109375" style="3" bestFit="1" customWidth="1"/>
    <col min="16148" max="16149" width="17.140625" style="3" bestFit="1" customWidth="1"/>
    <col min="16150" max="16150" width="9.140625" style="3"/>
    <col min="16151" max="16151" width="10.42578125" style="3" customWidth="1"/>
    <col min="16152" max="16152" width="9.28515625" style="3" bestFit="1" customWidth="1"/>
    <col min="16153" max="16384" width="9.140625" style="3"/>
  </cols>
  <sheetData>
    <row r="1" spans="2:32" ht="13.5" thickBot="1" x14ac:dyDescent="0.25"/>
    <row r="2" spans="2:32" ht="13.5" thickBot="1" x14ac:dyDescent="0.25">
      <c r="B2" s="50" t="s">
        <v>41</v>
      </c>
      <c r="C2" s="51" t="s">
        <v>42</v>
      </c>
      <c r="D2" s="51" t="s">
        <v>43</v>
      </c>
      <c r="E2" s="51" t="s">
        <v>44</v>
      </c>
      <c r="F2" s="51" t="s">
        <v>45</v>
      </c>
      <c r="G2" s="51" t="s">
        <v>46</v>
      </c>
      <c r="H2" s="51" t="s">
        <v>47</v>
      </c>
      <c r="I2" s="51" t="s">
        <v>48</v>
      </c>
      <c r="J2" s="51" t="s">
        <v>49</v>
      </c>
      <c r="K2" s="51" t="s">
        <v>50</v>
      </c>
      <c r="L2" s="51" t="s">
        <v>51</v>
      </c>
      <c r="M2" s="51" t="s">
        <v>52</v>
      </c>
      <c r="N2" s="51" t="s">
        <v>53</v>
      </c>
      <c r="O2" s="51" t="s">
        <v>54</v>
      </c>
      <c r="P2" s="146" t="s">
        <v>55</v>
      </c>
      <c r="R2" s="51" t="s">
        <v>42</v>
      </c>
      <c r="S2" s="51" t="s">
        <v>43</v>
      </c>
      <c r="T2" s="51" t="s">
        <v>44</v>
      </c>
      <c r="U2" s="51" t="s">
        <v>45</v>
      </c>
      <c r="V2" s="51" t="s">
        <v>46</v>
      </c>
      <c r="W2" s="51" t="s">
        <v>47</v>
      </c>
      <c r="X2" s="51" t="s">
        <v>48</v>
      </c>
      <c r="Y2" s="51" t="s">
        <v>49</v>
      </c>
      <c r="Z2" s="51" t="s">
        <v>50</v>
      </c>
      <c r="AA2" s="51" t="s">
        <v>51</v>
      </c>
      <c r="AB2" s="51" t="s">
        <v>52</v>
      </c>
      <c r="AC2" s="51" t="s">
        <v>53</v>
      </c>
      <c r="AD2" s="51" t="s">
        <v>54</v>
      </c>
      <c r="AE2" s="52" t="s">
        <v>55</v>
      </c>
    </row>
    <row r="3" spans="2:32" x14ac:dyDescent="0.2">
      <c r="B3" s="393" t="s">
        <v>41</v>
      </c>
      <c r="C3" s="121" t="s">
        <v>56</v>
      </c>
      <c r="D3" s="54">
        <f>SUM(D4:D13)</f>
        <v>8663680.658160001</v>
      </c>
      <c r="E3" s="54">
        <f t="shared" ref="E3:O3" si="0">SUM(E4:E13)</f>
        <v>9127243.7802000009</v>
      </c>
      <c r="F3" s="54">
        <f t="shared" si="0"/>
        <v>10988207.4298</v>
      </c>
      <c r="G3" s="54">
        <f t="shared" si="0"/>
        <v>16065042.124099996</v>
      </c>
      <c r="H3" s="54">
        <f>SUM(H4:H13)</f>
        <v>14922116.653010001</v>
      </c>
      <c r="I3" s="54">
        <f t="shared" si="0"/>
        <v>19160578.779550418</v>
      </c>
      <c r="J3" s="54">
        <f t="shared" si="0"/>
        <v>10092213.00562299</v>
      </c>
      <c r="K3" s="54">
        <f t="shared" si="0"/>
        <v>6522508.7604386359</v>
      </c>
      <c r="L3" s="54">
        <f t="shared" si="0"/>
        <v>9161937.8652766887</v>
      </c>
      <c r="M3" s="54">
        <f t="shared" si="0"/>
        <v>9757722.8484701253</v>
      </c>
      <c r="N3" s="54">
        <f t="shared" si="0"/>
        <v>6206935.0423032008</v>
      </c>
      <c r="O3" s="54">
        <f t="shared" si="0"/>
        <v>2392587.0379370125</v>
      </c>
      <c r="P3" s="140">
        <f>SUM(D3:O3)</f>
        <v>123060773.98486908</v>
      </c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</row>
    <row r="4" spans="2:32" hidden="1" outlineLevel="1" x14ac:dyDescent="0.2">
      <c r="B4" s="394"/>
      <c r="C4" s="123" t="s">
        <v>57</v>
      </c>
      <c r="D4" s="58">
        <f t="shared" ref="D4:P13" si="1">+SUMIF($C$45:$C$2804,$C4,D$45:D$2804)</f>
        <v>4255993.4509309391</v>
      </c>
      <c r="E4" s="58">
        <f t="shared" si="1"/>
        <v>3965743.0239659892</v>
      </c>
      <c r="F4" s="58">
        <f t="shared" si="1"/>
        <v>4693793.7311000004</v>
      </c>
      <c r="G4" s="58">
        <f t="shared" si="1"/>
        <v>4231856.3623924758</v>
      </c>
      <c r="H4" s="58">
        <f t="shared" si="1"/>
        <v>3290993.4219999998</v>
      </c>
      <c r="I4" s="58">
        <f t="shared" si="1"/>
        <v>4740130.0912472699</v>
      </c>
      <c r="J4" s="58">
        <f t="shared" si="1"/>
        <v>3196451.8108206033</v>
      </c>
      <c r="K4" s="58">
        <f t="shared" si="1"/>
        <v>3826647.5904671471</v>
      </c>
      <c r="L4" s="58">
        <f t="shared" si="1"/>
        <v>5175590.8931378918</v>
      </c>
      <c r="M4" s="58">
        <f t="shared" si="1"/>
        <v>6208778.5368509833</v>
      </c>
      <c r="N4" s="58">
        <f t="shared" si="1"/>
        <v>4095760.9951591245</v>
      </c>
      <c r="O4" s="58">
        <f t="shared" si="1"/>
        <v>1485798.7694711622</v>
      </c>
      <c r="P4" s="141">
        <f t="shared" si="1"/>
        <v>49167538.677543588</v>
      </c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</row>
    <row r="5" spans="2:32" hidden="1" outlineLevel="1" x14ac:dyDescent="0.2">
      <c r="B5" s="394"/>
      <c r="C5" s="123" t="s">
        <v>221</v>
      </c>
      <c r="D5" s="58">
        <f t="shared" si="1"/>
        <v>21781.599999999999</v>
      </c>
      <c r="E5" s="58">
        <f t="shared" si="1"/>
        <v>41346.149999999994</v>
      </c>
      <c r="F5" s="58">
        <f t="shared" si="1"/>
        <v>1990.44</v>
      </c>
      <c r="G5" s="58">
        <f t="shared" si="1"/>
        <v>107973.63</v>
      </c>
      <c r="H5" s="58">
        <f t="shared" si="1"/>
        <v>285648.77</v>
      </c>
      <c r="I5" s="58">
        <f t="shared" si="1"/>
        <v>0</v>
      </c>
      <c r="J5" s="58">
        <f t="shared" si="1"/>
        <v>0</v>
      </c>
      <c r="K5" s="58">
        <f t="shared" si="1"/>
        <v>0</v>
      </c>
      <c r="L5" s="58">
        <f t="shared" si="1"/>
        <v>0</v>
      </c>
      <c r="M5" s="58">
        <f t="shared" si="1"/>
        <v>0</v>
      </c>
      <c r="N5" s="58">
        <f t="shared" si="1"/>
        <v>0</v>
      </c>
      <c r="O5" s="58">
        <f t="shared" si="1"/>
        <v>0</v>
      </c>
      <c r="P5" s="141">
        <f t="shared" si="1"/>
        <v>409711.03399999999</v>
      </c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</row>
    <row r="6" spans="2:32" hidden="1" outlineLevel="1" x14ac:dyDescent="0.2">
      <c r="B6" s="394"/>
      <c r="C6" s="123" t="s">
        <v>222</v>
      </c>
      <c r="D6" s="58">
        <f t="shared" si="1"/>
        <v>1467149.7870290608</v>
      </c>
      <c r="E6" s="58">
        <f t="shared" si="1"/>
        <v>1631082.50293401</v>
      </c>
      <c r="F6" s="58">
        <f t="shared" si="1"/>
        <v>1886158.2887000002</v>
      </c>
      <c r="G6" s="58">
        <f t="shared" si="1"/>
        <v>2575484.7009331807</v>
      </c>
      <c r="H6" s="58">
        <f t="shared" si="1"/>
        <v>1334619.4339999997</v>
      </c>
      <c r="I6" s="58">
        <f t="shared" si="1"/>
        <v>2365146.7944617169</v>
      </c>
      <c r="J6" s="58">
        <f t="shared" si="1"/>
        <v>884157.29945561138</v>
      </c>
      <c r="K6" s="58">
        <f t="shared" si="1"/>
        <v>531251.79038602533</v>
      </c>
      <c r="L6" s="58">
        <f t="shared" si="1"/>
        <v>2164674.3293680297</v>
      </c>
      <c r="M6" s="58">
        <f t="shared" si="1"/>
        <v>1775575.3575777214</v>
      </c>
      <c r="N6" s="58">
        <f t="shared" si="1"/>
        <v>1257190.2367830765</v>
      </c>
      <c r="O6" s="58">
        <f t="shared" si="1"/>
        <v>609288.26846585039</v>
      </c>
      <c r="P6" s="141">
        <f t="shared" si="1"/>
        <v>18321392.660094287</v>
      </c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</row>
    <row r="7" spans="2:32" hidden="1" outlineLevel="1" x14ac:dyDescent="0.2">
      <c r="B7" s="394"/>
      <c r="C7" s="123" t="s">
        <v>223</v>
      </c>
      <c r="D7" s="58">
        <f t="shared" si="1"/>
        <v>20240.21</v>
      </c>
      <c r="E7" s="58">
        <f t="shared" si="1"/>
        <v>199098.27</v>
      </c>
      <c r="F7" s="58">
        <f t="shared" si="1"/>
        <v>216377.54999999996</v>
      </c>
      <c r="G7" s="58">
        <f t="shared" si="1"/>
        <v>2542983.7907743431</v>
      </c>
      <c r="H7" s="58">
        <f t="shared" si="1"/>
        <v>2759436.8970000003</v>
      </c>
      <c r="I7" s="58">
        <f t="shared" si="1"/>
        <v>1743281.8990648519</v>
      </c>
      <c r="J7" s="58">
        <f t="shared" si="1"/>
        <v>1521220.3491732734</v>
      </c>
      <c r="K7" s="58">
        <f t="shared" si="1"/>
        <v>423312.108979346</v>
      </c>
      <c r="L7" s="58">
        <f t="shared" si="1"/>
        <v>82893.402931483302</v>
      </c>
      <c r="M7" s="58">
        <f t="shared" si="1"/>
        <v>295008.60071085999</v>
      </c>
      <c r="N7" s="58">
        <f t="shared" si="1"/>
        <v>89001.735934000477</v>
      </c>
      <c r="O7" s="58">
        <f t="shared" si="1"/>
        <v>0</v>
      </c>
      <c r="P7" s="141">
        <f t="shared" si="1"/>
        <v>9892854.8145681582</v>
      </c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</row>
    <row r="8" spans="2:32" hidden="1" outlineLevel="1" x14ac:dyDescent="0.2">
      <c r="B8" s="394"/>
      <c r="C8" s="123" t="s">
        <v>224</v>
      </c>
      <c r="D8" s="58">
        <f t="shared" si="1"/>
        <v>0</v>
      </c>
      <c r="E8" s="58">
        <f t="shared" si="1"/>
        <v>0</v>
      </c>
      <c r="F8" s="58">
        <f t="shared" si="1"/>
        <v>0</v>
      </c>
      <c r="G8" s="58">
        <f t="shared" si="1"/>
        <v>982669.95</v>
      </c>
      <c r="H8" s="58">
        <f t="shared" si="1"/>
        <v>2092200.6500100002</v>
      </c>
      <c r="I8" s="58">
        <f t="shared" si="1"/>
        <v>1524622.4</v>
      </c>
      <c r="J8" s="58">
        <f t="shared" si="1"/>
        <v>83333</v>
      </c>
      <c r="K8" s="58">
        <f t="shared" si="1"/>
        <v>0</v>
      </c>
      <c r="L8" s="58">
        <f t="shared" si="1"/>
        <v>0</v>
      </c>
      <c r="M8" s="58">
        <f t="shared" si="1"/>
        <v>0</v>
      </c>
      <c r="N8" s="58">
        <f t="shared" si="1"/>
        <v>0</v>
      </c>
      <c r="O8" s="58">
        <f t="shared" si="1"/>
        <v>0</v>
      </c>
      <c r="P8" s="141">
        <f t="shared" si="1"/>
        <v>4682826.0000100005</v>
      </c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</row>
    <row r="9" spans="2:32" hidden="1" outlineLevel="1" x14ac:dyDescent="0.2">
      <c r="B9" s="394"/>
      <c r="C9" s="123" t="s">
        <v>101</v>
      </c>
      <c r="D9" s="58">
        <f t="shared" si="1"/>
        <v>904600</v>
      </c>
      <c r="E9" s="58">
        <f t="shared" si="1"/>
        <v>1395117.2080000001</v>
      </c>
      <c r="F9" s="58">
        <f t="shared" si="1"/>
        <v>1689226</v>
      </c>
      <c r="G9" s="58">
        <f t="shared" si="1"/>
        <v>1443645.5</v>
      </c>
      <c r="H9" s="58">
        <f t="shared" si="1"/>
        <v>1395362.8599999999</v>
      </c>
      <c r="I9" s="58">
        <f t="shared" si="1"/>
        <v>4090038.4527818514</v>
      </c>
      <c r="J9" s="58">
        <f t="shared" si="1"/>
        <v>1706156</v>
      </c>
      <c r="K9" s="58">
        <f t="shared" si="1"/>
        <v>350674</v>
      </c>
      <c r="L9" s="58">
        <f t="shared" si="1"/>
        <v>539563</v>
      </c>
      <c r="M9" s="58">
        <f t="shared" si="1"/>
        <v>100000</v>
      </c>
      <c r="N9" s="58">
        <f t="shared" si="1"/>
        <v>150000</v>
      </c>
      <c r="O9" s="58">
        <f t="shared" si="1"/>
        <v>53000</v>
      </c>
      <c r="P9" s="141">
        <f t="shared" si="1"/>
        <v>13817383.020781852</v>
      </c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</row>
    <row r="10" spans="2:32" hidden="1" outlineLevel="1" x14ac:dyDescent="0.2">
      <c r="B10" s="394"/>
      <c r="C10" s="124" t="s">
        <v>58</v>
      </c>
      <c r="D10" s="127">
        <f t="shared" si="1"/>
        <v>934709.6922200002</v>
      </c>
      <c r="E10" s="127">
        <f t="shared" si="1"/>
        <v>1143255.2303000006</v>
      </c>
      <c r="F10" s="127">
        <f t="shared" si="1"/>
        <v>1304056.9199999976</v>
      </c>
      <c r="G10" s="127">
        <f t="shared" si="1"/>
        <v>1811953.1999999981</v>
      </c>
      <c r="H10" s="127">
        <f t="shared" si="1"/>
        <v>1861708.56</v>
      </c>
      <c r="I10" s="127">
        <f t="shared" si="1"/>
        <v>2462273.5419947277</v>
      </c>
      <c r="J10" s="127">
        <f t="shared" si="1"/>
        <v>1972025.5461735008</v>
      </c>
      <c r="K10" s="127">
        <f t="shared" si="1"/>
        <v>1149758.2706061169</v>
      </c>
      <c r="L10" s="127">
        <f t="shared" si="1"/>
        <v>1057330.239839284</v>
      </c>
      <c r="M10" s="127">
        <f t="shared" si="1"/>
        <v>1223360.3533305596</v>
      </c>
      <c r="N10" s="127">
        <f t="shared" si="1"/>
        <v>614982.07442699897</v>
      </c>
      <c r="O10" s="127">
        <f t="shared" si="1"/>
        <v>244500</v>
      </c>
      <c r="P10" s="142">
        <f t="shared" si="1"/>
        <v>15779913.628891191</v>
      </c>
      <c r="Q10" s="6"/>
      <c r="R10" s="6">
        <f>+Q10/P3</f>
        <v>0</v>
      </c>
      <c r="S10" s="5"/>
      <c r="T10" s="5"/>
    </row>
    <row r="11" spans="2:32" ht="13.5" hidden="1" outlineLevel="1" thickBot="1" x14ac:dyDescent="0.25">
      <c r="B11" s="394"/>
      <c r="C11" s="124" t="s">
        <v>59</v>
      </c>
      <c r="D11" s="127">
        <f t="shared" si="1"/>
        <v>57799.907979999989</v>
      </c>
      <c r="E11" s="127">
        <f t="shared" si="1"/>
        <v>360136.59000000113</v>
      </c>
      <c r="F11" s="127">
        <f t="shared" si="1"/>
        <v>121767.5</v>
      </c>
      <c r="G11" s="127">
        <f t="shared" si="1"/>
        <v>372438.99</v>
      </c>
      <c r="H11" s="127">
        <f t="shared" si="1"/>
        <v>228116.06000000006</v>
      </c>
      <c r="I11" s="127">
        <f t="shared" si="1"/>
        <v>671223.6</v>
      </c>
      <c r="J11" s="127">
        <f t="shared" si="1"/>
        <v>284369</v>
      </c>
      <c r="K11" s="127">
        <f t="shared" si="1"/>
        <v>160865</v>
      </c>
      <c r="L11" s="127">
        <f t="shared" si="1"/>
        <v>31886</v>
      </c>
      <c r="M11" s="127">
        <f t="shared" si="1"/>
        <v>75000</v>
      </c>
      <c r="N11" s="127">
        <f t="shared" si="1"/>
        <v>0</v>
      </c>
      <c r="O11" s="127">
        <f t="shared" si="1"/>
        <v>0</v>
      </c>
      <c r="P11" s="142">
        <f t="shared" si="1"/>
        <v>2363602.6479800008</v>
      </c>
      <c r="Q11" s="6"/>
      <c r="R11" s="6" t="e">
        <f>+Q11/Q12</f>
        <v>#DIV/0!</v>
      </c>
      <c r="S11" s="5"/>
      <c r="T11" s="5"/>
    </row>
    <row r="12" spans="2:32" hidden="1" outlineLevel="1" x14ac:dyDescent="0.2">
      <c r="B12" s="394"/>
      <c r="C12" s="124" t="s">
        <v>166</v>
      </c>
      <c r="D12" s="127">
        <f t="shared" si="1"/>
        <v>323206.01000000082</v>
      </c>
      <c r="E12" s="127">
        <f t="shared" si="1"/>
        <v>297464.80500000005</v>
      </c>
      <c r="F12" s="127">
        <f t="shared" si="1"/>
        <v>435294</v>
      </c>
      <c r="G12" s="127">
        <f t="shared" si="1"/>
        <v>394636</v>
      </c>
      <c r="H12" s="127">
        <f t="shared" si="1"/>
        <v>370808</v>
      </c>
      <c r="I12" s="127">
        <f t="shared" si="1"/>
        <v>814487</v>
      </c>
      <c r="J12" s="127">
        <f t="shared" si="1"/>
        <v>444500</v>
      </c>
      <c r="K12" s="127">
        <f t="shared" si="1"/>
        <v>80000</v>
      </c>
      <c r="L12" s="127">
        <f t="shared" si="1"/>
        <v>80000</v>
      </c>
      <c r="M12" s="127">
        <f t="shared" si="1"/>
        <v>80000</v>
      </c>
      <c r="N12" s="127">
        <f t="shared" si="1"/>
        <v>0</v>
      </c>
      <c r="O12" s="127">
        <f t="shared" si="1"/>
        <v>0</v>
      </c>
      <c r="P12" s="142">
        <f t="shared" si="1"/>
        <v>3320395.8150000009</v>
      </c>
      <c r="Q12" s="6"/>
      <c r="R12" s="53" t="s">
        <v>106</v>
      </c>
      <c r="S12" s="304">
        <f>SUM(S13:S18)</f>
        <v>1082.4879999999991</v>
      </c>
      <c r="T12" s="304">
        <f t="shared" ref="T12:AE12" si="2">SUM(T13:T18)</f>
        <v>1081.1059999999998</v>
      </c>
      <c r="U12" s="304">
        <f t="shared" si="2"/>
        <v>1039.5813333333329</v>
      </c>
      <c r="V12" s="304">
        <f t="shared" si="2"/>
        <v>1166.9983333333334</v>
      </c>
      <c r="W12" s="304">
        <f t="shared" si="2"/>
        <v>1534.2386666666669</v>
      </c>
      <c r="X12" s="304">
        <f t="shared" si="2"/>
        <v>1449.4331591687364</v>
      </c>
      <c r="Y12" s="304">
        <f t="shared" si="2"/>
        <v>0</v>
      </c>
      <c r="Z12" s="304">
        <f t="shared" si="2"/>
        <v>674.38300001664118</v>
      </c>
      <c r="AA12" s="304">
        <f t="shared" si="2"/>
        <v>773.47040157185575</v>
      </c>
      <c r="AB12" s="304">
        <f t="shared" si="2"/>
        <v>920.50453963227915</v>
      </c>
      <c r="AC12" s="304">
        <f t="shared" si="2"/>
        <v>843.98656964072813</v>
      </c>
      <c r="AD12" s="304">
        <f t="shared" si="2"/>
        <v>770.22904350367185</v>
      </c>
      <c r="AE12" s="304">
        <f t="shared" si="2"/>
        <v>11336.419046867244</v>
      </c>
    </row>
    <row r="13" spans="2:32" hidden="1" outlineLevel="1" x14ac:dyDescent="0.2">
      <c r="B13" s="394"/>
      <c r="C13" s="125" t="s">
        <v>167</v>
      </c>
      <c r="D13" s="128">
        <f t="shared" si="1"/>
        <v>678200</v>
      </c>
      <c r="E13" s="128">
        <f t="shared" si="1"/>
        <v>94000</v>
      </c>
      <c r="F13" s="128">
        <f t="shared" si="1"/>
        <v>639543</v>
      </c>
      <c r="G13" s="128">
        <f t="shared" si="1"/>
        <v>1601400</v>
      </c>
      <c r="H13" s="128">
        <f t="shared" si="1"/>
        <v>1303222</v>
      </c>
      <c r="I13" s="128">
        <f t="shared" si="1"/>
        <v>749375</v>
      </c>
      <c r="J13" s="128">
        <f t="shared" si="1"/>
        <v>0</v>
      </c>
      <c r="K13" s="128">
        <f t="shared" si="1"/>
        <v>0</v>
      </c>
      <c r="L13" s="128">
        <f t="shared" si="1"/>
        <v>30000</v>
      </c>
      <c r="M13" s="128">
        <f t="shared" si="1"/>
        <v>0</v>
      </c>
      <c r="N13" s="128">
        <f t="shared" si="1"/>
        <v>0</v>
      </c>
      <c r="O13" s="128">
        <f t="shared" si="1"/>
        <v>0</v>
      </c>
      <c r="P13" s="143">
        <f t="shared" si="1"/>
        <v>5095740</v>
      </c>
      <c r="Q13" s="6"/>
      <c r="R13" s="123" t="s">
        <v>261</v>
      </c>
      <c r="S13" s="44">
        <f t="shared" ref="S13:AE18" si="3">+SUMIF($R$45:$R$124,$R13,S$45:S$124)</f>
        <v>776.2553333333326</v>
      </c>
      <c r="T13" s="44">
        <f t="shared" si="3"/>
        <v>775.61933333333309</v>
      </c>
      <c r="U13" s="44">
        <f t="shared" si="3"/>
        <v>640.20299999999952</v>
      </c>
      <c r="V13" s="44">
        <f t="shared" si="3"/>
        <v>631</v>
      </c>
      <c r="W13" s="44">
        <f t="shared" si="3"/>
        <v>392.11433333333332</v>
      </c>
      <c r="X13" s="44">
        <f t="shared" si="3"/>
        <v>588.10561419488988</v>
      </c>
      <c r="Y13" s="44">
        <f t="shared" si="3"/>
        <v>0</v>
      </c>
      <c r="Z13" s="44">
        <f t="shared" si="3"/>
        <v>540.18229800919312</v>
      </c>
      <c r="AA13" s="44">
        <f t="shared" si="3"/>
        <v>576.07756797404193</v>
      </c>
      <c r="AB13" s="44">
        <f t="shared" si="3"/>
        <v>730.21937888321725</v>
      </c>
      <c r="AC13" s="44">
        <f t="shared" si="3"/>
        <v>668.87409663809035</v>
      </c>
      <c r="AD13" s="44">
        <f t="shared" si="3"/>
        <v>579.52803462259772</v>
      </c>
      <c r="AE13" s="44">
        <f t="shared" si="3"/>
        <v>6898.1789903220288</v>
      </c>
    </row>
    <row r="14" spans="2:32" collapsed="1" x14ac:dyDescent="0.2">
      <c r="B14" s="394"/>
      <c r="C14" s="122" t="s">
        <v>60</v>
      </c>
      <c r="D14" s="129">
        <f t="shared" ref="D14:P19" si="4">+SUMIF($C$45:$C$2804,$C14,D$45:D$2804)</f>
        <v>14500</v>
      </c>
      <c r="E14" s="129">
        <f t="shared" si="4"/>
        <v>265932</v>
      </c>
      <c r="F14" s="129">
        <f t="shared" si="4"/>
        <v>120639</v>
      </c>
      <c r="G14" s="129">
        <f t="shared" si="4"/>
        <v>142985</v>
      </c>
      <c r="H14" s="129">
        <f t="shared" si="4"/>
        <v>258051</v>
      </c>
      <c r="I14" s="129">
        <f t="shared" si="4"/>
        <v>130767.8</v>
      </c>
      <c r="J14" s="129">
        <f t="shared" si="4"/>
        <v>18459.2</v>
      </c>
      <c r="K14" s="129">
        <f t="shared" si="4"/>
        <v>36768</v>
      </c>
      <c r="L14" s="129">
        <f t="shared" si="4"/>
        <v>88633</v>
      </c>
      <c r="M14" s="129">
        <f t="shared" si="4"/>
        <v>103300</v>
      </c>
      <c r="N14" s="129">
        <f t="shared" si="4"/>
        <v>2000</v>
      </c>
      <c r="O14" s="129">
        <f t="shared" si="4"/>
        <v>583</v>
      </c>
      <c r="P14" s="144">
        <f t="shared" si="4"/>
        <v>1182618</v>
      </c>
      <c r="Q14" s="6"/>
      <c r="R14" s="123" t="s">
        <v>262</v>
      </c>
      <c r="S14" s="44">
        <f t="shared" si="3"/>
        <v>0</v>
      </c>
      <c r="T14" s="44">
        <f t="shared" si="3"/>
        <v>0</v>
      </c>
      <c r="U14" s="44">
        <f t="shared" si="3"/>
        <v>0</v>
      </c>
      <c r="V14" s="44">
        <f t="shared" si="3"/>
        <v>0</v>
      </c>
      <c r="W14" s="44">
        <f t="shared" si="3"/>
        <v>0</v>
      </c>
      <c r="X14" s="44">
        <f t="shared" si="3"/>
        <v>0</v>
      </c>
      <c r="Y14" s="44">
        <f t="shared" si="3"/>
        <v>0</v>
      </c>
      <c r="Z14" s="44">
        <f t="shared" si="3"/>
        <v>0</v>
      </c>
      <c r="AA14" s="44">
        <f t="shared" si="3"/>
        <v>0</v>
      </c>
      <c r="AB14" s="44">
        <f t="shared" si="3"/>
        <v>0</v>
      </c>
      <c r="AC14" s="44">
        <f t="shared" si="3"/>
        <v>0</v>
      </c>
      <c r="AD14" s="44">
        <f t="shared" si="3"/>
        <v>0</v>
      </c>
      <c r="AE14" s="44">
        <f t="shared" si="3"/>
        <v>0</v>
      </c>
    </row>
    <row r="15" spans="2:32" x14ac:dyDescent="0.2">
      <c r="B15" s="394"/>
      <c r="C15" s="122" t="s">
        <v>61</v>
      </c>
      <c r="D15" s="129">
        <f t="shared" si="4"/>
        <v>16975</v>
      </c>
      <c r="E15" s="129">
        <f t="shared" si="4"/>
        <v>179651</v>
      </c>
      <c r="F15" s="129">
        <f t="shared" si="4"/>
        <v>138654</v>
      </c>
      <c r="G15" s="129">
        <f t="shared" si="4"/>
        <v>230789.66999999998</v>
      </c>
      <c r="H15" s="129">
        <f t="shared" si="4"/>
        <v>375554.67</v>
      </c>
      <c r="I15" s="129">
        <f t="shared" si="4"/>
        <v>193249</v>
      </c>
      <c r="J15" s="129">
        <f t="shared" si="4"/>
        <v>223015</v>
      </c>
      <c r="K15" s="129">
        <f t="shared" si="4"/>
        <v>143833</v>
      </c>
      <c r="L15" s="129">
        <f t="shared" si="4"/>
        <v>517465</v>
      </c>
      <c r="M15" s="129">
        <f t="shared" si="4"/>
        <v>841821</v>
      </c>
      <c r="N15" s="129">
        <f t="shared" si="4"/>
        <v>550746</v>
      </c>
      <c r="O15" s="129">
        <f t="shared" si="4"/>
        <v>32269</v>
      </c>
      <c r="P15" s="144">
        <f t="shared" si="4"/>
        <v>3444022.34</v>
      </c>
      <c r="Q15" s="6"/>
      <c r="R15" s="123" t="s">
        <v>263</v>
      </c>
      <c r="S15" s="44">
        <f t="shared" si="3"/>
        <v>306.23266666666655</v>
      </c>
      <c r="T15" s="44">
        <f t="shared" si="3"/>
        <v>251.26100000000005</v>
      </c>
      <c r="U15" s="44">
        <f t="shared" si="3"/>
        <v>232.11799999999997</v>
      </c>
      <c r="V15" s="44">
        <f t="shared" si="3"/>
        <v>189.02600000000001</v>
      </c>
      <c r="W15" s="44">
        <f t="shared" si="3"/>
        <v>220.08766666666662</v>
      </c>
      <c r="X15" s="44">
        <f t="shared" si="3"/>
        <v>234.57124162919456</v>
      </c>
      <c r="Y15" s="44">
        <f t="shared" si="3"/>
        <v>0</v>
      </c>
      <c r="Z15" s="44">
        <f t="shared" si="3"/>
        <v>77.780051611402357</v>
      </c>
      <c r="AA15" s="44">
        <f t="shared" si="3"/>
        <v>191.51792553085178</v>
      </c>
      <c r="AB15" s="44">
        <f t="shared" si="3"/>
        <v>165.91446556145081</v>
      </c>
      <c r="AC15" s="44">
        <f t="shared" si="3"/>
        <v>164.54811608805863</v>
      </c>
      <c r="AD15" s="44">
        <f t="shared" si="3"/>
        <v>190.70100888107413</v>
      </c>
      <c r="AE15" s="44">
        <f t="shared" si="3"/>
        <v>2223.7581426353649</v>
      </c>
    </row>
    <row r="16" spans="2:32" x14ac:dyDescent="0.2">
      <c r="B16" s="394"/>
      <c r="C16" s="122" t="s">
        <v>62</v>
      </c>
      <c r="D16" s="129">
        <f t="shared" si="4"/>
        <v>0</v>
      </c>
      <c r="E16" s="129">
        <f t="shared" si="4"/>
        <v>0</v>
      </c>
      <c r="F16" s="129">
        <f t="shared" si="4"/>
        <v>37319</v>
      </c>
      <c r="G16" s="129">
        <f t="shared" si="4"/>
        <v>59067</v>
      </c>
      <c r="H16" s="129">
        <f t="shared" si="4"/>
        <v>92719</v>
      </c>
      <c r="I16" s="129">
        <f t="shared" si="4"/>
        <v>101849</v>
      </c>
      <c r="J16" s="129">
        <f t="shared" si="4"/>
        <v>48500</v>
      </c>
      <c r="K16" s="129">
        <f t="shared" si="4"/>
        <v>48500</v>
      </c>
      <c r="L16" s="129">
        <f t="shared" si="4"/>
        <v>11827</v>
      </c>
      <c r="M16" s="129">
        <f t="shared" si="4"/>
        <v>2284</v>
      </c>
      <c r="N16" s="129">
        <f t="shared" si="4"/>
        <v>1827</v>
      </c>
      <c r="O16" s="129">
        <f t="shared" si="4"/>
        <v>1827</v>
      </c>
      <c r="P16" s="144">
        <f t="shared" si="4"/>
        <v>315503</v>
      </c>
      <c r="Q16" s="6"/>
      <c r="R16" s="123" t="s">
        <v>264</v>
      </c>
      <c r="S16" s="44">
        <f t="shared" si="3"/>
        <v>0</v>
      </c>
      <c r="T16" s="44">
        <f t="shared" si="3"/>
        <v>54.225666666666669</v>
      </c>
      <c r="U16" s="44">
        <f t="shared" si="3"/>
        <v>23.028666666666666</v>
      </c>
      <c r="V16" s="44">
        <f t="shared" si="3"/>
        <v>336</v>
      </c>
      <c r="W16" s="44">
        <f t="shared" si="3"/>
        <v>320.08800000000002</v>
      </c>
      <c r="X16" s="44">
        <f t="shared" si="3"/>
        <v>176.75630334465188</v>
      </c>
      <c r="Y16" s="44">
        <f t="shared" si="3"/>
        <v>0</v>
      </c>
      <c r="Z16" s="44">
        <f t="shared" si="3"/>
        <v>56.420650396045737</v>
      </c>
      <c r="AA16" s="44">
        <f t="shared" si="3"/>
        <v>5.8749080669619733</v>
      </c>
      <c r="AB16" s="44">
        <f t="shared" si="3"/>
        <v>24.370695187611084</v>
      </c>
      <c r="AC16" s="44">
        <f t="shared" si="3"/>
        <v>10.564356914579186</v>
      </c>
      <c r="AD16" s="44">
        <f t="shared" si="3"/>
        <v>0</v>
      </c>
      <c r="AE16" s="44">
        <f t="shared" si="3"/>
        <v>1007.3292472431832</v>
      </c>
    </row>
    <row r="17" spans="2:31" x14ac:dyDescent="0.2">
      <c r="B17" s="394"/>
      <c r="C17" s="122" t="s">
        <v>63</v>
      </c>
      <c r="D17" s="129">
        <f t="shared" si="4"/>
        <v>86689</v>
      </c>
      <c r="E17" s="129">
        <f t="shared" si="4"/>
        <v>150242</v>
      </c>
      <c r="F17" s="129">
        <f t="shared" si="4"/>
        <v>163774</v>
      </c>
      <c r="G17" s="129">
        <f t="shared" si="4"/>
        <v>218246</v>
      </c>
      <c r="H17" s="129">
        <f t="shared" si="4"/>
        <v>312064</v>
      </c>
      <c r="I17" s="129">
        <f t="shared" si="4"/>
        <v>125809</v>
      </c>
      <c r="J17" s="129">
        <f t="shared" si="4"/>
        <v>15833</v>
      </c>
      <c r="K17" s="129">
        <f t="shared" si="4"/>
        <v>48149</v>
      </c>
      <c r="L17" s="129">
        <f t="shared" si="4"/>
        <v>13125</v>
      </c>
      <c r="M17" s="129">
        <f t="shared" si="4"/>
        <v>0</v>
      </c>
      <c r="N17" s="129">
        <f t="shared" si="4"/>
        <v>0</v>
      </c>
      <c r="O17" s="129">
        <f t="shared" si="4"/>
        <v>0</v>
      </c>
      <c r="P17" s="144">
        <f t="shared" si="4"/>
        <v>1133931</v>
      </c>
      <c r="Q17" s="6"/>
      <c r="R17" s="123" t="s">
        <v>265</v>
      </c>
      <c r="S17" s="44">
        <f t="shared" si="3"/>
        <v>0</v>
      </c>
      <c r="T17" s="44">
        <f t="shared" si="3"/>
        <v>0</v>
      </c>
      <c r="U17" s="44">
        <f t="shared" si="3"/>
        <v>0</v>
      </c>
      <c r="V17" s="44">
        <f t="shared" si="3"/>
        <v>0</v>
      </c>
      <c r="W17" s="44">
        <f t="shared" si="3"/>
        <v>569.84</v>
      </c>
      <c r="X17" s="44">
        <f t="shared" si="3"/>
        <v>450</v>
      </c>
      <c r="Y17" s="44">
        <f t="shared" si="3"/>
        <v>0</v>
      </c>
      <c r="Z17" s="44">
        <f t="shared" si="3"/>
        <v>0</v>
      </c>
      <c r="AA17" s="44">
        <f t="shared" si="3"/>
        <v>0</v>
      </c>
      <c r="AB17" s="44">
        <f t="shared" si="3"/>
        <v>0</v>
      </c>
      <c r="AC17" s="44">
        <f t="shared" si="3"/>
        <v>0</v>
      </c>
      <c r="AD17" s="44">
        <f t="shared" si="3"/>
        <v>0</v>
      </c>
      <c r="AE17" s="44">
        <f t="shared" si="3"/>
        <v>1019.84</v>
      </c>
    </row>
    <row r="18" spans="2:31" ht="13.5" thickBot="1" x14ac:dyDescent="0.25">
      <c r="B18" s="394"/>
      <c r="C18" s="319" t="s">
        <v>64</v>
      </c>
      <c r="D18" s="335">
        <f t="shared" si="4"/>
        <v>604302</v>
      </c>
      <c r="E18" s="335">
        <f t="shared" si="4"/>
        <v>1772439</v>
      </c>
      <c r="F18" s="335">
        <f t="shared" si="4"/>
        <v>363000</v>
      </c>
      <c r="G18" s="335">
        <f t="shared" si="4"/>
        <v>829006</v>
      </c>
      <c r="H18" s="335">
        <f t="shared" si="4"/>
        <v>2026979</v>
      </c>
      <c r="I18" s="335">
        <f t="shared" si="4"/>
        <v>908968</v>
      </c>
      <c r="J18" s="335">
        <f t="shared" si="4"/>
        <v>349136</v>
      </c>
      <c r="K18" s="335">
        <f t="shared" si="4"/>
        <v>79200</v>
      </c>
      <c r="L18" s="335">
        <f t="shared" si="4"/>
        <v>1715776</v>
      </c>
      <c r="M18" s="335">
        <f t="shared" si="4"/>
        <v>27125</v>
      </c>
      <c r="N18" s="335">
        <f t="shared" si="4"/>
        <v>0</v>
      </c>
      <c r="O18" s="335">
        <f t="shared" si="4"/>
        <v>0</v>
      </c>
      <c r="P18" s="321">
        <f t="shared" si="4"/>
        <v>8675931</v>
      </c>
      <c r="Q18" s="6"/>
      <c r="R18" s="123" t="s">
        <v>266</v>
      </c>
      <c r="S18" s="44">
        <f t="shared" si="3"/>
        <v>0</v>
      </c>
      <c r="T18" s="44">
        <f t="shared" si="3"/>
        <v>0</v>
      </c>
      <c r="U18" s="44">
        <f t="shared" si="3"/>
        <v>144.23166666666668</v>
      </c>
      <c r="V18" s="44">
        <f t="shared" si="3"/>
        <v>10.972333333333333</v>
      </c>
      <c r="W18" s="44">
        <f t="shared" si="3"/>
        <v>32.108666666666664</v>
      </c>
      <c r="X18" s="44">
        <f t="shared" si="3"/>
        <v>0</v>
      </c>
      <c r="Y18" s="44">
        <f t="shared" si="3"/>
        <v>0</v>
      </c>
      <c r="Z18" s="44">
        <f t="shared" si="3"/>
        <v>0</v>
      </c>
      <c r="AA18" s="44">
        <f t="shared" si="3"/>
        <v>0</v>
      </c>
      <c r="AB18" s="44">
        <f t="shared" si="3"/>
        <v>0</v>
      </c>
      <c r="AC18" s="44">
        <f t="shared" si="3"/>
        <v>0</v>
      </c>
      <c r="AD18" s="44">
        <f t="shared" si="3"/>
        <v>0</v>
      </c>
      <c r="AE18" s="44">
        <f t="shared" si="3"/>
        <v>187.31266666666667</v>
      </c>
    </row>
    <row r="19" spans="2:31" x14ac:dyDescent="0.2">
      <c r="B19" s="394"/>
      <c r="C19" s="336" t="s">
        <v>289</v>
      </c>
      <c r="D19" s="337">
        <f t="shared" si="4"/>
        <v>467081.55816000002</v>
      </c>
      <c r="E19" s="337">
        <f t="shared" si="4"/>
        <v>1659436.5011600002</v>
      </c>
      <c r="F19" s="337">
        <f t="shared" si="4"/>
        <v>1215366.1560733332</v>
      </c>
      <c r="G19" s="337">
        <f t="shared" si="4"/>
        <v>2628678.3679200001</v>
      </c>
      <c r="H19" s="337">
        <f t="shared" si="4"/>
        <v>1348175.4277599999</v>
      </c>
      <c r="I19" s="337">
        <f t="shared" si="4"/>
        <v>3471995.162095238</v>
      </c>
      <c r="J19" s="337">
        <f t="shared" si="4"/>
        <v>1627082.6944000004</v>
      </c>
      <c r="K19" s="337">
        <f t="shared" si="4"/>
        <v>1156831.9410666667</v>
      </c>
      <c r="L19" s="337">
        <f t="shared" si="4"/>
        <v>1777381.4755600002</v>
      </c>
      <c r="M19" s="337">
        <f t="shared" si="4"/>
        <v>1339705.3536400001</v>
      </c>
      <c r="N19" s="337">
        <f t="shared" si="4"/>
        <v>783852.25832000002</v>
      </c>
      <c r="O19" s="337">
        <f t="shared" si="4"/>
        <v>484953.59391999996</v>
      </c>
      <c r="P19" s="338">
        <f t="shared" si="4"/>
        <v>17960540.490075242</v>
      </c>
      <c r="Q19" s="6"/>
      <c r="R19" s="6"/>
      <c r="S19" s="5"/>
      <c r="T19" s="5"/>
    </row>
    <row r="20" spans="2:31" ht="11.25" hidden="1" customHeight="1" outlineLevel="1" x14ac:dyDescent="0.25">
      <c r="B20" s="394"/>
      <c r="C20" s="311" t="s">
        <v>284</v>
      </c>
      <c r="D20" s="330">
        <f t="shared" ref="D20:O35" si="5">+SUMIF($C$45:$C$2804,$C20,D$45:D$2804)</f>
        <v>0</v>
      </c>
      <c r="E20" s="330">
        <f t="shared" si="5"/>
        <v>270693.62</v>
      </c>
      <c r="F20" s="330">
        <f t="shared" si="5"/>
        <v>107395.19</v>
      </c>
      <c r="G20" s="330">
        <f t="shared" si="5"/>
        <v>3900</v>
      </c>
      <c r="H20" s="330">
        <f t="shared" si="5"/>
        <v>20133.75</v>
      </c>
      <c r="I20" s="330">
        <f t="shared" si="5"/>
        <v>989146</v>
      </c>
      <c r="J20" s="330">
        <f t="shared" si="5"/>
        <v>363881.32333333336</v>
      </c>
      <c r="K20" s="330">
        <f t="shared" si="5"/>
        <v>0</v>
      </c>
      <c r="L20" s="330">
        <f t="shared" si="5"/>
        <v>170000</v>
      </c>
      <c r="M20" s="330">
        <f t="shared" si="5"/>
        <v>225647</v>
      </c>
      <c r="N20" s="330">
        <f t="shared" si="5"/>
        <v>39229.283520000055</v>
      </c>
      <c r="O20" s="330">
        <f t="shared" si="5"/>
        <v>25000</v>
      </c>
      <c r="P20" s="312">
        <f t="shared" ref="P20:P38" si="6">SUM(D20:O20)</f>
        <v>2215026.1668533334</v>
      </c>
      <c r="Q20" s="6"/>
      <c r="R20" s="6"/>
      <c r="S20" s="5"/>
      <c r="T20" s="5"/>
    </row>
    <row r="21" spans="2:31" ht="11.25" hidden="1" customHeight="1" outlineLevel="1" x14ac:dyDescent="0.25">
      <c r="B21" s="394"/>
      <c r="C21" s="311" t="s">
        <v>288</v>
      </c>
      <c r="D21" s="330">
        <f t="shared" si="5"/>
        <v>0</v>
      </c>
      <c r="E21" s="330">
        <f t="shared" si="5"/>
        <v>36740</v>
      </c>
      <c r="F21" s="330">
        <f t="shared" si="5"/>
        <v>25000</v>
      </c>
      <c r="G21" s="330">
        <f t="shared" si="5"/>
        <v>143740</v>
      </c>
      <c r="H21" s="330">
        <f t="shared" si="5"/>
        <v>47615.5</v>
      </c>
      <c r="I21" s="330">
        <f t="shared" si="5"/>
        <v>25000</v>
      </c>
      <c r="J21" s="330">
        <f t="shared" si="5"/>
        <v>107805</v>
      </c>
      <c r="K21" s="330">
        <f t="shared" si="5"/>
        <v>25000</v>
      </c>
      <c r="L21" s="330">
        <f t="shared" si="5"/>
        <v>16500</v>
      </c>
      <c r="M21" s="330">
        <f t="shared" si="5"/>
        <v>40000</v>
      </c>
      <c r="N21" s="330">
        <f t="shared" si="5"/>
        <v>0</v>
      </c>
      <c r="O21" s="330">
        <f t="shared" si="5"/>
        <v>0</v>
      </c>
      <c r="P21" s="312">
        <f t="shared" si="6"/>
        <v>467400.5</v>
      </c>
      <c r="Q21" s="6"/>
      <c r="R21" s="6"/>
      <c r="S21" s="5"/>
      <c r="T21" s="5"/>
    </row>
    <row r="22" spans="2:31" ht="11.25" hidden="1" customHeight="1" outlineLevel="1" x14ac:dyDescent="0.25">
      <c r="B22" s="394"/>
      <c r="C22" s="311" t="s">
        <v>280</v>
      </c>
      <c r="D22" s="330">
        <f t="shared" si="5"/>
        <v>171867</v>
      </c>
      <c r="E22" s="330">
        <f t="shared" si="5"/>
        <v>643201.61999999988</v>
      </c>
      <c r="F22" s="330">
        <f t="shared" si="5"/>
        <v>520720.59983333334</v>
      </c>
      <c r="G22" s="330">
        <f t="shared" si="5"/>
        <v>1381687.3900000001</v>
      </c>
      <c r="H22" s="330">
        <f t="shared" si="5"/>
        <v>714310.97</v>
      </c>
      <c r="I22" s="330">
        <f t="shared" si="5"/>
        <v>961527.06666666665</v>
      </c>
      <c r="J22" s="330">
        <f t="shared" si="5"/>
        <v>483503.91666666663</v>
      </c>
      <c r="K22" s="330">
        <f t="shared" si="5"/>
        <v>441987.91666666663</v>
      </c>
      <c r="L22" s="330">
        <f t="shared" si="5"/>
        <v>428644.89116</v>
      </c>
      <c r="M22" s="330">
        <f t="shared" si="5"/>
        <v>411215.39884000004</v>
      </c>
      <c r="N22" s="330">
        <f t="shared" si="5"/>
        <v>149000</v>
      </c>
      <c r="O22" s="330">
        <f t="shared" si="5"/>
        <v>81000</v>
      </c>
      <c r="P22" s="312">
        <f t="shared" si="6"/>
        <v>6388666.7698333338</v>
      </c>
      <c r="Q22" s="6"/>
      <c r="R22" s="6"/>
      <c r="S22" s="5"/>
      <c r="T22" s="5"/>
    </row>
    <row r="23" spans="2:31" ht="11.25" hidden="1" customHeight="1" outlineLevel="1" x14ac:dyDescent="0.25">
      <c r="B23" s="394"/>
      <c r="C23" s="311" t="s">
        <v>285</v>
      </c>
      <c r="D23" s="330">
        <f t="shared" si="5"/>
        <v>87198.399999999994</v>
      </c>
      <c r="E23" s="330">
        <f t="shared" si="5"/>
        <v>108765.04000000001</v>
      </c>
      <c r="F23" s="330">
        <f t="shared" si="5"/>
        <v>230100.19880000001</v>
      </c>
      <c r="G23" s="330">
        <f t="shared" si="5"/>
        <v>197945.28999999998</v>
      </c>
      <c r="H23" s="330">
        <f t="shared" si="5"/>
        <v>105466.5</v>
      </c>
      <c r="I23" s="330">
        <f t="shared" si="5"/>
        <v>432781.93</v>
      </c>
      <c r="J23" s="330">
        <f t="shared" si="5"/>
        <v>92589</v>
      </c>
      <c r="K23" s="330">
        <f t="shared" si="5"/>
        <v>0</v>
      </c>
      <c r="L23" s="330">
        <f t="shared" si="5"/>
        <v>0</v>
      </c>
      <c r="M23" s="330">
        <f t="shared" si="5"/>
        <v>0</v>
      </c>
      <c r="N23" s="330">
        <f t="shared" si="5"/>
        <v>0</v>
      </c>
      <c r="O23" s="330">
        <f t="shared" si="5"/>
        <v>0</v>
      </c>
      <c r="P23" s="312">
        <f t="shared" si="6"/>
        <v>1254846.3588</v>
      </c>
      <c r="Q23" s="6"/>
      <c r="R23" s="6"/>
      <c r="S23" s="5"/>
      <c r="T23" s="5"/>
    </row>
    <row r="24" spans="2:31" ht="11.25" hidden="1" customHeight="1" outlineLevel="1" x14ac:dyDescent="0.25">
      <c r="B24" s="394"/>
      <c r="C24" s="311" t="s">
        <v>280</v>
      </c>
      <c r="D24" s="330">
        <f t="shared" si="5"/>
        <v>171867</v>
      </c>
      <c r="E24" s="330">
        <f t="shared" si="5"/>
        <v>643201.61999999988</v>
      </c>
      <c r="F24" s="330">
        <f t="shared" si="5"/>
        <v>520720.59983333334</v>
      </c>
      <c r="G24" s="330">
        <f t="shared" si="5"/>
        <v>1381687.3900000001</v>
      </c>
      <c r="H24" s="330">
        <f t="shared" si="5"/>
        <v>714310.97</v>
      </c>
      <c r="I24" s="330">
        <f t="shared" si="5"/>
        <v>961527.06666666665</v>
      </c>
      <c r="J24" s="330">
        <f t="shared" si="5"/>
        <v>483503.91666666663</v>
      </c>
      <c r="K24" s="330">
        <f t="shared" si="5"/>
        <v>441987.91666666663</v>
      </c>
      <c r="L24" s="330">
        <f t="shared" si="5"/>
        <v>428644.89116</v>
      </c>
      <c r="M24" s="330">
        <f t="shared" si="5"/>
        <v>411215.39884000004</v>
      </c>
      <c r="N24" s="330">
        <f t="shared" si="5"/>
        <v>149000</v>
      </c>
      <c r="O24" s="330">
        <f t="shared" si="5"/>
        <v>81000</v>
      </c>
      <c r="P24" s="312">
        <f t="shared" si="6"/>
        <v>6388666.7698333338</v>
      </c>
      <c r="Q24" s="6"/>
      <c r="R24" s="6"/>
      <c r="S24" s="5"/>
      <c r="T24" s="5"/>
    </row>
    <row r="25" spans="2:31" ht="11.25" hidden="1" customHeight="1" outlineLevel="1" x14ac:dyDescent="0.25">
      <c r="B25" s="394"/>
      <c r="C25" s="311" t="s">
        <v>286</v>
      </c>
      <c r="D25" s="330">
        <f t="shared" si="5"/>
        <v>85971.066400000011</v>
      </c>
      <c r="E25" s="330">
        <f t="shared" si="5"/>
        <v>163582.28600000002</v>
      </c>
      <c r="F25" s="330">
        <f t="shared" si="5"/>
        <v>103191.93439999998</v>
      </c>
      <c r="G25" s="330">
        <f t="shared" si="5"/>
        <v>87211.361851851834</v>
      </c>
      <c r="H25" s="330">
        <f t="shared" si="5"/>
        <v>197211.91</v>
      </c>
      <c r="I25" s="330">
        <f t="shared" si="5"/>
        <v>130913.57999999999</v>
      </c>
      <c r="J25" s="330">
        <f t="shared" si="5"/>
        <v>149821.43</v>
      </c>
      <c r="K25" s="330">
        <f t="shared" si="5"/>
        <v>117820.43000000001</v>
      </c>
      <c r="L25" s="330">
        <f t="shared" si="5"/>
        <v>114320.43000000001</v>
      </c>
      <c r="M25" s="330">
        <f t="shared" si="5"/>
        <v>122320.43000000001</v>
      </c>
      <c r="N25" s="330">
        <f t="shared" si="5"/>
        <v>122320.43000000001</v>
      </c>
      <c r="O25" s="330">
        <f t="shared" si="5"/>
        <v>128428.09431999996</v>
      </c>
      <c r="P25" s="312">
        <f t="shared" si="6"/>
        <v>1523113.3829718516</v>
      </c>
      <c r="Q25" s="6"/>
      <c r="R25" s="6"/>
      <c r="S25" s="5"/>
      <c r="T25" s="5"/>
    </row>
    <row r="26" spans="2:31" ht="11.25" hidden="1" customHeight="1" outlineLevel="1" x14ac:dyDescent="0.25">
      <c r="B26" s="394"/>
      <c r="C26" s="311" t="s">
        <v>282</v>
      </c>
      <c r="D26" s="330">
        <f t="shared" si="5"/>
        <v>69664.679999999993</v>
      </c>
      <c r="E26" s="330">
        <f t="shared" si="5"/>
        <v>234069.06959999999</v>
      </c>
      <c r="F26" s="330">
        <f t="shared" si="5"/>
        <v>128245.03271428573</v>
      </c>
      <c r="G26" s="330">
        <f t="shared" si="5"/>
        <v>382068.25992857147</v>
      </c>
      <c r="H26" s="330">
        <f t="shared" si="5"/>
        <v>164245.93400000004</v>
      </c>
      <c r="I26" s="330">
        <f t="shared" si="5"/>
        <v>210973.21400000001</v>
      </c>
      <c r="J26" s="330">
        <f t="shared" si="5"/>
        <v>130633.05439999999</v>
      </c>
      <c r="K26" s="330">
        <f t="shared" si="5"/>
        <v>134133.05439999999</v>
      </c>
      <c r="L26" s="330">
        <f t="shared" si="5"/>
        <v>120633.05439999999</v>
      </c>
      <c r="M26" s="330">
        <f t="shared" si="5"/>
        <v>91633.054399999994</v>
      </c>
      <c r="N26" s="330">
        <f t="shared" si="5"/>
        <v>61633.054400000001</v>
      </c>
      <c r="O26" s="330">
        <f t="shared" si="5"/>
        <v>147639.02919999999</v>
      </c>
      <c r="P26" s="312">
        <f t="shared" si="6"/>
        <v>1875570.4914428573</v>
      </c>
      <c r="Q26" s="6"/>
      <c r="R26" s="6"/>
      <c r="S26" s="5"/>
      <c r="T26" s="5"/>
    </row>
    <row r="27" spans="2:31" ht="11.25" hidden="1" customHeight="1" outlineLevel="1" x14ac:dyDescent="0.25">
      <c r="B27" s="394"/>
      <c r="C27" s="311" t="s">
        <v>283</v>
      </c>
      <c r="D27" s="330">
        <f t="shared" si="5"/>
        <v>13500</v>
      </c>
      <c r="E27" s="330">
        <f t="shared" si="5"/>
        <v>124810</v>
      </c>
      <c r="F27" s="330">
        <f t="shared" si="5"/>
        <v>33500</v>
      </c>
      <c r="G27" s="330">
        <f t="shared" si="5"/>
        <v>213451.58000000002</v>
      </c>
      <c r="H27" s="330">
        <f t="shared" si="5"/>
        <v>20749.996800000001</v>
      </c>
      <c r="I27" s="330">
        <f t="shared" si="5"/>
        <v>52180</v>
      </c>
      <c r="J27" s="330">
        <f t="shared" si="5"/>
        <v>13500</v>
      </c>
      <c r="K27" s="330">
        <f t="shared" si="5"/>
        <v>13500</v>
      </c>
      <c r="L27" s="330">
        <f t="shared" si="5"/>
        <v>7500</v>
      </c>
      <c r="M27" s="330">
        <f t="shared" si="5"/>
        <v>2500</v>
      </c>
      <c r="N27" s="330">
        <f t="shared" si="5"/>
        <v>2500</v>
      </c>
      <c r="O27" s="330">
        <f t="shared" si="5"/>
        <v>2500</v>
      </c>
      <c r="P27" s="312">
        <f t="shared" si="6"/>
        <v>500191.57680000004</v>
      </c>
      <c r="Q27" s="6"/>
      <c r="R27" s="6"/>
      <c r="S27" s="5"/>
      <c r="T27" s="5"/>
    </row>
    <row r="28" spans="2:31" ht="11.25" hidden="1" customHeight="1" outlineLevel="1" x14ac:dyDescent="0.25">
      <c r="B28" s="394"/>
      <c r="C28" s="313" t="s">
        <v>287</v>
      </c>
      <c r="D28" s="331">
        <f t="shared" si="5"/>
        <v>0</v>
      </c>
      <c r="E28" s="331">
        <f t="shared" si="5"/>
        <v>0</v>
      </c>
      <c r="F28" s="331">
        <f t="shared" si="5"/>
        <v>6800</v>
      </c>
      <c r="G28" s="331">
        <f t="shared" si="5"/>
        <v>0</v>
      </c>
      <c r="H28" s="331">
        <f t="shared" si="5"/>
        <v>0</v>
      </c>
      <c r="I28" s="331">
        <f t="shared" si="5"/>
        <v>0</v>
      </c>
      <c r="J28" s="331">
        <f t="shared" si="5"/>
        <v>0</v>
      </c>
      <c r="K28" s="331">
        <f t="shared" si="5"/>
        <v>0</v>
      </c>
      <c r="L28" s="331">
        <f t="shared" si="5"/>
        <v>0</v>
      </c>
      <c r="M28" s="331">
        <f t="shared" si="5"/>
        <v>1000</v>
      </c>
      <c r="N28" s="331">
        <f t="shared" si="5"/>
        <v>981.5</v>
      </c>
      <c r="O28" s="331">
        <f t="shared" si="5"/>
        <v>0</v>
      </c>
      <c r="P28" s="314">
        <f t="shared" si="6"/>
        <v>8781.5</v>
      </c>
      <c r="Q28" s="6"/>
      <c r="R28" s="6"/>
      <c r="S28" s="5"/>
      <c r="T28" s="5"/>
    </row>
    <row r="29" spans="2:31" ht="11.25" hidden="1" customHeight="1" outlineLevel="1" x14ac:dyDescent="0.25">
      <c r="B29" s="394"/>
      <c r="C29" s="313" t="s">
        <v>288</v>
      </c>
      <c r="D29" s="331">
        <f t="shared" si="5"/>
        <v>0</v>
      </c>
      <c r="E29" s="331">
        <f t="shared" si="5"/>
        <v>36740</v>
      </c>
      <c r="F29" s="331">
        <f t="shared" si="5"/>
        <v>25000</v>
      </c>
      <c r="G29" s="331">
        <f t="shared" si="5"/>
        <v>143740</v>
      </c>
      <c r="H29" s="331">
        <f t="shared" si="5"/>
        <v>47615.5</v>
      </c>
      <c r="I29" s="331">
        <f t="shared" si="5"/>
        <v>25000</v>
      </c>
      <c r="J29" s="331">
        <f t="shared" si="5"/>
        <v>107805</v>
      </c>
      <c r="K29" s="331">
        <f t="shared" si="5"/>
        <v>25000</v>
      </c>
      <c r="L29" s="331">
        <f t="shared" si="5"/>
        <v>16500</v>
      </c>
      <c r="M29" s="331">
        <f t="shared" si="5"/>
        <v>40000</v>
      </c>
      <c r="N29" s="331">
        <f t="shared" si="5"/>
        <v>0</v>
      </c>
      <c r="O29" s="331">
        <f t="shared" si="5"/>
        <v>0</v>
      </c>
      <c r="P29" s="314">
        <f t="shared" si="6"/>
        <v>467400.5</v>
      </c>
      <c r="Q29" s="6"/>
      <c r="R29" s="6"/>
      <c r="S29" s="5"/>
      <c r="T29" s="5"/>
    </row>
    <row r="30" spans="2:31" ht="11.25" hidden="1" customHeight="1" outlineLevel="1" x14ac:dyDescent="0.25">
      <c r="B30" s="394"/>
      <c r="C30" s="313" t="s">
        <v>280</v>
      </c>
      <c r="D30" s="331">
        <f t="shared" si="5"/>
        <v>171867</v>
      </c>
      <c r="E30" s="331">
        <f t="shared" si="5"/>
        <v>643201.61999999988</v>
      </c>
      <c r="F30" s="331">
        <f t="shared" si="5"/>
        <v>520720.59983333334</v>
      </c>
      <c r="G30" s="331">
        <f t="shared" si="5"/>
        <v>1381687.3900000001</v>
      </c>
      <c r="H30" s="331">
        <f t="shared" si="5"/>
        <v>714310.97</v>
      </c>
      <c r="I30" s="331">
        <f t="shared" si="5"/>
        <v>961527.06666666665</v>
      </c>
      <c r="J30" s="331">
        <f t="shared" si="5"/>
        <v>483503.91666666663</v>
      </c>
      <c r="K30" s="331">
        <f t="shared" si="5"/>
        <v>441987.91666666663</v>
      </c>
      <c r="L30" s="331">
        <f t="shared" si="5"/>
        <v>428644.89116</v>
      </c>
      <c r="M30" s="331">
        <f t="shared" si="5"/>
        <v>411215.39884000004</v>
      </c>
      <c r="N30" s="331">
        <f t="shared" si="5"/>
        <v>149000</v>
      </c>
      <c r="O30" s="331">
        <f t="shared" si="5"/>
        <v>81000</v>
      </c>
      <c r="P30" s="314">
        <f t="shared" si="6"/>
        <v>6388666.7698333338</v>
      </c>
      <c r="Q30" s="6"/>
      <c r="R30" s="6"/>
      <c r="S30" s="5"/>
      <c r="T30" s="5"/>
    </row>
    <row r="31" spans="2:31" ht="11.25" hidden="1" customHeight="1" outlineLevel="1" x14ac:dyDescent="0.25">
      <c r="B31" s="394"/>
      <c r="C31" s="313" t="s">
        <v>285</v>
      </c>
      <c r="D31" s="331">
        <f t="shared" si="5"/>
        <v>87198.399999999994</v>
      </c>
      <c r="E31" s="331">
        <f t="shared" si="5"/>
        <v>108765.04000000001</v>
      </c>
      <c r="F31" s="331">
        <f t="shared" si="5"/>
        <v>230100.19880000001</v>
      </c>
      <c r="G31" s="331">
        <f t="shared" si="5"/>
        <v>197945.28999999998</v>
      </c>
      <c r="H31" s="331">
        <f t="shared" si="5"/>
        <v>105466.5</v>
      </c>
      <c r="I31" s="331">
        <f t="shared" si="5"/>
        <v>432781.93</v>
      </c>
      <c r="J31" s="331">
        <f t="shared" si="5"/>
        <v>92589</v>
      </c>
      <c r="K31" s="331">
        <f t="shared" si="5"/>
        <v>0</v>
      </c>
      <c r="L31" s="331">
        <f t="shared" si="5"/>
        <v>0</v>
      </c>
      <c r="M31" s="331">
        <f t="shared" si="5"/>
        <v>0</v>
      </c>
      <c r="N31" s="331">
        <f t="shared" si="5"/>
        <v>0</v>
      </c>
      <c r="O31" s="331">
        <f t="shared" si="5"/>
        <v>0</v>
      </c>
      <c r="P31" s="314">
        <f t="shared" si="6"/>
        <v>1254846.3588</v>
      </c>
      <c r="Q31" s="6"/>
      <c r="R31" s="6"/>
      <c r="S31" s="5"/>
      <c r="T31" s="5"/>
    </row>
    <row r="32" spans="2:31" ht="11.25" hidden="1" customHeight="1" outlineLevel="1" x14ac:dyDescent="0.25">
      <c r="B32" s="394"/>
      <c r="C32" s="313" t="s">
        <v>280</v>
      </c>
      <c r="D32" s="331">
        <f t="shared" si="5"/>
        <v>171867</v>
      </c>
      <c r="E32" s="331">
        <f t="shared" si="5"/>
        <v>643201.61999999988</v>
      </c>
      <c r="F32" s="331">
        <f t="shared" si="5"/>
        <v>520720.59983333334</v>
      </c>
      <c r="G32" s="331">
        <f t="shared" si="5"/>
        <v>1381687.3900000001</v>
      </c>
      <c r="H32" s="331">
        <f t="shared" si="5"/>
        <v>714310.97</v>
      </c>
      <c r="I32" s="331">
        <f t="shared" si="5"/>
        <v>961527.06666666665</v>
      </c>
      <c r="J32" s="331">
        <f t="shared" si="5"/>
        <v>483503.91666666663</v>
      </c>
      <c r="K32" s="331">
        <f t="shared" si="5"/>
        <v>441987.91666666663</v>
      </c>
      <c r="L32" s="331">
        <f t="shared" si="5"/>
        <v>428644.89116</v>
      </c>
      <c r="M32" s="331">
        <f t="shared" si="5"/>
        <v>411215.39884000004</v>
      </c>
      <c r="N32" s="331">
        <f t="shared" si="5"/>
        <v>149000</v>
      </c>
      <c r="O32" s="331">
        <f t="shared" si="5"/>
        <v>81000</v>
      </c>
      <c r="P32" s="314">
        <f t="shared" si="6"/>
        <v>6388666.7698333338</v>
      </c>
      <c r="Q32" s="6"/>
      <c r="R32" s="6"/>
      <c r="S32" s="5"/>
      <c r="T32" s="5"/>
    </row>
    <row r="33" spans="1:46" ht="11.25" hidden="1" customHeight="1" outlineLevel="1" x14ac:dyDescent="0.25">
      <c r="B33" s="394"/>
      <c r="C33" s="313" t="s">
        <v>286</v>
      </c>
      <c r="D33" s="331">
        <f t="shared" si="5"/>
        <v>85971.066400000011</v>
      </c>
      <c r="E33" s="331">
        <f t="shared" si="5"/>
        <v>163582.28600000002</v>
      </c>
      <c r="F33" s="331">
        <f t="shared" si="5"/>
        <v>103191.93439999998</v>
      </c>
      <c r="G33" s="331">
        <f t="shared" si="5"/>
        <v>87211.361851851834</v>
      </c>
      <c r="H33" s="331">
        <f t="shared" si="5"/>
        <v>197211.91</v>
      </c>
      <c r="I33" s="331">
        <f t="shared" si="5"/>
        <v>130913.57999999999</v>
      </c>
      <c r="J33" s="331">
        <f t="shared" si="5"/>
        <v>149821.43</v>
      </c>
      <c r="K33" s="331">
        <f t="shared" si="5"/>
        <v>117820.43000000001</v>
      </c>
      <c r="L33" s="331">
        <f t="shared" si="5"/>
        <v>114320.43000000001</v>
      </c>
      <c r="M33" s="331">
        <f t="shared" si="5"/>
        <v>122320.43000000001</v>
      </c>
      <c r="N33" s="331">
        <f t="shared" si="5"/>
        <v>122320.43000000001</v>
      </c>
      <c r="O33" s="331">
        <f t="shared" si="5"/>
        <v>128428.09431999996</v>
      </c>
      <c r="P33" s="314">
        <f t="shared" si="6"/>
        <v>1523113.3829718516</v>
      </c>
      <c r="Q33" s="6"/>
      <c r="R33" s="6"/>
      <c r="S33" s="5"/>
      <c r="T33" s="5"/>
    </row>
    <row r="34" spans="1:46" ht="11.25" hidden="1" customHeight="1" outlineLevel="1" x14ac:dyDescent="0.25">
      <c r="B34" s="394"/>
      <c r="C34" s="313" t="s">
        <v>282</v>
      </c>
      <c r="D34" s="331">
        <f t="shared" si="5"/>
        <v>69664.679999999993</v>
      </c>
      <c r="E34" s="331">
        <f t="shared" si="5"/>
        <v>234069.06959999999</v>
      </c>
      <c r="F34" s="331">
        <f t="shared" si="5"/>
        <v>128245.03271428573</v>
      </c>
      <c r="G34" s="331">
        <f t="shared" si="5"/>
        <v>382068.25992857147</v>
      </c>
      <c r="H34" s="331">
        <f t="shared" si="5"/>
        <v>164245.93400000004</v>
      </c>
      <c r="I34" s="331">
        <f t="shared" si="5"/>
        <v>210973.21400000001</v>
      </c>
      <c r="J34" s="331">
        <f t="shared" si="5"/>
        <v>130633.05439999999</v>
      </c>
      <c r="K34" s="331">
        <f t="shared" si="5"/>
        <v>134133.05439999999</v>
      </c>
      <c r="L34" s="331">
        <f t="shared" si="5"/>
        <v>120633.05439999999</v>
      </c>
      <c r="M34" s="331">
        <f t="shared" si="5"/>
        <v>91633.054399999994</v>
      </c>
      <c r="N34" s="331">
        <f t="shared" si="5"/>
        <v>61633.054400000001</v>
      </c>
      <c r="O34" s="331">
        <f t="shared" si="5"/>
        <v>147639.02919999999</v>
      </c>
      <c r="P34" s="314">
        <f t="shared" si="6"/>
        <v>1875570.4914428573</v>
      </c>
      <c r="Q34" s="6"/>
      <c r="R34" s="6"/>
      <c r="S34" s="5"/>
      <c r="T34" s="5"/>
    </row>
    <row r="35" spans="1:46" ht="11.25" hidden="1" customHeight="1" outlineLevel="1" x14ac:dyDescent="0.25">
      <c r="B35" s="394"/>
      <c r="C35" s="313" t="s">
        <v>283</v>
      </c>
      <c r="D35" s="331">
        <f t="shared" si="5"/>
        <v>13500</v>
      </c>
      <c r="E35" s="331">
        <f t="shared" si="5"/>
        <v>124810</v>
      </c>
      <c r="F35" s="331">
        <f t="shared" si="5"/>
        <v>33500</v>
      </c>
      <c r="G35" s="331">
        <f t="shared" si="5"/>
        <v>213451.58000000002</v>
      </c>
      <c r="H35" s="331">
        <f t="shared" si="5"/>
        <v>20749.996800000001</v>
      </c>
      <c r="I35" s="331">
        <f t="shared" si="5"/>
        <v>52180</v>
      </c>
      <c r="J35" s="331">
        <f t="shared" si="5"/>
        <v>13500</v>
      </c>
      <c r="K35" s="331">
        <f t="shared" si="5"/>
        <v>13500</v>
      </c>
      <c r="L35" s="331">
        <f t="shared" si="5"/>
        <v>7500</v>
      </c>
      <c r="M35" s="331">
        <f t="shared" si="5"/>
        <v>2500</v>
      </c>
      <c r="N35" s="331">
        <f t="shared" si="5"/>
        <v>2500</v>
      </c>
      <c r="O35" s="331">
        <f t="shared" si="5"/>
        <v>2500</v>
      </c>
      <c r="P35" s="314">
        <f t="shared" si="6"/>
        <v>500191.57680000004</v>
      </c>
      <c r="Q35" s="6"/>
      <c r="R35" s="6"/>
      <c r="S35" s="5"/>
      <c r="T35" s="5"/>
    </row>
    <row r="36" spans="1:46" ht="11.25" hidden="1" customHeight="1" outlineLevel="1" x14ac:dyDescent="0.25">
      <c r="B36" s="394"/>
      <c r="C36" s="313" t="s">
        <v>281</v>
      </c>
      <c r="D36" s="331">
        <f t="shared" ref="D36:O38" si="7">+SUMIF($C$45:$C$2804,$C36,D$45:D$2804)</f>
        <v>0</v>
      </c>
      <c r="E36" s="331">
        <f t="shared" si="7"/>
        <v>0</v>
      </c>
      <c r="F36" s="331">
        <f t="shared" si="7"/>
        <v>0</v>
      </c>
      <c r="G36" s="331">
        <f t="shared" si="7"/>
        <v>25786.720000000001</v>
      </c>
      <c r="H36" s="331">
        <f t="shared" si="7"/>
        <v>0</v>
      </c>
      <c r="I36" s="331">
        <f t="shared" si="7"/>
        <v>0</v>
      </c>
      <c r="J36" s="331">
        <f t="shared" si="7"/>
        <v>0</v>
      </c>
      <c r="K36" s="331">
        <f t="shared" si="7"/>
        <v>0</v>
      </c>
      <c r="L36" s="331">
        <f t="shared" si="7"/>
        <v>0</v>
      </c>
      <c r="M36" s="331">
        <f t="shared" si="7"/>
        <v>0</v>
      </c>
      <c r="N36" s="331">
        <f t="shared" si="7"/>
        <v>0</v>
      </c>
      <c r="O36" s="331">
        <f t="shared" si="7"/>
        <v>0</v>
      </c>
      <c r="P36" s="314">
        <f t="shared" si="6"/>
        <v>25786.720000000001</v>
      </c>
      <c r="Q36" s="6"/>
      <c r="R36" s="6"/>
      <c r="S36" s="5"/>
      <c r="T36" s="5"/>
    </row>
    <row r="37" spans="1:46" ht="11.25" hidden="1" customHeight="1" outlineLevel="1" x14ac:dyDescent="0.25">
      <c r="B37" s="394"/>
      <c r="C37" s="318" t="s">
        <v>279</v>
      </c>
      <c r="D37" s="332">
        <f t="shared" si="7"/>
        <v>38880.411760000003</v>
      </c>
      <c r="E37" s="332">
        <f t="shared" si="7"/>
        <v>77574.865559999991</v>
      </c>
      <c r="F37" s="332">
        <f t="shared" si="7"/>
        <v>60413.200325714279</v>
      </c>
      <c r="G37" s="332">
        <f t="shared" si="7"/>
        <v>192887.76613957674</v>
      </c>
      <c r="H37" s="332">
        <f t="shared" si="7"/>
        <v>78440.866959999999</v>
      </c>
      <c r="I37" s="332">
        <f t="shared" si="7"/>
        <v>669473.37142857164</v>
      </c>
      <c r="J37" s="332">
        <f t="shared" si="7"/>
        <v>285348.97000000003</v>
      </c>
      <c r="K37" s="332">
        <f t="shared" si="7"/>
        <v>424390.54000000004</v>
      </c>
      <c r="L37" s="332">
        <f t="shared" si="7"/>
        <v>919783.1</v>
      </c>
      <c r="M37" s="332">
        <f t="shared" si="7"/>
        <v>445389.47039999999</v>
      </c>
      <c r="N37" s="332">
        <f t="shared" si="7"/>
        <v>408187.99040000001</v>
      </c>
      <c r="O37" s="332">
        <f t="shared" si="7"/>
        <v>100386.47040000001</v>
      </c>
      <c r="P37" s="315">
        <f t="shared" si="6"/>
        <v>3701157.0233738627</v>
      </c>
      <c r="Q37" s="6"/>
      <c r="R37" s="6"/>
      <c r="S37" s="5"/>
      <c r="T37" s="5"/>
    </row>
    <row r="38" spans="1:46" ht="11.25" hidden="1" customHeight="1" outlineLevel="1" thickBot="1" x14ac:dyDescent="0.3">
      <c r="B38" s="394"/>
      <c r="C38" s="328" t="s">
        <v>290</v>
      </c>
      <c r="D38" s="328">
        <f t="shared" si="7"/>
        <v>0</v>
      </c>
      <c r="E38" s="328">
        <f t="shared" si="7"/>
        <v>0</v>
      </c>
      <c r="F38" s="328">
        <f t="shared" si="7"/>
        <v>0</v>
      </c>
      <c r="G38" s="328">
        <f t="shared" si="7"/>
        <v>0</v>
      </c>
      <c r="H38" s="328">
        <f t="shared" si="7"/>
        <v>0</v>
      </c>
      <c r="I38" s="328">
        <f t="shared" si="7"/>
        <v>0</v>
      </c>
      <c r="J38" s="328">
        <f t="shared" si="7"/>
        <v>0</v>
      </c>
      <c r="K38" s="328">
        <f t="shared" si="7"/>
        <v>0</v>
      </c>
      <c r="L38" s="328">
        <f t="shared" si="7"/>
        <v>0</v>
      </c>
      <c r="M38" s="328">
        <f t="shared" si="7"/>
        <v>0</v>
      </c>
      <c r="N38" s="328">
        <f t="shared" si="7"/>
        <v>0</v>
      </c>
      <c r="O38" s="328">
        <f t="shared" si="7"/>
        <v>0</v>
      </c>
      <c r="P38" s="329">
        <f t="shared" si="6"/>
        <v>0</v>
      </c>
      <c r="Q38" s="6"/>
      <c r="R38" s="6"/>
      <c r="S38" s="5"/>
      <c r="T38" s="5"/>
    </row>
    <row r="39" spans="1:46" collapsed="1" x14ac:dyDescent="0.2">
      <c r="B39" s="394"/>
      <c r="C39" s="122" t="s">
        <v>66</v>
      </c>
      <c r="D39" s="129">
        <f t="shared" ref="D39:P41" si="8">+SUMIF($C$45:$C$2804,$C39,D$45:D$2804)</f>
        <v>18956</v>
      </c>
      <c r="E39" s="129">
        <f t="shared" si="8"/>
        <v>31370</v>
      </c>
      <c r="F39" s="129">
        <f t="shared" si="8"/>
        <v>20935</v>
      </c>
      <c r="G39" s="129">
        <f t="shared" si="8"/>
        <v>0</v>
      </c>
      <c r="H39" s="129">
        <f t="shared" si="8"/>
        <v>0</v>
      </c>
      <c r="I39" s="129">
        <f t="shared" si="8"/>
        <v>0</v>
      </c>
      <c r="J39" s="129">
        <f t="shared" si="8"/>
        <v>0</v>
      </c>
      <c r="K39" s="129">
        <f t="shared" si="8"/>
        <v>0</v>
      </c>
      <c r="L39" s="129">
        <f t="shared" si="8"/>
        <v>0</v>
      </c>
      <c r="M39" s="129">
        <f t="shared" si="8"/>
        <v>0</v>
      </c>
      <c r="N39" s="129">
        <f t="shared" si="8"/>
        <v>0</v>
      </c>
      <c r="O39" s="129">
        <f t="shared" si="8"/>
        <v>0</v>
      </c>
      <c r="P39" s="144">
        <f t="shared" si="8"/>
        <v>71261</v>
      </c>
      <c r="Q39" s="6"/>
      <c r="R39" s="6"/>
      <c r="S39" s="5"/>
      <c r="T39" s="5"/>
    </row>
    <row r="40" spans="1:46" x14ac:dyDescent="0.2">
      <c r="B40" s="394"/>
      <c r="C40" s="122" t="s">
        <v>67</v>
      </c>
      <c r="D40" s="129">
        <f t="shared" si="8"/>
        <v>0</v>
      </c>
      <c r="E40" s="129">
        <f t="shared" si="8"/>
        <v>147627</v>
      </c>
      <c r="F40" s="129">
        <f t="shared" si="8"/>
        <v>162545</v>
      </c>
      <c r="G40" s="129">
        <f t="shared" si="8"/>
        <v>92734</v>
      </c>
      <c r="H40" s="129">
        <f t="shared" si="8"/>
        <v>208784</v>
      </c>
      <c r="I40" s="129">
        <f t="shared" si="8"/>
        <v>33734</v>
      </c>
      <c r="J40" s="129">
        <f t="shared" si="8"/>
        <v>26734</v>
      </c>
      <c r="K40" s="129">
        <f t="shared" si="8"/>
        <v>26734</v>
      </c>
      <c r="L40" s="129">
        <f t="shared" si="8"/>
        <v>26734</v>
      </c>
      <c r="M40" s="129">
        <f t="shared" si="8"/>
        <v>27000</v>
      </c>
      <c r="N40" s="129">
        <f t="shared" si="8"/>
        <v>10000</v>
      </c>
      <c r="O40" s="129">
        <f t="shared" si="8"/>
        <v>0</v>
      </c>
      <c r="P40" s="144">
        <f t="shared" si="8"/>
        <v>762626</v>
      </c>
      <c r="Q40" s="6"/>
      <c r="R40" s="6"/>
      <c r="S40" s="5"/>
      <c r="T40" s="5"/>
    </row>
    <row r="41" spans="1:46" x14ac:dyDescent="0.2">
      <c r="B41" s="394"/>
      <c r="C41" s="122" t="s">
        <v>68</v>
      </c>
      <c r="D41" s="129">
        <f t="shared" si="8"/>
        <v>3300</v>
      </c>
      <c r="E41" s="129">
        <f t="shared" si="8"/>
        <v>9302</v>
      </c>
      <c r="F41" s="129">
        <f t="shared" si="8"/>
        <v>2556</v>
      </c>
      <c r="G41" s="129">
        <f t="shared" si="8"/>
        <v>0</v>
      </c>
      <c r="H41" s="129">
        <f t="shared" si="8"/>
        <v>1355000</v>
      </c>
      <c r="I41" s="129">
        <f t="shared" si="8"/>
        <v>0</v>
      </c>
      <c r="J41" s="129">
        <f t="shared" si="8"/>
        <v>0</v>
      </c>
      <c r="K41" s="129">
        <f t="shared" si="8"/>
        <v>0</v>
      </c>
      <c r="L41" s="129">
        <f t="shared" si="8"/>
        <v>460500</v>
      </c>
      <c r="M41" s="129">
        <f t="shared" si="8"/>
        <v>0</v>
      </c>
      <c r="N41" s="129">
        <f t="shared" si="8"/>
        <v>0</v>
      </c>
      <c r="O41" s="129">
        <f t="shared" si="8"/>
        <v>171680</v>
      </c>
      <c r="P41" s="144">
        <f t="shared" si="8"/>
        <v>2002338</v>
      </c>
      <c r="Q41" s="6"/>
      <c r="R41" s="6"/>
      <c r="S41" s="5"/>
      <c r="T41" s="5"/>
      <c r="U41" s="5"/>
    </row>
    <row r="42" spans="1:46" ht="13.5" customHeight="1" thickBot="1" x14ac:dyDescent="0.3">
      <c r="B42" s="395"/>
      <c r="C42" s="126" t="s">
        <v>55</v>
      </c>
      <c r="D42" s="56">
        <f t="shared" ref="D42:N42" si="9">+D39+D40+D41+D19+D18+D17+D15+D16+D14+D3</f>
        <v>9875484.2163200006</v>
      </c>
      <c r="E42" s="56">
        <f t="shared" si="9"/>
        <v>13343243.28136</v>
      </c>
      <c r="F42" s="56">
        <f t="shared" si="9"/>
        <v>13212995.585873334</v>
      </c>
      <c r="G42" s="56">
        <f t="shared" si="9"/>
        <v>20266548.162019998</v>
      </c>
      <c r="H42" s="56">
        <f t="shared" si="9"/>
        <v>20899443.750770003</v>
      </c>
      <c r="I42" s="56">
        <f t="shared" si="9"/>
        <v>24126950.741645657</v>
      </c>
      <c r="J42" s="56">
        <f t="shared" si="9"/>
        <v>12400972.900022991</v>
      </c>
      <c r="K42" s="56">
        <f t="shared" si="9"/>
        <v>8062524.7015053025</v>
      </c>
      <c r="L42" s="56">
        <f t="shared" si="9"/>
        <v>13773379.340836689</v>
      </c>
      <c r="M42" s="56">
        <f t="shared" si="9"/>
        <v>12098958.202110127</v>
      </c>
      <c r="N42" s="56">
        <f t="shared" si="9"/>
        <v>7555360.3006232008</v>
      </c>
      <c r="O42" s="56">
        <f>+O39+O40+O41+O19+O18+O17+O15+O16+O14+O3</f>
        <v>3083899.6318570124</v>
      </c>
      <c r="P42" s="147">
        <f>SUM(D42:O42)</f>
        <v>158699760.81494433</v>
      </c>
      <c r="Q42" s="5">
        <v>6601074.6930780802</v>
      </c>
      <c r="R42" s="6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</row>
    <row r="43" spans="1:46" ht="15.75" thickBot="1" x14ac:dyDescent="0.3">
      <c r="B43" s="7"/>
      <c r="C43" s="130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5">
        <f>+P42-Q42</f>
        <v>152098686.12186626</v>
      </c>
      <c r="R43" s="6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</row>
    <row r="44" spans="1:46" ht="16.5" thickBot="1" x14ac:dyDescent="0.3">
      <c r="A44" s="134" t="s">
        <v>116</v>
      </c>
      <c r="B44" s="50" t="s">
        <v>69</v>
      </c>
      <c r="C44" s="51" t="s">
        <v>42</v>
      </c>
      <c r="D44" s="51" t="s">
        <v>43</v>
      </c>
      <c r="E44" s="51" t="s">
        <v>44</v>
      </c>
      <c r="F44" s="51" t="s">
        <v>45</v>
      </c>
      <c r="G44" s="51" t="s">
        <v>46</v>
      </c>
      <c r="H44" s="51" t="s">
        <v>47</v>
      </c>
      <c r="I44" s="51" t="s">
        <v>48</v>
      </c>
      <c r="J44" s="51" t="s">
        <v>49</v>
      </c>
      <c r="K44" s="51" t="s">
        <v>50</v>
      </c>
      <c r="L44" s="51" t="s">
        <v>51</v>
      </c>
      <c r="M44" s="51" t="s">
        <v>52</v>
      </c>
      <c r="N44" s="51" t="s">
        <v>53</v>
      </c>
      <c r="O44" s="51" t="s">
        <v>54</v>
      </c>
      <c r="P44" s="146" t="s">
        <v>55</v>
      </c>
      <c r="R44" s="132" t="s">
        <v>42</v>
      </c>
      <c r="S44" s="132" t="s">
        <v>43</v>
      </c>
      <c r="T44" s="132" t="s">
        <v>44</v>
      </c>
      <c r="U44" s="132" t="s">
        <v>45</v>
      </c>
      <c r="V44" s="132" t="s">
        <v>46</v>
      </c>
      <c r="W44" s="132" t="s">
        <v>47</v>
      </c>
      <c r="X44" s="51" t="s">
        <v>48</v>
      </c>
      <c r="Y44" s="132" t="s">
        <v>49</v>
      </c>
      <c r="Z44" s="132" t="s">
        <v>50</v>
      </c>
      <c r="AA44" s="132" t="s">
        <v>51</v>
      </c>
      <c r="AB44" s="132" t="s">
        <v>52</v>
      </c>
      <c r="AC44" s="132" t="s">
        <v>53</v>
      </c>
      <c r="AD44" s="132" t="s">
        <v>54</v>
      </c>
      <c r="AE44" s="120" t="s">
        <v>55</v>
      </c>
    </row>
    <row r="45" spans="1:46" ht="12.75" customHeight="1" thickBot="1" x14ac:dyDescent="0.25">
      <c r="A45" s="196" t="str">
        <f>+'Measured TV opt-pt'!A16</f>
        <v>HC</v>
      </c>
      <c r="B45" s="387" t="str">
        <f>+'Measured TV opt-pt'!B16</f>
        <v>Omo</v>
      </c>
      <c r="C45" s="121" t="s">
        <v>56</v>
      </c>
      <c r="D45" s="54">
        <f>SUM(D46:D55)</f>
        <v>656621.97260000056</v>
      </c>
      <c r="E45" s="54">
        <f t="shared" ref="E45:O45" si="10">SUM(E46:E55)</f>
        <v>649781.97179999982</v>
      </c>
      <c r="F45" s="54">
        <f>SUM(F46:F55)</f>
        <v>876757.42960000038</v>
      </c>
      <c r="G45" s="54">
        <f>SUM(G46:G55)</f>
        <v>1029594.7740000002</v>
      </c>
      <c r="H45" s="54">
        <f>SUM(H46:H55)</f>
        <v>596504.52799999993</v>
      </c>
      <c r="I45" s="54">
        <f>SUM(I46:I55)</f>
        <v>237494.20745627547</v>
      </c>
      <c r="J45" s="54">
        <f t="shared" si="10"/>
        <v>0</v>
      </c>
      <c r="K45" s="54">
        <f t="shared" si="10"/>
        <v>349803.49535627407</v>
      </c>
      <c r="L45" s="54">
        <f t="shared" si="10"/>
        <v>556698.28436995961</v>
      </c>
      <c r="M45" s="54">
        <f t="shared" si="10"/>
        <v>752723.906457523</v>
      </c>
      <c r="N45" s="54">
        <f t="shared" si="10"/>
        <v>634326.80962738441</v>
      </c>
      <c r="O45" s="54">
        <f t="shared" si="10"/>
        <v>489787.00323835423</v>
      </c>
      <c r="P45" s="140">
        <f t="shared" ref="P45:P52" si="11">SUM(D45:O45)</f>
        <v>6830094.3825057708</v>
      </c>
      <c r="Q45" s="198"/>
      <c r="R45" s="121" t="s">
        <v>104</v>
      </c>
      <c r="S45" s="54">
        <f>SUM(S46:S51)</f>
        <v>937.26600000000064</v>
      </c>
      <c r="T45" s="54">
        <f t="shared" ref="T45:AD45" si="12">SUM(T46:T51)</f>
        <v>940.24166666666656</v>
      </c>
      <c r="U45" s="54">
        <f t="shared" si="12"/>
        <v>911.00066666666726</v>
      </c>
      <c r="V45" s="54">
        <f t="shared" si="12"/>
        <v>993.13866666666718</v>
      </c>
      <c r="W45" s="54">
        <f t="shared" si="12"/>
        <v>492.2526666666667</v>
      </c>
      <c r="X45" s="117">
        <f t="shared" si="12"/>
        <v>230.58958333333334</v>
      </c>
      <c r="Y45" s="54">
        <f t="shared" si="12"/>
        <v>0</v>
      </c>
      <c r="Z45" s="54">
        <f t="shared" si="12"/>
        <v>589.60559507978337</v>
      </c>
      <c r="AA45" s="54">
        <f t="shared" si="12"/>
        <v>692.85176836788287</v>
      </c>
      <c r="AB45" s="54">
        <f t="shared" si="12"/>
        <v>826.50385097104686</v>
      </c>
      <c r="AC45" s="54">
        <f t="shared" si="12"/>
        <v>752.02269637032589</v>
      </c>
      <c r="AD45" s="54">
        <f t="shared" si="12"/>
        <v>683.26302630070597</v>
      </c>
      <c r="AE45" s="55">
        <f>SUM(S45:AD45)</f>
        <v>8048.7361870897466</v>
      </c>
    </row>
    <row r="46" spans="1:46" ht="12.75" customHeight="1" thickBot="1" x14ac:dyDescent="0.25">
      <c r="A46" s="196" t="str">
        <f>+A45</f>
        <v>HC</v>
      </c>
      <c r="B46" s="388"/>
      <c r="C46" s="123" t="s">
        <v>57</v>
      </c>
      <c r="D46" s="58">
        <v>439835.44660000032</v>
      </c>
      <c r="E46" s="58">
        <v>429128.83199999982</v>
      </c>
      <c r="F46" s="58">
        <v>383586.93610000052</v>
      </c>
      <c r="G46" s="58">
        <v>496071.56000000029</v>
      </c>
      <c r="H46" s="58">
        <v>177650.33999999994</v>
      </c>
      <c r="I46" s="58">
        <f>+'Measured TV opt-pt'!I18</f>
        <v>126239.83643312639</v>
      </c>
      <c r="J46" s="58">
        <f>+'Measured TV opt-pt'!J18</f>
        <v>0</v>
      </c>
      <c r="K46" s="58">
        <f>+'Measured TV opt-pt'!K18</f>
        <v>276051.55318854284</v>
      </c>
      <c r="L46" s="58">
        <f>+'Measured TV opt-pt'!L18</f>
        <v>388284.62166141381</v>
      </c>
      <c r="M46" s="58">
        <f>+'Measured TV opt-pt'!M18</f>
        <v>564954.27619514661</v>
      </c>
      <c r="N46" s="58">
        <f>+'Measured TV opt-pt'!N18</f>
        <v>477643.14634779753</v>
      </c>
      <c r="O46" s="58">
        <f>+'Measured TV opt-pt'!O18</f>
        <v>347688.19045897218</v>
      </c>
      <c r="P46" s="141">
        <f t="shared" si="11"/>
        <v>4107134.7389850002</v>
      </c>
      <c r="R46" s="123" t="s">
        <v>57</v>
      </c>
      <c r="S46" s="44">
        <v>669.87066666666726</v>
      </c>
      <c r="T46" s="44">
        <v>685.56466666666654</v>
      </c>
      <c r="U46" s="44">
        <v>574.45766666666736</v>
      </c>
      <c r="V46" s="44">
        <v>543.52266666666708</v>
      </c>
      <c r="W46" s="44">
        <v>176.90400000000005</v>
      </c>
      <c r="X46" s="44">
        <f>+'Measured TV opt-pt'!I55</f>
        <v>135.68794199902894</v>
      </c>
      <c r="Y46" s="44">
        <f>+'Measured TV opt-pt'!J55</f>
        <v>0</v>
      </c>
      <c r="Z46" s="44">
        <f>+'Measured TV opt-pt'!K55</f>
        <v>472.27540620302705</v>
      </c>
      <c r="AA46" s="44">
        <f>+'Measured TV opt-pt'!L55</f>
        <v>516.03314215612465</v>
      </c>
      <c r="AB46" s="44">
        <f>+'Measured TV opt-pt'!M55</f>
        <v>655.65035555583597</v>
      </c>
      <c r="AC46" s="44">
        <f>+'Measured TV opt-pt'!N55</f>
        <v>595.99112092526002</v>
      </c>
      <c r="AD46" s="44">
        <f>+'Measured TV opt-pt'!O55</f>
        <v>514.09393361891421</v>
      </c>
      <c r="AE46" s="55">
        <f t="shared" ref="AE46:AE51" si="13">SUM(S46:AD46)</f>
        <v>5540.0515671248586</v>
      </c>
      <c r="AT46" s="5">
        <f>L46+L50+L51</f>
        <v>388284.62166141381</v>
      </c>
    </row>
    <row r="47" spans="1:46" ht="12.75" customHeight="1" thickBot="1" x14ac:dyDescent="0.25">
      <c r="A47" s="196" t="str">
        <f>+'Measured TV opt-pt'!A18</f>
        <v>HC</v>
      </c>
      <c r="B47" s="388"/>
      <c r="C47" s="123" t="s">
        <v>221</v>
      </c>
      <c r="D47" s="58"/>
      <c r="E47" s="58">
        <f>+'Measured TV opt-pt'!E19</f>
        <v>0</v>
      </c>
      <c r="F47" s="58"/>
      <c r="G47" s="58">
        <f>+'Measured TV opt-pt'!G19</f>
        <v>0</v>
      </c>
      <c r="H47" s="58">
        <f>+'Measured TV opt-pt'!H19</f>
        <v>0</v>
      </c>
      <c r="I47" s="58">
        <f>+'Measured TV opt-pt'!I19</f>
        <v>0</v>
      </c>
      <c r="J47" s="58">
        <f>+'Measured TV opt-pt'!J19</f>
        <v>0</v>
      </c>
      <c r="K47" s="58">
        <f>+'Measured TV opt-pt'!K19</f>
        <v>0</v>
      </c>
      <c r="L47" s="58">
        <f>+'Measured TV opt-pt'!L19</f>
        <v>0</v>
      </c>
      <c r="M47" s="58">
        <f>+'Measured TV opt-pt'!M19</f>
        <v>0</v>
      </c>
      <c r="N47" s="58">
        <f>+'Measured TV opt-pt'!N19</f>
        <v>0</v>
      </c>
      <c r="O47" s="58">
        <f>+'Measured TV opt-pt'!O19</f>
        <v>0</v>
      </c>
      <c r="P47" s="141">
        <f t="shared" si="11"/>
        <v>0</v>
      </c>
      <c r="R47" s="123" t="s">
        <v>221</v>
      </c>
      <c r="S47" s="44">
        <f>+'Measured TV opt-pt'!D56</f>
        <v>0</v>
      </c>
      <c r="T47" s="44">
        <f>+'Measured TV opt-pt'!E56</f>
        <v>0</v>
      </c>
      <c r="U47" s="44"/>
      <c r="V47" s="44">
        <f>+'Measured TV opt-pt'!G56</f>
        <v>0</v>
      </c>
      <c r="W47" s="44"/>
      <c r="X47" s="44">
        <f>+'Measured TV opt-pt'!I56</f>
        <v>0</v>
      </c>
      <c r="Y47" s="44">
        <f>+'Measured TV opt-pt'!J56</f>
        <v>0</v>
      </c>
      <c r="Z47" s="44">
        <f>+'Measured TV opt-pt'!K56</f>
        <v>0</v>
      </c>
      <c r="AA47" s="44">
        <f>+'Measured TV opt-pt'!L56</f>
        <v>0</v>
      </c>
      <c r="AB47" s="44">
        <f>+'Measured TV opt-pt'!M56</f>
        <v>0</v>
      </c>
      <c r="AC47" s="44">
        <f>+'Measured TV opt-pt'!N56</f>
        <v>0</v>
      </c>
      <c r="AD47" s="44">
        <f>+'Measured TV opt-pt'!O56</f>
        <v>0</v>
      </c>
      <c r="AE47" s="55">
        <f t="shared" si="13"/>
        <v>0</v>
      </c>
      <c r="AT47" s="5"/>
    </row>
    <row r="48" spans="1:46" ht="12.75" customHeight="1" thickBot="1" x14ac:dyDescent="0.25">
      <c r="A48" s="196" t="str">
        <f>+'Measured TV opt-pt'!A19</f>
        <v>HC</v>
      </c>
      <c r="B48" s="388"/>
      <c r="C48" s="123" t="s">
        <v>222</v>
      </c>
      <c r="D48" s="58">
        <v>165198.94600000005</v>
      </c>
      <c r="E48" s="58">
        <v>169448.56980000003</v>
      </c>
      <c r="F48" s="58">
        <v>164250.01349999991</v>
      </c>
      <c r="G48" s="58">
        <v>192112.50999999995</v>
      </c>
      <c r="H48" s="58">
        <v>115975.66399999995</v>
      </c>
      <c r="I48" s="58">
        <f>+'Measured TV opt-pt'!I20</f>
        <v>63974.570697632851</v>
      </c>
      <c r="J48" s="58">
        <f>+'Measured TV opt-pt'!J20</f>
        <v>0</v>
      </c>
      <c r="K48" s="58">
        <f>+'Measured TV opt-pt'!K20</f>
        <v>43224.320600429004</v>
      </c>
      <c r="L48" s="58">
        <f>+'Measured TV opt-pt'!L20</f>
        <v>162219.34294365929</v>
      </c>
      <c r="M48" s="58">
        <f>+'Measured TV opt-pt'!M20</f>
        <v>161067.96037349987</v>
      </c>
      <c r="N48" s="58">
        <f>+'Measured TV opt-pt'!N20</f>
        <v>146343.29629973206</v>
      </c>
      <c r="O48" s="58">
        <f>+'Measured TV opt-pt'!O20</f>
        <v>142098.81277938205</v>
      </c>
      <c r="P48" s="141">
        <f t="shared" si="11"/>
        <v>1525914.006994335</v>
      </c>
      <c r="R48" s="123" t="s">
        <v>222</v>
      </c>
      <c r="S48" s="44">
        <v>267.39533333333338</v>
      </c>
      <c r="T48" s="44">
        <v>208.46833333333333</v>
      </c>
      <c r="U48" s="44">
        <v>204.99433333333317</v>
      </c>
      <c r="V48" s="44">
        <v>164.42799999999997</v>
      </c>
      <c r="W48" s="44">
        <v>96.179999999999964</v>
      </c>
      <c r="X48" s="44">
        <f>+'Measured TV opt-pt'!I57</f>
        <v>54.120362500526717</v>
      </c>
      <c r="Y48" s="44">
        <f>+'Measured TV opt-pt'!J57</f>
        <v>0</v>
      </c>
      <c r="Z48" s="44">
        <f>+'Measured TV opt-pt'!K57</f>
        <v>68.002238512159281</v>
      </c>
      <c r="AA48" s="44">
        <f>+'Measured TV opt-pt'!L57</f>
        <v>171.55605839413866</v>
      </c>
      <c r="AB48" s="44">
        <f>+'Measured TV opt-pt'!M57</f>
        <v>148.97150292503952</v>
      </c>
      <c r="AC48" s="44">
        <f>+'Measured TV opt-pt'!N57</f>
        <v>146.61834962122097</v>
      </c>
      <c r="AD48" s="44">
        <f>+'Measured TV opt-pt'!O57</f>
        <v>169.1690926817918</v>
      </c>
      <c r="AE48" s="55">
        <f t="shared" si="13"/>
        <v>1699.903604634877</v>
      </c>
      <c r="AT48" s="5"/>
    </row>
    <row r="49" spans="1:46" ht="12.75" customHeight="1" thickBot="1" x14ac:dyDescent="0.25">
      <c r="A49" s="196" t="str">
        <f>+'Measured TV opt-pt'!A20</f>
        <v>HC</v>
      </c>
      <c r="B49" s="388"/>
      <c r="C49" s="123" t="s">
        <v>223</v>
      </c>
      <c r="D49" s="58"/>
      <c r="E49" s="58">
        <v>19890.069999999992</v>
      </c>
      <c r="F49" s="58">
        <v>8959.9499999999989</v>
      </c>
      <c r="G49" s="58">
        <v>339410.70399999997</v>
      </c>
      <c r="H49" s="58">
        <v>94540.26400000001</v>
      </c>
      <c r="I49" s="58">
        <f>+'Measured TV opt-pt'!I21</f>
        <v>47279.800325516233</v>
      </c>
      <c r="J49" s="58">
        <f>+'Measured TV opt-pt'!J21</f>
        <v>0</v>
      </c>
      <c r="K49" s="58">
        <f>+'Measured TV opt-pt'!K21</f>
        <v>30527.621567302231</v>
      </c>
      <c r="L49" s="58">
        <f>+'Measured TV opt-pt'!L21</f>
        <v>6194.3197648864852</v>
      </c>
      <c r="M49" s="58">
        <f>+'Measured TV opt-pt'!M21</f>
        <v>26701.669888876477</v>
      </c>
      <c r="N49" s="58">
        <f>+'Measured TV opt-pt'!N21</f>
        <v>10340.366979854904</v>
      </c>
      <c r="O49" s="58">
        <f>+'Measured TV opt-pt'!O21</f>
        <v>0</v>
      </c>
      <c r="P49" s="141">
        <f t="shared" si="11"/>
        <v>583844.76652643632</v>
      </c>
      <c r="R49" s="123" t="s">
        <v>223</v>
      </c>
      <c r="S49" s="44">
        <f>+'Measured TV opt-pt'!D58</f>
        <v>0</v>
      </c>
      <c r="T49" s="44">
        <v>46.208666666666659</v>
      </c>
      <c r="U49" s="44">
        <v>22.728666666666655</v>
      </c>
      <c r="V49" s="44">
        <v>285.18800000000005</v>
      </c>
      <c r="W49" s="44">
        <v>135.49200000000002</v>
      </c>
      <c r="X49" s="44">
        <f>+'Measured TV opt-pt'!I58</f>
        <v>40.781278833777684</v>
      </c>
      <c r="Y49" s="44">
        <f>+'Measured TV opt-pt'!J58</f>
        <v>0</v>
      </c>
      <c r="Z49" s="44">
        <f>+'Measured TV opt-pt'!K58</f>
        <v>49.327950364597108</v>
      </c>
      <c r="AA49" s="44">
        <f>+'Measured TV opt-pt'!L58</f>
        <v>5.2625678176195834</v>
      </c>
      <c r="AB49" s="44">
        <f>+'Measured TV opt-pt'!M58</f>
        <v>21.881992490171296</v>
      </c>
      <c r="AC49" s="44">
        <f>+'Measured TV opt-pt'!N58</f>
        <v>9.4132258238448525</v>
      </c>
      <c r="AD49" s="44">
        <f>+'Measured TV opt-pt'!O58</f>
        <v>0</v>
      </c>
      <c r="AE49" s="55">
        <f t="shared" si="13"/>
        <v>616.28434866334396</v>
      </c>
      <c r="AT49" s="5"/>
    </row>
    <row r="50" spans="1:46" ht="12.75" customHeight="1" thickBot="1" x14ac:dyDescent="0.25">
      <c r="A50" s="196" t="str">
        <f>+'Measured TV opt-pt'!A21</f>
        <v>HC</v>
      </c>
      <c r="B50" s="388"/>
      <c r="C50" s="123" t="s">
        <v>224</v>
      </c>
      <c r="D50" s="58"/>
      <c r="E50" s="58">
        <f>+'Measured TV opt-pt'!E22</f>
        <v>0</v>
      </c>
      <c r="F50" s="58"/>
      <c r="G50" s="58">
        <f>+'Measured TV opt-pt'!G22</f>
        <v>0</v>
      </c>
      <c r="H50" s="58">
        <v>158338.26</v>
      </c>
      <c r="I50" s="58">
        <f>+'Measured TV opt-pt'!I22</f>
        <v>0</v>
      </c>
      <c r="J50" s="58">
        <f>+'Measured TV opt-pt'!J22</f>
        <v>0</v>
      </c>
      <c r="K50" s="58">
        <f>+'Measured TV opt-pt'!K22</f>
        <v>0</v>
      </c>
      <c r="L50" s="58">
        <f>+'Measured TV opt-pt'!L22</f>
        <v>0</v>
      </c>
      <c r="M50" s="58">
        <f>+'Measured TV opt-pt'!M22</f>
        <v>0</v>
      </c>
      <c r="N50" s="58">
        <f>+'Measured TV opt-pt'!N22</f>
        <v>0</v>
      </c>
      <c r="O50" s="58">
        <f>+'Measured TV opt-pt'!O22</f>
        <v>0</v>
      </c>
      <c r="P50" s="141">
        <f t="shared" si="11"/>
        <v>158338.26</v>
      </c>
      <c r="Q50" s="5"/>
      <c r="R50" s="123" t="s">
        <v>224</v>
      </c>
      <c r="S50" s="44">
        <f>+'Measured TV opt-pt'!D59</f>
        <v>0</v>
      </c>
      <c r="T50" s="44">
        <f>+'Measured TV opt-pt'!E59</f>
        <v>0</v>
      </c>
      <c r="U50" s="44"/>
      <c r="V50" s="44">
        <f>+'Measured TV opt-pt'!G59</f>
        <v>0</v>
      </c>
      <c r="W50" s="44">
        <v>76.59</v>
      </c>
      <c r="X50" s="44">
        <f>+'Measured TV opt-pt'!I59</f>
        <v>0</v>
      </c>
      <c r="Y50" s="44">
        <f>+'Measured TV opt-pt'!J59</f>
        <v>0</v>
      </c>
      <c r="Z50" s="44">
        <f>+'Measured TV opt-pt'!K59</f>
        <v>0</v>
      </c>
      <c r="AA50" s="44">
        <f>+'Measured TV opt-pt'!L59</f>
        <v>0</v>
      </c>
      <c r="AB50" s="44">
        <f>+'Measured TV opt-pt'!M59</f>
        <v>0</v>
      </c>
      <c r="AC50" s="44">
        <f>+'Measured TV opt-pt'!N59</f>
        <v>0</v>
      </c>
      <c r="AD50" s="44">
        <f>+'Measured TV opt-pt'!O59</f>
        <v>0</v>
      </c>
      <c r="AE50" s="55">
        <f t="shared" si="13"/>
        <v>76.59</v>
      </c>
    </row>
    <row r="51" spans="1:46" ht="12.75" customHeight="1" x14ac:dyDescent="0.2">
      <c r="A51" s="196" t="str">
        <f>+'Measured TV opt-pt'!A22</f>
        <v>HC</v>
      </c>
      <c r="B51" s="388"/>
      <c r="C51" s="123" t="s">
        <v>101</v>
      </c>
      <c r="D51" s="44"/>
      <c r="E51" s="44"/>
      <c r="F51" s="44">
        <v>271000</v>
      </c>
      <c r="G51" s="44"/>
      <c r="H51" s="44">
        <v>50000</v>
      </c>
      <c r="I51" s="44"/>
      <c r="J51" s="44"/>
      <c r="K51" s="44"/>
      <c r="L51" s="44"/>
      <c r="M51" s="44"/>
      <c r="N51" s="44"/>
      <c r="O51" s="44"/>
      <c r="P51" s="141">
        <f t="shared" si="11"/>
        <v>321000</v>
      </c>
      <c r="Q51" s="5"/>
      <c r="R51" s="123" t="s">
        <v>101</v>
      </c>
      <c r="S51" s="44"/>
      <c r="T51" s="44"/>
      <c r="U51" s="44">
        <v>108.82000000000001</v>
      </c>
      <c r="V51" s="44"/>
      <c r="W51" s="44">
        <v>7.086666666666666</v>
      </c>
      <c r="X51" s="44"/>
      <c r="Y51" s="58"/>
      <c r="Z51" s="58"/>
      <c r="AA51" s="58"/>
      <c r="AB51" s="58"/>
      <c r="AC51" s="58"/>
      <c r="AD51" s="58"/>
      <c r="AE51" s="55">
        <f t="shared" si="13"/>
        <v>115.90666666666667</v>
      </c>
    </row>
    <row r="52" spans="1:46" ht="12.75" customHeight="1" x14ac:dyDescent="0.2">
      <c r="A52" s="196" t="str">
        <f>+'Measured TV opt-pt'!A23</f>
        <v>HC</v>
      </c>
      <c r="B52" s="388"/>
      <c r="C52" s="124" t="s">
        <v>58</v>
      </c>
      <c r="D52" s="46">
        <v>51587.580000000198</v>
      </c>
      <c r="E52" s="46">
        <v>31314.500000000029</v>
      </c>
      <c r="F52" s="46">
        <v>40960.53000000005</v>
      </c>
      <c r="G52" s="46"/>
      <c r="H52" s="46"/>
      <c r="I52" s="46"/>
      <c r="J52" s="46"/>
      <c r="K52" s="46"/>
      <c r="L52" s="46"/>
      <c r="M52" s="46"/>
      <c r="N52" s="46"/>
      <c r="O52" s="46"/>
      <c r="P52" s="142">
        <f t="shared" si="11"/>
        <v>123862.61000000028</v>
      </c>
      <c r="R52" s="133" t="s">
        <v>105</v>
      </c>
      <c r="S52" s="133" t="str">
        <f>+'Measured TV opt-pt'!D16</f>
        <v>FHK 20-44 ABC1C2</v>
      </c>
      <c r="T52" s="133" t="str">
        <f>+'Measured TV opt-pt'!E16</f>
        <v>FHK 20-44 ABC1C2</v>
      </c>
      <c r="U52" s="133" t="str">
        <f>+'Measured TV opt-pt'!F16</f>
        <v>FHK 20-44 ABC1C2</v>
      </c>
      <c r="V52" s="133" t="str">
        <f>+'Measured TV opt-pt'!G16</f>
        <v>FHK 20-44 ABC1C2</v>
      </c>
      <c r="W52" s="133" t="str">
        <f>+'Measured TV opt-pt'!H16</f>
        <v>FHK 20-44 ABC1C2</v>
      </c>
      <c r="X52" s="8" t="str">
        <f>+'Measured TV opt-pt'!I16</f>
        <v>FHK 20-44 ABC1C2</v>
      </c>
      <c r="Y52" s="133" t="str">
        <f>+'Measured TV opt-pt'!J16</f>
        <v>FHK 20-44 ABC1C2</v>
      </c>
      <c r="Z52" s="133" t="str">
        <f>+'Measured TV opt-pt'!K16</f>
        <v>FHK 20-44 ABC1C2</v>
      </c>
      <c r="AA52" s="133" t="str">
        <f>+'Measured TV opt-pt'!L16</f>
        <v>FHK 20-44 ABC1C2</v>
      </c>
      <c r="AB52" s="133" t="str">
        <f>+'Measured TV opt-pt'!M16</f>
        <v>FHK 20-44 ABC1C2</v>
      </c>
      <c r="AC52" s="133" t="str">
        <f>+'Measured TV opt-pt'!N16</f>
        <v>FHK 20-44 ABC1C2</v>
      </c>
      <c r="AD52" s="133" t="str">
        <f>+'Measured TV opt-pt'!O16</f>
        <v>FHK 20-44 ABC1C2</v>
      </c>
      <c r="AE52" s="133"/>
      <c r="AT52" s="5">
        <f>L52+L53+L54+L55</f>
        <v>0</v>
      </c>
    </row>
    <row r="53" spans="1:46" ht="13.5" customHeight="1" thickBot="1" x14ac:dyDescent="0.25">
      <c r="A53" s="196" t="str">
        <f>+'Measured TV opt-pt'!A22</f>
        <v>HC</v>
      </c>
      <c r="B53" s="388"/>
      <c r="C53" s="124" t="s">
        <v>59</v>
      </c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142">
        <f t="shared" ref="P53:P134" si="14">SUM(D53:O53)</f>
        <v>0</v>
      </c>
      <c r="R53" s="60" t="s">
        <v>107</v>
      </c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</row>
    <row r="54" spans="1:46" ht="12.75" customHeight="1" thickBot="1" x14ac:dyDescent="0.25">
      <c r="A54" s="196" t="str">
        <f>+'Measured TV opt-pt'!A24</f>
        <v>HC</v>
      </c>
      <c r="B54" s="388"/>
      <c r="C54" s="124" t="s">
        <v>166</v>
      </c>
      <c r="D54" s="46"/>
      <c r="E54" s="46"/>
      <c r="F54" s="46"/>
      <c r="G54" s="46">
        <v>2000</v>
      </c>
      <c r="H54" s="46"/>
      <c r="I54" s="46"/>
      <c r="J54" s="46"/>
      <c r="K54" s="46"/>
      <c r="L54" s="46"/>
      <c r="M54" s="46"/>
      <c r="N54" s="46"/>
      <c r="O54" s="46"/>
      <c r="P54" s="142">
        <f t="shared" si="14"/>
        <v>2000</v>
      </c>
      <c r="Q54" s="8"/>
      <c r="R54" s="121" t="s">
        <v>106</v>
      </c>
      <c r="S54" s="54">
        <f>SUM(S55:S60)</f>
        <v>1082.4879999999991</v>
      </c>
      <c r="T54" s="54">
        <f t="shared" ref="T54" si="15">SUM(T55:T60)</f>
        <v>1081.1059999999998</v>
      </c>
      <c r="U54" s="54">
        <f t="shared" ref="U54" si="16">SUM(U55:U60)</f>
        <v>1039.5813333333329</v>
      </c>
      <c r="V54" s="54">
        <f t="shared" ref="V54" si="17">SUM(V55:V60)</f>
        <v>1156.0260000000001</v>
      </c>
      <c r="W54" s="54">
        <f t="shared" ref="W54" si="18">SUM(W55:W60)</f>
        <v>575.77066666666656</v>
      </c>
      <c r="X54" s="54">
        <f t="shared" ref="X54" si="19">SUM(X55:X60)</f>
        <v>259.63530671084192</v>
      </c>
      <c r="Y54" s="54">
        <f t="shared" ref="Y54" si="20">SUM(Y55:Y60)</f>
        <v>0</v>
      </c>
      <c r="Z54" s="54">
        <f t="shared" ref="Z54" si="21">SUM(Z55:Z60)</f>
        <v>674.38300001664118</v>
      </c>
      <c r="AA54" s="54">
        <f t="shared" ref="AA54" si="22">SUM(AA55:AA60)</f>
        <v>773.47040157185575</v>
      </c>
      <c r="AB54" s="54">
        <f t="shared" ref="AB54" si="23">SUM(AB55:AB60)</f>
        <v>920.50453963227915</v>
      </c>
      <c r="AC54" s="54">
        <f t="shared" ref="AC54" si="24">SUM(AC55:AC60)</f>
        <v>843.98656964072813</v>
      </c>
      <c r="AD54" s="54">
        <f t="shared" ref="AD54" si="25">SUM(AD55:AD60)</f>
        <v>770.22904350367185</v>
      </c>
      <c r="AE54" s="54">
        <f t="shared" ref="AE54" si="26">SUM(AE55:AE60)</f>
        <v>9177.1808610760181</v>
      </c>
    </row>
    <row r="55" spans="1:46" ht="12.75" customHeight="1" thickBot="1" x14ac:dyDescent="0.25">
      <c r="A55" s="196" t="str">
        <f>+A54</f>
        <v>HC</v>
      </c>
      <c r="B55" s="388"/>
      <c r="C55" s="125" t="s">
        <v>167</v>
      </c>
      <c r="D55" s="48"/>
      <c r="E55" s="48"/>
      <c r="F55" s="48">
        <v>8000</v>
      </c>
      <c r="G55" s="48"/>
      <c r="H55" s="48"/>
      <c r="I55" s="48"/>
      <c r="J55" s="48"/>
      <c r="K55" s="48"/>
      <c r="L55" s="48"/>
      <c r="M55" s="48"/>
      <c r="N55" s="48"/>
      <c r="O55" s="48"/>
      <c r="P55" s="143">
        <f t="shared" si="14"/>
        <v>8000</v>
      </c>
      <c r="Q55" s="8"/>
      <c r="R55" s="123" t="s">
        <v>261</v>
      </c>
      <c r="S55" s="44">
        <v>776.2553333333326</v>
      </c>
      <c r="T55" s="44">
        <v>775.61933333333309</v>
      </c>
      <c r="U55" s="44">
        <v>640.20299999999952</v>
      </c>
      <c r="V55" s="44">
        <v>631</v>
      </c>
      <c r="W55" s="44">
        <v>212.90266666666662</v>
      </c>
      <c r="X55" s="44">
        <f>+'Measured TV opt-pt'!I49</f>
        <v>152.77958322581415</v>
      </c>
      <c r="Y55" s="44">
        <f>+'Measured TV opt-pt'!J49</f>
        <v>0</v>
      </c>
      <c r="Z55" s="44">
        <f>+'Measured TV opt-pt'!K49</f>
        <v>540.18229800919312</v>
      </c>
      <c r="AA55" s="44">
        <f>+'Measured TV opt-pt'!L49</f>
        <v>576.07756797404193</v>
      </c>
      <c r="AB55" s="44">
        <f>+'Measured TV opt-pt'!M49</f>
        <v>730.21937888321725</v>
      </c>
      <c r="AC55" s="44">
        <f>+'Measured TV opt-pt'!N49</f>
        <v>668.87409663809035</v>
      </c>
      <c r="AD55" s="44">
        <f>+'Measured TV opt-pt'!O49</f>
        <v>579.52803462259772</v>
      </c>
      <c r="AE55" s="55">
        <f t="shared" ref="AE55:AE60" si="27">SUM(S55:AD55)</f>
        <v>6283.6412926862868</v>
      </c>
    </row>
    <row r="56" spans="1:46" ht="12.75" customHeight="1" thickBot="1" x14ac:dyDescent="0.25">
      <c r="A56" s="196" t="str">
        <f>+A55</f>
        <v>HC</v>
      </c>
      <c r="B56" s="388"/>
      <c r="C56" s="122" t="s">
        <v>60</v>
      </c>
      <c r="D56" s="42"/>
      <c r="E56" s="42">
        <v>3000</v>
      </c>
      <c r="F56" s="42">
        <v>30618</v>
      </c>
      <c r="G56" s="42">
        <v>3000</v>
      </c>
      <c r="H56" s="42">
        <v>32000</v>
      </c>
      <c r="I56" s="42">
        <v>20142</v>
      </c>
      <c r="J56" s="42"/>
      <c r="K56" s="42"/>
      <c r="L56" s="42"/>
      <c r="M56" s="42"/>
      <c r="N56" s="42"/>
      <c r="O56" s="42"/>
      <c r="P56" s="144">
        <f t="shared" si="14"/>
        <v>88760</v>
      </c>
      <c r="Q56" s="5"/>
      <c r="R56" s="123" t="s">
        <v>262</v>
      </c>
      <c r="S56" s="44">
        <f>+'Measured TV opt-pt'!D50</f>
        <v>0</v>
      </c>
      <c r="T56" s="44">
        <v>0</v>
      </c>
      <c r="U56" s="44"/>
      <c r="V56" s="44">
        <f>+'Measured TV opt-pt'!G50</f>
        <v>0</v>
      </c>
      <c r="W56" s="44"/>
      <c r="X56" s="44">
        <f>+'Measured TV opt-pt'!I50</f>
        <v>0</v>
      </c>
      <c r="Y56" s="44">
        <f>+'Measured TV opt-pt'!J50</f>
        <v>0</v>
      </c>
      <c r="Z56" s="44">
        <f>+'Measured TV opt-pt'!K50</f>
        <v>0</v>
      </c>
      <c r="AA56" s="44">
        <f>+'Measured TV opt-pt'!L50</f>
        <v>0</v>
      </c>
      <c r="AB56" s="44">
        <f>+'Measured TV opt-pt'!M50</f>
        <v>0</v>
      </c>
      <c r="AC56" s="44">
        <f>+'Measured TV opt-pt'!N50</f>
        <v>0</v>
      </c>
      <c r="AD56" s="44">
        <f>+'Measured TV opt-pt'!O50</f>
        <v>0</v>
      </c>
      <c r="AE56" s="55">
        <f t="shared" si="27"/>
        <v>0</v>
      </c>
      <c r="AT56" s="5">
        <f>L56+L57+L58+L59+L60+L61+L81+L82+L83</f>
        <v>103062</v>
      </c>
    </row>
    <row r="57" spans="1:46" ht="12.75" customHeight="1" thickBot="1" x14ac:dyDescent="0.25">
      <c r="A57" s="196" t="str">
        <f>+'Measured TV opt-pt'!A30</f>
        <v>HC</v>
      </c>
      <c r="B57" s="388"/>
      <c r="C57" s="122" t="s">
        <v>61</v>
      </c>
      <c r="D57" s="42"/>
      <c r="E57" s="42"/>
      <c r="F57" s="42">
        <v>6550</v>
      </c>
      <c r="G57" s="42"/>
      <c r="H57" s="42">
        <v>17000</v>
      </c>
      <c r="I57" s="42">
        <v>6500</v>
      </c>
      <c r="J57" s="42"/>
      <c r="K57" s="42"/>
      <c r="L57" s="42"/>
      <c r="M57" s="42"/>
      <c r="N57" s="42"/>
      <c r="O57" s="42"/>
      <c r="P57" s="144">
        <f t="shared" si="14"/>
        <v>30050</v>
      </c>
      <c r="R57" s="123" t="s">
        <v>263</v>
      </c>
      <c r="S57" s="44">
        <v>306.23266666666655</v>
      </c>
      <c r="T57" s="44">
        <v>251.26100000000005</v>
      </c>
      <c r="U57" s="44">
        <v>232.11799999999997</v>
      </c>
      <c r="V57" s="44">
        <v>189.02600000000001</v>
      </c>
      <c r="W57" s="44">
        <v>117.65599999999996</v>
      </c>
      <c r="X57" s="44">
        <f>+'Measured TV opt-pt'!I51</f>
        <v>60.937518139376209</v>
      </c>
      <c r="Y57" s="44">
        <f>+'Measured TV opt-pt'!J51</f>
        <v>0</v>
      </c>
      <c r="Z57" s="44">
        <f>+'Measured TV opt-pt'!K51</f>
        <v>77.780051611402357</v>
      </c>
      <c r="AA57" s="44">
        <f>+'Measured TV opt-pt'!L51</f>
        <v>191.51792553085178</v>
      </c>
      <c r="AB57" s="44">
        <f>+'Measured TV opt-pt'!M51</f>
        <v>165.91446556145081</v>
      </c>
      <c r="AC57" s="44">
        <f>+'Measured TV opt-pt'!N51</f>
        <v>164.54811608805863</v>
      </c>
      <c r="AD57" s="44">
        <f>+'Measured TV opt-pt'!O51</f>
        <v>190.70100888107413</v>
      </c>
      <c r="AE57" s="55">
        <f t="shared" si="27"/>
        <v>1947.69275247888</v>
      </c>
    </row>
    <row r="58" spans="1:46" ht="12.75" customHeight="1" thickBot="1" x14ac:dyDescent="0.25">
      <c r="A58" s="196" t="str">
        <f>+'Measured TV opt-pt'!A31</f>
        <v>HC</v>
      </c>
      <c r="B58" s="388"/>
      <c r="C58" s="122" t="s">
        <v>62</v>
      </c>
      <c r="D58" s="207"/>
      <c r="E58" s="207"/>
      <c r="F58" s="207"/>
      <c r="G58" s="207"/>
      <c r="H58" s="207"/>
      <c r="I58" s="207"/>
      <c r="J58" s="207"/>
      <c r="K58" s="207"/>
      <c r="L58" s="207"/>
      <c r="M58" s="207"/>
      <c r="N58" s="207"/>
      <c r="O58" s="207"/>
      <c r="P58" s="144">
        <f t="shared" si="14"/>
        <v>0</v>
      </c>
      <c r="R58" s="123" t="s">
        <v>264</v>
      </c>
      <c r="S58" s="44">
        <f>+'Measured TV opt-pt'!D52</f>
        <v>0</v>
      </c>
      <c r="T58" s="44">
        <v>54.225666666666669</v>
      </c>
      <c r="U58" s="44">
        <v>23.028666666666666</v>
      </c>
      <c r="V58" s="44">
        <v>336</v>
      </c>
      <c r="W58" s="44">
        <v>158.21866666666668</v>
      </c>
      <c r="X58" s="44">
        <f>+'Measured TV opt-pt'!I52</f>
        <v>45.918205345651572</v>
      </c>
      <c r="Y58" s="44">
        <f>+'Measured TV opt-pt'!J52</f>
        <v>0</v>
      </c>
      <c r="Z58" s="44">
        <f>+'Measured TV opt-pt'!K52</f>
        <v>56.420650396045737</v>
      </c>
      <c r="AA58" s="44">
        <f>+'Measured TV opt-pt'!L52</f>
        <v>5.8749080669619733</v>
      </c>
      <c r="AB58" s="44">
        <f>+'Measured TV opt-pt'!M52</f>
        <v>24.370695187611084</v>
      </c>
      <c r="AC58" s="44">
        <f>+'Measured TV opt-pt'!N52</f>
        <v>10.564356914579186</v>
      </c>
      <c r="AD58" s="44">
        <f>+'Measured TV opt-pt'!O52</f>
        <v>0</v>
      </c>
      <c r="AE58" s="55">
        <f t="shared" si="27"/>
        <v>714.62181591084959</v>
      </c>
    </row>
    <row r="59" spans="1:46" ht="12.75" customHeight="1" thickBot="1" x14ac:dyDescent="0.25">
      <c r="A59" s="196" t="str">
        <f>+'Measured TV opt-pt'!A35</f>
        <v>HC</v>
      </c>
      <c r="B59" s="388"/>
      <c r="C59" s="122" t="s">
        <v>63</v>
      </c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144">
        <f t="shared" si="14"/>
        <v>0</v>
      </c>
      <c r="Q59" s="5"/>
      <c r="R59" s="123" t="s">
        <v>265</v>
      </c>
      <c r="S59" s="44">
        <f>+'Measured TV opt-pt'!D53</f>
        <v>0</v>
      </c>
      <c r="T59" s="44">
        <f>+'Measured TV opt-pt'!E53</f>
        <v>0</v>
      </c>
      <c r="U59" s="44">
        <f>+'Measured TV opt-pt'!F53</f>
        <v>0</v>
      </c>
      <c r="V59" s="44">
        <f>+'Measured TV opt-pt'!G53</f>
        <v>0</v>
      </c>
      <c r="W59" s="44">
        <v>77.900000000000006</v>
      </c>
      <c r="X59" s="44">
        <f>+'Measured TV opt-pt'!I53</f>
        <v>0</v>
      </c>
      <c r="Y59" s="44">
        <f>+'Measured TV opt-pt'!J53</f>
        <v>0</v>
      </c>
      <c r="Z59" s="44">
        <f>+'Measured TV opt-pt'!K53</f>
        <v>0</v>
      </c>
      <c r="AA59" s="44">
        <f>+'Measured TV opt-pt'!L53</f>
        <v>0</v>
      </c>
      <c r="AB59" s="44">
        <f>+'Measured TV opt-pt'!M53</f>
        <v>0</v>
      </c>
      <c r="AC59" s="44">
        <f>+'Measured TV opt-pt'!N53</f>
        <v>0</v>
      </c>
      <c r="AD59" s="44">
        <f>+'Measured TV opt-pt'!O53</f>
        <v>0</v>
      </c>
      <c r="AE59" s="55">
        <f t="shared" si="27"/>
        <v>77.900000000000006</v>
      </c>
    </row>
    <row r="60" spans="1:46" ht="13.5" customHeight="1" thickBot="1" x14ac:dyDescent="0.25">
      <c r="A60" s="196" t="str">
        <f>+'Measured TV opt-pt'!A36</f>
        <v>HC</v>
      </c>
      <c r="B60" s="388"/>
      <c r="C60" s="319" t="s">
        <v>64</v>
      </c>
      <c r="D60" s="320">
        <v>0</v>
      </c>
      <c r="E60" s="320">
        <v>0</v>
      </c>
      <c r="F60" s="320">
        <v>0</v>
      </c>
      <c r="G60" s="320">
        <v>0</v>
      </c>
      <c r="H60" s="320">
        <v>25050</v>
      </c>
      <c r="I60" s="320">
        <v>0</v>
      </c>
      <c r="J60" s="320">
        <v>0</v>
      </c>
      <c r="K60" s="320">
        <v>0</v>
      </c>
      <c r="L60" s="320">
        <v>0</v>
      </c>
      <c r="M60" s="320">
        <v>0</v>
      </c>
      <c r="N60" s="320">
        <v>0</v>
      </c>
      <c r="O60" s="320">
        <v>0</v>
      </c>
      <c r="P60" s="321">
        <f t="shared" si="14"/>
        <v>25050</v>
      </c>
      <c r="Q60" s="5"/>
      <c r="R60" s="123" t="s">
        <v>266</v>
      </c>
      <c r="S60" s="44"/>
      <c r="T60" s="44"/>
      <c r="U60" s="44">
        <v>144.23166666666668</v>
      </c>
      <c r="V60" s="44"/>
      <c r="W60" s="44">
        <v>9.0933333333333337</v>
      </c>
      <c r="X60" s="44"/>
      <c r="Y60" s="44"/>
      <c r="Z60" s="44"/>
      <c r="AA60" s="44"/>
      <c r="AB60" s="44"/>
      <c r="AC60" s="44"/>
      <c r="AD60" s="44"/>
      <c r="AE60" s="55">
        <f t="shared" si="27"/>
        <v>153.32500000000002</v>
      </c>
    </row>
    <row r="61" spans="1:46" ht="12.75" customHeight="1" x14ac:dyDescent="0.2">
      <c r="A61" s="196" t="str">
        <f>+'Measured TV opt-pt'!A40</f>
        <v>HC</v>
      </c>
      <c r="B61" s="388"/>
      <c r="C61" s="325" t="s">
        <v>289</v>
      </c>
      <c r="D61" s="326">
        <f t="shared" ref="D61:O61" si="28">SUM(D62:D80)</f>
        <v>16927.388399999996</v>
      </c>
      <c r="E61" s="326">
        <f t="shared" si="28"/>
        <v>107511.9828</v>
      </c>
      <c r="F61" s="326">
        <f t="shared" si="28"/>
        <v>36985.907199999994</v>
      </c>
      <c r="G61" s="326">
        <f t="shared" si="28"/>
        <v>61597.667680000006</v>
      </c>
      <c r="H61" s="326">
        <f t="shared" si="28"/>
        <v>60305.060960000003</v>
      </c>
      <c r="I61" s="326">
        <f t="shared" si="28"/>
        <v>80222.5</v>
      </c>
      <c r="J61" s="326">
        <f t="shared" si="28"/>
        <v>325000</v>
      </c>
      <c r="K61" s="326">
        <f t="shared" si="28"/>
        <v>260000</v>
      </c>
      <c r="L61" s="326">
        <f t="shared" si="28"/>
        <v>103062</v>
      </c>
      <c r="M61" s="326">
        <f t="shared" si="28"/>
        <v>76562</v>
      </c>
      <c r="N61" s="326">
        <f t="shared" si="28"/>
        <v>53562</v>
      </c>
      <c r="O61" s="326">
        <f t="shared" si="28"/>
        <v>44562</v>
      </c>
      <c r="P61" s="327">
        <f t="shared" si="14"/>
        <v>1226298.5070400001</v>
      </c>
      <c r="Q61" s="5"/>
      <c r="R61" s="60" t="s">
        <v>107</v>
      </c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</row>
    <row r="62" spans="1:46" ht="12.75" customHeight="1" x14ac:dyDescent="0.25">
      <c r="A62" s="196" t="str">
        <f>+'Measured TV opt-pt'!A41</f>
        <v>HC</v>
      </c>
      <c r="B62" s="388"/>
      <c r="C62" s="311" t="s">
        <v>284</v>
      </c>
      <c r="D62" s="330"/>
      <c r="E62" s="330"/>
      <c r="F62" s="330"/>
      <c r="G62" s="330"/>
      <c r="H62" s="330"/>
      <c r="I62" s="330"/>
      <c r="J62" s="330"/>
      <c r="K62" s="330"/>
      <c r="L62" s="330"/>
      <c r="M62" s="330"/>
      <c r="N62" s="330"/>
      <c r="O62" s="330"/>
      <c r="P62" s="312">
        <f t="shared" si="14"/>
        <v>0</v>
      </c>
      <c r="Q62" s="5"/>
      <c r="R62" s="60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</row>
    <row r="63" spans="1:46" ht="12.75" customHeight="1" x14ac:dyDescent="0.25">
      <c r="A63" s="196" t="str">
        <f>+'Measured TV opt-pt'!A42</f>
        <v>HC</v>
      </c>
      <c r="B63" s="388"/>
      <c r="C63" s="311" t="s">
        <v>288</v>
      </c>
      <c r="D63" s="330"/>
      <c r="E63" s="330">
        <v>15300</v>
      </c>
      <c r="F63" s="330">
        <v>25000</v>
      </c>
      <c r="G63" s="330">
        <v>25000</v>
      </c>
      <c r="H63" s="330">
        <v>25000</v>
      </c>
      <c r="I63" s="330">
        <v>25000</v>
      </c>
      <c r="J63" s="330">
        <v>25000</v>
      </c>
      <c r="K63" s="330">
        <v>25000</v>
      </c>
      <c r="L63" s="330">
        <v>16500</v>
      </c>
      <c r="M63" s="330"/>
      <c r="N63" s="330"/>
      <c r="O63" s="330"/>
      <c r="P63" s="312">
        <f t="shared" si="14"/>
        <v>181800</v>
      </c>
      <c r="Q63" s="5"/>
      <c r="R63" s="60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</row>
    <row r="64" spans="1:46" ht="12.75" customHeight="1" x14ac:dyDescent="0.25">
      <c r="A64" s="196" t="str">
        <f>+'Measured TV opt-pt'!A43</f>
        <v>HC</v>
      </c>
      <c r="B64" s="388"/>
      <c r="C64" s="311" t="s">
        <v>280</v>
      </c>
      <c r="D64" s="330"/>
      <c r="E64" s="330">
        <v>50968.99</v>
      </c>
      <c r="F64" s="330"/>
      <c r="G64" s="330"/>
      <c r="H64" s="330"/>
      <c r="I64" s="330"/>
      <c r="J64" s="330">
        <v>152849</v>
      </c>
      <c r="K64" s="330">
        <v>180438</v>
      </c>
      <c r="L64" s="330">
        <v>32000</v>
      </c>
      <c r="M64" s="330">
        <v>52000</v>
      </c>
      <c r="N64" s="330">
        <v>9000</v>
      </c>
      <c r="O64" s="330"/>
      <c r="P64" s="312">
        <f t="shared" si="14"/>
        <v>477255.99</v>
      </c>
      <c r="Q64" s="5"/>
      <c r="R64" s="60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</row>
    <row r="65" spans="1:31" ht="12.75" customHeight="1" x14ac:dyDescent="0.25">
      <c r="A65" s="196" t="str">
        <f>+'Measured TV opt-pt'!A44</f>
        <v>HC</v>
      </c>
      <c r="B65" s="388"/>
      <c r="C65" s="311" t="s">
        <v>285</v>
      </c>
      <c r="D65" s="330"/>
      <c r="E65" s="330"/>
      <c r="F65" s="330"/>
      <c r="G65" s="330"/>
      <c r="H65" s="330"/>
      <c r="I65" s="330"/>
      <c r="J65" s="330">
        <v>92589</v>
      </c>
      <c r="K65" s="330"/>
      <c r="L65" s="330"/>
      <c r="M65" s="330"/>
      <c r="N65" s="330"/>
      <c r="O65" s="330"/>
      <c r="P65" s="312">
        <f t="shared" si="14"/>
        <v>92589</v>
      </c>
      <c r="Q65" s="5"/>
      <c r="R65" s="60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</row>
    <row r="66" spans="1:31" ht="12.75" customHeight="1" x14ac:dyDescent="0.25">
      <c r="A66" s="196" t="str">
        <f t="shared" ref="A66:A78" si="29">+A65</f>
        <v>HC</v>
      </c>
      <c r="B66" s="388"/>
      <c r="C66" s="311" t="s">
        <v>280</v>
      </c>
      <c r="D66" s="330"/>
      <c r="E66" s="330">
        <v>30000</v>
      </c>
      <c r="F66" s="330"/>
      <c r="G66" s="330"/>
      <c r="H66" s="330"/>
      <c r="I66" s="330"/>
      <c r="J66" s="330"/>
      <c r="K66" s="330"/>
      <c r="L66" s="330"/>
      <c r="M66" s="330"/>
      <c r="N66" s="330"/>
      <c r="O66" s="330"/>
      <c r="P66" s="312">
        <f t="shared" si="14"/>
        <v>30000</v>
      </c>
      <c r="Q66" s="5"/>
      <c r="R66" s="60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</row>
    <row r="67" spans="1:31" ht="12.75" customHeight="1" x14ac:dyDescent="0.25">
      <c r="A67" s="196" t="str">
        <f t="shared" si="29"/>
        <v>HC</v>
      </c>
      <c r="B67" s="388"/>
      <c r="C67" s="311" t="s">
        <v>286</v>
      </c>
      <c r="D67" s="330">
        <v>7603.6399999999994</v>
      </c>
      <c r="E67" s="330">
        <v>6639.1280000000006</v>
      </c>
      <c r="F67" s="330">
        <v>7350.6720000000005</v>
      </c>
      <c r="G67" s="330">
        <v>6500.32</v>
      </c>
      <c r="H67" s="330">
        <v>13888</v>
      </c>
      <c r="I67" s="330">
        <v>16200</v>
      </c>
      <c r="J67" s="330">
        <v>12000</v>
      </c>
      <c r="K67" s="330">
        <v>12000</v>
      </c>
      <c r="L67" s="330">
        <v>12000</v>
      </c>
      <c r="M67" s="330">
        <v>12000</v>
      </c>
      <c r="N67" s="330">
        <v>12000</v>
      </c>
      <c r="O67" s="330">
        <v>12000</v>
      </c>
      <c r="P67" s="312">
        <f t="shared" si="14"/>
        <v>130181.76000000001</v>
      </c>
      <c r="Q67" s="5"/>
      <c r="R67" s="60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</row>
    <row r="68" spans="1:31" ht="12.75" customHeight="1" x14ac:dyDescent="0.25">
      <c r="A68" s="196" t="str">
        <f t="shared" si="29"/>
        <v>HC</v>
      </c>
      <c r="B68" s="388"/>
      <c r="C68" s="311" t="s">
        <v>282</v>
      </c>
      <c r="D68" s="330">
        <v>3285.6959999999999</v>
      </c>
      <c r="E68" s="330"/>
      <c r="F68" s="330"/>
      <c r="G68" s="330">
        <v>11649.880000000003</v>
      </c>
      <c r="H68" s="330">
        <v>5255.271999999999</v>
      </c>
      <c r="I68" s="330">
        <v>30240</v>
      </c>
      <c r="J68" s="330">
        <v>30000</v>
      </c>
      <c r="K68" s="330">
        <v>30000</v>
      </c>
      <c r="L68" s="330">
        <v>30000</v>
      </c>
      <c r="M68" s="330"/>
      <c r="N68" s="330">
        <v>20000</v>
      </c>
      <c r="O68" s="330">
        <v>20000</v>
      </c>
      <c r="P68" s="312">
        <f t="shared" si="14"/>
        <v>180430.848</v>
      </c>
      <c r="Q68" s="5"/>
      <c r="R68" s="60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</row>
    <row r="69" spans="1:31" ht="12.75" customHeight="1" x14ac:dyDescent="0.25">
      <c r="A69" s="196" t="str">
        <f t="shared" si="29"/>
        <v>HC</v>
      </c>
      <c r="B69" s="388"/>
      <c r="C69" s="311" t="s">
        <v>283</v>
      </c>
      <c r="D69" s="330"/>
      <c r="E69" s="330"/>
      <c r="F69" s="330"/>
      <c r="G69" s="330">
        <v>1500</v>
      </c>
      <c r="H69" s="330">
        <v>3000</v>
      </c>
      <c r="I69" s="330">
        <v>6720</v>
      </c>
      <c r="J69" s="330">
        <v>2000</v>
      </c>
      <c r="K69" s="330">
        <v>2000</v>
      </c>
      <c r="L69" s="330">
        <v>2000</v>
      </c>
      <c r="M69" s="330">
        <v>2000</v>
      </c>
      <c r="N69" s="330">
        <v>2000</v>
      </c>
      <c r="O69" s="330">
        <v>2000</v>
      </c>
      <c r="P69" s="312">
        <f t="shared" si="14"/>
        <v>23220</v>
      </c>
      <c r="Q69" s="5"/>
      <c r="R69" s="60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</row>
    <row r="70" spans="1:31" ht="12.75" customHeight="1" x14ac:dyDescent="0.25">
      <c r="A70" s="196" t="str">
        <f t="shared" si="29"/>
        <v>HC</v>
      </c>
      <c r="B70" s="388"/>
      <c r="C70" s="313" t="s">
        <v>287</v>
      </c>
      <c r="D70" s="331"/>
      <c r="E70" s="331"/>
      <c r="F70" s="331"/>
      <c r="G70" s="331"/>
      <c r="H70" s="331"/>
      <c r="I70" s="331"/>
      <c r="J70" s="331"/>
      <c r="K70" s="331"/>
      <c r="L70" s="331"/>
      <c r="M70" s="331"/>
      <c r="N70" s="331"/>
      <c r="O70" s="331"/>
      <c r="P70" s="314">
        <f t="shared" si="14"/>
        <v>0</v>
      </c>
      <c r="Q70" s="5"/>
      <c r="R70" s="60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</row>
    <row r="71" spans="1:31" ht="12.75" customHeight="1" x14ac:dyDescent="0.25">
      <c r="A71" s="196" t="str">
        <f t="shared" si="29"/>
        <v>HC</v>
      </c>
      <c r="B71" s="388"/>
      <c r="C71" s="313" t="s">
        <v>288</v>
      </c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14">
        <f t="shared" si="14"/>
        <v>0</v>
      </c>
      <c r="Q71" s="5"/>
      <c r="R71" s="60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</row>
    <row r="72" spans="1:31" ht="12.75" customHeight="1" x14ac:dyDescent="0.25">
      <c r="A72" s="196" t="str">
        <f t="shared" si="29"/>
        <v>HC</v>
      </c>
      <c r="B72" s="388"/>
      <c r="C72" s="313" t="s">
        <v>280</v>
      </c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14">
        <f t="shared" si="14"/>
        <v>0</v>
      </c>
      <c r="Q72" s="5"/>
      <c r="R72" s="60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</row>
    <row r="73" spans="1:31" ht="12.75" customHeight="1" x14ac:dyDescent="0.25">
      <c r="A73" s="196" t="str">
        <f t="shared" si="29"/>
        <v>HC</v>
      </c>
      <c r="B73" s="388"/>
      <c r="C73" s="313" t="s">
        <v>285</v>
      </c>
      <c r="D73" s="331"/>
      <c r="E73" s="331"/>
      <c r="F73" s="331"/>
      <c r="G73" s="331"/>
      <c r="H73" s="331"/>
      <c r="I73" s="331"/>
      <c r="J73" s="331"/>
      <c r="K73" s="331"/>
      <c r="L73" s="331"/>
      <c r="M73" s="331"/>
      <c r="N73" s="331"/>
      <c r="O73" s="331"/>
      <c r="P73" s="314">
        <f t="shared" si="14"/>
        <v>0</v>
      </c>
      <c r="Q73" s="5"/>
      <c r="R73" s="60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</row>
    <row r="74" spans="1:31" ht="12.75" customHeight="1" x14ac:dyDescent="0.25">
      <c r="A74" s="196" t="str">
        <f t="shared" si="29"/>
        <v>HC</v>
      </c>
      <c r="B74" s="388"/>
      <c r="C74" s="313" t="s">
        <v>280</v>
      </c>
      <c r="D74" s="331"/>
      <c r="E74" s="331"/>
      <c r="F74" s="331"/>
      <c r="G74" s="331"/>
      <c r="H74" s="331"/>
      <c r="I74" s="331"/>
      <c r="J74" s="331"/>
      <c r="K74" s="331"/>
      <c r="L74" s="331"/>
      <c r="M74" s="331"/>
      <c r="N74" s="331"/>
      <c r="O74" s="331"/>
      <c r="P74" s="314">
        <f t="shared" si="14"/>
        <v>0</v>
      </c>
      <c r="Q74" s="5"/>
      <c r="R74" s="60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</row>
    <row r="75" spans="1:31" ht="12.75" customHeight="1" x14ac:dyDescent="0.25">
      <c r="A75" s="196" t="str">
        <f t="shared" si="29"/>
        <v>HC</v>
      </c>
      <c r="B75" s="388"/>
      <c r="C75" s="313" t="s">
        <v>286</v>
      </c>
      <c r="D75" s="331">
        <v>1900.9099999999999</v>
      </c>
      <c r="E75" s="331">
        <v>1659.7820000000002</v>
      </c>
      <c r="F75" s="331">
        <v>1837.6680000000001</v>
      </c>
      <c r="G75" s="331">
        <v>1625.08</v>
      </c>
      <c r="H75" s="331"/>
      <c r="I75" s="331"/>
      <c r="J75" s="331">
        <v>3000</v>
      </c>
      <c r="K75" s="331">
        <v>3000</v>
      </c>
      <c r="L75" s="331">
        <v>3000</v>
      </c>
      <c r="M75" s="331">
        <v>3000</v>
      </c>
      <c r="N75" s="331">
        <v>3000</v>
      </c>
      <c r="O75" s="331">
        <v>3000</v>
      </c>
      <c r="P75" s="314">
        <f t="shared" si="14"/>
        <v>25023.440000000002</v>
      </c>
      <c r="Q75" s="5"/>
      <c r="R75" s="60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</row>
    <row r="76" spans="1:31" ht="12.75" customHeight="1" x14ac:dyDescent="0.25">
      <c r="A76" s="196" t="str">
        <f t="shared" si="29"/>
        <v>HC</v>
      </c>
      <c r="B76" s="388"/>
      <c r="C76" s="313" t="s">
        <v>282</v>
      </c>
      <c r="D76" s="331">
        <v>821.42399999999998</v>
      </c>
      <c r="E76" s="331"/>
      <c r="F76" s="331"/>
      <c r="G76" s="331">
        <v>9849.8840000000018</v>
      </c>
      <c r="H76" s="331">
        <v>8033.5860000000002</v>
      </c>
      <c r="I76" s="331"/>
      <c r="J76" s="331">
        <v>5000</v>
      </c>
      <c r="K76" s="331">
        <v>5000</v>
      </c>
      <c r="L76" s="331">
        <v>5000</v>
      </c>
      <c r="M76" s="331">
        <v>5000</v>
      </c>
      <c r="N76" s="331">
        <v>5000</v>
      </c>
      <c r="O76" s="331">
        <v>5000</v>
      </c>
      <c r="P76" s="314">
        <f t="shared" si="14"/>
        <v>48704.894</v>
      </c>
      <c r="Q76" s="5"/>
      <c r="R76" s="60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</row>
    <row r="77" spans="1:31" ht="12.75" customHeight="1" x14ac:dyDescent="0.25">
      <c r="A77" s="196" t="str">
        <f t="shared" si="29"/>
        <v>HC</v>
      </c>
      <c r="B77" s="388"/>
      <c r="C77" s="313" t="s">
        <v>283</v>
      </c>
      <c r="D77" s="331"/>
      <c r="E77" s="331"/>
      <c r="F77" s="331"/>
      <c r="G77" s="331"/>
      <c r="H77" s="331"/>
      <c r="I77" s="331"/>
      <c r="J77" s="331">
        <v>500</v>
      </c>
      <c r="K77" s="331">
        <v>500</v>
      </c>
      <c r="L77" s="331">
        <v>500</v>
      </c>
      <c r="M77" s="331">
        <v>500</v>
      </c>
      <c r="N77" s="331">
        <v>500</v>
      </c>
      <c r="O77" s="331">
        <v>500</v>
      </c>
      <c r="P77" s="314">
        <f t="shared" si="14"/>
        <v>3000</v>
      </c>
      <c r="Q77" s="5"/>
      <c r="R77" s="60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</row>
    <row r="78" spans="1:31" ht="12.75" customHeight="1" x14ac:dyDescent="0.25">
      <c r="A78" s="196" t="str">
        <f t="shared" si="29"/>
        <v>HC</v>
      </c>
      <c r="B78" s="388"/>
      <c r="C78" s="313" t="s">
        <v>281</v>
      </c>
      <c r="D78" s="331"/>
      <c r="E78" s="331"/>
      <c r="F78" s="331"/>
      <c r="G78" s="331"/>
      <c r="H78" s="331"/>
      <c r="I78" s="331"/>
      <c r="J78" s="331"/>
      <c r="K78" s="331"/>
      <c r="L78" s="331"/>
      <c r="M78" s="331"/>
      <c r="N78" s="331"/>
      <c r="O78" s="331"/>
      <c r="P78" s="314">
        <f t="shared" si="14"/>
        <v>0</v>
      </c>
      <c r="Q78" s="5"/>
      <c r="R78" s="60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</row>
    <row r="79" spans="1:31" ht="12.75" customHeight="1" x14ac:dyDescent="0.25">
      <c r="A79" s="196" t="str">
        <f>+'Measured TV opt-pt'!A45</f>
        <v>HC</v>
      </c>
      <c r="B79" s="388"/>
      <c r="C79" s="318" t="s">
        <v>279</v>
      </c>
      <c r="D79" s="332">
        <v>3315.7183999999997</v>
      </c>
      <c r="E79" s="332">
        <v>2944.0828000000001</v>
      </c>
      <c r="F79" s="332">
        <v>2797.5672</v>
      </c>
      <c r="G79" s="332">
        <v>5472.5036799999998</v>
      </c>
      <c r="H79" s="332">
        <v>5128.2029599999996</v>
      </c>
      <c r="I79" s="332">
        <v>2062.5</v>
      </c>
      <c r="J79" s="332">
        <v>2062</v>
      </c>
      <c r="K79" s="332">
        <v>2062</v>
      </c>
      <c r="L79" s="332">
        <v>2062</v>
      </c>
      <c r="M79" s="332">
        <v>2062</v>
      </c>
      <c r="N79" s="332">
        <v>2062</v>
      </c>
      <c r="O79" s="332">
        <v>2062</v>
      </c>
      <c r="P79" s="315">
        <f t="shared" si="14"/>
        <v>34092.575039999996</v>
      </c>
      <c r="Q79" s="5"/>
      <c r="R79" s="60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</row>
    <row r="80" spans="1:31" ht="12.75" customHeight="1" thickBot="1" x14ac:dyDescent="0.3">
      <c r="A80" s="196" t="str">
        <f>+'Measured TV opt-pt'!A46</f>
        <v>HC</v>
      </c>
      <c r="B80" s="388"/>
      <c r="C80" s="328" t="s">
        <v>290</v>
      </c>
      <c r="D80" s="333"/>
      <c r="E80" s="333"/>
      <c r="F80" s="333"/>
      <c r="G80" s="333"/>
      <c r="H80" s="333"/>
      <c r="I80" s="333"/>
      <c r="J80" s="333"/>
      <c r="K80" s="333"/>
      <c r="L80" s="333"/>
      <c r="M80" s="333"/>
      <c r="N80" s="333"/>
      <c r="O80" s="333"/>
      <c r="P80" s="329">
        <f t="shared" si="14"/>
        <v>0</v>
      </c>
      <c r="Q80" s="5"/>
      <c r="R80" s="60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</row>
    <row r="81" spans="1:46" ht="12.75" customHeight="1" x14ac:dyDescent="0.2">
      <c r="A81" s="196" t="str">
        <f>+'Measured TV opt-pt'!A47</f>
        <v>HC</v>
      </c>
      <c r="B81" s="388"/>
      <c r="C81" s="322" t="s">
        <v>66</v>
      </c>
      <c r="D81" s="323"/>
      <c r="E81" s="323"/>
      <c r="F81" s="323"/>
      <c r="G81" s="323"/>
      <c r="H81" s="323"/>
      <c r="I81" s="323"/>
      <c r="J81" s="323"/>
      <c r="K81" s="323"/>
      <c r="L81" s="323"/>
      <c r="M81" s="323"/>
      <c r="N81" s="323"/>
      <c r="O81" s="323"/>
      <c r="P81" s="324">
        <f t="shared" si="14"/>
        <v>0</v>
      </c>
      <c r="R81" s="60" t="s">
        <v>107</v>
      </c>
    </row>
    <row r="82" spans="1:46" ht="12.75" customHeight="1" x14ac:dyDescent="0.2">
      <c r="A82" s="196" t="str">
        <f>+'Measured TV opt-pt'!A48</f>
        <v>HC</v>
      </c>
      <c r="B82" s="388"/>
      <c r="C82" s="122" t="s">
        <v>67</v>
      </c>
      <c r="D82" s="42"/>
      <c r="E82" s="42"/>
      <c r="F82" s="42">
        <v>30000</v>
      </c>
      <c r="G82" s="42"/>
      <c r="H82" s="42"/>
      <c r="I82" s="42"/>
      <c r="J82" s="42"/>
      <c r="K82" s="42"/>
      <c r="L82" s="42"/>
      <c r="M82" s="42"/>
      <c r="N82" s="42"/>
      <c r="O82" s="42"/>
      <c r="P82" s="144">
        <f t="shared" si="14"/>
        <v>30000</v>
      </c>
      <c r="Q82" s="5"/>
      <c r="R82" s="60" t="s">
        <v>107</v>
      </c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</row>
    <row r="83" spans="1:46" ht="12.75" customHeight="1" x14ac:dyDescent="0.2">
      <c r="A83" s="196" t="str">
        <f>+'Measured TV opt-pt'!A49</f>
        <v>HC</v>
      </c>
      <c r="B83" s="388"/>
      <c r="C83" s="122" t="s">
        <v>68</v>
      </c>
      <c r="D83" s="42"/>
      <c r="E83" s="42">
        <v>2657</v>
      </c>
      <c r="F83" s="42">
        <v>750</v>
      </c>
      <c r="G83" s="42"/>
      <c r="H83" s="42"/>
      <c r="I83" s="42"/>
      <c r="J83" s="42"/>
      <c r="K83" s="42"/>
      <c r="L83" s="42"/>
      <c r="M83" s="42"/>
      <c r="N83" s="42"/>
      <c r="O83" s="42"/>
      <c r="P83" s="144">
        <f t="shared" si="14"/>
        <v>3407</v>
      </c>
      <c r="Q83" s="5"/>
      <c r="R83" s="60" t="s">
        <v>107</v>
      </c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</row>
    <row r="84" spans="1:46" ht="13.5" customHeight="1" thickBot="1" x14ac:dyDescent="0.25">
      <c r="A84" s="196" t="str">
        <f>+'Measured TV opt-pt'!A50</f>
        <v>HC</v>
      </c>
      <c r="B84" s="389"/>
      <c r="C84" s="126" t="s">
        <v>55</v>
      </c>
      <c r="D84" s="56">
        <f t="shared" ref="D84:O84" si="30">+D83+D82+D81+D61+D60+D59+D58+D57+D56+D45</f>
        <v>673549.3610000005</v>
      </c>
      <c r="E84" s="56">
        <f t="shared" si="30"/>
        <v>762950.95459999982</v>
      </c>
      <c r="F84" s="56">
        <f t="shared" si="30"/>
        <v>981661.3368000004</v>
      </c>
      <c r="G84" s="56">
        <f t="shared" si="30"/>
        <v>1094192.4416800002</v>
      </c>
      <c r="H84" s="56">
        <f t="shared" si="30"/>
        <v>730859.58895999996</v>
      </c>
      <c r="I84" s="56">
        <f t="shared" si="30"/>
        <v>344358.70745627547</v>
      </c>
      <c r="J84" s="56">
        <f t="shared" si="30"/>
        <v>325000</v>
      </c>
      <c r="K84" s="56">
        <f t="shared" si="30"/>
        <v>609803.49535627407</v>
      </c>
      <c r="L84" s="56">
        <f t="shared" si="30"/>
        <v>659760.28436995961</v>
      </c>
      <c r="M84" s="56">
        <f t="shared" si="30"/>
        <v>829285.906457523</v>
      </c>
      <c r="N84" s="56">
        <f t="shared" si="30"/>
        <v>687888.80962738441</v>
      </c>
      <c r="O84" s="56">
        <f t="shared" si="30"/>
        <v>534349.00323835423</v>
      </c>
      <c r="P84" s="147">
        <f>SUM(D84:O84)</f>
        <v>8233659.8895457722</v>
      </c>
      <c r="Q84" s="199" t="s">
        <v>72</v>
      </c>
      <c r="R84" s="60" t="s">
        <v>107</v>
      </c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</row>
    <row r="85" spans="1:46" ht="12.75" customHeight="1" thickBot="1" x14ac:dyDescent="0.25">
      <c r="A85" s="196" t="str">
        <f>+'Measured TV opt-pt'!A51</f>
        <v>HC</v>
      </c>
      <c r="B85" s="384" t="str">
        <f>+'Measured TV opt-pt'!B71</f>
        <v>Rinso</v>
      </c>
      <c r="C85" s="121" t="s">
        <v>56</v>
      </c>
      <c r="D85" s="54">
        <f t="shared" ref="D85:O85" si="31">SUM(D86:D95)</f>
        <v>0</v>
      </c>
      <c r="E85" s="54">
        <f t="shared" si="31"/>
        <v>0</v>
      </c>
      <c r="F85" s="54">
        <f t="shared" si="31"/>
        <v>0</v>
      </c>
      <c r="G85" s="54">
        <f t="shared" si="31"/>
        <v>49285</v>
      </c>
      <c r="H85" s="54">
        <f t="shared" si="31"/>
        <v>1115642.8899999999</v>
      </c>
      <c r="I85" s="54">
        <f t="shared" si="31"/>
        <v>1476946.60037426</v>
      </c>
      <c r="J85" s="54">
        <f t="shared" si="31"/>
        <v>424343</v>
      </c>
      <c r="K85" s="54">
        <f t="shared" si="31"/>
        <v>0</v>
      </c>
      <c r="L85" s="54">
        <f t="shared" si="31"/>
        <v>0</v>
      </c>
      <c r="M85" s="54">
        <f t="shared" si="31"/>
        <v>0</v>
      </c>
      <c r="N85" s="54">
        <f t="shared" si="31"/>
        <v>0</v>
      </c>
      <c r="O85" s="54">
        <f t="shared" si="31"/>
        <v>0</v>
      </c>
      <c r="P85" s="140">
        <f t="shared" si="14"/>
        <v>3066217.4903742597</v>
      </c>
      <c r="Q85" s="198"/>
      <c r="R85" s="121" t="s">
        <v>104</v>
      </c>
      <c r="S85" s="54">
        <f>SUM(S86:S91)</f>
        <v>0</v>
      </c>
      <c r="T85" s="54">
        <f t="shared" ref="T85:AD85" si="32">SUM(T86:T91)</f>
        <v>0</v>
      </c>
      <c r="U85" s="54">
        <f t="shared" si="32"/>
        <v>0</v>
      </c>
      <c r="V85" s="54">
        <f t="shared" si="32"/>
        <v>8.6376666666666679</v>
      </c>
      <c r="W85" s="54">
        <f t="shared" si="32"/>
        <v>862.42733333333342</v>
      </c>
      <c r="X85" s="117">
        <f t="shared" si="32"/>
        <v>630.18000000000006</v>
      </c>
      <c r="Y85" s="54">
        <f t="shared" si="32"/>
        <v>0</v>
      </c>
      <c r="Z85" s="54">
        <f t="shared" si="32"/>
        <v>0</v>
      </c>
      <c r="AA85" s="54">
        <f t="shared" si="32"/>
        <v>0</v>
      </c>
      <c r="AB85" s="54">
        <f t="shared" si="32"/>
        <v>0</v>
      </c>
      <c r="AC85" s="54">
        <f t="shared" si="32"/>
        <v>0</v>
      </c>
      <c r="AD85" s="54">
        <f t="shared" si="32"/>
        <v>0</v>
      </c>
      <c r="AE85" s="55">
        <f t="shared" ref="AE85:AE91" si="33">SUM(S85:AD85)</f>
        <v>1501.2450000000001</v>
      </c>
    </row>
    <row r="86" spans="1:46" ht="12.75" customHeight="1" thickBot="1" x14ac:dyDescent="0.25">
      <c r="A86" s="196" t="str">
        <f>+'Measured TV opt-pt'!A52</f>
        <v>HC</v>
      </c>
      <c r="B86" s="385"/>
      <c r="C86" s="123" t="s">
        <v>57</v>
      </c>
      <c r="D86" s="58">
        <f>+'Measured TV opt-pt'!D73</f>
        <v>0</v>
      </c>
      <c r="E86" s="58">
        <f>+'Measured TV opt-pt'!E73</f>
        <v>0</v>
      </c>
      <c r="F86" s="58">
        <f>+'Measured TV opt-pt'!F73</f>
        <v>0</v>
      </c>
      <c r="G86" s="58">
        <f>+'Measured TV opt-pt'!G73</f>
        <v>0</v>
      </c>
      <c r="H86" s="58">
        <v>103650.82999999996</v>
      </c>
      <c r="I86" s="58">
        <f>+'Measured TV opt-pt'!I73</f>
        <v>359704.39102057175</v>
      </c>
      <c r="J86" s="58">
        <f>+'Measured TV opt-pt'!J73</f>
        <v>0</v>
      </c>
      <c r="K86" s="58">
        <f>+'Measured TV opt-pt'!K73</f>
        <v>0</v>
      </c>
      <c r="L86" s="58">
        <f>+'Measured TV opt-pt'!L73</f>
        <v>0</v>
      </c>
      <c r="M86" s="58">
        <f>+'Measured TV opt-pt'!M73</f>
        <v>0</v>
      </c>
      <c r="N86" s="58">
        <f>+'Measured TV opt-pt'!N73</f>
        <v>0</v>
      </c>
      <c r="O86" s="58">
        <f>+'Measured TV opt-pt'!O73</f>
        <v>0</v>
      </c>
      <c r="P86" s="141">
        <f t="shared" si="14"/>
        <v>463355.22102057171</v>
      </c>
      <c r="R86" s="123" t="s">
        <v>57</v>
      </c>
      <c r="S86" s="44">
        <f>'Measured TV opt-pt'!D110</f>
        <v>0</v>
      </c>
      <c r="T86" s="44">
        <f>'Measured TV opt-pt'!E110</f>
        <v>0</v>
      </c>
      <c r="U86" s="44">
        <f>'Measured TV opt-pt'!F110</f>
        <v>0</v>
      </c>
      <c r="V86" s="44">
        <f>'Measured TV opt-pt'!G110</f>
        <v>0</v>
      </c>
      <c r="W86" s="44">
        <v>130.07533333333339</v>
      </c>
      <c r="X86" s="44">
        <f>'Measured TV opt-pt'!I110</f>
        <v>370.82259334039622</v>
      </c>
      <c r="Y86" s="44">
        <f>'Measured TV opt-pt'!J110</f>
        <v>0</v>
      </c>
      <c r="Z86" s="44">
        <f>'Measured TV opt-pt'!K110</f>
        <v>0</v>
      </c>
      <c r="AA86" s="44">
        <f>'Measured TV opt-pt'!L110</f>
        <v>0</v>
      </c>
      <c r="AB86" s="44">
        <f>'Measured TV opt-pt'!M110</f>
        <v>0</v>
      </c>
      <c r="AC86" s="44">
        <f>'Measured TV opt-pt'!N110</f>
        <v>0</v>
      </c>
      <c r="AD86" s="44">
        <f>'Measured TV opt-pt'!O110</f>
        <v>0</v>
      </c>
      <c r="AE86" s="55">
        <f t="shared" si="33"/>
        <v>500.89792667372961</v>
      </c>
      <c r="AT86" s="5">
        <f>L86+L90+L91</f>
        <v>0</v>
      </c>
    </row>
    <row r="87" spans="1:46" ht="12.75" customHeight="1" thickBot="1" x14ac:dyDescent="0.25">
      <c r="A87" s="196" t="str">
        <f>+'Measured TV opt-pt'!A53</f>
        <v>HC</v>
      </c>
      <c r="B87" s="385"/>
      <c r="C87" s="123" t="s">
        <v>221</v>
      </c>
      <c r="D87" s="58">
        <f>+'Measured TV opt-pt'!D74</f>
        <v>0</v>
      </c>
      <c r="E87" s="58">
        <f>+'Measured TV opt-pt'!E74</f>
        <v>0</v>
      </c>
      <c r="F87" s="58">
        <f>+'Measured TV opt-pt'!F74</f>
        <v>0</v>
      </c>
      <c r="G87" s="58">
        <f>+'Measured TV opt-pt'!G74</f>
        <v>0</v>
      </c>
      <c r="H87" s="58">
        <f>+'Measured TV opt-pt'!H74</f>
        <v>0</v>
      </c>
      <c r="I87" s="58">
        <f>+'Measured TV opt-pt'!I74</f>
        <v>0</v>
      </c>
      <c r="J87" s="58">
        <f>+'Measured TV opt-pt'!J74</f>
        <v>0</v>
      </c>
      <c r="K87" s="58">
        <f>+'Measured TV opt-pt'!K74</f>
        <v>0</v>
      </c>
      <c r="L87" s="58">
        <f>+'Measured TV opt-pt'!L74</f>
        <v>0</v>
      </c>
      <c r="M87" s="58">
        <f>+'Measured TV opt-pt'!M74</f>
        <v>0</v>
      </c>
      <c r="N87" s="58">
        <f>+'Measured TV opt-pt'!N74</f>
        <v>0</v>
      </c>
      <c r="O87" s="58">
        <f>+'Measured TV opt-pt'!O74</f>
        <v>0</v>
      </c>
      <c r="P87" s="141">
        <f t="shared" si="14"/>
        <v>0</v>
      </c>
      <c r="R87" s="123" t="s">
        <v>221</v>
      </c>
      <c r="S87" s="44">
        <f>'Measured TV opt-pt'!D111</f>
        <v>0</v>
      </c>
      <c r="T87" s="44">
        <f>'Measured TV opt-pt'!E111</f>
        <v>0</v>
      </c>
      <c r="U87" s="44">
        <f>'Measured TV opt-pt'!F111</f>
        <v>0</v>
      </c>
      <c r="V87" s="44">
        <f>'Measured TV opt-pt'!G111</f>
        <v>0</v>
      </c>
      <c r="W87" s="44"/>
      <c r="X87" s="44">
        <f>'Measured TV opt-pt'!I111</f>
        <v>0</v>
      </c>
      <c r="Y87" s="44">
        <f>'Measured TV opt-pt'!J111</f>
        <v>0</v>
      </c>
      <c r="Z87" s="44">
        <f>'Measured TV opt-pt'!K111</f>
        <v>0</v>
      </c>
      <c r="AA87" s="44">
        <f>'Measured TV opt-pt'!L111</f>
        <v>0</v>
      </c>
      <c r="AB87" s="44">
        <f>'Measured TV opt-pt'!M111</f>
        <v>0</v>
      </c>
      <c r="AC87" s="44">
        <f>'Measured TV opt-pt'!N111</f>
        <v>0</v>
      </c>
      <c r="AD87" s="44">
        <f>'Measured TV opt-pt'!O111</f>
        <v>0</v>
      </c>
      <c r="AE87" s="55">
        <f t="shared" si="33"/>
        <v>0</v>
      </c>
      <c r="AT87" s="5"/>
    </row>
    <row r="88" spans="1:46" ht="12.75" customHeight="1" thickBot="1" x14ac:dyDescent="0.25">
      <c r="A88" s="196" t="str">
        <f>+'Measured TV opt-pt'!A54</f>
        <v>HC</v>
      </c>
      <c r="B88" s="385"/>
      <c r="C88" s="123" t="s">
        <v>222</v>
      </c>
      <c r="D88" s="58">
        <f>+'Measured TV opt-pt'!D75</f>
        <v>0</v>
      </c>
      <c r="E88" s="58">
        <f>+'Measured TV opt-pt'!E75</f>
        <v>0</v>
      </c>
      <c r="F88" s="58">
        <f>+'Measured TV opt-pt'!F75</f>
        <v>0</v>
      </c>
      <c r="G88" s="58">
        <f>+'Measured TV opt-pt'!G75</f>
        <v>0</v>
      </c>
      <c r="H88" s="58">
        <v>111512.73999999999</v>
      </c>
      <c r="I88" s="58">
        <f>+'Measured TV opt-pt'!I75</f>
        <v>182287.41927897502</v>
      </c>
      <c r="J88" s="58">
        <f>+'Measured TV opt-pt'!J75</f>
        <v>0</v>
      </c>
      <c r="K88" s="58">
        <f>+'Measured TV opt-pt'!K75</f>
        <v>0</v>
      </c>
      <c r="L88" s="58">
        <f>+'Measured TV opt-pt'!L75</f>
        <v>0</v>
      </c>
      <c r="M88" s="58">
        <f>+'Measured TV opt-pt'!M75</f>
        <v>0</v>
      </c>
      <c r="N88" s="58">
        <f>+'Measured TV opt-pt'!N75</f>
        <v>0</v>
      </c>
      <c r="O88" s="58">
        <f>+'Measured TV opt-pt'!O75</f>
        <v>0</v>
      </c>
      <c r="P88" s="141">
        <f t="shared" si="14"/>
        <v>293800.15927897498</v>
      </c>
      <c r="R88" s="123" t="s">
        <v>222</v>
      </c>
      <c r="S88" s="44">
        <f>'Measured TV opt-pt'!D112</f>
        <v>0</v>
      </c>
      <c r="T88" s="44">
        <f>'Measured TV opt-pt'!E112</f>
        <v>0</v>
      </c>
      <c r="U88" s="44">
        <f>'Measured TV opt-pt'!F112</f>
        <v>0</v>
      </c>
      <c r="V88" s="44">
        <f>'Measured TV opt-pt'!G112</f>
        <v>0</v>
      </c>
      <c r="W88" s="44">
        <v>89.760333333333307</v>
      </c>
      <c r="X88" s="44">
        <f>'Measured TV opt-pt'!I112</f>
        <v>147.90594417823269</v>
      </c>
      <c r="Y88" s="44">
        <f>'Measured TV opt-pt'!J112</f>
        <v>0</v>
      </c>
      <c r="Z88" s="44">
        <f>'Measured TV opt-pt'!K112</f>
        <v>0</v>
      </c>
      <c r="AA88" s="44">
        <f>'Measured TV opt-pt'!L112</f>
        <v>0</v>
      </c>
      <c r="AB88" s="44">
        <f>'Measured TV opt-pt'!M112</f>
        <v>0</v>
      </c>
      <c r="AC88" s="44">
        <f>'Measured TV opt-pt'!N112</f>
        <v>0</v>
      </c>
      <c r="AD88" s="44">
        <f>'Measured TV opt-pt'!O112</f>
        <v>0</v>
      </c>
      <c r="AE88" s="55">
        <f t="shared" si="33"/>
        <v>237.66627751156599</v>
      </c>
      <c r="AT88" s="5"/>
    </row>
    <row r="89" spans="1:46" ht="12.75" customHeight="1" thickBot="1" x14ac:dyDescent="0.25">
      <c r="A89" s="196" t="str">
        <f>+'Measured TV opt-pt'!A55</f>
        <v>HC</v>
      </c>
      <c r="B89" s="385"/>
      <c r="C89" s="123" t="s">
        <v>223</v>
      </c>
      <c r="D89" s="58">
        <f>+'Measured TV opt-pt'!D76</f>
        <v>0</v>
      </c>
      <c r="E89" s="58">
        <f>+'Measured TV opt-pt'!E76</f>
        <v>0</v>
      </c>
      <c r="F89" s="58">
        <f>+'Measured TV opt-pt'!F76</f>
        <v>0</v>
      </c>
      <c r="G89" s="58">
        <f>+'Measured TV opt-pt'!G76</f>
        <v>0</v>
      </c>
      <c r="H89" s="58">
        <v>142223.82</v>
      </c>
      <c r="I89" s="58">
        <f>+'Measured TV opt-pt'!I76</f>
        <v>134717.79007471315</v>
      </c>
      <c r="J89" s="58">
        <f>+'Measured TV opt-pt'!J76</f>
        <v>0</v>
      </c>
      <c r="K89" s="58">
        <f>+'Measured TV opt-pt'!K76</f>
        <v>0</v>
      </c>
      <c r="L89" s="58">
        <f>+'Measured TV opt-pt'!L76</f>
        <v>0</v>
      </c>
      <c r="M89" s="58">
        <f>+'Measured TV opt-pt'!M76</f>
        <v>0</v>
      </c>
      <c r="N89" s="58">
        <f>+'Measured TV opt-pt'!N76</f>
        <v>0</v>
      </c>
      <c r="O89" s="58">
        <f>+'Measured TV opt-pt'!O76</f>
        <v>0</v>
      </c>
      <c r="P89" s="141">
        <f t="shared" si="14"/>
        <v>276941.61007471313</v>
      </c>
      <c r="R89" s="123" t="s">
        <v>223</v>
      </c>
      <c r="S89" s="44">
        <f>'Measured TV opt-pt'!D113</f>
        <v>0</v>
      </c>
      <c r="T89" s="44">
        <f>'Measured TV opt-pt'!E113</f>
        <v>0</v>
      </c>
      <c r="U89" s="44">
        <f>'Measured TV opt-pt'!F113</f>
        <v>0</v>
      </c>
      <c r="V89" s="44">
        <f>'Measured TV opt-pt'!G113</f>
        <v>0</v>
      </c>
      <c r="W89" s="44">
        <v>129.54666666666671</v>
      </c>
      <c r="X89" s="44">
        <f>'Measured TV opt-pt'!I113</f>
        <v>111.45146248137122</v>
      </c>
      <c r="Y89" s="44">
        <f>'Measured TV opt-pt'!J113</f>
        <v>0</v>
      </c>
      <c r="Z89" s="44">
        <f>'Measured TV opt-pt'!K113</f>
        <v>0</v>
      </c>
      <c r="AA89" s="44">
        <f>'Measured TV opt-pt'!L113</f>
        <v>0</v>
      </c>
      <c r="AB89" s="44">
        <f>'Measured TV opt-pt'!M113</f>
        <v>0</v>
      </c>
      <c r="AC89" s="44">
        <f>'Measured TV opt-pt'!N113</f>
        <v>0</v>
      </c>
      <c r="AD89" s="44">
        <f>'Measured TV opt-pt'!O113</f>
        <v>0</v>
      </c>
      <c r="AE89" s="55">
        <f t="shared" si="33"/>
        <v>240.99812914803795</v>
      </c>
      <c r="AT89" s="5"/>
    </row>
    <row r="90" spans="1:46" ht="12.75" customHeight="1" thickBot="1" x14ac:dyDescent="0.25">
      <c r="A90" s="196" t="str">
        <f>+'Measured TV opt-pt'!A56</f>
        <v>HC</v>
      </c>
      <c r="B90" s="385"/>
      <c r="C90" s="123" t="s">
        <v>224</v>
      </c>
      <c r="D90" s="58">
        <f>+'Measured TV opt-pt'!D77</f>
        <v>0</v>
      </c>
      <c r="E90" s="58">
        <f>+'Measured TV opt-pt'!E77</f>
        <v>0</v>
      </c>
      <c r="F90" s="58">
        <f>+'Measured TV opt-pt'!F77</f>
        <v>0</v>
      </c>
      <c r="G90" s="58">
        <f>+'Measured TV opt-pt'!G77</f>
        <v>0</v>
      </c>
      <c r="H90" s="58">
        <v>523112.5</v>
      </c>
      <c r="I90" s="58">
        <f>+'Measured TV opt-pt'!I77</f>
        <v>466666</v>
      </c>
      <c r="J90" s="58">
        <f>+'Measured TV opt-pt'!J77</f>
        <v>83333</v>
      </c>
      <c r="K90" s="58">
        <f>+'Measured TV opt-pt'!K77</f>
        <v>0</v>
      </c>
      <c r="L90" s="58">
        <f>+'Measured TV opt-pt'!L77</f>
        <v>0</v>
      </c>
      <c r="M90" s="58">
        <f>+'Measured TV opt-pt'!M77</f>
        <v>0</v>
      </c>
      <c r="N90" s="58">
        <f>+'Measured TV opt-pt'!N77</f>
        <v>0</v>
      </c>
      <c r="O90" s="58">
        <f>+'Measured TV opt-pt'!O77</f>
        <v>0</v>
      </c>
      <c r="P90" s="141">
        <f t="shared" si="14"/>
        <v>1073111.5</v>
      </c>
      <c r="Q90" s="5"/>
      <c r="R90" s="123" t="s">
        <v>224</v>
      </c>
      <c r="S90" s="44">
        <f>'Measured TV opt-pt'!D114</f>
        <v>0</v>
      </c>
      <c r="T90" s="44">
        <f>'Measured TV opt-pt'!E114</f>
        <v>0</v>
      </c>
      <c r="U90" s="44">
        <f>'Measured TV opt-pt'!F114</f>
        <v>0</v>
      </c>
      <c r="V90" s="44">
        <f>'Measured TV opt-pt'!G114</f>
        <v>0</v>
      </c>
      <c r="W90" s="44">
        <v>487.99</v>
      </c>
      <c r="X90" s="44">
        <f>'Measured TV opt-pt'!I114</f>
        <v>0</v>
      </c>
      <c r="Y90" s="44">
        <f>'Measured TV opt-pt'!J114</f>
        <v>0</v>
      </c>
      <c r="Z90" s="44">
        <f>'Measured TV opt-pt'!K114</f>
        <v>0</v>
      </c>
      <c r="AA90" s="44">
        <f>'Measured TV opt-pt'!L114</f>
        <v>0</v>
      </c>
      <c r="AB90" s="44">
        <f>'Measured TV opt-pt'!M114</f>
        <v>0</v>
      </c>
      <c r="AC90" s="44">
        <f>'Measured TV opt-pt'!N114</f>
        <v>0</v>
      </c>
      <c r="AD90" s="44">
        <f>'Measured TV opt-pt'!O114</f>
        <v>0</v>
      </c>
      <c r="AE90" s="55">
        <f t="shared" si="33"/>
        <v>487.99</v>
      </c>
    </row>
    <row r="91" spans="1:46" ht="12.75" customHeight="1" x14ac:dyDescent="0.2">
      <c r="A91" s="196" t="str">
        <f>+'Measured TV opt-pt'!A57</f>
        <v>HC</v>
      </c>
      <c r="B91" s="385"/>
      <c r="C91" s="123" t="s">
        <v>101</v>
      </c>
      <c r="D91" s="44"/>
      <c r="E91" s="44"/>
      <c r="F91" s="44"/>
      <c r="G91" s="44">
        <v>49285</v>
      </c>
      <c r="H91" s="44">
        <v>107143</v>
      </c>
      <c r="I91" s="44">
        <v>258571</v>
      </c>
      <c r="J91" s="44">
        <v>341010</v>
      </c>
      <c r="K91" s="44"/>
      <c r="L91" s="44"/>
      <c r="M91" s="44"/>
      <c r="N91" s="44"/>
      <c r="O91" s="44"/>
      <c r="P91" s="141">
        <f t="shared" si="14"/>
        <v>756009</v>
      </c>
      <c r="Q91" s="5"/>
      <c r="R91" s="123" t="s">
        <v>101</v>
      </c>
      <c r="S91" s="44"/>
      <c r="T91" s="44"/>
      <c r="U91" s="44"/>
      <c r="V91" s="44">
        <v>8.6376666666666679</v>
      </c>
      <c r="W91" s="44">
        <v>25.055</v>
      </c>
      <c r="X91" s="44"/>
      <c r="Y91" s="58"/>
      <c r="Z91" s="58"/>
      <c r="AA91" s="58"/>
      <c r="AB91" s="58"/>
      <c r="AC91" s="58"/>
      <c r="AD91" s="58"/>
      <c r="AE91" s="55">
        <f t="shared" si="33"/>
        <v>33.692666666666668</v>
      </c>
    </row>
    <row r="92" spans="1:46" ht="12.75" customHeight="1" x14ac:dyDescent="0.2">
      <c r="A92" s="196" t="str">
        <f>+'Measured TV opt-pt'!A58</f>
        <v>HC</v>
      </c>
      <c r="B92" s="385"/>
      <c r="C92" s="124" t="s">
        <v>58</v>
      </c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142">
        <f t="shared" si="14"/>
        <v>0</v>
      </c>
      <c r="R92" s="133" t="s">
        <v>105</v>
      </c>
      <c r="S92" s="133">
        <f>+'Measured TV opt-pt'!D44</f>
        <v>0.45</v>
      </c>
      <c r="T92" s="133">
        <f>+'Measured TV opt-pt'!E44</f>
        <v>0.45</v>
      </c>
      <c r="U92" s="133">
        <f>+'Measured TV opt-pt'!F44</f>
        <v>0.45</v>
      </c>
      <c r="V92" s="133">
        <f>+'Measured TV opt-pt'!G44</f>
        <v>0.45</v>
      </c>
      <c r="W92" s="133">
        <f>+'Measured TV opt-pt'!H44</f>
        <v>0.45</v>
      </c>
      <c r="X92" s="8">
        <f>+'Measured TV opt-pt'!I44</f>
        <v>0.45</v>
      </c>
      <c r="Y92" s="133">
        <f>+'Measured TV opt-pt'!J44</f>
        <v>0.45</v>
      </c>
      <c r="Z92" s="133">
        <f>+'Measured TV opt-pt'!K44</f>
        <v>0.48915873014712274</v>
      </c>
      <c r="AA92" s="133">
        <f>+'Measured TV opt-pt'!L44</f>
        <v>0.4834974169537235</v>
      </c>
      <c r="AB92" s="133">
        <f>+'Measured TV opt-pt'!M44</f>
        <v>0.45414569524687309</v>
      </c>
      <c r="AC92" s="133">
        <f>+'Measured TV opt-pt'!N44</f>
        <v>0.38276016431267579</v>
      </c>
      <c r="AD92" s="133">
        <f>+'Measured TV opt-pt'!O44</f>
        <v>0.34111134082271427</v>
      </c>
      <c r="AE92" s="133"/>
      <c r="AT92" s="5">
        <f>L92+L93+L94+L95</f>
        <v>0</v>
      </c>
    </row>
    <row r="93" spans="1:46" ht="13.5" customHeight="1" thickBot="1" x14ac:dyDescent="0.25">
      <c r="A93" s="196" t="str">
        <f>+'Measured TV opt-pt'!A59</f>
        <v>HC</v>
      </c>
      <c r="B93" s="385"/>
      <c r="C93" s="124" t="s">
        <v>59</v>
      </c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142">
        <f t="shared" si="14"/>
        <v>0</v>
      </c>
      <c r="R93" s="60" t="s">
        <v>107</v>
      </c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</row>
    <row r="94" spans="1:46" ht="12.75" customHeight="1" thickBot="1" x14ac:dyDescent="0.25">
      <c r="A94" s="196" t="str">
        <f>+'Measured TV opt-pt'!A60</f>
        <v>HC</v>
      </c>
      <c r="B94" s="385"/>
      <c r="C94" s="124" t="s">
        <v>166</v>
      </c>
      <c r="D94" s="46"/>
      <c r="E94" s="46"/>
      <c r="F94" s="46"/>
      <c r="G94" s="46"/>
      <c r="H94" s="46">
        <v>3000</v>
      </c>
      <c r="I94" s="46"/>
      <c r="J94" s="46"/>
      <c r="K94" s="46"/>
      <c r="L94" s="46"/>
      <c r="M94" s="46"/>
      <c r="N94" s="46"/>
      <c r="O94" s="46"/>
      <c r="P94" s="142">
        <f t="shared" si="14"/>
        <v>3000</v>
      </c>
      <c r="Q94" s="8"/>
      <c r="R94" s="121" t="s">
        <v>106</v>
      </c>
      <c r="S94" s="54">
        <f>SUM(S95:S100)</f>
        <v>0</v>
      </c>
      <c r="T94" s="54">
        <f t="shared" ref="T94" si="34">SUM(T95:T100)</f>
        <v>0</v>
      </c>
      <c r="U94" s="54">
        <f t="shared" ref="U94" si="35">SUM(U95:U100)</f>
        <v>0</v>
      </c>
      <c r="V94" s="54">
        <f t="shared" ref="V94" si="36">SUM(V95:V100)</f>
        <v>10.972333333333333</v>
      </c>
      <c r="W94" s="54">
        <f t="shared" ref="W94" si="37">SUM(W95:W100)</f>
        <v>958.46799999999985</v>
      </c>
      <c r="X94" s="54">
        <f t="shared" ref="X94" si="38">SUM(X95:X100)</f>
        <v>1189.7978524578944</v>
      </c>
      <c r="Y94" s="54">
        <f t="shared" ref="Y94" si="39">SUM(Y95:Y100)</f>
        <v>0</v>
      </c>
      <c r="Z94" s="54">
        <f t="shared" ref="Z94" si="40">SUM(Z95:Z100)</f>
        <v>0</v>
      </c>
      <c r="AA94" s="54">
        <f t="shared" ref="AA94" si="41">SUM(AA95:AA100)</f>
        <v>0</v>
      </c>
      <c r="AB94" s="54">
        <f t="shared" ref="AB94" si="42">SUM(AB95:AB100)</f>
        <v>0</v>
      </c>
      <c r="AC94" s="54">
        <f t="shared" ref="AC94" si="43">SUM(AC95:AC100)</f>
        <v>0</v>
      </c>
      <c r="AD94" s="54">
        <f t="shared" ref="AD94" si="44">SUM(AD95:AD100)</f>
        <v>0</v>
      </c>
      <c r="AE94" s="54">
        <f t="shared" ref="AE94" si="45">SUM(AE95:AE100)</f>
        <v>2159.2381857912278</v>
      </c>
    </row>
    <row r="95" spans="1:46" ht="12.75" customHeight="1" thickBot="1" x14ac:dyDescent="0.25">
      <c r="A95" s="196" t="str">
        <f>+'Measured TV opt-pt'!A61</f>
        <v>HC</v>
      </c>
      <c r="B95" s="385"/>
      <c r="C95" s="125" t="s">
        <v>167</v>
      </c>
      <c r="D95" s="48"/>
      <c r="E95" s="48"/>
      <c r="F95" s="48"/>
      <c r="G95" s="48"/>
      <c r="H95" s="48">
        <v>125000</v>
      </c>
      <c r="I95" s="48">
        <v>75000</v>
      </c>
      <c r="J95" s="48"/>
      <c r="K95" s="48"/>
      <c r="L95" s="48"/>
      <c r="M95" s="48"/>
      <c r="N95" s="48"/>
      <c r="O95" s="48"/>
      <c r="P95" s="143">
        <f t="shared" si="14"/>
        <v>200000</v>
      </c>
      <c r="Q95" s="8"/>
      <c r="R95" s="123" t="s">
        <v>261</v>
      </c>
      <c r="S95" s="44">
        <f>'Measured TV opt-pt'!D104</f>
        <v>0</v>
      </c>
      <c r="T95" s="44">
        <f>'Measured TV opt-pt'!E104</f>
        <v>0</v>
      </c>
      <c r="U95" s="44">
        <f>'Measured TV opt-pt'!F104</f>
        <v>0</v>
      </c>
      <c r="V95" s="44">
        <f>'Measured TV opt-pt'!G104</f>
        <v>0</v>
      </c>
      <c r="W95" s="44">
        <v>179.21166666666667</v>
      </c>
      <c r="X95" s="44">
        <f>'Measured TV opt-pt'!I104</f>
        <v>435.32603096907576</v>
      </c>
      <c r="Y95" s="44">
        <f>'Measured TV opt-pt'!J104</f>
        <v>0</v>
      </c>
      <c r="Z95" s="44">
        <f>'Measured TV opt-pt'!K104</f>
        <v>0</v>
      </c>
      <c r="AA95" s="44">
        <f>'Measured TV opt-pt'!L104</f>
        <v>0</v>
      </c>
      <c r="AB95" s="44">
        <f>'Measured TV opt-pt'!M104</f>
        <v>0</v>
      </c>
      <c r="AC95" s="44">
        <f>'Measured TV opt-pt'!N104</f>
        <v>0</v>
      </c>
      <c r="AD95" s="44">
        <f>'Measured TV opt-pt'!O104</f>
        <v>0</v>
      </c>
      <c r="AE95" s="55">
        <f t="shared" ref="AE95:AE100" si="46">SUM(S95:AD95)</f>
        <v>614.53769763574246</v>
      </c>
    </row>
    <row r="96" spans="1:46" ht="12.75" customHeight="1" thickBot="1" x14ac:dyDescent="0.25">
      <c r="A96" s="196" t="str">
        <f>+'Measured TV opt-pt'!A62</f>
        <v>HC</v>
      </c>
      <c r="B96" s="385"/>
      <c r="C96" s="122" t="s">
        <v>60</v>
      </c>
      <c r="D96" s="42"/>
      <c r="E96" s="42"/>
      <c r="F96" s="42"/>
      <c r="G96" s="42"/>
      <c r="H96" s="42">
        <v>6000</v>
      </c>
      <c r="I96" s="42"/>
      <c r="J96" s="42"/>
      <c r="K96" s="42"/>
      <c r="L96" s="42"/>
      <c r="M96" s="42"/>
      <c r="N96" s="42"/>
      <c r="O96" s="42"/>
      <c r="P96" s="144">
        <f t="shared" si="14"/>
        <v>6000</v>
      </c>
      <c r="Q96" s="5"/>
      <c r="R96" s="123" t="s">
        <v>262</v>
      </c>
      <c r="S96" s="44">
        <f>'Measured TV opt-pt'!D105</f>
        <v>0</v>
      </c>
      <c r="T96" s="44">
        <f>'Measured TV opt-pt'!E105</f>
        <v>0</v>
      </c>
      <c r="U96" s="44">
        <f>'Measured TV opt-pt'!F105</f>
        <v>0</v>
      </c>
      <c r="V96" s="44">
        <f>'Measured TV opt-pt'!G105</f>
        <v>0</v>
      </c>
      <c r="W96" s="44"/>
      <c r="X96" s="44">
        <f>'Measured TV opt-pt'!I105</f>
        <v>0</v>
      </c>
      <c r="Y96" s="44">
        <f>'Measured TV opt-pt'!J105</f>
        <v>0</v>
      </c>
      <c r="Z96" s="44">
        <f>'Measured TV opt-pt'!K105</f>
        <v>0</v>
      </c>
      <c r="AA96" s="44">
        <f>'Measured TV opt-pt'!L105</f>
        <v>0</v>
      </c>
      <c r="AB96" s="44">
        <f>'Measured TV opt-pt'!M105</f>
        <v>0</v>
      </c>
      <c r="AC96" s="44">
        <f>'Measured TV opt-pt'!N105</f>
        <v>0</v>
      </c>
      <c r="AD96" s="44">
        <f>'Measured TV opt-pt'!O105</f>
        <v>0</v>
      </c>
      <c r="AE96" s="55">
        <f t="shared" si="46"/>
        <v>0</v>
      </c>
      <c r="AT96" s="5">
        <f>L96+L97+L98+L99+L100+L101+L121+L122+L123</f>
        <v>9333.0544000000009</v>
      </c>
    </row>
    <row r="97" spans="1:31" ht="12.75" customHeight="1" thickBot="1" x14ac:dyDescent="0.25">
      <c r="A97" s="196" t="str">
        <f>+'Measured TV opt-pt'!A63</f>
        <v>HC</v>
      </c>
      <c r="B97" s="385"/>
      <c r="C97" s="122" t="s">
        <v>61</v>
      </c>
      <c r="D97" s="42"/>
      <c r="E97" s="42"/>
      <c r="F97" s="42"/>
      <c r="G97" s="42"/>
      <c r="H97" s="42">
        <v>5000</v>
      </c>
      <c r="I97" s="42"/>
      <c r="J97" s="42"/>
      <c r="K97" s="42"/>
      <c r="L97" s="42"/>
      <c r="M97" s="42"/>
      <c r="N97" s="42"/>
      <c r="O97" s="42"/>
      <c r="P97" s="144">
        <f t="shared" si="14"/>
        <v>5000</v>
      </c>
      <c r="Q97" s="5"/>
      <c r="R97" s="123" t="s">
        <v>263</v>
      </c>
      <c r="S97" s="44">
        <f>'Measured TV opt-pt'!D106</f>
        <v>0</v>
      </c>
      <c r="T97" s="44">
        <f>'Measured TV opt-pt'!E106</f>
        <v>0</v>
      </c>
      <c r="U97" s="44">
        <f>'Measured TV opt-pt'!F106</f>
        <v>0</v>
      </c>
      <c r="V97" s="44">
        <f>'Measured TV opt-pt'!G106</f>
        <v>0</v>
      </c>
      <c r="W97" s="44">
        <v>102.43166666666667</v>
      </c>
      <c r="X97" s="44">
        <f>'Measured TV opt-pt'!I106</f>
        <v>173.63372348981835</v>
      </c>
      <c r="Y97" s="44">
        <f>'Measured TV opt-pt'!J106</f>
        <v>0</v>
      </c>
      <c r="Z97" s="44">
        <f>'Measured TV opt-pt'!K106</f>
        <v>0</v>
      </c>
      <c r="AA97" s="44">
        <f>'Measured TV opt-pt'!L106</f>
        <v>0</v>
      </c>
      <c r="AB97" s="44">
        <f>'Measured TV opt-pt'!M106</f>
        <v>0</v>
      </c>
      <c r="AC97" s="44">
        <f>'Measured TV opt-pt'!N106</f>
        <v>0</v>
      </c>
      <c r="AD97" s="44">
        <f>'Measured TV opt-pt'!O106</f>
        <v>0</v>
      </c>
      <c r="AE97" s="55">
        <f t="shared" si="46"/>
        <v>276.06539015648502</v>
      </c>
    </row>
    <row r="98" spans="1:31" ht="12.75" customHeight="1" thickBot="1" x14ac:dyDescent="0.25">
      <c r="A98" s="196" t="str">
        <f>+'Measured TV opt-pt'!A64</f>
        <v>HC</v>
      </c>
      <c r="B98" s="385"/>
      <c r="C98" s="122" t="s">
        <v>62</v>
      </c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144">
        <f t="shared" si="14"/>
        <v>0</v>
      </c>
      <c r="R98" s="123" t="s">
        <v>264</v>
      </c>
      <c r="S98" s="44">
        <f>'Measured TV opt-pt'!D107</f>
        <v>0</v>
      </c>
      <c r="T98" s="44">
        <f>'Measured TV opt-pt'!E107</f>
        <v>0</v>
      </c>
      <c r="U98" s="44">
        <f>'Measured TV opt-pt'!F107</f>
        <v>0</v>
      </c>
      <c r="V98" s="44">
        <f>'Measured TV opt-pt'!G107</f>
        <v>0</v>
      </c>
      <c r="W98" s="44">
        <v>161.86933333333334</v>
      </c>
      <c r="X98" s="44">
        <f>'Measured TV opt-pt'!I107</f>
        <v>130.8380979990003</v>
      </c>
      <c r="Y98" s="44">
        <f>'Measured TV opt-pt'!J107</f>
        <v>0</v>
      </c>
      <c r="Z98" s="44">
        <f>'Measured TV opt-pt'!K107</f>
        <v>0</v>
      </c>
      <c r="AA98" s="44">
        <f>'Measured TV opt-pt'!L107</f>
        <v>0</v>
      </c>
      <c r="AB98" s="44">
        <f>'Measured TV opt-pt'!M107</f>
        <v>0</v>
      </c>
      <c r="AC98" s="44">
        <f>'Measured TV opt-pt'!N107</f>
        <v>0</v>
      </c>
      <c r="AD98" s="44">
        <f>'Measured TV opt-pt'!O107</f>
        <v>0</v>
      </c>
      <c r="AE98" s="55">
        <f t="shared" si="46"/>
        <v>292.70743133233361</v>
      </c>
    </row>
    <row r="99" spans="1:31" ht="12.75" customHeight="1" thickBot="1" x14ac:dyDescent="0.25">
      <c r="A99" s="196" t="str">
        <f>+'Measured TV opt-pt'!A65</f>
        <v>HC</v>
      </c>
      <c r="B99" s="385"/>
      <c r="C99" s="122" t="s">
        <v>63</v>
      </c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144">
        <f t="shared" si="14"/>
        <v>0</v>
      </c>
      <c r="Q99" s="5"/>
      <c r="R99" s="123" t="s">
        <v>265</v>
      </c>
      <c r="S99" s="44">
        <f>'Measured TV opt-pt'!D108</f>
        <v>0</v>
      </c>
      <c r="T99" s="44">
        <f>'Measured TV opt-pt'!E108</f>
        <v>0</v>
      </c>
      <c r="U99" s="44">
        <f>'Measured TV opt-pt'!F108</f>
        <v>0</v>
      </c>
      <c r="V99" s="44">
        <f>'Measured TV opt-pt'!G108</f>
        <v>0</v>
      </c>
      <c r="W99" s="44">
        <v>491.94</v>
      </c>
      <c r="X99" s="44">
        <f>'Measured TV opt-pt'!I108</f>
        <v>450</v>
      </c>
      <c r="Y99" s="44">
        <f>'Measured TV opt-pt'!J108</f>
        <v>0</v>
      </c>
      <c r="Z99" s="44">
        <f>'Measured TV opt-pt'!K108</f>
        <v>0</v>
      </c>
      <c r="AA99" s="44">
        <f>'Measured TV opt-pt'!L108</f>
        <v>0</v>
      </c>
      <c r="AB99" s="44">
        <f>'Measured TV opt-pt'!M108</f>
        <v>0</v>
      </c>
      <c r="AC99" s="44">
        <f>'Measured TV opt-pt'!N108</f>
        <v>0</v>
      </c>
      <c r="AD99" s="44">
        <f>'Measured TV opt-pt'!O108</f>
        <v>0</v>
      </c>
      <c r="AE99" s="55">
        <f t="shared" si="46"/>
        <v>941.94</v>
      </c>
    </row>
    <row r="100" spans="1:31" ht="13.5" customHeight="1" thickBot="1" x14ac:dyDescent="0.25">
      <c r="A100" s="196" t="str">
        <f>+'Measured TV opt-pt'!A66</f>
        <v>HC</v>
      </c>
      <c r="B100" s="385"/>
      <c r="C100" s="122" t="s">
        <v>64</v>
      </c>
      <c r="D100" s="42">
        <v>0</v>
      </c>
      <c r="E100" s="42">
        <v>0</v>
      </c>
      <c r="F100" s="42">
        <v>0</v>
      </c>
      <c r="G100" s="42">
        <v>0</v>
      </c>
      <c r="H100" s="42">
        <v>0</v>
      </c>
      <c r="I100" s="42">
        <v>0</v>
      </c>
      <c r="J100" s="42">
        <v>0</v>
      </c>
      <c r="K100" s="42">
        <v>0</v>
      </c>
      <c r="L100" s="42">
        <v>0</v>
      </c>
      <c r="M100" s="42">
        <v>0</v>
      </c>
      <c r="N100" s="42">
        <v>0</v>
      </c>
      <c r="O100" s="42">
        <v>0</v>
      </c>
      <c r="P100" s="144">
        <f t="shared" si="14"/>
        <v>0</v>
      </c>
      <c r="Q100" s="5"/>
      <c r="R100" s="123" t="s">
        <v>266</v>
      </c>
      <c r="S100" s="44"/>
      <c r="T100" s="44"/>
      <c r="U100" s="44"/>
      <c r="V100" s="44">
        <v>10.972333333333333</v>
      </c>
      <c r="W100" s="44">
        <v>23.015333333333331</v>
      </c>
      <c r="X100" s="44"/>
      <c r="Y100" s="44"/>
      <c r="Z100" s="44"/>
      <c r="AA100" s="44"/>
      <c r="AB100" s="44"/>
      <c r="AC100" s="44"/>
      <c r="AD100" s="44"/>
      <c r="AE100" s="55">
        <f t="shared" si="46"/>
        <v>33.987666666666662</v>
      </c>
    </row>
    <row r="101" spans="1:31" ht="12.75" customHeight="1" x14ac:dyDescent="0.2">
      <c r="A101" s="196" t="str">
        <f>+'Measured TV opt-pt'!A67</f>
        <v>HC</v>
      </c>
      <c r="B101" s="385"/>
      <c r="C101" s="325" t="s">
        <v>289</v>
      </c>
      <c r="D101" s="326">
        <f t="shared" ref="D101:O101" si="47">SUM(D102:D120)</f>
        <v>6199.24</v>
      </c>
      <c r="E101" s="326">
        <f t="shared" si="47"/>
        <v>4743.9400000000005</v>
      </c>
      <c r="F101" s="326">
        <f t="shared" si="47"/>
        <v>3890.3188</v>
      </c>
      <c r="G101" s="326">
        <f t="shared" si="47"/>
        <v>13151.683999999994</v>
      </c>
      <c r="H101" s="326">
        <f t="shared" si="47"/>
        <v>10858.91208</v>
      </c>
      <c r="I101" s="326">
        <f t="shared" si="47"/>
        <v>85167.02</v>
      </c>
      <c r="J101" s="326">
        <f t="shared" si="47"/>
        <v>9334.0544000000009</v>
      </c>
      <c r="K101" s="326">
        <f t="shared" si="47"/>
        <v>9333.0544000000009</v>
      </c>
      <c r="L101" s="326">
        <f t="shared" si="47"/>
        <v>9333.0544000000009</v>
      </c>
      <c r="M101" s="326">
        <f t="shared" si="47"/>
        <v>9333.0544000000009</v>
      </c>
      <c r="N101" s="326">
        <f t="shared" si="47"/>
        <v>9333.0544000000009</v>
      </c>
      <c r="O101" s="326">
        <f t="shared" si="47"/>
        <v>9166.0291999999972</v>
      </c>
      <c r="P101" s="327">
        <f t="shared" si="14"/>
        <v>179843.41607999997</v>
      </c>
      <c r="Q101" s="5"/>
      <c r="R101" s="60" t="s">
        <v>107</v>
      </c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</row>
    <row r="102" spans="1:31" ht="12.75" customHeight="1" x14ac:dyDescent="0.25">
      <c r="A102" s="196" t="str">
        <f>+'Measured TV opt-pt'!A68</f>
        <v>HC</v>
      </c>
      <c r="B102" s="385"/>
      <c r="C102" s="311" t="s">
        <v>284</v>
      </c>
      <c r="D102" s="330"/>
      <c r="E102" s="330"/>
      <c r="F102" s="330"/>
      <c r="G102" s="330"/>
      <c r="H102" s="330"/>
      <c r="I102" s="330"/>
      <c r="J102" s="330"/>
      <c r="K102" s="330"/>
      <c r="L102" s="330"/>
      <c r="M102" s="330"/>
      <c r="N102" s="330"/>
      <c r="O102" s="330"/>
      <c r="P102" s="312">
        <f t="shared" si="14"/>
        <v>0</v>
      </c>
      <c r="Q102" s="5"/>
      <c r="R102" s="60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</row>
    <row r="103" spans="1:31" ht="12.75" customHeight="1" x14ac:dyDescent="0.25">
      <c r="A103" s="196" t="str">
        <f>+'Measured TV opt-pt'!A69</f>
        <v>HC</v>
      </c>
      <c r="B103" s="385"/>
      <c r="C103" s="311" t="s">
        <v>288</v>
      </c>
      <c r="D103" s="330"/>
      <c r="E103" s="330"/>
      <c r="F103" s="330"/>
      <c r="G103" s="330"/>
      <c r="H103" s="330"/>
      <c r="I103" s="330"/>
      <c r="J103" s="330"/>
      <c r="K103" s="330"/>
      <c r="L103" s="330"/>
      <c r="M103" s="330"/>
      <c r="N103" s="330"/>
      <c r="O103" s="330"/>
      <c r="P103" s="312">
        <f t="shared" si="14"/>
        <v>0</v>
      </c>
      <c r="Q103" s="5"/>
      <c r="R103" s="60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</row>
    <row r="104" spans="1:31" ht="12.75" customHeight="1" x14ac:dyDescent="0.25">
      <c r="A104" s="196" t="str">
        <f>+'Measured TV opt-pt'!A70</f>
        <v>HC</v>
      </c>
      <c r="B104" s="385"/>
      <c r="C104" s="311" t="s">
        <v>280</v>
      </c>
      <c r="D104" s="330"/>
      <c r="E104" s="330"/>
      <c r="F104" s="330"/>
      <c r="G104" s="330"/>
      <c r="H104" s="330"/>
      <c r="I104" s="330">
        <v>80467.02</v>
      </c>
      <c r="J104" s="330"/>
      <c r="K104" s="330"/>
      <c r="L104" s="330"/>
      <c r="M104" s="330"/>
      <c r="N104" s="330"/>
      <c r="O104" s="330"/>
      <c r="P104" s="312">
        <f t="shared" si="14"/>
        <v>80467.02</v>
      </c>
      <c r="Q104" s="5"/>
      <c r="R104" s="60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</row>
    <row r="105" spans="1:31" ht="12.75" customHeight="1" x14ac:dyDescent="0.25">
      <c r="A105" s="196" t="str">
        <f>+'Measured TV opt-pt'!A71</f>
        <v>HC</v>
      </c>
      <c r="B105" s="385"/>
      <c r="C105" s="311" t="s">
        <v>285</v>
      </c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12">
        <f t="shared" si="14"/>
        <v>0</v>
      </c>
      <c r="Q105" s="5"/>
      <c r="R105" s="60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</row>
    <row r="106" spans="1:31" ht="12.75" customHeight="1" x14ac:dyDescent="0.25">
      <c r="A106" s="196" t="str">
        <f t="shared" ref="A106:A118" si="48">+A105</f>
        <v>HC</v>
      </c>
      <c r="B106" s="385"/>
      <c r="C106" s="311" t="s">
        <v>280</v>
      </c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12">
        <f t="shared" si="14"/>
        <v>0</v>
      </c>
      <c r="Q106" s="5"/>
      <c r="R106" s="60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</row>
    <row r="107" spans="1:31" ht="12.75" customHeight="1" x14ac:dyDescent="0.25">
      <c r="A107" s="196" t="str">
        <f t="shared" si="48"/>
        <v>HC</v>
      </c>
      <c r="B107" s="385"/>
      <c r="C107" s="311" t="s">
        <v>286</v>
      </c>
      <c r="D107" s="330">
        <v>3703</v>
      </c>
      <c r="E107" s="330">
        <v>2355.5</v>
      </c>
      <c r="F107" s="330">
        <v>1565.11</v>
      </c>
      <c r="G107" s="330">
        <v>1799.9555555555519</v>
      </c>
      <c r="H107" s="330">
        <v>2313.9899999999998</v>
      </c>
      <c r="I107" s="330">
        <v>2500</v>
      </c>
      <c r="J107" s="330">
        <v>2501</v>
      </c>
      <c r="K107" s="330">
        <v>2500</v>
      </c>
      <c r="L107" s="330">
        <v>2500</v>
      </c>
      <c r="M107" s="330">
        <v>2500</v>
      </c>
      <c r="N107" s="330">
        <v>2500</v>
      </c>
      <c r="O107" s="330">
        <v>2500</v>
      </c>
      <c r="P107" s="312">
        <f t="shared" si="14"/>
        <v>29238.555555555551</v>
      </c>
      <c r="Q107" s="5"/>
      <c r="R107" s="60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</row>
    <row r="108" spans="1:31" ht="12.75" customHeight="1" x14ac:dyDescent="0.25">
      <c r="A108" s="196" t="str">
        <f t="shared" si="48"/>
        <v>HC</v>
      </c>
      <c r="B108" s="385"/>
      <c r="C108" s="311" t="s">
        <v>282</v>
      </c>
      <c r="D108" s="330"/>
      <c r="E108" s="330"/>
      <c r="F108" s="330"/>
      <c r="G108" s="330">
        <v>6086.96</v>
      </c>
      <c r="H108" s="330">
        <v>2249.9180000000001</v>
      </c>
      <c r="I108" s="330"/>
      <c r="J108" s="330">
        <v>4633.0544</v>
      </c>
      <c r="K108" s="330">
        <v>4633.0544</v>
      </c>
      <c r="L108" s="330">
        <v>4633.0544</v>
      </c>
      <c r="M108" s="330">
        <v>4633.0544</v>
      </c>
      <c r="N108" s="330">
        <v>4633.0544</v>
      </c>
      <c r="O108" s="330">
        <v>4466.0291999999963</v>
      </c>
      <c r="P108" s="312">
        <f t="shared" si="14"/>
        <v>35968.179199999999</v>
      </c>
      <c r="Q108" s="5"/>
      <c r="R108" s="60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</row>
    <row r="109" spans="1:31" ht="12.75" customHeight="1" x14ac:dyDescent="0.25">
      <c r="A109" s="196" t="str">
        <f t="shared" si="48"/>
        <v>HC</v>
      </c>
      <c r="B109" s="385"/>
      <c r="C109" s="311" t="s">
        <v>283</v>
      </c>
      <c r="D109" s="330"/>
      <c r="E109" s="330"/>
      <c r="F109" s="330"/>
      <c r="G109" s="330"/>
      <c r="H109" s="330"/>
      <c r="I109" s="330"/>
      <c r="J109" s="330"/>
      <c r="K109" s="330"/>
      <c r="L109" s="330"/>
      <c r="M109" s="330"/>
      <c r="N109" s="330"/>
      <c r="O109" s="330"/>
      <c r="P109" s="312">
        <f t="shared" si="14"/>
        <v>0</v>
      </c>
      <c r="Q109" s="5"/>
      <c r="R109" s="60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</row>
    <row r="110" spans="1:31" ht="12.75" customHeight="1" x14ac:dyDescent="0.25">
      <c r="A110" s="196" t="str">
        <f t="shared" si="48"/>
        <v>HC</v>
      </c>
      <c r="B110" s="385"/>
      <c r="C110" s="313" t="s">
        <v>287</v>
      </c>
      <c r="D110" s="331"/>
      <c r="E110" s="331"/>
      <c r="F110" s="331"/>
      <c r="G110" s="331"/>
      <c r="H110" s="331"/>
      <c r="I110" s="331"/>
      <c r="J110" s="331"/>
      <c r="K110" s="331"/>
      <c r="L110" s="331"/>
      <c r="M110" s="331"/>
      <c r="N110" s="331"/>
      <c r="O110" s="331"/>
      <c r="P110" s="314">
        <f t="shared" si="14"/>
        <v>0</v>
      </c>
      <c r="Q110" s="5"/>
      <c r="R110" s="60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</row>
    <row r="111" spans="1:31" ht="12.75" customHeight="1" x14ac:dyDescent="0.25">
      <c r="A111" s="196" t="str">
        <f t="shared" si="48"/>
        <v>HC</v>
      </c>
      <c r="B111" s="385"/>
      <c r="C111" s="313" t="s">
        <v>288</v>
      </c>
      <c r="D111" s="331"/>
      <c r="E111" s="331"/>
      <c r="F111" s="331"/>
      <c r="G111" s="331"/>
      <c r="H111" s="331"/>
      <c r="I111" s="331"/>
      <c r="J111" s="331"/>
      <c r="K111" s="331"/>
      <c r="L111" s="331"/>
      <c r="M111" s="331"/>
      <c r="N111" s="331"/>
      <c r="O111" s="331"/>
      <c r="P111" s="314">
        <f t="shared" si="14"/>
        <v>0</v>
      </c>
      <c r="Q111" s="5"/>
      <c r="R111" s="60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</row>
    <row r="112" spans="1:31" ht="12.75" customHeight="1" x14ac:dyDescent="0.25">
      <c r="A112" s="196" t="str">
        <f t="shared" si="48"/>
        <v>HC</v>
      </c>
      <c r="B112" s="385"/>
      <c r="C112" s="313" t="s">
        <v>280</v>
      </c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14">
        <f t="shared" si="14"/>
        <v>0</v>
      </c>
      <c r="Q112" s="5"/>
      <c r="R112" s="60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</row>
    <row r="113" spans="1:46" ht="12.75" customHeight="1" x14ac:dyDescent="0.25">
      <c r="A113" s="196" t="str">
        <f t="shared" si="48"/>
        <v>HC</v>
      </c>
      <c r="B113" s="385"/>
      <c r="C113" s="313" t="s">
        <v>285</v>
      </c>
      <c r="D113" s="331"/>
      <c r="E113" s="331"/>
      <c r="F113" s="331"/>
      <c r="G113" s="331"/>
      <c r="H113" s="331"/>
      <c r="I113" s="331"/>
      <c r="J113" s="331"/>
      <c r="K113" s="331"/>
      <c r="L113" s="331"/>
      <c r="M113" s="331"/>
      <c r="N113" s="331"/>
      <c r="O113" s="331"/>
      <c r="P113" s="314">
        <f t="shared" si="14"/>
        <v>0</v>
      </c>
      <c r="Q113" s="5"/>
      <c r="R113" s="60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</row>
    <row r="114" spans="1:46" ht="12.75" customHeight="1" x14ac:dyDescent="0.25">
      <c r="A114" s="196" t="str">
        <f t="shared" si="48"/>
        <v>HC</v>
      </c>
      <c r="B114" s="385"/>
      <c r="C114" s="313" t="s">
        <v>280</v>
      </c>
      <c r="D114" s="331"/>
      <c r="E114" s="331"/>
      <c r="F114" s="331"/>
      <c r="G114" s="331"/>
      <c r="H114" s="331"/>
      <c r="I114" s="331"/>
      <c r="J114" s="331"/>
      <c r="K114" s="331"/>
      <c r="L114" s="331"/>
      <c r="M114" s="331"/>
      <c r="N114" s="331"/>
      <c r="O114" s="331"/>
      <c r="P114" s="314">
        <f t="shared" si="14"/>
        <v>0</v>
      </c>
      <c r="Q114" s="5"/>
      <c r="R114" s="60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</row>
    <row r="115" spans="1:46" ht="12.75" customHeight="1" x14ac:dyDescent="0.25">
      <c r="A115" s="196" t="str">
        <f t="shared" si="48"/>
        <v>HC</v>
      </c>
      <c r="B115" s="385"/>
      <c r="C115" s="313" t="s">
        <v>286</v>
      </c>
      <c r="D115" s="331"/>
      <c r="E115" s="331"/>
      <c r="F115" s="331"/>
      <c r="G115" s="331">
        <v>449.98888888888797</v>
      </c>
      <c r="H115" s="331"/>
      <c r="I115" s="331"/>
      <c r="J115" s="331"/>
      <c r="K115" s="331"/>
      <c r="L115" s="331"/>
      <c r="M115" s="331"/>
      <c r="N115" s="331"/>
      <c r="O115" s="331"/>
      <c r="P115" s="314">
        <f t="shared" si="14"/>
        <v>449.98888888888797</v>
      </c>
      <c r="Q115" s="5"/>
      <c r="R115" s="60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</row>
    <row r="116" spans="1:46" ht="12.75" customHeight="1" x14ac:dyDescent="0.25">
      <c r="A116" s="196" t="str">
        <f t="shared" si="48"/>
        <v>HC</v>
      </c>
      <c r="B116" s="385"/>
      <c r="C116" s="313" t="s">
        <v>282</v>
      </c>
      <c r="D116" s="331"/>
      <c r="E116" s="331"/>
      <c r="F116" s="331"/>
      <c r="G116" s="331">
        <v>1521.74</v>
      </c>
      <c r="H116" s="331">
        <v>3249.9060000000013</v>
      </c>
      <c r="I116" s="331"/>
      <c r="J116" s="331"/>
      <c r="K116" s="331"/>
      <c r="L116" s="331"/>
      <c r="M116" s="331"/>
      <c r="N116" s="331"/>
      <c r="O116" s="331"/>
      <c r="P116" s="314">
        <f t="shared" si="14"/>
        <v>4771.6460000000015</v>
      </c>
      <c r="Q116" s="5"/>
      <c r="R116" s="60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</row>
    <row r="117" spans="1:46" ht="12.75" customHeight="1" x14ac:dyDescent="0.25">
      <c r="A117" s="196" t="str">
        <f t="shared" si="48"/>
        <v>HC</v>
      </c>
      <c r="B117" s="385"/>
      <c r="C117" s="313" t="s">
        <v>283</v>
      </c>
      <c r="D117" s="331"/>
      <c r="E117" s="331"/>
      <c r="F117" s="331"/>
      <c r="G117" s="331"/>
      <c r="H117" s="331"/>
      <c r="I117" s="331"/>
      <c r="J117" s="331"/>
      <c r="K117" s="331"/>
      <c r="L117" s="331"/>
      <c r="M117" s="331"/>
      <c r="N117" s="331"/>
      <c r="O117" s="331"/>
      <c r="P117" s="314">
        <f t="shared" si="14"/>
        <v>0</v>
      </c>
      <c r="Q117" s="5"/>
      <c r="R117" s="60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</row>
    <row r="118" spans="1:46" ht="12.75" customHeight="1" x14ac:dyDescent="0.25">
      <c r="A118" s="196" t="str">
        <f t="shared" si="48"/>
        <v>HC</v>
      </c>
      <c r="B118" s="385"/>
      <c r="C118" s="313" t="s">
        <v>281</v>
      </c>
      <c r="D118" s="331"/>
      <c r="E118" s="331"/>
      <c r="F118" s="331"/>
      <c r="G118" s="331"/>
      <c r="H118" s="331"/>
      <c r="I118" s="331"/>
      <c r="J118" s="331"/>
      <c r="K118" s="331"/>
      <c r="L118" s="331"/>
      <c r="M118" s="331"/>
      <c r="N118" s="331"/>
      <c r="O118" s="331"/>
      <c r="P118" s="314">
        <f t="shared" si="14"/>
        <v>0</v>
      </c>
      <c r="Q118" s="5"/>
      <c r="R118" s="60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</row>
    <row r="119" spans="1:46" ht="12.75" customHeight="1" x14ac:dyDescent="0.25">
      <c r="A119" s="196" t="str">
        <f>+'Measured TV opt-pt'!A72</f>
        <v>HC</v>
      </c>
      <c r="B119" s="385"/>
      <c r="C119" s="318" t="s">
        <v>279</v>
      </c>
      <c r="D119" s="332">
        <v>2496.2399999999998</v>
      </c>
      <c r="E119" s="332">
        <v>2388.44</v>
      </c>
      <c r="F119" s="332">
        <v>2325.2087999999999</v>
      </c>
      <c r="G119" s="332">
        <v>3293.0395555555551</v>
      </c>
      <c r="H119" s="332">
        <v>3045.0980800000002</v>
      </c>
      <c r="I119" s="332">
        <v>2200</v>
      </c>
      <c r="J119" s="332">
        <v>2200</v>
      </c>
      <c r="K119" s="332">
        <v>2200</v>
      </c>
      <c r="L119" s="332">
        <v>2200</v>
      </c>
      <c r="M119" s="332">
        <v>2200</v>
      </c>
      <c r="N119" s="332">
        <v>2200</v>
      </c>
      <c r="O119" s="332">
        <v>2200</v>
      </c>
      <c r="P119" s="315">
        <f t="shared" si="14"/>
        <v>28948.026435555556</v>
      </c>
      <c r="Q119" s="5"/>
      <c r="R119" s="60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</row>
    <row r="120" spans="1:46" ht="12.75" customHeight="1" thickBot="1" x14ac:dyDescent="0.3">
      <c r="A120" s="196" t="str">
        <f>+'Measured TV opt-pt'!A73</f>
        <v>HC</v>
      </c>
      <c r="B120" s="385"/>
      <c r="C120" s="328" t="s">
        <v>290</v>
      </c>
      <c r="D120" s="333"/>
      <c r="E120" s="333"/>
      <c r="F120" s="333"/>
      <c r="G120" s="333"/>
      <c r="H120" s="333"/>
      <c r="I120" s="333"/>
      <c r="J120" s="333"/>
      <c r="K120" s="333"/>
      <c r="L120" s="333"/>
      <c r="M120" s="333"/>
      <c r="N120" s="333"/>
      <c r="O120" s="333"/>
      <c r="P120" s="329">
        <f t="shared" si="14"/>
        <v>0</v>
      </c>
      <c r="Q120" s="5"/>
      <c r="R120" s="60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</row>
    <row r="121" spans="1:46" ht="12.75" customHeight="1" x14ac:dyDescent="0.2">
      <c r="A121" s="196" t="str">
        <f>+'Measured TV opt-pt'!A74</f>
        <v>HC</v>
      </c>
      <c r="B121" s="385"/>
      <c r="C121" s="122" t="s">
        <v>66</v>
      </c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144">
        <f t="shared" si="14"/>
        <v>0</v>
      </c>
      <c r="R121" s="60" t="s">
        <v>107</v>
      </c>
    </row>
    <row r="122" spans="1:46" ht="12.75" customHeight="1" x14ac:dyDescent="0.2">
      <c r="A122" s="196" t="str">
        <f>+'Measured TV opt-pt'!A75</f>
        <v>HC</v>
      </c>
      <c r="B122" s="385"/>
      <c r="C122" s="122" t="s">
        <v>67</v>
      </c>
      <c r="D122" s="42">
        <v>0</v>
      </c>
      <c r="E122" s="42">
        <v>0</v>
      </c>
      <c r="F122" s="42">
        <v>30000</v>
      </c>
      <c r="G122" s="42">
        <v>0</v>
      </c>
      <c r="H122" s="42">
        <v>0</v>
      </c>
      <c r="I122" s="42">
        <v>0</v>
      </c>
      <c r="J122" s="42">
        <v>0</v>
      </c>
      <c r="K122" s="42">
        <v>0</v>
      </c>
      <c r="L122" s="42">
        <v>0</v>
      </c>
      <c r="M122" s="42">
        <v>0</v>
      </c>
      <c r="N122" s="42">
        <v>0</v>
      </c>
      <c r="O122" s="42">
        <v>0</v>
      </c>
      <c r="P122" s="144">
        <f t="shared" si="14"/>
        <v>30000</v>
      </c>
      <c r="Q122" s="5"/>
      <c r="R122" s="60" t="s">
        <v>107</v>
      </c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</row>
    <row r="123" spans="1:46" ht="12.75" customHeight="1" x14ac:dyDescent="0.2">
      <c r="A123" s="196" t="str">
        <f>+'Measured TV opt-pt'!A76</f>
        <v>HC</v>
      </c>
      <c r="B123" s="385"/>
      <c r="C123" s="122" t="s">
        <v>68</v>
      </c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144">
        <f t="shared" si="14"/>
        <v>0</v>
      </c>
      <c r="Q123" s="5"/>
      <c r="R123" s="60" t="s">
        <v>107</v>
      </c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</row>
    <row r="124" spans="1:46" ht="13.5" customHeight="1" thickBot="1" x14ac:dyDescent="0.25">
      <c r="A124" s="196" t="str">
        <f>+'Measured TV opt-pt'!A77</f>
        <v>HC</v>
      </c>
      <c r="B124" s="386"/>
      <c r="C124" s="126" t="s">
        <v>55</v>
      </c>
      <c r="D124" s="56">
        <f t="shared" ref="D124:O124" si="49">+D123+D122+D121+D101+D100+D99+D98+D97+D96+D85</f>
        <v>6199.24</v>
      </c>
      <c r="E124" s="56">
        <f t="shared" si="49"/>
        <v>4743.9400000000005</v>
      </c>
      <c r="F124" s="56">
        <f t="shared" si="49"/>
        <v>33890.318800000001</v>
      </c>
      <c r="G124" s="56">
        <f t="shared" si="49"/>
        <v>62436.683999999994</v>
      </c>
      <c r="H124" s="56">
        <f t="shared" si="49"/>
        <v>1137501.8020799998</v>
      </c>
      <c r="I124" s="56">
        <f t="shared" si="49"/>
        <v>1562113.62037426</v>
      </c>
      <c r="J124" s="56">
        <f t="shared" si="49"/>
        <v>433677.05440000002</v>
      </c>
      <c r="K124" s="56">
        <f t="shared" si="49"/>
        <v>9333.0544000000009</v>
      </c>
      <c r="L124" s="56">
        <f t="shared" si="49"/>
        <v>9333.0544000000009</v>
      </c>
      <c r="M124" s="56">
        <f t="shared" si="49"/>
        <v>9333.0544000000009</v>
      </c>
      <c r="N124" s="56">
        <f t="shared" si="49"/>
        <v>9333.0544000000009</v>
      </c>
      <c r="O124" s="56">
        <f t="shared" si="49"/>
        <v>9166.0291999999972</v>
      </c>
      <c r="P124" s="147">
        <f t="shared" si="14"/>
        <v>3287060.9064542591</v>
      </c>
      <c r="Q124" s="199" t="str">
        <f>+B85</f>
        <v>Rinso</v>
      </c>
      <c r="R124" s="60" t="s">
        <v>107</v>
      </c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</row>
    <row r="125" spans="1:46" ht="12.75" customHeight="1" thickBot="1" x14ac:dyDescent="0.25">
      <c r="A125" s="196" t="str">
        <f>+'Measured TV opt-pt'!A78</f>
        <v>HC</v>
      </c>
      <c r="B125" s="387" t="str">
        <f>+'Measured TV opt-pt'!B126</f>
        <v>Yumoş</v>
      </c>
      <c r="C125" s="121" t="s">
        <v>56</v>
      </c>
      <c r="D125" s="54">
        <f t="shared" ref="D125:O125" si="50">SUM(D126:D135)</f>
        <v>0</v>
      </c>
      <c r="E125" s="54">
        <f t="shared" si="50"/>
        <v>554623.97999999986</v>
      </c>
      <c r="F125" s="54">
        <f t="shared" si="50"/>
        <v>554010.16600000032</v>
      </c>
      <c r="G125" s="54">
        <f t="shared" si="50"/>
        <v>0</v>
      </c>
      <c r="H125" s="54">
        <f t="shared" si="50"/>
        <v>0</v>
      </c>
      <c r="I125" s="54">
        <f t="shared" si="50"/>
        <v>0</v>
      </c>
      <c r="J125" s="54">
        <f t="shared" si="50"/>
        <v>0</v>
      </c>
      <c r="K125" s="54">
        <f t="shared" si="50"/>
        <v>319556.27062363893</v>
      </c>
      <c r="L125" s="54">
        <f t="shared" si="50"/>
        <v>540446.03931325488</v>
      </c>
      <c r="M125" s="54">
        <f t="shared" si="50"/>
        <v>255941.55344711154</v>
      </c>
      <c r="N125" s="54">
        <f t="shared" si="50"/>
        <v>0</v>
      </c>
      <c r="O125" s="54">
        <f t="shared" si="50"/>
        <v>0</v>
      </c>
      <c r="P125" s="140">
        <f t="shared" ref="P125:P131" si="51">SUM(D125:O125)</f>
        <v>2224578.0093840058</v>
      </c>
      <c r="Q125" s="198"/>
      <c r="R125" s="121" t="s">
        <v>104</v>
      </c>
      <c r="S125" s="54">
        <f>SUM(S126:S131)</f>
        <v>0</v>
      </c>
      <c r="T125" s="54">
        <f t="shared" ref="T125:AD125" si="52">SUM(T126:T131)</f>
        <v>872.0599999999996</v>
      </c>
      <c r="U125" s="54">
        <f t="shared" si="52"/>
        <v>815.01133333333428</v>
      </c>
      <c r="V125" s="54">
        <f t="shared" si="52"/>
        <v>0</v>
      </c>
      <c r="W125" s="54">
        <f t="shared" si="52"/>
        <v>0</v>
      </c>
      <c r="X125" s="117">
        <f t="shared" si="52"/>
        <v>0</v>
      </c>
      <c r="Y125" s="54">
        <f t="shared" si="52"/>
        <v>0</v>
      </c>
      <c r="Z125" s="54">
        <f t="shared" si="52"/>
        <v>342.36770432279809</v>
      </c>
      <c r="AA125" s="54">
        <f t="shared" si="52"/>
        <v>553.32429381079237</v>
      </c>
      <c r="AB125" s="54">
        <f t="shared" si="52"/>
        <v>275.94703062928602</v>
      </c>
      <c r="AC125" s="54">
        <f t="shared" si="52"/>
        <v>0</v>
      </c>
      <c r="AD125" s="54">
        <f t="shared" si="52"/>
        <v>0</v>
      </c>
      <c r="AE125" s="55">
        <f t="shared" ref="AE125:AE131" si="53">SUM(S125:AD125)</f>
        <v>2858.7103620962102</v>
      </c>
    </row>
    <row r="126" spans="1:46" ht="12.75" customHeight="1" thickBot="1" x14ac:dyDescent="0.25">
      <c r="A126" s="196" t="str">
        <f>+'Measured TV opt-pt'!A79</f>
        <v>HC</v>
      </c>
      <c r="B126" s="385"/>
      <c r="C126" s="123" t="s">
        <v>57</v>
      </c>
      <c r="D126" s="58">
        <f>+'Measured TV opt-pt'!D128</f>
        <v>0</v>
      </c>
      <c r="E126" s="58">
        <v>365424.83999999985</v>
      </c>
      <c r="F126" s="58">
        <v>382830.38600000029</v>
      </c>
      <c r="G126" s="58">
        <f>+'Measured TV opt-pt'!G128</f>
        <v>0</v>
      </c>
      <c r="H126" s="58">
        <f>+'Measured TV opt-pt'!H128</f>
        <v>0</v>
      </c>
      <c r="I126" s="58">
        <f>+'Measured TV opt-pt'!I128</f>
        <v>0</v>
      </c>
      <c r="J126" s="58">
        <f>+'Measured TV opt-pt'!J128</f>
        <v>0</v>
      </c>
      <c r="K126" s="58">
        <f>+'Measured TV opt-pt'!K128</f>
        <v>168216.36279165291</v>
      </c>
      <c r="L126" s="58">
        <f>+'Measured TV opt-pt'!L128</f>
        <v>314873.5311330696</v>
      </c>
      <c r="M126" s="58">
        <f>+'Measured TV opt-pt'!M128</f>
        <v>192096.03127456136</v>
      </c>
      <c r="N126" s="58">
        <f>+'Measured TV opt-pt'!N128</f>
        <v>0</v>
      </c>
      <c r="O126" s="58">
        <f>+'Measured TV opt-pt'!O128</f>
        <v>0</v>
      </c>
      <c r="P126" s="141">
        <f t="shared" si="51"/>
        <v>1423441.151199284</v>
      </c>
      <c r="R126" s="123" t="s">
        <v>57</v>
      </c>
      <c r="S126" s="44">
        <f>'Measured TV opt-pt'!D165</f>
        <v>0</v>
      </c>
      <c r="T126" s="44">
        <v>616.01999999999953</v>
      </c>
      <c r="U126" s="44">
        <v>606.91933333333441</v>
      </c>
      <c r="V126" s="44">
        <f>'Measured TV opt-pt'!G165</f>
        <v>0</v>
      </c>
      <c r="W126" s="44">
        <f>'Measured TV opt-pt'!H165</f>
        <v>0</v>
      </c>
      <c r="X126" s="44">
        <f>'Measured TV opt-pt'!I165</f>
        <v>0</v>
      </c>
      <c r="Y126" s="44">
        <f>'Measured TV opt-pt'!J165</f>
        <v>0</v>
      </c>
      <c r="Z126" s="44">
        <f>'Measured TV opt-pt'!K165</f>
        <v>274.23730028879345</v>
      </c>
      <c r="AA126" s="44">
        <f>'Measured TV opt-pt'!L165</f>
        <v>412.11365403471456</v>
      </c>
      <c r="AB126" s="44">
        <f>'Measured TV opt-pt'!M165</f>
        <v>218.90372142138574</v>
      </c>
      <c r="AC126" s="44">
        <f>'Measured TV opt-pt'!N165</f>
        <v>0</v>
      </c>
      <c r="AD126" s="44">
        <f>'Measured TV opt-pt'!O165</f>
        <v>0</v>
      </c>
      <c r="AE126" s="55">
        <f t="shared" si="53"/>
        <v>2128.1940090782277</v>
      </c>
      <c r="AT126" s="5">
        <f>L126+L130+L131</f>
        <v>403873.5311330696</v>
      </c>
    </row>
    <row r="127" spans="1:46" ht="12.75" customHeight="1" thickBot="1" x14ac:dyDescent="0.25">
      <c r="A127" s="196" t="str">
        <f>+'Measured TV opt-pt'!A80</f>
        <v>HC</v>
      </c>
      <c r="B127" s="385"/>
      <c r="C127" s="123" t="s">
        <v>221</v>
      </c>
      <c r="D127" s="58">
        <f>+'Measured TV opt-pt'!D129</f>
        <v>0</v>
      </c>
      <c r="E127" s="58">
        <f>+'Measured TV opt-pt'!E129</f>
        <v>0</v>
      </c>
      <c r="F127" s="58">
        <f>+'Measured TV opt-pt'!F129</f>
        <v>0</v>
      </c>
      <c r="G127" s="58">
        <f>+'Measured TV opt-pt'!G129</f>
        <v>0</v>
      </c>
      <c r="H127" s="58">
        <f>+'Measured TV opt-pt'!H129</f>
        <v>0</v>
      </c>
      <c r="I127" s="58">
        <f>+'Measured TV opt-pt'!I129</f>
        <v>0</v>
      </c>
      <c r="J127" s="58">
        <f>+'Measured TV opt-pt'!J129</f>
        <v>0</v>
      </c>
      <c r="K127" s="58">
        <f>+'Measured TV opt-pt'!K129</f>
        <v>0</v>
      </c>
      <c r="L127" s="58">
        <f>+'Measured TV opt-pt'!L129</f>
        <v>0</v>
      </c>
      <c r="M127" s="58">
        <f>+'Measured TV opt-pt'!M129</f>
        <v>0</v>
      </c>
      <c r="N127" s="58">
        <f>+'Measured TV opt-pt'!N129</f>
        <v>0</v>
      </c>
      <c r="O127" s="58">
        <f>+'Measured TV opt-pt'!O129</f>
        <v>0</v>
      </c>
      <c r="P127" s="141">
        <f t="shared" si="51"/>
        <v>0</v>
      </c>
      <c r="R127" s="123" t="s">
        <v>221</v>
      </c>
      <c r="S127" s="44">
        <f>'Measured TV opt-pt'!D166</f>
        <v>0</v>
      </c>
      <c r="T127" s="44">
        <f>'Measured TV opt-pt'!E166</f>
        <v>0</v>
      </c>
      <c r="U127" s="44">
        <f>'Measured TV opt-pt'!F166</f>
        <v>0</v>
      </c>
      <c r="V127" s="44">
        <f>'Measured TV opt-pt'!G166</f>
        <v>0</v>
      </c>
      <c r="W127" s="44">
        <f>'Measured TV opt-pt'!H166</f>
        <v>0</v>
      </c>
      <c r="X127" s="44">
        <f>'Measured TV opt-pt'!I166</f>
        <v>0</v>
      </c>
      <c r="Y127" s="44">
        <f>'Measured TV opt-pt'!J166</f>
        <v>0</v>
      </c>
      <c r="Z127" s="44">
        <f>'Measured TV opt-pt'!K166</f>
        <v>0</v>
      </c>
      <c r="AA127" s="44">
        <f>'Measured TV opt-pt'!L166</f>
        <v>0</v>
      </c>
      <c r="AB127" s="44">
        <f>'Measured TV opt-pt'!M166</f>
        <v>0</v>
      </c>
      <c r="AC127" s="44">
        <f>'Measured TV opt-pt'!N166</f>
        <v>0</v>
      </c>
      <c r="AD127" s="44">
        <f>'Measured TV opt-pt'!O166</f>
        <v>0</v>
      </c>
      <c r="AE127" s="55">
        <f t="shared" si="53"/>
        <v>0</v>
      </c>
      <c r="AT127" s="5"/>
    </row>
    <row r="128" spans="1:46" ht="12.75" customHeight="1" thickBot="1" x14ac:dyDescent="0.25">
      <c r="A128" s="196" t="str">
        <f>+'Measured TV opt-pt'!A81</f>
        <v>HC</v>
      </c>
      <c r="B128" s="385"/>
      <c r="C128" s="123" t="s">
        <v>222</v>
      </c>
      <c r="D128" s="58">
        <f>+'Measured TV opt-pt'!D130</f>
        <v>0</v>
      </c>
      <c r="E128" s="58">
        <v>169874.04</v>
      </c>
      <c r="F128" s="58">
        <v>154933.36000000004</v>
      </c>
      <c r="G128" s="58">
        <f>+'Measured TV opt-pt'!G130</f>
        <v>0</v>
      </c>
      <c r="H128" s="58">
        <f>+'Measured TV opt-pt'!H130</f>
        <v>0</v>
      </c>
      <c r="I128" s="58">
        <f>+'Measured TV opt-pt'!I130</f>
        <v>0</v>
      </c>
      <c r="J128" s="58">
        <f>+'Measured TV opt-pt'!J130</f>
        <v>0</v>
      </c>
      <c r="K128" s="58">
        <f>+'Measured TV opt-pt'!K130</f>
        <v>26339.420704430428</v>
      </c>
      <c r="L128" s="58">
        <f>+'Measured TV opt-pt'!L130</f>
        <v>131549.31841544108</v>
      </c>
      <c r="M128" s="58">
        <f>+'Measured TV opt-pt'!M130</f>
        <v>54766.407224343515</v>
      </c>
      <c r="N128" s="58">
        <f>+'Measured TV opt-pt'!N130</f>
        <v>0</v>
      </c>
      <c r="O128" s="58">
        <f>+'Measured TV opt-pt'!O130</f>
        <v>0</v>
      </c>
      <c r="P128" s="141">
        <f t="shared" si="51"/>
        <v>537462.54634421505</v>
      </c>
      <c r="R128" s="123" t="s">
        <v>222</v>
      </c>
      <c r="S128" s="44">
        <f>'Measured TV opt-pt'!D167</f>
        <v>0</v>
      </c>
      <c r="T128" s="44">
        <v>208.08000000000007</v>
      </c>
      <c r="U128" s="44">
        <v>181.30933333333329</v>
      </c>
      <c r="V128" s="44">
        <f>'Measured TV opt-pt'!G167</f>
        <v>0</v>
      </c>
      <c r="W128" s="44">
        <f>'Measured TV opt-pt'!H167</f>
        <v>0</v>
      </c>
      <c r="X128" s="44">
        <f>'Measured TV opt-pt'!I167</f>
        <v>0</v>
      </c>
      <c r="Y128" s="44">
        <f>'Measured TV opt-pt'!J167</f>
        <v>0</v>
      </c>
      <c r="Z128" s="44">
        <f>'Measured TV opt-pt'!K167</f>
        <v>39.48702400808957</v>
      </c>
      <c r="AA128" s="44">
        <f>'Measured TV opt-pt'!L167</f>
        <v>137.0078553505214</v>
      </c>
      <c r="AB128" s="44">
        <f>'Measured TV opt-pt'!M167</f>
        <v>49.737510396653569</v>
      </c>
      <c r="AC128" s="44">
        <f>'Measured TV opt-pt'!N167</f>
        <v>0</v>
      </c>
      <c r="AD128" s="44">
        <f>'Measured TV opt-pt'!O167</f>
        <v>0</v>
      </c>
      <c r="AE128" s="55">
        <f t="shared" si="53"/>
        <v>615.62172308859783</v>
      </c>
      <c r="AT128" s="5"/>
    </row>
    <row r="129" spans="1:46" ht="12.75" customHeight="1" thickBot="1" x14ac:dyDescent="0.25">
      <c r="A129" s="196" t="str">
        <f>+'Measured TV opt-pt'!A82</f>
        <v>HC</v>
      </c>
      <c r="B129" s="385"/>
      <c r="C129" s="123" t="s">
        <v>223</v>
      </c>
      <c r="D129" s="58">
        <f>+'Measured TV opt-pt'!D131</f>
        <v>0</v>
      </c>
      <c r="E129" s="58">
        <v>19325.100000000006</v>
      </c>
      <c r="F129" s="58">
        <v>16246.42</v>
      </c>
      <c r="G129" s="58">
        <f>+'Measured TV opt-pt'!G131</f>
        <v>0</v>
      </c>
      <c r="H129" s="58">
        <f>+'Measured TV opt-pt'!H131</f>
        <v>0</v>
      </c>
      <c r="I129" s="58">
        <f>+'Measured TV opt-pt'!I131</f>
        <v>0</v>
      </c>
      <c r="J129" s="58">
        <f>+'Measured TV opt-pt'!J131</f>
        <v>0</v>
      </c>
      <c r="K129" s="58">
        <f>+'Measured TV opt-pt'!K131</f>
        <v>18602.487127555603</v>
      </c>
      <c r="L129" s="58">
        <f>+'Measured TV opt-pt'!L131</f>
        <v>5023.189764744161</v>
      </c>
      <c r="M129" s="58">
        <f>+'Measured TV opt-pt'!M131</f>
        <v>9079.1149482066612</v>
      </c>
      <c r="N129" s="58">
        <f>+'Measured TV opt-pt'!N131</f>
        <v>0</v>
      </c>
      <c r="O129" s="58">
        <f>+'Measured TV opt-pt'!O131</f>
        <v>0</v>
      </c>
      <c r="P129" s="141">
        <f t="shared" si="51"/>
        <v>68276.311840506431</v>
      </c>
      <c r="R129" s="123" t="s">
        <v>223</v>
      </c>
      <c r="S129" s="44">
        <f>'Measured TV opt-pt'!D168</f>
        <v>0</v>
      </c>
      <c r="T129" s="44">
        <v>47.959999999999994</v>
      </c>
      <c r="U129" s="44">
        <v>26.782666666666664</v>
      </c>
      <c r="V129" s="44">
        <f>'Measured TV opt-pt'!G168</f>
        <v>0</v>
      </c>
      <c r="W129" s="44">
        <f>'Measured TV opt-pt'!H168</f>
        <v>0</v>
      </c>
      <c r="X129" s="44">
        <f>'Measured TV opt-pt'!I168</f>
        <v>0</v>
      </c>
      <c r="Y129" s="44">
        <f>'Measured TV opt-pt'!J168</f>
        <v>0</v>
      </c>
      <c r="Z129" s="44">
        <f>'Measured TV opt-pt'!K168</f>
        <v>28.643380025915079</v>
      </c>
      <c r="AA129" s="44">
        <f>'Measured TV opt-pt'!L168</f>
        <v>4.2027844255564144</v>
      </c>
      <c r="AB129" s="44">
        <f>'Measured TV opt-pt'!M168</f>
        <v>7.3057988112467163</v>
      </c>
      <c r="AC129" s="44">
        <f>'Measured TV opt-pt'!N168</f>
        <v>0</v>
      </c>
      <c r="AD129" s="44">
        <f>'Measured TV opt-pt'!O168</f>
        <v>0</v>
      </c>
      <c r="AE129" s="55">
        <f t="shared" si="53"/>
        <v>114.89462992938486</v>
      </c>
      <c r="AT129" s="5"/>
    </row>
    <row r="130" spans="1:46" ht="12.75" customHeight="1" thickBot="1" x14ac:dyDescent="0.25">
      <c r="A130" s="196" t="str">
        <f>+'Measured TV opt-pt'!A83</f>
        <v>HC</v>
      </c>
      <c r="B130" s="385"/>
      <c r="C130" s="123" t="s">
        <v>224</v>
      </c>
      <c r="D130" s="58">
        <f>+'Measured TV opt-pt'!D132</f>
        <v>0</v>
      </c>
      <c r="E130" s="58">
        <f>+'Measured TV opt-pt'!E132</f>
        <v>0</v>
      </c>
      <c r="F130" s="58">
        <f>+'Measured TV opt-pt'!F132</f>
        <v>0</v>
      </c>
      <c r="G130" s="58">
        <f>+'Measured TV opt-pt'!G132</f>
        <v>0</v>
      </c>
      <c r="H130" s="58">
        <f>+'Measured TV opt-pt'!H132</f>
        <v>0</v>
      </c>
      <c r="I130" s="58">
        <f>+'Measured TV opt-pt'!I132</f>
        <v>0</v>
      </c>
      <c r="J130" s="58">
        <f>+'Measured TV opt-pt'!J132</f>
        <v>0</v>
      </c>
      <c r="K130" s="58">
        <f>+'Measured TV opt-pt'!K132</f>
        <v>0</v>
      </c>
      <c r="L130" s="58">
        <f>+'Measured TV opt-pt'!L132</f>
        <v>0</v>
      </c>
      <c r="M130" s="58">
        <f>+'Measured TV opt-pt'!M132</f>
        <v>0</v>
      </c>
      <c r="N130" s="58">
        <f>+'Measured TV opt-pt'!N132</f>
        <v>0</v>
      </c>
      <c r="O130" s="58">
        <f>+'Measured TV opt-pt'!O132</f>
        <v>0</v>
      </c>
      <c r="P130" s="141">
        <f t="shared" si="51"/>
        <v>0</v>
      </c>
      <c r="Q130" s="5"/>
      <c r="R130" s="123" t="s">
        <v>224</v>
      </c>
      <c r="S130" s="44">
        <f>'Measured TV opt-pt'!D169</f>
        <v>0</v>
      </c>
      <c r="T130" s="44">
        <f>'Measured TV opt-pt'!E169</f>
        <v>0</v>
      </c>
      <c r="U130" s="44">
        <f>'Measured TV opt-pt'!F169</f>
        <v>0</v>
      </c>
      <c r="V130" s="44">
        <f>'Measured TV opt-pt'!G169</f>
        <v>0</v>
      </c>
      <c r="W130" s="44">
        <f>'Measured TV opt-pt'!H169</f>
        <v>0</v>
      </c>
      <c r="X130" s="44">
        <f>'Measured TV opt-pt'!I169</f>
        <v>0</v>
      </c>
      <c r="Y130" s="44">
        <f>'Measured TV opt-pt'!J169</f>
        <v>0</v>
      </c>
      <c r="Z130" s="44">
        <f>'Measured TV opt-pt'!K169</f>
        <v>0</v>
      </c>
      <c r="AA130" s="44">
        <f>'Measured TV opt-pt'!L169</f>
        <v>0</v>
      </c>
      <c r="AB130" s="44">
        <f>'Measured TV opt-pt'!M169</f>
        <v>0</v>
      </c>
      <c r="AC130" s="44">
        <f>'Measured TV opt-pt'!N169</f>
        <v>0</v>
      </c>
      <c r="AD130" s="44">
        <f>'Measured TV opt-pt'!O169</f>
        <v>0</v>
      </c>
      <c r="AE130" s="55">
        <f t="shared" si="53"/>
        <v>0</v>
      </c>
    </row>
    <row r="131" spans="1:46" ht="12.75" customHeight="1" x14ac:dyDescent="0.2">
      <c r="A131" s="196" t="str">
        <f>+'Measured TV opt-pt'!A85</f>
        <v>HC</v>
      </c>
      <c r="B131" s="385"/>
      <c r="C131" s="123" t="s">
        <v>101</v>
      </c>
      <c r="D131" s="44"/>
      <c r="E131" s="44"/>
      <c r="F131" s="44"/>
      <c r="G131" s="44"/>
      <c r="H131" s="44"/>
      <c r="I131" s="44"/>
      <c r="J131" s="44"/>
      <c r="K131" s="44">
        <v>106398</v>
      </c>
      <c r="L131" s="44">
        <v>89000</v>
      </c>
      <c r="M131" s="44"/>
      <c r="N131" s="44"/>
      <c r="O131" s="44"/>
      <c r="P131" s="141">
        <f t="shared" si="51"/>
        <v>195398</v>
      </c>
      <c r="Q131" s="5"/>
      <c r="R131" s="123" t="s">
        <v>101</v>
      </c>
      <c r="S131" s="44"/>
      <c r="T131" s="44"/>
      <c r="U131" s="44"/>
      <c r="V131" s="44"/>
      <c r="W131" s="44"/>
      <c r="X131" s="44"/>
      <c r="Y131" s="58"/>
      <c r="Z131" s="58"/>
      <c r="AA131" s="58"/>
      <c r="AB131" s="58"/>
      <c r="AC131" s="58"/>
      <c r="AD131" s="58"/>
      <c r="AE131" s="55">
        <f t="shared" si="53"/>
        <v>0</v>
      </c>
    </row>
    <row r="132" spans="1:46" ht="12.75" customHeight="1" x14ac:dyDescent="0.2">
      <c r="A132" s="196" t="str">
        <f>+'Measured TV opt-pt'!A86</f>
        <v>HC</v>
      </c>
      <c r="B132" s="385"/>
      <c r="C132" s="124" t="s">
        <v>58</v>
      </c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142">
        <f t="shared" si="14"/>
        <v>0</v>
      </c>
      <c r="R132" s="133" t="s">
        <v>105</v>
      </c>
      <c r="S132" s="133" t="str">
        <f>+'Measured TV opt-pt'!D71</f>
        <v>FHK 20-44 ABC1</v>
      </c>
      <c r="T132" s="133" t="str">
        <f>+'Measured TV opt-pt'!E71</f>
        <v>FHK 20-44 ABC1</v>
      </c>
      <c r="U132" s="133" t="str">
        <f>+'Measured TV opt-pt'!F71</f>
        <v>FHK 20-44 ABC1</v>
      </c>
      <c r="V132" s="133" t="str">
        <f>+'Measured TV opt-pt'!G71</f>
        <v>FHK 20-44 ABC1</v>
      </c>
      <c r="W132" s="133" t="str">
        <f>+'Measured TV opt-pt'!H71</f>
        <v>FHK 20-44 ABC1</v>
      </c>
      <c r="X132" s="8" t="str">
        <f>+'Measured TV opt-pt'!I71</f>
        <v>FHK 20-44 ABC1</v>
      </c>
      <c r="Y132" s="133" t="str">
        <f>+'Measured TV opt-pt'!J71</f>
        <v>FHK 20-44 ABC1</v>
      </c>
      <c r="Z132" s="133" t="str">
        <f>+'Measured TV opt-pt'!K71</f>
        <v>FHK 20-44 ABC1</v>
      </c>
      <c r="AA132" s="133" t="str">
        <f>+'Measured TV opt-pt'!L71</f>
        <v>FHK 20-44 ABC1</v>
      </c>
      <c r="AB132" s="133" t="str">
        <f>+'Measured TV opt-pt'!M71</f>
        <v>FHK 20-44 ABC1</v>
      </c>
      <c r="AC132" s="133" t="str">
        <f>+'Measured TV opt-pt'!N71</f>
        <v>FHK 20-44 ABC1</v>
      </c>
      <c r="AD132" s="133" t="str">
        <f>+'Measured TV opt-pt'!O71</f>
        <v>FHK 20-44 ABC1</v>
      </c>
      <c r="AE132" s="133"/>
      <c r="AT132" s="5">
        <f>L132+L133+L134+L135</f>
        <v>0</v>
      </c>
    </row>
    <row r="133" spans="1:46" ht="13.5" customHeight="1" thickBot="1" x14ac:dyDescent="0.25">
      <c r="A133" s="196" t="str">
        <f>+'Measured TV opt-pt'!A87</f>
        <v>HC</v>
      </c>
      <c r="B133" s="385"/>
      <c r="C133" s="124" t="s">
        <v>59</v>
      </c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142">
        <f t="shared" si="14"/>
        <v>0</v>
      </c>
      <c r="R133" s="60" t="s">
        <v>107</v>
      </c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</row>
    <row r="134" spans="1:46" ht="12.75" customHeight="1" thickBot="1" x14ac:dyDescent="0.25">
      <c r="A134" s="196" t="str">
        <f>+'Measured TV opt-pt'!A88</f>
        <v>HC</v>
      </c>
      <c r="B134" s="385"/>
      <c r="C134" s="124" t="s">
        <v>166</v>
      </c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142">
        <f t="shared" si="14"/>
        <v>0</v>
      </c>
      <c r="Q134" s="8"/>
      <c r="R134" s="121" t="s">
        <v>106</v>
      </c>
      <c r="S134" s="54">
        <f>SUM(S135:S140)</f>
        <v>0</v>
      </c>
      <c r="T134" s="54">
        <f t="shared" ref="T134" si="54">SUM(T135:T140)</f>
        <v>1043.7500000000005</v>
      </c>
      <c r="U134" s="54">
        <f t="shared" ref="U134" si="55">SUM(U135:U140)</f>
        <v>962.56466666666643</v>
      </c>
      <c r="V134" s="54">
        <f t="shared" ref="V134" si="56">SUM(V135:V140)</f>
        <v>0</v>
      </c>
      <c r="W134" s="54">
        <f t="shared" ref="W134" si="57">SUM(W135:W140)</f>
        <v>0</v>
      </c>
      <c r="X134" s="54">
        <f t="shared" ref="X134" si="58">SUM(X135:X140)</f>
        <v>0</v>
      </c>
      <c r="Y134" s="54">
        <f t="shared" ref="Y134" si="59">SUM(Y135:Y140)</f>
        <v>0</v>
      </c>
      <c r="Z134" s="54">
        <f t="shared" ref="Z134" si="60">SUM(Z135:Z140)</f>
        <v>410.94590514345589</v>
      </c>
      <c r="AA134" s="54">
        <f t="shared" ref="AA134" si="61">SUM(AA135:AA140)</f>
        <v>627.23410349796529</v>
      </c>
      <c r="AB134" s="54">
        <f t="shared" ref="AB134" si="62">SUM(AB135:AB140)</f>
        <v>312.99040698383703</v>
      </c>
      <c r="AC134" s="54">
        <f t="shared" ref="AC134" si="63">SUM(AC135:AC140)</f>
        <v>0</v>
      </c>
      <c r="AD134" s="54">
        <f t="shared" ref="AD134" si="64">SUM(AD135:AD140)</f>
        <v>0</v>
      </c>
      <c r="AE134" s="54">
        <f t="shared" ref="AE134" si="65">SUM(AE135:AE140)</f>
        <v>3357.4850822919252</v>
      </c>
    </row>
    <row r="135" spans="1:46" ht="12.75" customHeight="1" thickBot="1" x14ac:dyDescent="0.25">
      <c r="A135" s="196" t="str">
        <f>+'Measured TV opt-pt'!A89</f>
        <v>HC</v>
      </c>
      <c r="B135" s="385"/>
      <c r="C135" s="125" t="s">
        <v>167</v>
      </c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143">
        <f t="shared" ref="P135:P221" si="66">SUM(D135:O135)</f>
        <v>0</v>
      </c>
      <c r="Q135" s="8"/>
      <c r="R135" s="123" t="s">
        <v>261</v>
      </c>
      <c r="S135" s="44">
        <f>'Measured TV opt-pt'!D159</f>
        <v>0</v>
      </c>
      <c r="T135" s="44">
        <v>744.84000000000037</v>
      </c>
      <c r="U135" s="44">
        <v>723.05466666666655</v>
      </c>
      <c r="V135" s="44">
        <f>'Measured TV opt-pt'!G159</f>
        <v>0</v>
      </c>
      <c r="W135" s="44">
        <f>'Measured TV opt-pt'!H159</f>
        <v>0</v>
      </c>
      <c r="X135" s="44">
        <f>'Measured TV opt-pt'!I159</f>
        <v>0</v>
      </c>
      <c r="Y135" s="44">
        <f>'Measured TV opt-pt'!J159</f>
        <v>0</v>
      </c>
      <c r="Z135" s="44">
        <f>'Measured TV opt-pt'!K159</f>
        <v>329.16859320650451</v>
      </c>
      <c r="AA135" s="44">
        <f>'Measured TV opt-pt'!L159</f>
        <v>467.16137574130323</v>
      </c>
      <c r="AB135" s="44">
        <f>'Measured TV opt-pt'!M159</f>
        <v>248.28955289611511</v>
      </c>
      <c r="AC135" s="44">
        <f>'Measured TV opt-pt'!N159</f>
        <v>0</v>
      </c>
      <c r="AD135" s="44">
        <f>'Measured TV opt-pt'!O159</f>
        <v>0</v>
      </c>
      <c r="AE135" s="55">
        <f t="shared" ref="AE135:AE140" si="67">SUM(S135:AD135)</f>
        <v>2512.51418851059</v>
      </c>
    </row>
    <row r="136" spans="1:46" ht="12.75" customHeight="1" thickBot="1" x14ac:dyDescent="0.25">
      <c r="A136" s="196" t="str">
        <f>+'Measured TV opt-pt'!A90</f>
        <v>HC</v>
      </c>
      <c r="B136" s="385"/>
      <c r="C136" s="122" t="s">
        <v>60</v>
      </c>
      <c r="D136" s="42"/>
      <c r="E136" s="42"/>
      <c r="F136" s="42"/>
      <c r="G136" s="42"/>
      <c r="H136" s="42">
        <v>11000</v>
      </c>
      <c r="I136" s="42"/>
      <c r="J136" s="42"/>
      <c r="K136" s="42"/>
      <c r="L136" s="42"/>
      <c r="M136" s="42"/>
      <c r="N136" s="42"/>
      <c r="O136" s="42"/>
      <c r="P136" s="144">
        <f t="shared" si="66"/>
        <v>11000</v>
      </c>
      <c r="Q136" s="5"/>
      <c r="R136" s="123" t="s">
        <v>262</v>
      </c>
      <c r="S136" s="44">
        <f>'Measured TV opt-pt'!D160</f>
        <v>0</v>
      </c>
      <c r="T136" s="44">
        <v>0</v>
      </c>
      <c r="U136" s="44">
        <f>'Measured TV opt-pt'!F160</f>
        <v>0</v>
      </c>
      <c r="V136" s="44">
        <f>'Measured TV opt-pt'!G160</f>
        <v>0</v>
      </c>
      <c r="W136" s="44">
        <f>'Measured TV opt-pt'!H160</f>
        <v>0</v>
      </c>
      <c r="X136" s="44">
        <f>'Measured TV opt-pt'!I160</f>
        <v>0</v>
      </c>
      <c r="Y136" s="44">
        <f>'Measured TV opt-pt'!J160</f>
        <v>0</v>
      </c>
      <c r="Z136" s="44">
        <f>'Measured TV opt-pt'!K160</f>
        <v>0</v>
      </c>
      <c r="AA136" s="44">
        <f>'Measured TV opt-pt'!L160</f>
        <v>0</v>
      </c>
      <c r="AB136" s="44">
        <f>'Measured TV opt-pt'!M160</f>
        <v>0</v>
      </c>
      <c r="AC136" s="44">
        <f>'Measured TV opt-pt'!N160</f>
        <v>0</v>
      </c>
      <c r="AD136" s="44">
        <f>'Measured TV opt-pt'!O160</f>
        <v>0</v>
      </c>
      <c r="AE136" s="55">
        <f t="shared" si="67"/>
        <v>0</v>
      </c>
      <c r="AT136" s="5">
        <f>L136+L137+L138+L139+L140+L141+L161+L162+L163</f>
        <v>140797.39116</v>
      </c>
    </row>
    <row r="137" spans="1:46" ht="12.75" customHeight="1" thickBot="1" x14ac:dyDescent="0.25">
      <c r="A137" s="196" t="str">
        <f>+'Measured TV opt-pt'!A91</f>
        <v>HC</v>
      </c>
      <c r="B137" s="385"/>
      <c r="C137" s="122" t="s">
        <v>61</v>
      </c>
      <c r="D137" s="42"/>
      <c r="E137" s="42"/>
      <c r="F137" s="42"/>
      <c r="G137" s="42">
        <v>4500</v>
      </c>
      <c r="H137" s="42">
        <v>11000</v>
      </c>
      <c r="I137" s="42">
        <v>8833</v>
      </c>
      <c r="J137" s="42">
        <v>1500</v>
      </c>
      <c r="K137" s="42">
        <v>7833</v>
      </c>
      <c r="L137" s="42">
        <v>4000</v>
      </c>
      <c r="M137" s="42">
        <v>6333</v>
      </c>
      <c r="N137" s="42">
        <v>4000</v>
      </c>
      <c r="O137" s="42">
        <v>7000</v>
      </c>
      <c r="P137" s="144">
        <f t="shared" si="66"/>
        <v>54999</v>
      </c>
      <c r="R137" s="123" t="s">
        <v>263</v>
      </c>
      <c r="S137" s="44">
        <f>'Measured TV opt-pt'!D161</f>
        <v>0</v>
      </c>
      <c r="T137" s="44">
        <v>239.95</v>
      </c>
      <c r="U137" s="44">
        <v>202.02866666666662</v>
      </c>
      <c r="V137" s="44">
        <f>'Measured TV opt-pt'!G161</f>
        <v>0</v>
      </c>
      <c r="W137" s="44">
        <f>'Measured TV opt-pt'!H161</f>
        <v>0</v>
      </c>
      <c r="X137" s="44">
        <f>'Measured TV opt-pt'!I161</f>
        <v>0</v>
      </c>
      <c r="Y137" s="44">
        <f>'Measured TV opt-pt'!J161</f>
        <v>0</v>
      </c>
      <c r="Z137" s="44">
        <f>'Measured TV opt-pt'!K161</f>
        <v>47.396499779448355</v>
      </c>
      <c r="AA137" s="44">
        <f>'Measured TV opt-pt'!L161</f>
        <v>155.30856006902303</v>
      </c>
      <c r="AB137" s="44">
        <f>'Measured TV opt-pt'!M161</f>
        <v>56.414318305620768</v>
      </c>
      <c r="AC137" s="44">
        <f>'Measured TV opt-pt'!N161</f>
        <v>0</v>
      </c>
      <c r="AD137" s="44">
        <f>'Measured TV opt-pt'!O161</f>
        <v>0</v>
      </c>
      <c r="AE137" s="55">
        <f t="shared" si="67"/>
        <v>701.09804482075879</v>
      </c>
    </row>
    <row r="138" spans="1:46" ht="12.75" customHeight="1" thickBot="1" x14ac:dyDescent="0.25">
      <c r="A138" s="196" t="str">
        <f>+'Measured TV opt-pt'!A92</f>
        <v>HC</v>
      </c>
      <c r="B138" s="385"/>
      <c r="C138" s="122" t="s">
        <v>62</v>
      </c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144">
        <f t="shared" si="66"/>
        <v>0</v>
      </c>
      <c r="R138" s="123" t="s">
        <v>264</v>
      </c>
      <c r="S138" s="44">
        <f>'Measured TV opt-pt'!D162</f>
        <v>0</v>
      </c>
      <c r="T138" s="44">
        <v>58.960000000000008</v>
      </c>
      <c r="U138" s="44">
        <v>37.481333333333332</v>
      </c>
      <c r="V138" s="44">
        <f>'Measured TV opt-pt'!G162</f>
        <v>0</v>
      </c>
      <c r="W138" s="44">
        <f>'Measured TV opt-pt'!H162</f>
        <v>0</v>
      </c>
      <c r="X138" s="44">
        <f>'Measured TV opt-pt'!I162</f>
        <v>0</v>
      </c>
      <c r="Y138" s="44">
        <f>'Measured TV opt-pt'!J162</f>
        <v>0</v>
      </c>
      <c r="Z138" s="44">
        <f>'Measured TV opt-pt'!K162</f>
        <v>34.380812157503016</v>
      </c>
      <c r="AA138" s="44">
        <f>'Measured TV opt-pt'!L162</f>
        <v>4.7641676876390795</v>
      </c>
      <c r="AB138" s="44">
        <f>'Measured TV opt-pt'!M162</f>
        <v>8.286535782101156</v>
      </c>
      <c r="AC138" s="44">
        <f>'Measured TV opt-pt'!N162</f>
        <v>0</v>
      </c>
      <c r="AD138" s="44">
        <f>'Measured TV opt-pt'!O162</f>
        <v>0</v>
      </c>
      <c r="AE138" s="55">
        <f t="shared" si="67"/>
        <v>143.87284896057662</v>
      </c>
    </row>
    <row r="139" spans="1:46" ht="12.75" customHeight="1" thickBot="1" x14ac:dyDescent="0.25">
      <c r="A139" s="196" t="str">
        <f>+'Measured TV opt-pt'!A93</f>
        <v>HC</v>
      </c>
      <c r="B139" s="385"/>
      <c r="C139" s="122" t="s">
        <v>63</v>
      </c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144">
        <f t="shared" si="66"/>
        <v>0</v>
      </c>
      <c r="Q139" s="5"/>
      <c r="R139" s="123" t="s">
        <v>265</v>
      </c>
      <c r="S139" s="44">
        <f>'Measured TV opt-pt'!D163</f>
        <v>0</v>
      </c>
      <c r="T139" s="44">
        <f>'Measured TV opt-pt'!E163</f>
        <v>0</v>
      </c>
      <c r="U139" s="44">
        <f>'Measured TV opt-pt'!F163</f>
        <v>0</v>
      </c>
      <c r="V139" s="44">
        <f>'Measured TV opt-pt'!G163</f>
        <v>0</v>
      </c>
      <c r="W139" s="44">
        <f>'Measured TV opt-pt'!H163</f>
        <v>0</v>
      </c>
      <c r="X139" s="44">
        <f>'Measured TV opt-pt'!I163</f>
        <v>0</v>
      </c>
      <c r="Y139" s="44">
        <f>'Measured TV opt-pt'!J163</f>
        <v>0</v>
      </c>
      <c r="Z139" s="44">
        <f>'Measured TV opt-pt'!K163</f>
        <v>0</v>
      </c>
      <c r="AA139" s="44">
        <f>'Measured TV opt-pt'!L163</f>
        <v>0</v>
      </c>
      <c r="AB139" s="44">
        <f>'Measured TV opt-pt'!M163</f>
        <v>0</v>
      </c>
      <c r="AC139" s="44">
        <f>'Measured TV opt-pt'!N163</f>
        <v>0</v>
      </c>
      <c r="AD139" s="44">
        <f>'Measured TV opt-pt'!O163</f>
        <v>0</v>
      </c>
      <c r="AE139" s="55">
        <f t="shared" si="67"/>
        <v>0</v>
      </c>
    </row>
    <row r="140" spans="1:46" ht="13.5" customHeight="1" thickBot="1" x14ac:dyDescent="0.25">
      <c r="A140" s="196" t="str">
        <f>+'Measured TV opt-pt'!A94</f>
        <v>HC</v>
      </c>
      <c r="B140" s="385"/>
      <c r="C140" s="122" t="s">
        <v>64</v>
      </c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144">
        <f t="shared" si="66"/>
        <v>0</v>
      </c>
      <c r="Q140" s="5"/>
      <c r="R140" s="123" t="s">
        <v>266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55">
        <f t="shared" si="67"/>
        <v>0</v>
      </c>
    </row>
    <row r="141" spans="1:46" ht="12.75" customHeight="1" x14ac:dyDescent="0.2">
      <c r="A141" s="196" t="str">
        <f>+'Measured TV opt-pt'!A95</f>
        <v>HC</v>
      </c>
      <c r="B141" s="385"/>
      <c r="C141" s="325" t="s">
        <v>289</v>
      </c>
      <c r="D141" s="326">
        <f t="shared" ref="D141:O141" si="68">SUM(D142:D160)</f>
        <v>1512.5</v>
      </c>
      <c r="E141" s="326">
        <f t="shared" si="68"/>
        <v>30650.518420000004</v>
      </c>
      <c r="F141" s="326">
        <f t="shared" si="68"/>
        <v>11965.082000000002</v>
      </c>
      <c r="G141" s="326">
        <f t="shared" si="68"/>
        <v>50695.278320000005</v>
      </c>
      <c r="H141" s="326">
        <f t="shared" si="68"/>
        <v>4812.9373599999999</v>
      </c>
      <c r="I141" s="326">
        <f t="shared" si="68"/>
        <v>6872.5</v>
      </c>
      <c r="J141" s="326">
        <f t="shared" si="68"/>
        <v>23512.5</v>
      </c>
      <c r="K141" s="326">
        <f t="shared" si="68"/>
        <v>33512.5</v>
      </c>
      <c r="L141" s="326">
        <f t="shared" si="68"/>
        <v>136797.39116</v>
      </c>
      <c r="M141" s="326">
        <f t="shared" si="68"/>
        <v>90227.898840000038</v>
      </c>
      <c r="N141" s="326">
        <f t="shared" si="68"/>
        <v>3512.5</v>
      </c>
      <c r="O141" s="326">
        <f t="shared" si="68"/>
        <v>3512.5</v>
      </c>
      <c r="P141" s="327">
        <f t="shared" si="66"/>
        <v>397584.10610000003</v>
      </c>
      <c r="Q141" s="5"/>
      <c r="R141" s="60" t="s">
        <v>107</v>
      </c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</row>
    <row r="142" spans="1:46" ht="12.75" customHeight="1" x14ac:dyDescent="0.25">
      <c r="A142" s="196" t="str">
        <f>+'Measured TV opt-pt'!A96</f>
        <v>HC</v>
      </c>
      <c r="B142" s="385"/>
      <c r="C142" s="311" t="s">
        <v>284</v>
      </c>
      <c r="D142" s="330"/>
      <c r="E142" s="330"/>
      <c r="F142" s="330"/>
      <c r="G142" s="330"/>
      <c r="H142" s="330"/>
      <c r="I142" s="330"/>
      <c r="J142" s="330"/>
      <c r="K142" s="330"/>
      <c r="L142" s="330"/>
      <c r="M142" s="330"/>
      <c r="N142" s="330"/>
      <c r="O142" s="330"/>
      <c r="P142" s="312">
        <f t="shared" ref="P142:P160" si="69">SUM(D142:O142)</f>
        <v>0</v>
      </c>
      <c r="Q142" s="5"/>
      <c r="R142" s="60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</row>
    <row r="143" spans="1:46" ht="12.75" customHeight="1" x14ac:dyDescent="0.25">
      <c r="A143" s="196" t="str">
        <f>+'Measured TV opt-pt'!A97</f>
        <v>HC</v>
      </c>
      <c r="B143" s="385"/>
      <c r="C143" s="311" t="s">
        <v>288</v>
      </c>
      <c r="D143" s="330"/>
      <c r="E143" s="330"/>
      <c r="F143" s="330"/>
      <c r="G143" s="330"/>
      <c r="H143" s="330"/>
      <c r="I143" s="330"/>
      <c r="J143" s="330"/>
      <c r="K143" s="330"/>
      <c r="L143" s="330"/>
      <c r="M143" s="330"/>
      <c r="N143" s="330"/>
      <c r="O143" s="330"/>
      <c r="P143" s="312">
        <f t="shared" si="69"/>
        <v>0</v>
      </c>
      <c r="Q143" s="5"/>
      <c r="R143" s="60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</row>
    <row r="144" spans="1:46" ht="12.75" customHeight="1" x14ac:dyDescent="0.25">
      <c r="A144" s="196" t="str">
        <f>+'Measured TV opt-pt'!A98</f>
        <v>HC</v>
      </c>
      <c r="B144" s="385"/>
      <c r="C144" s="311" t="s">
        <v>280</v>
      </c>
      <c r="D144" s="330"/>
      <c r="E144" s="330"/>
      <c r="F144" s="330"/>
      <c r="G144" s="330">
        <v>1700</v>
      </c>
      <c r="H144" s="330"/>
      <c r="I144" s="330"/>
      <c r="J144" s="330">
        <v>20000</v>
      </c>
      <c r="K144" s="330">
        <v>30000</v>
      </c>
      <c r="L144" s="330">
        <v>133284.89116</v>
      </c>
      <c r="M144" s="330">
        <v>86715.398840000038</v>
      </c>
      <c r="N144" s="330"/>
      <c r="O144" s="330"/>
      <c r="P144" s="312">
        <f t="shared" si="69"/>
        <v>271700.29000000004</v>
      </c>
      <c r="Q144" s="5"/>
      <c r="R144" s="60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</row>
    <row r="145" spans="1:31" ht="12.75" customHeight="1" x14ac:dyDescent="0.25">
      <c r="A145" s="196" t="str">
        <f>+'Measured TV opt-pt'!A99</f>
        <v>HC</v>
      </c>
      <c r="B145" s="385"/>
      <c r="C145" s="311" t="s">
        <v>285</v>
      </c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12">
        <f t="shared" si="69"/>
        <v>0</v>
      </c>
      <c r="Q145" s="5"/>
      <c r="R145" s="60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</row>
    <row r="146" spans="1:31" ht="12.75" customHeight="1" x14ac:dyDescent="0.25">
      <c r="A146" s="196" t="str">
        <f t="shared" ref="A146:A158" si="70">+A145</f>
        <v>HC</v>
      </c>
      <c r="B146" s="385"/>
      <c r="C146" s="311" t="s">
        <v>280</v>
      </c>
      <c r="D146" s="330"/>
      <c r="E146" s="330">
        <v>10516.92</v>
      </c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12">
        <f t="shared" si="69"/>
        <v>10516.92</v>
      </c>
      <c r="Q146" s="5"/>
      <c r="R146" s="60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</row>
    <row r="147" spans="1:31" ht="12.75" customHeight="1" x14ac:dyDescent="0.25">
      <c r="A147" s="196" t="str">
        <f t="shared" si="70"/>
        <v>HC</v>
      </c>
      <c r="B147" s="385"/>
      <c r="C147" s="311" t="s">
        <v>286</v>
      </c>
      <c r="D147" s="330"/>
      <c r="E147" s="330">
        <v>1421.1360000000002</v>
      </c>
      <c r="F147" s="330">
        <v>2419.13</v>
      </c>
      <c r="G147" s="330">
        <v>1159.325925925928</v>
      </c>
      <c r="H147" s="330">
        <v>1751.0899999999997</v>
      </c>
      <c r="I147" s="330">
        <v>2000</v>
      </c>
      <c r="J147" s="330">
        <v>2000</v>
      </c>
      <c r="K147" s="330">
        <v>2000</v>
      </c>
      <c r="L147" s="330">
        <v>2000</v>
      </c>
      <c r="M147" s="330">
        <v>2000</v>
      </c>
      <c r="N147" s="330">
        <v>2000</v>
      </c>
      <c r="O147" s="330">
        <v>2000</v>
      </c>
      <c r="P147" s="312">
        <f t="shared" si="69"/>
        <v>20750.681925925928</v>
      </c>
      <c r="Q147" s="5"/>
      <c r="R147" s="60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</row>
    <row r="148" spans="1:31" ht="12.75" customHeight="1" x14ac:dyDescent="0.25">
      <c r="A148" s="196" t="str">
        <f t="shared" si="70"/>
        <v>HC</v>
      </c>
      <c r="B148" s="385"/>
      <c r="C148" s="311" t="s">
        <v>282</v>
      </c>
      <c r="D148" s="330"/>
      <c r="E148" s="330">
        <v>11771.244000000002</v>
      </c>
      <c r="F148" s="330">
        <v>6999.93</v>
      </c>
      <c r="G148" s="330">
        <v>14398.348800000002</v>
      </c>
      <c r="H148" s="330">
        <v>630.49800000000005</v>
      </c>
      <c r="I148" s="330">
        <v>3360</v>
      </c>
      <c r="J148" s="330"/>
      <c r="K148" s="330"/>
      <c r="L148" s="330"/>
      <c r="M148" s="330"/>
      <c r="N148" s="330"/>
      <c r="O148" s="330"/>
      <c r="P148" s="312">
        <f t="shared" si="69"/>
        <v>37160.020800000006</v>
      </c>
      <c r="Q148" s="5"/>
      <c r="R148" s="60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</row>
    <row r="149" spans="1:31" ht="12.75" customHeight="1" x14ac:dyDescent="0.25">
      <c r="A149" s="196" t="str">
        <f t="shared" si="70"/>
        <v>HC</v>
      </c>
      <c r="B149" s="385"/>
      <c r="C149" s="311" t="s">
        <v>283</v>
      </c>
      <c r="D149" s="330"/>
      <c r="E149" s="330"/>
      <c r="F149" s="330"/>
      <c r="G149" s="330">
        <v>18400</v>
      </c>
      <c r="H149" s="330"/>
      <c r="I149" s="330"/>
      <c r="J149" s="330"/>
      <c r="K149" s="330"/>
      <c r="L149" s="330"/>
      <c r="M149" s="330"/>
      <c r="N149" s="330"/>
      <c r="O149" s="330"/>
      <c r="P149" s="312">
        <f t="shared" si="69"/>
        <v>18400</v>
      </c>
      <c r="Q149" s="5"/>
      <c r="R149" s="60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</row>
    <row r="150" spans="1:31" ht="12.75" customHeight="1" x14ac:dyDescent="0.25">
      <c r="A150" s="196" t="str">
        <f t="shared" si="70"/>
        <v>HC</v>
      </c>
      <c r="B150" s="385"/>
      <c r="C150" s="313" t="s">
        <v>287</v>
      </c>
      <c r="D150" s="331"/>
      <c r="E150" s="331"/>
      <c r="F150" s="331"/>
      <c r="G150" s="331"/>
      <c r="H150" s="331"/>
      <c r="I150" s="331"/>
      <c r="J150" s="331"/>
      <c r="K150" s="331"/>
      <c r="L150" s="331"/>
      <c r="M150" s="331"/>
      <c r="N150" s="331"/>
      <c r="O150" s="331"/>
      <c r="P150" s="314">
        <f t="shared" si="69"/>
        <v>0</v>
      </c>
      <c r="Q150" s="5"/>
      <c r="R150" s="60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</row>
    <row r="151" spans="1:31" ht="12.75" customHeight="1" x14ac:dyDescent="0.25">
      <c r="A151" s="196" t="str">
        <f t="shared" si="70"/>
        <v>HC</v>
      </c>
      <c r="B151" s="385"/>
      <c r="C151" s="313" t="s">
        <v>288</v>
      </c>
      <c r="D151" s="331"/>
      <c r="E151" s="331"/>
      <c r="F151" s="331"/>
      <c r="G151" s="331"/>
      <c r="H151" s="331"/>
      <c r="I151" s="331"/>
      <c r="J151" s="331"/>
      <c r="K151" s="331"/>
      <c r="L151" s="331"/>
      <c r="M151" s="331"/>
      <c r="N151" s="331"/>
      <c r="O151" s="331"/>
      <c r="P151" s="314">
        <f t="shared" si="69"/>
        <v>0</v>
      </c>
      <c r="Q151" s="5"/>
      <c r="R151" s="60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</row>
    <row r="152" spans="1:31" ht="12.75" customHeight="1" x14ac:dyDescent="0.25">
      <c r="A152" s="196" t="str">
        <f t="shared" si="70"/>
        <v>HC</v>
      </c>
      <c r="B152" s="385"/>
      <c r="C152" s="313" t="s">
        <v>280</v>
      </c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14">
        <f t="shared" si="69"/>
        <v>0</v>
      </c>
      <c r="Q152" s="5"/>
      <c r="R152" s="60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</row>
    <row r="153" spans="1:31" ht="12.75" customHeight="1" x14ac:dyDescent="0.25">
      <c r="A153" s="196" t="str">
        <f t="shared" si="70"/>
        <v>HC</v>
      </c>
      <c r="B153" s="385"/>
      <c r="C153" s="313" t="s">
        <v>285</v>
      </c>
      <c r="D153" s="331"/>
      <c r="E153" s="331"/>
      <c r="F153" s="331"/>
      <c r="G153" s="331"/>
      <c r="H153" s="331"/>
      <c r="I153" s="331"/>
      <c r="J153" s="331"/>
      <c r="K153" s="331"/>
      <c r="L153" s="331"/>
      <c r="M153" s="331"/>
      <c r="N153" s="331"/>
      <c r="O153" s="331"/>
      <c r="P153" s="314">
        <f t="shared" si="69"/>
        <v>0</v>
      </c>
      <c r="Q153" s="5"/>
      <c r="R153" s="60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</row>
    <row r="154" spans="1:31" ht="12.75" customHeight="1" x14ac:dyDescent="0.25">
      <c r="A154" s="196" t="str">
        <f t="shared" si="70"/>
        <v>HC</v>
      </c>
      <c r="B154" s="385"/>
      <c r="C154" s="313" t="s">
        <v>280</v>
      </c>
      <c r="D154" s="331"/>
      <c r="E154" s="331"/>
      <c r="F154" s="331"/>
      <c r="G154" s="331"/>
      <c r="H154" s="331"/>
      <c r="I154" s="331"/>
      <c r="J154" s="331"/>
      <c r="K154" s="331"/>
      <c r="L154" s="331"/>
      <c r="M154" s="331"/>
      <c r="N154" s="331"/>
      <c r="O154" s="331"/>
      <c r="P154" s="314">
        <f t="shared" si="69"/>
        <v>0</v>
      </c>
      <c r="Q154" s="5"/>
      <c r="R154" s="60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</row>
    <row r="155" spans="1:31" ht="12.75" customHeight="1" x14ac:dyDescent="0.25">
      <c r="A155" s="196" t="str">
        <f t="shared" si="70"/>
        <v>HC</v>
      </c>
      <c r="B155" s="385"/>
      <c r="C155" s="313" t="s">
        <v>286</v>
      </c>
      <c r="D155" s="331"/>
      <c r="E155" s="331">
        <v>355.28400000000005</v>
      </c>
      <c r="F155" s="331"/>
      <c r="G155" s="331">
        <v>289.831481481482</v>
      </c>
      <c r="H155" s="331"/>
      <c r="I155" s="331"/>
      <c r="J155" s="331"/>
      <c r="K155" s="331"/>
      <c r="L155" s="331"/>
      <c r="M155" s="331"/>
      <c r="N155" s="331"/>
      <c r="O155" s="331"/>
      <c r="P155" s="314">
        <f t="shared" si="69"/>
        <v>645.11548148148199</v>
      </c>
      <c r="Q155" s="5"/>
      <c r="R155" s="60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</row>
    <row r="156" spans="1:31" ht="12.75" customHeight="1" x14ac:dyDescent="0.25">
      <c r="A156" s="196" t="str">
        <f t="shared" si="70"/>
        <v>HC</v>
      </c>
      <c r="B156" s="385"/>
      <c r="C156" s="313" t="s">
        <v>282</v>
      </c>
      <c r="D156" s="331"/>
      <c r="E156" s="331">
        <v>2999.0464999999999</v>
      </c>
      <c r="F156" s="331"/>
      <c r="G156" s="331">
        <v>3599.5872000000004</v>
      </c>
      <c r="H156" s="331">
        <v>627.77</v>
      </c>
      <c r="I156" s="331"/>
      <c r="J156" s="331"/>
      <c r="K156" s="331"/>
      <c r="L156" s="331"/>
      <c r="M156" s="331"/>
      <c r="N156" s="331"/>
      <c r="O156" s="331"/>
      <c r="P156" s="314">
        <f t="shared" si="69"/>
        <v>7226.4037000000008</v>
      </c>
      <c r="Q156" s="5"/>
      <c r="R156" s="60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</row>
    <row r="157" spans="1:31" ht="12.75" customHeight="1" x14ac:dyDescent="0.25">
      <c r="A157" s="196" t="str">
        <f t="shared" si="70"/>
        <v>HC</v>
      </c>
      <c r="B157" s="385"/>
      <c r="C157" s="313" t="s">
        <v>283</v>
      </c>
      <c r="D157" s="331"/>
      <c r="E157" s="331"/>
      <c r="F157" s="331"/>
      <c r="G157" s="331">
        <v>4600</v>
      </c>
      <c r="H157" s="331"/>
      <c r="I157" s="331"/>
      <c r="J157" s="331"/>
      <c r="K157" s="331"/>
      <c r="L157" s="331"/>
      <c r="M157" s="331"/>
      <c r="N157" s="331"/>
      <c r="O157" s="331"/>
      <c r="P157" s="314">
        <f t="shared" si="69"/>
        <v>4600</v>
      </c>
      <c r="Q157" s="5"/>
      <c r="R157" s="60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</row>
    <row r="158" spans="1:31" ht="12.75" customHeight="1" x14ac:dyDescent="0.25">
      <c r="A158" s="196" t="str">
        <f t="shared" si="70"/>
        <v>HC</v>
      </c>
      <c r="B158" s="385"/>
      <c r="C158" s="313" t="s">
        <v>281</v>
      </c>
      <c r="D158" s="331"/>
      <c r="E158" s="331"/>
      <c r="F158" s="331"/>
      <c r="G158" s="331"/>
      <c r="H158" s="331"/>
      <c r="I158" s="331"/>
      <c r="J158" s="331"/>
      <c r="K158" s="331"/>
      <c r="L158" s="331"/>
      <c r="M158" s="331"/>
      <c r="N158" s="331"/>
      <c r="O158" s="331"/>
      <c r="P158" s="314">
        <f t="shared" si="69"/>
        <v>0</v>
      </c>
      <c r="Q158" s="5"/>
      <c r="R158" s="60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</row>
    <row r="159" spans="1:31" ht="12.75" customHeight="1" x14ac:dyDescent="0.25">
      <c r="A159" s="196" t="str">
        <f>+'Measured TV opt-pt'!A100</f>
        <v>HC</v>
      </c>
      <c r="B159" s="385"/>
      <c r="C159" s="318" t="s">
        <v>279</v>
      </c>
      <c r="D159" s="332">
        <v>1512.5</v>
      </c>
      <c r="E159" s="332">
        <v>3586.8879200000001</v>
      </c>
      <c r="F159" s="332">
        <v>2546.0219999999999</v>
      </c>
      <c r="G159" s="332">
        <v>6548.1849125925928</v>
      </c>
      <c r="H159" s="332">
        <v>1803.57936</v>
      </c>
      <c r="I159" s="332">
        <v>1512.5</v>
      </c>
      <c r="J159" s="332">
        <v>1512.5</v>
      </c>
      <c r="K159" s="332">
        <v>1512.5</v>
      </c>
      <c r="L159" s="332">
        <v>1512.5</v>
      </c>
      <c r="M159" s="332">
        <v>1512.5</v>
      </c>
      <c r="N159" s="332">
        <v>1512.5</v>
      </c>
      <c r="O159" s="332">
        <v>1512.5</v>
      </c>
      <c r="P159" s="315">
        <f t="shared" si="69"/>
        <v>26584.674192592593</v>
      </c>
      <c r="Q159" s="5"/>
      <c r="R159" s="60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</row>
    <row r="160" spans="1:31" ht="12.75" customHeight="1" thickBot="1" x14ac:dyDescent="0.3">
      <c r="A160" s="196" t="str">
        <f>+'Measured TV opt-pt'!A101</f>
        <v>HC</v>
      </c>
      <c r="B160" s="385"/>
      <c r="C160" s="328" t="s">
        <v>290</v>
      </c>
      <c r="D160" s="333"/>
      <c r="E160" s="333"/>
      <c r="F160" s="333"/>
      <c r="G160" s="333"/>
      <c r="H160" s="333"/>
      <c r="I160" s="333"/>
      <c r="J160" s="333"/>
      <c r="K160" s="333"/>
      <c r="L160" s="333"/>
      <c r="M160" s="333"/>
      <c r="N160" s="333"/>
      <c r="O160" s="333"/>
      <c r="P160" s="329">
        <f t="shared" si="69"/>
        <v>0</v>
      </c>
      <c r="Q160" s="5"/>
      <c r="R160" s="60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</row>
    <row r="161" spans="1:46" ht="12.75" customHeight="1" x14ac:dyDescent="0.2">
      <c r="A161" s="196" t="str">
        <f>+'Measured TV opt-pt'!A102</f>
        <v>HC</v>
      </c>
      <c r="B161" s="385"/>
      <c r="C161" s="122" t="s">
        <v>66</v>
      </c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144">
        <f t="shared" si="66"/>
        <v>0</v>
      </c>
      <c r="R161" s="60" t="s">
        <v>107</v>
      </c>
    </row>
    <row r="162" spans="1:46" ht="12.75" customHeight="1" x14ac:dyDescent="0.2">
      <c r="A162" s="196" t="str">
        <f>+'Measured TV opt-pt'!A103</f>
        <v>HC</v>
      </c>
      <c r="B162" s="385"/>
      <c r="C162" s="122" t="s">
        <v>67</v>
      </c>
      <c r="D162" s="42">
        <v>0</v>
      </c>
      <c r="E162" s="42">
        <v>0</v>
      </c>
      <c r="F162" s="42">
        <v>0</v>
      </c>
      <c r="G162" s="42">
        <v>0</v>
      </c>
      <c r="H162" s="42">
        <v>150000</v>
      </c>
      <c r="I162" s="42">
        <v>0</v>
      </c>
      <c r="J162" s="42">
        <v>0</v>
      </c>
      <c r="K162" s="42">
        <v>0</v>
      </c>
      <c r="L162" s="42">
        <v>0</v>
      </c>
      <c r="M162" s="42">
        <v>0</v>
      </c>
      <c r="N162" s="42">
        <v>0</v>
      </c>
      <c r="O162" s="42">
        <v>0</v>
      </c>
      <c r="P162" s="144">
        <f t="shared" si="66"/>
        <v>150000</v>
      </c>
      <c r="Q162" s="5"/>
      <c r="R162" s="60" t="s">
        <v>107</v>
      </c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</row>
    <row r="163" spans="1:46" ht="12.75" customHeight="1" x14ac:dyDescent="0.2">
      <c r="A163" s="196" t="str">
        <f>+'Measured TV opt-pt'!A104</f>
        <v>HC</v>
      </c>
      <c r="B163" s="385"/>
      <c r="C163" s="122" t="s">
        <v>68</v>
      </c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144">
        <f t="shared" si="66"/>
        <v>0</v>
      </c>
      <c r="Q163" s="5"/>
      <c r="R163" s="60" t="s">
        <v>107</v>
      </c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</row>
    <row r="164" spans="1:46" ht="13.5" customHeight="1" thickBot="1" x14ac:dyDescent="0.25">
      <c r="A164" s="196" t="str">
        <f>+'Measured TV opt-pt'!A105</f>
        <v>HC</v>
      </c>
      <c r="B164" s="386"/>
      <c r="C164" s="126" t="s">
        <v>55</v>
      </c>
      <c r="D164" s="56">
        <f t="shared" ref="D164:O164" si="71">+D163+D162+D161+D141+D140+D139+D138+D137+D136+D125</f>
        <v>1512.5</v>
      </c>
      <c r="E164" s="56">
        <f t="shared" si="71"/>
        <v>585274.49841999984</v>
      </c>
      <c r="F164" s="56">
        <f t="shared" si="71"/>
        <v>565975.24800000037</v>
      </c>
      <c r="G164" s="56">
        <f t="shared" si="71"/>
        <v>55195.278320000005</v>
      </c>
      <c r="H164" s="56">
        <f t="shared" si="71"/>
        <v>176812.93736000001</v>
      </c>
      <c r="I164" s="56">
        <f t="shared" si="71"/>
        <v>15705.5</v>
      </c>
      <c r="J164" s="56">
        <f t="shared" si="71"/>
        <v>25012.5</v>
      </c>
      <c r="K164" s="56">
        <f t="shared" si="71"/>
        <v>360901.77062363893</v>
      </c>
      <c r="L164" s="56">
        <f t="shared" si="71"/>
        <v>681243.43047325488</v>
      </c>
      <c r="M164" s="56">
        <f t="shared" si="71"/>
        <v>352502.45228711155</v>
      </c>
      <c r="N164" s="56">
        <f t="shared" si="71"/>
        <v>7512.5</v>
      </c>
      <c r="O164" s="56">
        <f t="shared" si="71"/>
        <v>10512.5</v>
      </c>
      <c r="P164" s="147">
        <f t="shared" si="66"/>
        <v>2838161.1154840058</v>
      </c>
      <c r="Q164" s="199" t="str">
        <f>+B125</f>
        <v>Yumoş</v>
      </c>
      <c r="R164" s="60" t="s">
        <v>107</v>
      </c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</row>
    <row r="165" spans="1:46" ht="12.75" customHeight="1" thickBot="1" x14ac:dyDescent="0.25">
      <c r="A165" s="196" t="str">
        <f>+'Measured TV opt-pt'!A106</f>
        <v>HC</v>
      </c>
      <c r="B165" s="384" t="str">
        <f>+'Measured TV opt-pt'!B181</f>
        <v>Cif</v>
      </c>
      <c r="C165" s="121" t="s">
        <v>56</v>
      </c>
      <c r="D165" s="54">
        <f t="shared" ref="D165:O165" si="72">SUM(D166:D175)</f>
        <v>557563.90210000018</v>
      </c>
      <c r="E165" s="54">
        <f t="shared" si="72"/>
        <v>524375.98400000005</v>
      </c>
      <c r="F165" s="54">
        <f t="shared" si="72"/>
        <v>650136.18179999979</v>
      </c>
      <c r="G165" s="54">
        <f t="shared" si="72"/>
        <v>0</v>
      </c>
      <c r="H165" s="54">
        <f t="shared" si="72"/>
        <v>0</v>
      </c>
      <c r="I165" s="54">
        <f t="shared" si="72"/>
        <v>123081</v>
      </c>
      <c r="J165" s="54">
        <f t="shared" si="72"/>
        <v>269662</v>
      </c>
      <c r="K165" s="54">
        <f t="shared" si="72"/>
        <v>122172</v>
      </c>
      <c r="L165" s="54">
        <f t="shared" si="72"/>
        <v>544905.3207006295</v>
      </c>
      <c r="M165" s="54">
        <f t="shared" si="72"/>
        <v>992619.39380628674</v>
      </c>
      <c r="N165" s="54">
        <f t="shared" si="72"/>
        <v>161202.09043279497</v>
      </c>
      <c r="O165" s="54">
        <f t="shared" si="72"/>
        <v>0</v>
      </c>
      <c r="P165" s="140">
        <f t="shared" si="66"/>
        <v>3945717.8728397111</v>
      </c>
      <c r="Q165" s="198"/>
      <c r="R165" s="121" t="s">
        <v>104</v>
      </c>
      <c r="S165" s="54">
        <f>SUM(S166:S171)</f>
        <v>1018.6666666666666</v>
      </c>
      <c r="T165" s="54">
        <f t="shared" ref="T165:AD165" si="73">SUM(T166:T171)</f>
        <v>477.60166666666692</v>
      </c>
      <c r="U165" s="54">
        <f t="shared" si="73"/>
        <v>846.92233333333365</v>
      </c>
      <c r="V165" s="54">
        <f t="shared" si="73"/>
        <v>0</v>
      </c>
      <c r="W165" s="54">
        <f t="shared" si="73"/>
        <v>0</v>
      </c>
      <c r="X165" s="117">
        <f t="shared" si="73"/>
        <v>0</v>
      </c>
      <c r="Y165" s="54">
        <f t="shared" si="73"/>
        <v>0</v>
      </c>
      <c r="Z165" s="54">
        <f t="shared" si="73"/>
        <v>0</v>
      </c>
      <c r="AA165" s="54">
        <f t="shared" si="73"/>
        <v>667.87461958704705</v>
      </c>
      <c r="AB165" s="54">
        <f t="shared" si="73"/>
        <v>1070.2067350016623</v>
      </c>
      <c r="AC165" s="54">
        <f t="shared" si="73"/>
        <v>187.67777724159552</v>
      </c>
      <c r="AD165" s="54">
        <f t="shared" si="73"/>
        <v>0</v>
      </c>
      <c r="AE165" s="55">
        <f t="shared" ref="AE165:AE171" si="74">SUM(S165:AD165)</f>
        <v>4268.9497984969721</v>
      </c>
    </row>
    <row r="166" spans="1:46" ht="12.75" customHeight="1" thickBot="1" x14ac:dyDescent="0.25">
      <c r="A166" s="196" t="str">
        <f>+'Measured TV opt-pt'!A107</f>
        <v>HC</v>
      </c>
      <c r="B166" s="385"/>
      <c r="C166" s="123" t="s">
        <v>57</v>
      </c>
      <c r="D166" s="58">
        <v>380507.33700000012</v>
      </c>
      <c r="E166" s="58">
        <v>201332.95400000009</v>
      </c>
      <c r="F166" s="58">
        <v>379952.50969999988</v>
      </c>
      <c r="G166" s="58">
        <f>+'Measured TV opt-pt'!G183</f>
        <v>0</v>
      </c>
      <c r="H166" s="58">
        <f>+'Measured TV opt-pt'!H183</f>
        <v>0</v>
      </c>
      <c r="I166" s="58">
        <f>+'Measured TV opt-pt'!I183</f>
        <v>0</v>
      </c>
      <c r="J166" s="58">
        <f>+'Measured TV opt-pt'!J183</f>
        <v>0</v>
      </c>
      <c r="K166" s="58">
        <f>+'Measured TV opt-pt'!K183</f>
        <v>0</v>
      </c>
      <c r="L166" s="58">
        <f>+'Measured TV opt-pt'!L183</f>
        <v>380059.29285194044</v>
      </c>
      <c r="M166" s="58">
        <f>+'Measured TV opt-pt'!M183</f>
        <v>745006.98908882285</v>
      </c>
      <c r="N166" s="58">
        <f>+'Measured TV opt-pt'!N183</f>
        <v>121383.91835809666</v>
      </c>
      <c r="O166" s="58">
        <f>+'Measured TV opt-pt'!O183</f>
        <v>0</v>
      </c>
      <c r="P166" s="141">
        <f t="shared" si="66"/>
        <v>2208243.0009988602</v>
      </c>
      <c r="R166" s="123" t="s">
        <v>57</v>
      </c>
      <c r="S166" s="44">
        <v>708.52</v>
      </c>
      <c r="T166" s="44">
        <v>329.53333333333359</v>
      </c>
      <c r="U166" s="44">
        <v>585.83466666666709</v>
      </c>
      <c r="V166" s="44">
        <f>'Measured TV opt-pt'!G220</f>
        <v>0</v>
      </c>
      <c r="W166" s="44">
        <f>'Measured TV opt-pt'!H220</f>
        <v>0</v>
      </c>
      <c r="X166" s="44">
        <f>'Measured TV opt-pt'!I220</f>
        <v>0</v>
      </c>
      <c r="Y166" s="44">
        <f>'Measured TV opt-pt'!J220</f>
        <v>0</v>
      </c>
      <c r="Z166" s="44">
        <f>'Measured TV opt-pt'!K220</f>
        <v>0</v>
      </c>
      <c r="AA166" s="44">
        <f>'Measured TV opt-pt'!L220</f>
        <v>497.43026466352939</v>
      </c>
      <c r="AB166" s="44">
        <f>'Measured TV opt-pt'!M220</f>
        <v>848.97538650025103</v>
      </c>
      <c r="AC166" s="44">
        <f>'Measured TV opt-pt'!N220</f>
        <v>148.73791625020087</v>
      </c>
      <c r="AD166" s="44">
        <f>'Measured TV opt-pt'!O220</f>
        <v>0</v>
      </c>
      <c r="AE166" s="55">
        <f t="shared" si="74"/>
        <v>3119.0315674139815</v>
      </c>
      <c r="AT166" s="5">
        <f>L166+L170+L171</f>
        <v>380059.29285194044</v>
      </c>
    </row>
    <row r="167" spans="1:46" ht="12.75" customHeight="1" thickBot="1" x14ac:dyDescent="0.25">
      <c r="A167" s="196" t="str">
        <f>+'Measured TV opt-pt'!A108</f>
        <v>HC</v>
      </c>
      <c r="B167" s="385"/>
      <c r="C167" s="123" t="s">
        <v>221</v>
      </c>
      <c r="D167" s="58">
        <f>+'Measured TV opt-pt'!D184</f>
        <v>0</v>
      </c>
      <c r="E167" s="58">
        <f>+'Measured TV opt-pt'!E184</f>
        <v>0</v>
      </c>
      <c r="F167" s="58">
        <f>+'Measured TV opt-pt'!F184</f>
        <v>0</v>
      </c>
      <c r="G167" s="58">
        <f>+'Measured TV opt-pt'!G184</f>
        <v>0</v>
      </c>
      <c r="H167" s="58">
        <f>+'Measured TV opt-pt'!H184</f>
        <v>0</v>
      </c>
      <c r="I167" s="58">
        <f>+'Measured TV opt-pt'!I184</f>
        <v>0</v>
      </c>
      <c r="J167" s="58">
        <f>+'Measured TV opt-pt'!J184</f>
        <v>0</v>
      </c>
      <c r="K167" s="58">
        <f>+'Measured TV opt-pt'!K184</f>
        <v>0</v>
      </c>
      <c r="L167" s="58">
        <f>+'Measured TV opt-pt'!L184</f>
        <v>0</v>
      </c>
      <c r="M167" s="58">
        <f>+'Measured TV opt-pt'!M184</f>
        <v>0</v>
      </c>
      <c r="N167" s="58">
        <f>+'Measured TV opt-pt'!N184</f>
        <v>0</v>
      </c>
      <c r="O167" s="58">
        <f>+'Measured TV opt-pt'!O184</f>
        <v>0</v>
      </c>
      <c r="P167" s="141">
        <f t="shared" si="66"/>
        <v>0</v>
      </c>
      <c r="R167" s="123" t="s">
        <v>221</v>
      </c>
      <c r="S167" s="44">
        <f>'Measured TV opt-pt'!D221</f>
        <v>0</v>
      </c>
      <c r="T167" s="44">
        <f>'Measured TV opt-pt'!E221</f>
        <v>0</v>
      </c>
      <c r="U167" s="44">
        <f>'Measured TV opt-pt'!F221</f>
        <v>0</v>
      </c>
      <c r="V167" s="44">
        <f>'Measured TV opt-pt'!G221</f>
        <v>0</v>
      </c>
      <c r="W167" s="44">
        <f>'Measured TV opt-pt'!H221</f>
        <v>0</v>
      </c>
      <c r="X167" s="44">
        <f>'Measured TV opt-pt'!I221</f>
        <v>0</v>
      </c>
      <c r="Y167" s="44">
        <f>'Measured TV opt-pt'!J221</f>
        <v>0</v>
      </c>
      <c r="Z167" s="44">
        <f>'Measured TV opt-pt'!K221</f>
        <v>0</v>
      </c>
      <c r="AA167" s="44">
        <f>'Measured TV opt-pt'!L221</f>
        <v>0</v>
      </c>
      <c r="AB167" s="44">
        <f>'Measured TV opt-pt'!M221</f>
        <v>0</v>
      </c>
      <c r="AC167" s="44">
        <f>'Measured TV opt-pt'!N221</f>
        <v>0</v>
      </c>
      <c r="AD167" s="44">
        <f>'Measured TV opt-pt'!O221</f>
        <v>0</v>
      </c>
      <c r="AE167" s="55">
        <f t="shared" si="74"/>
        <v>0</v>
      </c>
      <c r="AT167" s="5"/>
    </row>
    <row r="168" spans="1:46" ht="12.75" customHeight="1" thickBot="1" x14ac:dyDescent="0.25">
      <c r="A168" s="196" t="str">
        <f>+'Measured TV opt-pt'!A109</f>
        <v>HC</v>
      </c>
      <c r="B168" s="385"/>
      <c r="C168" s="123" t="s">
        <v>222</v>
      </c>
      <c r="D168" s="58">
        <v>142937.56510000001</v>
      </c>
      <c r="E168" s="58">
        <v>65398.38</v>
      </c>
      <c r="F168" s="58">
        <v>135334.69209999999</v>
      </c>
      <c r="G168" s="58">
        <f>+'Measured TV opt-pt'!G185</f>
        <v>0</v>
      </c>
      <c r="H168" s="58">
        <f>+'Measured TV opt-pt'!H185</f>
        <v>0</v>
      </c>
      <c r="I168" s="58">
        <f>+'Measured TV opt-pt'!I185</f>
        <v>0</v>
      </c>
      <c r="J168" s="58">
        <f>+'Measured TV opt-pt'!J185</f>
        <v>0</v>
      </c>
      <c r="K168" s="58">
        <f>+'Measured TV opt-pt'!K185</f>
        <v>0</v>
      </c>
      <c r="L168" s="58">
        <f>+'Measured TV opt-pt'!L185</f>
        <v>158782.92707619839</v>
      </c>
      <c r="M168" s="58">
        <f>+'Measured TV opt-pt'!M185</f>
        <v>212400.82826648018</v>
      </c>
      <c r="N168" s="58">
        <f>+'Measured TV opt-pt'!N185</f>
        <v>37190.36453496333</v>
      </c>
      <c r="O168" s="58">
        <f>+'Measured TV opt-pt'!O185</f>
        <v>0</v>
      </c>
      <c r="P168" s="141">
        <f t="shared" si="66"/>
        <v>752044.75707764202</v>
      </c>
      <c r="R168" s="123" t="s">
        <v>222</v>
      </c>
      <c r="S168" s="44">
        <v>269.52666666666659</v>
      </c>
      <c r="T168" s="44">
        <v>91.373333333333321</v>
      </c>
      <c r="U168" s="44">
        <v>145.87333333333328</v>
      </c>
      <c r="V168" s="44">
        <f>'Measured TV opt-pt'!G222</f>
        <v>0</v>
      </c>
      <c r="W168" s="44">
        <f>'Measured TV opt-pt'!H222</f>
        <v>0</v>
      </c>
      <c r="X168" s="44">
        <f>'Measured TV opt-pt'!I222</f>
        <v>0</v>
      </c>
      <c r="Y168" s="44">
        <f>'Measured TV opt-pt'!J222</f>
        <v>0</v>
      </c>
      <c r="Z168" s="44">
        <f>'Measured TV opt-pt'!K222</f>
        <v>0</v>
      </c>
      <c r="AA168" s="44">
        <f>'Measured TV opt-pt'!L222</f>
        <v>165.37150147966608</v>
      </c>
      <c r="AB168" s="44">
        <f>'Measured TV opt-pt'!M222</f>
        <v>192.89723280343449</v>
      </c>
      <c r="AC168" s="44">
        <f>'Measured TV opt-pt'!N222</f>
        <v>36.590658889092118</v>
      </c>
      <c r="AD168" s="44">
        <f>'Measured TV opt-pt'!O222</f>
        <v>0</v>
      </c>
      <c r="AE168" s="55">
        <f t="shared" si="74"/>
        <v>901.63272650552585</v>
      </c>
      <c r="AT168" s="5"/>
    </row>
    <row r="169" spans="1:46" ht="12.75" customHeight="1" thickBot="1" x14ac:dyDescent="0.25">
      <c r="A169" s="196" t="str">
        <f>+'Measured TV opt-pt'!A110</f>
        <v>HC</v>
      </c>
      <c r="B169" s="385"/>
      <c r="C169" s="123" t="s">
        <v>223</v>
      </c>
      <c r="D169" s="58">
        <f>+'Measured TV opt-pt'!D186</f>
        <v>0</v>
      </c>
      <c r="E169" s="58">
        <v>13201.05</v>
      </c>
      <c r="F169" s="58">
        <v>13471.910000000002</v>
      </c>
      <c r="G169" s="58">
        <f>+'Measured TV opt-pt'!G186</f>
        <v>0</v>
      </c>
      <c r="H169" s="58">
        <f>+'Measured TV opt-pt'!H186</f>
        <v>0</v>
      </c>
      <c r="I169" s="58">
        <f>+'Measured TV opt-pt'!I186</f>
        <v>0</v>
      </c>
      <c r="J169" s="58">
        <f>+'Measured TV opt-pt'!J186</f>
        <v>0</v>
      </c>
      <c r="K169" s="58">
        <f>+'Measured TV opt-pt'!K186</f>
        <v>0</v>
      </c>
      <c r="L169" s="58">
        <f>+'Measured TV opt-pt'!L186</f>
        <v>6063.1007724906431</v>
      </c>
      <c r="M169" s="58">
        <f>+'Measured TV opt-pt'!M186</f>
        <v>35211.576450983666</v>
      </c>
      <c r="N169" s="58">
        <f>+'Measured TV opt-pt'!N186</f>
        <v>2627.8075397349498</v>
      </c>
      <c r="O169" s="58">
        <f>+'Measured TV opt-pt'!O186</f>
        <v>0</v>
      </c>
      <c r="P169" s="141">
        <f t="shared" si="66"/>
        <v>70575.444763209249</v>
      </c>
      <c r="R169" s="123" t="s">
        <v>223</v>
      </c>
      <c r="S169" s="44">
        <f>'Measured TV opt-pt'!D223</f>
        <v>0</v>
      </c>
      <c r="T169" s="44">
        <v>27.576666666666668</v>
      </c>
      <c r="U169" s="44">
        <v>24.58133333333334</v>
      </c>
      <c r="V169" s="44">
        <f>'Measured TV opt-pt'!G223</f>
        <v>0</v>
      </c>
      <c r="W169" s="44">
        <f>'Measured TV opt-pt'!H223</f>
        <v>0</v>
      </c>
      <c r="X169" s="44">
        <f>'Measured TV opt-pt'!I223</f>
        <v>0</v>
      </c>
      <c r="Y169" s="44">
        <f>'Measured TV opt-pt'!J223</f>
        <v>0</v>
      </c>
      <c r="Z169" s="44">
        <f>'Measured TV opt-pt'!K223</f>
        <v>0</v>
      </c>
      <c r="AA169" s="44">
        <f>'Measured TV opt-pt'!L223</f>
        <v>5.0728534438516428</v>
      </c>
      <c r="AB169" s="44">
        <f>'Measured TV opt-pt'!M223</f>
        <v>28.334115697976927</v>
      </c>
      <c r="AC169" s="44">
        <f>'Measured TV opt-pt'!N223</f>
        <v>2.3492021023025336</v>
      </c>
      <c r="AD169" s="44">
        <f>'Measured TV opt-pt'!O223</f>
        <v>0</v>
      </c>
      <c r="AE169" s="55">
        <f t="shared" si="74"/>
        <v>87.914171244131111</v>
      </c>
      <c r="AT169" s="5"/>
    </row>
    <row r="170" spans="1:46" ht="12.75" customHeight="1" thickBot="1" x14ac:dyDescent="0.25">
      <c r="A170" s="196" t="str">
        <f>+'Measured TV opt-pt'!A111</f>
        <v>HC</v>
      </c>
      <c r="B170" s="385"/>
      <c r="C170" s="123" t="s">
        <v>224</v>
      </c>
      <c r="D170" s="58">
        <f>+'Measured TV opt-pt'!D187</f>
        <v>0</v>
      </c>
      <c r="E170" s="58">
        <f>+'Measured TV opt-pt'!E187</f>
        <v>0</v>
      </c>
      <c r="F170" s="58">
        <f>+'Measured TV opt-pt'!F187</f>
        <v>0</v>
      </c>
      <c r="G170" s="58">
        <f>+'Measured TV opt-pt'!G187</f>
        <v>0</v>
      </c>
      <c r="H170" s="58">
        <f>+'Measured TV opt-pt'!H187</f>
        <v>0</v>
      </c>
      <c r="I170" s="58">
        <f>+'Measured TV opt-pt'!I187</f>
        <v>0</v>
      </c>
      <c r="J170" s="58">
        <f>+'Measured TV opt-pt'!J187</f>
        <v>0</v>
      </c>
      <c r="K170" s="58">
        <f>+'Measured TV opt-pt'!K187</f>
        <v>0</v>
      </c>
      <c r="L170" s="58">
        <f>+'Measured TV opt-pt'!L187</f>
        <v>0</v>
      </c>
      <c r="M170" s="58">
        <f>+'Measured TV opt-pt'!M187</f>
        <v>0</v>
      </c>
      <c r="N170" s="58">
        <f>+'Measured TV opt-pt'!N187</f>
        <v>0</v>
      </c>
      <c r="O170" s="58">
        <f>+'Measured TV opt-pt'!O187</f>
        <v>0</v>
      </c>
      <c r="P170" s="141">
        <f t="shared" si="66"/>
        <v>0</v>
      </c>
      <c r="Q170" s="5"/>
      <c r="R170" s="123" t="s">
        <v>224</v>
      </c>
      <c r="S170" s="44">
        <f>'Measured TV opt-pt'!D224</f>
        <v>0</v>
      </c>
      <c r="T170" s="44">
        <f>'Measured TV opt-pt'!E224</f>
        <v>0</v>
      </c>
      <c r="U170" s="44">
        <f>'Measured TV opt-pt'!F224</f>
        <v>0</v>
      </c>
      <c r="V170" s="44">
        <f>'Measured TV opt-pt'!G224</f>
        <v>0</v>
      </c>
      <c r="W170" s="44">
        <f>'Measured TV opt-pt'!H224</f>
        <v>0</v>
      </c>
      <c r="X170" s="44">
        <f>'Measured TV opt-pt'!I224</f>
        <v>0</v>
      </c>
      <c r="Y170" s="44">
        <f>'Measured TV opt-pt'!J224</f>
        <v>0</v>
      </c>
      <c r="Z170" s="44">
        <f>'Measured TV opt-pt'!K224</f>
        <v>0</v>
      </c>
      <c r="AA170" s="44">
        <f>'Measured TV opt-pt'!L224</f>
        <v>0</v>
      </c>
      <c r="AB170" s="44">
        <f>'Measured TV opt-pt'!M224</f>
        <v>0</v>
      </c>
      <c r="AC170" s="44">
        <f>'Measured TV opt-pt'!N224</f>
        <v>0</v>
      </c>
      <c r="AD170" s="44">
        <f>'Measured TV opt-pt'!O224</f>
        <v>0</v>
      </c>
      <c r="AE170" s="55">
        <f t="shared" si="74"/>
        <v>0</v>
      </c>
    </row>
    <row r="171" spans="1:46" ht="12.75" customHeight="1" x14ac:dyDescent="0.2">
      <c r="A171" s="196" t="str">
        <f>+'Measured TV opt-pt'!A112</f>
        <v>HC</v>
      </c>
      <c r="B171" s="385"/>
      <c r="C171" s="123" t="s">
        <v>101</v>
      </c>
      <c r="D171" s="44"/>
      <c r="E171" s="44">
        <v>222500</v>
      </c>
      <c r="F171" s="44">
        <v>102500</v>
      </c>
      <c r="G171" s="44"/>
      <c r="H171" s="44"/>
      <c r="I171" s="44">
        <v>123081</v>
      </c>
      <c r="J171" s="44">
        <v>269662</v>
      </c>
      <c r="K171" s="44">
        <v>122172</v>
      </c>
      <c r="L171" s="44"/>
      <c r="M171" s="44"/>
      <c r="N171" s="44"/>
      <c r="O171" s="44"/>
      <c r="P171" s="141">
        <f t="shared" si="66"/>
        <v>839915</v>
      </c>
      <c r="Q171" s="5"/>
      <c r="R171" s="123" t="s">
        <v>101</v>
      </c>
      <c r="S171" s="44">
        <v>40.619999999999997</v>
      </c>
      <c r="T171" s="44">
        <v>29.118333333333332</v>
      </c>
      <c r="U171" s="44">
        <v>90.632999999999996</v>
      </c>
      <c r="V171" s="44"/>
      <c r="W171" s="44"/>
      <c r="X171" s="44"/>
      <c r="Y171" s="58"/>
      <c r="Z171" s="58"/>
      <c r="AA171" s="58"/>
      <c r="AB171" s="58"/>
      <c r="AC171" s="58"/>
      <c r="AD171" s="58"/>
      <c r="AE171" s="55">
        <f t="shared" si="74"/>
        <v>160.37133333333333</v>
      </c>
    </row>
    <row r="172" spans="1:46" ht="12.75" customHeight="1" x14ac:dyDescent="0.2">
      <c r="A172" s="196" t="str">
        <f>+'Measured TV opt-pt'!A113</f>
        <v>HC</v>
      </c>
      <c r="B172" s="385"/>
      <c r="C172" s="124" t="s">
        <v>58</v>
      </c>
      <c r="D172" s="46">
        <v>34119.000000000036</v>
      </c>
      <c r="E172" s="46">
        <v>21943.600000000006</v>
      </c>
      <c r="F172" s="46">
        <v>18877.06999999996</v>
      </c>
      <c r="G172" s="46"/>
      <c r="H172" s="46"/>
      <c r="I172" s="46"/>
      <c r="J172" s="46"/>
      <c r="K172" s="46"/>
      <c r="L172" s="46"/>
      <c r="M172" s="46"/>
      <c r="N172" s="46"/>
      <c r="O172" s="46">
        <v>0</v>
      </c>
      <c r="P172" s="142">
        <f t="shared" si="66"/>
        <v>74939.67</v>
      </c>
      <c r="R172" s="133" t="s">
        <v>105</v>
      </c>
      <c r="S172" s="133">
        <f>+'Measured TV opt-pt'!D99</f>
        <v>0.4</v>
      </c>
      <c r="T172" s="133">
        <f>+'Measured TV opt-pt'!E99</f>
        <v>0.4</v>
      </c>
      <c r="U172" s="133">
        <f>+'Measured TV opt-pt'!F99</f>
        <v>0.4</v>
      </c>
      <c r="V172" s="133">
        <f>+'Measured TV opt-pt'!G99</f>
        <v>0.4</v>
      </c>
      <c r="W172" s="133">
        <f>+'Measured TV opt-pt'!H99</f>
        <v>0.45</v>
      </c>
      <c r="X172" s="8">
        <f>+'Measured TV opt-pt'!I99</f>
        <v>0.45</v>
      </c>
      <c r="Y172" s="133">
        <f>+'Measured TV opt-pt'!J99</f>
        <v>0.43</v>
      </c>
      <c r="Z172" s="133">
        <f>+'Measured TV opt-pt'!K99</f>
        <v>0.48915873014712274</v>
      </c>
      <c r="AA172" s="133">
        <f>+'Measured TV opt-pt'!L99</f>
        <v>0.4834974169537235</v>
      </c>
      <c r="AB172" s="133">
        <f>+'Measured TV opt-pt'!M99</f>
        <v>0.45414569524687309</v>
      </c>
      <c r="AC172" s="133">
        <f>+'Measured TV opt-pt'!N99</f>
        <v>0.38276016431267579</v>
      </c>
      <c r="AD172" s="133">
        <f>+'Measured TV opt-pt'!O99</f>
        <v>0.34111134082271427</v>
      </c>
      <c r="AE172" s="133"/>
      <c r="AT172" s="5">
        <f>L172+L173+L174+L175</f>
        <v>0</v>
      </c>
    </row>
    <row r="173" spans="1:46" ht="13.5" customHeight="1" thickBot="1" x14ac:dyDescent="0.25">
      <c r="A173" s="196" t="str">
        <f>+'Measured TV opt-pt'!A114</f>
        <v>HC</v>
      </c>
      <c r="B173" s="385"/>
      <c r="C173" s="124" t="s">
        <v>59</v>
      </c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142">
        <f t="shared" si="66"/>
        <v>0</v>
      </c>
      <c r="R173" s="60" t="s">
        <v>107</v>
      </c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</row>
    <row r="174" spans="1:46" ht="12.75" customHeight="1" thickBot="1" x14ac:dyDescent="0.25">
      <c r="A174" s="196" t="str">
        <f>+'Measured TV opt-pt'!A115</f>
        <v>HC</v>
      </c>
      <c r="B174" s="385"/>
      <c r="C174" s="124" t="s">
        <v>166</v>
      </c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142">
        <f t="shared" si="66"/>
        <v>0</v>
      </c>
      <c r="Q174" s="8"/>
      <c r="R174" s="121" t="s">
        <v>106</v>
      </c>
      <c r="S174" s="54">
        <f>SUM(S175:S180)</f>
        <v>1207.3080000000004</v>
      </c>
      <c r="T174" s="54">
        <f t="shared" ref="T174" si="75">SUM(T175:T180)</f>
        <v>567.01099999999997</v>
      </c>
      <c r="U174" s="54">
        <f t="shared" ref="U174" si="76">SUM(U175:U180)</f>
        <v>960.73400000000038</v>
      </c>
      <c r="V174" s="54">
        <f t="shared" ref="V174" si="77">SUM(V175:V180)</f>
        <v>0</v>
      </c>
      <c r="W174" s="54">
        <f t="shared" ref="W174" si="78">SUM(W175:W180)</f>
        <v>0</v>
      </c>
      <c r="X174" s="54">
        <f t="shared" ref="X174" si="79">SUM(X175:X180)</f>
        <v>0</v>
      </c>
      <c r="Y174" s="54">
        <f t="shared" ref="Y174" si="80">SUM(Y175:Y180)</f>
        <v>0</v>
      </c>
      <c r="Z174" s="54">
        <f t="shared" ref="Z174" si="81">SUM(Z175:Z180)</f>
        <v>0</v>
      </c>
      <c r="AA174" s="54">
        <f t="shared" ref="AA174" si="82">SUM(AA175:AA180)</f>
        <v>757.08538907740865</v>
      </c>
      <c r="AB174" s="54">
        <f t="shared" ref="AB174" si="83">SUM(AB175:AB180)</f>
        <v>1213.8722449056288</v>
      </c>
      <c r="AC174" s="54">
        <f t="shared" ref="AC174" si="84">SUM(AC175:AC180)</f>
        <v>214.48312960823583</v>
      </c>
      <c r="AD174" s="54">
        <f t="shared" ref="AD174" si="85">SUM(AD175:AD180)</f>
        <v>0</v>
      </c>
      <c r="AE174" s="54">
        <f t="shared" ref="AE174" si="86">SUM(AE175:AE180)</f>
        <v>4920.4937635912747</v>
      </c>
    </row>
    <row r="175" spans="1:46" ht="12.75" customHeight="1" thickBot="1" x14ac:dyDescent="0.25">
      <c r="A175" s="196" t="str">
        <f>+'Measured TV opt-pt'!A116</f>
        <v>HC</v>
      </c>
      <c r="B175" s="385"/>
      <c r="C175" s="125" t="s">
        <v>167</v>
      </c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143">
        <f t="shared" si="66"/>
        <v>0</v>
      </c>
      <c r="Q175" s="8"/>
      <c r="R175" s="123" t="s">
        <v>261</v>
      </c>
      <c r="S175" s="44">
        <v>859.92000000000041</v>
      </c>
      <c r="T175" s="44">
        <v>399.59666666666652</v>
      </c>
      <c r="U175" s="44">
        <v>652.16333333333364</v>
      </c>
      <c r="V175" s="44">
        <f>'Measured TV opt-pt'!G214</f>
        <v>0</v>
      </c>
      <c r="W175" s="44">
        <f>'Measured TV opt-pt'!H214</f>
        <v>0</v>
      </c>
      <c r="X175" s="44">
        <f>'Measured TV opt-pt'!I214</f>
        <v>0</v>
      </c>
      <c r="Y175" s="44">
        <f>'Measured TV opt-pt'!J214</f>
        <v>0</v>
      </c>
      <c r="Z175" s="44">
        <f>'Measured TV opt-pt'!K214</f>
        <v>0</v>
      </c>
      <c r="AA175" s="44">
        <f>'Measured TV opt-pt'!L214</f>
        <v>563.87407818329723</v>
      </c>
      <c r="AB175" s="44">
        <f>'Measured TV opt-pt'!M214</f>
        <v>962.94260218712111</v>
      </c>
      <c r="AC175" s="44">
        <f>'Measured TV opt-pt'!N214</f>
        <v>169.98162615536501</v>
      </c>
      <c r="AD175" s="44">
        <f>'Measured TV opt-pt'!O214</f>
        <v>0</v>
      </c>
      <c r="AE175" s="55">
        <f t="shared" ref="AE175:AE180" si="87">SUM(S175:AD175)</f>
        <v>3608.4783065257843</v>
      </c>
    </row>
    <row r="176" spans="1:46" ht="12.75" customHeight="1" thickBot="1" x14ac:dyDescent="0.25">
      <c r="A176" s="196" t="str">
        <f>+'Measured TV opt-pt'!A117</f>
        <v>HC</v>
      </c>
      <c r="B176" s="385"/>
      <c r="C176" s="122" t="s">
        <v>60</v>
      </c>
      <c r="D176" s="42">
        <v>0</v>
      </c>
      <c r="E176" s="42">
        <v>0</v>
      </c>
      <c r="F176" s="42">
        <v>0</v>
      </c>
      <c r="G176" s="42">
        <v>0</v>
      </c>
      <c r="H176" s="42">
        <v>10000</v>
      </c>
      <c r="I176" s="42">
        <v>0</v>
      </c>
      <c r="J176" s="42">
        <v>0</v>
      </c>
      <c r="K176" s="42">
        <v>0</v>
      </c>
      <c r="L176" s="42">
        <v>0</v>
      </c>
      <c r="M176" s="42">
        <v>0</v>
      </c>
      <c r="N176" s="42">
        <v>0</v>
      </c>
      <c r="O176" s="42">
        <v>0</v>
      </c>
      <c r="P176" s="144">
        <f t="shared" si="66"/>
        <v>10000</v>
      </c>
      <c r="Q176" s="5"/>
      <c r="R176" s="123" t="s">
        <v>262</v>
      </c>
      <c r="S176" s="44">
        <f>'Measured TV opt-pt'!D215</f>
        <v>0</v>
      </c>
      <c r="T176" s="44">
        <v>0</v>
      </c>
      <c r="U176" s="44">
        <f>'Measured TV opt-pt'!F215</f>
        <v>0</v>
      </c>
      <c r="V176" s="44">
        <f>'Measured TV opt-pt'!G215</f>
        <v>0</v>
      </c>
      <c r="W176" s="44">
        <f>'Measured TV opt-pt'!H215</f>
        <v>0</v>
      </c>
      <c r="X176" s="44">
        <f>'Measured TV opt-pt'!I215</f>
        <v>0</v>
      </c>
      <c r="Y176" s="44">
        <f>'Measured TV opt-pt'!J215</f>
        <v>0</v>
      </c>
      <c r="Z176" s="44">
        <f>'Measured TV opt-pt'!K215</f>
        <v>0</v>
      </c>
      <c r="AA176" s="44">
        <f>'Measured TV opt-pt'!L215</f>
        <v>0</v>
      </c>
      <c r="AB176" s="44">
        <f>'Measured TV opt-pt'!M215</f>
        <v>0</v>
      </c>
      <c r="AC176" s="44">
        <f>'Measured TV opt-pt'!N215</f>
        <v>0</v>
      </c>
      <c r="AD176" s="44">
        <f>'Measured TV opt-pt'!O215</f>
        <v>0</v>
      </c>
      <c r="AE176" s="55">
        <f t="shared" si="87"/>
        <v>0</v>
      </c>
      <c r="AT176" s="5">
        <f>L176+L177+L178+L179+L180+L181+L201+L202+L203</f>
        <v>17000</v>
      </c>
    </row>
    <row r="177" spans="1:31" ht="12.75" customHeight="1" thickBot="1" x14ac:dyDescent="0.25">
      <c r="A177" s="196" t="str">
        <f>+'Measured TV opt-pt'!A118</f>
        <v>HC</v>
      </c>
      <c r="B177" s="385"/>
      <c r="C177" s="122" t="s">
        <v>61</v>
      </c>
      <c r="D177" s="42">
        <v>2500</v>
      </c>
      <c r="E177" s="42">
        <v>2000</v>
      </c>
      <c r="F177" s="42">
        <v>0</v>
      </c>
      <c r="G177" s="42">
        <v>0</v>
      </c>
      <c r="H177" s="42">
        <v>5000</v>
      </c>
      <c r="I177" s="42">
        <v>0</v>
      </c>
      <c r="J177" s="42">
        <v>0</v>
      </c>
      <c r="K177" s="42">
        <v>0</v>
      </c>
      <c r="L177" s="42">
        <v>2000</v>
      </c>
      <c r="M177" s="42">
        <v>0</v>
      </c>
      <c r="N177" s="42">
        <v>2000</v>
      </c>
      <c r="O177" s="42">
        <v>0</v>
      </c>
      <c r="P177" s="144">
        <f t="shared" si="66"/>
        <v>13500</v>
      </c>
      <c r="R177" s="123" t="s">
        <v>263</v>
      </c>
      <c r="S177" s="44">
        <v>309.55</v>
      </c>
      <c r="T177" s="44">
        <v>114.84333333333338</v>
      </c>
      <c r="U177" s="44">
        <v>170.75500000000005</v>
      </c>
      <c r="V177" s="44">
        <f>'Measured TV opt-pt'!G216</f>
        <v>0</v>
      </c>
      <c r="W177" s="44">
        <f>'Measured TV opt-pt'!H216</f>
        <v>0</v>
      </c>
      <c r="X177" s="44">
        <f>'Measured TV opt-pt'!I216</f>
        <v>0</v>
      </c>
      <c r="Y177" s="44">
        <f>'Measured TV opt-pt'!J216</f>
        <v>0</v>
      </c>
      <c r="Z177" s="44">
        <f>'Measured TV opt-pt'!K216</f>
        <v>0</v>
      </c>
      <c r="AA177" s="44">
        <f>'Measured TV opt-pt'!L216</f>
        <v>187.46085547832428</v>
      </c>
      <c r="AB177" s="44">
        <f>'Measured TV opt-pt'!M216</f>
        <v>218.7919299711985</v>
      </c>
      <c r="AC177" s="44">
        <f>'Measured TV opt-pt'!N216</f>
        <v>41.816773132692987</v>
      </c>
      <c r="AD177" s="44">
        <f>'Measured TV opt-pt'!O216</f>
        <v>0</v>
      </c>
      <c r="AE177" s="55">
        <f t="shared" si="87"/>
        <v>1043.2178919155492</v>
      </c>
    </row>
    <row r="178" spans="1:31" ht="12.75" customHeight="1" thickBot="1" x14ac:dyDescent="0.25">
      <c r="A178" s="196" t="str">
        <f>+'Measured TV opt-pt'!A119</f>
        <v>HC</v>
      </c>
      <c r="B178" s="385"/>
      <c r="C178" s="122" t="s">
        <v>62</v>
      </c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144">
        <f t="shared" si="66"/>
        <v>0</v>
      </c>
      <c r="R178" s="123" t="s">
        <v>264</v>
      </c>
      <c r="S178" s="44">
        <f>'Measured TV opt-pt'!D217</f>
        <v>0</v>
      </c>
      <c r="T178" s="44">
        <v>34.49666666666667</v>
      </c>
      <c r="U178" s="44">
        <v>23.550666666666665</v>
      </c>
      <c r="V178" s="44">
        <f>'Measured TV opt-pt'!G217</f>
        <v>0</v>
      </c>
      <c r="W178" s="44">
        <f>'Measured TV opt-pt'!H217</f>
        <v>0</v>
      </c>
      <c r="X178" s="44">
        <f>'Measured TV opt-pt'!I217</f>
        <v>0</v>
      </c>
      <c r="Y178" s="44">
        <f>'Measured TV opt-pt'!J217</f>
        <v>0</v>
      </c>
      <c r="Z178" s="44">
        <f>'Measured TV opt-pt'!K217</f>
        <v>0</v>
      </c>
      <c r="AA178" s="44">
        <f>'Measured TV opt-pt'!L217</f>
        <v>5.7504554157871146</v>
      </c>
      <c r="AB178" s="44">
        <f>'Measured TV opt-pt'!M217</f>
        <v>32.137712747309187</v>
      </c>
      <c r="AC178" s="44">
        <f>'Measured TV opt-pt'!N217</f>
        <v>2.6847303201778412</v>
      </c>
      <c r="AD178" s="44">
        <f>'Measured TV opt-pt'!O217</f>
        <v>0</v>
      </c>
      <c r="AE178" s="55">
        <f t="shared" si="87"/>
        <v>98.620231816607472</v>
      </c>
    </row>
    <row r="179" spans="1:31" ht="12.75" customHeight="1" thickBot="1" x14ac:dyDescent="0.25">
      <c r="A179" s="196" t="str">
        <f>+'Measured TV opt-pt'!A120</f>
        <v>HC</v>
      </c>
      <c r="B179" s="385"/>
      <c r="C179" s="122" t="s">
        <v>63</v>
      </c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144">
        <f t="shared" si="66"/>
        <v>0</v>
      </c>
      <c r="Q179" s="5"/>
      <c r="R179" s="123" t="s">
        <v>265</v>
      </c>
      <c r="S179" s="44">
        <f>'Measured TV opt-pt'!D218</f>
        <v>0</v>
      </c>
      <c r="T179" s="44">
        <f>'Measured TV opt-pt'!E218</f>
        <v>0</v>
      </c>
      <c r="U179" s="44">
        <f>'Measured TV opt-pt'!F218</f>
        <v>0</v>
      </c>
      <c r="V179" s="44">
        <f>'Measured TV opt-pt'!G218</f>
        <v>0</v>
      </c>
      <c r="W179" s="44">
        <f>'Measured TV opt-pt'!H218</f>
        <v>0</v>
      </c>
      <c r="X179" s="44">
        <f>'Measured TV opt-pt'!I218</f>
        <v>0</v>
      </c>
      <c r="Y179" s="44">
        <f>'Measured TV opt-pt'!J218</f>
        <v>0</v>
      </c>
      <c r="Z179" s="44">
        <f>'Measured TV opt-pt'!K218</f>
        <v>0</v>
      </c>
      <c r="AA179" s="44">
        <f>'Measured TV opt-pt'!L218</f>
        <v>0</v>
      </c>
      <c r="AB179" s="44">
        <f>'Measured TV opt-pt'!M218</f>
        <v>0</v>
      </c>
      <c r="AC179" s="44">
        <f>'Measured TV opt-pt'!N218</f>
        <v>0</v>
      </c>
      <c r="AD179" s="44">
        <f>'Measured TV opt-pt'!O218</f>
        <v>0</v>
      </c>
      <c r="AE179" s="55">
        <f t="shared" si="87"/>
        <v>0</v>
      </c>
    </row>
    <row r="180" spans="1:31" ht="13.5" customHeight="1" thickBot="1" x14ac:dyDescent="0.25">
      <c r="A180" s="196" t="str">
        <f>+'Measured TV opt-pt'!A121</f>
        <v>HC</v>
      </c>
      <c r="B180" s="385"/>
      <c r="C180" s="122" t="s">
        <v>64</v>
      </c>
      <c r="D180" s="42">
        <v>0</v>
      </c>
      <c r="E180" s="42">
        <v>138939</v>
      </c>
      <c r="F180" s="42">
        <v>0</v>
      </c>
      <c r="G180" s="42">
        <v>0</v>
      </c>
      <c r="H180" s="42">
        <v>0</v>
      </c>
      <c r="I180" s="42">
        <v>0</v>
      </c>
      <c r="J180" s="42">
        <v>0</v>
      </c>
      <c r="K180" s="42">
        <v>0</v>
      </c>
      <c r="L180" s="42">
        <v>0</v>
      </c>
      <c r="M180" s="42">
        <v>0</v>
      </c>
      <c r="N180" s="42">
        <v>0</v>
      </c>
      <c r="O180" s="42">
        <v>0</v>
      </c>
      <c r="P180" s="144">
        <f t="shared" si="66"/>
        <v>138939</v>
      </c>
      <c r="Q180" s="5"/>
      <c r="R180" s="123" t="s">
        <v>266</v>
      </c>
      <c r="S180" s="44">
        <v>37.838000000000001</v>
      </c>
      <c r="T180" s="44">
        <v>18.074333333333332</v>
      </c>
      <c r="U180" s="44">
        <v>114.265</v>
      </c>
      <c r="V180" s="44"/>
      <c r="W180" s="44"/>
      <c r="X180" s="44"/>
      <c r="Y180" s="44"/>
      <c r="Z180" s="44"/>
      <c r="AA180" s="44"/>
      <c r="AB180" s="44"/>
      <c r="AC180" s="44"/>
      <c r="AD180" s="44"/>
      <c r="AE180" s="55">
        <f t="shared" si="87"/>
        <v>170.17733333333334</v>
      </c>
    </row>
    <row r="181" spans="1:31" ht="12.75" customHeight="1" x14ac:dyDescent="0.2">
      <c r="A181" s="196" t="str">
        <f>+'Measured TV opt-pt'!A122</f>
        <v>HC</v>
      </c>
      <c r="B181" s="385"/>
      <c r="C181" s="325" t="s">
        <v>289</v>
      </c>
      <c r="D181" s="326">
        <f t="shared" ref="D181:O181" si="88">SUM(D182:D200)</f>
        <v>1842.0036</v>
      </c>
      <c r="E181" s="326">
        <f t="shared" si="88"/>
        <v>2022.558</v>
      </c>
      <c r="F181" s="326">
        <f t="shared" si="88"/>
        <v>121865.83349999999</v>
      </c>
      <c r="G181" s="326">
        <f t="shared" si="88"/>
        <v>28433.143679999972</v>
      </c>
      <c r="H181" s="326">
        <f t="shared" si="88"/>
        <v>8470.5159199999998</v>
      </c>
      <c r="I181" s="326">
        <f t="shared" si="88"/>
        <v>30544.13</v>
      </c>
      <c r="J181" s="326">
        <f t="shared" si="88"/>
        <v>15000</v>
      </c>
      <c r="K181" s="326">
        <f t="shared" si="88"/>
        <v>15000</v>
      </c>
      <c r="L181" s="326">
        <f t="shared" si="88"/>
        <v>15000</v>
      </c>
      <c r="M181" s="326">
        <f t="shared" si="88"/>
        <v>15000</v>
      </c>
      <c r="N181" s="326">
        <f t="shared" si="88"/>
        <v>15000</v>
      </c>
      <c r="O181" s="326">
        <f t="shared" si="88"/>
        <v>17380.484079999966</v>
      </c>
      <c r="P181" s="327">
        <f t="shared" si="66"/>
        <v>285558.66877999995</v>
      </c>
      <c r="Q181" s="5"/>
      <c r="R181" s="60" t="s">
        <v>107</v>
      </c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</row>
    <row r="182" spans="1:31" ht="12.75" customHeight="1" x14ac:dyDescent="0.25">
      <c r="A182" s="196" t="str">
        <f>+'Measured TV opt-pt'!A123</f>
        <v>HC</v>
      </c>
      <c r="B182" s="385"/>
      <c r="C182" s="311" t="s">
        <v>284</v>
      </c>
      <c r="D182" s="330"/>
      <c r="E182" s="330"/>
      <c r="F182" s="330"/>
      <c r="G182" s="330"/>
      <c r="H182" s="330"/>
      <c r="I182" s="330"/>
      <c r="J182" s="330"/>
      <c r="K182" s="330"/>
      <c r="L182" s="330"/>
      <c r="M182" s="330"/>
      <c r="N182" s="330"/>
      <c r="O182" s="330"/>
      <c r="P182" s="312">
        <f t="shared" ref="P182:P200" si="89">SUM(D182:O182)</f>
        <v>0</v>
      </c>
      <c r="Q182" s="5"/>
      <c r="R182" s="60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</row>
    <row r="183" spans="1:31" ht="12.75" customHeight="1" x14ac:dyDescent="0.25">
      <c r="A183" s="196" t="str">
        <f>+'Measured TV opt-pt'!A124</f>
        <v>HC</v>
      </c>
      <c r="B183" s="385"/>
      <c r="C183" s="311" t="s">
        <v>288</v>
      </c>
      <c r="D183" s="330"/>
      <c r="E183" s="330"/>
      <c r="F183" s="330"/>
      <c r="G183" s="330"/>
      <c r="H183" s="330"/>
      <c r="I183" s="330"/>
      <c r="J183" s="330"/>
      <c r="K183" s="330"/>
      <c r="L183" s="330"/>
      <c r="M183" s="330"/>
      <c r="N183" s="330"/>
      <c r="O183" s="330"/>
      <c r="P183" s="312">
        <f t="shared" si="89"/>
        <v>0</v>
      </c>
      <c r="Q183" s="5"/>
      <c r="R183" s="60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</row>
    <row r="184" spans="1:31" ht="12.75" customHeight="1" x14ac:dyDescent="0.25">
      <c r="A184" s="196" t="str">
        <f>+'Measured TV opt-pt'!A125</f>
        <v>HC</v>
      </c>
      <c r="B184" s="385"/>
      <c r="C184" s="311" t="s">
        <v>280</v>
      </c>
      <c r="D184" s="330"/>
      <c r="E184" s="330"/>
      <c r="F184" s="330">
        <v>37528.678499999995</v>
      </c>
      <c r="G184" s="330">
        <v>1700</v>
      </c>
      <c r="H184" s="330"/>
      <c r="I184" s="330">
        <v>19694.13</v>
      </c>
      <c r="J184" s="330"/>
      <c r="K184" s="330"/>
      <c r="L184" s="330"/>
      <c r="M184" s="330"/>
      <c r="N184" s="330"/>
      <c r="O184" s="330"/>
      <c r="P184" s="312">
        <f t="shared" si="89"/>
        <v>58922.808499999999</v>
      </c>
      <c r="Q184" s="5"/>
      <c r="R184" s="60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</row>
    <row r="185" spans="1:31" ht="12.75" customHeight="1" x14ac:dyDescent="0.25">
      <c r="A185" s="196" t="str">
        <f>+'Measured TV opt-pt'!A126</f>
        <v>HC</v>
      </c>
      <c r="B185" s="385"/>
      <c r="C185" s="311" t="s">
        <v>285</v>
      </c>
      <c r="D185" s="330"/>
      <c r="E185" s="330"/>
      <c r="F185" s="330">
        <v>36800</v>
      </c>
      <c r="G185" s="330"/>
      <c r="H185" s="330"/>
      <c r="I185" s="330"/>
      <c r="J185" s="330"/>
      <c r="K185" s="330"/>
      <c r="L185" s="330"/>
      <c r="M185" s="330"/>
      <c r="N185" s="330"/>
      <c r="O185" s="330"/>
      <c r="P185" s="312">
        <f t="shared" si="89"/>
        <v>36800</v>
      </c>
      <c r="Q185" s="5"/>
      <c r="R185" s="60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</row>
    <row r="186" spans="1:31" ht="12.75" customHeight="1" x14ac:dyDescent="0.25">
      <c r="A186" s="196" t="str">
        <f t="shared" ref="A186:A198" si="90">+A185</f>
        <v>HC</v>
      </c>
      <c r="B186" s="385"/>
      <c r="C186" s="311" t="s">
        <v>280</v>
      </c>
      <c r="D186" s="330"/>
      <c r="E186" s="330">
        <v>0</v>
      </c>
      <c r="F186" s="330">
        <v>19500</v>
      </c>
      <c r="G186" s="330"/>
      <c r="H186" s="330"/>
      <c r="I186" s="330"/>
      <c r="J186" s="330"/>
      <c r="K186" s="330"/>
      <c r="L186" s="330"/>
      <c r="M186" s="330"/>
      <c r="N186" s="330"/>
      <c r="O186" s="330"/>
      <c r="P186" s="312">
        <f t="shared" si="89"/>
        <v>19500</v>
      </c>
      <c r="Q186" s="5"/>
      <c r="R186" s="60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</row>
    <row r="187" spans="1:31" ht="12.75" customHeight="1" x14ac:dyDescent="0.25">
      <c r="A187" s="196" t="str">
        <f t="shared" si="90"/>
        <v>HC</v>
      </c>
      <c r="B187" s="385"/>
      <c r="C187" s="311" t="s">
        <v>286</v>
      </c>
      <c r="D187" s="330">
        <v>316.67</v>
      </c>
      <c r="E187" s="330">
        <v>483.85</v>
      </c>
      <c r="F187" s="330">
        <v>1338</v>
      </c>
      <c r="G187" s="330">
        <v>1174.3280000000002</v>
      </c>
      <c r="H187" s="330">
        <v>2362.39</v>
      </c>
      <c r="I187" s="330">
        <v>2700</v>
      </c>
      <c r="J187" s="330">
        <v>13500</v>
      </c>
      <c r="K187" s="330">
        <v>13500</v>
      </c>
      <c r="L187" s="330">
        <v>13500</v>
      </c>
      <c r="M187" s="330">
        <v>13500</v>
      </c>
      <c r="N187" s="330">
        <v>13500</v>
      </c>
      <c r="O187" s="330">
        <v>15880.484079999966</v>
      </c>
      <c r="P187" s="312">
        <f t="shared" si="89"/>
        <v>91755.722079999963</v>
      </c>
      <c r="Q187" s="5"/>
      <c r="R187" s="60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</row>
    <row r="188" spans="1:31" ht="12.75" customHeight="1" x14ac:dyDescent="0.25">
      <c r="A188" s="196" t="str">
        <f t="shared" si="90"/>
        <v>HC</v>
      </c>
      <c r="B188" s="385"/>
      <c r="C188" s="311" t="s">
        <v>282</v>
      </c>
      <c r="D188" s="330"/>
      <c r="E188" s="330">
        <v>0</v>
      </c>
      <c r="F188" s="330">
        <v>21958.514999999999</v>
      </c>
      <c r="G188" s="330">
        <v>16891.286342857122</v>
      </c>
      <c r="H188" s="330">
        <v>2729.078</v>
      </c>
      <c r="I188" s="330">
        <v>6650</v>
      </c>
      <c r="J188" s="330"/>
      <c r="K188" s="330"/>
      <c r="L188" s="330"/>
      <c r="M188" s="330"/>
      <c r="N188" s="330"/>
      <c r="O188" s="330"/>
      <c r="P188" s="312">
        <f t="shared" si="89"/>
        <v>48228.879342857123</v>
      </c>
      <c r="Q188" s="5"/>
      <c r="R188" s="60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</row>
    <row r="189" spans="1:31" ht="12.75" customHeight="1" x14ac:dyDescent="0.25">
      <c r="A189" s="196" t="str">
        <f t="shared" si="90"/>
        <v>HC</v>
      </c>
      <c r="B189" s="385"/>
      <c r="C189" s="311" t="s">
        <v>283</v>
      </c>
      <c r="D189" s="330"/>
      <c r="E189" s="330"/>
      <c r="F189" s="330"/>
      <c r="G189" s="330"/>
      <c r="H189" s="330"/>
      <c r="I189" s="330"/>
      <c r="J189" s="330"/>
      <c r="K189" s="330"/>
      <c r="L189" s="330"/>
      <c r="M189" s="330"/>
      <c r="N189" s="330"/>
      <c r="O189" s="330"/>
      <c r="P189" s="312">
        <f t="shared" si="89"/>
        <v>0</v>
      </c>
      <c r="Q189" s="5"/>
      <c r="R189" s="60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</row>
    <row r="190" spans="1:31" ht="12.75" customHeight="1" x14ac:dyDescent="0.25">
      <c r="A190" s="196" t="str">
        <f t="shared" si="90"/>
        <v>HC</v>
      </c>
      <c r="B190" s="385"/>
      <c r="C190" s="313" t="s">
        <v>287</v>
      </c>
      <c r="D190" s="331"/>
      <c r="E190" s="331"/>
      <c r="F190" s="331"/>
      <c r="G190" s="331"/>
      <c r="H190" s="331"/>
      <c r="I190" s="331"/>
      <c r="J190" s="331"/>
      <c r="K190" s="331"/>
      <c r="L190" s="331"/>
      <c r="M190" s="331"/>
      <c r="N190" s="331"/>
      <c r="O190" s="331"/>
      <c r="P190" s="314">
        <f t="shared" si="89"/>
        <v>0</v>
      </c>
      <c r="Q190" s="5"/>
      <c r="R190" s="60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</row>
    <row r="191" spans="1:31" ht="12.75" customHeight="1" x14ac:dyDescent="0.25">
      <c r="A191" s="196" t="str">
        <f t="shared" si="90"/>
        <v>HC</v>
      </c>
      <c r="B191" s="385"/>
      <c r="C191" s="313" t="s">
        <v>288</v>
      </c>
      <c r="D191" s="331"/>
      <c r="E191" s="331"/>
      <c r="F191" s="331"/>
      <c r="G191" s="331"/>
      <c r="H191" s="331"/>
      <c r="I191" s="331"/>
      <c r="J191" s="331"/>
      <c r="K191" s="331"/>
      <c r="L191" s="331"/>
      <c r="M191" s="331"/>
      <c r="N191" s="331"/>
      <c r="O191" s="331"/>
      <c r="P191" s="314">
        <f t="shared" si="89"/>
        <v>0</v>
      </c>
      <c r="Q191" s="5"/>
      <c r="R191" s="60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</row>
    <row r="192" spans="1:31" ht="12.75" customHeight="1" x14ac:dyDescent="0.25">
      <c r="A192" s="196" t="str">
        <f t="shared" si="90"/>
        <v>HC</v>
      </c>
      <c r="B192" s="385"/>
      <c r="C192" s="313" t="s">
        <v>280</v>
      </c>
      <c r="D192" s="331"/>
      <c r="E192" s="331"/>
      <c r="F192" s="331"/>
      <c r="G192" s="331"/>
      <c r="H192" s="331"/>
      <c r="I192" s="331"/>
      <c r="J192" s="331"/>
      <c r="K192" s="331"/>
      <c r="L192" s="331"/>
      <c r="M192" s="331"/>
      <c r="N192" s="331"/>
      <c r="O192" s="331"/>
      <c r="P192" s="314">
        <f t="shared" si="89"/>
        <v>0</v>
      </c>
      <c r="Q192" s="5"/>
      <c r="R192" s="60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</row>
    <row r="193" spans="1:46" ht="12.75" customHeight="1" x14ac:dyDescent="0.25">
      <c r="A193" s="196" t="str">
        <f t="shared" si="90"/>
        <v>HC</v>
      </c>
      <c r="B193" s="385"/>
      <c r="C193" s="313" t="s">
        <v>285</v>
      </c>
      <c r="D193" s="331"/>
      <c r="E193" s="331"/>
      <c r="F193" s="331"/>
      <c r="G193" s="331"/>
      <c r="H193" s="331"/>
      <c r="I193" s="331"/>
      <c r="J193" s="331"/>
      <c r="K193" s="331"/>
      <c r="L193" s="331"/>
      <c r="M193" s="331"/>
      <c r="N193" s="331"/>
      <c r="O193" s="331"/>
      <c r="P193" s="314">
        <f t="shared" si="89"/>
        <v>0</v>
      </c>
      <c r="Q193" s="5"/>
      <c r="R193" s="60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</row>
    <row r="194" spans="1:46" ht="12.75" customHeight="1" x14ac:dyDescent="0.25">
      <c r="A194" s="196" t="str">
        <f t="shared" si="90"/>
        <v>HC</v>
      </c>
      <c r="B194" s="385"/>
      <c r="C194" s="313" t="s">
        <v>280</v>
      </c>
      <c r="D194" s="331"/>
      <c r="E194" s="331"/>
      <c r="F194" s="331"/>
      <c r="G194" s="331"/>
      <c r="H194" s="331"/>
      <c r="I194" s="331"/>
      <c r="J194" s="331"/>
      <c r="K194" s="331"/>
      <c r="L194" s="331"/>
      <c r="M194" s="331"/>
      <c r="N194" s="331"/>
      <c r="O194" s="331"/>
      <c r="P194" s="314">
        <f t="shared" si="89"/>
        <v>0</v>
      </c>
      <c r="Q194" s="5"/>
      <c r="R194" s="60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</row>
    <row r="195" spans="1:46" ht="12.75" customHeight="1" x14ac:dyDescent="0.25">
      <c r="A195" s="196" t="str">
        <f t="shared" si="90"/>
        <v>HC</v>
      </c>
      <c r="B195" s="385"/>
      <c r="C195" s="313" t="s">
        <v>286</v>
      </c>
      <c r="D195" s="331"/>
      <c r="E195" s="331"/>
      <c r="F195" s="331"/>
      <c r="G195" s="331">
        <v>293.58200000000005</v>
      </c>
      <c r="H195" s="331"/>
      <c r="I195" s="331"/>
      <c r="J195" s="331"/>
      <c r="K195" s="331"/>
      <c r="L195" s="331"/>
      <c r="M195" s="331"/>
      <c r="N195" s="331"/>
      <c r="O195" s="331"/>
      <c r="P195" s="314">
        <f t="shared" si="89"/>
        <v>293.58200000000005</v>
      </c>
      <c r="Q195" s="5"/>
      <c r="R195" s="60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</row>
    <row r="196" spans="1:46" ht="12.75" customHeight="1" x14ac:dyDescent="0.25">
      <c r="A196" s="196" t="str">
        <f t="shared" si="90"/>
        <v>HC</v>
      </c>
      <c r="B196" s="385"/>
      <c r="C196" s="313" t="s">
        <v>282</v>
      </c>
      <c r="D196" s="331"/>
      <c r="E196" s="331"/>
      <c r="F196" s="331"/>
      <c r="G196" s="331">
        <v>4222.8215857142804</v>
      </c>
      <c r="H196" s="331">
        <v>1216.5780000000002</v>
      </c>
      <c r="I196" s="331"/>
      <c r="J196" s="331"/>
      <c r="K196" s="331"/>
      <c r="L196" s="331"/>
      <c r="M196" s="331"/>
      <c r="N196" s="331"/>
      <c r="O196" s="331"/>
      <c r="P196" s="314">
        <f t="shared" si="89"/>
        <v>5439.3995857142809</v>
      </c>
      <c r="Q196" s="5"/>
      <c r="R196" s="60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</row>
    <row r="197" spans="1:46" ht="12.75" customHeight="1" x14ac:dyDescent="0.25">
      <c r="A197" s="196" t="str">
        <f t="shared" si="90"/>
        <v>HC</v>
      </c>
      <c r="B197" s="385"/>
      <c r="C197" s="313" t="s">
        <v>283</v>
      </c>
      <c r="D197" s="331"/>
      <c r="E197" s="331"/>
      <c r="F197" s="331"/>
      <c r="G197" s="331"/>
      <c r="H197" s="331"/>
      <c r="I197" s="331"/>
      <c r="J197" s="331"/>
      <c r="K197" s="331"/>
      <c r="L197" s="331"/>
      <c r="M197" s="331"/>
      <c r="N197" s="331"/>
      <c r="O197" s="331"/>
      <c r="P197" s="314">
        <f t="shared" si="89"/>
        <v>0</v>
      </c>
      <c r="Q197" s="5"/>
      <c r="R197" s="60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</row>
    <row r="198" spans="1:46" ht="12.75" customHeight="1" x14ac:dyDescent="0.25">
      <c r="A198" s="196" t="str">
        <f t="shared" si="90"/>
        <v>HC</v>
      </c>
      <c r="B198" s="385"/>
      <c r="C198" s="313" t="s">
        <v>281</v>
      </c>
      <c r="D198" s="331"/>
      <c r="E198" s="331"/>
      <c r="F198" s="331"/>
      <c r="G198" s="331"/>
      <c r="H198" s="331"/>
      <c r="I198" s="331"/>
      <c r="J198" s="331"/>
      <c r="K198" s="331"/>
      <c r="L198" s="331"/>
      <c r="M198" s="331"/>
      <c r="N198" s="331"/>
      <c r="O198" s="331"/>
      <c r="P198" s="314">
        <f t="shared" si="89"/>
        <v>0</v>
      </c>
      <c r="Q198" s="5"/>
      <c r="R198" s="60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</row>
    <row r="199" spans="1:46" ht="12.75" customHeight="1" x14ac:dyDescent="0.25">
      <c r="A199" s="196" t="str">
        <f>+'Measured TV opt-pt'!A127</f>
        <v>HC</v>
      </c>
      <c r="B199" s="385"/>
      <c r="C199" s="318" t="s">
        <v>279</v>
      </c>
      <c r="D199" s="332">
        <v>1525.3335999999999</v>
      </c>
      <c r="E199" s="332">
        <v>1538.7080000000001</v>
      </c>
      <c r="F199" s="332">
        <v>4740.6399999999994</v>
      </c>
      <c r="G199" s="332">
        <v>4151.125751428568</v>
      </c>
      <c r="H199" s="332">
        <v>2162.46992</v>
      </c>
      <c r="I199" s="332">
        <v>1500</v>
      </c>
      <c r="J199" s="332">
        <v>1500</v>
      </c>
      <c r="K199" s="332">
        <v>1500</v>
      </c>
      <c r="L199" s="332">
        <v>1500</v>
      </c>
      <c r="M199" s="332">
        <v>1500</v>
      </c>
      <c r="N199" s="332">
        <v>1500</v>
      </c>
      <c r="O199" s="332">
        <v>1500</v>
      </c>
      <c r="P199" s="315">
        <f t="shared" si="89"/>
        <v>24618.277271428567</v>
      </c>
      <c r="Q199" s="5"/>
      <c r="R199" s="60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</row>
    <row r="200" spans="1:46" ht="12.75" customHeight="1" thickBot="1" x14ac:dyDescent="0.3">
      <c r="A200" s="196" t="str">
        <f>+'Measured TV opt-pt'!A128</f>
        <v>HC</v>
      </c>
      <c r="B200" s="385"/>
      <c r="C200" s="328" t="s">
        <v>290</v>
      </c>
      <c r="D200" s="333"/>
      <c r="E200" s="333"/>
      <c r="F200" s="333"/>
      <c r="G200" s="333"/>
      <c r="H200" s="333"/>
      <c r="I200" s="333"/>
      <c r="J200" s="333"/>
      <c r="K200" s="333"/>
      <c r="L200" s="333"/>
      <c r="M200" s="333"/>
      <c r="N200" s="333"/>
      <c r="O200" s="333"/>
      <c r="P200" s="329">
        <f t="shared" si="89"/>
        <v>0</v>
      </c>
      <c r="Q200" s="5"/>
      <c r="R200" s="60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</row>
    <row r="201" spans="1:46" ht="12.75" customHeight="1" x14ac:dyDescent="0.2">
      <c r="A201" s="196" t="str">
        <f>+'Measured TV opt-pt'!A129</f>
        <v>HC</v>
      </c>
      <c r="B201" s="385"/>
      <c r="C201" s="122" t="s">
        <v>66</v>
      </c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144">
        <f t="shared" si="66"/>
        <v>0</v>
      </c>
      <c r="R201" s="60" t="s">
        <v>107</v>
      </c>
    </row>
    <row r="202" spans="1:46" ht="12.75" customHeight="1" x14ac:dyDescent="0.2">
      <c r="A202" s="196" t="str">
        <f>+'Measured TV opt-pt'!A130</f>
        <v>HC</v>
      </c>
      <c r="B202" s="385"/>
      <c r="C202" s="122" t="s">
        <v>67</v>
      </c>
      <c r="D202" s="42">
        <v>0</v>
      </c>
      <c r="E202" s="42">
        <v>25000</v>
      </c>
      <c r="F202" s="42">
        <v>6500</v>
      </c>
      <c r="G202" s="42">
        <v>0</v>
      </c>
      <c r="H202" s="42">
        <v>25050</v>
      </c>
      <c r="I202" s="42">
        <v>0</v>
      </c>
      <c r="J202" s="42">
        <v>0</v>
      </c>
      <c r="K202" s="42">
        <v>0</v>
      </c>
      <c r="L202" s="42">
        <v>0</v>
      </c>
      <c r="M202" s="42">
        <v>0</v>
      </c>
      <c r="N202" s="42">
        <v>0</v>
      </c>
      <c r="O202" s="42">
        <v>0</v>
      </c>
      <c r="P202" s="144">
        <f t="shared" si="66"/>
        <v>56550</v>
      </c>
      <c r="Q202" s="5"/>
      <c r="R202" s="60" t="s">
        <v>107</v>
      </c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</row>
    <row r="203" spans="1:46" ht="12.75" customHeight="1" x14ac:dyDescent="0.2">
      <c r="A203" s="196" t="str">
        <f>+'Measured TV opt-pt'!A131</f>
        <v>HC</v>
      </c>
      <c r="B203" s="385"/>
      <c r="C203" s="122" t="s">
        <v>68</v>
      </c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144">
        <f t="shared" si="66"/>
        <v>0</v>
      </c>
      <c r="Q203" s="5"/>
      <c r="R203" s="60" t="s">
        <v>107</v>
      </c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</row>
    <row r="204" spans="1:46" ht="13.5" customHeight="1" thickBot="1" x14ac:dyDescent="0.25">
      <c r="A204" s="196" t="str">
        <f>+'Measured TV opt-pt'!A132</f>
        <v>HC</v>
      </c>
      <c r="B204" s="386"/>
      <c r="C204" s="126" t="s">
        <v>55</v>
      </c>
      <c r="D204" s="56">
        <f t="shared" ref="D204:O204" si="91">+D203+D202+D201+D181+D180+D179+D178+D177+D176+D165</f>
        <v>561905.90570000024</v>
      </c>
      <c r="E204" s="56">
        <f t="shared" si="91"/>
        <v>692337.54200000002</v>
      </c>
      <c r="F204" s="56">
        <f t="shared" si="91"/>
        <v>778502.01529999974</v>
      </c>
      <c r="G204" s="56">
        <f t="shared" si="91"/>
        <v>28433.143679999972</v>
      </c>
      <c r="H204" s="56">
        <f t="shared" si="91"/>
        <v>48520.515919999998</v>
      </c>
      <c r="I204" s="56">
        <f t="shared" si="91"/>
        <v>153625.13</v>
      </c>
      <c r="J204" s="56">
        <f t="shared" si="91"/>
        <v>284662</v>
      </c>
      <c r="K204" s="56">
        <f t="shared" si="91"/>
        <v>137172</v>
      </c>
      <c r="L204" s="56">
        <f t="shared" si="91"/>
        <v>561905.3207006295</v>
      </c>
      <c r="M204" s="56">
        <f t="shared" si="91"/>
        <v>1007619.3938062867</v>
      </c>
      <c r="N204" s="56">
        <f t="shared" si="91"/>
        <v>178202.09043279497</v>
      </c>
      <c r="O204" s="56">
        <f t="shared" si="91"/>
        <v>17380.484079999966</v>
      </c>
      <c r="P204" s="147">
        <f t="shared" si="66"/>
        <v>4450265.5416197106</v>
      </c>
      <c r="Q204" s="199" t="str">
        <f>+B165</f>
        <v>Cif</v>
      </c>
      <c r="R204" s="60" t="s">
        <v>107</v>
      </c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</row>
    <row r="205" spans="1:46" ht="12.75" customHeight="1" thickBot="1" x14ac:dyDescent="0.25">
      <c r="A205" s="196" t="str">
        <f>+'Measured TV opt-pt'!A133</f>
        <v>HC</v>
      </c>
      <c r="B205" s="387" t="str">
        <f>+'Measured TV opt-pt'!B236</f>
        <v>Domestos</v>
      </c>
      <c r="C205" s="121" t="s">
        <v>56</v>
      </c>
      <c r="D205" s="54">
        <f t="shared" ref="D205:O205" si="92">SUM(D206:D215)</f>
        <v>664897.46</v>
      </c>
      <c r="E205" s="54">
        <f t="shared" si="92"/>
        <v>481358.31000000006</v>
      </c>
      <c r="F205" s="54">
        <f t="shared" si="92"/>
        <v>579754.29399999988</v>
      </c>
      <c r="G205" s="54">
        <f t="shared" si="92"/>
        <v>60000</v>
      </c>
      <c r="H205" s="54">
        <f t="shared" si="92"/>
        <v>6000</v>
      </c>
      <c r="I205" s="54">
        <f t="shared" si="92"/>
        <v>0</v>
      </c>
      <c r="J205" s="54">
        <f t="shared" si="92"/>
        <v>0</v>
      </c>
      <c r="K205" s="54">
        <f t="shared" si="92"/>
        <v>411499.46784374584</v>
      </c>
      <c r="L205" s="54">
        <f t="shared" si="92"/>
        <v>627484.26633127616</v>
      </c>
      <c r="M205" s="54">
        <f t="shared" si="92"/>
        <v>786277.01542947139</v>
      </c>
      <c r="N205" s="54">
        <f t="shared" si="92"/>
        <v>596330.92149233213</v>
      </c>
      <c r="O205" s="54">
        <f t="shared" si="92"/>
        <v>0</v>
      </c>
      <c r="P205" s="140">
        <f t="shared" si="66"/>
        <v>4213601.7350968253</v>
      </c>
      <c r="Q205" s="198"/>
      <c r="R205" s="121" t="s">
        <v>104</v>
      </c>
      <c r="S205" s="54">
        <f>SUM(S206:S211)</f>
        <v>944.35799999999927</v>
      </c>
      <c r="T205" s="54">
        <f t="shared" ref="T205:AD205" si="93">SUM(T206:T211)</f>
        <v>648.56933333333336</v>
      </c>
      <c r="U205" s="54">
        <f t="shared" si="93"/>
        <v>796.34</v>
      </c>
      <c r="V205" s="54">
        <f t="shared" si="93"/>
        <v>5.3666666666666671</v>
      </c>
      <c r="W205" s="54">
        <f t="shared" si="93"/>
        <v>5.833333333333333</v>
      </c>
      <c r="X205" s="117">
        <f t="shared" si="93"/>
        <v>0</v>
      </c>
      <c r="Y205" s="54">
        <f t="shared" si="93"/>
        <v>0</v>
      </c>
      <c r="Z205" s="54">
        <f t="shared" si="93"/>
        <v>660.93671957241202</v>
      </c>
      <c r="AA205" s="54">
        <f t="shared" si="93"/>
        <v>584.27153776107241</v>
      </c>
      <c r="AB205" s="54">
        <f t="shared" si="93"/>
        <v>739.91933723268789</v>
      </c>
      <c r="AC205" s="54">
        <f t="shared" si="93"/>
        <v>694.2717774045982</v>
      </c>
      <c r="AD205" s="54">
        <f t="shared" si="93"/>
        <v>0</v>
      </c>
      <c r="AE205" s="55">
        <f t="shared" ref="AE205:AE211" si="94">SUM(S205:AD205)</f>
        <v>5079.8667053041045</v>
      </c>
    </row>
    <row r="206" spans="1:46" ht="12.75" customHeight="1" thickBot="1" x14ac:dyDescent="0.25">
      <c r="A206" s="196" t="str">
        <f>+'Measured TV opt-pt'!A134</f>
        <v>HC</v>
      </c>
      <c r="B206" s="385"/>
      <c r="C206" s="123" t="s">
        <v>57</v>
      </c>
      <c r="D206" s="58">
        <v>399577.23899999994</v>
      </c>
      <c r="E206" s="58">
        <v>239005.36100000003</v>
      </c>
      <c r="F206" s="58">
        <v>366238.99399999977</v>
      </c>
      <c r="G206" s="58">
        <f>+'Measured TV opt-pt'!G238</f>
        <v>0</v>
      </c>
      <c r="H206" s="58">
        <f>+'Measured TV opt-pt'!H238</f>
        <v>0</v>
      </c>
      <c r="I206" s="58">
        <f>+'Measured TV opt-pt'!I238</f>
        <v>0</v>
      </c>
      <c r="J206" s="58">
        <f>+'Measured TV opt-pt'!J238</f>
        <v>0</v>
      </c>
      <c r="K206" s="58">
        <f>+'Measured TV opt-pt'!K238</f>
        <v>324739.65738629503</v>
      </c>
      <c r="L206" s="58">
        <f>+'Measured TV opt-pt'!L238</f>
        <v>332484.30313505459</v>
      </c>
      <c r="M206" s="58">
        <f>+'Measured TV opt-pt'!M238</f>
        <v>515082.79622204573</v>
      </c>
      <c r="N206" s="58">
        <f>+'Measured TV opt-pt'!N238</f>
        <v>449032.53856382868</v>
      </c>
      <c r="O206" s="58">
        <f>+'Measured TV opt-pt'!O238</f>
        <v>0</v>
      </c>
      <c r="P206" s="141">
        <f t="shared" si="66"/>
        <v>2626160.8893072242</v>
      </c>
      <c r="R206" s="123" t="s">
        <v>57</v>
      </c>
      <c r="S206" s="44">
        <v>630.32999999999936</v>
      </c>
      <c r="T206" s="44">
        <v>393.37333333333333</v>
      </c>
      <c r="U206" s="44">
        <v>568.97666666666669</v>
      </c>
      <c r="V206" s="44">
        <f>'Measured TV opt-pt'!G275</f>
        <v>0</v>
      </c>
      <c r="W206" s="44">
        <f>'Measured TV opt-pt'!H275</f>
        <v>0</v>
      </c>
      <c r="X206" s="44">
        <f>'Measured TV opt-pt'!I275</f>
        <v>0</v>
      </c>
      <c r="Y206" s="44">
        <f>'Measured TV opt-pt'!J275</f>
        <v>0</v>
      </c>
      <c r="Z206" s="44">
        <f>'Measured TV opt-pt'!K275</f>
        <v>529.41179716640704</v>
      </c>
      <c r="AA206" s="44">
        <f>'Measured TV opt-pt'!L275</f>
        <v>435.1630338094887</v>
      </c>
      <c r="AB206" s="44">
        <f>'Measured TV opt-pt'!M275</f>
        <v>586.96444785983806</v>
      </c>
      <c r="AC206" s="44">
        <f>'Measured TV opt-pt'!N275</f>
        <v>550.22250902701137</v>
      </c>
      <c r="AD206" s="44">
        <f>'Measured TV opt-pt'!O275</f>
        <v>0</v>
      </c>
      <c r="AE206" s="55">
        <f t="shared" si="94"/>
        <v>3694.4417878627446</v>
      </c>
      <c r="AT206" s="5">
        <f>L206+L210+L211</f>
        <v>483273.30313505459</v>
      </c>
    </row>
    <row r="207" spans="1:46" ht="12.75" customHeight="1" thickBot="1" x14ac:dyDescent="0.25">
      <c r="A207" s="196" t="str">
        <f>+'Measured TV opt-pt'!A135</f>
        <v>HC</v>
      </c>
      <c r="B207" s="385"/>
      <c r="C207" s="123" t="s">
        <v>221</v>
      </c>
      <c r="D207" s="58">
        <f>+'Measured TV opt-pt'!D239</f>
        <v>0</v>
      </c>
      <c r="E207" s="58">
        <f>+'Measured TV opt-pt'!E239</f>
        <v>0</v>
      </c>
      <c r="F207" s="58">
        <f>+'Measured TV opt-pt'!F239</f>
        <v>0</v>
      </c>
      <c r="G207" s="58">
        <f>+'Measured TV opt-pt'!G239</f>
        <v>0</v>
      </c>
      <c r="H207" s="58">
        <f>+'Measured TV opt-pt'!H239</f>
        <v>0</v>
      </c>
      <c r="I207" s="58">
        <f>+'Measured TV opt-pt'!I239</f>
        <v>0</v>
      </c>
      <c r="J207" s="58">
        <f>+'Measured TV opt-pt'!J239</f>
        <v>0</v>
      </c>
      <c r="K207" s="58">
        <f>+'Measured TV opt-pt'!K239</f>
        <v>0</v>
      </c>
      <c r="L207" s="58">
        <f>+'Measured TV opt-pt'!L239</f>
        <v>0</v>
      </c>
      <c r="M207" s="58">
        <f>+'Measured TV opt-pt'!M239</f>
        <v>0</v>
      </c>
      <c r="N207" s="58">
        <f>+'Measured TV opt-pt'!N239</f>
        <v>0</v>
      </c>
      <c r="O207" s="58">
        <f>+'Measured TV opt-pt'!O239</f>
        <v>0</v>
      </c>
      <c r="P207" s="141">
        <f t="shared" si="66"/>
        <v>0</v>
      </c>
      <c r="R207" s="123" t="s">
        <v>221</v>
      </c>
      <c r="S207" s="44">
        <f>'Measured TV opt-pt'!D276</f>
        <v>0</v>
      </c>
      <c r="T207" s="44">
        <f>'Measured TV opt-pt'!E276</f>
        <v>0</v>
      </c>
      <c r="U207" s="44">
        <f>'Measured TV opt-pt'!F276</f>
        <v>0</v>
      </c>
      <c r="V207" s="44">
        <f>'Measured TV opt-pt'!G276</f>
        <v>0</v>
      </c>
      <c r="W207" s="44">
        <f>'Measured TV opt-pt'!H276</f>
        <v>0</v>
      </c>
      <c r="X207" s="44">
        <f>'Measured TV opt-pt'!I276</f>
        <v>0</v>
      </c>
      <c r="Y207" s="44">
        <f>'Measured TV opt-pt'!J276</f>
        <v>0</v>
      </c>
      <c r="Z207" s="44">
        <f>'Measured TV opt-pt'!K276</f>
        <v>0</v>
      </c>
      <c r="AA207" s="44">
        <f>'Measured TV opt-pt'!L276</f>
        <v>0</v>
      </c>
      <c r="AB207" s="44">
        <f>'Measured TV opt-pt'!M276</f>
        <v>0</v>
      </c>
      <c r="AC207" s="44">
        <f>'Measured TV opt-pt'!N276</f>
        <v>0</v>
      </c>
      <c r="AD207" s="44">
        <f>'Measured TV opt-pt'!O276</f>
        <v>0</v>
      </c>
      <c r="AE207" s="55">
        <f t="shared" si="94"/>
        <v>0</v>
      </c>
      <c r="AT207" s="5"/>
    </row>
    <row r="208" spans="1:46" ht="12.75" customHeight="1" thickBot="1" x14ac:dyDescent="0.25">
      <c r="A208" s="196" t="str">
        <f>+'Measured TV opt-pt'!A136</f>
        <v>HC</v>
      </c>
      <c r="B208" s="385"/>
      <c r="C208" s="123" t="s">
        <v>222</v>
      </c>
      <c r="D208" s="58">
        <v>178643.42100000003</v>
      </c>
      <c r="E208" s="58">
        <v>86667.248999999996</v>
      </c>
      <c r="F208" s="58">
        <v>164349.50000000006</v>
      </c>
      <c r="G208" s="58">
        <f>+'Measured TV opt-pt'!G240</f>
        <v>0</v>
      </c>
      <c r="H208" s="58">
        <f>+'Measured TV opt-pt'!H240</f>
        <v>0</v>
      </c>
      <c r="I208" s="58">
        <f>+'Measured TV opt-pt'!I240</f>
        <v>0</v>
      </c>
      <c r="J208" s="58">
        <f>+'Measured TV opt-pt'!J240</f>
        <v>0</v>
      </c>
      <c r="K208" s="58">
        <f>+'Measured TV opt-pt'!K240</f>
        <v>50847.933657347232</v>
      </c>
      <c r="L208" s="58">
        <f>+'Measured TV opt-pt'!L240</f>
        <v>138906.82809653203</v>
      </c>
      <c r="M208" s="58">
        <f>+'Measured TV opt-pt'!M240</f>
        <v>146849.64590356822</v>
      </c>
      <c r="N208" s="58">
        <f>+'Measured TV opt-pt'!N240</f>
        <v>137577.39923984624</v>
      </c>
      <c r="O208" s="58">
        <f>+'Measured TV opt-pt'!O240</f>
        <v>0</v>
      </c>
      <c r="P208" s="141">
        <f t="shared" si="66"/>
        <v>903841.97689729393</v>
      </c>
      <c r="R208" s="123" t="s">
        <v>222</v>
      </c>
      <c r="S208" s="44">
        <v>284.67999999999989</v>
      </c>
      <c r="T208" s="44">
        <v>114.59666666666666</v>
      </c>
      <c r="U208" s="44">
        <v>197.23</v>
      </c>
      <c r="V208" s="44">
        <f>'Measured TV opt-pt'!G277</f>
        <v>0</v>
      </c>
      <c r="W208" s="44">
        <f>'Measured TV opt-pt'!H277</f>
        <v>0</v>
      </c>
      <c r="X208" s="44">
        <f>'Measured TV opt-pt'!I277</f>
        <v>0</v>
      </c>
      <c r="Y208" s="44">
        <f>'Measured TV opt-pt'!J277</f>
        <v>0</v>
      </c>
      <c r="Z208" s="44">
        <f>'Measured TV opt-pt'!K277</f>
        <v>76.229223095695801</v>
      </c>
      <c r="AA208" s="44">
        <f>'Measured TV opt-pt'!L277</f>
        <v>144.67065918918155</v>
      </c>
      <c r="AB208" s="44">
        <f>'Measured TV opt-pt'!M277</f>
        <v>133.36525362991205</v>
      </c>
      <c r="AC208" s="44">
        <f>'Measured TV opt-pt'!N277</f>
        <v>135.35892291943136</v>
      </c>
      <c r="AD208" s="44">
        <f>'Measured TV opt-pt'!O277</f>
        <v>0</v>
      </c>
      <c r="AE208" s="55">
        <f t="shared" si="94"/>
        <v>1086.1307255008874</v>
      </c>
      <c r="AT208" s="5"/>
    </row>
    <row r="209" spans="1:46" ht="12.75" customHeight="1" thickBot="1" x14ac:dyDescent="0.25">
      <c r="A209" s="196" t="str">
        <f>+'Measured TV opt-pt'!A137</f>
        <v>HC</v>
      </c>
      <c r="B209" s="385"/>
      <c r="C209" s="123" t="s">
        <v>223</v>
      </c>
      <c r="D209" s="58">
        <f>+'Measured TV opt-pt'!D241</f>
        <v>0</v>
      </c>
      <c r="E209" s="58">
        <v>18360.7</v>
      </c>
      <c r="F209" s="58">
        <v>18571.399999999998</v>
      </c>
      <c r="G209" s="58">
        <f>+'Measured TV opt-pt'!G241</f>
        <v>0</v>
      </c>
      <c r="H209" s="58">
        <f>+'Measured TV opt-pt'!H241</f>
        <v>0</v>
      </c>
      <c r="I209" s="58">
        <f>+'Measured TV opt-pt'!I241</f>
        <v>0</v>
      </c>
      <c r="J209" s="58">
        <f>+'Measured TV opt-pt'!J241</f>
        <v>0</v>
      </c>
      <c r="K209" s="58">
        <f>+'Measured TV opt-pt'!K241</f>
        <v>35911.876800103586</v>
      </c>
      <c r="L209" s="58">
        <f>+'Measured TV opt-pt'!L241</f>
        <v>5304.1350996895389</v>
      </c>
      <c r="M209" s="58">
        <f>+'Measured TV opt-pt'!M241</f>
        <v>24344.573303857494</v>
      </c>
      <c r="N209" s="58">
        <f>+'Measured TV opt-pt'!N241</f>
        <v>9720.9836886571884</v>
      </c>
      <c r="O209" s="58">
        <f>+'Measured TV opt-pt'!O241</f>
        <v>0</v>
      </c>
      <c r="P209" s="141">
        <f t="shared" si="66"/>
        <v>112213.6688923078</v>
      </c>
      <c r="R209" s="123" t="s">
        <v>223</v>
      </c>
      <c r="S209" s="44">
        <f>'Measured TV opt-pt'!D278</f>
        <v>0</v>
      </c>
      <c r="T209" s="44">
        <v>36.25333333333333</v>
      </c>
      <c r="U209" s="44">
        <v>30.133333333333344</v>
      </c>
      <c r="V209" s="44">
        <f>'Measured TV opt-pt'!G278</f>
        <v>0</v>
      </c>
      <c r="W209" s="44">
        <f>'Measured TV opt-pt'!H278</f>
        <v>0</v>
      </c>
      <c r="X209" s="44">
        <f>'Measured TV opt-pt'!I278</f>
        <v>0</v>
      </c>
      <c r="Y209" s="44">
        <f>'Measured TV opt-pt'!J278</f>
        <v>0</v>
      </c>
      <c r="Z209" s="44">
        <f>'Measured TV opt-pt'!K278</f>
        <v>55.295699310309104</v>
      </c>
      <c r="AA209" s="44">
        <f>'Measured TV opt-pt'!L278</f>
        <v>4.4378447624022206</v>
      </c>
      <c r="AB209" s="44">
        <f>'Measured TV opt-pt'!M278</f>
        <v>19.589635742937858</v>
      </c>
      <c r="AC209" s="44">
        <f>'Measured TV opt-pt'!N278</f>
        <v>8.6903454581553863</v>
      </c>
      <c r="AD209" s="44">
        <f>'Measured TV opt-pt'!O278</f>
        <v>0</v>
      </c>
      <c r="AE209" s="55">
        <f t="shared" si="94"/>
        <v>154.40019194047125</v>
      </c>
      <c r="AT209" s="5"/>
    </row>
    <row r="210" spans="1:46" ht="12.75" customHeight="1" thickBot="1" x14ac:dyDescent="0.25">
      <c r="A210" s="196" t="str">
        <f>+'Measured TV opt-pt'!A138</f>
        <v>HC</v>
      </c>
      <c r="B210" s="385"/>
      <c r="C210" s="123" t="s">
        <v>224</v>
      </c>
      <c r="D210" s="58">
        <f>+'Measured TV opt-pt'!D242</f>
        <v>0</v>
      </c>
      <c r="E210" s="58">
        <f>+'Measured TV opt-pt'!E242</f>
        <v>0</v>
      </c>
      <c r="F210" s="58">
        <f>+'Measured TV opt-pt'!F242</f>
        <v>0</v>
      </c>
      <c r="G210" s="58">
        <f>+'Measured TV opt-pt'!G242</f>
        <v>0</v>
      </c>
      <c r="H210" s="58">
        <f>+'Measured TV opt-pt'!H242</f>
        <v>0</v>
      </c>
      <c r="I210" s="58">
        <f>+'Measured TV opt-pt'!I242</f>
        <v>0</v>
      </c>
      <c r="J210" s="58">
        <f>+'Measured TV opt-pt'!J242</f>
        <v>0</v>
      </c>
      <c r="K210" s="58">
        <f>+'Measured TV opt-pt'!K242</f>
        <v>0</v>
      </c>
      <c r="L210" s="58">
        <f>+'Measured TV opt-pt'!L242</f>
        <v>0</v>
      </c>
      <c r="M210" s="58">
        <f>+'Measured TV opt-pt'!M242</f>
        <v>0</v>
      </c>
      <c r="N210" s="58">
        <f>+'Measured TV opt-pt'!N242</f>
        <v>0</v>
      </c>
      <c r="O210" s="58">
        <f>+'Measured TV opt-pt'!O242</f>
        <v>0</v>
      </c>
      <c r="P210" s="141">
        <f t="shared" si="66"/>
        <v>0</v>
      </c>
      <c r="Q210" s="5"/>
      <c r="R210" s="123" t="s">
        <v>224</v>
      </c>
      <c r="S210" s="44">
        <f>'Measured TV opt-pt'!D279</f>
        <v>0</v>
      </c>
      <c r="T210" s="44">
        <f>'Measured TV opt-pt'!E279</f>
        <v>0</v>
      </c>
      <c r="U210" s="44">
        <f>'Measured TV opt-pt'!F279</f>
        <v>0</v>
      </c>
      <c r="V210" s="44">
        <f>'Measured TV opt-pt'!G279</f>
        <v>0</v>
      </c>
      <c r="W210" s="44">
        <f>'Measured TV opt-pt'!H279</f>
        <v>0</v>
      </c>
      <c r="X210" s="44">
        <f>'Measured TV opt-pt'!I279</f>
        <v>0</v>
      </c>
      <c r="Y210" s="44">
        <f>'Measured TV opt-pt'!J279</f>
        <v>0</v>
      </c>
      <c r="Z210" s="44">
        <f>'Measured TV opt-pt'!K279</f>
        <v>0</v>
      </c>
      <c r="AA210" s="44">
        <f>'Measured TV opt-pt'!L279</f>
        <v>0</v>
      </c>
      <c r="AB210" s="44">
        <f>'Measured TV opt-pt'!M279</f>
        <v>0</v>
      </c>
      <c r="AC210" s="44">
        <f>'Measured TV opt-pt'!N279</f>
        <v>0</v>
      </c>
      <c r="AD210" s="44">
        <f>'Measured TV opt-pt'!O279</f>
        <v>0</v>
      </c>
      <c r="AE210" s="55">
        <f t="shared" si="94"/>
        <v>0</v>
      </c>
    </row>
    <row r="211" spans="1:46" ht="12.75" customHeight="1" x14ac:dyDescent="0.2">
      <c r="A211" s="196" t="str">
        <f>+'Measured TV opt-pt'!A140</f>
        <v>HC</v>
      </c>
      <c r="B211" s="385"/>
      <c r="C211" s="123" t="s">
        <v>101</v>
      </c>
      <c r="D211" s="44">
        <v>34100</v>
      </c>
      <c r="E211" s="44">
        <v>103125</v>
      </c>
      <c r="F211" s="44"/>
      <c r="G211" s="44">
        <v>60000</v>
      </c>
      <c r="H211" s="44">
        <v>6000</v>
      </c>
      <c r="I211" s="44"/>
      <c r="J211" s="44"/>
      <c r="K211" s="44"/>
      <c r="L211" s="44">
        <v>150789</v>
      </c>
      <c r="M211" s="44">
        <v>100000</v>
      </c>
      <c r="N211" s="44"/>
      <c r="O211" s="44"/>
      <c r="P211" s="141">
        <f t="shared" si="66"/>
        <v>454014</v>
      </c>
      <c r="Q211" s="5"/>
      <c r="R211" s="123" t="s">
        <v>101</v>
      </c>
      <c r="S211" s="44">
        <v>29.347999999999999</v>
      </c>
      <c r="T211" s="44">
        <v>104.34600000000002</v>
      </c>
      <c r="U211" s="44"/>
      <c r="V211" s="44">
        <v>5.3666666666666671</v>
      </c>
      <c r="W211" s="44">
        <v>5.833333333333333</v>
      </c>
      <c r="X211" s="44"/>
      <c r="Y211" s="58"/>
      <c r="Z211" s="58"/>
      <c r="AA211" s="58"/>
      <c r="AB211" s="58"/>
      <c r="AC211" s="58"/>
      <c r="AD211" s="58"/>
      <c r="AE211" s="55">
        <f t="shared" si="94"/>
        <v>144.89400000000003</v>
      </c>
    </row>
    <row r="212" spans="1:46" ht="12.75" customHeight="1" x14ac:dyDescent="0.2">
      <c r="A212" s="196" t="str">
        <f>+'Measured TV opt-pt'!A141</f>
        <v>HC</v>
      </c>
      <c r="B212" s="385"/>
      <c r="C212" s="124" t="s">
        <v>58</v>
      </c>
      <c r="D212" s="46">
        <v>52576.800000000068</v>
      </c>
      <c r="E212" s="46">
        <v>34200</v>
      </c>
      <c r="F212" s="46">
        <v>30594.399999999991</v>
      </c>
      <c r="G212" s="46"/>
      <c r="H212" s="46"/>
      <c r="I212" s="46"/>
      <c r="J212" s="46"/>
      <c r="K212" s="46"/>
      <c r="L212" s="46"/>
      <c r="M212" s="46"/>
      <c r="N212" s="46"/>
      <c r="O212" s="46"/>
      <c r="P212" s="142">
        <f t="shared" si="66"/>
        <v>117371.20000000007</v>
      </c>
      <c r="R212" s="133" t="s">
        <v>105</v>
      </c>
      <c r="S212" s="133" t="str">
        <f>+'Measured TV opt-pt'!D126</f>
        <v>FHK 20-44 ABC1</v>
      </c>
      <c r="T212" s="133" t="str">
        <f>+'Measured TV opt-pt'!E126</f>
        <v>FHK 20-44 ABC1</v>
      </c>
      <c r="U212" s="133" t="str">
        <f>+'Measured TV opt-pt'!F126</f>
        <v>FHK 20-44 ABC1</v>
      </c>
      <c r="V212" s="133" t="str">
        <f>+'Measured TV opt-pt'!G126</f>
        <v>FHK 20-44 ABC1</v>
      </c>
      <c r="W212" s="133" t="str">
        <f>+'Measured TV opt-pt'!H126</f>
        <v>FHK 20-44 ABC1</v>
      </c>
      <c r="X212" s="8" t="str">
        <f>+'Measured TV opt-pt'!I126</f>
        <v>FHK 20-44 ABC1</v>
      </c>
      <c r="Y212" s="133" t="str">
        <f>+'Measured TV opt-pt'!J126</f>
        <v>FHK 20-44 ABC1</v>
      </c>
      <c r="Z212" s="133" t="str">
        <f>+'Measured TV opt-pt'!K126</f>
        <v>FHK 20-44 ABC1</v>
      </c>
      <c r="AA212" s="133" t="str">
        <f>+'Measured TV opt-pt'!L126</f>
        <v>FHK 20-44 ABC1</v>
      </c>
      <c r="AB212" s="133" t="str">
        <f>+'Measured TV opt-pt'!M126</f>
        <v>FHK 20-44 ABC1</v>
      </c>
      <c r="AC212" s="133" t="str">
        <f>+'Measured TV opt-pt'!N126</f>
        <v>FHK 20-44 ABC1</v>
      </c>
      <c r="AD212" s="133" t="str">
        <f>+'Measured TV opt-pt'!O126</f>
        <v>FHK 20-44 ABC1</v>
      </c>
      <c r="AE212" s="133"/>
      <c r="AT212" s="5">
        <f>L212+L213+L214+L215</f>
        <v>0</v>
      </c>
    </row>
    <row r="213" spans="1:46" ht="13.5" customHeight="1" thickBot="1" x14ac:dyDescent="0.25">
      <c r="A213" s="196" t="str">
        <f>+'Measured TV opt-pt'!A142</f>
        <v>HC</v>
      </c>
      <c r="B213" s="385"/>
      <c r="C213" s="124" t="s">
        <v>59</v>
      </c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142">
        <f t="shared" si="66"/>
        <v>0</v>
      </c>
      <c r="R213" s="60" t="s">
        <v>107</v>
      </c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</row>
    <row r="214" spans="1:46" ht="12.75" customHeight="1" thickBot="1" x14ac:dyDescent="0.25">
      <c r="A214" s="196" t="str">
        <f>+'Measured TV opt-pt'!A143</f>
        <v>HC</v>
      </c>
      <c r="B214" s="385"/>
      <c r="C214" s="124" t="s">
        <v>166</v>
      </c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142">
        <f t="shared" si="66"/>
        <v>0</v>
      </c>
      <c r="Q214" s="8"/>
      <c r="R214" s="121" t="s">
        <v>106</v>
      </c>
      <c r="S214" s="54">
        <f>SUM(S215:S220)</f>
        <v>1156.9159999999999</v>
      </c>
      <c r="T214" s="54">
        <f t="shared" ref="T214" si="95">SUM(T215:T220)</f>
        <v>768.07199999999966</v>
      </c>
      <c r="U214" s="54">
        <f t="shared" ref="U214" si="96">SUM(U215:U220)</f>
        <v>940.50333333333242</v>
      </c>
      <c r="V214" s="54">
        <f t="shared" ref="V214" si="97">SUM(V215:V220)</f>
        <v>6.1333333333333337</v>
      </c>
      <c r="W214" s="54">
        <f t="shared" ref="W214" si="98">SUM(W215:W220)</f>
        <v>8.6666666666666679</v>
      </c>
      <c r="X214" s="54">
        <f t="shared" ref="X214" si="99">SUM(X215:X220)</f>
        <v>0</v>
      </c>
      <c r="Y214" s="54">
        <f t="shared" ref="Y214" si="100">SUM(Y215:Y220)</f>
        <v>0</v>
      </c>
      <c r="Z214" s="54">
        <f t="shared" ref="Z214" si="101">SUM(Z215:Z220)</f>
        <v>793.32610826851555</v>
      </c>
      <c r="AA214" s="54">
        <f t="shared" ref="AA214" si="102">SUM(AA215:AA220)</f>
        <v>662.31509855278284</v>
      </c>
      <c r="AB214" s="54">
        <f t="shared" ref="AB214" si="103">SUM(AB215:AB220)</f>
        <v>839.24677126455651</v>
      </c>
      <c r="AC214" s="54">
        <f t="shared" ref="AC214" si="104">SUM(AC215:AC220)</f>
        <v>793.43215699278562</v>
      </c>
      <c r="AD214" s="54">
        <f t="shared" ref="AD214" si="105">SUM(AD215:AD220)</f>
        <v>0</v>
      </c>
      <c r="AE214" s="54">
        <f t="shared" ref="AE214" si="106">SUM(AE215:AE220)</f>
        <v>5968.6114684119721</v>
      </c>
    </row>
    <row r="215" spans="1:46" ht="12.75" customHeight="1" thickBot="1" x14ac:dyDescent="0.25">
      <c r="A215" s="196" t="str">
        <f>+'Measured TV opt-pt'!A144</f>
        <v>HC</v>
      </c>
      <c r="B215" s="385"/>
      <c r="C215" s="125" t="s">
        <v>167</v>
      </c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143">
        <f t="shared" si="66"/>
        <v>0</v>
      </c>
      <c r="Q215" s="8"/>
      <c r="R215" s="123" t="s">
        <v>261</v>
      </c>
      <c r="S215" s="44">
        <v>766.86000000000024</v>
      </c>
      <c r="T215" s="44">
        <v>502.76666666666631</v>
      </c>
      <c r="U215" s="44">
        <v>675.19666666666581</v>
      </c>
      <c r="V215" s="44">
        <f>'Measured TV opt-pt'!G269</f>
        <v>0</v>
      </c>
      <c r="W215" s="44">
        <f>'Measured TV opt-pt'!H269</f>
        <v>0</v>
      </c>
      <c r="X215" s="44">
        <f>'Measured TV opt-pt'!I269</f>
        <v>0</v>
      </c>
      <c r="Y215" s="44">
        <f>'Measured TV opt-pt'!J269</f>
        <v>0</v>
      </c>
      <c r="Z215" s="44">
        <f>'Measured TV opt-pt'!K269</f>
        <v>635.45599492365898</v>
      </c>
      <c r="AA215" s="44">
        <f>'Measured TV opt-pt'!L269</f>
        <v>493.28955630544493</v>
      </c>
      <c r="AB215" s="44">
        <f>'Measured TV opt-pt'!M269</f>
        <v>665.75908065305509</v>
      </c>
      <c r="AC215" s="44">
        <f>'Measured TV opt-pt'!N269</f>
        <v>628.80884168343368</v>
      </c>
      <c r="AD215" s="44">
        <f>'Measured TV opt-pt'!O269</f>
        <v>0</v>
      </c>
      <c r="AE215" s="55">
        <f t="shared" ref="AE215:AE220" si="107">SUM(S215:AD215)</f>
        <v>4368.136806898925</v>
      </c>
    </row>
    <row r="216" spans="1:46" ht="12.75" customHeight="1" thickBot="1" x14ac:dyDescent="0.25">
      <c r="A216" s="196" t="str">
        <f>+'Measured TV opt-pt'!A145</f>
        <v>HC</v>
      </c>
      <c r="B216" s="385"/>
      <c r="C216" s="122" t="s">
        <v>60</v>
      </c>
      <c r="D216" s="42">
        <v>14500</v>
      </c>
      <c r="E216" s="42"/>
      <c r="F216" s="42"/>
      <c r="G216" s="42"/>
      <c r="H216" s="42">
        <v>17000</v>
      </c>
      <c r="I216" s="42"/>
      <c r="J216" s="42"/>
      <c r="K216" s="42">
        <v>34885</v>
      </c>
      <c r="L216" s="42">
        <v>78704</v>
      </c>
      <c r="M216" s="42"/>
      <c r="N216" s="42"/>
      <c r="O216" s="42"/>
      <c r="P216" s="144">
        <f t="shared" si="66"/>
        <v>145089</v>
      </c>
      <c r="Q216" s="5"/>
      <c r="R216" s="123" t="s">
        <v>262</v>
      </c>
      <c r="S216" s="44">
        <f>'Measured TV opt-pt'!D270</f>
        <v>0</v>
      </c>
      <c r="T216" s="44">
        <v>0</v>
      </c>
      <c r="U216" s="44">
        <f>'Measured TV opt-pt'!F270</f>
        <v>0</v>
      </c>
      <c r="V216" s="44">
        <f>'Measured TV opt-pt'!G270</f>
        <v>0</v>
      </c>
      <c r="W216" s="44">
        <f>'Measured TV opt-pt'!H270</f>
        <v>0</v>
      </c>
      <c r="X216" s="44">
        <f>'Measured TV opt-pt'!I270</f>
        <v>0</v>
      </c>
      <c r="Y216" s="44">
        <f>'Measured TV opt-pt'!J270</f>
        <v>0</v>
      </c>
      <c r="Z216" s="44">
        <f>'Measured TV opt-pt'!K270</f>
        <v>0</v>
      </c>
      <c r="AA216" s="44">
        <f>'Measured TV opt-pt'!L270</f>
        <v>0</v>
      </c>
      <c r="AB216" s="44">
        <f>'Measured TV opt-pt'!M270</f>
        <v>0</v>
      </c>
      <c r="AC216" s="44">
        <f>'Measured TV opt-pt'!N270</f>
        <v>0</v>
      </c>
      <c r="AD216" s="44">
        <f>'Measured TV opt-pt'!O270</f>
        <v>0</v>
      </c>
      <c r="AE216" s="55">
        <f t="shared" si="107"/>
        <v>0</v>
      </c>
      <c r="AT216" s="5">
        <f>L216+L217+L218+L219+L220+L221+L241+L242+L243</f>
        <v>422979</v>
      </c>
    </row>
    <row r="217" spans="1:46" ht="12.75" customHeight="1" thickBot="1" x14ac:dyDescent="0.25">
      <c r="A217" s="196" t="str">
        <f>+'Measured TV opt-pt'!A146</f>
        <v>HC</v>
      </c>
      <c r="B217" s="385"/>
      <c r="C217" s="122" t="s">
        <v>61</v>
      </c>
      <c r="D217" s="42"/>
      <c r="E217" s="42">
        <v>2000</v>
      </c>
      <c r="F217" s="42"/>
      <c r="G217" s="42">
        <v>2500</v>
      </c>
      <c r="H217" s="42">
        <v>8000</v>
      </c>
      <c r="I217" s="42">
        <v>8500</v>
      </c>
      <c r="J217" s="42"/>
      <c r="K217" s="42">
        <v>2000</v>
      </c>
      <c r="L217" s="42">
        <v>25000</v>
      </c>
      <c r="M217" s="42">
        <v>33500</v>
      </c>
      <c r="N217" s="42"/>
      <c r="O217" s="42"/>
      <c r="P217" s="144">
        <f t="shared" si="66"/>
        <v>81500</v>
      </c>
      <c r="R217" s="123" t="s">
        <v>263</v>
      </c>
      <c r="S217" s="44">
        <v>349.39999999999975</v>
      </c>
      <c r="T217" s="44">
        <v>139.38333333333333</v>
      </c>
      <c r="U217" s="44">
        <v>224.85999999999987</v>
      </c>
      <c r="V217" s="44">
        <f>'Measured TV opt-pt'!G271</f>
        <v>0</v>
      </c>
      <c r="W217" s="44">
        <f>'Measured TV opt-pt'!H271</f>
        <v>0</v>
      </c>
      <c r="X217" s="44">
        <f>'Measured TV opt-pt'!I271</f>
        <v>0</v>
      </c>
      <c r="Y217" s="44">
        <f>'Measured TV opt-pt'!J271</f>
        <v>0</v>
      </c>
      <c r="Z217" s="44">
        <f>'Measured TV opt-pt'!K271</f>
        <v>91.498370576179212</v>
      </c>
      <c r="AA217" s="44">
        <f>'Measured TV opt-pt'!L271</f>
        <v>163.99491624348425</v>
      </c>
      <c r="AB217" s="44">
        <f>'Measured TV opt-pt'!M271</f>
        <v>151.26832463439729</v>
      </c>
      <c r="AC217" s="44">
        <f>'Measured TV opt-pt'!N271</f>
        <v>154.69175858144763</v>
      </c>
      <c r="AD217" s="44">
        <f>'Measured TV opt-pt'!O271</f>
        <v>0</v>
      </c>
      <c r="AE217" s="55">
        <f t="shared" si="107"/>
        <v>1275.0967033688414</v>
      </c>
    </row>
    <row r="218" spans="1:46" ht="12.75" customHeight="1" thickBot="1" x14ac:dyDescent="0.25">
      <c r="A218" s="196" t="str">
        <f>+'Measured TV opt-pt'!A147</f>
        <v>HC</v>
      </c>
      <c r="B218" s="385"/>
      <c r="C218" s="122" t="s">
        <v>62</v>
      </c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144">
        <f t="shared" si="66"/>
        <v>0</v>
      </c>
      <c r="R218" s="123" t="s">
        <v>264</v>
      </c>
      <c r="S218" s="44">
        <f>'Measured TV opt-pt'!D272</f>
        <v>0</v>
      </c>
      <c r="T218" s="44">
        <v>48.02000000000001</v>
      </c>
      <c r="U218" s="44">
        <v>40.446666666666665</v>
      </c>
      <c r="V218" s="44">
        <f>'Measured TV opt-pt'!G272</f>
        <v>0</v>
      </c>
      <c r="W218" s="44">
        <f>'Measured TV opt-pt'!H272</f>
        <v>0</v>
      </c>
      <c r="X218" s="44">
        <f>'Measured TV opt-pt'!I272</f>
        <v>0</v>
      </c>
      <c r="Y218" s="44">
        <f>'Measured TV opt-pt'!J272</f>
        <v>0</v>
      </c>
      <c r="Z218" s="44">
        <f>'Measured TV opt-pt'!K272</f>
        <v>66.37174276867735</v>
      </c>
      <c r="AA218" s="44">
        <f>'Measured TV opt-pt'!L272</f>
        <v>5.0306260038535928</v>
      </c>
      <c r="AB218" s="44">
        <f>'Measured TV opt-pt'!M272</f>
        <v>22.219365977104026</v>
      </c>
      <c r="AC218" s="44">
        <f>'Measured TV opt-pt'!N272</f>
        <v>9.9315567279042618</v>
      </c>
      <c r="AD218" s="44">
        <f>'Measured TV opt-pt'!O272</f>
        <v>0</v>
      </c>
      <c r="AE218" s="55">
        <f t="shared" si="107"/>
        <v>192.0199581442059</v>
      </c>
    </row>
    <row r="219" spans="1:46" ht="12.75" customHeight="1" thickBot="1" x14ac:dyDescent="0.25">
      <c r="A219" s="196" t="str">
        <f>+'Measured TV opt-pt'!A148</f>
        <v>HC</v>
      </c>
      <c r="B219" s="385"/>
      <c r="C219" s="122" t="s">
        <v>63</v>
      </c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144">
        <f t="shared" si="66"/>
        <v>0</v>
      </c>
      <c r="Q219" s="5"/>
      <c r="R219" s="123" t="s">
        <v>265</v>
      </c>
      <c r="S219" s="44">
        <f>'Measured TV opt-pt'!D273</f>
        <v>0</v>
      </c>
      <c r="T219" s="44">
        <f>'Measured TV opt-pt'!E273</f>
        <v>0</v>
      </c>
      <c r="U219" s="44">
        <f>'Measured TV opt-pt'!F273</f>
        <v>0</v>
      </c>
      <c r="V219" s="44">
        <f>'Measured TV opt-pt'!G273</f>
        <v>0</v>
      </c>
      <c r="W219" s="44">
        <f>'Measured TV opt-pt'!H273</f>
        <v>0</v>
      </c>
      <c r="X219" s="44">
        <f>'Measured TV opt-pt'!I273</f>
        <v>0</v>
      </c>
      <c r="Y219" s="44">
        <f>'Measured TV opt-pt'!J273</f>
        <v>0</v>
      </c>
      <c r="Z219" s="44">
        <f>'Measured TV opt-pt'!K273</f>
        <v>0</v>
      </c>
      <c r="AA219" s="44">
        <f>'Measured TV opt-pt'!L273</f>
        <v>0</v>
      </c>
      <c r="AB219" s="44">
        <f>'Measured TV opt-pt'!M273</f>
        <v>0</v>
      </c>
      <c r="AC219" s="44">
        <f>'Measured TV opt-pt'!N273</f>
        <v>0</v>
      </c>
      <c r="AD219" s="44">
        <f>'Measured TV opt-pt'!O273</f>
        <v>0</v>
      </c>
      <c r="AE219" s="55">
        <f t="shared" si="107"/>
        <v>0</v>
      </c>
    </row>
    <row r="220" spans="1:46" ht="13.5" customHeight="1" thickBot="1" x14ac:dyDescent="0.25">
      <c r="A220" s="196" t="str">
        <f>+'Measured TV opt-pt'!A149</f>
        <v>HC</v>
      </c>
      <c r="B220" s="385"/>
      <c r="C220" s="122" t="s">
        <v>64</v>
      </c>
      <c r="D220" s="42">
        <v>0</v>
      </c>
      <c r="E220" s="42">
        <v>0</v>
      </c>
      <c r="F220" s="42">
        <v>0</v>
      </c>
      <c r="G220" s="42">
        <v>0</v>
      </c>
      <c r="H220" s="42">
        <v>0</v>
      </c>
      <c r="I220" s="42">
        <v>0</v>
      </c>
      <c r="J220" s="42">
        <v>0</v>
      </c>
      <c r="K220" s="42">
        <v>0</v>
      </c>
      <c r="L220" s="42">
        <v>169875</v>
      </c>
      <c r="M220" s="42">
        <v>20125</v>
      </c>
      <c r="N220" s="42">
        <v>0</v>
      </c>
      <c r="O220" s="42">
        <v>0</v>
      </c>
      <c r="P220" s="144">
        <f t="shared" si="66"/>
        <v>190000</v>
      </c>
      <c r="Q220" s="5"/>
      <c r="R220" s="123" t="s">
        <v>266</v>
      </c>
      <c r="S220" s="44">
        <v>40.655999999999999</v>
      </c>
      <c r="T220" s="44">
        <v>77.902000000000015</v>
      </c>
      <c r="U220" s="44"/>
      <c r="V220" s="44">
        <v>6.1333333333333337</v>
      </c>
      <c r="W220" s="44">
        <v>8.6666666666666679</v>
      </c>
      <c r="X220" s="44"/>
      <c r="Y220" s="44"/>
      <c r="Z220" s="44"/>
      <c r="AA220" s="44"/>
      <c r="AB220" s="44"/>
      <c r="AC220" s="44"/>
      <c r="AD220" s="44"/>
      <c r="AE220" s="55">
        <f t="shared" si="107"/>
        <v>133.35800000000003</v>
      </c>
    </row>
    <row r="221" spans="1:46" ht="12.75" customHeight="1" x14ac:dyDescent="0.2">
      <c r="A221" s="196" t="str">
        <f>+'Measured TV opt-pt'!A150</f>
        <v>HC</v>
      </c>
      <c r="B221" s="385"/>
      <c r="C221" s="325" t="s">
        <v>289</v>
      </c>
      <c r="D221" s="326">
        <f t="shared" ref="D221:O221" si="108">SUM(D222:D240)</f>
        <v>0</v>
      </c>
      <c r="E221" s="326">
        <f t="shared" si="108"/>
        <v>170600.43474</v>
      </c>
      <c r="F221" s="326">
        <f t="shared" si="108"/>
        <v>111826.26057333333</v>
      </c>
      <c r="G221" s="326">
        <f t="shared" si="108"/>
        <v>40518.263119999996</v>
      </c>
      <c r="H221" s="326">
        <f t="shared" si="108"/>
        <v>21910.716480000003</v>
      </c>
      <c r="I221" s="326">
        <f t="shared" si="108"/>
        <v>23860</v>
      </c>
      <c r="J221" s="326">
        <f t="shared" si="108"/>
        <v>40000</v>
      </c>
      <c r="K221" s="326">
        <f t="shared" si="108"/>
        <v>59500</v>
      </c>
      <c r="L221" s="326">
        <f t="shared" si="108"/>
        <v>139400</v>
      </c>
      <c r="M221" s="326">
        <f t="shared" si="108"/>
        <v>126147</v>
      </c>
      <c r="N221" s="326">
        <f t="shared" si="108"/>
        <v>59229.283520000055</v>
      </c>
      <c r="O221" s="326">
        <f t="shared" si="108"/>
        <v>15000</v>
      </c>
      <c r="P221" s="327">
        <f t="shared" si="66"/>
        <v>807991.95843333332</v>
      </c>
      <c r="Q221" s="5"/>
      <c r="R221" s="60" t="s">
        <v>107</v>
      </c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</row>
    <row r="222" spans="1:46" ht="12.75" customHeight="1" x14ac:dyDescent="0.25">
      <c r="A222" s="196" t="str">
        <f>+'Measured TV opt-pt'!A151</f>
        <v>HC</v>
      </c>
      <c r="B222" s="385"/>
      <c r="C222" s="311" t="s">
        <v>284</v>
      </c>
      <c r="D222" s="330"/>
      <c r="E222" s="330">
        <v>74618.94</v>
      </c>
      <c r="F222" s="330">
        <v>16934.560000000001</v>
      </c>
      <c r="G222" s="330">
        <v>3900</v>
      </c>
      <c r="H222" s="330"/>
      <c r="I222" s="330"/>
      <c r="J222" s="330"/>
      <c r="K222" s="330"/>
      <c r="L222" s="330">
        <v>40000</v>
      </c>
      <c r="M222" s="330">
        <v>41147</v>
      </c>
      <c r="N222" s="330">
        <v>34229.283520000055</v>
      </c>
      <c r="O222" s="330"/>
      <c r="P222" s="312">
        <f t="shared" ref="P222:P240" si="109">SUM(D222:O222)</f>
        <v>210829.78352000006</v>
      </c>
      <c r="Q222" s="5"/>
      <c r="R222" s="60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</row>
    <row r="223" spans="1:46" ht="12.75" customHeight="1" x14ac:dyDescent="0.25">
      <c r="A223" s="196" t="str">
        <f>+'Measured TV opt-pt'!A152</f>
        <v>HC</v>
      </c>
      <c r="B223" s="385"/>
      <c r="C223" s="311" t="s">
        <v>288</v>
      </c>
      <c r="D223" s="330"/>
      <c r="E223" s="330"/>
      <c r="F223" s="330"/>
      <c r="G223" s="330"/>
      <c r="H223" s="330"/>
      <c r="I223" s="330"/>
      <c r="J223" s="330"/>
      <c r="K223" s="330"/>
      <c r="L223" s="330"/>
      <c r="M223" s="330"/>
      <c r="N223" s="330"/>
      <c r="O223" s="330"/>
      <c r="P223" s="312">
        <f t="shared" si="109"/>
        <v>0</v>
      </c>
      <c r="Q223" s="5"/>
      <c r="R223" s="60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</row>
    <row r="224" spans="1:46" ht="12.75" customHeight="1" x14ac:dyDescent="0.25">
      <c r="A224" s="196" t="str">
        <f>+'Measured TV opt-pt'!A153</f>
        <v>HC</v>
      </c>
      <c r="B224" s="385"/>
      <c r="C224" s="311" t="s">
        <v>280</v>
      </c>
      <c r="D224" s="330"/>
      <c r="E224" s="330">
        <v>28825</v>
      </c>
      <c r="F224" s="330">
        <v>33609.921333333332</v>
      </c>
      <c r="G224" s="330">
        <v>26087.5</v>
      </c>
      <c r="H224" s="330"/>
      <c r="I224" s="330"/>
      <c r="J224" s="330"/>
      <c r="K224" s="330"/>
      <c r="L224" s="330"/>
      <c r="M224" s="330"/>
      <c r="N224" s="330"/>
      <c r="O224" s="330"/>
      <c r="P224" s="312">
        <f t="shared" si="109"/>
        <v>88522.421333333332</v>
      </c>
      <c r="Q224" s="5"/>
      <c r="R224" s="60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</row>
    <row r="225" spans="1:31" ht="12.75" customHeight="1" x14ac:dyDescent="0.25">
      <c r="A225" s="196" t="str">
        <f>+'Measured TV opt-pt'!A154</f>
        <v>HC</v>
      </c>
      <c r="B225" s="385"/>
      <c r="C225" s="311" t="s">
        <v>285</v>
      </c>
      <c r="D225" s="330"/>
      <c r="E225" s="330"/>
      <c r="F225" s="330"/>
      <c r="G225" s="330"/>
      <c r="H225" s="330"/>
      <c r="I225" s="330"/>
      <c r="J225" s="330"/>
      <c r="K225" s="330"/>
      <c r="L225" s="330"/>
      <c r="M225" s="330"/>
      <c r="N225" s="330"/>
      <c r="O225" s="330"/>
      <c r="P225" s="312">
        <f t="shared" si="109"/>
        <v>0</v>
      </c>
      <c r="Q225" s="5"/>
      <c r="R225" s="60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</row>
    <row r="226" spans="1:31" ht="12.75" customHeight="1" x14ac:dyDescent="0.25">
      <c r="A226" s="196" t="str">
        <f t="shared" ref="A226:A238" si="110">+A225</f>
        <v>HC</v>
      </c>
      <c r="B226" s="385"/>
      <c r="C226" s="311" t="s">
        <v>280</v>
      </c>
      <c r="D226" s="330"/>
      <c r="E226" s="330"/>
      <c r="F226" s="330"/>
      <c r="G226" s="330"/>
      <c r="H226" s="330"/>
      <c r="I226" s="330"/>
      <c r="J226" s="330"/>
      <c r="K226" s="330"/>
      <c r="L226" s="330">
        <v>54400</v>
      </c>
      <c r="M226" s="330">
        <v>40000</v>
      </c>
      <c r="N226" s="330">
        <v>20000</v>
      </c>
      <c r="O226" s="330">
        <v>10000</v>
      </c>
      <c r="P226" s="312">
        <f t="shared" si="109"/>
        <v>124400</v>
      </c>
      <c r="Q226" s="5"/>
      <c r="R226" s="60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</row>
    <row r="227" spans="1:31" ht="12.75" customHeight="1" x14ac:dyDescent="0.25">
      <c r="A227" s="196" t="str">
        <f t="shared" si="110"/>
        <v>HC</v>
      </c>
      <c r="B227" s="385"/>
      <c r="C227" s="311" t="s">
        <v>286</v>
      </c>
      <c r="D227" s="330"/>
      <c r="E227" s="330">
        <v>381.06</v>
      </c>
      <c r="F227" s="330">
        <v>963.16</v>
      </c>
      <c r="G227" s="330"/>
      <c r="H227" s="330">
        <v>1000</v>
      </c>
      <c r="I227" s="330">
        <v>3000</v>
      </c>
      <c r="J227" s="330">
        <v>2000</v>
      </c>
      <c r="K227" s="330">
        <v>2000</v>
      </c>
      <c r="L227" s="330">
        <v>2000</v>
      </c>
      <c r="M227" s="330">
        <v>2000</v>
      </c>
      <c r="N227" s="330">
        <v>2000</v>
      </c>
      <c r="O227" s="330">
        <v>2000</v>
      </c>
      <c r="P227" s="312">
        <f t="shared" si="109"/>
        <v>17344.22</v>
      </c>
      <c r="Q227" s="5"/>
      <c r="R227" s="60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</row>
    <row r="228" spans="1:31" ht="12.75" customHeight="1" x14ac:dyDescent="0.25">
      <c r="A228" s="196" t="str">
        <f t="shared" si="110"/>
        <v>HC</v>
      </c>
      <c r="B228" s="385"/>
      <c r="C228" s="311" t="s">
        <v>282</v>
      </c>
      <c r="D228" s="330"/>
      <c r="E228" s="330">
        <v>19655.023999999998</v>
      </c>
      <c r="F228" s="330">
        <v>18788.762500000001</v>
      </c>
      <c r="G228" s="330">
        <v>4799.9808000000003</v>
      </c>
      <c r="H228" s="330">
        <v>11765.204000000002</v>
      </c>
      <c r="I228" s="330">
        <v>17360</v>
      </c>
      <c r="J228" s="330">
        <v>35000</v>
      </c>
      <c r="K228" s="330">
        <v>54500</v>
      </c>
      <c r="L228" s="330">
        <v>40000</v>
      </c>
      <c r="M228" s="330">
        <v>40000</v>
      </c>
      <c r="N228" s="330"/>
      <c r="O228" s="330"/>
      <c r="P228" s="312">
        <f t="shared" si="109"/>
        <v>241868.9713</v>
      </c>
      <c r="Q228" s="5"/>
      <c r="R228" s="60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</row>
    <row r="229" spans="1:31" ht="12.75" customHeight="1" x14ac:dyDescent="0.25">
      <c r="A229" s="196" t="str">
        <f t="shared" si="110"/>
        <v>HC</v>
      </c>
      <c r="B229" s="385"/>
      <c r="C229" s="311" t="s">
        <v>283</v>
      </c>
      <c r="D229" s="330"/>
      <c r="E229" s="330"/>
      <c r="F229" s="330"/>
      <c r="G229" s="330"/>
      <c r="H229" s="330"/>
      <c r="I229" s="330"/>
      <c r="J229" s="330"/>
      <c r="K229" s="330"/>
      <c r="L229" s="330"/>
      <c r="M229" s="330"/>
      <c r="N229" s="330"/>
      <c r="O229" s="330"/>
      <c r="P229" s="312">
        <f t="shared" si="109"/>
        <v>0</v>
      </c>
      <c r="Q229" s="5"/>
      <c r="R229" s="60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</row>
    <row r="230" spans="1:31" ht="12.75" customHeight="1" x14ac:dyDescent="0.25">
      <c r="A230" s="196" t="str">
        <f t="shared" si="110"/>
        <v>HC</v>
      </c>
      <c r="B230" s="385"/>
      <c r="C230" s="313" t="s">
        <v>287</v>
      </c>
      <c r="D230" s="331"/>
      <c r="E230" s="331"/>
      <c r="F230" s="331"/>
      <c r="G230" s="331"/>
      <c r="H230" s="331"/>
      <c r="I230" s="331"/>
      <c r="J230" s="331"/>
      <c r="K230" s="331"/>
      <c r="L230" s="331"/>
      <c r="M230" s="331"/>
      <c r="N230" s="331"/>
      <c r="O230" s="331"/>
      <c r="P230" s="314">
        <f t="shared" si="109"/>
        <v>0</v>
      </c>
      <c r="Q230" s="5"/>
      <c r="R230" s="60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</row>
    <row r="231" spans="1:31" ht="12.75" customHeight="1" x14ac:dyDescent="0.25">
      <c r="A231" s="196" t="str">
        <f t="shared" si="110"/>
        <v>HC</v>
      </c>
      <c r="B231" s="385"/>
      <c r="C231" s="313" t="s">
        <v>288</v>
      </c>
      <c r="D231" s="331"/>
      <c r="E231" s="331"/>
      <c r="F231" s="331"/>
      <c r="G231" s="331"/>
      <c r="H231" s="331"/>
      <c r="I231" s="331"/>
      <c r="J231" s="331"/>
      <c r="K231" s="331"/>
      <c r="L231" s="331"/>
      <c r="M231" s="331"/>
      <c r="N231" s="331"/>
      <c r="O231" s="331"/>
      <c r="P231" s="314">
        <f t="shared" si="109"/>
        <v>0</v>
      </c>
      <c r="Q231" s="5"/>
      <c r="R231" s="60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</row>
    <row r="232" spans="1:31" ht="12.75" customHeight="1" x14ac:dyDescent="0.25">
      <c r="A232" s="196" t="str">
        <f t="shared" si="110"/>
        <v>HC</v>
      </c>
      <c r="B232" s="385"/>
      <c r="C232" s="313" t="s">
        <v>280</v>
      </c>
      <c r="D232" s="331"/>
      <c r="E232" s="331">
        <v>36000</v>
      </c>
      <c r="F232" s="331">
        <v>35600</v>
      </c>
      <c r="G232" s="331">
        <v>3310</v>
      </c>
      <c r="H232" s="331"/>
      <c r="I232" s="331"/>
      <c r="J232" s="331"/>
      <c r="K232" s="331"/>
      <c r="L232" s="331"/>
      <c r="M232" s="331"/>
      <c r="N232" s="331"/>
      <c r="O232" s="331"/>
      <c r="P232" s="314">
        <f t="shared" si="109"/>
        <v>74910</v>
      </c>
      <c r="Q232" s="5"/>
      <c r="R232" s="60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</row>
    <row r="233" spans="1:31" ht="12.75" customHeight="1" x14ac:dyDescent="0.25">
      <c r="A233" s="196" t="str">
        <f t="shared" si="110"/>
        <v>HC</v>
      </c>
      <c r="B233" s="385"/>
      <c r="C233" s="313" t="s">
        <v>285</v>
      </c>
      <c r="D233" s="331"/>
      <c r="E233" s="331"/>
      <c r="F233" s="331"/>
      <c r="G233" s="331"/>
      <c r="H233" s="331"/>
      <c r="I233" s="331"/>
      <c r="J233" s="331"/>
      <c r="K233" s="331"/>
      <c r="L233" s="331"/>
      <c r="M233" s="331"/>
      <c r="N233" s="331"/>
      <c r="O233" s="331"/>
      <c r="P233" s="314">
        <f t="shared" si="109"/>
        <v>0</v>
      </c>
      <c r="Q233" s="5"/>
      <c r="R233" s="60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</row>
    <row r="234" spans="1:31" ht="12.75" customHeight="1" x14ac:dyDescent="0.25">
      <c r="A234" s="196" t="str">
        <f t="shared" si="110"/>
        <v>HC</v>
      </c>
      <c r="B234" s="385"/>
      <c r="C234" s="313" t="s">
        <v>280</v>
      </c>
      <c r="D234" s="331"/>
      <c r="E234" s="331"/>
      <c r="F234" s="331"/>
      <c r="G234" s="331"/>
      <c r="H234" s="331"/>
      <c r="I234" s="331"/>
      <c r="J234" s="331"/>
      <c r="K234" s="331"/>
      <c r="L234" s="331"/>
      <c r="M234" s="331"/>
      <c r="N234" s="331"/>
      <c r="O234" s="331"/>
      <c r="P234" s="314">
        <f t="shared" si="109"/>
        <v>0</v>
      </c>
      <c r="Q234" s="5"/>
      <c r="R234" s="60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</row>
    <row r="235" spans="1:31" ht="12.75" customHeight="1" x14ac:dyDescent="0.25">
      <c r="A235" s="196" t="str">
        <f t="shared" si="110"/>
        <v>HC</v>
      </c>
      <c r="B235" s="385"/>
      <c r="C235" s="313" t="s">
        <v>286</v>
      </c>
      <c r="D235" s="331"/>
      <c r="E235" s="331"/>
      <c r="F235" s="331"/>
      <c r="G235" s="331"/>
      <c r="H235" s="331"/>
      <c r="I235" s="331"/>
      <c r="J235" s="331"/>
      <c r="K235" s="331"/>
      <c r="L235" s="331"/>
      <c r="M235" s="331"/>
      <c r="N235" s="331"/>
      <c r="O235" s="331"/>
      <c r="P235" s="314">
        <f t="shared" si="109"/>
        <v>0</v>
      </c>
      <c r="Q235" s="5"/>
      <c r="R235" s="60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</row>
    <row r="236" spans="1:31" ht="12.75" customHeight="1" x14ac:dyDescent="0.25">
      <c r="A236" s="196" t="str">
        <f t="shared" si="110"/>
        <v>HC</v>
      </c>
      <c r="B236" s="385"/>
      <c r="C236" s="313" t="s">
        <v>282</v>
      </c>
      <c r="D236" s="331"/>
      <c r="E236" s="331">
        <v>2314.8204999999998</v>
      </c>
      <c r="F236" s="331">
        <v>1818</v>
      </c>
      <c r="G236" s="331">
        <v>1199.9952000000001</v>
      </c>
      <c r="H236" s="331">
        <v>3708.6500000000005</v>
      </c>
      <c r="I236" s="331"/>
      <c r="J236" s="331"/>
      <c r="K236" s="331"/>
      <c r="L236" s="331"/>
      <c r="M236" s="331"/>
      <c r="N236" s="331"/>
      <c r="O236" s="331"/>
      <c r="P236" s="314">
        <f t="shared" si="109"/>
        <v>9041.4657000000007</v>
      </c>
      <c r="Q236" s="5"/>
      <c r="R236" s="60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</row>
    <row r="237" spans="1:31" ht="12.75" customHeight="1" x14ac:dyDescent="0.25">
      <c r="A237" s="196" t="str">
        <f t="shared" si="110"/>
        <v>HC</v>
      </c>
      <c r="B237" s="385"/>
      <c r="C237" s="313" t="s">
        <v>283</v>
      </c>
      <c r="D237" s="331"/>
      <c r="E237" s="331"/>
      <c r="F237" s="331"/>
      <c r="G237" s="331"/>
      <c r="H237" s="331"/>
      <c r="I237" s="331"/>
      <c r="J237" s="331"/>
      <c r="K237" s="331"/>
      <c r="L237" s="331"/>
      <c r="M237" s="331"/>
      <c r="N237" s="331"/>
      <c r="O237" s="331"/>
      <c r="P237" s="314">
        <f t="shared" si="109"/>
        <v>0</v>
      </c>
      <c r="Q237" s="5"/>
      <c r="R237" s="60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</row>
    <row r="238" spans="1:31" ht="12.75" customHeight="1" x14ac:dyDescent="0.25">
      <c r="A238" s="196" t="str">
        <f t="shared" si="110"/>
        <v>HC</v>
      </c>
      <c r="B238" s="385"/>
      <c r="C238" s="313" t="s">
        <v>281</v>
      </c>
      <c r="D238" s="331"/>
      <c r="E238" s="331"/>
      <c r="F238" s="331"/>
      <c r="G238" s="331"/>
      <c r="H238" s="331"/>
      <c r="I238" s="331"/>
      <c r="J238" s="331"/>
      <c r="K238" s="331"/>
      <c r="L238" s="331"/>
      <c r="M238" s="331"/>
      <c r="N238" s="331"/>
      <c r="O238" s="331"/>
      <c r="P238" s="314">
        <f t="shared" si="109"/>
        <v>0</v>
      </c>
      <c r="Q238" s="5"/>
      <c r="R238" s="60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</row>
    <row r="239" spans="1:31" ht="12.75" customHeight="1" x14ac:dyDescent="0.25">
      <c r="A239" s="196" t="str">
        <f>+'Measured TV opt-pt'!A155</f>
        <v>HC</v>
      </c>
      <c r="B239" s="385"/>
      <c r="C239" s="318" t="s">
        <v>279</v>
      </c>
      <c r="D239" s="332"/>
      <c r="E239" s="332">
        <v>8805.5902399999995</v>
      </c>
      <c r="F239" s="332">
        <v>4111.8567400000011</v>
      </c>
      <c r="G239" s="332">
        <v>1220.78712</v>
      </c>
      <c r="H239" s="332">
        <v>5436.8624799999998</v>
      </c>
      <c r="I239" s="332">
        <v>3500</v>
      </c>
      <c r="J239" s="332">
        <v>3000</v>
      </c>
      <c r="K239" s="332">
        <v>3000</v>
      </c>
      <c r="L239" s="332">
        <v>3000</v>
      </c>
      <c r="M239" s="332">
        <v>3000</v>
      </c>
      <c r="N239" s="332">
        <v>3000</v>
      </c>
      <c r="O239" s="332">
        <v>3000</v>
      </c>
      <c r="P239" s="315">
        <f t="shared" si="109"/>
        <v>41075.096579999998</v>
      </c>
      <c r="Q239" s="5"/>
      <c r="R239" s="60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</row>
    <row r="240" spans="1:31" ht="12.75" customHeight="1" thickBot="1" x14ac:dyDescent="0.3">
      <c r="A240" s="196" t="str">
        <f>+'Measured TV opt-pt'!A156</f>
        <v>HC</v>
      </c>
      <c r="B240" s="385"/>
      <c r="C240" s="328" t="s">
        <v>290</v>
      </c>
      <c r="D240" s="333"/>
      <c r="E240" s="333"/>
      <c r="F240" s="333"/>
      <c r="G240" s="333"/>
      <c r="H240" s="333"/>
      <c r="I240" s="333"/>
      <c r="J240" s="333"/>
      <c r="K240" s="333"/>
      <c r="L240" s="333"/>
      <c r="M240" s="333"/>
      <c r="N240" s="333"/>
      <c r="O240" s="333"/>
      <c r="P240" s="329">
        <f t="shared" si="109"/>
        <v>0</v>
      </c>
      <c r="Q240" s="5"/>
      <c r="R240" s="60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</row>
    <row r="241" spans="1:46" ht="12.75" customHeight="1" x14ac:dyDescent="0.2">
      <c r="A241" s="196" t="str">
        <f>+'Measured TV opt-pt'!A157</f>
        <v>HC</v>
      </c>
      <c r="B241" s="385"/>
      <c r="C241" s="122" t="s">
        <v>66</v>
      </c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144">
        <f t="shared" ref="P241:P327" si="111">SUM(D241:O241)</f>
        <v>0</v>
      </c>
      <c r="R241" s="60" t="s">
        <v>107</v>
      </c>
    </row>
    <row r="242" spans="1:46" ht="12.75" customHeight="1" x14ac:dyDescent="0.2">
      <c r="A242" s="196" t="str">
        <f>+'Measured TV opt-pt'!A158</f>
        <v>HC</v>
      </c>
      <c r="B242" s="385"/>
      <c r="C242" s="122" t="s">
        <v>67</v>
      </c>
      <c r="D242" s="42">
        <v>0</v>
      </c>
      <c r="E242" s="42">
        <v>100000</v>
      </c>
      <c r="F242" s="42">
        <v>52000</v>
      </c>
      <c r="G242" s="42">
        <v>29000</v>
      </c>
      <c r="H242" s="42">
        <v>17000</v>
      </c>
      <c r="I242" s="42">
        <v>17000</v>
      </c>
      <c r="J242" s="42">
        <v>10000</v>
      </c>
      <c r="K242" s="42">
        <v>10000</v>
      </c>
      <c r="L242" s="42">
        <v>10000</v>
      </c>
      <c r="M242" s="42">
        <v>22000</v>
      </c>
      <c r="N242" s="42">
        <v>10000</v>
      </c>
      <c r="O242" s="42">
        <v>0</v>
      </c>
      <c r="P242" s="144">
        <f t="shared" si="111"/>
        <v>277000</v>
      </c>
      <c r="Q242" s="5"/>
      <c r="R242" s="60" t="s">
        <v>107</v>
      </c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</row>
    <row r="243" spans="1:46" ht="12.75" customHeight="1" x14ac:dyDescent="0.2">
      <c r="A243" s="196" t="str">
        <f>+'Measured TV opt-pt'!A159</f>
        <v>HC</v>
      </c>
      <c r="B243" s="385"/>
      <c r="C243" s="122" t="s">
        <v>68</v>
      </c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144">
        <f t="shared" si="111"/>
        <v>0</v>
      </c>
      <c r="Q243" s="5"/>
      <c r="R243" s="60" t="s">
        <v>107</v>
      </c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</row>
    <row r="244" spans="1:46" ht="13.5" customHeight="1" thickBot="1" x14ac:dyDescent="0.25">
      <c r="A244" s="196" t="str">
        <f>+'Measured TV opt-pt'!A160</f>
        <v>HC</v>
      </c>
      <c r="B244" s="386"/>
      <c r="C244" s="126" t="s">
        <v>55</v>
      </c>
      <c r="D244" s="56">
        <f t="shared" ref="D244:O244" si="112">+D243+D242+D241+D221+D220+D219+D218+D217+D216+D205</f>
        <v>679397.46</v>
      </c>
      <c r="E244" s="56">
        <f t="shared" si="112"/>
        <v>753958.74473999999</v>
      </c>
      <c r="F244" s="56">
        <f t="shared" si="112"/>
        <v>743580.55457333324</v>
      </c>
      <c r="G244" s="56">
        <f t="shared" si="112"/>
        <v>132018.26311999999</v>
      </c>
      <c r="H244" s="56">
        <f t="shared" si="112"/>
        <v>69910.716480000003</v>
      </c>
      <c r="I244" s="56">
        <f t="shared" si="112"/>
        <v>49360</v>
      </c>
      <c r="J244" s="56">
        <f t="shared" si="112"/>
        <v>50000</v>
      </c>
      <c r="K244" s="56">
        <f t="shared" si="112"/>
        <v>517884.46784374584</v>
      </c>
      <c r="L244" s="56">
        <f t="shared" si="112"/>
        <v>1050463.2663312762</v>
      </c>
      <c r="M244" s="56">
        <f t="shared" si="112"/>
        <v>988049.01542947139</v>
      </c>
      <c r="N244" s="56">
        <f t="shared" si="112"/>
        <v>665560.20501233218</v>
      </c>
      <c r="O244" s="56">
        <f t="shared" si="112"/>
        <v>15000</v>
      </c>
      <c r="P244" s="147">
        <f t="shared" si="111"/>
        <v>5715182.6935301591</v>
      </c>
      <c r="Q244" s="199" t="str">
        <f>+B205</f>
        <v>Domestos</v>
      </c>
      <c r="R244" s="60" t="s">
        <v>107</v>
      </c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</row>
    <row r="245" spans="1:46" ht="12.75" customHeight="1" thickBot="1" x14ac:dyDescent="0.25">
      <c r="A245" s="196" t="str">
        <f>+'Measured TV opt-pt'!A161</f>
        <v>HC</v>
      </c>
      <c r="B245" s="384" t="str">
        <f>+'Measured TV opt-pt'!B291</f>
        <v>Sunlight</v>
      </c>
      <c r="C245" s="121" t="s">
        <v>56</v>
      </c>
      <c r="D245" s="54">
        <f t="shared" ref="D245:O245" si="113">SUM(D246:D255)</f>
        <v>412540.56000000006</v>
      </c>
      <c r="E245" s="54">
        <f t="shared" si="113"/>
        <v>134878.242</v>
      </c>
      <c r="F245" s="54">
        <f t="shared" si="113"/>
        <v>217728.43099999992</v>
      </c>
      <c r="G245" s="54">
        <f t="shared" si="113"/>
        <v>0</v>
      </c>
      <c r="H245" s="54">
        <f t="shared" si="113"/>
        <v>0</v>
      </c>
      <c r="I245" s="54">
        <f t="shared" si="113"/>
        <v>0</v>
      </c>
      <c r="J245" s="54">
        <f t="shared" si="113"/>
        <v>0</v>
      </c>
      <c r="K245" s="54">
        <f t="shared" si="113"/>
        <v>0</v>
      </c>
      <c r="L245" s="54">
        <f t="shared" si="113"/>
        <v>0</v>
      </c>
      <c r="M245" s="54">
        <f t="shared" si="113"/>
        <v>0</v>
      </c>
      <c r="N245" s="54">
        <f t="shared" si="113"/>
        <v>700878.65405563021</v>
      </c>
      <c r="O245" s="54">
        <f t="shared" si="113"/>
        <v>436746.45155272516</v>
      </c>
      <c r="P245" s="140">
        <f>SUM(D245:O245)</f>
        <v>1902772.3386083555</v>
      </c>
      <c r="Q245" s="198"/>
      <c r="R245" s="121" t="s">
        <v>104</v>
      </c>
      <c r="S245" s="54">
        <f>SUM(S246:S251)</f>
        <v>636.77999999999975</v>
      </c>
      <c r="T245" s="54">
        <f t="shared" ref="T245:AD245" si="114">SUM(T246:T251)</f>
        <v>190.75000000000006</v>
      </c>
      <c r="U245" s="54">
        <f t="shared" si="114"/>
        <v>336.81600000000026</v>
      </c>
      <c r="V245" s="54">
        <f t="shared" si="114"/>
        <v>0</v>
      </c>
      <c r="W245" s="54">
        <f t="shared" si="114"/>
        <v>0</v>
      </c>
      <c r="X245" s="117">
        <f t="shared" si="114"/>
        <v>0</v>
      </c>
      <c r="Y245" s="54">
        <f t="shared" si="114"/>
        <v>0</v>
      </c>
      <c r="Z245" s="54">
        <f t="shared" si="114"/>
        <v>0</v>
      </c>
      <c r="AA245" s="54">
        <f t="shared" si="114"/>
        <v>0</v>
      </c>
      <c r="AB245" s="54">
        <f t="shared" si="114"/>
        <v>0</v>
      </c>
      <c r="AC245" s="54">
        <f t="shared" si="114"/>
        <v>815.99033583302412</v>
      </c>
      <c r="AD245" s="54">
        <f t="shared" si="114"/>
        <v>598.3597019855838</v>
      </c>
      <c r="AE245" s="55">
        <f t="shared" ref="AE245:AE251" si="115">SUM(S245:AD245)</f>
        <v>2578.6960378186077</v>
      </c>
    </row>
    <row r="246" spans="1:46" ht="12.75" customHeight="1" thickBot="1" x14ac:dyDescent="0.25">
      <c r="A246" s="196" t="str">
        <f>+'Measured TV opt-pt'!A162</f>
        <v>HC</v>
      </c>
      <c r="B246" s="385"/>
      <c r="C246" s="123" t="s">
        <v>57</v>
      </c>
      <c r="D246" s="58">
        <v>275611.80000000005</v>
      </c>
      <c r="E246" s="58">
        <v>73303.722000000009</v>
      </c>
      <c r="F246" s="58">
        <v>131339.65099999995</v>
      </c>
      <c r="G246" s="58">
        <f>+'Measured TV opt-pt'!G293</f>
        <v>0</v>
      </c>
      <c r="H246" s="58">
        <f>+'Measured TV opt-pt'!H293</f>
        <v>0</v>
      </c>
      <c r="I246" s="58">
        <f>+'Measured TV opt-pt'!I293</f>
        <v>0</v>
      </c>
      <c r="J246" s="58">
        <f>+'Measured TV opt-pt'!J293</f>
        <v>0</v>
      </c>
      <c r="K246" s="58">
        <f>+'Measured TV opt-pt'!K293</f>
        <v>0</v>
      </c>
      <c r="L246" s="58">
        <f>+'Measured TV opt-pt'!L293</f>
        <v>0</v>
      </c>
      <c r="M246" s="58">
        <f>+'Measured TV opt-pt'!M293</f>
        <v>0</v>
      </c>
      <c r="N246" s="58">
        <f>+'Measured TV opt-pt'!N293</f>
        <v>527756.16677433334</v>
      </c>
      <c r="O246" s="58">
        <f>+'Measured TV opt-pt'!O293</f>
        <v>310035.95935730817</v>
      </c>
      <c r="P246" s="141">
        <f>SUM(D246:O246)</f>
        <v>1318047.2991316416</v>
      </c>
      <c r="R246" s="123" t="s">
        <v>57</v>
      </c>
      <c r="S246" s="44">
        <v>455.37999999999977</v>
      </c>
      <c r="T246" s="44">
        <v>128.75000000000006</v>
      </c>
      <c r="U246" s="44">
        <v>238.69800000000023</v>
      </c>
      <c r="V246" s="44">
        <f>'Measured TV opt-pt'!G330</f>
        <v>0</v>
      </c>
      <c r="W246" s="44">
        <f>'Measured TV opt-pt'!H330</f>
        <v>0</v>
      </c>
      <c r="X246" s="44">
        <f>'Measured TV opt-pt'!I330</f>
        <v>0</v>
      </c>
      <c r="Y246" s="44">
        <f>'Measured TV opt-pt'!J330</f>
        <v>0</v>
      </c>
      <c r="Z246" s="44">
        <f>'Measured TV opt-pt'!K330</f>
        <v>0</v>
      </c>
      <c r="AA246" s="44">
        <f>'Measured TV opt-pt'!L330</f>
        <v>0</v>
      </c>
      <c r="AB246" s="44">
        <f>'Measured TV opt-pt'!M330</f>
        <v>0</v>
      </c>
      <c r="AC246" s="44">
        <f>'Measured TV opt-pt'!N330</f>
        <v>646.68659239217777</v>
      </c>
      <c r="AD246" s="44">
        <f>'Measured TV opt-pt'!O330</f>
        <v>450.21182337097309</v>
      </c>
      <c r="AE246" s="55">
        <f t="shared" si="115"/>
        <v>1919.7264157631507</v>
      </c>
      <c r="AT246" s="5">
        <f>L246+L250+L251</f>
        <v>0</v>
      </c>
    </row>
    <row r="247" spans="1:46" ht="12.75" customHeight="1" thickBot="1" x14ac:dyDescent="0.25">
      <c r="A247" s="196" t="str">
        <f>+'Measured TV opt-pt'!A163</f>
        <v>HC</v>
      </c>
      <c r="B247" s="385"/>
      <c r="C247" s="123" t="s">
        <v>221</v>
      </c>
      <c r="D247" s="58">
        <f>+'Measured TV opt-pt'!D294</f>
        <v>0</v>
      </c>
      <c r="E247" s="58">
        <f>+'Measured TV opt-pt'!E294</f>
        <v>0</v>
      </c>
      <c r="F247" s="58">
        <f>+'Measured TV opt-pt'!F294</f>
        <v>0</v>
      </c>
      <c r="G247" s="58">
        <f>+'Measured TV opt-pt'!G294</f>
        <v>0</v>
      </c>
      <c r="H247" s="58">
        <f>+'Measured TV opt-pt'!H294</f>
        <v>0</v>
      </c>
      <c r="I247" s="58">
        <f>+'Measured TV opt-pt'!I294</f>
        <v>0</v>
      </c>
      <c r="J247" s="58">
        <f>+'Measured TV opt-pt'!J294</f>
        <v>0</v>
      </c>
      <c r="K247" s="58">
        <f>+'Measured TV opt-pt'!K294</f>
        <v>0</v>
      </c>
      <c r="L247" s="58">
        <f>+'Measured TV opt-pt'!L294</f>
        <v>0</v>
      </c>
      <c r="M247" s="58">
        <f>+'Measured TV opt-pt'!M294</f>
        <v>0</v>
      </c>
      <c r="N247" s="58">
        <f>+'Measured TV opt-pt'!N294</f>
        <v>0</v>
      </c>
      <c r="O247" s="58">
        <f>+'Measured TV opt-pt'!O294</f>
        <v>0</v>
      </c>
      <c r="P247" s="141">
        <f>SUM(D247:O247)</f>
        <v>0</v>
      </c>
      <c r="R247" s="123" t="s">
        <v>221</v>
      </c>
      <c r="S247" s="44">
        <f>'Measured TV opt-pt'!D331</f>
        <v>0</v>
      </c>
      <c r="T247" s="44">
        <f>'Measured TV opt-pt'!E331</f>
        <v>0</v>
      </c>
      <c r="U247" s="44">
        <f>'Measured TV opt-pt'!F331</f>
        <v>0</v>
      </c>
      <c r="V247" s="44">
        <f>'Measured TV opt-pt'!G331</f>
        <v>0</v>
      </c>
      <c r="W247" s="44">
        <f>'Measured TV opt-pt'!H331</f>
        <v>0</v>
      </c>
      <c r="X247" s="44">
        <f>'Measured TV opt-pt'!I331</f>
        <v>0</v>
      </c>
      <c r="Y247" s="44">
        <f>'Measured TV opt-pt'!J331</f>
        <v>0</v>
      </c>
      <c r="Z247" s="44">
        <f>'Measured TV opt-pt'!K331</f>
        <v>0</v>
      </c>
      <c r="AA247" s="44">
        <f>'Measured TV opt-pt'!L331</f>
        <v>0</v>
      </c>
      <c r="AB247" s="44">
        <f>'Measured TV opt-pt'!M331</f>
        <v>0</v>
      </c>
      <c r="AC247" s="44">
        <f>'Measured TV opt-pt'!N331</f>
        <v>0</v>
      </c>
      <c r="AD247" s="44">
        <f>'Measured TV opt-pt'!O331</f>
        <v>0</v>
      </c>
      <c r="AE247" s="55">
        <f t="shared" si="115"/>
        <v>0</v>
      </c>
      <c r="AT247" s="5"/>
    </row>
    <row r="248" spans="1:46" ht="12.75" customHeight="1" thickBot="1" x14ac:dyDescent="0.25">
      <c r="A248" s="196" t="str">
        <f>+'Measured TV opt-pt'!A164</f>
        <v>HC</v>
      </c>
      <c r="B248" s="385"/>
      <c r="C248" s="123" t="s">
        <v>222</v>
      </c>
      <c r="D248" s="58">
        <v>122558.76</v>
      </c>
      <c r="E248" s="58">
        <v>28230.870000000003</v>
      </c>
      <c r="F248" s="58">
        <v>55765.460000000006</v>
      </c>
      <c r="G248" s="58">
        <f>+'Measured TV opt-pt'!G295</f>
        <v>0</v>
      </c>
      <c r="H248" s="58">
        <f>+'Measured TV opt-pt'!H295</f>
        <v>0</v>
      </c>
      <c r="I248" s="58">
        <f>+'Measured TV opt-pt'!I295</f>
        <v>0</v>
      </c>
      <c r="J248" s="58">
        <f>+'Measured TV opt-pt'!J295</f>
        <v>0</v>
      </c>
      <c r="K248" s="58">
        <f>+'Measured TV opt-pt'!K295</f>
        <v>0</v>
      </c>
      <c r="L248" s="58">
        <f>+'Measured TV opt-pt'!L295</f>
        <v>0</v>
      </c>
      <c r="M248" s="58">
        <f>+'Measured TV opt-pt'!M295</f>
        <v>0</v>
      </c>
      <c r="N248" s="58">
        <f>+'Measured TV opt-pt'!N295</f>
        <v>161697.23710853621</v>
      </c>
      <c r="O248" s="58">
        <f>+'Measured TV opt-pt'!O295</f>
        <v>126710.49219541697</v>
      </c>
      <c r="P248" s="141">
        <f>SUM(D248:O248)</f>
        <v>494962.81930395321</v>
      </c>
      <c r="R248" s="123" t="s">
        <v>222</v>
      </c>
      <c r="S248" s="44">
        <v>181.40000000000003</v>
      </c>
      <c r="T248" s="44">
        <v>45.35</v>
      </c>
      <c r="U248" s="44">
        <v>84.072666666666677</v>
      </c>
      <c r="V248" s="44">
        <f>'Measured TV opt-pt'!G332</f>
        <v>0</v>
      </c>
      <c r="W248" s="44">
        <f>'Measured TV opt-pt'!H332</f>
        <v>0</v>
      </c>
      <c r="X248" s="44">
        <f>'Measured TV opt-pt'!I332</f>
        <v>0</v>
      </c>
      <c r="Y248" s="44">
        <f>'Measured TV opt-pt'!J332</f>
        <v>0</v>
      </c>
      <c r="Z248" s="44">
        <f>'Measured TV opt-pt'!K332</f>
        <v>0</v>
      </c>
      <c r="AA248" s="44">
        <f>'Measured TV opt-pt'!L332</f>
        <v>0</v>
      </c>
      <c r="AB248" s="44">
        <f>'Measured TV opt-pt'!M332</f>
        <v>0</v>
      </c>
      <c r="AC248" s="44">
        <f>'Measured TV opt-pt'!N332</f>
        <v>159.08982125692225</v>
      </c>
      <c r="AD248" s="44">
        <f>'Measured TV opt-pt'!O332</f>
        <v>148.1478786146107</v>
      </c>
      <c r="AE248" s="55">
        <f t="shared" si="115"/>
        <v>618.06036653819967</v>
      </c>
      <c r="AT248" s="5"/>
    </row>
    <row r="249" spans="1:46" ht="12.75" customHeight="1" thickBot="1" x14ac:dyDescent="0.25">
      <c r="A249" s="196" t="str">
        <f>+'Measured TV opt-pt'!A165</f>
        <v>HC</v>
      </c>
      <c r="B249" s="385"/>
      <c r="C249" s="123" t="s">
        <v>223</v>
      </c>
      <c r="D249" s="58">
        <f>+'Measured TV opt-pt'!D296</f>
        <v>0</v>
      </c>
      <c r="E249" s="58">
        <v>9534.15</v>
      </c>
      <c r="F249" s="58">
        <v>5966.52</v>
      </c>
      <c r="G249" s="58">
        <f>+'Measured TV opt-pt'!G296</f>
        <v>0</v>
      </c>
      <c r="H249" s="58">
        <f>+'Measured TV opt-pt'!H296</f>
        <v>0</v>
      </c>
      <c r="I249" s="58">
        <f>+'Measured TV opt-pt'!I296</f>
        <v>0</v>
      </c>
      <c r="J249" s="58">
        <f>+'Measured TV opt-pt'!J296</f>
        <v>0</v>
      </c>
      <c r="K249" s="58">
        <f>+'Measured TV opt-pt'!K296</f>
        <v>0</v>
      </c>
      <c r="L249" s="58">
        <f>+'Measured TV opt-pt'!L296</f>
        <v>0</v>
      </c>
      <c r="M249" s="58">
        <f>+'Measured TV opt-pt'!M296</f>
        <v>0</v>
      </c>
      <c r="N249" s="58">
        <f>+'Measured TV opt-pt'!N296</f>
        <v>11425.25017276065</v>
      </c>
      <c r="O249" s="58">
        <f>+'Measured TV opt-pt'!O296</f>
        <v>0</v>
      </c>
      <c r="P249" s="141">
        <f t="shared" si="111"/>
        <v>26925.920172760649</v>
      </c>
      <c r="R249" s="123" t="s">
        <v>223</v>
      </c>
      <c r="S249" s="44">
        <f>'Measured TV opt-pt'!D333</f>
        <v>0</v>
      </c>
      <c r="T249" s="44">
        <v>16.649999999999999</v>
      </c>
      <c r="U249" s="44">
        <v>14.045333333333332</v>
      </c>
      <c r="V249" s="44">
        <f>'Measured TV opt-pt'!G333</f>
        <v>0</v>
      </c>
      <c r="W249" s="44">
        <f>'Measured TV opt-pt'!H333</f>
        <v>0</v>
      </c>
      <c r="X249" s="44">
        <f>'Measured TV opt-pt'!I333</f>
        <v>0</v>
      </c>
      <c r="Y249" s="44">
        <f>'Measured TV opt-pt'!J333</f>
        <v>0</v>
      </c>
      <c r="Z249" s="44">
        <f>'Measured TV opt-pt'!K333</f>
        <v>0</v>
      </c>
      <c r="AA249" s="44">
        <f>'Measured TV opt-pt'!L333</f>
        <v>0</v>
      </c>
      <c r="AB249" s="44">
        <f>'Measured TV opt-pt'!M333</f>
        <v>0</v>
      </c>
      <c r="AC249" s="44">
        <f>'Measured TV opt-pt'!N333</f>
        <v>10.213922183924058</v>
      </c>
      <c r="AD249" s="44">
        <f>'Measured TV opt-pt'!O333</f>
        <v>0</v>
      </c>
      <c r="AE249" s="55">
        <f t="shared" si="115"/>
        <v>40.909255517257392</v>
      </c>
      <c r="AT249" s="5"/>
    </row>
    <row r="250" spans="1:46" ht="12.75" customHeight="1" thickBot="1" x14ac:dyDescent="0.25">
      <c r="A250" s="196" t="str">
        <f>+'Measured TV opt-pt'!A166</f>
        <v>HC</v>
      </c>
      <c r="B250" s="385"/>
      <c r="C250" s="123" t="s">
        <v>224</v>
      </c>
      <c r="D250" s="58">
        <f>+'Measured TV opt-pt'!D297</f>
        <v>0</v>
      </c>
      <c r="E250" s="58">
        <f>+'Measured TV opt-pt'!E297</f>
        <v>0</v>
      </c>
      <c r="F250" s="58">
        <f>+'Measured TV opt-pt'!F297</f>
        <v>0</v>
      </c>
      <c r="G250" s="58">
        <f>+'Measured TV opt-pt'!G297</f>
        <v>0</v>
      </c>
      <c r="H250" s="58">
        <f>+'Measured TV opt-pt'!H297</f>
        <v>0</v>
      </c>
      <c r="I250" s="58">
        <f>+'Measured TV opt-pt'!I297</f>
        <v>0</v>
      </c>
      <c r="J250" s="58">
        <f>+'Measured TV opt-pt'!J297</f>
        <v>0</v>
      </c>
      <c r="K250" s="58">
        <f>+'Measured TV opt-pt'!K297</f>
        <v>0</v>
      </c>
      <c r="L250" s="58">
        <f>+'Measured TV opt-pt'!L297</f>
        <v>0</v>
      </c>
      <c r="M250" s="58">
        <f>+'Measured TV opt-pt'!M297</f>
        <v>0</v>
      </c>
      <c r="N250" s="58">
        <f>+'Measured TV opt-pt'!N297</f>
        <v>0</v>
      </c>
      <c r="O250" s="58">
        <f>+'Measured TV opt-pt'!O297</f>
        <v>0</v>
      </c>
      <c r="P250" s="141">
        <f t="shared" si="111"/>
        <v>0</v>
      </c>
      <c r="Q250" s="5"/>
      <c r="R250" s="123" t="s">
        <v>224</v>
      </c>
      <c r="S250" s="44">
        <f>'Measured TV opt-pt'!D334</f>
        <v>0</v>
      </c>
      <c r="T250" s="44">
        <f>'Measured TV opt-pt'!E334</f>
        <v>0</v>
      </c>
      <c r="U250" s="44">
        <f>'Measured TV opt-pt'!F334</f>
        <v>0</v>
      </c>
      <c r="V250" s="44">
        <f>'Measured TV opt-pt'!G334</f>
        <v>0</v>
      </c>
      <c r="W250" s="44">
        <f>'Measured TV opt-pt'!H334</f>
        <v>0</v>
      </c>
      <c r="X250" s="44">
        <f>'Measured TV opt-pt'!I334</f>
        <v>0</v>
      </c>
      <c r="Y250" s="44">
        <f>'Measured TV opt-pt'!J334</f>
        <v>0</v>
      </c>
      <c r="Z250" s="44">
        <f>'Measured TV opt-pt'!K334</f>
        <v>0</v>
      </c>
      <c r="AA250" s="44">
        <f>'Measured TV opt-pt'!L334</f>
        <v>0</v>
      </c>
      <c r="AB250" s="44">
        <f>'Measured TV opt-pt'!M334</f>
        <v>0</v>
      </c>
      <c r="AC250" s="44">
        <f>'Measured TV opt-pt'!N334</f>
        <v>0</v>
      </c>
      <c r="AD250" s="44">
        <f>'Measured TV opt-pt'!O334</f>
        <v>0</v>
      </c>
      <c r="AE250" s="55">
        <f t="shared" si="115"/>
        <v>0</v>
      </c>
    </row>
    <row r="251" spans="1:46" ht="12.75" customHeight="1" x14ac:dyDescent="0.2">
      <c r="A251" s="196" t="str">
        <f>+'Measured TV opt-pt'!A167</f>
        <v>HC</v>
      </c>
      <c r="B251" s="385"/>
      <c r="C251" s="123" t="s">
        <v>101</v>
      </c>
      <c r="D251" s="44">
        <v>0</v>
      </c>
      <c r="E251" s="44">
        <v>0</v>
      </c>
      <c r="F251" s="44">
        <v>0</v>
      </c>
      <c r="G251" s="44">
        <v>0</v>
      </c>
      <c r="H251" s="44">
        <v>0</v>
      </c>
      <c r="I251" s="44">
        <v>0</v>
      </c>
      <c r="J251" s="44">
        <v>0</v>
      </c>
      <c r="K251" s="44">
        <v>0</v>
      </c>
      <c r="L251" s="44">
        <v>0</v>
      </c>
      <c r="M251" s="44">
        <v>0</v>
      </c>
      <c r="N251" s="44">
        <v>0</v>
      </c>
      <c r="O251" s="44"/>
      <c r="P251" s="141">
        <f t="shared" si="111"/>
        <v>0</v>
      </c>
      <c r="Q251" s="5"/>
      <c r="R251" s="123" t="s">
        <v>101</v>
      </c>
      <c r="S251" s="44"/>
      <c r="T251" s="44"/>
      <c r="U251" s="44"/>
      <c r="V251" s="44"/>
      <c r="W251" s="44"/>
      <c r="X251" s="44"/>
      <c r="Y251" s="58"/>
      <c r="Z251" s="58"/>
      <c r="AA251" s="58"/>
      <c r="AB251" s="58"/>
      <c r="AC251" s="58"/>
      <c r="AD251" s="58"/>
      <c r="AE251" s="55">
        <f t="shared" si="115"/>
        <v>0</v>
      </c>
    </row>
    <row r="252" spans="1:46" ht="12.75" customHeight="1" x14ac:dyDescent="0.2">
      <c r="A252" s="196" t="str">
        <f>+'Measured TV opt-pt'!A168</f>
        <v>HC</v>
      </c>
      <c r="B252" s="385"/>
      <c r="C252" s="124" t="s">
        <v>58</v>
      </c>
      <c r="D252" s="46">
        <v>14370</v>
      </c>
      <c r="E252" s="46">
        <v>23809.5</v>
      </c>
      <c r="F252" s="46">
        <v>17656.799999999974</v>
      </c>
      <c r="G252" s="46"/>
      <c r="H252" s="46"/>
      <c r="I252" s="46"/>
      <c r="J252" s="46"/>
      <c r="K252" s="46"/>
      <c r="L252" s="46"/>
      <c r="M252" s="46"/>
      <c r="N252" s="46"/>
      <c r="O252" s="46"/>
      <c r="P252" s="142">
        <f t="shared" si="111"/>
        <v>55836.299999999974</v>
      </c>
      <c r="R252" s="133" t="s">
        <v>105</v>
      </c>
      <c r="S252" s="133">
        <f>+'Measured TV opt-pt'!D154</f>
        <v>0.38</v>
      </c>
      <c r="T252" s="133">
        <f>+'Measured TV opt-pt'!E154</f>
        <v>0.38</v>
      </c>
      <c r="U252" s="133">
        <f>+'Measured TV opt-pt'!F154</f>
        <v>0.38</v>
      </c>
      <c r="V252" s="133">
        <f>+'Measured TV opt-pt'!G154</f>
        <v>0.38</v>
      </c>
      <c r="W252" s="133">
        <f>+'Measured TV opt-pt'!H154</f>
        <v>0.38</v>
      </c>
      <c r="X252" s="8">
        <f>+'Measured TV opt-pt'!I154</f>
        <v>0.38</v>
      </c>
      <c r="Y252" s="133">
        <f>+'Measured TV opt-pt'!J154</f>
        <v>0.38</v>
      </c>
      <c r="Z252" s="133">
        <f>+'Measured TV opt-pt'!K154</f>
        <v>0.48915873014712274</v>
      </c>
      <c r="AA252" s="133">
        <f>+'Measured TV opt-pt'!L154</f>
        <v>0.4834974169537235</v>
      </c>
      <c r="AB252" s="133">
        <f>+'Measured TV opt-pt'!M154</f>
        <v>0.45414569524687309</v>
      </c>
      <c r="AC252" s="133">
        <f>+'Measured TV opt-pt'!N154</f>
        <v>0.38276016431267579</v>
      </c>
      <c r="AD252" s="133">
        <f>+'Measured TV opt-pt'!O154</f>
        <v>0.34111134082271427</v>
      </c>
      <c r="AE252" s="133"/>
      <c r="AT252" s="5">
        <f>L252+L253+L254+L255</f>
        <v>0</v>
      </c>
    </row>
    <row r="253" spans="1:46" ht="13.5" customHeight="1" thickBot="1" x14ac:dyDescent="0.25">
      <c r="A253" s="196" t="str">
        <f>+'Measured TV opt-pt'!A169</f>
        <v>HC</v>
      </c>
      <c r="B253" s="385"/>
      <c r="C253" s="124" t="s">
        <v>59</v>
      </c>
      <c r="D253" s="46"/>
      <c r="E253" s="46"/>
      <c r="F253" s="46">
        <v>7000</v>
      </c>
      <c r="G253" s="46"/>
      <c r="H253" s="46"/>
      <c r="I253" s="46"/>
      <c r="J253" s="46"/>
      <c r="K253" s="46"/>
      <c r="L253" s="46"/>
      <c r="M253" s="46"/>
      <c r="N253" s="46"/>
      <c r="O253" s="46"/>
      <c r="P253" s="142">
        <f t="shared" si="111"/>
        <v>7000</v>
      </c>
      <c r="R253" s="60" t="s">
        <v>107</v>
      </c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</row>
    <row r="254" spans="1:46" ht="12.75" customHeight="1" thickBot="1" x14ac:dyDescent="0.25">
      <c r="A254" s="196" t="str">
        <f>+'Measured TV opt-pt'!A170</f>
        <v>HC</v>
      </c>
      <c r="B254" s="385"/>
      <c r="C254" s="124" t="s">
        <v>166</v>
      </c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142">
        <f t="shared" si="111"/>
        <v>0</v>
      </c>
      <c r="Q254" s="8"/>
      <c r="R254" s="121" t="s">
        <v>106</v>
      </c>
      <c r="S254" s="54">
        <f>SUM(S255:S260)</f>
        <v>704.50999999999976</v>
      </c>
      <c r="T254" s="54">
        <f t="shared" ref="T254" si="116">SUM(T255:T260)</f>
        <v>222.19264535600644</v>
      </c>
      <c r="U254" s="54">
        <f t="shared" ref="U254" si="117">SUM(U255:U260)</f>
        <v>365.04600000000005</v>
      </c>
      <c r="V254" s="54">
        <f t="shared" ref="V254" si="118">SUM(V255:V260)</f>
        <v>0</v>
      </c>
      <c r="W254" s="54">
        <f t="shared" ref="W254" si="119">SUM(W255:W260)</f>
        <v>0</v>
      </c>
      <c r="X254" s="54">
        <f t="shared" ref="X254" si="120">SUM(X255:X260)</f>
        <v>0</v>
      </c>
      <c r="Y254" s="54">
        <f t="shared" ref="Y254" si="121">SUM(Y255:Y260)</f>
        <v>0</v>
      </c>
      <c r="Z254" s="54">
        <f t="shared" ref="Z254" si="122">SUM(Z255:Z260)</f>
        <v>0</v>
      </c>
      <c r="AA254" s="54">
        <f t="shared" ref="AA254" si="123">SUM(AA255:AA260)</f>
        <v>0</v>
      </c>
      <c r="AB254" s="54">
        <f t="shared" ref="AB254" si="124">SUM(AB255:AB260)</f>
        <v>0</v>
      </c>
      <c r="AC254" s="54">
        <f t="shared" ref="AC254" si="125">SUM(AC255:AC260)</f>
        <v>932.53534612276439</v>
      </c>
      <c r="AD254" s="54">
        <f t="shared" ref="AD254" si="126">SUM(AD255:AD260)</f>
        <v>686.81855461438647</v>
      </c>
      <c r="AE254" s="54">
        <f t="shared" ref="AE254" si="127">SUM(AE255:AE260)</f>
        <v>2911.1025460931569</v>
      </c>
    </row>
    <row r="255" spans="1:46" ht="12.75" customHeight="1" thickBot="1" x14ac:dyDescent="0.25">
      <c r="A255" s="196" t="str">
        <f>+'Measured TV opt-pt'!A171</f>
        <v>HC</v>
      </c>
      <c r="B255" s="385"/>
      <c r="C255" s="125" t="s">
        <v>167</v>
      </c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143">
        <f t="shared" si="111"/>
        <v>0</v>
      </c>
      <c r="Q255" s="8"/>
      <c r="R255" s="123" t="s">
        <v>261</v>
      </c>
      <c r="S255" s="44">
        <v>501.36999999999978</v>
      </c>
      <c r="T255" s="44">
        <v>149.56000000000003</v>
      </c>
      <c r="U255" s="44">
        <v>259.76066666666668</v>
      </c>
      <c r="V255" s="44">
        <f>'Measured TV opt-pt'!G324</f>
        <v>0</v>
      </c>
      <c r="W255" s="44">
        <f>'Measured TV opt-pt'!H324</f>
        <v>0</v>
      </c>
      <c r="X255" s="44">
        <f>'Measured TV opt-pt'!I324</f>
        <v>0</v>
      </c>
      <c r="Y255" s="44">
        <f>'Measured TV opt-pt'!J324</f>
        <v>0</v>
      </c>
      <c r="Z255" s="44">
        <f>'Measured TV opt-pt'!K324</f>
        <v>0</v>
      </c>
      <c r="AA255" s="44">
        <f>'Measured TV opt-pt'!L324</f>
        <v>0</v>
      </c>
      <c r="AB255" s="44">
        <f>'Measured TV opt-pt'!M324</f>
        <v>0</v>
      </c>
      <c r="AC255" s="44">
        <f>'Measured TV opt-pt'!N324</f>
        <v>739.05054850158695</v>
      </c>
      <c r="AD255" s="44">
        <f>'Measured TV opt-pt'!O324</f>
        <v>516.7691486774105</v>
      </c>
      <c r="AE255" s="55">
        <f t="shared" ref="AE255:AE260" si="128">SUM(S255:AD255)</f>
        <v>2166.510363845664</v>
      </c>
    </row>
    <row r="256" spans="1:46" ht="12.75" customHeight="1" thickBot="1" x14ac:dyDescent="0.25">
      <c r="A256" s="196" t="str">
        <f>+'Measured TV opt-pt'!A172</f>
        <v>HC</v>
      </c>
      <c r="B256" s="385"/>
      <c r="C256" s="122" t="s">
        <v>60</v>
      </c>
      <c r="D256" s="42">
        <v>0</v>
      </c>
      <c r="E256" s="42">
        <v>0</v>
      </c>
      <c r="F256" s="42">
        <v>0</v>
      </c>
      <c r="G256" s="42">
        <v>468</v>
      </c>
      <c r="H256" s="42">
        <v>2000</v>
      </c>
      <c r="I256" s="42">
        <v>0</v>
      </c>
      <c r="J256" s="42">
        <v>0</v>
      </c>
      <c r="K256" s="42">
        <v>0</v>
      </c>
      <c r="L256" s="42">
        <v>0</v>
      </c>
      <c r="M256" s="42">
        <v>0</v>
      </c>
      <c r="N256" s="42">
        <v>0</v>
      </c>
      <c r="O256" s="42">
        <v>0</v>
      </c>
      <c r="P256" s="144">
        <f t="shared" si="111"/>
        <v>2468</v>
      </c>
      <c r="Q256" s="5"/>
      <c r="R256" s="123" t="s">
        <v>262</v>
      </c>
      <c r="S256" s="44">
        <f>'Measured TV opt-pt'!D325</f>
        <v>0</v>
      </c>
      <c r="T256" s="44">
        <f>'Measured TV opt-pt'!E325</f>
        <v>0.70264535600641398</v>
      </c>
      <c r="U256" s="44">
        <f>'Measured TV opt-pt'!F325</f>
        <v>0</v>
      </c>
      <c r="V256" s="44">
        <f>'Measured TV opt-pt'!G325</f>
        <v>0</v>
      </c>
      <c r="W256" s="44">
        <f>'Measured TV opt-pt'!H325</f>
        <v>0</v>
      </c>
      <c r="X256" s="44">
        <f>'Measured TV opt-pt'!I325</f>
        <v>0</v>
      </c>
      <c r="Y256" s="44">
        <f>'Measured TV opt-pt'!J325</f>
        <v>0</v>
      </c>
      <c r="Z256" s="44">
        <f>'Measured TV opt-pt'!K325</f>
        <v>0</v>
      </c>
      <c r="AA256" s="44">
        <f>'Measured TV opt-pt'!L325</f>
        <v>0</v>
      </c>
      <c r="AB256" s="44">
        <f>'Measured TV opt-pt'!M325</f>
        <v>0</v>
      </c>
      <c r="AC256" s="44">
        <f>'Measured TV opt-pt'!N325</f>
        <v>0</v>
      </c>
      <c r="AD256" s="44">
        <f>'Measured TV opt-pt'!O325</f>
        <v>0</v>
      </c>
      <c r="AE256" s="55">
        <f t="shared" si="128"/>
        <v>0.70264535600641398</v>
      </c>
      <c r="AT256" s="5">
        <f>L256+L257+L258+L259+L260+L261+L281+L282+L283</f>
        <v>5000</v>
      </c>
    </row>
    <row r="257" spans="1:31" ht="12.75" customHeight="1" thickBot="1" x14ac:dyDescent="0.25">
      <c r="A257" s="196" t="str">
        <f>+'Measured TV opt-pt'!A173</f>
        <v>HC</v>
      </c>
      <c r="B257" s="385"/>
      <c r="C257" s="122" t="s">
        <v>61</v>
      </c>
      <c r="D257" s="42">
        <v>0</v>
      </c>
      <c r="E257" s="42">
        <v>0</v>
      </c>
      <c r="F257" s="42">
        <v>0</v>
      </c>
      <c r="G257" s="42">
        <v>0</v>
      </c>
      <c r="H257" s="42">
        <v>2000</v>
      </c>
      <c r="I257" s="42">
        <v>0</v>
      </c>
      <c r="J257" s="42">
        <v>0</v>
      </c>
      <c r="K257" s="42">
        <v>0</v>
      </c>
      <c r="L257" s="42">
        <v>0</v>
      </c>
      <c r="M257" s="42">
        <v>0</v>
      </c>
      <c r="N257" s="42">
        <v>0</v>
      </c>
      <c r="O257" s="42">
        <v>0</v>
      </c>
      <c r="P257" s="144">
        <f t="shared" si="111"/>
        <v>2000</v>
      </c>
      <c r="R257" s="123" t="s">
        <v>263</v>
      </c>
      <c r="S257" s="44">
        <v>203.14</v>
      </c>
      <c r="T257" s="44">
        <v>51.52000000000001</v>
      </c>
      <c r="U257" s="44">
        <v>89.627333333333354</v>
      </c>
      <c r="V257" s="44">
        <f>'Measured TV opt-pt'!G326</f>
        <v>0</v>
      </c>
      <c r="W257" s="44">
        <f>'Measured TV opt-pt'!H326</f>
        <v>0</v>
      </c>
      <c r="X257" s="44">
        <f>'Measured TV opt-pt'!I326</f>
        <v>0</v>
      </c>
      <c r="Y257" s="44">
        <f>'Measured TV opt-pt'!J326</f>
        <v>0</v>
      </c>
      <c r="Z257" s="44">
        <f>'Measured TV opt-pt'!K326</f>
        <v>0</v>
      </c>
      <c r="AA257" s="44">
        <f>'Measured TV opt-pt'!L326</f>
        <v>0</v>
      </c>
      <c r="AB257" s="44">
        <f>'Measured TV opt-pt'!M326</f>
        <v>0</v>
      </c>
      <c r="AC257" s="44">
        <f>'Measured TV opt-pt'!N326</f>
        <v>181.81205709866515</v>
      </c>
      <c r="AD257" s="44">
        <f>'Measured TV opt-pt'!O326</f>
        <v>170.04940593697597</v>
      </c>
      <c r="AE257" s="55">
        <f t="shared" si="128"/>
        <v>696.14879636897444</v>
      </c>
    </row>
    <row r="258" spans="1:31" ht="12.75" customHeight="1" thickBot="1" x14ac:dyDescent="0.25">
      <c r="A258" s="196" t="str">
        <f>+'Measured TV opt-pt'!A174</f>
        <v>HC</v>
      </c>
      <c r="B258" s="385"/>
      <c r="C258" s="122" t="s">
        <v>62</v>
      </c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144">
        <f t="shared" si="111"/>
        <v>0</v>
      </c>
      <c r="R258" s="123" t="s">
        <v>264</v>
      </c>
      <c r="S258" s="44">
        <f>'Measured TV opt-pt'!D327</f>
        <v>0</v>
      </c>
      <c r="T258" s="44">
        <v>20.41</v>
      </c>
      <c r="U258" s="44">
        <v>15.658000000000001</v>
      </c>
      <c r="V258" s="44">
        <f>'Measured TV opt-pt'!G327</f>
        <v>0</v>
      </c>
      <c r="W258" s="44">
        <f>'Measured TV opt-pt'!H327</f>
        <v>0</v>
      </c>
      <c r="X258" s="44">
        <f>'Measured TV opt-pt'!I327</f>
        <v>0</v>
      </c>
      <c r="Y258" s="44">
        <f>'Measured TV opt-pt'!J327</f>
        <v>0</v>
      </c>
      <c r="Z258" s="44">
        <f>'Measured TV opt-pt'!K327</f>
        <v>0</v>
      </c>
      <c r="AA258" s="44">
        <f>'Measured TV opt-pt'!L327</f>
        <v>0</v>
      </c>
      <c r="AB258" s="44">
        <f>'Measured TV opt-pt'!M327</f>
        <v>0</v>
      </c>
      <c r="AC258" s="44">
        <f>'Measured TV opt-pt'!N327</f>
        <v>11.672740522512353</v>
      </c>
      <c r="AD258" s="44">
        <f>'Measured TV opt-pt'!O327</f>
        <v>0</v>
      </c>
      <c r="AE258" s="55">
        <f t="shared" si="128"/>
        <v>47.740740522512354</v>
      </c>
    </row>
    <row r="259" spans="1:31" ht="12.75" customHeight="1" thickBot="1" x14ac:dyDescent="0.25">
      <c r="A259" s="196" t="str">
        <f>+'Measured TV opt-pt'!A175</f>
        <v>HC</v>
      </c>
      <c r="B259" s="385"/>
      <c r="C259" s="122" t="s">
        <v>63</v>
      </c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144">
        <f t="shared" si="111"/>
        <v>0</v>
      </c>
      <c r="Q259" s="5"/>
      <c r="R259" s="123" t="s">
        <v>265</v>
      </c>
      <c r="S259" s="44">
        <f>'Measured TV opt-pt'!D328</f>
        <v>0</v>
      </c>
      <c r="T259" s="44">
        <f>'Measured TV opt-pt'!E328</f>
        <v>0</v>
      </c>
      <c r="U259" s="44">
        <f>'Measured TV opt-pt'!F328</f>
        <v>0</v>
      </c>
      <c r="V259" s="44">
        <f>'Measured TV opt-pt'!G328</f>
        <v>0</v>
      </c>
      <c r="W259" s="44">
        <f>'Measured TV opt-pt'!H328</f>
        <v>0</v>
      </c>
      <c r="X259" s="44">
        <f>'Measured TV opt-pt'!I328</f>
        <v>0</v>
      </c>
      <c r="Y259" s="44">
        <f>'Measured TV opt-pt'!J328</f>
        <v>0</v>
      </c>
      <c r="Z259" s="44">
        <f>'Measured TV opt-pt'!K328</f>
        <v>0</v>
      </c>
      <c r="AA259" s="44">
        <f>'Measured TV opt-pt'!L328</f>
        <v>0</v>
      </c>
      <c r="AB259" s="44">
        <f>'Measured TV opt-pt'!M328</f>
        <v>0</v>
      </c>
      <c r="AC259" s="44">
        <f>'Measured TV opt-pt'!N328</f>
        <v>0</v>
      </c>
      <c r="AD259" s="44">
        <f>'Measured TV opt-pt'!O328</f>
        <v>0</v>
      </c>
      <c r="AE259" s="55">
        <f t="shared" si="128"/>
        <v>0</v>
      </c>
    </row>
    <row r="260" spans="1:31" ht="13.5" customHeight="1" thickBot="1" x14ac:dyDescent="0.25">
      <c r="A260" s="196" t="str">
        <f>+'Measured TV opt-pt'!A176</f>
        <v>HC</v>
      </c>
      <c r="B260" s="385"/>
      <c r="C260" s="122" t="s">
        <v>64</v>
      </c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144">
        <f t="shared" si="111"/>
        <v>0</v>
      </c>
      <c r="Q260" s="5"/>
      <c r="R260" s="123" t="s">
        <v>266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55">
        <f t="shared" si="128"/>
        <v>0</v>
      </c>
    </row>
    <row r="261" spans="1:31" ht="12.75" customHeight="1" x14ac:dyDescent="0.2">
      <c r="A261" s="196" t="str">
        <f>+'Measured TV opt-pt'!A177</f>
        <v>HC</v>
      </c>
      <c r="B261" s="385"/>
      <c r="C261" s="325" t="s">
        <v>289</v>
      </c>
      <c r="D261" s="326">
        <f t="shared" ref="D261:O261" si="129">SUM(D262:D280)</f>
        <v>0</v>
      </c>
      <c r="E261" s="326">
        <f t="shared" si="129"/>
        <v>21635.5504</v>
      </c>
      <c r="F261" s="326">
        <f t="shared" si="129"/>
        <v>93426.04</v>
      </c>
      <c r="G261" s="326">
        <f t="shared" si="129"/>
        <v>4441.5571200000004</v>
      </c>
      <c r="H261" s="326">
        <f t="shared" si="129"/>
        <v>2872.6297599999994</v>
      </c>
      <c r="I261" s="326">
        <f t="shared" si="129"/>
        <v>17039.23</v>
      </c>
      <c r="J261" s="326">
        <f t="shared" si="129"/>
        <v>5000</v>
      </c>
      <c r="K261" s="326">
        <f t="shared" si="129"/>
        <v>5000</v>
      </c>
      <c r="L261" s="326">
        <f t="shared" si="129"/>
        <v>5000</v>
      </c>
      <c r="M261" s="326">
        <f t="shared" si="129"/>
        <v>5000</v>
      </c>
      <c r="N261" s="326">
        <f t="shared" si="129"/>
        <v>5000</v>
      </c>
      <c r="O261" s="326">
        <f t="shared" si="129"/>
        <v>10727.180239999987</v>
      </c>
      <c r="P261" s="327">
        <f t="shared" si="111"/>
        <v>175142.18751999998</v>
      </c>
      <c r="Q261" s="5"/>
      <c r="R261" s="60" t="s">
        <v>107</v>
      </c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</row>
    <row r="262" spans="1:31" ht="12.75" customHeight="1" x14ac:dyDescent="0.25">
      <c r="A262" s="196" t="str">
        <f>+'Measured TV opt-pt'!A178</f>
        <v>HC</v>
      </c>
      <c r="B262" s="385"/>
      <c r="C262" s="311" t="s">
        <v>284</v>
      </c>
      <c r="D262" s="330"/>
      <c r="E262" s="330">
        <v>902.38</v>
      </c>
      <c r="F262" s="330">
        <v>4860.63</v>
      </c>
      <c r="G262" s="330"/>
      <c r="H262" s="330"/>
      <c r="I262" s="330"/>
      <c r="J262" s="330"/>
      <c r="K262" s="330"/>
      <c r="L262" s="330"/>
      <c r="M262" s="330"/>
      <c r="N262" s="330"/>
      <c r="O262" s="330"/>
      <c r="P262" s="312">
        <f t="shared" ref="P262:P280" si="130">SUM(D262:O262)</f>
        <v>5763.01</v>
      </c>
      <c r="Q262" s="5"/>
      <c r="R262" s="60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</row>
    <row r="263" spans="1:31" ht="12.75" customHeight="1" x14ac:dyDescent="0.25">
      <c r="A263" s="196" t="str">
        <f>+'Measured TV opt-pt'!A179</f>
        <v>HC</v>
      </c>
      <c r="B263" s="385"/>
      <c r="C263" s="311" t="s">
        <v>288</v>
      </c>
      <c r="D263" s="330"/>
      <c r="E263" s="330"/>
      <c r="F263" s="330"/>
      <c r="G263" s="330"/>
      <c r="H263" s="330"/>
      <c r="I263" s="330"/>
      <c r="J263" s="330"/>
      <c r="K263" s="330"/>
      <c r="L263" s="330"/>
      <c r="M263" s="330"/>
      <c r="N263" s="330"/>
      <c r="O263" s="330"/>
      <c r="P263" s="312">
        <f t="shared" si="130"/>
        <v>0</v>
      </c>
      <c r="Q263" s="5"/>
      <c r="R263" s="60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</row>
    <row r="264" spans="1:31" ht="12.75" customHeight="1" x14ac:dyDescent="0.25">
      <c r="A264" s="196" t="str">
        <f>+'Measured TV opt-pt'!A180</f>
        <v>HC</v>
      </c>
      <c r="B264" s="385"/>
      <c r="C264" s="311" t="s">
        <v>280</v>
      </c>
      <c r="D264" s="330"/>
      <c r="E264" s="330">
        <v>18340</v>
      </c>
      <c r="F264" s="330"/>
      <c r="G264" s="330"/>
      <c r="H264" s="330"/>
      <c r="I264" s="330"/>
      <c r="J264" s="330"/>
      <c r="K264" s="330"/>
      <c r="L264" s="330"/>
      <c r="M264" s="330"/>
      <c r="N264" s="330"/>
      <c r="O264" s="330"/>
      <c r="P264" s="312">
        <f t="shared" si="130"/>
        <v>18340</v>
      </c>
      <c r="Q264" s="5"/>
      <c r="R264" s="60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</row>
    <row r="265" spans="1:31" ht="12.75" customHeight="1" x14ac:dyDescent="0.25">
      <c r="A265" s="196" t="str">
        <f>+'Measured TV opt-pt'!A181</f>
        <v>HC</v>
      </c>
      <c r="B265" s="385"/>
      <c r="C265" s="311" t="s">
        <v>285</v>
      </c>
      <c r="D265" s="330"/>
      <c r="E265" s="330"/>
      <c r="F265" s="330">
        <v>45805.18</v>
      </c>
      <c r="G265" s="330"/>
      <c r="H265" s="330"/>
      <c r="I265" s="330"/>
      <c r="J265" s="330"/>
      <c r="K265" s="330"/>
      <c r="L265" s="330"/>
      <c r="M265" s="330"/>
      <c r="N265" s="330"/>
      <c r="O265" s="330"/>
      <c r="P265" s="312">
        <f t="shared" si="130"/>
        <v>45805.18</v>
      </c>
      <c r="Q265" s="5"/>
      <c r="R265" s="60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</row>
    <row r="266" spans="1:31" ht="12.75" customHeight="1" x14ac:dyDescent="0.25">
      <c r="A266" s="196" t="str">
        <f t="shared" ref="A266:A278" si="131">+A265</f>
        <v>HC</v>
      </c>
      <c r="B266" s="385"/>
      <c r="C266" s="311" t="s">
        <v>280</v>
      </c>
      <c r="D266" s="330"/>
      <c r="E266" s="330"/>
      <c r="F266" s="330"/>
      <c r="G266" s="330"/>
      <c r="H266" s="330"/>
      <c r="I266" s="330"/>
      <c r="J266" s="330"/>
      <c r="K266" s="330"/>
      <c r="L266" s="330"/>
      <c r="M266" s="330"/>
      <c r="N266" s="330"/>
      <c r="O266" s="330"/>
      <c r="P266" s="312">
        <f t="shared" si="130"/>
        <v>0</v>
      </c>
      <c r="Q266" s="5"/>
      <c r="R266" s="60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</row>
    <row r="267" spans="1:31" ht="12.75" customHeight="1" x14ac:dyDescent="0.25">
      <c r="A267" s="196" t="str">
        <f t="shared" si="131"/>
        <v>HC</v>
      </c>
      <c r="B267" s="385"/>
      <c r="C267" s="311" t="s">
        <v>286</v>
      </c>
      <c r="D267" s="330"/>
      <c r="E267" s="330"/>
      <c r="F267" s="330"/>
      <c r="G267" s="330"/>
      <c r="H267" s="330"/>
      <c r="I267" s="330">
        <v>17039.23</v>
      </c>
      <c r="J267" s="330">
        <v>5000</v>
      </c>
      <c r="K267" s="330">
        <v>5000</v>
      </c>
      <c r="L267" s="330">
        <v>5000</v>
      </c>
      <c r="M267" s="330">
        <v>5000</v>
      </c>
      <c r="N267" s="330">
        <v>5000</v>
      </c>
      <c r="O267" s="330">
        <v>10727.180239999987</v>
      </c>
      <c r="P267" s="312">
        <f t="shared" si="130"/>
        <v>52766.410239999983</v>
      </c>
      <c r="Q267" s="5"/>
      <c r="R267" s="60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</row>
    <row r="268" spans="1:31" ht="12.75" customHeight="1" x14ac:dyDescent="0.25">
      <c r="A268" s="196" t="str">
        <f t="shared" si="131"/>
        <v>HC</v>
      </c>
      <c r="B268" s="385"/>
      <c r="C268" s="311" t="s">
        <v>282</v>
      </c>
      <c r="D268" s="330"/>
      <c r="E268" s="330"/>
      <c r="F268" s="330">
        <v>29750.688000000002</v>
      </c>
      <c r="G268" s="330">
        <v>3172.5408000000002</v>
      </c>
      <c r="H268" s="330">
        <v>1849.3199999999995</v>
      </c>
      <c r="I268" s="330"/>
      <c r="J268" s="330"/>
      <c r="K268" s="330"/>
      <c r="L268" s="330"/>
      <c r="M268" s="330"/>
      <c r="N268" s="330"/>
      <c r="O268" s="330"/>
      <c r="P268" s="312">
        <f t="shared" si="130"/>
        <v>34772.548800000004</v>
      </c>
      <c r="Q268" s="5"/>
      <c r="R268" s="60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</row>
    <row r="269" spans="1:31" ht="12.75" customHeight="1" x14ac:dyDescent="0.25">
      <c r="A269" s="196" t="str">
        <f t="shared" si="131"/>
        <v>HC</v>
      </c>
      <c r="B269" s="385"/>
      <c r="C269" s="311" t="s">
        <v>283</v>
      </c>
      <c r="D269" s="330"/>
      <c r="E269" s="330">
        <v>1600</v>
      </c>
      <c r="F269" s="330"/>
      <c r="G269" s="330"/>
      <c r="H269" s="330"/>
      <c r="I269" s="330"/>
      <c r="J269" s="330"/>
      <c r="K269" s="330"/>
      <c r="L269" s="330"/>
      <c r="M269" s="330"/>
      <c r="N269" s="330"/>
      <c r="O269" s="330"/>
      <c r="P269" s="312">
        <f t="shared" si="130"/>
        <v>1600</v>
      </c>
      <c r="Q269" s="5"/>
      <c r="R269" s="60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</row>
    <row r="270" spans="1:31" ht="12.75" customHeight="1" x14ac:dyDescent="0.25">
      <c r="A270" s="196" t="str">
        <f t="shared" si="131"/>
        <v>HC</v>
      </c>
      <c r="B270" s="385"/>
      <c r="C270" s="313" t="s">
        <v>287</v>
      </c>
      <c r="D270" s="331"/>
      <c r="E270" s="331"/>
      <c r="F270" s="331"/>
      <c r="G270" s="331"/>
      <c r="H270" s="331"/>
      <c r="I270" s="331"/>
      <c r="J270" s="331"/>
      <c r="K270" s="331"/>
      <c r="L270" s="331"/>
      <c r="M270" s="331"/>
      <c r="N270" s="331"/>
      <c r="O270" s="331"/>
      <c r="P270" s="314">
        <f t="shared" si="130"/>
        <v>0</v>
      </c>
      <c r="Q270" s="5"/>
      <c r="R270" s="60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</row>
    <row r="271" spans="1:31" ht="12.75" customHeight="1" x14ac:dyDescent="0.25">
      <c r="A271" s="196" t="str">
        <f t="shared" si="131"/>
        <v>HC</v>
      </c>
      <c r="B271" s="385"/>
      <c r="C271" s="313" t="s">
        <v>288</v>
      </c>
      <c r="D271" s="331"/>
      <c r="E271" s="331"/>
      <c r="F271" s="331"/>
      <c r="G271" s="331"/>
      <c r="H271" s="331"/>
      <c r="I271" s="331"/>
      <c r="J271" s="331"/>
      <c r="K271" s="331"/>
      <c r="L271" s="331"/>
      <c r="M271" s="331"/>
      <c r="N271" s="331"/>
      <c r="O271" s="331"/>
      <c r="P271" s="314">
        <f t="shared" si="130"/>
        <v>0</v>
      </c>
      <c r="Q271" s="5"/>
      <c r="R271" s="60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</row>
    <row r="272" spans="1:31" ht="12.75" customHeight="1" x14ac:dyDescent="0.25">
      <c r="A272" s="196" t="str">
        <f t="shared" si="131"/>
        <v>HC</v>
      </c>
      <c r="B272" s="385"/>
      <c r="C272" s="313" t="s">
        <v>280</v>
      </c>
      <c r="D272" s="331"/>
      <c r="E272" s="331"/>
      <c r="F272" s="331"/>
      <c r="G272" s="331"/>
      <c r="H272" s="331"/>
      <c r="I272" s="331"/>
      <c r="J272" s="331"/>
      <c r="K272" s="331"/>
      <c r="L272" s="331"/>
      <c r="M272" s="331"/>
      <c r="N272" s="331"/>
      <c r="O272" s="331"/>
      <c r="P272" s="314">
        <f t="shared" si="130"/>
        <v>0</v>
      </c>
      <c r="Q272" s="5"/>
      <c r="R272" s="60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</row>
    <row r="273" spans="1:31" ht="12.75" customHeight="1" x14ac:dyDescent="0.25">
      <c r="A273" s="196" t="str">
        <f t="shared" si="131"/>
        <v>HC</v>
      </c>
      <c r="B273" s="385"/>
      <c r="C273" s="313" t="s">
        <v>285</v>
      </c>
      <c r="D273" s="331"/>
      <c r="E273" s="331"/>
      <c r="F273" s="331"/>
      <c r="G273" s="331"/>
      <c r="H273" s="331"/>
      <c r="I273" s="331"/>
      <c r="J273" s="331"/>
      <c r="K273" s="331"/>
      <c r="L273" s="331"/>
      <c r="M273" s="331"/>
      <c r="N273" s="331"/>
      <c r="O273" s="331"/>
      <c r="P273" s="314">
        <f t="shared" si="130"/>
        <v>0</v>
      </c>
      <c r="Q273" s="5"/>
      <c r="R273" s="60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</row>
    <row r="274" spans="1:31" ht="12.75" customHeight="1" x14ac:dyDescent="0.25">
      <c r="A274" s="196" t="str">
        <f t="shared" si="131"/>
        <v>HC</v>
      </c>
      <c r="B274" s="385"/>
      <c r="C274" s="313" t="s">
        <v>280</v>
      </c>
      <c r="D274" s="331"/>
      <c r="E274" s="331"/>
      <c r="F274" s="331"/>
      <c r="G274" s="331"/>
      <c r="H274" s="331"/>
      <c r="I274" s="331"/>
      <c r="J274" s="331"/>
      <c r="K274" s="331"/>
      <c r="L274" s="331"/>
      <c r="M274" s="331"/>
      <c r="N274" s="331"/>
      <c r="O274" s="331"/>
      <c r="P274" s="314">
        <f t="shared" si="130"/>
        <v>0</v>
      </c>
      <c r="Q274" s="5"/>
      <c r="R274" s="60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</row>
    <row r="275" spans="1:31" ht="12.75" customHeight="1" x14ac:dyDescent="0.25">
      <c r="A275" s="196" t="str">
        <f t="shared" si="131"/>
        <v>HC</v>
      </c>
      <c r="B275" s="385"/>
      <c r="C275" s="313" t="s">
        <v>286</v>
      </c>
      <c r="D275" s="331"/>
      <c r="E275" s="331"/>
      <c r="F275" s="331"/>
      <c r="G275" s="331"/>
      <c r="H275" s="331"/>
      <c r="I275" s="331"/>
      <c r="J275" s="331"/>
      <c r="K275" s="331"/>
      <c r="L275" s="331"/>
      <c r="M275" s="331"/>
      <c r="N275" s="331"/>
      <c r="O275" s="331"/>
      <c r="P275" s="314">
        <f t="shared" si="130"/>
        <v>0</v>
      </c>
      <c r="Q275" s="5"/>
      <c r="R275" s="60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</row>
    <row r="276" spans="1:31" ht="12.75" customHeight="1" x14ac:dyDescent="0.25">
      <c r="A276" s="196" t="str">
        <f t="shared" si="131"/>
        <v>HC</v>
      </c>
      <c r="B276" s="385"/>
      <c r="C276" s="313" t="s">
        <v>282</v>
      </c>
      <c r="D276" s="331"/>
      <c r="E276" s="331"/>
      <c r="F276" s="331">
        <v>7437.6720000000005</v>
      </c>
      <c r="G276" s="331">
        <v>793.13520000000005</v>
      </c>
      <c r="H276" s="331">
        <v>715.52800000000013</v>
      </c>
      <c r="I276" s="331"/>
      <c r="J276" s="331"/>
      <c r="K276" s="331"/>
      <c r="L276" s="331"/>
      <c r="M276" s="331"/>
      <c r="N276" s="331"/>
      <c r="O276" s="331"/>
      <c r="P276" s="314">
        <f t="shared" si="130"/>
        <v>8946.3352000000014</v>
      </c>
      <c r="Q276" s="5"/>
      <c r="R276" s="60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</row>
    <row r="277" spans="1:31" ht="12.75" customHeight="1" x14ac:dyDescent="0.25">
      <c r="A277" s="196" t="str">
        <f t="shared" si="131"/>
        <v>HC</v>
      </c>
      <c r="B277" s="385"/>
      <c r="C277" s="313" t="s">
        <v>283</v>
      </c>
      <c r="D277" s="331"/>
      <c r="E277" s="331">
        <v>400</v>
      </c>
      <c r="F277" s="331"/>
      <c r="G277" s="331"/>
      <c r="H277" s="331"/>
      <c r="I277" s="331"/>
      <c r="J277" s="331"/>
      <c r="K277" s="331"/>
      <c r="L277" s="331"/>
      <c r="M277" s="331"/>
      <c r="N277" s="331"/>
      <c r="O277" s="331"/>
      <c r="P277" s="314">
        <f t="shared" si="130"/>
        <v>400</v>
      </c>
      <c r="Q277" s="5"/>
      <c r="R277" s="60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</row>
    <row r="278" spans="1:31" ht="12.75" customHeight="1" x14ac:dyDescent="0.25">
      <c r="A278" s="196" t="str">
        <f t="shared" si="131"/>
        <v>HC</v>
      </c>
      <c r="B278" s="385"/>
      <c r="C278" s="313" t="s">
        <v>281</v>
      </c>
      <c r="D278" s="331"/>
      <c r="E278" s="331"/>
      <c r="F278" s="331"/>
      <c r="G278" s="331"/>
      <c r="H278" s="331"/>
      <c r="I278" s="331"/>
      <c r="J278" s="331"/>
      <c r="K278" s="331"/>
      <c r="L278" s="331"/>
      <c r="M278" s="331"/>
      <c r="N278" s="331"/>
      <c r="O278" s="331"/>
      <c r="P278" s="314">
        <f t="shared" si="130"/>
        <v>0</v>
      </c>
      <c r="Q278" s="5"/>
      <c r="R278" s="60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</row>
    <row r="279" spans="1:31" ht="12.75" customHeight="1" x14ac:dyDescent="0.25">
      <c r="A279" s="196" t="str">
        <f>+'Measured TV opt-pt'!A182</f>
        <v>HC</v>
      </c>
      <c r="B279" s="385"/>
      <c r="C279" s="318" t="s">
        <v>279</v>
      </c>
      <c r="D279" s="332">
        <v>0</v>
      </c>
      <c r="E279" s="332">
        <v>393.17039999999997</v>
      </c>
      <c r="F279" s="332">
        <v>5571.87</v>
      </c>
      <c r="G279" s="332">
        <v>475.88112000000001</v>
      </c>
      <c r="H279" s="332">
        <v>307.78175999999991</v>
      </c>
      <c r="I279" s="332"/>
      <c r="J279" s="332"/>
      <c r="K279" s="332"/>
      <c r="L279" s="332"/>
      <c r="M279" s="332"/>
      <c r="N279" s="332"/>
      <c r="O279" s="332"/>
      <c r="P279" s="315">
        <f t="shared" si="130"/>
        <v>6748.7032799999997</v>
      </c>
      <c r="Q279" s="5"/>
      <c r="R279" s="60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</row>
    <row r="280" spans="1:31" ht="12.75" customHeight="1" thickBot="1" x14ac:dyDescent="0.3">
      <c r="A280" s="196" t="str">
        <f>+'Measured TV opt-pt'!A183</f>
        <v>HC</v>
      </c>
      <c r="B280" s="385"/>
      <c r="C280" s="328" t="s">
        <v>290</v>
      </c>
      <c r="D280" s="333"/>
      <c r="E280" s="333"/>
      <c r="F280" s="333"/>
      <c r="G280" s="333"/>
      <c r="H280" s="333"/>
      <c r="I280" s="333"/>
      <c r="J280" s="333"/>
      <c r="K280" s="333"/>
      <c r="L280" s="333"/>
      <c r="M280" s="333"/>
      <c r="N280" s="333"/>
      <c r="O280" s="333"/>
      <c r="P280" s="329">
        <f t="shared" si="130"/>
        <v>0</v>
      </c>
      <c r="Q280" s="5"/>
      <c r="R280" s="60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</row>
    <row r="281" spans="1:31" ht="12.75" customHeight="1" x14ac:dyDescent="0.2">
      <c r="A281" s="196" t="str">
        <f>+'Measured TV opt-pt'!A184</f>
        <v>HC</v>
      </c>
      <c r="B281" s="385"/>
      <c r="C281" s="122" t="s">
        <v>66</v>
      </c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144">
        <f t="shared" si="111"/>
        <v>0</v>
      </c>
      <c r="R281" s="60" t="s">
        <v>107</v>
      </c>
    </row>
    <row r="282" spans="1:31" ht="12.75" customHeight="1" x14ac:dyDescent="0.2">
      <c r="A282" s="196" t="str">
        <f>+'Measured TV opt-pt'!A185</f>
        <v>HC</v>
      </c>
      <c r="B282" s="385"/>
      <c r="C282" s="122" t="s">
        <v>67</v>
      </c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144">
        <f t="shared" si="111"/>
        <v>0</v>
      </c>
      <c r="Q282" s="5"/>
      <c r="R282" s="60" t="s">
        <v>107</v>
      </c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</row>
    <row r="283" spans="1:31" ht="12.75" customHeight="1" x14ac:dyDescent="0.2">
      <c r="A283" s="196" t="str">
        <f>+'Measured TV opt-pt'!A186</f>
        <v>HC</v>
      </c>
      <c r="B283" s="385"/>
      <c r="C283" s="122" t="s">
        <v>68</v>
      </c>
      <c r="D283" s="42"/>
      <c r="E283" s="42">
        <v>1329</v>
      </c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144">
        <f t="shared" si="111"/>
        <v>1329</v>
      </c>
      <c r="Q283" s="5"/>
      <c r="R283" s="60" t="s">
        <v>107</v>
      </c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</row>
    <row r="284" spans="1:31" ht="13.5" customHeight="1" thickBot="1" x14ac:dyDescent="0.25">
      <c r="A284" s="196" t="str">
        <f>+'Measured TV opt-pt'!A187</f>
        <v>HC</v>
      </c>
      <c r="B284" s="386"/>
      <c r="C284" s="126" t="s">
        <v>55</v>
      </c>
      <c r="D284" s="56">
        <f t="shared" ref="D284:O284" si="132">+D283+D282+D281+D261+D260+D259+D258+D257+D256+D245</f>
        <v>412540.56000000006</v>
      </c>
      <c r="E284" s="56">
        <f t="shared" si="132"/>
        <v>157842.79240000001</v>
      </c>
      <c r="F284" s="56">
        <f t="shared" si="132"/>
        <v>311154.4709999999</v>
      </c>
      <c r="G284" s="56">
        <f t="shared" si="132"/>
        <v>4909.5571200000004</v>
      </c>
      <c r="H284" s="56">
        <f t="shared" si="132"/>
        <v>6872.6297599999998</v>
      </c>
      <c r="I284" s="56">
        <f t="shared" si="132"/>
        <v>17039.23</v>
      </c>
      <c r="J284" s="56">
        <f t="shared" si="132"/>
        <v>5000</v>
      </c>
      <c r="K284" s="56">
        <f t="shared" si="132"/>
        <v>5000</v>
      </c>
      <c r="L284" s="56">
        <f t="shared" si="132"/>
        <v>5000</v>
      </c>
      <c r="M284" s="56">
        <f t="shared" si="132"/>
        <v>5000</v>
      </c>
      <c r="N284" s="56">
        <f t="shared" si="132"/>
        <v>705878.65405563021</v>
      </c>
      <c r="O284" s="56">
        <f t="shared" si="132"/>
        <v>447473.63179272518</v>
      </c>
      <c r="P284" s="147">
        <f t="shared" si="111"/>
        <v>2083711.5261283554</v>
      </c>
      <c r="Q284" s="199" t="str">
        <f>+B245</f>
        <v>Sunlight</v>
      </c>
      <c r="R284" s="60" t="s">
        <v>107</v>
      </c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</row>
    <row r="285" spans="1:31" ht="12.75" customHeight="1" thickBot="1" x14ac:dyDescent="0.25">
      <c r="A285" s="196" t="str">
        <f>+'Measured TV opt-pt'!A188</f>
        <v>HC</v>
      </c>
      <c r="B285" s="387" t="str">
        <f>+'Measured TV opt-pt'!B346</f>
        <v>Bos</v>
      </c>
      <c r="C285" s="121" t="s">
        <v>56</v>
      </c>
      <c r="D285" s="54">
        <f t="shared" ref="D285:O285" si="133">SUM(D286:D295)</f>
        <v>0</v>
      </c>
      <c r="E285" s="54">
        <f t="shared" si="133"/>
        <v>0</v>
      </c>
      <c r="F285" s="54">
        <f t="shared" si="133"/>
        <v>0</v>
      </c>
      <c r="G285" s="54">
        <f t="shared" si="133"/>
        <v>0</v>
      </c>
      <c r="H285" s="54">
        <f t="shared" si="133"/>
        <v>0</v>
      </c>
      <c r="I285" s="54">
        <f t="shared" si="133"/>
        <v>0</v>
      </c>
      <c r="J285" s="54">
        <f t="shared" si="133"/>
        <v>0</v>
      </c>
      <c r="K285" s="54">
        <f t="shared" si="133"/>
        <v>0</v>
      </c>
      <c r="L285" s="54">
        <f t="shared" si="133"/>
        <v>0</v>
      </c>
      <c r="M285" s="54">
        <f t="shared" si="133"/>
        <v>0</v>
      </c>
      <c r="N285" s="54">
        <f t="shared" si="133"/>
        <v>0</v>
      </c>
      <c r="O285" s="54">
        <f t="shared" si="133"/>
        <v>0</v>
      </c>
      <c r="P285" s="140">
        <f t="shared" si="111"/>
        <v>0</v>
      </c>
      <c r="Q285" s="198"/>
      <c r="R285" s="121" t="s">
        <v>104</v>
      </c>
      <c r="S285" s="54">
        <f>SUM(S286:S291)</f>
        <v>0</v>
      </c>
      <c r="T285" s="54">
        <f t="shared" ref="T285:AD285" si="134">SUM(T286:T291)</f>
        <v>0</v>
      </c>
      <c r="U285" s="54">
        <f t="shared" si="134"/>
        <v>0</v>
      </c>
      <c r="V285" s="54">
        <f t="shared" si="134"/>
        <v>0</v>
      </c>
      <c r="W285" s="54">
        <f t="shared" si="134"/>
        <v>0</v>
      </c>
      <c r="X285" s="117">
        <f t="shared" si="134"/>
        <v>0</v>
      </c>
      <c r="Y285" s="54">
        <f t="shared" si="134"/>
        <v>0</v>
      </c>
      <c r="Z285" s="54">
        <f t="shared" si="134"/>
        <v>0</v>
      </c>
      <c r="AA285" s="54">
        <f t="shared" si="134"/>
        <v>0</v>
      </c>
      <c r="AB285" s="54">
        <f t="shared" si="134"/>
        <v>0</v>
      </c>
      <c r="AC285" s="54">
        <f t="shared" si="134"/>
        <v>0</v>
      </c>
      <c r="AD285" s="54">
        <f t="shared" si="134"/>
        <v>0</v>
      </c>
      <c r="AE285" s="55">
        <f t="shared" ref="AE285:AE291" si="135">SUM(S285:AD285)</f>
        <v>0</v>
      </c>
    </row>
    <row r="286" spans="1:31" ht="12.75" customHeight="1" thickBot="1" x14ac:dyDescent="0.25">
      <c r="A286" s="196" t="str">
        <f>+'Measured TV opt-pt'!A189</f>
        <v>HC</v>
      </c>
      <c r="B286" s="385"/>
      <c r="C286" s="123" t="s">
        <v>57</v>
      </c>
      <c r="D286" s="58">
        <f>+'Measured TV opt-pt'!D348</f>
        <v>0</v>
      </c>
      <c r="E286" s="58">
        <f>+'Measured TV opt-pt'!E348</f>
        <v>0</v>
      </c>
      <c r="F286" s="58">
        <f>+'Measured TV opt-pt'!F348</f>
        <v>0</v>
      </c>
      <c r="G286" s="58">
        <f>+'Measured TV opt-pt'!G348</f>
        <v>0</v>
      </c>
      <c r="H286" s="58">
        <f>+'Measured TV opt-pt'!H348</f>
        <v>0</v>
      </c>
      <c r="I286" s="58">
        <f>+'Measured TV opt-pt'!I348</f>
        <v>0</v>
      </c>
      <c r="J286" s="58">
        <f>+'Measured TV opt-pt'!J348</f>
        <v>0</v>
      </c>
      <c r="K286" s="58">
        <f>+'Measured TV opt-pt'!K348</f>
        <v>0</v>
      </c>
      <c r="L286" s="58">
        <f>+'Measured TV opt-pt'!L348</f>
        <v>0</v>
      </c>
      <c r="M286" s="58">
        <f>+'Measured TV opt-pt'!M348</f>
        <v>0</v>
      </c>
      <c r="N286" s="58">
        <f>+'Measured TV opt-pt'!N348</f>
        <v>0</v>
      </c>
      <c r="O286" s="58">
        <f>+'Measured TV opt-pt'!O348</f>
        <v>0</v>
      </c>
      <c r="P286" s="141">
        <f t="shared" si="111"/>
        <v>0</v>
      </c>
      <c r="R286" s="123" t="s">
        <v>57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55">
        <f t="shared" si="135"/>
        <v>0</v>
      </c>
    </row>
    <row r="287" spans="1:31" ht="12.75" customHeight="1" thickBot="1" x14ac:dyDescent="0.25">
      <c r="A287" s="196" t="str">
        <f>+'Measured TV opt-pt'!A190</f>
        <v>HC</v>
      </c>
      <c r="B287" s="385"/>
      <c r="C287" s="123" t="s">
        <v>221</v>
      </c>
      <c r="D287" s="58">
        <f>+'Measured TV opt-pt'!D349</f>
        <v>0</v>
      </c>
      <c r="E287" s="58">
        <f>+'Measured TV opt-pt'!E349</f>
        <v>0</v>
      </c>
      <c r="F287" s="58">
        <f>+'Measured TV opt-pt'!F349</f>
        <v>0</v>
      </c>
      <c r="G287" s="58">
        <f>+'Measured TV opt-pt'!G349</f>
        <v>0</v>
      </c>
      <c r="H287" s="58">
        <f>+'Measured TV opt-pt'!H349</f>
        <v>0</v>
      </c>
      <c r="I287" s="58">
        <f>+'Measured TV opt-pt'!I349</f>
        <v>0</v>
      </c>
      <c r="J287" s="58">
        <f>+'Measured TV opt-pt'!J349</f>
        <v>0</v>
      </c>
      <c r="K287" s="58">
        <f>+'Measured TV opt-pt'!K349</f>
        <v>0</v>
      </c>
      <c r="L287" s="58">
        <f>+'Measured TV opt-pt'!L349</f>
        <v>0</v>
      </c>
      <c r="M287" s="58">
        <f>+'Measured TV opt-pt'!M349</f>
        <v>0</v>
      </c>
      <c r="N287" s="58">
        <f>+'Measured TV opt-pt'!N349</f>
        <v>0</v>
      </c>
      <c r="O287" s="58">
        <f>+'Measured TV opt-pt'!O349</f>
        <v>0</v>
      </c>
      <c r="P287" s="141">
        <f t="shared" si="111"/>
        <v>0</v>
      </c>
      <c r="R287" s="123" t="s">
        <v>221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55">
        <f t="shared" si="135"/>
        <v>0</v>
      </c>
    </row>
    <row r="288" spans="1:31" ht="12.75" customHeight="1" thickBot="1" x14ac:dyDescent="0.25">
      <c r="A288" s="196" t="str">
        <f>+'Measured TV opt-pt'!A191</f>
        <v>HC</v>
      </c>
      <c r="B288" s="385"/>
      <c r="C288" s="123" t="s">
        <v>222</v>
      </c>
      <c r="D288" s="58">
        <f>+'Measured TV opt-pt'!D350</f>
        <v>0</v>
      </c>
      <c r="E288" s="58">
        <f>+'Measured TV opt-pt'!E350</f>
        <v>0</v>
      </c>
      <c r="F288" s="58">
        <f>+'Measured TV opt-pt'!F350</f>
        <v>0</v>
      </c>
      <c r="G288" s="58">
        <f>+'Measured TV opt-pt'!G350</f>
        <v>0</v>
      </c>
      <c r="H288" s="58">
        <f>+'Measured TV opt-pt'!H350</f>
        <v>0</v>
      </c>
      <c r="I288" s="58">
        <f>+'Measured TV opt-pt'!I350</f>
        <v>0</v>
      </c>
      <c r="J288" s="58">
        <f>+'Measured TV opt-pt'!J350</f>
        <v>0</v>
      </c>
      <c r="K288" s="58">
        <f>+'Measured TV opt-pt'!K350</f>
        <v>0</v>
      </c>
      <c r="L288" s="58">
        <f>+'Measured TV opt-pt'!L350</f>
        <v>0</v>
      </c>
      <c r="M288" s="58">
        <f>+'Measured TV opt-pt'!M350</f>
        <v>0</v>
      </c>
      <c r="N288" s="58">
        <f>+'Measured TV opt-pt'!N350</f>
        <v>0</v>
      </c>
      <c r="O288" s="58">
        <f>+'Measured TV opt-pt'!O350</f>
        <v>0</v>
      </c>
      <c r="P288" s="141">
        <f t="shared" si="111"/>
        <v>0</v>
      </c>
      <c r="R288" s="123" t="s">
        <v>222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55">
        <f t="shared" si="135"/>
        <v>0</v>
      </c>
    </row>
    <row r="289" spans="1:31" ht="12.75" customHeight="1" thickBot="1" x14ac:dyDescent="0.25">
      <c r="A289" s="196" t="str">
        <f>+'Measured TV opt-pt'!A192</f>
        <v>HC</v>
      </c>
      <c r="B289" s="385"/>
      <c r="C289" s="123" t="s">
        <v>223</v>
      </c>
      <c r="D289" s="58">
        <f>+'Measured TV opt-pt'!D351</f>
        <v>0</v>
      </c>
      <c r="E289" s="58">
        <f>+'Measured TV opt-pt'!E351</f>
        <v>0</v>
      </c>
      <c r="F289" s="58">
        <f>+'Measured TV opt-pt'!F351</f>
        <v>0</v>
      </c>
      <c r="G289" s="58">
        <f>+'Measured TV opt-pt'!G351</f>
        <v>0</v>
      </c>
      <c r="H289" s="58">
        <f>+'Measured TV opt-pt'!H351</f>
        <v>0</v>
      </c>
      <c r="I289" s="58">
        <f>+'Measured TV opt-pt'!I351</f>
        <v>0</v>
      </c>
      <c r="J289" s="58">
        <f>+'Measured TV opt-pt'!J351</f>
        <v>0</v>
      </c>
      <c r="K289" s="58">
        <f>+'Measured TV opt-pt'!K351</f>
        <v>0</v>
      </c>
      <c r="L289" s="58">
        <f>+'Measured TV opt-pt'!L351</f>
        <v>0</v>
      </c>
      <c r="M289" s="58">
        <f>+'Measured TV opt-pt'!M351</f>
        <v>0</v>
      </c>
      <c r="N289" s="58">
        <f>+'Measured TV opt-pt'!N351</f>
        <v>0</v>
      </c>
      <c r="O289" s="58">
        <f>+'Measured TV opt-pt'!O351</f>
        <v>0</v>
      </c>
      <c r="P289" s="141">
        <f t="shared" si="111"/>
        <v>0</v>
      </c>
      <c r="R289" s="123" t="s">
        <v>223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55">
        <f t="shared" si="135"/>
        <v>0</v>
      </c>
    </row>
    <row r="290" spans="1:31" ht="12.75" customHeight="1" thickBot="1" x14ac:dyDescent="0.25">
      <c r="A290" s="196" t="str">
        <f>+'Measured TV opt-pt'!A193</f>
        <v>HC</v>
      </c>
      <c r="B290" s="385"/>
      <c r="C290" s="123" t="s">
        <v>224</v>
      </c>
      <c r="D290" s="58">
        <f>+'Measured TV opt-pt'!D352</f>
        <v>0</v>
      </c>
      <c r="E290" s="58">
        <f>+'Measured TV opt-pt'!E352</f>
        <v>0</v>
      </c>
      <c r="F290" s="58">
        <f>+'Measured TV opt-pt'!F352</f>
        <v>0</v>
      </c>
      <c r="G290" s="58">
        <f>+'Measured TV opt-pt'!G352</f>
        <v>0</v>
      </c>
      <c r="H290" s="58">
        <f>+'Measured TV opt-pt'!H352</f>
        <v>0</v>
      </c>
      <c r="I290" s="58">
        <f>+'Measured TV opt-pt'!I352</f>
        <v>0</v>
      </c>
      <c r="J290" s="58">
        <f>+'Measured TV opt-pt'!J352</f>
        <v>0</v>
      </c>
      <c r="K290" s="58">
        <f>+'Measured TV opt-pt'!K352</f>
        <v>0</v>
      </c>
      <c r="L290" s="58">
        <f>+'Measured TV opt-pt'!L352</f>
        <v>0</v>
      </c>
      <c r="M290" s="58">
        <f>+'Measured TV opt-pt'!M352</f>
        <v>0</v>
      </c>
      <c r="N290" s="58">
        <f>+'Measured TV opt-pt'!N352</f>
        <v>0</v>
      </c>
      <c r="O290" s="58">
        <f>+'Measured TV opt-pt'!O352</f>
        <v>0</v>
      </c>
      <c r="P290" s="141">
        <f t="shared" si="111"/>
        <v>0</v>
      </c>
      <c r="Q290" s="5"/>
      <c r="R290" s="123" t="s">
        <v>224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55">
        <f t="shared" si="135"/>
        <v>0</v>
      </c>
    </row>
    <row r="291" spans="1:31" ht="12.75" customHeight="1" x14ac:dyDescent="0.2">
      <c r="A291" s="196" t="str">
        <f>+'Measured TV opt-pt'!A195</f>
        <v>HC</v>
      </c>
      <c r="B291" s="385"/>
      <c r="C291" s="123" t="s">
        <v>101</v>
      </c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141">
        <f t="shared" si="111"/>
        <v>0</v>
      </c>
      <c r="Q291" s="5"/>
      <c r="R291" s="123" t="s">
        <v>101</v>
      </c>
      <c r="S291" s="44"/>
      <c r="T291" s="44"/>
      <c r="U291" s="44"/>
      <c r="V291" s="44"/>
      <c r="W291" s="44"/>
      <c r="X291" s="44"/>
      <c r="Y291" s="58"/>
      <c r="Z291" s="58"/>
      <c r="AA291" s="58"/>
      <c r="AB291" s="58"/>
      <c r="AC291" s="58"/>
      <c r="AD291" s="58"/>
      <c r="AE291" s="55">
        <f t="shared" si="135"/>
        <v>0</v>
      </c>
    </row>
    <row r="292" spans="1:31" ht="12.75" customHeight="1" x14ac:dyDescent="0.2">
      <c r="A292" s="196" t="str">
        <f>+'Measured TV opt-pt'!A196</f>
        <v>HC</v>
      </c>
      <c r="B292" s="385"/>
      <c r="C292" s="124" t="s">
        <v>58</v>
      </c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142">
        <f t="shared" si="111"/>
        <v>0</v>
      </c>
      <c r="R292" s="133" t="s">
        <v>105</v>
      </c>
      <c r="S292" s="133" t="str">
        <f>+'Measured TV opt-pt'!D181</f>
        <v>FHK 20-44 ABC1</v>
      </c>
      <c r="T292" s="133" t="str">
        <f>+'Measured TV opt-pt'!E181</f>
        <v>FHK 20-44 ABC1</v>
      </c>
      <c r="U292" s="133" t="str">
        <f>+'Measured TV opt-pt'!F181</f>
        <v>FHK 20-44 ABC1</v>
      </c>
      <c r="V292" s="133" t="str">
        <f>+'Measured TV opt-pt'!G181</f>
        <v>FHK 20-44 ABC1</v>
      </c>
      <c r="W292" s="133" t="str">
        <f>+'Measured TV opt-pt'!H181</f>
        <v>FHK 20-44 ABC1</v>
      </c>
      <c r="X292" s="8" t="str">
        <f>+'Measured TV opt-pt'!I181</f>
        <v>FHK 20-44 ABC1</v>
      </c>
      <c r="Y292" s="133" t="str">
        <f>+'Measured TV opt-pt'!J181</f>
        <v>FHK 20-44 ABC1</v>
      </c>
      <c r="Z292" s="133" t="str">
        <f>+'Measured TV opt-pt'!K181</f>
        <v>FHK 20-44 ABC1</v>
      </c>
      <c r="AA292" s="133" t="str">
        <f>+'Measured TV opt-pt'!L181</f>
        <v>FHK 20-44 ABC1</v>
      </c>
      <c r="AB292" s="133" t="str">
        <f>+'Measured TV opt-pt'!M181</f>
        <v>FHK 20-44 ABC1</v>
      </c>
      <c r="AC292" s="133" t="str">
        <f>+'Measured TV opt-pt'!N181</f>
        <v>FHK 20-44 ABC1</v>
      </c>
      <c r="AD292" s="133" t="str">
        <f>+'Measured TV opt-pt'!O181</f>
        <v>FHK 20-44 ABC1</v>
      </c>
      <c r="AE292" s="133"/>
    </row>
    <row r="293" spans="1:31" ht="13.5" customHeight="1" thickBot="1" x14ac:dyDescent="0.25">
      <c r="A293" s="196" t="str">
        <f>+'Measured TV opt-pt'!A197</f>
        <v>HC</v>
      </c>
      <c r="B293" s="385"/>
      <c r="C293" s="124" t="s">
        <v>59</v>
      </c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142">
        <f t="shared" si="111"/>
        <v>0</v>
      </c>
      <c r="R293" s="60" t="s">
        <v>107</v>
      </c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</row>
    <row r="294" spans="1:31" ht="12.75" customHeight="1" thickBot="1" x14ac:dyDescent="0.25">
      <c r="A294" s="196" t="str">
        <f>+'Measured TV opt-pt'!A198</f>
        <v>HC</v>
      </c>
      <c r="B294" s="385"/>
      <c r="C294" s="124" t="s">
        <v>166</v>
      </c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142">
        <f t="shared" si="111"/>
        <v>0</v>
      </c>
      <c r="Q294" s="8"/>
      <c r="R294" s="121" t="s">
        <v>106</v>
      </c>
      <c r="S294" s="54">
        <f>SUM(S295:S300)</f>
        <v>0</v>
      </c>
      <c r="T294" s="54">
        <f t="shared" ref="T294" si="136">SUM(T295:T300)</f>
        <v>0</v>
      </c>
      <c r="U294" s="54">
        <f t="shared" ref="U294" si="137">SUM(U295:U300)</f>
        <v>0</v>
      </c>
      <c r="V294" s="54">
        <f t="shared" ref="V294" si="138">SUM(V295:V300)</f>
        <v>0</v>
      </c>
      <c r="W294" s="54">
        <f t="shared" ref="W294" si="139">SUM(W295:W300)</f>
        <v>0</v>
      </c>
      <c r="X294" s="54">
        <f t="shared" ref="X294" si="140">SUM(X295:X300)</f>
        <v>0</v>
      </c>
      <c r="Y294" s="54">
        <f t="shared" ref="Y294" si="141">SUM(Y295:Y300)</f>
        <v>0</v>
      </c>
      <c r="Z294" s="54">
        <f t="shared" ref="Z294" si="142">SUM(Z295:Z300)</f>
        <v>0</v>
      </c>
      <c r="AA294" s="54">
        <f t="shared" ref="AA294" si="143">SUM(AA295:AA300)</f>
        <v>0</v>
      </c>
      <c r="AB294" s="54">
        <f t="shared" ref="AB294" si="144">SUM(AB295:AB300)</f>
        <v>0</v>
      </c>
      <c r="AC294" s="54">
        <f t="shared" ref="AC294" si="145">SUM(AC295:AC300)</f>
        <v>0</v>
      </c>
      <c r="AD294" s="54">
        <f t="shared" ref="AD294" si="146">SUM(AD295:AD300)</f>
        <v>0</v>
      </c>
      <c r="AE294" s="54">
        <f t="shared" ref="AE294" si="147">SUM(AE295:AE300)</f>
        <v>0</v>
      </c>
    </row>
    <row r="295" spans="1:31" ht="12.75" customHeight="1" thickBot="1" x14ac:dyDescent="0.25">
      <c r="A295" s="196" t="str">
        <f>+'Measured TV opt-pt'!A199</f>
        <v>HC</v>
      </c>
      <c r="B295" s="385"/>
      <c r="C295" s="125" t="s">
        <v>167</v>
      </c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143">
        <f t="shared" si="111"/>
        <v>0</v>
      </c>
      <c r="Q295" s="8"/>
      <c r="R295" s="123" t="s">
        <v>261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55">
        <f t="shared" ref="AE295:AE300" si="148">SUM(S295:AD295)</f>
        <v>0</v>
      </c>
    </row>
    <row r="296" spans="1:31" ht="12.75" customHeight="1" thickBot="1" x14ac:dyDescent="0.25">
      <c r="A296" s="196" t="str">
        <f>+'Measured TV opt-pt'!A200</f>
        <v>HC</v>
      </c>
      <c r="B296" s="385"/>
      <c r="C296" s="122" t="s">
        <v>60</v>
      </c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144">
        <f t="shared" si="111"/>
        <v>0</v>
      </c>
      <c r="Q296" s="5"/>
      <c r="R296" s="123" t="s">
        <v>262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55">
        <f t="shared" si="148"/>
        <v>0</v>
      </c>
    </row>
    <row r="297" spans="1:31" ht="12.75" customHeight="1" thickBot="1" x14ac:dyDescent="0.25">
      <c r="A297" s="196" t="str">
        <f>+'Measured TV opt-pt'!A201</f>
        <v>HC</v>
      </c>
      <c r="B297" s="385"/>
      <c r="C297" s="122" t="s">
        <v>61</v>
      </c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144">
        <f t="shared" si="111"/>
        <v>0</v>
      </c>
      <c r="R297" s="123" t="s">
        <v>263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55">
        <f t="shared" si="148"/>
        <v>0</v>
      </c>
    </row>
    <row r="298" spans="1:31" ht="12.75" customHeight="1" thickBot="1" x14ac:dyDescent="0.25">
      <c r="A298" s="196" t="str">
        <f>+'Measured TV opt-pt'!A202</f>
        <v>HC</v>
      </c>
      <c r="B298" s="385"/>
      <c r="C298" s="122" t="s">
        <v>62</v>
      </c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144">
        <f t="shared" si="111"/>
        <v>0</v>
      </c>
      <c r="R298" s="123" t="s">
        <v>264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55">
        <f t="shared" si="148"/>
        <v>0</v>
      </c>
    </row>
    <row r="299" spans="1:31" ht="12.75" customHeight="1" thickBot="1" x14ac:dyDescent="0.25">
      <c r="A299" s="196" t="str">
        <f>+'Measured TV opt-pt'!A203</f>
        <v>HC</v>
      </c>
      <c r="B299" s="385"/>
      <c r="C299" s="122" t="s">
        <v>63</v>
      </c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144">
        <f t="shared" si="111"/>
        <v>0</v>
      </c>
      <c r="Q299" s="5"/>
      <c r="R299" s="123" t="s">
        <v>265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55">
        <f t="shared" si="148"/>
        <v>0</v>
      </c>
    </row>
    <row r="300" spans="1:31" ht="13.5" customHeight="1" thickBot="1" x14ac:dyDescent="0.25">
      <c r="A300" s="196" t="str">
        <f>+'Measured TV opt-pt'!A204</f>
        <v>HC</v>
      </c>
      <c r="B300" s="385"/>
      <c r="C300" s="122" t="s">
        <v>64</v>
      </c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144">
        <f t="shared" si="111"/>
        <v>0</v>
      </c>
      <c r="Q300" s="5"/>
      <c r="R300" s="123" t="s">
        <v>266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55">
        <f t="shared" si="148"/>
        <v>0</v>
      </c>
    </row>
    <row r="301" spans="1:31" ht="12.75" customHeight="1" x14ac:dyDescent="0.2">
      <c r="A301" s="196" t="str">
        <f>+'Measured TV opt-pt'!A205</f>
        <v>HC</v>
      </c>
      <c r="B301" s="385"/>
      <c r="C301" s="325" t="s">
        <v>289</v>
      </c>
      <c r="D301" s="326">
        <f t="shared" ref="D301:O301" si="149">SUM(D302:D320)</f>
        <v>0</v>
      </c>
      <c r="E301" s="326">
        <f t="shared" si="149"/>
        <v>0</v>
      </c>
      <c r="F301" s="326">
        <f t="shared" si="149"/>
        <v>0</v>
      </c>
      <c r="G301" s="326">
        <f t="shared" si="149"/>
        <v>0</v>
      </c>
      <c r="H301" s="326">
        <f t="shared" si="149"/>
        <v>0</v>
      </c>
      <c r="I301" s="326">
        <f t="shared" si="149"/>
        <v>0</v>
      </c>
      <c r="J301" s="326">
        <f t="shared" si="149"/>
        <v>0</v>
      </c>
      <c r="K301" s="326">
        <f t="shared" si="149"/>
        <v>0</v>
      </c>
      <c r="L301" s="326">
        <f t="shared" si="149"/>
        <v>0</v>
      </c>
      <c r="M301" s="326">
        <f t="shared" si="149"/>
        <v>0</v>
      </c>
      <c r="N301" s="326">
        <f t="shared" si="149"/>
        <v>0</v>
      </c>
      <c r="O301" s="326">
        <f t="shared" si="149"/>
        <v>0</v>
      </c>
      <c r="P301" s="327">
        <f t="shared" si="111"/>
        <v>0</v>
      </c>
      <c r="Q301" s="5"/>
      <c r="R301" s="60" t="s">
        <v>107</v>
      </c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</row>
    <row r="302" spans="1:31" ht="12.75" customHeight="1" x14ac:dyDescent="0.25">
      <c r="A302" s="196" t="str">
        <f>+'Measured TV opt-pt'!A206</f>
        <v>HC</v>
      </c>
      <c r="B302" s="385"/>
      <c r="C302" s="311" t="s">
        <v>284</v>
      </c>
      <c r="D302" s="330"/>
      <c r="E302" s="330"/>
      <c r="F302" s="330"/>
      <c r="G302" s="330"/>
      <c r="H302" s="330"/>
      <c r="I302" s="330"/>
      <c r="J302" s="330"/>
      <c r="K302" s="330"/>
      <c r="L302" s="330"/>
      <c r="M302" s="330"/>
      <c r="N302" s="330"/>
      <c r="O302" s="330"/>
      <c r="P302" s="312">
        <f t="shared" ref="P302:P320" si="150">SUM(D302:O302)</f>
        <v>0</v>
      </c>
      <c r="Q302" s="5"/>
      <c r="R302" s="60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</row>
    <row r="303" spans="1:31" ht="12.75" customHeight="1" x14ac:dyDescent="0.25">
      <c r="A303" s="196" t="str">
        <f>+'Measured TV opt-pt'!A207</f>
        <v>HC</v>
      </c>
      <c r="B303" s="385"/>
      <c r="C303" s="311" t="s">
        <v>288</v>
      </c>
      <c r="D303" s="330"/>
      <c r="E303" s="330"/>
      <c r="F303" s="330"/>
      <c r="G303" s="330"/>
      <c r="H303" s="330"/>
      <c r="I303" s="330"/>
      <c r="J303" s="330"/>
      <c r="K303" s="330"/>
      <c r="L303" s="330"/>
      <c r="M303" s="330"/>
      <c r="N303" s="330"/>
      <c r="O303" s="330"/>
      <c r="P303" s="312">
        <f t="shared" si="150"/>
        <v>0</v>
      </c>
      <c r="Q303" s="5"/>
      <c r="R303" s="60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</row>
    <row r="304" spans="1:31" ht="12.75" customHeight="1" x14ac:dyDescent="0.25">
      <c r="A304" s="196" t="str">
        <f>+'Measured TV opt-pt'!A208</f>
        <v>HC</v>
      </c>
      <c r="B304" s="385"/>
      <c r="C304" s="311" t="s">
        <v>280</v>
      </c>
      <c r="D304" s="330"/>
      <c r="E304" s="330"/>
      <c r="F304" s="330"/>
      <c r="G304" s="330"/>
      <c r="H304" s="330"/>
      <c r="I304" s="330"/>
      <c r="J304" s="330"/>
      <c r="K304" s="330"/>
      <c r="L304" s="330"/>
      <c r="M304" s="330"/>
      <c r="N304" s="330"/>
      <c r="O304" s="330"/>
      <c r="P304" s="312">
        <f t="shared" si="150"/>
        <v>0</v>
      </c>
      <c r="Q304" s="5"/>
      <c r="R304" s="60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</row>
    <row r="305" spans="1:31" ht="12.75" customHeight="1" x14ac:dyDescent="0.25">
      <c r="A305" s="196" t="str">
        <f>+'Measured TV opt-pt'!A209</f>
        <v>HC</v>
      </c>
      <c r="B305" s="385"/>
      <c r="C305" s="311" t="s">
        <v>285</v>
      </c>
      <c r="D305" s="330"/>
      <c r="E305" s="330"/>
      <c r="F305" s="330"/>
      <c r="G305" s="330"/>
      <c r="H305" s="330"/>
      <c r="I305" s="330"/>
      <c r="J305" s="330"/>
      <c r="K305" s="330"/>
      <c r="L305" s="330"/>
      <c r="M305" s="330"/>
      <c r="N305" s="330"/>
      <c r="O305" s="330"/>
      <c r="P305" s="312">
        <f t="shared" si="150"/>
        <v>0</v>
      </c>
      <c r="Q305" s="5"/>
      <c r="R305" s="60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</row>
    <row r="306" spans="1:31" ht="12.75" customHeight="1" x14ac:dyDescent="0.25">
      <c r="A306" s="196" t="str">
        <f t="shared" ref="A306:A318" si="151">+A305</f>
        <v>HC</v>
      </c>
      <c r="B306" s="385"/>
      <c r="C306" s="311" t="s">
        <v>280</v>
      </c>
      <c r="D306" s="330"/>
      <c r="E306" s="330"/>
      <c r="F306" s="330"/>
      <c r="G306" s="330"/>
      <c r="H306" s="330"/>
      <c r="I306" s="330"/>
      <c r="J306" s="330"/>
      <c r="K306" s="330"/>
      <c r="L306" s="330"/>
      <c r="M306" s="330"/>
      <c r="N306" s="330"/>
      <c r="O306" s="330"/>
      <c r="P306" s="312">
        <f t="shared" si="150"/>
        <v>0</v>
      </c>
      <c r="Q306" s="5"/>
      <c r="R306" s="60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</row>
    <row r="307" spans="1:31" ht="12.75" customHeight="1" x14ac:dyDescent="0.25">
      <c r="A307" s="196" t="str">
        <f t="shared" si="151"/>
        <v>HC</v>
      </c>
      <c r="B307" s="385"/>
      <c r="C307" s="311" t="s">
        <v>286</v>
      </c>
      <c r="D307" s="330"/>
      <c r="E307" s="330"/>
      <c r="F307" s="330"/>
      <c r="G307" s="330"/>
      <c r="H307" s="330"/>
      <c r="I307" s="330"/>
      <c r="J307" s="330"/>
      <c r="K307" s="330"/>
      <c r="L307" s="330"/>
      <c r="M307" s="330"/>
      <c r="N307" s="330"/>
      <c r="O307" s="330"/>
      <c r="P307" s="312">
        <f t="shared" si="150"/>
        <v>0</v>
      </c>
      <c r="Q307" s="5"/>
      <c r="R307" s="60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</row>
    <row r="308" spans="1:31" ht="12.75" customHeight="1" x14ac:dyDescent="0.25">
      <c r="A308" s="196" t="str">
        <f t="shared" si="151"/>
        <v>HC</v>
      </c>
      <c r="B308" s="385"/>
      <c r="C308" s="311" t="s">
        <v>282</v>
      </c>
      <c r="D308" s="330"/>
      <c r="E308" s="330"/>
      <c r="F308" s="330"/>
      <c r="G308" s="330"/>
      <c r="H308" s="330"/>
      <c r="I308" s="330"/>
      <c r="J308" s="330"/>
      <c r="K308" s="330"/>
      <c r="L308" s="330"/>
      <c r="M308" s="330"/>
      <c r="N308" s="330"/>
      <c r="O308" s="330"/>
      <c r="P308" s="312">
        <f t="shared" si="150"/>
        <v>0</v>
      </c>
      <c r="Q308" s="5"/>
      <c r="R308" s="60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</row>
    <row r="309" spans="1:31" ht="12.75" customHeight="1" x14ac:dyDescent="0.25">
      <c r="A309" s="196" t="str">
        <f t="shared" si="151"/>
        <v>HC</v>
      </c>
      <c r="B309" s="385"/>
      <c r="C309" s="311" t="s">
        <v>283</v>
      </c>
      <c r="D309" s="330"/>
      <c r="E309" s="330"/>
      <c r="F309" s="330"/>
      <c r="G309" s="330"/>
      <c r="H309" s="330"/>
      <c r="I309" s="330"/>
      <c r="J309" s="330"/>
      <c r="K309" s="330"/>
      <c r="L309" s="330"/>
      <c r="M309" s="330"/>
      <c r="N309" s="330"/>
      <c r="O309" s="330"/>
      <c r="P309" s="312">
        <f t="shared" si="150"/>
        <v>0</v>
      </c>
      <c r="Q309" s="5"/>
      <c r="R309" s="60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</row>
    <row r="310" spans="1:31" ht="12.75" customHeight="1" x14ac:dyDescent="0.25">
      <c r="A310" s="196" t="str">
        <f t="shared" si="151"/>
        <v>HC</v>
      </c>
      <c r="B310" s="385"/>
      <c r="C310" s="313" t="s">
        <v>287</v>
      </c>
      <c r="D310" s="331"/>
      <c r="E310" s="331"/>
      <c r="F310" s="331"/>
      <c r="G310" s="331"/>
      <c r="H310" s="331"/>
      <c r="I310" s="331"/>
      <c r="J310" s="331"/>
      <c r="K310" s="331"/>
      <c r="L310" s="331"/>
      <c r="M310" s="331"/>
      <c r="N310" s="331"/>
      <c r="O310" s="331"/>
      <c r="P310" s="314">
        <f t="shared" si="150"/>
        <v>0</v>
      </c>
      <c r="Q310" s="5"/>
      <c r="R310" s="60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</row>
    <row r="311" spans="1:31" ht="12.75" customHeight="1" x14ac:dyDescent="0.25">
      <c r="A311" s="196" t="str">
        <f t="shared" si="151"/>
        <v>HC</v>
      </c>
      <c r="B311" s="385"/>
      <c r="C311" s="313" t="s">
        <v>288</v>
      </c>
      <c r="D311" s="331"/>
      <c r="E311" s="331"/>
      <c r="F311" s="331"/>
      <c r="G311" s="331"/>
      <c r="H311" s="331"/>
      <c r="I311" s="331"/>
      <c r="J311" s="331"/>
      <c r="K311" s="331"/>
      <c r="L311" s="331"/>
      <c r="M311" s="331"/>
      <c r="N311" s="331"/>
      <c r="O311" s="331"/>
      <c r="P311" s="314">
        <f t="shared" si="150"/>
        <v>0</v>
      </c>
      <c r="Q311" s="5"/>
      <c r="R311" s="60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</row>
    <row r="312" spans="1:31" ht="12.75" customHeight="1" x14ac:dyDescent="0.25">
      <c r="A312" s="196" t="str">
        <f t="shared" si="151"/>
        <v>HC</v>
      </c>
      <c r="B312" s="385"/>
      <c r="C312" s="313" t="s">
        <v>280</v>
      </c>
      <c r="D312" s="331"/>
      <c r="E312" s="331"/>
      <c r="F312" s="331"/>
      <c r="G312" s="331"/>
      <c r="H312" s="331"/>
      <c r="I312" s="331"/>
      <c r="J312" s="331"/>
      <c r="K312" s="331"/>
      <c r="L312" s="331"/>
      <c r="M312" s="331"/>
      <c r="N312" s="331"/>
      <c r="O312" s="331"/>
      <c r="P312" s="314">
        <f t="shared" si="150"/>
        <v>0</v>
      </c>
      <c r="Q312" s="5"/>
      <c r="R312" s="60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</row>
    <row r="313" spans="1:31" ht="12.75" customHeight="1" x14ac:dyDescent="0.25">
      <c r="A313" s="196" t="str">
        <f t="shared" si="151"/>
        <v>HC</v>
      </c>
      <c r="B313" s="385"/>
      <c r="C313" s="313" t="s">
        <v>285</v>
      </c>
      <c r="D313" s="331"/>
      <c r="E313" s="331"/>
      <c r="F313" s="331"/>
      <c r="G313" s="331"/>
      <c r="H313" s="331"/>
      <c r="I313" s="331"/>
      <c r="J313" s="331"/>
      <c r="K313" s="331"/>
      <c r="L313" s="331"/>
      <c r="M313" s="331"/>
      <c r="N313" s="331"/>
      <c r="O313" s="331"/>
      <c r="P313" s="314">
        <f t="shared" si="150"/>
        <v>0</v>
      </c>
      <c r="Q313" s="5"/>
      <c r="R313" s="60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</row>
    <row r="314" spans="1:31" ht="12.75" customHeight="1" x14ac:dyDescent="0.25">
      <c r="A314" s="196" t="str">
        <f t="shared" si="151"/>
        <v>HC</v>
      </c>
      <c r="B314" s="385"/>
      <c r="C314" s="313" t="s">
        <v>280</v>
      </c>
      <c r="D314" s="331"/>
      <c r="E314" s="331"/>
      <c r="F314" s="331"/>
      <c r="G314" s="331"/>
      <c r="H314" s="331"/>
      <c r="I314" s="331"/>
      <c r="J314" s="331"/>
      <c r="K314" s="331"/>
      <c r="L314" s="331"/>
      <c r="M314" s="331"/>
      <c r="N314" s="331"/>
      <c r="O314" s="331"/>
      <c r="P314" s="314">
        <f t="shared" si="150"/>
        <v>0</v>
      </c>
      <c r="Q314" s="5"/>
      <c r="R314" s="60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</row>
    <row r="315" spans="1:31" ht="12.75" customHeight="1" x14ac:dyDescent="0.25">
      <c r="A315" s="196" t="str">
        <f t="shared" si="151"/>
        <v>HC</v>
      </c>
      <c r="B315" s="385"/>
      <c r="C315" s="313" t="s">
        <v>286</v>
      </c>
      <c r="D315" s="331"/>
      <c r="E315" s="331"/>
      <c r="F315" s="331"/>
      <c r="G315" s="331"/>
      <c r="H315" s="331"/>
      <c r="I315" s="331"/>
      <c r="J315" s="331"/>
      <c r="K315" s="331"/>
      <c r="L315" s="331"/>
      <c r="M315" s="331"/>
      <c r="N315" s="331"/>
      <c r="O315" s="331"/>
      <c r="P315" s="314">
        <f t="shared" si="150"/>
        <v>0</v>
      </c>
      <c r="Q315" s="5"/>
      <c r="R315" s="60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</row>
    <row r="316" spans="1:31" ht="12.75" customHeight="1" x14ac:dyDescent="0.25">
      <c r="A316" s="196" t="str">
        <f t="shared" si="151"/>
        <v>HC</v>
      </c>
      <c r="B316" s="385"/>
      <c r="C316" s="313" t="s">
        <v>282</v>
      </c>
      <c r="D316" s="331"/>
      <c r="E316" s="331"/>
      <c r="F316" s="331"/>
      <c r="G316" s="331"/>
      <c r="H316" s="331"/>
      <c r="I316" s="331"/>
      <c r="J316" s="331"/>
      <c r="K316" s="331"/>
      <c r="L316" s="331"/>
      <c r="M316" s="331"/>
      <c r="N316" s="331"/>
      <c r="O316" s="331"/>
      <c r="P316" s="314">
        <f t="shared" si="150"/>
        <v>0</v>
      </c>
      <c r="Q316" s="5"/>
      <c r="R316" s="60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</row>
    <row r="317" spans="1:31" ht="12.75" customHeight="1" x14ac:dyDescent="0.25">
      <c r="A317" s="196" t="str">
        <f t="shared" si="151"/>
        <v>HC</v>
      </c>
      <c r="B317" s="385"/>
      <c r="C317" s="313" t="s">
        <v>283</v>
      </c>
      <c r="D317" s="331"/>
      <c r="E317" s="331"/>
      <c r="F317" s="331"/>
      <c r="G317" s="331"/>
      <c r="H317" s="331"/>
      <c r="I317" s="331"/>
      <c r="J317" s="331"/>
      <c r="K317" s="331"/>
      <c r="L317" s="331"/>
      <c r="M317" s="331"/>
      <c r="N317" s="331"/>
      <c r="O317" s="331"/>
      <c r="P317" s="314">
        <f t="shared" si="150"/>
        <v>0</v>
      </c>
      <c r="Q317" s="5"/>
      <c r="R317" s="60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</row>
    <row r="318" spans="1:31" ht="12.75" customHeight="1" x14ac:dyDescent="0.25">
      <c r="A318" s="196" t="str">
        <f t="shared" si="151"/>
        <v>HC</v>
      </c>
      <c r="B318" s="385"/>
      <c r="C318" s="313" t="s">
        <v>281</v>
      </c>
      <c r="D318" s="331"/>
      <c r="E318" s="331"/>
      <c r="F318" s="331"/>
      <c r="G318" s="331"/>
      <c r="H318" s="331"/>
      <c r="I318" s="331"/>
      <c r="J318" s="331"/>
      <c r="K318" s="331"/>
      <c r="L318" s="331"/>
      <c r="M318" s="331"/>
      <c r="N318" s="331"/>
      <c r="O318" s="331"/>
      <c r="P318" s="314">
        <f t="shared" si="150"/>
        <v>0</v>
      </c>
      <c r="Q318" s="5"/>
      <c r="R318" s="60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</row>
    <row r="319" spans="1:31" ht="12.75" customHeight="1" x14ac:dyDescent="0.25">
      <c r="A319" s="196" t="str">
        <f>+'Measured TV opt-pt'!A210</f>
        <v>HC</v>
      </c>
      <c r="B319" s="385"/>
      <c r="C319" s="318" t="s">
        <v>279</v>
      </c>
      <c r="D319" s="332"/>
      <c r="E319" s="332"/>
      <c r="F319" s="332"/>
      <c r="G319" s="332"/>
      <c r="H319" s="332"/>
      <c r="I319" s="332"/>
      <c r="J319" s="332"/>
      <c r="K319" s="332"/>
      <c r="L319" s="332"/>
      <c r="M319" s="332"/>
      <c r="N319" s="332"/>
      <c r="O319" s="332"/>
      <c r="P319" s="315">
        <f t="shared" si="150"/>
        <v>0</v>
      </c>
      <c r="Q319" s="5"/>
      <c r="R319" s="60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</row>
    <row r="320" spans="1:31" ht="12.75" customHeight="1" thickBot="1" x14ac:dyDescent="0.3">
      <c r="A320" s="196" t="str">
        <f>+'Measured TV opt-pt'!A211</f>
        <v>HC</v>
      </c>
      <c r="B320" s="385"/>
      <c r="C320" s="328" t="s">
        <v>290</v>
      </c>
      <c r="D320" s="333"/>
      <c r="E320" s="333"/>
      <c r="F320" s="333"/>
      <c r="G320" s="333"/>
      <c r="H320" s="333"/>
      <c r="I320" s="333"/>
      <c r="J320" s="333"/>
      <c r="K320" s="333"/>
      <c r="L320" s="333"/>
      <c r="M320" s="333"/>
      <c r="N320" s="333"/>
      <c r="O320" s="333"/>
      <c r="P320" s="329">
        <f t="shared" si="150"/>
        <v>0</v>
      </c>
      <c r="Q320" s="5"/>
      <c r="R320" s="60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</row>
    <row r="321" spans="1:31" ht="12.75" customHeight="1" x14ac:dyDescent="0.2">
      <c r="A321" s="196" t="str">
        <f>+'Measured TV opt-pt'!A212</f>
        <v>HC</v>
      </c>
      <c r="B321" s="385"/>
      <c r="C321" s="122" t="s">
        <v>66</v>
      </c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144">
        <f t="shared" si="111"/>
        <v>0</v>
      </c>
      <c r="R321" s="60" t="s">
        <v>107</v>
      </c>
    </row>
    <row r="322" spans="1:31" ht="12.75" customHeight="1" x14ac:dyDescent="0.2">
      <c r="A322" s="196" t="str">
        <f>+'Measured TV opt-pt'!A213</f>
        <v>HC</v>
      </c>
      <c r="B322" s="385"/>
      <c r="C322" s="122" t="s">
        <v>67</v>
      </c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144">
        <f t="shared" si="111"/>
        <v>0</v>
      </c>
      <c r="Q322" s="5"/>
      <c r="R322" s="60" t="s">
        <v>107</v>
      </c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</row>
    <row r="323" spans="1:31" ht="12.75" customHeight="1" x14ac:dyDescent="0.2">
      <c r="A323" s="196" t="str">
        <f>+'Measured TV opt-pt'!A214</f>
        <v>HC</v>
      </c>
      <c r="B323" s="385"/>
      <c r="C323" s="122" t="s">
        <v>68</v>
      </c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144">
        <f t="shared" si="111"/>
        <v>0</v>
      </c>
      <c r="Q323" s="5"/>
      <c r="R323" s="60" t="s">
        <v>107</v>
      </c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</row>
    <row r="324" spans="1:31" ht="13.5" customHeight="1" thickBot="1" x14ac:dyDescent="0.25">
      <c r="A324" s="196" t="str">
        <f>+'Measured TV opt-pt'!A215</f>
        <v>HC</v>
      </c>
      <c r="B324" s="386"/>
      <c r="C324" s="126" t="s">
        <v>55</v>
      </c>
      <c r="D324" s="56">
        <f t="shared" ref="D324:O324" si="152">+D323+D322+D321+D301+D300+D299+D298+D297+D296+D285</f>
        <v>0</v>
      </c>
      <c r="E324" s="56">
        <f t="shared" si="152"/>
        <v>0</v>
      </c>
      <c r="F324" s="56">
        <f t="shared" si="152"/>
        <v>0</v>
      </c>
      <c r="G324" s="56">
        <f t="shared" si="152"/>
        <v>0</v>
      </c>
      <c r="H324" s="56">
        <f t="shared" si="152"/>
        <v>0</v>
      </c>
      <c r="I324" s="56">
        <f t="shared" si="152"/>
        <v>0</v>
      </c>
      <c r="J324" s="56">
        <f t="shared" si="152"/>
        <v>0</v>
      </c>
      <c r="K324" s="56">
        <f t="shared" si="152"/>
        <v>0</v>
      </c>
      <c r="L324" s="56">
        <f t="shared" si="152"/>
        <v>0</v>
      </c>
      <c r="M324" s="56">
        <f t="shared" si="152"/>
        <v>0</v>
      </c>
      <c r="N324" s="56">
        <f t="shared" si="152"/>
        <v>0</v>
      </c>
      <c r="O324" s="56">
        <f t="shared" si="152"/>
        <v>0</v>
      </c>
      <c r="P324" s="147">
        <f t="shared" si="111"/>
        <v>0</v>
      </c>
      <c r="Q324" s="199" t="str">
        <f>+B285</f>
        <v>Bos</v>
      </c>
      <c r="R324" s="60" t="s">
        <v>107</v>
      </c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</row>
    <row r="325" spans="1:31" ht="12.75" customHeight="1" thickBot="1" x14ac:dyDescent="0.25">
      <c r="A325" s="196" t="str">
        <f>+'Measured TV opt-pt'!A216</f>
        <v>HC</v>
      </c>
      <c r="B325" s="384" t="str">
        <f>+'Measured TV opt-pt'!B401</f>
        <v>Bos</v>
      </c>
      <c r="C325" s="121" t="s">
        <v>56</v>
      </c>
      <c r="D325" s="54">
        <f t="shared" ref="D325:O325" si="153">SUM(D326:D335)</f>
        <v>0</v>
      </c>
      <c r="E325" s="54">
        <f t="shared" si="153"/>
        <v>0</v>
      </c>
      <c r="F325" s="54">
        <f t="shared" si="153"/>
        <v>0</v>
      </c>
      <c r="G325" s="54">
        <f t="shared" si="153"/>
        <v>0</v>
      </c>
      <c r="H325" s="54">
        <f t="shared" si="153"/>
        <v>0</v>
      </c>
      <c r="I325" s="54">
        <f t="shared" si="153"/>
        <v>0</v>
      </c>
      <c r="J325" s="54">
        <f t="shared" si="153"/>
        <v>0</v>
      </c>
      <c r="K325" s="54">
        <f t="shared" si="153"/>
        <v>0</v>
      </c>
      <c r="L325" s="54">
        <f t="shared" si="153"/>
        <v>0</v>
      </c>
      <c r="M325" s="54">
        <f t="shared" si="153"/>
        <v>0</v>
      </c>
      <c r="N325" s="54">
        <f t="shared" si="153"/>
        <v>0</v>
      </c>
      <c r="O325" s="54">
        <f t="shared" si="153"/>
        <v>0</v>
      </c>
      <c r="P325" s="140">
        <f t="shared" si="111"/>
        <v>0</v>
      </c>
      <c r="Q325" s="198"/>
      <c r="R325" s="121" t="s">
        <v>104</v>
      </c>
      <c r="S325" s="54">
        <f>SUM(S326:S331)</f>
        <v>0</v>
      </c>
      <c r="T325" s="54">
        <f t="shared" ref="T325:AD325" si="154">SUM(T326:T331)</f>
        <v>0</v>
      </c>
      <c r="U325" s="54">
        <f t="shared" si="154"/>
        <v>0</v>
      </c>
      <c r="V325" s="54">
        <f t="shared" si="154"/>
        <v>0</v>
      </c>
      <c r="W325" s="54">
        <f t="shared" si="154"/>
        <v>0</v>
      </c>
      <c r="X325" s="117">
        <f t="shared" si="154"/>
        <v>0</v>
      </c>
      <c r="Y325" s="54">
        <f t="shared" si="154"/>
        <v>0</v>
      </c>
      <c r="Z325" s="54">
        <f t="shared" si="154"/>
        <v>0</v>
      </c>
      <c r="AA325" s="54">
        <f t="shared" si="154"/>
        <v>0</v>
      </c>
      <c r="AB325" s="54">
        <f t="shared" si="154"/>
        <v>0</v>
      </c>
      <c r="AC325" s="54">
        <f t="shared" si="154"/>
        <v>0</v>
      </c>
      <c r="AD325" s="54">
        <f t="shared" si="154"/>
        <v>0</v>
      </c>
      <c r="AE325" s="55">
        <f t="shared" ref="AE325:AE331" si="155">SUM(S325:AD325)</f>
        <v>0</v>
      </c>
    </row>
    <row r="326" spans="1:31" ht="12.75" customHeight="1" thickBot="1" x14ac:dyDescent="0.25">
      <c r="A326" s="196" t="str">
        <f>+'Measured TV opt-pt'!A217</f>
        <v>HC</v>
      </c>
      <c r="B326" s="385"/>
      <c r="C326" s="123" t="s">
        <v>57</v>
      </c>
      <c r="D326" s="58">
        <f>+'Measured TV opt-pt'!D403</f>
        <v>0</v>
      </c>
      <c r="E326" s="58">
        <f>+'Measured TV opt-pt'!E403</f>
        <v>0</v>
      </c>
      <c r="F326" s="58">
        <f>+'Measured TV opt-pt'!F403</f>
        <v>0</v>
      </c>
      <c r="G326" s="58">
        <f>+'Measured TV opt-pt'!G403</f>
        <v>0</v>
      </c>
      <c r="H326" s="58">
        <f>+'Measured TV opt-pt'!H403</f>
        <v>0</v>
      </c>
      <c r="I326" s="58">
        <f>+'Measured TV opt-pt'!I403</f>
        <v>0</v>
      </c>
      <c r="J326" s="58">
        <f>+'Measured TV opt-pt'!J403</f>
        <v>0</v>
      </c>
      <c r="K326" s="58">
        <f>+'Measured TV opt-pt'!K403</f>
        <v>0</v>
      </c>
      <c r="L326" s="58">
        <f>+'Measured TV opt-pt'!L403</f>
        <v>0</v>
      </c>
      <c r="M326" s="58">
        <f>+'Measured TV opt-pt'!M403</f>
        <v>0</v>
      </c>
      <c r="N326" s="58">
        <f>+'Measured TV opt-pt'!N403</f>
        <v>0</v>
      </c>
      <c r="O326" s="58">
        <f>+'Measured TV opt-pt'!O403</f>
        <v>0</v>
      </c>
      <c r="P326" s="141">
        <f t="shared" si="111"/>
        <v>0</v>
      </c>
      <c r="R326" s="123" t="s">
        <v>57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55">
        <f t="shared" si="155"/>
        <v>0</v>
      </c>
    </row>
    <row r="327" spans="1:31" ht="12.75" customHeight="1" thickBot="1" x14ac:dyDescent="0.25">
      <c r="A327" s="196" t="str">
        <f>+'Measured TV opt-pt'!A218</f>
        <v>HC</v>
      </c>
      <c r="B327" s="385"/>
      <c r="C327" s="123" t="s">
        <v>221</v>
      </c>
      <c r="D327" s="58">
        <f>+'Measured TV opt-pt'!D404</f>
        <v>0</v>
      </c>
      <c r="E327" s="58">
        <f>+'Measured TV opt-pt'!E404</f>
        <v>0</v>
      </c>
      <c r="F327" s="58">
        <f>+'Measured TV opt-pt'!F404</f>
        <v>0</v>
      </c>
      <c r="G327" s="58">
        <f>+'Measured TV opt-pt'!G404</f>
        <v>0</v>
      </c>
      <c r="H327" s="58">
        <f>+'Measured TV opt-pt'!H404</f>
        <v>0</v>
      </c>
      <c r="I327" s="58">
        <f>+'Measured TV opt-pt'!I404</f>
        <v>0</v>
      </c>
      <c r="J327" s="58">
        <f>+'Measured TV opt-pt'!J404</f>
        <v>0</v>
      </c>
      <c r="K327" s="58">
        <f>+'Measured TV opt-pt'!K404</f>
        <v>0</v>
      </c>
      <c r="L327" s="58">
        <f>+'Measured TV opt-pt'!L404</f>
        <v>0</v>
      </c>
      <c r="M327" s="58">
        <f>+'Measured TV opt-pt'!M404</f>
        <v>0</v>
      </c>
      <c r="N327" s="58">
        <f>+'Measured TV opt-pt'!N404</f>
        <v>0</v>
      </c>
      <c r="O327" s="58">
        <f>+'Measured TV opt-pt'!O404</f>
        <v>0</v>
      </c>
      <c r="P327" s="141">
        <f t="shared" si="111"/>
        <v>0</v>
      </c>
      <c r="R327" s="123" t="s">
        <v>221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55">
        <f t="shared" si="155"/>
        <v>0</v>
      </c>
    </row>
    <row r="328" spans="1:31" ht="12.75" customHeight="1" thickBot="1" x14ac:dyDescent="0.25">
      <c r="A328" s="196" t="str">
        <f>+'Measured TV opt-pt'!A219</f>
        <v>HC</v>
      </c>
      <c r="B328" s="385"/>
      <c r="C328" s="123" t="s">
        <v>222</v>
      </c>
      <c r="D328" s="58">
        <f>+'Measured TV opt-pt'!D405</f>
        <v>0</v>
      </c>
      <c r="E328" s="58">
        <f>+'Measured TV opt-pt'!E405</f>
        <v>0</v>
      </c>
      <c r="F328" s="58">
        <f>+'Measured TV opt-pt'!F405</f>
        <v>0</v>
      </c>
      <c r="G328" s="58">
        <f>+'Measured TV opt-pt'!G405</f>
        <v>0</v>
      </c>
      <c r="H328" s="58">
        <f>+'Measured TV opt-pt'!H405</f>
        <v>0</v>
      </c>
      <c r="I328" s="58">
        <f>+'Measured TV opt-pt'!I405</f>
        <v>0</v>
      </c>
      <c r="J328" s="58">
        <f>+'Measured TV opt-pt'!J405</f>
        <v>0</v>
      </c>
      <c r="K328" s="58">
        <f>+'Measured TV opt-pt'!K405</f>
        <v>0</v>
      </c>
      <c r="L328" s="58">
        <f>+'Measured TV opt-pt'!L405</f>
        <v>0</v>
      </c>
      <c r="M328" s="58">
        <f>+'Measured TV opt-pt'!M405</f>
        <v>0</v>
      </c>
      <c r="N328" s="58">
        <f>+'Measured TV opt-pt'!N405</f>
        <v>0</v>
      </c>
      <c r="O328" s="58">
        <f>+'Measured TV opt-pt'!O405</f>
        <v>0</v>
      </c>
      <c r="P328" s="141">
        <f t="shared" ref="P328:P417" si="156">SUM(D328:O328)</f>
        <v>0</v>
      </c>
      <c r="R328" s="123" t="s">
        <v>222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55">
        <f t="shared" si="155"/>
        <v>0</v>
      </c>
    </row>
    <row r="329" spans="1:31" ht="12.75" customHeight="1" thickBot="1" x14ac:dyDescent="0.25">
      <c r="A329" s="196" t="str">
        <f>+'Measured TV opt-pt'!A220</f>
        <v>HC</v>
      </c>
      <c r="B329" s="385"/>
      <c r="C329" s="123" t="s">
        <v>223</v>
      </c>
      <c r="D329" s="58">
        <f>+'Measured TV opt-pt'!D406</f>
        <v>0</v>
      </c>
      <c r="E329" s="58">
        <f>+'Measured TV opt-pt'!E406</f>
        <v>0</v>
      </c>
      <c r="F329" s="58">
        <f>+'Measured TV opt-pt'!F406</f>
        <v>0</v>
      </c>
      <c r="G329" s="58">
        <f>+'Measured TV opt-pt'!G406</f>
        <v>0</v>
      </c>
      <c r="H329" s="58">
        <f>+'Measured TV opt-pt'!H406</f>
        <v>0</v>
      </c>
      <c r="I329" s="58">
        <f>+'Measured TV opt-pt'!I406</f>
        <v>0</v>
      </c>
      <c r="J329" s="58">
        <f>+'Measured TV opt-pt'!J406</f>
        <v>0</v>
      </c>
      <c r="K329" s="58">
        <f>+'Measured TV opt-pt'!K406</f>
        <v>0</v>
      </c>
      <c r="L329" s="58">
        <f>+'Measured TV opt-pt'!L406</f>
        <v>0</v>
      </c>
      <c r="M329" s="58">
        <f>+'Measured TV opt-pt'!M406</f>
        <v>0</v>
      </c>
      <c r="N329" s="58">
        <f>+'Measured TV opt-pt'!N406</f>
        <v>0</v>
      </c>
      <c r="O329" s="58">
        <f>+'Measured TV opt-pt'!O406</f>
        <v>0</v>
      </c>
      <c r="P329" s="141">
        <f t="shared" si="156"/>
        <v>0</v>
      </c>
      <c r="R329" s="123" t="s">
        <v>223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55">
        <f t="shared" si="155"/>
        <v>0</v>
      </c>
    </row>
    <row r="330" spans="1:31" ht="12.75" customHeight="1" thickBot="1" x14ac:dyDescent="0.25">
      <c r="A330" s="196" t="str">
        <f>+'Measured TV opt-pt'!A221</f>
        <v>HC</v>
      </c>
      <c r="B330" s="385"/>
      <c r="C330" s="123" t="s">
        <v>224</v>
      </c>
      <c r="D330" s="58">
        <f>+'Measured TV opt-pt'!D407</f>
        <v>0</v>
      </c>
      <c r="E330" s="58">
        <f>+'Measured TV opt-pt'!E407</f>
        <v>0</v>
      </c>
      <c r="F330" s="58">
        <f>+'Measured TV opt-pt'!F407</f>
        <v>0</v>
      </c>
      <c r="G330" s="58">
        <f>+'Measured TV opt-pt'!G407</f>
        <v>0</v>
      </c>
      <c r="H330" s="58">
        <f>+'Measured TV opt-pt'!H407</f>
        <v>0</v>
      </c>
      <c r="I330" s="58">
        <f>+'Measured TV opt-pt'!I407</f>
        <v>0</v>
      </c>
      <c r="J330" s="58">
        <f>+'Measured TV opt-pt'!J407</f>
        <v>0</v>
      </c>
      <c r="K330" s="58">
        <f>+'Measured TV opt-pt'!K407</f>
        <v>0</v>
      </c>
      <c r="L330" s="58">
        <f>+'Measured TV opt-pt'!L407</f>
        <v>0</v>
      </c>
      <c r="M330" s="58">
        <f>+'Measured TV opt-pt'!M407</f>
        <v>0</v>
      </c>
      <c r="N330" s="58">
        <f>+'Measured TV opt-pt'!N407</f>
        <v>0</v>
      </c>
      <c r="O330" s="58">
        <f>+'Measured TV opt-pt'!O407</f>
        <v>0</v>
      </c>
      <c r="P330" s="141">
        <f t="shared" si="156"/>
        <v>0</v>
      </c>
      <c r="Q330" s="5"/>
      <c r="R330" s="123" t="s">
        <v>224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55">
        <f t="shared" si="155"/>
        <v>0</v>
      </c>
    </row>
    <row r="331" spans="1:31" ht="12.75" customHeight="1" x14ac:dyDescent="0.2">
      <c r="A331" s="196" t="str">
        <f>+'Measured TV opt-pt'!A222</f>
        <v>HC</v>
      </c>
      <c r="B331" s="385"/>
      <c r="C331" s="123" t="s">
        <v>101</v>
      </c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141">
        <f t="shared" si="156"/>
        <v>0</v>
      </c>
      <c r="Q331" s="5"/>
      <c r="R331" s="123" t="s">
        <v>101</v>
      </c>
      <c r="S331" s="44"/>
      <c r="T331" s="44"/>
      <c r="U331" s="44"/>
      <c r="V331" s="44"/>
      <c r="W331" s="44"/>
      <c r="X331" s="44"/>
      <c r="Y331" s="58"/>
      <c r="Z331" s="58"/>
      <c r="AA331" s="58"/>
      <c r="AB331" s="58"/>
      <c r="AC331" s="58"/>
      <c r="AD331" s="58"/>
      <c r="AE331" s="55">
        <f t="shared" si="155"/>
        <v>0</v>
      </c>
    </row>
    <row r="332" spans="1:31" ht="12.75" customHeight="1" x14ac:dyDescent="0.2">
      <c r="A332" s="196" t="str">
        <f>+'Measured TV opt-pt'!A223</f>
        <v>HC</v>
      </c>
      <c r="B332" s="385"/>
      <c r="C332" s="124" t="s">
        <v>58</v>
      </c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142">
        <f t="shared" si="156"/>
        <v>0</v>
      </c>
      <c r="R332" s="133" t="s">
        <v>105</v>
      </c>
      <c r="S332" s="133">
        <f>+'Measured TV opt-pt'!D209</f>
        <v>0.4</v>
      </c>
      <c r="T332" s="133">
        <f>+'Measured TV opt-pt'!E209</f>
        <v>0.4</v>
      </c>
      <c r="U332" s="133">
        <f>+'Measured TV opt-pt'!F209</f>
        <v>0.4</v>
      </c>
      <c r="V332" s="133">
        <f>+'Measured TV opt-pt'!G209</f>
        <v>0.4</v>
      </c>
      <c r="W332" s="133">
        <f>+'Measured TV opt-pt'!H209</f>
        <v>0.4</v>
      </c>
      <c r="X332" s="8">
        <f>+'Measured TV opt-pt'!I209</f>
        <v>0.4</v>
      </c>
      <c r="Y332" s="133">
        <f>+'Measured TV opt-pt'!J209</f>
        <v>0.43</v>
      </c>
      <c r="Z332" s="133">
        <f>+'Measured TV opt-pt'!K209</f>
        <v>0.48915873014712274</v>
      </c>
      <c r="AA332" s="133">
        <f>+'Measured TV opt-pt'!L209</f>
        <v>0.4834974169537235</v>
      </c>
      <c r="AB332" s="133">
        <f>+'Measured TV opt-pt'!M209</f>
        <v>0.45414569524687309</v>
      </c>
      <c r="AC332" s="133">
        <f>+'Measured TV opt-pt'!N209</f>
        <v>0.38276016431267579</v>
      </c>
      <c r="AD332" s="133">
        <f>+'Measured TV opt-pt'!O209</f>
        <v>0.34111134082271427</v>
      </c>
      <c r="AE332" s="133"/>
    </row>
    <row r="333" spans="1:31" ht="13.5" customHeight="1" thickBot="1" x14ac:dyDescent="0.25">
      <c r="A333" s="196" t="str">
        <f>+'Measured TV opt-pt'!A224</f>
        <v>HC</v>
      </c>
      <c r="B333" s="385"/>
      <c r="C333" s="124" t="s">
        <v>59</v>
      </c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142">
        <f t="shared" si="156"/>
        <v>0</v>
      </c>
      <c r="R333" s="60" t="s">
        <v>107</v>
      </c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</row>
    <row r="334" spans="1:31" ht="12.75" customHeight="1" thickBot="1" x14ac:dyDescent="0.25">
      <c r="A334" s="196" t="str">
        <f>+'Measured TV opt-pt'!A225</f>
        <v>HC</v>
      </c>
      <c r="B334" s="385"/>
      <c r="C334" s="124" t="s">
        <v>166</v>
      </c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142">
        <f t="shared" si="156"/>
        <v>0</v>
      </c>
      <c r="Q334" s="8"/>
      <c r="R334" s="121" t="s">
        <v>106</v>
      </c>
      <c r="S334" s="54">
        <f>SUM(S335:S340)</f>
        <v>0</v>
      </c>
      <c r="T334" s="54">
        <f t="shared" ref="T334" si="157">SUM(T335:T340)</f>
        <v>0</v>
      </c>
      <c r="U334" s="54">
        <f t="shared" ref="U334" si="158">SUM(U335:U340)</f>
        <v>0</v>
      </c>
      <c r="V334" s="54">
        <f t="shared" ref="V334" si="159">SUM(V335:V340)</f>
        <v>0</v>
      </c>
      <c r="W334" s="54">
        <f t="shared" ref="W334" si="160">SUM(W335:W340)</f>
        <v>0</v>
      </c>
      <c r="X334" s="54">
        <f t="shared" ref="X334" si="161">SUM(X335:X340)</f>
        <v>0</v>
      </c>
      <c r="Y334" s="54">
        <f t="shared" ref="Y334" si="162">SUM(Y335:Y340)</f>
        <v>0</v>
      </c>
      <c r="Z334" s="54">
        <f t="shared" ref="Z334" si="163">SUM(Z335:Z340)</f>
        <v>0</v>
      </c>
      <c r="AA334" s="54">
        <f t="shared" ref="AA334" si="164">SUM(AA335:AA340)</f>
        <v>0</v>
      </c>
      <c r="AB334" s="54">
        <f t="shared" ref="AB334" si="165">SUM(AB335:AB340)</f>
        <v>0</v>
      </c>
      <c r="AC334" s="54">
        <f t="shared" ref="AC334" si="166">SUM(AC335:AC340)</f>
        <v>0</v>
      </c>
      <c r="AD334" s="54">
        <f t="shared" ref="AD334" si="167">SUM(AD335:AD340)</f>
        <v>0</v>
      </c>
      <c r="AE334" s="54">
        <f t="shared" ref="AE334" si="168">SUM(AE335:AE340)</f>
        <v>0</v>
      </c>
    </row>
    <row r="335" spans="1:31" ht="12.75" customHeight="1" thickBot="1" x14ac:dyDescent="0.25">
      <c r="A335" s="196" t="str">
        <f>+'Measured TV opt-pt'!A226</f>
        <v>HC</v>
      </c>
      <c r="B335" s="385"/>
      <c r="C335" s="125" t="s">
        <v>167</v>
      </c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143">
        <f t="shared" si="156"/>
        <v>0</v>
      </c>
      <c r="Q335" s="8"/>
      <c r="R335" s="123" t="s">
        <v>261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55">
        <f t="shared" ref="AE335:AE340" si="169">SUM(S335:AD335)</f>
        <v>0</v>
      </c>
    </row>
    <row r="336" spans="1:31" ht="12.75" customHeight="1" thickBot="1" x14ac:dyDescent="0.25">
      <c r="A336" s="196" t="str">
        <f>+'Measured TV opt-pt'!A227</f>
        <v>HC</v>
      </c>
      <c r="B336" s="385"/>
      <c r="C336" s="122" t="s">
        <v>60</v>
      </c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144">
        <f t="shared" si="156"/>
        <v>0</v>
      </c>
      <c r="Q336" s="5"/>
      <c r="R336" s="123" t="s">
        <v>262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55">
        <f t="shared" si="169"/>
        <v>0</v>
      </c>
    </row>
    <row r="337" spans="1:31" ht="12.75" customHeight="1" thickBot="1" x14ac:dyDescent="0.25">
      <c r="A337" s="196" t="str">
        <f>+'Measured TV opt-pt'!A228</f>
        <v>HC</v>
      </c>
      <c r="B337" s="385"/>
      <c r="C337" s="122" t="s">
        <v>61</v>
      </c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144">
        <f t="shared" si="156"/>
        <v>0</v>
      </c>
      <c r="R337" s="123" t="s">
        <v>263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55">
        <f t="shared" si="169"/>
        <v>0</v>
      </c>
    </row>
    <row r="338" spans="1:31" ht="12.75" customHeight="1" thickBot="1" x14ac:dyDescent="0.25">
      <c r="A338" s="196" t="str">
        <f>+'Measured TV opt-pt'!A229</f>
        <v>HC</v>
      </c>
      <c r="B338" s="385"/>
      <c r="C338" s="122" t="s">
        <v>62</v>
      </c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144">
        <f t="shared" si="156"/>
        <v>0</v>
      </c>
      <c r="R338" s="123" t="s">
        <v>264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55">
        <f t="shared" si="169"/>
        <v>0</v>
      </c>
    </row>
    <row r="339" spans="1:31" ht="12.75" customHeight="1" thickBot="1" x14ac:dyDescent="0.25">
      <c r="A339" s="196" t="str">
        <f>+'Measured TV opt-pt'!A230</f>
        <v>HC</v>
      </c>
      <c r="B339" s="385"/>
      <c r="C339" s="122" t="s">
        <v>63</v>
      </c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144">
        <f t="shared" si="156"/>
        <v>0</v>
      </c>
      <c r="Q339" s="5"/>
      <c r="R339" s="123" t="s">
        <v>265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55">
        <f t="shared" si="169"/>
        <v>0</v>
      </c>
    </row>
    <row r="340" spans="1:31" ht="13.5" customHeight="1" thickBot="1" x14ac:dyDescent="0.25">
      <c r="A340" s="196" t="str">
        <f>+'Measured TV opt-pt'!A231</f>
        <v>HC</v>
      </c>
      <c r="B340" s="385"/>
      <c r="C340" s="122" t="s">
        <v>64</v>
      </c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144">
        <f t="shared" si="156"/>
        <v>0</v>
      </c>
      <c r="Q340" s="5"/>
      <c r="R340" s="123" t="s">
        <v>266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55">
        <f t="shared" si="169"/>
        <v>0</v>
      </c>
    </row>
    <row r="341" spans="1:31" ht="12.75" customHeight="1" x14ac:dyDescent="0.2">
      <c r="A341" s="196" t="str">
        <f>+'Measured TV opt-pt'!A232</f>
        <v>HC</v>
      </c>
      <c r="B341" s="385"/>
      <c r="C341" s="325" t="s">
        <v>289</v>
      </c>
      <c r="D341" s="326">
        <f t="shared" ref="D341:O341" si="170">SUM(D342:D360)</f>
        <v>0</v>
      </c>
      <c r="E341" s="326">
        <f t="shared" si="170"/>
        <v>0</v>
      </c>
      <c r="F341" s="326">
        <f t="shared" si="170"/>
        <v>0</v>
      </c>
      <c r="G341" s="326">
        <f t="shared" si="170"/>
        <v>0</v>
      </c>
      <c r="H341" s="326">
        <f t="shared" si="170"/>
        <v>0</v>
      </c>
      <c r="I341" s="326">
        <f t="shared" si="170"/>
        <v>0</v>
      </c>
      <c r="J341" s="326">
        <f t="shared" si="170"/>
        <v>0</v>
      </c>
      <c r="K341" s="326">
        <f t="shared" si="170"/>
        <v>0</v>
      </c>
      <c r="L341" s="326">
        <f t="shared" si="170"/>
        <v>0</v>
      </c>
      <c r="M341" s="326">
        <f t="shared" si="170"/>
        <v>0</v>
      </c>
      <c r="N341" s="326">
        <f t="shared" si="170"/>
        <v>0</v>
      </c>
      <c r="O341" s="326">
        <f t="shared" si="170"/>
        <v>0</v>
      </c>
      <c r="P341" s="327">
        <f t="shared" si="156"/>
        <v>0</v>
      </c>
      <c r="Q341" s="5"/>
      <c r="R341" s="60" t="s">
        <v>107</v>
      </c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</row>
    <row r="342" spans="1:31" ht="12.75" customHeight="1" x14ac:dyDescent="0.25">
      <c r="A342" s="196" t="str">
        <f>+'Measured TV opt-pt'!A233</f>
        <v>HC</v>
      </c>
      <c r="B342" s="385"/>
      <c r="C342" s="311" t="s">
        <v>284</v>
      </c>
      <c r="D342" s="330"/>
      <c r="E342" s="330"/>
      <c r="F342" s="330"/>
      <c r="G342" s="330"/>
      <c r="H342" s="330"/>
      <c r="I342" s="330"/>
      <c r="J342" s="330"/>
      <c r="K342" s="330"/>
      <c r="L342" s="330"/>
      <c r="M342" s="330"/>
      <c r="N342" s="330"/>
      <c r="O342" s="330"/>
      <c r="P342" s="312">
        <f t="shared" ref="P342:P360" si="171">SUM(D342:O342)</f>
        <v>0</v>
      </c>
      <c r="Q342" s="5"/>
      <c r="R342" s="60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</row>
    <row r="343" spans="1:31" ht="12.75" customHeight="1" x14ac:dyDescent="0.25">
      <c r="A343" s="196" t="str">
        <f>+'Measured TV opt-pt'!A234</f>
        <v>HC</v>
      </c>
      <c r="B343" s="385"/>
      <c r="C343" s="311" t="s">
        <v>288</v>
      </c>
      <c r="D343" s="330"/>
      <c r="E343" s="330"/>
      <c r="F343" s="330"/>
      <c r="G343" s="330"/>
      <c r="H343" s="330"/>
      <c r="I343" s="330"/>
      <c r="J343" s="330"/>
      <c r="K343" s="330"/>
      <c r="L343" s="330"/>
      <c r="M343" s="330"/>
      <c r="N343" s="330"/>
      <c r="O343" s="330"/>
      <c r="P343" s="312">
        <f t="shared" si="171"/>
        <v>0</v>
      </c>
      <c r="Q343" s="5"/>
      <c r="R343" s="60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</row>
    <row r="344" spans="1:31" ht="12.75" customHeight="1" x14ac:dyDescent="0.25">
      <c r="A344" s="196" t="str">
        <f>+'Measured TV opt-pt'!A235</f>
        <v>HC</v>
      </c>
      <c r="B344" s="385"/>
      <c r="C344" s="311" t="s">
        <v>280</v>
      </c>
      <c r="D344" s="330"/>
      <c r="E344" s="330"/>
      <c r="F344" s="330"/>
      <c r="G344" s="330"/>
      <c r="H344" s="330"/>
      <c r="I344" s="330"/>
      <c r="J344" s="330"/>
      <c r="K344" s="330"/>
      <c r="L344" s="330"/>
      <c r="M344" s="330"/>
      <c r="N344" s="330"/>
      <c r="O344" s="330"/>
      <c r="P344" s="312">
        <f t="shared" si="171"/>
        <v>0</v>
      </c>
      <c r="Q344" s="5"/>
      <c r="R344" s="60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</row>
    <row r="345" spans="1:31" ht="12.75" customHeight="1" x14ac:dyDescent="0.25">
      <c r="A345" s="196" t="str">
        <f>+'Measured TV opt-pt'!A236</f>
        <v>HC</v>
      </c>
      <c r="B345" s="385"/>
      <c r="C345" s="311" t="s">
        <v>285</v>
      </c>
      <c r="D345" s="330"/>
      <c r="E345" s="330"/>
      <c r="F345" s="330"/>
      <c r="G345" s="330"/>
      <c r="H345" s="330"/>
      <c r="I345" s="330"/>
      <c r="J345" s="330"/>
      <c r="K345" s="330"/>
      <c r="L345" s="330"/>
      <c r="M345" s="330"/>
      <c r="N345" s="330"/>
      <c r="O345" s="330"/>
      <c r="P345" s="312">
        <f t="shared" si="171"/>
        <v>0</v>
      </c>
      <c r="Q345" s="5"/>
      <c r="R345" s="60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</row>
    <row r="346" spans="1:31" ht="12.75" customHeight="1" x14ac:dyDescent="0.25">
      <c r="A346" s="196" t="str">
        <f t="shared" ref="A346:A358" si="172">+A345</f>
        <v>HC</v>
      </c>
      <c r="B346" s="385"/>
      <c r="C346" s="311" t="s">
        <v>280</v>
      </c>
      <c r="D346" s="330"/>
      <c r="E346" s="330"/>
      <c r="F346" s="330"/>
      <c r="G346" s="330"/>
      <c r="H346" s="330"/>
      <c r="I346" s="330"/>
      <c r="J346" s="330"/>
      <c r="K346" s="330"/>
      <c r="L346" s="330"/>
      <c r="M346" s="330"/>
      <c r="N346" s="330"/>
      <c r="O346" s="330"/>
      <c r="P346" s="312">
        <f t="shared" si="171"/>
        <v>0</v>
      </c>
      <c r="Q346" s="5"/>
      <c r="R346" s="60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</row>
    <row r="347" spans="1:31" ht="12.75" customHeight="1" x14ac:dyDescent="0.25">
      <c r="A347" s="196" t="str">
        <f t="shared" si="172"/>
        <v>HC</v>
      </c>
      <c r="B347" s="385"/>
      <c r="C347" s="311" t="s">
        <v>286</v>
      </c>
      <c r="D347" s="330"/>
      <c r="E347" s="330"/>
      <c r="F347" s="330"/>
      <c r="G347" s="330"/>
      <c r="H347" s="330"/>
      <c r="I347" s="330"/>
      <c r="J347" s="330"/>
      <c r="K347" s="330"/>
      <c r="L347" s="330"/>
      <c r="M347" s="330"/>
      <c r="N347" s="330"/>
      <c r="O347" s="330"/>
      <c r="P347" s="312">
        <f t="shared" si="171"/>
        <v>0</v>
      </c>
      <c r="Q347" s="5"/>
      <c r="R347" s="60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</row>
    <row r="348" spans="1:31" ht="12.75" customHeight="1" x14ac:dyDescent="0.25">
      <c r="A348" s="196" t="str">
        <f t="shared" si="172"/>
        <v>HC</v>
      </c>
      <c r="B348" s="385"/>
      <c r="C348" s="311" t="s">
        <v>282</v>
      </c>
      <c r="D348" s="330"/>
      <c r="E348" s="330"/>
      <c r="F348" s="330"/>
      <c r="G348" s="330"/>
      <c r="H348" s="330"/>
      <c r="I348" s="330"/>
      <c r="J348" s="330"/>
      <c r="K348" s="330"/>
      <c r="L348" s="330"/>
      <c r="M348" s="330"/>
      <c r="N348" s="330"/>
      <c r="O348" s="330"/>
      <c r="P348" s="312">
        <f t="shared" si="171"/>
        <v>0</v>
      </c>
      <c r="Q348" s="5"/>
      <c r="R348" s="60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</row>
    <row r="349" spans="1:31" ht="12.75" customHeight="1" x14ac:dyDescent="0.25">
      <c r="A349" s="196" t="str">
        <f t="shared" si="172"/>
        <v>HC</v>
      </c>
      <c r="B349" s="385"/>
      <c r="C349" s="311" t="s">
        <v>283</v>
      </c>
      <c r="D349" s="330"/>
      <c r="E349" s="330"/>
      <c r="F349" s="330"/>
      <c r="G349" s="330"/>
      <c r="H349" s="330"/>
      <c r="I349" s="330"/>
      <c r="J349" s="330"/>
      <c r="K349" s="330"/>
      <c r="L349" s="330"/>
      <c r="M349" s="330"/>
      <c r="N349" s="330"/>
      <c r="O349" s="330"/>
      <c r="P349" s="312">
        <f t="shared" si="171"/>
        <v>0</v>
      </c>
      <c r="Q349" s="5"/>
      <c r="R349" s="60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</row>
    <row r="350" spans="1:31" ht="12.75" customHeight="1" x14ac:dyDescent="0.25">
      <c r="A350" s="196" t="str">
        <f t="shared" si="172"/>
        <v>HC</v>
      </c>
      <c r="B350" s="385"/>
      <c r="C350" s="313" t="s">
        <v>287</v>
      </c>
      <c r="D350" s="331"/>
      <c r="E350" s="331"/>
      <c r="F350" s="331"/>
      <c r="G350" s="331"/>
      <c r="H350" s="331"/>
      <c r="I350" s="331"/>
      <c r="J350" s="331"/>
      <c r="K350" s="331"/>
      <c r="L350" s="331"/>
      <c r="M350" s="331"/>
      <c r="N350" s="331"/>
      <c r="O350" s="331"/>
      <c r="P350" s="314">
        <f t="shared" si="171"/>
        <v>0</v>
      </c>
      <c r="Q350" s="5"/>
      <c r="R350" s="60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</row>
    <row r="351" spans="1:31" ht="12.75" customHeight="1" x14ac:dyDescent="0.25">
      <c r="A351" s="196" t="str">
        <f t="shared" si="172"/>
        <v>HC</v>
      </c>
      <c r="B351" s="385"/>
      <c r="C351" s="313" t="s">
        <v>288</v>
      </c>
      <c r="D351" s="331"/>
      <c r="E351" s="331"/>
      <c r="F351" s="331"/>
      <c r="G351" s="331"/>
      <c r="H351" s="331"/>
      <c r="I351" s="331"/>
      <c r="J351" s="331"/>
      <c r="K351" s="331"/>
      <c r="L351" s="331"/>
      <c r="M351" s="331"/>
      <c r="N351" s="331"/>
      <c r="O351" s="331"/>
      <c r="P351" s="314">
        <f t="shared" si="171"/>
        <v>0</v>
      </c>
      <c r="Q351" s="5"/>
      <c r="R351" s="60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</row>
    <row r="352" spans="1:31" ht="12.75" customHeight="1" x14ac:dyDescent="0.25">
      <c r="A352" s="196" t="str">
        <f t="shared" si="172"/>
        <v>HC</v>
      </c>
      <c r="B352" s="385"/>
      <c r="C352" s="313" t="s">
        <v>280</v>
      </c>
      <c r="D352" s="331"/>
      <c r="E352" s="331"/>
      <c r="F352" s="331"/>
      <c r="G352" s="331"/>
      <c r="H352" s="331"/>
      <c r="I352" s="331"/>
      <c r="J352" s="331"/>
      <c r="K352" s="331"/>
      <c r="L352" s="331"/>
      <c r="M352" s="331"/>
      <c r="N352" s="331"/>
      <c r="O352" s="331"/>
      <c r="P352" s="314">
        <f t="shared" si="171"/>
        <v>0</v>
      </c>
      <c r="Q352" s="5"/>
      <c r="R352" s="60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</row>
    <row r="353" spans="1:46" ht="12.75" customHeight="1" x14ac:dyDescent="0.25">
      <c r="A353" s="196" t="str">
        <f t="shared" si="172"/>
        <v>HC</v>
      </c>
      <c r="B353" s="385"/>
      <c r="C353" s="313" t="s">
        <v>285</v>
      </c>
      <c r="D353" s="331"/>
      <c r="E353" s="331"/>
      <c r="F353" s="331"/>
      <c r="G353" s="331"/>
      <c r="H353" s="331"/>
      <c r="I353" s="331"/>
      <c r="J353" s="331"/>
      <c r="K353" s="331"/>
      <c r="L353" s="331"/>
      <c r="M353" s="331"/>
      <c r="N353" s="331"/>
      <c r="O353" s="331"/>
      <c r="P353" s="314">
        <f t="shared" si="171"/>
        <v>0</v>
      </c>
      <c r="Q353" s="5"/>
      <c r="R353" s="60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</row>
    <row r="354" spans="1:46" ht="12.75" customHeight="1" x14ac:dyDescent="0.25">
      <c r="A354" s="196" t="str">
        <f t="shared" si="172"/>
        <v>HC</v>
      </c>
      <c r="B354" s="385"/>
      <c r="C354" s="313" t="s">
        <v>280</v>
      </c>
      <c r="D354" s="331"/>
      <c r="E354" s="331"/>
      <c r="F354" s="331"/>
      <c r="G354" s="331"/>
      <c r="H354" s="331"/>
      <c r="I354" s="331"/>
      <c r="J354" s="331"/>
      <c r="K354" s="331"/>
      <c r="L354" s="331"/>
      <c r="M354" s="331"/>
      <c r="N354" s="331"/>
      <c r="O354" s="331"/>
      <c r="P354" s="314">
        <f t="shared" si="171"/>
        <v>0</v>
      </c>
      <c r="Q354" s="5"/>
      <c r="R354" s="60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</row>
    <row r="355" spans="1:46" ht="12.75" customHeight="1" x14ac:dyDescent="0.25">
      <c r="A355" s="196" t="str">
        <f t="shared" si="172"/>
        <v>HC</v>
      </c>
      <c r="B355" s="385"/>
      <c r="C355" s="313" t="s">
        <v>286</v>
      </c>
      <c r="D355" s="331"/>
      <c r="E355" s="331"/>
      <c r="F355" s="331"/>
      <c r="G355" s="331"/>
      <c r="H355" s="331"/>
      <c r="I355" s="331"/>
      <c r="J355" s="331"/>
      <c r="K355" s="331"/>
      <c r="L355" s="331"/>
      <c r="M355" s="331"/>
      <c r="N355" s="331"/>
      <c r="O355" s="331"/>
      <c r="P355" s="314">
        <f t="shared" si="171"/>
        <v>0</v>
      </c>
      <c r="Q355" s="5"/>
      <c r="R355" s="60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</row>
    <row r="356" spans="1:46" ht="12.75" customHeight="1" x14ac:dyDescent="0.25">
      <c r="A356" s="196" t="str">
        <f t="shared" si="172"/>
        <v>HC</v>
      </c>
      <c r="B356" s="385"/>
      <c r="C356" s="313" t="s">
        <v>282</v>
      </c>
      <c r="D356" s="331"/>
      <c r="E356" s="331"/>
      <c r="F356" s="331"/>
      <c r="G356" s="331"/>
      <c r="H356" s="331"/>
      <c r="I356" s="331"/>
      <c r="J356" s="331"/>
      <c r="K356" s="331"/>
      <c r="L356" s="331"/>
      <c r="M356" s="331"/>
      <c r="N356" s="331"/>
      <c r="O356" s="331"/>
      <c r="P356" s="314">
        <f t="shared" si="171"/>
        <v>0</v>
      </c>
      <c r="Q356" s="5"/>
      <c r="R356" s="60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</row>
    <row r="357" spans="1:46" ht="12.75" customHeight="1" x14ac:dyDescent="0.25">
      <c r="A357" s="196" t="str">
        <f t="shared" si="172"/>
        <v>HC</v>
      </c>
      <c r="B357" s="385"/>
      <c r="C357" s="313" t="s">
        <v>283</v>
      </c>
      <c r="D357" s="331"/>
      <c r="E357" s="331"/>
      <c r="F357" s="331"/>
      <c r="G357" s="331"/>
      <c r="H357" s="331"/>
      <c r="I357" s="331"/>
      <c r="J357" s="331"/>
      <c r="K357" s="331"/>
      <c r="L357" s="331"/>
      <c r="M357" s="331"/>
      <c r="N357" s="331"/>
      <c r="O357" s="331"/>
      <c r="P357" s="314">
        <f t="shared" si="171"/>
        <v>0</v>
      </c>
      <c r="Q357" s="5"/>
      <c r="R357" s="60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</row>
    <row r="358" spans="1:46" ht="12.75" customHeight="1" x14ac:dyDescent="0.25">
      <c r="A358" s="196" t="str">
        <f t="shared" si="172"/>
        <v>HC</v>
      </c>
      <c r="B358" s="385"/>
      <c r="C358" s="313" t="s">
        <v>281</v>
      </c>
      <c r="D358" s="331"/>
      <c r="E358" s="331"/>
      <c r="F358" s="331"/>
      <c r="G358" s="331"/>
      <c r="H358" s="331"/>
      <c r="I358" s="331"/>
      <c r="J358" s="331"/>
      <c r="K358" s="331"/>
      <c r="L358" s="331"/>
      <c r="M358" s="331"/>
      <c r="N358" s="331"/>
      <c r="O358" s="331"/>
      <c r="P358" s="314">
        <f t="shared" si="171"/>
        <v>0</v>
      </c>
      <c r="Q358" s="5"/>
      <c r="R358" s="60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</row>
    <row r="359" spans="1:46" ht="12.75" customHeight="1" x14ac:dyDescent="0.25">
      <c r="A359" s="196" t="str">
        <f>+'Measured TV opt-pt'!A237</f>
        <v>HC</v>
      </c>
      <c r="B359" s="385"/>
      <c r="C359" s="318" t="s">
        <v>279</v>
      </c>
      <c r="D359" s="332"/>
      <c r="E359" s="332"/>
      <c r="F359" s="332"/>
      <c r="G359" s="332"/>
      <c r="H359" s="332"/>
      <c r="I359" s="332"/>
      <c r="J359" s="332"/>
      <c r="K359" s="332"/>
      <c r="L359" s="332"/>
      <c r="M359" s="332"/>
      <c r="N359" s="332"/>
      <c r="O359" s="332"/>
      <c r="P359" s="315">
        <f t="shared" si="171"/>
        <v>0</v>
      </c>
      <c r="Q359" s="5"/>
      <c r="R359" s="60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</row>
    <row r="360" spans="1:46" ht="12.75" customHeight="1" thickBot="1" x14ac:dyDescent="0.3">
      <c r="A360" s="196" t="str">
        <f>+'Measured TV opt-pt'!A238</f>
        <v>HC</v>
      </c>
      <c r="B360" s="385"/>
      <c r="C360" s="328" t="s">
        <v>290</v>
      </c>
      <c r="D360" s="333"/>
      <c r="E360" s="333"/>
      <c r="F360" s="333"/>
      <c r="G360" s="333"/>
      <c r="H360" s="333"/>
      <c r="I360" s="333"/>
      <c r="J360" s="333"/>
      <c r="K360" s="333"/>
      <c r="L360" s="333"/>
      <c r="M360" s="333"/>
      <c r="N360" s="333"/>
      <c r="O360" s="333"/>
      <c r="P360" s="329">
        <f t="shared" si="171"/>
        <v>0</v>
      </c>
      <c r="Q360" s="5"/>
      <c r="R360" s="60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</row>
    <row r="361" spans="1:46" ht="12.75" customHeight="1" x14ac:dyDescent="0.2">
      <c r="A361" s="196" t="str">
        <f>+'Measured TV opt-pt'!A239</f>
        <v>HC</v>
      </c>
      <c r="B361" s="385"/>
      <c r="C361" s="122" t="s">
        <v>66</v>
      </c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144">
        <f t="shared" si="156"/>
        <v>0</v>
      </c>
      <c r="R361" s="60" t="s">
        <v>107</v>
      </c>
    </row>
    <row r="362" spans="1:46" ht="12.75" customHeight="1" x14ac:dyDescent="0.2">
      <c r="A362" s="196" t="str">
        <f>+'Measured TV opt-pt'!A240</f>
        <v>HC</v>
      </c>
      <c r="B362" s="385"/>
      <c r="C362" s="122" t="s">
        <v>67</v>
      </c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144">
        <f t="shared" si="156"/>
        <v>0</v>
      </c>
      <c r="Q362" s="5"/>
      <c r="R362" s="60" t="s">
        <v>107</v>
      </c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</row>
    <row r="363" spans="1:46" ht="12.75" customHeight="1" x14ac:dyDescent="0.2">
      <c r="A363" s="196" t="str">
        <f>+'Measured TV opt-pt'!A241</f>
        <v>HC</v>
      </c>
      <c r="B363" s="385"/>
      <c r="C363" s="122" t="s">
        <v>68</v>
      </c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144">
        <f t="shared" si="156"/>
        <v>0</v>
      </c>
      <c r="Q363" s="5"/>
      <c r="R363" s="60" t="s">
        <v>107</v>
      </c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</row>
    <row r="364" spans="1:46" ht="13.5" customHeight="1" thickBot="1" x14ac:dyDescent="0.25">
      <c r="A364" s="196" t="str">
        <f>+'Measured TV opt-pt'!A242</f>
        <v>HC</v>
      </c>
      <c r="B364" s="386"/>
      <c r="C364" s="126" t="s">
        <v>55</v>
      </c>
      <c r="D364" s="56">
        <f t="shared" ref="D364:O364" si="173">+D363+D362+D361+D341+D340+D339+D338+D337+D336+D325</f>
        <v>0</v>
      </c>
      <c r="E364" s="56">
        <f t="shared" si="173"/>
        <v>0</v>
      </c>
      <c r="F364" s="56">
        <f t="shared" si="173"/>
        <v>0</v>
      </c>
      <c r="G364" s="56">
        <f t="shared" si="173"/>
        <v>0</v>
      </c>
      <c r="H364" s="56">
        <f t="shared" si="173"/>
        <v>0</v>
      </c>
      <c r="I364" s="56">
        <f t="shared" si="173"/>
        <v>0</v>
      </c>
      <c r="J364" s="56">
        <f t="shared" si="173"/>
        <v>0</v>
      </c>
      <c r="K364" s="56">
        <f t="shared" si="173"/>
        <v>0</v>
      </c>
      <c r="L364" s="56">
        <f t="shared" si="173"/>
        <v>0</v>
      </c>
      <c r="M364" s="56">
        <f t="shared" si="173"/>
        <v>0</v>
      </c>
      <c r="N364" s="56">
        <f t="shared" si="173"/>
        <v>0</v>
      </c>
      <c r="O364" s="56">
        <f t="shared" si="173"/>
        <v>0</v>
      </c>
      <c r="P364" s="147">
        <f t="shared" si="156"/>
        <v>0</v>
      </c>
      <c r="Q364" s="199" t="str">
        <f>+B325</f>
        <v>Bos</v>
      </c>
      <c r="R364" s="60" t="s">
        <v>107</v>
      </c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</row>
    <row r="365" spans="1:46" ht="12.75" customHeight="1" thickBot="1" x14ac:dyDescent="0.25">
      <c r="A365" s="195" t="str">
        <f>+'Measured TV opt-pt'!A456</f>
        <v>PC</v>
      </c>
      <c r="B365" s="387" t="str">
        <f>+'Measured TV opt-pt'!B456</f>
        <v>Axe Deo</v>
      </c>
      <c r="C365" s="121" t="s">
        <v>56</v>
      </c>
      <c r="D365" s="54">
        <f t="shared" ref="D365:O365" si="174">SUM(D366:D375)</f>
        <v>18015.560000000001</v>
      </c>
      <c r="E365" s="54">
        <f t="shared" si="174"/>
        <v>404985.38699999987</v>
      </c>
      <c r="F365" s="54">
        <f t="shared" si="174"/>
        <v>823011.39179999917</v>
      </c>
      <c r="G365" s="54">
        <f t="shared" si="174"/>
        <v>709250.74799999979</v>
      </c>
      <c r="H365" s="54">
        <f t="shared" si="174"/>
        <v>138563.79999999999</v>
      </c>
      <c r="I365" s="54">
        <f t="shared" si="174"/>
        <v>81200</v>
      </c>
      <c r="J365" s="54">
        <f t="shared" si="174"/>
        <v>120</v>
      </c>
      <c r="K365" s="54">
        <f t="shared" si="174"/>
        <v>667765.9455028302</v>
      </c>
      <c r="L365" s="54">
        <f t="shared" si="174"/>
        <v>559212.42753449618</v>
      </c>
      <c r="M365" s="54">
        <f t="shared" si="174"/>
        <v>210631.61831071536</v>
      </c>
      <c r="N365" s="54">
        <f t="shared" si="174"/>
        <v>0</v>
      </c>
      <c r="O365" s="54">
        <f t="shared" si="174"/>
        <v>0</v>
      </c>
      <c r="P365" s="140">
        <f t="shared" si="156"/>
        <v>3612756.8781480403</v>
      </c>
      <c r="Q365" s="198"/>
      <c r="R365" s="121" t="s">
        <v>104</v>
      </c>
      <c r="S365" s="54">
        <f>SUM(S366:S371)</f>
        <v>7.8503333333333325</v>
      </c>
      <c r="T365" s="54">
        <f t="shared" ref="T365:AD365" si="175">SUM(T366:T371)</f>
        <v>182.74300000000002</v>
      </c>
      <c r="U365" s="54">
        <f t="shared" si="175"/>
        <v>365.81333333333322</v>
      </c>
      <c r="V365" s="54">
        <f t="shared" si="175"/>
        <v>204.04333333333341</v>
      </c>
      <c r="W365" s="54">
        <f t="shared" si="175"/>
        <v>7.2970000000000015</v>
      </c>
      <c r="X365" s="117">
        <f t="shared" si="175"/>
        <v>0</v>
      </c>
      <c r="Y365" s="54">
        <f t="shared" si="175"/>
        <v>0</v>
      </c>
      <c r="Z365" s="54">
        <f t="shared" si="175"/>
        <v>312.36122120226935</v>
      </c>
      <c r="AA365" s="54">
        <f t="shared" si="175"/>
        <v>162.60641578424779</v>
      </c>
      <c r="AB365" s="54">
        <f t="shared" si="175"/>
        <v>67.830175634322586</v>
      </c>
      <c r="AC365" s="54">
        <f t="shared" si="175"/>
        <v>0</v>
      </c>
      <c r="AD365" s="54">
        <f t="shared" si="175"/>
        <v>0</v>
      </c>
      <c r="AE365" s="55">
        <f t="shared" ref="AE365:AE371" si="176">SUM(S365:AD365)</f>
        <v>1310.5448126208396</v>
      </c>
    </row>
    <row r="366" spans="1:46" ht="12.75" customHeight="1" thickBot="1" x14ac:dyDescent="0.25">
      <c r="A366" s="195" t="str">
        <f>+'Measured TV opt-pt'!A457</f>
        <v>PC</v>
      </c>
      <c r="B366" s="385"/>
      <c r="C366" s="123" t="s">
        <v>57</v>
      </c>
      <c r="D366" s="58">
        <v>18015.560000000001</v>
      </c>
      <c r="E366" s="58">
        <v>206064.39599999995</v>
      </c>
      <c r="F366" s="58">
        <v>393478.02769999992</v>
      </c>
      <c r="G366" s="58">
        <v>206626.03999999992</v>
      </c>
      <c r="H366" s="58">
        <f>+'Measured TV opt-pt'!H458</f>
        <v>0</v>
      </c>
      <c r="I366" s="58">
        <f>+'Measured TV opt-pt'!I458</f>
        <v>0</v>
      </c>
      <c r="J366" s="58">
        <f>+'Measured TV opt-pt'!J458</f>
        <v>0</v>
      </c>
      <c r="K366" s="58">
        <f>+'Measured TV opt-pt'!K458</f>
        <v>369752.64538218488</v>
      </c>
      <c r="L366" s="58">
        <f>+'Measured TV opt-pt'!L458</f>
        <v>257256.76097101797</v>
      </c>
      <c r="M366" s="58">
        <f>+'Measured TV opt-pt'!M458</f>
        <v>123034.0985349471</v>
      </c>
      <c r="N366" s="58">
        <f>+'Measured TV opt-pt'!N458</f>
        <v>0</v>
      </c>
      <c r="O366" s="58">
        <f>+'Measured TV opt-pt'!O458</f>
        <v>0</v>
      </c>
      <c r="P366" s="141">
        <f t="shared" si="156"/>
        <v>1574227.5285881497</v>
      </c>
      <c r="R366" s="123" t="s">
        <v>57</v>
      </c>
      <c r="S366" s="44">
        <v>7.8503333333333325</v>
      </c>
      <c r="T366" s="44">
        <v>125.84933333333336</v>
      </c>
      <c r="U366" s="44">
        <v>265.38833333333321</v>
      </c>
      <c r="V366" s="44">
        <v>106.31333333333338</v>
      </c>
      <c r="W366" s="44">
        <f>'Measured TV opt-pt'!H495</f>
        <v>0</v>
      </c>
      <c r="X366" s="44">
        <f>'Measured TV opt-pt'!I495</f>
        <v>0</v>
      </c>
      <c r="Y366" s="44">
        <f>'Measured TV opt-pt'!J495</f>
        <v>0</v>
      </c>
      <c r="Z366" s="44">
        <f>'Measured TV opt-pt'!K495</f>
        <v>250.20203989993237</v>
      </c>
      <c r="AA366" s="44">
        <f>'Measured TV opt-pt'!L495</f>
        <v>121.10858844966801</v>
      </c>
      <c r="AB366" s="44">
        <f>'Measured TV opt-pt'!M495</f>
        <v>53.808435036095595</v>
      </c>
      <c r="AC366" s="44">
        <f>'Measured TV opt-pt'!N495</f>
        <v>0</v>
      </c>
      <c r="AD366" s="44">
        <f>'Measured TV opt-pt'!O495</f>
        <v>0</v>
      </c>
      <c r="AE366" s="55">
        <f t="shared" si="176"/>
        <v>930.52039671902924</v>
      </c>
      <c r="AT366" s="5">
        <f>L366+L370+L371</f>
        <v>257256.76097101797</v>
      </c>
    </row>
    <row r="367" spans="1:46" ht="12.75" customHeight="1" thickBot="1" x14ac:dyDescent="0.25">
      <c r="A367" s="195" t="str">
        <f>+'Measured TV opt-pt'!A458</f>
        <v>PC</v>
      </c>
      <c r="B367" s="385"/>
      <c r="C367" s="123" t="s">
        <v>221</v>
      </c>
      <c r="D367" s="58"/>
      <c r="E367" s="58">
        <f>+'Measured TV opt-pt'!E459</f>
        <v>0</v>
      </c>
      <c r="F367" s="58">
        <f>+'Measured TV opt-pt'!F459</f>
        <v>0</v>
      </c>
      <c r="G367" s="58">
        <f>+'Measured TV opt-pt'!G459</f>
        <v>0</v>
      </c>
      <c r="H367" s="58">
        <f>+'Measured TV opt-pt'!H459</f>
        <v>0</v>
      </c>
      <c r="I367" s="58">
        <f>+'Measured TV opt-pt'!I459</f>
        <v>0</v>
      </c>
      <c r="J367" s="58">
        <f>+'Measured TV opt-pt'!J459</f>
        <v>0</v>
      </c>
      <c r="K367" s="58">
        <f>+'Measured TV opt-pt'!K459</f>
        <v>0</v>
      </c>
      <c r="L367" s="58">
        <f>+'Measured TV opt-pt'!L459</f>
        <v>0</v>
      </c>
      <c r="M367" s="58">
        <f>+'Measured TV opt-pt'!M459</f>
        <v>0</v>
      </c>
      <c r="N367" s="58">
        <f>+'Measured TV opt-pt'!N459</f>
        <v>0</v>
      </c>
      <c r="O367" s="58">
        <f>+'Measured TV opt-pt'!O459</f>
        <v>0</v>
      </c>
      <c r="P367" s="141">
        <f t="shared" si="156"/>
        <v>0</v>
      </c>
      <c r="R367" s="123" t="s">
        <v>221</v>
      </c>
      <c r="S367" s="44">
        <f>'Measured TV opt-pt'!D496</f>
        <v>0</v>
      </c>
      <c r="T367" s="44">
        <f>'Measured TV opt-pt'!E496</f>
        <v>0</v>
      </c>
      <c r="U367" s="44">
        <f>'Measured TV opt-pt'!F496</f>
        <v>0</v>
      </c>
      <c r="V367" s="44">
        <f>'Measured TV opt-pt'!G496</f>
        <v>0</v>
      </c>
      <c r="W367" s="44">
        <f>'Measured TV opt-pt'!H496</f>
        <v>0</v>
      </c>
      <c r="X367" s="44">
        <f>'Measured TV opt-pt'!I496</f>
        <v>0</v>
      </c>
      <c r="Y367" s="44">
        <f>'Measured TV opt-pt'!J496</f>
        <v>0</v>
      </c>
      <c r="Z367" s="44">
        <f>'Measured TV opt-pt'!K496</f>
        <v>0</v>
      </c>
      <c r="AA367" s="44">
        <f>'Measured TV opt-pt'!L496</f>
        <v>0</v>
      </c>
      <c r="AB367" s="44">
        <f>'Measured TV opt-pt'!M496</f>
        <v>0</v>
      </c>
      <c r="AC367" s="44">
        <f>'Measured TV opt-pt'!N496</f>
        <v>0</v>
      </c>
      <c r="AD367" s="44">
        <f>'Measured TV opt-pt'!O496</f>
        <v>0</v>
      </c>
      <c r="AE367" s="55">
        <f t="shared" si="176"/>
        <v>0</v>
      </c>
      <c r="AT367" s="5"/>
    </row>
    <row r="368" spans="1:46" ht="12.75" customHeight="1" thickBot="1" x14ac:dyDescent="0.25">
      <c r="A368" s="195" t="str">
        <f>+'Measured TV opt-pt'!A459</f>
        <v>PC</v>
      </c>
      <c r="B368" s="385"/>
      <c r="C368" s="123" t="s">
        <v>222</v>
      </c>
      <c r="D368" s="58">
        <f>+'Measured TV opt-pt'!D460</f>
        <v>0</v>
      </c>
      <c r="E368" s="58">
        <v>102040.00599999999</v>
      </c>
      <c r="F368" s="58">
        <v>190400.37410000004</v>
      </c>
      <c r="G368" s="58">
        <v>137291.15999999997</v>
      </c>
      <c r="H368" s="58">
        <f>+'Measured TV opt-pt'!H460</f>
        <v>0</v>
      </c>
      <c r="I368" s="58">
        <f>+'Measured TV opt-pt'!I460</f>
        <v>0</v>
      </c>
      <c r="J368" s="58">
        <f>+'Measured TV opt-pt'!J460</f>
        <v>0</v>
      </c>
      <c r="K368" s="58">
        <f>+'Measured TV opt-pt'!K460</f>
        <v>57896.094777414277</v>
      </c>
      <c r="L368" s="58">
        <f>+'Measured TV opt-pt'!L460</f>
        <v>107477.91801273832</v>
      </c>
      <c r="M368" s="58">
        <f>+'Measured TV opt-pt'!M460</f>
        <v>35076.911782805932</v>
      </c>
      <c r="N368" s="58">
        <f>+'Measured TV opt-pt'!N460</f>
        <v>0</v>
      </c>
      <c r="O368" s="58">
        <f>+'Measured TV opt-pt'!O460</f>
        <v>0</v>
      </c>
      <c r="P368" s="141">
        <f t="shared" si="156"/>
        <v>630182.46467295859</v>
      </c>
      <c r="R368" s="123" t="s">
        <v>222</v>
      </c>
      <c r="S368" s="44">
        <f>'Measured TV opt-pt'!D497</f>
        <v>0</v>
      </c>
      <c r="T368" s="44">
        <v>44.399999999999991</v>
      </c>
      <c r="U368" s="44">
        <v>86.106666666666698</v>
      </c>
      <c r="V368" s="44">
        <v>45.606666666666669</v>
      </c>
      <c r="W368" s="44">
        <f>'Measured TV opt-pt'!H497</f>
        <v>0</v>
      </c>
      <c r="X368" s="44">
        <f>'Measured TV opt-pt'!I497</f>
        <v>0</v>
      </c>
      <c r="Y368" s="44">
        <f>'Measured TV opt-pt'!J497</f>
        <v>0</v>
      </c>
      <c r="Z368" s="44">
        <f>'Measured TV opt-pt'!K497</f>
        <v>36.026222348300081</v>
      </c>
      <c r="AA368" s="44">
        <f>'Measured TV opt-pt'!L497</f>
        <v>40.262747437677064</v>
      </c>
      <c r="AB368" s="44">
        <f>'Measured TV opt-pt'!M497</f>
        <v>12.225911828532315</v>
      </c>
      <c r="AC368" s="44">
        <f>'Measured TV opt-pt'!N497</f>
        <v>0</v>
      </c>
      <c r="AD368" s="44">
        <f>'Measured TV opt-pt'!O497</f>
        <v>0</v>
      </c>
      <c r="AE368" s="55">
        <f t="shared" si="176"/>
        <v>264.62821494784282</v>
      </c>
      <c r="AT368" s="5"/>
    </row>
    <row r="369" spans="1:46" ht="12.75" customHeight="1" thickBot="1" x14ac:dyDescent="0.25">
      <c r="A369" s="195" t="str">
        <f>+'Measured TV opt-pt'!A460</f>
        <v>PC</v>
      </c>
      <c r="B369" s="385"/>
      <c r="C369" s="123" t="s">
        <v>223</v>
      </c>
      <c r="D369" s="58">
        <f>+'Measured TV opt-pt'!D461</f>
        <v>0</v>
      </c>
      <c r="E369" s="58">
        <v>11849.064999999999</v>
      </c>
      <c r="F369" s="58">
        <v>14889.969999999998</v>
      </c>
      <c r="G369" s="58">
        <v>97383.748000000036</v>
      </c>
      <c r="H369" s="58">
        <f>+'Measured TV opt-pt'!H461</f>
        <v>0</v>
      </c>
      <c r="I369" s="58">
        <f>+'Measured TV opt-pt'!I461</f>
        <v>0</v>
      </c>
      <c r="J369" s="58">
        <f>+'Measured TV opt-pt'!J461</f>
        <v>0</v>
      </c>
      <c r="K369" s="58">
        <f>+'Measured TV opt-pt'!K461</f>
        <v>40889.713176244208</v>
      </c>
      <c r="L369" s="58">
        <f>+'Measured TV opt-pt'!L461</f>
        <v>4104.0271755161648</v>
      </c>
      <c r="M369" s="58">
        <f>+'Measured TV opt-pt'!M461</f>
        <v>5815.0119798737105</v>
      </c>
      <c r="N369" s="58">
        <f>+'Measured TV opt-pt'!N461</f>
        <v>0</v>
      </c>
      <c r="O369" s="58">
        <f>+'Measured TV opt-pt'!O461</f>
        <v>0</v>
      </c>
      <c r="P369" s="141">
        <f t="shared" si="156"/>
        <v>174931.53533163408</v>
      </c>
      <c r="R369" s="123" t="s">
        <v>223</v>
      </c>
      <c r="S369" s="44">
        <f>'Measured TV opt-pt'!D498</f>
        <v>0</v>
      </c>
      <c r="T369" s="44">
        <v>12.493666666666664</v>
      </c>
      <c r="U369" s="44">
        <v>14.318333333333333</v>
      </c>
      <c r="V369" s="44">
        <v>38.560000000000024</v>
      </c>
      <c r="W369" s="44">
        <f>'Measured TV opt-pt'!H498</f>
        <v>0</v>
      </c>
      <c r="X369" s="44">
        <f>'Measured TV opt-pt'!I498</f>
        <v>0</v>
      </c>
      <c r="Y369" s="44">
        <f>'Measured TV opt-pt'!J498</f>
        <v>0</v>
      </c>
      <c r="Z369" s="44">
        <f>'Measured TV opt-pt'!K498</f>
        <v>26.132958954036894</v>
      </c>
      <c r="AA369" s="44">
        <f>'Measured TV opt-pt'!L498</f>
        <v>1.2350798969026899</v>
      </c>
      <c r="AB369" s="44">
        <f>'Measured TV opt-pt'!M498</f>
        <v>1.7958287696946762</v>
      </c>
      <c r="AC369" s="44">
        <f>'Measured TV opt-pt'!N498</f>
        <v>0</v>
      </c>
      <c r="AD369" s="44">
        <f>'Measured TV opt-pt'!O498</f>
        <v>0</v>
      </c>
      <c r="AE369" s="55">
        <f t="shared" si="176"/>
        <v>94.535867620634278</v>
      </c>
      <c r="AT369" s="5"/>
    </row>
    <row r="370" spans="1:46" ht="12.75" customHeight="1" thickBot="1" x14ac:dyDescent="0.25">
      <c r="A370" s="195" t="str">
        <f>+'Measured TV opt-pt'!A461</f>
        <v>PC</v>
      </c>
      <c r="B370" s="385"/>
      <c r="C370" s="123" t="s">
        <v>224</v>
      </c>
      <c r="D370" s="58">
        <f>+'Measured TV opt-pt'!D462</f>
        <v>0</v>
      </c>
      <c r="E370" s="58">
        <f>+'Measured TV opt-pt'!E462</f>
        <v>0</v>
      </c>
      <c r="F370" s="58">
        <f>+'Measured TV opt-pt'!F462</f>
        <v>0</v>
      </c>
      <c r="G370" s="58">
        <f>+'Measured TV opt-pt'!G462</f>
        <v>0</v>
      </c>
      <c r="H370" s="58"/>
      <c r="I370" s="58">
        <f>+'Measured TV opt-pt'!I462</f>
        <v>0</v>
      </c>
      <c r="J370" s="58">
        <f>+'Measured TV opt-pt'!J462</f>
        <v>0</v>
      </c>
      <c r="K370" s="58">
        <f>+'Measured TV opt-pt'!K462</f>
        <v>0</v>
      </c>
      <c r="L370" s="58">
        <f>+'Measured TV opt-pt'!L462</f>
        <v>0</v>
      </c>
      <c r="M370" s="58">
        <f>+'Measured TV opt-pt'!M462</f>
        <v>0</v>
      </c>
      <c r="N370" s="58">
        <f>+'Measured TV opt-pt'!N462</f>
        <v>0</v>
      </c>
      <c r="O370" s="58">
        <f>+'Measured TV opt-pt'!O462</f>
        <v>0</v>
      </c>
      <c r="P370" s="141">
        <f t="shared" si="156"/>
        <v>0</v>
      </c>
      <c r="Q370" s="5"/>
      <c r="R370" s="123" t="s">
        <v>224</v>
      </c>
      <c r="S370" s="44">
        <f>'Measured TV opt-pt'!D499</f>
        <v>0</v>
      </c>
      <c r="T370" s="44">
        <f>'Measured TV opt-pt'!E499</f>
        <v>0</v>
      </c>
      <c r="U370" s="44">
        <f>'Measured TV opt-pt'!F499</f>
        <v>0</v>
      </c>
      <c r="V370" s="44">
        <f>'Measured TV opt-pt'!G499</f>
        <v>0</v>
      </c>
      <c r="W370" s="44">
        <v>7.2970000000000015</v>
      </c>
      <c r="X370" s="44">
        <f>'Measured TV opt-pt'!I499</f>
        <v>0</v>
      </c>
      <c r="Y370" s="44">
        <f>'Measured TV opt-pt'!J499</f>
        <v>0</v>
      </c>
      <c r="Z370" s="44">
        <f>'Measured TV opt-pt'!K499</f>
        <v>0</v>
      </c>
      <c r="AA370" s="44">
        <f>'Measured TV opt-pt'!L499</f>
        <v>0</v>
      </c>
      <c r="AB370" s="44">
        <f>'Measured TV opt-pt'!M499</f>
        <v>0</v>
      </c>
      <c r="AC370" s="44">
        <f>'Measured TV opt-pt'!N499</f>
        <v>0</v>
      </c>
      <c r="AD370" s="44">
        <f>'Measured TV opt-pt'!O499</f>
        <v>0</v>
      </c>
      <c r="AE370" s="55">
        <f t="shared" si="176"/>
        <v>7.2970000000000015</v>
      </c>
    </row>
    <row r="371" spans="1:46" ht="12.75" customHeight="1" x14ac:dyDescent="0.2">
      <c r="A371" s="195" t="str">
        <f>+'Measured TV opt-pt'!A462</f>
        <v>PC</v>
      </c>
      <c r="B371" s="385"/>
      <c r="C371" s="123" t="s">
        <v>101</v>
      </c>
      <c r="D371" s="44"/>
      <c r="E371" s="44"/>
      <c r="F371" s="44"/>
      <c r="G371" s="44">
        <v>60000</v>
      </c>
      <c r="H371" s="58">
        <v>36000</v>
      </c>
      <c r="I371" s="44"/>
      <c r="J371" s="44"/>
      <c r="K371" s="44"/>
      <c r="L371" s="44"/>
      <c r="M371" s="44"/>
      <c r="N371" s="44"/>
      <c r="O371" s="44"/>
      <c r="P371" s="141">
        <f t="shared" si="156"/>
        <v>96000</v>
      </c>
      <c r="Q371" s="5"/>
      <c r="R371" s="123" t="s">
        <v>101</v>
      </c>
      <c r="S371" s="44">
        <v>0</v>
      </c>
      <c r="T371" s="44"/>
      <c r="U371" s="44"/>
      <c r="V371" s="44">
        <v>13.563333333333327</v>
      </c>
      <c r="W371" s="44"/>
      <c r="X371" s="44"/>
      <c r="Y371" s="58"/>
      <c r="Z371" s="58"/>
      <c r="AA371" s="58"/>
      <c r="AB371" s="58"/>
      <c r="AC371" s="58"/>
      <c r="AD371" s="58"/>
      <c r="AE371" s="55">
        <f t="shared" si="176"/>
        <v>13.563333333333327</v>
      </c>
    </row>
    <row r="372" spans="1:46" ht="12.75" customHeight="1" x14ac:dyDescent="0.2">
      <c r="A372" s="195" t="str">
        <f>+'Measured TV opt-pt'!A463</f>
        <v>PC</v>
      </c>
      <c r="B372" s="385"/>
      <c r="C372" s="124" t="s">
        <v>58</v>
      </c>
      <c r="D372" s="46"/>
      <c r="E372" s="46">
        <v>85031.91999999994</v>
      </c>
      <c r="F372" s="46">
        <v>131443.0199999992</v>
      </c>
      <c r="G372" s="46">
        <v>121449.79999999992</v>
      </c>
      <c r="H372" s="46">
        <v>75792.799999999988</v>
      </c>
      <c r="I372" s="46">
        <v>1200</v>
      </c>
      <c r="J372" s="46">
        <v>120</v>
      </c>
      <c r="K372" s="46">
        <v>48537.492166986856</v>
      </c>
      <c r="L372" s="46">
        <v>174534.72137522377</v>
      </c>
      <c r="M372" s="46">
        <v>46705.596013088609</v>
      </c>
      <c r="N372" s="46">
        <v>0</v>
      </c>
      <c r="O372" s="46">
        <v>0</v>
      </c>
      <c r="P372" s="142">
        <f t="shared" si="156"/>
        <v>684815.34955529834</v>
      </c>
      <c r="R372" s="133" t="s">
        <v>105</v>
      </c>
      <c r="S372" s="133" t="str">
        <f>+'Measured TV opt-pt'!D236</f>
        <v>FHK 20-44 ABC1</v>
      </c>
      <c r="T372" s="133" t="str">
        <f>+'Measured TV opt-pt'!E236</f>
        <v>FHK 20-44 ABC1</v>
      </c>
      <c r="U372" s="133" t="str">
        <f>+'Measured TV opt-pt'!F236</f>
        <v>FHK 20-44 ABC1</v>
      </c>
      <c r="V372" s="133" t="str">
        <f>+'Measured TV opt-pt'!G236</f>
        <v>FHK 20-44 ABC1</v>
      </c>
      <c r="W372" s="133" t="str">
        <f>+'Measured TV opt-pt'!H236</f>
        <v>FHK 20-44 ABC1</v>
      </c>
      <c r="X372" s="8" t="str">
        <f>+'Measured TV opt-pt'!I236</f>
        <v>FHK 20-44 ABC1C2</v>
      </c>
      <c r="Y372" s="133" t="str">
        <f>+'Measured TV opt-pt'!J236</f>
        <v>FHK 20-44 ABC1</v>
      </c>
      <c r="Z372" s="133" t="str">
        <f>+'Measured TV opt-pt'!K236</f>
        <v>FHK 20-44 ABC1</v>
      </c>
      <c r="AA372" s="133" t="str">
        <f>+'Measured TV opt-pt'!L236</f>
        <v>FHK 20-44 ABC1</v>
      </c>
      <c r="AB372" s="133" t="str">
        <f>+'Measured TV opt-pt'!M236</f>
        <v>FHK 20-44 ABC1</v>
      </c>
      <c r="AC372" s="133" t="str">
        <f>+'Measured TV opt-pt'!N236</f>
        <v>FHK 20-44 ABC1</v>
      </c>
      <c r="AD372" s="133" t="str">
        <f>+'Measured TV opt-pt'!O236</f>
        <v>FHK 20-44 ABC1</v>
      </c>
      <c r="AE372" s="133"/>
      <c r="AT372" s="5">
        <f>L372+L373+L374+L375</f>
        <v>190373.72137522377</v>
      </c>
    </row>
    <row r="373" spans="1:46" ht="13.5" customHeight="1" thickBot="1" x14ac:dyDescent="0.25">
      <c r="A373" s="195" t="str">
        <f>+'Measured TV opt-pt'!A464</f>
        <v>PC</v>
      </c>
      <c r="B373" s="385"/>
      <c r="C373" s="124" t="s">
        <v>59</v>
      </c>
      <c r="D373" s="46"/>
      <c r="E373" s="46"/>
      <c r="F373" s="46">
        <v>92800</v>
      </c>
      <c r="G373" s="46">
        <v>86500</v>
      </c>
      <c r="H373" s="46">
        <v>26771</v>
      </c>
      <c r="I373" s="46">
        <v>80000</v>
      </c>
      <c r="J373" s="46"/>
      <c r="K373" s="46">
        <v>150690</v>
      </c>
      <c r="L373" s="46">
        <v>15839</v>
      </c>
      <c r="M373" s="46"/>
      <c r="N373" s="46"/>
      <c r="O373" s="46"/>
      <c r="P373" s="142">
        <f t="shared" si="156"/>
        <v>452600</v>
      </c>
      <c r="R373" s="60" t="s">
        <v>107</v>
      </c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</row>
    <row r="374" spans="1:46" ht="12.75" customHeight="1" thickBot="1" x14ac:dyDescent="0.25">
      <c r="A374" s="195" t="str">
        <f>+'Measured TV opt-pt'!A465</f>
        <v>PC</v>
      </c>
      <c r="B374" s="385"/>
      <c r="C374" s="124" t="s">
        <v>166</v>
      </c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142">
        <f t="shared" si="156"/>
        <v>0</v>
      </c>
      <c r="Q374" s="8"/>
      <c r="R374" s="121" t="s">
        <v>106</v>
      </c>
      <c r="S374" s="54">
        <f>SUM(S375:S380)</f>
        <v>13.378666666666666</v>
      </c>
      <c r="T374" s="54">
        <f t="shared" ref="T374" si="177">SUM(T375:T380)</f>
        <v>408.76826719002429</v>
      </c>
      <c r="U374" s="54">
        <f t="shared" ref="U374" si="178">SUM(U375:U380)</f>
        <v>853.62366666666674</v>
      </c>
      <c r="V374" s="54">
        <f t="shared" ref="V374" si="179">SUM(V375:V380)</f>
        <v>546.07366666666678</v>
      </c>
      <c r="W374" s="54">
        <f t="shared" ref="W374" si="180">SUM(W375:W380)</f>
        <v>9.2033333333333367</v>
      </c>
      <c r="X374" s="54">
        <f t="shared" ref="X374" si="181">SUM(X375:X380)</f>
        <v>0</v>
      </c>
      <c r="Y374" s="54">
        <f t="shared" ref="Y374" si="182">SUM(Y375:Y380)</f>
        <v>0</v>
      </c>
      <c r="Z374" s="54">
        <f t="shared" ref="Z374" si="183">SUM(Z375:Z380)</f>
        <v>903.29105334400367</v>
      </c>
      <c r="AA374" s="54">
        <f t="shared" ref="AA374" si="184">SUM(AA375:AA380)</f>
        <v>512.46039403754742</v>
      </c>
      <c r="AB374" s="54">
        <f t="shared" ref="AB374" si="185">SUM(AB375:AB380)</f>
        <v>200.46480043256443</v>
      </c>
      <c r="AC374" s="54">
        <f t="shared" ref="AC374" si="186">SUM(AC375:AC380)</f>
        <v>0</v>
      </c>
      <c r="AD374" s="54">
        <f t="shared" ref="AD374" si="187">SUM(AD375:AD380)</f>
        <v>0</v>
      </c>
      <c r="AE374" s="54">
        <f t="shared" ref="AE374" si="188">SUM(AE375:AE380)</f>
        <v>3447.2638483374731</v>
      </c>
    </row>
    <row r="375" spans="1:46" ht="12.75" customHeight="1" thickBot="1" x14ac:dyDescent="0.25">
      <c r="A375" s="195" t="str">
        <f>+'Measured TV opt-pt'!A466</f>
        <v>PC</v>
      </c>
      <c r="B375" s="385"/>
      <c r="C375" s="125" t="s">
        <v>167</v>
      </c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143">
        <f t="shared" si="156"/>
        <v>0</v>
      </c>
      <c r="Q375" s="8"/>
      <c r="R375" s="123" t="s">
        <v>261</v>
      </c>
      <c r="S375" s="44">
        <v>13.378666666666666</v>
      </c>
      <c r="T375" s="44">
        <v>255.01633333333339</v>
      </c>
      <c r="U375" s="44">
        <v>602.25933333333342</v>
      </c>
      <c r="V375" s="44">
        <v>270.60000000000002</v>
      </c>
      <c r="W375" s="44">
        <f>'Measured TV opt-pt'!H489</f>
        <v>0</v>
      </c>
      <c r="X375" s="44">
        <f>'Measured TV opt-pt'!I489</f>
        <v>0</v>
      </c>
      <c r="Y375" s="44">
        <f>'Measured TV opt-pt'!J489</f>
        <v>0</v>
      </c>
      <c r="Z375" s="44">
        <f>'Measured TV opt-pt'!K489</f>
        <v>723.53816296446973</v>
      </c>
      <c r="AA375" s="44">
        <f>'Measured TV opt-pt'!L489</f>
        <v>381.67838986498538</v>
      </c>
      <c r="AB375" s="44">
        <f>'Measured TV opt-pt'!M489</f>
        <v>159.02505175943199</v>
      </c>
      <c r="AC375" s="44">
        <f>'Measured TV opt-pt'!N489</f>
        <v>0</v>
      </c>
      <c r="AD375" s="44">
        <f>'Measured TV opt-pt'!O489</f>
        <v>0</v>
      </c>
      <c r="AE375" s="55">
        <f t="shared" ref="AE375:AE380" si="189">SUM(S375:AD375)</f>
        <v>2405.4959379222205</v>
      </c>
    </row>
    <row r="376" spans="1:46" ht="12.75" customHeight="1" thickBot="1" x14ac:dyDescent="0.25">
      <c r="A376" s="195" t="str">
        <f>+'Measured TV opt-pt'!A467</f>
        <v>PC</v>
      </c>
      <c r="B376" s="385"/>
      <c r="C376" s="122" t="s">
        <v>60</v>
      </c>
      <c r="D376" s="42"/>
      <c r="E376" s="42">
        <v>43845</v>
      </c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144">
        <f t="shared" si="156"/>
        <v>43845</v>
      </c>
      <c r="Q376" s="5"/>
      <c r="R376" s="123" t="s">
        <v>262</v>
      </c>
      <c r="S376" s="44">
        <f>'Measured TV opt-pt'!D490</f>
        <v>0</v>
      </c>
      <c r="T376" s="44">
        <f>'Measured TV opt-pt'!E490</f>
        <v>1.3736005233575732</v>
      </c>
      <c r="U376" s="44">
        <f>'Measured TV opt-pt'!F490</f>
        <v>0</v>
      </c>
      <c r="V376" s="44">
        <f>'Measured TV opt-pt'!G490</f>
        <v>0</v>
      </c>
      <c r="W376" s="44">
        <f>'Measured TV opt-pt'!H490</f>
        <v>0</v>
      </c>
      <c r="X376" s="44">
        <f>'Measured TV opt-pt'!I490</f>
        <v>0</v>
      </c>
      <c r="Y376" s="44">
        <f>'Measured TV opt-pt'!J490</f>
        <v>0</v>
      </c>
      <c r="Z376" s="44">
        <f>'Measured TV opt-pt'!K490</f>
        <v>0</v>
      </c>
      <c r="AA376" s="44">
        <f>'Measured TV opt-pt'!L490</f>
        <v>0</v>
      </c>
      <c r="AB376" s="44">
        <f>'Measured TV opt-pt'!M490</f>
        <v>0</v>
      </c>
      <c r="AC376" s="44">
        <f>'Measured TV opt-pt'!N490</f>
        <v>0</v>
      </c>
      <c r="AD376" s="44">
        <f>'Measured TV opt-pt'!O490</f>
        <v>0</v>
      </c>
      <c r="AE376" s="55">
        <f t="shared" si="189"/>
        <v>1.3736005233575732</v>
      </c>
      <c r="AT376" s="5">
        <f>L376+L377+L378+L379+L380+L381+L401+L402+L403</f>
        <v>353975.63</v>
      </c>
    </row>
    <row r="377" spans="1:46" ht="12.75" customHeight="1" thickBot="1" x14ac:dyDescent="0.25">
      <c r="A377" s="195" t="str">
        <f>+'Measured TV opt-pt'!A468</f>
        <v>PC</v>
      </c>
      <c r="B377" s="385"/>
      <c r="C377" s="122" t="s">
        <v>61</v>
      </c>
      <c r="D377" s="42"/>
      <c r="E377" s="42"/>
      <c r="F377" s="42"/>
      <c r="G377" s="42"/>
      <c r="H377" s="42"/>
      <c r="I377" s="42">
        <v>20000</v>
      </c>
      <c r="J377" s="42"/>
      <c r="K377" s="42"/>
      <c r="L377" s="42"/>
      <c r="M377" s="42"/>
      <c r="N377" s="42"/>
      <c r="O377" s="42"/>
      <c r="P377" s="144">
        <f t="shared" si="156"/>
        <v>20000</v>
      </c>
      <c r="R377" s="123" t="s">
        <v>263</v>
      </c>
      <c r="S377" s="44">
        <f>'Measured TV opt-pt'!D491</f>
        <v>0</v>
      </c>
      <c r="T377" s="44">
        <v>122.55633333333334</v>
      </c>
      <c r="U377" s="44">
        <v>214.06499999999994</v>
      </c>
      <c r="V377" s="44">
        <v>157.83333333333337</v>
      </c>
      <c r="W377" s="44">
        <f>'Measured TV opt-pt'!H491</f>
        <v>0</v>
      </c>
      <c r="X377" s="44">
        <f>'Measured TV opt-pt'!I491</f>
        <v>0</v>
      </c>
      <c r="Y377" s="44">
        <f>'Measured TV opt-pt'!J491</f>
        <v>0</v>
      </c>
      <c r="Z377" s="44">
        <f>'Measured TV opt-pt'!K491</f>
        <v>104.1811919153966</v>
      </c>
      <c r="AA377" s="44">
        <f>'Measured TV opt-pt'!L491</f>
        <v>126.88960221792823</v>
      </c>
      <c r="AB377" s="44">
        <f>'Measured TV opt-pt'!M491</f>
        <v>36.132369581727914</v>
      </c>
      <c r="AC377" s="44">
        <f>'Measured TV opt-pt'!N491</f>
        <v>0</v>
      </c>
      <c r="AD377" s="44">
        <f>'Measured TV opt-pt'!O491</f>
        <v>0</v>
      </c>
      <c r="AE377" s="55">
        <f t="shared" si="189"/>
        <v>761.65783038171935</v>
      </c>
    </row>
    <row r="378" spans="1:46" ht="12.75" customHeight="1" thickBot="1" x14ac:dyDescent="0.25">
      <c r="A378" s="195" t="str">
        <f>+'Measured TV opt-pt'!A470</f>
        <v>PC</v>
      </c>
      <c r="B378" s="385"/>
      <c r="C378" s="122" t="s">
        <v>62</v>
      </c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144">
        <f t="shared" si="156"/>
        <v>0</v>
      </c>
      <c r="R378" s="123" t="s">
        <v>264</v>
      </c>
      <c r="S378" s="44">
        <f>'Measured TV opt-pt'!D492</f>
        <v>0</v>
      </c>
      <c r="T378" s="44">
        <v>29.821999999999999</v>
      </c>
      <c r="U378" s="44">
        <v>37.299333333333337</v>
      </c>
      <c r="V378" s="44">
        <v>99.979999999999976</v>
      </c>
      <c r="W378" s="44">
        <f>'Measured TV opt-pt'!H492</f>
        <v>0</v>
      </c>
      <c r="X378" s="44">
        <f>'Measured TV opt-pt'!I492</f>
        <v>0</v>
      </c>
      <c r="Y378" s="44">
        <f>'Measured TV opt-pt'!J492</f>
        <v>0</v>
      </c>
      <c r="Z378" s="44">
        <f>'Measured TV opt-pt'!K492</f>
        <v>75.571698464137327</v>
      </c>
      <c r="AA378" s="44">
        <f>'Measured TV opt-pt'!L492</f>
        <v>3.8924019546338231</v>
      </c>
      <c r="AB378" s="44">
        <f>'Measured TV opt-pt'!M492</f>
        <v>5.3073790914045338</v>
      </c>
      <c r="AC378" s="44">
        <f>'Measured TV opt-pt'!N492</f>
        <v>0</v>
      </c>
      <c r="AD378" s="44">
        <f>'Measured TV opt-pt'!O492</f>
        <v>0</v>
      </c>
      <c r="AE378" s="55">
        <f t="shared" si="189"/>
        <v>251.87281284350897</v>
      </c>
    </row>
    <row r="379" spans="1:46" ht="12.75" customHeight="1" thickBot="1" x14ac:dyDescent="0.25">
      <c r="A379" s="195" t="str">
        <f>+'Measured TV opt-pt'!A471</f>
        <v>PC</v>
      </c>
      <c r="B379" s="385"/>
      <c r="C379" s="122" t="s">
        <v>63</v>
      </c>
      <c r="D379" s="42"/>
      <c r="E379" s="42"/>
      <c r="F379" s="42">
        <v>0</v>
      </c>
      <c r="G379" s="42">
        <v>0</v>
      </c>
      <c r="H379" s="42"/>
      <c r="I379" s="42">
        <v>45000</v>
      </c>
      <c r="J379" s="42"/>
      <c r="K379" s="42">
        <v>0</v>
      </c>
      <c r="L379" s="42">
        <v>0</v>
      </c>
      <c r="M379" s="42">
        <v>0</v>
      </c>
      <c r="N379" s="42"/>
      <c r="O379" s="42"/>
      <c r="P379" s="144">
        <f t="shared" si="156"/>
        <v>45000</v>
      </c>
      <c r="Q379" s="5"/>
      <c r="R379" s="123" t="s">
        <v>265</v>
      </c>
      <c r="S379" s="44">
        <f>'Measured TV opt-pt'!D493</f>
        <v>0</v>
      </c>
      <c r="T379" s="44">
        <f>'Measured TV opt-pt'!E493</f>
        <v>0</v>
      </c>
      <c r="U379" s="44">
        <f>'Measured TV opt-pt'!F493</f>
        <v>0</v>
      </c>
      <c r="V379" s="44">
        <f>'Measured TV opt-pt'!G493</f>
        <v>0</v>
      </c>
      <c r="W379" s="44">
        <v>9.2033333333333367</v>
      </c>
      <c r="X379" s="44">
        <f>'Measured TV opt-pt'!I493</f>
        <v>0</v>
      </c>
      <c r="Y379" s="44">
        <f>'Measured TV opt-pt'!J493</f>
        <v>0</v>
      </c>
      <c r="Z379" s="44">
        <f>'Measured TV opt-pt'!K493</f>
        <v>0</v>
      </c>
      <c r="AA379" s="44">
        <f>'Measured TV opt-pt'!L493</f>
        <v>0</v>
      </c>
      <c r="AB379" s="44">
        <f>'Measured TV opt-pt'!M493</f>
        <v>0</v>
      </c>
      <c r="AC379" s="44">
        <f>'Measured TV opt-pt'!N493</f>
        <v>0</v>
      </c>
      <c r="AD379" s="44">
        <f>'Measured TV opt-pt'!O493</f>
        <v>0</v>
      </c>
      <c r="AE379" s="55">
        <f t="shared" si="189"/>
        <v>9.2033333333333367</v>
      </c>
    </row>
    <row r="380" spans="1:46" ht="13.5" customHeight="1" thickBot="1" x14ac:dyDescent="0.25">
      <c r="A380" s="195" t="str">
        <f>+'Measured TV opt-pt'!A472</f>
        <v>PC</v>
      </c>
      <c r="B380" s="385"/>
      <c r="C380" s="122" t="s">
        <v>64</v>
      </c>
      <c r="D380" s="42"/>
      <c r="E380" s="42">
        <v>15000</v>
      </c>
      <c r="F380" s="42">
        <v>100000</v>
      </c>
      <c r="G380" s="42">
        <v>63806</v>
      </c>
      <c r="H380" s="42"/>
      <c r="I380" s="42"/>
      <c r="J380" s="42"/>
      <c r="K380" s="42">
        <v>11700</v>
      </c>
      <c r="L380" s="42"/>
      <c r="M380" s="42"/>
      <c r="N380" s="42"/>
      <c r="O380" s="42"/>
      <c r="P380" s="144">
        <f t="shared" si="156"/>
        <v>190506</v>
      </c>
      <c r="Q380" s="5"/>
      <c r="R380" s="123" t="s">
        <v>266</v>
      </c>
      <c r="S380" s="44">
        <v>0</v>
      </c>
      <c r="T380" s="44"/>
      <c r="U380" s="44"/>
      <c r="V380" s="44">
        <v>17.66033333333333</v>
      </c>
      <c r="W380" s="44"/>
      <c r="X380" s="44"/>
      <c r="Y380" s="44"/>
      <c r="Z380" s="44"/>
      <c r="AA380" s="44"/>
      <c r="AB380" s="44"/>
      <c r="AC380" s="44"/>
      <c r="AD380" s="44"/>
      <c r="AE380" s="55">
        <f t="shared" si="189"/>
        <v>17.66033333333333</v>
      </c>
    </row>
    <row r="381" spans="1:46" ht="12.75" customHeight="1" x14ac:dyDescent="0.2">
      <c r="A381" s="195" t="str">
        <f>+'Measured TV opt-pt'!A473</f>
        <v>PC</v>
      </c>
      <c r="B381" s="385"/>
      <c r="C381" s="325" t="s">
        <v>289</v>
      </c>
      <c r="D381" s="326">
        <f t="shared" ref="D381:O381" si="190">SUM(D382:D400)</f>
        <v>10516.57056</v>
      </c>
      <c r="E381" s="326">
        <f t="shared" si="190"/>
        <v>17084.311600000001</v>
      </c>
      <c r="F381" s="326">
        <f t="shared" si="190"/>
        <v>16551.669599999997</v>
      </c>
      <c r="G381" s="326">
        <f t="shared" si="190"/>
        <v>3517.6032</v>
      </c>
      <c r="H381" s="326">
        <f t="shared" si="190"/>
        <v>16176.315999999999</v>
      </c>
      <c r="I381" s="326">
        <f t="shared" si="190"/>
        <v>149999.63</v>
      </c>
      <c r="J381" s="326">
        <f t="shared" si="190"/>
        <v>49999.63</v>
      </c>
      <c r="K381" s="326">
        <f t="shared" si="190"/>
        <v>349629.63</v>
      </c>
      <c r="L381" s="326">
        <f t="shared" si="190"/>
        <v>348975.63</v>
      </c>
      <c r="M381" s="326">
        <f t="shared" si="190"/>
        <v>69485.000400000004</v>
      </c>
      <c r="N381" s="326">
        <f t="shared" si="190"/>
        <v>5000.0003999999999</v>
      </c>
      <c r="O381" s="326">
        <f t="shared" si="190"/>
        <v>5000.0003999999999</v>
      </c>
      <c r="P381" s="327">
        <f t="shared" si="156"/>
        <v>1041935.99216</v>
      </c>
      <c r="Q381" s="5"/>
      <c r="R381" s="60" t="s">
        <v>107</v>
      </c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</row>
    <row r="382" spans="1:46" ht="12.75" customHeight="1" x14ac:dyDescent="0.25">
      <c r="A382" s="195" t="str">
        <f>+'Measured TV opt-pt'!A474</f>
        <v>PC</v>
      </c>
      <c r="B382" s="385"/>
      <c r="C382" s="311" t="s">
        <v>284</v>
      </c>
      <c r="D382" s="330"/>
      <c r="E382" s="330"/>
      <c r="F382" s="330"/>
      <c r="G382" s="330"/>
      <c r="H382" s="330"/>
      <c r="I382" s="330"/>
      <c r="J382" s="330"/>
      <c r="K382" s="330"/>
      <c r="L382" s="330"/>
      <c r="M382" s="330"/>
      <c r="N382" s="330"/>
      <c r="O382" s="330"/>
      <c r="P382" s="312">
        <f t="shared" ref="P382:P400" si="191">SUM(D382:O382)</f>
        <v>0</v>
      </c>
      <c r="Q382" s="5"/>
      <c r="R382" s="60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</row>
    <row r="383" spans="1:46" ht="12.75" customHeight="1" x14ac:dyDescent="0.25">
      <c r="A383" s="195" t="str">
        <f>+'Measured TV opt-pt'!A475</f>
        <v>PC</v>
      </c>
      <c r="B383" s="385"/>
      <c r="C383" s="311" t="s">
        <v>288</v>
      </c>
      <c r="D383" s="330"/>
      <c r="E383" s="330"/>
      <c r="F383" s="330"/>
      <c r="G383" s="330"/>
      <c r="H383" s="330"/>
      <c r="I383" s="330"/>
      <c r="J383" s="330"/>
      <c r="K383" s="330"/>
      <c r="L383" s="330"/>
      <c r="M383" s="330"/>
      <c r="N383" s="330"/>
      <c r="O383" s="330"/>
      <c r="P383" s="312">
        <f t="shared" si="191"/>
        <v>0</v>
      </c>
      <c r="Q383" s="5"/>
      <c r="R383" s="60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</row>
    <row r="384" spans="1:46" ht="12.75" customHeight="1" x14ac:dyDescent="0.25">
      <c r="A384" s="195" t="str">
        <f>+'Measured TV opt-pt'!A476</f>
        <v>PC</v>
      </c>
      <c r="B384" s="385"/>
      <c r="C384" s="311" t="s">
        <v>280</v>
      </c>
      <c r="D384" s="330"/>
      <c r="E384" s="330"/>
      <c r="F384" s="330">
        <v>13500</v>
      </c>
      <c r="G384" s="330"/>
      <c r="H384" s="330"/>
      <c r="I384" s="330"/>
      <c r="J384" s="330"/>
      <c r="K384" s="330"/>
      <c r="L384" s="330"/>
      <c r="M384" s="330"/>
      <c r="N384" s="330"/>
      <c r="O384" s="330"/>
      <c r="P384" s="312">
        <f t="shared" si="191"/>
        <v>13500</v>
      </c>
      <c r="Q384" s="5"/>
      <c r="R384" s="60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</row>
    <row r="385" spans="1:31" ht="12.75" customHeight="1" x14ac:dyDescent="0.25">
      <c r="A385" s="195" t="str">
        <f>+'Measured TV opt-pt'!A477</f>
        <v>PC</v>
      </c>
      <c r="B385" s="385"/>
      <c r="C385" s="311" t="s">
        <v>285</v>
      </c>
      <c r="D385" s="330"/>
      <c r="E385" s="330"/>
      <c r="F385" s="330"/>
      <c r="G385" s="330"/>
      <c r="H385" s="330"/>
      <c r="I385" s="330"/>
      <c r="J385" s="330"/>
      <c r="K385" s="330"/>
      <c r="L385" s="330"/>
      <c r="M385" s="330"/>
      <c r="N385" s="330"/>
      <c r="O385" s="330"/>
      <c r="P385" s="312">
        <f t="shared" si="191"/>
        <v>0</v>
      </c>
      <c r="Q385" s="5"/>
      <c r="R385" s="60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</row>
    <row r="386" spans="1:31" ht="12.75" customHeight="1" x14ac:dyDescent="0.25">
      <c r="A386" s="195" t="str">
        <f t="shared" ref="A386:A398" si="192">+A385</f>
        <v>PC</v>
      </c>
      <c r="B386" s="385"/>
      <c r="C386" s="311" t="s">
        <v>280</v>
      </c>
      <c r="D386" s="330"/>
      <c r="E386" s="330"/>
      <c r="F386" s="330"/>
      <c r="G386" s="330"/>
      <c r="H386" s="330"/>
      <c r="I386" s="330"/>
      <c r="J386" s="330"/>
      <c r="K386" s="330"/>
      <c r="L386" s="330"/>
      <c r="M386" s="330"/>
      <c r="N386" s="330"/>
      <c r="O386" s="330"/>
      <c r="P386" s="312">
        <f t="shared" si="191"/>
        <v>0</v>
      </c>
      <c r="Q386" s="5"/>
      <c r="R386" s="60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</row>
    <row r="387" spans="1:31" ht="12.75" customHeight="1" x14ac:dyDescent="0.25">
      <c r="A387" s="195" t="str">
        <f t="shared" si="192"/>
        <v>PC</v>
      </c>
      <c r="B387" s="385"/>
      <c r="C387" s="311" t="s">
        <v>286</v>
      </c>
      <c r="D387" s="330">
        <v>1201.8240000000001</v>
      </c>
      <c r="E387" s="330">
        <v>1871.08</v>
      </c>
      <c r="F387" s="330">
        <v>2260.4960000000001</v>
      </c>
      <c r="G387" s="330">
        <v>3000</v>
      </c>
      <c r="H387" s="330">
        <v>3703.7040000000002</v>
      </c>
      <c r="I387" s="330">
        <v>3703.7040000000002</v>
      </c>
      <c r="J387" s="330">
        <v>3703.7040000000002</v>
      </c>
      <c r="K387" s="330">
        <v>3703.7040000000002</v>
      </c>
      <c r="L387" s="330">
        <v>3703.7040000000002</v>
      </c>
      <c r="M387" s="330">
        <v>3703.7040000000002</v>
      </c>
      <c r="N387" s="330">
        <v>3703.7040000000002</v>
      </c>
      <c r="O387" s="330">
        <v>3703.7040000000002</v>
      </c>
      <c r="P387" s="312">
        <f t="shared" si="191"/>
        <v>37963.031999999999</v>
      </c>
      <c r="Q387" s="5"/>
      <c r="R387" s="60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</row>
    <row r="388" spans="1:31" ht="12.75" customHeight="1" x14ac:dyDescent="0.25">
      <c r="A388" s="195" t="str">
        <f t="shared" si="192"/>
        <v>PC</v>
      </c>
      <c r="B388" s="385"/>
      <c r="C388" s="311" t="s">
        <v>282</v>
      </c>
      <c r="D388" s="330">
        <v>3152.9344000000001</v>
      </c>
      <c r="E388" s="330">
        <v>2314.91</v>
      </c>
      <c r="F388" s="330"/>
      <c r="G388" s="330"/>
      <c r="H388" s="330">
        <v>9978.8259999999991</v>
      </c>
      <c r="I388" s="330"/>
      <c r="J388" s="330">
        <v>4000</v>
      </c>
      <c r="K388" s="330">
        <v>4000</v>
      </c>
      <c r="L388" s="330">
        <v>4000</v>
      </c>
      <c r="M388" s="330"/>
      <c r="N388" s="330"/>
      <c r="O388" s="330"/>
      <c r="P388" s="312">
        <f t="shared" si="191"/>
        <v>27446.670399999999</v>
      </c>
      <c r="Q388" s="5"/>
      <c r="R388" s="60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</row>
    <row r="389" spans="1:31" ht="12.75" customHeight="1" x14ac:dyDescent="0.25">
      <c r="A389" s="195" t="str">
        <f t="shared" si="192"/>
        <v>PC</v>
      </c>
      <c r="B389" s="385"/>
      <c r="C389" s="311" t="s">
        <v>283</v>
      </c>
      <c r="D389" s="330">
        <v>3200</v>
      </c>
      <c r="E389" s="330">
        <v>8000</v>
      </c>
      <c r="F389" s="330"/>
      <c r="G389" s="330"/>
      <c r="H389" s="330"/>
      <c r="I389" s="330"/>
      <c r="J389" s="330">
        <v>4000</v>
      </c>
      <c r="K389" s="330">
        <v>4000</v>
      </c>
      <c r="L389" s="330">
        <v>4000</v>
      </c>
      <c r="M389" s="330"/>
      <c r="N389" s="330"/>
      <c r="O389" s="330"/>
      <c r="P389" s="312">
        <f t="shared" si="191"/>
        <v>23200</v>
      </c>
      <c r="Q389" s="5"/>
      <c r="R389" s="60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</row>
    <row r="390" spans="1:31" ht="12.75" customHeight="1" x14ac:dyDescent="0.25">
      <c r="A390" s="195" t="str">
        <f t="shared" si="192"/>
        <v>PC</v>
      </c>
      <c r="B390" s="385"/>
      <c r="C390" s="313" t="s">
        <v>287</v>
      </c>
      <c r="D390" s="331"/>
      <c r="E390" s="331"/>
      <c r="F390" s="331"/>
      <c r="G390" s="331"/>
      <c r="H390" s="331"/>
      <c r="I390" s="331"/>
      <c r="J390" s="331"/>
      <c r="K390" s="331"/>
      <c r="L390" s="331"/>
      <c r="M390" s="331"/>
      <c r="N390" s="331"/>
      <c r="O390" s="331"/>
      <c r="P390" s="314">
        <f t="shared" si="191"/>
        <v>0</v>
      </c>
      <c r="Q390" s="5"/>
      <c r="R390" s="60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</row>
    <row r="391" spans="1:31" ht="12.75" customHeight="1" x14ac:dyDescent="0.25">
      <c r="A391" s="195" t="str">
        <f t="shared" si="192"/>
        <v>PC</v>
      </c>
      <c r="B391" s="385"/>
      <c r="C391" s="313" t="s">
        <v>288</v>
      </c>
      <c r="D391" s="331"/>
      <c r="E391" s="331"/>
      <c r="F391" s="331"/>
      <c r="G391" s="331"/>
      <c r="H391" s="331"/>
      <c r="I391" s="331"/>
      <c r="J391" s="331"/>
      <c r="K391" s="331"/>
      <c r="L391" s="331"/>
      <c r="M391" s="331"/>
      <c r="N391" s="331"/>
      <c r="O391" s="331"/>
      <c r="P391" s="314">
        <f t="shared" si="191"/>
        <v>0</v>
      </c>
      <c r="Q391" s="5"/>
      <c r="R391" s="60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</row>
    <row r="392" spans="1:31" ht="12.75" customHeight="1" x14ac:dyDescent="0.25">
      <c r="A392" s="195" t="str">
        <f t="shared" si="192"/>
        <v>PC</v>
      </c>
      <c r="B392" s="385"/>
      <c r="C392" s="313" t="s">
        <v>280</v>
      </c>
      <c r="D392" s="331"/>
      <c r="E392" s="331"/>
      <c r="F392" s="331"/>
      <c r="G392" s="331"/>
      <c r="H392" s="331"/>
      <c r="I392" s="331"/>
      <c r="J392" s="331"/>
      <c r="K392" s="331"/>
      <c r="L392" s="331"/>
      <c r="M392" s="331"/>
      <c r="N392" s="331"/>
      <c r="O392" s="331"/>
      <c r="P392" s="314">
        <f t="shared" si="191"/>
        <v>0</v>
      </c>
      <c r="Q392" s="5"/>
      <c r="R392" s="60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</row>
    <row r="393" spans="1:31" ht="12.75" customHeight="1" x14ac:dyDescent="0.25">
      <c r="A393" s="195" t="str">
        <f t="shared" si="192"/>
        <v>PC</v>
      </c>
      <c r="B393" s="385"/>
      <c r="C393" s="313" t="s">
        <v>285</v>
      </c>
      <c r="D393" s="331"/>
      <c r="E393" s="331"/>
      <c r="F393" s="331"/>
      <c r="G393" s="331"/>
      <c r="H393" s="331"/>
      <c r="I393" s="331"/>
      <c r="J393" s="331"/>
      <c r="K393" s="331"/>
      <c r="L393" s="331"/>
      <c r="M393" s="331"/>
      <c r="N393" s="331"/>
      <c r="O393" s="331"/>
      <c r="P393" s="314">
        <f t="shared" si="191"/>
        <v>0</v>
      </c>
      <c r="Q393" s="5"/>
      <c r="R393" s="60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</row>
    <row r="394" spans="1:31" ht="12.75" customHeight="1" x14ac:dyDescent="0.25">
      <c r="A394" s="195" t="str">
        <f t="shared" si="192"/>
        <v>PC</v>
      </c>
      <c r="B394" s="385"/>
      <c r="C394" s="313" t="s">
        <v>280</v>
      </c>
      <c r="D394" s="331"/>
      <c r="E394" s="331"/>
      <c r="F394" s="331"/>
      <c r="G394" s="331"/>
      <c r="H394" s="331"/>
      <c r="I394" s="331"/>
      <c r="J394" s="331"/>
      <c r="K394" s="331"/>
      <c r="L394" s="331"/>
      <c r="M394" s="331"/>
      <c r="N394" s="331"/>
      <c r="O394" s="331"/>
      <c r="P394" s="314">
        <f t="shared" si="191"/>
        <v>0</v>
      </c>
      <c r="Q394" s="5"/>
      <c r="R394" s="60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</row>
    <row r="395" spans="1:31" ht="12.75" customHeight="1" x14ac:dyDescent="0.25">
      <c r="A395" s="195" t="str">
        <f t="shared" si="192"/>
        <v>PC</v>
      </c>
      <c r="B395" s="385"/>
      <c r="C395" s="313" t="s">
        <v>286</v>
      </c>
      <c r="D395" s="331">
        <v>300.45600000000002</v>
      </c>
      <c r="E395" s="331">
        <v>467.77</v>
      </c>
      <c r="F395" s="331">
        <v>565.12400000000002</v>
      </c>
      <c r="G395" s="331">
        <v>257.04000000000002</v>
      </c>
      <c r="H395" s="331">
        <v>925.92600000000004</v>
      </c>
      <c r="I395" s="331">
        <v>925.92600000000004</v>
      </c>
      <c r="J395" s="331">
        <v>925.92600000000004</v>
      </c>
      <c r="K395" s="331">
        <v>925.92600000000004</v>
      </c>
      <c r="L395" s="331">
        <v>925.92600000000004</v>
      </c>
      <c r="M395" s="331">
        <v>925.92600000000004</v>
      </c>
      <c r="N395" s="331">
        <v>925.92600000000004</v>
      </c>
      <c r="O395" s="331">
        <v>925.92600000000004</v>
      </c>
      <c r="P395" s="314">
        <f t="shared" si="191"/>
        <v>8997.7980000000007</v>
      </c>
      <c r="Q395" s="5"/>
      <c r="R395" s="60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</row>
    <row r="396" spans="1:31" ht="12.75" customHeight="1" x14ac:dyDescent="0.25">
      <c r="A396" s="195" t="str">
        <f t="shared" si="192"/>
        <v>PC</v>
      </c>
      <c r="B396" s="385"/>
      <c r="C396" s="313" t="s">
        <v>282</v>
      </c>
      <c r="D396" s="331">
        <v>788.23360000000002</v>
      </c>
      <c r="E396" s="331">
        <v>683.62</v>
      </c>
      <c r="F396" s="331"/>
      <c r="G396" s="331"/>
      <c r="H396" s="331"/>
      <c r="I396" s="331"/>
      <c r="J396" s="331">
        <v>1000</v>
      </c>
      <c r="K396" s="331">
        <v>1000</v>
      </c>
      <c r="L396" s="331">
        <v>1000</v>
      </c>
      <c r="M396" s="331"/>
      <c r="N396" s="331"/>
      <c r="O396" s="331"/>
      <c r="P396" s="314">
        <f t="shared" si="191"/>
        <v>4471.8536000000004</v>
      </c>
      <c r="Q396" s="5"/>
      <c r="R396" s="60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</row>
    <row r="397" spans="1:31" ht="12.75" customHeight="1" x14ac:dyDescent="0.25">
      <c r="A397" s="195" t="str">
        <f t="shared" si="192"/>
        <v>PC</v>
      </c>
      <c r="B397" s="385"/>
      <c r="C397" s="313" t="s">
        <v>283</v>
      </c>
      <c r="D397" s="331">
        <v>800</v>
      </c>
      <c r="E397" s="331">
        <v>2000</v>
      </c>
      <c r="F397" s="331"/>
      <c r="G397" s="331"/>
      <c r="H397" s="331"/>
      <c r="I397" s="331"/>
      <c r="J397" s="331">
        <v>1000</v>
      </c>
      <c r="K397" s="331">
        <v>1000</v>
      </c>
      <c r="L397" s="331">
        <v>1000</v>
      </c>
      <c r="M397" s="331"/>
      <c r="N397" s="331"/>
      <c r="O397" s="331"/>
      <c r="P397" s="314">
        <f t="shared" si="191"/>
        <v>5800</v>
      </c>
      <c r="Q397" s="5"/>
      <c r="R397" s="60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</row>
    <row r="398" spans="1:31" ht="12.75" customHeight="1" x14ac:dyDescent="0.25">
      <c r="A398" s="195" t="str">
        <f t="shared" si="192"/>
        <v>PC</v>
      </c>
      <c r="B398" s="385"/>
      <c r="C398" s="313" t="s">
        <v>281</v>
      </c>
      <c r="D398" s="331"/>
      <c r="E398" s="331"/>
      <c r="F398" s="331"/>
      <c r="G398" s="331"/>
      <c r="H398" s="331"/>
      <c r="I398" s="331"/>
      <c r="J398" s="331"/>
      <c r="K398" s="331"/>
      <c r="L398" s="331"/>
      <c r="M398" s="331"/>
      <c r="N398" s="331"/>
      <c r="O398" s="331"/>
      <c r="P398" s="314">
        <f t="shared" si="191"/>
        <v>0</v>
      </c>
      <c r="Q398" s="5"/>
      <c r="R398" s="60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</row>
    <row r="399" spans="1:31" ht="12.75" customHeight="1" x14ac:dyDescent="0.25">
      <c r="A399" s="195" t="str">
        <f>+'Measured TV opt-pt'!A478</f>
        <v>PC</v>
      </c>
      <c r="B399" s="385"/>
      <c r="C399" s="318" t="s">
        <v>279</v>
      </c>
      <c r="D399" s="332">
        <v>1073.1225599999998</v>
      </c>
      <c r="E399" s="332">
        <v>1746.9315999999999</v>
      </c>
      <c r="F399" s="332">
        <v>226.0496</v>
      </c>
      <c r="G399" s="332">
        <v>260.56319999999999</v>
      </c>
      <c r="H399" s="332">
        <v>1567.86</v>
      </c>
      <c r="I399" s="332">
        <v>145370</v>
      </c>
      <c r="J399" s="332">
        <v>35370</v>
      </c>
      <c r="K399" s="332">
        <v>335000</v>
      </c>
      <c r="L399" s="332">
        <v>334346</v>
      </c>
      <c r="M399" s="332">
        <v>64855.3704</v>
      </c>
      <c r="N399" s="332">
        <v>370.37040000000002</v>
      </c>
      <c r="O399" s="332">
        <v>370.37040000000002</v>
      </c>
      <c r="P399" s="315">
        <f t="shared" si="191"/>
        <v>920556.63815999997</v>
      </c>
      <c r="Q399" s="5"/>
      <c r="R399" s="60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</row>
    <row r="400" spans="1:31" ht="12.75" customHeight="1" thickBot="1" x14ac:dyDescent="0.3">
      <c r="A400" s="195" t="str">
        <f>+'Measured TV opt-pt'!A479</f>
        <v>PC</v>
      </c>
      <c r="B400" s="385"/>
      <c r="C400" s="328" t="s">
        <v>290</v>
      </c>
      <c r="D400" s="333"/>
      <c r="E400" s="333"/>
      <c r="F400" s="333"/>
      <c r="G400" s="333"/>
      <c r="H400" s="333"/>
      <c r="I400" s="333"/>
      <c r="J400" s="333"/>
      <c r="K400" s="333"/>
      <c r="L400" s="333"/>
      <c r="M400" s="333"/>
      <c r="N400" s="333"/>
      <c r="O400" s="333"/>
      <c r="P400" s="329">
        <f t="shared" si="191"/>
        <v>0</v>
      </c>
      <c r="Q400" s="5"/>
      <c r="R400" s="60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</row>
    <row r="401" spans="1:31" ht="12.75" customHeight="1" x14ac:dyDescent="0.2">
      <c r="A401" s="195" t="str">
        <f>+'Measured TV opt-pt'!A480</f>
        <v>PC</v>
      </c>
      <c r="B401" s="385"/>
      <c r="C401" s="122" t="s">
        <v>66</v>
      </c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144">
        <f t="shared" si="156"/>
        <v>0</v>
      </c>
      <c r="R401" s="60" t="s">
        <v>107</v>
      </c>
    </row>
    <row r="402" spans="1:31" ht="12.75" customHeight="1" x14ac:dyDescent="0.2">
      <c r="A402" s="195" t="str">
        <f>+'Measured TV opt-pt'!A481</f>
        <v>PC</v>
      </c>
      <c r="B402" s="385"/>
      <c r="C402" s="122" t="s">
        <v>67</v>
      </c>
      <c r="D402" s="42"/>
      <c r="E402" s="42"/>
      <c r="F402" s="42"/>
      <c r="G402" s="42">
        <v>5000</v>
      </c>
      <c r="H402" s="42">
        <v>5000</v>
      </c>
      <c r="I402" s="42">
        <v>5000</v>
      </c>
      <c r="J402" s="42">
        <v>5000</v>
      </c>
      <c r="K402" s="42">
        <v>5000</v>
      </c>
      <c r="L402" s="42">
        <v>5000</v>
      </c>
      <c r="M402" s="42">
        <v>5000</v>
      </c>
      <c r="N402" s="42"/>
      <c r="O402" s="42"/>
      <c r="P402" s="144">
        <f t="shared" si="156"/>
        <v>35000</v>
      </c>
      <c r="Q402" s="5"/>
      <c r="R402" s="60" t="s">
        <v>107</v>
      </c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</row>
    <row r="403" spans="1:31" ht="12.75" customHeight="1" x14ac:dyDescent="0.2">
      <c r="A403" s="195" t="str">
        <f>+'Measured TV opt-pt'!A482</f>
        <v>PC</v>
      </c>
      <c r="B403" s="385"/>
      <c r="C403" s="122" t="s">
        <v>68</v>
      </c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144">
        <f t="shared" si="156"/>
        <v>0</v>
      </c>
      <c r="Q403" s="5"/>
      <c r="R403" s="60" t="s">
        <v>107</v>
      </c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</row>
    <row r="404" spans="1:31" ht="13.5" customHeight="1" thickBot="1" x14ac:dyDescent="0.25">
      <c r="A404" s="195" t="str">
        <f>+'Measured TV opt-pt'!A483</f>
        <v>PC</v>
      </c>
      <c r="B404" s="386"/>
      <c r="C404" s="126" t="s">
        <v>55</v>
      </c>
      <c r="D404" s="56">
        <f t="shared" ref="D404:O404" si="193">+D403+D402+D401+D381+D380+D379+D378+D377+D376+D365</f>
        <v>28532.130560000001</v>
      </c>
      <c r="E404" s="56">
        <f t="shared" si="193"/>
        <v>480914.69859999989</v>
      </c>
      <c r="F404" s="56">
        <f t="shared" si="193"/>
        <v>939563.06139999919</v>
      </c>
      <c r="G404" s="56">
        <f>+G403+G402+G401+G381+G380+G379+G378+G377+G376+G365</f>
        <v>781574.3511999998</v>
      </c>
      <c r="H404" s="56">
        <f t="shared" si="193"/>
        <v>159740.11599999998</v>
      </c>
      <c r="I404" s="56">
        <f t="shared" si="193"/>
        <v>301199.63</v>
      </c>
      <c r="J404" s="56">
        <f t="shared" si="193"/>
        <v>55119.63</v>
      </c>
      <c r="K404" s="56">
        <f t="shared" si="193"/>
        <v>1034095.5755028302</v>
      </c>
      <c r="L404" s="56">
        <f t="shared" si="193"/>
        <v>913188.05753449618</v>
      </c>
      <c r="M404" s="56">
        <f t="shared" si="193"/>
        <v>285116.61871071538</v>
      </c>
      <c r="N404" s="56">
        <f t="shared" si="193"/>
        <v>5000.0003999999999</v>
      </c>
      <c r="O404" s="56">
        <f t="shared" si="193"/>
        <v>5000.0003999999999</v>
      </c>
      <c r="P404" s="147">
        <f t="shared" si="156"/>
        <v>4989043.8703080406</v>
      </c>
      <c r="Q404" s="199" t="str">
        <f>+B365</f>
        <v>Axe Deo</v>
      </c>
      <c r="R404" s="60" t="s">
        <v>107</v>
      </c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</row>
    <row r="405" spans="1:31" ht="12.75" customHeight="1" thickBot="1" x14ac:dyDescent="0.25">
      <c r="A405" s="195" t="str">
        <f>+'Measured TV opt-pt'!A484</f>
        <v>PC</v>
      </c>
      <c r="B405" s="384" t="str">
        <f>+'Measured TV opt-pt'!B511</f>
        <v>Axe Hair</v>
      </c>
      <c r="C405" s="121" t="s">
        <v>56</v>
      </c>
      <c r="D405" s="54">
        <f t="shared" ref="D405:O405" si="194">SUM(D406:D415)</f>
        <v>0</v>
      </c>
      <c r="E405" s="54">
        <f t="shared" si="194"/>
        <v>0</v>
      </c>
      <c r="F405" s="54">
        <f t="shared" si="194"/>
        <v>0</v>
      </c>
      <c r="G405" s="54">
        <f t="shared" si="194"/>
        <v>0</v>
      </c>
      <c r="H405" s="54">
        <f t="shared" si="194"/>
        <v>0</v>
      </c>
      <c r="I405" s="54">
        <f t="shared" si="194"/>
        <v>0</v>
      </c>
      <c r="J405" s="54">
        <f t="shared" si="194"/>
        <v>0</v>
      </c>
      <c r="K405" s="54">
        <f t="shared" si="194"/>
        <v>0</v>
      </c>
      <c r="L405" s="54">
        <f t="shared" si="194"/>
        <v>0</v>
      </c>
      <c r="M405" s="54">
        <f t="shared" si="194"/>
        <v>0</v>
      </c>
      <c r="N405" s="54">
        <f t="shared" si="194"/>
        <v>0</v>
      </c>
      <c r="O405" s="54">
        <f t="shared" si="194"/>
        <v>0</v>
      </c>
      <c r="P405" s="140">
        <f t="shared" si="156"/>
        <v>0</v>
      </c>
      <c r="Q405" s="198"/>
      <c r="R405" s="121" t="s">
        <v>104</v>
      </c>
      <c r="S405" s="54">
        <f>SUM(S406:S411)</f>
        <v>0</v>
      </c>
      <c r="T405" s="54">
        <f t="shared" ref="T405:AD405" si="195">SUM(T406:T411)</f>
        <v>0</v>
      </c>
      <c r="U405" s="54">
        <f t="shared" si="195"/>
        <v>0</v>
      </c>
      <c r="V405" s="54">
        <f t="shared" si="195"/>
        <v>0</v>
      </c>
      <c r="W405" s="54">
        <f t="shared" si="195"/>
        <v>0</v>
      </c>
      <c r="X405" s="117">
        <f t="shared" si="195"/>
        <v>0</v>
      </c>
      <c r="Y405" s="54">
        <f t="shared" si="195"/>
        <v>0</v>
      </c>
      <c r="Z405" s="54">
        <f t="shared" si="195"/>
        <v>0</v>
      </c>
      <c r="AA405" s="54">
        <f t="shared" si="195"/>
        <v>0</v>
      </c>
      <c r="AB405" s="54">
        <f t="shared" si="195"/>
        <v>0</v>
      </c>
      <c r="AC405" s="54">
        <f t="shared" si="195"/>
        <v>0</v>
      </c>
      <c r="AD405" s="54">
        <f t="shared" si="195"/>
        <v>0</v>
      </c>
      <c r="AE405" s="55">
        <f t="shared" ref="AE405:AE411" si="196">SUM(S405:AD405)</f>
        <v>0</v>
      </c>
    </row>
    <row r="406" spans="1:31" ht="12.75" customHeight="1" thickBot="1" x14ac:dyDescent="0.25">
      <c r="A406" s="195" t="str">
        <f>+'Measured TV opt-pt'!A485</f>
        <v>PC</v>
      </c>
      <c r="B406" s="385"/>
      <c r="C406" s="123" t="s">
        <v>57</v>
      </c>
      <c r="D406" s="58">
        <f>+'Measured TV opt-pt'!D513</f>
        <v>0</v>
      </c>
      <c r="E406" s="58">
        <f>+'Measured TV opt-pt'!E513</f>
        <v>0</v>
      </c>
      <c r="F406" s="58">
        <f>+'Measured TV opt-pt'!F513</f>
        <v>0</v>
      </c>
      <c r="G406" s="58">
        <f>+'Measured TV opt-pt'!G513</f>
        <v>0</v>
      </c>
      <c r="H406" s="58">
        <f>+'Measured TV opt-pt'!H513</f>
        <v>0</v>
      </c>
      <c r="I406" s="58">
        <f>+'Measured TV opt-pt'!I513</f>
        <v>0</v>
      </c>
      <c r="J406" s="58">
        <f>+'Measured TV opt-pt'!J513</f>
        <v>0</v>
      </c>
      <c r="K406" s="58">
        <f>+'Measured TV opt-pt'!K513</f>
        <v>0</v>
      </c>
      <c r="L406" s="58">
        <f>+'Measured TV opt-pt'!L513</f>
        <v>0</v>
      </c>
      <c r="M406" s="58">
        <f>+'Measured TV opt-pt'!M513</f>
        <v>0</v>
      </c>
      <c r="N406" s="58">
        <f>+'Measured TV opt-pt'!N513</f>
        <v>0</v>
      </c>
      <c r="O406" s="58">
        <f>+'Measured TV opt-pt'!O513</f>
        <v>0</v>
      </c>
      <c r="P406" s="141">
        <f t="shared" si="156"/>
        <v>0</v>
      </c>
      <c r="R406" s="123" t="s">
        <v>57</v>
      </c>
      <c r="S406" s="44">
        <f>'Measured TV opt-pt'!D550</f>
        <v>0</v>
      </c>
      <c r="T406" s="44">
        <f>'Measured TV opt-pt'!E550</f>
        <v>0</v>
      </c>
      <c r="U406" s="44">
        <f>'Measured TV opt-pt'!F550</f>
        <v>0</v>
      </c>
      <c r="V406" s="44">
        <f>'Measured TV opt-pt'!G550</f>
        <v>0</v>
      </c>
      <c r="W406" s="44">
        <f>'Measured TV opt-pt'!H550</f>
        <v>0</v>
      </c>
      <c r="X406" s="44">
        <f>'Measured TV opt-pt'!I550</f>
        <v>0</v>
      </c>
      <c r="Y406" s="44">
        <f>'Measured TV opt-pt'!J550</f>
        <v>0</v>
      </c>
      <c r="Z406" s="44">
        <f>'Measured TV opt-pt'!K550</f>
        <v>0</v>
      </c>
      <c r="AA406" s="44">
        <f>'Measured TV opt-pt'!L550</f>
        <v>0</v>
      </c>
      <c r="AB406" s="44">
        <f>'Measured TV opt-pt'!M550</f>
        <v>0</v>
      </c>
      <c r="AC406" s="44">
        <f>'Measured TV opt-pt'!N550</f>
        <v>0</v>
      </c>
      <c r="AD406" s="44">
        <f>'Measured TV opt-pt'!O550</f>
        <v>0</v>
      </c>
      <c r="AE406" s="55">
        <f t="shared" si="196"/>
        <v>0</v>
      </c>
    </row>
    <row r="407" spans="1:31" ht="12.75" customHeight="1" thickBot="1" x14ac:dyDescent="0.25">
      <c r="A407" s="195" t="str">
        <f>+'Measured TV opt-pt'!A486</f>
        <v>PC</v>
      </c>
      <c r="B407" s="385"/>
      <c r="C407" s="123" t="s">
        <v>221</v>
      </c>
      <c r="D407" s="58">
        <f>+'Measured TV opt-pt'!D514</f>
        <v>0</v>
      </c>
      <c r="E407" s="58">
        <f>+'Measured TV opt-pt'!E514</f>
        <v>0</v>
      </c>
      <c r="F407" s="58">
        <f>+'Measured TV opt-pt'!F514</f>
        <v>0</v>
      </c>
      <c r="G407" s="58">
        <f>+'Measured TV opt-pt'!G514</f>
        <v>0</v>
      </c>
      <c r="H407" s="58">
        <f>+'Measured TV opt-pt'!H514</f>
        <v>0</v>
      </c>
      <c r="I407" s="58">
        <f>+'Measured TV opt-pt'!I514</f>
        <v>0</v>
      </c>
      <c r="J407" s="58">
        <f>+'Measured TV opt-pt'!J514</f>
        <v>0</v>
      </c>
      <c r="K407" s="58">
        <f>+'Measured TV opt-pt'!K514</f>
        <v>0</v>
      </c>
      <c r="L407" s="58">
        <f>+'Measured TV opt-pt'!L514</f>
        <v>0</v>
      </c>
      <c r="M407" s="58">
        <f>+'Measured TV opt-pt'!M514</f>
        <v>0</v>
      </c>
      <c r="N407" s="58">
        <f>+'Measured TV opt-pt'!N514</f>
        <v>0</v>
      </c>
      <c r="O407" s="58">
        <f>+'Measured TV opt-pt'!O514</f>
        <v>0</v>
      </c>
      <c r="P407" s="141">
        <f t="shared" si="156"/>
        <v>0</v>
      </c>
      <c r="R407" s="123" t="s">
        <v>221</v>
      </c>
      <c r="S407" s="44">
        <f>'Measured TV opt-pt'!D551</f>
        <v>0</v>
      </c>
      <c r="T407" s="44">
        <f>'Measured TV opt-pt'!E551</f>
        <v>0</v>
      </c>
      <c r="U407" s="44">
        <f>'Measured TV opt-pt'!F551</f>
        <v>0</v>
      </c>
      <c r="V407" s="44">
        <f>'Measured TV opt-pt'!G551</f>
        <v>0</v>
      </c>
      <c r="W407" s="44">
        <f>'Measured TV opt-pt'!H551</f>
        <v>0</v>
      </c>
      <c r="X407" s="44">
        <f>'Measured TV opt-pt'!I551</f>
        <v>0</v>
      </c>
      <c r="Y407" s="44">
        <f>'Measured TV opt-pt'!J551</f>
        <v>0</v>
      </c>
      <c r="Z407" s="44">
        <f>'Measured TV opt-pt'!K551</f>
        <v>0</v>
      </c>
      <c r="AA407" s="44">
        <f>'Measured TV opt-pt'!L551</f>
        <v>0</v>
      </c>
      <c r="AB407" s="44">
        <f>'Measured TV opt-pt'!M551</f>
        <v>0</v>
      </c>
      <c r="AC407" s="44">
        <f>'Measured TV opt-pt'!N551</f>
        <v>0</v>
      </c>
      <c r="AD407" s="44">
        <f>'Measured TV opt-pt'!O551</f>
        <v>0</v>
      </c>
      <c r="AE407" s="55">
        <f t="shared" si="196"/>
        <v>0</v>
      </c>
    </row>
    <row r="408" spans="1:31" ht="12.75" customHeight="1" thickBot="1" x14ac:dyDescent="0.25">
      <c r="A408" s="195" t="str">
        <f>+'Measured TV opt-pt'!A487</f>
        <v>PC</v>
      </c>
      <c r="B408" s="385"/>
      <c r="C408" s="123" t="s">
        <v>222</v>
      </c>
      <c r="D408" s="58">
        <f>+'Measured TV opt-pt'!D515</f>
        <v>0</v>
      </c>
      <c r="E408" s="58">
        <f>+'Measured TV opt-pt'!E515</f>
        <v>0</v>
      </c>
      <c r="F408" s="58">
        <f>+'Measured TV opt-pt'!F515</f>
        <v>0</v>
      </c>
      <c r="G408" s="58">
        <f>+'Measured TV opt-pt'!G515</f>
        <v>0</v>
      </c>
      <c r="H408" s="58">
        <f>+'Measured TV opt-pt'!H515</f>
        <v>0</v>
      </c>
      <c r="I408" s="58">
        <f>+'Measured TV opt-pt'!I515</f>
        <v>0</v>
      </c>
      <c r="J408" s="58">
        <f>+'Measured TV opt-pt'!J515</f>
        <v>0</v>
      </c>
      <c r="K408" s="58">
        <f>+'Measured TV opt-pt'!K515</f>
        <v>0</v>
      </c>
      <c r="L408" s="58">
        <f>+'Measured TV opt-pt'!L515</f>
        <v>0</v>
      </c>
      <c r="M408" s="58">
        <f>+'Measured TV opt-pt'!M515</f>
        <v>0</v>
      </c>
      <c r="N408" s="58">
        <f>+'Measured TV opt-pt'!N515</f>
        <v>0</v>
      </c>
      <c r="O408" s="58">
        <f>+'Measured TV opt-pt'!O515</f>
        <v>0</v>
      </c>
      <c r="P408" s="141">
        <f t="shared" si="156"/>
        <v>0</v>
      </c>
      <c r="R408" s="123" t="s">
        <v>222</v>
      </c>
      <c r="S408" s="44">
        <f>'Measured TV opt-pt'!D552</f>
        <v>0</v>
      </c>
      <c r="T408" s="44">
        <f>'Measured TV opt-pt'!E552</f>
        <v>0</v>
      </c>
      <c r="U408" s="44">
        <f>'Measured TV opt-pt'!F552</f>
        <v>0</v>
      </c>
      <c r="V408" s="44">
        <f>'Measured TV opt-pt'!G552</f>
        <v>0</v>
      </c>
      <c r="W408" s="44">
        <f>'Measured TV opt-pt'!H552</f>
        <v>0</v>
      </c>
      <c r="X408" s="44">
        <f>'Measured TV opt-pt'!I552</f>
        <v>0</v>
      </c>
      <c r="Y408" s="44">
        <f>'Measured TV opt-pt'!J552</f>
        <v>0</v>
      </c>
      <c r="Z408" s="44">
        <f>'Measured TV opt-pt'!K552</f>
        <v>0</v>
      </c>
      <c r="AA408" s="44">
        <f>'Measured TV opt-pt'!L552</f>
        <v>0</v>
      </c>
      <c r="AB408" s="44">
        <f>'Measured TV opt-pt'!M552</f>
        <v>0</v>
      </c>
      <c r="AC408" s="44">
        <f>'Measured TV opt-pt'!N552</f>
        <v>0</v>
      </c>
      <c r="AD408" s="44">
        <f>'Measured TV opt-pt'!O552</f>
        <v>0</v>
      </c>
      <c r="AE408" s="55">
        <f t="shared" si="196"/>
        <v>0</v>
      </c>
    </row>
    <row r="409" spans="1:31" ht="12.75" customHeight="1" thickBot="1" x14ac:dyDescent="0.25">
      <c r="A409" s="195" t="str">
        <f>+'Measured TV opt-pt'!A488</f>
        <v>PC</v>
      </c>
      <c r="B409" s="385"/>
      <c r="C409" s="123" t="s">
        <v>223</v>
      </c>
      <c r="D409" s="58">
        <f>+'Measured TV opt-pt'!D516</f>
        <v>0</v>
      </c>
      <c r="E409" s="58">
        <f>+'Measured TV opt-pt'!E516</f>
        <v>0</v>
      </c>
      <c r="F409" s="58">
        <f>+'Measured TV opt-pt'!F516</f>
        <v>0</v>
      </c>
      <c r="G409" s="58">
        <f>+'Measured TV opt-pt'!G516</f>
        <v>0</v>
      </c>
      <c r="H409" s="58">
        <f>+'Measured TV opt-pt'!H516</f>
        <v>0</v>
      </c>
      <c r="I409" s="58">
        <f>+'Measured TV opt-pt'!I516</f>
        <v>0</v>
      </c>
      <c r="J409" s="58">
        <f>+'Measured TV opt-pt'!J516</f>
        <v>0</v>
      </c>
      <c r="K409" s="58">
        <f>+'Measured TV opt-pt'!K516</f>
        <v>0</v>
      </c>
      <c r="L409" s="58">
        <f>+'Measured TV opt-pt'!L516</f>
        <v>0</v>
      </c>
      <c r="M409" s="58">
        <f>+'Measured TV opt-pt'!M516</f>
        <v>0</v>
      </c>
      <c r="N409" s="58">
        <f>+'Measured TV opt-pt'!N516</f>
        <v>0</v>
      </c>
      <c r="O409" s="58">
        <f>+'Measured TV opt-pt'!O516</f>
        <v>0</v>
      </c>
      <c r="P409" s="141">
        <f t="shared" si="156"/>
        <v>0</v>
      </c>
      <c r="R409" s="123" t="s">
        <v>223</v>
      </c>
      <c r="S409" s="44">
        <f>'Measured TV opt-pt'!D553</f>
        <v>0</v>
      </c>
      <c r="T409" s="44">
        <f>'Measured TV opt-pt'!E553</f>
        <v>0</v>
      </c>
      <c r="U409" s="44">
        <f>'Measured TV opt-pt'!F553</f>
        <v>0</v>
      </c>
      <c r="V409" s="44">
        <f>'Measured TV opt-pt'!G553</f>
        <v>0</v>
      </c>
      <c r="W409" s="44">
        <f>'Measured TV opt-pt'!H553</f>
        <v>0</v>
      </c>
      <c r="X409" s="44">
        <f>'Measured TV opt-pt'!I553</f>
        <v>0</v>
      </c>
      <c r="Y409" s="44">
        <f>'Measured TV opt-pt'!J553</f>
        <v>0</v>
      </c>
      <c r="Z409" s="44">
        <f>'Measured TV opt-pt'!K553</f>
        <v>0</v>
      </c>
      <c r="AA409" s="44">
        <f>'Measured TV opt-pt'!L553</f>
        <v>0</v>
      </c>
      <c r="AB409" s="44">
        <f>'Measured TV opt-pt'!M553</f>
        <v>0</v>
      </c>
      <c r="AC409" s="44">
        <f>'Measured TV opt-pt'!N553</f>
        <v>0</v>
      </c>
      <c r="AD409" s="44">
        <f>'Measured TV opt-pt'!O553</f>
        <v>0</v>
      </c>
      <c r="AE409" s="55">
        <f t="shared" si="196"/>
        <v>0</v>
      </c>
    </row>
    <row r="410" spans="1:31" ht="12.75" customHeight="1" thickBot="1" x14ac:dyDescent="0.25">
      <c r="A410" s="195" t="str">
        <f>+'Measured TV opt-pt'!A489</f>
        <v>PC</v>
      </c>
      <c r="B410" s="385"/>
      <c r="C410" s="123" t="s">
        <v>224</v>
      </c>
      <c r="D410" s="58">
        <f>+'Measured TV opt-pt'!D517</f>
        <v>0</v>
      </c>
      <c r="E410" s="58">
        <f>+'Measured TV opt-pt'!E517</f>
        <v>0</v>
      </c>
      <c r="F410" s="58">
        <f>+'Measured TV opt-pt'!F517</f>
        <v>0</v>
      </c>
      <c r="G410" s="58">
        <f>+'Measured TV opt-pt'!G517</f>
        <v>0</v>
      </c>
      <c r="H410" s="58">
        <f>+'Measured TV opt-pt'!H517</f>
        <v>0</v>
      </c>
      <c r="I410" s="58">
        <f>+'Measured TV opt-pt'!I517</f>
        <v>0</v>
      </c>
      <c r="J410" s="58">
        <f>+'Measured TV opt-pt'!J517</f>
        <v>0</v>
      </c>
      <c r="K410" s="58">
        <f>+'Measured TV opt-pt'!K517</f>
        <v>0</v>
      </c>
      <c r="L410" s="58">
        <f>+'Measured TV opt-pt'!L517</f>
        <v>0</v>
      </c>
      <c r="M410" s="58">
        <f>+'Measured TV opt-pt'!M517</f>
        <v>0</v>
      </c>
      <c r="N410" s="58">
        <f>+'Measured TV opt-pt'!N517</f>
        <v>0</v>
      </c>
      <c r="O410" s="58">
        <f>+'Measured TV opt-pt'!O517</f>
        <v>0</v>
      </c>
      <c r="P410" s="141">
        <f t="shared" si="156"/>
        <v>0</v>
      </c>
      <c r="Q410" s="5"/>
      <c r="R410" s="123" t="s">
        <v>224</v>
      </c>
      <c r="S410" s="44">
        <f>'Measured TV opt-pt'!D554</f>
        <v>0</v>
      </c>
      <c r="T410" s="44">
        <f>'Measured TV opt-pt'!E554</f>
        <v>0</v>
      </c>
      <c r="U410" s="44">
        <f>'Measured TV opt-pt'!F554</f>
        <v>0</v>
      </c>
      <c r="V410" s="44">
        <f>'Measured TV opt-pt'!G554</f>
        <v>0</v>
      </c>
      <c r="W410" s="44">
        <f>'Measured TV opt-pt'!H554</f>
        <v>0</v>
      </c>
      <c r="X410" s="44">
        <f>'Measured TV opt-pt'!I554</f>
        <v>0</v>
      </c>
      <c r="Y410" s="44">
        <f>'Measured TV opt-pt'!J554</f>
        <v>0</v>
      </c>
      <c r="Z410" s="44">
        <f>'Measured TV opt-pt'!K554</f>
        <v>0</v>
      </c>
      <c r="AA410" s="44">
        <f>'Measured TV opt-pt'!L554</f>
        <v>0</v>
      </c>
      <c r="AB410" s="44">
        <f>'Measured TV opt-pt'!M554</f>
        <v>0</v>
      </c>
      <c r="AC410" s="44">
        <f>'Measured TV opt-pt'!N554</f>
        <v>0</v>
      </c>
      <c r="AD410" s="44">
        <f>'Measured TV opt-pt'!O554</f>
        <v>0</v>
      </c>
      <c r="AE410" s="55">
        <f t="shared" si="196"/>
        <v>0</v>
      </c>
    </row>
    <row r="411" spans="1:31" ht="12.75" customHeight="1" x14ac:dyDescent="0.2">
      <c r="A411" s="195" t="str">
        <f>+'Measured TV opt-pt'!A490</f>
        <v>PC</v>
      </c>
      <c r="B411" s="385"/>
      <c r="C411" s="123" t="s">
        <v>101</v>
      </c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141">
        <f t="shared" si="156"/>
        <v>0</v>
      </c>
      <c r="Q411" s="5"/>
      <c r="R411" s="123" t="s">
        <v>101</v>
      </c>
      <c r="S411" s="44">
        <v>0</v>
      </c>
      <c r="T411" s="44"/>
      <c r="U411" s="44"/>
      <c r="V411" s="44"/>
      <c r="W411" s="44"/>
      <c r="X411" s="44"/>
      <c r="Y411" s="58"/>
      <c r="Z411" s="58"/>
      <c r="AA411" s="58"/>
      <c r="AB411" s="58"/>
      <c r="AC411" s="58"/>
      <c r="AD411" s="58"/>
      <c r="AE411" s="55">
        <f t="shared" si="196"/>
        <v>0</v>
      </c>
    </row>
    <row r="412" spans="1:31" ht="12.75" customHeight="1" x14ac:dyDescent="0.2">
      <c r="A412" s="195" t="str">
        <f>+'Measured TV opt-pt'!A491</f>
        <v>PC</v>
      </c>
      <c r="B412" s="385"/>
      <c r="C412" s="124" t="s">
        <v>58</v>
      </c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142">
        <f t="shared" si="156"/>
        <v>0</v>
      </c>
      <c r="R412" s="133" t="s">
        <v>105</v>
      </c>
      <c r="S412" s="133">
        <f>+'Measured TV opt-pt'!D264</f>
        <v>0.4</v>
      </c>
      <c r="T412" s="133">
        <f>+'Measured TV opt-pt'!E264</f>
        <v>0.4</v>
      </c>
      <c r="U412" s="133">
        <f>+'Measured TV opt-pt'!F264</f>
        <v>0.4</v>
      </c>
      <c r="V412" s="133">
        <f>+'Measured TV opt-pt'!G264</f>
        <v>0.4</v>
      </c>
      <c r="W412" s="133">
        <f>+'Measured TV opt-pt'!H264</f>
        <v>0.4</v>
      </c>
      <c r="X412" s="8">
        <f>+'Measured TV opt-pt'!I264</f>
        <v>0.4</v>
      </c>
      <c r="Y412" s="133">
        <f>+'Measured TV opt-pt'!J264</f>
        <v>0.43</v>
      </c>
      <c r="Z412" s="133">
        <f>+'Measured TV opt-pt'!K264</f>
        <v>0.48915873014712274</v>
      </c>
      <c r="AA412" s="133">
        <f>+'Measured TV opt-pt'!L264</f>
        <v>0.4834974169537235</v>
      </c>
      <c r="AB412" s="133">
        <f>+'Measured TV opt-pt'!M264</f>
        <v>0.45414569524687309</v>
      </c>
      <c r="AC412" s="133">
        <f>+'Measured TV opt-pt'!N264</f>
        <v>0.38276016431267579</v>
      </c>
      <c r="AD412" s="133">
        <f>+'Measured TV opt-pt'!O264</f>
        <v>0.34111134082271427</v>
      </c>
      <c r="AE412" s="133"/>
    </row>
    <row r="413" spans="1:31" ht="13.5" customHeight="1" thickBot="1" x14ac:dyDescent="0.25">
      <c r="A413" s="195" t="str">
        <f>+'Measured TV opt-pt'!A492</f>
        <v>PC</v>
      </c>
      <c r="B413" s="385"/>
      <c r="C413" s="124" t="s">
        <v>59</v>
      </c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142">
        <f t="shared" si="156"/>
        <v>0</v>
      </c>
      <c r="R413" s="60" t="s">
        <v>107</v>
      </c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</row>
    <row r="414" spans="1:31" ht="12.75" customHeight="1" thickBot="1" x14ac:dyDescent="0.25">
      <c r="A414" s="195" t="str">
        <f>+'Measured TV opt-pt'!A493</f>
        <v>PC</v>
      </c>
      <c r="B414" s="385"/>
      <c r="C414" s="124" t="s">
        <v>166</v>
      </c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142">
        <f t="shared" si="156"/>
        <v>0</v>
      </c>
      <c r="Q414" s="8"/>
      <c r="R414" s="121" t="s">
        <v>106</v>
      </c>
      <c r="S414" s="54">
        <f>SUM(S415:S420)</f>
        <v>0</v>
      </c>
      <c r="T414" s="54">
        <f t="shared" ref="T414" si="197">SUM(T415:T420)</f>
        <v>0</v>
      </c>
      <c r="U414" s="54">
        <f t="shared" ref="U414" si="198">SUM(U415:U420)</f>
        <v>0</v>
      </c>
      <c r="V414" s="54">
        <f t="shared" ref="V414" si="199">SUM(V415:V420)</f>
        <v>0</v>
      </c>
      <c r="W414" s="54">
        <f t="shared" ref="W414" si="200">SUM(W415:W420)</f>
        <v>0</v>
      </c>
      <c r="X414" s="54">
        <f t="shared" ref="X414" si="201">SUM(X415:X420)</f>
        <v>0</v>
      </c>
      <c r="Y414" s="54">
        <f t="shared" ref="Y414" si="202">SUM(Y415:Y420)</f>
        <v>0</v>
      </c>
      <c r="Z414" s="54">
        <f t="shared" ref="Z414" si="203">SUM(Z415:Z420)</f>
        <v>0</v>
      </c>
      <c r="AA414" s="54">
        <f t="shared" ref="AA414" si="204">SUM(AA415:AA420)</f>
        <v>0</v>
      </c>
      <c r="AB414" s="54">
        <f t="shared" ref="AB414" si="205">SUM(AB415:AB420)</f>
        <v>0</v>
      </c>
      <c r="AC414" s="54">
        <f t="shared" ref="AC414" si="206">SUM(AC415:AC420)</f>
        <v>0</v>
      </c>
      <c r="AD414" s="54">
        <f t="shared" ref="AD414" si="207">SUM(AD415:AD420)</f>
        <v>0</v>
      </c>
      <c r="AE414" s="54">
        <f t="shared" ref="AE414" si="208">SUM(AE415:AE420)</f>
        <v>0</v>
      </c>
    </row>
    <row r="415" spans="1:31" ht="12.75" customHeight="1" thickBot="1" x14ac:dyDescent="0.25">
      <c r="A415" s="195" t="str">
        <f>+'Measured TV opt-pt'!A494</f>
        <v>PC</v>
      </c>
      <c r="B415" s="385"/>
      <c r="C415" s="125" t="s">
        <v>167</v>
      </c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143">
        <f t="shared" si="156"/>
        <v>0</v>
      </c>
      <c r="Q415" s="8"/>
      <c r="R415" s="123" t="s">
        <v>261</v>
      </c>
      <c r="S415" s="44">
        <f>'Measured TV opt-pt'!D544</f>
        <v>0</v>
      </c>
      <c r="T415" s="44">
        <f>'Measured TV opt-pt'!E544</f>
        <v>0</v>
      </c>
      <c r="U415" s="44">
        <f>'Measured TV opt-pt'!F544</f>
        <v>0</v>
      </c>
      <c r="V415" s="44">
        <f>'Measured TV opt-pt'!G544</f>
        <v>0</v>
      </c>
      <c r="W415" s="44">
        <f>'Measured TV opt-pt'!H544</f>
        <v>0</v>
      </c>
      <c r="X415" s="44">
        <f>'Measured TV opt-pt'!I544</f>
        <v>0</v>
      </c>
      <c r="Y415" s="44">
        <f>'Measured TV opt-pt'!J544</f>
        <v>0</v>
      </c>
      <c r="Z415" s="44">
        <f>'Measured TV opt-pt'!K544</f>
        <v>0</v>
      </c>
      <c r="AA415" s="44">
        <f>'Measured TV opt-pt'!L544</f>
        <v>0</v>
      </c>
      <c r="AB415" s="44">
        <f>'Measured TV opt-pt'!M544</f>
        <v>0</v>
      </c>
      <c r="AC415" s="44">
        <f>'Measured TV opt-pt'!N544</f>
        <v>0</v>
      </c>
      <c r="AD415" s="44">
        <f>'Measured TV opt-pt'!O544</f>
        <v>0</v>
      </c>
      <c r="AE415" s="55">
        <f t="shared" ref="AE415:AE420" si="209">SUM(S415:AD415)</f>
        <v>0</v>
      </c>
    </row>
    <row r="416" spans="1:31" ht="12.75" customHeight="1" thickBot="1" x14ac:dyDescent="0.25">
      <c r="A416" s="195" t="str">
        <f>+'Measured TV opt-pt'!A495</f>
        <v>PC</v>
      </c>
      <c r="B416" s="385"/>
      <c r="C416" s="122" t="s">
        <v>60</v>
      </c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144">
        <f t="shared" si="156"/>
        <v>0</v>
      </c>
      <c r="Q416" s="5"/>
      <c r="R416" s="123" t="s">
        <v>262</v>
      </c>
      <c r="S416" s="44">
        <f>'Measured TV opt-pt'!D545</f>
        <v>0</v>
      </c>
      <c r="T416" s="44">
        <f>'Measured TV opt-pt'!E545</f>
        <v>0</v>
      </c>
      <c r="U416" s="44">
        <f>'Measured TV opt-pt'!F545</f>
        <v>0</v>
      </c>
      <c r="V416" s="44">
        <f>'Measured TV opt-pt'!G545</f>
        <v>0</v>
      </c>
      <c r="W416" s="44">
        <f>'Measured TV opt-pt'!H545</f>
        <v>0</v>
      </c>
      <c r="X416" s="44">
        <f>'Measured TV opt-pt'!I545</f>
        <v>0</v>
      </c>
      <c r="Y416" s="44">
        <f>'Measured TV opt-pt'!J545</f>
        <v>0</v>
      </c>
      <c r="Z416" s="44">
        <f>'Measured TV opt-pt'!K545</f>
        <v>0</v>
      </c>
      <c r="AA416" s="44">
        <f>'Measured TV opt-pt'!L545</f>
        <v>0</v>
      </c>
      <c r="AB416" s="44">
        <f>'Measured TV opt-pt'!M545</f>
        <v>0</v>
      </c>
      <c r="AC416" s="44">
        <f>'Measured TV opt-pt'!N545</f>
        <v>0</v>
      </c>
      <c r="AD416" s="44">
        <f>'Measured TV opt-pt'!O545</f>
        <v>0</v>
      </c>
      <c r="AE416" s="55">
        <f t="shared" si="209"/>
        <v>0</v>
      </c>
    </row>
    <row r="417" spans="1:31" ht="12.75" customHeight="1" thickBot="1" x14ac:dyDescent="0.25">
      <c r="A417" s="195" t="str">
        <f>+'Measured TV opt-pt'!A496</f>
        <v>PC</v>
      </c>
      <c r="B417" s="385"/>
      <c r="C417" s="122" t="s">
        <v>61</v>
      </c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144">
        <f t="shared" si="156"/>
        <v>0</v>
      </c>
      <c r="R417" s="123" t="s">
        <v>263</v>
      </c>
      <c r="S417" s="44">
        <f>'Measured TV opt-pt'!D546</f>
        <v>0</v>
      </c>
      <c r="T417" s="44">
        <f>'Measured TV opt-pt'!E546</f>
        <v>0</v>
      </c>
      <c r="U417" s="44">
        <f>'Measured TV opt-pt'!F546</f>
        <v>0</v>
      </c>
      <c r="V417" s="44">
        <f>'Measured TV opt-pt'!G546</f>
        <v>0</v>
      </c>
      <c r="W417" s="44">
        <f>'Measured TV opt-pt'!H546</f>
        <v>0</v>
      </c>
      <c r="X417" s="44">
        <f>'Measured TV opt-pt'!I546</f>
        <v>0</v>
      </c>
      <c r="Y417" s="44">
        <f>'Measured TV opt-pt'!J546</f>
        <v>0</v>
      </c>
      <c r="Z417" s="44">
        <f>'Measured TV opt-pt'!K546</f>
        <v>0</v>
      </c>
      <c r="AA417" s="44">
        <f>'Measured TV opt-pt'!L546</f>
        <v>0</v>
      </c>
      <c r="AB417" s="44">
        <f>'Measured TV opt-pt'!M546</f>
        <v>0</v>
      </c>
      <c r="AC417" s="44">
        <f>'Measured TV opt-pt'!N546</f>
        <v>0</v>
      </c>
      <c r="AD417" s="44">
        <f>'Measured TV opt-pt'!O546</f>
        <v>0</v>
      </c>
      <c r="AE417" s="55">
        <f t="shared" si="209"/>
        <v>0</v>
      </c>
    </row>
    <row r="418" spans="1:31" ht="12.75" customHeight="1" thickBot="1" x14ac:dyDescent="0.25">
      <c r="A418" s="195" t="str">
        <f>+'Measured TV opt-pt'!A497</f>
        <v>PC</v>
      </c>
      <c r="B418" s="385"/>
      <c r="C418" s="122" t="s">
        <v>62</v>
      </c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144">
        <f t="shared" ref="P418:P501" si="210">SUM(D418:O418)</f>
        <v>0</v>
      </c>
      <c r="R418" s="123" t="s">
        <v>264</v>
      </c>
      <c r="S418" s="44">
        <f>'Measured TV opt-pt'!D547</f>
        <v>0</v>
      </c>
      <c r="T418" s="44">
        <f>'Measured TV opt-pt'!E547</f>
        <v>0</v>
      </c>
      <c r="U418" s="44">
        <f>'Measured TV opt-pt'!F547</f>
        <v>0</v>
      </c>
      <c r="V418" s="44">
        <f>'Measured TV opt-pt'!G547</f>
        <v>0</v>
      </c>
      <c r="W418" s="44">
        <f>'Measured TV opt-pt'!H547</f>
        <v>0</v>
      </c>
      <c r="X418" s="44">
        <f>'Measured TV opt-pt'!I547</f>
        <v>0</v>
      </c>
      <c r="Y418" s="44">
        <f>'Measured TV opt-pt'!J547</f>
        <v>0</v>
      </c>
      <c r="Z418" s="44">
        <f>'Measured TV opt-pt'!K547</f>
        <v>0</v>
      </c>
      <c r="AA418" s="44">
        <f>'Measured TV opt-pt'!L547</f>
        <v>0</v>
      </c>
      <c r="AB418" s="44">
        <f>'Measured TV opt-pt'!M547</f>
        <v>0</v>
      </c>
      <c r="AC418" s="44">
        <f>'Measured TV opt-pt'!N547</f>
        <v>0</v>
      </c>
      <c r="AD418" s="44">
        <f>'Measured TV opt-pt'!O547</f>
        <v>0</v>
      </c>
      <c r="AE418" s="55">
        <f t="shared" si="209"/>
        <v>0</v>
      </c>
    </row>
    <row r="419" spans="1:31" ht="12.75" customHeight="1" thickBot="1" x14ac:dyDescent="0.25">
      <c r="A419" s="195" t="str">
        <f>+'Measured TV opt-pt'!A498</f>
        <v>PC</v>
      </c>
      <c r="B419" s="385"/>
      <c r="C419" s="122" t="s">
        <v>63</v>
      </c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144">
        <f t="shared" si="210"/>
        <v>0</v>
      </c>
      <c r="Q419" s="5"/>
      <c r="R419" s="123" t="s">
        <v>265</v>
      </c>
      <c r="S419" s="44">
        <f>'Measured TV opt-pt'!D548</f>
        <v>0</v>
      </c>
      <c r="T419" s="44">
        <f>'Measured TV opt-pt'!E548</f>
        <v>0</v>
      </c>
      <c r="U419" s="44">
        <f>'Measured TV opt-pt'!F548</f>
        <v>0</v>
      </c>
      <c r="V419" s="44">
        <f>'Measured TV opt-pt'!G548</f>
        <v>0</v>
      </c>
      <c r="W419" s="44">
        <f>'Measured TV opt-pt'!H548</f>
        <v>0</v>
      </c>
      <c r="X419" s="44">
        <f>'Measured TV opt-pt'!I548</f>
        <v>0</v>
      </c>
      <c r="Y419" s="44">
        <f>'Measured TV opt-pt'!J548</f>
        <v>0</v>
      </c>
      <c r="Z419" s="44">
        <f>'Measured TV opt-pt'!K548</f>
        <v>0</v>
      </c>
      <c r="AA419" s="44">
        <f>'Measured TV opt-pt'!L548</f>
        <v>0</v>
      </c>
      <c r="AB419" s="44">
        <f>'Measured TV opt-pt'!M548</f>
        <v>0</v>
      </c>
      <c r="AC419" s="44">
        <f>'Measured TV opt-pt'!N548</f>
        <v>0</v>
      </c>
      <c r="AD419" s="44">
        <f>'Measured TV opt-pt'!O548</f>
        <v>0</v>
      </c>
      <c r="AE419" s="55">
        <f t="shared" si="209"/>
        <v>0</v>
      </c>
    </row>
    <row r="420" spans="1:31" ht="13.5" customHeight="1" thickBot="1" x14ac:dyDescent="0.25">
      <c r="A420" s="195" t="str">
        <f>+'Measured TV opt-pt'!A499</f>
        <v>PC</v>
      </c>
      <c r="B420" s="385"/>
      <c r="C420" s="122" t="s">
        <v>64</v>
      </c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144">
        <f t="shared" si="210"/>
        <v>0</v>
      </c>
      <c r="Q420" s="5"/>
      <c r="R420" s="123" t="s">
        <v>266</v>
      </c>
      <c r="S420" s="44">
        <v>0</v>
      </c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55">
        <f t="shared" si="209"/>
        <v>0</v>
      </c>
    </row>
    <row r="421" spans="1:31" ht="12.75" customHeight="1" x14ac:dyDescent="0.2">
      <c r="A421" s="195" t="str">
        <f>+'Measured TV opt-pt'!A500</f>
        <v>PC</v>
      </c>
      <c r="B421" s="385"/>
      <c r="C421" s="325" t="s">
        <v>289</v>
      </c>
      <c r="D421" s="326">
        <f t="shared" ref="D421:O421" si="211">SUM(D422:D440)</f>
        <v>0</v>
      </c>
      <c r="E421" s="326">
        <f t="shared" si="211"/>
        <v>0</v>
      </c>
      <c r="F421" s="326">
        <f t="shared" si="211"/>
        <v>0</v>
      </c>
      <c r="G421" s="326">
        <f t="shared" si="211"/>
        <v>0</v>
      </c>
      <c r="H421" s="326">
        <f t="shared" si="211"/>
        <v>0</v>
      </c>
      <c r="I421" s="326">
        <f t="shared" si="211"/>
        <v>0</v>
      </c>
      <c r="J421" s="326">
        <f t="shared" si="211"/>
        <v>0</v>
      </c>
      <c r="K421" s="326">
        <f t="shared" si="211"/>
        <v>0</v>
      </c>
      <c r="L421" s="326">
        <f t="shared" si="211"/>
        <v>0</v>
      </c>
      <c r="M421" s="326">
        <f t="shared" si="211"/>
        <v>0</v>
      </c>
      <c r="N421" s="326">
        <f t="shared" si="211"/>
        <v>0</v>
      </c>
      <c r="O421" s="326">
        <f t="shared" si="211"/>
        <v>0</v>
      </c>
      <c r="P421" s="327">
        <f t="shared" si="210"/>
        <v>0</v>
      </c>
      <c r="Q421" s="5"/>
      <c r="R421" s="60" t="s">
        <v>107</v>
      </c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</row>
    <row r="422" spans="1:31" ht="12.75" customHeight="1" x14ac:dyDescent="0.25">
      <c r="A422" s="195" t="str">
        <f>+'Measured TV opt-pt'!A501</f>
        <v>PC</v>
      </c>
      <c r="B422" s="385"/>
      <c r="C422" s="311" t="s">
        <v>284</v>
      </c>
      <c r="D422" s="330"/>
      <c r="E422" s="330"/>
      <c r="F422" s="330"/>
      <c r="G422" s="330"/>
      <c r="H422" s="330"/>
      <c r="I422" s="330"/>
      <c r="J422" s="330"/>
      <c r="K422" s="330"/>
      <c r="L422" s="330"/>
      <c r="M422" s="330"/>
      <c r="N422" s="330"/>
      <c r="O422" s="330"/>
      <c r="P422" s="312">
        <f t="shared" ref="P422:P440" si="212">SUM(D422:O422)</f>
        <v>0</v>
      </c>
      <c r="Q422" s="5"/>
      <c r="R422" s="60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</row>
    <row r="423" spans="1:31" ht="12.75" customHeight="1" x14ac:dyDescent="0.25">
      <c r="A423" s="195" t="str">
        <f>+'Measured TV opt-pt'!A502</f>
        <v>PC</v>
      </c>
      <c r="B423" s="385"/>
      <c r="C423" s="311" t="s">
        <v>288</v>
      </c>
      <c r="D423" s="330"/>
      <c r="E423" s="330"/>
      <c r="F423" s="330"/>
      <c r="G423" s="330"/>
      <c r="H423" s="330"/>
      <c r="I423" s="330"/>
      <c r="J423" s="330"/>
      <c r="K423" s="330"/>
      <c r="L423" s="330"/>
      <c r="M423" s="330"/>
      <c r="N423" s="330"/>
      <c r="O423" s="330"/>
      <c r="P423" s="312">
        <f t="shared" si="212"/>
        <v>0</v>
      </c>
      <c r="Q423" s="5"/>
      <c r="R423" s="60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</row>
    <row r="424" spans="1:31" ht="12.75" customHeight="1" x14ac:dyDescent="0.25">
      <c r="A424" s="195" t="str">
        <f>+'Measured TV opt-pt'!A503</f>
        <v>PC</v>
      </c>
      <c r="B424" s="385"/>
      <c r="C424" s="311" t="s">
        <v>280</v>
      </c>
      <c r="D424" s="330"/>
      <c r="E424" s="330"/>
      <c r="F424" s="330"/>
      <c r="G424" s="330"/>
      <c r="H424" s="330"/>
      <c r="I424" s="330"/>
      <c r="J424" s="330"/>
      <c r="K424" s="330"/>
      <c r="L424" s="330"/>
      <c r="M424" s="330"/>
      <c r="N424" s="330"/>
      <c r="O424" s="330"/>
      <c r="P424" s="312">
        <f t="shared" si="212"/>
        <v>0</v>
      </c>
      <c r="Q424" s="5"/>
      <c r="R424" s="60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</row>
    <row r="425" spans="1:31" ht="12.75" customHeight="1" x14ac:dyDescent="0.25">
      <c r="A425" s="195" t="str">
        <f>+'Measured TV opt-pt'!A504</f>
        <v>PC</v>
      </c>
      <c r="B425" s="385"/>
      <c r="C425" s="311" t="s">
        <v>285</v>
      </c>
      <c r="D425" s="330"/>
      <c r="E425" s="330"/>
      <c r="F425" s="330"/>
      <c r="G425" s="330"/>
      <c r="H425" s="330"/>
      <c r="I425" s="330"/>
      <c r="J425" s="330"/>
      <c r="K425" s="330"/>
      <c r="L425" s="330"/>
      <c r="M425" s="330"/>
      <c r="N425" s="330"/>
      <c r="O425" s="330"/>
      <c r="P425" s="312">
        <f t="shared" si="212"/>
        <v>0</v>
      </c>
      <c r="Q425" s="5"/>
      <c r="R425" s="60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</row>
    <row r="426" spans="1:31" ht="12.75" customHeight="1" x14ac:dyDescent="0.25">
      <c r="A426" s="195" t="str">
        <f t="shared" ref="A426:A438" si="213">+A425</f>
        <v>PC</v>
      </c>
      <c r="B426" s="385"/>
      <c r="C426" s="311" t="s">
        <v>280</v>
      </c>
      <c r="D426" s="330"/>
      <c r="E426" s="330"/>
      <c r="F426" s="330"/>
      <c r="G426" s="330"/>
      <c r="H426" s="330"/>
      <c r="I426" s="330"/>
      <c r="J426" s="330"/>
      <c r="K426" s="330"/>
      <c r="L426" s="330"/>
      <c r="M426" s="330"/>
      <c r="N426" s="330"/>
      <c r="O426" s="330"/>
      <c r="P426" s="312">
        <f t="shared" si="212"/>
        <v>0</v>
      </c>
      <c r="Q426" s="5"/>
      <c r="R426" s="60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</row>
    <row r="427" spans="1:31" ht="12.75" customHeight="1" x14ac:dyDescent="0.25">
      <c r="A427" s="195" t="str">
        <f t="shared" si="213"/>
        <v>PC</v>
      </c>
      <c r="B427" s="385"/>
      <c r="C427" s="311" t="s">
        <v>286</v>
      </c>
      <c r="D427" s="330"/>
      <c r="E427" s="330"/>
      <c r="F427" s="330"/>
      <c r="G427" s="330"/>
      <c r="H427" s="330"/>
      <c r="I427" s="330"/>
      <c r="J427" s="330"/>
      <c r="K427" s="330"/>
      <c r="L427" s="330"/>
      <c r="M427" s="330"/>
      <c r="N427" s="330"/>
      <c r="O427" s="330"/>
      <c r="P427" s="312">
        <f t="shared" si="212"/>
        <v>0</v>
      </c>
      <c r="Q427" s="5"/>
      <c r="R427" s="60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</row>
    <row r="428" spans="1:31" ht="12.75" customHeight="1" x14ac:dyDescent="0.25">
      <c r="A428" s="195" t="str">
        <f t="shared" si="213"/>
        <v>PC</v>
      </c>
      <c r="B428" s="385"/>
      <c r="C428" s="311" t="s">
        <v>282</v>
      </c>
      <c r="D428" s="330"/>
      <c r="E428" s="330"/>
      <c r="F428" s="330"/>
      <c r="G428" s="330"/>
      <c r="H428" s="330"/>
      <c r="I428" s="330"/>
      <c r="J428" s="330"/>
      <c r="K428" s="330"/>
      <c r="L428" s="330"/>
      <c r="M428" s="330"/>
      <c r="N428" s="330"/>
      <c r="O428" s="330"/>
      <c r="P428" s="312">
        <f t="shared" si="212"/>
        <v>0</v>
      </c>
      <c r="Q428" s="5"/>
      <c r="R428" s="60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</row>
    <row r="429" spans="1:31" ht="12.75" customHeight="1" x14ac:dyDescent="0.25">
      <c r="A429" s="195" t="str">
        <f t="shared" si="213"/>
        <v>PC</v>
      </c>
      <c r="B429" s="385"/>
      <c r="C429" s="311" t="s">
        <v>283</v>
      </c>
      <c r="D429" s="330"/>
      <c r="E429" s="330"/>
      <c r="F429" s="330"/>
      <c r="G429" s="330"/>
      <c r="H429" s="330"/>
      <c r="I429" s="330"/>
      <c r="J429" s="330"/>
      <c r="K429" s="330"/>
      <c r="L429" s="330"/>
      <c r="M429" s="330"/>
      <c r="N429" s="330"/>
      <c r="O429" s="330"/>
      <c r="P429" s="312">
        <f t="shared" si="212"/>
        <v>0</v>
      </c>
      <c r="Q429" s="5"/>
      <c r="R429" s="60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</row>
    <row r="430" spans="1:31" ht="12.75" customHeight="1" x14ac:dyDescent="0.25">
      <c r="A430" s="195" t="str">
        <f t="shared" si="213"/>
        <v>PC</v>
      </c>
      <c r="B430" s="385"/>
      <c r="C430" s="313" t="s">
        <v>287</v>
      </c>
      <c r="D430" s="331"/>
      <c r="E430" s="331"/>
      <c r="F430" s="331"/>
      <c r="G430" s="331"/>
      <c r="H430" s="331"/>
      <c r="I430" s="331"/>
      <c r="J430" s="331"/>
      <c r="K430" s="331"/>
      <c r="L430" s="331"/>
      <c r="M430" s="331"/>
      <c r="N430" s="331"/>
      <c r="O430" s="331"/>
      <c r="P430" s="314">
        <f t="shared" si="212"/>
        <v>0</v>
      </c>
      <c r="Q430" s="5"/>
      <c r="R430" s="60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</row>
    <row r="431" spans="1:31" ht="12.75" customHeight="1" x14ac:dyDescent="0.25">
      <c r="A431" s="195" t="str">
        <f t="shared" si="213"/>
        <v>PC</v>
      </c>
      <c r="B431" s="385"/>
      <c r="C431" s="313" t="s">
        <v>288</v>
      </c>
      <c r="D431" s="331"/>
      <c r="E431" s="331"/>
      <c r="F431" s="331"/>
      <c r="G431" s="331"/>
      <c r="H431" s="331"/>
      <c r="I431" s="331"/>
      <c r="J431" s="331"/>
      <c r="K431" s="331"/>
      <c r="L431" s="331"/>
      <c r="M431" s="331"/>
      <c r="N431" s="331"/>
      <c r="O431" s="331"/>
      <c r="P431" s="314">
        <f t="shared" si="212"/>
        <v>0</v>
      </c>
      <c r="Q431" s="5"/>
      <c r="R431" s="60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</row>
    <row r="432" spans="1:31" ht="12.75" customHeight="1" x14ac:dyDescent="0.25">
      <c r="A432" s="195" t="str">
        <f t="shared" si="213"/>
        <v>PC</v>
      </c>
      <c r="B432" s="385"/>
      <c r="C432" s="313" t="s">
        <v>280</v>
      </c>
      <c r="D432" s="331"/>
      <c r="E432" s="331"/>
      <c r="F432" s="331"/>
      <c r="G432" s="331"/>
      <c r="H432" s="331"/>
      <c r="I432" s="331"/>
      <c r="J432" s="331"/>
      <c r="K432" s="331"/>
      <c r="L432" s="331"/>
      <c r="M432" s="331"/>
      <c r="N432" s="331"/>
      <c r="O432" s="331"/>
      <c r="P432" s="314">
        <f t="shared" si="212"/>
        <v>0</v>
      </c>
      <c r="Q432" s="5"/>
      <c r="R432" s="60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</row>
    <row r="433" spans="1:31" ht="12.75" customHeight="1" x14ac:dyDescent="0.25">
      <c r="A433" s="195" t="str">
        <f t="shared" si="213"/>
        <v>PC</v>
      </c>
      <c r="B433" s="385"/>
      <c r="C433" s="313" t="s">
        <v>285</v>
      </c>
      <c r="D433" s="331"/>
      <c r="E433" s="331"/>
      <c r="F433" s="331"/>
      <c r="G433" s="331"/>
      <c r="H433" s="331"/>
      <c r="I433" s="331"/>
      <c r="J433" s="331"/>
      <c r="K433" s="331"/>
      <c r="L433" s="331"/>
      <c r="M433" s="331"/>
      <c r="N433" s="331"/>
      <c r="O433" s="331"/>
      <c r="P433" s="314">
        <f t="shared" si="212"/>
        <v>0</v>
      </c>
      <c r="Q433" s="5"/>
      <c r="R433" s="60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</row>
    <row r="434" spans="1:31" ht="12.75" customHeight="1" x14ac:dyDescent="0.25">
      <c r="A434" s="195" t="str">
        <f t="shared" si="213"/>
        <v>PC</v>
      </c>
      <c r="B434" s="385"/>
      <c r="C434" s="313" t="s">
        <v>280</v>
      </c>
      <c r="D434" s="331"/>
      <c r="E434" s="331"/>
      <c r="F434" s="331"/>
      <c r="G434" s="331"/>
      <c r="H434" s="331"/>
      <c r="I434" s="331"/>
      <c r="J434" s="331"/>
      <c r="K434" s="331"/>
      <c r="L434" s="331"/>
      <c r="M434" s="331"/>
      <c r="N434" s="331"/>
      <c r="O434" s="331"/>
      <c r="P434" s="314">
        <f t="shared" si="212"/>
        <v>0</v>
      </c>
      <c r="Q434" s="5"/>
      <c r="R434" s="60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</row>
    <row r="435" spans="1:31" ht="12.75" customHeight="1" x14ac:dyDescent="0.25">
      <c r="A435" s="195" t="str">
        <f t="shared" si="213"/>
        <v>PC</v>
      </c>
      <c r="B435" s="385"/>
      <c r="C435" s="313" t="s">
        <v>286</v>
      </c>
      <c r="D435" s="331"/>
      <c r="E435" s="331"/>
      <c r="F435" s="331"/>
      <c r="G435" s="331"/>
      <c r="H435" s="331"/>
      <c r="I435" s="331"/>
      <c r="J435" s="331"/>
      <c r="K435" s="331"/>
      <c r="L435" s="331"/>
      <c r="M435" s="331"/>
      <c r="N435" s="331"/>
      <c r="O435" s="331"/>
      <c r="P435" s="314">
        <f t="shared" si="212"/>
        <v>0</v>
      </c>
      <c r="Q435" s="5"/>
      <c r="R435" s="60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</row>
    <row r="436" spans="1:31" ht="12.75" customHeight="1" x14ac:dyDescent="0.25">
      <c r="A436" s="195" t="str">
        <f t="shared" si="213"/>
        <v>PC</v>
      </c>
      <c r="B436" s="385"/>
      <c r="C436" s="313" t="s">
        <v>282</v>
      </c>
      <c r="D436" s="331"/>
      <c r="E436" s="331"/>
      <c r="F436" s="331"/>
      <c r="G436" s="331"/>
      <c r="H436" s="331"/>
      <c r="I436" s="331"/>
      <c r="J436" s="331"/>
      <c r="K436" s="331"/>
      <c r="L436" s="331"/>
      <c r="M436" s="331"/>
      <c r="N436" s="331"/>
      <c r="O436" s="331"/>
      <c r="P436" s="314">
        <f t="shared" si="212"/>
        <v>0</v>
      </c>
      <c r="Q436" s="5"/>
      <c r="R436" s="60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</row>
    <row r="437" spans="1:31" ht="12.75" customHeight="1" x14ac:dyDescent="0.25">
      <c r="A437" s="195" t="str">
        <f t="shared" si="213"/>
        <v>PC</v>
      </c>
      <c r="B437" s="385"/>
      <c r="C437" s="313" t="s">
        <v>283</v>
      </c>
      <c r="D437" s="331"/>
      <c r="E437" s="331"/>
      <c r="F437" s="331"/>
      <c r="G437" s="331"/>
      <c r="H437" s="331"/>
      <c r="I437" s="331"/>
      <c r="J437" s="331"/>
      <c r="K437" s="331"/>
      <c r="L437" s="331"/>
      <c r="M437" s="331"/>
      <c r="N437" s="331"/>
      <c r="O437" s="331"/>
      <c r="P437" s="314">
        <f t="shared" si="212"/>
        <v>0</v>
      </c>
      <c r="Q437" s="5"/>
      <c r="R437" s="60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</row>
    <row r="438" spans="1:31" ht="12.75" customHeight="1" x14ac:dyDescent="0.25">
      <c r="A438" s="195" t="str">
        <f t="shared" si="213"/>
        <v>PC</v>
      </c>
      <c r="B438" s="385"/>
      <c r="C438" s="313" t="s">
        <v>281</v>
      </c>
      <c r="D438" s="331"/>
      <c r="E438" s="331"/>
      <c r="F438" s="331"/>
      <c r="G438" s="331"/>
      <c r="H438" s="331"/>
      <c r="I438" s="331"/>
      <c r="J438" s="331"/>
      <c r="K438" s="331"/>
      <c r="L438" s="331"/>
      <c r="M438" s="331"/>
      <c r="N438" s="331"/>
      <c r="O438" s="331"/>
      <c r="P438" s="314">
        <f t="shared" si="212"/>
        <v>0</v>
      </c>
      <c r="Q438" s="5"/>
      <c r="R438" s="60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</row>
    <row r="439" spans="1:31" ht="12.75" customHeight="1" x14ac:dyDescent="0.25">
      <c r="A439" s="195" t="str">
        <f>+'Measured TV opt-pt'!A505</f>
        <v>PC</v>
      </c>
      <c r="B439" s="385"/>
      <c r="C439" s="318" t="s">
        <v>279</v>
      </c>
      <c r="D439" s="332"/>
      <c r="E439" s="332"/>
      <c r="F439" s="332"/>
      <c r="G439" s="332"/>
      <c r="H439" s="332"/>
      <c r="I439" s="332"/>
      <c r="J439" s="332"/>
      <c r="K439" s="332"/>
      <c r="L439" s="332"/>
      <c r="M439" s="332"/>
      <c r="N439" s="332"/>
      <c r="O439" s="332"/>
      <c r="P439" s="315">
        <f t="shared" si="212"/>
        <v>0</v>
      </c>
      <c r="Q439" s="5"/>
      <c r="R439" s="60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</row>
    <row r="440" spans="1:31" ht="12.75" customHeight="1" thickBot="1" x14ac:dyDescent="0.3">
      <c r="A440" s="195" t="str">
        <f>+'Measured TV opt-pt'!A506</f>
        <v>PC</v>
      </c>
      <c r="B440" s="385"/>
      <c r="C440" s="328" t="s">
        <v>290</v>
      </c>
      <c r="D440" s="333"/>
      <c r="E440" s="333"/>
      <c r="F440" s="333"/>
      <c r="G440" s="333"/>
      <c r="H440" s="333"/>
      <c r="I440" s="333"/>
      <c r="J440" s="333"/>
      <c r="K440" s="333"/>
      <c r="L440" s="333"/>
      <c r="M440" s="333"/>
      <c r="N440" s="333"/>
      <c r="O440" s="333"/>
      <c r="P440" s="329">
        <f t="shared" si="212"/>
        <v>0</v>
      </c>
      <c r="Q440" s="5"/>
      <c r="R440" s="60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</row>
    <row r="441" spans="1:31" ht="12.75" customHeight="1" x14ac:dyDescent="0.2">
      <c r="A441" s="195" t="str">
        <f>+'Measured TV opt-pt'!A507</f>
        <v>PC</v>
      </c>
      <c r="B441" s="385"/>
      <c r="C441" s="122" t="s">
        <v>66</v>
      </c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144">
        <f t="shared" si="210"/>
        <v>0</v>
      </c>
      <c r="R441" s="60" t="s">
        <v>107</v>
      </c>
    </row>
    <row r="442" spans="1:31" ht="12.75" customHeight="1" x14ac:dyDescent="0.2">
      <c r="A442" s="195" t="str">
        <f>+'Measured TV opt-pt'!A508</f>
        <v>PC</v>
      </c>
      <c r="B442" s="385"/>
      <c r="C442" s="122" t="s">
        <v>67</v>
      </c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144">
        <f t="shared" si="210"/>
        <v>0</v>
      </c>
      <c r="Q442" s="5"/>
      <c r="R442" s="60" t="s">
        <v>107</v>
      </c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</row>
    <row r="443" spans="1:31" ht="12.75" customHeight="1" x14ac:dyDescent="0.2">
      <c r="A443" s="195" t="str">
        <f>+'Measured TV opt-pt'!A509</f>
        <v>PC</v>
      </c>
      <c r="B443" s="385"/>
      <c r="C443" s="122" t="s">
        <v>68</v>
      </c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144">
        <f t="shared" si="210"/>
        <v>0</v>
      </c>
      <c r="Q443" s="5"/>
      <c r="R443" s="60" t="s">
        <v>107</v>
      </c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</row>
    <row r="444" spans="1:31" ht="13.5" customHeight="1" thickBot="1" x14ac:dyDescent="0.25">
      <c r="A444" s="195" t="str">
        <f>+'Measured TV opt-pt'!A510</f>
        <v>PC</v>
      </c>
      <c r="B444" s="386"/>
      <c r="C444" s="126" t="s">
        <v>55</v>
      </c>
      <c r="D444" s="56">
        <f t="shared" ref="D444:O444" si="214">+D443+D442+D441+D421+D420+D419+D418+D417+D416+D405</f>
        <v>0</v>
      </c>
      <c r="E444" s="56">
        <f t="shared" si="214"/>
        <v>0</v>
      </c>
      <c r="F444" s="56">
        <f t="shared" si="214"/>
        <v>0</v>
      </c>
      <c r="G444" s="56">
        <f t="shared" si="214"/>
        <v>0</v>
      </c>
      <c r="H444" s="56">
        <f t="shared" si="214"/>
        <v>0</v>
      </c>
      <c r="I444" s="56">
        <f t="shared" si="214"/>
        <v>0</v>
      </c>
      <c r="J444" s="56">
        <f t="shared" si="214"/>
        <v>0</v>
      </c>
      <c r="K444" s="56">
        <f t="shared" si="214"/>
        <v>0</v>
      </c>
      <c r="L444" s="56">
        <f t="shared" si="214"/>
        <v>0</v>
      </c>
      <c r="M444" s="56">
        <f t="shared" si="214"/>
        <v>0</v>
      </c>
      <c r="N444" s="56">
        <f t="shared" si="214"/>
        <v>0</v>
      </c>
      <c r="O444" s="56">
        <f t="shared" si="214"/>
        <v>0</v>
      </c>
      <c r="P444" s="147">
        <f t="shared" si="210"/>
        <v>0</v>
      </c>
      <c r="Q444" s="199" t="str">
        <f>+B405</f>
        <v>Axe Hair</v>
      </c>
      <c r="R444" s="60" t="s">
        <v>107</v>
      </c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</row>
    <row r="445" spans="1:31" ht="12.75" customHeight="1" thickBot="1" x14ac:dyDescent="0.25">
      <c r="A445" s="195" t="str">
        <f>+'Measured TV opt-pt'!A511</f>
        <v>PC</v>
      </c>
      <c r="B445" s="387" t="str">
        <f>+'Measured TV opt-pt'!B566</f>
        <v>Axe SCL</v>
      </c>
      <c r="C445" s="121" t="s">
        <v>56</v>
      </c>
      <c r="D445" s="54">
        <f t="shared" ref="D445:O445" si="215">SUM(D446:D455)</f>
        <v>0</v>
      </c>
      <c r="E445" s="54">
        <f t="shared" si="215"/>
        <v>0</v>
      </c>
      <c r="F445" s="54">
        <f t="shared" si="215"/>
        <v>0</v>
      </c>
      <c r="G445" s="54">
        <f t="shared" si="215"/>
        <v>0</v>
      </c>
      <c r="H445" s="54">
        <f t="shared" si="215"/>
        <v>0</v>
      </c>
      <c r="I445" s="54">
        <f t="shared" si="215"/>
        <v>0</v>
      </c>
      <c r="J445" s="54">
        <f t="shared" si="215"/>
        <v>0</v>
      </c>
      <c r="K445" s="54">
        <f t="shared" si="215"/>
        <v>0</v>
      </c>
      <c r="L445" s="54">
        <f t="shared" si="215"/>
        <v>0</v>
      </c>
      <c r="M445" s="54">
        <f t="shared" si="215"/>
        <v>0</v>
      </c>
      <c r="N445" s="54">
        <f t="shared" si="215"/>
        <v>0</v>
      </c>
      <c r="O445" s="54">
        <f t="shared" si="215"/>
        <v>0</v>
      </c>
      <c r="P445" s="140">
        <f t="shared" si="210"/>
        <v>0</v>
      </c>
      <c r="Q445" s="198"/>
      <c r="R445" s="121" t="s">
        <v>104</v>
      </c>
      <c r="S445" s="54">
        <f>SUM(S446:S451)</f>
        <v>0</v>
      </c>
      <c r="T445" s="54">
        <f t="shared" ref="T445:AD445" si="216">SUM(T446:T451)</f>
        <v>0</v>
      </c>
      <c r="U445" s="54">
        <f t="shared" si="216"/>
        <v>0</v>
      </c>
      <c r="V445" s="54">
        <f t="shared" si="216"/>
        <v>0</v>
      </c>
      <c r="W445" s="54">
        <f t="shared" si="216"/>
        <v>0</v>
      </c>
      <c r="X445" s="117">
        <f t="shared" si="216"/>
        <v>0</v>
      </c>
      <c r="Y445" s="54">
        <f t="shared" si="216"/>
        <v>0</v>
      </c>
      <c r="Z445" s="54">
        <f t="shared" si="216"/>
        <v>0</v>
      </c>
      <c r="AA445" s="54">
        <f t="shared" si="216"/>
        <v>0</v>
      </c>
      <c r="AB445" s="54">
        <f t="shared" si="216"/>
        <v>0</v>
      </c>
      <c r="AC445" s="54">
        <f t="shared" si="216"/>
        <v>0</v>
      </c>
      <c r="AD445" s="54">
        <f t="shared" si="216"/>
        <v>0</v>
      </c>
      <c r="AE445" s="55">
        <f t="shared" ref="AE445:AE451" si="217">SUM(S445:AD445)</f>
        <v>0</v>
      </c>
    </row>
    <row r="446" spans="1:31" ht="12.75" customHeight="1" thickBot="1" x14ac:dyDescent="0.25">
      <c r="A446" s="195" t="str">
        <f>+'Measured TV opt-pt'!A512</f>
        <v>PC</v>
      </c>
      <c r="B446" s="385"/>
      <c r="C446" s="123" t="s">
        <v>57</v>
      </c>
      <c r="D446" s="58">
        <f>+'Measured TV opt-pt'!D568</f>
        <v>0</v>
      </c>
      <c r="E446" s="58">
        <f>+'Measured TV opt-pt'!E568</f>
        <v>0</v>
      </c>
      <c r="F446" s="58">
        <f>+'Measured TV opt-pt'!F568</f>
        <v>0</v>
      </c>
      <c r="G446" s="58">
        <f>+'Measured TV opt-pt'!G568</f>
        <v>0</v>
      </c>
      <c r="H446" s="58">
        <f>+'Measured TV opt-pt'!H568</f>
        <v>0</v>
      </c>
      <c r="I446" s="58">
        <f>+'Measured TV opt-pt'!I568</f>
        <v>0</v>
      </c>
      <c r="J446" s="58">
        <f>+'Measured TV opt-pt'!J568</f>
        <v>0</v>
      </c>
      <c r="K446" s="58">
        <f>+'Measured TV opt-pt'!K568</f>
        <v>0</v>
      </c>
      <c r="L446" s="58">
        <f>+'Measured TV opt-pt'!L568</f>
        <v>0</v>
      </c>
      <c r="M446" s="58">
        <f>+'Measured TV opt-pt'!M568</f>
        <v>0</v>
      </c>
      <c r="N446" s="58">
        <f>+'Measured TV opt-pt'!N568</f>
        <v>0</v>
      </c>
      <c r="O446" s="58">
        <f>+'Measured TV opt-pt'!O568</f>
        <v>0</v>
      </c>
      <c r="P446" s="141">
        <f t="shared" si="210"/>
        <v>0</v>
      </c>
      <c r="R446" s="123" t="s">
        <v>57</v>
      </c>
      <c r="S446" s="44">
        <f>'Measured TV opt-pt'!D605</f>
        <v>0</v>
      </c>
      <c r="T446" s="44">
        <f>'Measured TV opt-pt'!E605</f>
        <v>0</v>
      </c>
      <c r="U446" s="44">
        <f>'Measured TV opt-pt'!F605</f>
        <v>0</v>
      </c>
      <c r="V446" s="44">
        <f>'Measured TV opt-pt'!G605</f>
        <v>0</v>
      </c>
      <c r="W446" s="44">
        <f>'Measured TV opt-pt'!H605</f>
        <v>0</v>
      </c>
      <c r="X446" s="44">
        <f>'Measured TV opt-pt'!I605</f>
        <v>0</v>
      </c>
      <c r="Y446" s="44">
        <f>'Measured TV opt-pt'!J605</f>
        <v>0</v>
      </c>
      <c r="Z446" s="44">
        <f>'Measured TV opt-pt'!K605</f>
        <v>0</v>
      </c>
      <c r="AA446" s="44">
        <f>'Measured TV opt-pt'!L605</f>
        <v>0</v>
      </c>
      <c r="AB446" s="44">
        <f>'Measured TV opt-pt'!M605</f>
        <v>0</v>
      </c>
      <c r="AC446" s="44">
        <f>'Measured TV opt-pt'!N605</f>
        <v>0</v>
      </c>
      <c r="AD446" s="44">
        <f>'Measured TV opt-pt'!O605</f>
        <v>0</v>
      </c>
      <c r="AE446" s="55">
        <f t="shared" si="217"/>
        <v>0</v>
      </c>
    </row>
    <row r="447" spans="1:31" ht="12.75" customHeight="1" thickBot="1" x14ac:dyDescent="0.25">
      <c r="A447" s="195" t="str">
        <f>+'Measured TV opt-pt'!A513</f>
        <v>PC</v>
      </c>
      <c r="B447" s="385"/>
      <c r="C447" s="123" t="s">
        <v>221</v>
      </c>
      <c r="D447" s="58">
        <f>+'Measured TV opt-pt'!D569</f>
        <v>0</v>
      </c>
      <c r="E447" s="58">
        <f>+'Measured TV opt-pt'!E569</f>
        <v>0</v>
      </c>
      <c r="F447" s="58">
        <f>+'Measured TV opt-pt'!F569</f>
        <v>0</v>
      </c>
      <c r="G447" s="58">
        <f>+'Measured TV opt-pt'!G569</f>
        <v>0</v>
      </c>
      <c r="H447" s="58">
        <f>+'Measured TV opt-pt'!H569</f>
        <v>0</v>
      </c>
      <c r="I447" s="58">
        <f>+'Measured TV opt-pt'!I569</f>
        <v>0</v>
      </c>
      <c r="J447" s="58">
        <f>+'Measured TV opt-pt'!J569</f>
        <v>0</v>
      </c>
      <c r="K447" s="58">
        <f>+'Measured TV opt-pt'!K569</f>
        <v>0</v>
      </c>
      <c r="L447" s="58">
        <f>+'Measured TV opt-pt'!L569</f>
        <v>0</v>
      </c>
      <c r="M447" s="58">
        <f>+'Measured TV opt-pt'!M569</f>
        <v>0</v>
      </c>
      <c r="N447" s="58">
        <f>+'Measured TV opt-pt'!N569</f>
        <v>0</v>
      </c>
      <c r="O447" s="58">
        <f>+'Measured TV opt-pt'!O569</f>
        <v>0</v>
      </c>
      <c r="P447" s="141">
        <f t="shared" si="210"/>
        <v>0</v>
      </c>
      <c r="R447" s="123" t="s">
        <v>221</v>
      </c>
      <c r="S447" s="44">
        <f>'Measured TV opt-pt'!D606</f>
        <v>0</v>
      </c>
      <c r="T447" s="44">
        <f>'Measured TV opt-pt'!E606</f>
        <v>0</v>
      </c>
      <c r="U447" s="44">
        <f>'Measured TV opt-pt'!F606</f>
        <v>0</v>
      </c>
      <c r="V447" s="44">
        <f>'Measured TV opt-pt'!G606</f>
        <v>0</v>
      </c>
      <c r="W447" s="44">
        <f>'Measured TV opt-pt'!H606</f>
        <v>0</v>
      </c>
      <c r="X447" s="44">
        <f>'Measured TV opt-pt'!I606</f>
        <v>0</v>
      </c>
      <c r="Y447" s="44">
        <f>'Measured TV opt-pt'!J606</f>
        <v>0</v>
      </c>
      <c r="Z447" s="44">
        <f>'Measured TV opt-pt'!K606</f>
        <v>0</v>
      </c>
      <c r="AA447" s="44">
        <f>'Measured TV opt-pt'!L606</f>
        <v>0</v>
      </c>
      <c r="AB447" s="44">
        <f>'Measured TV opt-pt'!M606</f>
        <v>0</v>
      </c>
      <c r="AC447" s="44">
        <f>'Measured TV opt-pt'!N606</f>
        <v>0</v>
      </c>
      <c r="AD447" s="44">
        <f>'Measured TV opt-pt'!O606</f>
        <v>0</v>
      </c>
      <c r="AE447" s="55">
        <f t="shared" si="217"/>
        <v>0</v>
      </c>
    </row>
    <row r="448" spans="1:31" ht="12.75" customHeight="1" thickBot="1" x14ac:dyDescent="0.25">
      <c r="A448" s="195" t="str">
        <f>+'Measured TV opt-pt'!A514</f>
        <v>PC</v>
      </c>
      <c r="B448" s="385"/>
      <c r="C448" s="123" t="s">
        <v>222</v>
      </c>
      <c r="D448" s="58">
        <f>+'Measured TV opt-pt'!D570</f>
        <v>0</v>
      </c>
      <c r="E448" s="58">
        <f>+'Measured TV opt-pt'!E570</f>
        <v>0</v>
      </c>
      <c r="F448" s="58">
        <f>+'Measured TV opt-pt'!F570</f>
        <v>0</v>
      </c>
      <c r="G448" s="58">
        <f>+'Measured TV opt-pt'!G570</f>
        <v>0</v>
      </c>
      <c r="H448" s="58">
        <f>+'Measured TV opt-pt'!H570</f>
        <v>0</v>
      </c>
      <c r="I448" s="58">
        <f>+'Measured TV opt-pt'!I570</f>
        <v>0</v>
      </c>
      <c r="J448" s="58">
        <f>+'Measured TV opt-pt'!J570</f>
        <v>0</v>
      </c>
      <c r="K448" s="58">
        <f>+'Measured TV opt-pt'!K570</f>
        <v>0</v>
      </c>
      <c r="L448" s="58">
        <f>+'Measured TV opt-pt'!L570</f>
        <v>0</v>
      </c>
      <c r="M448" s="58">
        <f>+'Measured TV opt-pt'!M570</f>
        <v>0</v>
      </c>
      <c r="N448" s="58">
        <f>+'Measured TV opt-pt'!N570</f>
        <v>0</v>
      </c>
      <c r="O448" s="58">
        <f>+'Measured TV opt-pt'!O570</f>
        <v>0</v>
      </c>
      <c r="P448" s="141">
        <f t="shared" si="210"/>
        <v>0</v>
      </c>
      <c r="R448" s="123" t="s">
        <v>222</v>
      </c>
      <c r="S448" s="44">
        <f>'Measured TV opt-pt'!D607</f>
        <v>0</v>
      </c>
      <c r="T448" s="44">
        <f>'Measured TV opt-pt'!E607</f>
        <v>0</v>
      </c>
      <c r="U448" s="44">
        <f>'Measured TV opt-pt'!F607</f>
        <v>0</v>
      </c>
      <c r="V448" s="44">
        <f>'Measured TV opt-pt'!G607</f>
        <v>0</v>
      </c>
      <c r="W448" s="44">
        <f>'Measured TV opt-pt'!H607</f>
        <v>0</v>
      </c>
      <c r="X448" s="44">
        <f>'Measured TV opt-pt'!I607</f>
        <v>0</v>
      </c>
      <c r="Y448" s="44">
        <f>'Measured TV opt-pt'!J607</f>
        <v>0</v>
      </c>
      <c r="Z448" s="44">
        <f>'Measured TV opt-pt'!K607</f>
        <v>0</v>
      </c>
      <c r="AA448" s="44">
        <f>'Measured TV opt-pt'!L607</f>
        <v>0</v>
      </c>
      <c r="AB448" s="44">
        <f>'Measured TV opt-pt'!M607</f>
        <v>0</v>
      </c>
      <c r="AC448" s="44">
        <f>'Measured TV opt-pt'!N607</f>
        <v>0</v>
      </c>
      <c r="AD448" s="44">
        <f>'Measured TV opt-pt'!O607</f>
        <v>0</v>
      </c>
      <c r="AE448" s="55">
        <f t="shared" si="217"/>
        <v>0</v>
      </c>
    </row>
    <row r="449" spans="1:31" ht="12.75" customHeight="1" thickBot="1" x14ac:dyDescent="0.25">
      <c r="A449" s="195" t="str">
        <f>+'Measured TV opt-pt'!A515</f>
        <v>PC</v>
      </c>
      <c r="B449" s="385"/>
      <c r="C449" s="123" t="s">
        <v>223</v>
      </c>
      <c r="D449" s="58">
        <f>+'Measured TV opt-pt'!D571</f>
        <v>0</v>
      </c>
      <c r="E449" s="58">
        <f>+'Measured TV opt-pt'!E571</f>
        <v>0</v>
      </c>
      <c r="F449" s="58">
        <f>+'Measured TV opt-pt'!F571</f>
        <v>0</v>
      </c>
      <c r="G449" s="58">
        <f>+'Measured TV opt-pt'!G571</f>
        <v>0</v>
      </c>
      <c r="H449" s="58">
        <f>+'Measured TV opt-pt'!H571</f>
        <v>0</v>
      </c>
      <c r="I449" s="58">
        <f>+'Measured TV opt-pt'!I571</f>
        <v>0</v>
      </c>
      <c r="J449" s="58">
        <f>+'Measured TV opt-pt'!J571</f>
        <v>0</v>
      </c>
      <c r="K449" s="58">
        <f>+'Measured TV opt-pt'!K571</f>
        <v>0</v>
      </c>
      <c r="L449" s="58">
        <f>+'Measured TV opt-pt'!L571</f>
        <v>0</v>
      </c>
      <c r="M449" s="58">
        <f>+'Measured TV opt-pt'!M571</f>
        <v>0</v>
      </c>
      <c r="N449" s="58">
        <f>+'Measured TV opt-pt'!N571</f>
        <v>0</v>
      </c>
      <c r="O449" s="58">
        <f>+'Measured TV opt-pt'!O571</f>
        <v>0</v>
      </c>
      <c r="P449" s="141">
        <f t="shared" si="210"/>
        <v>0</v>
      </c>
      <c r="R449" s="123" t="s">
        <v>223</v>
      </c>
      <c r="S449" s="44">
        <f>'Measured TV opt-pt'!D608</f>
        <v>0</v>
      </c>
      <c r="T449" s="44">
        <f>'Measured TV opt-pt'!E608</f>
        <v>0</v>
      </c>
      <c r="U449" s="44">
        <f>'Measured TV opt-pt'!F608</f>
        <v>0</v>
      </c>
      <c r="V449" s="44">
        <f>'Measured TV opt-pt'!G608</f>
        <v>0</v>
      </c>
      <c r="W449" s="44">
        <f>'Measured TV opt-pt'!H608</f>
        <v>0</v>
      </c>
      <c r="X449" s="44">
        <f>'Measured TV opt-pt'!I608</f>
        <v>0</v>
      </c>
      <c r="Y449" s="44">
        <f>'Measured TV opt-pt'!J608</f>
        <v>0</v>
      </c>
      <c r="Z449" s="44">
        <f>'Measured TV opt-pt'!K608</f>
        <v>0</v>
      </c>
      <c r="AA449" s="44">
        <f>'Measured TV opt-pt'!L608</f>
        <v>0</v>
      </c>
      <c r="AB449" s="44">
        <f>'Measured TV opt-pt'!M608</f>
        <v>0</v>
      </c>
      <c r="AC449" s="44">
        <f>'Measured TV opt-pt'!N608</f>
        <v>0</v>
      </c>
      <c r="AD449" s="44">
        <f>'Measured TV opt-pt'!O608</f>
        <v>0</v>
      </c>
      <c r="AE449" s="55">
        <f t="shared" si="217"/>
        <v>0</v>
      </c>
    </row>
    <row r="450" spans="1:31" ht="12.75" customHeight="1" thickBot="1" x14ac:dyDescent="0.25">
      <c r="A450" s="195" t="str">
        <f>+'Measured TV opt-pt'!A516</f>
        <v>PC</v>
      </c>
      <c r="B450" s="385"/>
      <c r="C450" s="123" t="s">
        <v>224</v>
      </c>
      <c r="D450" s="58">
        <f>+'Measured TV opt-pt'!D572</f>
        <v>0</v>
      </c>
      <c r="E450" s="58">
        <f>+'Measured TV opt-pt'!E572</f>
        <v>0</v>
      </c>
      <c r="F450" s="58">
        <f>+'Measured TV opt-pt'!F572</f>
        <v>0</v>
      </c>
      <c r="G450" s="58">
        <f>+'Measured TV opt-pt'!G572</f>
        <v>0</v>
      </c>
      <c r="H450" s="58">
        <f>+'Measured TV opt-pt'!H572</f>
        <v>0</v>
      </c>
      <c r="I450" s="58">
        <f>+'Measured TV opt-pt'!I572</f>
        <v>0</v>
      </c>
      <c r="J450" s="58">
        <f>+'Measured TV opt-pt'!J572</f>
        <v>0</v>
      </c>
      <c r="K450" s="58">
        <f>+'Measured TV opt-pt'!K572</f>
        <v>0</v>
      </c>
      <c r="L450" s="58">
        <f>+'Measured TV opt-pt'!L572</f>
        <v>0</v>
      </c>
      <c r="M450" s="58">
        <f>+'Measured TV opt-pt'!M572</f>
        <v>0</v>
      </c>
      <c r="N450" s="58">
        <f>+'Measured TV opt-pt'!N572</f>
        <v>0</v>
      </c>
      <c r="O450" s="58">
        <f>+'Measured TV opt-pt'!O572</f>
        <v>0</v>
      </c>
      <c r="P450" s="141">
        <f t="shared" si="210"/>
        <v>0</v>
      </c>
      <c r="Q450" s="5"/>
      <c r="R450" s="123" t="s">
        <v>224</v>
      </c>
      <c r="S450" s="44">
        <f>'Measured TV opt-pt'!D609</f>
        <v>0</v>
      </c>
      <c r="T450" s="44">
        <f>'Measured TV opt-pt'!E609</f>
        <v>0</v>
      </c>
      <c r="U450" s="44">
        <f>'Measured TV opt-pt'!F609</f>
        <v>0</v>
      </c>
      <c r="V450" s="44">
        <f>'Measured TV opt-pt'!G609</f>
        <v>0</v>
      </c>
      <c r="W450" s="44">
        <f>'Measured TV opt-pt'!H609</f>
        <v>0</v>
      </c>
      <c r="X450" s="44">
        <f>'Measured TV opt-pt'!I609</f>
        <v>0</v>
      </c>
      <c r="Y450" s="44">
        <f>'Measured TV opt-pt'!J609</f>
        <v>0</v>
      </c>
      <c r="Z450" s="44">
        <f>'Measured TV opt-pt'!K609</f>
        <v>0</v>
      </c>
      <c r="AA450" s="44">
        <f>'Measured TV opt-pt'!L609</f>
        <v>0</v>
      </c>
      <c r="AB450" s="44">
        <f>'Measured TV opt-pt'!M609</f>
        <v>0</v>
      </c>
      <c r="AC450" s="44">
        <f>'Measured TV opt-pt'!N609</f>
        <v>0</v>
      </c>
      <c r="AD450" s="44">
        <f>'Measured TV opt-pt'!O609</f>
        <v>0</v>
      </c>
      <c r="AE450" s="55">
        <f t="shared" si="217"/>
        <v>0</v>
      </c>
    </row>
    <row r="451" spans="1:31" ht="12.75" customHeight="1" x14ac:dyDescent="0.2">
      <c r="A451" s="195" t="str">
        <f>+'Measured TV opt-pt'!A517</f>
        <v>PC</v>
      </c>
      <c r="B451" s="385"/>
      <c r="C451" s="123" t="s">
        <v>101</v>
      </c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141">
        <f t="shared" si="210"/>
        <v>0</v>
      </c>
      <c r="Q451" s="5"/>
      <c r="R451" s="123" t="s">
        <v>101</v>
      </c>
      <c r="S451" s="44"/>
      <c r="T451" s="44"/>
      <c r="U451" s="44"/>
      <c r="V451" s="44"/>
      <c r="W451" s="44"/>
      <c r="X451" s="44"/>
      <c r="Y451" s="58"/>
      <c r="Z451" s="58"/>
      <c r="AA451" s="58"/>
      <c r="AB451" s="58"/>
      <c r="AC451" s="58"/>
      <c r="AD451" s="58"/>
      <c r="AE451" s="55">
        <f t="shared" si="217"/>
        <v>0</v>
      </c>
    </row>
    <row r="452" spans="1:31" ht="12.75" customHeight="1" x14ac:dyDescent="0.2">
      <c r="A452" s="195" t="str">
        <f>+'Measured TV opt-pt'!A518</f>
        <v>PC</v>
      </c>
      <c r="B452" s="385"/>
      <c r="C452" s="124" t="s">
        <v>58</v>
      </c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142">
        <f t="shared" si="210"/>
        <v>0</v>
      </c>
      <c r="R452" s="133" t="s">
        <v>105</v>
      </c>
      <c r="S452" s="133" t="str">
        <f>+'Measured TV opt-pt'!D291</f>
        <v>FHK 20-44 ABC1</v>
      </c>
      <c r="T452" s="133" t="str">
        <f>+'Measured TV opt-pt'!E291</f>
        <v>FHK 20-44 ABC1</v>
      </c>
      <c r="U452" s="133" t="str">
        <f>+'Measured TV opt-pt'!F291</f>
        <v>FHK 20-44 ABC1</v>
      </c>
      <c r="V452" s="133" t="str">
        <f>+'Measured TV opt-pt'!G291</f>
        <v>FHK 20-44 ABC1</v>
      </c>
      <c r="W452" s="133" t="str">
        <f>+'Measured TV opt-pt'!H291</f>
        <v>FHK 20-44 ABC1</v>
      </c>
      <c r="X452" s="8" t="str">
        <f>+'Measured TV opt-pt'!I291</f>
        <v>FHK 20-44 ABC1</v>
      </c>
      <c r="Y452" s="133" t="str">
        <f>+'Measured TV opt-pt'!J291</f>
        <v>FHK 20-44 ABC1</v>
      </c>
      <c r="Z452" s="133" t="str">
        <f>+'Measured TV opt-pt'!K291</f>
        <v>FHK 20-44 ABC1</v>
      </c>
      <c r="AA452" s="133" t="str">
        <f>+'Measured TV opt-pt'!L291</f>
        <v>FHK 20-44 ABC1</v>
      </c>
      <c r="AB452" s="133" t="str">
        <f>+'Measured TV opt-pt'!M291</f>
        <v>FHK 20-44 ABC1</v>
      </c>
      <c r="AC452" s="133" t="str">
        <f>+'Measured TV opt-pt'!N291</f>
        <v>FHK 20-44 ABC1</v>
      </c>
      <c r="AD452" s="133" t="str">
        <f>+'Measured TV opt-pt'!O291</f>
        <v>FHK 20-44 ABC1</v>
      </c>
      <c r="AE452" s="133"/>
    </row>
    <row r="453" spans="1:31" ht="13.5" customHeight="1" thickBot="1" x14ac:dyDescent="0.25">
      <c r="A453" s="195" t="str">
        <f>+'Measured TV opt-pt'!A519</f>
        <v>PC</v>
      </c>
      <c r="B453" s="385"/>
      <c r="C453" s="124" t="s">
        <v>59</v>
      </c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142">
        <f t="shared" si="210"/>
        <v>0</v>
      </c>
      <c r="R453" s="60" t="s">
        <v>107</v>
      </c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</row>
    <row r="454" spans="1:31" ht="12.75" customHeight="1" thickBot="1" x14ac:dyDescent="0.25">
      <c r="A454" s="195" t="str">
        <f>+'Measured TV opt-pt'!A520</f>
        <v>PC</v>
      </c>
      <c r="B454" s="385"/>
      <c r="C454" s="124" t="s">
        <v>166</v>
      </c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142">
        <f t="shared" si="210"/>
        <v>0</v>
      </c>
      <c r="Q454" s="8"/>
      <c r="R454" s="121" t="s">
        <v>106</v>
      </c>
      <c r="S454" s="54">
        <f>SUM(S455:S460)</f>
        <v>0</v>
      </c>
      <c r="T454" s="54">
        <f t="shared" ref="T454" si="218">SUM(T455:T460)</f>
        <v>0</v>
      </c>
      <c r="U454" s="54">
        <f t="shared" ref="U454" si="219">SUM(U455:U460)</f>
        <v>0</v>
      </c>
      <c r="V454" s="54">
        <f t="shared" ref="V454" si="220">SUM(V455:V460)</f>
        <v>0</v>
      </c>
      <c r="W454" s="54">
        <f t="shared" ref="W454" si="221">SUM(W455:W460)</f>
        <v>0</v>
      </c>
      <c r="X454" s="54">
        <f t="shared" ref="X454" si="222">SUM(X455:X460)</f>
        <v>0</v>
      </c>
      <c r="Y454" s="54">
        <f t="shared" ref="Y454" si="223">SUM(Y455:Y460)</f>
        <v>0</v>
      </c>
      <c r="Z454" s="54">
        <f t="shared" ref="Z454" si="224">SUM(Z455:Z460)</f>
        <v>0</v>
      </c>
      <c r="AA454" s="54">
        <f t="shared" ref="AA454" si="225">SUM(AA455:AA460)</f>
        <v>0</v>
      </c>
      <c r="AB454" s="54">
        <f t="shared" ref="AB454" si="226">SUM(AB455:AB460)</f>
        <v>0</v>
      </c>
      <c r="AC454" s="54">
        <f t="shared" ref="AC454" si="227">SUM(AC455:AC460)</f>
        <v>0</v>
      </c>
      <c r="AD454" s="54">
        <f t="shared" ref="AD454" si="228">SUM(AD455:AD460)</f>
        <v>0</v>
      </c>
      <c r="AE454" s="54">
        <f t="shared" ref="AE454" si="229">SUM(AE455:AE460)</f>
        <v>0</v>
      </c>
    </row>
    <row r="455" spans="1:31" ht="12.75" customHeight="1" thickBot="1" x14ac:dyDescent="0.25">
      <c r="A455" s="195" t="str">
        <f>+'Measured TV opt-pt'!A521</f>
        <v>PC</v>
      </c>
      <c r="B455" s="385"/>
      <c r="C455" s="125" t="s">
        <v>167</v>
      </c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143">
        <f t="shared" si="210"/>
        <v>0</v>
      </c>
      <c r="Q455" s="8"/>
      <c r="R455" s="123" t="s">
        <v>261</v>
      </c>
      <c r="S455" s="44">
        <f>'Measured TV opt-pt'!D599</f>
        <v>0</v>
      </c>
      <c r="T455" s="44">
        <f>'Measured TV opt-pt'!E599</f>
        <v>0</v>
      </c>
      <c r="U455" s="44">
        <f>'Measured TV opt-pt'!F599</f>
        <v>0</v>
      </c>
      <c r="V455" s="44">
        <f>'Measured TV opt-pt'!G599</f>
        <v>0</v>
      </c>
      <c r="W455" s="44">
        <f>'Measured TV opt-pt'!H599</f>
        <v>0</v>
      </c>
      <c r="X455" s="44">
        <f>'Measured TV opt-pt'!I599</f>
        <v>0</v>
      </c>
      <c r="Y455" s="44">
        <f>'Measured TV opt-pt'!J599</f>
        <v>0</v>
      </c>
      <c r="Z455" s="44">
        <f>'Measured TV opt-pt'!K599</f>
        <v>0</v>
      </c>
      <c r="AA455" s="44">
        <f>'Measured TV opt-pt'!L599</f>
        <v>0</v>
      </c>
      <c r="AB455" s="44">
        <f>'Measured TV opt-pt'!M599</f>
        <v>0</v>
      </c>
      <c r="AC455" s="44">
        <f>'Measured TV opt-pt'!N599</f>
        <v>0</v>
      </c>
      <c r="AD455" s="44">
        <f>'Measured TV opt-pt'!O599</f>
        <v>0</v>
      </c>
      <c r="AE455" s="55">
        <f t="shared" ref="AE455:AE460" si="230">SUM(S455:AD455)</f>
        <v>0</v>
      </c>
    </row>
    <row r="456" spans="1:31" ht="12.75" customHeight="1" thickBot="1" x14ac:dyDescent="0.25">
      <c r="A456" s="195" t="str">
        <f>+'Measured TV opt-pt'!A522</f>
        <v>PC</v>
      </c>
      <c r="B456" s="385"/>
      <c r="C456" s="122" t="s">
        <v>60</v>
      </c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144">
        <f t="shared" si="210"/>
        <v>0</v>
      </c>
      <c r="Q456" s="5"/>
      <c r="R456" s="123" t="s">
        <v>262</v>
      </c>
      <c r="S456" s="44">
        <f>'Measured TV opt-pt'!D600</f>
        <v>0</v>
      </c>
      <c r="T456" s="44">
        <f>'Measured TV opt-pt'!E600</f>
        <v>0</v>
      </c>
      <c r="U456" s="44">
        <f>'Measured TV opt-pt'!F600</f>
        <v>0</v>
      </c>
      <c r="V456" s="44">
        <f>'Measured TV opt-pt'!G600</f>
        <v>0</v>
      </c>
      <c r="W456" s="44">
        <f>'Measured TV opt-pt'!H600</f>
        <v>0</v>
      </c>
      <c r="X456" s="44">
        <f>'Measured TV opt-pt'!I600</f>
        <v>0</v>
      </c>
      <c r="Y456" s="44">
        <f>'Measured TV opt-pt'!J600</f>
        <v>0</v>
      </c>
      <c r="Z456" s="44">
        <f>'Measured TV opt-pt'!K600</f>
        <v>0</v>
      </c>
      <c r="AA456" s="44">
        <f>'Measured TV opt-pt'!L600</f>
        <v>0</v>
      </c>
      <c r="AB456" s="44">
        <f>'Measured TV opt-pt'!M600</f>
        <v>0</v>
      </c>
      <c r="AC456" s="44">
        <f>'Measured TV opt-pt'!N600</f>
        <v>0</v>
      </c>
      <c r="AD456" s="44">
        <f>'Measured TV opt-pt'!O600</f>
        <v>0</v>
      </c>
      <c r="AE456" s="55">
        <f t="shared" si="230"/>
        <v>0</v>
      </c>
    </row>
    <row r="457" spans="1:31" ht="12.75" customHeight="1" thickBot="1" x14ac:dyDescent="0.25">
      <c r="A457" s="195" t="str">
        <f>+'Measured TV opt-pt'!A523</f>
        <v>PC</v>
      </c>
      <c r="B457" s="385"/>
      <c r="C457" s="122" t="s">
        <v>61</v>
      </c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144">
        <f t="shared" si="210"/>
        <v>0</v>
      </c>
      <c r="R457" s="123" t="s">
        <v>263</v>
      </c>
      <c r="S457" s="44">
        <f>'Measured TV opt-pt'!D601</f>
        <v>0</v>
      </c>
      <c r="T457" s="44">
        <f>'Measured TV opt-pt'!E601</f>
        <v>0</v>
      </c>
      <c r="U457" s="44">
        <f>'Measured TV opt-pt'!F601</f>
        <v>0</v>
      </c>
      <c r="V457" s="44">
        <f>'Measured TV opt-pt'!G601</f>
        <v>0</v>
      </c>
      <c r="W457" s="44">
        <f>'Measured TV opt-pt'!H601</f>
        <v>0</v>
      </c>
      <c r="X457" s="44">
        <f>'Measured TV opt-pt'!I601</f>
        <v>0</v>
      </c>
      <c r="Y457" s="44">
        <f>'Measured TV opt-pt'!J601</f>
        <v>0</v>
      </c>
      <c r="Z457" s="44">
        <f>'Measured TV opt-pt'!K601</f>
        <v>0</v>
      </c>
      <c r="AA457" s="44">
        <f>'Measured TV opt-pt'!L601</f>
        <v>0</v>
      </c>
      <c r="AB457" s="44">
        <f>'Measured TV opt-pt'!M601</f>
        <v>0</v>
      </c>
      <c r="AC457" s="44">
        <f>'Measured TV opt-pt'!N601</f>
        <v>0</v>
      </c>
      <c r="AD457" s="44">
        <f>'Measured TV opt-pt'!O601</f>
        <v>0</v>
      </c>
      <c r="AE457" s="55">
        <f t="shared" si="230"/>
        <v>0</v>
      </c>
    </row>
    <row r="458" spans="1:31" ht="12.75" customHeight="1" thickBot="1" x14ac:dyDescent="0.25">
      <c r="A458" s="195" t="str">
        <f>+'Measured TV opt-pt'!A525</f>
        <v>PC</v>
      </c>
      <c r="B458" s="385"/>
      <c r="C458" s="122" t="s">
        <v>62</v>
      </c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144">
        <f t="shared" si="210"/>
        <v>0</v>
      </c>
      <c r="R458" s="123" t="s">
        <v>264</v>
      </c>
      <c r="S458" s="44">
        <f>'Measured TV opt-pt'!D602</f>
        <v>0</v>
      </c>
      <c r="T458" s="44">
        <f>'Measured TV opt-pt'!E602</f>
        <v>0</v>
      </c>
      <c r="U458" s="44">
        <f>'Measured TV opt-pt'!F602</f>
        <v>0</v>
      </c>
      <c r="V458" s="44">
        <f>'Measured TV opt-pt'!G602</f>
        <v>0</v>
      </c>
      <c r="W458" s="44">
        <f>'Measured TV opt-pt'!H602</f>
        <v>0</v>
      </c>
      <c r="X458" s="44">
        <f>'Measured TV opt-pt'!I602</f>
        <v>0</v>
      </c>
      <c r="Y458" s="44">
        <f>'Measured TV opt-pt'!J602</f>
        <v>0</v>
      </c>
      <c r="Z458" s="44">
        <f>'Measured TV opt-pt'!K602</f>
        <v>0</v>
      </c>
      <c r="AA458" s="44">
        <f>'Measured TV opt-pt'!L602</f>
        <v>0</v>
      </c>
      <c r="AB458" s="44">
        <f>'Measured TV opt-pt'!M602</f>
        <v>0</v>
      </c>
      <c r="AC458" s="44">
        <f>'Measured TV opt-pt'!N602</f>
        <v>0</v>
      </c>
      <c r="AD458" s="44">
        <f>'Measured TV opt-pt'!O602</f>
        <v>0</v>
      </c>
      <c r="AE458" s="55">
        <f t="shared" si="230"/>
        <v>0</v>
      </c>
    </row>
    <row r="459" spans="1:31" ht="12.75" customHeight="1" thickBot="1" x14ac:dyDescent="0.25">
      <c r="A459" s="195" t="str">
        <f>+'Measured TV opt-pt'!A526</f>
        <v>PC</v>
      </c>
      <c r="B459" s="385"/>
      <c r="C459" s="122" t="s">
        <v>63</v>
      </c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144">
        <f t="shared" si="210"/>
        <v>0</v>
      </c>
      <c r="Q459" s="5"/>
      <c r="R459" s="123" t="s">
        <v>265</v>
      </c>
      <c r="S459" s="44">
        <f>'Measured TV opt-pt'!D603</f>
        <v>0</v>
      </c>
      <c r="T459" s="44">
        <f>'Measured TV opt-pt'!E603</f>
        <v>0</v>
      </c>
      <c r="U459" s="44">
        <f>'Measured TV opt-pt'!F603</f>
        <v>0</v>
      </c>
      <c r="V459" s="44">
        <f>'Measured TV opt-pt'!G603</f>
        <v>0</v>
      </c>
      <c r="W459" s="44">
        <f>'Measured TV opt-pt'!H603</f>
        <v>0</v>
      </c>
      <c r="X459" s="44">
        <f>'Measured TV opt-pt'!I603</f>
        <v>0</v>
      </c>
      <c r="Y459" s="44">
        <f>'Measured TV opt-pt'!J603</f>
        <v>0</v>
      </c>
      <c r="Z459" s="44">
        <f>'Measured TV opt-pt'!K603</f>
        <v>0</v>
      </c>
      <c r="AA459" s="44">
        <f>'Measured TV opt-pt'!L603</f>
        <v>0</v>
      </c>
      <c r="AB459" s="44">
        <f>'Measured TV opt-pt'!M603</f>
        <v>0</v>
      </c>
      <c r="AC459" s="44">
        <f>'Measured TV opt-pt'!N603</f>
        <v>0</v>
      </c>
      <c r="AD459" s="44">
        <f>'Measured TV opt-pt'!O603</f>
        <v>0</v>
      </c>
      <c r="AE459" s="55">
        <f t="shared" si="230"/>
        <v>0</v>
      </c>
    </row>
    <row r="460" spans="1:31" ht="13.5" customHeight="1" thickBot="1" x14ac:dyDescent="0.25">
      <c r="A460" s="195" t="str">
        <f>+'Measured TV opt-pt'!A527</f>
        <v>PC</v>
      </c>
      <c r="B460" s="385"/>
      <c r="C460" s="122" t="s">
        <v>64</v>
      </c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144">
        <f t="shared" si="210"/>
        <v>0</v>
      </c>
      <c r="Q460" s="5"/>
      <c r="R460" s="123" t="s">
        <v>266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55">
        <f t="shared" si="230"/>
        <v>0</v>
      </c>
    </row>
    <row r="461" spans="1:31" ht="12.75" customHeight="1" x14ac:dyDescent="0.2">
      <c r="A461" s="195" t="str">
        <f>+'Measured TV opt-pt'!A528</f>
        <v>PC</v>
      </c>
      <c r="B461" s="385"/>
      <c r="C461" s="325" t="s">
        <v>289</v>
      </c>
      <c r="D461" s="326">
        <f t="shared" ref="D461:O461" si="231">SUM(D462:D480)</f>
        <v>0</v>
      </c>
      <c r="E461" s="326">
        <f t="shared" si="231"/>
        <v>0</v>
      </c>
      <c r="F461" s="326">
        <f t="shared" si="231"/>
        <v>0</v>
      </c>
      <c r="G461" s="326">
        <f t="shared" si="231"/>
        <v>0</v>
      </c>
      <c r="H461" s="326">
        <f t="shared" si="231"/>
        <v>0</v>
      </c>
      <c r="I461" s="326">
        <f t="shared" si="231"/>
        <v>0</v>
      </c>
      <c r="J461" s="326">
        <f t="shared" si="231"/>
        <v>0</v>
      </c>
      <c r="K461" s="326">
        <f t="shared" si="231"/>
        <v>0</v>
      </c>
      <c r="L461" s="326">
        <f t="shared" si="231"/>
        <v>0</v>
      </c>
      <c r="M461" s="326">
        <f t="shared" si="231"/>
        <v>0</v>
      </c>
      <c r="N461" s="326">
        <f t="shared" si="231"/>
        <v>0</v>
      </c>
      <c r="O461" s="326">
        <f t="shared" si="231"/>
        <v>0</v>
      </c>
      <c r="P461" s="327">
        <f t="shared" si="210"/>
        <v>0</v>
      </c>
      <c r="Q461" s="5"/>
      <c r="R461" s="60" t="s">
        <v>107</v>
      </c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</row>
    <row r="462" spans="1:31" ht="12.75" customHeight="1" x14ac:dyDescent="0.25">
      <c r="A462" s="195" t="str">
        <f>+'Measured TV opt-pt'!A529</f>
        <v>PC</v>
      </c>
      <c r="B462" s="385"/>
      <c r="C462" s="311" t="s">
        <v>284</v>
      </c>
      <c r="D462" s="330"/>
      <c r="E462" s="330"/>
      <c r="F462" s="330"/>
      <c r="G462" s="330"/>
      <c r="H462" s="330"/>
      <c r="I462" s="330"/>
      <c r="J462" s="330"/>
      <c r="K462" s="330"/>
      <c r="L462" s="330"/>
      <c r="M462" s="330"/>
      <c r="N462" s="330"/>
      <c r="O462" s="330"/>
      <c r="P462" s="312">
        <f t="shared" ref="P462:P480" si="232">SUM(D462:O462)</f>
        <v>0</v>
      </c>
      <c r="Q462" s="5"/>
      <c r="R462" s="60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</row>
    <row r="463" spans="1:31" ht="12.75" customHeight="1" x14ac:dyDescent="0.25">
      <c r="A463" s="195" t="str">
        <f>+'Measured TV opt-pt'!A530</f>
        <v>PC</v>
      </c>
      <c r="B463" s="385"/>
      <c r="C463" s="311" t="s">
        <v>288</v>
      </c>
      <c r="D463" s="330"/>
      <c r="E463" s="330"/>
      <c r="F463" s="330"/>
      <c r="G463" s="330"/>
      <c r="H463" s="330"/>
      <c r="I463" s="330"/>
      <c r="J463" s="330"/>
      <c r="K463" s="330"/>
      <c r="L463" s="330"/>
      <c r="M463" s="330"/>
      <c r="N463" s="330"/>
      <c r="O463" s="330"/>
      <c r="P463" s="312">
        <f t="shared" si="232"/>
        <v>0</v>
      </c>
      <c r="Q463" s="5"/>
      <c r="R463" s="60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</row>
    <row r="464" spans="1:31" ht="12.75" customHeight="1" x14ac:dyDescent="0.25">
      <c r="A464" s="195" t="str">
        <f>+'Measured TV opt-pt'!A531</f>
        <v>PC</v>
      </c>
      <c r="B464" s="385"/>
      <c r="C464" s="311" t="s">
        <v>280</v>
      </c>
      <c r="D464" s="330"/>
      <c r="E464" s="330"/>
      <c r="F464" s="330"/>
      <c r="G464" s="330"/>
      <c r="H464" s="330"/>
      <c r="I464" s="330"/>
      <c r="J464" s="330"/>
      <c r="K464" s="330"/>
      <c r="L464" s="330"/>
      <c r="M464" s="330"/>
      <c r="N464" s="330"/>
      <c r="O464" s="330"/>
      <c r="P464" s="312">
        <f t="shared" si="232"/>
        <v>0</v>
      </c>
      <c r="Q464" s="5"/>
      <c r="R464" s="60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</row>
    <row r="465" spans="1:31" ht="12.75" customHeight="1" x14ac:dyDescent="0.25">
      <c r="A465" s="195" t="str">
        <f>+'Measured TV opt-pt'!A532</f>
        <v>PC</v>
      </c>
      <c r="B465" s="385"/>
      <c r="C465" s="311" t="s">
        <v>285</v>
      </c>
      <c r="D465" s="330"/>
      <c r="E465" s="330"/>
      <c r="F465" s="330"/>
      <c r="G465" s="330"/>
      <c r="H465" s="330"/>
      <c r="I465" s="330"/>
      <c r="J465" s="330"/>
      <c r="K465" s="330"/>
      <c r="L465" s="330"/>
      <c r="M465" s="330"/>
      <c r="N465" s="330"/>
      <c r="O465" s="330"/>
      <c r="P465" s="312">
        <f t="shared" si="232"/>
        <v>0</v>
      </c>
      <c r="Q465" s="5"/>
      <c r="R465" s="60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</row>
    <row r="466" spans="1:31" ht="12.75" customHeight="1" x14ac:dyDescent="0.25">
      <c r="A466" s="195" t="str">
        <f t="shared" ref="A466:A478" si="233">+A465</f>
        <v>PC</v>
      </c>
      <c r="B466" s="385"/>
      <c r="C466" s="311" t="s">
        <v>280</v>
      </c>
      <c r="D466" s="330"/>
      <c r="E466" s="330"/>
      <c r="F466" s="330"/>
      <c r="G466" s="330"/>
      <c r="H466" s="330"/>
      <c r="I466" s="330"/>
      <c r="J466" s="330"/>
      <c r="K466" s="330"/>
      <c r="L466" s="330"/>
      <c r="M466" s="330"/>
      <c r="N466" s="330"/>
      <c r="O466" s="330"/>
      <c r="P466" s="312">
        <f t="shared" si="232"/>
        <v>0</v>
      </c>
      <c r="Q466" s="5"/>
      <c r="R466" s="60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</row>
    <row r="467" spans="1:31" ht="12.75" customHeight="1" x14ac:dyDescent="0.25">
      <c r="A467" s="195" t="str">
        <f t="shared" si="233"/>
        <v>PC</v>
      </c>
      <c r="B467" s="385"/>
      <c r="C467" s="311" t="s">
        <v>286</v>
      </c>
      <c r="D467" s="330"/>
      <c r="E467" s="330"/>
      <c r="F467" s="330"/>
      <c r="G467" s="330"/>
      <c r="H467" s="330"/>
      <c r="I467" s="330"/>
      <c r="J467" s="330"/>
      <c r="K467" s="330"/>
      <c r="L467" s="330"/>
      <c r="M467" s="330"/>
      <c r="N467" s="330"/>
      <c r="O467" s="330"/>
      <c r="P467" s="312">
        <f t="shared" si="232"/>
        <v>0</v>
      </c>
      <c r="Q467" s="5"/>
      <c r="R467" s="60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</row>
    <row r="468" spans="1:31" ht="12.75" customHeight="1" x14ac:dyDescent="0.25">
      <c r="A468" s="195" t="str">
        <f t="shared" si="233"/>
        <v>PC</v>
      </c>
      <c r="B468" s="385"/>
      <c r="C468" s="311" t="s">
        <v>282</v>
      </c>
      <c r="D468" s="330"/>
      <c r="E468" s="330"/>
      <c r="F468" s="330"/>
      <c r="G468" s="330"/>
      <c r="H468" s="330"/>
      <c r="I468" s="330"/>
      <c r="J468" s="330"/>
      <c r="K468" s="330"/>
      <c r="L468" s="330"/>
      <c r="M468" s="330"/>
      <c r="N468" s="330"/>
      <c r="O468" s="330"/>
      <c r="P468" s="312">
        <f t="shared" si="232"/>
        <v>0</v>
      </c>
      <c r="Q468" s="5"/>
      <c r="R468" s="60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</row>
    <row r="469" spans="1:31" ht="12.75" customHeight="1" x14ac:dyDescent="0.25">
      <c r="A469" s="195" t="str">
        <f t="shared" si="233"/>
        <v>PC</v>
      </c>
      <c r="B469" s="385"/>
      <c r="C469" s="311" t="s">
        <v>283</v>
      </c>
      <c r="D469" s="330"/>
      <c r="E469" s="330"/>
      <c r="F469" s="330"/>
      <c r="G469" s="330"/>
      <c r="H469" s="330"/>
      <c r="I469" s="330"/>
      <c r="J469" s="330"/>
      <c r="K469" s="330"/>
      <c r="L469" s="330"/>
      <c r="M469" s="330"/>
      <c r="N469" s="330"/>
      <c r="O469" s="330"/>
      <c r="P469" s="312">
        <f t="shared" si="232"/>
        <v>0</v>
      </c>
      <c r="Q469" s="5"/>
      <c r="R469" s="60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</row>
    <row r="470" spans="1:31" ht="12.75" customHeight="1" x14ac:dyDescent="0.25">
      <c r="A470" s="195" t="str">
        <f t="shared" si="233"/>
        <v>PC</v>
      </c>
      <c r="B470" s="385"/>
      <c r="C470" s="313" t="s">
        <v>287</v>
      </c>
      <c r="D470" s="331"/>
      <c r="E470" s="331"/>
      <c r="F470" s="331"/>
      <c r="G470" s="331"/>
      <c r="H470" s="331"/>
      <c r="I470" s="331"/>
      <c r="J470" s="331"/>
      <c r="K470" s="331"/>
      <c r="L470" s="331"/>
      <c r="M470" s="331"/>
      <c r="N470" s="331"/>
      <c r="O470" s="331"/>
      <c r="P470" s="314">
        <f t="shared" si="232"/>
        <v>0</v>
      </c>
      <c r="Q470" s="5"/>
      <c r="R470" s="60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</row>
    <row r="471" spans="1:31" ht="12.75" customHeight="1" x14ac:dyDescent="0.25">
      <c r="A471" s="195" t="str">
        <f t="shared" si="233"/>
        <v>PC</v>
      </c>
      <c r="B471" s="385"/>
      <c r="C471" s="313" t="s">
        <v>288</v>
      </c>
      <c r="D471" s="331"/>
      <c r="E471" s="331"/>
      <c r="F471" s="331"/>
      <c r="G471" s="331"/>
      <c r="H471" s="331"/>
      <c r="I471" s="331"/>
      <c r="J471" s="331"/>
      <c r="K471" s="331"/>
      <c r="L471" s="331"/>
      <c r="M471" s="331"/>
      <c r="N471" s="331"/>
      <c r="O471" s="331"/>
      <c r="P471" s="314">
        <f t="shared" si="232"/>
        <v>0</v>
      </c>
      <c r="Q471" s="5"/>
      <c r="R471" s="60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</row>
    <row r="472" spans="1:31" ht="12.75" customHeight="1" x14ac:dyDescent="0.25">
      <c r="A472" s="195" t="str">
        <f t="shared" si="233"/>
        <v>PC</v>
      </c>
      <c r="B472" s="385"/>
      <c r="C472" s="313" t="s">
        <v>280</v>
      </c>
      <c r="D472" s="331"/>
      <c r="E472" s="331"/>
      <c r="F472" s="331"/>
      <c r="G472" s="331"/>
      <c r="H472" s="331"/>
      <c r="I472" s="331"/>
      <c r="J472" s="331"/>
      <c r="K472" s="331"/>
      <c r="L472" s="331"/>
      <c r="M472" s="331"/>
      <c r="N472" s="331"/>
      <c r="O472" s="331"/>
      <c r="P472" s="314">
        <f t="shared" si="232"/>
        <v>0</v>
      </c>
      <c r="Q472" s="5"/>
      <c r="R472" s="60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</row>
    <row r="473" spans="1:31" ht="12.75" customHeight="1" x14ac:dyDescent="0.25">
      <c r="A473" s="195" t="str">
        <f t="shared" si="233"/>
        <v>PC</v>
      </c>
      <c r="B473" s="385"/>
      <c r="C473" s="313" t="s">
        <v>285</v>
      </c>
      <c r="D473" s="331"/>
      <c r="E473" s="331"/>
      <c r="F473" s="331"/>
      <c r="G473" s="331"/>
      <c r="H473" s="331"/>
      <c r="I473" s="331"/>
      <c r="J473" s="331"/>
      <c r="K473" s="331"/>
      <c r="L473" s="331"/>
      <c r="M473" s="331"/>
      <c r="N473" s="331"/>
      <c r="O473" s="331"/>
      <c r="P473" s="314">
        <f t="shared" si="232"/>
        <v>0</v>
      </c>
      <c r="Q473" s="5"/>
      <c r="R473" s="60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</row>
    <row r="474" spans="1:31" ht="12.75" customHeight="1" x14ac:dyDescent="0.25">
      <c r="A474" s="195" t="str">
        <f t="shared" si="233"/>
        <v>PC</v>
      </c>
      <c r="B474" s="385"/>
      <c r="C474" s="313" t="s">
        <v>280</v>
      </c>
      <c r="D474" s="331"/>
      <c r="E474" s="331"/>
      <c r="F474" s="331"/>
      <c r="G474" s="331"/>
      <c r="H474" s="331"/>
      <c r="I474" s="331"/>
      <c r="J474" s="331"/>
      <c r="K474" s="331"/>
      <c r="L474" s="331"/>
      <c r="M474" s="331"/>
      <c r="N474" s="331"/>
      <c r="O474" s="331"/>
      <c r="P474" s="314">
        <f t="shared" si="232"/>
        <v>0</v>
      </c>
      <c r="Q474" s="5"/>
      <c r="R474" s="60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</row>
    <row r="475" spans="1:31" ht="12.75" customHeight="1" x14ac:dyDescent="0.25">
      <c r="A475" s="195" t="str">
        <f t="shared" si="233"/>
        <v>PC</v>
      </c>
      <c r="B475" s="385"/>
      <c r="C475" s="313" t="s">
        <v>286</v>
      </c>
      <c r="D475" s="331"/>
      <c r="E475" s="331"/>
      <c r="F475" s="331"/>
      <c r="G475" s="331"/>
      <c r="H475" s="331"/>
      <c r="I475" s="331"/>
      <c r="J475" s="331"/>
      <c r="K475" s="331"/>
      <c r="L475" s="331"/>
      <c r="M475" s="331"/>
      <c r="N475" s="331"/>
      <c r="O475" s="331"/>
      <c r="P475" s="314">
        <f t="shared" si="232"/>
        <v>0</v>
      </c>
      <c r="Q475" s="5"/>
      <c r="R475" s="60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</row>
    <row r="476" spans="1:31" ht="12.75" customHeight="1" x14ac:dyDescent="0.25">
      <c r="A476" s="195" t="str">
        <f t="shared" si="233"/>
        <v>PC</v>
      </c>
      <c r="B476" s="385"/>
      <c r="C476" s="313" t="s">
        <v>282</v>
      </c>
      <c r="D476" s="331"/>
      <c r="E476" s="331"/>
      <c r="F476" s="331"/>
      <c r="G476" s="331"/>
      <c r="H476" s="331"/>
      <c r="I476" s="331"/>
      <c r="J476" s="331"/>
      <c r="K476" s="331"/>
      <c r="L476" s="331"/>
      <c r="M476" s="331"/>
      <c r="N476" s="331"/>
      <c r="O476" s="331"/>
      <c r="P476" s="314">
        <f t="shared" si="232"/>
        <v>0</v>
      </c>
      <c r="Q476" s="5"/>
      <c r="R476" s="60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</row>
    <row r="477" spans="1:31" ht="12.75" customHeight="1" x14ac:dyDescent="0.25">
      <c r="A477" s="195" t="str">
        <f t="shared" si="233"/>
        <v>PC</v>
      </c>
      <c r="B477" s="385"/>
      <c r="C477" s="313" t="s">
        <v>283</v>
      </c>
      <c r="D477" s="331"/>
      <c r="E477" s="331"/>
      <c r="F477" s="331"/>
      <c r="G477" s="331"/>
      <c r="H477" s="331"/>
      <c r="I477" s="331"/>
      <c r="J477" s="331"/>
      <c r="K477" s="331"/>
      <c r="L477" s="331"/>
      <c r="M477" s="331"/>
      <c r="N477" s="331"/>
      <c r="O477" s="331"/>
      <c r="P477" s="314">
        <f t="shared" si="232"/>
        <v>0</v>
      </c>
      <c r="Q477" s="5"/>
      <c r="R477" s="60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</row>
    <row r="478" spans="1:31" ht="12.75" customHeight="1" x14ac:dyDescent="0.25">
      <c r="A478" s="195" t="str">
        <f t="shared" si="233"/>
        <v>PC</v>
      </c>
      <c r="B478" s="385"/>
      <c r="C478" s="313" t="s">
        <v>281</v>
      </c>
      <c r="D478" s="331"/>
      <c r="E478" s="331"/>
      <c r="F478" s="331"/>
      <c r="G478" s="331"/>
      <c r="H478" s="331"/>
      <c r="I478" s="331"/>
      <c r="J478" s="331"/>
      <c r="K478" s="331"/>
      <c r="L478" s="331"/>
      <c r="M478" s="331"/>
      <c r="N478" s="331"/>
      <c r="O478" s="331"/>
      <c r="P478" s="314">
        <f t="shared" si="232"/>
        <v>0</v>
      </c>
      <c r="Q478" s="5"/>
      <c r="R478" s="60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</row>
    <row r="479" spans="1:31" ht="12.75" customHeight="1" x14ac:dyDescent="0.25">
      <c r="A479" s="195" t="str">
        <f>+'Measured TV opt-pt'!A533</f>
        <v>PC</v>
      </c>
      <c r="B479" s="385"/>
      <c r="C479" s="318" t="s">
        <v>279</v>
      </c>
      <c r="D479" s="332"/>
      <c r="E479" s="332"/>
      <c r="F479" s="332"/>
      <c r="G479" s="332"/>
      <c r="H479" s="332"/>
      <c r="I479" s="332"/>
      <c r="J479" s="332"/>
      <c r="K479" s="332"/>
      <c r="L479" s="332"/>
      <c r="M479" s="332"/>
      <c r="N479" s="332"/>
      <c r="O479" s="332"/>
      <c r="P479" s="315">
        <f t="shared" si="232"/>
        <v>0</v>
      </c>
      <c r="Q479" s="5"/>
      <c r="R479" s="60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</row>
    <row r="480" spans="1:31" ht="12.75" customHeight="1" thickBot="1" x14ac:dyDescent="0.3">
      <c r="A480" s="195" t="str">
        <f>+'Measured TV opt-pt'!A534</f>
        <v>PC</v>
      </c>
      <c r="B480" s="385"/>
      <c r="C480" s="328" t="s">
        <v>290</v>
      </c>
      <c r="D480" s="333"/>
      <c r="E480" s="333"/>
      <c r="F480" s="333"/>
      <c r="G480" s="333"/>
      <c r="H480" s="333"/>
      <c r="I480" s="333"/>
      <c r="J480" s="333"/>
      <c r="K480" s="333"/>
      <c r="L480" s="333"/>
      <c r="M480" s="333"/>
      <c r="N480" s="333"/>
      <c r="O480" s="333"/>
      <c r="P480" s="329">
        <f t="shared" si="232"/>
        <v>0</v>
      </c>
      <c r="Q480" s="5"/>
      <c r="R480" s="60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</row>
    <row r="481" spans="1:46" ht="12.75" customHeight="1" x14ac:dyDescent="0.2">
      <c r="A481" s="195" t="str">
        <f>+'Measured TV opt-pt'!A535</f>
        <v>PC</v>
      </c>
      <c r="B481" s="385"/>
      <c r="C481" s="122" t="s">
        <v>66</v>
      </c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144">
        <f t="shared" si="210"/>
        <v>0</v>
      </c>
      <c r="R481" s="60" t="s">
        <v>107</v>
      </c>
    </row>
    <row r="482" spans="1:46" ht="12.75" customHeight="1" x14ac:dyDescent="0.2">
      <c r="A482" s="195" t="str">
        <f>+'Measured TV opt-pt'!A536</f>
        <v>PC</v>
      </c>
      <c r="B482" s="385"/>
      <c r="C482" s="122" t="s">
        <v>67</v>
      </c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144">
        <f t="shared" si="210"/>
        <v>0</v>
      </c>
      <c r="Q482" s="5"/>
      <c r="R482" s="60" t="s">
        <v>107</v>
      </c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</row>
    <row r="483" spans="1:46" ht="12.75" customHeight="1" x14ac:dyDescent="0.2">
      <c r="A483" s="195" t="str">
        <f>+'Measured TV opt-pt'!A537</f>
        <v>PC</v>
      </c>
      <c r="B483" s="385"/>
      <c r="C483" s="122" t="s">
        <v>68</v>
      </c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144">
        <f t="shared" si="210"/>
        <v>0</v>
      </c>
      <c r="Q483" s="5"/>
      <c r="R483" s="60" t="s">
        <v>107</v>
      </c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</row>
    <row r="484" spans="1:46" ht="13.5" customHeight="1" thickBot="1" x14ac:dyDescent="0.25">
      <c r="A484" s="195" t="str">
        <f>+'Measured TV opt-pt'!A538</f>
        <v>PC</v>
      </c>
      <c r="B484" s="386"/>
      <c r="C484" s="126" t="s">
        <v>55</v>
      </c>
      <c r="D484" s="56">
        <f t="shared" ref="D484:O484" si="234">+D483+D482+D481+D461+D460+D459+D458+D457+D456+D445</f>
        <v>0</v>
      </c>
      <c r="E484" s="56">
        <f t="shared" si="234"/>
        <v>0</v>
      </c>
      <c r="F484" s="56">
        <f t="shared" si="234"/>
        <v>0</v>
      </c>
      <c r="G484" s="56">
        <f t="shared" si="234"/>
        <v>0</v>
      </c>
      <c r="H484" s="56">
        <f t="shared" si="234"/>
        <v>0</v>
      </c>
      <c r="I484" s="56">
        <f t="shared" si="234"/>
        <v>0</v>
      </c>
      <c r="J484" s="56">
        <f t="shared" si="234"/>
        <v>0</v>
      </c>
      <c r="K484" s="56">
        <f t="shared" si="234"/>
        <v>0</v>
      </c>
      <c r="L484" s="56">
        <f t="shared" si="234"/>
        <v>0</v>
      </c>
      <c r="M484" s="56">
        <f t="shared" si="234"/>
        <v>0</v>
      </c>
      <c r="N484" s="56">
        <f t="shared" si="234"/>
        <v>0</v>
      </c>
      <c r="O484" s="56">
        <f t="shared" si="234"/>
        <v>0</v>
      </c>
      <c r="P484" s="147">
        <f t="shared" si="210"/>
        <v>0</v>
      </c>
      <c r="Q484" s="199" t="str">
        <f>+B445</f>
        <v>Axe SCL</v>
      </c>
      <c r="R484" s="60" t="s">
        <v>107</v>
      </c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</row>
    <row r="485" spans="1:46" ht="12.75" customHeight="1" thickBot="1" x14ac:dyDescent="0.25">
      <c r="A485" s="195" t="str">
        <f>+'Measured TV opt-pt'!A539</f>
        <v>PC</v>
      </c>
      <c r="B485" s="384" t="str">
        <f>+'Measured TV opt-pt'!B621</f>
        <v>Clear F.</v>
      </c>
      <c r="C485" s="121" t="s">
        <v>56</v>
      </c>
      <c r="D485" s="54">
        <f t="shared" ref="D485:O485" si="235">SUM(D486:D495)</f>
        <v>414840.43400000036</v>
      </c>
      <c r="E485" s="54">
        <f>SUM(E486:E495)</f>
        <v>542719.31000000006</v>
      </c>
      <c r="F485" s="54">
        <f t="shared" si="235"/>
        <v>755282.11500000034</v>
      </c>
      <c r="G485" s="54">
        <f t="shared" si="235"/>
        <v>455647.96</v>
      </c>
      <c r="H485" s="54">
        <f t="shared" si="235"/>
        <v>0</v>
      </c>
      <c r="I485" s="54">
        <f t="shared" si="235"/>
        <v>0</v>
      </c>
      <c r="J485" s="54">
        <f t="shared" si="235"/>
        <v>0</v>
      </c>
      <c r="K485" s="54">
        <f t="shared" si="235"/>
        <v>0</v>
      </c>
      <c r="L485" s="54">
        <f t="shared" si="235"/>
        <v>0</v>
      </c>
      <c r="M485" s="54">
        <f t="shared" si="235"/>
        <v>0</v>
      </c>
      <c r="N485" s="54">
        <f t="shared" si="235"/>
        <v>0</v>
      </c>
      <c r="O485" s="54">
        <f t="shared" si="235"/>
        <v>0</v>
      </c>
      <c r="P485" s="140">
        <f t="shared" si="210"/>
        <v>2168489.8190000006</v>
      </c>
      <c r="Q485" s="198"/>
      <c r="R485" s="121" t="s">
        <v>104</v>
      </c>
      <c r="S485" s="54">
        <f>SUM(S486:S491)</f>
        <v>430.43000000000006</v>
      </c>
      <c r="T485" s="54">
        <f t="shared" ref="T485:AD485" si="236">SUM(T486:T491)</f>
        <v>557.49499999999989</v>
      </c>
      <c r="U485" s="54">
        <f t="shared" si="236"/>
        <v>744.54166666666629</v>
      </c>
      <c r="V485" s="54">
        <f t="shared" si="236"/>
        <v>435.01833333333332</v>
      </c>
      <c r="W485" s="54">
        <f t="shared" si="236"/>
        <v>0</v>
      </c>
      <c r="X485" s="117">
        <f t="shared" si="236"/>
        <v>0</v>
      </c>
      <c r="Y485" s="54">
        <f t="shared" si="236"/>
        <v>0</v>
      </c>
      <c r="Z485" s="54">
        <f t="shared" si="236"/>
        <v>0</v>
      </c>
      <c r="AA485" s="54">
        <f t="shared" si="236"/>
        <v>0</v>
      </c>
      <c r="AB485" s="54">
        <f t="shared" si="236"/>
        <v>0</v>
      </c>
      <c r="AC485" s="54">
        <f t="shared" si="236"/>
        <v>0</v>
      </c>
      <c r="AD485" s="54">
        <f t="shared" si="236"/>
        <v>0</v>
      </c>
      <c r="AE485" s="55">
        <f t="shared" ref="AE485:AE491" si="237">SUM(S485:AD485)</f>
        <v>2167.4849999999997</v>
      </c>
    </row>
    <row r="486" spans="1:46" ht="12.75" customHeight="1" thickBot="1" x14ac:dyDescent="0.25">
      <c r="A486" s="195" t="str">
        <f>+'Measured TV opt-pt'!A540</f>
        <v>PC</v>
      </c>
      <c r="B486" s="385"/>
      <c r="C486" s="123" t="s">
        <v>57</v>
      </c>
      <c r="D486" s="58">
        <v>245613.42400000014</v>
      </c>
      <c r="E486" s="58">
        <v>118241.62900000002</v>
      </c>
      <c r="F486" s="58">
        <v>218023.38500000021</v>
      </c>
      <c r="G486" s="58">
        <v>99130.735000000015</v>
      </c>
      <c r="H486" s="58">
        <f>+'Measured TV opt-pt'!H623</f>
        <v>0</v>
      </c>
      <c r="I486" s="58">
        <f>+'Measured TV opt-pt'!I623</f>
        <v>0</v>
      </c>
      <c r="J486" s="58">
        <f>+'Measured TV opt-pt'!J623</f>
        <v>0</v>
      </c>
      <c r="K486" s="58">
        <f>+'Measured TV opt-pt'!K623</f>
        <v>0</v>
      </c>
      <c r="L486" s="58">
        <f>+'Measured TV opt-pt'!L623</f>
        <v>0</v>
      </c>
      <c r="M486" s="58">
        <f>+'Measured TV opt-pt'!M623</f>
        <v>0</v>
      </c>
      <c r="N486" s="58">
        <f>+'Measured TV opt-pt'!N623</f>
        <v>0</v>
      </c>
      <c r="O486" s="58">
        <f>+'Measured TV opt-pt'!O623</f>
        <v>0</v>
      </c>
      <c r="P486" s="141">
        <f t="shared" si="210"/>
        <v>681009.17300000042</v>
      </c>
      <c r="R486" s="123" t="s">
        <v>57</v>
      </c>
      <c r="S486" s="44">
        <v>312.06966666666671</v>
      </c>
      <c r="T486" s="44">
        <v>200.37433333333325</v>
      </c>
      <c r="U486" s="44">
        <v>283.39999999999986</v>
      </c>
      <c r="V486" s="44">
        <v>136.20666666666665</v>
      </c>
      <c r="W486" s="44">
        <f>'Measured TV opt-pt'!H660</f>
        <v>0</v>
      </c>
      <c r="X486" s="44">
        <f>'Measured TV opt-pt'!I660</f>
        <v>0</v>
      </c>
      <c r="Y486" s="44">
        <f>'Measured TV opt-pt'!J660</f>
        <v>0</v>
      </c>
      <c r="Z486" s="44">
        <f>'Measured TV opt-pt'!K660</f>
        <v>0</v>
      </c>
      <c r="AA486" s="44">
        <f>'Measured TV opt-pt'!L660</f>
        <v>0</v>
      </c>
      <c r="AB486" s="44">
        <f>'Measured TV opt-pt'!M660</f>
        <v>0</v>
      </c>
      <c r="AC486" s="44">
        <f>'Measured TV opt-pt'!N660</f>
        <v>0</v>
      </c>
      <c r="AD486" s="44">
        <f>'Measured TV opt-pt'!O660</f>
        <v>0</v>
      </c>
      <c r="AE486" s="55">
        <f t="shared" si="237"/>
        <v>932.05066666666653</v>
      </c>
      <c r="AT486" s="5">
        <f>L486+L490+L491</f>
        <v>0</v>
      </c>
    </row>
    <row r="487" spans="1:46" ht="12.75" customHeight="1" thickBot="1" x14ac:dyDescent="0.25">
      <c r="A487" s="195" t="str">
        <f>+'Measured TV opt-pt'!A541</f>
        <v>PC</v>
      </c>
      <c r="B487" s="385"/>
      <c r="C487" s="123" t="s">
        <v>221</v>
      </c>
      <c r="D487" s="58">
        <f>+'Measured TV opt-pt'!D624</f>
        <v>0</v>
      </c>
      <c r="E487" s="58">
        <f>+'Measured TV opt-pt'!E624</f>
        <v>0</v>
      </c>
      <c r="F487" s="58">
        <f>+'Measured TV opt-pt'!F624</f>
        <v>0</v>
      </c>
      <c r="G487" s="58">
        <f>+'Measured TV opt-pt'!G624</f>
        <v>0</v>
      </c>
      <c r="H487" s="58">
        <f>+'Measured TV opt-pt'!H624</f>
        <v>0</v>
      </c>
      <c r="I487" s="58">
        <f>+'Measured TV opt-pt'!I624</f>
        <v>0</v>
      </c>
      <c r="J487" s="58">
        <f>+'Measured TV opt-pt'!J624</f>
        <v>0</v>
      </c>
      <c r="K487" s="58">
        <f>+'Measured TV opt-pt'!K624</f>
        <v>0</v>
      </c>
      <c r="L487" s="58">
        <f>+'Measured TV opt-pt'!L624</f>
        <v>0</v>
      </c>
      <c r="M487" s="58">
        <f>+'Measured TV opt-pt'!M624</f>
        <v>0</v>
      </c>
      <c r="N487" s="58">
        <f>+'Measured TV opt-pt'!N624</f>
        <v>0</v>
      </c>
      <c r="O487" s="58">
        <f>+'Measured TV opt-pt'!O624</f>
        <v>0</v>
      </c>
      <c r="P487" s="141">
        <f t="shared" si="210"/>
        <v>0</v>
      </c>
      <c r="R487" s="123" t="s">
        <v>221</v>
      </c>
      <c r="S487" s="44">
        <f>'Measured TV opt-pt'!D661</f>
        <v>0</v>
      </c>
      <c r="T487" s="44">
        <f>'Measured TV opt-pt'!E661</f>
        <v>0</v>
      </c>
      <c r="U487" s="44">
        <f>'Measured TV opt-pt'!F661</f>
        <v>0</v>
      </c>
      <c r="V487" s="44"/>
      <c r="W487" s="44">
        <f>'Measured TV opt-pt'!H661</f>
        <v>0</v>
      </c>
      <c r="X487" s="44">
        <f>'Measured TV opt-pt'!I661</f>
        <v>0</v>
      </c>
      <c r="Y487" s="44">
        <f>'Measured TV opt-pt'!J661</f>
        <v>0</v>
      </c>
      <c r="Z487" s="44">
        <f>'Measured TV opt-pt'!K661</f>
        <v>0</v>
      </c>
      <c r="AA487" s="44">
        <f>'Measured TV opt-pt'!L661</f>
        <v>0</v>
      </c>
      <c r="AB487" s="44">
        <f>'Measured TV opt-pt'!M661</f>
        <v>0</v>
      </c>
      <c r="AC487" s="44">
        <f>'Measured TV opt-pt'!N661</f>
        <v>0</v>
      </c>
      <c r="AD487" s="44">
        <f>'Measured TV opt-pt'!O661</f>
        <v>0</v>
      </c>
      <c r="AE487" s="55">
        <f t="shared" si="237"/>
        <v>0</v>
      </c>
      <c r="AT487" s="5"/>
    </row>
    <row r="488" spans="1:46" ht="12.75" customHeight="1" thickBot="1" x14ac:dyDescent="0.25">
      <c r="A488" s="195" t="str">
        <f>+'Measured TV opt-pt'!A542</f>
        <v>PC</v>
      </c>
      <c r="B488" s="385"/>
      <c r="C488" s="123" t="s">
        <v>222</v>
      </c>
      <c r="D488" s="58">
        <v>96744.330000000016</v>
      </c>
      <c r="E488" s="58">
        <v>42938.546000000002</v>
      </c>
      <c r="F488" s="58">
        <v>75204.050000000017</v>
      </c>
      <c r="G488" s="58">
        <v>117239.92</v>
      </c>
      <c r="H488" s="58">
        <f>+'Measured TV opt-pt'!H625</f>
        <v>0</v>
      </c>
      <c r="I488" s="58">
        <f>+'Measured TV opt-pt'!I625</f>
        <v>0</v>
      </c>
      <c r="J488" s="58">
        <f>+'Measured TV opt-pt'!J625</f>
        <v>0</v>
      </c>
      <c r="K488" s="58">
        <f>+'Measured TV opt-pt'!K625</f>
        <v>0</v>
      </c>
      <c r="L488" s="58">
        <f>+'Measured TV opt-pt'!L625</f>
        <v>0</v>
      </c>
      <c r="M488" s="58">
        <f>+'Measured TV opt-pt'!M625</f>
        <v>0</v>
      </c>
      <c r="N488" s="58">
        <f>+'Measured TV opt-pt'!N625</f>
        <v>0</v>
      </c>
      <c r="O488" s="58">
        <f>+'Measured TV opt-pt'!O625</f>
        <v>0</v>
      </c>
      <c r="P488" s="141">
        <f t="shared" si="210"/>
        <v>332126.84600000002</v>
      </c>
      <c r="R488" s="123" t="s">
        <v>222</v>
      </c>
      <c r="S488" s="44">
        <v>118.36033333333336</v>
      </c>
      <c r="T488" s="44">
        <v>54.26166666666667</v>
      </c>
      <c r="U488" s="44">
        <v>84.513333333333321</v>
      </c>
      <c r="V488" s="44">
        <v>105.94166666666668</v>
      </c>
      <c r="W488" s="44">
        <f>'Measured TV opt-pt'!H662</f>
        <v>0</v>
      </c>
      <c r="X488" s="44">
        <f>'Measured TV opt-pt'!I662</f>
        <v>0</v>
      </c>
      <c r="Y488" s="44">
        <f>'Measured TV opt-pt'!J662</f>
        <v>0</v>
      </c>
      <c r="Z488" s="44">
        <f>'Measured TV opt-pt'!K662</f>
        <v>0</v>
      </c>
      <c r="AA488" s="44">
        <f>'Measured TV opt-pt'!L662</f>
        <v>0</v>
      </c>
      <c r="AB488" s="44">
        <f>'Measured TV opt-pt'!M662</f>
        <v>0</v>
      </c>
      <c r="AC488" s="44">
        <f>'Measured TV opt-pt'!N662</f>
        <v>0</v>
      </c>
      <c r="AD488" s="44">
        <f>'Measured TV opt-pt'!O662</f>
        <v>0</v>
      </c>
      <c r="AE488" s="55">
        <f t="shared" si="237"/>
        <v>363.077</v>
      </c>
      <c r="AT488" s="5"/>
    </row>
    <row r="489" spans="1:46" ht="12.75" customHeight="1" thickBot="1" x14ac:dyDescent="0.25">
      <c r="A489" s="195" t="str">
        <f>+'Measured TV opt-pt'!A543</f>
        <v>PC</v>
      </c>
      <c r="B489" s="385"/>
      <c r="C489" s="123" t="s">
        <v>223</v>
      </c>
      <c r="D489" s="58">
        <f>+'Measured TV opt-pt'!D626</f>
        <v>0</v>
      </c>
      <c r="E489" s="58">
        <v>15105.034999999998</v>
      </c>
      <c r="F489" s="58">
        <v>25407.399999999994</v>
      </c>
      <c r="G489" s="58">
        <v>26372.705000000005</v>
      </c>
      <c r="H489" s="58">
        <f>+'Measured TV opt-pt'!H626</f>
        <v>0</v>
      </c>
      <c r="I489" s="58">
        <f>+'Measured TV opt-pt'!I626</f>
        <v>0</v>
      </c>
      <c r="J489" s="58">
        <f>+'Measured TV opt-pt'!J626</f>
        <v>0</v>
      </c>
      <c r="K489" s="58">
        <f>+'Measured TV opt-pt'!K626</f>
        <v>0</v>
      </c>
      <c r="L489" s="58">
        <f>+'Measured TV opt-pt'!L626</f>
        <v>0</v>
      </c>
      <c r="M489" s="58">
        <f>+'Measured TV opt-pt'!M626</f>
        <v>0</v>
      </c>
      <c r="N489" s="58">
        <f>+'Measured TV opt-pt'!N626</f>
        <v>0</v>
      </c>
      <c r="O489" s="58">
        <f>+'Measured TV opt-pt'!O626</f>
        <v>0</v>
      </c>
      <c r="P489" s="141">
        <f t="shared" si="210"/>
        <v>66885.14</v>
      </c>
      <c r="R489" s="123" t="s">
        <v>223</v>
      </c>
      <c r="S489" s="44">
        <f>'Measured TV opt-pt'!D663</f>
        <v>0</v>
      </c>
      <c r="T489" s="44">
        <v>26.579000000000001</v>
      </c>
      <c r="U489" s="44">
        <v>37.719999999999992</v>
      </c>
      <c r="V489" s="44">
        <v>30.12</v>
      </c>
      <c r="W489" s="44">
        <f>'Measured TV opt-pt'!H663</f>
        <v>0</v>
      </c>
      <c r="X489" s="44">
        <f>'Measured TV opt-pt'!I663</f>
        <v>0</v>
      </c>
      <c r="Y489" s="44">
        <f>'Measured TV opt-pt'!J663</f>
        <v>0</v>
      </c>
      <c r="Z489" s="44">
        <f>'Measured TV opt-pt'!K663</f>
        <v>0</v>
      </c>
      <c r="AA489" s="44">
        <f>'Measured TV opt-pt'!L663</f>
        <v>0</v>
      </c>
      <c r="AB489" s="44">
        <f>'Measured TV opt-pt'!M663</f>
        <v>0</v>
      </c>
      <c r="AC489" s="44">
        <f>'Measured TV opt-pt'!N663</f>
        <v>0</v>
      </c>
      <c r="AD489" s="44">
        <f>'Measured TV opt-pt'!O663</f>
        <v>0</v>
      </c>
      <c r="AE489" s="55">
        <f t="shared" si="237"/>
        <v>94.418999999999997</v>
      </c>
      <c r="AT489" s="5"/>
    </row>
    <row r="490" spans="1:46" ht="12.75" customHeight="1" thickBot="1" x14ac:dyDescent="0.25">
      <c r="A490" s="195" t="str">
        <f>+'Measured TV opt-pt'!A544</f>
        <v>PC</v>
      </c>
      <c r="B490" s="385"/>
      <c r="C490" s="123" t="s">
        <v>224</v>
      </c>
      <c r="D490" s="58">
        <f>+'Measured TV opt-pt'!D627</f>
        <v>0</v>
      </c>
      <c r="E490" s="58">
        <f>+'Measured TV opt-pt'!E627</f>
        <v>0</v>
      </c>
      <c r="F490" s="58">
        <f>+'Measured TV opt-pt'!F627</f>
        <v>0</v>
      </c>
      <c r="G490" s="58">
        <f>+'Measured TV opt-pt'!G627</f>
        <v>0</v>
      </c>
      <c r="H490" s="58">
        <f>+'Measured TV opt-pt'!H627</f>
        <v>0</v>
      </c>
      <c r="I490" s="58">
        <f>+'Measured TV opt-pt'!I627</f>
        <v>0</v>
      </c>
      <c r="J490" s="58">
        <f>+'Measured TV opt-pt'!J627</f>
        <v>0</v>
      </c>
      <c r="K490" s="58">
        <f>+'Measured TV opt-pt'!K627</f>
        <v>0</v>
      </c>
      <c r="L490" s="58">
        <f>+'Measured TV opt-pt'!L627</f>
        <v>0</v>
      </c>
      <c r="M490" s="58">
        <f>+'Measured TV opt-pt'!M627</f>
        <v>0</v>
      </c>
      <c r="N490" s="58">
        <f>+'Measured TV opt-pt'!N627</f>
        <v>0</v>
      </c>
      <c r="O490" s="58">
        <f>+'Measured TV opt-pt'!O627</f>
        <v>0</v>
      </c>
      <c r="P490" s="141">
        <f t="shared" si="210"/>
        <v>0</v>
      </c>
      <c r="Q490" s="5"/>
      <c r="R490" s="123" t="s">
        <v>224</v>
      </c>
      <c r="S490" s="44">
        <f>'Measured TV opt-pt'!D664</f>
        <v>0</v>
      </c>
      <c r="T490" s="44">
        <f>'Measured TV opt-pt'!E664</f>
        <v>0</v>
      </c>
      <c r="U490" s="44">
        <f>'Measured TV opt-pt'!F664</f>
        <v>0</v>
      </c>
      <c r="V490" s="44"/>
      <c r="W490" s="44">
        <f>'Measured TV opt-pt'!H664</f>
        <v>0</v>
      </c>
      <c r="X490" s="44">
        <f>'Measured TV opt-pt'!I664</f>
        <v>0</v>
      </c>
      <c r="Y490" s="44">
        <f>'Measured TV opt-pt'!J664</f>
        <v>0</v>
      </c>
      <c r="Z490" s="44">
        <f>'Measured TV opt-pt'!K664</f>
        <v>0</v>
      </c>
      <c r="AA490" s="44">
        <f>'Measured TV opt-pt'!L664</f>
        <v>0</v>
      </c>
      <c r="AB490" s="44">
        <f>'Measured TV opt-pt'!M664</f>
        <v>0</v>
      </c>
      <c r="AC490" s="44">
        <f>'Measured TV opt-pt'!N664</f>
        <v>0</v>
      </c>
      <c r="AD490" s="44">
        <f>'Measured TV opt-pt'!O664</f>
        <v>0</v>
      </c>
      <c r="AE490" s="55">
        <f t="shared" si="237"/>
        <v>0</v>
      </c>
    </row>
    <row r="491" spans="1:46" ht="12.75" customHeight="1" x14ac:dyDescent="0.2">
      <c r="A491" s="195" t="str">
        <f>+'Measured TV opt-pt'!A545</f>
        <v>PC</v>
      </c>
      <c r="B491" s="385"/>
      <c r="C491" s="123" t="s">
        <v>101</v>
      </c>
      <c r="D491" s="44"/>
      <c r="E491" s="44">
        <v>268367.14</v>
      </c>
      <c r="F491" s="44">
        <v>313976</v>
      </c>
      <c r="G491" s="44">
        <v>103942.50000000001</v>
      </c>
      <c r="H491" s="44"/>
      <c r="I491" s="44"/>
      <c r="J491" s="44"/>
      <c r="K491" s="44"/>
      <c r="L491" s="44"/>
      <c r="M491" s="44"/>
      <c r="N491" s="44"/>
      <c r="O491" s="44"/>
      <c r="P491" s="141">
        <f t="shared" si="210"/>
        <v>686285.64</v>
      </c>
      <c r="Q491" s="5"/>
      <c r="R491" s="123" t="s">
        <v>101</v>
      </c>
      <c r="S491" s="44"/>
      <c r="T491" s="44">
        <v>276.27999999999997</v>
      </c>
      <c r="U491" s="44">
        <v>338.90833333333313</v>
      </c>
      <c r="V491" s="44">
        <v>162.75</v>
      </c>
      <c r="W491" s="44"/>
      <c r="X491" s="44"/>
      <c r="Y491" s="58"/>
      <c r="Z491" s="58"/>
      <c r="AA491" s="58"/>
      <c r="AB491" s="58"/>
      <c r="AC491" s="58"/>
      <c r="AD491" s="58"/>
      <c r="AE491" s="55">
        <f t="shared" si="237"/>
        <v>777.93833333333305</v>
      </c>
    </row>
    <row r="492" spans="1:46" ht="12.75" customHeight="1" x14ac:dyDescent="0.2">
      <c r="A492" s="195" t="str">
        <f>+'Measured TV opt-pt'!A546</f>
        <v>PC</v>
      </c>
      <c r="B492" s="385"/>
      <c r="C492" s="124" t="s">
        <v>58</v>
      </c>
      <c r="D492" s="46">
        <v>72482.680000000153</v>
      </c>
      <c r="E492" s="46">
        <v>49685.059999999983</v>
      </c>
      <c r="F492" s="46">
        <v>63344.280000000108</v>
      </c>
      <c r="G492" s="46">
        <v>55552.099999999969</v>
      </c>
      <c r="H492" s="46"/>
      <c r="I492" s="46"/>
      <c r="J492" s="46"/>
      <c r="K492" s="46"/>
      <c r="L492" s="46"/>
      <c r="M492" s="46"/>
      <c r="N492" s="46"/>
      <c r="O492" s="46"/>
      <c r="P492" s="142">
        <f t="shared" si="210"/>
        <v>241064.12000000023</v>
      </c>
      <c r="R492" s="133" t="s">
        <v>105</v>
      </c>
      <c r="S492" s="133">
        <f>+'Measured TV opt-pt'!D319</f>
        <v>0.4</v>
      </c>
      <c r="T492" s="133">
        <f>+'Measured TV opt-pt'!E319</f>
        <v>0.4</v>
      </c>
      <c r="U492" s="133">
        <f>+'Measured TV opt-pt'!F319</f>
        <v>0.4</v>
      </c>
      <c r="V492" s="133">
        <f>+'Measured TV opt-pt'!G319</f>
        <v>0.4</v>
      </c>
      <c r="W492" s="133">
        <f>+'Measured TV opt-pt'!H319</f>
        <v>0.4</v>
      </c>
      <c r="X492" s="8">
        <f>+'Measured TV opt-pt'!I319</f>
        <v>0.4</v>
      </c>
      <c r="Y492" s="133">
        <f>+'Measured TV opt-pt'!J319</f>
        <v>0.43</v>
      </c>
      <c r="Z492" s="133">
        <f>+'Measured TV opt-pt'!K319</f>
        <v>0.48915873014712274</v>
      </c>
      <c r="AA492" s="133">
        <f>+'Measured TV opt-pt'!L319</f>
        <v>0.4834974169537235</v>
      </c>
      <c r="AB492" s="133">
        <f>+'Measured TV opt-pt'!M319</f>
        <v>0.45414569524687309</v>
      </c>
      <c r="AC492" s="133">
        <f>+'Measured TV opt-pt'!N319</f>
        <v>0.38276016431267579</v>
      </c>
      <c r="AD492" s="133">
        <f>+'Measured TV opt-pt'!O319</f>
        <v>0.34111134082271427</v>
      </c>
      <c r="AE492" s="133"/>
      <c r="AT492" s="5">
        <f>L492+L493+L494+L495</f>
        <v>0</v>
      </c>
    </row>
    <row r="493" spans="1:46" ht="13.5" customHeight="1" thickBot="1" x14ac:dyDescent="0.25">
      <c r="A493" s="195" t="str">
        <f>+'Measured TV opt-pt'!A547</f>
        <v>PC</v>
      </c>
      <c r="B493" s="385"/>
      <c r="C493" s="124" t="s">
        <v>59</v>
      </c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142">
        <f t="shared" si="210"/>
        <v>0</v>
      </c>
      <c r="R493" s="60" t="s">
        <v>107</v>
      </c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</row>
    <row r="494" spans="1:46" ht="12.75" customHeight="1" thickBot="1" x14ac:dyDescent="0.25">
      <c r="A494" s="195" t="str">
        <f>+'Measured TV opt-pt'!A548</f>
        <v>PC</v>
      </c>
      <c r="B494" s="385"/>
      <c r="C494" s="124" t="s">
        <v>166</v>
      </c>
      <c r="D494" s="46"/>
      <c r="E494" s="46">
        <v>48381.900000000074</v>
      </c>
      <c r="F494" s="46">
        <v>59327</v>
      </c>
      <c r="G494" s="46">
        <v>53410</v>
      </c>
      <c r="H494" s="46"/>
      <c r="I494" s="46"/>
      <c r="J494" s="46"/>
      <c r="K494" s="46"/>
      <c r="L494" s="46"/>
      <c r="M494" s="46"/>
      <c r="N494" s="46"/>
      <c r="O494" s="46"/>
      <c r="P494" s="142">
        <f t="shared" si="210"/>
        <v>161118.90000000008</v>
      </c>
      <c r="Q494" s="8"/>
      <c r="R494" s="121" t="s">
        <v>106</v>
      </c>
      <c r="S494" s="54">
        <f>SUM(S495:S500)</f>
        <v>542.2363333333335</v>
      </c>
      <c r="T494" s="54">
        <f t="shared" ref="T494" si="238">SUM(T495:T500)</f>
        <v>656.53999999999985</v>
      </c>
      <c r="U494" s="54">
        <f t="shared" ref="U494" si="239">SUM(U495:U500)</f>
        <v>949.64833333333331</v>
      </c>
      <c r="V494" s="54">
        <f t="shared" ref="V494" si="240">SUM(V495:V500)</f>
        <v>580.03166666666675</v>
      </c>
      <c r="W494" s="54">
        <f t="shared" ref="W494" si="241">SUM(W495:W500)</f>
        <v>0</v>
      </c>
      <c r="X494" s="54">
        <f t="shared" ref="X494" si="242">SUM(X495:X500)</f>
        <v>0</v>
      </c>
      <c r="Y494" s="54">
        <f t="shared" ref="Y494" si="243">SUM(Y495:Y500)</f>
        <v>0</v>
      </c>
      <c r="Z494" s="54">
        <f t="shared" ref="Z494" si="244">SUM(Z495:Z500)</f>
        <v>0</v>
      </c>
      <c r="AA494" s="54">
        <f t="shared" ref="AA494" si="245">SUM(AA495:AA500)</f>
        <v>0</v>
      </c>
      <c r="AB494" s="54">
        <f t="shared" ref="AB494" si="246">SUM(AB495:AB500)</f>
        <v>0</v>
      </c>
      <c r="AC494" s="54">
        <f t="shared" ref="AC494" si="247">SUM(AC495:AC500)</f>
        <v>0</v>
      </c>
      <c r="AD494" s="54">
        <f t="shared" ref="AD494" si="248">SUM(AD495:AD500)</f>
        <v>0</v>
      </c>
      <c r="AE494" s="54">
        <f t="shared" ref="AE494" si="249">SUM(AE495:AE500)</f>
        <v>2728.4563333333335</v>
      </c>
    </row>
    <row r="495" spans="1:46" ht="12.75" customHeight="1" thickBot="1" x14ac:dyDescent="0.25">
      <c r="A495" s="195" t="str">
        <f>+'Measured TV opt-pt'!A549</f>
        <v>PC</v>
      </c>
      <c r="B495" s="385"/>
      <c r="C495" s="125" t="s">
        <v>167</v>
      </c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143">
        <f t="shared" si="210"/>
        <v>0</v>
      </c>
      <c r="Q495" s="8"/>
      <c r="R495" s="123" t="s">
        <v>261</v>
      </c>
      <c r="S495" s="44">
        <v>382.20866666666683</v>
      </c>
      <c r="T495" s="44">
        <v>241.65666666666655</v>
      </c>
      <c r="U495" s="44">
        <v>390.45333333333349</v>
      </c>
      <c r="V495" s="44">
        <v>195.46666666666667</v>
      </c>
      <c r="W495" s="44">
        <f>'Measured TV opt-pt'!H654</f>
        <v>0</v>
      </c>
      <c r="X495" s="44">
        <f>'Measured TV opt-pt'!I654</f>
        <v>0</v>
      </c>
      <c r="Y495" s="44">
        <f>'Measured TV opt-pt'!J654</f>
        <v>0</v>
      </c>
      <c r="Z495" s="44">
        <f>'Measured TV opt-pt'!K654</f>
        <v>0</v>
      </c>
      <c r="AA495" s="44">
        <f>'Measured TV opt-pt'!L654</f>
        <v>0</v>
      </c>
      <c r="AB495" s="44">
        <f>'Measured TV opt-pt'!M654</f>
        <v>0</v>
      </c>
      <c r="AC495" s="44">
        <f>'Measured TV opt-pt'!N654</f>
        <v>0</v>
      </c>
      <c r="AD495" s="44">
        <f>'Measured TV opt-pt'!O654</f>
        <v>0</v>
      </c>
      <c r="AE495" s="55">
        <f t="shared" ref="AE495:AE500" si="250">SUM(S495:AD495)</f>
        <v>1209.7853333333335</v>
      </c>
    </row>
    <row r="496" spans="1:46" ht="12.75" customHeight="1" thickBot="1" x14ac:dyDescent="0.25">
      <c r="A496" s="195" t="str">
        <f>+'Measured TV opt-pt'!A550</f>
        <v>PC</v>
      </c>
      <c r="B496" s="385"/>
      <c r="C496" s="122" t="s">
        <v>60</v>
      </c>
      <c r="D496" s="42"/>
      <c r="E496" s="42">
        <v>15000</v>
      </c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144">
        <f t="shared" si="210"/>
        <v>15000</v>
      </c>
      <c r="Q496" s="5"/>
      <c r="R496" s="123" t="s">
        <v>262</v>
      </c>
      <c r="S496" s="44">
        <f>'Measured TV opt-pt'!D655</f>
        <v>0</v>
      </c>
      <c r="T496" s="44">
        <v>0</v>
      </c>
      <c r="U496" s="44">
        <f>'Measured TV opt-pt'!F655</f>
        <v>0</v>
      </c>
      <c r="V496" s="44"/>
      <c r="W496" s="44">
        <f>'Measured TV opt-pt'!H655</f>
        <v>0</v>
      </c>
      <c r="X496" s="44">
        <f>'Measured TV opt-pt'!I655</f>
        <v>0</v>
      </c>
      <c r="Y496" s="44">
        <f>'Measured TV opt-pt'!J655</f>
        <v>0</v>
      </c>
      <c r="Z496" s="44">
        <f>'Measured TV opt-pt'!K655</f>
        <v>0</v>
      </c>
      <c r="AA496" s="44">
        <f>'Measured TV opt-pt'!L655</f>
        <v>0</v>
      </c>
      <c r="AB496" s="44">
        <f>'Measured TV opt-pt'!M655</f>
        <v>0</v>
      </c>
      <c r="AC496" s="44">
        <f>'Measured TV opt-pt'!N655</f>
        <v>0</v>
      </c>
      <c r="AD496" s="44">
        <f>'Measured TV opt-pt'!O655</f>
        <v>0</v>
      </c>
      <c r="AE496" s="55">
        <f t="shared" si="250"/>
        <v>0</v>
      </c>
      <c r="AT496" s="5">
        <f>L496+L497+L498+L499+L500+L501+L521+L522+L523</f>
        <v>5000.3999999999996</v>
      </c>
    </row>
    <row r="497" spans="1:31" ht="12.75" customHeight="1" thickBot="1" x14ac:dyDescent="0.25">
      <c r="A497" s="195" t="str">
        <f>+'Measured TV opt-pt'!A551</f>
        <v>PC</v>
      </c>
      <c r="B497" s="385"/>
      <c r="C497" s="122" t="s">
        <v>61</v>
      </c>
      <c r="D497" s="42"/>
      <c r="E497" s="42">
        <v>3000</v>
      </c>
      <c r="F497" s="42">
        <v>12000</v>
      </c>
      <c r="G497" s="42">
        <v>12000</v>
      </c>
      <c r="H497" s="42">
        <v>12000</v>
      </c>
      <c r="I497" s="42"/>
      <c r="J497" s="42"/>
      <c r="K497" s="42"/>
      <c r="L497" s="42"/>
      <c r="M497" s="42"/>
      <c r="N497" s="42"/>
      <c r="O497" s="42"/>
      <c r="P497" s="144">
        <f t="shared" si="210"/>
        <v>39000</v>
      </c>
      <c r="R497" s="123" t="s">
        <v>263</v>
      </c>
      <c r="S497" s="44">
        <v>160.0276666666667</v>
      </c>
      <c r="T497" s="44">
        <v>75.110000000000014</v>
      </c>
      <c r="U497" s="44">
        <v>123.75166666666662</v>
      </c>
      <c r="V497" s="44">
        <v>147.31000000000006</v>
      </c>
      <c r="W497" s="44">
        <f>'Measured TV opt-pt'!H656</f>
        <v>0</v>
      </c>
      <c r="X497" s="44">
        <f>'Measured TV opt-pt'!I656</f>
        <v>0</v>
      </c>
      <c r="Y497" s="44">
        <f>'Measured TV opt-pt'!J656</f>
        <v>0</v>
      </c>
      <c r="Z497" s="44">
        <f>'Measured TV opt-pt'!K656</f>
        <v>0</v>
      </c>
      <c r="AA497" s="44">
        <f>'Measured TV opt-pt'!L656</f>
        <v>0</v>
      </c>
      <c r="AB497" s="44">
        <f>'Measured TV opt-pt'!M656</f>
        <v>0</v>
      </c>
      <c r="AC497" s="44">
        <f>'Measured TV opt-pt'!N656</f>
        <v>0</v>
      </c>
      <c r="AD497" s="44">
        <f>'Measured TV opt-pt'!O656</f>
        <v>0</v>
      </c>
      <c r="AE497" s="55">
        <f t="shared" si="250"/>
        <v>506.19933333333341</v>
      </c>
    </row>
    <row r="498" spans="1:31" ht="12.75" customHeight="1" thickBot="1" x14ac:dyDescent="0.25">
      <c r="A498" s="195" t="str">
        <f>+'Measured TV opt-pt'!A552</f>
        <v>PC</v>
      </c>
      <c r="B498" s="385"/>
      <c r="C498" s="122" t="s">
        <v>62</v>
      </c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144">
        <f t="shared" si="210"/>
        <v>0</v>
      </c>
      <c r="R498" s="123" t="s">
        <v>264</v>
      </c>
      <c r="S498" s="44">
        <f>'Measured TV opt-pt'!D657</f>
        <v>0</v>
      </c>
      <c r="T498" s="44">
        <v>41.783333333333331</v>
      </c>
      <c r="U498" s="44">
        <v>49.684999999999988</v>
      </c>
      <c r="V498" s="44">
        <v>34.768333333333338</v>
      </c>
      <c r="W498" s="44">
        <f>'Measured TV opt-pt'!H657</f>
        <v>0</v>
      </c>
      <c r="X498" s="44">
        <f>'Measured TV opt-pt'!I657</f>
        <v>0</v>
      </c>
      <c r="Y498" s="44">
        <f>'Measured TV opt-pt'!J657</f>
        <v>0</v>
      </c>
      <c r="Z498" s="44">
        <f>'Measured TV opt-pt'!K657</f>
        <v>0</v>
      </c>
      <c r="AA498" s="44">
        <f>'Measured TV opt-pt'!L657</f>
        <v>0</v>
      </c>
      <c r="AB498" s="44">
        <f>'Measured TV opt-pt'!M657</f>
        <v>0</v>
      </c>
      <c r="AC498" s="44">
        <f>'Measured TV opt-pt'!N657</f>
        <v>0</v>
      </c>
      <c r="AD498" s="44">
        <f>'Measured TV opt-pt'!O657</f>
        <v>0</v>
      </c>
      <c r="AE498" s="55">
        <f t="shared" si="250"/>
        <v>126.23666666666665</v>
      </c>
    </row>
    <row r="499" spans="1:31" ht="12.75" customHeight="1" thickBot="1" x14ac:dyDescent="0.25">
      <c r="A499" s="195" t="str">
        <f>+'Measured TV opt-pt'!A553</f>
        <v>PC</v>
      </c>
      <c r="B499" s="385"/>
      <c r="C499" s="122" t="s">
        <v>63</v>
      </c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144">
        <f t="shared" si="210"/>
        <v>0</v>
      </c>
      <c r="Q499" s="5"/>
      <c r="R499" s="123" t="s">
        <v>265</v>
      </c>
      <c r="S499" s="44">
        <f>'Measured TV opt-pt'!D658</f>
        <v>0</v>
      </c>
      <c r="T499" s="44">
        <f>'Measured TV opt-pt'!E658</f>
        <v>0</v>
      </c>
      <c r="U499" s="44">
        <f>'Measured TV opt-pt'!F658</f>
        <v>0</v>
      </c>
      <c r="V499" s="44"/>
      <c r="W499" s="44">
        <f>'Measured TV opt-pt'!H658</f>
        <v>0</v>
      </c>
      <c r="X499" s="44">
        <f>'Measured TV opt-pt'!I658</f>
        <v>0</v>
      </c>
      <c r="Y499" s="44">
        <f>'Measured TV opt-pt'!J658</f>
        <v>0</v>
      </c>
      <c r="Z499" s="44">
        <f>'Measured TV opt-pt'!K658</f>
        <v>0</v>
      </c>
      <c r="AA499" s="44">
        <f>'Measured TV opt-pt'!L658</f>
        <v>0</v>
      </c>
      <c r="AB499" s="44">
        <f>'Measured TV opt-pt'!M658</f>
        <v>0</v>
      </c>
      <c r="AC499" s="44">
        <f>'Measured TV opt-pt'!N658</f>
        <v>0</v>
      </c>
      <c r="AD499" s="44">
        <f>'Measured TV opt-pt'!O658</f>
        <v>0</v>
      </c>
      <c r="AE499" s="55">
        <f t="shared" si="250"/>
        <v>0</v>
      </c>
    </row>
    <row r="500" spans="1:31" ht="13.5" customHeight="1" thickBot="1" x14ac:dyDescent="0.25">
      <c r="A500" s="195" t="str">
        <f>+'Measured TV opt-pt'!A554</f>
        <v>PC</v>
      </c>
      <c r="B500" s="385"/>
      <c r="C500" s="122" t="s">
        <v>64</v>
      </c>
      <c r="D500" s="42"/>
      <c r="E500" s="42">
        <v>1153000</v>
      </c>
      <c r="F500" s="42">
        <v>220500</v>
      </c>
      <c r="G500" s="42">
        <v>137500</v>
      </c>
      <c r="H500" s="42">
        <v>202500</v>
      </c>
      <c r="I500" s="42"/>
      <c r="J500" s="42"/>
      <c r="K500" s="42"/>
      <c r="L500" s="42"/>
      <c r="M500" s="42"/>
      <c r="N500" s="42"/>
      <c r="O500" s="42"/>
      <c r="P500" s="144">
        <f t="shared" si="210"/>
        <v>1713500</v>
      </c>
      <c r="Q500" s="5"/>
      <c r="R500" s="123" t="s">
        <v>266</v>
      </c>
      <c r="S500" s="44"/>
      <c r="T500" s="44">
        <v>297.99</v>
      </c>
      <c r="U500" s="44">
        <v>385.75833333333327</v>
      </c>
      <c r="V500" s="44">
        <v>202.48666666666674</v>
      </c>
      <c r="W500" s="44"/>
      <c r="X500" s="44"/>
      <c r="Y500" s="44"/>
      <c r="Z500" s="44"/>
      <c r="AA500" s="44"/>
      <c r="AB500" s="44"/>
      <c r="AC500" s="44"/>
      <c r="AD500" s="44"/>
      <c r="AE500" s="55">
        <f t="shared" si="250"/>
        <v>886.2349999999999</v>
      </c>
    </row>
    <row r="501" spans="1:31" ht="12.75" customHeight="1" x14ac:dyDescent="0.2">
      <c r="A501" s="195" t="str">
        <f>+'Measured TV opt-pt'!A555</f>
        <v>PC</v>
      </c>
      <c r="B501" s="385"/>
      <c r="C501" s="325" t="s">
        <v>289</v>
      </c>
      <c r="D501" s="326">
        <f t="shared" ref="D501:O501" si="251">SUM(D502:D520)</f>
        <v>121765.92584</v>
      </c>
      <c r="E501" s="326">
        <f t="shared" si="251"/>
        <v>140278.64720000001</v>
      </c>
      <c r="F501" s="326">
        <f t="shared" si="251"/>
        <v>3116.4695999999999</v>
      </c>
      <c r="G501" s="326">
        <f t="shared" si="251"/>
        <v>3135.24</v>
      </c>
      <c r="H501" s="326">
        <f t="shared" si="251"/>
        <v>5000.3999999999996</v>
      </c>
      <c r="I501" s="326">
        <f t="shared" si="251"/>
        <v>5000</v>
      </c>
      <c r="J501" s="326">
        <f t="shared" si="251"/>
        <v>5000.3999999999996</v>
      </c>
      <c r="K501" s="326">
        <f t="shared" si="251"/>
        <v>5000.3999999999996</v>
      </c>
      <c r="L501" s="326">
        <f t="shared" si="251"/>
        <v>5000.3999999999996</v>
      </c>
      <c r="M501" s="326">
        <f t="shared" si="251"/>
        <v>5000.3999999999996</v>
      </c>
      <c r="N501" s="326">
        <f t="shared" si="251"/>
        <v>5000.3999999999996</v>
      </c>
      <c r="O501" s="326">
        <f t="shared" si="251"/>
        <v>5000.3999999999996</v>
      </c>
      <c r="P501" s="327">
        <f t="shared" si="210"/>
        <v>308299.08264000015</v>
      </c>
      <c r="Q501" s="5"/>
      <c r="R501" s="60" t="s">
        <v>107</v>
      </c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</row>
    <row r="502" spans="1:31" ht="12.75" customHeight="1" x14ac:dyDescent="0.25">
      <c r="A502" s="195" t="str">
        <f>+'Measured TV opt-pt'!A556</f>
        <v>PC</v>
      </c>
      <c r="B502" s="385"/>
      <c r="C502" s="311" t="s">
        <v>284</v>
      </c>
      <c r="D502" s="330"/>
      <c r="E502" s="330">
        <v>13012.62</v>
      </c>
      <c r="F502" s="330"/>
      <c r="G502" s="330"/>
      <c r="H502" s="330"/>
      <c r="I502" s="330"/>
      <c r="J502" s="330"/>
      <c r="K502" s="330"/>
      <c r="L502" s="330"/>
      <c r="M502" s="330"/>
      <c r="N502" s="330"/>
      <c r="O502" s="330"/>
      <c r="P502" s="312">
        <f t="shared" ref="P502:P520" si="252">SUM(D502:O502)</f>
        <v>13012.62</v>
      </c>
      <c r="Q502" s="5"/>
      <c r="R502" s="60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</row>
    <row r="503" spans="1:31" ht="12.75" customHeight="1" x14ac:dyDescent="0.25">
      <c r="A503" s="195" t="str">
        <f>+'Measured TV opt-pt'!A557</f>
        <v>PC</v>
      </c>
      <c r="B503" s="385"/>
      <c r="C503" s="311" t="s">
        <v>288</v>
      </c>
      <c r="D503" s="330"/>
      <c r="E503" s="330">
        <v>10800</v>
      </c>
      <c r="F503" s="330"/>
      <c r="G503" s="330"/>
      <c r="H503" s="330"/>
      <c r="I503" s="330"/>
      <c r="J503" s="330"/>
      <c r="K503" s="330"/>
      <c r="L503" s="330"/>
      <c r="M503" s="330"/>
      <c r="N503" s="330"/>
      <c r="O503" s="330"/>
      <c r="P503" s="312">
        <f t="shared" si="252"/>
        <v>10800</v>
      </c>
      <c r="Q503" s="5"/>
      <c r="R503" s="60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</row>
    <row r="504" spans="1:31" ht="12.75" customHeight="1" x14ac:dyDescent="0.25">
      <c r="A504" s="195" t="str">
        <f>+'Measured TV opt-pt'!A558</f>
        <v>PC</v>
      </c>
      <c r="B504" s="385"/>
      <c r="C504" s="311" t="s">
        <v>280</v>
      </c>
      <c r="D504" s="330"/>
      <c r="E504" s="330">
        <v>50690</v>
      </c>
      <c r="F504" s="330"/>
      <c r="G504" s="330"/>
      <c r="H504" s="330"/>
      <c r="I504" s="330"/>
      <c r="J504" s="330"/>
      <c r="K504" s="330"/>
      <c r="L504" s="330"/>
      <c r="M504" s="330"/>
      <c r="N504" s="330"/>
      <c r="O504" s="330"/>
      <c r="P504" s="312">
        <f t="shared" si="252"/>
        <v>50690</v>
      </c>
      <c r="Q504" s="5"/>
      <c r="R504" s="60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</row>
    <row r="505" spans="1:31" ht="12.75" customHeight="1" x14ac:dyDescent="0.25">
      <c r="A505" s="195" t="str">
        <f>+'Measured TV opt-pt'!A559</f>
        <v>PC</v>
      </c>
      <c r="B505" s="385"/>
      <c r="C505" s="311" t="s">
        <v>285</v>
      </c>
      <c r="D505" s="330">
        <v>85600</v>
      </c>
      <c r="E505" s="330">
        <v>42800</v>
      </c>
      <c r="F505" s="330"/>
      <c r="G505" s="330"/>
      <c r="H505" s="330"/>
      <c r="I505" s="330"/>
      <c r="J505" s="330"/>
      <c r="K505" s="330"/>
      <c r="L505" s="330"/>
      <c r="M505" s="330"/>
      <c r="N505" s="330"/>
      <c r="O505" s="330"/>
      <c r="P505" s="312">
        <f t="shared" si="252"/>
        <v>128400</v>
      </c>
      <c r="Q505" s="5"/>
      <c r="R505" s="60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</row>
    <row r="506" spans="1:31" ht="12.75" customHeight="1" x14ac:dyDescent="0.25">
      <c r="A506" s="195" t="str">
        <f t="shared" ref="A506:A518" si="253">+A505</f>
        <v>PC</v>
      </c>
      <c r="B506" s="385"/>
      <c r="C506" s="311" t="s">
        <v>280</v>
      </c>
      <c r="D506" s="330"/>
      <c r="E506" s="330"/>
      <c r="F506" s="330"/>
      <c r="G506" s="330"/>
      <c r="H506" s="330"/>
      <c r="I506" s="330"/>
      <c r="J506" s="330"/>
      <c r="K506" s="330"/>
      <c r="L506" s="330"/>
      <c r="M506" s="330"/>
      <c r="N506" s="330"/>
      <c r="O506" s="330"/>
      <c r="P506" s="312">
        <f t="shared" si="252"/>
        <v>0</v>
      </c>
      <c r="Q506" s="5"/>
      <c r="R506" s="60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</row>
    <row r="507" spans="1:31" ht="12.75" customHeight="1" x14ac:dyDescent="0.25">
      <c r="A507" s="195" t="str">
        <f t="shared" si="253"/>
        <v>PC</v>
      </c>
      <c r="B507" s="385"/>
      <c r="C507" s="311" t="s">
        <v>286</v>
      </c>
      <c r="D507" s="330">
        <v>2798.51</v>
      </c>
      <c r="E507" s="330">
        <v>5730.1100000000006</v>
      </c>
      <c r="F507" s="330">
        <v>2885.62</v>
      </c>
      <c r="G507" s="330">
        <v>2000</v>
      </c>
      <c r="H507" s="330">
        <v>3704</v>
      </c>
      <c r="I507" s="330">
        <v>3704</v>
      </c>
      <c r="J507" s="330">
        <v>3704</v>
      </c>
      <c r="K507" s="330">
        <v>3704</v>
      </c>
      <c r="L507" s="330">
        <v>3704</v>
      </c>
      <c r="M507" s="330">
        <v>3704</v>
      </c>
      <c r="N507" s="330">
        <v>3704</v>
      </c>
      <c r="O507" s="330">
        <v>3704</v>
      </c>
      <c r="P507" s="312">
        <f t="shared" si="252"/>
        <v>43046.240000000005</v>
      </c>
      <c r="Q507" s="5"/>
      <c r="R507" s="60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</row>
    <row r="508" spans="1:31" ht="12.75" customHeight="1" x14ac:dyDescent="0.25">
      <c r="A508" s="195" t="str">
        <f t="shared" si="253"/>
        <v>PC</v>
      </c>
      <c r="B508" s="385"/>
      <c r="C508" s="311" t="s">
        <v>282</v>
      </c>
      <c r="D508" s="330">
        <v>29592.441999999999</v>
      </c>
      <c r="E508" s="330">
        <v>12602.58</v>
      </c>
      <c r="F508" s="330"/>
      <c r="G508" s="330"/>
      <c r="H508" s="330"/>
      <c r="I508" s="330"/>
      <c r="J508" s="330"/>
      <c r="K508" s="330"/>
      <c r="L508" s="330"/>
      <c r="M508" s="330"/>
      <c r="N508" s="330"/>
      <c r="O508" s="330"/>
      <c r="P508" s="312">
        <f t="shared" si="252"/>
        <v>42195.021999999997</v>
      </c>
      <c r="Q508" s="5"/>
      <c r="R508" s="60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</row>
    <row r="509" spans="1:31" ht="12.75" customHeight="1" x14ac:dyDescent="0.25">
      <c r="A509" s="195" t="str">
        <f t="shared" si="253"/>
        <v>PC</v>
      </c>
      <c r="B509" s="385"/>
      <c r="C509" s="311" t="s">
        <v>283</v>
      </c>
      <c r="D509" s="330"/>
      <c r="E509" s="330"/>
      <c r="F509" s="330"/>
      <c r="G509" s="330"/>
      <c r="H509" s="330"/>
      <c r="I509" s="330"/>
      <c r="J509" s="330"/>
      <c r="K509" s="330"/>
      <c r="L509" s="330"/>
      <c r="M509" s="330"/>
      <c r="N509" s="330"/>
      <c r="O509" s="330"/>
      <c r="P509" s="312">
        <f t="shared" si="252"/>
        <v>0</v>
      </c>
      <c r="Q509" s="5"/>
      <c r="R509" s="60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</row>
    <row r="510" spans="1:31" ht="12.75" customHeight="1" x14ac:dyDescent="0.25">
      <c r="A510" s="195" t="str">
        <f t="shared" si="253"/>
        <v>PC</v>
      </c>
      <c r="B510" s="385"/>
      <c r="C510" s="313" t="s">
        <v>287</v>
      </c>
      <c r="D510" s="331"/>
      <c r="E510" s="331"/>
      <c r="F510" s="331"/>
      <c r="G510" s="331"/>
      <c r="H510" s="331"/>
      <c r="I510" s="331"/>
      <c r="J510" s="331"/>
      <c r="K510" s="331"/>
      <c r="L510" s="331"/>
      <c r="M510" s="331"/>
      <c r="N510" s="331"/>
      <c r="O510" s="331"/>
      <c r="P510" s="314">
        <f t="shared" si="252"/>
        <v>0</v>
      </c>
      <c r="Q510" s="5"/>
      <c r="R510" s="60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</row>
    <row r="511" spans="1:31" ht="12.75" customHeight="1" x14ac:dyDescent="0.25">
      <c r="A511" s="195" t="str">
        <f t="shared" si="253"/>
        <v>PC</v>
      </c>
      <c r="B511" s="385"/>
      <c r="C511" s="313" t="s">
        <v>288</v>
      </c>
      <c r="D511" s="331"/>
      <c r="E511" s="331"/>
      <c r="F511" s="331"/>
      <c r="G511" s="331"/>
      <c r="H511" s="331"/>
      <c r="I511" s="331"/>
      <c r="J511" s="331"/>
      <c r="K511" s="331"/>
      <c r="L511" s="331"/>
      <c r="M511" s="331"/>
      <c r="N511" s="331"/>
      <c r="O511" s="331"/>
      <c r="P511" s="314">
        <f t="shared" si="252"/>
        <v>0</v>
      </c>
      <c r="Q511" s="5"/>
      <c r="R511" s="60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</row>
    <row r="512" spans="1:31" ht="12.75" customHeight="1" x14ac:dyDescent="0.25">
      <c r="A512" s="195" t="str">
        <f t="shared" si="253"/>
        <v>PC</v>
      </c>
      <c r="B512" s="385"/>
      <c r="C512" s="313" t="s">
        <v>280</v>
      </c>
      <c r="D512" s="331"/>
      <c r="E512" s="331"/>
      <c r="F512" s="331"/>
      <c r="G512" s="331"/>
      <c r="H512" s="331"/>
      <c r="I512" s="331"/>
      <c r="J512" s="331"/>
      <c r="K512" s="331"/>
      <c r="L512" s="331"/>
      <c r="M512" s="331"/>
      <c r="N512" s="331"/>
      <c r="O512" s="331"/>
      <c r="P512" s="314">
        <f t="shared" si="252"/>
        <v>0</v>
      </c>
      <c r="Q512" s="5"/>
      <c r="R512" s="60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</row>
    <row r="513" spans="1:46" ht="12.75" customHeight="1" x14ac:dyDescent="0.25">
      <c r="A513" s="195" t="str">
        <f t="shared" si="253"/>
        <v>PC</v>
      </c>
      <c r="B513" s="385"/>
      <c r="C513" s="313" t="s">
        <v>285</v>
      </c>
      <c r="D513" s="331"/>
      <c r="E513" s="331"/>
      <c r="F513" s="331"/>
      <c r="G513" s="331"/>
      <c r="H513" s="331"/>
      <c r="I513" s="331"/>
      <c r="J513" s="331"/>
      <c r="K513" s="331"/>
      <c r="L513" s="331"/>
      <c r="M513" s="331"/>
      <c r="N513" s="331"/>
      <c r="O513" s="331"/>
      <c r="P513" s="314">
        <f t="shared" si="252"/>
        <v>0</v>
      </c>
      <c r="Q513" s="5"/>
      <c r="R513" s="60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</row>
    <row r="514" spans="1:46" ht="12.75" customHeight="1" x14ac:dyDescent="0.25">
      <c r="A514" s="195" t="str">
        <f t="shared" si="253"/>
        <v>PC</v>
      </c>
      <c r="B514" s="385"/>
      <c r="C514" s="313" t="s">
        <v>280</v>
      </c>
      <c r="D514" s="331"/>
      <c r="E514" s="331"/>
      <c r="F514" s="331"/>
      <c r="G514" s="331"/>
      <c r="H514" s="331"/>
      <c r="I514" s="331"/>
      <c r="J514" s="331"/>
      <c r="K514" s="331"/>
      <c r="L514" s="331"/>
      <c r="M514" s="331"/>
      <c r="N514" s="331"/>
      <c r="O514" s="331"/>
      <c r="P514" s="314">
        <f t="shared" si="252"/>
        <v>0</v>
      </c>
      <c r="Q514" s="5"/>
      <c r="R514" s="60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</row>
    <row r="515" spans="1:46" ht="12.75" customHeight="1" x14ac:dyDescent="0.25">
      <c r="A515" s="195" t="str">
        <f t="shared" si="253"/>
        <v>PC</v>
      </c>
      <c r="B515" s="385"/>
      <c r="C515" s="313" t="s">
        <v>286</v>
      </c>
      <c r="D515" s="331"/>
      <c r="E515" s="331"/>
      <c r="F515" s="331"/>
      <c r="G515" s="331">
        <v>903</v>
      </c>
      <c r="H515" s="331">
        <v>926</v>
      </c>
      <c r="I515" s="331">
        <v>926</v>
      </c>
      <c r="J515" s="331">
        <v>926</v>
      </c>
      <c r="K515" s="331">
        <v>926</v>
      </c>
      <c r="L515" s="331">
        <v>926</v>
      </c>
      <c r="M515" s="331">
        <v>926</v>
      </c>
      <c r="N515" s="331">
        <v>926</v>
      </c>
      <c r="O515" s="331">
        <v>926</v>
      </c>
      <c r="P515" s="314">
        <f t="shared" si="252"/>
        <v>8311</v>
      </c>
      <c r="Q515" s="5"/>
      <c r="R515" s="60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</row>
    <row r="516" spans="1:46" ht="12.75" customHeight="1" x14ac:dyDescent="0.25">
      <c r="A516" s="195" t="str">
        <f t="shared" si="253"/>
        <v>PC</v>
      </c>
      <c r="B516" s="385"/>
      <c r="C516" s="313" t="s">
        <v>282</v>
      </c>
      <c r="D516" s="331"/>
      <c r="E516" s="331">
        <v>1299.7850000000001</v>
      </c>
      <c r="F516" s="331"/>
      <c r="G516" s="331"/>
      <c r="H516" s="331"/>
      <c r="I516" s="331"/>
      <c r="J516" s="331"/>
      <c r="K516" s="331"/>
      <c r="L516" s="331"/>
      <c r="M516" s="331"/>
      <c r="N516" s="331"/>
      <c r="O516" s="331"/>
      <c r="P516" s="314">
        <f t="shared" si="252"/>
        <v>1299.7850000000001</v>
      </c>
      <c r="Q516" s="5"/>
      <c r="R516" s="60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</row>
    <row r="517" spans="1:46" ht="12.75" customHeight="1" x14ac:dyDescent="0.25">
      <c r="A517" s="195" t="str">
        <f t="shared" si="253"/>
        <v>PC</v>
      </c>
      <c r="B517" s="385"/>
      <c r="C517" s="313" t="s">
        <v>283</v>
      </c>
      <c r="D517" s="331"/>
      <c r="E517" s="331"/>
      <c r="F517" s="331"/>
      <c r="G517" s="331"/>
      <c r="H517" s="331"/>
      <c r="I517" s="331"/>
      <c r="J517" s="331"/>
      <c r="K517" s="331"/>
      <c r="L517" s="331"/>
      <c r="M517" s="331"/>
      <c r="N517" s="331"/>
      <c r="O517" s="331"/>
      <c r="P517" s="314">
        <f t="shared" si="252"/>
        <v>0</v>
      </c>
      <c r="Q517" s="5"/>
      <c r="R517" s="60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</row>
    <row r="518" spans="1:46" ht="12.75" customHeight="1" x14ac:dyDescent="0.25">
      <c r="A518" s="195" t="str">
        <f t="shared" si="253"/>
        <v>PC</v>
      </c>
      <c r="B518" s="385"/>
      <c r="C518" s="313" t="s">
        <v>281</v>
      </c>
      <c r="D518" s="331"/>
      <c r="E518" s="331"/>
      <c r="F518" s="331"/>
      <c r="G518" s="331"/>
      <c r="H518" s="331"/>
      <c r="I518" s="331"/>
      <c r="J518" s="331"/>
      <c r="K518" s="331"/>
      <c r="L518" s="331"/>
      <c r="M518" s="331"/>
      <c r="N518" s="331"/>
      <c r="O518" s="331"/>
      <c r="P518" s="314">
        <f t="shared" si="252"/>
        <v>0</v>
      </c>
      <c r="Q518" s="5"/>
      <c r="R518" s="60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</row>
    <row r="519" spans="1:46" ht="12.75" customHeight="1" x14ac:dyDescent="0.25">
      <c r="A519" s="195" t="str">
        <f>+'Measured TV opt-pt'!A560</f>
        <v>PC</v>
      </c>
      <c r="B519" s="385"/>
      <c r="C519" s="318" t="s">
        <v>279</v>
      </c>
      <c r="D519" s="332">
        <v>3774.9738399999997</v>
      </c>
      <c r="E519" s="332">
        <v>3343.5522000000001</v>
      </c>
      <c r="F519" s="332">
        <v>230.84960000000001</v>
      </c>
      <c r="G519" s="332">
        <v>232.24</v>
      </c>
      <c r="H519" s="332">
        <v>370.40000000000003</v>
      </c>
      <c r="I519" s="332">
        <v>370</v>
      </c>
      <c r="J519" s="332">
        <v>370.40000000000003</v>
      </c>
      <c r="K519" s="332">
        <v>370.40000000000003</v>
      </c>
      <c r="L519" s="332">
        <v>370.40000000000003</v>
      </c>
      <c r="M519" s="332">
        <v>370.40000000000003</v>
      </c>
      <c r="N519" s="332">
        <v>370.40000000000003</v>
      </c>
      <c r="O519" s="332">
        <v>370.40000000000003</v>
      </c>
      <c r="P519" s="315">
        <f t="shared" si="252"/>
        <v>10544.415639999997</v>
      </c>
      <c r="Q519" s="5"/>
      <c r="R519" s="60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</row>
    <row r="520" spans="1:46" ht="12.75" customHeight="1" thickBot="1" x14ac:dyDescent="0.3">
      <c r="A520" s="195" t="str">
        <f>+'Measured TV opt-pt'!A561</f>
        <v>PC</v>
      </c>
      <c r="B520" s="385"/>
      <c r="C520" s="328" t="s">
        <v>290</v>
      </c>
      <c r="D520" s="333"/>
      <c r="E520" s="333"/>
      <c r="F520" s="333"/>
      <c r="G520" s="333"/>
      <c r="H520" s="333"/>
      <c r="I520" s="333"/>
      <c r="J520" s="333"/>
      <c r="K520" s="333"/>
      <c r="L520" s="333"/>
      <c r="M520" s="333"/>
      <c r="N520" s="333"/>
      <c r="O520" s="333"/>
      <c r="P520" s="329">
        <f t="shared" si="252"/>
        <v>0</v>
      </c>
      <c r="Q520" s="5"/>
      <c r="R520" s="60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</row>
    <row r="521" spans="1:46" ht="12.75" customHeight="1" x14ac:dyDescent="0.2">
      <c r="A521" s="195" t="str">
        <f>+'Measured TV opt-pt'!A562</f>
        <v>PC</v>
      </c>
      <c r="B521" s="385"/>
      <c r="C521" s="122" t="s">
        <v>66</v>
      </c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144">
        <f t="shared" ref="P521:P610" si="254">SUM(D521:O521)</f>
        <v>0</v>
      </c>
      <c r="R521" s="60" t="s">
        <v>107</v>
      </c>
    </row>
    <row r="522" spans="1:46" ht="12.75" customHeight="1" x14ac:dyDescent="0.2">
      <c r="A522" s="195" t="str">
        <f>+'Measured TV opt-pt'!A563</f>
        <v>PC</v>
      </c>
      <c r="B522" s="385"/>
      <c r="C522" s="122" t="s">
        <v>67</v>
      </c>
      <c r="D522" s="42"/>
      <c r="E522" s="42"/>
      <c r="F522" s="42">
        <v>30000</v>
      </c>
      <c r="G522" s="42"/>
      <c r="H522" s="42"/>
      <c r="I522" s="42"/>
      <c r="J522" s="42"/>
      <c r="K522" s="42"/>
      <c r="L522" s="42"/>
      <c r="M522" s="42"/>
      <c r="N522" s="42"/>
      <c r="O522" s="42"/>
      <c r="P522" s="144">
        <f t="shared" si="254"/>
        <v>30000</v>
      </c>
      <c r="Q522" s="5"/>
      <c r="R522" s="60" t="s">
        <v>107</v>
      </c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</row>
    <row r="523" spans="1:46" ht="12.75" customHeight="1" x14ac:dyDescent="0.2">
      <c r="A523" s="195" t="str">
        <f>+'Measured TV opt-pt'!A564</f>
        <v>PC</v>
      </c>
      <c r="B523" s="385"/>
      <c r="C523" s="122" t="s">
        <v>68</v>
      </c>
      <c r="D523" s="42"/>
      <c r="E523" s="42"/>
      <c r="F523" s="42"/>
      <c r="G523" s="42"/>
      <c r="H523" s="42"/>
      <c r="I523" s="42"/>
      <c r="J523" s="42"/>
      <c r="K523" s="42"/>
      <c r="L523" s="42"/>
      <c r="M523" s="236"/>
      <c r="N523" s="42"/>
      <c r="O523" s="42"/>
      <c r="P523" s="144">
        <f t="shared" si="254"/>
        <v>0</v>
      </c>
      <c r="Q523" s="5"/>
      <c r="R523" s="60" t="s">
        <v>107</v>
      </c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</row>
    <row r="524" spans="1:46" ht="13.5" customHeight="1" thickBot="1" x14ac:dyDescent="0.25">
      <c r="A524" s="195" t="str">
        <f>+'Measured TV opt-pt'!A565</f>
        <v>PC</v>
      </c>
      <c r="B524" s="386"/>
      <c r="C524" s="126" t="s">
        <v>55</v>
      </c>
      <c r="D524" s="56">
        <f t="shared" ref="D524:O524" si="255">+D523+D522+D521+D501+D500+D499+D498+D497+D496+D485</f>
        <v>536606.3598400004</v>
      </c>
      <c r="E524" s="56">
        <f t="shared" si="255"/>
        <v>1853997.9572000001</v>
      </c>
      <c r="F524" s="56">
        <f t="shared" si="255"/>
        <v>1020898.5846000004</v>
      </c>
      <c r="G524" s="56">
        <f t="shared" si="255"/>
        <v>608283.19999999995</v>
      </c>
      <c r="H524" s="56">
        <f t="shared" si="255"/>
        <v>219500.4</v>
      </c>
      <c r="I524" s="56">
        <f t="shared" si="255"/>
        <v>5000</v>
      </c>
      <c r="J524" s="56">
        <f t="shared" si="255"/>
        <v>5000.3999999999996</v>
      </c>
      <c r="K524" s="56">
        <f t="shared" si="255"/>
        <v>5000.3999999999996</v>
      </c>
      <c r="L524" s="56">
        <f t="shared" si="255"/>
        <v>5000.3999999999996</v>
      </c>
      <c r="M524" s="56">
        <f t="shared" si="255"/>
        <v>5000.3999999999996</v>
      </c>
      <c r="N524" s="56">
        <f t="shared" si="255"/>
        <v>5000.3999999999996</v>
      </c>
      <c r="O524" s="56">
        <f t="shared" si="255"/>
        <v>5000.3999999999996</v>
      </c>
      <c r="P524" s="147">
        <f>SUM(D524:O524)</f>
        <v>4274288.9016400035</v>
      </c>
      <c r="Q524" s="199" t="str">
        <f>+B485</f>
        <v>Clear F.</v>
      </c>
      <c r="R524" s="60" t="s">
        <v>107</v>
      </c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</row>
    <row r="525" spans="1:46" ht="12.75" customHeight="1" thickBot="1" x14ac:dyDescent="0.25">
      <c r="A525" s="195" t="str">
        <f>+'Measured TV opt-pt'!A566</f>
        <v>PC</v>
      </c>
      <c r="B525" s="387" t="str">
        <f>+'Measured TV opt-pt'!B676</f>
        <v>Clear M.</v>
      </c>
      <c r="C525" s="121" t="s">
        <v>56</v>
      </c>
      <c r="D525" s="54">
        <f t="shared" ref="D525:O525" si="256">SUM(D526:D535)</f>
        <v>370205.99999999971</v>
      </c>
      <c r="E525" s="54">
        <f t="shared" si="256"/>
        <v>471931.27000000112</v>
      </c>
      <c r="F525" s="54">
        <f t="shared" si="256"/>
        <v>335614</v>
      </c>
      <c r="G525" s="54">
        <f t="shared" si="256"/>
        <v>273247</v>
      </c>
      <c r="H525" s="54">
        <f t="shared" si="256"/>
        <v>371808</v>
      </c>
      <c r="I525" s="54">
        <f t="shared" si="256"/>
        <v>1110962</v>
      </c>
      <c r="J525" s="54">
        <f t="shared" si="256"/>
        <v>524675</v>
      </c>
      <c r="K525" s="54">
        <f t="shared" si="256"/>
        <v>645069.58205009415</v>
      </c>
      <c r="L525" s="54">
        <f t="shared" si="256"/>
        <v>984605.39196775015</v>
      </c>
      <c r="M525" s="54">
        <f t="shared" si="256"/>
        <v>847095.22704914736</v>
      </c>
      <c r="N525" s="54">
        <f t="shared" si="256"/>
        <v>0</v>
      </c>
      <c r="O525" s="54">
        <f t="shared" si="256"/>
        <v>0</v>
      </c>
      <c r="P525" s="140">
        <f t="shared" si="254"/>
        <v>5935213.4710669927</v>
      </c>
      <c r="Q525" s="198"/>
      <c r="R525" s="121" t="s">
        <v>104</v>
      </c>
      <c r="S525" s="54">
        <f>SUM(S526:S531)</f>
        <v>0</v>
      </c>
      <c r="T525" s="54">
        <f t="shared" ref="T525:AD525" si="257">SUM(T526:T531)</f>
        <v>14.686666666666667</v>
      </c>
      <c r="U525" s="54">
        <f t="shared" si="257"/>
        <v>0</v>
      </c>
      <c r="V525" s="54">
        <f t="shared" si="257"/>
        <v>0</v>
      </c>
      <c r="W525" s="54">
        <f t="shared" si="257"/>
        <v>0</v>
      </c>
      <c r="X525" s="117">
        <f t="shared" si="257"/>
        <v>0</v>
      </c>
      <c r="Y525" s="54">
        <f t="shared" si="257"/>
        <v>0</v>
      </c>
      <c r="Z525" s="54">
        <f t="shared" si="257"/>
        <v>412.81249737764966</v>
      </c>
      <c r="AA525" s="54">
        <f t="shared" si="257"/>
        <v>477.52307110722364</v>
      </c>
      <c r="AB525" s="54">
        <f t="shared" si="257"/>
        <v>380.60995877059486</v>
      </c>
      <c r="AC525" s="54">
        <f t="shared" si="257"/>
        <v>0</v>
      </c>
      <c r="AD525" s="54">
        <f t="shared" si="257"/>
        <v>0</v>
      </c>
      <c r="AE525" s="55">
        <f t="shared" ref="AE525:AE531" si="258">SUM(S525:AD525)</f>
        <v>1285.6321939221348</v>
      </c>
    </row>
    <row r="526" spans="1:46" ht="12.75" customHeight="1" thickBot="1" x14ac:dyDescent="0.25">
      <c r="A526" s="195" t="str">
        <f>+'Measured TV opt-pt'!A567</f>
        <v>PC</v>
      </c>
      <c r="B526" s="388"/>
      <c r="C526" s="123" t="s">
        <v>57</v>
      </c>
      <c r="D526" s="58">
        <f>+'Measured TV opt-pt'!D678</f>
        <v>0</v>
      </c>
      <c r="E526" s="58">
        <f>+'Measured TV opt-pt'!E678</f>
        <v>0</v>
      </c>
      <c r="F526" s="58">
        <f>+'Measured TV opt-pt'!F678</f>
        <v>0</v>
      </c>
      <c r="G526" s="58">
        <f>+'Measured TV opt-pt'!G678</f>
        <v>0</v>
      </c>
      <c r="H526" s="58">
        <f>+'Measured TV opt-pt'!H678</f>
        <v>0</v>
      </c>
      <c r="I526" s="58">
        <f>+'Measured TV opt-pt'!I678</f>
        <v>0</v>
      </c>
      <c r="J526" s="58">
        <f>+'Measured TV opt-pt'!J678</f>
        <v>0</v>
      </c>
      <c r="K526" s="58">
        <f>+'Measured TV opt-pt'!K678</f>
        <v>393663.81433231157</v>
      </c>
      <c r="L526" s="58">
        <f>+'Measured TV opt-pt'!L678</f>
        <v>550001.86901896808</v>
      </c>
      <c r="M526" s="58">
        <f>+'Measured TV opt-pt'!M678</f>
        <v>515696.90207068808</v>
      </c>
      <c r="N526" s="58">
        <f>+'Measured TV opt-pt'!N678</f>
        <v>0</v>
      </c>
      <c r="O526" s="58">
        <f>+'Measured TV opt-pt'!O678</f>
        <v>0</v>
      </c>
      <c r="P526" s="141">
        <f t="shared" si="254"/>
        <v>1459362.5854219678</v>
      </c>
      <c r="R526" s="123" t="s">
        <v>57</v>
      </c>
      <c r="S526" s="44">
        <f>'Measured TV opt-pt'!D715</f>
        <v>0</v>
      </c>
      <c r="T526" s="44">
        <f>'Measured TV opt-pt'!E715</f>
        <v>0</v>
      </c>
      <c r="U526" s="44">
        <f>'Measured TV opt-pt'!F715</f>
        <v>0</v>
      </c>
      <c r="V526" s="44">
        <f>'Measured TV opt-pt'!G715</f>
        <v>0</v>
      </c>
      <c r="W526" s="44">
        <f>'Measured TV opt-pt'!H715</f>
        <v>0</v>
      </c>
      <c r="X526" s="44">
        <f>'Measured TV opt-pt'!I715</f>
        <v>0</v>
      </c>
      <c r="Y526" s="44">
        <f>'Measured TV opt-pt'!J715</f>
        <v>0</v>
      </c>
      <c r="Z526" s="44">
        <f>'Measured TV opt-pt'!K715</f>
        <v>330.66373777937781</v>
      </c>
      <c r="AA526" s="44">
        <f>'Measured TV opt-pt'!L715</f>
        <v>355.65721570715965</v>
      </c>
      <c r="AB526" s="44">
        <f>'Measured TV opt-pt'!M715</f>
        <v>301.93090389457171</v>
      </c>
      <c r="AC526" s="44">
        <f>'Measured TV opt-pt'!N715</f>
        <v>0</v>
      </c>
      <c r="AD526" s="44">
        <f>'Measured TV opt-pt'!O715</f>
        <v>0</v>
      </c>
      <c r="AE526" s="55">
        <f t="shared" si="258"/>
        <v>988.25185738110918</v>
      </c>
      <c r="AT526" s="5">
        <f>L526+L530+L531</f>
        <v>550001.86901896808</v>
      </c>
    </row>
    <row r="527" spans="1:46" ht="12.75" customHeight="1" thickBot="1" x14ac:dyDescent="0.25">
      <c r="A527" s="195" t="str">
        <f>+'Measured TV opt-pt'!A568</f>
        <v>PC</v>
      </c>
      <c r="B527" s="388"/>
      <c r="C527" s="123" t="s">
        <v>221</v>
      </c>
      <c r="D527" s="58">
        <f>+'Measured TV opt-pt'!D679</f>
        <v>0</v>
      </c>
      <c r="E527" s="58">
        <f>+'Measured TV opt-pt'!E679</f>
        <v>0</v>
      </c>
      <c r="F527" s="58">
        <f>+'Measured TV opt-pt'!F679</f>
        <v>0</v>
      </c>
      <c r="G527" s="58">
        <f>+'Measured TV opt-pt'!G679</f>
        <v>0</v>
      </c>
      <c r="H527" s="58">
        <f>+'Measured TV opt-pt'!H679</f>
        <v>0</v>
      </c>
      <c r="I527" s="58">
        <f>+'Measured TV opt-pt'!I679</f>
        <v>0</v>
      </c>
      <c r="J527" s="58">
        <f>+'Measured TV opt-pt'!J679</f>
        <v>0</v>
      </c>
      <c r="K527" s="58">
        <f>+'Measured TV opt-pt'!K679</f>
        <v>0</v>
      </c>
      <c r="L527" s="58">
        <f>+'Measured TV opt-pt'!L679</f>
        <v>0</v>
      </c>
      <c r="M527" s="58">
        <f>+'Measured TV opt-pt'!M679</f>
        <v>0</v>
      </c>
      <c r="N527" s="58">
        <f>+'Measured TV opt-pt'!N679</f>
        <v>0</v>
      </c>
      <c r="O527" s="58">
        <f>+'Measured TV opt-pt'!O679</f>
        <v>0</v>
      </c>
      <c r="P527" s="141">
        <f t="shared" si="254"/>
        <v>0</v>
      </c>
      <c r="R527" s="123" t="s">
        <v>221</v>
      </c>
      <c r="S527" s="44">
        <f>'Measured TV opt-pt'!D716</f>
        <v>0</v>
      </c>
      <c r="T527" s="44">
        <f>'Measured TV opt-pt'!E716</f>
        <v>0</v>
      </c>
      <c r="U527" s="44">
        <f>'Measured TV opt-pt'!F716</f>
        <v>0</v>
      </c>
      <c r="V527" s="44">
        <f>'Measured TV opt-pt'!G716</f>
        <v>0</v>
      </c>
      <c r="W527" s="44">
        <f>'Measured TV opt-pt'!H716</f>
        <v>0</v>
      </c>
      <c r="X527" s="44">
        <f>'Measured TV opt-pt'!I716</f>
        <v>0</v>
      </c>
      <c r="Y527" s="44">
        <f>'Measured TV opt-pt'!J716</f>
        <v>0</v>
      </c>
      <c r="Z527" s="44">
        <f>'Measured TV opt-pt'!K716</f>
        <v>0</v>
      </c>
      <c r="AA527" s="44">
        <f>'Measured TV opt-pt'!L716</f>
        <v>0</v>
      </c>
      <c r="AB527" s="44">
        <f>'Measured TV opt-pt'!M716</f>
        <v>0</v>
      </c>
      <c r="AC527" s="44">
        <f>'Measured TV opt-pt'!N716</f>
        <v>0</v>
      </c>
      <c r="AD527" s="44">
        <f>'Measured TV opt-pt'!O716</f>
        <v>0</v>
      </c>
      <c r="AE527" s="55">
        <f t="shared" si="258"/>
        <v>0</v>
      </c>
      <c r="AT527" s="5"/>
    </row>
    <row r="528" spans="1:46" ht="12.75" customHeight="1" thickBot="1" x14ac:dyDescent="0.25">
      <c r="A528" s="195" t="str">
        <f>+'Measured TV opt-pt'!A569</f>
        <v>PC</v>
      </c>
      <c r="B528" s="388"/>
      <c r="C528" s="123" t="s">
        <v>222</v>
      </c>
      <c r="D528" s="58">
        <f>+'Measured TV opt-pt'!D680</f>
        <v>0</v>
      </c>
      <c r="E528" s="58">
        <f>+'Measured TV opt-pt'!E680</f>
        <v>0</v>
      </c>
      <c r="F528" s="58">
        <f>+'Measured TV opt-pt'!F680</f>
        <v>0</v>
      </c>
      <c r="G528" s="58">
        <f>+'Measured TV opt-pt'!G680</f>
        <v>0</v>
      </c>
      <c r="H528" s="58">
        <f>+'Measured TV opt-pt'!H680</f>
        <v>0</v>
      </c>
      <c r="I528" s="58">
        <f>+'Measured TV opt-pt'!I680</f>
        <v>0</v>
      </c>
      <c r="J528" s="58">
        <f>+'Measured TV opt-pt'!J680</f>
        <v>0</v>
      </c>
      <c r="K528" s="58">
        <f>+'Measured TV opt-pt'!K680</f>
        <v>61640.120198366683</v>
      </c>
      <c r="L528" s="58">
        <f>+'Measured TV opt-pt'!L680</f>
        <v>229782.32160799476</v>
      </c>
      <c r="M528" s="58">
        <f>+'Measured TV opt-pt'!M680</f>
        <v>147024.72693341799</v>
      </c>
      <c r="N528" s="58">
        <f>+'Measured TV opt-pt'!N680</f>
        <v>0</v>
      </c>
      <c r="O528" s="58">
        <f>+'Measured TV opt-pt'!O680</f>
        <v>0</v>
      </c>
      <c r="P528" s="141">
        <f t="shared" si="254"/>
        <v>438447.16873977939</v>
      </c>
      <c r="R528" s="123" t="s">
        <v>222</v>
      </c>
      <c r="S528" s="44">
        <f>'Measured TV opt-pt'!D717</f>
        <v>0</v>
      </c>
      <c r="T528" s="44">
        <f>'Measured TV opt-pt'!E717</f>
        <v>0</v>
      </c>
      <c r="U528" s="44">
        <f>'Measured TV opt-pt'!F717</f>
        <v>0</v>
      </c>
      <c r="V528" s="44">
        <f>'Measured TV opt-pt'!G717</f>
        <v>0</v>
      </c>
      <c r="W528" s="44">
        <f>'Measured TV opt-pt'!H717</f>
        <v>0</v>
      </c>
      <c r="X528" s="44">
        <f>'Measured TV opt-pt'!I717</f>
        <v>0</v>
      </c>
      <c r="Y528" s="44">
        <f>'Measured TV opt-pt'!J717</f>
        <v>0</v>
      </c>
      <c r="Z528" s="44">
        <f>'Measured TV opt-pt'!K717</f>
        <v>47.611783439192813</v>
      </c>
      <c r="AA528" s="44">
        <f>'Measured TV opt-pt'!L717</f>
        <v>118.23882049749095</v>
      </c>
      <c r="AB528" s="44">
        <f>'Measured TV opt-pt'!M717</f>
        <v>68.602266667816281</v>
      </c>
      <c r="AC528" s="44">
        <f>'Measured TV opt-pt'!N717</f>
        <v>0</v>
      </c>
      <c r="AD528" s="44">
        <f>'Measured TV opt-pt'!O717</f>
        <v>0</v>
      </c>
      <c r="AE528" s="55">
        <f t="shared" si="258"/>
        <v>234.45287060450005</v>
      </c>
      <c r="AT528" s="5"/>
    </row>
    <row r="529" spans="1:46" ht="12.75" customHeight="1" thickBot="1" x14ac:dyDescent="0.25">
      <c r="A529" s="195" t="str">
        <f>+'Measured TV opt-pt'!A570</f>
        <v>PC</v>
      </c>
      <c r="B529" s="388"/>
      <c r="C529" s="123" t="s">
        <v>223</v>
      </c>
      <c r="D529" s="58">
        <f>+'Measured TV opt-pt'!D681</f>
        <v>0</v>
      </c>
      <c r="E529" s="58">
        <f>+'Measured TV opt-pt'!E681</f>
        <v>0</v>
      </c>
      <c r="F529" s="58">
        <f>+'Measured TV opt-pt'!F681</f>
        <v>0</v>
      </c>
      <c r="G529" s="58">
        <f>+'Measured TV opt-pt'!G681</f>
        <v>0</v>
      </c>
      <c r="H529" s="58">
        <f>+'Measured TV opt-pt'!H681</f>
        <v>0</v>
      </c>
      <c r="I529" s="58">
        <f>+'Measured TV opt-pt'!I681</f>
        <v>0</v>
      </c>
      <c r="J529" s="58">
        <f>+'Measured TV opt-pt'!J681</f>
        <v>0</v>
      </c>
      <c r="K529" s="58">
        <f>+'Measured TV opt-pt'!K681</f>
        <v>43533.969687428333</v>
      </c>
      <c r="L529" s="58">
        <f>+'Measured TV opt-pt'!L681</f>
        <v>8774.2013407873892</v>
      </c>
      <c r="M529" s="58">
        <f>+'Measured TV opt-pt'!M681</f>
        <v>24373.598045041348</v>
      </c>
      <c r="N529" s="58">
        <f>+'Measured TV opt-pt'!N681</f>
        <v>0</v>
      </c>
      <c r="O529" s="58">
        <f>+'Measured TV opt-pt'!O681</f>
        <v>0</v>
      </c>
      <c r="P529" s="141">
        <f t="shared" si="254"/>
        <v>76681.769073257077</v>
      </c>
      <c r="R529" s="123" t="s">
        <v>223</v>
      </c>
      <c r="S529" s="44">
        <f>'Measured TV opt-pt'!D718</f>
        <v>0</v>
      </c>
      <c r="T529" s="44">
        <f>'Measured TV opt-pt'!E718</f>
        <v>0</v>
      </c>
      <c r="U529" s="44">
        <f>'Measured TV opt-pt'!F718</f>
        <v>0</v>
      </c>
      <c r="V529" s="44">
        <f>'Measured TV opt-pt'!G718</f>
        <v>0</v>
      </c>
      <c r="W529" s="44">
        <f>'Measured TV opt-pt'!H718</f>
        <v>0</v>
      </c>
      <c r="X529" s="44">
        <f>'Measured TV opt-pt'!I718</f>
        <v>0</v>
      </c>
      <c r="Y529" s="44">
        <f>'Measured TV opt-pt'!J718</f>
        <v>0</v>
      </c>
      <c r="Z529" s="44">
        <f>'Measured TV opt-pt'!K718</f>
        <v>34.536976159079003</v>
      </c>
      <c r="AA529" s="44">
        <f>'Measured TV opt-pt'!L718</f>
        <v>3.6270349025730111</v>
      </c>
      <c r="AB529" s="44">
        <f>'Measured TV opt-pt'!M718</f>
        <v>10.076788208206811</v>
      </c>
      <c r="AC529" s="44">
        <f>'Measured TV opt-pt'!N718</f>
        <v>0</v>
      </c>
      <c r="AD529" s="44">
        <f>'Measured TV opt-pt'!O718</f>
        <v>0</v>
      </c>
      <c r="AE529" s="55">
        <f t="shared" si="258"/>
        <v>48.240799269858826</v>
      </c>
      <c r="AT529" s="5"/>
    </row>
    <row r="530" spans="1:46" ht="12.75" customHeight="1" thickBot="1" x14ac:dyDescent="0.25">
      <c r="A530" s="195" t="str">
        <f>+'Measured TV opt-pt'!A571</f>
        <v>PC</v>
      </c>
      <c r="B530" s="388"/>
      <c r="C530" s="123" t="s">
        <v>224</v>
      </c>
      <c r="D530" s="58">
        <f>+'Measured TV opt-pt'!D682</f>
        <v>0</v>
      </c>
      <c r="E530" s="58">
        <f>+'Measured TV opt-pt'!E682</f>
        <v>0</v>
      </c>
      <c r="F530" s="58">
        <f>+'Measured TV opt-pt'!F682</f>
        <v>0</v>
      </c>
      <c r="G530" s="58">
        <f>+'Measured TV opt-pt'!G682</f>
        <v>0</v>
      </c>
      <c r="H530" s="58">
        <f>+'Measured TV opt-pt'!H682</f>
        <v>0</v>
      </c>
      <c r="I530" s="58">
        <v>116200</v>
      </c>
      <c r="J530" s="58">
        <f>+'Measured TV opt-pt'!J682</f>
        <v>0</v>
      </c>
      <c r="K530" s="58">
        <f>+'Measured TV opt-pt'!K682</f>
        <v>0</v>
      </c>
      <c r="L530" s="58">
        <f>+'Measured TV opt-pt'!L682</f>
        <v>0</v>
      </c>
      <c r="M530" s="58">
        <f>+'Measured TV opt-pt'!M682</f>
        <v>0</v>
      </c>
      <c r="N530" s="58">
        <f>+'Measured TV opt-pt'!N682</f>
        <v>0</v>
      </c>
      <c r="O530" s="58">
        <f>+'Measured TV opt-pt'!O682</f>
        <v>0</v>
      </c>
      <c r="P530" s="141">
        <f t="shared" si="254"/>
        <v>116200</v>
      </c>
      <c r="Q530" s="5"/>
      <c r="R530" s="123" t="s">
        <v>224</v>
      </c>
      <c r="S530" s="44">
        <f>'Measured TV opt-pt'!D719</f>
        <v>0</v>
      </c>
      <c r="T530" s="44">
        <f>'Measured TV opt-pt'!E719</f>
        <v>0</v>
      </c>
      <c r="U530" s="44">
        <f>'Measured TV opt-pt'!F719</f>
        <v>0</v>
      </c>
      <c r="V530" s="44">
        <f>'Measured TV opt-pt'!G719</f>
        <v>0</v>
      </c>
      <c r="W530" s="44">
        <f>'Measured TV opt-pt'!H719</f>
        <v>0</v>
      </c>
      <c r="X530" s="44">
        <f>'Measured TV opt-pt'!I719</f>
        <v>0</v>
      </c>
      <c r="Y530" s="44">
        <f>'Measured TV opt-pt'!J719</f>
        <v>0</v>
      </c>
      <c r="Z530" s="44">
        <f>'Measured TV opt-pt'!K719</f>
        <v>0</v>
      </c>
      <c r="AA530" s="44">
        <f>'Measured TV opt-pt'!L719</f>
        <v>0</v>
      </c>
      <c r="AB530" s="44">
        <f>'Measured TV opt-pt'!M719</f>
        <v>0</v>
      </c>
      <c r="AC530" s="44">
        <f>'Measured TV opt-pt'!N719</f>
        <v>0</v>
      </c>
      <c r="AD530" s="44">
        <f>'Measured TV opt-pt'!O719</f>
        <v>0</v>
      </c>
      <c r="AE530" s="55">
        <f t="shared" si="258"/>
        <v>0</v>
      </c>
    </row>
    <row r="531" spans="1:46" ht="12.75" customHeight="1" x14ac:dyDescent="0.2">
      <c r="A531" s="195" t="str">
        <f>+'Measured TV opt-pt'!A572</f>
        <v>PC</v>
      </c>
      <c r="B531" s="388"/>
      <c r="C531" s="123" t="s">
        <v>101</v>
      </c>
      <c r="D531" s="44"/>
      <c r="E531" s="44">
        <v>31794.68</v>
      </c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141">
        <f t="shared" si="254"/>
        <v>31794.68</v>
      </c>
      <c r="Q531" s="5"/>
      <c r="R531" s="123" t="s">
        <v>101</v>
      </c>
      <c r="S531" s="44"/>
      <c r="T531" s="44">
        <v>14.686666666666667</v>
      </c>
      <c r="U531" s="44"/>
      <c r="V531" s="44"/>
      <c r="W531" s="44"/>
      <c r="X531" s="44"/>
      <c r="Y531" s="58"/>
      <c r="Z531" s="58"/>
      <c r="AA531" s="58"/>
      <c r="AB531" s="58"/>
      <c r="AC531" s="58"/>
      <c r="AD531" s="58"/>
      <c r="AE531" s="55">
        <f t="shared" si="258"/>
        <v>14.686666666666667</v>
      </c>
    </row>
    <row r="532" spans="1:46" ht="12.75" customHeight="1" x14ac:dyDescent="0.2">
      <c r="A532" s="195" t="str">
        <f>+'Measured TV opt-pt'!A573</f>
        <v>PC</v>
      </c>
      <c r="B532" s="388"/>
      <c r="C532" s="124" t="s">
        <v>58</v>
      </c>
      <c r="D532" s="46"/>
      <c r="E532" s="46"/>
      <c r="F532" s="46"/>
      <c r="G532" s="46"/>
      <c r="H532" s="46"/>
      <c r="I532" s="46"/>
      <c r="J532" s="46"/>
      <c r="K532" s="46">
        <v>136056.67783198756</v>
      </c>
      <c r="L532" s="46">
        <v>180000</v>
      </c>
      <c r="M532" s="46">
        <v>160000</v>
      </c>
      <c r="N532" s="46"/>
      <c r="O532" s="46"/>
      <c r="P532" s="142">
        <f t="shared" si="254"/>
        <v>476056.67783198756</v>
      </c>
      <c r="R532" s="133" t="s">
        <v>105</v>
      </c>
      <c r="S532" s="133" t="str">
        <f>+'Measured TV opt-pt'!D346</f>
        <v>FHK 20-44 ABC1</v>
      </c>
      <c r="T532" s="133" t="str">
        <f>+'Measured TV opt-pt'!E346</f>
        <v>FHK 20-44 ABC1</v>
      </c>
      <c r="U532" s="133" t="str">
        <f>+'Measured TV opt-pt'!F346</f>
        <v>FHK 20-44 ABC1</v>
      </c>
      <c r="V532" s="133" t="str">
        <f>+'Measured TV opt-pt'!G346</f>
        <v>FHK 20-44 ABC1</v>
      </c>
      <c r="W532" s="133" t="str">
        <f>+'Measured TV opt-pt'!H346</f>
        <v>FHK 20-44 ABC1</v>
      </c>
      <c r="X532" s="8" t="str">
        <f>+'Measured TV opt-pt'!I346</f>
        <v>FHK 20-44 ABC1</v>
      </c>
      <c r="Y532" s="133" t="str">
        <f>+'Measured TV opt-pt'!J346</f>
        <v>FHK 20-44 ABC1</v>
      </c>
      <c r="Z532" s="133" t="str">
        <f>+'Measured TV opt-pt'!K346</f>
        <v>FHK 20-44 ABC1</v>
      </c>
      <c r="AA532" s="133" t="str">
        <f>+'Measured TV opt-pt'!L346</f>
        <v>FHK 20-44 ABC1</v>
      </c>
      <c r="AB532" s="133" t="str">
        <f>+'Measured TV opt-pt'!M346</f>
        <v>FHK 20-44 ABC1</v>
      </c>
      <c r="AC532" s="133" t="str">
        <f>+'Measured TV opt-pt'!N346</f>
        <v>FHK 20-44 ABC1</v>
      </c>
      <c r="AD532" s="133" t="str">
        <f>+'Measured TV opt-pt'!O346</f>
        <v>FHK 20-44 ABC1</v>
      </c>
      <c r="AE532" s="133"/>
      <c r="AT532" s="5">
        <f>L532+L533+L534+L535</f>
        <v>196047</v>
      </c>
    </row>
    <row r="533" spans="1:46" ht="13.5" customHeight="1" thickBot="1" x14ac:dyDescent="0.25">
      <c r="A533" s="195" t="str">
        <f>+'Measured TV opt-pt'!A574</f>
        <v>PC</v>
      </c>
      <c r="B533" s="388"/>
      <c r="C533" s="124" t="s">
        <v>59</v>
      </c>
      <c r="D533" s="46"/>
      <c r="E533" s="46">
        <v>360136.59000000113</v>
      </c>
      <c r="F533" s="46"/>
      <c r="G533" s="46"/>
      <c r="H533" s="46"/>
      <c r="I533" s="46">
        <v>320175</v>
      </c>
      <c r="J533" s="46">
        <v>160175</v>
      </c>
      <c r="K533" s="46">
        <v>10175</v>
      </c>
      <c r="L533" s="46">
        <v>16047</v>
      </c>
      <c r="M533" s="46"/>
      <c r="N533" s="46"/>
      <c r="O533" s="46"/>
      <c r="P533" s="142">
        <f t="shared" si="254"/>
        <v>866708.59000000113</v>
      </c>
      <c r="R533" s="60" t="s">
        <v>107</v>
      </c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</row>
    <row r="534" spans="1:46" ht="12.75" customHeight="1" thickBot="1" x14ac:dyDescent="0.25">
      <c r="A534" s="195" t="str">
        <f>+'Measured TV opt-pt'!A575</f>
        <v>PC</v>
      </c>
      <c r="B534" s="388"/>
      <c r="C534" s="124" t="s">
        <v>166</v>
      </c>
      <c r="D534" s="46">
        <v>120205.99999999971</v>
      </c>
      <c r="E534" s="46"/>
      <c r="F534" s="46">
        <v>208446</v>
      </c>
      <c r="G534" s="46">
        <v>183247</v>
      </c>
      <c r="H534" s="46">
        <v>281808</v>
      </c>
      <c r="I534" s="46">
        <v>674587</v>
      </c>
      <c r="J534" s="46">
        <v>364500</v>
      </c>
      <c r="K534" s="46"/>
      <c r="L534" s="46"/>
      <c r="M534" s="46"/>
      <c r="N534" s="46"/>
      <c r="O534" s="46"/>
      <c r="P534" s="142">
        <f>SUM(D534:O534)</f>
        <v>1832793.9999999998</v>
      </c>
      <c r="Q534" s="8"/>
      <c r="R534" s="121" t="s">
        <v>106</v>
      </c>
      <c r="S534" s="54">
        <f>SUM(S535:S540)</f>
        <v>0</v>
      </c>
      <c r="T534" s="54">
        <f t="shared" ref="T534" si="259">SUM(T535:T540)</f>
        <v>11.296333333333333</v>
      </c>
      <c r="U534" s="54">
        <f t="shared" ref="U534" si="260">SUM(U535:U540)</f>
        <v>0</v>
      </c>
      <c r="V534" s="54">
        <f t="shared" ref="V534" si="261">SUM(V535:V540)</f>
        <v>0</v>
      </c>
      <c r="W534" s="54">
        <f t="shared" ref="W534" si="262">SUM(W535:W540)</f>
        <v>0</v>
      </c>
      <c r="X534" s="54">
        <f t="shared" ref="X534" si="263">SUM(X535:X540)</f>
        <v>42</v>
      </c>
      <c r="Y534" s="54">
        <f t="shared" ref="Y534" si="264">SUM(Y535:Y540)</f>
        <v>0</v>
      </c>
      <c r="Z534" s="54">
        <f t="shared" ref="Z534" si="265">SUM(Z535:Z540)</f>
        <v>961.70509109976172</v>
      </c>
      <c r="AA534" s="54">
        <f t="shared" ref="AA534" si="266">SUM(AA535:AA540)</f>
        <v>1095.6142550150551</v>
      </c>
      <c r="AB534" s="54">
        <f t="shared" ref="AB534" si="267">SUM(AB535:AB540)</f>
        <v>840.24736059595716</v>
      </c>
      <c r="AC534" s="54">
        <f t="shared" ref="AC534" si="268">SUM(AC535:AC540)</f>
        <v>0</v>
      </c>
      <c r="AD534" s="54">
        <f t="shared" ref="AD534" si="269">SUM(AD535:AD540)</f>
        <v>0</v>
      </c>
      <c r="AE534" s="54">
        <f t="shared" ref="AE534" si="270">SUM(AE535:AE540)</f>
        <v>2950.863040044107</v>
      </c>
    </row>
    <row r="535" spans="1:46" ht="12.75" customHeight="1" thickBot="1" x14ac:dyDescent="0.25">
      <c r="A535" s="195" t="str">
        <f>+'Measured TV opt-pt'!A576</f>
        <v>PC</v>
      </c>
      <c r="B535" s="388"/>
      <c r="C535" s="125" t="s">
        <v>167</v>
      </c>
      <c r="D535" s="48">
        <v>250000</v>
      </c>
      <c r="E535" s="48">
        <v>80000</v>
      </c>
      <c r="F535" s="48">
        <v>127168</v>
      </c>
      <c r="G535" s="48">
        <v>90000</v>
      </c>
      <c r="H535" s="48">
        <v>90000</v>
      </c>
      <c r="I535" s="48"/>
      <c r="J535" s="48"/>
      <c r="K535" s="48"/>
      <c r="L535" s="48"/>
      <c r="M535" s="48"/>
      <c r="N535" s="48"/>
      <c r="O535" s="48"/>
      <c r="P535" s="143">
        <f t="shared" si="254"/>
        <v>637168</v>
      </c>
      <c r="Q535" s="8"/>
      <c r="R535" s="123" t="s">
        <v>261</v>
      </c>
      <c r="S535" s="44">
        <f>'Measured TV opt-pt'!D709</f>
        <v>0</v>
      </c>
      <c r="T535" s="44">
        <f>'Measured TV opt-pt'!E709</f>
        <v>0</v>
      </c>
      <c r="U535" s="44">
        <f>'Measured TV opt-pt'!F709</f>
        <v>0</v>
      </c>
      <c r="V535" s="44">
        <f>'Measured TV opt-pt'!G709</f>
        <v>0</v>
      </c>
      <c r="W535" s="44">
        <f>'Measured TV opt-pt'!H709</f>
        <v>0</v>
      </c>
      <c r="X535" s="44">
        <f>'Measured TV opt-pt'!I709</f>
        <v>0</v>
      </c>
      <c r="Y535" s="44">
        <f>'Measured TV opt-pt'!J709</f>
        <v>0</v>
      </c>
      <c r="Z535" s="44">
        <f>'Measured TV opt-pt'!K709</f>
        <v>770.32793843348736</v>
      </c>
      <c r="AA535" s="44">
        <f>'Measured TV opt-pt'!L709</f>
        <v>816.00898261150826</v>
      </c>
      <c r="AB535" s="44">
        <f>'Measured TV opt-pt'!M709</f>
        <v>666.55282982933238</v>
      </c>
      <c r="AC535" s="44">
        <f>'Measured TV opt-pt'!N709</f>
        <v>0</v>
      </c>
      <c r="AD535" s="44">
        <f>'Measured TV opt-pt'!O709</f>
        <v>0</v>
      </c>
      <c r="AE535" s="55">
        <f t="shared" ref="AE535:AE540" si="271">SUM(S535:AD535)</f>
        <v>2252.889750874328</v>
      </c>
    </row>
    <row r="536" spans="1:46" ht="12.75" customHeight="1" thickBot="1" x14ac:dyDescent="0.25">
      <c r="A536" s="195" t="str">
        <f>+'Measured TV opt-pt'!A577</f>
        <v>PC</v>
      </c>
      <c r="B536" s="388"/>
      <c r="C536" s="122" t="s">
        <v>60</v>
      </c>
      <c r="D536" s="42"/>
      <c r="E536" s="42"/>
      <c r="F536" s="42"/>
      <c r="G536" s="42"/>
      <c r="H536" s="42"/>
      <c r="I536" s="42">
        <v>38375.800000000003</v>
      </c>
      <c r="J536" s="42">
        <v>17876.2</v>
      </c>
      <c r="K536" s="42"/>
      <c r="L536" s="42"/>
      <c r="M536" s="42"/>
      <c r="N536" s="42"/>
      <c r="O536" s="42"/>
      <c r="P536" s="144">
        <f t="shared" si="254"/>
        <v>56252</v>
      </c>
      <c r="Q536" s="5"/>
      <c r="R536" s="123" t="s">
        <v>262</v>
      </c>
      <c r="S536" s="44">
        <f>'Measured TV opt-pt'!D710</f>
        <v>0</v>
      </c>
      <c r="T536" s="44">
        <f>'Measured TV opt-pt'!E710</f>
        <v>0</v>
      </c>
      <c r="U536" s="44">
        <f>'Measured TV opt-pt'!F710</f>
        <v>0</v>
      </c>
      <c r="V536" s="44">
        <f>'Measured TV opt-pt'!G710</f>
        <v>0</v>
      </c>
      <c r="W536" s="44">
        <f>'Measured TV opt-pt'!H710</f>
        <v>0</v>
      </c>
      <c r="X536" s="44">
        <f>'Measured TV opt-pt'!I710</f>
        <v>0</v>
      </c>
      <c r="Y536" s="44">
        <f>'Measured TV opt-pt'!J710</f>
        <v>0</v>
      </c>
      <c r="Z536" s="44">
        <f>'Measured TV opt-pt'!K710</f>
        <v>0</v>
      </c>
      <c r="AA536" s="44">
        <f>'Measured TV opt-pt'!L710</f>
        <v>0</v>
      </c>
      <c r="AB536" s="44">
        <f>'Measured TV opt-pt'!M710</f>
        <v>0</v>
      </c>
      <c r="AC536" s="44">
        <f>'Measured TV opt-pt'!N710</f>
        <v>0</v>
      </c>
      <c r="AD536" s="44">
        <f>'Measured TV opt-pt'!O710</f>
        <v>0</v>
      </c>
      <c r="AE536" s="55">
        <f t="shared" si="271"/>
        <v>0</v>
      </c>
      <c r="AT536" s="5">
        <f>L536+L537+L538+L539+L540+L541+L561+L562+L563</f>
        <v>3704</v>
      </c>
    </row>
    <row r="537" spans="1:46" ht="12.75" customHeight="1" thickBot="1" x14ac:dyDescent="0.25">
      <c r="A537" s="195" t="str">
        <f>+'Measured TV opt-pt'!A578</f>
        <v>PC</v>
      </c>
      <c r="B537" s="388"/>
      <c r="C537" s="122" t="s">
        <v>61</v>
      </c>
      <c r="D537" s="42"/>
      <c r="E537" s="42"/>
      <c r="F537" s="42"/>
      <c r="G537" s="42">
        <v>19490</v>
      </c>
      <c r="H537" s="42"/>
      <c r="I537" s="42"/>
      <c r="J537" s="42"/>
      <c r="K537" s="42"/>
      <c r="L537" s="42"/>
      <c r="M537" s="42"/>
      <c r="N537" s="42"/>
      <c r="O537" s="42"/>
      <c r="P537" s="144">
        <f t="shared" si="254"/>
        <v>19490</v>
      </c>
      <c r="R537" s="123" t="s">
        <v>263</v>
      </c>
      <c r="S537" s="44">
        <f>'Measured TV opt-pt'!D711</f>
        <v>0</v>
      </c>
      <c r="T537" s="44">
        <f>'Measured TV opt-pt'!E711</f>
        <v>0</v>
      </c>
      <c r="U537" s="44">
        <f>'Measured TV opt-pt'!F711</f>
        <v>0</v>
      </c>
      <c r="V537" s="44">
        <f>'Measured TV opt-pt'!G711</f>
        <v>0</v>
      </c>
      <c r="W537" s="44">
        <f>'Measured TV opt-pt'!H711</f>
        <v>0</v>
      </c>
      <c r="X537" s="44">
        <f>'Measured TV opt-pt'!I711</f>
        <v>0</v>
      </c>
      <c r="Y537" s="44">
        <f>'Measured TV opt-pt'!J711</f>
        <v>0</v>
      </c>
      <c r="Z537" s="44">
        <f>'Measured TV opt-pt'!K711</f>
        <v>110.91838260875801</v>
      </c>
      <c r="AA537" s="44">
        <f>'Measured TV opt-pt'!L711</f>
        <v>271.28351502021854</v>
      </c>
      <c r="AB537" s="44">
        <f>'Measured TV opt-pt'!M711</f>
        <v>151.44867382010818</v>
      </c>
      <c r="AC537" s="44">
        <f>'Measured TV opt-pt'!N711</f>
        <v>0</v>
      </c>
      <c r="AD537" s="44">
        <f>'Measured TV opt-pt'!O711</f>
        <v>0</v>
      </c>
      <c r="AE537" s="55">
        <f t="shared" si="271"/>
        <v>533.65057144908474</v>
      </c>
    </row>
    <row r="538" spans="1:46" ht="12.75" customHeight="1" thickBot="1" x14ac:dyDescent="0.25">
      <c r="A538" s="195" t="str">
        <f>+'Measured TV opt-pt'!A580</f>
        <v>PC</v>
      </c>
      <c r="B538" s="388"/>
      <c r="C538" s="122" t="s">
        <v>62</v>
      </c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144">
        <f t="shared" si="254"/>
        <v>0</v>
      </c>
      <c r="R538" s="123" t="s">
        <v>264</v>
      </c>
      <c r="S538" s="44">
        <f>'Measured TV opt-pt'!D712</f>
        <v>0</v>
      </c>
      <c r="T538" s="44">
        <f>'Measured TV opt-pt'!E712</f>
        <v>0</v>
      </c>
      <c r="U538" s="44">
        <f>'Measured TV opt-pt'!F712</f>
        <v>0</v>
      </c>
      <c r="V538" s="44">
        <f>'Measured TV opt-pt'!G712</f>
        <v>0</v>
      </c>
      <c r="W538" s="44">
        <f>'Measured TV opt-pt'!H712</f>
        <v>0</v>
      </c>
      <c r="X538" s="44">
        <f>'Measured TV opt-pt'!I712</f>
        <v>0</v>
      </c>
      <c r="Y538" s="44">
        <f>'Measured TV opt-pt'!J712</f>
        <v>0</v>
      </c>
      <c r="Z538" s="44">
        <f>'Measured TV opt-pt'!K712</f>
        <v>80.458770057516332</v>
      </c>
      <c r="AA538" s="44">
        <f>'Measured TV opt-pt'!L712</f>
        <v>8.321757383328281</v>
      </c>
      <c r="AB538" s="44">
        <f>'Measured TV opt-pt'!M712</f>
        <v>22.245856946516607</v>
      </c>
      <c r="AC538" s="44">
        <f>'Measured TV opt-pt'!N712</f>
        <v>0</v>
      </c>
      <c r="AD538" s="44">
        <f>'Measured TV opt-pt'!O712</f>
        <v>0</v>
      </c>
      <c r="AE538" s="55">
        <f t="shared" si="271"/>
        <v>111.02638438736122</v>
      </c>
    </row>
    <row r="539" spans="1:46" ht="12.75" customHeight="1" thickBot="1" x14ac:dyDescent="0.25">
      <c r="A539" s="195" t="str">
        <f>+'Measured TV opt-pt'!A581</f>
        <v>PC</v>
      </c>
      <c r="B539" s="388"/>
      <c r="C539" s="122" t="s">
        <v>63</v>
      </c>
      <c r="D539" s="42">
        <v>14608</v>
      </c>
      <c r="E539" s="42">
        <v>2264</v>
      </c>
      <c r="F539" s="42">
        <v>18723</v>
      </c>
      <c r="G539" s="42">
        <v>18723</v>
      </c>
      <c r="H539" s="42">
        <v>18723</v>
      </c>
      <c r="I539" s="42"/>
      <c r="J539" s="42"/>
      <c r="K539" s="42"/>
      <c r="L539" s="42"/>
      <c r="M539" s="42"/>
      <c r="N539" s="42"/>
      <c r="O539" s="42"/>
      <c r="P539" s="144">
        <f t="shared" si="254"/>
        <v>73041</v>
      </c>
      <c r="Q539" s="5"/>
      <c r="R539" s="123" t="s">
        <v>265</v>
      </c>
      <c r="S539" s="44">
        <f>'Measured TV opt-pt'!D713</f>
        <v>0</v>
      </c>
      <c r="T539" s="44">
        <f>'Measured TV opt-pt'!E713</f>
        <v>0</v>
      </c>
      <c r="U539" s="44">
        <f>'Measured TV opt-pt'!F713</f>
        <v>0</v>
      </c>
      <c r="V539" s="44">
        <f>'Measured TV opt-pt'!G713</f>
        <v>0</v>
      </c>
      <c r="W539" s="44">
        <f>'Measured TV opt-pt'!H713</f>
        <v>0</v>
      </c>
      <c r="X539" s="44">
        <f>'Measured TV opt-pt'!I713</f>
        <v>42</v>
      </c>
      <c r="Y539" s="44">
        <f>'Measured TV opt-pt'!J713</f>
        <v>0</v>
      </c>
      <c r="Z539" s="44">
        <f>'Measured TV opt-pt'!K713</f>
        <v>0</v>
      </c>
      <c r="AA539" s="44">
        <f>'Measured TV opt-pt'!L713</f>
        <v>0</v>
      </c>
      <c r="AB539" s="44">
        <f>'Measured TV opt-pt'!M713</f>
        <v>0</v>
      </c>
      <c r="AC539" s="44">
        <f>'Measured TV opt-pt'!N713</f>
        <v>0</v>
      </c>
      <c r="AD539" s="44">
        <f>'Measured TV opt-pt'!O713</f>
        <v>0</v>
      </c>
      <c r="AE539" s="55">
        <f t="shared" si="271"/>
        <v>42</v>
      </c>
    </row>
    <row r="540" spans="1:46" ht="13.5" customHeight="1" thickBot="1" x14ac:dyDescent="0.25">
      <c r="A540" s="195" t="str">
        <f>+'Measured TV opt-pt'!A582</f>
        <v>PC</v>
      </c>
      <c r="B540" s="388"/>
      <c r="C540" s="122" t="s">
        <v>64</v>
      </c>
      <c r="D540" s="42">
        <v>280000</v>
      </c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144">
        <f t="shared" si="254"/>
        <v>280000</v>
      </c>
      <c r="Q540" s="5"/>
      <c r="R540" s="123" t="s">
        <v>266</v>
      </c>
      <c r="S540" s="44"/>
      <c r="T540" s="44">
        <v>11.296333333333333</v>
      </c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55">
        <f t="shared" si="271"/>
        <v>11.296333333333333</v>
      </c>
    </row>
    <row r="541" spans="1:46" ht="12.75" customHeight="1" x14ac:dyDescent="0.2">
      <c r="A541" s="195" t="str">
        <f>+'Measured TV opt-pt'!A583</f>
        <v>PC</v>
      </c>
      <c r="B541" s="388"/>
      <c r="C541" s="325" t="s">
        <v>289</v>
      </c>
      <c r="D541" s="326">
        <f t="shared" ref="D541:O541" si="272">SUM(D542:D560)</f>
        <v>67154.385280000002</v>
      </c>
      <c r="E541" s="326">
        <f t="shared" si="272"/>
        <v>43000</v>
      </c>
      <c r="F541" s="326">
        <f t="shared" si="272"/>
        <v>45057.896800000002</v>
      </c>
      <c r="G541" s="326">
        <f>SUM(G542:G560)</f>
        <v>49157</v>
      </c>
      <c r="H541" s="326">
        <f t="shared" si="272"/>
        <v>50604.63</v>
      </c>
      <c r="I541" s="326">
        <f t="shared" si="272"/>
        <v>136000</v>
      </c>
      <c r="J541" s="326">
        <f t="shared" si="272"/>
        <v>132182.60999999999</v>
      </c>
      <c r="K541" s="326">
        <f t="shared" si="272"/>
        <v>3704</v>
      </c>
      <c r="L541" s="326">
        <f t="shared" si="272"/>
        <v>3704</v>
      </c>
      <c r="M541" s="326">
        <f t="shared" si="272"/>
        <v>3704</v>
      </c>
      <c r="N541" s="326">
        <f t="shared" si="272"/>
        <v>3704</v>
      </c>
      <c r="O541" s="326">
        <f t="shared" si="272"/>
        <v>3704</v>
      </c>
      <c r="P541" s="327">
        <f t="shared" si="254"/>
        <v>541676.52208000002</v>
      </c>
      <c r="Q541" s="5"/>
      <c r="R541" s="60" t="s">
        <v>107</v>
      </c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</row>
    <row r="542" spans="1:46" ht="12.75" customHeight="1" x14ac:dyDescent="0.25">
      <c r="A542" s="195" t="str">
        <f>+'Measured TV opt-pt'!A584</f>
        <v>PC</v>
      </c>
      <c r="B542" s="388"/>
      <c r="C542" s="311" t="s">
        <v>284</v>
      </c>
      <c r="D542" s="330"/>
      <c r="E542" s="330"/>
      <c r="F542" s="330"/>
      <c r="G542" s="330"/>
      <c r="H542" s="330"/>
      <c r="I542" s="330"/>
      <c r="J542" s="330"/>
      <c r="K542" s="330"/>
      <c r="L542" s="330"/>
      <c r="M542" s="330"/>
      <c r="N542" s="330"/>
      <c r="O542" s="330"/>
      <c r="P542" s="312">
        <f t="shared" ref="P542:P560" si="273">SUM(D542:O542)</f>
        <v>0</v>
      </c>
      <c r="Q542" s="5"/>
      <c r="R542" s="60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</row>
    <row r="543" spans="1:46" ht="12.75" customHeight="1" x14ac:dyDescent="0.25">
      <c r="A543" s="195" t="str">
        <f>+'Measured TV opt-pt'!A585</f>
        <v>PC</v>
      </c>
      <c r="B543" s="388"/>
      <c r="C543" s="311" t="s">
        <v>288</v>
      </c>
      <c r="D543" s="330"/>
      <c r="E543" s="330"/>
      <c r="F543" s="330"/>
      <c r="G543" s="330"/>
      <c r="H543" s="330"/>
      <c r="I543" s="330"/>
      <c r="J543" s="330"/>
      <c r="K543" s="330"/>
      <c r="L543" s="330"/>
      <c r="M543" s="330"/>
      <c r="N543" s="330"/>
      <c r="O543" s="330"/>
      <c r="P543" s="312">
        <f t="shared" si="273"/>
        <v>0</v>
      </c>
      <c r="Q543" s="5"/>
      <c r="R543" s="60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</row>
    <row r="544" spans="1:46" ht="12.75" customHeight="1" x14ac:dyDescent="0.25">
      <c r="A544" s="195" t="str">
        <f>+'Measured TV opt-pt'!A586</f>
        <v>PC</v>
      </c>
      <c r="B544" s="388"/>
      <c r="C544" s="311" t="s">
        <v>280</v>
      </c>
      <c r="D544" s="330">
        <v>13000</v>
      </c>
      <c r="E544" s="330">
        <v>43000</v>
      </c>
      <c r="F544" s="330">
        <v>43000</v>
      </c>
      <c r="G544" s="330">
        <v>43000</v>
      </c>
      <c r="H544" s="330">
        <v>43000</v>
      </c>
      <c r="I544" s="330"/>
      <c r="J544" s="330"/>
      <c r="K544" s="330"/>
      <c r="L544" s="330"/>
      <c r="M544" s="330"/>
      <c r="N544" s="330"/>
      <c r="O544" s="330"/>
      <c r="P544" s="312">
        <f t="shared" si="273"/>
        <v>185000</v>
      </c>
      <c r="Q544" s="5"/>
      <c r="R544" s="60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</row>
    <row r="545" spans="1:31" ht="12.75" customHeight="1" x14ac:dyDescent="0.25">
      <c r="A545" s="195" t="str">
        <f>+'Measured TV opt-pt'!A587</f>
        <v>PC</v>
      </c>
      <c r="B545" s="388"/>
      <c r="C545" s="311" t="s">
        <v>285</v>
      </c>
      <c r="D545" s="330"/>
      <c r="E545" s="330"/>
      <c r="F545" s="330"/>
      <c r="G545" s="330"/>
      <c r="H545" s="330"/>
      <c r="I545" s="330"/>
      <c r="J545" s="330"/>
      <c r="K545" s="330"/>
      <c r="L545" s="330"/>
      <c r="M545" s="330"/>
      <c r="N545" s="330"/>
      <c r="O545" s="330"/>
      <c r="P545" s="312">
        <f t="shared" si="273"/>
        <v>0</v>
      </c>
      <c r="Q545" s="5"/>
      <c r="R545" s="60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</row>
    <row r="546" spans="1:31" ht="12.75" customHeight="1" x14ac:dyDescent="0.25">
      <c r="A546" s="195" t="str">
        <f t="shared" ref="A546:A558" si="274">+A545</f>
        <v>PC</v>
      </c>
      <c r="B546" s="388"/>
      <c r="C546" s="311" t="s">
        <v>280</v>
      </c>
      <c r="D546" s="330">
        <v>50000</v>
      </c>
      <c r="E546" s="330"/>
      <c r="F546" s="330"/>
      <c r="G546" s="330"/>
      <c r="H546" s="330"/>
      <c r="I546" s="330"/>
      <c r="J546" s="330"/>
      <c r="K546" s="330"/>
      <c r="L546" s="330"/>
      <c r="M546" s="330"/>
      <c r="N546" s="330"/>
      <c r="O546" s="330"/>
      <c r="P546" s="312">
        <f t="shared" si="273"/>
        <v>50000</v>
      </c>
      <c r="Q546" s="5"/>
      <c r="R546" s="60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</row>
    <row r="547" spans="1:31" ht="12.75" customHeight="1" x14ac:dyDescent="0.25">
      <c r="A547" s="195" t="str">
        <f t="shared" si="274"/>
        <v>PC</v>
      </c>
      <c r="B547" s="388"/>
      <c r="C547" s="311" t="s">
        <v>286</v>
      </c>
      <c r="D547" s="330"/>
      <c r="E547" s="330"/>
      <c r="F547" s="330">
        <v>1905.46</v>
      </c>
      <c r="G547" s="330">
        <v>2000</v>
      </c>
      <c r="H547" s="330">
        <v>3854.45</v>
      </c>
      <c r="I547" s="330">
        <v>3704</v>
      </c>
      <c r="J547" s="330">
        <v>3704</v>
      </c>
      <c r="K547" s="330">
        <v>3704</v>
      </c>
      <c r="L547" s="330">
        <v>3704</v>
      </c>
      <c r="M547" s="330">
        <v>3704</v>
      </c>
      <c r="N547" s="330">
        <v>3704</v>
      </c>
      <c r="O547" s="330">
        <v>3704</v>
      </c>
      <c r="P547" s="312">
        <f t="shared" si="273"/>
        <v>33687.910000000003</v>
      </c>
      <c r="Q547" s="5"/>
      <c r="R547" s="60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</row>
    <row r="548" spans="1:31" ht="12.75" customHeight="1" x14ac:dyDescent="0.25">
      <c r="A548" s="195" t="str">
        <f t="shared" si="274"/>
        <v>PC</v>
      </c>
      <c r="B548" s="388"/>
      <c r="C548" s="311" t="s">
        <v>282</v>
      </c>
      <c r="D548" s="330">
        <v>2637.8440000000001</v>
      </c>
      <c r="E548" s="330"/>
      <c r="F548" s="330"/>
      <c r="G548" s="330">
        <v>3250</v>
      </c>
      <c r="H548" s="330">
        <v>2749.86</v>
      </c>
      <c r="I548" s="330"/>
      <c r="J548" s="330"/>
      <c r="K548" s="330"/>
      <c r="L548" s="330"/>
      <c r="M548" s="330"/>
      <c r="N548" s="330"/>
      <c r="O548" s="330"/>
      <c r="P548" s="312">
        <f t="shared" si="273"/>
        <v>8637.7039999999997</v>
      </c>
      <c r="Q548" s="5"/>
      <c r="R548" s="60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</row>
    <row r="549" spans="1:31" ht="12.75" customHeight="1" x14ac:dyDescent="0.25">
      <c r="A549" s="195" t="str">
        <f t="shared" si="274"/>
        <v>PC</v>
      </c>
      <c r="B549" s="388"/>
      <c r="C549" s="311" t="s">
        <v>283</v>
      </c>
      <c r="D549" s="330"/>
      <c r="E549" s="330"/>
      <c r="F549" s="330"/>
      <c r="G549" s="330"/>
      <c r="H549" s="330"/>
      <c r="I549" s="330"/>
      <c r="J549" s="330"/>
      <c r="K549" s="330"/>
      <c r="L549" s="330"/>
      <c r="M549" s="330"/>
      <c r="N549" s="330"/>
      <c r="O549" s="330"/>
      <c r="P549" s="312">
        <f t="shared" si="273"/>
        <v>0</v>
      </c>
      <c r="Q549" s="5"/>
      <c r="R549" s="60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</row>
    <row r="550" spans="1:31" ht="12.75" customHeight="1" x14ac:dyDescent="0.25">
      <c r="A550" s="195" t="str">
        <f t="shared" si="274"/>
        <v>PC</v>
      </c>
      <c r="B550" s="388"/>
      <c r="C550" s="313" t="s">
        <v>287</v>
      </c>
      <c r="D550" s="331"/>
      <c r="E550" s="331"/>
      <c r="F550" s="331"/>
      <c r="G550" s="331"/>
      <c r="H550" s="331"/>
      <c r="I550" s="331"/>
      <c r="J550" s="331"/>
      <c r="K550" s="331"/>
      <c r="L550" s="331"/>
      <c r="M550" s="331"/>
      <c r="N550" s="331"/>
      <c r="O550" s="331"/>
      <c r="P550" s="314">
        <f t="shared" si="273"/>
        <v>0</v>
      </c>
      <c r="Q550" s="5"/>
      <c r="R550" s="60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</row>
    <row r="551" spans="1:31" ht="12.75" customHeight="1" x14ac:dyDescent="0.25">
      <c r="A551" s="195" t="str">
        <f t="shared" si="274"/>
        <v>PC</v>
      </c>
      <c r="B551" s="388"/>
      <c r="C551" s="313" t="s">
        <v>288</v>
      </c>
      <c r="D551" s="331"/>
      <c r="E551" s="331"/>
      <c r="F551" s="331"/>
      <c r="G551" s="331"/>
      <c r="H551" s="331"/>
      <c r="I551" s="331"/>
      <c r="J551" s="331"/>
      <c r="K551" s="331"/>
      <c r="L551" s="331"/>
      <c r="M551" s="331"/>
      <c r="N551" s="331"/>
      <c r="O551" s="331"/>
      <c r="P551" s="314">
        <f t="shared" si="273"/>
        <v>0</v>
      </c>
      <c r="Q551" s="5"/>
      <c r="R551" s="60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</row>
    <row r="552" spans="1:31" ht="12.75" customHeight="1" x14ac:dyDescent="0.25">
      <c r="A552" s="195" t="str">
        <f t="shared" si="274"/>
        <v>PC</v>
      </c>
      <c r="B552" s="388"/>
      <c r="C552" s="313" t="s">
        <v>280</v>
      </c>
      <c r="D552" s="331"/>
      <c r="E552" s="331"/>
      <c r="F552" s="331"/>
      <c r="G552" s="331"/>
      <c r="H552" s="331"/>
      <c r="I552" s="331"/>
      <c r="J552" s="331"/>
      <c r="K552" s="331"/>
      <c r="L552" s="331"/>
      <c r="M552" s="331"/>
      <c r="N552" s="331"/>
      <c r="O552" s="331"/>
      <c r="P552" s="314">
        <f t="shared" si="273"/>
        <v>0</v>
      </c>
      <c r="Q552" s="5"/>
      <c r="R552" s="60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</row>
    <row r="553" spans="1:31" ht="12.75" customHeight="1" x14ac:dyDescent="0.25">
      <c r="A553" s="195" t="str">
        <f t="shared" si="274"/>
        <v>PC</v>
      </c>
      <c r="B553" s="388"/>
      <c r="C553" s="313" t="s">
        <v>285</v>
      </c>
      <c r="D553" s="331"/>
      <c r="E553" s="331"/>
      <c r="F553" s="331"/>
      <c r="G553" s="331"/>
      <c r="H553" s="331"/>
      <c r="I553" s="331"/>
      <c r="J553" s="331"/>
      <c r="K553" s="331"/>
      <c r="L553" s="331"/>
      <c r="M553" s="331"/>
      <c r="N553" s="331"/>
      <c r="O553" s="331"/>
      <c r="P553" s="314">
        <f t="shared" si="273"/>
        <v>0</v>
      </c>
      <c r="Q553" s="5"/>
      <c r="R553" s="60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</row>
    <row r="554" spans="1:31" ht="12.75" customHeight="1" x14ac:dyDescent="0.25">
      <c r="A554" s="195" t="str">
        <f t="shared" si="274"/>
        <v>PC</v>
      </c>
      <c r="B554" s="388"/>
      <c r="C554" s="313" t="s">
        <v>280</v>
      </c>
      <c r="D554" s="331"/>
      <c r="E554" s="331"/>
      <c r="F554" s="331"/>
      <c r="G554" s="331"/>
      <c r="H554" s="331"/>
      <c r="I554" s="331"/>
      <c r="J554" s="331"/>
      <c r="K554" s="331"/>
      <c r="L554" s="331"/>
      <c r="M554" s="331"/>
      <c r="N554" s="331"/>
      <c r="O554" s="331"/>
      <c r="P554" s="314">
        <f t="shared" si="273"/>
        <v>0</v>
      </c>
      <c r="Q554" s="5"/>
      <c r="R554" s="60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</row>
    <row r="555" spans="1:31" ht="12.75" customHeight="1" x14ac:dyDescent="0.25">
      <c r="A555" s="195" t="str">
        <f t="shared" si="274"/>
        <v>PC</v>
      </c>
      <c r="B555" s="388"/>
      <c r="C555" s="313" t="s">
        <v>286</v>
      </c>
      <c r="D555" s="331"/>
      <c r="E555" s="331"/>
      <c r="F555" s="331"/>
      <c r="G555" s="331">
        <v>331</v>
      </c>
      <c r="H555" s="331">
        <v>335.17</v>
      </c>
      <c r="I555" s="331"/>
      <c r="J555" s="331"/>
      <c r="K555" s="331"/>
      <c r="L555" s="331"/>
      <c r="M555" s="331"/>
      <c r="N555" s="331"/>
      <c r="O555" s="331"/>
      <c r="P555" s="314">
        <f t="shared" si="273"/>
        <v>666.17000000000007</v>
      </c>
      <c r="Q555" s="5"/>
      <c r="R555" s="60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</row>
    <row r="556" spans="1:31" ht="12.75" customHeight="1" x14ac:dyDescent="0.25">
      <c r="A556" s="195" t="str">
        <f t="shared" si="274"/>
        <v>PC</v>
      </c>
      <c r="B556" s="388"/>
      <c r="C556" s="313" t="s">
        <v>282</v>
      </c>
      <c r="D556" s="331"/>
      <c r="E556" s="331"/>
      <c r="F556" s="331"/>
      <c r="G556" s="331"/>
      <c r="H556" s="331"/>
      <c r="I556" s="331"/>
      <c r="J556" s="331"/>
      <c r="K556" s="331"/>
      <c r="L556" s="331"/>
      <c r="M556" s="331"/>
      <c r="N556" s="331"/>
      <c r="O556" s="331"/>
      <c r="P556" s="314">
        <f t="shared" si="273"/>
        <v>0</v>
      </c>
      <c r="Q556" s="5"/>
      <c r="R556" s="60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</row>
    <row r="557" spans="1:31" ht="12.75" customHeight="1" x14ac:dyDescent="0.25">
      <c r="A557" s="195" t="str">
        <f t="shared" si="274"/>
        <v>PC</v>
      </c>
      <c r="B557" s="388"/>
      <c r="C557" s="313" t="s">
        <v>283</v>
      </c>
      <c r="D557" s="331"/>
      <c r="E557" s="331"/>
      <c r="F557" s="331"/>
      <c r="G557" s="331"/>
      <c r="H557" s="331"/>
      <c r="I557" s="331"/>
      <c r="J557" s="331"/>
      <c r="K557" s="331"/>
      <c r="L557" s="331"/>
      <c r="M557" s="331"/>
      <c r="N557" s="331"/>
      <c r="O557" s="331"/>
      <c r="P557" s="314">
        <f t="shared" si="273"/>
        <v>0</v>
      </c>
      <c r="Q557" s="5"/>
      <c r="R557" s="60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</row>
    <row r="558" spans="1:31" ht="12.75" customHeight="1" x14ac:dyDescent="0.25">
      <c r="A558" s="195" t="str">
        <f t="shared" si="274"/>
        <v>PC</v>
      </c>
      <c r="B558" s="388"/>
      <c r="C558" s="313" t="s">
        <v>281</v>
      </c>
      <c r="D558" s="331"/>
      <c r="E558" s="331"/>
      <c r="F558" s="331"/>
      <c r="G558" s="331"/>
      <c r="H558" s="331"/>
      <c r="I558" s="331"/>
      <c r="J558" s="331"/>
      <c r="K558" s="331"/>
      <c r="L558" s="331"/>
      <c r="M558" s="331"/>
      <c r="N558" s="331"/>
      <c r="O558" s="331"/>
      <c r="P558" s="314">
        <f t="shared" si="273"/>
        <v>0</v>
      </c>
      <c r="Q558" s="5"/>
      <c r="R558" s="60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</row>
    <row r="559" spans="1:31" ht="12.75" customHeight="1" x14ac:dyDescent="0.25">
      <c r="A559" s="195" t="str">
        <f>+'Measured TV opt-pt'!A588</f>
        <v>PC</v>
      </c>
      <c r="B559" s="388"/>
      <c r="C559" s="318" t="s">
        <v>279</v>
      </c>
      <c r="D559" s="332">
        <v>1516.5412799999999</v>
      </c>
      <c r="E559" s="332">
        <v>0</v>
      </c>
      <c r="F559" s="332">
        <v>152.43680000000001</v>
      </c>
      <c r="G559" s="332">
        <v>576</v>
      </c>
      <c r="H559" s="332">
        <v>665.15</v>
      </c>
      <c r="I559" s="332">
        <v>132296</v>
      </c>
      <c r="J559" s="332">
        <v>128478.61</v>
      </c>
      <c r="K559" s="332"/>
      <c r="L559" s="332"/>
      <c r="M559" s="332"/>
      <c r="N559" s="332"/>
      <c r="O559" s="332"/>
      <c r="P559" s="315">
        <f t="shared" si="273"/>
        <v>263684.73807999998</v>
      </c>
      <c r="Q559" s="5"/>
      <c r="R559" s="60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</row>
    <row r="560" spans="1:31" ht="12.75" customHeight="1" thickBot="1" x14ac:dyDescent="0.3">
      <c r="A560" s="195" t="str">
        <f>+'Measured TV opt-pt'!A589</f>
        <v>PC</v>
      </c>
      <c r="B560" s="388"/>
      <c r="C560" s="328" t="s">
        <v>290</v>
      </c>
      <c r="D560" s="333"/>
      <c r="E560" s="333"/>
      <c r="F560" s="333"/>
      <c r="G560" s="333"/>
      <c r="H560" s="333"/>
      <c r="I560" s="333"/>
      <c r="J560" s="333"/>
      <c r="K560" s="333"/>
      <c r="L560" s="333"/>
      <c r="M560" s="333"/>
      <c r="N560" s="333"/>
      <c r="O560" s="333"/>
      <c r="P560" s="329">
        <f t="shared" si="273"/>
        <v>0</v>
      </c>
      <c r="Q560" s="5"/>
      <c r="R560" s="60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</row>
    <row r="561" spans="1:31" ht="12.75" customHeight="1" x14ac:dyDescent="0.2">
      <c r="A561" s="195" t="str">
        <f>+'Measured TV opt-pt'!A590</f>
        <v>PC</v>
      </c>
      <c r="B561" s="388"/>
      <c r="C561" s="122" t="s">
        <v>66</v>
      </c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144">
        <f t="shared" si="254"/>
        <v>0</v>
      </c>
      <c r="R561" s="60" t="s">
        <v>107</v>
      </c>
    </row>
    <row r="562" spans="1:31" ht="12.75" customHeight="1" x14ac:dyDescent="0.2">
      <c r="A562" s="195" t="str">
        <f>+'Measured TV opt-pt'!A591</f>
        <v>PC</v>
      </c>
      <c r="B562" s="388"/>
      <c r="C562" s="122" t="s">
        <v>67</v>
      </c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144">
        <f t="shared" si="254"/>
        <v>0</v>
      </c>
      <c r="Q562" s="5"/>
      <c r="R562" s="60" t="s">
        <v>107</v>
      </c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</row>
    <row r="563" spans="1:31" ht="12.75" customHeight="1" x14ac:dyDescent="0.2">
      <c r="A563" s="195" t="str">
        <f>+'Measured TV opt-pt'!A592</f>
        <v>PC</v>
      </c>
      <c r="B563" s="388"/>
      <c r="C563" s="122" t="s">
        <v>68</v>
      </c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144">
        <f t="shared" si="254"/>
        <v>0</v>
      </c>
      <c r="Q563" s="5"/>
      <c r="R563" s="60" t="s">
        <v>107</v>
      </c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</row>
    <row r="564" spans="1:31" ht="13.5" customHeight="1" thickBot="1" x14ac:dyDescent="0.25">
      <c r="A564" s="195" t="str">
        <f>+'Measured TV opt-pt'!A593</f>
        <v>PC</v>
      </c>
      <c r="B564" s="389"/>
      <c r="C564" s="126" t="s">
        <v>55</v>
      </c>
      <c r="D564" s="56">
        <f t="shared" ref="D564:O564" si="275">+D563+D562+D561+D541+D540+D539+D538+D537+D536+D525</f>
        <v>731968.3852799997</v>
      </c>
      <c r="E564" s="56">
        <f t="shared" si="275"/>
        <v>517195.27000000112</v>
      </c>
      <c r="F564" s="56">
        <f t="shared" si="275"/>
        <v>399394.89679999999</v>
      </c>
      <c r="G564" s="56">
        <f t="shared" si="275"/>
        <v>360617</v>
      </c>
      <c r="H564" s="56">
        <f t="shared" si="275"/>
        <v>441135.63</v>
      </c>
      <c r="I564" s="56">
        <f t="shared" si="275"/>
        <v>1285337.8</v>
      </c>
      <c r="J564" s="56">
        <f t="shared" si="275"/>
        <v>674733.81</v>
      </c>
      <c r="K564" s="56">
        <f t="shared" si="275"/>
        <v>648773.58205009415</v>
      </c>
      <c r="L564" s="56">
        <f t="shared" si="275"/>
        <v>988309.39196775015</v>
      </c>
      <c r="M564" s="56">
        <f t="shared" si="275"/>
        <v>850799.22704914736</v>
      </c>
      <c r="N564" s="56">
        <f t="shared" si="275"/>
        <v>3704</v>
      </c>
      <c r="O564" s="56">
        <f t="shared" si="275"/>
        <v>3704</v>
      </c>
      <c r="P564" s="147">
        <f t="shared" si="254"/>
        <v>6905672.9931469923</v>
      </c>
      <c r="Q564" s="199" t="str">
        <f>+B525</f>
        <v>Clear M.</v>
      </c>
      <c r="R564" s="60" t="s">
        <v>107</v>
      </c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</row>
    <row r="565" spans="1:31" ht="12.75" customHeight="1" thickBot="1" x14ac:dyDescent="0.25">
      <c r="A565" s="195" t="str">
        <f>+'Measured TV opt-pt'!A594</f>
        <v>PC</v>
      </c>
      <c r="B565" s="384" t="str">
        <f>+'Measured TV opt-pt'!B731</f>
        <v>Dove MB</v>
      </c>
      <c r="C565" s="121" t="s">
        <v>56</v>
      </c>
      <c r="D565" s="54">
        <f t="shared" ref="D565:O565" si="276">SUM(D566:D575)</f>
        <v>0</v>
      </c>
      <c r="E565" s="54">
        <f t="shared" si="276"/>
        <v>0</v>
      </c>
      <c r="F565" s="54">
        <f t="shared" si="276"/>
        <v>0</v>
      </c>
      <c r="G565" s="54">
        <f t="shared" si="276"/>
        <v>0</v>
      </c>
      <c r="H565" s="54">
        <f t="shared" si="276"/>
        <v>0</v>
      </c>
      <c r="I565" s="54">
        <f t="shared" si="276"/>
        <v>0</v>
      </c>
      <c r="J565" s="54">
        <f t="shared" si="276"/>
        <v>0</v>
      </c>
      <c r="K565" s="54">
        <f t="shared" si="276"/>
        <v>0</v>
      </c>
      <c r="L565" s="54">
        <f t="shared" si="276"/>
        <v>0</v>
      </c>
      <c r="M565" s="54">
        <f t="shared" si="276"/>
        <v>0</v>
      </c>
      <c r="N565" s="54">
        <f t="shared" si="276"/>
        <v>0</v>
      </c>
      <c r="O565" s="54">
        <f t="shared" si="276"/>
        <v>0</v>
      </c>
      <c r="P565" s="140">
        <f t="shared" si="254"/>
        <v>0</v>
      </c>
      <c r="Q565" s="198"/>
      <c r="R565" s="121" t="s">
        <v>104</v>
      </c>
      <c r="S565" s="54">
        <f>SUM(S566:S571)</f>
        <v>0</v>
      </c>
      <c r="T565" s="54">
        <f t="shared" ref="T565:AD565" si="277">SUM(T566:T571)</f>
        <v>0</v>
      </c>
      <c r="U565" s="54">
        <f t="shared" si="277"/>
        <v>0</v>
      </c>
      <c r="V565" s="54">
        <f t="shared" si="277"/>
        <v>0</v>
      </c>
      <c r="W565" s="54">
        <f t="shared" si="277"/>
        <v>0</v>
      </c>
      <c r="X565" s="117">
        <f t="shared" si="277"/>
        <v>0</v>
      </c>
      <c r="Y565" s="54">
        <f t="shared" si="277"/>
        <v>0</v>
      </c>
      <c r="Z565" s="54">
        <f t="shared" si="277"/>
        <v>0</v>
      </c>
      <c r="AA565" s="54">
        <f t="shared" si="277"/>
        <v>0</v>
      </c>
      <c r="AB565" s="54">
        <f t="shared" si="277"/>
        <v>0</v>
      </c>
      <c r="AC565" s="54">
        <f t="shared" si="277"/>
        <v>0</v>
      </c>
      <c r="AD565" s="54">
        <f t="shared" si="277"/>
        <v>0</v>
      </c>
      <c r="AE565" s="55">
        <f t="shared" ref="AE565:AE571" si="278">SUM(S565:AD565)</f>
        <v>0</v>
      </c>
    </row>
    <row r="566" spans="1:31" ht="12.75" customHeight="1" thickBot="1" x14ac:dyDescent="0.25">
      <c r="A566" s="195" t="str">
        <f>+'Measured TV opt-pt'!A595</f>
        <v>PC</v>
      </c>
      <c r="B566" s="385"/>
      <c r="C566" s="123" t="s">
        <v>57</v>
      </c>
      <c r="D566" s="58">
        <f>+'Measured TV opt-pt'!D733</f>
        <v>0</v>
      </c>
      <c r="E566" s="58">
        <f>+'Measured TV opt-pt'!E733</f>
        <v>0</v>
      </c>
      <c r="F566" s="58">
        <f>+'Measured TV opt-pt'!F733</f>
        <v>0</v>
      </c>
      <c r="G566" s="58">
        <f>+'Measured TV opt-pt'!G733</f>
        <v>0</v>
      </c>
      <c r="H566" s="58">
        <f>+'Measured TV opt-pt'!H733</f>
        <v>0</v>
      </c>
      <c r="I566" s="58">
        <f>+'Measured TV opt-pt'!I733</f>
        <v>0</v>
      </c>
      <c r="J566" s="58">
        <f>+'Measured TV opt-pt'!J733</f>
        <v>0</v>
      </c>
      <c r="K566" s="58">
        <f>+'Measured TV opt-pt'!K733</f>
        <v>0</v>
      </c>
      <c r="L566" s="58">
        <f>+'Measured TV opt-pt'!L733</f>
        <v>0</v>
      </c>
      <c r="M566" s="58">
        <f>+'Measured TV opt-pt'!M733</f>
        <v>0</v>
      </c>
      <c r="N566" s="58">
        <f>+'Measured TV opt-pt'!N733</f>
        <v>0</v>
      </c>
      <c r="O566" s="58">
        <f>+'Measured TV opt-pt'!O733</f>
        <v>0</v>
      </c>
      <c r="P566" s="141">
        <f t="shared" si="254"/>
        <v>0</v>
      </c>
      <c r="R566" s="123" t="s">
        <v>57</v>
      </c>
      <c r="S566" s="44">
        <f>'Measured TV opt-pt'!D770</f>
        <v>0</v>
      </c>
      <c r="T566" s="44">
        <f>'Measured TV opt-pt'!E770</f>
        <v>0</v>
      </c>
      <c r="U566" s="44">
        <f>'Measured TV opt-pt'!F770</f>
        <v>0</v>
      </c>
      <c r="V566" s="44">
        <f>'Measured TV opt-pt'!G770</f>
        <v>0</v>
      </c>
      <c r="W566" s="44">
        <f>'Measured TV opt-pt'!H770</f>
        <v>0</v>
      </c>
      <c r="X566" s="44">
        <f>'Measured TV opt-pt'!I770</f>
        <v>0</v>
      </c>
      <c r="Y566" s="44">
        <f>'Measured TV opt-pt'!J770</f>
        <v>0</v>
      </c>
      <c r="Z566" s="44">
        <f>'Measured TV opt-pt'!K770</f>
        <v>0</v>
      </c>
      <c r="AA566" s="44">
        <f>'Measured TV opt-pt'!L770</f>
        <v>0</v>
      </c>
      <c r="AB566" s="44">
        <f>'Measured TV opt-pt'!M770</f>
        <v>0</v>
      </c>
      <c r="AC566" s="44">
        <f>'Measured TV opt-pt'!N770</f>
        <v>0</v>
      </c>
      <c r="AD566" s="44">
        <f>'Measured TV opt-pt'!O770</f>
        <v>0</v>
      </c>
      <c r="AE566" s="55">
        <f t="shared" si="278"/>
        <v>0</v>
      </c>
    </row>
    <row r="567" spans="1:31" ht="12.75" customHeight="1" thickBot="1" x14ac:dyDescent="0.25">
      <c r="A567" s="195" t="str">
        <f>+'Measured TV opt-pt'!A596</f>
        <v>PC</v>
      </c>
      <c r="B567" s="385"/>
      <c r="C567" s="123" t="s">
        <v>221</v>
      </c>
      <c r="D567" s="58">
        <f>+'Measured TV opt-pt'!D734</f>
        <v>0</v>
      </c>
      <c r="E567" s="58">
        <f>+'Measured TV opt-pt'!E734</f>
        <v>0</v>
      </c>
      <c r="F567" s="58">
        <f>+'Measured TV opt-pt'!F734</f>
        <v>0</v>
      </c>
      <c r="G567" s="58">
        <f>+'Measured TV opt-pt'!G734</f>
        <v>0</v>
      </c>
      <c r="H567" s="58">
        <f>+'Measured TV opt-pt'!H734</f>
        <v>0</v>
      </c>
      <c r="I567" s="58">
        <f>+'Measured TV opt-pt'!I734</f>
        <v>0</v>
      </c>
      <c r="J567" s="58">
        <f>+'Measured TV opt-pt'!J734</f>
        <v>0</v>
      </c>
      <c r="K567" s="58">
        <f>+'Measured TV opt-pt'!K734</f>
        <v>0</v>
      </c>
      <c r="L567" s="58">
        <f>+'Measured TV opt-pt'!L734</f>
        <v>0</v>
      </c>
      <c r="M567" s="58">
        <f>+'Measured TV opt-pt'!M734</f>
        <v>0</v>
      </c>
      <c r="N567" s="58">
        <f>+'Measured TV opt-pt'!N734</f>
        <v>0</v>
      </c>
      <c r="O567" s="58">
        <f>+'Measured TV opt-pt'!O734</f>
        <v>0</v>
      </c>
      <c r="P567" s="141">
        <f t="shared" si="254"/>
        <v>0</v>
      </c>
      <c r="R567" s="123" t="s">
        <v>221</v>
      </c>
      <c r="S567" s="44">
        <f>'Measured TV opt-pt'!D771</f>
        <v>0</v>
      </c>
      <c r="T567" s="44">
        <f>'Measured TV opt-pt'!E771</f>
        <v>0</v>
      </c>
      <c r="U567" s="44">
        <f>'Measured TV opt-pt'!F771</f>
        <v>0</v>
      </c>
      <c r="V567" s="44">
        <f>'Measured TV opt-pt'!G771</f>
        <v>0</v>
      </c>
      <c r="W567" s="44">
        <f>'Measured TV opt-pt'!H771</f>
        <v>0</v>
      </c>
      <c r="X567" s="44">
        <f>'Measured TV opt-pt'!I771</f>
        <v>0</v>
      </c>
      <c r="Y567" s="44">
        <f>'Measured TV opt-pt'!J771</f>
        <v>0</v>
      </c>
      <c r="Z567" s="44">
        <f>'Measured TV opt-pt'!K771</f>
        <v>0</v>
      </c>
      <c r="AA567" s="44">
        <f>'Measured TV opt-pt'!L771</f>
        <v>0</v>
      </c>
      <c r="AB567" s="44">
        <f>'Measured TV opt-pt'!M771</f>
        <v>0</v>
      </c>
      <c r="AC567" s="44">
        <f>'Measured TV opt-pt'!N771</f>
        <v>0</v>
      </c>
      <c r="AD567" s="44">
        <f>'Measured TV opt-pt'!O771</f>
        <v>0</v>
      </c>
      <c r="AE567" s="55">
        <f t="shared" si="278"/>
        <v>0</v>
      </c>
    </row>
    <row r="568" spans="1:31" ht="12.75" customHeight="1" thickBot="1" x14ac:dyDescent="0.25">
      <c r="A568" s="195" t="str">
        <f>+'Measured TV opt-pt'!A597</f>
        <v>PC</v>
      </c>
      <c r="B568" s="385"/>
      <c r="C568" s="123" t="s">
        <v>222</v>
      </c>
      <c r="D568" s="58">
        <f>+'Measured TV opt-pt'!D735</f>
        <v>0</v>
      </c>
      <c r="E568" s="58">
        <f>+'Measured TV opt-pt'!E735</f>
        <v>0</v>
      </c>
      <c r="F568" s="58">
        <f>+'Measured TV opt-pt'!F735</f>
        <v>0</v>
      </c>
      <c r="G568" s="58">
        <f>+'Measured TV opt-pt'!G735</f>
        <v>0</v>
      </c>
      <c r="H568" s="58">
        <f>+'Measured TV opt-pt'!H735</f>
        <v>0</v>
      </c>
      <c r="I568" s="58">
        <f>+'Measured TV opt-pt'!I735</f>
        <v>0</v>
      </c>
      <c r="J568" s="58">
        <f>+'Measured TV opt-pt'!J735</f>
        <v>0</v>
      </c>
      <c r="K568" s="58">
        <f>+'Measured TV opt-pt'!K735</f>
        <v>0</v>
      </c>
      <c r="L568" s="58">
        <f>+'Measured TV opt-pt'!L735</f>
        <v>0</v>
      </c>
      <c r="M568" s="58">
        <f>+'Measured TV opt-pt'!M735</f>
        <v>0</v>
      </c>
      <c r="N568" s="58">
        <f>+'Measured TV opt-pt'!N735</f>
        <v>0</v>
      </c>
      <c r="O568" s="58">
        <f>+'Measured TV opt-pt'!O735</f>
        <v>0</v>
      </c>
      <c r="P568" s="141">
        <f t="shared" si="254"/>
        <v>0</v>
      </c>
      <c r="R568" s="123" t="s">
        <v>222</v>
      </c>
      <c r="S568" s="44">
        <f>'Measured TV opt-pt'!D772</f>
        <v>0</v>
      </c>
      <c r="T568" s="44">
        <f>'Measured TV opt-pt'!E772</f>
        <v>0</v>
      </c>
      <c r="U568" s="44">
        <f>'Measured TV opt-pt'!F772</f>
        <v>0</v>
      </c>
      <c r="V568" s="44">
        <f>'Measured TV opt-pt'!G772</f>
        <v>0</v>
      </c>
      <c r="W568" s="44">
        <f>'Measured TV opt-pt'!H772</f>
        <v>0</v>
      </c>
      <c r="X568" s="44">
        <f>'Measured TV opt-pt'!I772</f>
        <v>0</v>
      </c>
      <c r="Y568" s="44">
        <f>'Measured TV opt-pt'!J772</f>
        <v>0</v>
      </c>
      <c r="Z568" s="44">
        <f>'Measured TV opt-pt'!K772</f>
        <v>0</v>
      </c>
      <c r="AA568" s="44">
        <f>'Measured TV opt-pt'!L772</f>
        <v>0</v>
      </c>
      <c r="AB568" s="44">
        <f>'Measured TV opt-pt'!M772</f>
        <v>0</v>
      </c>
      <c r="AC568" s="44">
        <f>'Measured TV opt-pt'!N772</f>
        <v>0</v>
      </c>
      <c r="AD568" s="44">
        <f>'Measured TV opt-pt'!O772</f>
        <v>0</v>
      </c>
      <c r="AE568" s="55">
        <f t="shared" si="278"/>
        <v>0</v>
      </c>
    </row>
    <row r="569" spans="1:31" ht="12.75" customHeight="1" thickBot="1" x14ac:dyDescent="0.25">
      <c r="A569" s="195" t="str">
        <f>+'Measured TV opt-pt'!A598</f>
        <v>PC</v>
      </c>
      <c r="B569" s="385"/>
      <c r="C569" s="123" t="s">
        <v>223</v>
      </c>
      <c r="D569" s="58">
        <f>+'Measured TV opt-pt'!D736</f>
        <v>0</v>
      </c>
      <c r="E569" s="58">
        <f>+'Measured TV opt-pt'!E736</f>
        <v>0</v>
      </c>
      <c r="F569" s="58">
        <f>+'Measured TV opt-pt'!F736</f>
        <v>0</v>
      </c>
      <c r="G569" s="58">
        <f>+'Measured TV opt-pt'!G736</f>
        <v>0</v>
      </c>
      <c r="H569" s="58">
        <f>+'Measured TV opt-pt'!H736</f>
        <v>0</v>
      </c>
      <c r="I569" s="58">
        <f>+'Measured TV opt-pt'!I736</f>
        <v>0</v>
      </c>
      <c r="J569" s="58">
        <f>+'Measured TV opt-pt'!J736</f>
        <v>0</v>
      </c>
      <c r="K569" s="58">
        <f>+'Measured TV opt-pt'!K736</f>
        <v>0</v>
      </c>
      <c r="L569" s="58">
        <f>+'Measured TV opt-pt'!L736</f>
        <v>0</v>
      </c>
      <c r="M569" s="58">
        <f>+'Measured TV opt-pt'!M736</f>
        <v>0</v>
      </c>
      <c r="N569" s="58">
        <f>+'Measured TV opt-pt'!N736</f>
        <v>0</v>
      </c>
      <c r="O569" s="58">
        <f>+'Measured TV opt-pt'!O736</f>
        <v>0</v>
      </c>
      <c r="P569" s="141">
        <f t="shared" si="254"/>
        <v>0</v>
      </c>
      <c r="R569" s="123" t="s">
        <v>223</v>
      </c>
      <c r="S569" s="44">
        <f>'Measured TV opt-pt'!D773</f>
        <v>0</v>
      </c>
      <c r="T569" s="44">
        <f>'Measured TV opt-pt'!E773</f>
        <v>0</v>
      </c>
      <c r="U569" s="44">
        <f>'Measured TV opt-pt'!F773</f>
        <v>0</v>
      </c>
      <c r="V569" s="44">
        <f>'Measured TV opt-pt'!G773</f>
        <v>0</v>
      </c>
      <c r="W569" s="44">
        <f>'Measured TV opt-pt'!H773</f>
        <v>0</v>
      </c>
      <c r="X569" s="44">
        <f>'Measured TV opt-pt'!I773</f>
        <v>0</v>
      </c>
      <c r="Y569" s="44">
        <f>'Measured TV opt-pt'!J773</f>
        <v>0</v>
      </c>
      <c r="Z569" s="44">
        <f>'Measured TV opt-pt'!K773</f>
        <v>0</v>
      </c>
      <c r="AA569" s="44">
        <f>'Measured TV opt-pt'!L773</f>
        <v>0</v>
      </c>
      <c r="AB569" s="44">
        <f>'Measured TV opt-pt'!M773</f>
        <v>0</v>
      </c>
      <c r="AC569" s="44">
        <f>'Measured TV opt-pt'!N773</f>
        <v>0</v>
      </c>
      <c r="AD569" s="44">
        <f>'Measured TV opt-pt'!O773</f>
        <v>0</v>
      </c>
      <c r="AE569" s="55">
        <f t="shared" si="278"/>
        <v>0</v>
      </c>
    </row>
    <row r="570" spans="1:31" ht="12.75" customHeight="1" thickBot="1" x14ac:dyDescent="0.25">
      <c r="A570" s="195" t="str">
        <f>+'Measured TV opt-pt'!A599</f>
        <v>PC</v>
      </c>
      <c r="B570" s="385"/>
      <c r="C570" s="123" t="s">
        <v>224</v>
      </c>
      <c r="D570" s="58">
        <f>+'Measured TV opt-pt'!D737</f>
        <v>0</v>
      </c>
      <c r="E570" s="58">
        <f>+'Measured TV opt-pt'!E737</f>
        <v>0</v>
      </c>
      <c r="F570" s="58">
        <f>+'Measured TV opt-pt'!F737</f>
        <v>0</v>
      </c>
      <c r="G570" s="58">
        <f>+'Measured TV opt-pt'!G737</f>
        <v>0</v>
      </c>
      <c r="H570" s="58">
        <f>+'Measured TV opt-pt'!H737</f>
        <v>0</v>
      </c>
      <c r="I570" s="58">
        <f>+'Measured TV opt-pt'!I737</f>
        <v>0</v>
      </c>
      <c r="J570" s="58">
        <f>+'Measured TV opt-pt'!J737</f>
        <v>0</v>
      </c>
      <c r="K570" s="58">
        <f>+'Measured TV opt-pt'!K737</f>
        <v>0</v>
      </c>
      <c r="L570" s="58">
        <f>+'Measured TV opt-pt'!L737</f>
        <v>0</v>
      </c>
      <c r="M570" s="58">
        <f>+'Measured TV opt-pt'!M737</f>
        <v>0</v>
      </c>
      <c r="N570" s="58">
        <f>+'Measured TV opt-pt'!N737</f>
        <v>0</v>
      </c>
      <c r="O570" s="58">
        <f>+'Measured TV opt-pt'!O737</f>
        <v>0</v>
      </c>
      <c r="P570" s="141">
        <f t="shared" si="254"/>
        <v>0</v>
      </c>
      <c r="Q570" s="5"/>
      <c r="R570" s="123" t="s">
        <v>224</v>
      </c>
      <c r="S570" s="44">
        <f>'Measured TV opt-pt'!D774</f>
        <v>0</v>
      </c>
      <c r="T570" s="44">
        <f>'Measured TV opt-pt'!E774</f>
        <v>0</v>
      </c>
      <c r="U570" s="44">
        <f>'Measured TV opt-pt'!F774</f>
        <v>0</v>
      </c>
      <c r="V570" s="44">
        <f>'Measured TV opt-pt'!G774</f>
        <v>0</v>
      </c>
      <c r="W570" s="44">
        <f>'Measured TV opt-pt'!H774</f>
        <v>0</v>
      </c>
      <c r="X570" s="44">
        <f>'Measured TV opt-pt'!I774</f>
        <v>0</v>
      </c>
      <c r="Y570" s="44">
        <f>'Measured TV opt-pt'!J774</f>
        <v>0</v>
      </c>
      <c r="Z570" s="44">
        <f>'Measured TV opt-pt'!K774</f>
        <v>0</v>
      </c>
      <c r="AA570" s="44">
        <f>'Measured TV opt-pt'!L774</f>
        <v>0</v>
      </c>
      <c r="AB570" s="44">
        <f>'Measured TV opt-pt'!M774</f>
        <v>0</v>
      </c>
      <c r="AC570" s="44">
        <f>'Measured TV opt-pt'!N774</f>
        <v>0</v>
      </c>
      <c r="AD570" s="44">
        <f>'Measured TV opt-pt'!O774</f>
        <v>0</v>
      </c>
      <c r="AE570" s="55">
        <f t="shared" si="278"/>
        <v>0</v>
      </c>
    </row>
    <row r="571" spans="1:31" ht="12.75" customHeight="1" x14ac:dyDescent="0.2">
      <c r="A571" s="195" t="str">
        <f>+'Measured TV opt-pt'!A600</f>
        <v>PC</v>
      </c>
      <c r="B571" s="385"/>
      <c r="C571" s="123" t="s">
        <v>101</v>
      </c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141">
        <f t="shared" si="254"/>
        <v>0</v>
      </c>
      <c r="Q571" s="5"/>
      <c r="R571" s="123" t="s">
        <v>101</v>
      </c>
      <c r="S571" s="44"/>
      <c r="T571" s="44"/>
      <c r="U571" s="44"/>
      <c r="V571" s="44"/>
      <c r="W571" s="44"/>
      <c r="X571" s="44"/>
      <c r="Y571" s="58"/>
      <c r="Z571" s="58"/>
      <c r="AA571" s="58"/>
      <c r="AB571" s="58"/>
      <c r="AC571" s="58"/>
      <c r="AD571" s="58"/>
      <c r="AE571" s="55">
        <f t="shared" si="278"/>
        <v>0</v>
      </c>
    </row>
    <row r="572" spans="1:31" ht="12.75" customHeight="1" x14ac:dyDescent="0.2">
      <c r="A572" s="195" t="str">
        <f>+'Measured TV opt-pt'!A601</f>
        <v>PC</v>
      </c>
      <c r="B572" s="385"/>
      <c r="C572" s="124" t="s">
        <v>58</v>
      </c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142">
        <f t="shared" si="254"/>
        <v>0</v>
      </c>
      <c r="R572" s="133" t="s">
        <v>105</v>
      </c>
      <c r="S572" s="133">
        <f>+'Measured TV opt-pt'!D374</f>
        <v>0.4</v>
      </c>
      <c r="T572" s="133">
        <f>+'Measured TV opt-pt'!E374</f>
        <v>0.4</v>
      </c>
      <c r="U572" s="133">
        <f>+'Measured TV opt-pt'!F374</f>
        <v>0.4</v>
      </c>
      <c r="V572" s="133">
        <f>+'Measured TV opt-pt'!G374</f>
        <v>0.4</v>
      </c>
      <c r="W572" s="133">
        <f>+'Measured TV opt-pt'!H374</f>
        <v>0.4</v>
      </c>
      <c r="X572" s="8">
        <f>+'Measured TV opt-pt'!I374</f>
        <v>0.4</v>
      </c>
      <c r="Y572" s="133">
        <f>+'Measured TV opt-pt'!J374</f>
        <v>0.4</v>
      </c>
      <c r="Z572" s="133">
        <f>+'Measured TV opt-pt'!K374</f>
        <v>0.48915873014712274</v>
      </c>
      <c r="AA572" s="133">
        <f>+'Measured TV opt-pt'!L374</f>
        <v>0.4834974169537235</v>
      </c>
      <c r="AB572" s="133">
        <f>+'Measured TV opt-pt'!M374</f>
        <v>0.45414569524687309</v>
      </c>
      <c r="AC572" s="133">
        <f>+'Measured TV opt-pt'!N374</f>
        <v>0.38276016431267579</v>
      </c>
      <c r="AD572" s="133">
        <f>+'Measured TV opt-pt'!O374</f>
        <v>0.34111134082271427</v>
      </c>
      <c r="AE572" s="133"/>
    </row>
    <row r="573" spans="1:31" ht="13.5" customHeight="1" thickBot="1" x14ac:dyDescent="0.25">
      <c r="A573" s="195" t="str">
        <f>+'Measured TV opt-pt'!A602</f>
        <v>PC</v>
      </c>
      <c r="B573" s="385"/>
      <c r="C573" s="124" t="s">
        <v>59</v>
      </c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142">
        <f t="shared" si="254"/>
        <v>0</v>
      </c>
      <c r="R573" s="60" t="s">
        <v>107</v>
      </c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</row>
    <row r="574" spans="1:31" ht="12.75" customHeight="1" thickBot="1" x14ac:dyDescent="0.25">
      <c r="A574" s="195" t="str">
        <f>+'Measured TV opt-pt'!A603</f>
        <v>PC</v>
      </c>
      <c r="B574" s="385"/>
      <c r="C574" s="124" t="s">
        <v>166</v>
      </c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142">
        <f t="shared" si="254"/>
        <v>0</v>
      </c>
      <c r="Q574" s="8"/>
      <c r="R574" s="121" t="s">
        <v>106</v>
      </c>
      <c r="S574" s="54">
        <f>SUM(S575:S580)</f>
        <v>0</v>
      </c>
      <c r="T574" s="54">
        <f t="shared" ref="T574" si="279">SUM(T575:T580)</f>
        <v>0</v>
      </c>
      <c r="U574" s="54">
        <f t="shared" ref="U574" si="280">SUM(U575:U580)</f>
        <v>0</v>
      </c>
      <c r="V574" s="54">
        <f t="shared" ref="V574" si="281">SUM(V575:V580)</f>
        <v>0</v>
      </c>
      <c r="W574" s="54">
        <f t="shared" ref="W574" si="282">SUM(W575:W580)</f>
        <v>0</v>
      </c>
      <c r="X574" s="54">
        <f t="shared" ref="X574" si="283">SUM(X575:X580)</f>
        <v>0</v>
      </c>
      <c r="Y574" s="54">
        <f t="shared" ref="Y574" si="284">SUM(Y575:Y580)</f>
        <v>0</v>
      </c>
      <c r="Z574" s="54">
        <f t="shared" ref="Z574" si="285">SUM(Z575:Z580)</f>
        <v>0</v>
      </c>
      <c r="AA574" s="54">
        <f t="shared" ref="AA574" si="286">SUM(AA575:AA580)</f>
        <v>0</v>
      </c>
      <c r="AB574" s="54">
        <f t="shared" ref="AB574" si="287">SUM(AB575:AB580)</f>
        <v>0</v>
      </c>
      <c r="AC574" s="54">
        <f t="shared" ref="AC574" si="288">SUM(AC575:AC580)</f>
        <v>0</v>
      </c>
      <c r="AD574" s="54">
        <f t="shared" ref="AD574" si="289">SUM(AD575:AD580)</f>
        <v>0</v>
      </c>
      <c r="AE574" s="54">
        <f t="shared" ref="AE574" si="290">SUM(AE575:AE580)</f>
        <v>0</v>
      </c>
    </row>
    <row r="575" spans="1:31" ht="12.75" customHeight="1" thickBot="1" x14ac:dyDescent="0.25">
      <c r="A575" s="195" t="str">
        <f>+'Measured TV opt-pt'!A604</f>
        <v>PC</v>
      </c>
      <c r="B575" s="385"/>
      <c r="C575" s="125" t="s">
        <v>167</v>
      </c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143">
        <f t="shared" si="254"/>
        <v>0</v>
      </c>
      <c r="Q575" s="8"/>
      <c r="R575" s="123" t="s">
        <v>261</v>
      </c>
      <c r="S575" s="44">
        <f>'Measured TV opt-pt'!D764</f>
        <v>0</v>
      </c>
      <c r="T575" s="44">
        <f>'Measured TV opt-pt'!E764</f>
        <v>0</v>
      </c>
      <c r="U575" s="44">
        <f>'Measured TV opt-pt'!F764</f>
        <v>0</v>
      </c>
      <c r="V575" s="44">
        <f>'Measured TV opt-pt'!G764</f>
        <v>0</v>
      </c>
      <c r="W575" s="44">
        <f>'Measured TV opt-pt'!H764</f>
        <v>0</v>
      </c>
      <c r="X575" s="44">
        <f>'Measured TV opt-pt'!I764</f>
        <v>0</v>
      </c>
      <c r="Y575" s="44">
        <f>'Measured TV opt-pt'!J764</f>
        <v>0</v>
      </c>
      <c r="Z575" s="44">
        <f>'Measured TV opt-pt'!K764</f>
        <v>0</v>
      </c>
      <c r="AA575" s="44">
        <f>'Measured TV opt-pt'!L764</f>
        <v>0</v>
      </c>
      <c r="AB575" s="44">
        <f>'Measured TV opt-pt'!M764</f>
        <v>0</v>
      </c>
      <c r="AC575" s="44">
        <f>'Measured TV opt-pt'!N764</f>
        <v>0</v>
      </c>
      <c r="AD575" s="44">
        <f>'Measured TV opt-pt'!O764</f>
        <v>0</v>
      </c>
      <c r="AE575" s="55">
        <f t="shared" ref="AE575:AE580" si="291">SUM(S575:AD575)</f>
        <v>0</v>
      </c>
    </row>
    <row r="576" spans="1:31" ht="12.75" customHeight="1" thickBot="1" x14ac:dyDescent="0.25">
      <c r="A576" s="195" t="str">
        <f>+'Measured TV opt-pt'!A605</f>
        <v>PC</v>
      </c>
      <c r="B576" s="385"/>
      <c r="C576" s="122" t="s">
        <v>60</v>
      </c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144">
        <f t="shared" si="254"/>
        <v>0</v>
      </c>
      <c r="Q576" s="5"/>
      <c r="R576" s="123" t="s">
        <v>262</v>
      </c>
      <c r="S576" s="44">
        <f>'Measured TV opt-pt'!D765</f>
        <v>0</v>
      </c>
      <c r="T576" s="44">
        <f>'Measured TV opt-pt'!E765</f>
        <v>0</v>
      </c>
      <c r="U576" s="44">
        <f>'Measured TV opt-pt'!F765</f>
        <v>0</v>
      </c>
      <c r="V576" s="44">
        <f>'Measured TV opt-pt'!G765</f>
        <v>0</v>
      </c>
      <c r="W576" s="44">
        <f>'Measured TV opt-pt'!H765</f>
        <v>0</v>
      </c>
      <c r="X576" s="44">
        <f>'Measured TV opt-pt'!I765</f>
        <v>0</v>
      </c>
      <c r="Y576" s="44">
        <f>'Measured TV opt-pt'!J765</f>
        <v>0</v>
      </c>
      <c r="Z576" s="44">
        <f>'Measured TV opt-pt'!K765</f>
        <v>0</v>
      </c>
      <c r="AA576" s="44">
        <f>'Measured TV opt-pt'!L765</f>
        <v>0</v>
      </c>
      <c r="AB576" s="44">
        <f>'Measured TV opt-pt'!M765</f>
        <v>0</v>
      </c>
      <c r="AC576" s="44">
        <f>'Measured TV opt-pt'!N765</f>
        <v>0</v>
      </c>
      <c r="AD576" s="44">
        <f>'Measured TV opt-pt'!O765</f>
        <v>0</v>
      </c>
      <c r="AE576" s="55">
        <f t="shared" si="291"/>
        <v>0</v>
      </c>
    </row>
    <row r="577" spans="1:31" ht="12.75" customHeight="1" thickBot="1" x14ac:dyDescent="0.25">
      <c r="A577" s="195" t="str">
        <f>+'Measured TV opt-pt'!A606</f>
        <v>PC</v>
      </c>
      <c r="B577" s="385"/>
      <c r="C577" s="122" t="s">
        <v>61</v>
      </c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144">
        <f t="shared" si="254"/>
        <v>0</v>
      </c>
      <c r="R577" s="123" t="s">
        <v>263</v>
      </c>
      <c r="S577" s="44">
        <f>'Measured TV opt-pt'!D766</f>
        <v>0</v>
      </c>
      <c r="T577" s="44">
        <f>'Measured TV opt-pt'!E766</f>
        <v>0</v>
      </c>
      <c r="U577" s="44">
        <f>'Measured TV opt-pt'!F766</f>
        <v>0</v>
      </c>
      <c r="V577" s="44">
        <f>'Measured TV opt-pt'!G766</f>
        <v>0</v>
      </c>
      <c r="W577" s="44">
        <f>'Measured TV opt-pt'!H766</f>
        <v>0</v>
      </c>
      <c r="X577" s="44">
        <f>'Measured TV opt-pt'!I766</f>
        <v>0</v>
      </c>
      <c r="Y577" s="44">
        <f>'Measured TV opt-pt'!J766</f>
        <v>0</v>
      </c>
      <c r="Z577" s="44">
        <f>'Measured TV opt-pt'!K766</f>
        <v>0</v>
      </c>
      <c r="AA577" s="44">
        <f>'Measured TV opt-pt'!L766</f>
        <v>0</v>
      </c>
      <c r="AB577" s="44">
        <f>'Measured TV opt-pt'!M766</f>
        <v>0</v>
      </c>
      <c r="AC577" s="44">
        <f>'Measured TV opt-pt'!N766</f>
        <v>0</v>
      </c>
      <c r="AD577" s="44">
        <f>'Measured TV opt-pt'!O766</f>
        <v>0</v>
      </c>
      <c r="AE577" s="55">
        <f t="shared" si="291"/>
        <v>0</v>
      </c>
    </row>
    <row r="578" spans="1:31" ht="12.75" customHeight="1" thickBot="1" x14ac:dyDescent="0.25">
      <c r="A578" s="195" t="str">
        <f>+'Measured TV opt-pt'!A607</f>
        <v>PC</v>
      </c>
      <c r="B578" s="385"/>
      <c r="C578" s="122" t="s">
        <v>62</v>
      </c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144">
        <f t="shared" si="254"/>
        <v>0</v>
      </c>
      <c r="R578" s="123" t="s">
        <v>264</v>
      </c>
      <c r="S578" s="44">
        <f>'Measured TV opt-pt'!D767</f>
        <v>0</v>
      </c>
      <c r="T578" s="44">
        <f>'Measured TV opt-pt'!E767</f>
        <v>0</v>
      </c>
      <c r="U578" s="44">
        <f>'Measured TV opt-pt'!F767</f>
        <v>0</v>
      </c>
      <c r="V578" s="44">
        <f>'Measured TV opt-pt'!G767</f>
        <v>0</v>
      </c>
      <c r="W578" s="44">
        <f>'Measured TV opt-pt'!H767</f>
        <v>0</v>
      </c>
      <c r="X578" s="44">
        <f>'Measured TV opt-pt'!I767</f>
        <v>0</v>
      </c>
      <c r="Y578" s="44">
        <f>'Measured TV opt-pt'!J767</f>
        <v>0</v>
      </c>
      <c r="Z578" s="44">
        <f>'Measured TV opt-pt'!K767</f>
        <v>0</v>
      </c>
      <c r="AA578" s="44">
        <f>'Measured TV opt-pt'!L767</f>
        <v>0</v>
      </c>
      <c r="AB578" s="44">
        <f>'Measured TV opt-pt'!M767</f>
        <v>0</v>
      </c>
      <c r="AC578" s="44">
        <f>'Measured TV opt-pt'!N767</f>
        <v>0</v>
      </c>
      <c r="AD578" s="44">
        <f>'Measured TV opt-pt'!O767</f>
        <v>0</v>
      </c>
      <c r="AE578" s="55">
        <f t="shared" si="291"/>
        <v>0</v>
      </c>
    </row>
    <row r="579" spans="1:31" ht="12.75" customHeight="1" thickBot="1" x14ac:dyDescent="0.25">
      <c r="A579" s="195" t="str">
        <f>+'Measured TV opt-pt'!A608</f>
        <v>PC</v>
      </c>
      <c r="B579" s="385"/>
      <c r="C579" s="122" t="s">
        <v>63</v>
      </c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144">
        <f t="shared" si="254"/>
        <v>0</v>
      </c>
      <c r="Q579" s="5"/>
      <c r="R579" s="123" t="s">
        <v>265</v>
      </c>
      <c r="S579" s="44">
        <f>'Measured TV opt-pt'!D768</f>
        <v>0</v>
      </c>
      <c r="T579" s="44">
        <f>'Measured TV opt-pt'!E768</f>
        <v>0</v>
      </c>
      <c r="U579" s="44">
        <f>'Measured TV opt-pt'!F768</f>
        <v>0</v>
      </c>
      <c r="V579" s="44">
        <f>'Measured TV opt-pt'!G768</f>
        <v>0</v>
      </c>
      <c r="W579" s="44">
        <f>'Measured TV opt-pt'!H768</f>
        <v>0</v>
      </c>
      <c r="X579" s="44">
        <f>'Measured TV opt-pt'!I768</f>
        <v>0</v>
      </c>
      <c r="Y579" s="44">
        <f>'Measured TV opt-pt'!J768</f>
        <v>0</v>
      </c>
      <c r="Z579" s="44">
        <f>'Measured TV opt-pt'!K768</f>
        <v>0</v>
      </c>
      <c r="AA579" s="44">
        <f>'Measured TV opt-pt'!L768</f>
        <v>0</v>
      </c>
      <c r="AB579" s="44">
        <f>'Measured TV opt-pt'!M768</f>
        <v>0</v>
      </c>
      <c r="AC579" s="44">
        <f>'Measured TV opt-pt'!N768</f>
        <v>0</v>
      </c>
      <c r="AD579" s="44">
        <f>'Measured TV opt-pt'!O768</f>
        <v>0</v>
      </c>
      <c r="AE579" s="55">
        <f t="shared" si="291"/>
        <v>0</v>
      </c>
    </row>
    <row r="580" spans="1:31" ht="13.5" customHeight="1" x14ac:dyDescent="0.2">
      <c r="A580" s="195" t="str">
        <f>+'Measured TV opt-pt'!A609</f>
        <v>PC</v>
      </c>
      <c r="B580" s="385"/>
      <c r="C580" s="122" t="s">
        <v>64</v>
      </c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144">
        <f t="shared" si="254"/>
        <v>0</v>
      </c>
      <c r="Q580" s="5"/>
      <c r="R580" s="123" t="s">
        <v>266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55">
        <f t="shared" si="291"/>
        <v>0</v>
      </c>
    </row>
    <row r="581" spans="1:31" ht="12.75" customHeight="1" x14ac:dyDescent="0.2">
      <c r="A581" s="195" t="str">
        <f>+'Measured TV opt-pt'!A610</f>
        <v>PC</v>
      </c>
      <c r="B581" s="385"/>
      <c r="C581" s="212" t="s">
        <v>289</v>
      </c>
      <c r="D581" s="217">
        <f t="shared" ref="D581:O581" si="292">SUM(D582:D600)</f>
        <v>0</v>
      </c>
      <c r="E581" s="217">
        <f t="shared" si="292"/>
        <v>0</v>
      </c>
      <c r="F581" s="217">
        <f t="shared" si="292"/>
        <v>0</v>
      </c>
      <c r="G581" s="217">
        <f t="shared" si="292"/>
        <v>0</v>
      </c>
      <c r="H581" s="217">
        <f t="shared" si="292"/>
        <v>0</v>
      </c>
      <c r="I581" s="217">
        <f t="shared" si="292"/>
        <v>0</v>
      </c>
      <c r="J581" s="217">
        <f t="shared" si="292"/>
        <v>0</v>
      </c>
      <c r="K581" s="217">
        <f t="shared" si="292"/>
        <v>0</v>
      </c>
      <c r="L581" s="217">
        <f t="shared" si="292"/>
        <v>0</v>
      </c>
      <c r="M581" s="217">
        <f t="shared" si="292"/>
        <v>0</v>
      </c>
      <c r="N581" s="217">
        <f t="shared" si="292"/>
        <v>0</v>
      </c>
      <c r="O581" s="217">
        <f t="shared" si="292"/>
        <v>0</v>
      </c>
      <c r="P581" s="214">
        <f t="shared" si="254"/>
        <v>0</v>
      </c>
      <c r="Q581" s="5"/>
      <c r="R581" s="60" t="s">
        <v>107</v>
      </c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</row>
    <row r="582" spans="1:31" ht="12.75" customHeight="1" x14ac:dyDescent="0.25">
      <c r="A582" s="195" t="str">
        <f>+'Measured TV opt-pt'!A611</f>
        <v>PC</v>
      </c>
      <c r="B582" s="385"/>
      <c r="C582" s="311" t="s">
        <v>284</v>
      </c>
      <c r="D582" s="330"/>
      <c r="E582" s="330"/>
      <c r="F582" s="330"/>
      <c r="G582" s="330"/>
      <c r="H582" s="330"/>
      <c r="I582" s="330"/>
      <c r="J582" s="330"/>
      <c r="K582" s="330"/>
      <c r="L582" s="330"/>
      <c r="M582" s="330"/>
      <c r="N582" s="330"/>
      <c r="O582" s="330"/>
      <c r="P582" s="312">
        <f t="shared" ref="P582:P600" si="293">SUM(D582:O582)</f>
        <v>0</v>
      </c>
      <c r="Q582" s="5"/>
      <c r="R582" s="60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</row>
    <row r="583" spans="1:31" ht="12.75" customHeight="1" x14ac:dyDescent="0.25">
      <c r="A583" s="195" t="str">
        <f>+'Measured TV opt-pt'!A612</f>
        <v>PC</v>
      </c>
      <c r="B583" s="385"/>
      <c r="C583" s="311" t="s">
        <v>288</v>
      </c>
      <c r="D583" s="330"/>
      <c r="E583" s="330"/>
      <c r="F583" s="330"/>
      <c r="G583" s="330"/>
      <c r="H583" s="330"/>
      <c r="I583" s="330"/>
      <c r="J583" s="330"/>
      <c r="K583" s="330"/>
      <c r="L583" s="330"/>
      <c r="M583" s="330"/>
      <c r="N583" s="330"/>
      <c r="O583" s="330"/>
      <c r="P583" s="312">
        <f t="shared" si="293"/>
        <v>0</v>
      </c>
      <c r="Q583" s="5"/>
      <c r="R583" s="60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</row>
    <row r="584" spans="1:31" ht="12.75" customHeight="1" x14ac:dyDescent="0.25">
      <c r="A584" s="195" t="str">
        <f>+'Measured TV opt-pt'!A613</f>
        <v>PC</v>
      </c>
      <c r="B584" s="385"/>
      <c r="C584" s="311" t="s">
        <v>280</v>
      </c>
      <c r="D584" s="330"/>
      <c r="E584" s="330"/>
      <c r="F584" s="330"/>
      <c r="G584" s="330"/>
      <c r="H584" s="330"/>
      <c r="I584" s="330"/>
      <c r="J584" s="330"/>
      <c r="K584" s="330"/>
      <c r="L584" s="330"/>
      <c r="M584" s="330"/>
      <c r="N584" s="330"/>
      <c r="O584" s="330"/>
      <c r="P584" s="312">
        <f t="shared" si="293"/>
        <v>0</v>
      </c>
      <c r="Q584" s="5"/>
      <c r="R584" s="60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</row>
    <row r="585" spans="1:31" ht="12.75" customHeight="1" x14ac:dyDescent="0.25">
      <c r="A585" s="195" t="str">
        <f>+'Measured TV opt-pt'!A614</f>
        <v>PC</v>
      </c>
      <c r="B585" s="385"/>
      <c r="C585" s="311" t="s">
        <v>285</v>
      </c>
      <c r="D585" s="330"/>
      <c r="E585" s="330"/>
      <c r="F585" s="330"/>
      <c r="G585" s="330"/>
      <c r="H585" s="330"/>
      <c r="I585" s="330"/>
      <c r="J585" s="330"/>
      <c r="K585" s="330"/>
      <c r="L585" s="330"/>
      <c r="M585" s="330"/>
      <c r="N585" s="330"/>
      <c r="O585" s="330"/>
      <c r="P585" s="312">
        <f t="shared" si="293"/>
        <v>0</v>
      </c>
      <c r="Q585" s="5"/>
      <c r="R585" s="60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</row>
    <row r="586" spans="1:31" ht="12.75" customHeight="1" x14ac:dyDescent="0.25">
      <c r="A586" s="195" t="str">
        <f t="shared" ref="A586:A598" si="294">+A585</f>
        <v>PC</v>
      </c>
      <c r="B586" s="385"/>
      <c r="C586" s="311" t="s">
        <v>280</v>
      </c>
      <c r="D586" s="330"/>
      <c r="E586" s="330"/>
      <c r="F586" s="330"/>
      <c r="G586" s="330"/>
      <c r="H586" s="330"/>
      <c r="I586" s="330"/>
      <c r="J586" s="330"/>
      <c r="K586" s="330"/>
      <c r="L586" s="330"/>
      <c r="M586" s="330"/>
      <c r="N586" s="330"/>
      <c r="O586" s="330"/>
      <c r="P586" s="312">
        <f t="shared" si="293"/>
        <v>0</v>
      </c>
      <c r="Q586" s="5"/>
      <c r="R586" s="60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</row>
    <row r="587" spans="1:31" ht="12.75" customHeight="1" x14ac:dyDescent="0.25">
      <c r="A587" s="195" t="str">
        <f t="shared" si="294"/>
        <v>PC</v>
      </c>
      <c r="B587" s="385"/>
      <c r="C587" s="311" t="s">
        <v>286</v>
      </c>
      <c r="D587" s="330"/>
      <c r="E587" s="330"/>
      <c r="F587" s="330"/>
      <c r="G587" s="330"/>
      <c r="H587" s="330"/>
      <c r="I587" s="330"/>
      <c r="J587" s="330"/>
      <c r="K587" s="330"/>
      <c r="L587" s="330"/>
      <c r="M587" s="330"/>
      <c r="N587" s="330"/>
      <c r="O587" s="330"/>
      <c r="P587" s="312">
        <f t="shared" si="293"/>
        <v>0</v>
      </c>
      <c r="Q587" s="5"/>
      <c r="R587" s="60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</row>
    <row r="588" spans="1:31" ht="12.75" customHeight="1" x14ac:dyDescent="0.25">
      <c r="A588" s="195" t="str">
        <f t="shared" si="294"/>
        <v>PC</v>
      </c>
      <c r="B588" s="385"/>
      <c r="C588" s="311" t="s">
        <v>282</v>
      </c>
      <c r="D588" s="330"/>
      <c r="E588" s="330"/>
      <c r="F588" s="330"/>
      <c r="G588" s="330"/>
      <c r="H588" s="330"/>
      <c r="I588" s="330"/>
      <c r="J588" s="330"/>
      <c r="K588" s="330"/>
      <c r="L588" s="330"/>
      <c r="M588" s="330"/>
      <c r="N588" s="330"/>
      <c r="O588" s="330"/>
      <c r="P588" s="312">
        <f t="shared" si="293"/>
        <v>0</v>
      </c>
      <c r="Q588" s="5"/>
      <c r="R588" s="60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</row>
    <row r="589" spans="1:31" ht="12.75" customHeight="1" x14ac:dyDescent="0.25">
      <c r="A589" s="195" t="str">
        <f t="shared" si="294"/>
        <v>PC</v>
      </c>
      <c r="B589" s="385"/>
      <c r="C589" s="311" t="s">
        <v>283</v>
      </c>
      <c r="D589" s="330"/>
      <c r="E589" s="330"/>
      <c r="F589" s="330"/>
      <c r="G589" s="330"/>
      <c r="H589" s="330"/>
      <c r="I589" s="330"/>
      <c r="J589" s="330"/>
      <c r="K589" s="330"/>
      <c r="L589" s="330"/>
      <c r="M589" s="330"/>
      <c r="N589" s="330"/>
      <c r="O589" s="330"/>
      <c r="P589" s="312">
        <f t="shared" si="293"/>
        <v>0</v>
      </c>
      <c r="Q589" s="5"/>
      <c r="R589" s="60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</row>
    <row r="590" spans="1:31" ht="12.75" customHeight="1" x14ac:dyDescent="0.25">
      <c r="A590" s="195" t="str">
        <f t="shared" si="294"/>
        <v>PC</v>
      </c>
      <c r="B590" s="385"/>
      <c r="C590" s="313" t="s">
        <v>287</v>
      </c>
      <c r="D590" s="331"/>
      <c r="E590" s="331"/>
      <c r="F590" s="331"/>
      <c r="G590" s="331"/>
      <c r="H590" s="331"/>
      <c r="I590" s="331"/>
      <c r="J590" s="331"/>
      <c r="K590" s="331"/>
      <c r="L590" s="331"/>
      <c r="M590" s="331"/>
      <c r="N590" s="331"/>
      <c r="O590" s="331"/>
      <c r="P590" s="314">
        <f t="shared" si="293"/>
        <v>0</v>
      </c>
      <c r="Q590" s="5"/>
      <c r="R590" s="60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</row>
    <row r="591" spans="1:31" ht="12.75" customHeight="1" x14ac:dyDescent="0.25">
      <c r="A591" s="195" t="str">
        <f t="shared" si="294"/>
        <v>PC</v>
      </c>
      <c r="B591" s="385"/>
      <c r="C591" s="313" t="s">
        <v>288</v>
      </c>
      <c r="D591" s="331"/>
      <c r="E591" s="331"/>
      <c r="F591" s="331"/>
      <c r="G591" s="331"/>
      <c r="H591" s="331"/>
      <c r="I591" s="331"/>
      <c r="J591" s="331"/>
      <c r="K591" s="331"/>
      <c r="L591" s="331"/>
      <c r="M591" s="331"/>
      <c r="N591" s="331"/>
      <c r="O591" s="331"/>
      <c r="P591" s="314">
        <f t="shared" si="293"/>
        <v>0</v>
      </c>
      <c r="Q591" s="5"/>
      <c r="R591" s="60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</row>
    <row r="592" spans="1:31" ht="12.75" customHeight="1" x14ac:dyDescent="0.25">
      <c r="A592" s="195" t="str">
        <f t="shared" si="294"/>
        <v>PC</v>
      </c>
      <c r="B592" s="385"/>
      <c r="C592" s="313" t="s">
        <v>280</v>
      </c>
      <c r="D592" s="331"/>
      <c r="E592" s="331"/>
      <c r="F592" s="331"/>
      <c r="G592" s="331"/>
      <c r="H592" s="331"/>
      <c r="I592" s="331"/>
      <c r="J592" s="331"/>
      <c r="K592" s="331"/>
      <c r="L592" s="331"/>
      <c r="M592" s="331"/>
      <c r="N592" s="331"/>
      <c r="O592" s="331"/>
      <c r="P592" s="314">
        <f t="shared" si="293"/>
        <v>0</v>
      </c>
      <c r="Q592" s="5"/>
      <c r="R592" s="60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</row>
    <row r="593" spans="1:46" ht="12.75" customHeight="1" x14ac:dyDescent="0.25">
      <c r="A593" s="195" t="str">
        <f t="shared" si="294"/>
        <v>PC</v>
      </c>
      <c r="B593" s="385"/>
      <c r="C593" s="313" t="s">
        <v>285</v>
      </c>
      <c r="D593" s="331"/>
      <c r="E593" s="331"/>
      <c r="F593" s="331"/>
      <c r="G593" s="331"/>
      <c r="H593" s="331"/>
      <c r="I593" s="331"/>
      <c r="J593" s="331"/>
      <c r="K593" s="331"/>
      <c r="L593" s="331"/>
      <c r="M593" s="331"/>
      <c r="N593" s="331"/>
      <c r="O593" s="331"/>
      <c r="P593" s="314">
        <f t="shared" si="293"/>
        <v>0</v>
      </c>
      <c r="Q593" s="5"/>
      <c r="R593" s="60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</row>
    <row r="594" spans="1:46" ht="12.75" customHeight="1" x14ac:dyDescent="0.25">
      <c r="A594" s="195" t="str">
        <f t="shared" si="294"/>
        <v>PC</v>
      </c>
      <c r="B594" s="385"/>
      <c r="C594" s="313" t="s">
        <v>280</v>
      </c>
      <c r="D594" s="331"/>
      <c r="E594" s="331"/>
      <c r="F594" s="331"/>
      <c r="G594" s="331"/>
      <c r="H594" s="331"/>
      <c r="I594" s="331"/>
      <c r="J594" s="331"/>
      <c r="K594" s="331"/>
      <c r="L594" s="331"/>
      <c r="M594" s="331"/>
      <c r="N594" s="331"/>
      <c r="O594" s="331"/>
      <c r="P594" s="314">
        <f t="shared" si="293"/>
        <v>0</v>
      </c>
      <c r="Q594" s="5"/>
      <c r="R594" s="60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</row>
    <row r="595" spans="1:46" ht="12.75" customHeight="1" x14ac:dyDescent="0.25">
      <c r="A595" s="195" t="str">
        <f t="shared" si="294"/>
        <v>PC</v>
      </c>
      <c r="B595" s="385"/>
      <c r="C595" s="313" t="s">
        <v>286</v>
      </c>
      <c r="D595" s="331"/>
      <c r="E595" s="331"/>
      <c r="F595" s="331"/>
      <c r="G595" s="331"/>
      <c r="H595" s="331"/>
      <c r="I595" s="331"/>
      <c r="J595" s="331"/>
      <c r="K595" s="331"/>
      <c r="L595" s="331"/>
      <c r="M595" s="331"/>
      <c r="N595" s="331"/>
      <c r="O595" s="331"/>
      <c r="P595" s="314">
        <f t="shared" si="293"/>
        <v>0</v>
      </c>
      <c r="Q595" s="5"/>
      <c r="R595" s="60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</row>
    <row r="596" spans="1:46" ht="12.75" customHeight="1" x14ac:dyDescent="0.25">
      <c r="A596" s="195" t="str">
        <f t="shared" si="294"/>
        <v>PC</v>
      </c>
      <c r="B596" s="385"/>
      <c r="C596" s="313" t="s">
        <v>282</v>
      </c>
      <c r="D596" s="331"/>
      <c r="E596" s="331"/>
      <c r="F596" s="331"/>
      <c r="G596" s="331"/>
      <c r="H596" s="331"/>
      <c r="I596" s="331"/>
      <c r="J596" s="331"/>
      <c r="K596" s="331"/>
      <c r="L596" s="331"/>
      <c r="M596" s="331"/>
      <c r="N596" s="331"/>
      <c r="O596" s="331"/>
      <c r="P596" s="314">
        <f t="shared" si="293"/>
        <v>0</v>
      </c>
      <c r="Q596" s="5"/>
      <c r="R596" s="60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</row>
    <row r="597" spans="1:46" ht="12.75" customHeight="1" x14ac:dyDescent="0.25">
      <c r="A597" s="195" t="str">
        <f t="shared" si="294"/>
        <v>PC</v>
      </c>
      <c r="B597" s="385"/>
      <c r="C597" s="313" t="s">
        <v>283</v>
      </c>
      <c r="D597" s="331"/>
      <c r="E597" s="331"/>
      <c r="F597" s="331"/>
      <c r="G597" s="331"/>
      <c r="H597" s="331"/>
      <c r="I597" s="331"/>
      <c r="J597" s="331"/>
      <c r="K597" s="331"/>
      <c r="L597" s="331"/>
      <c r="M597" s="331"/>
      <c r="N597" s="331"/>
      <c r="O597" s="331"/>
      <c r="P597" s="314">
        <f t="shared" si="293"/>
        <v>0</v>
      </c>
      <c r="Q597" s="5"/>
      <c r="R597" s="60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</row>
    <row r="598" spans="1:46" ht="12.75" customHeight="1" x14ac:dyDescent="0.25">
      <c r="A598" s="195" t="str">
        <f t="shared" si="294"/>
        <v>PC</v>
      </c>
      <c r="B598" s="385"/>
      <c r="C598" s="313" t="s">
        <v>281</v>
      </c>
      <c r="D598" s="331"/>
      <c r="E598" s="331"/>
      <c r="F598" s="331"/>
      <c r="G598" s="331"/>
      <c r="H598" s="331"/>
      <c r="I598" s="331"/>
      <c r="J598" s="331"/>
      <c r="K598" s="331"/>
      <c r="L598" s="331"/>
      <c r="M598" s="331"/>
      <c r="N598" s="331"/>
      <c r="O598" s="331"/>
      <c r="P598" s="314">
        <f t="shared" si="293"/>
        <v>0</v>
      </c>
      <c r="Q598" s="5"/>
      <c r="R598" s="60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</row>
    <row r="599" spans="1:46" ht="12.75" customHeight="1" x14ac:dyDescent="0.25">
      <c r="A599" s="195" t="str">
        <f>+'Measured TV opt-pt'!A615</f>
        <v>PC</v>
      </c>
      <c r="B599" s="385"/>
      <c r="C599" s="318" t="s">
        <v>279</v>
      </c>
      <c r="D599" s="332"/>
      <c r="E599" s="332"/>
      <c r="F599" s="332"/>
      <c r="G599" s="332"/>
      <c r="H599" s="332"/>
      <c r="I599" s="332"/>
      <c r="J599" s="332"/>
      <c r="K599" s="332"/>
      <c r="L599" s="332"/>
      <c r="M599" s="332"/>
      <c r="N599" s="332"/>
      <c r="O599" s="332"/>
      <c r="P599" s="315">
        <f t="shared" si="293"/>
        <v>0</v>
      </c>
      <c r="Q599" s="5"/>
      <c r="R599" s="60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</row>
    <row r="600" spans="1:46" ht="12.75" customHeight="1" x14ac:dyDescent="0.25">
      <c r="A600" s="195" t="str">
        <f>+'Measured TV opt-pt'!A616</f>
        <v>PC</v>
      </c>
      <c r="B600" s="385"/>
      <c r="C600" s="316" t="s">
        <v>290</v>
      </c>
      <c r="D600" s="334"/>
      <c r="E600" s="334"/>
      <c r="F600" s="334"/>
      <c r="G600" s="334"/>
      <c r="H600" s="334"/>
      <c r="I600" s="334"/>
      <c r="J600" s="334"/>
      <c r="K600" s="334"/>
      <c r="L600" s="334"/>
      <c r="M600" s="334"/>
      <c r="N600" s="334"/>
      <c r="O600" s="334"/>
      <c r="P600" s="317">
        <f t="shared" si="293"/>
        <v>0</v>
      </c>
      <c r="Q600" s="5"/>
      <c r="R600" s="60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</row>
    <row r="601" spans="1:46" ht="12.75" customHeight="1" x14ac:dyDescent="0.2">
      <c r="A601" s="195" t="str">
        <f>+'Measured TV opt-pt'!A617</f>
        <v>PC</v>
      </c>
      <c r="B601" s="385"/>
      <c r="C601" s="122" t="s">
        <v>66</v>
      </c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144">
        <f t="shared" si="254"/>
        <v>0</v>
      </c>
      <c r="R601" s="60" t="s">
        <v>107</v>
      </c>
    </row>
    <row r="602" spans="1:46" ht="12.75" customHeight="1" x14ac:dyDescent="0.2">
      <c r="A602" s="195" t="str">
        <f>+'Measured TV opt-pt'!A618</f>
        <v>PC</v>
      </c>
      <c r="B602" s="385"/>
      <c r="C602" s="122" t="s">
        <v>67</v>
      </c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144">
        <f t="shared" si="254"/>
        <v>0</v>
      </c>
      <c r="Q602" s="5"/>
      <c r="R602" s="60" t="s">
        <v>107</v>
      </c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</row>
    <row r="603" spans="1:46" ht="12.75" customHeight="1" x14ac:dyDescent="0.2">
      <c r="A603" s="195" t="str">
        <f>+'Measured TV opt-pt'!A619</f>
        <v>PC</v>
      </c>
      <c r="B603" s="385"/>
      <c r="C603" s="122" t="s">
        <v>68</v>
      </c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144">
        <f t="shared" si="254"/>
        <v>0</v>
      </c>
      <c r="Q603" s="5"/>
      <c r="R603" s="60" t="s">
        <v>107</v>
      </c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</row>
    <row r="604" spans="1:46" ht="13.5" customHeight="1" thickBot="1" x14ac:dyDescent="0.25">
      <c r="A604" s="195" t="str">
        <f>+'Measured TV opt-pt'!A620</f>
        <v>PC</v>
      </c>
      <c r="B604" s="386"/>
      <c r="C604" s="126" t="s">
        <v>55</v>
      </c>
      <c r="D604" s="56">
        <f t="shared" ref="D604:O604" si="295">+D603+D602+D601+D581+D580+D579+D578+D577+D576+D565</f>
        <v>0</v>
      </c>
      <c r="E604" s="56">
        <f t="shared" si="295"/>
        <v>0</v>
      </c>
      <c r="F604" s="56">
        <f t="shared" si="295"/>
        <v>0</v>
      </c>
      <c r="G604" s="56">
        <f t="shared" si="295"/>
        <v>0</v>
      </c>
      <c r="H604" s="56">
        <f t="shared" si="295"/>
        <v>0</v>
      </c>
      <c r="I604" s="56">
        <f t="shared" si="295"/>
        <v>0</v>
      </c>
      <c r="J604" s="56">
        <f t="shared" si="295"/>
        <v>0</v>
      </c>
      <c r="K604" s="56">
        <f t="shared" si="295"/>
        <v>0</v>
      </c>
      <c r="L604" s="56">
        <f t="shared" si="295"/>
        <v>0</v>
      </c>
      <c r="M604" s="56">
        <f t="shared" si="295"/>
        <v>0</v>
      </c>
      <c r="N604" s="56">
        <f t="shared" si="295"/>
        <v>0</v>
      </c>
      <c r="O604" s="56">
        <f t="shared" si="295"/>
        <v>0</v>
      </c>
      <c r="P604" s="147">
        <f t="shared" si="254"/>
        <v>0</v>
      </c>
      <c r="Q604" s="199" t="str">
        <f>+B565</f>
        <v>Dove MB</v>
      </c>
      <c r="R604" s="60" t="s">
        <v>107</v>
      </c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</row>
    <row r="605" spans="1:46" ht="12.75" customHeight="1" thickBot="1" x14ac:dyDescent="0.25">
      <c r="A605" s="195" t="str">
        <f>+'Measured TV opt-pt'!A621</f>
        <v>PC</v>
      </c>
      <c r="B605" s="387" t="str">
        <f>+'Measured TV opt-pt'!B786</f>
        <v>Dove Hair</v>
      </c>
      <c r="C605" s="121" t="s">
        <v>56</v>
      </c>
      <c r="D605" s="54">
        <f t="shared" ref="D605:O605" si="296">SUM(D606:D615)</f>
        <v>0</v>
      </c>
      <c r="E605" s="54">
        <f t="shared" si="296"/>
        <v>0</v>
      </c>
      <c r="F605" s="54">
        <f t="shared" si="296"/>
        <v>0</v>
      </c>
      <c r="G605" s="54">
        <f>SUM(G606:G615)</f>
        <v>510908.96649999998</v>
      </c>
      <c r="H605" s="54">
        <f t="shared" si="296"/>
        <v>475847.57499999949</v>
      </c>
      <c r="I605" s="54">
        <f t="shared" si="296"/>
        <v>575109.39945140993</v>
      </c>
      <c r="J605" s="54">
        <f t="shared" si="296"/>
        <v>366466.70750603487</v>
      </c>
      <c r="K605" s="54">
        <f t="shared" si="296"/>
        <v>0</v>
      </c>
      <c r="L605" s="54">
        <f t="shared" si="296"/>
        <v>796669.99999999977</v>
      </c>
      <c r="M605" s="54">
        <f t="shared" si="296"/>
        <v>633210.47657043277</v>
      </c>
      <c r="N605" s="54">
        <f t="shared" si="296"/>
        <v>598666.79392724973</v>
      </c>
      <c r="O605" s="54">
        <f t="shared" si="296"/>
        <v>0</v>
      </c>
      <c r="P605" s="140">
        <f t="shared" si="254"/>
        <v>3956879.9189551268</v>
      </c>
      <c r="Q605" s="198"/>
      <c r="R605" s="121" t="s">
        <v>104</v>
      </c>
      <c r="S605" s="54">
        <f>SUM(S606:S611)</f>
        <v>0</v>
      </c>
      <c r="T605" s="54">
        <f t="shared" ref="T605:AD605" si="297">SUM(T606:T611)</f>
        <v>0</v>
      </c>
      <c r="U605" s="54">
        <f t="shared" si="297"/>
        <v>0</v>
      </c>
      <c r="V605" s="54">
        <f t="shared" si="297"/>
        <v>433.66300000000007</v>
      </c>
      <c r="W605" s="54">
        <f t="shared" si="297"/>
        <v>346.09499999999991</v>
      </c>
      <c r="X605" s="117">
        <f t="shared" si="297"/>
        <v>371.01133333333343</v>
      </c>
      <c r="Y605" s="54">
        <f t="shared" si="297"/>
        <v>319.74800434616714</v>
      </c>
      <c r="Z605" s="54">
        <f t="shared" si="297"/>
        <v>0</v>
      </c>
      <c r="AA605" s="54">
        <f t="shared" si="297"/>
        <v>811.74673319713872</v>
      </c>
      <c r="AB605" s="54">
        <f t="shared" si="297"/>
        <v>559.21991833632831</v>
      </c>
      <c r="AC605" s="54">
        <f t="shared" si="297"/>
        <v>567.53798269217361</v>
      </c>
      <c r="AD605" s="54">
        <f t="shared" si="297"/>
        <v>0</v>
      </c>
      <c r="AE605" s="55">
        <f t="shared" ref="AE605:AE611" si="298">SUM(S605:AD605)</f>
        <v>3409.0219719051411</v>
      </c>
    </row>
    <row r="606" spans="1:46" ht="12.75" customHeight="1" thickBot="1" x14ac:dyDescent="0.25">
      <c r="A606" s="195" t="str">
        <f>+'Measured TV opt-pt'!A622</f>
        <v>PC</v>
      </c>
      <c r="B606" s="385"/>
      <c r="C606" s="123" t="s">
        <v>57</v>
      </c>
      <c r="D606" s="58">
        <f>+'Measured TV opt-pt'!D788</f>
        <v>0</v>
      </c>
      <c r="E606" s="58">
        <f>+'Measured TV opt-pt'!E788</f>
        <v>0</v>
      </c>
      <c r="F606" s="58">
        <f>+'Measured TV opt-pt'!F788</f>
        <v>0</v>
      </c>
      <c r="G606" s="58">
        <v>244644.92599999998</v>
      </c>
      <c r="H606" s="58">
        <v>153962.87000000002</v>
      </c>
      <c r="I606" s="58">
        <v>233809.25097956418</v>
      </c>
      <c r="J606" s="58">
        <f>+'Measured TV opt-pt'!J788</f>
        <v>125888.27695390201</v>
      </c>
      <c r="K606" s="58">
        <f>+'Measured TV opt-pt'!K788</f>
        <v>0</v>
      </c>
      <c r="L606" s="58">
        <f>+'Measured TV opt-pt'!L788</f>
        <v>489399.15593507781</v>
      </c>
      <c r="M606" s="58">
        <f>+'Measured TV opt-pt'!M788</f>
        <v>411641.50791207922</v>
      </c>
      <c r="N606" s="58">
        <f>+'Measured TV opt-pt'!N788</f>
        <v>388381.87590547063</v>
      </c>
      <c r="O606" s="58">
        <f>+'Measured TV opt-pt'!O788</f>
        <v>0</v>
      </c>
      <c r="P606" s="141">
        <f t="shared" si="254"/>
        <v>2047727.8636860938</v>
      </c>
      <c r="R606" s="123" t="s">
        <v>57</v>
      </c>
      <c r="S606" s="44">
        <f>'Measured TV opt-pt'!D825</f>
        <v>0</v>
      </c>
      <c r="T606" s="44">
        <f>'Measured TV opt-pt'!E825</f>
        <v>0</v>
      </c>
      <c r="U606" s="44">
        <f>'Measured TV opt-pt'!F825</f>
        <v>0</v>
      </c>
      <c r="V606" s="44">
        <v>269.98833333333346</v>
      </c>
      <c r="W606" s="44">
        <v>165.02899999999994</v>
      </c>
      <c r="X606" s="44">
        <f>'Measured TV opt-pt'!I825</f>
        <v>218.31759939278439</v>
      </c>
      <c r="Y606" s="44">
        <f>'Measured TV opt-pt'!J825</f>
        <v>193.64379630855748</v>
      </c>
      <c r="Z606" s="44">
        <f>'Measured TV opt-pt'!K825</f>
        <v>0</v>
      </c>
      <c r="AA606" s="44">
        <f>'Measured TV opt-pt'!L825</f>
        <v>604.58562204935026</v>
      </c>
      <c r="AB606" s="44">
        <f>'Measured TV opt-pt'!M825</f>
        <v>443.6189109831061</v>
      </c>
      <c r="AC606" s="44">
        <f>'Measured TV opt-pt'!N825</f>
        <v>449.7837633158386</v>
      </c>
      <c r="AD606" s="44">
        <f>'Measured TV opt-pt'!O825</f>
        <v>0</v>
      </c>
      <c r="AE606" s="55">
        <f t="shared" si="298"/>
        <v>2344.9670253829704</v>
      </c>
      <c r="AT606" s="5">
        <f>L606+L610+L611</f>
        <v>489399.15593507781</v>
      </c>
    </row>
    <row r="607" spans="1:46" ht="12.75" customHeight="1" thickBot="1" x14ac:dyDescent="0.25">
      <c r="A607" s="195" t="str">
        <f>+'Measured TV opt-pt'!A623</f>
        <v>PC</v>
      </c>
      <c r="B607" s="385"/>
      <c r="C607" s="123" t="s">
        <v>221</v>
      </c>
      <c r="D607" s="58">
        <f>+'Measured TV opt-pt'!D789</f>
        <v>0</v>
      </c>
      <c r="E607" s="58">
        <f>+'Measured TV opt-pt'!E789</f>
        <v>0</v>
      </c>
      <c r="F607" s="58">
        <f>+'Measured TV opt-pt'!F789</f>
        <v>0</v>
      </c>
      <c r="G607" s="58"/>
      <c r="H607" s="58">
        <f>+'Measured TV opt-pt'!H789</f>
        <v>0</v>
      </c>
      <c r="I607" s="58">
        <f>+'Measured TV opt-pt'!I789</f>
        <v>0</v>
      </c>
      <c r="J607" s="58">
        <f>+'Measured TV opt-pt'!J789</f>
        <v>0</v>
      </c>
      <c r="K607" s="58">
        <f>+'Measured TV opt-pt'!K789</f>
        <v>0</v>
      </c>
      <c r="L607" s="58">
        <f>+'Measured TV opt-pt'!L789</f>
        <v>0</v>
      </c>
      <c r="M607" s="58">
        <f>+'Measured TV opt-pt'!M789</f>
        <v>0</v>
      </c>
      <c r="N607" s="58">
        <f>+'Measured TV opt-pt'!N789</f>
        <v>0</v>
      </c>
      <c r="O607" s="58">
        <f>+'Measured TV opt-pt'!O789</f>
        <v>0</v>
      </c>
      <c r="P607" s="141">
        <f t="shared" si="254"/>
        <v>0</v>
      </c>
      <c r="R607" s="123" t="s">
        <v>221</v>
      </c>
      <c r="S607" s="44">
        <f>'Measured TV opt-pt'!D826</f>
        <v>0</v>
      </c>
      <c r="T607" s="44">
        <f>'Measured TV opt-pt'!E826</f>
        <v>0</v>
      </c>
      <c r="U607" s="44">
        <f>'Measured TV opt-pt'!F826</f>
        <v>0</v>
      </c>
      <c r="V607" s="44"/>
      <c r="W607" s="44">
        <f>'Measured TV opt-pt'!H826</f>
        <v>0</v>
      </c>
      <c r="X607" s="44">
        <f>'Measured TV opt-pt'!I826</f>
        <v>0</v>
      </c>
      <c r="Y607" s="44">
        <f>'Measured TV opt-pt'!J826</f>
        <v>0</v>
      </c>
      <c r="Z607" s="44">
        <f>'Measured TV opt-pt'!K826</f>
        <v>0</v>
      </c>
      <c r="AA607" s="44">
        <f>'Measured TV opt-pt'!L826</f>
        <v>0</v>
      </c>
      <c r="AB607" s="44">
        <f>'Measured TV opt-pt'!M826</f>
        <v>0</v>
      </c>
      <c r="AC607" s="44">
        <f>'Measured TV opt-pt'!N826</f>
        <v>0</v>
      </c>
      <c r="AD607" s="44">
        <f>'Measured TV opt-pt'!O826</f>
        <v>0</v>
      </c>
      <c r="AE607" s="55">
        <f t="shared" si="298"/>
        <v>0</v>
      </c>
      <c r="AT607" s="5"/>
    </row>
    <row r="608" spans="1:46" ht="12.75" customHeight="1" thickBot="1" x14ac:dyDescent="0.25">
      <c r="A608" s="195" t="str">
        <f>+'Measured TV opt-pt'!A624</f>
        <v>PC</v>
      </c>
      <c r="B608" s="385"/>
      <c r="C608" s="123" t="s">
        <v>222</v>
      </c>
      <c r="D608" s="58">
        <f>+'Measured TV opt-pt'!D790</f>
        <v>0</v>
      </c>
      <c r="E608" s="58">
        <f>+'Measured TV opt-pt'!E790</f>
        <v>0</v>
      </c>
      <c r="F608" s="58">
        <f>+'Measured TV opt-pt'!F790</f>
        <v>0</v>
      </c>
      <c r="G608" s="58">
        <v>114915.45</v>
      </c>
      <c r="H608" s="58">
        <v>68048.691999999981</v>
      </c>
      <c r="I608" s="58">
        <v>107157.64139837725</v>
      </c>
      <c r="J608" s="58">
        <f>+'Measured TV opt-pt'!J790</f>
        <v>38128.875300136766</v>
      </c>
      <c r="K608" s="58">
        <f>+'Measured TV opt-pt'!K790</f>
        <v>0</v>
      </c>
      <c r="L608" s="58">
        <f>+'Measured TV opt-pt'!L790</f>
        <v>204463.44017764958</v>
      </c>
      <c r="M608" s="58">
        <f>+'Measured TV opt-pt'!M790</f>
        <v>117358.6268449951</v>
      </c>
      <c r="N608" s="58">
        <f>+'Measured TV opt-pt'!N790</f>
        <v>118994.86965880997</v>
      </c>
      <c r="O608" s="58">
        <f>+'Measured TV opt-pt'!O790</f>
        <v>0</v>
      </c>
      <c r="P608" s="141">
        <f t="shared" si="254"/>
        <v>769067.59537996864</v>
      </c>
      <c r="R608" s="123" t="s">
        <v>222</v>
      </c>
      <c r="S608" s="44">
        <f>'Measured TV opt-pt'!D827</f>
        <v>0</v>
      </c>
      <c r="T608" s="44">
        <f>'Measured TV opt-pt'!E827</f>
        <v>0</v>
      </c>
      <c r="U608" s="44">
        <f>'Measured TV opt-pt'!F827</f>
        <v>0</v>
      </c>
      <c r="V608" s="44">
        <v>93.066666666666634</v>
      </c>
      <c r="W608" s="44">
        <v>73.73299999999999</v>
      </c>
      <c r="X608" s="44">
        <f>'Measured TV opt-pt'!I827</f>
        <v>87.077948455190082</v>
      </c>
      <c r="Y608" s="44">
        <f>'Measured TV opt-pt'!J827</f>
        <v>48.116240670702474</v>
      </c>
      <c r="Z608" s="44">
        <f>'Measured TV opt-pt'!K827</f>
        <v>0</v>
      </c>
      <c r="AA608" s="44">
        <f>'Measured TV opt-pt'!L827</f>
        <v>200.99547452937563</v>
      </c>
      <c r="AB608" s="44">
        <f>'Measured TV opt-pt'!M827</f>
        <v>100.79545497858673</v>
      </c>
      <c r="AC608" s="44">
        <f>'Measured TV opt-pt'!N827</f>
        <v>110.65022740843841</v>
      </c>
      <c r="AD608" s="44">
        <f>'Measured TV opt-pt'!O827</f>
        <v>0</v>
      </c>
      <c r="AE608" s="55">
        <f t="shared" si="298"/>
        <v>714.4350127089599</v>
      </c>
      <c r="AT608" s="5"/>
    </row>
    <row r="609" spans="1:46" ht="12.75" customHeight="1" thickBot="1" x14ac:dyDescent="0.25">
      <c r="A609" s="195" t="str">
        <f>+'Measured TV opt-pt'!A625</f>
        <v>PC</v>
      </c>
      <c r="B609" s="385"/>
      <c r="C609" s="123" t="s">
        <v>223</v>
      </c>
      <c r="D609" s="58">
        <f>+'Measured TV opt-pt'!D791</f>
        <v>0</v>
      </c>
      <c r="E609" s="58">
        <f>+'Measured TV opt-pt'!E791</f>
        <v>0</v>
      </c>
      <c r="F609" s="58">
        <f>+'Measured TV opt-pt'!F791</f>
        <v>0</v>
      </c>
      <c r="G609" s="58">
        <v>89426.090500000006</v>
      </c>
      <c r="H609" s="58">
        <v>125442.21300000002</v>
      </c>
      <c r="I609" s="58">
        <v>79207.507073468514</v>
      </c>
      <c r="J609" s="58">
        <f>+'Measured TV opt-pt'!J791</f>
        <v>60102.527745961226</v>
      </c>
      <c r="K609" s="58">
        <f>+'Measured TV opt-pt'!K791</f>
        <v>0</v>
      </c>
      <c r="L609" s="58">
        <f>+'Measured TV opt-pt'!L791</f>
        <v>7807.4038872724013</v>
      </c>
      <c r="M609" s="58">
        <f>+'Measured TV opt-pt'!M791</f>
        <v>19455.584495887564</v>
      </c>
      <c r="N609" s="58">
        <f>+'Measured TV opt-pt'!N791</f>
        <v>8407.9739359700998</v>
      </c>
      <c r="O609" s="58">
        <f>+'Measured TV opt-pt'!O791</f>
        <v>0</v>
      </c>
      <c r="P609" s="141">
        <f t="shared" si="254"/>
        <v>389849.30063855986</v>
      </c>
      <c r="R609" s="123" t="s">
        <v>223</v>
      </c>
      <c r="S609" s="44">
        <f>'Measured TV opt-pt'!D828</f>
        <v>0</v>
      </c>
      <c r="T609" s="44">
        <f>'Measured TV opt-pt'!E828</f>
        <v>0</v>
      </c>
      <c r="U609" s="44">
        <f>'Measured TV opt-pt'!F828</f>
        <v>0</v>
      </c>
      <c r="V609" s="44">
        <v>70.608000000000004</v>
      </c>
      <c r="W609" s="44">
        <v>107.33299999999998</v>
      </c>
      <c r="X609" s="44">
        <f>'Measured TV opt-pt'!I828</f>
        <v>65.61578548535897</v>
      </c>
      <c r="Y609" s="44">
        <f>'Measured TV opt-pt'!J828</f>
        <v>77.987967366907171</v>
      </c>
      <c r="Z609" s="44">
        <f>'Measured TV opt-pt'!K828</f>
        <v>0</v>
      </c>
      <c r="AA609" s="44">
        <f>'Measured TV opt-pt'!L828</f>
        <v>6.1656366184128171</v>
      </c>
      <c r="AB609" s="44">
        <f>'Measured TV opt-pt'!M828</f>
        <v>14.805552374635472</v>
      </c>
      <c r="AC609" s="44">
        <f>'Measured TV opt-pt'!N828</f>
        <v>7.1039919678966594</v>
      </c>
      <c r="AD609" s="44">
        <f>'Measured TV opt-pt'!O828</f>
        <v>0</v>
      </c>
      <c r="AE609" s="55">
        <f t="shared" si="298"/>
        <v>349.61993381321105</v>
      </c>
      <c r="AT609" s="5"/>
    </row>
    <row r="610" spans="1:46" ht="12.75" customHeight="1" thickBot="1" x14ac:dyDescent="0.25">
      <c r="A610" s="195" t="str">
        <f>+'Measured TV opt-pt'!A626</f>
        <v>PC</v>
      </c>
      <c r="B610" s="385"/>
      <c r="C610" s="123" t="s">
        <v>224</v>
      </c>
      <c r="D610" s="58">
        <f>+'Measured TV opt-pt'!D792</f>
        <v>0</v>
      </c>
      <c r="E610" s="58">
        <f>+'Measured TV opt-pt'!E792</f>
        <v>0</v>
      </c>
      <c r="F610" s="58">
        <f>+'Measured TV opt-pt'!F792</f>
        <v>0</v>
      </c>
      <c r="G610" s="58">
        <f>+'Measured TV opt-pt'!G792</f>
        <v>0</v>
      </c>
      <c r="H610" s="58">
        <f>+'Measured TV opt-pt'!H792</f>
        <v>0</v>
      </c>
      <c r="I610" s="58">
        <f>+'Measured TV opt-pt'!I792</f>
        <v>0</v>
      </c>
      <c r="J610" s="58">
        <f>+'Measured TV opt-pt'!J792</f>
        <v>0</v>
      </c>
      <c r="K610" s="58">
        <f>+'Measured TV opt-pt'!K792</f>
        <v>0</v>
      </c>
      <c r="L610" s="58">
        <f>+'Measured TV opt-pt'!L792</f>
        <v>0</v>
      </c>
      <c r="M610" s="58">
        <f>+'Measured TV opt-pt'!M792</f>
        <v>0</v>
      </c>
      <c r="N610" s="58">
        <f>+'Measured TV opt-pt'!N792</f>
        <v>0</v>
      </c>
      <c r="O610" s="58">
        <f>+'Measured TV opt-pt'!O792</f>
        <v>0</v>
      </c>
      <c r="P610" s="141">
        <f t="shared" si="254"/>
        <v>0</v>
      </c>
      <c r="Q610" s="5"/>
      <c r="R610" s="123" t="s">
        <v>224</v>
      </c>
      <c r="S610" s="44">
        <f>'Measured TV opt-pt'!D829</f>
        <v>0</v>
      </c>
      <c r="T610" s="44">
        <f>'Measured TV opt-pt'!E829</f>
        <v>0</v>
      </c>
      <c r="U610" s="44">
        <f>'Measured TV opt-pt'!F829</f>
        <v>0</v>
      </c>
      <c r="V610" s="44">
        <f>'Measured TV opt-pt'!G829</f>
        <v>0</v>
      </c>
      <c r="W610" s="44">
        <f>'Measured TV opt-pt'!H829</f>
        <v>0</v>
      </c>
      <c r="X610" s="44">
        <f>'Measured TV opt-pt'!I829</f>
        <v>0</v>
      </c>
      <c r="Y610" s="44">
        <f>'Measured TV opt-pt'!J829</f>
        <v>0</v>
      </c>
      <c r="Z610" s="44">
        <f>'Measured TV opt-pt'!K829</f>
        <v>0</v>
      </c>
      <c r="AA610" s="44">
        <f>'Measured TV opt-pt'!L829</f>
        <v>0</v>
      </c>
      <c r="AB610" s="44">
        <f>'Measured TV opt-pt'!M829</f>
        <v>0</v>
      </c>
      <c r="AC610" s="44">
        <f>'Measured TV opt-pt'!N829</f>
        <v>0</v>
      </c>
      <c r="AD610" s="44">
        <f>'Measured TV opt-pt'!O829</f>
        <v>0</v>
      </c>
      <c r="AE610" s="55">
        <f t="shared" si="298"/>
        <v>0</v>
      </c>
    </row>
    <row r="611" spans="1:46" ht="12.75" customHeight="1" x14ac:dyDescent="0.2">
      <c r="A611" s="195" t="str">
        <f>+'Measured TV opt-pt'!A627</f>
        <v>PC</v>
      </c>
      <c r="B611" s="385"/>
      <c r="C611" s="123" t="s">
        <v>101</v>
      </c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141">
        <f t="shared" ref="P611:P700" si="299">SUM(D611:O611)</f>
        <v>0</v>
      </c>
      <c r="Q611" s="5"/>
      <c r="R611" s="123" t="s">
        <v>101</v>
      </c>
      <c r="S611" s="44"/>
      <c r="T611" s="44"/>
      <c r="U611" s="44"/>
      <c r="V611" s="44"/>
      <c r="W611" s="44"/>
      <c r="X611" s="44"/>
      <c r="Y611" s="58"/>
      <c r="Z611" s="58"/>
      <c r="AA611" s="58"/>
      <c r="AB611" s="58"/>
      <c r="AC611" s="58"/>
      <c r="AD611" s="58"/>
      <c r="AE611" s="55">
        <f t="shared" si="298"/>
        <v>0</v>
      </c>
    </row>
    <row r="612" spans="1:46" ht="12.75" customHeight="1" x14ac:dyDescent="0.2">
      <c r="A612" s="195" t="str">
        <f>+'Measured TV opt-pt'!A628</f>
        <v>PC</v>
      </c>
      <c r="B612" s="385"/>
      <c r="C612" s="124" t="s">
        <v>58</v>
      </c>
      <c r="D612" s="46"/>
      <c r="E612" s="46"/>
      <c r="F612" s="46"/>
      <c r="G612" s="46">
        <v>61922.5</v>
      </c>
      <c r="H612" s="46">
        <v>128393.79999999949</v>
      </c>
      <c r="I612" s="46">
        <v>154935</v>
      </c>
      <c r="J612" s="46">
        <v>142347.02750603488</v>
      </c>
      <c r="K612" s="46">
        <v>0</v>
      </c>
      <c r="L612" s="46">
        <v>95000</v>
      </c>
      <c r="M612" s="46">
        <v>84754.757317470925</v>
      </c>
      <c r="N612" s="46">
        <v>82882.074426998981</v>
      </c>
      <c r="O612" s="46">
        <v>0</v>
      </c>
      <c r="P612" s="142">
        <f t="shared" si="299"/>
        <v>750235.15925050434</v>
      </c>
      <c r="R612" s="133" t="s">
        <v>105</v>
      </c>
      <c r="S612" s="133" t="str">
        <f>+'Measured TV opt-pt'!D401</f>
        <v>FHK 20-44 ABC1</v>
      </c>
      <c r="T612" s="133" t="str">
        <f>+'Measured TV opt-pt'!E401</f>
        <v>FHK 20-44 ABC1</v>
      </c>
      <c r="U612" s="133" t="str">
        <f>+'Measured TV opt-pt'!F401</f>
        <v>FHK 20-44 ABC1</v>
      </c>
      <c r="V612" s="133" t="str">
        <f>+'Measured TV opt-pt'!G401</f>
        <v>FHK 20-44 ABC1</v>
      </c>
      <c r="W612" s="133" t="str">
        <f>+'Measured TV opt-pt'!H401</f>
        <v>FHK 20-44 ABC1</v>
      </c>
      <c r="X612" s="8" t="str">
        <f>+'Measured TV opt-pt'!I401</f>
        <v>FHK 20-44 ABC1</v>
      </c>
      <c r="Y612" s="133" t="str">
        <f>+'Measured TV opt-pt'!J401</f>
        <v>FHK 20-44 ABC1</v>
      </c>
      <c r="Z612" s="133" t="str">
        <f>+'Measured TV opt-pt'!K401</f>
        <v>FHK 20-44 ABC1</v>
      </c>
      <c r="AA612" s="133" t="str">
        <f>+'Measured TV opt-pt'!L401</f>
        <v>FHK 20-44 ABC1</v>
      </c>
      <c r="AB612" s="133" t="str">
        <f>+'Measured TV opt-pt'!M401</f>
        <v>FHK 20-44 ABC1</v>
      </c>
      <c r="AC612" s="133" t="str">
        <f>+'Measured TV opt-pt'!N401</f>
        <v>FHK 20-44 ABC1</v>
      </c>
      <c r="AD612" s="133" t="str">
        <f>+'Measured TV opt-pt'!O401</f>
        <v>FHK 20-44 ABC1</v>
      </c>
      <c r="AE612" s="133"/>
      <c r="AT612" s="5">
        <f>L612+L613+L614+L615</f>
        <v>95000</v>
      </c>
    </row>
    <row r="613" spans="1:46" ht="13.5" customHeight="1" thickBot="1" x14ac:dyDescent="0.25">
      <c r="A613" s="195" t="str">
        <f>+'Measured TV opt-pt'!A629</f>
        <v>PC</v>
      </c>
      <c r="B613" s="385"/>
      <c r="C613" s="124" t="s">
        <v>59</v>
      </c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142">
        <f t="shared" si="299"/>
        <v>0</v>
      </c>
      <c r="R613" s="60" t="s">
        <v>107</v>
      </c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</row>
    <row r="614" spans="1:46" ht="12.75" customHeight="1" thickBot="1" x14ac:dyDescent="0.25">
      <c r="A614" s="195" t="str">
        <f>+'Measured TV opt-pt'!A630</f>
        <v>PC</v>
      </c>
      <c r="B614" s="385"/>
      <c r="C614" s="124" t="s">
        <v>166</v>
      </c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142">
        <f t="shared" si="299"/>
        <v>0</v>
      </c>
      <c r="Q614" s="8"/>
      <c r="R614" s="121" t="s">
        <v>106</v>
      </c>
      <c r="S614" s="54">
        <f>SUM(S615:S620)</f>
        <v>0</v>
      </c>
      <c r="T614" s="54">
        <f t="shared" ref="T614" si="300">SUM(T615:T620)</f>
        <v>0</v>
      </c>
      <c r="U614" s="54">
        <f t="shared" ref="U614" si="301">SUM(U615:U620)</f>
        <v>0</v>
      </c>
      <c r="V614" s="54">
        <f t="shared" ref="V614" si="302">SUM(V615:V620)</f>
        <v>558.03566666666677</v>
      </c>
      <c r="W614" s="54">
        <f t="shared" ref="W614" si="303">SUM(W615:W620)</f>
        <v>450.47033333333331</v>
      </c>
      <c r="X614" s="54">
        <f t="shared" ref="X614" si="304">SUM(X615:X620)</f>
        <v>460.53697514237575</v>
      </c>
      <c r="Y614" s="54">
        <f t="shared" ref="Y614" si="305">SUM(Y615:Y620)</f>
        <v>400.35675977648947</v>
      </c>
      <c r="Z614" s="54">
        <f t="shared" ref="Z614" si="306">SUM(Z615:Z620)</f>
        <v>0</v>
      </c>
      <c r="AA614" s="54">
        <f t="shared" ref="AA614" si="307">SUM(AA615:AA620)</f>
        <v>974.89249007682054</v>
      </c>
      <c r="AB614" s="54">
        <f t="shared" ref="AB614" si="308">SUM(AB615:AB620)</f>
        <v>670.70538749804916</v>
      </c>
      <c r="AC614" s="54">
        <f t="shared" ref="AC614" si="309">SUM(AC615:AC620)</f>
        <v>686.26356237384039</v>
      </c>
      <c r="AD614" s="54">
        <f t="shared" ref="AD614" si="310">SUM(AD615:AD620)</f>
        <v>0</v>
      </c>
      <c r="AE614" s="54">
        <f t="shared" ref="AE614" si="311">SUM(AE615:AE620)</f>
        <v>4201.2611748675754</v>
      </c>
    </row>
    <row r="615" spans="1:46" ht="12.75" customHeight="1" thickBot="1" x14ac:dyDescent="0.25">
      <c r="A615" s="195" t="str">
        <f>+'Measured TV opt-pt'!A631</f>
        <v>PC</v>
      </c>
      <c r="B615" s="385"/>
      <c r="C615" s="125" t="s">
        <v>167</v>
      </c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143">
        <f t="shared" si="299"/>
        <v>0</v>
      </c>
      <c r="Q615" s="8"/>
      <c r="R615" s="123" t="s">
        <v>261</v>
      </c>
      <c r="S615" s="44">
        <f>'Measured TV opt-pt'!D819</f>
        <v>0</v>
      </c>
      <c r="T615" s="44">
        <f>'Measured TV opt-pt'!E819</f>
        <v>0</v>
      </c>
      <c r="U615" s="44">
        <f>'Measured TV opt-pt'!F819</f>
        <v>0</v>
      </c>
      <c r="V615" s="44">
        <v>339.84033333333343</v>
      </c>
      <c r="W615" s="44">
        <v>220.23033333333328</v>
      </c>
      <c r="X615" s="44">
        <f>'Measured TV opt-pt'!I819</f>
        <v>270.99799335338685</v>
      </c>
      <c r="Y615" s="44">
        <f>'Measured TV opt-pt'!J819</f>
        <v>242.46156907043704</v>
      </c>
      <c r="Z615" s="44">
        <f>'Measured TV opt-pt'!K819</f>
        <v>0</v>
      </c>
      <c r="AA615" s="44">
        <f>'Measured TV opt-pt'!L819</f>
        <v>726.09590952452038</v>
      </c>
      <c r="AB615" s="44">
        <f>'Measured TV opt-pt'!M819</f>
        <v>532.05829019387772</v>
      </c>
      <c r="AC615" s="44">
        <f>'Measured TV opt-pt'!N819</f>
        <v>543.87585875192246</v>
      </c>
      <c r="AD615" s="44">
        <f>'Measured TV opt-pt'!O819</f>
        <v>0</v>
      </c>
      <c r="AE615" s="55">
        <f t="shared" ref="AE615:AE620" si="312">SUM(S615:AD615)</f>
        <v>2875.560287560811</v>
      </c>
    </row>
    <row r="616" spans="1:46" ht="12.75" customHeight="1" thickBot="1" x14ac:dyDescent="0.25">
      <c r="A616" s="195" t="str">
        <f>+'Measured TV opt-pt'!A632</f>
        <v>PC</v>
      </c>
      <c r="B616" s="385"/>
      <c r="C616" s="122" t="s">
        <v>60</v>
      </c>
      <c r="D616" s="42">
        <v>0</v>
      </c>
      <c r="E616" s="42">
        <v>0</v>
      </c>
      <c r="F616" s="42"/>
      <c r="G616" s="42">
        <v>52876</v>
      </c>
      <c r="H616" s="42">
        <v>113385</v>
      </c>
      <c r="I616" s="42">
        <v>33334</v>
      </c>
      <c r="J616" s="42"/>
      <c r="K616" s="42"/>
      <c r="L616" s="42"/>
      <c r="M616" s="42"/>
      <c r="N616" s="42"/>
      <c r="O616" s="42"/>
      <c r="P616" s="144">
        <f t="shared" si="299"/>
        <v>199595</v>
      </c>
      <c r="Q616" s="5"/>
      <c r="R616" s="123" t="s">
        <v>262</v>
      </c>
      <c r="S616" s="44">
        <f>'Measured TV opt-pt'!D820</f>
        <v>0</v>
      </c>
      <c r="T616" s="44">
        <f>'Measured TV opt-pt'!E820</f>
        <v>0</v>
      </c>
      <c r="U616" s="44">
        <f>'Measured TV opt-pt'!F820</f>
        <v>0</v>
      </c>
      <c r="V616" s="44"/>
      <c r="W616" s="44">
        <f>'Measured TV opt-pt'!H820</f>
        <v>0</v>
      </c>
      <c r="X616" s="44">
        <f>'Measured TV opt-pt'!I820</f>
        <v>0</v>
      </c>
      <c r="Y616" s="44">
        <f>'Measured TV opt-pt'!J820</f>
        <v>0</v>
      </c>
      <c r="Z616" s="44">
        <f>'Measured TV opt-pt'!K820</f>
        <v>0</v>
      </c>
      <c r="AA616" s="44">
        <f>'Measured TV opt-pt'!L820</f>
        <v>0</v>
      </c>
      <c r="AB616" s="44">
        <f>'Measured TV opt-pt'!M820</f>
        <v>0</v>
      </c>
      <c r="AC616" s="44">
        <f>'Measured TV opt-pt'!N820</f>
        <v>0</v>
      </c>
      <c r="AD616" s="44">
        <f>'Measured TV opt-pt'!O820</f>
        <v>0</v>
      </c>
      <c r="AE616" s="55">
        <f t="shared" si="312"/>
        <v>0</v>
      </c>
      <c r="AT616" s="5">
        <f>L616+L617+L618+L619+L620+L621+L641+L642+L643</f>
        <v>914487</v>
      </c>
    </row>
    <row r="617" spans="1:46" ht="12.75" customHeight="1" thickBot="1" x14ac:dyDescent="0.25">
      <c r="A617" s="195" t="str">
        <f>+'Measured TV opt-pt'!A633</f>
        <v>PC</v>
      </c>
      <c r="B617" s="385"/>
      <c r="C617" s="122" t="s">
        <v>61</v>
      </c>
      <c r="D617" s="42">
        <v>1500</v>
      </c>
      <c r="E617" s="42">
        <v>4167</v>
      </c>
      <c r="F617" s="42">
        <v>1134</v>
      </c>
      <c r="G617" s="42">
        <v>2967</v>
      </c>
      <c r="H617" s="42">
        <v>4633</v>
      </c>
      <c r="I617" s="42">
        <v>667</v>
      </c>
      <c r="J617" s="42">
        <v>0</v>
      </c>
      <c r="K617" s="42">
        <v>0</v>
      </c>
      <c r="L617" s="42">
        <v>414000</v>
      </c>
      <c r="M617" s="42">
        <v>0</v>
      </c>
      <c r="N617" s="42">
        <v>0</v>
      </c>
      <c r="O617" s="42">
        <v>0</v>
      </c>
      <c r="P617" s="144">
        <f t="shared" si="299"/>
        <v>429068</v>
      </c>
      <c r="R617" s="123" t="s">
        <v>263</v>
      </c>
      <c r="S617" s="44">
        <f>'Measured TV opt-pt'!D821</f>
        <v>0</v>
      </c>
      <c r="T617" s="44">
        <f>'Measured TV opt-pt'!E821</f>
        <v>0</v>
      </c>
      <c r="U617" s="44">
        <f>'Measured TV opt-pt'!F821</f>
        <v>0</v>
      </c>
      <c r="V617" s="44">
        <v>121.72500000000001</v>
      </c>
      <c r="W617" s="44">
        <v>94.145333333333355</v>
      </c>
      <c r="X617" s="44">
        <f>'Measured TV opt-pt'!I821</f>
        <v>108.08999990069557</v>
      </c>
      <c r="Y617" s="44">
        <f>'Measured TV opt-pt'!J821</f>
        <v>60.24638761057868</v>
      </c>
      <c r="Z617" s="44">
        <f>'Measured TV opt-pt'!K821</f>
        <v>0</v>
      </c>
      <c r="AA617" s="44">
        <f>'Measured TV opt-pt'!L821</f>
        <v>241.39176746218882</v>
      </c>
      <c r="AB617" s="44">
        <f>'Measured TV opt-pt'!M821</f>
        <v>120.88992625759168</v>
      </c>
      <c r="AC617" s="44">
        <f>'Measured TV opt-pt'!N821</f>
        <v>133.7975986709896</v>
      </c>
      <c r="AD617" s="44">
        <f>'Measured TV opt-pt'!O821</f>
        <v>0</v>
      </c>
      <c r="AE617" s="55">
        <f t="shared" si="312"/>
        <v>880.28601323537771</v>
      </c>
    </row>
    <row r="618" spans="1:46" ht="12.75" customHeight="1" thickBot="1" x14ac:dyDescent="0.25">
      <c r="A618" s="195" t="str">
        <f>+'Measured TV opt-pt'!A635</f>
        <v>PC</v>
      </c>
      <c r="B618" s="385"/>
      <c r="C618" s="122" t="s">
        <v>62</v>
      </c>
      <c r="D618" s="42"/>
      <c r="E618" s="42"/>
      <c r="F618" s="42">
        <v>9120</v>
      </c>
      <c r="G618" s="42"/>
      <c r="H618" s="42"/>
      <c r="I618" s="42"/>
      <c r="J618" s="42"/>
      <c r="K618" s="42"/>
      <c r="L618" s="42"/>
      <c r="M618" s="42"/>
      <c r="N618" s="42"/>
      <c r="O618" s="42"/>
      <c r="P618" s="144">
        <f t="shared" si="299"/>
        <v>9120</v>
      </c>
      <c r="R618" s="123" t="s">
        <v>264</v>
      </c>
      <c r="S618" s="44">
        <f>'Measured TV opt-pt'!D822</f>
        <v>0</v>
      </c>
      <c r="T618" s="44">
        <f>'Measured TV opt-pt'!E822</f>
        <v>0</v>
      </c>
      <c r="U618" s="44">
        <f>'Measured TV opt-pt'!F822</f>
        <v>0</v>
      </c>
      <c r="V618" s="44">
        <v>96.470333333333329</v>
      </c>
      <c r="W618" s="44">
        <v>136.09466666666668</v>
      </c>
      <c r="X618" s="44">
        <f>'Measured TV opt-pt'!I822</f>
        <v>81.448981888293289</v>
      </c>
      <c r="Y618" s="44">
        <f>'Measured TV opt-pt'!J822</f>
        <v>97.648803095473738</v>
      </c>
      <c r="Z618" s="44">
        <f>'Measured TV opt-pt'!K822</f>
        <v>0</v>
      </c>
      <c r="AA618" s="44">
        <f>'Measured TV opt-pt'!L822</f>
        <v>7.4048130901113494</v>
      </c>
      <c r="AB618" s="44">
        <f>'Measured TV opt-pt'!M822</f>
        <v>17.757171046579757</v>
      </c>
      <c r="AC618" s="44">
        <f>'Measured TV opt-pt'!N822</f>
        <v>8.5901049509283158</v>
      </c>
      <c r="AD618" s="44">
        <f>'Measured TV opt-pt'!O822</f>
        <v>0</v>
      </c>
      <c r="AE618" s="55">
        <f t="shared" si="312"/>
        <v>445.41487407138646</v>
      </c>
    </row>
    <row r="619" spans="1:46" ht="12.75" customHeight="1" thickBot="1" x14ac:dyDescent="0.25">
      <c r="A619" s="195" t="str">
        <f>+'Measured TV opt-pt'!A636</f>
        <v>PC</v>
      </c>
      <c r="B619" s="385"/>
      <c r="C619" s="122" t="s">
        <v>63</v>
      </c>
      <c r="D619" s="42"/>
      <c r="E619" s="42"/>
      <c r="F619" s="42"/>
      <c r="G619" s="42">
        <v>32286</v>
      </c>
      <c r="H619" s="42">
        <v>31347</v>
      </c>
      <c r="I619" s="42"/>
      <c r="J619" s="42"/>
      <c r="K619" s="42"/>
      <c r="L619" s="42"/>
      <c r="M619" s="42"/>
      <c r="N619" s="42"/>
      <c r="O619" s="42"/>
      <c r="P619" s="144">
        <f t="shared" si="299"/>
        <v>63633</v>
      </c>
      <c r="Q619" s="5"/>
      <c r="R619" s="123" t="s">
        <v>265</v>
      </c>
      <c r="S619" s="44">
        <f>'Measured TV opt-pt'!D823</f>
        <v>0</v>
      </c>
      <c r="T619" s="44">
        <f>'Measured TV opt-pt'!E823</f>
        <v>0</v>
      </c>
      <c r="U619" s="44">
        <f>'Measured TV opt-pt'!F823</f>
        <v>0</v>
      </c>
      <c r="V619" s="44"/>
      <c r="W619" s="44">
        <f>'Measured TV opt-pt'!H823</f>
        <v>0</v>
      </c>
      <c r="X619" s="44">
        <f>'Measured TV opt-pt'!I823</f>
        <v>0</v>
      </c>
      <c r="Y619" s="44">
        <f>'Measured TV opt-pt'!J823</f>
        <v>0</v>
      </c>
      <c r="Z619" s="44">
        <f>'Measured TV opt-pt'!K823</f>
        <v>0</v>
      </c>
      <c r="AA619" s="44">
        <f>'Measured TV opt-pt'!L823</f>
        <v>0</v>
      </c>
      <c r="AB619" s="44">
        <f>'Measured TV opt-pt'!M823</f>
        <v>0</v>
      </c>
      <c r="AC619" s="44">
        <f>'Measured TV opt-pt'!N823</f>
        <v>0</v>
      </c>
      <c r="AD619" s="44">
        <f>'Measured TV opt-pt'!O823</f>
        <v>0</v>
      </c>
      <c r="AE619" s="55">
        <f t="shared" si="312"/>
        <v>0</v>
      </c>
    </row>
    <row r="620" spans="1:46" ht="13.5" customHeight="1" x14ac:dyDescent="0.2">
      <c r="A620" s="195" t="str">
        <f>+'Measured TV opt-pt'!A637</f>
        <v>PC</v>
      </c>
      <c r="B620" s="385"/>
      <c r="C620" s="122" t="s">
        <v>64</v>
      </c>
      <c r="D620" s="42"/>
      <c r="E620" s="42"/>
      <c r="F620" s="42"/>
      <c r="G620" s="42"/>
      <c r="H620" s="42">
        <v>3500</v>
      </c>
      <c r="I620" s="42"/>
      <c r="J620" s="42"/>
      <c r="K620" s="42"/>
      <c r="L620" s="42"/>
      <c r="M620" s="42"/>
      <c r="N620" s="42"/>
      <c r="O620" s="42"/>
      <c r="P620" s="144">
        <f t="shared" si="299"/>
        <v>3500</v>
      </c>
      <c r="Q620" s="5"/>
      <c r="R620" s="123" t="s">
        <v>266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55">
        <f t="shared" si="312"/>
        <v>0</v>
      </c>
    </row>
    <row r="621" spans="1:46" ht="12.75" customHeight="1" x14ac:dyDescent="0.2">
      <c r="A621" s="195" t="str">
        <f>+'Measured TV opt-pt'!A638</f>
        <v>PC</v>
      </c>
      <c r="B621" s="385"/>
      <c r="C621" s="212" t="s">
        <v>289</v>
      </c>
      <c r="D621" s="217">
        <f t="shared" ref="D621:O621" si="313">SUM(D622:D640)</f>
        <v>0</v>
      </c>
      <c r="E621" s="217">
        <f t="shared" si="313"/>
        <v>0</v>
      </c>
      <c r="F621" s="217">
        <f t="shared" si="313"/>
        <v>0</v>
      </c>
      <c r="G621" s="217">
        <f>SUM(G622:G640)</f>
        <v>155755.49000000002</v>
      </c>
      <c r="H621" s="217">
        <f t="shared" si="313"/>
        <v>90981</v>
      </c>
      <c r="I621" s="217">
        <f t="shared" si="313"/>
        <v>3500</v>
      </c>
      <c r="J621" s="217">
        <f t="shared" si="313"/>
        <v>3500</v>
      </c>
      <c r="K621" s="217">
        <f t="shared" si="313"/>
        <v>3500</v>
      </c>
      <c r="L621" s="217">
        <f t="shared" si="313"/>
        <v>500487</v>
      </c>
      <c r="M621" s="217">
        <f t="shared" si="313"/>
        <v>262808</v>
      </c>
      <c r="N621" s="217">
        <f t="shared" si="313"/>
        <v>281357</v>
      </c>
      <c r="O621" s="217">
        <f t="shared" si="313"/>
        <v>0</v>
      </c>
      <c r="P621" s="214">
        <f t="shared" si="299"/>
        <v>1301888.49</v>
      </c>
      <c r="Q621" s="5"/>
      <c r="R621" s="60" t="s">
        <v>107</v>
      </c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</row>
    <row r="622" spans="1:46" ht="12.75" customHeight="1" x14ac:dyDescent="0.25">
      <c r="A622" s="195" t="str">
        <f>+'Measured TV opt-pt'!A639</f>
        <v>PC</v>
      </c>
      <c r="B622" s="385"/>
      <c r="C622" s="311" t="s">
        <v>284</v>
      </c>
      <c r="D622" s="330"/>
      <c r="E622" s="330"/>
      <c r="F622" s="330"/>
      <c r="G622" s="330"/>
      <c r="H622" s="330"/>
      <c r="I622" s="330"/>
      <c r="J622" s="330"/>
      <c r="K622" s="330"/>
      <c r="L622" s="330"/>
      <c r="M622" s="330"/>
      <c r="N622" s="330"/>
      <c r="O622" s="330"/>
      <c r="P622" s="312">
        <f t="shared" ref="P622:P640" si="314">SUM(D622:O622)</f>
        <v>0</v>
      </c>
      <c r="Q622" s="5"/>
      <c r="R622" s="60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</row>
    <row r="623" spans="1:46" ht="12.75" customHeight="1" x14ac:dyDescent="0.25">
      <c r="A623" s="195" t="str">
        <f>+'Measured TV opt-pt'!A640</f>
        <v>PC</v>
      </c>
      <c r="B623" s="385"/>
      <c r="C623" s="311" t="s">
        <v>288</v>
      </c>
      <c r="D623" s="330"/>
      <c r="E623" s="330"/>
      <c r="F623" s="330"/>
      <c r="G623" s="330">
        <v>33840</v>
      </c>
      <c r="H623" s="330"/>
      <c r="I623" s="330"/>
      <c r="J623" s="330"/>
      <c r="K623" s="330"/>
      <c r="L623" s="330"/>
      <c r="M623" s="330"/>
      <c r="N623" s="330"/>
      <c r="O623" s="330"/>
      <c r="P623" s="312">
        <f t="shared" si="314"/>
        <v>33840</v>
      </c>
      <c r="Q623" s="5"/>
      <c r="R623" s="60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</row>
    <row r="624" spans="1:46" ht="12.75" customHeight="1" x14ac:dyDescent="0.25">
      <c r="A624" s="195" t="str">
        <f>+'Measured TV opt-pt'!A641</f>
        <v>PC</v>
      </c>
      <c r="B624" s="385"/>
      <c r="C624" s="311" t="s">
        <v>280</v>
      </c>
      <c r="D624" s="330"/>
      <c r="E624" s="330"/>
      <c r="F624" s="330"/>
      <c r="G624" s="330">
        <v>19800</v>
      </c>
      <c r="H624" s="330">
        <v>52850</v>
      </c>
      <c r="I624" s="330"/>
      <c r="J624" s="330"/>
      <c r="K624" s="330"/>
      <c r="L624" s="330"/>
      <c r="M624" s="330"/>
      <c r="N624" s="330"/>
      <c r="O624" s="330"/>
      <c r="P624" s="312">
        <f t="shared" si="314"/>
        <v>72650</v>
      </c>
      <c r="Q624" s="5"/>
      <c r="R624" s="60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</row>
    <row r="625" spans="1:31" ht="12.75" customHeight="1" x14ac:dyDescent="0.25">
      <c r="A625" s="195" t="str">
        <f>+'Measured TV opt-pt'!A642</f>
        <v>PC</v>
      </c>
      <c r="B625" s="385"/>
      <c r="C625" s="311" t="s">
        <v>285</v>
      </c>
      <c r="D625" s="330"/>
      <c r="E625" s="330"/>
      <c r="F625" s="330"/>
      <c r="G625" s="330"/>
      <c r="H625" s="330"/>
      <c r="I625" s="330"/>
      <c r="J625" s="330"/>
      <c r="K625" s="330"/>
      <c r="L625" s="330"/>
      <c r="M625" s="330"/>
      <c r="N625" s="330"/>
      <c r="O625" s="330"/>
      <c r="P625" s="312">
        <f t="shared" si="314"/>
        <v>0</v>
      </c>
      <c r="Q625" s="5"/>
      <c r="R625" s="60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</row>
    <row r="626" spans="1:31" ht="12.75" customHeight="1" x14ac:dyDescent="0.25">
      <c r="A626" s="195" t="str">
        <f t="shared" ref="A626:A638" si="315">+A625</f>
        <v>PC</v>
      </c>
      <c r="B626" s="385"/>
      <c r="C626" s="311" t="s">
        <v>280</v>
      </c>
      <c r="D626" s="330"/>
      <c r="E626" s="330"/>
      <c r="F626" s="330"/>
      <c r="G626" s="330">
        <v>30249.61</v>
      </c>
      <c r="H626" s="330">
        <v>5312</v>
      </c>
      <c r="I626" s="330"/>
      <c r="J626" s="330"/>
      <c r="K626" s="330"/>
      <c r="L626" s="330"/>
      <c r="M626" s="330"/>
      <c r="N626" s="330"/>
      <c r="O626" s="330"/>
      <c r="P626" s="312">
        <f t="shared" si="314"/>
        <v>35561.61</v>
      </c>
      <c r="Q626" s="5"/>
      <c r="R626" s="60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</row>
    <row r="627" spans="1:31" ht="12.75" customHeight="1" x14ac:dyDescent="0.25">
      <c r="A627" s="195" t="str">
        <f t="shared" si="315"/>
        <v>PC</v>
      </c>
      <c r="B627" s="385"/>
      <c r="C627" s="311" t="s">
        <v>286</v>
      </c>
      <c r="D627" s="330"/>
      <c r="E627" s="330"/>
      <c r="F627" s="330"/>
      <c r="G627" s="330"/>
      <c r="H627" s="330"/>
      <c r="I627" s="330">
        <v>3500</v>
      </c>
      <c r="J627" s="330">
        <v>3500</v>
      </c>
      <c r="K627" s="330">
        <v>3500</v>
      </c>
      <c r="L627" s="330"/>
      <c r="M627" s="330"/>
      <c r="N627" s="330"/>
      <c r="O627" s="330"/>
      <c r="P627" s="312">
        <f t="shared" si="314"/>
        <v>10500</v>
      </c>
      <c r="Q627" s="5"/>
      <c r="R627" s="60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</row>
    <row r="628" spans="1:31" ht="12.75" customHeight="1" x14ac:dyDescent="0.25">
      <c r="A628" s="195" t="str">
        <f t="shared" si="315"/>
        <v>PC</v>
      </c>
      <c r="B628" s="385"/>
      <c r="C628" s="311" t="s">
        <v>282</v>
      </c>
      <c r="D628" s="330"/>
      <c r="E628" s="330"/>
      <c r="F628" s="330"/>
      <c r="G628" s="330">
        <v>14000</v>
      </c>
      <c r="H628" s="330">
        <v>9970</v>
      </c>
      <c r="I628" s="330"/>
      <c r="J628" s="330"/>
      <c r="K628" s="330"/>
      <c r="L628" s="330"/>
      <c r="M628" s="330"/>
      <c r="N628" s="330"/>
      <c r="O628" s="330"/>
      <c r="P628" s="312">
        <f t="shared" si="314"/>
        <v>23970</v>
      </c>
      <c r="Q628" s="5"/>
      <c r="R628" s="60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</row>
    <row r="629" spans="1:31" ht="12.75" customHeight="1" x14ac:dyDescent="0.25">
      <c r="A629" s="195" t="str">
        <f t="shared" si="315"/>
        <v>PC</v>
      </c>
      <c r="B629" s="385"/>
      <c r="C629" s="311" t="s">
        <v>283</v>
      </c>
      <c r="D629" s="330"/>
      <c r="E629" s="330"/>
      <c r="F629" s="330"/>
      <c r="G629" s="330">
        <v>9500</v>
      </c>
      <c r="H629" s="330"/>
      <c r="I629" s="330"/>
      <c r="J629" s="330"/>
      <c r="K629" s="330"/>
      <c r="L629" s="330"/>
      <c r="M629" s="330"/>
      <c r="N629" s="330"/>
      <c r="O629" s="330"/>
      <c r="P629" s="312">
        <f t="shared" si="314"/>
        <v>9500</v>
      </c>
      <c r="Q629" s="5"/>
      <c r="R629" s="60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</row>
    <row r="630" spans="1:31" ht="12.75" customHeight="1" x14ac:dyDescent="0.25">
      <c r="A630" s="195" t="str">
        <f t="shared" si="315"/>
        <v>PC</v>
      </c>
      <c r="B630" s="385"/>
      <c r="C630" s="313" t="s">
        <v>287</v>
      </c>
      <c r="D630" s="331"/>
      <c r="E630" s="331"/>
      <c r="F630" s="331"/>
      <c r="G630" s="331"/>
      <c r="H630" s="331"/>
      <c r="I630" s="331"/>
      <c r="J630" s="331"/>
      <c r="K630" s="331"/>
      <c r="L630" s="331"/>
      <c r="M630" s="331"/>
      <c r="N630" s="331"/>
      <c r="O630" s="331"/>
      <c r="P630" s="314">
        <f t="shared" si="314"/>
        <v>0</v>
      </c>
      <c r="Q630" s="5"/>
      <c r="R630" s="60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</row>
    <row r="631" spans="1:31" ht="12.75" customHeight="1" x14ac:dyDescent="0.25">
      <c r="A631" s="195" t="str">
        <f t="shared" si="315"/>
        <v>PC</v>
      </c>
      <c r="B631" s="385"/>
      <c r="C631" s="313" t="s">
        <v>288</v>
      </c>
      <c r="D631" s="331"/>
      <c r="E631" s="331"/>
      <c r="F631" s="331"/>
      <c r="G631" s="331"/>
      <c r="H631" s="331"/>
      <c r="I631" s="331"/>
      <c r="J631" s="331"/>
      <c r="K631" s="331"/>
      <c r="L631" s="331"/>
      <c r="M631" s="331"/>
      <c r="N631" s="331"/>
      <c r="O631" s="331"/>
      <c r="P631" s="314">
        <f t="shared" si="314"/>
        <v>0</v>
      </c>
      <c r="Q631" s="5"/>
      <c r="R631" s="60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</row>
    <row r="632" spans="1:31" ht="12.75" customHeight="1" x14ac:dyDescent="0.25">
      <c r="A632" s="195" t="str">
        <f t="shared" si="315"/>
        <v>PC</v>
      </c>
      <c r="B632" s="385"/>
      <c r="C632" s="313" t="s">
        <v>280</v>
      </c>
      <c r="D632" s="331"/>
      <c r="E632" s="331"/>
      <c r="F632" s="331"/>
      <c r="G632" s="331"/>
      <c r="H632" s="331">
        <v>21416</v>
      </c>
      <c r="I632" s="331"/>
      <c r="J632" s="331"/>
      <c r="K632" s="331"/>
      <c r="L632" s="331"/>
      <c r="M632" s="331"/>
      <c r="N632" s="331"/>
      <c r="O632" s="331"/>
      <c r="P632" s="314">
        <f t="shared" si="314"/>
        <v>21416</v>
      </c>
      <c r="Q632" s="5"/>
      <c r="R632" s="60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</row>
    <row r="633" spans="1:31" ht="12.75" customHeight="1" x14ac:dyDescent="0.25">
      <c r="A633" s="195" t="str">
        <f t="shared" si="315"/>
        <v>PC</v>
      </c>
      <c r="B633" s="385"/>
      <c r="C633" s="313" t="s">
        <v>285</v>
      </c>
      <c r="D633" s="331"/>
      <c r="E633" s="331"/>
      <c r="F633" s="331"/>
      <c r="G633" s="331">
        <v>16800</v>
      </c>
      <c r="H633" s="331"/>
      <c r="I633" s="331"/>
      <c r="J633" s="331"/>
      <c r="K633" s="331"/>
      <c r="L633" s="331"/>
      <c r="M633" s="331"/>
      <c r="N633" s="331"/>
      <c r="O633" s="331"/>
      <c r="P633" s="314">
        <f t="shared" si="314"/>
        <v>16800</v>
      </c>
      <c r="Q633" s="5"/>
      <c r="R633" s="60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</row>
    <row r="634" spans="1:31" ht="12.75" customHeight="1" x14ac:dyDescent="0.25">
      <c r="A634" s="195" t="str">
        <f t="shared" si="315"/>
        <v>PC</v>
      </c>
      <c r="B634" s="385"/>
      <c r="C634" s="313" t="s">
        <v>280</v>
      </c>
      <c r="D634" s="331"/>
      <c r="E634" s="331"/>
      <c r="F634" s="331"/>
      <c r="G634" s="331"/>
      <c r="H634" s="331"/>
      <c r="I634" s="331"/>
      <c r="J634" s="331"/>
      <c r="K634" s="331"/>
      <c r="L634" s="331"/>
      <c r="M634" s="331"/>
      <c r="N634" s="331"/>
      <c r="O634" s="331"/>
      <c r="P634" s="314">
        <f t="shared" si="314"/>
        <v>0</v>
      </c>
      <c r="Q634" s="5"/>
      <c r="R634" s="60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</row>
    <row r="635" spans="1:31" ht="12.75" customHeight="1" x14ac:dyDescent="0.25">
      <c r="A635" s="195" t="str">
        <f t="shared" si="315"/>
        <v>PC</v>
      </c>
      <c r="B635" s="385"/>
      <c r="C635" s="313" t="s">
        <v>286</v>
      </c>
      <c r="D635" s="331"/>
      <c r="E635" s="331"/>
      <c r="F635" s="331"/>
      <c r="G635" s="331"/>
      <c r="H635" s="331"/>
      <c r="I635" s="331"/>
      <c r="J635" s="331"/>
      <c r="K635" s="331"/>
      <c r="L635" s="331"/>
      <c r="M635" s="331"/>
      <c r="N635" s="331"/>
      <c r="O635" s="331"/>
      <c r="P635" s="314">
        <f t="shared" si="314"/>
        <v>0</v>
      </c>
      <c r="Q635" s="5"/>
      <c r="R635" s="60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</row>
    <row r="636" spans="1:31" ht="12.75" customHeight="1" x14ac:dyDescent="0.25">
      <c r="A636" s="195" t="str">
        <f t="shared" si="315"/>
        <v>PC</v>
      </c>
      <c r="B636" s="385"/>
      <c r="C636" s="313" t="s">
        <v>282</v>
      </c>
      <c r="D636" s="331"/>
      <c r="E636" s="331"/>
      <c r="F636" s="331"/>
      <c r="G636" s="331">
        <v>966</v>
      </c>
      <c r="H636" s="331"/>
      <c r="I636" s="331"/>
      <c r="J636" s="331"/>
      <c r="K636" s="331"/>
      <c r="L636" s="331"/>
      <c r="M636" s="331"/>
      <c r="N636" s="331"/>
      <c r="O636" s="331"/>
      <c r="P636" s="314">
        <f t="shared" si="314"/>
        <v>966</v>
      </c>
      <c r="Q636" s="5"/>
      <c r="R636" s="60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</row>
    <row r="637" spans="1:31" ht="12.75" customHeight="1" x14ac:dyDescent="0.25">
      <c r="A637" s="195" t="str">
        <f t="shared" si="315"/>
        <v>PC</v>
      </c>
      <c r="B637" s="385"/>
      <c r="C637" s="313" t="s">
        <v>283</v>
      </c>
      <c r="D637" s="331"/>
      <c r="E637" s="331"/>
      <c r="F637" s="331"/>
      <c r="G637" s="331">
        <v>500</v>
      </c>
      <c r="H637" s="331"/>
      <c r="I637" s="331"/>
      <c r="J637" s="331"/>
      <c r="K637" s="331"/>
      <c r="L637" s="331"/>
      <c r="M637" s="331"/>
      <c r="N637" s="331"/>
      <c r="O637" s="331"/>
      <c r="P637" s="314">
        <f t="shared" si="314"/>
        <v>500</v>
      </c>
      <c r="Q637" s="5"/>
      <c r="R637" s="60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</row>
    <row r="638" spans="1:31" ht="12.75" customHeight="1" x14ac:dyDescent="0.25">
      <c r="A638" s="195" t="str">
        <f t="shared" si="315"/>
        <v>PC</v>
      </c>
      <c r="B638" s="385"/>
      <c r="C638" s="313" t="s">
        <v>281</v>
      </c>
      <c r="D638" s="331"/>
      <c r="E638" s="331"/>
      <c r="F638" s="331"/>
      <c r="G638" s="331">
        <v>25786.720000000001</v>
      </c>
      <c r="H638" s="331"/>
      <c r="I638" s="331"/>
      <c r="J638" s="331"/>
      <c r="K638" s="331"/>
      <c r="L638" s="331"/>
      <c r="M638" s="331"/>
      <c r="N638" s="331"/>
      <c r="O638" s="331"/>
      <c r="P638" s="314">
        <f t="shared" si="314"/>
        <v>25786.720000000001</v>
      </c>
      <c r="Q638" s="5"/>
      <c r="R638" s="60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</row>
    <row r="639" spans="1:31" ht="12.75" customHeight="1" x14ac:dyDescent="0.25">
      <c r="A639" s="195" t="str">
        <f>+'Measured TV opt-pt'!A643</f>
        <v>PC</v>
      </c>
      <c r="B639" s="385"/>
      <c r="C639" s="318" t="s">
        <v>279</v>
      </c>
      <c r="D639" s="332"/>
      <c r="E639" s="332"/>
      <c r="F639" s="332"/>
      <c r="G639" s="332">
        <v>4313.16</v>
      </c>
      <c r="H639" s="332">
        <v>1433</v>
      </c>
      <c r="I639" s="332"/>
      <c r="J639" s="332"/>
      <c r="K639" s="332"/>
      <c r="L639" s="332">
        <v>500487</v>
      </c>
      <c r="M639" s="332">
        <v>262808</v>
      </c>
      <c r="N639" s="332">
        <v>281357</v>
      </c>
      <c r="O639" s="332"/>
      <c r="P639" s="315">
        <f t="shared" si="314"/>
        <v>1050398.1599999999</v>
      </c>
      <c r="Q639" s="5"/>
      <c r="R639" s="60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</row>
    <row r="640" spans="1:31" ht="12.75" customHeight="1" x14ac:dyDescent="0.25">
      <c r="A640" s="195" t="str">
        <f>+'Measured TV opt-pt'!A644</f>
        <v>PC</v>
      </c>
      <c r="B640" s="385"/>
      <c r="C640" s="316" t="s">
        <v>290</v>
      </c>
      <c r="D640" s="334"/>
      <c r="E640" s="334"/>
      <c r="F640" s="334"/>
      <c r="G640" s="334"/>
      <c r="H640" s="334"/>
      <c r="I640" s="334"/>
      <c r="J640" s="334"/>
      <c r="K640" s="334"/>
      <c r="L640" s="334"/>
      <c r="M640" s="334"/>
      <c r="N640" s="334"/>
      <c r="O640" s="334"/>
      <c r="P640" s="317">
        <f t="shared" si="314"/>
        <v>0</v>
      </c>
      <c r="Q640" s="5"/>
      <c r="R640" s="60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</row>
    <row r="641" spans="1:46" ht="12.75" customHeight="1" x14ac:dyDescent="0.2">
      <c r="A641" s="195" t="str">
        <f>+'Measured TV opt-pt'!A645</f>
        <v>PC</v>
      </c>
      <c r="B641" s="385"/>
      <c r="C641" s="122" t="s">
        <v>66</v>
      </c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144">
        <f t="shared" si="299"/>
        <v>0</v>
      </c>
      <c r="R641" s="60" t="s">
        <v>107</v>
      </c>
    </row>
    <row r="642" spans="1:46" ht="12.75" customHeight="1" x14ac:dyDescent="0.2">
      <c r="A642" s="195" t="str">
        <f>+'Measured TV opt-pt'!A646</f>
        <v>PC</v>
      </c>
      <c r="B642" s="385"/>
      <c r="C642" s="122" t="s">
        <v>67</v>
      </c>
      <c r="D642" s="42">
        <v>0</v>
      </c>
      <c r="E642" s="42"/>
      <c r="F642" s="42">
        <v>14045</v>
      </c>
      <c r="G642" s="42">
        <v>47000</v>
      </c>
      <c r="H642" s="42"/>
      <c r="I642" s="42"/>
      <c r="J642" s="42"/>
      <c r="K642" s="42"/>
      <c r="L642" s="42"/>
      <c r="M642" s="42"/>
      <c r="N642" s="42"/>
      <c r="O642" s="42"/>
      <c r="P642" s="144">
        <f t="shared" si="299"/>
        <v>61045</v>
      </c>
      <c r="Q642" s="5"/>
      <c r="R642" s="60" t="s">
        <v>107</v>
      </c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</row>
    <row r="643" spans="1:46" ht="12.75" customHeight="1" x14ac:dyDescent="0.2">
      <c r="A643" s="195" t="str">
        <f>+'Measured TV opt-pt'!A647</f>
        <v>PC</v>
      </c>
      <c r="B643" s="385"/>
      <c r="C643" s="122" t="s">
        <v>68</v>
      </c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144">
        <f t="shared" si="299"/>
        <v>0</v>
      </c>
      <c r="Q643" s="5"/>
      <c r="R643" s="60" t="s">
        <v>107</v>
      </c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</row>
    <row r="644" spans="1:46" ht="13.5" customHeight="1" thickBot="1" x14ac:dyDescent="0.25">
      <c r="A644" s="195" t="str">
        <f>+'Measured TV opt-pt'!A648</f>
        <v>PC</v>
      </c>
      <c r="B644" s="386"/>
      <c r="C644" s="126" t="s">
        <v>55</v>
      </c>
      <c r="D644" s="56">
        <f t="shared" ref="D644:O644" si="316">+D643+D642+D641+D621+D620+D619+D618+D617+D616+D605</f>
        <v>1500</v>
      </c>
      <c r="E644" s="56">
        <f t="shared" si="316"/>
        <v>4167</v>
      </c>
      <c r="F644" s="56">
        <f t="shared" si="316"/>
        <v>24299</v>
      </c>
      <c r="G644" s="56">
        <f t="shared" si="316"/>
        <v>801793.45649999997</v>
      </c>
      <c r="H644" s="56">
        <f t="shared" si="316"/>
        <v>719693.57499999949</v>
      </c>
      <c r="I644" s="56">
        <f t="shared" si="316"/>
        <v>612610.39945140993</v>
      </c>
      <c r="J644" s="56">
        <f t="shared" si="316"/>
        <v>369966.70750603487</v>
      </c>
      <c r="K644" s="56">
        <f t="shared" si="316"/>
        <v>3500</v>
      </c>
      <c r="L644" s="56">
        <f t="shared" si="316"/>
        <v>1711156.9999999998</v>
      </c>
      <c r="M644" s="56">
        <f t="shared" si="316"/>
        <v>896018.47657043277</v>
      </c>
      <c r="N644" s="56">
        <f t="shared" si="316"/>
        <v>880023.79392724973</v>
      </c>
      <c r="O644" s="56">
        <f t="shared" si="316"/>
        <v>0</v>
      </c>
      <c r="P644" s="147">
        <f t="shared" si="299"/>
        <v>6024729.408955127</v>
      </c>
      <c r="Q644" s="199" t="str">
        <f>+B605</f>
        <v>Dove Hair</v>
      </c>
      <c r="R644" s="60" t="s">
        <v>107</v>
      </c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</row>
    <row r="645" spans="1:46" ht="12.75" customHeight="1" thickBot="1" x14ac:dyDescent="0.25">
      <c r="A645" s="195" t="str">
        <f>+'Measured TV opt-pt'!A649</f>
        <v>PC</v>
      </c>
      <c r="B645" s="384" t="str">
        <f>+'Measured TV opt-pt'!B841</f>
        <v>Dove SCL</v>
      </c>
      <c r="C645" s="121" t="s">
        <v>56</v>
      </c>
      <c r="D645" s="54">
        <f t="shared" ref="D645:O645" si="317">SUM(D646:D655)</f>
        <v>447348.27665999997</v>
      </c>
      <c r="E645" s="54">
        <f>SUM(E646:E655)</f>
        <v>334573.90000000002</v>
      </c>
      <c r="F645" s="54">
        <f t="shared" si="317"/>
        <v>214049.73899999983</v>
      </c>
      <c r="G645" s="54">
        <f t="shared" si="317"/>
        <v>17815</v>
      </c>
      <c r="H645" s="54">
        <f t="shared" si="317"/>
        <v>0</v>
      </c>
      <c r="I645" s="54">
        <f t="shared" si="317"/>
        <v>0</v>
      </c>
      <c r="J645" s="54">
        <f t="shared" si="317"/>
        <v>0</v>
      </c>
      <c r="K645" s="54">
        <f t="shared" si="317"/>
        <v>0</v>
      </c>
      <c r="L645" s="54">
        <f t="shared" si="317"/>
        <v>324625.29728605051</v>
      </c>
      <c r="M645" s="54">
        <f t="shared" si="317"/>
        <v>0</v>
      </c>
      <c r="N645" s="54">
        <f t="shared" si="317"/>
        <v>0</v>
      </c>
      <c r="O645" s="54">
        <f t="shared" si="317"/>
        <v>0</v>
      </c>
      <c r="P645" s="140">
        <f t="shared" si="299"/>
        <v>1338412.2129460503</v>
      </c>
      <c r="Q645" s="198"/>
      <c r="R645" s="121" t="s">
        <v>104</v>
      </c>
      <c r="S645" s="54">
        <f>SUM(S646:S651)</f>
        <v>55.499999999999993</v>
      </c>
      <c r="T645" s="54">
        <f t="shared" ref="T645:AD645" si="318">SUM(T646:T651)</f>
        <v>365.43566666666669</v>
      </c>
      <c r="U645" s="54">
        <f t="shared" si="318"/>
        <v>305.23999999999995</v>
      </c>
      <c r="V645" s="54">
        <f t="shared" si="318"/>
        <v>0</v>
      </c>
      <c r="W645" s="54">
        <f t="shared" si="318"/>
        <v>0</v>
      </c>
      <c r="X645" s="117">
        <f t="shared" si="318"/>
        <v>0</v>
      </c>
      <c r="Y645" s="54">
        <f t="shared" si="318"/>
        <v>0</v>
      </c>
      <c r="Z645" s="54">
        <f t="shared" si="318"/>
        <v>0</v>
      </c>
      <c r="AA645" s="54">
        <f t="shared" si="318"/>
        <v>329.48153868110739</v>
      </c>
      <c r="AB645" s="54">
        <f t="shared" si="318"/>
        <v>0</v>
      </c>
      <c r="AC645" s="54">
        <f t="shared" si="318"/>
        <v>0</v>
      </c>
      <c r="AD645" s="54">
        <f t="shared" si="318"/>
        <v>0</v>
      </c>
      <c r="AE645" s="55">
        <f t="shared" ref="AE645:AE651" si="319">SUM(S645:AD645)</f>
        <v>1055.6572053477739</v>
      </c>
    </row>
    <row r="646" spans="1:46" ht="12.75" customHeight="1" thickBot="1" x14ac:dyDescent="0.25">
      <c r="A646" s="195" t="str">
        <f>+'Measured TV opt-pt'!A650</f>
        <v>PC</v>
      </c>
      <c r="B646" s="385"/>
      <c r="C646" s="123" t="s">
        <v>57</v>
      </c>
      <c r="D646" s="58">
        <v>40326.466660000006</v>
      </c>
      <c r="E646" s="58">
        <v>118075.70000000001</v>
      </c>
      <c r="F646" s="58">
        <v>101608.287</v>
      </c>
      <c r="G646" s="58">
        <f>+'Measured TV opt-pt'!G843</f>
        <v>0</v>
      </c>
      <c r="H646" s="58">
        <f>+'Measured TV opt-pt'!H843</f>
        <v>0</v>
      </c>
      <c r="I646" s="58">
        <f>+'Measured TV opt-pt'!I843</f>
        <v>0</v>
      </c>
      <c r="J646" s="58">
        <f>+'Measured TV opt-pt'!J843</f>
        <v>0</v>
      </c>
      <c r="K646" s="58">
        <f>+'Measured TV opt-pt'!K843</f>
        <v>0</v>
      </c>
      <c r="L646" s="58">
        <f>+'Measured TV opt-pt'!L843</f>
        <v>223253.68207040307</v>
      </c>
      <c r="M646" s="58">
        <f>+'Measured TV opt-pt'!M843</f>
        <v>0</v>
      </c>
      <c r="N646" s="58">
        <f>+'Measured TV opt-pt'!N843</f>
        <v>0</v>
      </c>
      <c r="O646" s="58">
        <f>+'Measured TV opt-pt'!O843</f>
        <v>0</v>
      </c>
      <c r="P646" s="141">
        <f t="shared" si="299"/>
        <v>483264.13573040307</v>
      </c>
      <c r="R646" s="123" t="s">
        <v>57</v>
      </c>
      <c r="S646" s="44">
        <v>22.268999999999998</v>
      </c>
      <c r="T646" s="44">
        <v>163.76</v>
      </c>
      <c r="U646" s="44">
        <v>240.18999999999994</v>
      </c>
      <c r="V646" s="44">
        <f>'Measured TV opt-pt'!G880</f>
        <v>0</v>
      </c>
      <c r="W646" s="44">
        <f>'Measured TV opt-pt'!H880</f>
        <v>0</v>
      </c>
      <c r="X646" s="44">
        <f>'Measured TV opt-pt'!I880</f>
        <v>0</v>
      </c>
      <c r="Y646" s="44">
        <f>'Measured TV opt-pt'!J880</f>
        <v>0</v>
      </c>
      <c r="Z646" s="44">
        <f>'Measured TV opt-pt'!K880</f>
        <v>0</v>
      </c>
      <c r="AA646" s="44">
        <f>'Measured TV opt-pt'!L880</f>
        <v>245.39649236742571</v>
      </c>
      <c r="AB646" s="44">
        <f>'Measured TV opt-pt'!M880</f>
        <v>0</v>
      </c>
      <c r="AC646" s="44">
        <f>'Measured TV opt-pt'!N880</f>
        <v>0</v>
      </c>
      <c r="AD646" s="44">
        <f>'Measured TV opt-pt'!O880</f>
        <v>0</v>
      </c>
      <c r="AE646" s="55">
        <f t="shared" si="319"/>
        <v>671.61549236742565</v>
      </c>
      <c r="AT646" s="5">
        <f>L646+L650+L651</f>
        <v>223253.68207040307</v>
      </c>
    </row>
    <row r="647" spans="1:46" ht="12.75" customHeight="1" thickBot="1" x14ac:dyDescent="0.25">
      <c r="A647" s="195" t="str">
        <f>+'Measured TV opt-pt'!A651</f>
        <v>PC</v>
      </c>
      <c r="B647" s="385"/>
      <c r="C647" s="123" t="s">
        <v>221</v>
      </c>
      <c r="D647" s="58">
        <v>21781.599999999999</v>
      </c>
      <c r="E647" s="58">
        <v>36869.999999999993</v>
      </c>
      <c r="F647" s="58">
        <f>+'Measured TV opt-pt'!F844</f>
        <v>0</v>
      </c>
      <c r="G647" s="58">
        <f>+'Measured TV opt-pt'!G844</f>
        <v>0</v>
      </c>
      <c r="H647" s="58">
        <f>+'Measured TV opt-pt'!H844</f>
        <v>0</v>
      </c>
      <c r="I647" s="58">
        <f>+'Measured TV opt-pt'!I844</f>
        <v>0</v>
      </c>
      <c r="J647" s="58">
        <f>+'Measured TV opt-pt'!J844</f>
        <v>0</v>
      </c>
      <c r="K647" s="58">
        <f>+'Measured TV opt-pt'!K844</f>
        <v>0</v>
      </c>
      <c r="L647" s="58">
        <f>+'Measured TV opt-pt'!L844</f>
        <v>0</v>
      </c>
      <c r="M647" s="58">
        <f>+'Measured TV opt-pt'!M844</f>
        <v>0</v>
      </c>
      <c r="N647" s="58">
        <f>+'Measured TV opt-pt'!N844</f>
        <v>0</v>
      </c>
      <c r="O647" s="58">
        <f>+'Measured TV opt-pt'!O844</f>
        <v>0</v>
      </c>
      <c r="P647" s="141">
        <f t="shared" si="299"/>
        <v>58651.599999999991</v>
      </c>
      <c r="R647" s="123" t="s">
        <v>221</v>
      </c>
      <c r="S647" s="44">
        <v>11.789333333333332</v>
      </c>
      <c r="T647" s="44">
        <v>30.730666666666668</v>
      </c>
      <c r="U647" s="44">
        <f>'Measured TV opt-pt'!F881</f>
        <v>0</v>
      </c>
      <c r="V647" s="44">
        <f>'Measured TV opt-pt'!G881</f>
        <v>0</v>
      </c>
      <c r="W647" s="44">
        <f>'Measured TV opt-pt'!H881</f>
        <v>0</v>
      </c>
      <c r="X647" s="44">
        <f>'Measured TV opt-pt'!I881</f>
        <v>0</v>
      </c>
      <c r="Y647" s="44">
        <f>'Measured TV opt-pt'!J881</f>
        <v>0</v>
      </c>
      <c r="Z647" s="44">
        <f>'Measured TV opt-pt'!K881</f>
        <v>0</v>
      </c>
      <c r="AA647" s="44">
        <f>'Measured TV opt-pt'!L881</f>
        <v>0</v>
      </c>
      <c r="AB647" s="44">
        <f>'Measured TV opt-pt'!M881</f>
        <v>0</v>
      </c>
      <c r="AC647" s="44">
        <f>'Measured TV opt-pt'!N881</f>
        <v>0</v>
      </c>
      <c r="AD647" s="44">
        <f>'Measured TV opt-pt'!O881</f>
        <v>0</v>
      </c>
      <c r="AE647" s="55">
        <f t="shared" si="319"/>
        <v>42.519999999999996</v>
      </c>
      <c r="AT647" s="5"/>
    </row>
    <row r="648" spans="1:46" ht="12.75" customHeight="1" thickBot="1" x14ac:dyDescent="0.25">
      <c r="A648" s="195" t="str">
        <f>+'Measured TV opt-pt'!A652</f>
        <v>PC</v>
      </c>
      <c r="B648" s="385"/>
      <c r="C648" s="123" t="s">
        <v>222</v>
      </c>
      <c r="D648" s="58">
        <f>+'Measured TV opt-pt'!D845</f>
        <v>0</v>
      </c>
      <c r="E648" s="58">
        <v>18457.8</v>
      </c>
      <c r="F648" s="58">
        <v>29999.802000000011</v>
      </c>
      <c r="G648" s="58">
        <f>+'Measured TV opt-pt'!G845</f>
        <v>0</v>
      </c>
      <c r="H648" s="58">
        <f>+'Measured TV opt-pt'!H845</f>
        <v>0</v>
      </c>
      <c r="I648" s="58">
        <f>+'Measured TV opt-pt'!I845</f>
        <v>0</v>
      </c>
      <c r="J648" s="58">
        <f>+'Measured TV opt-pt'!J845</f>
        <v>0</v>
      </c>
      <c r="K648" s="58">
        <f>+'Measured TV opt-pt'!K845</f>
        <v>0</v>
      </c>
      <c r="L648" s="58">
        <f>+'Measured TV opt-pt'!L845</f>
        <v>93271.954630214517</v>
      </c>
      <c r="M648" s="58">
        <f>+'Measured TV opt-pt'!M845</f>
        <v>0</v>
      </c>
      <c r="N648" s="58">
        <f>+'Measured TV opt-pt'!N845</f>
        <v>0</v>
      </c>
      <c r="O648" s="58">
        <f>+'Measured TV opt-pt'!O845</f>
        <v>0</v>
      </c>
      <c r="P648" s="141">
        <f t="shared" si="299"/>
        <v>141729.55663021453</v>
      </c>
      <c r="R648" s="123" t="s">
        <v>222</v>
      </c>
      <c r="S648" s="44">
        <f>'Measured TV opt-pt'!D882</f>
        <v>0</v>
      </c>
      <c r="T648" s="44">
        <v>36.65</v>
      </c>
      <c r="U648" s="44">
        <v>52.840000000000018</v>
      </c>
      <c r="V648" s="44">
        <f>'Measured TV opt-pt'!G882</f>
        <v>0</v>
      </c>
      <c r="W648" s="44">
        <f>'Measured TV opt-pt'!H882</f>
        <v>0</v>
      </c>
      <c r="X648" s="44">
        <f>'Measured TV opt-pt'!I882</f>
        <v>0</v>
      </c>
      <c r="Y648" s="44">
        <f>'Measured TV opt-pt'!J882</f>
        <v>0</v>
      </c>
      <c r="Z648" s="44">
        <f>'Measured TV opt-pt'!K882</f>
        <v>0</v>
      </c>
      <c r="AA648" s="44">
        <f>'Measured TV opt-pt'!L882</f>
        <v>81.5824634797698</v>
      </c>
      <c r="AB648" s="44">
        <f>'Measured TV opt-pt'!M882</f>
        <v>0</v>
      </c>
      <c r="AC648" s="44">
        <f>'Measured TV opt-pt'!N882</f>
        <v>0</v>
      </c>
      <c r="AD648" s="44">
        <f>'Measured TV opt-pt'!O882</f>
        <v>0</v>
      </c>
      <c r="AE648" s="55">
        <f t="shared" si="319"/>
        <v>171.07246347976979</v>
      </c>
      <c r="AT648" s="5"/>
    </row>
    <row r="649" spans="1:46" ht="12.75" customHeight="1" thickBot="1" x14ac:dyDescent="0.25">
      <c r="A649" s="195" t="str">
        <f>+'Measured TV opt-pt'!A653</f>
        <v>PC</v>
      </c>
      <c r="B649" s="385"/>
      <c r="C649" s="123" t="s">
        <v>223</v>
      </c>
      <c r="D649" s="58">
        <v>20240.21</v>
      </c>
      <c r="E649" s="58">
        <v>9337.8000000000011</v>
      </c>
      <c r="F649" s="58">
        <v>6179.2500000000009</v>
      </c>
      <c r="G649" s="58">
        <f>+'Measured TV opt-pt'!G846</f>
        <v>0</v>
      </c>
      <c r="H649" s="58">
        <f>+'Measured TV opt-pt'!H846</f>
        <v>0</v>
      </c>
      <c r="I649" s="58">
        <f>+'Measured TV opt-pt'!I846</f>
        <v>0</v>
      </c>
      <c r="J649" s="58">
        <f>+'Measured TV opt-pt'!J846</f>
        <v>0</v>
      </c>
      <c r="K649" s="58">
        <f>+'Measured TV opt-pt'!K846</f>
        <v>0</v>
      </c>
      <c r="L649" s="58">
        <f>+'Measured TV opt-pt'!L846</f>
        <v>3561.5747271038749</v>
      </c>
      <c r="M649" s="58">
        <f>+'Measured TV opt-pt'!M846</f>
        <v>0</v>
      </c>
      <c r="N649" s="58">
        <f>+'Measured TV opt-pt'!N846</f>
        <v>0</v>
      </c>
      <c r="O649" s="58">
        <f>+'Measured TV opt-pt'!O846</f>
        <v>0</v>
      </c>
      <c r="P649" s="141">
        <f t="shared" si="299"/>
        <v>39318.83472710388</v>
      </c>
      <c r="R649" s="123" t="s">
        <v>223</v>
      </c>
      <c r="S649" s="44">
        <v>21.441666666666663</v>
      </c>
      <c r="T649" s="44">
        <v>20.34</v>
      </c>
      <c r="U649" s="44">
        <v>12.209999999999999</v>
      </c>
      <c r="V649" s="44">
        <f>'Measured TV opt-pt'!G883</f>
        <v>0</v>
      </c>
      <c r="W649" s="44">
        <f>'Measured TV opt-pt'!H883</f>
        <v>0</v>
      </c>
      <c r="X649" s="44">
        <f>'Measured TV opt-pt'!I883</f>
        <v>0</v>
      </c>
      <c r="Y649" s="44">
        <f>'Measured TV opt-pt'!J883</f>
        <v>0</v>
      </c>
      <c r="Z649" s="44">
        <f>'Measured TV opt-pt'!K883</f>
        <v>0</v>
      </c>
      <c r="AA649" s="44">
        <f>'Measured TV opt-pt'!L883</f>
        <v>2.5025828339119149</v>
      </c>
      <c r="AB649" s="44">
        <f>'Measured TV opt-pt'!M883</f>
        <v>0</v>
      </c>
      <c r="AC649" s="44">
        <f>'Measured TV opt-pt'!N883</f>
        <v>0</v>
      </c>
      <c r="AD649" s="44">
        <f>'Measured TV opt-pt'!O883</f>
        <v>0</v>
      </c>
      <c r="AE649" s="55">
        <f t="shared" si="319"/>
        <v>56.494249500578583</v>
      </c>
      <c r="AT649" s="5"/>
    </row>
    <row r="650" spans="1:46" ht="12.75" customHeight="1" thickBot="1" x14ac:dyDescent="0.25">
      <c r="A650" s="195" t="str">
        <f>+'Measured TV opt-pt'!A654</f>
        <v>PC</v>
      </c>
      <c r="B650" s="385"/>
      <c r="C650" s="123" t="s">
        <v>224</v>
      </c>
      <c r="D650" s="58">
        <f>+'Measured TV opt-pt'!D847</f>
        <v>0</v>
      </c>
      <c r="E650" s="58">
        <f>+'Measured TV opt-pt'!E847</f>
        <v>0</v>
      </c>
      <c r="F650" s="58">
        <f>+'Measured TV opt-pt'!F847</f>
        <v>0</v>
      </c>
      <c r="G650" s="58">
        <f>+'Measured TV opt-pt'!G847</f>
        <v>0</v>
      </c>
      <c r="H650" s="58">
        <f>+'Measured TV opt-pt'!H847</f>
        <v>0</v>
      </c>
      <c r="I650" s="58">
        <f>+'Measured TV opt-pt'!I847</f>
        <v>0</v>
      </c>
      <c r="J650" s="58">
        <f>+'Measured TV opt-pt'!J847</f>
        <v>0</v>
      </c>
      <c r="K650" s="58">
        <f>+'Measured TV opt-pt'!K847</f>
        <v>0</v>
      </c>
      <c r="L650" s="58">
        <f>+'Measured TV opt-pt'!L847</f>
        <v>0</v>
      </c>
      <c r="M650" s="58">
        <f>+'Measured TV opt-pt'!M847</f>
        <v>0</v>
      </c>
      <c r="N650" s="58">
        <f>+'Measured TV opt-pt'!N847</f>
        <v>0</v>
      </c>
      <c r="O650" s="58">
        <f>+'Measured TV opt-pt'!O847</f>
        <v>0</v>
      </c>
      <c r="P650" s="141">
        <f t="shared" si="299"/>
        <v>0</v>
      </c>
      <c r="Q650" s="5"/>
      <c r="R650" s="123" t="s">
        <v>224</v>
      </c>
      <c r="S650" s="44">
        <f>'Measured TV opt-pt'!D884</f>
        <v>0</v>
      </c>
      <c r="T650" s="44">
        <f>'Measured TV opt-pt'!E884</f>
        <v>0</v>
      </c>
      <c r="U650" s="44">
        <f>'Measured TV opt-pt'!F884</f>
        <v>0</v>
      </c>
      <c r="V650" s="44">
        <f>'Measured TV opt-pt'!G884</f>
        <v>0</v>
      </c>
      <c r="W650" s="44">
        <f>'Measured TV opt-pt'!H884</f>
        <v>0</v>
      </c>
      <c r="X650" s="44">
        <f>'Measured TV opt-pt'!I884</f>
        <v>0</v>
      </c>
      <c r="Y650" s="44">
        <f>'Measured TV opt-pt'!J884</f>
        <v>0</v>
      </c>
      <c r="Z650" s="44">
        <f>'Measured TV opt-pt'!K884</f>
        <v>0</v>
      </c>
      <c r="AA650" s="44">
        <f>'Measured TV opt-pt'!L884</f>
        <v>0</v>
      </c>
      <c r="AB650" s="44">
        <f>'Measured TV opt-pt'!M884</f>
        <v>0</v>
      </c>
      <c r="AC650" s="44">
        <f>'Measured TV opt-pt'!N884</f>
        <v>0</v>
      </c>
      <c r="AD650" s="44">
        <f>'Measured TV opt-pt'!O884</f>
        <v>0</v>
      </c>
      <c r="AE650" s="55">
        <f t="shared" si="319"/>
        <v>0</v>
      </c>
    </row>
    <row r="651" spans="1:46" ht="12.75" customHeight="1" x14ac:dyDescent="0.2">
      <c r="A651" s="195" t="str">
        <f>+'Measured TV opt-pt'!A655</f>
        <v>PC</v>
      </c>
      <c r="B651" s="385"/>
      <c r="C651" s="123" t="s">
        <v>101</v>
      </c>
      <c r="D651" s="44">
        <v>350000</v>
      </c>
      <c r="E651" s="44">
        <v>117089</v>
      </c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141">
        <f t="shared" si="299"/>
        <v>467089</v>
      </c>
      <c r="Q651" s="5"/>
      <c r="R651" s="123" t="s">
        <v>101</v>
      </c>
      <c r="S651" s="44"/>
      <c r="T651" s="44">
        <v>113.955</v>
      </c>
      <c r="U651" s="44"/>
      <c r="V651" s="44"/>
      <c r="W651" s="44"/>
      <c r="X651" s="44"/>
      <c r="Y651" s="58"/>
      <c r="Z651" s="58"/>
      <c r="AA651" s="58"/>
      <c r="AB651" s="58"/>
      <c r="AC651" s="58"/>
      <c r="AD651" s="58"/>
      <c r="AE651" s="55">
        <f t="shared" si="319"/>
        <v>113.955</v>
      </c>
    </row>
    <row r="652" spans="1:46" ht="12.75" customHeight="1" x14ac:dyDescent="0.2">
      <c r="A652" s="195" t="str">
        <f>+'Measured TV opt-pt'!A656</f>
        <v>PC</v>
      </c>
      <c r="B652" s="385"/>
      <c r="C652" s="124" t="s">
        <v>58</v>
      </c>
      <c r="D652" s="46"/>
      <c r="E652" s="46">
        <v>34743.600000000013</v>
      </c>
      <c r="F652" s="46">
        <v>76262.399999999834</v>
      </c>
      <c r="G652" s="46">
        <v>17815</v>
      </c>
      <c r="H652" s="46">
        <v>0</v>
      </c>
      <c r="I652" s="46">
        <v>0</v>
      </c>
      <c r="J652" s="46">
        <v>0</v>
      </c>
      <c r="K652" s="46"/>
      <c r="L652" s="46">
        <v>4538.0858583289955</v>
      </c>
      <c r="M652" s="46">
        <v>0</v>
      </c>
      <c r="N652" s="46">
        <v>0</v>
      </c>
      <c r="O652" s="46">
        <v>0</v>
      </c>
      <c r="P652" s="142">
        <f t="shared" si="299"/>
        <v>133359.08585832885</v>
      </c>
      <c r="R652" s="133" t="s">
        <v>105</v>
      </c>
      <c r="S652" s="133">
        <f>+'Measured TV opt-pt'!D429</f>
        <v>0.4</v>
      </c>
      <c r="T652" s="133">
        <f>+'Measured TV opt-pt'!E429</f>
        <v>0.4</v>
      </c>
      <c r="U652" s="133">
        <f>+'Measured TV opt-pt'!F429</f>
        <v>0.4</v>
      </c>
      <c r="V652" s="133">
        <f>+'Measured TV opt-pt'!G429</f>
        <v>0.4</v>
      </c>
      <c r="W652" s="133">
        <f>+'Measured TV opt-pt'!H429</f>
        <v>0.4</v>
      </c>
      <c r="X652" s="8">
        <f>+'Measured TV opt-pt'!I429</f>
        <v>0.4</v>
      </c>
      <c r="Y652" s="133">
        <f>+'Measured TV opt-pt'!J429</f>
        <v>0.4</v>
      </c>
      <c r="Z652" s="133">
        <f>+'Measured TV opt-pt'!K429</f>
        <v>0.48915873014712274</v>
      </c>
      <c r="AA652" s="133">
        <f>+'Measured TV opt-pt'!L429</f>
        <v>0.4834974169537235</v>
      </c>
      <c r="AB652" s="133">
        <f>+'Measured TV opt-pt'!M429</f>
        <v>0.45414569524687309</v>
      </c>
      <c r="AC652" s="133">
        <f>+'Measured TV opt-pt'!N429</f>
        <v>0.38276016431267579</v>
      </c>
      <c r="AD652" s="133">
        <f>+'Measured TV opt-pt'!O429</f>
        <v>0.34111134082271427</v>
      </c>
      <c r="AE652" s="133"/>
      <c r="AT652" s="5">
        <f>L652+L653+L654+L655</f>
        <v>4538.0858583289955</v>
      </c>
    </row>
    <row r="653" spans="1:46" ht="13.5" customHeight="1" thickBot="1" x14ac:dyDescent="0.25">
      <c r="A653" s="195" t="str">
        <f>+'Measured TV opt-pt'!A657</f>
        <v>PC</v>
      </c>
      <c r="B653" s="385"/>
      <c r="C653" s="124" t="s">
        <v>59</v>
      </c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142">
        <f t="shared" si="299"/>
        <v>0</v>
      </c>
      <c r="R653" s="60" t="s">
        <v>107</v>
      </c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</row>
    <row r="654" spans="1:46" ht="12.75" customHeight="1" thickBot="1" x14ac:dyDescent="0.25">
      <c r="A654" s="195" t="str">
        <f>+'Measured TV opt-pt'!A658</f>
        <v>PC</v>
      </c>
      <c r="B654" s="385"/>
      <c r="C654" s="124" t="s">
        <v>166</v>
      </c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142">
        <f t="shared" si="299"/>
        <v>0</v>
      </c>
      <c r="Q654" s="8"/>
      <c r="R654" s="121" t="s">
        <v>106</v>
      </c>
      <c r="S654" s="54">
        <f>SUM(S655:S660)</f>
        <v>63.761666666666663</v>
      </c>
      <c r="T654" s="54">
        <f t="shared" ref="T654" si="320">SUM(T655:T660)</f>
        <v>486.45766666666668</v>
      </c>
      <c r="U654" s="54">
        <f t="shared" ref="U654" si="321">SUM(U655:U660)</f>
        <v>455.09999999999985</v>
      </c>
      <c r="V654" s="54">
        <f t="shared" ref="V654" si="322">SUM(V655:V660)</f>
        <v>0</v>
      </c>
      <c r="W654" s="54">
        <f t="shared" ref="W654" si="323">SUM(W655:W660)</f>
        <v>0</v>
      </c>
      <c r="X654" s="54">
        <f t="shared" ref="X654" si="324">SUM(X655:X660)</f>
        <v>0</v>
      </c>
      <c r="Y654" s="54">
        <f t="shared" ref="Y654" si="325">SUM(Y655:Y660)</f>
        <v>0</v>
      </c>
      <c r="Z654" s="54">
        <f t="shared" ref="Z654" si="326">SUM(Z655:Z660)</f>
        <v>0</v>
      </c>
      <c r="AA654" s="54">
        <f t="shared" ref="AA654" si="327">SUM(AA655:AA660)</f>
        <v>444.72560974605892</v>
      </c>
      <c r="AB654" s="54">
        <f t="shared" ref="AB654" si="328">SUM(AB655:AB660)</f>
        <v>0</v>
      </c>
      <c r="AC654" s="54">
        <f t="shared" ref="AC654" si="329">SUM(AC655:AC660)</f>
        <v>0</v>
      </c>
      <c r="AD654" s="54">
        <f t="shared" ref="AD654" si="330">SUM(AD655:AD660)</f>
        <v>0</v>
      </c>
      <c r="AE654" s="54">
        <f t="shared" ref="AE654" si="331">SUM(AE655:AE660)</f>
        <v>1450.0449430793924</v>
      </c>
    </row>
    <row r="655" spans="1:46" ht="12.75" customHeight="1" thickBot="1" x14ac:dyDescent="0.25">
      <c r="A655" s="195" t="str">
        <f>+'Measured TV opt-pt'!A659</f>
        <v>PC</v>
      </c>
      <c r="B655" s="385"/>
      <c r="C655" s="125" t="s">
        <v>167</v>
      </c>
      <c r="D655" s="48">
        <v>15000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143">
        <f t="shared" si="299"/>
        <v>15000</v>
      </c>
      <c r="Q655" s="8"/>
      <c r="R655" s="123" t="s">
        <v>261</v>
      </c>
      <c r="S655" s="44">
        <v>26.448</v>
      </c>
      <c r="T655" s="44">
        <v>242.8</v>
      </c>
      <c r="U655" s="44">
        <v>358.91999999999985</v>
      </c>
      <c r="V655" s="44">
        <f>'Measured TV opt-pt'!G874</f>
        <v>0</v>
      </c>
      <c r="W655" s="44">
        <f>'Measured TV opt-pt'!H874</f>
        <v>0</v>
      </c>
      <c r="X655" s="44">
        <f>'Measured TV opt-pt'!I874</f>
        <v>0</v>
      </c>
      <c r="Y655" s="44">
        <f>'Measured TV opt-pt'!J874</f>
        <v>0</v>
      </c>
      <c r="Z655" s="44">
        <f>'Measured TV opt-pt'!K874</f>
        <v>0</v>
      </c>
      <c r="AA655" s="44">
        <f>'Measured TV opt-pt'!L874</f>
        <v>331.22980162865582</v>
      </c>
      <c r="AB655" s="44">
        <f>'Measured TV opt-pt'!M874</f>
        <v>0</v>
      </c>
      <c r="AC655" s="44">
        <f>'Measured TV opt-pt'!N874</f>
        <v>0</v>
      </c>
      <c r="AD655" s="44">
        <f>'Measured TV opt-pt'!O874</f>
        <v>0</v>
      </c>
      <c r="AE655" s="55">
        <f t="shared" ref="AE655:AE660" si="332">SUM(S655:AD655)</f>
        <v>959.39780162865577</v>
      </c>
    </row>
    <row r="656" spans="1:46" ht="12.75" customHeight="1" thickBot="1" x14ac:dyDescent="0.25">
      <c r="A656" s="195" t="str">
        <f>+'Measured TV opt-pt'!A660</f>
        <v>PC</v>
      </c>
      <c r="B656" s="385"/>
      <c r="C656" s="122" t="s">
        <v>60</v>
      </c>
      <c r="D656" s="42"/>
      <c r="E656" s="42">
        <v>75000</v>
      </c>
      <c r="F656" s="42"/>
      <c r="G656" s="42"/>
      <c r="H656" s="42">
        <v>66666</v>
      </c>
      <c r="I656" s="42">
        <v>33333</v>
      </c>
      <c r="J656" s="42"/>
      <c r="K656" s="42"/>
      <c r="L656" s="42"/>
      <c r="M656" s="42"/>
      <c r="N656" s="42"/>
      <c r="O656" s="42"/>
      <c r="P656" s="144">
        <f t="shared" si="299"/>
        <v>174999</v>
      </c>
      <c r="Q656" s="5"/>
      <c r="R656" s="123" t="s">
        <v>262</v>
      </c>
      <c r="S656" s="44">
        <v>13.805333333333332</v>
      </c>
      <c r="T656" s="44">
        <v>35.138666666666666</v>
      </c>
      <c r="U656" s="44">
        <f>'Measured TV opt-pt'!F875</f>
        <v>0</v>
      </c>
      <c r="V656" s="44">
        <f>'Measured TV opt-pt'!G875</f>
        <v>0</v>
      </c>
      <c r="W656" s="44">
        <f>'Measured TV opt-pt'!H875</f>
        <v>0</v>
      </c>
      <c r="X656" s="44">
        <f>'Measured TV opt-pt'!I875</f>
        <v>0</v>
      </c>
      <c r="Y656" s="44">
        <f>'Measured TV opt-pt'!J875</f>
        <v>0</v>
      </c>
      <c r="Z656" s="44">
        <f>'Measured TV opt-pt'!K875</f>
        <v>0</v>
      </c>
      <c r="AA656" s="44">
        <f>'Measured TV opt-pt'!L875</f>
        <v>0</v>
      </c>
      <c r="AB656" s="44">
        <f>'Measured TV opt-pt'!M875</f>
        <v>0</v>
      </c>
      <c r="AC656" s="44">
        <f>'Measured TV opt-pt'!N875</f>
        <v>0</v>
      </c>
      <c r="AD656" s="44">
        <f>'Measured TV opt-pt'!O875</f>
        <v>0</v>
      </c>
      <c r="AE656" s="55">
        <f t="shared" si="332"/>
        <v>48.943999999999996</v>
      </c>
      <c r="AT656" s="5">
        <f>L656+L657+L658+L659+L660+L661+L681+L682+L683</f>
        <v>4000</v>
      </c>
    </row>
    <row r="657" spans="1:31" ht="12.75" customHeight="1" thickBot="1" x14ac:dyDescent="0.25">
      <c r="A657" s="195" t="str">
        <f>+'Measured TV opt-pt'!A661</f>
        <v>PC</v>
      </c>
      <c r="B657" s="385"/>
      <c r="C657" s="122" t="s">
        <v>61</v>
      </c>
      <c r="D657" s="42">
        <v>1260</v>
      </c>
      <c r="E657" s="42">
        <v>2167</v>
      </c>
      <c r="F657" s="42">
        <v>4634</v>
      </c>
      <c r="G657" s="42">
        <v>467</v>
      </c>
      <c r="H657" s="42">
        <v>22134</v>
      </c>
      <c r="I657" s="42">
        <v>667</v>
      </c>
      <c r="J657" s="42"/>
      <c r="K657" s="42"/>
      <c r="L657" s="42"/>
      <c r="M657" s="42"/>
      <c r="N657" s="42"/>
      <c r="O657" s="42"/>
      <c r="P657" s="144">
        <f t="shared" si="299"/>
        <v>31329</v>
      </c>
      <c r="R657" s="123" t="s">
        <v>263</v>
      </c>
      <c r="S657" s="44">
        <f>'Measured TV opt-pt'!D876</f>
        <v>0</v>
      </c>
      <c r="T657" s="44">
        <v>44.99</v>
      </c>
      <c r="U657" s="44">
        <v>74.509999999999991</v>
      </c>
      <c r="V657" s="44">
        <f>'Measured TV opt-pt'!G876</f>
        <v>0</v>
      </c>
      <c r="W657" s="44">
        <f>'Measured TV opt-pt'!H876</f>
        <v>0</v>
      </c>
      <c r="X657" s="44">
        <f>'Measured TV opt-pt'!I876</f>
        <v>0</v>
      </c>
      <c r="Y657" s="44">
        <f>'Measured TV opt-pt'!J876</f>
        <v>0</v>
      </c>
      <c r="Z657" s="44">
        <f>'Measured TV opt-pt'!K876</f>
        <v>0</v>
      </c>
      <c r="AA657" s="44">
        <f>'Measured TV opt-pt'!L876</f>
        <v>110.11788691062897</v>
      </c>
      <c r="AB657" s="44">
        <f>'Measured TV opt-pt'!M876</f>
        <v>0</v>
      </c>
      <c r="AC657" s="44">
        <f>'Measured TV opt-pt'!N876</f>
        <v>0</v>
      </c>
      <c r="AD657" s="44">
        <f>'Measured TV opt-pt'!O876</f>
        <v>0</v>
      </c>
      <c r="AE657" s="55">
        <f t="shared" si="332"/>
        <v>229.61788691062895</v>
      </c>
    </row>
    <row r="658" spans="1:31" ht="12.75" customHeight="1" thickBot="1" x14ac:dyDescent="0.25">
      <c r="A658" s="195" t="str">
        <f>+'Measured TV opt-pt'!A662</f>
        <v>PC</v>
      </c>
      <c r="B658" s="385"/>
      <c r="C658" s="122" t="s">
        <v>62</v>
      </c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144">
        <f t="shared" si="299"/>
        <v>0</v>
      </c>
      <c r="R658" s="123" t="s">
        <v>264</v>
      </c>
      <c r="S658" s="44">
        <v>23.508333333333333</v>
      </c>
      <c r="T658" s="44">
        <v>33.799999999999997</v>
      </c>
      <c r="U658" s="44">
        <v>21.67</v>
      </c>
      <c r="V658" s="44">
        <f>'Measured TV opt-pt'!G877</f>
        <v>0</v>
      </c>
      <c r="W658" s="44">
        <f>'Measured TV opt-pt'!H877</f>
        <v>0</v>
      </c>
      <c r="X658" s="44">
        <f>'Measured TV opt-pt'!I877</f>
        <v>0</v>
      </c>
      <c r="Y658" s="44">
        <f>'Measured TV opt-pt'!J877</f>
        <v>0</v>
      </c>
      <c r="Z658" s="44">
        <f>'Measured TV opt-pt'!K877</f>
        <v>0</v>
      </c>
      <c r="AA658" s="44">
        <f>'Measured TV opt-pt'!L877</f>
        <v>3.3779212067741695</v>
      </c>
      <c r="AB658" s="44">
        <f>'Measured TV opt-pt'!M877</f>
        <v>0</v>
      </c>
      <c r="AC658" s="44">
        <f>'Measured TV opt-pt'!N877</f>
        <v>0</v>
      </c>
      <c r="AD658" s="44">
        <f>'Measured TV opt-pt'!O877</f>
        <v>0</v>
      </c>
      <c r="AE658" s="55">
        <f t="shared" si="332"/>
        <v>82.3562545401075</v>
      </c>
    </row>
    <row r="659" spans="1:31" ht="12.75" customHeight="1" thickBot="1" x14ac:dyDescent="0.25">
      <c r="A659" s="195" t="str">
        <f>+'Measured TV opt-pt'!A663</f>
        <v>PC</v>
      </c>
      <c r="B659" s="385"/>
      <c r="C659" s="122" t="s">
        <v>63</v>
      </c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144">
        <f t="shared" si="299"/>
        <v>0</v>
      </c>
      <c r="Q659" s="5"/>
      <c r="R659" s="123" t="s">
        <v>265</v>
      </c>
      <c r="S659" s="44">
        <f>'Measured TV opt-pt'!D878</f>
        <v>0</v>
      </c>
      <c r="T659" s="44">
        <f>'Measured TV opt-pt'!E878</f>
        <v>0</v>
      </c>
      <c r="U659" s="44">
        <f>'Measured TV opt-pt'!F878</f>
        <v>0</v>
      </c>
      <c r="V659" s="44">
        <f>'Measured TV opt-pt'!G878</f>
        <v>0</v>
      </c>
      <c r="W659" s="44">
        <f>'Measured TV opt-pt'!H878</f>
        <v>0</v>
      </c>
      <c r="X659" s="44">
        <f>'Measured TV opt-pt'!I878</f>
        <v>0</v>
      </c>
      <c r="Y659" s="44">
        <f>'Measured TV opt-pt'!J878</f>
        <v>0</v>
      </c>
      <c r="Z659" s="44">
        <f>'Measured TV opt-pt'!K878</f>
        <v>0</v>
      </c>
      <c r="AA659" s="44">
        <f>'Measured TV opt-pt'!L878</f>
        <v>0</v>
      </c>
      <c r="AB659" s="44">
        <f>'Measured TV opt-pt'!M878</f>
        <v>0</v>
      </c>
      <c r="AC659" s="44">
        <f>'Measured TV opt-pt'!N878</f>
        <v>0</v>
      </c>
      <c r="AD659" s="44">
        <f>'Measured TV opt-pt'!O878</f>
        <v>0</v>
      </c>
      <c r="AE659" s="55">
        <f t="shared" si="332"/>
        <v>0</v>
      </c>
    </row>
    <row r="660" spans="1:31" ht="13.5" customHeight="1" x14ac:dyDescent="0.2">
      <c r="A660" s="195" t="str">
        <f>+'Measured TV opt-pt'!A664</f>
        <v>PC</v>
      </c>
      <c r="B660" s="385"/>
      <c r="C660" s="122" t="s">
        <v>64</v>
      </c>
      <c r="D660" s="42">
        <v>193602</v>
      </c>
      <c r="E660" s="42">
        <v>60000</v>
      </c>
      <c r="F660" s="42">
        <v>12500</v>
      </c>
      <c r="G660" s="42"/>
      <c r="H660" s="42"/>
      <c r="I660" s="42">
        <v>60000</v>
      </c>
      <c r="J660" s="42"/>
      <c r="K660" s="42"/>
      <c r="L660" s="42"/>
      <c r="M660" s="42"/>
      <c r="N660" s="42"/>
      <c r="O660" s="42"/>
      <c r="P660" s="144">
        <f t="shared" si="299"/>
        <v>326102</v>
      </c>
      <c r="Q660" s="5"/>
      <c r="R660" s="123" t="s">
        <v>266</v>
      </c>
      <c r="S660" s="44"/>
      <c r="T660" s="44">
        <v>129.72899999999998</v>
      </c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55">
        <f t="shared" si="332"/>
        <v>129.72899999999998</v>
      </c>
    </row>
    <row r="661" spans="1:31" ht="12.75" customHeight="1" x14ac:dyDescent="0.2">
      <c r="A661" s="195" t="str">
        <f>+'Measured TV opt-pt'!A665</f>
        <v>PC</v>
      </c>
      <c r="B661" s="385"/>
      <c r="C661" s="212" t="s">
        <v>289</v>
      </c>
      <c r="D661" s="217">
        <f t="shared" ref="D661:O661" si="333">SUM(D662:D680)</f>
        <v>22197.7644</v>
      </c>
      <c r="E661" s="217">
        <f t="shared" si="333"/>
        <v>118337.87000000001</v>
      </c>
      <c r="F661" s="217">
        <f t="shared" si="333"/>
        <v>166994.59999999998</v>
      </c>
      <c r="G661" s="217">
        <f t="shared" si="333"/>
        <v>0</v>
      </c>
      <c r="H661" s="217">
        <f t="shared" si="333"/>
        <v>40000</v>
      </c>
      <c r="I661" s="217">
        <f t="shared" si="333"/>
        <v>14000</v>
      </c>
      <c r="J661" s="217">
        <f t="shared" si="333"/>
        <v>4000</v>
      </c>
      <c r="K661" s="217">
        <f t="shared" si="333"/>
        <v>4000</v>
      </c>
      <c r="L661" s="217">
        <f t="shared" si="333"/>
        <v>4000</v>
      </c>
      <c r="M661" s="217">
        <f t="shared" si="333"/>
        <v>4000</v>
      </c>
      <c r="N661" s="217">
        <f t="shared" si="333"/>
        <v>5000</v>
      </c>
      <c r="O661" s="217">
        <f t="shared" si="333"/>
        <v>5000</v>
      </c>
      <c r="P661" s="214">
        <f t="shared" si="299"/>
        <v>387530.23439999996</v>
      </c>
      <c r="Q661" s="5"/>
      <c r="R661" s="60" t="s">
        <v>107</v>
      </c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</row>
    <row r="662" spans="1:31" ht="12.75" customHeight="1" x14ac:dyDescent="0.25">
      <c r="A662" s="195" t="str">
        <f>+'Measured TV opt-pt'!A666</f>
        <v>PC</v>
      </c>
      <c r="B662" s="385"/>
      <c r="C662" s="311" t="s">
        <v>284</v>
      </c>
      <c r="D662" s="330"/>
      <c r="E662" s="330"/>
      <c r="F662" s="330">
        <v>42800</v>
      </c>
      <c r="G662" s="330"/>
      <c r="H662" s="330"/>
      <c r="I662" s="330"/>
      <c r="J662" s="330"/>
      <c r="K662" s="330"/>
      <c r="L662" s="330"/>
      <c r="M662" s="330"/>
      <c r="N662" s="330"/>
      <c r="O662" s="330"/>
      <c r="P662" s="312">
        <f t="shared" ref="P662:P679" si="334">SUM(D662:O662)</f>
        <v>42800</v>
      </c>
      <c r="Q662" s="5"/>
      <c r="R662" s="60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</row>
    <row r="663" spans="1:31" ht="12.75" customHeight="1" x14ac:dyDescent="0.25">
      <c r="A663" s="195" t="str">
        <f>+'Measured TV opt-pt'!A667</f>
        <v>PC</v>
      </c>
      <c r="B663" s="385"/>
      <c r="C663" s="311" t="s">
        <v>288</v>
      </c>
      <c r="D663" s="330"/>
      <c r="E663" s="330">
        <v>10640</v>
      </c>
      <c r="F663" s="330"/>
      <c r="G663" s="330"/>
      <c r="H663" s="330"/>
      <c r="I663" s="330"/>
      <c r="J663" s="330"/>
      <c r="K663" s="330"/>
      <c r="L663" s="330"/>
      <c r="M663" s="330"/>
      <c r="N663" s="330"/>
      <c r="O663" s="330"/>
      <c r="P663" s="312">
        <f t="shared" si="334"/>
        <v>10640</v>
      </c>
      <c r="Q663" s="5"/>
      <c r="R663" s="60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</row>
    <row r="664" spans="1:31" ht="12.75" customHeight="1" x14ac:dyDescent="0.25">
      <c r="A664" s="195" t="str">
        <f>+'Measured TV opt-pt'!A668</f>
        <v>PC</v>
      </c>
      <c r="B664" s="385"/>
      <c r="C664" s="311" t="s">
        <v>280</v>
      </c>
      <c r="D664" s="330"/>
      <c r="E664" s="330">
        <v>36540.51</v>
      </c>
      <c r="F664" s="330">
        <v>50450</v>
      </c>
      <c r="G664" s="330"/>
      <c r="H664" s="330">
        <v>40000</v>
      </c>
      <c r="I664" s="330"/>
      <c r="J664" s="330"/>
      <c r="K664" s="330"/>
      <c r="L664" s="330"/>
      <c r="M664" s="330"/>
      <c r="N664" s="330"/>
      <c r="O664" s="330"/>
      <c r="P664" s="312">
        <f t="shared" si="334"/>
        <v>126990.51000000001</v>
      </c>
      <c r="Q664" s="5"/>
      <c r="R664" s="60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</row>
    <row r="665" spans="1:31" ht="12.75" customHeight="1" x14ac:dyDescent="0.25">
      <c r="A665" s="195" t="str">
        <f>+'Measured TV opt-pt'!A669</f>
        <v>PC</v>
      </c>
      <c r="B665" s="385"/>
      <c r="C665" s="311" t="s">
        <v>285</v>
      </c>
      <c r="D665" s="330"/>
      <c r="E665" s="330">
        <v>9989.52</v>
      </c>
      <c r="F665" s="330">
        <v>24968.959999999999</v>
      </c>
      <c r="G665" s="330"/>
      <c r="H665" s="330"/>
      <c r="I665" s="330"/>
      <c r="J665" s="330"/>
      <c r="K665" s="330"/>
      <c r="L665" s="330"/>
      <c r="M665" s="330"/>
      <c r="N665" s="330"/>
      <c r="O665" s="330"/>
      <c r="P665" s="312">
        <f t="shared" si="334"/>
        <v>34958.479999999996</v>
      </c>
      <c r="Q665" s="5"/>
      <c r="R665" s="60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</row>
    <row r="666" spans="1:31" ht="12.75" customHeight="1" x14ac:dyDescent="0.25">
      <c r="A666" s="195" t="str">
        <f t="shared" ref="A666:A678" si="335">+A665</f>
        <v>PC</v>
      </c>
      <c r="B666" s="385"/>
      <c r="C666" s="311" t="s">
        <v>280</v>
      </c>
      <c r="D666" s="330"/>
      <c r="E666" s="330"/>
      <c r="F666" s="330">
        <v>19700</v>
      </c>
      <c r="G666" s="330"/>
      <c r="H666" s="330"/>
      <c r="I666" s="330"/>
      <c r="J666" s="330"/>
      <c r="K666" s="330"/>
      <c r="L666" s="330"/>
      <c r="M666" s="330"/>
      <c r="N666" s="330"/>
      <c r="O666" s="330"/>
      <c r="P666" s="312">
        <f t="shared" si="334"/>
        <v>19700</v>
      </c>
      <c r="Q666" s="5"/>
      <c r="R666" s="60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</row>
    <row r="667" spans="1:31" ht="12.75" customHeight="1" x14ac:dyDescent="0.25">
      <c r="A667" s="195" t="str">
        <f t="shared" si="335"/>
        <v>PC</v>
      </c>
      <c r="B667" s="385"/>
      <c r="C667" s="311" t="s">
        <v>286</v>
      </c>
      <c r="D667" s="330">
        <v>3998.3440000000005</v>
      </c>
      <c r="E667" s="330">
        <v>10.48</v>
      </c>
      <c r="F667" s="330">
        <v>430.77</v>
      </c>
      <c r="G667" s="330"/>
      <c r="H667" s="330"/>
      <c r="I667" s="330"/>
      <c r="J667" s="330"/>
      <c r="K667" s="330"/>
      <c r="L667" s="330"/>
      <c r="M667" s="330"/>
      <c r="N667" s="330"/>
      <c r="O667" s="330"/>
      <c r="P667" s="312">
        <f t="shared" si="334"/>
        <v>4439.594000000001</v>
      </c>
      <c r="Q667" s="5"/>
      <c r="R667" s="60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</row>
    <row r="668" spans="1:31" ht="12.75" customHeight="1" x14ac:dyDescent="0.25">
      <c r="A668" s="195" t="str">
        <f t="shared" si="335"/>
        <v>PC</v>
      </c>
      <c r="B668" s="385"/>
      <c r="C668" s="311" t="s">
        <v>282</v>
      </c>
      <c r="D668" s="330">
        <v>6000</v>
      </c>
      <c r="E668" s="330">
        <v>14000</v>
      </c>
      <c r="F668" s="330">
        <v>3000</v>
      </c>
      <c r="G668" s="330"/>
      <c r="H668" s="330"/>
      <c r="I668" s="330"/>
      <c r="J668" s="330"/>
      <c r="K668" s="330"/>
      <c r="L668" s="330"/>
      <c r="M668" s="330"/>
      <c r="N668" s="330"/>
      <c r="O668" s="330"/>
      <c r="P668" s="312">
        <f t="shared" si="334"/>
        <v>23000</v>
      </c>
      <c r="Q668" s="5"/>
      <c r="R668" s="60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</row>
    <row r="669" spans="1:31" ht="12.75" customHeight="1" x14ac:dyDescent="0.25">
      <c r="A669" s="195" t="str">
        <f t="shared" si="335"/>
        <v>PC</v>
      </c>
      <c r="B669" s="385"/>
      <c r="C669" s="311" t="s">
        <v>283</v>
      </c>
      <c r="D669" s="330">
        <v>6000</v>
      </c>
      <c r="E669" s="330">
        <v>9200</v>
      </c>
      <c r="F669" s="330">
        <v>15000</v>
      </c>
      <c r="G669" s="330"/>
      <c r="H669" s="330"/>
      <c r="I669" s="330"/>
      <c r="J669" s="330"/>
      <c r="K669" s="330"/>
      <c r="L669" s="330"/>
      <c r="M669" s="330"/>
      <c r="N669" s="330"/>
      <c r="O669" s="330"/>
      <c r="P669" s="312">
        <f t="shared" si="334"/>
        <v>30200</v>
      </c>
      <c r="Q669" s="5"/>
      <c r="R669" s="60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</row>
    <row r="670" spans="1:31" ht="12.75" customHeight="1" x14ac:dyDescent="0.25">
      <c r="A670" s="195" t="str">
        <f t="shared" si="335"/>
        <v>PC</v>
      </c>
      <c r="B670" s="385"/>
      <c r="C670" s="313" t="s">
        <v>287</v>
      </c>
      <c r="D670" s="331"/>
      <c r="E670" s="331"/>
      <c r="F670" s="331"/>
      <c r="G670" s="331"/>
      <c r="H670" s="331"/>
      <c r="I670" s="331"/>
      <c r="J670" s="331"/>
      <c r="K670" s="331"/>
      <c r="L670" s="331"/>
      <c r="M670" s="331"/>
      <c r="N670" s="331"/>
      <c r="O670" s="331"/>
      <c r="P670" s="314">
        <f t="shared" si="334"/>
        <v>0</v>
      </c>
      <c r="Q670" s="5"/>
      <c r="R670" s="60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</row>
    <row r="671" spans="1:31" ht="12.75" customHeight="1" x14ac:dyDescent="0.25">
      <c r="A671" s="195" t="str">
        <f t="shared" si="335"/>
        <v>PC</v>
      </c>
      <c r="B671" s="385"/>
      <c r="C671" s="313" t="s">
        <v>288</v>
      </c>
      <c r="D671" s="331"/>
      <c r="E671" s="331"/>
      <c r="F671" s="331"/>
      <c r="G671" s="331"/>
      <c r="H671" s="331"/>
      <c r="I671" s="331"/>
      <c r="J671" s="331"/>
      <c r="K671" s="331"/>
      <c r="L671" s="331"/>
      <c r="M671" s="331"/>
      <c r="N671" s="331"/>
      <c r="O671" s="331"/>
      <c r="P671" s="314">
        <f t="shared" si="334"/>
        <v>0</v>
      </c>
      <c r="Q671" s="5"/>
      <c r="R671" s="60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</row>
    <row r="672" spans="1:31" ht="12.75" customHeight="1" x14ac:dyDescent="0.25">
      <c r="A672" s="195" t="str">
        <f t="shared" si="335"/>
        <v>PC</v>
      </c>
      <c r="B672" s="385"/>
      <c r="C672" s="313" t="s">
        <v>280</v>
      </c>
      <c r="D672" s="331"/>
      <c r="E672" s="331">
        <v>27687</v>
      </c>
      <c r="F672" s="331"/>
      <c r="G672" s="331"/>
      <c r="H672" s="331"/>
      <c r="I672" s="331"/>
      <c r="J672" s="331"/>
      <c r="K672" s="331"/>
      <c r="L672" s="331"/>
      <c r="M672" s="331"/>
      <c r="N672" s="331"/>
      <c r="O672" s="331"/>
      <c r="P672" s="314">
        <f t="shared" si="334"/>
        <v>27687</v>
      </c>
      <c r="Q672" s="5"/>
      <c r="R672" s="60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</row>
    <row r="673" spans="1:46" ht="12.75" customHeight="1" x14ac:dyDescent="0.25">
      <c r="A673" s="195" t="str">
        <f t="shared" si="335"/>
        <v>PC</v>
      </c>
      <c r="B673" s="385"/>
      <c r="C673" s="313" t="s">
        <v>285</v>
      </c>
      <c r="D673" s="331"/>
      <c r="E673" s="331"/>
      <c r="F673" s="331"/>
      <c r="G673" s="331"/>
      <c r="H673" s="331"/>
      <c r="I673" s="331"/>
      <c r="J673" s="331"/>
      <c r="K673" s="331"/>
      <c r="L673" s="331"/>
      <c r="M673" s="331"/>
      <c r="N673" s="331"/>
      <c r="O673" s="331"/>
      <c r="P673" s="314">
        <f t="shared" si="334"/>
        <v>0</v>
      </c>
      <c r="Q673" s="5"/>
      <c r="R673" s="60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</row>
    <row r="674" spans="1:46" ht="12.75" customHeight="1" x14ac:dyDescent="0.25">
      <c r="A674" s="195" t="str">
        <f t="shared" si="335"/>
        <v>PC</v>
      </c>
      <c r="B674" s="385"/>
      <c r="C674" s="313" t="s">
        <v>280</v>
      </c>
      <c r="D674" s="331"/>
      <c r="E674" s="331"/>
      <c r="F674" s="331"/>
      <c r="G674" s="331"/>
      <c r="H674" s="331"/>
      <c r="I674" s="331"/>
      <c r="J674" s="331"/>
      <c r="K674" s="331"/>
      <c r="L674" s="331"/>
      <c r="M674" s="331"/>
      <c r="N674" s="331"/>
      <c r="O674" s="331"/>
      <c r="P674" s="314">
        <f t="shared" si="334"/>
        <v>0</v>
      </c>
      <c r="Q674" s="5"/>
      <c r="R674" s="60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</row>
    <row r="675" spans="1:46" ht="12.75" customHeight="1" x14ac:dyDescent="0.25">
      <c r="A675" s="195" t="str">
        <f t="shared" si="335"/>
        <v>PC</v>
      </c>
      <c r="B675" s="385"/>
      <c r="C675" s="313" t="s">
        <v>286</v>
      </c>
      <c r="D675" s="331">
        <v>999.58600000000013</v>
      </c>
      <c r="E675" s="331"/>
      <c r="F675" s="331"/>
      <c r="G675" s="331"/>
      <c r="H675" s="331"/>
      <c r="I675" s="331"/>
      <c r="J675" s="331"/>
      <c r="K675" s="331"/>
      <c r="L675" s="331"/>
      <c r="M675" s="331"/>
      <c r="N675" s="331"/>
      <c r="O675" s="331"/>
      <c r="P675" s="314">
        <f t="shared" si="334"/>
        <v>999.58600000000013</v>
      </c>
      <c r="Q675" s="5"/>
      <c r="R675" s="60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</row>
    <row r="676" spans="1:46" ht="12.75" customHeight="1" x14ac:dyDescent="0.25">
      <c r="A676" s="195" t="str">
        <f t="shared" si="335"/>
        <v>PC</v>
      </c>
      <c r="B676" s="385"/>
      <c r="C676" s="313" t="s">
        <v>282</v>
      </c>
      <c r="D676" s="331">
        <v>1500</v>
      </c>
      <c r="E676" s="331">
        <v>3500</v>
      </c>
      <c r="F676" s="331">
        <v>650.72</v>
      </c>
      <c r="G676" s="331"/>
      <c r="H676" s="331"/>
      <c r="I676" s="331"/>
      <c r="J676" s="331"/>
      <c r="K676" s="331"/>
      <c r="L676" s="331"/>
      <c r="M676" s="331"/>
      <c r="N676" s="331"/>
      <c r="O676" s="331"/>
      <c r="P676" s="314">
        <f t="shared" si="334"/>
        <v>5650.72</v>
      </c>
      <c r="Q676" s="5"/>
      <c r="R676" s="60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</row>
    <row r="677" spans="1:46" ht="12.75" customHeight="1" x14ac:dyDescent="0.25">
      <c r="A677" s="195" t="str">
        <f t="shared" si="335"/>
        <v>PC</v>
      </c>
      <c r="B677" s="385"/>
      <c r="C677" s="313" t="s">
        <v>283</v>
      </c>
      <c r="D677" s="331">
        <v>1500</v>
      </c>
      <c r="E677" s="331">
        <v>2300</v>
      </c>
      <c r="F677" s="331">
        <v>5000</v>
      </c>
      <c r="G677" s="331"/>
      <c r="H677" s="331"/>
      <c r="I677" s="331"/>
      <c r="J677" s="331"/>
      <c r="K677" s="331"/>
      <c r="L677" s="331"/>
      <c r="M677" s="331"/>
      <c r="N677" s="331"/>
      <c r="O677" s="331"/>
      <c r="P677" s="314">
        <f t="shared" si="334"/>
        <v>8800</v>
      </c>
      <c r="Q677" s="5"/>
      <c r="R677" s="60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</row>
    <row r="678" spans="1:46" ht="12.75" customHeight="1" x14ac:dyDescent="0.25">
      <c r="A678" s="195" t="str">
        <f t="shared" si="335"/>
        <v>PC</v>
      </c>
      <c r="B678" s="385"/>
      <c r="C678" s="313" t="s">
        <v>281</v>
      </c>
      <c r="D678" s="331"/>
      <c r="E678" s="331"/>
      <c r="F678" s="331"/>
      <c r="G678" s="331"/>
      <c r="H678" s="331"/>
      <c r="I678" s="331"/>
      <c r="J678" s="331"/>
      <c r="K678" s="331"/>
      <c r="L678" s="331"/>
      <c r="M678" s="331"/>
      <c r="N678" s="331"/>
      <c r="O678" s="331"/>
      <c r="P678" s="314">
        <f t="shared" si="334"/>
        <v>0</v>
      </c>
      <c r="Q678" s="5"/>
      <c r="R678" s="60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</row>
    <row r="679" spans="1:46" ht="12.75" customHeight="1" x14ac:dyDescent="0.25">
      <c r="A679" s="195" t="str">
        <f>+'Measured TV opt-pt'!A670</f>
        <v>PC</v>
      </c>
      <c r="B679" s="385"/>
      <c r="C679" s="318" t="s">
        <v>279</v>
      </c>
      <c r="D679" s="332">
        <v>2199.8343999999997</v>
      </c>
      <c r="E679" s="332">
        <v>4470.3599999999997</v>
      </c>
      <c r="F679" s="332">
        <v>4994.1499999999996</v>
      </c>
      <c r="G679" s="332"/>
      <c r="H679" s="332"/>
      <c r="I679" s="332">
        <v>14000</v>
      </c>
      <c r="J679" s="332">
        <v>4000</v>
      </c>
      <c r="K679" s="332">
        <v>4000</v>
      </c>
      <c r="L679" s="332">
        <v>4000</v>
      </c>
      <c r="M679" s="332">
        <v>4000</v>
      </c>
      <c r="N679" s="332">
        <v>5000</v>
      </c>
      <c r="O679" s="332">
        <v>5000</v>
      </c>
      <c r="P679" s="315">
        <f t="shared" si="334"/>
        <v>51664.344400000002</v>
      </c>
      <c r="Q679" s="5"/>
      <c r="R679" s="60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</row>
    <row r="680" spans="1:46" ht="12.75" customHeight="1" x14ac:dyDescent="0.25">
      <c r="A680" s="195" t="str">
        <f>+'Measured TV opt-pt'!A671</f>
        <v>PC</v>
      </c>
      <c r="B680" s="385"/>
      <c r="C680" s="316" t="s">
        <v>290</v>
      </c>
      <c r="D680" s="334"/>
      <c r="E680" s="334"/>
      <c r="F680" s="334"/>
      <c r="G680" s="334"/>
      <c r="H680" s="334"/>
      <c r="I680" s="334"/>
      <c r="J680" s="334"/>
      <c r="K680" s="334"/>
      <c r="L680" s="334"/>
      <c r="M680" s="334"/>
      <c r="N680" s="334"/>
      <c r="O680" s="334"/>
      <c r="P680" s="317"/>
      <c r="Q680" s="5"/>
      <c r="R680" s="60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</row>
    <row r="681" spans="1:46" ht="12.75" customHeight="1" x14ac:dyDescent="0.2">
      <c r="A681" s="195" t="str">
        <f>+'Measured TV opt-pt'!A672</f>
        <v>PC</v>
      </c>
      <c r="B681" s="385"/>
      <c r="C681" s="122" t="s">
        <v>66</v>
      </c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144">
        <f t="shared" si="299"/>
        <v>0</v>
      </c>
      <c r="R681" s="60" t="s">
        <v>107</v>
      </c>
    </row>
    <row r="682" spans="1:46" ht="12.75" customHeight="1" x14ac:dyDescent="0.2">
      <c r="A682" s="195" t="str">
        <f>+'Measured TV opt-pt'!A673</f>
        <v>PC</v>
      </c>
      <c r="B682" s="385"/>
      <c r="C682" s="122" t="s">
        <v>67</v>
      </c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144">
        <f t="shared" si="299"/>
        <v>0</v>
      </c>
      <c r="Q682" s="5"/>
      <c r="R682" s="60" t="s">
        <v>107</v>
      </c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</row>
    <row r="683" spans="1:46" ht="12.75" customHeight="1" x14ac:dyDescent="0.2">
      <c r="A683" s="195" t="str">
        <f>+'Measured TV opt-pt'!A674</f>
        <v>PC</v>
      </c>
      <c r="B683" s="385"/>
      <c r="C683" s="122" t="s">
        <v>68</v>
      </c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144">
        <f t="shared" si="299"/>
        <v>0</v>
      </c>
      <c r="Q683" s="5"/>
      <c r="R683" s="60" t="s">
        <v>107</v>
      </c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</row>
    <row r="684" spans="1:46" ht="13.5" customHeight="1" thickBot="1" x14ac:dyDescent="0.25">
      <c r="A684" s="195" t="str">
        <f>+'Measured TV opt-pt'!A675</f>
        <v>PC</v>
      </c>
      <c r="B684" s="386"/>
      <c r="C684" s="126" t="s">
        <v>55</v>
      </c>
      <c r="D684" s="56">
        <f t="shared" ref="D684:O684" si="336">+D683+D682+D681+D661+D660+D659+D658+D657+D656+D645</f>
        <v>664408.04105999996</v>
      </c>
      <c r="E684" s="56">
        <f t="shared" si="336"/>
        <v>590078.77</v>
      </c>
      <c r="F684" s="56">
        <f t="shared" si="336"/>
        <v>398178.3389999998</v>
      </c>
      <c r="G684" s="56">
        <f t="shared" si="336"/>
        <v>18282</v>
      </c>
      <c r="H684" s="56">
        <f t="shared" si="336"/>
        <v>128800</v>
      </c>
      <c r="I684" s="56">
        <f t="shared" si="336"/>
        <v>108000</v>
      </c>
      <c r="J684" s="56">
        <f t="shared" si="336"/>
        <v>4000</v>
      </c>
      <c r="K684" s="56">
        <f t="shared" si="336"/>
        <v>4000</v>
      </c>
      <c r="L684" s="56">
        <f t="shared" si="336"/>
        <v>328625.29728605051</v>
      </c>
      <c r="M684" s="56">
        <f t="shared" si="336"/>
        <v>4000</v>
      </c>
      <c r="N684" s="56">
        <f t="shared" si="336"/>
        <v>5000</v>
      </c>
      <c r="O684" s="56">
        <f t="shared" si="336"/>
        <v>5000</v>
      </c>
      <c r="P684" s="147">
        <f>SUM(D684:O684)</f>
        <v>2258372.4473460503</v>
      </c>
      <c r="Q684" s="199" t="str">
        <f>+B645</f>
        <v>Dove SCL</v>
      </c>
      <c r="R684" s="60" t="s">
        <v>107</v>
      </c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</row>
    <row r="685" spans="1:46" ht="12.75" customHeight="1" thickBot="1" x14ac:dyDescent="0.25">
      <c r="A685" s="195" t="str">
        <f>+'Measured TV opt-pt'!A676</f>
        <v>PC</v>
      </c>
      <c r="B685" s="387" t="str">
        <f>+'Measured TV opt-pt'!B896</f>
        <v>Dove Skin</v>
      </c>
      <c r="C685" s="121" t="s">
        <v>56</v>
      </c>
      <c r="D685" s="54">
        <f t="shared" ref="D685:O685" si="337">SUM(D686:D695)</f>
        <v>0</v>
      </c>
      <c r="E685" s="54">
        <f t="shared" si="337"/>
        <v>0</v>
      </c>
      <c r="F685" s="54">
        <f t="shared" si="337"/>
        <v>0</v>
      </c>
      <c r="G685" s="54">
        <f t="shared" si="337"/>
        <v>0</v>
      </c>
      <c r="H685" s="54">
        <f t="shared" si="337"/>
        <v>0</v>
      </c>
      <c r="I685" s="54">
        <f t="shared" si="337"/>
        <v>0</v>
      </c>
      <c r="J685" s="54">
        <f t="shared" si="337"/>
        <v>0</v>
      </c>
      <c r="K685" s="54">
        <f t="shared" si="337"/>
        <v>0</v>
      </c>
      <c r="L685" s="54">
        <f t="shared" si="337"/>
        <v>0</v>
      </c>
      <c r="M685" s="54">
        <f t="shared" si="337"/>
        <v>0</v>
      </c>
      <c r="N685" s="54">
        <f t="shared" si="337"/>
        <v>0</v>
      </c>
      <c r="O685" s="54">
        <f t="shared" si="337"/>
        <v>0</v>
      </c>
      <c r="P685" s="140">
        <f t="shared" si="299"/>
        <v>0</v>
      </c>
      <c r="Q685" s="198"/>
      <c r="R685" s="121" t="s">
        <v>104</v>
      </c>
      <c r="S685" s="54">
        <f>SUM(S686:S691)</f>
        <v>0</v>
      </c>
      <c r="T685" s="54">
        <f t="shared" ref="T685:AD685" si="338">SUM(T686:T691)</f>
        <v>0</v>
      </c>
      <c r="U685" s="54">
        <f t="shared" si="338"/>
        <v>0</v>
      </c>
      <c r="V685" s="54">
        <f t="shared" si="338"/>
        <v>0</v>
      </c>
      <c r="W685" s="54">
        <f t="shared" si="338"/>
        <v>0</v>
      </c>
      <c r="X685" s="117">
        <f t="shared" si="338"/>
        <v>0</v>
      </c>
      <c r="Y685" s="54">
        <f t="shared" si="338"/>
        <v>0</v>
      </c>
      <c r="Z685" s="54">
        <f t="shared" si="338"/>
        <v>0</v>
      </c>
      <c r="AA685" s="54">
        <f t="shared" si="338"/>
        <v>0</v>
      </c>
      <c r="AB685" s="54">
        <f t="shared" si="338"/>
        <v>0</v>
      </c>
      <c r="AC685" s="54">
        <f t="shared" si="338"/>
        <v>0</v>
      </c>
      <c r="AD685" s="54">
        <f t="shared" si="338"/>
        <v>0</v>
      </c>
      <c r="AE685" s="55">
        <f t="shared" ref="AE685:AE691" si="339">SUM(S685:AD685)</f>
        <v>0</v>
      </c>
    </row>
    <row r="686" spans="1:46" ht="12.75" customHeight="1" thickBot="1" x14ac:dyDescent="0.25">
      <c r="A686" s="195" t="str">
        <f>+'Measured TV opt-pt'!A677</f>
        <v>PC</v>
      </c>
      <c r="B686" s="385"/>
      <c r="C686" s="123" t="s">
        <v>57</v>
      </c>
      <c r="D686" s="58">
        <f>+'Measured TV opt-pt'!D898</f>
        <v>0</v>
      </c>
      <c r="E686" s="58">
        <f>+'Measured TV opt-pt'!E898</f>
        <v>0</v>
      </c>
      <c r="F686" s="58">
        <f>+'Measured TV opt-pt'!F898</f>
        <v>0</v>
      </c>
      <c r="G686" s="58">
        <f>+'Measured TV opt-pt'!G898</f>
        <v>0</v>
      </c>
      <c r="H686" s="58">
        <f>+'Measured TV opt-pt'!H898</f>
        <v>0</v>
      </c>
      <c r="I686" s="58">
        <f>+'Measured TV opt-pt'!I898</f>
        <v>0</v>
      </c>
      <c r="J686" s="58">
        <f>+'Measured TV opt-pt'!J898</f>
        <v>0</v>
      </c>
      <c r="K686" s="58">
        <f>+'Measured TV opt-pt'!K898</f>
        <v>0</v>
      </c>
      <c r="L686" s="58">
        <f>+'Measured TV opt-pt'!L898</f>
        <v>0</v>
      </c>
      <c r="M686" s="58">
        <f>+'Measured TV opt-pt'!M898</f>
        <v>0</v>
      </c>
      <c r="N686" s="58">
        <f>+'Measured TV opt-pt'!N898</f>
        <v>0</v>
      </c>
      <c r="O686" s="58">
        <f>+'Measured TV opt-pt'!O898</f>
        <v>0</v>
      </c>
      <c r="P686" s="141">
        <f t="shared" si="299"/>
        <v>0</v>
      </c>
      <c r="R686" s="123" t="s">
        <v>57</v>
      </c>
      <c r="S686" s="44">
        <f>'Measured TV opt-pt'!D935</f>
        <v>0</v>
      </c>
      <c r="T686" s="44">
        <f>'Measured TV opt-pt'!E935</f>
        <v>0</v>
      </c>
      <c r="U686" s="44">
        <f>'Measured TV opt-pt'!F935</f>
        <v>0</v>
      </c>
      <c r="V686" s="44">
        <f>'Measured TV opt-pt'!G935</f>
        <v>0</v>
      </c>
      <c r="W686" s="44">
        <f>'Measured TV opt-pt'!H935</f>
        <v>0</v>
      </c>
      <c r="X686" s="44">
        <f>'Measured TV opt-pt'!I935</f>
        <v>0</v>
      </c>
      <c r="Y686" s="44">
        <f>'Measured TV opt-pt'!J935</f>
        <v>0</v>
      </c>
      <c r="Z686" s="44">
        <f>'Measured TV opt-pt'!K935</f>
        <v>0</v>
      </c>
      <c r="AA686" s="44">
        <f>'Measured TV opt-pt'!L935</f>
        <v>0</v>
      </c>
      <c r="AB686" s="44">
        <f>'Measured TV opt-pt'!M935</f>
        <v>0</v>
      </c>
      <c r="AC686" s="44">
        <f>'Measured TV opt-pt'!N935</f>
        <v>0</v>
      </c>
      <c r="AD686" s="44">
        <f>'Measured TV opt-pt'!O935</f>
        <v>0</v>
      </c>
      <c r="AE686" s="55">
        <f t="shared" si="339"/>
        <v>0</v>
      </c>
      <c r="AT686" s="5">
        <f>L686+L690+L691</f>
        <v>0</v>
      </c>
    </row>
    <row r="687" spans="1:46" ht="12.75" customHeight="1" thickBot="1" x14ac:dyDescent="0.25">
      <c r="A687" s="195" t="str">
        <f>+'Measured TV opt-pt'!A678</f>
        <v>PC</v>
      </c>
      <c r="B687" s="385"/>
      <c r="C687" s="123" t="s">
        <v>221</v>
      </c>
      <c r="D687" s="58">
        <f>+'Measured TV opt-pt'!D899</f>
        <v>0</v>
      </c>
      <c r="E687" s="58">
        <f>+'Measured TV opt-pt'!E899</f>
        <v>0</v>
      </c>
      <c r="F687" s="58">
        <f>+'Measured TV opt-pt'!F899</f>
        <v>0</v>
      </c>
      <c r="G687" s="58">
        <f>+'Measured TV opt-pt'!G899</f>
        <v>0</v>
      </c>
      <c r="H687" s="58">
        <f>+'Measured TV opt-pt'!H899</f>
        <v>0</v>
      </c>
      <c r="I687" s="58">
        <f>+'Measured TV opt-pt'!I899</f>
        <v>0</v>
      </c>
      <c r="J687" s="58">
        <f>+'Measured TV opt-pt'!J899</f>
        <v>0</v>
      </c>
      <c r="K687" s="58">
        <f>+'Measured TV opt-pt'!K899</f>
        <v>0</v>
      </c>
      <c r="L687" s="58">
        <f>+'Measured TV opt-pt'!L899</f>
        <v>0</v>
      </c>
      <c r="M687" s="58">
        <f>+'Measured TV opt-pt'!M899</f>
        <v>0</v>
      </c>
      <c r="N687" s="58">
        <f>+'Measured TV opt-pt'!N899</f>
        <v>0</v>
      </c>
      <c r="O687" s="58">
        <f>+'Measured TV opt-pt'!O899</f>
        <v>0</v>
      </c>
      <c r="P687" s="141">
        <f t="shared" si="299"/>
        <v>0</v>
      </c>
      <c r="R687" s="123" t="s">
        <v>221</v>
      </c>
      <c r="S687" s="44">
        <f>'Measured TV opt-pt'!D936</f>
        <v>0</v>
      </c>
      <c r="T687" s="44">
        <f>'Measured TV opt-pt'!E936</f>
        <v>0</v>
      </c>
      <c r="U687" s="44">
        <f>'Measured TV opt-pt'!F936</f>
        <v>0</v>
      </c>
      <c r="V687" s="44">
        <f>'Measured TV opt-pt'!G936</f>
        <v>0</v>
      </c>
      <c r="W687" s="44">
        <f>'Measured TV opt-pt'!H936</f>
        <v>0</v>
      </c>
      <c r="X687" s="44">
        <f>'Measured TV opt-pt'!I936</f>
        <v>0</v>
      </c>
      <c r="Y687" s="44">
        <f>'Measured TV opt-pt'!J936</f>
        <v>0</v>
      </c>
      <c r="Z687" s="44">
        <f>'Measured TV opt-pt'!K936</f>
        <v>0</v>
      </c>
      <c r="AA687" s="44">
        <f>'Measured TV opt-pt'!L936</f>
        <v>0</v>
      </c>
      <c r="AB687" s="44">
        <f>'Measured TV opt-pt'!M936</f>
        <v>0</v>
      </c>
      <c r="AC687" s="44">
        <f>'Measured TV opt-pt'!N936</f>
        <v>0</v>
      </c>
      <c r="AD687" s="44">
        <f>'Measured TV opt-pt'!O936</f>
        <v>0</v>
      </c>
      <c r="AE687" s="55">
        <f t="shared" si="339"/>
        <v>0</v>
      </c>
      <c r="AT687" s="5"/>
    </row>
    <row r="688" spans="1:46" ht="12.75" customHeight="1" thickBot="1" x14ac:dyDescent="0.25">
      <c r="A688" s="195" t="str">
        <f>+'Measured TV opt-pt'!A679</f>
        <v>PC</v>
      </c>
      <c r="B688" s="385"/>
      <c r="C688" s="123" t="s">
        <v>222</v>
      </c>
      <c r="D688" s="58">
        <f>+'Measured TV opt-pt'!D900</f>
        <v>0</v>
      </c>
      <c r="E688" s="58">
        <f>+'Measured TV opt-pt'!E900</f>
        <v>0</v>
      </c>
      <c r="F688" s="58">
        <f>+'Measured TV opt-pt'!F900</f>
        <v>0</v>
      </c>
      <c r="G688" s="58">
        <f>+'Measured TV opt-pt'!G900</f>
        <v>0</v>
      </c>
      <c r="H688" s="58">
        <f>+'Measured TV opt-pt'!H900</f>
        <v>0</v>
      </c>
      <c r="I688" s="58">
        <f>+'Measured TV opt-pt'!I900</f>
        <v>0</v>
      </c>
      <c r="J688" s="58">
        <f>+'Measured TV opt-pt'!J900</f>
        <v>0</v>
      </c>
      <c r="K688" s="58">
        <f>+'Measured TV opt-pt'!K900</f>
        <v>0</v>
      </c>
      <c r="L688" s="58">
        <f>+'Measured TV opt-pt'!L900</f>
        <v>0</v>
      </c>
      <c r="M688" s="58">
        <f>+'Measured TV opt-pt'!M900</f>
        <v>0</v>
      </c>
      <c r="N688" s="58">
        <f>+'Measured TV opt-pt'!N900</f>
        <v>0</v>
      </c>
      <c r="O688" s="58">
        <f>+'Measured TV opt-pt'!O900</f>
        <v>0</v>
      </c>
      <c r="P688" s="141">
        <f t="shared" si="299"/>
        <v>0</v>
      </c>
      <c r="R688" s="123" t="s">
        <v>222</v>
      </c>
      <c r="S688" s="44">
        <f>'Measured TV opt-pt'!D937</f>
        <v>0</v>
      </c>
      <c r="T688" s="44">
        <f>'Measured TV opt-pt'!E937</f>
        <v>0</v>
      </c>
      <c r="U688" s="44">
        <f>'Measured TV opt-pt'!F937</f>
        <v>0</v>
      </c>
      <c r="V688" s="44">
        <f>'Measured TV opt-pt'!G937</f>
        <v>0</v>
      </c>
      <c r="W688" s="44">
        <f>'Measured TV opt-pt'!H937</f>
        <v>0</v>
      </c>
      <c r="X688" s="44">
        <f>'Measured TV opt-pt'!I937</f>
        <v>0</v>
      </c>
      <c r="Y688" s="44">
        <f>'Measured TV opt-pt'!J937</f>
        <v>0</v>
      </c>
      <c r="Z688" s="44">
        <f>'Measured TV opt-pt'!K937</f>
        <v>0</v>
      </c>
      <c r="AA688" s="44">
        <f>'Measured TV opt-pt'!L937</f>
        <v>0</v>
      </c>
      <c r="AB688" s="44">
        <f>'Measured TV opt-pt'!M937</f>
        <v>0</v>
      </c>
      <c r="AC688" s="44">
        <f>'Measured TV opt-pt'!N937</f>
        <v>0</v>
      </c>
      <c r="AD688" s="44">
        <f>'Measured TV opt-pt'!O937</f>
        <v>0</v>
      </c>
      <c r="AE688" s="55">
        <f t="shared" si="339"/>
        <v>0</v>
      </c>
      <c r="AT688" s="5"/>
    </row>
    <row r="689" spans="1:46" ht="12.75" customHeight="1" thickBot="1" x14ac:dyDescent="0.25">
      <c r="A689" s="195" t="str">
        <f>+'Measured TV opt-pt'!A680</f>
        <v>PC</v>
      </c>
      <c r="B689" s="385"/>
      <c r="C689" s="123" t="s">
        <v>223</v>
      </c>
      <c r="D689" s="58">
        <f>+'Measured TV opt-pt'!D901</f>
        <v>0</v>
      </c>
      <c r="E689" s="58">
        <f>+'Measured TV opt-pt'!E901</f>
        <v>0</v>
      </c>
      <c r="F689" s="58">
        <f>+'Measured TV opt-pt'!F901</f>
        <v>0</v>
      </c>
      <c r="G689" s="58">
        <f>+'Measured TV opt-pt'!G901</f>
        <v>0</v>
      </c>
      <c r="H689" s="58">
        <f>+'Measured TV opt-pt'!H901</f>
        <v>0</v>
      </c>
      <c r="I689" s="58">
        <f>+'Measured TV opt-pt'!I901</f>
        <v>0</v>
      </c>
      <c r="J689" s="58">
        <f>+'Measured TV opt-pt'!J901</f>
        <v>0</v>
      </c>
      <c r="K689" s="58">
        <f>+'Measured TV opt-pt'!K901</f>
        <v>0</v>
      </c>
      <c r="L689" s="58">
        <f>+'Measured TV opt-pt'!L901</f>
        <v>0</v>
      </c>
      <c r="M689" s="58">
        <f>+'Measured TV opt-pt'!M901</f>
        <v>0</v>
      </c>
      <c r="N689" s="58">
        <f>+'Measured TV opt-pt'!N901</f>
        <v>0</v>
      </c>
      <c r="O689" s="58">
        <f>+'Measured TV opt-pt'!O901</f>
        <v>0</v>
      </c>
      <c r="P689" s="141">
        <f t="shared" si="299"/>
        <v>0</v>
      </c>
      <c r="R689" s="123" t="s">
        <v>223</v>
      </c>
      <c r="S689" s="44">
        <f>'Measured TV opt-pt'!D938</f>
        <v>0</v>
      </c>
      <c r="T689" s="44">
        <f>'Measured TV opt-pt'!E938</f>
        <v>0</v>
      </c>
      <c r="U689" s="44">
        <f>'Measured TV opt-pt'!F938</f>
        <v>0</v>
      </c>
      <c r="V689" s="44">
        <f>'Measured TV opt-pt'!G938</f>
        <v>0</v>
      </c>
      <c r="W689" s="44">
        <f>'Measured TV opt-pt'!H938</f>
        <v>0</v>
      </c>
      <c r="X689" s="44">
        <f>'Measured TV opt-pt'!I938</f>
        <v>0</v>
      </c>
      <c r="Y689" s="44">
        <f>'Measured TV opt-pt'!J938</f>
        <v>0</v>
      </c>
      <c r="Z689" s="44">
        <f>'Measured TV opt-pt'!K938</f>
        <v>0</v>
      </c>
      <c r="AA689" s="44">
        <f>'Measured TV opt-pt'!L938</f>
        <v>0</v>
      </c>
      <c r="AB689" s="44">
        <f>'Measured TV opt-pt'!M938</f>
        <v>0</v>
      </c>
      <c r="AC689" s="44">
        <f>'Measured TV opt-pt'!N938</f>
        <v>0</v>
      </c>
      <c r="AD689" s="44">
        <f>'Measured TV opt-pt'!O938</f>
        <v>0</v>
      </c>
      <c r="AE689" s="55">
        <f t="shared" si="339"/>
        <v>0</v>
      </c>
      <c r="AT689" s="5"/>
    </row>
    <row r="690" spans="1:46" ht="12.75" customHeight="1" thickBot="1" x14ac:dyDescent="0.25">
      <c r="A690" s="195" t="str">
        <f>+'Measured TV opt-pt'!A681</f>
        <v>PC</v>
      </c>
      <c r="B690" s="385"/>
      <c r="C690" s="123" t="s">
        <v>224</v>
      </c>
      <c r="D690" s="58">
        <f>+'Measured TV opt-pt'!D902</f>
        <v>0</v>
      </c>
      <c r="E690" s="58">
        <f>+'Measured TV opt-pt'!E902</f>
        <v>0</v>
      </c>
      <c r="F690" s="58">
        <f>+'Measured TV opt-pt'!F902</f>
        <v>0</v>
      </c>
      <c r="G690" s="58">
        <f>+'Measured TV opt-pt'!G902</f>
        <v>0</v>
      </c>
      <c r="H690" s="58">
        <f>+'Measured TV opt-pt'!H902</f>
        <v>0</v>
      </c>
      <c r="I690" s="58">
        <f>+'Measured TV opt-pt'!I902</f>
        <v>0</v>
      </c>
      <c r="J690" s="58">
        <f>+'Measured TV opt-pt'!J902</f>
        <v>0</v>
      </c>
      <c r="K690" s="58">
        <f>+'Measured TV opt-pt'!K902</f>
        <v>0</v>
      </c>
      <c r="L690" s="58">
        <f>+'Measured TV opt-pt'!L902</f>
        <v>0</v>
      </c>
      <c r="M690" s="58">
        <f>+'Measured TV opt-pt'!M902</f>
        <v>0</v>
      </c>
      <c r="N690" s="58">
        <f>+'Measured TV opt-pt'!N902</f>
        <v>0</v>
      </c>
      <c r="O690" s="58">
        <f>+'Measured TV opt-pt'!O902</f>
        <v>0</v>
      </c>
      <c r="P690" s="141">
        <f t="shared" si="299"/>
        <v>0</v>
      </c>
      <c r="Q690" s="5"/>
      <c r="R690" s="123" t="s">
        <v>224</v>
      </c>
      <c r="S690" s="44">
        <f>'Measured TV opt-pt'!D939</f>
        <v>0</v>
      </c>
      <c r="T690" s="44">
        <f>'Measured TV opt-pt'!E939</f>
        <v>0</v>
      </c>
      <c r="U690" s="44">
        <f>'Measured TV opt-pt'!F939</f>
        <v>0</v>
      </c>
      <c r="V690" s="44">
        <f>'Measured TV opt-pt'!G939</f>
        <v>0</v>
      </c>
      <c r="W690" s="44">
        <f>'Measured TV opt-pt'!H939</f>
        <v>0</v>
      </c>
      <c r="X690" s="44">
        <f>'Measured TV opt-pt'!I939</f>
        <v>0</v>
      </c>
      <c r="Y690" s="44">
        <f>'Measured TV opt-pt'!J939</f>
        <v>0</v>
      </c>
      <c r="Z690" s="44">
        <f>'Measured TV opt-pt'!K939</f>
        <v>0</v>
      </c>
      <c r="AA690" s="44">
        <f>'Measured TV opt-pt'!L939</f>
        <v>0</v>
      </c>
      <c r="AB690" s="44">
        <f>'Measured TV opt-pt'!M939</f>
        <v>0</v>
      </c>
      <c r="AC690" s="44">
        <f>'Measured TV opt-pt'!N939</f>
        <v>0</v>
      </c>
      <c r="AD690" s="44">
        <f>'Measured TV opt-pt'!O939</f>
        <v>0</v>
      </c>
      <c r="AE690" s="55">
        <f t="shared" si="339"/>
        <v>0</v>
      </c>
    </row>
    <row r="691" spans="1:46" ht="12.75" customHeight="1" x14ac:dyDescent="0.2">
      <c r="A691" s="195" t="str">
        <f>+'Measured TV opt-pt'!A682</f>
        <v>PC</v>
      </c>
      <c r="B691" s="385"/>
      <c r="C691" s="123" t="s">
        <v>101</v>
      </c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141">
        <f t="shared" si="299"/>
        <v>0</v>
      </c>
      <c r="Q691" s="5"/>
      <c r="R691" s="123" t="s">
        <v>101</v>
      </c>
      <c r="S691" s="44"/>
      <c r="T691" s="44"/>
      <c r="U691" s="44"/>
      <c r="V691" s="44"/>
      <c r="W691" s="44"/>
      <c r="X691" s="44"/>
      <c r="Y691" s="58"/>
      <c r="Z691" s="58"/>
      <c r="AA691" s="58"/>
      <c r="AB691" s="58"/>
      <c r="AC691" s="58"/>
      <c r="AD691" s="58"/>
      <c r="AE691" s="55">
        <f t="shared" si="339"/>
        <v>0</v>
      </c>
    </row>
    <row r="692" spans="1:46" ht="12.75" customHeight="1" x14ac:dyDescent="0.2">
      <c r="A692" s="195" t="str">
        <f>+'Measured TV opt-pt'!A683</f>
        <v>PC</v>
      </c>
      <c r="B692" s="385"/>
      <c r="C692" s="124" t="s">
        <v>58</v>
      </c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142">
        <f t="shared" si="299"/>
        <v>0</v>
      </c>
      <c r="R692" s="133" t="s">
        <v>105</v>
      </c>
      <c r="S692" s="133" t="str">
        <f>+'Measured TV opt-pt'!D456</f>
        <v>M 15-34 ABC1</v>
      </c>
      <c r="T692" s="133" t="str">
        <f>+'Measured TV opt-pt'!E456</f>
        <v>M 15-34 ABC1</v>
      </c>
      <c r="U692" s="133" t="str">
        <f>+'Measured TV opt-pt'!F456</f>
        <v>M 15-34 ABC1</v>
      </c>
      <c r="V692" s="133" t="str">
        <f>+'Measured TV opt-pt'!G456</f>
        <v>M 15-34 ABC1</v>
      </c>
      <c r="W692" s="133" t="str">
        <f>+'Measured TV opt-pt'!H456</f>
        <v>M 15-34 ABC1</v>
      </c>
      <c r="X692" s="8" t="str">
        <f>+'Measured TV opt-pt'!I456</f>
        <v>M 15-34 ABC1</v>
      </c>
      <c r="Y692" s="133" t="str">
        <f>+'Measured TV opt-pt'!J456</f>
        <v>M 15-34 ABC1</v>
      </c>
      <c r="Z692" s="133" t="str">
        <f>+'Measured TV opt-pt'!K456</f>
        <v>M 15-34 ABC1</v>
      </c>
      <c r="AA692" s="133" t="str">
        <f>+'Measured TV opt-pt'!L456</f>
        <v>M 15-34 ABC1</v>
      </c>
      <c r="AB692" s="133" t="str">
        <f>+'Measured TV opt-pt'!M456</f>
        <v>M 15-34 ABC1</v>
      </c>
      <c r="AC692" s="133" t="str">
        <f>+'Measured TV opt-pt'!N456</f>
        <v>M 15-34 ABC1</v>
      </c>
      <c r="AD692" s="133" t="str">
        <f>+'Measured TV opt-pt'!O456</f>
        <v>M 15-34 ABC1</v>
      </c>
      <c r="AE692" s="133"/>
      <c r="AT692" s="5">
        <f>L692+L693+L694+L695</f>
        <v>0</v>
      </c>
    </row>
    <row r="693" spans="1:46" ht="13.5" customHeight="1" thickBot="1" x14ac:dyDescent="0.25">
      <c r="A693" s="195" t="str">
        <f>+'Measured TV opt-pt'!A684</f>
        <v>PC</v>
      </c>
      <c r="B693" s="385"/>
      <c r="C693" s="124" t="s">
        <v>59</v>
      </c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142">
        <f t="shared" si="299"/>
        <v>0</v>
      </c>
      <c r="R693" s="60" t="s">
        <v>107</v>
      </c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</row>
    <row r="694" spans="1:46" ht="12.75" customHeight="1" thickBot="1" x14ac:dyDescent="0.25">
      <c r="A694" s="195" t="str">
        <f>+'Measured TV opt-pt'!A685</f>
        <v>PC</v>
      </c>
      <c r="B694" s="385"/>
      <c r="C694" s="124" t="s">
        <v>166</v>
      </c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142">
        <f t="shared" si="299"/>
        <v>0</v>
      </c>
      <c r="Q694" s="8"/>
      <c r="R694" s="121" t="s">
        <v>106</v>
      </c>
      <c r="S694" s="54">
        <f>SUM(S695:S700)</f>
        <v>0</v>
      </c>
      <c r="T694" s="54">
        <f t="shared" ref="T694" si="340">SUM(T695:T700)</f>
        <v>0</v>
      </c>
      <c r="U694" s="54">
        <f t="shared" ref="U694" si="341">SUM(U695:U700)</f>
        <v>0</v>
      </c>
      <c r="V694" s="54">
        <f t="shared" ref="V694" si="342">SUM(V695:V700)</f>
        <v>0</v>
      </c>
      <c r="W694" s="54">
        <f t="shared" ref="W694" si="343">SUM(W695:W700)</f>
        <v>0</v>
      </c>
      <c r="X694" s="54">
        <f t="shared" ref="X694" si="344">SUM(X695:X700)</f>
        <v>0</v>
      </c>
      <c r="Y694" s="54">
        <f t="shared" ref="Y694" si="345">SUM(Y695:Y700)</f>
        <v>0</v>
      </c>
      <c r="Z694" s="54">
        <f t="shared" ref="Z694" si="346">SUM(Z695:Z700)</f>
        <v>0</v>
      </c>
      <c r="AA694" s="54">
        <f t="shared" ref="AA694" si="347">SUM(AA695:AA700)</f>
        <v>0</v>
      </c>
      <c r="AB694" s="54">
        <f t="shared" ref="AB694" si="348">SUM(AB695:AB700)</f>
        <v>0</v>
      </c>
      <c r="AC694" s="54">
        <f t="shared" ref="AC694" si="349">SUM(AC695:AC700)</f>
        <v>0</v>
      </c>
      <c r="AD694" s="54">
        <f t="shared" ref="AD694" si="350">SUM(AD695:AD700)</f>
        <v>0</v>
      </c>
      <c r="AE694" s="54">
        <f t="shared" ref="AE694" si="351">SUM(AE695:AE700)</f>
        <v>0</v>
      </c>
    </row>
    <row r="695" spans="1:46" ht="12.75" customHeight="1" thickBot="1" x14ac:dyDescent="0.25">
      <c r="A695" s="195" t="str">
        <f>+'Measured TV opt-pt'!A686</f>
        <v>PC</v>
      </c>
      <c r="B695" s="385"/>
      <c r="C695" s="125" t="s">
        <v>167</v>
      </c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143">
        <f t="shared" si="299"/>
        <v>0</v>
      </c>
      <c r="Q695" s="8"/>
      <c r="R695" s="123" t="s">
        <v>261</v>
      </c>
      <c r="S695" s="44">
        <f>'Measured TV opt-pt'!D929</f>
        <v>0</v>
      </c>
      <c r="T695" s="44">
        <f>'Measured TV opt-pt'!E929</f>
        <v>0</v>
      </c>
      <c r="U695" s="44">
        <f>'Measured TV opt-pt'!F929</f>
        <v>0</v>
      </c>
      <c r="V695" s="44">
        <f>'Measured TV opt-pt'!G929</f>
        <v>0</v>
      </c>
      <c r="W695" s="44">
        <f>'Measured TV opt-pt'!H929</f>
        <v>0</v>
      </c>
      <c r="X695" s="44">
        <f>'Measured TV opt-pt'!I929</f>
        <v>0</v>
      </c>
      <c r="Y695" s="44">
        <f>'Measured TV opt-pt'!J929</f>
        <v>0</v>
      </c>
      <c r="Z695" s="44">
        <f>'Measured TV opt-pt'!K929</f>
        <v>0</v>
      </c>
      <c r="AA695" s="44">
        <f>'Measured TV opt-pt'!L929</f>
        <v>0</v>
      </c>
      <c r="AB695" s="44">
        <f>'Measured TV opt-pt'!M929</f>
        <v>0</v>
      </c>
      <c r="AC695" s="44">
        <f>'Measured TV opt-pt'!N929</f>
        <v>0</v>
      </c>
      <c r="AD695" s="44">
        <f>'Measured TV opt-pt'!O929</f>
        <v>0</v>
      </c>
      <c r="AE695" s="55">
        <f t="shared" ref="AE695:AE700" si="352">SUM(S695:AD695)</f>
        <v>0</v>
      </c>
    </row>
    <row r="696" spans="1:46" ht="12.75" customHeight="1" thickBot="1" x14ac:dyDescent="0.25">
      <c r="A696" s="195" t="str">
        <f>+'Measured TV opt-pt'!A687</f>
        <v>PC</v>
      </c>
      <c r="B696" s="385"/>
      <c r="C696" s="122" t="s">
        <v>60</v>
      </c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144">
        <f t="shared" si="299"/>
        <v>0</v>
      </c>
      <c r="Q696" s="5"/>
      <c r="R696" s="123" t="s">
        <v>262</v>
      </c>
      <c r="S696" s="44">
        <f>'Measured TV opt-pt'!D930</f>
        <v>0</v>
      </c>
      <c r="T696" s="44">
        <f>'Measured TV opt-pt'!E930</f>
        <v>0</v>
      </c>
      <c r="U696" s="44">
        <f>'Measured TV opt-pt'!F930</f>
        <v>0</v>
      </c>
      <c r="V696" s="44">
        <f>'Measured TV opt-pt'!G930</f>
        <v>0</v>
      </c>
      <c r="W696" s="44">
        <f>'Measured TV opt-pt'!H930</f>
        <v>0</v>
      </c>
      <c r="X696" s="44">
        <f>'Measured TV opt-pt'!I930</f>
        <v>0</v>
      </c>
      <c r="Y696" s="44">
        <f>'Measured TV opt-pt'!J930</f>
        <v>0</v>
      </c>
      <c r="Z696" s="44">
        <f>'Measured TV opt-pt'!K930</f>
        <v>0</v>
      </c>
      <c r="AA696" s="44">
        <f>'Measured TV opt-pt'!L930</f>
        <v>0</v>
      </c>
      <c r="AB696" s="44">
        <f>'Measured TV opt-pt'!M930</f>
        <v>0</v>
      </c>
      <c r="AC696" s="44">
        <f>'Measured TV opt-pt'!N930</f>
        <v>0</v>
      </c>
      <c r="AD696" s="44">
        <f>'Measured TV opt-pt'!O930</f>
        <v>0</v>
      </c>
      <c r="AE696" s="55">
        <f t="shared" si="352"/>
        <v>0</v>
      </c>
      <c r="AT696" s="5">
        <f>L696+L697+L698+L699+L700+L701+L721+L722+L723</f>
        <v>0</v>
      </c>
    </row>
    <row r="697" spans="1:46" ht="12.75" customHeight="1" thickBot="1" x14ac:dyDescent="0.25">
      <c r="A697" s="195" t="str">
        <f>+'Measured TV opt-pt'!A688</f>
        <v>PC</v>
      </c>
      <c r="B697" s="385"/>
      <c r="C697" s="122" t="s">
        <v>61</v>
      </c>
      <c r="D697" s="42"/>
      <c r="E697" s="42">
        <v>2167</v>
      </c>
      <c r="F697" s="42"/>
      <c r="G697" s="42"/>
      <c r="H697" s="42">
        <v>2167</v>
      </c>
      <c r="I697" s="42"/>
      <c r="J697" s="42"/>
      <c r="K697" s="42"/>
      <c r="L697" s="42"/>
      <c r="M697" s="42"/>
      <c r="N697" s="42"/>
      <c r="O697" s="42"/>
      <c r="P697" s="144">
        <f t="shared" si="299"/>
        <v>4334</v>
      </c>
      <c r="R697" s="123" t="s">
        <v>263</v>
      </c>
      <c r="S697" s="44">
        <f>'Measured TV opt-pt'!D931</f>
        <v>0</v>
      </c>
      <c r="T697" s="44">
        <f>'Measured TV opt-pt'!E931</f>
        <v>0</v>
      </c>
      <c r="U697" s="44">
        <f>'Measured TV opt-pt'!F931</f>
        <v>0</v>
      </c>
      <c r="V697" s="44">
        <f>'Measured TV opt-pt'!G931</f>
        <v>0</v>
      </c>
      <c r="W697" s="44">
        <f>'Measured TV opt-pt'!H931</f>
        <v>0</v>
      </c>
      <c r="X697" s="44">
        <f>'Measured TV opt-pt'!I931</f>
        <v>0</v>
      </c>
      <c r="Y697" s="44">
        <f>'Measured TV opt-pt'!J931</f>
        <v>0</v>
      </c>
      <c r="Z697" s="44">
        <f>'Measured TV opt-pt'!K931</f>
        <v>0</v>
      </c>
      <c r="AA697" s="44">
        <f>'Measured TV opt-pt'!L931</f>
        <v>0</v>
      </c>
      <c r="AB697" s="44">
        <f>'Measured TV opt-pt'!M931</f>
        <v>0</v>
      </c>
      <c r="AC697" s="44">
        <f>'Measured TV opt-pt'!N931</f>
        <v>0</v>
      </c>
      <c r="AD697" s="44">
        <f>'Measured TV opt-pt'!O931</f>
        <v>0</v>
      </c>
      <c r="AE697" s="55">
        <f t="shared" si="352"/>
        <v>0</v>
      </c>
    </row>
    <row r="698" spans="1:46" ht="12.75" customHeight="1" thickBot="1" x14ac:dyDescent="0.25">
      <c r="A698" s="195" t="str">
        <f>+'Measured TV opt-pt'!A690</f>
        <v>PC</v>
      </c>
      <c r="B698" s="385"/>
      <c r="C698" s="122" t="s">
        <v>62</v>
      </c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144">
        <f t="shared" si="299"/>
        <v>0</v>
      </c>
      <c r="R698" s="123" t="s">
        <v>264</v>
      </c>
      <c r="S698" s="44">
        <f>'Measured TV opt-pt'!D932</f>
        <v>0</v>
      </c>
      <c r="T698" s="44">
        <f>'Measured TV opt-pt'!E932</f>
        <v>0</v>
      </c>
      <c r="U698" s="44">
        <f>'Measured TV opt-pt'!F932</f>
        <v>0</v>
      </c>
      <c r="V698" s="44">
        <f>'Measured TV opt-pt'!G932</f>
        <v>0</v>
      </c>
      <c r="W698" s="44">
        <f>'Measured TV opt-pt'!H932</f>
        <v>0</v>
      </c>
      <c r="X698" s="44">
        <f>'Measured TV opt-pt'!I932</f>
        <v>0</v>
      </c>
      <c r="Y698" s="44">
        <f>'Measured TV opt-pt'!J932</f>
        <v>0</v>
      </c>
      <c r="Z698" s="44">
        <f>'Measured TV opt-pt'!K932</f>
        <v>0</v>
      </c>
      <c r="AA698" s="44">
        <f>'Measured TV opt-pt'!L932</f>
        <v>0</v>
      </c>
      <c r="AB698" s="44">
        <f>'Measured TV opt-pt'!M932</f>
        <v>0</v>
      </c>
      <c r="AC698" s="44">
        <f>'Measured TV opt-pt'!N932</f>
        <v>0</v>
      </c>
      <c r="AD698" s="44">
        <f>'Measured TV opt-pt'!O932</f>
        <v>0</v>
      </c>
      <c r="AE698" s="55">
        <f t="shared" si="352"/>
        <v>0</v>
      </c>
    </row>
    <row r="699" spans="1:46" ht="12.75" customHeight="1" thickBot="1" x14ac:dyDescent="0.25">
      <c r="A699" s="195" t="str">
        <f>+'Measured TV opt-pt'!A691</f>
        <v>PC</v>
      </c>
      <c r="B699" s="385"/>
      <c r="C699" s="122" t="s">
        <v>63</v>
      </c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144">
        <f t="shared" si="299"/>
        <v>0</v>
      </c>
      <c r="Q699" s="5"/>
      <c r="R699" s="123" t="s">
        <v>265</v>
      </c>
      <c r="S699" s="44">
        <f>'Measured TV opt-pt'!D933</f>
        <v>0</v>
      </c>
      <c r="T699" s="44">
        <f>'Measured TV opt-pt'!E933</f>
        <v>0</v>
      </c>
      <c r="U699" s="44">
        <f>'Measured TV opt-pt'!F933</f>
        <v>0</v>
      </c>
      <c r="V699" s="44">
        <f>'Measured TV opt-pt'!G933</f>
        <v>0</v>
      </c>
      <c r="W699" s="44">
        <f>'Measured TV opt-pt'!H933</f>
        <v>0</v>
      </c>
      <c r="X699" s="44">
        <f>'Measured TV opt-pt'!I933</f>
        <v>0</v>
      </c>
      <c r="Y699" s="44">
        <f>'Measured TV opt-pt'!J933</f>
        <v>0</v>
      </c>
      <c r="Z699" s="44">
        <f>'Measured TV opt-pt'!K933</f>
        <v>0</v>
      </c>
      <c r="AA699" s="44">
        <f>'Measured TV opt-pt'!L933</f>
        <v>0</v>
      </c>
      <c r="AB699" s="44">
        <f>'Measured TV opt-pt'!M933</f>
        <v>0</v>
      </c>
      <c r="AC699" s="44">
        <f>'Measured TV opt-pt'!N933</f>
        <v>0</v>
      </c>
      <c r="AD699" s="44">
        <f>'Measured TV opt-pt'!O933</f>
        <v>0</v>
      </c>
      <c r="AE699" s="55">
        <f t="shared" si="352"/>
        <v>0</v>
      </c>
    </row>
    <row r="700" spans="1:46" ht="13.5" customHeight="1" x14ac:dyDescent="0.2">
      <c r="A700" s="195" t="str">
        <f>+'Measured TV opt-pt'!A692</f>
        <v>PC</v>
      </c>
      <c r="B700" s="385"/>
      <c r="C700" s="122" t="s">
        <v>64</v>
      </c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144">
        <f t="shared" si="299"/>
        <v>0</v>
      </c>
      <c r="Q700" s="5"/>
      <c r="R700" s="123" t="s">
        <v>266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55">
        <f t="shared" si="352"/>
        <v>0</v>
      </c>
    </row>
    <row r="701" spans="1:46" ht="12.75" customHeight="1" x14ac:dyDescent="0.2">
      <c r="A701" s="195" t="str">
        <f>+'Measured TV opt-pt'!A693</f>
        <v>PC</v>
      </c>
      <c r="B701" s="385"/>
      <c r="C701" s="212" t="s">
        <v>289</v>
      </c>
      <c r="D701" s="217">
        <f t="shared" ref="D701:O701" si="353">SUM(D702:D720)</f>
        <v>0</v>
      </c>
      <c r="E701" s="217">
        <f t="shared" si="353"/>
        <v>0</v>
      </c>
      <c r="F701" s="217">
        <f t="shared" si="353"/>
        <v>0</v>
      </c>
      <c r="G701" s="217">
        <f t="shared" si="353"/>
        <v>0</v>
      </c>
      <c r="H701" s="217">
        <f t="shared" si="353"/>
        <v>0</v>
      </c>
      <c r="I701" s="217">
        <f t="shared" si="353"/>
        <v>0</v>
      </c>
      <c r="J701" s="217">
        <f t="shared" si="353"/>
        <v>0</v>
      </c>
      <c r="K701" s="217">
        <f t="shared" si="353"/>
        <v>0</v>
      </c>
      <c r="L701" s="217">
        <f t="shared" si="353"/>
        <v>0</v>
      </c>
      <c r="M701" s="217">
        <f t="shared" si="353"/>
        <v>0</v>
      </c>
      <c r="N701" s="217">
        <f t="shared" si="353"/>
        <v>0</v>
      </c>
      <c r="O701" s="217">
        <f t="shared" si="353"/>
        <v>0</v>
      </c>
      <c r="P701" s="214">
        <f t="shared" ref="P701:P803" si="354">SUM(D701:O701)</f>
        <v>0</v>
      </c>
      <c r="Q701" s="5"/>
      <c r="R701" s="60" t="s">
        <v>107</v>
      </c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</row>
    <row r="702" spans="1:46" ht="12.75" customHeight="1" x14ac:dyDescent="0.25">
      <c r="A702" s="195" t="str">
        <f>+'Measured TV opt-pt'!A694</f>
        <v>PC</v>
      </c>
      <c r="B702" s="385"/>
      <c r="C702" s="311" t="s">
        <v>284</v>
      </c>
      <c r="D702" s="330"/>
      <c r="E702" s="330"/>
      <c r="F702" s="330"/>
      <c r="G702" s="330"/>
      <c r="H702" s="330"/>
      <c r="I702" s="330"/>
      <c r="J702" s="330"/>
      <c r="K702" s="330"/>
      <c r="L702" s="330"/>
      <c r="M702" s="330"/>
      <c r="N702" s="330"/>
      <c r="O702" s="330"/>
      <c r="P702" s="312">
        <f t="shared" ref="P702:P720" si="355">SUM(D702:O702)</f>
        <v>0</v>
      </c>
      <c r="Q702" s="5"/>
      <c r="R702" s="60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</row>
    <row r="703" spans="1:46" ht="12.75" customHeight="1" x14ac:dyDescent="0.25">
      <c r="A703" s="195" t="str">
        <f>+'Measured TV opt-pt'!A695</f>
        <v>PC</v>
      </c>
      <c r="B703" s="385"/>
      <c r="C703" s="311" t="s">
        <v>288</v>
      </c>
      <c r="D703" s="330"/>
      <c r="E703" s="330"/>
      <c r="F703" s="330"/>
      <c r="G703" s="330"/>
      <c r="H703" s="330"/>
      <c r="I703" s="330"/>
      <c r="J703" s="330"/>
      <c r="K703" s="330"/>
      <c r="L703" s="330"/>
      <c r="M703" s="330"/>
      <c r="N703" s="330"/>
      <c r="O703" s="330"/>
      <c r="P703" s="312">
        <f t="shared" si="355"/>
        <v>0</v>
      </c>
      <c r="Q703" s="5"/>
      <c r="R703" s="60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</row>
    <row r="704" spans="1:46" ht="12.75" customHeight="1" x14ac:dyDescent="0.25">
      <c r="A704" s="195" t="str">
        <f>+'Measured TV opt-pt'!A696</f>
        <v>PC</v>
      </c>
      <c r="B704" s="385"/>
      <c r="C704" s="311" t="s">
        <v>280</v>
      </c>
      <c r="D704" s="330"/>
      <c r="E704" s="330"/>
      <c r="F704" s="330"/>
      <c r="G704" s="330"/>
      <c r="H704" s="330"/>
      <c r="I704" s="330"/>
      <c r="J704" s="330"/>
      <c r="K704" s="330"/>
      <c r="L704" s="330"/>
      <c r="M704" s="330"/>
      <c r="N704" s="330"/>
      <c r="O704" s="330"/>
      <c r="P704" s="312">
        <f t="shared" si="355"/>
        <v>0</v>
      </c>
      <c r="Q704" s="5"/>
      <c r="R704" s="60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</row>
    <row r="705" spans="1:31" ht="12.75" customHeight="1" x14ac:dyDescent="0.25">
      <c r="A705" s="195" t="str">
        <f>+'Measured TV opt-pt'!A697</f>
        <v>PC</v>
      </c>
      <c r="B705" s="385"/>
      <c r="C705" s="311" t="s">
        <v>285</v>
      </c>
      <c r="D705" s="330"/>
      <c r="E705" s="330"/>
      <c r="F705" s="330"/>
      <c r="G705" s="330"/>
      <c r="H705" s="330"/>
      <c r="I705" s="330"/>
      <c r="J705" s="330"/>
      <c r="K705" s="330"/>
      <c r="L705" s="330"/>
      <c r="M705" s="330"/>
      <c r="N705" s="330"/>
      <c r="O705" s="330"/>
      <c r="P705" s="312">
        <f t="shared" si="355"/>
        <v>0</v>
      </c>
      <c r="Q705" s="5"/>
      <c r="R705" s="60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</row>
    <row r="706" spans="1:31" ht="12.75" customHeight="1" x14ac:dyDescent="0.25">
      <c r="A706" s="195" t="str">
        <f t="shared" ref="A706:A718" si="356">+A705</f>
        <v>PC</v>
      </c>
      <c r="B706" s="385"/>
      <c r="C706" s="311" t="s">
        <v>280</v>
      </c>
      <c r="D706" s="330"/>
      <c r="E706" s="330"/>
      <c r="F706" s="330"/>
      <c r="G706" s="330"/>
      <c r="H706" s="330"/>
      <c r="I706" s="330"/>
      <c r="J706" s="330"/>
      <c r="K706" s="330"/>
      <c r="L706" s="330"/>
      <c r="M706" s="330"/>
      <c r="N706" s="330"/>
      <c r="O706" s="330"/>
      <c r="P706" s="312">
        <f t="shared" si="355"/>
        <v>0</v>
      </c>
      <c r="Q706" s="5"/>
      <c r="R706" s="60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</row>
    <row r="707" spans="1:31" ht="12.75" customHeight="1" x14ac:dyDescent="0.25">
      <c r="A707" s="195" t="str">
        <f t="shared" si="356"/>
        <v>PC</v>
      </c>
      <c r="B707" s="385"/>
      <c r="C707" s="311" t="s">
        <v>286</v>
      </c>
      <c r="D707" s="330"/>
      <c r="E707" s="330"/>
      <c r="F707" s="330"/>
      <c r="G707" s="330"/>
      <c r="H707" s="330"/>
      <c r="I707" s="330"/>
      <c r="J707" s="330"/>
      <c r="K707" s="330"/>
      <c r="L707" s="330"/>
      <c r="M707" s="330"/>
      <c r="N707" s="330"/>
      <c r="O707" s="330"/>
      <c r="P707" s="312">
        <f t="shared" si="355"/>
        <v>0</v>
      </c>
      <c r="Q707" s="5"/>
      <c r="R707" s="60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</row>
    <row r="708" spans="1:31" ht="12.75" customHeight="1" x14ac:dyDescent="0.25">
      <c r="A708" s="195" t="str">
        <f t="shared" si="356"/>
        <v>PC</v>
      </c>
      <c r="B708" s="385"/>
      <c r="C708" s="311" t="s">
        <v>282</v>
      </c>
      <c r="D708" s="330"/>
      <c r="E708" s="330"/>
      <c r="F708" s="330"/>
      <c r="G708" s="330"/>
      <c r="H708" s="330"/>
      <c r="I708" s="330"/>
      <c r="J708" s="330"/>
      <c r="K708" s="330"/>
      <c r="L708" s="330"/>
      <c r="M708" s="330"/>
      <c r="N708" s="330"/>
      <c r="O708" s="330"/>
      <c r="P708" s="312">
        <f t="shared" si="355"/>
        <v>0</v>
      </c>
      <c r="Q708" s="5"/>
      <c r="R708" s="60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</row>
    <row r="709" spans="1:31" ht="12.75" customHeight="1" x14ac:dyDescent="0.25">
      <c r="A709" s="195" t="str">
        <f t="shared" si="356"/>
        <v>PC</v>
      </c>
      <c r="B709" s="385"/>
      <c r="C709" s="311" t="s">
        <v>283</v>
      </c>
      <c r="D709" s="330"/>
      <c r="E709" s="330"/>
      <c r="F709" s="330"/>
      <c r="G709" s="330"/>
      <c r="H709" s="330"/>
      <c r="I709" s="330"/>
      <c r="J709" s="330"/>
      <c r="K709" s="330"/>
      <c r="L709" s="330"/>
      <c r="M709" s="330"/>
      <c r="N709" s="330"/>
      <c r="O709" s="330"/>
      <c r="P709" s="312">
        <f t="shared" si="355"/>
        <v>0</v>
      </c>
      <c r="Q709" s="5"/>
      <c r="R709" s="60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</row>
    <row r="710" spans="1:31" ht="12.75" customHeight="1" x14ac:dyDescent="0.25">
      <c r="A710" s="195" t="str">
        <f t="shared" si="356"/>
        <v>PC</v>
      </c>
      <c r="B710" s="385"/>
      <c r="C710" s="313" t="s">
        <v>287</v>
      </c>
      <c r="D710" s="331"/>
      <c r="E710" s="331"/>
      <c r="F710" s="331"/>
      <c r="G710" s="331"/>
      <c r="H710" s="331"/>
      <c r="I710" s="331"/>
      <c r="J710" s="331"/>
      <c r="K710" s="331"/>
      <c r="L710" s="331"/>
      <c r="M710" s="331"/>
      <c r="N710" s="331"/>
      <c r="O710" s="331"/>
      <c r="P710" s="314">
        <f t="shared" si="355"/>
        <v>0</v>
      </c>
      <c r="Q710" s="5"/>
      <c r="R710" s="60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</row>
    <row r="711" spans="1:31" ht="12.75" customHeight="1" x14ac:dyDescent="0.25">
      <c r="A711" s="195" t="str">
        <f t="shared" si="356"/>
        <v>PC</v>
      </c>
      <c r="B711" s="385"/>
      <c r="C711" s="313" t="s">
        <v>288</v>
      </c>
      <c r="D711" s="331"/>
      <c r="E711" s="331"/>
      <c r="F711" s="331"/>
      <c r="G711" s="331"/>
      <c r="H711" s="331"/>
      <c r="I711" s="331"/>
      <c r="J711" s="331"/>
      <c r="K711" s="331"/>
      <c r="L711" s="331"/>
      <c r="M711" s="331"/>
      <c r="N711" s="331"/>
      <c r="O711" s="331"/>
      <c r="P711" s="314">
        <f t="shared" si="355"/>
        <v>0</v>
      </c>
      <c r="Q711" s="5"/>
      <c r="R711" s="60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</row>
    <row r="712" spans="1:31" ht="12.75" customHeight="1" x14ac:dyDescent="0.25">
      <c r="A712" s="195" t="str">
        <f t="shared" si="356"/>
        <v>PC</v>
      </c>
      <c r="B712" s="385"/>
      <c r="C712" s="313" t="s">
        <v>280</v>
      </c>
      <c r="D712" s="331"/>
      <c r="E712" s="331"/>
      <c r="F712" s="331"/>
      <c r="G712" s="331"/>
      <c r="H712" s="331"/>
      <c r="I712" s="331"/>
      <c r="J712" s="331"/>
      <c r="K712" s="331"/>
      <c r="L712" s="331"/>
      <c r="M712" s="331"/>
      <c r="N712" s="331"/>
      <c r="O712" s="331"/>
      <c r="P712" s="314">
        <f t="shared" si="355"/>
        <v>0</v>
      </c>
      <c r="Q712" s="5"/>
      <c r="R712" s="60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</row>
    <row r="713" spans="1:31" ht="12.75" customHeight="1" x14ac:dyDescent="0.25">
      <c r="A713" s="195" t="str">
        <f t="shared" si="356"/>
        <v>PC</v>
      </c>
      <c r="B713" s="385"/>
      <c r="C713" s="313" t="s">
        <v>285</v>
      </c>
      <c r="D713" s="331"/>
      <c r="E713" s="331"/>
      <c r="F713" s="331"/>
      <c r="G713" s="331"/>
      <c r="H713" s="331"/>
      <c r="I713" s="331"/>
      <c r="J713" s="331"/>
      <c r="K713" s="331"/>
      <c r="L713" s="331"/>
      <c r="M713" s="331"/>
      <c r="N713" s="331"/>
      <c r="O713" s="331"/>
      <c r="P713" s="314">
        <f t="shared" si="355"/>
        <v>0</v>
      </c>
      <c r="Q713" s="5"/>
      <c r="R713" s="60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</row>
    <row r="714" spans="1:31" ht="12.75" customHeight="1" x14ac:dyDescent="0.25">
      <c r="A714" s="195" t="str">
        <f t="shared" si="356"/>
        <v>PC</v>
      </c>
      <c r="B714" s="385"/>
      <c r="C714" s="313" t="s">
        <v>280</v>
      </c>
      <c r="D714" s="331"/>
      <c r="E714" s="331"/>
      <c r="F714" s="331"/>
      <c r="G714" s="331"/>
      <c r="H714" s="331"/>
      <c r="I714" s="331"/>
      <c r="J714" s="331"/>
      <c r="K714" s="331"/>
      <c r="L714" s="331"/>
      <c r="M714" s="331"/>
      <c r="N714" s="331"/>
      <c r="O714" s="331"/>
      <c r="P714" s="314">
        <f t="shared" si="355"/>
        <v>0</v>
      </c>
      <c r="Q714" s="5"/>
      <c r="R714" s="60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</row>
    <row r="715" spans="1:31" ht="12.75" customHeight="1" x14ac:dyDescent="0.25">
      <c r="A715" s="195" t="str">
        <f t="shared" si="356"/>
        <v>PC</v>
      </c>
      <c r="B715" s="385"/>
      <c r="C715" s="313" t="s">
        <v>286</v>
      </c>
      <c r="D715" s="331"/>
      <c r="E715" s="331"/>
      <c r="F715" s="331"/>
      <c r="G715" s="331"/>
      <c r="H715" s="331"/>
      <c r="I715" s="331"/>
      <c r="J715" s="331"/>
      <c r="K715" s="331"/>
      <c r="L715" s="331"/>
      <c r="M715" s="331"/>
      <c r="N715" s="331"/>
      <c r="O715" s="331"/>
      <c r="P715" s="314">
        <f t="shared" si="355"/>
        <v>0</v>
      </c>
      <c r="Q715" s="5"/>
      <c r="R715" s="60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</row>
    <row r="716" spans="1:31" ht="12.75" customHeight="1" x14ac:dyDescent="0.25">
      <c r="A716" s="195" t="str">
        <f t="shared" si="356"/>
        <v>PC</v>
      </c>
      <c r="B716" s="385"/>
      <c r="C716" s="313" t="s">
        <v>282</v>
      </c>
      <c r="D716" s="331"/>
      <c r="E716" s="331"/>
      <c r="F716" s="331"/>
      <c r="G716" s="331"/>
      <c r="H716" s="331"/>
      <c r="I716" s="331"/>
      <c r="J716" s="331"/>
      <c r="K716" s="331"/>
      <c r="L716" s="331"/>
      <c r="M716" s="331"/>
      <c r="N716" s="331"/>
      <c r="O716" s="331"/>
      <c r="P716" s="314">
        <f t="shared" si="355"/>
        <v>0</v>
      </c>
      <c r="Q716" s="5"/>
      <c r="R716" s="60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</row>
    <row r="717" spans="1:31" ht="12.75" customHeight="1" x14ac:dyDescent="0.25">
      <c r="A717" s="195" t="str">
        <f t="shared" si="356"/>
        <v>PC</v>
      </c>
      <c r="B717" s="385"/>
      <c r="C717" s="313" t="s">
        <v>283</v>
      </c>
      <c r="D717" s="331"/>
      <c r="E717" s="331"/>
      <c r="F717" s="331"/>
      <c r="G717" s="331"/>
      <c r="H717" s="331"/>
      <c r="I717" s="331"/>
      <c r="J717" s="331"/>
      <c r="K717" s="331"/>
      <c r="L717" s="331"/>
      <c r="M717" s="331"/>
      <c r="N717" s="331"/>
      <c r="O717" s="331"/>
      <c r="P717" s="314">
        <f t="shared" si="355"/>
        <v>0</v>
      </c>
      <c r="Q717" s="5"/>
      <c r="R717" s="60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</row>
    <row r="718" spans="1:31" ht="12.75" customHeight="1" x14ac:dyDescent="0.25">
      <c r="A718" s="195" t="str">
        <f t="shared" si="356"/>
        <v>PC</v>
      </c>
      <c r="B718" s="385"/>
      <c r="C718" s="313" t="s">
        <v>281</v>
      </c>
      <c r="D718" s="331"/>
      <c r="E718" s="331"/>
      <c r="F718" s="331"/>
      <c r="G718" s="331"/>
      <c r="H718" s="331"/>
      <c r="I718" s="331"/>
      <c r="J718" s="331"/>
      <c r="K718" s="331"/>
      <c r="L718" s="331"/>
      <c r="M718" s="331"/>
      <c r="N718" s="331"/>
      <c r="O718" s="331"/>
      <c r="P718" s="314">
        <f t="shared" si="355"/>
        <v>0</v>
      </c>
      <c r="Q718" s="5"/>
      <c r="R718" s="60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</row>
    <row r="719" spans="1:31" ht="12.75" customHeight="1" x14ac:dyDescent="0.25">
      <c r="A719" s="195" t="str">
        <f>+'Measured TV opt-pt'!A698</f>
        <v>PC</v>
      </c>
      <c r="B719" s="385"/>
      <c r="C719" s="318" t="s">
        <v>279</v>
      </c>
      <c r="D719" s="332"/>
      <c r="E719" s="332"/>
      <c r="F719" s="332"/>
      <c r="G719" s="332"/>
      <c r="H719" s="332"/>
      <c r="I719" s="332"/>
      <c r="J719" s="332"/>
      <c r="K719" s="332"/>
      <c r="L719" s="332"/>
      <c r="M719" s="332"/>
      <c r="N719" s="332"/>
      <c r="O719" s="332"/>
      <c r="P719" s="315">
        <f t="shared" si="355"/>
        <v>0</v>
      </c>
      <c r="Q719" s="5"/>
      <c r="R719" s="60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</row>
    <row r="720" spans="1:31" ht="12.75" customHeight="1" x14ac:dyDescent="0.25">
      <c r="A720" s="195" t="str">
        <f>+'Measured TV opt-pt'!A699</f>
        <v>PC</v>
      </c>
      <c r="B720" s="385"/>
      <c r="C720" s="316" t="s">
        <v>290</v>
      </c>
      <c r="D720" s="334"/>
      <c r="E720" s="334"/>
      <c r="F720" s="334"/>
      <c r="G720" s="334"/>
      <c r="H720" s="334"/>
      <c r="I720" s="334"/>
      <c r="J720" s="334"/>
      <c r="K720" s="334"/>
      <c r="L720" s="334"/>
      <c r="M720" s="334"/>
      <c r="N720" s="334"/>
      <c r="O720" s="334"/>
      <c r="P720" s="317">
        <f t="shared" si="355"/>
        <v>0</v>
      </c>
      <c r="Q720" s="5"/>
      <c r="R720" s="60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</row>
    <row r="721" spans="1:31" ht="12.75" customHeight="1" x14ac:dyDescent="0.2">
      <c r="A721" s="195" t="str">
        <f>+'Measured TV opt-pt'!A700</f>
        <v>PC</v>
      </c>
      <c r="B721" s="385"/>
      <c r="C721" s="122" t="s">
        <v>66</v>
      </c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144">
        <f t="shared" si="354"/>
        <v>0</v>
      </c>
      <c r="R721" s="60" t="s">
        <v>107</v>
      </c>
    </row>
    <row r="722" spans="1:31" ht="12.75" customHeight="1" x14ac:dyDescent="0.2">
      <c r="A722" s="195" t="str">
        <f>+'Measured TV opt-pt'!A701</f>
        <v>PC</v>
      </c>
      <c r="B722" s="385"/>
      <c r="C722" s="122" t="s">
        <v>67</v>
      </c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144">
        <f t="shared" si="354"/>
        <v>0</v>
      </c>
      <c r="Q722" s="5"/>
      <c r="R722" s="60" t="s">
        <v>107</v>
      </c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</row>
    <row r="723" spans="1:31" ht="12.75" customHeight="1" x14ac:dyDescent="0.2">
      <c r="A723" s="195" t="str">
        <f>+'Measured TV opt-pt'!A702</f>
        <v>PC</v>
      </c>
      <c r="B723" s="385"/>
      <c r="C723" s="122" t="s">
        <v>68</v>
      </c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144">
        <f t="shared" si="354"/>
        <v>0</v>
      </c>
      <c r="Q723" s="5"/>
      <c r="R723" s="60" t="s">
        <v>107</v>
      </c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</row>
    <row r="724" spans="1:31" ht="13.5" customHeight="1" thickBot="1" x14ac:dyDescent="0.25">
      <c r="A724" s="195" t="str">
        <f>+'Measured TV opt-pt'!A703</f>
        <v>PC</v>
      </c>
      <c r="B724" s="386"/>
      <c r="C724" s="126" t="s">
        <v>55</v>
      </c>
      <c r="D724" s="56">
        <f t="shared" ref="D724:O724" si="357">+D723+D722+D721+D701+D700+D699+D698+D697+D696+D685</f>
        <v>0</v>
      </c>
      <c r="E724" s="56">
        <f t="shared" si="357"/>
        <v>2167</v>
      </c>
      <c r="F724" s="56">
        <f t="shared" si="357"/>
        <v>0</v>
      </c>
      <c r="G724" s="56">
        <f t="shared" si="357"/>
        <v>0</v>
      </c>
      <c r="H724" s="56">
        <f t="shared" si="357"/>
        <v>2167</v>
      </c>
      <c r="I724" s="56">
        <f t="shared" si="357"/>
        <v>0</v>
      </c>
      <c r="J724" s="56">
        <f t="shared" si="357"/>
        <v>0</v>
      </c>
      <c r="K724" s="56">
        <f t="shared" si="357"/>
        <v>0</v>
      </c>
      <c r="L724" s="56">
        <f t="shared" si="357"/>
        <v>0</v>
      </c>
      <c r="M724" s="56">
        <f t="shared" si="357"/>
        <v>0</v>
      </c>
      <c r="N724" s="56">
        <f t="shared" si="357"/>
        <v>0</v>
      </c>
      <c r="O724" s="56">
        <f t="shared" si="357"/>
        <v>0</v>
      </c>
      <c r="P724" s="147">
        <f t="shared" si="354"/>
        <v>4334</v>
      </c>
      <c r="Q724" s="199" t="str">
        <f>+B685</f>
        <v>Dove Skin</v>
      </c>
      <c r="R724" s="60" t="s">
        <v>107</v>
      </c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</row>
    <row r="725" spans="1:31" ht="12.75" customHeight="1" thickBot="1" x14ac:dyDescent="0.25">
      <c r="A725" s="195" t="str">
        <f>+'Measured TV opt-pt'!A704</f>
        <v>PC</v>
      </c>
      <c r="B725" s="384" t="str">
        <f>+'Measured TV opt-pt'!B951</f>
        <v>Dove Men Deo</v>
      </c>
      <c r="C725" s="121" t="s">
        <v>56</v>
      </c>
      <c r="D725" s="54">
        <f t="shared" ref="D725:O725" si="358">SUM(D726:D735)</f>
        <v>0</v>
      </c>
      <c r="E725" s="54">
        <f t="shared" si="358"/>
        <v>0</v>
      </c>
      <c r="F725" s="54">
        <f t="shared" si="358"/>
        <v>0</v>
      </c>
      <c r="G725" s="54">
        <f t="shared" si="358"/>
        <v>0</v>
      </c>
      <c r="H725" s="54">
        <f t="shared" si="358"/>
        <v>0</v>
      </c>
      <c r="I725" s="54">
        <f t="shared" si="358"/>
        <v>0</v>
      </c>
      <c r="J725" s="54">
        <f t="shared" si="358"/>
        <v>0</v>
      </c>
      <c r="K725" s="54">
        <f t="shared" si="358"/>
        <v>0</v>
      </c>
      <c r="L725" s="54">
        <f t="shared" si="358"/>
        <v>0</v>
      </c>
      <c r="M725" s="54">
        <f t="shared" si="358"/>
        <v>0</v>
      </c>
      <c r="N725" s="54">
        <f t="shared" si="358"/>
        <v>0</v>
      </c>
      <c r="O725" s="54">
        <f t="shared" si="358"/>
        <v>0</v>
      </c>
      <c r="P725" s="140">
        <f t="shared" si="354"/>
        <v>0</v>
      </c>
      <c r="Q725" s="198"/>
      <c r="R725" s="121" t="s">
        <v>104</v>
      </c>
      <c r="S725" s="54">
        <f>SUM(S726:S731)</f>
        <v>0</v>
      </c>
      <c r="T725" s="54">
        <f t="shared" ref="T725:AD725" si="359">SUM(T726:T731)</f>
        <v>0</v>
      </c>
      <c r="U725" s="54">
        <f t="shared" si="359"/>
        <v>0</v>
      </c>
      <c r="V725" s="54">
        <f t="shared" si="359"/>
        <v>0</v>
      </c>
      <c r="W725" s="54">
        <f t="shared" si="359"/>
        <v>0</v>
      </c>
      <c r="X725" s="117">
        <f t="shared" si="359"/>
        <v>0</v>
      </c>
      <c r="Y725" s="54">
        <f t="shared" si="359"/>
        <v>0</v>
      </c>
      <c r="Z725" s="54">
        <f t="shared" si="359"/>
        <v>0</v>
      </c>
      <c r="AA725" s="54">
        <f t="shared" si="359"/>
        <v>0</v>
      </c>
      <c r="AB725" s="54">
        <f t="shared" si="359"/>
        <v>0</v>
      </c>
      <c r="AC725" s="54">
        <f t="shared" si="359"/>
        <v>0</v>
      </c>
      <c r="AD725" s="54">
        <f t="shared" si="359"/>
        <v>0</v>
      </c>
      <c r="AE725" s="55">
        <f t="shared" ref="AE725:AE731" si="360">SUM(S725:AD725)</f>
        <v>0</v>
      </c>
    </row>
    <row r="726" spans="1:31" ht="12.75" customHeight="1" thickBot="1" x14ac:dyDescent="0.25">
      <c r="A726" s="195" t="str">
        <f>+'Measured TV opt-pt'!A705</f>
        <v>PC</v>
      </c>
      <c r="B726" s="385"/>
      <c r="C726" s="123" t="s">
        <v>57</v>
      </c>
      <c r="D726" s="58">
        <f>+'Measured TV opt-pt'!D953</f>
        <v>0</v>
      </c>
      <c r="E726" s="58">
        <f>+'Measured TV opt-pt'!E953</f>
        <v>0</v>
      </c>
      <c r="F726" s="58">
        <f>+'Measured TV opt-pt'!F953</f>
        <v>0</v>
      </c>
      <c r="G726" s="58">
        <f>+'Measured TV opt-pt'!G953</f>
        <v>0</v>
      </c>
      <c r="H726" s="58">
        <f>+'Measured TV opt-pt'!H953</f>
        <v>0</v>
      </c>
      <c r="I726" s="58">
        <f>+'Measured TV opt-pt'!I953</f>
        <v>0</v>
      </c>
      <c r="J726" s="58">
        <f>+'Measured TV opt-pt'!J953</f>
        <v>0</v>
      </c>
      <c r="K726" s="58">
        <f>+'Measured TV opt-pt'!K953</f>
        <v>0</v>
      </c>
      <c r="L726" s="58">
        <f>+'Measured TV opt-pt'!L953</f>
        <v>0</v>
      </c>
      <c r="M726" s="58">
        <f>+'Measured TV opt-pt'!M953</f>
        <v>0</v>
      </c>
      <c r="N726" s="58">
        <f>+'Measured TV opt-pt'!N953</f>
        <v>0</v>
      </c>
      <c r="O726" s="58">
        <f>+'Measured TV opt-pt'!O953</f>
        <v>0</v>
      </c>
      <c r="P726" s="141">
        <f t="shared" si="354"/>
        <v>0</v>
      </c>
      <c r="R726" s="123" t="s">
        <v>57</v>
      </c>
      <c r="S726" s="44">
        <f>'Measured TV opt-pt'!D990</f>
        <v>0</v>
      </c>
      <c r="T726" s="44">
        <f>'Measured TV opt-pt'!E990</f>
        <v>0</v>
      </c>
      <c r="U726" s="44">
        <f>'Measured TV opt-pt'!F990</f>
        <v>0</v>
      </c>
      <c r="V726" s="44">
        <f>'Measured TV opt-pt'!G990</f>
        <v>0</v>
      </c>
      <c r="W726" s="44">
        <f>'Measured TV opt-pt'!H990</f>
        <v>0</v>
      </c>
      <c r="X726" s="44">
        <f>'Measured TV opt-pt'!I990</f>
        <v>0</v>
      </c>
      <c r="Y726" s="44">
        <f>'Measured TV opt-pt'!J990</f>
        <v>0</v>
      </c>
      <c r="Z726" s="44">
        <f>'Measured TV opt-pt'!K990</f>
        <v>0</v>
      </c>
      <c r="AA726" s="44">
        <f>'Measured TV opt-pt'!L990</f>
        <v>0</v>
      </c>
      <c r="AB726" s="44">
        <f>'Measured TV opt-pt'!M990</f>
        <v>0</v>
      </c>
      <c r="AC726" s="44">
        <f>'Measured TV opt-pt'!N990</f>
        <v>0</v>
      </c>
      <c r="AD726" s="44">
        <f>'Measured TV opt-pt'!O990</f>
        <v>0</v>
      </c>
      <c r="AE726" s="55">
        <f t="shared" si="360"/>
        <v>0</v>
      </c>
    </row>
    <row r="727" spans="1:31" ht="12.75" customHeight="1" thickBot="1" x14ac:dyDescent="0.25">
      <c r="A727" s="195" t="str">
        <f>+'Measured TV opt-pt'!A706</f>
        <v>PC</v>
      </c>
      <c r="B727" s="385"/>
      <c r="C727" s="123" t="s">
        <v>221</v>
      </c>
      <c r="D727" s="58">
        <f>+'Measured TV opt-pt'!D954</f>
        <v>0</v>
      </c>
      <c r="E727" s="58">
        <f>+'Measured TV opt-pt'!E954</f>
        <v>0</v>
      </c>
      <c r="F727" s="58">
        <f>+'Measured TV opt-pt'!F954</f>
        <v>0</v>
      </c>
      <c r="G727" s="58">
        <f>+'Measured TV opt-pt'!G954</f>
        <v>0</v>
      </c>
      <c r="H727" s="58">
        <f>+'Measured TV opt-pt'!H954</f>
        <v>0</v>
      </c>
      <c r="I727" s="58">
        <f>+'Measured TV opt-pt'!I954</f>
        <v>0</v>
      </c>
      <c r="J727" s="58">
        <f>+'Measured TV opt-pt'!J954</f>
        <v>0</v>
      </c>
      <c r="K727" s="58">
        <f>+'Measured TV opt-pt'!K954</f>
        <v>0</v>
      </c>
      <c r="L727" s="58">
        <f>+'Measured TV opt-pt'!L954</f>
        <v>0</v>
      </c>
      <c r="M727" s="58">
        <f>+'Measured TV opt-pt'!M954</f>
        <v>0</v>
      </c>
      <c r="N727" s="58">
        <f>+'Measured TV opt-pt'!N954</f>
        <v>0</v>
      </c>
      <c r="O727" s="58">
        <f>+'Measured TV opt-pt'!O954</f>
        <v>0</v>
      </c>
      <c r="P727" s="141">
        <f t="shared" si="354"/>
        <v>0</v>
      </c>
      <c r="R727" s="123" t="s">
        <v>221</v>
      </c>
      <c r="S727" s="44">
        <f>'Measured TV opt-pt'!D991</f>
        <v>0</v>
      </c>
      <c r="T727" s="44">
        <f>'Measured TV opt-pt'!E991</f>
        <v>0</v>
      </c>
      <c r="U727" s="44">
        <f>'Measured TV opt-pt'!F991</f>
        <v>0</v>
      </c>
      <c r="V727" s="44">
        <f>'Measured TV opt-pt'!G991</f>
        <v>0</v>
      </c>
      <c r="W727" s="44">
        <f>'Measured TV opt-pt'!H991</f>
        <v>0</v>
      </c>
      <c r="X727" s="44">
        <f>'Measured TV opt-pt'!I991</f>
        <v>0</v>
      </c>
      <c r="Y727" s="44">
        <f>'Measured TV opt-pt'!J991</f>
        <v>0</v>
      </c>
      <c r="Z727" s="44">
        <f>'Measured TV opt-pt'!K991</f>
        <v>0</v>
      </c>
      <c r="AA727" s="44">
        <f>'Measured TV opt-pt'!L991</f>
        <v>0</v>
      </c>
      <c r="AB727" s="44">
        <f>'Measured TV opt-pt'!M991</f>
        <v>0</v>
      </c>
      <c r="AC727" s="44">
        <f>'Measured TV opt-pt'!N991</f>
        <v>0</v>
      </c>
      <c r="AD727" s="44">
        <f>'Measured TV opt-pt'!O991</f>
        <v>0</v>
      </c>
      <c r="AE727" s="55">
        <f t="shared" si="360"/>
        <v>0</v>
      </c>
    </row>
    <row r="728" spans="1:31" ht="12.75" customHeight="1" thickBot="1" x14ac:dyDescent="0.25">
      <c r="A728" s="195" t="str">
        <f>+'Measured TV opt-pt'!A707</f>
        <v>PC</v>
      </c>
      <c r="B728" s="385"/>
      <c r="C728" s="123" t="s">
        <v>222</v>
      </c>
      <c r="D728" s="58">
        <f>+'Measured TV opt-pt'!D955</f>
        <v>0</v>
      </c>
      <c r="E728" s="58">
        <f>+'Measured TV opt-pt'!E955</f>
        <v>0</v>
      </c>
      <c r="F728" s="58">
        <f>+'Measured TV opt-pt'!F955</f>
        <v>0</v>
      </c>
      <c r="G728" s="58">
        <f>+'Measured TV opt-pt'!G955</f>
        <v>0</v>
      </c>
      <c r="H728" s="58">
        <f>+'Measured TV opt-pt'!H955</f>
        <v>0</v>
      </c>
      <c r="I728" s="58">
        <f>+'Measured TV opt-pt'!I955</f>
        <v>0</v>
      </c>
      <c r="J728" s="58">
        <f>+'Measured TV opt-pt'!J955</f>
        <v>0</v>
      </c>
      <c r="K728" s="58">
        <f>+'Measured TV opt-pt'!K955</f>
        <v>0</v>
      </c>
      <c r="L728" s="58">
        <f>+'Measured TV opt-pt'!L955</f>
        <v>0</v>
      </c>
      <c r="M728" s="58">
        <f>+'Measured TV opt-pt'!M955</f>
        <v>0</v>
      </c>
      <c r="N728" s="58">
        <f>+'Measured TV opt-pt'!N955</f>
        <v>0</v>
      </c>
      <c r="O728" s="58">
        <f>+'Measured TV opt-pt'!O955</f>
        <v>0</v>
      </c>
      <c r="P728" s="141">
        <f t="shared" si="354"/>
        <v>0</v>
      </c>
      <c r="R728" s="123" t="s">
        <v>222</v>
      </c>
      <c r="S728" s="44">
        <f>'Measured TV opt-pt'!D992</f>
        <v>0</v>
      </c>
      <c r="T728" s="44">
        <f>'Measured TV opt-pt'!E992</f>
        <v>0</v>
      </c>
      <c r="U728" s="44">
        <f>'Measured TV opt-pt'!F992</f>
        <v>0</v>
      </c>
      <c r="V728" s="44">
        <f>'Measured TV opt-pt'!G992</f>
        <v>0</v>
      </c>
      <c r="W728" s="44">
        <f>'Measured TV opt-pt'!H992</f>
        <v>0</v>
      </c>
      <c r="X728" s="44">
        <f>'Measured TV opt-pt'!I992</f>
        <v>0</v>
      </c>
      <c r="Y728" s="44">
        <f>'Measured TV opt-pt'!J992</f>
        <v>0</v>
      </c>
      <c r="Z728" s="44">
        <f>'Measured TV opt-pt'!K992</f>
        <v>0</v>
      </c>
      <c r="AA728" s="44">
        <f>'Measured TV opt-pt'!L992</f>
        <v>0</v>
      </c>
      <c r="AB728" s="44">
        <f>'Measured TV opt-pt'!M992</f>
        <v>0</v>
      </c>
      <c r="AC728" s="44">
        <f>'Measured TV opt-pt'!N992</f>
        <v>0</v>
      </c>
      <c r="AD728" s="44">
        <f>'Measured TV opt-pt'!O992</f>
        <v>0</v>
      </c>
      <c r="AE728" s="55">
        <f t="shared" si="360"/>
        <v>0</v>
      </c>
    </row>
    <row r="729" spans="1:31" ht="12.75" customHeight="1" thickBot="1" x14ac:dyDescent="0.25">
      <c r="A729" s="195" t="str">
        <f>+'Measured TV opt-pt'!A708</f>
        <v>PC</v>
      </c>
      <c r="B729" s="385"/>
      <c r="C729" s="123" t="s">
        <v>223</v>
      </c>
      <c r="D729" s="58">
        <f>+'Measured TV opt-pt'!D956</f>
        <v>0</v>
      </c>
      <c r="E729" s="58">
        <f>+'Measured TV opt-pt'!E956</f>
        <v>0</v>
      </c>
      <c r="F729" s="58">
        <f>+'Measured TV opt-pt'!F956</f>
        <v>0</v>
      </c>
      <c r="G729" s="58">
        <f>+'Measured TV opt-pt'!G956</f>
        <v>0</v>
      </c>
      <c r="H729" s="58">
        <f>+'Measured TV opt-pt'!H956</f>
        <v>0</v>
      </c>
      <c r="I729" s="58">
        <f>+'Measured TV opt-pt'!I956</f>
        <v>0</v>
      </c>
      <c r="J729" s="58">
        <f>+'Measured TV opt-pt'!J956</f>
        <v>0</v>
      </c>
      <c r="K729" s="58">
        <f>+'Measured TV opt-pt'!K956</f>
        <v>0</v>
      </c>
      <c r="L729" s="58">
        <f>+'Measured TV opt-pt'!L956</f>
        <v>0</v>
      </c>
      <c r="M729" s="58">
        <f>+'Measured TV opt-pt'!M956</f>
        <v>0</v>
      </c>
      <c r="N729" s="58">
        <f>+'Measured TV opt-pt'!N956</f>
        <v>0</v>
      </c>
      <c r="O729" s="58">
        <f>+'Measured TV opt-pt'!O956</f>
        <v>0</v>
      </c>
      <c r="P729" s="141">
        <f t="shared" si="354"/>
        <v>0</v>
      </c>
      <c r="R729" s="123" t="s">
        <v>223</v>
      </c>
      <c r="S729" s="44">
        <f>'Measured TV opt-pt'!D993</f>
        <v>0</v>
      </c>
      <c r="T729" s="44">
        <f>'Measured TV opt-pt'!E993</f>
        <v>0</v>
      </c>
      <c r="U729" s="44">
        <f>'Measured TV opt-pt'!F993</f>
        <v>0</v>
      </c>
      <c r="V729" s="44">
        <f>'Measured TV opt-pt'!G993</f>
        <v>0</v>
      </c>
      <c r="W729" s="44">
        <f>'Measured TV opt-pt'!H993</f>
        <v>0</v>
      </c>
      <c r="X729" s="44">
        <f>'Measured TV opt-pt'!I993</f>
        <v>0</v>
      </c>
      <c r="Y729" s="44">
        <f>'Measured TV opt-pt'!J993</f>
        <v>0</v>
      </c>
      <c r="Z729" s="44">
        <f>'Measured TV opt-pt'!K993</f>
        <v>0</v>
      </c>
      <c r="AA729" s="44">
        <f>'Measured TV opt-pt'!L993</f>
        <v>0</v>
      </c>
      <c r="AB729" s="44">
        <f>'Measured TV opt-pt'!M993</f>
        <v>0</v>
      </c>
      <c r="AC729" s="44">
        <f>'Measured TV opt-pt'!N993</f>
        <v>0</v>
      </c>
      <c r="AD729" s="44">
        <f>'Measured TV opt-pt'!O993</f>
        <v>0</v>
      </c>
      <c r="AE729" s="55">
        <f t="shared" si="360"/>
        <v>0</v>
      </c>
    </row>
    <row r="730" spans="1:31" ht="12.75" customHeight="1" thickBot="1" x14ac:dyDescent="0.25">
      <c r="A730" s="195" t="str">
        <f>+'Measured TV opt-pt'!A709</f>
        <v>PC</v>
      </c>
      <c r="B730" s="385"/>
      <c r="C730" s="123" t="s">
        <v>224</v>
      </c>
      <c r="D730" s="58">
        <f>+'Measured TV opt-pt'!D957</f>
        <v>0</v>
      </c>
      <c r="E730" s="58">
        <f>+'Measured TV opt-pt'!E957</f>
        <v>0</v>
      </c>
      <c r="F730" s="58">
        <f>+'Measured TV opt-pt'!F957</f>
        <v>0</v>
      </c>
      <c r="G730" s="58">
        <f>+'Measured TV opt-pt'!G957</f>
        <v>0</v>
      </c>
      <c r="H730" s="58">
        <f>+'Measured TV opt-pt'!H957</f>
        <v>0</v>
      </c>
      <c r="I730" s="58">
        <f>+'Measured TV opt-pt'!I957</f>
        <v>0</v>
      </c>
      <c r="J730" s="58">
        <f>+'Measured TV opt-pt'!J957</f>
        <v>0</v>
      </c>
      <c r="K730" s="58">
        <f>+'Measured TV opt-pt'!K957</f>
        <v>0</v>
      </c>
      <c r="L730" s="58">
        <f>+'Measured TV opt-pt'!L957</f>
        <v>0</v>
      </c>
      <c r="M730" s="58">
        <f>+'Measured TV opt-pt'!M957</f>
        <v>0</v>
      </c>
      <c r="N730" s="58">
        <f>+'Measured TV opt-pt'!N957</f>
        <v>0</v>
      </c>
      <c r="O730" s="58">
        <f>+'Measured TV opt-pt'!O957</f>
        <v>0</v>
      </c>
      <c r="P730" s="141">
        <f t="shared" si="354"/>
        <v>0</v>
      </c>
      <c r="Q730" s="5"/>
      <c r="R730" s="123" t="s">
        <v>224</v>
      </c>
      <c r="S730" s="44">
        <f>'Measured TV opt-pt'!D994</f>
        <v>0</v>
      </c>
      <c r="T730" s="44">
        <f>'Measured TV opt-pt'!E994</f>
        <v>0</v>
      </c>
      <c r="U730" s="44">
        <f>'Measured TV opt-pt'!F994</f>
        <v>0</v>
      </c>
      <c r="V730" s="44">
        <f>'Measured TV opt-pt'!G994</f>
        <v>0</v>
      </c>
      <c r="W730" s="44">
        <f>'Measured TV opt-pt'!H994</f>
        <v>0</v>
      </c>
      <c r="X730" s="44">
        <f>'Measured TV opt-pt'!I994</f>
        <v>0</v>
      </c>
      <c r="Y730" s="44">
        <f>'Measured TV opt-pt'!J994</f>
        <v>0</v>
      </c>
      <c r="Z730" s="44">
        <f>'Measured TV opt-pt'!K994</f>
        <v>0</v>
      </c>
      <c r="AA730" s="44">
        <f>'Measured TV opt-pt'!L994</f>
        <v>0</v>
      </c>
      <c r="AB730" s="44">
        <f>'Measured TV opt-pt'!M994</f>
        <v>0</v>
      </c>
      <c r="AC730" s="44">
        <f>'Measured TV opt-pt'!N994</f>
        <v>0</v>
      </c>
      <c r="AD730" s="44">
        <f>'Measured TV opt-pt'!O994</f>
        <v>0</v>
      </c>
      <c r="AE730" s="55">
        <f t="shared" si="360"/>
        <v>0</v>
      </c>
    </row>
    <row r="731" spans="1:31" ht="12.75" customHeight="1" x14ac:dyDescent="0.2">
      <c r="A731" s="195" t="str">
        <f>+'Measured TV opt-pt'!A710</f>
        <v>PC</v>
      </c>
      <c r="B731" s="385"/>
      <c r="C731" s="123" t="s">
        <v>101</v>
      </c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141">
        <f t="shared" si="354"/>
        <v>0</v>
      </c>
      <c r="Q731" s="5"/>
      <c r="R731" s="123" t="s">
        <v>101</v>
      </c>
      <c r="S731" s="44"/>
      <c r="T731" s="44"/>
      <c r="U731" s="44"/>
      <c r="V731" s="44"/>
      <c r="W731" s="44"/>
      <c r="X731" s="44"/>
      <c r="Y731" s="58"/>
      <c r="Z731" s="58"/>
      <c r="AA731" s="58"/>
      <c r="AB731" s="58"/>
      <c r="AC731" s="58"/>
      <c r="AD731" s="58"/>
      <c r="AE731" s="55">
        <f t="shared" si="360"/>
        <v>0</v>
      </c>
    </row>
    <row r="732" spans="1:31" ht="12.75" customHeight="1" x14ac:dyDescent="0.2">
      <c r="A732" s="195" t="str">
        <f>+'Measured TV opt-pt'!A711</f>
        <v>PC</v>
      </c>
      <c r="B732" s="385"/>
      <c r="C732" s="124" t="s">
        <v>58</v>
      </c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142">
        <f t="shared" si="354"/>
        <v>0</v>
      </c>
      <c r="R732" s="133" t="s">
        <v>105</v>
      </c>
      <c r="S732" s="133">
        <f>+'Measured TV opt-pt'!D484</f>
        <v>0.7</v>
      </c>
      <c r="T732" s="133">
        <f>+'Measured TV opt-pt'!E484</f>
        <v>0.7</v>
      </c>
      <c r="U732" s="133">
        <f>+'Measured TV opt-pt'!F484</f>
        <v>0.7</v>
      </c>
      <c r="V732" s="133">
        <f>+'Measured TV opt-pt'!G484</f>
        <v>0.7</v>
      </c>
      <c r="W732" s="133">
        <f>+'Measured TV opt-pt'!H484</f>
        <v>0.7</v>
      </c>
      <c r="X732" s="8">
        <f>+'Measured TV opt-pt'!I484</f>
        <v>0.7</v>
      </c>
      <c r="Y732" s="133">
        <f>+'Measured TV opt-pt'!J484</f>
        <v>0.7</v>
      </c>
      <c r="Z732" s="133">
        <f>+'Measured TV opt-pt'!K484</f>
        <v>0.48915873014712274</v>
      </c>
      <c r="AA732" s="133">
        <f>+'Measured TV opt-pt'!L484</f>
        <v>0.4834974169537235</v>
      </c>
      <c r="AB732" s="133">
        <f>+'Measured TV opt-pt'!M484</f>
        <v>0.45414569524687309</v>
      </c>
      <c r="AC732" s="133">
        <f>+'Measured TV opt-pt'!N484</f>
        <v>0.38276016431267579</v>
      </c>
      <c r="AD732" s="133">
        <f>+'Measured TV opt-pt'!O484</f>
        <v>0.34111134082271427</v>
      </c>
      <c r="AE732" s="133"/>
    </row>
    <row r="733" spans="1:31" ht="13.5" customHeight="1" thickBot="1" x14ac:dyDescent="0.25">
      <c r="A733" s="195" t="str">
        <f>+'Measured TV opt-pt'!A712</f>
        <v>PC</v>
      </c>
      <c r="B733" s="385"/>
      <c r="C733" s="124" t="s">
        <v>59</v>
      </c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142">
        <f t="shared" si="354"/>
        <v>0</v>
      </c>
      <c r="R733" s="60" t="s">
        <v>107</v>
      </c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</row>
    <row r="734" spans="1:31" ht="12.75" customHeight="1" thickBot="1" x14ac:dyDescent="0.25">
      <c r="A734" s="195" t="str">
        <f>+'Measured TV opt-pt'!A713</f>
        <v>PC</v>
      </c>
      <c r="B734" s="385"/>
      <c r="C734" s="124" t="s">
        <v>166</v>
      </c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142">
        <f t="shared" si="354"/>
        <v>0</v>
      </c>
      <c r="Q734" s="8"/>
      <c r="R734" s="121" t="s">
        <v>106</v>
      </c>
      <c r="S734" s="54">
        <f>SUM(S735:S740)</f>
        <v>0</v>
      </c>
      <c r="T734" s="54">
        <f t="shared" ref="T734" si="361">SUM(T735:T740)</f>
        <v>0</v>
      </c>
      <c r="U734" s="54">
        <f t="shared" ref="U734" si="362">SUM(U735:U740)</f>
        <v>0</v>
      </c>
      <c r="V734" s="54">
        <f t="shared" ref="V734" si="363">SUM(V735:V740)</f>
        <v>0</v>
      </c>
      <c r="W734" s="54">
        <f t="shared" ref="W734" si="364">SUM(W735:W740)</f>
        <v>0</v>
      </c>
      <c r="X734" s="54">
        <f t="shared" ref="X734" si="365">SUM(X735:X740)</f>
        <v>0</v>
      </c>
      <c r="Y734" s="54">
        <f t="shared" ref="Y734" si="366">SUM(Y735:Y740)</f>
        <v>0</v>
      </c>
      <c r="Z734" s="54">
        <f t="shared" ref="Z734" si="367">SUM(Z735:Z740)</f>
        <v>0</v>
      </c>
      <c r="AA734" s="54">
        <f t="shared" ref="AA734" si="368">SUM(AA735:AA740)</f>
        <v>0</v>
      </c>
      <c r="AB734" s="54">
        <f t="shared" ref="AB734" si="369">SUM(AB735:AB740)</f>
        <v>0</v>
      </c>
      <c r="AC734" s="54">
        <f t="shared" ref="AC734" si="370">SUM(AC735:AC740)</f>
        <v>0</v>
      </c>
      <c r="AD734" s="54">
        <f t="shared" ref="AD734" si="371">SUM(AD735:AD740)</f>
        <v>0</v>
      </c>
      <c r="AE734" s="54">
        <f t="shared" ref="AE734" si="372">SUM(AE735:AE740)</f>
        <v>0</v>
      </c>
    </row>
    <row r="735" spans="1:31" ht="12.75" customHeight="1" thickBot="1" x14ac:dyDescent="0.25">
      <c r="A735" s="195" t="str">
        <f>+'Measured TV opt-pt'!A714</f>
        <v>PC</v>
      </c>
      <c r="B735" s="385"/>
      <c r="C735" s="125" t="s">
        <v>167</v>
      </c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143">
        <f t="shared" si="354"/>
        <v>0</v>
      </c>
      <c r="Q735" s="8"/>
      <c r="R735" s="123" t="s">
        <v>261</v>
      </c>
      <c r="S735" s="44">
        <f>'Measured TV opt-pt'!D984</f>
        <v>0</v>
      </c>
      <c r="T735" s="44">
        <f>'Measured TV opt-pt'!E984</f>
        <v>0</v>
      </c>
      <c r="U735" s="44">
        <f>'Measured TV opt-pt'!F984</f>
        <v>0</v>
      </c>
      <c r="V735" s="44">
        <f>'Measured TV opt-pt'!G984</f>
        <v>0</v>
      </c>
      <c r="W735" s="44">
        <f>'Measured TV opt-pt'!H984</f>
        <v>0</v>
      </c>
      <c r="X735" s="44">
        <f>'Measured TV opt-pt'!I984</f>
        <v>0</v>
      </c>
      <c r="Y735" s="44">
        <f>'Measured TV opt-pt'!J984</f>
        <v>0</v>
      </c>
      <c r="Z735" s="44">
        <f>'Measured TV opt-pt'!K984</f>
        <v>0</v>
      </c>
      <c r="AA735" s="44">
        <f>'Measured TV opt-pt'!L984</f>
        <v>0</v>
      </c>
      <c r="AB735" s="44">
        <f>'Measured TV opt-pt'!M984</f>
        <v>0</v>
      </c>
      <c r="AC735" s="44">
        <f>'Measured TV opt-pt'!N984</f>
        <v>0</v>
      </c>
      <c r="AD735" s="44">
        <f>'Measured TV opt-pt'!O984</f>
        <v>0</v>
      </c>
      <c r="AE735" s="55">
        <f t="shared" ref="AE735:AE740" si="373">SUM(S735:AD735)</f>
        <v>0</v>
      </c>
    </row>
    <row r="736" spans="1:31" ht="12.75" customHeight="1" thickBot="1" x14ac:dyDescent="0.25">
      <c r="A736" s="195" t="str">
        <f>+'Measured TV opt-pt'!A715</f>
        <v>PC</v>
      </c>
      <c r="B736" s="385"/>
      <c r="C736" s="122" t="s">
        <v>60</v>
      </c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144">
        <f t="shared" si="354"/>
        <v>0</v>
      </c>
      <c r="Q736" s="5"/>
      <c r="R736" s="123" t="s">
        <v>262</v>
      </c>
      <c r="S736" s="44">
        <f>'Measured TV opt-pt'!D985</f>
        <v>0</v>
      </c>
      <c r="T736" s="44">
        <f>'Measured TV opt-pt'!E985</f>
        <v>0</v>
      </c>
      <c r="U736" s="44">
        <f>'Measured TV opt-pt'!F985</f>
        <v>0</v>
      </c>
      <c r="V736" s="44">
        <f>'Measured TV opt-pt'!G985</f>
        <v>0</v>
      </c>
      <c r="W736" s="44">
        <f>'Measured TV opt-pt'!H985</f>
        <v>0</v>
      </c>
      <c r="X736" s="44">
        <f>'Measured TV opt-pt'!I985</f>
        <v>0</v>
      </c>
      <c r="Y736" s="44">
        <f>'Measured TV opt-pt'!J985</f>
        <v>0</v>
      </c>
      <c r="Z736" s="44">
        <f>'Measured TV opt-pt'!K985</f>
        <v>0</v>
      </c>
      <c r="AA736" s="44">
        <f>'Measured TV opt-pt'!L985</f>
        <v>0</v>
      </c>
      <c r="AB736" s="44">
        <f>'Measured TV opt-pt'!M985</f>
        <v>0</v>
      </c>
      <c r="AC736" s="44">
        <f>'Measured TV opt-pt'!N985</f>
        <v>0</v>
      </c>
      <c r="AD736" s="44">
        <f>'Measured TV opt-pt'!O985</f>
        <v>0</v>
      </c>
      <c r="AE736" s="55">
        <f t="shared" si="373"/>
        <v>0</v>
      </c>
    </row>
    <row r="737" spans="1:31" ht="12.75" customHeight="1" thickBot="1" x14ac:dyDescent="0.25">
      <c r="A737" s="195" t="str">
        <f>+'Measured TV opt-pt'!A716</f>
        <v>PC</v>
      </c>
      <c r="B737" s="385"/>
      <c r="C737" s="122" t="s">
        <v>61</v>
      </c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144">
        <f t="shared" si="354"/>
        <v>0</v>
      </c>
      <c r="R737" s="123" t="s">
        <v>263</v>
      </c>
      <c r="S737" s="44">
        <f>'Measured TV opt-pt'!D986</f>
        <v>0</v>
      </c>
      <c r="T737" s="44">
        <f>'Measured TV opt-pt'!E986</f>
        <v>0</v>
      </c>
      <c r="U737" s="44">
        <f>'Measured TV opt-pt'!F986</f>
        <v>0</v>
      </c>
      <c r="V737" s="44">
        <f>'Measured TV opt-pt'!G986</f>
        <v>0</v>
      </c>
      <c r="W737" s="44">
        <f>'Measured TV opt-pt'!H986</f>
        <v>0</v>
      </c>
      <c r="X737" s="44">
        <f>'Measured TV opt-pt'!I986</f>
        <v>0</v>
      </c>
      <c r="Y737" s="44">
        <f>'Measured TV opt-pt'!J986</f>
        <v>0</v>
      </c>
      <c r="Z737" s="44">
        <f>'Measured TV opt-pt'!K986</f>
        <v>0</v>
      </c>
      <c r="AA737" s="44">
        <f>'Measured TV opt-pt'!L986</f>
        <v>0</v>
      </c>
      <c r="AB737" s="44">
        <f>'Measured TV opt-pt'!M986</f>
        <v>0</v>
      </c>
      <c r="AC737" s="44">
        <f>'Measured TV opt-pt'!N986</f>
        <v>0</v>
      </c>
      <c r="AD737" s="44">
        <f>'Measured TV opt-pt'!O986</f>
        <v>0</v>
      </c>
      <c r="AE737" s="55">
        <f t="shared" si="373"/>
        <v>0</v>
      </c>
    </row>
    <row r="738" spans="1:31" ht="12.75" customHeight="1" thickBot="1" x14ac:dyDescent="0.25">
      <c r="A738" s="195" t="str">
        <f>+'Measured TV opt-pt'!A717</f>
        <v>PC</v>
      </c>
      <c r="B738" s="385"/>
      <c r="C738" s="122" t="s">
        <v>62</v>
      </c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144">
        <f t="shared" si="354"/>
        <v>0</v>
      </c>
      <c r="R738" s="123" t="s">
        <v>264</v>
      </c>
      <c r="S738" s="44">
        <f>'Measured TV opt-pt'!D987</f>
        <v>0</v>
      </c>
      <c r="T738" s="44">
        <f>'Measured TV opt-pt'!E987</f>
        <v>0</v>
      </c>
      <c r="U738" s="44">
        <f>'Measured TV opt-pt'!F987</f>
        <v>0</v>
      </c>
      <c r="V738" s="44">
        <f>'Measured TV opt-pt'!G987</f>
        <v>0</v>
      </c>
      <c r="W738" s="44">
        <f>'Measured TV opt-pt'!H987</f>
        <v>0</v>
      </c>
      <c r="X738" s="44">
        <f>'Measured TV opt-pt'!I987</f>
        <v>0</v>
      </c>
      <c r="Y738" s="44">
        <f>'Measured TV opt-pt'!J987</f>
        <v>0</v>
      </c>
      <c r="Z738" s="44">
        <f>'Measured TV opt-pt'!K987</f>
        <v>0</v>
      </c>
      <c r="AA738" s="44">
        <f>'Measured TV opt-pt'!L987</f>
        <v>0</v>
      </c>
      <c r="AB738" s="44">
        <f>'Measured TV opt-pt'!M987</f>
        <v>0</v>
      </c>
      <c r="AC738" s="44">
        <f>'Measured TV opt-pt'!N987</f>
        <v>0</v>
      </c>
      <c r="AD738" s="44">
        <f>'Measured TV opt-pt'!O987</f>
        <v>0</v>
      </c>
      <c r="AE738" s="55">
        <f t="shared" si="373"/>
        <v>0</v>
      </c>
    </row>
    <row r="739" spans="1:31" ht="12.75" customHeight="1" thickBot="1" x14ac:dyDescent="0.25">
      <c r="A739" s="195" t="str">
        <f>+'Measured TV opt-pt'!A718</f>
        <v>PC</v>
      </c>
      <c r="B739" s="385"/>
      <c r="C739" s="122" t="s">
        <v>63</v>
      </c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144">
        <f t="shared" si="354"/>
        <v>0</v>
      </c>
      <c r="Q739" s="5"/>
      <c r="R739" s="123" t="s">
        <v>265</v>
      </c>
      <c r="S739" s="44">
        <f>'Measured TV opt-pt'!D988</f>
        <v>0</v>
      </c>
      <c r="T739" s="44">
        <f>'Measured TV opt-pt'!E988</f>
        <v>0</v>
      </c>
      <c r="U739" s="44">
        <f>'Measured TV opt-pt'!F988</f>
        <v>0</v>
      </c>
      <c r="V739" s="44">
        <f>'Measured TV opt-pt'!G988</f>
        <v>0</v>
      </c>
      <c r="W739" s="44">
        <f>'Measured TV opt-pt'!H988</f>
        <v>0</v>
      </c>
      <c r="X739" s="44">
        <f>'Measured TV opt-pt'!I988</f>
        <v>0</v>
      </c>
      <c r="Y739" s="44">
        <f>'Measured TV opt-pt'!J988</f>
        <v>0</v>
      </c>
      <c r="Z739" s="44">
        <f>'Measured TV opt-pt'!K988</f>
        <v>0</v>
      </c>
      <c r="AA739" s="44">
        <f>'Measured TV opt-pt'!L988</f>
        <v>0</v>
      </c>
      <c r="AB739" s="44">
        <f>'Measured TV opt-pt'!M988</f>
        <v>0</v>
      </c>
      <c r="AC739" s="44">
        <f>'Measured TV opt-pt'!N988</f>
        <v>0</v>
      </c>
      <c r="AD739" s="44">
        <f>'Measured TV opt-pt'!O988</f>
        <v>0</v>
      </c>
      <c r="AE739" s="55">
        <f t="shared" si="373"/>
        <v>0</v>
      </c>
    </row>
    <row r="740" spans="1:31" ht="13.5" customHeight="1" x14ac:dyDescent="0.2">
      <c r="A740" s="195" t="str">
        <f>+'Measured TV opt-pt'!A719</f>
        <v>PC</v>
      </c>
      <c r="B740" s="385"/>
      <c r="C740" s="122" t="s">
        <v>64</v>
      </c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144">
        <f t="shared" si="354"/>
        <v>0</v>
      </c>
      <c r="Q740" s="5"/>
      <c r="R740" s="123" t="s">
        <v>266</v>
      </c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55">
        <f t="shared" si="373"/>
        <v>0</v>
      </c>
    </row>
    <row r="741" spans="1:31" ht="12.75" customHeight="1" x14ac:dyDescent="0.2">
      <c r="A741" s="195" t="str">
        <f>+'Measured TV opt-pt'!A720</f>
        <v>PC</v>
      </c>
      <c r="B741" s="385"/>
      <c r="C741" s="212" t="s">
        <v>289</v>
      </c>
      <c r="D741" s="217">
        <f t="shared" ref="D741:O741" si="374">SUM(D742:D760)</f>
        <v>0</v>
      </c>
      <c r="E741" s="217">
        <f t="shared" si="374"/>
        <v>0</v>
      </c>
      <c r="F741" s="217">
        <f t="shared" si="374"/>
        <v>0</v>
      </c>
      <c r="G741" s="217">
        <f t="shared" si="374"/>
        <v>0</v>
      </c>
      <c r="H741" s="217">
        <f t="shared" si="374"/>
        <v>0</v>
      </c>
      <c r="I741" s="217">
        <f t="shared" si="374"/>
        <v>0</v>
      </c>
      <c r="J741" s="217">
        <f t="shared" si="374"/>
        <v>0</v>
      </c>
      <c r="K741" s="217">
        <f t="shared" si="374"/>
        <v>0</v>
      </c>
      <c r="L741" s="217">
        <f t="shared" si="374"/>
        <v>0</v>
      </c>
      <c r="M741" s="217">
        <f t="shared" si="374"/>
        <v>0</v>
      </c>
      <c r="N741" s="217">
        <f t="shared" si="374"/>
        <v>0</v>
      </c>
      <c r="O741" s="217">
        <f t="shared" si="374"/>
        <v>0</v>
      </c>
      <c r="P741" s="214">
        <f t="shared" si="354"/>
        <v>0</v>
      </c>
      <c r="Q741" s="5"/>
      <c r="R741" s="60" t="s">
        <v>107</v>
      </c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</row>
    <row r="742" spans="1:31" ht="12.75" customHeight="1" x14ac:dyDescent="0.25">
      <c r="A742" s="195" t="str">
        <f>+'Measured TV opt-pt'!A721</f>
        <v>PC</v>
      </c>
      <c r="B742" s="385"/>
      <c r="C742" s="311" t="s">
        <v>284</v>
      </c>
      <c r="D742" s="330"/>
      <c r="E742" s="330"/>
      <c r="F742" s="330"/>
      <c r="G742" s="330"/>
      <c r="H742" s="330"/>
      <c r="I742" s="330"/>
      <c r="J742" s="330"/>
      <c r="K742" s="330"/>
      <c r="L742" s="330"/>
      <c r="M742" s="330"/>
      <c r="N742" s="330"/>
      <c r="O742" s="330"/>
      <c r="P742" s="312">
        <f t="shared" ref="P742:P760" si="375">SUM(D742:O742)</f>
        <v>0</v>
      </c>
      <c r="Q742" s="5"/>
      <c r="R742" s="60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</row>
    <row r="743" spans="1:31" ht="12.75" customHeight="1" x14ac:dyDescent="0.25">
      <c r="A743" s="195" t="str">
        <f>+'Measured TV opt-pt'!A722</f>
        <v>PC</v>
      </c>
      <c r="B743" s="385"/>
      <c r="C743" s="311" t="s">
        <v>288</v>
      </c>
      <c r="D743" s="330"/>
      <c r="E743" s="330"/>
      <c r="F743" s="330"/>
      <c r="G743" s="330"/>
      <c r="H743" s="330"/>
      <c r="I743" s="330"/>
      <c r="J743" s="330"/>
      <c r="K743" s="330"/>
      <c r="L743" s="330"/>
      <c r="M743" s="330"/>
      <c r="N743" s="330"/>
      <c r="O743" s="330"/>
      <c r="P743" s="312">
        <f t="shared" si="375"/>
        <v>0</v>
      </c>
      <c r="Q743" s="5"/>
      <c r="R743" s="60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</row>
    <row r="744" spans="1:31" ht="12.75" customHeight="1" x14ac:dyDescent="0.25">
      <c r="A744" s="195" t="str">
        <f>+'Measured TV opt-pt'!A723</f>
        <v>PC</v>
      </c>
      <c r="B744" s="385"/>
      <c r="C744" s="311" t="s">
        <v>280</v>
      </c>
      <c r="D744" s="330"/>
      <c r="E744" s="330"/>
      <c r="F744" s="330"/>
      <c r="G744" s="330"/>
      <c r="H744" s="330"/>
      <c r="I744" s="330"/>
      <c r="J744" s="330"/>
      <c r="K744" s="330"/>
      <c r="L744" s="330"/>
      <c r="M744" s="330"/>
      <c r="N744" s="330"/>
      <c r="O744" s="330"/>
      <c r="P744" s="312">
        <f t="shared" si="375"/>
        <v>0</v>
      </c>
      <c r="Q744" s="5"/>
      <c r="R744" s="60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</row>
    <row r="745" spans="1:31" ht="12.75" customHeight="1" x14ac:dyDescent="0.25">
      <c r="A745" s="195" t="str">
        <f>+'Measured TV opt-pt'!A724</f>
        <v>PC</v>
      </c>
      <c r="B745" s="385"/>
      <c r="C745" s="311" t="s">
        <v>285</v>
      </c>
      <c r="D745" s="330"/>
      <c r="E745" s="330"/>
      <c r="F745" s="330"/>
      <c r="G745" s="330"/>
      <c r="H745" s="330"/>
      <c r="I745" s="330"/>
      <c r="J745" s="330"/>
      <c r="K745" s="330"/>
      <c r="L745" s="330"/>
      <c r="M745" s="330"/>
      <c r="N745" s="330"/>
      <c r="O745" s="330"/>
      <c r="P745" s="312">
        <f t="shared" si="375"/>
        <v>0</v>
      </c>
      <c r="Q745" s="5"/>
      <c r="R745" s="60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</row>
    <row r="746" spans="1:31" ht="12.75" customHeight="1" x14ac:dyDescent="0.25">
      <c r="A746" s="195" t="str">
        <f t="shared" ref="A746:A758" si="376">+A745</f>
        <v>PC</v>
      </c>
      <c r="B746" s="385"/>
      <c r="C746" s="311" t="s">
        <v>280</v>
      </c>
      <c r="D746" s="330"/>
      <c r="E746" s="330"/>
      <c r="F746" s="330"/>
      <c r="G746" s="330"/>
      <c r="H746" s="330"/>
      <c r="I746" s="330"/>
      <c r="J746" s="330"/>
      <c r="K746" s="330"/>
      <c r="L746" s="330"/>
      <c r="M746" s="330"/>
      <c r="N746" s="330"/>
      <c r="O746" s="330"/>
      <c r="P746" s="312">
        <f t="shared" si="375"/>
        <v>0</v>
      </c>
      <c r="Q746" s="5"/>
      <c r="R746" s="60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</row>
    <row r="747" spans="1:31" ht="12.75" customHeight="1" x14ac:dyDescent="0.25">
      <c r="A747" s="195" t="str">
        <f t="shared" si="376"/>
        <v>PC</v>
      </c>
      <c r="B747" s="385"/>
      <c r="C747" s="311" t="s">
        <v>286</v>
      </c>
      <c r="D747" s="330"/>
      <c r="E747" s="330"/>
      <c r="F747" s="330"/>
      <c r="G747" s="330"/>
      <c r="H747" s="330"/>
      <c r="I747" s="330"/>
      <c r="J747" s="330"/>
      <c r="K747" s="330"/>
      <c r="L747" s="330"/>
      <c r="M747" s="330"/>
      <c r="N747" s="330"/>
      <c r="O747" s="330"/>
      <c r="P747" s="312">
        <f t="shared" si="375"/>
        <v>0</v>
      </c>
      <c r="Q747" s="5"/>
      <c r="R747" s="60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</row>
    <row r="748" spans="1:31" ht="12.75" customHeight="1" x14ac:dyDescent="0.25">
      <c r="A748" s="195" t="str">
        <f t="shared" si="376"/>
        <v>PC</v>
      </c>
      <c r="B748" s="385"/>
      <c r="C748" s="311" t="s">
        <v>282</v>
      </c>
      <c r="D748" s="330"/>
      <c r="E748" s="330"/>
      <c r="F748" s="330"/>
      <c r="G748" s="330"/>
      <c r="H748" s="330"/>
      <c r="I748" s="330"/>
      <c r="J748" s="330"/>
      <c r="K748" s="330"/>
      <c r="L748" s="330"/>
      <c r="M748" s="330"/>
      <c r="N748" s="330"/>
      <c r="O748" s="330"/>
      <c r="P748" s="312">
        <f t="shared" si="375"/>
        <v>0</v>
      </c>
      <c r="Q748" s="5"/>
      <c r="R748" s="60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</row>
    <row r="749" spans="1:31" ht="12.75" customHeight="1" x14ac:dyDescent="0.25">
      <c r="A749" s="195" t="str">
        <f t="shared" si="376"/>
        <v>PC</v>
      </c>
      <c r="B749" s="385"/>
      <c r="C749" s="311" t="s">
        <v>283</v>
      </c>
      <c r="D749" s="330"/>
      <c r="E749" s="330"/>
      <c r="F749" s="330"/>
      <c r="G749" s="330"/>
      <c r="H749" s="330"/>
      <c r="I749" s="330"/>
      <c r="J749" s="330"/>
      <c r="K749" s="330"/>
      <c r="L749" s="330"/>
      <c r="M749" s="330"/>
      <c r="N749" s="330"/>
      <c r="O749" s="330"/>
      <c r="P749" s="312">
        <f t="shared" si="375"/>
        <v>0</v>
      </c>
      <c r="Q749" s="5"/>
      <c r="R749" s="60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</row>
    <row r="750" spans="1:31" ht="12.75" customHeight="1" x14ac:dyDescent="0.25">
      <c r="A750" s="195" t="str">
        <f t="shared" si="376"/>
        <v>PC</v>
      </c>
      <c r="B750" s="385"/>
      <c r="C750" s="313" t="s">
        <v>287</v>
      </c>
      <c r="D750" s="331"/>
      <c r="E750" s="331"/>
      <c r="F750" s="331"/>
      <c r="G750" s="331"/>
      <c r="H750" s="331"/>
      <c r="I750" s="331"/>
      <c r="J750" s="331"/>
      <c r="K750" s="331"/>
      <c r="L750" s="331"/>
      <c r="M750" s="331"/>
      <c r="N750" s="331"/>
      <c r="O750" s="331"/>
      <c r="P750" s="314">
        <f t="shared" si="375"/>
        <v>0</v>
      </c>
      <c r="Q750" s="5"/>
      <c r="R750" s="60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</row>
    <row r="751" spans="1:31" ht="12.75" customHeight="1" x14ac:dyDescent="0.25">
      <c r="A751" s="195" t="str">
        <f t="shared" si="376"/>
        <v>PC</v>
      </c>
      <c r="B751" s="385"/>
      <c r="C751" s="313" t="s">
        <v>288</v>
      </c>
      <c r="D751" s="331"/>
      <c r="E751" s="331"/>
      <c r="F751" s="331"/>
      <c r="G751" s="331"/>
      <c r="H751" s="331"/>
      <c r="I751" s="331"/>
      <c r="J751" s="331"/>
      <c r="K751" s="331"/>
      <c r="L751" s="331"/>
      <c r="M751" s="331"/>
      <c r="N751" s="331"/>
      <c r="O751" s="331"/>
      <c r="P751" s="314">
        <f t="shared" si="375"/>
        <v>0</v>
      </c>
      <c r="Q751" s="5"/>
      <c r="R751" s="60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</row>
    <row r="752" spans="1:31" ht="12.75" customHeight="1" x14ac:dyDescent="0.25">
      <c r="A752" s="195" t="str">
        <f t="shared" si="376"/>
        <v>PC</v>
      </c>
      <c r="B752" s="385"/>
      <c r="C752" s="313" t="s">
        <v>280</v>
      </c>
      <c r="D752" s="331"/>
      <c r="E752" s="331"/>
      <c r="F752" s="331"/>
      <c r="G752" s="331"/>
      <c r="H752" s="331"/>
      <c r="I752" s="331"/>
      <c r="J752" s="331"/>
      <c r="K752" s="331"/>
      <c r="L752" s="331"/>
      <c r="M752" s="331"/>
      <c r="N752" s="331"/>
      <c r="O752" s="331"/>
      <c r="P752" s="314">
        <f t="shared" si="375"/>
        <v>0</v>
      </c>
      <c r="Q752" s="5"/>
      <c r="R752" s="60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</row>
    <row r="753" spans="1:31" ht="12.75" customHeight="1" x14ac:dyDescent="0.25">
      <c r="A753" s="195" t="str">
        <f t="shared" si="376"/>
        <v>PC</v>
      </c>
      <c r="B753" s="385"/>
      <c r="C753" s="313" t="s">
        <v>285</v>
      </c>
      <c r="D753" s="331"/>
      <c r="E753" s="331"/>
      <c r="F753" s="331"/>
      <c r="G753" s="331"/>
      <c r="H753" s="331"/>
      <c r="I753" s="331"/>
      <c r="J753" s="331"/>
      <c r="K753" s="331"/>
      <c r="L753" s="331"/>
      <c r="M753" s="331"/>
      <c r="N753" s="331"/>
      <c r="O753" s="331"/>
      <c r="P753" s="314">
        <f t="shared" si="375"/>
        <v>0</v>
      </c>
      <c r="Q753" s="5"/>
      <c r="R753" s="60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</row>
    <row r="754" spans="1:31" ht="12.75" customHeight="1" x14ac:dyDescent="0.25">
      <c r="A754" s="195" t="str">
        <f t="shared" si="376"/>
        <v>PC</v>
      </c>
      <c r="B754" s="385"/>
      <c r="C754" s="313" t="s">
        <v>280</v>
      </c>
      <c r="D754" s="331"/>
      <c r="E754" s="331"/>
      <c r="F754" s="331"/>
      <c r="G754" s="331"/>
      <c r="H754" s="331"/>
      <c r="I754" s="331"/>
      <c r="J754" s="331"/>
      <c r="K754" s="331"/>
      <c r="L754" s="331"/>
      <c r="M754" s="331"/>
      <c r="N754" s="331"/>
      <c r="O754" s="331"/>
      <c r="P754" s="314">
        <f t="shared" si="375"/>
        <v>0</v>
      </c>
      <c r="Q754" s="5"/>
      <c r="R754" s="60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</row>
    <row r="755" spans="1:31" ht="12.75" customHeight="1" x14ac:dyDescent="0.25">
      <c r="A755" s="195" t="str">
        <f t="shared" si="376"/>
        <v>PC</v>
      </c>
      <c r="B755" s="385"/>
      <c r="C755" s="313" t="s">
        <v>286</v>
      </c>
      <c r="D755" s="331"/>
      <c r="E755" s="331"/>
      <c r="F755" s="331"/>
      <c r="G755" s="331"/>
      <c r="H755" s="331"/>
      <c r="I755" s="331"/>
      <c r="J755" s="331"/>
      <c r="K755" s="331"/>
      <c r="L755" s="331"/>
      <c r="M755" s="331"/>
      <c r="N755" s="331"/>
      <c r="O755" s="331"/>
      <c r="P755" s="314">
        <f t="shared" si="375"/>
        <v>0</v>
      </c>
      <c r="Q755" s="5"/>
      <c r="R755" s="60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</row>
    <row r="756" spans="1:31" ht="12.75" customHeight="1" x14ac:dyDescent="0.25">
      <c r="A756" s="195" t="str">
        <f t="shared" si="376"/>
        <v>PC</v>
      </c>
      <c r="B756" s="385"/>
      <c r="C756" s="313" t="s">
        <v>282</v>
      </c>
      <c r="D756" s="331"/>
      <c r="E756" s="331"/>
      <c r="F756" s="331"/>
      <c r="G756" s="331"/>
      <c r="H756" s="331"/>
      <c r="I756" s="331"/>
      <c r="J756" s="331"/>
      <c r="K756" s="331"/>
      <c r="L756" s="331"/>
      <c r="M756" s="331"/>
      <c r="N756" s="331"/>
      <c r="O756" s="331"/>
      <c r="P756" s="314">
        <f t="shared" si="375"/>
        <v>0</v>
      </c>
      <c r="Q756" s="5"/>
      <c r="R756" s="60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</row>
    <row r="757" spans="1:31" ht="12.75" customHeight="1" x14ac:dyDescent="0.25">
      <c r="A757" s="195" t="str">
        <f t="shared" si="376"/>
        <v>PC</v>
      </c>
      <c r="B757" s="385"/>
      <c r="C757" s="313" t="s">
        <v>283</v>
      </c>
      <c r="D757" s="331"/>
      <c r="E757" s="331"/>
      <c r="F757" s="331"/>
      <c r="G757" s="331"/>
      <c r="H757" s="331"/>
      <c r="I757" s="331"/>
      <c r="J757" s="331"/>
      <c r="K757" s="331"/>
      <c r="L757" s="331"/>
      <c r="M757" s="331"/>
      <c r="N757" s="331"/>
      <c r="O757" s="331"/>
      <c r="P757" s="314">
        <f t="shared" si="375"/>
        <v>0</v>
      </c>
      <c r="Q757" s="5"/>
      <c r="R757" s="60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</row>
    <row r="758" spans="1:31" ht="12.75" customHeight="1" x14ac:dyDescent="0.25">
      <c r="A758" s="195" t="str">
        <f t="shared" si="376"/>
        <v>PC</v>
      </c>
      <c r="B758" s="385"/>
      <c r="C758" s="313" t="s">
        <v>281</v>
      </c>
      <c r="D758" s="331"/>
      <c r="E758" s="331"/>
      <c r="F758" s="331"/>
      <c r="G758" s="331"/>
      <c r="H758" s="331"/>
      <c r="I758" s="331"/>
      <c r="J758" s="331"/>
      <c r="K758" s="331"/>
      <c r="L758" s="331"/>
      <c r="M758" s="331"/>
      <c r="N758" s="331"/>
      <c r="O758" s="331"/>
      <c r="P758" s="314">
        <f t="shared" si="375"/>
        <v>0</v>
      </c>
      <c r="Q758" s="5"/>
      <c r="R758" s="60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</row>
    <row r="759" spans="1:31" ht="12.75" customHeight="1" x14ac:dyDescent="0.25">
      <c r="A759" s="195" t="str">
        <f>+'Measured TV opt-pt'!A725</f>
        <v>PC</v>
      </c>
      <c r="B759" s="385"/>
      <c r="C759" s="318" t="s">
        <v>279</v>
      </c>
      <c r="D759" s="332"/>
      <c r="E759" s="332"/>
      <c r="F759" s="332"/>
      <c r="G759" s="332"/>
      <c r="H759" s="332"/>
      <c r="I759" s="332"/>
      <c r="J759" s="332"/>
      <c r="K759" s="332"/>
      <c r="L759" s="332"/>
      <c r="M759" s="332"/>
      <c r="N759" s="332"/>
      <c r="O759" s="332"/>
      <c r="P759" s="315">
        <f t="shared" si="375"/>
        <v>0</v>
      </c>
      <c r="Q759" s="5"/>
      <c r="R759" s="60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</row>
    <row r="760" spans="1:31" ht="12.75" customHeight="1" x14ac:dyDescent="0.25">
      <c r="A760" s="195" t="str">
        <f>+'Measured TV opt-pt'!A726</f>
        <v>PC</v>
      </c>
      <c r="B760" s="385"/>
      <c r="C760" s="316" t="s">
        <v>290</v>
      </c>
      <c r="D760" s="334"/>
      <c r="E760" s="334"/>
      <c r="F760" s="334"/>
      <c r="G760" s="334"/>
      <c r="H760" s="334"/>
      <c r="I760" s="334"/>
      <c r="J760" s="334"/>
      <c r="K760" s="334"/>
      <c r="L760" s="334"/>
      <c r="M760" s="334"/>
      <c r="N760" s="334"/>
      <c r="O760" s="334"/>
      <c r="P760" s="317">
        <f t="shared" si="375"/>
        <v>0</v>
      </c>
      <c r="Q760" s="5"/>
      <c r="R760" s="60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</row>
    <row r="761" spans="1:31" ht="12.75" customHeight="1" x14ac:dyDescent="0.2">
      <c r="A761" s="195" t="str">
        <f>+'Measured TV opt-pt'!A727</f>
        <v>PC</v>
      </c>
      <c r="B761" s="385"/>
      <c r="C761" s="122" t="s">
        <v>66</v>
      </c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144">
        <f t="shared" si="354"/>
        <v>0</v>
      </c>
      <c r="R761" s="60" t="s">
        <v>107</v>
      </c>
    </row>
    <row r="762" spans="1:31" ht="12.75" customHeight="1" x14ac:dyDescent="0.2">
      <c r="A762" s="195" t="str">
        <f>+'Measured TV opt-pt'!A728</f>
        <v>PC</v>
      </c>
      <c r="B762" s="385"/>
      <c r="C762" s="122" t="s">
        <v>67</v>
      </c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144">
        <f t="shared" si="354"/>
        <v>0</v>
      </c>
      <c r="Q762" s="5"/>
      <c r="R762" s="60" t="s">
        <v>107</v>
      </c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</row>
    <row r="763" spans="1:31" ht="12.75" customHeight="1" x14ac:dyDescent="0.2">
      <c r="A763" s="195" t="str">
        <f>+'Measured TV opt-pt'!A729</f>
        <v>PC</v>
      </c>
      <c r="B763" s="385"/>
      <c r="C763" s="122" t="s">
        <v>68</v>
      </c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144">
        <f t="shared" si="354"/>
        <v>0</v>
      </c>
      <c r="Q763" s="5"/>
      <c r="R763" s="60" t="s">
        <v>107</v>
      </c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</row>
    <row r="764" spans="1:31" ht="13.5" customHeight="1" thickBot="1" x14ac:dyDescent="0.25">
      <c r="A764" s="195" t="str">
        <f>+'Measured TV opt-pt'!A730</f>
        <v>PC</v>
      </c>
      <c r="B764" s="386"/>
      <c r="C764" s="126" t="s">
        <v>55</v>
      </c>
      <c r="D764" s="56">
        <f t="shared" ref="D764:O764" si="377">+D763+D762+D761+D741+D740+D739+D738+D737+D736+D725</f>
        <v>0</v>
      </c>
      <c r="E764" s="56">
        <f t="shared" si="377"/>
        <v>0</v>
      </c>
      <c r="F764" s="56">
        <f t="shared" si="377"/>
        <v>0</v>
      </c>
      <c r="G764" s="56">
        <f t="shared" si="377"/>
        <v>0</v>
      </c>
      <c r="H764" s="56">
        <f t="shared" si="377"/>
        <v>0</v>
      </c>
      <c r="I764" s="56">
        <f t="shared" si="377"/>
        <v>0</v>
      </c>
      <c r="J764" s="56">
        <f t="shared" si="377"/>
        <v>0</v>
      </c>
      <c r="K764" s="56">
        <f t="shared" si="377"/>
        <v>0</v>
      </c>
      <c r="L764" s="56">
        <f t="shared" si="377"/>
        <v>0</v>
      </c>
      <c r="M764" s="56">
        <f t="shared" si="377"/>
        <v>0</v>
      </c>
      <c r="N764" s="56">
        <f t="shared" si="377"/>
        <v>0</v>
      </c>
      <c r="O764" s="56">
        <f t="shared" si="377"/>
        <v>0</v>
      </c>
      <c r="P764" s="147">
        <f t="shared" si="354"/>
        <v>0</v>
      </c>
      <c r="Q764" s="199" t="str">
        <f>+B725</f>
        <v>Dove Men Deo</v>
      </c>
      <c r="R764" s="60" t="s">
        <v>107</v>
      </c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</row>
    <row r="765" spans="1:31" ht="12.75" customHeight="1" thickBot="1" x14ac:dyDescent="0.25">
      <c r="A765" s="195" t="str">
        <f>+'Measured TV opt-pt'!A731</f>
        <v>PC</v>
      </c>
      <c r="B765" s="387" t="str">
        <f>+'Measured TV opt-pt'!B1006</f>
        <v>Dove Men MB</v>
      </c>
      <c r="C765" s="121" t="s">
        <v>56</v>
      </c>
      <c r="D765" s="54">
        <f t="shared" ref="D765:O765" si="378">SUM(D766:D775)</f>
        <v>0</v>
      </c>
      <c r="E765" s="54">
        <f t="shared" si="378"/>
        <v>0</v>
      </c>
      <c r="F765" s="54">
        <f t="shared" si="378"/>
        <v>0</v>
      </c>
      <c r="G765" s="54">
        <f t="shared" si="378"/>
        <v>0</v>
      </c>
      <c r="H765" s="54">
        <f t="shared" si="378"/>
        <v>0</v>
      </c>
      <c r="I765" s="54">
        <f t="shared" si="378"/>
        <v>0</v>
      </c>
      <c r="J765" s="54">
        <f t="shared" si="378"/>
        <v>0</v>
      </c>
      <c r="K765" s="54">
        <f t="shared" si="378"/>
        <v>0</v>
      </c>
      <c r="L765" s="54">
        <f t="shared" si="378"/>
        <v>0</v>
      </c>
      <c r="M765" s="54">
        <f t="shared" si="378"/>
        <v>0</v>
      </c>
      <c r="N765" s="54">
        <f t="shared" si="378"/>
        <v>0</v>
      </c>
      <c r="O765" s="54">
        <f t="shared" si="378"/>
        <v>0</v>
      </c>
      <c r="P765" s="140">
        <f t="shared" si="354"/>
        <v>0</v>
      </c>
      <c r="Q765" s="198"/>
      <c r="R765" s="121" t="s">
        <v>104</v>
      </c>
      <c r="S765" s="54">
        <f>SUM(S766:S771)</f>
        <v>0</v>
      </c>
      <c r="T765" s="54">
        <f t="shared" ref="T765:AD765" si="379">SUM(T766:T771)</f>
        <v>0</v>
      </c>
      <c r="U765" s="54">
        <f t="shared" si="379"/>
        <v>0</v>
      </c>
      <c r="V765" s="54">
        <f t="shared" si="379"/>
        <v>0</v>
      </c>
      <c r="W765" s="54">
        <f t="shared" si="379"/>
        <v>0</v>
      </c>
      <c r="X765" s="117">
        <f t="shared" si="379"/>
        <v>0</v>
      </c>
      <c r="Y765" s="54">
        <f t="shared" si="379"/>
        <v>0</v>
      </c>
      <c r="Z765" s="54">
        <f t="shared" si="379"/>
        <v>0</v>
      </c>
      <c r="AA765" s="54">
        <f t="shared" si="379"/>
        <v>0</v>
      </c>
      <c r="AB765" s="54">
        <f t="shared" si="379"/>
        <v>0</v>
      </c>
      <c r="AC765" s="54">
        <f t="shared" si="379"/>
        <v>0</v>
      </c>
      <c r="AD765" s="54">
        <f t="shared" si="379"/>
        <v>0</v>
      </c>
      <c r="AE765" s="55">
        <f t="shared" ref="AE765:AE771" si="380">SUM(S765:AD765)</f>
        <v>0</v>
      </c>
    </row>
    <row r="766" spans="1:31" ht="12.75" customHeight="1" thickBot="1" x14ac:dyDescent="0.25">
      <c r="A766" s="195" t="str">
        <f>+'Measured TV opt-pt'!A732</f>
        <v>PC</v>
      </c>
      <c r="B766" s="385"/>
      <c r="C766" s="123" t="s">
        <v>57</v>
      </c>
      <c r="D766" s="58">
        <f>+'Measured TV opt-pt'!D1008</f>
        <v>0</v>
      </c>
      <c r="E766" s="58">
        <f>+'Measured TV opt-pt'!E1008</f>
        <v>0</v>
      </c>
      <c r="F766" s="58">
        <f>+'Measured TV opt-pt'!F1008</f>
        <v>0</v>
      </c>
      <c r="G766" s="58">
        <f>+'Measured TV opt-pt'!G1008</f>
        <v>0</v>
      </c>
      <c r="H766" s="58">
        <f>+'Measured TV opt-pt'!H1008</f>
        <v>0</v>
      </c>
      <c r="I766" s="58">
        <f>+'Measured TV opt-pt'!I1008</f>
        <v>0</v>
      </c>
      <c r="J766" s="58">
        <f>+'Measured TV opt-pt'!J1008</f>
        <v>0</v>
      </c>
      <c r="K766" s="58">
        <f>+'Measured TV opt-pt'!K1008</f>
        <v>0</v>
      </c>
      <c r="L766" s="58">
        <f>+'Measured TV opt-pt'!L1008</f>
        <v>0</v>
      </c>
      <c r="M766" s="58">
        <f>+'Measured TV opt-pt'!M1008</f>
        <v>0</v>
      </c>
      <c r="N766" s="58">
        <f>+'Measured TV opt-pt'!N1008</f>
        <v>0</v>
      </c>
      <c r="O766" s="58">
        <f>+'Measured TV opt-pt'!O1008</f>
        <v>0</v>
      </c>
      <c r="P766" s="141">
        <f t="shared" si="354"/>
        <v>0</v>
      </c>
      <c r="R766" s="123" t="s">
        <v>57</v>
      </c>
      <c r="S766" s="44">
        <f>'Measured TV opt-pt'!D1045</f>
        <v>0</v>
      </c>
      <c r="T766" s="44">
        <f>'Measured TV opt-pt'!E1045</f>
        <v>0</v>
      </c>
      <c r="U766" s="44">
        <f>'Measured TV opt-pt'!F1045</f>
        <v>0</v>
      </c>
      <c r="V766" s="44">
        <f>'Measured TV opt-pt'!G1045</f>
        <v>0</v>
      </c>
      <c r="W766" s="44">
        <f>'Measured TV opt-pt'!H1045</f>
        <v>0</v>
      </c>
      <c r="X766" s="44">
        <f>'Measured TV opt-pt'!I1045</f>
        <v>0</v>
      </c>
      <c r="Y766" s="44">
        <f>'Measured TV opt-pt'!J1045</f>
        <v>0</v>
      </c>
      <c r="Z766" s="44">
        <f>'Measured TV opt-pt'!K1045</f>
        <v>0</v>
      </c>
      <c r="AA766" s="44">
        <f>'Measured TV opt-pt'!L1045</f>
        <v>0</v>
      </c>
      <c r="AB766" s="44">
        <f>'Measured TV opt-pt'!M1045</f>
        <v>0</v>
      </c>
      <c r="AC766" s="44">
        <f>'Measured TV opt-pt'!N1045</f>
        <v>0</v>
      </c>
      <c r="AD766" s="44">
        <f>'Measured TV opt-pt'!O1045</f>
        <v>0</v>
      </c>
      <c r="AE766" s="55">
        <f t="shared" si="380"/>
        <v>0</v>
      </c>
    </row>
    <row r="767" spans="1:31" ht="12.75" customHeight="1" thickBot="1" x14ac:dyDescent="0.25">
      <c r="A767" s="195" t="str">
        <f>+'Measured TV opt-pt'!A733</f>
        <v>PC</v>
      </c>
      <c r="B767" s="385"/>
      <c r="C767" s="123" t="s">
        <v>221</v>
      </c>
      <c r="D767" s="58">
        <f>+'Measured TV opt-pt'!D1009</f>
        <v>0</v>
      </c>
      <c r="E767" s="58">
        <f>+'Measured TV opt-pt'!E1009</f>
        <v>0</v>
      </c>
      <c r="F767" s="58">
        <f>+'Measured TV opt-pt'!F1009</f>
        <v>0</v>
      </c>
      <c r="G767" s="58">
        <f>+'Measured TV opt-pt'!G1009</f>
        <v>0</v>
      </c>
      <c r="H767" s="58">
        <f>+'Measured TV opt-pt'!H1009</f>
        <v>0</v>
      </c>
      <c r="I767" s="58">
        <f>+'Measured TV opt-pt'!I1009</f>
        <v>0</v>
      </c>
      <c r="J767" s="58">
        <f>+'Measured TV opt-pt'!J1009</f>
        <v>0</v>
      </c>
      <c r="K767" s="58">
        <f>+'Measured TV opt-pt'!K1009</f>
        <v>0</v>
      </c>
      <c r="L767" s="58">
        <f>+'Measured TV opt-pt'!L1009</f>
        <v>0</v>
      </c>
      <c r="M767" s="58">
        <f>+'Measured TV opt-pt'!M1009</f>
        <v>0</v>
      </c>
      <c r="N767" s="58">
        <f>+'Measured TV opt-pt'!N1009</f>
        <v>0</v>
      </c>
      <c r="O767" s="58">
        <f>+'Measured TV opt-pt'!O1009</f>
        <v>0</v>
      </c>
      <c r="P767" s="141">
        <f t="shared" si="354"/>
        <v>0</v>
      </c>
      <c r="R767" s="123" t="s">
        <v>221</v>
      </c>
      <c r="S767" s="44">
        <f>'Measured TV opt-pt'!D1046</f>
        <v>0</v>
      </c>
      <c r="T767" s="44">
        <f>'Measured TV opt-pt'!E1046</f>
        <v>0</v>
      </c>
      <c r="U767" s="44">
        <f>'Measured TV opt-pt'!F1046</f>
        <v>0</v>
      </c>
      <c r="V767" s="44">
        <f>'Measured TV opt-pt'!G1046</f>
        <v>0</v>
      </c>
      <c r="W767" s="44">
        <f>'Measured TV opt-pt'!H1046</f>
        <v>0</v>
      </c>
      <c r="X767" s="44">
        <f>'Measured TV opt-pt'!I1046</f>
        <v>0</v>
      </c>
      <c r="Y767" s="44">
        <f>'Measured TV opt-pt'!J1046</f>
        <v>0</v>
      </c>
      <c r="Z767" s="44">
        <f>'Measured TV opt-pt'!K1046</f>
        <v>0</v>
      </c>
      <c r="AA767" s="44">
        <f>'Measured TV opt-pt'!L1046</f>
        <v>0</v>
      </c>
      <c r="AB767" s="44">
        <f>'Measured TV opt-pt'!M1046</f>
        <v>0</v>
      </c>
      <c r="AC767" s="44">
        <f>'Measured TV opt-pt'!N1046</f>
        <v>0</v>
      </c>
      <c r="AD767" s="44">
        <f>'Measured TV opt-pt'!O1046</f>
        <v>0</v>
      </c>
      <c r="AE767" s="55">
        <f t="shared" si="380"/>
        <v>0</v>
      </c>
    </row>
    <row r="768" spans="1:31" ht="12.75" customHeight="1" thickBot="1" x14ac:dyDescent="0.25">
      <c r="A768" s="195" t="str">
        <f>+'Measured TV opt-pt'!A734</f>
        <v>PC</v>
      </c>
      <c r="B768" s="385"/>
      <c r="C768" s="123" t="s">
        <v>222</v>
      </c>
      <c r="D768" s="58">
        <f>+'Measured TV opt-pt'!D1010</f>
        <v>0</v>
      </c>
      <c r="E768" s="58">
        <f>+'Measured TV opt-pt'!E1010</f>
        <v>0</v>
      </c>
      <c r="F768" s="58">
        <f>+'Measured TV opt-pt'!F1010</f>
        <v>0</v>
      </c>
      <c r="G768" s="58">
        <f>+'Measured TV opt-pt'!G1010</f>
        <v>0</v>
      </c>
      <c r="H768" s="58">
        <f>+'Measured TV opt-pt'!H1010</f>
        <v>0</v>
      </c>
      <c r="I768" s="58">
        <f>+'Measured TV opt-pt'!I1010</f>
        <v>0</v>
      </c>
      <c r="J768" s="58">
        <f>+'Measured TV opt-pt'!J1010</f>
        <v>0</v>
      </c>
      <c r="K768" s="58">
        <f>+'Measured TV opt-pt'!K1010</f>
        <v>0</v>
      </c>
      <c r="L768" s="58">
        <f>+'Measured TV opt-pt'!L1010</f>
        <v>0</v>
      </c>
      <c r="M768" s="58">
        <f>+'Measured TV opt-pt'!M1010</f>
        <v>0</v>
      </c>
      <c r="N768" s="58">
        <f>+'Measured TV opt-pt'!N1010</f>
        <v>0</v>
      </c>
      <c r="O768" s="58">
        <f>+'Measured TV opt-pt'!O1010</f>
        <v>0</v>
      </c>
      <c r="P768" s="141">
        <f t="shared" si="354"/>
        <v>0</v>
      </c>
      <c r="R768" s="123" t="s">
        <v>222</v>
      </c>
      <c r="S768" s="44">
        <f>'Measured TV opt-pt'!D1047</f>
        <v>0</v>
      </c>
      <c r="T768" s="44">
        <f>'Measured TV opt-pt'!E1047</f>
        <v>0</v>
      </c>
      <c r="U768" s="44">
        <f>'Measured TV opt-pt'!F1047</f>
        <v>0</v>
      </c>
      <c r="V768" s="44">
        <f>'Measured TV opt-pt'!G1047</f>
        <v>0</v>
      </c>
      <c r="W768" s="44">
        <f>'Measured TV opt-pt'!H1047</f>
        <v>0</v>
      </c>
      <c r="X768" s="44">
        <f>'Measured TV opt-pt'!I1047</f>
        <v>0</v>
      </c>
      <c r="Y768" s="44">
        <f>'Measured TV opt-pt'!J1047</f>
        <v>0</v>
      </c>
      <c r="Z768" s="44">
        <f>'Measured TV opt-pt'!K1047</f>
        <v>0</v>
      </c>
      <c r="AA768" s="44">
        <f>'Measured TV opt-pt'!L1047</f>
        <v>0</v>
      </c>
      <c r="AB768" s="44">
        <f>'Measured TV opt-pt'!M1047</f>
        <v>0</v>
      </c>
      <c r="AC768" s="44">
        <f>'Measured TV opt-pt'!N1047</f>
        <v>0</v>
      </c>
      <c r="AD768" s="44">
        <f>'Measured TV opt-pt'!O1047</f>
        <v>0</v>
      </c>
      <c r="AE768" s="55">
        <f t="shared" si="380"/>
        <v>0</v>
      </c>
    </row>
    <row r="769" spans="1:31" ht="12.75" customHeight="1" thickBot="1" x14ac:dyDescent="0.25">
      <c r="A769" s="195" t="str">
        <f>+'Measured TV opt-pt'!A735</f>
        <v>PC</v>
      </c>
      <c r="B769" s="385"/>
      <c r="C769" s="123" t="s">
        <v>223</v>
      </c>
      <c r="D769" s="58">
        <f>+'Measured TV opt-pt'!D1011</f>
        <v>0</v>
      </c>
      <c r="E769" s="58">
        <f>+'Measured TV opt-pt'!E1011</f>
        <v>0</v>
      </c>
      <c r="F769" s="58">
        <f>+'Measured TV opt-pt'!F1011</f>
        <v>0</v>
      </c>
      <c r="G769" s="58">
        <f>+'Measured TV opt-pt'!G1011</f>
        <v>0</v>
      </c>
      <c r="H769" s="58">
        <f>+'Measured TV opt-pt'!H1011</f>
        <v>0</v>
      </c>
      <c r="I769" s="58">
        <f>+'Measured TV opt-pt'!I1011</f>
        <v>0</v>
      </c>
      <c r="J769" s="58">
        <f>+'Measured TV opt-pt'!J1011</f>
        <v>0</v>
      </c>
      <c r="K769" s="58">
        <f>+'Measured TV opt-pt'!K1011</f>
        <v>0</v>
      </c>
      <c r="L769" s="58">
        <f>+'Measured TV opt-pt'!L1011</f>
        <v>0</v>
      </c>
      <c r="M769" s="58">
        <f>+'Measured TV opt-pt'!M1011</f>
        <v>0</v>
      </c>
      <c r="N769" s="58">
        <f>+'Measured TV opt-pt'!N1011</f>
        <v>0</v>
      </c>
      <c r="O769" s="58">
        <f>+'Measured TV opt-pt'!O1011</f>
        <v>0</v>
      </c>
      <c r="P769" s="141">
        <f t="shared" si="354"/>
        <v>0</v>
      </c>
      <c r="R769" s="123" t="s">
        <v>223</v>
      </c>
      <c r="S769" s="44">
        <f>'Measured TV opt-pt'!D1048</f>
        <v>0</v>
      </c>
      <c r="T769" s="44">
        <f>'Measured TV opt-pt'!E1048</f>
        <v>0</v>
      </c>
      <c r="U769" s="44">
        <f>'Measured TV opt-pt'!F1048</f>
        <v>0</v>
      </c>
      <c r="V769" s="44">
        <f>'Measured TV opt-pt'!G1048</f>
        <v>0</v>
      </c>
      <c r="W769" s="44">
        <f>'Measured TV opt-pt'!H1048</f>
        <v>0</v>
      </c>
      <c r="X769" s="44">
        <f>'Measured TV opt-pt'!I1048</f>
        <v>0</v>
      </c>
      <c r="Y769" s="44">
        <f>'Measured TV opt-pt'!J1048</f>
        <v>0</v>
      </c>
      <c r="Z769" s="44">
        <f>'Measured TV opt-pt'!K1048</f>
        <v>0</v>
      </c>
      <c r="AA769" s="44">
        <f>'Measured TV opt-pt'!L1048</f>
        <v>0</v>
      </c>
      <c r="AB769" s="44">
        <f>'Measured TV opt-pt'!M1048</f>
        <v>0</v>
      </c>
      <c r="AC769" s="44">
        <f>'Measured TV opt-pt'!N1048</f>
        <v>0</v>
      </c>
      <c r="AD769" s="44">
        <f>'Measured TV opt-pt'!O1048</f>
        <v>0</v>
      </c>
      <c r="AE769" s="55">
        <f t="shared" si="380"/>
        <v>0</v>
      </c>
    </row>
    <row r="770" spans="1:31" ht="12.75" customHeight="1" thickBot="1" x14ac:dyDescent="0.25">
      <c r="A770" s="195" t="str">
        <f>+'Measured TV opt-pt'!A736</f>
        <v>PC</v>
      </c>
      <c r="B770" s="385"/>
      <c r="C770" s="123" t="s">
        <v>224</v>
      </c>
      <c r="D770" s="58">
        <f>+'Measured TV opt-pt'!D1012</f>
        <v>0</v>
      </c>
      <c r="E770" s="58">
        <f>+'Measured TV opt-pt'!E1012</f>
        <v>0</v>
      </c>
      <c r="F770" s="58">
        <f>+'Measured TV opt-pt'!F1012</f>
        <v>0</v>
      </c>
      <c r="G770" s="58">
        <f>+'Measured TV opt-pt'!G1012</f>
        <v>0</v>
      </c>
      <c r="H770" s="58">
        <f>+'Measured TV opt-pt'!H1012</f>
        <v>0</v>
      </c>
      <c r="I770" s="58">
        <f>+'Measured TV opt-pt'!I1012</f>
        <v>0</v>
      </c>
      <c r="J770" s="58">
        <f>+'Measured TV opt-pt'!J1012</f>
        <v>0</v>
      </c>
      <c r="K770" s="58">
        <f>+'Measured TV opt-pt'!K1012</f>
        <v>0</v>
      </c>
      <c r="L770" s="58">
        <f>+'Measured TV opt-pt'!L1012</f>
        <v>0</v>
      </c>
      <c r="M770" s="58">
        <f>+'Measured TV opt-pt'!M1012</f>
        <v>0</v>
      </c>
      <c r="N770" s="58">
        <f>+'Measured TV opt-pt'!N1012</f>
        <v>0</v>
      </c>
      <c r="O770" s="58">
        <f>+'Measured TV opt-pt'!O1012</f>
        <v>0</v>
      </c>
      <c r="P770" s="141">
        <f t="shared" si="354"/>
        <v>0</v>
      </c>
      <c r="Q770" s="5"/>
      <c r="R770" s="123" t="s">
        <v>224</v>
      </c>
      <c r="S770" s="44">
        <f>'Measured TV opt-pt'!D1049</f>
        <v>0</v>
      </c>
      <c r="T770" s="44">
        <f>'Measured TV opt-pt'!E1049</f>
        <v>0</v>
      </c>
      <c r="U770" s="44">
        <f>'Measured TV opt-pt'!F1049</f>
        <v>0</v>
      </c>
      <c r="V770" s="44">
        <f>'Measured TV opt-pt'!G1049</f>
        <v>0</v>
      </c>
      <c r="W770" s="44">
        <f>'Measured TV opt-pt'!H1049</f>
        <v>0</v>
      </c>
      <c r="X770" s="44">
        <f>'Measured TV opt-pt'!I1049</f>
        <v>0</v>
      </c>
      <c r="Y770" s="44">
        <f>'Measured TV opt-pt'!J1049</f>
        <v>0</v>
      </c>
      <c r="Z770" s="44">
        <f>'Measured TV opt-pt'!K1049</f>
        <v>0</v>
      </c>
      <c r="AA770" s="44">
        <f>'Measured TV opt-pt'!L1049</f>
        <v>0</v>
      </c>
      <c r="AB770" s="44">
        <f>'Measured TV opt-pt'!M1049</f>
        <v>0</v>
      </c>
      <c r="AC770" s="44">
        <f>'Measured TV opt-pt'!N1049</f>
        <v>0</v>
      </c>
      <c r="AD770" s="44">
        <f>'Measured TV opt-pt'!O1049</f>
        <v>0</v>
      </c>
      <c r="AE770" s="55">
        <f t="shared" si="380"/>
        <v>0</v>
      </c>
    </row>
    <row r="771" spans="1:31" ht="12.75" customHeight="1" x14ac:dyDescent="0.2">
      <c r="A771" s="195" t="str">
        <f>+'Measured TV opt-pt'!A737</f>
        <v>PC</v>
      </c>
      <c r="B771" s="385"/>
      <c r="C771" s="123" t="s">
        <v>101</v>
      </c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141">
        <f t="shared" si="354"/>
        <v>0</v>
      </c>
      <c r="Q771" s="5"/>
      <c r="R771" s="123" t="s">
        <v>101</v>
      </c>
      <c r="S771" s="44"/>
      <c r="T771" s="44"/>
      <c r="U771" s="44"/>
      <c r="V771" s="44"/>
      <c r="W771" s="44"/>
      <c r="X771" s="44"/>
      <c r="Y771" s="58"/>
      <c r="Z771" s="58"/>
      <c r="AA771" s="58"/>
      <c r="AB771" s="58"/>
      <c r="AC771" s="58"/>
      <c r="AD771" s="58"/>
      <c r="AE771" s="55">
        <f t="shared" si="380"/>
        <v>0</v>
      </c>
    </row>
    <row r="772" spans="1:31" ht="12.75" customHeight="1" x14ac:dyDescent="0.2">
      <c r="A772" s="195" t="str">
        <f>+'Measured TV opt-pt'!A738</f>
        <v>PC</v>
      </c>
      <c r="B772" s="385"/>
      <c r="C772" s="124" t="s">
        <v>58</v>
      </c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142">
        <f t="shared" si="354"/>
        <v>0</v>
      </c>
      <c r="R772" s="133" t="s">
        <v>105</v>
      </c>
      <c r="S772" s="133" t="str">
        <f>+'Measured TV opt-pt'!D511</f>
        <v>M 15-34 ABC1</v>
      </c>
      <c r="T772" s="133" t="str">
        <f>+'Measured TV opt-pt'!E511</f>
        <v>M 15-34 ABC1</v>
      </c>
      <c r="U772" s="133" t="str">
        <f>+'Measured TV opt-pt'!F511</f>
        <v>M 15-34 ABC1</v>
      </c>
      <c r="V772" s="133" t="str">
        <f>+'Measured TV opt-pt'!G511</f>
        <v>M 15-34 ABC1</v>
      </c>
      <c r="W772" s="133" t="str">
        <f>+'Measured TV opt-pt'!H511</f>
        <v>M 15-34 ABC1</v>
      </c>
      <c r="X772" s="8" t="str">
        <f>+'Measured TV opt-pt'!I511</f>
        <v>M 15-34 ABC1</v>
      </c>
      <c r="Y772" s="133" t="str">
        <f>+'Measured TV opt-pt'!J511</f>
        <v>M 15-34 ABC1</v>
      </c>
      <c r="Z772" s="133" t="str">
        <f>+'Measured TV opt-pt'!K511</f>
        <v>M 15-34 ABC1</v>
      </c>
      <c r="AA772" s="133" t="str">
        <f>+'Measured TV opt-pt'!L511</f>
        <v>M 15-34 ABC1</v>
      </c>
      <c r="AB772" s="133" t="str">
        <f>+'Measured TV opt-pt'!M511</f>
        <v>M 15-34 ABC1</v>
      </c>
      <c r="AC772" s="133" t="str">
        <f>+'Measured TV opt-pt'!N511</f>
        <v>M 15-34 ABC1</v>
      </c>
      <c r="AD772" s="133" t="str">
        <f>+'Measured TV opt-pt'!O511</f>
        <v>M 15-34 ABC1</v>
      </c>
      <c r="AE772" s="133"/>
    </row>
    <row r="773" spans="1:31" ht="13.5" customHeight="1" thickBot="1" x14ac:dyDescent="0.25">
      <c r="A773" s="195" t="str">
        <f>+'Measured TV opt-pt'!A739</f>
        <v>PC</v>
      </c>
      <c r="B773" s="385"/>
      <c r="C773" s="124" t="s">
        <v>59</v>
      </c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142">
        <f t="shared" si="354"/>
        <v>0</v>
      </c>
      <c r="R773" s="60" t="s">
        <v>107</v>
      </c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</row>
    <row r="774" spans="1:31" ht="12.75" customHeight="1" thickBot="1" x14ac:dyDescent="0.25">
      <c r="A774" s="195" t="str">
        <f>+'Measured TV opt-pt'!A740</f>
        <v>PC</v>
      </c>
      <c r="B774" s="385"/>
      <c r="C774" s="124" t="s">
        <v>166</v>
      </c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142">
        <f t="shared" si="354"/>
        <v>0</v>
      </c>
      <c r="Q774" s="8"/>
      <c r="R774" s="121" t="s">
        <v>106</v>
      </c>
      <c r="S774" s="54">
        <f>SUM(S775:S780)</f>
        <v>0</v>
      </c>
      <c r="T774" s="54">
        <f t="shared" ref="T774" si="381">SUM(T775:T780)</f>
        <v>0</v>
      </c>
      <c r="U774" s="54">
        <f t="shared" ref="U774" si="382">SUM(U775:U780)</f>
        <v>0</v>
      </c>
      <c r="V774" s="54">
        <f t="shared" ref="V774" si="383">SUM(V775:V780)</f>
        <v>0</v>
      </c>
      <c r="W774" s="54">
        <f t="shared" ref="W774" si="384">SUM(W775:W780)</f>
        <v>0</v>
      </c>
      <c r="X774" s="54">
        <f t="shared" ref="X774" si="385">SUM(X775:X780)</f>
        <v>0</v>
      </c>
      <c r="Y774" s="54">
        <f t="shared" ref="Y774" si="386">SUM(Y775:Y780)</f>
        <v>0</v>
      </c>
      <c r="Z774" s="54">
        <f t="shared" ref="Z774" si="387">SUM(Z775:Z780)</f>
        <v>0</v>
      </c>
      <c r="AA774" s="54">
        <f t="shared" ref="AA774" si="388">SUM(AA775:AA780)</f>
        <v>0</v>
      </c>
      <c r="AB774" s="54">
        <f t="shared" ref="AB774" si="389">SUM(AB775:AB780)</f>
        <v>0</v>
      </c>
      <c r="AC774" s="54">
        <f t="shared" ref="AC774" si="390">SUM(AC775:AC780)</f>
        <v>0</v>
      </c>
      <c r="AD774" s="54">
        <f t="shared" ref="AD774" si="391">SUM(AD775:AD780)</f>
        <v>0</v>
      </c>
      <c r="AE774" s="54">
        <f t="shared" ref="AE774" si="392">SUM(AE775:AE780)</f>
        <v>0</v>
      </c>
    </row>
    <row r="775" spans="1:31" ht="12.75" customHeight="1" thickBot="1" x14ac:dyDescent="0.25">
      <c r="A775" s="195" t="str">
        <f>+'Measured TV opt-pt'!A741</f>
        <v>PC</v>
      </c>
      <c r="B775" s="385"/>
      <c r="C775" s="125" t="s">
        <v>167</v>
      </c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143">
        <f t="shared" si="354"/>
        <v>0</v>
      </c>
      <c r="Q775" s="8"/>
      <c r="R775" s="123" t="s">
        <v>261</v>
      </c>
      <c r="S775" s="44">
        <f>'Measured TV opt-pt'!D1039</f>
        <v>0</v>
      </c>
      <c r="T775" s="44">
        <f>'Measured TV opt-pt'!E1039</f>
        <v>0</v>
      </c>
      <c r="U775" s="44">
        <f>'Measured TV opt-pt'!F1039</f>
        <v>0</v>
      </c>
      <c r="V775" s="44">
        <f>'Measured TV opt-pt'!G1039</f>
        <v>0</v>
      </c>
      <c r="W775" s="44">
        <f>'Measured TV opt-pt'!H1039</f>
        <v>0</v>
      </c>
      <c r="X775" s="44">
        <f>'Measured TV opt-pt'!I1039</f>
        <v>0</v>
      </c>
      <c r="Y775" s="44">
        <f>'Measured TV opt-pt'!J1039</f>
        <v>0</v>
      </c>
      <c r="Z775" s="44">
        <f>'Measured TV opt-pt'!K1039</f>
        <v>0</v>
      </c>
      <c r="AA775" s="44">
        <f>'Measured TV opt-pt'!L1039</f>
        <v>0</v>
      </c>
      <c r="AB775" s="44">
        <f>'Measured TV opt-pt'!M1039</f>
        <v>0</v>
      </c>
      <c r="AC775" s="44">
        <f>'Measured TV opt-pt'!N1039</f>
        <v>0</v>
      </c>
      <c r="AD775" s="44">
        <f>'Measured TV opt-pt'!O1039</f>
        <v>0</v>
      </c>
      <c r="AE775" s="55">
        <f t="shared" ref="AE775:AE780" si="393">SUM(S775:AD775)</f>
        <v>0</v>
      </c>
    </row>
    <row r="776" spans="1:31" ht="12.75" customHeight="1" thickBot="1" x14ac:dyDescent="0.25">
      <c r="A776" s="195" t="str">
        <f>+'Measured TV opt-pt'!A742</f>
        <v>PC</v>
      </c>
      <c r="B776" s="385"/>
      <c r="C776" s="122" t="s">
        <v>60</v>
      </c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144">
        <f t="shared" si="354"/>
        <v>0</v>
      </c>
      <c r="Q776" s="5"/>
      <c r="R776" s="123" t="s">
        <v>262</v>
      </c>
      <c r="S776" s="44">
        <f>'Measured TV opt-pt'!D1040</f>
        <v>0</v>
      </c>
      <c r="T776" s="44">
        <f>'Measured TV opt-pt'!E1040</f>
        <v>0</v>
      </c>
      <c r="U776" s="44">
        <f>'Measured TV opt-pt'!F1040</f>
        <v>0</v>
      </c>
      <c r="V776" s="44">
        <f>'Measured TV opt-pt'!G1040</f>
        <v>0</v>
      </c>
      <c r="W776" s="44">
        <f>'Measured TV opt-pt'!H1040</f>
        <v>0</v>
      </c>
      <c r="X776" s="44">
        <f>'Measured TV opt-pt'!I1040</f>
        <v>0</v>
      </c>
      <c r="Y776" s="44">
        <f>'Measured TV opt-pt'!J1040</f>
        <v>0</v>
      </c>
      <c r="Z776" s="44">
        <f>'Measured TV opt-pt'!K1040</f>
        <v>0</v>
      </c>
      <c r="AA776" s="44">
        <f>'Measured TV opt-pt'!L1040</f>
        <v>0</v>
      </c>
      <c r="AB776" s="44">
        <f>'Measured TV opt-pt'!M1040</f>
        <v>0</v>
      </c>
      <c r="AC776" s="44">
        <f>'Measured TV opt-pt'!N1040</f>
        <v>0</v>
      </c>
      <c r="AD776" s="44">
        <f>'Measured TV opt-pt'!O1040</f>
        <v>0</v>
      </c>
      <c r="AE776" s="55">
        <f t="shared" si="393"/>
        <v>0</v>
      </c>
    </row>
    <row r="777" spans="1:31" ht="12.75" customHeight="1" thickBot="1" x14ac:dyDescent="0.25">
      <c r="A777" s="195" t="str">
        <f>+'Measured TV opt-pt'!A743</f>
        <v>PC</v>
      </c>
      <c r="B777" s="385"/>
      <c r="C777" s="122" t="s">
        <v>61</v>
      </c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144">
        <f t="shared" si="354"/>
        <v>0</v>
      </c>
      <c r="R777" s="123" t="s">
        <v>263</v>
      </c>
      <c r="S777" s="44">
        <f>'Measured TV opt-pt'!D1041</f>
        <v>0</v>
      </c>
      <c r="T777" s="44">
        <f>'Measured TV opt-pt'!E1041</f>
        <v>0</v>
      </c>
      <c r="U777" s="44">
        <f>'Measured TV opt-pt'!F1041</f>
        <v>0</v>
      </c>
      <c r="V777" s="44">
        <f>'Measured TV opt-pt'!G1041</f>
        <v>0</v>
      </c>
      <c r="W777" s="44">
        <f>'Measured TV opt-pt'!H1041</f>
        <v>0</v>
      </c>
      <c r="X777" s="44">
        <f>'Measured TV opt-pt'!I1041</f>
        <v>0</v>
      </c>
      <c r="Y777" s="44">
        <f>'Measured TV opt-pt'!J1041</f>
        <v>0</v>
      </c>
      <c r="Z777" s="44">
        <f>'Measured TV opt-pt'!K1041</f>
        <v>0</v>
      </c>
      <c r="AA777" s="44">
        <f>'Measured TV opt-pt'!L1041</f>
        <v>0</v>
      </c>
      <c r="AB777" s="44">
        <f>'Measured TV opt-pt'!M1041</f>
        <v>0</v>
      </c>
      <c r="AC777" s="44">
        <f>'Measured TV opt-pt'!N1041</f>
        <v>0</v>
      </c>
      <c r="AD777" s="44">
        <f>'Measured TV opt-pt'!O1041</f>
        <v>0</v>
      </c>
      <c r="AE777" s="55">
        <f t="shared" si="393"/>
        <v>0</v>
      </c>
    </row>
    <row r="778" spans="1:31" ht="12.75" customHeight="1" thickBot="1" x14ac:dyDescent="0.25">
      <c r="A778" s="195" t="str">
        <f>+'Measured TV opt-pt'!A745</f>
        <v>PC</v>
      </c>
      <c r="B778" s="385"/>
      <c r="C778" s="122" t="s">
        <v>62</v>
      </c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144">
        <f t="shared" si="354"/>
        <v>0</v>
      </c>
      <c r="R778" s="123" t="s">
        <v>264</v>
      </c>
      <c r="S778" s="44">
        <f>'Measured TV opt-pt'!D1042</f>
        <v>0</v>
      </c>
      <c r="T778" s="44">
        <f>'Measured TV opt-pt'!E1042</f>
        <v>0</v>
      </c>
      <c r="U778" s="44">
        <f>'Measured TV opt-pt'!F1042</f>
        <v>0</v>
      </c>
      <c r="V778" s="44">
        <f>'Measured TV opt-pt'!G1042</f>
        <v>0</v>
      </c>
      <c r="W778" s="44">
        <f>'Measured TV opt-pt'!H1042</f>
        <v>0</v>
      </c>
      <c r="X778" s="44">
        <f>'Measured TV opt-pt'!I1042</f>
        <v>0</v>
      </c>
      <c r="Y778" s="44">
        <f>'Measured TV opt-pt'!J1042</f>
        <v>0</v>
      </c>
      <c r="Z778" s="44">
        <f>'Measured TV opt-pt'!K1042</f>
        <v>0</v>
      </c>
      <c r="AA778" s="44">
        <f>'Measured TV opt-pt'!L1042</f>
        <v>0</v>
      </c>
      <c r="AB778" s="44">
        <f>'Measured TV opt-pt'!M1042</f>
        <v>0</v>
      </c>
      <c r="AC778" s="44">
        <f>'Measured TV opt-pt'!N1042</f>
        <v>0</v>
      </c>
      <c r="AD778" s="44">
        <f>'Measured TV opt-pt'!O1042</f>
        <v>0</v>
      </c>
      <c r="AE778" s="55">
        <f t="shared" si="393"/>
        <v>0</v>
      </c>
    </row>
    <row r="779" spans="1:31" ht="12.75" customHeight="1" thickBot="1" x14ac:dyDescent="0.25">
      <c r="A779" s="195" t="str">
        <f>+'Measured TV opt-pt'!A746</f>
        <v>PC</v>
      </c>
      <c r="B779" s="385"/>
      <c r="C779" s="122" t="s">
        <v>63</v>
      </c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144">
        <f t="shared" si="354"/>
        <v>0</v>
      </c>
      <c r="Q779" s="5"/>
      <c r="R779" s="123" t="s">
        <v>265</v>
      </c>
      <c r="S779" s="44">
        <f>'Measured TV opt-pt'!D1043</f>
        <v>0</v>
      </c>
      <c r="T779" s="44">
        <f>'Measured TV opt-pt'!E1043</f>
        <v>0</v>
      </c>
      <c r="U779" s="44">
        <f>'Measured TV opt-pt'!F1043</f>
        <v>0</v>
      </c>
      <c r="V779" s="44">
        <f>'Measured TV opt-pt'!G1043</f>
        <v>0</v>
      </c>
      <c r="W779" s="44">
        <f>'Measured TV opt-pt'!H1043</f>
        <v>0</v>
      </c>
      <c r="X779" s="44">
        <f>'Measured TV opt-pt'!I1043</f>
        <v>0</v>
      </c>
      <c r="Y779" s="44">
        <f>'Measured TV opt-pt'!J1043</f>
        <v>0</v>
      </c>
      <c r="Z779" s="44">
        <f>'Measured TV opt-pt'!K1043</f>
        <v>0</v>
      </c>
      <c r="AA779" s="44">
        <f>'Measured TV opt-pt'!L1043</f>
        <v>0</v>
      </c>
      <c r="AB779" s="44">
        <f>'Measured TV opt-pt'!M1043</f>
        <v>0</v>
      </c>
      <c r="AC779" s="44">
        <f>'Measured TV opt-pt'!N1043</f>
        <v>0</v>
      </c>
      <c r="AD779" s="44">
        <f>'Measured TV opt-pt'!O1043</f>
        <v>0</v>
      </c>
      <c r="AE779" s="55">
        <f t="shared" si="393"/>
        <v>0</v>
      </c>
    </row>
    <row r="780" spans="1:31" ht="13.5" customHeight="1" x14ac:dyDescent="0.2">
      <c r="A780" s="195" t="str">
        <f>+'Measured TV opt-pt'!A747</f>
        <v>PC</v>
      </c>
      <c r="B780" s="385"/>
      <c r="C780" s="122" t="s">
        <v>64</v>
      </c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144">
        <f t="shared" si="354"/>
        <v>0</v>
      </c>
      <c r="Q780" s="5"/>
      <c r="R780" s="123" t="s">
        <v>266</v>
      </c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55">
        <f t="shared" si="393"/>
        <v>0</v>
      </c>
    </row>
    <row r="781" spans="1:31" ht="12.75" customHeight="1" x14ac:dyDescent="0.2">
      <c r="A781" s="195" t="str">
        <f>+'Measured TV opt-pt'!A748</f>
        <v>PC</v>
      </c>
      <c r="B781" s="385"/>
      <c r="C781" s="212" t="s">
        <v>289</v>
      </c>
      <c r="D781" s="217">
        <f t="shared" ref="D781:O781" si="394">SUM(D782:D800)</f>
        <v>0</v>
      </c>
      <c r="E781" s="217">
        <f t="shared" si="394"/>
        <v>0</v>
      </c>
      <c r="F781" s="217">
        <f t="shared" si="394"/>
        <v>0</v>
      </c>
      <c r="G781" s="217">
        <f t="shared" si="394"/>
        <v>0</v>
      </c>
      <c r="H781" s="217">
        <f t="shared" si="394"/>
        <v>0</v>
      </c>
      <c r="I781" s="217">
        <f t="shared" si="394"/>
        <v>0</v>
      </c>
      <c r="J781" s="217">
        <f t="shared" si="394"/>
        <v>0</v>
      </c>
      <c r="K781" s="217">
        <f t="shared" si="394"/>
        <v>0</v>
      </c>
      <c r="L781" s="217">
        <f t="shared" si="394"/>
        <v>0</v>
      </c>
      <c r="M781" s="217">
        <f t="shared" si="394"/>
        <v>0</v>
      </c>
      <c r="N781" s="217">
        <f t="shared" si="394"/>
        <v>0</v>
      </c>
      <c r="O781" s="217">
        <f t="shared" si="394"/>
        <v>0</v>
      </c>
      <c r="P781" s="214">
        <f t="shared" si="354"/>
        <v>0</v>
      </c>
      <c r="Q781" s="5"/>
      <c r="R781" s="60" t="s">
        <v>107</v>
      </c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</row>
    <row r="782" spans="1:31" ht="12.75" customHeight="1" x14ac:dyDescent="0.25">
      <c r="A782" s="195" t="str">
        <f>+'Measured TV opt-pt'!A749</f>
        <v>PC</v>
      </c>
      <c r="B782" s="385"/>
      <c r="C782" s="311" t="s">
        <v>284</v>
      </c>
      <c r="D782" s="330"/>
      <c r="E782" s="330"/>
      <c r="F782" s="330"/>
      <c r="G782" s="330"/>
      <c r="H782" s="330"/>
      <c r="I782" s="330"/>
      <c r="J782" s="330"/>
      <c r="K782" s="330"/>
      <c r="L782" s="330"/>
      <c r="M782" s="330"/>
      <c r="N782" s="330"/>
      <c r="O782" s="330"/>
      <c r="P782" s="312">
        <f t="shared" ref="P782:P800" si="395">SUM(D782:O782)</f>
        <v>0</v>
      </c>
      <c r="Q782" s="5"/>
      <c r="R782" s="60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</row>
    <row r="783" spans="1:31" ht="12.75" customHeight="1" x14ac:dyDescent="0.25">
      <c r="A783" s="195" t="str">
        <f>+'Measured TV opt-pt'!A750</f>
        <v>PC</v>
      </c>
      <c r="B783" s="385"/>
      <c r="C783" s="311" t="s">
        <v>288</v>
      </c>
      <c r="D783" s="330"/>
      <c r="E783" s="330"/>
      <c r="F783" s="330"/>
      <c r="G783" s="330"/>
      <c r="H783" s="330"/>
      <c r="I783" s="330"/>
      <c r="J783" s="330"/>
      <c r="K783" s="330"/>
      <c r="L783" s="330"/>
      <c r="M783" s="330"/>
      <c r="N783" s="330"/>
      <c r="O783" s="330"/>
      <c r="P783" s="312">
        <f t="shared" si="395"/>
        <v>0</v>
      </c>
      <c r="Q783" s="5"/>
      <c r="R783" s="60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</row>
    <row r="784" spans="1:31" ht="12.75" customHeight="1" x14ac:dyDescent="0.25">
      <c r="A784" s="195" t="str">
        <f>+'Measured TV opt-pt'!A751</f>
        <v>PC</v>
      </c>
      <c r="B784" s="385"/>
      <c r="C784" s="311" t="s">
        <v>280</v>
      </c>
      <c r="D784" s="330"/>
      <c r="E784" s="330"/>
      <c r="F784" s="330"/>
      <c r="G784" s="330"/>
      <c r="H784" s="330"/>
      <c r="I784" s="330"/>
      <c r="J784" s="330"/>
      <c r="K784" s="330"/>
      <c r="L784" s="330"/>
      <c r="M784" s="330"/>
      <c r="N784" s="330"/>
      <c r="O784" s="330"/>
      <c r="P784" s="312">
        <f t="shared" si="395"/>
        <v>0</v>
      </c>
      <c r="Q784" s="5"/>
      <c r="R784" s="60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</row>
    <row r="785" spans="1:31" ht="12.75" customHeight="1" x14ac:dyDescent="0.25">
      <c r="A785" s="195" t="str">
        <f>+'Measured TV opt-pt'!A752</f>
        <v>PC</v>
      </c>
      <c r="B785" s="385"/>
      <c r="C785" s="311" t="s">
        <v>285</v>
      </c>
      <c r="D785" s="330"/>
      <c r="E785" s="330"/>
      <c r="F785" s="330"/>
      <c r="G785" s="330"/>
      <c r="H785" s="330"/>
      <c r="I785" s="330"/>
      <c r="J785" s="330"/>
      <c r="K785" s="330"/>
      <c r="L785" s="330"/>
      <c r="M785" s="330"/>
      <c r="N785" s="330"/>
      <c r="O785" s="330"/>
      <c r="P785" s="312">
        <f t="shared" si="395"/>
        <v>0</v>
      </c>
      <c r="Q785" s="5"/>
      <c r="R785" s="60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</row>
    <row r="786" spans="1:31" ht="12.75" customHeight="1" x14ac:dyDescent="0.25">
      <c r="A786" s="195" t="str">
        <f t="shared" ref="A786:A798" si="396">+A785</f>
        <v>PC</v>
      </c>
      <c r="B786" s="385"/>
      <c r="C786" s="311" t="s">
        <v>280</v>
      </c>
      <c r="D786" s="330"/>
      <c r="E786" s="330"/>
      <c r="F786" s="330"/>
      <c r="G786" s="330"/>
      <c r="H786" s="330"/>
      <c r="I786" s="330"/>
      <c r="J786" s="330"/>
      <c r="K786" s="330"/>
      <c r="L786" s="330"/>
      <c r="M786" s="330"/>
      <c r="N786" s="330"/>
      <c r="O786" s="330"/>
      <c r="P786" s="312">
        <f t="shared" si="395"/>
        <v>0</v>
      </c>
      <c r="Q786" s="5"/>
      <c r="R786" s="60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</row>
    <row r="787" spans="1:31" ht="12.75" customHeight="1" x14ac:dyDescent="0.25">
      <c r="A787" s="195" t="str">
        <f t="shared" si="396"/>
        <v>PC</v>
      </c>
      <c r="B787" s="385"/>
      <c r="C787" s="311" t="s">
        <v>286</v>
      </c>
      <c r="D787" s="330"/>
      <c r="E787" s="330"/>
      <c r="F787" s="330"/>
      <c r="G787" s="330"/>
      <c r="H787" s="330"/>
      <c r="I787" s="330"/>
      <c r="J787" s="330"/>
      <c r="K787" s="330"/>
      <c r="L787" s="330"/>
      <c r="M787" s="330"/>
      <c r="N787" s="330"/>
      <c r="O787" s="330"/>
      <c r="P787" s="312">
        <f t="shared" si="395"/>
        <v>0</v>
      </c>
      <c r="Q787" s="5"/>
      <c r="R787" s="60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</row>
    <row r="788" spans="1:31" ht="12.75" customHeight="1" x14ac:dyDescent="0.25">
      <c r="A788" s="195" t="str">
        <f t="shared" si="396"/>
        <v>PC</v>
      </c>
      <c r="B788" s="385"/>
      <c r="C788" s="311" t="s">
        <v>282</v>
      </c>
      <c r="D788" s="330"/>
      <c r="E788" s="330"/>
      <c r="F788" s="330"/>
      <c r="G788" s="330"/>
      <c r="H788" s="330"/>
      <c r="I788" s="330"/>
      <c r="J788" s="330"/>
      <c r="K788" s="330"/>
      <c r="L788" s="330"/>
      <c r="M788" s="330"/>
      <c r="N788" s="330"/>
      <c r="O788" s="330"/>
      <c r="P788" s="312">
        <f t="shared" si="395"/>
        <v>0</v>
      </c>
      <c r="Q788" s="5"/>
      <c r="R788" s="60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</row>
    <row r="789" spans="1:31" ht="12.75" customHeight="1" x14ac:dyDescent="0.25">
      <c r="A789" s="195" t="str">
        <f t="shared" si="396"/>
        <v>PC</v>
      </c>
      <c r="B789" s="385"/>
      <c r="C789" s="311" t="s">
        <v>283</v>
      </c>
      <c r="D789" s="330"/>
      <c r="E789" s="330"/>
      <c r="F789" s="330"/>
      <c r="G789" s="330"/>
      <c r="H789" s="330"/>
      <c r="I789" s="330"/>
      <c r="J789" s="330"/>
      <c r="K789" s="330"/>
      <c r="L789" s="330"/>
      <c r="M789" s="330"/>
      <c r="N789" s="330"/>
      <c r="O789" s="330"/>
      <c r="P789" s="312">
        <f t="shared" si="395"/>
        <v>0</v>
      </c>
      <c r="Q789" s="5"/>
      <c r="R789" s="60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</row>
    <row r="790" spans="1:31" ht="12.75" customHeight="1" x14ac:dyDescent="0.25">
      <c r="A790" s="195" t="str">
        <f t="shared" si="396"/>
        <v>PC</v>
      </c>
      <c r="B790" s="385"/>
      <c r="C790" s="313" t="s">
        <v>287</v>
      </c>
      <c r="D790" s="331"/>
      <c r="E790" s="331"/>
      <c r="F790" s="331"/>
      <c r="G790" s="331"/>
      <c r="H790" s="331"/>
      <c r="I790" s="331"/>
      <c r="J790" s="331"/>
      <c r="K790" s="331"/>
      <c r="L790" s="331"/>
      <c r="M790" s="331"/>
      <c r="N790" s="331"/>
      <c r="O790" s="331"/>
      <c r="P790" s="314">
        <f t="shared" si="395"/>
        <v>0</v>
      </c>
      <c r="Q790" s="5"/>
      <c r="R790" s="60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</row>
    <row r="791" spans="1:31" ht="12.75" customHeight="1" x14ac:dyDescent="0.25">
      <c r="A791" s="195" t="str">
        <f t="shared" si="396"/>
        <v>PC</v>
      </c>
      <c r="B791" s="385"/>
      <c r="C791" s="313" t="s">
        <v>288</v>
      </c>
      <c r="D791" s="331"/>
      <c r="E791" s="331"/>
      <c r="F791" s="331"/>
      <c r="G791" s="331"/>
      <c r="H791" s="331"/>
      <c r="I791" s="331"/>
      <c r="J791" s="331"/>
      <c r="K791" s="331"/>
      <c r="L791" s="331"/>
      <c r="M791" s="331"/>
      <c r="N791" s="331"/>
      <c r="O791" s="331"/>
      <c r="P791" s="314">
        <f t="shared" si="395"/>
        <v>0</v>
      </c>
      <c r="Q791" s="5"/>
      <c r="R791" s="60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</row>
    <row r="792" spans="1:31" ht="12.75" customHeight="1" x14ac:dyDescent="0.25">
      <c r="A792" s="195" t="str">
        <f t="shared" si="396"/>
        <v>PC</v>
      </c>
      <c r="B792" s="385"/>
      <c r="C792" s="313" t="s">
        <v>280</v>
      </c>
      <c r="D792" s="331"/>
      <c r="E792" s="331"/>
      <c r="F792" s="331"/>
      <c r="G792" s="331"/>
      <c r="H792" s="331"/>
      <c r="I792" s="331"/>
      <c r="J792" s="331"/>
      <c r="K792" s="331"/>
      <c r="L792" s="331"/>
      <c r="M792" s="331"/>
      <c r="N792" s="331"/>
      <c r="O792" s="331"/>
      <c r="P792" s="314">
        <f t="shared" si="395"/>
        <v>0</v>
      </c>
      <c r="Q792" s="5"/>
      <c r="R792" s="60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</row>
    <row r="793" spans="1:31" ht="12.75" customHeight="1" x14ac:dyDescent="0.25">
      <c r="A793" s="195" t="str">
        <f t="shared" si="396"/>
        <v>PC</v>
      </c>
      <c r="B793" s="385"/>
      <c r="C793" s="313" t="s">
        <v>285</v>
      </c>
      <c r="D793" s="331"/>
      <c r="E793" s="331"/>
      <c r="F793" s="331"/>
      <c r="G793" s="331"/>
      <c r="H793" s="331"/>
      <c r="I793" s="331"/>
      <c r="J793" s="331"/>
      <c r="K793" s="331"/>
      <c r="L793" s="331"/>
      <c r="M793" s="331"/>
      <c r="N793" s="331"/>
      <c r="O793" s="331"/>
      <c r="P793" s="314">
        <f t="shared" si="395"/>
        <v>0</v>
      </c>
      <c r="Q793" s="5"/>
      <c r="R793" s="60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</row>
    <row r="794" spans="1:31" ht="12.75" customHeight="1" x14ac:dyDescent="0.25">
      <c r="A794" s="195" t="str">
        <f t="shared" si="396"/>
        <v>PC</v>
      </c>
      <c r="B794" s="385"/>
      <c r="C794" s="313" t="s">
        <v>280</v>
      </c>
      <c r="D794" s="331"/>
      <c r="E794" s="331"/>
      <c r="F794" s="331"/>
      <c r="G794" s="331"/>
      <c r="H794" s="331"/>
      <c r="I794" s="331"/>
      <c r="J794" s="331"/>
      <c r="K794" s="331"/>
      <c r="L794" s="331"/>
      <c r="M794" s="331"/>
      <c r="N794" s="331"/>
      <c r="O794" s="331"/>
      <c r="P794" s="314">
        <f t="shared" si="395"/>
        <v>0</v>
      </c>
      <c r="Q794" s="5"/>
      <c r="R794" s="60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</row>
    <row r="795" spans="1:31" ht="12.75" customHeight="1" x14ac:dyDescent="0.25">
      <c r="A795" s="195" t="str">
        <f t="shared" si="396"/>
        <v>PC</v>
      </c>
      <c r="B795" s="385"/>
      <c r="C795" s="313" t="s">
        <v>286</v>
      </c>
      <c r="D795" s="331"/>
      <c r="E795" s="331"/>
      <c r="F795" s="331"/>
      <c r="G795" s="331"/>
      <c r="H795" s="331"/>
      <c r="I795" s="331"/>
      <c r="J795" s="331"/>
      <c r="K795" s="331"/>
      <c r="L795" s="331"/>
      <c r="M795" s="331"/>
      <c r="N795" s="331"/>
      <c r="O795" s="331"/>
      <c r="P795" s="314">
        <f t="shared" si="395"/>
        <v>0</v>
      </c>
      <c r="Q795" s="5"/>
      <c r="R795" s="60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</row>
    <row r="796" spans="1:31" ht="12.75" customHeight="1" x14ac:dyDescent="0.25">
      <c r="A796" s="195" t="str">
        <f t="shared" si="396"/>
        <v>PC</v>
      </c>
      <c r="B796" s="385"/>
      <c r="C796" s="313" t="s">
        <v>282</v>
      </c>
      <c r="D796" s="331"/>
      <c r="E796" s="331"/>
      <c r="F796" s="331"/>
      <c r="G796" s="331"/>
      <c r="H796" s="331"/>
      <c r="I796" s="331"/>
      <c r="J796" s="331"/>
      <c r="K796" s="331"/>
      <c r="L796" s="331"/>
      <c r="M796" s="331"/>
      <c r="N796" s="331"/>
      <c r="O796" s="331"/>
      <c r="P796" s="314">
        <f t="shared" si="395"/>
        <v>0</v>
      </c>
      <c r="Q796" s="5"/>
      <c r="R796" s="60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</row>
    <row r="797" spans="1:31" ht="12.75" customHeight="1" x14ac:dyDescent="0.25">
      <c r="A797" s="195" t="str">
        <f t="shared" si="396"/>
        <v>PC</v>
      </c>
      <c r="B797" s="385"/>
      <c r="C797" s="313" t="s">
        <v>283</v>
      </c>
      <c r="D797" s="331"/>
      <c r="E797" s="331"/>
      <c r="F797" s="331"/>
      <c r="G797" s="331"/>
      <c r="H797" s="331"/>
      <c r="I797" s="331"/>
      <c r="J797" s="331"/>
      <c r="K797" s="331"/>
      <c r="L797" s="331"/>
      <c r="M797" s="331"/>
      <c r="N797" s="331"/>
      <c r="O797" s="331"/>
      <c r="P797" s="314">
        <f t="shared" si="395"/>
        <v>0</v>
      </c>
      <c r="Q797" s="5"/>
      <c r="R797" s="60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</row>
    <row r="798" spans="1:31" ht="12.75" customHeight="1" x14ac:dyDescent="0.25">
      <c r="A798" s="195" t="str">
        <f t="shared" si="396"/>
        <v>PC</v>
      </c>
      <c r="B798" s="385"/>
      <c r="C798" s="313" t="s">
        <v>281</v>
      </c>
      <c r="D798" s="331"/>
      <c r="E798" s="331"/>
      <c r="F798" s="331"/>
      <c r="G798" s="331"/>
      <c r="H798" s="331"/>
      <c r="I798" s="331"/>
      <c r="J798" s="331"/>
      <c r="K798" s="331"/>
      <c r="L798" s="331"/>
      <c r="M798" s="331"/>
      <c r="N798" s="331"/>
      <c r="O798" s="331"/>
      <c r="P798" s="314">
        <f t="shared" si="395"/>
        <v>0</v>
      </c>
      <c r="Q798" s="5"/>
      <c r="R798" s="60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</row>
    <row r="799" spans="1:31" ht="12.75" customHeight="1" x14ac:dyDescent="0.25">
      <c r="A799" s="195" t="str">
        <f>+'Measured TV opt-pt'!A753</f>
        <v>PC</v>
      </c>
      <c r="B799" s="385"/>
      <c r="C799" s="318" t="s">
        <v>279</v>
      </c>
      <c r="D799" s="332"/>
      <c r="E799" s="332"/>
      <c r="F799" s="332"/>
      <c r="G799" s="332"/>
      <c r="H799" s="332"/>
      <c r="I799" s="332"/>
      <c r="J799" s="332"/>
      <c r="K799" s="332"/>
      <c r="L799" s="332"/>
      <c r="M799" s="332"/>
      <c r="N799" s="332"/>
      <c r="O799" s="332"/>
      <c r="P799" s="315">
        <f t="shared" si="395"/>
        <v>0</v>
      </c>
      <c r="Q799" s="5"/>
      <c r="R799" s="60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</row>
    <row r="800" spans="1:31" ht="12.75" customHeight="1" x14ac:dyDescent="0.25">
      <c r="A800" s="195" t="str">
        <f>+'Measured TV opt-pt'!A754</f>
        <v>PC</v>
      </c>
      <c r="B800" s="385"/>
      <c r="C800" s="316" t="s">
        <v>290</v>
      </c>
      <c r="D800" s="334"/>
      <c r="E800" s="334"/>
      <c r="F800" s="334"/>
      <c r="G800" s="334"/>
      <c r="H800" s="334"/>
      <c r="I800" s="334"/>
      <c r="J800" s="334"/>
      <c r="K800" s="334"/>
      <c r="L800" s="334"/>
      <c r="M800" s="334"/>
      <c r="N800" s="334"/>
      <c r="O800" s="334"/>
      <c r="P800" s="317">
        <f t="shared" si="395"/>
        <v>0</v>
      </c>
      <c r="Q800" s="5"/>
      <c r="R800" s="60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</row>
    <row r="801" spans="1:46" ht="12.75" customHeight="1" x14ac:dyDescent="0.2">
      <c r="A801" s="195" t="str">
        <f>+'Measured TV opt-pt'!A755</f>
        <v>PC</v>
      </c>
      <c r="B801" s="385"/>
      <c r="C801" s="122" t="s">
        <v>66</v>
      </c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144">
        <f t="shared" si="354"/>
        <v>0</v>
      </c>
      <c r="R801" s="60" t="s">
        <v>107</v>
      </c>
    </row>
    <row r="802" spans="1:46" ht="12.75" customHeight="1" x14ac:dyDescent="0.2">
      <c r="A802" s="195" t="str">
        <f>+'Measured TV opt-pt'!A756</f>
        <v>PC</v>
      </c>
      <c r="B802" s="385"/>
      <c r="C802" s="122" t="s">
        <v>67</v>
      </c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144">
        <f t="shared" si="354"/>
        <v>0</v>
      </c>
      <c r="Q802" s="5"/>
      <c r="R802" s="60" t="s">
        <v>107</v>
      </c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</row>
    <row r="803" spans="1:46" ht="12.75" customHeight="1" x14ac:dyDescent="0.2">
      <c r="A803" s="195" t="str">
        <f>+'Measured TV opt-pt'!A757</f>
        <v>PC</v>
      </c>
      <c r="B803" s="385"/>
      <c r="C803" s="122" t="s">
        <v>68</v>
      </c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144">
        <f t="shared" si="354"/>
        <v>0</v>
      </c>
      <c r="Q803" s="5"/>
      <c r="R803" s="60" t="s">
        <v>107</v>
      </c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</row>
    <row r="804" spans="1:46" ht="13.5" customHeight="1" thickBot="1" x14ac:dyDescent="0.25">
      <c r="A804" s="195" t="str">
        <f>+'Measured TV opt-pt'!A758</f>
        <v>PC</v>
      </c>
      <c r="B804" s="386"/>
      <c r="C804" s="126" t="s">
        <v>55</v>
      </c>
      <c r="D804" s="56">
        <f t="shared" ref="D804:O804" si="397">+D803+D802+D801+D781+D780+D779+D778+D777+D776+D765</f>
        <v>0</v>
      </c>
      <c r="E804" s="56">
        <f t="shared" si="397"/>
        <v>0</v>
      </c>
      <c r="F804" s="56">
        <f t="shared" si="397"/>
        <v>0</v>
      </c>
      <c r="G804" s="56">
        <f t="shared" si="397"/>
        <v>0</v>
      </c>
      <c r="H804" s="56">
        <f t="shared" si="397"/>
        <v>0</v>
      </c>
      <c r="I804" s="56">
        <f t="shared" si="397"/>
        <v>0</v>
      </c>
      <c r="J804" s="56">
        <f t="shared" si="397"/>
        <v>0</v>
      </c>
      <c r="K804" s="56">
        <f t="shared" si="397"/>
        <v>0</v>
      </c>
      <c r="L804" s="56">
        <f t="shared" si="397"/>
        <v>0</v>
      </c>
      <c r="M804" s="56">
        <f t="shared" si="397"/>
        <v>0</v>
      </c>
      <c r="N804" s="56">
        <f t="shared" si="397"/>
        <v>0</v>
      </c>
      <c r="O804" s="56">
        <f t="shared" si="397"/>
        <v>0</v>
      </c>
      <c r="P804" s="147">
        <f t="shared" ref="P804:P893" si="398">SUM(D804:O804)</f>
        <v>0</v>
      </c>
      <c r="Q804" s="199" t="str">
        <f>+B765</f>
        <v>Dove Men MB</v>
      </c>
      <c r="R804" s="60" t="s">
        <v>107</v>
      </c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</row>
    <row r="805" spans="1:46" ht="12.75" customHeight="1" thickBot="1" x14ac:dyDescent="0.25">
      <c r="A805" s="195" t="str">
        <f>+'Measured TV opt-pt'!A759</f>
        <v>PC</v>
      </c>
      <c r="B805" s="384" t="str">
        <f>+'Measured TV opt-pt'!B1061</f>
        <v>Dove Men SCL</v>
      </c>
      <c r="C805" s="121" t="s">
        <v>56</v>
      </c>
      <c r="D805" s="54">
        <f t="shared" ref="D805:O805" si="399">SUM(D806:D815)</f>
        <v>80000.010000001144</v>
      </c>
      <c r="E805" s="54">
        <f t="shared" si="399"/>
        <v>80000</v>
      </c>
      <c r="F805" s="54">
        <f t="shared" si="399"/>
        <v>80000</v>
      </c>
      <c r="G805" s="54">
        <f t="shared" si="399"/>
        <v>80000</v>
      </c>
      <c r="H805" s="54">
        <f t="shared" si="399"/>
        <v>80000</v>
      </c>
      <c r="I805" s="54">
        <f t="shared" si="399"/>
        <v>80000</v>
      </c>
      <c r="J805" s="54">
        <f t="shared" si="399"/>
        <v>80000</v>
      </c>
      <c r="K805" s="54">
        <f t="shared" si="399"/>
        <v>80000</v>
      </c>
      <c r="L805" s="54">
        <f t="shared" si="399"/>
        <v>80000</v>
      </c>
      <c r="M805" s="54">
        <f t="shared" si="399"/>
        <v>80000</v>
      </c>
      <c r="N805" s="54">
        <f t="shared" si="399"/>
        <v>0</v>
      </c>
      <c r="O805" s="54">
        <f t="shared" si="399"/>
        <v>0</v>
      </c>
      <c r="P805" s="140">
        <f t="shared" si="398"/>
        <v>800000.01000000117</v>
      </c>
      <c r="Q805" s="198"/>
      <c r="R805" s="121" t="s">
        <v>104</v>
      </c>
      <c r="S805" s="54">
        <f>SUM(S806:S811)</f>
        <v>0</v>
      </c>
      <c r="T805" s="54">
        <f t="shared" ref="T805:AD805" si="400">SUM(T806:T811)</f>
        <v>0</v>
      </c>
      <c r="U805" s="54">
        <f t="shared" si="400"/>
        <v>0</v>
      </c>
      <c r="V805" s="54">
        <f t="shared" si="400"/>
        <v>0</v>
      </c>
      <c r="W805" s="54">
        <f t="shared" si="400"/>
        <v>0</v>
      </c>
      <c r="X805" s="117">
        <f t="shared" si="400"/>
        <v>0</v>
      </c>
      <c r="Y805" s="54">
        <f t="shared" si="400"/>
        <v>0</v>
      </c>
      <c r="Z805" s="54">
        <f t="shared" si="400"/>
        <v>0</v>
      </c>
      <c r="AA805" s="54">
        <f t="shared" si="400"/>
        <v>0</v>
      </c>
      <c r="AB805" s="54">
        <f t="shared" si="400"/>
        <v>0</v>
      </c>
      <c r="AC805" s="54">
        <f t="shared" si="400"/>
        <v>0</v>
      </c>
      <c r="AD805" s="54">
        <f t="shared" si="400"/>
        <v>0</v>
      </c>
      <c r="AE805" s="55">
        <f t="shared" ref="AE805:AE811" si="401">SUM(S805:AD805)</f>
        <v>0</v>
      </c>
    </row>
    <row r="806" spans="1:46" ht="12.75" customHeight="1" thickBot="1" x14ac:dyDescent="0.25">
      <c r="A806" s="195" t="str">
        <f>+'Measured TV opt-pt'!A760</f>
        <v>PC</v>
      </c>
      <c r="B806" s="385"/>
      <c r="C806" s="123" t="s">
        <v>57</v>
      </c>
      <c r="D806" s="58">
        <f>+'Measured TV opt-pt'!D1063</f>
        <v>0</v>
      </c>
      <c r="E806" s="58">
        <f>+'Measured TV opt-pt'!E1063</f>
        <v>0</v>
      </c>
      <c r="F806" s="58">
        <f>+'Measured TV opt-pt'!F1063</f>
        <v>0</v>
      </c>
      <c r="G806" s="58">
        <f>+'Measured TV opt-pt'!G1063</f>
        <v>0</v>
      </c>
      <c r="H806" s="58">
        <f>+'Measured TV opt-pt'!H1063</f>
        <v>0</v>
      </c>
      <c r="I806" s="58">
        <f>+'Measured TV opt-pt'!I1063</f>
        <v>0</v>
      </c>
      <c r="J806" s="58">
        <f>+'Measured TV opt-pt'!J1063</f>
        <v>0</v>
      </c>
      <c r="K806" s="58">
        <f>+'Measured TV opt-pt'!K1063</f>
        <v>0</v>
      </c>
      <c r="L806" s="58">
        <f>+'Measured TV opt-pt'!L1063</f>
        <v>0</v>
      </c>
      <c r="M806" s="58">
        <f>+'Measured TV opt-pt'!M1063</f>
        <v>0</v>
      </c>
      <c r="N806" s="58">
        <f>+'Measured TV opt-pt'!N1063</f>
        <v>0</v>
      </c>
      <c r="O806" s="58">
        <f>+'Measured TV opt-pt'!O1063</f>
        <v>0</v>
      </c>
      <c r="P806" s="141">
        <f t="shared" si="398"/>
        <v>0</v>
      </c>
      <c r="R806" s="123" t="s">
        <v>57</v>
      </c>
      <c r="S806" s="44">
        <f>'Measured TV opt-pt'!D1100</f>
        <v>0</v>
      </c>
      <c r="T806" s="44">
        <f>'Measured TV opt-pt'!E1100</f>
        <v>0</v>
      </c>
      <c r="U806" s="44">
        <f>'Measured TV opt-pt'!F1100</f>
        <v>0</v>
      </c>
      <c r="V806" s="44">
        <f>'Measured TV opt-pt'!G1100</f>
        <v>0</v>
      </c>
      <c r="W806" s="44">
        <f>'Measured TV opt-pt'!H1100</f>
        <v>0</v>
      </c>
      <c r="X806" s="44">
        <f>'Measured TV opt-pt'!I1100</f>
        <v>0</v>
      </c>
      <c r="Y806" s="44">
        <f>'Measured TV opt-pt'!J1100</f>
        <v>0</v>
      </c>
      <c r="Z806" s="44">
        <f>'Measured TV opt-pt'!K1100</f>
        <v>0</v>
      </c>
      <c r="AA806" s="44">
        <f>'Measured TV opt-pt'!L1100</f>
        <v>0</v>
      </c>
      <c r="AB806" s="44">
        <f>'Measured TV opt-pt'!M1100</f>
        <v>0</v>
      </c>
      <c r="AC806" s="44">
        <f>'Measured TV opt-pt'!N1100</f>
        <v>0</v>
      </c>
      <c r="AD806" s="44">
        <f>'Measured TV opt-pt'!O1100</f>
        <v>0</v>
      </c>
      <c r="AE806" s="55">
        <f t="shared" si="401"/>
        <v>0</v>
      </c>
      <c r="AT806" s="5">
        <f>L806+L810+L811</f>
        <v>0</v>
      </c>
    </row>
    <row r="807" spans="1:46" ht="12.75" customHeight="1" thickBot="1" x14ac:dyDescent="0.25">
      <c r="A807" s="195" t="str">
        <f>+'Measured TV opt-pt'!A761</f>
        <v>PC</v>
      </c>
      <c r="B807" s="385"/>
      <c r="C807" s="123" t="s">
        <v>221</v>
      </c>
      <c r="D807" s="58">
        <f>+'Measured TV opt-pt'!D1064</f>
        <v>0</v>
      </c>
      <c r="E807" s="58">
        <f>+'Measured TV opt-pt'!E1064</f>
        <v>0</v>
      </c>
      <c r="F807" s="58">
        <f>+'Measured TV opt-pt'!F1064</f>
        <v>0</v>
      </c>
      <c r="G807" s="58">
        <f>+'Measured TV opt-pt'!G1064</f>
        <v>0</v>
      </c>
      <c r="H807" s="58">
        <f>+'Measured TV opt-pt'!H1064</f>
        <v>0</v>
      </c>
      <c r="I807" s="58">
        <f>+'Measured TV opt-pt'!I1064</f>
        <v>0</v>
      </c>
      <c r="J807" s="58">
        <f>+'Measured TV opt-pt'!J1064</f>
        <v>0</v>
      </c>
      <c r="K807" s="58">
        <f>+'Measured TV opt-pt'!K1064</f>
        <v>0</v>
      </c>
      <c r="L807" s="58">
        <f>+'Measured TV opt-pt'!L1064</f>
        <v>0</v>
      </c>
      <c r="M807" s="58">
        <f>+'Measured TV opt-pt'!M1064</f>
        <v>0</v>
      </c>
      <c r="N807" s="58">
        <f>+'Measured TV opt-pt'!N1064</f>
        <v>0</v>
      </c>
      <c r="O807" s="58">
        <f>+'Measured TV opt-pt'!O1064</f>
        <v>0</v>
      </c>
      <c r="P807" s="141">
        <f t="shared" si="398"/>
        <v>0</v>
      </c>
      <c r="R807" s="123" t="s">
        <v>221</v>
      </c>
      <c r="S807" s="44">
        <f>'Measured TV opt-pt'!D1101</f>
        <v>0</v>
      </c>
      <c r="T807" s="44">
        <f>'Measured TV opt-pt'!E1101</f>
        <v>0</v>
      </c>
      <c r="U807" s="44">
        <f>'Measured TV opt-pt'!F1101</f>
        <v>0</v>
      </c>
      <c r="V807" s="44">
        <f>'Measured TV opt-pt'!G1101</f>
        <v>0</v>
      </c>
      <c r="W807" s="44">
        <f>'Measured TV opt-pt'!H1101</f>
        <v>0</v>
      </c>
      <c r="X807" s="44">
        <f>'Measured TV opt-pt'!I1101</f>
        <v>0</v>
      </c>
      <c r="Y807" s="44">
        <f>'Measured TV opt-pt'!J1101</f>
        <v>0</v>
      </c>
      <c r="Z807" s="44">
        <f>'Measured TV opt-pt'!K1101</f>
        <v>0</v>
      </c>
      <c r="AA807" s="44">
        <f>'Measured TV opt-pt'!L1101</f>
        <v>0</v>
      </c>
      <c r="AB807" s="44">
        <f>'Measured TV opt-pt'!M1101</f>
        <v>0</v>
      </c>
      <c r="AC807" s="44">
        <f>'Measured TV opt-pt'!N1101</f>
        <v>0</v>
      </c>
      <c r="AD807" s="44">
        <f>'Measured TV opt-pt'!O1101</f>
        <v>0</v>
      </c>
      <c r="AE807" s="55">
        <f t="shared" si="401"/>
        <v>0</v>
      </c>
      <c r="AT807" s="5"/>
    </row>
    <row r="808" spans="1:46" ht="12.75" customHeight="1" thickBot="1" x14ac:dyDescent="0.25">
      <c r="A808" s="195" t="str">
        <f>+'Measured TV opt-pt'!A762</f>
        <v>PC</v>
      </c>
      <c r="B808" s="385"/>
      <c r="C808" s="123" t="s">
        <v>222</v>
      </c>
      <c r="D808" s="58">
        <f>+'Measured TV opt-pt'!D1065</f>
        <v>0</v>
      </c>
      <c r="E808" s="58">
        <f>+'Measured TV opt-pt'!E1065</f>
        <v>0</v>
      </c>
      <c r="F808" s="58">
        <f>+'Measured TV opt-pt'!F1065</f>
        <v>0</v>
      </c>
      <c r="G808" s="58">
        <f>+'Measured TV opt-pt'!G1065</f>
        <v>0</v>
      </c>
      <c r="H808" s="58">
        <f>+'Measured TV opt-pt'!H1065</f>
        <v>0</v>
      </c>
      <c r="I808" s="58">
        <f>+'Measured TV opt-pt'!I1065</f>
        <v>0</v>
      </c>
      <c r="J808" s="58">
        <f>+'Measured TV opt-pt'!J1065</f>
        <v>0</v>
      </c>
      <c r="K808" s="58">
        <f>+'Measured TV opt-pt'!K1065</f>
        <v>0</v>
      </c>
      <c r="L808" s="58">
        <f>+'Measured TV opt-pt'!L1065</f>
        <v>0</v>
      </c>
      <c r="M808" s="58">
        <f>+'Measured TV opt-pt'!M1065</f>
        <v>0</v>
      </c>
      <c r="N808" s="58">
        <f>+'Measured TV opt-pt'!N1065</f>
        <v>0</v>
      </c>
      <c r="O808" s="58">
        <f>+'Measured TV opt-pt'!O1065</f>
        <v>0</v>
      </c>
      <c r="P808" s="141">
        <f t="shared" si="398"/>
        <v>0</v>
      </c>
      <c r="R808" s="123" t="s">
        <v>222</v>
      </c>
      <c r="S808" s="44">
        <f>'Measured TV opt-pt'!D1102</f>
        <v>0</v>
      </c>
      <c r="T808" s="44">
        <f>'Measured TV opt-pt'!E1102</f>
        <v>0</v>
      </c>
      <c r="U808" s="44">
        <f>'Measured TV opt-pt'!F1102</f>
        <v>0</v>
      </c>
      <c r="V808" s="44">
        <f>'Measured TV opt-pt'!G1102</f>
        <v>0</v>
      </c>
      <c r="W808" s="44">
        <f>'Measured TV opt-pt'!H1102</f>
        <v>0</v>
      </c>
      <c r="X808" s="44">
        <f>'Measured TV opt-pt'!I1102</f>
        <v>0</v>
      </c>
      <c r="Y808" s="44">
        <f>'Measured TV opt-pt'!J1102</f>
        <v>0</v>
      </c>
      <c r="Z808" s="44">
        <f>'Measured TV opt-pt'!K1102</f>
        <v>0</v>
      </c>
      <c r="AA808" s="44">
        <f>'Measured TV opt-pt'!L1102</f>
        <v>0</v>
      </c>
      <c r="AB808" s="44">
        <f>'Measured TV opt-pt'!M1102</f>
        <v>0</v>
      </c>
      <c r="AC808" s="44">
        <f>'Measured TV opt-pt'!N1102</f>
        <v>0</v>
      </c>
      <c r="AD808" s="44">
        <f>'Measured TV opt-pt'!O1102</f>
        <v>0</v>
      </c>
      <c r="AE808" s="55">
        <f t="shared" si="401"/>
        <v>0</v>
      </c>
      <c r="AT808" s="5"/>
    </row>
    <row r="809" spans="1:46" ht="12.75" customHeight="1" thickBot="1" x14ac:dyDescent="0.25">
      <c r="A809" s="195" t="str">
        <f>+'Measured TV opt-pt'!A763</f>
        <v>PC</v>
      </c>
      <c r="B809" s="385"/>
      <c r="C809" s="123" t="s">
        <v>223</v>
      </c>
      <c r="D809" s="58">
        <f>+'Measured TV opt-pt'!D1066</f>
        <v>0</v>
      </c>
      <c r="E809" s="58">
        <f>+'Measured TV opt-pt'!E1066</f>
        <v>0</v>
      </c>
      <c r="F809" s="58">
        <f>+'Measured TV opt-pt'!F1066</f>
        <v>0</v>
      </c>
      <c r="G809" s="58">
        <f>+'Measured TV opt-pt'!G1066</f>
        <v>0</v>
      </c>
      <c r="H809" s="58">
        <f>+'Measured TV opt-pt'!H1066</f>
        <v>0</v>
      </c>
      <c r="I809" s="58">
        <f>+'Measured TV opt-pt'!I1066</f>
        <v>0</v>
      </c>
      <c r="J809" s="58">
        <f>+'Measured TV opt-pt'!J1066</f>
        <v>0</v>
      </c>
      <c r="K809" s="58">
        <f>+'Measured TV opt-pt'!K1066</f>
        <v>0</v>
      </c>
      <c r="L809" s="58">
        <f>+'Measured TV opt-pt'!L1066</f>
        <v>0</v>
      </c>
      <c r="M809" s="58">
        <f>+'Measured TV opt-pt'!M1066</f>
        <v>0</v>
      </c>
      <c r="N809" s="58">
        <f>+'Measured TV opt-pt'!N1066</f>
        <v>0</v>
      </c>
      <c r="O809" s="58">
        <f>+'Measured TV opt-pt'!O1066</f>
        <v>0</v>
      </c>
      <c r="P809" s="141">
        <f t="shared" si="398"/>
        <v>0</v>
      </c>
      <c r="R809" s="123" t="s">
        <v>223</v>
      </c>
      <c r="S809" s="44">
        <f>'Measured TV opt-pt'!D1103</f>
        <v>0</v>
      </c>
      <c r="T809" s="44">
        <f>'Measured TV opt-pt'!E1103</f>
        <v>0</v>
      </c>
      <c r="U809" s="44">
        <f>'Measured TV opt-pt'!F1103</f>
        <v>0</v>
      </c>
      <c r="V809" s="44">
        <f>'Measured TV opt-pt'!G1103</f>
        <v>0</v>
      </c>
      <c r="W809" s="44">
        <f>'Measured TV opt-pt'!H1103</f>
        <v>0</v>
      </c>
      <c r="X809" s="44">
        <f>'Measured TV opt-pt'!I1103</f>
        <v>0</v>
      </c>
      <c r="Y809" s="44">
        <f>'Measured TV opt-pt'!J1103</f>
        <v>0</v>
      </c>
      <c r="Z809" s="44">
        <f>'Measured TV opt-pt'!K1103</f>
        <v>0</v>
      </c>
      <c r="AA809" s="44">
        <f>'Measured TV opt-pt'!L1103</f>
        <v>0</v>
      </c>
      <c r="AB809" s="44">
        <f>'Measured TV opt-pt'!M1103</f>
        <v>0</v>
      </c>
      <c r="AC809" s="44">
        <f>'Measured TV opt-pt'!N1103</f>
        <v>0</v>
      </c>
      <c r="AD809" s="44">
        <f>'Measured TV opt-pt'!O1103</f>
        <v>0</v>
      </c>
      <c r="AE809" s="55">
        <f t="shared" si="401"/>
        <v>0</v>
      </c>
      <c r="AT809" s="5"/>
    </row>
    <row r="810" spans="1:46" ht="12.75" customHeight="1" thickBot="1" x14ac:dyDescent="0.25">
      <c r="A810" s="195" t="str">
        <f>+'Measured TV opt-pt'!A764</f>
        <v>PC</v>
      </c>
      <c r="B810" s="385"/>
      <c r="C810" s="123" t="s">
        <v>224</v>
      </c>
      <c r="D810" s="58">
        <f>+'Measured TV opt-pt'!D1067</f>
        <v>0</v>
      </c>
      <c r="E810" s="58">
        <f>+'Measured TV opt-pt'!E1067</f>
        <v>0</v>
      </c>
      <c r="F810" s="58">
        <f>+'Measured TV opt-pt'!F1067</f>
        <v>0</v>
      </c>
      <c r="G810" s="58">
        <f>+'Measured TV opt-pt'!G1067</f>
        <v>0</v>
      </c>
      <c r="H810" s="58">
        <f>+'Measured TV opt-pt'!H1067</f>
        <v>0</v>
      </c>
      <c r="I810" s="58">
        <f>+'Measured TV opt-pt'!I1067</f>
        <v>0</v>
      </c>
      <c r="J810" s="58">
        <f>+'Measured TV opt-pt'!J1067</f>
        <v>0</v>
      </c>
      <c r="K810" s="58">
        <f>+'Measured TV opt-pt'!K1067</f>
        <v>0</v>
      </c>
      <c r="L810" s="58">
        <f>+'Measured TV opt-pt'!L1067</f>
        <v>0</v>
      </c>
      <c r="M810" s="58">
        <f>+'Measured TV opt-pt'!M1067</f>
        <v>0</v>
      </c>
      <c r="N810" s="58">
        <f>+'Measured TV opt-pt'!N1067</f>
        <v>0</v>
      </c>
      <c r="O810" s="58">
        <f>+'Measured TV opt-pt'!O1067</f>
        <v>0</v>
      </c>
      <c r="P810" s="141">
        <f t="shared" si="398"/>
        <v>0</v>
      </c>
      <c r="Q810" s="5"/>
      <c r="R810" s="123" t="s">
        <v>224</v>
      </c>
      <c r="S810" s="44">
        <f>'Measured TV opt-pt'!D1104</f>
        <v>0</v>
      </c>
      <c r="T810" s="44">
        <f>'Measured TV opt-pt'!E1104</f>
        <v>0</v>
      </c>
      <c r="U810" s="44">
        <f>'Measured TV opt-pt'!F1104</f>
        <v>0</v>
      </c>
      <c r="V810" s="44">
        <f>'Measured TV opt-pt'!G1104</f>
        <v>0</v>
      </c>
      <c r="W810" s="44">
        <f>'Measured TV opt-pt'!H1104</f>
        <v>0</v>
      </c>
      <c r="X810" s="44">
        <f>'Measured TV opt-pt'!I1104</f>
        <v>0</v>
      </c>
      <c r="Y810" s="44">
        <f>'Measured TV opt-pt'!J1104</f>
        <v>0</v>
      </c>
      <c r="Z810" s="44">
        <f>'Measured TV opt-pt'!K1104</f>
        <v>0</v>
      </c>
      <c r="AA810" s="44">
        <f>'Measured TV opt-pt'!L1104</f>
        <v>0</v>
      </c>
      <c r="AB810" s="44">
        <f>'Measured TV opt-pt'!M1104</f>
        <v>0</v>
      </c>
      <c r="AC810" s="44">
        <f>'Measured TV opt-pt'!N1104</f>
        <v>0</v>
      </c>
      <c r="AD810" s="44">
        <f>'Measured TV opt-pt'!O1104</f>
        <v>0</v>
      </c>
      <c r="AE810" s="55">
        <f t="shared" si="401"/>
        <v>0</v>
      </c>
    </row>
    <row r="811" spans="1:46" ht="12.75" customHeight="1" x14ac:dyDescent="0.2">
      <c r="A811" s="195" t="str">
        <f>+'Measured TV opt-pt'!A765</f>
        <v>PC</v>
      </c>
      <c r="B811" s="385"/>
      <c r="C811" s="123" t="s">
        <v>101</v>
      </c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141">
        <f t="shared" si="398"/>
        <v>0</v>
      </c>
      <c r="Q811" s="5"/>
      <c r="R811" s="123" t="s">
        <v>101</v>
      </c>
      <c r="S811" s="44"/>
      <c r="T811" s="44"/>
      <c r="U811" s="44"/>
      <c r="V811" s="44"/>
      <c r="W811" s="44"/>
      <c r="X811" s="44"/>
      <c r="Y811" s="58"/>
      <c r="Z811" s="58"/>
      <c r="AA811" s="58"/>
      <c r="AB811" s="58"/>
      <c r="AC811" s="58"/>
      <c r="AD811" s="58"/>
      <c r="AE811" s="55">
        <f t="shared" si="401"/>
        <v>0</v>
      </c>
    </row>
    <row r="812" spans="1:46" ht="12.75" customHeight="1" x14ac:dyDescent="0.2">
      <c r="A812" s="195" t="str">
        <f>+'Measured TV opt-pt'!A766</f>
        <v>PC</v>
      </c>
      <c r="B812" s="385"/>
      <c r="C812" s="124" t="s">
        <v>58</v>
      </c>
      <c r="D812" s="46"/>
      <c r="E812" s="46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142">
        <f t="shared" si="398"/>
        <v>0</v>
      </c>
      <c r="R812" s="133" t="s">
        <v>105</v>
      </c>
      <c r="S812" s="133">
        <f>+'Measured TV opt-pt'!D539</f>
        <v>0.7</v>
      </c>
      <c r="T812" s="133">
        <f>+'Measured TV opt-pt'!E539</f>
        <v>0.7</v>
      </c>
      <c r="U812" s="133">
        <f>+'Measured TV opt-pt'!F539</f>
        <v>0.7</v>
      </c>
      <c r="V812" s="133">
        <f>+'Measured TV opt-pt'!G539</f>
        <v>0.7</v>
      </c>
      <c r="W812" s="133">
        <f>+'Measured TV opt-pt'!H539</f>
        <v>0.7</v>
      </c>
      <c r="X812" s="8">
        <f>+'Measured TV opt-pt'!I539</f>
        <v>0.7</v>
      </c>
      <c r="Y812" s="133">
        <f>+'Measured TV opt-pt'!J539</f>
        <v>0.7</v>
      </c>
      <c r="Z812" s="133">
        <f>+'Measured TV opt-pt'!K539</f>
        <v>0.48915873014712274</v>
      </c>
      <c r="AA812" s="133">
        <f>+'Measured TV opt-pt'!L539</f>
        <v>0.4834974169537235</v>
      </c>
      <c r="AB812" s="133">
        <f>+'Measured TV opt-pt'!M539</f>
        <v>0.45414569524687309</v>
      </c>
      <c r="AC812" s="133">
        <f>+'Measured TV opt-pt'!N539</f>
        <v>0.38276016431267579</v>
      </c>
      <c r="AD812" s="133">
        <f>+'Measured TV opt-pt'!O539</f>
        <v>0.34111134082271427</v>
      </c>
      <c r="AE812" s="133"/>
      <c r="AT812" s="5">
        <f>L812+L813+L814+L815</f>
        <v>80000</v>
      </c>
    </row>
    <row r="813" spans="1:46" ht="13.5" customHeight="1" thickBot="1" x14ac:dyDescent="0.25">
      <c r="A813" s="195" t="str">
        <f>+'Measured TV opt-pt'!A767</f>
        <v>PC</v>
      </c>
      <c r="B813" s="385"/>
      <c r="C813" s="124" t="s">
        <v>59</v>
      </c>
      <c r="D813" s="46"/>
      <c r="E813" s="46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142">
        <f t="shared" si="398"/>
        <v>0</v>
      </c>
      <c r="R813" s="60" t="s">
        <v>107</v>
      </c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</row>
    <row r="814" spans="1:46" ht="12.75" customHeight="1" thickBot="1" x14ac:dyDescent="0.25">
      <c r="A814" s="195" t="str">
        <f>+'Measured TV opt-pt'!A768</f>
        <v>PC</v>
      </c>
      <c r="B814" s="385"/>
      <c r="C814" s="124" t="s">
        <v>166</v>
      </c>
      <c r="D814" s="46">
        <v>80000.010000001144</v>
      </c>
      <c r="E814" s="46">
        <v>80000</v>
      </c>
      <c r="F814" s="46">
        <v>80000</v>
      </c>
      <c r="G814" s="46">
        <v>80000</v>
      </c>
      <c r="H814" s="46">
        <v>80000</v>
      </c>
      <c r="I814" s="46">
        <v>80000</v>
      </c>
      <c r="J814" s="46">
        <v>80000</v>
      </c>
      <c r="K814" s="46">
        <v>80000</v>
      </c>
      <c r="L814" s="46">
        <v>80000</v>
      </c>
      <c r="M814" s="46">
        <v>80000</v>
      </c>
      <c r="N814" s="46"/>
      <c r="O814" s="46"/>
      <c r="P814" s="142">
        <f t="shared" si="398"/>
        <v>800000.01000000117</v>
      </c>
      <c r="Q814" s="8"/>
      <c r="R814" s="121" t="s">
        <v>106</v>
      </c>
      <c r="S814" s="54">
        <f>SUM(S815:S820)</f>
        <v>0</v>
      </c>
      <c r="T814" s="54">
        <f t="shared" ref="T814" si="402">SUM(T815:T820)</f>
        <v>0</v>
      </c>
      <c r="U814" s="54">
        <f t="shared" ref="U814" si="403">SUM(U815:U820)</f>
        <v>0</v>
      </c>
      <c r="V814" s="54">
        <f t="shared" ref="V814" si="404">SUM(V815:V820)</f>
        <v>0</v>
      </c>
      <c r="W814" s="54">
        <f t="shared" ref="W814" si="405">SUM(W815:W820)</f>
        <v>0</v>
      </c>
      <c r="X814" s="54">
        <f t="shared" ref="X814" si="406">SUM(X815:X820)</f>
        <v>0</v>
      </c>
      <c r="Y814" s="54">
        <f t="shared" ref="Y814" si="407">SUM(Y815:Y820)</f>
        <v>0</v>
      </c>
      <c r="Z814" s="54">
        <f t="shared" ref="Z814" si="408">SUM(Z815:Z820)</f>
        <v>0</v>
      </c>
      <c r="AA814" s="54">
        <f t="shared" ref="AA814" si="409">SUM(AA815:AA820)</f>
        <v>0</v>
      </c>
      <c r="AB814" s="54">
        <f t="shared" ref="AB814" si="410">SUM(AB815:AB820)</f>
        <v>0</v>
      </c>
      <c r="AC814" s="54">
        <f t="shared" ref="AC814" si="411">SUM(AC815:AC820)</f>
        <v>0</v>
      </c>
      <c r="AD814" s="54">
        <f t="shared" ref="AD814" si="412">SUM(AD815:AD820)</f>
        <v>0</v>
      </c>
      <c r="AE814" s="54">
        <f t="shared" ref="AE814" si="413">SUM(AE815:AE820)</f>
        <v>0</v>
      </c>
    </row>
    <row r="815" spans="1:46" ht="12.75" customHeight="1" thickBot="1" x14ac:dyDescent="0.25">
      <c r="A815" s="195" t="str">
        <f>+'Measured TV opt-pt'!A769</f>
        <v>PC</v>
      </c>
      <c r="B815" s="385"/>
      <c r="C815" s="125" t="s">
        <v>167</v>
      </c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143">
        <f t="shared" si="398"/>
        <v>0</v>
      </c>
      <c r="Q815" s="8"/>
      <c r="R815" s="123" t="s">
        <v>261</v>
      </c>
      <c r="S815" s="44">
        <f>'Measured TV opt-pt'!D1094</f>
        <v>0</v>
      </c>
      <c r="T815" s="44">
        <f>'Measured TV opt-pt'!E1094</f>
        <v>0</v>
      </c>
      <c r="U815" s="44">
        <f>'Measured TV opt-pt'!F1094</f>
        <v>0</v>
      </c>
      <c r="V815" s="44">
        <f>'Measured TV opt-pt'!G1094</f>
        <v>0</v>
      </c>
      <c r="W815" s="44">
        <f>'Measured TV opt-pt'!H1094</f>
        <v>0</v>
      </c>
      <c r="X815" s="44">
        <f>'Measured TV opt-pt'!I1094</f>
        <v>0</v>
      </c>
      <c r="Y815" s="44">
        <f>'Measured TV opt-pt'!J1094</f>
        <v>0</v>
      </c>
      <c r="Z815" s="44">
        <f>'Measured TV opt-pt'!K1094</f>
        <v>0</v>
      </c>
      <c r="AA815" s="44">
        <f>'Measured TV opt-pt'!L1094</f>
        <v>0</v>
      </c>
      <c r="AB815" s="44">
        <f>'Measured TV opt-pt'!M1094</f>
        <v>0</v>
      </c>
      <c r="AC815" s="44">
        <f>'Measured TV opt-pt'!N1094</f>
        <v>0</v>
      </c>
      <c r="AD815" s="44">
        <f>'Measured TV opt-pt'!O1094</f>
        <v>0</v>
      </c>
      <c r="AE815" s="55">
        <f t="shared" ref="AE815:AE820" si="414">SUM(S815:AD815)</f>
        <v>0</v>
      </c>
    </row>
    <row r="816" spans="1:46" ht="12.75" customHeight="1" thickBot="1" x14ac:dyDescent="0.25">
      <c r="A816" s="195" t="str">
        <f>+'Measured TV opt-pt'!A770</f>
        <v>PC</v>
      </c>
      <c r="B816" s="385"/>
      <c r="C816" s="122" t="s">
        <v>60</v>
      </c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144">
        <f t="shared" si="398"/>
        <v>0</v>
      </c>
      <c r="Q816" s="5"/>
      <c r="R816" s="123" t="s">
        <v>262</v>
      </c>
      <c r="S816" s="44">
        <f>'Measured TV opt-pt'!D1095</f>
        <v>0</v>
      </c>
      <c r="T816" s="44">
        <f>'Measured TV opt-pt'!E1095</f>
        <v>0</v>
      </c>
      <c r="U816" s="44">
        <f>'Measured TV opt-pt'!F1095</f>
        <v>0</v>
      </c>
      <c r="V816" s="44">
        <f>'Measured TV opt-pt'!G1095</f>
        <v>0</v>
      </c>
      <c r="W816" s="44">
        <f>'Measured TV opt-pt'!H1095</f>
        <v>0</v>
      </c>
      <c r="X816" s="44">
        <f>'Measured TV opt-pt'!I1095</f>
        <v>0</v>
      </c>
      <c r="Y816" s="44">
        <f>'Measured TV opt-pt'!J1095</f>
        <v>0</v>
      </c>
      <c r="Z816" s="44">
        <f>'Measured TV opt-pt'!K1095</f>
        <v>0</v>
      </c>
      <c r="AA816" s="44">
        <f>'Measured TV opt-pt'!L1095</f>
        <v>0</v>
      </c>
      <c r="AB816" s="44">
        <f>'Measured TV opt-pt'!M1095</f>
        <v>0</v>
      </c>
      <c r="AC816" s="44">
        <f>'Measured TV opt-pt'!N1095</f>
        <v>0</v>
      </c>
      <c r="AD816" s="44">
        <f>'Measured TV opt-pt'!O1095</f>
        <v>0</v>
      </c>
      <c r="AE816" s="55">
        <f t="shared" si="414"/>
        <v>0</v>
      </c>
      <c r="AT816" s="5">
        <f>L816+L817+L818+L819+L820+L821+L841+L842+L843</f>
        <v>5000</v>
      </c>
    </row>
    <row r="817" spans="1:31" ht="12.75" customHeight="1" thickBot="1" x14ac:dyDescent="0.25">
      <c r="A817" s="195" t="str">
        <f>+'Measured TV opt-pt'!A771</f>
        <v>PC</v>
      </c>
      <c r="B817" s="385"/>
      <c r="C817" s="122" t="s">
        <v>61</v>
      </c>
      <c r="D817" s="42"/>
      <c r="E817" s="42"/>
      <c r="F817" s="42">
        <v>38405</v>
      </c>
      <c r="G817" s="42">
        <v>466.67</v>
      </c>
      <c r="H817" s="42">
        <v>466.67</v>
      </c>
      <c r="I817" s="42">
        <v>667</v>
      </c>
      <c r="J817" s="42"/>
      <c r="K817" s="42"/>
      <c r="L817" s="42"/>
      <c r="M817" s="42"/>
      <c r="N817" s="42"/>
      <c r="O817" s="42"/>
      <c r="P817" s="144">
        <f t="shared" si="398"/>
        <v>40005.339999999997</v>
      </c>
      <c r="R817" s="123" t="s">
        <v>263</v>
      </c>
      <c r="S817" s="44">
        <f>'Measured TV opt-pt'!D1096</f>
        <v>0</v>
      </c>
      <c r="T817" s="44">
        <f>'Measured TV opt-pt'!E1096</f>
        <v>0</v>
      </c>
      <c r="U817" s="44">
        <f>'Measured TV opt-pt'!F1096</f>
        <v>0</v>
      </c>
      <c r="V817" s="44">
        <f>'Measured TV opt-pt'!G1096</f>
        <v>0</v>
      </c>
      <c r="W817" s="44">
        <f>'Measured TV opt-pt'!H1096</f>
        <v>0</v>
      </c>
      <c r="X817" s="44">
        <f>'Measured TV opt-pt'!I1096</f>
        <v>0</v>
      </c>
      <c r="Y817" s="44">
        <f>'Measured TV opt-pt'!J1096</f>
        <v>0</v>
      </c>
      <c r="Z817" s="44">
        <f>'Measured TV opt-pt'!K1096</f>
        <v>0</v>
      </c>
      <c r="AA817" s="44">
        <f>'Measured TV opt-pt'!L1096</f>
        <v>0</v>
      </c>
      <c r="AB817" s="44">
        <f>'Measured TV opt-pt'!M1096</f>
        <v>0</v>
      </c>
      <c r="AC817" s="44">
        <f>'Measured TV opt-pt'!N1096</f>
        <v>0</v>
      </c>
      <c r="AD817" s="44">
        <f>'Measured TV opt-pt'!O1096</f>
        <v>0</v>
      </c>
      <c r="AE817" s="55">
        <f t="shared" si="414"/>
        <v>0</v>
      </c>
    </row>
    <row r="818" spans="1:31" ht="12.75" customHeight="1" thickBot="1" x14ac:dyDescent="0.25">
      <c r="A818" s="195" t="str">
        <f>+'Measured TV opt-pt'!A772</f>
        <v>PC</v>
      </c>
      <c r="B818" s="385"/>
      <c r="C818" s="122" t="s">
        <v>62</v>
      </c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144">
        <f t="shared" si="398"/>
        <v>0</v>
      </c>
      <c r="R818" s="123" t="s">
        <v>264</v>
      </c>
      <c r="S818" s="44">
        <f>'Measured TV opt-pt'!D1097</f>
        <v>0</v>
      </c>
      <c r="T818" s="44">
        <f>'Measured TV opt-pt'!E1097</f>
        <v>0</v>
      </c>
      <c r="U818" s="44">
        <f>'Measured TV opt-pt'!F1097</f>
        <v>0</v>
      </c>
      <c r="V818" s="44">
        <f>'Measured TV opt-pt'!G1097</f>
        <v>0</v>
      </c>
      <c r="W818" s="44">
        <f>'Measured TV opt-pt'!H1097</f>
        <v>0</v>
      </c>
      <c r="X818" s="44">
        <f>'Measured TV opt-pt'!I1097</f>
        <v>0</v>
      </c>
      <c r="Y818" s="44">
        <f>'Measured TV opt-pt'!J1097</f>
        <v>0</v>
      </c>
      <c r="Z818" s="44">
        <f>'Measured TV opt-pt'!K1097</f>
        <v>0</v>
      </c>
      <c r="AA818" s="44">
        <f>'Measured TV opt-pt'!L1097</f>
        <v>0</v>
      </c>
      <c r="AB818" s="44">
        <f>'Measured TV opt-pt'!M1097</f>
        <v>0</v>
      </c>
      <c r="AC818" s="44">
        <f>'Measured TV opt-pt'!N1097</f>
        <v>0</v>
      </c>
      <c r="AD818" s="44">
        <f>'Measured TV opt-pt'!O1097</f>
        <v>0</v>
      </c>
      <c r="AE818" s="55">
        <f t="shared" si="414"/>
        <v>0</v>
      </c>
    </row>
    <row r="819" spans="1:31" ht="12.75" customHeight="1" thickBot="1" x14ac:dyDescent="0.25">
      <c r="A819" s="195" t="str">
        <f>+'Measured TV opt-pt'!A773</f>
        <v>PC</v>
      </c>
      <c r="B819" s="385"/>
      <c r="C819" s="122" t="s">
        <v>63</v>
      </c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144">
        <f t="shared" si="398"/>
        <v>0</v>
      </c>
      <c r="Q819" s="5"/>
      <c r="R819" s="123" t="s">
        <v>265</v>
      </c>
      <c r="S819" s="44">
        <f>'Measured TV opt-pt'!D1098</f>
        <v>0</v>
      </c>
      <c r="T819" s="44">
        <f>'Measured TV opt-pt'!E1098</f>
        <v>0</v>
      </c>
      <c r="U819" s="44">
        <f>'Measured TV opt-pt'!F1098</f>
        <v>0</v>
      </c>
      <c r="V819" s="44">
        <f>'Measured TV opt-pt'!G1098</f>
        <v>0</v>
      </c>
      <c r="W819" s="44">
        <f>'Measured TV opt-pt'!H1098</f>
        <v>0</v>
      </c>
      <c r="X819" s="44">
        <f>'Measured TV opt-pt'!I1098</f>
        <v>0</v>
      </c>
      <c r="Y819" s="44">
        <f>'Measured TV opt-pt'!J1098</f>
        <v>0</v>
      </c>
      <c r="Z819" s="44">
        <f>'Measured TV opt-pt'!K1098</f>
        <v>0</v>
      </c>
      <c r="AA819" s="44">
        <f>'Measured TV opt-pt'!L1098</f>
        <v>0</v>
      </c>
      <c r="AB819" s="44">
        <f>'Measured TV opt-pt'!M1098</f>
        <v>0</v>
      </c>
      <c r="AC819" s="44">
        <f>'Measured TV opt-pt'!N1098</f>
        <v>0</v>
      </c>
      <c r="AD819" s="44">
        <f>'Measured TV opt-pt'!O1098</f>
        <v>0</v>
      </c>
      <c r="AE819" s="55">
        <f t="shared" si="414"/>
        <v>0</v>
      </c>
    </row>
    <row r="820" spans="1:31" ht="13.5" customHeight="1" x14ac:dyDescent="0.2">
      <c r="A820" s="195" t="str">
        <f>+'Measured TV opt-pt'!A774</f>
        <v>PC</v>
      </c>
      <c r="B820" s="385"/>
      <c r="C820" s="122" t="s">
        <v>64</v>
      </c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144">
        <f t="shared" si="398"/>
        <v>0</v>
      </c>
      <c r="Q820" s="5"/>
      <c r="R820" s="123" t="s">
        <v>266</v>
      </c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55">
        <f t="shared" si="414"/>
        <v>0</v>
      </c>
    </row>
    <row r="821" spans="1:31" ht="12.75" customHeight="1" x14ac:dyDescent="0.2">
      <c r="A821" s="195" t="str">
        <f>+'Measured TV opt-pt'!A775</f>
        <v>PC</v>
      </c>
      <c r="B821" s="385"/>
      <c r="C821" s="212" t="s">
        <v>289</v>
      </c>
      <c r="D821" s="217">
        <f t="shared" ref="D821:O821" si="415">SUM(D822:D840)</f>
        <v>9813.6895999999997</v>
      </c>
      <c r="E821" s="217">
        <f t="shared" si="415"/>
        <v>4925.88</v>
      </c>
      <c r="F821" s="217">
        <f t="shared" si="415"/>
        <v>32186.900400000002</v>
      </c>
      <c r="G821" s="217">
        <f t="shared" si="415"/>
        <v>4604.3640000000005</v>
      </c>
      <c r="H821" s="217">
        <f t="shared" si="415"/>
        <v>4307.12</v>
      </c>
      <c r="I821" s="217">
        <f t="shared" si="415"/>
        <v>16200</v>
      </c>
      <c r="J821" s="217">
        <f t="shared" si="415"/>
        <v>7462</v>
      </c>
      <c r="K821" s="217">
        <f t="shared" si="415"/>
        <v>5000</v>
      </c>
      <c r="L821" s="217">
        <f t="shared" si="415"/>
        <v>5000</v>
      </c>
      <c r="M821" s="217">
        <f t="shared" si="415"/>
        <v>5000</v>
      </c>
      <c r="N821" s="217">
        <f t="shared" si="415"/>
        <v>5000</v>
      </c>
      <c r="O821" s="217">
        <f t="shared" si="415"/>
        <v>14333</v>
      </c>
      <c r="P821" s="214">
        <f t="shared" si="398"/>
        <v>113832.954</v>
      </c>
      <c r="Q821" s="5"/>
      <c r="R821" s="60" t="s">
        <v>107</v>
      </c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</row>
    <row r="822" spans="1:31" ht="12.75" customHeight="1" x14ac:dyDescent="0.25">
      <c r="A822" s="195" t="str">
        <f>+'Measured TV opt-pt'!A776</f>
        <v>PC</v>
      </c>
      <c r="B822" s="385"/>
      <c r="C822" s="311" t="s">
        <v>284</v>
      </c>
      <c r="D822" s="330"/>
      <c r="E822" s="330"/>
      <c r="F822" s="330"/>
      <c r="G822" s="330"/>
      <c r="H822" s="330"/>
      <c r="I822" s="330"/>
      <c r="J822" s="330"/>
      <c r="K822" s="330"/>
      <c r="L822" s="330"/>
      <c r="M822" s="330"/>
      <c r="N822" s="330"/>
      <c r="O822" s="330"/>
      <c r="P822" s="312">
        <f t="shared" ref="P822:P840" si="416">SUM(D822:O822)</f>
        <v>0</v>
      </c>
      <c r="Q822" s="5"/>
      <c r="R822" s="60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</row>
    <row r="823" spans="1:31" ht="12.75" customHeight="1" x14ac:dyDescent="0.25">
      <c r="A823" s="195" t="str">
        <f>+'Measured TV opt-pt'!A777</f>
        <v>PC</v>
      </c>
      <c r="B823" s="385"/>
      <c r="C823" s="311" t="s">
        <v>288</v>
      </c>
      <c r="D823" s="330"/>
      <c r="E823" s="330"/>
      <c r="F823" s="330"/>
      <c r="G823" s="330"/>
      <c r="H823" s="330"/>
      <c r="I823" s="330"/>
      <c r="J823" s="330"/>
      <c r="K823" s="330"/>
      <c r="L823" s="330"/>
      <c r="M823" s="330"/>
      <c r="N823" s="330"/>
      <c r="O823" s="330"/>
      <c r="P823" s="312">
        <f t="shared" si="416"/>
        <v>0</v>
      </c>
      <c r="Q823" s="5"/>
      <c r="R823" s="60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</row>
    <row r="824" spans="1:31" ht="12.75" customHeight="1" x14ac:dyDescent="0.25">
      <c r="A824" s="195" t="str">
        <f>+'Measured TV opt-pt'!A778</f>
        <v>PC</v>
      </c>
      <c r="B824" s="385"/>
      <c r="C824" s="311" t="s">
        <v>280</v>
      </c>
      <c r="D824" s="330"/>
      <c r="E824" s="330"/>
      <c r="F824" s="330">
        <v>22500</v>
      </c>
      <c r="G824" s="330"/>
      <c r="H824" s="330"/>
      <c r="I824" s="330"/>
      <c r="J824" s="330"/>
      <c r="K824" s="330"/>
      <c r="L824" s="330"/>
      <c r="M824" s="330"/>
      <c r="N824" s="330"/>
      <c r="O824" s="330"/>
      <c r="P824" s="312">
        <f t="shared" si="416"/>
        <v>22500</v>
      </c>
      <c r="Q824" s="5"/>
      <c r="R824" s="60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</row>
    <row r="825" spans="1:31" ht="12.75" customHeight="1" x14ac:dyDescent="0.25">
      <c r="A825" s="195" t="str">
        <f>+'Measured TV opt-pt'!A779</f>
        <v>PC</v>
      </c>
      <c r="B825" s="385"/>
      <c r="C825" s="311" t="s">
        <v>285</v>
      </c>
      <c r="D825" s="330"/>
      <c r="E825" s="330"/>
      <c r="F825" s="330"/>
      <c r="G825" s="330"/>
      <c r="H825" s="330"/>
      <c r="I825" s="330"/>
      <c r="J825" s="330"/>
      <c r="K825" s="330"/>
      <c r="L825" s="330"/>
      <c r="M825" s="330"/>
      <c r="N825" s="330"/>
      <c r="O825" s="330"/>
      <c r="P825" s="312">
        <f t="shared" si="416"/>
        <v>0</v>
      </c>
      <c r="Q825" s="5"/>
      <c r="R825" s="60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</row>
    <row r="826" spans="1:31" ht="12.75" customHeight="1" x14ac:dyDescent="0.25">
      <c r="A826" s="195" t="str">
        <f t="shared" ref="A826:A838" si="417">+A825</f>
        <v>PC</v>
      </c>
      <c r="B826" s="385"/>
      <c r="C826" s="311" t="s">
        <v>280</v>
      </c>
      <c r="D826" s="330">
        <v>5000</v>
      </c>
      <c r="E826" s="330"/>
      <c r="F826" s="330"/>
      <c r="G826" s="330"/>
      <c r="H826" s="330">
        <v>3988.07</v>
      </c>
      <c r="I826" s="330"/>
      <c r="J826" s="330"/>
      <c r="K826" s="330"/>
      <c r="L826" s="330"/>
      <c r="M826" s="330"/>
      <c r="N826" s="330"/>
      <c r="O826" s="330"/>
      <c r="P826" s="312">
        <f t="shared" si="416"/>
        <v>8988.07</v>
      </c>
      <c r="Q826" s="5"/>
      <c r="R826" s="60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</row>
    <row r="827" spans="1:31" ht="12.75" customHeight="1" x14ac:dyDescent="0.25">
      <c r="A827" s="195" t="str">
        <f t="shared" si="417"/>
        <v>PC</v>
      </c>
      <c r="B827" s="385"/>
      <c r="C827" s="311" t="s">
        <v>286</v>
      </c>
      <c r="D827" s="330">
        <v>4457.12</v>
      </c>
      <c r="E827" s="330">
        <v>4561</v>
      </c>
      <c r="F827" s="330">
        <v>2747.13</v>
      </c>
      <c r="G827" s="330">
        <v>4263.3</v>
      </c>
      <c r="H827" s="330"/>
      <c r="I827" s="330">
        <v>5000</v>
      </c>
      <c r="J827" s="330">
        <v>5000</v>
      </c>
      <c r="K827" s="330">
        <v>5000</v>
      </c>
      <c r="L827" s="330">
        <v>5000</v>
      </c>
      <c r="M827" s="330">
        <v>5000</v>
      </c>
      <c r="N827" s="330">
        <v>5000</v>
      </c>
      <c r="O827" s="330">
        <v>5000</v>
      </c>
      <c r="P827" s="312">
        <f t="shared" si="416"/>
        <v>51028.55</v>
      </c>
      <c r="Q827" s="5"/>
      <c r="R827" s="60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</row>
    <row r="828" spans="1:31" ht="12.75" customHeight="1" x14ac:dyDescent="0.25">
      <c r="A828" s="195" t="str">
        <f t="shared" si="417"/>
        <v>PC</v>
      </c>
      <c r="B828" s="385"/>
      <c r="C828" s="311" t="s">
        <v>282</v>
      </c>
      <c r="D828" s="330"/>
      <c r="E828" s="330"/>
      <c r="F828" s="330"/>
      <c r="G828" s="330"/>
      <c r="H828" s="330"/>
      <c r="I828" s="330"/>
      <c r="J828" s="330"/>
      <c r="K828" s="330"/>
      <c r="L828" s="330"/>
      <c r="M828" s="330"/>
      <c r="N828" s="330"/>
      <c r="O828" s="330"/>
      <c r="P828" s="312">
        <f t="shared" si="416"/>
        <v>0</v>
      </c>
      <c r="Q828" s="5"/>
      <c r="R828" s="60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</row>
    <row r="829" spans="1:31" ht="12.75" customHeight="1" x14ac:dyDescent="0.25">
      <c r="A829" s="195" t="str">
        <f t="shared" si="417"/>
        <v>PC</v>
      </c>
      <c r="B829" s="385"/>
      <c r="C829" s="311" t="s">
        <v>283</v>
      </c>
      <c r="D829" s="330"/>
      <c r="E829" s="330"/>
      <c r="F829" s="330">
        <v>6000</v>
      </c>
      <c r="G829" s="330"/>
      <c r="H829" s="330"/>
      <c r="I829" s="330"/>
      <c r="J829" s="330"/>
      <c r="K829" s="330"/>
      <c r="L829" s="330"/>
      <c r="M829" s="330"/>
      <c r="N829" s="330"/>
      <c r="O829" s="330"/>
      <c r="P829" s="312">
        <f t="shared" si="416"/>
        <v>6000</v>
      </c>
      <c r="Q829" s="5"/>
      <c r="R829" s="60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</row>
    <row r="830" spans="1:31" ht="12.75" customHeight="1" x14ac:dyDescent="0.25">
      <c r="A830" s="195" t="str">
        <f t="shared" si="417"/>
        <v>PC</v>
      </c>
      <c r="B830" s="385"/>
      <c r="C830" s="313" t="s">
        <v>287</v>
      </c>
      <c r="D830" s="331"/>
      <c r="E830" s="331"/>
      <c r="F830" s="331"/>
      <c r="G830" s="331"/>
      <c r="H830" s="331"/>
      <c r="I830" s="331"/>
      <c r="J830" s="331"/>
      <c r="K830" s="331"/>
      <c r="L830" s="331"/>
      <c r="M830" s="331"/>
      <c r="N830" s="331"/>
      <c r="O830" s="331"/>
      <c r="P830" s="314">
        <f t="shared" si="416"/>
        <v>0</v>
      </c>
      <c r="Q830" s="5"/>
      <c r="R830" s="60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</row>
    <row r="831" spans="1:31" ht="12.75" customHeight="1" x14ac:dyDescent="0.25">
      <c r="A831" s="195" t="str">
        <f t="shared" si="417"/>
        <v>PC</v>
      </c>
      <c r="B831" s="385"/>
      <c r="C831" s="313" t="s">
        <v>288</v>
      </c>
      <c r="D831" s="331"/>
      <c r="E831" s="331"/>
      <c r="F831" s="331"/>
      <c r="G831" s="331"/>
      <c r="H831" s="331"/>
      <c r="I831" s="331"/>
      <c r="J831" s="331"/>
      <c r="K831" s="331"/>
      <c r="L831" s="331"/>
      <c r="M831" s="331"/>
      <c r="N831" s="331"/>
      <c r="O831" s="331"/>
      <c r="P831" s="314">
        <f t="shared" si="416"/>
        <v>0</v>
      </c>
      <c r="Q831" s="5"/>
      <c r="R831" s="60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</row>
    <row r="832" spans="1:31" ht="12.75" customHeight="1" x14ac:dyDescent="0.25">
      <c r="A832" s="195" t="str">
        <f t="shared" si="417"/>
        <v>PC</v>
      </c>
      <c r="B832" s="385"/>
      <c r="C832" s="313" t="s">
        <v>280</v>
      </c>
      <c r="D832" s="331"/>
      <c r="E832" s="331"/>
      <c r="F832" s="331"/>
      <c r="G832" s="331"/>
      <c r="H832" s="331"/>
      <c r="I832" s="331"/>
      <c r="J832" s="331"/>
      <c r="K832" s="331"/>
      <c r="L832" s="331"/>
      <c r="M832" s="331"/>
      <c r="N832" s="331"/>
      <c r="O832" s="331"/>
      <c r="P832" s="314">
        <f t="shared" si="416"/>
        <v>0</v>
      </c>
      <c r="Q832" s="5"/>
      <c r="R832" s="60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</row>
    <row r="833" spans="1:46" ht="12.75" customHeight="1" x14ac:dyDescent="0.25">
      <c r="A833" s="195" t="str">
        <f t="shared" si="417"/>
        <v>PC</v>
      </c>
      <c r="B833" s="385"/>
      <c r="C833" s="313" t="s">
        <v>285</v>
      </c>
      <c r="D833" s="331"/>
      <c r="E833" s="331"/>
      <c r="F833" s="331"/>
      <c r="G833" s="331"/>
      <c r="H833" s="331"/>
      <c r="I833" s="331"/>
      <c r="J833" s="331"/>
      <c r="K833" s="331"/>
      <c r="L833" s="331"/>
      <c r="M833" s="331"/>
      <c r="N833" s="331"/>
      <c r="O833" s="331"/>
      <c r="P833" s="314">
        <f t="shared" si="416"/>
        <v>0</v>
      </c>
      <c r="Q833" s="5"/>
      <c r="R833" s="60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</row>
    <row r="834" spans="1:46" ht="12.75" customHeight="1" x14ac:dyDescent="0.25">
      <c r="A834" s="195" t="str">
        <f t="shared" si="417"/>
        <v>PC</v>
      </c>
      <c r="B834" s="385"/>
      <c r="C834" s="313" t="s">
        <v>280</v>
      </c>
      <c r="D834" s="331"/>
      <c r="E834" s="331"/>
      <c r="F834" s="331"/>
      <c r="G834" s="331"/>
      <c r="H834" s="331"/>
      <c r="I834" s="331"/>
      <c r="J834" s="331"/>
      <c r="K834" s="331"/>
      <c r="L834" s="331"/>
      <c r="M834" s="331"/>
      <c r="N834" s="331"/>
      <c r="O834" s="331"/>
      <c r="P834" s="314">
        <f t="shared" si="416"/>
        <v>0</v>
      </c>
      <c r="Q834" s="5"/>
      <c r="R834" s="60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</row>
    <row r="835" spans="1:46" ht="12.75" customHeight="1" x14ac:dyDescent="0.25">
      <c r="A835" s="195" t="str">
        <f t="shared" si="417"/>
        <v>PC</v>
      </c>
      <c r="B835" s="385"/>
      <c r="C835" s="313" t="s">
        <v>286</v>
      </c>
      <c r="D835" s="331"/>
      <c r="E835" s="331"/>
      <c r="F835" s="331"/>
      <c r="G835" s="331"/>
      <c r="H835" s="331"/>
      <c r="I835" s="331"/>
      <c r="J835" s="331"/>
      <c r="K835" s="331"/>
      <c r="L835" s="331"/>
      <c r="M835" s="331"/>
      <c r="N835" s="331"/>
      <c r="O835" s="331"/>
      <c r="P835" s="314">
        <f t="shared" si="416"/>
        <v>0</v>
      </c>
      <c r="Q835" s="5"/>
      <c r="R835" s="60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</row>
    <row r="836" spans="1:46" ht="12.75" customHeight="1" x14ac:dyDescent="0.25">
      <c r="A836" s="195" t="str">
        <f t="shared" si="417"/>
        <v>PC</v>
      </c>
      <c r="B836" s="385"/>
      <c r="C836" s="313" t="s">
        <v>282</v>
      </c>
      <c r="D836" s="331"/>
      <c r="E836" s="331"/>
      <c r="F836" s="331"/>
      <c r="G836" s="331"/>
      <c r="H836" s="331"/>
      <c r="I836" s="331"/>
      <c r="J836" s="331"/>
      <c r="K836" s="331"/>
      <c r="L836" s="331"/>
      <c r="M836" s="331"/>
      <c r="N836" s="331"/>
      <c r="O836" s="331"/>
      <c r="P836" s="314">
        <f t="shared" si="416"/>
        <v>0</v>
      </c>
      <c r="Q836" s="5"/>
      <c r="R836" s="60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</row>
    <row r="837" spans="1:46" ht="12.75" customHeight="1" x14ac:dyDescent="0.25">
      <c r="A837" s="195" t="str">
        <f t="shared" si="417"/>
        <v>PC</v>
      </c>
      <c r="B837" s="385"/>
      <c r="C837" s="313" t="s">
        <v>283</v>
      </c>
      <c r="D837" s="331"/>
      <c r="E837" s="331"/>
      <c r="F837" s="331"/>
      <c r="G837" s="331"/>
      <c r="H837" s="331"/>
      <c r="I837" s="331"/>
      <c r="J837" s="331"/>
      <c r="K837" s="331"/>
      <c r="L837" s="331"/>
      <c r="M837" s="331"/>
      <c r="N837" s="331"/>
      <c r="O837" s="331"/>
      <c r="P837" s="314">
        <f t="shared" si="416"/>
        <v>0</v>
      </c>
      <c r="Q837" s="5"/>
      <c r="R837" s="60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</row>
    <row r="838" spans="1:46" ht="12.75" customHeight="1" x14ac:dyDescent="0.25">
      <c r="A838" s="195" t="str">
        <f t="shared" si="417"/>
        <v>PC</v>
      </c>
      <c r="B838" s="385"/>
      <c r="C838" s="313" t="s">
        <v>281</v>
      </c>
      <c r="D838" s="331"/>
      <c r="E838" s="331"/>
      <c r="F838" s="331"/>
      <c r="G838" s="331"/>
      <c r="H838" s="331"/>
      <c r="I838" s="331"/>
      <c r="J838" s="331"/>
      <c r="K838" s="331"/>
      <c r="L838" s="331"/>
      <c r="M838" s="331"/>
      <c r="N838" s="331"/>
      <c r="O838" s="331"/>
      <c r="P838" s="314">
        <f t="shared" si="416"/>
        <v>0</v>
      </c>
      <c r="Q838" s="5"/>
      <c r="R838" s="60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</row>
    <row r="839" spans="1:46" ht="12.75" customHeight="1" x14ac:dyDescent="0.25">
      <c r="A839" s="195" t="str">
        <f>+'Measured TV opt-pt'!A780</f>
        <v>PC</v>
      </c>
      <c r="B839" s="385"/>
      <c r="C839" s="318" t="s">
        <v>279</v>
      </c>
      <c r="D839" s="332">
        <v>356.56959999999998</v>
      </c>
      <c r="E839" s="332">
        <v>364.88</v>
      </c>
      <c r="F839" s="332">
        <v>939.7704</v>
      </c>
      <c r="G839" s="332">
        <v>341.06400000000002</v>
      </c>
      <c r="H839" s="332">
        <v>319.05</v>
      </c>
      <c r="I839" s="332">
        <v>11200</v>
      </c>
      <c r="J839" s="332">
        <v>2462</v>
      </c>
      <c r="K839" s="332"/>
      <c r="L839" s="332"/>
      <c r="M839" s="332"/>
      <c r="N839" s="332"/>
      <c r="O839" s="332">
        <v>9333</v>
      </c>
      <c r="P839" s="315">
        <f t="shared" si="416"/>
        <v>25316.333999999999</v>
      </c>
      <c r="Q839" s="5"/>
      <c r="R839" s="60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</row>
    <row r="840" spans="1:46" ht="12.75" customHeight="1" x14ac:dyDescent="0.25">
      <c r="A840" s="195" t="str">
        <f>+'Measured TV opt-pt'!A781</f>
        <v>PC</v>
      </c>
      <c r="B840" s="385"/>
      <c r="C840" s="316" t="s">
        <v>290</v>
      </c>
      <c r="D840" s="334"/>
      <c r="E840" s="334"/>
      <c r="F840" s="334"/>
      <c r="G840" s="334"/>
      <c r="H840" s="334"/>
      <c r="I840" s="334"/>
      <c r="J840" s="334"/>
      <c r="K840" s="334"/>
      <c r="L840" s="334"/>
      <c r="M840" s="334"/>
      <c r="N840" s="334"/>
      <c r="O840" s="334"/>
      <c r="P840" s="317">
        <f t="shared" si="416"/>
        <v>0</v>
      </c>
      <c r="Q840" s="5"/>
      <c r="R840" s="60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</row>
    <row r="841" spans="1:46" ht="12.75" customHeight="1" x14ac:dyDescent="0.2">
      <c r="A841" s="195" t="str">
        <f>+'Measured TV opt-pt'!A782</f>
        <v>PC</v>
      </c>
      <c r="B841" s="385"/>
      <c r="C841" s="122" t="s">
        <v>66</v>
      </c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144">
        <f t="shared" si="398"/>
        <v>0</v>
      </c>
      <c r="R841" s="60" t="s">
        <v>107</v>
      </c>
    </row>
    <row r="842" spans="1:46" ht="12.75" customHeight="1" x14ac:dyDescent="0.2">
      <c r="A842" s="195" t="str">
        <f>+'Measured TV opt-pt'!A783</f>
        <v>PC</v>
      </c>
      <c r="B842" s="385"/>
      <c r="C842" s="122" t="s">
        <v>67</v>
      </c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144">
        <f t="shared" si="398"/>
        <v>0</v>
      </c>
      <c r="Q842" s="5"/>
      <c r="R842" s="60" t="s">
        <v>107</v>
      </c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</row>
    <row r="843" spans="1:46" ht="12.75" customHeight="1" x14ac:dyDescent="0.2">
      <c r="A843" s="195" t="str">
        <f>+'Measured TV opt-pt'!A784</f>
        <v>PC</v>
      </c>
      <c r="B843" s="385"/>
      <c r="C843" s="122" t="s">
        <v>68</v>
      </c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144">
        <f t="shared" si="398"/>
        <v>0</v>
      </c>
      <c r="Q843" s="5"/>
      <c r="R843" s="60" t="s">
        <v>107</v>
      </c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</row>
    <row r="844" spans="1:46" ht="13.5" customHeight="1" thickBot="1" x14ac:dyDescent="0.25">
      <c r="A844" s="195" t="str">
        <f>+'Measured TV opt-pt'!A785</f>
        <v>PC</v>
      </c>
      <c r="B844" s="386"/>
      <c r="C844" s="126" t="s">
        <v>55</v>
      </c>
      <c r="D844" s="56">
        <f t="shared" ref="D844:O844" si="418">+D843+D842+D841+D821+D820+D819+D818+D817+D816+D805</f>
        <v>89813.699600001142</v>
      </c>
      <c r="E844" s="56">
        <f t="shared" si="418"/>
        <v>84925.88</v>
      </c>
      <c r="F844" s="56">
        <f t="shared" si="418"/>
        <v>150591.90039999998</v>
      </c>
      <c r="G844" s="56">
        <f t="shared" si="418"/>
        <v>85071.034</v>
      </c>
      <c r="H844" s="56">
        <f t="shared" si="418"/>
        <v>84773.79</v>
      </c>
      <c r="I844" s="56">
        <f t="shared" si="418"/>
        <v>96867</v>
      </c>
      <c r="J844" s="56">
        <f t="shared" si="418"/>
        <v>87462</v>
      </c>
      <c r="K844" s="56">
        <f t="shared" si="418"/>
        <v>85000</v>
      </c>
      <c r="L844" s="56">
        <f t="shared" si="418"/>
        <v>85000</v>
      </c>
      <c r="M844" s="56">
        <f t="shared" si="418"/>
        <v>85000</v>
      </c>
      <c r="N844" s="56">
        <f t="shared" si="418"/>
        <v>5000</v>
      </c>
      <c r="O844" s="56">
        <f t="shared" si="418"/>
        <v>14333</v>
      </c>
      <c r="P844" s="147">
        <f t="shared" si="398"/>
        <v>953838.30400000117</v>
      </c>
      <c r="Q844" s="199" t="str">
        <f>+B805</f>
        <v>Dove Men SCL</v>
      </c>
      <c r="R844" s="60" t="s">
        <v>107</v>
      </c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</row>
    <row r="845" spans="1:46" ht="12.75" customHeight="1" thickBot="1" x14ac:dyDescent="0.25">
      <c r="A845" s="195" t="str">
        <f>+'Measured TV opt-pt'!A786</f>
        <v>PC</v>
      </c>
      <c r="B845" s="387" t="str">
        <f>+'Measured TV opt-pt'!B1116</f>
        <v>Elidor</v>
      </c>
      <c r="C845" s="121" t="s">
        <v>56</v>
      </c>
      <c r="D845" s="54">
        <f t="shared" ref="D845:O845" si="419">SUM(D846:D855)</f>
        <v>858870.973</v>
      </c>
      <c r="E845" s="54">
        <f t="shared" si="419"/>
        <v>869142.52500000014</v>
      </c>
      <c r="F845" s="54">
        <f>SUM(F846:F855)</f>
        <v>1072286.0049999997</v>
      </c>
      <c r="G845" s="54">
        <f t="shared" si="419"/>
        <v>1858775.5160000001</v>
      </c>
      <c r="H845" s="54">
        <f t="shared" si="419"/>
        <v>2247622.17</v>
      </c>
      <c r="I845" s="54">
        <f t="shared" si="419"/>
        <v>944516.73250095418</v>
      </c>
      <c r="J845" s="54">
        <f t="shared" si="419"/>
        <v>164806</v>
      </c>
      <c r="K845" s="54">
        <f t="shared" si="419"/>
        <v>150000</v>
      </c>
      <c r="L845" s="54">
        <f t="shared" si="419"/>
        <v>729515.77442500019</v>
      </c>
      <c r="M845" s="54">
        <f t="shared" si="419"/>
        <v>706788.37293937476</v>
      </c>
      <c r="N845" s="54">
        <f t="shared" si="419"/>
        <v>701983.81613821234</v>
      </c>
      <c r="O845" s="54">
        <f t="shared" si="419"/>
        <v>318158.74537834898</v>
      </c>
      <c r="P845" s="140">
        <f t="shared" si="398"/>
        <v>10622466.63038189</v>
      </c>
      <c r="Q845" s="198"/>
      <c r="R845" s="121" t="s">
        <v>104</v>
      </c>
      <c r="S845" s="54">
        <f>SUM(S846:S851)</f>
        <v>895.65166666666653</v>
      </c>
      <c r="T845" s="54">
        <f t="shared" ref="T845:AD845" si="420">SUM(T846:T851)</f>
        <v>576.43099999999993</v>
      </c>
      <c r="U845" s="54">
        <f t="shared" si="420"/>
        <v>899.45899999999995</v>
      </c>
      <c r="V845" s="54">
        <f t="shared" si="420"/>
        <v>860.37800000000016</v>
      </c>
      <c r="W845" s="54">
        <f t="shared" si="420"/>
        <v>527.87266666666665</v>
      </c>
      <c r="X845" s="117">
        <f t="shared" si="420"/>
        <v>221.9755086844068</v>
      </c>
      <c r="Y845" s="54">
        <f t="shared" si="420"/>
        <v>142.37962682646051</v>
      </c>
      <c r="Z845" s="54">
        <f t="shared" si="420"/>
        <v>0</v>
      </c>
      <c r="AA845" s="54">
        <f t="shared" si="420"/>
        <v>640.7861604215492</v>
      </c>
      <c r="AB845" s="54">
        <f t="shared" si="420"/>
        <v>560.04217952895124</v>
      </c>
      <c r="AC845" s="54">
        <f t="shared" si="420"/>
        <v>598.00793236949539</v>
      </c>
      <c r="AD845" s="54">
        <f t="shared" si="420"/>
        <v>228.0417560586248</v>
      </c>
      <c r="AE845" s="55">
        <f t="shared" ref="AE845:AE851" si="421">SUM(S845:AD845)</f>
        <v>6151.0254972228213</v>
      </c>
    </row>
    <row r="846" spans="1:46" ht="12.75" customHeight="1" thickBot="1" x14ac:dyDescent="0.25">
      <c r="A846" s="195" t="str">
        <f>+'Measured TV opt-pt'!A787</f>
        <v>PC</v>
      </c>
      <c r="B846" s="385"/>
      <c r="C846" s="123" t="s">
        <v>57</v>
      </c>
      <c r="D846" s="58">
        <v>402548.66200000013</v>
      </c>
      <c r="E846" s="58">
        <v>294130.56199999992</v>
      </c>
      <c r="F846" s="58">
        <v>483171.58500000008</v>
      </c>
      <c r="G846" s="58">
        <v>254242.29400000011</v>
      </c>
      <c r="H846" s="58">
        <v>142775.74999999994</v>
      </c>
      <c r="I846" s="58">
        <v>145033.11173279793</v>
      </c>
      <c r="J846" s="58">
        <f>+'Measured TV opt-pt'!J1118</f>
        <v>56594.042307807067</v>
      </c>
      <c r="K846" s="58">
        <f>+'Measured TV opt-pt'!K1118</f>
        <v>0</v>
      </c>
      <c r="L846" s="58">
        <f>+'Measured TV opt-pt'!L1118</f>
        <v>434190.85119766626</v>
      </c>
      <c r="M846" s="58">
        <f>+'Measured TV opt-pt'!M1118</f>
        <v>450169.05029487197</v>
      </c>
      <c r="N846" s="58">
        <f>+'Measured TV opt-pt'!N1118</f>
        <v>448018.17872590589</v>
      </c>
      <c r="O846" s="58">
        <f>+'Measured TV opt-pt'!O1118</f>
        <v>137118.81737956338</v>
      </c>
      <c r="P846" s="141">
        <f t="shared" si="398"/>
        <v>3247992.9046386126</v>
      </c>
      <c r="R846" s="123" t="s">
        <v>57</v>
      </c>
      <c r="S846" s="44">
        <v>652.07666666666648</v>
      </c>
      <c r="T846" s="44">
        <v>370.95</v>
      </c>
      <c r="U846" s="44">
        <v>637.7683333333332</v>
      </c>
      <c r="V846" s="44">
        <v>318.94500000000022</v>
      </c>
      <c r="W846" s="44">
        <v>155.47</v>
      </c>
      <c r="X846" s="44">
        <f>'Measured TV opt-pt'!I1155</f>
        <v>130.6190831007099</v>
      </c>
      <c r="Y846" s="44">
        <f>'Measured TV opt-pt'!J1155</f>
        <v>86.227063440316485</v>
      </c>
      <c r="Z846" s="44">
        <f>'Measured TV opt-pt'!K1155</f>
        <v>0</v>
      </c>
      <c r="AA846" s="44">
        <f>'Measured TV opt-pt'!L1155</f>
        <v>477.25489189617923</v>
      </c>
      <c r="AB846" s="44">
        <f>'Measured TV opt-pt'!M1155</f>
        <v>444.27119571556028</v>
      </c>
      <c r="AC846" s="44">
        <f>'Measured TV opt-pt'!N1155</f>
        <v>473.93173059178986</v>
      </c>
      <c r="AD846" s="44">
        <f>'Measured TV opt-pt'!O1155</f>
        <v>171.58089767606987</v>
      </c>
      <c r="AE846" s="55">
        <f t="shared" si="421"/>
        <v>3919.0948624206253</v>
      </c>
      <c r="AT846" s="5">
        <f>L846+L850+L851</f>
        <v>434190.85119766626</v>
      </c>
    </row>
    <row r="847" spans="1:46" ht="12.75" customHeight="1" thickBot="1" x14ac:dyDescent="0.25">
      <c r="A847" s="195" t="str">
        <f>+'Measured TV opt-pt'!A788</f>
        <v>PC</v>
      </c>
      <c r="B847" s="385"/>
      <c r="C847" s="123" t="s">
        <v>221</v>
      </c>
      <c r="D847" s="58">
        <f>+'Measured TV opt-pt'!D1119</f>
        <v>0</v>
      </c>
      <c r="E847" s="58">
        <f>+'Measured TV opt-pt'!E1119</f>
        <v>0</v>
      </c>
      <c r="F847" s="58">
        <f>+'Measured TV opt-pt'!F1119</f>
        <v>0</v>
      </c>
      <c r="G847" s="58">
        <f>+'Measured TV opt-pt'!G1119</f>
        <v>0</v>
      </c>
      <c r="H847" s="58"/>
      <c r="I847" s="58">
        <f>+'Measured TV opt-pt'!I1119</f>
        <v>0</v>
      </c>
      <c r="J847" s="58">
        <f>+'Measured TV opt-pt'!J1119</f>
        <v>0</v>
      </c>
      <c r="K847" s="58">
        <f>+'Measured TV opt-pt'!K1119</f>
        <v>0</v>
      </c>
      <c r="L847" s="58">
        <f>+'Measured TV opt-pt'!L1119</f>
        <v>0</v>
      </c>
      <c r="M847" s="58">
        <f>+'Measured TV opt-pt'!M1119</f>
        <v>0</v>
      </c>
      <c r="N847" s="58">
        <f>+'Measured TV opt-pt'!N1119</f>
        <v>0</v>
      </c>
      <c r="O847" s="58">
        <f>+'Measured TV opt-pt'!O1119</f>
        <v>0</v>
      </c>
      <c r="P847" s="141">
        <f t="shared" si="398"/>
        <v>0</v>
      </c>
      <c r="R847" s="123" t="s">
        <v>221</v>
      </c>
      <c r="S847" s="44">
        <f>'Measured TV opt-pt'!D1156</f>
        <v>0</v>
      </c>
      <c r="T847" s="44">
        <f>'Measured TV opt-pt'!E1156</f>
        <v>0</v>
      </c>
      <c r="U847" s="44">
        <f>'Measured TV opt-pt'!F1156</f>
        <v>0</v>
      </c>
      <c r="V847" s="44">
        <f>'Measured TV opt-pt'!G1156</f>
        <v>0</v>
      </c>
      <c r="W847" s="44"/>
      <c r="X847" s="44">
        <f>'Measured TV opt-pt'!I1156</f>
        <v>0</v>
      </c>
      <c r="Y847" s="44">
        <f>'Measured TV opt-pt'!J1156</f>
        <v>0</v>
      </c>
      <c r="Z847" s="44">
        <f>'Measured TV opt-pt'!K1156</f>
        <v>0</v>
      </c>
      <c r="AA847" s="44">
        <f>'Measured TV opt-pt'!L1156</f>
        <v>0</v>
      </c>
      <c r="AB847" s="44">
        <f>'Measured TV opt-pt'!M1156</f>
        <v>0</v>
      </c>
      <c r="AC847" s="44">
        <f>'Measured TV opt-pt'!N1156</f>
        <v>0</v>
      </c>
      <c r="AD847" s="44">
        <f>'Measured TV opt-pt'!O1156</f>
        <v>0</v>
      </c>
      <c r="AE847" s="55">
        <f t="shared" si="421"/>
        <v>0</v>
      </c>
      <c r="AT847" s="5"/>
    </row>
    <row r="848" spans="1:46" ht="12.75" customHeight="1" thickBot="1" x14ac:dyDescent="0.25">
      <c r="A848" s="195" t="str">
        <f>+'Measured TV opt-pt'!A789</f>
        <v>PC</v>
      </c>
      <c r="B848" s="385"/>
      <c r="C848" s="123" t="s">
        <v>222</v>
      </c>
      <c r="D848" s="58">
        <v>155972.83100000003</v>
      </c>
      <c r="E848" s="58">
        <v>214930.76999999996</v>
      </c>
      <c r="F848" s="58">
        <v>215900.84499999997</v>
      </c>
      <c r="G848" s="58">
        <v>199496.63459999993</v>
      </c>
      <c r="H848" s="58">
        <v>41522.039999999994</v>
      </c>
      <c r="I848" s="58">
        <f>+'Measured TV opt-pt'!I1120</f>
        <v>65840.210869368035</v>
      </c>
      <c r="J848" s="58">
        <f>+'Measured TV opt-pt'!J1120</f>
        <v>17100.368505485487</v>
      </c>
      <c r="K848" s="58">
        <f>+'Measured TV opt-pt'!K1120</f>
        <v>0</v>
      </c>
      <c r="L848" s="58">
        <f>+'Measured TV opt-pt'!L1120</f>
        <v>181398.25958611496</v>
      </c>
      <c r="M848" s="58">
        <f>+'Measured TV opt-pt'!M1120</f>
        <v>128342.79482331919</v>
      </c>
      <c r="N848" s="58">
        <f>+'Measured TV opt-pt'!N1120</f>
        <v>137266.61332477402</v>
      </c>
      <c r="O848" s="58">
        <f>+'Measured TV opt-pt'!O1120</f>
        <v>56039.927998785599</v>
      </c>
      <c r="P848" s="141">
        <f t="shared" si="398"/>
        <v>1413811.2957078472</v>
      </c>
      <c r="R848" s="123" t="s">
        <v>222</v>
      </c>
      <c r="S848" s="44">
        <v>236.86666666666673</v>
      </c>
      <c r="T848" s="44">
        <v>158.96999999999997</v>
      </c>
      <c r="U848" s="44">
        <v>204.36900000000003</v>
      </c>
      <c r="V848" s="44">
        <v>158.15466666666666</v>
      </c>
      <c r="W848" s="44">
        <v>37.264999999999993</v>
      </c>
      <c r="X848" s="44">
        <f>'Measured TV opt-pt'!I1157</f>
        <v>52.098602298407862</v>
      </c>
      <c r="Y848" s="44">
        <f>'Measured TV opt-pt'!J1157</f>
        <v>21.425536040468799</v>
      </c>
      <c r="Z848" s="44">
        <f>'Measured TV opt-pt'!K1157</f>
        <v>0</v>
      </c>
      <c r="AA848" s="44">
        <f>'Measured TV opt-pt'!L1157</f>
        <v>158.6641659505232</v>
      </c>
      <c r="AB848" s="44">
        <f>'Measured TV opt-pt'!M1157</f>
        <v>100.94366177220061</v>
      </c>
      <c r="AC848" s="44">
        <f>'Measured TV opt-pt'!N1157</f>
        <v>116.59081105876299</v>
      </c>
      <c r="AD848" s="44">
        <f>'Measured TV opt-pt'!O1157</f>
        <v>56.460858382554918</v>
      </c>
      <c r="AE848" s="55">
        <f t="shared" si="421"/>
        <v>1301.8089688362518</v>
      </c>
      <c r="AT848" s="5"/>
    </row>
    <row r="849" spans="1:46" ht="12.75" customHeight="1" thickBot="1" x14ac:dyDescent="0.25">
      <c r="A849" s="195" t="str">
        <f>+'Measured TV opt-pt'!A790</f>
        <v>PC</v>
      </c>
      <c r="B849" s="385"/>
      <c r="C849" s="123" t="s">
        <v>223</v>
      </c>
      <c r="D849" s="58">
        <f>+'Measured TV opt-pt'!D1121</f>
        <v>0</v>
      </c>
      <c r="E849" s="58">
        <v>14937.9</v>
      </c>
      <c r="F849" s="58">
        <v>41773.634999999995</v>
      </c>
      <c r="G849" s="58">
        <v>141623.58740000002</v>
      </c>
      <c r="H849" s="58">
        <v>150626.12999999998</v>
      </c>
      <c r="I849" s="58">
        <f>+'Measured TV opt-pt'!I1121</f>
        <v>48676.409898788217</v>
      </c>
      <c r="J849" s="58">
        <f>+'Measured TV opt-pt'!J1121</f>
        <v>27111.589186707442</v>
      </c>
      <c r="K849" s="58">
        <f>+'Measured TV opt-pt'!K1121</f>
        <v>0</v>
      </c>
      <c r="L849" s="58">
        <f>+'Measured TV opt-pt'!L1121</f>
        <v>6926.6636412190019</v>
      </c>
      <c r="M849" s="58">
        <f>+'Measured TV opt-pt'!M1121</f>
        <v>21276.527821183638</v>
      </c>
      <c r="N849" s="58">
        <f>+'Measured TV opt-pt'!N1121</f>
        <v>9699.0240875324816</v>
      </c>
      <c r="O849" s="58">
        <f>+'Measured TV opt-pt'!O1121</f>
        <v>0</v>
      </c>
      <c r="P849" s="141">
        <f t="shared" si="398"/>
        <v>462651.46703543077</v>
      </c>
      <c r="R849" s="123" t="s">
        <v>223</v>
      </c>
      <c r="S849" s="44">
        <f>'Measured TV opt-pt'!D1158</f>
        <v>0</v>
      </c>
      <c r="T849" s="44">
        <v>31.033999999999999</v>
      </c>
      <c r="U849" s="44">
        <v>57.321666666666665</v>
      </c>
      <c r="V849" s="44">
        <v>128.5383333333333</v>
      </c>
      <c r="W849" s="44">
        <v>142.13500000000002</v>
      </c>
      <c r="X849" s="44">
        <f>'Measured TV opt-pt'!I1158</f>
        <v>39.257823285289049</v>
      </c>
      <c r="Y849" s="44">
        <f>'Measured TV opt-pt'!J1158</f>
        <v>34.727027345675218</v>
      </c>
      <c r="Z849" s="44">
        <f>'Measured TV opt-pt'!K1158</f>
        <v>0</v>
      </c>
      <c r="AA849" s="44">
        <f>'Measured TV opt-pt'!L1158</f>
        <v>4.8671025748467764</v>
      </c>
      <c r="AB849" s="44">
        <f>'Measured TV opt-pt'!M1158</f>
        <v>14.827322041190309</v>
      </c>
      <c r="AC849" s="44">
        <f>'Measured TV opt-pt'!N1158</f>
        <v>7.4853907189425675</v>
      </c>
      <c r="AD849" s="44">
        <f>'Measured TV opt-pt'!O1158</f>
        <v>0</v>
      </c>
      <c r="AE849" s="55">
        <f t="shared" si="421"/>
        <v>460.19366596594392</v>
      </c>
      <c r="AT849" s="5"/>
    </row>
    <row r="850" spans="1:46" ht="12.75" customHeight="1" thickBot="1" x14ac:dyDescent="0.25">
      <c r="A850" s="195" t="str">
        <f>+'Measured TV opt-pt'!A791</f>
        <v>PC</v>
      </c>
      <c r="B850" s="385"/>
      <c r="C850" s="123" t="s">
        <v>224</v>
      </c>
      <c r="D850" s="58">
        <f>+'Measured TV opt-pt'!D1122</f>
        <v>0</v>
      </c>
      <c r="E850" s="58">
        <f>+'Measured TV opt-pt'!E1122</f>
        <v>0</v>
      </c>
      <c r="F850" s="58">
        <f>+'Measured TV opt-pt'!F1122</f>
        <v>0</v>
      </c>
      <c r="G850" s="58">
        <v>525580</v>
      </c>
      <c r="H850" s="58">
        <v>454735.14</v>
      </c>
      <c r="I850" s="58">
        <v>465414</v>
      </c>
      <c r="J850" s="58">
        <f>+'Measured TV opt-pt'!J1122</f>
        <v>0</v>
      </c>
      <c r="K850" s="58">
        <f>+'Measured TV opt-pt'!K1122</f>
        <v>0</v>
      </c>
      <c r="L850" s="58">
        <f>+'Measured TV opt-pt'!L1122</f>
        <v>0</v>
      </c>
      <c r="M850" s="58">
        <f>+'Measured TV opt-pt'!M1122</f>
        <v>0</v>
      </c>
      <c r="N850" s="58">
        <f>+'Measured TV opt-pt'!N1122</f>
        <v>0</v>
      </c>
      <c r="O850" s="58">
        <f>+'Measured TV opt-pt'!O1122</f>
        <v>0</v>
      </c>
      <c r="P850" s="141">
        <f t="shared" si="398"/>
        <v>1445729.1400000001</v>
      </c>
      <c r="Q850" s="5"/>
      <c r="R850" s="123" t="s">
        <v>224</v>
      </c>
      <c r="S850" s="44">
        <f>'Measured TV opt-pt'!D1159</f>
        <v>0</v>
      </c>
      <c r="T850" s="44">
        <f>'Measured TV opt-pt'!E1159</f>
        <v>0</v>
      </c>
      <c r="U850" s="44">
        <f>'Measured TV opt-pt'!F1159</f>
        <v>0</v>
      </c>
      <c r="V850" s="44">
        <v>254.74</v>
      </c>
      <c r="W850" s="44">
        <v>174.27</v>
      </c>
      <c r="X850" s="44">
        <f>'Measured TV opt-pt'!I1159</f>
        <v>0</v>
      </c>
      <c r="Y850" s="44">
        <f>'Measured TV opt-pt'!J1159</f>
        <v>0</v>
      </c>
      <c r="Z850" s="44">
        <f>'Measured TV opt-pt'!K1159</f>
        <v>0</v>
      </c>
      <c r="AA850" s="44">
        <f>'Measured TV opt-pt'!L1159</f>
        <v>0</v>
      </c>
      <c r="AB850" s="44">
        <f>'Measured TV opt-pt'!M1159</f>
        <v>0</v>
      </c>
      <c r="AC850" s="44">
        <f>'Measured TV opt-pt'!N1159</f>
        <v>0</v>
      </c>
      <c r="AD850" s="44">
        <f>'Measured TV opt-pt'!O1159</f>
        <v>0</v>
      </c>
      <c r="AE850" s="55">
        <f t="shared" si="421"/>
        <v>429.01</v>
      </c>
    </row>
    <row r="851" spans="1:46" ht="12.75" customHeight="1" x14ac:dyDescent="0.2">
      <c r="A851" s="195" t="str">
        <f>+'Measured TV opt-pt'!A792</f>
        <v>PC</v>
      </c>
      <c r="B851" s="385"/>
      <c r="C851" s="123" t="s">
        <v>101</v>
      </c>
      <c r="D851" s="44">
        <v>200000</v>
      </c>
      <c r="E851" s="44">
        <v>277999.99800000002</v>
      </c>
      <c r="F851" s="44">
        <v>188750</v>
      </c>
      <c r="G851" s="44">
        <v>575000</v>
      </c>
      <c r="H851" s="44">
        <f>513500+100051.86</f>
        <v>613551.86</v>
      </c>
      <c r="I851" s="44">
        <v>58750</v>
      </c>
      <c r="J851" s="44"/>
      <c r="K851" s="44"/>
      <c r="L851" s="44"/>
      <c r="M851" s="44"/>
      <c r="N851" s="44"/>
      <c r="O851" s="44"/>
      <c r="P851" s="141">
        <f t="shared" si="398"/>
        <v>1914051.858</v>
      </c>
      <c r="Q851" s="5"/>
      <c r="R851" s="123" t="s">
        <v>101</v>
      </c>
      <c r="S851" s="44">
        <v>6.7083333333333339</v>
      </c>
      <c r="T851" s="44">
        <v>15.477000000000004</v>
      </c>
      <c r="U851" s="44"/>
      <c r="V851" s="44"/>
      <c r="W851" s="44">
        <f>5.00266666666667+13.73</f>
        <v>18.73266666666667</v>
      </c>
      <c r="X851" s="44"/>
      <c r="Y851" s="58"/>
      <c r="Z851" s="58"/>
      <c r="AA851" s="58"/>
      <c r="AB851" s="58"/>
      <c r="AC851" s="58"/>
      <c r="AD851" s="58"/>
      <c r="AE851" s="55">
        <f t="shared" si="421"/>
        <v>40.918000000000006</v>
      </c>
    </row>
    <row r="852" spans="1:46" ht="12.75" customHeight="1" x14ac:dyDescent="0.2">
      <c r="A852" s="195" t="str">
        <f>+'Measured TV opt-pt'!A793</f>
        <v>PC</v>
      </c>
      <c r="B852" s="385"/>
      <c r="C852" s="124" t="s">
        <v>58</v>
      </c>
      <c r="D852" s="46">
        <v>85766.652019999834</v>
      </c>
      <c r="E852" s="46">
        <v>60784.89000000013</v>
      </c>
      <c r="F852" s="46">
        <v>132288.93999999954</v>
      </c>
      <c r="G852" s="46">
        <v>154119</v>
      </c>
      <c r="H852" s="46">
        <v>77071.250000000087</v>
      </c>
      <c r="I852" s="46">
        <v>160803</v>
      </c>
      <c r="J852" s="46">
        <v>64000</v>
      </c>
      <c r="K852" s="46">
        <v>150000</v>
      </c>
      <c r="L852" s="46">
        <v>107000</v>
      </c>
      <c r="M852" s="46">
        <v>107000</v>
      </c>
      <c r="N852" s="46">
        <v>107000</v>
      </c>
      <c r="O852" s="46">
        <v>125000</v>
      </c>
      <c r="P852" s="142">
        <f t="shared" si="398"/>
        <v>1330833.7320199995</v>
      </c>
      <c r="R852" s="133" t="s">
        <v>105</v>
      </c>
      <c r="S852" s="133" t="str">
        <f>+'Measured TV opt-pt'!D566</f>
        <v>M 15-34 ABC1</v>
      </c>
      <c r="T852" s="133" t="str">
        <f>+'Measured TV opt-pt'!E566</f>
        <v>M 15-34 ABC1</v>
      </c>
      <c r="U852" s="133" t="str">
        <f>+'Measured TV opt-pt'!F566</f>
        <v>M 15-34 ABC1</v>
      </c>
      <c r="V852" s="133" t="str">
        <f>+'Measured TV opt-pt'!G566</f>
        <v>M 15-34 ABC1</v>
      </c>
      <c r="W852" s="133" t="str">
        <f>+'Measured TV opt-pt'!H566</f>
        <v>M 15-34 ABC1</v>
      </c>
      <c r="X852" s="8" t="str">
        <f>+'Measured TV opt-pt'!I566</f>
        <v>M 15-34 ABC1</v>
      </c>
      <c r="Y852" s="133" t="str">
        <f>+'Measured TV opt-pt'!J566</f>
        <v>M 15-34 ABC1</v>
      </c>
      <c r="Z852" s="133" t="str">
        <f>+'Measured TV opt-pt'!K566</f>
        <v>M 15-34 ABC1</v>
      </c>
      <c r="AA852" s="133" t="str">
        <f>+'Measured TV opt-pt'!L566</f>
        <v>M 15-34 ABC1</v>
      </c>
      <c r="AB852" s="133" t="str">
        <f>+'Measured TV opt-pt'!M566</f>
        <v>M 15-34 ABC1</v>
      </c>
      <c r="AC852" s="133" t="str">
        <f>+'Measured TV opt-pt'!N566</f>
        <v>M 15-34 ABC1</v>
      </c>
      <c r="AD852" s="133" t="str">
        <f>+'Measured TV opt-pt'!O566</f>
        <v>M 15-34 ABC1</v>
      </c>
      <c r="AE852" s="133"/>
      <c r="AT852" s="5">
        <f>L852+L853+L854+L855</f>
        <v>107000</v>
      </c>
    </row>
    <row r="853" spans="1:46" ht="13.5" customHeight="1" thickBot="1" x14ac:dyDescent="0.25">
      <c r="A853" s="195" t="str">
        <f>+'Measured TV opt-pt'!A794</f>
        <v>PC</v>
      </c>
      <c r="B853" s="385"/>
      <c r="C853" s="124" t="s">
        <v>59</v>
      </c>
      <c r="D853" s="46">
        <v>14582.827980000044</v>
      </c>
      <c r="E853" s="46"/>
      <c r="F853" s="46"/>
      <c r="G853" s="46"/>
      <c r="H853" s="46">
        <v>47340</v>
      </c>
      <c r="I853" s="46"/>
      <c r="J853" s="46"/>
      <c r="K853" s="46"/>
      <c r="L853" s="46"/>
      <c r="M853" s="46"/>
      <c r="N853" s="46"/>
      <c r="O853" s="46"/>
      <c r="P853" s="142">
        <f t="shared" si="398"/>
        <v>61922.827980000045</v>
      </c>
      <c r="R853" s="60" t="s">
        <v>107</v>
      </c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</row>
    <row r="854" spans="1:46" ht="12.75" customHeight="1" thickBot="1" x14ac:dyDescent="0.25">
      <c r="A854" s="195" t="str">
        <f>+'Measured TV opt-pt'!A795</f>
        <v>PC</v>
      </c>
      <c r="B854" s="385"/>
      <c r="C854" s="124" t="s">
        <v>166</v>
      </c>
      <c r="D854" s="46"/>
      <c r="E854" s="46">
        <v>2358.4049999999997</v>
      </c>
      <c r="F854" s="46">
        <v>10401</v>
      </c>
      <c r="G854" s="46">
        <v>8714</v>
      </c>
      <c r="H854" s="46"/>
      <c r="I854" s="46"/>
      <c r="J854" s="46"/>
      <c r="K854" s="46"/>
      <c r="L854" s="46"/>
      <c r="M854" s="46"/>
      <c r="N854" s="46"/>
      <c r="O854" s="46"/>
      <c r="P854" s="142">
        <f t="shared" si="398"/>
        <v>21473.404999999999</v>
      </c>
      <c r="Q854" s="8"/>
      <c r="R854" s="121" t="s">
        <v>106</v>
      </c>
      <c r="S854" s="54">
        <f>SUM(S855:S860)</f>
        <v>1147.5049999999999</v>
      </c>
      <c r="T854" s="54">
        <f t="shared" ref="T854" si="422">SUM(T855:T860)</f>
        <v>727.72166666666647</v>
      </c>
      <c r="U854" s="54">
        <f t="shared" ref="U854" si="423">SUM(U855:U860)</f>
        <v>1183.8236666666669</v>
      </c>
      <c r="V854" s="54">
        <f t="shared" ref="V854" si="424">SUM(V855:V860)</f>
        <v>1219.0563333333337</v>
      </c>
      <c r="W854" s="54">
        <f t="shared" ref="W854" si="425">SUM(W855:W860)</f>
        <v>675.77300000000025</v>
      </c>
      <c r="X854" s="54">
        <f t="shared" ref="X854" si="426">SUM(X855:X860)</f>
        <v>564</v>
      </c>
      <c r="Y854" s="54">
        <f t="shared" ref="Y854" si="427">SUM(Y855:Y860)</f>
        <v>184.99965113356987</v>
      </c>
      <c r="Z854" s="54">
        <f t="shared" ref="Z854" si="428">SUM(Z855:Z860)</f>
        <v>0</v>
      </c>
      <c r="AA854" s="54">
        <f t="shared" ref="AA854" si="429">SUM(AA855:AA860)</f>
        <v>864.91648986174266</v>
      </c>
      <c r="AB854" s="54">
        <f t="shared" ref="AB854" si="430">SUM(AB855:AB860)</f>
        <v>733.47998565329078</v>
      </c>
      <c r="AC854" s="54">
        <f t="shared" ref="AC854" si="431">SUM(AC855:AC860)</f>
        <v>791.63980199609864</v>
      </c>
      <c r="AD854" s="54">
        <f t="shared" ref="AD854" si="432">SUM(AD855:AD860)</f>
        <v>303.7575001244636</v>
      </c>
      <c r="AE854" s="54">
        <f t="shared" ref="AE854" si="433">SUM(AE855:AE860)</f>
        <v>8396.6730954358318</v>
      </c>
    </row>
    <row r="855" spans="1:46" ht="12.75" customHeight="1" thickBot="1" x14ac:dyDescent="0.25">
      <c r="A855" s="195" t="str">
        <f>+'Measured TV opt-pt'!A796</f>
        <v>PC</v>
      </c>
      <c r="B855" s="385"/>
      <c r="C855" s="125" t="s">
        <v>167</v>
      </c>
      <c r="D855" s="48"/>
      <c r="E855" s="48">
        <v>4000</v>
      </c>
      <c r="F855" s="48"/>
      <c r="G855" s="48"/>
      <c r="H855" s="48">
        <v>720000</v>
      </c>
      <c r="I855" s="48">
        <v>0</v>
      </c>
      <c r="J855" s="48"/>
      <c r="K855" s="48"/>
      <c r="L855" s="48"/>
      <c r="M855" s="48"/>
      <c r="N855" s="48"/>
      <c r="O855" s="48"/>
      <c r="P855" s="143">
        <f t="shared" si="398"/>
        <v>724000</v>
      </c>
      <c r="Q855" s="8"/>
      <c r="R855" s="123" t="s">
        <v>261</v>
      </c>
      <c r="S855" s="44">
        <v>824.57833333333338</v>
      </c>
      <c r="T855" s="44">
        <v>468.0256666666665</v>
      </c>
      <c r="U855" s="44">
        <v>842.18866666666679</v>
      </c>
      <c r="V855" s="44">
        <v>454.57766666666703</v>
      </c>
      <c r="W855" s="44">
        <v>225.58833333333345</v>
      </c>
      <c r="X855" s="44">
        <f>'Measured TV opt-pt'!I1149</f>
        <v>176.53174966218995</v>
      </c>
      <c r="Y855" s="44">
        <f>'Measured TV opt-pt'!J1149</f>
        <v>112.03833729789039</v>
      </c>
      <c r="Z855" s="44">
        <f>'Measured TV opt-pt'!K1149</f>
        <v>0</v>
      </c>
      <c r="AA855" s="44">
        <f>'Measured TV opt-pt'!L1149</f>
        <v>644.18623772497301</v>
      </c>
      <c r="AB855" s="44">
        <f>'Measured TV opt-pt'!M1149</f>
        <v>581.85622828213081</v>
      </c>
      <c r="AC855" s="44">
        <f>'Measured TV opt-pt'!N1149</f>
        <v>627.38836904513789</v>
      </c>
      <c r="AD855" s="44">
        <f>'Measured TV opt-pt'!O1149</f>
        <v>228.55018066864767</v>
      </c>
      <c r="AE855" s="55">
        <f t="shared" ref="AE855:AE860" si="434">SUM(S855:AD855)</f>
        <v>5185.5097693476373</v>
      </c>
    </row>
    <row r="856" spans="1:46" ht="12.75" customHeight="1" thickBot="1" x14ac:dyDescent="0.25">
      <c r="A856" s="195" t="str">
        <f>+'Measured TV opt-pt'!A797</f>
        <v>PC</v>
      </c>
      <c r="B856" s="385"/>
      <c r="C856" s="122" t="s">
        <v>60</v>
      </c>
      <c r="D856" s="42"/>
      <c r="E856" s="42">
        <v>104292</v>
      </c>
      <c r="F856" s="42">
        <v>87021</v>
      </c>
      <c r="G856" s="42">
        <v>83141</v>
      </c>
      <c r="H856" s="42"/>
      <c r="I856" s="42"/>
      <c r="J856" s="42"/>
      <c r="K856" s="42"/>
      <c r="L856" s="42"/>
      <c r="M856" s="42">
        <v>100000</v>
      </c>
      <c r="N856" s="42"/>
      <c r="O856" s="42"/>
      <c r="P856" s="144">
        <f t="shared" si="398"/>
        <v>374454</v>
      </c>
      <c r="Q856" s="5"/>
      <c r="R856" s="123" t="s">
        <v>262</v>
      </c>
      <c r="S856" s="44">
        <f>'Measured TV opt-pt'!D1150</f>
        <v>0</v>
      </c>
      <c r="T856" s="44">
        <v>0</v>
      </c>
      <c r="U856" s="44">
        <f>'Measured TV opt-pt'!F1150</f>
        <v>0</v>
      </c>
      <c r="V856" s="44">
        <f>'Measured TV opt-pt'!G1150</f>
        <v>0</v>
      </c>
      <c r="W856" s="44"/>
      <c r="X856" s="44">
        <f>'Measured TV opt-pt'!I1150</f>
        <v>0</v>
      </c>
      <c r="Y856" s="44">
        <f>'Measured TV opt-pt'!J1150</f>
        <v>0</v>
      </c>
      <c r="Z856" s="44">
        <f>'Measured TV opt-pt'!K1150</f>
        <v>0</v>
      </c>
      <c r="AA856" s="44">
        <f>'Measured TV opt-pt'!L1150</f>
        <v>0</v>
      </c>
      <c r="AB856" s="44">
        <f>'Measured TV opt-pt'!M1150</f>
        <v>0</v>
      </c>
      <c r="AC856" s="44">
        <f>'Measured TV opt-pt'!N1150</f>
        <v>0</v>
      </c>
      <c r="AD856" s="44">
        <f>'Measured TV opt-pt'!O1150</f>
        <v>0</v>
      </c>
      <c r="AE856" s="55">
        <f t="shared" si="434"/>
        <v>0</v>
      </c>
      <c r="AT856" s="5">
        <f>L856+L857+L858+L859+L860+L861+L881+L882+L883</f>
        <v>1382713</v>
      </c>
    </row>
    <row r="857" spans="1:46" ht="12.75" customHeight="1" thickBot="1" x14ac:dyDescent="0.25">
      <c r="A857" s="195" t="str">
        <f>+'Measured TV opt-pt'!A798</f>
        <v>PC</v>
      </c>
      <c r="B857" s="385"/>
      <c r="C857" s="122" t="s">
        <v>61</v>
      </c>
      <c r="D857" s="42">
        <v>4750</v>
      </c>
      <c r="E857" s="42">
        <v>90500</v>
      </c>
      <c r="F857" s="42"/>
      <c r="G857" s="42">
        <v>143000</v>
      </c>
      <c r="H857" s="42">
        <v>56000</v>
      </c>
      <c r="I857" s="42">
        <v>13500</v>
      </c>
      <c r="J857" s="42">
        <v>123250</v>
      </c>
      <c r="K857" s="42">
        <v>77500</v>
      </c>
      <c r="L857" s="42">
        <v>50000</v>
      </c>
      <c r="M857" s="42">
        <v>469500</v>
      </c>
      <c r="N857" s="42">
        <v>517500</v>
      </c>
      <c r="O857" s="42">
        <v>2450</v>
      </c>
      <c r="P857" s="144">
        <f t="shared" si="398"/>
        <v>1547950</v>
      </c>
      <c r="R857" s="123" t="s">
        <v>263</v>
      </c>
      <c r="S857" s="44">
        <v>315.37833333333316</v>
      </c>
      <c r="T857" s="44">
        <v>198.25900000000001</v>
      </c>
      <c r="U857" s="44">
        <v>262.98333333333341</v>
      </c>
      <c r="V857" s="44">
        <v>234.36666666666667</v>
      </c>
      <c r="W857" s="44">
        <v>48.25</v>
      </c>
      <c r="X857" s="44">
        <f>'Measured TV opt-pt'!I1151</f>
        <v>70.411284479783234</v>
      </c>
      <c r="Y857" s="44">
        <f>'Measured TV opt-pt'!J1151</f>
        <v>27.839072072211813</v>
      </c>
      <c r="Z857" s="44">
        <f>'Measured TV opt-pt'!K1151</f>
        <v>0</v>
      </c>
      <c r="AA857" s="44">
        <f>'Measured TV opt-pt'!L1151</f>
        <v>214.16076369453458</v>
      </c>
      <c r="AB857" s="44">
        <f>'Measured TV opt-pt'!M1151</f>
        <v>132.20460582225999</v>
      </c>
      <c r="AC857" s="44">
        <f>'Measured TV opt-pt'!N1151</f>
        <v>154.34231150648836</v>
      </c>
      <c r="AD857" s="44">
        <f>'Measured TV opt-pt'!O1151</f>
        <v>75.207319455815949</v>
      </c>
      <c r="AE857" s="55">
        <f t="shared" si="434"/>
        <v>1733.4026903644269</v>
      </c>
    </row>
    <row r="858" spans="1:46" ht="12.75" customHeight="1" thickBot="1" x14ac:dyDescent="0.25">
      <c r="A858" s="195" t="str">
        <f>+'Measured TV opt-pt'!A800</f>
        <v>PC</v>
      </c>
      <c r="B858" s="385"/>
      <c r="C858" s="122" t="s">
        <v>62</v>
      </c>
      <c r="D858" s="42"/>
      <c r="E858" s="42"/>
      <c r="F858" s="42">
        <v>26829</v>
      </c>
      <c r="G858" s="42">
        <v>11533</v>
      </c>
      <c r="H858" s="42"/>
      <c r="I858" s="42"/>
      <c r="J858" s="42"/>
      <c r="K858" s="42"/>
      <c r="L858" s="42"/>
      <c r="M858" s="42"/>
      <c r="N858" s="42"/>
      <c r="O858" s="42"/>
      <c r="P858" s="144">
        <f t="shared" si="398"/>
        <v>38362</v>
      </c>
      <c r="R858" s="123" t="s">
        <v>264</v>
      </c>
      <c r="S858" s="44">
        <f>'Measured TV opt-pt'!D1152</f>
        <v>0</v>
      </c>
      <c r="T858" s="44">
        <v>47.470999999999997</v>
      </c>
      <c r="U858" s="44">
        <v>78.651666666666671</v>
      </c>
      <c r="V858" s="44">
        <v>178.94199999999998</v>
      </c>
      <c r="W858" s="44">
        <v>182.86</v>
      </c>
      <c r="X858" s="44">
        <f>'Measured TV opt-pt'!I1152</f>
        <v>53.056965858026857</v>
      </c>
      <c r="Y858" s="44">
        <f>'Measured TV opt-pt'!J1152</f>
        <v>45.122241763467656</v>
      </c>
      <c r="Z858" s="44">
        <f>'Measured TV opt-pt'!K1152</f>
        <v>0</v>
      </c>
      <c r="AA858" s="44">
        <f>'Measured TV opt-pt'!L1152</f>
        <v>6.5694884422350199</v>
      </c>
      <c r="AB858" s="44">
        <f>'Measured TV opt-pt'!M1152</f>
        <v>19.41915154890005</v>
      </c>
      <c r="AC858" s="44">
        <f>'Measured TV opt-pt'!N1152</f>
        <v>9.9091214444723335</v>
      </c>
      <c r="AD858" s="44">
        <f>'Measured TV opt-pt'!O1152</f>
        <v>0</v>
      </c>
      <c r="AE858" s="55">
        <f t="shared" si="434"/>
        <v>622.00163572376857</v>
      </c>
    </row>
    <row r="859" spans="1:46" ht="12.75" customHeight="1" thickBot="1" x14ac:dyDescent="0.25">
      <c r="A859" s="195" t="str">
        <f>+'Measured TV opt-pt'!A801</f>
        <v>PC</v>
      </c>
      <c r="B859" s="385"/>
      <c r="C859" s="122" t="s">
        <v>63</v>
      </c>
      <c r="D859" s="42"/>
      <c r="E859" s="42"/>
      <c r="F859" s="42">
        <v>63831</v>
      </c>
      <c r="G859" s="42">
        <v>32362</v>
      </c>
      <c r="H859" s="42"/>
      <c r="I859" s="42"/>
      <c r="J859" s="42"/>
      <c r="K859" s="42"/>
      <c r="L859" s="42"/>
      <c r="M859" s="42"/>
      <c r="N859" s="42"/>
      <c r="O859" s="42"/>
      <c r="P859" s="144">
        <f t="shared" si="398"/>
        <v>96193</v>
      </c>
      <c r="Q859" s="5"/>
      <c r="R859" s="123" t="s">
        <v>265</v>
      </c>
      <c r="S859" s="44">
        <f>'Measured TV opt-pt'!D1153</f>
        <v>0</v>
      </c>
      <c r="T859" s="44">
        <f>'Measured TV opt-pt'!E1153</f>
        <v>0</v>
      </c>
      <c r="U859" s="44">
        <f>'Measured TV opt-pt'!F1153</f>
        <v>0</v>
      </c>
      <c r="V859" s="44">
        <v>351.17</v>
      </c>
      <c r="W859" s="44">
        <v>197.7</v>
      </c>
      <c r="X859" s="44">
        <f>'Measured TV opt-pt'!I1153</f>
        <v>264</v>
      </c>
      <c r="Y859" s="44">
        <f>'Measured TV opt-pt'!J1153</f>
        <v>0</v>
      </c>
      <c r="Z859" s="44">
        <f>'Measured TV opt-pt'!K1153</f>
        <v>0</v>
      </c>
      <c r="AA859" s="44">
        <f>'Measured TV opt-pt'!L1153</f>
        <v>0</v>
      </c>
      <c r="AB859" s="44">
        <f>'Measured TV opt-pt'!M1153</f>
        <v>0</v>
      </c>
      <c r="AC859" s="44">
        <f>'Measured TV opt-pt'!N1153</f>
        <v>0</v>
      </c>
      <c r="AD859" s="44">
        <f>'Measured TV opt-pt'!O1153</f>
        <v>0</v>
      </c>
      <c r="AE859" s="55">
        <f t="shared" si="434"/>
        <v>812.87</v>
      </c>
    </row>
    <row r="860" spans="1:46" ht="13.5" customHeight="1" x14ac:dyDescent="0.2">
      <c r="A860" s="195" t="str">
        <f>+'Measured TV opt-pt'!A802</f>
        <v>PC</v>
      </c>
      <c r="B860" s="385"/>
      <c r="C860" s="122" t="s">
        <v>64</v>
      </c>
      <c r="D860" s="42">
        <v>0</v>
      </c>
      <c r="E860" s="42">
        <v>0</v>
      </c>
      <c r="F860" s="42">
        <v>30000</v>
      </c>
      <c r="G860" s="42">
        <v>200000</v>
      </c>
      <c r="H860" s="42">
        <v>70040</v>
      </c>
      <c r="I860" s="42">
        <v>242500</v>
      </c>
      <c r="J860" s="42">
        <v>137500</v>
      </c>
      <c r="K860" s="42"/>
      <c r="L860" s="42">
        <v>1275901</v>
      </c>
      <c r="M860" s="42">
        <v>0</v>
      </c>
      <c r="N860" s="42">
        <v>0</v>
      </c>
      <c r="O860" s="42">
        <v>0</v>
      </c>
      <c r="P860" s="144">
        <f t="shared" si="398"/>
        <v>1955941</v>
      </c>
      <c r="Q860" s="5"/>
      <c r="R860" s="123" t="s">
        <v>266</v>
      </c>
      <c r="S860" s="44">
        <v>7.5483333333333329</v>
      </c>
      <c r="T860" s="44">
        <v>13.965999999999994</v>
      </c>
      <c r="U860" s="44"/>
      <c r="V860" s="44"/>
      <c r="W860" s="44">
        <f>7.07466666666667+14.3</f>
        <v>21.37466666666667</v>
      </c>
      <c r="X860" s="44"/>
      <c r="Y860" s="44"/>
      <c r="Z860" s="44"/>
      <c r="AA860" s="44"/>
      <c r="AB860" s="44"/>
      <c r="AC860" s="44"/>
      <c r="AD860" s="44"/>
      <c r="AE860" s="55">
        <f t="shared" si="434"/>
        <v>42.888999999999996</v>
      </c>
    </row>
    <row r="861" spans="1:46" ht="12.75" customHeight="1" x14ac:dyDescent="0.2">
      <c r="A861" s="195" t="str">
        <f>+'Measured TV opt-pt'!A803</f>
        <v>PC</v>
      </c>
      <c r="B861" s="385"/>
      <c r="C861" s="212" t="s">
        <v>289</v>
      </c>
      <c r="D861" s="217">
        <f t="shared" ref="D861:O861" si="435">SUM(D862:D880)</f>
        <v>9239.7132000000001</v>
      </c>
      <c r="E861" s="217">
        <f t="shared" si="435"/>
        <v>341139</v>
      </c>
      <c r="F861" s="217">
        <f t="shared" si="435"/>
        <v>292754</v>
      </c>
      <c r="G861" s="217">
        <f t="shared" si="435"/>
        <v>464294</v>
      </c>
      <c r="H861" s="217">
        <f t="shared" si="435"/>
        <v>195802</v>
      </c>
      <c r="I861" s="217">
        <f t="shared" si="435"/>
        <v>300772</v>
      </c>
      <c r="J861" s="217">
        <f t="shared" si="435"/>
        <v>55021</v>
      </c>
      <c r="K861" s="217">
        <f t="shared" si="435"/>
        <v>56812</v>
      </c>
      <c r="L861" s="217">
        <f t="shared" si="435"/>
        <v>56812</v>
      </c>
      <c r="M861" s="217">
        <f t="shared" si="435"/>
        <v>43221</v>
      </c>
      <c r="N861" s="217">
        <f t="shared" si="435"/>
        <v>53457</v>
      </c>
      <c r="O861" s="217">
        <f t="shared" si="435"/>
        <v>50418</v>
      </c>
      <c r="P861" s="214">
        <f t="shared" si="398"/>
        <v>1919741.7132000001</v>
      </c>
      <c r="Q861" s="5"/>
      <c r="R861" s="60" t="s">
        <v>107</v>
      </c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</row>
    <row r="862" spans="1:46" ht="12.75" customHeight="1" x14ac:dyDescent="0.25">
      <c r="A862" s="195" t="str">
        <f>+'Measured TV opt-pt'!A804</f>
        <v>PC</v>
      </c>
      <c r="B862" s="385"/>
      <c r="C862" s="311" t="s">
        <v>284</v>
      </c>
      <c r="D862" s="330"/>
      <c r="E862" s="330">
        <v>42800</v>
      </c>
      <c r="F862" s="330">
        <v>42800</v>
      </c>
      <c r="G862" s="330"/>
      <c r="H862" s="330"/>
      <c r="I862" s="330"/>
      <c r="J862" s="330"/>
      <c r="K862" s="330"/>
      <c r="L862" s="330"/>
      <c r="M862" s="330"/>
      <c r="N862" s="330"/>
      <c r="O862" s="330"/>
      <c r="P862" s="312">
        <f t="shared" ref="P862:P880" si="436">SUM(D862:O862)</f>
        <v>85600</v>
      </c>
      <c r="Q862" s="5"/>
      <c r="R862" s="60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</row>
    <row r="863" spans="1:46" ht="12.75" customHeight="1" x14ac:dyDescent="0.25">
      <c r="A863" s="195" t="str">
        <f>+'Measured TV opt-pt'!A805</f>
        <v>PC</v>
      </c>
      <c r="B863" s="385"/>
      <c r="C863" s="311" t="s">
        <v>288</v>
      </c>
      <c r="D863" s="330"/>
      <c r="E863" s="330"/>
      <c r="F863" s="330"/>
      <c r="G863" s="330"/>
      <c r="H863" s="330"/>
      <c r="I863" s="330"/>
      <c r="J863" s="330"/>
      <c r="K863" s="330"/>
      <c r="L863" s="330"/>
      <c r="M863" s="330"/>
      <c r="N863" s="330"/>
      <c r="O863" s="330"/>
      <c r="P863" s="312">
        <f t="shared" si="436"/>
        <v>0</v>
      </c>
      <c r="Q863" s="5"/>
      <c r="R863" s="60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</row>
    <row r="864" spans="1:46" ht="12.75" customHeight="1" x14ac:dyDescent="0.25">
      <c r="A864" s="195" t="str">
        <f>+'Measured TV opt-pt'!A806</f>
        <v>PC</v>
      </c>
      <c r="B864" s="385"/>
      <c r="C864" s="311" t="s">
        <v>280</v>
      </c>
      <c r="D864" s="330"/>
      <c r="E864" s="330">
        <v>172676</v>
      </c>
      <c r="F864" s="330">
        <v>124032</v>
      </c>
      <c r="G864" s="330">
        <v>203040</v>
      </c>
      <c r="H864" s="330">
        <v>120000</v>
      </c>
      <c r="I864" s="330">
        <v>60000</v>
      </c>
      <c r="J864" s="330"/>
      <c r="K864" s="330"/>
      <c r="L864" s="330"/>
      <c r="M864" s="330"/>
      <c r="N864" s="330"/>
      <c r="O864" s="330"/>
      <c r="P864" s="312">
        <f t="shared" si="436"/>
        <v>679748</v>
      </c>
      <c r="Q864" s="5"/>
      <c r="R864" s="60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</row>
    <row r="865" spans="1:31" ht="12.75" customHeight="1" x14ac:dyDescent="0.25">
      <c r="A865" s="195" t="str">
        <f>+'Measured TV opt-pt'!A807</f>
        <v>PC</v>
      </c>
      <c r="B865" s="385"/>
      <c r="C865" s="311" t="s">
        <v>285</v>
      </c>
      <c r="D865" s="330"/>
      <c r="E865" s="330">
        <v>28500</v>
      </c>
      <c r="F865" s="330">
        <v>39585</v>
      </c>
      <c r="G865" s="330"/>
      <c r="H865" s="330"/>
      <c r="I865" s="330"/>
      <c r="J865" s="330"/>
      <c r="K865" s="330"/>
      <c r="L865" s="330"/>
      <c r="M865" s="330"/>
      <c r="N865" s="330"/>
      <c r="O865" s="330"/>
      <c r="P865" s="312">
        <f t="shared" si="436"/>
        <v>68085</v>
      </c>
      <c r="Q865" s="5"/>
      <c r="R865" s="60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</row>
    <row r="866" spans="1:31" ht="12.75" customHeight="1" x14ac:dyDescent="0.25">
      <c r="A866" s="195" t="str">
        <f t="shared" ref="A866:A878" si="437">+A865</f>
        <v>PC</v>
      </c>
      <c r="B866" s="385"/>
      <c r="C866" s="311" t="s">
        <v>280</v>
      </c>
      <c r="D866" s="330"/>
      <c r="E866" s="330">
        <v>53875</v>
      </c>
      <c r="F866" s="330">
        <v>36400</v>
      </c>
      <c r="G866" s="330">
        <v>44446</v>
      </c>
      <c r="H866" s="330">
        <v>49250</v>
      </c>
      <c r="I866" s="330"/>
      <c r="J866" s="330"/>
      <c r="K866" s="330"/>
      <c r="L866" s="330"/>
      <c r="M866" s="330"/>
      <c r="N866" s="330"/>
      <c r="O866" s="330"/>
      <c r="P866" s="312">
        <f t="shared" si="436"/>
        <v>183971</v>
      </c>
      <c r="Q866" s="5"/>
      <c r="R866" s="60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</row>
    <row r="867" spans="1:31" ht="12.75" customHeight="1" x14ac:dyDescent="0.25">
      <c r="A867" s="195" t="str">
        <f t="shared" si="437"/>
        <v>PC</v>
      </c>
      <c r="B867" s="385"/>
      <c r="C867" s="311" t="s">
        <v>286</v>
      </c>
      <c r="D867" s="330">
        <v>6844.2320000000009</v>
      </c>
      <c r="E867" s="330">
        <v>8060</v>
      </c>
      <c r="F867" s="330">
        <v>9003</v>
      </c>
      <c r="G867" s="330">
        <v>8323</v>
      </c>
      <c r="H867" s="330">
        <v>9211</v>
      </c>
      <c r="I867" s="330">
        <v>10000</v>
      </c>
      <c r="J867" s="330">
        <v>10000</v>
      </c>
      <c r="K867" s="330">
        <v>10000</v>
      </c>
      <c r="L867" s="330">
        <v>10000</v>
      </c>
      <c r="M867" s="330">
        <v>10000</v>
      </c>
      <c r="N867" s="330">
        <v>10000</v>
      </c>
      <c r="O867" s="330">
        <v>10000</v>
      </c>
      <c r="P867" s="312">
        <f t="shared" si="436"/>
        <v>111441.232</v>
      </c>
      <c r="Q867" s="5"/>
      <c r="R867" s="60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</row>
    <row r="868" spans="1:31" ht="12.75" customHeight="1" x14ac:dyDescent="0.25">
      <c r="A868" s="195" t="str">
        <f t="shared" si="437"/>
        <v>PC</v>
      </c>
      <c r="B868" s="385"/>
      <c r="C868" s="311" t="s">
        <v>282</v>
      </c>
      <c r="D868" s="330"/>
      <c r="E868" s="330">
        <v>12497</v>
      </c>
      <c r="F868" s="330">
        <v>4875</v>
      </c>
      <c r="G868" s="330">
        <v>7000</v>
      </c>
      <c r="H868" s="330">
        <v>2592</v>
      </c>
      <c r="I868" s="330"/>
      <c r="J868" s="330"/>
      <c r="K868" s="330"/>
      <c r="L868" s="330"/>
      <c r="M868" s="330"/>
      <c r="N868" s="330"/>
      <c r="O868" s="330"/>
      <c r="P868" s="312">
        <f t="shared" si="436"/>
        <v>26964</v>
      </c>
      <c r="Q868" s="5"/>
      <c r="R868" s="60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</row>
    <row r="869" spans="1:31" ht="12.75" customHeight="1" x14ac:dyDescent="0.25">
      <c r="A869" s="195" t="str">
        <f t="shared" si="437"/>
        <v>PC</v>
      </c>
      <c r="B869" s="385"/>
      <c r="C869" s="311" t="s">
        <v>283</v>
      </c>
      <c r="D869" s="330"/>
      <c r="E869" s="330">
        <v>10000</v>
      </c>
      <c r="F869" s="330">
        <v>7500</v>
      </c>
      <c r="G869" s="330">
        <v>36050</v>
      </c>
      <c r="H869" s="330"/>
      <c r="I869" s="330"/>
      <c r="J869" s="330"/>
      <c r="K869" s="330"/>
      <c r="L869" s="330"/>
      <c r="M869" s="330"/>
      <c r="N869" s="330"/>
      <c r="O869" s="330"/>
      <c r="P869" s="312">
        <f t="shared" si="436"/>
        <v>53550</v>
      </c>
      <c r="Q869" s="5"/>
      <c r="R869" s="60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</row>
    <row r="870" spans="1:31" ht="12.75" customHeight="1" x14ac:dyDescent="0.25">
      <c r="A870" s="195" t="str">
        <f t="shared" si="437"/>
        <v>PC</v>
      </c>
      <c r="B870" s="385"/>
      <c r="C870" s="313" t="s">
        <v>287</v>
      </c>
      <c r="D870" s="331"/>
      <c r="E870" s="331"/>
      <c r="F870" s="331">
        <v>6800</v>
      </c>
      <c r="G870" s="331"/>
      <c r="H870" s="331"/>
      <c r="I870" s="331"/>
      <c r="J870" s="331"/>
      <c r="K870" s="331"/>
      <c r="L870" s="331"/>
      <c r="M870" s="331"/>
      <c r="N870" s="331"/>
      <c r="O870" s="331"/>
      <c r="P870" s="314">
        <f t="shared" si="436"/>
        <v>6800</v>
      </c>
      <c r="Q870" s="5"/>
      <c r="R870" s="60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</row>
    <row r="871" spans="1:31" ht="12.75" customHeight="1" x14ac:dyDescent="0.25">
      <c r="A871" s="195" t="str">
        <f t="shared" si="437"/>
        <v>PC</v>
      </c>
      <c r="B871" s="385"/>
      <c r="C871" s="313" t="s">
        <v>288</v>
      </c>
      <c r="D871" s="331"/>
      <c r="E871" s="331"/>
      <c r="F871" s="331"/>
      <c r="G871" s="331"/>
      <c r="H871" s="331"/>
      <c r="I871" s="331"/>
      <c r="J871" s="331"/>
      <c r="K871" s="331"/>
      <c r="L871" s="331"/>
      <c r="M871" s="331"/>
      <c r="N871" s="331"/>
      <c r="O871" s="331"/>
      <c r="P871" s="314">
        <f t="shared" si="436"/>
        <v>0</v>
      </c>
      <c r="Q871" s="5"/>
      <c r="R871" s="60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</row>
    <row r="872" spans="1:31" ht="12.75" customHeight="1" x14ac:dyDescent="0.25">
      <c r="A872" s="195" t="str">
        <f t="shared" si="437"/>
        <v>PC</v>
      </c>
      <c r="B872" s="385"/>
      <c r="C872" s="313" t="s">
        <v>280</v>
      </c>
      <c r="D872" s="331"/>
      <c r="E872" s="331">
        <v>260</v>
      </c>
      <c r="F872" s="331">
        <v>12035</v>
      </c>
      <c r="G872" s="331">
        <v>97916</v>
      </c>
      <c r="H872" s="331">
        <v>8770</v>
      </c>
      <c r="I872" s="331"/>
      <c r="J872" s="331"/>
      <c r="K872" s="331"/>
      <c r="L872" s="331"/>
      <c r="M872" s="331"/>
      <c r="N872" s="331"/>
      <c r="O872" s="331"/>
      <c r="P872" s="314">
        <f t="shared" si="436"/>
        <v>118981</v>
      </c>
      <c r="Q872" s="5"/>
      <c r="R872" s="60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</row>
    <row r="873" spans="1:31" ht="12.75" customHeight="1" x14ac:dyDescent="0.25">
      <c r="A873" s="195" t="str">
        <f t="shared" si="437"/>
        <v>PC</v>
      </c>
      <c r="B873" s="385"/>
      <c r="C873" s="313" t="s">
        <v>285</v>
      </c>
      <c r="D873" s="331"/>
      <c r="E873" s="331">
        <v>6800</v>
      </c>
      <c r="F873" s="331"/>
      <c r="G873" s="331"/>
      <c r="H873" s="331"/>
      <c r="I873" s="331"/>
      <c r="J873" s="331"/>
      <c r="K873" s="331"/>
      <c r="L873" s="331"/>
      <c r="M873" s="331"/>
      <c r="N873" s="331"/>
      <c r="O873" s="331"/>
      <c r="P873" s="314">
        <f t="shared" si="436"/>
        <v>6800</v>
      </c>
      <c r="Q873" s="5"/>
      <c r="R873" s="60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</row>
    <row r="874" spans="1:31" ht="12.75" customHeight="1" x14ac:dyDescent="0.25">
      <c r="A874" s="195" t="str">
        <f t="shared" si="437"/>
        <v>PC</v>
      </c>
      <c r="B874" s="385"/>
      <c r="C874" s="313" t="s">
        <v>280</v>
      </c>
      <c r="D874" s="331"/>
      <c r="E874" s="331">
        <v>975</v>
      </c>
      <c r="F874" s="331">
        <v>4063</v>
      </c>
      <c r="G874" s="331">
        <v>29063</v>
      </c>
      <c r="H874" s="331">
        <v>4063</v>
      </c>
      <c r="I874" s="331"/>
      <c r="J874" s="331"/>
      <c r="K874" s="331"/>
      <c r="L874" s="331"/>
      <c r="M874" s="331"/>
      <c r="N874" s="331"/>
      <c r="O874" s="331"/>
      <c r="P874" s="314">
        <f t="shared" si="436"/>
        <v>38164</v>
      </c>
      <c r="Q874" s="5"/>
      <c r="R874" s="60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</row>
    <row r="875" spans="1:31" ht="12.75" customHeight="1" x14ac:dyDescent="0.25">
      <c r="A875" s="195" t="str">
        <f t="shared" si="437"/>
        <v>PC</v>
      </c>
      <c r="B875" s="385"/>
      <c r="C875" s="313" t="s">
        <v>286</v>
      </c>
      <c r="D875" s="331">
        <v>1711.0580000000002</v>
      </c>
      <c r="E875" s="331"/>
      <c r="F875" s="331"/>
      <c r="G875" s="331"/>
      <c r="H875" s="331"/>
      <c r="I875" s="331"/>
      <c r="J875" s="331"/>
      <c r="K875" s="331"/>
      <c r="L875" s="331"/>
      <c r="M875" s="331"/>
      <c r="N875" s="331"/>
      <c r="O875" s="331"/>
      <c r="P875" s="314">
        <f t="shared" si="436"/>
        <v>1711.0580000000002</v>
      </c>
      <c r="Q875" s="5"/>
      <c r="R875" s="60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</row>
    <row r="876" spans="1:31" ht="12.75" customHeight="1" x14ac:dyDescent="0.25">
      <c r="A876" s="195" t="str">
        <f t="shared" si="437"/>
        <v>PC</v>
      </c>
      <c r="B876" s="385"/>
      <c r="C876" s="313" t="s">
        <v>282</v>
      </c>
      <c r="D876" s="331"/>
      <c r="E876" s="331"/>
      <c r="F876" s="331"/>
      <c r="G876" s="331"/>
      <c r="H876" s="331"/>
      <c r="I876" s="331"/>
      <c r="J876" s="331"/>
      <c r="K876" s="331"/>
      <c r="L876" s="331"/>
      <c r="M876" s="331"/>
      <c r="N876" s="331"/>
      <c r="O876" s="331"/>
      <c r="P876" s="314">
        <f t="shared" si="436"/>
        <v>0</v>
      </c>
      <c r="Q876" s="5"/>
      <c r="R876" s="60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</row>
    <row r="877" spans="1:31" ht="12.75" customHeight="1" x14ac:dyDescent="0.25">
      <c r="A877" s="195" t="str">
        <f t="shared" si="437"/>
        <v>PC</v>
      </c>
      <c r="B877" s="385"/>
      <c r="C877" s="313" t="s">
        <v>283</v>
      </c>
      <c r="D877" s="331"/>
      <c r="E877" s="331"/>
      <c r="F877" s="331"/>
      <c r="G877" s="331"/>
      <c r="H877" s="331"/>
      <c r="I877" s="331"/>
      <c r="J877" s="331"/>
      <c r="K877" s="331"/>
      <c r="L877" s="331"/>
      <c r="M877" s="331"/>
      <c r="N877" s="331"/>
      <c r="O877" s="331"/>
      <c r="P877" s="314">
        <f t="shared" si="436"/>
        <v>0</v>
      </c>
      <c r="Q877" s="5"/>
      <c r="R877" s="60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</row>
    <row r="878" spans="1:31" ht="12.75" customHeight="1" x14ac:dyDescent="0.25">
      <c r="A878" s="195" t="str">
        <f t="shared" si="437"/>
        <v>PC</v>
      </c>
      <c r="B878" s="385"/>
      <c r="C878" s="313" t="s">
        <v>281</v>
      </c>
      <c r="D878" s="331"/>
      <c r="E878" s="331"/>
      <c r="F878" s="331"/>
      <c r="G878" s="331"/>
      <c r="H878" s="331"/>
      <c r="I878" s="331"/>
      <c r="J878" s="331"/>
      <c r="K878" s="331"/>
      <c r="L878" s="331"/>
      <c r="M878" s="331"/>
      <c r="N878" s="331"/>
      <c r="O878" s="331"/>
      <c r="P878" s="314">
        <f t="shared" si="436"/>
        <v>0</v>
      </c>
      <c r="Q878" s="5"/>
      <c r="R878" s="60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</row>
    <row r="879" spans="1:31" ht="12.75" customHeight="1" x14ac:dyDescent="0.25">
      <c r="A879" s="195" t="str">
        <f>+'Measured TV opt-pt'!A808</f>
        <v>PC</v>
      </c>
      <c r="B879" s="385"/>
      <c r="C879" s="318" t="s">
        <v>279</v>
      </c>
      <c r="D879" s="332">
        <v>684.42320000000007</v>
      </c>
      <c r="E879" s="332">
        <v>4696</v>
      </c>
      <c r="F879" s="332">
        <v>5661</v>
      </c>
      <c r="G879" s="332">
        <v>38456</v>
      </c>
      <c r="H879" s="332">
        <v>1916</v>
      </c>
      <c r="I879" s="332">
        <v>230772</v>
      </c>
      <c r="J879" s="332">
        <v>45021</v>
      </c>
      <c r="K879" s="332">
        <v>46812</v>
      </c>
      <c r="L879" s="332">
        <v>46812</v>
      </c>
      <c r="M879" s="332">
        <v>33221</v>
      </c>
      <c r="N879" s="332">
        <v>43457</v>
      </c>
      <c r="O879" s="332">
        <v>40418</v>
      </c>
      <c r="P879" s="315">
        <f t="shared" si="436"/>
        <v>537926.42320000008</v>
      </c>
      <c r="Q879" s="5"/>
      <c r="R879" s="60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</row>
    <row r="880" spans="1:31" ht="12.75" customHeight="1" x14ac:dyDescent="0.25">
      <c r="A880" s="195" t="str">
        <f>+'Measured TV opt-pt'!A809</f>
        <v>PC</v>
      </c>
      <c r="B880" s="385"/>
      <c r="C880" s="316" t="s">
        <v>290</v>
      </c>
      <c r="D880" s="334"/>
      <c r="E880" s="334"/>
      <c r="F880" s="334"/>
      <c r="G880" s="334"/>
      <c r="H880" s="334"/>
      <c r="I880" s="334"/>
      <c r="J880" s="334"/>
      <c r="K880" s="334"/>
      <c r="L880" s="334"/>
      <c r="M880" s="334"/>
      <c r="N880" s="334"/>
      <c r="O880" s="334"/>
      <c r="P880" s="317">
        <f t="shared" si="436"/>
        <v>0</v>
      </c>
      <c r="Q880" s="5"/>
      <c r="R880" s="60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</row>
    <row r="881" spans="1:31" ht="12.75" customHeight="1" x14ac:dyDescent="0.2">
      <c r="A881" s="195" t="str">
        <f>+'Measured TV opt-pt'!A810</f>
        <v>PC</v>
      </c>
      <c r="B881" s="385"/>
      <c r="C881" s="122" t="s">
        <v>66</v>
      </c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144">
        <f t="shared" si="398"/>
        <v>0</v>
      </c>
      <c r="R881" s="60" t="s">
        <v>107</v>
      </c>
    </row>
    <row r="882" spans="1:31" ht="12.75" customHeight="1" x14ac:dyDescent="0.2">
      <c r="A882" s="195" t="str">
        <f>+'Measured TV opt-pt'!A811</f>
        <v>PC</v>
      </c>
      <c r="B882" s="385"/>
      <c r="C882" s="122" t="s">
        <v>67</v>
      </c>
      <c r="D882" s="42">
        <v>0</v>
      </c>
      <c r="E882" s="42">
        <v>22627</v>
      </c>
      <c r="F882" s="42">
        <v>0</v>
      </c>
      <c r="G882" s="42"/>
      <c r="H882" s="42"/>
      <c r="I882" s="42"/>
      <c r="J882" s="42"/>
      <c r="K882" s="42"/>
      <c r="L882" s="42"/>
      <c r="M882" s="42"/>
      <c r="N882" s="42"/>
      <c r="O882" s="42"/>
      <c r="P882" s="144">
        <f t="shared" si="398"/>
        <v>22627</v>
      </c>
      <c r="Q882" s="5"/>
      <c r="R882" s="60" t="s">
        <v>107</v>
      </c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</row>
    <row r="883" spans="1:31" ht="12.75" customHeight="1" x14ac:dyDescent="0.2">
      <c r="A883" s="195" t="str">
        <f>+'Measured TV opt-pt'!A812</f>
        <v>PC</v>
      </c>
      <c r="B883" s="385"/>
      <c r="C883" s="122" t="s">
        <v>68</v>
      </c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144">
        <f t="shared" si="398"/>
        <v>0</v>
      </c>
      <c r="Q883" s="5"/>
      <c r="R883" s="60" t="s">
        <v>107</v>
      </c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</row>
    <row r="884" spans="1:31" ht="13.5" customHeight="1" thickBot="1" x14ac:dyDescent="0.25">
      <c r="A884" s="195" t="str">
        <f>+'Measured TV opt-pt'!A813</f>
        <v>PC</v>
      </c>
      <c r="B884" s="386"/>
      <c r="C884" s="126" t="s">
        <v>55</v>
      </c>
      <c r="D884" s="56">
        <f t="shared" ref="D884:O884" si="438">+D883+D882+D881+D861+D860+D859+D858+D857+D856+D845</f>
        <v>872860.6862</v>
      </c>
      <c r="E884" s="56">
        <f t="shared" si="438"/>
        <v>1427700.5250000001</v>
      </c>
      <c r="F884" s="56">
        <f t="shared" si="438"/>
        <v>1572721.0049999997</v>
      </c>
      <c r="G884" s="56">
        <f t="shared" si="438"/>
        <v>2793105.5159999998</v>
      </c>
      <c r="H884" s="56">
        <f t="shared" si="438"/>
        <v>2569464.17</v>
      </c>
      <c r="I884" s="56">
        <f t="shared" si="438"/>
        <v>1501288.7325009541</v>
      </c>
      <c r="J884" s="56">
        <f t="shared" si="438"/>
        <v>480577</v>
      </c>
      <c r="K884" s="56">
        <f t="shared" si="438"/>
        <v>284312</v>
      </c>
      <c r="L884" s="56">
        <f t="shared" si="438"/>
        <v>2112228.774425</v>
      </c>
      <c r="M884" s="56">
        <f t="shared" si="438"/>
        <v>1319509.3729393748</v>
      </c>
      <c r="N884" s="56">
        <f t="shared" si="438"/>
        <v>1272940.8161382123</v>
      </c>
      <c r="O884" s="56">
        <f t="shared" si="438"/>
        <v>371026.74537834898</v>
      </c>
      <c r="P884" s="147">
        <f t="shared" si="398"/>
        <v>16577735.343581887</v>
      </c>
      <c r="Q884" s="199" t="str">
        <f>+B845</f>
        <v>Elidor</v>
      </c>
      <c r="R884" s="60" t="s">
        <v>107</v>
      </c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</row>
    <row r="885" spans="1:31" ht="12.75" customHeight="1" thickBot="1" x14ac:dyDescent="0.25">
      <c r="A885" s="195" t="str">
        <f>+'Measured TV opt-pt'!A814</f>
        <v>PC</v>
      </c>
      <c r="B885" s="384" t="str">
        <f>+'Measured TV opt-pt'!B1171</f>
        <v>Lifebuoy</v>
      </c>
      <c r="C885" s="121" t="s">
        <v>56</v>
      </c>
      <c r="D885" s="54">
        <f t="shared" ref="D885:O885" si="439">SUM(D886:D895)</f>
        <v>0</v>
      </c>
      <c r="E885" s="54">
        <f t="shared" si="439"/>
        <v>0</v>
      </c>
      <c r="F885" s="54">
        <f t="shared" si="439"/>
        <v>0</v>
      </c>
      <c r="G885" s="54">
        <f t="shared" si="439"/>
        <v>0</v>
      </c>
      <c r="H885" s="54">
        <f t="shared" si="439"/>
        <v>0</v>
      </c>
      <c r="I885" s="54">
        <f t="shared" si="439"/>
        <v>0</v>
      </c>
      <c r="J885" s="54">
        <f t="shared" si="439"/>
        <v>0</v>
      </c>
      <c r="K885" s="54">
        <f t="shared" si="439"/>
        <v>0</v>
      </c>
      <c r="L885" s="54">
        <f t="shared" si="439"/>
        <v>0</v>
      </c>
      <c r="M885" s="54">
        <f t="shared" si="439"/>
        <v>0</v>
      </c>
      <c r="N885" s="54">
        <f t="shared" si="439"/>
        <v>0</v>
      </c>
      <c r="O885" s="54">
        <f t="shared" si="439"/>
        <v>0</v>
      </c>
      <c r="P885" s="140">
        <f t="shared" si="398"/>
        <v>0</v>
      </c>
      <c r="Q885" s="198"/>
      <c r="R885" s="121" t="s">
        <v>104</v>
      </c>
      <c r="S885" s="54">
        <f>SUM(S886:S891)</f>
        <v>0</v>
      </c>
      <c r="T885" s="54">
        <f t="shared" ref="T885:AD885" si="440">SUM(T886:T891)</f>
        <v>0</v>
      </c>
      <c r="U885" s="54">
        <f t="shared" si="440"/>
        <v>0</v>
      </c>
      <c r="V885" s="54">
        <f t="shared" si="440"/>
        <v>0</v>
      </c>
      <c r="W885" s="54">
        <f t="shared" si="440"/>
        <v>0</v>
      </c>
      <c r="X885" s="117">
        <f t="shared" si="440"/>
        <v>0</v>
      </c>
      <c r="Y885" s="54">
        <f t="shared" si="440"/>
        <v>0</v>
      </c>
      <c r="Z885" s="54">
        <f t="shared" si="440"/>
        <v>0</v>
      </c>
      <c r="AA885" s="54">
        <f t="shared" si="440"/>
        <v>0</v>
      </c>
      <c r="AB885" s="54">
        <f t="shared" si="440"/>
        <v>0</v>
      </c>
      <c r="AC885" s="54">
        <f t="shared" si="440"/>
        <v>0</v>
      </c>
      <c r="AD885" s="54">
        <f t="shared" si="440"/>
        <v>0</v>
      </c>
      <c r="AE885" s="55">
        <f t="shared" ref="AE885:AE891" si="441">SUM(S885:AD885)</f>
        <v>0</v>
      </c>
    </row>
    <row r="886" spans="1:31" ht="12.75" customHeight="1" thickBot="1" x14ac:dyDescent="0.25">
      <c r="A886" s="195" t="str">
        <f>+'Measured TV opt-pt'!A815</f>
        <v>PC</v>
      </c>
      <c r="B886" s="385"/>
      <c r="C886" s="123" t="s">
        <v>57</v>
      </c>
      <c r="D886" s="58">
        <f>+'Measured TV opt-pt'!D1173</f>
        <v>0</v>
      </c>
      <c r="E886" s="58">
        <f>+'Measured TV opt-pt'!E1173</f>
        <v>0</v>
      </c>
      <c r="F886" s="58">
        <f>+'Measured TV opt-pt'!F1173</f>
        <v>0</v>
      </c>
      <c r="G886" s="58">
        <f>+'Measured TV opt-pt'!G1173</f>
        <v>0</v>
      </c>
      <c r="H886" s="58">
        <f>+'Measured TV opt-pt'!H1173</f>
        <v>0</v>
      </c>
      <c r="I886" s="58">
        <f>+'Measured TV opt-pt'!I1173</f>
        <v>0</v>
      </c>
      <c r="J886" s="58">
        <f>+'Measured TV opt-pt'!J1173</f>
        <v>0</v>
      </c>
      <c r="K886" s="58">
        <f>+'Measured TV opt-pt'!K1173</f>
        <v>0</v>
      </c>
      <c r="L886" s="58">
        <f>+'Measured TV opt-pt'!L1173</f>
        <v>0</v>
      </c>
      <c r="M886" s="58">
        <f>+'Measured TV opt-pt'!M1173</f>
        <v>0</v>
      </c>
      <c r="N886" s="58">
        <f>+'Measured TV opt-pt'!N1173</f>
        <v>0</v>
      </c>
      <c r="O886" s="58">
        <f>+'Measured TV opt-pt'!O1173</f>
        <v>0</v>
      </c>
      <c r="P886" s="141">
        <f t="shared" si="398"/>
        <v>0</v>
      </c>
      <c r="R886" s="123" t="s">
        <v>57</v>
      </c>
      <c r="S886" s="44">
        <f>'Measured TV opt-pt'!D1210</f>
        <v>0</v>
      </c>
      <c r="T886" s="44">
        <f>'Measured TV opt-pt'!E1210</f>
        <v>0</v>
      </c>
      <c r="U886" s="44">
        <f>'Measured TV opt-pt'!F1210</f>
        <v>0</v>
      </c>
      <c r="V886" s="44">
        <f>'Measured TV opt-pt'!G1210</f>
        <v>0</v>
      </c>
      <c r="W886" s="44">
        <f>'Measured TV opt-pt'!H1210</f>
        <v>0</v>
      </c>
      <c r="X886" s="44">
        <f>'Measured TV opt-pt'!I1210</f>
        <v>0</v>
      </c>
      <c r="Y886" s="44">
        <f>'Measured TV opt-pt'!J1210</f>
        <v>0</v>
      </c>
      <c r="Z886" s="44">
        <f>'Measured TV opt-pt'!K1210</f>
        <v>0</v>
      </c>
      <c r="AA886" s="44">
        <f>'Measured TV opt-pt'!L1210</f>
        <v>0</v>
      </c>
      <c r="AB886" s="44">
        <f>'Measured TV opt-pt'!M1210</f>
        <v>0</v>
      </c>
      <c r="AC886" s="44">
        <f>'Measured TV opt-pt'!N1210</f>
        <v>0</v>
      </c>
      <c r="AD886" s="44">
        <f>'Measured TV opt-pt'!O1210</f>
        <v>0</v>
      </c>
      <c r="AE886" s="55">
        <f t="shared" si="441"/>
        <v>0</v>
      </c>
    </row>
    <row r="887" spans="1:31" ht="12.75" customHeight="1" thickBot="1" x14ac:dyDescent="0.25">
      <c r="A887" s="195" t="str">
        <f>+'Measured TV opt-pt'!A816</f>
        <v>PC</v>
      </c>
      <c r="B887" s="385"/>
      <c r="C887" s="123" t="s">
        <v>221</v>
      </c>
      <c r="D887" s="58">
        <f>+'Measured TV opt-pt'!D1174</f>
        <v>0</v>
      </c>
      <c r="E887" s="58">
        <f>+'Measured TV opt-pt'!E1174</f>
        <v>0</v>
      </c>
      <c r="F887" s="58">
        <f>+'Measured TV opt-pt'!F1174</f>
        <v>0</v>
      </c>
      <c r="G887" s="58">
        <f>+'Measured TV opt-pt'!G1174</f>
        <v>0</v>
      </c>
      <c r="H887" s="58">
        <f>+'Measured TV opt-pt'!H1174</f>
        <v>0</v>
      </c>
      <c r="I887" s="58">
        <f>+'Measured TV opt-pt'!I1174</f>
        <v>0</v>
      </c>
      <c r="J887" s="58">
        <f>+'Measured TV opt-pt'!J1174</f>
        <v>0</v>
      </c>
      <c r="K887" s="58">
        <f>+'Measured TV opt-pt'!K1174</f>
        <v>0</v>
      </c>
      <c r="L887" s="58">
        <f>+'Measured TV opt-pt'!L1174</f>
        <v>0</v>
      </c>
      <c r="M887" s="58">
        <f>+'Measured TV opt-pt'!M1174</f>
        <v>0</v>
      </c>
      <c r="N887" s="58">
        <f>+'Measured TV opt-pt'!N1174</f>
        <v>0</v>
      </c>
      <c r="O887" s="58">
        <f>+'Measured TV opt-pt'!O1174</f>
        <v>0</v>
      </c>
      <c r="P887" s="141">
        <f t="shared" si="398"/>
        <v>0</v>
      </c>
      <c r="R887" s="123" t="s">
        <v>221</v>
      </c>
      <c r="S887" s="44">
        <f>'Measured TV opt-pt'!D1211</f>
        <v>0</v>
      </c>
      <c r="T887" s="44">
        <f>'Measured TV opt-pt'!E1211</f>
        <v>0</v>
      </c>
      <c r="U887" s="44">
        <f>'Measured TV opt-pt'!F1211</f>
        <v>0</v>
      </c>
      <c r="V887" s="44">
        <f>'Measured TV opt-pt'!G1211</f>
        <v>0</v>
      </c>
      <c r="W887" s="44">
        <f>'Measured TV opt-pt'!H1211</f>
        <v>0</v>
      </c>
      <c r="X887" s="44">
        <f>'Measured TV opt-pt'!I1211</f>
        <v>0</v>
      </c>
      <c r="Y887" s="44">
        <f>'Measured TV opt-pt'!J1211</f>
        <v>0</v>
      </c>
      <c r="Z887" s="44">
        <f>'Measured TV opt-pt'!K1211</f>
        <v>0</v>
      </c>
      <c r="AA887" s="44">
        <f>'Measured TV opt-pt'!L1211</f>
        <v>0</v>
      </c>
      <c r="AB887" s="44">
        <f>'Measured TV opt-pt'!M1211</f>
        <v>0</v>
      </c>
      <c r="AC887" s="44">
        <f>'Measured TV opt-pt'!N1211</f>
        <v>0</v>
      </c>
      <c r="AD887" s="44">
        <f>'Measured TV opt-pt'!O1211</f>
        <v>0</v>
      </c>
      <c r="AE887" s="55">
        <f t="shared" si="441"/>
        <v>0</v>
      </c>
    </row>
    <row r="888" spans="1:31" ht="12.75" customHeight="1" thickBot="1" x14ac:dyDescent="0.25">
      <c r="A888" s="195" t="str">
        <f>+'Measured TV opt-pt'!A817</f>
        <v>PC</v>
      </c>
      <c r="B888" s="385"/>
      <c r="C888" s="123" t="s">
        <v>222</v>
      </c>
      <c r="D888" s="58">
        <f>+'Measured TV opt-pt'!D1175</f>
        <v>0</v>
      </c>
      <c r="E888" s="58">
        <f>+'Measured TV opt-pt'!E1175</f>
        <v>0</v>
      </c>
      <c r="F888" s="58">
        <f>+'Measured TV opt-pt'!F1175</f>
        <v>0</v>
      </c>
      <c r="G888" s="58">
        <f>+'Measured TV opt-pt'!G1175</f>
        <v>0</v>
      </c>
      <c r="H888" s="58">
        <f>+'Measured TV opt-pt'!H1175</f>
        <v>0</v>
      </c>
      <c r="I888" s="58">
        <f>+'Measured TV opt-pt'!I1175</f>
        <v>0</v>
      </c>
      <c r="J888" s="58">
        <f>+'Measured TV opt-pt'!J1175</f>
        <v>0</v>
      </c>
      <c r="K888" s="58">
        <f>+'Measured TV opt-pt'!K1175</f>
        <v>0</v>
      </c>
      <c r="L888" s="58">
        <f>+'Measured TV opt-pt'!L1175</f>
        <v>0</v>
      </c>
      <c r="M888" s="58">
        <f>+'Measured TV opt-pt'!M1175</f>
        <v>0</v>
      </c>
      <c r="N888" s="58">
        <f>+'Measured TV opt-pt'!N1175</f>
        <v>0</v>
      </c>
      <c r="O888" s="58">
        <f>+'Measured TV opt-pt'!O1175</f>
        <v>0</v>
      </c>
      <c r="P888" s="141">
        <f t="shared" si="398"/>
        <v>0</v>
      </c>
      <c r="R888" s="123" t="s">
        <v>222</v>
      </c>
      <c r="S888" s="44">
        <f>'Measured TV opt-pt'!D1212</f>
        <v>0</v>
      </c>
      <c r="T888" s="44">
        <f>'Measured TV opt-pt'!E1212</f>
        <v>0</v>
      </c>
      <c r="U888" s="44">
        <f>'Measured TV opt-pt'!F1212</f>
        <v>0</v>
      </c>
      <c r="V888" s="44">
        <f>'Measured TV opt-pt'!G1212</f>
        <v>0</v>
      </c>
      <c r="W888" s="44">
        <f>'Measured TV opt-pt'!H1212</f>
        <v>0</v>
      </c>
      <c r="X888" s="44">
        <f>'Measured TV opt-pt'!I1212</f>
        <v>0</v>
      </c>
      <c r="Y888" s="44">
        <f>'Measured TV opt-pt'!J1212</f>
        <v>0</v>
      </c>
      <c r="Z888" s="44">
        <f>'Measured TV opt-pt'!K1212</f>
        <v>0</v>
      </c>
      <c r="AA888" s="44">
        <f>'Measured TV opt-pt'!L1212</f>
        <v>0</v>
      </c>
      <c r="AB888" s="44">
        <f>'Measured TV opt-pt'!M1212</f>
        <v>0</v>
      </c>
      <c r="AC888" s="44">
        <f>'Measured TV opt-pt'!N1212</f>
        <v>0</v>
      </c>
      <c r="AD888" s="44">
        <f>'Measured TV opt-pt'!O1212</f>
        <v>0</v>
      </c>
      <c r="AE888" s="55">
        <f t="shared" si="441"/>
        <v>0</v>
      </c>
    </row>
    <row r="889" spans="1:31" ht="12.75" customHeight="1" thickBot="1" x14ac:dyDescent="0.25">
      <c r="A889" s="195" t="str">
        <f>+'Measured TV opt-pt'!A818</f>
        <v>PC</v>
      </c>
      <c r="B889" s="385"/>
      <c r="C889" s="123" t="s">
        <v>223</v>
      </c>
      <c r="D889" s="58">
        <f>+'Measured TV opt-pt'!D1176</f>
        <v>0</v>
      </c>
      <c r="E889" s="58">
        <f>+'Measured TV opt-pt'!E1176</f>
        <v>0</v>
      </c>
      <c r="F889" s="58">
        <f>+'Measured TV opt-pt'!F1176</f>
        <v>0</v>
      </c>
      <c r="G889" s="58">
        <f>+'Measured TV opt-pt'!G1176</f>
        <v>0</v>
      </c>
      <c r="H889" s="58">
        <f>+'Measured TV opt-pt'!H1176</f>
        <v>0</v>
      </c>
      <c r="I889" s="58">
        <f>+'Measured TV opt-pt'!I1176</f>
        <v>0</v>
      </c>
      <c r="J889" s="58">
        <f>+'Measured TV opt-pt'!J1176</f>
        <v>0</v>
      </c>
      <c r="K889" s="58">
        <f>+'Measured TV opt-pt'!K1176</f>
        <v>0</v>
      </c>
      <c r="L889" s="58">
        <f>+'Measured TV opt-pt'!L1176</f>
        <v>0</v>
      </c>
      <c r="M889" s="58">
        <f>+'Measured TV opt-pt'!M1176</f>
        <v>0</v>
      </c>
      <c r="N889" s="58">
        <f>+'Measured TV opt-pt'!N1176</f>
        <v>0</v>
      </c>
      <c r="O889" s="58">
        <f>+'Measured TV opt-pt'!O1176</f>
        <v>0</v>
      </c>
      <c r="P889" s="141">
        <f t="shared" si="398"/>
        <v>0</v>
      </c>
      <c r="R889" s="123" t="s">
        <v>223</v>
      </c>
      <c r="S889" s="44">
        <f>'Measured TV opt-pt'!D1213</f>
        <v>0</v>
      </c>
      <c r="T889" s="44">
        <f>'Measured TV opt-pt'!E1213</f>
        <v>0</v>
      </c>
      <c r="U889" s="44">
        <f>'Measured TV opt-pt'!F1213</f>
        <v>0</v>
      </c>
      <c r="V889" s="44">
        <f>'Measured TV opt-pt'!G1213</f>
        <v>0</v>
      </c>
      <c r="W889" s="44">
        <f>'Measured TV opt-pt'!H1213</f>
        <v>0</v>
      </c>
      <c r="X889" s="44">
        <f>'Measured TV opt-pt'!I1213</f>
        <v>0</v>
      </c>
      <c r="Y889" s="44">
        <f>'Measured TV opt-pt'!J1213</f>
        <v>0</v>
      </c>
      <c r="Z889" s="44">
        <f>'Measured TV opt-pt'!K1213</f>
        <v>0</v>
      </c>
      <c r="AA889" s="44">
        <f>'Measured TV opt-pt'!L1213</f>
        <v>0</v>
      </c>
      <c r="AB889" s="44">
        <f>'Measured TV opt-pt'!M1213</f>
        <v>0</v>
      </c>
      <c r="AC889" s="44">
        <f>'Measured TV opt-pt'!N1213</f>
        <v>0</v>
      </c>
      <c r="AD889" s="44">
        <f>'Measured TV opt-pt'!O1213</f>
        <v>0</v>
      </c>
      <c r="AE889" s="55">
        <f t="shared" si="441"/>
        <v>0</v>
      </c>
    </row>
    <row r="890" spans="1:31" ht="12.75" customHeight="1" thickBot="1" x14ac:dyDescent="0.25">
      <c r="A890" s="195" t="str">
        <f>+'Measured TV opt-pt'!A819</f>
        <v>PC</v>
      </c>
      <c r="B890" s="385"/>
      <c r="C890" s="123" t="s">
        <v>224</v>
      </c>
      <c r="D890" s="58">
        <f>+'Measured TV opt-pt'!D1177</f>
        <v>0</v>
      </c>
      <c r="E890" s="58">
        <f>+'Measured TV opt-pt'!E1177</f>
        <v>0</v>
      </c>
      <c r="F890" s="58">
        <f>+'Measured TV opt-pt'!F1177</f>
        <v>0</v>
      </c>
      <c r="G890" s="58">
        <f>+'Measured TV opt-pt'!G1177</f>
        <v>0</v>
      </c>
      <c r="H890" s="58">
        <f>+'Measured TV opt-pt'!H1177</f>
        <v>0</v>
      </c>
      <c r="I890" s="58">
        <f>+'Measured TV opt-pt'!I1177</f>
        <v>0</v>
      </c>
      <c r="J890" s="58">
        <f>+'Measured TV opt-pt'!J1177</f>
        <v>0</v>
      </c>
      <c r="K890" s="58">
        <f>+'Measured TV opt-pt'!K1177</f>
        <v>0</v>
      </c>
      <c r="L890" s="58">
        <f>+'Measured TV opt-pt'!L1177</f>
        <v>0</v>
      </c>
      <c r="M890" s="58">
        <f>+'Measured TV opt-pt'!M1177</f>
        <v>0</v>
      </c>
      <c r="N890" s="58">
        <f>+'Measured TV opt-pt'!N1177</f>
        <v>0</v>
      </c>
      <c r="O890" s="58">
        <f>+'Measured TV opt-pt'!O1177</f>
        <v>0</v>
      </c>
      <c r="P890" s="141">
        <f t="shared" si="398"/>
        <v>0</v>
      </c>
      <c r="Q890" s="5"/>
      <c r="R890" s="123" t="s">
        <v>224</v>
      </c>
      <c r="S890" s="44">
        <f>'Measured TV opt-pt'!D1214</f>
        <v>0</v>
      </c>
      <c r="T890" s="44">
        <f>'Measured TV opt-pt'!E1214</f>
        <v>0</v>
      </c>
      <c r="U890" s="44">
        <f>'Measured TV opt-pt'!F1214</f>
        <v>0</v>
      </c>
      <c r="V890" s="44">
        <f>'Measured TV opt-pt'!G1214</f>
        <v>0</v>
      </c>
      <c r="W890" s="44">
        <f>'Measured TV opt-pt'!H1214</f>
        <v>0</v>
      </c>
      <c r="X890" s="44">
        <f>'Measured TV opt-pt'!I1214</f>
        <v>0</v>
      </c>
      <c r="Y890" s="44">
        <f>'Measured TV opt-pt'!J1214</f>
        <v>0</v>
      </c>
      <c r="Z890" s="44">
        <f>'Measured TV opt-pt'!K1214</f>
        <v>0</v>
      </c>
      <c r="AA890" s="44">
        <f>'Measured TV opt-pt'!L1214</f>
        <v>0</v>
      </c>
      <c r="AB890" s="44">
        <f>'Measured TV opt-pt'!M1214</f>
        <v>0</v>
      </c>
      <c r="AC890" s="44">
        <f>'Measured TV opt-pt'!N1214</f>
        <v>0</v>
      </c>
      <c r="AD890" s="44">
        <f>'Measured TV opt-pt'!O1214</f>
        <v>0</v>
      </c>
      <c r="AE890" s="55">
        <f t="shared" si="441"/>
        <v>0</v>
      </c>
    </row>
    <row r="891" spans="1:31" ht="12.75" customHeight="1" x14ac:dyDescent="0.2">
      <c r="A891" s="195" t="str">
        <f>+'Measured TV opt-pt'!A820</f>
        <v>PC</v>
      </c>
      <c r="B891" s="385"/>
      <c r="C891" s="123" t="s">
        <v>101</v>
      </c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141">
        <f t="shared" si="398"/>
        <v>0</v>
      </c>
      <c r="Q891" s="5"/>
      <c r="R891" s="123" t="s">
        <v>101</v>
      </c>
      <c r="S891" s="44"/>
      <c r="T891" s="44"/>
      <c r="U891" s="44"/>
      <c r="V891" s="44"/>
      <c r="W891" s="44"/>
      <c r="X891" s="44"/>
      <c r="Y891" s="58"/>
      <c r="Z891" s="58"/>
      <c r="AA891" s="58"/>
      <c r="AB891" s="58"/>
      <c r="AC891" s="58"/>
      <c r="AD891" s="58"/>
      <c r="AE891" s="55">
        <f t="shared" si="441"/>
        <v>0</v>
      </c>
    </row>
    <row r="892" spans="1:31" ht="12.75" customHeight="1" x14ac:dyDescent="0.2">
      <c r="A892" s="195" t="str">
        <f>+'Measured TV opt-pt'!A821</f>
        <v>PC</v>
      </c>
      <c r="B892" s="385"/>
      <c r="C892" s="124" t="s">
        <v>58</v>
      </c>
      <c r="D892" s="46"/>
      <c r="E892" s="46"/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142">
        <f t="shared" si="398"/>
        <v>0</v>
      </c>
      <c r="R892" s="133" t="s">
        <v>105</v>
      </c>
      <c r="S892" s="133">
        <f>+'Measured TV opt-pt'!D594</f>
        <v>0.7</v>
      </c>
      <c r="T892" s="133">
        <f>+'Measured TV opt-pt'!E594</f>
        <v>0.7</v>
      </c>
      <c r="U892" s="133">
        <f>+'Measured TV opt-pt'!F594</f>
        <v>0.7</v>
      </c>
      <c r="V892" s="133">
        <f>+'Measured TV opt-pt'!G594</f>
        <v>0.7</v>
      </c>
      <c r="W892" s="133">
        <f>+'Measured TV opt-pt'!H594</f>
        <v>0.7</v>
      </c>
      <c r="X892" s="8">
        <f>+'Measured TV opt-pt'!I594</f>
        <v>0.7</v>
      </c>
      <c r="Y892" s="133">
        <f>+'Measured TV opt-pt'!J594</f>
        <v>0.7</v>
      </c>
      <c r="Z892" s="133">
        <f>+'Measured TV opt-pt'!K594</f>
        <v>0.48915873014712274</v>
      </c>
      <c r="AA892" s="133">
        <f>+'Measured TV opt-pt'!L594</f>
        <v>0.4834974169537235</v>
      </c>
      <c r="AB892" s="133">
        <f>+'Measured TV opt-pt'!M594</f>
        <v>0.45414569524687309</v>
      </c>
      <c r="AC892" s="133">
        <f>+'Measured TV opt-pt'!N594</f>
        <v>0.38276016431267579</v>
      </c>
      <c r="AD892" s="133">
        <f>+'Measured TV opt-pt'!O594</f>
        <v>0.34111134082271427</v>
      </c>
      <c r="AE892" s="133"/>
    </row>
    <row r="893" spans="1:31" ht="13.5" customHeight="1" thickBot="1" x14ac:dyDescent="0.25">
      <c r="A893" s="195" t="str">
        <f>+'Measured TV opt-pt'!A822</f>
        <v>PC</v>
      </c>
      <c r="B893" s="385"/>
      <c r="C893" s="124" t="s">
        <v>59</v>
      </c>
      <c r="D893" s="46"/>
      <c r="E893" s="46"/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142">
        <f t="shared" si="398"/>
        <v>0</v>
      </c>
      <c r="R893" s="60" t="s">
        <v>107</v>
      </c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</row>
    <row r="894" spans="1:31" ht="12.75" customHeight="1" thickBot="1" x14ac:dyDescent="0.25">
      <c r="A894" s="195" t="str">
        <f>+'Measured TV opt-pt'!A823</f>
        <v>PC</v>
      </c>
      <c r="B894" s="385"/>
      <c r="C894" s="124" t="s">
        <v>166</v>
      </c>
      <c r="D894" s="46"/>
      <c r="E894" s="46"/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142">
        <f t="shared" ref="P894:P981" si="442">SUM(D894:O894)</f>
        <v>0</v>
      </c>
      <c r="Q894" s="8"/>
      <c r="R894" s="121" t="s">
        <v>106</v>
      </c>
      <c r="S894" s="54">
        <f>SUM(S895:S900)</f>
        <v>0</v>
      </c>
      <c r="T894" s="54">
        <f t="shared" ref="T894" si="443">SUM(T895:T900)</f>
        <v>0</v>
      </c>
      <c r="U894" s="54">
        <f t="shared" ref="U894" si="444">SUM(U895:U900)</f>
        <v>0</v>
      </c>
      <c r="V894" s="54">
        <f t="shared" ref="V894" si="445">SUM(V895:V900)</f>
        <v>0</v>
      </c>
      <c r="W894" s="54">
        <f t="shared" ref="W894" si="446">SUM(W895:W900)</f>
        <v>0</v>
      </c>
      <c r="X894" s="54">
        <f t="shared" ref="X894" si="447">SUM(X895:X900)</f>
        <v>0</v>
      </c>
      <c r="Y894" s="54">
        <f t="shared" ref="Y894" si="448">SUM(Y895:Y900)</f>
        <v>0</v>
      </c>
      <c r="Z894" s="54">
        <f t="shared" ref="Z894" si="449">SUM(Z895:Z900)</f>
        <v>0</v>
      </c>
      <c r="AA894" s="54">
        <f t="shared" ref="AA894" si="450">SUM(AA895:AA900)</f>
        <v>0</v>
      </c>
      <c r="AB894" s="54">
        <f t="shared" ref="AB894" si="451">SUM(AB895:AB900)</f>
        <v>0</v>
      </c>
      <c r="AC894" s="54">
        <f t="shared" ref="AC894" si="452">SUM(AC895:AC900)</f>
        <v>0</v>
      </c>
      <c r="AD894" s="54">
        <f t="shared" ref="AD894" si="453">SUM(AD895:AD900)</f>
        <v>0</v>
      </c>
      <c r="AE894" s="54">
        <f t="shared" ref="AE894" si="454">SUM(AE895:AE900)</f>
        <v>0</v>
      </c>
    </row>
    <row r="895" spans="1:31" ht="12.75" customHeight="1" thickBot="1" x14ac:dyDescent="0.25">
      <c r="A895" s="195" t="str">
        <f>+'Measured TV opt-pt'!A824</f>
        <v>PC</v>
      </c>
      <c r="B895" s="385"/>
      <c r="C895" s="125" t="s">
        <v>167</v>
      </c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143">
        <f t="shared" si="442"/>
        <v>0</v>
      </c>
      <c r="Q895" s="8"/>
      <c r="R895" s="123" t="s">
        <v>261</v>
      </c>
      <c r="S895" s="44">
        <f>'Measured TV opt-pt'!D1204</f>
        <v>0</v>
      </c>
      <c r="T895" s="44">
        <f>'Measured TV opt-pt'!E1204</f>
        <v>0</v>
      </c>
      <c r="U895" s="44">
        <f>'Measured TV opt-pt'!F1204</f>
        <v>0</v>
      </c>
      <c r="V895" s="44">
        <f>'Measured TV opt-pt'!G1204</f>
        <v>0</v>
      </c>
      <c r="W895" s="44">
        <f>'Measured TV opt-pt'!H1204</f>
        <v>0</v>
      </c>
      <c r="X895" s="44">
        <f>'Measured TV opt-pt'!I1204</f>
        <v>0</v>
      </c>
      <c r="Y895" s="44">
        <f>'Measured TV opt-pt'!J1204</f>
        <v>0</v>
      </c>
      <c r="Z895" s="44">
        <f>'Measured TV opt-pt'!K1204</f>
        <v>0</v>
      </c>
      <c r="AA895" s="44">
        <f>'Measured TV opt-pt'!L1204</f>
        <v>0</v>
      </c>
      <c r="AB895" s="44">
        <f>'Measured TV opt-pt'!M1204</f>
        <v>0</v>
      </c>
      <c r="AC895" s="44">
        <f>'Measured TV opt-pt'!N1204</f>
        <v>0</v>
      </c>
      <c r="AD895" s="44">
        <f>'Measured TV opt-pt'!O1204</f>
        <v>0</v>
      </c>
      <c r="AE895" s="55">
        <f t="shared" ref="AE895:AE900" si="455">SUM(S895:AD895)</f>
        <v>0</v>
      </c>
    </row>
    <row r="896" spans="1:31" ht="12.75" customHeight="1" thickBot="1" x14ac:dyDescent="0.25">
      <c r="A896" s="195" t="str">
        <f>+'Measured TV opt-pt'!A825</f>
        <v>PC</v>
      </c>
      <c r="B896" s="385"/>
      <c r="C896" s="122" t="s">
        <v>60</v>
      </c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144">
        <f t="shared" si="442"/>
        <v>0</v>
      </c>
      <c r="Q896" s="5"/>
      <c r="R896" s="123" t="s">
        <v>262</v>
      </c>
      <c r="S896" s="44">
        <f>'Measured TV opt-pt'!D1205</f>
        <v>0</v>
      </c>
      <c r="T896" s="44">
        <f>'Measured TV opt-pt'!E1205</f>
        <v>0</v>
      </c>
      <c r="U896" s="44">
        <f>'Measured TV opt-pt'!F1205</f>
        <v>0</v>
      </c>
      <c r="V896" s="44">
        <f>'Measured TV opt-pt'!G1205</f>
        <v>0</v>
      </c>
      <c r="W896" s="44">
        <f>'Measured TV opt-pt'!H1205</f>
        <v>0</v>
      </c>
      <c r="X896" s="44">
        <f>'Measured TV opt-pt'!I1205</f>
        <v>0</v>
      </c>
      <c r="Y896" s="44">
        <f>'Measured TV opt-pt'!J1205</f>
        <v>0</v>
      </c>
      <c r="Z896" s="44">
        <f>'Measured TV opt-pt'!K1205</f>
        <v>0</v>
      </c>
      <c r="AA896" s="44">
        <f>'Measured TV opt-pt'!L1205</f>
        <v>0</v>
      </c>
      <c r="AB896" s="44">
        <f>'Measured TV opt-pt'!M1205</f>
        <v>0</v>
      </c>
      <c r="AC896" s="44">
        <f>'Measured TV opt-pt'!N1205</f>
        <v>0</v>
      </c>
      <c r="AD896" s="44">
        <f>'Measured TV opt-pt'!O1205</f>
        <v>0</v>
      </c>
      <c r="AE896" s="55">
        <f t="shared" si="455"/>
        <v>0</v>
      </c>
    </row>
    <row r="897" spans="1:31" ht="12.75" customHeight="1" thickBot="1" x14ac:dyDescent="0.25">
      <c r="A897" s="195" t="str">
        <f>+'Measured TV opt-pt'!A826</f>
        <v>PC</v>
      </c>
      <c r="B897" s="385"/>
      <c r="C897" s="122" t="s">
        <v>61</v>
      </c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144">
        <f t="shared" si="442"/>
        <v>0</v>
      </c>
      <c r="R897" s="123" t="s">
        <v>263</v>
      </c>
      <c r="S897" s="44">
        <f>'Measured TV opt-pt'!D1206</f>
        <v>0</v>
      </c>
      <c r="T897" s="44">
        <f>'Measured TV opt-pt'!E1206</f>
        <v>0</v>
      </c>
      <c r="U897" s="44">
        <f>'Measured TV opt-pt'!F1206</f>
        <v>0</v>
      </c>
      <c r="V897" s="44">
        <f>'Measured TV opt-pt'!G1206</f>
        <v>0</v>
      </c>
      <c r="W897" s="44">
        <f>'Measured TV opt-pt'!H1206</f>
        <v>0</v>
      </c>
      <c r="X897" s="44">
        <f>'Measured TV opt-pt'!I1206</f>
        <v>0</v>
      </c>
      <c r="Y897" s="44">
        <f>'Measured TV opt-pt'!J1206</f>
        <v>0</v>
      </c>
      <c r="Z897" s="44">
        <f>'Measured TV opt-pt'!K1206</f>
        <v>0</v>
      </c>
      <c r="AA897" s="44">
        <f>'Measured TV opt-pt'!L1206</f>
        <v>0</v>
      </c>
      <c r="AB897" s="44">
        <f>'Measured TV opt-pt'!M1206</f>
        <v>0</v>
      </c>
      <c r="AC897" s="44">
        <f>'Measured TV opt-pt'!N1206</f>
        <v>0</v>
      </c>
      <c r="AD897" s="44">
        <f>'Measured TV opt-pt'!O1206</f>
        <v>0</v>
      </c>
      <c r="AE897" s="55">
        <f t="shared" si="455"/>
        <v>0</v>
      </c>
    </row>
    <row r="898" spans="1:31" ht="12.75" customHeight="1" thickBot="1" x14ac:dyDescent="0.25">
      <c r="A898" s="195" t="str">
        <f>+'Measured TV opt-pt'!A827</f>
        <v>PC</v>
      </c>
      <c r="B898" s="385"/>
      <c r="C898" s="122" t="s">
        <v>62</v>
      </c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144">
        <f t="shared" si="442"/>
        <v>0</v>
      </c>
      <c r="R898" s="123" t="s">
        <v>264</v>
      </c>
      <c r="S898" s="44">
        <f>'Measured TV opt-pt'!D1207</f>
        <v>0</v>
      </c>
      <c r="T898" s="44">
        <f>'Measured TV opt-pt'!E1207</f>
        <v>0</v>
      </c>
      <c r="U898" s="44">
        <f>'Measured TV opt-pt'!F1207</f>
        <v>0</v>
      </c>
      <c r="V898" s="44">
        <f>'Measured TV opt-pt'!G1207</f>
        <v>0</v>
      </c>
      <c r="W898" s="44">
        <f>'Measured TV opt-pt'!H1207</f>
        <v>0</v>
      </c>
      <c r="X898" s="44">
        <f>'Measured TV opt-pt'!I1207</f>
        <v>0</v>
      </c>
      <c r="Y898" s="44">
        <f>'Measured TV opt-pt'!J1207</f>
        <v>0</v>
      </c>
      <c r="Z898" s="44">
        <f>'Measured TV opt-pt'!K1207</f>
        <v>0</v>
      </c>
      <c r="AA898" s="44">
        <f>'Measured TV opt-pt'!L1207</f>
        <v>0</v>
      </c>
      <c r="AB898" s="44">
        <f>'Measured TV opt-pt'!M1207</f>
        <v>0</v>
      </c>
      <c r="AC898" s="44">
        <f>'Measured TV opt-pt'!N1207</f>
        <v>0</v>
      </c>
      <c r="AD898" s="44">
        <f>'Measured TV opt-pt'!O1207</f>
        <v>0</v>
      </c>
      <c r="AE898" s="55">
        <f t="shared" si="455"/>
        <v>0</v>
      </c>
    </row>
    <row r="899" spans="1:31" ht="12.75" customHeight="1" thickBot="1" x14ac:dyDescent="0.25">
      <c r="A899" s="195" t="str">
        <f>+'Measured TV opt-pt'!A828</f>
        <v>PC</v>
      </c>
      <c r="B899" s="385"/>
      <c r="C899" s="122" t="s">
        <v>63</v>
      </c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144">
        <f t="shared" si="442"/>
        <v>0</v>
      </c>
      <c r="Q899" s="5"/>
      <c r="R899" s="123" t="s">
        <v>265</v>
      </c>
      <c r="S899" s="44">
        <f>'Measured TV opt-pt'!D1208</f>
        <v>0</v>
      </c>
      <c r="T899" s="44">
        <f>'Measured TV opt-pt'!E1208</f>
        <v>0</v>
      </c>
      <c r="U899" s="44">
        <f>'Measured TV opt-pt'!F1208</f>
        <v>0</v>
      </c>
      <c r="V899" s="44">
        <f>'Measured TV opt-pt'!G1208</f>
        <v>0</v>
      </c>
      <c r="W899" s="44">
        <f>'Measured TV opt-pt'!H1208</f>
        <v>0</v>
      </c>
      <c r="X899" s="44">
        <f>'Measured TV opt-pt'!I1208</f>
        <v>0</v>
      </c>
      <c r="Y899" s="44">
        <f>'Measured TV opt-pt'!J1208</f>
        <v>0</v>
      </c>
      <c r="Z899" s="44">
        <f>'Measured TV opt-pt'!K1208</f>
        <v>0</v>
      </c>
      <c r="AA899" s="44">
        <f>'Measured TV opt-pt'!L1208</f>
        <v>0</v>
      </c>
      <c r="AB899" s="44">
        <f>'Measured TV opt-pt'!M1208</f>
        <v>0</v>
      </c>
      <c r="AC899" s="44">
        <f>'Measured TV opt-pt'!N1208</f>
        <v>0</v>
      </c>
      <c r="AD899" s="44">
        <f>'Measured TV opt-pt'!O1208</f>
        <v>0</v>
      </c>
      <c r="AE899" s="55">
        <f t="shared" si="455"/>
        <v>0</v>
      </c>
    </row>
    <row r="900" spans="1:31" ht="13.5" customHeight="1" x14ac:dyDescent="0.2">
      <c r="A900" s="195" t="str">
        <f>+'Measured TV opt-pt'!A829</f>
        <v>PC</v>
      </c>
      <c r="B900" s="385"/>
      <c r="C900" s="122" t="s">
        <v>64</v>
      </c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144">
        <f t="shared" si="442"/>
        <v>0</v>
      </c>
      <c r="Q900" s="5"/>
      <c r="R900" s="123" t="s">
        <v>266</v>
      </c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55">
        <f t="shared" si="455"/>
        <v>0</v>
      </c>
    </row>
    <row r="901" spans="1:31" ht="12.75" customHeight="1" x14ac:dyDescent="0.2">
      <c r="A901" s="195" t="str">
        <f>+'Measured TV opt-pt'!A830</f>
        <v>PC</v>
      </c>
      <c r="B901" s="385"/>
      <c r="C901" s="212" t="s">
        <v>289</v>
      </c>
      <c r="D901" s="217">
        <f t="shared" ref="D901:O901" si="456">SUM(D902:D920)</f>
        <v>0</v>
      </c>
      <c r="E901" s="217">
        <f t="shared" si="456"/>
        <v>0</v>
      </c>
      <c r="F901" s="217">
        <f t="shared" si="456"/>
        <v>0</v>
      </c>
      <c r="G901" s="217">
        <f t="shared" si="456"/>
        <v>0</v>
      </c>
      <c r="H901" s="217">
        <f t="shared" si="456"/>
        <v>0</v>
      </c>
      <c r="I901" s="217">
        <f t="shared" si="456"/>
        <v>0</v>
      </c>
      <c r="J901" s="217">
        <f t="shared" si="456"/>
        <v>0</v>
      </c>
      <c r="K901" s="217">
        <f t="shared" si="456"/>
        <v>0</v>
      </c>
      <c r="L901" s="217">
        <f t="shared" si="456"/>
        <v>0</v>
      </c>
      <c r="M901" s="217">
        <f t="shared" si="456"/>
        <v>0</v>
      </c>
      <c r="N901" s="217">
        <f t="shared" si="456"/>
        <v>0</v>
      </c>
      <c r="O901" s="217">
        <f t="shared" si="456"/>
        <v>0</v>
      </c>
      <c r="P901" s="214">
        <f t="shared" si="442"/>
        <v>0</v>
      </c>
      <c r="Q901" s="5"/>
      <c r="R901" s="60" t="s">
        <v>107</v>
      </c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</row>
    <row r="902" spans="1:31" ht="12.75" customHeight="1" x14ac:dyDescent="0.25">
      <c r="A902" s="195" t="str">
        <f>+'Measured TV opt-pt'!A831</f>
        <v>PC</v>
      </c>
      <c r="B902" s="385"/>
      <c r="C902" s="311" t="s">
        <v>284</v>
      </c>
      <c r="D902" s="330"/>
      <c r="E902" s="330"/>
      <c r="F902" s="330"/>
      <c r="G902" s="330"/>
      <c r="H902" s="330"/>
      <c r="I902" s="330"/>
      <c r="J902" s="330"/>
      <c r="K902" s="330"/>
      <c r="L902" s="330"/>
      <c r="M902" s="330"/>
      <c r="N902" s="330"/>
      <c r="O902" s="330"/>
      <c r="P902" s="312">
        <f t="shared" ref="P902:P920" si="457">SUM(D902:O902)</f>
        <v>0</v>
      </c>
      <c r="Q902" s="5"/>
      <c r="R902" s="60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</row>
    <row r="903" spans="1:31" ht="12.75" customHeight="1" x14ac:dyDescent="0.25">
      <c r="A903" s="195" t="str">
        <f>+'Measured TV opt-pt'!A832</f>
        <v>PC</v>
      </c>
      <c r="B903" s="385"/>
      <c r="C903" s="311" t="s">
        <v>288</v>
      </c>
      <c r="D903" s="330"/>
      <c r="E903" s="330"/>
      <c r="F903" s="330"/>
      <c r="G903" s="330"/>
      <c r="H903" s="330"/>
      <c r="I903" s="330"/>
      <c r="J903" s="330"/>
      <c r="K903" s="330"/>
      <c r="L903" s="330"/>
      <c r="M903" s="330"/>
      <c r="N903" s="330"/>
      <c r="O903" s="330"/>
      <c r="P903" s="312">
        <f t="shared" si="457"/>
        <v>0</v>
      </c>
      <c r="Q903" s="5"/>
      <c r="R903" s="60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</row>
    <row r="904" spans="1:31" ht="12.75" customHeight="1" x14ac:dyDescent="0.25">
      <c r="A904" s="195" t="str">
        <f>+'Measured TV opt-pt'!A833</f>
        <v>PC</v>
      </c>
      <c r="B904" s="385"/>
      <c r="C904" s="311" t="s">
        <v>280</v>
      </c>
      <c r="D904" s="330"/>
      <c r="E904" s="330"/>
      <c r="F904" s="330"/>
      <c r="G904" s="330"/>
      <c r="H904" s="330"/>
      <c r="I904" s="330"/>
      <c r="J904" s="330"/>
      <c r="K904" s="330"/>
      <c r="L904" s="330"/>
      <c r="M904" s="330"/>
      <c r="N904" s="330"/>
      <c r="O904" s="330"/>
      <c r="P904" s="312">
        <f t="shared" si="457"/>
        <v>0</v>
      </c>
      <c r="Q904" s="5"/>
      <c r="R904" s="60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</row>
    <row r="905" spans="1:31" ht="12.75" customHeight="1" x14ac:dyDescent="0.25">
      <c r="A905" s="195" t="str">
        <f>+'Measured TV opt-pt'!A834</f>
        <v>PC</v>
      </c>
      <c r="B905" s="385"/>
      <c r="C905" s="311" t="s">
        <v>285</v>
      </c>
      <c r="D905" s="330"/>
      <c r="E905" s="330"/>
      <c r="F905" s="330"/>
      <c r="G905" s="330"/>
      <c r="H905" s="330"/>
      <c r="I905" s="330"/>
      <c r="J905" s="330"/>
      <c r="K905" s="330"/>
      <c r="L905" s="330"/>
      <c r="M905" s="330"/>
      <c r="N905" s="330"/>
      <c r="O905" s="330"/>
      <c r="P905" s="312">
        <f t="shared" si="457"/>
        <v>0</v>
      </c>
      <c r="Q905" s="5"/>
      <c r="R905" s="60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</row>
    <row r="906" spans="1:31" ht="12.75" customHeight="1" x14ac:dyDescent="0.25">
      <c r="A906" s="195" t="str">
        <f t="shared" ref="A906:A918" si="458">+A905</f>
        <v>PC</v>
      </c>
      <c r="B906" s="385"/>
      <c r="C906" s="311" t="s">
        <v>280</v>
      </c>
      <c r="D906" s="330"/>
      <c r="E906" s="330"/>
      <c r="F906" s="330"/>
      <c r="G906" s="330"/>
      <c r="H906" s="330"/>
      <c r="I906" s="330"/>
      <c r="J906" s="330"/>
      <c r="K906" s="330"/>
      <c r="L906" s="330"/>
      <c r="M906" s="330"/>
      <c r="N906" s="330"/>
      <c r="O906" s="330"/>
      <c r="P906" s="312">
        <f t="shared" si="457"/>
        <v>0</v>
      </c>
      <c r="Q906" s="5"/>
      <c r="R906" s="60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</row>
    <row r="907" spans="1:31" ht="12.75" customHeight="1" x14ac:dyDescent="0.25">
      <c r="A907" s="195" t="str">
        <f t="shared" si="458"/>
        <v>PC</v>
      </c>
      <c r="B907" s="385"/>
      <c r="C907" s="311" t="s">
        <v>286</v>
      </c>
      <c r="D907" s="330"/>
      <c r="E907" s="330"/>
      <c r="F907" s="330"/>
      <c r="G907" s="330"/>
      <c r="H907" s="330"/>
      <c r="I907" s="330"/>
      <c r="J907" s="330"/>
      <c r="K907" s="330"/>
      <c r="L907" s="330"/>
      <c r="M907" s="330"/>
      <c r="N907" s="330"/>
      <c r="O907" s="330"/>
      <c r="P907" s="312">
        <f t="shared" si="457"/>
        <v>0</v>
      </c>
      <c r="Q907" s="5"/>
      <c r="R907" s="60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</row>
    <row r="908" spans="1:31" ht="12.75" customHeight="1" x14ac:dyDescent="0.25">
      <c r="A908" s="195" t="str">
        <f t="shared" si="458"/>
        <v>PC</v>
      </c>
      <c r="B908" s="385"/>
      <c r="C908" s="311" t="s">
        <v>282</v>
      </c>
      <c r="D908" s="330"/>
      <c r="E908" s="330"/>
      <c r="F908" s="330"/>
      <c r="G908" s="330"/>
      <c r="H908" s="330"/>
      <c r="I908" s="330"/>
      <c r="J908" s="330"/>
      <c r="K908" s="330"/>
      <c r="L908" s="330"/>
      <c r="M908" s="330"/>
      <c r="N908" s="330"/>
      <c r="O908" s="330"/>
      <c r="P908" s="312">
        <f t="shared" si="457"/>
        <v>0</v>
      </c>
      <c r="Q908" s="5"/>
      <c r="R908" s="60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</row>
    <row r="909" spans="1:31" ht="12.75" customHeight="1" x14ac:dyDescent="0.25">
      <c r="A909" s="195" t="str">
        <f t="shared" si="458"/>
        <v>PC</v>
      </c>
      <c r="B909" s="385"/>
      <c r="C909" s="311" t="s">
        <v>283</v>
      </c>
      <c r="D909" s="330"/>
      <c r="E909" s="330"/>
      <c r="F909" s="330"/>
      <c r="G909" s="330"/>
      <c r="H909" s="330"/>
      <c r="I909" s="330"/>
      <c r="J909" s="330"/>
      <c r="K909" s="330"/>
      <c r="L909" s="330"/>
      <c r="M909" s="330"/>
      <c r="N909" s="330"/>
      <c r="O909" s="330"/>
      <c r="P909" s="312">
        <f t="shared" si="457"/>
        <v>0</v>
      </c>
      <c r="Q909" s="5"/>
      <c r="R909" s="60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</row>
    <row r="910" spans="1:31" ht="12.75" customHeight="1" x14ac:dyDescent="0.25">
      <c r="A910" s="195" t="str">
        <f t="shared" si="458"/>
        <v>PC</v>
      </c>
      <c r="B910" s="385"/>
      <c r="C910" s="313" t="s">
        <v>287</v>
      </c>
      <c r="D910" s="331"/>
      <c r="E910" s="331"/>
      <c r="F910" s="331"/>
      <c r="G910" s="331"/>
      <c r="H910" s="331"/>
      <c r="I910" s="331"/>
      <c r="J910" s="331"/>
      <c r="K910" s="331"/>
      <c r="L910" s="331"/>
      <c r="M910" s="331"/>
      <c r="N910" s="331"/>
      <c r="O910" s="331"/>
      <c r="P910" s="314">
        <f t="shared" si="457"/>
        <v>0</v>
      </c>
      <c r="Q910" s="5"/>
      <c r="R910" s="60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</row>
    <row r="911" spans="1:31" ht="12.75" customHeight="1" x14ac:dyDescent="0.25">
      <c r="A911" s="195" t="str">
        <f t="shared" si="458"/>
        <v>PC</v>
      </c>
      <c r="B911" s="385"/>
      <c r="C911" s="313" t="s">
        <v>288</v>
      </c>
      <c r="D911" s="331"/>
      <c r="E911" s="331"/>
      <c r="F911" s="331"/>
      <c r="G911" s="331"/>
      <c r="H911" s="331"/>
      <c r="I911" s="331"/>
      <c r="J911" s="331"/>
      <c r="K911" s="331"/>
      <c r="L911" s="331"/>
      <c r="M911" s="331"/>
      <c r="N911" s="331"/>
      <c r="O911" s="331"/>
      <c r="P911" s="314">
        <f t="shared" si="457"/>
        <v>0</v>
      </c>
      <c r="Q911" s="5"/>
      <c r="R911" s="60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</row>
    <row r="912" spans="1:31" ht="12.75" customHeight="1" x14ac:dyDescent="0.25">
      <c r="A912" s="195" t="str">
        <f t="shared" si="458"/>
        <v>PC</v>
      </c>
      <c r="B912" s="385"/>
      <c r="C912" s="313" t="s">
        <v>280</v>
      </c>
      <c r="D912" s="331"/>
      <c r="E912" s="331"/>
      <c r="F912" s="331"/>
      <c r="G912" s="331"/>
      <c r="H912" s="331"/>
      <c r="I912" s="331"/>
      <c r="J912" s="331"/>
      <c r="K912" s="331"/>
      <c r="L912" s="331"/>
      <c r="M912" s="331"/>
      <c r="N912" s="331"/>
      <c r="O912" s="331"/>
      <c r="P912" s="314">
        <f t="shared" si="457"/>
        <v>0</v>
      </c>
      <c r="Q912" s="5"/>
      <c r="R912" s="60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</row>
    <row r="913" spans="1:31" ht="12.75" customHeight="1" x14ac:dyDescent="0.25">
      <c r="A913" s="195" t="str">
        <f t="shared" si="458"/>
        <v>PC</v>
      </c>
      <c r="B913" s="385"/>
      <c r="C913" s="313" t="s">
        <v>285</v>
      </c>
      <c r="D913" s="331"/>
      <c r="E913" s="331"/>
      <c r="F913" s="331"/>
      <c r="G913" s="331"/>
      <c r="H913" s="331"/>
      <c r="I913" s="331"/>
      <c r="J913" s="331"/>
      <c r="K913" s="331"/>
      <c r="L913" s="331"/>
      <c r="M913" s="331"/>
      <c r="N913" s="331"/>
      <c r="O913" s="331"/>
      <c r="P913" s="314">
        <f t="shared" si="457"/>
        <v>0</v>
      </c>
      <c r="Q913" s="5"/>
      <c r="R913" s="60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</row>
    <row r="914" spans="1:31" ht="12.75" customHeight="1" x14ac:dyDescent="0.25">
      <c r="A914" s="195" t="str">
        <f t="shared" si="458"/>
        <v>PC</v>
      </c>
      <c r="B914" s="385"/>
      <c r="C914" s="313" t="s">
        <v>280</v>
      </c>
      <c r="D914" s="331"/>
      <c r="E914" s="331"/>
      <c r="F914" s="331"/>
      <c r="G914" s="331"/>
      <c r="H914" s="331"/>
      <c r="I914" s="331"/>
      <c r="J914" s="331"/>
      <c r="K914" s="331"/>
      <c r="L914" s="331"/>
      <c r="M914" s="331"/>
      <c r="N914" s="331"/>
      <c r="O914" s="331"/>
      <c r="P914" s="314">
        <f t="shared" si="457"/>
        <v>0</v>
      </c>
      <c r="Q914" s="5"/>
      <c r="R914" s="60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</row>
    <row r="915" spans="1:31" ht="12.75" customHeight="1" x14ac:dyDescent="0.25">
      <c r="A915" s="195" t="str">
        <f t="shared" si="458"/>
        <v>PC</v>
      </c>
      <c r="B915" s="385"/>
      <c r="C915" s="313" t="s">
        <v>286</v>
      </c>
      <c r="D915" s="331"/>
      <c r="E915" s="331"/>
      <c r="F915" s="331"/>
      <c r="G915" s="331"/>
      <c r="H915" s="331"/>
      <c r="I915" s="331"/>
      <c r="J915" s="331"/>
      <c r="K915" s="331"/>
      <c r="L915" s="331"/>
      <c r="M915" s="331"/>
      <c r="N915" s="331"/>
      <c r="O915" s="331"/>
      <c r="P915" s="314">
        <f t="shared" si="457"/>
        <v>0</v>
      </c>
      <c r="Q915" s="5"/>
      <c r="R915" s="60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</row>
    <row r="916" spans="1:31" ht="12.75" customHeight="1" x14ac:dyDescent="0.25">
      <c r="A916" s="195" t="str">
        <f t="shared" si="458"/>
        <v>PC</v>
      </c>
      <c r="B916" s="385"/>
      <c r="C916" s="313" t="s">
        <v>282</v>
      </c>
      <c r="D916" s="331"/>
      <c r="E916" s="331"/>
      <c r="F916" s="331"/>
      <c r="G916" s="331"/>
      <c r="H916" s="331"/>
      <c r="I916" s="331"/>
      <c r="J916" s="331"/>
      <c r="K916" s="331"/>
      <c r="L916" s="331"/>
      <c r="M916" s="331"/>
      <c r="N916" s="331"/>
      <c r="O916" s="331"/>
      <c r="P916" s="314">
        <f t="shared" si="457"/>
        <v>0</v>
      </c>
      <c r="Q916" s="5"/>
      <c r="R916" s="60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</row>
    <row r="917" spans="1:31" ht="12.75" customHeight="1" x14ac:dyDescent="0.25">
      <c r="A917" s="195" t="str">
        <f t="shared" si="458"/>
        <v>PC</v>
      </c>
      <c r="B917" s="385"/>
      <c r="C917" s="313" t="s">
        <v>283</v>
      </c>
      <c r="D917" s="331"/>
      <c r="E917" s="331"/>
      <c r="F917" s="331"/>
      <c r="G917" s="331"/>
      <c r="H917" s="331"/>
      <c r="I917" s="331"/>
      <c r="J917" s="331"/>
      <c r="K917" s="331"/>
      <c r="L917" s="331"/>
      <c r="M917" s="331"/>
      <c r="N917" s="331"/>
      <c r="O917" s="331"/>
      <c r="P917" s="314">
        <f t="shared" si="457"/>
        <v>0</v>
      </c>
      <c r="Q917" s="5"/>
      <c r="R917" s="60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</row>
    <row r="918" spans="1:31" ht="12.75" customHeight="1" x14ac:dyDescent="0.25">
      <c r="A918" s="195" t="str">
        <f t="shared" si="458"/>
        <v>PC</v>
      </c>
      <c r="B918" s="385"/>
      <c r="C918" s="313" t="s">
        <v>281</v>
      </c>
      <c r="D918" s="331"/>
      <c r="E918" s="331"/>
      <c r="F918" s="331"/>
      <c r="G918" s="331"/>
      <c r="H918" s="331"/>
      <c r="I918" s="331"/>
      <c r="J918" s="331"/>
      <c r="K918" s="331"/>
      <c r="L918" s="331"/>
      <c r="M918" s="331"/>
      <c r="N918" s="331"/>
      <c r="O918" s="331"/>
      <c r="P918" s="314">
        <f t="shared" si="457"/>
        <v>0</v>
      </c>
      <c r="Q918" s="5"/>
      <c r="R918" s="60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</row>
    <row r="919" spans="1:31" ht="12.75" customHeight="1" x14ac:dyDescent="0.25">
      <c r="A919" s="195" t="str">
        <f>+'Measured TV opt-pt'!A835</f>
        <v>PC</v>
      </c>
      <c r="B919" s="385"/>
      <c r="C919" s="318" t="s">
        <v>279</v>
      </c>
      <c r="D919" s="332"/>
      <c r="E919" s="332"/>
      <c r="F919" s="332"/>
      <c r="G919" s="332"/>
      <c r="H919" s="332"/>
      <c r="I919" s="332"/>
      <c r="J919" s="332"/>
      <c r="K919" s="332"/>
      <c r="L919" s="332"/>
      <c r="M919" s="332"/>
      <c r="N919" s="332"/>
      <c r="O919" s="332"/>
      <c r="P919" s="315">
        <f t="shared" si="457"/>
        <v>0</v>
      </c>
      <c r="Q919" s="5"/>
      <c r="R919" s="60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</row>
    <row r="920" spans="1:31" ht="12.75" customHeight="1" x14ac:dyDescent="0.25">
      <c r="A920" s="195" t="str">
        <f>+'Measured TV opt-pt'!A836</f>
        <v>PC</v>
      </c>
      <c r="B920" s="385"/>
      <c r="C920" s="316" t="s">
        <v>290</v>
      </c>
      <c r="D920" s="334"/>
      <c r="E920" s="334"/>
      <c r="F920" s="334"/>
      <c r="G920" s="334"/>
      <c r="H920" s="334"/>
      <c r="I920" s="334"/>
      <c r="J920" s="334"/>
      <c r="K920" s="334"/>
      <c r="L920" s="334"/>
      <c r="M920" s="334"/>
      <c r="N920" s="334"/>
      <c r="O920" s="334"/>
      <c r="P920" s="317">
        <f t="shared" si="457"/>
        <v>0</v>
      </c>
      <c r="Q920" s="5"/>
      <c r="R920" s="60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</row>
    <row r="921" spans="1:31" ht="12.75" customHeight="1" x14ac:dyDescent="0.2">
      <c r="A921" s="195" t="str">
        <f>+'Measured TV opt-pt'!A837</f>
        <v>PC</v>
      </c>
      <c r="B921" s="385"/>
      <c r="C921" s="122" t="s">
        <v>66</v>
      </c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144">
        <f t="shared" si="442"/>
        <v>0</v>
      </c>
      <c r="R921" s="60" t="s">
        <v>107</v>
      </c>
    </row>
    <row r="922" spans="1:31" ht="12.75" customHeight="1" x14ac:dyDescent="0.2">
      <c r="A922" s="195" t="str">
        <f>+'Measured TV opt-pt'!A838</f>
        <v>PC</v>
      </c>
      <c r="B922" s="385"/>
      <c r="C922" s="122" t="s">
        <v>67</v>
      </c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144">
        <f t="shared" si="442"/>
        <v>0</v>
      </c>
      <c r="Q922" s="5"/>
      <c r="R922" s="60" t="s">
        <v>107</v>
      </c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</row>
    <row r="923" spans="1:31" ht="12.75" customHeight="1" x14ac:dyDescent="0.2">
      <c r="A923" s="195" t="str">
        <f>+'Measured TV opt-pt'!A839</f>
        <v>PC</v>
      </c>
      <c r="B923" s="385"/>
      <c r="C923" s="122" t="s">
        <v>68</v>
      </c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144">
        <f t="shared" si="442"/>
        <v>0</v>
      </c>
      <c r="Q923" s="5"/>
      <c r="R923" s="60" t="s">
        <v>107</v>
      </c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</row>
    <row r="924" spans="1:31" ht="13.5" customHeight="1" thickBot="1" x14ac:dyDescent="0.25">
      <c r="A924" s="195" t="str">
        <f>+'Measured TV opt-pt'!A840</f>
        <v>PC</v>
      </c>
      <c r="B924" s="386"/>
      <c r="C924" s="126" t="s">
        <v>55</v>
      </c>
      <c r="D924" s="56">
        <f t="shared" ref="D924:O924" si="459">+D923+D922+D921+D901+D900+D899+D898+D897+D896+D885</f>
        <v>0</v>
      </c>
      <c r="E924" s="56">
        <f t="shared" si="459"/>
        <v>0</v>
      </c>
      <c r="F924" s="56">
        <f t="shared" si="459"/>
        <v>0</v>
      </c>
      <c r="G924" s="56">
        <f t="shared" si="459"/>
        <v>0</v>
      </c>
      <c r="H924" s="56">
        <f t="shared" si="459"/>
        <v>0</v>
      </c>
      <c r="I924" s="56">
        <f t="shared" si="459"/>
        <v>0</v>
      </c>
      <c r="J924" s="56">
        <f t="shared" si="459"/>
        <v>0</v>
      </c>
      <c r="K924" s="56">
        <f t="shared" si="459"/>
        <v>0</v>
      </c>
      <c r="L924" s="56">
        <f t="shared" si="459"/>
        <v>0</v>
      </c>
      <c r="M924" s="56">
        <f t="shared" si="459"/>
        <v>0</v>
      </c>
      <c r="N924" s="56">
        <f t="shared" si="459"/>
        <v>0</v>
      </c>
      <c r="O924" s="56">
        <f t="shared" si="459"/>
        <v>0</v>
      </c>
      <c r="P924" s="147">
        <f t="shared" si="442"/>
        <v>0</v>
      </c>
      <c r="Q924" s="199" t="str">
        <f>+B885</f>
        <v>Lifebuoy</v>
      </c>
      <c r="R924" s="60" t="s">
        <v>107</v>
      </c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</row>
    <row r="925" spans="1:31" ht="12.75" customHeight="1" thickBot="1" x14ac:dyDescent="0.25">
      <c r="A925" s="195" t="str">
        <f>+'Measured TV opt-pt'!A841</f>
        <v>PC</v>
      </c>
      <c r="B925" s="387" t="str">
        <f>+'Measured TV opt-pt'!B1226</f>
        <v>LUX</v>
      </c>
      <c r="C925" s="121" t="s">
        <v>56</v>
      </c>
      <c r="D925" s="54">
        <f t="shared" ref="D925:O925" si="460">SUM(D926:D935)</f>
        <v>0</v>
      </c>
      <c r="E925" s="54">
        <f t="shared" si="460"/>
        <v>0</v>
      </c>
      <c r="F925" s="54">
        <f t="shared" si="460"/>
        <v>0</v>
      </c>
      <c r="G925" s="54">
        <f t="shared" si="460"/>
        <v>0</v>
      </c>
      <c r="H925" s="54">
        <f t="shared" si="460"/>
        <v>0</v>
      </c>
      <c r="I925" s="54">
        <f t="shared" si="460"/>
        <v>0</v>
      </c>
      <c r="J925" s="54">
        <f t="shared" si="460"/>
        <v>0</v>
      </c>
      <c r="K925" s="54">
        <f t="shared" si="460"/>
        <v>0</v>
      </c>
      <c r="L925" s="54">
        <f t="shared" si="460"/>
        <v>0</v>
      </c>
      <c r="M925" s="54">
        <f t="shared" si="460"/>
        <v>0</v>
      </c>
      <c r="N925" s="54">
        <f t="shared" si="460"/>
        <v>0</v>
      </c>
      <c r="O925" s="54">
        <f t="shared" si="460"/>
        <v>0</v>
      </c>
      <c r="P925" s="140">
        <f t="shared" si="442"/>
        <v>0</v>
      </c>
      <c r="Q925" s="198"/>
      <c r="R925" s="121" t="s">
        <v>104</v>
      </c>
      <c r="S925" s="54">
        <f>SUM(S926:S931)</f>
        <v>0</v>
      </c>
      <c r="T925" s="54">
        <f t="shared" ref="T925:AD925" si="461">SUM(T926:T931)</f>
        <v>0</v>
      </c>
      <c r="U925" s="54">
        <f t="shared" si="461"/>
        <v>0</v>
      </c>
      <c r="V925" s="54">
        <f t="shared" si="461"/>
        <v>0</v>
      </c>
      <c r="W925" s="54">
        <f t="shared" si="461"/>
        <v>0</v>
      </c>
      <c r="X925" s="117">
        <f t="shared" si="461"/>
        <v>0</v>
      </c>
      <c r="Y925" s="54">
        <f t="shared" si="461"/>
        <v>0</v>
      </c>
      <c r="Z925" s="54">
        <f t="shared" si="461"/>
        <v>0</v>
      </c>
      <c r="AA925" s="54">
        <f t="shared" si="461"/>
        <v>0</v>
      </c>
      <c r="AB925" s="54">
        <f t="shared" si="461"/>
        <v>0</v>
      </c>
      <c r="AC925" s="54">
        <f t="shared" si="461"/>
        <v>0</v>
      </c>
      <c r="AD925" s="54">
        <f t="shared" si="461"/>
        <v>0</v>
      </c>
      <c r="AE925" s="55">
        <f t="shared" ref="AE925:AE931" si="462">SUM(S925:AD925)</f>
        <v>0</v>
      </c>
    </row>
    <row r="926" spans="1:31" ht="12.75" customHeight="1" thickBot="1" x14ac:dyDescent="0.25">
      <c r="A926" s="195" t="str">
        <f>+'Measured TV opt-pt'!A842</f>
        <v>PC</v>
      </c>
      <c r="B926" s="385"/>
      <c r="C926" s="123" t="s">
        <v>57</v>
      </c>
      <c r="D926" s="58">
        <f>+'Measured TV opt-pt'!D1228</f>
        <v>0</v>
      </c>
      <c r="E926" s="58">
        <f>+'Measured TV opt-pt'!E1228</f>
        <v>0</v>
      </c>
      <c r="F926" s="58">
        <f>+'Measured TV opt-pt'!F1228</f>
        <v>0</v>
      </c>
      <c r="G926" s="58">
        <f>+'Measured TV opt-pt'!G1228</f>
        <v>0</v>
      </c>
      <c r="H926" s="58">
        <f>+'Measured TV opt-pt'!H1228</f>
        <v>0</v>
      </c>
      <c r="I926" s="58">
        <f>+'Measured TV opt-pt'!I1228</f>
        <v>0</v>
      </c>
      <c r="J926" s="58">
        <f>+'Measured TV opt-pt'!J1228</f>
        <v>0</v>
      </c>
      <c r="K926" s="58">
        <f>+'Measured TV opt-pt'!K1228</f>
        <v>0</v>
      </c>
      <c r="L926" s="58">
        <f>+'Measured TV opt-pt'!L1228</f>
        <v>0</v>
      </c>
      <c r="M926" s="58">
        <f>+'Measured TV opt-pt'!M1228</f>
        <v>0</v>
      </c>
      <c r="N926" s="58">
        <f>+'Measured TV opt-pt'!N1228</f>
        <v>0</v>
      </c>
      <c r="O926" s="58">
        <f>+'Measured TV opt-pt'!O1228</f>
        <v>0</v>
      </c>
      <c r="P926" s="141">
        <f t="shared" si="442"/>
        <v>0</v>
      </c>
      <c r="R926" s="123" t="s">
        <v>57</v>
      </c>
      <c r="S926" s="44">
        <f>'Measured TV opt-pt'!D1265</f>
        <v>0</v>
      </c>
      <c r="T926" s="44">
        <f>'Measured TV opt-pt'!E1265</f>
        <v>0</v>
      </c>
      <c r="U926" s="44">
        <f>'Measured TV opt-pt'!F1265</f>
        <v>0</v>
      </c>
      <c r="V926" s="44">
        <f>'Measured TV opt-pt'!G1265</f>
        <v>0</v>
      </c>
      <c r="W926" s="44">
        <f>'Measured TV opt-pt'!H1265</f>
        <v>0</v>
      </c>
      <c r="X926" s="44">
        <f>'Measured TV opt-pt'!I1265</f>
        <v>0</v>
      </c>
      <c r="Y926" s="44">
        <f>'Measured TV opt-pt'!J1265</f>
        <v>0</v>
      </c>
      <c r="Z926" s="44">
        <f>'Measured TV opt-pt'!K1265</f>
        <v>0</v>
      </c>
      <c r="AA926" s="44">
        <f>'Measured TV opt-pt'!L1265</f>
        <v>0</v>
      </c>
      <c r="AB926" s="44">
        <f>'Measured TV opt-pt'!M1265</f>
        <v>0</v>
      </c>
      <c r="AC926" s="44">
        <f>'Measured TV opt-pt'!N1265</f>
        <v>0</v>
      </c>
      <c r="AD926" s="44">
        <f>'Measured TV opt-pt'!O1265</f>
        <v>0</v>
      </c>
      <c r="AE926" s="55">
        <f t="shared" si="462"/>
        <v>0</v>
      </c>
    </row>
    <row r="927" spans="1:31" ht="12.75" customHeight="1" thickBot="1" x14ac:dyDescent="0.25">
      <c r="A927" s="195" t="str">
        <f>+'Measured TV opt-pt'!A843</f>
        <v>PC</v>
      </c>
      <c r="B927" s="385"/>
      <c r="C927" s="123" t="s">
        <v>221</v>
      </c>
      <c r="D927" s="58">
        <f>+'Measured TV opt-pt'!D1229</f>
        <v>0</v>
      </c>
      <c r="E927" s="58">
        <f>+'Measured TV opt-pt'!E1229</f>
        <v>0</v>
      </c>
      <c r="F927" s="58">
        <f>+'Measured TV opt-pt'!F1229</f>
        <v>0</v>
      </c>
      <c r="G927" s="58">
        <f>+'Measured TV opt-pt'!G1229</f>
        <v>0</v>
      </c>
      <c r="H927" s="58">
        <f>+'Measured TV opt-pt'!H1229</f>
        <v>0</v>
      </c>
      <c r="I927" s="58">
        <f>+'Measured TV opt-pt'!I1229</f>
        <v>0</v>
      </c>
      <c r="J927" s="58">
        <f>+'Measured TV opt-pt'!J1229</f>
        <v>0</v>
      </c>
      <c r="K927" s="58">
        <f>+'Measured TV opt-pt'!K1229</f>
        <v>0</v>
      </c>
      <c r="L927" s="58">
        <f>+'Measured TV opt-pt'!L1229</f>
        <v>0</v>
      </c>
      <c r="M927" s="58">
        <f>+'Measured TV opt-pt'!M1229</f>
        <v>0</v>
      </c>
      <c r="N927" s="58">
        <f>+'Measured TV opt-pt'!N1229</f>
        <v>0</v>
      </c>
      <c r="O927" s="58">
        <f>+'Measured TV opt-pt'!O1229</f>
        <v>0</v>
      </c>
      <c r="P927" s="141">
        <f t="shared" si="442"/>
        <v>0</v>
      </c>
      <c r="R927" s="123" t="s">
        <v>221</v>
      </c>
      <c r="S927" s="44">
        <f>'Measured TV opt-pt'!D1266</f>
        <v>0</v>
      </c>
      <c r="T927" s="44">
        <f>'Measured TV opt-pt'!E1266</f>
        <v>0</v>
      </c>
      <c r="U927" s="44">
        <f>'Measured TV opt-pt'!F1266</f>
        <v>0</v>
      </c>
      <c r="V927" s="44">
        <f>'Measured TV opt-pt'!G1266</f>
        <v>0</v>
      </c>
      <c r="W927" s="44">
        <f>'Measured TV opt-pt'!H1266</f>
        <v>0</v>
      </c>
      <c r="X927" s="44">
        <f>'Measured TV opt-pt'!I1266</f>
        <v>0</v>
      </c>
      <c r="Y927" s="44">
        <f>'Measured TV opt-pt'!J1266</f>
        <v>0</v>
      </c>
      <c r="Z927" s="44">
        <f>'Measured TV opt-pt'!K1266</f>
        <v>0</v>
      </c>
      <c r="AA927" s="44">
        <f>'Measured TV opt-pt'!L1266</f>
        <v>0</v>
      </c>
      <c r="AB927" s="44">
        <f>'Measured TV opt-pt'!M1266</f>
        <v>0</v>
      </c>
      <c r="AC927" s="44">
        <f>'Measured TV opt-pt'!N1266</f>
        <v>0</v>
      </c>
      <c r="AD927" s="44">
        <f>'Measured TV opt-pt'!O1266</f>
        <v>0</v>
      </c>
      <c r="AE927" s="55">
        <f t="shared" si="462"/>
        <v>0</v>
      </c>
    </row>
    <row r="928" spans="1:31" ht="12.75" customHeight="1" thickBot="1" x14ac:dyDescent="0.25">
      <c r="A928" s="195" t="str">
        <f>+'Measured TV opt-pt'!A844</f>
        <v>PC</v>
      </c>
      <c r="B928" s="385"/>
      <c r="C928" s="123" t="s">
        <v>222</v>
      </c>
      <c r="D928" s="58">
        <f>+'Measured TV opt-pt'!D1230</f>
        <v>0</v>
      </c>
      <c r="E928" s="58">
        <f>+'Measured TV opt-pt'!E1230</f>
        <v>0</v>
      </c>
      <c r="F928" s="58">
        <f>+'Measured TV opt-pt'!F1230</f>
        <v>0</v>
      </c>
      <c r="G928" s="58">
        <f>+'Measured TV opt-pt'!G1230</f>
        <v>0</v>
      </c>
      <c r="H928" s="58">
        <f>+'Measured TV opt-pt'!H1230</f>
        <v>0</v>
      </c>
      <c r="I928" s="58">
        <f>+'Measured TV opt-pt'!I1230</f>
        <v>0</v>
      </c>
      <c r="J928" s="58">
        <f>+'Measured TV opt-pt'!J1230</f>
        <v>0</v>
      </c>
      <c r="K928" s="58">
        <f>+'Measured TV opt-pt'!K1230</f>
        <v>0</v>
      </c>
      <c r="L928" s="58">
        <f>+'Measured TV opt-pt'!L1230</f>
        <v>0</v>
      </c>
      <c r="M928" s="58">
        <f>+'Measured TV opt-pt'!M1230</f>
        <v>0</v>
      </c>
      <c r="N928" s="58">
        <f>+'Measured TV opt-pt'!N1230</f>
        <v>0</v>
      </c>
      <c r="O928" s="58">
        <f>+'Measured TV opt-pt'!O1230</f>
        <v>0</v>
      </c>
      <c r="P928" s="141">
        <f t="shared" si="442"/>
        <v>0</v>
      </c>
      <c r="R928" s="123" t="s">
        <v>222</v>
      </c>
      <c r="S928" s="44">
        <f>'Measured TV opt-pt'!D1267</f>
        <v>0</v>
      </c>
      <c r="T928" s="44">
        <f>'Measured TV opt-pt'!E1267</f>
        <v>0</v>
      </c>
      <c r="U928" s="44">
        <f>'Measured TV opt-pt'!F1267</f>
        <v>0</v>
      </c>
      <c r="V928" s="44">
        <f>'Measured TV opt-pt'!G1267</f>
        <v>0</v>
      </c>
      <c r="W928" s="44">
        <f>'Measured TV opt-pt'!H1267</f>
        <v>0</v>
      </c>
      <c r="X928" s="44">
        <f>'Measured TV opt-pt'!I1267</f>
        <v>0</v>
      </c>
      <c r="Y928" s="44">
        <f>'Measured TV opt-pt'!J1267</f>
        <v>0</v>
      </c>
      <c r="Z928" s="44">
        <f>'Measured TV opt-pt'!K1267</f>
        <v>0</v>
      </c>
      <c r="AA928" s="44">
        <f>'Measured TV opt-pt'!L1267</f>
        <v>0</v>
      </c>
      <c r="AB928" s="44">
        <f>'Measured TV opt-pt'!M1267</f>
        <v>0</v>
      </c>
      <c r="AC928" s="44">
        <f>'Measured TV opt-pt'!N1267</f>
        <v>0</v>
      </c>
      <c r="AD928" s="44">
        <f>'Measured TV opt-pt'!O1267</f>
        <v>0</v>
      </c>
      <c r="AE928" s="55">
        <f t="shared" si="462"/>
        <v>0</v>
      </c>
    </row>
    <row r="929" spans="1:31" ht="12.75" customHeight="1" thickBot="1" x14ac:dyDescent="0.25">
      <c r="A929" s="195" t="str">
        <f>+'Measured TV opt-pt'!A845</f>
        <v>PC</v>
      </c>
      <c r="B929" s="385"/>
      <c r="C929" s="123" t="s">
        <v>223</v>
      </c>
      <c r="D929" s="58">
        <f>+'Measured TV opt-pt'!D1231</f>
        <v>0</v>
      </c>
      <c r="E929" s="58">
        <f>+'Measured TV opt-pt'!E1231</f>
        <v>0</v>
      </c>
      <c r="F929" s="58">
        <f>+'Measured TV opt-pt'!F1231</f>
        <v>0</v>
      </c>
      <c r="G929" s="58">
        <f>+'Measured TV opt-pt'!G1231</f>
        <v>0</v>
      </c>
      <c r="H929" s="58">
        <f>+'Measured TV opt-pt'!H1231</f>
        <v>0</v>
      </c>
      <c r="I929" s="58">
        <f>+'Measured TV opt-pt'!I1231</f>
        <v>0</v>
      </c>
      <c r="J929" s="58">
        <f>+'Measured TV opt-pt'!J1231</f>
        <v>0</v>
      </c>
      <c r="K929" s="58">
        <f>+'Measured TV opt-pt'!K1231</f>
        <v>0</v>
      </c>
      <c r="L929" s="58">
        <f>+'Measured TV opt-pt'!L1231</f>
        <v>0</v>
      </c>
      <c r="M929" s="58">
        <f>+'Measured TV opt-pt'!M1231</f>
        <v>0</v>
      </c>
      <c r="N929" s="58">
        <f>+'Measured TV opt-pt'!N1231</f>
        <v>0</v>
      </c>
      <c r="O929" s="58">
        <f>+'Measured TV opt-pt'!O1231</f>
        <v>0</v>
      </c>
      <c r="P929" s="141">
        <f t="shared" si="442"/>
        <v>0</v>
      </c>
      <c r="R929" s="123" t="s">
        <v>223</v>
      </c>
      <c r="S929" s="44">
        <f>'Measured TV opt-pt'!D1268</f>
        <v>0</v>
      </c>
      <c r="T929" s="44">
        <f>'Measured TV opt-pt'!E1268</f>
        <v>0</v>
      </c>
      <c r="U929" s="44">
        <f>'Measured TV opt-pt'!F1268</f>
        <v>0</v>
      </c>
      <c r="V929" s="44">
        <f>'Measured TV opt-pt'!G1268</f>
        <v>0</v>
      </c>
      <c r="W929" s="44">
        <f>'Measured TV opt-pt'!H1268</f>
        <v>0</v>
      </c>
      <c r="X929" s="44">
        <f>'Measured TV opt-pt'!I1268</f>
        <v>0</v>
      </c>
      <c r="Y929" s="44">
        <f>'Measured TV opt-pt'!J1268</f>
        <v>0</v>
      </c>
      <c r="Z929" s="44">
        <f>'Measured TV opt-pt'!K1268</f>
        <v>0</v>
      </c>
      <c r="AA929" s="44">
        <f>'Measured TV opt-pt'!L1268</f>
        <v>0</v>
      </c>
      <c r="AB929" s="44">
        <f>'Measured TV opt-pt'!M1268</f>
        <v>0</v>
      </c>
      <c r="AC929" s="44">
        <f>'Measured TV opt-pt'!N1268</f>
        <v>0</v>
      </c>
      <c r="AD929" s="44">
        <f>'Measured TV opt-pt'!O1268</f>
        <v>0</v>
      </c>
      <c r="AE929" s="55">
        <f t="shared" si="462"/>
        <v>0</v>
      </c>
    </row>
    <row r="930" spans="1:31" ht="12.75" customHeight="1" thickBot="1" x14ac:dyDescent="0.25">
      <c r="A930" s="195" t="str">
        <f>+'Measured TV opt-pt'!A846</f>
        <v>PC</v>
      </c>
      <c r="B930" s="385"/>
      <c r="C930" s="123" t="s">
        <v>224</v>
      </c>
      <c r="D930" s="58">
        <f>+'Measured TV opt-pt'!D1232</f>
        <v>0</v>
      </c>
      <c r="E930" s="58">
        <f>+'Measured TV opt-pt'!E1232</f>
        <v>0</v>
      </c>
      <c r="F930" s="58">
        <f>+'Measured TV opt-pt'!F1232</f>
        <v>0</v>
      </c>
      <c r="G930" s="58">
        <f>+'Measured TV opt-pt'!G1232</f>
        <v>0</v>
      </c>
      <c r="H930" s="58">
        <f>+'Measured TV opt-pt'!H1232</f>
        <v>0</v>
      </c>
      <c r="I930" s="58">
        <f>+'Measured TV opt-pt'!I1232</f>
        <v>0</v>
      </c>
      <c r="J930" s="58">
        <f>+'Measured TV opt-pt'!J1232</f>
        <v>0</v>
      </c>
      <c r="K930" s="58">
        <f>+'Measured TV opt-pt'!K1232</f>
        <v>0</v>
      </c>
      <c r="L930" s="58">
        <f>+'Measured TV opt-pt'!L1232</f>
        <v>0</v>
      </c>
      <c r="M930" s="58">
        <f>+'Measured TV opt-pt'!M1232</f>
        <v>0</v>
      </c>
      <c r="N930" s="58">
        <f>+'Measured TV opt-pt'!N1232</f>
        <v>0</v>
      </c>
      <c r="O930" s="58">
        <f>+'Measured TV opt-pt'!O1232</f>
        <v>0</v>
      </c>
      <c r="P930" s="141">
        <f t="shared" si="442"/>
        <v>0</v>
      </c>
      <c r="Q930" s="5"/>
      <c r="R930" s="123" t="s">
        <v>224</v>
      </c>
      <c r="S930" s="44">
        <f>'Measured TV opt-pt'!D1269</f>
        <v>0</v>
      </c>
      <c r="T930" s="44">
        <f>'Measured TV opt-pt'!E1269</f>
        <v>0</v>
      </c>
      <c r="U930" s="44">
        <f>'Measured TV opt-pt'!F1269</f>
        <v>0</v>
      </c>
      <c r="V930" s="44">
        <f>'Measured TV opt-pt'!G1269</f>
        <v>0</v>
      </c>
      <c r="W930" s="44">
        <f>'Measured TV opt-pt'!H1269</f>
        <v>0</v>
      </c>
      <c r="X930" s="44">
        <f>'Measured TV opt-pt'!I1269</f>
        <v>0</v>
      </c>
      <c r="Y930" s="44">
        <f>'Measured TV opt-pt'!J1269</f>
        <v>0</v>
      </c>
      <c r="Z930" s="44">
        <f>'Measured TV opt-pt'!K1269</f>
        <v>0</v>
      </c>
      <c r="AA930" s="44">
        <f>'Measured TV opt-pt'!L1269</f>
        <v>0</v>
      </c>
      <c r="AB930" s="44">
        <f>'Measured TV opt-pt'!M1269</f>
        <v>0</v>
      </c>
      <c r="AC930" s="44">
        <f>'Measured TV opt-pt'!N1269</f>
        <v>0</v>
      </c>
      <c r="AD930" s="44">
        <f>'Measured TV opt-pt'!O1269</f>
        <v>0</v>
      </c>
      <c r="AE930" s="55">
        <f t="shared" si="462"/>
        <v>0</v>
      </c>
    </row>
    <row r="931" spans="1:31" ht="12.75" customHeight="1" x14ac:dyDescent="0.2">
      <c r="A931" s="195" t="str">
        <f>+'Measured TV opt-pt'!A847</f>
        <v>PC</v>
      </c>
      <c r="B931" s="385"/>
      <c r="C931" s="123" t="s">
        <v>101</v>
      </c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141">
        <f t="shared" si="442"/>
        <v>0</v>
      </c>
      <c r="Q931" s="5"/>
      <c r="R931" s="123" t="s">
        <v>101</v>
      </c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55">
        <f t="shared" si="462"/>
        <v>0</v>
      </c>
    </row>
    <row r="932" spans="1:31" ht="12.75" customHeight="1" x14ac:dyDescent="0.2">
      <c r="A932" s="195" t="str">
        <f>+'Measured TV opt-pt'!A848</f>
        <v>PC</v>
      </c>
      <c r="B932" s="385"/>
      <c r="C932" s="124" t="s">
        <v>58</v>
      </c>
      <c r="D932" s="46"/>
      <c r="E932" s="46"/>
      <c r="F932" s="46"/>
      <c r="G932" s="46"/>
      <c r="H932" s="46"/>
      <c r="I932" s="46"/>
      <c r="J932" s="46"/>
      <c r="K932" s="46"/>
      <c r="L932" s="46"/>
      <c r="M932" s="46"/>
      <c r="N932" s="46"/>
      <c r="O932" s="46"/>
      <c r="P932" s="142">
        <f t="shared" si="442"/>
        <v>0</v>
      </c>
      <c r="R932" s="133" t="s">
        <v>105</v>
      </c>
      <c r="S932" s="133" t="str">
        <f>+'Measured TV opt-pt'!D621</f>
        <v>F 20-34 ABC1C2</v>
      </c>
      <c r="T932" s="133" t="str">
        <f>+'Measured TV opt-pt'!E621</f>
        <v>F 20-34 ABC1C2</v>
      </c>
      <c r="U932" s="133" t="str">
        <f>+'Measured TV opt-pt'!F621</f>
        <v>F 20-34 ABC1C2</v>
      </c>
      <c r="V932" s="133" t="str">
        <f>+'Measured TV opt-pt'!G621</f>
        <v>F 20-34 ABC1C2</v>
      </c>
      <c r="W932" s="133" t="str">
        <f>+'Measured TV opt-pt'!H621</f>
        <v>F 20-34 ABC1C2</v>
      </c>
      <c r="X932" s="8" t="str">
        <f>+'Measured TV opt-pt'!I621</f>
        <v>F 20-34 ABC1C2</v>
      </c>
      <c r="Y932" s="133" t="str">
        <f>+'Measured TV opt-pt'!J621</f>
        <v>F 20-34 ABC1C2</v>
      </c>
      <c r="Z932" s="133" t="str">
        <f>+'Measured TV opt-pt'!K621</f>
        <v>F 20-34 ABC1C2</v>
      </c>
      <c r="AA932" s="133" t="str">
        <f>+'Measured TV opt-pt'!L621</f>
        <v>F 20-34 ABC1C2</v>
      </c>
      <c r="AB932" s="133" t="str">
        <f>+'Measured TV opt-pt'!M621</f>
        <v>F 20-34 ABC1C2</v>
      </c>
      <c r="AC932" s="133" t="str">
        <f>+'Measured TV opt-pt'!N621</f>
        <v>F 20-34 ABC1C2</v>
      </c>
      <c r="AD932" s="133" t="str">
        <f>+'Measured TV opt-pt'!O621</f>
        <v>F 20-34 ABC1C2</v>
      </c>
      <c r="AE932" s="133"/>
    </row>
    <row r="933" spans="1:31" ht="13.5" customHeight="1" thickBot="1" x14ac:dyDescent="0.25">
      <c r="A933" s="195" t="str">
        <f>+'Measured TV opt-pt'!A849</f>
        <v>PC</v>
      </c>
      <c r="B933" s="385"/>
      <c r="C933" s="124" t="s">
        <v>59</v>
      </c>
      <c r="D933" s="46"/>
      <c r="E933" s="46"/>
      <c r="F933" s="46"/>
      <c r="G933" s="46"/>
      <c r="H933" s="46"/>
      <c r="I933" s="46"/>
      <c r="J933" s="46"/>
      <c r="K933" s="46"/>
      <c r="L933" s="46"/>
      <c r="M933" s="46"/>
      <c r="N933" s="46"/>
      <c r="O933" s="46"/>
      <c r="P933" s="142">
        <f t="shared" si="442"/>
        <v>0</v>
      </c>
      <c r="R933" s="60" t="s">
        <v>107</v>
      </c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</row>
    <row r="934" spans="1:31" ht="12.75" customHeight="1" thickBot="1" x14ac:dyDescent="0.25">
      <c r="A934" s="195" t="str">
        <f>+'Measured TV opt-pt'!A850</f>
        <v>PC</v>
      </c>
      <c r="B934" s="385"/>
      <c r="C934" s="124" t="s">
        <v>166</v>
      </c>
      <c r="D934" s="46"/>
      <c r="E934" s="46"/>
      <c r="F934" s="46"/>
      <c r="G934" s="46"/>
      <c r="H934" s="46"/>
      <c r="I934" s="46"/>
      <c r="J934" s="46"/>
      <c r="K934" s="46"/>
      <c r="L934" s="46"/>
      <c r="M934" s="46"/>
      <c r="N934" s="46"/>
      <c r="O934" s="46"/>
      <c r="P934" s="142">
        <f t="shared" si="442"/>
        <v>0</v>
      </c>
      <c r="Q934" s="8"/>
      <c r="R934" s="121" t="s">
        <v>106</v>
      </c>
      <c r="S934" s="54">
        <f>SUM(S935:S940)</f>
        <v>0</v>
      </c>
      <c r="T934" s="54">
        <f t="shared" ref="T934" si="463">SUM(T935:T940)</f>
        <v>0</v>
      </c>
      <c r="U934" s="54">
        <f t="shared" ref="U934" si="464">SUM(U935:U940)</f>
        <v>0</v>
      </c>
      <c r="V934" s="54">
        <f t="shared" ref="V934" si="465">SUM(V935:V940)</f>
        <v>0</v>
      </c>
      <c r="W934" s="54">
        <f t="shared" ref="W934" si="466">SUM(W935:W940)</f>
        <v>0</v>
      </c>
      <c r="X934" s="54">
        <f t="shared" ref="X934" si="467">SUM(X935:X940)</f>
        <v>0</v>
      </c>
      <c r="Y934" s="54">
        <f t="shared" ref="Y934" si="468">SUM(Y935:Y940)</f>
        <v>0</v>
      </c>
      <c r="Z934" s="54">
        <f t="shared" ref="Z934" si="469">SUM(Z935:Z940)</f>
        <v>0</v>
      </c>
      <c r="AA934" s="54">
        <f t="shared" ref="AA934" si="470">SUM(AA935:AA940)</f>
        <v>0</v>
      </c>
      <c r="AB934" s="54">
        <f t="shared" ref="AB934" si="471">SUM(AB935:AB940)</f>
        <v>0</v>
      </c>
      <c r="AC934" s="54">
        <f t="shared" ref="AC934" si="472">SUM(AC935:AC940)</f>
        <v>0</v>
      </c>
      <c r="AD934" s="54">
        <f t="shared" ref="AD934" si="473">SUM(AD935:AD940)</f>
        <v>0</v>
      </c>
      <c r="AE934" s="54">
        <f t="shared" ref="AE934" si="474">SUM(AE935:AE940)</f>
        <v>0</v>
      </c>
    </row>
    <row r="935" spans="1:31" ht="12.75" customHeight="1" thickBot="1" x14ac:dyDescent="0.25">
      <c r="A935" s="195" t="str">
        <f>+'Measured TV opt-pt'!A851</f>
        <v>PC</v>
      </c>
      <c r="B935" s="385"/>
      <c r="C935" s="125" t="s">
        <v>167</v>
      </c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143">
        <f t="shared" si="442"/>
        <v>0</v>
      </c>
      <c r="Q935" s="8"/>
      <c r="R935" s="123" t="s">
        <v>261</v>
      </c>
      <c r="S935" s="44">
        <f>'Measured TV opt-pt'!D1259</f>
        <v>0</v>
      </c>
      <c r="T935" s="44">
        <f>'Measured TV opt-pt'!E1259</f>
        <v>0</v>
      </c>
      <c r="U935" s="44">
        <f>'Measured TV opt-pt'!F1259</f>
        <v>0</v>
      </c>
      <c r="V935" s="44">
        <f>'Measured TV opt-pt'!G1259</f>
        <v>0</v>
      </c>
      <c r="W935" s="44">
        <f>'Measured TV opt-pt'!H1259</f>
        <v>0</v>
      </c>
      <c r="X935" s="44">
        <f>'Measured TV opt-pt'!I1259</f>
        <v>0</v>
      </c>
      <c r="Y935" s="44">
        <f>'Measured TV opt-pt'!J1259</f>
        <v>0</v>
      </c>
      <c r="Z935" s="44">
        <f>'Measured TV opt-pt'!K1259</f>
        <v>0</v>
      </c>
      <c r="AA935" s="44">
        <f>'Measured TV opt-pt'!L1259</f>
        <v>0</v>
      </c>
      <c r="AB935" s="44">
        <f>'Measured TV opt-pt'!M1259</f>
        <v>0</v>
      </c>
      <c r="AC935" s="44">
        <f>'Measured TV opt-pt'!N1259</f>
        <v>0</v>
      </c>
      <c r="AD935" s="44">
        <f>'Measured TV opt-pt'!O1259</f>
        <v>0</v>
      </c>
      <c r="AE935" s="55">
        <f t="shared" ref="AE935:AE940" si="475">SUM(S935:AD935)</f>
        <v>0</v>
      </c>
    </row>
    <row r="936" spans="1:31" ht="12.75" customHeight="1" thickBot="1" x14ac:dyDescent="0.25">
      <c r="A936" s="195" t="str">
        <f>+'Measured TV opt-pt'!A852</f>
        <v>PC</v>
      </c>
      <c r="B936" s="385"/>
      <c r="C936" s="122" t="s">
        <v>60</v>
      </c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144">
        <f t="shared" si="442"/>
        <v>0</v>
      </c>
      <c r="Q936" s="5"/>
      <c r="R936" s="123" t="s">
        <v>262</v>
      </c>
      <c r="S936" s="44">
        <f>'Measured TV opt-pt'!D1260</f>
        <v>0</v>
      </c>
      <c r="T936" s="44">
        <f>'Measured TV opt-pt'!E1260</f>
        <v>0</v>
      </c>
      <c r="U936" s="44">
        <f>'Measured TV opt-pt'!F1260</f>
        <v>0</v>
      </c>
      <c r="V936" s="44">
        <f>'Measured TV opt-pt'!G1260</f>
        <v>0</v>
      </c>
      <c r="W936" s="44">
        <f>'Measured TV opt-pt'!H1260</f>
        <v>0</v>
      </c>
      <c r="X936" s="44">
        <f>'Measured TV opt-pt'!I1260</f>
        <v>0</v>
      </c>
      <c r="Y936" s="44">
        <f>'Measured TV opt-pt'!J1260</f>
        <v>0</v>
      </c>
      <c r="Z936" s="44">
        <f>'Measured TV opt-pt'!K1260</f>
        <v>0</v>
      </c>
      <c r="AA936" s="44">
        <f>'Measured TV opt-pt'!L1260</f>
        <v>0</v>
      </c>
      <c r="AB936" s="44">
        <f>'Measured TV opt-pt'!M1260</f>
        <v>0</v>
      </c>
      <c r="AC936" s="44">
        <f>'Measured TV opt-pt'!N1260</f>
        <v>0</v>
      </c>
      <c r="AD936" s="44">
        <f>'Measured TV opt-pt'!O1260</f>
        <v>0</v>
      </c>
      <c r="AE936" s="55">
        <f t="shared" si="475"/>
        <v>0</v>
      </c>
    </row>
    <row r="937" spans="1:31" ht="12.75" customHeight="1" thickBot="1" x14ac:dyDescent="0.25">
      <c r="A937" s="195" t="str">
        <f>+'Measured TV opt-pt'!A853</f>
        <v>PC</v>
      </c>
      <c r="B937" s="385"/>
      <c r="C937" s="122" t="s">
        <v>61</v>
      </c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144">
        <f t="shared" si="442"/>
        <v>0</v>
      </c>
      <c r="R937" s="123" t="s">
        <v>263</v>
      </c>
      <c r="S937" s="44">
        <f>'Measured TV opt-pt'!D1261</f>
        <v>0</v>
      </c>
      <c r="T937" s="44">
        <f>'Measured TV opt-pt'!E1261</f>
        <v>0</v>
      </c>
      <c r="U937" s="44">
        <f>'Measured TV opt-pt'!F1261</f>
        <v>0</v>
      </c>
      <c r="V937" s="44">
        <f>'Measured TV opt-pt'!G1261</f>
        <v>0</v>
      </c>
      <c r="W937" s="44">
        <f>'Measured TV opt-pt'!H1261</f>
        <v>0</v>
      </c>
      <c r="X937" s="44">
        <f>'Measured TV opt-pt'!I1261</f>
        <v>0</v>
      </c>
      <c r="Y937" s="44">
        <f>'Measured TV opt-pt'!J1261</f>
        <v>0</v>
      </c>
      <c r="Z937" s="44">
        <f>'Measured TV opt-pt'!K1261</f>
        <v>0</v>
      </c>
      <c r="AA937" s="44">
        <f>'Measured TV opt-pt'!L1261</f>
        <v>0</v>
      </c>
      <c r="AB937" s="44">
        <f>'Measured TV opt-pt'!M1261</f>
        <v>0</v>
      </c>
      <c r="AC937" s="44">
        <f>'Measured TV opt-pt'!N1261</f>
        <v>0</v>
      </c>
      <c r="AD937" s="44">
        <f>'Measured TV opt-pt'!O1261</f>
        <v>0</v>
      </c>
      <c r="AE937" s="55">
        <f t="shared" si="475"/>
        <v>0</v>
      </c>
    </row>
    <row r="938" spans="1:31" ht="12.75" customHeight="1" thickBot="1" x14ac:dyDescent="0.25">
      <c r="A938" s="195" t="str">
        <f>+'Measured TV opt-pt'!A855</f>
        <v>PC</v>
      </c>
      <c r="B938" s="385"/>
      <c r="C938" s="122" t="s">
        <v>62</v>
      </c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144">
        <f t="shared" si="442"/>
        <v>0</v>
      </c>
      <c r="R938" s="123" t="s">
        <v>264</v>
      </c>
      <c r="S938" s="44">
        <f>'Measured TV opt-pt'!D1262</f>
        <v>0</v>
      </c>
      <c r="T938" s="44">
        <f>'Measured TV opt-pt'!E1262</f>
        <v>0</v>
      </c>
      <c r="U938" s="44">
        <f>'Measured TV opt-pt'!F1262</f>
        <v>0</v>
      </c>
      <c r="V938" s="44">
        <f>'Measured TV opt-pt'!G1262</f>
        <v>0</v>
      </c>
      <c r="W938" s="44">
        <f>'Measured TV opt-pt'!H1262</f>
        <v>0</v>
      </c>
      <c r="X938" s="44">
        <f>'Measured TV opt-pt'!I1262</f>
        <v>0</v>
      </c>
      <c r="Y938" s="44">
        <f>'Measured TV opt-pt'!J1262</f>
        <v>0</v>
      </c>
      <c r="Z938" s="44">
        <f>'Measured TV opt-pt'!K1262</f>
        <v>0</v>
      </c>
      <c r="AA938" s="44">
        <f>'Measured TV opt-pt'!L1262</f>
        <v>0</v>
      </c>
      <c r="AB938" s="44">
        <f>'Measured TV opt-pt'!M1262</f>
        <v>0</v>
      </c>
      <c r="AC938" s="44">
        <f>'Measured TV opt-pt'!N1262</f>
        <v>0</v>
      </c>
      <c r="AD938" s="44">
        <f>'Measured TV opt-pt'!O1262</f>
        <v>0</v>
      </c>
      <c r="AE938" s="55">
        <f t="shared" si="475"/>
        <v>0</v>
      </c>
    </row>
    <row r="939" spans="1:31" ht="12.75" customHeight="1" thickBot="1" x14ac:dyDescent="0.25">
      <c r="A939" s="195" t="str">
        <f>+'Measured TV opt-pt'!A856</f>
        <v>PC</v>
      </c>
      <c r="B939" s="385"/>
      <c r="C939" s="122" t="s">
        <v>63</v>
      </c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144">
        <f t="shared" si="442"/>
        <v>0</v>
      </c>
      <c r="Q939" s="5"/>
      <c r="R939" s="123" t="s">
        <v>265</v>
      </c>
      <c r="S939" s="44">
        <f>'Measured TV opt-pt'!D1263</f>
        <v>0</v>
      </c>
      <c r="T939" s="44">
        <f>'Measured TV opt-pt'!E1263</f>
        <v>0</v>
      </c>
      <c r="U939" s="44">
        <f>'Measured TV opt-pt'!F1263</f>
        <v>0</v>
      </c>
      <c r="V939" s="44">
        <f>'Measured TV opt-pt'!G1263</f>
        <v>0</v>
      </c>
      <c r="W939" s="44">
        <f>'Measured TV opt-pt'!H1263</f>
        <v>0</v>
      </c>
      <c r="X939" s="44">
        <f>'Measured TV opt-pt'!I1263</f>
        <v>0</v>
      </c>
      <c r="Y939" s="44">
        <f>'Measured TV opt-pt'!J1263</f>
        <v>0</v>
      </c>
      <c r="Z939" s="44">
        <f>'Measured TV opt-pt'!K1263</f>
        <v>0</v>
      </c>
      <c r="AA939" s="44">
        <f>'Measured TV opt-pt'!L1263</f>
        <v>0</v>
      </c>
      <c r="AB939" s="44">
        <f>'Measured TV opt-pt'!M1263</f>
        <v>0</v>
      </c>
      <c r="AC939" s="44">
        <f>'Measured TV opt-pt'!N1263</f>
        <v>0</v>
      </c>
      <c r="AD939" s="44">
        <f>'Measured TV opt-pt'!O1263</f>
        <v>0</v>
      </c>
      <c r="AE939" s="55">
        <f t="shared" si="475"/>
        <v>0</v>
      </c>
    </row>
    <row r="940" spans="1:31" ht="13.5" customHeight="1" x14ac:dyDescent="0.2">
      <c r="A940" s="195" t="str">
        <f>+'Measured TV opt-pt'!A857</f>
        <v>PC</v>
      </c>
      <c r="B940" s="385"/>
      <c r="C940" s="122" t="s">
        <v>64</v>
      </c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144">
        <f t="shared" si="442"/>
        <v>0</v>
      </c>
      <c r="Q940" s="5"/>
      <c r="R940" s="123" t="s">
        <v>266</v>
      </c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55">
        <f t="shared" si="475"/>
        <v>0</v>
      </c>
    </row>
    <row r="941" spans="1:31" ht="12.75" customHeight="1" x14ac:dyDescent="0.2">
      <c r="A941" s="195" t="str">
        <f>+'Measured TV opt-pt'!A858</f>
        <v>PC</v>
      </c>
      <c r="B941" s="385"/>
      <c r="C941" s="212" t="s">
        <v>289</v>
      </c>
      <c r="D941" s="217">
        <f t="shared" ref="D941:O941" si="476">SUM(D942:D960)</f>
        <v>0</v>
      </c>
      <c r="E941" s="217">
        <f t="shared" si="476"/>
        <v>0</v>
      </c>
      <c r="F941" s="217">
        <f t="shared" si="476"/>
        <v>0</v>
      </c>
      <c r="G941" s="217">
        <f t="shared" si="476"/>
        <v>0</v>
      </c>
      <c r="H941" s="217">
        <f t="shared" si="476"/>
        <v>0</v>
      </c>
      <c r="I941" s="217">
        <f t="shared" si="476"/>
        <v>0</v>
      </c>
      <c r="J941" s="217">
        <f t="shared" si="476"/>
        <v>0</v>
      </c>
      <c r="K941" s="217">
        <f t="shared" si="476"/>
        <v>0</v>
      </c>
      <c r="L941" s="217">
        <f t="shared" si="476"/>
        <v>0</v>
      </c>
      <c r="M941" s="217">
        <f t="shared" si="476"/>
        <v>0</v>
      </c>
      <c r="N941" s="217">
        <f t="shared" si="476"/>
        <v>0</v>
      </c>
      <c r="O941" s="217">
        <f t="shared" si="476"/>
        <v>0</v>
      </c>
      <c r="P941" s="214">
        <f t="shared" si="442"/>
        <v>0</v>
      </c>
      <c r="Q941" s="5"/>
      <c r="R941" s="60" t="s">
        <v>107</v>
      </c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</row>
    <row r="942" spans="1:31" ht="12.75" customHeight="1" x14ac:dyDescent="0.25">
      <c r="A942" s="195" t="str">
        <f>+'Measured TV opt-pt'!A859</f>
        <v>PC</v>
      </c>
      <c r="B942" s="385"/>
      <c r="C942" s="311" t="s">
        <v>284</v>
      </c>
      <c r="D942" s="330"/>
      <c r="E942" s="330"/>
      <c r="F942" s="330"/>
      <c r="G942" s="330"/>
      <c r="H942" s="330"/>
      <c r="I942" s="330"/>
      <c r="J942" s="330"/>
      <c r="K942" s="330"/>
      <c r="L942" s="330"/>
      <c r="M942" s="330"/>
      <c r="N942" s="330"/>
      <c r="O942" s="330"/>
      <c r="P942" s="312">
        <f t="shared" ref="P942:P960" si="477">SUM(D942:O942)</f>
        <v>0</v>
      </c>
      <c r="Q942" s="5"/>
      <c r="R942" s="60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</row>
    <row r="943" spans="1:31" ht="12.75" customHeight="1" x14ac:dyDescent="0.25">
      <c r="A943" s="195" t="str">
        <f>+'Measured TV opt-pt'!A860</f>
        <v>PC</v>
      </c>
      <c r="B943" s="385"/>
      <c r="C943" s="311" t="s">
        <v>288</v>
      </c>
      <c r="D943" s="330"/>
      <c r="E943" s="330"/>
      <c r="F943" s="330"/>
      <c r="G943" s="330"/>
      <c r="H943" s="330"/>
      <c r="I943" s="330"/>
      <c r="J943" s="330"/>
      <c r="K943" s="330"/>
      <c r="L943" s="330"/>
      <c r="M943" s="330"/>
      <c r="N943" s="330"/>
      <c r="O943" s="330"/>
      <c r="P943" s="312">
        <f t="shared" si="477"/>
        <v>0</v>
      </c>
      <c r="Q943" s="5"/>
      <c r="R943" s="60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</row>
    <row r="944" spans="1:31" ht="12.75" customHeight="1" x14ac:dyDescent="0.25">
      <c r="A944" s="195" t="str">
        <f>+'Measured TV opt-pt'!A861</f>
        <v>PC</v>
      </c>
      <c r="B944" s="385"/>
      <c r="C944" s="311" t="s">
        <v>280</v>
      </c>
      <c r="D944" s="330"/>
      <c r="E944" s="330"/>
      <c r="F944" s="330"/>
      <c r="G944" s="330"/>
      <c r="H944" s="330"/>
      <c r="I944" s="330"/>
      <c r="J944" s="330"/>
      <c r="K944" s="330"/>
      <c r="L944" s="330"/>
      <c r="M944" s="330"/>
      <c r="N944" s="330"/>
      <c r="O944" s="330"/>
      <c r="P944" s="312">
        <f t="shared" si="477"/>
        <v>0</v>
      </c>
      <c r="Q944" s="5"/>
      <c r="R944" s="60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</row>
    <row r="945" spans="1:31" ht="12.75" customHeight="1" x14ac:dyDescent="0.25">
      <c r="A945" s="195" t="str">
        <f>+'Measured TV opt-pt'!A862</f>
        <v>PC</v>
      </c>
      <c r="B945" s="385"/>
      <c r="C945" s="311" t="s">
        <v>285</v>
      </c>
      <c r="D945" s="330"/>
      <c r="E945" s="330"/>
      <c r="F945" s="330"/>
      <c r="G945" s="330"/>
      <c r="H945" s="330"/>
      <c r="I945" s="330"/>
      <c r="J945" s="330"/>
      <c r="K945" s="330"/>
      <c r="L945" s="330"/>
      <c r="M945" s="330"/>
      <c r="N945" s="330"/>
      <c r="O945" s="330"/>
      <c r="P945" s="312">
        <f t="shared" si="477"/>
        <v>0</v>
      </c>
      <c r="Q945" s="5"/>
      <c r="R945" s="60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</row>
    <row r="946" spans="1:31" ht="12.75" customHeight="1" x14ac:dyDescent="0.25">
      <c r="A946" s="195" t="str">
        <f t="shared" ref="A946:A958" si="478">+A945</f>
        <v>PC</v>
      </c>
      <c r="B946" s="385"/>
      <c r="C946" s="311" t="s">
        <v>280</v>
      </c>
      <c r="D946" s="330"/>
      <c r="E946" s="330"/>
      <c r="F946" s="330"/>
      <c r="G946" s="330"/>
      <c r="H946" s="330"/>
      <c r="I946" s="330"/>
      <c r="J946" s="330"/>
      <c r="K946" s="330"/>
      <c r="L946" s="330"/>
      <c r="M946" s="330"/>
      <c r="N946" s="330"/>
      <c r="O946" s="330"/>
      <c r="P946" s="312">
        <f t="shared" si="477"/>
        <v>0</v>
      </c>
      <c r="Q946" s="5"/>
      <c r="R946" s="60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</row>
    <row r="947" spans="1:31" ht="12.75" customHeight="1" x14ac:dyDescent="0.25">
      <c r="A947" s="195" t="str">
        <f t="shared" si="478"/>
        <v>PC</v>
      </c>
      <c r="B947" s="385"/>
      <c r="C947" s="311" t="s">
        <v>286</v>
      </c>
      <c r="D947" s="330"/>
      <c r="E947" s="330"/>
      <c r="F947" s="330"/>
      <c r="G947" s="330"/>
      <c r="H947" s="330"/>
      <c r="I947" s="330"/>
      <c r="J947" s="330"/>
      <c r="K947" s="330"/>
      <c r="L947" s="330"/>
      <c r="M947" s="330"/>
      <c r="N947" s="330"/>
      <c r="O947" s="330"/>
      <c r="P947" s="312">
        <f t="shared" si="477"/>
        <v>0</v>
      </c>
      <c r="Q947" s="5"/>
      <c r="R947" s="60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</row>
    <row r="948" spans="1:31" ht="12.75" customHeight="1" x14ac:dyDescent="0.25">
      <c r="A948" s="195" t="str">
        <f t="shared" si="478"/>
        <v>PC</v>
      </c>
      <c r="B948" s="385"/>
      <c r="C948" s="311" t="s">
        <v>282</v>
      </c>
      <c r="D948" s="330"/>
      <c r="E948" s="330"/>
      <c r="F948" s="330"/>
      <c r="G948" s="330"/>
      <c r="H948" s="330"/>
      <c r="I948" s="330"/>
      <c r="J948" s="330"/>
      <c r="K948" s="330"/>
      <c r="L948" s="330"/>
      <c r="M948" s="330"/>
      <c r="N948" s="330"/>
      <c r="O948" s="330"/>
      <c r="P948" s="312">
        <f t="shared" si="477"/>
        <v>0</v>
      </c>
      <c r="Q948" s="5"/>
      <c r="R948" s="60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</row>
    <row r="949" spans="1:31" ht="12.75" customHeight="1" x14ac:dyDescent="0.25">
      <c r="A949" s="195" t="str">
        <f t="shared" si="478"/>
        <v>PC</v>
      </c>
      <c r="B949" s="385"/>
      <c r="C949" s="311" t="s">
        <v>283</v>
      </c>
      <c r="D949" s="330"/>
      <c r="E949" s="330"/>
      <c r="F949" s="330"/>
      <c r="G949" s="330"/>
      <c r="H949" s="330"/>
      <c r="I949" s="330"/>
      <c r="J949" s="330"/>
      <c r="K949" s="330"/>
      <c r="L949" s="330"/>
      <c r="M949" s="330"/>
      <c r="N949" s="330"/>
      <c r="O949" s="330"/>
      <c r="P949" s="312">
        <f t="shared" si="477"/>
        <v>0</v>
      </c>
      <c r="Q949" s="5"/>
      <c r="R949" s="60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</row>
    <row r="950" spans="1:31" ht="12.75" customHeight="1" x14ac:dyDescent="0.25">
      <c r="A950" s="195" t="str">
        <f t="shared" si="478"/>
        <v>PC</v>
      </c>
      <c r="B950" s="385"/>
      <c r="C950" s="313" t="s">
        <v>287</v>
      </c>
      <c r="D950" s="331"/>
      <c r="E950" s="331"/>
      <c r="F950" s="331"/>
      <c r="G950" s="331"/>
      <c r="H950" s="331"/>
      <c r="I950" s="331"/>
      <c r="J950" s="331"/>
      <c r="K950" s="331"/>
      <c r="L950" s="331"/>
      <c r="M950" s="331"/>
      <c r="N950" s="331"/>
      <c r="O950" s="331"/>
      <c r="P950" s="314">
        <f t="shared" si="477"/>
        <v>0</v>
      </c>
      <c r="Q950" s="5"/>
      <c r="R950" s="60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</row>
    <row r="951" spans="1:31" ht="12.75" customHeight="1" x14ac:dyDescent="0.25">
      <c r="A951" s="195" t="str">
        <f t="shared" si="478"/>
        <v>PC</v>
      </c>
      <c r="B951" s="385"/>
      <c r="C951" s="313" t="s">
        <v>288</v>
      </c>
      <c r="D951" s="331"/>
      <c r="E951" s="331"/>
      <c r="F951" s="331"/>
      <c r="G951" s="331"/>
      <c r="H951" s="331"/>
      <c r="I951" s="331"/>
      <c r="J951" s="331"/>
      <c r="K951" s="331"/>
      <c r="L951" s="331"/>
      <c r="M951" s="331"/>
      <c r="N951" s="331"/>
      <c r="O951" s="331"/>
      <c r="P951" s="314">
        <f t="shared" si="477"/>
        <v>0</v>
      </c>
      <c r="Q951" s="5"/>
      <c r="R951" s="60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</row>
    <row r="952" spans="1:31" ht="12.75" customHeight="1" x14ac:dyDescent="0.25">
      <c r="A952" s="195" t="str">
        <f t="shared" si="478"/>
        <v>PC</v>
      </c>
      <c r="B952" s="385"/>
      <c r="C952" s="313" t="s">
        <v>280</v>
      </c>
      <c r="D952" s="331"/>
      <c r="E952" s="331"/>
      <c r="F952" s="331"/>
      <c r="G952" s="331"/>
      <c r="H952" s="331"/>
      <c r="I952" s="331"/>
      <c r="J952" s="331"/>
      <c r="K952" s="331"/>
      <c r="L952" s="331"/>
      <c r="M952" s="331"/>
      <c r="N952" s="331"/>
      <c r="O952" s="331"/>
      <c r="P952" s="314">
        <f t="shared" si="477"/>
        <v>0</v>
      </c>
      <c r="Q952" s="5"/>
      <c r="R952" s="60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</row>
    <row r="953" spans="1:31" ht="12.75" customHeight="1" x14ac:dyDescent="0.25">
      <c r="A953" s="195" t="str">
        <f t="shared" si="478"/>
        <v>PC</v>
      </c>
      <c r="B953" s="385"/>
      <c r="C953" s="313" t="s">
        <v>285</v>
      </c>
      <c r="D953" s="331"/>
      <c r="E953" s="331"/>
      <c r="F953" s="331"/>
      <c r="G953" s="331"/>
      <c r="H953" s="331"/>
      <c r="I953" s="331"/>
      <c r="J953" s="331"/>
      <c r="K953" s="331"/>
      <c r="L953" s="331"/>
      <c r="M953" s="331"/>
      <c r="N953" s="331"/>
      <c r="O953" s="331"/>
      <c r="P953" s="314">
        <f t="shared" si="477"/>
        <v>0</v>
      </c>
      <c r="Q953" s="5"/>
      <c r="R953" s="60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</row>
    <row r="954" spans="1:31" ht="12.75" customHeight="1" x14ac:dyDescent="0.25">
      <c r="A954" s="195" t="str">
        <f t="shared" si="478"/>
        <v>PC</v>
      </c>
      <c r="B954" s="385"/>
      <c r="C954" s="313" t="s">
        <v>280</v>
      </c>
      <c r="D954" s="331"/>
      <c r="E954" s="331"/>
      <c r="F954" s="331"/>
      <c r="G954" s="331"/>
      <c r="H954" s="331"/>
      <c r="I954" s="331"/>
      <c r="J954" s="331"/>
      <c r="K954" s="331"/>
      <c r="L954" s="331"/>
      <c r="M954" s="331"/>
      <c r="N954" s="331"/>
      <c r="O954" s="331"/>
      <c r="P954" s="314">
        <f t="shared" si="477"/>
        <v>0</v>
      </c>
      <c r="Q954" s="5"/>
      <c r="R954" s="60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</row>
    <row r="955" spans="1:31" ht="12.75" customHeight="1" x14ac:dyDescent="0.25">
      <c r="A955" s="195" t="str">
        <f t="shared" si="478"/>
        <v>PC</v>
      </c>
      <c r="B955" s="385"/>
      <c r="C955" s="313" t="s">
        <v>286</v>
      </c>
      <c r="D955" s="331"/>
      <c r="E955" s="331"/>
      <c r="F955" s="331"/>
      <c r="G955" s="331"/>
      <c r="H955" s="331"/>
      <c r="I955" s="331"/>
      <c r="J955" s="331"/>
      <c r="K955" s="331"/>
      <c r="L955" s="331"/>
      <c r="M955" s="331"/>
      <c r="N955" s="331"/>
      <c r="O955" s="331"/>
      <c r="P955" s="314">
        <f t="shared" si="477"/>
        <v>0</v>
      </c>
      <c r="Q955" s="5"/>
      <c r="R955" s="60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</row>
    <row r="956" spans="1:31" ht="12.75" customHeight="1" x14ac:dyDescent="0.25">
      <c r="A956" s="195" t="str">
        <f t="shared" si="478"/>
        <v>PC</v>
      </c>
      <c r="B956" s="385"/>
      <c r="C956" s="313" t="s">
        <v>282</v>
      </c>
      <c r="D956" s="331"/>
      <c r="E956" s="331"/>
      <c r="F956" s="331"/>
      <c r="G956" s="331"/>
      <c r="H956" s="331"/>
      <c r="I956" s="331"/>
      <c r="J956" s="331"/>
      <c r="K956" s="331"/>
      <c r="L956" s="331"/>
      <c r="M956" s="331"/>
      <c r="N956" s="331"/>
      <c r="O956" s="331"/>
      <c r="P956" s="314">
        <f t="shared" si="477"/>
        <v>0</v>
      </c>
      <c r="Q956" s="5"/>
      <c r="R956" s="60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</row>
    <row r="957" spans="1:31" ht="12.75" customHeight="1" x14ac:dyDescent="0.25">
      <c r="A957" s="195" t="str">
        <f t="shared" si="478"/>
        <v>PC</v>
      </c>
      <c r="B957" s="385"/>
      <c r="C957" s="313" t="s">
        <v>283</v>
      </c>
      <c r="D957" s="331"/>
      <c r="E957" s="331"/>
      <c r="F957" s="331"/>
      <c r="G957" s="331"/>
      <c r="H957" s="331"/>
      <c r="I957" s="331"/>
      <c r="J957" s="331"/>
      <c r="K957" s="331"/>
      <c r="L957" s="331"/>
      <c r="M957" s="331"/>
      <c r="N957" s="331"/>
      <c r="O957" s="331"/>
      <c r="P957" s="314">
        <f t="shared" si="477"/>
        <v>0</v>
      </c>
      <c r="Q957" s="5"/>
      <c r="R957" s="60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</row>
    <row r="958" spans="1:31" ht="12.75" customHeight="1" x14ac:dyDescent="0.25">
      <c r="A958" s="195" t="str">
        <f t="shared" si="478"/>
        <v>PC</v>
      </c>
      <c r="B958" s="385"/>
      <c r="C958" s="313" t="s">
        <v>281</v>
      </c>
      <c r="D958" s="331"/>
      <c r="E958" s="331"/>
      <c r="F958" s="331"/>
      <c r="G958" s="331"/>
      <c r="H958" s="331"/>
      <c r="I958" s="331"/>
      <c r="J958" s="331"/>
      <c r="K958" s="331"/>
      <c r="L958" s="331"/>
      <c r="M958" s="331"/>
      <c r="N958" s="331"/>
      <c r="O958" s="331"/>
      <c r="P958" s="314">
        <f t="shared" si="477"/>
        <v>0</v>
      </c>
      <c r="Q958" s="5"/>
      <c r="R958" s="60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</row>
    <row r="959" spans="1:31" ht="12.75" customHeight="1" x14ac:dyDescent="0.25">
      <c r="A959" s="195" t="str">
        <f>+'Measured TV opt-pt'!A863</f>
        <v>PC</v>
      </c>
      <c r="B959" s="385"/>
      <c r="C959" s="318" t="s">
        <v>279</v>
      </c>
      <c r="D959" s="332"/>
      <c r="E959" s="332"/>
      <c r="F959" s="332"/>
      <c r="G959" s="332"/>
      <c r="H959" s="332"/>
      <c r="I959" s="332"/>
      <c r="J959" s="332"/>
      <c r="K959" s="332"/>
      <c r="L959" s="332"/>
      <c r="M959" s="332"/>
      <c r="N959" s="332"/>
      <c r="O959" s="332"/>
      <c r="P959" s="315">
        <f t="shared" si="477"/>
        <v>0</v>
      </c>
      <c r="Q959" s="5"/>
      <c r="R959" s="60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</row>
    <row r="960" spans="1:31" ht="12.75" customHeight="1" x14ac:dyDescent="0.25">
      <c r="A960" s="195" t="str">
        <f>+'Measured TV opt-pt'!A864</f>
        <v>PC</v>
      </c>
      <c r="B960" s="385"/>
      <c r="C960" s="316" t="s">
        <v>290</v>
      </c>
      <c r="D960" s="334"/>
      <c r="E960" s="334"/>
      <c r="F960" s="334"/>
      <c r="G960" s="334"/>
      <c r="H960" s="334"/>
      <c r="I960" s="334"/>
      <c r="J960" s="334"/>
      <c r="K960" s="334"/>
      <c r="L960" s="334"/>
      <c r="M960" s="334"/>
      <c r="N960" s="334"/>
      <c r="O960" s="334"/>
      <c r="P960" s="317">
        <f t="shared" si="477"/>
        <v>0</v>
      </c>
      <c r="Q960" s="5"/>
      <c r="R960" s="60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</row>
    <row r="961" spans="1:46" ht="12.75" customHeight="1" x14ac:dyDescent="0.2">
      <c r="A961" s="195" t="str">
        <f>+'Measured TV opt-pt'!A865</f>
        <v>PC</v>
      </c>
      <c r="B961" s="385"/>
      <c r="C961" s="122" t="s">
        <v>66</v>
      </c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144">
        <f t="shared" si="442"/>
        <v>0</v>
      </c>
      <c r="R961" s="60" t="s">
        <v>107</v>
      </c>
    </row>
    <row r="962" spans="1:46" ht="12.75" customHeight="1" x14ac:dyDescent="0.2">
      <c r="A962" s="195" t="str">
        <f>+'Measured TV opt-pt'!A866</f>
        <v>PC</v>
      </c>
      <c r="B962" s="385"/>
      <c r="C962" s="122" t="s">
        <v>67</v>
      </c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144">
        <f t="shared" si="442"/>
        <v>0</v>
      </c>
      <c r="Q962" s="5"/>
      <c r="R962" s="60" t="s">
        <v>107</v>
      </c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</row>
    <row r="963" spans="1:46" ht="12.75" customHeight="1" x14ac:dyDescent="0.2">
      <c r="A963" s="195" t="str">
        <f>+'Measured TV opt-pt'!A867</f>
        <v>PC</v>
      </c>
      <c r="B963" s="385"/>
      <c r="C963" s="122" t="s">
        <v>68</v>
      </c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144">
        <f t="shared" si="442"/>
        <v>0</v>
      </c>
      <c r="Q963" s="5"/>
      <c r="R963" s="60" t="s">
        <v>107</v>
      </c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</row>
    <row r="964" spans="1:46" ht="13.5" customHeight="1" thickBot="1" x14ac:dyDescent="0.25">
      <c r="A964" s="195" t="str">
        <f>+'Measured TV opt-pt'!A868</f>
        <v>PC</v>
      </c>
      <c r="B964" s="386"/>
      <c r="C964" s="126" t="s">
        <v>55</v>
      </c>
      <c r="D964" s="56">
        <f t="shared" ref="D964:O964" si="479">+D963+D962+D961+D941+D940+D939+D938+D937+D936+D925</f>
        <v>0</v>
      </c>
      <c r="E964" s="56">
        <f t="shared" si="479"/>
        <v>0</v>
      </c>
      <c r="F964" s="56">
        <f t="shared" si="479"/>
        <v>0</v>
      </c>
      <c r="G964" s="56">
        <f t="shared" si="479"/>
        <v>0</v>
      </c>
      <c r="H964" s="56">
        <f t="shared" si="479"/>
        <v>0</v>
      </c>
      <c r="I964" s="56">
        <f t="shared" si="479"/>
        <v>0</v>
      </c>
      <c r="J964" s="56">
        <f t="shared" si="479"/>
        <v>0</v>
      </c>
      <c r="K964" s="56">
        <f t="shared" si="479"/>
        <v>0</v>
      </c>
      <c r="L964" s="56">
        <f t="shared" si="479"/>
        <v>0</v>
      </c>
      <c r="M964" s="56">
        <f t="shared" si="479"/>
        <v>0</v>
      </c>
      <c r="N964" s="56">
        <f t="shared" si="479"/>
        <v>0</v>
      </c>
      <c r="O964" s="56">
        <f t="shared" si="479"/>
        <v>0</v>
      </c>
      <c r="P964" s="147">
        <f t="shared" si="442"/>
        <v>0</v>
      </c>
      <c r="Q964" s="199" t="str">
        <f>+B925</f>
        <v>LUX</v>
      </c>
      <c r="R964" s="60" t="s">
        <v>107</v>
      </c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</row>
    <row r="965" spans="1:46" ht="12.75" customHeight="1" thickBot="1" x14ac:dyDescent="0.25">
      <c r="A965" s="195" t="str">
        <f>+'Measured TV opt-pt'!A869</f>
        <v>PC</v>
      </c>
      <c r="B965" s="384" t="str">
        <f>+'Measured TV opt-pt'!B1281</f>
        <v>Rexona F.</v>
      </c>
      <c r="C965" s="121" t="s">
        <v>56</v>
      </c>
      <c r="D965" s="54">
        <f t="shared" ref="D965:O965" si="480">SUM(D966:D975)</f>
        <v>0</v>
      </c>
      <c r="E965" s="54">
        <f t="shared" si="480"/>
        <v>0</v>
      </c>
      <c r="F965" s="54">
        <f t="shared" si="480"/>
        <v>1180312.2039999999</v>
      </c>
      <c r="G965" s="54">
        <f>SUM(G966:G975)</f>
        <v>1314820.7999999998</v>
      </c>
      <c r="H965" s="54">
        <f>SUM(H966:H975)</f>
        <v>1147160.0329999998</v>
      </c>
      <c r="I965" s="54">
        <f>SUM(I966:I975)</f>
        <v>1463563.4</v>
      </c>
      <c r="J965" s="54">
        <f t="shared" si="480"/>
        <v>214894.8057823659</v>
      </c>
      <c r="K965" s="54">
        <f t="shared" si="480"/>
        <v>0</v>
      </c>
      <c r="L965" s="54">
        <f t="shared" si="480"/>
        <v>0</v>
      </c>
      <c r="M965" s="54">
        <f t="shared" si="480"/>
        <v>0</v>
      </c>
      <c r="N965" s="54">
        <f t="shared" si="480"/>
        <v>0</v>
      </c>
      <c r="O965" s="54">
        <f t="shared" si="480"/>
        <v>0</v>
      </c>
      <c r="P965" s="140">
        <f t="shared" si="442"/>
        <v>5320751.2427823646</v>
      </c>
      <c r="Q965" s="198"/>
      <c r="R965" s="121" t="s">
        <v>104</v>
      </c>
      <c r="S965" s="54">
        <f>SUM(S966:S971)</f>
        <v>0</v>
      </c>
      <c r="T965" s="54">
        <f t="shared" ref="T965:AD965" si="481">SUM(T966:T971)</f>
        <v>0</v>
      </c>
      <c r="U965" s="54">
        <f t="shared" si="481"/>
        <v>576.87933333333342</v>
      </c>
      <c r="V965" s="54">
        <f t="shared" si="481"/>
        <v>483.80799999999999</v>
      </c>
      <c r="W965" s="54">
        <f t="shared" si="481"/>
        <v>385.83699999999999</v>
      </c>
      <c r="X965" s="117">
        <f t="shared" si="481"/>
        <v>183.62605506352841</v>
      </c>
      <c r="Y965" s="54">
        <f t="shared" si="481"/>
        <v>232.49999999999994</v>
      </c>
      <c r="Z965" s="54">
        <f t="shared" si="481"/>
        <v>0</v>
      </c>
      <c r="AA965" s="54">
        <f t="shared" si="481"/>
        <v>0</v>
      </c>
      <c r="AB965" s="54">
        <f t="shared" si="481"/>
        <v>0</v>
      </c>
      <c r="AC965" s="54">
        <f t="shared" si="481"/>
        <v>0</v>
      </c>
      <c r="AD965" s="54">
        <f t="shared" si="481"/>
        <v>0</v>
      </c>
      <c r="AE965" s="55">
        <f t="shared" ref="AE965:AE971" si="482">SUM(S965:AD965)</f>
        <v>1862.6503883968617</v>
      </c>
    </row>
    <row r="966" spans="1:46" ht="12.75" customHeight="1" thickBot="1" x14ac:dyDescent="0.25">
      <c r="A966" s="195" t="str">
        <f>+'Measured TV opt-pt'!A870</f>
        <v>PC</v>
      </c>
      <c r="B966" s="385"/>
      <c r="C966" s="123" t="s">
        <v>57</v>
      </c>
      <c r="D966" s="58">
        <f>+'Measured TV opt-pt'!D1283</f>
        <v>0</v>
      </c>
      <c r="E966" s="58">
        <f>+'Measured TV opt-pt'!E1283</f>
        <v>0</v>
      </c>
      <c r="F966" s="58">
        <v>322263.84399999987</v>
      </c>
      <c r="G966" s="58">
        <f>+'Measured TV opt-pt'!G1283</f>
        <v>177522.9763375739</v>
      </c>
      <c r="H966" s="58">
        <v>100654.72499999998</v>
      </c>
      <c r="I966" s="58">
        <f>+'Measured TV opt-pt'!I1283</f>
        <v>112788.80129851462</v>
      </c>
      <c r="J966" s="58">
        <f>+'Measured TV opt-pt'!J1283</f>
        <v>94281.986861957397</v>
      </c>
      <c r="K966" s="58">
        <f>+'Measured TV opt-pt'!K1283</f>
        <v>0</v>
      </c>
      <c r="L966" s="58">
        <f>+'Measured TV opt-pt'!L1283</f>
        <v>0</v>
      </c>
      <c r="M966" s="58">
        <f>+'Measured TV opt-pt'!M1283</f>
        <v>0</v>
      </c>
      <c r="N966" s="58">
        <f>+'Measured TV opt-pt'!N1283</f>
        <v>0</v>
      </c>
      <c r="O966" s="58">
        <f>+'Measured TV opt-pt'!O1283</f>
        <v>0</v>
      </c>
      <c r="P966" s="141">
        <f t="shared" si="442"/>
        <v>807512.33349804569</v>
      </c>
      <c r="Q966" s="5"/>
      <c r="R966" s="123" t="s">
        <v>57</v>
      </c>
      <c r="S966" s="44">
        <f>'Measured TV opt-pt'!D1320</f>
        <v>0</v>
      </c>
      <c r="T966" s="44">
        <f>'Measured TV opt-pt'!E1320</f>
        <v>0</v>
      </c>
      <c r="U966" s="44">
        <v>450.27866666666682</v>
      </c>
      <c r="V966" s="44">
        <v>235.85266666666666</v>
      </c>
      <c r="W966" s="44">
        <v>99.825999999999979</v>
      </c>
      <c r="X966" s="44">
        <f>'Measured TV opt-pt'!I1320</f>
        <v>108.05276261310101</v>
      </c>
      <c r="Y966" s="44">
        <f>'Measured TV opt-pt'!J1320</f>
        <v>140.80520294036759</v>
      </c>
      <c r="Z966" s="44">
        <f>'Measured TV opt-pt'!K1320</f>
        <v>0</v>
      </c>
      <c r="AA966" s="44">
        <f>'Measured TV opt-pt'!L1320</f>
        <v>0</v>
      </c>
      <c r="AB966" s="44">
        <f>'Measured TV opt-pt'!M1320</f>
        <v>0</v>
      </c>
      <c r="AC966" s="44">
        <f>'Measured TV opt-pt'!N1320</f>
        <v>0</v>
      </c>
      <c r="AD966" s="44">
        <f>'Measured TV opt-pt'!O1320</f>
        <v>0</v>
      </c>
      <c r="AE966" s="55">
        <f t="shared" si="482"/>
        <v>1034.8152988868021</v>
      </c>
      <c r="AT966" s="5">
        <f>L966+L970+L971</f>
        <v>0</v>
      </c>
    </row>
    <row r="967" spans="1:46" ht="12.75" customHeight="1" thickBot="1" x14ac:dyDescent="0.25">
      <c r="A967" s="195" t="str">
        <f>+'Measured TV opt-pt'!A871</f>
        <v>PC</v>
      </c>
      <c r="B967" s="385"/>
      <c r="C967" s="123" t="s">
        <v>221</v>
      </c>
      <c r="D967" s="58">
        <f>+'Measured TV opt-pt'!D1284</f>
        <v>0</v>
      </c>
      <c r="E967" s="58">
        <f>+'Measured TV opt-pt'!E1284</f>
        <v>0</v>
      </c>
      <c r="F967" s="58">
        <f>+'Measured TV opt-pt'!F1284</f>
        <v>0</v>
      </c>
      <c r="G967" s="58">
        <f>+'Measured TV opt-pt'!G1284</f>
        <v>0</v>
      </c>
      <c r="H967" s="58">
        <v>133.65</v>
      </c>
      <c r="I967" s="58">
        <f>+'Measured TV opt-pt'!I1284</f>
        <v>0</v>
      </c>
      <c r="J967" s="58">
        <f>+'Measured TV opt-pt'!J1284</f>
        <v>0</v>
      </c>
      <c r="K967" s="58">
        <f>+'Measured TV opt-pt'!K1284</f>
        <v>0</v>
      </c>
      <c r="L967" s="58">
        <f>+'Measured TV opt-pt'!L1284</f>
        <v>0</v>
      </c>
      <c r="M967" s="58">
        <f>+'Measured TV opt-pt'!M1284</f>
        <v>0</v>
      </c>
      <c r="N967" s="58">
        <f>+'Measured TV opt-pt'!N1284</f>
        <v>0</v>
      </c>
      <c r="O967" s="58">
        <f>+'Measured TV opt-pt'!O1284</f>
        <v>0</v>
      </c>
      <c r="P967" s="141">
        <f t="shared" si="442"/>
        <v>133.65</v>
      </c>
      <c r="Q967" s="198"/>
      <c r="R967" s="123" t="s">
        <v>221</v>
      </c>
      <c r="S967" s="44">
        <f>'Measured TV opt-pt'!D1321</f>
        <v>0</v>
      </c>
      <c r="T967" s="44">
        <f>'Measured TV opt-pt'!E1321</f>
        <v>0</v>
      </c>
      <c r="U967" s="44">
        <f>'Measured TV opt-pt'!F1321</f>
        <v>0</v>
      </c>
      <c r="V967" s="44">
        <f>'Measured TV opt-pt'!G1321</f>
        <v>0</v>
      </c>
      <c r="W967" s="44">
        <v>0.38</v>
      </c>
      <c r="X967" s="44">
        <f>'Measured TV opt-pt'!I1321</f>
        <v>0</v>
      </c>
      <c r="Y967" s="44">
        <f>'Measured TV opt-pt'!J1321</f>
        <v>0</v>
      </c>
      <c r="Z967" s="44">
        <f>'Measured TV opt-pt'!K1321</f>
        <v>0</v>
      </c>
      <c r="AA967" s="44">
        <f>'Measured TV opt-pt'!L1321</f>
        <v>0</v>
      </c>
      <c r="AB967" s="44">
        <f>'Measured TV opt-pt'!M1321</f>
        <v>0</v>
      </c>
      <c r="AC967" s="44">
        <f>'Measured TV opt-pt'!N1321</f>
        <v>0</v>
      </c>
      <c r="AD967" s="44">
        <f>'Measured TV opt-pt'!O1321</f>
        <v>0</v>
      </c>
      <c r="AE967" s="55">
        <f t="shared" si="482"/>
        <v>0.38</v>
      </c>
      <c r="AT967" s="5"/>
    </row>
    <row r="968" spans="1:46" ht="12.75" customHeight="1" thickBot="1" x14ac:dyDescent="0.25">
      <c r="A968" s="195" t="str">
        <f>+'Measured TV opt-pt'!A872</f>
        <v>PC</v>
      </c>
      <c r="B968" s="385"/>
      <c r="C968" s="123" t="s">
        <v>222</v>
      </c>
      <c r="D968" s="58">
        <f>+'Measured TV opt-pt'!D1285</f>
        <v>0</v>
      </c>
      <c r="E968" s="58">
        <f>+'Measured TV opt-pt'!E1285</f>
        <v>0</v>
      </c>
      <c r="F968" s="58">
        <v>43311.779999999992</v>
      </c>
      <c r="G968" s="58">
        <f>+'Measured TV opt-pt'!G1285</f>
        <v>112137.16548677509</v>
      </c>
      <c r="H968" s="58">
        <v>65089.139999999985</v>
      </c>
      <c r="I968" s="58">
        <f>+'Measured TV opt-pt'!I1285</f>
        <v>57287.849500680284</v>
      </c>
      <c r="J968" s="58">
        <f>+'Measured TV opt-pt'!J1285</f>
        <v>28556.003840016667</v>
      </c>
      <c r="K968" s="58">
        <f>+'Measured TV opt-pt'!K1285</f>
        <v>0</v>
      </c>
      <c r="L968" s="58">
        <f>+'Measured TV opt-pt'!L1285</f>
        <v>0</v>
      </c>
      <c r="M968" s="58">
        <f>+'Measured TV opt-pt'!M1285</f>
        <v>0</v>
      </c>
      <c r="N968" s="58">
        <f>+'Measured TV opt-pt'!N1285</f>
        <v>0</v>
      </c>
      <c r="O968" s="58">
        <f>+'Measured TV opt-pt'!O1285</f>
        <v>0</v>
      </c>
      <c r="P968" s="141">
        <f t="shared" si="442"/>
        <v>306381.93882747204</v>
      </c>
      <c r="R968" s="123" t="s">
        <v>222</v>
      </c>
      <c r="S968" s="44">
        <f>'Measured TV opt-pt'!D1322</f>
        <v>0</v>
      </c>
      <c r="T968" s="44">
        <f>'Measured TV opt-pt'!E1322</f>
        <v>0</v>
      </c>
      <c r="U968" s="44">
        <v>59.596000000000004</v>
      </c>
      <c r="V968" s="44">
        <v>114.49466666666667</v>
      </c>
      <c r="W968" s="44">
        <v>60.117000000000019</v>
      </c>
      <c r="X968" s="44">
        <f>'Measured TV opt-pt'!I1322</f>
        <v>43.097821336594798</v>
      </c>
      <c r="Y968" s="44">
        <f>'Measured TV opt-pt'!J1322</f>
        <v>34.987007905847541</v>
      </c>
      <c r="Z968" s="44">
        <f>'Measured TV opt-pt'!K1322</f>
        <v>0</v>
      </c>
      <c r="AA968" s="44">
        <f>'Measured TV opt-pt'!L1322</f>
        <v>0</v>
      </c>
      <c r="AB968" s="44">
        <f>'Measured TV opt-pt'!M1322</f>
        <v>0</v>
      </c>
      <c r="AC968" s="44">
        <f>'Measured TV opt-pt'!N1322</f>
        <v>0</v>
      </c>
      <c r="AD968" s="44">
        <f>'Measured TV opt-pt'!O1322</f>
        <v>0</v>
      </c>
      <c r="AE968" s="55">
        <f t="shared" si="482"/>
        <v>312.29249590910899</v>
      </c>
      <c r="AT968" s="5"/>
    </row>
    <row r="969" spans="1:46" ht="12.75" customHeight="1" thickBot="1" x14ac:dyDescent="0.25">
      <c r="A969" s="195" t="str">
        <f>+'Measured TV opt-pt'!A873</f>
        <v>PC</v>
      </c>
      <c r="B969" s="385"/>
      <c r="C969" s="123" t="s">
        <v>223</v>
      </c>
      <c r="D969" s="58">
        <f>+'Measured TV opt-pt'!D1286</f>
        <v>0</v>
      </c>
      <c r="E969" s="58">
        <f>+'Measured TV opt-pt'!E1286</f>
        <v>0</v>
      </c>
      <c r="F969" s="58">
        <v>11746.74</v>
      </c>
      <c r="G969" s="58">
        <f>+'Measured TV opt-pt'!G1286</f>
        <v>87692.858175650967</v>
      </c>
      <c r="H969" s="58">
        <v>58323.587999999996</v>
      </c>
      <c r="I969" s="58">
        <f>+'Measured TV opt-pt'!I1286</f>
        <v>42345.349200805089</v>
      </c>
      <c r="J969" s="58">
        <f>+'Measured TV opt-pt'!J1286</f>
        <v>45012.815080391854</v>
      </c>
      <c r="K969" s="58">
        <f>+'Measured TV opt-pt'!K1286</f>
        <v>0</v>
      </c>
      <c r="L969" s="58">
        <f>+'Measured TV opt-pt'!L1286</f>
        <v>0</v>
      </c>
      <c r="M969" s="58">
        <f>+'Measured TV opt-pt'!M1286</f>
        <v>0</v>
      </c>
      <c r="N969" s="58">
        <f>+'Measured TV opt-pt'!N1286</f>
        <v>0</v>
      </c>
      <c r="O969" s="58">
        <f>+'Measured TV opt-pt'!O1286</f>
        <v>0</v>
      </c>
      <c r="P969" s="141">
        <f t="shared" si="442"/>
        <v>245121.35045684793</v>
      </c>
      <c r="R969" s="123" t="s">
        <v>223</v>
      </c>
      <c r="S969" s="44">
        <f>'Measured TV opt-pt'!D1323</f>
        <v>0</v>
      </c>
      <c r="T969" s="44">
        <f>'Measured TV opt-pt'!E1323</f>
        <v>0</v>
      </c>
      <c r="U969" s="44">
        <v>19.943999999999996</v>
      </c>
      <c r="V969" s="44">
        <v>51.344666666666676</v>
      </c>
      <c r="W969" s="44">
        <v>63.672000000000004</v>
      </c>
      <c r="X969" s="44">
        <f>'Measured TV opt-pt'!I1323</f>
        <v>32.475471113832619</v>
      </c>
      <c r="Y969" s="44">
        <f>'Measured TV opt-pt'!J1323</f>
        <v>56.707789153784802</v>
      </c>
      <c r="Z969" s="44">
        <f>'Measured TV opt-pt'!K1323</f>
        <v>0</v>
      </c>
      <c r="AA969" s="44">
        <f>'Measured TV opt-pt'!L1323</f>
        <v>0</v>
      </c>
      <c r="AB969" s="44">
        <f>'Measured TV opt-pt'!M1323</f>
        <v>0</v>
      </c>
      <c r="AC969" s="44">
        <f>'Measured TV opt-pt'!N1323</f>
        <v>0</v>
      </c>
      <c r="AD969" s="44">
        <f>'Measured TV opt-pt'!O1323</f>
        <v>0</v>
      </c>
      <c r="AE969" s="55">
        <f t="shared" si="482"/>
        <v>224.14392693428408</v>
      </c>
      <c r="AT969" s="5"/>
    </row>
    <row r="970" spans="1:46" ht="12.75" customHeight="1" thickBot="1" x14ac:dyDescent="0.25">
      <c r="A970" s="195" t="str">
        <f>+'Measured TV opt-pt'!A874</f>
        <v>PC</v>
      </c>
      <c r="B970" s="385"/>
      <c r="C970" s="123" t="s">
        <v>224</v>
      </c>
      <c r="D970" s="58">
        <f>+'Measured TV opt-pt'!D1287</f>
        <v>0</v>
      </c>
      <c r="E970" s="58">
        <f>+'Measured TV opt-pt'!E1287</f>
        <v>0</v>
      </c>
      <c r="F970" s="58">
        <f>+'Measured TV opt-pt'!F1287</f>
        <v>0</v>
      </c>
      <c r="G970" s="58">
        <f>+'Measured TV opt-pt'!G1287</f>
        <v>0</v>
      </c>
      <c r="H970" s="58">
        <v>175863.24000000005</v>
      </c>
      <c r="I970" s="58">
        <f>+'Measured TV opt-pt'!I1287</f>
        <v>184842.4</v>
      </c>
      <c r="J970" s="58">
        <f>+'Measured TV opt-pt'!J1287</f>
        <v>0</v>
      </c>
      <c r="K970" s="58">
        <f>+'Measured TV opt-pt'!K1287</f>
        <v>0</v>
      </c>
      <c r="L970" s="58">
        <f>+'Measured TV opt-pt'!L1287</f>
        <v>0</v>
      </c>
      <c r="M970" s="58">
        <f>+'Measured TV opt-pt'!M1287</f>
        <v>0</v>
      </c>
      <c r="N970" s="58">
        <f>+'Measured TV opt-pt'!N1287</f>
        <v>0</v>
      </c>
      <c r="O970" s="58">
        <f>+'Measured TV opt-pt'!O1287</f>
        <v>0</v>
      </c>
      <c r="P970" s="141">
        <f t="shared" si="442"/>
        <v>360705.64</v>
      </c>
      <c r="Q970" s="5"/>
      <c r="R970" s="123" t="s">
        <v>224</v>
      </c>
      <c r="S970" s="44">
        <f>'Measured TV opt-pt'!D1324</f>
        <v>0</v>
      </c>
      <c r="T970" s="44">
        <f>'Measured TV opt-pt'!E1324</f>
        <v>0</v>
      </c>
      <c r="U970" s="44">
        <f>'Measured TV opt-pt'!F1324</f>
        <v>0</v>
      </c>
      <c r="V970" s="44">
        <f>'Measured TV opt-pt'!G1324</f>
        <v>0</v>
      </c>
      <c r="W970" s="44">
        <v>65.024000000000001</v>
      </c>
      <c r="X970" s="44">
        <f>'Measured TV opt-pt'!I1324</f>
        <v>0</v>
      </c>
      <c r="Y970" s="44">
        <f>'Measured TV opt-pt'!J1324</f>
        <v>0</v>
      </c>
      <c r="Z970" s="44">
        <f>'Measured TV opt-pt'!K1324</f>
        <v>0</v>
      </c>
      <c r="AA970" s="44">
        <f>'Measured TV opt-pt'!L1324</f>
        <v>0</v>
      </c>
      <c r="AB970" s="44">
        <f>'Measured TV opt-pt'!M1324</f>
        <v>0</v>
      </c>
      <c r="AC970" s="44">
        <f>'Measured TV opt-pt'!N1324</f>
        <v>0</v>
      </c>
      <c r="AD970" s="44">
        <f>'Measured TV opt-pt'!O1324</f>
        <v>0</v>
      </c>
      <c r="AE970" s="55">
        <f t="shared" si="482"/>
        <v>65.024000000000001</v>
      </c>
    </row>
    <row r="971" spans="1:46" ht="12.75" customHeight="1" x14ac:dyDescent="0.2">
      <c r="A971" s="195" t="str">
        <f>+'Measured TV opt-pt'!A875</f>
        <v>PC</v>
      </c>
      <c r="B971" s="385"/>
      <c r="C971" s="123" t="s">
        <v>101</v>
      </c>
      <c r="D971" s="44"/>
      <c r="E971" s="44"/>
      <c r="F971" s="44">
        <v>320000</v>
      </c>
      <c r="G971" s="44">
        <v>426668</v>
      </c>
      <c r="H971" s="44">
        <v>426668</v>
      </c>
      <c r="I971" s="44">
        <v>926668</v>
      </c>
      <c r="J971" s="44"/>
      <c r="K971" s="44"/>
      <c r="L971" s="44"/>
      <c r="M971" s="44"/>
      <c r="N971" s="44"/>
      <c r="O971" s="44"/>
      <c r="P971" s="141">
        <f t="shared" si="442"/>
        <v>2100004</v>
      </c>
      <c r="Q971" s="5"/>
      <c r="R971" s="123" t="s">
        <v>101</v>
      </c>
      <c r="S971" s="44"/>
      <c r="T971" s="44"/>
      <c r="U971" s="44">
        <v>47.06066666666667</v>
      </c>
      <c r="V971" s="44">
        <v>82.116000000000014</v>
      </c>
      <c r="W971" s="44">
        <v>96.817999999999998</v>
      </c>
      <c r="X971" s="44"/>
      <c r="Y971" s="58"/>
      <c r="Z971" s="58"/>
      <c r="AA971" s="58"/>
      <c r="AB971" s="58"/>
      <c r="AC971" s="58"/>
      <c r="AD971" s="58"/>
      <c r="AE971" s="55">
        <f t="shared" si="482"/>
        <v>225.99466666666666</v>
      </c>
    </row>
    <row r="972" spans="1:46" ht="12.75" customHeight="1" x14ac:dyDescent="0.2">
      <c r="A972" s="195" t="str">
        <f>+'Measured TV opt-pt'!A876</f>
        <v>PC</v>
      </c>
      <c r="B972" s="385"/>
      <c r="C972" s="124" t="s">
        <v>58</v>
      </c>
      <c r="D972" s="46"/>
      <c r="E972" s="46"/>
      <c r="F972" s="46">
        <v>73614.84000000004</v>
      </c>
      <c r="G972" s="46">
        <v>100799.79999999996</v>
      </c>
      <c r="H972" s="46">
        <v>69145.18999999993</v>
      </c>
      <c r="I972" s="46">
        <v>80256</v>
      </c>
      <c r="J972" s="46">
        <v>47044</v>
      </c>
      <c r="K972" s="46"/>
      <c r="L972" s="46"/>
      <c r="M972" s="46">
        <v>0</v>
      </c>
      <c r="N972" s="46">
        <v>0</v>
      </c>
      <c r="O972" s="46">
        <v>0</v>
      </c>
      <c r="P972" s="142">
        <f t="shared" si="442"/>
        <v>370859.82999999996</v>
      </c>
      <c r="R972" s="133" t="s">
        <v>105</v>
      </c>
      <c r="S972" s="133">
        <f>+'Measured TV opt-pt'!D649</f>
        <v>0.4</v>
      </c>
      <c r="T972" s="133">
        <f>+'Measured TV opt-pt'!E649</f>
        <v>0.4</v>
      </c>
      <c r="U972" s="133">
        <f>+'Measured TV opt-pt'!F649</f>
        <v>0.4</v>
      </c>
      <c r="V972" s="133">
        <f>+'Measured TV opt-pt'!G649</f>
        <v>0.4</v>
      </c>
      <c r="W972" s="133">
        <f>+'Measured TV opt-pt'!H649</f>
        <v>0.4</v>
      </c>
      <c r="X972" s="8">
        <f>+'Measured TV opt-pt'!I649</f>
        <v>0.4</v>
      </c>
      <c r="Y972" s="133">
        <f>+'Measured TV opt-pt'!J649</f>
        <v>0.4</v>
      </c>
      <c r="Z972" s="133">
        <f>+'Measured TV opt-pt'!K649</f>
        <v>0.48915873014712274</v>
      </c>
      <c r="AA972" s="133">
        <f>+'Measured TV opt-pt'!L649</f>
        <v>0.4834974169537235</v>
      </c>
      <c r="AB972" s="133">
        <f>+'Measured TV opt-pt'!M649</f>
        <v>0.45414569524687309</v>
      </c>
      <c r="AC972" s="133">
        <f>+'Measured TV opt-pt'!N649</f>
        <v>0.38276016431267579</v>
      </c>
      <c r="AD972" s="133">
        <f>+'Measured TV opt-pt'!O649</f>
        <v>0.34111134082271427</v>
      </c>
      <c r="AE972" s="133"/>
      <c r="AT972" s="5">
        <f>L972+L973+L974+L975</f>
        <v>0</v>
      </c>
    </row>
    <row r="973" spans="1:46" ht="13.5" customHeight="1" thickBot="1" x14ac:dyDescent="0.25">
      <c r="A973" s="195" t="str">
        <f>+'Measured TV opt-pt'!A877</f>
        <v>PC</v>
      </c>
      <c r="B973" s="385"/>
      <c r="C973" s="124" t="s">
        <v>59</v>
      </c>
      <c r="D973" s="46"/>
      <c r="E973" s="46"/>
      <c r="F973" s="46"/>
      <c r="G973" s="46"/>
      <c r="H973" s="46">
        <v>1282.5</v>
      </c>
      <c r="I973" s="46"/>
      <c r="J973" s="46"/>
      <c r="K973" s="46"/>
      <c r="L973" s="46"/>
      <c r="M973" s="46"/>
      <c r="N973" s="46"/>
      <c r="O973" s="46"/>
      <c r="P973" s="142">
        <f t="shared" si="442"/>
        <v>1282.5</v>
      </c>
      <c r="R973" s="60" t="s">
        <v>107</v>
      </c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</row>
    <row r="974" spans="1:46" ht="12.75" customHeight="1" thickBot="1" x14ac:dyDescent="0.25">
      <c r="A974" s="195" t="str">
        <f>+'Measured TV opt-pt'!A878</f>
        <v>PC</v>
      </c>
      <c r="B974" s="385"/>
      <c r="C974" s="124" t="s">
        <v>166</v>
      </c>
      <c r="D974" s="46"/>
      <c r="E974" s="46"/>
      <c r="F974" s="46"/>
      <c r="G974" s="46"/>
      <c r="H974" s="46"/>
      <c r="I974" s="46"/>
      <c r="J974" s="46"/>
      <c r="K974" s="46"/>
      <c r="L974" s="46"/>
      <c r="M974" s="46"/>
      <c r="N974" s="46"/>
      <c r="O974" s="46"/>
      <c r="P974" s="142">
        <f t="shared" si="442"/>
        <v>0</v>
      </c>
      <c r="Q974" s="8"/>
      <c r="R974" s="121" t="s">
        <v>106</v>
      </c>
      <c r="S974" s="54">
        <f>SUM(S975:S980)</f>
        <v>0</v>
      </c>
      <c r="T974" s="54">
        <f t="shared" ref="T974" si="483">SUM(T975:T980)</f>
        <v>0</v>
      </c>
      <c r="U974" s="54">
        <f t="shared" ref="U974" si="484">SUM(U975:U980)</f>
        <v>715.42933333333281</v>
      </c>
      <c r="V974" s="54">
        <f t="shared" ref="V974" si="485">SUM(V975:V980)</f>
        <v>621.03533333333337</v>
      </c>
      <c r="W974" s="54">
        <f t="shared" ref="W974" si="486">SUM(W975:W980)</f>
        <v>462.9376666666667</v>
      </c>
      <c r="X974" s="54">
        <f t="shared" ref="X974" si="487">SUM(X975:X980)</f>
        <v>310.93972040985392</v>
      </c>
      <c r="Y974" s="54">
        <f t="shared" ref="Y974" si="488">SUM(Y975:Y980)</f>
        <v>299.84071335859869</v>
      </c>
      <c r="Z974" s="54">
        <f t="shared" ref="Z974" si="489">SUM(Z975:Z980)</f>
        <v>0</v>
      </c>
      <c r="AA974" s="54">
        <f t="shared" ref="AA974" si="490">SUM(AA975:AA980)</f>
        <v>0</v>
      </c>
      <c r="AB974" s="54">
        <f t="shared" ref="AB974" si="491">SUM(AB975:AB980)</f>
        <v>0</v>
      </c>
      <c r="AC974" s="54">
        <f t="shared" ref="AC974" si="492">SUM(AC975:AC980)</f>
        <v>0</v>
      </c>
      <c r="AD974" s="54">
        <f t="shared" ref="AD974" si="493">SUM(AD975:AD980)</f>
        <v>0</v>
      </c>
      <c r="AE974" s="54">
        <f t="shared" ref="AE974" si="494">SUM(AE975:AE980)</f>
        <v>2410.1827671017854</v>
      </c>
    </row>
    <row r="975" spans="1:46" ht="12.75" customHeight="1" thickBot="1" x14ac:dyDescent="0.25">
      <c r="A975" s="195" t="str">
        <f>+'Measured TV opt-pt'!A879</f>
        <v>PC</v>
      </c>
      <c r="B975" s="385"/>
      <c r="C975" s="125" t="s">
        <v>167</v>
      </c>
      <c r="D975" s="48"/>
      <c r="E975" s="48"/>
      <c r="F975" s="48">
        <v>409375</v>
      </c>
      <c r="G975" s="48">
        <v>410000</v>
      </c>
      <c r="H975" s="48">
        <v>250000</v>
      </c>
      <c r="I975" s="48">
        <v>59375</v>
      </c>
      <c r="J975" s="48"/>
      <c r="K975" s="48"/>
      <c r="L975" s="48"/>
      <c r="M975" s="48"/>
      <c r="N975" s="48"/>
      <c r="O975" s="48"/>
      <c r="P975" s="143">
        <f t="shared" si="442"/>
        <v>1128750</v>
      </c>
      <c r="Q975" s="8"/>
      <c r="R975" s="123" t="s">
        <v>261</v>
      </c>
      <c r="S975" s="44">
        <f>'Measured TV opt-pt'!D1314</f>
        <v>0</v>
      </c>
      <c r="T975" s="44">
        <f>'Measured TV opt-pt'!E1314</f>
        <v>0</v>
      </c>
      <c r="U975" s="44">
        <v>553.95333333333292</v>
      </c>
      <c r="V975" s="44">
        <v>324.64333333333332</v>
      </c>
      <c r="W975" s="44">
        <v>129.39800000000002</v>
      </c>
      <c r="X975" s="44">
        <f>'Measured TV opt-pt'!I1314</f>
        <v>144.72056385127104</v>
      </c>
      <c r="Y975" s="44">
        <f>'Measured TV opt-pt'!J1314</f>
        <v>181.58766664190145</v>
      </c>
      <c r="Z975" s="44">
        <f>'Measured TV opt-pt'!K1314</f>
        <v>0</v>
      </c>
      <c r="AA975" s="44">
        <f>'Measured TV opt-pt'!L1314</f>
        <v>0</v>
      </c>
      <c r="AB975" s="44">
        <f>'Measured TV opt-pt'!M1314</f>
        <v>0</v>
      </c>
      <c r="AC975" s="44">
        <f>'Measured TV opt-pt'!N1314</f>
        <v>0</v>
      </c>
      <c r="AD975" s="44">
        <f>'Measured TV opt-pt'!O1314</f>
        <v>0</v>
      </c>
      <c r="AE975" s="55">
        <f t="shared" ref="AE975:AE980" si="495">SUM(S975:AD975)</f>
        <v>1334.3028971598387</v>
      </c>
    </row>
    <row r="976" spans="1:46" ht="12.75" customHeight="1" thickBot="1" x14ac:dyDescent="0.25">
      <c r="A976" s="195" t="str">
        <f>+'Measured TV opt-pt'!A880</f>
        <v>PC</v>
      </c>
      <c r="B976" s="385"/>
      <c r="C976" s="122" t="s">
        <v>60</v>
      </c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144">
        <f t="shared" si="442"/>
        <v>0</v>
      </c>
      <c r="Q976" s="5"/>
      <c r="R976" s="123" t="s">
        <v>262</v>
      </c>
      <c r="S976" s="44">
        <f>'Measured TV opt-pt'!D1315</f>
        <v>0</v>
      </c>
      <c r="T976" s="44">
        <f>'Measured TV opt-pt'!E1315</f>
        <v>0</v>
      </c>
      <c r="U976" s="44">
        <f>'Measured TV opt-pt'!F1315</f>
        <v>0</v>
      </c>
      <c r="V976" s="44">
        <f>'Measured TV opt-pt'!G1315</f>
        <v>0</v>
      </c>
      <c r="W976" s="44">
        <v>0.3666666666666667</v>
      </c>
      <c r="X976" s="44">
        <f>'Measured TV opt-pt'!I1315</f>
        <v>0</v>
      </c>
      <c r="Y976" s="44">
        <f>'Measured TV opt-pt'!J1315</f>
        <v>0</v>
      </c>
      <c r="Z976" s="44">
        <f>'Measured TV opt-pt'!K1315</f>
        <v>0</v>
      </c>
      <c r="AA976" s="44">
        <f>'Measured TV opt-pt'!L1315</f>
        <v>0</v>
      </c>
      <c r="AB976" s="44">
        <f>'Measured TV opt-pt'!M1315</f>
        <v>0</v>
      </c>
      <c r="AC976" s="44">
        <f>'Measured TV opt-pt'!N1315</f>
        <v>0</v>
      </c>
      <c r="AD976" s="44">
        <f>'Measured TV opt-pt'!O1315</f>
        <v>0</v>
      </c>
      <c r="AE976" s="55">
        <f t="shared" si="495"/>
        <v>0.3666666666666667</v>
      </c>
      <c r="AT976" s="5">
        <f>L976+L977+L978+L979+L980+L981+L1001+L1002+L1003</f>
        <v>16367</v>
      </c>
    </row>
    <row r="977" spans="1:31" ht="12.75" customHeight="1" thickBot="1" x14ac:dyDescent="0.25">
      <c r="A977" s="195" t="str">
        <f>+'Measured TV opt-pt'!A881</f>
        <v>PC</v>
      </c>
      <c r="B977" s="385"/>
      <c r="C977" s="122" t="s">
        <v>61</v>
      </c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144">
        <f t="shared" si="442"/>
        <v>0</v>
      </c>
      <c r="R977" s="123" t="s">
        <v>263</v>
      </c>
      <c r="S977" s="44">
        <f>'Measured TV opt-pt'!D1316</f>
        <v>0</v>
      </c>
      <c r="T977" s="44">
        <f>'Measured TV opt-pt'!E1316</f>
        <v>0</v>
      </c>
      <c r="U977" s="44">
        <v>85.675999999999988</v>
      </c>
      <c r="V977" s="44">
        <v>142.91866666666667</v>
      </c>
      <c r="W977" s="44">
        <v>81.102000000000004</v>
      </c>
      <c r="X977" s="44">
        <f>'Measured TV opt-pt'!I1316</f>
        <v>57.723105395521912</v>
      </c>
      <c r="Y977" s="44">
        <f>'Measured TV opt-pt'!J1316</f>
        <v>45.120556596869939</v>
      </c>
      <c r="Z977" s="44">
        <f>'Measured TV opt-pt'!K1316</f>
        <v>0</v>
      </c>
      <c r="AA977" s="44">
        <f>'Measured TV opt-pt'!L1316</f>
        <v>0</v>
      </c>
      <c r="AB977" s="44">
        <f>'Measured TV opt-pt'!M1316</f>
        <v>0</v>
      </c>
      <c r="AC977" s="44">
        <f>'Measured TV opt-pt'!N1316</f>
        <v>0</v>
      </c>
      <c r="AD977" s="44">
        <f>'Measured TV opt-pt'!O1316</f>
        <v>0</v>
      </c>
      <c r="AE977" s="55">
        <f t="shared" si="495"/>
        <v>412.54032865905856</v>
      </c>
    </row>
    <row r="978" spans="1:31" ht="12.75" customHeight="1" thickBot="1" x14ac:dyDescent="0.25">
      <c r="A978" s="195" t="str">
        <f>+'Measured TV opt-pt'!A882</f>
        <v>PC</v>
      </c>
      <c r="B978" s="385"/>
      <c r="C978" s="122" t="s">
        <v>62</v>
      </c>
      <c r="D978" s="42"/>
      <c r="E978" s="42"/>
      <c r="F978" s="42"/>
      <c r="G978" s="42">
        <v>0</v>
      </c>
      <c r="H978" s="42">
        <v>0</v>
      </c>
      <c r="I978" s="42"/>
      <c r="J978" s="42"/>
      <c r="K978" s="42"/>
      <c r="L978" s="42"/>
      <c r="M978" s="42"/>
      <c r="N978" s="42"/>
      <c r="O978" s="42"/>
      <c r="P978" s="144">
        <f t="shared" si="442"/>
        <v>0</v>
      </c>
      <c r="R978" s="123" t="s">
        <v>264</v>
      </c>
      <c r="S978" s="44">
        <f>'Measured TV opt-pt'!D1317</f>
        <v>0</v>
      </c>
      <c r="T978" s="44">
        <f>'Measured TV opt-pt'!E1317</f>
        <v>0</v>
      </c>
      <c r="U978" s="44">
        <v>28.083999999999993</v>
      </c>
      <c r="V978" s="44">
        <v>71.428666666666658</v>
      </c>
      <c r="W978" s="44">
        <v>92.278999999999996</v>
      </c>
      <c r="X978" s="44">
        <f>'Measured TV opt-pt'!I1317</f>
        <v>43.496051163060962</v>
      </c>
      <c r="Y978" s="44">
        <f>'Measured TV opt-pt'!J1317</f>
        <v>73.132490119827295</v>
      </c>
      <c r="Z978" s="44">
        <f>'Measured TV opt-pt'!K1317</f>
        <v>0</v>
      </c>
      <c r="AA978" s="44">
        <f>'Measured TV opt-pt'!L1317</f>
        <v>0</v>
      </c>
      <c r="AB978" s="44">
        <f>'Measured TV opt-pt'!M1317</f>
        <v>0</v>
      </c>
      <c r="AC978" s="44">
        <f>'Measured TV opt-pt'!N1317</f>
        <v>0</v>
      </c>
      <c r="AD978" s="44">
        <f>'Measured TV opt-pt'!O1317</f>
        <v>0</v>
      </c>
      <c r="AE978" s="55">
        <f t="shared" si="495"/>
        <v>308.42020794955488</v>
      </c>
    </row>
    <row r="979" spans="1:31" ht="12.75" customHeight="1" thickBot="1" x14ac:dyDescent="0.25">
      <c r="A979" s="195" t="str">
        <f>+'Measured TV opt-pt'!A883</f>
        <v>PC</v>
      </c>
      <c r="B979" s="385"/>
      <c r="C979" s="122" t="s">
        <v>63</v>
      </c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144">
        <f t="shared" si="442"/>
        <v>0</v>
      </c>
      <c r="Q979" s="5"/>
      <c r="R979" s="123" t="s">
        <v>265</v>
      </c>
      <c r="S979" s="44">
        <f>'Measured TV opt-pt'!D1318</f>
        <v>0</v>
      </c>
      <c r="T979" s="44">
        <f>'Measured TV opt-pt'!E1318</f>
        <v>0</v>
      </c>
      <c r="U979" s="44">
        <f>'Measured TV opt-pt'!F1318</f>
        <v>0</v>
      </c>
      <c r="V979" s="44">
        <f>'Measured TV opt-pt'!G1318</f>
        <v>0</v>
      </c>
      <c r="W979" s="44">
        <v>66.292000000000016</v>
      </c>
      <c r="X979" s="44">
        <f>'Measured TV opt-pt'!I1318</f>
        <v>65</v>
      </c>
      <c r="Y979" s="44">
        <f>'Measured TV opt-pt'!J1318</f>
        <v>0</v>
      </c>
      <c r="Z979" s="44">
        <f>'Measured TV opt-pt'!K1318</f>
        <v>0</v>
      </c>
      <c r="AA979" s="44">
        <f>'Measured TV opt-pt'!L1318</f>
        <v>0</v>
      </c>
      <c r="AB979" s="44">
        <f>'Measured TV opt-pt'!M1318</f>
        <v>0</v>
      </c>
      <c r="AC979" s="44">
        <f>'Measured TV opt-pt'!N1318</f>
        <v>0</v>
      </c>
      <c r="AD979" s="44">
        <f>'Measured TV opt-pt'!O1318</f>
        <v>0</v>
      </c>
      <c r="AE979" s="55">
        <f t="shared" si="495"/>
        <v>131.29200000000003</v>
      </c>
    </row>
    <row r="980" spans="1:31" ht="13.5" customHeight="1" x14ac:dyDescent="0.2">
      <c r="A980" s="195" t="str">
        <f>+'Measured TV opt-pt'!A884</f>
        <v>PC</v>
      </c>
      <c r="B980" s="385"/>
      <c r="C980" s="122" t="s">
        <v>64</v>
      </c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144">
        <f t="shared" si="442"/>
        <v>0</v>
      </c>
      <c r="Q980" s="5"/>
      <c r="R980" s="123" t="s">
        <v>266</v>
      </c>
      <c r="S980" s="44"/>
      <c r="T980" s="44"/>
      <c r="U980" s="44">
        <v>47.716000000000001</v>
      </c>
      <c r="V980" s="44">
        <v>82.044666666666657</v>
      </c>
      <c r="W980" s="44">
        <v>93.5</v>
      </c>
      <c r="X980" s="44"/>
      <c r="Y980" s="44"/>
      <c r="Z980" s="44"/>
      <c r="AA980" s="44"/>
      <c r="AB980" s="44"/>
      <c r="AC980" s="44"/>
      <c r="AD980" s="44"/>
      <c r="AE980" s="55">
        <f t="shared" si="495"/>
        <v>223.26066666666665</v>
      </c>
    </row>
    <row r="981" spans="1:31" ht="12.75" customHeight="1" x14ac:dyDescent="0.2">
      <c r="A981" s="195" t="str">
        <f>+'Measured TV opt-pt'!A885</f>
        <v>PC</v>
      </c>
      <c r="B981" s="385"/>
      <c r="C981" s="212" t="s">
        <v>289</v>
      </c>
      <c r="D981" s="217">
        <f t="shared" ref="D981:O981" si="496">SUM(D982:D1000)</f>
        <v>0</v>
      </c>
      <c r="E981" s="217">
        <f t="shared" si="496"/>
        <v>0</v>
      </c>
      <c r="F981" s="217">
        <f t="shared" si="496"/>
        <v>70993.58</v>
      </c>
      <c r="G981" s="217">
        <f t="shared" si="496"/>
        <v>298148.39</v>
      </c>
      <c r="H981" s="217">
        <f t="shared" si="496"/>
        <v>128474.71</v>
      </c>
      <c r="I981" s="217">
        <f t="shared" si="496"/>
        <v>217641.22</v>
      </c>
      <c r="J981" s="217">
        <f t="shared" si="496"/>
        <v>11860</v>
      </c>
      <c r="K981" s="217">
        <f t="shared" si="496"/>
        <v>10500</v>
      </c>
      <c r="L981" s="217">
        <f t="shared" si="496"/>
        <v>10500</v>
      </c>
      <c r="M981" s="217">
        <f t="shared" si="496"/>
        <v>10500</v>
      </c>
      <c r="N981" s="217">
        <f t="shared" si="496"/>
        <v>10500</v>
      </c>
      <c r="O981" s="217">
        <f t="shared" si="496"/>
        <v>8500</v>
      </c>
      <c r="P981" s="214">
        <f t="shared" si="442"/>
        <v>777617.9</v>
      </c>
      <c r="Q981" s="5"/>
      <c r="R981" s="60" t="s">
        <v>107</v>
      </c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</row>
    <row r="982" spans="1:31" ht="12.75" customHeight="1" x14ac:dyDescent="0.25">
      <c r="A982" s="195" t="str">
        <f>+'Measured TV opt-pt'!A886</f>
        <v>PC</v>
      </c>
      <c r="B982" s="385"/>
      <c r="C982" s="311" t="s">
        <v>284</v>
      </c>
      <c r="D982" s="330"/>
      <c r="E982" s="330"/>
      <c r="F982" s="330"/>
      <c r="G982" s="330"/>
      <c r="H982" s="330">
        <v>20133.75</v>
      </c>
      <c r="I982" s="330"/>
      <c r="J982" s="330"/>
      <c r="K982" s="330"/>
      <c r="L982" s="330"/>
      <c r="M982" s="330"/>
      <c r="N982" s="330"/>
      <c r="O982" s="330"/>
      <c r="P982" s="312">
        <f t="shared" ref="P982:P1000" si="497">SUM(D982:O982)</f>
        <v>20133.75</v>
      </c>
      <c r="Q982" s="5"/>
      <c r="R982" s="60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</row>
    <row r="983" spans="1:31" ht="12.75" customHeight="1" x14ac:dyDescent="0.25">
      <c r="A983" s="195" t="str">
        <f>+'Measured TV opt-pt'!A887</f>
        <v>PC</v>
      </c>
      <c r="B983" s="385"/>
      <c r="C983" s="311" t="s">
        <v>288</v>
      </c>
      <c r="D983" s="330"/>
      <c r="E983" s="330"/>
      <c r="F983" s="330"/>
      <c r="G983" s="330"/>
      <c r="H983" s="330">
        <v>3505.5</v>
      </c>
      <c r="I983" s="330"/>
      <c r="J983" s="330"/>
      <c r="K983" s="330"/>
      <c r="L983" s="330"/>
      <c r="M983" s="330"/>
      <c r="N983" s="330"/>
      <c r="O983" s="330"/>
      <c r="P983" s="312">
        <f t="shared" si="497"/>
        <v>3505.5</v>
      </c>
      <c r="Q983" s="5"/>
      <c r="R983" s="60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</row>
    <row r="984" spans="1:31" ht="12.75" customHeight="1" x14ac:dyDescent="0.25">
      <c r="A984" s="195" t="str">
        <f>+'Measured TV opt-pt'!A888</f>
        <v>PC</v>
      </c>
      <c r="B984" s="385"/>
      <c r="C984" s="311" t="s">
        <v>280</v>
      </c>
      <c r="D984" s="330"/>
      <c r="E984" s="330"/>
      <c r="F984" s="330">
        <v>31620</v>
      </c>
      <c r="G984" s="330">
        <v>130236.43</v>
      </c>
      <c r="H984" s="330">
        <v>54840.37</v>
      </c>
      <c r="I984" s="330">
        <v>6000</v>
      </c>
      <c r="J984" s="330"/>
      <c r="K984" s="330"/>
      <c r="L984" s="330"/>
      <c r="M984" s="330"/>
      <c r="N984" s="330"/>
      <c r="O984" s="330"/>
      <c r="P984" s="312">
        <f t="shared" si="497"/>
        <v>222696.8</v>
      </c>
      <c r="Q984" s="5"/>
      <c r="R984" s="60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</row>
    <row r="985" spans="1:31" ht="12.75" customHeight="1" x14ac:dyDescent="0.25">
      <c r="A985" s="195" t="str">
        <f>+'Measured TV opt-pt'!A889</f>
        <v>PC</v>
      </c>
      <c r="B985" s="385"/>
      <c r="C985" s="311" t="s">
        <v>285</v>
      </c>
      <c r="D985" s="330"/>
      <c r="E985" s="330"/>
      <c r="F985" s="330">
        <v>8000</v>
      </c>
      <c r="G985" s="330"/>
      <c r="H985" s="330"/>
      <c r="I985" s="330"/>
      <c r="J985" s="330"/>
      <c r="K985" s="330"/>
      <c r="L985" s="330"/>
      <c r="M985" s="330"/>
      <c r="N985" s="330"/>
      <c r="O985" s="330"/>
      <c r="P985" s="312">
        <f t="shared" si="497"/>
        <v>8000</v>
      </c>
      <c r="Q985" s="5"/>
      <c r="R985" s="60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</row>
    <row r="986" spans="1:31" ht="12.75" customHeight="1" x14ac:dyDescent="0.25">
      <c r="A986" s="195" t="str">
        <f t="shared" ref="A986:A998" si="498">+A985</f>
        <v>PC</v>
      </c>
      <c r="B986" s="385"/>
      <c r="C986" s="311" t="s">
        <v>280</v>
      </c>
      <c r="D986" s="330"/>
      <c r="E986" s="330"/>
      <c r="F986" s="330">
        <v>24500</v>
      </c>
      <c r="G986" s="330">
        <v>80000</v>
      </c>
      <c r="H986" s="330">
        <v>4000</v>
      </c>
      <c r="I986" s="330">
        <v>30000</v>
      </c>
      <c r="J986" s="330"/>
      <c r="K986" s="330"/>
      <c r="L986" s="330"/>
      <c r="M986" s="330"/>
      <c r="N986" s="330"/>
      <c r="O986" s="330"/>
      <c r="P986" s="312">
        <f t="shared" si="497"/>
        <v>138500</v>
      </c>
      <c r="Q986" s="5"/>
      <c r="R986" s="60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</row>
    <row r="987" spans="1:31" ht="12.75" customHeight="1" x14ac:dyDescent="0.25">
      <c r="A987" s="195" t="str">
        <f t="shared" si="498"/>
        <v>PC</v>
      </c>
      <c r="B987" s="385"/>
      <c r="C987" s="311" t="s">
        <v>286</v>
      </c>
      <c r="D987" s="330"/>
      <c r="E987" s="330"/>
      <c r="F987" s="330"/>
      <c r="G987" s="330">
        <v>1997.75</v>
      </c>
      <c r="H987" s="330">
        <v>2000</v>
      </c>
      <c r="I987" s="330">
        <v>4000</v>
      </c>
      <c r="J987" s="330">
        <v>4000</v>
      </c>
      <c r="K987" s="330">
        <v>4000</v>
      </c>
      <c r="L987" s="330">
        <v>4000</v>
      </c>
      <c r="M987" s="330">
        <v>4000</v>
      </c>
      <c r="N987" s="330">
        <v>4000</v>
      </c>
      <c r="O987" s="330">
        <v>4000</v>
      </c>
      <c r="P987" s="312">
        <f t="shared" si="497"/>
        <v>31997.75</v>
      </c>
      <c r="Q987" s="5"/>
      <c r="R987" s="60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</row>
    <row r="988" spans="1:31" ht="12.75" customHeight="1" x14ac:dyDescent="0.25">
      <c r="A988" s="195" t="str">
        <f t="shared" si="498"/>
        <v>PC</v>
      </c>
      <c r="B988" s="385"/>
      <c r="C988" s="311" t="s">
        <v>282</v>
      </c>
      <c r="D988" s="330"/>
      <c r="E988" s="330"/>
      <c r="F988" s="330">
        <v>4323.2849999999999</v>
      </c>
      <c r="G988" s="330">
        <v>8000</v>
      </c>
      <c r="H988" s="330">
        <v>10500</v>
      </c>
      <c r="I988" s="330">
        <v>16000</v>
      </c>
      <c r="J988" s="330">
        <v>3000</v>
      </c>
      <c r="K988" s="330">
        <v>2000</v>
      </c>
      <c r="L988" s="330">
        <v>2000</v>
      </c>
      <c r="M988" s="330">
        <v>2000</v>
      </c>
      <c r="N988" s="330">
        <v>2000</v>
      </c>
      <c r="O988" s="330"/>
      <c r="P988" s="312">
        <f t="shared" si="497"/>
        <v>49823.285000000003</v>
      </c>
      <c r="Q988" s="5"/>
      <c r="R988" s="60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</row>
    <row r="989" spans="1:31" ht="12.75" customHeight="1" x14ac:dyDescent="0.25">
      <c r="A989" s="195" t="str">
        <f t="shared" si="498"/>
        <v>PC</v>
      </c>
      <c r="B989" s="385"/>
      <c r="C989" s="311" t="s">
        <v>283</v>
      </c>
      <c r="D989" s="330"/>
      <c r="E989" s="330"/>
      <c r="F989" s="330"/>
      <c r="G989" s="330"/>
      <c r="H989" s="330">
        <v>5000</v>
      </c>
      <c r="I989" s="330">
        <v>10000</v>
      </c>
      <c r="J989" s="330"/>
      <c r="K989" s="330"/>
      <c r="L989" s="330"/>
      <c r="M989" s="330"/>
      <c r="N989" s="330"/>
      <c r="O989" s="330"/>
      <c r="P989" s="312">
        <f t="shared" si="497"/>
        <v>15000</v>
      </c>
      <c r="Q989" s="5"/>
      <c r="R989" s="60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</row>
    <row r="990" spans="1:31" ht="12.75" customHeight="1" x14ac:dyDescent="0.25">
      <c r="A990" s="195" t="str">
        <f t="shared" si="498"/>
        <v>PC</v>
      </c>
      <c r="B990" s="385"/>
      <c r="C990" s="313" t="s">
        <v>287</v>
      </c>
      <c r="D990" s="331"/>
      <c r="E990" s="331"/>
      <c r="F990" s="331"/>
      <c r="G990" s="331"/>
      <c r="H990" s="331"/>
      <c r="I990" s="331"/>
      <c r="J990" s="331"/>
      <c r="K990" s="331"/>
      <c r="L990" s="331"/>
      <c r="M990" s="331"/>
      <c r="N990" s="331"/>
      <c r="O990" s="331"/>
      <c r="P990" s="314">
        <f t="shared" si="497"/>
        <v>0</v>
      </c>
      <c r="Q990" s="5"/>
      <c r="R990" s="60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</row>
    <row r="991" spans="1:31" ht="12.75" customHeight="1" x14ac:dyDescent="0.25">
      <c r="A991" s="195" t="str">
        <f t="shared" si="498"/>
        <v>PC</v>
      </c>
      <c r="B991" s="385"/>
      <c r="C991" s="313" t="s">
        <v>288</v>
      </c>
      <c r="D991" s="331"/>
      <c r="E991" s="331"/>
      <c r="F991" s="331"/>
      <c r="G991" s="331"/>
      <c r="H991" s="331"/>
      <c r="I991" s="331"/>
      <c r="J991" s="331"/>
      <c r="K991" s="331"/>
      <c r="L991" s="331"/>
      <c r="M991" s="331"/>
      <c r="N991" s="331"/>
      <c r="O991" s="331"/>
      <c r="P991" s="314">
        <f t="shared" si="497"/>
        <v>0</v>
      </c>
      <c r="Q991" s="5"/>
      <c r="R991" s="60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</row>
    <row r="992" spans="1:31" ht="12.75" customHeight="1" x14ac:dyDescent="0.25">
      <c r="A992" s="195" t="str">
        <f t="shared" si="498"/>
        <v>PC</v>
      </c>
      <c r="B992" s="385"/>
      <c r="C992" s="313" t="s">
        <v>280</v>
      </c>
      <c r="D992" s="331"/>
      <c r="E992" s="331"/>
      <c r="F992" s="331"/>
      <c r="G992" s="331">
        <v>70037.5</v>
      </c>
      <c r="H992" s="331">
        <v>18175.8</v>
      </c>
      <c r="I992" s="331">
        <v>113160</v>
      </c>
      <c r="J992" s="331"/>
      <c r="K992" s="331"/>
      <c r="L992" s="331"/>
      <c r="M992" s="331"/>
      <c r="N992" s="331"/>
      <c r="O992" s="331"/>
      <c r="P992" s="314">
        <f t="shared" si="497"/>
        <v>201373.3</v>
      </c>
      <c r="Q992" s="5"/>
      <c r="R992" s="60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</row>
    <row r="993" spans="1:31" ht="12.75" customHeight="1" x14ac:dyDescent="0.25">
      <c r="A993" s="195" t="str">
        <f t="shared" si="498"/>
        <v>PC</v>
      </c>
      <c r="B993" s="385"/>
      <c r="C993" s="313" t="s">
        <v>285</v>
      </c>
      <c r="D993" s="331"/>
      <c r="E993" s="331"/>
      <c r="F993" s="331"/>
      <c r="G993" s="331"/>
      <c r="H993" s="331"/>
      <c r="I993" s="331"/>
      <c r="J993" s="331"/>
      <c r="K993" s="331"/>
      <c r="L993" s="331"/>
      <c r="M993" s="331"/>
      <c r="N993" s="331"/>
      <c r="O993" s="331"/>
      <c r="P993" s="314">
        <f t="shared" si="497"/>
        <v>0</v>
      </c>
      <c r="Q993" s="5"/>
      <c r="R993" s="60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</row>
    <row r="994" spans="1:31" ht="12.75" customHeight="1" x14ac:dyDescent="0.25">
      <c r="A994" s="195" t="str">
        <f t="shared" si="498"/>
        <v>PC</v>
      </c>
      <c r="B994" s="385"/>
      <c r="C994" s="313" t="s">
        <v>280</v>
      </c>
      <c r="D994" s="331"/>
      <c r="E994" s="331"/>
      <c r="F994" s="331"/>
      <c r="G994" s="331"/>
      <c r="H994" s="331"/>
      <c r="I994" s="331"/>
      <c r="J994" s="331"/>
      <c r="K994" s="331"/>
      <c r="L994" s="331"/>
      <c r="M994" s="331"/>
      <c r="N994" s="331"/>
      <c r="O994" s="331"/>
      <c r="P994" s="314">
        <f t="shared" si="497"/>
        <v>0</v>
      </c>
      <c r="Q994" s="5"/>
      <c r="R994" s="60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</row>
    <row r="995" spans="1:31" ht="12.75" customHeight="1" x14ac:dyDescent="0.25">
      <c r="A995" s="195" t="str">
        <f t="shared" si="498"/>
        <v>PC</v>
      </c>
      <c r="B995" s="385"/>
      <c r="C995" s="313" t="s">
        <v>286</v>
      </c>
      <c r="D995" s="331"/>
      <c r="E995" s="331"/>
      <c r="F995" s="331"/>
      <c r="G995" s="331"/>
      <c r="H995" s="331">
        <v>652.49</v>
      </c>
      <c r="I995" s="331">
        <v>653.91999999999996</v>
      </c>
      <c r="J995" s="331">
        <v>1000</v>
      </c>
      <c r="K995" s="331">
        <v>1000</v>
      </c>
      <c r="L995" s="331">
        <v>1000</v>
      </c>
      <c r="M995" s="331">
        <v>1000</v>
      </c>
      <c r="N995" s="331">
        <v>1000</v>
      </c>
      <c r="O995" s="331">
        <v>1000</v>
      </c>
      <c r="P995" s="314">
        <f t="shared" si="497"/>
        <v>7306.41</v>
      </c>
      <c r="Q995" s="5"/>
      <c r="R995" s="60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</row>
    <row r="996" spans="1:31" ht="12.75" customHeight="1" x14ac:dyDescent="0.25">
      <c r="A996" s="195" t="str">
        <f t="shared" si="498"/>
        <v>PC</v>
      </c>
      <c r="B996" s="385"/>
      <c r="C996" s="313" t="s">
        <v>282</v>
      </c>
      <c r="D996" s="331"/>
      <c r="E996" s="331"/>
      <c r="F996" s="331">
        <v>522.76499999999999</v>
      </c>
      <c r="G996" s="331"/>
      <c r="H996" s="331">
        <v>2000</v>
      </c>
      <c r="I996" s="331">
        <v>8000</v>
      </c>
      <c r="J996" s="331"/>
      <c r="K996" s="331"/>
      <c r="L996" s="331"/>
      <c r="M996" s="331"/>
      <c r="N996" s="331"/>
      <c r="O996" s="331"/>
      <c r="P996" s="314">
        <f t="shared" si="497"/>
        <v>10522.764999999999</v>
      </c>
      <c r="Q996" s="5"/>
      <c r="R996" s="60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</row>
    <row r="997" spans="1:31" ht="12.75" customHeight="1" x14ac:dyDescent="0.25">
      <c r="A997" s="195" t="str">
        <f t="shared" si="498"/>
        <v>PC</v>
      </c>
      <c r="B997" s="385"/>
      <c r="C997" s="313" t="s">
        <v>283</v>
      </c>
      <c r="D997" s="331"/>
      <c r="E997" s="331"/>
      <c r="F997" s="331"/>
      <c r="G997" s="331"/>
      <c r="H997" s="331"/>
      <c r="I997" s="331">
        <v>6000</v>
      </c>
      <c r="J997" s="331"/>
      <c r="K997" s="331"/>
      <c r="L997" s="331"/>
      <c r="M997" s="331"/>
      <c r="N997" s="331"/>
      <c r="O997" s="331"/>
      <c r="P997" s="314">
        <f t="shared" si="497"/>
        <v>6000</v>
      </c>
      <c r="Q997" s="5"/>
      <c r="R997" s="60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</row>
    <row r="998" spans="1:31" ht="12.75" customHeight="1" x14ac:dyDescent="0.25">
      <c r="A998" s="195" t="str">
        <f t="shared" si="498"/>
        <v>PC</v>
      </c>
      <c r="B998" s="385"/>
      <c r="C998" s="313" t="s">
        <v>281</v>
      </c>
      <c r="D998" s="331"/>
      <c r="E998" s="331"/>
      <c r="F998" s="331"/>
      <c r="G998" s="331"/>
      <c r="H998" s="331"/>
      <c r="I998" s="331"/>
      <c r="J998" s="331"/>
      <c r="K998" s="331"/>
      <c r="L998" s="331"/>
      <c r="M998" s="331"/>
      <c r="N998" s="331"/>
      <c r="O998" s="331"/>
      <c r="P998" s="314">
        <f t="shared" si="497"/>
        <v>0</v>
      </c>
      <c r="Q998" s="5"/>
      <c r="R998" s="60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</row>
    <row r="999" spans="1:31" ht="12.75" customHeight="1" x14ac:dyDescent="0.25">
      <c r="A999" s="195" t="str">
        <f>+'Measured TV opt-pt'!A890</f>
        <v>PC</v>
      </c>
      <c r="B999" s="385"/>
      <c r="C999" s="318" t="s">
        <v>279</v>
      </c>
      <c r="D999" s="332"/>
      <c r="E999" s="332"/>
      <c r="F999" s="332">
        <v>2027.53</v>
      </c>
      <c r="G999" s="332">
        <v>7876.71</v>
      </c>
      <c r="H999" s="332">
        <v>7666.8</v>
      </c>
      <c r="I999" s="332">
        <v>23827.3</v>
      </c>
      <c r="J999" s="332">
        <v>3860</v>
      </c>
      <c r="K999" s="332">
        <v>3500</v>
      </c>
      <c r="L999" s="332">
        <v>3500</v>
      </c>
      <c r="M999" s="332">
        <v>3500</v>
      </c>
      <c r="N999" s="332">
        <v>3500</v>
      </c>
      <c r="O999" s="332">
        <v>3500</v>
      </c>
      <c r="P999" s="315">
        <f t="shared" si="497"/>
        <v>62758.34</v>
      </c>
      <c r="Q999" s="5"/>
      <c r="R999" s="60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</row>
    <row r="1000" spans="1:31" ht="12.75" customHeight="1" x14ac:dyDescent="0.25">
      <c r="A1000" s="195" t="str">
        <f>+'Measured TV opt-pt'!A891</f>
        <v>PC</v>
      </c>
      <c r="B1000" s="385"/>
      <c r="C1000" s="316" t="s">
        <v>290</v>
      </c>
      <c r="D1000" s="334"/>
      <c r="E1000" s="334"/>
      <c r="F1000" s="334"/>
      <c r="G1000" s="334"/>
      <c r="H1000" s="334"/>
      <c r="I1000" s="334"/>
      <c r="J1000" s="334"/>
      <c r="K1000" s="334"/>
      <c r="L1000" s="334"/>
      <c r="M1000" s="334"/>
      <c r="N1000" s="334"/>
      <c r="O1000" s="334"/>
      <c r="P1000" s="317">
        <f t="shared" si="497"/>
        <v>0</v>
      </c>
      <c r="Q1000" s="5"/>
      <c r="R1000" s="60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</row>
    <row r="1001" spans="1:31" ht="12.75" customHeight="1" x14ac:dyDescent="0.2">
      <c r="A1001" s="195" t="str">
        <f>+'Measured TV opt-pt'!A892</f>
        <v>PC</v>
      </c>
      <c r="B1001" s="385"/>
      <c r="C1001" s="122" t="s">
        <v>66</v>
      </c>
      <c r="D1001" s="42"/>
      <c r="E1001" s="42"/>
      <c r="F1001" s="42"/>
      <c r="G1001" s="42"/>
      <c r="H1001" s="42"/>
      <c r="I1001" s="42"/>
      <c r="J1001" s="42"/>
      <c r="K1001" s="42"/>
      <c r="L1001" s="42"/>
      <c r="M1001" s="42"/>
      <c r="N1001" s="42"/>
      <c r="O1001" s="42"/>
      <c r="P1001" s="144">
        <f t="shared" ref="P1001:P1086" si="499">SUM(D1001:O1001)</f>
        <v>0</v>
      </c>
      <c r="R1001" s="60" t="s">
        <v>107</v>
      </c>
    </row>
    <row r="1002" spans="1:31" ht="12.75" customHeight="1" x14ac:dyDescent="0.2">
      <c r="A1002" s="195" t="str">
        <f>+'Measured TV opt-pt'!A893</f>
        <v>PC</v>
      </c>
      <c r="B1002" s="385"/>
      <c r="C1002" s="122" t="s">
        <v>67</v>
      </c>
      <c r="D1002" s="42"/>
      <c r="E1002" s="42"/>
      <c r="F1002" s="42"/>
      <c r="G1002" s="42">
        <v>5867</v>
      </c>
      <c r="H1002" s="42">
        <v>5867</v>
      </c>
      <c r="I1002" s="42">
        <v>5867</v>
      </c>
      <c r="J1002" s="42">
        <v>5867</v>
      </c>
      <c r="K1002" s="42">
        <v>5867</v>
      </c>
      <c r="L1002" s="42">
        <v>5867</v>
      </c>
      <c r="M1002" s="42"/>
      <c r="N1002" s="42"/>
      <c r="O1002" s="42"/>
      <c r="P1002" s="144">
        <f t="shared" si="499"/>
        <v>35202</v>
      </c>
      <c r="Q1002" s="5"/>
      <c r="R1002" s="60" t="s">
        <v>107</v>
      </c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</row>
    <row r="1003" spans="1:31" ht="12.75" customHeight="1" x14ac:dyDescent="0.2">
      <c r="A1003" s="195" t="str">
        <f>+'Measured TV opt-pt'!A894</f>
        <v>PC</v>
      </c>
      <c r="B1003" s="385"/>
      <c r="C1003" s="122" t="s">
        <v>68</v>
      </c>
      <c r="D1003" s="42"/>
      <c r="E1003" s="42"/>
      <c r="F1003" s="42"/>
      <c r="G1003" s="42"/>
      <c r="H1003" s="42"/>
      <c r="I1003" s="42"/>
      <c r="J1003" s="42"/>
      <c r="K1003" s="42"/>
      <c r="L1003" s="42"/>
      <c r="M1003" s="42"/>
      <c r="N1003" s="42"/>
      <c r="O1003" s="42"/>
      <c r="P1003" s="144">
        <f t="shared" si="499"/>
        <v>0</v>
      </c>
      <c r="Q1003" s="5"/>
      <c r="R1003" s="60" t="s">
        <v>107</v>
      </c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</row>
    <row r="1004" spans="1:31" ht="13.5" customHeight="1" thickBot="1" x14ac:dyDescent="0.25">
      <c r="A1004" s="195" t="str">
        <f>+'Measured TV opt-pt'!A895</f>
        <v>PC</v>
      </c>
      <c r="B1004" s="386"/>
      <c r="C1004" s="126" t="s">
        <v>55</v>
      </c>
      <c r="D1004" s="56">
        <f t="shared" ref="D1004:O1004" si="500">+D1003+D1002+D1001+D981+D980+D979+D978+D977+D976+D965</f>
        <v>0</v>
      </c>
      <c r="E1004" s="56">
        <f t="shared" si="500"/>
        <v>0</v>
      </c>
      <c r="F1004" s="56">
        <f t="shared" si="500"/>
        <v>1251305.784</v>
      </c>
      <c r="G1004" s="56">
        <f t="shared" si="500"/>
        <v>1618836.19</v>
      </c>
      <c r="H1004" s="56">
        <f t="shared" si="500"/>
        <v>1281501.7429999998</v>
      </c>
      <c r="I1004" s="56">
        <f t="shared" si="500"/>
        <v>1687071.6199999999</v>
      </c>
      <c r="J1004" s="56">
        <f t="shared" si="500"/>
        <v>232621.8057823659</v>
      </c>
      <c r="K1004" s="56">
        <f t="shared" si="500"/>
        <v>16367</v>
      </c>
      <c r="L1004" s="56">
        <f t="shared" si="500"/>
        <v>16367</v>
      </c>
      <c r="M1004" s="56">
        <f t="shared" si="500"/>
        <v>10500</v>
      </c>
      <c r="N1004" s="56">
        <f t="shared" si="500"/>
        <v>10500</v>
      </c>
      <c r="O1004" s="56">
        <f t="shared" si="500"/>
        <v>8500</v>
      </c>
      <c r="P1004" s="147">
        <f t="shared" si="499"/>
        <v>6133571.142782365</v>
      </c>
      <c r="Q1004" s="199" t="str">
        <f>+B965</f>
        <v>Rexona F.</v>
      </c>
      <c r="R1004" s="60" t="s">
        <v>107</v>
      </c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</row>
    <row r="1005" spans="1:31" ht="12.75" customHeight="1" thickBot="1" x14ac:dyDescent="0.25">
      <c r="A1005" s="195" t="str">
        <f>+'Measured TV opt-pt'!A896</f>
        <v>PC</v>
      </c>
      <c r="B1005" s="387" t="str">
        <f>+'Measured TV opt-pt'!B1336</f>
        <v>Rexona M.</v>
      </c>
      <c r="C1005" s="121" t="s">
        <v>56</v>
      </c>
      <c r="D1005" s="54">
        <f t="shared" ref="D1005:O1005" si="501">SUM(D1006:D1015)</f>
        <v>0</v>
      </c>
      <c r="E1005" s="54">
        <f t="shared" si="501"/>
        <v>0</v>
      </c>
      <c r="F1005" s="54">
        <f t="shared" si="501"/>
        <v>209821.67799999999</v>
      </c>
      <c r="G1005" s="54">
        <f t="shared" si="501"/>
        <v>359252.89999999997</v>
      </c>
      <c r="H1005" s="54">
        <f t="shared" si="501"/>
        <v>407152.59000999999</v>
      </c>
      <c r="I1005" s="54">
        <f t="shared" si="501"/>
        <v>548525</v>
      </c>
      <c r="J1005" s="54">
        <f t="shared" si="501"/>
        <v>246646.36479380433</v>
      </c>
      <c r="K1005" s="54">
        <f t="shared" si="501"/>
        <v>0</v>
      </c>
      <c r="L1005" s="54">
        <f t="shared" si="501"/>
        <v>0</v>
      </c>
      <c r="M1005" s="54">
        <f t="shared" si="501"/>
        <v>0</v>
      </c>
      <c r="N1005" s="54">
        <f t="shared" si="501"/>
        <v>0</v>
      </c>
      <c r="O1005" s="54">
        <f t="shared" si="501"/>
        <v>0</v>
      </c>
      <c r="P1005" s="140">
        <f t="shared" si="499"/>
        <v>1771398.5328038041</v>
      </c>
      <c r="Q1005" s="198"/>
      <c r="R1005" s="121" t="s">
        <v>104</v>
      </c>
      <c r="S1005" s="54">
        <f>SUM(S1006:S1011)</f>
        <v>0</v>
      </c>
      <c r="T1005" s="54">
        <f t="shared" ref="T1005:AD1005" si="502">SUM(T1006:T1011)</f>
        <v>0</v>
      </c>
      <c r="U1005" s="54">
        <f t="shared" si="502"/>
        <v>131.32466666666664</v>
      </c>
      <c r="V1005" s="54">
        <f t="shared" si="502"/>
        <v>212.89533333333338</v>
      </c>
      <c r="W1005" s="54">
        <f t="shared" si="502"/>
        <v>194.53800000000001</v>
      </c>
      <c r="X1005" s="117">
        <f t="shared" si="502"/>
        <v>54.015863143240004</v>
      </c>
      <c r="Y1005" s="54">
        <f t="shared" si="502"/>
        <v>54.499999999999993</v>
      </c>
      <c r="Z1005" s="54">
        <f t="shared" si="502"/>
        <v>0</v>
      </c>
      <c r="AA1005" s="54">
        <f t="shared" si="502"/>
        <v>0</v>
      </c>
      <c r="AB1005" s="54">
        <f t="shared" si="502"/>
        <v>0</v>
      </c>
      <c r="AC1005" s="54">
        <f t="shared" si="502"/>
        <v>0</v>
      </c>
      <c r="AD1005" s="54">
        <f t="shared" si="502"/>
        <v>0</v>
      </c>
      <c r="AE1005" s="55">
        <f t="shared" ref="AE1005:AE1011" si="503">SUM(S1005:AD1005)</f>
        <v>647.27386314324008</v>
      </c>
    </row>
    <row r="1006" spans="1:31" ht="12.75" customHeight="1" thickBot="1" x14ac:dyDescent="0.25">
      <c r="A1006" s="195" t="str">
        <f>+'Measured TV opt-pt'!A897</f>
        <v>PC</v>
      </c>
      <c r="B1006" s="388"/>
      <c r="C1006" s="123" t="s">
        <v>57</v>
      </c>
      <c r="D1006" s="58">
        <f>+'Measured TV opt-pt'!D1338</f>
        <v>0</v>
      </c>
      <c r="E1006" s="58">
        <f>+'Measured TV opt-pt'!E1338</f>
        <v>0</v>
      </c>
      <c r="F1006" s="58">
        <v>111640.91800000002</v>
      </c>
      <c r="G1006" s="58">
        <f>+'Measured TV opt-pt'!G1338</f>
        <v>155880.81099376379</v>
      </c>
      <c r="H1006" s="58">
        <v>109097.4</v>
      </c>
      <c r="I1006" s="58">
        <f>+'Measured TV opt-pt'!I1338</f>
        <v>62443.242066258827</v>
      </c>
      <c r="J1006" s="58">
        <f>+'Measured TV opt-pt'!J1338</f>
        <v>41589.211370071083</v>
      </c>
      <c r="K1006" s="58">
        <f>+'Measured TV opt-pt'!K1338</f>
        <v>0</v>
      </c>
      <c r="L1006" s="58">
        <f>+'Measured TV opt-pt'!L1338</f>
        <v>0</v>
      </c>
      <c r="M1006" s="58">
        <f>+'Measured TV opt-pt'!M1338</f>
        <v>0</v>
      </c>
      <c r="N1006" s="58">
        <f>+'Measured TV opt-pt'!N1338</f>
        <v>0</v>
      </c>
      <c r="O1006" s="58">
        <f>+'Measured TV opt-pt'!O1338</f>
        <v>0</v>
      </c>
      <c r="P1006" s="141">
        <f t="shared" si="499"/>
        <v>480651.58243009372</v>
      </c>
      <c r="R1006" s="123" t="s">
        <v>57</v>
      </c>
      <c r="S1006" s="44">
        <f>'Measured TV opt-pt'!D1375</f>
        <v>0</v>
      </c>
      <c r="T1006" s="44">
        <f>'Measured TV opt-pt'!E1375</f>
        <v>0</v>
      </c>
      <c r="U1006" s="44">
        <v>91.047999999999988</v>
      </c>
      <c r="V1006" s="44">
        <v>140.01333333333335</v>
      </c>
      <c r="W1006" s="44">
        <v>88.330000000000027</v>
      </c>
      <c r="X1006" s="44">
        <f>'Measured TV opt-pt'!I1375</f>
        <v>31.785049433965188</v>
      </c>
      <c r="Y1006" s="44">
        <f>'Measured TV opt-pt'!J1375</f>
        <v>33.005950796774336</v>
      </c>
      <c r="Z1006" s="44">
        <f>'Measured TV opt-pt'!K1375</f>
        <v>0</v>
      </c>
      <c r="AA1006" s="44">
        <f>'Measured TV opt-pt'!L1375</f>
        <v>0</v>
      </c>
      <c r="AB1006" s="44">
        <f>'Measured TV opt-pt'!M1375</f>
        <v>0</v>
      </c>
      <c r="AC1006" s="44">
        <f>'Measured TV opt-pt'!N1375</f>
        <v>0</v>
      </c>
      <c r="AD1006" s="44">
        <f>'Measured TV opt-pt'!O1375</f>
        <v>0</v>
      </c>
      <c r="AE1006" s="55">
        <f t="shared" si="503"/>
        <v>384.18233356407291</v>
      </c>
    </row>
    <row r="1007" spans="1:31" ht="12.75" customHeight="1" thickBot="1" x14ac:dyDescent="0.25">
      <c r="A1007" s="195" t="str">
        <f>+'Measured TV opt-pt'!A898</f>
        <v>PC</v>
      </c>
      <c r="B1007" s="388"/>
      <c r="C1007" s="123" t="s">
        <v>221</v>
      </c>
      <c r="D1007" s="58">
        <f>+'Measured TV opt-pt'!D1339</f>
        <v>0</v>
      </c>
      <c r="E1007" s="58">
        <f>+'Measured TV opt-pt'!E1339</f>
        <v>0</v>
      </c>
      <c r="F1007" s="58">
        <f>+'Measured TV opt-pt'!F1339</f>
        <v>0</v>
      </c>
      <c r="G1007" s="58">
        <f>+'Measured TV opt-pt'!G1339</f>
        <v>0</v>
      </c>
      <c r="H1007" s="58">
        <f>+'Measured TV opt-pt'!H1339</f>
        <v>0</v>
      </c>
      <c r="I1007" s="58">
        <f>+'Measured TV opt-pt'!I1339</f>
        <v>0</v>
      </c>
      <c r="J1007" s="58">
        <f>+'Measured TV opt-pt'!J1339</f>
        <v>0</v>
      </c>
      <c r="K1007" s="58">
        <f>+'Measured TV opt-pt'!K1339</f>
        <v>0</v>
      </c>
      <c r="L1007" s="58">
        <f>+'Measured TV opt-pt'!L1339</f>
        <v>0</v>
      </c>
      <c r="M1007" s="58">
        <f>+'Measured TV opt-pt'!M1339</f>
        <v>0</v>
      </c>
      <c r="N1007" s="58">
        <f>+'Measured TV opt-pt'!N1339</f>
        <v>0</v>
      </c>
      <c r="O1007" s="58">
        <f>+'Measured TV opt-pt'!O1339</f>
        <v>0</v>
      </c>
      <c r="P1007" s="141">
        <f t="shared" si="499"/>
        <v>0</v>
      </c>
      <c r="R1007" s="123" t="s">
        <v>221</v>
      </c>
      <c r="S1007" s="44">
        <f>'Measured TV opt-pt'!D1376</f>
        <v>0</v>
      </c>
      <c r="T1007" s="44">
        <f>'Measured TV opt-pt'!E1376</f>
        <v>0</v>
      </c>
      <c r="U1007" s="44">
        <f>'Measured TV opt-pt'!F1376</f>
        <v>0</v>
      </c>
      <c r="V1007" s="44">
        <f>'Measured TV opt-pt'!G1376</f>
        <v>0</v>
      </c>
      <c r="W1007" s="44">
        <f>'Measured TV opt-pt'!H1376</f>
        <v>0</v>
      </c>
      <c r="X1007" s="44">
        <f>'Measured TV opt-pt'!I1376</f>
        <v>0</v>
      </c>
      <c r="Y1007" s="44">
        <f>'Measured TV opt-pt'!J1376</f>
        <v>0</v>
      </c>
      <c r="Z1007" s="44">
        <f>'Measured TV opt-pt'!K1376</f>
        <v>0</v>
      </c>
      <c r="AA1007" s="44">
        <f>'Measured TV opt-pt'!L1376</f>
        <v>0</v>
      </c>
      <c r="AB1007" s="44">
        <f>'Measured TV opt-pt'!M1376</f>
        <v>0</v>
      </c>
      <c r="AC1007" s="44">
        <f>'Measured TV opt-pt'!N1376</f>
        <v>0</v>
      </c>
      <c r="AD1007" s="44">
        <f>'Measured TV opt-pt'!O1376</f>
        <v>0</v>
      </c>
      <c r="AE1007" s="55">
        <f t="shared" si="503"/>
        <v>0</v>
      </c>
    </row>
    <row r="1008" spans="1:31" ht="12.75" customHeight="1" thickBot="1" x14ac:dyDescent="0.25">
      <c r="A1008" s="195" t="str">
        <f>+'Measured TV opt-pt'!A899</f>
        <v>PC</v>
      </c>
      <c r="B1008" s="388"/>
      <c r="C1008" s="123" t="s">
        <v>222</v>
      </c>
      <c r="D1008" s="58">
        <f>+'Measured TV opt-pt'!D1340</f>
        <v>0</v>
      </c>
      <c r="E1008" s="58">
        <f>+'Measured TV opt-pt'!E1340</f>
        <v>0</v>
      </c>
      <c r="F1008" s="58">
        <v>56173.68</v>
      </c>
      <c r="G1008" s="58">
        <f>+'Measured TV opt-pt'!G1340</f>
        <v>97576.40447654415</v>
      </c>
      <c r="H1008" s="58">
        <v>77059.679999999993</v>
      </c>
      <c r="I1008" s="58">
        <f>+'Measured TV opt-pt'!I1340</f>
        <v>31380.3014663678</v>
      </c>
      <c r="J1008" s="58">
        <f>+'Measured TV opt-pt'!J1340</f>
        <v>12523.848109213284</v>
      </c>
      <c r="K1008" s="58">
        <f>+'Measured TV opt-pt'!K1340</f>
        <v>0</v>
      </c>
      <c r="L1008" s="58">
        <f>+'Measured TV opt-pt'!L1340</f>
        <v>0</v>
      </c>
      <c r="M1008" s="58">
        <f>+'Measured TV opt-pt'!M1340</f>
        <v>0</v>
      </c>
      <c r="N1008" s="58">
        <f>+'Measured TV opt-pt'!N1340</f>
        <v>0</v>
      </c>
      <c r="O1008" s="58">
        <f>+'Measured TV opt-pt'!O1340</f>
        <v>0</v>
      </c>
      <c r="P1008" s="141">
        <f t="shared" si="499"/>
        <v>274713.91405212524</v>
      </c>
      <c r="R1008" s="123" t="s">
        <v>222</v>
      </c>
      <c r="S1008" s="44">
        <f>'Measured TV opt-pt'!D1377</f>
        <v>0</v>
      </c>
      <c r="T1008" s="44">
        <f>'Measured TV opt-pt'!E1377</f>
        <v>0</v>
      </c>
      <c r="U1008" s="44">
        <v>31.535333333333334</v>
      </c>
      <c r="V1008" s="44">
        <v>60.292666666666676</v>
      </c>
      <c r="W1008" s="44">
        <v>36.640000000000008</v>
      </c>
      <c r="X1008" s="44">
        <f>'Measured TV opt-pt'!I1377</f>
        <v>12.677754353999033</v>
      </c>
      <c r="Y1008" s="44">
        <f>'Measured TV opt-pt'!J1377</f>
        <v>8.2012556166395321</v>
      </c>
      <c r="Z1008" s="44">
        <f>'Measured TV opt-pt'!K1377</f>
        <v>0</v>
      </c>
      <c r="AA1008" s="44">
        <f>'Measured TV opt-pt'!L1377</f>
        <v>0</v>
      </c>
      <c r="AB1008" s="44">
        <f>'Measured TV opt-pt'!M1377</f>
        <v>0</v>
      </c>
      <c r="AC1008" s="44">
        <f>'Measured TV opt-pt'!N1377</f>
        <v>0</v>
      </c>
      <c r="AD1008" s="44">
        <f>'Measured TV opt-pt'!O1377</f>
        <v>0</v>
      </c>
      <c r="AE1008" s="55">
        <f t="shared" si="503"/>
        <v>149.3470099706386</v>
      </c>
    </row>
    <row r="1009" spans="1:31" ht="12.75" customHeight="1" thickBot="1" x14ac:dyDescent="0.25">
      <c r="A1009" s="195" t="str">
        <f>+'Measured TV opt-pt'!A900</f>
        <v>PC</v>
      </c>
      <c r="B1009" s="388"/>
      <c r="C1009" s="123" t="s">
        <v>223</v>
      </c>
      <c r="D1009" s="58">
        <f>+'Measured TV opt-pt'!D1341</f>
        <v>0</v>
      </c>
      <c r="E1009" s="58">
        <f>+'Measured TV opt-pt'!E1341</f>
        <v>0</v>
      </c>
      <c r="F1009" s="58">
        <v>7593.8399999999992</v>
      </c>
      <c r="G1009" s="58">
        <f>+'Measured TV opt-pt'!G1341</f>
        <v>76158.784529692028</v>
      </c>
      <c r="H1009" s="58">
        <v>121985.60999999996</v>
      </c>
      <c r="I1009" s="58">
        <f>+'Measured TV opt-pt'!I1341</f>
        <v>23176.456467373366</v>
      </c>
      <c r="J1009" s="58">
        <f>+'Measured TV opt-pt'!J1341</f>
        <v>19805.305314519956</v>
      </c>
      <c r="K1009" s="58">
        <f>+'Measured TV opt-pt'!K1341</f>
        <v>0</v>
      </c>
      <c r="L1009" s="58">
        <f>+'Measured TV opt-pt'!L1341</f>
        <v>0</v>
      </c>
      <c r="M1009" s="58">
        <f>+'Measured TV opt-pt'!M1341</f>
        <v>0</v>
      </c>
      <c r="N1009" s="58">
        <f>+'Measured TV opt-pt'!N1341</f>
        <v>0</v>
      </c>
      <c r="O1009" s="58">
        <f>+'Measured TV opt-pt'!O1341</f>
        <v>0</v>
      </c>
      <c r="P1009" s="141">
        <f t="shared" si="499"/>
        <v>248719.9963115853</v>
      </c>
      <c r="R1009" s="123" t="s">
        <v>223</v>
      </c>
      <c r="S1009" s="44">
        <f>'Measured TV opt-pt'!D1378</f>
        <v>0</v>
      </c>
      <c r="T1009" s="44">
        <f>'Measured TV opt-pt'!E1378</f>
        <v>0</v>
      </c>
      <c r="U1009" s="44">
        <v>8.7413333333333334</v>
      </c>
      <c r="V1009" s="44">
        <v>12.589333333333332</v>
      </c>
      <c r="W1009" s="44">
        <v>63.54999999999999</v>
      </c>
      <c r="X1009" s="44">
        <f>'Measured TV opt-pt'!I1378</f>
        <v>9.5530593552757868</v>
      </c>
      <c r="Y1009" s="44">
        <f>'Measured TV opt-pt'!J1378</f>
        <v>13.292793586586122</v>
      </c>
      <c r="Z1009" s="44">
        <f>'Measured TV opt-pt'!K1378</f>
        <v>0</v>
      </c>
      <c r="AA1009" s="44">
        <f>'Measured TV opt-pt'!L1378</f>
        <v>0</v>
      </c>
      <c r="AB1009" s="44">
        <f>'Measured TV opt-pt'!M1378</f>
        <v>0</v>
      </c>
      <c r="AC1009" s="44">
        <f>'Measured TV opt-pt'!N1378</f>
        <v>0</v>
      </c>
      <c r="AD1009" s="44">
        <f>'Measured TV opt-pt'!O1378</f>
        <v>0</v>
      </c>
      <c r="AE1009" s="55">
        <f t="shared" si="503"/>
        <v>107.72651960852858</v>
      </c>
    </row>
    <row r="1010" spans="1:31" ht="12.75" customHeight="1" thickBot="1" x14ac:dyDescent="0.25">
      <c r="A1010" s="195" t="str">
        <f>+'Measured TV opt-pt'!A901</f>
        <v>PC</v>
      </c>
      <c r="B1010" s="388"/>
      <c r="C1010" s="123" t="s">
        <v>224</v>
      </c>
      <c r="D1010" s="58">
        <f>+'Measured TV opt-pt'!D1342</f>
        <v>0</v>
      </c>
      <c r="E1010" s="58">
        <f>+'Measured TV opt-pt'!E1342</f>
        <v>0</v>
      </c>
      <c r="F1010" s="58">
        <f>+'Measured TV opt-pt'!F1342</f>
        <v>0</v>
      </c>
      <c r="G1010" s="58">
        <f>+'Measured TV opt-pt'!G1342</f>
        <v>0</v>
      </c>
      <c r="H1010" s="58">
        <v>27343.800009999999</v>
      </c>
      <c r="I1010" s="58">
        <f>+'Measured TV opt-pt'!I1342</f>
        <v>0</v>
      </c>
      <c r="J1010" s="58">
        <f>+'Measured TV opt-pt'!J1342</f>
        <v>0</v>
      </c>
      <c r="K1010" s="58">
        <f>+'Measured TV opt-pt'!K1342</f>
        <v>0</v>
      </c>
      <c r="L1010" s="58">
        <f>+'Measured TV opt-pt'!L1342</f>
        <v>0</v>
      </c>
      <c r="M1010" s="58">
        <f>+'Measured TV opt-pt'!M1342</f>
        <v>0</v>
      </c>
      <c r="N1010" s="58">
        <f>+'Measured TV opt-pt'!N1342</f>
        <v>0</v>
      </c>
      <c r="O1010" s="58">
        <f>+'Measured TV opt-pt'!O1342</f>
        <v>0</v>
      </c>
      <c r="P1010" s="141">
        <f t="shared" si="499"/>
        <v>27343.800009999999</v>
      </c>
      <c r="Q1010" s="5"/>
      <c r="R1010" s="123" t="s">
        <v>224</v>
      </c>
      <c r="S1010" s="44">
        <f>'Measured TV opt-pt'!D1379</f>
        <v>0</v>
      </c>
      <c r="T1010" s="44">
        <f>'Measured TV opt-pt'!E1379</f>
        <v>0</v>
      </c>
      <c r="U1010" s="44">
        <f>'Measured TV opt-pt'!F1379</f>
        <v>0</v>
      </c>
      <c r="V1010" s="44">
        <f>'Measured TV opt-pt'!G1379</f>
        <v>0</v>
      </c>
      <c r="W1010" s="44">
        <v>6.0179999999999998</v>
      </c>
      <c r="X1010" s="44">
        <f>'Measured TV opt-pt'!I1379</f>
        <v>0</v>
      </c>
      <c r="Y1010" s="44">
        <f>'Measured TV opt-pt'!J1379</f>
        <v>0</v>
      </c>
      <c r="Z1010" s="44">
        <f>'Measured TV opt-pt'!K1379</f>
        <v>0</v>
      </c>
      <c r="AA1010" s="44">
        <f>'Measured TV opt-pt'!L1379</f>
        <v>0</v>
      </c>
      <c r="AB1010" s="44">
        <f>'Measured TV opt-pt'!M1379</f>
        <v>0</v>
      </c>
      <c r="AC1010" s="44">
        <f>'Measured TV opt-pt'!N1379</f>
        <v>0</v>
      </c>
      <c r="AD1010" s="44">
        <f>'Measured TV opt-pt'!O1379</f>
        <v>0</v>
      </c>
      <c r="AE1010" s="55">
        <f t="shared" si="503"/>
        <v>6.0179999999999998</v>
      </c>
    </row>
    <row r="1011" spans="1:31" ht="12.75" customHeight="1" x14ac:dyDescent="0.2">
      <c r="A1011" s="195" t="str">
        <f>+'Measured TV opt-pt'!A902</f>
        <v>PC</v>
      </c>
      <c r="B1011" s="388"/>
      <c r="C1011" s="123" t="s">
        <v>101</v>
      </c>
      <c r="D1011" s="44"/>
      <c r="E1011" s="44"/>
      <c r="F1011" s="44"/>
      <c r="G1011" s="44"/>
      <c r="H1011" s="44"/>
      <c r="I1011" s="44">
        <v>324000</v>
      </c>
      <c r="J1011" s="44">
        <v>87548</v>
      </c>
      <c r="K1011" s="44"/>
      <c r="L1011" s="44"/>
      <c r="M1011" s="44"/>
      <c r="N1011" s="44"/>
      <c r="O1011" s="44"/>
      <c r="P1011" s="141">
        <f t="shared" si="499"/>
        <v>411548</v>
      </c>
      <c r="Q1011" s="5"/>
      <c r="R1011" s="123" t="s">
        <v>101</v>
      </c>
      <c r="S1011" s="44"/>
      <c r="T1011" s="44"/>
      <c r="U1011" s="44"/>
      <c r="V1011" s="44"/>
      <c r="W1011" s="44"/>
      <c r="X1011" s="44"/>
      <c r="Y1011" s="58"/>
      <c r="Z1011" s="58"/>
      <c r="AA1011" s="58"/>
      <c r="AB1011" s="58"/>
      <c r="AC1011" s="58"/>
      <c r="AD1011" s="58"/>
      <c r="AE1011" s="55">
        <f t="shared" si="503"/>
        <v>0</v>
      </c>
    </row>
    <row r="1012" spans="1:31" ht="12.75" customHeight="1" x14ac:dyDescent="0.2">
      <c r="A1012" s="195" t="str">
        <f>+'Measured TV opt-pt'!A903</f>
        <v>PC</v>
      </c>
      <c r="B1012" s="388"/>
      <c r="C1012" s="124" t="s">
        <v>58</v>
      </c>
      <c r="D1012" s="46"/>
      <c r="E1012" s="46"/>
      <c r="F1012" s="46">
        <v>34413.239999999969</v>
      </c>
      <c r="G1012" s="46">
        <v>29636.899999999991</v>
      </c>
      <c r="H1012" s="46">
        <v>71666.100000000035</v>
      </c>
      <c r="I1012" s="46">
        <v>76800</v>
      </c>
      <c r="J1012" s="46">
        <v>75180</v>
      </c>
      <c r="K1012" s="46">
        <v>0</v>
      </c>
      <c r="L1012" s="46">
        <v>0</v>
      </c>
      <c r="M1012" s="46">
        <v>0</v>
      </c>
      <c r="N1012" s="46">
        <v>0</v>
      </c>
      <c r="O1012" s="46">
        <v>0</v>
      </c>
      <c r="P1012" s="142">
        <f t="shared" si="499"/>
        <v>287696.24</v>
      </c>
      <c r="R1012" s="133" t="s">
        <v>105</v>
      </c>
      <c r="S1012" s="133" t="str">
        <f>+'Measured TV opt-pt'!D676</f>
        <v>M 20+ ABC1</v>
      </c>
      <c r="T1012" s="133" t="str">
        <f>+'Measured TV opt-pt'!E676</f>
        <v>M 20+ ABC1</v>
      </c>
      <c r="U1012" s="133" t="str">
        <f>+'Measured TV opt-pt'!F676</f>
        <v>M 20+ ABC1</v>
      </c>
      <c r="V1012" s="133" t="str">
        <f>+'Measured TV opt-pt'!G676</f>
        <v>M 20+ ABC1</v>
      </c>
      <c r="W1012" s="133" t="str">
        <f>+'Measured TV opt-pt'!H676</f>
        <v>M 20+ ABC1</v>
      </c>
      <c r="X1012" s="8" t="str">
        <f>+'Measured TV opt-pt'!I676</f>
        <v>M 20+ ABC1</v>
      </c>
      <c r="Y1012" s="133" t="str">
        <f>+'Measured TV opt-pt'!J676</f>
        <v>M 20+ ABC1</v>
      </c>
      <c r="Z1012" s="133" t="str">
        <f>+'Measured TV opt-pt'!K676</f>
        <v>M 20+ ABC1</v>
      </c>
      <c r="AA1012" s="133" t="str">
        <f>+'Measured TV opt-pt'!L676</f>
        <v>M 20+ ABC1</v>
      </c>
      <c r="AB1012" s="133" t="str">
        <f>+'Measured TV opt-pt'!M676</f>
        <v>M 20+ ABC1</v>
      </c>
      <c r="AC1012" s="133" t="str">
        <f>+'Measured TV opt-pt'!N676</f>
        <v>M 20+ ABC1</v>
      </c>
      <c r="AD1012" s="133" t="str">
        <f>+'Measured TV opt-pt'!O676</f>
        <v>M 20+ ABC1</v>
      </c>
      <c r="AE1012" s="133"/>
    </row>
    <row r="1013" spans="1:31" ht="13.5" customHeight="1" thickBot="1" x14ac:dyDescent="0.25">
      <c r="A1013" s="195" t="str">
        <f>+'Measured TV opt-pt'!A904</f>
        <v>PC</v>
      </c>
      <c r="B1013" s="388"/>
      <c r="C1013" s="124" t="s">
        <v>59</v>
      </c>
      <c r="D1013" s="46">
        <v>0</v>
      </c>
      <c r="E1013" s="46">
        <v>0</v>
      </c>
      <c r="F1013" s="46">
        <v>0</v>
      </c>
      <c r="G1013" s="46">
        <v>0</v>
      </c>
      <c r="H1013" s="46">
        <v>0</v>
      </c>
      <c r="I1013" s="46">
        <v>30725</v>
      </c>
      <c r="J1013" s="46">
        <v>10000</v>
      </c>
      <c r="K1013" s="46"/>
      <c r="L1013" s="46"/>
      <c r="M1013" s="46"/>
      <c r="N1013" s="46"/>
      <c r="O1013" s="46"/>
      <c r="P1013" s="142">
        <f t="shared" si="499"/>
        <v>40725</v>
      </c>
      <c r="R1013" s="60" t="s">
        <v>107</v>
      </c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</row>
    <row r="1014" spans="1:31" ht="12.75" customHeight="1" thickBot="1" x14ac:dyDescent="0.25">
      <c r="A1014" s="195" t="str">
        <f>+'Measured TV opt-pt'!A905</f>
        <v>PC</v>
      </c>
      <c r="B1014" s="388"/>
      <c r="C1014" s="124" t="s">
        <v>166</v>
      </c>
      <c r="D1014" s="46"/>
      <c r="E1014" s="46"/>
      <c r="F1014" s="46"/>
      <c r="G1014" s="46"/>
      <c r="H1014" s="46"/>
      <c r="I1014" s="46"/>
      <c r="J1014" s="46"/>
      <c r="K1014" s="46"/>
      <c r="L1014" s="46"/>
      <c r="M1014" s="46"/>
      <c r="N1014" s="46"/>
      <c r="O1014" s="46"/>
      <c r="P1014" s="142">
        <f t="shared" si="499"/>
        <v>0</v>
      </c>
      <c r="Q1014" s="8"/>
      <c r="R1014" s="121" t="s">
        <v>106</v>
      </c>
      <c r="S1014" s="54">
        <f>SUM(S1015:S1020)</f>
        <v>0</v>
      </c>
      <c r="T1014" s="54">
        <f t="shared" ref="T1014" si="504">SUM(T1015:T1020)</f>
        <v>0</v>
      </c>
      <c r="U1014" s="54">
        <f t="shared" ref="U1014" si="505">SUM(U1015:U1020)</f>
        <v>195.36066666666662</v>
      </c>
      <c r="V1014" s="54">
        <f t="shared" ref="V1014" si="506">SUM(V1015:V1020)</f>
        <v>408.6486666666666</v>
      </c>
      <c r="W1014" s="54">
        <f t="shared" ref="W1014" si="507">SUM(W1015:W1020)</f>
        <v>377.36800000000005</v>
      </c>
      <c r="X1014" s="54">
        <f t="shared" ref="X1014" si="508">SUM(X1015:X1020)</f>
        <v>100.0209177586986</v>
      </c>
      <c r="Y1014" s="54">
        <f t="shared" ref="Y1014" si="509">SUM(Y1015:Y1020)</f>
        <v>99.690617256119964</v>
      </c>
      <c r="Z1014" s="54">
        <f t="shared" ref="Z1014" si="510">SUM(Z1015:Z1020)</f>
        <v>0</v>
      </c>
      <c r="AA1014" s="54">
        <f t="shared" ref="AA1014" si="511">SUM(AA1015:AA1020)</f>
        <v>0</v>
      </c>
      <c r="AB1014" s="54">
        <f t="shared" ref="AB1014" si="512">SUM(AB1015:AB1020)</f>
        <v>0</v>
      </c>
      <c r="AC1014" s="54">
        <f t="shared" ref="AC1014" si="513">SUM(AC1015:AC1020)</f>
        <v>0</v>
      </c>
      <c r="AD1014" s="54">
        <f t="shared" ref="AD1014" si="514">SUM(AD1015:AD1020)</f>
        <v>0</v>
      </c>
      <c r="AE1014" s="54">
        <f t="shared" ref="AE1014" si="515">SUM(AE1015:AE1020)</f>
        <v>1181.0888683481519</v>
      </c>
    </row>
    <row r="1015" spans="1:31" ht="12.75" customHeight="1" thickBot="1" x14ac:dyDescent="0.25">
      <c r="A1015" s="195" t="str">
        <f>+'Measured TV opt-pt'!A906</f>
        <v>PC</v>
      </c>
      <c r="B1015" s="388"/>
      <c r="C1015" s="125" t="s">
        <v>167</v>
      </c>
      <c r="D1015" s="48"/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143">
        <f t="shared" si="499"/>
        <v>0</v>
      </c>
      <c r="Q1015" s="8"/>
      <c r="R1015" s="123" t="s">
        <v>261</v>
      </c>
      <c r="S1015" s="44">
        <f>'Measured TV opt-pt'!D1369</f>
        <v>0</v>
      </c>
      <c r="T1015" s="44">
        <f>'Measured TV opt-pt'!E1369</f>
        <v>0</v>
      </c>
      <c r="U1015" s="44">
        <v>138.04199999999994</v>
      </c>
      <c r="V1015" s="44">
        <v>255.25999999999996</v>
      </c>
      <c r="W1015" s="44">
        <v>144.94999999999999</v>
      </c>
      <c r="X1015" s="44">
        <f>'Measured TV opt-pt'!I1369</f>
        <v>58.856225382536891</v>
      </c>
      <c r="Y1015" s="44">
        <f>'Measured TV opt-pt'!J1369</f>
        <v>60.374011156982732</v>
      </c>
      <c r="Z1015" s="44">
        <f>'Measured TV opt-pt'!K1369</f>
        <v>0</v>
      </c>
      <c r="AA1015" s="44">
        <f>'Measured TV opt-pt'!L1369</f>
        <v>0</v>
      </c>
      <c r="AB1015" s="44">
        <f>'Measured TV opt-pt'!M1369</f>
        <v>0</v>
      </c>
      <c r="AC1015" s="44">
        <f>'Measured TV opt-pt'!N1369</f>
        <v>0</v>
      </c>
      <c r="AD1015" s="44">
        <f>'Measured TV opt-pt'!O1369</f>
        <v>0</v>
      </c>
      <c r="AE1015" s="55">
        <f t="shared" ref="AE1015:AE1020" si="516">SUM(S1015:AD1015)</f>
        <v>657.48223653951959</v>
      </c>
    </row>
    <row r="1016" spans="1:31" ht="12.75" customHeight="1" thickBot="1" x14ac:dyDescent="0.25">
      <c r="A1016" s="195" t="str">
        <f>+'Measured TV opt-pt'!A907</f>
        <v>PC</v>
      </c>
      <c r="B1016" s="388"/>
      <c r="C1016" s="122" t="s">
        <v>60</v>
      </c>
      <c r="D1016" s="42"/>
      <c r="E1016" s="42"/>
      <c r="F1016" s="42"/>
      <c r="G1016" s="42"/>
      <c r="H1016" s="42"/>
      <c r="I1016" s="42"/>
      <c r="J1016" s="42"/>
      <c r="K1016" s="42"/>
      <c r="L1016" s="42"/>
      <c r="M1016" s="42"/>
      <c r="N1016" s="42"/>
      <c r="O1016" s="42"/>
      <c r="P1016" s="144">
        <f t="shared" si="499"/>
        <v>0</v>
      </c>
      <c r="Q1016" s="5"/>
      <c r="R1016" s="123" t="s">
        <v>262</v>
      </c>
      <c r="S1016" s="44">
        <f>'Measured TV opt-pt'!D1370</f>
        <v>0</v>
      </c>
      <c r="T1016" s="44">
        <f>'Measured TV opt-pt'!E1370</f>
        <v>0</v>
      </c>
      <c r="U1016" s="44">
        <f>'Measured TV opt-pt'!F1370</f>
        <v>0</v>
      </c>
      <c r="V1016" s="44">
        <f>'Measured TV opt-pt'!G1370</f>
        <v>0</v>
      </c>
      <c r="W1016" s="44">
        <f>'Measured TV opt-pt'!H1370</f>
        <v>0</v>
      </c>
      <c r="X1016" s="44">
        <f>'Measured TV opt-pt'!I1370</f>
        <v>0</v>
      </c>
      <c r="Y1016" s="44">
        <f>'Measured TV opt-pt'!J1370</f>
        <v>0</v>
      </c>
      <c r="Z1016" s="44">
        <f>'Measured TV opt-pt'!K1370</f>
        <v>0</v>
      </c>
      <c r="AA1016" s="44">
        <f>'Measured TV opt-pt'!L1370</f>
        <v>0</v>
      </c>
      <c r="AB1016" s="44">
        <f>'Measured TV opt-pt'!M1370</f>
        <v>0</v>
      </c>
      <c r="AC1016" s="44">
        <f>'Measured TV opt-pt'!N1370</f>
        <v>0</v>
      </c>
      <c r="AD1016" s="44">
        <f>'Measured TV opt-pt'!O1370</f>
        <v>0</v>
      </c>
      <c r="AE1016" s="55">
        <f t="shared" si="516"/>
        <v>0</v>
      </c>
    </row>
    <row r="1017" spans="1:31" ht="12.75" customHeight="1" thickBot="1" x14ac:dyDescent="0.25">
      <c r="A1017" s="195" t="str">
        <f>+'Measured TV opt-pt'!A908</f>
        <v>PC</v>
      </c>
      <c r="B1017" s="388"/>
      <c r="C1017" s="122" t="s">
        <v>61</v>
      </c>
      <c r="D1017" s="42"/>
      <c r="E1017" s="42"/>
      <c r="F1017" s="42"/>
      <c r="G1017" s="42"/>
      <c r="H1017" s="42"/>
      <c r="I1017" s="42"/>
      <c r="J1017" s="42"/>
      <c r="K1017" s="42"/>
      <c r="L1017" s="42"/>
      <c r="M1017" s="42"/>
      <c r="N1017" s="42"/>
      <c r="O1017" s="42"/>
      <c r="P1017" s="144">
        <f t="shared" si="499"/>
        <v>0</v>
      </c>
      <c r="R1017" s="123" t="s">
        <v>263</v>
      </c>
      <c r="S1017" s="44">
        <f>'Measured TV opt-pt'!D1371</f>
        <v>0</v>
      </c>
      <c r="T1017" s="44">
        <f>'Measured TV opt-pt'!E1371</f>
        <v>0</v>
      </c>
      <c r="U1017" s="44">
        <v>43.325333333333333</v>
      </c>
      <c r="V1017" s="44">
        <v>130.53000000000003</v>
      </c>
      <c r="W1017" s="44">
        <v>87.67000000000003</v>
      </c>
      <c r="X1017" s="44">
        <f>'Measured TV opt-pt'!I1371</f>
        <v>23.475337647455763</v>
      </c>
      <c r="Y1017" s="44">
        <f>'Measured TV opt-pt'!J1371</f>
        <v>15.001618985284692</v>
      </c>
      <c r="Z1017" s="44">
        <f>'Measured TV opt-pt'!K1371</f>
        <v>0</v>
      </c>
      <c r="AA1017" s="44">
        <f>'Measured TV opt-pt'!L1371</f>
        <v>0</v>
      </c>
      <c r="AB1017" s="44">
        <f>'Measured TV opt-pt'!M1371</f>
        <v>0</v>
      </c>
      <c r="AC1017" s="44">
        <f>'Measured TV opt-pt'!N1371</f>
        <v>0</v>
      </c>
      <c r="AD1017" s="44">
        <f>'Measured TV opt-pt'!O1371</f>
        <v>0</v>
      </c>
      <c r="AE1017" s="55">
        <f t="shared" si="516"/>
        <v>300.00228996607382</v>
      </c>
    </row>
    <row r="1018" spans="1:31" ht="12.75" customHeight="1" thickBot="1" x14ac:dyDescent="0.25">
      <c r="A1018" s="195" t="str">
        <f>+'Measured TV opt-pt'!A910</f>
        <v>PC</v>
      </c>
      <c r="B1018" s="388"/>
      <c r="C1018" s="122" t="s">
        <v>62</v>
      </c>
      <c r="D1018" s="42"/>
      <c r="E1018" s="42"/>
      <c r="F1018" s="42"/>
      <c r="G1018" s="42"/>
      <c r="H1018" s="42"/>
      <c r="I1018" s="42"/>
      <c r="J1018" s="42"/>
      <c r="K1018" s="42"/>
      <c r="L1018" s="42"/>
      <c r="M1018" s="42"/>
      <c r="N1018" s="42"/>
      <c r="O1018" s="42"/>
      <c r="P1018" s="144">
        <f t="shared" si="499"/>
        <v>0</v>
      </c>
      <c r="R1018" s="123" t="s">
        <v>264</v>
      </c>
      <c r="S1018" s="44">
        <f>'Measured TV opt-pt'!D1372</f>
        <v>0</v>
      </c>
      <c r="T1018" s="44">
        <f>'Measured TV opt-pt'!E1372</f>
        <v>0</v>
      </c>
      <c r="U1018" s="44">
        <v>13.993333333333332</v>
      </c>
      <c r="V1018" s="44">
        <v>22.858666666666664</v>
      </c>
      <c r="W1018" s="44">
        <v>133.96</v>
      </c>
      <c r="X1018" s="44">
        <f>'Measured TV opt-pt'!I1372</f>
        <v>17.689354728705943</v>
      </c>
      <c r="Y1018" s="44">
        <f>'Measured TV opt-pt'!J1372</f>
        <v>24.314987113852531</v>
      </c>
      <c r="Z1018" s="44">
        <f>'Measured TV opt-pt'!K1372</f>
        <v>0</v>
      </c>
      <c r="AA1018" s="44">
        <f>'Measured TV opt-pt'!L1372</f>
        <v>0</v>
      </c>
      <c r="AB1018" s="44">
        <f>'Measured TV opt-pt'!M1372</f>
        <v>0</v>
      </c>
      <c r="AC1018" s="44">
        <f>'Measured TV opt-pt'!N1372</f>
        <v>0</v>
      </c>
      <c r="AD1018" s="44">
        <f>'Measured TV opt-pt'!O1372</f>
        <v>0</v>
      </c>
      <c r="AE1018" s="55">
        <f t="shared" si="516"/>
        <v>212.8163418425585</v>
      </c>
    </row>
    <row r="1019" spans="1:31" ht="12.75" customHeight="1" thickBot="1" x14ac:dyDescent="0.25">
      <c r="A1019" s="195" t="str">
        <f>+'Measured TV opt-pt'!A911</f>
        <v>PC</v>
      </c>
      <c r="B1019" s="388"/>
      <c r="C1019" s="122" t="s">
        <v>63</v>
      </c>
      <c r="D1019" s="42"/>
      <c r="E1019" s="42"/>
      <c r="F1019" s="42"/>
      <c r="G1019" s="42"/>
      <c r="H1019" s="42"/>
      <c r="I1019" s="42"/>
      <c r="J1019" s="42"/>
      <c r="K1019" s="42"/>
      <c r="L1019" s="42"/>
      <c r="M1019" s="42"/>
      <c r="N1019" s="42"/>
      <c r="O1019" s="42"/>
      <c r="P1019" s="144">
        <f t="shared" si="499"/>
        <v>0</v>
      </c>
      <c r="Q1019" s="5"/>
      <c r="R1019" s="123" t="s">
        <v>265</v>
      </c>
      <c r="S1019" s="44">
        <f>'Measured TV opt-pt'!D1373</f>
        <v>0</v>
      </c>
      <c r="T1019" s="44">
        <f>'Measured TV opt-pt'!E1373</f>
        <v>0</v>
      </c>
      <c r="U1019" s="44">
        <f>'Measured TV opt-pt'!F1373</f>
        <v>0</v>
      </c>
      <c r="V1019" s="44">
        <f>'Measured TV opt-pt'!G1373</f>
        <v>0</v>
      </c>
      <c r="W1019" s="44">
        <v>10.788</v>
      </c>
      <c r="X1019" s="44">
        <f>'Measured TV opt-pt'!I1373</f>
        <v>0</v>
      </c>
      <c r="Y1019" s="44">
        <f>'Measured TV opt-pt'!J1373</f>
        <v>0</v>
      </c>
      <c r="Z1019" s="44">
        <f>'Measured TV opt-pt'!K1373</f>
        <v>0</v>
      </c>
      <c r="AA1019" s="44">
        <f>'Measured TV opt-pt'!L1373</f>
        <v>0</v>
      </c>
      <c r="AB1019" s="44">
        <f>'Measured TV opt-pt'!M1373</f>
        <v>0</v>
      </c>
      <c r="AC1019" s="44">
        <f>'Measured TV opt-pt'!N1373</f>
        <v>0</v>
      </c>
      <c r="AD1019" s="44">
        <f>'Measured TV opt-pt'!O1373</f>
        <v>0</v>
      </c>
      <c r="AE1019" s="55">
        <f t="shared" si="516"/>
        <v>10.788</v>
      </c>
    </row>
    <row r="1020" spans="1:31" ht="13.5" customHeight="1" x14ac:dyDescent="0.2">
      <c r="A1020" s="195" t="str">
        <f>+'Measured TV opt-pt'!A912</f>
        <v>PC</v>
      </c>
      <c r="B1020" s="388"/>
      <c r="C1020" s="122" t="s">
        <v>64</v>
      </c>
      <c r="D1020" s="42"/>
      <c r="E1020" s="42"/>
      <c r="F1020" s="42"/>
      <c r="G1020" s="42"/>
      <c r="H1020" s="42"/>
      <c r="I1020" s="42"/>
      <c r="J1020" s="42"/>
      <c r="K1020" s="42"/>
      <c r="L1020" s="42"/>
      <c r="M1020" s="42"/>
      <c r="N1020" s="42"/>
      <c r="O1020" s="42"/>
      <c r="P1020" s="144">
        <f t="shared" si="499"/>
        <v>0</v>
      </c>
      <c r="Q1020" s="5"/>
      <c r="R1020" s="123" t="s">
        <v>266</v>
      </c>
      <c r="S1020" s="44"/>
      <c r="T1020" s="44"/>
      <c r="U1020" s="44"/>
      <c r="V1020" s="44"/>
      <c r="W1020" s="44"/>
      <c r="X1020" s="44"/>
      <c r="Y1020" s="44"/>
      <c r="Z1020" s="44"/>
      <c r="AA1020" s="44"/>
      <c r="AB1020" s="44"/>
      <c r="AC1020" s="44"/>
      <c r="AD1020" s="44"/>
      <c r="AE1020" s="55">
        <f t="shared" si="516"/>
        <v>0</v>
      </c>
    </row>
    <row r="1021" spans="1:31" ht="12.75" customHeight="1" x14ac:dyDescent="0.2">
      <c r="A1021" s="195" t="str">
        <f>+'Measured TV opt-pt'!A913</f>
        <v>PC</v>
      </c>
      <c r="B1021" s="388"/>
      <c r="C1021" s="212" t="s">
        <v>289</v>
      </c>
      <c r="D1021" s="217">
        <f t="shared" ref="D1021:O1021" si="517">SUM(D1022:D1040)</f>
        <v>0</v>
      </c>
      <c r="E1021" s="217">
        <f t="shared" si="517"/>
        <v>0</v>
      </c>
      <c r="F1021" s="217">
        <f t="shared" si="517"/>
        <v>0</v>
      </c>
      <c r="G1021" s="217">
        <f t="shared" si="517"/>
        <v>0</v>
      </c>
      <c r="H1021" s="217">
        <f t="shared" si="517"/>
        <v>0</v>
      </c>
      <c r="I1021" s="217">
        <f t="shared" si="517"/>
        <v>0</v>
      </c>
      <c r="J1021" s="217">
        <f t="shared" si="517"/>
        <v>0</v>
      </c>
      <c r="K1021" s="217">
        <f t="shared" si="517"/>
        <v>0</v>
      </c>
      <c r="L1021" s="217">
        <f t="shared" si="517"/>
        <v>0</v>
      </c>
      <c r="M1021" s="217">
        <f t="shared" si="517"/>
        <v>0</v>
      </c>
      <c r="N1021" s="217">
        <f t="shared" si="517"/>
        <v>0</v>
      </c>
      <c r="O1021" s="217">
        <f t="shared" si="517"/>
        <v>0</v>
      </c>
      <c r="P1021" s="214">
        <f t="shared" si="499"/>
        <v>0</v>
      </c>
      <c r="Q1021" s="5"/>
      <c r="R1021" s="60" t="s">
        <v>107</v>
      </c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</row>
    <row r="1022" spans="1:31" ht="12.75" customHeight="1" x14ac:dyDescent="0.25">
      <c r="A1022" s="195" t="str">
        <f>+'Measured TV opt-pt'!A914</f>
        <v>PC</v>
      </c>
      <c r="B1022" s="388"/>
      <c r="C1022" s="311" t="s">
        <v>284</v>
      </c>
      <c r="D1022" s="330"/>
      <c r="E1022" s="330"/>
      <c r="F1022" s="330"/>
      <c r="G1022" s="330"/>
      <c r="H1022" s="330"/>
      <c r="I1022" s="330"/>
      <c r="J1022" s="330"/>
      <c r="K1022" s="330"/>
      <c r="L1022" s="330"/>
      <c r="M1022" s="330"/>
      <c r="N1022" s="330"/>
      <c r="O1022" s="330"/>
      <c r="P1022" s="312">
        <f t="shared" ref="P1022:P1040" si="518">SUM(D1022:O1022)</f>
        <v>0</v>
      </c>
      <c r="Q1022" s="5"/>
      <c r="R1022" s="60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</row>
    <row r="1023" spans="1:31" ht="12.75" customHeight="1" x14ac:dyDescent="0.25">
      <c r="A1023" s="195" t="str">
        <f>+'Measured TV opt-pt'!A915</f>
        <v>PC</v>
      </c>
      <c r="B1023" s="388"/>
      <c r="C1023" s="311" t="s">
        <v>288</v>
      </c>
      <c r="D1023" s="330"/>
      <c r="E1023" s="330"/>
      <c r="F1023" s="330"/>
      <c r="G1023" s="330"/>
      <c r="H1023" s="330"/>
      <c r="I1023" s="330"/>
      <c r="J1023" s="330"/>
      <c r="K1023" s="330"/>
      <c r="L1023" s="330"/>
      <c r="M1023" s="330"/>
      <c r="N1023" s="330"/>
      <c r="O1023" s="330"/>
      <c r="P1023" s="312">
        <f t="shared" si="518"/>
        <v>0</v>
      </c>
      <c r="Q1023" s="5"/>
      <c r="R1023" s="60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</row>
    <row r="1024" spans="1:31" ht="12.75" customHeight="1" x14ac:dyDescent="0.25">
      <c r="A1024" s="195" t="str">
        <f>+'Measured TV opt-pt'!A916</f>
        <v>PC</v>
      </c>
      <c r="B1024" s="388"/>
      <c r="C1024" s="311" t="s">
        <v>280</v>
      </c>
      <c r="D1024" s="330"/>
      <c r="E1024" s="330"/>
      <c r="F1024" s="330"/>
      <c r="G1024" s="330"/>
      <c r="H1024" s="330"/>
      <c r="I1024" s="330"/>
      <c r="J1024" s="330"/>
      <c r="K1024" s="330"/>
      <c r="L1024" s="330"/>
      <c r="M1024" s="330"/>
      <c r="N1024" s="330"/>
      <c r="O1024" s="330"/>
      <c r="P1024" s="312">
        <f t="shared" si="518"/>
        <v>0</v>
      </c>
      <c r="Q1024" s="5"/>
      <c r="R1024" s="60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</row>
    <row r="1025" spans="1:31" ht="12.75" customHeight="1" x14ac:dyDescent="0.25">
      <c r="A1025" s="195" t="str">
        <f>+'Measured TV opt-pt'!A917</f>
        <v>PC</v>
      </c>
      <c r="B1025" s="388"/>
      <c r="C1025" s="311" t="s">
        <v>285</v>
      </c>
      <c r="D1025" s="330"/>
      <c r="E1025" s="330"/>
      <c r="F1025" s="330"/>
      <c r="G1025" s="330"/>
      <c r="H1025" s="330"/>
      <c r="I1025" s="330"/>
      <c r="J1025" s="330"/>
      <c r="K1025" s="330"/>
      <c r="L1025" s="330"/>
      <c r="M1025" s="330"/>
      <c r="N1025" s="330"/>
      <c r="O1025" s="330"/>
      <c r="P1025" s="312">
        <f t="shared" si="518"/>
        <v>0</v>
      </c>
      <c r="Q1025" s="5"/>
      <c r="R1025" s="60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</row>
    <row r="1026" spans="1:31" ht="12.75" customHeight="1" x14ac:dyDescent="0.25">
      <c r="A1026" s="195" t="str">
        <f t="shared" ref="A1026:A1038" si="519">+A1025</f>
        <v>PC</v>
      </c>
      <c r="B1026" s="388"/>
      <c r="C1026" s="311" t="s">
        <v>280</v>
      </c>
      <c r="D1026" s="330"/>
      <c r="E1026" s="330"/>
      <c r="F1026" s="330"/>
      <c r="G1026" s="330"/>
      <c r="H1026" s="330"/>
      <c r="I1026" s="330"/>
      <c r="J1026" s="330"/>
      <c r="K1026" s="330"/>
      <c r="L1026" s="330"/>
      <c r="M1026" s="330"/>
      <c r="N1026" s="330"/>
      <c r="O1026" s="330"/>
      <c r="P1026" s="312">
        <f t="shared" si="518"/>
        <v>0</v>
      </c>
      <c r="Q1026" s="5"/>
      <c r="R1026" s="60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</row>
    <row r="1027" spans="1:31" ht="12.75" customHeight="1" x14ac:dyDescent="0.25">
      <c r="A1027" s="195" t="str">
        <f t="shared" si="519"/>
        <v>PC</v>
      </c>
      <c r="B1027" s="388"/>
      <c r="C1027" s="311" t="s">
        <v>286</v>
      </c>
      <c r="D1027" s="330"/>
      <c r="E1027" s="330"/>
      <c r="F1027" s="330"/>
      <c r="G1027" s="330"/>
      <c r="H1027" s="330"/>
      <c r="I1027" s="330"/>
      <c r="J1027" s="330"/>
      <c r="K1027" s="330"/>
      <c r="L1027" s="330"/>
      <c r="M1027" s="330"/>
      <c r="N1027" s="330"/>
      <c r="O1027" s="330"/>
      <c r="P1027" s="312">
        <f t="shared" si="518"/>
        <v>0</v>
      </c>
      <c r="Q1027" s="5"/>
      <c r="R1027" s="60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</row>
    <row r="1028" spans="1:31" ht="12.75" customHeight="1" x14ac:dyDescent="0.25">
      <c r="A1028" s="195" t="str">
        <f t="shared" si="519"/>
        <v>PC</v>
      </c>
      <c r="B1028" s="388"/>
      <c r="C1028" s="311" t="s">
        <v>282</v>
      </c>
      <c r="D1028" s="330"/>
      <c r="E1028" s="330"/>
      <c r="F1028" s="330"/>
      <c r="G1028" s="330"/>
      <c r="H1028" s="330"/>
      <c r="I1028" s="330"/>
      <c r="J1028" s="330"/>
      <c r="K1028" s="330"/>
      <c r="L1028" s="330"/>
      <c r="M1028" s="330"/>
      <c r="N1028" s="330"/>
      <c r="O1028" s="330"/>
      <c r="P1028" s="312">
        <f t="shared" si="518"/>
        <v>0</v>
      </c>
      <c r="Q1028" s="5"/>
      <c r="R1028" s="60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</row>
    <row r="1029" spans="1:31" ht="12.75" customHeight="1" x14ac:dyDescent="0.25">
      <c r="A1029" s="195" t="str">
        <f t="shared" si="519"/>
        <v>PC</v>
      </c>
      <c r="B1029" s="388"/>
      <c r="C1029" s="311" t="s">
        <v>283</v>
      </c>
      <c r="D1029" s="330"/>
      <c r="E1029" s="330"/>
      <c r="F1029" s="330"/>
      <c r="G1029" s="330"/>
      <c r="H1029" s="330"/>
      <c r="I1029" s="330"/>
      <c r="J1029" s="330"/>
      <c r="K1029" s="330"/>
      <c r="L1029" s="330"/>
      <c r="M1029" s="330"/>
      <c r="N1029" s="330"/>
      <c r="O1029" s="330"/>
      <c r="P1029" s="312">
        <f t="shared" si="518"/>
        <v>0</v>
      </c>
      <c r="Q1029" s="5"/>
      <c r="R1029" s="60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</row>
    <row r="1030" spans="1:31" ht="12.75" customHeight="1" x14ac:dyDescent="0.25">
      <c r="A1030" s="195" t="str">
        <f t="shared" si="519"/>
        <v>PC</v>
      </c>
      <c r="B1030" s="388"/>
      <c r="C1030" s="313" t="s">
        <v>287</v>
      </c>
      <c r="D1030" s="331"/>
      <c r="E1030" s="331"/>
      <c r="F1030" s="331"/>
      <c r="G1030" s="331"/>
      <c r="H1030" s="331"/>
      <c r="I1030" s="331"/>
      <c r="J1030" s="331"/>
      <c r="K1030" s="331"/>
      <c r="L1030" s="331"/>
      <c r="M1030" s="331"/>
      <c r="N1030" s="331"/>
      <c r="O1030" s="331"/>
      <c r="P1030" s="314">
        <f t="shared" si="518"/>
        <v>0</v>
      </c>
      <c r="Q1030" s="5"/>
      <c r="R1030" s="60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</row>
    <row r="1031" spans="1:31" ht="12.75" customHeight="1" x14ac:dyDescent="0.25">
      <c r="A1031" s="195" t="str">
        <f t="shared" si="519"/>
        <v>PC</v>
      </c>
      <c r="B1031" s="388"/>
      <c r="C1031" s="313" t="s">
        <v>288</v>
      </c>
      <c r="D1031" s="331"/>
      <c r="E1031" s="331"/>
      <c r="F1031" s="331"/>
      <c r="G1031" s="331"/>
      <c r="H1031" s="331"/>
      <c r="I1031" s="331"/>
      <c r="J1031" s="331"/>
      <c r="K1031" s="331"/>
      <c r="L1031" s="331"/>
      <c r="M1031" s="331"/>
      <c r="N1031" s="331"/>
      <c r="O1031" s="331"/>
      <c r="P1031" s="314">
        <f t="shared" si="518"/>
        <v>0</v>
      </c>
      <c r="Q1031" s="5"/>
      <c r="R1031" s="60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</row>
    <row r="1032" spans="1:31" ht="12.75" customHeight="1" x14ac:dyDescent="0.25">
      <c r="A1032" s="195" t="str">
        <f t="shared" si="519"/>
        <v>PC</v>
      </c>
      <c r="B1032" s="388"/>
      <c r="C1032" s="313" t="s">
        <v>280</v>
      </c>
      <c r="D1032" s="331"/>
      <c r="E1032" s="331"/>
      <c r="F1032" s="331"/>
      <c r="G1032" s="331"/>
      <c r="H1032" s="331"/>
      <c r="I1032" s="331"/>
      <c r="J1032" s="331"/>
      <c r="K1032" s="331"/>
      <c r="L1032" s="331"/>
      <c r="M1032" s="331"/>
      <c r="N1032" s="331"/>
      <c r="O1032" s="331"/>
      <c r="P1032" s="314">
        <f t="shared" si="518"/>
        <v>0</v>
      </c>
      <c r="Q1032" s="5"/>
      <c r="R1032" s="60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</row>
    <row r="1033" spans="1:31" ht="12.75" customHeight="1" x14ac:dyDescent="0.25">
      <c r="A1033" s="195" t="str">
        <f t="shared" si="519"/>
        <v>PC</v>
      </c>
      <c r="B1033" s="388"/>
      <c r="C1033" s="313" t="s">
        <v>285</v>
      </c>
      <c r="D1033" s="331"/>
      <c r="E1033" s="331"/>
      <c r="F1033" s="331"/>
      <c r="G1033" s="331"/>
      <c r="H1033" s="331"/>
      <c r="I1033" s="331"/>
      <c r="J1033" s="331"/>
      <c r="K1033" s="331"/>
      <c r="L1033" s="331"/>
      <c r="M1033" s="331"/>
      <c r="N1033" s="331"/>
      <c r="O1033" s="331"/>
      <c r="P1033" s="314">
        <f t="shared" si="518"/>
        <v>0</v>
      </c>
      <c r="Q1033" s="5"/>
      <c r="R1033" s="60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</row>
    <row r="1034" spans="1:31" ht="12.75" customHeight="1" x14ac:dyDescent="0.25">
      <c r="A1034" s="195" t="str">
        <f t="shared" si="519"/>
        <v>PC</v>
      </c>
      <c r="B1034" s="388"/>
      <c r="C1034" s="313" t="s">
        <v>280</v>
      </c>
      <c r="D1034" s="331"/>
      <c r="E1034" s="331"/>
      <c r="F1034" s="331"/>
      <c r="G1034" s="331"/>
      <c r="H1034" s="331"/>
      <c r="I1034" s="331"/>
      <c r="J1034" s="331"/>
      <c r="K1034" s="331"/>
      <c r="L1034" s="331"/>
      <c r="M1034" s="331"/>
      <c r="N1034" s="331"/>
      <c r="O1034" s="331"/>
      <c r="P1034" s="314">
        <f t="shared" si="518"/>
        <v>0</v>
      </c>
      <c r="Q1034" s="5"/>
      <c r="R1034" s="60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</row>
    <row r="1035" spans="1:31" ht="12.75" customHeight="1" x14ac:dyDescent="0.25">
      <c r="A1035" s="195" t="str">
        <f t="shared" si="519"/>
        <v>PC</v>
      </c>
      <c r="B1035" s="388"/>
      <c r="C1035" s="313" t="s">
        <v>286</v>
      </c>
      <c r="D1035" s="331"/>
      <c r="E1035" s="331"/>
      <c r="F1035" s="331"/>
      <c r="G1035" s="331"/>
      <c r="H1035" s="331"/>
      <c r="I1035" s="331"/>
      <c r="J1035" s="331"/>
      <c r="K1035" s="331"/>
      <c r="L1035" s="331"/>
      <c r="M1035" s="331"/>
      <c r="N1035" s="331"/>
      <c r="O1035" s="331"/>
      <c r="P1035" s="314">
        <f t="shared" si="518"/>
        <v>0</v>
      </c>
      <c r="Q1035" s="5"/>
      <c r="R1035" s="60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</row>
    <row r="1036" spans="1:31" ht="12.75" customHeight="1" x14ac:dyDescent="0.25">
      <c r="A1036" s="195" t="str">
        <f t="shared" si="519"/>
        <v>PC</v>
      </c>
      <c r="B1036" s="388"/>
      <c r="C1036" s="313" t="s">
        <v>282</v>
      </c>
      <c r="D1036" s="331"/>
      <c r="E1036" s="331"/>
      <c r="F1036" s="331"/>
      <c r="G1036" s="331"/>
      <c r="H1036" s="331"/>
      <c r="I1036" s="331"/>
      <c r="J1036" s="331"/>
      <c r="K1036" s="331"/>
      <c r="L1036" s="331"/>
      <c r="M1036" s="331"/>
      <c r="N1036" s="331"/>
      <c r="O1036" s="331"/>
      <c r="P1036" s="314">
        <f t="shared" si="518"/>
        <v>0</v>
      </c>
      <c r="Q1036" s="5"/>
      <c r="R1036" s="60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</row>
    <row r="1037" spans="1:31" ht="12.75" customHeight="1" x14ac:dyDescent="0.25">
      <c r="A1037" s="195" t="str">
        <f t="shared" si="519"/>
        <v>PC</v>
      </c>
      <c r="B1037" s="388"/>
      <c r="C1037" s="313" t="s">
        <v>283</v>
      </c>
      <c r="D1037" s="331"/>
      <c r="E1037" s="331"/>
      <c r="F1037" s="331"/>
      <c r="G1037" s="331"/>
      <c r="H1037" s="331"/>
      <c r="I1037" s="331"/>
      <c r="J1037" s="331"/>
      <c r="K1037" s="331"/>
      <c r="L1037" s="331"/>
      <c r="M1037" s="331"/>
      <c r="N1037" s="331"/>
      <c r="O1037" s="331"/>
      <c r="P1037" s="314">
        <f t="shared" si="518"/>
        <v>0</v>
      </c>
      <c r="Q1037" s="5"/>
      <c r="R1037" s="60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</row>
    <row r="1038" spans="1:31" ht="12.75" customHeight="1" x14ac:dyDescent="0.25">
      <c r="A1038" s="195" t="str">
        <f t="shared" si="519"/>
        <v>PC</v>
      </c>
      <c r="B1038" s="388"/>
      <c r="C1038" s="313" t="s">
        <v>281</v>
      </c>
      <c r="D1038" s="331"/>
      <c r="E1038" s="331"/>
      <c r="F1038" s="331"/>
      <c r="G1038" s="331"/>
      <c r="H1038" s="331"/>
      <c r="I1038" s="331"/>
      <c r="J1038" s="331"/>
      <c r="K1038" s="331"/>
      <c r="L1038" s="331"/>
      <c r="M1038" s="331"/>
      <c r="N1038" s="331"/>
      <c r="O1038" s="331"/>
      <c r="P1038" s="314">
        <f t="shared" si="518"/>
        <v>0</v>
      </c>
      <c r="Q1038" s="5"/>
      <c r="R1038" s="60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</row>
    <row r="1039" spans="1:31" ht="12.75" customHeight="1" x14ac:dyDescent="0.25">
      <c r="A1039" s="195" t="str">
        <f>+'Measured TV opt-pt'!A918</f>
        <v>PC</v>
      </c>
      <c r="B1039" s="388"/>
      <c r="C1039" s="318" t="s">
        <v>279</v>
      </c>
      <c r="D1039" s="332"/>
      <c r="E1039" s="332"/>
      <c r="F1039" s="332"/>
      <c r="G1039" s="332"/>
      <c r="H1039" s="332"/>
      <c r="I1039" s="332"/>
      <c r="J1039" s="332"/>
      <c r="K1039" s="332"/>
      <c r="L1039" s="332"/>
      <c r="M1039" s="332"/>
      <c r="N1039" s="332"/>
      <c r="O1039" s="332"/>
      <c r="P1039" s="315">
        <f t="shared" si="518"/>
        <v>0</v>
      </c>
      <c r="Q1039" s="5"/>
      <c r="R1039" s="60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</row>
    <row r="1040" spans="1:31" ht="12.75" customHeight="1" x14ac:dyDescent="0.25">
      <c r="A1040" s="195" t="str">
        <f>+'Measured TV opt-pt'!A919</f>
        <v>PC</v>
      </c>
      <c r="B1040" s="388"/>
      <c r="C1040" s="316" t="s">
        <v>290</v>
      </c>
      <c r="D1040" s="334"/>
      <c r="E1040" s="334"/>
      <c r="F1040" s="334"/>
      <c r="G1040" s="334">
        <v>0</v>
      </c>
      <c r="H1040" s="334">
        <v>0</v>
      </c>
      <c r="I1040" s="334">
        <v>0</v>
      </c>
      <c r="J1040" s="334"/>
      <c r="K1040" s="334"/>
      <c r="L1040" s="334"/>
      <c r="M1040" s="334"/>
      <c r="N1040" s="334"/>
      <c r="O1040" s="334"/>
      <c r="P1040" s="317">
        <f t="shared" si="518"/>
        <v>0</v>
      </c>
      <c r="Q1040" s="5"/>
      <c r="R1040" s="60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</row>
    <row r="1041" spans="1:46" ht="12.75" customHeight="1" x14ac:dyDescent="0.2">
      <c r="A1041" s="195" t="str">
        <f>+'Measured TV opt-pt'!A920</f>
        <v>PC</v>
      </c>
      <c r="B1041" s="388"/>
      <c r="C1041" s="122" t="s">
        <v>66</v>
      </c>
      <c r="D1041" s="42"/>
      <c r="E1041" s="42"/>
      <c r="F1041" s="42"/>
      <c r="G1041" s="42"/>
      <c r="H1041" s="42"/>
      <c r="I1041" s="42"/>
      <c r="J1041" s="42"/>
      <c r="K1041" s="42"/>
      <c r="L1041" s="42"/>
      <c r="M1041" s="42"/>
      <c r="N1041" s="42"/>
      <c r="O1041" s="42"/>
      <c r="P1041" s="144">
        <f t="shared" si="499"/>
        <v>0</v>
      </c>
      <c r="R1041" s="60" t="s">
        <v>107</v>
      </c>
    </row>
    <row r="1042" spans="1:46" ht="12.75" customHeight="1" x14ac:dyDescent="0.2">
      <c r="A1042" s="195" t="str">
        <f>+'Measured TV opt-pt'!A921</f>
        <v>PC</v>
      </c>
      <c r="B1042" s="388"/>
      <c r="C1042" s="122" t="s">
        <v>67</v>
      </c>
      <c r="D1042" s="42"/>
      <c r="E1042" s="42"/>
      <c r="F1042" s="42"/>
      <c r="G1042" s="42">
        <v>5867</v>
      </c>
      <c r="H1042" s="42">
        <v>5867</v>
      </c>
      <c r="I1042" s="42">
        <v>5867</v>
      </c>
      <c r="J1042" s="42">
        <v>5867</v>
      </c>
      <c r="K1042" s="42">
        <v>5867</v>
      </c>
      <c r="L1042" s="42">
        <v>5867</v>
      </c>
      <c r="M1042" s="42"/>
      <c r="N1042" s="42"/>
      <c r="O1042" s="42"/>
      <c r="P1042" s="144">
        <f t="shared" si="499"/>
        <v>35202</v>
      </c>
      <c r="Q1042" s="5"/>
      <c r="R1042" s="60" t="s">
        <v>107</v>
      </c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</row>
    <row r="1043" spans="1:46" ht="12.75" customHeight="1" x14ac:dyDescent="0.2">
      <c r="A1043" s="195" t="str">
        <f>+'Measured TV opt-pt'!A922</f>
        <v>PC</v>
      </c>
      <c r="B1043" s="388"/>
      <c r="C1043" s="122" t="s">
        <v>68</v>
      </c>
      <c r="D1043" s="42"/>
      <c r="E1043" s="42"/>
      <c r="F1043" s="42"/>
      <c r="G1043" s="42"/>
      <c r="H1043" s="42"/>
      <c r="I1043" s="42"/>
      <c r="J1043" s="42"/>
      <c r="K1043" s="42"/>
      <c r="L1043" s="42"/>
      <c r="M1043" s="42"/>
      <c r="N1043" s="42"/>
      <c r="O1043" s="42"/>
      <c r="P1043" s="144">
        <f t="shared" si="499"/>
        <v>0</v>
      </c>
      <c r="Q1043" s="5"/>
      <c r="R1043" s="60" t="s">
        <v>107</v>
      </c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</row>
    <row r="1044" spans="1:46" ht="13.5" customHeight="1" thickBot="1" x14ac:dyDescent="0.25">
      <c r="A1044" s="195" t="str">
        <f>+'Measured TV opt-pt'!A923</f>
        <v>PC</v>
      </c>
      <c r="B1044" s="389"/>
      <c r="C1044" s="126" t="s">
        <v>55</v>
      </c>
      <c r="D1044" s="56">
        <f t="shared" ref="D1044:O1044" si="520">+D1043+D1042+D1041+D1021+D1020+D1019+D1018+D1017+D1016+D1005</f>
        <v>0</v>
      </c>
      <c r="E1044" s="56">
        <f t="shared" si="520"/>
        <v>0</v>
      </c>
      <c r="F1044" s="56">
        <f t="shared" si="520"/>
        <v>209821.67799999999</v>
      </c>
      <c r="G1044" s="56">
        <f t="shared" si="520"/>
        <v>365119.89999999997</v>
      </c>
      <c r="H1044" s="56">
        <f t="shared" si="520"/>
        <v>413019.59000999999</v>
      </c>
      <c r="I1044" s="56">
        <f t="shared" si="520"/>
        <v>554392</v>
      </c>
      <c r="J1044" s="56">
        <f t="shared" si="520"/>
        <v>252513.36479380433</v>
      </c>
      <c r="K1044" s="56">
        <f t="shared" si="520"/>
        <v>5867</v>
      </c>
      <c r="L1044" s="56">
        <f t="shared" si="520"/>
        <v>5867</v>
      </c>
      <c r="M1044" s="56">
        <f t="shared" si="520"/>
        <v>0</v>
      </c>
      <c r="N1044" s="56">
        <f t="shared" si="520"/>
        <v>0</v>
      </c>
      <c r="O1044" s="56">
        <f t="shared" si="520"/>
        <v>0</v>
      </c>
      <c r="P1044" s="147">
        <f t="shared" si="499"/>
        <v>1806600.5328038041</v>
      </c>
      <c r="Q1044" s="199" t="str">
        <f>+B1005</f>
        <v>Rexona M.</v>
      </c>
      <c r="R1044" s="60" t="s">
        <v>107</v>
      </c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</row>
    <row r="1045" spans="1:46" ht="12.75" customHeight="1" thickBot="1" x14ac:dyDescent="0.25">
      <c r="A1045" s="195" t="str">
        <f>+'Measured TV opt-pt'!A924</f>
        <v>PC</v>
      </c>
      <c r="B1045" s="384" t="str">
        <f>+'Measured TV opt-pt'!B1391</f>
        <v>Signal</v>
      </c>
      <c r="C1045" s="121" t="s">
        <v>56</v>
      </c>
      <c r="D1045" s="54">
        <f t="shared" ref="D1045:O1045" si="521">SUM(D1046:D1055)</f>
        <v>489733.44459999946</v>
      </c>
      <c r="E1045" s="54">
        <f t="shared" si="521"/>
        <v>547250.37</v>
      </c>
      <c r="F1045" s="54">
        <f t="shared" si="521"/>
        <v>555268.92600000009</v>
      </c>
      <c r="G1045" s="54">
        <f t="shared" si="521"/>
        <v>424139</v>
      </c>
      <c r="H1045" s="54">
        <f t="shared" si="521"/>
        <v>0</v>
      </c>
      <c r="I1045" s="54">
        <f t="shared" si="521"/>
        <v>430445.06782443705</v>
      </c>
      <c r="J1045" s="54">
        <f t="shared" si="521"/>
        <v>249498.99999999997</v>
      </c>
      <c r="K1045" s="54">
        <f t="shared" si="521"/>
        <v>0</v>
      </c>
      <c r="L1045" s="54">
        <f t="shared" si="521"/>
        <v>0</v>
      </c>
      <c r="M1045" s="54">
        <f t="shared" si="521"/>
        <v>474579.04475691158</v>
      </c>
      <c r="N1045" s="54">
        <f t="shared" si="521"/>
        <v>565844.2456717022</v>
      </c>
      <c r="O1045" s="54">
        <f t="shared" si="521"/>
        <v>549341.90851045027</v>
      </c>
      <c r="P1045" s="140">
        <f t="shared" si="499"/>
        <v>4286101.0073635001</v>
      </c>
      <c r="Q1045" s="198" t="str">
        <f>+B1045</f>
        <v>Signal</v>
      </c>
      <c r="R1045" s="121" t="s">
        <v>104</v>
      </c>
      <c r="S1045" s="54">
        <f>SUM(S1046:S1051)</f>
        <v>635.86399999999969</v>
      </c>
      <c r="T1045" s="54">
        <f t="shared" ref="T1045:AD1045" si="522">SUM(T1046:T1051)</f>
        <v>598.13999999999987</v>
      </c>
      <c r="U1045" s="54">
        <f t="shared" si="522"/>
        <v>614.43000000000006</v>
      </c>
      <c r="V1045" s="54">
        <f t="shared" si="522"/>
        <v>341.29</v>
      </c>
      <c r="W1045" s="54">
        <f t="shared" si="522"/>
        <v>0</v>
      </c>
      <c r="X1045" s="117">
        <f t="shared" si="522"/>
        <v>265.169274463166</v>
      </c>
      <c r="Y1045" s="54">
        <f t="shared" si="522"/>
        <v>235.45781350151159</v>
      </c>
      <c r="Z1045" s="54">
        <f t="shared" si="522"/>
        <v>0</v>
      </c>
      <c r="AA1045" s="54">
        <f t="shared" si="522"/>
        <v>0</v>
      </c>
      <c r="AB1045" s="54">
        <f t="shared" si="522"/>
        <v>443.13010150880882</v>
      </c>
      <c r="AC1045" s="54">
        <f t="shared" si="522"/>
        <v>568.72025460051714</v>
      </c>
      <c r="AD1045" s="54">
        <f t="shared" si="522"/>
        <v>648.54890855675035</v>
      </c>
      <c r="AE1045" s="55">
        <f t="shared" ref="AE1045:AE1051" si="523">SUM(S1045:AD1045)</f>
        <v>4350.7503526307537</v>
      </c>
    </row>
    <row r="1046" spans="1:46" ht="12.75" customHeight="1" thickBot="1" x14ac:dyDescent="0.25">
      <c r="A1046" s="195" t="str">
        <f>+'Measured TV opt-pt'!A925</f>
        <v>PC</v>
      </c>
      <c r="B1046" s="385"/>
      <c r="C1046" s="123" t="s">
        <v>57</v>
      </c>
      <c r="D1046" s="58">
        <v>282104.21889999986</v>
      </c>
      <c r="E1046" s="58">
        <v>324563.90999999992</v>
      </c>
      <c r="F1046" s="58">
        <v>323923.62600000005</v>
      </c>
      <c r="G1046" s="58">
        <f>+'Measured TV opt-pt'!G1393</f>
        <v>154328.52106113808</v>
      </c>
      <c r="H1046" s="58">
        <f>+'Measured TV opt-pt'!H1393</f>
        <v>0</v>
      </c>
      <c r="I1046" s="58">
        <v>213980.25984422429</v>
      </c>
      <c r="J1046" s="58">
        <f>+'Measured TV opt-pt'!J1393</f>
        <v>102551.36926260237</v>
      </c>
      <c r="K1046" s="58">
        <f>+'Measured TV opt-pt'!K1393</f>
        <v>0</v>
      </c>
      <c r="L1046" s="58">
        <f>+'Measured TV opt-pt'!L1393</f>
        <v>0</v>
      </c>
      <c r="M1046" s="58">
        <f>+'Measured TV opt-pt'!M1393</f>
        <v>356193.6301317077</v>
      </c>
      <c r="N1046" s="58">
        <f>+'Measured TV opt-pt'!N1393</f>
        <v>426076.3091570898</v>
      </c>
      <c r="O1046" s="58">
        <f>+'Measured TV opt-pt'!O1393</f>
        <v>389964.80684549105</v>
      </c>
      <c r="P1046" s="141">
        <f t="shared" si="499"/>
        <v>2573686.6512022531</v>
      </c>
      <c r="R1046" s="123" t="s">
        <v>57</v>
      </c>
      <c r="S1046" s="44">
        <v>470.9309999999997</v>
      </c>
      <c r="T1046" s="44">
        <v>415.84999999999985</v>
      </c>
      <c r="U1046" s="44">
        <v>435.09999999999997</v>
      </c>
      <c r="V1046" s="44">
        <v>208.6</v>
      </c>
      <c r="W1046" s="44">
        <f>'Measured TV opt-pt'!H1430</f>
        <v>0</v>
      </c>
      <c r="X1046" s="44">
        <f>'Measured TV opt-pt'!I1430</f>
        <v>156.03598659212051</v>
      </c>
      <c r="Y1046" s="44">
        <f>'Measured TV opt-pt'!J1430</f>
        <v>142.59649554398095</v>
      </c>
      <c r="Z1046" s="44">
        <f>'Measured TV opt-pt'!K1430</f>
        <v>0</v>
      </c>
      <c r="AA1046" s="44">
        <f>'Measured TV opt-pt'!L1430</f>
        <v>0</v>
      </c>
      <c r="AB1046" s="44">
        <f>'Measured TV opt-pt'!M1430</f>
        <v>351.52698716454262</v>
      </c>
      <c r="AC1046" s="44">
        <f>'Measured TV opt-pt'!N1430</f>
        <v>450.72073445154092</v>
      </c>
      <c r="AD1046" s="44">
        <f>'Measured TV opt-pt'!O1430</f>
        <v>487.97468428718452</v>
      </c>
      <c r="AE1046" s="55">
        <f t="shared" si="523"/>
        <v>3119.3358880393689</v>
      </c>
      <c r="AT1046" s="5">
        <f>L1046+L1050+L1051</f>
        <v>0</v>
      </c>
    </row>
    <row r="1047" spans="1:46" ht="12.75" customHeight="1" thickBot="1" x14ac:dyDescent="0.25">
      <c r="A1047" s="195" t="str">
        <f>+'Measured TV opt-pt'!A926</f>
        <v>PC</v>
      </c>
      <c r="B1047" s="385"/>
      <c r="C1047" s="123" t="s">
        <v>221</v>
      </c>
      <c r="D1047" s="58">
        <f>+'Measured TV opt-pt'!D1394</f>
        <v>0</v>
      </c>
      <c r="E1047" s="58">
        <f>+'Measured TV opt-pt'!E1394</f>
        <v>0</v>
      </c>
      <c r="F1047" s="58">
        <f>+'Measured TV opt-pt'!F1394</f>
        <v>0</v>
      </c>
      <c r="G1047" s="58">
        <f>+'Measured TV opt-pt'!G1394</f>
        <v>0</v>
      </c>
      <c r="H1047" s="58">
        <f>+'Measured TV opt-pt'!H1394</f>
        <v>0</v>
      </c>
      <c r="I1047" s="58">
        <f>+'Measured TV opt-pt'!I1394</f>
        <v>0</v>
      </c>
      <c r="J1047" s="58">
        <f>+'Measured TV opt-pt'!J1394</f>
        <v>0</v>
      </c>
      <c r="K1047" s="58">
        <f>+'Measured TV opt-pt'!K1394</f>
        <v>0</v>
      </c>
      <c r="L1047" s="58">
        <f>+'Measured TV opt-pt'!L1394</f>
        <v>0</v>
      </c>
      <c r="M1047" s="58">
        <f>+'Measured TV opt-pt'!M1394</f>
        <v>0</v>
      </c>
      <c r="N1047" s="58">
        <f>+'Measured TV opt-pt'!N1394</f>
        <v>0</v>
      </c>
      <c r="O1047" s="58">
        <f>+'Measured TV opt-pt'!O1394</f>
        <v>0</v>
      </c>
      <c r="P1047" s="141">
        <f t="shared" si="499"/>
        <v>0</v>
      </c>
      <c r="R1047" s="123" t="s">
        <v>221</v>
      </c>
      <c r="S1047" s="44">
        <f>'Measured TV opt-pt'!D1431</f>
        <v>0</v>
      </c>
      <c r="T1047" s="44">
        <f>'Measured TV opt-pt'!E1431</f>
        <v>0</v>
      </c>
      <c r="U1047" s="44">
        <f>'Measured TV opt-pt'!F1431</f>
        <v>0</v>
      </c>
      <c r="V1047" s="44">
        <f>'Measured TV opt-pt'!G1431</f>
        <v>0</v>
      </c>
      <c r="W1047" s="44">
        <f>'Measured TV opt-pt'!H1431</f>
        <v>0</v>
      </c>
      <c r="X1047" s="44">
        <f>'Measured TV opt-pt'!I1431</f>
        <v>0</v>
      </c>
      <c r="Y1047" s="44">
        <f>'Measured TV opt-pt'!J1431</f>
        <v>0</v>
      </c>
      <c r="Z1047" s="44">
        <f>'Measured TV opt-pt'!K1431</f>
        <v>0</v>
      </c>
      <c r="AA1047" s="44">
        <f>'Measured TV opt-pt'!L1431</f>
        <v>0</v>
      </c>
      <c r="AB1047" s="44">
        <f>'Measured TV opt-pt'!M1431</f>
        <v>0</v>
      </c>
      <c r="AC1047" s="44">
        <f>'Measured TV opt-pt'!N1431</f>
        <v>0</v>
      </c>
      <c r="AD1047" s="44">
        <f>'Measured TV opt-pt'!O1431</f>
        <v>0</v>
      </c>
      <c r="AE1047" s="55">
        <f t="shared" si="523"/>
        <v>0</v>
      </c>
      <c r="AT1047" s="5"/>
    </row>
    <row r="1048" spans="1:46" ht="12.75" customHeight="1" thickBot="1" x14ac:dyDescent="0.25">
      <c r="A1048" s="195" t="str">
        <f>+'Measured TV opt-pt'!A927</f>
        <v>PC</v>
      </c>
      <c r="B1048" s="385"/>
      <c r="C1048" s="123" t="s">
        <v>222</v>
      </c>
      <c r="D1048" s="58">
        <v>111828.24569999997</v>
      </c>
      <c r="E1048" s="58">
        <v>146619.21000000002</v>
      </c>
      <c r="F1048" s="58">
        <v>153764.69999999995</v>
      </c>
      <c r="G1048" s="58">
        <f>+'Measured TV opt-pt'!G1395</f>
        <v>97298.076669861679</v>
      </c>
      <c r="H1048" s="58">
        <f>+'Measured TV opt-pt'!H1395</f>
        <v>0</v>
      </c>
      <c r="I1048" s="58">
        <f>89068.6817226159+8347</f>
        <v>97415.681722615904</v>
      </c>
      <c r="J1048" s="58">
        <f>+'Measured TV opt-pt'!J1395</f>
        <v>31002.333291956456</v>
      </c>
      <c r="K1048" s="58">
        <f>+'Measured TV opt-pt'!K1395</f>
        <v>0</v>
      </c>
      <c r="L1048" s="58">
        <f>+'Measured TV opt-pt'!L1395</f>
        <v>0</v>
      </c>
      <c r="M1048" s="58">
        <f>+'Measured TV opt-pt'!M1395</f>
        <v>101550.48633268461</v>
      </c>
      <c r="N1048" s="58">
        <f>+'Measured TV opt-pt'!N1395</f>
        <v>130543.92601264162</v>
      </c>
      <c r="O1048" s="58">
        <f>+'Measured TV opt-pt'!O1395</f>
        <v>159377.10166495922</v>
      </c>
      <c r="P1048" s="141">
        <f t="shared" si="499"/>
        <v>1029399.7613947195</v>
      </c>
      <c r="R1048" s="123" t="s">
        <v>222</v>
      </c>
      <c r="S1048" s="44">
        <v>164.93299999999999</v>
      </c>
      <c r="T1048" s="44">
        <v>162.28</v>
      </c>
      <c r="U1048" s="44">
        <v>151.83000000000007</v>
      </c>
      <c r="V1048" s="44">
        <v>87.7</v>
      </c>
      <c r="W1048" s="44">
        <f>'Measured TV opt-pt'!H1432</f>
        <v>0</v>
      </c>
      <c r="X1048" s="44">
        <f>'Measured TV opt-pt'!I1432</f>
        <v>62.236364065078995</v>
      </c>
      <c r="Y1048" s="44">
        <f>'Measured TV opt-pt'!J1432</f>
        <v>35.432104870842849</v>
      </c>
      <c r="Z1048" s="44">
        <f>'Measured TV opt-pt'!K1432</f>
        <v>0</v>
      </c>
      <c r="AA1048" s="44">
        <f>'Measured TV opt-pt'!L1432</f>
        <v>0</v>
      </c>
      <c r="AB1048" s="44">
        <f>'Measured TV opt-pt'!M1432</f>
        <v>79.871082434200403</v>
      </c>
      <c r="AC1048" s="44">
        <f>'Measured TV opt-pt'!N1432</f>
        <v>110.88072943562652</v>
      </c>
      <c r="AD1048" s="44">
        <f>'Measured TV opt-pt'!O1432</f>
        <v>160.57422426956583</v>
      </c>
      <c r="AE1048" s="55">
        <f t="shared" si="523"/>
        <v>1015.7375050753146</v>
      </c>
      <c r="AT1048" s="5"/>
    </row>
    <row r="1049" spans="1:46" ht="12.75" customHeight="1" thickBot="1" x14ac:dyDescent="0.25">
      <c r="A1049" s="195" t="str">
        <f>+'Measured TV opt-pt'!A928</f>
        <v>PC</v>
      </c>
      <c r="B1049" s="385"/>
      <c r="C1049" s="123" t="s">
        <v>223</v>
      </c>
      <c r="D1049" s="58">
        <f>+'Measured TV opt-pt'!D1396</f>
        <v>0</v>
      </c>
      <c r="E1049" s="58">
        <v>11536.05</v>
      </c>
      <c r="F1049" s="58">
        <v>18757.500000000004</v>
      </c>
      <c r="G1049" s="58">
        <f>+'Measured TV opt-pt'!G1396</f>
        <v>76057.402269000246</v>
      </c>
      <c r="H1049" s="58">
        <f>+'Measured TV opt-pt'!H1396</f>
        <v>0</v>
      </c>
      <c r="I1049" s="58">
        <f>+'Measured TV opt-pt'!I1396</f>
        <v>65819.126257596887</v>
      </c>
      <c r="J1049" s="58">
        <f>+'Measured TV opt-pt'!J1396</f>
        <v>48920.297445441167</v>
      </c>
      <c r="K1049" s="58">
        <f>+'Measured TV opt-pt'!K1396</f>
        <v>0</v>
      </c>
      <c r="L1049" s="58">
        <f>+'Measured TV opt-pt'!L1396</f>
        <v>0</v>
      </c>
      <c r="M1049" s="58">
        <f>+'Measured TV opt-pt'!M1396</f>
        <v>16834.928292519282</v>
      </c>
      <c r="N1049" s="58">
        <f>+'Measured TV opt-pt'!N1396</f>
        <v>9224.0105019707153</v>
      </c>
      <c r="O1049" s="58">
        <f>+'Measured TV opt-pt'!O1396</f>
        <v>0</v>
      </c>
      <c r="P1049" s="141">
        <f t="shared" si="499"/>
        <v>247149.31476652826</v>
      </c>
      <c r="R1049" s="123" t="s">
        <v>223</v>
      </c>
      <c r="S1049" s="44">
        <f>'Measured TV opt-pt'!D1433</f>
        <v>0</v>
      </c>
      <c r="T1049" s="44">
        <v>20.010000000000005</v>
      </c>
      <c r="U1049" s="44">
        <v>27.500000000000004</v>
      </c>
      <c r="V1049" s="44">
        <v>44.989999999999995</v>
      </c>
      <c r="W1049" s="44">
        <f>'Measured TV opt-pt'!H1433</f>
        <v>0</v>
      </c>
      <c r="X1049" s="44">
        <f>'Measured TV opt-pt'!I1433</f>
        <v>46.896923805966509</v>
      </c>
      <c r="Y1049" s="44">
        <f>'Measured TV opt-pt'!J1433</f>
        <v>57.429213086687781</v>
      </c>
      <c r="Z1049" s="44">
        <f>'Measured TV opt-pt'!K1433</f>
        <v>0</v>
      </c>
      <c r="AA1049" s="44">
        <f>'Measured TV opt-pt'!L1433</f>
        <v>0</v>
      </c>
      <c r="AB1049" s="44">
        <f>'Measured TV opt-pt'!M1433</f>
        <v>11.732031910065812</v>
      </c>
      <c r="AC1049" s="44">
        <f>'Measured TV opt-pt'!N1433</f>
        <v>7.1187907133496067</v>
      </c>
      <c r="AD1049" s="44">
        <f>'Measured TV opt-pt'!O1433</f>
        <v>0</v>
      </c>
      <c r="AE1049" s="55">
        <f t="shared" si="523"/>
        <v>215.6769595160697</v>
      </c>
      <c r="AT1049" s="5"/>
    </row>
    <row r="1050" spans="1:46" ht="12.75" customHeight="1" thickBot="1" x14ac:dyDescent="0.25">
      <c r="A1050" s="195" t="str">
        <f>+'Measured TV opt-pt'!A929</f>
        <v>PC</v>
      </c>
      <c r="B1050" s="385"/>
      <c r="C1050" s="123" t="s">
        <v>224</v>
      </c>
      <c r="D1050" s="58">
        <f>+'Measured TV opt-pt'!D1397</f>
        <v>0</v>
      </c>
      <c r="E1050" s="58">
        <f>+'Measured TV opt-pt'!E1397</f>
        <v>0</v>
      </c>
      <c r="F1050" s="58">
        <f>+'Measured TV opt-pt'!F1397</f>
        <v>0</v>
      </c>
      <c r="G1050" s="58">
        <f>+'Measured TV opt-pt'!G1397</f>
        <v>0</v>
      </c>
      <c r="H1050" s="58">
        <f>+'Measured TV opt-pt'!H1397</f>
        <v>0</v>
      </c>
      <c r="I1050" s="58">
        <f>+'Measured TV opt-pt'!I1397</f>
        <v>0</v>
      </c>
      <c r="J1050" s="58">
        <f>+'Measured TV opt-pt'!J1397</f>
        <v>0</v>
      </c>
      <c r="K1050" s="58">
        <f>+'Measured TV opt-pt'!K1397</f>
        <v>0</v>
      </c>
      <c r="L1050" s="58">
        <f>+'Measured TV opt-pt'!L1397</f>
        <v>0</v>
      </c>
      <c r="M1050" s="58">
        <f>+'Measured TV opt-pt'!M1397</f>
        <v>0</v>
      </c>
      <c r="N1050" s="58">
        <f>+'Measured TV opt-pt'!N1397</f>
        <v>0</v>
      </c>
      <c r="O1050" s="58">
        <f>+'Measured TV opt-pt'!O1397</f>
        <v>0</v>
      </c>
      <c r="P1050" s="141">
        <f t="shared" si="499"/>
        <v>0</v>
      </c>
      <c r="Q1050" s="5"/>
      <c r="R1050" s="123" t="s">
        <v>224</v>
      </c>
      <c r="S1050" s="44">
        <f>'Measured TV opt-pt'!D1434</f>
        <v>0</v>
      </c>
      <c r="T1050" s="44">
        <f>'Measured TV opt-pt'!E1434</f>
        <v>0</v>
      </c>
      <c r="U1050" s="44">
        <f>'Measured TV opt-pt'!F1434</f>
        <v>0</v>
      </c>
      <c r="V1050" s="44">
        <f>'Measured TV opt-pt'!G1434</f>
        <v>0</v>
      </c>
      <c r="W1050" s="44">
        <f>'Measured TV opt-pt'!H1434</f>
        <v>0</v>
      </c>
      <c r="X1050" s="44">
        <f>'Measured TV opt-pt'!I1434</f>
        <v>0</v>
      </c>
      <c r="Y1050" s="44">
        <f>'Measured TV opt-pt'!J1434</f>
        <v>0</v>
      </c>
      <c r="Z1050" s="44">
        <f>'Measured TV opt-pt'!K1434</f>
        <v>0</v>
      </c>
      <c r="AA1050" s="44">
        <f>'Measured TV opt-pt'!L1434</f>
        <v>0</v>
      </c>
      <c r="AB1050" s="44">
        <f>'Measured TV opt-pt'!M1434</f>
        <v>0</v>
      </c>
      <c r="AC1050" s="44">
        <f>'Measured TV opt-pt'!N1434</f>
        <v>0</v>
      </c>
      <c r="AD1050" s="44">
        <f>'Measured TV opt-pt'!O1434</f>
        <v>0</v>
      </c>
      <c r="AE1050" s="55">
        <f t="shared" si="523"/>
        <v>0</v>
      </c>
    </row>
    <row r="1051" spans="1:46" ht="12.75" customHeight="1" x14ac:dyDescent="0.2">
      <c r="A1051" s="195" t="str">
        <f>+'Measured TV opt-pt'!A930</f>
        <v>PC</v>
      </c>
      <c r="B1051" s="385"/>
      <c r="C1051" s="123" t="s">
        <v>101</v>
      </c>
      <c r="D1051" s="44">
        <v>0</v>
      </c>
      <c r="E1051" s="44">
        <v>0</v>
      </c>
      <c r="F1051" s="44"/>
      <c r="G1051" s="44"/>
      <c r="H1051" s="44"/>
      <c r="I1051" s="44"/>
      <c r="J1051" s="44"/>
      <c r="K1051" s="44"/>
      <c r="L1051" s="44"/>
      <c r="M1051" s="44"/>
      <c r="N1051" s="44"/>
      <c r="O1051" s="44"/>
      <c r="P1051" s="141">
        <f t="shared" si="499"/>
        <v>0</v>
      </c>
      <c r="Q1051" s="5"/>
      <c r="R1051" s="123" t="s">
        <v>101</v>
      </c>
      <c r="S1051" s="44"/>
      <c r="T1051" s="44"/>
      <c r="U1051" s="44"/>
      <c r="V1051" s="44"/>
      <c r="W1051" s="44"/>
      <c r="X1051" s="44"/>
      <c r="Y1051" s="58"/>
      <c r="Z1051" s="58"/>
      <c r="AA1051" s="58"/>
      <c r="AB1051" s="58"/>
      <c r="AC1051" s="58"/>
      <c r="AD1051" s="58"/>
      <c r="AE1051" s="55">
        <f t="shared" si="523"/>
        <v>0</v>
      </c>
    </row>
    <row r="1052" spans="1:46" ht="12.75" customHeight="1" x14ac:dyDescent="0.2">
      <c r="A1052" s="195" t="str">
        <f>+'Measured TV opt-pt'!A931</f>
        <v>PC</v>
      </c>
      <c r="B1052" s="385"/>
      <c r="C1052" s="124" t="s">
        <v>58</v>
      </c>
      <c r="D1052" s="46">
        <v>84872.299999999654</v>
      </c>
      <c r="E1052" s="46">
        <v>64531.200000000041</v>
      </c>
      <c r="F1052" s="46">
        <v>58823.100000000071</v>
      </c>
      <c r="G1052" s="46">
        <v>96455</v>
      </c>
      <c r="H1052" s="46"/>
      <c r="I1052" s="46">
        <v>53230</v>
      </c>
      <c r="J1052" s="46">
        <v>47025</v>
      </c>
      <c r="K1052" s="46"/>
      <c r="L1052" s="46"/>
      <c r="M1052" s="46"/>
      <c r="N1052" s="46"/>
      <c r="O1052" s="46"/>
      <c r="P1052" s="142">
        <f t="shared" si="499"/>
        <v>404936.59999999974</v>
      </c>
      <c r="R1052" s="133" t="s">
        <v>105</v>
      </c>
      <c r="S1052" s="133">
        <f>+'Measured TV opt-pt'!D704</f>
        <v>0.7</v>
      </c>
      <c r="T1052" s="133">
        <f>+'Measured TV opt-pt'!E704</f>
        <v>0.7</v>
      </c>
      <c r="U1052" s="133">
        <f>+'Measured TV opt-pt'!F704</f>
        <v>0.7</v>
      </c>
      <c r="V1052" s="133">
        <f>+'Measured TV opt-pt'!G704</f>
        <v>0.7</v>
      </c>
      <c r="W1052" s="133">
        <f>+'Measured TV opt-pt'!H704</f>
        <v>0.7</v>
      </c>
      <c r="X1052" s="8">
        <f>+'Measured TV opt-pt'!I704</f>
        <v>0.7</v>
      </c>
      <c r="Y1052" s="133">
        <f>+'Measured TV opt-pt'!J704</f>
        <v>0.7</v>
      </c>
      <c r="Z1052" s="133">
        <f>+'Measured TV opt-pt'!K704</f>
        <v>0.48915873014712274</v>
      </c>
      <c r="AA1052" s="133">
        <f>+'Measured TV opt-pt'!L704</f>
        <v>0.4834974169537235</v>
      </c>
      <c r="AB1052" s="133">
        <f>+'Measured TV opt-pt'!M704</f>
        <v>0.45414569524687309</v>
      </c>
      <c r="AC1052" s="133">
        <f>+'Measured TV opt-pt'!N704</f>
        <v>0.38276016431267579</v>
      </c>
      <c r="AD1052" s="133">
        <f>+'Measured TV opt-pt'!O704</f>
        <v>0.34111134082271427</v>
      </c>
      <c r="AE1052" s="133"/>
      <c r="AT1052" s="5">
        <f>L1052+L1053+L1054+L1055</f>
        <v>0</v>
      </c>
    </row>
    <row r="1053" spans="1:46" ht="13.5" customHeight="1" thickBot="1" x14ac:dyDescent="0.25">
      <c r="A1053" s="195" t="str">
        <f>+'Measured TV opt-pt'!A932</f>
        <v>PC</v>
      </c>
      <c r="B1053" s="385"/>
      <c r="C1053" s="124" t="s">
        <v>59</v>
      </c>
      <c r="D1053" s="46">
        <v>10928.68</v>
      </c>
      <c r="E1053" s="46"/>
      <c r="F1053" s="46"/>
      <c r="G1053" s="46"/>
      <c r="H1053" s="46"/>
      <c r="I1053" s="46"/>
      <c r="J1053" s="46">
        <v>20000</v>
      </c>
      <c r="K1053" s="46"/>
      <c r="L1053" s="46"/>
      <c r="M1053" s="46"/>
      <c r="N1053" s="46"/>
      <c r="O1053" s="46"/>
      <c r="P1053" s="142">
        <f t="shared" si="499"/>
        <v>30928.68</v>
      </c>
      <c r="R1053" s="60" t="s">
        <v>107</v>
      </c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</row>
    <row r="1054" spans="1:46" ht="12.75" customHeight="1" thickBot="1" x14ac:dyDescent="0.25">
      <c r="A1054" s="195" t="str">
        <f>+'Measured TV opt-pt'!A933</f>
        <v>PC</v>
      </c>
      <c r="B1054" s="385"/>
      <c r="C1054" s="124" t="s">
        <v>166</v>
      </c>
      <c r="D1054" s="46"/>
      <c r="E1054" s="46"/>
      <c r="F1054" s="46"/>
      <c r="G1054" s="46"/>
      <c r="H1054" s="46"/>
      <c r="I1054" s="46"/>
      <c r="J1054" s="46"/>
      <c r="K1054" s="46"/>
      <c r="L1054" s="46"/>
      <c r="M1054" s="46"/>
      <c r="N1054" s="46"/>
      <c r="O1054" s="46"/>
      <c r="P1054" s="142">
        <f t="shared" si="499"/>
        <v>0</v>
      </c>
      <c r="Q1054" s="8"/>
      <c r="R1054" s="121" t="s">
        <v>106</v>
      </c>
      <c r="S1054" s="54">
        <f>SUM(S1055:S1060)</f>
        <v>801.49233333333359</v>
      </c>
      <c r="T1054" s="54">
        <f t="shared" ref="T1054:AD1054" si="524">SUM(T1055:T1060)</f>
        <v>793.04999999999984</v>
      </c>
      <c r="U1054" s="54">
        <f t="shared" si="524"/>
        <v>799.99000000000046</v>
      </c>
      <c r="V1054" s="54">
        <f t="shared" si="524"/>
        <v>472.50999999999988</v>
      </c>
      <c r="W1054" s="54">
        <f t="shared" si="524"/>
        <v>0</v>
      </c>
      <c r="X1054" s="54">
        <f t="shared" si="524"/>
        <v>350.00000000000011</v>
      </c>
      <c r="Y1054" s="54">
        <f t="shared" si="524"/>
        <v>299.99968204290815</v>
      </c>
      <c r="Z1054" s="54">
        <f t="shared" si="524"/>
        <v>0</v>
      </c>
      <c r="AA1054" s="54">
        <f t="shared" si="524"/>
        <v>0</v>
      </c>
      <c r="AB1054" s="54">
        <f t="shared" si="524"/>
        <v>580.36175198553997</v>
      </c>
      <c r="AC1054" s="54">
        <f t="shared" si="524"/>
        <v>752.86892593415041</v>
      </c>
      <c r="AD1054" s="54">
        <f t="shared" si="524"/>
        <v>863.88387186863633</v>
      </c>
      <c r="AE1054" s="55">
        <f t="shared" ref="AE1054:AE1055" si="525">SUM(S1054:AD1054)</f>
        <v>5714.1565651645687</v>
      </c>
    </row>
    <row r="1055" spans="1:46" ht="12.75" customHeight="1" thickBot="1" x14ac:dyDescent="0.25">
      <c r="A1055" s="195" t="str">
        <f>+'Measured TV opt-pt'!A934</f>
        <v>PC</v>
      </c>
      <c r="B1055" s="385"/>
      <c r="C1055" s="125" t="s">
        <v>167</v>
      </c>
      <c r="D1055" s="48"/>
      <c r="E1055" s="48"/>
      <c r="F1055" s="48"/>
      <c r="G1055" s="48"/>
      <c r="H1055" s="48"/>
      <c r="I1055" s="48"/>
      <c r="J1055" s="48"/>
      <c r="K1055" s="48"/>
      <c r="L1055" s="48"/>
      <c r="M1055" s="48"/>
      <c r="N1055" s="48"/>
      <c r="O1055" s="48"/>
      <c r="P1055" s="143">
        <f t="shared" si="499"/>
        <v>0</v>
      </c>
      <c r="Q1055" s="8"/>
      <c r="R1055" s="123" t="s">
        <v>261</v>
      </c>
      <c r="S1055" s="44">
        <v>589.35166666666692</v>
      </c>
      <c r="T1055" s="44">
        <v>543.7299999999999</v>
      </c>
      <c r="U1055" s="44">
        <v>563.60000000000048</v>
      </c>
      <c r="V1055" s="44">
        <v>279.4899999999999</v>
      </c>
      <c r="W1055" s="44">
        <f>'Measured TV opt-pt'!H1424</f>
        <v>0</v>
      </c>
      <c r="X1055" s="44">
        <f>'Measured TV opt-pt'!I1424</f>
        <v>205.95370793922163</v>
      </c>
      <c r="Y1055" s="44">
        <f>'Measured TV opt-pt'!J1424</f>
        <v>181.68394026708577</v>
      </c>
      <c r="Z1055" s="44">
        <f>'Measured TV opt-pt'!K1424</f>
        <v>0</v>
      </c>
      <c r="AA1055" s="44">
        <f>'Measured TV opt-pt'!L1424</f>
        <v>0</v>
      </c>
      <c r="AB1055" s="44">
        <f>'Measured TV opt-pt'!M1424</f>
        <v>460.39034009734695</v>
      </c>
      <c r="AC1055" s="44">
        <f>'Measured TV opt-pt'!N1424</f>
        <v>596.66177263396264</v>
      </c>
      <c r="AD1055" s="44">
        <f>'Measured TV opt-pt'!O1424</f>
        <v>649.99486403268065</v>
      </c>
      <c r="AE1055" s="55">
        <f t="shared" si="525"/>
        <v>4070.8562916369647</v>
      </c>
    </row>
    <row r="1056" spans="1:46" ht="12.75" customHeight="1" thickBot="1" x14ac:dyDescent="0.25">
      <c r="A1056" s="195" t="str">
        <f>+'Measured TV opt-pt'!A935</f>
        <v>PC</v>
      </c>
      <c r="B1056" s="385"/>
      <c r="C1056" s="122" t="s">
        <v>60</v>
      </c>
      <c r="D1056" s="42"/>
      <c r="E1056" s="42"/>
      <c r="F1056" s="42"/>
      <c r="G1056" s="42"/>
      <c r="H1056" s="42"/>
      <c r="I1056" s="42"/>
      <c r="J1056" s="42"/>
      <c r="K1056" s="42"/>
      <c r="L1056" s="42"/>
      <c r="M1056" s="42"/>
      <c r="N1056" s="42"/>
      <c r="O1056" s="42"/>
      <c r="P1056" s="144">
        <f t="shared" si="499"/>
        <v>0</v>
      </c>
      <c r="Q1056" s="5"/>
      <c r="R1056" s="123" t="s">
        <v>262</v>
      </c>
      <c r="S1056" s="44">
        <f>'Measured TV opt-pt'!D1425</f>
        <v>0</v>
      </c>
      <c r="T1056" s="44">
        <v>0</v>
      </c>
      <c r="U1056" s="44">
        <f>'Measured TV opt-pt'!F1425</f>
        <v>0</v>
      </c>
      <c r="V1056" s="44">
        <f>'Measured TV opt-pt'!G1425</f>
        <v>0</v>
      </c>
      <c r="W1056" s="44">
        <f>'Measured TV opt-pt'!H1425</f>
        <v>0</v>
      </c>
      <c r="X1056" s="44">
        <f>'Measured TV opt-pt'!I1425</f>
        <v>0</v>
      </c>
      <c r="Y1056" s="44">
        <f>'Measured TV opt-pt'!J1425</f>
        <v>0</v>
      </c>
      <c r="Z1056" s="44">
        <f>'Measured TV opt-pt'!K1425</f>
        <v>0</v>
      </c>
      <c r="AA1056" s="44">
        <f>'Measured TV opt-pt'!L1425</f>
        <v>0</v>
      </c>
      <c r="AB1056" s="44">
        <f>'Measured TV opt-pt'!M1425</f>
        <v>0</v>
      </c>
      <c r="AC1056" s="44">
        <f>'Measured TV opt-pt'!N1425</f>
        <v>0</v>
      </c>
      <c r="AD1056" s="44">
        <f>'Measured TV opt-pt'!O1425</f>
        <v>0</v>
      </c>
      <c r="AE1056" s="55">
        <f t="shared" ref="AE1056:AE1060" si="526">SUM(S1056:AD1056)</f>
        <v>0</v>
      </c>
      <c r="AT1056" s="5">
        <f>L1056+L1057+L1058+L1059+L1060+L1061+L1081+L1082+L1083</f>
        <v>0</v>
      </c>
    </row>
    <row r="1057" spans="1:31" ht="12.75" customHeight="1" thickBot="1" x14ac:dyDescent="0.25">
      <c r="A1057" s="195" t="str">
        <f>+'Measured TV opt-pt'!A936</f>
        <v>PC</v>
      </c>
      <c r="B1057" s="385"/>
      <c r="C1057" s="122" t="s">
        <v>61</v>
      </c>
      <c r="D1057" s="42"/>
      <c r="E1057" s="42"/>
      <c r="F1057" s="42"/>
      <c r="G1057" s="42"/>
      <c r="H1057" s="42">
        <v>3250</v>
      </c>
      <c r="I1057" s="42"/>
      <c r="J1057" s="42"/>
      <c r="K1057" s="42"/>
      <c r="L1057" s="42"/>
      <c r="M1057" s="42"/>
      <c r="N1057" s="42"/>
      <c r="O1057" s="42"/>
      <c r="P1057" s="144">
        <f t="shared" si="499"/>
        <v>3250</v>
      </c>
      <c r="R1057" s="123" t="s">
        <v>263</v>
      </c>
      <c r="S1057" s="44">
        <v>212.14066666666665</v>
      </c>
      <c r="T1057" s="44">
        <v>217.39</v>
      </c>
      <c r="U1057" s="44">
        <v>198.11000000000004</v>
      </c>
      <c r="V1057" s="44">
        <v>132.51</v>
      </c>
      <c r="W1057" s="44">
        <f>'Measured TV opt-pt'!H1426</f>
        <v>0</v>
      </c>
      <c r="X1057" s="44">
        <f>'Measured TV opt-pt'!I1426</f>
        <v>82.146498559747116</v>
      </c>
      <c r="Y1057" s="44">
        <f>'Measured TV opt-pt'!J1426</f>
        <v>45.144478483384852</v>
      </c>
      <c r="Z1057" s="44">
        <f>'Measured TV opt-pt'!K1426</f>
        <v>0</v>
      </c>
      <c r="AA1057" s="44">
        <f>'Measured TV opt-pt'!L1426</f>
        <v>0</v>
      </c>
      <c r="AB1057" s="44">
        <f>'Measured TV opt-pt'!M1426</f>
        <v>104.6061217160906</v>
      </c>
      <c r="AC1057" s="44">
        <f>'Measured TV opt-pt'!N1426</f>
        <v>146.78333504339972</v>
      </c>
      <c r="AD1057" s="44">
        <f>'Measured TV opt-pt'!O1426</f>
        <v>213.88900783595568</v>
      </c>
      <c r="AE1057" s="55">
        <f t="shared" si="526"/>
        <v>1352.7201083052446</v>
      </c>
    </row>
    <row r="1058" spans="1:31" ht="12.75" customHeight="1" thickBot="1" x14ac:dyDescent="0.25">
      <c r="A1058" s="195" t="str">
        <f>+'Measured TV opt-pt'!A937</f>
        <v>PC</v>
      </c>
      <c r="B1058" s="385"/>
      <c r="C1058" s="122" t="s">
        <v>62</v>
      </c>
      <c r="D1058" s="42"/>
      <c r="E1058" s="42"/>
      <c r="F1058" s="42"/>
      <c r="G1058" s="42"/>
      <c r="H1058" s="42"/>
      <c r="I1058" s="42"/>
      <c r="J1058" s="42"/>
      <c r="K1058" s="42"/>
      <c r="L1058" s="42"/>
      <c r="M1058" s="42"/>
      <c r="N1058" s="42"/>
      <c r="O1058" s="42"/>
      <c r="P1058" s="144">
        <f t="shared" si="499"/>
        <v>0</v>
      </c>
      <c r="R1058" s="123" t="s">
        <v>264</v>
      </c>
      <c r="S1058" s="44">
        <f>'Measured TV opt-pt'!D1427</f>
        <v>0</v>
      </c>
      <c r="T1058" s="44">
        <v>31.930000000000003</v>
      </c>
      <c r="U1058" s="44">
        <v>38.28</v>
      </c>
      <c r="V1058" s="44">
        <v>60.51</v>
      </c>
      <c r="W1058" s="44">
        <f>'Measured TV opt-pt'!H1427</f>
        <v>0</v>
      </c>
      <c r="X1058" s="44">
        <f>'Measured TV opt-pt'!I1427</f>
        <v>61.899793501031347</v>
      </c>
      <c r="Y1058" s="44">
        <f>'Measured TV opt-pt'!J1427</f>
        <v>73.171263292437516</v>
      </c>
      <c r="Z1058" s="44">
        <f>'Measured TV opt-pt'!K1427</f>
        <v>0</v>
      </c>
      <c r="AA1058" s="44">
        <f>'Measured TV opt-pt'!L1427</f>
        <v>0</v>
      </c>
      <c r="AB1058" s="44">
        <f>'Measured TV opt-pt'!M1427</f>
        <v>15.365290172102437</v>
      </c>
      <c r="AC1058" s="44">
        <f>'Measured TV opt-pt'!N1427</f>
        <v>9.4238182567880902</v>
      </c>
      <c r="AD1058" s="44">
        <f>'Measured TV opt-pt'!O1427</f>
        <v>0</v>
      </c>
      <c r="AE1058" s="55">
        <f t="shared" si="526"/>
        <v>290.58016522235943</v>
      </c>
    </row>
    <row r="1059" spans="1:31" ht="12.75" customHeight="1" thickBot="1" x14ac:dyDescent="0.25">
      <c r="A1059" s="195" t="str">
        <f>+'Measured TV opt-pt'!A938</f>
        <v>PC</v>
      </c>
      <c r="B1059" s="385"/>
      <c r="C1059" s="122" t="s">
        <v>63</v>
      </c>
      <c r="D1059" s="42"/>
      <c r="E1059" s="42"/>
      <c r="F1059" s="42">
        <v>65387</v>
      </c>
      <c r="G1059" s="42">
        <v>21023</v>
      </c>
      <c r="H1059" s="42">
        <v>21055</v>
      </c>
      <c r="I1059" s="42"/>
      <c r="J1059" s="42"/>
      <c r="K1059" s="42"/>
      <c r="L1059" s="42"/>
      <c r="M1059" s="42"/>
      <c r="N1059" s="42"/>
      <c r="O1059" s="42"/>
      <c r="P1059" s="144">
        <f t="shared" si="499"/>
        <v>107465</v>
      </c>
      <c r="Q1059" s="5"/>
      <c r="R1059" s="123" t="s">
        <v>265</v>
      </c>
      <c r="S1059" s="44">
        <f>'Measured TV opt-pt'!D1428</f>
        <v>0</v>
      </c>
      <c r="T1059" s="44">
        <f>'Measured TV opt-pt'!E1428</f>
        <v>0</v>
      </c>
      <c r="U1059" s="44">
        <f>'Measured TV opt-pt'!F1428</f>
        <v>0</v>
      </c>
      <c r="V1059" s="44">
        <f>'Measured TV opt-pt'!G1428</f>
        <v>0</v>
      </c>
      <c r="W1059" s="44">
        <f>'Measured TV opt-pt'!H1428</f>
        <v>0</v>
      </c>
      <c r="X1059" s="44">
        <f>'Measured TV opt-pt'!I1428</f>
        <v>0</v>
      </c>
      <c r="Y1059" s="44">
        <f>'Measured TV opt-pt'!J1428</f>
        <v>0</v>
      </c>
      <c r="Z1059" s="44">
        <f>'Measured TV opt-pt'!K1428</f>
        <v>0</v>
      </c>
      <c r="AA1059" s="44">
        <f>'Measured TV opt-pt'!L1428</f>
        <v>0</v>
      </c>
      <c r="AB1059" s="44">
        <f>'Measured TV opt-pt'!M1428</f>
        <v>0</v>
      </c>
      <c r="AC1059" s="44">
        <f>'Measured TV opt-pt'!N1428</f>
        <v>0</v>
      </c>
      <c r="AD1059" s="44">
        <f>'Measured TV opt-pt'!O1428</f>
        <v>0</v>
      </c>
      <c r="AE1059" s="55">
        <f t="shared" si="526"/>
        <v>0</v>
      </c>
    </row>
    <row r="1060" spans="1:31" ht="13.5" customHeight="1" x14ac:dyDescent="0.2">
      <c r="A1060" s="195" t="str">
        <f>+'Measured TV opt-pt'!A939</f>
        <v>PC</v>
      </c>
      <c r="B1060" s="385"/>
      <c r="C1060" s="122" t="s">
        <v>64</v>
      </c>
      <c r="D1060" s="42"/>
      <c r="E1060" s="42"/>
      <c r="F1060" s="42">
        <v>0</v>
      </c>
      <c r="G1060" s="42">
        <v>295700</v>
      </c>
      <c r="H1060" s="42"/>
      <c r="I1060" s="42"/>
      <c r="J1060" s="42"/>
      <c r="K1060" s="42"/>
      <c r="L1060" s="42"/>
      <c r="M1060" s="42"/>
      <c r="N1060" s="42"/>
      <c r="O1060" s="42"/>
      <c r="P1060" s="144">
        <f t="shared" si="499"/>
        <v>295700</v>
      </c>
      <c r="Q1060" s="5"/>
      <c r="R1060" s="123" t="s">
        <v>266</v>
      </c>
      <c r="S1060" s="44"/>
      <c r="T1060" s="44"/>
      <c r="U1060" s="44"/>
      <c r="V1060" s="44"/>
      <c r="W1060" s="44"/>
      <c r="X1060" s="44"/>
      <c r="Y1060" s="44"/>
      <c r="Z1060" s="44"/>
      <c r="AA1060" s="44"/>
      <c r="AB1060" s="44"/>
      <c r="AC1060" s="44"/>
      <c r="AD1060" s="44"/>
      <c r="AE1060" s="55">
        <f t="shared" si="526"/>
        <v>0</v>
      </c>
    </row>
    <row r="1061" spans="1:31" ht="12.75" customHeight="1" x14ac:dyDescent="0.2">
      <c r="A1061" s="195" t="str">
        <f>+'Measured TV opt-pt'!A940</f>
        <v>PC</v>
      </c>
      <c r="B1061" s="385"/>
      <c r="C1061" s="212" t="s">
        <v>289</v>
      </c>
      <c r="D1061" s="217">
        <f t="shared" ref="D1061:O1061" si="527">SUM(D1062:D1080)</f>
        <v>0</v>
      </c>
      <c r="E1061" s="217">
        <f t="shared" si="527"/>
        <v>0</v>
      </c>
      <c r="F1061" s="217">
        <f t="shared" si="527"/>
        <v>19890</v>
      </c>
      <c r="G1061" s="217">
        <f t="shared" si="527"/>
        <v>121721</v>
      </c>
      <c r="H1061" s="217">
        <f t="shared" si="527"/>
        <v>8115</v>
      </c>
      <c r="I1061" s="217">
        <f t="shared" si="527"/>
        <v>0</v>
      </c>
      <c r="J1061" s="217"/>
      <c r="K1061" s="217">
        <f t="shared" si="527"/>
        <v>0</v>
      </c>
      <c r="L1061" s="217">
        <f t="shared" si="527"/>
        <v>0</v>
      </c>
      <c r="M1061" s="217">
        <f t="shared" si="527"/>
        <v>10000</v>
      </c>
      <c r="N1061" s="217">
        <f t="shared" si="527"/>
        <v>10000</v>
      </c>
      <c r="O1061" s="217">
        <f t="shared" si="527"/>
        <v>10000</v>
      </c>
      <c r="P1061" s="214">
        <f t="shared" si="499"/>
        <v>179726</v>
      </c>
      <c r="Q1061" s="5"/>
      <c r="R1061" s="60" t="s">
        <v>107</v>
      </c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</row>
    <row r="1062" spans="1:31" ht="12.75" customHeight="1" x14ac:dyDescent="0.25">
      <c r="A1062" s="195" t="str">
        <f>+'Measured TV opt-pt'!A941</f>
        <v>PC</v>
      </c>
      <c r="B1062" s="385"/>
      <c r="C1062" s="311" t="s">
        <v>284</v>
      </c>
      <c r="D1062" s="330"/>
      <c r="E1062" s="330"/>
      <c r="F1062" s="330"/>
      <c r="G1062" s="330"/>
      <c r="H1062" s="330"/>
      <c r="I1062" s="330"/>
      <c r="J1062" s="330"/>
      <c r="K1062" s="330"/>
      <c r="L1062" s="330"/>
      <c r="M1062" s="330"/>
      <c r="N1062" s="330"/>
      <c r="O1062" s="330"/>
      <c r="P1062" s="312">
        <f t="shared" ref="P1062:P1080" si="528">SUM(D1062:O1062)</f>
        <v>0</v>
      </c>
      <c r="Q1062" s="5"/>
      <c r="R1062" s="60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</row>
    <row r="1063" spans="1:31" ht="12.75" customHeight="1" x14ac:dyDescent="0.25">
      <c r="A1063" s="195" t="str">
        <f>+'Measured TV opt-pt'!A942</f>
        <v>PC</v>
      </c>
      <c r="B1063" s="385"/>
      <c r="C1063" s="311" t="s">
        <v>288</v>
      </c>
      <c r="D1063" s="330"/>
      <c r="E1063" s="330"/>
      <c r="F1063" s="330"/>
      <c r="G1063" s="330">
        <v>10800</v>
      </c>
      <c r="H1063" s="330"/>
      <c r="I1063" s="330"/>
      <c r="J1063" s="330"/>
      <c r="K1063" s="330"/>
      <c r="L1063" s="330"/>
      <c r="M1063" s="330"/>
      <c r="N1063" s="330"/>
      <c r="O1063" s="330"/>
      <c r="P1063" s="312">
        <f t="shared" si="528"/>
        <v>10800</v>
      </c>
      <c r="Q1063" s="5"/>
      <c r="R1063" s="60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</row>
    <row r="1064" spans="1:31" ht="12.75" customHeight="1" x14ac:dyDescent="0.25">
      <c r="A1064" s="195" t="str">
        <f>+'Measured TV opt-pt'!A943</f>
        <v>PC</v>
      </c>
      <c r="B1064" s="385"/>
      <c r="C1064" s="311" t="s">
        <v>280</v>
      </c>
      <c r="D1064" s="330"/>
      <c r="E1064" s="330"/>
      <c r="F1064" s="330">
        <v>4576</v>
      </c>
      <c r="G1064" s="330">
        <v>47664</v>
      </c>
      <c r="H1064" s="330"/>
      <c r="I1064" s="330"/>
      <c r="J1064" s="330"/>
      <c r="K1064" s="330"/>
      <c r="L1064" s="330"/>
      <c r="M1064" s="330"/>
      <c r="N1064" s="330"/>
      <c r="O1064" s="330"/>
      <c r="P1064" s="312">
        <f t="shared" si="528"/>
        <v>52240</v>
      </c>
      <c r="Q1064" s="5"/>
      <c r="R1064" s="60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</row>
    <row r="1065" spans="1:31" ht="12.75" customHeight="1" x14ac:dyDescent="0.25">
      <c r="A1065" s="195" t="str">
        <f>+'Measured TV opt-pt'!A944</f>
        <v>PC</v>
      </c>
      <c r="B1065" s="385"/>
      <c r="C1065" s="311" t="s">
        <v>285</v>
      </c>
      <c r="D1065" s="330"/>
      <c r="E1065" s="330"/>
      <c r="F1065" s="330">
        <v>8553</v>
      </c>
      <c r="G1065" s="330"/>
      <c r="H1065" s="330"/>
      <c r="I1065" s="330"/>
      <c r="J1065" s="330"/>
      <c r="K1065" s="330"/>
      <c r="L1065" s="330"/>
      <c r="M1065" s="330"/>
      <c r="N1065" s="330"/>
      <c r="O1065" s="330"/>
      <c r="P1065" s="312">
        <f t="shared" si="528"/>
        <v>8553</v>
      </c>
      <c r="Q1065" s="5"/>
      <c r="R1065" s="60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</row>
    <row r="1066" spans="1:31" ht="12.75" customHeight="1" x14ac:dyDescent="0.25">
      <c r="A1066" s="195" t="str">
        <f t="shared" ref="A1066:A1078" si="529">+A1065</f>
        <v>PC</v>
      </c>
      <c r="B1066" s="385"/>
      <c r="C1066" s="311" t="s">
        <v>280</v>
      </c>
      <c r="D1066" s="330"/>
      <c r="E1066" s="330"/>
      <c r="F1066" s="330"/>
      <c r="G1066" s="330">
        <v>40733</v>
      </c>
      <c r="H1066" s="330">
        <v>4683</v>
      </c>
      <c r="I1066" s="330"/>
      <c r="J1066" s="330"/>
      <c r="K1066" s="330"/>
      <c r="L1066" s="330"/>
      <c r="M1066" s="330"/>
      <c r="N1066" s="330"/>
      <c r="O1066" s="330"/>
      <c r="P1066" s="312">
        <f t="shared" si="528"/>
        <v>45416</v>
      </c>
      <c r="Q1066" s="5"/>
      <c r="R1066" s="60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</row>
    <row r="1067" spans="1:31" ht="12.75" customHeight="1" x14ac:dyDescent="0.25">
      <c r="A1067" s="195" t="str">
        <f t="shared" si="529"/>
        <v>PC</v>
      </c>
      <c r="B1067" s="385"/>
      <c r="C1067" s="311" t="s">
        <v>286</v>
      </c>
      <c r="D1067" s="330"/>
      <c r="E1067" s="330"/>
      <c r="F1067" s="330"/>
      <c r="G1067" s="330"/>
      <c r="H1067" s="330"/>
      <c r="I1067" s="330"/>
      <c r="J1067" s="330"/>
      <c r="K1067" s="330"/>
      <c r="L1067" s="330"/>
      <c r="M1067" s="330"/>
      <c r="N1067" s="330"/>
      <c r="O1067" s="330"/>
      <c r="P1067" s="312">
        <f t="shared" si="528"/>
        <v>0</v>
      </c>
      <c r="Q1067" s="5"/>
      <c r="R1067" s="60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</row>
    <row r="1068" spans="1:31" ht="12.75" customHeight="1" x14ac:dyDescent="0.25">
      <c r="A1068" s="195" t="str">
        <f t="shared" si="529"/>
        <v>PC</v>
      </c>
      <c r="B1068" s="385"/>
      <c r="C1068" s="311" t="s">
        <v>282</v>
      </c>
      <c r="D1068" s="330"/>
      <c r="E1068" s="330"/>
      <c r="F1068" s="330">
        <v>5426</v>
      </c>
      <c r="G1068" s="330">
        <v>19069</v>
      </c>
      <c r="H1068" s="330">
        <v>3004</v>
      </c>
      <c r="I1068" s="330"/>
      <c r="J1068" s="330"/>
      <c r="K1068" s="330"/>
      <c r="L1068" s="330"/>
      <c r="M1068" s="330"/>
      <c r="N1068" s="330"/>
      <c r="O1068" s="330"/>
      <c r="P1068" s="312">
        <f t="shared" si="528"/>
        <v>27499</v>
      </c>
      <c r="Q1068" s="5"/>
      <c r="R1068" s="60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</row>
    <row r="1069" spans="1:31" ht="12.75" customHeight="1" x14ac:dyDescent="0.25">
      <c r="A1069" s="195" t="str">
        <f t="shared" si="529"/>
        <v>PC</v>
      </c>
      <c r="B1069" s="385"/>
      <c r="C1069" s="311" t="s">
        <v>283</v>
      </c>
      <c r="D1069" s="330"/>
      <c r="E1069" s="330"/>
      <c r="F1069" s="330"/>
      <c r="G1069" s="330"/>
      <c r="H1069" s="330"/>
      <c r="I1069" s="330"/>
      <c r="J1069" s="330"/>
      <c r="K1069" s="330"/>
      <c r="L1069" s="330"/>
      <c r="M1069" s="330"/>
      <c r="N1069" s="330"/>
      <c r="O1069" s="330"/>
      <c r="P1069" s="312">
        <f t="shared" si="528"/>
        <v>0</v>
      </c>
      <c r="Q1069" s="5"/>
      <c r="R1069" s="60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</row>
    <row r="1070" spans="1:31" ht="12.75" customHeight="1" x14ac:dyDescent="0.25">
      <c r="A1070" s="195" t="str">
        <f t="shared" si="529"/>
        <v>PC</v>
      </c>
      <c r="B1070" s="385"/>
      <c r="C1070" s="313" t="s">
        <v>287</v>
      </c>
      <c r="D1070" s="331"/>
      <c r="E1070" s="331"/>
      <c r="F1070" s="331"/>
      <c r="G1070" s="331"/>
      <c r="H1070" s="331"/>
      <c r="I1070" s="331"/>
      <c r="J1070" s="331"/>
      <c r="K1070" s="331"/>
      <c r="L1070" s="331"/>
      <c r="M1070" s="331"/>
      <c r="N1070" s="331"/>
      <c r="O1070" s="331"/>
      <c r="P1070" s="314">
        <f t="shared" si="528"/>
        <v>0</v>
      </c>
      <c r="Q1070" s="5"/>
      <c r="R1070" s="60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</row>
    <row r="1071" spans="1:31" ht="12.75" customHeight="1" x14ac:dyDescent="0.25">
      <c r="A1071" s="195" t="str">
        <f t="shared" si="529"/>
        <v>PC</v>
      </c>
      <c r="B1071" s="385"/>
      <c r="C1071" s="313" t="s">
        <v>288</v>
      </c>
      <c r="D1071" s="331"/>
      <c r="E1071" s="331"/>
      <c r="F1071" s="331"/>
      <c r="G1071" s="331"/>
      <c r="H1071" s="331"/>
      <c r="I1071" s="331"/>
      <c r="J1071" s="331"/>
      <c r="K1071" s="331"/>
      <c r="L1071" s="331"/>
      <c r="M1071" s="331"/>
      <c r="N1071" s="331"/>
      <c r="O1071" s="331"/>
      <c r="P1071" s="314">
        <f t="shared" si="528"/>
        <v>0</v>
      </c>
      <c r="Q1071" s="5"/>
      <c r="R1071" s="60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</row>
    <row r="1072" spans="1:31" ht="12.75" customHeight="1" x14ac:dyDescent="0.25">
      <c r="A1072" s="195" t="str">
        <f t="shared" si="529"/>
        <v>PC</v>
      </c>
      <c r="B1072" s="385"/>
      <c r="C1072" s="313" t="s">
        <v>280</v>
      </c>
      <c r="D1072" s="331"/>
      <c r="E1072" s="331"/>
      <c r="F1072" s="331"/>
      <c r="G1072" s="331"/>
      <c r="H1072" s="331"/>
      <c r="I1072" s="331"/>
      <c r="J1072" s="331"/>
      <c r="K1072" s="331"/>
      <c r="L1072" s="331"/>
      <c r="M1072" s="331"/>
      <c r="N1072" s="331"/>
      <c r="O1072" s="331"/>
      <c r="P1072" s="314">
        <f t="shared" si="528"/>
        <v>0</v>
      </c>
      <c r="Q1072" s="5"/>
      <c r="R1072" s="60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</row>
    <row r="1073" spans="1:46" ht="12.75" customHeight="1" x14ac:dyDescent="0.25">
      <c r="A1073" s="195" t="str">
        <f t="shared" si="529"/>
        <v>PC</v>
      </c>
      <c r="B1073" s="385"/>
      <c r="C1073" s="313" t="s">
        <v>285</v>
      </c>
      <c r="D1073" s="331"/>
      <c r="E1073" s="331"/>
      <c r="F1073" s="331"/>
      <c r="G1073" s="331"/>
      <c r="H1073" s="331"/>
      <c r="I1073" s="331"/>
      <c r="J1073" s="331"/>
      <c r="K1073" s="331"/>
      <c r="L1073" s="331"/>
      <c r="M1073" s="331"/>
      <c r="N1073" s="331"/>
      <c r="O1073" s="331"/>
      <c r="P1073" s="314">
        <f t="shared" si="528"/>
        <v>0</v>
      </c>
      <c r="Q1073" s="5"/>
      <c r="R1073" s="60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</row>
    <row r="1074" spans="1:46" ht="12.75" customHeight="1" x14ac:dyDescent="0.25">
      <c r="A1074" s="195" t="str">
        <f t="shared" si="529"/>
        <v>PC</v>
      </c>
      <c r="B1074" s="385"/>
      <c r="C1074" s="313" t="s">
        <v>280</v>
      </c>
      <c r="D1074" s="331"/>
      <c r="E1074" s="331"/>
      <c r="F1074" s="331"/>
      <c r="G1074" s="331"/>
      <c r="H1074" s="331"/>
      <c r="I1074" s="331"/>
      <c r="J1074" s="331"/>
      <c r="K1074" s="331"/>
      <c r="L1074" s="331"/>
      <c r="M1074" s="331"/>
      <c r="N1074" s="331"/>
      <c r="O1074" s="331"/>
      <c r="P1074" s="314">
        <f t="shared" si="528"/>
        <v>0</v>
      </c>
      <c r="Q1074" s="5"/>
      <c r="R1074" s="60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</row>
    <row r="1075" spans="1:46" ht="12.75" customHeight="1" x14ac:dyDescent="0.25">
      <c r="A1075" s="195" t="str">
        <f t="shared" si="529"/>
        <v>PC</v>
      </c>
      <c r="B1075" s="385"/>
      <c r="C1075" s="313" t="s">
        <v>286</v>
      </c>
      <c r="D1075" s="331"/>
      <c r="E1075" s="331"/>
      <c r="F1075" s="331"/>
      <c r="G1075" s="331"/>
      <c r="H1075" s="331"/>
      <c r="I1075" s="331"/>
      <c r="J1075" s="331"/>
      <c r="K1075" s="331"/>
      <c r="L1075" s="331"/>
      <c r="M1075" s="331"/>
      <c r="N1075" s="331"/>
      <c r="O1075" s="331"/>
      <c r="P1075" s="314">
        <f t="shared" si="528"/>
        <v>0</v>
      </c>
      <c r="Q1075" s="5"/>
      <c r="R1075" s="60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</row>
    <row r="1076" spans="1:46" ht="12.75" customHeight="1" x14ac:dyDescent="0.25">
      <c r="A1076" s="195" t="str">
        <f t="shared" si="529"/>
        <v>PC</v>
      </c>
      <c r="B1076" s="385"/>
      <c r="C1076" s="313" t="s">
        <v>282</v>
      </c>
      <c r="D1076" s="331"/>
      <c r="E1076" s="331"/>
      <c r="F1076" s="331"/>
      <c r="G1076" s="331"/>
      <c r="H1076" s="331"/>
      <c r="I1076" s="331"/>
      <c r="J1076" s="331"/>
      <c r="K1076" s="331"/>
      <c r="L1076" s="331"/>
      <c r="M1076" s="331"/>
      <c r="N1076" s="331"/>
      <c r="O1076" s="331"/>
      <c r="P1076" s="314">
        <f t="shared" si="528"/>
        <v>0</v>
      </c>
      <c r="Q1076" s="5"/>
      <c r="R1076" s="60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</row>
    <row r="1077" spans="1:46" ht="12.75" customHeight="1" x14ac:dyDescent="0.25">
      <c r="A1077" s="195" t="str">
        <f t="shared" si="529"/>
        <v>PC</v>
      </c>
      <c r="B1077" s="385"/>
      <c r="C1077" s="313" t="s">
        <v>283</v>
      </c>
      <c r="D1077" s="331"/>
      <c r="E1077" s="331"/>
      <c r="F1077" s="331"/>
      <c r="G1077" s="331"/>
      <c r="H1077" s="331"/>
      <c r="I1077" s="331"/>
      <c r="J1077" s="331"/>
      <c r="K1077" s="331"/>
      <c r="L1077" s="331"/>
      <c r="M1077" s="331"/>
      <c r="N1077" s="331"/>
      <c r="O1077" s="331"/>
      <c r="P1077" s="314">
        <f t="shared" si="528"/>
        <v>0</v>
      </c>
      <c r="Q1077" s="5"/>
      <c r="R1077" s="60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</row>
    <row r="1078" spans="1:46" ht="12.75" customHeight="1" x14ac:dyDescent="0.25">
      <c r="A1078" s="195" t="str">
        <f t="shared" si="529"/>
        <v>PC</v>
      </c>
      <c r="B1078" s="385"/>
      <c r="C1078" s="313" t="s">
        <v>281</v>
      </c>
      <c r="D1078" s="331"/>
      <c r="E1078" s="331"/>
      <c r="F1078" s="331"/>
      <c r="G1078" s="331"/>
      <c r="H1078" s="331"/>
      <c r="I1078" s="331"/>
      <c r="J1078" s="331"/>
      <c r="K1078" s="331"/>
      <c r="L1078" s="331"/>
      <c r="M1078" s="331"/>
      <c r="N1078" s="331"/>
      <c r="O1078" s="331"/>
      <c r="P1078" s="314">
        <f t="shared" si="528"/>
        <v>0</v>
      </c>
      <c r="Q1078" s="5"/>
      <c r="R1078" s="60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</row>
    <row r="1079" spans="1:46" ht="12.75" customHeight="1" x14ac:dyDescent="0.25">
      <c r="A1079" s="195" t="str">
        <f>+'Measured TV opt-pt'!A945</f>
        <v>PC</v>
      </c>
      <c r="B1079" s="385"/>
      <c r="C1079" s="318" t="s">
        <v>279</v>
      </c>
      <c r="D1079" s="332">
        <v>0</v>
      </c>
      <c r="E1079" s="332"/>
      <c r="F1079" s="332">
        <v>1335</v>
      </c>
      <c r="G1079" s="332">
        <v>3455</v>
      </c>
      <c r="H1079" s="332">
        <v>428</v>
      </c>
      <c r="I1079" s="332"/>
      <c r="J1079" s="332"/>
      <c r="K1079" s="332"/>
      <c r="L1079" s="332"/>
      <c r="M1079" s="332">
        <v>10000</v>
      </c>
      <c r="N1079" s="332">
        <v>10000</v>
      </c>
      <c r="O1079" s="332">
        <v>10000</v>
      </c>
      <c r="P1079" s="315">
        <f t="shared" si="528"/>
        <v>35218</v>
      </c>
      <c r="Q1079" s="5"/>
      <c r="R1079" s="60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</row>
    <row r="1080" spans="1:46" ht="12.75" customHeight="1" x14ac:dyDescent="0.25">
      <c r="A1080" s="195" t="str">
        <f>+'Measured TV opt-pt'!A946</f>
        <v>PC</v>
      </c>
      <c r="B1080" s="385"/>
      <c r="C1080" s="316" t="s">
        <v>290</v>
      </c>
      <c r="D1080" s="334"/>
      <c r="E1080" s="334"/>
      <c r="F1080" s="334"/>
      <c r="G1080" s="334"/>
      <c r="H1080" s="334"/>
      <c r="I1080" s="334"/>
      <c r="J1080" s="334"/>
      <c r="K1080" s="334"/>
      <c r="L1080" s="334"/>
      <c r="M1080" s="334"/>
      <c r="N1080" s="334"/>
      <c r="O1080" s="334"/>
      <c r="P1080" s="317">
        <f t="shared" si="528"/>
        <v>0</v>
      </c>
      <c r="Q1080" s="5"/>
      <c r="R1080" s="60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</row>
    <row r="1081" spans="1:46" ht="12.75" customHeight="1" x14ac:dyDescent="0.2">
      <c r="A1081" s="195" t="str">
        <f>+'Measured TV opt-pt'!A947</f>
        <v>PC</v>
      </c>
      <c r="B1081" s="385"/>
      <c r="C1081" s="122" t="s">
        <v>66</v>
      </c>
      <c r="D1081" s="42"/>
      <c r="E1081" s="42"/>
      <c r="F1081" s="42"/>
      <c r="G1081" s="42"/>
      <c r="H1081" s="42"/>
      <c r="I1081" s="42"/>
      <c r="J1081" s="42"/>
      <c r="K1081" s="42"/>
      <c r="L1081" s="42"/>
      <c r="M1081" s="42"/>
      <c r="N1081" s="42"/>
      <c r="O1081" s="42"/>
      <c r="P1081" s="144">
        <f t="shared" si="499"/>
        <v>0</v>
      </c>
      <c r="R1081" s="60" t="s">
        <v>107</v>
      </c>
    </row>
    <row r="1082" spans="1:46" ht="12.75" customHeight="1" x14ac:dyDescent="0.2">
      <c r="A1082" s="195" t="str">
        <f>+'Measured TV opt-pt'!A948</f>
        <v>PC</v>
      </c>
      <c r="B1082" s="385"/>
      <c r="C1082" s="122" t="s">
        <v>67</v>
      </c>
      <c r="D1082" s="42"/>
      <c r="E1082" s="42"/>
      <c r="F1082" s="42"/>
      <c r="G1082" s="42"/>
      <c r="H1082" s="42"/>
      <c r="I1082" s="42"/>
      <c r="J1082" s="42"/>
      <c r="K1082" s="42"/>
      <c r="L1082" s="42"/>
      <c r="M1082" s="42"/>
      <c r="N1082" s="42"/>
      <c r="O1082" s="42"/>
      <c r="P1082" s="144">
        <f t="shared" si="499"/>
        <v>0</v>
      </c>
      <c r="Q1082" s="5"/>
      <c r="R1082" s="60" t="s">
        <v>107</v>
      </c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</row>
    <row r="1083" spans="1:46" ht="12.75" customHeight="1" x14ac:dyDescent="0.2">
      <c r="A1083" s="195" t="str">
        <f>+'Measured TV opt-pt'!A949</f>
        <v>PC</v>
      </c>
      <c r="B1083" s="385"/>
      <c r="C1083" s="122" t="s">
        <v>68</v>
      </c>
      <c r="D1083" s="42"/>
      <c r="E1083" s="42"/>
      <c r="F1083" s="42"/>
      <c r="G1083" s="42"/>
      <c r="H1083" s="42"/>
      <c r="I1083" s="42"/>
      <c r="J1083" s="42"/>
      <c r="K1083" s="42"/>
      <c r="L1083" s="42"/>
      <c r="M1083" s="42"/>
      <c r="N1083" s="42"/>
      <c r="O1083" s="42"/>
      <c r="P1083" s="144">
        <f t="shared" si="499"/>
        <v>0</v>
      </c>
      <c r="Q1083" s="5"/>
      <c r="R1083" s="60" t="s">
        <v>107</v>
      </c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</row>
    <row r="1084" spans="1:46" ht="13.5" customHeight="1" thickBot="1" x14ac:dyDescent="0.25">
      <c r="A1084" s="195" t="str">
        <f>+'Measured TV opt-pt'!A950</f>
        <v>PC</v>
      </c>
      <c r="B1084" s="386"/>
      <c r="C1084" s="126" t="s">
        <v>55</v>
      </c>
      <c r="D1084" s="56">
        <f t="shared" ref="D1084:O1084" si="530">+D1083+D1082+D1081+D1061+D1060+D1059+D1058+D1057+D1056+D1045</f>
        <v>489733.44459999946</v>
      </c>
      <c r="E1084" s="56">
        <f t="shared" si="530"/>
        <v>547250.37</v>
      </c>
      <c r="F1084" s="56">
        <f t="shared" si="530"/>
        <v>640545.92600000009</v>
      </c>
      <c r="G1084" s="56">
        <f t="shared" si="530"/>
        <v>862583</v>
      </c>
      <c r="H1084" s="56">
        <f t="shared" si="530"/>
        <v>32420</v>
      </c>
      <c r="I1084" s="56">
        <f t="shared" si="530"/>
        <v>430445.06782443705</v>
      </c>
      <c r="J1084" s="56">
        <f t="shared" si="530"/>
        <v>249498.99999999997</v>
      </c>
      <c r="K1084" s="56">
        <f t="shared" si="530"/>
        <v>0</v>
      </c>
      <c r="L1084" s="56">
        <f t="shared" si="530"/>
        <v>0</v>
      </c>
      <c r="M1084" s="56">
        <f t="shared" si="530"/>
        <v>484579.04475691158</v>
      </c>
      <c r="N1084" s="56">
        <f t="shared" si="530"/>
        <v>575844.2456717022</v>
      </c>
      <c r="O1084" s="56">
        <f t="shared" si="530"/>
        <v>559341.90851045027</v>
      </c>
      <c r="P1084" s="147">
        <f t="shared" si="499"/>
        <v>4872242.007363501</v>
      </c>
      <c r="Q1084" s="199" t="str">
        <f>+B1045</f>
        <v>Signal</v>
      </c>
      <c r="R1084" s="60" t="s">
        <v>107</v>
      </c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</row>
    <row r="1085" spans="1:46" ht="12.75" customHeight="1" thickBot="1" x14ac:dyDescent="0.25">
      <c r="A1085" s="195" t="str">
        <f>+'Measured TV opt-pt'!A951</f>
        <v>PC</v>
      </c>
      <c r="B1085" s="387" t="str">
        <f>+'Measured TV opt-pt'!B1446</f>
        <v>Toni&amp;Guy</v>
      </c>
      <c r="C1085" s="121" t="s">
        <v>56</v>
      </c>
      <c r="D1085" s="54">
        <f t="shared" ref="D1085:O1085" si="531">SUM(D1086:D1095)</f>
        <v>0</v>
      </c>
      <c r="E1085" s="54">
        <f t="shared" si="531"/>
        <v>0</v>
      </c>
      <c r="F1085" s="54">
        <f t="shared" si="531"/>
        <v>91563.35999999987</v>
      </c>
      <c r="G1085" s="54">
        <f t="shared" si="531"/>
        <v>95976</v>
      </c>
      <c r="H1085" s="54">
        <f t="shared" si="531"/>
        <v>61142.480000000149</v>
      </c>
      <c r="I1085" s="54">
        <f t="shared" si="531"/>
        <v>23437</v>
      </c>
      <c r="J1085" s="54">
        <f t="shared" si="531"/>
        <v>0</v>
      </c>
      <c r="K1085" s="54">
        <f t="shared" si="531"/>
        <v>0</v>
      </c>
      <c r="L1085" s="54">
        <f t="shared" si="531"/>
        <v>0</v>
      </c>
      <c r="M1085" s="54">
        <f t="shared" si="531"/>
        <v>75000</v>
      </c>
      <c r="N1085" s="54">
        <f t="shared" si="531"/>
        <v>75000</v>
      </c>
      <c r="O1085" s="54">
        <f t="shared" si="531"/>
        <v>0</v>
      </c>
      <c r="P1085" s="140">
        <f t="shared" si="499"/>
        <v>422118.84</v>
      </c>
      <c r="Q1085" s="198" t="str">
        <f>+B1085</f>
        <v>Toni&amp;Guy</v>
      </c>
      <c r="R1085" s="121" t="s">
        <v>104</v>
      </c>
      <c r="S1085" s="54">
        <f>SUM(S1086:S1091)</f>
        <v>0</v>
      </c>
      <c r="T1085" s="54">
        <f t="shared" ref="T1085:AD1085" si="532">SUM(T1086:T1091)</f>
        <v>0</v>
      </c>
      <c r="U1085" s="54">
        <f t="shared" si="532"/>
        <v>0</v>
      </c>
      <c r="V1085" s="54">
        <f t="shared" si="532"/>
        <v>0</v>
      </c>
      <c r="W1085" s="54">
        <f t="shared" si="532"/>
        <v>0</v>
      </c>
      <c r="X1085" s="117">
        <f t="shared" si="532"/>
        <v>0</v>
      </c>
      <c r="Y1085" s="54">
        <f t="shared" si="532"/>
        <v>0</v>
      </c>
      <c r="Z1085" s="54">
        <f t="shared" si="532"/>
        <v>0</v>
      </c>
      <c r="AA1085" s="54">
        <f t="shared" si="532"/>
        <v>0</v>
      </c>
      <c r="AB1085" s="54">
        <f t="shared" si="532"/>
        <v>0</v>
      </c>
      <c r="AC1085" s="54">
        <f t="shared" si="532"/>
        <v>0</v>
      </c>
      <c r="AD1085" s="54">
        <f t="shared" si="532"/>
        <v>0</v>
      </c>
      <c r="AE1085" s="55">
        <f t="shared" ref="AE1085:AE1091" si="533">SUM(S1085:AD1085)</f>
        <v>0</v>
      </c>
    </row>
    <row r="1086" spans="1:46" ht="12.75" customHeight="1" thickBot="1" x14ac:dyDescent="0.25">
      <c r="A1086" s="195" t="str">
        <f>+'Measured TV opt-pt'!A952</f>
        <v>PC</v>
      </c>
      <c r="B1086" s="385"/>
      <c r="C1086" s="123" t="s">
        <v>57</v>
      </c>
      <c r="D1086" s="58">
        <f>+'Measured TV opt-pt'!D1448</f>
        <v>0</v>
      </c>
      <c r="E1086" s="58">
        <f>+'Measured TV opt-pt'!E1448</f>
        <v>0</v>
      </c>
      <c r="F1086" s="58">
        <f>+'Measured TV opt-pt'!F1448</f>
        <v>0</v>
      </c>
      <c r="G1086" s="58">
        <f>+'Measured TV opt-pt'!G1448</f>
        <v>0</v>
      </c>
      <c r="H1086" s="58">
        <f>+'Measured TV opt-pt'!H1448</f>
        <v>0</v>
      </c>
      <c r="I1086" s="58">
        <f>+'Measured TV opt-pt'!I1448</f>
        <v>0</v>
      </c>
      <c r="J1086" s="58">
        <f>+'Measured TV opt-pt'!J1448</f>
        <v>0</v>
      </c>
      <c r="K1086" s="58">
        <f>+'Measured TV opt-pt'!K1448</f>
        <v>0</v>
      </c>
      <c r="L1086" s="58">
        <f>+'Measured TV opt-pt'!L1448</f>
        <v>0</v>
      </c>
      <c r="M1086" s="58">
        <f>+'Measured TV opt-pt'!M1448</f>
        <v>0</v>
      </c>
      <c r="N1086" s="58">
        <f>+'Measured TV opt-pt'!N1448</f>
        <v>0</v>
      </c>
      <c r="O1086" s="58">
        <f>+'Measured TV opt-pt'!O1448</f>
        <v>0</v>
      </c>
      <c r="P1086" s="141">
        <f t="shared" si="499"/>
        <v>0</v>
      </c>
      <c r="R1086" s="123" t="s">
        <v>57</v>
      </c>
      <c r="S1086" s="44">
        <f>'Measured TV opt-pt'!D1485</f>
        <v>0</v>
      </c>
      <c r="T1086" s="44">
        <f>'Measured TV opt-pt'!E1485</f>
        <v>0</v>
      </c>
      <c r="U1086" s="44">
        <f>'Measured TV opt-pt'!F1485</f>
        <v>0</v>
      </c>
      <c r="V1086" s="44">
        <f>'Measured TV opt-pt'!G1485</f>
        <v>0</v>
      </c>
      <c r="W1086" s="44">
        <f>'Measured TV opt-pt'!H1485</f>
        <v>0</v>
      </c>
      <c r="X1086" s="44">
        <f>'Measured TV opt-pt'!I1485</f>
        <v>0</v>
      </c>
      <c r="Y1086" s="44">
        <f>'Measured TV opt-pt'!J1485</f>
        <v>0</v>
      </c>
      <c r="Z1086" s="44">
        <f>'Measured TV opt-pt'!K1485</f>
        <v>0</v>
      </c>
      <c r="AA1086" s="44">
        <f>'Measured TV opt-pt'!L1485</f>
        <v>0</v>
      </c>
      <c r="AB1086" s="44">
        <f>'Measured TV opt-pt'!M1485</f>
        <v>0</v>
      </c>
      <c r="AC1086" s="44">
        <f>'Measured TV opt-pt'!N1485</f>
        <v>0</v>
      </c>
      <c r="AD1086" s="44">
        <f>'Measured TV opt-pt'!O1485</f>
        <v>0</v>
      </c>
      <c r="AE1086" s="55">
        <f t="shared" si="533"/>
        <v>0</v>
      </c>
      <c r="AT1086" s="5">
        <f>L1086+L1090+L1091</f>
        <v>0</v>
      </c>
    </row>
    <row r="1087" spans="1:46" ht="12.75" customHeight="1" thickBot="1" x14ac:dyDescent="0.25">
      <c r="A1087" s="195" t="str">
        <f>+'Measured TV opt-pt'!A953</f>
        <v>PC</v>
      </c>
      <c r="B1087" s="385"/>
      <c r="C1087" s="123" t="s">
        <v>221</v>
      </c>
      <c r="D1087" s="58">
        <f>+'Measured TV opt-pt'!D1449</f>
        <v>0</v>
      </c>
      <c r="E1087" s="58">
        <f>+'Measured TV opt-pt'!E1449</f>
        <v>0</v>
      </c>
      <c r="F1087" s="58">
        <f>+'Measured TV opt-pt'!F1449</f>
        <v>0</v>
      </c>
      <c r="G1087" s="58">
        <f>+'Measured TV opt-pt'!G1449</f>
        <v>0</v>
      </c>
      <c r="H1087" s="58">
        <f>+'Measured TV opt-pt'!H1449</f>
        <v>0</v>
      </c>
      <c r="I1087" s="58">
        <f>+'Measured TV opt-pt'!I1449</f>
        <v>0</v>
      </c>
      <c r="J1087" s="58">
        <f>+'Measured TV opt-pt'!J1449</f>
        <v>0</v>
      </c>
      <c r="K1087" s="58">
        <f>+'Measured TV opt-pt'!K1449</f>
        <v>0</v>
      </c>
      <c r="L1087" s="58">
        <f>+'Measured TV opt-pt'!L1449</f>
        <v>0</v>
      </c>
      <c r="M1087" s="58">
        <f>+'Measured TV opt-pt'!M1449</f>
        <v>0</v>
      </c>
      <c r="N1087" s="58">
        <f>+'Measured TV opt-pt'!N1449</f>
        <v>0</v>
      </c>
      <c r="O1087" s="58">
        <f>+'Measured TV opt-pt'!O1449</f>
        <v>0</v>
      </c>
      <c r="P1087" s="141">
        <f t="shared" ref="P1087:P1176" si="534">SUM(D1087:O1087)</f>
        <v>0</v>
      </c>
      <c r="R1087" s="123" t="s">
        <v>221</v>
      </c>
      <c r="S1087" s="44">
        <f>'Measured TV opt-pt'!D1486</f>
        <v>0</v>
      </c>
      <c r="T1087" s="44">
        <f>'Measured TV opt-pt'!E1486</f>
        <v>0</v>
      </c>
      <c r="U1087" s="44">
        <f>'Measured TV opt-pt'!F1486</f>
        <v>0</v>
      </c>
      <c r="V1087" s="44">
        <f>'Measured TV opt-pt'!G1486</f>
        <v>0</v>
      </c>
      <c r="W1087" s="44">
        <f>'Measured TV opt-pt'!H1486</f>
        <v>0</v>
      </c>
      <c r="X1087" s="44">
        <f>'Measured TV opt-pt'!I1486</f>
        <v>0</v>
      </c>
      <c r="Y1087" s="44">
        <f>'Measured TV opt-pt'!J1486</f>
        <v>0</v>
      </c>
      <c r="Z1087" s="44">
        <f>'Measured TV opt-pt'!K1486</f>
        <v>0</v>
      </c>
      <c r="AA1087" s="44">
        <f>'Measured TV opt-pt'!L1486</f>
        <v>0</v>
      </c>
      <c r="AB1087" s="44">
        <f>'Measured TV opt-pt'!M1486</f>
        <v>0</v>
      </c>
      <c r="AC1087" s="44">
        <f>'Measured TV opt-pt'!N1486</f>
        <v>0</v>
      </c>
      <c r="AD1087" s="44">
        <f>'Measured TV opt-pt'!O1486</f>
        <v>0</v>
      </c>
      <c r="AE1087" s="55">
        <f t="shared" si="533"/>
        <v>0</v>
      </c>
      <c r="AT1087" s="5"/>
    </row>
    <row r="1088" spans="1:46" ht="12.75" customHeight="1" thickBot="1" x14ac:dyDescent="0.25">
      <c r="A1088" s="195" t="str">
        <f>+'Measured TV opt-pt'!A954</f>
        <v>PC</v>
      </c>
      <c r="B1088" s="385"/>
      <c r="C1088" s="123" t="s">
        <v>222</v>
      </c>
      <c r="D1088" s="58">
        <f>+'Measured TV opt-pt'!D1450</f>
        <v>0</v>
      </c>
      <c r="E1088" s="58">
        <f>+'Measured TV opt-pt'!E1450</f>
        <v>0</v>
      </c>
      <c r="F1088" s="58">
        <f>+'Measured TV opt-pt'!F1450</f>
        <v>0</v>
      </c>
      <c r="G1088" s="58">
        <f>+'Measured TV opt-pt'!G1450</f>
        <v>0</v>
      </c>
      <c r="H1088" s="58">
        <f>+'Measured TV opt-pt'!H1450</f>
        <v>0</v>
      </c>
      <c r="I1088" s="58">
        <f>+'Measured TV opt-pt'!I1450</f>
        <v>0</v>
      </c>
      <c r="J1088" s="58">
        <f>+'Measured TV opt-pt'!J1450</f>
        <v>0</v>
      </c>
      <c r="K1088" s="58">
        <f>+'Measured TV opt-pt'!K1450</f>
        <v>0</v>
      </c>
      <c r="L1088" s="58">
        <f>+'Measured TV opt-pt'!L1450</f>
        <v>0</v>
      </c>
      <c r="M1088" s="58">
        <f>+'Measured TV opt-pt'!M1450</f>
        <v>0</v>
      </c>
      <c r="N1088" s="58">
        <f>+'Measured TV opt-pt'!N1450</f>
        <v>0</v>
      </c>
      <c r="O1088" s="58">
        <f>+'Measured TV opt-pt'!O1450</f>
        <v>0</v>
      </c>
      <c r="P1088" s="141">
        <f t="shared" si="534"/>
        <v>0</v>
      </c>
      <c r="R1088" s="123" t="s">
        <v>222</v>
      </c>
      <c r="S1088" s="44">
        <f>'Measured TV opt-pt'!D1487</f>
        <v>0</v>
      </c>
      <c r="T1088" s="44">
        <f>'Measured TV opt-pt'!E1487</f>
        <v>0</v>
      </c>
      <c r="U1088" s="44">
        <f>'Measured TV opt-pt'!F1487</f>
        <v>0</v>
      </c>
      <c r="V1088" s="44">
        <f>'Measured TV opt-pt'!G1487</f>
        <v>0</v>
      </c>
      <c r="W1088" s="44">
        <f>'Measured TV opt-pt'!H1487</f>
        <v>0</v>
      </c>
      <c r="X1088" s="44">
        <f>'Measured TV opt-pt'!I1487</f>
        <v>0</v>
      </c>
      <c r="Y1088" s="44">
        <f>'Measured TV opt-pt'!J1487</f>
        <v>0</v>
      </c>
      <c r="Z1088" s="44">
        <f>'Measured TV opt-pt'!K1487</f>
        <v>0</v>
      </c>
      <c r="AA1088" s="44">
        <f>'Measured TV opt-pt'!L1487</f>
        <v>0</v>
      </c>
      <c r="AB1088" s="44">
        <f>'Measured TV opt-pt'!M1487</f>
        <v>0</v>
      </c>
      <c r="AC1088" s="44">
        <f>'Measured TV opt-pt'!N1487</f>
        <v>0</v>
      </c>
      <c r="AD1088" s="44">
        <f>'Measured TV opt-pt'!O1487</f>
        <v>0</v>
      </c>
      <c r="AE1088" s="55">
        <f t="shared" si="533"/>
        <v>0</v>
      </c>
      <c r="AT1088" s="5"/>
    </row>
    <row r="1089" spans="1:46" ht="12.75" customHeight="1" thickBot="1" x14ac:dyDescent="0.25">
      <c r="A1089" s="195" t="str">
        <f>+'Measured TV opt-pt'!A955</f>
        <v>PC</v>
      </c>
      <c r="B1089" s="385"/>
      <c r="C1089" s="123" t="s">
        <v>223</v>
      </c>
      <c r="D1089" s="58">
        <f>+'Measured TV opt-pt'!D1451</f>
        <v>0</v>
      </c>
      <c r="E1089" s="58">
        <f>+'Measured TV opt-pt'!E1451</f>
        <v>0</v>
      </c>
      <c r="F1089" s="58">
        <f>+'Measured TV opt-pt'!F1451</f>
        <v>0</v>
      </c>
      <c r="G1089" s="58">
        <f>+'Measured TV opt-pt'!G1451</f>
        <v>0</v>
      </c>
      <c r="H1089" s="58">
        <f>+'Measured TV opt-pt'!H1451</f>
        <v>0</v>
      </c>
      <c r="I1089" s="58">
        <f>+'Measured TV opt-pt'!I1451</f>
        <v>0</v>
      </c>
      <c r="J1089" s="58">
        <f>+'Measured TV opt-pt'!J1451</f>
        <v>0</v>
      </c>
      <c r="K1089" s="58">
        <f>+'Measured TV opt-pt'!K1451</f>
        <v>0</v>
      </c>
      <c r="L1089" s="58">
        <f>+'Measured TV opt-pt'!L1451</f>
        <v>0</v>
      </c>
      <c r="M1089" s="58">
        <f>+'Measured TV opt-pt'!M1451</f>
        <v>0</v>
      </c>
      <c r="N1089" s="58">
        <f>+'Measured TV opt-pt'!N1451</f>
        <v>0</v>
      </c>
      <c r="O1089" s="58">
        <f>+'Measured TV opt-pt'!O1451</f>
        <v>0</v>
      </c>
      <c r="P1089" s="141">
        <f t="shared" si="534"/>
        <v>0</v>
      </c>
      <c r="R1089" s="123" t="s">
        <v>223</v>
      </c>
      <c r="S1089" s="44">
        <f>'Measured TV opt-pt'!D1488</f>
        <v>0</v>
      </c>
      <c r="T1089" s="44">
        <f>'Measured TV opt-pt'!E1488</f>
        <v>0</v>
      </c>
      <c r="U1089" s="44">
        <f>'Measured TV opt-pt'!F1488</f>
        <v>0</v>
      </c>
      <c r="V1089" s="44">
        <f>'Measured TV opt-pt'!G1488</f>
        <v>0</v>
      </c>
      <c r="W1089" s="44">
        <f>'Measured TV opt-pt'!H1488</f>
        <v>0</v>
      </c>
      <c r="X1089" s="44">
        <f>'Measured TV opt-pt'!I1488</f>
        <v>0</v>
      </c>
      <c r="Y1089" s="44">
        <f>'Measured TV opt-pt'!J1488</f>
        <v>0</v>
      </c>
      <c r="Z1089" s="44">
        <f>'Measured TV opt-pt'!K1488</f>
        <v>0</v>
      </c>
      <c r="AA1089" s="44">
        <f>'Measured TV opt-pt'!L1488</f>
        <v>0</v>
      </c>
      <c r="AB1089" s="44">
        <f>'Measured TV opt-pt'!M1488</f>
        <v>0</v>
      </c>
      <c r="AC1089" s="44">
        <f>'Measured TV opt-pt'!N1488</f>
        <v>0</v>
      </c>
      <c r="AD1089" s="44">
        <f>'Measured TV opt-pt'!O1488</f>
        <v>0</v>
      </c>
      <c r="AE1089" s="55">
        <f t="shared" si="533"/>
        <v>0</v>
      </c>
      <c r="AT1089" s="5"/>
    </row>
    <row r="1090" spans="1:46" ht="12.75" customHeight="1" thickBot="1" x14ac:dyDescent="0.25">
      <c r="A1090" s="195" t="str">
        <f>+'Measured TV opt-pt'!A956</f>
        <v>PC</v>
      </c>
      <c r="B1090" s="385"/>
      <c r="C1090" s="123" t="s">
        <v>224</v>
      </c>
      <c r="D1090" s="58">
        <f>+'Measured TV opt-pt'!D1452</f>
        <v>0</v>
      </c>
      <c r="E1090" s="58">
        <f>+'Measured TV opt-pt'!E1452</f>
        <v>0</v>
      </c>
      <c r="F1090" s="58">
        <f>+'Measured TV opt-pt'!F1452</f>
        <v>0</v>
      </c>
      <c r="G1090" s="58">
        <f>+'Measured TV opt-pt'!G1452</f>
        <v>0</v>
      </c>
      <c r="H1090" s="58">
        <f>+'Measured TV opt-pt'!H1452</f>
        <v>0</v>
      </c>
      <c r="I1090" s="58">
        <f>+'Measured TV opt-pt'!I1452</f>
        <v>0</v>
      </c>
      <c r="J1090" s="58">
        <f>+'Measured TV opt-pt'!J1452</f>
        <v>0</v>
      </c>
      <c r="K1090" s="58">
        <f>+'Measured TV opt-pt'!K1452</f>
        <v>0</v>
      </c>
      <c r="L1090" s="58">
        <f>+'Measured TV opt-pt'!L1452</f>
        <v>0</v>
      </c>
      <c r="M1090" s="58">
        <f>+'Measured TV opt-pt'!M1452</f>
        <v>0</v>
      </c>
      <c r="N1090" s="58">
        <f>+'Measured TV opt-pt'!N1452</f>
        <v>0</v>
      </c>
      <c r="O1090" s="58">
        <f>+'Measured TV opt-pt'!O1452</f>
        <v>0</v>
      </c>
      <c r="P1090" s="141">
        <f t="shared" si="534"/>
        <v>0</v>
      </c>
      <c r="Q1090" s="5"/>
      <c r="R1090" s="123" t="s">
        <v>224</v>
      </c>
      <c r="S1090" s="44">
        <f>'Measured TV opt-pt'!D1489</f>
        <v>0</v>
      </c>
      <c r="T1090" s="44">
        <f>'Measured TV opt-pt'!E1489</f>
        <v>0</v>
      </c>
      <c r="U1090" s="44">
        <f>'Measured TV opt-pt'!F1489</f>
        <v>0</v>
      </c>
      <c r="V1090" s="44">
        <f>'Measured TV opt-pt'!G1489</f>
        <v>0</v>
      </c>
      <c r="W1090" s="44">
        <f>'Measured TV opt-pt'!H1489</f>
        <v>0</v>
      </c>
      <c r="X1090" s="44">
        <f>'Measured TV opt-pt'!I1489</f>
        <v>0</v>
      </c>
      <c r="Y1090" s="44">
        <f>'Measured TV opt-pt'!J1489</f>
        <v>0</v>
      </c>
      <c r="Z1090" s="44">
        <f>'Measured TV opt-pt'!K1489</f>
        <v>0</v>
      </c>
      <c r="AA1090" s="44">
        <f>'Measured TV opt-pt'!L1489</f>
        <v>0</v>
      </c>
      <c r="AB1090" s="44">
        <f>'Measured TV opt-pt'!M1489</f>
        <v>0</v>
      </c>
      <c r="AC1090" s="44">
        <f>'Measured TV opt-pt'!N1489</f>
        <v>0</v>
      </c>
      <c r="AD1090" s="44">
        <f>'Measured TV opt-pt'!O1489</f>
        <v>0</v>
      </c>
      <c r="AE1090" s="55">
        <f t="shared" si="533"/>
        <v>0</v>
      </c>
    </row>
    <row r="1091" spans="1:46" ht="12.75" customHeight="1" x14ac:dyDescent="0.2">
      <c r="A1091" s="195" t="str">
        <f>+'Measured TV opt-pt'!A957</f>
        <v>PC</v>
      </c>
      <c r="B1091" s="385"/>
      <c r="C1091" s="123" t="s">
        <v>101</v>
      </c>
      <c r="D1091" s="44"/>
      <c r="E1091" s="44"/>
      <c r="F1091" s="44"/>
      <c r="G1091" s="44"/>
      <c r="H1091" s="44"/>
      <c r="I1091" s="44"/>
      <c r="J1091" s="44"/>
      <c r="K1091" s="44"/>
      <c r="L1091" s="44"/>
      <c r="M1091" s="44"/>
      <c r="N1091" s="44"/>
      <c r="O1091" s="44"/>
      <c r="P1091" s="141">
        <f t="shared" si="534"/>
        <v>0</v>
      </c>
      <c r="Q1091" s="5"/>
      <c r="R1091" s="123" t="s">
        <v>101</v>
      </c>
      <c r="S1091" s="44"/>
      <c r="T1091" s="44"/>
      <c r="U1091" s="44"/>
      <c r="V1091" s="44"/>
      <c r="W1091" s="44"/>
      <c r="X1091" s="44"/>
      <c r="Y1091" s="58"/>
      <c r="Z1091" s="58"/>
      <c r="AA1091" s="58"/>
      <c r="AB1091" s="58"/>
      <c r="AC1091" s="58"/>
      <c r="AD1091" s="58"/>
      <c r="AE1091" s="55">
        <f t="shared" si="533"/>
        <v>0</v>
      </c>
    </row>
    <row r="1092" spans="1:46" ht="12.75" customHeight="1" x14ac:dyDescent="0.2">
      <c r="A1092" s="195" t="str">
        <f>+'Measured TV opt-pt'!A958</f>
        <v>PC</v>
      </c>
      <c r="B1092" s="385"/>
      <c r="C1092" s="124" t="s">
        <v>58</v>
      </c>
      <c r="D1092" s="46">
        <v>0</v>
      </c>
      <c r="E1092" s="46">
        <v>0</v>
      </c>
      <c r="F1092" s="46">
        <v>91563.35999999987</v>
      </c>
      <c r="G1092" s="46">
        <v>95976</v>
      </c>
      <c r="H1092" s="46">
        <v>61142.480000000149</v>
      </c>
      <c r="I1092" s="46">
        <v>23437</v>
      </c>
      <c r="J1092" s="46">
        <v>0</v>
      </c>
      <c r="K1092" s="46">
        <v>0</v>
      </c>
      <c r="L1092" s="46">
        <v>0</v>
      </c>
      <c r="M1092" s="46">
        <v>75000</v>
      </c>
      <c r="N1092" s="46">
        <v>75000</v>
      </c>
      <c r="O1092" s="46"/>
      <c r="P1092" s="142">
        <f t="shared" si="534"/>
        <v>422118.84</v>
      </c>
      <c r="R1092" s="133" t="s">
        <v>105</v>
      </c>
      <c r="S1092" s="133" t="str">
        <f>+'Measured TV opt-pt'!D731</f>
        <v>F 25-44 ABC1</v>
      </c>
      <c r="T1092" s="133" t="str">
        <f>+'Measured TV opt-pt'!E731</f>
        <v>F 25-44 ABC1</v>
      </c>
      <c r="U1092" s="133" t="str">
        <f>+'Measured TV opt-pt'!F731</f>
        <v>F 25-44 ABC1</v>
      </c>
      <c r="V1092" s="133" t="str">
        <f>+'Measured TV opt-pt'!G731</f>
        <v>F 25-44 ABC1</v>
      </c>
      <c r="W1092" s="133" t="str">
        <f>+'Measured TV opt-pt'!H731</f>
        <v>F 25-44 ABC1</v>
      </c>
      <c r="X1092" s="8" t="str">
        <f>+'Measured TV opt-pt'!I731</f>
        <v>F 25-44 ABC1</v>
      </c>
      <c r="Y1092" s="133" t="str">
        <f>+'Measured TV opt-pt'!J731</f>
        <v>F 25-44 ABC1</v>
      </c>
      <c r="Z1092" s="133" t="str">
        <f>+'Measured TV opt-pt'!K731</f>
        <v>F 25-44 ABC1</v>
      </c>
      <c r="AA1092" s="133" t="str">
        <f>+'Measured TV opt-pt'!L731</f>
        <v>F 25-44 ABC1</v>
      </c>
      <c r="AB1092" s="133" t="str">
        <f>+'Measured TV opt-pt'!M731</f>
        <v>F 25-44 ABC1</v>
      </c>
      <c r="AC1092" s="133" t="str">
        <f>+'Measured TV opt-pt'!N731</f>
        <v>F 25-44 ABC1</v>
      </c>
      <c r="AD1092" s="133" t="str">
        <f>+'Measured TV opt-pt'!O731</f>
        <v>F 25-44 ABC1</v>
      </c>
      <c r="AE1092" s="133"/>
      <c r="AT1092" s="5">
        <f>L1092+L1093+L1094+L1095</f>
        <v>0</v>
      </c>
    </row>
    <row r="1093" spans="1:46" ht="13.5" customHeight="1" thickBot="1" x14ac:dyDescent="0.25">
      <c r="A1093" s="195" t="str">
        <f>+'Measured TV opt-pt'!A959</f>
        <v>PC</v>
      </c>
      <c r="B1093" s="385"/>
      <c r="C1093" s="124" t="s">
        <v>59</v>
      </c>
      <c r="D1093" s="46"/>
      <c r="E1093" s="46"/>
      <c r="F1093" s="46"/>
      <c r="G1093" s="46"/>
      <c r="H1093" s="46"/>
      <c r="I1093" s="46"/>
      <c r="J1093" s="46"/>
      <c r="K1093" s="46"/>
      <c r="L1093" s="46"/>
      <c r="M1093" s="46"/>
      <c r="N1093" s="46"/>
      <c r="O1093" s="46"/>
      <c r="P1093" s="142">
        <f t="shared" si="534"/>
        <v>0</v>
      </c>
      <c r="R1093" s="60" t="s">
        <v>107</v>
      </c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</row>
    <row r="1094" spans="1:46" ht="12.75" customHeight="1" thickBot="1" x14ac:dyDescent="0.25">
      <c r="A1094" s="195" t="str">
        <f>+'Measured TV opt-pt'!A960</f>
        <v>PC</v>
      </c>
      <c r="B1094" s="385"/>
      <c r="C1094" s="124" t="s">
        <v>166</v>
      </c>
      <c r="D1094" s="46"/>
      <c r="E1094" s="46"/>
      <c r="F1094" s="46"/>
      <c r="G1094" s="46"/>
      <c r="H1094" s="46"/>
      <c r="I1094" s="46"/>
      <c r="J1094" s="46"/>
      <c r="K1094" s="46"/>
      <c r="L1094" s="46"/>
      <c r="M1094" s="46"/>
      <c r="N1094" s="46"/>
      <c r="O1094" s="46"/>
      <c r="P1094" s="142">
        <f t="shared" si="534"/>
        <v>0</v>
      </c>
      <c r="Q1094" s="8"/>
      <c r="R1094" s="121" t="s">
        <v>106</v>
      </c>
      <c r="S1094" s="54">
        <f>SUM(S1095:S1100)</f>
        <v>0</v>
      </c>
      <c r="T1094" s="54">
        <f t="shared" ref="T1094" si="535">SUM(T1095:T1100)</f>
        <v>0</v>
      </c>
      <c r="U1094" s="54">
        <f t="shared" ref="U1094" si="536">SUM(U1095:U1100)</f>
        <v>0</v>
      </c>
      <c r="V1094" s="54">
        <f t="shared" ref="V1094" si="537">SUM(V1095:V1100)</f>
        <v>0</v>
      </c>
      <c r="W1094" s="54">
        <f t="shared" ref="W1094" si="538">SUM(W1095:W1100)</f>
        <v>0</v>
      </c>
      <c r="X1094" s="54">
        <f t="shared" ref="X1094" si="539">SUM(X1095:X1100)</f>
        <v>0</v>
      </c>
      <c r="Y1094" s="54">
        <f t="shared" ref="Y1094" si="540">SUM(Y1095:Y1100)</f>
        <v>0</v>
      </c>
      <c r="Z1094" s="54">
        <f t="shared" ref="Z1094" si="541">SUM(Z1095:Z1100)</f>
        <v>0</v>
      </c>
      <c r="AA1094" s="54">
        <f t="shared" ref="AA1094" si="542">SUM(AA1095:AA1100)</f>
        <v>0</v>
      </c>
      <c r="AB1094" s="54">
        <f t="shared" ref="AB1094" si="543">SUM(AB1095:AB1100)</f>
        <v>0</v>
      </c>
      <c r="AC1094" s="54">
        <f t="shared" ref="AC1094" si="544">SUM(AC1095:AC1100)</f>
        <v>0</v>
      </c>
      <c r="AD1094" s="54">
        <f t="shared" ref="AD1094" si="545">SUM(AD1095:AD1100)</f>
        <v>0</v>
      </c>
      <c r="AE1094" s="54">
        <f t="shared" ref="AE1094" si="546">SUM(AE1095:AE1100)</f>
        <v>0</v>
      </c>
    </row>
    <row r="1095" spans="1:46" ht="12.75" customHeight="1" thickBot="1" x14ac:dyDescent="0.25">
      <c r="A1095" s="195" t="str">
        <f>+'Measured TV opt-pt'!A961</f>
        <v>PC</v>
      </c>
      <c r="B1095" s="385"/>
      <c r="C1095" s="125" t="s">
        <v>167</v>
      </c>
      <c r="D1095" s="48"/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143">
        <f t="shared" si="534"/>
        <v>0</v>
      </c>
      <c r="Q1095" s="8"/>
      <c r="R1095" s="123" t="s">
        <v>261</v>
      </c>
      <c r="S1095" s="44">
        <f>'Measured TV opt-pt'!D1479</f>
        <v>0</v>
      </c>
      <c r="T1095" s="44">
        <f>'Measured TV opt-pt'!E1479</f>
        <v>0</v>
      </c>
      <c r="U1095" s="44">
        <f>'Measured TV opt-pt'!F1479</f>
        <v>0</v>
      </c>
      <c r="V1095" s="44">
        <f>'Measured TV opt-pt'!G1479</f>
        <v>0</v>
      </c>
      <c r="W1095" s="44">
        <f>'Measured TV opt-pt'!H1479</f>
        <v>0</v>
      </c>
      <c r="X1095" s="44">
        <f>'Measured TV opt-pt'!I1479</f>
        <v>0</v>
      </c>
      <c r="Y1095" s="44">
        <f>'Measured TV opt-pt'!J1479</f>
        <v>0</v>
      </c>
      <c r="Z1095" s="44">
        <f>'Measured TV opt-pt'!K1479</f>
        <v>0</v>
      </c>
      <c r="AA1095" s="44">
        <f>'Measured TV opt-pt'!L1479</f>
        <v>0</v>
      </c>
      <c r="AB1095" s="44">
        <f>'Measured TV opt-pt'!M1479</f>
        <v>0</v>
      </c>
      <c r="AC1095" s="44">
        <f>'Measured TV opt-pt'!N1479</f>
        <v>0</v>
      </c>
      <c r="AD1095" s="44">
        <f>'Measured TV opt-pt'!O1479</f>
        <v>0</v>
      </c>
      <c r="AE1095" s="55">
        <f t="shared" ref="AE1095:AE1100" si="547">SUM(S1095:AD1095)</f>
        <v>0</v>
      </c>
    </row>
    <row r="1096" spans="1:46" ht="12.75" customHeight="1" thickBot="1" x14ac:dyDescent="0.25">
      <c r="A1096" s="195" t="str">
        <f>+'Measured TV opt-pt'!A962</f>
        <v>PC</v>
      </c>
      <c r="B1096" s="385"/>
      <c r="C1096" s="122" t="s">
        <v>60</v>
      </c>
      <c r="D1096" s="42"/>
      <c r="E1096" s="42"/>
      <c r="F1096" s="42"/>
      <c r="G1096" s="42"/>
      <c r="H1096" s="42"/>
      <c r="I1096" s="42"/>
      <c r="J1096" s="42"/>
      <c r="K1096" s="42"/>
      <c r="L1096" s="42"/>
      <c r="M1096" s="42"/>
      <c r="N1096" s="42"/>
      <c r="O1096" s="42"/>
      <c r="P1096" s="144">
        <f t="shared" si="534"/>
        <v>0</v>
      </c>
      <c r="Q1096" s="5"/>
      <c r="R1096" s="123" t="s">
        <v>262</v>
      </c>
      <c r="S1096" s="44">
        <f>'Measured TV opt-pt'!D1480</f>
        <v>0</v>
      </c>
      <c r="T1096" s="44">
        <f>'Measured TV opt-pt'!E1480</f>
        <v>0</v>
      </c>
      <c r="U1096" s="44">
        <f>'Measured TV opt-pt'!F1480</f>
        <v>0</v>
      </c>
      <c r="V1096" s="44">
        <f>'Measured TV opt-pt'!G1480</f>
        <v>0</v>
      </c>
      <c r="W1096" s="44">
        <f>'Measured TV opt-pt'!H1480</f>
        <v>0</v>
      </c>
      <c r="X1096" s="44">
        <f>'Measured TV opt-pt'!I1480</f>
        <v>0</v>
      </c>
      <c r="Y1096" s="44">
        <f>'Measured TV opt-pt'!J1480</f>
        <v>0</v>
      </c>
      <c r="Z1096" s="44">
        <f>'Measured TV opt-pt'!K1480</f>
        <v>0</v>
      </c>
      <c r="AA1096" s="44">
        <f>'Measured TV opt-pt'!L1480</f>
        <v>0</v>
      </c>
      <c r="AB1096" s="44">
        <f>'Measured TV opt-pt'!M1480</f>
        <v>0</v>
      </c>
      <c r="AC1096" s="44">
        <f>'Measured TV opt-pt'!N1480</f>
        <v>0</v>
      </c>
      <c r="AD1096" s="44">
        <f>'Measured TV opt-pt'!O1480</f>
        <v>0</v>
      </c>
      <c r="AE1096" s="55">
        <f t="shared" si="547"/>
        <v>0</v>
      </c>
      <c r="AT1096" s="5">
        <f>L1096+L1097+L1098+L1099+L1100+L1101+L1121+L1122+L1123</f>
        <v>35027</v>
      </c>
    </row>
    <row r="1097" spans="1:46" ht="12.75" customHeight="1" thickBot="1" x14ac:dyDescent="0.25">
      <c r="A1097" s="195" t="str">
        <f>+'Measured TV opt-pt'!A963</f>
        <v>PC</v>
      </c>
      <c r="B1097" s="385"/>
      <c r="C1097" s="122" t="s">
        <v>61</v>
      </c>
      <c r="D1097" s="42">
        <v>1500</v>
      </c>
      <c r="E1097" s="42">
        <v>12000</v>
      </c>
      <c r="F1097" s="42">
        <v>30464</v>
      </c>
      <c r="G1097" s="42">
        <v>21252</v>
      </c>
      <c r="H1097" s="42">
        <v>15839</v>
      </c>
      <c r="I1097" s="42">
        <v>17250</v>
      </c>
      <c r="J1097" s="42">
        <v>20500</v>
      </c>
      <c r="K1097" s="42">
        <v>12500</v>
      </c>
      <c r="L1097" s="42">
        <v>18200</v>
      </c>
      <c r="M1097" s="42">
        <v>30488</v>
      </c>
      <c r="N1097" s="42">
        <v>24281</v>
      </c>
      <c r="O1097" s="42">
        <v>19519</v>
      </c>
      <c r="P1097" s="144">
        <f t="shared" si="534"/>
        <v>223793</v>
      </c>
      <c r="R1097" s="123" t="s">
        <v>263</v>
      </c>
      <c r="S1097" s="44">
        <f>'Measured TV opt-pt'!D1481</f>
        <v>0</v>
      </c>
      <c r="T1097" s="44">
        <f>'Measured TV opt-pt'!E1481</f>
        <v>0</v>
      </c>
      <c r="U1097" s="44">
        <f>'Measured TV opt-pt'!F1481</f>
        <v>0</v>
      </c>
      <c r="V1097" s="44">
        <f>'Measured TV opt-pt'!G1481</f>
        <v>0</v>
      </c>
      <c r="W1097" s="44">
        <f>'Measured TV opt-pt'!H1481</f>
        <v>0</v>
      </c>
      <c r="X1097" s="44">
        <f>'Measured TV opt-pt'!I1481</f>
        <v>0</v>
      </c>
      <c r="Y1097" s="44">
        <f>'Measured TV opt-pt'!J1481</f>
        <v>0</v>
      </c>
      <c r="Z1097" s="44">
        <f>'Measured TV opt-pt'!K1481</f>
        <v>0</v>
      </c>
      <c r="AA1097" s="44">
        <f>'Measured TV opt-pt'!L1481</f>
        <v>0</v>
      </c>
      <c r="AB1097" s="44">
        <f>'Measured TV opt-pt'!M1481</f>
        <v>0</v>
      </c>
      <c r="AC1097" s="44">
        <f>'Measured TV opt-pt'!N1481</f>
        <v>0</v>
      </c>
      <c r="AD1097" s="44">
        <f>'Measured TV opt-pt'!O1481</f>
        <v>0</v>
      </c>
      <c r="AE1097" s="55">
        <f t="shared" si="547"/>
        <v>0</v>
      </c>
    </row>
    <row r="1098" spans="1:46" ht="12.75" customHeight="1" thickBot="1" x14ac:dyDescent="0.25">
      <c r="A1098" s="195" t="str">
        <f>+'Measured TV opt-pt'!A965</f>
        <v>PC</v>
      </c>
      <c r="B1098" s="385"/>
      <c r="C1098" s="122" t="s">
        <v>62</v>
      </c>
      <c r="D1098" s="42"/>
      <c r="E1098" s="42"/>
      <c r="F1098" s="42">
        <v>1370</v>
      </c>
      <c r="G1098" s="42">
        <v>1827</v>
      </c>
      <c r="H1098" s="42">
        <v>914</v>
      </c>
      <c r="I1098" s="42"/>
      <c r="J1098" s="42"/>
      <c r="K1098" s="42"/>
      <c r="L1098" s="42">
        <v>1827</v>
      </c>
      <c r="M1098" s="42">
        <v>2284</v>
      </c>
      <c r="N1098" s="42">
        <v>1827</v>
      </c>
      <c r="O1098" s="42">
        <v>1827</v>
      </c>
      <c r="P1098" s="144">
        <f t="shared" si="534"/>
        <v>11876</v>
      </c>
      <c r="R1098" s="123" t="s">
        <v>264</v>
      </c>
      <c r="S1098" s="44">
        <f>'Measured TV opt-pt'!D1482</f>
        <v>0</v>
      </c>
      <c r="T1098" s="44">
        <f>'Measured TV opt-pt'!E1482</f>
        <v>0</v>
      </c>
      <c r="U1098" s="44">
        <f>'Measured TV opt-pt'!F1482</f>
        <v>0</v>
      </c>
      <c r="V1098" s="44">
        <f>'Measured TV opt-pt'!G1482</f>
        <v>0</v>
      </c>
      <c r="W1098" s="44">
        <f>'Measured TV opt-pt'!H1482</f>
        <v>0</v>
      </c>
      <c r="X1098" s="44">
        <f>'Measured TV opt-pt'!I1482</f>
        <v>0</v>
      </c>
      <c r="Y1098" s="44">
        <f>'Measured TV opt-pt'!J1482</f>
        <v>0</v>
      </c>
      <c r="Z1098" s="44">
        <f>'Measured TV opt-pt'!K1482</f>
        <v>0</v>
      </c>
      <c r="AA1098" s="44">
        <f>'Measured TV opt-pt'!L1482</f>
        <v>0</v>
      </c>
      <c r="AB1098" s="44">
        <f>'Measured TV opt-pt'!M1482</f>
        <v>0</v>
      </c>
      <c r="AC1098" s="44">
        <f>'Measured TV opt-pt'!N1482</f>
        <v>0</v>
      </c>
      <c r="AD1098" s="44">
        <f>'Measured TV opt-pt'!O1482</f>
        <v>0</v>
      </c>
      <c r="AE1098" s="55">
        <f t="shared" si="547"/>
        <v>0</v>
      </c>
    </row>
    <row r="1099" spans="1:46" ht="12.75" customHeight="1" thickBot="1" x14ac:dyDescent="0.25">
      <c r="A1099" s="195" t="str">
        <f>+'Measured TV opt-pt'!A966</f>
        <v>PC</v>
      </c>
      <c r="B1099" s="385"/>
      <c r="C1099" s="122" t="s">
        <v>63</v>
      </c>
      <c r="D1099" s="42"/>
      <c r="E1099" s="42"/>
      <c r="F1099" s="42"/>
      <c r="G1099" s="42"/>
      <c r="H1099" s="42"/>
      <c r="I1099" s="42"/>
      <c r="J1099" s="42"/>
      <c r="K1099" s="42"/>
      <c r="L1099" s="42"/>
      <c r="M1099" s="42"/>
      <c r="N1099" s="42"/>
      <c r="O1099" s="42"/>
      <c r="P1099" s="144">
        <f t="shared" si="534"/>
        <v>0</v>
      </c>
      <c r="Q1099" s="5"/>
      <c r="R1099" s="123" t="s">
        <v>265</v>
      </c>
      <c r="S1099" s="44">
        <f>'Measured TV opt-pt'!D1483</f>
        <v>0</v>
      </c>
      <c r="T1099" s="44">
        <f>'Measured TV opt-pt'!E1483</f>
        <v>0</v>
      </c>
      <c r="U1099" s="44">
        <f>'Measured TV opt-pt'!F1483</f>
        <v>0</v>
      </c>
      <c r="V1099" s="44">
        <f>'Measured TV opt-pt'!G1483</f>
        <v>0</v>
      </c>
      <c r="W1099" s="44">
        <f>'Measured TV opt-pt'!H1483</f>
        <v>0</v>
      </c>
      <c r="X1099" s="44">
        <f>'Measured TV opt-pt'!I1483</f>
        <v>0</v>
      </c>
      <c r="Y1099" s="44">
        <f>'Measured TV opt-pt'!J1483</f>
        <v>0</v>
      </c>
      <c r="Z1099" s="44">
        <f>'Measured TV opt-pt'!K1483</f>
        <v>0</v>
      </c>
      <c r="AA1099" s="44">
        <f>'Measured TV opt-pt'!L1483</f>
        <v>0</v>
      </c>
      <c r="AB1099" s="44">
        <f>'Measured TV opt-pt'!M1483</f>
        <v>0</v>
      </c>
      <c r="AC1099" s="44">
        <f>'Measured TV opt-pt'!N1483</f>
        <v>0</v>
      </c>
      <c r="AD1099" s="44">
        <f>'Measured TV opt-pt'!O1483</f>
        <v>0</v>
      </c>
      <c r="AE1099" s="55">
        <f t="shared" si="547"/>
        <v>0</v>
      </c>
    </row>
    <row r="1100" spans="1:46" ht="13.5" customHeight="1" x14ac:dyDescent="0.2">
      <c r="A1100" s="195" t="str">
        <f>+'Measured TV opt-pt'!A967</f>
        <v>PC</v>
      </c>
      <c r="B1100" s="385"/>
      <c r="C1100" s="122" t="s">
        <v>64</v>
      </c>
      <c r="D1100" s="42">
        <v>0</v>
      </c>
      <c r="E1100" s="42">
        <v>0</v>
      </c>
      <c r="F1100" s="42">
        <v>0</v>
      </c>
      <c r="G1100" s="42">
        <v>125000</v>
      </c>
      <c r="H1100" s="42">
        <v>0</v>
      </c>
      <c r="I1100" s="42">
        <v>0</v>
      </c>
      <c r="J1100" s="42">
        <v>0</v>
      </c>
      <c r="K1100" s="42">
        <v>67500</v>
      </c>
      <c r="L1100" s="42">
        <v>0</v>
      </c>
      <c r="M1100" s="42">
        <v>0</v>
      </c>
      <c r="N1100" s="42"/>
      <c r="O1100" s="42">
        <v>0</v>
      </c>
      <c r="P1100" s="144">
        <f t="shared" si="534"/>
        <v>192500</v>
      </c>
      <c r="Q1100" s="5"/>
      <c r="R1100" s="123" t="s">
        <v>266</v>
      </c>
      <c r="S1100" s="44"/>
      <c r="T1100" s="44"/>
      <c r="U1100" s="44"/>
      <c r="V1100" s="44"/>
      <c r="W1100" s="44"/>
      <c r="X1100" s="44"/>
      <c r="Y1100" s="44"/>
      <c r="Z1100" s="44"/>
      <c r="AA1100" s="44"/>
      <c r="AB1100" s="44"/>
      <c r="AC1100" s="44"/>
      <c r="AD1100" s="44"/>
      <c r="AE1100" s="55">
        <f t="shared" si="547"/>
        <v>0</v>
      </c>
    </row>
    <row r="1101" spans="1:46" ht="12.75" customHeight="1" x14ac:dyDescent="0.2">
      <c r="A1101" s="195" t="str">
        <f>+'Measured TV opt-pt'!A968</f>
        <v>PC</v>
      </c>
      <c r="B1101" s="385"/>
      <c r="C1101" s="212" t="s">
        <v>289</v>
      </c>
      <c r="D1101" s="217">
        <f t="shared" ref="D1101:O1101" si="548">SUM(D1102:D1120)</f>
        <v>3862.0576000000001</v>
      </c>
      <c r="E1101" s="217">
        <f t="shared" si="548"/>
        <v>3999</v>
      </c>
      <c r="F1101" s="217">
        <f t="shared" si="548"/>
        <v>9828.3747999999996</v>
      </c>
      <c r="G1101" s="217">
        <f t="shared" si="548"/>
        <v>3999.24</v>
      </c>
      <c r="H1101" s="217">
        <f t="shared" si="548"/>
        <v>7444</v>
      </c>
      <c r="I1101" s="217">
        <f t="shared" si="548"/>
        <v>21000</v>
      </c>
      <c r="J1101" s="217">
        <f t="shared" si="548"/>
        <v>24014</v>
      </c>
      <c r="K1101" s="217">
        <f t="shared" si="548"/>
        <v>15000</v>
      </c>
      <c r="L1101" s="217">
        <f t="shared" si="548"/>
        <v>15000</v>
      </c>
      <c r="M1101" s="217">
        <f t="shared" si="548"/>
        <v>55000</v>
      </c>
      <c r="N1101" s="217">
        <f t="shared" si="548"/>
        <v>15000</v>
      </c>
      <c r="O1101" s="217">
        <f t="shared" si="548"/>
        <v>103173</v>
      </c>
      <c r="P1101" s="214">
        <f t="shared" si="534"/>
        <v>277319.67239999998</v>
      </c>
      <c r="Q1101" s="5"/>
      <c r="R1101" s="60" t="s">
        <v>107</v>
      </c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</row>
    <row r="1102" spans="1:46" ht="12.75" customHeight="1" x14ac:dyDescent="0.25">
      <c r="A1102" s="195" t="str">
        <f>+'Measured TV opt-pt'!A969</f>
        <v>PC</v>
      </c>
      <c r="B1102" s="385"/>
      <c r="C1102" s="311" t="s">
        <v>284</v>
      </c>
      <c r="D1102" s="330"/>
      <c r="E1102" s="330"/>
      <c r="F1102" s="330"/>
      <c r="G1102" s="330"/>
      <c r="H1102" s="330"/>
      <c r="I1102" s="330"/>
      <c r="J1102" s="330"/>
      <c r="K1102" s="330"/>
      <c r="L1102" s="330"/>
      <c r="M1102" s="330"/>
      <c r="N1102" s="330"/>
      <c r="O1102" s="330"/>
      <c r="P1102" s="312">
        <f t="shared" ref="P1102:P1120" si="549">SUM(D1102:O1102)</f>
        <v>0</v>
      </c>
      <c r="Q1102" s="5"/>
      <c r="R1102" s="60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</row>
    <row r="1103" spans="1:46" ht="12.75" customHeight="1" x14ac:dyDescent="0.25">
      <c r="A1103" s="195" t="str">
        <f>+'Measured TV opt-pt'!A970</f>
        <v>PC</v>
      </c>
      <c r="B1103" s="385"/>
      <c r="C1103" s="311" t="s">
        <v>288</v>
      </c>
      <c r="D1103" s="330"/>
      <c r="E1103" s="330"/>
      <c r="F1103" s="330"/>
      <c r="G1103" s="330"/>
      <c r="H1103" s="330"/>
      <c r="I1103" s="330"/>
      <c r="J1103" s="330"/>
      <c r="K1103" s="330"/>
      <c r="L1103" s="330"/>
      <c r="M1103" s="330">
        <v>40000</v>
      </c>
      <c r="N1103" s="330"/>
      <c r="O1103" s="330"/>
      <c r="P1103" s="312">
        <f t="shared" si="549"/>
        <v>40000</v>
      </c>
      <c r="Q1103" s="5"/>
      <c r="R1103" s="60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</row>
    <row r="1104" spans="1:46" ht="12.75" customHeight="1" x14ac:dyDescent="0.25">
      <c r="A1104" s="195" t="str">
        <f>+'Measured TV opt-pt'!A971</f>
        <v>PC</v>
      </c>
      <c r="B1104" s="385"/>
      <c r="C1104" s="311" t="s">
        <v>280</v>
      </c>
      <c r="D1104" s="330"/>
      <c r="E1104" s="330"/>
      <c r="F1104" s="330"/>
      <c r="G1104" s="330"/>
      <c r="H1104" s="330"/>
      <c r="I1104" s="330">
        <v>6000</v>
      </c>
      <c r="J1104" s="330"/>
      <c r="K1104" s="330"/>
      <c r="L1104" s="330"/>
      <c r="M1104" s="330"/>
      <c r="N1104" s="330"/>
      <c r="O1104" s="330"/>
      <c r="P1104" s="312">
        <f t="shared" si="549"/>
        <v>6000</v>
      </c>
      <c r="Q1104" s="5"/>
      <c r="R1104" s="60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</row>
    <row r="1105" spans="1:31" ht="12.75" customHeight="1" x14ac:dyDescent="0.25">
      <c r="A1105" s="195" t="str">
        <f>+'Measured TV opt-pt'!A972</f>
        <v>PC</v>
      </c>
      <c r="B1105" s="385"/>
      <c r="C1105" s="311" t="s">
        <v>285</v>
      </c>
      <c r="D1105" s="330"/>
      <c r="E1105" s="330"/>
      <c r="F1105" s="330"/>
      <c r="G1105" s="330"/>
      <c r="H1105" s="330"/>
      <c r="I1105" s="330"/>
      <c r="J1105" s="330"/>
      <c r="K1105" s="330"/>
      <c r="L1105" s="330"/>
      <c r="M1105" s="330"/>
      <c r="N1105" s="330"/>
      <c r="O1105" s="330"/>
      <c r="P1105" s="312">
        <f t="shared" si="549"/>
        <v>0</v>
      </c>
      <c r="Q1105" s="5"/>
      <c r="R1105" s="60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</row>
    <row r="1106" spans="1:31" ht="12.75" customHeight="1" x14ac:dyDescent="0.25">
      <c r="A1106" s="195" t="str">
        <f t="shared" ref="A1106:A1118" si="550">+A1105</f>
        <v>PC</v>
      </c>
      <c r="B1106" s="385"/>
      <c r="C1106" s="311" t="s">
        <v>280</v>
      </c>
      <c r="D1106" s="330"/>
      <c r="E1106" s="330"/>
      <c r="F1106" s="330"/>
      <c r="G1106" s="330"/>
      <c r="H1106" s="330"/>
      <c r="I1106" s="330"/>
      <c r="J1106" s="330"/>
      <c r="K1106" s="330"/>
      <c r="L1106" s="330"/>
      <c r="M1106" s="330"/>
      <c r="N1106" s="330"/>
      <c r="O1106" s="330"/>
      <c r="P1106" s="312">
        <f t="shared" si="549"/>
        <v>0</v>
      </c>
      <c r="Q1106" s="5"/>
      <c r="R1106" s="60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</row>
    <row r="1107" spans="1:31" ht="12.75" customHeight="1" x14ac:dyDescent="0.25">
      <c r="A1107" s="195" t="str">
        <f t="shared" si="550"/>
        <v>PC</v>
      </c>
      <c r="B1107" s="385"/>
      <c r="C1107" s="311" t="s">
        <v>286</v>
      </c>
      <c r="D1107" s="330">
        <v>3000</v>
      </c>
      <c r="E1107" s="330">
        <v>3000</v>
      </c>
      <c r="F1107" s="330">
        <v>3546.07</v>
      </c>
      <c r="G1107" s="330">
        <v>3000</v>
      </c>
      <c r="H1107" s="330">
        <v>3000</v>
      </c>
      <c r="I1107" s="330">
        <v>4000</v>
      </c>
      <c r="J1107" s="330">
        <v>4000</v>
      </c>
      <c r="K1107" s="330">
        <v>4000</v>
      </c>
      <c r="L1107" s="330">
        <v>4000</v>
      </c>
      <c r="M1107" s="330">
        <v>4000</v>
      </c>
      <c r="N1107" s="330">
        <v>4000</v>
      </c>
      <c r="O1107" s="330">
        <v>4000</v>
      </c>
      <c r="P1107" s="312">
        <f t="shared" si="549"/>
        <v>43546.07</v>
      </c>
      <c r="Q1107" s="5"/>
      <c r="R1107" s="60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</row>
    <row r="1108" spans="1:31" ht="12.75" customHeight="1" x14ac:dyDescent="0.25">
      <c r="A1108" s="195" t="str">
        <f t="shared" si="550"/>
        <v>PC</v>
      </c>
      <c r="B1108" s="385"/>
      <c r="C1108" s="311" t="s">
        <v>282</v>
      </c>
      <c r="D1108" s="330"/>
      <c r="E1108" s="330"/>
      <c r="F1108" s="330">
        <v>4285.51</v>
      </c>
      <c r="G1108" s="330"/>
      <c r="H1108" s="330">
        <v>3000</v>
      </c>
      <c r="I1108" s="330">
        <v>10000</v>
      </c>
      <c r="J1108" s="330">
        <v>10000</v>
      </c>
      <c r="K1108" s="330">
        <v>10000</v>
      </c>
      <c r="L1108" s="330">
        <v>10000</v>
      </c>
      <c r="M1108" s="330">
        <v>10000</v>
      </c>
      <c r="N1108" s="330">
        <v>10000</v>
      </c>
      <c r="O1108" s="330">
        <v>98173</v>
      </c>
      <c r="P1108" s="312">
        <f t="shared" si="549"/>
        <v>165458.51</v>
      </c>
      <c r="Q1108" s="5"/>
      <c r="R1108" s="60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</row>
    <row r="1109" spans="1:31" ht="12.75" customHeight="1" x14ac:dyDescent="0.25">
      <c r="A1109" s="195" t="str">
        <f t="shared" si="550"/>
        <v>PC</v>
      </c>
      <c r="B1109" s="385"/>
      <c r="C1109" s="311" t="s">
        <v>283</v>
      </c>
      <c r="D1109" s="330"/>
      <c r="E1109" s="330"/>
      <c r="F1109" s="330"/>
      <c r="G1109" s="330"/>
      <c r="H1109" s="330"/>
      <c r="I1109" s="330"/>
      <c r="J1109" s="330"/>
      <c r="K1109" s="330"/>
      <c r="L1109" s="330"/>
      <c r="M1109" s="330"/>
      <c r="N1109" s="330"/>
      <c r="O1109" s="330"/>
      <c r="P1109" s="312">
        <f t="shared" si="549"/>
        <v>0</v>
      </c>
      <c r="Q1109" s="5"/>
      <c r="R1109" s="60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</row>
    <row r="1110" spans="1:31" ht="12.75" customHeight="1" x14ac:dyDescent="0.25">
      <c r="A1110" s="195" t="str">
        <f t="shared" si="550"/>
        <v>PC</v>
      </c>
      <c r="B1110" s="385"/>
      <c r="C1110" s="313" t="s">
        <v>287</v>
      </c>
      <c r="D1110" s="331"/>
      <c r="E1110" s="331"/>
      <c r="F1110" s="331"/>
      <c r="G1110" s="331"/>
      <c r="H1110" s="331"/>
      <c r="I1110" s="331"/>
      <c r="J1110" s="331"/>
      <c r="K1110" s="331"/>
      <c r="L1110" s="331"/>
      <c r="M1110" s="331"/>
      <c r="N1110" s="331"/>
      <c r="O1110" s="331"/>
      <c r="P1110" s="314">
        <f t="shared" si="549"/>
        <v>0</v>
      </c>
      <c r="Q1110" s="5"/>
      <c r="R1110" s="60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</row>
    <row r="1111" spans="1:31" ht="12.75" customHeight="1" x14ac:dyDescent="0.25">
      <c r="A1111" s="195" t="str">
        <f t="shared" si="550"/>
        <v>PC</v>
      </c>
      <c r="B1111" s="385"/>
      <c r="C1111" s="313" t="s">
        <v>288</v>
      </c>
      <c r="D1111" s="331"/>
      <c r="E1111" s="331"/>
      <c r="F1111" s="331"/>
      <c r="G1111" s="331"/>
      <c r="H1111" s="331"/>
      <c r="I1111" s="331"/>
      <c r="J1111" s="331"/>
      <c r="K1111" s="331"/>
      <c r="L1111" s="331"/>
      <c r="M1111" s="331"/>
      <c r="N1111" s="331"/>
      <c r="O1111" s="331"/>
      <c r="P1111" s="314">
        <f t="shared" si="549"/>
        <v>0</v>
      </c>
      <c r="Q1111" s="5"/>
      <c r="R1111" s="60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</row>
    <row r="1112" spans="1:31" ht="12.75" customHeight="1" x14ac:dyDescent="0.25">
      <c r="A1112" s="195" t="str">
        <f t="shared" si="550"/>
        <v>PC</v>
      </c>
      <c r="B1112" s="385"/>
      <c r="C1112" s="313" t="s">
        <v>280</v>
      </c>
      <c r="D1112" s="331"/>
      <c r="E1112" s="331"/>
      <c r="F1112" s="331"/>
      <c r="G1112" s="331"/>
      <c r="H1112" s="331"/>
      <c r="I1112" s="331"/>
      <c r="J1112" s="331"/>
      <c r="K1112" s="331"/>
      <c r="L1112" s="331"/>
      <c r="M1112" s="331"/>
      <c r="N1112" s="331"/>
      <c r="O1112" s="331"/>
      <c r="P1112" s="314">
        <f t="shared" si="549"/>
        <v>0</v>
      </c>
      <c r="Q1112" s="5"/>
      <c r="R1112" s="60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</row>
    <row r="1113" spans="1:31" ht="12.75" customHeight="1" x14ac:dyDescent="0.25">
      <c r="A1113" s="195" t="str">
        <f t="shared" si="550"/>
        <v>PC</v>
      </c>
      <c r="B1113" s="385"/>
      <c r="C1113" s="313" t="s">
        <v>285</v>
      </c>
      <c r="D1113" s="331"/>
      <c r="E1113" s="331"/>
      <c r="F1113" s="331"/>
      <c r="G1113" s="331"/>
      <c r="H1113" s="331"/>
      <c r="I1113" s="331"/>
      <c r="J1113" s="331"/>
      <c r="K1113" s="331"/>
      <c r="L1113" s="331"/>
      <c r="M1113" s="331"/>
      <c r="N1113" s="331"/>
      <c r="O1113" s="331"/>
      <c r="P1113" s="314">
        <f t="shared" si="549"/>
        <v>0</v>
      </c>
      <c r="Q1113" s="5"/>
      <c r="R1113" s="60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</row>
    <row r="1114" spans="1:31" ht="12.75" customHeight="1" x14ac:dyDescent="0.25">
      <c r="A1114" s="195" t="str">
        <f t="shared" si="550"/>
        <v>PC</v>
      </c>
      <c r="B1114" s="385"/>
      <c r="C1114" s="313" t="s">
        <v>280</v>
      </c>
      <c r="D1114" s="331"/>
      <c r="E1114" s="331"/>
      <c r="F1114" s="331"/>
      <c r="G1114" s="331"/>
      <c r="H1114" s="331"/>
      <c r="I1114" s="331"/>
      <c r="J1114" s="331"/>
      <c r="K1114" s="331"/>
      <c r="L1114" s="331"/>
      <c r="M1114" s="331"/>
      <c r="N1114" s="331"/>
      <c r="O1114" s="331"/>
      <c r="P1114" s="314">
        <f t="shared" si="549"/>
        <v>0</v>
      </c>
      <c r="Q1114" s="5"/>
      <c r="R1114" s="60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</row>
    <row r="1115" spans="1:31" ht="12.75" customHeight="1" x14ac:dyDescent="0.25">
      <c r="A1115" s="195" t="str">
        <f t="shared" si="550"/>
        <v>PC</v>
      </c>
      <c r="B1115" s="385"/>
      <c r="C1115" s="313" t="s">
        <v>286</v>
      </c>
      <c r="D1115" s="331">
        <v>576</v>
      </c>
      <c r="E1115" s="331">
        <v>703</v>
      </c>
      <c r="F1115" s="331"/>
      <c r="G1115" s="331">
        <v>703</v>
      </c>
      <c r="H1115" s="331">
        <v>617</v>
      </c>
      <c r="I1115" s="331"/>
      <c r="J1115" s="331"/>
      <c r="K1115" s="331"/>
      <c r="L1115" s="331"/>
      <c r="M1115" s="331"/>
      <c r="N1115" s="331"/>
      <c r="O1115" s="331"/>
      <c r="P1115" s="314">
        <f t="shared" si="549"/>
        <v>2599</v>
      </c>
      <c r="Q1115" s="5"/>
      <c r="R1115" s="60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</row>
    <row r="1116" spans="1:31" ht="12.75" customHeight="1" x14ac:dyDescent="0.25">
      <c r="A1116" s="195" t="str">
        <f t="shared" si="550"/>
        <v>PC</v>
      </c>
      <c r="B1116" s="385"/>
      <c r="C1116" s="313" t="s">
        <v>282</v>
      </c>
      <c r="D1116" s="331"/>
      <c r="E1116" s="331"/>
      <c r="F1116" s="331">
        <v>1070.4000000000001</v>
      </c>
      <c r="G1116" s="331"/>
      <c r="H1116" s="331">
        <v>159</v>
      </c>
      <c r="I1116" s="331">
        <v>1000</v>
      </c>
      <c r="J1116" s="331">
        <v>1000</v>
      </c>
      <c r="K1116" s="331">
        <v>1000</v>
      </c>
      <c r="L1116" s="331">
        <v>1000</v>
      </c>
      <c r="M1116" s="331">
        <v>1000</v>
      </c>
      <c r="N1116" s="331">
        <v>1000</v>
      </c>
      <c r="O1116" s="331">
        <v>1000</v>
      </c>
      <c r="P1116" s="314">
        <f t="shared" si="549"/>
        <v>8229.4</v>
      </c>
      <c r="Q1116" s="5"/>
      <c r="R1116" s="60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</row>
    <row r="1117" spans="1:31" ht="12.75" customHeight="1" x14ac:dyDescent="0.25">
      <c r="A1117" s="195" t="str">
        <f t="shared" si="550"/>
        <v>PC</v>
      </c>
      <c r="B1117" s="385"/>
      <c r="C1117" s="313" t="s">
        <v>283</v>
      </c>
      <c r="D1117" s="331"/>
      <c r="E1117" s="331"/>
      <c r="F1117" s="331"/>
      <c r="G1117" s="331"/>
      <c r="H1117" s="331"/>
      <c r="I1117" s="331"/>
      <c r="J1117" s="331"/>
      <c r="K1117" s="331"/>
      <c r="L1117" s="331"/>
      <c r="M1117" s="331"/>
      <c r="N1117" s="331"/>
      <c r="O1117" s="331"/>
      <c r="P1117" s="314">
        <f t="shared" si="549"/>
        <v>0</v>
      </c>
      <c r="Q1117" s="5"/>
      <c r="R1117" s="60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</row>
    <row r="1118" spans="1:31" ht="12.75" customHeight="1" x14ac:dyDescent="0.25">
      <c r="A1118" s="195" t="str">
        <f t="shared" si="550"/>
        <v>PC</v>
      </c>
      <c r="B1118" s="385"/>
      <c r="C1118" s="313" t="s">
        <v>281</v>
      </c>
      <c r="D1118" s="331"/>
      <c r="E1118" s="331"/>
      <c r="F1118" s="331"/>
      <c r="G1118" s="331"/>
      <c r="H1118" s="331"/>
      <c r="I1118" s="331"/>
      <c r="J1118" s="331"/>
      <c r="K1118" s="331"/>
      <c r="L1118" s="331"/>
      <c r="M1118" s="331"/>
      <c r="N1118" s="331"/>
      <c r="O1118" s="331"/>
      <c r="P1118" s="314">
        <f t="shared" si="549"/>
        <v>0</v>
      </c>
      <c r="Q1118" s="5"/>
      <c r="R1118" s="60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</row>
    <row r="1119" spans="1:31" ht="12.75" customHeight="1" x14ac:dyDescent="0.25">
      <c r="A1119" s="195" t="str">
        <f>+'Measured TV opt-pt'!A973</f>
        <v>PC</v>
      </c>
      <c r="B1119" s="385"/>
      <c r="C1119" s="318" t="s">
        <v>279</v>
      </c>
      <c r="D1119" s="332">
        <v>286.05759999999998</v>
      </c>
      <c r="E1119" s="332">
        <v>296</v>
      </c>
      <c r="F1119" s="332">
        <v>926.39480000000003</v>
      </c>
      <c r="G1119" s="332">
        <v>296.24</v>
      </c>
      <c r="H1119" s="332">
        <v>668</v>
      </c>
      <c r="I1119" s="332"/>
      <c r="J1119" s="332">
        <v>9014</v>
      </c>
      <c r="K1119" s="332"/>
      <c r="L1119" s="332"/>
      <c r="M1119" s="332"/>
      <c r="N1119" s="332"/>
      <c r="O1119" s="332"/>
      <c r="P1119" s="315">
        <f t="shared" si="549"/>
        <v>11486.6924</v>
      </c>
      <c r="Q1119" s="5"/>
      <c r="R1119" s="60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</row>
    <row r="1120" spans="1:31" ht="12.75" customHeight="1" x14ac:dyDescent="0.25">
      <c r="A1120" s="195" t="str">
        <f>+'Measured TV opt-pt'!A974</f>
        <v>PC</v>
      </c>
      <c r="B1120" s="385"/>
      <c r="C1120" s="316" t="s">
        <v>290</v>
      </c>
      <c r="D1120" s="334"/>
      <c r="E1120" s="334"/>
      <c r="F1120" s="334"/>
      <c r="G1120" s="334"/>
      <c r="H1120" s="334"/>
      <c r="I1120" s="334"/>
      <c r="J1120" s="334"/>
      <c r="K1120" s="334"/>
      <c r="L1120" s="334"/>
      <c r="M1120" s="334"/>
      <c r="N1120" s="334"/>
      <c r="O1120" s="334"/>
      <c r="P1120" s="317">
        <f t="shared" si="549"/>
        <v>0</v>
      </c>
      <c r="Q1120" s="5"/>
      <c r="R1120" s="60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</row>
    <row r="1121" spans="1:46" ht="12.75" customHeight="1" x14ac:dyDescent="0.2">
      <c r="A1121" s="195" t="str">
        <f>+'Measured TV opt-pt'!A975</f>
        <v>PC</v>
      </c>
      <c r="B1121" s="385"/>
      <c r="C1121" s="122" t="s">
        <v>66</v>
      </c>
      <c r="D1121" s="42"/>
      <c r="E1121" s="42"/>
      <c r="F1121" s="42"/>
      <c r="G1121" s="42"/>
      <c r="H1121" s="42"/>
      <c r="I1121" s="42"/>
      <c r="J1121" s="42"/>
      <c r="K1121" s="42"/>
      <c r="L1121" s="42"/>
      <c r="M1121" s="42"/>
      <c r="N1121" s="42"/>
      <c r="O1121" s="42"/>
      <c r="P1121" s="144">
        <f t="shared" si="534"/>
        <v>0</v>
      </c>
      <c r="R1121" s="60" t="s">
        <v>107</v>
      </c>
    </row>
    <row r="1122" spans="1:46" ht="12.75" customHeight="1" x14ac:dyDescent="0.2">
      <c r="A1122" s="195" t="str">
        <f>+'Measured TV opt-pt'!A976</f>
        <v>PC</v>
      </c>
      <c r="B1122" s="385"/>
      <c r="C1122" s="122" t="s">
        <v>67</v>
      </c>
      <c r="D1122" s="42"/>
      <c r="E1122" s="42"/>
      <c r="F1122" s="42"/>
      <c r="G1122" s="42"/>
      <c r="H1122" s="42"/>
      <c r="I1122" s="42"/>
      <c r="J1122" s="42"/>
      <c r="K1122" s="42"/>
      <c r="L1122" s="42"/>
      <c r="M1122" s="42"/>
      <c r="N1122" s="42"/>
      <c r="O1122" s="42"/>
      <c r="P1122" s="144">
        <f t="shared" si="534"/>
        <v>0</v>
      </c>
      <c r="Q1122" s="5"/>
      <c r="R1122" s="60" t="s">
        <v>107</v>
      </c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</row>
    <row r="1123" spans="1:46" ht="12.75" customHeight="1" x14ac:dyDescent="0.2">
      <c r="A1123" s="195" t="str">
        <f>+'Measured TV opt-pt'!A977</f>
        <v>PC</v>
      </c>
      <c r="B1123" s="385"/>
      <c r="C1123" s="122" t="s">
        <v>68</v>
      </c>
      <c r="D1123" s="42"/>
      <c r="E1123" s="42"/>
      <c r="F1123" s="42"/>
      <c r="G1123" s="42"/>
      <c r="H1123" s="42"/>
      <c r="I1123" s="42"/>
      <c r="J1123" s="42"/>
      <c r="K1123" s="42"/>
      <c r="L1123" s="42"/>
      <c r="M1123" s="42"/>
      <c r="N1123" s="42"/>
      <c r="O1123" s="42"/>
      <c r="P1123" s="144">
        <f t="shared" si="534"/>
        <v>0</v>
      </c>
      <c r="Q1123" s="5"/>
      <c r="R1123" s="60" t="s">
        <v>107</v>
      </c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</row>
    <row r="1124" spans="1:46" ht="13.5" customHeight="1" thickBot="1" x14ac:dyDescent="0.25">
      <c r="A1124" s="195" t="str">
        <f>+'Measured TV opt-pt'!A978</f>
        <v>PC</v>
      </c>
      <c r="B1124" s="386"/>
      <c r="C1124" s="126" t="s">
        <v>55</v>
      </c>
      <c r="D1124" s="56">
        <f t="shared" ref="D1124:O1124" si="551">+D1123+D1122+D1121+D1101+D1100+D1099+D1098+D1097+D1096+D1085</f>
        <v>5362.0576000000001</v>
      </c>
      <c r="E1124" s="56">
        <f t="shared" si="551"/>
        <v>15999</v>
      </c>
      <c r="F1124" s="56">
        <f t="shared" si="551"/>
        <v>133225.73479999986</v>
      </c>
      <c r="G1124" s="56">
        <f t="shared" si="551"/>
        <v>248054.24</v>
      </c>
      <c r="H1124" s="56">
        <f t="shared" si="551"/>
        <v>85339.480000000156</v>
      </c>
      <c r="I1124" s="56">
        <f t="shared" si="551"/>
        <v>61687</v>
      </c>
      <c r="J1124" s="56">
        <f t="shared" si="551"/>
        <v>44514</v>
      </c>
      <c r="K1124" s="56">
        <f t="shared" si="551"/>
        <v>95000</v>
      </c>
      <c r="L1124" s="56">
        <f t="shared" si="551"/>
        <v>35027</v>
      </c>
      <c r="M1124" s="56">
        <f t="shared" si="551"/>
        <v>162772</v>
      </c>
      <c r="N1124" s="56">
        <f t="shared" si="551"/>
        <v>116108</v>
      </c>
      <c r="O1124" s="56">
        <f t="shared" si="551"/>
        <v>124519</v>
      </c>
      <c r="P1124" s="147">
        <f t="shared" si="534"/>
        <v>1127607.5123999999</v>
      </c>
      <c r="Q1124" s="199" t="str">
        <f>+B1085</f>
        <v>Toni&amp;Guy</v>
      </c>
      <c r="R1124" s="60" t="s">
        <v>107</v>
      </c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</row>
    <row r="1125" spans="1:46" ht="12.75" customHeight="1" thickBot="1" x14ac:dyDescent="0.25">
      <c r="A1125" s="195" t="str">
        <f>+'Measured TV opt-pt'!A979</f>
        <v>PC</v>
      </c>
      <c r="B1125" s="384" t="str">
        <f>+'Measured TV opt-pt'!B1501</f>
        <v>Vaseline</v>
      </c>
      <c r="C1125" s="121" t="s">
        <v>56</v>
      </c>
      <c r="D1125" s="54">
        <f t="shared" ref="D1125:O1125" si="552">SUM(D1126:D1135)</f>
        <v>0</v>
      </c>
      <c r="E1125" s="54">
        <f t="shared" si="552"/>
        <v>0</v>
      </c>
      <c r="F1125" s="54">
        <f t="shared" si="552"/>
        <v>0</v>
      </c>
      <c r="G1125" s="54">
        <f t="shared" si="552"/>
        <v>0</v>
      </c>
      <c r="H1125" s="54">
        <f t="shared" si="552"/>
        <v>81000</v>
      </c>
      <c r="I1125" s="54">
        <f t="shared" si="552"/>
        <v>0</v>
      </c>
      <c r="J1125" s="54">
        <f t="shared" si="552"/>
        <v>0</v>
      </c>
      <c r="K1125" s="54">
        <f t="shared" si="552"/>
        <v>0</v>
      </c>
      <c r="L1125" s="54">
        <f t="shared" si="552"/>
        <v>0</v>
      </c>
      <c r="M1125" s="54">
        <f t="shared" si="552"/>
        <v>80000</v>
      </c>
      <c r="N1125" s="54">
        <f t="shared" si="552"/>
        <v>50000</v>
      </c>
      <c r="O1125" s="54">
        <f t="shared" si="552"/>
        <v>0</v>
      </c>
      <c r="P1125" s="140">
        <f t="shared" si="534"/>
        <v>211000</v>
      </c>
      <c r="Q1125" s="198" t="str">
        <f>+B1125</f>
        <v>Vaseline</v>
      </c>
      <c r="R1125" s="121" t="s">
        <v>104</v>
      </c>
      <c r="S1125" s="54">
        <f>SUM(S1126:S1131)</f>
        <v>0</v>
      </c>
      <c r="T1125" s="54">
        <f t="shared" ref="T1125:AD1125" si="553">SUM(T1126:T1131)</f>
        <v>0</v>
      </c>
      <c r="U1125" s="54">
        <f t="shared" si="553"/>
        <v>0</v>
      </c>
      <c r="V1125" s="54">
        <f t="shared" si="553"/>
        <v>0</v>
      </c>
      <c r="W1125" s="54">
        <f t="shared" si="553"/>
        <v>13.53</v>
      </c>
      <c r="X1125" s="117">
        <f t="shared" si="553"/>
        <v>0</v>
      </c>
      <c r="Y1125" s="54">
        <f t="shared" si="553"/>
        <v>0</v>
      </c>
      <c r="Z1125" s="54">
        <f t="shared" si="553"/>
        <v>0</v>
      </c>
      <c r="AA1125" s="54">
        <f t="shared" si="553"/>
        <v>0</v>
      </c>
      <c r="AB1125" s="54">
        <f t="shared" si="553"/>
        <v>0</v>
      </c>
      <c r="AC1125" s="54">
        <f t="shared" si="553"/>
        <v>0</v>
      </c>
      <c r="AD1125" s="54">
        <f t="shared" si="553"/>
        <v>0</v>
      </c>
      <c r="AE1125" s="55">
        <f t="shared" ref="AE1125:AE1131" si="554">SUM(S1125:AD1125)</f>
        <v>13.53</v>
      </c>
    </row>
    <row r="1126" spans="1:46" ht="12.75" customHeight="1" thickBot="1" x14ac:dyDescent="0.25">
      <c r="A1126" s="195" t="str">
        <f>+'Measured TV opt-pt'!A980</f>
        <v>PC</v>
      </c>
      <c r="B1126" s="385"/>
      <c r="C1126" s="123" t="s">
        <v>57</v>
      </c>
      <c r="D1126" s="58">
        <f>+'Measured TV opt-pt'!D1503</f>
        <v>0</v>
      </c>
      <c r="E1126" s="58">
        <f>+'Measured TV opt-pt'!E1503</f>
        <v>0</v>
      </c>
      <c r="F1126" s="58">
        <f>+'Measured TV opt-pt'!F1503</f>
        <v>0</v>
      </c>
      <c r="G1126" s="58">
        <f>+'Measured TV opt-pt'!G1503</f>
        <v>0</v>
      </c>
      <c r="H1126" s="58">
        <f>+'Measured TV opt-pt'!H1503</f>
        <v>0</v>
      </c>
      <c r="I1126" s="58">
        <f>+'Measured TV opt-pt'!I1503</f>
        <v>0</v>
      </c>
      <c r="J1126" s="58">
        <f>+'Measured TV opt-pt'!J1503</f>
        <v>0</v>
      </c>
      <c r="K1126" s="58">
        <f>+'Measured TV opt-pt'!K1503</f>
        <v>0</v>
      </c>
      <c r="L1126" s="58">
        <f>+'Measured TV opt-pt'!L1503</f>
        <v>0</v>
      </c>
      <c r="M1126" s="58">
        <f>+'Measured TV opt-pt'!M1503</f>
        <v>0</v>
      </c>
      <c r="N1126" s="58">
        <f>+'Measured TV opt-pt'!N1503</f>
        <v>0</v>
      </c>
      <c r="O1126" s="58">
        <f>+'Measured TV opt-pt'!O1503</f>
        <v>0</v>
      </c>
      <c r="P1126" s="141">
        <f t="shared" si="534"/>
        <v>0</v>
      </c>
      <c r="R1126" s="123" t="s">
        <v>57</v>
      </c>
      <c r="S1126" s="44">
        <f>'Measured TV opt-pt'!D1540</f>
        <v>0</v>
      </c>
      <c r="T1126" s="44">
        <f>'Measured TV opt-pt'!E1540</f>
        <v>0</v>
      </c>
      <c r="U1126" s="44">
        <f>'Measured TV opt-pt'!F1540</f>
        <v>0</v>
      </c>
      <c r="V1126" s="44">
        <f>'Measured TV opt-pt'!G1540</f>
        <v>0</v>
      </c>
      <c r="W1126" s="44">
        <f>'Measured TV opt-pt'!H1540</f>
        <v>0</v>
      </c>
      <c r="X1126" s="44">
        <f>'Measured TV opt-pt'!I1540</f>
        <v>0</v>
      </c>
      <c r="Y1126" s="44">
        <f>'Measured TV opt-pt'!J1540</f>
        <v>0</v>
      </c>
      <c r="Z1126" s="44">
        <f>'Measured TV opt-pt'!K1540</f>
        <v>0</v>
      </c>
      <c r="AA1126" s="44">
        <f>'Measured TV opt-pt'!L1540</f>
        <v>0</v>
      </c>
      <c r="AB1126" s="44">
        <f>'Measured TV opt-pt'!M1540</f>
        <v>0</v>
      </c>
      <c r="AC1126" s="44">
        <f>'Measured TV opt-pt'!N1540</f>
        <v>0</v>
      </c>
      <c r="AD1126" s="44">
        <f>'Measured TV opt-pt'!O1540</f>
        <v>0</v>
      </c>
      <c r="AE1126" s="55">
        <f t="shared" si="554"/>
        <v>0</v>
      </c>
      <c r="AT1126" s="5">
        <f>L1126+L1130+L1131</f>
        <v>0</v>
      </c>
    </row>
    <row r="1127" spans="1:46" ht="12.75" customHeight="1" thickBot="1" x14ac:dyDescent="0.25">
      <c r="A1127" s="195" t="str">
        <f>+'Measured TV opt-pt'!A981</f>
        <v>PC</v>
      </c>
      <c r="B1127" s="385"/>
      <c r="C1127" s="123" t="s">
        <v>221</v>
      </c>
      <c r="D1127" s="58">
        <f>+'Measured TV opt-pt'!D1504</f>
        <v>0</v>
      </c>
      <c r="E1127" s="58">
        <f>+'Measured TV opt-pt'!E1504</f>
        <v>0</v>
      </c>
      <c r="F1127" s="58">
        <f>+'Measured TV opt-pt'!F1504</f>
        <v>0</v>
      </c>
      <c r="G1127" s="58">
        <f>+'Measured TV opt-pt'!G1504</f>
        <v>0</v>
      </c>
      <c r="H1127" s="58">
        <f>+'Measured TV opt-pt'!H1504</f>
        <v>0</v>
      </c>
      <c r="I1127" s="58">
        <f>+'Measured TV opt-pt'!I1504</f>
        <v>0</v>
      </c>
      <c r="J1127" s="58">
        <f>+'Measured TV opt-pt'!J1504</f>
        <v>0</v>
      </c>
      <c r="K1127" s="58">
        <f>+'Measured TV opt-pt'!K1504</f>
        <v>0</v>
      </c>
      <c r="L1127" s="58">
        <f>+'Measured TV opt-pt'!L1504</f>
        <v>0</v>
      </c>
      <c r="M1127" s="58">
        <f>+'Measured TV opt-pt'!M1504</f>
        <v>0</v>
      </c>
      <c r="N1127" s="58">
        <f>+'Measured TV opt-pt'!N1504</f>
        <v>0</v>
      </c>
      <c r="O1127" s="58">
        <f>+'Measured TV opt-pt'!O1504</f>
        <v>0</v>
      </c>
      <c r="P1127" s="141">
        <f t="shared" si="534"/>
        <v>0</v>
      </c>
      <c r="R1127" s="123" t="s">
        <v>221</v>
      </c>
      <c r="S1127" s="44">
        <f>'Measured TV opt-pt'!D1541</f>
        <v>0</v>
      </c>
      <c r="T1127" s="44">
        <f>'Measured TV opt-pt'!E1541</f>
        <v>0</v>
      </c>
      <c r="U1127" s="44">
        <f>'Measured TV opt-pt'!F1541</f>
        <v>0</v>
      </c>
      <c r="V1127" s="44">
        <f>'Measured TV opt-pt'!G1541</f>
        <v>0</v>
      </c>
      <c r="W1127" s="44">
        <f>'Measured TV opt-pt'!H1541</f>
        <v>0</v>
      </c>
      <c r="X1127" s="44">
        <f>'Measured TV opt-pt'!I1541</f>
        <v>0</v>
      </c>
      <c r="Y1127" s="44">
        <f>'Measured TV opt-pt'!J1541</f>
        <v>0</v>
      </c>
      <c r="Z1127" s="44">
        <f>'Measured TV opt-pt'!K1541</f>
        <v>0</v>
      </c>
      <c r="AA1127" s="44">
        <f>'Measured TV opt-pt'!L1541</f>
        <v>0</v>
      </c>
      <c r="AB1127" s="44">
        <f>'Measured TV opt-pt'!M1541</f>
        <v>0</v>
      </c>
      <c r="AC1127" s="44">
        <f>'Measured TV opt-pt'!N1541</f>
        <v>0</v>
      </c>
      <c r="AD1127" s="44">
        <f>'Measured TV opt-pt'!O1541</f>
        <v>0</v>
      </c>
      <c r="AE1127" s="55">
        <f t="shared" si="554"/>
        <v>0</v>
      </c>
      <c r="AT1127" s="5"/>
    </row>
    <row r="1128" spans="1:46" ht="12.75" customHeight="1" thickBot="1" x14ac:dyDescent="0.25">
      <c r="A1128" s="195" t="str">
        <f>+'Measured TV opt-pt'!A982</f>
        <v>PC</v>
      </c>
      <c r="B1128" s="385"/>
      <c r="C1128" s="123" t="s">
        <v>222</v>
      </c>
      <c r="D1128" s="58">
        <f>+'Measured TV opt-pt'!D1505</f>
        <v>0</v>
      </c>
      <c r="E1128" s="58">
        <f>+'Measured TV opt-pt'!E1505</f>
        <v>0</v>
      </c>
      <c r="F1128" s="58">
        <f>+'Measured TV opt-pt'!F1505</f>
        <v>0</v>
      </c>
      <c r="G1128" s="58">
        <f>+'Measured TV opt-pt'!G1505</f>
        <v>0</v>
      </c>
      <c r="H1128" s="58">
        <f>+'Measured TV opt-pt'!H1505</f>
        <v>0</v>
      </c>
      <c r="I1128" s="58">
        <f>+'Measured TV opt-pt'!I1505</f>
        <v>0</v>
      </c>
      <c r="J1128" s="58">
        <f>+'Measured TV opt-pt'!J1505</f>
        <v>0</v>
      </c>
      <c r="K1128" s="58">
        <f>+'Measured TV opt-pt'!K1505</f>
        <v>0</v>
      </c>
      <c r="L1128" s="58">
        <f>+'Measured TV opt-pt'!L1505</f>
        <v>0</v>
      </c>
      <c r="M1128" s="58">
        <f>+'Measured TV opt-pt'!M1505</f>
        <v>0</v>
      </c>
      <c r="N1128" s="58">
        <f>+'Measured TV opt-pt'!N1505</f>
        <v>0</v>
      </c>
      <c r="O1128" s="58">
        <f>+'Measured TV opt-pt'!O1505</f>
        <v>0</v>
      </c>
      <c r="P1128" s="141">
        <f t="shared" si="534"/>
        <v>0</v>
      </c>
      <c r="R1128" s="123" t="s">
        <v>222</v>
      </c>
      <c r="S1128" s="44">
        <f>'Measured TV opt-pt'!D1542</f>
        <v>0</v>
      </c>
      <c r="T1128" s="44">
        <f>'Measured TV opt-pt'!E1542</f>
        <v>0</v>
      </c>
      <c r="U1128" s="44">
        <f>'Measured TV opt-pt'!F1542</f>
        <v>0</v>
      </c>
      <c r="V1128" s="44">
        <f>'Measured TV opt-pt'!G1542</f>
        <v>0</v>
      </c>
      <c r="W1128" s="44">
        <f>'Measured TV opt-pt'!H1542</f>
        <v>0</v>
      </c>
      <c r="X1128" s="44">
        <f>'Measured TV opt-pt'!I1542</f>
        <v>0</v>
      </c>
      <c r="Y1128" s="44">
        <f>'Measured TV opt-pt'!J1542</f>
        <v>0</v>
      </c>
      <c r="Z1128" s="44">
        <f>'Measured TV opt-pt'!K1542</f>
        <v>0</v>
      </c>
      <c r="AA1128" s="44">
        <f>'Measured TV opt-pt'!L1542</f>
        <v>0</v>
      </c>
      <c r="AB1128" s="44">
        <f>'Measured TV opt-pt'!M1542</f>
        <v>0</v>
      </c>
      <c r="AC1128" s="44">
        <f>'Measured TV opt-pt'!N1542</f>
        <v>0</v>
      </c>
      <c r="AD1128" s="44">
        <f>'Measured TV opt-pt'!O1542</f>
        <v>0</v>
      </c>
      <c r="AE1128" s="55">
        <f t="shared" si="554"/>
        <v>0</v>
      </c>
      <c r="AT1128" s="5"/>
    </row>
    <row r="1129" spans="1:46" ht="12.75" customHeight="1" thickBot="1" x14ac:dyDescent="0.25">
      <c r="A1129" s="195" t="str">
        <f>+'Measured TV opt-pt'!A983</f>
        <v>PC</v>
      </c>
      <c r="B1129" s="385"/>
      <c r="C1129" s="123" t="s">
        <v>223</v>
      </c>
      <c r="D1129" s="58">
        <f>+'Measured TV opt-pt'!D1506</f>
        <v>0</v>
      </c>
      <c r="E1129" s="58">
        <f>+'Measured TV opt-pt'!E1506</f>
        <v>0</v>
      </c>
      <c r="F1129" s="58">
        <f>+'Measured TV opt-pt'!F1506</f>
        <v>0</v>
      </c>
      <c r="G1129" s="58">
        <f>+'Measured TV opt-pt'!G1506</f>
        <v>0</v>
      </c>
      <c r="H1129" s="58">
        <f>+'Measured TV opt-pt'!H1506</f>
        <v>0</v>
      </c>
      <c r="I1129" s="58">
        <f>+'Measured TV opt-pt'!I1506</f>
        <v>0</v>
      </c>
      <c r="J1129" s="58">
        <f>+'Measured TV opt-pt'!J1506</f>
        <v>0</v>
      </c>
      <c r="K1129" s="58">
        <f>+'Measured TV opt-pt'!K1506</f>
        <v>0</v>
      </c>
      <c r="L1129" s="58">
        <f>+'Measured TV opt-pt'!L1506</f>
        <v>0</v>
      </c>
      <c r="M1129" s="58">
        <f>+'Measured TV opt-pt'!M1506</f>
        <v>0</v>
      </c>
      <c r="N1129" s="58">
        <f>+'Measured TV opt-pt'!N1506</f>
        <v>0</v>
      </c>
      <c r="O1129" s="58">
        <f>+'Measured TV opt-pt'!O1506</f>
        <v>0</v>
      </c>
      <c r="P1129" s="141">
        <f t="shared" si="534"/>
        <v>0</v>
      </c>
      <c r="R1129" s="123" t="s">
        <v>223</v>
      </c>
      <c r="S1129" s="44">
        <f>'Measured TV opt-pt'!D1543</f>
        <v>0</v>
      </c>
      <c r="T1129" s="44">
        <f>'Measured TV opt-pt'!E1543</f>
        <v>0</v>
      </c>
      <c r="U1129" s="44">
        <f>'Measured TV opt-pt'!F1543</f>
        <v>0</v>
      </c>
      <c r="V1129" s="44">
        <f>'Measured TV opt-pt'!G1543</f>
        <v>0</v>
      </c>
      <c r="W1129" s="44">
        <f>'Measured TV opt-pt'!H1543</f>
        <v>0</v>
      </c>
      <c r="X1129" s="44">
        <f>'Measured TV opt-pt'!I1543</f>
        <v>0</v>
      </c>
      <c r="Y1129" s="44">
        <f>'Measured TV opt-pt'!J1543</f>
        <v>0</v>
      </c>
      <c r="Z1129" s="44">
        <f>'Measured TV opt-pt'!K1543</f>
        <v>0</v>
      </c>
      <c r="AA1129" s="44">
        <f>'Measured TV opt-pt'!L1543</f>
        <v>0</v>
      </c>
      <c r="AB1129" s="44">
        <f>'Measured TV opt-pt'!M1543</f>
        <v>0</v>
      </c>
      <c r="AC1129" s="44">
        <f>'Measured TV opt-pt'!N1543</f>
        <v>0</v>
      </c>
      <c r="AD1129" s="44">
        <f>'Measured TV opt-pt'!O1543</f>
        <v>0</v>
      </c>
      <c r="AE1129" s="55">
        <f t="shared" si="554"/>
        <v>0</v>
      </c>
      <c r="AT1129" s="5"/>
    </row>
    <row r="1130" spans="1:46" ht="12.75" customHeight="1" thickBot="1" x14ac:dyDescent="0.25">
      <c r="A1130" s="195" t="str">
        <f>+'Measured TV opt-pt'!A984</f>
        <v>PC</v>
      </c>
      <c r="B1130" s="385"/>
      <c r="C1130" s="123" t="s">
        <v>224</v>
      </c>
      <c r="D1130" s="58">
        <f>+'Measured TV opt-pt'!D1507</f>
        <v>0</v>
      </c>
      <c r="E1130" s="58">
        <f>+'Measured TV opt-pt'!E1507</f>
        <v>0</v>
      </c>
      <c r="F1130" s="58">
        <f>+'Measured TV opt-pt'!F1507</f>
        <v>0</v>
      </c>
      <c r="G1130" s="58">
        <f>+'Measured TV opt-pt'!G1507</f>
        <v>0</v>
      </c>
      <c r="H1130" s="58">
        <f>+'Measured TV opt-pt'!H1507</f>
        <v>0</v>
      </c>
      <c r="I1130" s="58">
        <f>+'Measured TV opt-pt'!I1507</f>
        <v>0</v>
      </c>
      <c r="J1130" s="58">
        <f>+'Measured TV opt-pt'!J1507</f>
        <v>0</v>
      </c>
      <c r="K1130" s="58">
        <f>+'Measured TV opt-pt'!K1507</f>
        <v>0</v>
      </c>
      <c r="L1130" s="58">
        <f>+'Measured TV opt-pt'!L1507</f>
        <v>0</v>
      </c>
      <c r="M1130" s="58">
        <f>+'Measured TV opt-pt'!M1507</f>
        <v>0</v>
      </c>
      <c r="N1130" s="58">
        <f>+'Measured TV opt-pt'!N1507</f>
        <v>0</v>
      </c>
      <c r="O1130" s="58">
        <f>+'Measured TV opt-pt'!O1507</f>
        <v>0</v>
      </c>
      <c r="P1130" s="141">
        <f t="shared" si="534"/>
        <v>0</v>
      </c>
      <c r="Q1130" s="5"/>
      <c r="R1130" s="123" t="s">
        <v>224</v>
      </c>
      <c r="S1130" s="44">
        <f>'Measured TV opt-pt'!D1544</f>
        <v>0</v>
      </c>
      <c r="T1130" s="44">
        <f>'Measured TV opt-pt'!E1544</f>
        <v>0</v>
      </c>
      <c r="U1130" s="44">
        <f>'Measured TV opt-pt'!F1544</f>
        <v>0</v>
      </c>
      <c r="V1130" s="44">
        <f>'Measured TV opt-pt'!G1544</f>
        <v>0</v>
      </c>
      <c r="W1130" s="44">
        <f>'Measured TV opt-pt'!H1544</f>
        <v>0</v>
      </c>
      <c r="X1130" s="44">
        <f>'Measured TV opt-pt'!I1544</f>
        <v>0</v>
      </c>
      <c r="Y1130" s="44">
        <f>'Measured TV opt-pt'!J1544</f>
        <v>0</v>
      </c>
      <c r="Z1130" s="44">
        <f>'Measured TV opt-pt'!K1544</f>
        <v>0</v>
      </c>
      <c r="AA1130" s="44">
        <f>'Measured TV opt-pt'!L1544</f>
        <v>0</v>
      </c>
      <c r="AB1130" s="44">
        <f>'Measured TV opt-pt'!M1544</f>
        <v>0</v>
      </c>
      <c r="AC1130" s="44">
        <f>'Measured TV opt-pt'!N1544</f>
        <v>0</v>
      </c>
      <c r="AD1130" s="44">
        <f>'Measured TV opt-pt'!O1544</f>
        <v>0</v>
      </c>
      <c r="AE1130" s="55">
        <f t="shared" si="554"/>
        <v>0</v>
      </c>
    </row>
    <row r="1131" spans="1:46" ht="12.75" customHeight="1" x14ac:dyDescent="0.2">
      <c r="A1131" s="195" t="str">
        <f>+'Measured TV opt-pt'!A985</f>
        <v>PC</v>
      </c>
      <c r="B1131" s="385"/>
      <c r="C1131" s="123" t="s">
        <v>101</v>
      </c>
      <c r="D1131" s="44"/>
      <c r="E1131" s="44"/>
      <c r="F1131" s="44"/>
      <c r="G1131" s="44"/>
      <c r="H1131" s="44">
        <v>81000</v>
      </c>
      <c r="I1131" s="44"/>
      <c r="J1131" s="44"/>
      <c r="K1131" s="44"/>
      <c r="L1131" s="44"/>
      <c r="M1131" s="44"/>
      <c r="N1131" s="44"/>
      <c r="O1131" s="44"/>
      <c r="P1131" s="141">
        <f t="shared" si="534"/>
        <v>81000</v>
      </c>
      <c r="Q1131" s="5"/>
      <c r="R1131" s="123" t="s">
        <v>101</v>
      </c>
      <c r="S1131" s="44"/>
      <c r="T1131" s="44"/>
      <c r="U1131" s="44"/>
      <c r="V1131" s="44"/>
      <c r="W1131" s="44">
        <v>13.53</v>
      </c>
      <c r="X1131" s="44"/>
      <c r="Y1131" s="58"/>
      <c r="Z1131" s="58"/>
      <c r="AA1131" s="58"/>
      <c r="AB1131" s="58"/>
      <c r="AC1131" s="58"/>
      <c r="AD1131" s="58"/>
      <c r="AE1131" s="55">
        <f t="shared" si="554"/>
        <v>13.53</v>
      </c>
    </row>
    <row r="1132" spans="1:46" ht="12.75" customHeight="1" x14ac:dyDescent="0.2">
      <c r="A1132" s="195" t="str">
        <f>+'Measured TV opt-pt'!A986</f>
        <v>PC</v>
      </c>
      <c r="B1132" s="385"/>
      <c r="C1132" s="124" t="s">
        <v>58</v>
      </c>
      <c r="D1132" s="46"/>
      <c r="E1132" s="46"/>
      <c r="F1132" s="46"/>
      <c r="G1132" s="46"/>
      <c r="H1132" s="46"/>
      <c r="I1132" s="46"/>
      <c r="J1132" s="46"/>
      <c r="K1132" s="46"/>
      <c r="L1132" s="46"/>
      <c r="M1132" s="46">
        <v>80000</v>
      </c>
      <c r="N1132" s="46">
        <v>50000</v>
      </c>
      <c r="O1132" s="46"/>
      <c r="P1132" s="142">
        <f t="shared" si="534"/>
        <v>130000</v>
      </c>
      <c r="R1132" s="133" t="s">
        <v>105</v>
      </c>
      <c r="S1132" s="133">
        <f>+'Measured TV opt-pt'!D759</f>
        <v>0.44</v>
      </c>
      <c r="T1132" s="133">
        <f>+'Measured TV opt-pt'!E759</f>
        <v>0.44</v>
      </c>
      <c r="U1132" s="133">
        <f>+'Measured TV opt-pt'!F759</f>
        <v>0.44</v>
      </c>
      <c r="V1132" s="133">
        <f>+'Measured TV opt-pt'!G759</f>
        <v>0.48</v>
      </c>
      <c r="W1132" s="133">
        <f>+'Measured TV opt-pt'!H759</f>
        <v>0.48</v>
      </c>
      <c r="X1132" s="8">
        <f>+'Measured TV opt-pt'!I759</f>
        <v>0.48</v>
      </c>
      <c r="Y1132" s="133">
        <f>+'Measured TV opt-pt'!J759</f>
        <v>0.48</v>
      </c>
      <c r="Z1132" s="133">
        <f>+'Measured TV opt-pt'!K759</f>
        <v>0.48915873014712274</v>
      </c>
      <c r="AA1132" s="133">
        <f>+'Measured TV opt-pt'!L759</f>
        <v>0.4834974169537235</v>
      </c>
      <c r="AB1132" s="133">
        <f>+'Measured TV opt-pt'!M759</f>
        <v>0.45414569524687309</v>
      </c>
      <c r="AC1132" s="133">
        <f>+'Measured TV opt-pt'!N759</f>
        <v>0.38276016431267579</v>
      </c>
      <c r="AD1132" s="133">
        <f>+'Measured TV opt-pt'!O759</f>
        <v>0.34111134082271427</v>
      </c>
      <c r="AE1132" s="133"/>
      <c r="AT1132" s="5">
        <f>L1132+L1133+L1134+L1135</f>
        <v>0</v>
      </c>
    </row>
    <row r="1133" spans="1:46" ht="13.5" customHeight="1" thickBot="1" x14ac:dyDescent="0.25">
      <c r="A1133" s="195" t="str">
        <f>+'Measured TV opt-pt'!A987</f>
        <v>PC</v>
      </c>
      <c r="B1133" s="385"/>
      <c r="C1133" s="124" t="s">
        <v>59</v>
      </c>
      <c r="D1133" s="46"/>
      <c r="E1133" s="46"/>
      <c r="F1133" s="46"/>
      <c r="G1133" s="46"/>
      <c r="H1133" s="46"/>
      <c r="I1133" s="46"/>
      <c r="J1133" s="46"/>
      <c r="K1133" s="46"/>
      <c r="L1133" s="46"/>
      <c r="M1133" s="46"/>
      <c r="N1133" s="46"/>
      <c r="O1133" s="46"/>
      <c r="P1133" s="142">
        <f t="shared" si="534"/>
        <v>0</v>
      </c>
      <c r="R1133" s="60" t="s">
        <v>107</v>
      </c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</row>
    <row r="1134" spans="1:46" ht="12.75" customHeight="1" thickBot="1" x14ac:dyDescent="0.25">
      <c r="A1134" s="195" t="str">
        <f>+'Measured TV opt-pt'!A988</f>
        <v>PC</v>
      </c>
      <c r="B1134" s="385"/>
      <c r="C1134" s="124" t="s">
        <v>166</v>
      </c>
      <c r="D1134" s="46"/>
      <c r="E1134" s="46"/>
      <c r="F1134" s="46"/>
      <c r="G1134" s="46"/>
      <c r="H1134" s="46"/>
      <c r="I1134" s="46"/>
      <c r="J1134" s="46"/>
      <c r="K1134" s="46"/>
      <c r="L1134" s="46"/>
      <c r="M1134" s="46"/>
      <c r="N1134" s="46"/>
      <c r="O1134" s="46"/>
      <c r="P1134" s="142">
        <f t="shared" si="534"/>
        <v>0</v>
      </c>
      <c r="Q1134" s="8"/>
      <c r="R1134" s="121" t="s">
        <v>106</v>
      </c>
      <c r="S1134" s="54">
        <f>SUM(S1135:S1140)</f>
        <v>0</v>
      </c>
      <c r="T1134" s="54">
        <f t="shared" ref="T1134" si="555">SUM(T1135:T1140)</f>
        <v>0</v>
      </c>
      <c r="U1134" s="54">
        <f t="shared" ref="U1134" si="556">SUM(U1135:U1140)</f>
        <v>0</v>
      </c>
      <c r="V1134" s="54">
        <f t="shared" ref="V1134" si="557">SUM(V1135:V1140)</f>
        <v>0</v>
      </c>
      <c r="W1134" s="54">
        <f t="shared" ref="W1134" si="558">SUM(W1135:W1140)</f>
        <v>18.670000000000002</v>
      </c>
      <c r="X1134" s="54">
        <f t="shared" ref="X1134" si="559">SUM(X1135:X1140)</f>
        <v>0</v>
      </c>
      <c r="Y1134" s="54">
        <f t="shared" ref="Y1134" si="560">SUM(Y1135:Y1140)</f>
        <v>0</v>
      </c>
      <c r="Z1134" s="54">
        <f t="shared" ref="Z1134" si="561">SUM(Z1135:Z1140)</f>
        <v>0</v>
      </c>
      <c r="AA1134" s="54">
        <f t="shared" ref="AA1134" si="562">SUM(AA1135:AA1140)</f>
        <v>0</v>
      </c>
      <c r="AB1134" s="54">
        <f t="shared" ref="AB1134" si="563">SUM(AB1135:AB1140)</f>
        <v>0</v>
      </c>
      <c r="AC1134" s="54">
        <f t="shared" ref="AC1134" si="564">SUM(AC1135:AC1140)</f>
        <v>0</v>
      </c>
      <c r="AD1134" s="54">
        <f t="shared" ref="AD1134" si="565">SUM(AD1135:AD1140)</f>
        <v>0</v>
      </c>
      <c r="AE1134" s="54">
        <f t="shared" ref="AE1134" si="566">SUM(AE1135:AE1140)</f>
        <v>18.670000000000002</v>
      </c>
    </row>
    <row r="1135" spans="1:46" ht="12.75" customHeight="1" thickBot="1" x14ac:dyDescent="0.25">
      <c r="A1135" s="195" t="str">
        <f>+'Measured TV opt-pt'!A989</f>
        <v>PC</v>
      </c>
      <c r="B1135" s="385"/>
      <c r="C1135" s="125" t="s">
        <v>167</v>
      </c>
      <c r="D1135" s="48"/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143">
        <f t="shared" si="534"/>
        <v>0</v>
      </c>
      <c r="Q1135" s="8"/>
      <c r="R1135" s="123" t="s">
        <v>261</v>
      </c>
      <c r="S1135" s="44">
        <f>'Measured TV opt-pt'!D1534</f>
        <v>0</v>
      </c>
      <c r="T1135" s="44">
        <f>'Measured TV opt-pt'!E1534</f>
        <v>0</v>
      </c>
      <c r="U1135" s="44">
        <f>'Measured TV opt-pt'!F1534</f>
        <v>0</v>
      </c>
      <c r="V1135" s="44">
        <f>'Measured TV opt-pt'!G1534</f>
        <v>0</v>
      </c>
      <c r="W1135" s="44">
        <f>'Measured TV opt-pt'!H1534</f>
        <v>0</v>
      </c>
      <c r="X1135" s="44">
        <f>'Measured TV opt-pt'!I1534</f>
        <v>0</v>
      </c>
      <c r="Y1135" s="44">
        <f>'Measured TV opt-pt'!J1534</f>
        <v>0</v>
      </c>
      <c r="Z1135" s="44">
        <f>'Measured TV opt-pt'!K1534</f>
        <v>0</v>
      </c>
      <c r="AA1135" s="44">
        <f>'Measured TV opt-pt'!L1534</f>
        <v>0</v>
      </c>
      <c r="AB1135" s="44">
        <f>'Measured TV opt-pt'!M1534</f>
        <v>0</v>
      </c>
      <c r="AC1135" s="44">
        <f>'Measured TV opt-pt'!N1534</f>
        <v>0</v>
      </c>
      <c r="AD1135" s="44">
        <f>'Measured TV opt-pt'!O1534</f>
        <v>0</v>
      </c>
      <c r="AE1135" s="55">
        <f t="shared" ref="AE1135:AE1140" si="567">SUM(S1135:AD1135)</f>
        <v>0</v>
      </c>
    </row>
    <row r="1136" spans="1:46" ht="12.75" customHeight="1" thickBot="1" x14ac:dyDescent="0.25">
      <c r="A1136" s="195" t="str">
        <f>+'Measured TV opt-pt'!A990</f>
        <v>PC</v>
      </c>
      <c r="B1136" s="385"/>
      <c r="C1136" s="122" t="s">
        <v>60</v>
      </c>
      <c r="D1136" s="42"/>
      <c r="E1136" s="42"/>
      <c r="F1136" s="42"/>
      <c r="G1136" s="42"/>
      <c r="H1136" s="42"/>
      <c r="I1136" s="42"/>
      <c r="J1136" s="42"/>
      <c r="K1136" s="42"/>
      <c r="L1136" s="42"/>
      <c r="M1136" s="42"/>
      <c r="N1136" s="42"/>
      <c r="O1136" s="42"/>
      <c r="P1136" s="144">
        <f t="shared" si="534"/>
        <v>0</v>
      </c>
      <c r="Q1136" s="5"/>
      <c r="R1136" s="123" t="s">
        <v>262</v>
      </c>
      <c r="S1136" s="44">
        <f>'Measured TV opt-pt'!D1535</f>
        <v>0</v>
      </c>
      <c r="T1136" s="44">
        <f>'Measured TV opt-pt'!E1535</f>
        <v>0</v>
      </c>
      <c r="U1136" s="44">
        <f>'Measured TV opt-pt'!F1535</f>
        <v>0</v>
      </c>
      <c r="V1136" s="44">
        <f>'Measured TV opt-pt'!G1535</f>
        <v>0</v>
      </c>
      <c r="W1136" s="44">
        <f>'Measured TV opt-pt'!H1535</f>
        <v>0</v>
      </c>
      <c r="X1136" s="44">
        <f>'Measured TV opt-pt'!I1535</f>
        <v>0</v>
      </c>
      <c r="Y1136" s="44">
        <f>'Measured TV opt-pt'!J1535</f>
        <v>0</v>
      </c>
      <c r="Z1136" s="44">
        <f>'Measured TV opt-pt'!K1535</f>
        <v>0</v>
      </c>
      <c r="AA1136" s="44">
        <f>'Measured TV opt-pt'!L1535</f>
        <v>0</v>
      </c>
      <c r="AB1136" s="44">
        <f>'Measured TV opt-pt'!M1535</f>
        <v>0</v>
      </c>
      <c r="AC1136" s="44">
        <f>'Measured TV opt-pt'!N1535</f>
        <v>0</v>
      </c>
      <c r="AD1136" s="44">
        <f>'Measured TV opt-pt'!O1535</f>
        <v>0</v>
      </c>
      <c r="AE1136" s="55">
        <f t="shared" si="567"/>
        <v>0</v>
      </c>
      <c r="AT1136" s="5">
        <f>L1136+L1137+L1138+L1139+L1140+L1141+L1161+L1162+L1163</f>
        <v>7000</v>
      </c>
    </row>
    <row r="1137" spans="1:31" ht="12.75" customHeight="1" thickBot="1" x14ac:dyDescent="0.25">
      <c r="A1137" s="195" t="str">
        <f>+'Measured TV opt-pt'!A991</f>
        <v>PC</v>
      </c>
      <c r="B1137" s="385"/>
      <c r="C1137" s="122" t="s">
        <v>61</v>
      </c>
      <c r="D1137" s="42">
        <v>2500</v>
      </c>
      <c r="E1137" s="42"/>
      <c r="F1137" s="42"/>
      <c r="G1137" s="42">
        <v>1500</v>
      </c>
      <c r="H1137" s="42">
        <v>132500</v>
      </c>
      <c r="I1137" s="42">
        <v>25000</v>
      </c>
      <c r="J1137" s="42"/>
      <c r="K1137" s="42"/>
      <c r="L1137" s="42"/>
      <c r="M1137" s="42"/>
      <c r="N1137" s="42"/>
      <c r="O1137" s="42"/>
      <c r="P1137" s="144">
        <f t="shared" si="534"/>
        <v>161500</v>
      </c>
      <c r="R1137" s="123" t="s">
        <v>263</v>
      </c>
      <c r="S1137" s="44">
        <f>'Measured TV opt-pt'!D1536</f>
        <v>0</v>
      </c>
      <c r="T1137" s="44">
        <f>'Measured TV opt-pt'!E1536</f>
        <v>0</v>
      </c>
      <c r="U1137" s="44">
        <f>'Measured TV opt-pt'!F1536</f>
        <v>0</v>
      </c>
      <c r="V1137" s="44">
        <f>'Measured TV opt-pt'!G1536</f>
        <v>0</v>
      </c>
      <c r="W1137" s="44">
        <f>'Measured TV opt-pt'!H1536</f>
        <v>0</v>
      </c>
      <c r="X1137" s="44">
        <f>'Measured TV opt-pt'!I1536</f>
        <v>0</v>
      </c>
      <c r="Y1137" s="44">
        <f>'Measured TV opt-pt'!J1536</f>
        <v>0</v>
      </c>
      <c r="Z1137" s="44">
        <f>'Measured TV opt-pt'!K1536</f>
        <v>0</v>
      </c>
      <c r="AA1137" s="44">
        <f>'Measured TV opt-pt'!L1536</f>
        <v>0</v>
      </c>
      <c r="AB1137" s="44">
        <f>'Measured TV opt-pt'!M1536</f>
        <v>0</v>
      </c>
      <c r="AC1137" s="44">
        <f>'Measured TV opt-pt'!N1536</f>
        <v>0</v>
      </c>
      <c r="AD1137" s="44">
        <f>'Measured TV opt-pt'!O1536</f>
        <v>0</v>
      </c>
      <c r="AE1137" s="55">
        <f t="shared" si="567"/>
        <v>0</v>
      </c>
    </row>
    <row r="1138" spans="1:31" ht="12.75" customHeight="1" thickBot="1" x14ac:dyDescent="0.25">
      <c r="A1138" s="195" t="str">
        <f>+'Measured TV opt-pt'!A992</f>
        <v>PC</v>
      </c>
      <c r="B1138" s="385"/>
      <c r="C1138" s="122" t="s">
        <v>62</v>
      </c>
      <c r="D1138" s="42"/>
      <c r="E1138" s="42"/>
      <c r="F1138" s="42"/>
      <c r="G1138" s="42"/>
      <c r="H1138" s="42"/>
      <c r="I1138" s="42"/>
      <c r="J1138" s="42"/>
      <c r="K1138" s="42"/>
      <c r="L1138" s="42"/>
      <c r="M1138" s="42"/>
      <c r="N1138" s="42"/>
      <c r="O1138" s="42"/>
      <c r="P1138" s="144">
        <f t="shared" si="534"/>
        <v>0</v>
      </c>
      <c r="R1138" s="123" t="s">
        <v>264</v>
      </c>
      <c r="S1138" s="44">
        <f>'Measured TV opt-pt'!D1537</f>
        <v>0</v>
      </c>
      <c r="T1138" s="44">
        <f>'Measured TV opt-pt'!E1537</f>
        <v>0</v>
      </c>
      <c r="U1138" s="44">
        <f>'Measured TV opt-pt'!F1537</f>
        <v>0</v>
      </c>
      <c r="V1138" s="44">
        <f>'Measured TV opt-pt'!G1537</f>
        <v>0</v>
      </c>
      <c r="W1138" s="44">
        <f>'Measured TV opt-pt'!H1537</f>
        <v>0</v>
      </c>
      <c r="X1138" s="44">
        <f>'Measured TV opt-pt'!I1537</f>
        <v>0</v>
      </c>
      <c r="Y1138" s="44">
        <f>'Measured TV opt-pt'!J1537</f>
        <v>0</v>
      </c>
      <c r="Z1138" s="44">
        <f>'Measured TV opt-pt'!K1537</f>
        <v>0</v>
      </c>
      <c r="AA1138" s="44">
        <f>'Measured TV opt-pt'!L1537</f>
        <v>0</v>
      </c>
      <c r="AB1138" s="44">
        <f>'Measured TV opt-pt'!M1537</f>
        <v>0</v>
      </c>
      <c r="AC1138" s="44">
        <f>'Measured TV opt-pt'!N1537</f>
        <v>0</v>
      </c>
      <c r="AD1138" s="44">
        <f>'Measured TV opt-pt'!O1537</f>
        <v>0</v>
      </c>
      <c r="AE1138" s="55">
        <f t="shared" si="567"/>
        <v>0</v>
      </c>
    </row>
    <row r="1139" spans="1:31" ht="12.75" customHeight="1" thickBot="1" x14ac:dyDescent="0.25">
      <c r="A1139" s="195" t="str">
        <f>+'Measured TV opt-pt'!A993</f>
        <v>PC</v>
      </c>
      <c r="B1139" s="385"/>
      <c r="C1139" s="122" t="s">
        <v>63</v>
      </c>
      <c r="D1139" s="42"/>
      <c r="E1139" s="42"/>
      <c r="F1139" s="42"/>
      <c r="G1139" s="42"/>
      <c r="H1139" s="42"/>
      <c r="I1139" s="42"/>
      <c r="J1139" s="42"/>
      <c r="K1139" s="42"/>
      <c r="L1139" s="42"/>
      <c r="M1139" s="42"/>
      <c r="N1139" s="42"/>
      <c r="O1139" s="42"/>
      <c r="P1139" s="144">
        <f t="shared" si="534"/>
        <v>0</v>
      </c>
      <c r="Q1139" s="5"/>
      <c r="R1139" s="123" t="s">
        <v>265</v>
      </c>
      <c r="S1139" s="44">
        <f>'Measured TV opt-pt'!D1538</f>
        <v>0</v>
      </c>
      <c r="T1139" s="44">
        <f>'Measured TV opt-pt'!E1538</f>
        <v>0</v>
      </c>
      <c r="U1139" s="44">
        <f>'Measured TV opt-pt'!F1538</f>
        <v>0</v>
      </c>
      <c r="V1139" s="44">
        <f>'Measured TV opt-pt'!G1538</f>
        <v>0</v>
      </c>
      <c r="W1139" s="44">
        <f>'Measured TV opt-pt'!H1538</f>
        <v>0</v>
      </c>
      <c r="X1139" s="44">
        <f>'Measured TV opt-pt'!I1538</f>
        <v>0</v>
      </c>
      <c r="Y1139" s="44">
        <f>'Measured TV opt-pt'!J1538</f>
        <v>0</v>
      </c>
      <c r="Z1139" s="44">
        <f>'Measured TV opt-pt'!K1538</f>
        <v>0</v>
      </c>
      <c r="AA1139" s="44">
        <f>'Measured TV opt-pt'!L1538</f>
        <v>0</v>
      </c>
      <c r="AB1139" s="44">
        <f>'Measured TV opt-pt'!M1538</f>
        <v>0</v>
      </c>
      <c r="AC1139" s="44">
        <f>'Measured TV opt-pt'!N1538</f>
        <v>0</v>
      </c>
      <c r="AD1139" s="44">
        <f>'Measured TV opt-pt'!O1538</f>
        <v>0</v>
      </c>
      <c r="AE1139" s="55">
        <f t="shared" si="567"/>
        <v>0</v>
      </c>
    </row>
    <row r="1140" spans="1:31" ht="13.5" customHeight="1" x14ac:dyDescent="0.2">
      <c r="A1140" s="195" t="str">
        <f>+'Measured TV opt-pt'!A994</f>
        <v>PC</v>
      </c>
      <c r="B1140" s="385"/>
      <c r="C1140" s="122" t="s">
        <v>64</v>
      </c>
      <c r="D1140" s="42"/>
      <c r="E1140" s="42"/>
      <c r="F1140" s="42"/>
      <c r="G1140" s="42"/>
      <c r="H1140" s="42"/>
      <c r="I1140" s="42"/>
      <c r="J1140" s="42"/>
      <c r="K1140" s="42"/>
      <c r="L1140" s="42"/>
      <c r="M1140" s="42"/>
      <c r="N1140" s="42"/>
      <c r="O1140" s="42"/>
      <c r="P1140" s="144">
        <f t="shared" si="534"/>
        <v>0</v>
      </c>
      <c r="Q1140" s="5"/>
      <c r="R1140" s="123" t="s">
        <v>266</v>
      </c>
      <c r="S1140" s="44"/>
      <c r="T1140" s="44"/>
      <c r="U1140" s="44"/>
      <c r="V1140" s="44"/>
      <c r="W1140" s="44">
        <v>18.670000000000002</v>
      </c>
      <c r="X1140" s="44"/>
      <c r="Y1140" s="44"/>
      <c r="Z1140" s="44"/>
      <c r="AA1140" s="44"/>
      <c r="AB1140" s="44"/>
      <c r="AC1140" s="44"/>
      <c r="AD1140" s="44"/>
      <c r="AE1140" s="55">
        <f t="shared" si="567"/>
        <v>18.670000000000002</v>
      </c>
    </row>
    <row r="1141" spans="1:31" ht="12.75" customHeight="1" x14ac:dyDescent="0.2">
      <c r="A1141" s="195" t="str">
        <f>+'Measured TV opt-pt'!A995</f>
        <v>PC</v>
      </c>
      <c r="B1141" s="385"/>
      <c r="C1141" s="212" t="s">
        <v>289</v>
      </c>
      <c r="D1141" s="217">
        <f t="shared" ref="D1141:O1141" si="568">SUM(D1142:D1160)</f>
        <v>9689.8912799999998</v>
      </c>
      <c r="E1141" s="217">
        <f t="shared" si="568"/>
        <v>14590.6752</v>
      </c>
      <c r="F1141" s="217">
        <f t="shared" si="568"/>
        <v>1889.9460000000001</v>
      </c>
      <c r="G1141" s="217">
        <f t="shared" si="568"/>
        <v>40679.7068</v>
      </c>
      <c r="H1141" s="217">
        <f t="shared" si="568"/>
        <v>80111.760000000009</v>
      </c>
      <c r="I1141" s="217">
        <f t="shared" si="568"/>
        <v>71054.95</v>
      </c>
      <c r="J1141" s="217">
        <f t="shared" si="568"/>
        <v>7514</v>
      </c>
      <c r="K1141" s="217">
        <f t="shared" si="568"/>
        <v>7000</v>
      </c>
      <c r="L1141" s="217">
        <f t="shared" si="568"/>
        <v>7000</v>
      </c>
      <c r="M1141" s="217">
        <f t="shared" si="568"/>
        <v>37777</v>
      </c>
      <c r="N1141" s="217">
        <f t="shared" si="568"/>
        <v>35277</v>
      </c>
      <c r="O1141" s="217">
        <f t="shared" si="568"/>
        <v>2777</v>
      </c>
      <c r="P1141" s="214">
        <f t="shared" si="534"/>
        <v>315361.92928000004</v>
      </c>
      <c r="Q1141" s="5"/>
      <c r="R1141" s="60" t="s">
        <v>107</v>
      </c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</row>
    <row r="1142" spans="1:31" ht="12.75" customHeight="1" x14ac:dyDescent="0.25">
      <c r="A1142" s="195" t="str">
        <f>+'Measured TV opt-pt'!A996</f>
        <v>PC</v>
      </c>
      <c r="B1142" s="385"/>
      <c r="C1142" s="311" t="s">
        <v>284</v>
      </c>
      <c r="D1142" s="330"/>
      <c r="E1142" s="330"/>
      <c r="F1142" s="330"/>
      <c r="G1142" s="330"/>
      <c r="H1142" s="330"/>
      <c r="I1142" s="330"/>
      <c r="J1142" s="330"/>
      <c r="K1142" s="330"/>
      <c r="L1142" s="330"/>
      <c r="M1142" s="330"/>
      <c r="N1142" s="330"/>
      <c r="O1142" s="330"/>
      <c r="P1142" s="312">
        <f t="shared" ref="P1142:P1160" si="569">SUM(D1142:O1142)</f>
        <v>0</v>
      </c>
      <c r="Q1142" s="5"/>
      <c r="R1142" s="60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</row>
    <row r="1143" spans="1:31" ht="12.75" customHeight="1" x14ac:dyDescent="0.25">
      <c r="A1143" s="195" t="str">
        <f>+'Measured TV opt-pt'!A997</f>
        <v>PC</v>
      </c>
      <c r="B1143" s="385"/>
      <c r="C1143" s="311" t="s">
        <v>288</v>
      </c>
      <c r="D1143" s="330"/>
      <c r="E1143" s="330"/>
      <c r="F1143" s="330"/>
      <c r="G1143" s="330"/>
      <c r="H1143" s="330">
        <v>4110</v>
      </c>
      <c r="I1143" s="330"/>
      <c r="J1143" s="330"/>
      <c r="K1143" s="330"/>
      <c r="L1143" s="330"/>
      <c r="M1143" s="330"/>
      <c r="N1143" s="330"/>
      <c r="O1143" s="330"/>
      <c r="P1143" s="312">
        <f t="shared" si="569"/>
        <v>4110</v>
      </c>
      <c r="Q1143" s="5"/>
      <c r="R1143" s="60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</row>
    <row r="1144" spans="1:31" ht="12.75" customHeight="1" x14ac:dyDescent="0.25">
      <c r="A1144" s="195" t="str">
        <f>+'Measured TV opt-pt'!A998</f>
        <v>PC</v>
      </c>
      <c r="B1144" s="385"/>
      <c r="C1144" s="311" t="s">
        <v>280</v>
      </c>
      <c r="D1144" s="330"/>
      <c r="E1144" s="330"/>
      <c r="F1144" s="330"/>
      <c r="G1144" s="330"/>
      <c r="H1144" s="330">
        <v>54100</v>
      </c>
      <c r="I1144" s="330"/>
      <c r="J1144" s="330"/>
      <c r="K1144" s="330"/>
      <c r="L1144" s="330"/>
      <c r="M1144" s="330"/>
      <c r="N1144" s="330"/>
      <c r="O1144" s="330"/>
      <c r="P1144" s="312">
        <f t="shared" si="569"/>
        <v>54100</v>
      </c>
      <c r="Q1144" s="5"/>
      <c r="R1144" s="60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</row>
    <row r="1145" spans="1:31" ht="12.75" customHeight="1" x14ac:dyDescent="0.25">
      <c r="A1145" s="195" t="str">
        <f>+'Measured TV opt-pt'!A999</f>
        <v>PC</v>
      </c>
      <c r="B1145" s="385"/>
      <c r="C1145" s="311" t="s">
        <v>285</v>
      </c>
      <c r="D1145" s="330"/>
      <c r="E1145" s="330"/>
      <c r="F1145" s="330"/>
      <c r="G1145" s="330"/>
      <c r="H1145" s="330"/>
      <c r="I1145" s="330"/>
      <c r="J1145" s="330"/>
      <c r="K1145" s="330"/>
      <c r="L1145" s="330"/>
      <c r="M1145" s="330"/>
      <c r="N1145" s="330"/>
      <c r="O1145" s="330"/>
      <c r="P1145" s="312">
        <f t="shared" si="569"/>
        <v>0</v>
      </c>
      <c r="Q1145" s="5"/>
      <c r="R1145" s="60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</row>
    <row r="1146" spans="1:31" ht="12.75" customHeight="1" x14ac:dyDescent="0.25">
      <c r="A1146" s="195" t="str">
        <f t="shared" ref="A1146:A1158" si="570">+A1145</f>
        <v>PC</v>
      </c>
      <c r="B1146" s="385"/>
      <c r="C1146" s="311" t="s">
        <v>280</v>
      </c>
      <c r="D1146" s="330"/>
      <c r="E1146" s="330"/>
      <c r="F1146" s="330"/>
      <c r="G1146" s="330"/>
      <c r="H1146" s="330"/>
      <c r="I1146" s="330"/>
      <c r="J1146" s="330"/>
      <c r="K1146" s="330"/>
      <c r="L1146" s="330"/>
      <c r="M1146" s="330"/>
      <c r="N1146" s="330"/>
      <c r="O1146" s="330"/>
      <c r="P1146" s="312">
        <f t="shared" si="569"/>
        <v>0</v>
      </c>
      <c r="Q1146" s="5"/>
      <c r="R1146" s="60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</row>
    <row r="1147" spans="1:31" ht="12.75" customHeight="1" x14ac:dyDescent="0.25">
      <c r="A1147" s="195" t="str">
        <f t="shared" si="570"/>
        <v>PC</v>
      </c>
      <c r="B1147" s="385"/>
      <c r="C1147" s="311" t="s">
        <v>286</v>
      </c>
      <c r="D1147" s="330">
        <v>1995.96</v>
      </c>
      <c r="E1147" s="330">
        <v>2056.8000000000002</v>
      </c>
      <c r="F1147" s="330">
        <v>1000</v>
      </c>
      <c r="G1147" s="330">
        <v>2000</v>
      </c>
      <c r="H1147" s="330">
        <v>2000</v>
      </c>
      <c r="I1147" s="330">
        <v>2056.8000000000002</v>
      </c>
      <c r="J1147" s="330">
        <v>2056.8000000000002</v>
      </c>
      <c r="K1147" s="330">
        <v>2056.8000000000002</v>
      </c>
      <c r="L1147" s="330">
        <v>2056.8000000000002</v>
      </c>
      <c r="M1147" s="330">
        <v>2056.8000000000002</v>
      </c>
      <c r="N1147" s="330">
        <v>2056.8000000000002</v>
      </c>
      <c r="O1147" s="330">
        <v>2056.8000000000002</v>
      </c>
      <c r="P1147" s="312">
        <f t="shared" si="569"/>
        <v>23450.359999999997</v>
      </c>
      <c r="Q1147" s="5"/>
      <c r="R1147" s="60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</row>
    <row r="1148" spans="1:31" ht="12.75" customHeight="1" x14ac:dyDescent="0.25">
      <c r="A1148" s="195" t="str">
        <f t="shared" si="570"/>
        <v>PC</v>
      </c>
      <c r="B1148" s="385"/>
      <c r="C1148" s="311" t="s">
        <v>282</v>
      </c>
      <c r="D1148" s="330">
        <v>4996.6752000000006</v>
      </c>
      <c r="E1148" s="330">
        <v>8438.5679999999993</v>
      </c>
      <c r="F1148" s="330"/>
      <c r="G1148" s="330"/>
      <c r="H1148" s="330">
        <v>700</v>
      </c>
      <c r="I1148" s="330"/>
      <c r="J1148" s="330"/>
      <c r="K1148" s="330"/>
      <c r="L1148" s="330"/>
      <c r="M1148" s="330"/>
      <c r="N1148" s="330"/>
      <c r="O1148" s="330"/>
      <c r="P1148" s="312">
        <f t="shared" si="569"/>
        <v>14135.243200000001</v>
      </c>
      <c r="Q1148" s="5"/>
      <c r="R1148" s="60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</row>
    <row r="1149" spans="1:31" ht="12.75" customHeight="1" x14ac:dyDescent="0.25">
      <c r="A1149" s="195" t="str">
        <f t="shared" si="570"/>
        <v>PC</v>
      </c>
      <c r="B1149" s="385"/>
      <c r="C1149" s="311" t="s">
        <v>283</v>
      </c>
      <c r="D1149" s="330"/>
      <c r="E1149" s="330"/>
      <c r="F1149" s="330"/>
      <c r="G1149" s="330"/>
      <c r="H1149" s="330"/>
      <c r="I1149" s="330"/>
      <c r="J1149" s="330"/>
      <c r="K1149" s="330"/>
      <c r="L1149" s="330"/>
      <c r="M1149" s="330"/>
      <c r="N1149" s="330"/>
      <c r="O1149" s="330"/>
      <c r="P1149" s="312">
        <f t="shared" si="569"/>
        <v>0</v>
      </c>
      <c r="Q1149" s="5"/>
      <c r="R1149" s="60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</row>
    <row r="1150" spans="1:31" ht="12.75" customHeight="1" x14ac:dyDescent="0.25">
      <c r="A1150" s="195" t="str">
        <f t="shared" si="570"/>
        <v>PC</v>
      </c>
      <c r="B1150" s="385"/>
      <c r="C1150" s="313" t="s">
        <v>287</v>
      </c>
      <c r="D1150" s="331"/>
      <c r="E1150" s="331"/>
      <c r="F1150" s="331"/>
      <c r="G1150" s="331"/>
      <c r="H1150" s="331"/>
      <c r="I1150" s="331"/>
      <c r="J1150" s="331"/>
      <c r="K1150" s="331"/>
      <c r="L1150" s="331"/>
      <c r="M1150" s="331"/>
      <c r="N1150" s="331"/>
      <c r="O1150" s="331"/>
      <c r="P1150" s="314">
        <f t="shared" si="569"/>
        <v>0</v>
      </c>
      <c r="Q1150" s="5"/>
      <c r="R1150" s="60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</row>
    <row r="1151" spans="1:31" ht="12.75" customHeight="1" x14ac:dyDescent="0.25">
      <c r="A1151" s="195" t="str">
        <f t="shared" si="570"/>
        <v>PC</v>
      </c>
      <c r="B1151" s="385"/>
      <c r="C1151" s="313" t="s">
        <v>288</v>
      </c>
      <c r="D1151" s="331"/>
      <c r="E1151" s="331"/>
      <c r="F1151" s="331"/>
      <c r="G1151" s="331"/>
      <c r="H1151" s="331"/>
      <c r="I1151" s="331"/>
      <c r="J1151" s="331"/>
      <c r="K1151" s="331"/>
      <c r="L1151" s="331"/>
      <c r="M1151" s="331"/>
      <c r="N1151" s="331"/>
      <c r="O1151" s="331"/>
      <c r="P1151" s="314">
        <f t="shared" si="569"/>
        <v>0</v>
      </c>
      <c r="Q1151" s="5"/>
      <c r="R1151" s="60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</row>
    <row r="1152" spans="1:31" ht="12.75" customHeight="1" x14ac:dyDescent="0.25">
      <c r="A1152" s="195" t="str">
        <f t="shared" si="570"/>
        <v>PC</v>
      </c>
      <c r="B1152" s="385"/>
      <c r="C1152" s="313" t="s">
        <v>280</v>
      </c>
      <c r="D1152" s="331"/>
      <c r="E1152" s="331"/>
      <c r="F1152" s="331"/>
      <c r="G1152" s="331"/>
      <c r="H1152" s="331">
        <v>18110</v>
      </c>
      <c r="I1152" s="331"/>
      <c r="J1152" s="331"/>
      <c r="K1152" s="331"/>
      <c r="L1152" s="331"/>
      <c r="M1152" s="331"/>
      <c r="N1152" s="331"/>
      <c r="O1152" s="331"/>
      <c r="P1152" s="314">
        <f t="shared" si="569"/>
        <v>18110</v>
      </c>
      <c r="Q1152" s="5"/>
      <c r="R1152" s="60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</row>
    <row r="1153" spans="1:31" ht="12.75" customHeight="1" x14ac:dyDescent="0.25">
      <c r="A1153" s="195" t="str">
        <f t="shared" si="570"/>
        <v>PC</v>
      </c>
      <c r="B1153" s="385"/>
      <c r="C1153" s="313" t="s">
        <v>285</v>
      </c>
      <c r="D1153" s="331"/>
      <c r="E1153" s="331"/>
      <c r="F1153" s="331"/>
      <c r="G1153" s="331"/>
      <c r="H1153" s="331"/>
      <c r="I1153" s="331"/>
      <c r="J1153" s="331"/>
      <c r="K1153" s="331"/>
      <c r="L1153" s="331"/>
      <c r="M1153" s="331"/>
      <c r="N1153" s="331"/>
      <c r="O1153" s="331"/>
      <c r="P1153" s="314">
        <f t="shared" si="569"/>
        <v>0</v>
      </c>
      <c r="Q1153" s="5"/>
      <c r="R1153" s="60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</row>
    <row r="1154" spans="1:31" ht="12.75" customHeight="1" x14ac:dyDescent="0.25">
      <c r="A1154" s="195" t="str">
        <f t="shared" si="570"/>
        <v>PC</v>
      </c>
      <c r="B1154" s="385"/>
      <c r="C1154" s="313" t="s">
        <v>280</v>
      </c>
      <c r="D1154" s="331"/>
      <c r="E1154" s="331"/>
      <c r="F1154" s="331"/>
      <c r="G1154" s="331"/>
      <c r="H1154" s="331"/>
      <c r="I1154" s="331"/>
      <c r="J1154" s="331"/>
      <c r="K1154" s="331"/>
      <c r="L1154" s="331"/>
      <c r="M1154" s="331"/>
      <c r="N1154" s="331"/>
      <c r="O1154" s="331"/>
      <c r="P1154" s="314">
        <f t="shared" si="569"/>
        <v>0</v>
      </c>
      <c r="Q1154" s="5"/>
      <c r="R1154" s="60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</row>
    <row r="1155" spans="1:31" ht="12.75" customHeight="1" x14ac:dyDescent="0.25">
      <c r="A1155" s="195" t="str">
        <f t="shared" si="570"/>
        <v>PC</v>
      </c>
      <c r="B1155" s="385"/>
      <c r="C1155" s="313" t="s">
        <v>286</v>
      </c>
      <c r="D1155" s="331">
        <v>498.99</v>
      </c>
      <c r="E1155" s="331">
        <v>514.20000000000005</v>
      </c>
      <c r="F1155" s="331">
        <v>749.95</v>
      </c>
      <c r="G1155" s="331">
        <v>481.21</v>
      </c>
      <c r="H1155" s="331">
        <v>571.29999999999995</v>
      </c>
      <c r="I1155" s="331"/>
      <c r="J1155" s="331"/>
      <c r="K1155" s="331"/>
      <c r="L1155" s="331"/>
      <c r="M1155" s="331"/>
      <c r="N1155" s="331"/>
      <c r="O1155" s="331"/>
      <c r="P1155" s="314">
        <f t="shared" si="569"/>
        <v>2815.6499999999996</v>
      </c>
      <c r="Q1155" s="5"/>
      <c r="R1155" s="60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</row>
    <row r="1156" spans="1:31" ht="12.75" customHeight="1" x14ac:dyDescent="0.25">
      <c r="A1156" s="195" t="str">
        <f t="shared" si="570"/>
        <v>PC</v>
      </c>
      <c r="B1156" s="385"/>
      <c r="C1156" s="313" t="s">
        <v>282</v>
      </c>
      <c r="D1156" s="331">
        <v>1249.1688000000001</v>
      </c>
      <c r="E1156" s="331">
        <v>2109.6419999999998</v>
      </c>
      <c r="F1156" s="331"/>
      <c r="G1156" s="331"/>
      <c r="H1156" s="331">
        <v>99.96</v>
      </c>
      <c r="I1156" s="331"/>
      <c r="J1156" s="331"/>
      <c r="K1156" s="331"/>
      <c r="L1156" s="331"/>
      <c r="M1156" s="331"/>
      <c r="N1156" s="331"/>
      <c r="O1156" s="331"/>
      <c r="P1156" s="314">
        <f t="shared" si="569"/>
        <v>3458.7708000000002</v>
      </c>
      <c r="Q1156" s="5"/>
      <c r="R1156" s="60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</row>
    <row r="1157" spans="1:31" ht="12.75" customHeight="1" x14ac:dyDescent="0.25">
      <c r="A1157" s="195" t="str">
        <f t="shared" si="570"/>
        <v>PC</v>
      </c>
      <c r="B1157" s="385"/>
      <c r="C1157" s="313" t="s">
        <v>283</v>
      </c>
      <c r="D1157" s="331"/>
      <c r="E1157" s="331"/>
      <c r="F1157" s="331"/>
      <c r="G1157" s="331"/>
      <c r="H1157" s="331"/>
      <c r="I1157" s="331"/>
      <c r="J1157" s="331"/>
      <c r="K1157" s="331"/>
      <c r="L1157" s="331"/>
      <c r="M1157" s="331"/>
      <c r="N1157" s="331"/>
      <c r="O1157" s="331"/>
      <c r="P1157" s="314">
        <f t="shared" si="569"/>
        <v>0</v>
      </c>
      <c r="Q1157" s="5"/>
      <c r="R1157" s="60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</row>
    <row r="1158" spans="1:31" ht="12.75" customHeight="1" x14ac:dyDescent="0.25">
      <c r="A1158" s="195" t="str">
        <f t="shared" si="570"/>
        <v>PC</v>
      </c>
      <c r="B1158" s="385"/>
      <c r="C1158" s="313" t="s">
        <v>281</v>
      </c>
      <c r="D1158" s="331"/>
      <c r="E1158" s="331"/>
      <c r="F1158" s="331"/>
      <c r="G1158" s="331"/>
      <c r="H1158" s="331"/>
      <c r="I1158" s="331"/>
      <c r="J1158" s="331"/>
      <c r="K1158" s="331"/>
      <c r="L1158" s="331"/>
      <c r="M1158" s="331"/>
      <c r="N1158" s="331"/>
      <c r="O1158" s="331"/>
      <c r="P1158" s="314">
        <f t="shared" si="569"/>
        <v>0</v>
      </c>
      <c r="Q1158" s="5"/>
      <c r="R1158" s="60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</row>
    <row r="1159" spans="1:31" ht="12.75" customHeight="1" x14ac:dyDescent="0.25">
      <c r="A1159" s="195" t="str">
        <f>+'Measured TV opt-pt'!A1000</f>
        <v>PC</v>
      </c>
      <c r="B1159" s="385"/>
      <c r="C1159" s="318" t="s">
        <v>279</v>
      </c>
      <c r="D1159" s="332">
        <v>949.09728000000007</v>
      </c>
      <c r="E1159" s="332">
        <v>1471.4651999999999</v>
      </c>
      <c r="F1159" s="332">
        <v>139.99600000000001</v>
      </c>
      <c r="G1159" s="332">
        <v>38198.496800000001</v>
      </c>
      <c r="H1159" s="332">
        <v>420.5</v>
      </c>
      <c r="I1159" s="332">
        <v>68998.149999999994</v>
      </c>
      <c r="J1159" s="332">
        <v>5457.2</v>
      </c>
      <c r="K1159" s="332">
        <v>4943.2</v>
      </c>
      <c r="L1159" s="332">
        <v>4943.2</v>
      </c>
      <c r="M1159" s="332">
        <v>35720.199999999997</v>
      </c>
      <c r="N1159" s="332">
        <v>33220.199999999997</v>
      </c>
      <c r="O1159" s="332">
        <v>720.19999999999982</v>
      </c>
      <c r="P1159" s="315">
        <f t="shared" si="569"/>
        <v>195181.90528000001</v>
      </c>
      <c r="Q1159" s="5"/>
      <c r="R1159" s="60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</row>
    <row r="1160" spans="1:31" ht="12.75" customHeight="1" x14ac:dyDescent="0.25">
      <c r="A1160" s="195" t="str">
        <f>+'Measured TV opt-pt'!A1001</f>
        <v>PC</v>
      </c>
      <c r="B1160" s="385"/>
      <c r="C1160" s="316" t="s">
        <v>290</v>
      </c>
      <c r="D1160" s="334"/>
      <c r="E1160" s="334"/>
      <c r="F1160" s="334"/>
      <c r="G1160" s="334"/>
      <c r="H1160" s="334"/>
      <c r="I1160" s="334"/>
      <c r="J1160" s="334"/>
      <c r="K1160" s="334"/>
      <c r="L1160" s="334"/>
      <c r="M1160" s="334"/>
      <c r="N1160" s="334"/>
      <c r="O1160" s="334">
        <v>0</v>
      </c>
      <c r="P1160" s="317">
        <f t="shared" si="569"/>
        <v>0</v>
      </c>
      <c r="Q1160" s="5"/>
      <c r="R1160" s="60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</row>
    <row r="1161" spans="1:31" ht="12.75" customHeight="1" x14ac:dyDescent="0.2">
      <c r="A1161" s="195" t="str">
        <f>+'Measured TV opt-pt'!A1002</f>
        <v>PC</v>
      </c>
      <c r="B1161" s="385"/>
      <c r="C1161" s="122" t="s">
        <v>66</v>
      </c>
      <c r="D1161" s="42"/>
      <c r="E1161" s="42"/>
      <c r="F1161" s="42"/>
      <c r="G1161" s="42"/>
      <c r="H1161" s="42"/>
      <c r="I1161" s="42"/>
      <c r="J1161" s="42"/>
      <c r="K1161" s="42"/>
      <c r="L1161" s="42"/>
      <c r="M1161" s="42"/>
      <c r="N1161" s="42"/>
      <c r="O1161" s="42"/>
      <c r="P1161" s="144">
        <f t="shared" si="534"/>
        <v>0</v>
      </c>
      <c r="R1161" s="60" t="s">
        <v>107</v>
      </c>
    </row>
    <row r="1162" spans="1:31" ht="12.75" customHeight="1" x14ac:dyDescent="0.2">
      <c r="A1162" s="195" t="str">
        <f>+'Measured TV opt-pt'!A1003</f>
        <v>PC</v>
      </c>
      <c r="B1162" s="385"/>
      <c r="C1162" s="122" t="s">
        <v>67</v>
      </c>
      <c r="D1162" s="42"/>
      <c r="E1162" s="42"/>
      <c r="F1162" s="42"/>
      <c r="G1162" s="42"/>
      <c r="H1162" s="42"/>
      <c r="I1162" s="42"/>
      <c r="J1162" s="42"/>
      <c r="K1162" s="42"/>
      <c r="L1162" s="42"/>
      <c r="M1162" s="42"/>
      <c r="N1162" s="42"/>
      <c r="O1162" s="42"/>
      <c r="P1162" s="144">
        <f t="shared" si="534"/>
        <v>0</v>
      </c>
      <c r="Q1162" s="5"/>
      <c r="R1162" s="60" t="s">
        <v>107</v>
      </c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</row>
    <row r="1163" spans="1:31" ht="12.75" customHeight="1" x14ac:dyDescent="0.2">
      <c r="A1163" s="195" t="str">
        <f>+'Measured TV opt-pt'!A1004</f>
        <v>PC</v>
      </c>
      <c r="B1163" s="385"/>
      <c r="C1163" s="122" t="s">
        <v>68</v>
      </c>
      <c r="D1163" s="42"/>
      <c r="E1163" s="42"/>
      <c r="F1163" s="42"/>
      <c r="G1163" s="42"/>
      <c r="H1163" s="42"/>
      <c r="I1163" s="42"/>
      <c r="J1163" s="42"/>
      <c r="K1163" s="42"/>
      <c r="L1163" s="42"/>
      <c r="M1163" s="42"/>
      <c r="N1163" s="42"/>
      <c r="O1163" s="42"/>
      <c r="P1163" s="144">
        <f t="shared" si="534"/>
        <v>0</v>
      </c>
      <c r="Q1163" s="5"/>
      <c r="R1163" s="60" t="s">
        <v>107</v>
      </c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</row>
    <row r="1164" spans="1:31" ht="13.5" customHeight="1" thickBot="1" x14ac:dyDescent="0.25">
      <c r="A1164" s="195" t="str">
        <f>+'Measured TV opt-pt'!A1005</f>
        <v>PC</v>
      </c>
      <c r="B1164" s="386"/>
      <c r="C1164" s="126" t="s">
        <v>55</v>
      </c>
      <c r="D1164" s="56">
        <f t="shared" ref="D1164:O1164" si="571">+D1163+D1162+D1161+D1141+D1140+D1139+D1138+D1137+D1136+D1125</f>
        <v>12189.89128</v>
      </c>
      <c r="E1164" s="56">
        <f t="shared" si="571"/>
        <v>14590.6752</v>
      </c>
      <c r="F1164" s="56">
        <f t="shared" si="571"/>
        <v>1889.9460000000001</v>
      </c>
      <c r="G1164" s="56">
        <f t="shared" si="571"/>
        <v>42179.7068</v>
      </c>
      <c r="H1164" s="56">
        <f t="shared" si="571"/>
        <v>293611.76</v>
      </c>
      <c r="I1164" s="56">
        <f t="shared" si="571"/>
        <v>96054.95</v>
      </c>
      <c r="J1164" s="56">
        <f t="shared" si="571"/>
        <v>7514</v>
      </c>
      <c r="K1164" s="56">
        <f t="shared" si="571"/>
        <v>7000</v>
      </c>
      <c r="L1164" s="56">
        <f t="shared" si="571"/>
        <v>7000</v>
      </c>
      <c r="M1164" s="56">
        <f t="shared" si="571"/>
        <v>117777</v>
      </c>
      <c r="N1164" s="56">
        <f t="shared" si="571"/>
        <v>85277</v>
      </c>
      <c r="O1164" s="56">
        <f t="shared" si="571"/>
        <v>2777</v>
      </c>
      <c r="P1164" s="147">
        <f t="shared" si="534"/>
        <v>687861.92928000004</v>
      </c>
      <c r="Q1164" s="199" t="str">
        <f>+B1125</f>
        <v>Vaseline</v>
      </c>
      <c r="R1164" s="60" t="s">
        <v>107</v>
      </c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</row>
    <row r="1165" spans="1:31" ht="12.75" customHeight="1" thickBot="1" x14ac:dyDescent="0.25">
      <c r="A1165" s="195" t="str">
        <f>+'Measured TV opt-pt'!A1006</f>
        <v>PC</v>
      </c>
      <c r="B1165" s="387" t="str">
        <f>+'Measured TV opt-pt'!B1556</f>
        <v>Dove Deo</v>
      </c>
      <c r="C1165" s="121" t="s">
        <v>56</v>
      </c>
      <c r="D1165" s="54">
        <f t="shared" ref="D1165:O1165" si="572">SUM(D1166:D1175)</f>
        <v>0</v>
      </c>
      <c r="E1165" s="54">
        <f t="shared" si="572"/>
        <v>0</v>
      </c>
      <c r="F1165" s="54">
        <f t="shared" si="572"/>
        <v>0</v>
      </c>
      <c r="G1165" s="54">
        <f t="shared" si="572"/>
        <v>0</v>
      </c>
      <c r="H1165" s="54">
        <f t="shared" si="572"/>
        <v>0</v>
      </c>
      <c r="I1165" s="54">
        <f t="shared" si="572"/>
        <v>40323.599999999999</v>
      </c>
      <c r="J1165" s="54">
        <f t="shared" si="572"/>
        <v>94194</v>
      </c>
      <c r="K1165" s="54">
        <f t="shared" si="572"/>
        <v>0</v>
      </c>
      <c r="L1165" s="54">
        <f t="shared" si="572"/>
        <v>0</v>
      </c>
      <c r="M1165" s="54">
        <f t="shared" si="572"/>
        <v>0</v>
      </c>
      <c r="N1165" s="54">
        <f t="shared" si="572"/>
        <v>0</v>
      </c>
      <c r="O1165" s="54">
        <f t="shared" si="572"/>
        <v>0</v>
      </c>
      <c r="P1165" s="140">
        <f t="shared" si="534"/>
        <v>134517.6</v>
      </c>
      <c r="Q1165" s="198" t="str">
        <f>+B1165</f>
        <v>Dove Deo</v>
      </c>
      <c r="R1165" s="121" t="s">
        <v>104</v>
      </c>
      <c r="S1165" s="54">
        <f>SUM(S1166:S1171)</f>
        <v>0</v>
      </c>
      <c r="T1165" s="54">
        <f t="shared" ref="T1165:AD1165" si="573">SUM(T1166:T1171)</f>
        <v>0</v>
      </c>
      <c r="U1165" s="54">
        <f t="shared" si="573"/>
        <v>0</v>
      </c>
      <c r="V1165" s="54">
        <f t="shared" si="573"/>
        <v>0</v>
      </c>
      <c r="W1165" s="54">
        <f t="shared" si="573"/>
        <v>0</v>
      </c>
      <c r="X1165" s="117">
        <f t="shared" si="573"/>
        <v>0</v>
      </c>
      <c r="Y1165" s="54">
        <f t="shared" si="573"/>
        <v>0</v>
      </c>
      <c r="Z1165" s="54">
        <f t="shared" si="573"/>
        <v>0</v>
      </c>
      <c r="AA1165" s="54">
        <f t="shared" si="573"/>
        <v>0</v>
      </c>
      <c r="AB1165" s="54">
        <f t="shared" si="573"/>
        <v>0</v>
      </c>
      <c r="AC1165" s="54">
        <f t="shared" si="573"/>
        <v>0</v>
      </c>
      <c r="AD1165" s="54">
        <f t="shared" si="573"/>
        <v>0</v>
      </c>
      <c r="AE1165" s="55">
        <f t="shared" ref="AE1165:AE1171" si="574">SUM(S1165:AD1165)</f>
        <v>0</v>
      </c>
    </row>
    <row r="1166" spans="1:31" ht="12.75" customHeight="1" thickBot="1" x14ac:dyDescent="0.25">
      <c r="A1166" s="195" t="str">
        <f>+'Measured TV opt-pt'!A1007</f>
        <v>PC</v>
      </c>
      <c r="B1166" s="385"/>
      <c r="C1166" s="123" t="s">
        <v>57</v>
      </c>
      <c r="D1166" s="58">
        <f>+'Measured TV opt-pt'!D1558</f>
        <v>0</v>
      </c>
      <c r="E1166" s="58">
        <f>+'Measured TV opt-pt'!E1558</f>
        <v>0</v>
      </c>
      <c r="F1166" s="58">
        <f>+'Measured TV opt-pt'!F1558</f>
        <v>0</v>
      </c>
      <c r="G1166" s="58">
        <f>+'Measured TV opt-pt'!G1558</f>
        <v>0</v>
      </c>
      <c r="H1166" s="58">
        <f>+'Measured TV opt-pt'!H1558</f>
        <v>0</v>
      </c>
      <c r="I1166" s="58">
        <f>+'Measured TV opt-pt'!I1558</f>
        <v>0</v>
      </c>
      <c r="J1166" s="58">
        <f>+'Measured TV opt-pt'!J1558</f>
        <v>0</v>
      </c>
      <c r="K1166" s="58">
        <f>+'Measured TV opt-pt'!K1558</f>
        <v>0</v>
      </c>
      <c r="L1166" s="58">
        <f>+'Measured TV opt-pt'!L1558</f>
        <v>0</v>
      </c>
      <c r="M1166" s="58">
        <f>+'Measured TV opt-pt'!M1558</f>
        <v>0</v>
      </c>
      <c r="N1166" s="58">
        <f>+'Measured TV opt-pt'!N1558</f>
        <v>0</v>
      </c>
      <c r="O1166" s="58">
        <f>+'Measured TV opt-pt'!O1558</f>
        <v>0</v>
      </c>
      <c r="P1166" s="141">
        <f t="shared" si="534"/>
        <v>0</v>
      </c>
      <c r="R1166" s="123" t="s">
        <v>57</v>
      </c>
      <c r="S1166" s="44">
        <f>'Measured TV opt-pt'!D1595</f>
        <v>0</v>
      </c>
      <c r="T1166" s="44">
        <f>'Measured TV opt-pt'!E1595</f>
        <v>0</v>
      </c>
      <c r="U1166" s="44">
        <f>'Measured TV opt-pt'!F1595</f>
        <v>0</v>
      </c>
      <c r="V1166" s="44">
        <f>'Measured TV opt-pt'!G1595</f>
        <v>0</v>
      </c>
      <c r="W1166" s="44">
        <f>'Measured TV opt-pt'!H1595</f>
        <v>0</v>
      </c>
      <c r="X1166" s="44">
        <f>'Measured TV opt-pt'!I1595</f>
        <v>0</v>
      </c>
      <c r="Y1166" s="44">
        <f>'Measured TV opt-pt'!J1595</f>
        <v>0</v>
      </c>
      <c r="Z1166" s="44">
        <f>'Measured TV opt-pt'!K1595</f>
        <v>0</v>
      </c>
      <c r="AA1166" s="44">
        <f>'Measured TV opt-pt'!L1595</f>
        <v>0</v>
      </c>
      <c r="AB1166" s="44">
        <f>'Measured TV opt-pt'!M1595</f>
        <v>0</v>
      </c>
      <c r="AC1166" s="44">
        <f>'Measured TV opt-pt'!N1595</f>
        <v>0</v>
      </c>
      <c r="AD1166" s="44">
        <f>'Measured TV opt-pt'!O1595</f>
        <v>0</v>
      </c>
      <c r="AE1166" s="55">
        <f t="shared" si="574"/>
        <v>0</v>
      </c>
    </row>
    <row r="1167" spans="1:31" ht="12.75" customHeight="1" thickBot="1" x14ac:dyDescent="0.25">
      <c r="A1167" s="195" t="str">
        <f>+'Measured TV opt-pt'!A1008</f>
        <v>PC</v>
      </c>
      <c r="B1167" s="385"/>
      <c r="C1167" s="123" t="s">
        <v>221</v>
      </c>
      <c r="D1167" s="58">
        <f>+'Measured TV opt-pt'!D1559</f>
        <v>0</v>
      </c>
      <c r="E1167" s="58">
        <f>+'Measured TV opt-pt'!E1559</f>
        <v>0</v>
      </c>
      <c r="F1167" s="58">
        <f>+'Measured TV opt-pt'!F1559</f>
        <v>0</v>
      </c>
      <c r="G1167" s="58">
        <f>+'Measured TV opt-pt'!G1559</f>
        <v>0</v>
      </c>
      <c r="H1167" s="58">
        <f>+'Measured TV opt-pt'!H1559</f>
        <v>0</v>
      </c>
      <c r="I1167" s="58">
        <f>+'Measured TV opt-pt'!I1559</f>
        <v>0</v>
      </c>
      <c r="J1167" s="58">
        <f>+'Measured TV opt-pt'!J1559</f>
        <v>0</v>
      </c>
      <c r="K1167" s="58">
        <f>+'Measured TV opt-pt'!K1559</f>
        <v>0</v>
      </c>
      <c r="L1167" s="58">
        <f>+'Measured TV opt-pt'!L1559</f>
        <v>0</v>
      </c>
      <c r="M1167" s="58">
        <f>+'Measured TV opt-pt'!M1559</f>
        <v>0</v>
      </c>
      <c r="N1167" s="58">
        <f>+'Measured TV opt-pt'!N1559</f>
        <v>0</v>
      </c>
      <c r="O1167" s="58">
        <f>+'Measured TV opt-pt'!O1559</f>
        <v>0</v>
      </c>
      <c r="P1167" s="141">
        <f t="shared" si="534"/>
        <v>0</v>
      </c>
      <c r="R1167" s="123" t="s">
        <v>221</v>
      </c>
      <c r="S1167" s="44">
        <f>'Measured TV opt-pt'!D1596</f>
        <v>0</v>
      </c>
      <c r="T1167" s="44">
        <f>'Measured TV opt-pt'!E1596</f>
        <v>0</v>
      </c>
      <c r="U1167" s="44">
        <f>'Measured TV opt-pt'!F1596</f>
        <v>0</v>
      </c>
      <c r="V1167" s="44">
        <f>'Measured TV opt-pt'!G1596</f>
        <v>0</v>
      </c>
      <c r="W1167" s="44">
        <f>'Measured TV opt-pt'!H1596</f>
        <v>0</v>
      </c>
      <c r="X1167" s="44">
        <f>'Measured TV opt-pt'!I1596</f>
        <v>0</v>
      </c>
      <c r="Y1167" s="44">
        <f>'Measured TV opt-pt'!J1596</f>
        <v>0</v>
      </c>
      <c r="Z1167" s="44">
        <f>'Measured TV opt-pt'!K1596</f>
        <v>0</v>
      </c>
      <c r="AA1167" s="44">
        <f>'Measured TV opt-pt'!L1596</f>
        <v>0</v>
      </c>
      <c r="AB1167" s="44">
        <f>'Measured TV opt-pt'!M1596</f>
        <v>0</v>
      </c>
      <c r="AC1167" s="44">
        <f>'Measured TV opt-pt'!N1596</f>
        <v>0</v>
      </c>
      <c r="AD1167" s="44">
        <f>'Measured TV opt-pt'!O1596</f>
        <v>0</v>
      </c>
      <c r="AE1167" s="55">
        <f t="shared" si="574"/>
        <v>0</v>
      </c>
    </row>
    <row r="1168" spans="1:31" ht="12.75" customHeight="1" thickBot="1" x14ac:dyDescent="0.25">
      <c r="A1168" s="195" t="str">
        <f>+'Measured TV opt-pt'!A1009</f>
        <v>PC</v>
      </c>
      <c r="B1168" s="385"/>
      <c r="C1168" s="123" t="s">
        <v>222</v>
      </c>
      <c r="D1168" s="58">
        <f>+'Measured TV opt-pt'!D1560</f>
        <v>0</v>
      </c>
      <c r="E1168" s="58">
        <f>+'Measured TV opt-pt'!E1560</f>
        <v>0</v>
      </c>
      <c r="F1168" s="58">
        <f>+'Measured TV opt-pt'!F1560</f>
        <v>0</v>
      </c>
      <c r="G1168" s="58">
        <f>+'Measured TV opt-pt'!G1560</f>
        <v>0</v>
      </c>
      <c r="H1168" s="58">
        <f>+'Measured TV opt-pt'!H1560</f>
        <v>0</v>
      </c>
      <c r="I1168" s="58">
        <f>+'Measured TV opt-pt'!I1560</f>
        <v>0</v>
      </c>
      <c r="J1168" s="58">
        <f>+'Measured TV opt-pt'!J1560</f>
        <v>0</v>
      </c>
      <c r="K1168" s="58">
        <f>+'Measured TV opt-pt'!K1560</f>
        <v>0</v>
      </c>
      <c r="L1168" s="58">
        <f>+'Measured TV opt-pt'!L1560</f>
        <v>0</v>
      </c>
      <c r="M1168" s="58">
        <f>+'Measured TV opt-pt'!M1560</f>
        <v>0</v>
      </c>
      <c r="N1168" s="58">
        <f>+'Measured TV opt-pt'!N1560</f>
        <v>0</v>
      </c>
      <c r="O1168" s="58">
        <f>+'Measured TV opt-pt'!O1560</f>
        <v>0</v>
      </c>
      <c r="P1168" s="141">
        <f t="shared" si="534"/>
        <v>0</v>
      </c>
      <c r="R1168" s="123" t="s">
        <v>222</v>
      </c>
      <c r="S1168" s="44">
        <f>'Measured TV opt-pt'!D1597</f>
        <v>0</v>
      </c>
      <c r="T1168" s="44">
        <f>'Measured TV opt-pt'!E1597</f>
        <v>0</v>
      </c>
      <c r="U1168" s="44">
        <f>'Measured TV opt-pt'!F1597</f>
        <v>0</v>
      </c>
      <c r="V1168" s="44">
        <f>'Measured TV opt-pt'!G1597</f>
        <v>0</v>
      </c>
      <c r="W1168" s="44">
        <f>'Measured TV opt-pt'!H1597</f>
        <v>0</v>
      </c>
      <c r="X1168" s="44">
        <f>'Measured TV opt-pt'!I1597</f>
        <v>0</v>
      </c>
      <c r="Y1168" s="44">
        <f>'Measured TV opt-pt'!J1597</f>
        <v>0</v>
      </c>
      <c r="Z1168" s="44">
        <f>'Measured TV opt-pt'!K1597</f>
        <v>0</v>
      </c>
      <c r="AA1168" s="44">
        <f>'Measured TV opt-pt'!L1597</f>
        <v>0</v>
      </c>
      <c r="AB1168" s="44">
        <f>'Measured TV opt-pt'!M1597</f>
        <v>0</v>
      </c>
      <c r="AC1168" s="44">
        <f>'Measured TV opt-pt'!N1597</f>
        <v>0</v>
      </c>
      <c r="AD1168" s="44">
        <f>'Measured TV opt-pt'!O1597</f>
        <v>0</v>
      </c>
      <c r="AE1168" s="55">
        <f t="shared" si="574"/>
        <v>0</v>
      </c>
    </row>
    <row r="1169" spans="1:31" ht="12.75" customHeight="1" thickBot="1" x14ac:dyDescent="0.25">
      <c r="A1169" s="195" t="str">
        <f>+'Measured TV opt-pt'!A1010</f>
        <v>PC</v>
      </c>
      <c r="B1169" s="385"/>
      <c r="C1169" s="123" t="s">
        <v>223</v>
      </c>
      <c r="D1169" s="58">
        <f>+'Measured TV opt-pt'!D1561</f>
        <v>0</v>
      </c>
      <c r="E1169" s="58">
        <f>+'Measured TV opt-pt'!E1561</f>
        <v>0</v>
      </c>
      <c r="F1169" s="58">
        <f>+'Measured TV opt-pt'!F1561</f>
        <v>0</v>
      </c>
      <c r="G1169" s="58">
        <f>+'Measured TV opt-pt'!G1561</f>
        <v>0</v>
      </c>
      <c r="H1169" s="58">
        <f>+'Measured TV opt-pt'!H1561</f>
        <v>0</v>
      </c>
      <c r="I1169" s="58">
        <f>+'Measured TV opt-pt'!I1561</f>
        <v>0</v>
      </c>
      <c r="J1169" s="58">
        <f>+'Measured TV opt-pt'!J1561</f>
        <v>0</v>
      </c>
      <c r="K1169" s="58">
        <f>+'Measured TV opt-pt'!K1561</f>
        <v>0</v>
      </c>
      <c r="L1169" s="58">
        <f>+'Measured TV opt-pt'!L1561</f>
        <v>0</v>
      </c>
      <c r="M1169" s="58">
        <f>+'Measured TV opt-pt'!M1561</f>
        <v>0</v>
      </c>
      <c r="N1169" s="58">
        <f>+'Measured TV opt-pt'!N1561</f>
        <v>0</v>
      </c>
      <c r="O1169" s="58">
        <f>+'Measured TV opt-pt'!O1561</f>
        <v>0</v>
      </c>
      <c r="P1169" s="141">
        <f t="shared" si="534"/>
        <v>0</v>
      </c>
      <c r="R1169" s="123" t="s">
        <v>223</v>
      </c>
      <c r="S1169" s="44">
        <f>'Measured TV opt-pt'!D1598</f>
        <v>0</v>
      </c>
      <c r="T1169" s="44">
        <f>'Measured TV opt-pt'!E1598</f>
        <v>0</v>
      </c>
      <c r="U1169" s="44">
        <f>'Measured TV opt-pt'!F1598</f>
        <v>0</v>
      </c>
      <c r="V1169" s="44">
        <f>'Measured TV opt-pt'!G1598</f>
        <v>0</v>
      </c>
      <c r="W1169" s="44">
        <f>'Measured TV opt-pt'!H1598</f>
        <v>0</v>
      </c>
      <c r="X1169" s="44">
        <f>'Measured TV opt-pt'!I1598</f>
        <v>0</v>
      </c>
      <c r="Y1169" s="44">
        <f>'Measured TV opt-pt'!J1598</f>
        <v>0</v>
      </c>
      <c r="Z1169" s="44">
        <f>'Measured TV opt-pt'!K1598</f>
        <v>0</v>
      </c>
      <c r="AA1169" s="44">
        <f>'Measured TV opt-pt'!L1598</f>
        <v>0</v>
      </c>
      <c r="AB1169" s="44">
        <f>'Measured TV opt-pt'!M1598</f>
        <v>0</v>
      </c>
      <c r="AC1169" s="44">
        <f>'Measured TV opt-pt'!N1598</f>
        <v>0</v>
      </c>
      <c r="AD1169" s="44">
        <f>'Measured TV opt-pt'!O1598</f>
        <v>0</v>
      </c>
      <c r="AE1169" s="55">
        <f t="shared" si="574"/>
        <v>0</v>
      </c>
    </row>
    <row r="1170" spans="1:31" ht="12.75" customHeight="1" thickBot="1" x14ac:dyDescent="0.25">
      <c r="A1170" s="195" t="str">
        <f>+'Measured TV opt-pt'!A1011</f>
        <v>PC</v>
      </c>
      <c r="B1170" s="385"/>
      <c r="C1170" s="123" t="s">
        <v>224</v>
      </c>
      <c r="D1170" s="58">
        <f>+'Measured TV opt-pt'!D1562</f>
        <v>0</v>
      </c>
      <c r="E1170" s="58">
        <f>+'Measured TV opt-pt'!E1562</f>
        <v>0</v>
      </c>
      <c r="F1170" s="58">
        <f>+'Measured TV opt-pt'!F1562</f>
        <v>0</v>
      </c>
      <c r="G1170" s="58">
        <f>+'Measured TV opt-pt'!G1562</f>
        <v>0</v>
      </c>
      <c r="H1170" s="58">
        <f>+'Measured TV opt-pt'!H1562</f>
        <v>0</v>
      </c>
      <c r="I1170" s="58">
        <f>+'Measured TV opt-pt'!I1562</f>
        <v>0</v>
      </c>
      <c r="J1170" s="58">
        <f>+'Measured TV opt-pt'!J1562</f>
        <v>0</v>
      </c>
      <c r="K1170" s="58">
        <f>+'Measured TV opt-pt'!K1562</f>
        <v>0</v>
      </c>
      <c r="L1170" s="58">
        <f>+'Measured TV opt-pt'!L1562</f>
        <v>0</v>
      </c>
      <c r="M1170" s="58">
        <f>+'Measured TV opt-pt'!M1562</f>
        <v>0</v>
      </c>
      <c r="N1170" s="58">
        <f>+'Measured TV opt-pt'!N1562</f>
        <v>0</v>
      </c>
      <c r="O1170" s="58">
        <f>+'Measured TV opt-pt'!O1562</f>
        <v>0</v>
      </c>
      <c r="P1170" s="141">
        <f t="shared" si="534"/>
        <v>0</v>
      </c>
      <c r="Q1170" s="5"/>
      <c r="R1170" s="123" t="s">
        <v>224</v>
      </c>
      <c r="S1170" s="44">
        <f>'Measured TV opt-pt'!D1599</f>
        <v>0</v>
      </c>
      <c r="T1170" s="44">
        <f>'Measured TV opt-pt'!E1599</f>
        <v>0</v>
      </c>
      <c r="U1170" s="44">
        <f>'Measured TV opt-pt'!F1599</f>
        <v>0</v>
      </c>
      <c r="V1170" s="44">
        <f>'Measured TV opt-pt'!G1599</f>
        <v>0</v>
      </c>
      <c r="W1170" s="44">
        <f>'Measured TV opt-pt'!H1599</f>
        <v>0</v>
      </c>
      <c r="X1170" s="44">
        <f>'Measured TV opt-pt'!I1599</f>
        <v>0</v>
      </c>
      <c r="Y1170" s="44">
        <f>'Measured TV opt-pt'!J1599</f>
        <v>0</v>
      </c>
      <c r="Z1170" s="44">
        <f>'Measured TV opt-pt'!K1599</f>
        <v>0</v>
      </c>
      <c r="AA1170" s="44">
        <f>'Measured TV opt-pt'!L1599</f>
        <v>0</v>
      </c>
      <c r="AB1170" s="44">
        <f>'Measured TV opt-pt'!M1599</f>
        <v>0</v>
      </c>
      <c r="AC1170" s="44">
        <f>'Measured TV opt-pt'!N1599</f>
        <v>0</v>
      </c>
      <c r="AD1170" s="44">
        <f>'Measured TV opt-pt'!O1599</f>
        <v>0</v>
      </c>
      <c r="AE1170" s="55">
        <f t="shared" si="574"/>
        <v>0</v>
      </c>
    </row>
    <row r="1171" spans="1:31" ht="12.75" customHeight="1" x14ac:dyDescent="0.2">
      <c r="A1171" s="195" t="str">
        <f>+'Measured TV opt-pt'!A1012</f>
        <v>PC</v>
      </c>
      <c r="B1171" s="385"/>
      <c r="C1171" s="123" t="s">
        <v>101</v>
      </c>
      <c r="D1171" s="44"/>
      <c r="E1171" s="44"/>
      <c r="F1171" s="44"/>
      <c r="G1171" s="44"/>
      <c r="H1171" s="44"/>
      <c r="I1171" s="44"/>
      <c r="J1171" s="44"/>
      <c r="K1171" s="44"/>
      <c r="L1171" s="44"/>
      <c r="M1171" s="44"/>
      <c r="N1171" s="44"/>
      <c r="O1171" s="44"/>
      <c r="P1171" s="141">
        <f t="shared" si="534"/>
        <v>0</v>
      </c>
      <c r="Q1171" s="5"/>
      <c r="R1171" s="123" t="s">
        <v>101</v>
      </c>
      <c r="S1171" s="44"/>
      <c r="T1171" s="44"/>
      <c r="U1171" s="44"/>
      <c r="V1171" s="44"/>
      <c r="W1171" s="44"/>
      <c r="X1171" s="44"/>
      <c r="Y1171" s="58"/>
      <c r="Z1171" s="58"/>
      <c r="AA1171" s="58"/>
      <c r="AB1171" s="58"/>
      <c r="AC1171" s="58"/>
      <c r="AD1171" s="58"/>
      <c r="AE1171" s="55">
        <f t="shared" si="574"/>
        <v>0</v>
      </c>
    </row>
    <row r="1172" spans="1:31" ht="12.75" customHeight="1" x14ac:dyDescent="0.2">
      <c r="A1172" s="195" t="str">
        <f>+'Measured TV opt-pt'!A1013</f>
        <v>PC</v>
      </c>
      <c r="B1172" s="385"/>
      <c r="C1172" s="124" t="s">
        <v>58</v>
      </c>
      <c r="D1172" s="46"/>
      <c r="E1172" s="46"/>
      <c r="F1172" s="46"/>
      <c r="G1172" s="46"/>
      <c r="H1172" s="46"/>
      <c r="I1172" s="46"/>
      <c r="J1172" s="46"/>
      <c r="K1172" s="46"/>
      <c r="L1172" s="46"/>
      <c r="M1172" s="46"/>
      <c r="N1172" s="46"/>
      <c r="O1172" s="46"/>
      <c r="P1172" s="142">
        <f t="shared" si="534"/>
        <v>0</v>
      </c>
      <c r="R1172" s="133" t="s">
        <v>105</v>
      </c>
      <c r="S1172" s="133" t="str">
        <f>+'Measured TV opt-pt'!D786</f>
        <v>F 25-44 ABC1</v>
      </c>
      <c r="T1172" s="133" t="str">
        <f>+'Measured TV opt-pt'!E786</f>
        <v>F 25-44 ABC1</v>
      </c>
      <c r="U1172" s="133" t="str">
        <f>+'Measured TV opt-pt'!F786</f>
        <v>F 25-44 ABC1</v>
      </c>
      <c r="V1172" s="133" t="str">
        <f>+'Measured TV opt-pt'!G786</f>
        <v>F 25-44 ABC1</v>
      </c>
      <c r="W1172" s="133" t="str">
        <f>+'Measured TV opt-pt'!H786</f>
        <v>F 25-44 ABC1</v>
      </c>
      <c r="X1172" s="8" t="str">
        <f>+'Measured TV opt-pt'!I786</f>
        <v>F 25-44 ABC1</v>
      </c>
      <c r="Y1172" s="133" t="str">
        <f>+'Measured TV opt-pt'!J786</f>
        <v>F 25-44 ABC1</v>
      </c>
      <c r="Z1172" s="133" t="str">
        <f>+'Measured TV opt-pt'!K786</f>
        <v>F 25-44 ABC1</v>
      </c>
      <c r="AA1172" s="133" t="str">
        <f>+'Measured TV opt-pt'!L786</f>
        <v>F 25-44 ABC1</v>
      </c>
      <c r="AB1172" s="133" t="str">
        <f>+'Measured TV opt-pt'!M786</f>
        <v>F 25-44 ABC1</v>
      </c>
      <c r="AC1172" s="133" t="str">
        <f>+'Measured TV opt-pt'!N786</f>
        <v>F 25-44 ABC1</v>
      </c>
      <c r="AD1172" s="133" t="str">
        <f>+'Measured TV opt-pt'!O786</f>
        <v>F 25-44 ABC1</v>
      </c>
      <c r="AE1172" s="133"/>
    </row>
    <row r="1173" spans="1:31" ht="13.5" customHeight="1" thickBot="1" x14ac:dyDescent="0.25">
      <c r="A1173" s="195" t="str">
        <f>+'Measured TV opt-pt'!A1014</f>
        <v>PC</v>
      </c>
      <c r="B1173" s="385"/>
      <c r="C1173" s="124" t="s">
        <v>59</v>
      </c>
      <c r="D1173" s="46"/>
      <c r="E1173" s="46"/>
      <c r="F1173" s="46"/>
      <c r="G1173" s="46"/>
      <c r="H1173" s="46"/>
      <c r="I1173" s="46">
        <v>40323.599999999999</v>
      </c>
      <c r="J1173" s="46">
        <v>94194</v>
      </c>
      <c r="K1173" s="46"/>
      <c r="L1173" s="46"/>
      <c r="M1173" s="46"/>
      <c r="N1173" s="46"/>
      <c r="O1173" s="46"/>
      <c r="P1173" s="142">
        <f t="shared" si="534"/>
        <v>134517.6</v>
      </c>
      <c r="R1173" s="60" t="s">
        <v>107</v>
      </c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</row>
    <row r="1174" spans="1:31" ht="12.75" customHeight="1" thickBot="1" x14ac:dyDescent="0.25">
      <c r="A1174" s="195" t="str">
        <f>+'Measured TV opt-pt'!A1015</f>
        <v>PC</v>
      </c>
      <c r="B1174" s="385"/>
      <c r="C1174" s="124" t="s">
        <v>166</v>
      </c>
      <c r="D1174" s="46"/>
      <c r="E1174" s="46"/>
      <c r="F1174" s="46"/>
      <c r="G1174" s="46"/>
      <c r="H1174" s="46"/>
      <c r="I1174" s="46"/>
      <c r="J1174" s="46"/>
      <c r="K1174" s="46"/>
      <c r="L1174" s="46"/>
      <c r="M1174" s="46"/>
      <c r="N1174" s="46"/>
      <c r="O1174" s="46"/>
      <c r="P1174" s="142">
        <f t="shared" si="534"/>
        <v>0</v>
      </c>
      <c r="Q1174" s="8"/>
      <c r="R1174" s="121" t="s">
        <v>106</v>
      </c>
      <c r="S1174" s="54">
        <f>SUM(S1175:S1180)</f>
        <v>0</v>
      </c>
      <c r="T1174" s="54">
        <f t="shared" ref="T1174" si="575">SUM(T1175:T1180)</f>
        <v>0</v>
      </c>
      <c r="U1174" s="54">
        <f t="shared" ref="U1174" si="576">SUM(U1175:U1180)</f>
        <v>0</v>
      </c>
      <c r="V1174" s="54">
        <f t="shared" ref="V1174" si="577">SUM(V1175:V1180)</f>
        <v>0</v>
      </c>
      <c r="W1174" s="54">
        <f t="shared" ref="W1174" si="578">SUM(W1175:W1180)</f>
        <v>0</v>
      </c>
      <c r="X1174" s="54">
        <f t="shared" ref="X1174" si="579">SUM(X1175:X1180)</f>
        <v>0</v>
      </c>
      <c r="Y1174" s="54">
        <f t="shared" ref="Y1174" si="580">SUM(Y1175:Y1180)</f>
        <v>0</v>
      </c>
      <c r="Z1174" s="54">
        <f t="shared" ref="Z1174" si="581">SUM(Z1175:Z1180)</f>
        <v>0</v>
      </c>
      <c r="AA1174" s="54">
        <f t="shared" ref="AA1174" si="582">SUM(AA1175:AA1180)</f>
        <v>0</v>
      </c>
      <c r="AB1174" s="54">
        <f t="shared" ref="AB1174" si="583">SUM(AB1175:AB1180)</f>
        <v>0</v>
      </c>
      <c r="AC1174" s="54">
        <f t="shared" ref="AC1174" si="584">SUM(AC1175:AC1180)</f>
        <v>0</v>
      </c>
      <c r="AD1174" s="54">
        <f t="shared" ref="AD1174" si="585">SUM(AD1175:AD1180)</f>
        <v>0</v>
      </c>
      <c r="AE1174" s="54">
        <f t="shared" ref="AE1174" si="586">SUM(AE1175:AE1180)</f>
        <v>0</v>
      </c>
    </row>
    <row r="1175" spans="1:31" ht="12.75" customHeight="1" thickBot="1" x14ac:dyDescent="0.25">
      <c r="A1175" s="195" t="str">
        <f>+'Measured TV opt-pt'!A1016</f>
        <v>PC</v>
      </c>
      <c r="B1175" s="385"/>
      <c r="C1175" s="125" t="s">
        <v>167</v>
      </c>
      <c r="D1175" s="48"/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143">
        <f t="shared" si="534"/>
        <v>0</v>
      </c>
      <c r="Q1175" s="8"/>
      <c r="R1175" s="123" t="s">
        <v>261</v>
      </c>
      <c r="S1175" s="44">
        <f>'Measured TV opt-pt'!D1589</f>
        <v>0</v>
      </c>
      <c r="T1175" s="44">
        <f>'Measured TV opt-pt'!E1589</f>
        <v>0</v>
      </c>
      <c r="U1175" s="44">
        <f>'Measured TV opt-pt'!F1589</f>
        <v>0</v>
      </c>
      <c r="V1175" s="44">
        <f>'Measured TV opt-pt'!G1589</f>
        <v>0</v>
      </c>
      <c r="W1175" s="44">
        <f>'Measured TV opt-pt'!H1589</f>
        <v>0</v>
      </c>
      <c r="X1175" s="44">
        <f>'Measured TV opt-pt'!I1589</f>
        <v>0</v>
      </c>
      <c r="Y1175" s="44">
        <f>'Measured TV opt-pt'!J1589</f>
        <v>0</v>
      </c>
      <c r="Z1175" s="44">
        <f>'Measured TV opt-pt'!K1589</f>
        <v>0</v>
      </c>
      <c r="AA1175" s="44">
        <f>'Measured TV opt-pt'!L1589</f>
        <v>0</v>
      </c>
      <c r="AB1175" s="44">
        <f>'Measured TV opt-pt'!M1589</f>
        <v>0</v>
      </c>
      <c r="AC1175" s="44">
        <f>'Measured TV opt-pt'!N1589</f>
        <v>0</v>
      </c>
      <c r="AD1175" s="44">
        <f>'Measured TV opt-pt'!O1589</f>
        <v>0</v>
      </c>
      <c r="AE1175" s="55">
        <f t="shared" ref="AE1175:AE1180" si="587">SUM(S1175:AD1175)</f>
        <v>0</v>
      </c>
    </row>
    <row r="1176" spans="1:31" ht="12.75" customHeight="1" thickBot="1" x14ac:dyDescent="0.25">
      <c r="A1176" s="195" t="str">
        <f>+'Measured TV opt-pt'!A1017</f>
        <v>PC</v>
      </c>
      <c r="B1176" s="385"/>
      <c r="C1176" s="122" t="s">
        <v>60</v>
      </c>
      <c r="D1176" s="42"/>
      <c r="E1176" s="42"/>
      <c r="F1176" s="42"/>
      <c r="G1176" s="42"/>
      <c r="H1176" s="42"/>
      <c r="I1176" s="42"/>
      <c r="J1176" s="42"/>
      <c r="K1176" s="42"/>
      <c r="L1176" s="42"/>
      <c r="M1176" s="42"/>
      <c r="N1176" s="42"/>
      <c r="O1176" s="42"/>
      <c r="P1176" s="144">
        <f t="shared" si="534"/>
        <v>0</v>
      </c>
      <c r="Q1176" s="5"/>
      <c r="R1176" s="123" t="s">
        <v>262</v>
      </c>
      <c r="S1176" s="44">
        <f>'Measured TV opt-pt'!D1590</f>
        <v>0</v>
      </c>
      <c r="T1176" s="44">
        <f>'Measured TV opt-pt'!E1590</f>
        <v>0</v>
      </c>
      <c r="U1176" s="44">
        <f>'Measured TV opt-pt'!F1590</f>
        <v>0</v>
      </c>
      <c r="V1176" s="44">
        <f>'Measured TV opt-pt'!G1590</f>
        <v>0</v>
      </c>
      <c r="W1176" s="44">
        <f>'Measured TV opt-pt'!H1590</f>
        <v>0</v>
      </c>
      <c r="X1176" s="44">
        <f>'Measured TV opt-pt'!I1590</f>
        <v>0</v>
      </c>
      <c r="Y1176" s="44">
        <f>'Measured TV opt-pt'!J1590</f>
        <v>0</v>
      </c>
      <c r="Z1176" s="44">
        <f>'Measured TV opt-pt'!K1590</f>
        <v>0</v>
      </c>
      <c r="AA1176" s="44">
        <f>'Measured TV opt-pt'!L1590</f>
        <v>0</v>
      </c>
      <c r="AB1176" s="44">
        <f>'Measured TV opt-pt'!M1590</f>
        <v>0</v>
      </c>
      <c r="AC1176" s="44">
        <f>'Measured TV opt-pt'!N1590</f>
        <v>0</v>
      </c>
      <c r="AD1176" s="44">
        <f>'Measured TV opt-pt'!O1590</f>
        <v>0</v>
      </c>
      <c r="AE1176" s="55">
        <f t="shared" si="587"/>
        <v>0</v>
      </c>
    </row>
    <row r="1177" spans="1:31" ht="12.75" customHeight="1" thickBot="1" x14ac:dyDescent="0.25">
      <c r="A1177" s="195" t="str">
        <f>+'Measured TV opt-pt'!A1018</f>
        <v>PC</v>
      </c>
      <c r="B1177" s="385"/>
      <c r="C1177" s="122" t="s">
        <v>61</v>
      </c>
      <c r="D1177" s="42"/>
      <c r="E1177" s="42"/>
      <c r="F1177" s="42"/>
      <c r="G1177" s="42"/>
      <c r="H1177" s="42"/>
      <c r="I1177" s="42">
        <v>20000</v>
      </c>
      <c r="J1177" s="42"/>
      <c r="K1177" s="42"/>
      <c r="L1177" s="42"/>
      <c r="M1177" s="42"/>
      <c r="N1177" s="42"/>
      <c r="O1177" s="42"/>
      <c r="P1177" s="144">
        <f t="shared" ref="P1177:P1261" si="588">SUM(D1177:O1177)</f>
        <v>20000</v>
      </c>
      <c r="R1177" s="123" t="s">
        <v>263</v>
      </c>
      <c r="S1177" s="44">
        <f>'Measured TV opt-pt'!D1591</f>
        <v>0</v>
      </c>
      <c r="T1177" s="44">
        <f>'Measured TV opt-pt'!E1591</f>
        <v>0</v>
      </c>
      <c r="U1177" s="44">
        <f>'Measured TV opt-pt'!F1591</f>
        <v>0</v>
      </c>
      <c r="V1177" s="44">
        <f>'Measured TV opt-pt'!G1591</f>
        <v>0</v>
      </c>
      <c r="W1177" s="44">
        <f>'Measured TV opt-pt'!H1591</f>
        <v>0</v>
      </c>
      <c r="X1177" s="44">
        <f>'Measured TV opt-pt'!I1591</f>
        <v>0</v>
      </c>
      <c r="Y1177" s="44">
        <f>'Measured TV opt-pt'!J1591</f>
        <v>0</v>
      </c>
      <c r="Z1177" s="44">
        <f>'Measured TV opt-pt'!K1591</f>
        <v>0</v>
      </c>
      <c r="AA1177" s="44">
        <f>'Measured TV opt-pt'!L1591</f>
        <v>0</v>
      </c>
      <c r="AB1177" s="44">
        <f>'Measured TV opt-pt'!M1591</f>
        <v>0</v>
      </c>
      <c r="AC1177" s="44">
        <f>'Measured TV opt-pt'!N1591</f>
        <v>0</v>
      </c>
      <c r="AD1177" s="44">
        <f>'Measured TV opt-pt'!O1591</f>
        <v>0</v>
      </c>
      <c r="AE1177" s="55">
        <f t="shared" si="587"/>
        <v>0</v>
      </c>
    </row>
    <row r="1178" spans="1:31" ht="12.75" customHeight="1" thickBot="1" x14ac:dyDescent="0.25">
      <c r="A1178" s="195" t="str">
        <f>+'Measured TV opt-pt'!A1020</f>
        <v>PC</v>
      </c>
      <c r="B1178" s="385"/>
      <c r="C1178" s="122" t="s">
        <v>62</v>
      </c>
      <c r="D1178" s="42"/>
      <c r="E1178" s="42"/>
      <c r="F1178" s="42"/>
      <c r="G1178" s="42"/>
      <c r="H1178" s="42"/>
      <c r="I1178" s="42"/>
      <c r="J1178" s="42"/>
      <c r="K1178" s="42"/>
      <c r="L1178" s="42"/>
      <c r="M1178" s="42"/>
      <c r="N1178" s="42"/>
      <c r="O1178" s="42"/>
      <c r="P1178" s="144">
        <f t="shared" si="588"/>
        <v>0</v>
      </c>
      <c r="R1178" s="123" t="s">
        <v>264</v>
      </c>
      <c r="S1178" s="44">
        <f>'Measured TV opt-pt'!D1592</f>
        <v>0</v>
      </c>
      <c r="T1178" s="44">
        <f>'Measured TV opt-pt'!E1592</f>
        <v>0</v>
      </c>
      <c r="U1178" s="44">
        <f>'Measured TV opt-pt'!F1592</f>
        <v>0</v>
      </c>
      <c r="V1178" s="44">
        <f>'Measured TV opt-pt'!G1592</f>
        <v>0</v>
      </c>
      <c r="W1178" s="44">
        <f>'Measured TV opt-pt'!H1592</f>
        <v>0</v>
      </c>
      <c r="X1178" s="44">
        <f>'Measured TV opt-pt'!I1592</f>
        <v>0</v>
      </c>
      <c r="Y1178" s="44">
        <f>'Measured TV opt-pt'!J1592</f>
        <v>0</v>
      </c>
      <c r="Z1178" s="44">
        <f>'Measured TV opt-pt'!K1592</f>
        <v>0</v>
      </c>
      <c r="AA1178" s="44">
        <f>'Measured TV opt-pt'!L1592</f>
        <v>0</v>
      </c>
      <c r="AB1178" s="44">
        <f>'Measured TV opt-pt'!M1592</f>
        <v>0</v>
      </c>
      <c r="AC1178" s="44">
        <f>'Measured TV opt-pt'!N1592</f>
        <v>0</v>
      </c>
      <c r="AD1178" s="44">
        <f>'Measured TV opt-pt'!O1592</f>
        <v>0</v>
      </c>
      <c r="AE1178" s="55">
        <f t="shared" si="587"/>
        <v>0</v>
      </c>
    </row>
    <row r="1179" spans="1:31" ht="12.75" customHeight="1" thickBot="1" x14ac:dyDescent="0.25">
      <c r="A1179" s="195" t="str">
        <f>+'Measured TV opt-pt'!A1021</f>
        <v>PC</v>
      </c>
      <c r="B1179" s="385"/>
      <c r="C1179" s="122" t="s">
        <v>63</v>
      </c>
      <c r="D1179" s="42"/>
      <c r="E1179" s="42"/>
      <c r="F1179" s="42"/>
      <c r="G1179" s="42"/>
      <c r="H1179" s="42"/>
      <c r="I1179" s="42"/>
      <c r="J1179" s="42"/>
      <c r="K1179" s="42"/>
      <c r="L1179" s="42"/>
      <c r="M1179" s="42"/>
      <c r="N1179" s="42"/>
      <c r="O1179" s="42"/>
      <c r="P1179" s="144">
        <f t="shared" si="588"/>
        <v>0</v>
      </c>
      <c r="Q1179" s="5"/>
      <c r="R1179" s="123" t="s">
        <v>265</v>
      </c>
      <c r="S1179" s="44">
        <f>'Measured TV opt-pt'!D1593</f>
        <v>0</v>
      </c>
      <c r="T1179" s="44">
        <f>'Measured TV opt-pt'!E1593</f>
        <v>0</v>
      </c>
      <c r="U1179" s="44">
        <f>'Measured TV opt-pt'!F1593</f>
        <v>0</v>
      </c>
      <c r="V1179" s="44">
        <f>'Measured TV opt-pt'!G1593</f>
        <v>0</v>
      </c>
      <c r="W1179" s="44">
        <f>'Measured TV opt-pt'!H1593</f>
        <v>0</v>
      </c>
      <c r="X1179" s="44">
        <f>'Measured TV opt-pt'!I1593</f>
        <v>0</v>
      </c>
      <c r="Y1179" s="44">
        <f>'Measured TV opt-pt'!J1593</f>
        <v>0</v>
      </c>
      <c r="Z1179" s="44">
        <f>'Measured TV opt-pt'!K1593</f>
        <v>0</v>
      </c>
      <c r="AA1179" s="44">
        <f>'Measured TV opt-pt'!L1593</f>
        <v>0</v>
      </c>
      <c r="AB1179" s="44">
        <f>'Measured TV opt-pt'!M1593</f>
        <v>0</v>
      </c>
      <c r="AC1179" s="44">
        <f>'Measured TV opt-pt'!N1593</f>
        <v>0</v>
      </c>
      <c r="AD1179" s="44">
        <f>'Measured TV opt-pt'!O1593</f>
        <v>0</v>
      </c>
      <c r="AE1179" s="55">
        <f t="shared" si="587"/>
        <v>0</v>
      </c>
    </row>
    <row r="1180" spans="1:31" ht="13.5" customHeight="1" x14ac:dyDescent="0.2">
      <c r="A1180" s="195" t="str">
        <f>+'Measured TV opt-pt'!A1022</f>
        <v>PC</v>
      </c>
      <c r="B1180" s="385"/>
      <c r="C1180" s="122" t="s">
        <v>64</v>
      </c>
      <c r="D1180" s="42"/>
      <c r="E1180" s="42"/>
      <c r="F1180" s="42"/>
      <c r="G1180" s="42"/>
      <c r="H1180" s="42"/>
      <c r="I1180" s="42"/>
      <c r="J1180" s="42"/>
      <c r="K1180" s="42"/>
      <c r="L1180" s="42"/>
      <c r="M1180" s="42"/>
      <c r="N1180" s="42"/>
      <c r="O1180" s="42"/>
      <c r="P1180" s="144">
        <f t="shared" si="588"/>
        <v>0</v>
      </c>
      <c r="Q1180" s="5"/>
      <c r="R1180" s="123" t="s">
        <v>266</v>
      </c>
      <c r="S1180" s="44"/>
      <c r="T1180" s="44"/>
      <c r="U1180" s="44"/>
      <c r="V1180" s="44"/>
      <c r="W1180" s="44"/>
      <c r="X1180" s="44"/>
      <c r="Y1180" s="44"/>
      <c r="Z1180" s="44"/>
      <c r="AA1180" s="44"/>
      <c r="AB1180" s="44"/>
      <c r="AC1180" s="44"/>
      <c r="AD1180" s="44"/>
      <c r="AE1180" s="55">
        <f t="shared" si="587"/>
        <v>0</v>
      </c>
    </row>
    <row r="1181" spans="1:31" ht="12.75" customHeight="1" x14ac:dyDescent="0.2">
      <c r="A1181" s="195" t="str">
        <f>+'Measured TV opt-pt'!A1023</f>
        <v>PC</v>
      </c>
      <c r="B1181" s="385"/>
      <c r="C1181" s="212" t="s">
        <v>289</v>
      </c>
      <c r="D1181" s="217">
        <f t="shared" ref="D1181:O1181" si="589">SUM(D1182:D1200)</f>
        <v>0</v>
      </c>
      <c r="E1181" s="217">
        <f t="shared" si="589"/>
        <v>0</v>
      </c>
      <c r="F1181" s="217">
        <f t="shared" si="589"/>
        <v>0</v>
      </c>
      <c r="G1181" s="217">
        <f t="shared" si="589"/>
        <v>0</v>
      </c>
      <c r="H1181" s="217">
        <f t="shared" si="589"/>
        <v>8154.88</v>
      </c>
      <c r="I1181" s="217">
        <f t="shared" si="589"/>
        <v>64000.28</v>
      </c>
      <c r="J1181" s="217">
        <f t="shared" si="589"/>
        <v>90286.26</v>
      </c>
      <c r="K1181" s="217">
        <f t="shared" si="589"/>
        <v>33040.44</v>
      </c>
      <c r="L1181" s="217">
        <f t="shared" si="589"/>
        <v>0</v>
      </c>
      <c r="M1181" s="217">
        <f t="shared" si="589"/>
        <v>0</v>
      </c>
      <c r="N1181" s="217">
        <f t="shared" si="589"/>
        <v>0</v>
      </c>
      <c r="O1181" s="217">
        <f t="shared" si="589"/>
        <v>0</v>
      </c>
      <c r="P1181" s="214">
        <f t="shared" si="588"/>
        <v>195481.86</v>
      </c>
      <c r="Q1181" s="5"/>
      <c r="R1181" s="60" t="s">
        <v>107</v>
      </c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</row>
    <row r="1182" spans="1:31" ht="12.75" customHeight="1" x14ac:dyDescent="0.25">
      <c r="A1182" s="195" t="str">
        <f>+'Measured TV opt-pt'!A1024</f>
        <v>PC</v>
      </c>
      <c r="B1182" s="385"/>
      <c r="C1182" s="311" t="s">
        <v>284</v>
      </c>
      <c r="D1182" s="330"/>
      <c r="E1182" s="330"/>
      <c r="F1182" s="330"/>
      <c r="G1182" s="330"/>
      <c r="H1182" s="330"/>
      <c r="I1182" s="330"/>
      <c r="J1182" s="330"/>
      <c r="K1182" s="330"/>
      <c r="L1182" s="330"/>
      <c r="M1182" s="330"/>
      <c r="N1182" s="330"/>
      <c r="O1182" s="330"/>
      <c r="P1182" s="312">
        <f t="shared" ref="P1182:P1200" si="590">SUM(D1182:O1182)</f>
        <v>0</v>
      </c>
      <c r="Q1182" s="5"/>
      <c r="R1182" s="60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</row>
    <row r="1183" spans="1:31" ht="12.75" customHeight="1" x14ac:dyDescent="0.25">
      <c r="A1183" s="195" t="str">
        <f>+'Measured TV opt-pt'!A1025</f>
        <v>PC</v>
      </c>
      <c r="B1183" s="385"/>
      <c r="C1183" s="311" t="s">
        <v>288</v>
      </c>
      <c r="D1183" s="330"/>
      <c r="E1183" s="330"/>
      <c r="F1183" s="330"/>
      <c r="G1183" s="330"/>
      <c r="H1183" s="330"/>
      <c r="I1183" s="330"/>
      <c r="J1183" s="330"/>
      <c r="K1183" s="330"/>
      <c r="L1183" s="330"/>
      <c r="M1183" s="330"/>
      <c r="N1183" s="330"/>
      <c r="O1183" s="330"/>
      <c r="P1183" s="312">
        <f t="shared" si="590"/>
        <v>0</v>
      </c>
      <c r="Q1183" s="5"/>
      <c r="R1183" s="60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</row>
    <row r="1184" spans="1:31" ht="12.75" customHeight="1" x14ac:dyDescent="0.25">
      <c r="A1184" s="195" t="str">
        <f>+'Measured TV opt-pt'!A1026</f>
        <v>PC</v>
      </c>
      <c r="B1184" s="385"/>
      <c r="C1184" s="311" t="s">
        <v>280</v>
      </c>
      <c r="D1184" s="330"/>
      <c r="E1184" s="330"/>
      <c r="F1184" s="330"/>
      <c r="G1184" s="330"/>
      <c r="H1184" s="330"/>
      <c r="I1184" s="330">
        <v>31100</v>
      </c>
      <c r="J1184" s="330">
        <v>33125</v>
      </c>
      <c r="K1184" s="330">
        <v>3000</v>
      </c>
      <c r="L1184" s="330"/>
      <c r="M1184" s="330"/>
      <c r="N1184" s="330"/>
      <c r="O1184" s="330"/>
      <c r="P1184" s="312">
        <f t="shared" si="590"/>
        <v>67225</v>
      </c>
      <c r="Q1184" s="5"/>
      <c r="R1184" s="60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</row>
    <row r="1185" spans="1:31" ht="12.75" customHeight="1" x14ac:dyDescent="0.25">
      <c r="A1185" s="195" t="str">
        <f>+'Measured TV opt-pt'!A1027</f>
        <v>PC</v>
      </c>
      <c r="B1185" s="385"/>
      <c r="C1185" s="311" t="s">
        <v>285</v>
      </c>
      <c r="D1185" s="330"/>
      <c r="E1185" s="330"/>
      <c r="F1185" s="330"/>
      <c r="G1185" s="330"/>
      <c r="H1185" s="330"/>
      <c r="I1185" s="330"/>
      <c r="J1185" s="330"/>
      <c r="K1185" s="330"/>
      <c r="L1185" s="330"/>
      <c r="M1185" s="330"/>
      <c r="N1185" s="330"/>
      <c r="O1185" s="330"/>
      <c r="P1185" s="312">
        <f t="shared" si="590"/>
        <v>0</v>
      </c>
      <c r="Q1185" s="5"/>
      <c r="R1185" s="60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</row>
    <row r="1186" spans="1:31" ht="12.75" customHeight="1" x14ac:dyDescent="0.25">
      <c r="A1186" s="195" t="str">
        <f t="shared" ref="A1186:A1198" si="591">+A1185</f>
        <v>PC</v>
      </c>
      <c r="B1186" s="385"/>
      <c r="C1186" s="311" t="s">
        <v>280</v>
      </c>
      <c r="D1186" s="330"/>
      <c r="E1186" s="330"/>
      <c r="F1186" s="330"/>
      <c r="G1186" s="330"/>
      <c r="H1186" s="330">
        <v>8000</v>
      </c>
      <c r="I1186" s="330">
        <v>17650</v>
      </c>
      <c r="J1186" s="330">
        <v>17650</v>
      </c>
      <c r="K1186" s="330">
        <v>6600</v>
      </c>
      <c r="L1186" s="330"/>
      <c r="M1186" s="330"/>
      <c r="N1186" s="330"/>
      <c r="O1186" s="330"/>
      <c r="P1186" s="312">
        <f t="shared" si="590"/>
        <v>49900</v>
      </c>
      <c r="Q1186" s="5"/>
      <c r="R1186" s="60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</row>
    <row r="1187" spans="1:31" ht="12.75" customHeight="1" x14ac:dyDescent="0.25">
      <c r="A1187" s="195" t="str">
        <f t="shared" si="591"/>
        <v>PC</v>
      </c>
      <c r="B1187" s="385"/>
      <c r="C1187" s="311" t="s">
        <v>286</v>
      </c>
      <c r="D1187" s="330"/>
      <c r="E1187" s="330"/>
      <c r="F1187" s="330"/>
      <c r="G1187" s="330"/>
      <c r="H1187" s="330"/>
      <c r="I1187" s="330"/>
      <c r="J1187" s="330"/>
      <c r="K1187" s="330"/>
      <c r="L1187" s="330"/>
      <c r="M1187" s="330"/>
      <c r="N1187" s="330"/>
      <c r="O1187" s="330"/>
      <c r="P1187" s="312">
        <f t="shared" si="590"/>
        <v>0</v>
      </c>
      <c r="Q1187" s="5"/>
      <c r="R1187" s="60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</row>
    <row r="1188" spans="1:31" ht="12.75" customHeight="1" x14ac:dyDescent="0.25">
      <c r="A1188" s="195" t="str">
        <f t="shared" si="591"/>
        <v>PC</v>
      </c>
      <c r="B1188" s="385"/>
      <c r="C1188" s="311" t="s">
        <v>282</v>
      </c>
      <c r="D1188" s="330"/>
      <c r="E1188" s="330"/>
      <c r="F1188" s="330"/>
      <c r="G1188" s="330"/>
      <c r="H1188" s="330"/>
      <c r="I1188" s="330">
        <v>6500</v>
      </c>
      <c r="J1188" s="330">
        <v>6000</v>
      </c>
      <c r="K1188" s="330">
        <v>6000</v>
      </c>
      <c r="L1188" s="330"/>
      <c r="M1188" s="330"/>
      <c r="N1188" s="330"/>
      <c r="O1188" s="330"/>
      <c r="P1188" s="312">
        <f t="shared" si="590"/>
        <v>18500</v>
      </c>
      <c r="Q1188" s="5"/>
      <c r="R1188" s="60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</row>
    <row r="1189" spans="1:31" ht="12.75" customHeight="1" x14ac:dyDescent="0.25">
      <c r="A1189" s="195" t="str">
        <f t="shared" si="591"/>
        <v>PC</v>
      </c>
      <c r="B1189" s="385"/>
      <c r="C1189" s="311" t="s">
        <v>283</v>
      </c>
      <c r="D1189" s="330"/>
      <c r="E1189" s="330"/>
      <c r="F1189" s="330"/>
      <c r="G1189" s="330"/>
      <c r="H1189" s="330"/>
      <c r="I1189" s="330">
        <v>6500</v>
      </c>
      <c r="J1189" s="330">
        <v>6000</v>
      </c>
      <c r="K1189" s="330">
        <v>6000</v>
      </c>
      <c r="L1189" s="330"/>
      <c r="M1189" s="330"/>
      <c r="N1189" s="330"/>
      <c r="O1189" s="330"/>
      <c r="P1189" s="312">
        <f t="shared" si="590"/>
        <v>18500</v>
      </c>
      <c r="Q1189" s="5"/>
      <c r="R1189" s="60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</row>
    <row r="1190" spans="1:31" ht="12.75" customHeight="1" x14ac:dyDescent="0.25">
      <c r="A1190" s="195" t="str">
        <f t="shared" si="591"/>
        <v>PC</v>
      </c>
      <c r="B1190" s="385"/>
      <c r="C1190" s="313" t="s">
        <v>287</v>
      </c>
      <c r="D1190" s="331"/>
      <c r="E1190" s="331"/>
      <c r="F1190" s="331"/>
      <c r="G1190" s="331"/>
      <c r="H1190" s="331"/>
      <c r="I1190" s="331"/>
      <c r="J1190" s="331"/>
      <c r="K1190" s="331"/>
      <c r="L1190" s="331"/>
      <c r="M1190" s="331"/>
      <c r="N1190" s="331"/>
      <c r="O1190" s="331"/>
      <c r="P1190" s="314">
        <f t="shared" si="590"/>
        <v>0</v>
      </c>
      <c r="Q1190" s="5"/>
      <c r="R1190" s="60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</row>
    <row r="1191" spans="1:31" ht="12.75" customHeight="1" x14ac:dyDescent="0.25">
      <c r="A1191" s="195" t="str">
        <f t="shared" si="591"/>
        <v>PC</v>
      </c>
      <c r="B1191" s="385"/>
      <c r="C1191" s="313" t="s">
        <v>288</v>
      </c>
      <c r="D1191" s="331"/>
      <c r="E1191" s="331"/>
      <c r="F1191" s="331"/>
      <c r="G1191" s="331"/>
      <c r="H1191" s="331"/>
      <c r="I1191" s="331"/>
      <c r="J1191" s="331"/>
      <c r="K1191" s="331"/>
      <c r="L1191" s="331"/>
      <c r="M1191" s="331"/>
      <c r="N1191" s="331"/>
      <c r="O1191" s="331"/>
      <c r="P1191" s="314">
        <f t="shared" si="590"/>
        <v>0</v>
      </c>
      <c r="Q1191" s="5"/>
      <c r="R1191" s="60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</row>
    <row r="1192" spans="1:31" ht="12.75" customHeight="1" x14ac:dyDescent="0.25">
      <c r="A1192" s="195" t="str">
        <f t="shared" si="591"/>
        <v>PC</v>
      </c>
      <c r="B1192" s="385"/>
      <c r="C1192" s="313" t="s">
        <v>280</v>
      </c>
      <c r="D1192" s="331"/>
      <c r="E1192" s="331"/>
      <c r="F1192" s="331"/>
      <c r="G1192" s="331"/>
      <c r="H1192" s="331"/>
      <c r="I1192" s="331">
        <v>502</v>
      </c>
      <c r="J1192" s="331">
        <v>17430</v>
      </c>
      <c r="K1192" s="331">
        <v>7000</v>
      </c>
      <c r="L1192" s="331"/>
      <c r="M1192" s="331"/>
      <c r="N1192" s="331"/>
      <c r="O1192" s="331"/>
      <c r="P1192" s="314">
        <f t="shared" si="590"/>
        <v>24932</v>
      </c>
      <c r="Q1192" s="5"/>
      <c r="R1192" s="60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</row>
    <row r="1193" spans="1:31" ht="12.75" customHeight="1" x14ac:dyDescent="0.25">
      <c r="A1193" s="195" t="str">
        <f t="shared" si="591"/>
        <v>PC</v>
      </c>
      <c r="B1193" s="385"/>
      <c r="C1193" s="313" t="s">
        <v>285</v>
      </c>
      <c r="D1193" s="331"/>
      <c r="E1193" s="331"/>
      <c r="F1193" s="331"/>
      <c r="G1193" s="331"/>
      <c r="H1193" s="331"/>
      <c r="I1193" s="331"/>
      <c r="J1193" s="331"/>
      <c r="K1193" s="331"/>
      <c r="L1193" s="331"/>
      <c r="M1193" s="331"/>
      <c r="N1193" s="331"/>
      <c r="O1193" s="331"/>
      <c r="P1193" s="314">
        <f t="shared" si="590"/>
        <v>0</v>
      </c>
      <c r="Q1193" s="5"/>
      <c r="R1193" s="60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</row>
    <row r="1194" spans="1:31" ht="12.75" customHeight="1" x14ac:dyDescent="0.25">
      <c r="A1194" s="195" t="str">
        <f t="shared" si="591"/>
        <v>PC</v>
      </c>
      <c r="B1194" s="385"/>
      <c r="C1194" s="313" t="s">
        <v>280</v>
      </c>
      <c r="D1194" s="331"/>
      <c r="E1194" s="331"/>
      <c r="F1194" s="331"/>
      <c r="G1194" s="331"/>
      <c r="H1194" s="331"/>
      <c r="I1194" s="331"/>
      <c r="J1194" s="331"/>
      <c r="K1194" s="331"/>
      <c r="L1194" s="331"/>
      <c r="M1194" s="331"/>
      <c r="N1194" s="331"/>
      <c r="O1194" s="331"/>
      <c r="P1194" s="314">
        <f t="shared" si="590"/>
        <v>0</v>
      </c>
      <c r="Q1194" s="5"/>
      <c r="R1194" s="60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</row>
    <row r="1195" spans="1:31" ht="12.75" customHeight="1" x14ac:dyDescent="0.25">
      <c r="A1195" s="195" t="str">
        <f t="shared" si="591"/>
        <v>PC</v>
      </c>
      <c r="B1195" s="385"/>
      <c r="C1195" s="313" t="s">
        <v>286</v>
      </c>
      <c r="D1195" s="331"/>
      <c r="E1195" s="331"/>
      <c r="F1195" s="331"/>
      <c r="G1195" s="331"/>
      <c r="H1195" s="331"/>
      <c r="I1195" s="331"/>
      <c r="J1195" s="331"/>
      <c r="K1195" s="331"/>
      <c r="L1195" s="331"/>
      <c r="M1195" s="331"/>
      <c r="N1195" s="331"/>
      <c r="O1195" s="331"/>
      <c r="P1195" s="314">
        <f t="shared" si="590"/>
        <v>0</v>
      </c>
      <c r="Q1195" s="5"/>
      <c r="R1195" s="60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</row>
    <row r="1196" spans="1:31" ht="12.75" customHeight="1" x14ac:dyDescent="0.25">
      <c r="A1196" s="195" t="str">
        <f t="shared" si="591"/>
        <v>PC</v>
      </c>
      <c r="B1196" s="385"/>
      <c r="C1196" s="313" t="s">
        <v>282</v>
      </c>
      <c r="D1196" s="331"/>
      <c r="E1196" s="331"/>
      <c r="F1196" s="331"/>
      <c r="G1196" s="331"/>
      <c r="H1196" s="331"/>
      <c r="I1196" s="331"/>
      <c r="J1196" s="331"/>
      <c r="K1196" s="331"/>
      <c r="L1196" s="331"/>
      <c r="M1196" s="331"/>
      <c r="N1196" s="331"/>
      <c r="O1196" s="331"/>
      <c r="P1196" s="314">
        <f t="shared" si="590"/>
        <v>0</v>
      </c>
      <c r="Q1196" s="5"/>
      <c r="R1196" s="60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</row>
    <row r="1197" spans="1:31" ht="12.75" customHeight="1" x14ac:dyDescent="0.25">
      <c r="A1197" s="195" t="str">
        <f t="shared" si="591"/>
        <v>PC</v>
      </c>
      <c r="B1197" s="385"/>
      <c r="C1197" s="313" t="s">
        <v>283</v>
      </c>
      <c r="D1197" s="331"/>
      <c r="E1197" s="331"/>
      <c r="F1197" s="331"/>
      <c r="G1197" s="331"/>
      <c r="H1197" s="331"/>
      <c r="I1197" s="331"/>
      <c r="J1197" s="331"/>
      <c r="K1197" s="331"/>
      <c r="L1197" s="331"/>
      <c r="M1197" s="331"/>
      <c r="N1197" s="331"/>
      <c r="O1197" s="331"/>
      <c r="P1197" s="314">
        <f t="shared" si="590"/>
        <v>0</v>
      </c>
      <c r="Q1197" s="5"/>
      <c r="R1197" s="60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</row>
    <row r="1198" spans="1:31" ht="12.75" customHeight="1" x14ac:dyDescent="0.25">
      <c r="A1198" s="195" t="str">
        <f t="shared" si="591"/>
        <v>PC</v>
      </c>
      <c r="B1198" s="385"/>
      <c r="C1198" s="313" t="s">
        <v>281</v>
      </c>
      <c r="D1198" s="331"/>
      <c r="E1198" s="331"/>
      <c r="F1198" s="331"/>
      <c r="G1198" s="331"/>
      <c r="H1198" s="331"/>
      <c r="I1198" s="331"/>
      <c r="J1198" s="331"/>
      <c r="K1198" s="331"/>
      <c r="L1198" s="331"/>
      <c r="M1198" s="331"/>
      <c r="N1198" s="331"/>
      <c r="O1198" s="331"/>
      <c r="P1198" s="314">
        <f t="shared" si="590"/>
        <v>0</v>
      </c>
      <c r="Q1198" s="5"/>
      <c r="R1198" s="60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</row>
    <row r="1199" spans="1:31" ht="12.75" customHeight="1" x14ac:dyDescent="0.25">
      <c r="A1199" s="195" t="str">
        <f>+'Measured TV opt-pt'!A1028</f>
        <v>PC</v>
      </c>
      <c r="B1199" s="385"/>
      <c r="C1199" s="318" t="s">
        <v>279</v>
      </c>
      <c r="D1199" s="332"/>
      <c r="E1199" s="332"/>
      <c r="F1199" s="332"/>
      <c r="G1199" s="332"/>
      <c r="H1199" s="332">
        <v>154.88</v>
      </c>
      <c r="I1199" s="332">
        <v>1748.28</v>
      </c>
      <c r="J1199" s="332">
        <v>10081.26</v>
      </c>
      <c r="K1199" s="332">
        <v>4440.4400000000005</v>
      </c>
      <c r="L1199" s="332"/>
      <c r="M1199" s="332"/>
      <c r="N1199" s="332"/>
      <c r="O1199" s="332"/>
      <c r="P1199" s="315">
        <f t="shared" si="590"/>
        <v>16424.86</v>
      </c>
      <c r="Q1199" s="5"/>
      <c r="R1199" s="60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</row>
    <row r="1200" spans="1:31" ht="12.75" customHeight="1" x14ac:dyDescent="0.25">
      <c r="A1200" s="195" t="str">
        <f>+'Measured TV opt-pt'!A1029</f>
        <v>PC</v>
      </c>
      <c r="B1200" s="385"/>
      <c r="C1200" s="316" t="s">
        <v>290</v>
      </c>
      <c r="D1200" s="334"/>
      <c r="E1200" s="334"/>
      <c r="F1200" s="334"/>
      <c r="G1200" s="334"/>
      <c r="H1200" s="334"/>
      <c r="I1200" s="334"/>
      <c r="J1200" s="334"/>
      <c r="K1200" s="334"/>
      <c r="L1200" s="334"/>
      <c r="M1200" s="334"/>
      <c r="N1200" s="334"/>
      <c r="O1200" s="334"/>
      <c r="P1200" s="317">
        <f t="shared" si="590"/>
        <v>0</v>
      </c>
      <c r="Q1200" s="5"/>
      <c r="R1200" s="60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</row>
    <row r="1201" spans="1:31" ht="12.75" customHeight="1" x14ac:dyDescent="0.2">
      <c r="A1201" s="195" t="str">
        <f>+'Measured TV opt-pt'!A1030</f>
        <v>PC</v>
      </c>
      <c r="B1201" s="385"/>
      <c r="C1201" s="122" t="s">
        <v>66</v>
      </c>
      <c r="D1201" s="42"/>
      <c r="E1201" s="42"/>
      <c r="F1201" s="42"/>
      <c r="G1201" s="42"/>
      <c r="H1201" s="42"/>
      <c r="I1201" s="42"/>
      <c r="J1201" s="42"/>
      <c r="K1201" s="42"/>
      <c r="L1201" s="42"/>
      <c r="M1201" s="42"/>
      <c r="N1201" s="42"/>
      <c r="O1201" s="42"/>
      <c r="P1201" s="144">
        <f t="shared" si="588"/>
        <v>0</v>
      </c>
      <c r="R1201" s="60" t="s">
        <v>107</v>
      </c>
    </row>
    <row r="1202" spans="1:31" ht="12.75" customHeight="1" x14ac:dyDescent="0.2">
      <c r="A1202" s="195" t="str">
        <f>+'Measured TV opt-pt'!A1031</f>
        <v>PC</v>
      </c>
      <c r="B1202" s="385"/>
      <c r="C1202" s="122" t="s">
        <v>67</v>
      </c>
      <c r="D1202" s="42"/>
      <c r="E1202" s="42"/>
      <c r="F1202" s="42"/>
      <c r="G1202" s="42"/>
      <c r="H1202" s="42"/>
      <c r="I1202" s="42"/>
      <c r="J1202" s="42"/>
      <c r="K1202" s="42"/>
      <c r="L1202" s="42"/>
      <c r="M1202" s="42"/>
      <c r="N1202" s="42"/>
      <c r="O1202" s="42"/>
      <c r="P1202" s="144">
        <f t="shared" si="588"/>
        <v>0</v>
      </c>
      <c r="Q1202" s="5"/>
      <c r="R1202" s="60" t="s">
        <v>107</v>
      </c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</row>
    <row r="1203" spans="1:31" ht="12.75" customHeight="1" x14ac:dyDescent="0.2">
      <c r="A1203" s="195" t="str">
        <f>+'Measured TV opt-pt'!A1032</f>
        <v>PC</v>
      </c>
      <c r="B1203" s="385"/>
      <c r="C1203" s="122" t="s">
        <v>68</v>
      </c>
      <c r="D1203" s="42"/>
      <c r="E1203" s="42"/>
      <c r="F1203" s="42"/>
      <c r="G1203" s="42"/>
      <c r="H1203" s="42"/>
      <c r="I1203" s="42"/>
      <c r="J1203" s="42"/>
      <c r="K1203" s="42"/>
      <c r="L1203" s="42"/>
      <c r="M1203" s="42"/>
      <c r="N1203" s="42"/>
      <c r="O1203" s="42"/>
      <c r="P1203" s="144">
        <f t="shared" si="588"/>
        <v>0</v>
      </c>
      <c r="Q1203" s="5"/>
      <c r="R1203" s="60" t="s">
        <v>107</v>
      </c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</row>
    <row r="1204" spans="1:31" ht="13.5" customHeight="1" thickBot="1" x14ac:dyDescent="0.25">
      <c r="A1204" s="195" t="str">
        <f>+'Measured TV opt-pt'!A1033</f>
        <v>PC</v>
      </c>
      <c r="B1204" s="386"/>
      <c r="C1204" s="126" t="s">
        <v>55</v>
      </c>
      <c r="D1204" s="56">
        <f t="shared" ref="D1204:O1204" si="592">+D1203+D1202+D1201+D1181+D1180+D1179+D1178+D1177+D1176+D1165</f>
        <v>0</v>
      </c>
      <c r="E1204" s="56">
        <f t="shared" si="592"/>
        <v>0</v>
      </c>
      <c r="F1204" s="56">
        <f t="shared" si="592"/>
        <v>0</v>
      </c>
      <c r="G1204" s="56">
        <f t="shared" si="592"/>
        <v>0</v>
      </c>
      <c r="H1204" s="56">
        <f t="shared" si="592"/>
        <v>8154.88</v>
      </c>
      <c r="I1204" s="56">
        <f t="shared" si="592"/>
        <v>124323.88</v>
      </c>
      <c r="J1204" s="56">
        <f t="shared" si="592"/>
        <v>184480.26</v>
      </c>
      <c r="K1204" s="56">
        <f t="shared" si="592"/>
        <v>33040.44</v>
      </c>
      <c r="L1204" s="56">
        <f t="shared" si="592"/>
        <v>0</v>
      </c>
      <c r="M1204" s="56">
        <f t="shared" si="592"/>
        <v>0</v>
      </c>
      <c r="N1204" s="56">
        <f t="shared" si="592"/>
        <v>0</v>
      </c>
      <c r="O1204" s="56">
        <f t="shared" si="592"/>
        <v>0</v>
      </c>
      <c r="P1204" s="147">
        <f t="shared" si="588"/>
        <v>349999.46</v>
      </c>
      <c r="Q1204" s="199" t="str">
        <f>+B1165</f>
        <v>Dove Deo</v>
      </c>
      <c r="R1204" s="60" t="s">
        <v>107</v>
      </c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</row>
    <row r="1205" spans="1:31" ht="12.75" customHeight="1" thickBot="1" x14ac:dyDescent="0.25">
      <c r="A1205" s="195" t="str">
        <f>+'Measured TV opt-pt'!A1034</f>
        <v>PC</v>
      </c>
      <c r="B1205" s="384" t="str">
        <f>+'Measured TV opt-pt'!B1611</f>
        <v>Keratinology</v>
      </c>
      <c r="C1205" s="121" t="s">
        <v>56</v>
      </c>
      <c r="D1205" s="54">
        <f t="shared" ref="D1205:O1205" si="593">SUM(D1206:D1215)</f>
        <v>1E-4</v>
      </c>
      <c r="E1205" s="54">
        <f t="shared" si="593"/>
        <v>1E-4</v>
      </c>
      <c r="F1205" s="54">
        <f t="shared" si="593"/>
        <v>0</v>
      </c>
      <c r="G1205" s="54">
        <f t="shared" si="593"/>
        <v>0</v>
      </c>
      <c r="H1205" s="54">
        <f t="shared" si="593"/>
        <v>0</v>
      </c>
      <c r="I1205" s="54">
        <f t="shared" si="593"/>
        <v>0</v>
      </c>
      <c r="J1205" s="54">
        <f t="shared" si="593"/>
        <v>0</v>
      </c>
      <c r="K1205" s="54">
        <f t="shared" si="593"/>
        <v>0</v>
      </c>
      <c r="L1205" s="54">
        <f t="shared" si="593"/>
        <v>0</v>
      </c>
      <c r="M1205" s="54">
        <f t="shared" si="593"/>
        <v>0</v>
      </c>
      <c r="N1205" s="54">
        <f t="shared" si="593"/>
        <v>0</v>
      </c>
      <c r="O1205" s="54">
        <f t="shared" si="593"/>
        <v>0</v>
      </c>
      <c r="P1205" s="140">
        <f t="shared" si="588"/>
        <v>2.0000000000000001E-4</v>
      </c>
      <c r="Q1205" s="198" t="str">
        <f>+B1205</f>
        <v>Keratinology</v>
      </c>
      <c r="R1205" s="121" t="s">
        <v>104</v>
      </c>
      <c r="S1205" s="54">
        <f>SUM(S1206:S1211)</f>
        <v>1.2190634381691927E-7</v>
      </c>
      <c r="T1205" s="54">
        <f t="shared" ref="T1205:AD1205" si="594">SUM(T1206:T1211)</f>
        <v>1.2290288002598608E-7</v>
      </c>
      <c r="U1205" s="54">
        <f t="shared" si="594"/>
        <v>0</v>
      </c>
      <c r="V1205" s="54">
        <f t="shared" si="594"/>
        <v>0</v>
      </c>
      <c r="W1205" s="54">
        <f t="shared" si="594"/>
        <v>0</v>
      </c>
      <c r="X1205" s="117">
        <f t="shared" si="594"/>
        <v>0</v>
      </c>
      <c r="Y1205" s="54">
        <f t="shared" si="594"/>
        <v>0</v>
      </c>
      <c r="Z1205" s="54">
        <f t="shared" si="594"/>
        <v>0</v>
      </c>
      <c r="AA1205" s="54">
        <f t="shared" si="594"/>
        <v>0</v>
      </c>
      <c r="AB1205" s="54">
        <f t="shared" si="594"/>
        <v>0</v>
      </c>
      <c r="AC1205" s="54">
        <f t="shared" si="594"/>
        <v>0</v>
      </c>
      <c r="AD1205" s="54">
        <f t="shared" si="594"/>
        <v>0</v>
      </c>
      <c r="AE1205" s="55">
        <f t="shared" ref="AE1205:AE1211" si="595">SUM(S1205:AD1205)</f>
        <v>2.4480922384290532E-7</v>
      </c>
    </row>
    <row r="1206" spans="1:31" ht="12.75" customHeight="1" thickBot="1" x14ac:dyDescent="0.25">
      <c r="A1206" s="195" t="str">
        <f>+'Measured TV opt-pt'!A1035</f>
        <v>PC</v>
      </c>
      <c r="B1206" s="385"/>
      <c r="C1206" s="123" t="s">
        <v>57</v>
      </c>
      <c r="D1206" s="58">
        <f>+'Measured TV opt-pt'!D1613</f>
        <v>7.0939008450292135E-5</v>
      </c>
      <c r="E1206" s="58">
        <f>+'Measured TV opt-pt'!E1613</f>
        <v>6.5989641555571507E-5</v>
      </c>
      <c r="F1206" s="58">
        <f>+'Measured TV opt-pt'!F1613</f>
        <v>0</v>
      </c>
      <c r="G1206" s="58">
        <f>+'Measured TV opt-pt'!G1613</f>
        <v>0</v>
      </c>
      <c r="H1206" s="58">
        <f>+'Measured TV opt-pt'!H1613</f>
        <v>0</v>
      </c>
      <c r="I1206" s="58">
        <f>+'Measured TV opt-pt'!I1613</f>
        <v>0</v>
      </c>
      <c r="J1206" s="58">
        <f>+'Measured TV opt-pt'!J1613</f>
        <v>0</v>
      </c>
      <c r="K1206" s="58">
        <f>+'Measured TV opt-pt'!K1613</f>
        <v>0</v>
      </c>
      <c r="L1206" s="58">
        <f>+'Measured TV opt-pt'!L1613</f>
        <v>0</v>
      </c>
      <c r="M1206" s="58">
        <f>+'Measured TV opt-pt'!M1613</f>
        <v>0</v>
      </c>
      <c r="N1206" s="58">
        <f>+'Measured TV opt-pt'!N1613</f>
        <v>0</v>
      </c>
      <c r="O1206" s="58">
        <f>+'Measured TV opt-pt'!O1613</f>
        <v>0</v>
      </c>
      <c r="P1206" s="141">
        <f t="shared" si="588"/>
        <v>1.3692865000586364E-4</v>
      </c>
      <c r="R1206" s="123" t="s">
        <v>57</v>
      </c>
      <c r="S1206" s="44">
        <f>'Measured TV opt-pt'!D1650</f>
        <v>9.1185945175055617E-8</v>
      </c>
      <c r="T1206" s="44">
        <f>'Measured TV opt-pt'!E1650</f>
        <v>8.7617463170525475E-8</v>
      </c>
      <c r="U1206" s="44">
        <f>'Measured TV opt-pt'!F1650</f>
        <v>0</v>
      </c>
      <c r="V1206" s="44">
        <f>'Measured TV opt-pt'!G1650</f>
        <v>0</v>
      </c>
      <c r="W1206" s="44">
        <f>'Measured TV opt-pt'!H1650</f>
        <v>0</v>
      </c>
      <c r="X1206" s="44">
        <f>'Measured TV opt-pt'!I1650</f>
        <v>0</v>
      </c>
      <c r="Y1206" s="44">
        <f>'Measured TV opt-pt'!J1650</f>
        <v>0</v>
      </c>
      <c r="Z1206" s="44">
        <f>'Measured TV opt-pt'!K1650</f>
        <v>0</v>
      </c>
      <c r="AA1206" s="44">
        <f>'Measured TV opt-pt'!L1650</f>
        <v>0</v>
      </c>
      <c r="AB1206" s="44">
        <f>'Measured TV opt-pt'!M1650</f>
        <v>0</v>
      </c>
      <c r="AC1206" s="44">
        <f>'Measured TV opt-pt'!N1650</f>
        <v>0</v>
      </c>
      <c r="AD1206" s="44">
        <f>'Measured TV opt-pt'!O1650</f>
        <v>0</v>
      </c>
      <c r="AE1206" s="55">
        <f t="shared" si="595"/>
        <v>1.7880340834558109E-7</v>
      </c>
    </row>
    <row r="1207" spans="1:31" ht="12.75" customHeight="1" thickBot="1" x14ac:dyDescent="0.25">
      <c r="A1207" s="195" t="str">
        <f>+'Measured TV opt-pt'!A1036</f>
        <v>PC</v>
      </c>
      <c r="B1207" s="385"/>
      <c r="C1207" s="123" t="s">
        <v>221</v>
      </c>
      <c r="D1207" s="58">
        <f>+'Measured TV opt-pt'!D1614</f>
        <v>0</v>
      </c>
      <c r="E1207" s="58">
        <f>+'Measured TV opt-pt'!E1614</f>
        <v>0</v>
      </c>
      <c r="F1207" s="58">
        <f>+'Measured TV opt-pt'!F1614</f>
        <v>0</v>
      </c>
      <c r="G1207" s="58">
        <f>+'Measured TV opt-pt'!G1614</f>
        <v>0</v>
      </c>
      <c r="H1207" s="58">
        <f>+'Measured TV opt-pt'!H1614</f>
        <v>0</v>
      </c>
      <c r="I1207" s="58">
        <f>+'Measured TV opt-pt'!I1614</f>
        <v>0</v>
      </c>
      <c r="J1207" s="58">
        <f>+'Measured TV opt-pt'!J1614</f>
        <v>0</v>
      </c>
      <c r="K1207" s="58">
        <f>+'Measured TV opt-pt'!K1614</f>
        <v>0</v>
      </c>
      <c r="L1207" s="58">
        <f>+'Measured TV opt-pt'!L1614</f>
        <v>0</v>
      </c>
      <c r="M1207" s="58">
        <f>+'Measured TV opt-pt'!M1614</f>
        <v>0</v>
      </c>
      <c r="N1207" s="58">
        <f>+'Measured TV opt-pt'!N1614</f>
        <v>0</v>
      </c>
      <c r="O1207" s="58">
        <f>+'Measured TV opt-pt'!O1614</f>
        <v>0</v>
      </c>
      <c r="P1207" s="141">
        <f t="shared" si="588"/>
        <v>0</v>
      </c>
      <c r="R1207" s="123" t="s">
        <v>221</v>
      </c>
      <c r="S1207" s="44">
        <f>'Measured TV opt-pt'!D1651</f>
        <v>0</v>
      </c>
      <c r="T1207" s="44">
        <f>'Measured TV opt-pt'!E1651</f>
        <v>0</v>
      </c>
      <c r="U1207" s="44">
        <f>'Measured TV opt-pt'!F1651</f>
        <v>0</v>
      </c>
      <c r="V1207" s="44">
        <f>'Measured TV opt-pt'!G1651</f>
        <v>0</v>
      </c>
      <c r="W1207" s="44">
        <f>'Measured TV opt-pt'!H1651</f>
        <v>0</v>
      </c>
      <c r="X1207" s="44">
        <f>'Measured TV opt-pt'!I1651</f>
        <v>0</v>
      </c>
      <c r="Y1207" s="44">
        <f>'Measured TV opt-pt'!J1651</f>
        <v>0</v>
      </c>
      <c r="Z1207" s="44">
        <f>'Measured TV opt-pt'!K1651</f>
        <v>0</v>
      </c>
      <c r="AA1207" s="44">
        <f>'Measured TV opt-pt'!L1651</f>
        <v>0</v>
      </c>
      <c r="AB1207" s="44">
        <f>'Measured TV opt-pt'!M1651</f>
        <v>0</v>
      </c>
      <c r="AC1207" s="44">
        <f>'Measured TV opt-pt'!N1651</f>
        <v>0</v>
      </c>
      <c r="AD1207" s="44">
        <f>'Measured TV opt-pt'!O1651</f>
        <v>0</v>
      </c>
      <c r="AE1207" s="55">
        <f t="shared" si="595"/>
        <v>0</v>
      </c>
    </row>
    <row r="1208" spans="1:31" ht="12.75" customHeight="1" thickBot="1" x14ac:dyDescent="0.25">
      <c r="A1208" s="195" t="str">
        <f>+'Measured TV opt-pt'!A1037</f>
        <v>PC</v>
      </c>
      <c r="B1208" s="385"/>
      <c r="C1208" s="123" t="s">
        <v>222</v>
      </c>
      <c r="D1208" s="58">
        <f>+'Measured TV opt-pt'!D1615</f>
        <v>2.9060991549707873E-5</v>
      </c>
      <c r="E1208" s="58">
        <f>+'Measured TV opt-pt'!E1615</f>
        <v>3.4010358444428498E-5</v>
      </c>
      <c r="F1208" s="58">
        <f>+'Measured TV opt-pt'!F1615</f>
        <v>0</v>
      </c>
      <c r="G1208" s="58">
        <f>+'Measured TV opt-pt'!G1615</f>
        <v>0</v>
      </c>
      <c r="H1208" s="58">
        <f>+'Measured TV opt-pt'!H1615</f>
        <v>0</v>
      </c>
      <c r="I1208" s="58">
        <f>+'Measured TV opt-pt'!I1615</f>
        <v>0</v>
      </c>
      <c r="J1208" s="58">
        <f>+'Measured TV opt-pt'!J1615</f>
        <v>0</v>
      </c>
      <c r="K1208" s="58">
        <f>+'Measured TV opt-pt'!K1615</f>
        <v>0</v>
      </c>
      <c r="L1208" s="58">
        <f>+'Measured TV opt-pt'!L1615</f>
        <v>0</v>
      </c>
      <c r="M1208" s="58">
        <f>+'Measured TV opt-pt'!M1615</f>
        <v>0</v>
      </c>
      <c r="N1208" s="58">
        <f>+'Measured TV opt-pt'!N1615</f>
        <v>0</v>
      </c>
      <c r="O1208" s="58">
        <f>+'Measured TV opt-pt'!O1615</f>
        <v>0</v>
      </c>
      <c r="P1208" s="141">
        <f t="shared" si="588"/>
        <v>6.3071349994136367E-5</v>
      </c>
      <c r="R1208" s="123" t="s">
        <v>222</v>
      </c>
      <c r="S1208" s="44">
        <f>'Measured TV opt-pt'!D1652</f>
        <v>3.0720398641863662E-8</v>
      </c>
      <c r="T1208" s="44">
        <f>'Measured TV opt-pt'!E1652</f>
        <v>3.5285416855460609E-8</v>
      </c>
      <c r="U1208" s="44">
        <f>'Measured TV opt-pt'!F1652</f>
        <v>0</v>
      </c>
      <c r="V1208" s="44">
        <f>'Measured TV opt-pt'!G1652</f>
        <v>0</v>
      </c>
      <c r="W1208" s="44">
        <f>'Measured TV opt-pt'!H1652</f>
        <v>0</v>
      </c>
      <c r="X1208" s="44">
        <f>'Measured TV opt-pt'!I1652</f>
        <v>0</v>
      </c>
      <c r="Y1208" s="44">
        <f>'Measured TV opt-pt'!J1652</f>
        <v>0</v>
      </c>
      <c r="Z1208" s="44">
        <f>'Measured TV opt-pt'!K1652</f>
        <v>0</v>
      </c>
      <c r="AA1208" s="44">
        <f>'Measured TV opt-pt'!L1652</f>
        <v>0</v>
      </c>
      <c r="AB1208" s="44">
        <f>'Measured TV opt-pt'!M1652</f>
        <v>0</v>
      </c>
      <c r="AC1208" s="44">
        <f>'Measured TV opt-pt'!N1652</f>
        <v>0</v>
      </c>
      <c r="AD1208" s="44">
        <f>'Measured TV opt-pt'!O1652</f>
        <v>0</v>
      </c>
      <c r="AE1208" s="55">
        <f t="shared" si="595"/>
        <v>6.6005815497324271E-8</v>
      </c>
    </row>
    <row r="1209" spans="1:31" ht="12.75" customHeight="1" thickBot="1" x14ac:dyDescent="0.25">
      <c r="A1209" s="195" t="str">
        <f>+'Measured TV opt-pt'!A1038</f>
        <v>PC</v>
      </c>
      <c r="B1209" s="385"/>
      <c r="C1209" s="123" t="s">
        <v>223</v>
      </c>
      <c r="D1209" s="58">
        <f>+'Measured TV opt-pt'!D1616</f>
        <v>0</v>
      </c>
      <c r="E1209" s="58">
        <f>+'Measured TV opt-pt'!E1616</f>
        <v>0</v>
      </c>
      <c r="F1209" s="58">
        <f>+'Measured TV opt-pt'!F1616</f>
        <v>0</v>
      </c>
      <c r="G1209" s="58">
        <f>+'Measured TV opt-pt'!G1616</f>
        <v>0</v>
      </c>
      <c r="H1209" s="58">
        <f>+'Measured TV opt-pt'!H1616</f>
        <v>0</v>
      </c>
      <c r="I1209" s="58">
        <f>+'Measured TV opt-pt'!I1616</f>
        <v>0</v>
      </c>
      <c r="J1209" s="58">
        <f>+'Measured TV opt-pt'!J1616</f>
        <v>0</v>
      </c>
      <c r="K1209" s="58">
        <f>+'Measured TV opt-pt'!K1616</f>
        <v>0</v>
      </c>
      <c r="L1209" s="58">
        <f>+'Measured TV opt-pt'!L1616</f>
        <v>0</v>
      </c>
      <c r="M1209" s="58">
        <f>+'Measured TV opt-pt'!M1616</f>
        <v>0</v>
      </c>
      <c r="N1209" s="58">
        <f>+'Measured TV opt-pt'!N1616</f>
        <v>0</v>
      </c>
      <c r="O1209" s="58">
        <f>+'Measured TV opt-pt'!O1616</f>
        <v>0</v>
      </c>
      <c r="P1209" s="141">
        <f t="shared" si="588"/>
        <v>0</v>
      </c>
      <c r="R1209" s="123" t="s">
        <v>223</v>
      </c>
      <c r="S1209" s="44">
        <f>'Measured TV opt-pt'!D1653</f>
        <v>0</v>
      </c>
      <c r="T1209" s="44">
        <f>'Measured TV opt-pt'!E1653</f>
        <v>0</v>
      </c>
      <c r="U1209" s="44">
        <f>'Measured TV opt-pt'!F1653</f>
        <v>0</v>
      </c>
      <c r="V1209" s="44">
        <f>'Measured TV opt-pt'!G1653</f>
        <v>0</v>
      </c>
      <c r="W1209" s="44">
        <f>'Measured TV opt-pt'!H1653</f>
        <v>0</v>
      </c>
      <c r="X1209" s="44">
        <f>'Measured TV opt-pt'!I1653</f>
        <v>0</v>
      </c>
      <c r="Y1209" s="44">
        <f>'Measured TV opt-pt'!J1653</f>
        <v>0</v>
      </c>
      <c r="Z1209" s="44">
        <f>'Measured TV opt-pt'!K1653</f>
        <v>0</v>
      </c>
      <c r="AA1209" s="44">
        <f>'Measured TV opt-pt'!L1653</f>
        <v>0</v>
      </c>
      <c r="AB1209" s="44">
        <f>'Measured TV opt-pt'!M1653</f>
        <v>0</v>
      </c>
      <c r="AC1209" s="44">
        <f>'Measured TV opt-pt'!N1653</f>
        <v>0</v>
      </c>
      <c r="AD1209" s="44">
        <f>'Measured TV opt-pt'!O1653</f>
        <v>0</v>
      </c>
      <c r="AE1209" s="55">
        <f t="shared" si="595"/>
        <v>0</v>
      </c>
    </row>
    <row r="1210" spans="1:31" ht="12.75" customHeight="1" thickBot="1" x14ac:dyDescent="0.25">
      <c r="A1210" s="195" t="str">
        <f>+'Measured TV opt-pt'!A1039</f>
        <v>PC</v>
      </c>
      <c r="B1210" s="385"/>
      <c r="C1210" s="123" t="s">
        <v>224</v>
      </c>
      <c r="D1210" s="58">
        <f>+'Measured TV opt-pt'!D1617</f>
        <v>0</v>
      </c>
      <c r="E1210" s="58">
        <f>+'Measured TV opt-pt'!E1617</f>
        <v>0</v>
      </c>
      <c r="F1210" s="58">
        <f>+'Measured TV opt-pt'!F1617</f>
        <v>0</v>
      </c>
      <c r="G1210" s="58">
        <f>+'Measured TV opt-pt'!G1617</f>
        <v>0</v>
      </c>
      <c r="H1210" s="58">
        <f>+'Measured TV opt-pt'!H1617</f>
        <v>0</v>
      </c>
      <c r="I1210" s="58">
        <f>+'Measured TV opt-pt'!I1617</f>
        <v>0</v>
      </c>
      <c r="J1210" s="58">
        <f>+'Measured TV opt-pt'!J1617</f>
        <v>0</v>
      </c>
      <c r="K1210" s="58">
        <f>+'Measured TV opt-pt'!K1617</f>
        <v>0</v>
      </c>
      <c r="L1210" s="58">
        <f>+'Measured TV opt-pt'!L1617</f>
        <v>0</v>
      </c>
      <c r="M1210" s="58">
        <f>+'Measured TV opt-pt'!M1617</f>
        <v>0</v>
      </c>
      <c r="N1210" s="58">
        <f>+'Measured TV opt-pt'!N1617</f>
        <v>0</v>
      </c>
      <c r="O1210" s="58">
        <f>+'Measured TV opt-pt'!O1617</f>
        <v>0</v>
      </c>
      <c r="P1210" s="141">
        <f t="shared" si="588"/>
        <v>0</v>
      </c>
      <c r="Q1210" s="5"/>
      <c r="R1210" s="123" t="s">
        <v>224</v>
      </c>
      <c r="S1210" s="44">
        <f>'Measured TV opt-pt'!D1654</f>
        <v>0</v>
      </c>
      <c r="T1210" s="44">
        <f>'Measured TV opt-pt'!E1654</f>
        <v>0</v>
      </c>
      <c r="U1210" s="44">
        <f>'Measured TV opt-pt'!F1654</f>
        <v>0</v>
      </c>
      <c r="V1210" s="44">
        <f>'Measured TV opt-pt'!G1654</f>
        <v>0</v>
      </c>
      <c r="W1210" s="44">
        <f>'Measured TV opt-pt'!H1654</f>
        <v>0</v>
      </c>
      <c r="X1210" s="44">
        <f>'Measured TV opt-pt'!I1654</f>
        <v>0</v>
      </c>
      <c r="Y1210" s="44">
        <f>'Measured TV opt-pt'!J1654</f>
        <v>0</v>
      </c>
      <c r="Z1210" s="44">
        <f>'Measured TV opt-pt'!K1654</f>
        <v>0</v>
      </c>
      <c r="AA1210" s="44">
        <f>'Measured TV opt-pt'!L1654</f>
        <v>0</v>
      </c>
      <c r="AB1210" s="44">
        <f>'Measured TV opt-pt'!M1654</f>
        <v>0</v>
      </c>
      <c r="AC1210" s="44">
        <f>'Measured TV opt-pt'!N1654</f>
        <v>0</v>
      </c>
      <c r="AD1210" s="44">
        <f>'Measured TV opt-pt'!O1654</f>
        <v>0</v>
      </c>
      <c r="AE1210" s="55">
        <f t="shared" si="595"/>
        <v>0</v>
      </c>
    </row>
    <row r="1211" spans="1:31" ht="12.75" customHeight="1" x14ac:dyDescent="0.2">
      <c r="A1211" s="195" t="str">
        <f>+'Measured TV opt-pt'!A1040</f>
        <v>PC</v>
      </c>
      <c r="B1211" s="385"/>
      <c r="C1211" s="123" t="s">
        <v>101</v>
      </c>
      <c r="D1211" s="44"/>
      <c r="E1211" s="44"/>
      <c r="F1211" s="44"/>
      <c r="G1211" s="44"/>
      <c r="H1211" s="44"/>
      <c r="I1211" s="44"/>
      <c r="J1211" s="44"/>
      <c r="K1211" s="44"/>
      <c r="L1211" s="44"/>
      <c r="M1211" s="44"/>
      <c r="N1211" s="44"/>
      <c r="O1211" s="44"/>
      <c r="P1211" s="141">
        <f t="shared" si="588"/>
        <v>0</v>
      </c>
      <c r="Q1211" s="5"/>
      <c r="R1211" s="123" t="s">
        <v>101</v>
      </c>
      <c r="S1211" s="44"/>
      <c r="T1211" s="44"/>
      <c r="U1211" s="44"/>
      <c r="V1211" s="44"/>
      <c r="W1211" s="44"/>
      <c r="X1211" s="44"/>
      <c r="Y1211" s="58"/>
      <c r="Z1211" s="58"/>
      <c r="AA1211" s="58"/>
      <c r="AB1211" s="58"/>
      <c r="AC1211" s="58"/>
      <c r="AD1211" s="58"/>
      <c r="AE1211" s="55">
        <f t="shared" si="595"/>
        <v>0</v>
      </c>
    </row>
    <row r="1212" spans="1:31" ht="12.75" customHeight="1" x14ac:dyDescent="0.2">
      <c r="A1212" s="195" t="str">
        <f>+'Measured TV opt-pt'!A1041</f>
        <v>PC</v>
      </c>
      <c r="B1212" s="385"/>
      <c r="C1212" s="124" t="s">
        <v>58</v>
      </c>
      <c r="D1212" s="46"/>
      <c r="E1212" s="46"/>
      <c r="F1212" s="46"/>
      <c r="G1212" s="46"/>
      <c r="H1212" s="46"/>
      <c r="I1212" s="46"/>
      <c r="J1212" s="46"/>
      <c r="K1212" s="46"/>
      <c r="L1212" s="46"/>
      <c r="M1212" s="46"/>
      <c r="N1212" s="46"/>
      <c r="O1212" s="46"/>
      <c r="P1212" s="142">
        <f t="shared" si="588"/>
        <v>0</v>
      </c>
      <c r="R1212" s="133" t="s">
        <v>105</v>
      </c>
      <c r="S1212" s="133">
        <f>+'Measured TV opt-pt'!D814</f>
        <v>0.4</v>
      </c>
      <c r="T1212" s="133">
        <f>+'Measured TV opt-pt'!E814</f>
        <v>0.4</v>
      </c>
      <c r="U1212" s="133">
        <f>+'Measured TV opt-pt'!F814</f>
        <v>0.4</v>
      </c>
      <c r="V1212" s="133">
        <f>+'Measured TV opt-pt'!G814</f>
        <v>0.4</v>
      </c>
      <c r="W1212" s="133">
        <f>+'Measured TV opt-pt'!H814</f>
        <v>0.4</v>
      </c>
      <c r="X1212" s="8">
        <f>+'Measured TV opt-pt'!I814</f>
        <v>0.4</v>
      </c>
      <c r="Y1212" s="133">
        <f>+'Measured TV opt-pt'!J814</f>
        <v>0.4</v>
      </c>
      <c r="Z1212" s="133">
        <f>+'Measured TV opt-pt'!K814</f>
        <v>0.48915873014712274</v>
      </c>
      <c r="AA1212" s="133">
        <f>+'Measured TV opt-pt'!L814</f>
        <v>0.4834974169537235</v>
      </c>
      <c r="AB1212" s="133">
        <f>+'Measured TV opt-pt'!M814</f>
        <v>0.45414569524687309</v>
      </c>
      <c r="AC1212" s="133">
        <f>+'Measured TV opt-pt'!N814</f>
        <v>0.38276016431267579</v>
      </c>
      <c r="AD1212" s="133">
        <f>+'Measured TV opt-pt'!O814</f>
        <v>0.34111134082271427</v>
      </c>
      <c r="AE1212" s="133"/>
    </row>
    <row r="1213" spans="1:31" ht="13.5" customHeight="1" thickBot="1" x14ac:dyDescent="0.25">
      <c r="A1213" s="195" t="str">
        <f>+'Measured TV opt-pt'!A1042</f>
        <v>PC</v>
      </c>
      <c r="B1213" s="385"/>
      <c r="C1213" s="124" t="s">
        <v>59</v>
      </c>
      <c r="D1213" s="46"/>
      <c r="E1213" s="46"/>
      <c r="F1213" s="46"/>
      <c r="G1213" s="46"/>
      <c r="H1213" s="46"/>
      <c r="I1213" s="46"/>
      <c r="J1213" s="46"/>
      <c r="K1213" s="46"/>
      <c r="L1213" s="46"/>
      <c r="M1213" s="46"/>
      <c r="N1213" s="46"/>
      <c r="O1213" s="46"/>
      <c r="P1213" s="142">
        <f t="shared" si="588"/>
        <v>0</v>
      </c>
      <c r="R1213" s="60" t="s">
        <v>107</v>
      </c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</row>
    <row r="1214" spans="1:31" ht="12.75" customHeight="1" thickBot="1" x14ac:dyDescent="0.25">
      <c r="A1214" s="195" t="str">
        <f>+'Measured TV opt-pt'!A1043</f>
        <v>PC</v>
      </c>
      <c r="B1214" s="385"/>
      <c r="C1214" s="124" t="s">
        <v>166</v>
      </c>
      <c r="D1214" s="46"/>
      <c r="E1214" s="46"/>
      <c r="F1214" s="46"/>
      <c r="G1214" s="46"/>
      <c r="H1214" s="46"/>
      <c r="I1214" s="46"/>
      <c r="J1214" s="46"/>
      <c r="K1214" s="46"/>
      <c r="L1214" s="46"/>
      <c r="M1214" s="46"/>
      <c r="N1214" s="46"/>
      <c r="O1214" s="46"/>
      <c r="P1214" s="142">
        <f t="shared" si="588"/>
        <v>0</v>
      </c>
      <c r="Q1214" s="8"/>
      <c r="R1214" s="121" t="s">
        <v>106</v>
      </c>
      <c r="S1214" s="54">
        <f>SUM(S1215:S1220)</f>
        <v>1.8101495491703196E-7</v>
      </c>
      <c r="T1214" s="54">
        <f t="shared" ref="T1214" si="596">SUM(T1215:T1220)</f>
        <v>1.7752343938357273E-7</v>
      </c>
      <c r="U1214" s="54">
        <f t="shared" ref="U1214" si="597">SUM(U1215:U1220)</f>
        <v>0</v>
      </c>
      <c r="V1214" s="54">
        <f t="shared" ref="V1214" si="598">SUM(V1215:V1220)</f>
        <v>0</v>
      </c>
      <c r="W1214" s="54">
        <f t="shared" ref="W1214" si="599">SUM(W1215:W1220)</f>
        <v>0</v>
      </c>
      <c r="X1214" s="54">
        <f t="shared" ref="X1214" si="600">SUM(X1215:X1220)</f>
        <v>0</v>
      </c>
      <c r="Y1214" s="54">
        <f t="shared" ref="Y1214" si="601">SUM(Y1215:Y1220)</f>
        <v>0</v>
      </c>
      <c r="Z1214" s="54">
        <f t="shared" ref="Z1214" si="602">SUM(Z1215:Z1220)</f>
        <v>0</v>
      </c>
      <c r="AA1214" s="54">
        <f t="shared" ref="AA1214" si="603">SUM(AA1215:AA1220)</f>
        <v>0</v>
      </c>
      <c r="AB1214" s="54">
        <f t="shared" ref="AB1214" si="604">SUM(AB1215:AB1220)</f>
        <v>0</v>
      </c>
      <c r="AC1214" s="54">
        <f t="shared" ref="AC1214" si="605">SUM(AC1215:AC1220)</f>
        <v>0</v>
      </c>
      <c r="AD1214" s="54">
        <f t="shared" ref="AD1214" si="606">SUM(AD1215:AD1220)</f>
        <v>0</v>
      </c>
      <c r="AE1214" s="54">
        <f t="shared" ref="AE1214" si="607">SUM(AE1215:AE1220)</f>
        <v>3.5853839430060466E-7</v>
      </c>
    </row>
    <row r="1215" spans="1:31" ht="12.75" customHeight="1" thickBot="1" x14ac:dyDescent="0.25">
      <c r="A1215" s="195" t="str">
        <f>+'Measured TV opt-pt'!A1044</f>
        <v>PC</v>
      </c>
      <c r="B1215" s="385"/>
      <c r="C1215" s="125" t="s">
        <v>167</v>
      </c>
      <c r="D1215" s="48"/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143">
        <f t="shared" si="588"/>
        <v>0</v>
      </c>
      <c r="Q1215" s="8"/>
      <c r="R1215" s="123" t="s">
        <v>261</v>
      </c>
      <c r="S1215" s="44">
        <f>'Measured TV opt-pt'!D1644</f>
        <v>1.3539918627793991E-7</v>
      </c>
      <c r="T1215" s="44">
        <f>'Measured TV opt-pt'!E1644</f>
        <v>1.2612474296638308E-7</v>
      </c>
      <c r="U1215" s="44">
        <f>'Measured TV opt-pt'!F1644</f>
        <v>0</v>
      </c>
      <c r="V1215" s="44">
        <f>'Measured TV opt-pt'!G1644</f>
        <v>0</v>
      </c>
      <c r="W1215" s="44">
        <f>'Measured TV opt-pt'!H1644</f>
        <v>0</v>
      </c>
      <c r="X1215" s="44">
        <f>'Measured TV opt-pt'!I1644</f>
        <v>0</v>
      </c>
      <c r="Y1215" s="44">
        <f>'Measured TV opt-pt'!J1644</f>
        <v>0</v>
      </c>
      <c r="Z1215" s="44">
        <f>'Measured TV opt-pt'!K1644</f>
        <v>0</v>
      </c>
      <c r="AA1215" s="44">
        <f>'Measured TV opt-pt'!L1644</f>
        <v>0</v>
      </c>
      <c r="AB1215" s="44">
        <f>'Measured TV opt-pt'!M1644</f>
        <v>0</v>
      </c>
      <c r="AC1215" s="44">
        <f>'Measured TV opt-pt'!N1644</f>
        <v>0</v>
      </c>
      <c r="AD1215" s="44">
        <f>'Measured TV opt-pt'!O1644</f>
        <v>0</v>
      </c>
      <c r="AE1215" s="55">
        <f t="shared" ref="AE1215:AE1220" si="608">SUM(S1215:AD1215)</f>
        <v>2.6152392924432299E-7</v>
      </c>
    </row>
    <row r="1216" spans="1:31" ht="12.75" customHeight="1" thickBot="1" x14ac:dyDescent="0.25">
      <c r="A1216" s="195" t="str">
        <f>+'Measured TV opt-pt'!A1045</f>
        <v>PC</v>
      </c>
      <c r="B1216" s="385"/>
      <c r="C1216" s="122" t="s">
        <v>60</v>
      </c>
      <c r="D1216" s="42"/>
      <c r="E1216" s="42"/>
      <c r="F1216" s="42"/>
      <c r="G1216" s="42"/>
      <c r="H1216" s="42"/>
      <c r="I1216" s="42"/>
      <c r="J1216" s="42"/>
      <c r="K1216" s="42"/>
      <c r="L1216" s="42"/>
      <c r="M1216" s="42"/>
      <c r="N1216" s="42"/>
      <c r="O1216" s="42"/>
      <c r="P1216" s="144">
        <f t="shared" si="588"/>
        <v>0</v>
      </c>
      <c r="Q1216" s="5"/>
      <c r="R1216" s="123" t="s">
        <v>262</v>
      </c>
      <c r="S1216" s="44">
        <f>'Measured TV opt-pt'!D1645</f>
        <v>0</v>
      </c>
      <c r="T1216" s="44">
        <f>'Measured TV opt-pt'!E1645</f>
        <v>6.0557858067879348E-10</v>
      </c>
      <c r="U1216" s="44">
        <f>'Measured TV opt-pt'!F1645</f>
        <v>0</v>
      </c>
      <c r="V1216" s="44">
        <f>'Measured TV opt-pt'!G1645</f>
        <v>0</v>
      </c>
      <c r="W1216" s="44">
        <f>'Measured TV opt-pt'!H1645</f>
        <v>0</v>
      </c>
      <c r="X1216" s="44">
        <f>'Measured TV opt-pt'!I1645</f>
        <v>0</v>
      </c>
      <c r="Y1216" s="44">
        <f>'Measured TV opt-pt'!J1645</f>
        <v>0</v>
      </c>
      <c r="Z1216" s="44">
        <f>'Measured TV opt-pt'!K1645</f>
        <v>0</v>
      </c>
      <c r="AA1216" s="44">
        <f>'Measured TV opt-pt'!L1645</f>
        <v>0</v>
      </c>
      <c r="AB1216" s="44">
        <f>'Measured TV opt-pt'!M1645</f>
        <v>0</v>
      </c>
      <c r="AC1216" s="44">
        <f>'Measured TV opt-pt'!N1645</f>
        <v>0</v>
      </c>
      <c r="AD1216" s="44">
        <f>'Measured TV opt-pt'!O1645</f>
        <v>0</v>
      </c>
      <c r="AE1216" s="55">
        <f t="shared" si="608"/>
        <v>6.0557858067879348E-10</v>
      </c>
    </row>
    <row r="1217" spans="1:31" ht="12.75" customHeight="1" thickBot="1" x14ac:dyDescent="0.25">
      <c r="A1217" s="195" t="str">
        <f>+'Measured TV opt-pt'!A1046</f>
        <v>PC</v>
      </c>
      <c r="B1217" s="385"/>
      <c r="C1217" s="122" t="s">
        <v>61</v>
      </c>
      <c r="D1217" s="42"/>
      <c r="E1217" s="42"/>
      <c r="F1217" s="42"/>
      <c r="G1217" s="42"/>
      <c r="H1217" s="42"/>
      <c r="I1217" s="42"/>
      <c r="J1217" s="42"/>
      <c r="K1217" s="42"/>
      <c r="L1217" s="42"/>
      <c r="M1217" s="42"/>
      <c r="N1217" s="42"/>
      <c r="O1217" s="42"/>
      <c r="P1217" s="144">
        <f t="shared" si="588"/>
        <v>0</v>
      </c>
      <c r="R1217" s="123" t="s">
        <v>263</v>
      </c>
      <c r="S1217" s="44">
        <f>'Measured TV opt-pt'!D1646</f>
        <v>4.5615768639092058E-8</v>
      </c>
      <c r="T1217" s="44">
        <f>'Measured TV opt-pt'!E1646</f>
        <v>5.079311783651085E-8</v>
      </c>
      <c r="U1217" s="44">
        <f>'Measured TV opt-pt'!F1646</f>
        <v>0</v>
      </c>
      <c r="V1217" s="44">
        <f>'Measured TV opt-pt'!G1646</f>
        <v>0</v>
      </c>
      <c r="W1217" s="44">
        <f>'Measured TV opt-pt'!H1646</f>
        <v>0</v>
      </c>
      <c r="X1217" s="44">
        <f>'Measured TV opt-pt'!I1646</f>
        <v>0</v>
      </c>
      <c r="Y1217" s="44">
        <f>'Measured TV opt-pt'!J1646</f>
        <v>0</v>
      </c>
      <c r="Z1217" s="44">
        <f>'Measured TV opt-pt'!K1646</f>
        <v>0</v>
      </c>
      <c r="AA1217" s="44">
        <f>'Measured TV opt-pt'!L1646</f>
        <v>0</v>
      </c>
      <c r="AB1217" s="44">
        <f>'Measured TV opt-pt'!M1646</f>
        <v>0</v>
      </c>
      <c r="AC1217" s="44">
        <f>'Measured TV opt-pt'!N1646</f>
        <v>0</v>
      </c>
      <c r="AD1217" s="44">
        <f>'Measured TV opt-pt'!O1646</f>
        <v>0</v>
      </c>
      <c r="AE1217" s="55">
        <f t="shared" si="608"/>
        <v>9.6408886475602908E-8</v>
      </c>
    </row>
    <row r="1218" spans="1:31" ht="12.75" customHeight="1" thickBot="1" x14ac:dyDescent="0.25">
      <c r="A1218" s="195" t="str">
        <f>+'Measured TV opt-pt'!A1047</f>
        <v>PC</v>
      </c>
      <c r="B1218" s="385"/>
      <c r="C1218" s="122" t="s">
        <v>62</v>
      </c>
      <c r="D1218" s="42"/>
      <c r="E1218" s="42"/>
      <c r="F1218" s="42"/>
      <c r="G1218" s="42"/>
      <c r="H1218" s="42"/>
      <c r="I1218" s="42"/>
      <c r="J1218" s="42"/>
      <c r="K1218" s="42"/>
      <c r="L1218" s="42"/>
      <c r="M1218" s="42"/>
      <c r="N1218" s="42"/>
      <c r="O1218" s="42"/>
      <c r="P1218" s="144">
        <f t="shared" si="588"/>
        <v>0</v>
      </c>
      <c r="R1218" s="123" t="s">
        <v>264</v>
      </c>
      <c r="S1218" s="44">
        <f>'Measured TV opt-pt'!D1647</f>
        <v>0</v>
      </c>
      <c r="T1218" s="44">
        <f>'Measured TV opt-pt'!E1647</f>
        <v>0</v>
      </c>
      <c r="U1218" s="44">
        <f>'Measured TV opt-pt'!F1647</f>
        <v>0</v>
      </c>
      <c r="V1218" s="44">
        <f>'Measured TV opt-pt'!G1647</f>
        <v>0</v>
      </c>
      <c r="W1218" s="44">
        <f>'Measured TV opt-pt'!H1647</f>
        <v>0</v>
      </c>
      <c r="X1218" s="44">
        <f>'Measured TV opt-pt'!I1647</f>
        <v>0</v>
      </c>
      <c r="Y1218" s="44">
        <f>'Measured TV opt-pt'!J1647</f>
        <v>0</v>
      </c>
      <c r="Z1218" s="44">
        <f>'Measured TV opt-pt'!K1647</f>
        <v>0</v>
      </c>
      <c r="AA1218" s="44">
        <f>'Measured TV opt-pt'!L1647</f>
        <v>0</v>
      </c>
      <c r="AB1218" s="44">
        <f>'Measured TV opt-pt'!M1647</f>
        <v>0</v>
      </c>
      <c r="AC1218" s="44">
        <f>'Measured TV opt-pt'!N1647</f>
        <v>0</v>
      </c>
      <c r="AD1218" s="44">
        <f>'Measured TV opt-pt'!O1647</f>
        <v>0</v>
      </c>
      <c r="AE1218" s="55">
        <f t="shared" si="608"/>
        <v>0</v>
      </c>
    </row>
    <row r="1219" spans="1:31" ht="12.75" customHeight="1" thickBot="1" x14ac:dyDescent="0.25">
      <c r="A1219" s="195" t="str">
        <f>+'Measured TV opt-pt'!A1048</f>
        <v>PC</v>
      </c>
      <c r="B1219" s="385"/>
      <c r="C1219" s="122" t="s">
        <v>63</v>
      </c>
      <c r="D1219" s="42"/>
      <c r="E1219" s="42"/>
      <c r="F1219" s="42"/>
      <c r="G1219" s="42"/>
      <c r="H1219" s="42"/>
      <c r="I1219" s="42"/>
      <c r="J1219" s="42"/>
      <c r="K1219" s="42"/>
      <c r="L1219" s="42"/>
      <c r="M1219" s="42"/>
      <c r="N1219" s="42"/>
      <c r="O1219" s="42"/>
      <c r="P1219" s="144">
        <f t="shared" si="588"/>
        <v>0</v>
      </c>
      <c r="Q1219" s="5"/>
      <c r="R1219" s="123" t="s">
        <v>265</v>
      </c>
      <c r="S1219" s="44">
        <f>'Measured TV opt-pt'!D1648</f>
        <v>0</v>
      </c>
      <c r="T1219" s="44">
        <f>'Measured TV opt-pt'!E1648</f>
        <v>0</v>
      </c>
      <c r="U1219" s="44">
        <f>'Measured TV opt-pt'!F1648</f>
        <v>0</v>
      </c>
      <c r="V1219" s="44">
        <f>'Measured TV opt-pt'!G1648</f>
        <v>0</v>
      </c>
      <c r="W1219" s="44">
        <f>'Measured TV opt-pt'!H1648</f>
        <v>0</v>
      </c>
      <c r="X1219" s="44">
        <f>'Measured TV opt-pt'!I1648</f>
        <v>0</v>
      </c>
      <c r="Y1219" s="44">
        <f>'Measured TV opt-pt'!J1648</f>
        <v>0</v>
      </c>
      <c r="Z1219" s="44">
        <f>'Measured TV opt-pt'!K1648</f>
        <v>0</v>
      </c>
      <c r="AA1219" s="44">
        <f>'Measured TV opt-pt'!L1648</f>
        <v>0</v>
      </c>
      <c r="AB1219" s="44">
        <f>'Measured TV opt-pt'!M1648</f>
        <v>0</v>
      </c>
      <c r="AC1219" s="44">
        <f>'Measured TV opt-pt'!N1648</f>
        <v>0</v>
      </c>
      <c r="AD1219" s="44">
        <f>'Measured TV opt-pt'!O1648</f>
        <v>0</v>
      </c>
      <c r="AE1219" s="55">
        <f t="shared" si="608"/>
        <v>0</v>
      </c>
    </row>
    <row r="1220" spans="1:31" ht="13.5" customHeight="1" x14ac:dyDescent="0.2">
      <c r="A1220" s="195" t="str">
        <f>+'Measured TV opt-pt'!A1049</f>
        <v>PC</v>
      </c>
      <c r="B1220" s="385"/>
      <c r="C1220" s="122" t="s">
        <v>64</v>
      </c>
      <c r="D1220" s="42"/>
      <c r="E1220" s="42"/>
      <c r="F1220" s="42"/>
      <c r="G1220" s="42"/>
      <c r="H1220" s="42"/>
      <c r="I1220" s="42"/>
      <c r="J1220" s="42"/>
      <c r="K1220" s="42"/>
      <c r="L1220" s="42"/>
      <c r="M1220" s="42"/>
      <c r="N1220" s="42"/>
      <c r="O1220" s="42"/>
      <c r="P1220" s="144">
        <f t="shared" si="588"/>
        <v>0</v>
      </c>
      <c r="Q1220" s="5"/>
      <c r="R1220" s="123" t="s">
        <v>266</v>
      </c>
      <c r="S1220" s="44"/>
      <c r="T1220" s="44"/>
      <c r="U1220" s="44"/>
      <c r="V1220" s="44"/>
      <c r="W1220" s="44"/>
      <c r="X1220" s="44"/>
      <c r="Y1220" s="44"/>
      <c r="Z1220" s="44"/>
      <c r="AA1220" s="44"/>
      <c r="AB1220" s="44"/>
      <c r="AC1220" s="44"/>
      <c r="AD1220" s="44"/>
      <c r="AE1220" s="55">
        <f t="shared" si="608"/>
        <v>0</v>
      </c>
    </row>
    <row r="1221" spans="1:31" ht="12.75" customHeight="1" x14ac:dyDescent="0.2">
      <c r="A1221" s="195" t="str">
        <f>+'Measured TV opt-pt'!A1050</f>
        <v>PC</v>
      </c>
      <c r="B1221" s="385"/>
      <c r="C1221" s="212" t="s">
        <v>289</v>
      </c>
      <c r="D1221" s="217">
        <f t="shared" ref="D1221:O1221" si="609">SUM(D1222:D1240)</f>
        <v>0</v>
      </c>
      <c r="E1221" s="217">
        <f t="shared" si="609"/>
        <v>0</v>
      </c>
      <c r="F1221" s="217">
        <f t="shared" si="609"/>
        <v>0</v>
      </c>
      <c r="G1221" s="217">
        <f t="shared" si="609"/>
        <v>0</v>
      </c>
      <c r="H1221" s="217">
        <f t="shared" si="609"/>
        <v>0</v>
      </c>
      <c r="I1221" s="217">
        <f t="shared" si="609"/>
        <v>0</v>
      </c>
      <c r="J1221" s="217">
        <f t="shared" si="609"/>
        <v>0</v>
      </c>
      <c r="K1221" s="217">
        <f t="shared" si="609"/>
        <v>0</v>
      </c>
      <c r="L1221" s="217">
        <f t="shared" si="609"/>
        <v>0</v>
      </c>
      <c r="M1221" s="217">
        <f t="shared" si="609"/>
        <v>0</v>
      </c>
      <c r="N1221" s="217">
        <f t="shared" si="609"/>
        <v>0</v>
      </c>
      <c r="O1221" s="217">
        <f t="shared" si="609"/>
        <v>0</v>
      </c>
      <c r="P1221" s="214">
        <f t="shared" si="588"/>
        <v>0</v>
      </c>
      <c r="Q1221" s="5"/>
      <c r="R1221" s="60" t="s">
        <v>107</v>
      </c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</row>
    <row r="1222" spans="1:31" ht="12.75" customHeight="1" x14ac:dyDescent="0.25">
      <c r="A1222" s="195" t="str">
        <f>+'Measured TV opt-pt'!A1051</f>
        <v>PC</v>
      </c>
      <c r="B1222" s="385"/>
      <c r="C1222" s="311" t="s">
        <v>284</v>
      </c>
      <c r="D1222" s="330"/>
      <c r="E1222" s="330"/>
      <c r="F1222" s="330"/>
      <c r="G1222" s="330"/>
      <c r="H1222" s="330"/>
      <c r="I1222" s="330"/>
      <c r="J1222" s="330"/>
      <c r="K1222" s="330"/>
      <c r="L1222" s="330"/>
      <c r="M1222" s="330"/>
      <c r="N1222" s="330"/>
      <c r="O1222" s="330"/>
      <c r="P1222" s="312">
        <f t="shared" ref="P1222:P1240" si="610">SUM(D1222:O1222)</f>
        <v>0</v>
      </c>
      <c r="Q1222" s="5"/>
      <c r="R1222" s="60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</row>
    <row r="1223" spans="1:31" ht="12.75" customHeight="1" x14ac:dyDescent="0.25">
      <c r="A1223" s="195" t="str">
        <f>+'Measured TV opt-pt'!A1052</f>
        <v>PC</v>
      </c>
      <c r="B1223" s="385"/>
      <c r="C1223" s="311" t="s">
        <v>288</v>
      </c>
      <c r="D1223" s="330"/>
      <c r="E1223" s="330"/>
      <c r="F1223" s="330"/>
      <c r="G1223" s="330"/>
      <c r="H1223" s="330"/>
      <c r="I1223" s="330"/>
      <c r="J1223" s="330"/>
      <c r="K1223" s="330"/>
      <c r="L1223" s="330"/>
      <c r="M1223" s="330"/>
      <c r="N1223" s="330"/>
      <c r="O1223" s="330"/>
      <c r="P1223" s="312">
        <f t="shared" si="610"/>
        <v>0</v>
      </c>
      <c r="Q1223" s="5"/>
      <c r="R1223" s="60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</row>
    <row r="1224" spans="1:31" ht="12.75" customHeight="1" x14ac:dyDescent="0.25">
      <c r="A1224" s="195" t="str">
        <f>+'Measured TV opt-pt'!A1053</f>
        <v>PC</v>
      </c>
      <c r="B1224" s="385"/>
      <c r="C1224" s="311" t="s">
        <v>280</v>
      </c>
      <c r="D1224" s="330"/>
      <c r="E1224" s="330"/>
      <c r="F1224" s="330"/>
      <c r="G1224" s="330"/>
      <c r="H1224" s="330"/>
      <c r="I1224" s="330"/>
      <c r="J1224" s="330"/>
      <c r="K1224" s="330"/>
      <c r="L1224" s="330"/>
      <c r="M1224" s="330"/>
      <c r="N1224" s="330"/>
      <c r="O1224" s="330"/>
      <c r="P1224" s="312">
        <f t="shared" si="610"/>
        <v>0</v>
      </c>
      <c r="Q1224" s="5"/>
      <c r="R1224" s="60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</row>
    <row r="1225" spans="1:31" ht="12.75" customHeight="1" x14ac:dyDescent="0.25">
      <c r="A1225" s="195" t="str">
        <f>+'Measured TV opt-pt'!A1054</f>
        <v>PC</v>
      </c>
      <c r="B1225" s="385"/>
      <c r="C1225" s="311" t="s">
        <v>285</v>
      </c>
      <c r="D1225" s="330"/>
      <c r="E1225" s="330"/>
      <c r="F1225" s="330"/>
      <c r="G1225" s="330"/>
      <c r="H1225" s="330"/>
      <c r="I1225" s="330"/>
      <c r="J1225" s="330"/>
      <c r="K1225" s="330"/>
      <c r="L1225" s="330"/>
      <c r="M1225" s="330"/>
      <c r="N1225" s="330"/>
      <c r="O1225" s="330"/>
      <c r="P1225" s="312">
        <f t="shared" si="610"/>
        <v>0</v>
      </c>
      <c r="Q1225" s="5"/>
      <c r="R1225" s="60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</row>
    <row r="1226" spans="1:31" ht="12.75" customHeight="1" x14ac:dyDescent="0.25">
      <c r="A1226" s="195" t="str">
        <f t="shared" ref="A1226:A1238" si="611">+A1225</f>
        <v>PC</v>
      </c>
      <c r="B1226" s="385"/>
      <c r="C1226" s="311" t="s">
        <v>280</v>
      </c>
      <c r="D1226" s="330"/>
      <c r="E1226" s="330"/>
      <c r="F1226" s="330"/>
      <c r="G1226" s="330"/>
      <c r="H1226" s="330"/>
      <c r="I1226" s="330"/>
      <c r="J1226" s="330"/>
      <c r="K1226" s="330"/>
      <c r="L1226" s="330"/>
      <c r="M1226" s="330"/>
      <c r="N1226" s="330"/>
      <c r="O1226" s="330"/>
      <c r="P1226" s="312">
        <f t="shared" si="610"/>
        <v>0</v>
      </c>
      <c r="Q1226" s="5"/>
      <c r="R1226" s="60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</row>
    <row r="1227" spans="1:31" ht="12.75" customHeight="1" x14ac:dyDescent="0.25">
      <c r="A1227" s="195" t="str">
        <f t="shared" si="611"/>
        <v>PC</v>
      </c>
      <c r="B1227" s="385"/>
      <c r="C1227" s="311" t="s">
        <v>286</v>
      </c>
      <c r="D1227" s="330"/>
      <c r="E1227" s="330"/>
      <c r="F1227" s="330"/>
      <c r="G1227" s="330"/>
      <c r="H1227" s="330"/>
      <c r="I1227" s="330"/>
      <c r="J1227" s="330"/>
      <c r="K1227" s="330"/>
      <c r="L1227" s="330"/>
      <c r="M1227" s="330"/>
      <c r="N1227" s="330"/>
      <c r="O1227" s="330"/>
      <c r="P1227" s="312">
        <f t="shared" si="610"/>
        <v>0</v>
      </c>
      <c r="Q1227" s="5"/>
      <c r="R1227" s="60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</row>
    <row r="1228" spans="1:31" ht="12.75" customHeight="1" x14ac:dyDescent="0.25">
      <c r="A1228" s="195" t="str">
        <f t="shared" si="611"/>
        <v>PC</v>
      </c>
      <c r="B1228" s="385"/>
      <c r="C1228" s="311" t="s">
        <v>282</v>
      </c>
      <c r="D1228" s="330"/>
      <c r="E1228" s="330"/>
      <c r="F1228" s="330"/>
      <c r="G1228" s="330"/>
      <c r="H1228" s="330"/>
      <c r="I1228" s="330"/>
      <c r="J1228" s="330"/>
      <c r="K1228" s="330"/>
      <c r="L1228" s="330"/>
      <c r="M1228" s="330"/>
      <c r="N1228" s="330"/>
      <c r="O1228" s="330"/>
      <c r="P1228" s="312">
        <f t="shared" si="610"/>
        <v>0</v>
      </c>
      <c r="Q1228" s="5"/>
      <c r="R1228" s="60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</row>
    <row r="1229" spans="1:31" ht="12.75" customHeight="1" x14ac:dyDescent="0.25">
      <c r="A1229" s="195" t="str">
        <f t="shared" si="611"/>
        <v>PC</v>
      </c>
      <c r="B1229" s="385"/>
      <c r="C1229" s="311" t="s">
        <v>283</v>
      </c>
      <c r="D1229" s="330"/>
      <c r="E1229" s="330"/>
      <c r="F1229" s="330"/>
      <c r="G1229" s="330"/>
      <c r="H1229" s="330"/>
      <c r="I1229" s="330"/>
      <c r="J1229" s="330"/>
      <c r="K1229" s="330"/>
      <c r="L1229" s="330"/>
      <c r="M1229" s="330"/>
      <c r="N1229" s="330"/>
      <c r="O1229" s="330"/>
      <c r="P1229" s="312">
        <f t="shared" si="610"/>
        <v>0</v>
      </c>
      <c r="Q1229" s="5"/>
      <c r="R1229" s="60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</row>
    <row r="1230" spans="1:31" ht="12.75" customHeight="1" x14ac:dyDescent="0.25">
      <c r="A1230" s="195" t="str">
        <f t="shared" si="611"/>
        <v>PC</v>
      </c>
      <c r="B1230" s="385"/>
      <c r="C1230" s="313" t="s">
        <v>287</v>
      </c>
      <c r="D1230" s="331"/>
      <c r="E1230" s="331"/>
      <c r="F1230" s="331"/>
      <c r="G1230" s="331"/>
      <c r="H1230" s="331"/>
      <c r="I1230" s="331"/>
      <c r="J1230" s="331"/>
      <c r="K1230" s="331"/>
      <c r="L1230" s="331"/>
      <c r="M1230" s="331"/>
      <c r="N1230" s="331"/>
      <c r="O1230" s="331"/>
      <c r="P1230" s="314">
        <f t="shared" si="610"/>
        <v>0</v>
      </c>
      <c r="Q1230" s="5"/>
      <c r="R1230" s="60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</row>
    <row r="1231" spans="1:31" ht="12.75" customHeight="1" x14ac:dyDescent="0.25">
      <c r="A1231" s="195" t="str">
        <f t="shared" si="611"/>
        <v>PC</v>
      </c>
      <c r="B1231" s="385"/>
      <c r="C1231" s="313" t="s">
        <v>288</v>
      </c>
      <c r="D1231" s="331"/>
      <c r="E1231" s="331"/>
      <c r="F1231" s="331"/>
      <c r="G1231" s="331"/>
      <c r="H1231" s="331"/>
      <c r="I1231" s="331"/>
      <c r="J1231" s="331"/>
      <c r="K1231" s="331"/>
      <c r="L1231" s="331"/>
      <c r="M1231" s="331"/>
      <c r="N1231" s="331"/>
      <c r="O1231" s="331"/>
      <c r="P1231" s="314">
        <f t="shared" si="610"/>
        <v>0</v>
      </c>
      <c r="Q1231" s="5"/>
      <c r="R1231" s="60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</row>
    <row r="1232" spans="1:31" ht="12.75" customHeight="1" x14ac:dyDescent="0.25">
      <c r="A1232" s="195" t="str">
        <f t="shared" si="611"/>
        <v>PC</v>
      </c>
      <c r="B1232" s="385"/>
      <c r="C1232" s="313" t="s">
        <v>280</v>
      </c>
      <c r="D1232" s="331"/>
      <c r="E1232" s="331"/>
      <c r="F1232" s="331"/>
      <c r="G1232" s="331"/>
      <c r="H1232" s="331"/>
      <c r="I1232" s="331"/>
      <c r="J1232" s="331"/>
      <c r="K1232" s="331"/>
      <c r="L1232" s="331"/>
      <c r="M1232" s="331"/>
      <c r="N1232" s="331"/>
      <c r="O1232" s="331"/>
      <c r="P1232" s="314">
        <f t="shared" si="610"/>
        <v>0</v>
      </c>
      <c r="Q1232" s="5"/>
      <c r="R1232" s="60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</row>
    <row r="1233" spans="1:46" ht="12.75" customHeight="1" x14ac:dyDescent="0.25">
      <c r="A1233" s="195" t="str">
        <f t="shared" si="611"/>
        <v>PC</v>
      </c>
      <c r="B1233" s="385"/>
      <c r="C1233" s="313" t="s">
        <v>285</v>
      </c>
      <c r="D1233" s="331"/>
      <c r="E1233" s="331"/>
      <c r="F1233" s="331"/>
      <c r="G1233" s="331"/>
      <c r="H1233" s="331"/>
      <c r="I1233" s="331"/>
      <c r="J1233" s="331"/>
      <c r="K1233" s="331"/>
      <c r="L1233" s="331"/>
      <c r="M1233" s="331"/>
      <c r="N1233" s="331"/>
      <c r="O1233" s="331"/>
      <c r="P1233" s="314">
        <f t="shared" si="610"/>
        <v>0</v>
      </c>
      <c r="Q1233" s="5"/>
      <c r="R1233" s="60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</row>
    <row r="1234" spans="1:46" ht="12.75" customHeight="1" x14ac:dyDescent="0.25">
      <c r="A1234" s="195" t="str">
        <f t="shared" si="611"/>
        <v>PC</v>
      </c>
      <c r="B1234" s="385"/>
      <c r="C1234" s="313" t="s">
        <v>280</v>
      </c>
      <c r="D1234" s="331"/>
      <c r="E1234" s="331"/>
      <c r="F1234" s="331"/>
      <c r="G1234" s="331"/>
      <c r="H1234" s="331"/>
      <c r="I1234" s="331"/>
      <c r="J1234" s="331"/>
      <c r="K1234" s="331"/>
      <c r="L1234" s="331"/>
      <c r="M1234" s="331"/>
      <c r="N1234" s="331"/>
      <c r="O1234" s="331"/>
      <c r="P1234" s="314">
        <f t="shared" si="610"/>
        <v>0</v>
      </c>
      <c r="Q1234" s="5"/>
      <c r="R1234" s="60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</row>
    <row r="1235" spans="1:46" ht="12.75" customHeight="1" x14ac:dyDescent="0.25">
      <c r="A1235" s="195" t="str">
        <f t="shared" si="611"/>
        <v>PC</v>
      </c>
      <c r="B1235" s="385"/>
      <c r="C1235" s="313" t="s">
        <v>286</v>
      </c>
      <c r="D1235" s="331"/>
      <c r="E1235" s="331"/>
      <c r="F1235" s="331"/>
      <c r="G1235" s="331"/>
      <c r="H1235" s="331"/>
      <c r="I1235" s="331"/>
      <c r="J1235" s="331"/>
      <c r="K1235" s="331"/>
      <c r="L1235" s="331"/>
      <c r="M1235" s="331"/>
      <c r="N1235" s="331"/>
      <c r="O1235" s="331"/>
      <c r="P1235" s="314">
        <f t="shared" si="610"/>
        <v>0</v>
      </c>
      <c r="Q1235" s="5"/>
      <c r="R1235" s="60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</row>
    <row r="1236" spans="1:46" ht="12.75" customHeight="1" x14ac:dyDescent="0.25">
      <c r="A1236" s="195" t="str">
        <f t="shared" si="611"/>
        <v>PC</v>
      </c>
      <c r="B1236" s="385"/>
      <c r="C1236" s="313" t="s">
        <v>282</v>
      </c>
      <c r="D1236" s="331"/>
      <c r="E1236" s="331"/>
      <c r="F1236" s="331"/>
      <c r="G1236" s="331"/>
      <c r="H1236" s="331"/>
      <c r="I1236" s="331"/>
      <c r="J1236" s="331"/>
      <c r="K1236" s="331"/>
      <c r="L1236" s="331"/>
      <c r="M1236" s="331"/>
      <c r="N1236" s="331"/>
      <c r="O1236" s="331"/>
      <c r="P1236" s="314">
        <f t="shared" si="610"/>
        <v>0</v>
      </c>
      <c r="Q1236" s="5"/>
      <c r="R1236" s="60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</row>
    <row r="1237" spans="1:46" ht="12.75" customHeight="1" x14ac:dyDescent="0.25">
      <c r="A1237" s="195" t="str">
        <f t="shared" si="611"/>
        <v>PC</v>
      </c>
      <c r="B1237" s="385"/>
      <c r="C1237" s="313" t="s">
        <v>283</v>
      </c>
      <c r="D1237" s="331"/>
      <c r="E1237" s="331"/>
      <c r="F1237" s="331"/>
      <c r="G1237" s="331"/>
      <c r="H1237" s="331"/>
      <c r="I1237" s="331"/>
      <c r="J1237" s="331"/>
      <c r="K1237" s="331"/>
      <c r="L1237" s="331"/>
      <c r="M1237" s="331"/>
      <c r="N1237" s="331"/>
      <c r="O1237" s="331"/>
      <c r="P1237" s="314">
        <f t="shared" si="610"/>
        <v>0</v>
      </c>
      <c r="Q1237" s="5"/>
      <c r="R1237" s="60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</row>
    <row r="1238" spans="1:46" ht="12.75" customHeight="1" x14ac:dyDescent="0.25">
      <c r="A1238" s="195" t="str">
        <f t="shared" si="611"/>
        <v>PC</v>
      </c>
      <c r="B1238" s="385"/>
      <c r="C1238" s="313" t="s">
        <v>281</v>
      </c>
      <c r="D1238" s="331"/>
      <c r="E1238" s="331"/>
      <c r="F1238" s="331"/>
      <c r="G1238" s="331"/>
      <c r="H1238" s="331"/>
      <c r="I1238" s="331"/>
      <c r="J1238" s="331"/>
      <c r="K1238" s="331"/>
      <c r="L1238" s="331"/>
      <c r="M1238" s="331"/>
      <c r="N1238" s="331"/>
      <c r="O1238" s="331"/>
      <c r="P1238" s="314">
        <f t="shared" si="610"/>
        <v>0</v>
      </c>
      <c r="Q1238" s="5"/>
      <c r="R1238" s="60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</row>
    <row r="1239" spans="1:46" ht="12.75" customHeight="1" x14ac:dyDescent="0.25">
      <c r="A1239" s="195" t="str">
        <f>+'Measured TV opt-pt'!A1055</f>
        <v>PC</v>
      </c>
      <c r="B1239" s="385"/>
      <c r="C1239" s="318" t="s">
        <v>279</v>
      </c>
      <c r="D1239" s="332"/>
      <c r="E1239" s="332"/>
      <c r="F1239" s="332"/>
      <c r="G1239" s="332"/>
      <c r="H1239" s="332"/>
      <c r="I1239" s="332"/>
      <c r="J1239" s="332"/>
      <c r="K1239" s="332"/>
      <c r="L1239" s="332"/>
      <c r="M1239" s="332"/>
      <c r="N1239" s="332"/>
      <c r="O1239" s="332"/>
      <c r="P1239" s="315">
        <f t="shared" si="610"/>
        <v>0</v>
      </c>
      <c r="Q1239" s="5"/>
      <c r="R1239" s="60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</row>
    <row r="1240" spans="1:46" ht="12.75" customHeight="1" x14ac:dyDescent="0.25">
      <c r="A1240" s="195" t="str">
        <f>+'Measured TV opt-pt'!A1056</f>
        <v>PC</v>
      </c>
      <c r="B1240" s="385"/>
      <c r="C1240" s="316" t="s">
        <v>290</v>
      </c>
      <c r="D1240" s="334"/>
      <c r="E1240" s="334"/>
      <c r="F1240" s="334"/>
      <c r="G1240" s="334"/>
      <c r="H1240" s="334"/>
      <c r="I1240" s="334"/>
      <c r="J1240" s="334"/>
      <c r="K1240" s="334"/>
      <c r="L1240" s="334"/>
      <c r="M1240" s="334"/>
      <c r="N1240" s="334"/>
      <c r="O1240" s="334"/>
      <c r="P1240" s="317">
        <f t="shared" si="610"/>
        <v>0</v>
      </c>
      <c r="Q1240" s="5"/>
      <c r="R1240" s="60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</row>
    <row r="1241" spans="1:46" ht="12.75" customHeight="1" x14ac:dyDescent="0.2">
      <c r="A1241" s="195" t="str">
        <f>+'Measured TV opt-pt'!A1057</f>
        <v>PC</v>
      </c>
      <c r="B1241" s="385"/>
      <c r="C1241" s="122" t="s">
        <v>66</v>
      </c>
      <c r="D1241" s="42"/>
      <c r="E1241" s="42"/>
      <c r="F1241" s="42"/>
      <c r="G1241" s="42"/>
      <c r="H1241" s="42"/>
      <c r="I1241" s="42"/>
      <c r="J1241" s="42"/>
      <c r="K1241" s="42"/>
      <c r="L1241" s="42"/>
      <c r="M1241" s="42"/>
      <c r="N1241" s="42"/>
      <c r="O1241" s="42"/>
      <c r="P1241" s="144">
        <f t="shared" si="588"/>
        <v>0</v>
      </c>
      <c r="R1241" s="60" t="s">
        <v>107</v>
      </c>
    </row>
    <row r="1242" spans="1:46" ht="12.75" customHeight="1" x14ac:dyDescent="0.2">
      <c r="A1242" s="195" t="str">
        <f>+'Measured TV opt-pt'!A1058</f>
        <v>PC</v>
      </c>
      <c r="B1242" s="385"/>
      <c r="C1242" s="122" t="s">
        <v>67</v>
      </c>
      <c r="D1242" s="42"/>
      <c r="E1242" s="42"/>
      <c r="F1242" s="42"/>
      <c r="G1242" s="42"/>
      <c r="H1242" s="42"/>
      <c r="I1242" s="42"/>
      <c r="J1242" s="42"/>
      <c r="K1242" s="42"/>
      <c r="L1242" s="42"/>
      <c r="M1242" s="42"/>
      <c r="N1242" s="42"/>
      <c r="O1242" s="42"/>
      <c r="P1242" s="144">
        <f t="shared" si="588"/>
        <v>0</v>
      </c>
      <c r="Q1242" s="5"/>
      <c r="R1242" s="60" t="s">
        <v>107</v>
      </c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</row>
    <row r="1243" spans="1:46" ht="12.75" customHeight="1" x14ac:dyDescent="0.2">
      <c r="A1243" s="195" t="str">
        <f>+'Measured TV opt-pt'!A1059</f>
        <v>PC</v>
      </c>
      <c r="B1243" s="385"/>
      <c r="C1243" s="122" t="s">
        <v>68</v>
      </c>
      <c r="D1243" s="42"/>
      <c r="E1243" s="42"/>
      <c r="F1243" s="42"/>
      <c r="G1243" s="42"/>
      <c r="H1243" s="42"/>
      <c r="I1243" s="42"/>
      <c r="J1243" s="42"/>
      <c r="K1243" s="42"/>
      <c r="L1243" s="42"/>
      <c r="M1243" s="42"/>
      <c r="N1243" s="42"/>
      <c r="O1243" s="42"/>
      <c r="P1243" s="144">
        <f t="shared" si="588"/>
        <v>0</v>
      </c>
      <c r="Q1243" s="5"/>
      <c r="R1243" s="60" t="s">
        <v>107</v>
      </c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</row>
    <row r="1244" spans="1:46" ht="13.5" customHeight="1" thickBot="1" x14ac:dyDescent="0.25">
      <c r="A1244" s="195" t="str">
        <f>+'Measured TV opt-pt'!A1060</f>
        <v>PC</v>
      </c>
      <c r="B1244" s="386"/>
      <c r="C1244" s="126" t="s">
        <v>55</v>
      </c>
      <c r="D1244" s="56">
        <f t="shared" ref="D1244:O1244" si="612">+D1243+D1242+D1241+D1221+D1220+D1219+D1218+D1217+D1216+D1205</f>
        <v>1E-4</v>
      </c>
      <c r="E1244" s="56">
        <f t="shared" si="612"/>
        <v>1E-4</v>
      </c>
      <c r="F1244" s="56">
        <f t="shared" si="612"/>
        <v>0</v>
      </c>
      <c r="G1244" s="56">
        <f t="shared" si="612"/>
        <v>0</v>
      </c>
      <c r="H1244" s="56">
        <f t="shared" si="612"/>
        <v>0</v>
      </c>
      <c r="I1244" s="56">
        <f t="shared" si="612"/>
        <v>0</v>
      </c>
      <c r="J1244" s="56">
        <f t="shared" si="612"/>
        <v>0</v>
      </c>
      <c r="K1244" s="56">
        <f t="shared" si="612"/>
        <v>0</v>
      </c>
      <c r="L1244" s="56">
        <f t="shared" si="612"/>
        <v>0</v>
      </c>
      <c r="M1244" s="56">
        <f t="shared" si="612"/>
        <v>0</v>
      </c>
      <c r="N1244" s="56">
        <f t="shared" si="612"/>
        <v>0</v>
      </c>
      <c r="O1244" s="56">
        <f t="shared" si="612"/>
        <v>0</v>
      </c>
      <c r="P1244" s="147">
        <f t="shared" si="588"/>
        <v>2.0000000000000001E-4</v>
      </c>
      <c r="Q1244" s="199" t="str">
        <f>+B1205</f>
        <v>Keratinology</v>
      </c>
      <c r="R1244" s="60" t="s">
        <v>107</v>
      </c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</row>
    <row r="1245" spans="1:46" ht="12.75" customHeight="1" thickBot="1" x14ac:dyDescent="0.25">
      <c r="A1245" s="194" t="str">
        <f>+'Measured TV opt-pt'!A1666</f>
        <v>FOOD</v>
      </c>
      <c r="B1245" s="387" t="str">
        <f>+'Measured TV opt-pt'!B1666</f>
        <v>Becel</v>
      </c>
      <c r="C1245" s="121" t="s">
        <v>56</v>
      </c>
      <c r="D1245" s="54">
        <f t="shared" ref="D1245:O1245" si="613">SUM(D1246:D1255)</f>
        <v>866826.05469999986</v>
      </c>
      <c r="E1245" s="54">
        <f t="shared" si="613"/>
        <v>691648.04029999999</v>
      </c>
      <c r="F1245" s="54">
        <f t="shared" si="613"/>
        <v>378029.60550000006</v>
      </c>
      <c r="G1245" s="54">
        <f t="shared" si="613"/>
        <v>16000</v>
      </c>
      <c r="H1245" s="54">
        <f t="shared" si="613"/>
        <v>0</v>
      </c>
      <c r="I1245" s="54">
        <f t="shared" si="613"/>
        <v>0</v>
      </c>
      <c r="J1245" s="54">
        <f t="shared" si="613"/>
        <v>298636.87126337469</v>
      </c>
      <c r="K1245" s="54">
        <f t="shared" si="613"/>
        <v>122903.60003507059</v>
      </c>
      <c r="L1245" s="54">
        <f t="shared" si="613"/>
        <v>327763.71897102153</v>
      </c>
      <c r="M1245" s="54">
        <f t="shared" si="613"/>
        <v>401481.54100569658</v>
      </c>
      <c r="N1245" s="54">
        <f t="shared" si="613"/>
        <v>238300.16108005369</v>
      </c>
      <c r="O1245" s="54">
        <f t="shared" si="613"/>
        <v>0</v>
      </c>
      <c r="P1245" s="140">
        <f t="shared" si="588"/>
        <v>3341589.5928552165</v>
      </c>
      <c r="Q1245" s="198" t="str">
        <f>+B1245</f>
        <v>Becel</v>
      </c>
      <c r="R1245" s="121" t="s">
        <v>104</v>
      </c>
      <c r="S1245" s="54">
        <f>SUM(S1246:S1251)</f>
        <v>960.81666666666661</v>
      </c>
      <c r="T1245" s="54">
        <f t="shared" ref="T1245:AD1245" si="614">SUM(T1246:T1251)</f>
        <v>805.03</v>
      </c>
      <c r="U1245" s="54">
        <f t="shared" si="614"/>
        <v>470.70833333333337</v>
      </c>
      <c r="V1245" s="54">
        <f t="shared" si="614"/>
        <v>0</v>
      </c>
      <c r="W1245" s="54">
        <f t="shared" si="614"/>
        <v>0</v>
      </c>
      <c r="X1245" s="117">
        <f t="shared" si="614"/>
        <v>0</v>
      </c>
      <c r="Y1245" s="54">
        <f t="shared" si="614"/>
        <v>357.33333333333326</v>
      </c>
      <c r="Z1245" s="54">
        <f t="shared" si="614"/>
        <v>155.78813992390377</v>
      </c>
      <c r="AA1245" s="54">
        <f t="shared" si="614"/>
        <v>328.23399853518947</v>
      </c>
      <c r="AB1245" s="54">
        <f t="shared" si="614"/>
        <v>364.75330463134458</v>
      </c>
      <c r="AC1245" s="54">
        <f t="shared" si="614"/>
        <v>231.68735357742761</v>
      </c>
      <c r="AD1245" s="54">
        <f t="shared" si="614"/>
        <v>0</v>
      </c>
      <c r="AE1245" s="55">
        <f t="shared" ref="AE1245:AE1251" si="615">SUM(S1245:AD1245)</f>
        <v>3674.3511300011987</v>
      </c>
    </row>
    <row r="1246" spans="1:46" ht="12.75" customHeight="1" thickBot="1" x14ac:dyDescent="0.25">
      <c r="A1246" s="194" t="str">
        <f>+'Measured TV opt-pt'!A1667</f>
        <v>FOOD</v>
      </c>
      <c r="B1246" s="385"/>
      <c r="C1246" s="123" t="s">
        <v>57</v>
      </c>
      <c r="D1246" s="58">
        <v>476194.47499999992</v>
      </c>
      <c r="E1246" s="58">
        <v>309120.11</v>
      </c>
      <c r="F1246" s="58">
        <v>224952.95050000004</v>
      </c>
      <c r="G1246" s="58">
        <f>+'Measured TV opt-pt'!G1668</f>
        <v>0</v>
      </c>
      <c r="H1246" s="58">
        <f>+'Measured TV opt-pt'!H1668</f>
        <v>0</v>
      </c>
      <c r="I1246" s="58">
        <f>+'Measured TV opt-pt'!I1668</f>
        <v>0</v>
      </c>
      <c r="J1246" s="58">
        <f>+'Measured TV opt-pt'!J1668</f>
        <v>152586.20657114492</v>
      </c>
      <c r="K1246" s="58">
        <f>+'Measured TV opt-pt'!K1668</f>
        <v>77006.150039820946</v>
      </c>
      <c r="L1246" s="58">
        <f>+'Measured TV opt-pt'!L1668</f>
        <v>193037.89330486185</v>
      </c>
      <c r="M1246" s="58">
        <f>+'Measured TV opt-pt'!M1668</f>
        <v>259038.40154954753</v>
      </c>
      <c r="N1246" s="58">
        <f>+'Measured TV opt-pt'!N1668</f>
        <v>152784.31371976616</v>
      </c>
      <c r="O1246" s="58">
        <f>+'Measured TV opt-pt'!O1668</f>
        <v>0</v>
      </c>
      <c r="P1246" s="141">
        <f t="shared" si="588"/>
        <v>1844720.5006851414</v>
      </c>
      <c r="R1246" s="123" t="s">
        <v>57</v>
      </c>
      <c r="S1246" s="44">
        <v>760.08333333333326</v>
      </c>
      <c r="T1246" s="44">
        <v>490.64</v>
      </c>
      <c r="U1246" s="44">
        <v>356.75666666666672</v>
      </c>
      <c r="V1246" s="44">
        <f>'Measured TV opt-pt'!G1705</f>
        <v>0</v>
      </c>
      <c r="W1246" s="44">
        <f>'Measured TV opt-pt'!H1705</f>
        <v>0</v>
      </c>
      <c r="X1246" s="44">
        <f>'Measured TV opt-pt'!I1705</f>
        <v>0</v>
      </c>
      <c r="Y1246" s="44">
        <f>'Measured TV opt-pt'!J1705</f>
        <v>216.40598932197</v>
      </c>
      <c r="Z1246" s="44">
        <f>'Measured TV opt-pt'!K1705</f>
        <v>124.78665005582209</v>
      </c>
      <c r="AA1246" s="44">
        <f>'Measured TV opt-pt'!L1705</f>
        <v>244.46732960728664</v>
      </c>
      <c r="AB1246" s="44">
        <f>'Measured TV opt-pt'!M1705</f>
        <v>289.3521108107758</v>
      </c>
      <c r="AC1246" s="44">
        <f>'Measured TV opt-pt'!N1705</f>
        <v>183.61627412215799</v>
      </c>
      <c r="AD1246" s="44">
        <f>'Measured TV opt-pt'!O1705</f>
        <v>0</v>
      </c>
      <c r="AE1246" s="55">
        <f t="shared" si="615"/>
        <v>2666.1083539180122</v>
      </c>
      <c r="AT1246" s="5">
        <f>L1246+L1250+L1251</f>
        <v>193037.89330486185</v>
      </c>
    </row>
    <row r="1247" spans="1:46" ht="12.75" customHeight="1" thickBot="1" x14ac:dyDescent="0.25">
      <c r="A1247" s="194" t="str">
        <f>+'Measured TV opt-pt'!A1668</f>
        <v>FOOD</v>
      </c>
      <c r="B1247" s="385"/>
      <c r="C1247" s="123" t="s">
        <v>221</v>
      </c>
      <c r="D1247" s="58"/>
      <c r="E1247" s="58">
        <f>+'Measured TV opt-pt'!E1669</f>
        <v>0</v>
      </c>
      <c r="F1247" s="58">
        <f>+'Measured TV opt-pt'!F1669</f>
        <v>0</v>
      </c>
      <c r="G1247" s="58">
        <f>+'Measured TV opt-pt'!G1669</f>
        <v>0</v>
      </c>
      <c r="H1247" s="58">
        <f>+'Measured TV opt-pt'!H1669</f>
        <v>0</v>
      </c>
      <c r="I1247" s="58">
        <f>+'Measured TV opt-pt'!I1669</f>
        <v>0</v>
      </c>
      <c r="J1247" s="58">
        <f>+'Measured TV opt-pt'!J1669</f>
        <v>0</v>
      </c>
      <c r="K1247" s="58">
        <f>+'Measured TV opt-pt'!K1669</f>
        <v>0</v>
      </c>
      <c r="L1247" s="58">
        <f>+'Measured TV opt-pt'!L1669</f>
        <v>0</v>
      </c>
      <c r="M1247" s="58">
        <f>+'Measured TV opt-pt'!M1669</f>
        <v>0</v>
      </c>
      <c r="N1247" s="58">
        <f>+'Measured TV opt-pt'!N1669</f>
        <v>0</v>
      </c>
      <c r="O1247" s="58">
        <f>+'Measured TV opt-pt'!O1669</f>
        <v>0</v>
      </c>
      <c r="P1247" s="141">
        <f t="shared" si="588"/>
        <v>0</v>
      </c>
      <c r="R1247" s="123" t="s">
        <v>221</v>
      </c>
      <c r="S1247" s="44">
        <f>'Measured TV opt-pt'!D1706</f>
        <v>0</v>
      </c>
      <c r="T1247" s="44">
        <f>'Measured TV opt-pt'!E1706</f>
        <v>0</v>
      </c>
      <c r="U1247" s="44">
        <f>'Measured TV opt-pt'!F1706</f>
        <v>0</v>
      </c>
      <c r="V1247" s="44">
        <f>'Measured TV opt-pt'!G1706</f>
        <v>0</v>
      </c>
      <c r="W1247" s="44">
        <f>'Measured TV opt-pt'!H1706</f>
        <v>0</v>
      </c>
      <c r="X1247" s="44">
        <f>'Measured TV opt-pt'!I1706</f>
        <v>0</v>
      </c>
      <c r="Y1247" s="44">
        <f>'Measured TV opt-pt'!J1706</f>
        <v>0</v>
      </c>
      <c r="Z1247" s="44">
        <f>'Measured TV opt-pt'!K1706</f>
        <v>0</v>
      </c>
      <c r="AA1247" s="44">
        <f>'Measured TV opt-pt'!L1706</f>
        <v>0</v>
      </c>
      <c r="AB1247" s="44">
        <f>'Measured TV opt-pt'!M1706</f>
        <v>0</v>
      </c>
      <c r="AC1247" s="44">
        <f>'Measured TV opt-pt'!N1706</f>
        <v>0</v>
      </c>
      <c r="AD1247" s="44">
        <f>'Measured TV opt-pt'!O1706</f>
        <v>0</v>
      </c>
      <c r="AE1247" s="55">
        <f t="shared" si="615"/>
        <v>0</v>
      </c>
      <c r="AT1247" s="5"/>
    </row>
    <row r="1248" spans="1:46" ht="12.75" customHeight="1" thickBot="1" x14ac:dyDescent="0.25">
      <c r="A1248" s="194" t="str">
        <f>+'Measured TV opt-pt'!A1669</f>
        <v>FOOD</v>
      </c>
      <c r="B1248" s="385"/>
      <c r="C1248" s="123" t="s">
        <v>222</v>
      </c>
      <c r="D1248" s="58">
        <v>128942.9295</v>
      </c>
      <c r="E1248" s="58">
        <v>138135.99</v>
      </c>
      <c r="F1248" s="58">
        <v>87248.555000000008</v>
      </c>
      <c r="G1248" s="58">
        <f>+'Measured TV opt-pt'!G1670</f>
        <v>0</v>
      </c>
      <c r="H1248" s="58">
        <f>+'Measured TV opt-pt'!H1670</f>
        <v>0</v>
      </c>
      <c r="I1248" s="58">
        <f>+'Measured TV opt-pt'!I1670</f>
        <v>0</v>
      </c>
      <c r="J1248" s="58">
        <f>+'Measured TV opt-pt'!J1670</f>
        <v>44467.592134634833</v>
      </c>
      <c r="K1248" s="58">
        <f>+'Measured TV opt-pt'!K1670</f>
        <v>11747.360105258176</v>
      </c>
      <c r="L1248" s="58">
        <f>+'Measured TV opt-pt'!L1670</f>
        <v>81554.597141716149</v>
      </c>
      <c r="M1248" s="58">
        <f>+'Measured TV opt-pt'!M1670</f>
        <v>74900.281039335488</v>
      </c>
      <c r="N1248" s="58">
        <f>+'Measured TV opt-pt'!N1670</f>
        <v>47158.028327230459</v>
      </c>
      <c r="O1248" s="58">
        <f>+'Measured TV opt-pt'!O1670</f>
        <v>0</v>
      </c>
      <c r="P1248" s="141">
        <f t="shared" si="588"/>
        <v>614155.3332481751</v>
      </c>
      <c r="R1248" s="123" t="s">
        <v>222</v>
      </c>
      <c r="S1248" s="44">
        <v>200.73333333333338</v>
      </c>
      <c r="T1248" s="44">
        <v>187.43</v>
      </c>
      <c r="U1248" s="44">
        <v>113.95166666666668</v>
      </c>
      <c r="V1248" s="44">
        <f>'Measured TV opt-pt'!G1707</f>
        <v>0</v>
      </c>
      <c r="W1248" s="44">
        <f>'Measured TV opt-pt'!H1707</f>
        <v>0</v>
      </c>
      <c r="X1248" s="44">
        <f>'Measured TV opt-pt'!I1707</f>
        <v>0</v>
      </c>
      <c r="Y1248" s="44">
        <f>'Measured TV opt-pt'!J1707</f>
        <v>53.772146917661011</v>
      </c>
      <c r="Z1248" s="44">
        <f>'Measured TV opt-pt'!K1707</f>
        <v>17.967845517201063</v>
      </c>
      <c r="AA1248" s="44">
        <f>'Measured TV opt-pt'!L1707</f>
        <v>81.273561807156213</v>
      </c>
      <c r="AB1248" s="44">
        <f>'Measured TV opt-pt'!M1707</f>
        <v>65.744216344503982</v>
      </c>
      <c r="AC1248" s="44">
        <f>'Measured TV opt-pt'!N1707</f>
        <v>45.171000255160834</v>
      </c>
      <c r="AD1248" s="44">
        <f>'Measured TV opt-pt'!O1707</f>
        <v>0</v>
      </c>
      <c r="AE1248" s="55">
        <f t="shared" si="615"/>
        <v>766.04377084168323</v>
      </c>
      <c r="AT1248" s="5"/>
    </row>
    <row r="1249" spans="1:46" ht="12.75" customHeight="1" thickBot="1" x14ac:dyDescent="0.25">
      <c r="A1249" s="194" t="str">
        <f>+'Measured TV opt-pt'!A1670</f>
        <v>FOOD</v>
      </c>
      <c r="B1249" s="385"/>
      <c r="C1249" s="123" t="s">
        <v>223</v>
      </c>
      <c r="D1249" s="58"/>
      <c r="E1249" s="58">
        <v>1108.5</v>
      </c>
      <c r="F1249" s="58"/>
      <c r="G1249" s="58">
        <f>+'Measured TV opt-pt'!G1671</f>
        <v>0</v>
      </c>
      <c r="H1249" s="58">
        <f>+'Measured TV opt-pt'!H1671</f>
        <v>0</v>
      </c>
      <c r="I1249" s="58">
        <f>+'Measured TV opt-pt'!I1671</f>
        <v>0</v>
      </c>
      <c r="J1249" s="58">
        <f>+'Measured TV opt-pt'!J1671</f>
        <v>71583.072557594918</v>
      </c>
      <c r="K1249" s="58">
        <f>+'Measured TV opt-pt'!K1671</f>
        <v>8650.0898899914537</v>
      </c>
      <c r="L1249" s="58">
        <f>+'Measured TV opt-pt'!L1671</f>
        <v>3171.2285244435461</v>
      </c>
      <c r="M1249" s="58">
        <f>+'Measured TV opt-pt'!M1671</f>
        <v>12542.858416813569</v>
      </c>
      <c r="N1249" s="58">
        <f>+'Measured TV opt-pt'!N1671</f>
        <v>3357.8190330570787</v>
      </c>
      <c r="O1249" s="58">
        <f>+'Measured TV opt-pt'!O1671</f>
        <v>0</v>
      </c>
      <c r="P1249" s="141">
        <f t="shared" si="588"/>
        <v>100413.56842190056</v>
      </c>
      <c r="R1249" s="123" t="s">
        <v>223</v>
      </c>
      <c r="S1249" s="44">
        <f>'Measured TV opt-pt'!D1708</f>
        <v>0</v>
      </c>
      <c r="T1249" s="44">
        <v>2.7</v>
      </c>
      <c r="U1249" s="44"/>
      <c r="V1249" s="44">
        <f>'Measured TV opt-pt'!G1708</f>
        <v>0</v>
      </c>
      <c r="W1249" s="44">
        <f>'Measured TV opt-pt'!H1708</f>
        <v>0</v>
      </c>
      <c r="X1249" s="44">
        <f>'Measured TV opt-pt'!I1708</f>
        <v>0</v>
      </c>
      <c r="Y1249" s="44">
        <f>'Measured TV opt-pt'!J1708</f>
        <v>87.155197093702256</v>
      </c>
      <c r="Z1249" s="44">
        <f>'Measured TV opt-pt'!K1708</f>
        <v>13.033644350880634</v>
      </c>
      <c r="AA1249" s="44">
        <f>'Measured TV opt-pt'!L1708</f>
        <v>2.4931071207466569</v>
      </c>
      <c r="AB1249" s="44">
        <f>'Measured TV opt-pt'!M1708</f>
        <v>9.6569774760648368</v>
      </c>
      <c r="AC1249" s="44">
        <f>'Measured TV opt-pt'!N1708</f>
        <v>2.9000792001087969</v>
      </c>
      <c r="AD1249" s="44">
        <f>'Measured TV opt-pt'!O1708</f>
        <v>0</v>
      </c>
      <c r="AE1249" s="55">
        <f t="shared" si="615"/>
        <v>117.93900524150318</v>
      </c>
      <c r="AT1249" s="5"/>
    </row>
    <row r="1250" spans="1:46" ht="12.75" customHeight="1" thickBot="1" x14ac:dyDescent="0.25">
      <c r="A1250" s="194" t="str">
        <f>+'Measured TV opt-pt'!A1671</f>
        <v>FOOD</v>
      </c>
      <c r="B1250" s="385"/>
      <c r="C1250" s="123" t="s">
        <v>224</v>
      </c>
      <c r="D1250" s="58"/>
      <c r="E1250" s="58">
        <f>+'Measured TV opt-pt'!E1672</f>
        <v>0</v>
      </c>
      <c r="F1250" s="58">
        <f>+'Measured TV opt-pt'!F1672</f>
        <v>0</v>
      </c>
      <c r="G1250" s="58">
        <f>+'Measured TV opt-pt'!G1672</f>
        <v>0</v>
      </c>
      <c r="H1250" s="58">
        <f>+'Measured TV opt-pt'!H1672</f>
        <v>0</v>
      </c>
      <c r="I1250" s="58">
        <f>+'Measured TV opt-pt'!I1672</f>
        <v>0</v>
      </c>
      <c r="J1250" s="58">
        <f>+'Measured TV opt-pt'!J1672</f>
        <v>0</v>
      </c>
      <c r="K1250" s="58">
        <f>+'Measured TV opt-pt'!K1672</f>
        <v>0</v>
      </c>
      <c r="L1250" s="58">
        <f>+'Measured TV opt-pt'!L1672</f>
        <v>0</v>
      </c>
      <c r="M1250" s="58">
        <f>+'Measured TV opt-pt'!M1672</f>
        <v>0</v>
      </c>
      <c r="N1250" s="58">
        <f>+'Measured TV opt-pt'!N1672</f>
        <v>0</v>
      </c>
      <c r="O1250" s="58">
        <f>+'Measured TV opt-pt'!O1672</f>
        <v>0</v>
      </c>
      <c r="P1250" s="141">
        <f t="shared" si="588"/>
        <v>0</v>
      </c>
      <c r="Q1250" s="5"/>
      <c r="R1250" s="123" t="s">
        <v>224</v>
      </c>
      <c r="S1250" s="44">
        <f>'Measured TV opt-pt'!D1709</f>
        <v>0</v>
      </c>
      <c r="T1250" s="44">
        <f>'Measured TV opt-pt'!E1709</f>
        <v>0</v>
      </c>
      <c r="U1250" s="44">
        <f>'Measured TV opt-pt'!F1709</f>
        <v>0</v>
      </c>
      <c r="V1250" s="44">
        <f>'Measured TV opt-pt'!G1709</f>
        <v>0</v>
      </c>
      <c r="W1250" s="44">
        <f>'Measured TV opt-pt'!H1709</f>
        <v>0</v>
      </c>
      <c r="X1250" s="44">
        <f>'Measured TV opt-pt'!I1709</f>
        <v>0</v>
      </c>
      <c r="Y1250" s="44">
        <f>'Measured TV opt-pt'!J1709</f>
        <v>0</v>
      </c>
      <c r="Z1250" s="44">
        <f>'Measured TV opt-pt'!K1709</f>
        <v>0</v>
      </c>
      <c r="AA1250" s="44">
        <f>'Measured TV opt-pt'!L1709</f>
        <v>0</v>
      </c>
      <c r="AB1250" s="44">
        <f>'Measured TV opt-pt'!M1709</f>
        <v>0</v>
      </c>
      <c r="AC1250" s="44">
        <f>'Measured TV opt-pt'!N1709</f>
        <v>0</v>
      </c>
      <c r="AD1250" s="44">
        <f>'Measured TV opt-pt'!O1709</f>
        <v>0</v>
      </c>
      <c r="AE1250" s="55">
        <f t="shared" si="615"/>
        <v>0</v>
      </c>
    </row>
    <row r="1251" spans="1:46" ht="12.75" customHeight="1" x14ac:dyDescent="0.2">
      <c r="A1251" s="194" t="str">
        <f>+'Measured TV opt-pt'!A1672</f>
        <v>FOOD</v>
      </c>
      <c r="B1251" s="385"/>
      <c r="C1251" s="123" t="s">
        <v>101</v>
      </c>
      <c r="D1251" s="44"/>
      <c r="E1251" s="44">
        <v>113741.39</v>
      </c>
      <c r="F1251" s="44"/>
      <c r="G1251" s="44"/>
      <c r="H1251" s="44"/>
      <c r="I1251" s="44"/>
      <c r="J1251" s="44"/>
      <c r="K1251" s="44"/>
      <c r="L1251" s="44"/>
      <c r="M1251" s="44"/>
      <c r="N1251" s="44"/>
      <c r="O1251" s="44"/>
      <c r="P1251" s="141">
        <f t="shared" si="588"/>
        <v>113741.39</v>
      </c>
      <c r="Q1251" s="5"/>
      <c r="R1251" s="123" t="s">
        <v>101</v>
      </c>
      <c r="S1251" s="44"/>
      <c r="T1251" s="44">
        <v>124.26</v>
      </c>
      <c r="U1251" s="44"/>
      <c r="V1251" s="44"/>
      <c r="W1251" s="44"/>
      <c r="X1251" s="44"/>
      <c r="Y1251" s="58"/>
      <c r="Z1251" s="58"/>
      <c r="AA1251" s="58"/>
      <c r="AB1251" s="58"/>
      <c r="AC1251" s="58"/>
      <c r="AD1251" s="58"/>
      <c r="AE1251" s="55">
        <f t="shared" si="615"/>
        <v>124.26</v>
      </c>
    </row>
    <row r="1252" spans="1:46" ht="12.75" customHeight="1" x14ac:dyDescent="0.2">
      <c r="A1252" s="194" t="str">
        <f>+'Measured TV opt-pt'!A1673</f>
        <v>FOOD</v>
      </c>
      <c r="B1252" s="385"/>
      <c r="C1252" s="124" t="s">
        <v>58</v>
      </c>
      <c r="D1252" s="46">
        <v>122400.25019999998</v>
      </c>
      <c r="E1252" s="46">
        <v>73372.050299999988</v>
      </c>
      <c r="F1252" s="46">
        <v>56328.100000000006</v>
      </c>
      <c r="G1252" s="46">
        <v>0</v>
      </c>
      <c r="H1252" s="46">
        <v>0</v>
      </c>
      <c r="I1252" s="46">
        <v>0</v>
      </c>
      <c r="J1252" s="46">
        <v>30000</v>
      </c>
      <c r="K1252" s="46">
        <v>25500</v>
      </c>
      <c r="L1252" s="46">
        <v>50000</v>
      </c>
      <c r="M1252" s="46">
        <v>55000</v>
      </c>
      <c r="N1252" s="46">
        <v>35000</v>
      </c>
      <c r="O1252" s="46">
        <v>0</v>
      </c>
      <c r="P1252" s="142">
        <f t="shared" si="588"/>
        <v>447600.40049999999</v>
      </c>
      <c r="R1252" s="133" t="s">
        <v>105</v>
      </c>
      <c r="S1252" s="133" t="str">
        <f>+'Measured TV opt-pt'!D841</f>
        <v>F 20-34 ABC1C2</v>
      </c>
      <c r="T1252" s="133" t="str">
        <f>+'Measured TV opt-pt'!E841</f>
        <v>F 20-34 ABC1C2</v>
      </c>
      <c r="U1252" s="133" t="str">
        <f>+'Measured TV opt-pt'!F841</f>
        <v>F 20-34 ABC1C2</v>
      </c>
      <c r="V1252" s="133" t="str">
        <f>+'Measured TV opt-pt'!G841</f>
        <v>F 20-34 ABC1C2</v>
      </c>
      <c r="W1252" s="133" t="str">
        <f>+'Measured TV opt-pt'!H841</f>
        <v>F 20-34 ABC1C2</v>
      </c>
      <c r="X1252" s="8" t="str">
        <f>+'Measured TV opt-pt'!I841</f>
        <v>F 20-34 ABC1C2</v>
      </c>
      <c r="Y1252" s="133" t="str">
        <f>+'Measured TV opt-pt'!J841</f>
        <v>F 20-34 ABC1C2</v>
      </c>
      <c r="Z1252" s="133" t="str">
        <f>+'Measured TV opt-pt'!K841</f>
        <v>F 20-34 ABC1C2</v>
      </c>
      <c r="AA1252" s="133" t="str">
        <f>+'Measured TV opt-pt'!L841</f>
        <v>F 20-34 ABC1C2</v>
      </c>
      <c r="AB1252" s="133" t="str">
        <f>+'Measured TV opt-pt'!M841</f>
        <v>F 20-34 ABC1C2</v>
      </c>
      <c r="AC1252" s="133" t="str">
        <f>+'Measured TV opt-pt'!N841</f>
        <v>F 20-34 ABC1C2</v>
      </c>
      <c r="AD1252" s="133" t="str">
        <f>+'Measured TV opt-pt'!O841</f>
        <v>F 20-34 ABC1C2</v>
      </c>
      <c r="AE1252" s="133"/>
      <c r="AT1252" s="5">
        <f>L1252+L1253+L1254+L1255</f>
        <v>50000</v>
      </c>
    </row>
    <row r="1253" spans="1:46" ht="13.5" customHeight="1" thickBot="1" x14ac:dyDescent="0.25">
      <c r="A1253" s="194" t="str">
        <f>+'Measured TV opt-pt'!A1674</f>
        <v>FOOD</v>
      </c>
      <c r="B1253" s="385"/>
      <c r="C1253" s="124" t="s">
        <v>59</v>
      </c>
      <c r="D1253" s="46">
        <v>32288.399999999943</v>
      </c>
      <c r="E1253" s="46"/>
      <c r="F1253" s="46">
        <v>1500</v>
      </c>
      <c r="G1253" s="46"/>
      <c r="H1253" s="46"/>
      <c r="I1253" s="46"/>
      <c r="J1253" s="46"/>
      <c r="K1253" s="46"/>
      <c r="L1253" s="46"/>
      <c r="M1253" s="46"/>
      <c r="N1253" s="46"/>
      <c r="O1253" s="46"/>
      <c r="P1253" s="142">
        <f t="shared" si="588"/>
        <v>33788.399999999943</v>
      </c>
      <c r="R1253" s="60" t="s">
        <v>107</v>
      </c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</row>
    <row r="1254" spans="1:46" ht="12.75" customHeight="1" thickBot="1" x14ac:dyDescent="0.25">
      <c r="A1254" s="194" t="str">
        <f>+'Measured TV opt-pt'!A1675</f>
        <v>FOOD</v>
      </c>
      <c r="B1254" s="385"/>
      <c r="C1254" s="124" t="s">
        <v>166</v>
      </c>
      <c r="D1254" s="46">
        <v>106999.99999999999</v>
      </c>
      <c r="E1254" s="46">
        <v>56170</v>
      </c>
      <c r="F1254" s="46">
        <v>8000</v>
      </c>
      <c r="G1254" s="46">
        <v>16000</v>
      </c>
      <c r="H1254" s="46"/>
      <c r="I1254" s="46"/>
      <c r="J1254" s="46"/>
      <c r="K1254" s="46"/>
      <c r="L1254" s="46"/>
      <c r="M1254" s="46"/>
      <c r="N1254" s="46"/>
      <c r="O1254" s="46"/>
      <c r="P1254" s="142">
        <f t="shared" si="588"/>
        <v>187170</v>
      </c>
      <c r="Q1254" s="8"/>
      <c r="R1254" s="121" t="s">
        <v>106</v>
      </c>
      <c r="S1254" s="54">
        <f>SUM(S1255:S1260)</f>
        <v>1075.8533333333335</v>
      </c>
      <c r="T1254" s="54">
        <f t="shared" ref="T1254:AD1254" si="616">SUM(T1255:T1260)</f>
        <v>928.79</v>
      </c>
      <c r="U1254" s="54">
        <f t="shared" si="616"/>
        <v>531.94333333333327</v>
      </c>
      <c r="V1254" s="54">
        <f t="shared" si="616"/>
        <v>0</v>
      </c>
      <c r="W1254" s="54">
        <f t="shared" si="616"/>
        <v>0</v>
      </c>
      <c r="X1254" s="54">
        <f t="shared" si="616"/>
        <v>0</v>
      </c>
      <c r="Y1254" s="54">
        <f t="shared" si="616"/>
        <v>409.19691696737283</v>
      </c>
      <c r="Z1254" s="54">
        <f t="shared" si="616"/>
        <v>178.18839245356557</v>
      </c>
      <c r="AA1254" s="54">
        <f t="shared" si="616"/>
        <v>366.42654929581829</v>
      </c>
      <c r="AB1254" s="54">
        <f t="shared" si="616"/>
        <v>406.23775964812808</v>
      </c>
      <c r="AC1254" s="54">
        <f t="shared" si="616"/>
        <v>260.02009742357495</v>
      </c>
      <c r="AD1254" s="54">
        <f t="shared" si="616"/>
        <v>0</v>
      </c>
      <c r="AE1254" s="55">
        <f t="shared" ref="AE1254:AE1259" si="617">SUM(S1254:AD1254)</f>
        <v>4156.6563824551267</v>
      </c>
    </row>
    <row r="1255" spans="1:46" ht="12.75" customHeight="1" thickBot="1" x14ac:dyDescent="0.25">
      <c r="A1255" s="194" t="str">
        <f>+'Measured TV opt-pt'!A1676</f>
        <v>FOOD</v>
      </c>
      <c r="B1255" s="385"/>
      <c r="C1255" s="125" t="s">
        <v>167</v>
      </c>
      <c r="D1255" s="48"/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143">
        <f t="shared" si="588"/>
        <v>0</v>
      </c>
      <c r="Q1255" s="8"/>
      <c r="R1255" s="123" t="s">
        <v>261</v>
      </c>
      <c r="S1255" s="44">
        <v>847.60833333333335</v>
      </c>
      <c r="T1255" s="44">
        <v>572.20000000000005</v>
      </c>
      <c r="U1255" s="44">
        <v>398.80999999999995</v>
      </c>
      <c r="V1255" s="44">
        <f>'Measured TV opt-pt'!G1699</f>
        <v>0</v>
      </c>
      <c r="W1255" s="44">
        <f>'Measured TV opt-pt'!H1699</f>
        <v>0</v>
      </c>
      <c r="X1255" s="44">
        <f>'Measured TV opt-pt'!I1699</f>
        <v>0</v>
      </c>
      <c r="Y1255" s="44">
        <f>'Measured TV opt-pt'!J1699</f>
        <v>247.8152900480159</v>
      </c>
      <c r="Z1255" s="44">
        <f>'Measured TV opt-pt'!K1699</f>
        <v>142.72930265406427</v>
      </c>
      <c r="AA1255" s="44">
        <f>'Measured TV opt-pt'!L1699</f>
        <v>272.91298403982307</v>
      </c>
      <c r="AB1255" s="44">
        <f>'Measured TV opt-pt'!M1699</f>
        <v>322.26096858541064</v>
      </c>
      <c r="AC1255" s="44">
        <f>'Measured TV opt-pt'!N1699</f>
        <v>206.07046845067362</v>
      </c>
      <c r="AD1255" s="44">
        <f>'Measured TV opt-pt'!O1699</f>
        <v>0</v>
      </c>
      <c r="AE1255" s="55">
        <f t="shared" si="617"/>
        <v>3010.4073471113206</v>
      </c>
    </row>
    <row r="1256" spans="1:46" ht="12.75" customHeight="1" thickBot="1" x14ac:dyDescent="0.25">
      <c r="A1256" s="194" t="str">
        <f>+'Measured TV opt-pt'!A1677</f>
        <v>FOOD</v>
      </c>
      <c r="B1256" s="385"/>
      <c r="C1256" s="122" t="s">
        <v>60</v>
      </c>
      <c r="D1256" s="42"/>
      <c r="E1256" s="42"/>
      <c r="F1256" s="42"/>
      <c r="G1256" s="42"/>
      <c r="H1256" s="42"/>
      <c r="I1256" s="42"/>
      <c r="J1256" s="42"/>
      <c r="K1256" s="42"/>
      <c r="L1256" s="42"/>
      <c r="M1256" s="42"/>
      <c r="N1256" s="42"/>
      <c r="O1256" s="42"/>
      <c r="P1256" s="144">
        <f t="shared" si="588"/>
        <v>0</v>
      </c>
      <c r="Q1256" s="5"/>
      <c r="R1256" s="123" t="s">
        <v>262</v>
      </c>
      <c r="S1256" s="44">
        <f>'Measured TV opt-pt'!D1700</f>
        <v>0</v>
      </c>
      <c r="T1256" s="44">
        <v>0</v>
      </c>
      <c r="U1256" s="44">
        <f>'Measured TV opt-pt'!F1700</f>
        <v>0</v>
      </c>
      <c r="V1256" s="44">
        <f>'Measured TV opt-pt'!G1700</f>
        <v>0</v>
      </c>
      <c r="W1256" s="44">
        <f>'Measured TV opt-pt'!H1700</f>
        <v>0</v>
      </c>
      <c r="X1256" s="44">
        <f>'Measured TV opt-pt'!I1700</f>
        <v>0</v>
      </c>
      <c r="Y1256" s="44">
        <f>'Measured TV opt-pt'!J1700</f>
        <v>0</v>
      </c>
      <c r="Z1256" s="44">
        <f>'Measured TV opt-pt'!K1700</f>
        <v>0</v>
      </c>
      <c r="AA1256" s="44">
        <f>'Measured TV opt-pt'!L1700</f>
        <v>0</v>
      </c>
      <c r="AB1256" s="44">
        <f>'Measured TV opt-pt'!M1700</f>
        <v>0</v>
      </c>
      <c r="AC1256" s="44">
        <f>'Measured TV opt-pt'!N1700</f>
        <v>0</v>
      </c>
      <c r="AD1256" s="44">
        <f>'Measured TV opt-pt'!O1700</f>
        <v>0</v>
      </c>
      <c r="AE1256" s="55">
        <f t="shared" si="617"/>
        <v>0</v>
      </c>
      <c r="AT1256" s="5">
        <f>L1256+L1257+L1258+L1259+L1260+L1261+L1281+L1282+L1283</f>
        <v>3375</v>
      </c>
    </row>
    <row r="1257" spans="1:46" ht="12.75" customHeight="1" thickBot="1" x14ac:dyDescent="0.25">
      <c r="A1257" s="194" t="str">
        <f>+'Measured TV opt-pt'!A1678</f>
        <v>FOOD</v>
      </c>
      <c r="B1257" s="385"/>
      <c r="C1257" s="122" t="s">
        <v>61</v>
      </c>
      <c r="D1257" s="42"/>
      <c r="E1257" s="42">
        <v>46000</v>
      </c>
      <c r="F1257" s="42">
        <v>4000</v>
      </c>
      <c r="G1257" s="42">
        <v>3000</v>
      </c>
      <c r="H1257" s="42"/>
      <c r="I1257" s="42"/>
      <c r="J1257" s="42"/>
      <c r="K1257" s="42"/>
      <c r="L1257" s="42"/>
      <c r="M1257" s="42"/>
      <c r="N1257" s="42"/>
      <c r="O1257" s="42"/>
      <c r="P1257" s="144">
        <f t="shared" si="588"/>
        <v>53000</v>
      </c>
      <c r="R1257" s="123" t="s">
        <v>263</v>
      </c>
      <c r="S1257" s="44">
        <v>228.24500000000006</v>
      </c>
      <c r="T1257" s="44">
        <v>213.67</v>
      </c>
      <c r="U1257" s="44">
        <v>133.1333333333333</v>
      </c>
      <c r="V1257" s="44">
        <f>'Measured TV opt-pt'!G1701</f>
        <v>0</v>
      </c>
      <c r="W1257" s="44">
        <f>'Measured TV opt-pt'!H1701</f>
        <v>0</v>
      </c>
      <c r="X1257" s="44">
        <f>'Measured TV opt-pt'!I1701</f>
        <v>0</v>
      </c>
      <c r="Y1257" s="44">
        <f>'Measured TV opt-pt'!J1701</f>
        <v>61.576669974132976</v>
      </c>
      <c r="Z1257" s="44">
        <f>'Measured TV opt-pt'!K1701</f>
        <v>20.551381575824344</v>
      </c>
      <c r="AA1257" s="44">
        <f>'Measured TV opt-pt'!L1701</f>
        <v>90.730365942831796</v>
      </c>
      <c r="AB1257" s="44">
        <f>'Measured TV opt-pt'!M1701</f>
        <v>73.221497429904417</v>
      </c>
      <c r="AC1257" s="44">
        <f>'Measured TV opt-pt'!N1701</f>
        <v>50.694902875404736</v>
      </c>
      <c r="AD1257" s="44">
        <f>'Measured TV opt-pt'!O1701</f>
        <v>0</v>
      </c>
      <c r="AE1257" s="55">
        <f t="shared" si="617"/>
        <v>871.8231511314317</v>
      </c>
    </row>
    <row r="1258" spans="1:46" ht="12.75" customHeight="1" thickBot="1" x14ac:dyDescent="0.25">
      <c r="A1258" s="194" t="str">
        <f>+'Measured TV opt-pt'!A1680</f>
        <v>FOOD</v>
      </c>
      <c r="B1258" s="385"/>
      <c r="C1258" s="122" t="s">
        <v>62</v>
      </c>
      <c r="D1258" s="42"/>
      <c r="E1258" s="42"/>
      <c r="F1258" s="42"/>
      <c r="G1258" s="42"/>
      <c r="H1258" s="42"/>
      <c r="I1258" s="42"/>
      <c r="J1258" s="42"/>
      <c r="K1258" s="42"/>
      <c r="L1258" s="42"/>
      <c r="M1258" s="42"/>
      <c r="N1258" s="42"/>
      <c r="O1258" s="42"/>
      <c r="P1258" s="144">
        <f t="shared" si="588"/>
        <v>0</v>
      </c>
      <c r="R1258" s="123" t="s">
        <v>264</v>
      </c>
      <c r="S1258" s="44">
        <f>'Measured TV opt-pt'!D1702</f>
        <v>0</v>
      </c>
      <c r="T1258" s="44">
        <v>2.63</v>
      </c>
      <c r="U1258" s="44"/>
      <c r="V1258" s="44">
        <f>'Measured TV opt-pt'!G1702</f>
        <v>0</v>
      </c>
      <c r="W1258" s="44">
        <f>'Measured TV opt-pt'!H1702</f>
        <v>0</v>
      </c>
      <c r="X1258" s="44">
        <f>'Measured TV opt-pt'!I1702</f>
        <v>0</v>
      </c>
      <c r="Y1258" s="44">
        <f>'Measured TV opt-pt'!J1702</f>
        <v>99.804956945223978</v>
      </c>
      <c r="Z1258" s="44">
        <f>'Measured TV opt-pt'!K1702</f>
        <v>14.907708223676952</v>
      </c>
      <c r="AA1258" s="44">
        <f>'Measured TV opt-pt'!L1702</f>
        <v>2.7831993131634443</v>
      </c>
      <c r="AB1258" s="44">
        <f>'Measured TV opt-pt'!M1702</f>
        <v>10.755293632813032</v>
      </c>
      <c r="AC1258" s="44">
        <f>'Measured TV opt-pt'!N1702</f>
        <v>3.2547260974965857</v>
      </c>
      <c r="AD1258" s="44">
        <f>'Measured TV opt-pt'!O1702</f>
        <v>0</v>
      </c>
      <c r="AE1258" s="55">
        <f t="shared" si="617"/>
        <v>134.13588421237398</v>
      </c>
    </row>
    <row r="1259" spans="1:46" ht="12.75" customHeight="1" thickBot="1" x14ac:dyDescent="0.25">
      <c r="A1259" s="194" t="str">
        <f>+'Measured TV opt-pt'!A1681</f>
        <v>FOOD</v>
      </c>
      <c r="B1259" s="385"/>
      <c r="C1259" s="122" t="s">
        <v>63</v>
      </c>
      <c r="D1259" s="42"/>
      <c r="E1259" s="42"/>
      <c r="F1259" s="42"/>
      <c r="G1259" s="42"/>
      <c r="H1259" s="42"/>
      <c r="I1259" s="42"/>
      <c r="J1259" s="42"/>
      <c r="K1259" s="42"/>
      <c r="L1259" s="42"/>
      <c r="M1259" s="42"/>
      <c r="N1259" s="42"/>
      <c r="O1259" s="42"/>
      <c r="P1259" s="144">
        <f t="shared" si="588"/>
        <v>0</v>
      </c>
      <c r="Q1259" s="5"/>
      <c r="R1259" s="123" t="s">
        <v>265</v>
      </c>
      <c r="S1259" s="44">
        <f>'Measured TV opt-pt'!D1703</f>
        <v>0</v>
      </c>
      <c r="T1259" s="44">
        <f>'Measured TV opt-pt'!E1703</f>
        <v>0</v>
      </c>
      <c r="U1259" s="44">
        <f>'Measured TV opt-pt'!F1703</f>
        <v>0</v>
      </c>
      <c r="V1259" s="44">
        <f>'Measured TV opt-pt'!G1703</f>
        <v>0</v>
      </c>
      <c r="W1259" s="44">
        <f>'Measured TV opt-pt'!H1703</f>
        <v>0</v>
      </c>
      <c r="X1259" s="44">
        <f>'Measured TV opt-pt'!I1703</f>
        <v>0</v>
      </c>
      <c r="Y1259" s="44">
        <f>'Measured TV opt-pt'!J1703</f>
        <v>0</v>
      </c>
      <c r="Z1259" s="44">
        <f>'Measured TV opt-pt'!K1703</f>
        <v>0</v>
      </c>
      <c r="AA1259" s="44">
        <f>'Measured TV opt-pt'!L1703</f>
        <v>0</v>
      </c>
      <c r="AB1259" s="44">
        <f>'Measured TV opt-pt'!M1703</f>
        <v>0</v>
      </c>
      <c r="AC1259" s="44">
        <f>'Measured TV opt-pt'!N1703</f>
        <v>0</v>
      </c>
      <c r="AD1259" s="44">
        <f>'Measured TV opt-pt'!O1703</f>
        <v>0</v>
      </c>
      <c r="AE1259" s="55">
        <f t="shared" si="617"/>
        <v>0</v>
      </c>
    </row>
    <row r="1260" spans="1:46" ht="13.5" customHeight="1" x14ac:dyDescent="0.2">
      <c r="A1260" s="194" t="str">
        <f>+'Measured TV opt-pt'!A1682</f>
        <v>FOOD</v>
      </c>
      <c r="B1260" s="385"/>
      <c r="C1260" s="122" t="s">
        <v>64</v>
      </c>
      <c r="D1260" s="42"/>
      <c r="E1260" s="42">
        <v>278000</v>
      </c>
      <c r="F1260" s="42"/>
      <c r="G1260" s="42"/>
      <c r="H1260" s="42"/>
      <c r="I1260" s="42"/>
      <c r="J1260" s="42"/>
      <c r="K1260" s="42"/>
      <c r="L1260" s="42"/>
      <c r="M1260" s="42"/>
      <c r="N1260" s="42"/>
      <c r="O1260" s="42"/>
      <c r="P1260" s="144">
        <f t="shared" si="588"/>
        <v>278000</v>
      </c>
      <c r="Q1260" s="5"/>
      <c r="R1260" s="123" t="s">
        <v>266</v>
      </c>
      <c r="S1260" s="44"/>
      <c r="T1260" s="44">
        <v>140.29</v>
      </c>
      <c r="U1260" s="44"/>
      <c r="V1260" s="44"/>
      <c r="W1260" s="44"/>
      <c r="X1260" s="44"/>
      <c r="Y1260" s="44"/>
      <c r="Z1260" s="44"/>
      <c r="AA1260" s="44"/>
      <c r="AB1260" s="44"/>
      <c r="AC1260" s="44"/>
      <c r="AD1260" s="44"/>
      <c r="AE1260" s="55">
        <f t="shared" ref="AE1260" si="618">SUM(S1260:AD1260)</f>
        <v>140.29</v>
      </c>
    </row>
    <row r="1261" spans="1:46" ht="12.75" customHeight="1" x14ac:dyDescent="0.2">
      <c r="A1261" s="194" t="str">
        <f>+'Measured TV opt-pt'!A1683</f>
        <v>FOOD</v>
      </c>
      <c r="B1261" s="385"/>
      <c r="C1261" s="212" t="s">
        <v>289</v>
      </c>
      <c r="D1261" s="217">
        <f t="shared" ref="D1261:O1261" si="619">SUM(D1262:D1280)</f>
        <v>43354.8</v>
      </c>
      <c r="E1261" s="217">
        <f t="shared" si="619"/>
        <v>289452.08</v>
      </c>
      <c r="F1261" s="217">
        <f t="shared" si="619"/>
        <v>3375</v>
      </c>
      <c r="G1261" s="217">
        <f t="shared" si="619"/>
        <v>3375</v>
      </c>
      <c r="H1261" s="217">
        <f t="shared" si="619"/>
        <v>3375</v>
      </c>
      <c r="I1261" s="217">
        <f t="shared" si="619"/>
        <v>3375</v>
      </c>
      <c r="J1261" s="217">
        <f t="shared" si="619"/>
        <v>3375</v>
      </c>
      <c r="K1261" s="217">
        <f t="shared" si="619"/>
        <v>3375</v>
      </c>
      <c r="L1261" s="217">
        <f t="shared" si="619"/>
        <v>3375</v>
      </c>
      <c r="M1261" s="217">
        <f t="shared" si="619"/>
        <v>142875</v>
      </c>
      <c r="N1261" s="217">
        <f t="shared" si="619"/>
        <v>3375</v>
      </c>
      <c r="O1261" s="217">
        <f t="shared" si="619"/>
        <v>3375</v>
      </c>
      <c r="P1261" s="214">
        <f t="shared" si="588"/>
        <v>506056.88</v>
      </c>
      <c r="Q1261" s="5"/>
      <c r="R1261" s="60" t="s">
        <v>107</v>
      </c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</row>
    <row r="1262" spans="1:46" ht="12.75" customHeight="1" x14ac:dyDescent="0.25">
      <c r="A1262" s="194" t="str">
        <f>+'Measured TV opt-pt'!A1684</f>
        <v>FOOD</v>
      </c>
      <c r="B1262" s="385"/>
      <c r="C1262" s="311" t="s">
        <v>284</v>
      </c>
      <c r="D1262" s="330"/>
      <c r="E1262" s="330">
        <v>42800</v>
      </c>
      <c r="F1262" s="330"/>
      <c r="G1262" s="330"/>
      <c r="H1262" s="330"/>
      <c r="I1262" s="330"/>
      <c r="J1262" s="330"/>
      <c r="K1262" s="330"/>
      <c r="L1262" s="330"/>
      <c r="M1262" s="330">
        <v>139500</v>
      </c>
      <c r="N1262" s="330"/>
      <c r="O1262" s="330"/>
      <c r="P1262" s="312">
        <f t="shared" ref="P1262:P1280" si="620">SUM(D1262:O1262)</f>
        <v>182300</v>
      </c>
      <c r="Q1262" s="5"/>
      <c r="R1262" s="60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</row>
    <row r="1263" spans="1:46" ht="12.75" customHeight="1" x14ac:dyDescent="0.25">
      <c r="A1263" s="194" t="str">
        <f>+'Measured TV opt-pt'!A1685</f>
        <v>FOOD</v>
      </c>
      <c r="B1263" s="385"/>
      <c r="C1263" s="311" t="s">
        <v>288</v>
      </c>
      <c r="D1263" s="330"/>
      <c r="E1263" s="330"/>
      <c r="F1263" s="330"/>
      <c r="G1263" s="330"/>
      <c r="H1263" s="330"/>
      <c r="I1263" s="330"/>
      <c r="J1263" s="330"/>
      <c r="K1263" s="330"/>
      <c r="L1263" s="330"/>
      <c r="M1263" s="330"/>
      <c r="N1263" s="330"/>
      <c r="O1263" s="330"/>
      <c r="P1263" s="312">
        <f t="shared" si="620"/>
        <v>0</v>
      </c>
      <c r="Q1263" s="5"/>
      <c r="R1263" s="60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</row>
    <row r="1264" spans="1:46" ht="12.75" customHeight="1" x14ac:dyDescent="0.25">
      <c r="A1264" s="194" t="str">
        <f>+'Measured TV opt-pt'!A1686</f>
        <v>FOOD</v>
      </c>
      <c r="B1264" s="385"/>
      <c r="C1264" s="311" t="s">
        <v>280</v>
      </c>
      <c r="D1264" s="330">
        <v>27839</v>
      </c>
      <c r="E1264" s="330">
        <v>62800</v>
      </c>
      <c r="F1264" s="330"/>
      <c r="G1264" s="330"/>
      <c r="H1264" s="330"/>
      <c r="I1264" s="330"/>
      <c r="J1264" s="330"/>
      <c r="K1264" s="330"/>
      <c r="L1264" s="330"/>
      <c r="M1264" s="330"/>
      <c r="N1264" s="330"/>
      <c r="O1264" s="330"/>
      <c r="P1264" s="312">
        <f t="shared" si="620"/>
        <v>90639</v>
      </c>
      <c r="Q1264" s="5"/>
      <c r="R1264" s="60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</row>
    <row r="1265" spans="1:31" ht="12.75" customHeight="1" x14ac:dyDescent="0.25">
      <c r="A1265" s="194" t="str">
        <f>+'Measured TV opt-pt'!A1687</f>
        <v>FOOD</v>
      </c>
      <c r="B1265" s="385"/>
      <c r="C1265" s="311" t="s">
        <v>285</v>
      </c>
      <c r="D1265" s="330">
        <v>1598.4</v>
      </c>
      <c r="E1265" s="330">
        <v>11685.6</v>
      </c>
      <c r="F1265" s="330"/>
      <c r="G1265" s="330"/>
      <c r="H1265" s="330"/>
      <c r="I1265" s="330"/>
      <c r="J1265" s="330"/>
      <c r="K1265" s="330"/>
      <c r="L1265" s="330"/>
      <c r="M1265" s="330"/>
      <c r="N1265" s="330"/>
      <c r="O1265" s="330"/>
      <c r="P1265" s="312">
        <f t="shared" si="620"/>
        <v>13284</v>
      </c>
      <c r="Q1265" s="5"/>
      <c r="R1265" s="60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</row>
    <row r="1266" spans="1:31" ht="12.75" customHeight="1" x14ac:dyDescent="0.25">
      <c r="A1266" s="194" t="str">
        <f t="shared" ref="A1266:A1278" si="621">+A1265</f>
        <v>FOOD</v>
      </c>
      <c r="B1266" s="385"/>
      <c r="C1266" s="311" t="s">
        <v>280</v>
      </c>
      <c r="D1266" s="330"/>
      <c r="E1266" s="330">
        <v>5047.2</v>
      </c>
      <c r="F1266" s="330"/>
      <c r="G1266" s="330"/>
      <c r="H1266" s="330"/>
      <c r="I1266" s="330"/>
      <c r="J1266" s="330"/>
      <c r="K1266" s="330"/>
      <c r="L1266" s="330"/>
      <c r="M1266" s="330"/>
      <c r="N1266" s="330"/>
      <c r="O1266" s="330"/>
      <c r="P1266" s="312">
        <f t="shared" si="620"/>
        <v>5047.2</v>
      </c>
      <c r="Q1266" s="5"/>
      <c r="R1266" s="60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</row>
    <row r="1267" spans="1:31" ht="12.75" customHeight="1" x14ac:dyDescent="0.25">
      <c r="A1267" s="194" t="str">
        <f t="shared" si="621"/>
        <v>FOOD</v>
      </c>
      <c r="B1267" s="385"/>
      <c r="C1267" s="311" t="s">
        <v>286</v>
      </c>
      <c r="D1267" s="330"/>
      <c r="E1267" s="330">
        <v>74104.200000000012</v>
      </c>
      <c r="F1267" s="330"/>
      <c r="G1267" s="330"/>
      <c r="H1267" s="330"/>
      <c r="I1267" s="330"/>
      <c r="J1267" s="330"/>
      <c r="K1267" s="330"/>
      <c r="L1267" s="330"/>
      <c r="M1267" s="330"/>
      <c r="N1267" s="330"/>
      <c r="O1267" s="330"/>
      <c r="P1267" s="312">
        <f t="shared" si="620"/>
        <v>74104.200000000012</v>
      </c>
      <c r="Q1267" s="5"/>
      <c r="R1267" s="60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</row>
    <row r="1268" spans="1:31" ht="12.75" customHeight="1" x14ac:dyDescent="0.25">
      <c r="A1268" s="194" t="str">
        <f t="shared" si="621"/>
        <v>FOOD</v>
      </c>
      <c r="B1268" s="385"/>
      <c r="C1268" s="311" t="s">
        <v>282</v>
      </c>
      <c r="D1268" s="330">
        <v>10277.400000000001</v>
      </c>
      <c r="E1268" s="330">
        <v>54330.080000000002</v>
      </c>
      <c r="F1268" s="330"/>
      <c r="G1268" s="330"/>
      <c r="H1268" s="330"/>
      <c r="I1268" s="330"/>
      <c r="J1268" s="330"/>
      <c r="K1268" s="330"/>
      <c r="L1268" s="330"/>
      <c r="M1268" s="330"/>
      <c r="N1268" s="330"/>
      <c r="O1268" s="330"/>
      <c r="P1268" s="312">
        <f t="shared" si="620"/>
        <v>64607.48</v>
      </c>
      <c r="Q1268" s="5"/>
      <c r="R1268" s="60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</row>
    <row r="1269" spans="1:31" ht="12.75" customHeight="1" x14ac:dyDescent="0.25">
      <c r="A1269" s="194" t="str">
        <f t="shared" si="621"/>
        <v>FOOD</v>
      </c>
      <c r="B1269" s="385"/>
      <c r="C1269" s="311" t="s">
        <v>283</v>
      </c>
      <c r="D1269" s="330"/>
      <c r="E1269" s="330">
        <v>35310</v>
      </c>
      <c r="F1269" s="330"/>
      <c r="G1269" s="330"/>
      <c r="H1269" s="330"/>
      <c r="I1269" s="330"/>
      <c r="J1269" s="330"/>
      <c r="K1269" s="330"/>
      <c r="L1269" s="330"/>
      <c r="M1269" s="330"/>
      <c r="N1269" s="330"/>
      <c r="O1269" s="330"/>
      <c r="P1269" s="312">
        <f t="shared" si="620"/>
        <v>35310</v>
      </c>
      <c r="Q1269" s="5"/>
      <c r="R1269" s="60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</row>
    <row r="1270" spans="1:31" ht="12.75" customHeight="1" x14ac:dyDescent="0.25">
      <c r="A1270" s="194" t="str">
        <f t="shared" si="621"/>
        <v>FOOD</v>
      </c>
      <c r="B1270" s="385"/>
      <c r="C1270" s="313" t="s">
        <v>287</v>
      </c>
      <c r="D1270" s="331"/>
      <c r="E1270" s="331"/>
      <c r="F1270" s="331"/>
      <c r="G1270" s="331"/>
      <c r="H1270" s="331"/>
      <c r="I1270" s="331"/>
      <c r="J1270" s="331"/>
      <c r="K1270" s="331"/>
      <c r="L1270" s="331"/>
      <c r="M1270" s="331"/>
      <c r="N1270" s="331"/>
      <c r="O1270" s="331"/>
      <c r="P1270" s="314">
        <f t="shared" si="620"/>
        <v>0</v>
      </c>
      <c r="Q1270" s="5"/>
      <c r="R1270" s="60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</row>
    <row r="1271" spans="1:31" ht="12.75" customHeight="1" x14ac:dyDescent="0.25">
      <c r="A1271" s="194" t="str">
        <f t="shared" si="621"/>
        <v>FOOD</v>
      </c>
      <c r="B1271" s="385"/>
      <c r="C1271" s="313" t="s">
        <v>288</v>
      </c>
      <c r="D1271" s="331"/>
      <c r="E1271" s="331"/>
      <c r="F1271" s="331"/>
      <c r="G1271" s="331"/>
      <c r="H1271" s="331"/>
      <c r="I1271" s="331"/>
      <c r="J1271" s="331"/>
      <c r="K1271" s="331"/>
      <c r="L1271" s="331"/>
      <c r="M1271" s="331"/>
      <c r="N1271" s="331"/>
      <c r="O1271" s="331"/>
      <c r="P1271" s="314">
        <f t="shared" si="620"/>
        <v>0</v>
      </c>
      <c r="Q1271" s="5"/>
      <c r="R1271" s="60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</row>
    <row r="1272" spans="1:31" ht="12.75" customHeight="1" x14ac:dyDescent="0.25">
      <c r="A1272" s="194" t="str">
        <f t="shared" si="621"/>
        <v>FOOD</v>
      </c>
      <c r="B1272" s="385"/>
      <c r="C1272" s="313" t="s">
        <v>280</v>
      </c>
      <c r="D1272" s="331"/>
      <c r="E1272" s="331"/>
      <c r="F1272" s="331"/>
      <c r="G1272" s="331"/>
      <c r="H1272" s="331"/>
      <c r="I1272" s="331"/>
      <c r="J1272" s="331"/>
      <c r="K1272" s="331"/>
      <c r="L1272" s="331"/>
      <c r="M1272" s="331"/>
      <c r="N1272" s="331"/>
      <c r="O1272" s="331"/>
      <c r="P1272" s="314">
        <f t="shared" si="620"/>
        <v>0</v>
      </c>
      <c r="Q1272" s="5"/>
      <c r="R1272" s="60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</row>
    <row r="1273" spans="1:31" ht="12.75" customHeight="1" x14ac:dyDescent="0.25">
      <c r="A1273" s="194" t="str">
        <f t="shared" si="621"/>
        <v>FOOD</v>
      </c>
      <c r="B1273" s="385"/>
      <c r="C1273" s="313" t="s">
        <v>285</v>
      </c>
      <c r="D1273" s="331"/>
      <c r="E1273" s="331"/>
      <c r="F1273" s="331"/>
      <c r="G1273" s="331"/>
      <c r="H1273" s="331"/>
      <c r="I1273" s="331"/>
      <c r="J1273" s="331"/>
      <c r="K1273" s="331"/>
      <c r="L1273" s="331"/>
      <c r="M1273" s="331"/>
      <c r="N1273" s="331"/>
      <c r="O1273" s="331"/>
      <c r="P1273" s="314">
        <f t="shared" si="620"/>
        <v>0</v>
      </c>
      <c r="Q1273" s="5"/>
      <c r="R1273" s="60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</row>
    <row r="1274" spans="1:31" ht="12.75" customHeight="1" x14ac:dyDescent="0.25">
      <c r="A1274" s="194" t="str">
        <f t="shared" si="621"/>
        <v>FOOD</v>
      </c>
      <c r="B1274" s="385"/>
      <c r="C1274" s="313" t="s">
        <v>280</v>
      </c>
      <c r="D1274" s="331"/>
      <c r="E1274" s="331"/>
      <c r="F1274" s="331"/>
      <c r="G1274" s="331"/>
      <c r="H1274" s="331"/>
      <c r="I1274" s="331"/>
      <c r="J1274" s="331"/>
      <c r="K1274" s="331"/>
      <c r="L1274" s="331"/>
      <c r="M1274" s="331"/>
      <c r="N1274" s="331"/>
      <c r="O1274" s="331"/>
      <c r="P1274" s="314">
        <f t="shared" si="620"/>
        <v>0</v>
      </c>
      <c r="Q1274" s="5"/>
      <c r="R1274" s="60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</row>
    <row r="1275" spans="1:31" ht="12.75" customHeight="1" x14ac:dyDescent="0.25">
      <c r="A1275" s="194" t="str">
        <f t="shared" si="621"/>
        <v>FOOD</v>
      </c>
      <c r="B1275" s="385"/>
      <c r="C1275" s="313" t="s">
        <v>286</v>
      </c>
      <c r="D1275" s="331"/>
      <c r="E1275" s="331"/>
      <c r="F1275" s="331"/>
      <c r="G1275" s="331"/>
      <c r="H1275" s="331"/>
      <c r="I1275" s="331"/>
      <c r="J1275" s="331"/>
      <c r="K1275" s="331"/>
      <c r="L1275" s="331"/>
      <c r="M1275" s="331"/>
      <c r="N1275" s="331"/>
      <c r="O1275" s="331"/>
      <c r="P1275" s="314">
        <f t="shared" si="620"/>
        <v>0</v>
      </c>
      <c r="Q1275" s="5"/>
      <c r="R1275" s="60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</row>
    <row r="1276" spans="1:31" ht="12.75" customHeight="1" x14ac:dyDescent="0.25">
      <c r="A1276" s="194" t="str">
        <f t="shared" si="621"/>
        <v>FOOD</v>
      </c>
      <c r="B1276" s="385"/>
      <c r="C1276" s="313" t="s">
        <v>282</v>
      </c>
      <c r="D1276" s="331"/>
      <c r="E1276" s="331"/>
      <c r="F1276" s="331"/>
      <c r="G1276" s="331"/>
      <c r="H1276" s="331"/>
      <c r="I1276" s="331"/>
      <c r="J1276" s="331"/>
      <c r="K1276" s="331"/>
      <c r="L1276" s="331"/>
      <c r="M1276" s="331"/>
      <c r="N1276" s="331"/>
      <c r="O1276" s="331"/>
      <c r="P1276" s="314">
        <f t="shared" si="620"/>
        <v>0</v>
      </c>
      <c r="Q1276" s="5"/>
      <c r="R1276" s="60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</row>
    <row r="1277" spans="1:31" ht="12.75" customHeight="1" x14ac:dyDescent="0.25">
      <c r="A1277" s="194" t="str">
        <f t="shared" si="621"/>
        <v>FOOD</v>
      </c>
      <c r="B1277" s="385"/>
      <c r="C1277" s="313" t="s">
        <v>283</v>
      </c>
      <c r="D1277" s="331"/>
      <c r="E1277" s="331"/>
      <c r="F1277" s="331"/>
      <c r="G1277" s="331"/>
      <c r="H1277" s="331"/>
      <c r="I1277" s="331"/>
      <c r="J1277" s="331"/>
      <c r="K1277" s="331"/>
      <c r="L1277" s="331"/>
      <c r="M1277" s="331"/>
      <c r="N1277" s="331"/>
      <c r="O1277" s="331"/>
      <c r="P1277" s="314">
        <f t="shared" si="620"/>
        <v>0</v>
      </c>
      <c r="Q1277" s="5"/>
      <c r="R1277" s="60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</row>
    <row r="1278" spans="1:31" ht="12.75" customHeight="1" x14ac:dyDescent="0.25">
      <c r="A1278" s="194" t="str">
        <f t="shared" si="621"/>
        <v>FOOD</v>
      </c>
      <c r="B1278" s="385"/>
      <c r="C1278" s="313" t="s">
        <v>281</v>
      </c>
      <c r="D1278" s="331"/>
      <c r="E1278" s="331"/>
      <c r="F1278" s="331"/>
      <c r="G1278" s="331"/>
      <c r="H1278" s="331"/>
      <c r="I1278" s="331"/>
      <c r="J1278" s="331"/>
      <c r="K1278" s="331"/>
      <c r="L1278" s="331"/>
      <c r="M1278" s="331"/>
      <c r="N1278" s="331"/>
      <c r="O1278" s="331"/>
      <c r="P1278" s="314">
        <f t="shared" si="620"/>
        <v>0</v>
      </c>
      <c r="Q1278" s="5"/>
      <c r="R1278" s="60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</row>
    <row r="1279" spans="1:31" ht="12.75" customHeight="1" x14ac:dyDescent="0.25">
      <c r="A1279" s="194" t="str">
        <f>+'Measured TV opt-pt'!A1688</f>
        <v>FOOD</v>
      </c>
      <c r="B1279" s="385"/>
      <c r="C1279" s="318" t="s">
        <v>279</v>
      </c>
      <c r="D1279" s="332">
        <v>3640</v>
      </c>
      <c r="E1279" s="332">
        <v>3375</v>
      </c>
      <c r="F1279" s="332">
        <v>3375</v>
      </c>
      <c r="G1279" s="332">
        <v>3375</v>
      </c>
      <c r="H1279" s="332">
        <v>3375</v>
      </c>
      <c r="I1279" s="332">
        <v>3375</v>
      </c>
      <c r="J1279" s="332">
        <v>3375</v>
      </c>
      <c r="K1279" s="332">
        <v>3375</v>
      </c>
      <c r="L1279" s="332">
        <v>3375</v>
      </c>
      <c r="M1279" s="332">
        <v>3375</v>
      </c>
      <c r="N1279" s="332">
        <v>3375</v>
      </c>
      <c r="O1279" s="332">
        <v>3375</v>
      </c>
      <c r="P1279" s="315">
        <f t="shared" si="620"/>
        <v>40765</v>
      </c>
      <c r="Q1279" s="5"/>
      <c r="R1279" s="60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</row>
    <row r="1280" spans="1:31" ht="12.75" customHeight="1" x14ac:dyDescent="0.25">
      <c r="A1280" s="194" t="str">
        <f>+'Measured TV opt-pt'!A1689</f>
        <v>FOOD</v>
      </c>
      <c r="B1280" s="385"/>
      <c r="C1280" s="316" t="s">
        <v>290</v>
      </c>
      <c r="D1280" s="334"/>
      <c r="E1280" s="334"/>
      <c r="F1280" s="334"/>
      <c r="G1280" s="334"/>
      <c r="H1280" s="334"/>
      <c r="I1280" s="334"/>
      <c r="J1280" s="334"/>
      <c r="K1280" s="334"/>
      <c r="L1280" s="334"/>
      <c r="M1280" s="334"/>
      <c r="N1280" s="334"/>
      <c r="O1280" s="334"/>
      <c r="P1280" s="317">
        <f t="shared" si="620"/>
        <v>0</v>
      </c>
      <c r="Q1280" s="5"/>
      <c r="R1280" s="60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</row>
    <row r="1281" spans="1:31" ht="12.75" customHeight="1" x14ac:dyDescent="0.2">
      <c r="A1281" s="194" t="str">
        <f>+'Measured TV opt-pt'!A1690</f>
        <v>FOOD</v>
      </c>
      <c r="B1281" s="385"/>
      <c r="C1281" s="122" t="s">
        <v>66</v>
      </c>
      <c r="D1281" s="42"/>
      <c r="E1281" s="42"/>
      <c r="F1281" s="42"/>
      <c r="G1281" s="42"/>
      <c r="H1281" s="42"/>
      <c r="I1281" s="42"/>
      <c r="J1281" s="42"/>
      <c r="K1281" s="42"/>
      <c r="L1281" s="42"/>
      <c r="M1281" s="42"/>
      <c r="N1281" s="42"/>
      <c r="O1281" s="42"/>
      <c r="P1281" s="144">
        <f t="shared" ref="P1281:P1369" si="622">SUM(D1281:O1281)</f>
        <v>0</v>
      </c>
      <c r="R1281" s="60" t="s">
        <v>107</v>
      </c>
    </row>
    <row r="1282" spans="1:31" ht="12.75" customHeight="1" x14ac:dyDescent="0.2">
      <c r="A1282" s="194" t="str">
        <f>+'Measured TV opt-pt'!A1691</f>
        <v>FOOD</v>
      </c>
      <c r="B1282" s="385"/>
      <c r="C1282" s="122" t="s">
        <v>67</v>
      </c>
      <c r="D1282" s="42"/>
      <c r="E1282" s="42"/>
      <c r="F1282" s="42"/>
      <c r="G1282" s="42"/>
      <c r="H1282" s="42"/>
      <c r="I1282" s="42"/>
      <c r="J1282" s="42"/>
      <c r="K1282" s="42"/>
      <c r="L1282" s="42"/>
      <c r="M1282" s="42"/>
      <c r="N1282" s="42"/>
      <c r="O1282" s="42"/>
      <c r="P1282" s="144">
        <f t="shared" si="622"/>
        <v>0</v>
      </c>
      <c r="Q1282" s="5"/>
      <c r="R1282" s="60" t="s">
        <v>107</v>
      </c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</row>
    <row r="1283" spans="1:31" ht="12.75" customHeight="1" x14ac:dyDescent="0.2">
      <c r="A1283" s="194" t="str">
        <f>+'Measured TV opt-pt'!A1692</f>
        <v>FOOD</v>
      </c>
      <c r="B1283" s="385"/>
      <c r="C1283" s="122" t="s">
        <v>68</v>
      </c>
      <c r="D1283" s="42"/>
      <c r="E1283" s="42"/>
      <c r="F1283" s="42"/>
      <c r="G1283" s="42"/>
      <c r="H1283" s="42"/>
      <c r="I1283" s="42"/>
      <c r="J1283" s="42"/>
      <c r="K1283" s="42"/>
      <c r="L1283" s="42"/>
      <c r="M1283" s="42"/>
      <c r="N1283" s="42"/>
      <c r="O1283" s="42">
        <v>88180</v>
      </c>
      <c r="P1283" s="144">
        <f t="shared" si="622"/>
        <v>88180</v>
      </c>
      <c r="Q1283" s="5"/>
      <c r="R1283" s="60" t="s">
        <v>107</v>
      </c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</row>
    <row r="1284" spans="1:31" ht="13.5" customHeight="1" thickBot="1" x14ac:dyDescent="0.25">
      <c r="A1284" s="194" t="str">
        <f>+'Measured TV opt-pt'!A1693</f>
        <v>FOOD</v>
      </c>
      <c r="B1284" s="386"/>
      <c r="C1284" s="126" t="s">
        <v>55</v>
      </c>
      <c r="D1284" s="56">
        <f t="shared" ref="D1284:O1284" si="623">+D1283+D1282+D1281+D1261+D1260+D1259+D1258+D1257+D1256+D1245</f>
        <v>910180.85469999991</v>
      </c>
      <c r="E1284" s="56">
        <f t="shared" si="623"/>
        <v>1305100.1203000001</v>
      </c>
      <c r="F1284" s="56">
        <f t="shared" si="623"/>
        <v>385404.60550000006</v>
      </c>
      <c r="G1284" s="56">
        <f t="shared" si="623"/>
        <v>22375</v>
      </c>
      <c r="H1284" s="56">
        <f t="shared" si="623"/>
        <v>3375</v>
      </c>
      <c r="I1284" s="56">
        <f t="shared" si="623"/>
        <v>3375</v>
      </c>
      <c r="J1284" s="56">
        <f t="shared" si="623"/>
        <v>302011.87126337469</v>
      </c>
      <c r="K1284" s="56">
        <f t="shared" si="623"/>
        <v>126278.60003507059</v>
      </c>
      <c r="L1284" s="56">
        <f t="shared" si="623"/>
        <v>331138.71897102153</v>
      </c>
      <c r="M1284" s="56">
        <f t="shared" si="623"/>
        <v>544356.54100569664</v>
      </c>
      <c r="N1284" s="56">
        <f t="shared" si="623"/>
        <v>241675.16108005369</v>
      </c>
      <c r="O1284" s="56">
        <f t="shared" si="623"/>
        <v>91555</v>
      </c>
      <c r="P1284" s="147">
        <f t="shared" si="622"/>
        <v>4266826.4728552168</v>
      </c>
      <c r="Q1284" s="199" t="str">
        <f>+B1245</f>
        <v>Becel</v>
      </c>
      <c r="R1284" s="60" t="s">
        <v>107</v>
      </c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</row>
    <row r="1285" spans="1:31" ht="12.75" customHeight="1" thickBot="1" x14ac:dyDescent="0.25">
      <c r="A1285" s="194" t="str">
        <f>+'Measured TV opt-pt'!A1694</f>
        <v>FOOD</v>
      </c>
      <c r="B1285" s="384" t="str">
        <f>+'Measured TV opt-pt'!B1721</f>
        <v>Sana / Plum</v>
      </c>
      <c r="C1285" s="121" t="s">
        <v>56</v>
      </c>
      <c r="D1285" s="54">
        <f t="shared" ref="D1285:O1285" si="624">SUM(D1286:D1295)</f>
        <v>0</v>
      </c>
      <c r="E1285" s="54">
        <f t="shared" si="624"/>
        <v>0</v>
      </c>
      <c r="F1285" s="54">
        <f t="shared" si="624"/>
        <v>0</v>
      </c>
      <c r="G1285" s="54">
        <f t="shared" si="624"/>
        <v>0</v>
      </c>
      <c r="H1285" s="54">
        <f t="shared" si="624"/>
        <v>0</v>
      </c>
      <c r="I1285" s="54">
        <f>SUM(I1286:I1295)</f>
        <v>109434.74223836233</v>
      </c>
      <c r="J1285" s="54">
        <f t="shared" si="624"/>
        <v>543022.75255073211</v>
      </c>
      <c r="K1285" s="54">
        <f t="shared" si="624"/>
        <v>0</v>
      </c>
      <c r="L1285" s="54">
        <f t="shared" si="624"/>
        <v>302946.37798921036</v>
      </c>
      <c r="M1285" s="54">
        <f t="shared" si="624"/>
        <v>646118.55394796247</v>
      </c>
      <c r="N1285" s="54">
        <f t="shared" si="624"/>
        <v>251994.17780907039</v>
      </c>
      <c r="O1285" s="54">
        <f t="shared" si="624"/>
        <v>0</v>
      </c>
      <c r="P1285" s="140">
        <f t="shared" si="622"/>
        <v>1853516.6045353375</v>
      </c>
      <c r="Q1285" s="198" t="str">
        <f>+B1285</f>
        <v>Sana / Plum</v>
      </c>
      <c r="R1285" s="121" t="s">
        <v>104</v>
      </c>
      <c r="S1285" s="54">
        <f>SUM(S1286:S1291)</f>
        <v>0</v>
      </c>
      <c r="T1285" s="54">
        <f t="shared" ref="T1285:AD1285" si="625">SUM(T1286:T1291)</f>
        <v>0</v>
      </c>
      <c r="U1285" s="54">
        <f t="shared" si="625"/>
        <v>0</v>
      </c>
      <c r="V1285" s="54">
        <f t="shared" si="625"/>
        <v>0</v>
      </c>
      <c r="W1285" s="54">
        <f t="shared" si="625"/>
        <v>0</v>
      </c>
      <c r="X1285" s="117">
        <f t="shared" si="625"/>
        <v>96.666135999999995</v>
      </c>
      <c r="Y1285" s="54">
        <f t="shared" si="625"/>
        <v>672.61956513680536</v>
      </c>
      <c r="Z1285" s="54">
        <f t="shared" si="625"/>
        <v>0</v>
      </c>
      <c r="AA1285" s="54">
        <f t="shared" si="625"/>
        <v>305.6429945874234</v>
      </c>
      <c r="AB1285" s="54">
        <f t="shared" si="625"/>
        <v>617.02761664509399</v>
      </c>
      <c r="AC1285" s="54">
        <f t="shared" si="625"/>
        <v>264.38797104931695</v>
      </c>
      <c r="AD1285" s="54">
        <f t="shared" si="625"/>
        <v>0</v>
      </c>
      <c r="AE1285" s="55">
        <f t="shared" ref="AE1285:AE1291" si="626">SUM(S1285:AD1285)</f>
        <v>1956.3442834186396</v>
      </c>
    </row>
    <row r="1286" spans="1:31" ht="12.75" customHeight="1" thickBot="1" x14ac:dyDescent="0.25">
      <c r="A1286" s="194" t="str">
        <f>+'Measured TV opt-pt'!A1695</f>
        <v>FOOD</v>
      </c>
      <c r="B1286" s="385"/>
      <c r="C1286" s="123" t="s">
        <v>57</v>
      </c>
      <c r="D1286" s="58">
        <f>+'Measured TV opt-pt'!D1723</f>
        <v>0</v>
      </c>
      <c r="E1286" s="58">
        <f>+'Measured TV opt-pt'!E1723</f>
        <v>0</v>
      </c>
      <c r="F1286" s="58">
        <f>+'Measured TV opt-pt'!F1723</f>
        <v>0</v>
      </c>
      <c r="G1286" s="58">
        <f>+'Measured TV opt-pt'!G1723</f>
        <v>0</v>
      </c>
      <c r="H1286" s="58">
        <f>+'Measured TV opt-pt'!H1723</f>
        <v>0</v>
      </c>
      <c r="I1286" s="58">
        <f>+'Measured TV opt-pt'!I1723</f>
        <v>54437.270304969847</v>
      </c>
      <c r="J1286" s="58">
        <f>+'Measured TV opt-pt'!J1723</f>
        <v>278373.31941243901</v>
      </c>
      <c r="K1286" s="58">
        <f>+'Measured TV opt-pt'!K1723</f>
        <v>0</v>
      </c>
      <c r="L1286" s="58">
        <f>+'Measured TV opt-pt'!L1723</f>
        <v>179751.88445391995</v>
      </c>
      <c r="M1286" s="58">
        <f>+'Measured TV opt-pt'!M1723</f>
        <v>438197.11980187776</v>
      </c>
      <c r="N1286" s="58">
        <f>+'Measured TV opt-pt'!N1723</f>
        <v>174348.46610664015</v>
      </c>
      <c r="O1286" s="58">
        <f>+'Measured TV opt-pt'!O1723</f>
        <v>0</v>
      </c>
      <c r="P1286" s="141">
        <f t="shared" si="622"/>
        <v>1125108.0600798468</v>
      </c>
      <c r="R1286" s="123" t="s">
        <v>57</v>
      </c>
      <c r="S1286" s="44">
        <f>'Measured TV opt-pt'!D1760</f>
        <v>0</v>
      </c>
      <c r="T1286" s="44">
        <f>'Measured TV opt-pt'!E1760</f>
        <v>0</v>
      </c>
      <c r="U1286" s="44">
        <f>'Measured TV opt-pt'!F1760</f>
        <v>0</v>
      </c>
      <c r="V1286" s="44">
        <f>'Measured TV opt-pt'!G1760</f>
        <v>0</v>
      </c>
      <c r="W1286" s="44">
        <f>'Measured TV opt-pt'!H1760</f>
        <v>0</v>
      </c>
      <c r="X1286" s="44">
        <f>'Measured TV opt-pt'!I1760</f>
        <v>56.882140403877344</v>
      </c>
      <c r="Y1286" s="44">
        <f>'Measured TV opt-pt'!J1760</f>
        <v>407.34767471290189</v>
      </c>
      <c r="Z1286" s="44">
        <f>'Measured TV opt-pt'!K1760</f>
        <v>0</v>
      </c>
      <c r="AA1286" s="44">
        <f>'Measured TV opt-pt'!L1760</f>
        <v>227.64164295415358</v>
      </c>
      <c r="AB1286" s="44">
        <f>'Measured TV opt-pt'!M1760</f>
        <v>489.47669846404364</v>
      </c>
      <c r="AC1286" s="44">
        <f>'Measured TV opt-pt'!N1760</f>
        <v>209.53208458384407</v>
      </c>
      <c r="AD1286" s="44">
        <f>'Measured TV opt-pt'!O1760</f>
        <v>0</v>
      </c>
      <c r="AE1286" s="55">
        <f t="shared" si="626"/>
        <v>1390.8802411188205</v>
      </c>
    </row>
    <row r="1287" spans="1:31" ht="12.75" customHeight="1" thickBot="1" x14ac:dyDescent="0.25">
      <c r="A1287" s="194" t="str">
        <f>+'Measured TV opt-pt'!A1696</f>
        <v>FOOD</v>
      </c>
      <c r="B1287" s="385"/>
      <c r="C1287" s="123" t="s">
        <v>221</v>
      </c>
      <c r="D1287" s="58">
        <f>+'Measured TV opt-pt'!D1724</f>
        <v>0</v>
      </c>
      <c r="E1287" s="58">
        <f>+'Measured TV opt-pt'!E1724</f>
        <v>0</v>
      </c>
      <c r="F1287" s="58">
        <f>+'Measured TV opt-pt'!F1724</f>
        <v>0</v>
      </c>
      <c r="G1287" s="58">
        <f>+'Measured TV opt-pt'!G1724</f>
        <v>0</v>
      </c>
      <c r="H1287" s="58">
        <f>+'Measured TV opt-pt'!H1724</f>
        <v>0</v>
      </c>
      <c r="I1287" s="58">
        <f>+'Measured TV opt-pt'!I1724</f>
        <v>0</v>
      </c>
      <c r="J1287" s="58">
        <f>+'Measured TV opt-pt'!J1724</f>
        <v>0</v>
      </c>
      <c r="K1287" s="58">
        <f>+'Measured TV opt-pt'!K1724</f>
        <v>0</v>
      </c>
      <c r="L1287" s="58">
        <f>+'Measured TV opt-pt'!L1724</f>
        <v>0</v>
      </c>
      <c r="M1287" s="58">
        <f>+'Measured TV opt-pt'!M1724</f>
        <v>0</v>
      </c>
      <c r="N1287" s="58">
        <f>+'Measured TV opt-pt'!N1724</f>
        <v>0</v>
      </c>
      <c r="O1287" s="58">
        <f>+'Measured TV opt-pt'!O1724</f>
        <v>0</v>
      </c>
      <c r="P1287" s="141">
        <f t="shared" si="622"/>
        <v>0</v>
      </c>
      <c r="R1287" s="123" t="s">
        <v>221</v>
      </c>
      <c r="S1287" s="44">
        <f>'Measured TV opt-pt'!D1761</f>
        <v>0</v>
      </c>
      <c r="T1287" s="44">
        <f>'Measured TV opt-pt'!E1761</f>
        <v>0</v>
      </c>
      <c r="U1287" s="44">
        <f>'Measured TV opt-pt'!F1761</f>
        <v>0</v>
      </c>
      <c r="V1287" s="44">
        <f>'Measured TV opt-pt'!G1761</f>
        <v>0</v>
      </c>
      <c r="W1287" s="44">
        <f>'Measured TV opt-pt'!H1761</f>
        <v>0</v>
      </c>
      <c r="X1287" s="44">
        <f>'Measured TV opt-pt'!I1761</f>
        <v>0</v>
      </c>
      <c r="Y1287" s="44">
        <f>'Measured TV opt-pt'!J1761</f>
        <v>0</v>
      </c>
      <c r="Z1287" s="44">
        <f>'Measured TV opt-pt'!K1761</f>
        <v>0</v>
      </c>
      <c r="AA1287" s="44">
        <f>'Measured TV opt-pt'!L1761</f>
        <v>0</v>
      </c>
      <c r="AB1287" s="44">
        <f>'Measured TV opt-pt'!M1761</f>
        <v>0</v>
      </c>
      <c r="AC1287" s="44">
        <f>'Measured TV opt-pt'!N1761</f>
        <v>0</v>
      </c>
      <c r="AD1287" s="44">
        <f>'Measured TV opt-pt'!O1761</f>
        <v>0</v>
      </c>
      <c r="AE1287" s="55">
        <f t="shared" si="626"/>
        <v>0</v>
      </c>
    </row>
    <row r="1288" spans="1:31" ht="12.75" customHeight="1" thickBot="1" x14ac:dyDescent="0.25">
      <c r="A1288" s="194" t="str">
        <f>+'Measured TV opt-pt'!A1697</f>
        <v>FOOD</v>
      </c>
      <c r="B1288" s="385"/>
      <c r="C1288" s="123" t="s">
        <v>222</v>
      </c>
      <c r="D1288" s="58">
        <f>+'Measured TV opt-pt'!D1725</f>
        <v>0</v>
      </c>
      <c r="E1288" s="58">
        <f>+'Measured TV opt-pt'!E1725</f>
        <v>0</v>
      </c>
      <c r="F1288" s="58">
        <f>+'Measured TV opt-pt'!F1725</f>
        <v>0</v>
      </c>
      <c r="G1288" s="58">
        <f>+'Measured TV opt-pt'!G1725</f>
        <v>0</v>
      </c>
      <c r="H1288" s="58">
        <f>+'Measured TV opt-pt'!H1725</f>
        <v>0</v>
      </c>
      <c r="I1288" s="58">
        <f>+'Measured TV opt-pt'!I1725</f>
        <v>25825.20364489955</v>
      </c>
      <c r="J1288" s="58">
        <f>+'Measured TV opt-pt'!J1725</f>
        <v>81446.820915046075</v>
      </c>
      <c r="K1288" s="58">
        <f>+'Measured TV opt-pt'!K1725</f>
        <v>0</v>
      </c>
      <c r="L1288" s="58">
        <f>+'Measured TV opt-pt'!L1725</f>
        <v>75941.527702812615</v>
      </c>
      <c r="M1288" s="58">
        <f>+'Measured TV opt-pt'!M1725</f>
        <v>126703.55911499924</v>
      </c>
      <c r="N1288" s="58">
        <f>+'Measured TV opt-pt'!N1725</f>
        <v>53813.966259302048</v>
      </c>
      <c r="O1288" s="58">
        <f>+'Measured TV opt-pt'!O1725</f>
        <v>0</v>
      </c>
      <c r="P1288" s="141">
        <f t="shared" si="622"/>
        <v>363731.07763705956</v>
      </c>
      <c r="R1288" s="123" t="s">
        <v>222</v>
      </c>
      <c r="S1288" s="44">
        <f>'Measured TV opt-pt'!D1762</f>
        <v>0</v>
      </c>
      <c r="T1288" s="44">
        <f>'Measured TV opt-pt'!E1762</f>
        <v>0</v>
      </c>
      <c r="U1288" s="44">
        <f>'Measured TV opt-pt'!F1762</f>
        <v>0</v>
      </c>
      <c r="V1288" s="44">
        <f>'Measured TV opt-pt'!G1762</f>
        <v>0</v>
      </c>
      <c r="W1288" s="44">
        <f>'Measured TV opt-pt'!H1762</f>
        <v>0</v>
      </c>
      <c r="X1288" s="44">
        <f>'Measured TV opt-pt'!I1762</f>
        <v>22.687956004858044</v>
      </c>
      <c r="Y1288" s="44">
        <f>'Measured TV opt-pt'!J1762</f>
        <v>101.21697222825442</v>
      </c>
      <c r="Z1288" s="44">
        <f>'Measured TV opt-pt'!K1762</f>
        <v>0</v>
      </c>
      <c r="AA1288" s="44">
        <f>'Measured TV opt-pt'!L1762</f>
        <v>75.679834881157603</v>
      </c>
      <c r="AB1288" s="44">
        <f>'Measured TV opt-pt'!M1762</f>
        <v>111.21488579863231</v>
      </c>
      <c r="AC1288" s="44">
        <f>'Measured TV opt-pt'!N1762</f>
        <v>51.54648677766103</v>
      </c>
      <c r="AD1288" s="44">
        <f>'Measured TV opt-pt'!O1762</f>
        <v>0</v>
      </c>
      <c r="AE1288" s="55">
        <f t="shared" si="626"/>
        <v>362.34613569056341</v>
      </c>
    </row>
    <row r="1289" spans="1:31" ht="12.75" customHeight="1" thickBot="1" x14ac:dyDescent="0.25">
      <c r="A1289" s="194" t="str">
        <f>+'Measured TV opt-pt'!A1698</f>
        <v>FOOD</v>
      </c>
      <c r="B1289" s="385"/>
      <c r="C1289" s="123" t="s">
        <v>223</v>
      </c>
      <c r="D1289" s="58">
        <f>+'Measured TV opt-pt'!D1726</f>
        <v>0</v>
      </c>
      <c r="E1289" s="58">
        <f>+'Measured TV opt-pt'!E1726</f>
        <v>0</v>
      </c>
      <c r="F1289" s="58">
        <f>+'Measured TV opt-pt'!F1726</f>
        <v>0</v>
      </c>
      <c r="G1289" s="58">
        <f>+'Measured TV opt-pt'!G1726</f>
        <v>0</v>
      </c>
      <c r="H1289" s="58">
        <f>+'Measured TV opt-pt'!H1726</f>
        <v>0</v>
      </c>
      <c r="I1289" s="58">
        <f>+'Measured TV opt-pt'!I1726</f>
        <v>19572.268288492935</v>
      </c>
      <c r="J1289" s="58">
        <f>+'Measured TV opt-pt'!J1726</f>
        <v>131202.61222324695</v>
      </c>
      <c r="K1289" s="58">
        <f>+'Measured TV opt-pt'!K1726</f>
        <v>0</v>
      </c>
      <c r="L1289" s="58">
        <f>+'Measured TV opt-pt'!L1726</f>
        <v>2952.9658324777965</v>
      </c>
      <c r="M1289" s="58">
        <f>+'Measured TV opt-pt'!M1726</f>
        <v>21217.875031085507</v>
      </c>
      <c r="N1289" s="58">
        <f>+'Measured TV opt-pt'!N1726</f>
        <v>3831.745443128199</v>
      </c>
      <c r="O1289" s="58">
        <f>+'Measured TV opt-pt'!O1726</f>
        <v>0</v>
      </c>
      <c r="P1289" s="141">
        <f t="shared" si="622"/>
        <v>178777.46681843136</v>
      </c>
      <c r="R1289" s="123" t="s">
        <v>223</v>
      </c>
      <c r="S1289" s="44">
        <f>'Measured TV opt-pt'!D1763</f>
        <v>0</v>
      </c>
      <c r="T1289" s="44">
        <f>'Measured TV opt-pt'!E1763</f>
        <v>0</v>
      </c>
      <c r="U1289" s="44">
        <f>'Measured TV opt-pt'!F1763</f>
        <v>0</v>
      </c>
      <c r="V1289" s="44">
        <f>'Measured TV opt-pt'!G1763</f>
        <v>0</v>
      </c>
      <c r="W1289" s="44">
        <f>'Measured TV opt-pt'!H1763</f>
        <v>0</v>
      </c>
      <c r="X1289" s="44">
        <f>'Measured TV opt-pt'!I1763</f>
        <v>17.096039591264596</v>
      </c>
      <c r="Y1289" s="44">
        <f>'Measured TV opt-pt'!J1763</f>
        <v>164.05491819564904</v>
      </c>
      <c r="Z1289" s="44">
        <f>'Measured TV opt-pt'!K1763</f>
        <v>0</v>
      </c>
      <c r="AA1289" s="44">
        <f>'Measured TV opt-pt'!L1763</f>
        <v>2.3215167521122719</v>
      </c>
      <c r="AB1289" s="44">
        <f>'Measured TV opt-pt'!M1763</f>
        <v>16.336032382418047</v>
      </c>
      <c r="AC1289" s="44">
        <f>'Measured TV opt-pt'!N1763</f>
        <v>3.3093996878118412</v>
      </c>
      <c r="AD1289" s="44">
        <f>'Measured TV opt-pt'!O1763</f>
        <v>0</v>
      </c>
      <c r="AE1289" s="55">
        <f t="shared" si="626"/>
        <v>203.11790660925578</v>
      </c>
    </row>
    <row r="1290" spans="1:31" ht="12.75" customHeight="1" thickBot="1" x14ac:dyDescent="0.25">
      <c r="A1290" s="194" t="str">
        <f>+'Measured TV opt-pt'!A1699</f>
        <v>FOOD</v>
      </c>
      <c r="B1290" s="385"/>
      <c r="C1290" s="123" t="s">
        <v>224</v>
      </c>
      <c r="D1290" s="58">
        <f>+'Measured TV opt-pt'!D1727</f>
        <v>0</v>
      </c>
      <c r="E1290" s="58">
        <f>+'Measured TV opt-pt'!E1727</f>
        <v>0</v>
      </c>
      <c r="F1290" s="58">
        <f>+'Measured TV opt-pt'!F1727</f>
        <v>0</v>
      </c>
      <c r="G1290" s="58">
        <f>+'Measured TV opt-pt'!G1727</f>
        <v>0</v>
      </c>
      <c r="H1290" s="58">
        <f>+'Measured TV opt-pt'!H1727</f>
        <v>0</v>
      </c>
      <c r="I1290" s="58">
        <f>+'Measured TV opt-pt'!I1727</f>
        <v>0</v>
      </c>
      <c r="J1290" s="58">
        <f>+'Measured TV opt-pt'!J1727</f>
        <v>0</v>
      </c>
      <c r="K1290" s="58">
        <f>+'Measured TV opt-pt'!K1727</f>
        <v>0</v>
      </c>
      <c r="L1290" s="58">
        <f>+'Measured TV opt-pt'!L1727</f>
        <v>0</v>
      </c>
      <c r="M1290" s="58">
        <f>+'Measured TV opt-pt'!M1727</f>
        <v>0</v>
      </c>
      <c r="N1290" s="58">
        <f>+'Measured TV opt-pt'!N1727</f>
        <v>0</v>
      </c>
      <c r="O1290" s="58">
        <f>+'Measured TV opt-pt'!O1727</f>
        <v>0</v>
      </c>
      <c r="P1290" s="141">
        <f t="shared" si="622"/>
        <v>0</v>
      </c>
      <c r="Q1290" s="5"/>
      <c r="R1290" s="123" t="s">
        <v>224</v>
      </c>
      <c r="S1290" s="44">
        <f>'Measured TV opt-pt'!D1764</f>
        <v>0</v>
      </c>
      <c r="T1290" s="44">
        <f>'Measured TV opt-pt'!E1764</f>
        <v>0</v>
      </c>
      <c r="U1290" s="44">
        <f>'Measured TV opt-pt'!F1764</f>
        <v>0</v>
      </c>
      <c r="V1290" s="44">
        <f>'Measured TV opt-pt'!G1764</f>
        <v>0</v>
      </c>
      <c r="W1290" s="44">
        <f>'Measured TV opt-pt'!H1764</f>
        <v>0</v>
      </c>
      <c r="X1290" s="44">
        <f>'Measured TV opt-pt'!I1764</f>
        <v>0</v>
      </c>
      <c r="Y1290" s="44">
        <f>'Measured TV opt-pt'!J1764</f>
        <v>0</v>
      </c>
      <c r="Z1290" s="44">
        <f>'Measured TV opt-pt'!K1764</f>
        <v>0</v>
      </c>
      <c r="AA1290" s="44">
        <f>'Measured TV opt-pt'!L1764</f>
        <v>0</v>
      </c>
      <c r="AB1290" s="44">
        <f>'Measured TV opt-pt'!M1764</f>
        <v>0</v>
      </c>
      <c r="AC1290" s="44">
        <f>'Measured TV opt-pt'!N1764</f>
        <v>0</v>
      </c>
      <c r="AD1290" s="44">
        <f>'Measured TV opt-pt'!O1764</f>
        <v>0</v>
      </c>
      <c r="AE1290" s="55">
        <f t="shared" si="626"/>
        <v>0</v>
      </c>
    </row>
    <row r="1291" spans="1:31" ht="12.75" customHeight="1" x14ac:dyDescent="0.2">
      <c r="A1291" s="194" t="str">
        <f>+'Measured TV opt-pt'!A1700</f>
        <v>FOOD</v>
      </c>
      <c r="B1291" s="385"/>
      <c r="C1291" s="123" t="s">
        <v>101</v>
      </c>
      <c r="D1291" s="44"/>
      <c r="E1291" s="44"/>
      <c r="F1291" s="44"/>
      <c r="G1291" s="44"/>
      <c r="H1291" s="44"/>
      <c r="I1291" s="347"/>
      <c r="J1291" s="44"/>
      <c r="K1291" s="44"/>
      <c r="L1291" s="44">
        <v>19300</v>
      </c>
      <c r="M1291" s="44"/>
      <c r="N1291" s="44"/>
      <c r="O1291" s="44"/>
      <c r="P1291" s="141">
        <f t="shared" si="622"/>
        <v>19300</v>
      </c>
      <c r="Q1291" s="5"/>
      <c r="R1291" s="123" t="s">
        <v>101</v>
      </c>
      <c r="S1291" s="44"/>
      <c r="T1291" s="44"/>
      <c r="U1291" s="44"/>
      <c r="V1291" s="44"/>
      <c r="W1291" s="44"/>
      <c r="X1291" s="44"/>
      <c r="Y1291" s="58"/>
      <c r="Z1291" s="58"/>
      <c r="AA1291" s="58"/>
      <c r="AB1291" s="58"/>
      <c r="AC1291" s="58"/>
      <c r="AD1291" s="58"/>
      <c r="AE1291" s="55">
        <f t="shared" si="626"/>
        <v>0</v>
      </c>
    </row>
    <row r="1292" spans="1:31" ht="12.75" customHeight="1" x14ac:dyDescent="0.2">
      <c r="A1292" s="194" t="str">
        <f>+'Measured TV opt-pt'!A1701</f>
        <v>FOOD</v>
      </c>
      <c r="B1292" s="385"/>
      <c r="C1292" s="124" t="s">
        <v>58</v>
      </c>
      <c r="D1292" s="46"/>
      <c r="E1292" s="46"/>
      <c r="F1292" s="46"/>
      <c r="G1292" s="46"/>
      <c r="H1292" s="46"/>
      <c r="I1292" s="46">
        <v>9600</v>
      </c>
      <c r="J1292" s="46">
        <v>52000</v>
      </c>
      <c r="K1292" s="46"/>
      <c r="L1292" s="46">
        <v>25000</v>
      </c>
      <c r="M1292" s="46">
        <v>60000</v>
      </c>
      <c r="N1292" s="46">
        <v>20000</v>
      </c>
      <c r="O1292" s="46"/>
      <c r="P1292" s="142">
        <f t="shared" si="622"/>
        <v>166600</v>
      </c>
      <c r="R1292" s="133" t="s">
        <v>105</v>
      </c>
      <c r="S1292" s="133">
        <f>+'Measured TV opt-pt'!D869</f>
        <v>0.44</v>
      </c>
      <c r="T1292" s="133">
        <f>+'Measured TV opt-pt'!E869</f>
        <v>0</v>
      </c>
      <c r="U1292" s="133">
        <f>+'Measured TV opt-pt'!F869</f>
        <v>0</v>
      </c>
      <c r="V1292" s="133">
        <f>+'Measured TV opt-pt'!G869</f>
        <v>0.48</v>
      </c>
      <c r="W1292" s="133">
        <f>+'Measured TV opt-pt'!H869</f>
        <v>0.48</v>
      </c>
      <c r="X1292" s="8">
        <f>+'Measured TV opt-pt'!I869</f>
        <v>0.48</v>
      </c>
      <c r="Y1292" s="133">
        <f>+'Measured TV opt-pt'!J869</f>
        <v>0.48</v>
      </c>
      <c r="Z1292" s="133">
        <f>+'Measured TV opt-pt'!K869</f>
        <v>0.48915873014712274</v>
      </c>
      <c r="AA1292" s="133">
        <f>+'Measured TV opt-pt'!L869</f>
        <v>0.4834974169537235</v>
      </c>
      <c r="AB1292" s="133">
        <f>+'Measured TV opt-pt'!M869</f>
        <v>0.45414569524687309</v>
      </c>
      <c r="AC1292" s="133">
        <f>+'Measured TV opt-pt'!N869</f>
        <v>0.38276016431267579</v>
      </c>
      <c r="AD1292" s="133">
        <f>+'Measured TV opt-pt'!O869</f>
        <v>0.34111134082271427</v>
      </c>
      <c r="AE1292" s="133"/>
    </row>
    <row r="1293" spans="1:31" ht="13.5" customHeight="1" thickBot="1" x14ac:dyDescent="0.25">
      <c r="A1293" s="194" t="str">
        <f>+'Measured TV opt-pt'!A1702</f>
        <v>FOOD</v>
      </c>
      <c r="B1293" s="385"/>
      <c r="C1293" s="124" t="s">
        <v>59</v>
      </c>
      <c r="D1293" s="46"/>
      <c r="E1293" s="46"/>
      <c r="F1293" s="46"/>
      <c r="G1293" s="46"/>
      <c r="H1293" s="46"/>
      <c r="I1293" s="46"/>
      <c r="J1293" s="46"/>
      <c r="K1293" s="46"/>
      <c r="L1293" s="46"/>
      <c r="M1293" s="46"/>
      <c r="N1293" s="46"/>
      <c r="O1293" s="46"/>
      <c r="P1293" s="142">
        <f t="shared" si="622"/>
        <v>0</v>
      </c>
      <c r="R1293" s="60" t="s">
        <v>107</v>
      </c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</row>
    <row r="1294" spans="1:31" ht="12.75" customHeight="1" thickBot="1" x14ac:dyDescent="0.25">
      <c r="A1294" s="194" t="str">
        <f>+'Measured TV opt-pt'!A1703</f>
        <v>FOOD</v>
      </c>
      <c r="B1294" s="385"/>
      <c r="C1294" s="124" t="s">
        <v>166</v>
      </c>
      <c r="D1294" s="46"/>
      <c r="E1294" s="46"/>
      <c r="F1294" s="46"/>
      <c r="G1294" s="46"/>
      <c r="H1294" s="46"/>
      <c r="I1294" s="46"/>
      <c r="J1294" s="46"/>
      <c r="K1294" s="46"/>
      <c r="L1294" s="46"/>
      <c r="M1294" s="46"/>
      <c r="N1294" s="46"/>
      <c r="O1294" s="46"/>
      <c r="P1294" s="142">
        <f t="shared" si="622"/>
        <v>0</v>
      </c>
      <c r="Q1294" s="8"/>
      <c r="R1294" s="121" t="s">
        <v>106</v>
      </c>
      <c r="S1294" s="54">
        <f>SUM(S1295:S1300)</f>
        <v>0</v>
      </c>
      <c r="T1294" s="54">
        <f t="shared" ref="T1294" si="627">SUM(T1295:T1300)</f>
        <v>0</v>
      </c>
      <c r="U1294" s="54">
        <f t="shared" ref="U1294" si="628">SUM(U1295:U1300)</f>
        <v>0</v>
      </c>
      <c r="V1294" s="54">
        <f t="shared" ref="V1294" si="629">SUM(V1295:V1300)</f>
        <v>0</v>
      </c>
      <c r="W1294" s="54">
        <f t="shared" ref="W1294" si="630">SUM(W1295:W1300)</f>
        <v>0</v>
      </c>
      <c r="X1294" s="54">
        <f t="shared" ref="X1294" si="631">SUM(X1295:X1300)</f>
        <v>108.42564116964567</v>
      </c>
      <c r="Y1294" s="54">
        <f t="shared" ref="Y1294" si="632">SUM(Y1295:Y1300)</f>
        <v>770.24398977401836</v>
      </c>
      <c r="Z1294" s="54">
        <f t="shared" ref="Z1294" si="633">SUM(Z1295:Z1300)</f>
        <v>0</v>
      </c>
      <c r="AA1294" s="54">
        <f t="shared" ref="AA1294" si="634">SUM(AA1295:AA1300)</f>
        <v>341.20690825116691</v>
      </c>
      <c r="AB1294" s="54">
        <f t="shared" ref="AB1294" si="635">SUM(AB1295:AB1300)</f>
        <v>687.20396345762629</v>
      </c>
      <c r="AC1294" s="54">
        <f t="shared" ref="AC1294" si="636">SUM(AC1295:AC1300)</f>
        <v>296.71963069356917</v>
      </c>
      <c r="AD1294" s="54">
        <f t="shared" ref="AD1294" si="637">SUM(AD1295:AD1300)</f>
        <v>0</v>
      </c>
      <c r="AE1294" s="54">
        <f>SUM(AE1295:AE1300)</f>
        <v>2203.8001333460265</v>
      </c>
    </row>
    <row r="1295" spans="1:31" ht="12.75" customHeight="1" thickBot="1" x14ac:dyDescent="0.25">
      <c r="A1295" s="194" t="str">
        <f>+'Measured TV opt-pt'!A1704</f>
        <v>FOOD</v>
      </c>
      <c r="B1295" s="385"/>
      <c r="C1295" s="125" t="s">
        <v>167</v>
      </c>
      <c r="D1295" s="48"/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143">
        <f t="shared" si="622"/>
        <v>0</v>
      </c>
      <c r="Q1295" s="8"/>
      <c r="R1295" s="123" t="s">
        <v>261</v>
      </c>
      <c r="S1295" s="44">
        <f>'Measured TV opt-pt'!D1754</f>
        <v>0</v>
      </c>
      <c r="T1295" s="44">
        <f>'Measured TV opt-pt'!E1754</f>
        <v>0</v>
      </c>
      <c r="U1295" s="44">
        <f>'Measured TV opt-pt'!F1754</f>
        <v>0</v>
      </c>
      <c r="V1295" s="44">
        <f>'Measured TV opt-pt'!G1754</f>
        <v>0</v>
      </c>
      <c r="W1295" s="44">
        <f>'Measured TV opt-pt'!H1754</f>
        <v>0</v>
      </c>
      <c r="X1295" s="44">
        <f>'Measured TV opt-pt'!I1754</f>
        <v>63.801893813074415</v>
      </c>
      <c r="Y1295" s="44">
        <f>'Measured TV opt-pt'!J1754</f>
        <v>466.47037115582407</v>
      </c>
      <c r="Z1295" s="44">
        <f>'Measured TV opt-pt'!K1754</f>
        <v>0</v>
      </c>
      <c r="AA1295" s="44">
        <f>'Measured TV opt-pt'!L1754</f>
        <v>254.1294993083373</v>
      </c>
      <c r="AB1295" s="44">
        <f>'Measured TV opt-pt'!M1754</f>
        <v>545.14630809161974</v>
      </c>
      <c r="AC1295" s="44">
        <f>'Measured TV opt-pt'!N1754</f>
        <v>235.15548952329132</v>
      </c>
      <c r="AD1295" s="44">
        <f>'Measured TV opt-pt'!O1754</f>
        <v>0</v>
      </c>
      <c r="AE1295" s="55">
        <f t="shared" ref="AE1295:AE1300" si="638">SUM(S1295:AD1295)</f>
        <v>1564.703561892147</v>
      </c>
    </row>
    <row r="1296" spans="1:31" ht="12.75" customHeight="1" thickBot="1" x14ac:dyDescent="0.25">
      <c r="A1296" s="194" t="str">
        <f>+'Measured TV opt-pt'!A1705</f>
        <v>FOOD</v>
      </c>
      <c r="B1296" s="385"/>
      <c r="C1296" s="122" t="s">
        <v>60</v>
      </c>
      <c r="D1296" s="42"/>
      <c r="E1296" s="42"/>
      <c r="F1296" s="42"/>
      <c r="G1296" s="42"/>
      <c r="H1296" s="42"/>
      <c r="I1296" s="42"/>
      <c r="J1296" s="42"/>
      <c r="K1296" s="42"/>
      <c r="L1296" s="42"/>
      <c r="M1296" s="42"/>
      <c r="N1296" s="42"/>
      <c r="O1296" s="42"/>
      <c r="P1296" s="144">
        <f t="shared" si="622"/>
        <v>0</v>
      </c>
      <c r="Q1296" s="5"/>
      <c r="R1296" s="123" t="s">
        <v>262</v>
      </c>
      <c r="S1296" s="44">
        <f>'Measured TV opt-pt'!D1755</f>
        <v>0</v>
      </c>
      <c r="T1296" s="44">
        <f>'Measured TV opt-pt'!E1755</f>
        <v>0</v>
      </c>
      <c r="U1296" s="44">
        <f>'Measured TV opt-pt'!F1755</f>
        <v>0</v>
      </c>
      <c r="V1296" s="44">
        <f>'Measured TV opt-pt'!G1755</f>
        <v>0</v>
      </c>
      <c r="W1296" s="44">
        <f>'Measured TV opt-pt'!H1755</f>
        <v>0</v>
      </c>
      <c r="X1296" s="44">
        <f>'Measured TV opt-pt'!I1755</f>
        <v>0</v>
      </c>
      <c r="Y1296" s="44">
        <f>'Measured TV opt-pt'!J1755</f>
        <v>0</v>
      </c>
      <c r="Z1296" s="44">
        <f>'Measured TV opt-pt'!K1755</f>
        <v>0</v>
      </c>
      <c r="AA1296" s="44">
        <f>'Measured TV opt-pt'!L1755</f>
        <v>0</v>
      </c>
      <c r="AB1296" s="44">
        <f>'Measured TV opt-pt'!M1755</f>
        <v>0</v>
      </c>
      <c r="AC1296" s="44">
        <f>'Measured TV opt-pt'!N1755</f>
        <v>0</v>
      </c>
      <c r="AD1296" s="44">
        <f>'Measured TV opt-pt'!O1755</f>
        <v>0</v>
      </c>
      <c r="AE1296" s="55">
        <f t="shared" si="638"/>
        <v>0</v>
      </c>
    </row>
    <row r="1297" spans="1:31" ht="12.75" customHeight="1" thickBot="1" x14ac:dyDescent="0.25">
      <c r="A1297" s="194" t="str">
        <f>+'Measured TV opt-pt'!A1706</f>
        <v>FOOD</v>
      </c>
      <c r="B1297" s="385"/>
      <c r="C1297" s="122" t="s">
        <v>61</v>
      </c>
      <c r="D1297" s="42"/>
      <c r="E1297" s="42"/>
      <c r="F1297" s="42"/>
      <c r="G1297" s="42"/>
      <c r="H1297" s="42"/>
      <c r="I1297" s="42"/>
      <c r="J1297" s="42">
        <v>60000</v>
      </c>
      <c r="K1297" s="42"/>
      <c r="L1297" s="42"/>
      <c r="M1297" s="42"/>
      <c r="N1297" s="42"/>
      <c r="O1297" s="42"/>
      <c r="P1297" s="144">
        <f t="shared" si="622"/>
        <v>60000</v>
      </c>
      <c r="R1297" s="123" t="s">
        <v>263</v>
      </c>
      <c r="S1297" s="44">
        <f>'Measured TV opt-pt'!D1756</f>
        <v>0</v>
      </c>
      <c r="T1297" s="44">
        <f>'Measured TV opt-pt'!E1756</f>
        <v>0</v>
      </c>
      <c r="U1297" s="44">
        <f>'Measured TV opt-pt'!F1756</f>
        <v>0</v>
      </c>
      <c r="V1297" s="44">
        <f>'Measured TV opt-pt'!G1756</f>
        <v>0</v>
      </c>
      <c r="W1297" s="44">
        <f>'Measured TV opt-pt'!H1756</f>
        <v>0</v>
      </c>
      <c r="X1297" s="44">
        <f>'Measured TV opt-pt'!I1756</f>
        <v>25.447962217662727</v>
      </c>
      <c r="Y1297" s="44">
        <f>'Measured TV opt-pt'!J1756</f>
        <v>115.9076669232479</v>
      </c>
      <c r="Z1297" s="44">
        <f>'Measured TV opt-pt'!K1756</f>
        <v>0</v>
      </c>
      <c r="AA1297" s="44">
        <f>'Measured TV opt-pt'!L1756</f>
        <v>84.485765857697629</v>
      </c>
      <c r="AB1297" s="44">
        <f>'Measured TV opt-pt'!M1756</f>
        <v>123.86367847173258</v>
      </c>
      <c r="AC1297" s="44">
        <f>'Measured TV opt-pt'!N1756</f>
        <v>57.8500393172787</v>
      </c>
      <c r="AD1297" s="44">
        <f>'Measured TV opt-pt'!O1756</f>
        <v>0</v>
      </c>
      <c r="AE1297" s="55">
        <f t="shared" si="638"/>
        <v>407.55511278761952</v>
      </c>
    </row>
    <row r="1298" spans="1:31" ht="12.75" customHeight="1" thickBot="1" x14ac:dyDescent="0.25">
      <c r="A1298" s="194" t="str">
        <f>+'Measured TV opt-pt'!A1707</f>
        <v>FOOD</v>
      </c>
      <c r="B1298" s="385"/>
      <c r="C1298" s="122" t="s">
        <v>62</v>
      </c>
      <c r="D1298" s="42"/>
      <c r="E1298" s="42"/>
      <c r="F1298" s="42"/>
      <c r="G1298" s="42"/>
      <c r="H1298" s="42"/>
      <c r="I1298" s="42"/>
      <c r="J1298" s="42"/>
      <c r="K1298" s="42"/>
      <c r="L1298" s="42"/>
      <c r="M1298" s="42"/>
      <c r="N1298" s="42"/>
      <c r="O1298" s="42"/>
      <c r="P1298" s="144">
        <f t="shared" si="622"/>
        <v>0</v>
      </c>
      <c r="R1298" s="123" t="s">
        <v>264</v>
      </c>
      <c r="S1298" s="44">
        <f>'Measured TV opt-pt'!D1757</f>
        <v>0</v>
      </c>
      <c r="T1298" s="44">
        <f>'Measured TV opt-pt'!E1757</f>
        <v>0</v>
      </c>
      <c r="U1298" s="44">
        <f>'Measured TV opt-pt'!F1757</f>
        <v>0</v>
      </c>
      <c r="V1298" s="44">
        <f>'Measured TV opt-pt'!G1757</f>
        <v>0</v>
      </c>
      <c r="W1298" s="44">
        <f>'Measured TV opt-pt'!H1757</f>
        <v>0</v>
      </c>
      <c r="X1298" s="44">
        <f>'Measured TV opt-pt'!I1757</f>
        <v>19.175785138908537</v>
      </c>
      <c r="Y1298" s="44">
        <f>'Measured TV opt-pt'!J1757</f>
        <v>187.86595169494635</v>
      </c>
      <c r="Z1298" s="44">
        <f>'Measured TV opt-pt'!K1757</f>
        <v>0</v>
      </c>
      <c r="AA1298" s="44">
        <f>'Measured TV opt-pt'!L1757</f>
        <v>2.5916430851319525</v>
      </c>
      <c r="AB1298" s="44">
        <f>'Measured TV opt-pt'!M1757</f>
        <v>18.193976894274027</v>
      </c>
      <c r="AC1298" s="44">
        <f>'Measured TV opt-pt'!N1757</f>
        <v>3.7141018529991081</v>
      </c>
      <c r="AD1298" s="44">
        <f>'Measured TV opt-pt'!O1757</f>
        <v>0</v>
      </c>
      <c r="AE1298" s="55">
        <f t="shared" si="638"/>
        <v>231.54145866625996</v>
      </c>
    </row>
    <row r="1299" spans="1:31" ht="12.75" customHeight="1" thickBot="1" x14ac:dyDescent="0.25">
      <c r="A1299" s="194" t="str">
        <f>+'Measured TV opt-pt'!A1708</f>
        <v>FOOD</v>
      </c>
      <c r="B1299" s="385"/>
      <c r="C1299" s="122" t="s">
        <v>63</v>
      </c>
      <c r="D1299" s="42"/>
      <c r="E1299" s="42"/>
      <c r="F1299" s="42"/>
      <c r="G1299" s="42"/>
      <c r="H1299" s="42"/>
      <c r="I1299" s="42"/>
      <c r="J1299" s="42"/>
      <c r="K1299" s="42"/>
      <c r="L1299" s="42"/>
      <c r="M1299" s="42"/>
      <c r="N1299" s="42"/>
      <c r="O1299" s="42"/>
      <c r="P1299" s="144">
        <f t="shared" si="622"/>
        <v>0</v>
      </c>
      <c r="Q1299" s="5"/>
      <c r="R1299" s="123" t="s">
        <v>265</v>
      </c>
      <c r="S1299" s="44">
        <f>'Measured TV opt-pt'!D1758</f>
        <v>0</v>
      </c>
      <c r="T1299" s="44">
        <f>'Measured TV opt-pt'!E1758</f>
        <v>0</v>
      </c>
      <c r="U1299" s="44">
        <f>'Measured TV opt-pt'!F1758</f>
        <v>0</v>
      </c>
      <c r="V1299" s="44">
        <f>'Measured TV opt-pt'!G1758</f>
        <v>0</v>
      </c>
      <c r="W1299" s="44">
        <f>'Measured TV opt-pt'!H1758</f>
        <v>0</v>
      </c>
      <c r="X1299" s="44">
        <f>'Measured TV opt-pt'!I1758</f>
        <v>0</v>
      </c>
      <c r="Y1299" s="44">
        <f>'Measured TV opt-pt'!J1758</f>
        <v>0</v>
      </c>
      <c r="Z1299" s="44">
        <f>'Measured TV opt-pt'!K1758</f>
        <v>0</v>
      </c>
      <c r="AA1299" s="44">
        <f>'Measured TV opt-pt'!L1758</f>
        <v>0</v>
      </c>
      <c r="AB1299" s="44">
        <f>'Measured TV opt-pt'!M1758</f>
        <v>0</v>
      </c>
      <c r="AC1299" s="44">
        <f>'Measured TV opt-pt'!N1758</f>
        <v>0</v>
      </c>
      <c r="AD1299" s="44">
        <f>'Measured TV opt-pt'!O1758</f>
        <v>0</v>
      </c>
      <c r="AE1299" s="55">
        <f t="shared" si="638"/>
        <v>0</v>
      </c>
    </row>
    <row r="1300" spans="1:31" ht="13.5" customHeight="1" x14ac:dyDescent="0.2">
      <c r="A1300" s="194" t="str">
        <f>+'Measured TV opt-pt'!A1709</f>
        <v>FOOD</v>
      </c>
      <c r="B1300" s="385"/>
      <c r="C1300" s="122" t="s">
        <v>64</v>
      </c>
      <c r="D1300" s="42"/>
      <c r="E1300" s="42"/>
      <c r="F1300" s="42"/>
      <c r="G1300" s="42"/>
      <c r="H1300" s="42"/>
      <c r="I1300" s="42"/>
      <c r="J1300" s="42"/>
      <c r="K1300" s="42"/>
      <c r="L1300" s="42">
        <v>270000</v>
      </c>
      <c r="M1300" s="42"/>
      <c r="N1300" s="42"/>
      <c r="O1300" s="42"/>
      <c r="P1300" s="144">
        <f t="shared" si="622"/>
        <v>270000</v>
      </c>
      <c r="Q1300" s="5"/>
      <c r="R1300" s="123" t="s">
        <v>266</v>
      </c>
      <c r="S1300" s="44"/>
      <c r="T1300" s="44"/>
      <c r="U1300" s="44"/>
      <c r="V1300" s="44"/>
      <c r="W1300" s="44"/>
      <c r="X1300" s="44"/>
      <c r="Y1300" s="44"/>
      <c r="Z1300" s="44"/>
      <c r="AA1300" s="44"/>
      <c r="AB1300" s="44"/>
      <c r="AC1300" s="44"/>
      <c r="AD1300" s="44"/>
      <c r="AE1300" s="55">
        <f t="shared" si="638"/>
        <v>0</v>
      </c>
    </row>
    <row r="1301" spans="1:31" ht="12.75" customHeight="1" x14ac:dyDescent="0.2">
      <c r="A1301" s="194" t="str">
        <f>+'Measured TV opt-pt'!A1710</f>
        <v>FOOD</v>
      </c>
      <c r="B1301" s="385"/>
      <c r="C1301" s="212" t="s">
        <v>289</v>
      </c>
      <c r="D1301" s="217">
        <f t="shared" ref="D1301:O1301" si="639">SUM(D1302:D1320)</f>
        <v>3375</v>
      </c>
      <c r="E1301" s="217">
        <f t="shared" si="639"/>
        <v>3375</v>
      </c>
      <c r="F1301" s="217">
        <f t="shared" si="639"/>
        <v>3375</v>
      </c>
      <c r="G1301" s="217">
        <f t="shared" si="639"/>
        <v>3375</v>
      </c>
      <c r="H1301" s="217">
        <f t="shared" si="639"/>
        <v>27535</v>
      </c>
      <c r="I1301" s="217">
        <f t="shared" si="639"/>
        <v>27535</v>
      </c>
      <c r="J1301" s="217">
        <f t="shared" si="639"/>
        <v>27535</v>
      </c>
      <c r="K1301" s="217">
        <f t="shared" si="639"/>
        <v>3375</v>
      </c>
      <c r="L1301" s="217">
        <f t="shared" si="639"/>
        <v>3375</v>
      </c>
      <c r="M1301" s="217">
        <f t="shared" si="639"/>
        <v>25215</v>
      </c>
      <c r="N1301" s="217">
        <f t="shared" si="639"/>
        <v>30195.02</v>
      </c>
      <c r="O1301" s="217">
        <f t="shared" si="639"/>
        <v>31975</v>
      </c>
      <c r="P1301" s="214">
        <f t="shared" si="622"/>
        <v>190240.02</v>
      </c>
      <c r="Q1301" s="5"/>
      <c r="R1301" s="60" t="s">
        <v>107</v>
      </c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</row>
    <row r="1302" spans="1:31" ht="12.75" customHeight="1" x14ac:dyDescent="0.25">
      <c r="A1302" s="194" t="str">
        <f>+'Measured TV opt-pt'!A1711</f>
        <v>FOOD</v>
      </c>
      <c r="B1302" s="385"/>
      <c r="C1302" s="311" t="s">
        <v>284</v>
      </c>
      <c r="D1302" s="330"/>
      <c r="E1302" s="330"/>
      <c r="F1302" s="330"/>
      <c r="G1302" s="330"/>
      <c r="H1302" s="330"/>
      <c r="I1302" s="330"/>
      <c r="J1302" s="330"/>
      <c r="K1302" s="330"/>
      <c r="L1302" s="330"/>
      <c r="M1302" s="330">
        <v>5000</v>
      </c>
      <c r="N1302" s="330">
        <v>5000</v>
      </c>
      <c r="O1302" s="330">
        <v>5000</v>
      </c>
      <c r="P1302" s="312">
        <f t="shared" ref="P1302:P1320" si="640">SUM(D1302:O1302)</f>
        <v>15000</v>
      </c>
      <c r="Q1302" s="5"/>
      <c r="R1302" s="60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</row>
    <row r="1303" spans="1:31" ht="12.75" customHeight="1" x14ac:dyDescent="0.25">
      <c r="A1303" s="194" t="str">
        <f>+'Measured TV opt-pt'!A1712</f>
        <v>FOOD</v>
      </c>
      <c r="B1303" s="385"/>
      <c r="C1303" s="311" t="s">
        <v>288</v>
      </c>
      <c r="D1303" s="330"/>
      <c r="E1303" s="330"/>
      <c r="F1303" s="330"/>
      <c r="G1303" s="330"/>
      <c r="H1303" s="330"/>
      <c r="I1303" s="330"/>
      <c r="J1303" s="330"/>
      <c r="K1303" s="330"/>
      <c r="L1303" s="330"/>
      <c r="M1303" s="330"/>
      <c r="N1303" s="330"/>
      <c r="O1303" s="330"/>
      <c r="P1303" s="312">
        <f t="shared" si="640"/>
        <v>0</v>
      </c>
      <c r="Q1303" s="5"/>
      <c r="R1303" s="60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</row>
    <row r="1304" spans="1:31" ht="12.75" customHeight="1" x14ac:dyDescent="0.25">
      <c r="A1304" s="194" t="str">
        <f>+'Measured TV opt-pt'!A1713</f>
        <v>FOOD</v>
      </c>
      <c r="B1304" s="385"/>
      <c r="C1304" s="311" t="s">
        <v>280</v>
      </c>
      <c r="D1304" s="330"/>
      <c r="E1304" s="330"/>
      <c r="F1304" s="330"/>
      <c r="G1304" s="330"/>
      <c r="H1304" s="330"/>
      <c r="I1304" s="330"/>
      <c r="J1304" s="330"/>
      <c r="K1304" s="330"/>
      <c r="L1304" s="330"/>
      <c r="M1304" s="330"/>
      <c r="N1304" s="330">
        <v>5000</v>
      </c>
      <c r="O1304" s="330">
        <v>10000</v>
      </c>
      <c r="P1304" s="312">
        <f t="shared" si="640"/>
        <v>15000</v>
      </c>
      <c r="Q1304" s="5"/>
      <c r="R1304" s="60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</row>
    <row r="1305" spans="1:31" ht="12.75" customHeight="1" x14ac:dyDescent="0.25">
      <c r="A1305" s="194" t="str">
        <f>+'Measured TV opt-pt'!A1714</f>
        <v>FOOD</v>
      </c>
      <c r="B1305" s="385"/>
      <c r="C1305" s="311" t="s">
        <v>285</v>
      </c>
      <c r="D1305" s="330"/>
      <c r="E1305" s="330"/>
      <c r="F1305" s="330"/>
      <c r="G1305" s="330"/>
      <c r="H1305" s="330"/>
      <c r="I1305" s="330"/>
      <c r="J1305" s="330"/>
      <c r="K1305" s="330"/>
      <c r="L1305" s="330"/>
      <c r="M1305" s="330"/>
      <c r="N1305" s="330"/>
      <c r="O1305" s="330"/>
      <c r="P1305" s="312">
        <f t="shared" si="640"/>
        <v>0</v>
      </c>
      <c r="Q1305" s="5"/>
      <c r="R1305" s="60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</row>
    <row r="1306" spans="1:31" ht="12.75" customHeight="1" x14ac:dyDescent="0.25">
      <c r="A1306" s="194" t="str">
        <f t="shared" ref="A1306:A1318" si="641">+A1305</f>
        <v>FOOD</v>
      </c>
      <c r="B1306" s="385"/>
      <c r="C1306" s="311" t="s">
        <v>280</v>
      </c>
      <c r="D1306" s="330"/>
      <c r="E1306" s="330"/>
      <c r="F1306" s="330"/>
      <c r="G1306" s="330"/>
      <c r="H1306" s="330"/>
      <c r="I1306" s="330"/>
      <c r="J1306" s="330"/>
      <c r="K1306" s="330"/>
      <c r="L1306" s="330"/>
      <c r="M1306" s="330"/>
      <c r="N1306" s="330"/>
      <c r="O1306" s="330"/>
      <c r="P1306" s="312">
        <f t="shared" si="640"/>
        <v>0</v>
      </c>
      <c r="Q1306" s="5"/>
      <c r="R1306" s="60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</row>
    <row r="1307" spans="1:31" ht="12.75" customHeight="1" x14ac:dyDescent="0.25">
      <c r="A1307" s="194" t="str">
        <f t="shared" si="641"/>
        <v>FOOD</v>
      </c>
      <c r="B1307" s="385"/>
      <c r="C1307" s="311" t="s">
        <v>286</v>
      </c>
      <c r="D1307" s="330"/>
      <c r="E1307" s="330"/>
      <c r="F1307" s="330"/>
      <c r="G1307" s="330"/>
      <c r="H1307" s="330">
        <v>9000</v>
      </c>
      <c r="I1307" s="330">
        <v>9000</v>
      </c>
      <c r="J1307" s="330">
        <v>9000</v>
      </c>
      <c r="K1307" s="330"/>
      <c r="L1307" s="330"/>
      <c r="M1307" s="330">
        <v>5000</v>
      </c>
      <c r="N1307" s="330">
        <v>5000</v>
      </c>
      <c r="O1307" s="330">
        <v>3000</v>
      </c>
      <c r="P1307" s="312">
        <f t="shared" si="640"/>
        <v>40000</v>
      </c>
      <c r="Q1307" s="5"/>
      <c r="R1307" s="60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</row>
    <row r="1308" spans="1:31" ht="12.75" customHeight="1" x14ac:dyDescent="0.25">
      <c r="A1308" s="194" t="str">
        <f t="shared" si="641"/>
        <v>FOOD</v>
      </c>
      <c r="B1308" s="385"/>
      <c r="C1308" s="311" t="s">
        <v>282</v>
      </c>
      <c r="D1308" s="330"/>
      <c r="E1308" s="330"/>
      <c r="F1308" s="330"/>
      <c r="G1308" s="330"/>
      <c r="H1308" s="330">
        <v>8000</v>
      </c>
      <c r="I1308" s="330">
        <v>8000</v>
      </c>
      <c r="J1308" s="330">
        <v>8000</v>
      </c>
      <c r="K1308" s="330"/>
      <c r="L1308" s="330"/>
      <c r="M1308" s="330">
        <v>4000</v>
      </c>
      <c r="N1308" s="330">
        <v>4000</v>
      </c>
      <c r="O1308" s="330">
        <v>4000</v>
      </c>
      <c r="P1308" s="312">
        <f t="shared" si="640"/>
        <v>36000</v>
      </c>
      <c r="Q1308" s="5"/>
      <c r="R1308" s="60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</row>
    <row r="1309" spans="1:31" ht="12.75" customHeight="1" x14ac:dyDescent="0.25">
      <c r="A1309" s="194" t="str">
        <f t="shared" si="641"/>
        <v>FOOD</v>
      </c>
      <c r="B1309" s="385"/>
      <c r="C1309" s="311" t="s">
        <v>283</v>
      </c>
      <c r="D1309" s="330"/>
      <c r="E1309" s="330"/>
      <c r="F1309" s="330"/>
      <c r="G1309" s="330"/>
      <c r="H1309" s="330"/>
      <c r="I1309" s="330"/>
      <c r="J1309" s="330"/>
      <c r="K1309" s="330"/>
      <c r="L1309" s="330"/>
      <c r="M1309" s="330"/>
      <c r="N1309" s="330"/>
      <c r="O1309" s="330"/>
      <c r="P1309" s="312">
        <f t="shared" si="640"/>
        <v>0</v>
      </c>
      <c r="Q1309" s="5"/>
      <c r="R1309" s="60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</row>
    <row r="1310" spans="1:31" ht="12.75" customHeight="1" x14ac:dyDescent="0.25">
      <c r="A1310" s="194" t="str">
        <f t="shared" si="641"/>
        <v>FOOD</v>
      </c>
      <c r="B1310" s="385"/>
      <c r="C1310" s="313" t="s">
        <v>287</v>
      </c>
      <c r="D1310" s="331"/>
      <c r="E1310" s="331"/>
      <c r="F1310" s="331"/>
      <c r="G1310" s="331"/>
      <c r="H1310" s="331"/>
      <c r="I1310" s="331"/>
      <c r="J1310" s="331"/>
      <c r="K1310" s="331"/>
      <c r="L1310" s="331"/>
      <c r="M1310" s="331">
        <v>1000</v>
      </c>
      <c r="N1310" s="331">
        <v>981.5</v>
      </c>
      <c r="O1310" s="331"/>
      <c r="P1310" s="314">
        <f t="shared" si="640"/>
        <v>1981.5</v>
      </c>
      <c r="Q1310" s="5"/>
      <c r="R1310" s="60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</row>
    <row r="1311" spans="1:31" ht="12.75" customHeight="1" x14ac:dyDescent="0.25">
      <c r="A1311" s="194" t="str">
        <f t="shared" si="641"/>
        <v>FOOD</v>
      </c>
      <c r="B1311" s="385"/>
      <c r="C1311" s="313" t="s">
        <v>288</v>
      </c>
      <c r="D1311" s="331"/>
      <c r="E1311" s="331"/>
      <c r="F1311" s="331"/>
      <c r="G1311" s="331"/>
      <c r="H1311" s="331"/>
      <c r="I1311" s="331"/>
      <c r="J1311" s="331"/>
      <c r="K1311" s="331"/>
      <c r="L1311" s="331"/>
      <c r="M1311" s="331"/>
      <c r="N1311" s="331"/>
      <c r="O1311" s="331"/>
      <c r="P1311" s="314">
        <f t="shared" si="640"/>
        <v>0</v>
      </c>
      <c r="Q1311" s="5"/>
      <c r="R1311" s="60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</row>
    <row r="1312" spans="1:31" ht="12.75" customHeight="1" x14ac:dyDescent="0.25">
      <c r="A1312" s="194" t="str">
        <f t="shared" si="641"/>
        <v>FOOD</v>
      </c>
      <c r="B1312" s="385"/>
      <c r="C1312" s="313" t="s">
        <v>280</v>
      </c>
      <c r="D1312" s="331"/>
      <c r="E1312" s="331"/>
      <c r="F1312" s="331"/>
      <c r="G1312" s="331"/>
      <c r="H1312" s="331"/>
      <c r="I1312" s="331"/>
      <c r="J1312" s="331"/>
      <c r="K1312" s="331"/>
      <c r="L1312" s="331"/>
      <c r="M1312" s="331"/>
      <c r="N1312" s="331"/>
      <c r="O1312" s="331"/>
      <c r="P1312" s="314">
        <f t="shared" si="640"/>
        <v>0</v>
      </c>
      <c r="Q1312" s="5"/>
      <c r="R1312" s="60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</row>
    <row r="1313" spans="1:31" ht="12.75" customHeight="1" x14ac:dyDescent="0.25">
      <c r="A1313" s="194" t="str">
        <f t="shared" si="641"/>
        <v>FOOD</v>
      </c>
      <c r="B1313" s="385"/>
      <c r="C1313" s="313" t="s">
        <v>285</v>
      </c>
      <c r="D1313" s="331"/>
      <c r="E1313" s="331"/>
      <c r="F1313" s="331"/>
      <c r="G1313" s="331"/>
      <c r="H1313" s="331"/>
      <c r="I1313" s="331"/>
      <c r="J1313" s="331"/>
      <c r="K1313" s="331"/>
      <c r="L1313" s="331"/>
      <c r="M1313" s="331"/>
      <c r="N1313" s="331"/>
      <c r="O1313" s="331"/>
      <c r="P1313" s="314">
        <f t="shared" si="640"/>
        <v>0</v>
      </c>
      <c r="Q1313" s="5"/>
      <c r="R1313" s="60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</row>
    <row r="1314" spans="1:31" ht="12.75" customHeight="1" x14ac:dyDescent="0.25">
      <c r="A1314" s="194" t="str">
        <f t="shared" si="641"/>
        <v>FOOD</v>
      </c>
      <c r="B1314" s="385"/>
      <c r="C1314" s="313" t="s">
        <v>280</v>
      </c>
      <c r="D1314" s="331"/>
      <c r="E1314" s="331"/>
      <c r="F1314" s="331"/>
      <c r="G1314" s="331"/>
      <c r="H1314" s="331"/>
      <c r="I1314" s="331"/>
      <c r="J1314" s="331"/>
      <c r="K1314" s="331"/>
      <c r="L1314" s="331"/>
      <c r="M1314" s="331"/>
      <c r="N1314" s="331"/>
      <c r="O1314" s="331"/>
      <c r="P1314" s="314">
        <f t="shared" si="640"/>
        <v>0</v>
      </c>
      <c r="Q1314" s="5"/>
      <c r="R1314" s="60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</row>
    <row r="1315" spans="1:31" ht="12.75" customHeight="1" x14ac:dyDescent="0.25">
      <c r="A1315" s="194" t="str">
        <f t="shared" si="641"/>
        <v>FOOD</v>
      </c>
      <c r="B1315" s="385"/>
      <c r="C1315" s="313" t="s">
        <v>286</v>
      </c>
      <c r="D1315" s="331"/>
      <c r="E1315" s="331"/>
      <c r="F1315" s="331"/>
      <c r="G1315" s="331"/>
      <c r="H1315" s="331">
        <v>3000</v>
      </c>
      <c r="I1315" s="331">
        <v>3000</v>
      </c>
      <c r="J1315" s="331">
        <v>3000</v>
      </c>
      <c r="K1315" s="331"/>
      <c r="L1315" s="331"/>
      <c r="M1315" s="331">
        <v>3000</v>
      </c>
      <c r="N1315" s="331">
        <v>3000</v>
      </c>
      <c r="O1315" s="331">
        <v>3000</v>
      </c>
      <c r="P1315" s="314">
        <f t="shared" si="640"/>
        <v>18000</v>
      </c>
      <c r="Q1315" s="5"/>
      <c r="R1315" s="60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</row>
    <row r="1316" spans="1:31" ht="12.75" customHeight="1" x14ac:dyDescent="0.25">
      <c r="A1316" s="194" t="str">
        <f t="shared" si="641"/>
        <v>FOOD</v>
      </c>
      <c r="B1316" s="385"/>
      <c r="C1316" s="313" t="s">
        <v>282</v>
      </c>
      <c r="D1316" s="331"/>
      <c r="E1316" s="331"/>
      <c r="F1316" s="331"/>
      <c r="G1316" s="331"/>
      <c r="H1316" s="331">
        <v>2000</v>
      </c>
      <c r="I1316" s="331">
        <v>2000</v>
      </c>
      <c r="J1316" s="331">
        <v>2000</v>
      </c>
      <c r="K1316" s="331"/>
      <c r="L1316" s="331"/>
      <c r="M1316" s="331">
        <v>2000</v>
      </c>
      <c r="N1316" s="331">
        <v>2000</v>
      </c>
      <c r="O1316" s="331">
        <v>2000</v>
      </c>
      <c r="P1316" s="314">
        <f t="shared" si="640"/>
        <v>12000</v>
      </c>
      <c r="Q1316" s="5"/>
      <c r="R1316" s="60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</row>
    <row r="1317" spans="1:31" ht="12.75" customHeight="1" x14ac:dyDescent="0.25">
      <c r="A1317" s="194" t="str">
        <f t="shared" si="641"/>
        <v>FOOD</v>
      </c>
      <c r="B1317" s="385"/>
      <c r="C1317" s="313" t="s">
        <v>283</v>
      </c>
      <c r="D1317" s="331"/>
      <c r="E1317" s="331"/>
      <c r="F1317" s="331"/>
      <c r="G1317" s="331"/>
      <c r="H1317" s="331"/>
      <c r="I1317" s="331"/>
      <c r="J1317" s="331"/>
      <c r="K1317" s="331"/>
      <c r="L1317" s="331"/>
      <c r="M1317" s="331"/>
      <c r="N1317" s="331"/>
      <c r="O1317" s="331"/>
      <c r="P1317" s="314">
        <f t="shared" si="640"/>
        <v>0</v>
      </c>
      <c r="Q1317" s="5"/>
      <c r="R1317" s="60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</row>
    <row r="1318" spans="1:31" ht="12.75" customHeight="1" x14ac:dyDescent="0.25">
      <c r="A1318" s="194" t="str">
        <f t="shared" si="641"/>
        <v>FOOD</v>
      </c>
      <c r="B1318" s="385"/>
      <c r="C1318" s="313" t="s">
        <v>281</v>
      </c>
      <c r="D1318" s="331"/>
      <c r="E1318" s="331"/>
      <c r="F1318" s="331"/>
      <c r="G1318" s="331"/>
      <c r="H1318" s="331"/>
      <c r="I1318" s="331"/>
      <c r="J1318" s="331"/>
      <c r="K1318" s="331"/>
      <c r="L1318" s="331"/>
      <c r="M1318" s="331"/>
      <c r="N1318" s="331"/>
      <c r="O1318" s="331"/>
      <c r="P1318" s="314">
        <f t="shared" si="640"/>
        <v>0</v>
      </c>
      <c r="Q1318" s="5"/>
      <c r="R1318" s="60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</row>
    <row r="1319" spans="1:31" ht="12.75" customHeight="1" x14ac:dyDescent="0.25">
      <c r="A1319" s="194" t="str">
        <f>+'Measured TV opt-pt'!A1715</f>
        <v>FOOD</v>
      </c>
      <c r="B1319" s="385"/>
      <c r="C1319" s="318" t="s">
        <v>279</v>
      </c>
      <c r="D1319" s="332">
        <v>3375</v>
      </c>
      <c r="E1319" s="332">
        <v>3375</v>
      </c>
      <c r="F1319" s="332">
        <v>3375</v>
      </c>
      <c r="G1319" s="332">
        <v>3375</v>
      </c>
      <c r="H1319" s="332">
        <v>5535</v>
      </c>
      <c r="I1319" s="332">
        <v>5535</v>
      </c>
      <c r="J1319" s="332">
        <v>5535</v>
      </c>
      <c r="K1319" s="332">
        <v>3375</v>
      </c>
      <c r="L1319" s="332">
        <v>3375</v>
      </c>
      <c r="M1319" s="332">
        <v>5215</v>
      </c>
      <c r="N1319" s="332">
        <v>5213.5200000000004</v>
      </c>
      <c r="O1319" s="332">
        <v>4975</v>
      </c>
      <c r="P1319" s="315">
        <f t="shared" si="640"/>
        <v>52258.520000000004</v>
      </c>
      <c r="Q1319" s="5"/>
      <c r="R1319" s="60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</row>
    <row r="1320" spans="1:31" ht="12.75" customHeight="1" x14ac:dyDescent="0.25">
      <c r="A1320" s="194" t="str">
        <f>+'Measured TV opt-pt'!A1716</f>
        <v>FOOD</v>
      </c>
      <c r="B1320" s="385"/>
      <c r="C1320" s="316" t="s">
        <v>290</v>
      </c>
      <c r="D1320" s="334"/>
      <c r="E1320" s="334"/>
      <c r="F1320" s="334"/>
      <c r="G1320" s="334"/>
      <c r="H1320" s="334"/>
      <c r="I1320" s="334"/>
      <c r="J1320" s="334"/>
      <c r="K1320" s="334"/>
      <c r="L1320" s="334"/>
      <c r="M1320" s="334"/>
      <c r="N1320" s="334"/>
      <c r="O1320" s="334"/>
      <c r="P1320" s="317">
        <f t="shared" si="640"/>
        <v>0</v>
      </c>
      <c r="Q1320" s="5"/>
      <c r="R1320" s="60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</row>
    <row r="1321" spans="1:31" ht="12.75" customHeight="1" x14ac:dyDescent="0.2">
      <c r="A1321" s="194" t="str">
        <f>+'Measured TV opt-pt'!A1717</f>
        <v>FOOD</v>
      </c>
      <c r="B1321" s="385"/>
      <c r="C1321" s="122" t="s">
        <v>66</v>
      </c>
      <c r="D1321" s="42"/>
      <c r="E1321" s="42"/>
      <c r="F1321" s="42"/>
      <c r="G1321" s="42"/>
      <c r="H1321" s="42"/>
      <c r="I1321" s="42"/>
      <c r="J1321" s="42"/>
      <c r="K1321" s="42"/>
      <c r="L1321" s="42"/>
      <c r="M1321" s="42"/>
      <c r="N1321" s="42"/>
      <c r="O1321" s="42"/>
      <c r="P1321" s="144">
        <f t="shared" si="622"/>
        <v>0</v>
      </c>
      <c r="R1321" s="60" t="s">
        <v>107</v>
      </c>
    </row>
    <row r="1322" spans="1:31" ht="12.75" customHeight="1" x14ac:dyDescent="0.2">
      <c r="A1322" s="194" t="str">
        <f>+'Measured TV opt-pt'!A1718</f>
        <v>FOOD</v>
      </c>
      <c r="B1322" s="385"/>
      <c r="C1322" s="122" t="s">
        <v>67</v>
      </c>
      <c r="D1322" s="42"/>
      <c r="E1322" s="42"/>
      <c r="F1322" s="42"/>
      <c r="G1322" s="42"/>
      <c r="H1322" s="42"/>
      <c r="I1322" s="42"/>
      <c r="J1322" s="42"/>
      <c r="K1322" s="42"/>
      <c r="L1322" s="42"/>
      <c r="M1322" s="42"/>
      <c r="N1322" s="42"/>
      <c r="O1322" s="42"/>
      <c r="P1322" s="144">
        <f t="shared" si="622"/>
        <v>0</v>
      </c>
      <c r="Q1322" s="5"/>
      <c r="R1322" s="60" t="s">
        <v>107</v>
      </c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</row>
    <row r="1323" spans="1:31" ht="12.75" customHeight="1" x14ac:dyDescent="0.2">
      <c r="A1323" s="194" t="str">
        <f>+'Measured TV opt-pt'!A1719</f>
        <v>FOOD</v>
      </c>
      <c r="B1323" s="385"/>
      <c r="C1323" s="122" t="s">
        <v>68</v>
      </c>
      <c r="D1323" s="42"/>
      <c r="E1323" s="42"/>
      <c r="F1323" s="42"/>
      <c r="G1323" s="42"/>
      <c r="H1323" s="42"/>
      <c r="I1323" s="42"/>
      <c r="J1323" s="42"/>
      <c r="K1323" s="42"/>
      <c r="L1323" s="42"/>
      <c r="M1323" s="42"/>
      <c r="N1323" s="42"/>
      <c r="O1323" s="42"/>
      <c r="P1323" s="144">
        <f t="shared" si="622"/>
        <v>0</v>
      </c>
      <c r="Q1323" s="5"/>
      <c r="R1323" s="60" t="s">
        <v>107</v>
      </c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</row>
    <row r="1324" spans="1:31" ht="13.5" customHeight="1" thickBot="1" x14ac:dyDescent="0.25">
      <c r="A1324" s="194" t="str">
        <f>+'Measured TV opt-pt'!A1720</f>
        <v>FOOD</v>
      </c>
      <c r="B1324" s="386"/>
      <c r="C1324" s="126" t="s">
        <v>55</v>
      </c>
      <c r="D1324" s="56">
        <f t="shared" ref="D1324:O1324" si="642">+D1323+D1322+D1321+D1301+D1300+D1299+D1298+D1297+D1296+D1285</f>
        <v>3375</v>
      </c>
      <c r="E1324" s="56">
        <f t="shared" si="642"/>
        <v>3375</v>
      </c>
      <c r="F1324" s="56">
        <f t="shared" si="642"/>
        <v>3375</v>
      </c>
      <c r="G1324" s="56">
        <f t="shared" si="642"/>
        <v>3375</v>
      </c>
      <c r="H1324" s="56">
        <f t="shared" si="642"/>
        <v>27535</v>
      </c>
      <c r="I1324" s="56">
        <f t="shared" si="642"/>
        <v>136969.74223836232</v>
      </c>
      <c r="J1324" s="56">
        <f t="shared" si="642"/>
        <v>630557.75255073211</v>
      </c>
      <c r="K1324" s="56">
        <f t="shared" si="642"/>
        <v>3375</v>
      </c>
      <c r="L1324" s="56">
        <f t="shared" si="642"/>
        <v>576321.37798921042</v>
      </c>
      <c r="M1324" s="56">
        <f t="shared" si="642"/>
        <v>671333.55394796247</v>
      </c>
      <c r="N1324" s="56">
        <f t="shared" si="642"/>
        <v>282189.19780907041</v>
      </c>
      <c r="O1324" s="56">
        <f t="shared" si="642"/>
        <v>31975</v>
      </c>
      <c r="P1324" s="147">
        <f t="shared" si="622"/>
        <v>2373756.6245353376</v>
      </c>
      <c r="Q1324" s="199" t="str">
        <f>+B1285</f>
        <v>Sana / Plum</v>
      </c>
      <c r="R1324" s="60" t="s">
        <v>107</v>
      </c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</row>
    <row r="1325" spans="1:31" ht="12.75" customHeight="1" thickBot="1" x14ac:dyDescent="0.25">
      <c r="A1325" s="194" t="str">
        <f>+'Measured TV opt-pt'!A1721</f>
        <v>FOOD</v>
      </c>
      <c r="B1325" s="387" t="str">
        <f>+'Measured TV opt-pt'!B1776</f>
        <v>Calve</v>
      </c>
      <c r="C1325" s="121" t="s">
        <v>56</v>
      </c>
      <c r="D1325" s="54">
        <f t="shared" ref="D1325:O1325" si="643">SUM(D1326:D1335)</f>
        <v>0</v>
      </c>
      <c r="E1325" s="54">
        <f t="shared" si="643"/>
        <v>0</v>
      </c>
      <c r="F1325" s="54">
        <f t="shared" si="643"/>
        <v>0</v>
      </c>
      <c r="G1325" s="54">
        <f t="shared" si="643"/>
        <v>0</v>
      </c>
      <c r="H1325" s="54">
        <f t="shared" si="643"/>
        <v>0</v>
      </c>
      <c r="I1325" s="54">
        <f t="shared" si="643"/>
        <v>0</v>
      </c>
      <c r="J1325" s="54">
        <f t="shared" si="643"/>
        <v>0</v>
      </c>
      <c r="K1325" s="54">
        <f t="shared" si="643"/>
        <v>0</v>
      </c>
      <c r="L1325" s="54">
        <f t="shared" si="643"/>
        <v>271617.64806364599</v>
      </c>
      <c r="M1325" s="54">
        <f t="shared" si="643"/>
        <v>315117.09578530828</v>
      </c>
      <c r="N1325" s="54">
        <f t="shared" si="643"/>
        <v>44600</v>
      </c>
      <c r="O1325" s="54">
        <f t="shared" si="643"/>
        <v>0</v>
      </c>
      <c r="P1325" s="140">
        <f t="shared" si="622"/>
        <v>631334.74384895433</v>
      </c>
      <c r="Q1325" s="198" t="str">
        <f>+B1325</f>
        <v>Calve</v>
      </c>
      <c r="R1325" s="121" t="s">
        <v>104</v>
      </c>
      <c r="S1325" s="54">
        <f>SUM(S1326:S1331)</f>
        <v>0</v>
      </c>
      <c r="T1325" s="54">
        <f t="shared" ref="T1325:AD1325" si="644">SUM(T1326:T1331)</f>
        <v>0</v>
      </c>
      <c r="U1325" s="54">
        <f t="shared" si="644"/>
        <v>0</v>
      </c>
      <c r="V1325" s="54">
        <f t="shared" si="644"/>
        <v>0</v>
      </c>
      <c r="W1325" s="54">
        <f t="shared" si="644"/>
        <v>0</v>
      </c>
      <c r="X1325" s="117">
        <f t="shared" si="644"/>
        <v>0</v>
      </c>
      <c r="Y1325" s="54">
        <f t="shared" si="644"/>
        <v>0</v>
      </c>
      <c r="Z1325" s="54">
        <f t="shared" si="644"/>
        <v>0</v>
      </c>
      <c r="AA1325" s="54">
        <f t="shared" si="644"/>
        <v>132.96694055454748</v>
      </c>
      <c r="AB1325" s="54">
        <f t="shared" si="644"/>
        <v>114.50192680231731</v>
      </c>
      <c r="AC1325" s="54">
        <f t="shared" si="644"/>
        <v>0</v>
      </c>
      <c r="AD1325" s="54">
        <f t="shared" si="644"/>
        <v>0</v>
      </c>
      <c r="AE1325" s="55">
        <f t="shared" ref="AE1325:AE1331" si="645">SUM(S1325:AD1325)</f>
        <v>247.46886735686479</v>
      </c>
    </row>
    <row r="1326" spans="1:31" ht="12.75" customHeight="1" thickBot="1" x14ac:dyDescent="0.25">
      <c r="A1326" s="194" t="str">
        <f>+'Measured TV opt-pt'!A1722</f>
        <v>FOOD</v>
      </c>
      <c r="B1326" s="385"/>
      <c r="C1326" s="123" t="s">
        <v>57</v>
      </c>
      <c r="D1326" s="58">
        <f>+'Measured TV opt-pt'!D1778</f>
        <v>0</v>
      </c>
      <c r="E1326" s="58">
        <f>+'Measured TV opt-pt'!E1778</f>
        <v>0</v>
      </c>
      <c r="F1326" s="58">
        <f>+'Measured TV opt-pt'!F1778</f>
        <v>0</v>
      </c>
      <c r="G1326" s="58">
        <f>+'Measured TV opt-pt'!G1778</f>
        <v>0</v>
      </c>
      <c r="H1326" s="58">
        <f>+'Measured TV opt-pt'!H1778</f>
        <v>0</v>
      </c>
      <c r="I1326" s="58">
        <f>+'Measured TV opt-pt'!I1778</f>
        <v>0</v>
      </c>
      <c r="J1326" s="58">
        <f>+'Measured TV opt-pt'!J1778</f>
        <v>0</v>
      </c>
      <c r="K1326" s="58">
        <f>+'Measured TV opt-pt'!K1778</f>
        <v>0</v>
      </c>
      <c r="L1326" s="58">
        <f>+'Measured TV opt-pt'!L1778</f>
        <v>118318.33183309672</v>
      </c>
      <c r="M1326" s="58">
        <f>+'Measured TV opt-pt'!M1778</f>
        <v>124138.20755863184</v>
      </c>
      <c r="N1326" s="58">
        <f>+'Measured TV opt-pt'!N1778</f>
        <v>0</v>
      </c>
      <c r="O1326" s="58">
        <f>+'Measured TV opt-pt'!O1778</f>
        <v>0</v>
      </c>
      <c r="P1326" s="141">
        <f t="shared" si="622"/>
        <v>242456.53939172855</v>
      </c>
      <c r="R1326" s="123" t="s">
        <v>57</v>
      </c>
      <c r="S1326" s="44">
        <f>'Measured TV opt-pt'!D1815</f>
        <v>0</v>
      </c>
      <c r="T1326" s="44">
        <f>'Measured TV opt-pt'!E1815</f>
        <v>0</v>
      </c>
      <c r="U1326" s="44">
        <f>'Measured TV opt-pt'!F1815</f>
        <v>0</v>
      </c>
      <c r="V1326" s="44">
        <f>'Measured TV opt-pt'!G1815</f>
        <v>0</v>
      </c>
      <c r="W1326" s="44">
        <f>'Measured TV opt-pt'!H1815</f>
        <v>0</v>
      </c>
      <c r="X1326" s="44">
        <f>'Measured TV opt-pt'!I1815</f>
        <v>0</v>
      </c>
      <c r="Y1326" s="44">
        <f>'Measured TV opt-pt'!J1815</f>
        <v>0</v>
      </c>
      <c r="Z1326" s="44">
        <f>'Measured TV opt-pt'!K1815</f>
        <v>0</v>
      </c>
      <c r="AA1326" s="44">
        <f>'Measured TV opt-pt'!L1815</f>
        <v>99.033229429266797</v>
      </c>
      <c r="AB1326" s="44">
        <f>'Measured TV opt-pt'!M1815</f>
        <v>90.832279766833821</v>
      </c>
      <c r="AC1326" s="44">
        <f>'Measured TV opt-pt'!N1815</f>
        <v>0</v>
      </c>
      <c r="AD1326" s="44">
        <f>'Measured TV opt-pt'!O1815</f>
        <v>0</v>
      </c>
      <c r="AE1326" s="55">
        <f t="shared" si="645"/>
        <v>189.86550919610062</v>
      </c>
    </row>
    <row r="1327" spans="1:31" ht="12.75" customHeight="1" thickBot="1" x14ac:dyDescent="0.25">
      <c r="A1327" s="194" t="str">
        <f>+'Measured TV opt-pt'!A1723</f>
        <v>FOOD</v>
      </c>
      <c r="B1327" s="385"/>
      <c r="C1327" s="123" t="s">
        <v>221</v>
      </c>
      <c r="D1327" s="58">
        <f>+'Measured TV opt-pt'!D1779</f>
        <v>0</v>
      </c>
      <c r="E1327" s="58">
        <f>+'Measured TV opt-pt'!E1779</f>
        <v>0</v>
      </c>
      <c r="F1327" s="58">
        <f>+'Measured TV opt-pt'!F1779</f>
        <v>0</v>
      </c>
      <c r="G1327" s="58">
        <f>+'Measured TV opt-pt'!G1779</f>
        <v>0</v>
      </c>
      <c r="H1327" s="58">
        <f>+'Measured TV opt-pt'!H1779</f>
        <v>0</v>
      </c>
      <c r="I1327" s="58">
        <f>+'Measured TV opt-pt'!I1779</f>
        <v>0</v>
      </c>
      <c r="J1327" s="58">
        <f>+'Measured TV opt-pt'!J1779</f>
        <v>0</v>
      </c>
      <c r="K1327" s="58">
        <f>+'Measured TV opt-pt'!K1779</f>
        <v>0</v>
      </c>
      <c r="L1327" s="58">
        <f>+'Measured TV opt-pt'!L1779</f>
        <v>0</v>
      </c>
      <c r="M1327" s="58">
        <f>+'Measured TV opt-pt'!M1779</f>
        <v>0</v>
      </c>
      <c r="N1327" s="58">
        <f>+'Measured TV opt-pt'!N1779</f>
        <v>0</v>
      </c>
      <c r="O1327" s="58">
        <f>+'Measured TV opt-pt'!O1779</f>
        <v>0</v>
      </c>
      <c r="P1327" s="141">
        <f t="shared" si="622"/>
        <v>0</v>
      </c>
      <c r="R1327" s="123" t="s">
        <v>221</v>
      </c>
      <c r="S1327" s="44">
        <f>'Measured TV opt-pt'!D1816</f>
        <v>0</v>
      </c>
      <c r="T1327" s="44">
        <f>'Measured TV opt-pt'!E1816</f>
        <v>0</v>
      </c>
      <c r="U1327" s="44">
        <f>'Measured TV opt-pt'!F1816</f>
        <v>0</v>
      </c>
      <c r="V1327" s="44">
        <f>'Measured TV opt-pt'!G1816</f>
        <v>0</v>
      </c>
      <c r="W1327" s="44">
        <f>'Measured TV opt-pt'!H1816</f>
        <v>0</v>
      </c>
      <c r="X1327" s="44">
        <f>'Measured TV opt-pt'!I1816</f>
        <v>0</v>
      </c>
      <c r="Y1327" s="44">
        <f>'Measured TV opt-pt'!J1816</f>
        <v>0</v>
      </c>
      <c r="Z1327" s="44">
        <f>'Measured TV opt-pt'!K1816</f>
        <v>0</v>
      </c>
      <c r="AA1327" s="44">
        <f>'Measured TV opt-pt'!L1816</f>
        <v>0</v>
      </c>
      <c r="AB1327" s="44">
        <f>'Measured TV opt-pt'!M1816</f>
        <v>0</v>
      </c>
      <c r="AC1327" s="44">
        <f>'Measured TV opt-pt'!N1816</f>
        <v>0</v>
      </c>
      <c r="AD1327" s="44">
        <f>'Measured TV opt-pt'!O1816</f>
        <v>0</v>
      </c>
      <c r="AE1327" s="55">
        <f t="shared" si="645"/>
        <v>0</v>
      </c>
    </row>
    <row r="1328" spans="1:31" ht="12.75" customHeight="1" thickBot="1" x14ac:dyDescent="0.25">
      <c r="A1328" s="194" t="str">
        <f>+'Measured TV opt-pt'!A1724</f>
        <v>FOOD</v>
      </c>
      <c r="B1328" s="385"/>
      <c r="C1328" s="123" t="s">
        <v>222</v>
      </c>
      <c r="D1328" s="58">
        <f>+'Measured TV opt-pt'!D1780</f>
        <v>0</v>
      </c>
      <c r="E1328" s="58">
        <f>+'Measured TV opt-pt'!E1780</f>
        <v>0</v>
      </c>
      <c r="F1328" s="58">
        <f>+'Measured TV opt-pt'!F1780</f>
        <v>0</v>
      </c>
      <c r="G1328" s="58">
        <f>+'Measured TV opt-pt'!G1780</f>
        <v>0</v>
      </c>
      <c r="H1328" s="58">
        <f>+'Measured TV opt-pt'!H1780</f>
        <v>0</v>
      </c>
      <c r="I1328" s="58">
        <f>+'Measured TV opt-pt'!I1780</f>
        <v>0</v>
      </c>
      <c r="J1328" s="58">
        <f>+'Measured TV opt-pt'!J1780</f>
        <v>0</v>
      </c>
      <c r="K1328" s="58">
        <f>+'Measured TV opt-pt'!K1780</f>
        <v>0</v>
      </c>
      <c r="L1328" s="58">
        <f>+'Measured TV opt-pt'!L1780</f>
        <v>49431.579252426964</v>
      </c>
      <c r="M1328" s="58">
        <f>+'Measured TV opt-pt'!M1780</f>
        <v>35391.692280924413</v>
      </c>
      <c r="N1328" s="58">
        <f>+'Measured TV opt-pt'!N1780</f>
        <v>0</v>
      </c>
      <c r="O1328" s="58">
        <f>+'Measured TV opt-pt'!O1780</f>
        <v>0</v>
      </c>
      <c r="P1328" s="141">
        <f t="shared" si="622"/>
        <v>84823.271533351377</v>
      </c>
      <c r="R1328" s="123" t="s">
        <v>222</v>
      </c>
      <c r="S1328" s="44">
        <f>'Measured TV opt-pt'!D1817</f>
        <v>0</v>
      </c>
      <c r="T1328" s="44">
        <f>'Measured TV opt-pt'!E1817</f>
        <v>0</v>
      </c>
      <c r="U1328" s="44">
        <f>'Measured TV opt-pt'!F1817</f>
        <v>0</v>
      </c>
      <c r="V1328" s="44">
        <f>'Measured TV opt-pt'!G1817</f>
        <v>0</v>
      </c>
      <c r="W1328" s="44">
        <f>'Measured TV opt-pt'!H1817</f>
        <v>0</v>
      </c>
      <c r="X1328" s="44">
        <f>'Measured TV opt-pt'!I1817</f>
        <v>0</v>
      </c>
      <c r="Y1328" s="44">
        <f>'Measured TV opt-pt'!J1817</f>
        <v>0</v>
      </c>
      <c r="Z1328" s="44">
        <f>'Measured TV opt-pt'!K1817</f>
        <v>0</v>
      </c>
      <c r="AA1328" s="44">
        <f>'Measured TV opt-pt'!L1817</f>
        <v>32.923758384858189</v>
      </c>
      <c r="AB1328" s="44">
        <f>'Measured TV opt-pt'!M1817</f>
        <v>20.638166541527234</v>
      </c>
      <c r="AC1328" s="44">
        <f>'Measured TV opt-pt'!N1817</f>
        <v>0</v>
      </c>
      <c r="AD1328" s="44">
        <f>'Measured TV opt-pt'!O1817</f>
        <v>0</v>
      </c>
      <c r="AE1328" s="55">
        <f t="shared" si="645"/>
        <v>53.561924926385423</v>
      </c>
    </row>
    <row r="1329" spans="1:31" ht="12.75" customHeight="1" thickBot="1" x14ac:dyDescent="0.25">
      <c r="A1329" s="194" t="str">
        <f>+'Measured TV opt-pt'!A1725</f>
        <v>FOOD</v>
      </c>
      <c r="B1329" s="385"/>
      <c r="C1329" s="123" t="s">
        <v>223</v>
      </c>
      <c r="D1329" s="58">
        <f>+'Measured TV opt-pt'!D1781</f>
        <v>0</v>
      </c>
      <c r="E1329" s="58">
        <f>+'Measured TV opt-pt'!E1781</f>
        <v>0</v>
      </c>
      <c r="F1329" s="58">
        <f>+'Measured TV opt-pt'!F1781</f>
        <v>0</v>
      </c>
      <c r="G1329" s="58">
        <f>+'Measured TV opt-pt'!G1781</f>
        <v>0</v>
      </c>
      <c r="H1329" s="58">
        <f>+'Measured TV opt-pt'!H1781</f>
        <v>0</v>
      </c>
      <c r="I1329" s="58">
        <f>+'Measured TV opt-pt'!I1781</f>
        <v>0</v>
      </c>
      <c r="J1329" s="58">
        <f>+'Measured TV opt-pt'!J1781</f>
        <v>0</v>
      </c>
      <c r="K1329" s="58">
        <f>+'Measured TV opt-pt'!K1781</f>
        <v>0</v>
      </c>
      <c r="L1329" s="58">
        <f>+'Measured TV opt-pt'!L1781</f>
        <v>1887.5369781223083</v>
      </c>
      <c r="M1329" s="58">
        <f>+'Measured TV opt-pt'!M1781</f>
        <v>5867.195945751997</v>
      </c>
      <c r="N1329" s="58">
        <f>+'Measured TV opt-pt'!N1781</f>
        <v>0</v>
      </c>
      <c r="O1329" s="58">
        <f>+'Measured TV opt-pt'!O1781</f>
        <v>0</v>
      </c>
      <c r="P1329" s="141">
        <f t="shared" si="622"/>
        <v>7754.732923874305</v>
      </c>
      <c r="R1329" s="123" t="s">
        <v>223</v>
      </c>
      <c r="S1329" s="44">
        <f>'Measured TV opt-pt'!D1818</f>
        <v>0</v>
      </c>
      <c r="T1329" s="44">
        <f>'Measured TV opt-pt'!E1818</f>
        <v>0</v>
      </c>
      <c r="U1329" s="44">
        <f>'Measured TV opt-pt'!F1818</f>
        <v>0</v>
      </c>
      <c r="V1329" s="44">
        <f>'Measured TV opt-pt'!G1818</f>
        <v>0</v>
      </c>
      <c r="W1329" s="44">
        <f>'Measured TV opt-pt'!H1818</f>
        <v>0</v>
      </c>
      <c r="X1329" s="44">
        <f>'Measured TV opt-pt'!I1818</f>
        <v>0</v>
      </c>
      <c r="Y1329" s="44">
        <f>'Measured TV opt-pt'!J1818</f>
        <v>0</v>
      </c>
      <c r="Z1329" s="44">
        <f>'Measured TV opt-pt'!K1818</f>
        <v>0</v>
      </c>
      <c r="AA1329" s="44">
        <f>'Measured TV opt-pt'!L1818</f>
        <v>1.00995274042247</v>
      </c>
      <c r="AB1329" s="44">
        <f>'Measured TV opt-pt'!M1818</f>
        <v>3.031480493956249</v>
      </c>
      <c r="AC1329" s="44">
        <f>'Measured TV opt-pt'!N1818</f>
        <v>0</v>
      </c>
      <c r="AD1329" s="44">
        <f>'Measured TV opt-pt'!O1818</f>
        <v>0</v>
      </c>
      <c r="AE1329" s="55">
        <f t="shared" si="645"/>
        <v>4.0414332343787187</v>
      </c>
    </row>
    <row r="1330" spans="1:31" ht="12.75" customHeight="1" thickBot="1" x14ac:dyDescent="0.25">
      <c r="A1330" s="194" t="str">
        <f>+'Measured TV opt-pt'!A1726</f>
        <v>FOOD</v>
      </c>
      <c r="B1330" s="385"/>
      <c r="C1330" s="123" t="s">
        <v>224</v>
      </c>
      <c r="D1330" s="58">
        <f>+'Measured TV opt-pt'!D1782</f>
        <v>0</v>
      </c>
      <c r="E1330" s="58">
        <f>+'Measured TV opt-pt'!E1782</f>
        <v>0</v>
      </c>
      <c r="F1330" s="58">
        <f>+'Measured TV opt-pt'!F1782</f>
        <v>0</v>
      </c>
      <c r="G1330" s="58">
        <f>+'Measured TV opt-pt'!G1782</f>
        <v>0</v>
      </c>
      <c r="H1330" s="58">
        <f>+'Measured TV opt-pt'!H1782</f>
        <v>0</v>
      </c>
      <c r="I1330" s="58">
        <f>+'Measured TV opt-pt'!I1782</f>
        <v>0</v>
      </c>
      <c r="J1330" s="58">
        <f>+'Measured TV opt-pt'!J1782</f>
        <v>0</v>
      </c>
      <c r="K1330" s="58">
        <f>+'Measured TV opt-pt'!K1782</f>
        <v>0</v>
      </c>
      <c r="L1330" s="58">
        <f>+'Measured TV opt-pt'!L1782</f>
        <v>0</v>
      </c>
      <c r="M1330" s="58">
        <f>+'Measured TV opt-pt'!M1782</f>
        <v>0</v>
      </c>
      <c r="N1330" s="58">
        <f>+'Measured TV opt-pt'!N1782</f>
        <v>0</v>
      </c>
      <c r="O1330" s="58">
        <f>+'Measured TV opt-pt'!O1782</f>
        <v>0</v>
      </c>
      <c r="P1330" s="141">
        <f t="shared" si="622"/>
        <v>0</v>
      </c>
      <c r="Q1330" s="5"/>
      <c r="R1330" s="123" t="s">
        <v>224</v>
      </c>
      <c r="S1330" s="44">
        <f>'Measured TV opt-pt'!D1819</f>
        <v>0</v>
      </c>
      <c r="T1330" s="44">
        <f>'Measured TV opt-pt'!E1819</f>
        <v>0</v>
      </c>
      <c r="U1330" s="44">
        <f>'Measured TV opt-pt'!F1819</f>
        <v>0</v>
      </c>
      <c r="V1330" s="44">
        <f>'Measured TV opt-pt'!G1819</f>
        <v>0</v>
      </c>
      <c r="W1330" s="44">
        <f>'Measured TV opt-pt'!H1819</f>
        <v>0</v>
      </c>
      <c r="X1330" s="44">
        <f>'Measured TV opt-pt'!I1819</f>
        <v>0</v>
      </c>
      <c r="Y1330" s="44">
        <f>'Measured TV opt-pt'!J1819</f>
        <v>0</v>
      </c>
      <c r="Z1330" s="44">
        <f>'Measured TV opt-pt'!K1819</f>
        <v>0</v>
      </c>
      <c r="AA1330" s="44">
        <f>'Measured TV opt-pt'!L1819</f>
        <v>0</v>
      </c>
      <c r="AB1330" s="44">
        <f>'Measured TV opt-pt'!M1819</f>
        <v>0</v>
      </c>
      <c r="AC1330" s="44">
        <f>'Measured TV opt-pt'!N1819</f>
        <v>0</v>
      </c>
      <c r="AD1330" s="44">
        <f>'Measured TV opt-pt'!O1819</f>
        <v>0</v>
      </c>
      <c r="AE1330" s="55">
        <f t="shared" si="645"/>
        <v>0</v>
      </c>
    </row>
    <row r="1331" spans="1:31" ht="12.75" customHeight="1" x14ac:dyDescent="0.2">
      <c r="A1331" s="194" t="str">
        <f>+'Measured TV opt-pt'!A1727</f>
        <v>FOOD</v>
      </c>
      <c r="B1331" s="385"/>
      <c r="C1331" s="123" t="s">
        <v>101</v>
      </c>
      <c r="D1331" s="44"/>
      <c r="E1331" s="44"/>
      <c r="F1331" s="44"/>
      <c r="G1331" s="44"/>
      <c r="H1331" s="44"/>
      <c r="I1331" s="44"/>
      <c r="J1331" s="44"/>
      <c r="K1331" s="44"/>
      <c r="L1331" s="44"/>
      <c r="M1331" s="44"/>
      <c r="N1331" s="44"/>
      <c r="O1331" s="44"/>
      <c r="P1331" s="141">
        <f t="shared" si="622"/>
        <v>0</v>
      </c>
      <c r="Q1331" s="5"/>
      <c r="R1331" s="123" t="s">
        <v>101</v>
      </c>
      <c r="S1331" s="44"/>
      <c r="T1331" s="44"/>
      <c r="U1331" s="44"/>
      <c r="V1331" s="44"/>
      <c r="W1331" s="44"/>
      <c r="X1331" s="44"/>
      <c r="Y1331" s="58"/>
      <c r="Z1331" s="58"/>
      <c r="AA1331" s="58"/>
      <c r="AB1331" s="58"/>
      <c r="AC1331" s="58"/>
      <c r="AD1331" s="58"/>
      <c r="AE1331" s="55">
        <f t="shared" si="645"/>
        <v>0</v>
      </c>
    </row>
    <row r="1332" spans="1:31" ht="12.75" customHeight="1" x14ac:dyDescent="0.2">
      <c r="A1332" s="194" t="str">
        <f>+'Measured TV opt-pt'!A1728</f>
        <v>FOOD</v>
      </c>
      <c r="B1332" s="385"/>
      <c r="C1332" s="124" t="s">
        <v>58</v>
      </c>
      <c r="D1332" s="46"/>
      <c r="E1332" s="46"/>
      <c r="F1332" s="46"/>
      <c r="G1332" s="46"/>
      <c r="H1332" s="46"/>
      <c r="I1332" s="46"/>
      <c r="J1332" s="46"/>
      <c r="K1332" s="46"/>
      <c r="L1332" s="46">
        <v>101980.2</v>
      </c>
      <c r="M1332" s="46">
        <v>149720</v>
      </c>
      <c r="N1332" s="46">
        <v>44600</v>
      </c>
      <c r="O1332" s="46"/>
      <c r="P1332" s="142">
        <f t="shared" si="622"/>
        <v>296300.2</v>
      </c>
      <c r="R1332" s="133" t="s">
        <v>105</v>
      </c>
      <c r="S1332" s="133" t="str">
        <f>+'Measured TV opt-pt'!D896</f>
        <v>F 20-34 ABC1C2</v>
      </c>
      <c r="T1332" s="133" t="str">
        <f>+'Measured TV opt-pt'!E896</f>
        <v>F 20-34 ABC1C2</v>
      </c>
      <c r="U1332" s="133" t="str">
        <f>+'Measured TV opt-pt'!F896</f>
        <v>F 20-34 ABC1C2</v>
      </c>
      <c r="V1332" s="133" t="str">
        <f>+'Measured TV opt-pt'!G896</f>
        <v>F 20-34 ABC1C2</v>
      </c>
      <c r="W1332" s="133" t="str">
        <f>+'Measured TV opt-pt'!H896</f>
        <v>F 20-34 ABC1C2</v>
      </c>
      <c r="X1332" s="8" t="str">
        <f>+'Measured TV opt-pt'!I896</f>
        <v>F 20-34 ABC1C2</v>
      </c>
      <c r="Y1332" s="133" t="str">
        <f>+'Measured TV opt-pt'!J896</f>
        <v>F 20-34 ABC1C2</v>
      </c>
      <c r="Z1332" s="133" t="str">
        <f>+'Measured TV opt-pt'!K896</f>
        <v>F 20-34 ABC1C2</v>
      </c>
      <c r="AA1332" s="133" t="str">
        <f>+'Measured TV opt-pt'!L896</f>
        <v>F 20-34 ABC1C2</v>
      </c>
      <c r="AB1332" s="133" t="str">
        <f>+'Measured TV opt-pt'!M896</f>
        <v>F 20-34 ABC1C2</v>
      </c>
      <c r="AC1332" s="133" t="str">
        <f>+'Measured TV opt-pt'!N896</f>
        <v>F 20-34 ABC1C2</v>
      </c>
      <c r="AD1332" s="133" t="str">
        <f>+'Measured TV opt-pt'!O896</f>
        <v>F 20-34 ABC1C2</v>
      </c>
      <c r="AE1332" s="133"/>
    </row>
    <row r="1333" spans="1:31" ht="13.5" customHeight="1" thickBot="1" x14ac:dyDescent="0.25">
      <c r="A1333" s="194" t="str">
        <f>+'Measured TV opt-pt'!A1729</f>
        <v>FOOD</v>
      </c>
      <c r="B1333" s="385"/>
      <c r="C1333" s="124" t="s">
        <v>59</v>
      </c>
      <c r="D1333" s="46"/>
      <c r="E1333" s="46"/>
      <c r="F1333" s="46"/>
      <c r="G1333" s="46"/>
      <c r="H1333" s="46"/>
      <c r="I1333" s="46"/>
      <c r="J1333" s="46"/>
      <c r="K1333" s="46"/>
      <c r="L1333" s="46"/>
      <c r="M1333" s="46"/>
      <c r="N1333" s="46"/>
      <c r="O1333" s="46"/>
      <c r="P1333" s="142">
        <f t="shared" si="622"/>
        <v>0</v>
      </c>
      <c r="R1333" s="60" t="s">
        <v>107</v>
      </c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</row>
    <row r="1334" spans="1:31" ht="12.75" customHeight="1" thickBot="1" x14ac:dyDescent="0.25">
      <c r="A1334" s="194" t="str">
        <f>+'Measured TV opt-pt'!A1730</f>
        <v>FOOD</v>
      </c>
      <c r="B1334" s="385"/>
      <c r="C1334" s="124" t="s">
        <v>166</v>
      </c>
      <c r="D1334" s="46"/>
      <c r="E1334" s="46"/>
      <c r="F1334" s="46"/>
      <c r="G1334" s="46"/>
      <c r="H1334" s="46"/>
      <c r="I1334" s="46"/>
      <c r="J1334" s="46"/>
      <c r="K1334" s="46"/>
      <c r="L1334" s="46"/>
      <c r="M1334" s="46"/>
      <c r="N1334" s="46"/>
      <c r="O1334" s="46"/>
      <c r="P1334" s="142">
        <f t="shared" si="622"/>
        <v>0</v>
      </c>
      <c r="Q1334" s="8"/>
      <c r="R1334" s="121" t="s">
        <v>106</v>
      </c>
      <c r="S1334" s="54">
        <f>SUM(S1335:S1340)</f>
        <v>0</v>
      </c>
      <c r="T1334" s="54">
        <f t="shared" ref="T1334" si="646">SUM(T1335:T1340)</f>
        <v>0</v>
      </c>
      <c r="U1334" s="54">
        <f t="shared" ref="U1334" si="647">SUM(U1335:U1340)</f>
        <v>0</v>
      </c>
      <c r="V1334" s="54">
        <f t="shared" ref="V1334" si="648">SUM(V1335:V1340)</f>
        <v>0</v>
      </c>
      <c r="W1334" s="54">
        <f t="shared" ref="W1334" si="649">SUM(W1335:W1340)</f>
        <v>0</v>
      </c>
      <c r="X1334" s="54">
        <f t="shared" ref="X1334" si="650">SUM(X1335:X1340)</f>
        <v>0</v>
      </c>
      <c r="Y1334" s="54">
        <f t="shared" ref="Y1334" si="651">SUM(Y1335:Y1340)</f>
        <v>0</v>
      </c>
      <c r="Z1334" s="54">
        <f t="shared" ref="Z1334" si="652">SUM(Z1335:Z1340)</f>
        <v>0</v>
      </c>
      <c r="AA1334" s="54">
        <f t="shared" ref="AA1334" si="653">SUM(AA1335:AA1340)</f>
        <v>235.69238267710634</v>
      </c>
      <c r="AB1334" s="54">
        <f t="shared" ref="AB1334" si="654">SUM(AB1335:AB1340)</f>
        <v>202.26377321916866</v>
      </c>
      <c r="AC1334" s="54">
        <f t="shared" ref="AC1334" si="655">SUM(AC1335:AC1340)</f>
        <v>0</v>
      </c>
      <c r="AD1334" s="54">
        <f t="shared" ref="AD1334" si="656">SUM(AD1335:AD1340)</f>
        <v>0</v>
      </c>
      <c r="AE1334" s="54">
        <f t="shared" ref="AE1334" si="657">SUM(AE1335:AE1340)</f>
        <v>437.95615589627499</v>
      </c>
    </row>
    <row r="1335" spans="1:31" ht="12.75" customHeight="1" thickBot="1" x14ac:dyDescent="0.25">
      <c r="A1335" s="194" t="str">
        <f>+'Measured TV opt-pt'!A1731</f>
        <v>FOOD</v>
      </c>
      <c r="B1335" s="385"/>
      <c r="C1335" s="125" t="s">
        <v>167</v>
      </c>
      <c r="D1335" s="48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143">
        <f t="shared" si="622"/>
        <v>0</v>
      </c>
      <c r="Q1335" s="8"/>
      <c r="R1335" s="123" t="s">
        <v>261</v>
      </c>
      <c r="S1335" s="44">
        <f>'Measured TV opt-pt'!D1809</f>
        <v>0</v>
      </c>
      <c r="T1335" s="44">
        <f>'Measured TV opt-pt'!E1809</f>
        <v>0</v>
      </c>
      <c r="U1335" s="44">
        <f>'Measured TV opt-pt'!F1809</f>
        <v>0</v>
      </c>
      <c r="V1335" s="44">
        <f>'Measured TV opt-pt'!G1809</f>
        <v>0</v>
      </c>
      <c r="W1335" s="44">
        <f>'Measured TV opt-pt'!H1809</f>
        <v>0</v>
      </c>
      <c r="X1335" s="44">
        <f>'Measured TV opt-pt'!I1809</f>
        <v>0</v>
      </c>
      <c r="Y1335" s="44">
        <f>'Measured TV opt-pt'!J1809</f>
        <v>0</v>
      </c>
      <c r="Z1335" s="44">
        <f>'Measured TV opt-pt'!K1809</f>
        <v>0</v>
      </c>
      <c r="AA1335" s="44">
        <f>'Measured TV opt-pt'!L1809</f>
        <v>175.5427154377295</v>
      </c>
      <c r="AB1335" s="44">
        <f>'Measured TV opt-pt'!M1809</f>
        <v>160.45214389673609</v>
      </c>
      <c r="AC1335" s="44">
        <f>'Measured TV opt-pt'!N1809</f>
        <v>0</v>
      </c>
      <c r="AD1335" s="44">
        <f>'Measured TV opt-pt'!O1809</f>
        <v>0</v>
      </c>
      <c r="AE1335" s="55">
        <f t="shared" ref="AE1335:AE1340" si="658">SUM(S1335:AD1335)</f>
        <v>335.99485933446556</v>
      </c>
    </row>
    <row r="1336" spans="1:31" ht="12.75" customHeight="1" thickBot="1" x14ac:dyDescent="0.25">
      <c r="A1336" s="194" t="str">
        <f>+'Measured TV opt-pt'!A1732</f>
        <v>FOOD</v>
      </c>
      <c r="B1336" s="385"/>
      <c r="C1336" s="122" t="s">
        <v>60</v>
      </c>
      <c r="D1336" s="42"/>
      <c r="E1336" s="42"/>
      <c r="F1336" s="42"/>
      <c r="G1336" s="42"/>
      <c r="H1336" s="42"/>
      <c r="I1336" s="42"/>
      <c r="J1336" s="42"/>
      <c r="K1336" s="42"/>
      <c r="L1336" s="42"/>
      <c r="M1336" s="42"/>
      <c r="N1336" s="42"/>
      <c r="O1336" s="42"/>
      <c r="P1336" s="144">
        <f t="shared" si="622"/>
        <v>0</v>
      </c>
      <c r="Q1336" s="5"/>
      <c r="R1336" s="123" t="s">
        <v>262</v>
      </c>
      <c r="S1336" s="44">
        <f>'Measured TV opt-pt'!D1810</f>
        <v>0</v>
      </c>
      <c r="T1336" s="44">
        <f>'Measured TV opt-pt'!E1810</f>
        <v>0</v>
      </c>
      <c r="U1336" s="44">
        <f>'Measured TV opt-pt'!F1810</f>
        <v>0</v>
      </c>
      <c r="V1336" s="44">
        <f>'Measured TV opt-pt'!G1810</f>
        <v>0</v>
      </c>
      <c r="W1336" s="44">
        <f>'Measured TV opt-pt'!H1810</f>
        <v>0</v>
      </c>
      <c r="X1336" s="44">
        <f>'Measured TV opt-pt'!I1810</f>
        <v>0</v>
      </c>
      <c r="Y1336" s="44">
        <f>'Measured TV opt-pt'!J1810</f>
        <v>0</v>
      </c>
      <c r="Z1336" s="44">
        <f>'Measured TV opt-pt'!K1810</f>
        <v>0</v>
      </c>
      <c r="AA1336" s="44">
        <f>'Measured TV opt-pt'!L1810</f>
        <v>0</v>
      </c>
      <c r="AB1336" s="44">
        <f>'Measured TV opt-pt'!M1810</f>
        <v>0</v>
      </c>
      <c r="AC1336" s="44">
        <f>'Measured TV opt-pt'!N1810</f>
        <v>0</v>
      </c>
      <c r="AD1336" s="44">
        <f>'Measured TV opt-pt'!O1810</f>
        <v>0</v>
      </c>
      <c r="AE1336" s="55">
        <f t="shared" si="658"/>
        <v>0</v>
      </c>
    </row>
    <row r="1337" spans="1:31" ht="12.75" customHeight="1" thickBot="1" x14ac:dyDescent="0.25">
      <c r="A1337" s="194" t="str">
        <f>+'Measured TV opt-pt'!A1733</f>
        <v>FOOD</v>
      </c>
      <c r="B1337" s="385"/>
      <c r="C1337" s="122" t="s">
        <v>61</v>
      </c>
      <c r="D1337" s="42"/>
      <c r="E1337" s="42"/>
      <c r="F1337" s="42"/>
      <c r="G1337" s="42"/>
      <c r="H1337" s="42"/>
      <c r="I1337" s="42"/>
      <c r="J1337" s="42"/>
      <c r="K1337" s="42"/>
      <c r="L1337" s="42"/>
      <c r="M1337" s="42"/>
      <c r="N1337" s="42"/>
      <c r="O1337" s="42"/>
      <c r="P1337" s="144">
        <f t="shared" si="622"/>
        <v>0</v>
      </c>
      <c r="R1337" s="123" t="s">
        <v>263</v>
      </c>
      <c r="S1337" s="44">
        <f>'Measured TV opt-pt'!D1811</f>
        <v>0</v>
      </c>
      <c r="T1337" s="44">
        <f>'Measured TV opt-pt'!E1811</f>
        <v>0</v>
      </c>
      <c r="U1337" s="44">
        <f>'Measured TV opt-pt'!F1811</f>
        <v>0</v>
      </c>
      <c r="V1337" s="44">
        <f>'Measured TV opt-pt'!G1811</f>
        <v>0</v>
      </c>
      <c r="W1337" s="44">
        <f>'Measured TV opt-pt'!H1811</f>
        <v>0</v>
      </c>
      <c r="X1337" s="44">
        <f>'Measured TV opt-pt'!I1811</f>
        <v>0</v>
      </c>
      <c r="Y1337" s="44">
        <f>'Measured TV opt-pt'!J1811</f>
        <v>0</v>
      </c>
      <c r="Z1337" s="44">
        <f>'Measured TV opt-pt'!K1811</f>
        <v>0</v>
      </c>
      <c r="AA1337" s="44">
        <f>'Measured TV opt-pt'!L1811</f>
        <v>58.35946159285529</v>
      </c>
      <c r="AB1337" s="44">
        <f>'Measured TV opt-pt'!M1811</f>
        <v>36.456621766913521</v>
      </c>
      <c r="AC1337" s="44">
        <f>'Measured TV opt-pt'!N1811</f>
        <v>0</v>
      </c>
      <c r="AD1337" s="44">
        <f>'Measured TV opt-pt'!O1811</f>
        <v>0</v>
      </c>
      <c r="AE1337" s="55">
        <f t="shared" si="658"/>
        <v>94.816083359768811</v>
      </c>
    </row>
    <row r="1338" spans="1:31" ht="12.75" customHeight="1" thickBot="1" x14ac:dyDescent="0.25">
      <c r="A1338" s="194" t="str">
        <f>+'Measured TV opt-pt'!A1735</f>
        <v>FOOD</v>
      </c>
      <c r="B1338" s="385"/>
      <c r="C1338" s="122" t="s">
        <v>62</v>
      </c>
      <c r="D1338" s="42"/>
      <c r="E1338" s="42"/>
      <c r="F1338" s="42"/>
      <c r="G1338" s="42"/>
      <c r="H1338" s="42"/>
      <c r="I1338" s="42"/>
      <c r="J1338" s="42"/>
      <c r="K1338" s="42"/>
      <c r="L1338" s="42"/>
      <c r="M1338" s="42"/>
      <c r="N1338" s="42"/>
      <c r="O1338" s="42"/>
      <c r="P1338" s="144">
        <f t="shared" si="622"/>
        <v>0</v>
      </c>
      <c r="R1338" s="123" t="s">
        <v>264</v>
      </c>
      <c r="S1338" s="44">
        <f>'Measured TV opt-pt'!D1812</f>
        <v>0</v>
      </c>
      <c r="T1338" s="44">
        <f>'Measured TV opt-pt'!E1812</f>
        <v>0</v>
      </c>
      <c r="U1338" s="44">
        <f>'Measured TV opt-pt'!F1812</f>
        <v>0</v>
      </c>
      <c r="V1338" s="44">
        <f>'Measured TV opt-pt'!G1812</f>
        <v>0</v>
      </c>
      <c r="W1338" s="44">
        <f>'Measured TV opt-pt'!H1812</f>
        <v>0</v>
      </c>
      <c r="X1338" s="44">
        <f>'Measured TV opt-pt'!I1812</f>
        <v>0</v>
      </c>
      <c r="Y1338" s="44">
        <f>'Measured TV opt-pt'!J1812</f>
        <v>0</v>
      </c>
      <c r="Z1338" s="44">
        <f>'Measured TV opt-pt'!K1812</f>
        <v>0</v>
      </c>
      <c r="AA1338" s="44">
        <f>'Measured TV opt-pt'!L1812</f>
        <v>1.7902056465215419</v>
      </c>
      <c r="AB1338" s="44">
        <f>'Measured TV opt-pt'!M1812</f>
        <v>5.355007555519065</v>
      </c>
      <c r="AC1338" s="44">
        <f>'Measured TV opt-pt'!N1812</f>
        <v>0</v>
      </c>
      <c r="AD1338" s="44">
        <f>'Measured TV opt-pt'!O1812</f>
        <v>0</v>
      </c>
      <c r="AE1338" s="55">
        <f t="shared" si="658"/>
        <v>7.1452132020406065</v>
      </c>
    </row>
    <row r="1339" spans="1:31" ht="12.75" customHeight="1" thickBot="1" x14ac:dyDescent="0.25">
      <c r="A1339" s="194" t="str">
        <f>+'Measured TV opt-pt'!A1736</f>
        <v>FOOD</v>
      </c>
      <c r="B1339" s="385"/>
      <c r="C1339" s="122" t="s">
        <v>63</v>
      </c>
      <c r="D1339" s="42"/>
      <c r="E1339" s="42"/>
      <c r="F1339" s="42"/>
      <c r="G1339" s="42"/>
      <c r="H1339" s="42"/>
      <c r="I1339" s="42"/>
      <c r="J1339" s="42"/>
      <c r="K1339" s="42"/>
      <c r="L1339" s="42"/>
      <c r="M1339" s="42"/>
      <c r="N1339" s="42"/>
      <c r="O1339" s="42"/>
      <c r="P1339" s="144">
        <f t="shared" si="622"/>
        <v>0</v>
      </c>
      <c r="Q1339" s="5"/>
      <c r="R1339" s="123" t="s">
        <v>265</v>
      </c>
      <c r="S1339" s="44">
        <f>'Measured TV opt-pt'!D1813</f>
        <v>0</v>
      </c>
      <c r="T1339" s="44">
        <f>'Measured TV opt-pt'!E1813</f>
        <v>0</v>
      </c>
      <c r="U1339" s="44">
        <f>'Measured TV opt-pt'!F1813</f>
        <v>0</v>
      </c>
      <c r="V1339" s="44">
        <f>'Measured TV opt-pt'!G1813</f>
        <v>0</v>
      </c>
      <c r="W1339" s="44">
        <f>'Measured TV opt-pt'!H1813</f>
        <v>0</v>
      </c>
      <c r="X1339" s="44">
        <f>'Measured TV opt-pt'!I1813</f>
        <v>0</v>
      </c>
      <c r="Y1339" s="44">
        <f>'Measured TV opt-pt'!J1813</f>
        <v>0</v>
      </c>
      <c r="Z1339" s="44">
        <f>'Measured TV opt-pt'!K1813</f>
        <v>0</v>
      </c>
      <c r="AA1339" s="44">
        <f>'Measured TV opt-pt'!L1813</f>
        <v>0</v>
      </c>
      <c r="AB1339" s="44">
        <f>'Measured TV opt-pt'!M1813</f>
        <v>0</v>
      </c>
      <c r="AC1339" s="44">
        <f>'Measured TV opt-pt'!N1813</f>
        <v>0</v>
      </c>
      <c r="AD1339" s="44">
        <f>'Measured TV opt-pt'!O1813</f>
        <v>0</v>
      </c>
      <c r="AE1339" s="55">
        <f t="shared" si="658"/>
        <v>0</v>
      </c>
    </row>
    <row r="1340" spans="1:31" ht="13.5" customHeight="1" x14ac:dyDescent="0.2">
      <c r="A1340" s="194" t="str">
        <f>+'Measured TV opt-pt'!A1737</f>
        <v>FOOD</v>
      </c>
      <c r="B1340" s="385"/>
      <c r="C1340" s="122" t="s">
        <v>64</v>
      </c>
      <c r="D1340" s="42"/>
      <c r="E1340" s="42"/>
      <c r="F1340" s="42"/>
      <c r="G1340" s="42"/>
      <c r="H1340" s="42"/>
      <c r="I1340" s="42"/>
      <c r="J1340" s="42"/>
      <c r="K1340" s="42"/>
      <c r="L1340" s="42"/>
      <c r="M1340" s="42"/>
      <c r="N1340" s="42"/>
      <c r="O1340" s="42"/>
      <c r="P1340" s="144">
        <f t="shared" si="622"/>
        <v>0</v>
      </c>
      <c r="Q1340" s="5"/>
      <c r="R1340" s="123" t="s">
        <v>266</v>
      </c>
      <c r="S1340" s="44"/>
      <c r="T1340" s="44"/>
      <c r="U1340" s="44"/>
      <c r="V1340" s="44"/>
      <c r="W1340" s="44"/>
      <c r="X1340" s="44"/>
      <c r="Y1340" s="44"/>
      <c r="Z1340" s="44"/>
      <c r="AA1340" s="44"/>
      <c r="AB1340" s="44"/>
      <c r="AC1340" s="44"/>
      <c r="AD1340" s="44"/>
      <c r="AE1340" s="55">
        <f t="shared" si="658"/>
        <v>0</v>
      </c>
    </row>
    <row r="1341" spans="1:31" ht="12.75" customHeight="1" x14ac:dyDescent="0.2">
      <c r="A1341" s="194" t="str">
        <f>+'Measured TV opt-pt'!A1738</f>
        <v>FOOD</v>
      </c>
      <c r="B1341" s="385"/>
      <c r="C1341" s="212" t="s">
        <v>289</v>
      </c>
      <c r="D1341" s="217">
        <f t="shared" ref="D1341:O1341" si="659">SUM(D1342:D1360)</f>
        <v>0</v>
      </c>
      <c r="E1341" s="217">
        <f t="shared" si="659"/>
        <v>0</v>
      </c>
      <c r="F1341" s="217">
        <f t="shared" si="659"/>
        <v>0</v>
      </c>
      <c r="G1341" s="217">
        <f t="shared" si="659"/>
        <v>0</v>
      </c>
      <c r="H1341" s="217">
        <f t="shared" si="659"/>
        <v>4000</v>
      </c>
      <c r="I1341" s="217">
        <f t="shared" si="659"/>
        <v>153066.03142857144</v>
      </c>
      <c r="J1341" s="217">
        <f t="shared" si="659"/>
        <v>2000</v>
      </c>
      <c r="K1341" s="217">
        <f t="shared" si="659"/>
        <v>2000</v>
      </c>
      <c r="L1341" s="217">
        <f t="shared" si="659"/>
        <v>57000</v>
      </c>
      <c r="M1341" s="217">
        <f t="shared" si="659"/>
        <v>57000</v>
      </c>
      <c r="N1341" s="217">
        <f t="shared" si="659"/>
        <v>2000</v>
      </c>
      <c r="O1341" s="217">
        <f t="shared" si="659"/>
        <v>2000</v>
      </c>
      <c r="P1341" s="214">
        <f t="shared" si="622"/>
        <v>279066.03142857144</v>
      </c>
      <c r="Q1341" s="5"/>
      <c r="R1341" s="60" t="s">
        <v>107</v>
      </c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</row>
    <row r="1342" spans="1:31" ht="12.75" customHeight="1" x14ac:dyDescent="0.25">
      <c r="A1342" s="194" t="str">
        <f>+'Measured TV opt-pt'!A1739</f>
        <v>FOOD</v>
      </c>
      <c r="B1342" s="385"/>
      <c r="C1342" s="311" t="s">
        <v>284</v>
      </c>
      <c r="D1342" s="330"/>
      <c r="E1342" s="330"/>
      <c r="F1342" s="330"/>
      <c r="G1342" s="330"/>
      <c r="H1342" s="330"/>
      <c r="I1342" s="330"/>
      <c r="J1342" s="330"/>
      <c r="K1342" s="330"/>
      <c r="L1342" s="330"/>
      <c r="M1342" s="330"/>
      <c r="N1342" s="330"/>
      <c r="O1342" s="330"/>
      <c r="P1342" s="312">
        <f t="shared" ref="P1342:P1360" si="660">SUM(D1342:O1342)</f>
        <v>0</v>
      </c>
      <c r="Q1342" s="5"/>
      <c r="R1342" s="60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</row>
    <row r="1343" spans="1:31" ht="12.75" customHeight="1" x14ac:dyDescent="0.25">
      <c r="A1343" s="194" t="str">
        <f>+'Measured TV opt-pt'!A1740</f>
        <v>FOOD</v>
      </c>
      <c r="B1343" s="385"/>
      <c r="C1343" s="311" t="s">
        <v>288</v>
      </c>
      <c r="D1343" s="330"/>
      <c r="E1343" s="330"/>
      <c r="F1343" s="330"/>
      <c r="G1343" s="330"/>
      <c r="H1343" s="330"/>
      <c r="I1343" s="330"/>
      <c r="J1343" s="330"/>
      <c r="K1343" s="330"/>
      <c r="L1343" s="330"/>
      <c r="M1343" s="330"/>
      <c r="N1343" s="330"/>
      <c r="O1343" s="330"/>
      <c r="P1343" s="312">
        <f t="shared" si="660"/>
        <v>0</v>
      </c>
      <c r="Q1343" s="5"/>
      <c r="R1343" s="60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</row>
    <row r="1344" spans="1:31" ht="12.75" customHeight="1" x14ac:dyDescent="0.25">
      <c r="A1344" s="194" t="str">
        <f>+'Measured TV opt-pt'!A1741</f>
        <v>FOOD</v>
      </c>
      <c r="B1344" s="385"/>
      <c r="C1344" s="311" t="s">
        <v>280</v>
      </c>
      <c r="D1344" s="330"/>
      <c r="E1344" s="330"/>
      <c r="F1344" s="330"/>
      <c r="G1344" s="330"/>
      <c r="H1344" s="330"/>
      <c r="I1344" s="330">
        <v>46600</v>
      </c>
      <c r="J1344" s="330"/>
      <c r="K1344" s="330"/>
      <c r="L1344" s="330">
        <v>45000</v>
      </c>
      <c r="M1344" s="330">
        <v>45000</v>
      </c>
      <c r="N1344" s="330"/>
      <c r="O1344" s="330"/>
      <c r="P1344" s="312">
        <f t="shared" si="660"/>
        <v>136600</v>
      </c>
      <c r="Q1344" s="5"/>
      <c r="R1344" s="60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</row>
    <row r="1345" spans="1:31" ht="12.75" customHeight="1" x14ac:dyDescent="0.25">
      <c r="A1345" s="194" t="str">
        <f>+'Measured TV opt-pt'!A1742</f>
        <v>FOOD</v>
      </c>
      <c r="B1345" s="385"/>
      <c r="C1345" s="311" t="s">
        <v>285</v>
      </c>
      <c r="D1345" s="330"/>
      <c r="E1345" s="330"/>
      <c r="F1345" s="330"/>
      <c r="G1345" s="330"/>
      <c r="H1345" s="330"/>
      <c r="I1345" s="330">
        <v>30000</v>
      </c>
      <c r="J1345" s="330"/>
      <c r="K1345" s="330"/>
      <c r="L1345" s="330"/>
      <c r="M1345" s="330"/>
      <c r="N1345" s="330"/>
      <c r="O1345" s="330"/>
      <c r="P1345" s="312">
        <f t="shared" si="660"/>
        <v>30000</v>
      </c>
      <c r="Q1345" s="5"/>
      <c r="R1345" s="60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</row>
    <row r="1346" spans="1:31" ht="12.75" customHeight="1" x14ac:dyDescent="0.25">
      <c r="A1346" s="194" t="str">
        <f t="shared" ref="A1346:A1358" si="661">+A1345</f>
        <v>FOOD</v>
      </c>
      <c r="B1346" s="385"/>
      <c r="C1346" s="311" t="s">
        <v>280</v>
      </c>
      <c r="D1346" s="330"/>
      <c r="E1346" s="330"/>
      <c r="F1346" s="330"/>
      <c r="G1346" s="330"/>
      <c r="H1346" s="330"/>
      <c r="I1346" s="330">
        <v>18000</v>
      </c>
      <c r="J1346" s="330"/>
      <c r="K1346" s="330"/>
      <c r="L1346" s="330"/>
      <c r="M1346" s="330"/>
      <c r="N1346" s="330"/>
      <c r="O1346" s="330"/>
      <c r="P1346" s="312">
        <f t="shared" si="660"/>
        <v>18000</v>
      </c>
      <c r="Q1346" s="5"/>
      <c r="R1346" s="60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</row>
    <row r="1347" spans="1:31" ht="12.75" customHeight="1" x14ac:dyDescent="0.25">
      <c r="A1347" s="194" t="str">
        <f t="shared" si="661"/>
        <v>FOOD</v>
      </c>
      <c r="B1347" s="385"/>
      <c r="C1347" s="311" t="s">
        <v>286</v>
      </c>
      <c r="D1347" s="330"/>
      <c r="E1347" s="330"/>
      <c r="F1347" s="330"/>
      <c r="G1347" s="330"/>
      <c r="H1347" s="330">
        <v>4000</v>
      </c>
      <c r="I1347" s="330"/>
      <c r="J1347" s="330">
        <v>2000</v>
      </c>
      <c r="K1347" s="330">
        <v>2000</v>
      </c>
      <c r="L1347" s="330">
        <v>2000</v>
      </c>
      <c r="M1347" s="330">
        <v>2000</v>
      </c>
      <c r="N1347" s="330">
        <v>2000</v>
      </c>
      <c r="O1347" s="330">
        <v>2000</v>
      </c>
      <c r="P1347" s="312">
        <f t="shared" si="660"/>
        <v>16000</v>
      </c>
      <c r="Q1347" s="5"/>
      <c r="R1347" s="60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</row>
    <row r="1348" spans="1:31" ht="12.75" customHeight="1" x14ac:dyDescent="0.25">
      <c r="A1348" s="194" t="str">
        <f t="shared" si="661"/>
        <v>FOOD</v>
      </c>
      <c r="B1348" s="385"/>
      <c r="C1348" s="311" t="s">
        <v>282</v>
      </c>
      <c r="D1348" s="330"/>
      <c r="E1348" s="330"/>
      <c r="F1348" s="330"/>
      <c r="G1348" s="330"/>
      <c r="H1348" s="330"/>
      <c r="I1348" s="330">
        <v>50000</v>
      </c>
      <c r="J1348" s="330"/>
      <c r="K1348" s="330"/>
      <c r="L1348" s="330">
        <v>10000</v>
      </c>
      <c r="M1348" s="330">
        <v>10000</v>
      </c>
      <c r="N1348" s="330"/>
      <c r="O1348" s="330"/>
      <c r="P1348" s="312">
        <f t="shared" si="660"/>
        <v>70000</v>
      </c>
      <c r="Q1348" s="5"/>
      <c r="R1348" s="60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</row>
    <row r="1349" spans="1:31" ht="12.75" customHeight="1" x14ac:dyDescent="0.25">
      <c r="A1349" s="194" t="str">
        <f t="shared" si="661"/>
        <v>FOOD</v>
      </c>
      <c r="B1349" s="385"/>
      <c r="C1349" s="311" t="s">
        <v>283</v>
      </c>
      <c r="D1349" s="330"/>
      <c r="E1349" s="330"/>
      <c r="F1349" s="330"/>
      <c r="G1349" s="330"/>
      <c r="H1349" s="330"/>
      <c r="I1349" s="330"/>
      <c r="J1349" s="330"/>
      <c r="K1349" s="330"/>
      <c r="L1349" s="330"/>
      <c r="M1349" s="330"/>
      <c r="N1349" s="330"/>
      <c r="O1349" s="330"/>
      <c r="P1349" s="312">
        <f t="shared" si="660"/>
        <v>0</v>
      </c>
      <c r="Q1349" s="5"/>
      <c r="R1349" s="60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</row>
    <row r="1350" spans="1:31" ht="12.75" customHeight="1" x14ac:dyDescent="0.25">
      <c r="A1350" s="194" t="str">
        <f t="shared" si="661"/>
        <v>FOOD</v>
      </c>
      <c r="B1350" s="385"/>
      <c r="C1350" s="313" t="s">
        <v>287</v>
      </c>
      <c r="D1350" s="331"/>
      <c r="E1350" s="331"/>
      <c r="F1350" s="331"/>
      <c r="G1350" s="331"/>
      <c r="H1350" s="331"/>
      <c r="I1350" s="331"/>
      <c r="J1350" s="331"/>
      <c r="K1350" s="331"/>
      <c r="L1350" s="331"/>
      <c r="M1350" s="331"/>
      <c r="N1350" s="331"/>
      <c r="O1350" s="331"/>
      <c r="P1350" s="314">
        <f t="shared" si="660"/>
        <v>0</v>
      </c>
      <c r="Q1350" s="5"/>
      <c r="R1350" s="60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</row>
    <row r="1351" spans="1:31" ht="12.75" customHeight="1" x14ac:dyDescent="0.25">
      <c r="A1351" s="194" t="str">
        <f t="shared" si="661"/>
        <v>FOOD</v>
      </c>
      <c r="B1351" s="385"/>
      <c r="C1351" s="313" t="s">
        <v>288</v>
      </c>
      <c r="D1351" s="331"/>
      <c r="E1351" s="331"/>
      <c r="F1351" s="331"/>
      <c r="G1351" s="331"/>
      <c r="H1351" s="331"/>
      <c r="I1351" s="331"/>
      <c r="J1351" s="331"/>
      <c r="K1351" s="331"/>
      <c r="L1351" s="331"/>
      <c r="M1351" s="331"/>
      <c r="N1351" s="331"/>
      <c r="O1351" s="331"/>
      <c r="P1351" s="314">
        <f t="shared" si="660"/>
        <v>0</v>
      </c>
      <c r="Q1351" s="5"/>
      <c r="R1351" s="60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</row>
    <row r="1352" spans="1:31" ht="12.75" customHeight="1" x14ac:dyDescent="0.25">
      <c r="A1352" s="194" t="str">
        <f t="shared" si="661"/>
        <v>FOOD</v>
      </c>
      <c r="B1352" s="385"/>
      <c r="C1352" s="313" t="s">
        <v>280</v>
      </c>
      <c r="D1352" s="331"/>
      <c r="E1352" s="331"/>
      <c r="F1352" s="331"/>
      <c r="G1352" s="331"/>
      <c r="H1352" s="331"/>
      <c r="I1352" s="331"/>
      <c r="J1352" s="331"/>
      <c r="K1352" s="331"/>
      <c r="L1352" s="331"/>
      <c r="M1352" s="331"/>
      <c r="N1352" s="331"/>
      <c r="O1352" s="331"/>
      <c r="P1352" s="314">
        <f t="shared" si="660"/>
        <v>0</v>
      </c>
      <c r="Q1352" s="5"/>
      <c r="R1352" s="60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</row>
    <row r="1353" spans="1:31" ht="12.75" customHeight="1" x14ac:dyDescent="0.25">
      <c r="A1353" s="194" t="str">
        <f t="shared" si="661"/>
        <v>FOOD</v>
      </c>
      <c r="B1353" s="385"/>
      <c r="C1353" s="313" t="s">
        <v>285</v>
      </c>
      <c r="D1353" s="331"/>
      <c r="E1353" s="331"/>
      <c r="F1353" s="331"/>
      <c r="G1353" s="331"/>
      <c r="H1353" s="331"/>
      <c r="I1353" s="331"/>
      <c r="J1353" s="331"/>
      <c r="K1353" s="331"/>
      <c r="L1353" s="331"/>
      <c r="M1353" s="331"/>
      <c r="N1353" s="331"/>
      <c r="O1353" s="331"/>
      <c r="P1353" s="314">
        <f t="shared" si="660"/>
        <v>0</v>
      </c>
      <c r="Q1353" s="5"/>
      <c r="R1353" s="60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</row>
    <row r="1354" spans="1:31" ht="12.75" customHeight="1" x14ac:dyDescent="0.25">
      <c r="A1354" s="194" t="str">
        <f t="shared" si="661"/>
        <v>FOOD</v>
      </c>
      <c r="B1354" s="385"/>
      <c r="C1354" s="313" t="s">
        <v>280</v>
      </c>
      <c r="D1354" s="331"/>
      <c r="E1354" s="331"/>
      <c r="F1354" s="331"/>
      <c r="G1354" s="331"/>
      <c r="H1354" s="331"/>
      <c r="I1354" s="331"/>
      <c r="J1354" s="331"/>
      <c r="K1354" s="331"/>
      <c r="L1354" s="331"/>
      <c r="M1354" s="331"/>
      <c r="N1354" s="331"/>
      <c r="O1354" s="331"/>
      <c r="P1354" s="314">
        <f t="shared" si="660"/>
        <v>0</v>
      </c>
      <c r="Q1354" s="5"/>
      <c r="R1354" s="60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</row>
    <row r="1355" spans="1:31" ht="12.75" customHeight="1" x14ac:dyDescent="0.25">
      <c r="A1355" s="194" t="str">
        <f t="shared" si="661"/>
        <v>FOOD</v>
      </c>
      <c r="B1355" s="385"/>
      <c r="C1355" s="313" t="s">
        <v>286</v>
      </c>
      <c r="D1355" s="331"/>
      <c r="E1355" s="331"/>
      <c r="F1355" s="331"/>
      <c r="G1355" s="331"/>
      <c r="H1355" s="331"/>
      <c r="I1355" s="331"/>
      <c r="J1355" s="331"/>
      <c r="K1355" s="331"/>
      <c r="L1355" s="331"/>
      <c r="M1355" s="331"/>
      <c r="N1355" s="331"/>
      <c r="O1355" s="331"/>
      <c r="P1355" s="314">
        <f t="shared" si="660"/>
        <v>0</v>
      </c>
      <c r="Q1355" s="5"/>
      <c r="R1355" s="60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</row>
    <row r="1356" spans="1:31" ht="12.75" customHeight="1" x14ac:dyDescent="0.25">
      <c r="A1356" s="194" t="str">
        <f t="shared" si="661"/>
        <v>FOOD</v>
      </c>
      <c r="B1356" s="385"/>
      <c r="C1356" s="313" t="s">
        <v>282</v>
      </c>
      <c r="D1356" s="331"/>
      <c r="E1356" s="331"/>
      <c r="F1356" s="331"/>
      <c r="G1356" s="331"/>
      <c r="H1356" s="331"/>
      <c r="I1356" s="331"/>
      <c r="J1356" s="331"/>
      <c r="K1356" s="331"/>
      <c r="L1356" s="331"/>
      <c r="M1356" s="331"/>
      <c r="N1356" s="331"/>
      <c r="O1356" s="331"/>
      <c r="P1356" s="314">
        <f t="shared" si="660"/>
        <v>0</v>
      </c>
      <c r="Q1356" s="5"/>
      <c r="R1356" s="60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</row>
    <row r="1357" spans="1:31" ht="12.75" customHeight="1" x14ac:dyDescent="0.25">
      <c r="A1357" s="194" t="str">
        <f t="shared" si="661"/>
        <v>FOOD</v>
      </c>
      <c r="B1357" s="385"/>
      <c r="C1357" s="313" t="s">
        <v>283</v>
      </c>
      <c r="D1357" s="331"/>
      <c r="E1357" s="331"/>
      <c r="F1357" s="331"/>
      <c r="G1357" s="331"/>
      <c r="H1357" s="331"/>
      <c r="I1357" s="331"/>
      <c r="J1357" s="331"/>
      <c r="K1357" s="331"/>
      <c r="L1357" s="331"/>
      <c r="M1357" s="331"/>
      <c r="N1357" s="331"/>
      <c r="O1357" s="331"/>
      <c r="P1357" s="314">
        <f t="shared" si="660"/>
        <v>0</v>
      </c>
      <c r="Q1357" s="5"/>
      <c r="R1357" s="60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</row>
    <row r="1358" spans="1:31" ht="12.75" customHeight="1" x14ac:dyDescent="0.25">
      <c r="A1358" s="194" t="str">
        <f t="shared" si="661"/>
        <v>FOOD</v>
      </c>
      <c r="B1358" s="385"/>
      <c r="C1358" s="313" t="s">
        <v>281</v>
      </c>
      <c r="D1358" s="331"/>
      <c r="E1358" s="331"/>
      <c r="F1358" s="331"/>
      <c r="G1358" s="331"/>
      <c r="H1358" s="331"/>
      <c r="I1358" s="331"/>
      <c r="J1358" s="331"/>
      <c r="K1358" s="331"/>
      <c r="L1358" s="331"/>
      <c r="M1358" s="331"/>
      <c r="N1358" s="331"/>
      <c r="O1358" s="331"/>
      <c r="P1358" s="314">
        <f t="shared" si="660"/>
        <v>0</v>
      </c>
      <c r="Q1358" s="5"/>
      <c r="R1358" s="60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</row>
    <row r="1359" spans="1:31" ht="12.75" customHeight="1" x14ac:dyDescent="0.25">
      <c r="A1359" s="194" t="str">
        <f>+'Measured TV opt-pt'!A1743</f>
        <v>FOOD</v>
      </c>
      <c r="B1359" s="385"/>
      <c r="C1359" s="318" t="s">
        <v>279</v>
      </c>
      <c r="D1359" s="332"/>
      <c r="E1359" s="332"/>
      <c r="F1359" s="332"/>
      <c r="G1359" s="332"/>
      <c r="H1359" s="332"/>
      <c r="I1359" s="332">
        <v>8466.0314285714285</v>
      </c>
      <c r="J1359" s="332"/>
      <c r="K1359" s="332"/>
      <c r="L1359" s="332"/>
      <c r="M1359" s="332"/>
      <c r="N1359" s="332"/>
      <c r="O1359" s="332"/>
      <c r="P1359" s="315">
        <f t="shared" si="660"/>
        <v>8466.0314285714285</v>
      </c>
      <c r="Q1359" s="5"/>
      <c r="R1359" s="60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</row>
    <row r="1360" spans="1:31" ht="12.75" customHeight="1" x14ac:dyDescent="0.25">
      <c r="A1360" s="194" t="str">
        <f>+'Measured TV opt-pt'!A1744</f>
        <v>FOOD</v>
      </c>
      <c r="B1360" s="385"/>
      <c r="C1360" s="316" t="s">
        <v>290</v>
      </c>
      <c r="D1360" s="334"/>
      <c r="E1360" s="334"/>
      <c r="F1360" s="334"/>
      <c r="G1360" s="334"/>
      <c r="H1360" s="334"/>
      <c r="I1360" s="334"/>
      <c r="J1360" s="334"/>
      <c r="K1360" s="334"/>
      <c r="L1360" s="334"/>
      <c r="M1360" s="334"/>
      <c r="N1360" s="334"/>
      <c r="O1360" s="334"/>
      <c r="P1360" s="317">
        <f t="shared" si="660"/>
        <v>0</v>
      </c>
      <c r="Q1360" s="5"/>
      <c r="R1360" s="60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</row>
    <row r="1361" spans="1:46" ht="12.75" customHeight="1" x14ac:dyDescent="0.2">
      <c r="A1361" s="194" t="str">
        <f>+'Measured TV opt-pt'!A1745</f>
        <v>FOOD</v>
      </c>
      <c r="B1361" s="385"/>
      <c r="C1361" s="122" t="s">
        <v>66</v>
      </c>
      <c r="D1361" s="42"/>
      <c r="E1361" s="42"/>
      <c r="F1361" s="42"/>
      <c r="G1361" s="42"/>
      <c r="H1361" s="42"/>
      <c r="I1361" s="42"/>
      <c r="J1361" s="42"/>
      <c r="K1361" s="42"/>
      <c r="L1361" s="42"/>
      <c r="M1361" s="42"/>
      <c r="N1361" s="42"/>
      <c r="O1361" s="42"/>
      <c r="P1361" s="144">
        <f t="shared" si="622"/>
        <v>0</v>
      </c>
      <c r="R1361" s="60" t="s">
        <v>107</v>
      </c>
    </row>
    <row r="1362" spans="1:46" ht="12.75" customHeight="1" x14ac:dyDescent="0.2">
      <c r="A1362" s="194" t="str">
        <f>+'Measured TV opt-pt'!A1746</f>
        <v>FOOD</v>
      </c>
      <c r="B1362" s="385"/>
      <c r="C1362" s="122" t="s">
        <v>67</v>
      </c>
      <c r="D1362" s="42"/>
      <c r="E1362" s="42"/>
      <c r="F1362" s="42"/>
      <c r="G1362" s="42"/>
      <c r="H1362" s="42"/>
      <c r="I1362" s="42"/>
      <c r="J1362" s="42"/>
      <c r="K1362" s="42"/>
      <c r="L1362" s="42"/>
      <c r="M1362" s="42"/>
      <c r="N1362" s="42"/>
      <c r="O1362" s="42"/>
      <c r="P1362" s="144">
        <f t="shared" si="622"/>
        <v>0</v>
      </c>
      <c r="Q1362" s="5"/>
      <c r="R1362" s="60" t="s">
        <v>107</v>
      </c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</row>
    <row r="1363" spans="1:46" ht="12.75" customHeight="1" x14ac:dyDescent="0.2">
      <c r="A1363" s="194" t="str">
        <f>+'Measured TV opt-pt'!A1747</f>
        <v>FOOD</v>
      </c>
      <c r="B1363" s="385"/>
      <c r="C1363" s="122" t="s">
        <v>68</v>
      </c>
      <c r="D1363" s="42"/>
      <c r="E1363" s="42"/>
      <c r="F1363" s="42"/>
      <c r="G1363" s="42"/>
      <c r="H1363" s="42"/>
      <c r="I1363" s="42"/>
      <c r="J1363" s="42"/>
      <c r="K1363" s="42"/>
      <c r="L1363" s="42"/>
      <c r="M1363" s="42"/>
      <c r="N1363" s="42"/>
      <c r="O1363" s="42"/>
      <c r="P1363" s="144">
        <f t="shared" si="622"/>
        <v>0</v>
      </c>
      <c r="Q1363" s="5"/>
      <c r="R1363" s="60" t="s">
        <v>107</v>
      </c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</row>
    <row r="1364" spans="1:46" ht="13.5" customHeight="1" thickBot="1" x14ac:dyDescent="0.25">
      <c r="A1364" s="194" t="str">
        <f>+'Measured TV opt-pt'!A1748</f>
        <v>FOOD</v>
      </c>
      <c r="B1364" s="386"/>
      <c r="C1364" s="126" t="s">
        <v>55</v>
      </c>
      <c r="D1364" s="56">
        <f t="shared" ref="D1364:O1364" si="662">+D1363+D1362+D1361+D1341+D1340+D1339+D1338+D1337+D1336+D1325</f>
        <v>0</v>
      </c>
      <c r="E1364" s="56">
        <f t="shared" si="662"/>
        <v>0</v>
      </c>
      <c r="F1364" s="56">
        <f t="shared" si="662"/>
        <v>0</v>
      </c>
      <c r="G1364" s="56">
        <f t="shared" si="662"/>
        <v>0</v>
      </c>
      <c r="H1364" s="56">
        <f t="shared" si="662"/>
        <v>4000</v>
      </c>
      <c r="I1364" s="56">
        <f t="shared" si="662"/>
        <v>153066.03142857144</v>
      </c>
      <c r="J1364" s="56">
        <f t="shared" si="662"/>
        <v>2000</v>
      </c>
      <c r="K1364" s="56">
        <f t="shared" si="662"/>
        <v>2000</v>
      </c>
      <c r="L1364" s="56">
        <f t="shared" si="662"/>
        <v>328617.64806364599</v>
      </c>
      <c r="M1364" s="56">
        <f t="shared" si="662"/>
        <v>372117.09578530828</v>
      </c>
      <c r="N1364" s="56">
        <f t="shared" si="662"/>
        <v>46600</v>
      </c>
      <c r="O1364" s="56">
        <f t="shared" si="662"/>
        <v>2000</v>
      </c>
      <c r="P1364" s="147">
        <f t="shared" si="622"/>
        <v>910400.77527752565</v>
      </c>
      <c r="Q1364" s="199" t="str">
        <f>+B1325</f>
        <v>Calve</v>
      </c>
      <c r="R1364" s="60" t="s">
        <v>107</v>
      </c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</row>
    <row r="1365" spans="1:46" ht="12.75" customHeight="1" thickBot="1" x14ac:dyDescent="0.25">
      <c r="A1365" s="194" t="str">
        <f>+'Measured TV opt-pt'!A1749</f>
        <v>FOOD</v>
      </c>
      <c r="B1365" s="384" t="str">
        <f>+'Measured TV opt-pt'!B1831</f>
        <v>CDO Dessert</v>
      </c>
      <c r="C1365" s="121" t="s">
        <v>56</v>
      </c>
      <c r="D1365" s="54">
        <f t="shared" ref="D1365:O1365" si="663">SUM(D1366:D1375)</f>
        <v>634462.82069999969</v>
      </c>
      <c r="E1365" s="54">
        <f t="shared" si="663"/>
        <v>162799.40999999997</v>
      </c>
      <c r="F1365" s="54">
        <f t="shared" si="663"/>
        <v>329545.73249999981</v>
      </c>
      <c r="G1365" s="54">
        <f t="shared" si="663"/>
        <v>0</v>
      </c>
      <c r="H1365" s="54">
        <f t="shared" si="663"/>
        <v>41163.75</v>
      </c>
      <c r="I1365" s="54">
        <f t="shared" si="663"/>
        <v>658387.58928479603</v>
      </c>
      <c r="J1365" s="54">
        <f t="shared" si="663"/>
        <v>359431.28846703749</v>
      </c>
      <c r="K1365" s="54">
        <f t="shared" si="663"/>
        <v>0</v>
      </c>
      <c r="L1365" s="54">
        <f t="shared" si="663"/>
        <v>0</v>
      </c>
      <c r="M1365" s="54">
        <f t="shared" si="663"/>
        <v>545182.98966542701</v>
      </c>
      <c r="N1365" s="54">
        <f t="shared" si="663"/>
        <v>351998.76396285259</v>
      </c>
      <c r="O1365" s="54">
        <f t="shared" si="663"/>
        <v>0</v>
      </c>
      <c r="P1365" s="140">
        <f t="shared" si="622"/>
        <v>3082972.344580113</v>
      </c>
      <c r="Q1365" s="198" t="str">
        <f>+B1365</f>
        <v>CDO Dessert</v>
      </c>
      <c r="R1365" s="121" t="s">
        <v>104</v>
      </c>
      <c r="S1365" s="54">
        <f>SUM(S1366:S1371)</f>
        <v>965.17266666666683</v>
      </c>
      <c r="T1365" s="54">
        <f t="shared" ref="T1365:AD1365" si="664">SUM(T1366:T1371)</f>
        <v>217.12499999999997</v>
      </c>
      <c r="U1365" s="54">
        <f t="shared" si="664"/>
        <v>442.245</v>
      </c>
      <c r="V1365" s="54">
        <f t="shared" si="664"/>
        <v>0</v>
      </c>
      <c r="W1365" s="54">
        <f t="shared" si="664"/>
        <v>0</v>
      </c>
      <c r="X1365" s="117">
        <f t="shared" si="664"/>
        <v>473.33333333333326</v>
      </c>
      <c r="Y1365" s="54">
        <f t="shared" si="664"/>
        <v>330.99999999999989</v>
      </c>
      <c r="Z1365" s="54">
        <f t="shared" si="664"/>
        <v>0</v>
      </c>
      <c r="AA1365" s="54">
        <f t="shared" si="664"/>
        <v>0</v>
      </c>
      <c r="AB1365" s="54">
        <f t="shared" si="664"/>
        <v>543.7194758699045</v>
      </c>
      <c r="AC1365" s="54">
        <f t="shared" si="664"/>
        <v>381.74388190450316</v>
      </c>
      <c r="AD1365" s="54">
        <f t="shared" si="664"/>
        <v>0</v>
      </c>
      <c r="AE1365" s="55">
        <f t="shared" ref="AE1365:AE1371" si="665">SUM(S1365:AD1365)</f>
        <v>3354.3393577744077</v>
      </c>
    </row>
    <row r="1366" spans="1:46" ht="12.75" customHeight="1" thickBot="1" x14ac:dyDescent="0.25">
      <c r="A1366" s="194" t="str">
        <f>+'Measured TV opt-pt'!A1750</f>
        <v>FOOD</v>
      </c>
      <c r="B1366" s="385"/>
      <c r="C1366" s="123" t="s">
        <v>57</v>
      </c>
      <c r="D1366" s="58">
        <v>416559.83579999971</v>
      </c>
      <c r="E1366" s="58">
        <v>105172.64999999998</v>
      </c>
      <c r="F1366" s="58">
        <v>175032.83250000005</v>
      </c>
      <c r="G1366" s="58">
        <f>+'Measured TV opt-pt'!G1833</f>
        <v>0</v>
      </c>
      <c r="H1366" s="58"/>
      <c r="I1366" s="58">
        <f>+'Measured TV opt-pt'!I1833</f>
        <v>266938.4172953114</v>
      </c>
      <c r="J1366" s="58">
        <f>+'Measured TV opt-pt'!J1833</f>
        <v>133437.292679982</v>
      </c>
      <c r="K1366" s="58">
        <f>+'Measured TV opt-pt'!K1833</f>
        <v>0</v>
      </c>
      <c r="L1366" s="58">
        <f>+'Measured TV opt-pt'!L1833</f>
        <v>0</v>
      </c>
      <c r="M1366" s="58">
        <f>+'Measured TV opt-pt'!M1833</f>
        <v>371657.84839645849</v>
      </c>
      <c r="N1366" s="58">
        <f>+'Measured TV opt-pt'!N1833</f>
        <v>242462.5609465632</v>
      </c>
      <c r="O1366" s="58">
        <f>+'Measured TV opt-pt'!O1833</f>
        <v>0</v>
      </c>
      <c r="P1366" s="141">
        <f t="shared" si="622"/>
        <v>1711261.4376183148</v>
      </c>
      <c r="R1366" s="123" t="s">
        <v>57</v>
      </c>
      <c r="S1366" s="44">
        <v>723.28233333333344</v>
      </c>
      <c r="T1366" s="44">
        <v>172.24999999999997</v>
      </c>
      <c r="U1366" s="44">
        <v>314.19499999999994</v>
      </c>
      <c r="V1366" s="44">
        <f>'Measured TV opt-pt'!G1870</f>
        <v>0</v>
      </c>
      <c r="W1366" s="44">
        <f>'Measured TV opt-pt'!H1870</f>
        <v>0</v>
      </c>
      <c r="X1366" s="44">
        <f>'Measured TV opt-pt'!I1870</f>
        <v>278.52787168923294</v>
      </c>
      <c r="Y1366" s="44">
        <f>'Measured TV opt-pt'!J1870</f>
        <v>200.45815988499643</v>
      </c>
      <c r="Z1366" s="44">
        <f>'Measured TV opt-pt'!K1870</f>
        <v>0</v>
      </c>
      <c r="AA1366" s="44">
        <f>'Measured TV opt-pt'!L1870</f>
        <v>0</v>
      </c>
      <c r="AB1366" s="44">
        <f>'Measured TV opt-pt'!M1870</f>
        <v>431.32269409017414</v>
      </c>
      <c r="AC1366" s="44">
        <f>'Measured TV opt-pt'!N1870</f>
        <v>302.53869355372086</v>
      </c>
      <c r="AD1366" s="44">
        <f>'Measured TV opt-pt'!O1870</f>
        <v>0</v>
      </c>
      <c r="AE1366" s="55">
        <f t="shared" si="665"/>
        <v>2422.5747525514575</v>
      </c>
      <c r="AT1366" s="5">
        <f>L1366+L1370+L1371</f>
        <v>0</v>
      </c>
    </row>
    <row r="1367" spans="1:46" ht="12.75" customHeight="1" thickBot="1" x14ac:dyDescent="0.25">
      <c r="A1367" s="194" t="str">
        <f>+'Measured TV opt-pt'!A1751</f>
        <v>FOOD</v>
      </c>
      <c r="B1367" s="385"/>
      <c r="C1367" s="123" t="s">
        <v>221</v>
      </c>
      <c r="D1367" s="58">
        <f>+'Measured TV opt-pt'!D1834</f>
        <v>0</v>
      </c>
      <c r="E1367" s="58">
        <f>+'Measured TV opt-pt'!E1834</f>
        <v>0</v>
      </c>
      <c r="F1367" s="58">
        <f>+'Measured TV opt-pt'!F1834</f>
        <v>0</v>
      </c>
      <c r="G1367" s="58">
        <f>+'Measured TV opt-pt'!G1834</f>
        <v>0</v>
      </c>
      <c r="H1367" s="58">
        <f>+'Measured TV opt-pt'!H1834</f>
        <v>0</v>
      </c>
      <c r="I1367" s="58">
        <f>+'Measured TV opt-pt'!I1834</f>
        <v>0</v>
      </c>
      <c r="J1367" s="58">
        <f>+'Measured TV opt-pt'!J1834</f>
        <v>0</v>
      </c>
      <c r="K1367" s="58">
        <f>+'Measured TV opt-pt'!K1834</f>
        <v>0</v>
      </c>
      <c r="L1367" s="58">
        <f>+'Measured TV opt-pt'!L1834</f>
        <v>0</v>
      </c>
      <c r="M1367" s="58">
        <f>+'Measured TV opt-pt'!M1834</f>
        <v>0</v>
      </c>
      <c r="N1367" s="58">
        <f>+'Measured TV opt-pt'!N1834</f>
        <v>0</v>
      </c>
      <c r="O1367" s="58">
        <f>+'Measured TV opt-pt'!O1834</f>
        <v>0</v>
      </c>
      <c r="P1367" s="141">
        <f t="shared" si="622"/>
        <v>0</v>
      </c>
      <c r="R1367" s="123" t="s">
        <v>221</v>
      </c>
      <c r="S1367" s="44">
        <f>'Measured TV opt-pt'!D1871</f>
        <v>0</v>
      </c>
      <c r="T1367" s="44">
        <f>'Measured TV opt-pt'!E1871</f>
        <v>0</v>
      </c>
      <c r="U1367" s="44">
        <f>'Measured TV opt-pt'!F1871</f>
        <v>0</v>
      </c>
      <c r="V1367" s="44">
        <f>'Measured TV opt-pt'!G1871</f>
        <v>0</v>
      </c>
      <c r="W1367" s="44">
        <f>'Measured TV opt-pt'!H1871</f>
        <v>0</v>
      </c>
      <c r="X1367" s="44">
        <f>'Measured TV opt-pt'!I1871</f>
        <v>0</v>
      </c>
      <c r="Y1367" s="44">
        <f>'Measured TV opt-pt'!J1871</f>
        <v>0</v>
      </c>
      <c r="Z1367" s="44">
        <f>'Measured TV opt-pt'!K1871</f>
        <v>0</v>
      </c>
      <c r="AA1367" s="44">
        <f>'Measured TV opt-pt'!L1871</f>
        <v>0</v>
      </c>
      <c r="AB1367" s="44">
        <f>'Measured TV opt-pt'!M1871</f>
        <v>0</v>
      </c>
      <c r="AC1367" s="44">
        <f>'Measured TV opt-pt'!N1871</f>
        <v>0</v>
      </c>
      <c r="AD1367" s="44">
        <f>'Measured TV opt-pt'!O1871</f>
        <v>0</v>
      </c>
      <c r="AE1367" s="55">
        <f t="shared" si="665"/>
        <v>0</v>
      </c>
      <c r="AT1367" s="5"/>
    </row>
    <row r="1368" spans="1:46" ht="12.75" customHeight="1" thickBot="1" x14ac:dyDescent="0.25">
      <c r="A1368" s="194" t="str">
        <f>+'Measured TV opt-pt'!A1752</f>
        <v>FOOD</v>
      </c>
      <c r="B1368" s="385"/>
      <c r="C1368" s="123" t="s">
        <v>222</v>
      </c>
      <c r="D1368" s="58">
        <v>143035.52489999996</v>
      </c>
      <c r="E1368" s="58">
        <v>36163.259999999995</v>
      </c>
      <c r="F1368" s="58">
        <v>90521.624999999971</v>
      </c>
      <c r="G1368" s="58">
        <f>+'Measured TV opt-pt'!G1835</f>
        <v>0</v>
      </c>
      <c r="H1368" s="58">
        <f>+'Measured TV opt-pt'!H1835</f>
        <v>0</v>
      </c>
      <c r="I1368" s="58">
        <f>+'Measured TV opt-pt'!I1835</f>
        <v>135108.20053439561</v>
      </c>
      <c r="J1368" s="58">
        <f>+'Measured TV opt-pt'!J1835</f>
        <v>40174.263917432931</v>
      </c>
      <c r="K1368" s="58">
        <f>+'Measured TV opt-pt'!K1835</f>
        <v>0</v>
      </c>
      <c r="L1368" s="58">
        <f>+'Measured TV opt-pt'!L1835</f>
        <v>0</v>
      </c>
      <c r="M1368" s="58">
        <f>+'Measured TV opt-pt'!M1835</f>
        <v>105959.32117052141</v>
      </c>
      <c r="N1368" s="58">
        <f>+'Measured TV opt-pt'!N1835</f>
        <v>74287.196769191884</v>
      </c>
      <c r="O1368" s="58">
        <f>+'Measured TV opt-pt'!O1835</f>
        <v>0</v>
      </c>
      <c r="P1368" s="141">
        <f t="shared" si="622"/>
        <v>625249.39229154179</v>
      </c>
      <c r="R1368" s="123" t="s">
        <v>222</v>
      </c>
      <c r="S1368" s="44">
        <v>241.89033333333336</v>
      </c>
      <c r="T1368" s="44">
        <v>33.76</v>
      </c>
      <c r="U1368" s="44">
        <v>119.16000000000008</v>
      </c>
      <c r="V1368" s="44">
        <f>'Measured TV opt-pt'!G1872</f>
        <v>0</v>
      </c>
      <c r="W1368" s="44">
        <f>'Measured TV opt-pt'!H1872</f>
        <v>0</v>
      </c>
      <c r="X1368" s="44">
        <f>'Measured TV opt-pt'!I1872</f>
        <v>111.09335995699131</v>
      </c>
      <c r="Y1368" s="44">
        <f>'Measured TV opt-pt'!J1872</f>
        <v>49.809460717572186</v>
      </c>
      <c r="Z1368" s="44">
        <f>'Measured TV opt-pt'!K1872</f>
        <v>0</v>
      </c>
      <c r="AA1368" s="44">
        <f>'Measured TV opt-pt'!L1872</f>
        <v>0</v>
      </c>
      <c r="AB1368" s="44">
        <f>'Measured TV opt-pt'!M1872</f>
        <v>98.001609302594659</v>
      </c>
      <c r="AC1368" s="44">
        <f>'Measured TV opt-pt'!N1872</f>
        <v>74.426820111921671</v>
      </c>
      <c r="AD1368" s="44">
        <f>'Measured TV opt-pt'!O1872</f>
        <v>0</v>
      </c>
      <c r="AE1368" s="55">
        <f t="shared" si="665"/>
        <v>728.14158342241331</v>
      </c>
      <c r="AT1368" s="5"/>
    </row>
    <row r="1369" spans="1:46" ht="12.75" customHeight="1" thickBot="1" x14ac:dyDescent="0.25">
      <c r="A1369" s="194" t="str">
        <f>+'Measured TV opt-pt'!A1753</f>
        <v>FOOD</v>
      </c>
      <c r="B1369" s="385"/>
      <c r="C1369" s="123" t="s">
        <v>223</v>
      </c>
      <c r="D1369" s="58">
        <f>+'Measured TV opt-pt'!D1836</f>
        <v>0</v>
      </c>
      <c r="E1369" s="58">
        <v>4191</v>
      </c>
      <c r="F1369" s="58">
        <v>4133.7749999999996</v>
      </c>
      <c r="G1369" s="58">
        <f>+'Measured TV opt-pt'!G1836</f>
        <v>0</v>
      </c>
      <c r="H1369" s="58">
        <f>+'Measured TV opt-pt'!H1836</f>
        <v>0</v>
      </c>
      <c r="I1369" s="58">
        <f>+'Measured TV opt-pt'!I1836</f>
        <v>99840.971455088991</v>
      </c>
      <c r="J1369" s="58">
        <f>+'Measured TV opt-pt'!J1836</f>
        <v>63819.731869622541</v>
      </c>
      <c r="K1369" s="58">
        <f>+'Measured TV opt-pt'!K1836</f>
        <v>0</v>
      </c>
      <c r="L1369" s="58">
        <f>+'Measured TV opt-pt'!L1836</f>
        <v>0</v>
      </c>
      <c r="M1369" s="58">
        <f>+'Measured TV opt-pt'!M1836</f>
        <v>17565.82009844709</v>
      </c>
      <c r="N1369" s="58">
        <f>+'Measured TV opt-pt'!N1836</f>
        <v>5249.0062470975099</v>
      </c>
      <c r="O1369" s="58">
        <f>+'Measured TV opt-pt'!O1836</f>
        <v>0</v>
      </c>
      <c r="P1369" s="141">
        <f t="shared" si="622"/>
        <v>194800.30467025613</v>
      </c>
      <c r="R1369" s="123" t="s">
        <v>223</v>
      </c>
      <c r="S1369" s="44">
        <f>'Measured TV opt-pt'!D1873</f>
        <v>0</v>
      </c>
      <c r="T1369" s="44">
        <v>11.115</v>
      </c>
      <c r="U1369" s="44">
        <v>8.8899999999999988</v>
      </c>
      <c r="V1369" s="44">
        <f>'Measured TV opt-pt'!G1873</f>
        <v>0</v>
      </c>
      <c r="W1369" s="44">
        <f>'Measured TV opt-pt'!H1873</f>
        <v>0</v>
      </c>
      <c r="X1369" s="44">
        <f>'Measured TV opt-pt'!I1873</f>
        <v>83.712101687109026</v>
      </c>
      <c r="Y1369" s="44">
        <f>'Measured TV opt-pt'!J1873</f>
        <v>80.732379397431274</v>
      </c>
      <c r="Z1369" s="44">
        <f>'Measured TV opt-pt'!K1873</f>
        <v>0</v>
      </c>
      <c r="AA1369" s="44">
        <f>'Measured TV opt-pt'!L1873</f>
        <v>0</v>
      </c>
      <c r="AB1369" s="44">
        <f>'Measured TV opt-pt'!M1873</f>
        <v>14.395172477135757</v>
      </c>
      <c r="AC1369" s="44">
        <f>'Measured TV opt-pt'!N1873</f>
        <v>4.7783682388605673</v>
      </c>
      <c r="AD1369" s="44">
        <f>'Measured TV opt-pt'!O1873</f>
        <v>0</v>
      </c>
      <c r="AE1369" s="55">
        <f t="shared" si="665"/>
        <v>203.62302180053663</v>
      </c>
      <c r="AT1369" s="5"/>
    </row>
    <row r="1370" spans="1:46" ht="12.75" customHeight="1" thickBot="1" x14ac:dyDescent="0.25">
      <c r="A1370" s="194" t="str">
        <f>+'Measured TV opt-pt'!A1754</f>
        <v>FOOD</v>
      </c>
      <c r="B1370" s="385"/>
      <c r="C1370" s="123" t="s">
        <v>224</v>
      </c>
      <c r="D1370" s="58">
        <f>+'Measured TV opt-pt'!D1837</f>
        <v>0</v>
      </c>
      <c r="E1370" s="58">
        <f>+'Measured TV opt-pt'!E1837</f>
        <v>0</v>
      </c>
      <c r="F1370" s="58">
        <f>+'Measured TV opt-pt'!F1837</f>
        <v>0</v>
      </c>
      <c r="G1370" s="58">
        <f>+'Measured TV opt-pt'!G1837</f>
        <v>0</v>
      </c>
      <c r="H1370" s="58">
        <f>+'Measured TV opt-pt'!H1837</f>
        <v>0</v>
      </c>
      <c r="I1370" s="58">
        <f>+'Measured TV opt-pt'!I1837</f>
        <v>0</v>
      </c>
      <c r="J1370" s="58">
        <f>+'Measured TV opt-pt'!J1837</f>
        <v>0</v>
      </c>
      <c r="K1370" s="58">
        <f>+'Measured TV opt-pt'!K1837</f>
        <v>0</v>
      </c>
      <c r="L1370" s="58">
        <f>+'Measured TV opt-pt'!L1837</f>
        <v>0</v>
      </c>
      <c r="M1370" s="58">
        <f>+'Measured TV opt-pt'!M1837</f>
        <v>0</v>
      </c>
      <c r="N1370" s="58">
        <f>+'Measured TV opt-pt'!N1837</f>
        <v>0</v>
      </c>
      <c r="O1370" s="58">
        <f>+'Measured TV opt-pt'!O1837</f>
        <v>0</v>
      </c>
      <c r="P1370" s="141">
        <f t="shared" ref="P1370:P1459" si="666">SUM(D1370:O1370)</f>
        <v>0</v>
      </c>
      <c r="Q1370" s="5"/>
      <c r="R1370" s="123" t="s">
        <v>224</v>
      </c>
      <c r="S1370" s="44">
        <f>'Measured TV opt-pt'!D1874</f>
        <v>0</v>
      </c>
      <c r="T1370" s="44">
        <f>'Measured TV opt-pt'!E1874</f>
        <v>0</v>
      </c>
      <c r="U1370" s="44">
        <f>'Measured TV opt-pt'!F1874</f>
        <v>0</v>
      </c>
      <c r="V1370" s="44">
        <f>'Measured TV opt-pt'!G1874</f>
        <v>0</v>
      </c>
      <c r="W1370" s="44">
        <f>'Measured TV opt-pt'!H1874</f>
        <v>0</v>
      </c>
      <c r="X1370" s="44">
        <f>'Measured TV opt-pt'!I1874</f>
        <v>0</v>
      </c>
      <c r="Y1370" s="44">
        <f>'Measured TV opt-pt'!J1874</f>
        <v>0</v>
      </c>
      <c r="Z1370" s="44">
        <f>'Measured TV opt-pt'!K1874</f>
        <v>0</v>
      </c>
      <c r="AA1370" s="44">
        <f>'Measured TV opt-pt'!L1874</f>
        <v>0</v>
      </c>
      <c r="AB1370" s="44">
        <f>'Measured TV opt-pt'!M1874</f>
        <v>0</v>
      </c>
      <c r="AC1370" s="44">
        <f>'Measured TV opt-pt'!N1874</f>
        <v>0</v>
      </c>
      <c r="AD1370" s="44">
        <f>'Measured TV opt-pt'!O1874</f>
        <v>0</v>
      </c>
      <c r="AE1370" s="55">
        <f t="shared" si="665"/>
        <v>0</v>
      </c>
    </row>
    <row r="1371" spans="1:46" ht="12.75" customHeight="1" x14ac:dyDescent="0.2">
      <c r="A1371" s="194" t="str">
        <f>+'Measured TV opt-pt'!A1755</f>
        <v>FOOD</v>
      </c>
      <c r="B1371" s="385"/>
      <c r="C1371" s="123" t="s">
        <v>101</v>
      </c>
      <c r="D1371" s="44"/>
      <c r="E1371" s="44"/>
      <c r="F1371" s="44"/>
      <c r="G1371" s="44"/>
      <c r="H1371" s="44"/>
      <c r="I1371" s="44"/>
      <c r="J1371" s="44"/>
      <c r="K1371" s="44"/>
      <c r="L1371" s="44"/>
      <c r="M1371" s="44"/>
      <c r="N1371" s="44"/>
      <c r="O1371" s="44"/>
      <c r="P1371" s="141">
        <f t="shared" si="666"/>
        <v>0</v>
      </c>
      <c r="Q1371" s="5"/>
      <c r="R1371" s="123" t="s">
        <v>101</v>
      </c>
      <c r="S1371" s="44"/>
      <c r="T1371" s="44"/>
      <c r="U1371" s="44"/>
      <c r="V1371" s="44"/>
      <c r="W1371" s="44"/>
      <c r="X1371" s="44"/>
      <c r="Y1371" s="58"/>
      <c r="Z1371" s="58"/>
      <c r="AA1371" s="58"/>
      <c r="AB1371" s="58"/>
      <c r="AC1371" s="58"/>
      <c r="AD1371" s="58"/>
      <c r="AE1371" s="55">
        <f t="shared" si="665"/>
        <v>0</v>
      </c>
    </row>
    <row r="1372" spans="1:46" ht="12.75" customHeight="1" x14ac:dyDescent="0.2">
      <c r="A1372" s="194" t="str">
        <f>+'Measured TV opt-pt'!A1756</f>
        <v>FOOD</v>
      </c>
      <c r="B1372" s="385"/>
      <c r="C1372" s="124" t="s">
        <v>58</v>
      </c>
      <c r="D1372" s="46">
        <v>66867.460000000108</v>
      </c>
      <c r="E1372" s="46">
        <v>17272.500000000007</v>
      </c>
      <c r="F1372" s="46">
        <v>59857.499999999789</v>
      </c>
      <c r="G1372" s="46">
        <v>0</v>
      </c>
      <c r="H1372" s="46">
        <v>36338.75</v>
      </c>
      <c r="I1372" s="46">
        <v>156500</v>
      </c>
      <c r="J1372" s="46">
        <v>122000</v>
      </c>
      <c r="K1372" s="46">
        <v>0</v>
      </c>
      <c r="L1372" s="46">
        <v>0</v>
      </c>
      <c r="M1372" s="46">
        <v>50000</v>
      </c>
      <c r="N1372" s="46">
        <v>30000</v>
      </c>
      <c r="O1372" s="46"/>
      <c r="P1372" s="142">
        <f t="shared" si="666"/>
        <v>538836.21</v>
      </c>
      <c r="R1372" s="133" t="s">
        <v>105</v>
      </c>
      <c r="S1372" s="133">
        <f>+'Measured TV opt-pt'!D924</f>
        <v>0.44</v>
      </c>
      <c r="T1372" s="133">
        <f>+'Measured TV opt-pt'!E924</f>
        <v>0.44</v>
      </c>
      <c r="U1372" s="133">
        <f>+'Measured TV opt-pt'!F924</f>
        <v>0.44</v>
      </c>
      <c r="V1372" s="133">
        <f>+'Measured TV opt-pt'!G924</f>
        <v>0.48</v>
      </c>
      <c r="W1372" s="133">
        <f>+'Measured TV opt-pt'!H924</f>
        <v>0.48</v>
      </c>
      <c r="X1372" s="8">
        <f>+'Measured TV opt-pt'!I924</f>
        <v>0.48</v>
      </c>
      <c r="Y1372" s="133">
        <f>+'Measured TV opt-pt'!J924</f>
        <v>0.48</v>
      </c>
      <c r="Z1372" s="133">
        <f>+'Measured TV opt-pt'!K924</f>
        <v>0.48915873014712274</v>
      </c>
      <c r="AA1372" s="133">
        <f>+'Measured TV opt-pt'!L924</f>
        <v>0.4834974169537235</v>
      </c>
      <c r="AB1372" s="133">
        <f>+'Measured TV opt-pt'!M924</f>
        <v>0.45414569524687309</v>
      </c>
      <c r="AC1372" s="133">
        <f>+'Measured TV opt-pt'!N924</f>
        <v>0.38276016431267579</v>
      </c>
      <c r="AD1372" s="133">
        <f>+'Measured TV opt-pt'!O924</f>
        <v>0.34111134082271427</v>
      </c>
      <c r="AE1372" s="133"/>
      <c r="AT1372" s="5">
        <f>L1372+L1373+L1374+L1375</f>
        <v>0</v>
      </c>
    </row>
    <row r="1373" spans="1:46" ht="13.5" customHeight="1" thickBot="1" x14ac:dyDescent="0.25">
      <c r="A1373" s="194" t="str">
        <f>+'Measured TV opt-pt'!A1757</f>
        <v>FOOD</v>
      </c>
      <c r="B1373" s="385"/>
      <c r="C1373" s="124" t="s">
        <v>59</v>
      </c>
      <c r="D1373" s="46"/>
      <c r="E1373" s="46"/>
      <c r="F1373" s="46"/>
      <c r="G1373" s="46"/>
      <c r="H1373" s="46">
        <v>2825</v>
      </c>
      <c r="I1373" s="46"/>
      <c r="J1373" s="46"/>
      <c r="K1373" s="46"/>
      <c r="L1373" s="46"/>
      <c r="M1373" s="46"/>
      <c r="N1373" s="46"/>
      <c r="O1373" s="46"/>
      <c r="P1373" s="142">
        <f t="shared" si="666"/>
        <v>2825</v>
      </c>
      <c r="R1373" s="60" t="s">
        <v>107</v>
      </c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</row>
    <row r="1374" spans="1:46" ht="12.75" customHeight="1" thickBot="1" x14ac:dyDescent="0.25">
      <c r="A1374" s="194" t="str">
        <f>+'Measured TV opt-pt'!A1758</f>
        <v>FOOD</v>
      </c>
      <c r="B1374" s="385"/>
      <c r="C1374" s="124" t="s">
        <v>166</v>
      </c>
      <c r="D1374" s="46">
        <v>8000</v>
      </c>
      <c r="E1374" s="46"/>
      <c r="F1374" s="46"/>
      <c r="G1374" s="46"/>
      <c r="H1374" s="46">
        <v>2000</v>
      </c>
      <c r="I1374" s="347"/>
      <c r="J1374" s="46"/>
      <c r="K1374" s="46"/>
      <c r="L1374" s="46"/>
      <c r="M1374" s="46"/>
      <c r="N1374" s="46"/>
      <c r="O1374" s="46"/>
      <c r="P1374" s="142">
        <f t="shared" si="666"/>
        <v>10000</v>
      </c>
      <c r="Q1374" s="8"/>
      <c r="R1374" s="121" t="s">
        <v>106</v>
      </c>
      <c r="S1374" s="54">
        <f>SUM(S1375:S1380)</f>
        <v>1072.4416666666668</v>
      </c>
      <c r="T1374" s="54">
        <f t="shared" ref="T1374" si="667">SUM(T1375:T1380)</f>
        <v>249.11500000000001</v>
      </c>
      <c r="U1374" s="54">
        <f t="shared" ref="U1374" si="668">SUM(U1375:U1380)</f>
        <v>486.55499999999984</v>
      </c>
      <c r="V1374" s="54">
        <f t="shared" ref="V1374" si="669">SUM(V1375:V1380)</f>
        <v>0</v>
      </c>
      <c r="W1374" s="54">
        <f t="shared" ref="W1374" si="670">SUM(W1375:W1380)</f>
        <v>0</v>
      </c>
      <c r="X1374" s="54">
        <f t="shared" ref="X1374" si="671">SUM(X1375:X1380)</f>
        <v>530.91467474847957</v>
      </c>
      <c r="Y1374" s="54">
        <f t="shared" ref="Y1374" si="672">SUM(Y1375:Y1380)</f>
        <v>379.04154715354593</v>
      </c>
      <c r="Z1374" s="54">
        <f t="shared" ref="Z1374" si="673">SUM(Z1375:Z1380)</f>
        <v>0</v>
      </c>
      <c r="AA1374" s="54">
        <f t="shared" ref="AA1374" si="674">SUM(AA1375:AA1380)</f>
        <v>0</v>
      </c>
      <c r="AB1374" s="54">
        <f t="shared" ref="AB1374" si="675">SUM(AB1375:AB1380)</f>
        <v>605.55827445535215</v>
      </c>
      <c r="AC1374" s="54">
        <f t="shared" ref="AC1374" si="676">SUM(AC1375:AC1380)</f>
        <v>428.42684260058462</v>
      </c>
      <c r="AD1374" s="54">
        <f t="shared" ref="AD1374" si="677">SUM(AD1375:AD1380)</f>
        <v>0</v>
      </c>
      <c r="AE1374" s="54">
        <f>SUM(AE1375:AE1380)</f>
        <v>3752.0530056246289</v>
      </c>
    </row>
    <row r="1375" spans="1:46" ht="12.75" customHeight="1" thickBot="1" x14ac:dyDescent="0.25">
      <c r="A1375" s="194" t="str">
        <f>+'Measured TV opt-pt'!A1759</f>
        <v>FOOD</v>
      </c>
      <c r="B1375" s="385"/>
      <c r="C1375" s="125" t="s">
        <v>167</v>
      </c>
      <c r="D1375" s="48"/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143">
        <f t="shared" si="666"/>
        <v>0</v>
      </c>
      <c r="Q1375" s="8"/>
      <c r="R1375" s="123" t="s">
        <v>261</v>
      </c>
      <c r="S1375" s="44">
        <v>792.51600000000019</v>
      </c>
      <c r="T1375" s="44">
        <v>199.465</v>
      </c>
      <c r="U1375" s="44">
        <v>343.44999999999982</v>
      </c>
      <c r="V1375" s="44">
        <f>'Measured TV opt-pt'!G1864+'Mecra Kırılımı'!Z1379</f>
        <v>0</v>
      </c>
      <c r="W1375" s="44">
        <f>'Measured TV opt-pt'!H1864+'Mecra Kırılımı'!AA1379</f>
        <v>0</v>
      </c>
      <c r="X1375" s="44">
        <f>'Measured TV opt-pt'!I1864+'Mecra Kırılımı'!AB1379</f>
        <v>312.41098818227192</v>
      </c>
      <c r="Y1375" s="44">
        <f>'Measured TV opt-pt'!J1864+'Mecra Kırılımı'!AC1379</f>
        <v>229.55278266574607</v>
      </c>
      <c r="Z1375" s="44">
        <f>'Measured TV opt-pt'!K1864+'Mecra Kırılımı'!AD1379</f>
        <v>0</v>
      </c>
      <c r="AA1375" s="44">
        <f>'Measured TV opt-pt'!L1864+'Mecra Kırılımı'!AE1379</f>
        <v>0</v>
      </c>
      <c r="AB1375" s="44">
        <f>'Measured TV opt-pt'!M1864+'Mecra Kırılımı'!AF1379</f>
        <v>480.37827953246722</v>
      </c>
      <c r="AC1375" s="44">
        <f>'Measured TV opt-pt'!N1864+'Mecra Kırılımı'!AG1379</f>
        <v>339.535755221746</v>
      </c>
      <c r="AD1375" s="44">
        <f>'Measured TV opt-pt'!O1864+'Mecra Kırılımı'!AH1379</f>
        <v>0</v>
      </c>
      <c r="AE1375" s="55">
        <f t="shared" ref="AE1375:AE1380" si="678">SUM(S1375:AD1375)</f>
        <v>2697.3088056022311</v>
      </c>
    </row>
    <row r="1376" spans="1:46" ht="12.75" customHeight="1" thickBot="1" x14ac:dyDescent="0.25">
      <c r="A1376" s="194" t="str">
        <f>+'Measured TV opt-pt'!A1760</f>
        <v>FOOD</v>
      </c>
      <c r="B1376" s="385"/>
      <c r="C1376" s="122" t="s">
        <v>60</v>
      </c>
      <c r="D1376" s="42"/>
      <c r="E1376" s="42"/>
      <c r="F1376" s="42"/>
      <c r="G1376" s="42"/>
      <c r="H1376" s="42"/>
      <c r="I1376" s="42"/>
      <c r="J1376" s="42"/>
      <c r="K1376" s="42"/>
      <c r="L1376" s="42"/>
      <c r="M1376" s="42"/>
      <c r="N1376" s="42"/>
      <c r="O1376" s="42"/>
      <c r="P1376" s="144">
        <f t="shared" si="666"/>
        <v>0</v>
      </c>
      <c r="Q1376" s="5"/>
      <c r="R1376" s="123" t="s">
        <v>262</v>
      </c>
      <c r="S1376" s="44">
        <f>'Measured TV opt-pt'!D1865+'Mecra Kırılımı'!W1380</f>
        <v>0</v>
      </c>
      <c r="T1376" s="44">
        <v>0</v>
      </c>
      <c r="U1376" s="44">
        <f>'Measured TV opt-pt'!F1865+'Mecra Kırılımı'!Y1380</f>
        <v>0</v>
      </c>
      <c r="V1376" s="44">
        <f>'Measured TV opt-pt'!G1865+'Mecra Kırılımı'!Z1380</f>
        <v>0</v>
      </c>
      <c r="W1376" s="44">
        <f>'Measured TV opt-pt'!H1865+'Mecra Kırılımı'!AA1380</f>
        <v>0</v>
      </c>
      <c r="X1376" s="44">
        <f>'Measured TV opt-pt'!I1865+'Mecra Kırılımı'!AB1380</f>
        <v>0</v>
      </c>
      <c r="Y1376" s="44">
        <f>'Measured TV opt-pt'!J1865+'Mecra Kırılımı'!AC1380</f>
        <v>0</v>
      </c>
      <c r="Z1376" s="44">
        <f>'Measured TV opt-pt'!K1865+'Mecra Kırılımı'!AD1380</f>
        <v>0</v>
      </c>
      <c r="AA1376" s="44">
        <f>'Measured TV opt-pt'!L1865+'Mecra Kırılımı'!AE1380</f>
        <v>0</v>
      </c>
      <c r="AB1376" s="44">
        <f>'Measured TV opt-pt'!M1865+'Mecra Kırılımı'!AF1380</f>
        <v>0</v>
      </c>
      <c r="AC1376" s="44">
        <f>'Measured TV opt-pt'!N1865+'Mecra Kırılımı'!AG1380</f>
        <v>0</v>
      </c>
      <c r="AD1376" s="44">
        <f>'Measured TV opt-pt'!O1865+'Mecra Kırılımı'!AH1380</f>
        <v>0</v>
      </c>
      <c r="AE1376" s="55">
        <f t="shared" si="678"/>
        <v>0</v>
      </c>
      <c r="AT1376" s="5">
        <f>L1376+L1377+L1378+L1379+L1380+L1381+L1401+L1402+L1403</f>
        <v>0</v>
      </c>
    </row>
    <row r="1377" spans="1:31" ht="12.75" customHeight="1" thickBot="1" x14ac:dyDescent="0.25">
      <c r="A1377" s="194" t="str">
        <f>+'Measured TV opt-pt'!A1761</f>
        <v>FOOD</v>
      </c>
      <c r="B1377" s="385"/>
      <c r="C1377" s="122" t="s">
        <v>61</v>
      </c>
      <c r="D1377" s="42"/>
      <c r="E1377" s="42"/>
      <c r="F1377" s="42"/>
      <c r="G1377" s="42"/>
      <c r="H1377" s="42"/>
      <c r="I1377" s="42"/>
      <c r="J1377" s="42"/>
      <c r="K1377" s="42"/>
      <c r="L1377" s="42"/>
      <c r="M1377" s="42"/>
      <c r="N1377" s="42"/>
      <c r="O1377" s="42"/>
      <c r="P1377" s="144">
        <f t="shared" si="666"/>
        <v>0</v>
      </c>
      <c r="R1377" s="123" t="s">
        <v>263</v>
      </c>
      <c r="S1377" s="44">
        <v>279.92566666666664</v>
      </c>
      <c r="T1377" s="44">
        <v>37.779999999999994</v>
      </c>
      <c r="U1377" s="44">
        <v>133.06</v>
      </c>
      <c r="V1377" s="44">
        <f>'Measured TV opt-pt'!G1866+'Mecra Kırılımı'!Z1381</f>
        <v>0</v>
      </c>
      <c r="W1377" s="44">
        <f>'Measured TV opt-pt'!H1866+'Mecra Kırılımı'!AA1381</f>
        <v>0</v>
      </c>
      <c r="X1377" s="44">
        <f>'Measured TV opt-pt'!I1866+'Mecra Kırılımı'!AB1381</f>
        <v>124.60794732735592</v>
      </c>
      <c r="Y1377" s="44">
        <f>'Measured TV opt-pt'!J1866+'Mecra Kırılımı'!AC1381</f>
        <v>57.038837018949664</v>
      </c>
      <c r="Z1377" s="44">
        <f>'Measured TV opt-pt'!K1866+'Mecra Kırılımı'!AD1381</f>
        <v>0</v>
      </c>
      <c r="AA1377" s="44">
        <f>'Measured TV opt-pt'!L1866+'Mecra Kırılımı'!AE1381</f>
        <v>0</v>
      </c>
      <c r="AB1377" s="44">
        <f>'Measured TV opt-pt'!M1866+'Mecra Kırılımı'!AF1381</f>
        <v>109.14761758014791</v>
      </c>
      <c r="AC1377" s="44">
        <f>'Measured TV opt-pt'!N1866+'Mecra Kırılımı'!AG1381</f>
        <v>83.528378729404224</v>
      </c>
      <c r="AD1377" s="44">
        <f>'Measured TV opt-pt'!O1866+'Mecra Kırılımı'!AH1381</f>
        <v>0</v>
      </c>
      <c r="AE1377" s="55">
        <f t="shared" si="678"/>
        <v>825.08844732252442</v>
      </c>
    </row>
    <row r="1378" spans="1:31" ht="12.75" customHeight="1" thickBot="1" x14ac:dyDescent="0.25">
      <c r="A1378" s="194" t="str">
        <f>+'Measured TV opt-pt'!A1762</f>
        <v>FOOD</v>
      </c>
      <c r="B1378" s="385"/>
      <c r="C1378" s="122" t="s">
        <v>62</v>
      </c>
      <c r="D1378" s="42"/>
      <c r="E1378" s="42"/>
      <c r="F1378" s="42"/>
      <c r="G1378" s="42"/>
      <c r="H1378" s="42"/>
      <c r="I1378" s="42"/>
      <c r="J1378" s="42"/>
      <c r="K1378" s="42"/>
      <c r="L1378" s="42"/>
      <c r="M1378" s="42"/>
      <c r="N1378" s="42"/>
      <c r="O1378" s="42"/>
      <c r="P1378" s="144">
        <f t="shared" si="666"/>
        <v>0</v>
      </c>
      <c r="R1378" s="123" t="s">
        <v>264</v>
      </c>
      <c r="S1378" s="44">
        <f>'Measured TV opt-pt'!D1867+'Mecra Kırılımı'!W1382</f>
        <v>0</v>
      </c>
      <c r="T1378" s="44">
        <v>11.869999999999997</v>
      </c>
      <c r="U1378" s="44">
        <v>10.045</v>
      </c>
      <c r="V1378" s="44">
        <f>'Measured TV opt-pt'!G1867+'Mecra Kırılımı'!Z1382</f>
        <v>0</v>
      </c>
      <c r="W1378" s="44">
        <f>'Measured TV opt-pt'!H1867+'Mecra Kırılımı'!AA1382</f>
        <v>0</v>
      </c>
      <c r="X1378" s="44">
        <f>'Measured TV opt-pt'!I1867+'Mecra Kırılımı'!AB1382</f>
        <v>93.895739238851689</v>
      </c>
      <c r="Y1378" s="44">
        <f>'Measured TV opt-pt'!J1867+'Mecra Kırılımı'!AC1382</f>
        <v>92.449927468850191</v>
      </c>
      <c r="Z1378" s="44">
        <f>'Measured TV opt-pt'!K1867+'Mecra Kırılımı'!AD1382</f>
        <v>0</v>
      </c>
      <c r="AA1378" s="44">
        <f>'Measured TV opt-pt'!L1867+'Mecra Kırılımı'!AE1382</f>
        <v>0</v>
      </c>
      <c r="AB1378" s="44">
        <f>'Measured TV opt-pt'!M1867+'Mecra Kırılımı'!AF1382</f>
        <v>16.032377342737018</v>
      </c>
      <c r="AC1378" s="44">
        <f>'Measured TV opt-pt'!N1867+'Mecra Kırılımı'!AG1382</f>
        <v>5.3627086494344161</v>
      </c>
      <c r="AD1378" s="44">
        <f>'Measured TV opt-pt'!O1867+'Mecra Kırılımı'!AH1382</f>
        <v>0</v>
      </c>
      <c r="AE1378" s="55">
        <f t="shared" si="678"/>
        <v>229.65575269987332</v>
      </c>
    </row>
    <row r="1379" spans="1:31" ht="12.75" customHeight="1" thickBot="1" x14ac:dyDescent="0.25">
      <c r="A1379" s="194" t="str">
        <f>+'Measured TV opt-pt'!A1763</f>
        <v>FOOD</v>
      </c>
      <c r="B1379" s="385"/>
      <c r="C1379" s="122" t="s">
        <v>63</v>
      </c>
      <c r="D1379" s="42"/>
      <c r="E1379" s="42"/>
      <c r="F1379" s="42"/>
      <c r="G1379" s="42"/>
      <c r="H1379" s="42"/>
      <c r="I1379" s="42"/>
      <c r="J1379" s="42"/>
      <c r="K1379" s="42"/>
      <c r="L1379" s="42"/>
      <c r="M1379" s="42"/>
      <c r="N1379" s="42"/>
      <c r="O1379" s="42"/>
      <c r="P1379" s="144">
        <f t="shared" si="666"/>
        <v>0</v>
      </c>
      <c r="Q1379" s="5"/>
      <c r="R1379" s="123" t="s">
        <v>265</v>
      </c>
      <c r="S1379" s="44">
        <f>'Measured TV opt-pt'!D1868+'Mecra Kırılımı'!W1383</f>
        <v>0</v>
      </c>
      <c r="T1379" s="44">
        <f>'Measured TV opt-pt'!E1868+'Mecra Kırılımı'!X1383</f>
        <v>0</v>
      </c>
      <c r="U1379" s="44">
        <f>'Measured TV opt-pt'!F1868+'Mecra Kırılımı'!Y1383</f>
        <v>0</v>
      </c>
      <c r="V1379" s="44">
        <f>'Measured TV opt-pt'!G1868+'Mecra Kırılımı'!Z1383</f>
        <v>0</v>
      </c>
      <c r="W1379" s="44">
        <f>'Measured TV opt-pt'!H1868+'Mecra Kırılımı'!AA1383</f>
        <v>0</v>
      </c>
      <c r="X1379" s="44">
        <f>'Measured TV opt-pt'!I1868+'Mecra Kırılımı'!AB1383</f>
        <v>0</v>
      </c>
      <c r="Y1379" s="44">
        <f>'Measured TV opt-pt'!J1868+'Mecra Kırılımı'!AC1383</f>
        <v>0</v>
      </c>
      <c r="Z1379" s="44">
        <f>'Measured TV opt-pt'!K1868+'Mecra Kırılımı'!AD1383</f>
        <v>0</v>
      </c>
      <c r="AA1379" s="44">
        <f>'Measured TV opt-pt'!L1868+'Mecra Kırılımı'!AE1383</f>
        <v>0</v>
      </c>
      <c r="AB1379" s="44">
        <f>'Measured TV opt-pt'!M1868+'Mecra Kırılımı'!AF1383</f>
        <v>0</v>
      </c>
      <c r="AC1379" s="44">
        <f>'Measured TV opt-pt'!N1868+'Mecra Kırılımı'!AG1383</f>
        <v>0</v>
      </c>
      <c r="AD1379" s="44">
        <f>'Measured TV opt-pt'!O1868+'Mecra Kırılımı'!AH1383</f>
        <v>0</v>
      </c>
      <c r="AE1379" s="55">
        <f t="shared" si="678"/>
        <v>0</v>
      </c>
    </row>
    <row r="1380" spans="1:31" ht="13.5" customHeight="1" x14ac:dyDescent="0.2">
      <c r="A1380" s="194" t="str">
        <f>+'Measured TV opt-pt'!A1764</f>
        <v>FOOD</v>
      </c>
      <c r="B1380" s="385"/>
      <c r="C1380" s="122" t="s">
        <v>64</v>
      </c>
      <c r="D1380" s="42">
        <v>200</v>
      </c>
      <c r="E1380" s="42"/>
      <c r="F1380" s="42"/>
      <c r="G1380" s="42"/>
      <c r="H1380" s="42"/>
      <c r="I1380" s="42"/>
      <c r="J1380" s="42"/>
      <c r="K1380" s="42"/>
      <c r="L1380" s="42"/>
      <c r="M1380" s="42"/>
      <c r="N1380" s="42"/>
      <c r="O1380" s="42"/>
      <c r="P1380" s="144">
        <f t="shared" si="666"/>
        <v>200</v>
      </c>
      <c r="Q1380" s="5"/>
      <c r="R1380" s="123" t="s">
        <v>266</v>
      </c>
      <c r="S1380" s="44"/>
      <c r="T1380" s="44"/>
      <c r="U1380" s="44"/>
      <c r="V1380" s="44"/>
      <c r="W1380" s="44"/>
      <c r="X1380" s="44"/>
      <c r="Y1380" s="44"/>
      <c r="Z1380" s="44"/>
      <c r="AA1380" s="44"/>
      <c r="AB1380" s="44"/>
      <c r="AC1380" s="44"/>
      <c r="AD1380" s="44"/>
      <c r="AE1380" s="55">
        <f t="shared" si="678"/>
        <v>0</v>
      </c>
    </row>
    <row r="1381" spans="1:31" ht="12.75" customHeight="1" x14ac:dyDescent="0.2">
      <c r="A1381" s="194" t="str">
        <f>+'Measured TV opt-pt'!A1765</f>
        <v>FOOD</v>
      </c>
      <c r="B1381" s="385"/>
      <c r="C1381" s="212" t="s">
        <v>289</v>
      </c>
      <c r="D1381" s="217">
        <f t="shared" ref="D1381:O1381" si="679">SUM(D1382:D1400)</f>
        <v>0</v>
      </c>
      <c r="E1381" s="217">
        <f t="shared" si="679"/>
        <v>0</v>
      </c>
      <c r="F1381" s="217">
        <f t="shared" si="679"/>
        <v>0</v>
      </c>
      <c r="G1381" s="217">
        <f t="shared" si="679"/>
        <v>0</v>
      </c>
      <c r="H1381" s="217">
        <f t="shared" si="679"/>
        <v>0</v>
      </c>
      <c r="I1381" s="217">
        <f t="shared" si="679"/>
        <v>0</v>
      </c>
      <c r="J1381" s="217">
        <f t="shared" si="679"/>
        <v>0</v>
      </c>
      <c r="K1381" s="217">
        <f t="shared" si="679"/>
        <v>0</v>
      </c>
      <c r="L1381" s="217">
        <f t="shared" si="679"/>
        <v>0</v>
      </c>
      <c r="M1381" s="217">
        <f t="shared" si="679"/>
        <v>7000</v>
      </c>
      <c r="N1381" s="217">
        <f t="shared" si="679"/>
        <v>7000</v>
      </c>
      <c r="O1381" s="217">
        <f t="shared" si="679"/>
        <v>6000</v>
      </c>
      <c r="P1381" s="214">
        <f t="shared" si="666"/>
        <v>20000</v>
      </c>
      <c r="Q1381" s="5"/>
      <c r="R1381" s="60" t="s">
        <v>107</v>
      </c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</row>
    <row r="1382" spans="1:31" ht="12.75" customHeight="1" x14ac:dyDescent="0.25">
      <c r="A1382" s="194" t="str">
        <f>+'Measured TV opt-pt'!A1766</f>
        <v>FOOD</v>
      </c>
      <c r="B1382" s="385"/>
      <c r="C1382" s="311" t="s">
        <v>284</v>
      </c>
      <c r="D1382" s="330"/>
      <c r="E1382" s="330"/>
      <c r="F1382" s="330"/>
      <c r="G1382" s="330"/>
      <c r="H1382" s="330"/>
      <c r="I1382" s="330"/>
      <c r="J1382" s="330"/>
      <c r="K1382" s="330"/>
      <c r="L1382" s="330"/>
      <c r="M1382" s="330"/>
      <c r="N1382" s="330"/>
      <c r="O1382" s="330"/>
      <c r="P1382" s="312">
        <f t="shared" ref="P1382:P1400" si="680">SUM(D1382:O1382)</f>
        <v>0</v>
      </c>
      <c r="Q1382" s="5"/>
      <c r="R1382" s="60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</row>
    <row r="1383" spans="1:31" ht="12.75" customHeight="1" x14ac:dyDescent="0.25">
      <c r="A1383" s="194" t="str">
        <f>+'Measured TV opt-pt'!A1767</f>
        <v>FOOD</v>
      </c>
      <c r="B1383" s="385"/>
      <c r="C1383" s="311" t="s">
        <v>288</v>
      </c>
      <c r="D1383" s="330"/>
      <c r="E1383" s="330"/>
      <c r="F1383" s="330"/>
      <c r="G1383" s="330"/>
      <c r="H1383" s="330"/>
      <c r="I1383" s="330"/>
      <c r="J1383" s="330"/>
      <c r="K1383" s="330"/>
      <c r="L1383" s="330"/>
      <c r="M1383" s="330"/>
      <c r="N1383" s="330"/>
      <c r="O1383" s="330"/>
      <c r="P1383" s="312">
        <f t="shared" si="680"/>
        <v>0</v>
      </c>
      <c r="Q1383" s="5"/>
      <c r="R1383" s="60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</row>
    <row r="1384" spans="1:31" ht="12.75" customHeight="1" x14ac:dyDescent="0.25">
      <c r="A1384" s="194" t="str">
        <f>+'Measured TV opt-pt'!A1768</f>
        <v>FOOD</v>
      </c>
      <c r="B1384" s="385"/>
      <c r="C1384" s="311" t="s">
        <v>280</v>
      </c>
      <c r="D1384" s="330"/>
      <c r="E1384" s="330"/>
      <c r="F1384" s="330"/>
      <c r="G1384" s="330"/>
      <c r="H1384" s="330"/>
      <c r="I1384" s="330"/>
      <c r="J1384" s="330"/>
      <c r="K1384" s="330"/>
      <c r="L1384" s="330"/>
      <c r="M1384" s="330"/>
      <c r="N1384" s="330"/>
      <c r="O1384" s="330"/>
      <c r="P1384" s="312">
        <f t="shared" si="680"/>
        <v>0</v>
      </c>
      <c r="Q1384" s="5"/>
      <c r="R1384" s="60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</row>
    <row r="1385" spans="1:31" ht="12.75" customHeight="1" x14ac:dyDescent="0.25">
      <c r="A1385" s="194" t="str">
        <f>+'Measured TV opt-pt'!A1769</f>
        <v>FOOD</v>
      </c>
      <c r="B1385" s="385"/>
      <c r="C1385" s="311" t="s">
        <v>285</v>
      </c>
      <c r="D1385" s="330"/>
      <c r="E1385" s="330"/>
      <c r="F1385" s="330"/>
      <c r="G1385" s="330"/>
      <c r="H1385" s="330"/>
      <c r="I1385" s="330"/>
      <c r="J1385" s="330"/>
      <c r="K1385" s="330"/>
      <c r="L1385" s="330"/>
      <c r="M1385" s="330"/>
      <c r="N1385" s="330"/>
      <c r="O1385" s="330"/>
      <c r="P1385" s="312">
        <f t="shared" si="680"/>
        <v>0</v>
      </c>
      <c r="Q1385" s="5"/>
      <c r="R1385" s="60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</row>
    <row r="1386" spans="1:31" ht="12.75" customHeight="1" x14ac:dyDescent="0.25">
      <c r="A1386" s="194" t="str">
        <f t="shared" ref="A1386:A1398" si="681">+A1385</f>
        <v>FOOD</v>
      </c>
      <c r="B1386" s="385"/>
      <c r="C1386" s="311" t="s">
        <v>280</v>
      </c>
      <c r="D1386" s="330"/>
      <c r="E1386" s="330"/>
      <c r="F1386" s="330"/>
      <c r="G1386" s="330"/>
      <c r="H1386" s="330"/>
      <c r="I1386" s="330"/>
      <c r="J1386" s="330"/>
      <c r="K1386" s="330"/>
      <c r="L1386" s="330"/>
      <c r="M1386" s="330"/>
      <c r="N1386" s="330"/>
      <c r="O1386" s="330"/>
      <c r="P1386" s="312">
        <f t="shared" si="680"/>
        <v>0</v>
      </c>
      <c r="Q1386" s="5"/>
      <c r="R1386" s="60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</row>
    <row r="1387" spans="1:31" ht="12.75" customHeight="1" x14ac:dyDescent="0.25">
      <c r="A1387" s="194" t="str">
        <f t="shared" si="681"/>
        <v>FOOD</v>
      </c>
      <c r="B1387" s="385"/>
      <c r="C1387" s="311" t="s">
        <v>286</v>
      </c>
      <c r="D1387" s="330"/>
      <c r="E1387" s="330"/>
      <c r="F1387" s="330"/>
      <c r="G1387" s="330"/>
      <c r="H1387" s="330"/>
      <c r="I1387" s="330"/>
      <c r="J1387" s="330"/>
      <c r="K1387" s="330"/>
      <c r="L1387" s="330"/>
      <c r="M1387" s="330"/>
      <c r="N1387" s="330"/>
      <c r="O1387" s="330"/>
      <c r="P1387" s="312">
        <f t="shared" si="680"/>
        <v>0</v>
      </c>
      <c r="Q1387" s="5"/>
      <c r="R1387" s="60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</row>
    <row r="1388" spans="1:31" ht="12.75" customHeight="1" x14ac:dyDescent="0.25">
      <c r="A1388" s="194" t="str">
        <f t="shared" si="681"/>
        <v>FOOD</v>
      </c>
      <c r="B1388" s="385"/>
      <c r="C1388" s="311" t="s">
        <v>282</v>
      </c>
      <c r="D1388" s="330"/>
      <c r="E1388" s="330"/>
      <c r="F1388" s="330"/>
      <c r="G1388" s="330"/>
      <c r="H1388" s="330"/>
      <c r="I1388" s="330"/>
      <c r="J1388" s="330"/>
      <c r="K1388" s="330"/>
      <c r="L1388" s="330"/>
      <c r="M1388" s="330"/>
      <c r="N1388" s="330"/>
      <c r="O1388" s="330"/>
      <c r="P1388" s="312">
        <f t="shared" si="680"/>
        <v>0</v>
      </c>
      <c r="Q1388" s="5"/>
      <c r="R1388" s="60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</row>
    <row r="1389" spans="1:31" ht="12.75" customHeight="1" x14ac:dyDescent="0.25">
      <c r="A1389" s="194" t="str">
        <f t="shared" si="681"/>
        <v>FOOD</v>
      </c>
      <c r="B1389" s="385"/>
      <c r="C1389" s="311" t="s">
        <v>283</v>
      </c>
      <c r="D1389" s="330"/>
      <c r="E1389" s="330"/>
      <c r="F1389" s="330"/>
      <c r="G1389" s="330"/>
      <c r="H1389" s="330"/>
      <c r="I1389" s="330"/>
      <c r="J1389" s="330"/>
      <c r="K1389" s="330"/>
      <c r="L1389" s="330"/>
      <c r="M1389" s="330"/>
      <c r="N1389" s="330"/>
      <c r="O1389" s="330"/>
      <c r="P1389" s="312">
        <f t="shared" si="680"/>
        <v>0</v>
      </c>
      <c r="Q1389" s="5"/>
      <c r="R1389" s="60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</row>
    <row r="1390" spans="1:31" ht="12.75" customHeight="1" x14ac:dyDescent="0.25">
      <c r="A1390" s="194" t="str">
        <f t="shared" si="681"/>
        <v>FOOD</v>
      </c>
      <c r="B1390" s="385"/>
      <c r="C1390" s="313" t="s">
        <v>287</v>
      </c>
      <c r="D1390" s="331"/>
      <c r="E1390" s="331"/>
      <c r="F1390" s="331"/>
      <c r="G1390" s="331"/>
      <c r="H1390" s="331"/>
      <c r="I1390" s="331"/>
      <c r="J1390" s="331"/>
      <c r="K1390" s="331"/>
      <c r="L1390" s="331"/>
      <c r="M1390" s="331"/>
      <c r="N1390" s="331"/>
      <c r="O1390" s="331"/>
      <c r="P1390" s="314">
        <f t="shared" si="680"/>
        <v>0</v>
      </c>
      <c r="Q1390" s="5"/>
      <c r="R1390" s="60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</row>
    <row r="1391" spans="1:31" ht="12.75" customHeight="1" x14ac:dyDescent="0.25">
      <c r="A1391" s="194" t="str">
        <f t="shared" si="681"/>
        <v>FOOD</v>
      </c>
      <c r="B1391" s="385"/>
      <c r="C1391" s="313" t="s">
        <v>288</v>
      </c>
      <c r="D1391" s="331"/>
      <c r="E1391" s="331"/>
      <c r="F1391" s="331"/>
      <c r="G1391" s="331"/>
      <c r="H1391" s="331"/>
      <c r="I1391" s="331"/>
      <c r="J1391" s="331"/>
      <c r="K1391" s="331"/>
      <c r="L1391" s="331"/>
      <c r="M1391" s="331"/>
      <c r="N1391" s="331"/>
      <c r="O1391" s="331"/>
      <c r="P1391" s="314">
        <f t="shared" si="680"/>
        <v>0</v>
      </c>
      <c r="Q1391" s="5"/>
      <c r="R1391" s="60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</row>
    <row r="1392" spans="1:31" ht="12.75" customHeight="1" x14ac:dyDescent="0.25">
      <c r="A1392" s="194" t="str">
        <f t="shared" si="681"/>
        <v>FOOD</v>
      </c>
      <c r="B1392" s="385"/>
      <c r="C1392" s="313" t="s">
        <v>280</v>
      </c>
      <c r="D1392" s="331"/>
      <c r="E1392" s="331"/>
      <c r="F1392" s="331"/>
      <c r="G1392" s="331"/>
      <c r="H1392" s="331"/>
      <c r="I1392" s="331"/>
      <c r="J1392" s="331"/>
      <c r="K1392" s="331"/>
      <c r="L1392" s="331"/>
      <c r="M1392" s="331"/>
      <c r="N1392" s="331"/>
      <c r="O1392" s="331"/>
      <c r="P1392" s="314">
        <f t="shared" si="680"/>
        <v>0</v>
      </c>
      <c r="Q1392" s="5"/>
      <c r="R1392" s="60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</row>
    <row r="1393" spans="1:31" ht="12.75" customHeight="1" x14ac:dyDescent="0.25">
      <c r="A1393" s="194" t="str">
        <f t="shared" si="681"/>
        <v>FOOD</v>
      </c>
      <c r="B1393" s="385"/>
      <c r="C1393" s="313" t="s">
        <v>285</v>
      </c>
      <c r="D1393" s="331"/>
      <c r="E1393" s="331"/>
      <c r="F1393" s="331"/>
      <c r="G1393" s="331"/>
      <c r="H1393" s="331"/>
      <c r="I1393" s="331"/>
      <c r="J1393" s="331"/>
      <c r="K1393" s="331"/>
      <c r="L1393" s="331"/>
      <c r="M1393" s="331"/>
      <c r="N1393" s="331"/>
      <c r="O1393" s="331"/>
      <c r="P1393" s="314">
        <f t="shared" si="680"/>
        <v>0</v>
      </c>
      <c r="Q1393" s="5"/>
      <c r="R1393" s="60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</row>
    <row r="1394" spans="1:31" ht="12.75" customHeight="1" x14ac:dyDescent="0.25">
      <c r="A1394" s="194" t="str">
        <f t="shared" si="681"/>
        <v>FOOD</v>
      </c>
      <c r="B1394" s="385"/>
      <c r="C1394" s="313" t="s">
        <v>280</v>
      </c>
      <c r="D1394" s="331"/>
      <c r="E1394" s="331"/>
      <c r="F1394" s="331"/>
      <c r="G1394" s="331"/>
      <c r="H1394" s="331"/>
      <c r="I1394" s="331"/>
      <c r="J1394" s="331"/>
      <c r="K1394" s="331"/>
      <c r="L1394" s="331"/>
      <c r="M1394" s="331">
        <v>7000</v>
      </c>
      <c r="N1394" s="331">
        <v>7000</v>
      </c>
      <c r="O1394" s="331">
        <v>6000</v>
      </c>
      <c r="P1394" s="314">
        <f t="shared" si="680"/>
        <v>20000</v>
      </c>
      <c r="Q1394" s="5"/>
      <c r="R1394" s="60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</row>
    <row r="1395" spans="1:31" ht="12.75" customHeight="1" x14ac:dyDescent="0.25">
      <c r="A1395" s="194" t="str">
        <f t="shared" si="681"/>
        <v>FOOD</v>
      </c>
      <c r="B1395" s="385"/>
      <c r="C1395" s="313" t="s">
        <v>286</v>
      </c>
      <c r="D1395" s="331"/>
      <c r="E1395" s="331"/>
      <c r="F1395" s="331"/>
      <c r="G1395" s="331"/>
      <c r="H1395" s="331"/>
      <c r="I1395" s="331"/>
      <c r="J1395" s="331"/>
      <c r="K1395" s="331"/>
      <c r="L1395" s="331"/>
      <c r="M1395" s="331"/>
      <c r="N1395" s="331"/>
      <c r="O1395" s="331"/>
      <c r="P1395" s="314">
        <f t="shared" si="680"/>
        <v>0</v>
      </c>
      <c r="Q1395" s="5"/>
      <c r="R1395" s="60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</row>
    <row r="1396" spans="1:31" ht="12.75" customHeight="1" x14ac:dyDescent="0.25">
      <c r="A1396" s="194" t="str">
        <f t="shared" si="681"/>
        <v>FOOD</v>
      </c>
      <c r="B1396" s="385"/>
      <c r="C1396" s="313" t="s">
        <v>282</v>
      </c>
      <c r="D1396" s="331"/>
      <c r="E1396" s="331"/>
      <c r="F1396" s="331"/>
      <c r="G1396" s="331"/>
      <c r="H1396" s="331"/>
      <c r="I1396" s="331"/>
      <c r="J1396" s="331"/>
      <c r="K1396" s="331"/>
      <c r="L1396" s="331"/>
      <c r="M1396" s="331"/>
      <c r="N1396" s="331"/>
      <c r="O1396" s="331"/>
      <c r="P1396" s="314">
        <f t="shared" si="680"/>
        <v>0</v>
      </c>
      <c r="Q1396" s="5"/>
      <c r="R1396" s="60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</row>
    <row r="1397" spans="1:31" ht="12.75" customHeight="1" x14ac:dyDescent="0.25">
      <c r="A1397" s="194" t="str">
        <f t="shared" si="681"/>
        <v>FOOD</v>
      </c>
      <c r="B1397" s="385"/>
      <c r="C1397" s="313" t="s">
        <v>283</v>
      </c>
      <c r="D1397" s="331"/>
      <c r="E1397" s="331"/>
      <c r="F1397" s="331"/>
      <c r="G1397" s="331"/>
      <c r="H1397" s="331"/>
      <c r="I1397" s="331"/>
      <c r="J1397" s="331"/>
      <c r="K1397" s="331"/>
      <c r="L1397" s="331"/>
      <c r="M1397" s="331"/>
      <c r="N1397" s="331"/>
      <c r="O1397" s="331"/>
      <c r="P1397" s="314">
        <f t="shared" si="680"/>
        <v>0</v>
      </c>
      <c r="Q1397" s="5"/>
      <c r="R1397" s="60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</row>
    <row r="1398" spans="1:31" ht="12.75" customHeight="1" x14ac:dyDescent="0.25">
      <c r="A1398" s="194" t="str">
        <f t="shared" si="681"/>
        <v>FOOD</v>
      </c>
      <c r="B1398" s="385"/>
      <c r="C1398" s="313" t="s">
        <v>281</v>
      </c>
      <c r="D1398" s="331"/>
      <c r="E1398" s="331"/>
      <c r="F1398" s="331"/>
      <c r="G1398" s="331"/>
      <c r="H1398" s="331"/>
      <c r="I1398" s="331"/>
      <c r="J1398" s="331"/>
      <c r="K1398" s="331"/>
      <c r="L1398" s="331"/>
      <c r="M1398" s="331"/>
      <c r="N1398" s="331"/>
      <c r="O1398" s="331"/>
      <c r="P1398" s="314">
        <f t="shared" si="680"/>
        <v>0</v>
      </c>
      <c r="Q1398" s="5"/>
      <c r="R1398" s="60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</row>
    <row r="1399" spans="1:31" ht="12.75" customHeight="1" x14ac:dyDescent="0.25">
      <c r="A1399" s="194" t="str">
        <f>+'Measured TV opt-pt'!A1770</f>
        <v>FOOD</v>
      </c>
      <c r="B1399" s="385"/>
      <c r="C1399" s="318" t="s">
        <v>279</v>
      </c>
      <c r="D1399" s="332"/>
      <c r="E1399" s="332"/>
      <c r="F1399" s="332"/>
      <c r="G1399" s="332"/>
      <c r="H1399" s="332"/>
      <c r="I1399" s="332"/>
      <c r="J1399" s="332"/>
      <c r="K1399" s="332"/>
      <c r="L1399" s="332"/>
      <c r="M1399" s="332"/>
      <c r="N1399" s="332"/>
      <c r="O1399" s="332"/>
      <c r="P1399" s="315">
        <f t="shared" si="680"/>
        <v>0</v>
      </c>
      <c r="Q1399" s="5"/>
      <c r="R1399" s="60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</row>
    <row r="1400" spans="1:31" ht="12.75" customHeight="1" x14ac:dyDescent="0.25">
      <c r="A1400" s="194" t="str">
        <f>+'Measured TV opt-pt'!A1771</f>
        <v>FOOD</v>
      </c>
      <c r="B1400" s="385"/>
      <c r="C1400" s="316" t="s">
        <v>290</v>
      </c>
      <c r="D1400" s="334"/>
      <c r="E1400" s="334"/>
      <c r="F1400" s="334"/>
      <c r="G1400" s="334"/>
      <c r="H1400" s="334"/>
      <c r="I1400" s="334"/>
      <c r="J1400" s="334"/>
      <c r="K1400" s="334"/>
      <c r="L1400" s="334"/>
      <c r="M1400" s="334"/>
      <c r="N1400" s="334"/>
      <c r="O1400" s="334"/>
      <c r="P1400" s="317">
        <f t="shared" si="680"/>
        <v>0</v>
      </c>
      <c r="Q1400" s="5"/>
      <c r="R1400" s="60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</row>
    <row r="1401" spans="1:31" ht="12.75" customHeight="1" x14ac:dyDescent="0.2">
      <c r="A1401" s="194" t="str">
        <f>+'Measured TV opt-pt'!A1772</f>
        <v>FOOD</v>
      </c>
      <c r="B1401" s="385"/>
      <c r="C1401" s="122" t="s">
        <v>66</v>
      </c>
      <c r="D1401" s="42"/>
      <c r="E1401" s="42"/>
      <c r="F1401" s="42"/>
      <c r="G1401" s="42"/>
      <c r="H1401" s="42"/>
      <c r="I1401" s="42"/>
      <c r="J1401" s="42"/>
      <c r="K1401" s="42"/>
      <c r="L1401" s="42"/>
      <c r="M1401" s="42"/>
      <c r="N1401" s="42"/>
      <c r="O1401" s="42"/>
      <c r="P1401" s="144">
        <f t="shared" si="666"/>
        <v>0</v>
      </c>
      <c r="R1401" s="60" t="s">
        <v>107</v>
      </c>
    </row>
    <row r="1402" spans="1:31" ht="12.75" customHeight="1" x14ac:dyDescent="0.2">
      <c r="A1402" s="194" t="str">
        <f>+'Measured TV opt-pt'!A1773</f>
        <v>FOOD</v>
      </c>
      <c r="B1402" s="385"/>
      <c r="C1402" s="122" t="s">
        <v>67</v>
      </c>
      <c r="D1402" s="42"/>
      <c r="E1402" s="42"/>
      <c r="F1402" s="42"/>
      <c r="G1402" s="42"/>
      <c r="H1402" s="42"/>
      <c r="I1402" s="42"/>
      <c r="J1402" s="42"/>
      <c r="K1402" s="42"/>
      <c r="L1402" s="42"/>
      <c r="M1402" s="42"/>
      <c r="N1402" s="42"/>
      <c r="O1402" s="42"/>
      <c r="P1402" s="144">
        <f t="shared" si="666"/>
        <v>0</v>
      </c>
      <c r="Q1402" s="5"/>
      <c r="R1402" s="60" t="s">
        <v>107</v>
      </c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</row>
    <row r="1403" spans="1:31" ht="12.75" customHeight="1" x14ac:dyDescent="0.2">
      <c r="A1403" s="194" t="str">
        <f>+'Measured TV opt-pt'!A1774</f>
        <v>FOOD</v>
      </c>
      <c r="B1403" s="385"/>
      <c r="C1403" s="122" t="s">
        <v>68</v>
      </c>
      <c r="D1403" s="42"/>
      <c r="E1403" s="42"/>
      <c r="F1403" s="42"/>
      <c r="G1403" s="42"/>
      <c r="H1403" s="42"/>
      <c r="I1403" s="42"/>
      <c r="J1403" s="42"/>
      <c r="K1403" s="42"/>
      <c r="L1403" s="42"/>
      <c r="M1403" s="42"/>
      <c r="N1403" s="42"/>
      <c r="O1403" s="42">
        <v>83500</v>
      </c>
      <c r="P1403" s="144">
        <f t="shared" si="666"/>
        <v>83500</v>
      </c>
      <c r="Q1403" s="5"/>
      <c r="R1403" s="60" t="s">
        <v>107</v>
      </c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</row>
    <row r="1404" spans="1:31" ht="13.5" customHeight="1" thickBot="1" x14ac:dyDescent="0.25">
      <c r="A1404" s="194" t="str">
        <f>+'Measured TV opt-pt'!A1775</f>
        <v>FOOD</v>
      </c>
      <c r="B1404" s="386"/>
      <c r="C1404" s="126" t="s">
        <v>55</v>
      </c>
      <c r="D1404" s="56">
        <f t="shared" ref="D1404:O1404" si="682">+D1403+D1402+D1401+D1381+D1380+D1379+D1378+D1377+D1376+D1365</f>
        <v>634662.82069999969</v>
      </c>
      <c r="E1404" s="56">
        <f t="shared" si="682"/>
        <v>162799.40999999997</v>
      </c>
      <c r="F1404" s="56">
        <f t="shared" si="682"/>
        <v>329545.73249999981</v>
      </c>
      <c r="G1404" s="56">
        <f t="shared" si="682"/>
        <v>0</v>
      </c>
      <c r="H1404" s="56">
        <f t="shared" si="682"/>
        <v>41163.75</v>
      </c>
      <c r="I1404" s="56">
        <f t="shared" si="682"/>
        <v>658387.58928479603</v>
      </c>
      <c r="J1404" s="56">
        <f t="shared" si="682"/>
        <v>359431.28846703749</v>
      </c>
      <c r="K1404" s="56">
        <f t="shared" si="682"/>
        <v>0</v>
      </c>
      <c r="L1404" s="56">
        <f t="shared" si="682"/>
        <v>0</v>
      </c>
      <c r="M1404" s="56">
        <f t="shared" si="682"/>
        <v>552182.98966542701</v>
      </c>
      <c r="N1404" s="56">
        <f t="shared" si="682"/>
        <v>358998.76396285259</v>
      </c>
      <c r="O1404" s="56">
        <f t="shared" si="682"/>
        <v>89500</v>
      </c>
      <c r="P1404" s="147">
        <f t="shared" si="666"/>
        <v>3186672.344580113</v>
      </c>
      <c r="Q1404" s="199" t="str">
        <f>+B1365</f>
        <v>CDO Dessert</v>
      </c>
      <c r="R1404" s="60" t="s">
        <v>107</v>
      </c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</row>
    <row r="1405" spans="1:31" ht="12.75" customHeight="1" thickBot="1" x14ac:dyDescent="0.25">
      <c r="A1405" s="194" t="str">
        <f>+'Measured TV opt-pt'!A1776</f>
        <v>FOOD</v>
      </c>
      <c r="B1405" s="387" t="str">
        <f>+'Measured TV opt-pt'!B1886</f>
        <v>Knorr Boullion</v>
      </c>
      <c r="C1405" s="121" t="s">
        <v>56</v>
      </c>
      <c r="D1405" s="54">
        <f t="shared" ref="D1405:O1405" si="683">SUM(D1406:D1415)</f>
        <v>73603.690999999992</v>
      </c>
      <c r="E1405" s="54">
        <f t="shared" si="683"/>
        <v>535765.18000000005</v>
      </c>
      <c r="F1405" s="54">
        <f t="shared" si="683"/>
        <v>120470.99999999962</v>
      </c>
      <c r="G1405" s="54">
        <f t="shared" si="683"/>
        <v>15015</v>
      </c>
      <c r="H1405" s="54">
        <f t="shared" si="683"/>
        <v>0</v>
      </c>
      <c r="I1405" s="54">
        <f t="shared" si="683"/>
        <v>0</v>
      </c>
      <c r="J1405" s="54">
        <f t="shared" si="683"/>
        <v>0</v>
      </c>
      <c r="K1405" s="54">
        <f t="shared" si="683"/>
        <v>0</v>
      </c>
      <c r="L1405" s="54">
        <f t="shared" si="683"/>
        <v>0</v>
      </c>
      <c r="M1405" s="54">
        <f t="shared" si="683"/>
        <v>144055.33127067989</v>
      </c>
      <c r="N1405" s="54">
        <f t="shared" si="683"/>
        <v>142049.64387570712</v>
      </c>
      <c r="O1405" s="54">
        <f t="shared" si="683"/>
        <v>118118.31262078555</v>
      </c>
      <c r="P1405" s="140">
        <f t="shared" si="666"/>
        <v>1149078.1587671724</v>
      </c>
      <c r="Q1405" s="198" t="str">
        <f>+B1405</f>
        <v>Knorr Boullion</v>
      </c>
      <c r="R1405" s="121" t="s">
        <v>104</v>
      </c>
      <c r="S1405" s="54">
        <f>SUM(S1406:S1411)</f>
        <v>87.277000000000015</v>
      </c>
      <c r="T1405" s="54">
        <f t="shared" ref="T1405:AD1405" si="684">SUM(T1406:T1411)</f>
        <v>632.64400000000001</v>
      </c>
      <c r="U1405" s="54">
        <f t="shared" si="684"/>
        <v>0</v>
      </c>
      <c r="V1405" s="54">
        <f t="shared" si="684"/>
        <v>0</v>
      </c>
      <c r="W1405" s="54">
        <f t="shared" si="684"/>
        <v>0</v>
      </c>
      <c r="X1405" s="117">
        <f t="shared" si="684"/>
        <v>0</v>
      </c>
      <c r="Y1405" s="54">
        <f t="shared" si="684"/>
        <v>0</v>
      </c>
      <c r="Z1405" s="54">
        <f t="shared" si="684"/>
        <v>0</v>
      </c>
      <c r="AA1405" s="54">
        <f t="shared" si="684"/>
        <v>0</v>
      </c>
      <c r="AB1405" s="54">
        <f t="shared" si="684"/>
        <v>125.33373463103472</v>
      </c>
      <c r="AC1405" s="54">
        <f t="shared" si="684"/>
        <v>135.67277461741261</v>
      </c>
      <c r="AD1405" s="54">
        <f t="shared" si="684"/>
        <v>132.7660596665595</v>
      </c>
      <c r="AE1405" s="55">
        <f t="shared" ref="AE1405:AE1411" si="685">SUM(S1405:AD1405)</f>
        <v>1113.6935689150068</v>
      </c>
    </row>
    <row r="1406" spans="1:31" ht="12.75" customHeight="1" thickBot="1" x14ac:dyDescent="0.25">
      <c r="A1406" s="194" t="str">
        <f>+'Measured TV opt-pt'!A1777</f>
        <v>FOOD</v>
      </c>
      <c r="B1406" s="385"/>
      <c r="C1406" s="123" t="s">
        <v>57</v>
      </c>
      <c r="D1406" s="58">
        <v>42495.79099999999</v>
      </c>
      <c r="E1406" s="58">
        <v>197684.66</v>
      </c>
      <c r="F1406" s="58">
        <f>+'Measured TV opt-pt'!F1888</f>
        <v>0</v>
      </c>
      <c r="G1406" s="58">
        <f>+'Measured TV opt-pt'!G1888</f>
        <v>0</v>
      </c>
      <c r="H1406" s="58">
        <f>+'Measured TV opt-pt'!H1888</f>
        <v>0</v>
      </c>
      <c r="I1406" s="58">
        <f>+'Measured TV opt-pt'!I1888</f>
        <v>0</v>
      </c>
      <c r="J1406" s="58">
        <f>+'Measured TV opt-pt'!J1888</f>
        <v>0</v>
      </c>
      <c r="K1406" s="58">
        <f>+'Measured TV opt-pt'!K1888</f>
        <v>0</v>
      </c>
      <c r="L1406" s="58">
        <f>+'Measured TV opt-pt'!L1888</f>
        <v>0</v>
      </c>
      <c r="M1406" s="58">
        <f>+'Measured TV opt-pt'!M1888</f>
        <v>89008.789959756425</v>
      </c>
      <c r="N1406" s="58">
        <f>+'Measured TV opt-pt'!N1888</f>
        <v>89468.291817881094</v>
      </c>
      <c r="O1406" s="58">
        <f>+'Measured TV opt-pt'!O1888</f>
        <v>70729.969229475319</v>
      </c>
      <c r="P1406" s="141">
        <f t="shared" si="666"/>
        <v>489387.50200711284</v>
      </c>
      <c r="R1406" s="123" t="s">
        <v>57</v>
      </c>
      <c r="S1406" s="44">
        <v>68.323666666666682</v>
      </c>
      <c r="T1406" s="44">
        <v>394.01</v>
      </c>
      <c r="U1406" s="44">
        <f>'Measured TV opt-pt'!F1925</f>
        <v>0</v>
      </c>
      <c r="V1406" s="44">
        <f>'Measured TV opt-pt'!G1925</f>
        <v>0</v>
      </c>
      <c r="W1406" s="44">
        <f>'Measured TV opt-pt'!H1925</f>
        <v>0</v>
      </c>
      <c r="X1406" s="44">
        <f>'Measured TV opt-pt'!I1925</f>
        <v>0</v>
      </c>
      <c r="Y1406" s="44">
        <f>'Measured TV opt-pt'!J1925</f>
        <v>0</v>
      </c>
      <c r="Z1406" s="44">
        <f>'Measured TV opt-pt'!K1925</f>
        <v>0</v>
      </c>
      <c r="AA1406" s="44">
        <f>'Measured TV opt-pt'!L1925</f>
        <v>0</v>
      </c>
      <c r="AB1406" s="44">
        <f>'Measured TV opt-pt'!M1925</f>
        <v>99.424954375508861</v>
      </c>
      <c r="AC1406" s="44">
        <f>'Measured TV opt-pt'!N1925</f>
        <v>107.52304340486731</v>
      </c>
      <c r="AD1406" s="44">
        <f>'Measured TV opt-pt'!O1925</f>
        <v>99.894510953716022</v>
      </c>
      <c r="AE1406" s="55">
        <f t="shared" si="685"/>
        <v>769.17617540075878</v>
      </c>
    </row>
    <row r="1407" spans="1:31" ht="12.75" customHeight="1" thickBot="1" x14ac:dyDescent="0.25">
      <c r="A1407" s="194" t="str">
        <f>+'Measured TV opt-pt'!A1778</f>
        <v>FOOD</v>
      </c>
      <c r="B1407" s="385"/>
      <c r="C1407" s="123" t="s">
        <v>221</v>
      </c>
      <c r="D1407" s="58">
        <f>+'Measured TV opt-pt'!D1889</f>
        <v>0</v>
      </c>
      <c r="E1407" s="58">
        <f>+'Measured TV opt-pt'!E1889</f>
        <v>0</v>
      </c>
      <c r="F1407" s="58">
        <f>+'Measured TV opt-pt'!F1889</f>
        <v>0</v>
      </c>
      <c r="G1407" s="58">
        <f>+'Measured TV opt-pt'!G1889</f>
        <v>0</v>
      </c>
      <c r="H1407" s="58">
        <f>+'Measured TV opt-pt'!H1889</f>
        <v>0</v>
      </c>
      <c r="I1407" s="58">
        <f>+'Measured TV opt-pt'!I1889</f>
        <v>0</v>
      </c>
      <c r="J1407" s="58">
        <f>+'Measured TV opt-pt'!J1889</f>
        <v>0</v>
      </c>
      <c r="K1407" s="58">
        <f>+'Measured TV opt-pt'!K1889</f>
        <v>0</v>
      </c>
      <c r="L1407" s="58">
        <f>+'Measured TV opt-pt'!L1889</f>
        <v>0</v>
      </c>
      <c r="M1407" s="58">
        <f>+'Measured TV opt-pt'!M1889</f>
        <v>0</v>
      </c>
      <c r="N1407" s="58">
        <f>+'Measured TV opt-pt'!N1889</f>
        <v>0</v>
      </c>
      <c r="O1407" s="58">
        <f>+'Measured TV opt-pt'!O1889</f>
        <v>0</v>
      </c>
      <c r="P1407" s="141">
        <f t="shared" si="666"/>
        <v>0</v>
      </c>
      <c r="R1407" s="123" t="s">
        <v>221</v>
      </c>
      <c r="S1407" s="44">
        <f>'Measured TV opt-pt'!D1926</f>
        <v>0</v>
      </c>
      <c r="T1407" s="44">
        <f>'Measured TV opt-pt'!E1926</f>
        <v>0</v>
      </c>
      <c r="U1407" s="44">
        <f>'Measured TV opt-pt'!F1926</f>
        <v>0</v>
      </c>
      <c r="V1407" s="44">
        <f>'Measured TV opt-pt'!G1926</f>
        <v>0</v>
      </c>
      <c r="W1407" s="44">
        <f>'Measured TV opt-pt'!H1926</f>
        <v>0</v>
      </c>
      <c r="X1407" s="44">
        <f>'Measured TV opt-pt'!I1926</f>
        <v>0</v>
      </c>
      <c r="Y1407" s="44">
        <f>'Measured TV opt-pt'!J1926</f>
        <v>0</v>
      </c>
      <c r="Z1407" s="44">
        <f>'Measured TV opt-pt'!K1926</f>
        <v>0</v>
      </c>
      <c r="AA1407" s="44">
        <f>'Measured TV opt-pt'!L1926</f>
        <v>0</v>
      </c>
      <c r="AB1407" s="44">
        <f>'Measured TV opt-pt'!M1926</f>
        <v>0</v>
      </c>
      <c r="AC1407" s="44">
        <f>'Measured TV opt-pt'!N1926</f>
        <v>0</v>
      </c>
      <c r="AD1407" s="44">
        <f>'Measured TV opt-pt'!O1926</f>
        <v>0</v>
      </c>
      <c r="AE1407" s="55">
        <f t="shared" si="685"/>
        <v>0</v>
      </c>
    </row>
    <row r="1408" spans="1:31" ht="12.75" customHeight="1" thickBot="1" x14ac:dyDescent="0.25">
      <c r="A1408" s="194" t="str">
        <f>+'Measured TV opt-pt'!A1779</f>
        <v>FOOD</v>
      </c>
      <c r="B1408" s="385"/>
      <c r="C1408" s="123" t="s">
        <v>222</v>
      </c>
      <c r="D1408" s="58">
        <v>107.9</v>
      </c>
      <c r="E1408" s="58">
        <v>94974.42</v>
      </c>
      <c r="F1408" s="58">
        <f>+'Measured TV opt-pt'!F1890</f>
        <v>0</v>
      </c>
      <c r="G1408" s="58">
        <f>+'Measured TV opt-pt'!G1890</f>
        <v>0</v>
      </c>
      <c r="H1408" s="58">
        <f>+'Measured TV opt-pt'!H1890</f>
        <v>0</v>
      </c>
      <c r="I1408" s="58">
        <f>+'Measured TV opt-pt'!I1890</f>
        <v>0</v>
      </c>
      <c r="J1408" s="58">
        <f>+'Measured TV opt-pt'!J1890</f>
        <v>0</v>
      </c>
      <c r="K1408" s="58">
        <f>+'Measured TV opt-pt'!K1890</f>
        <v>0</v>
      </c>
      <c r="L1408" s="58">
        <f>+'Measured TV opt-pt'!L1890</f>
        <v>0</v>
      </c>
      <c r="M1408" s="58">
        <f>+'Measured TV opt-pt'!M1890</f>
        <v>25736.660445234218</v>
      </c>
      <c r="N1408" s="58">
        <f>+'Measured TV opt-pt'!N1890</f>
        <v>27615.061633062887</v>
      </c>
      <c r="O1408" s="58">
        <f>+'Measured TV opt-pt'!O1890</f>
        <v>29388.343391310227</v>
      </c>
      <c r="P1408" s="141">
        <f t="shared" si="666"/>
        <v>177822.38546960731</v>
      </c>
      <c r="R1408" s="123" t="s">
        <v>222</v>
      </c>
      <c r="S1408" s="44">
        <v>0.43333333333333335</v>
      </c>
      <c r="T1408" s="44">
        <v>126.01</v>
      </c>
      <c r="U1408" s="44">
        <f>'Measured TV opt-pt'!F1927</f>
        <v>0</v>
      </c>
      <c r="V1408" s="44">
        <f>'Measured TV opt-pt'!G1927</f>
        <v>0</v>
      </c>
      <c r="W1408" s="44">
        <f>'Measured TV opt-pt'!H1927</f>
        <v>0</v>
      </c>
      <c r="X1408" s="44">
        <f>'Measured TV opt-pt'!I1927</f>
        <v>0</v>
      </c>
      <c r="Y1408" s="44">
        <f>'Measured TV opt-pt'!J1927</f>
        <v>0</v>
      </c>
      <c r="Z1408" s="44">
        <f>'Measured TV opt-pt'!K1927</f>
        <v>0</v>
      </c>
      <c r="AA1408" s="44">
        <f>'Measured TV opt-pt'!L1927</f>
        <v>0</v>
      </c>
      <c r="AB1408" s="44">
        <f>'Measured TV opt-pt'!M1927</f>
        <v>22.590523677847184</v>
      </c>
      <c r="AC1408" s="44">
        <f>'Measured TV opt-pt'!N1927</f>
        <v>26.451486635904999</v>
      </c>
      <c r="AD1408" s="44">
        <f>'Measured TV opt-pt'!O1927</f>
        <v>32.871548712843463</v>
      </c>
      <c r="AE1408" s="55">
        <f t="shared" si="685"/>
        <v>208.35689235992899</v>
      </c>
    </row>
    <row r="1409" spans="1:31" ht="12.75" customHeight="1" thickBot="1" x14ac:dyDescent="0.25">
      <c r="A1409" s="194" t="str">
        <f>+'Measured TV opt-pt'!A1780</f>
        <v>FOOD</v>
      </c>
      <c r="B1409" s="385"/>
      <c r="C1409" s="123" t="s">
        <v>223</v>
      </c>
      <c r="D1409" s="58">
        <f>+'Measured TV opt-pt'!D1891</f>
        <v>0</v>
      </c>
      <c r="E1409" s="58">
        <v>122.2</v>
      </c>
      <c r="F1409" s="58">
        <f>+'Measured TV opt-pt'!F1891</f>
        <v>0</v>
      </c>
      <c r="G1409" s="58">
        <f>+'Measured TV opt-pt'!G1891</f>
        <v>0</v>
      </c>
      <c r="H1409" s="58">
        <f>+'Measured TV opt-pt'!H1891</f>
        <v>0</v>
      </c>
      <c r="I1409" s="58">
        <f>+'Measured TV opt-pt'!I1891</f>
        <v>0</v>
      </c>
      <c r="J1409" s="58">
        <f>+'Measured TV opt-pt'!J1891</f>
        <v>0</v>
      </c>
      <c r="K1409" s="58">
        <f>+'Measured TV opt-pt'!K1891</f>
        <v>0</v>
      </c>
      <c r="L1409" s="58">
        <f>+'Measured TV opt-pt'!L1891</f>
        <v>0</v>
      </c>
      <c r="M1409" s="58">
        <f>+'Measured TV opt-pt'!M1891</f>
        <v>4309.8808656892434</v>
      </c>
      <c r="N1409" s="58">
        <f>+'Measured TV opt-pt'!N1891</f>
        <v>1966.2904247631548</v>
      </c>
      <c r="O1409" s="58">
        <f>+'Measured TV opt-pt'!O1891</f>
        <v>0</v>
      </c>
      <c r="P1409" s="141">
        <f t="shared" si="666"/>
        <v>6398.3712904523982</v>
      </c>
      <c r="R1409" s="123" t="s">
        <v>223</v>
      </c>
      <c r="S1409" s="44">
        <f>'Measured TV opt-pt'!D1928</f>
        <v>0</v>
      </c>
      <c r="T1409" s="44">
        <v>0.36399999999999999</v>
      </c>
      <c r="U1409" s="44">
        <f>'Measured TV opt-pt'!F1928</f>
        <v>0</v>
      </c>
      <c r="V1409" s="44">
        <f>'Measured TV opt-pt'!G1928</f>
        <v>0</v>
      </c>
      <c r="W1409" s="44">
        <f>'Measured TV opt-pt'!H1928</f>
        <v>0</v>
      </c>
      <c r="X1409" s="44">
        <f>'Measured TV opt-pt'!I1928</f>
        <v>0</v>
      </c>
      <c r="Y1409" s="44">
        <f>'Measured TV opt-pt'!J1928</f>
        <v>0</v>
      </c>
      <c r="Z1409" s="44">
        <f>'Measured TV opt-pt'!K1928</f>
        <v>0</v>
      </c>
      <c r="AA1409" s="44">
        <f>'Measured TV opt-pt'!L1928</f>
        <v>0</v>
      </c>
      <c r="AB1409" s="44">
        <f>'Measured TV opt-pt'!M1928</f>
        <v>3.3182565776786657</v>
      </c>
      <c r="AC1409" s="44">
        <f>'Measured TV opt-pt'!N1928</f>
        <v>1.6982445766402872</v>
      </c>
      <c r="AD1409" s="44">
        <f>'Measured TV opt-pt'!O1928</f>
        <v>0</v>
      </c>
      <c r="AE1409" s="55">
        <f t="shared" si="685"/>
        <v>5.3805011543189529</v>
      </c>
    </row>
    <row r="1410" spans="1:31" ht="12.75" customHeight="1" thickBot="1" x14ac:dyDescent="0.25">
      <c r="A1410" s="194" t="str">
        <f>+'Measured TV opt-pt'!A1781</f>
        <v>FOOD</v>
      </c>
      <c r="B1410" s="385"/>
      <c r="C1410" s="123" t="s">
        <v>224</v>
      </c>
      <c r="D1410" s="58">
        <f>+'Measured TV opt-pt'!D1892</f>
        <v>0</v>
      </c>
      <c r="E1410" s="58">
        <f>+'Measured TV opt-pt'!E1892</f>
        <v>0</v>
      </c>
      <c r="F1410" s="58">
        <f>+'Measured TV opt-pt'!F1892</f>
        <v>0</v>
      </c>
      <c r="G1410" s="58">
        <f>+'Measured TV opt-pt'!G1892</f>
        <v>0</v>
      </c>
      <c r="H1410" s="58">
        <f>+'Measured TV opt-pt'!H1892</f>
        <v>0</v>
      </c>
      <c r="I1410" s="58">
        <f>+'Measured TV opt-pt'!I1892</f>
        <v>0</v>
      </c>
      <c r="J1410" s="58">
        <f>+'Measured TV opt-pt'!J1892</f>
        <v>0</v>
      </c>
      <c r="K1410" s="58">
        <f>+'Measured TV opt-pt'!K1892</f>
        <v>0</v>
      </c>
      <c r="L1410" s="58">
        <f>+'Measured TV opt-pt'!L1892</f>
        <v>0</v>
      </c>
      <c r="M1410" s="58">
        <f>+'Measured TV opt-pt'!M1892</f>
        <v>0</v>
      </c>
      <c r="N1410" s="58">
        <f>+'Measured TV opt-pt'!N1892</f>
        <v>0</v>
      </c>
      <c r="O1410" s="58">
        <f>+'Measured TV opt-pt'!O1892</f>
        <v>0</v>
      </c>
      <c r="P1410" s="141">
        <f t="shared" si="666"/>
        <v>0</v>
      </c>
      <c r="Q1410" s="5"/>
      <c r="R1410" s="123" t="s">
        <v>224</v>
      </c>
      <c r="S1410" s="44">
        <f>'Measured TV opt-pt'!D1929</f>
        <v>0</v>
      </c>
      <c r="T1410" s="44">
        <f>'Measured TV opt-pt'!E1929</f>
        <v>0</v>
      </c>
      <c r="U1410" s="44">
        <f>'Measured TV opt-pt'!F1929</f>
        <v>0</v>
      </c>
      <c r="V1410" s="44">
        <f>'Measured TV opt-pt'!G1929</f>
        <v>0</v>
      </c>
      <c r="W1410" s="44">
        <f>'Measured TV opt-pt'!H1929</f>
        <v>0</v>
      </c>
      <c r="X1410" s="44">
        <f>'Measured TV opt-pt'!I1929</f>
        <v>0</v>
      </c>
      <c r="Y1410" s="44">
        <f>'Measured TV opt-pt'!J1929</f>
        <v>0</v>
      </c>
      <c r="Z1410" s="44">
        <f>'Measured TV opt-pt'!K1929</f>
        <v>0</v>
      </c>
      <c r="AA1410" s="44">
        <f>'Measured TV opt-pt'!L1929</f>
        <v>0</v>
      </c>
      <c r="AB1410" s="44">
        <f>'Measured TV opt-pt'!M1929</f>
        <v>0</v>
      </c>
      <c r="AC1410" s="44">
        <f>'Measured TV opt-pt'!N1929</f>
        <v>0</v>
      </c>
      <c r="AD1410" s="44">
        <f>'Measured TV opt-pt'!O1929</f>
        <v>0</v>
      </c>
      <c r="AE1410" s="55">
        <f t="shared" si="685"/>
        <v>0</v>
      </c>
    </row>
    <row r="1411" spans="1:31" ht="12.75" customHeight="1" x14ac:dyDescent="0.2">
      <c r="A1411" s="194" t="str">
        <f>+'Measured TV opt-pt'!A1782</f>
        <v>FOOD</v>
      </c>
      <c r="B1411" s="385"/>
      <c r="C1411" s="123" t="s">
        <v>101</v>
      </c>
      <c r="D1411" s="44">
        <v>21000</v>
      </c>
      <c r="E1411" s="44">
        <v>156500</v>
      </c>
      <c r="F1411" s="44"/>
      <c r="G1411" s="44"/>
      <c r="H1411" s="44"/>
      <c r="I1411" s="44"/>
      <c r="J1411" s="44"/>
      <c r="K1411" s="44"/>
      <c r="L1411" s="44"/>
      <c r="M1411" s="44"/>
      <c r="N1411" s="44"/>
      <c r="O1411" s="44"/>
      <c r="P1411" s="141">
        <f t="shared" si="666"/>
        <v>177500</v>
      </c>
      <c r="Q1411" s="5"/>
      <c r="R1411" s="123" t="s">
        <v>101</v>
      </c>
      <c r="S1411" s="44">
        <v>18.52</v>
      </c>
      <c r="T1411" s="44">
        <v>112.26000000000002</v>
      </c>
      <c r="U1411" s="44"/>
      <c r="V1411" s="44"/>
      <c r="W1411" s="44"/>
      <c r="X1411" s="44"/>
      <c r="Y1411" s="58"/>
      <c r="Z1411" s="58"/>
      <c r="AA1411" s="58"/>
      <c r="AB1411" s="58"/>
      <c r="AC1411" s="58"/>
      <c r="AD1411" s="58"/>
      <c r="AE1411" s="55">
        <f t="shared" si="685"/>
        <v>130.78000000000003</v>
      </c>
    </row>
    <row r="1412" spans="1:31" ht="12.75" customHeight="1" x14ac:dyDescent="0.2">
      <c r="A1412" s="194" t="str">
        <f>+'Measured TV opt-pt'!A1783</f>
        <v>FOOD</v>
      </c>
      <c r="B1412" s="385"/>
      <c r="C1412" s="124" t="s">
        <v>58</v>
      </c>
      <c r="D1412" s="46"/>
      <c r="E1412" s="46">
        <v>72236.400000000052</v>
      </c>
      <c r="F1412" s="46">
        <v>99350.999999999622</v>
      </c>
      <c r="G1412" s="46"/>
      <c r="H1412" s="46"/>
      <c r="I1412" s="46"/>
      <c r="J1412" s="46"/>
      <c r="K1412" s="46"/>
      <c r="L1412" s="46"/>
      <c r="M1412" s="46">
        <v>25000</v>
      </c>
      <c r="N1412" s="46">
        <v>23000</v>
      </c>
      <c r="O1412" s="46">
        <v>18000</v>
      </c>
      <c r="P1412" s="142">
        <f t="shared" si="666"/>
        <v>237587.39999999967</v>
      </c>
      <c r="R1412" s="133" t="s">
        <v>105</v>
      </c>
      <c r="S1412" s="133" t="str">
        <f>+'Measured TV opt-pt'!D951</f>
        <v>M 25-44 ABC1</v>
      </c>
      <c r="T1412" s="133" t="str">
        <f>+'Measured TV opt-pt'!E951</f>
        <v>M 25-44 ABC1</v>
      </c>
      <c r="U1412" s="133" t="str">
        <f>+'Measured TV opt-pt'!F951</f>
        <v>M 25-44 ABC1</v>
      </c>
      <c r="V1412" s="133" t="str">
        <f>+'Measured TV opt-pt'!G951</f>
        <v>M 25-44 ABC1</v>
      </c>
      <c r="W1412" s="133" t="str">
        <f>+'Measured TV opt-pt'!H951</f>
        <v>M 25-44 ABC1</v>
      </c>
      <c r="X1412" s="8" t="str">
        <f>+'Measured TV opt-pt'!I951</f>
        <v>M 25-44 ABC1</v>
      </c>
      <c r="Y1412" s="133" t="str">
        <f>+'Measured TV opt-pt'!J951</f>
        <v>M 25-44 ABC1</v>
      </c>
      <c r="Z1412" s="133" t="str">
        <f>+'Measured TV opt-pt'!K951</f>
        <v>M 25-44 ABC1</v>
      </c>
      <c r="AA1412" s="133" t="str">
        <f>+'Measured TV opt-pt'!L951</f>
        <v>M 25-44 ABC1</v>
      </c>
      <c r="AB1412" s="133" t="str">
        <f>+'Measured TV opt-pt'!M951</f>
        <v>M 25-44 ABC1</v>
      </c>
      <c r="AC1412" s="133" t="str">
        <f>+'Measured TV opt-pt'!N951</f>
        <v>M 25-44 ABC1</v>
      </c>
      <c r="AD1412" s="133" t="str">
        <f>+'Measured TV opt-pt'!O951</f>
        <v>M 25-44 ABC1</v>
      </c>
      <c r="AE1412" s="133"/>
    </row>
    <row r="1413" spans="1:31" ht="13.5" customHeight="1" thickBot="1" x14ac:dyDescent="0.25">
      <c r="A1413" s="194" t="str">
        <f>+'Measured TV opt-pt'!A1784</f>
        <v>FOOD</v>
      </c>
      <c r="B1413" s="385"/>
      <c r="C1413" s="124" t="s">
        <v>59</v>
      </c>
      <c r="D1413" s="46"/>
      <c r="E1413" s="46"/>
      <c r="F1413" s="46"/>
      <c r="G1413" s="46"/>
      <c r="H1413" s="46"/>
      <c r="I1413" s="46"/>
      <c r="J1413" s="46"/>
      <c r="K1413" s="46"/>
      <c r="L1413" s="46"/>
      <c r="M1413" s="46"/>
      <c r="N1413" s="46"/>
      <c r="O1413" s="46"/>
      <c r="P1413" s="142">
        <f t="shared" si="666"/>
        <v>0</v>
      </c>
      <c r="R1413" s="60" t="s">
        <v>107</v>
      </c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</row>
    <row r="1414" spans="1:31" ht="12.75" customHeight="1" thickBot="1" x14ac:dyDescent="0.25">
      <c r="A1414" s="194" t="str">
        <f>+'Measured TV opt-pt'!A1785</f>
        <v>FOOD</v>
      </c>
      <c r="B1414" s="385"/>
      <c r="C1414" s="124" t="s">
        <v>166</v>
      </c>
      <c r="D1414" s="46"/>
      <c r="E1414" s="46">
        <v>14247.5</v>
      </c>
      <c r="F1414" s="46">
        <v>21120</v>
      </c>
      <c r="G1414" s="46">
        <v>15015</v>
      </c>
      <c r="H1414" s="46"/>
      <c r="I1414" s="46"/>
      <c r="J1414" s="46"/>
      <c r="K1414" s="46"/>
      <c r="L1414" s="46"/>
      <c r="M1414" s="46"/>
      <c r="N1414" s="46"/>
      <c r="O1414" s="46"/>
      <c r="P1414" s="142">
        <f t="shared" si="666"/>
        <v>50382.5</v>
      </c>
      <c r="Q1414" s="8"/>
      <c r="R1414" s="121" t="s">
        <v>106</v>
      </c>
      <c r="S1414" s="54">
        <f>SUM(S1415:S1420)</f>
        <v>105.96133333333336</v>
      </c>
      <c r="T1414" s="54">
        <f t="shared" ref="T1414" si="686">SUM(T1415:T1420)</f>
        <v>726.06999999999994</v>
      </c>
      <c r="U1414" s="54">
        <f t="shared" ref="U1414" si="687">SUM(U1415:U1420)</f>
        <v>0</v>
      </c>
      <c r="V1414" s="54">
        <f t="shared" ref="V1414" si="688">SUM(V1415:V1420)</f>
        <v>0</v>
      </c>
      <c r="W1414" s="54">
        <f t="shared" ref="W1414" si="689">SUM(W1415:W1420)</f>
        <v>0</v>
      </c>
      <c r="X1414" s="54">
        <f t="shared" ref="X1414" si="690">SUM(X1415:X1420)</f>
        <v>0</v>
      </c>
      <c r="Y1414" s="54">
        <f t="shared" ref="Y1414" si="691">SUM(Y1415:Y1420)</f>
        <v>0</v>
      </c>
      <c r="Z1414" s="54">
        <f t="shared" ref="Z1414" si="692">SUM(Z1415:Z1420)</f>
        <v>0</v>
      </c>
      <c r="AA1414" s="54">
        <f t="shared" ref="AA1414" si="693">SUM(AA1415:AA1420)</f>
        <v>0</v>
      </c>
      <c r="AB1414" s="54">
        <f t="shared" ref="AB1414" si="694">SUM(AB1415:AB1420)</f>
        <v>139.58830507733035</v>
      </c>
      <c r="AC1414" s="54">
        <f t="shared" ref="AC1414" si="695">SUM(AC1415:AC1420)</f>
        <v>152.26402101380521</v>
      </c>
      <c r="AD1414" s="54">
        <f t="shared" ref="AD1414" si="696">SUM(AD1415:AD1420)</f>
        <v>149.66458188200062</v>
      </c>
      <c r="AE1414" s="54">
        <f t="shared" ref="AE1414" si="697">SUM(AE1415:AE1420)</f>
        <v>1273.5482413064694</v>
      </c>
    </row>
    <row r="1415" spans="1:31" ht="12.75" customHeight="1" thickBot="1" x14ac:dyDescent="0.25">
      <c r="A1415" s="194" t="str">
        <f>+'Measured TV opt-pt'!A1786</f>
        <v>FOOD</v>
      </c>
      <c r="B1415" s="385"/>
      <c r="C1415" s="125" t="s">
        <v>167</v>
      </c>
      <c r="D1415" s="48">
        <v>10000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143">
        <f t="shared" si="666"/>
        <v>10000</v>
      </c>
      <c r="Q1415" s="8"/>
      <c r="R1415" s="123" t="s">
        <v>261</v>
      </c>
      <c r="S1415" s="44">
        <v>83.741666666666688</v>
      </c>
      <c r="T1415" s="44">
        <v>449.45</v>
      </c>
      <c r="U1415" s="44">
        <f>'Measured TV opt-pt'!F1919</f>
        <v>0</v>
      </c>
      <c r="V1415" s="44">
        <f>'Measured TV opt-pt'!G1919</f>
        <v>0</v>
      </c>
      <c r="W1415" s="44">
        <f>'Measured TV opt-pt'!H1919</f>
        <v>0</v>
      </c>
      <c r="X1415" s="44">
        <f>'Measured TV opt-pt'!I1919</f>
        <v>0</v>
      </c>
      <c r="Y1415" s="44">
        <f>'Measured TV opt-pt'!J1919</f>
        <v>0</v>
      </c>
      <c r="Z1415" s="44">
        <f>'Measured TV opt-pt'!K1919</f>
        <v>0</v>
      </c>
      <c r="AA1415" s="44">
        <f>'Measured TV opt-pt'!L1919</f>
        <v>0</v>
      </c>
      <c r="AB1415" s="44">
        <f>'Measured TV opt-pt'!M1919</f>
        <v>110.73284383111026</v>
      </c>
      <c r="AC1415" s="44">
        <f>'Measured TV opt-pt'!N1919</f>
        <v>120.67189593958368</v>
      </c>
      <c r="AD1415" s="44">
        <f>'Measured TV opt-pt'!O1919</f>
        <v>112.60912805383607</v>
      </c>
      <c r="AE1415" s="55">
        <f t="shared" ref="AE1415:AE1420" si="698">SUM(S1415:AD1415)</f>
        <v>877.20553449119677</v>
      </c>
    </row>
    <row r="1416" spans="1:31" ht="12.75" customHeight="1" thickBot="1" x14ac:dyDescent="0.25">
      <c r="A1416" s="194" t="str">
        <f>+'Measured TV opt-pt'!A1787</f>
        <v>FOOD</v>
      </c>
      <c r="B1416" s="385"/>
      <c r="C1416" s="122" t="s">
        <v>60</v>
      </c>
      <c r="D1416" s="42"/>
      <c r="E1416" s="42"/>
      <c r="F1416" s="42"/>
      <c r="G1416" s="42"/>
      <c r="H1416" s="42"/>
      <c r="I1416" s="42"/>
      <c r="J1416" s="42"/>
      <c r="K1416" s="42"/>
      <c r="L1416" s="42"/>
      <c r="M1416" s="42"/>
      <c r="N1416" s="42"/>
      <c r="O1416" s="42"/>
      <c r="P1416" s="144">
        <f t="shared" si="666"/>
        <v>0</v>
      </c>
      <c r="Q1416" s="5"/>
      <c r="R1416" s="123" t="s">
        <v>262</v>
      </c>
      <c r="S1416" s="44">
        <f>'Measured TV opt-pt'!D1920</f>
        <v>0</v>
      </c>
      <c r="T1416" s="44">
        <v>0</v>
      </c>
      <c r="U1416" s="44">
        <f>'Measured TV opt-pt'!F1920</f>
        <v>0</v>
      </c>
      <c r="V1416" s="44">
        <f>'Measured TV opt-pt'!G1920</f>
        <v>0</v>
      </c>
      <c r="W1416" s="44">
        <f>'Measured TV opt-pt'!H1920</f>
        <v>0</v>
      </c>
      <c r="X1416" s="44">
        <f>'Measured TV opt-pt'!I1920</f>
        <v>0</v>
      </c>
      <c r="Y1416" s="44">
        <f>'Measured TV opt-pt'!J1920</f>
        <v>0</v>
      </c>
      <c r="Z1416" s="44">
        <f>'Measured TV opt-pt'!K1920</f>
        <v>0</v>
      </c>
      <c r="AA1416" s="44">
        <f>'Measured TV opt-pt'!L1920</f>
        <v>0</v>
      </c>
      <c r="AB1416" s="44">
        <f>'Measured TV opt-pt'!M1920</f>
        <v>0</v>
      </c>
      <c r="AC1416" s="44">
        <f>'Measured TV opt-pt'!N1920</f>
        <v>0</v>
      </c>
      <c r="AD1416" s="44">
        <f>'Measured TV opt-pt'!O1920</f>
        <v>0</v>
      </c>
      <c r="AE1416" s="55">
        <f t="shared" si="698"/>
        <v>0</v>
      </c>
    </row>
    <row r="1417" spans="1:31" ht="12.75" customHeight="1" thickBot="1" x14ac:dyDescent="0.25">
      <c r="A1417" s="194" t="str">
        <f>+'Measured TV opt-pt'!A1788</f>
        <v>FOOD</v>
      </c>
      <c r="B1417" s="385"/>
      <c r="C1417" s="122" t="s">
        <v>61</v>
      </c>
      <c r="D1417" s="42"/>
      <c r="E1417" s="42"/>
      <c r="F1417" s="42"/>
      <c r="G1417" s="42"/>
      <c r="H1417" s="42"/>
      <c r="I1417" s="42"/>
      <c r="J1417" s="42">
        <v>2500</v>
      </c>
      <c r="K1417" s="42"/>
      <c r="L1417" s="42"/>
      <c r="M1417" s="42"/>
      <c r="N1417" s="42"/>
      <c r="O1417" s="42"/>
      <c r="P1417" s="144">
        <f t="shared" si="666"/>
        <v>2500</v>
      </c>
      <c r="R1417" s="123" t="s">
        <v>263</v>
      </c>
      <c r="S1417" s="44">
        <v>0.35966666666666663</v>
      </c>
      <c r="T1417" s="44">
        <v>140.13999999999999</v>
      </c>
      <c r="U1417" s="44">
        <f>'Measured TV opt-pt'!F1921</f>
        <v>0</v>
      </c>
      <c r="V1417" s="44">
        <f>'Measured TV opt-pt'!G1921</f>
        <v>0</v>
      </c>
      <c r="W1417" s="44">
        <f>'Measured TV opt-pt'!H1921</f>
        <v>0</v>
      </c>
      <c r="X1417" s="44">
        <f>'Measured TV opt-pt'!I1921</f>
        <v>0</v>
      </c>
      <c r="Y1417" s="44">
        <f>'Measured TV opt-pt'!J1921</f>
        <v>0</v>
      </c>
      <c r="Z1417" s="44">
        <f>'Measured TV opt-pt'!K1921</f>
        <v>0</v>
      </c>
      <c r="AA1417" s="44">
        <f>'Measured TV opt-pt'!L1921</f>
        <v>0</v>
      </c>
      <c r="AB1417" s="44">
        <f>'Measured TV opt-pt'!M1921</f>
        <v>25.159809689570679</v>
      </c>
      <c r="AC1417" s="44">
        <f>'Measured TV opt-pt'!N1921</f>
        <v>29.686204386498275</v>
      </c>
      <c r="AD1417" s="44">
        <f>'Measured TV opt-pt'!O1921</f>
        <v>37.055453828164531</v>
      </c>
      <c r="AE1417" s="55">
        <f t="shared" si="698"/>
        <v>232.40113457090015</v>
      </c>
    </row>
    <row r="1418" spans="1:31" ht="12.75" customHeight="1" thickBot="1" x14ac:dyDescent="0.25">
      <c r="A1418" s="194" t="str">
        <f>+'Measured TV opt-pt'!A1790</f>
        <v>FOOD</v>
      </c>
      <c r="B1418" s="385"/>
      <c r="C1418" s="122" t="s">
        <v>62</v>
      </c>
      <c r="D1418" s="42"/>
      <c r="E1418" s="42"/>
      <c r="F1418" s="42"/>
      <c r="G1418" s="42"/>
      <c r="H1418" s="42"/>
      <c r="I1418" s="42"/>
      <c r="J1418" s="42"/>
      <c r="K1418" s="42"/>
      <c r="L1418" s="42"/>
      <c r="M1418" s="42"/>
      <c r="N1418" s="42"/>
      <c r="O1418" s="42"/>
      <c r="P1418" s="144">
        <f t="shared" si="666"/>
        <v>0</v>
      </c>
      <c r="R1418" s="123" t="s">
        <v>264</v>
      </c>
      <c r="S1418" s="44">
        <f>'Measured TV opt-pt'!D1922</f>
        <v>0</v>
      </c>
      <c r="T1418" s="44">
        <f>'Measured TV opt-pt'!E1922</f>
        <v>0</v>
      </c>
      <c r="U1418" s="44">
        <f>'Measured TV opt-pt'!F1922</f>
        <v>0</v>
      </c>
      <c r="V1418" s="44">
        <f>'Measured TV opt-pt'!G1922</f>
        <v>0</v>
      </c>
      <c r="W1418" s="44">
        <f>'Measured TV opt-pt'!H1922</f>
        <v>0</v>
      </c>
      <c r="X1418" s="44">
        <f>'Measured TV opt-pt'!I1922</f>
        <v>0</v>
      </c>
      <c r="Y1418" s="44">
        <f>'Measured TV opt-pt'!J1922</f>
        <v>0</v>
      </c>
      <c r="Z1418" s="44">
        <f>'Measured TV opt-pt'!K1922</f>
        <v>0</v>
      </c>
      <c r="AA1418" s="44">
        <f>'Measured TV opt-pt'!L1922</f>
        <v>0</v>
      </c>
      <c r="AB1418" s="44">
        <f>'Measured TV opt-pt'!M1922</f>
        <v>3.6956515566494117</v>
      </c>
      <c r="AC1418" s="44">
        <f>'Measured TV opt-pt'!N1922</f>
        <v>1.9059206877232262</v>
      </c>
      <c r="AD1418" s="44">
        <f>'Measured TV opt-pt'!O1922</f>
        <v>0</v>
      </c>
      <c r="AE1418" s="55">
        <f t="shared" si="698"/>
        <v>5.6015722443726377</v>
      </c>
    </row>
    <row r="1419" spans="1:31" ht="12.75" customHeight="1" thickBot="1" x14ac:dyDescent="0.25">
      <c r="A1419" s="194" t="str">
        <f>+'Measured TV opt-pt'!A1791</f>
        <v>FOOD</v>
      </c>
      <c r="B1419" s="385"/>
      <c r="C1419" s="122" t="s">
        <v>63</v>
      </c>
      <c r="D1419" s="42"/>
      <c r="E1419" s="42"/>
      <c r="F1419" s="42"/>
      <c r="G1419" s="42"/>
      <c r="H1419" s="42"/>
      <c r="I1419" s="42"/>
      <c r="J1419" s="42"/>
      <c r="K1419" s="42"/>
      <c r="L1419" s="42"/>
      <c r="M1419" s="42"/>
      <c r="N1419" s="42"/>
      <c r="O1419" s="42"/>
      <c r="P1419" s="144">
        <f t="shared" si="666"/>
        <v>0</v>
      </c>
      <c r="Q1419" s="5"/>
      <c r="R1419" s="123" t="s">
        <v>265</v>
      </c>
      <c r="S1419" s="44">
        <f>'Measured TV opt-pt'!D1923</f>
        <v>0</v>
      </c>
      <c r="T1419" s="44">
        <f>'Measured TV opt-pt'!E1923</f>
        <v>0</v>
      </c>
      <c r="U1419" s="44">
        <f>'Measured TV opt-pt'!F1923</f>
        <v>0</v>
      </c>
      <c r="V1419" s="44">
        <f>'Measured TV opt-pt'!G1923</f>
        <v>0</v>
      </c>
      <c r="W1419" s="44">
        <f>'Measured TV opt-pt'!H1923</f>
        <v>0</v>
      </c>
      <c r="X1419" s="44">
        <f>'Measured TV opt-pt'!I1923</f>
        <v>0</v>
      </c>
      <c r="Y1419" s="44">
        <f>'Measured TV opt-pt'!J1923</f>
        <v>0</v>
      </c>
      <c r="Z1419" s="44">
        <f>'Measured TV opt-pt'!K1923</f>
        <v>0</v>
      </c>
      <c r="AA1419" s="44">
        <f>'Measured TV opt-pt'!L1923</f>
        <v>0</v>
      </c>
      <c r="AB1419" s="44">
        <f>'Measured TV opt-pt'!M1923</f>
        <v>0</v>
      </c>
      <c r="AC1419" s="44">
        <f>'Measured TV opt-pt'!N1923</f>
        <v>0</v>
      </c>
      <c r="AD1419" s="44">
        <f>'Measured TV opt-pt'!O1923</f>
        <v>0</v>
      </c>
      <c r="AE1419" s="55">
        <f t="shared" si="698"/>
        <v>0</v>
      </c>
    </row>
    <row r="1420" spans="1:31" ht="13.5" customHeight="1" x14ac:dyDescent="0.2">
      <c r="A1420" s="194" t="str">
        <f>+'Measured TV opt-pt'!A1792</f>
        <v>FOOD</v>
      </c>
      <c r="B1420" s="385"/>
      <c r="C1420" s="122" t="s">
        <v>64</v>
      </c>
      <c r="D1420" s="42"/>
      <c r="E1420" s="42"/>
      <c r="F1420" s="42"/>
      <c r="G1420" s="42"/>
      <c r="H1420" s="42"/>
      <c r="I1420" s="42"/>
      <c r="J1420" s="42"/>
      <c r="K1420" s="42"/>
      <c r="L1420" s="42"/>
      <c r="M1420" s="42"/>
      <c r="N1420" s="42"/>
      <c r="O1420" s="42"/>
      <c r="P1420" s="144">
        <f t="shared" si="666"/>
        <v>0</v>
      </c>
      <c r="Q1420" s="5"/>
      <c r="R1420" s="123" t="s">
        <v>266</v>
      </c>
      <c r="S1420" s="44">
        <v>21.86</v>
      </c>
      <c r="T1420" s="44">
        <v>136.47999999999999</v>
      </c>
      <c r="U1420" s="44"/>
      <c r="V1420" s="44"/>
      <c r="W1420" s="44"/>
      <c r="X1420" s="44"/>
      <c r="Y1420" s="44"/>
      <c r="Z1420" s="44"/>
      <c r="AA1420" s="44"/>
      <c r="AB1420" s="44"/>
      <c r="AC1420" s="44"/>
      <c r="AD1420" s="44"/>
      <c r="AE1420" s="55">
        <f t="shared" si="698"/>
        <v>158.33999999999997</v>
      </c>
    </row>
    <row r="1421" spans="1:31" ht="12.75" customHeight="1" x14ac:dyDescent="0.2">
      <c r="A1421" s="194" t="str">
        <f>+'Measured TV opt-pt'!A1793</f>
        <v>FOOD</v>
      </c>
      <c r="B1421" s="385"/>
      <c r="C1421" s="212" t="s">
        <v>289</v>
      </c>
      <c r="D1421" s="217">
        <f t="shared" ref="D1421:O1421" si="699">SUM(D1422:D1440)</f>
        <v>0</v>
      </c>
      <c r="E1421" s="217">
        <f t="shared" si="699"/>
        <v>0</v>
      </c>
      <c r="F1421" s="217">
        <f t="shared" si="699"/>
        <v>0</v>
      </c>
      <c r="G1421" s="217">
        <f t="shared" si="699"/>
        <v>0</v>
      </c>
      <c r="H1421" s="217">
        <f t="shared" si="699"/>
        <v>0</v>
      </c>
      <c r="I1421" s="217">
        <f t="shared" si="699"/>
        <v>0</v>
      </c>
      <c r="J1421" s="217">
        <f t="shared" si="699"/>
        <v>39000</v>
      </c>
      <c r="K1421" s="217">
        <f t="shared" si="699"/>
        <v>0</v>
      </c>
      <c r="L1421" s="217">
        <f t="shared" si="699"/>
        <v>0</v>
      </c>
      <c r="M1421" s="217">
        <f t="shared" si="699"/>
        <v>0</v>
      </c>
      <c r="N1421" s="217">
        <f t="shared" si="699"/>
        <v>0</v>
      </c>
      <c r="O1421" s="217">
        <f t="shared" si="699"/>
        <v>0</v>
      </c>
      <c r="P1421" s="214">
        <f t="shared" si="666"/>
        <v>39000</v>
      </c>
      <c r="Q1421" s="5"/>
      <c r="R1421" s="60" t="s">
        <v>107</v>
      </c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</row>
    <row r="1422" spans="1:31" ht="12.75" customHeight="1" x14ac:dyDescent="0.25">
      <c r="A1422" s="194" t="str">
        <f>+'Measured TV opt-pt'!A1794</f>
        <v>FOOD</v>
      </c>
      <c r="B1422" s="385"/>
      <c r="C1422" s="311" t="s">
        <v>284</v>
      </c>
      <c r="D1422" s="330"/>
      <c r="E1422" s="330"/>
      <c r="F1422" s="330"/>
      <c r="G1422" s="330"/>
      <c r="H1422" s="330"/>
      <c r="I1422" s="330"/>
      <c r="J1422" s="330">
        <v>39000</v>
      </c>
      <c r="K1422" s="330"/>
      <c r="L1422" s="330"/>
      <c r="M1422" s="330"/>
      <c r="N1422" s="330"/>
      <c r="O1422" s="330"/>
      <c r="P1422" s="312">
        <f t="shared" ref="P1422:P1440" si="700">SUM(D1422:O1422)</f>
        <v>39000</v>
      </c>
      <c r="Q1422" s="5"/>
      <c r="R1422" s="60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</row>
    <row r="1423" spans="1:31" ht="12.75" customHeight="1" x14ac:dyDescent="0.25">
      <c r="A1423" s="194" t="str">
        <f>+'Measured TV opt-pt'!A1795</f>
        <v>FOOD</v>
      </c>
      <c r="B1423" s="385"/>
      <c r="C1423" s="311" t="s">
        <v>288</v>
      </c>
      <c r="D1423" s="330"/>
      <c r="E1423" s="330"/>
      <c r="F1423" s="330"/>
      <c r="G1423" s="330"/>
      <c r="H1423" s="330"/>
      <c r="I1423" s="330"/>
      <c r="J1423" s="330"/>
      <c r="K1423" s="330"/>
      <c r="L1423" s="330"/>
      <c r="M1423" s="330"/>
      <c r="N1423" s="330"/>
      <c r="O1423" s="330"/>
      <c r="P1423" s="312">
        <f t="shared" si="700"/>
        <v>0</v>
      </c>
      <c r="Q1423" s="5"/>
      <c r="R1423" s="60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</row>
    <row r="1424" spans="1:31" ht="12.75" customHeight="1" x14ac:dyDescent="0.25">
      <c r="A1424" s="194" t="str">
        <f>+'Measured TV opt-pt'!A1796</f>
        <v>FOOD</v>
      </c>
      <c r="B1424" s="385"/>
      <c r="C1424" s="311" t="s">
        <v>280</v>
      </c>
      <c r="D1424" s="330"/>
      <c r="E1424" s="330"/>
      <c r="F1424" s="330"/>
      <c r="G1424" s="330"/>
      <c r="H1424" s="330"/>
      <c r="I1424" s="330"/>
      <c r="J1424" s="330"/>
      <c r="K1424" s="330"/>
      <c r="L1424" s="330"/>
      <c r="M1424" s="330"/>
      <c r="N1424" s="330"/>
      <c r="O1424" s="330"/>
      <c r="P1424" s="312">
        <f t="shared" si="700"/>
        <v>0</v>
      </c>
      <c r="Q1424" s="5"/>
      <c r="R1424" s="60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</row>
    <row r="1425" spans="1:31" ht="12.75" customHeight="1" x14ac:dyDescent="0.25">
      <c r="A1425" s="194" t="str">
        <f>+'Measured TV opt-pt'!A1797</f>
        <v>FOOD</v>
      </c>
      <c r="B1425" s="385"/>
      <c r="C1425" s="311" t="s">
        <v>285</v>
      </c>
      <c r="D1425" s="330"/>
      <c r="E1425" s="330"/>
      <c r="F1425" s="330"/>
      <c r="G1425" s="330"/>
      <c r="H1425" s="330"/>
      <c r="I1425" s="330"/>
      <c r="J1425" s="330"/>
      <c r="K1425" s="330"/>
      <c r="L1425" s="330"/>
      <c r="M1425" s="330"/>
      <c r="N1425" s="330"/>
      <c r="O1425" s="330"/>
      <c r="P1425" s="312">
        <f t="shared" si="700"/>
        <v>0</v>
      </c>
      <c r="Q1425" s="5"/>
      <c r="R1425" s="60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</row>
    <row r="1426" spans="1:31" ht="12.75" customHeight="1" x14ac:dyDescent="0.25">
      <c r="A1426" s="194" t="str">
        <f t="shared" ref="A1426:A1438" si="701">+A1425</f>
        <v>FOOD</v>
      </c>
      <c r="B1426" s="385"/>
      <c r="C1426" s="311" t="s">
        <v>280</v>
      </c>
      <c r="D1426" s="330"/>
      <c r="E1426" s="330"/>
      <c r="F1426" s="330"/>
      <c r="G1426" s="330"/>
      <c r="H1426" s="330"/>
      <c r="I1426" s="330"/>
      <c r="J1426" s="330"/>
      <c r="K1426" s="330"/>
      <c r="L1426" s="330"/>
      <c r="M1426" s="330"/>
      <c r="N1426" s="330"/>
      <c r="O1426" s="330"/>
      <c r="P1426" s="312">
        <f t="shared" si="700"/>
        <v>0</v>
      </c>
      <c r="Q1426" s="5"/>
      <c r="R1426" s="60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</row>
    <row r="1427" spans="1:31" ht="12.75" customHeight="1" x14ac:dyDescent="0.25">
      <c r="A1427" s="194" t="str">
        <f t="shared" si="701"/>
        <v>FOOD</v>
      </c>
      <c r="B1427" s="385"/>
      <c r="C1427" s="311" t="s">
        <v>286</v>
      </c>
      <c r="D1427" s="330"/>
      <c r="E1427" s="330"/>
      <c r="F1427" s="330"/>
      <c r="G1427" s="330"/>
      <c r="H1427" s="330"/>
      <c r="I1427" s="330"/>
      <c r="J1427" s="330"/>
      <c r="K1427" s="330"/>
      <c r="L1427" s="330"/>
      <c r="M1427" s="330"/>
      <c r="N1427" s="330"/>
      <c r="O1427" s="330"/>
      <c r="P1427" s="312">
        <f t="shared" si="700"/>
        <v>0</v>
      </c>
      <c r="Q1427" s="5"/>
      <c r="R1427" s="60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</row>
    <row r="1428" spans="1:31" ht="12.75" customHeight="1" x14ac:dyDescent="0.25">
      <c r="A1428" s="194" t="str">
        <f t="shared" si="701"/>
        <v>FOOD</v>
      </c>
      <c r="B1428" s="385"/>
      <c r="C1428" s="311" t="s">
        <v>282</v>
      </c>
      <c r="D1428" s="330"/>
      <c r="E1428" s="330"/>
      <c r="F1428" s="330"/>
      <c r="G1428" s="330"/>
      <c r="H1428" s="330"/>
      <c r="I1428" s="330"/>
      <c r="J1428" s="330"/>
      <c r="K1428" s="330"/>
      <c r="L1428" s="330"/>
      <c r="M1428" s="330"/>
      <c r="N1428" s="330"/>
      <c r="O1428" s="330"/>
      <c r="P1428" s="312">
        <f t="shared" si="700"/>
        <v>0</v>
      </c>
      <c r="Q1428" s="5"/>
      <c r="R1428" s="60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</row>
    <row r="1429" spans="1:31" ht="12.75" customHeight="1" x14ac:dyDescent="0.25">
      <c r="A1429" s="194" t="str">
        <f t="shared" si="701"/>
        <v>FOOD</v>
      </c>
      <c r="B1429" s="385"/>
      <c r="C1429" s="311" t="s">
        <v>283</v>
      </c>
      <c r="D1429" s="330"/>
      <c r="E1429" s="330"/>
      <c r="F1429" s="330"/>
      <c r="G1429" s="330"/>
      <c r="H1429" s="330"/>
      <c r="I1429" s="330"/>
      <c r="J1429" s="330"/>
      <c r="K1429" s="330"/>
      <c r="L1429" s="330"/>
      <c r="M1429" s="330"/>
      <c r="N1429" s="330"/>
      <c r="O1429" s="330"/>
      <c r="P1429" s="312">
        <f t="shared" si="700"/>
        <v>0</v>
      </c>
      <c r="Q1429" s="5"/>
      <c r="R1429" s="60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</row>
    <row r="1430" spans="1:31" ht="12.75" customHeight="1" x14ac:dyDescent="0.25">
      <c r="A1430" s="194" t="str">
        <f t="shared" si="701"/>
        <v>FOOD</v>
      </c>
      <c r="B1430" s="385"/>
      <c r="C1430" s="313" t="s">
        <v>287</v>
      </c>
      <c r="D1430" s="331"/>
      <c r="E1430" s="331"/>
      <c r="F1430" s="331"/>
      <c r="G1430" s="331"/>
      <c r="H1430" s="331"/>
      <c r="I1430" s="331"/>
      <c r="J1430" s="331"/>
      <c r="K1430" s="331"/>
      <c r="L1430" s="331"/>
      <c r="M1430" s="331"/>
      <c r="N1430" s="331"/>
      <c r="O1430" s="331"/>
      <c r="P1430" s="314">
        <f t="shared" si="700"/>
        <v>0</v>
      </c>
      <c r="Q1430" s="5"/>
      <c r="R1430" s="60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</row>
    <row r="1431" spans="1:31" ht="12.75" customHeight="1" x14ac:dyDescent="0.25">
      <c r="A1431" s="194" t="str">
        <f t="shared" si="701"/>
        <v>FOOD</v>
      </c>
      <c r="B1431" s="385"/>
      <c r="C1431" s="313" t="s">
        <v>288</v>
      </c>
      <c r="D1431" s="331"/>
      <c r="E1431" s="331"/>
      <c r="F1431" s="331"/>
      <c r="G1431" s="331"/>
      <c r="H1431" s="331"/>
      <c r="I1431" s="331"/>
      <c r="J1431" s="331"/>
      <c r="K1431" s="331"/>
      <c r="L1431" s="331"/>
      <c r="M1431" s="331"/>
      <c r="N1431" s="331"/>
      <c r="O1431" s="331"/>
      <c r="P1431" s="314">
        <f t="shared" si="700"/>
        <v>0</v>
      </c>
      <c r="Q1431" s="5"/>
      <c r="R1431" s="60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</row>
    <row r="1432" spans="1:31" ht="12.75" customHeight="1" x14ac:dyDescent="0.25">
      <c r="A1432" s="194" t="str">
        <f t="shared" si="701"/>
        <v>FOOD</v>
      </c>
      <c r="B1432" s="385"/>
      <c r="C1432" s="313" t="s">
        <v>280</v>
      </c>
      <c r="D1432" s="331"/>
      <c r="E1432" s="331"/>
      <c r="F1432" s="331"/>
      <c r="G1432" s="331"/>
      <c r="H1432" s="331"/>
      <c r="I1432" s="331"/>
      <c r="J1432" s="331"/>
      <c r="K1432" s="331"/>
      <c r="L1432" s="331"/>
      <c r="M1432" s="331"/>
      <c r="N1432" s="331"/>
      <c r="O1432" s="331"/>
      <c r="P1432" s="314">
        <f t="shared" si="700"/>
        <v>0</v>
      </c>
      <c r="Q1432" s="5"/>
      <c r="R1432" s="60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</row>
    <row r="1433" spans="1:31" ht="12.75" customHeight="1" x14ac:dyDescent="0.25">
      <c r="A1433" s="194" t="str">
        <f t="shared" si="701"/>
        <v>FOOD</v>
      </c>
      <c r="B1433" s="385"/>
      <c r="C1433" s="313" t="s">
        <v>285</v>
      </c>
      <c r="D1433" s="331"/>
      <c r="E1433" s="331"/>
      <c r="F1433" s="331"/>
      <c r="G1433" s="331"/>
      <c r="H1433" s="331"/>
      <c r="I1433" s="331"/>
      <c r="J1433" s="331"/>
      <c r="K1433" s="331"/>
      <c r="L1433" s="331"/>
      <c r="M1433" s="331"/>
      <c r="N1433" s="331"/>
      <c r="O1433" s="331"/>
      <c r="P1433" s="314">
        <f t="shared" si="700"/>
        <v>0</v>
      </c>
      <c r="Q1433" s="5"/>
      <c r="R1433" s="60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</row>
    <row r="1434" spans="1:31" ht="12.75" customHeight="1" x14ac:dyDescent="0.25">
      <c r="A1434" s="194" t="str">
        <f t="shared" si="701"/>
        <v>FOOD</v>
      </c>
      <c r="B1434" s="385"/>
      <c r="C1434" s="313" t="s">
        <v>280</v>
      </c>
      <c r="D1434" s="331"/>
      <c r="E1434" s="331"/>
      <c r="F1434" s="331"/>
      <c r="G1434" s="331"/>
      <c r="H1434" s="331"/>
      <c r="I1434" s="331"/>
      <c r="J1434" s="331"/>
      <c r="K1434" s="331"/>
      <c r="L1434" s="331"/>
      <c r="M1434" s="331"/>
      <c r="N1434" s="331"/>
      <c r="O1434" s="331"/>
      <c r="P1434" s="314">
        <f t="shared" si="700"/>
        <v>0</v>
      </c>
      <c r="Q1434" s="5"/>
      <c r="R1434" s="60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</row>
    <row r="1435" spans="1:31" ht="12.75" customHeight="1" x14ac:dyDescent="0.25">
      <c r="A1435" s="194" t="str">
        <f t="shared" si="701"/>
        <v>FOOD</v>
      </c>
      <c r="B1435" s="385"/>
      <c r="C1435" s="313" t="s">
        <v>286</v>
      </c>
      <c r="D1435" s="331"/>
      <c r="E1435" s="331"/>
      <c r="F1435" s="331"/>
      <c r="G1435" s="331"/>
      <c r="H1435" s="331"/>
      <c r="I1435" s="331"/>
      <c r="J1435" s="331"/>
      <c r="K1435" s="331"/>
      <c r="L1435" s="331"/>
      <c r="M1435" s="331"/>
      <c r="N1435" s="331"/>
      <c r="O1435" s="331"/>
      <c r="P1435" s="314">
        <f t="shared" si="700"/>
        <v>0</v>
      </c>
      <c r="Q1435" s="5"/>
      <c r="R1435" s="60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</row>
    <row r="1436" spans="1:31" ht="12.75" customHeight="1" x14ac:dyDescent="0.25">
      <c r="A1436" s="194" t="str">
        <f t="shared" si="701"/>
        <v>FOOD</v>
      </c>
      <c r="B1436" s="385"/>
      <c r="C1436" s="313" t="s">
        <v>282</v>
      </c>
      <c r="D1436" s="331"/>
      <c r="E1436" s="331"/>
      <c r="F1436" s="331"/>
      <c r="G1436" s="331"/>
      <c r="H1436" s="331"/>
      <c r="I1436" s="331"/>
      <c r="J1436" s="331"/>
      <c r="K1436" s="331"/>
      <c r="L1436" s="331"/>
      <c r="M1436" s="331"/>
      <c r="N1436" s="331"/>
      <c r="O1436" s="331"/>
      <c r="P1436" s="314">
        <f t="shared" si="700"/>
        <v>0</v>
      </c>
      <c r="Q1436" s="5"/>
      <c r="R1436" s="60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</row>
    <row r="1437" spans="1:31" ht="12.75" customHeight="1" x14ac:dyDescent="0.25">
      <c r="A1437" s="194" t="str">
        <f t="shared" si="701"/>
        <v>FOOD</v>
      </c>
      <c r="B1437" s="385"/>
      <c r="C1437" s="313" t="s">
        <v>283</v>
      </c>
      <c r="D1437" s="331"/>
      <c r="E1437" s="331"/>
      <c r="F1437" s="331"/>
      <c r="G1437" s="331"/>
      <c r="H1437" s="331"/>
      <c r="I1437" s="331"/>
      <c r="J1437" s="331"/>
      <c r="K1437" s="331"/>
      <c r="L1437" s="331"/>
      <c r="M1437" s="331"/>
      <c r="N1437" s="331"/>
      <c r="O1437" s="331"/>
      <c r="P1437" s="314">
        <f t="shared" si="700"/>
        <v>0</v>
      </c>
      <c r="Q1437" s="5"/>
      <c r="R1437" s="60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</row>
    <row r="1438" spans="1:31" ht="12.75" customHeight="1" x14ac:dyDescent="0.25">
      <c r="A1438" s="194" t="str">
        <f t="shared" si="701"/>
        <v>FOOD</v>
      </c>
      <c r="B1438" s="385"/>
      <c r="C1438" s="313" t="s">
        <v>281</v>
      </c>
      <c r="D1438" s="331"/>
      <c r="E1438" s="331"/>
      <c r="F1438" s="331"/>
      <c r="G1438" s="331"/>
      <c r="H1438" s="331"/>
      <c r="I1438" s="331"/>
      <c r="J1438" s="331"/>
      <c r="K1438" s="331"/>
      <c r="L1438" s="331"/>
      <c r="M1438" s="331"/>
      <c r="N1438" s="331"/>
      <c r="O1438" s="331"/>
      <c r="P1438" s="314">
        <f t="shared" si="700"/>
        <v>0</v>
      </c>
      <c r="Q1438" s="5"/>
      <c r="R1438" s="60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</row>
    <row r="1439" spans="1:31" ht="12.75" customHeight="1" x14ac:dyDescent="0.25">
      <c r="A1439" s="194" t="str">
        <f>+'Measured TV opt-pt'!A1798</f>
        <v>FOOD</v>
      </c>
      <c r="B1439" s="385"/>
      <c r="C1439" s="318" t="s">
        <v>279</v>
      </c>
      <c r="D1439" s="332"/>
      <c r="E1439" s="332"/>
      <c r="F1439" s="332"/>
      <c r="G1439" s="332"/>
      <c r="H1439" s="332"/>
      <c r="I1439" s="332"/>
      <c r="J1439" s="332"/>
      <c r="K1439" s="332"/>
      <c r="L1439" s="332"/>
      <c r="M1439" s="332"/>
      <c r="N1439" s="332"/>
      <c r="O1439" s="332"/>
      <c r="P1439" s="315">
        <f t="shared" si="700"/>
        <v>0</v>
      </c>
      <c r="Q1439" s="5"/>
      <c r="R1439" s="60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</row>
    <row r="1440" spans="1:31" ht="12.75" customHeight="1" x14ac:dyDescent="0.25">
      <c r="A1440" s="194" t="str">
        <f>+'Measured TV opt-pt'!A1799</f>
        <v>FOOD</v>
      </c>
      <c r="B1440" s="385"/>
      <c r="C1440" s="316" t="s">
        <v>290</v>
      </c>
      <c r="D1440" s="334"/>
      <c r="E1440" s="334"/>
      <c r="F1440" s="334"/>
      <c r="G1440" s="334"/>
      <c r="H1440" s="334"/>
      <c r="I1440" s="334"/>
      <c r="J1440" s="334"/>
      <c r="K1440" s="334"/>
      <c r="L1440" s="334"/>
      <c r="M1440" s="334"/>
      <c r="N1440" s="334"/>
      <c r="O1440" s="334"/>
      <c r="P1440" s="317">
        <f t="shared" si="700"/>
        <v>0</v>
      </c>
      <c r="Q1440" s="5"/>
      <c r="R1440" s="60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</row>
    <row r="1441" spans="1:46" ht="12.75" customHeight="1" x14ac:dyDescent="0.2">
      <c r="A1441" s="194" t="str">
        <f>+'Measured TV opt-pt'!A1800</f>
        <v>FOOD</v>
      </c>
      <c r="B1441" s="385"/>
      <c r="C1441" s="122" t="s">
        <v>66</v>
      </c>
      <c r="D1441" s="42"/>
      <c r="E1441" s="42"/>
      <c r="F1441" s="42"/>
      <c r="G1441" s="42"/>
      <c r="H1441" s="42"/>
      <c r="I1441" s="42"/>
      <c r="J1441" s="42"/>
      <c r="K1441" s="42"/>
      <c r="L1441" s="42"/>
      <c r="M1441" s="42"/>
      <c r="N1441" s="42"/>
      <c r="O1441" s="42"/>
      <c r="P1441" s="144">
        <f t="shared" si="666"/>
        <v>0</v>
      </c>
      <c r="R1441" s="60" t="s">
        <v>107</v>
      </c>
    </row>
    <row r="1442" spans="1:46" ht="12.75" customHeight="1" x14ac:dyDescent="0.2">
      <c r="A1442" s="194" t="str">
        <f>+'Measured TV opt-pt'!A1801</f>
        <v>FOOD</v>
      </c>
      <c r="B1442" s="385"/>
      <c r="C1442" s="122" t="s">
        <v>67</v>
      </c>
      <c r="D1442" s="42"/>
      <c r="E1442" s="42"/>
      <c r="F1442" s="42"/>
      <c r="G1442" s="42"/>
      <c r="H1442" s="42"/>
      <c r="I1442" s="42"/>
      <c r="J1442" s="42"/>
      <c r="K1442" s="42"/>
      <c r="L1442" s="42"/>
      <c r="M1442" s="42"/>
      <c r="N1442" s="42"/>
      <c r="O1442" s="42"/>
      <c r="P1442" s="144">
        <f t="shared" si="666"/>
        <v>0</v>
      </c>
      <c r="Q1442" s="5"/>
      <c r="R1442" s="60" t="s">
        <v>107</v>
      </c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</row>
    <row r="1443" spans="1:46" ht="12.75" customHeight="1" x14ac:dyDescent="0.2">
      <c r="A1443" s="194" t="str">
        <f>+'Measured TV opt-pt'!A1802</f>
        <v>FOOD</v>
      </c>
      <c r="B1443" s="385"/>
      <c r="C1443" s="122" t="s">
        <v>68</v>
      </c>
      <c r="D1443" s="42"/>
      <c r="E1443" s="42"/>
      <c r="F1443" s="42"/>
      <c r="G1443" s="42"/>
      <c r="H1443" s="42"/>
      <c r="I1443" s="42"/>
      <c r="J1443" s="42"/>
      <c r="K1443" s="42"/>
      <c r="L1443" s="42"/>
      <c r="M1443" s="42"/>
      <c r="N1443" s="42"/>
      <c r="O1443" s="42"/>
      <c r="P1443" s="144">
        <f t="shared" si="666"/>
        <v>0</v>
      </c>
      <c r="Q1443" s="5"/>
      <c r="R1443" s="60" t="s">
        <v>107</v>
      </c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</row>
    <row r="1444" spans="1:46" ht="13.5" customHeight="1" thickBot="1" x14ac:dyDescent="0.25">
      <c r="A1444" s="194" t="str">
        <f>+'Measured TV opt-pt'!A1803</f>
        <v>FOOD</v>
      </c>
      <c r="B1444" s="386"/>
      <c r="C1444" s="126" t="s">
        <v>55</v>
      </c>
      <c r="D1444" s="56">
        <f t="shared" ref="D1444:O1444" si="702">+D1443+D1442+D1441+D1421+D1420+D1419+D1418+D1417+D1416+D1405</f>
        <v>73603.690999999992</v>
      </c>
      <c r="E1444" s="56">
        <f t="shared" si="702"/>
        <v>535765.18000000005</v>
      </c>
      <c r="F1444" s="56">
        <f t="shared" si="702"/>
        <v>120470.99999999962</v>
      </c>
      <c r="G1444" s="56">
        <f t="shared" si="702"/>
        <v>15015</v>
      </c>
      <c r="H1444" s="56">
        <f t="shared" si="702"/>
        <v>0</v>
      </c>
      <c r="I1444" s="56">
        <f t="shared" si="702"/>
        <v>0</v>
      </c>
      <c r="J1444" s="56">
        <f t="shared" si="702"/>
        <v>41500</v>
      </c>
      <c r="K1444" s="56">
        <f t="shared" si="702"/>
        <v>0</v>
      </c>
      <c r="L1444" s="56">
        <f t="shared" si="702"/>
        <v>0</v>
      </c>
      <c r="M1444" s="56">
        <f t="shared" si="702"/>
        <v>144055.33127067989</v>
      </c>
      <c r="N1444" s="56">
        <f t="shared" si="702"/>
        <v>142049.64387570712</v>
      </c>
      <c r="O1444" s="56">
        <f t="shared" si="702"/>
        <v>118118.31262078555</v>
      </c>
      <c r="P1444" s="147">
        <f t="shared" si="666"/>
        <v>1190578.1587671724</v>
      </c>
      <c r="Q1444" s="199" t="str">
        <f>+B1405</f>
        <v>Knorr Boullion</v>
      </c>
      <c r="R1444" s="60" t="s">
        <v>107</v>
      </c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</row>
    <row r="1445" spans="1:46" ht="12.75" customHeight="1" thickBot="1" x14ac:dyDescent="0.25">
      <c r="A1445" s="194" t="str">
        <f>+'Measured TV opt-pt'!A1804</f>
        <v>FOOD</v>
      </c>
      <c r="B1445" s="384" t="str">
        <f>+'Measured TV opt-pt'!B1941</f>
        <v>Knorr CAS</v>
      </c>
      <c r="C1445" s="121" t="s">
        <v>56</v>
      </c>
      <c r="D1445" s="54">
        <f t="shared" ref="D1445:O1445" si="703">SUM(D1446:D1455)</f>
        <v>0</v>
      </c>
      <c r="E1445" s="54">
        <f t="shared" si="703"/>
        <v>75000</v>
      </c>
      <c r="F1445" s="54">
        <f t="shared" si="703"/>
        <v>0</v>
      </c>
      <c r="G1445" s="54">
        <f t="shared" si="703"/>
        <v>0</v>
      </c>
      <c r="H1445" s="54">
        <f t="shared" si="703"/>
        <v>0</v>
      </c>
      <c r="I1445" s="54">
        <f t="shared" si="703"/>
        <v>0</v>
      </c>
      <c r="J1445" s="54">
        <f t="shared" si="703"/>
        <v>0</v>
      </c>
      <c r="K1445" s="54">
        <f t="shared" si="703"/>
        <v>0</v>
      </c>
      <c r="L1445" s="54">
        <f t="shared" si="703"/>
        <v>0</v>
      </c>
      <c r="M1445" s="54">
        <f t="shared" si="703"/>
        <v>0</v>
      </c>
      <c r="N1445" s="54">
        <f t="shared" si="703"/>
        <v>0</v>
      </c>
      <c r="O1445" s="54">
        <f t="shared" si="703"/>
        <v>0</v>
      </c>
      <c r="P1445" s="140">
        <f t="shared" si="666"/>
        <v>75000</v>
      </c>
      <c r="Q1445" s="198" t="str">
        <f>+B1445</f>
        <v>Knorr CAS</v>
      </c>
      <c r="R1445" s="121" t="s">
        <v>104</v>
      </c>
      <c r="S1445" s="54">
        <f>SUM(S1446:S1451)</f>
        <v>0</v>
      </c>
      <c r="T1445" s="54">
        <f t="shared" ref="T1445:AD1445" si="704">SUM(T1446:T1451)</f>
        <v>27.969333333333331</v>
      </c>
      <c r="U1445" s="54">
        <f t="shared" si="704"/>
        <v>0</v>
      </c>
      <c r="V1445" s="54">
        <f t="shared" si="704"/>
        <v>0</v>
      </c>
      <c r="W1445" s="54">
        <f t="shared" si="704"/>
        <v>0</v>
      </c>
      <c r="X1445" s="117">
        <f t="shared" si="704"/>
        <v>0</v>
      </c>
      <c r="Y1445" s="54">
        <f t="shared" si="704"/>
        <v>0</v>
      </c>
      <c r="Z1445" s="54">
        <f t="shared" si="704"/>
        <v>0</v>
      </c>
      <c r="AA1445" s="54">
        <f t="shared" si="704"/>
        <v>0</v>
      </c>
      <c r="AB1445" s="54">
        <f t="shared" si="704"/>
        <v>0</v>
      </c>
      <c r="AC1445" s="54">
        <f t="shared" si="704"/>
        <v>0</v>
      </c>
      <c r="AD1445" s="54">
        <f t="shared" si="704"/>
        <v>0</v>
      </c>
      <c r="AE1445" s="55">
        <f t="shared" ref="AE1445:AE1451" si="705">SUM(S1445:AD1445)</f>
        <v>27.969333333333331</v>
      </c>
    </row>
    <row r="1446" spans="1:46" ht="12.75" customHeight="1" thickBot="1" x14ac:dyDescent="0.25">
      <c r="A1446" s="194" t="str">
        <f>+'Measured TV opt-pt'!A1805</f>
        <v>FOOD</v>
      </c>
      <c r="B1446" s="385"/>
      <c r="C1446" s="123" t="s">
        <v>57</v>
      </c>
      <c r="D1446" s="58">
        <f>+'Measured TV opt-pt'!D1943</f>
        <v>0</v>
      </c>
      <c r="E1446" s="58">
        <f>+'Measured TV opt-pt'!E1943</f>
        <v>0</v>
      </c>
      <c r="F1446" s="58">
        <f>+'Measured TV opt-pt'!F1943</f>
        <v>0</v>
      </c>
      <c r="G1446" s="58">
        <f>+'Measured TV opt-pt'!G1943</f>
        <v>0</v>
      </c>
      <c r="H1446" s="58">
        <f>+'Measured TV opt-pt'!H1943</f>
        <v>0</v>
      </c>
      <c r="I1446" s="58">
        <f>+'Measured TV opt-pt'!I1943</f>
        <v>0</v>
      </c>
      <c r="J1446" s="58">
        <f>+'Measured TV opt-pt'!J1943</f>
        <v>0</v>
      </c>
      <c r="K1446" s="58">
        <f>+'Measured TV opt-pt'!K1943</f>
        <v>0</v>
      </c>
      <c r="L1446" s="58">
        <f>+'Measured TV opt-pt'!L1943</f>
        <v>0</v>
      </c>
      <c r="M1446" s="58">
        <f>+'Measured TV opt-pt'!M1943</f>
        <v>0</v>
      </c>
      <c r="N1446" s="58">
        <f>+'Measured TV opt-pt'!N1943</f>
        <v>0</v>
      </c>
      <c r="O1446" s="58">
        <f>+'Measured TV opt-pt'!O1943</f>
        <v>0</v>
      </c>
      <c r="P1446" s="141">
        <f t="shared" si="666"/>
        <v>0</v>
      </c>
      <c r="R1446" s="123" t="s">
        <v>57</v>
      </c>
      <c r="S1446" s="44">
        <f>'Measured TV opt-pt'!D1980</f>
        <v>0</v>
      </c>
      <c r="T1446" s="44">
        <f>'Measured TV opt-pt'!E1980</f>
        <v>0</v>
      </c>
      <c r="U1446" s="44">
        <f>'Measured TV opt-pt'!F1980</f>
        <v>0</v>
      </c>
      <c r="V1446" s="44">
        <f>'Measured TV opt-pt'!G1980</f>
        <v>0</v>
      </c>
      <c r="W1446" s="44">
        <f>'Measured TV opt-pt'!H1980</f>
        <v>0</v>
      </c>
      <c r="X1446" s="44">
        <f>'Measured TV opt-pt'!I1980</f>
        <v>0</v>
      </c>
      <c r="Y1446" s="44">
        <f>'Measured TV opt-pt'!J1980</f>
        <v>0</v>
      </c>
      <c r="Z1446" s="44">
        <f>'Measured TV opt-pt'!K1980</f>
        <v>0</v>
      </c>
      <c r="AA1446" s="44">
        <f>'Measured TV opt-pt'!L1980</f>
        <v>0</v>
      </c>
      <c r="AB1446" s="44">
        <f>'Measured TV opt-pt'!M1980</f>
        <v>0</v>
      </c>
      <c r="AC1446" s="44">
        <f>'Measured TV opt-pt'!N1980</f>
        <v>0</v>
      </c>
      <c r="AD1446" s="44">
        <f>'Measured TV opt-pt'!O1980</f>
        <v>0</v>
      </c>
      <c r="AE1446" s="55">
        <f t="shared" si="705"/>
        <v>0</v>
      </c>
      <c r="AT1446" s="5">
        <f>L1446+L1450+L1451</f>
        <v>0</v>
      </c>
    </row>
    <row r="1447" spans="1:46" ht="12.75" customHeight="1" thickBot="1" x14ac:dyDescent="0.25">
      <c r="A1447" s="194" t="str">
        <f>+'Measured TV opt-pt'!A1806</f>
        <v>FOOD</v>
      </c>
      <c r="B1447" s="385"/>
      <c r="C1447" s="123" t="s">
        <v>221</v>
      </c>
      <c r="D1447" s="58">
        <f>+'Measured TV opt-pt'!D1944</f>
        <v>0</v>
      </c>
      <c r="E1447" s="58">
        <f>+'Measured TV opt-pt'!E1944</f>
        <v>0</v>
      </c>
      <c r="F1447" s="58">
        <f>+'Measured TV opt-pt'!F1944</f>
        <v>0</v>
      </c>
      <c r="G1447" s="58">
        <f>+'Measured TV opt-pt'!G1944</f>
        <v>0</v>
      </c>
      <c r="H1447" s="58">
        <f>+'Measured TV opt-pt'!H1944</f>
        <v>0</v>
      </c>
      <c r="I1447" s="58">
        <f>+'Measured TV opt-pt'!I1944</f>
        <v>0</v>
      </c>
      <c r="J1447" s="58">
        <f>+'Measured TV opt-pt'!J1944</f>
        <v>0</v>
      </c>
      <c r="K1447" s="58">
        <f>+'Measured TV opt-pt'!K1944</f>
        <v>0</v>
      </c>
      <c r="L1447" s="58">
        <f>+'Measured TV opt-pt'!L1944</f>
        <v>0</v>
      </c>
      <c r="M1447" s="58">
        <f>+'Measured TV opt-pt'!M1944</f>
        <v>0</v>
      </c>
      <c r="N1447" s="58">
        <f>+'Measured TV opt-pt'!N1944</f>
        <v>0</v>
      </c>
      <c r="O1447" s="58">
        <f>+'Measured TV opt-pt'!O1944</f>
        <v>0</v>
      </c>
      <c r="P1447" s="141">
        <f t="shared" si="666"/>
        <v>0</v>
      </c>
      <c r="R1447" s="123" t="s">
        <v>221</v>
      </c>
      <c r="S1447" s="44">
        <f>'Measured TV opt-pt'!D1981</f>
        <v>0</v>
      </c>
      <c r="T1447" s="44">
        <f>'Measured TV opt-pt'!E1981</f>
        <v>0</v>
      </c>
      <c r="U1447" s="44">
        <f>'Measured TV opt-pt'!F1981</f>
        <v>0</v>
      </c>
      <c r="V1447" s="44">
        <f>'Measured TV opt-pt'!G1981</f>
        <v>0</v>
      </c>
      <c r="W1447" s="44">
        <f>'Measured TV opt-pt'!H1981</f>
        <v>0</v>
      </c>
      <c r="X1447" s="44">
        <f>'Measured TV opt-pt'!I1981</f>
        <v>0</v>
      </c>
      <c r="Y1447" s="44">
        <f>'Measured TV opt-pt'!J1981</f>
        <v>0</v>
      </c>
      <c r="Z1447" s="44">
        <f>'Measured TV opt-pt'!K1981</f>
        <v>0</v>
      </c>
      <c r="AA1447" s="44">
        <f>'Measured TV opt-pt'!L1981</f>
        <v>0</v>
      </c>
      <c r="AB1447" s="44">
        <f>'Measured TV opt-pt'!M1981</f>
        <v>0</v>
      </c>
      <c r="AC1447" s="44">
        <f>'Measured TV opt-pt'!N1981</f>
        <v>0</v>
      </c>
      <c r="AD1447" s="44">
        <f>'Measured TV opt-pt'!O1981</f>
        <v>0</v>
      </c>
      <c r="AE1447" s="55">
        <f t="shared" si="705"/>
        <v>0</v>
      </c>
      <c r="AT1447" s="5"/>
    </row>
    <row r="1448" spans="1:46" ht="12.75" customHeight="1" thickBot="1" x14ac:dyDescent="0.25">
      <c r="A1448" s="194" t="str">
        <f>+'Measured TV opt-pt'!A1807</f>
        <v>FOOD</v>
      </c>
      <c r="B1448" s="385"/>
      <c r="C1448" s="123" t="s">
        <v>222</v>
      </c>
      <c r="D1448" s="58">
        <f>+'Measured TV opt-pt'!D1945</f>
        <v>0</v>
      </c>
      <c r="E1448" s="58">
        <f>+'Measured TV opt-pt'!E1945</f>
        <v>0</v>
      </c>
      <c r="F1448" s="58">
        <f>+'Measured TV opt-pt'!F1945</f>
        <v>0</v>
      </c>
      <c r="G1448" s="58">
        <f>+'Measured TV opt-pt'!G1945</f>
        <v>0</v>
      </c>
      <c r="H1448" s="58">
        <f>+'Measured TV opt-pt'!H1945</f>
        <v>0</v>
      </c>
      <c r="I1448" s="58">
        <f>+'Measured TV opt-pt'!I1945</f>
        <v>0</v>
      </c>
      <c r="J1448" s="58">
        <f>+'Measured TV opt-pt'!J1945</f>
        <v>0</v>
      </c>
      <c r="K1448" s="58">
        <f>+'Measured TV opt-pt'!K1945</f>
        <v>0</v>
      </c>
      <c r="L1448" s="58">
        <f>+'Measured TV opt-pt'!L1945</f>
        <v>0</v>
      </c>
      <c r="M1448" s="58">
        <f>+'Measured TV opt-pt'!M1945</f>
        <v>0</v>
      </c>
      <c r="N1448" s="58">
        <f>+'Measured TV opt-pt'!N1945</f>
        <v>0</v>
      </c>
      <c r="O1448" s="58">
        <f>+'Measured TV opt-pt'!O1945</f>
        <v>0</v>
      </c>
      <c r="P1448" s="141">
        <f t="shared" si="666"/>
        <v>0</v>
      </c>
      <c r="R1448" s="123" t="s">
        <v>222</v>
      </c>
      <c r="S1448" s="44">
        <f>'Measured TV opt-pt'!D1982</f>
        <v>0</v>
      </c>
      <c r="T1448" s="44">
        <f>'Measured TV opt-pt'!E1982</f>
        <v>0</v>
      </c>
      <c r="U1448" s="44">
        <f>'Measured TV opt-pt'!F1982</f>
        <v>0</v>
      </c>
      <c r="V1448" s="44">
        <f>'Measured TV opt-pt'!G1982</f>
        <v>0</v>
      </c>
      <c r="W1448" s="44">
        <f>'Measured TV opt-pt'!H1982</f>
        <v>0</v>
      </c>
      <c r="X1448" s="44">
        <f>'Measured TV opt-pt'!I1982</f>
        <v>0</v>
      </c>
      <c r="Y1448" s="44">
        <f>'Measured TV opt-pt'!J1982</f>
        <v>0</v>
      </c>
      <c r="Z1448" s="44">
        <f>'Measured TV opt-pt'!K1982</f>
        <v>0</v>
      </c>
      <c r="AA1448" s="44">
        <f>'Measured TV opt-pt'!L1982</f>
        <v>0</v>
      </c>
      <c r="AB1448" s="44">
        <f>'Measured TV opt-pt'!M1982</f>
        <v>0</v>
      </c>
      <c r="AC1448" s="44">
        <f>'Measured TV opt-pt'!N1982</f>
        <v>0</v>
      </c>
      <c r="AD1448" s="44">
        <f>'Measured TV opt-pt'!O1982</f>
        <v>0</v>
      </c>
      <c r="AE1448" s="55">
        <f t="shared" si="705"/>
        <v>0</v>
      </c>
      <c r="AT1448" s="5"/>
    </row>
    <row r="1449" spans="1:46" ht="12.75" customHeight="1" thickBot="1" x14ac:dyDescent="0.25">
      <c r="A1449" s="194" t="str">
        <f>+'Measured TV opt-pt'!A1808</f>
        <v>FOOD</v>
      </c>
      <c r="B1449" s="385"/>
      <c r="C1449" s="123" t="s">
        <v>223</v>
      </c>
      <c r="D1449" s="58">
        <f>+'Measured TV opt-pt'!D1946</f>
        <v>0</v>
      </c>
      <c r="E1449" s="58">
        <f>+'Measured TV opt-pt'!E1946</f>
        <v>0</v>
      </c>
      <c r="F1449" s="58">
        <f>+'Measured TV opt-pt'!F1946</f>
        <v>0</v>
      </c>
      <c r="G1449" s="58">
        <f>+'Measured TV opt-pt'!G1946</f>
        <v>0</v>
      </c>
      <c r="H1449" s="58">
        <f>+'Measured TV opt-pt'!H1946</f>
        <v>0</v>
      </c>
      <c r="I1449" s="58">
        <f>+'Measured TV opt-pt'!I1946</f>
        <v>0</v>
      </c>
      <c r="J1449" s="58">
        <f>+'Measured TV opt-pt'!J1946</f>
        <v>0</v>
      </c>
      <c r="K1449" s="58">
        <f>+'Measured TV opt-pt'!K1946</f>
        <v>0</v>
      </c>
      <c r="L1449" s="58">
        <f>+'Measured TV opt-pt'!L1946</f>
        <v>0</v>
      </c>
      <c r="M1449" s="58">
        <f>+'Measured TV opt-pt'!M1946</f>
        <v>0</v>
      </c>
      <c r="N1449" s="58">
        <f>+'Measured TV opt-pt'!N1946</f>
        <v>0</v>
      </c>
      <c r="O1449" s="58">
        <f>+'Measured TV opt-pt'!O1946</f>
        <v>0</v>
      </c>
      <c r="P1449" s="141">
        <f t="shared" si="666"/>
        <v>0</v>
      </c>
      <c r="R1449" s="123" t="s">
        <v>223</v>
      </c>
      <c r="S1449" s="44">
        <f>'Measured TV opt-pt'!D1983</f>
        <v>0</v>
      </c>
      <c r="T1449" s="44">
        <f>'Measured TV opt-pt'!E1983</f>
        <v>0</v>
      </c>
      <c r="U1449" s="44">
        <f>'Measured TV opt-pt'!F1983</f>
        <v>0</v>
      </c>
      <c r="V1449" s="44">
        <f>'Measured TV opt-pt'!G1983</f>
        <v>0</v>
      </c>
      <c r="W1449" s="44">
        <f>'Measured TV opt-pt'!H1983</f>
        <v>0</v>
      </c>
      <c r="X1449" s="44">
        <f>'Measured TV opt-pt'!I1983</f>
        <v>0</v>
      </c>
      <c r="Y1449" s="44">
        <f>'Measured TV opt-pt'!J1983</f>
        <v>0</v>
      </c>
      <c r="Z1449" s="44">
        <f>'Measured TV opt-pt'!K1983</f>
        <v>0</v>
      </c>
      <c r="AA1449" s="44">
        <f>'Measured TV opt-pt'!L1983</f>
        <v>0</v>
      </c>
      <c r="AB1449" s="44">
        <f>'Measured TV opt-pt'!M1983</f>
        <v>0</v>
      </c>
      <c r="AC1449" s="44">
        <f>'Measured TV opt-pt'!N1983</f>
        <v>0</v>
      </c>
      <c r="AD1449" s="44">
        <f>'Measured TV opt-pt'!O1983</f>
        <v>0</v>
      </c>
      <c r="AE1449" s="55">
        <f t="shared" si="705"/>
        <v>0</v>
      </c>
      <c r="AT1449" s="5"/>
    </row>
    <row r="1450" spans="1:46" ht="12.75" customHeight="1" thickBot="1" x14ac:dyDescent="0.25">
      <c r="A1450" s="194" t="str">
        <f>+'Measured TV opt-pt'!A1809</f>
        <v>FOOD</v>
      </c>
      <c r="B1450" s="385"/>
      <c r="C1450" s="123" t="s">
        <v>224</v>
      </c>
      <c r="D1450" s="58">
        <f>+'Measured TV opt-pt'!D1947</f>
        <v>0</v>
      </c>
      <c r="E1450" s="58">
        <f>+'Measured TV opt-pt'!E1947</f>
        <v>0</v>
      </c>
      <c r="F1450" s="58">
        <f>+'Measured TV opt-pt'!F1947</f>
        <v>0</v>
      </c>
      <c r="G1450" s="58">
        <f>+'Measured TV opt-pt'!G1947</f>
        <v>0</v>
      </c>
      <c r="H1450" s="58">
        <f>+'Measured TV opt-pt'!H1947</f>
        <v>0</v>
      </c>
      <c r="I1450" s="58">
        <f>+'Measured TV opt-pt'!I1947</f>
        <v>0</v>
      </c>
      <c r="J1450" s="58">
        <f>+'Measured TV opt-pt'!J1947</f>
        <v>0</v>
      </c>
      <c r="K1450" s="58">
        <f>+'Measured TV opt-pt'!K1947</f>
        <v>0</v>
      </c>
      <c r="L1450" s="58">
        <f>+'Measured TV opt-pt'!L1947</f>
        <v>0</v>
      </c>
      <c r="M1450" s="58">
        <f>+'Measured TV opt-pt'!M1947</f>
        <v>0</v>
      </c>
      <c r="N1450" s="58">
        <f>+'Measured TV opt-pt'!N1947</f>
        <v>0</v>
      </c>
      <c r="O1450" s="58">
        <f>+'Measured TV opt-pt'!O1947</f>
        <v>0</v>
      </c>
      <c r="P1450" s="141">
        <f t="shared" si="666"/>
        <v>0</v>
      </c>
      <c r="Q1450" s="5"/>
      <c r="R1450" s="123" t="s">
        <v>224</v>
      </c>
      <c r="S1450" s="44">
        <f>'Measured TV opt-pt'!D1984</f>
        <v>0</v>
      </c>
      <c r="T1450" s="44">
        <f>'Measured TV opt-pt'!E1984</f>
        <v>0</v>
      </c>
      <c r="U1450" s="44">
        <f>'Measured TV opt-pt'!F1984</f>
        <v>0</v>
      </c>
      <c r="V1450" s="44">
        <f>'Measured TV opt-pt'!G1984</f>
        <v>0</v>
      </c>
      <c r="W1450" s="44">
        <f>'Measured TV opt-pt'!H1984</f>
        <v>0</v>
      </c>
      <c r="X1450" s="44">
        <f>'Measured TV opt-pt'!I1984</f>
        <v>0</v>
      </c>
      <c r="Y1450" s="44">
        <f>'Measured TV opt-pt'!J1984</f>
        <v>0</v>
      </c>
      <c r="Z1450" s="44">
        <f>'Measured TV opt-pt'!K1984</f>
        <v>0</v>
      </c>
      <c r="AA1450" s="44">
        <f>'Measured TV opt-pt'!L1984</f>
        <v>0</v>
      </c>
      <c r="AB1450" s="44">
        <f>'Measured TV opt-pt'!M1984</f>
        <v>0</v>
      </c>
      <c r="AC1450" s="44">
        <f>'Measured TV opt-pt'!N1984</f>
        <v>0</v>
      </c>
      <c r="AD1450" s="44">
        <f>'Measured TV opt-pt'!O1984</f>
        <v>0</v>
      </c>
      <c r="AE1450" s="55">
        <f t="shared" si="705"/>
        <v>0</v>
      </c>
    </row>
    <row r="1451" spans="1:46" ht="12.75" customHeight="1" x14ac:dyDescent="0.2">
      <c r="A1451" s="194" t="str">
        <f>+'Measured TV opt-pt'!A1810</f>
        <v>FOOD</v>
      </c>
      <c r="B1451" s="385"/>
      <c r="C1451" s="123" t="s">
        <v>101</v>
      </c>
      <c r="D1451" s="44"/>
      <c r="E1451" s="44">
        <v>75000</v>
      </c>
      <c r="F1451" s="44"/>
      <c r="G1451" s="44"/>
      <c r="H1451" s="44"/>
      <c r="I1451" s="44"/>
      <c r="J1451" s="44"/>
      <c r="K1451" s="44"/>
      <c r="L1451" s="44"/>
      <c r="M1451" s="44"/>
      <c r="N1451" s="44"/>
      <c r="O1451" s="44"/>
      <c r="P1451" s="141">
        <f t="shared" si="666"/>
        <v>75000</v>
      </c>
      <c r="Q1451" s="5"/>
      <c r="R1451" s="123" t="s">
        <v>101</v>
      </c>
      <c r="S1451" s="44"/>
      <c r="T1451" s="44">
        <v>27.969333333333331</v>
      </c>
      <c r="U1451" s="44"/>
      <c r="V1451" s="44"/>
      <c r="W1451" s="44"/>
      <c r="X1451" s="44"/>
      <c r="Y1451" s="58"/>
      <c r="Z1451" s="58"/>
      <c r="AA1451" s="58"/>
      <c r="AB1451" s="58"/>
      <c r="AC1451" s="58"/>
      <c r="AD1451" s="58"/>
      <c r="AE1451" s="55">
        <f t="shared" si="705"/>
        <v>27.969333333333331</v>
      </c>
    </row>
    <row r="1452" spans="1:46" ht="12.75" customHeight="1" x14ac:dyDescent="0.2">
      <c r="A1452" s="194" t="str">
        <f>+'Measured TV opt-pt'!A1811</f>
        <v>FOOD</v>
      </c>
      <c r="B1452" s="385"/>
      <c r="C1452" s="124" t="s">
        <v>58</v>
      </c>
      <c r="D1452" s="46"/>
      <c r="E1452" s="46"/>
      <c r="F1452" s="46"/>
      <c r="G1452" s="46"/>
      <c r="H1452" s="46"/>
      <c r="I1452" s="46"/>
      <c r="J1452" s="46"/>
      <c r="K1452" s="46"/>
      <c r="L1452" s="46"/>
      <c r="M1452" s="46"/>
      <c r="N1452" s="46"/>
      <c r="O1452" s="46"/>
      <c r="P1452" s="142">
        <f t="shared" si="666"/>
        <v>0</v>
      </c>
      <c r="R1452" s="133" t="s">
        <v>105</v>
      </c>
      <c r="S1452" s="133">
        <f>+'Measured TV opt-pt'!D979</f>
        <v>0.7</v>
      </c>
      <c r="T1452" s="133">
        <f>+'Measured TV opt-pt'!E979</f>
        <v>0.7</v>
      </c>
      <c r="U1452" s="133">
        <f>+'Measured TV opt-pt'!F979</f>
        <v>0.7</v>
      </c>
      <c r="V1452" s="133">
        <f>+'Measured TV opt-pt'!G979</f>
        <v>0.7</v>
      </c>
      <c r="W1452" s="133">
        <f>+'Measured TV opt-pt'!H979</f>
        <v>0.7</v>
      </c>
      <c r="X1452" s="8">
        <f>+'Measured TV opt-pt'!I979</f>
        <v>0.7</v>
      </c>
      <c r="Y1452" s="133">
        <f>+'Measured TV opt-pt'!J979</f>
        <v>0.7</v>
      </c>
      <c r="Z1452" s="133">
        <f>+'Measured TV opt-pt'!K979</f>
        <v>0.48915873014712274</v>
      </c>
      <c r="AA1452" s="133">
        <f>+'Measured TV opt-pt'!L979</f>
        <v>0.4834974169537235</v>
      </c>
      <c r="AB1452" s="133">
        <f>+'Measured TV opt-pt'!M979</f>
        <v>0.45414569524687309</v>
      </c>
      <c r="AC1452" s="133">
        <f>+'Measured TV opt-pt'!N979</f>
        <v>0.38276016431267579</v>
      </c>
      <c r="AD1452" s="133">
        <f>+'Measured TV opt-pt'!O979</f>
        <v>0.34111134082271427</v>
      </c>
      <c r="AE1452" s="133"/>
      <c r="AT1452" s="5">
        <f>L1452+L1453+L1454+L1455</f>
        <v>0</v>
      </c>
    </row>
    <row r="1453" spans="1:46" ht="13.5" customHeight="1" thickBot="1" x14ac:dyDescent="0.25">
      <c r="A1453" s="194" t="str">
        <f>+'Measured TV opt-pt'!A1812</f>
        <v>FOOD</v>
      </c>
      <c r="B1453" s="385"/>
      <c r="C1453" s="124" t="s">
        <v>59</v>
      </c>
      <c r="D1453" s="46"/>
      <c r="E1453" s="46"/>
      <c r="F1453" s="46"/>
      <c r="G1453" s="46"/>
      <c r="H1453" s="46"/>
      <c r="I1453" s="46"/>
      <c r="J1453" s="46"/>
      <c r="K1453" s="46"/>
      <c r="L1453" s="46"/>
      <c r="M1453" s="46"/>
      <c r="N1453" s="46"/>
      <c r="O1453" s="46"/>
      <c r="P1453" s="142">
        <f t="shared" si="666"/>
        <v>0</v>
      </c>
      <c r="R1453" s="60" t="s">
        <v>107</v>
      </c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</row>
    <row r="1454" spans="1:46" ht="12.75" customHeight="1" thickBot="1" x14ac:dyDescent="0.25">
      <c r="A1454" s="194" t="str">
        <f>+'Measured TV opt-pt'!A1813</f>
        <v>FOOD</v>
      </c>
      <c r="B1454" s="385"/>
      <c r="C1454" s="124" t="s">
        <v>166</v>
      </c>
      <c r="D1454" s="46"/>
      <c r="E1454" s="46"/>
      <c r="F1454" s="46"/>
      <c r="G1454" s="46"/>
      <c r="H1454" s="46"/>
      <c r="I1454" s="46"/>
      <c r="J1454" s="46"/>
      <c r="K1454" s="46"/>
      <c r="L1454" s="46"/>
      <c r="M1454" s="46"/>
      <c r="N1454" s="46"/>
      <c r="O1454" s="46"/>
      <c r="P1454" s="142">
        <f t="shared" si="666"/>
        <v>0</v>
      </c>
      <c r="Q1454" s="8"/>
      <c r="R1454" s="121" t="s">
        <v>106</v>
      </c>
      <c r="S1454" s="54">
        <f>SUM(S1455:S1460)</f>
        <v>0</v>
      </c>
      <c r="T1454" s="54">
        <f t="shared" ref="T1454" si="706">SUM(T1455:T1460)</f>
        <v>30.196999999999996</v>
      </c>
      <c r="U1454" s="54">
        <f t="shared" ref="U1454" si="707">SUM(U1455:U1460)</f>
        <v>0</v>
      </c>
      <c r="V1454" s="54">
        <f t="shared" ref="V1454" si="708">SUM(V1455:V1460)</f>
        <v>0</v>
      </c>
      <c r="W1454" s="54">
        <f t="shared" ref="W1454" si="709">SUM(W1455:W1460)</f>
        <v>0</v>
      </c>
      <c r="X1454" s="54">
        <f t="shared" ref="X1454" si="710">SUM(X1455:X1460)</f>
        <v>0</v>
      </c>
      <c r="Y1454" s="54">
        <f t="shared" ref="Y1454" si="711">SUM(Y1455:Y1460)</f>
        <v>0</v>
      </c>
      <c r="Z1454" s="54">
        <f t="shared" ref="Z1454" si="712">SUM(Z1455:Z1460)</f>
        <v>0</v>
      </c>
      <c r="AA1454" s="54">
        <f t="shared" ref="AA1454" si="713">SUM(AA1455:AA1460)</f>
        <v>0</v>
      </c>
      <c r="AB1454" s="54">
        <f t="shared" ref="AB1454" si="714">SUM(AB1455:AB1460)</f>
        <v>0</v>
      </c>
      <c r="AC1454" s="54">
        <f t="shared" ref="AC1454" si="715">SUM(AC1455:AC1460)</f>
        <v>0</v>
      </c>
      <c r="AD1454" s="54">
        <f t="shared" ref="AD1454" si="716">SUM(AD1455:AD1460)</f>
        <v>0</v>
      </c>
      <c r="AE1454" s="54">
        <f t="shared" ref="AE1454" si="717">SUM(AE1455:AE1460)</f>
        <v>30.196999999999996</v>
      </c>
    </row>
    <row r="1455" spans="1:46" ht="12.75" customHeight="1" thickBot="1" x14ac:dyDescent="0.25">
      <c r="A1455" s="194" t="str">
        <f>+'Measured TV opt-pt'!A1814</f>
        <v>FOOD</v>
      </c>
      <c r="B1455" s="385"/>
      <c r="C1455" s="125" t="s">
        <v>167</v>
      </c>
      <c r="D1455" s="48"/>
      <c r="E1455" s="48"/>
      <c r="F1455" s="48"/>
      <c r="G1455" s="48"/>
      <c r="H1455" s="48"/>
      <c r="I1455" s="48"/>
      <c r="J1455" s="48"/>
      <c r="K1455" s="48"/>
      <c r="L1455" s="48"/>
      <c r="M1455" s="48"/>
      <c r="N1455" s="48"/>
      <c r="O1455" s="48"/>
      <c r="P1455" s="143">
        <f t="shared" si="666"/>
        <v>0</v>
      </c>
      <c r="Q1455" s="8"/>
      <c r="R1455" s="123" t="s">
        <v>261</v>
      </c>
      <c r="S1455" s="44">
        <f>'Measured TV opt-pt'!D1974</f>
        <v>0</v>
      </c>
      <c r="T1455" s="44">
        <f>'Measured TV opt-pt'!E1974</f>
        <v>0</v>
      </c>
      <c r="U1455" s="44">
        <f>'Measured TV opt-pt'!F1974</f>
        <v>0</v>
      </c>
      <c r="V1455" s="44">
        <f>'Measured TV opt-pt'!G1974</f>
        <v>0</v>
      </c>
      <c r="W1455" s="44">
        <f>'Measured TV opt-pt'!H1974</f>
        <v>0</v>
      </c>
      <c r="X1455" s="44">
        <f>'Measured TV opt-pt'!I1974</f>
        <v>0</v>
      </c>
      <c r="Y1455" s="44">
        <f>'Measured TV opt-pt'!J1974</f>
        <v>0</v>
      </c>
      <c r="Z1455" s="44">
        <f>'Measured TV opt-pt'!K1974</f>
        <v>0</v>
      </c>
      <c r="AA1455" s="44">
        <f>'Measured TV opt-pt'!L1974</f>
        <v>0</v>
      </c>
      <c r="AB1455" s="44">
        <f>'Measured TV opt-pt'!M1974</f>
        <v>0</v>
      </c>
      <c r="AC1455" s="44">
        <f>'Measured TV opt-pt'!N1974</f>
        <v>0</v>
      </c>
      <c r="AD1455" s="44">
        <f>'Measured TV opt-pt'!O1974</f>
        <v>0</v>
      </c>
      <c r="AE1455" s="55">
        <f t="shared" ref="AE1455:AE1460" si="718">SUM(S1455:AD1455)</f>
        <v>0</v>
      </c>
    </row>
    <row r="1456" spans="1:46" ht="12.75" customHeight="1" thickBot="1" x14ac:dyDescent="0.25">
      <c r="A1456" s="194" t="str">
        <f>+'Measured TV opt-pt'!A1815</f>
        <v>FOOD</v>
      </c>
      <c r="B1456" s="385"/>
      <c r="C1456" s="122" t="s">
        <v>60</v>
      </c>
      <c r="D1456" s="42"/>
      <c r="E1456" s="42"/>
      <c r="F1456" s="42"/>
      <c r="G1456" s="42"/>
      <c r="H1456" s="42"/>
      <c r="I1456" s="42"/>
      <c r="J1456" s="42"/>
      <c r="K1456" s="42"/>
      <c r="L1456" s="42"/>
      <c r="M1456" s="42"/>
      <c r="N1456" s="42"/>
      <c r="O1456" s="42"/>
      <c r="P1456" s="144">
        <f t="shared" si="666"/>
        <v>0</v>
      </c>
      <c r="Q1456" s="5"/>
      <c r="R1456" s="123" t="s">
        <v>262</v>
      </c>
      <c r="S1456" s="44">
        <f>'Measured TV opt-pt'!D1975</f>
        <v>0</v>
      </c>
      <c r="T1456" s="44">
        <f>'Measured TV opt-pt'!E1975</f>
        <v>0</v>
      </c>
      <c r="U1456" s="44">
        <f>'Measured TV opt-pt'!F1975</f>
        <v>0</v>
      </c>
      <c r="V1456" s="44">
        <f>'Measured TV opt-pt'!G1975</f>
        <v>0</v>
      </c>
      <c r="W1456" s="44">
        <f>'Measured TV opt-pt'!H1975</f>
        <v>0</v>
      </c>
      <c r="X1456" s="44">
        <f>'Measured TV opt-pt'!I1975</f>
        <v>0</v>
      </c>
      <c r="Y1456" s="44">
        <f>'Measured TV opt-pt'!J1975</f>
        <v>0</v>
      </c>
      <c r="Z1456" s="44">
        <f>'Measured TV opt-pt'!K1975</f>
        <v>0</v>
      </c>
      <c r="AA1456" s="44">
        <f>'Measured TV opt-pt'!L1975</f>
        <v>0</v>
      </c>
      <c r="AB1456" s="44">
        <f>'Measured TV opt-pt'!M1975</f>
        <v>0</v>
      </c>
      <c r="AC1456" s="44">
        <f>'Measured TV opt-pt'!N1975</f>
        <v>0</v>
      </c>
      <c r="AD1456" s="44">
        <f>'Measured TV opt-pt'!O1975</f>
        <v>0</v>
      </c>
      <c r="AE1456" s="55">
        <f t="shared" si="718"/>
        <v>0</v>
      </c>
      <c r="AT1456" s="5">
        <f>L1456+L1457+L1458+L1459+L1460+L1461+L1481+L1482+L1483</f>
        <v>93000</v>
      </c>
    </row>
    <row r="1457" spans="1:31" ht="12.75" customHeight="1" thickBot="1" x14ac:dyDescent="0.25">
      <c r="A1457" s="194" t="str">
        <f>+'Measured TV opt-pt'!A1816</f>
        <v>FOOD</v>
      </c>
      <c r="B1457" s="385"/>
      <c r="C1457" s="122" t="s">
        <v>61</v>
      </c>
      <c r="D1457" s="42"/>
      <c r="E1457" s="42"/>
      <c r="F1457" s="42"/>
      <c r="G1457" s="42"/>
      <c r="H1457" s="42"/>
      <c r="I1457" s="42"/>
      <c r="J1457" s="42"/>
      <c r="K1457" s="42"/>
      <c r="L1457" s="42"/>
      <c r="M1457" s="42"/>
      <c r="N1457" s="42"/>
      <c r="O1457" s="42"/>
      <c r="P1457" s="144">
        <f t="shared" si="666"/>
        <v>0</v>
      </c>
      <c r="R1457" s="123" t="s">
        <v>263</v>
      </c>
      <c r="S1457" s="44">
        <f>'Measured TV opt-pt'!D1976</f>
        <v>0</v>
      </c>
      <c r="T1457" s="44">
        <f>'Measured TV opt-pt'!E1976</f>
        <v>0</v>
      </c>
      <c r="U1457" s="44">
        <f>'Measured TV opt-pt'!F1976</f>
        <v>0</v>
      </c>
      <c r="V1457" s="44">
        <f>'Measured TV opt-pt'!G1976</f>
        <v>0</v>
      </c>
      <c r="W1457" s="44">
        <f>'Measured TV opt-pt'!H1976</f>
        <v>0</v>
      </c>
      <c r="X1457" s="44">
        <f>'Measured TV opt-pt'!I1976</f>
        <v>0</v>
      </c>
      <c r="Y1457" s="44">
        <f>'Measured TV opt-pt'!J1976</f>
        <v>0</v>
      </c>
      <c r="Z1457" s="44">
        <f>'Measured TV opt-pt'!K1976</f>
        <v>0</v>
      </c>
      <c r="AA1457" s="44">
        <f>'Measured TV opt-pt'!L1976</f>
        <v>0</v>
      </c>
      <c r="AB1457" s="44">
        <f>'Measured TV opt-pt'!M1976</f>
        <v>0</v>
      </c>
      <c r="AC1457" s="44">
        <f>'Measured TV opt-pt'!N1976</f>
        <v>0</v>
      </c>
      <c r="AD1457" s="44">
        <f>'Measured TV opt-pt'!O1976</f>
        <v>0</v>
      </c>
      <c r="AE1457" s="55">
        <f t="shared" si="718"/>
        <v>0</v>
      </c>
    </row>
    <row r="1458" spans="1:31" ht="12.75" customHeight="1" thickBot="1" x14ac:dyDescent="0.25">
      <c r="A1458" s="194" t="str">
        <f>+'Measured TV opt-pt'!A1817</f>
        <v>FOOD</v>
      </c>
      <c r="B1458" s="385"/>
      <c r="C1458" s="122" t="s">
        <v>62</v>
      </c>
      <c r="D1458" s="42"/>
      <c r="E1458" s="42"/>
      <c r="F1458" s="42"/>
      <c r="G1458" s="42"/>
      <c r="H1458" s="42"/>
      <c r="I1458" s="42"/>
      <c r="J1458" s="42"/>
      <c r="K1458" s="42"/>
      <c r="L1458" s="42"/>
      <c r="M1458" s="42"/>
      <c r="N1458" s="42"/>
      <c r="O1458" s="42"/>
      <c r="P1458" s="144">
        <f t="shared" si="666"/>
        <v>0</v>
      </c>
      <c r="R1458" s="123" t="s">
        <v>264</v>
      </c>
      <c r="S1458" s="44">
        <f>'Measured TV opt-pt'!D1977</f>
        <v>0</v>
      </c>
      <c r="T1458" s="44">
        <f>'Measured TV opt-pt'!E1977</f>
        <v>0</v>
      </c>
      <c r="U1458" s="44">
        <f>'Measured TV opt-pt'!F1977</f>
        <v>0</v>
      </c>
      <c r="V1458" s="44">
        <f>'Measured TV opt-pt'!G1977</f>
        <v>0</v>
      </c>
      <c r="W1458" s="44">
        <f>'Measured TV opt-pt'!H1977</f>
        <v>0</v>
      </c>
      <c r="X1458" s="44">
        <f>'Measured TV opt-pt'!I1977</f>
        <v>0</v>
      </c>
      <c r="Y1458" s="44">
        <f>'Measured TV opt-pt'!J1977</f>
        <v>0</v>
      </c>
      <c r="Z1458" s="44">
        <f>'Measured TV opt-pt'!K1977</f>
        <v>0</v>
      </c>
      <c r="AA1458" s="44">
        <f>'Measured TV opt-pt'!L1977</f>
        <v>0</v>
      </c>
      <c r="AB1458" s="44">
        <f>'Measured TV opt-pt'!M1977</f>
        <v>0</v>
      </c>
      <c r="AC1458" s="44">
        <f>'Measured TV opt-pt'!N1977</f>
        <v>0</v>
      </c>
      <c r="AD1458" s="44">
        <f>'Measured TV opt-pt'!O1977</f>
        <v>0</v>
      </c>
      <c r="AE1458" s="55">
        <f t="shared" si="718"/>
        <v>0</v>
      </c>
    </row>
    <row r="1459" spans="1:31" ht="12.75" customHeight="1" thickBot="1" x14ac:dyDescent="0.25">
      <c r="A1459" s="194" t="str">
        <f>+'Measured TV opt-pt'!A1818</f>
        <v>FOOD</v>
      </c>
      <c r="B1459" s="385"/>
      <c r="C1459" s="122" t="s">
        <v>63</v>
      </c>
      <c r="D1459" s="42"/>
      <c r="E1459" s="42"/>
      <c r="F1459" s="42"/>
      <c r="G1459" s="42"/>
      <c r="H1459" s="42"/>
      <c r="I1459" s="42"/>
      <c r="J1459" s="42"/>
      <c r="K1459" s="42"/>
      <c r="L1459" s="42"/>
      <c r="M1459" s="42"/>
      <c r="N1459" s="42"/>
      <c r="O1459" s="42"/>
      <c r="P1459" s="144">
        <f t="shared" si="666"/>
        <v>0</v>
      </c>
      <c r="Q1459" s="5"/>
      <c r="R1459" s="123" t="s">
        <v>265</v>
      </c>
      <c r="S1459" s="44">
        <f>'Measured TV opt-pt'!D1978</f>
        <v>0</v>
      </c>
      <c r="T1459" s="44">
        <f>'Measured TV opt-pt'!E1978</f>
        <v>0</v>
      </c>
      <c r="U1459" s="44">
        <f>'Measured TV opt-pt'!F1978</f>
        <v>0</v>
      </c>
      <c r="V1459" s="44">
        <f>'Measured TV opt-pt'!G1978</f>
        <v>0</v>
      </c>
      <c r="W1459" s="44">
        <f>'Measured TV opt-pt'!H1978</f>
        <v>0</v>
      </c>
      <c r="X1459" s="44">
        <f>'Measured TV opt-pt'!I1978</f>
        <v>0</v>
      </c>
      <c r="Y1459" s="44">
        <f>'Measured TV opt-pt'!J1978</f>
        <v>0</v>
      </c>
      <c r="Z1459" s="44">
        <f>'Measured TV opt-pt'!K1978</f>
        <v>0</v>
      </c>
      <c r="AA1459" s="44">
        <f>'Measured TV opt-pt'!L1978</f>
        <v>0</v>
      </c>
      <c r="AB1459" s="44">
        <f>'Measured TV opt-pt'!M1978</f>
        <v>0</v>
      </c>
      <c r="AC1459" s="44">
        <f>'Measured TV opt-pt'!N1978</f>
        <v>0</v>
      </c>
      <c r="AD1459" s="44">
        <f>'Measured TV opt-pt'!O1978</f>
        <v>0</v>
      </c>
      <c r="AE1459" s="55">
        <f t="shared" si="718"/>
        <v>0</v>
      </c>
    </row>
    <row r="1460" spans="1:31" ht="13.5" customHeight="1" x14ac:dyDescent="0.2">
      <c r="A1460" s="194" t="str">
        <f>+'Measured TV opt-pt'!A1819</f>
        <v>FOOD</v>
      </c>
      <c r="B1460" s="385"/>
      <c r="C1460" s="122" t="s">
        <v>64</v>
      </c>
      <c r="D1460" s="42"/>
      <c r="E1460" s="42"/>
      <c r="F1460" s="42"/>
      <c r="G1460" s="42"/>
      <c r="H1460" s="42"/>
      <c r="I1460" s="42"/>
      <c r="J1460" s="42"/>
      <c r="K1460" s="42"/>
      <c r="L1460" s="42"/>
      <c r="M1460" s="42"/>
      <c r="N1460" s="42"/>
      <c r="O1460" s="42"/>
      <c r="P1460" s="144">
        <f t="shared" ref="P1460:P1562" si="719">SUM(D1460:O1460)</f>
        <v>0</v>
      </c>
      <c r="Q1460" s="5"/>
      <c r="R1460" s="123" t="s">
        <v>266</v>
      </c>
      <c r="S1460" s="44"/>
      <c r="T1460" s="44">
        <v>30.196999999999996</v>
      </c>
      <c r="U1460" s="44"/>
      <c r="V1460" s="44"/>
      <c r="W1460" s="44"/>
      <c r="X1460" s="44"/>
      <c r="Y1460" s="44"/>
      <c r="Z1460" s="44"/>
      <c r="AA1460" s="44"/>
      <c r="AB1460" s="44"/>
      <c r="AC1460" s="44"/>
      <c r="AD1460" s="44"/>
      <c r="AE1460" s="55">
        <f t="shared" si="718"/>
        <v>30.196999999999996</v>
      </c>
    </row>
    <row r="1461" spans="1:31" ht="12.75" customHeight="1" x14ac:dyDescent="0.2">
      <c r="A1461" s="194" t="str">
        <f>+'Measured TV opt-pt'!A1820</f>
        <v>FOOD</v>
      </c>
      <c r="B1461" s="385"/>
      <c r="C1461" s="212" t="s">
        <v>289</v>
      </c>
      <c r="D1461" s="217">
        <f t="shared" ref="D1461:O1461" si="720">SUM(D1462:D1480)</f>
        <v>0</v>
      </c>
      <c r="E1461" s="217">
        <f t="shared" si="720"/>
        <v>0</v>
      </c>
      <c r="F1461" s="217">
        <f t="shared" si="720"/>
        <v>11020.978800000001</v>
      </c>
      <c r="G1461" s="217">
        <f t="shared" si="720"/>
        <v>2800.0000000000005</v>
      </c>
      <c r="H1461" s="217">
        <f t="shared" si="720"/>
        <v>0</v>
      </c>
      <c r="I1461" s="217">
        <f t="shared" si="720"/>
        <v>0</v>
      </c>
      <c r="J1461" s="217">
        <f t="shared" si="720"/>
        <v>0</v>
      </c>
      <c r="K1461" s="217">
        <f t="shared" si="720"/>
        <v>0</v>
      </c>
      <c r="L1461" s="217">
        <f t="shared" si="720"/>
        <v>93000</v>
      </c>
      <c r="M1461" s="217">
        <f t="shared" si="720"/>
        <v>125000</v>
      </c>
      <c r="N1461" s="217">
        <f t="shared" si="720"/>
        <v>100000</v>
      </c>
      <c r="O1461" s="217">
        <f t="shared" si="720"/>
        <v>50000</v>
      </c>
      <c r="P1461" s="214">
        <f t="shared" si="719"/>
        <v>381820.97879999998</v>
      </c>
      <c r="Q1461" s="5"/>
      <c r="R1461" s="60" t="s">
        <v>107</v>
      </c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</row>
    <row r="1462" spans="1:31" ht="12.75" customHeight="1" x14ac:dyDescent="0.25">
      <c r="A1462" s="194" t="str">
        <f>+'Measured TV opt-pt'!A1821</f>
        <v>FOOD</v>
      </c>
      <c r="B1462" s="385"/>
      <c r="C1462" s="311" t="s">
        <v>284</v>
      </c>
      <c r="D1462" s="330"/>
      <c r="E1462" s="330"/>
      <c r="F1462" s="330"/>
      <c r="G1462" s="330"/>
      <c r="H1462" s="330"/>
      <c r="I1462" s="330"/>
      <c r="J1462" s="330"/>
      <c r="K1462" s="330"/>
      <c r="L1462" s="330"/>
      <c r="M1462" s="330"/>
      <c r="N1462" s="330"/>
      <c r="O1462" s="330"/>
      <c r="P1462" s="312">
        <f t="shared" ref="P1462:P1480" si="721">SUM(D1462:O1462)</f>
        <v>0</v>
      </c>
      <c r="Q1462" s="5"/>
      <c r="R1462" s="60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</row>
    <row r="1463" spans="1:31" ht="12.75" customHeight="1" x14ac:dyDescent="0.25">
      <c r="A1463" s="194" t="str">
        <f>+'Measured TV opt-pt'!A1822</f>
        <v>FOOD</v>
      </c>
      <c r="B1463" s="385"/>
      <c r="C1463" s="311" t="s">
        <v>288</v>
      </c>
      <c r="D1463" s="330"/>
      <c r="E1463" s="330"/>
      <c r="F1463" s="330"/>
      <c r="G1463" s="330"/>
      <c r="H1463" s="330"/>
      <c r="I1463" s="330"/>
      <c r="J1463" s="330"/>
      <c r="K1463" s="330"/>
      <c r="L1463" s="330"/>
      <c r="M1463" s="330"/>
      <c r="N1463" s="330"/>
      <c r="O1463" s="330"/>
      <c r="P1463" s="312">
        <f t="shared" si="721"/>
        <v>0</v>
      </c>
      <c r="Q1463" s="5"/>
      <c r="R1463" s="60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</row>
    <row r="1464" spans="1:31" ht="12.75" customHeight="1" x14ac:dyDescent="0.25">
      <c r="A1464" s="194" t="str">
        <f>+'Measured TV opt-pt'!A1823</f>
        <v>FOOD</v>
      </c>
      <c r="B1464" s="385"/>
      <c r="C1464" s="311" t="s">
        <v>280</v>
      </c>
      <c r="D1464" s="330"/>
      <c r="E1464" s="330"/>
      <c r="F1464" s="330"/>
      <c r="G1464" s="330"/>
      <c r="H1464" s="330"/>
      <c r="I1464" s="330"/>
      <c r="J1464" s="330"/>
      <c r="K1464" s="330"/>
      <c r="L1464" s="330">
        <v>93000</v>
      </c>
      <c r="M1464" s="330">
        <v>125000</v>
      </c>
      <c r="N1464" s="330">
        <v>100000</v>
      </c>
      <c r="O1464" s="330">
        <v>50000</v>
      </c>
      <c r="P1464" s="312">
        <f t="shared" si="721"/>
        <v>368000</v>
      </c>
      <c r="Q1464" s="5"/>
      <c r="R1464" s="60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</row>
    <row r="1465" spans="1:31" ht="12.75" customHeight="1" x14ac:dyDescent="0.25">
      <c r="A1465" s="194" t="str">
        <f>+'Measured TV opt-pt'!A1824</f>
        <v>FOOD</v>
      </c>
      <c r="B1465" s="385"/>
      <c r="C1465" s="311" t="s">
        <v>285</v>
      </c>
      <c r="D1465" s="330"/>
      <c r="E1465" s="330"/>
      <c r="F1465" s="330">
        <v>11020.978800000001</v>
      </c>
      <c r="G1465" s="330"/>
      <c r="H1465" s="330"/>
      <c r="I1465" s="330"/>
      <c r="J1465" s="330"/>
      <c r="K1465" s="330"/>
      <c r="L1465" s="330"/>
      <c r="M1465" s="330"/>
      <c r="N1465" s="330"/>
      <c r="O1465" s="330"/>
      <c r="P1465" s="312">
        <f t="shared" si="721"/>
        <v>11020.978800000001</v>
      </c>
      <c r="Q1465" s="5"/>
      <c r="R1465" s="60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</row>
    <row r="1466" spans="1:31" ht="12.75" customHeight="1" x14ac:dyDescent="0.25">
      <c r="A1466" s="194" t="str">
        <f t="shared" ref="A1466:A1478" si="722">+A1465</f>
        <v>FOOD</v>
      </c>
      <c r="B1466" s="385"/>
      <c r="C1466" s="311" t="s">
        <v>280</v>
      </c>
      <c r="D1466" s="330"/>
      <c r="E1466" s="330"/>
      <c r="F1466" s="330"/>
      <c r="G1466" s="330"/>
      <c r="H1466" s="330"/>
      <c r="I1466" s="330"/>
      <c r="J1466" s="330"/>
      <c r="K1466" s="330"/>
      <c r="L1466" s="330"/>
      <c r="M1466" s="330"/>
      <c r="N1466" s="330"/>
      <c r="O1466" s="330"/>
      <c r="P1466" s="312">
        <f t="shared" si="721"/>
        <v>0</v>
      </c>
      <c r="Q1466" s="5"/>
      <c r="R1466" s="60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</row>
    <row r="1467" spans="1:31" ht="12.75" customHeight="1" x14ac:dyDescent="0.25">
      <c r="A1467" s="194" t="str">
        <f t="shared" si="722"/>
        <v>FOOD</v>
      </c>
      <c r="B1467" s="385"/>
      <c r="C1467" s="311" t="s">
        <v>286</v>
      </c>
      <c r="D1467" s="330"/>
      <c r="E1467" s="330"/>
      <c r="F1467" s="330"/>
      <c r="G1467" s="330"/>
      <c r="H1467" s="330"/>
      <c r="I1467" s="330"/>
      <c r="J1467" s="330"/>
      <c r="K1467" s="330"/>
      <c r="L1467" s="330"/>
      <c r="M1467" s="330"/>
      <c r="N1467" s="330"/>
      <c r="O1467" s="330"/>
      <c r="P1467" s="312">
        <f t="shared" si="721"/>
        <v>0</v>
      </c>
      <c r="Q1467" s="5"/>
      <c r="R1467" s="60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</row>
    <row r="1468" spans="1:31" ht="12.75" customHeight="1" x14ac:dyDescent="0.25">
      <c r="A1468" s="194" t="str">
        <f t="shared" si="722"/>
        <v>FOOD</v>
      </c>
      <c r="B1468" s="385"/>
      <c r="C1468" s="311" t="s">
        <v>282</v>
      </c>
      <c r="D1468" s="330"/>
      <c r="E1468" s="330"/>
      <c r="F1468" s="330"/>
      <c r="G1468" s="330"/>
      <c r="H1468" s="330"/>
      <c r="I1468" s="330"/>
      <c r="J1468" s="330"/>
      <c r="K1468" s="330"/>
      <c r="L1468" s="330"/>
      <c r="M1468" s="330"/>
      <c r="N1468" s="330"/>
      <c r="O1468" s="330"/>
      <c r="P1468" s="312">
        <f t="shared" si="721"/>
        <v>0</v>
      </c>
      <c r="Q1468" s="5"/>
      <c r="R1468" s="60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</row>
    <row r="1469" spans="1:31" ht="12.75" customHeight="1" x14ac:dyDescent="0.25">
      <c r="A1469" s="194" t="str">
        <f t="shared" si="722"/>
        <v>FOOD</v>
      </c>
      <c r="B1469" s="385"/>
      <c r="C1469" s="311" t="s">
        <v>283</v>
      </c>
      <c r="D1469" s="330"/>
      <c r="E1469" s="330"/>
      <c r="F1469" s="330"/>
      <c r="G1469" s="330">
        <v>2800.0000000000005</v>
      </c>
      <c r="H1469" s="330"/>
      <c r="I1469" s="330"/>
      <c r="J1469" s="330"/>
      <c r="K1469" s="330"/>
      <c r="L1469" s="330"/>
      <c r="M1469" s="330"/>
      <c r="N1469" s="330"/>
      <c r="O1469" s="330"/>
      <c r="P1469" s="312">
        <f t="shared" si="721"/>
        <v>2800.0000000000005</v>
      </c>
      <c r="Q1469" s="5"/>
      <c r="R1469" s="60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</row>
    <row r="1470" spans="1:31" ht="12.75" customHeight="1" x14ac:dyDescent="0.25">
      <c r="A1470" s="194" t="str">
        <f t="shared" si="722"/>
        <v>FOOD</v>
      </c>
      <c r="B1470" s="385"/>
      <c r="C1470" s="313" t="s">
        <v>287</v>
      </c>
      <c r="D1470" s="331"/>
      <c r="E1470" s="331"/>
      <c r="F1470" s="331"/>
      <c r="G1470" s="331"/>
      <c r="H1470" s="331"/>
      <c r="I1470" s="331"/>
      <c r="J1470" s="331"/>
      <c r="K1470" s="331"/>
      <c r="L1470" s="331"/>
      <c r="M1470" s="331"/>
      <c r="N1470" s="331"/>
      <c r="O1470" s="331"/>
      <c r="P1470" s="314">
        <f t="shared" si="721"/>
        <v>0</v>
      </c>
      <c r="Q1470" s="5"/>
      <c r="R1470" s="60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</row>
    <row r="1471" spans="1:31" ht="12.75" customHeight="1" x14ac:dyDescent="0.25">
      <c r="A1471" s="194" t="str">
        <f t="shared" si="722"/>
        <v>FOOD</v>
      </c>
      <c r="B1471" s="385"/>
      <c r="C1471" s="313" t="s">
        <v>288</v>
      </c>
      <c r="D1471" s="331"/>
      <c r="E1471" s="331"/>
      <c r="F1471" s="331"/>
      <c r="G1471" s="331"/>
      <c r="H1471" s="331"/>
      <c r="I1471" s="331"/>
      <c r="J1471" s="331"/>
      <c r="K1471" s="331"/>
      <c r="L1471" s="331"/>
      <c r="M1471" s="331"/>
      <c r="N1471" s="331"/>
      <c r="O1471" s="331"/>
      <c r="P1471" s="314">
        <f t="shared" si="721"/>
        <v>0</v>
      </c>
      <c r="Q1471" s="5"/>
      <c r="R1471" s="60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</row>
    <row r="1472" spans="1:31" ht="12.75" customHeight="1" x14ac:dyDescent="0.25">
      <c r="A1472" s="194" t="str">
        <f t="shared" si="722"/>
        <v>FOOD</v>
      </c>
      <c r="B1472" s="385"/>
      <c r="C1472" s="313" t="s">
        <v>280</v>
      </c>
      <c r="D1472" s="331"/>
      <c r="E1472" s="331"/>
      <c r="F1472" s="331"/>
      <c r="G1472" s="331"/>
      <c r="H1472" s="331"/>
      <c r="I1472" s="331"/>
      <c r="J1472" s="331"/>
      <c r="K1472" s="331"/>
      <c r="L1472" s="331"/>
      <c r="M1472" s="331"/>
      <c r="N1472" s="331"/>
      <c r="O1472" s="331"/>
      <c r="P1472" s="314">
        <f t="shared" si="721"/>
        <v>0</v>
      </c>
      <c r="Q1472" s="5"/>
      <c r="R1472" s="60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</row>
    <row r="1473" spans="1:31" ht="12.75" customHeight="1" x14ac:dyDescent="0.25">
      <c r="A1473" s="194" t="str">
        <f t="shared" si="722"/>
        <v>FOOD</v>
      </c>
      <c r="B1473" s="385"/>
      <c r="C1473" s="313" t="s">
        <v>285</v>
      </c>
      <c r="D1473" s="331"/>
      <c r="E1473" s="331"/>
      <c r="F1473" s="331"/>
      <c r="G1473" s="331"/>
      <c r="H1473" s="331"/>
      <c r="I1473" s="331"/>
      <c r="J1473" s="331"/>
      <c r="K1473" s="331"/>
      <c r="L1473" s="331"/>
      <c r="M1473" s="331"/>
      <c r="N1473" s="331"/>
      <c r="O1473" s="331"/>
      <c r="P1473" s="314">
        <f t="shared" si="721"/>
        <v>0</v>
      </c>
      <c r="Q1473" s="5"/>
      <c r="R1473" s="60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</row>
    <row r="1474" spans="1:31" ht="12.75" customHeight="1" x14ac:dyDescent="0.25">
      <c r="A1474" s="194" t="str">
        <f t="shared" si="722"/>
        <v>FOOD</v>
      </c>
      <c r="B1474" s="385"/>
      <c r="C1474" s="313" t="s">
        <v>280</v>
      </c>
      <c r="D1474" s="331"/>
      <c r="E1474" s="331"/>
      <c r="F1474" s="331"/>
      <c r="G1474" s="331"/>
      <c r="H1474" s="331"/>
      <c r="I1474" s="331"/>
      <c r="J1474" s="331"/>
      <c r="K1474" s="331"/>
      <c r="L1474" s="331"/>
      <c r="M1474" s="331"/>
      <c r="N1474" s="331"/>
      <c r="O1474" s="331"/>
      <c r="P1474" s="314">
        <f t="shared" si="721"/>
        <v>0</v>
      </c>
      <c r="Q1474" s="5"/>
      <c r="R1474" s="60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</row>
    <row r="1475" spans="1:31" ht="12.75" customHeight="1" x14ac:dyDescent="0.25">
      <c r="A1475" s="194" t="str">
        <f t="shared" si="722"/>
        <v>FOOD</v>
      </c>
      <c r="B1475" s="385"/>
      <c r="C1475" s="313" t="s">
        <v>286</v>
      </c>
      <c r="D1475" s="331"/>
      <c r="E1475" s="331"/>
      <c r="F1475" s="331"/>
      <c r="G1475" s="331"/>
      <c r="H1475" s="331"/>
      <c r="I1475" s="331"/>
      <c r="J1475" s="331"/>
      <c r="K1475" s="331"/>
      <c r="L1475" s="331"/>
      <c r="M1475" s="331"/>
      <c r="N1475" s="331"/>
      <c r="O1475" s="331"/>
      <c r="P1475" s="314">
        <f t="shared" si="721"/>
        <v>0</v>
      </c>
      <c r="Q1475" s="5"/>
      <c r="R1475" s="60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</row>
    <row r="1476" spans="1:31" ht="12.75" customHeight="1" x14ac:dyDescent="0.25">
      <c r="A1476" s="194" t="str">
        <f t="shared" si="722"/>
        <v>FOOD</v>
      </c>
      <c r="B1476" s="385"/>
      <c r="C1476" s="313" t="s">
        <v>282</v>
      </c>
      <c r="D1476" s="331"/>
      <c r="E1476" s="331"/>
      <c r="F1476" s="331"/>
      <c r="G1476" s="331"/>
      <c r="H1476" s="331"/>
      <c r="I1476" s="331"/>
      <c r="J1476" s="331"/>
      <c r="K1476" s="331"/>
      <c r="L1476" s="331"/>
      <c r="M1476" s="331"/>
      <c r="N1476" s="331"/>
      <c r="O1476" s="331"/>
      <c r="P1476" s="314">
        <f t="shared" si="721"/>
        <v>0</v>
      </c>
      <c r="Q1476" s="5"/>
      <c r="R1476" s="60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</row>
    <row r="1477" spans="1:31" ht="12.75" customHeight="1" x14ac:dyDescent="0.25">
      <c r="A1477" s="194" t="str">
        <f t="shared" si="722"/>
        <v>FOOD</v>
      </c>
      <c r="B1477" s="385"/>
      <c r="C1477" s="313" t="s">
        <v>283</v>
      </c>
      <c r="D1477" s="331"/>
      <c r="E1477" s="331"/>
      <c r="F1477" s="331"/>
      <c r="G1477" s="331"/>
      <c r="H1477" s="331"/>
      <c r="I1477" s="331"/>
      <c r="J1477" s="331"/>
      <c r="K1477" s="331"/>
      <c r="L1477" s="331"/>
      <c r="M1477" s="331"/>
      <c r="N1477" s="331"/>
      <c r="O1477" s="331"/>
      <c r="P1477" s="314">
        <f t="shared" si="721"/>
        <v>0</v>
      </c>
      <c r="Q1477" s="5"/>
      <c r="R1477" s="60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</row>
    <row r="1478" spans="1:31" ht="12.75" customHeight="1" x14ac:dyDescent="0.25">
      <c r="A1478" s="194" t="str">
        <f t="shared" si="722"/>
        <v>FOOD</v>
      </c>
      <c r="B1478" s="385"/>
      <c r="C1478" s="313" t="s">
        <v>281</v>
      </c>
      <c r="D1478" s="331"/>
      <c r="E1478" s="331"/>
      <c r="F1478" s="331"/>
      <c r="G1478" s="331"/>
      <c r="H1478" s="331"/>
      <c r="I1478" s="331"/>
      <c r="J1478" s="331"/>
      <c r="K1478" s="331"/>
      <c r="L1478" s="331"/>
      <c r="M1478" s="331"/>
      <c r="N1478" s="331"/>
      <c r="O1478" s="331"/>
      <c r="P1478" s="314">
        <f t="shared" si="721"/>
        <v>0</v>
      </c>
      <c r="Q1478" s="5"/>
      <c r="R1478" s="60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</row>
    <row r="1479" spans="1:31" ht="12.75" customHeight="1" x14ac:dyDescent="0.25">
      <c r="A1479" s="194" t="str">
        <f>+'Measured TV opt-pt'!A1825</f>
        <v>FOOD</v>
      </c>
      <c r="B1479" s="385"/>
      <c r="C1479" s="318" t="s">
        <v>279</v>
      </c>
      <c r="D1479" s="332"/>
      <c r="E1479" s="332"/>
      <c r="F1479" s="332"/>
      <c r="G1479" s="332"/>
      <c r="H1479" s="332"/>
      <c r="I1479" s="332"/>
      <c r="J1479" s="332"/>
      <c r="K1479" s="332"/>
      <c r="L1479" s="332"/>
      <c r="M1479" s="332"/>
      <c r="N1479" s="332"/>
      <c r="O1479" s="332"/>
      <c r="P1479" s="315">
        <f t="shared" si="721"/>
        <v>0</v>
      </c>
      <c r="Q1479" s="5"/>
      <c r="R1479" s="60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</row>
    <row r="1480" spans="1:31" ht="12.75" customHeight="1" x14ac:dyDescent="0.25">
      <c r="A1480" s="194" t="str">
        <f>+'Measured TV opt-pt'!A1826</f>
        <v>FOOD</v>
      </c>
      <c r="B1480" s="385"/>
      <c r="C1480" s="316" t="s">
        <v>290</v>
      </c>
      <c r="D1480" s="334"/>
      <c r="E1480" s="334"/>
      <c r="F1480" s="334"/>
      <c r="G1480" s="334"/>
      <c r="H1480" s="334"/>
      <c r="I1480" s="334"/>
      <c r="J1480" s="334"/>
      <c r="K1480" s="334"/>
      <c r="L1480" s="334"/>
      <c r="M1480" s="334"/>
      <c r="N1480" s="334"/>
      <c r="O1480" s="334"/>
      <c r="P1480" s="317">
        <f t="shared" si="721"/>
        <v>0</v>
      </c>
      <c r="Q1480" s="5"/>
      <c r="R1480" s="60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</row>
    <row r="1481" spans="1:31" ht="12.75" customHeight="1" x14ac:dyDescent="0.2">
      <c r="A1481" s="194" t="str">
        <f>+'Measured TV opt-pt'!A1827</f>
        <v>FOOD</v>
      </c>
      <c r="B1481" s="385"/>
      <c r="C1481" s="122" t="s">
        <v>66</v>
      </c>
      <c r="D1481" s="42"/>
      <c r="E1481" s="42"/>
      <c r="F1481" s="42"/>
      <c r="G1481" s="42"/>
      <c r="H1481" s="42"/>
      <c r="I1481" s="42"/>
      <c r="J1481" s="42"/>
      <c r="K1481" s="42"/>
      <c r="L1481" s="42"/>
      <c r="M1481" s="42"/>
      <c r="N1481" s="42"/>
      <c r="O1481" s="42"/>
      <c r="P1481" s="144">
        <f t="shared" si="719"/>
        <v>0</v>
      </c>
      <c r="R1481" s="60" t="s">
        <v>107</v>
      </c>
    </row>
    <row r="1482" spans="1:31" ht="12.75" customHeight="1" x14ac:dyDescent="0.2">
      <c r="A1482" s="194" t="str">
        <f>+'Measured TV opt-pt'!A1828</f>
        <v>FOOD</v>
      </c>
      <c r="B1482" s="385"/>
      <c r="C1482" s="122" t="s">
        <v>67</v>
      </c>
      <c r="D1482" s="42"/>
      <c r="E1482" s="42"/>
      <c r="F1482" s="42"/>
      <c r="G1482" s="42"/>
      <c r="H1482" s="42"/>
      <c r="I1482" s="42"/>
      <c r="J1482" s="42"/>
      <c r="K1482" s="42"/>
      <c r="L1482" s="42"/>
      <c r="M1482" s="42"/>
      <c r="N1482" s="42"/>
      <c r="O1482" s="42"/>
      <c r="P1482" s="144">
        <f t="shared" si="719"/>
        <v>0</v>
      </c>
      <c r="Q1482" s="5"/>
      <c r="R1482" s="60" t="s">
        <v>107</v>
      </c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</row>
    <row r="1483" spans="1:31" ht="12.75" customHeight="1" x14ac:dyDescent="0.2">
      <c r="A1483" s="194" t="str">
        <f>+'Measured TV opt-pt'!A1829</f>
        <v>FOOD</v>
      </c>
      <c r="B1483" s="385"/>
      <c r="C1483" s="122" t="s">
        <v>68</v>
      </c>
      <c r="D1483" s="42"/>
      <c r="E1483" s="42"/>
      <c r="F1483" s="42"/>
      <c r="G1483" s="42"/>
      <c r="H1483" s="42"/>
      <c r="I1483" s="42"/>
      <c r="J1483" s="42"/>
      <c r="K1483" s="42"/>
      <c r="L1483" s="42"/>
      <c r="M1483" s="42"/>
      <c r="N1483" s="42"/>
      <c r="O1483" s="42"/>
      <c r="P1483" s="144">
        <f t="shared" si="719"/>
        <v>0</v>
      </c>
      <c r="Q1483" s="5"/>
      <c r="R1483" s="60" t="s">
        <v>107</v>
      </c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</row>
    <row r="1484" spans="1:31" ht="13.5" customHeight="1" thickBot="1" x14ac:dyDescent="0.25">
      <c r="A1484" s="194" t="str">
        <f>+'Measured TV opt-pt'!A1830</f>
        <v>FOOD</v>
      </c>
      <c r="B1484" s="386"/>
      <c r="C1484" s="126" t="s">
        <v>55</v>
      </c>
      <c r="D1484" s="56">
        <f t="shared" ref="D1484:O1484" si="723">+D1483+D1482+D1481+D1461+D1460+D1459+D1458+D1457+D1456+D1445</f>
        <v>0</v>
      </c>
      <c r="E1484" s="56">
        <f t="shared" si="723"/>
        <v>75000</v>
      </c>
      <c r="F1484" s="56">
        <f t="shared" si="723"/>
        <v>11020.978800000001</v>
      </c>
      <c r="G1484" s="56">
        <f t="shared" si="723"/>
        <v>2800.0000000000005</v>
      </c>
      <c r="H1484" s="56">
        <f t="shared" si="723"/>
        <v>0</v>
      </c>
      <c r="I1484" s="56">
        <f t="shared" si="723"/>
        <v>0</v>
      </c>
      <c r="J1484" s="56">
        <f t="shared" si="723"/>
        <v>0</v>
      </c>
      <c r="K1484" s="56">
        <f t="shared" si="723"/>
        <v>0</v>
      </c>
      <c r="L1484" s="56">
        <f t="shared" si="723"/>
        <v>93000</v>
      </c>
      <c r="M1484" s="56">
        <f t="shared" si="723"/>
        <v>125000</v>
      </c>
      <c r="N1484" s="56">
        <f t="shared" si="723"/>
        <v>100000</v>
      </c>
      <c r="O1484" s="56">
        <f t="shared" si="723"/>
        <v>50000</v>
      </c>
      <c r="P1484" s="147">
        <f t="shared" si="719"/>
        <v>456820.97879999998</v>
      </c>
      <c r="Q1484" s="199" t="str">
        <f>+B1445</f>
        <v>Knorr CAS</v>
      </c>
      <c r="R1484" s="60" t="s">
        <v>107</v>
      </c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</row>
    <row r="1485" spans="1:31" ht="12.75" customHeight="1" thickBot="1" x14ac:dyDescent="0.25">
      <c r="A1485" s="194" t="str">
        <f>+'Measured TV opt-pt'!A1831</f>
        <v>FOOD</v>
      </c>
      <c r="B1485" s="387" t="str">
        <f>+'Measured TV opt-pt'!B1996</f>
        <v>Knorr Meal Maker</v>
      </c>
      <c r="C1485" s="121" t="s">
        <v>56</v>
      </c>
      <c r="D1485" s="54">
        <f t="shared" ref="D1485:O1485" si="724">SUM(D1486:D1495)</f>
        <v>3100</v>
      </c>
      <c r="E1485" s="54">
        <f>SUM(E1486:E1495)</f>
        <v>277592.49399999995</v>
      </c>
      <c r="F1485" s="54">
        <f t="shared" si="724"/>
        <v>467888.93999999971</v>
      </c>
      <c r="G1485" s="54">
        <f t="shared" si="724"/>
        <v>32756</v>
      </c>
      <c r="H1485" s="54">
        <f t="shared" si="724"/>
        <v>120</v>
      </c>
      <c r="I1485" s="54">
        <f t="shared" si="724"/>
        <v>0</v>
      </c>
      <c r="J1485" s="54">
        <f t="shared" si="724"/>
        <v>0</v>
      </c>
      <c r="K1485" s="54">
        <f t="shared" si="724"/>
        <v>0</v>
      </c>
      <c r="L1485" s="54">
        <f t="shared" si="724"/>
        <v>251006.7547474305</v>
      </c>
      <c r="M1485" s="54">
        <f t="shared" si="724"/>
        <v>286584.31214045367</v>
      </c>
      <c r="N1485" s="54">
        <f t="shared" si="724"/>
        <v>276441.62283789838</v>
      </c>
      <c r="O1485" s="54">
        <f t="shared" si="724"/>
        <v>149643.86602416093</v>
      </c>
      <c r="P1485" s="140">
        <f t="shared" si="719"/>
        <v>1745133.9897499431</v>
      </c>
      <c r="Q1485" s="198" t="str">
        <f>+B1485</f>
        <v>Knorr Meal Maker</v>
      </c>
      <c r="R1485" s="121" t="s">
        <v>104</v>
      </c>
      <c r="S1485" s="54">
        <f>SUM(S1486:S1491)</f>
        <v>0</v>
      </c>
      <c r="T1485" s="54">
        <f t="shared" ref="T1485:AD1485" si="725">SUM(T1486:T1491)</f>
        <v>417.06999999999988</v>
      </c>
      <c r="U1485" s="54">
        <f t="shared" si="725"/>
        <v>389.09</v>
      </c>
      <c r="V1485" s="54">
        <f t="shared" si="725"/>
        <v>0</v>
      </c>
      <c r="W1485" s="54">
        <f t="shared" si="725"/>
        <v>0</v>
      </c>
      <c r="X1485" s="117">
        <f t="shared" si="725"/>
        <v>0</v>
      </c>
      <c r="Y1485" s="54">
        <f t="shared" si="725"/>
        <v>0</v>
      </c>
      <c r="Z1485" s="54">
        <f t="shared" si="725"/>
        <v>0</v>
      </c>
      <c r="AA1485" s="54">
        <f t="shared" si="725"/>
        <v>268.25438211035703</v>
      </c>
      <c r="AB1485" s="54">
        <f t="shared" si="725"/>
        <v>249.06062651038954</v>
      </c>
      <c r="AC1485" s="54">
        <f t="shared" si="725"/>
        <v>260.90918195656275</v>
      </c>
      <c r="AD1485" s="54">
        <f t="shared" si="725"/>
        <v>136.77822081032917</v>
      </c>
      <c r="AE1485" s="55">
        <f t="shared" ref="AE1485:AE1491" si="726">SUM(S1485:AD1485)</f>
        <v>1721.1624113876385</v>
      </c>
    </row>
    <row r="1486" spans="1:31" ht="12.75" customHeight="1" thickBot="1" x14ac:dyDescent="0.25">
      <c r="A1486" s="194" t="str">
        <f>+'Measured TV opt-pt'!A1832</f>
        <v>FOOD</v>
      </c>
      <c r="B1486" s="388"/>
      <c r="C1486" s="123" t="s">
        <v>57</v>
      </c>
      <c r="D1486" s="58">
        <f>+'Measured TV opt-pt'!D1998</f>
        <v>0</v>
      </c>
      <c r="E1486" s="58">
        <v>97928.763000000035</v>
      </c>
      <c r="F1486" s="58">
        <v>118578.07799999996</v>
      </c>
      <c r="G1486" s="58">
        <f>+'Measured TV opt-pt'!G1998</f>
        <v>0</v>
      </c>
      <c r="H1486" s="58">
        <f>+'Measured TV opt-pt'!H1998</f>
        <v>0</v>
      </c>
      <c r="I1486" s="58">
        <f>+'Measured TV opt-pt'!I1998</f>
        <v>0</v>
      </c>
      <c r="J1486" s="58">
        <f>+'Measured TV opt-pt'!J1998</f>
        <v>0</v>
      </c>
      <c r="K1486" s="58">
        <f>+'Measured TV opt-pt'!K1998</f>
        <v>0</v>
      </c>
      <c r="L1486" s="58">
        <f>+'Measured TV opt-pt'!L1998</f>
        <v>157763.24519542154</v>
      </c>
      <c r="M1486" s="58">
        <f>+'Measured TV opt-pt'!M1998</f>
        <v>176876.4415866955</v>
      </c>
      <c r="N1486" s="58">
        <f>+'Measured TV opt-pt'!N1998</f>
        <v>172054.40734207907</v>
      </c>
      <c r="O1486" s="58">
        <f>+'Measured TV opt-pt'!O1998</f>
        <v>72867.413354541888</v>
      </c>
      <c r="P1486" s="141">
        <f t="shared" si="719"/>
        <v>796068.34847873799</v>
      </c>
      <c r="R1486" s="123" t="s">
        <v>57</v>
      </c>
      <c r="S1486" s="44">
        <f>'Measured TV opt-pt'!D2035</f>
        <v>0</v>
      </c>
      <c r="T1486" s="44">
        <v>306.74999999999994</v>
      </c>
      <c r="U1486" s="44">
        <v>206.91000000000003</v>
      </c>
      <c r="V1486" s="44">
        <f>'Measured TV opt-pt'!G2035</f>
        <v>0</v>
      </c>
      <c r="W1486" s="44">
        <f>'Measured TV opt-pt'!H2035</f>
        <v>0</v>
      </c>
      <c r="X1486" s="44">
        <f>'Measured TV opt-pt'!I2035</f>
        <v>0</v>
      </c>
      <c r="Y1486" s="44">
        <f>'Measured TV opt-pt'!J2035</f>
        <v>0</v>
      </c>
      <c r="Z1486" s="44">
        <f>'Measured TV opt-pt'!K2035</f>
        <v>0</v>
      </c>
      <c r="AA1486" s="44">
        <f>'Measured TV opt-pt'!L2035</f>
        <v>199.79475844255356</v>
      </c>
      <c r="AB1486" s="44">
        <f>'Measured TV opt-pt'!M2035</f>
        <v>197.57522984876766</v>
      </c>
      <c r="AC1486" s="44">
        <f>'Measured TV opt-pt'!N2035</f>
        <v>206.77508347089872</v>
      </c>
      <c r="AD1486" s="44">
        <f>'Measured TV opt-pt'!O2035</f>
        <v>102.91330111989977</v>
      </c>
      <c r="AE1486" s="55">
        <f t="shared" si="726"/>
        <v>1220.7183728821199</v>
      </c>
    </row>
    <row r="1487" spans="1:31" ht="12.75" customHeight="1" thickBot="1" x14ac:dyDescent="0.25">
      <c r="A1487" s="194" t="str">
        <f>+'Measured TV opt-pt'!A1833</f>
        <v>FOOD</v>
      </c>
      <c r="B1487" s="388"/>
      <c r="C1487" s="123" t="s">
        <v>221</v>
      </c>
      <c r="D1487" s="58">
        <f>+'Measured TV opt-pt'!D1999</f>
        <v>0</v>
      </c>
      <c r="E1487" s="58">
        <f>+'Measured TV opt-pt'!E1999</f>
        <v>0</v>
      </c>
      <c r="F1487" s="58">
        <f>+'Measured TV opt-pt'!F1999</f>
        <v>0</v>
      </c>
      <c r="G1487" s="58">
        <f>+'Measured TV opt-pt'!G1999</f>
        <v>0</v>
      </c>
      <c r="H1487" s="58">
        <f>+'Measured TV opt-pt'!H1999</f>
        <v>0</v>
      </c>
      <c r="I1487" s="58">
        <f>+'Measured TV opt-pt'!I1999</f>
        <v>0</v>
      </c>
      <c r="J1487" s="58">
        <f>+'Measured TV opt-pt'!J1999</f>
        <v>0</v>
      </c>
      <c r="K1487" s="58">
        <f>+'Measured TV opt-pt'!K1999</f>
        <v>0</v>
      </c>
      <c r="L1487" s="58">
        <f>+'Measured TV opt-pt'!L1999</f>
        <v>0</v>
      </c>
      <c r="M1487" s="58">
        <f>+'Measured TV opt-pt'!M1999</f>
        <v>0</v>
      </c>
      <c r="N1487" s="58">
        <f>+'Measured TV opt-pt'!N1999</f>
        <v>0</v>
      </c>
      <c r="O1487" s="58">
        <f>+'Measured TV opt-pt'!O1999</f>
        <v>0</v>
      </c>
      <c r="P1487" s="141">
        <f t="shared" si="719"/>
        <v>0</v>
      </c>
      <c r="R1487" s="123" t="s">
        <v>221</v>
      </c>
      <c r="S1487" s="44">
        <f>'Measured TV opt-pt'!D2036</f>
        <v>0</v>
      </c>
      <c r="T1487" s="44">
        <f>'Measured TV opt-pt'!E2036</f>
        <v>0</v>
      </c>
      <c r="U1487" s="44">
        <f>'Measured TV opt-pt'!F2036</f>
        <v>0</v>
      </c>
      <c r="V1487" s="44">
        <f>'Measured TV opt-pt'!G2036</f>
        <v>0</v>
      </c>
      <c r="W1487" s="44">
        <f>'Measured TV opt-pt'!H2036</f>
        <v>0</v>
      </c>
      <c r="X1487" s="44">
        <f>'Measured TV opt-pt'!I2036</f>
        <v>0</v>
      </c>
      <c r="Y1487" s="44">
        <f>'Measured TV opt-pt'!J2036</f>
        <v>0</v>
      </c>
      <c r="Z1487" s="44">
        <f>'Measured TV opt-pt'!K2036</f>
        <v>0</v>
      </c>
      <c r="AA1487" s="44">
        <f>'Measured TV opt-pt'!L2036</f>
        <v>0</v>
      </c>
      <c r="AB1487" s="44">
        <f>'Measured TV opt-pt'!M2036</f>
        <v>0</v>
      </c>
      <c r="AC1487" s="44">
        <f>'Measured TV opt-pt'!N2036</f>
        <v>0</v>
      </c>
      <c r="AD1487" s="44">
        <f>'Measured TV opt-pt'!O2036</f>
        <v>0</v>
      </c>
      <c r="AE1487" s="55">
        <f t="shared" si="726"/>
        <v>0</v>
      </c>
    </row>
    <row r="1488" spans="1:31" ht="12.75" customHeight="1" thickBot="1" x14ac:dyDescent="0.25">
      <c r="A1488" s="194" t="str">
        <f>+'Measured TV opt-pt'!A1834</f>
        <v>FOOD</v>
      </c>
      <c r="B1488" s="388"/>
      <c r="C1488" s="123" t="s">
        <v>222</v>
      </c>
      <c r="D1488" s="58">
        <f>+'Measured TV opt-pt'!D2000</f>
        <v>0</v>
      </c>
      <c r="E1488" s="58">
        <v>37695.531000000025</v>
      </c>
      <c r="F1488" s="58">
        <v>51589.661999999997</v>
      </c>
      <c r="G1488" s="58">
        <f>+'Measured TV opt-pt'!G2000</f>
        <v>0</v>
      </c>
      <c r="H1488" s="58">
        <f>+'Measured TV opt-pt'!H2000</f>
        <v>0</v>
      </c>
      <c r="I1488" s="58">
        <f>+'Measured TV opt-pt'!I2000</f>
        <v>0</v>
      </c>
      <c r="J1488" s="58">
        <f>+'Measured TV opt-pt'!J2000</f>
        <v>0</v>
      </c>
      <c r="K1488" s="58">
        <f>+'Measured TV opt-pt'!K2000</f>
        <v>0</v>
      </c>
      <c r="L1488" s="58">
        <f>+'Measured TV opt-pt'!L2000</f>
        <v>66651.773314593767</v>
      </c>
      <c r="M1488" s="58">
        <f>+'Measured TV opt-pt'!M2000</f>
        <v>51143.363705273136</v>
      </c>
      <c r="N1488" s="58">
        <f>+'Measured TV opt-pt'!N2000</f>
        <v>53105.887755890173</v>
      </c>
      <c r="O1488" s="58">
        <f>+'Measured TV opt-pt'!O2000</f>
        <v>30276.452669619059</v>
      </c>
      <c r="P1488" s="141">
        <f t="shared" si="719"/>
        <v>290462.67044537619</v>
      </c>
      <c r="R1488" s="123" t="s">
        <v>222</v>
      </c>
      <c r="S1488" s="44">
        <f>'Measured TV opt-pt'!D2037</f>
        <v>0</v>
      </c>
      <c r="T1488" s="44">
        <v>89.109999999999985</v>
      </c>
      <c r="U1488" s="44">
        <v>71.599999999999994</v>
      </c>
      <c r="V1488" s="44">
        <f>'Measured TV opt-pt'!G2037</f>
        <v>0</v>
      </c>
      <c r="W1488" s="44">
        <f>'Measured TV opt-pt'!H2037</f>
        <v>0</v>
      </c>
      <c r="X1488" s="44">
        <f>'Measured TV opt-pt'!I2037</f>
        <v>0</v>
      </c>
      <c r="Y1488" s="44">
        <f>'Measured TV opt-pt'!J2037</f>
        <v>0</v>
      </c>
      <c r="Z1488" s="44">
        <f>'Measured TV opt-pt'!K2037</f>
        <v>0</v>
      </c>
      <c r="AA1488" s="44">
        <f>'Measured TV opt-pt'!L2037</f>
        <v>66.422092780706379</v>
      </c>
      <c r="AB1488" s="44">
        <f>'Measured TV opt-pt'!M2037</f>
        <v>44.891425257260444</v>
      </c>
      <c r="AC1488" s="44">
        <f>'Measured TV opt-pt'!N2037</f>
        <v>50.868243530586547</v>
      </c>
      <c r="AD1488" s="44">
        <f>'Measured TV opt-pt'!O2037</f>
        <v>33.864919690429396</v>
      </c>
      <c r="AE1488" s="55">
        <f t="shared" si="726"/>
        <v>356.75668125898278</v>
      </c>
    </row>
    <row r="1489" spans="1:31" ht="12.75" customHeight="1" thickBot="1" x14ac:dyDescent="0.25">
      <c r="A1489" s="194" t="str">
        <f>+'Measured TV opt-pt'!A1835</f>
        <v>FOOD</v>
      </c>
      <c r="B1489" s="388"/>
      <c r="C1489" s="123" t="s">
        <v>223</v>
      </c>
      <c r="D1489" s="58">
        <f>+'Measured TV opt-pt'!D2001</f>
        <v>0</v>
      </c>
      <c r="E1489" s="58">
        <v>324</v>
      </c>
      <c r="F1489" s="58"/>
      <c r="G1489" s="58">
        <f>+'Measured TV opt-pt'!G2001</f>
        <v>0</v>
      </c>
      <c r="H1489" s="58">
        <f>+'Measured TV opt-pt'!H2001</f>
        <v>0</v>
      </c>
      <c r="I1489" s="58">
        <f>+'Measured TV opt-pt'!I2001</f>
        <v>0</v>
      </c>
      <c r="J1489" s="58">
        <f>+'Measured TV opt-pt'!J2001</f>
        <v>0</v>
      </c>
      <c r="K1489" s="58">
        <f>+'Measured TV opt-pt'!K2001</f>
        <v>0</v>
      </c>
      <c r="L1489" s="58">
        <f>+'Measured TV opt-pt'!L2001</f>
        <v>2591.7362374152135</v>
      </c>
      <c r="M1489" s="58">
        <f>+'Measured TV opt-pt'!M2001</f>
        <v>8564.5068484850381</v>
      </c>
      <c r="N1489" s="58">
        <f>+'Measured TV opt-pt'!N2001</f>
        <v>3781.3277399291437</v>
      </c>
      <c r="O1489" s="58">
        <f>+'Measured TV opt-pt'!O2001</f>
        <v>0</v>
      </c>
      <c r="P1489" s="141">
        <f t="shared" si="719"/>
        <v>15261.570825829396</v>
      </c>
      <c r="R1489" s="123" t="s">
        <v>223</v>
      </c>
      <c r="S1489" s="44">
        <f>'Measured TV opt-pt'!D2038</f>
        <v>0</v>
      </c>
      <c r="T1489" s="44">
        <v>0.65</v>
      </c>
      <c r="U1489" s="44"/>
      <c r="V1489" s="44">
        <f>'Measured TV opt-pt'!G2038</f>
        <v>0</v>
      </c>
      <c r="W1489" s="44">
        <f>'Measured TV opt-pt'!H2038</f>
        <v>0</v>
      </c>
      <c r="X1489" s="44">
        <f>'Measured TV opt-pt'!I2038</f>
        <v>0</v>
      </c>
      <c r="Y1489" s="44">
        <f>'Measured TV opt-pt'!J2038</f>
        <v>0</v>
      </c>
      <c r="Z1489" s="44">
        <f>'Measured TV opt-pt'!K2038</f>
        <v>0</v>
      </c>
      <c r="AA1489" s="44">
        <f>'Measured TV opt-pt'!L2038</f>
        <v>2.0375308870970779</v>
      </c>
      <c r="AB1489" s="44">
        <f>'Measured TV opt-pt'!M2038</f>
        <v>6.5939714043614535</v>
      </c>
      <c r="AC1489" s="44">
        <f>'Measured TV opt-pt'!N2038</f>
        <v>3.2658549550774749</v>
      </c>
      <c r="AD1489" s="44">
        <f>'Measured TV opt-pt'!O2038</f>
        <v>0</v>
      </c>
      <c r="AE1489" s="55">
        <f t="shared" si="726"/>
        <v>12.547357246536006</v>
      </c>
    </row>
    <row r="1490" spans="1:31" ht="12.75" customHeight="1" thickBot="1" x14ac:dyDescent="0.25">
      <c r="A1490" s="194" t="str">
        <f>+'Measured TV opt-pt'!A1836</f>
        <v>FOOD</v>
      </c>
      <c r="B1490" s="388"/>
      <c r="C1490" s="123" t="s">
        <v>224</v>
      </c>
      <c r="D1490" s="58">
        <f>+'Measured TV opt-pt'!D2002</f>
        <v>0</v>
      </c>
      <c r="E1490" s="58">
        <f>+'Measured TV opt-pt'!E2002</f>
        <v>0</v>
      </c>
      <c r="F1490" s="58">
        <f>+'Measured TV opt-pt'!F2002</f>
        <v>0</v>
      </c>
      <c r="G1490" s="58">
        <f>+'Measured TV opt-pt'!G2002</f>
        <v>0</v>
      </c>
      <c r="H1490" s="58">
        <f>+'Measured TV opt-pt'!H2002</f>
        <v>0</v>
      </c>
      <c r="I1490" s="58">
        <f>+'Measured TV opt-pt'!I2002</f>
        <v>0</v>
      </c>
      <c r="J1490" s="58">
        <f>+'Measured TV opt-pt'!J2002</f>
        <v>0</v>
      </c>
      <c r="K1490" s="58">
        <f>+'Measured TV opt-pt'!K2002</f>
        <v>0</v>
      </c>
      <c r="L1490" s="58">
        <f>+'Measured TV opt-pt'!L2002</f>
        <v>0</v>
      </c>
      <c r="M1490" s="58">
        <f>+'Measured TV opt-pt'!M2002</f>
        <v>0</v>
      </c>
      <c r="N1490" s="58">
        <f>+'Measured TV opt-pt'!N2002</f>
        <v>0</v>
      </c>
      <c r="O1490" s="58">
        <f>+'Measured TV opt-pt'!O2002</f>
        <v>0</v>
      </c>
      <c r="P1490" s="141">
        <f t="shared" si="719"/>
        <v>0</v>
      </c>
      <c r="Q1490" s="5"/>
      <c r="R1490" s="123" t="s">
        <v>224</v>
      </c>
      <c r="S1490" s="44">
        <f>'Measured TV opt-pt'!D2039</f>
        <v>0</v>
      </c>
      <c r="T1490" s="44">
        <f>'Measured TV opt-pt'!E2039</f>
        <v>0</v>
      </c>
      <c r="U1490" s="44">
        <f>'Measured TV opt-pt'!F2039</f>
        <v>0</v>
      </c>
      <c r="V1490" s="44">
        <f>'Measured TV opt-pt'!G2039</f>
        <v>0</v>
      </c>
      <c r="W1490" s="44">
        <f>'Measured TV opt-pt'!H2039</f>
        <v>0</v>
      </c>
      <c r="X1490" s="44">
        <f>'Measured TV opt-pt'!I2039</f>
        <v>0</v>
      </c>
      <c r="Y1490" s="44">
        <f>'Measured TV opt-pt'!J2039</f>
        <v>0</v>
      </c>
      <c r="Z1490" s="44">
        <f>'Measured TV opt-pt'!K2039</f>
        <v>0</v>
      </c>
      <c r="AA1490" s="44">
        <f>'Measured TV opt-pt'!L2039</f>
        <v>0</v>
      </c>
      <c r="AB1490" s="44">
        <f>'Measured TV opt-pt'!M2039</f>
        <v>0</v>
      </c>
      <c r="AC1490" s="44">
        <f>'Measured TV opt-pt'!N2039</f>
        <v>0</v>
      </c>
      <c r="AD1490" s="44">
        <f>'Measured TV opt-pt'!O2039</f>
        <v>0</v>
      </c>
      <c r="AE1490" s="55">
        <f t="shared" si="726"/>
        <v>0</v>
      </c>
    </row>
    <row r="1491" spans="1:31" ht="12.75" customHeight="1" x14ac:dyDescent="0.2">
      <c r="A1491" s="194" t="str">
        <f>+'Measured TV opt-pt'!A1837</f>
        <v>FOOD</v>
      </c>
      <c r="B1491" s="388"/>
      <c r="C1491" s="123" t="s">
        <v>101</v>
      </c>
      <c r="D1491" s="44"/>
      <c r="E1491" s="44">
        <v>29000</v>
      </c>
      <c r="F1491" s="44">
        <v>158500</v>
      </c>
      <c r="G1491" s="44"/>
      <c r="H1491" s="44"/>
      <c r="I1491" s="44"/>
      <c r="J1491" s="44"/>
      <c r="K1491" s="44"/>
      <c r="L1491" s="44"/>
      <c r="M1491" s="44"/>
      <c r="N1491" s="44"/>
      <c r="O1491" s="44"/>
      <c r="P1491" s="141">
        <f t="shared" si="719"/>
        <v>187500</v>
      </c>
      <c r="Q1491" s="5"/>
      <c r="R1491" s="123" t="s">
        <v>101</v>
      </c>
      <c r="S1491" s="44"/>
      <c r="T1491" s="44">
        <v>20.560000000000002</v>
      </c>
      <c r="U1491" s="44">
        <v>110.58</v>
      </c>
      <c r="V1491" s="44"/>
      <c r="W1491" s="44"/>
      <c r="X1491" s="44"/>
      <c r="Y1491" s="58"/>
      <c r="Z1491" s="58"/>
      <c r="AA1491" s="58"/>
      <c r="AB1491" s="58"/>
      <c r="AC1491" s="58"/>
      <c r="AD1491" s="58"/>
      <c r="AE1491" s="55">
        <f t="shared" si="726"/>
        <v>131.13999999999999</v>
      </c>
    </row>
    <row r="1492" spans="1:31" ht="12.75" customHeight="1" x14ac:dyDescent="0.2">
      <c r="A1492" s="194" t="str">
        <f>+'Measured TV opt-pt'!A1838</f>
        <v>FOOD</v>
      </c>
      <c r="B1492" s="388"/>
      <c r="C1492" s="124" t="s">
        <v>58</v>
      </c>
      <c r="D1492" s="46"/>
      <c r="E1492" s="46">
        <v>96337.199999999924</v>
      </c>
      <c r="F1492" s="46">
        <v>98753.699999999706</v>
      </c>
      <c r="G1492" s="46">
        <v>17106</v>
      </c>
      <c r="H1492" s="46">
        <v>120</v>
      </c>
      <c r="I1492" s="46"/>
      <c r="J1492" s="46"/>
      <c r="K1492" s="46"/>
      <c r="L1492" s="46">
        <v>24000</v>
      </c>
      <c r="M1492" s="46">
        <v>50000</v>
      </c>
      <c r="N1492" s="46">
        <v>47500</v>
      </c>
      <c r="O1492" s="46">
        <v>46500</v>
      </c>
      <c r="P1492" s="142">
        <f t="shared" si="719"/>
        <v>380316.89999999962</v>
      </c>
      <c r="R1492" s="133" t="s">
        <v>105</v>
      </c>
      <c r="S1492" s="133" t="str">
        <f>+'Measured TV opt-pt'!D1006</f>
        <v>M 25-44 ABC1</v>
      </c>
      <c r="T1492" s="133" t="str">
        <f>+'Measured TV opt-pt'!E1006</f>
        <v>M 25-44 ABC1</v>
      </c>
      <c r="U1492" s="133" t="str">
        <f>+'Measured TV opt-pt'!F1006</f>
        <v>M 25-44 ABC1</v>
      </c>
      <c r="V1492" s="133" t="str">
        <f>+'Measured TV opt-pt'!G1006</f>
        <v>M 25-44 ABC1</v>
      </c>
      <c r="W1492" s="133" t="str">
        <f>+'Measured TV opt-pt'!H1006</f>
        <v>M 25-44 ABC1</v>
      </c>
      <c r="X1492" s="8" t="str">
        <f>+'Measured TV opt-pt'!I1006</f>
        <v>M 25-44 ABC1</v>
      </c>
      <c r="Y1492" s="133" t="str">
        <f>+'Measured TV opt-pt'!J1006</f>
        <v>M 25-44 ABC1</v>
      </c>
      <c r="Z1492" s="133" t="str">
        <f>+'Measured TV opt-pt'!K1006</f>
        <v>M 25-44 ABC1</v>
      </c>
      <c r="AA1492" s="133" t="str">
        <f>+'Measured TV opt-pt'!L1006</f>
        <v>M 25-44 ABC1</v>
      </c>
      <c r="AB1492" s="133" t="str">
        <f>+'Measured TV opt-pt'!M1006</f>
        <v>M 25-44 ABC1</v>
      </c>
      <c r="AC1492" s="133" t="str">
        <f>+'Measured TV opt-pt'!N1006</f>
        <v>M 25-44 ABC1</v>
      </c>
      <c r="AD1492" s="133" t="str">
        <f>+'Measured TV opt-pt'!O1006</f>
        <v>M 25-44 ABC1</v>
      </c>
      <c r="AE1492" s="133"/>
    </row>
    <row r="1493" spans="1:31" ht="13.5" customHeight="1" thickBot="1" x14ac:dyDescent="0.25">
      <c r="A1493" s="194" t="str">
        <f>+'Measured TV opt-pt'!A1839</f>
        <v>FOOD</v>
      </c>
      <c r="B1493" s="388"/>
      <c r="C1493" s="124" t="s">
        <v>59</v>
      </c>
      <c r="D1493" s="46"/>
      <c r="E1493" s="46"/>
      <c r="F1493" s="46">
        <v>20467.5</v>
      </c>
      <c r="G1493" s="46"/>
      <c r="H1493" s="46"/>
      <c r="I1493" s="46"/>
      <c r="J1493" s="46"/>
      <c r="K1493" s="46"/>
      <c r="L1493" s="46"/>
      <c r="M1493" s="46"/>
      <c r="N1493" s="46"/>
      <c r="O1493" s="46"/>
      <c r="P1493" s="142">
        <f t="shared" si="719"/>
        <v>20467.5</v>
      </c>
      <c r="R1493" s="60" t="s">
        <v>107</v>
      </c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</row>
    <row r="1494" spans="1:31" ht="12.75" customHeight="1" thickBot="1" x14ac:dyDescent="0.25">
      <c r="A1494" s="194" t="str">
        <f>+'Measured TV opt-pt'!A1840</f>
        <v>FOOD</v>
      </c>
      <c r="B1494" s="388"/>
      <c r="C1494" s="124" t="s">
        <v>166</v>
      </c>
      <c r="D1494" s="46"/>
      <c r="E1494" s="46">
        <v>6307</v>
      </c>
      <c r="F1494" s="46">
        <v>20000</v>
      </c>
      <c r="G1494" s="46">
        <v>14250</v>
      </c>
      <c r="H1494" s="46"/>
      <c r="I1494" s="46"/>
      <c r="J1494" s="46"/>
      <c r="K1494" s="46"/>
      <c r="L1494" s="46"/>
      <c r="M1494" s="46"/>
      <c r="N1494" s="46"/>
      <c r="O1494" s="46"/>
      <c r="P1494" s="142">
        <f t="shared" si="719"/>
        <v>40557</v>
      </c>
      <c r="Q1494" s="8"/>
      <c r="R1494" s="121" t="s">
        <v>106</v>
      </c>
      <c r="S1494" s="54">
        <f>SUM(S1495:S1500)</f>
        <v>0</v>
      </c>
      <c r="T1494" s="54">
        <f t="shared" ref="T1494" si="727">SUM(T1495:T1500)</f>
        <v>467.78999999999979</v>
      </c>
      <c r="U1494" s="54">
        <f t="shared" ref="U1494" si="728">SUM(U1495:U1500)</f>
        <v>448.9899999999999</v>
      </c>
      <c r="V1494" s="54">
        <f t="shared" ref="V1494" si="729">SUM(V1495:V1500)</f>
        <v>0</v>
      </c>
      <c r="W1494" s="54">
        <f t="shared" ref="W1494" si="730">SUM(W1495:W1500)</f>
        <v>0</v>
      </c>
      <c r="X1494" s="54">
        <f t="shared" ref="X1494" si="731">SUM(X1495:X1500)</f>
        <v>0</v>
      </c>
      <c r="Y1494" s="54">
        <f t="shared" ref="Y1494" si="732">SUM(Y1495:Y1500)</f>
        <v>0</v>
      </c>
      <c r="Z1494" s="54">
        <f t="shared" ref="Z1494" si="733">SUM(Z1495:Z1500)</f>
        <v>0</v>
      </c>
      <c r="AA1494" s="54">
        <f t="shared" ref="AA1494" si="734">SUM(AA1495:AA1500)</f>
        <v>299.46784309012367</v>
      </c>
      <c r="AB1494" s="54">
        <f t="shared" ref="AB1494" si="735">SUM(AB1495:AB1500)</f>
        <v>277.38701649982318</v>
      </c>
      <c r="AC1494" s="54">
        <f t="shared" ref="AC1494" si="736">SUM(AC1495:AC1500)</f>
        <v>292.81542502654844</v>
      </c>
      <c r="AD1494" s="54">
        <f t="shared" ref="AD1494" si="737">SUM(AD1495:AD1500)</f>
        <v>154.18741265315998</v>
      </c>
      <c r="AE1494" s="54">
        <f t="shared" ref="AE1494" si="738">SUM(AE1495:AE1500)</f>
        <v>1940.6376972696551</v>
      </c>
    </row>
    <row r="1495" spans="1:31" ht="12.75" customHeight="1" thickBot="1" x14ac:dyDescent="0.25">
      <c r="A1495" s="194" t="str">
        <f>+'Measured TV opt-pt'!A1841</f>
        <v>FOOD</v>
      </c>
      <c r="B1495" s="388"/>
      <c r="C1495" s="125" t="s">
        <v>167</v>
      </c>
      <c r="D1495" s="48">
        <v>3100</v>
      </c>
      <c r="E1495" s="48">
        <v>10000</v>
      </c>
      <c r="F1495" s="48"/>
      <c r="G1495" s="48">
        <v>1400</v>
      </c>
      <c r="H1495" s="48"/>
      <c r="I1495" s="48"/>
      <c r="J1495" s="48"/>
      <c r="K1495" s="48"/>
      <c r="L1495" s="48"/>
      <c r="M1495" s="48"/>
      <c r="N1495" s="48"/>
      <c r="O1495" s="48"/>
      <c r="P1495" s="143">
        <f t="shared" si="719"/>
        <v>14500</v>
      </c>
      <c r="Q1495" s="8"/>
      <c r="R1495" s="123" t="s">
        <v>261</v>
      </c>
      <c r="S1495" s="44">
        <f>'Measured TV opt-pt'!D2029</f>
        <v>0</v>
      </c>
      <c r="T1495" s="44">
        <v>348.82999999999981</v>
      </c>
      <c r="U1495" s="44">
        <v>228.41999999999996</v>
      </c>
      <c r="V1495" s="44">
        <f>'Measured TV opt-pt'!G2029</f>
        <v>0</v>
      </c>
      <c r="W1495" s="44">
        <f>'Measured TV opt-pt'!H2029</f>
        <v>0</v>
      </c>
      <c r="X1495" s="44">
        <f>'Measured TV opt-pt'!I2029</f>
        <v>0</v>
      </c>
      <c r="Y1495" s="44">
        <f>'Measured TV opt-pt'!J2029</f>
        <v>0</v>
      </c>
      <c r="Z1495" s="44">
        <f>'Measured TV opt-pt'!K2029</f>
        <v>0</v>
      </c>
      <c r="AA1495" s="44">
        <f>'Measured TV opt-pt'!L2029</f>
        <v>223.04241556393097</v>
      </c>
      <c r="AB1495" s="44">
        <f>'Measured TV opt-pt'!M2029</f>
        <v>220.04603581823196</v>
      </c>
      <c r="AC1495" s="44">
        <f>'Measured TV opt-pt'!N2029</f>
        <v>232.06133834535325</v>
      </c>
      <c r="AD1495" s="44">
        <f>'Measured TV opt-pt'!O2029</f>
        <v>116.0121511543641</v>
      </c>
      <c r="AE1495" s="55">
        <f t="shared" ref="AE1495:AE1500" si="739">SUM(S1495:AD1495)</f>
        <v>1368.4119408818801</v>
      </c>
    </row>
    <row r="1496" spans="1:31" ht="12.75" customHeight="1" thickBot="1" x14ac:dyDescent="0.25">
      <c r="A1496" s="194" t="str">
        <f>+'Measured TV opt-pt'!A1842</f>
        <v>FOOD</v>
      </c>
      <c r="B1496" s="388"/>
      <c r="C1496" s="122" t="s">
        <v>60</v>
      </c>
      <c r="D1496" s="42"/>
      <c r="E1496" s="42"/>
      <c r="F1496" s="42"/>
      <c r="G1496" s="42"/>
      <c r="H1496" s="42"/>
      <c r="I1496" s="42"/>
      <c r="J1496" s="42"/>
      <c r="K1496" s="42"/>
      <c r="L1496" s="42"/>
      <c r="M1496" s="42"/>
      <c r="N1496" s="42"/>
      <c r="O1496" s="42"/>
      <c r="P1496" s="144">
        <f t="shared" si="719"/>
        <v>0</v>
      </c>
      <c r="Q1496" s="5"/>
      <c r="R1496" s="123" t="s">
        <v>262</v>
      </c>
      <c r="S1496" s="44">
        <f>'Measured TV opt-pt'!D2030</f>
        <v>0</v>
      </c>
      <c r="T1496" s="44">
        <v>0</v>
      </c>
      <c r="U1496" s="44">
        <f>'Measured TV opt-pt'!F2030</f>
        <v>0</v>
      </c>
      <c r="V1496" s="44">
        <f>'Measured TV opt-pt'!G2030</f>
        <v>0</v>
      </c>
      <c r="W1496" s="44">
        <f>'Measured TV opt-pt'!H2030</f>
        <v>0</v>
      </c>
      <c r="X1496" s="44">
        <f>'Measured TV opt-pt'!I2030</f>
        <v>0</v>
      </c>
      <c r="Y1496" s="44">
        <f>'Measured TV opt-pt'!J2030</f>
        <v>0</v>
      </c>
      <c r="Z1496" s="44">
        <f>'Measured TV opt-pt'!K2030</f>
        <v>0</v>
      </c>
      <c r="AA1496" s="44">
        <f>'Measured TV opt-pt'!L2030</f>
        <v>0</v>
      </c>
      <c r="AB1496" s="44">
        <f>'Measured TV opt-pt'!M2030</f>
        <v>0</v>
      </c>
      <c r="AC1496" s="44">
        <f>'Measured TV opt-pt'!N2030</f>
        <v>0</v>
      </c>
      <c r="AD1496" s="44">
        <f>'Measured TV opt-pt'!O2030</f>
        <v>0</v>
      </c>
      <c r="AE1496" s="55">
        <f t="shared" si="739"/>
        <v>0</v>
      </c>
    </row>
    <row r="1497" spans="1:31" ht="12.75" customHeight="1" thickBot="1" x14ac:dyDescent="0.25">
      <c r="A1497" s="194" t="str">
        <f>+'Measured TV opt-pt'!A1843</f>
        <v>FOOD</v>
      </c>
      <c r="B1497" s="388"/>
      <c r="C1497" s="122" t="s">
        <v>61</v>
      </c>
      <c r="D1497" s="42"/>
      <c r="E1497" s="42">
        <v>7700</v>
      </c>
      <c r="F1497" s="42">
        <v>34502</v>
      </c>
      <c r="G1497" s="42">
        <v>16347</v>
      </c>
      <c r="H1497" s="42"/>
      <c r="I1497" s="42">
        <v>6000</v>
      </c>
      <c r="J1497" s="42"/>
      <c r="K1497" s="42"/>
      <c r="L1497" s="42"/>
      <c r="M1497" s="42"/>
      <c r="N1497" s="42"/>
      <c r="O1497" s="42"/>
      <c r="P1497" s="144">
        <f t="shared" si="719"/>
        <v>64549</v>
      </c>
      <c r="R1497" s="123" t="s">
        <v>263</v>
      </c>
      <c r="S1497" s="44">
        <f>'Measured TV opt-pt'!D2031</f>
        <v>0</v>
      </c>
      <c r="T1497" s="44">
        <v>94.64</v>
      </c>
      <c r="U1497" s="44">
        <v>92.550000000000011</v>
      </c>
      <c r="V1497" s="44">
        <f>'Measured TV opt-pt'!G2031</f>
        <v>0</v>
      </c>
      <c r="W1497" s="44">
        <f>'Measured TV opt-pt'!H2031</f>
        <v>0</v>
      </c>
      <c r="X1497" s="44">
        <f>'Measured TV opt-pt'!I2031</f>
        <v>0</v>
      </c>
      <c r="Y1497" s="44">
        <f>'Measured TV opt-pt'!J2031</f>
        <v>0</v>
      </c>
      <c r="Z1497" s="44">
        <f>'Measured TV opt-pt'!K2031</f>
        <v>0</v>
      </c>
      <c r="AA1497" s="44">
        <f>'Measured TV opt-pt'!L2031</f>
        <v>74.150814246110428</v>
      </c>
      <c r="AB1497" s="44">
        <f>'Measured TV opt-pt'!M2031</f>
        <v>49.997057716454563</v>
      </c>
      <c r="AC1497" s="44">
        <f>'Measured TV opt-pt'!N2031</f>
        <v>57.088854589419761</v>
      </c>
      <c r="AD1497" s="44">
        <f>'Measured TV opt-pt'!O2031</f>
        <v>38.175261498795884</v>
      </c>
      <c r="AE1497" s="55">
        <f t="shared" si="739"/>
        <v>406.60198805078062</v>
      </c>
    </row>
    <row r="1498" spans="1:31" ht="12.75" customHeight="1" thickBot="1" x14ac:dyDescent="0.25">
      <c r="A1498" s="194" t="str">
        <f>+'Measured TV opt-pt'!A1845</f>
        <v>FOOD</v>
      </c>
      <c r="B1498" s="388"/>
      <c r="C1498" s="122" t="s">
        <v>62</v>
      </c>
      <c r="D1498" s="42"/>
      <c r="E1498" s="42"/>
      <c r="F1498" s="42"/>
      <c r="G1498" s="42"/>
      <c r="H1498" s="42"/>
      <c r="I1498" s="42"/>
      <c r="J1498" s="42"/>
      <c r="K1498" s="42"/>
      <c r="L1498" s="42"/>
      <c r="M1498" s="42"/>
      <c r="N1498" s="42"/>
      <c r="O1498" s="42"/>
      <c r="P1498" s="144">
        <f t="shared" si="719"/>
        <v>0</v>
      </c>
      <c r="R1498" s="123" t="s">
        <v>264</v>
      </c>
      <c r="S1498" s="44">
        <f>'Measured TV opt-pt'!D2032</f>
        <v>0</v>
      </c>
      <c r="T1498" s="44">
        <v>1.08</v>
      </c>
      <c r="U1498" s="44"/>
      <c r="V1498" s="44">
        <f>'Measured TV opt-pt'!G2032</f>
        <v>0</v>
      </c>
      <c r="W1498" s="44">
        <f>'Measured TV opt-pt'!H2032</f>
        <v>0</v>
      </c>
      <c r="X1498" s="44">
        <f>'Measured TV opt-pt'!I2032</f>
        <v>0</v>
      </c>
      <c r="Y1498" s="44">
        <f>'Measured TV opt-pt'!J2032</f>
        <v>0</v>
      </c>
      <c r="Z1498" s="44">
        <f>'Measured TV opt-pt'!K2032</f>
        <v>0</v>
      </c>
      <c r="AA1498" s="44">
        <f>'Measured TV opt-pt'!L2032</f>
        <v>2.2746132800822192</v>
      </c>
      <c r="AB1498" s="44">
        <f>'Measured TV opt-pt'!M2032</f>
        <v>7.3439229651366533</v>
      </c>
      <c r="AC1498" s="44">
        <f>'Measured TV opt-pt'!N2032</f>
        <v>3.6652320917754353</v>
      </c>
      <c r="AD1498" s="44">
        <f>'Measured TV opt-pt'!O2032</f>
        <v>0</v>
      </c>
      <c r="AE1498" s="55">
        <f t="shared" si="739"/>
        <v>14.363768336994307</v>
      </c>
    </row>
    <row r="1499" spans="1:31" ht="12.75" customHeight="1" thickBot="1" x14ac:dyDescent="0.25">
      <c r="A1499" s="194" t="str">
        <f>+'Measured TV opt-pt'!A1846</f>
        <v>FOOD</v>
      </c>
      <c r="B1499" s="388"/>
      <c r="C1499" s="122" t="s">
        <v>63</v>
      </c>
      <c r="D1499" s="42"/>
      <c r="E1499" s="42"/>
      <c r="F1499" s="42"/>
      <c r="G1499" s="42"/>
      <c r="H1499" s="42"/>
      <c r="I1499" s="42"/>
      <c r="J1499" s="42"/>
      <c r="K1499" s="42"/>
      <c r="L1499" s="42"/>
      <c r="M1499" s="42"/>
      <c r="N1499" s="42"/>
      <c r="O1499" s="42"/>
      <c r="P1499" s="144">
        <f t="shared" si="719"/>
        <v>0</v>
      </c>
      <c r="Q1499" s="5"/>
      <c r="R1499" s="123" t="s">
        <v>265</v>
      </c>
      <c r="S1499" s="44">
        <f>'Measured TV opt-pt'!D2033</f>
        <v>0</v>
      </c>
      <c r="T1499" s="44">
        <f>'Measured TV opt-pt'!E2033</f>
        <v>0</v>
      </c>
      <c r="U1499" s="44">
        <f>'Measured TV opt-pt'!F2033</f>
        <v>0</v>
      </c>
      <c r="V1499" s="44">
        <f>'Measured TV opt-pt'!G2033</f>
        <v>0</v>
      </c>
      <c r="W1499" s="44">
        <f>'Measured TV opt-pt'!H2033</f>
        <v>0</v>
      </c>
      <c r="X1499" s="44">
        <f>'Measured TV opt-pt'!I2033</f>
        <v>0</v>
      </c>
      <c r="Y1499" s="44">
        <f>'Measured TV opt-pt'!J2033</f>
        <v>0</v>
      </c>
      <c r="Z1499" s="44">
        <f>'Measured TV opt-pt'!K2033</f>
        <v>0</v>
      </c>
      <c r="AA1499" s="44">
        <f>'Measured TV opt-pt'!L2033</f>
        <v>0</v>
      </c>
      <c r="AB1499" s="44">
        <f>'Measured TV opt-pt'!M2033</f>
        <v>0</v>
      </c>
      <c r="AC1499" s="44">
        <f>'Measured TV opt-pt'!N2033</f>
        <v>0</v>
      </c>
      <c r="AD1499" s="44">
        <f>'Measured TV opt-pt'!O2033</f>
        <v>0</v>
      </c>
      <c r="AE1499" s="55">
        <f t="shared" si="739"/>
        <v>0</v>
      </c>
    </row>
    <row r="1500" spans="1:31" ht="13.5" customHeight="1" x14ac:dyDescent="0.2">
      <c r="A1500" s="194" t="str">
        <f>+'Measured TV opt-pt'!A1847</f>
        <v>FOOD</v>
      </c>
      <c r="B1500" s="388"/>
      <c r="C1500" s="122" t="s">
        <v>64</v>
      </c>
      <c r="D1500" s="42"/>
      <c r="E1500" s="42"/>
      <c r="F1500" s="42"/>
      <c r="G1500" s="42"/>
      <c r="H1500" s="42"/>
      <c r="I1500" s="42"/>
      <c r="J1500" s="42"/>
      <c r="K1500" s="42"/>
      <c r="L1500" s="42"/>
      <c r="M1500" s="42"/>
      <c r="N1500" s="42"/>
      <c r="O1500" s="42"/>
      <c r="P1500" s="144">
        <f t="shared" si="719"/>
        <v>0</v>
      </c>
      <c r="Q1500" s="5"/>
      <c r="R1500" s="123" t="s">
        <v>266</v>
      </c>
      <c r="S1500" s="44"/>
      <c r="T1500" s="44">
        <v>23.240000000000002</v>
      </c>
      <c r="U1500" s="44">
        <v>128.01999999999995</v>
      </c>
      <c r="V1500" s="44"/>
      <c r="W1500" s="44"/>
      <c r="X1500" s="44"/>
      <c r="Y1500" s="44"/>
      <c r="Z1500" s="44"/>
      <c r="AA1500" s="44"/>
      <c r="AB1500" s="44"/>
      <c r="AC1500" s="44"/>
      <c r="AD1500" s="44"/>
      <c r="AE1500" s="55">
        <f t="shared" si="739"/>
        <v>151.25999999999996</v>
      </c>
    </row>
    <row r="1501" spans="1:31" ht="12.75" customHeight="1" x14ac:dyDescent="0.2">
      <c r="A1501" s="194" t="str">
        <f>+'Measured TV opt-pt'!A1848</f>
        <v>FOOD</v>
      </c>
      <c r="B1501" s="388"/>
      <c r="C1501" s="212" t="s">
        <v>289</v>
      </c>
      <c r="D1501" s="217">
        <f t="shared" ref="D1501:O1501" si="740">SUM(D1502:D1520)</f>
        <v>0</v>
      </c>
      <c r="E1501" s="217">
        <f t="shared" si="740"/>
        <v>10089.2896</v>
      </c>
      <c r="F1501" s="217">
        <f t="shared" si="740"/>
        <v>19117.080000000002</v>
      </c>
      <c r="G1501" s="217">
        <f t="shared" si="740"/>
        <v>0</v>
      </c>
      <c r="H1501" s="217">
        <f t="shared" si="740"/>
        <v>0</v>
      </c>
      <c r="I1501" s="217">
        <f t="shared" si="740"/>
        <v>20000</v>
      </c>
      <c r="J1501" s="217">
        <f t="shared" si="740"/>
        <v>0</v>
      </c>
      <c r="K1501" s="217">
        <f t="shared" si="740"/>
        <v>0</v>
      </c>
      <c r="L1501" s="217">
        <f t="shared" si="740"/>
        <v>0</v>
      </c>
      <c r="M1501" s="217">
        <f t="shared" si="740"/>
        <v>40000</v>
      </c>
      <c r="N1501" s="217">
        <f t="shared" si="740"/>
        <v>0</v>
      </c>
      <c r="O1501" s="217">
        <f t="shared" si="740"/>
        <v>20000</v>
      </c>
      <c r="P1501" s="214">
        <f t="shared" si="719"/>
        <v>109206.36960000001</v>
      </c>
      <c r="Q1501" s="5"/>
      <c r="R1501" s="60" t="s">
        <v>107</v>
      </c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</row>
    <row r="1502" spans="1:31" ht="12.75" customHeight="1" x14ac:dyDescent="0.25">
      <c r="A1502" s="194" t="str">
        <f>+'Measured TV opt-pt'!A1849</f>
        <v>FOOD</v>
      </c>
      <c r="B1502" s="388"/>
      <c r="C1502" s="311" t="s">
        <v>284</v>
      </c>
      <c r="D1502" s="330"/>
      <c r="E1502" s="330"/>
      <c r="F1502" s="330"/>
      <c r="G1502" s="330"/>
      <c r="H1502" s="330"/>
      <c r="I1502" s="330">
        <v>20000</v>
      </c>
      <c r="J1502" s="330"/>
      <c r="K1502" s="330"/>
      <c r="L1502" s="330"/>
      <c r="M1502" s="330">
        <v>40000</v>
      </c>
      <c r="N1502" s="330"/>
      <c r="O1502" s="330">
        <v>20000</v>
      </c>
      <c r="P1502" s="312">
        <f t="shared" ref="P1502:P1520" si="741">SUM(D1502:O1502)</f>
        <v>80000</v>
      </c>
      <c r="Q1502" s="5"/>
      <c r="R1502" s="60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</row>
    <row r="1503" spans="1:31" ht="12.75" customHeight="1" x14ac:dyDescent="0.25">
      <c r="A1503" s="194" t="str">
        <f>+'Measured TV opt-pt'!A1850</f>
        <v>FOOD</v>
      </c>
      <c r="B1503" s="388"/>
      <c r="C1503" s="311" t="s">
        <v>288</v>
      </c>
      <c r="D1503" s="330"/>
      <c r="E1503" s="330"/>
      <c r="F1503" s="330"/>
      <c r="G1503" s="330"/>
      <c r="H1503" s="330"/>
      <c r="I1503" s="330"/>
      <c r="J1503" s="330"/>
      <c r="K1503" s="330"/>
      <c r="L1503" s="330"/>
      <c r="M1503" s="330"/>
      <c r="N1503" s="330"/>
      <c r="O1503" s="330"/>
      <c r="P1503" s="312">
        <f t="shared" si="741"/>
        <v>0</v>
      </c>
      <c r="Q1503" s="5"/>
      <c r="R1503" s="60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</row>
    <row r="1504" spans="1:31" ht="12.75" customHeight="1" x14ac:dyDescent="0.25">
      <c r="A1504" s="194" t="str">
        <f>+'Measured TV opt-pt'!A1851</f>
        <v>FOOD</v>
      </c>
      <c r="B1504" s="388"/>
      <c r="C1504" s="311" t="s">
        <v>280</v>
      </c>
      <c r="D1504" s="330"/>
      <c r="E1504" s="330"/>
      <c r="F1504" s="330"/>
      <c r="G1504" s="330"/>
      <c r="H1504" s="330"/>
      <c r="I1504" s="330"/>
      <c r="J1504" s="330"/>
      <c r="K1504" s="330"/>
      <c r="L1504" s="330"/>
      <c r="M1504" s="330"/>
      <c r="N1504" s="330"/>
      <c r="O1504" s="330"/>
      <c r="P1504" s="312">
        <f t="shared" si="741"/>
        <v>0</v>
      </c>
      <c r="Q1504" s="5"/>
      <c r="R1504" s="60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</row>
    <row r="1505" spans="1:31" ht="12.75" customHeight="1" x14ac:dyDescent="0.25">
      <c r="A1505" s="194" t="str">
        <f>+'Measured TV opt-pt'!A1852</f>
        <v>FOOD</v>
      </c>
      <c r="B1505" s="388"/>
      <c r="C1505" s="311" t="s">
        <v>285</v>
      </c>
      <c r="D1505" s="330"/>
      <c r="E1505" s="330">
        <v>8989.92</v>
      </c>
      <c r="F1505" s="330">
        <v>19117.080000000002</v>
      </c>
      <c r="G1505" s="330"/>
      <c r="H1505" s="330"/>
      <c r="I1505" s="330"/>
      <c r="J1505" s="330"/>
      <c r="K1505" s="330"/>
      <c r="L1505" s="330"/>
      <c r="M1505" s="330"/>
      <c r="N1505" s="330"/>
      <c r="O1505" s="330"/>
      <c r="P1505" s="312">
        <f t="shared" si="741"/>
        <v>28107</v>
      </c>
      <c r="Q1505" s="5"/>
      <c r="R1505" s="60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</row>
    <row r="1506" spans="1:31" ht="12.75" customHeight="1" x14ac:dyDescent="0.25">
      <c r="A1506" s="194" t="str">
        <f t="shared" ref="A1506:A1518" si="742">+A1505</f>
        <v>FOOD</v>
      </c>
      <c r="B1506" s="388"/>
      <c r="C1506" s="311" t="s">
        <v>280</v>
      </c>
      <c r="D1506" s="330"/>
      <c r="E1506" s="330"/>
      <c r="F1506" s="330"/>
      <c r="G1506" s="330"/>
      <c r="H1506" s="330"/>
      <c r="I1506" s="330"/>
      <c r="J1506" s="330"/>
      <c r="K1506" s="330"/>
      <c r="L1506" s="330"/>
      <c r="M1506" s="330"/>
      <c r="N1506" s="330"/>
      <c r="O1506" s="330"/>
      <c r="P1506" s="312">
        <f t="shared" si="741"/>
        <v>0</v>
      </c>
      <c r="Q1506" s="5"/>
      <c r="R1506" s="60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</row>
    <row r="1507" spans="1:31" ht="12.75" customHeight="1" x14ac:dyDescent="0.25">
      <c r="A1507" s="194" t="str">
        <f t="shared" si="742"/>
        <v>FOOD</v>
      </c>
      <c r="B1507" s="388"/>
      <c r="C1507" s="311" t="s">
        <v>286</v>
      </c>
      <c r="D1507" s="330"/>
      <c r="E1507" s="330"/>
      <c r="F1507" s="330"/>
      <c r="G1507" s="330"/>
      <c r="H1507" s="330"/>
      <c r="I1507" s="330"/>
      <c r="J1507" s="330"/>
      <c r="K1507" s="330"/>
      <c r="L1507" s="330"/>
      <c r="M1507" s="330"/>
      <c r="N1507" s="330"/>
      <c r="O1507" s="330"/>
      <c r="P1507" s="312">
        <f t="shared" si="741"/>
        <v>0</v>
      </c>
      <c r="Q1507" s="5"/>
      <c r="R1507" s="60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</row>
    <row r="1508" spans="1:31" ht="12.75" customHeight="1" x14ac:dyDescent="0.25">
      <c r="A1508" s="194" t="str">
        <f t="shared" si="742"/>
        <v>FOOD</v>
      </c>
      <c r="B1508" s="388"/>
      <c r="C1508" s="311" t="s">
        <v>282</v>
      </c>
      <c r="D1508" s="330"/>
      <c r="E1508" s="330">
        <v>1099.3696000000002</v>
      </c>
      <c r="F1508" s="330"/>
      <c r="G1508" s="330"/>
      <c r="H1508" s="330"/>
      <c r="I1508" s="330"/>
      <c r="J1508" s="330"/>
      <c r="K1508" s="330"/>
      <c r="L1508" s="330"/>
      <c r="M1508" s="330"/>
      <c r="N1508" s="330"/>
      <c r="O1508" s="330"/>
      <c r="P1508" s="312">
        <f t="shared" si="741"/>
        <v>1099.3696000000002</v>
      </c>
      <c r="Q1508" s="5"/>
      <c r="R1508" s="60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</row>
    <row r="1509" spans="1:31" ht="12.75" customHeight="1" x14ac:dyDescent="0.25">
      <c r="A1509" s="194" t="str">
        <f t="shared" si="742"/>
        <v>FOOD</v>
      </c>
      <c r="B1509" s="388"/>
      <c r="C1509" s="311" t="s">
        <v>283</v>
      </c>
      <c r="D1509" s="330"/>
      <c r="E1509" s="330"/>
      <c r="F1509" s="330"/>
      <c r="G1509" s="330"/>
      <c r="H1509" s="330"/>
      <c r="I1509" s="330"/>
      <c r="J1509" s="330"/>
      <c r="K1509" s="330"/>
      <c r="L1509" s="330"/>
      <c r="M1509" s="330"/>
      <c r="N1509" s="330"/>
      <c r="O1509" s="330"/>
      <c r="P1509" s="312">
        <f t="shared" si="741"/>
        <v>0</v>
      </c>
      <c r="Q1509" s="5"/>
      <c r="R1509" s="60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</row>
    <row r="1510" spans="1:31" ht="12.75" customHeight="1" x14ac:dyDescent="0.25">
      <c r="A1510" s="194" t="str">
        <f t="shared" si="742"/>
        <v>FOOD</v>
      </c>
      <c r="B1510" s="388"/>
      <c r="C1510" s="313" t="s">
        <v>287</v>
      </c>
      <c r="D1510" s="331"/>
      <c r="E1510" s="331"/>
      <c r="F1510" s="331"/>
      <c r="G1510" s="331"/>
      <c r="H1510" s="331"/>
      <c r="I1510" s="331"/>
      <c r="J1510" s="331"/>
      <c r="K1510" s="331"/>
      <c r="L1510" s="331"/>
      <c r="M1510" s="331"/>
      <c r="N1510" s="331"/>
      <c r="O1510" s="331"/>
      <c r="P1510" s="314">
        <f t="shared" si="741"/>
        <v>0</v>
      </c>
      <c r="Q1510" s="5"/>
      <c r="R1510" s="60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</row>
    <row r="1511" spans="1:31" ht="12.75" customHeight="1" x14ac:dyDescent="0.25">
      <c r="A1511" s="194" t="str">
        <f t="shared" si="742"/>
        <v>FOOD</v>
      </c>
      <c r="B1511" s="388"/>
      <c r="C1511" s="313" t="s">
        <v>288</v>
      </c>
      <c r="D1511" s="331"/>
      <c r="E1511" s="331"/>
      <c r="F1511" s="331"/>
      <c r="G1511" s="331"/>
      <c r="H1511" s="331"/>
      <c r="I1511" s="331"/>
      <c r="J1511" s="331"/>
      <c r="K1511" s="331"/>
      <c r="L1511" s="331"/>
      <c r="M1511" s="331"/>
      <c r="N1511" s="331"/>
      <c r="O1511" s="331"/>
      <c r="P1511" s="314">
        <f t="shared" si="741"/>
        <v>0</v>
      </c>
      <c r="Q1511" s="5"/>
      <c r="R1511" s="60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</row>
    <row r="1512" spans="1:31" ht="12.75" customHeight="1" x14ac:dyDescent="0.25">
      <c r="A1512" s="194" t="str">
        <f t="shared" si="742"/>
        <v>FOOD</v>
      </c>
      <c r="B1512" s="388"/>
      <c r="C1512" s="313" t="s">
        <v>280</v>
      </c>
      <c r="D1512" s="331"/>
      <c r="E1512" s="331"/>
      <c r="F1512" s="331"/>
      <c r="G1512" s="331"/>
      <c r="H1512" s="331"/>
      <c r="I1512" s="331"/>
      <c r="J1512" s="331"/>
      <c r="K1512" s="331"/>
      <c r="L1512" s="331"/>
      <c r="M1512" s="331"/>
      <c r="N1512" s="331"/>
      <c r="O1512" s="331"/>
      <c r="P1512" s="314">
        <f t="shared" si="741"/>
        <v>0</v>
      </c>
      <c r="Q1512" s="5"/>
      <c r="R1512" s="60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</row>
    <row r="1513" spans="1:31" ht="12.75" customHeight="1" x14ac:dyDescent="0.25">
      <c r="A1513" s="194" t="str">
        <f t="shared" si="742"/>
        <v>FOOD</v>
      </c>
      <c r="B1513" s="388"/>
      <c r="C1513" s="313" t="s">
        <v>285</v>
      </c>
      <c r="D1513" s="331"/>
      <c r="E1513" s="331"/>
      <c r="F1513" s="331"/>
      <c r="G1513" s="331"/>
      <c r="H1513" s="331"/>
      <c r="I1513" s="331"/>
      <c r="J1513" s="331"/>
      <c r="K1513" s="331"/>
      <c r="L1513" s="331"/>
      <c r="M1513" s="331"/>
      <c r="N1513" s="331"/>
      <c r="O1513" s="331"/>
      <c r="P1513" s="314">
        <f t="shared" si="741"/>
        <v>0</v>
      </c>
      <c r="Q1513" s="5"/>
      <c r="R1513" s="60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</row>
    <row r="1514" spans="1:31" ht="12.75" customHeight="1" x14ac:dyDescent="0.25">
      <c r="A1514" s="194" t="str">
        <f t="shared" si="742"/>
        <v>FOOD</v>
      </c>
      <c r="B1514" s="388"/>
      <c r="C1514" s="313" t="s">
        <v>280</v>
      </c>
      <c r="D1514" s="331"/>
      <c r="E1514" s="331"/>
      <c r="F1514" s="331"/>
      <c r="G1514" s="331"/>
      <c r="H1514" s="331"/>
      <c r="I1514" s="331"/>
      <c r="J1514" s="331"/>
      <c r="K1514" s="331"/>
      <c r="L1514" s="331"/>
      <c r="M1514" s="331"/>
      <c r="N1514" s="331"/>
      <c r="O1514" s="331"/>
      <c r="P1514" s="314">
        <f t="shared" si="741"/>
        <v>0</v>
      </c>
      <c r="Q1514" s="5"/>
      <c r="R1514" s="60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</row>
    <row r="1515" spans="1:31" ht="12.75" customHeight="1" x14ac:dyDescent="0.25">
      <c r="A1515" s="194" t="str">
        <f t="shared" si="742"/>
        <v>FOOD</v>
      </c>
      <c r="B1515" s="388"/>
      <c r="C1515" s="313" t="s">
        <v>286</v>
      </c>
      <c r="D1515" s="331"/>
      <c r="E1515" s="331"/>
      <c r="F1515" s="331"/>
      <c r="G1515" s="331"/>
      <c r="H1515" s="331"/>
      <c r="I1515" s="331"/>
      <c r="J1515" s="331"/>
      <c r="K1515" s="331"/>
      <c r="L1515" s="331"/>
      <c r="M1515" s="331"/>
      <c r="N1515" s="331"/>
      <c r="O1515" s="331"/>
      <c r="P1515" s="314">
        <f t="shared" si="741"/>
        <v>0</v>
      </c>
      <c r="Q1515" s="5"/>
      <c r="R1515" s="60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</row>
    <row r="1516" spans="1:31" ht="12.75" customHeight="1" x14ac:dyDescent="0.25">
      <c r="A1516" s="194" t="str">
        <f t="shared" si="742"/>
        <v>FOOD</v>
      </c>
      <c r="B1516" s="388"/>
      <c r="C1516" s="313" t="s">
        <v>282</v>
      </c>
      <c r="D1516" s="331"/>
      <c r="E1516" s="331"/>
      <c r="F1516" s="331"/>
      <c r="G1516" s="331"/>
      <c r="H1516" s="331"/>
      <c r="I1516" s="331"/>
      <c r="J1516" s="331"/>
      <c r="K1516" s="331"/>
      <c r="L1516" s="331"/>
      <c r="M1516" s="331"/>
      <c r="N1516" s="331"/>
      <c r="O1516" s="331"/>
      <c r="P1516" s="314">
        <f t="shared" si="741"/>
        <v>0</v>
      </c>
      <c r="Q1516" s="5"/>
      <c r="R1516" s="60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</row>
    <row r="1517" spans="1:31" ht="12.75" customHeight="1" x14ac:dyDescent="0.25">
      <c r="A1517" s="194" t="str">
        <f t="shared" si="742"/>
        <v>FOOD</v>
      </c>
      <c r="B1517" s="388"/>
      <c r="C1517" s="313" t="s">
        <v>283</v>
      </c>
      <c r="D1517" s="331"/>
      <c r="E1517" s="331"/>
      <c r="F1517" s="331"/>
      <c r="G1517" s="331"/>
      <c r="H1517" s="331"/>
      <c r="I1517" s="331"/>
      <c r="J1517" s="331"/>
      <c r="K1517" s="331"/>
      <c r="L1517" s="331"/>
      <c r="M1517" s="331"/>
      <c r="N1517" s="331"/>
      <c r="O1517" s="331"/>
      <c r="P1517" s="314">
        <f t="shared" si="741"/>
        <v>0</v>
      </c>
      <c r="Q1517" s="5"/>
      <c r="R1517" s="60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</row>
    <row r="1518" spans="1:31" ht="12.75" customHeight="1" x14ac:dyDescent="0.25">
      <c r="A1518" s="194" t="str">
        <f t="shared" si="742"/>
        <v>FOOD</v>
      </c>
      <c r="B1518" s="388"/>
      <c r="C1518" s="313" t="s">
        <v>281</v>
      </c>
      <c r="D1518" s="331"/>
      <c r="E1518" s="331"/>
      <c r="F1518" s="331"/>
      <c r="G1518" s="331"/>
      <c r="H1518" s="331"/>
      <c r="I1518" s="331"/>
      <c r="J1518" s="331"/>
      <c r="K1518" s="331"/>
      <c r="L1518" s="331"/>
      <c r="M1518" s="331"/>
      <c r="N1518" s="331"/>
      <c r="O1518" s="331"/>
      <c r="P1518" s="314">
        <f t="shared" si="741"/>
        <v>0</v>
      </c>
      <c r="Q1518" s="5"/>
      <c r="R1518" s="60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</row>
    <row r="1519" spans="1:31" ht="12.75" customHeight="1" x14ac:dyDescent="0.25">
      <c r="A1519" s="194" t="str">
        <f>+'Measured TV opt-pt'!A1853</f>
        <v>FOOD</v>
      </c>
      <c r="B1519" s="388"/>
      <c r="C1519" s="318" t="s">
        <v>279</v>
      </c>
      <c r="D1519" s="332"/>
      <c r="E1519" s="332"/>
      <c r="F1519" s="332"/>
      <c r="G1519" s="332"/>
      <c r="H1519" s="332"/>
      <c r="I1519" s="332"/>
      <c r="J1519" s="332"/>
      <c r="K1519" s="332"/>
      <c r="L1519" s="332"/>
      <c r="M1519" s="332"/>
      <c r="N1519" s="332"/>
      <c r="O1519" s="332"/>
      <c r="P1519" s="315">
        <f t="shared" si="741"/>
        <v>0</v>
      </c>
      <c r="Q1519" s="5"/>
      <c r="R1519" s="60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</row>
    <row r="1520" spans="1:31" ht="12.75" customHeight="1" x14ac:dyDescent="0.25">
      <c r="A1520" s="194" t="str">
        <f>+'Measured TV opt-pt'!A1854</f>
        <v>FOOD</v>
      </c>
      <c r="B1520" s="388"/>
      <c r="C1520" s="316" t="s">
        <v>290</v>
      </c>
      <c r="D1520" s="334"/>
      <c r="E1520" s="334"/>
      <c r="F1520" s="334"/>
      <c r="G1520" s="334"/>
      <c r="H1520" s="334"/>
      <c r="I1520" s="334"/>
      <c r="J1520" s="334"/>
      <c r="K1520" s="334"/>
      <c r="L1520" s="334"/>
      <c r="M1520" s="334"/>
      <c r="N1520" s="334"/>
      <c r="O1520" s="334"/>
      <c r="P1520" s="317">
        <f t="shared" si="741"/>
        <v>0</v>
      </c>
      <c r="Q1520" s="5"/>
      <c r="R1520" s="60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</row>
    <row r="1521" spans="1:46" ht="12.75" customHeight="1" x14ac:dyDescent="0.2">
      <c r="A1521" s="194" t="str">
        <f>+'Measured TV opt-pt'!A1855</f>
        <v>FOOD</v>
      </c>
      <c r="B1521" s="388"/>
      <c r="C1521" s="122" t="s">
        <v>66</v>
      </c>
      <c r="D1521" s="42"/>
      <c r="E1521" s="42"/>
      <c r="F1521" s="42"/>
      <c r="G1521" s="42"/>
      <c r="H1521" s="42"/>
      <c r="I1521" s="42"/>
      <c r="J1521" s="42"/>
      <c r="K1521" s="42"/>
      <c r="L1521" s="42"/>
      <c r="M1521" s="42"/>
      <c r="N1521" s="42"/>
      <c r="O1521" s="42"/>
      <c r="P1521" s="144">
        <f t="shared" si="719"/>
        <v>0</v>
      </c>
      <c r="R1521" s="60" t="s">
        <v>107</v>
      </c>
    </row>
    <row r="1522" spans="1:46" ht="12.75" customHeight="1" x14ac:dyDescent="0.2">
      <c r="A1522" s="194" t="str">
        <f>+'Measured TV opt-pt'!A1856</f>
        <v>FOOD</v>
      </c>
      <c r="B1522" s="388"/>
      <c r="C1522" s="122" t="s">
        <v>67</v>
      </c>
      <c r="D1522" s="42"/>
      <c r="E1522" s="42"/>
      <c r="F1522" s="42"/>
      <c r="G1522" s="42"/>
      <c r="H1522" s="42"/>
      <c r="I1522" s="42"/>
      <c r="J1522" s="42"/>
      <c r="K1522" s="42"/>
      <c r="L1522" s="42"/>
      <c r="M1522" s="42"/>
      <c r="N1522" s="42"/>
      <c r="O1522" s="42"/>
      <c r="P1522" s="144">
        <f t="shared" si="719"/>
        <v>0</v>
      </c>
      <c r="Q1522" s="5"/>
      <c r="R1522" s="60" t="s">
        <v>107</v>
      </c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</row>
    <row r="1523" spans="1:46" ht="12.75" customHeight="1" x14ac:dyDescent="0.2">
      <c r="A1523" s="194" t="str">
        <f>+'Measured TV opt-pt'!A1857</f>
        <v>FOOD</v>
      </c>
      <c r="B1523" s="388"/>
      <c r="C1523" s="122" t="s">
        <v>68</v>
      </c>
      <c r="D1523" s="42"/>
      <c r="E1523" s="42"/>
      <c r="F1523" s="42"/>
      <c r="G1523" s="42"/>
      <c r="H1523" s="42"/>
      <c r="I1523" s="42"/>
      <c r="J1523" s="42"/>
      <c r="K1523" s="42"/>
      <c r="L1523" s="42"/>
      <c r="M1523" s="42"/>
      <c r="N1523" s="42"/>
      <c r="O1523" s="42"/>
      <c r="P1523" s="144">
        <f t="shared" si="719"/>
        <v>0</v>
      </c>
      <c r="Q1523" s="5"/>
      <c r="R1523" s="60" t="s">
        <v>107</v>
      </c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</row>
    <row r="1524" spans="1:46" ht="13.5" customHeight="1" thickBot="1" x14ac:dyDescent="0.25">
      <c r="A1524" s="194" t="str">
        <f>+'Measured TV opt-pt'!A1858</f>
        <v>FOOD</v>
      </c>
      <c r="B1524" s="389"/>
      <c r="C1524" s="126" t="s">
        <v>55</v>
      </c>
      <c r="D1524" s="56">
        <f t="shared" ref="D1524:O1524" si="743">+D1523+D1522+D1521+D1501+D1500+D1499+D1498+D1497+D1496+D1485</f>
        <v>3100</v>
      </c>
      <c r="E1524" s="56">
        <f t="shared" si="743"/>
        <v>295381.78359999997</v>
      </c>
      <c r="F1524" s="56">
        <f t="shared" si="743"/>
        <v>521508.01999999973</v>
      </c>
      <c r="G1524" s="56">
        <f t="shared" si="743"/>
        <v>49103</v>
      </c>
      <c r="H1524" s="56">
        <f t="shared" si="743"/>
        <v>120</v>
      </c>
      <c r="I1524" s="56">
        <f t="shared" si="743"/>
        <v>26000</v>
      </c>
      <c r="J1524" s="56">
        <f t="shared" si="743"/>
        <v>0</v>
      </c>
      <c r="K1524" s="56">
        <f t="shared" si="743"/>
        <v>0</v>
      </c>
      <c r="L1524" s="56">
        <f t="shared" si="743"/>
        <v>251006.7547474305</v>
      </c>
      <c r="M1524" s="56">
        <f t="shared" si="743"/>
        <v>326584.31214045367</v>
      </c>
      <c r="N1524" s="56">
        <f t="shared" si="743"/>
        <v>276441.62283789838</v>
      </c>
      <c r="O1524" s="56">
        <f t="shared" si="743"/>
        <v>169643.86602416093</v>
      </c>
      <c r="P1524" s="147">
        <f t="shared" si="719"/>
        <v>1918889.3593499432</v>
      </c>
      <c r="Q1524" s="199" t="str">
        <f>+B1485</f>
        <v>Knorr Meal Maker</v>
      </c>
      <c r="R1524" s="60" t="s">
        <v>107</v>
      </c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</row>
    <row r="1525" spans="1:46" ht="12.75" customHeight="1" thickBot="1" x14ac:dyDescent="0.25">
      <c r="A1525" s="194" t="str">
        <f>+'Measured TV opt-pt'!A1859</f>
        <v>FOOD</v>
      </c>
      <c r="B1525" s="384" t="str">
        <f>+'Measured TV opt-pt'!B2051</f>
        <v>Knorr Soup</v>
      </c>
      <c r="C1525" s="121" t="s">
        <v>56</v>
      </c>
      <c r="D1525" s="54">
        <f t="shared" ref="D1525:O1525" si="744">SUM(D1526:D1535)</f>
        <v>612931.522</v>
      </c>
      <c r="E1525" s="54">
        <f t="shared" si="744"/>
        <v>175038.351</v>
      </c>
      <c r="F1525" s="54">
        <f t="shared" si="744"/>
        <v>128549.33299999996</v>
      </c>
      <c r="G1525" s="54">
        <f t="shared" si="744"/>
        <v>0</v>
      </c>
      <c r="H1525" s="54">
        <f t="shared" si="744"/>
        <v>0</v>
      </c>
      <c r="I1525" s="54">
        <f t="shared" si="744"/>
        <v>247901.51341209793</v>
      </c>
      <c r="J1525" s="54">
        <f t="shared" si="744"/>
        <v>601981.32382154313</v>
      </c>
      <c r="K1525" s="54">
        <f t="shared" si="744"/>
        <v>0</v>
      </c>
      <c r="L1525" s="54">
        <f t="shared" si="744"/>
        <v>179274.13034954257</v>
      </c>
      <c r="M1525" s="54">
        <f t="shared" si="744"/>
        <v>565143.26030582632</v>
      </c>
      <c r="N1525" s="54">
        <f t="shared" si="744"/>
        <v>817317.34139231197</v>
      </c>
      <c r="O1525" s="54">
        <f t="shared" si="744"/>
        <v>330790.75061218761</v>
      </c>
      <c r="P1525" s="140">
        <f t="shared" si="719"/>
        <v>3658927.5258935099</v>
      </c>
      <c r="Q1525" s="198" t="str">
        <f>+B1525</f>
        <v>Knorr Soup</v>
      </c>
      <c r="R1525" s="121" t="s">
        <v>104</v>
      </c>
      <c r="S1525" s="54">
        <f>SUM(S1526:S1531)</f>
        <v>719.10033333333331</v>
      </c>
      <c r="T1525" s="54">
        <f t="shared" ref="T1525:AD1525" si="745">SUM(T1526:T1531)</f>
        <v>179.58333333333331</v>
      </c>
      <c r="U1525" s="54">
        <f t="shared" si="745"/>
        <v>189.42000000000007</v>
      </c>
      <c r="V1525" s="54">
        <f t="shared" si="745"/>
        <v>0</v>
      </c>
      <c r="W1525" s="54">
        <f t="shared" si="745"/>
        <v>0</v>
      </c>
      <c r="X1525" s="117">
        <f t="shared" si="745"/>
        <v>199.66666666666669</v>
      </c>
      <c r="Y1525" s="54">
        <f t="shared" si="745"/>
        <v>404.05238095238076</v>
      </c>
      <c r="Z1525" s="54">
        <f t="shared" si="745"/>
        <v>0</v>
      </c>
      <c r="AA1525" s="54">
        <f t="shared" si="745"/>
        <v>182.30607965200934</v>
      </c>
      <c r="AB1525" s="54">
        <f t="shared" si="745"/>
        <v>542.30942869197702</v>
      </c>
      <c r="AC1525" s="54">
        <f t="shared" si="745"/>
        <v>646.53295288836216</v>
      </c>
      <c r="AD1525" s="54">
        <f t="shared" si="745"/>
        <v>295.44095695031098</v>
      </c>
      <c r="AE1525" s="55">
        <f t="shared" ref="AE1525:AE1531" si="746">SUM(S1525:AD1525)</f>
        <v>3358.4121324683733</v>
      </c>
    </row>
    <row r="1526" spans="1:46" ht="12.75" customHeight="1" thickBot="1" x14ac:dyDescent="0.25">
      <c r="A1526" s="194" t="str">
        <f>+'Measured TV opt-pt'!A1860</f>
        <v>FOOD</v>
      </c>
      <c r="B1526" s="385"/>
      <c r="C1526" s="123" t="s">
        <v>57</v>
      </c>
      <c r="D1526" s="58">
        <v>294515.69599999988</v>
      </c>
      <c r="E1526" s="58">
        <v>97859.334000000017</v>
      </c>
      <c r="F1526" s="58">
        <v>74911.632999999973</v>
      </c>
      <c r="G1526" s="58">
        <f>+'Measured TV opt-pt'!G2053</f>
        <v>0</v>
      </c>
      <c r="H1526" s="58">
        <f>+'Measured TV opt-pt'!H2053</f>
        <v>0</v>
      </c>
      <c r="I1526" s="58">
        <f>+'Measured TV opt-pt'!I2053</f>
        <v>112441.73765490789</v>
      </c>
      <c r="J1526" s="58">
        <f>+'Measured TV opt-pt'!J2053</f>
        <v>172535.87704914997</v>
      </c>
      <c r="K1526" s="58">
        <f>+'Measured TV opt-pt'!K2053</f>
        <v>0</v>
      </c>
      <c r="L1526" s="58">
        <f>+'Measured TV opt-pt'!L2053</f>
        <v>107216.13760227017</v>
      </c>
      <c r="M1526" s="58">
        <f>+'Measured TV opt-pt'!M2053</f>
        <v>385134.1873258691</v>
      </c>
      <c r="N1526" s="58">
        <f>+'Measured TV opt-pt'!N2053</f>
        <v>426350.82139367174</v>
      </c>
      <c r="O1526" s="58">
        <f>+'Measured TV opt-pt'!O2053</f>
        <v>157393.61284581045</v>
      </c>
      <c r="P1526" s="141">
        <f t="shared" si="719"/>
        <v>1828359.0368716791</v>
      </c>
      <c r="R1526" s="123" t="s">
        <v>57</v>
      </c>
      <c r="S1526" s="44">
        <v>491.84</v>
      </c>
      <c r="T1526" s="44">
        <v>152.66999999999999</v>
      </c>
      <c r="U1526" s="44">
        <v>151.05666666666676</v>
      </c>
      <c r="V1526" s="44">
        <f>'Measured TV opt-pt'!G2090</f>
        <v>0</v>
      </c>
      <c r="W1526" s="44">
        <f>'Measured TV opt-pt'!H2090</f>
        <v>0</v>
      </c>
      <c r="X1526" s="44">
        <f>'Measured TV opt-pt'!I2090</f>
        <v>117.49168671961307</v>
      </c>
      <c r="Y1526" s="44">
        <f>'Measured TV opt-pt'!J2090</f>
        <v>244.69968816575786</v>
      </c>
      <c r="Z1526" s="44">
        <f>'Measured TV opt-pt'!K2090</f>
        <v>0</v>
      </c>
      <c r="AA1526" s="44">
        <f>'Measured TV opt-pt'!L2090</f>
        <v>135.78081692509974</v>
      </c>
      <c r="AB1526" s="44">
        <f>'Measured TV opt-pt'!M2090</f>
        <v>430.20412950941335</v>
      </c>
      <c r="AC1526" s="44">
        <f>'Measured TV opt-pt'!N2090</f>
        <v>512.38865684088682</v>
      </c>
      <c r="AD1526" s="44">
        <f>'Measured TV opt-pt'!O2090</f>
        <v>222.29273041898347</v>
      </c>
      <c r="AE1526" s="55">
        <f t="shared" si="746"/>
        <v>2458.4243752464208</v>
      </c>
      <c r="AT1526" s="5">
        <f>L1526+L1530+L1531</f>
        <v>107216.13760227017</v>
      </c>
    </row>
    <row r="1527" spans="1:46" ht="12.75" customHeight="1" thickBot="1" x14ac:dyDescent="0.25">
      <c r="A1527" s="194" t="str">
        <f>+'Measured TV opt-pt'!A1861</f>
        <v>FOOD</v>
      </c>
      <c r="B1527" s="385"/>
      <c r="C1527" s="123" t="s">
        <v>221</v>
      </c>
      <c r="D1527" s="58">
        <f>+'Measured TV opt-pt'!D2054</f>
        <v>0</v>
      </c>
      <c r="E1527" s="58">
        <f>+'Measured TV opt-pt'!E2054</f>
        <v>0</v>
      </c>
      <c r="F1527" s="58">
        <f>+'Measured TV opt-pt'!F2054</f>
        <v>0</v>
      </c>
      <c r="G1527" s="58">
        <f>+'Measured TV opt-pt'!G2054</f>
        <v>0</v>
      </c>
      <c r="H1527" s="58">
        <f>+'Measured TV opt-pt'!H2054</f>
        <v>0</v>
      </c>
      <c r="I1527" s="58">
        <f>+'Measured TV opt-pt'!I2054</f>
        <v>0</v>
      </c>
      <c r="J1527" s="58">
        <f>+'Measured TV opt-pt'!J2054</f>
        <v>0</v>
      </c>
      <c r="K1527" s="58">
        <f>+'Measured TV opt-pt'!K2054</f>
        <v>0</v>
      </c>
      <c r="L1527" s="58">
        <f>+'Measured TV opt-pt'!L2054</f>
        <v>0</v>
      </c>
      <c r="M1527" s="58">
        <f>+'Measured TV opt-pt'!M2054</f>
        <v>0</v>
      </c>
      <c r="N1527" s="58">
        <f>+'Measured TV opt-pt'!N2054</f>
        <v>0</v>
      </c>
      <c r="O1527" s="58">
        <f>+'Measured TV opt-pt'!O2054</f>
        <v>0</v>
      </c>
      <c r="P1527" s="141">
        <f t="shared" si="719"/>
        <v>0</v>
      </c>
      <c r="R1527" s="123" t="s">
        <v>221</v>
      </c>
      <c r="S1527" s="44">
        <f>'Measured TV opt-pt'!D2091</f>
        <v>0</v>
      </c>
      <c r="T1527" s="44">
        <f>'Measured TV opt-pt'!E2091</f>
        <v>0</v>
      </c>
      <c r="U1527" s="44">
        <f>'Measured TV opt-pt'!F2091</f>
        <v>0</v>
      </c>
      <c r="V1527" s="44">
        <f>'Measured TV opt-pt'!G2091</f>
        <v>0</v>
      </c>
      <c r="W1527" s="44">
        <f>'Measured TV opt-pt'!H2091</f>
        <v>0</v>
      </c>
      <c r="X1527" s="44">
        <f>'Measured TV opt-pt'!I2091</f>
        <v>0</v>
      </c>
      <c r="Y1527" s="44">
        <f>'Measured TV opt-pt'!J2091</f>
        <v>0</v>
      </c>
      <c r="Z1527" s="44">
        <f>'Measured TV opt-pt'!K2091</f>
        <v>0</v>
      </c>
      <c r="AA1527" s="44">
        <f>'Measured TV opt-pt'!L2091</f>
        <v>0</v>
      </c>
      <c r="AB1527" s="44">
        <f>'Measured TV opt-pt'!M2091</f>
        <v>0</v>
      </c>
      <c r="AC1527" s="44">
        <f>'Measured TV opt-pt'!N2091</f>
        <v>0</v>
      </c>
      <c r="AD1527" s="44">
        <f>'Measured TV opt-pt'!O2091</f>
        <v>0</v>
      </c>
      <c r="AE1527" s="55">
        <f t="shared" si="746"/>
        <v>0</v>
      </c>
      <c r="AT1527" s="5"/>
    </row>
    <row r="1528" spans="1:46" ht="12.75" customHeight="1" thickBot="1" x14ac:dyDescent="0.25">
      <c r="A1528" s="194" t="str">
        <f>+'Measured TV opt-pt'!A1862</f>
        <v>FOOD</v>
      </c>
      <c r="B1528" s="385"/>
      <c r="C1528" s="123" t="s">
        <v>222</v>
      </c>
      <c r="D1528" s="58">
        <v>102236.826</v>
      </c>
      <c r="E1528" s="58">
        <v>19276.917000000001</v>
      </c>
      <c r="F1528" s="58">
        <v>32476.600000000002</v>
      </c>
      <c r="G1528" s="58">
        <f>+'Measured TV opt-pt'!G2055</f>
        <v>0</v>
      </c>
      <c r="H1528" s="58">
        <f>+'Measured TV opt-pt'!H2055</f>
        <v>0</v>
      </c>
      <c r="I1528" s="58">
        <f>+'Measured TV opt-pt'!I2055</f>
        <v>53342.696223680075</v>
      </c>
      <c r="J1528" s="58">
        <f>+'Measured TV opt-pt'!J2055</f>
        <v>50281.445365350468</v>
      </c>
      <c r="K1528" s="58">
        <f>+'Measured TV opt-pt'!K2055</f>
        <v>0</v>
      </c>
      <c r="L1528" s="58">
        <f>+'Measured TV opt-pt'!L2055</f>
        <v>45296.644920563493</v>
      </c>
      <c r="M1528" s="58">
        <f>+'Measured TV opt-pt'!M2055</f>
        <v>111360.55000341727</v>
      </c>
      <c r="N1528" s="58">
        <f>+'Measured TV opt-pt'!N2055</f>
        <v>131596.3898590958</v>
      </c>
      <c r="O1528" s="58">
        <f>+'Measured TV opt-pt'!O2055</f>
        <v>65397.137766377156</v>
      </c>
      <c r="P1528" s="141">
        <f t="shared" si="719"/>
        <v>611265.20713848423</v>
      </c>
      <c r="R1528" s="123" t="s">
        <v>222</v>
      </c>
      <c r="S1528" s="44">
        <v>147.40666666666667</v>
      </c>
      <c r="T1528" s="44">
        <v>26.776666666666667</v>
      </c>
      <c r="U1528" s="44">
        <v>38.36333333333333</v>
      </c>
      <c r="V1528" s="44">
        <f>'Measured TV opt-pt'!G2092</f>
        <v>0</v>
      </c>
      <c r="W1528" s="44">
        <f>'Measured TV opt-pt'!H2092</f>
        <v>0</v>
      </c>
      <c r="X1528" s="44">
        <f>'Measured TV opt-pt'!I2092</f>
        <v>46.862621559322399</v>
      </c>
      <c r="Y1528" s="44">
        <f>'Measured TV opt-pt'!J2092</f>
        <v>60.802511168849335</v>
      </c>
      <c r="Z1528" s="44">
        <f>'Measured TV opt-pt'!K2092</f>
        <v>0</v>
      </c>
      <c r="AA1528" s="44">
        <f>'Measured TV opt-pt'!L2092</f>
        <v>45.140553685907854</v>
      </c>
      <c r="AB1528" s="44">
        <f>'Measured TV opt-pt'!M2092</f>
        <v>97.747458221454139</v>
      </c>
      <c r="AC1528" s="44">
        <f>'Measured TV opt-pt'!N2092</f>
        <v>126.0515074687934</v>
      </c>
      <c r="AD1528" s="44">
        <f>'Measured TV opt-pt'!O2092</f>
        <v>73.148226531327495</v>
      </c>
      <c r="AE1528" s="55">
        <f t="shared" si="746"/>
        <v>662.29954530232123</v>
      </c>
      <c r="AT1528" s="5"/>
    </row>
    <row r="1529" spans="1:46" ht="12.75" customHeight="1" thickBot="1" x14ac:dyDescent="0.25">
      <c r="A1529" s="194" t="str">
        <f>+'Measured TV opt-pt'!A1863</f>
        <v>FOOD</v>
      </c>
      <c r="B1529" s="385"/>
      <c r="C1529" s="123" t="s">
        <v>223</v>
      </c>
      <c r="D1529" s="58">
        <f>+'Measured TV opt-pt'!D2056</f>
        <v>0</v>
      </c>
      <c r="E1529" s="58">
        <v>74</v>
      </c>
      <c r="F1529" s="58"/>
      <c r="G1529" s="58">
        <f>+'Measured TV opt-pt'!G2056</f>
        <v>0</v>
      </c>
      <c r="H1529" s="58">
        <f>+'Measured TV opt-pt'!H2056</f>
        <v>0</v>
      </c>
      <c r="I1529" s="58">
        <f>+'Measured TV opt-pt'!I2056</f>
        <v>40427.079533509961</v>
      </c>
      <c r="J1529" s="58">
        <f>+'Measured TV opt-pt'!J2056</f>
        <v>80942.10140704269</v>
      </c>
      <c r="K1529" s="58">
        <f>+'Measured TV opt-pt'!K2056</f>
        <v>0</v>
      </c>
      <c r="L1529" s="58">
        <f>+'Measured TV opt-pt'!L2056</f>
        <v>1761.3478267089029</v>
      </c>
      <c r="M1529" s="58">
        <f>+'Measured TV opt-pt'!M2056</f>
        <v>18648.522976539996</v>
      </c>
      <c r="N1529" s="58">
        <f>+'Measured TV opt-pt'!N2056</f>
        <v>9370.1301395444152</v>
      </c>
      <c r="O1529" s="58">
        <f>+'Measured TV opt-pt'!O2056</f>
        <v>0</v>
      </c>
      <c r="P1529" s="141">
        <f t="shared" si="719"/>
        <v>151223.18188334594</v>
      </c>
      <c r="R1529" s="123" t="s">
        <v>223</v>
      </c>
      <c r="S1529" s="44">
        <f>'Measured TV opt-pt'!D2093</f>
        <v>0</v>
      </c>
      <c r="T1529" s="44">
        <v>0.13666666666666666</v>
      </c>
      <c r="U1529" s="44"/>
      <c r="V1529" s="44">
        <f>'Measured TV opt-pt'!G2093</f>
        <v>0</v>
      </c>
      <c r="W1529" s="44">
        <f>'Measured TV opt-pt'!H2093</f>
        <v>0</v>
      </c>
      <c r="X1529" s="44">
        <f>'Measured TV opt-pt'!I2093</f>
        <v>35.312358387731209</v>
      </c>
      <c r="Y1529" s="44">
        <f>'Measured TV opt-pt'!J2093</f>
        <v>98.550181617773532</v>
      </c>
      <c r="Z1529" s="44">
        <f>'Measured TV opt-pt'!K2093</f>
        <v>0</v>
      </c>
      <c r="AA1529" s="44">
        <f>'Measured TV opt-pt'!L2093</f>
        <v>1.3847090410017489</v>
      </c>
      <c r="AB1529" s="44">
        <f>'Measured TV opt-pt'!M2093</f>
        <v>14.357840961109613</v>
      </c>
      <c r="AC1529" s="44">
        <f>'Measured TV opt-pt'!N2093</f>
        <v>8.0927885786819811</v>
      </c>
      <c r="AD1529" s="44">
        <f>'Measured TV opt-pt'!O2093</f>
        <v>0</v>
      </c>
      <c r="AE1529" s="55">
        <f t="shared" si="746"/>
        <v>157.83454525296474</v>
      </c>
      <c r="AT1529" s="5"/>
    </row>
    <row r="1530" spans="1:46" ht="12.75" customHeight="1" thickBot="1" x14ac:dyDescent="0.25">
      <c r="A1530" s="194" t="str">
        <f>+'Measured TV opt-pt'!A1864</f>
        <v>FOOD</v>
      </c>
      <c r="B1530" s="385"/>
      <c r="C1530" s="123" t="s">
        <v>224</v>
      </c>
      <c r="D1530" s="58">
        <f>+'Measured TV opt-pt'!D2057</f>
        <v>0</v>
      </c>
      <c r="E1530" s="58">
        <f>+'Measured TV opt-pt'!E2057</f>
        <v>0</v>
      </c>
      <c r="F1530" s="58">
        <f>+'Measured TV opt-pt'!F2057</f>
        <v>0</v>
      </c>
      <c r="G1530" s="58">
        <f>+'Measured TV opt-pt'!G2057</f>
        <v>0</v>
      </c>
      <c r="H1530" s="58">
        <f>+'Measured TV opt-pt'!H2057</f>
        <v>0</v>
      </c>
      <c r="I1530" s="58">
        <f>+'Measured TV opt-pt'!I2057</f>
        <v>0</v>
      </c>
      <c r="J1530" s="58">
        <f>+'Measured TV opt-pt'!J2057</f>
        <v>0</v>
      </c>
      <c r="K1530" s="58">
        <f>+'Measured TV opt-pt'!K2057</f>
        <v>0</v>
      </c>
      <c r="L1530" s="58">
        <f>+'Measured TV opt-pt'!L2057</f>
        <v>0</v>
      </c>
      <c r="M1530" s="58">
        <f>+'Measured TV opt-pt'!M2057</f>
        <v>0</v>
      </c>
      <c r="N1530" s="58">
        <f>+'Measured TV opt-pt'!N2057</f>
        <v>0</v>
      </c>
      <c r="O1530" s="58">
        <f>+'Measured TV opt-pt'!O2057</f>
        <v>0</v>
      </c>
      <c r="P1530" s="141">
        <f t="shared" si="719"/>
        <v>0</v>
      </c>
      <c r="Q1530" s="5"/>
      <c r="R1530" s="123" t="s">
        <v>224</v>
      </c>
      <c r="S1530" s="44">
        <f>'Measured TV opt-pt'!D2094</f>
        <v>0</v>
      </c>
      <c r="T1530" s="44">
        <f>'Measured TV opt-pt'!E2094</f>
        <v>0</v>
      </c>
      <c r="U1530" s="44">
        <f>'Measured TV opt-pt'!F2094</f>
        <v>0</v>
      </c>
      <c r="V1530" s="44">
        <f>'Measured TV opt-pt'!G2094</f>
        <v>0</v>
      </c>
      <c r="W1530" s="44">
        <f>'Measured TV opt-pt'!H2094</f>
        <v>0</v>
      </c>
      <c r="X1530" s="44">
        <f>'Measured TV opt-pt'!I2094</f>
        <v>0</v>
      </c>
      <c r="Y1530" s="44">
        <f>'Measured TV opt-pt'!J2094</f>
        <v>0</v>
      </c>
      <c r="Z1530" s="44">
        <f>'Measured TV opt-pt'!K2094</f>
        <v>0</v>
      </c>
      <c r="AA1530" s="44">
        <f>'Measured TV opt-pt'!L2094</f>
        <v>0</v>
      </c>
      <c r="AB1530" s="44">
        <f>'Measured TV opt-pt'!M2094</f>
        <v>0</v>
      </c>
      <c r="AC1530" s="44">
        <f>'Measured TV opt-pt'!N2094</f>
        <v>0</v>
      </c>
      <c r="AD1530" s="44">
        <f>'Measured TV opt-pt'!O2094</f>
        <v>0</v>
      </c>
      <c r="AE1530" s="55">
        <f t="shared" si="746"/>
        <v>0</v>
      </c>
    </row>
    <row r="1531" spans="1:46" ht="12.75" customHeight="1" x14ac:dyDescent="0.2">
      <c r="A1531" s="194" t="str">
        <f>+'Measured TV opt-pt'!A1865</f>
        <v>FOOD</v>
      </c>
      <c r="B1531" s="385"/>
      <c r="C1531" s="123" t="s">
        <v>101</v>
      </c>
      <c r="D1531" s="44">
        <v>99500</v>
      </c>
      <c r="E1531" s="44"/>
      <c r="F1531" s="44"/>
      <c r="G1531" s="44"/>
      <c r="H1531" s="44"/>
      <c r="I1531" s="44"/>
      <c r="J1531" s="44">
        <v>243630</v>
      </c>
      <c r="K1531" s="44"/>
      <c r="L1531" s="44"/>
      <c r="M1531" s="44"/>
      <c r="N1531" s="44">
        <v>150000</v>
      </c>
      <c r="O1531" s="44">
        <v>53000</v>
      </c>
      <c r="P1531" s="141">
        <f t="shared" si="719"/>
        <v>546130</v>
      </c>
      <c r="Q1531" s="5"/>
      <c r="R1531" s="123" t="s">
        <v>101</v>
      </c>
      <c r="S1531" s="44">
        <v>79.853666666666641</v>
      </c>
      <c r="T1531" s="44"/>
      <c r="U1531" s="44"/>
      <c r="V1531" s="44"/>
      <c r="W1531" s="44"/>
      <c r="X1531" s="44"/>
      <c r="Y1531" s="58"/>
      <c r="Z1531" s="58"/>
      <c r="AA1531" s="58"/>
      <c r="AB1531" s="58"/>
      <c r="AC1531" s="58"/>
      <c r="AD1531" s="58"/>
      <c r="AE1531" s="55">
        <f t="shared" si="746"/>
        <v>79.853666666666641</v>
      </c>
    </row>
    <row r="1532" spans="1:46" ht="12.75" customHeight="1" x14ac:dyDescent="0.2">
      <c r="A1532" s="194" t="str">
        <f>+'Measured TV opt-pt'!A1866</f>
        <v>FOOD</v>
      </c>
      <c r="B1532" s="385"/>
      <c r="C1532" s="124" t="s">
        <v>58</v>
      </c>
      <c r="D1532" s="46">
        <v>116579.00000000015</v>
      </c>
      <c r="E1532" s="46">
        <v>57828.099999999969</v>
      </c>
      <c r="F1532" s="46">
        <v>21161.099999999977</v>
      </c>
      <c r="G1532" s="46"/>
      <c r="H1532" s="46"/>
      <c r="I1532" s="46">
        <v>41690</v>
      </c>
      <c r="J1532" s="46">
        <v>54591.9</v>
      </c>
      <c r="K1532" s="46"/>
      <c r="L1532" s="46">
        <v>25000</v>
      </c>
      <c r="M1532" s="46">
        <v>50000</v>
      </c>
      <c r="N1532" s="46">
        <v>100000</v>
      </c>
      <c r="O1532" s="46">
        <v>55000</v>
      </c>
      <c r="P1532" s="142">
        <f t="shared" si="719"/>
        <v>521850.10000000009</v>
      </c>
      <c r="R1532" s="133" t="s">
        <v>105</v>
      </c>
      <c r="S1532" s="133">
        <f>+'Measured TV opt-pt'!D1034</f>
        <v>0.7</v>
      </c>
      <c r="T1532" s="133">
        <f>+'Measured TV opt-pt'!E1034</f>
        <v>0.7</v>
      </c>
      <c r="U1532" s="133">
        <f>+'Measured TV opt-pt'!F1034</f>
        <v>0.7</v>
      </c>
      <c r="V1532" s="133">
        <f>+'Measured TV opt-pt'!G1034</f>
        <v>0.7</v>
      </c>
      <c r="W1532" s="133">
        <f>+'Measured TV opt-pt'!H1034</f>
        <v>0.7</v>
      </c>
      <c r="X1532" s="8">
        <f>+'Measured TV opt-pt'!I1034</f>
        <v>0.7</v>
      </c>
      <c r="Y1532" s="133">
        <f>+'Measured TV opt-pt'!J1034</f>
        <v>0.7</v>
      </c>
      <c r="Z1532" s="133">
        <f>+'Measured TV opt-pt'!K1034</f>
        <v>0.48915873014712274</v>
      </c>
      <c r="AA1532" s="133">
        <f>+'Measured TV opt-pt'!L1034</f>
        <v>0.4834974169537235</v>
      </c>
      <c r="AB1532" s="133">
        <f>+'Measured TV opt-pt'!M1034</f>
        <v>0.45414569524687309</v>
      </c>
      <c r="AC1532" s="133">
        <f>+'Measured TV opt-pt'!N1034</f>
        <v>0.38276016431267579</v>
      </c>
      <c r="AD1532" s="133">
        <f>+'Measured TV opt-pt'!O1034</f>
        <v>0.34111134082271427</v>
      </c>
      <c r="AE1532" s="133"/>
      <c r="AT1532" s="5">
        <f>L1532+L1533+L1534+L1535</f>
        <v>25000</v>
      </c>
    </row>
    <row r="1533" spans="1:46" ht="13.5" customHeight="1" thickBot="1" x14ac:dyDescent="0.25">
      <c r="A1533" s="194" t="str">
        <f>+'Measured TV opt-pt'!A1867</f>
        <v>FOOD</v>
      </c>
      <c r="B1533" s="385"/>
      <c r="C1533" s="124" t="s">
        <v>59</v>
      </c>
      <c r="D1533" s="46"/>
      <c r="E1533" s="46"/>
      <c r="F1533" s="46"/>
      <c r="G1533" s="46"/>
      <c r="H1533" s="46"/>
      <c r="I1533" s="46"/>
      <c r="J1533" s="46"/>
      <c r="K1533" s="46"/>
      <c r="L1533" s="46"/>
      <c r="M1533" s="46"/>
      <c r="N1533" s="46"/>
      <c r="O1533" s="46"/>
      <c r="P1533" s="142">
        <f t="shared" si="719"/>
        <v>0</v>
      </c>
      <c r="R1533" s="60" t="s">
        <v>107</v>
      </c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</row>
    <row r="1534" spans="1:46" ht="12.75" customHeight="1" thickBot="1" x14ac:dyDescent="0.25">
      <c r="A1534" s="194" t="str">
        <f>+'Measured TV opt-pt'!A1868</f>
        <v>FOOD</v>
      </c>
      <c r="B1534" s="385"/>
      <c r="C1534" s="124" t="s">
        <v>166</v>
      </c>
      <c r="D1534" s="46"/>
      <c r="E1534" s="46"/>
      <c r="F1534" s="46"/>
      <c r="G1534" s="46"/>
      <c r="H1534" s="46"/>
      <c r="I1534" s="347"/>
      <c r="J1534" s="46"/>
      <c r="K1534" s="46"/>
      <c r="L1534" s="46"/>
      <c r="M1534" s="46"/>
      <c r="N1534" s="46"/>
      <c r="O1534" s="46"/>
      <c r="P1534" s="142">
        <f t="shared" si="719"/>
        <v>0</v>
      </c>
      <c r="Q1534" s="8"/>
      <c r="R1534" s="121" t="s">
        <v>106</v>
      </c>
      <c r="S1534" s="54">
        <f>SUM(S1535:S1540)</f>
        <v>832.006666666667</v>
      </c>
      <c r="T1534" s="54">
        <f t="shared" ref="T1534" si="747">SUM(T1535:T1540)</f>
        <v>211.09</v>
      </c>
      <c r="U1534" s="54">
        <f t="shared" ref="U1534" si="748">SUM(U1535:U1540)</f>
        <v>216.01333333333332</v>
      </c>
      <c r="V1534" s="54">
        <f t="shared" ref="V1534" si="749">SUM(V1535:V1540)</f>
        <v>0</v>
      </c>
      <c r="W1534" s="54">
        <f t="shared" ref="W1534" si="750">SUM(W1535:W1540)</f>
        <v>0</v>
      </c>
      <c r="X1534" s="54">
        <f t="shared" ref="X1534" si="751">SUM(X1535:X1540)</f>
        <v>223.95626068615445</v>
      </c>
      <c r="Y1534" s="54">
        <f t="shared" ref="Y1534" si="752">SUM(Y1535:Y1540)</f>
        <v>462.69679639656908</v>
      </c>
      <c r="Z1534" s="54">
        <f t="shared" ref="Z1534" si="753">SUM(Z1535:Z1540)</f>
        <v>0</v>
      </c>
      <c r="AA1534" s="54">
        <f t="shared" ref="AA1534" si="754">SUM(AA1535:AA1540)</f>
        <v>203.51879445959543</v>
      </c>
      <c r="AB1534" s="54">
        <f t="shared" ref="AB1534" si="755">SUM(AB1535:AB1540)</f>
        <v>603.98785850767933</v>
      </c>
      <c r="AC1534" s="54">
        <f t="shared" ref="AC1534" si="756">SUM(AC1535:AC1540)</f>
        <v>725.59662321578685</v>
      </c>
      <c r="AD1534" s="54">
        <f t="shared" ref="AD1534" si="757">SUM(AD1535:AD1540)</f>
        <v>333.0448113308255</v>
      </c>
      <c r="AE1534" s="54">
        <f t="shared" ref="AE1534" si="758">SUM(AE1535:AE1540)</f>
        <v>3811.9111445966109</v>
      </c>
    </row>
    <row r="1535" spans="1:46" ht="12.75" customHeight="1" thickBot="1" x14ac:dyDescent="0.25">
      <c r="A1535" s="194" t="str">
        <f>+'Measured TV opt-pt'!A1869</f>
        <v>FOOD</v>
      </c>
      <c r="B1535" s="385"/>
      <c r="C1535" s="125" t="s">
        <v>167</v>
      </c>
      <c r="D1535" s="48">
        <v>100</v>
      </c>
      <c r="E1535" s="48"/>
      <c r="F1535" s="48"/>
      <c r="G1535" s="48"/>
      <c r="H1535" s="48"/>
      <c r="I1535" s="48"/>
      <c r="J1535" s="48"/>
      <c r="K1535" s="48"/>
      <c r="L1535" s="48"/>
      <c r="M1535" s="48"/>
      <c r="N1535" s="48"/>
      <c r="O1535" s="48"/>
      <c r="P1535" s="143">
        <f t="shared" si="719"/>
        <v>100</v>
      </c>
      <c r="Q1535" s="8"/>
      <c r="R1535" s="123" t="s">
        <v>261</v>
      </c>
      <c r="S1535" s="44">
        <v>560.90000000000043</v>
      </c>
      <c r="T1535" s="44">
        <v>181.12</v>
      </c>
      <c r="U1535" s="44">
        <v>171.95</v>
      </c>
      <c r="V1535" s="44">
        <f>'Measured TV opt-pt'!G2084</f>
        <v>0</v>
      </c>
      <c r="W1535" s="44">
        <f>'Measured TV opt-pt'!H2084</f>
        <v>0</v>
      </c>
      <c r="X1535" s="44">
        <f>'Measured TV opt-pt'!I2084</f>
        <v>131.78463515576121</v>
      </c>
      <c r="Y1535" s="44">
        <f>'Measured TV opt-pt'!J2084</f>
        <v>280.21555404936288</v>
      </c>
      <c r="Z1535" s="44">
        <f>'Measured TV opt-pt'!K2084</f>
        <v>0</v>
      </c>
      <c r="AA1535" s="44">
        <f>'Measured TV opt-pt'!L2084</f>
        <v>151.57995950592399</v>
      </c>
      <c r="AB1535" s="44">
        <f>'Measured TV opt-pt'!M2084</f>
        <v>479.1324973461501</v>
      </c>
      <c r="AC1535" s="44">
        <f>'Measured TV opt-pt'!N2084</f>
        <v>575.04799641978514</v>
      </c>
      <c r="AD1535" s="44">
        <f>'Measured TV opt-pt'!O2084</f>
        <v>250.58624649342642</v>
      </c>
      <c r="AE1535" s="55">
        <f t="shared" ref="AE1535:AE1540" si="759">SUM(S1535:AD1535)</f>
        <v>2782.3168889704102</v>
      </c>
    </row>
    <row r="1536" spans="1:46" ht="12.75" customHeight="1" thickBot="1" x14ac:dyDescent="0.25">
      <c r="A1536" s="194" t="str">
        <f>+'Measured TV opt-pt'!A1870</f>
        <v>FOOD</v>
      </c>
      <c r="B1536" s="385"/>
      <c r="C1536" s="122" t="s">
        <v>60</v>
      </c>
      <c r="D1536" s="42"/>
      <c r="E1536" s="42">
        <v>23495</v>
      </c>
      <c r="F1536" s="42"/>
      <c r="G1536" s="42"/>
      <c r="H1536" s="42"/>
      <c r="I1536" s="42"/>
      <c r="J1536" s="42"/>
      <c r="K1536" s="42"/>
      <c r="L1536" s="42"/>
      <c r="M1536" s="42"/>
      <c r="N1536" s="42"/>
      <c r="O1536" s="42"/>
      <c r="P1536" s="144">
        <f t="shared" si="719"/>
        <v>23495</v>
      </c>
      <c r="Q1536" s="5"/>
      <c r="R1536" s="123" t="s">
        <v>262</v>
      </c>
      <c r="S1536" s="44">
        <f>'Measured TV opt-pt'!D2085</f>
        <v>0</v>
      </c>
      <c r="T1536" s="44">
        <v>0</v>
      </c>
      <c r="U1536" s="44">
        <f>'Measured TV opt-pt'!F2085</f>
        <v>0</v>
      </c>
      <c r="V1536" s="44">
        <f>'Measured TV opt-pt'!G2085</f>
        <v>0</v>
      </c>
      <c r="W1536" s="44">
        <f>'Measured TV opt-pt'!H2085</f>
        <v>0</v>
      </c>
      <c r="X1536" s="44">
        <f>'Measured TV opt-pt'!I2085</f>
        <v>0</v>
      </c>
      <c r="Y1536" s="44">
        <f>'Measured TV opt-pt'!J2085</f>
        <v>0</v>
      </c>
      <c r="Z1536" s="44">
        <f>'Measured TV opt-pt'!K2085</f>
        <v>0</v>
      </c>
      <c r="AA1536" s="44">
        <f>'Measured TV opt-pt'!L2085</f>
        <v>0</v>
      </c>
      <c r="AB1536" s="44">
        <f>'Measured TV opt-pt'!M2085</f>
        <v>0</v>
      </c>
      <c r="AC1536" s="44">
        <f>'Measured TV opt-pt'!N2085</f>
        <v>0</v>
      </c>
      <c r="AD1536" s="44">
        <f>'Measured TV opt-pt'!O2085</f>
        <v>0</v>
      </c>
      <c r="AE1536" s="55">
        <f t="shared" si="759"/>
        <v>0</v>
      </c>
      <c r="AT1536" s="5">
        <f>L1536+L1537+L1538+L1539+L1540+L1541+L1561+L1562+L1563</f>
        <v>90800</v>
      </c>
    </row>
    <row r="1537" spans="1:31" ht="12.75" customHeight="1" thickBot="1" x14ac:dyDescent="0.25">
      <c r="A1537" s="194" t="str">
        <f>+'Measured TV opt-pt'!A1871</f>
        <v>FOOD</v>
      </c>
      <c r="B1537" s="385"/>
      <c r="C1537" s="122" t="s">
        <v>61</v>
      </c>
      <c r="D1537" s="42"/>
      <c r="E1537" s="42"/>
      <c r="F1537" s="42">
        <v>3000</v>
      </c>
      <c r="G1537" s="42">
        <v>1300</v>
      </c>
      <c r="H1537" s="42"/>
      <c r="I1537" s="42"/>
      <c r="J1537" s="42">
        <v>1300</v>
      </c>
      <c r="K1537" s="42"/>
      <c r="L1537" s="42">
        <v>1300</v>
      </c>
      <c r="M1537" s="42"/>
      <c r="N1537" s="42"/>
      <c r="O1537" s="42">
        <v>1300</v>
      </c>
      <c r="P1537" s="144">
        <f t="shared" si="719"/>
        <v>8200</v>
      </c>
      <c r="R1537" s="123" t="s">
        <v>263</v>
      </c>
      <c r="S1537" s="44">
        <v>168.38666666666657</v>
      </c>
      <c r="T1537" s="44">
        <v>29.723333333333333</v>
      </c>
      <c r="U1537" s="44">
        <v>44.063333333333333</v>
      </c>
      <c r="V1537" s="44">
        <f>'Measured TV opt-pt'!G2086</f>
        <v>0</v>
      </c>
      <c r="W1537" s="44">
        <f>'Measured TV opt-pt'!H2086</f>
        <v>0</v>
      </c>
      <c r="X1537" s="44">
        <f>'Measured TV opt-pt'!I2086</f>
        <v>52.563493274004379</v>
      </c>
      <c r="Y1537" s="44">
        <f>'Measured TV opt-pt'!J2086</f>
        <v>69.62742569263267</v>
      </c>
      <c r="Z1537" s="44">
        <f>'Measured TV opt-pt'!K2086</f>
        <v>0</v>
      </c>
      <c r="AA1537" s="44">
        <f>'Measured TV opt-pt'!L2086</f>
        <v>50.393004363490832</v>
      </c>
      <c r="AB1537" s="44">
        <f>'Measured TV opt-pt'!M2086</f>
        <v>108.8645611567962</v>
      </c>
      <c r="AC1537" s="44">
        <f>'Measured TV opt-pt'!N2086</f>
        <v>141.46618167258211</v>
      </c>
      <c r="AD1537" s="44">
        <f>'Measured TV opt-pt'!O2086</f>
        <v>82.458564837399095</v>
      </c>
      <c r="AE1537" s="55">
        <f t="shared" si="759"/>
        <v>747.54656433023854</v>
      </c>
    </row>
    <row r="1538" spans="1:31" ht="12.75" customHeight="1" thickBot="1" x14ac:dyDescent="0.25">
      <c r="A1538" s="194" t="str">
        <f>+'Measured TV opt-pt'!A1872</f>
        <v>FOOD</v>
      </c>
      <c r="B1538" s="385"/>
      <c r="C1538" s="122" t="s">
        <v>62</v>
      </c>
      <c r="D1538" s="42"/>
      <c r="E1538" s="42"/>
      <c r="F1538" s="42"/>
      <c r="G1538" s="42"/>
      <c r="H1538" s="42"/>
      <c r="I1538" s="42"/>
      <c r="J1538" s="42"/>
      <c r="K1538" s="42"/>
      <c r="L1538" s="42"/>
      <c r="M1538" s="42"/>
      <c r="N1538" s="42"/>
      <c r="O1538" s="42"/>
      <c r="P1538" s="144">
        <f t="shared" si="719"/>
        <v>0</v>
      </c>
      <c r="R1538" s="123" t="s">
        <v>264</v>
      </c>
      <c r="S1538" s="44">
        <f>'Measured TV opt-pt'!D2087</f>
        <v>0</v>
      </c>
      <c r="T1538" s="44">
        <v>0.24666666666666667</v>
      </c>
      <c r="U1538" s="44"/>
      <c r="V1538" s="44">
        <f>'Measured TV opt-pt'!G2087</f>
        <v>0</v>
      </c>
      <c r="W1538" s="44">
        <f>'Measured TV opt-pt'!H2087</f>
        <v>0</v>
      </c>
      <c r="X1538" s="44">
        <f>'Measured TV opt-pt'!I2087</f>
        <v>39.608132256388856</v>
      </c>
      <c r="Y1538" s="44">
        <f>'Measured TV opt-pt'!J2087</f>
        <v>112.85381665457352</v>
      </c>
      <c r="Z1538" s="44">
        <f>'Measured TV opt-pt'!K2087</f>
        <v>0</v>
      </c>
      <c r="AA1538" s="44">
        <f>'Measured TV opt-pt'!L2087</f>
        <v>1.5458305901806073</v>
      </c>
      <c r="AB1538" s="44">
        <f>'Measured TV opt-pt'!M2087</f>
        <v>15.99080000473303</v>
      </c>
      <c r="AC1538" s="44">
        <f>'Measured TV opt-pt'!N2087</f>
        <v>9.0824451234195251</v>
      </c>
      <c r="AD1538" s="44">
        <f>'Measured TV opt-pt'!O2087</f>
        <v>0</v>
      </c>
      <c r="AE1538" s="55">
        <f t="shared" si="759"/>
        <v>179.32769129596218</v>
      </c>
    </row>
    <row r="1539" spans="1:31" ht="12.75" customHeight="1" thickBot="1" x14ac:dyDescent="0.25">
      <c r="A1539" s="194" t="str">
        <f>+'Measured TV opt-pt'!A1873</f>
        <v>FOOD</v>
      </c>
      <c r="B1539" s="385"/>
      <c r="C1539" s="122" t="s">
        <v>63</v>
      </c>
      <c r="D1539" s="42"/>
      <c r="E1539" s="42"/>
      <c r="F1539" s="42"/>
      <c r="G1539" s="42"/>
      <c r="H1539" s="42"/>
      <c r="I1539" s="42"/>
      <c r="J1539" s="42"/>
      <c r="K1539" s="42"/>
      <c r="L1539" s="42"/>
      <c r="M1539" s="42"/>
      <c r="N1539" s="42"/>
      <c r="O1539" s="42"/>
      <c r="P1539" s="144">
        <f t="shared" si="719"/>
        <v>0</v>
      </c>
      <c r="Q1539" s="5"/>
      <c r="R1539" s="123" t="s">
        <v>265</v>
      </c>
      <c r="S1539" s="44">
        <f>'Measured TV opt-pt'!D2088</f>
        <v>0</v>
      </c>
      <c r="T1539" s="44">
        <f>'Measured TV opt-pt'!E2088</f>
        <v>0</v>
      </c>
      <c r="U1539" s="44">
        <f>'Measured TV opt-pt'!F2088</f>
        <v>0</v>
      </c>
      <c r="V1539" s="44">
        <f>'Measured TV opt-pt'!G2088</f>
        <v>0</v>
      </c>
      <c r="W1539" s="44">
        <f>'Measured TV opt-pt'!H2088</f>
        <v>0</v>
      </c>
      <c r="X1539" s="44">
        <f>'Measured TV opt-pt'!I2088</f>
        <v>0</v>
      </c>
      <c r="Y1539" s="44">
        <f>'Measured TV opt-pt'!J2088</f>
        <v>0</v>
      </c>
      <c r="Z1539" s="44">
        <f>'Measured TV opt-pt'!K2088</f>
        <v>0</v>
      </c>
      <c r="AA1539" s="44">
        <f>'Measured TV opt-pt'!L2088</f>
        <v>0</v>
      </c>
      <c r="AB1539" s="44">
        <f>'Measured TV opt-pt'!M2088</f>
        <v>0</v>
      </c>
      <c r="AC1539" s="44">
        <f>'Measured TV opt-pt'!N2088</f>
        <v>0</v>
      </c>
      <c r="AD1539" s="44">
        <f>'Measured TV opt-pt'!O2088</f>
        <v>0</v>
      </c>
      <c r="AE1539" s="55">
        <f t="shared" si="759"/>
        <v>0</v>
      </c>
    </row>
    <row r="1540" spans="1:31" ht="13.5" customHeight="1" x14ac:dyDescent="0.2">
      <c r="A1540" s="194" t="str">
        <f>+'Measured TV opt-pt'!A1874</f>
        <v>FOOD</v>
      </c>
      <c r="B1540" s="385"/>
      <c r="C1540" s="122" t="s">
        <v>64</v>
      </c>
      <c r="D1540" s="42"/>
      <c r="E1540" s="42"/>
      <c r="F1540" s="42"/>
      <c r="G1540" s="42"/>
      <c r="H1540" s="42"/>
      <c r="I1540" s="42"/>
      <c r="J1540" s="42"/>
      <c r="K1540" s="42"/>
      <c r="L1540" s="42"/>
      <c r="M1540" s="42"/>
      <c r="N1540" s="42"/>
      <c r="O1540" s="42"/>
      <c r="P1540" s="144">
        <f t="shared" si="719"/>
        <v>0</v>
      </c>
      <c r="Q1540" s="5"/>
      <c r="R1540" s="123" t="s">
        <v>266</v>
      </c>
      <c r="S1540" s="44">
        <v>102.72</v>
      </c>
      <c r="T1540" s="44"/>
      <c r="U1540" s="44"/>
      <c r="V1540" s="44"/>
      <c r="W1540" s="44"/>
      <c r="X1540" s="44"/>
      <c r="Y1540" s="44"/>
      <c r="Z1540" s="44"/>
      <c r="AA1540" s="44"/>
      <c r="AB1540" s="44"/>
      <c r="AC1540" s="44"/>
      <c r="AD1540" s="44"/>
      <c r="AE1540" s="55">
        <f t="shared" si="759"/>
        <v>102.72</v>
      </c>
    </row>
    <row r="1541" spans="1:31" ht="12.75" customHeight="1" x14ac:dyDescent="0.2">
      <c r="A1541" s="194" t="str">
        <f>+'Measured TV opt-pt'!A1875</f>
        <v>FOOD</v>
      </c>
      <c r="B1541" s="385"/>
      <c r="C1541" s="212" t="s">
        <v>289</v>
      </c>
      <c r="D1541" s="217">
        <f t="shared" ref="D1541:O1541" si="760">SUM(D1542:D1560)</f>
        <v>39064.766400000008</v>
      </c>
      <c r="E1541" s="217">
        <f t="shared" si="760"/>
        <v>39010.466</v>
      </c>
      <c r="F1541" s="217">
        <f t="shared" si="760"/>
        <v>59877.124400000001</v>
      </c>
      <c r="G1541" s="217">
        <f t="shared" si="760"/>
        <v>36500</v>
      </c>
      <c r="H1541" s="217">
        <f t="shared" si="760"/>
        <v>37000</v>
      </c>
      <c r="I1541" s="217">
        <f t="shared" si="760"/>
        <v>53000</v>
      </c>
      <c r="J1541" s="217">
        <f t="shared" si="760"/>
        <v>97500</v>
      </c>
      <c r="K1541" s="217">
        <f t="shared" si="760"/>
        <v>40000</v>
      </c>
      <c r="L1541" s="217">
        <f t="shared" si="760"/>
        <v>89500</v>
      </c>
      <c r="M1541" s="217">
        <f t="shared" si="760"/>
        <v>89500</v>
      </c>
      <c r="N1541" s="217">
        <f t="shared" si="760"/>
        <v>37000</v>
      </c>
      <c r="O1541" s="217">
        <f t="shared" si="760"/>
        <v>37000</v>
      </c>
      <c r="P1541" s="214">
        <f t="shared" si="719"/>
        <v>654952.35679999995</v>
      </c>
      <c r="Q1541" s="5"/>
      <c r="R1541" s="60" t="s">
        <v>107</v>
      </c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</row>
    <row r="1542" spans="1:31" ht="12.75" customHeight="1" x14ac:dyDescent="0.25">
      <c r="A1542" s="194" t="str">
        <f>+'Measured TV opt-pt'!A1876</f>
        <v>FOOD</v>
      </c>
      <c r="B1542" s="385"/>
      <c r="C1542" s="311" t="s">
        <v>284</v>
      </c>
      <c r="D1542" s="330"/>
      <c r="E1542" s="330"/>
      <c r="F1542" s="330"/>
      <c r="G1542" s="330"/>
      <c r="H1542" s="330"/>
      <c r="I1542" s="330"/>
      <c r="J1542" s="330"/>
      <c r="K1542" s="330"/>
      <c r="L1542" s="330"/>
      <c r="M1542" s="330"/>
      <c r="N1542" s="330"/>
      <c r="O1542" s="330"/>
      <c r="P1542" s="312">
        <f t="shared" ref="P1542:P1560" si="761">SUM(D1542:O1542)</f>
        <v>0</v>
      </c>
      <c r="Q1542" s="5"/>
      <c r="R1542" s="60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</row>
    <row r="1543" spans="1:31" ht="12.75" customHeight="1" x14ac:dyDescent="0.25">
      <c r="A1543" s="194" t="str">
        <f>+'Measured TV opt-pt'!A1877</f>
        <v>FOOD</v>
      </c>
      <c r="B1543" s="385"/>
      <c r="C1543" s="311" t="s">
        <v>288</v>
      </c>
      <c r="D1543" s="330"/>
      <c r="E1543" s="330"/>
      <c r="F1543" s="330"/>
      <c r="G1543" s="330"/>
      <c r="H1543" s="330"/>
      <c r="I1543" s="330"/>
      <c r="J1543" s="330"/>
      <c r="K1543" s="330"/>
      <c r="L1543" s="330"/>
      <c r="M1543" s="330"/>
      <c r="N1543" s="330"/>
      <c r="O1543" s="330"/>
      <c r="P1543" s="312">
        <f t="shared" si="761"/>
        <v>0</v>
      </c>
      <c r="Q1543" s="5"/>
      <c r="R1543" s="60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</row>
    <row r="1544" spans="1:31" ht="12.75" customHeight="1" x14ac:dyDescent="0.25">
      <c r="A1544" s="194" t="str">
        <f>+'Measured TV opt-pt'!A1878</f>
        <v>FOOD</v>
      </c>
      <c r="B1544" s="385"/>
      <c r="C1544" s="311" t="s">
        <v>280</v>
      </c>
      <c r="D1544" s="330"/>
      <c r="E1544" s="330"/>
      <c r="F1544" s="330"/>
      <c r="G1544" s="330"/>
      <c r="H1544" s="330"/>
      <c r="I1544" s="330">
        <v>10000</v>
      </c>
      <c r="J1544" s="330">
        <v>30000</v>
      </c>
      <c r="K1544" s="330"/>
      <c r="L1544" s="330">
        <v>50000</v>
      </c>
      <c r="M1544" s="330">
        <v>50000</v>
      </c>
      <c r="N1544" s="330"/>
      <c r="O1544" s="330"/>
      <c r="P1544" s="312">
        <f t="shared" si="761"/>
        <v>140000</v>
      </c>
      <c r="Q1544" s="5"/>
      <c r="R1544" s="60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</row>
    <row r="1545" spans="1:31" ht="12.75" customHeight="1" x14ac:dyDescent="0.25">
      <c r="A1545" s="194" t="str">
        <f>+'Measured TV opt-pt'!A1879</f>
        <v>FOOD</v>
      </c>
      <c r="B1545" s="385"/>
      <c r="C1545" s="311" t="s">
        <v>285</v>
      </c>
      <c r="D1545" s="330"/>
      <c r="E1545" s="330"/>
      <c r="F1545" s="330"/>
      <c r="G1545" s="330"/>
      <c r="H1545" s="330"/>
      <c r="I1545" s="330"/>
      <c r="J1545" s="330"/>
      <c r="K1545" s="330"/>
      <c r="L1545" s="330"/>
      <c r="M1545" s="330"/>
      <c r="N1545" s="330"/>
      <c r="O1545" s="330"/>
      <c r="P1545" s="312">
        <f t="shared" si="761"/>
        <v>0</v>
      </c>
      <c r="Q1545" s="5"/>
      <c r="R1545" s="60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</row>
    <row r="1546" spans="1:31" ht="12.75" customHeight="1" x14ac:dyDescent="0.25">
      <c r="A1546" s="194" t="str">
        <f t="shared" ref="A1546:A1558" si="762">+A1545</f>
        <v>FOOD</v>
      </c>
      <c r="B1546" s="385"/>
      <c r="C1546" s="311" t="s">
        <v>280</v>
      </c>
      <c r="D1546" s="330"/>
      <c r="E1546" s="330"/>
      <c r="F1546" s="330"/>
      <c r="G1546" s="330"/>
      <c r="H1546" s="330"/>
      <c r="I1546" s="330">
        <v>3000</v>
      </c>
      <c r="J1546" s="330">
        <v>2500</v>
      </c>
      <c r="K1546" s="330"/>
      <c r="L1546" s="330">
        <v>2500</v>
      </c>
      <c r="M1546" s="330">
        <v>2500</v>
      </c>
      <c r="N1546" s="330"/>
      <c r="O1546" s="330"/>
      <c r="P1546" s="312">
        <f t="shared" si="761"/>
        <v>10500</v>
      </c>
      <c r="Q1546" s="5"/>
      <c r="R1546" s="60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</row>
    <row r="1547" spans="1:31" ht="12.75" customHeight="1" x14ac:dyDescent="0.25">
      <c r="A1547" s="194" t="str">
        <f t="shared" si="762"/>
        <v>FOOD</v>
      </c>
      <c r="B1547" s="385"/>
      <c r="C1547" s="311" t="s">
        <v>286</v>
      </c>
      <c r="D1547" s="330">
        <v>39064.766400000008</v>
      </c>
      <c r="E1547" s="330">
        <v>37010.466</v>
      </c>
      <c r="F1547" s="330">
        <v>57877.124400000001</v>
      </c>
      <c r="G1547" s="330">
        <v>26000</v>
      </c>
      <c r="H1547" s="330">
        <v>28000</v>
      </c>
      <c r="I1547" s="330">
        <v>28000</v>
      </c>
      <c r="J1547" s="330">
        <v>48000</v>
      </c>
      <c r="K1547" s="330">
        <v>28000</v>
      </c>
      <c r="L1547" s="330">
        <v>28000</v>
      </c>
      <c r="M1547" s="330">
        <v>28000</v>
      </c>
      <c r="N1547" s="330">
        <v>28000</v>
      </c>
      <c r="O1547" s="330">
        <v>28000</v>
      </c>
      <c r="P1547" s="312">
        <f t="shared" si="761"/>
        <v>403952.35680000001</v>
      </c>
      <c r="Q1547" s="5"/>
      <c r="R1547" s="60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</row>
    <row r="1548" spans="1:31" ht="12.75" customHeight="1" x14ac:dyDescent="0.25">
      <c r="A1548" s="194" t="str">
        <f t="shared" si="762"/>
        <v>FOOD</v>
      </c>
      <c r="B1548" s="385"/>
      <c r="C1548" s="311" t="s">
        <v>282</v>
      </c>
      <c r="D1548" s="330"/>
      <c r="E1548" s="330"/>
      <c r="F1548" s="330"/>
      <c r="G1548" s="330">
        <v>8500</v>
      </c>
      <c r="H1548" s="330">
        <v>7000</v>
      </c>
      <c r="I1548" s="330">
        <v>10000</v>
      </c>
      <c r="J1548" s="330">
        <v>15000</v>
      </c>
      <c r="K1548" s="330">
        <v>10000</v>
      </c>
      <c r="L1548" s="330">
        <v>7000</v>
      </c>
      <c r="M1548" s="330">
        <v>7000</v>
      </c>
      <c r="N1548" s="330">
        <v>7000</v>
      </c>
      <c r="O1548" s="330">
        <v>7000</v>
      </c>
      <c r="P1548" s="312">
        <f t="shared" si="761"/>
        <v>78500</v>
      </c>
      <c r="Q1548" s="5"/>
      <c r="R1548" s="60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</row>
    <row r="1549" spans="1:31" ht="12.75" customHeight="1" x14ac:dyDescent="0.25">
      <c r="A1549" s="194" t="str">
        <f t="shared" si="762"/>
        <v>FOOD</v>
      </c>
      <c r="B1549" s="385"/>
      <c r="C1549" s="311" t="s">
        <v>283</v>
      </c>
      <c r="D1549" s="330"/>
      <c r="E1549" s="330"/>
      <c r="F1549" s="330"/>
      <c r="G1549" s="330"/>
      <c r="H1549" s="330"/>
      <c r="I1549" s="330"/>
      <c r="J1549" s="330"/>
      <c r="K1549" s="330"/>
      <c r="L1549" s="330"/>
      <c r="M1549" s="330"/>
      <c r="N1549" s="330"/>
      <c r="O1549" s="330"/>
      <c r="P1549" s="312">
        <f t="shared" si="761"/>
        <v>0</v>
      </c>
      <c r="Q1549" s="5"/>
      <c r="R1549" s="60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</row>
    <row r="1550" spans="1:31" ht="12.75" customHeight="1" x14ac:dyDescent="0.25">
      <c r="A1550" s="194" t="str">
        <f t="shared" si="762"/>
        <v>FOOD</v>
      </c>
      <c r="B1550" s="385"/>
      <c r="C1550" s="313" t="s">
        <v>287</v>
      </c>
      <c r="D1550" s="331"/>
      <c r="E1550" s="331"/>
      <c r="F1550" s="331"/>
      <c r="G1550" s="331"/>
      <c r="H1550" s="331"/>
      <c r="I1550" s="331"/>
      <c r="J1550" s="331"/>
      <c r="K1550" s="331"/>
      <c r="L1550" s="331"/>
      <c r="M1550" s="331"/>
      <c r="N1550" s="331"/>
      <c r="O1550" s="331"/>
      <c r="P1550" s="314">
        <f t="shared" si="761"/>
        <v>0</v>
      </c>
      <c r="Q1550" s="5"/>
      <c r="R1550" s="60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</row>
    <row r="1551" spans="1:31" ht="12.75" customHeight="1" x14ac:dyDescent="0.25">
      <c r="A1551" s="194" t="str">
        <f t="shared" si="762"/>
        <v>FOOD</v>
      </c>
      <c r="B1551" s="385"/>
      <c r="C1551" s="313" t="s">
        <v>288</v>
      </c>
      <c r="D1551" s="331"/>
      <c r="E1551" s="331"/>
      <c r="F1551" s="331"/>
      <c r="G1551" s="331"/>
      <c r="H1551" s="331"/>
      <c r="I1551" s="331"/>
      <c r="J1551" s="331"/>
      <c r="K1551" s="331"/>
      <c r="L1551" s="331"/>
      <c r="M1551" s="331"/>
      <c r="N1551" s="331"/>
      <c r="O1551" s="331"/>
      <c r="P1551" s="314">
        <f t="shared" si="761"/>
        <v>0</v>
      </c>
      <c r="Q1551" s="5"/>
      <c r="R1551" s="60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</row>
    <row r="1552" spans="1:31" ht="12.75" customHeight="1" x14ac:dyDescent="0.25">
      <c r="A1552" s="194" t="str">
        <f t="shared" si="762"/>
        <v>FOOD</v>
      </c>
      <c r="B1552" s="385"/>
      <c r="C1552" s="313" t="s">
        <v>280</v>
      </c>
      <c r="D1552" s="331"/>
      <c r="E1552" s="331"/>
      <c r="F1552" s="331"/>
      <c r="G1552" s="331"/>
      <c r="H1552" s="331"/>
      <c r="I1552" s="331"/>
      <c r="J1552" s="331"/>
      <c r="K1552" s="331"/>
      <c r="L1552" s="331"/>
      <c r="M1552" s="331"/>
      <c r="N1552" s="331"/>
      <c r="O1552" s="331"/>
      <c r="P1552" s="314">
        <f t="shared" si="761"/>
        <v>0</v>
      </c>
      <c r="Q1552" s="5"/>
      <c r="R1552" s="60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</row>
    <row r="1553" spans="1:31" ht="12.75" customHeight="1" x14ac:dyDescent="0.25">
      <c r="A1553" s="194" t="str">
        <f t="shared" si="762"/>
        <v>FOOD</v>
      </c>
      <c r="B1553" s="385"/>
      <c r="C1553" s="313" t="s">
        <v>285</v>
      </c>
      <c r="D1553" s="331"/>
      <c r="E1553" s="331"/>
      <c r="F1553" s="331"/>
      <c r="G1553" s="331"/>
      <c r="H1553" s="331"/>
      <c r="I1553" s="331"/>
      <c r="J1553" s="331"/>
      <c r="K1553" s="331"/>
      <c r="L1553" s="331"/>
      <c r="M1553" s="331"/>
      <c r="N1553" s="331"/>
      <c r="O1553" s="331"/>
      <c r="P1553" s="314">
        <f t="shared" si="761"/>
        <v>0</v>
      </c>
      <c r="Q1553" s="5"/>
      <c r="R1553" s="60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</row>
    <row r="1554" spans="1:31" ht="12.75" customHeight="1" x14ac:dyDescent="0.25">
      <c r="A1554" s="194" t="str">
        <f t="shared" si="762"/>
        <v>FOOD</v>
      </c>
      <c r="B1554" s="385"/>
      <c r="C1554" s="313" t="s">
        <v>280</v>
      </c>
      <c r="D1554" s="331"/>
      <c r="E1554" s="331"/>
      <c r="F1554" s="331"/>
      <c r="G1554" s="331"/>
      <c r="H1554" s="331"/>
      <c r="I1554" s="331"/>
      <c r="J1554" s="331"/>
      <c r="K1554" s="331"/>
      <c r="L1554" s="331"/>
      <c r="M1554" s="331"/>
      <c r="N1554" s="331"/>
      <c r="O1554" s="331"/>
      <c r="P1554" s="314">
        <f t="shared" si="761"/>
        <v>0</v>
      </c>
      <c r="Q1554" s="5"/>
      <c r="R1554" s="60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</row>
    <row r="1555" spans="1:31" ht="12.75" customHeight="1" x14ac:dyDescent="0.25">
      <c r="A1555" s="194" t="str">
        <f t="shared" si="762"/>
        <v>FOOD</v>
      </c>
      <c r="B1555" s="385"/>
      <c r="C1555" s="313" t="s">
        <v>286</v>
      </c>
      <c r="D1555" s="331"/>
      <c r="E1555" s="331"/>
      <c r="F1555" s="331"/>
      <c r="G1555" s="331"/>
      <c r="H1555" s="331"/>
      <c r="I1555" s="331"/>
      <c r="J1555" s="331"/>
      <c r="K1555" s="331"/>
      <c r="L1555" s="331"/>
      <c r="M1555" s="331"/>
      <c r="N1555" s="331"/>
      <c r="O1555" s="331"/>
      <c r="P1555" s="314">
        <f t="shared" si="761"/>
        <v>0</v>
      </c>
      <c r="Q1555" s="5"/>
      <c r="R1555" s="60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</row>
    <row r="1556" spans="1:31" ht="12.75" customHeight="1" x14ac:dyDescent="0.25">
      <c r="A1556" s="194" t="str">
        <f t="shared" si="762"/>
        <v>FOOD</v>
      </c>
      <c r="B1556" s="385"/>
      <c r="C1556" s="313" t="s">
        <v>282</v>
      </c>
      <c r="D1556" s="331"/>
      <c r="E1556" s="331"/>
      <c r="F1556" s="331"/>
      <c r="G1556" s="331"/>
      <c r="H1556" s="331"/>
      <c r="I1556" s="331"/>
      <c r="J1556" s="331"/>
      <c r="K1556" s="331"/>
      <c r="L1556" s="331"/>
      <c r="M1556" s="331"/>
      <c r="N1556" s="331"/>
      <c r="O1556" s="331"/>
      <c r="P1556" s="314">
        <f t="shared" si="761"/>
        <v>0</v>
      </c>
      <c r="Q1556" s="5"/>
      <c r="R1556" s="60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</row>
    <row r="1557" spans="1:31" ht="12.75" customHeight="1" x14ac:dyDescent="0.25">
      <c r="A1557" s="194" t="str">
        <f t="shared" si="762"/>
        <v>FOOD</v>
      </c>
      <c r="B1557" s="385"/>
      <c r="C1557" s="313" t="s">
        <v>283</v>
      </c>
      <c r="D1557" s="331"/>
      <c r="E1557" s="331"/>
      <c r="F1557" s="331"/>
      <c r="G1557" s="331"/>
      <c r="H1557" s="331"/>
      <c r="I1557" s="331"/>
      <c r="J1557" s="331"/>
      <c r="K1557" s="331"/>
      <c r="L1557" s="331"/>
      <c r="M1557" s="331"/>
      <c r="N1557" s="331"/>
      <c r="O1557" s="331"/>
      <c r="P1557" s="314">
        <f t="shared" si="761"/>
        <v>0</v>
      </c>
      <c r="Q1557" s="5"/>
      <c r="R1557" s="60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</row>
    <row r="1558" spans="1:31" ht="12.75" customHeight="1" x14ac:dyDescent="0.25">
      <c r="A1558" s="194" t="str">
        <f t="shared" si="762"/>
        <v>FOOD</v>
      </c>
      <c r="B1558" s="385"/>
      <c r="C1558" s="313" t="s">
        <v>281</v>
      </c>
      <c r="D1558" s="331"/>
      <c r="E1558" s="331"/>
      <c r="F1558" s="331"/>
      <c r="G1558" s="331"/>
      <c r="H1558" s="331"/>
      <c r="I1558" s="331"/>
      <c r="J1558" s="331"/>
      <c r="K1558" s="331"/>
      <c r="L1558" s="331"/>
      <c r="M1558" s="331"/>
      <c r="N1558" s="331"/>
      <c r="O1558" s="331"/>
      <c r="P1558" s="314">
        <f t="shared" si="761"/>
        <v>0</v>
      </c>
      <c r="Q1558" s="5"/>
      <c r="R1558" s="60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</row>
    <row r="1559" spans="1:31" ht="12.75" customHeight="1" x14ac:dyDescent="0.25">
      <c r="A1559" s="194" t="str">
        <f>+'Measured TV opt-pt'!A1880</f>
        <v>FOOD</v>
      </c>
      <c r="B1559" s="385"/>
      <c r="C1559" s="318" t="s">
        <v>279</v>
      </c>
      <c r="D1559" s="332"/>
      <c r="E1559" s="332">
        <v>2000</v>
      </c>
      <c r="F1559" s="332">
        <v>2000</v>
      </c>
      <c r="G1559" s="332">
        <v>2000</v>
      </c>
      <c r="H1559" s="332">
        <v>2000</v>
      </c>
      <c r="I1559" s="332">
        <v>2000</v>
      </c>
      <c r="J1559" s="332">
        <v>2000</v>
      </c>
      <c r="K1559" s="332">
        <v>2000</v>
      </c>
      <c r="L1559" s="332">
        <v>2000</v>
      </c>
      <c r="M1559" s="332">
        <v>2000</v>
      </c>
      <c r="N1559" s="332">
        <v>2000</v>
      </c>
      <c r="O1559" s="332">
        <v>2000</v>
      </c>
      <c r="P1559" s="315">
        <f t="shared" si="761"/>
        <v>22000</v>
      </c>
      <c r="Q1559" s="5"/>
      <c r="R1559" s="60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</row>
    <row r="1560" spans="1:31" ht="12.75" customHeight="1" x14ac:dyDescent="0.25">
      <c r="A1560" s="194" t="str">
        <f>+'Measured TV opt-pt'!A1881</f>
        <v>FOOD</v>
      </c>
      <c r="B1560" s="385"/>
      <c r="C1560" s="316" t="s">
        <v>290</v>
      </c>
      <c r="D1560" s="334"/>
      <c r="E1560" s="334"/>
      <c r="F1560" s="334"/>
      <c r="G1560" s="334"/>
      <c r="H1560" s="334"/>
      <c r="I1560" s="334"/>
      <c r="J1560" s="334"/>
      <c r="K1560" s="334"/>
      <c r="L1560" s="334"/>
      <c r="M1560" s="334"/>
      <c r="N1560" s="334"/>
      <c r="O1560" s="334"/>
      <c r="P1560" s="317">
        <f t="shared" si="761"/>
        <v>0</v>
      </c>
      <c r="Q1560" s="5"/>
      <c r="R1560" s="60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</row>
    <row r="1561" spans="1:31" ht="12.75" customHeight="1" x14ac:dyDescent="0.2">
      <c r="A1561" s="194" t="str">
        <f>+'Measured TV opt-pt'!A1882</f>
        <v>FOOD</v>
      </c>
      <c r="B1561" s="385"/>
      <c r="C1561" s="122" t="s">
        <v>66</v>
      </c>
      <c r="D1561" s="42">
        <v>18956</v>
      </c>
      <c r="E1561" s="42">
        <v>31370</v>
      </c>
      <c r="F1561" s="42">
        <v>20935</v>
      </c>
      <c r="G1561" s="42"/>
      <c r="H1561" s="42"/>
      <c r="I1561" s="42"/>
      <c r="J1561" s="42"/>
      <c r="K1561" s="42"/>
      <c r="L1561" s="42"/>
      <c r="M1561" s="42"/>
      <c r="N1561" s="42"/>
      <c r="O1561" s="42"/>
      <c r="P1561" s="144">
        <f t="shared" si="719"/>
        <v>71261</v>
      </c>
      <c r="R1561" s="60" t="s">
        <v>107</v>
      </c>
    </row>
    <row r="1562" spans="1:31" ht="12.75" customHeight="1" x14ac:dyDescent="0.2">
      <c r="A1562" s="194" t="str">
        <f>+'Measured TV opt-pt'!A1883</f>
        <v>FOOD</v>
      </c>
      <c r="B1562" s="385"/>
      <c r="C1562" s="122" t="s">
        <v>67</v>
      </c>
      <c r="D1562" s="42"/>
      <c r="E1562" s="42"/>
      <c r="F1562" s="42"/>
      <c r="G1562" s="42"/>
      <c r="H1562" s="42"/>
      <c r="I1562" s="42"/>
      <c r="J1562" s="42"/>
      <c r="K1562" s="42"/>
      <c r="L1562" s="42"/>
      <c r="M1562" s="42"/>
      <c r="N1562" s="42"/>
      <c r="O1562" s="42"/>
      <c r="P1562" s="144">
        <f t="shared" si="719"/>
        <v>0</v>
      </c>
      <c r="Q1562" s="5"/>
      <c r="R1562" s="60" t="s">
        <v>107</v>
      </c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</row>
    <row r="1563" spans="1:31" ht="12.75" customHeight="1" x14ac:dyDescent="0.2">
      <c r="A1563" s="194" t="str">
        <f>+'Measured TV opt-pt'!A1884</f>
        <v>FOOD</v>
      </c>
      <c r="B1563" s="385"/>
      <c r="C1563" s="122" t="s">
        <v>68</v>
      </c>
      <c r="D1563" s="42"/>
      <c r="E1563" s="42"/>
      <c r="F1563" s="42"/>
      <c r="G1563" s="42"/>
      <c r="H1563" s="42"/>
      <c r="I1563" s="42"/>
      <c r="J1563" s="42"/>
      <c r="K1563" s="42"/>
      <c r="L1563" s="42"/>
      <c r="M1563" s="42"/>
      <c r="N1563" s="42"/>
      <c r="O1563" s="42"/>
      <c r="P1563" s="144">
        <f t="shared" ref="P1563:P1652" si="763">SUM(D1563:O1563)</f>
        <v>0</v>
      </c>
      <c r="Q1563" s="5"/>
      <c r="R1563" s="60" t="s">
        <v>107</v>
      </c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</row>
    <row r="1564" spans="1:31" ht="13.5" customHeight="1" thickBot="1" x14ac:dyDescent="0.25">
      <c r="A1564" s="194" t="str">
        <f>+'Measured TV opt-pt'!A1885</f>
        <v>FOOD</v>
      </c>
      <c r="B1564" s="386"/>
      <c r="C1564" s="126" t="s">
        <v>55</v>
      </c>
      <c r="D1564" s="56">
        <f t="shared" ref="D1564:O1564" si="764">+D1563+D1562+D1561+D1541+D1540+D1539+D1538+D1537+D1536+D1525</f>
        <v>670952.28839999996</v>
      </c>
      <c r="E1564" s="56">
        <f t="shared" si="764"/>
        <v>268913.81699999998</v>
      </c>
      <c r="F1564" s="56">
        <f t="shared" si="764"/>
        <v>212361.45739999996</v>
      </c>
      <c r="G1564" s="56">
        <f t="shared" si="764"/>
        <v>37800</v>
      </c>
      <c r="H1564" s="56">
        <f t="shared" si="764"/>
        <v>37000</v>
      </c>
      <c r="I1564" s="56">
        <f t="shared" si="764"/>
        <v>300901.51341209793</v>
      </c>
      <c r="J1564" s="56">
        <f t="shared" si="764"/>
        <v>700781.32382154313</v>
      </c>
      <c r="K1564" s="56">
        <f t="shared" si="764"/>
        <v>40000</v>
      </c>
      <c r="L1564" s="56">
        <f t="shared" si="764"/>
        <v>270074.1303495426</v>
      </c>
      <c r="M1564" s="56">
        <f t="shared" si="764"/>
        <v>654643.26030582632</v>
      </c>
      <c r="N1564" s="56">
        <f>+N1563+N1562+N1561+N1541+N1540+N1539+N1538+N1537+N1536+N1525</f>
        <v>854317.34139231197</v>
      </c>
      <c r="O1564" s="56">
        <f t="shared" si="764"/>
        <v>369090.75061218761</v>
      </c>
      <c r="P1564" s="147">
        <f t="shared" si="763"/>
        <v>4416835.8826935096</v>
      </c>
      <c r="Q1564" s="199" t="str">
        <f>+B1525</f>
        <v>Knorr Soup</v>
      </c>
      <c r="R1564" s="60" t="s">
        <v>107</v>
      </c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</row>
    <row r="1565" spans="1:31" ht="12.75" customHeight="1" thickBot="1" x14ac:dyDescent="0.25">
      <c r="A1565" s="194" t="str">
        <f>+'Measured TV opt-pt'!A1886</f>
        <v>FOOD</v>
      </c>
      <c r="B1565" s="387" t="str">
        <f>+'Measured TV opt-pt'!B2106</f>
        <v>Knorr Seffaf Mutfak</v>
      </c>
      <c r="C1565" s="121" t="s">
        <v>56</v>
      </c>
      <c r="D1565" s="54">
        <f t="shared" ref="D1565:O1565" si="765">SUM(D1566:D1575)</f>
        <v>290892.21569999994</v>
      </c>
      <c r="E1565" s="54">
        <f t="shared" si="765"/>
        <v>209270.60700000013</v>
      </c>
      <c r="F1565" s="54">
        <f t="shared" si="765"/>
        <v>0</v>
      </c>
      <c r="G1565" s="54">
        <f t="shared" si="765"/>
        <v>0</v>
      </c>
      <c r="H1565" s="54">
        <f t="shared" si="765"/>
        <v>0</v>
      </c>
      <c r="I1565" s="54">
        <f t="shared" si="765"/>
        <v>0</v>
      </c>
      <c r="J1565" s="54">
        <f t="shared" si="765"/>
        <v>0</v>
      </c>
      <c r="K1565" s="54">
        <f t="shared" si="765"/>
        <v>0</v>
      </c>
      <c r="L1565" s="54">
        <f t="shared" si="765"/>
        <v>0</v>
      </c>
      <c r="M1565" s="54">
        <f t="shared" si="765"/>
        <v>0</v>
      </c>
      <c r="N1565" s="54">
        <f t="shared" si="765"/>
        <v>0</v>
      </c>
      <c r="O1565" s="54">
        <f t="shared" si="765"/>
        <v>0</v>
      </c>
      <c r="P1565" s="140">
        <f t="shared" si="763"/>
        <v>500162.82270000008</v>
      </c>
      <c r="Q1565" s="198" t="str">
        <f>+B1565</f>
        <v>Knorr Seffaf Mutfak</v>
      </c>
      <c r="R1565" s="121" t="s">
        <v>104</v>
      </c>
      <c r="S1565" s="54">
        <f>SUM(S1566:S1571)</f>
        <v>469.97799999999978</v>
      </c>
      <c r="T1565" s="54">
        <f t="shared" ref="T1565:AD1565" si="766">SUM(T1566:T1571)</f>
        <v>338.35666666666663</v>
      </c>
      <c r="U1565" s="54">
        <f t="shared" si="766"/>
        <v>0</v>
      </c>
      <c r="V1565" s="54">
        <f t="shared" si="766"/>
        <v>0</v>
      </c>
      <c r="W1565" s="54">
        <f t="shared" si="766"/>
        <v>0</v>
      </c>
      <c r="X1565" s="117">
        <f t="shared" si="766"/>
        <v>0</v>
      </c>
      <c r="Y1565" s="54">
        <f t="shared" si="766"/>
        <v>0</v>
      </c>
      <c r="Z1565" s="54">
        <f t="shared" si="766"/>
        <v>0</v>
      </c>
      <c r="AA1565" s="54">
        <f t="shared" si="766"/>
        <v>0</v>
      </c>
      <c r="AB1565" s="54">
        <f t="shared" si="766"/>
        <v>0</v>
      </c>
      <c r="AC1565" s="54">
        <f t="shared" si="766"/>
        <v>0</v>
      </c>
      <c r="AD1565" s="54">
        <f t="shared" si="766"/>
        <v>0</v>
      </c>
      <c r="AE1565" s="55">
        <f t="shared" ref="AE1565:AE1571" si="767">SUM(S1565:AD1565)</f>
        <v>808.33466666666641</v>
      </c>
    </row>
    <row r="1566" spans="1:31" ht="12.75" customHeight="1" thickBot="1" x14ac:dyDescent="0.25">
      <c r="A1566" s="194" t="str">
        <f>+'Measured TV opt-pt'!A1887</f>
        <v>FOOD</v>
      </c>
      <c r="B1566" s="385"/>
      <c r="C1566" s="123" t="s">
        <v>57</v>
      </c>
      <c r="D1566" s="58">
        <v>142513.26389999999</v>
      </c>
      <c r="E1566" s="58">
        <v>95490.496500000023</v>
      </c>
      <c r="F1566" s="58">
        <f>+'Measured TV opt-pt'!F2108</f>
        <v>0</v>
      </c>
      <c r="G1566" s="58">
        <f>+'Measured TV opt-pt'!G2108</f>
        <v>0</v>
      </c>
      <c r="H1566" s="58">
        <f>+'Measured TV opt-pt'!H2108</f>
        <v>0</v>
      </c>
      <c r="I1566" s="58">
        <f>+'Measured TV opt-pt'!I2108</f>
        <v>0</v>
      </c>
      <c r="J1566" s="58">
        <f>+'Measured TV opt-pt'!J2108</f>
        <v>0</v>
      </c>
      <c r="K1566" s="58">
        <f>+'Measured TV opt-pt'!K2108</f>
        <v>0</v>
      </c>
      <c r="L1566" s="58">
        <f>+'Measured TV opt-pt'!L2108</f>
        <v>0</v>
      </c>
      <c r="M1566" s="58">
        <f>+'Measured TV opt-pt'!M2108</f>
        <v>0</v>
      </c>
      <c r="N1566" s="58">
        <f>+'Measured TV opt-pt'!N2108</f>
        <v>0</v>
      </c>
      <c r="O1566" s="58">
        <f>+'Measured TV opt-pt'!O2108</f>
        <v>0</v>
      </c>
      <c r="P1566" s="141">
        <f t="shared" si="763"/>
        <v>238003.76040000003</v>
      </c>
      <c r="R1566" s="123" t="s">
        <v>57</v>
      </c>
      <c r="S1566" s="44">
        <v>435.28699999999981</v>
      </c>
      <c r="T1566" s="44">
        <v>276.65166666666664</v>
      </c>
      <c r="U1566" s="44">
        <f>'Measured TV opt-pt'!F2145</f>
        <v>0</v>
      </c>
      <c r="V1566" s="44">
        <f>'Measured TV opt-pt'!G2145</f>
        <v>0</v>
      </c>
      <c r="W1566" s="44">
        <f>'Measured TV opt-pt'!H2145</f>
        <v>0</v>
      </c>
      <c r="X1566" s="44">
        <f>'Measured TV opt-pt'!I2145</f>
        <v>0</v>
      </c>
      <c r="Y1566" s="44">
        <f>'Measured TV opt-pt'!J2145</f>
        <v>0</v>
      </c>
      <c r="Z1566" s="44">
        <f>'Measured TV opt-pt'!K2145</f>
        <v>0</v>
      </c>
      <c r="AA1566" s="44">
        <f>'Measured TV opt-pt'!L2145</f>
        <v>0</v>
      </c>
      <c r="AB1566" s="44">
        <f>'Measured TV opt-pt'!M2145</f>
        <v>0</v>
      </c>
      <c r="AC1566" s="44">
        <f>'Measured TV opt-pt'!N2145</f>
        <v>0</v>
      </c>
      <c r="AD1566" s="44">
        <f>'Measured TV opt-pt'!O2145</f>
        <v>0</v>
      </c>
      <c r="AE1566" s="55">
        <f t="shared" si="767"/>
        <v>711.93866666666645</v>
      </c>
    </row>
    <row r="1567" spans="1:31" ht="12.75" customHeight="1" thickBot="1" x14ac:dyDescent="0.25">
      <c r="A1567" s="194" t="str">
        <f>+'Measured TV opt-pt'!A1888</f>
        <v>FOOD</v>
      </c>
      <c r="B1567" s="385"/>
      <c r="C1567" s="123" t="s">
        <v>221</v>
      </c>
      <c r="D1567" s="58">
        <f>+'Measured TV opt-pt'!D2109</f>
        <v>0</v>
      </c>
      <c r="E1567" s="58">
        <f>+'Measured TV opt-pt'!E2109</f>
        <v>0</v>
      </c>
      <c r="F1567" s="58">
        <f>+'Measured TV opt-pt'!F2109</f>
        <v>0</v>
      </c>
      <c r="G1567" s="58">
        <f>+'Measured TV opt-pt'!G2109</f>
        <v>0</v>
      </c>
      <c r="H1567" s="58">
        <f>+'Measured TV opt-pt'!H2109</f>
        <v>0</v>
      </c>
      <c r="I1567" s="58">
        <f>+'Measured TV opt-pt'!I2109</f>
        <v>0</v>
      </c>
      <c r="J1567" s="58">
        <f>+'Measured TV opt-pt'!J2109</f>
        <v>0</v>
      </c>
      <c r="K1567" s="58">
        <f>+'Measured TV opt-pt'!K2109</f>
        <v>0</v>
      </c>
      <c r="L1567" s="58">
        <f>+'Measured TV opt-pt'!L2109</f>
        <v>0</v>
      </c>
      <c r="M1567" s="58">
        <f>+'Measured TV opt-pt'!M2109</f>
        <v>0</v>
      </c>
      <c r="N1567" s="58">
        <f>+'Measured TV opt-pt'!N2109</f>
        <v>0</v>
      </c>
      <c r="O1567" s="58">
        <f>+'Measured TV opt-pt'!O2109</f>
        <v>0</v>
      </c>
      <c r="P1567" s="141">
        <f t="shared" si="763"/>
        <v>0</v>
      </c>
      <c r="R1567" s="123" t="s">
        <v>221</v>
      </c>
      <c r="S1567" s="44">
        <f>'Measured TV opt-pt'!D2146</f>
        <v>0</v>
      </c>
      <c r="T1567" s="44">
        <f>'Measured TV opt-pt'!E2146</f>
        <v>0</v>
      </c>
      <c r="U1567" s="44">
        <f>'Measured TV opt-pt'!F2146</f>
        <v>0</v>
      </c>
      <c r="V1567" s="44">
        <f>'Measured TV opt-pt'!G2146</f>
        <v>0</v>
      </c>
      <c r="W1567" s="44">
        <f>'Measured TV opt-pt'!H2146</f>
        <v>0</v>
      </c>
      <c r="X1567" s="44">
        <f>'Measured TV opt-pt'!I2146</f>
        <v>0</v>
      </c>
      <c r="Y1567" s="44">
        <f>'Measured TV opt-pt'!J2146</f>
        <v>0</v>
      </c>
      <c r="Z1567" s="44">
        <f>'Measured TV opt-pt'!K2146</f>
        <v>0</v>
      </c>
      <c r="AA1567" s="44">
        <f>'Measured TV opt-pt'!L2146</f>
        <v>0</v>
      </c>
      <c r="AB1567" s="44">
        <f>'Measured TV opt-pt'!M2146</f>
        <v>0</v>
      </c>
      <c r="AC1567" s="44">
        <f>'Measured TV opt-pt'!N2146</f>
        <v>0</v>
      </c>
      <c r="AD1567" s="44">
        <f>'Measured TV opt-pt'!O2146</f>
        <v>0</v>
      </c>
      <c r="AE1567" s="55">
        <f t="shared" si="767"/>
        <v>0</v>
      </c>
    </row>
    <row r="1568" spans="1:31" ht="12.75" customHeight="1" thickBot="1" x14ac:dyDescent="0.25">
      <c r="A1568" s="194" t="str">
        <f>+'Measured TV opt-pt'!A1889</f>
        <v>FOOD</v>
      </c>
      <c r="B1568" s="385"/>
      <c r="C1568" s="123" t="s">
        <v>222</v>
      </c>
      <c r="D1568" s="58">
        <v>12203.771799999999</v>
      </c>
      <c r="E1568" s="58">
        <v>26904.160499999998</v>
      </c>
      <c r="F1568" s="58">
        <f>+'Measured TV opt-pt'!F2110</f>
        <v>0</v>
      </c>
      <c r="G1568" s="58">
        <f>+'Measured TV opt-pt'!G2110</f>
        <v>0</v>
      </c>
      <c r="H1568" s="58">
        <f>+'Measured TV opt-pt'!H2110</f>
        <v>0</v>
      </c>
      <c r="I1568" s="58">
        <f>+'Measured TV opt-pt'!I2110</f>
        <v>0</v>
      </c>
      <c r="J1568" s="58">
        <f>+'Measured TV opt-pt'!J2110</f>
        <v>0</v>
      </c>
      <c r="K1568" s="58">
        <f>+'Measured TV opt-pt'!K2110</f>
        <v>0</v>
      </c>
      <c r="L1568" s="58">
        <f>+'Measured TV opt-pt'!L2110</f>
        <v>0</v>
      </c>
      <c r="M1568" s="58">
        <f>+'Measured TV opt-pt'!M2110</f>
        <v>0</v>
      </c>
      <c r="N1568" s="58">
        <f>+'Measured TV opt-pt'!N2110</f>
        <v>0</v>
      </c>
      <c r="O1568" s="58">
        <f>+'Measured TV opt-pt'!O2110</f>
        <v>0</v>
      </c>
      <c r="P1568" s="141">
        <f t="shared" si="763"/>
        <v>39107.9323</v>
      </c>
      <c r="R1568" s="123" t="s">
        <v>222</v>
      </c>
      <c r="S1568" s="44">
        <v>34.690999999999995</v>
      </c>
      <c r="T1568" s="44">
        <v>60.38666666666667</v>
      </c>
      <c r="U1568" s="44">
        <f>'Measured TV opt-pt'!F2147</f>
        <v>0</v>
      </c>
      <c r="V1568" s="44">
        <f>'Measured TV opt-pt'!G2147</f>
        <v>0</v>
      </c>
      <c r="W1568" s="44">
        <f>'Measured TV opt-pt'!H2147</f>
        <v>0</v>
      </c>
      <c r="X1568" s="44">
        <f>'Measured TV opt-pt'!I2147</f>
        <v>0</v>
      </c>
      <c r="Y1568" s="44">
        <f>'Measured TV opt-pt'!J2147</f>
        <v>0</v>
      </c>
      <c r="Z1568" s="44">
        <f>'Measured TV opt-pt'!K2147</f>
        <v>0</v>
      </c>
      <c r="AA1568" s="44">
        <f>'Measured TV opt-pt'!L2147</f>
        <v>0</v>
      </c>
      <c r="AB1568" s="44">
        <f>'Measured TV opt-pt'!M2147</f>
        <v>0</v>
      </c>
      <c r="AC1568" s="44">
        <f>'Measured TV opt-pt'!N2147</f>
        <v>0</v>
      </c>
      <c r="AD1568" s="44">
        <f>'Measured TV opt-pt'!O2147</f>
        <v>0</v>
      </c>
      <c r="AE1568" s="55">
        <f t="shared" si="767"/>
        <v>95.077666666666659</v>
      </c>
    </row>
    <row r="1569" spans="1:31" ht="12.75" customHeight="1" thickBot="1" x14ac:dyDescent="0.25">
      <c r="A1569" s="194" t="str">
        <f>+'Measured TV opt-pt'!A1890</f>
        <v>FOOD</v>
      </c>
      <c r="B1569" s="385"/>
      <c r="C1569" s="123" t="s">
        <v>223</v>
      </c>
      <c r="D1569" s="58">
        <f>+'Measured TV opt-pt'!D2111</f>
        <v>0</v>
      </c>
      <c r="E1569" s="58">
        <v>402.5</v>
      </c>
      <c r="F1569" s="58">
        <f>+'Measured TV opt-pt'!F2111</f>
        <v>0</v>
      </c>
      <c r="G1569" s="58">
        <f>+'Measured TV opt-pt'!G2111</f>
        <v>0</v>
      </c>
      <c r="H1569" s="58">
        <f>+'Measured TV opt-pt'!H2111</f>
        <v>0</v>
      </c>
      <c r="I1569" s="58">
        <f>+'Measured TV opt-pt'!I2111</f>
        <v>0</v>
      </c>
      <c r="J1569" s="58">
        <f>+'Measured TV opt-pt'!J2111</f>
        <v>0</v>
      </c>
      <c r="K1569" s="58">
        <f>+'Measured TV opt-pt'!K2111</f>
        <v>0</v>
      </c>
      <c r="L1569" s="58">
        <f>+'Measured TV opt-pt'!L2111</f>
        <v>0</v>
      </c>
      <c r="M1569" s="58">
        <f>+'Measured TV opt-pt'!M2111</f>
        <v>0</v>
      </c>
      <c r="N1569" s="58">
        <f>+'Measured TV opt-pt'!N2111</f>
        <v>0</v>
      </c>
      <c r="O1569" s="58">
        <f>+'Measured TV opt-pt'!O2111</f>
        <v>0</v>
      </c>
      <c r="P1569" s="141">
        <f t="shared" si="763"/>
        <v>402.5</v>
      </c>
      <c r="R1569" s="123" t="s">
        <v>223</v>
      </c>
      <c r="S1569" s="44">
        <f>'Measured TV opt-pt'!D2148</f>
        <v>0</v>
      </c>
      <c r="T1569" s="44">
        <v>1.3183333333333331</v>
      </c>
      <c r="U1569" s="44">
        <f>'Measured TV opt-pt'!F2148</f>
        <v>0</v>
      </c>
      <c r="V1569" s="44">
        <f>'Measured TV opt-pt'!G2148</f>
        <v>0</v>
      </c>
      <c r="W1569" s="44">
        <f>'Measured TV opt-pt'!H2148</f>
        <v>0</v>
      </c>
      <c r="X1569" s="44">
        <f>'Measured TV opt-pt'!I2148</f>
        <v>0</v>
      </c>
      <c r="Y1569" s="44">
        <f>'Measured TV opt-pt'!J2148</f>
        <v>0</v>
      </c>
      <c r="Z1569" s="44">
        <f>'Measured TV opt-pt'!K2148</f>
        <v>0</v>
      </c>
      <c r="AA1569" s="44">
        <f>'Measured TV opt-pt'!L2148</f>
        <v>0</v>
      </c>
      <c r="AB1569" s="44">
        <f>'Measured TV opt-pt'!M2148</f>
        <v>0</v>
      </c>
      <c r="AC1569" s="44">
        <f>'Measured TV opt-pt'!N2148</f>
        <v>0</v>
      </c>
      <c r="AD1569" s="44">
        <f>'Measured TV opt-pt'!O2148</f>
        <v>0</v>
      </c>
      <c r="AE1569" s="55">
        <f t="shared" si="767"/>
        <v>1.3183333333333331</v>
      </c>
    </row>
    <row r="1570" spans="1:31" ht="12.75" customHeight="1" thickBot="1" x14ac:dyDescent="0.25">
      <c r="A1570" s="194" t="str">
        <f>+'Measured TV opt-pt'!A1891</f>
        <v>FOOD</v>
      </c>
      <c r="B1570" s="385"/>
      <c r="C1570" s="123" t="s">
        <v>224</v>
      </c>
      <c r="D1570" s="58">
        <f>+'Measured TV opt-pt'!D2112</f>
        <v>0</v>
      </c>
      <c r="E1570" s="58">
        <f>+'Measured TV opt-pt'!E2112</f>
        <v>0</v>
      </c>
      <c r="F1570" s="58">
        <f>+'Measured TV opt-pt'!F2112</f>
        <v>0</v>
      </c>
      <c r="G1570" s="58">
        <f>+'Measured TV opt-pt'!G2112</f>
        <v>0</v>
      </c>
      <c r="H1570" s="58">
        <f>+'Measured TV opt-pt'!H2112</f>
        <v>0</v>
      </c>
      <c r="I1570" s="58">
        <f>+'Measured TV opt-pt'!I2112</f>
        <v>0</v>
      </c>
      <c r="J1570" s="58">
        <f>+'Measured TV opt-pt'!J2112</f>
        <v>0</v>
      </c>
      <c r="K1570" s="58">
        <f>+'Measured TV opt-pt'!K2112</f>
        <v>0</v>
      </c>
      <c r="L1570" s="58">
        <f>+'Measured TV opt-pt'!L2112</f>
        <v>0</v>
      </c>
      <c r="M1570" s="58">
        <f>+'Measured TV opt-pt'!M2112</f>
        <v>0</v>
      </c>
      <c r="N1570" s="58">
        <f>+'Measured TV opt-pt'!N2112</f>
        <v>0</v>
      </c>
      <c r="O1570" s="58">
        <f>+'Measured TV opt-pt'!O2112</f>
        <v>0</v>
      </c>
      <c r="P1570" s="141">
        <f t="shared" si="763"/>
        <v>0</v>
      </c>
      <c r="Q1570" s="5"/>
      <c r="R1570" s="123" t="s">
        <v>224</v>
      </c>
      <c r="S1570" s="44">
        <f>'Measured TV opt-pt'!D2149</f>
        <v>0</v>
      </c>
      <c r="T1570" s="44">
        <f>'Measured TV opt-pt'!E2149</f>
        <v>0</v>
      </c>
      <c r="U1570" s="44">
        <f>'Measured TV opt-pt'!F2149</f>
        <v>0</v>
      </c>
      <c r="V1570" s="44">
        <f>'Measured TV opt-pt'!G2149</f>
        <v>0</v>
      </c>
      <c r="W1570" s="44">
        <f>'Measured TV opt-pt'!H2149</f>
        <v>0</v>
      </c>
      <c r="X1570" s="44">
        <f>'Measured TV opt-pt'!I2149</f>
        <v>0</v>
      </c>
      <c r="Y1570" s="44">
        <f>'Measured TV opt-pt'!J2149</f>
        <v>0</v>
      </c>
      <c r="Z1570" s="44">
        <f>'Measured TV opt-pt'!K2149</f>
        <v>0</v>
      </c>
      <c r="AA1570" s="44">
        <f>'Measured TV opt-pt'!L2149</f>
        <v>0</v>
      </c>
      <c r="AB1570" s="44">
        <f>'Measured TV opt-pt'!M2149</f>
        <v>0</v>
      </c>
      <c r="AC1570" s="44">
        <f>'Measured TV opt-pt'!N2149</f>
        <v>0</v>
      </c>
      <c r="AD1570" s="44">
        <f>'Measured TV opt-pt'!O2149</f>
        <v>0</v>
      </c>
      <c r="AE1570" s="55">
        <f t="shared" si="767"/>
        <v>0</v>
      </c>
    </row>
    <row r="1571" spans="1:31" ht="12.75" customHeight="1" x14ac:dyDescent="0.2">
      <c r="A1571" s="194" t="str">
        <f>+'Measured TV opt-pt'!A1892</f>
        <v>FOOD</v>
      </c>
      <c r="B1571" s="385"/>
      <c r="C1571" s="123" t="s">
        <v>101</v>
      </c>
      <c r="D1571" s="44"/>
      <c r="E1571" s="44"/>
      <c r="F1571" s="44"/>
      <c r="G1571" s="44"/>
      <c r="H1571" s="44"/>
      <c r="I1571" s="44"/>
      <c r="J1571" s="44"/>
      <c r="K1571" s="44"/>
      <c r="L1571" s="44"/>
      <c r="M1571" s="44"/>
      <c r="N1571" s="44"/>
      <c r="O1571" s="44"/>
      <c r="P1571" s="141">
        <f t="shared" si="763"/>
        <v>0</v>
      </c>
      <c r="Q1571" s="5"/>
      <c r="R1571" s="123" t="s">
        <v>101</v>
      </c>
      <c r="S1571" s="44"/>
      <c r="T1571" s="44"/>
      <c r="U1571" s="44"/>
      <c r="V1571" s="44"/>
      <c r="W1571" s="44"/>
      <c r="X1571" s="44"/>
      <c r="Y1571" s="58"/>
      <c r="Z1571" s="58"/>
      <c r="AA1571" s="58"/>
      <c r="AB1571" s="58"/>
      <c r="AC1571" s="58"/>
      <c r="AD1571" s="58"/>
      <c r="AE1571" s="55">
        <f t="shared" si="767"/>
        <v>0</v>
      </c>
    </row>
    <row r="1572" spans="1:31" ht="12.75" customHeight="1" x14ac:dyDescent="0.2">
      <c r="A1572" s="194" t="str">
        <f>+'Measured TV opt-pt'!A1893</f>
        <v>FOOD</v>
      </c>
      <c r="B1572" s="385"/>
      <c r="C1572" s="124" t="s">
        <v>58</v>
      </c>
      <c r="D1572" s="46">
        <v>128175.18</v>
      </c>
      <c r="E1572" s="46">
        <v>86473.450000000099</v>
      </c>
      <c r="F1572" s="46"/>
      <c r="G1572" s="46"/>
      <c r="H1572" s="46"/>
      <c r="I1572" s="46"/>
      <c r="J1572" s="46"/>
      <c r="K1572" s="46"/>
      <c r="L1572" s="46"/>
      <c r="M1572" s="46"/>
      <c r="N1572" s="46"/>
      <c r="O1572" s="46"/>
      <c r="P1572" s="142">
        <f t="shared" si="763"/>
        <v>214648.63000000009</v>
      </c>
      <c r="R1572" s="133" t="s">
        <v>105</v>
      </c>
      <c r="S1572" s="133" t="str">
        <f>+'Measured TV opt-pt'!D1061</f>
        <v>M 25-44 ABC1</v>
      </c>
      <c r="T1572" s="133" t="str">
        <f>+'Measured TV opt-pt'!E1061</f>
        <v>M 25-44 ABC1</v>
      </c>
      <c r="U1572" s="133" t="str">
        <f>+'Measured TV opt-pt'!F1061</f>
        <v>M 25-44 ABC1</v>
      </c>
      <c r="V1572" s="133" t="str">
        <f>+'Measured TV opt-pt'!G1061</f>
        <v>M 25-44 ABC1</v>
      </c>
      <c r="W1572" s="133" t="str">
        <f>+'Measured TV opt-pt'!H1061</f>
        <v>M 25-44 ABC1</v>
      </c>
      <c r="X1572" s="8" t="str">
        <f>+'Measured TV opt-pt'!I1061</f>
        <v>M 25-44 ABC1</v>
      </c>
      <c r="Y1572" s="133" t="str">
        <f>+'Measured TV opt-pt'!J1061</f>
        <v>M 25-44 ABC1</v>
      </c>
      <c r="Z1572" s="133" t="str">
        <f>+'Measured TV opt-pt'!K1061</f>
        <v>M 25-44 ABC1</v>
      </c>
      <c r="AA1572" s="133" t="str">
        <f>+'Measured TV opt-pt'!L1061</f>
        <v>M 25-44 ABC1</v>
      </c>
      <c r="AB1572" s="133" t="str">
        <f>+'Measured TV opt-pt'!M1061</f>
        <v>M 25-44 ABC1</v>
      </c>
      <c r="AC1572" s="133" t="str">
        <f>+'Measured TV opt-pt'!N1061</f>
        <v>M 25-44 ABC1</v>
      </c>
      <c r="AD1572" s="133" t="str">
        <f>+'Measured TV opt-pt'!O1061</f>
        <v>M 25-44 ABC1</v>
      </c>
      <c r="AE1572" s="133"/>
    </row>
    <row r="1573" spans="1:31" ht="13.5" customHeight="1" thickBot="1" x14ac:dyDescent="0.25">
      <c r="A1573" s="194" t="str">
        <f>+'Measured TV opt-pt'!A1894</f>
        <v>FOOD</v>
      </c>
      <c r="B1573" s="385"/>
      <c r="C1573" s="124" t="s">
        <v>59</v>
      </c>
      <c r="D1573" s="46"/>
      <c r="E1573" s="46"/>
      <c r="F1573" s="46"/>
      <c r="G1573" s="46"/>
      <c r="H1573" s="46"/>
      <c r="I1573" s="46"/>
      <c r="J1573" s="46"/>
      <c r="K1573" s="46"/>
      <c r="L1573" s="46"/>
      <c r="M1573" s="46"/>
      <c r="N1573" s="46"/>
      <c r="O1573" s="46"/>
      <c r="P1573" s="142">
        <f t="shared" si="763"/>
        <v>0</v>
      </c>
      <c r="R1573" s="60" t="s">
        <v>107</v>
      </c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</row>
    <row r="1574" spans="1:31" ht="12.75" customHeight="1" thickBot="1" x14ac:dyDescent="0.25">
      <c r="A1574" s="194" t="str">
        <f>+'Measured TV opt-pt'!A1895</f>
        <v>FOOD</v>
      </c>
      <c r="B1574" s="385"/>
      <c r="C1574" s="124" t="s">
        <v>166</v>
      </c>
      <c r="D1574" s="46">
        <v>8000</v>
      </c>
      <c r="E1574" s="46"/>
      <c r="F1574" s="46"/>
      <c r="G1574" s="46"/>
      <c r="H1574" s="46"/>
      <c r="I1574" s="46"/>
      <c r="J1574" s="46"/>
      <c r="K1574" s="46"/>
      <c r="L1574" s="46"/>
      <c r="M1574" s="46"/>
      <c r="N1574" s="46"/>
      <c r="O1574" s="46"/>
      <c r="P1574" s="142">
        <f t="shared" si="763"/>
        <v>8000</v>
      </c>
      <c r="Q1574" s="8"/>
      <c r="R1574" s="121" t="s">
        <v>106</v>
      </c>
      <c r="S1574" s="54">
        <f>SUM(S1575:S1580)</f>
        <v>567.14633333333347</v>
      </c>
      <c r="T1574" s="54">
        <f t="shared" ref="T1574" si="768">SUM(T1575:T1580)</f>
        <v>422.25166666666661</v>
      </c>
      <c r="U1574" s="54">
        <f t="shared" ref="U1574" si="769">SUM(U1575:U1580)</f>
        <v>0</v>
      </c>
      <c r="V1574" s="54">
        <f t="shared" ref="V1574" si="770">SUM(V1575:V1580)</f>
        <v>0</v>
      </c>
      <c r="W1574" s="54">
        <f t="shared" ref="W1574" si="771">SUM(W1575:W1580)</f>
        <v>0</v>
      </c>
      <c r="X1574" s="54">
        <f t="shared" ref="X1574" si="772">SUM(X1575:X1580)</f>
        <v>0</v>
      </c>
      <c r="Y1574" s="54">
        <f t="shared" ref="Y1574" si="773">SUM(Y1575:Y1580)</f>
        <v>0</v>
      </c>
      <c r="Z1574" s="54">
        <f t="shared" ref="Z1574" si="774">SUM(Z1575:Z1580)</f>
        <v>0</v>
      </c>
      <c r="AA1574" s="54">
        <f t="shared" ref="AA1574" si="775">SUM(AA1575:AA1580)</f>
        <v>0</v>
      </c>
      <c r="AB1574" s="54">
        <f t="shared" ref="AB1574" si="776">SUM(AB1575:AB1580)</f>
        <v>0</v>
      </c>
      <c r="AC1574" s="54">
        <f t="shared" ref="AC1574" si="777">SUM(AC1575:AC1580)</f>
        <v>0</v>
      </c>
      <c r="AD1574" s="54">
        <f t="shared" ref="AD1574" si="778">SUM(AD1575:AD1580)</f>
        <v>0</v>
      </c>
      <c r="AE1574" s="54">
        <f t="shared" ref="AE1574" si="779">SUM(AE1575:AE1580)</f>
        <v>989.39800000000014</v>
      </c>
    </row>
    <row r="1575" spans="1:31" ht="12.75" customHeight="1" thickBot="1" x14ac:dyDescent="0.25">
      <c r="A1575" s="194" t="str">
        <f>+'Measured TV opt-pt'!A1896</f>
        <v>FOOD</v>
      </c>
      <c r="B1575" s="385"/>
      <c r="C1575" s="125" t="s">
        <v>167</v>
      </c>
      <c r="D1575" s="48"/>
      <c r="E1575" s="48"/>
      <c r="F1575" s="48"/>
      <c r="G1575" s="48"/>
      <c r="H1575" s="48"/>
      <c r="I1575" s="48"/>
      <c r="J1575" s="48"/>
      <c r="K1575" s="48"/>
      <c r="L1575" s="48"/>
      <c r="M1575" s="48"/>
      <c r="N1575" s="48"/>
      <c r="O1575" s="48"/>
      <c r="P1575" s="143">
        <f t="shared" si="763"/>
        <v>0</v>
      </c>
      <c r="Q1575" s="8"/>
      <c r="R1575" s="123" t="s">
        <v>261</v>
      </c>
      <c r="S1575" s="44">
        <v>528.99933333333342</v>
      </c>
      <c r="T1575" s="44">
        <v>346.94333333333333</v>
      </c>
      <c r="U1575" s="44">
        <f>'Measured TV opt-pt'!F2139</f>
        <v>0</v>
      </c>
      <c r="V1575" s="44">
        <f>'Measured TV opt-pt'!G2139</f>
        <v>0</v>
      </c>
      <c r="W1575" s="44">
        <f>'Measured TV opt-pt'!H2139</f>
        <v>0</v>
      </c>
      <c r="X1575" s="44">
        <f>'Measured TV opt-pt'!I2139</f>
        <v>0</v>
      </c>
      <c r="Y1575" s="44">
        <f>'Measured TV opt-pt'!J2139</f>
        <v>0</v>
      </c>
      <c r="Z1575" s="44">
        <f>'Measured TV opt-pt'!K2139</f>
        <v>0</v>
      </c>
      <c r="AA1575" s="44">
        <f>'Measured TV opt-pt'!L2139</f>
        <v>0</v>
      </c>
      <c r="AB1575" s="44">
        <f>'Measured TV opt-pt'!M2139</f>
        <v>0</v>
      </c>
      <c r="AC1575" s="44">
        <f>'Measured TV opt-pt'!N2139</f>
        <v>0</v>
      </c>
      <c r="AD1575" s="44">
        <f>'Measured TV opt-pt'!O2139</f>
        <v>0</v>
      </c>
      <c r="AE1575" s="55">
        <f t="shared" ref="AE1575:AE1580" si="780">SUM(S1575:AD1575)</f>
        <v>875.94266666666681</v>
      </c>
    </row>
    <row r="1576" spans="1:31" ht="12.75" customHeight="1" thickBot="1" x14ac:dyDescent="0.25">
      <c r="A1576" s="194" t="str">
        <f>+'Measured TV opt-pt'!A1897</f>
        <v>FOOD</v>
      </c>
      <c r="B1576" s="385"/>
      <c r="C1576" s="122" t="s">
        <v>60</v>
      </c>
      <c r="D1576" s="42"/>
      <c r="E1576" s="42"/>
      <c r="F1576" s="42"/>
      <c r="G1576" s="42"/>
      <c r="H1576" s="42"/>
      <c r="I1576" s="42"/>
      <c r="J1576" s="42"/>
      <c r="K1576" s="42"/>
      <c r="L1576" s="42"/>
      <c r="M1576" s="42"/>
      <c r="N1576" s="42"/>
      <c r="O1576" s="42"/>
      <c r="P1576" s="144">
        <f t="shared" si="763"/>
        <v>0</v>
      </c>
      <c r="Q1576" s="5"/>
      <c r="R1576" s="123" t="s">
        <v>262</v>
      </c>
      <c r="S1576" s="44">
        <f>'Measured TV opt-pt'!D2140</f>
        <v>0</v>
      </c>
      <c r="T1576" s="44">
        <v>0</v>
      </c>
      <c r="U1576" s="44">
        <f>'Measured TV opt-pt'!F2140</f>
        <v>0</v>
      </c>
      <c r="V1576" s="44">
        <f>'Measured TV opt-pt'!G2140</f>
        <v>0</v>
      </c>
      <c r="W1576" s="44">
        <f>'Measured TV opt-pt'!H2140</f>
        <v>0</v>
      </c>
      <c r="X1576" s="44">
        <f>'Measured TV opt-pt'!I2140</f>
        <v>0</v>
      </c>
      <c r="Y1576" s="44">
        <f>'Measured TV opt-pt'!J2140</f>
        <v>0</v>
      </c>
      <c r="Z1576" s="44">
        <f>'Measured TV opt-pt'!K2140</f>
        <v>0</v>
      </c>
      <c r="AA1576" s="44">
        <f>'Measured TV opt-pt'!L2140</f>
        <v>0</v>
      </c>
      <c r="AB1576" s="44">
        <f>'Measured TV opt-pt'!M2140</f>
        <v>0</v>
      </c>
      <c r="AC1576" s="44">
        <f>'Measured TV opt-pt'!N2140</f>
        <v>0</v>
      </c>
      <c r="AD1576" s="44">
        <f>'Measured TV opt-pt'!O2140</f>
        <v>0</v>
      </c>
      <c r="AE1576" s="55">
        <f t="shared" si="780"/>
        <v>0</v>
      </c>
    </row>
    <row r="1577" spans="1:31" ht="12.75" customHeight="1" thickBot="1" x14ac:dyDescent="0.25">
      <c r="A1577" s="194" t="str">
        <f>+'Measured TV opt-pt'!A1898</f>
        <v>FOOD</v>
      </c>
      <c r="B1577" s="385"/>
      <c r="C1577" s="122" t="s">
        <v>61</v>
      </c>
      <c r="D1577" s="42"/>
      <c r="E1577" s="42"/>
      <c r="F1577" s="42"/>
      <c r="G1577" s="42"/>
      <c r="H1577" s="42"/>
      <c r="I1577" s="42"/>
      <c r="J1577" s="42"/>
      <c r="K1577" s="42"/>
      <c r="L1577" s="42"/>
      <c r="M1577" s="42"/>
      <c r="N1577" s="42"/>
      <c r="O1577" s="42"/>
      <c r="P1577" s="144">
        <f t="shared" si="763"/>
        <v>0</v>
      </c>
      <c r="R1577" s="123" t="s">
        <v>263</v>
      </c>
      <c r="S1577" s="44">
        <v>38.147000000000006</v>
      </c>
      <c r="T1577" s="44">
        <v>73.966666666666669</v>
      </c>
      <c r="U1577" s="44">
        <f>'Measured TV opt-pt'!F2141</f>
        <v>0</v>
      </c>
      <c r="V1577" s="44">
        <f>'Measured TV opt-pt'!G2141</f>
        <v>0</v>
      </c>
      <c r="W1577" s="44">
        <f>'Measured TV opt-pt'!H2141</f>
        <v>0</v>
      </c>
      <c r="X1577" s="44">
        <f>'Measured TV opt-pt'!I2141</f>
        <v>0</v>
      </c>
      <c r="Y1577" s="44">
        <f>'Measured TV opt-pt'!J2141</f>
        <v>0</v>
      </c>
      <c r="Z1577" s="44">
        <f>'Measured TV opt-pt'!K2141</f>
        <v>0</v>
      </c>
      <c r="AA1577" s="44">
        <f>'Measured TV opt-pt'!L2141</f>
        <v>0</v>
      </c>
      <c r="AB1577" s="44">
        <f>'Measured TV opt-pt'!M2141</f>
        <v>0</v>
      </c>
      <c r="AC1577" s="44">
        <f>'Measured TV opt-pt'!N2141</f>
        <v>0</v>
      </c>
      <c r="AD1577" s="44">
        <f>'Measured TV opt-pt'!O2141</f>
        <v>0</v>
      </c>
      <c r="AE1577" s="55">
        <f t="shared" si="780"/>
        <v>112.11366666666667</v>
      </c>
    </row>
    <row r="1578" spans="1:31" ht="12.75" customHeight="1" thickBot="1" x14ac:dyDescent="0.25">
      <c r="A1578" s="194" t="str">
        <f>+'Measured TV opt-pt'!A1900</f>
        <v>FOOD</v>
      </c>
      <c r="B1578" s="385"/>
      <c r="C1578" s="122" t="s">
        <v>62</v>
      </c>
      <c r="D1578" s="42"/>
      <c r="E1578" s="42"/>
      <c r="F1578" s="42"/>
      <c r="G1578" s="42"/>
      <c r="H1578" s="42"/>
      <c r="I1578" s="42"/>
      <c r="J1578" s="42"/>
      <c r="K1578" s="42"/>
      <c r="L1578" s="42"/>
      <c r="M1578" s="42"/>
      <c r="N1578" s="42"/>
      <c r="O1578" s="42"/>
      <c r="P1578" s="144">
        <f t="shared" si="763"/>
        <v>0</v>
      </c>
      <c r="R1578" s="123" t="s">
        <v>264</v>
      </c>
      <c r="S1578" s="44">
        <f>'Measured TV opt-pt'!D2142</f>
        <v>0</v>
      </c>
      <c r="T1578" s="44">
        <v>1.3416666666666666</v>
      </c>
      <c r="U1578" s="44">
        <f>'Measured TV opt-pt'!F2142</f>
        <v>0</v>
      </c>
      <c r="V1578" s="44">
        <f>'Measured TV opt-pt'!G2142</f>
        <v>0</v>
      </c>
      <c r="W1578" s="44">
        <f>'Measured TV opt-pt'!H2142</f>
        <v>0</v>
      </c>
      <c r="X1578" s="44">
        <f>'Measured TV opt-pt'!I2142</f>
        <v>0</v>
      </c>
      <c r="Y1578" s="44">
        <f>'Measured TV opt-pt'!J2142</f>
        <v>0</v>
      </c>
      <c r="Z1578" s="44">
        <f>'Measured TV opt-pt'!K2142</f>
        <v>0</v>
      </c>
      <c r="AA1578" s="44">
        <f>'Measured TV opt-pt'!L2142</f>
        <v>0</v>
      </c>
      <c r="AB1578" s="44">
        <f>'Measured TV opt-pt'!M2142</f>
        <v>0</v>
      </c>
      <c r="AC1578" s="44">
        <f>'Measured TV opt-pt'!N2142</f>
        <v>0</v>
      </c>
      <c r="AD1578" s="44">
        <f>'Measured TV opt-pt'!O2142</f>
        <v>0</v>
      </c>
      <c r="AE1578" s="55">
        <f t="shared" si="780"/>
        <v>1.3416666666666666</v>
      </c>
    </row>
    <row r="1579" spans="1:31" ht="12.75" customHeight="1" thickBot="1" x14ac:dyDescent="0.25">
      <c r="A1579" s="194" t="str">
        <f>+'Measured TV opt-pt'!A1901</f>
        <v>FOOD</v>
      </c>
      <c r="B1579" s="385"/>
      <c r="C1579" s="122" t="s">
        <v>63</v>
      </c>
      <c r="D1579" s="42"/>
      <c r="E1579" s="42"/>
      <c r="F1579" s="42"/>
      <c r="G1579" s="42"/>
      <c r="H1579" s="42"/>
      <c r="I1579" s="42"/>
      <c r="J1579" s="42"/>
      <c r="K1579" s="42"/>
      <c r="L1579" s="42"/>
      <c r="M1579" s="42"/>
      <c r="N1579" s="42"/>
      <c r="O1579" s="42"/>
      <c r="P1579" s="144">
        <f t="shared" si="763"/>
        <v>0</v>
      </c>
      <c r="Q1579" s="5"/>
      <c r="R1579" s="123" t="s">
        <v>265</v>
      </c>
      <c r="S1579" s="44">
        <f>'Measured TV opt-pt'!D2143</f>
        <v>0</v>
      </c>
      <c r="T1579" s="44">
        <f>'Measured TV opt-pt'!E2143</f>
        <v>0</v>
      </c>
      <c r="U1579" s="44">
        <f>'Measured TV opt-pt'!F2143</f>
        <v>0</v>
      </c>
      <c r="V1579" s="44">
        <f>'Measured TV opt-pt'!G2143</f>
        <v>0</v>
      </c>
      <c r="W1579" s="44">
        <f>'Measured TV opt-pt'!H2143</f>
        <v>0</v>
      </c>
      <c r="X1579" s="44">
        <f>'Measured TV opt-pt'!I2143</f>
        <v>0</v>
      </c>
      <c r="Y1579" s="44">
        <f>'Measured TV opt-pt'!J2143</f>
        <v>0</v>
      </c>
      <c r="Z1579" s="44">
        <f>'Measured TV opt-pt'!K2143</f>
        <v>0</v>
      </c>
      <c r="AA1579" s="44">
        <f>'Measured TV opt-pt'!L2143</f>
        <v>0</v>
      </c>
      <c r="AB1579" s="44">
        <f>'Measured TV opt-pt'!M2143</f>
        <v>0</v>
      </c>
      <c r="AC1579" s="44">
        <f>'Measured TV opt-pt'!N2143</f>
        <v>0</v>
      </c>
      <c r="AD1579" s="44">
        <f>'Measured TV opt-pt'!O2143</f>
        <v>0</v>
      </c>
      <c r="AE1579" s="55">
        <f t="shared" si="780"/>
        <v>0</v>
      </c>
    </row>
    <row r="1580" spans="1:31" ht="13.5" customHeight="1" x14ac:dyDescent="0.2">
      <c r="A1580" s="194" t="str">
        <f>+'Measured TV opt-pt'!A1902</f>
        <v>FOOD</v>
      </c>
      <c r="B1580" s="385"/>
      <c r="C1580" s="122" t="s">
        <v>64</v>
      </c>
      <c r="D1580" s="42"/>
      <c r="E1580" s="42"/>
      <c r="F1580" s="42"/>
      <c r="G1580" s="42"/>
      <c r="H1580" s="42"/>
      <c r="I1580" s="42"/>
      <c r="J1580" s="42"/>
      <c r="K1580" s="42"/>
      <c r="L1580" s="42"/>
      <c r="M1580" s="42"/>
      <c r="N1580" s="42"/>
      <c r="O1580" s="42"/>
      <c r="P1580" s="144">
        <f t="shared" si="763"/>
        <v>0</v>
      </c>
      <c r="Q1580" s="5"/>
      <c r="R1580" s="123" t="s">
        <v>266</v>
      </c>
      <c r="S1580" s="44"/>
      <c r="T1580" s="44"/>
      <c r="U1580" s="44"/>
      <c r="V1580" s="44"/>
      <c r="W1580" s="44"/>
      <c r="X1580" s="44"/>
      <c r="Y1580" s="44"/>
      <c r="Z1580" s="44"/>
      <c r="AA1580" s="44"/>
      <c r="AB1580" s="44"/>
      <c r="AC1580" s="44"/>
      <c r="AD1580" s="44"/>
      <c r="AE1580" s="55">
        <f t="shared" si="780"/>
        <v>0</v>
      </c>
    </row>
    <row r="1581" spans="1:31" ht="12.75" customHeight="1" x14ac:dyDescent="0.2">
      <c r="A1581" s="194" t="str">
        <f>+'Measured TV opt-pt'!A1903</f>
        <v>FOOD</v>
      </c>
      <c r="B1581" s="385"/>
      <c r="C1581" s="212" t="s">
        <v>289</v>
      </c>
      <c r="D1581" s="217">
        <f t="shared" ref="D1581:O1581" si="781">SUM(D1582:D1600)</f>
        <v>0</v>
      </c>
      <c r="E1581" s="217">
        <f t="shared" si="781"/>
        <v>0</v>
      </c>
      <c r="F1581" s="217">
        <f t="shared" si="781"/>
        <v>0</v>
      </c>
      <c r="G1581" s="217">
        <f t="shared" si="781"/>
        <v>0</v>
      </c>
      <c r="H1581" s="217">
        <f t="shared" si="781"/>
        <v>0</v>
      </c>
      <c r="I1581" s="217">
        <f t="shared" si="781"/>
        <v>0</v>
      </c>
      <c r="J1581" s="217">
        <f t="shared" si="781"/>
        <v>0</v>
      </c>
      <c r="K1581" s="217">
        <f t="shared" si="781"/>
        <v>0</v>
      </c>
      <c r="L1581" s="217">
        <f t="shared" si="781"/>
        <v>0</v>
      </c>
      <c r="M1581" s="217">
        <f t="shared" si="781"/>
        <v>0</v>
      </c>
      <c r="N1581" s="217">
        <f t="shared" si="781"/>
        <v>0</v>
      </c>
      <c r="O1581" s="217">
        <f t="shared" si="781"/>
        <v>0</v>
      </c>
      <c r="P1581" s="214">
        <f t="shared" si="763"/>
        <v>0</v>
      </c>
      <c r="Q1581" s="5"/>
      <c r="R1581" s="60" t="s">
        <v>107</v>
      </c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</row>
    <row r="1582" spans="1:31" ht="12.75" customHeight="1" x14ac:dyDescent="0.25">
      <c r="A1582" s="194" t="str">
        <f>+'Measured TV opt-pt'!A1904</f>
        <v>FOOD</v>
      </c>
      <c r="B1582" s="385"/>
      <c r="C1582" s="311" t="s">
        <v>284</v>
      </c>
      <c r="D1582" s="330"/>
      <c r="E1582" s="330"/>
      <c r="F1582" s="330"/>
      <c r="G1582" s="330"/>
      <c r="H1582" s="330"/>
      <c r="I1582" s="330"/>
      <c r="J1582" s="330"/>
      <c r="K1582" s="330"/>
      <c r="L1582" s="330"/>
      <c r="M1582" s="330"/>
      <c r="N1582" s="330"/>
      <c r="O1582" s="330"/>
      <c r="P1582" s="312">
        <f t="shared" ref="P1582:P1600" si="782">SUM(D1582:O1582)</f>
        <v>0</v>
      </c>
      <c r="Q1582" s="5"/>
      <c r="R1582" s="60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</row>
    <row r="1583" spans="1:31" ht="12.75" customHeight="1" x14ac:dyDescent="0.25">
      <c r="A1583" s="194" t="str">
        <f>+'Measured TV opt-pt'!A1905</f>
        <v>FOOD</v>
      </c>
      <c r="B1583" s="385"/>
      <c r="C1583" s="311" t="s">
        <v>288</v>
      </c>
      <c r="D1583" s="330"/>
      <c r="E1583" s="330"/>
      <c r="F1583" s="330"/>
      <c r="G1583" s="330"/>
      <c r="H1583" s="330"/>
      <c r="I1583" s="330"/>
      <c r="J1583" s="330"/>
      <c r="K1583" s="330"/>
      <c r="L1583" s="330"/>
      <c r="M1583" s="330"/>
      <c r="N1583" s="330"/>
      <c r="O1583" s="330"/>
      <c r="P1583" s="312">
        <f t="shared" si="782"/>
        <v>0</v>
      </c>
      <c r="Q1583" s="5"/>
      <c r="R1583" s="60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</row>
    <row r="1584" spans="1:31" ht="12.75" customHeight="1" x14ac:dyDescent="0.25">
      <c r="A1584" s="194" t="str">
        <f>+'Measured TV opt-pt'!A1906</f>
        <v>FOOD</v>
      </c>
      <c r="B1584" s="385"/>
      <c r="C1584" s="311" t="s">
        <v>280</v>
      </c>
      <c r="D1584" s="330"/>
      <c r="E1584" s="330"/>
      <c r="F1584" s="330"/>
      <c r="G1584" s="330"/>
      <c r="H1584" s="330"/>
      <c r="I1584" s="330"/>
      <c r="J1584" s="330"/>
      <c r="K1584" s="330"/>
      <c r="L1584" s="330"/>
      <c r="M1584" s="330"/>
      <c r="N1584" s="330"/>
      <c r="O1584" s="330"/>
      <c r="P1584" s="312">
        <f t="shared" si="782"/>
        <v>0</v>
      </c>
      <c r="Q1584" s="5"/>
      <c r="R1584" s="60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</row>
    <row r="1585" spans="1:31" ht="12.75" customHeight="1" x14ac:dyDescent="0.25">
      <c r="A1585" s="194" t="str">
        <f>+'Measured TV opt-pt'!A1907</f>
        <v>FOOD</v>
      </c>
      <c r="B1585" s="385"/>
      <c r="C1585" s="311" t="s">
        <v>285</v>
      </c>
      <c r="D1585" s="330"/>
      <c r="E1585" s="330"/>
      <c r="F1585" s="330"/>
      <c r="G1585" s="330"/>
      <c r="H1585" s="330"/>
      <c r="I1585" s="330"/>
      <c r="J1585" s="330"/>
      <c r="K1585" s="330"/>
      <c r="L1585" s="330"/>
      <c r="M1585" s="330"/>
      <c r="N1585" s="330"/>
      <c r="O1585" s="330"/>
      <c r="P1585" s="312">
        <f t="shared" si="782"/>
        <v>0</v>
      </c>
      <c r="Q1585" s="5"/>
      <c r="R1585" s="60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</row>
    <row r="1586" spans="1:31" ht="12.75" customHeight="1" x14ac:dyDescent="0.25">
      <c r="A1586" s="194" t="str">
        <f t="shared" ref="A1586:A1598" si="783">+A1585</f>
        <v>FOOD</v>
      </c>
      <c r="B1586" s="385"/>
      <c r="C1586" s="311" t="s">
        <v>280</v>
      </c>
      <c r="D1586" s="330"/>
      <c r="E1586" s="330"/>
      <c r="F1586" s="330"/>
      <c r="G1586" s="330"/>
      <c r="H1586" s="330"/>
      <c r="I1586" s="330"/>
      <c r="J1586" s="330"/>
      <c r="K1586" s="330"/>
      <c r="L1586" s="330"/>
      <c r="M1586" s="330"/>
      <c r="N1586" s="330"/>
      <c r="O1586" s="330"/>
      <c r="P1586" s="312">
        <f t="shared" si="782"/>
        <v>0</v>
      </c>
      <c r="Q1586" s="5"/>
      <c r="R1586" s="60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</row>
    <row r="1587" spans="1:31" ht="12.75" customHeight="1" x14ac:dyDescent="0.25">
      <c r="A1587" s="194" t="str">
        <f t="shared" si="783"/>
        <v>FOOD</v>
      </c>
      <c r="B1587" s="385"/>
      <c r="C1587" s="311" t="s">
        <v>286</v>
      </c>
      <c r="D1587" s="330"/>
      <c r="E1587" s="330"/>
      <c r="F1587" s="330"/>
      <c r="G1587" s="330"/>
      <c r="H1587" s="330"/>
      <c r="I1587" s="330"/>
      <c r="J1587" s="330"/>
      <c r="K1587" s="330"/>
      <c r="L1587" s="330"/>
      <c r="M1587" s="330"/>
      <c r="N1587" s="330"/>
      <c r="O1587" s="330"/>
      <c r="P1587" s="312">
        <f t="shared" si="782"/>
        <v>0</v>
      </c>
      <c r="Q1587" s="5"/>
      <c r="R1587" s="60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</row>
    <row r="1588" spans="1:31" ht="12.75" customHeight="1" x14ac:dyDescent="0.25">
      <c r="A1588" s="194" t="str">
        <f t="shared" si="783"/>
        <v>FOOD</v>
      </c>
      <c r="B1588" s="385"/>
      <c r="C1588" s="311" t="s">
        <v>282</v>
      </c>
      <c r="D1588" s="330"/>
      <c r="E1588" s="330"/>
      <c r="F1588" s="330"/>
      <c r="G1588" s="330"/>
      <c r="H1588" s="330"/>
      <c r="I1588" s="330"/>
      <c r="J1588" s="330"/>
      <c r="K1588" s="330"/>
      <c r="L1588" s="330"/>
      <c r="M1588" s="330"/>
      <c r="N1588" s="330"/>
      <c r="O1588" s="330"/>
      <c r="P1588" s="312">
        <f t="shared" si="782"/>
        <v>0</v>
      </c>
      <c r="Q1588" s="5"/>
      <c r="R1588" s="60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</row>
    <row r="1589" spans="1:31" ht="12.75" customHeight="1" x14ac:dyDescent="0.25">
      <c r="A1589" s="194" t="str">
        <f t="shared" si="783"/>
        <v>FOOD</v>
      </c>
      <c r="B1589" s="385"/>
      <c r="C1589" s="311" t="s">
        <v>283</v>
      </c>
      <c r="D1589" s="330"/>
      <c r="E1589" s="330"/>
      <c r="F1589" s="330"/>
      <c r="G1589" s="330"/>
      <c r="H1589" s="330"/>
      <c r="I1589" s="330"/>
      <c r="J1589" s="330"/>
      <c r="K1589" s="330"/>
      <c r="L1589" s="330"/>
      <c r="M1589" s="330"/>
      <c r="N1589" s="330"/>
      <c r="O1589" s="330"/>
      <c r="P1589" s="312">
        <f t="shared" si="782"/>
        <v>0</v>
      </c>
      <c r="Q1589" s="5"/>
      <c r="R1589" s="60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</row>
    <row r="1590" spans="1:31" ht="12.75" customHeight="1" x14ac:dyDescent="0.25">
      <c r="A1590" s="194" t="str">
        <f t="shared" si="783"/>
        <v>FOOD</v>
      </c>
      <c r="B1590" s="385"/>
      <c r="C1590" s="313" t="s">
        <v>287</v>
      </c>
      <c r="D1590" s="331"/>
      <c r="E1590" s="331"/>
      <c r="F1590" s="331"/>
      <c r="G1590" s="331"/>
      <c r="H1590" s="331"/>
      <c r="I1590" s="331"/>
      <c r="J1590" s="331"/>
      <c r="K1590" s="331"/>
      <c r="L1590" s="331"/>
      <c r="M1590" s="331"/>
      <c r="N1590" s="331"/>
      <c r="O1590" s="331"/>
      <c r="P1590" s="314">
        <f t="shared" si="782"/>
        <v>0</v>
      </c>
      <c r="Q1590" s="5"/>
      <c r="R1590" s="60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</row>
    <row r="1591" spans="1:31" ht="12.75" customHeight="1" x14ac:dyDescent="0.25">
      <c r="A1591" s="194" t="str">
        <f t="shared" si="783"/>
        <v>FOOD</v>
      </c>
      <c r="B1591" s="385"/>
      <c r="C1591" s="313" t="s">
        <v>288</v>
      </c>
      <c r="D1591" s="331"/>
      <c r="E1591" s="331"/>
      <c r="F1591" s="331"/>
      <c r="G1591" s="331"/>
      <c r="H1591" s="331"/>
      <c r="I1591" s="331"/>
      <c r="J1591" s="331"/>
      <c r="K1591" s="331"/>
      <c r="L1591" s="331"/>
      <c r="M1591" s="331"/>
      <c r="N1591" s="331"/>
      <c r="O1591" s="331"/>
      <c r="P1591" s="314">
        <f t="shared" si="782"/>
        <v>0</v>
      </c>
      <c r="Q1591" s="5"/>
      <c r="R1591" s="60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</row>
    <row r="1592" spans="1:31" ht="12.75" customHeight="1" x14ac:dyDescent="0.25">
      <c r="A1592" s="194" t="str">
        <f t="shared" si="783"/>
        <v>FOOD</v>
      </c>
      <c r="B1592" s="385"/>
      <c r="C1592" s="313" t="s">
        <v>280</v>
      </c>
      <c r="D1592" s="331"/>
      <c r="E1592" s="331"/>
      <c r="F1592" s="331"/>
      <c r="G1592" s="331"/>
      <c r="H1592" s="331"/>
      <c r="I1592" s="331"/>
      <c r="J1592" s="331"/>
      <c r="K1592" s="331"/>
      <c r="L1592" s="331"/>
      <c r="M1592" s="331"/>
      <c r="N1592" s="331"/>
      <c r="O1592" s="331"/>
      <c r="P1592" s="314">
        <f t="shared" si="782"/>
        <v>0</v>
      </c>
      <c r="Q1592" s="5"/>
      <c r="R1592" s="60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</row>
    <row r="1593" spans="1:31" ht="12.75" customHeight="1" x14ac:dyDescent="0.25">
      <c r="A1593" s="194" t="str">
        <f t="shared" si="783"/>
        <v>FOOD</v>
      </c>
      <c r="B1593" s="385"/>
      <c r="C1593" s="313" t="s">
        <v>285</v>
      </c>
      <c r="D1593" s="331"/>
      <c r="E1593" s="331"/>
      <c r="F1593" s="331"/>
      <c r="G1593" s="331"/>
      <c r="H1593" s="331"/>
      <c r="I1593" s="331"/>
      <c r="J1593" s="331"/>
      <c r="K1593" s="331"/>
      <c r="L1593" s="331"/>
      <c r="M1593" s="331"/>
      <c r="N1593" s="331"/>
      <c r="O1593" s="331"/>
      <c r="P1593" s="314">
        <f t="shared" si="782"/>
        <v>0</v>
      </c>
      <c r="Q1593" s="5"/>
      <c r="R1593" s="60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</row>
    <row r="1594" spans="1:31" ht="12.75" customHeight="1" x14ac:dyDescent="0.25">
      <c r="A1594" s="194" t="str">
        <f t="shared" si="783"/>
        <v>FOOD</v>
      </c>
      <c r="B1594" s="385"/>
      <c r="C1594" s="313" t="s">
        <v>280</v>
      </c>
      <c r="D1594" s="331"/>
      <c r="E1594" s="331"/>
      <c r="F1594" s="331"/>
      <c r="G1594" s="331"/>
      <c r="H1594" s="331"/>
      <c r="I1594" s="331"/>
      <c r="J1594" s="331"/>
      <c r="K1594" s="331"/>
      <c r="L1594" s="331"/>
      <c r="M1594" s="331"/>
      <c r="N1594" s="331"/>
      <c r="O1594" s="331"/>
      <c r="P1594" s="314">
        <f t="shared" si="782"/>
        <v>0</v>
      </c>
      <c r="Q1594" s="5"/>
      <c r="R1594" s="60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</row>
    <row r="1595" spans="1:31" ht="12.75" customHeight="1" x14ac:dyDescent="0.25">
      <c r="A1595" s="194" t="str">
        <f t="shared" si="783"/>
        <v>FOOD</v>
      </c>
      <c r="B1595" s="385"/>
      <c r="C1595" s="313" t="s">
        <v>286</v>
      </c>
      <c r="D1595" s="331"/>
      <c r="E1595" s="331"/>
      <c r="F1595" s="331"/>
      <c r="G1595" s="331"/>
      <c r="H1595" s="331"/>
      <c r="I1595" s="331"/>
      <c r="J1595" s="331"/>
      <c r="K1595" s="331"/>
      <c r="L1595" s="331"/>
      <c r="M1595" s="331"/>
      <c r="N1595" s="331"/>
      <c r="O1595" s="331"/>
      <c r="P1595" s="314">
        <f t="shared" si="782"/>
        <v>0</v>
      </c>
      <c r="Q1595" s="5"/>
      <c r="R1595" s="60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</row>
    <row r="1596" spans="1:31" ht="12.75" customHeight="1" x14ac:dyDescent="0.25">
      <c r="A1596" s="194" t="str">
        <f t="shared" si="783"/>
        <v>FOOD</v>
      </c>
      <c r="B1596" s="385"/>
      <c r="C1596" s="313" t="s">
        <v>282</v>
      </c>
      <c r="D1596" s="331"/>
      <c r="E1596" s="331"/>
      <c r="F1596" s="331"/>
      <c r="G1596" s="331"/>
      <c r="H1596" s="331"/>
      <c r="I1596" s="331"/>
      <c r="J1596" s="331"/>
      <c r="K1596" s="331"/>
      <c r="L1596" s="331"/>
      <c r="M1596" s="331"/>
      <c r="N1596" s="331"/>
      <c r="O1596" s="331"/>
      <c r="P1596" s="314">
        <f t="shared" si="782"/>
        <v>0</v>
      </c>
      <c r="Q1596" s="5"/>
      <c r="R1596" s="60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</row>
    <row r="1597" spans="1:31" ht="12.75" customHeight="1" x14ac:dyDescent="0.25">
      <c r="A1597" s="194" t="str">
        <f t="shared" si="783"/>
        <v>FOOD</v>
      </c>
      <c r="B1597" s="385"/>
      <c r="C1597" s="313" t="s">
        <v>283</v>
      </c>
      <c r="D1597" s="331"/>
      <c r="E1597" s="331"/>
      <c r="F1597" s="331"/>
      <c r="G1597" s="331"/>
      <c r="H1597" s="331"/>
      <c r="I1597" s="331"/>
      <c r="J1597" s="331"/>
      <c r="K1597" s="331"/>
      <c r="L1597" s="331"/>
      <c r="M1597" s="331"/>
      <c r="N1597" s="331"/>
      <c r="O1597" s="331"/>
      <c r="P1597" s="314">
        <f t="shared" si="782"/>
        <v>0</v>
      </c>
      <c r="Q1597" s="5"/>
      <c r="R1597" s="60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</row>
    <row r="1598" spans="1:31" ht="12.75" customHeight="1" x14ac:dyDescent="0.25">
      <c r="A1598" s="194" t="str">
        <f t="shared" si="783"/>
        <v>FOOD</v>
      </c>
      <c r="B1598" s="385"/>
      <c r="C1598" s="313" t="s">
        <v>281</v>
      </c>
      <c r="D1598" s="331"/>
      <c r="E1598" s="331"/>
      <c r="F1598" s="331"/>
      <c r="G1598" s="331"/>
      <c r="H1598" s="331"/>
      <c r="I1598" s="331"/>
      <c r="J1598" s="331"/>
      <c r="K1598" s="331"/>
      <c r="L1598" s="331"/>
      <c r="M1598" s="331"/>
      <c r="N1598" s="331"/>
      <c r="O1598" s="331"/>
      <c r="P1598" s="314">
        <f t="shared" si="782"/>
        <v>0</v>
      </c>
      <c r="Q1598" s="5"/>
      <c r="R1598" s="60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</row>
    <row r="1599" spans="1:31" ht="12.75" customHeight="1" x14ac:dyDescent="0.25">
      <c r="A1599" s="194" t="str">
        <f>+'Measured TV opt-pt'!A1908</f>
        <v>FOOD</v>
      </c>
      <c r="B1599" s="385"/>
      <c r="C1599" s="318" t="s">
        <v>279</v>
      </c>
      <c r="D1599" s="332"/>
      <c r="E1599" s="332"/>
      <c r="F1599" s="332"/>
      <c r="G1599" s="332"/>
      <c r="H1599" s="332"/>
      <c r="I1599" s="332"/>
      <c r="J1599" s="332"/>
      <c r="K1599" s="332"/>
      <c r="L1599" s="332"/>
      <c r="M1599" s="332"/>
      <c r="N1599" s="332"/>
      <c r="O1599" s="332"/>
      <c r="P1599" s="315">
        <f t="shared" si="782"/>
        <v>0</v>
      </c>
      <c r="Q1599" s="5"/>
      <c r="R1599" s="60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</row>
    <row r="1600" spans="1:31" ht="12.75" customHeight="1" x14ac:dyDescent="0.25">
      <c r="A1600" s="194" t="str">
        <f>+'Measured TV opt-pt'!A1909</f>
        <v>FOOD</v>
      </c>
      <c r="B1600" s="385"/>
      <c r="C1600" s="316" t="s">
        <v>290</v>
      </c>
      <c r="D1600" s="334"/>
      <c r="E1600" s="334"/>
      <c r="F1600" s="334"/>
      <c r="G1600" s="334"/>
      <c r="H1600" s="334"/>
      <c r="I1600" s="334"/>
      <c r="J1600" s="334"/>
      <c r="K1600" s="334"/>
      <c r="L1600" s="334"/>
      <c r="M1600" s="334"/>
      <c r="N1600" s="334"/>
      <c r="O1600" s="334"/>
      <c r="P1600" s="317">
        <f t="shared" si="782"/>
        <v>0</v>
      </c>
      <c r="Q1600" s="5"/>
      <c r="R1600" s="60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</row>
    <row r="1601" spans="1:31" ht="12.75" customHeight="1" x14ac:dyDescent="0.2">
      <c r="A1601" s="194" t="str">
        <f>+'Measured TV opt-pt'!A1910</f>
        <v>FOOD</v>
      </c>
      <c r="B1601" s="385"/>
      <c r="C1601" s="122" t="s">
        <v>66</v>
      </c>
      <c r="D1601" s="42"/>
      <c r="E1601" s="42"/>
      <c r="F1601" s="42"/>
      <c r="G1601" s="42"/>
      <c r="H1601" s="42"/>
      <c r="I1601" s="42"/>
      <c r="J1601" s="42"/>
      <c r="K1601" s="42"/>
      <c r="L1601" s="42"/>
      <c r="M1601" s="42"/>
      <c r="N1601" s="42"/>
      <c r="O1601" s="42"/>
      <c r="P1601" s="144">
        <f t="shared" si="763"/>
        <v>0</v>
      </c>
      <c r="R1601" s="60" t="s">
        <v>107</v>
      </c>
    </row>
    <row r="1602" spans="1:31" ht="12.75" customHeight="1" x14ac:dyDescent="0.2">
      <c r="A1602" s="194" t="str">
        <f>+'Measured TV opt-pt'!A1911</f>
        <v>FOOD</v>
      </c>
      <c r="B1602" s="385"/>
      <c r="C1602" s="122" t="s">
        <v>67</v>
      </c>
      <c r="D1602" s="42"/>
      <c r="E1602" s="42"/>
      <c r="F1602" s="42"/>
      <c r="G1602" s="42"/>
      <c r="H1602" s="42"/>
      <c r="I1602" s="42"/>
      <c r="J1602" s="42"/>
      <c r="K1602" s="42"/>
      <c r="L1602" s="42"/>
      <c r="M1602" s="42"/>
      <c r="N1602" s="42"/>
      <c r="O1602" s="42"/>
      <c r="P1602" s="144">
        <f t="shared" si="763"/>
        <v>0</v>
      </c>
      <c r="Q1602" s="5"/>
      <c r="R1602" s="60" t="s">
        <v>107</v>
      </c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</row>
    <row r="1603" spans="1:31" ht="12.75" customHeight="1" x14ac:dyDescent="0.2">
      <c r="A1603" s="194" t="str">
        <f>+'Measured TV opt-pt'!A1912</f>
        <v>FOOD</v>
      </c>
      <c r="B1603" s="385"/>
      <c r="C1603" s="122" t="s">
        <v>68</v>
      </c>
      <c r="D1603" s="42"/>
      <c r="E1603" s="42"/>
      <c r="F1603" s="42"/>
      <c r="G1603" s="42"/>
      <c r="H1603" s="42"/>
      <c r="I1603" s="42"/>
      <c r="J1603" s="42"/>
      <c r="K1603" s="42"/>
      <c r="L1603" s="42"/>
      <c r="M1603" s="42"/>
      <c r="N1603" s="42"/>
      <c r="O1603" s="42"/>
      <c r="P1603" s="144">
        <f t="shared" si="763"/>
        <v>0</v>
      </c>
      <c r="Q1603" s="5"/>
      <c r="R1603" s="60" t="s">
        <v>107</v>
      </c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</row>
    <row r="1604" spans="1:31" ht="13.5" customHeight="1" thickBot="1" x14ac:dyDescent="0.25">
      <c r="A1604" s="194" t="str">
        <f>+'Measured TV opt-pt'!A1913</f>
        <v>FOOD</v>
      </c>
      <c r="B1604" s="386"/>
      <c r="C1604" s="126" t="s">
        <v>55</v>
      </c>
      <c r="D1604" s="56">
        <f t="shared" ref="D1604:O1604" si="784">+D1603+D1602+D1601+D1581+D1580+D1579+D1578+D1577+D1576+D1565</f>
        <v>290892.21569999994</v>
      </c>
      <c r="E1604" s="56">
        <f t="shared" si="784"/>
        <v>209270.60700000013</v>
      </c>
      <c r="F1604" s="56">
        <f t="shared" si="784"/>
        <v>0</v>
      </c>
      <c r="G1604" s="56">
        <f t="shared" si="784"/>
        <v>0</v>
      </c>
      <c r="H1604" s="56">
        <f t="shared" si="784"/>
        <v>0</v>
      </c>
      <c r="I1604" s="56">
        <f t="shared" si="784"/>
        <v>0</v>
      </c>
      <c r="J1604" s="56">
        <f t="shared" si="784"/>
        <v>0</v>
      </c>
      <c r="K1604" s="56">
        <f t="shared" si="784"/>
        <v>0</v>
      </c>
      <c r="L1604" s="56">
        <f t="shared" si="784"/>
        <v>0</v>
      </c>
      <c r="M1604" s="56">
        <f t="shared" si="784"/>
        <v>0</v>
      </c>
      <c r="N1604" s="56">
        <f t="shared" si="784"/>
        <v>0</v>
      </c>
      <c r="O1604" s="56">
        <f t="shared" si="784"/>
        <v>0</v>
      </c>
      <c r="P1604" s="147">
        <f t="shared" si="763"/>
        <v>500162.82270000008</v>
      </c>
      <c r="Q1604" s="199" t="str">
        <f>+B1565</f>
        <v>Knorr Seffaf Mutfak</v>
      </c>
      <c r="R1604" s="60" t="s">
        <v>107</v>
      </c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</row>
    <row r="1605" spans="1:31" ht="12.75" customHeight="1" thickBot="1" x14ac:dyDescent="0.25">
      <c r="A1605" s="194" t="str">
        <f>+'Measured TV opt-pt'!A1914</f>
        <v>FOOD</v>
      </c>
      <c r="B1605" s="384" t="str">
        <f>+'Measured TV opt-pt'!B2161</f>
        <v>Lipton Herbal &amp; Form</v>
      </c>
      <c r="C1605" s="121" t="s">
        <v>56</v>
      </c>
      <c r="D1605" s="54">
        <f t="shared" ref="D1605:O1605" si="785">SUM(D1606:D1615)</f>
        <v>0</v>
      </c>
      <c r="E1605" s="54">
        <f t="shared" si="785"/>
        <v>0</v>
      </c>
      <c r="F1605" s="54">
        <f t="shared" si="785"/>
        <v>0</v>
      </c>
      <c r="G1605" s="54">
        <f t="shared" si="785"/>
        <v>0</v>
      </c>
      <c r="H1605" s="54">
        <f>H1606+H1610+H1612+H1613+H1615</f>
        <v>0</v>
      </c>
      <c r="I1605" s="54">
        <f t="shared" si="785"/>
        <v>0</v>
      </c>
      <c r="J1605" s="54">
        <f t="shared" si="785"/>
        <v>0</v>
      </c>
      <c r="K1605" s="54">
        <f t="shared" si="785"/>
        <v>0</v>
      </c>
      <c r="L1605" s="54">
        <f t="shared" si="785"/>
        <v>0</v>
      </c>
      <c r="M1605" s="54">
        <f t="shared" si="785"/>
        <v>0</v>
      </c>
      <c r="N1605" s="54">
        <f t="shared" si="785"/>
        <v>0</v>
      </c>
      <c r="O1605" s="54">
        <f t="shared" si="785"/>
        <v>0</v>
      </c>
      <c r="P1605" s="140">
        <f t="shared" si="763"/>
        <v>0</v>
      </c>
      <c r="Q1605" s="198" t="str">
        <f>+B1605</f>
        <v>Lipton Herbal &amp; Form</v>
      </c>
      <c r="R1605" s="121" t="s">
        <v>104</v>
      </c>
      <c r="S1605" s="54">
        <f>SUM(S1606:S1611)</f>
        <v>0</v>
      </c>
      <c r="T1605" s="54">
        <f t="shared" ref="T1605:AD1605" si="786">SUM(T1606:T1611)</f>
        <v>0</v>
      </c>
      <c r="U1605" s="54">
        <f t="shared" si="786"/>
        <v>0</v>
      </c>
      <c r="V1605" s="54">
        <f t="shared" si="786"/>
        <v>0</v>
      </c>
      <c r="W1605" s="54">
        <f t="shared" si="786"/>
        <v>0</v>
      </c>
      <c r="X1605" s="117">
        <f t="shared" si="786"/>
        <v>0</v>
      </c>
      <c r="Y1605" s="54">
        <f t="shared" si="786"/>
        <v>0</v>
      </c>
      <c r="Z1605" s="54">
        <f t="shared" si="786"/>
        <v>0</v>
      </c>
      <c r="AA1605" s="54">
        <f t="shared" si="786"/>
        <v>0</v>
      </c>
      <c r="AB1605" s="54">
        <f t="shared" si="786"/>
        <v>0</v>
      </c>
      <c r="AC1605" s="54">
        <f t="shared" si="786"/>
        <v>0</v>
      </c>
      <c r="AD1605" s="54">
        <f t="shared" si="786"/>
        <v>0</v>
      </c>
      <c r="AE1605" s="55">
        <f t="shared" ref="AE1605:AE1611" si="787">SUM(S1605:AD1605)</f>
        <v>0</v>
      </c>
    </row>
    <row r="1606" spans="1:31" ht="12.75" customHeight="1" thickBot="1" x14ac:dyDescent="0.25">
      <c r="A1606" s="194" t="str">
        <f>+'Measured TV opt-pt'!A1915</f>
        <v>FOOD</v>
      </c>
      <c r="B1606" s="385"/>
      <c r="C1606" s="123" t="s">
        <v>57</v>
      </c>
      <c r="D1606" s="58">
        <f>+'Measured TV opt-pt'!D2163</f>
        <v>0</v>
      </c>
      <c r="E1606" s="58">
        <f>+'Measured TV opt-pt'!E2163</f>
        <v>0</v>
      </c>
      <c r="F1606" s="58">
        <f>+'Measured TV opt-pt'!F2163</f>
        <v>0</v>
      </c>
      <c r="G1606" s="58">
        <f>+'Measured TV opt-pt'!G2163</f>
        <v>0</v>
      </c>
      <c r="H1606" s="58">
        <f>+'Measured TV opt-pt'!H2163</f>
        <v>0</v>
      </c>
      <c r="I1606" s="58">
        <f>+'Measured TV opt-pt'!I2163</f>
        <v>0</v>
      </c>
      <c r="J1606" s="58">
        <f>+'Measured TV opt-pt'!J2163</f>
        <v>0</v>
      </c>
      <c r="K1606" s="58">
        <f>+'Measured TV opt-pt'!K2163</f>
        <v>0</v>
      </c>
      <c r="L1606" s="58">
        <f>+'Measured TV opt-pt'!L2163</f>
        <v>0</v>
      </c>
      <c r="M1606" s="58">
        <f>+'Measured TV opt-pt'!M2163</f>
        <v>0</v>
      </c>
      <c r="N1606" s="58">
        <f>+'Measured TV opt-pt'!N2163</f>
        <v>0</v>
      </c>
      <c r="O1606" s="58">
        <f>+'Measured TV opt-pt'!O2163</f>
        <v>0</v>
      </c>
      <c r="P1606" s="141">
        <f t="shared" si="763"/>
        <v>0</v>
      </c>
      <c r="R1606" s="123" t="s">
        <v>57</v>
      </c>
      <c r="S1606" s="44">
        <f>'Measured TV opt-pt'!D2200</f>
        <v>0</v>
      </c>
      <c r="T1606" s="44">
        <f>'Measured TV opt-pt'!E2200</f>
        <v>0</v>
      </c>
      <c r="U1606" s="44">
        <f>'Measured TV opt-pt'!F2200</f>
        <v>0</v>
      </c>
      <c r="V1606" s="44">
        <f>'Measured TV opt-pt'!G2200</f>
        <v>0</v>
      </c>
      <c r="W1606" s="44">
        <f>'Measured TV opt-pt'!H2200</f>
        <v>0</v>
      </c>
      <c r="X1606" s="44">
        <f>'Measured TV opt-pt'!I2200</f>
        <v>0</v>
      </c>
      <c r="Y1606" s="44">
        <f>'Measured TV opt-pt'!J2200</f>
        <v>0</v>
      </c>
      <c r="Z1606" s="44">
        <f>'Measured TV opt-pt'!K2200</f>
        <v>0</v>
      </c>
      <c r="AA1606" s="44">
        <f>'Measured TV opt-pt'!L2200</f>
        <v>0</v>
      </c>
      <c r="AB1606" s="44">
        <f>'Measured TV opt-pt'!M2200</f>
        <v>0</v>
      </c>
      <c r="AC1606" s="44">
        <f>'Measured TV opt-pt'!N2200</f>
        <v>0</v>
      </c>
      <c r="AD1606" s="44">
        <f>'Measured TV opt-pt'!O2200</f>
        <v>0</v>
      </c>
      <c r="AE1606" s="55">
        <f t="shared" si="787"/>
        <v>0</v>
      </c>
    </row>
    <row r="1607" spans="1:31" ht="12.75" customHeight="1" thickBot="1" x14ac:dyDescent="0.25">
      <c r="A1607" s="194" t="str">
        <f>+'Measured TV opt-pt'!A1916</f>
        <v>FOOD</v>
      </c>
      <c r="B1607" s="385"/>
      <c r="C1607" s="123" t="s">
        <v>221</v>
      </c>
      <c r="D1607" s="58">
        <f>+'Measured TV opt-pt'!D2164</f>
        <v>0</v>
      </c>
      <c r="E1607" s="58">
        <f>+'Measured TV opt-pt'!E2164</f>
        <v>0</v>
      </c>
      <c r="F1607" s="58">
        <f>+'Measured TV opt-pt'!F2164</f>
        <v>0</v>
      </c>
      <c r="G1607" s="58">
        <f>+'Measured TV opt-pt'!G2164</f>
        <v>0</v>
      </c>
      <c r="H1607" s="58">
        <f>+'Measured TV opt-pt'!H2164</f>
        <v>0</v>
      </c>
      <c r="I1607" s="58">
        <f>+'Measured TV opt-pt'!I2164</f>
        <v>0</v>
      </c>
      <c r="J1607" s="58">
        <f>+'Measured TV opt-pt'!J2164</f>
        <v>0</v>
      </c>
      <c r="K1607" s="58">
        <f>+'Measured TV opt-pt'!K2164</f>
        <v>0</v>
      </c>
      <c r="L1607" s="58">
        <f>+'Measured TV opt-pt'!L2164</f>
        <v>0</v>
      </c>
      <c r="M1607" s="58">
        <f>+'Measured TV opt-pt'!M2164</f>
        <v>0</v>
      </c>
      <c r="N1607" s="58">
        <f>+'Measured TV opt-pt'!N2164</f>
        <v>0</v>
      </c>
      <c r="O1607" s="58">
        <f>+'Measured TV opt-pt'!O2164</f>
        <v>0</v>
      </c>
      <c r="P1607" s="141">
        <f t="shared" si="763"/>
        <v>0</v>
      </c>
      <c r="R1607" s="123" t="s">
        <v>221</v>
      </c>
      <c r="S1607" s="44">
        <f>'Measured TV opt-pt'!D2201</f>
        <v>0</v>
      </c>
      <c r="T1607" s="44">
        <f>'Measured TV opt-pt'!E2201</f>
        <v>0</v>
      </c>
      <c r="U1607" s="44">
        <f>'Measured TV opt-pt'!F2201</f>
        <v>0</v>
      </c>
      <c r="V1607" s="44">
        <f>'Measured TV opt-pt'!G2201</f>
        <v>0</v>
      </c>
      <c r="W1607" s="44">
        <f>'Measured TV opt-pt'!H2201</f>
        <v>0</v>
      </c>
      <c r="X1607" s="44">
        <f>'Measured TV opt-pt'!I2201</f>
        <v>0</v>
      </c>
      <c r="Y1607" s="44">
        <f>'Measured TV opt-pt'!J2201</f>
        <v>0</v>
      </c>
      <c r="Z1607" s="44">
        <f>'Measured TV opt-pt'!K2201</f>
        <v>0</v>
      </c>
      <c r="AA1607" s="44">
        <f>'Measured TV opt-pt'!L2201</f>
        <v>0</v>
      </c>
      <c r="AB1607" s="44">
        <f>'Measured TV opt-pt'!M2201</f>
        <v>0</v>
      </c>
      <c r="AC1607" s="44">
        <f>'Measured TV opt-pt'!N2201</f>
        <v>0</v>
      </c>
      <c r="AD1607" s="44">
        <f>'Measured TV opt-pt'!O2201</f>
        <v>0</v>
      </c>
      <c r="AE1607" s="55">
        <f t="shared" si="787"/>
        <v>0</v>
      </c>
    </row>
    <row r="1608" spans="1:31" ht="12.75" customHeight="1" thickBot="1" x14ac:dyDescent="0.25">
      <c r="A1608" s="194" t="str">
        <f>+'Measured TV opt-pt'!A1917</f>
        <v>FOOD</v>
      </c>
      <c r="B1608" s="385"/>
      <c r="C1608" s="123" t="s">
        <v>222</v>
      </c>
      <c r="D1608" s="58">
        <f>+'Measured TV opt-pt'!D2165</f>
        <v>0</v>
      </c>
      <c r="E1608" s="58">
        <f>+'Measured TV opt-pt'!E2165</f>
        <v>0</v>
      </c>
      <c r="F1608" s="58">
        <f>+'Measured TV opt-pt'!F2165</f>
        <v>0</v>
      </c>
      <c r="G1608" s="58">
        <f>+'Measured TV opt-pt'!G2165</f>
        <v>0</v>
      </c>
      <c r="H1608" s="58">
        <f>+'Measured TV opt-pt'!H2165</f>
        <v>0</v>
      </c>
      <c r="I1608" s="58">
        <f>+'Measured TV opt-pt'!I2165</f>
        <v>0</v>
      </c>
      <c r="J1608" s="58">
        <f>+'Measured TV opt-pt'!J2165</f>
        <v>0</v>
      </c>
      <c r="K1608" s="58">
        <f>+'Measured TV opt-pt'!K2165</f>
        <v>0</v>
      </c>
      <c r="L1608" s="58">
        <f>+'Measured TV opt-pt'!L2165</f>
        <v>0</v>
      </c>
      <c r="M1608" s="58">
        <f>+'Measured TV opt-pt'!M2165</f>
        <v>0</v>
      </c>
      <c r="N1608" s="58">
        <f>+'Measured TV opt-pt'!N2165</f>
        <v>0</v>
      </c>
      <c r="O1608" s="58">
        <f>+'Measured TV opt-pt'!O2165</f>
        <v>0</v>
      </c>
      <c r="P1608" s="141">
        <f t="shared" si="763"/>
        <v>0</v>
      </c>
      <c r="R1608" s="123" t="s">
        <v>222</v>
      </c>
      <c r="S1608" s="44">
        <f>'Measured TV opt-pt'!D2202</f>
        <v>0</v>
      </c>
      <c r="T1608" s="44">
        <f>'Measured TV opt-pt'!E2202</f>
        <v>0</v>
      </c>
      <c r="U1608" s="44">
        <f>'Measured TV opt-pt'!F2202</f>
        <v>0</v>
      </c>
      <c r="V1608" s="44">
        <f>'Measured TV opt-pt'!G2202</f>
        <v>0</v>
      </c>
      <c r="W1608" s="44">
        <f>'Measured TV opt-pt'!H2202</f>
        <v>0</v>
      </c>
      <c r="X1608" s="44">
        <f>'Measured TV opt-pt'!I2202</f>
        <v>0</v>
      </c>
      <c r="Y1608" s="44">
        <f>'Measured TV opt-pt'!J2202</f>
        <v>0</v>
      </c>
      <c r="Z1608" s="44">
        <f>'Measured TV opt-pt'!K2202</f>
        <v>0</v>
      </c>
      <c r="AA1608" s="44">
        <f>'Measured TV opt-pt'!L2202</f>
        <v>0</v>
      </c>
      <c r="AB1608" s="44">
        <f>'Measured TV opt-pt'!M2202</f>
        <v>0</v>
      </c>
      <c r="AC1608" s="44">
        <f>'Measured TV opt-pt'!N2202</f>
        <v>0</v>
      </c>
      <c r="AD1608" s="44">
        <f>'Measured TV opt-pt'!O2202</f>
        <v>0</v>
      </c>
      <c r="AE1608" s="55">
        <f t="shared" si="787"/>
        <v>0</v>
      </c>
    </row>
    <row r="1609" spans="1:31" ht="12.75" customHeight="1" thickBot="1" x14ac:dyDescent="0.25">
      <c r="A1609" s="194" t="str">
        <f>+'Measured TV opt-pt'!A1918</f>
        <v>FOOD</v>
      </c>
      <c r="B1609" s="385"/>
      <c r="C1609" s="123" t="s">
        <v>223</v>
      </c>
      <c r="D1609" s="58">
        <f>+'Measured TV opt-pt'!D2166</f>
        <v>0</v>
      </c>
      <c r="E1609" s="58">
        <f>+'Measured TV opt-pt'!E2166</f>
        <v>0</v>
      </c>
      <c r="F1609" s="58">
        <f>+'Measured TV opt-pt'!F2166</f>
        <v>0</v>
      </c>
      <c r="G1609" s="58">
        <f>+'Measured TV opt-pt'!G2166</f>
        <v>0</v>
      </c>
      <c r="H1609" s="58">
        <f>+'Measured TV opt-pt'!H2166</f>
        <v>0</v>
      </c>
      <c r="I1609" s="58">
        <f>+'Measured TV opt-pt'!I2166</f>
        <v>0</v>
      </c>
      <c r="J1609" s="58">
        <f>+'Measured TV opt-pt'!J2166</f>
        <v>0</v>
      </c>
      <c r="K1609" s="58">
        <f>+'Measured TV opt-pt'!K2166</f>
        <v>0</v>
      </c>
      <c r="L1609" s="58">
        <f>+'Measured TV opt-pt'!L2166</f>
        <v>0</v>
      </c>
      <c r="M1609" s="58">
        <f>+'Measured TV opt-pt'!M2166</f>
        <v>0</v>
      </c>
      <c r="N1609" s="58">
        <f>+'Measured TV opt-pt'!N2166</f>
        <v>0</v>
      </c>
      <c r="O1609" s="58">
        <f>+'Measured TV opt-pt'!O2166</f>
        <v>0</v>
      </c>
      <c r="P1609" s="141">
        <f t="shared" si="763"/>
        <v>0</v>
      </c>
      <c r="R1609" s="123" t="s">
        <v>223</v>
      </c>
      <c r="S1609" s="44">
        <f>'Measured TV opt-pt'!D2203</f>
        <v>0</v>
      </c>
      <c r="T1609" s="44">
        <f>'Measured TV opt-pt'!E2203</f>
        <v>0</v>
      </c>
      <c r="U1609" s="44">
        <f>'Measured TV opt-pt'!F2203</f>
        <v>0</v>
      </c>
      <c r="V1609" s="44">
        <f>'Measured TV opt-pt'!G2203</f>
        <v>0</v>
      </c>
      <c r="W1609" s="44">
        <f>'Measured TV opt-pt'!H2203</f>
        <v>0</v>
      </c>
      <c r="X1609" s="44">
        <f>'Measured TV opt-pt'!I2203</f>
        <v>0</v>
      </c>
      <c r="Y1609" s="44">
        <f>'Measured TV opt-pt'!J2203</f>
        <v>0</v>
      </c>
      <c r="Z1609" s="44">
        <f>'Measured TV opt-pt'!K2203</f>
        <v>0</v>
      </c>
      <c r="AA1609" s="44">
        <f>'Measured TV opt-pt'!L2203</f>
        <v>0</v>
      </c>
      <c r="AB1609" s="44">
        <f>'Measured TV opt-pt'!M2203</f>
        <v>0</v>
      </c>
      <c r="AC1609" s="44">
        <f>'Measured TV opt-pt'!N2203</f>
        <v>0</v>
      </c>
      <c r="AD1609" s="44">
        <f>'Measured TV opt-pt'!O2203</f>
        <v>0</v>
      </c>
      <c r="AE1609" s="55">
        <f t="shared" si="787"/>
        <v>0</v>
      </c>
    </row>
    <row r="1610" spans="1:31" ht="12.75" customHeight="1" thickBot="1" x14ac:dyDescent="0.25">
      <c r="A1610" s="194" t="str">
        <f>+'Measured TV opt-pt'!A1919</f>
        <v>FOOD</v>
      </c>
      <c r="B1610" s="385"/>
      <c r="C1610" s="123" t="s">
        <v>224</v>
      </c>
      <c r="D1610" s="58">
        <f>+'Measured TV opt-pt'!D2167</f>
        <v>0</v>
      </c>
      <c r="E1610" s="58">
        <f>+'Measured TV opt-pt'!E2167</f>
        <v>0</v>
      </c>
      <c r="F1610" s="58">
        <f>+'Measured TV opt-pt'!F2167</f>
        <v>0</v>
      </c>
      <c r="G1610" s="58">
        <f>+'Measured TV opt-pt'!G2167</f>
        <v>0</v>
      </c>
      <c r="H1610" s="58">
        <f>+'Measured TV opt-pt'!H2167</f>
        <v>0</v>
      </c>
      <c r="I1610" s="58">
        <f>+'Measured TV opt-pt'!I2167</f>
        <v>0</v>
      </c>
      <c r="J1610" s="58">
        <f>+'Measured TV opt-pt'!J2167</f>
        <v>0</v>
      </c>
      <c r="K1610" s="58">
        <f>+'Measured TV opt-pt'!K2167</f>
        <v>0</v>
      </c>
      <c r="L1610" s="58">
        <f>+'Measured TV opt-pt'!L2167</f>
        <v>0</v>
      </c>
      <c r="M1610" s="58">
        <f>+'Measured TV opt-pt'!M2167</f>
        <v>0</v>
      </c>
      <c r="N1610" s="58">
        <f>+'Measured TV opt-pt'!N2167</f>
        <v>0</v>
      </c>
      <c r="O1610" s="58">
        <f>+'Measured TV opt-pt'!O2167</f>
        <v>0</v>
      </c>
      <c r="P1610" s="141">
        <f t="shared" si="763"/>
        <v>0</v>
      </c>
      <c r="Q1610" s="5"/>
      <c r="R1610" s="123" t="s">
        <v>224</v>
      </c>
      <c r="S1610" s="44">
        <f>'Measured TV opt-pt'!D2204</f>
        <v>0</v>
      </c>
      <c r="T1610" s="44">
        <f>'Measured TV opt-pt'!E2204</f>
        <v>0</v>
      </c>
      <c r="U1610" s="44">
        <f>'Measured TV opt-pt'!F2204</f>
        <v>0</v>
      </c>
      <c r="V1610" s="44">
        <f>'Measured TV opt-pt'!G2204</f>
        <v>0</v>
      </c>
      <c r="W1610" s="44">
        <f>'Measured TV opt-pt'!H2204</f>
        <v>0</v>
      </c>
      <c r="X1610" s="44">
        <f>'Measured TV opt-pt'!I2204</f>
        <v>0</v>
      </c>
      <c r="Y1610" s="44">
        <f>'Measured TV opt-pt'!J2204</f>
        <v>0</v>
      </c>
      <c r="Z1610" s="44">
        <f>'Measured TV opt-pt'!K2204</f>
        <v>0</v>
      </c>
      <c r="AA1610" s="44">
        <f>'Measured TV opt-pt'!L2204</f>
        <v>0</v>
      </c>
      <c r="AB1610" s="44">
        <f>'Measured TV opt-pt'!M2204</f>
        <v>0</v>
      </c>
      <c r="AC1610" s="44">
        <f>'Measured TV opt-pt'!N2204</f>
        <v>0</v>
      </c>
      <c r="AD1610" s="44">
        <f>'Measured TV opt-pt'!O2204</f>
        <v>0</v>
      </c>
      <c r="AE1610" s="55">
        <f t="shared" si="787"/>
        <v>0</v>
      </c>
    </row>
    <row r="1611" spans="1:31" ht="12.75" customHeight="1" x14ac:dyDescent="0.2">
      <c r="A1611" s="194" t="str">
        <f>+'Measured TV opt-pt'!A1920</f>
        <v>FOOD</v>
      </c>
      <c r="B1611" s="385"/>
      <c r="C1611" s="123" t="s">
        <v>101</v>
      </c>
      <c r="D1611" s="44"/>
      <c r="E1611" s="44"/>
      <c r="F1611" s="44"/>
      <c r="G1611" s="44"/>
      <c r="H1611" s="44"/>
      <c r="I1611" s="44"/>
      <c r="J1611" s="44"/>
      <c r="K1611" s="44"/>
      <c r="L1611" s="44"/>
      <c r="M1611" s="44"/>
      <c r="N1611" s="44"/>
      <c r="O1611" s="44"/>
      <c r="P1611" s="141">
        <f t="shared" si="763"/>
        <v>0</v>
      </c>
      <c r="Q1611" s="5"/>
      <c r="R1611" s="123" t="s">
        <v>101</v>
      </c>
      <c r="S1611" s="44"/>
      <c r="T1611" s="44"/>
      <c r="U1611" s="44"/>
      <c r="V1611" s="44"/>
      <c r="W1611" s="44"/>
      <c r="X1611" s="44"/>
      <c r="Y1611" s="58"/>
      <c r="Z1611" s="58"/>
      <c r="AA1611" s="58"/>
      <c r="AB1611" s="58"/>
      <c r="AC1611" s="58"/>
      <c r="AD1611" s="58"/>
      <c r="AE1611" s="55">
        <f t="shared" si="787"/>
        <v>0</v>
      </c>
    </row>
    <row r="1612" spans="1:31" ht="12.75" customHeight="1" x14ac:dyDescent="0.2">
      <c r="A1612" s="194" t="str">
        <f>+'Measured TV opt-pt'!A1921</f>
        <v>FOOD</v>
      </c>
      <c r="B1612" s="385"/>
      <c r="C1612" s="124" t="s">
        <v>58</v>
      </c>
      <c r="D1612" s="46"/>
      <c r="E1612" s="46"/>
      <c r="F1612" s="46"/>
      <c r="G1612" s="46"/>
      <c r="H1612" s="46"/>
      <c r="I1612" s="46"/>
      <c r="J1612" s="46"/>
      <c r="K1612" s="46"/>
      <c r="L1612" s="46"/>
      <c r="M1612" s="46"/>
      <c r="N1612" s="46"/>
      <c r="O1612" s="46"/>
      <c r="P1612" s="47">
        <f t="shared" si="763"/>
        <v>0</v>
      </c>
      <c r="R1612" s="133" t="s">
        <v>105</v>
      </c>
      <c r="S1612" s="133">
        <f>+'Measured TV opt-pt'!D1089</f>
        <v>0.7</v>
      </c>
      <c r="T1612" s="133">
        <f>+'Measured TV opt-pt'!E1089</f>
        <v>0.7</v>
      </c>
      <c r="U1612" s="133">
        <f>+'Measured TV opt-pt'!F1089</f>
        <v>0.7</v>
      </c>
      <c r="V1612" s="133">
        <f>+'Measured TV opt-pt'!G1089</f>
        <v>0.7</v>
      </c>
      <c r="W1612" s="133">
        <f>+'Measured TV opt-pt'!H1089</f>
        <v>0.7</v>
      </c>
      <c r="X1612" s="8">
        <f>+'Measured TV opt-pt'!I1089</f>
        <v>0.7</v>
      </c>
      <c r="Y1612" s="133">
        <f>+'Measured TV opt-pt'!J1089</f>
        <v>0.7</v>
      </c>
      <c r="Z1612" s="133">
        <f>+'Measured TV opt-pt'!K1089</f>
        <v>0.48915873014712274</v>
      </c>
      <c r="AA1612" s="133">
        <f>+'Measured TV opt-pt'!L1089</f>
        <v>0.4834974169537235</v>
      </c>
      <c r="AB1612" s="133">
        <f>+'Measured TV opt-pt'!M1089</f>
        <v>0.45414569524687309</v>
      </c>
      <c r="AC1612" s="133">
        <f>+'Measured TV opt-pt'!N1089</f>
        <v>0.38276016431267579</v>
      </c>
      <c r="AD1612" s="133">
        <f>+'Measured TV opt-pt'!O1089</f>
        <v>0.34111134082271427</v>
      </c>
      <c r="AE1612" s="133"/>
    </row>
    <row r="1613" spans="1:31" ht="13.5" customHeight="1" thickBot="1" x14ac:dyDescent="0.25">
      <c r="A1613" s="194" t="str">
        <f>+'Measured TV opt-pt'!A1922</f>
        <v>FOOD</v>
      </c>
      <c r="B1613" s="385"/>
      <c r="C1613" s="124" t="s">
        <v>59</v>
      </c>
      <c r="D1613" s="46"/>
      <c r="E1613" s="46"/>
      <c r="F1613" s="46"/>
      <c r="G1613" s="46"/>
      <c r="H1613" s="46"/>
      <c r="I1613" s="46"/>
      <c r="J1613" s="46"/>
      <c r="K1613" s="46"/>
      <c r="L1613" s="46"/>
      <c r="M1613" s="46"/>
      <c r="N1613" s="46"/>
      <c r="O1613" s="46"/>
      <c r="P1613" s="47">
        <f t="shared" si="763"/>
        <v>0</v>
      </c>
      <c r="R1613" s="60" t="s">
        <v>107</v>
      </c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</row>
    <row r="1614" spans="1:31" ht="12.75" customHeight="1" thickBot="1" x14ac:dyDescent="0.25">
      <c r="A1614" s="194" t="str">
        <f>+'Measured TV opt-pt'!A1923</f>
        <v>FOOD</v>
      </c>
      <c r="B1614" s="385"/>
      <c r="C1614" s="124" t="s">
        <v>166</v>
      </c>
      <c r="D1614" s="46"/>
      <c r="E1614" s="46"/>
      <c r="F1614" s="46"/>
      <c r="G1614" s="46"/>
      <c r="H1614" s="46"/>
      <c r="I1614" s="46"/>
      <c r="J1614" s="46"/>
      <c r="K1614" s="46"/>
      <c r="L1614" s="46"/>
      <c r="M1614" s="46"/>
      <c r="N1614" s="46"/>
      <c r="O1614" s="46"/>
      <c r="P1614" s="47">
        <f t="shared" si="763"/>
        <v>0</v>
      </c>
      <c r="Q1614" s="8"/>
      <c r="R1614" s="121" t="s">
        <v>106</v>
      </c>
      <c r="S1614" s="54">
        <f>SUM(S1615:S1620)</f>
        <v>0</v>
      </c>
      <c r="T1614" s="54">
        <f t="shared" ref="T1614" si="788">SUM(T1615:T1620)</f>
        <v>0</v>
      </c>
      <c r="U1614" s="54">
        <f t="shared" ref="U1614" si="789">SUM(U1615:U1620)</f>
        <v>0</v>
      </c>
      <c r="V1614" s="54">
        <f t="shared" ref="V1614" si="790">SUM(V1615:V1620)</f>
        <v>0</v>
      </c>
      <c r="W1614" s="54">
        <f t="shared" ref="W1614" si="791">SUM(W1615:W1620)</f>
        <v>0</v>
      </c>
      <c r="X1614" s="54">
        <f t="shared" ref="X1614" si="792">SUM(X1615:X1620)</f>
        <v>0</v>
      </c>
      <c r="Y1614" s="54">
        <f t="shared" ref="Y1614" si="793">SUM(Y1615:Y1620)</f>
        <v>0</v>
      </c>
      <c r="Z1614" s="54">
        <f t="shared" ref="Z1614" si="794">SUM(Z1615:Z1620)</f>
        <v>0</v>
      </c>
      <c r="AA1614" s="54">
        <f t="shared" ref="AA1614" si="795">SUM(AA1615:AA1620)</f>
        <v>0</v>
      </c>
      <c r="AB1614" s="54">
        <f t="shared" ref="AB1614" si="796">SUM(AB1615:AB1620)</f>
        <v>0</v>
      </c>
      <c r="AC1614" s="54">
        <f t="shared" ref="AC1614" si="797">SUM(AC1615:AC1620)</f>
        <v>0</v>
      </c>
      <c r="AD1614" s="54">
        <f t="shared" ref="AD1614" si="798">SUM(AD1615:AD1620)</f>
        <v>0</v>
      </c>
      <c r="AE1614" s="54">
        <f t="shared" ref="AE1614" si="799">SUM(AE1615:AE1620)</f>
        <v>0</v>
      </c>
    </row>
    <row r="1615" spans="1:31" ht="12.75" customHeight="1" thickBot="1" x14ac:dyDescent="0.25">
      <c r="A1615" s="194" t="str">
        <f>+'Measured TV opt-pt'!A1924</f>
        <v>FOOD</v>
      </c>
      <c r="B1615" s="385"/>
      <c r="C1615" s="125" t="s">
        <v>167</v>
      </c>
      <c r="D1615" s="48"/>
      <c r="E1615" s="48"/>
      <c r="F1615" s="48"/>
      <c r="G1615" s="48"/>
      <c r="H1615" s="48"/>
      <c r="I1615" s="48"/>
      <c r="J1615" s="48"/>
      <c r="K1615" s="48"/>
      <c r="L1615" s="48"/>
      <c r="M1615" s="48"/>
      <c r="N1615" s="48"/>
      <c r="O1615" s="48"/>
      <c r="P1615" s="49">
        <f t="shared" si="763"/>
        <v>0</v>
      </c>
      <c r="Q1615" s="8"/>
      <c r="R1615" s="123" t="s">
        <v>261</v>
      </c>
      <c r="S1615" s="44">
        <f>'Measured TV opt-pt'!D2194</f>
        <v>0</v>
      </c>
      <c r="T1615" s="44">
        <f>'Measured TV opt-pt'!E2194</f>
        <v>0</v>
      </c>
      <c r="U1615" s="44">
        <f>'Measured TV opt-pt'!F2194</f>
        <v>0</v>
      </c>
      <c r="V1615" s="44">
        <f>'Measured TV opt-pt'!G2194</f>
        <v>0</v>
      </c>
      <c r="W1615" s="44">
        <f>'Measured TV opt-pt'!H2194</f>
        <v>0</v>
      </c>
      <c r="X1615" s="44">
        <f>'Measured TV opt-pt'!I2194</f>
        <v>0</v>
      </c>
      <c r="Y1615" s="44">
        <f>'Measured TV opt-pt'!J2194</f>
        <v>0</v>
      </c>
      <c r="Z1615" s="44">
        <f>'Measured TV opt-pt'!K2194</f>
        <v>0</v>
      </c>
      <c r="AA1615" s="44">
        <f>'Measured TV opt-pt'!L2194</f>
        <v>0</v>
      </c>
      <c r="AB1615" s="44">
        <f>'Measured TV opt-pt'!M2194</f>
        <v>0</v>
      </c>
      <c r="AC1615" s="44">
        <f>'Measured TV opt-pt'!N2194</f>
        <v>0</v>
      </c>
      <c r="AD1615" s="44">
        <f>'Measured TV opt-pt'!O2194</f>
        <v>0</v>
      </c>
      <c r="AE1615" s="55">
        <f t="shared" ref="AE1615:AE1620" si="800">SUM(S1615:AD1615)</f>
        <v>0</v>
      </c>
    </row>
    <row r="1616" spans="1:31" ht="12.75" customHeight="1" thickBot="1" x14ac:dyDescent="0.25">
      <c r="A1616" s="194" t="str">
        <f>+'Measured TV opt-pt'!A1925</f>
        <v>FOOD</v>
      </c>
      <c r="B1616" s="385"/>
      <c r="C1616" s="122" t="s">
        <v>60</v>
      </c>
      <c r="D1616" s="42"/>
      <c r="E1616" s="236"/>
      <c r="F1616" s="236"/>
      <c r="G1616" s="236"/>
      <c r="H1616" s="236"/>
      <c r="I1616" s="236"/>
      <c r="J1616" s="236"/>
      <c r="K1616" s="236"/>
      <c r="L1616" s="236"/>
      <c r="M1616" s="236"/>
      <c r="N1616" s="236"/>
      <c r="O1616" s="236"/>
      <c r="P1616" s="43">
        <f t="shared" si="763"/>
        <v>0</v>
      </c>
      <c r="Q1616" s="5"/>
      <c r="R1616" s="123" t="s">
        <v>262</v>
      </c>
      <c r="S1616" s="44">
        <f>'Measured TV opt-pt'!D2195</f>
        <v>0</v>
      </c>
      <c r="T1616" s="44">
        <f>'Measured TV opt-pt'!E2195</f>
        <v>0</v>
      </c>
      <c r="U1616" s="44">
        <f>'Measured TV opt-pt'!F2195</f>
        <v>0</v>
      </c>
      <c r="V1616" s="44">
        <f>'Measured TV opt-pt'!G2195</f>
        <v>0</v>
      </c>
      <c r="W1616" s="44">
        <f>'Measured TV opt-pt'!H2195</f>
        <v>0</v>
      </c>
      <c r="X1616" s="44">
        <f>'Measured TV opt-pt'!I2195</f>
        <v>0</v>
      </c>
      <c r="Y1616" s="44">
        <f>'Measured TV opt-pt'!J2195</f>
        <v>0</v>
      </c>
      <c r="Z1616" s="44">
        <f>'Measured TV opt-pt'!K2195</f>
        <v>0</v>
      </c>
      <c r="AA1616" s="44">
        <f>'Measured TV opt-pt'!L2195</f>
        <v>0</v>
      </c>
      <c r="AB1616" s="44">
        <f>'Measured TV opt-pt'!M2195</f>
        <v>0</v>
      </c>
      <c r="AC1616" s="44">
        <f>'Measured TV opt-pt'!N2195</f>
        <v>0</v>
      </c>
      <c r="AD1616" s="44">
        <f>'Measured TV opt-pt'!O2195</f>
        <v>0</v>
      </c>
      <c r="AE1616" s="55">
        <f t="shared" si="800"/>
        <v>0</v>
      </c>
    </row>
    <row r="1617" spans="1:31" ht="12.75" customHeight="1" thickBot="1" x14ac:dyDescent="0.25">
      <c r="A1617" s="194" t="str">
        <f>+'Measured TV opt-pt'!A1926</f>
        <v>FOOD</v>
      </c>
      <c r="B1617" s="385"/>
      <c r="C1617" s="122" t="s">
        <v>61</v>
      </c>
      <c r="D1617" s="42"/>
      <c r="E1617" s="236"/>
      <c r="F1617" s="236"/>
      <c r="G1617" s="236"/>
      <c r="H1617" s="236"/>
      <c r="I1617" s="236"/>
      <c r="J1617" s="236"/>
      <c r="K1617" s="236"/>
      <c r="L1617" s="236"/>
      <c r="M1617" s="236"/>
      <c r="N1617" s="236"/>
      <c r="O1617" s="236"/>
      <c r="P1617" s="43">
        <f t="shared" si="763"/>
        <v>0</v>
      </c>
      <c r="R1617" s="123" t="s">
        <v>263</v>
      </c>
      <c r="S1617" s="44">
        <f>'Measured TV opt-pt'!D2196</f>
        <v>0</v>
      </c>
      <c r="T1617" s="44">
        <f>'Measured TV opt-pt'!E2196</f>
        <v>0</v>
      </c>
      <c r="U1617" s="44">
        <f>'Measured TV opt-pt'!F2196</f>
        <v>0</v>
      </c>
      <c r="V1617" s="44">
        <f>'Measured TV opt-pt'!G2196</f>
        <v>0</v>
      </c>
      <c r="W1617" s="44">
        <f>'Measured TV opt-pt'!H2196</f>
        <v>0</v>
      </c>
      <c r="X1617" s="44">
        <f>'Measured TV opt-pt'!I2196</f>
        <v>0</v>
      </c>
      <c r="Y1617" s="44">
        <f>'Measured TV opt-pt'!J2196</f>
        <v>0</v>
      </c>
      <c r="Z1617" s="44">
        <f>'Measured TV opt-pt'!K2196</f>
        <v>0</v>
      </c>
      <c r="AA1617" s="44">
        <f>'Measured TV opt-pt'!L2196</f>
        <v>0</v>
      </c>
      <c r="AB1617" s="44">
        <f>'Measured TV opt-pt'!M2196</f>
        <v>0</v>
      </c>
      <c r="AC1617" s="44">
        <f>'Measured TV opt-pt'!N2196</f>
        <v>0</v>
      </c>
      <c r="AD1617" s="44">
        <f>'Measured TV opt-pt'!O2196</f>
        <v>0</v>
      </c>
      <c r="AE1617" s="55">
        <f t="shared" si="800"/>
        <v>0</v>
      </c>
    </row>
    <row r="1618" spans="1:31" ht="12.75" customHeight="1" thickBot="1" x14ac:dyDescent="0.25">
      <c r="A1618" s="194" t="str">
        <f>+'Measured TV opt-pt'!A1927</f>
        <v>FOOD</v>
      </c>
      <c r="B1618" s="385"/>
      <c r="C1618" s="122" t="s">
        <v>62</v>
      </c>
      <c r="D1618" s="42"/>
      <c r="E1618" s="236"/>
      <c r="F1618" s="236"/>
      <c r="G1618" s="236"/>
      <c r="H1618" s="236"/>
      <c r="I1618" s="236"/>
      <c r="J1618" s="236"/>
      <c r="K1618" s="236"/>
      <c r="L1618" s="236"/>
      <c r="M1618" s="236"/>
      <c r="N1618" s="236"/>
      <c r="O1618" s="236"/>
      <c r="P1618" s="43">
        <f t="shared" si="763"/>
        <v>0</v>
      </c>
      <c r="R1618" s="123" t="s">
        <v>264</v>
      </c>
      <c r="S1618" s="44">
        <f>'Measured TV opt-pt'!D2197</f>
        <v>0</v>
      </c>
      <c r="T1618" s="44">
        <f>'Measured TV opt-pt'!E2197</f>
        <v>0</v>
      </c>
      <c r="U1618" s="44">
        <f>'Measured TV opt-pt'!F2197</f>
        <v>0</v>
      </c>
      <c r="V1618" s="44">
        <f>'Measured TV opt-pt'!G2197</f>
        <v>0</v>
      </c>
      <c r="W1618" s="44">
        <f>'Measured TV opt-pt'!H2197</f>
        <v>0</v>
      </c>
      <c r="X1618" s="44">
        <f>'Measured TV opt-pt'!I2197</f>
        <v>0</v>
      </c>
      <c r="Y1618" s="44">
        <f>'Measured TV opt-pt'!J2197</f>
        <v>0</v>
      </c>
      <c r="Z1618" s="44">
        <f>'Measured TV opt-pt'!K2197</f>
        <v>0</v>
      </c>
      <c r="AA1618" s="44">
        <f>'Measured TV opt-pt'!L2197</f>
        <v>0</v>
      </c>
      <c r="AB1618" s="44">
        <f>'Measured TV opt-pt'!M2197</f>
        <v>0</v>
      </c>
      <c r="AC1618" s="44">
        <f>'Measured TV opt-pt'!N2197</f>
        <v>0</v>
      </c>
      <c r="AD1618" s="44">
        <f>'Measured TV opt-pt'!O2197</f>
        <v>0</v>
      </c>
      <c r="AE1618" s="55">
        <f t="shared" si="800"/>
        <v>0</v>
      </c>
    </row>
    <row r="1619" spans="1:31" ht="12.75" customHeight="1" thickBot="1" x14ac:dyDescent="0.25">
      <c r="A1619" s="194" t="str">
        <f>+'Measured TV opt-pt'!A1928</f>
        <v>FOOD</v>
      </c>
      <c r="B1619" s="385"/>
      <c r="C1619" s="122" t="s">
        <v>63</v>
      </c>
      <c r="D1619" s="42"/>
      <c r="E1619" s="236"/>
      <c r="F1619" s="236"/>
      <c r="G1619" s="236"/>
      <c r="H1619" s="236"/>
      <c r="I1619" s="236"/>
      <c r="J1619" s="236"/>
      <c r="K1619" s="236"/>
      <c r="L1619" s="236"/>
      <c r="M1619" s="236"/>
      <c r="N1619" s="236"/>
      <c r="O1619" s="236"/>
      <c r="P1619" s="43">
        <f t="shared" si="763"/>
        <v>0</v>
      </c>
      <c r="Q1619" s="5"/>
      <c r="R1619" s="123" t="s">
        <v>265</v>
      </c>
      <c r="S1619" s="44">
        <f>'Measured TV opt-pt'!D2198</f>
        <v>0</v>
      </c>
      <c r="T1619" s="44">
        <f>'Measured TV opt-pt'!E2198</f>
        <v>0</v>
      </c>
      <c r="U1619" s="44">
        <f>'Measured TV opt-pt'!F2198</f>
        <v>0</v>
      </c>
      <c r="V1619" s="44">
        <f>'Measured TV opt-pt'!G2198</f>
        <v>0</v>
      </c>
      <c r="W1619" s="44">
        <f>'Measured TV opt-pt'!H2198</f>
        <v>0</v>
      </c>
      <c r="X1619" s="44">
        <f>'Measured TV opt-pt'!I2198</f>
        <v>0</v>
      </c>
      <c r="Y1619" s="44">
        <f>'Measured TV opt-pt'!J2198</f>
        <v>0</v>
      </c>
      <c r="Z1619" s="44">
        <f>'Measured TV opt-pt'!K2198</f>
        <v>0</v>
      </c>
      <c r="AA1619" s="44">
        <f>'Measured TV opt-pt'!L2198</f>
        <v>0</v>
      </c>
      <c r="AB1619" s="44">
        <f>'Measured TV opt-pt'!M2198</f>
        <v>0</v>
      </c>
      <c r="AC1619" s="44">
        <f>'Measured TV opt-pt'!N2198</f>
        <v>0</v>
      </c>
      <c r="AD1619" s="44">
        <f>'Measured TV opt-pt'!O2198</f>
        <v>0</v>
      </c>
      <c r="AE1619" s="55">
        <f t="shared" si="800"/>
        <v>0</v>
      </c>
    </row>
    <row r="1620" spans="1:31" ht="13.5" customHeight="1" x14ac:dyDescent="0.2">
      <c r="A1620" s="194" t="str">
        <f>+'Measured TV opt-pt'!A1929</f>
        <v>FOOD</v>
      </c>
      <c r="B1620" s="385"/>
      <c r="C1620" s="122" t="s">
        <v>64</v>
      </c>
      <c r="D1620" s="42"/>
      <c r="E1620" s="236"/>
      <c r="F1620" s="236"/>
      <c r="G1620" s="236"/>
      <c r="H1620" s="236"/>
      <c r="I1620" s="236"/>
      <c r="J1620" s="236"/>
      <c r="K1620" s="236"/>
      <c r="L1620" s="236"/>
      <c r="M1620" s="236"/>
      <c r="N1620" s="236"/>
      <c r="O1620" s="236"/>
      <c r="P1620" s="43">
        <f t="shared" si="763"/>
        <v>0</v>
      </c>
      <c r="Q1620" s="5"/>
      <c r="R1620" s="123" t="s">
        <v>266</v>
      </c>
      <c r="S1620" s="44"/>
      <c r="T1620" s="44"/>
      <c r="U1620" s="44"/>
      <c r="V1620" s="44"/>
      <c r="W1620" s="44"/>
      <c r="X1620" s="44"/>
      <c r="Y1620" s="44"/>
      <c r="Z1620" s="44"/>
      <c r="AA1620" s="44"/>
      <c r="AB1620" s="44"/>
      <c r="AC1620" s="44"/>
      <c r="AD1620" s="44"/>
      <c r="AE1620" s="55">
        <f t="shared" si="800"/>
        <v>0</v>
      </c>
    </row>
    <row r="1621" spans="1:31" ht="12.75" customHeight="1" x14ac:dyDescent="0.2">
      <c r="A1621" s="194" t="str">
        <f>+'Measured TV opt-pt'!A1930</f>
        <v>FOOD</v>
      </c>
      <c r="B1621" s="385"/>
      <c r="C1621" s="212" t="s">
        <v>289</v>
      </c>
      <c r="D1621" s="217">
        <f t="shared" ref="D1621:O1621" si="801">SUM(D1622:D1640)</f>
        <v>0</v>
      </c>
      <c r="E1621" s="217">
        <f t="shared" si="801"/>
        <v>0</v>
      </c>
      <c r="F1621" s="217">
        <f t="shared" si="801"/>
        <v>0</v>
      </c>
      <c r="G1621" s="217">
        <f t="shared" si="801"/>
        <v>0</v>
      </c>
      <c r="H1621" s="217">
        <f t="shared" si="801"/>
        <v>0</v>
      </c>
      <c r="I1621" s="217">
        <f t="shared" si="801"/>
        <v>0</v>
      </c>
      <c r="J1621" s="217">
        <f t="shared" si="801"/>
        <v>0</v>
      </c>
      <c r="K1621" s="217">
        <f t="shared" si="801"/>
        <v>0</v>
      </c>
      <c r="L1621" s="217">
        <f t="shared" si="801"/>
        <v>0</v>
      </c>
      <c r="M1621" s="217">
        <f t="shared" si="801"/>
        <v>0</v>
      </c>
      <c r="N1621" s="217">
        <f t="shared" si="801"/>
        <v>0</v>
      </c>
      <c r="O1621" s="217">
        <f t="shared" si="801"/>
        <v>0</v>
      </c>
      <c r="P1621" s="214">
        <f t="shared" si="763"/>
        <v>0</v>
      </c>
      <c r="Q1621" s="5"/>
      <c r="R1621" s="60" t="s">
        <v>107</v>
      </c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</row>
    <row r="1622" spans="1:31" ht="12.75" customHeight="1" x14ac:dyDescent="0.25">
      <c r="A1622" s="194" t="str">
        <f>+'Measured TV opt-pt'!A1931</f>
        <v>FOOD</v>
      </c>
      <c r="B1622" s="385"/>
      <c r="C1622" s="311" t="s">
        <v>284</v>
      </c>
      <c r="D1622" s="330"/>
      <c r="E1622" s="330"/>
      <c r="F1622" s="330"/>
      <c r="G1622" s="330"/>
      <c r="H1622" s="330"/>
      <c r="I1622" s="330"/>
      <c r="J1622" s="330"/>
      <c r="K1622" s="330"/>
      <c r="L1622" s="330"/>
      <c r="M1622" s="330"/>
      <c r="N1622" s="330"/>
      <c r="O1622" s="330"/>
      <c r="P1622" s="312">
        <f t="shared" ref="P1622:P1640" si="802">SUM(D1622:O1622)</f>
        <v>0</v>
      </c>
      <c r="Q1622" s="5"/>
      <c r="R1622" s="60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</row>
    <row r="1623" spans="1:31" ht="12.75" customHeight="1" x14ac:dyDescent="0.25">
      <c r="A1623" s="194" t="str">
        <f>+'Measured TV opt-pt'!A1932</f>
        <v>FOOD</v>
      </c>
      <c r="B1623" s="385"/>
      <c r="C1623" s="311" t="s">
        <v>288</v>
      </c>
      <c r="D1623" s="330"/>
      <c r="E1623" s="330"/>
      <c r="F1623" s="330"/>
      <c r="G1623" s="330"/>
      <c r="H1623" s="330"/>
      <c r="I1623" s="330"/>
      <c r="J1623" s="330"/>
      <c r="K1623" s="330"/>
      <c r="L1623" s="330"/>
      <c r="M1623" s="330"/>
      <c r="N1623" s="330"/>
      <c r="O1623" s="330"/>
      <c r="P1623" s="312">
        <f t="shared" si="802"/>
        <v>0</v>
      </c>
      <c r="Q1623" s="5"/>
      <c r="R1623" s="60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</row>
    <row r="1624" spans="1:31" ht="12.75" customHeight="1" x14ac:dyDescent="0.25">
      <c r="A1624" s="194" t="str">
        <f>+'Measured TV opt-pt'!A1933</f>
        <v>FOOD</v>
      </c>
      <c r="B1624" s="385"/>
      <c r="C1624" s="311" t="s">
        <v>280</v>
      </c>
      <c r="D1624" s="330"/>
      <c r="E1624" s="330"/>
      <c r="F1624" s="330"/>
      <c r="G1624" s="330"/>
      <c r="H1624" s="330"/>
      <c r="I1624" s="330"/>
      <c r="J1624" s="330"/>
      <c r="K1624" s="330"/>
      <c r="L1624" s="330"/>
      <c r="M1624" s="330"/>
      <c r="N1624" s="330"/>
      <c r="O1624" s="330"/>
      <c r="P1624" s="312">
        <f t="shared" si="802"/>
        <v>0</v>
      </c>
      <c r="Q1624" s="5"/>
      <c r="R1624" s="60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</row>
    <row r="1625" spans="1:31" ht="12.75" customHeight="1" x14ac:dyDescent="0.25">
      <c r="A1625" s="194" t="str">
        <f>+'Measured TV opt-pt'!A1934</f>
        <v>FOOD</v>
      </c>
      <c r="B1625" s="385"/>
      <c r="C1625" s="311" t="s">
        <v>285</v>
      </c>
      <c r="D1625" s="330"/>
      <c r="E1625" s="330"/>
      <c r="F1625" s="330"/>
      <c r="G1625" s="330"/>
      <c r="H1625" s="330"/>
      <c r="I1625" s="330"/>
      <c r="J1625" s="330"/>
      <c r="K1625" s="330"/>
      <c r="L1625" s="330"/>
      <c r="M1625" s="330"/>
      <c r="N1625" s="330"/>
      <c r="O1625" s="330"/>
      <c r="P1625" s="312">
        <f t="shared" si="802"/>
        <v>0</v>
      </c>
      <c r="Q1625" s="5"/>
      <c r="R1625" s="60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</row>
    <row r="1626" spans="1:31" ht="12.75" customHeight="1" x14ac:dyDescent="0.25">
      <c r="A1626" s="194" t="str">
        <f t="shared" ref="A1626:A1638" si="803">+A1625</f>
        <v>FOOD</v>
      </c>
      <c r="B1626" s="385"/>
      <c r="C1626" s="311" t="s">
        <v>280</v>
      </c>
      <c r="D1626" s="330"/>
      <c r="E1626" s="330"/>
      <c r="F1626" s="330"/>
      <c r="G1626" s="330"/>
      <c r="H1626" s="330"/>
      <c r="I1626" s="330"/>
      <c r="J1626" s="330"/>
      <c r="K1626" s="330"/>
      <c r="L1626" s="330"/>
      <c r="M1626" s="330"/>
      <c r="N1626" s="330"/>
      <c r="O1626" s="330"/>
      <c r="P1626" s="312">
        <f t="shared" si="802"/>
        <v>0</v>
      </c>
      <c r="Q1626" s="5"/>
      <c r="R1626" s="60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</row>
    <row r="1627" spans="1:31" ht="12.75" customHeight="1" x14ac:dyDescent="0.25">
      <c r="A1627" s="194" t="str">
        <f t="shared" si="803"/>
        <v>FOOD</v>
      </c>
      <c r="B1627" s="385"/>
      <c r="C1627" s="311" t="s">
        <v>286</v>
      </c>
      <c r="D1627" s="330"/>
      <c r="E1627" s="330"/>
      <c r="F1627" s="330"/>
      <c r="G1627" s="330"/>
      <c r="H1627" s="330"/>
      <c r="I1627" s="330"/>
      <c r="J1627" s="330"/>
      <c r="K1627" s="330"/>
      <c r="L1627" s="330"/>
      <c r="M1627" s="330"/>
      <c r="N1627" s="330"/>
      <c r="O1627" s="330"/>
      <c r="P1627" s="312">
        <f t="shared" si="802"/>
        <v>0</v>
      </c>
      <c r="Q1627" s="5"/>
      <c r="R1627" s="60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</row>
    <row r="1628" spans="1:31" ht="12.75" customHeight="1" x14ac:dyDescent="0.25">
      <c r="A1628" s="194" t="str">
        <f t="shared" si="803"/>
        <v>FOOD</v>
      </c>
      <c r="B1628" s="385"/>
      <c r="C1628" s="311" t="s">
        <v>282</v>
      </c>
      <c r="D1628" s="330"/>
      <c r="E1628" s="330"/>
      <c r="F1628" s="330"/>
      <c r="G1628" s="330"/>
      <c r="H1628" s="330"/>
      <c r="I1628" s="330"/>
      <c r="J1628" s="330"/>
      <c r="K1628" s="330"/>
      <c r="L1628" s="330"/>
      <c r="M1628" s="330"/>
      <c r="N1628" s="330"/>
      <c r="O1628" s="330"/>
      <c r="P1628" s="312">
        <f t="shared" si="802"/>
        <v>0</v>
      </c>
      <c r="Q1628" s="5"/>
      <c r="R1628" s="60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</row>
    <row r="1629" spans="1:31" ht="12.75" customHeight="1" x14ac:dyDescent="0.25">
      <c r="A1629" s="194" t="str">
        <f t="shared" si="803"/>
        <v>FOOD</v>
      </c>
      <c r="B1629" s="385"/>
      <c r="C1629" s="311" t="s">
        <v>283</v>
      </c>
      <c r="D1629" s="330"/>
      <c r="E1629" s="330"/>
      <c r="F1629" s="330"/>
      <c r="G1629" s="330"/>
      <c r="H1629" s="330"/>
      <c r="I1629" s="330"/>
      <c r="J1629" s="330"/>
      <c r="K1629" s="330"/>
      <c r="L1629" s="330"/>
      <c r="M1629" s="330"/>
      <c r="N1629" s="330"/>
      <c r="O1629" s="330"/>
      <c r="P1629" s="312">
        <f t="shared" si="802"/>
        <v>0</v>
      </c>
      <c r="Q1629" s="5"/>
      <c r="R1629" s="60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</row>
    <row r="1630" spans="1:31" ht="12.75" customHeight="1" x14ac:dyDescent="0.25">
      <c r="A1630" s="194" t="str">
        <f t="shared" si="803"/>
        <v>FOOD</v>
      </c>
      <c r="B1630" s="385"/>
      <c r="C1630" s="313" t="s">
        <v>287</v>
      </c>
      <c r="D1630" s="331"/>
      <c r="E1630" s="331"/>
      <c r="F1630" s="331"/>
      <c r="G1630" s="331"/>
      <c r="H1630" s="331"/>
      <c r="I1630" s="331"/>
      <c r="J1630" s="331"/>
      <c r="K1630" s="331"/>
      <c r="L1630" s="331"/>
      <c r="M1630" s="331"/>
      <c r="N1630" s="331"/>
      <c r="O1630" s="331"/>
      <c r="P1630" s="314">
        <f t="shared" si="802"/>
        <v>0</v>
      </c>
      <c r="Q1630" s="5"/>
      <c r="R1630" s="60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</row>
    <row r="1631" spans="1:31" ht="12.75" customHeight="1" x14ac:dyDescent="0.25">
      <c r="A1631" s="194" t="str">
        <f t="shared" si="803"/>
        <v>FOOD</v>
      </c>
      <c r="B1631" s="385"/>
      <c r="C1631" s="313" t="s">
        <v>288</v>
      </c>
      <c r="D1631" s="331"/>
      <c r="E1631" s="331"/>
      <c r="F1631" s="331"/>
      <c r="G1631" s="331"/>
      <c r="H1631" s="331"/>
      <c r="I1631" s="331"/>
      <c r="J1631" s="331"/>
      <c r="K1631" s="331"/>
      <c r="L1631" s="331"/>
      <c r="M1631" s="331"/>
      <c r="N1631" s="331"/>
      <c r="O1631" s="331"/>
      <c r="P1631" s="314">
        <f t="shared" si="802"/>
        <v>0</v>
      </c>
      <c r="Q1631" s="5"/>
      <c r="R1631" s="60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</row>
    <row r="1632" spans="1:31" ht="12.75" customHeight="1" x14ac:dyDescent="0.25">
      <c r="A1632" s="194" t="str">
        <f t="shared" si="803"/>
        <v>FOOD</v>
      </c>
      <c r="B1632" s="385"/>
      <c r="C1632" s="313" t="s">
        <v>280</v>
      </c>
      <c r="D1632" s="331"/>
      <c r="E1632" s="331"/>
      <c r="F1632" s="331"/>
      <c r="G1632" s="331"/>
      <c r="H1632" s="331"/>
      <c r="I1632" s="331"/>
      <c r="J1632" s="331"/>
      <c r="K1632" s="331"/>
      <c r="L1632" s="331"/>
      <c r="M1632" s="331"/>
      <c r="N1632" s="331"/>
      <c r="O1632" s="331"/>
      <c r="P1632" s="314">
        <f t="shared" si="802"/>
        <v>0</v>
      </c>
      <c r="Q1632" s="5"/>
      <c r="R1632" s="60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</row>
    <row r="1633" spans="1:46" ht="12.75" customHeight="1" x14ac:dyDescent="0.25">
      <c r="A1633" s="194" t="str">
        <f t="shared" si="803"/>
        <v>FOOD</v>
      </c>
      <c r="B1633" s="385"/>
      <c r="C1633" s="313" t="s">
        <v>285</v>
      </c>
      <c r="D1633" s="331"/>
      <c r="E1633" s="331"/>
      <c r="F1633" s="331"/>
      <c r="G1633" s="331"/>
      <c r="H1633" s="331"/>
      <c r="I1633" s="331"/>
      <c r="J1633" s="331"/>
      <c r="K1633" s="331"/>
      <c r="L1633" s="331"/>
      <c r="M1633" s="331"/>
      <c r="N1633" s="331"/>
      <c r="O1633" s="331"/>
      <c r="P1633" s="314">
        <f t="shared" si="802"/>
        <v>0</v>
      </c>
      <c r="Q1633" s="5"/>
      <c r="R1633" s="60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</row>
    <row r="1634" spans="1:46" ht="12.75" customHeight="1" x14ac:dyDescent="0.25">
      <c r="A1634" s="194" t="str">
        <f t="shared" si="803"/>
        <v>FOOD</v>
      </c>
      <c r="B1634" s="385"/>
      <c r="C1634" s="313" t="s">
        <v>280</v>
      </c>
      <c r="D1634" s="331"/>
      <c r="E1634" s="331"/>
      <c r="F1634" s="331"/>
      <c r="G1634" s="331"/>
      <c r="H1634" s="331"/>
      <c r="I1634" s="331"/>
      <c r="J1634" s="331"/>
      <c r="K1634" s="331"/>
      <c r="L1634" s="331"/>
      <c r="M1634" s="331"/>
      <c r="N1634" s="331"/>
      <c r="O1634" s="331"/>
      <c r="P1634" s="314">
        <f t="shared" si="802"/>
        <v>0</v>
      </c>
      <c r="Q1634" s="5"/>
      <c r="R1634" s="60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</row>
    <row r="1635" spans="1:46" ht="12.75" customHeight="1" x14ac:dyDescent="0.25">
      <c r="A1635" s="194" t="str">
        <f t="shared" si="803"/>
        <v>FOOD</v>
      </c>
      <c r="B1635" s="385"/>
      <c r="C1635" s="313" t="s">
        <v>286</v>
      </c>
      <c r="D1635" s="331"/>
      <c r="E1635" s="331"/>
      <c r="F1635" s="331"/>
      <c r="G1635" s="331"/>
      <c r="H1635" s="331"/>
      <c r="I1635" s="331"/>
      <c r="J1635" s="331"/>
      <c r="K1635" s="331"/>
      <c r="L1635" s="331"/>
      <c r="M1635" s="331"/>
      <c r="N1635" s="331"/>
      <c r="O1635" s="331"/>
      <c r="P1635" s="314">
        <f t="shared" si="802"/>
        <v>0</v>
      </c>
      <c r="Q1635" s="5"/>
      <c r="R1635" s="60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</row>
    <row r="1636" spans="1:46" ht="12.75" customHeight="1" x14ac:dyDescent="0.25">
      <c r="A1636" s="194" t="str">
        <f t="shared" si="803"/>
        <v>FOOD</v>
      </c>
      <c r="B1636" s="385"/>
      <c r="C1636" s="313" t="s">
        <v>282</v>
      </c>
      <c r="D1636" s="331"/>
      <c r="E1636" s="331"/>
      <c r="F1636" s="331"/>
      <c r="G1636" s="331"/>
      <c r="H1636" s="331"/>
      <c r="I1636" s="331"/>
      <c r="J1636" s="331"/>
      <c r="K1636" s="331"/>
      <c r="L1636" s="331"/>
      <c r="M1636" s="331"/>
      <c r="N1636" s="331"/>
      <c r="O1636" s="331"/>
      <c r="P1636" s="314">
        <f t="shared" si="802"/>
        <v>0</v>
      </c>
      <c r="Q1636" s="5"/>
      <c r="R1636" s="60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</row>
    <row r="1637" spans="1:46" ht="12.75" customHeight="1" x14ac:dyDescent="0.25">
      <c r="A1637" s="194" t="str">
        <f t="shared" si="803"/>
        <v>FOOD</v>
      </c>
      <c r="B1637" s="385"/>
      <c r="C1637" s="313" t="s">
        <v>283</v>
      </c>
      <c r="D1637" s="331"/>
      <c r="E1637" s="331"/>
      <c r="F1637" s="331"/>
      <c r="G1637" s="331"/>
      <c r="H1637" s="331"/>
      <c r="I1637" s="331"/>
      <c r="J1637" s="331"/>
      <c r="K1637" s="331"/>
      <c r="L1637" s="331"/>
      <c r="M1637" s="331"/>
      <c r="N1637" s="331"/>
      <c r="O1637" s="331"/>
      <c r="P1637" s="314">
        <f t="shared" si="802"/>
        <v>0</v>
      </c>
      <c r="Q1637" s="5"/>
      <c r="R1637" s="60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</row>
    <row r="1638" spans="1:46" ht="12.75" customHeight="1" x14ac:dyDescent="0.25">
      <c r="A1638" s="194" t="str">
        <f t="shared" si="803"/>
        <v>FOOD</v>
      </c>
      <c r="B1638" s="385"/>
      <c r="C1638" s="313" t="s">
        <v>281</v>
      </c>
      <c r="D1638" s="331"/>
      <c r="E1638" s="331"/>
      <c r="F1638" s="331"/>
      <c r="G1638" s="331"/>
      <c r="H1638" s="331"/>
      <c r="I1638" s="331"/>
      <c r="J1638" s="331"/>
      <c r="K1638" s="331"/>
      <c r="L1638" s="331"/>
      <c r="M1638" s="331"/>
      <c r="N1638" s="331"/>
      <c r="O1638" s="331"/>
      <c r="P1638" s="314">
        <f t="shared" si="802"/>
        <v>0</v>
      </c>
      <c r="Q1638" s="5"/>
      <c r="R1638" s="60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</row>
    <row r="1639" spans="1:46" ht="12.75" customHeight="1" x14ac:dyDescent="0.25">
      <c r="A1639" s="194" t="str">
        <f>+'Measured TV opt-pt'!A1935</f>
        <v>FOOD</v>
      </c>
      <c r="B1639" s="385"/>
      <c r="C1639" s="318" t="s">
        <v>279</v>
      </c>
      <c r="D1639" s="332"/>
      <c r="E1639" s="332"/>
      <c r="F1639" s="332"/>
      <c r="G1639" s="332"/>
      <c r="H1639" s="332"/>
      <c r="I1639" s="332"/>
      <c r="J1639" s="332"/>
      <c r="K1639" s="332"/>
      <c r="L1639" s="332"/>
      <c r="M1639" s="332"/>
      <c r="N1639" s="332"/>
      <c r="O1639" s="332"/>
      <c r="P1639" s="315">
        <f t="shared" si="802"/>
        <v>0</v>
      </c>
      <c r="Q1639" s="5"/>
      <c r="R1639" s="60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</row>
    <row r="1640" spans="1:46" ht="12.75" customHeight="1" x14ac:dyDescent="0.25">
      <c r="A1640" s="194" t="str">
        <f>+'Measured TV opt-pt'!A1936</f>
        <v>FOOD</v>
      </c>
      <c r="B1640" s="385"/>
      <c r="C1640" s="316" t="s">
        <v>290</v>
      </c>
      <c r="D1640" s="334"/>
      <c r="E1640" s="334"/>
      <c r="F1640" s="334"/>
      <c r="G1640" s="334"/>
      <c r="H1640" s="334"/>
      <c r="I1640" s="334"/>
      <c r="J1640" s="334"/>
      <c r="K1640" s="334"/>
      <c r="L1640" s="334"/>
      <c r="M1640" s="334"/>
      <c r="N1640" s="334"/>
      <c r="O1640" s="334"/>
      <c r="P1640" s="317">
        <f t="shared" si="802"/>
        <v>0</v>
      </c>
      <c r="Q1640" s="5"/>
      <c r="R1640" s="60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</row>
    <row r="1641" spans="1:46" ht="12.75" customHeight="1" x14ac:dyDescent="0.2">
      <c r="A1641" s="194" t="str">
        <f>+'Measured TV opt-pt'!A1937</f>
        <v>FOOD</v>
      </c>
      <c r="B1641" s="385"/>
      <c r="C1641" s="122" t="s">
        <v>66</v>
      </c>
      <c r="D1641" s="42"/>
      <c r="E1641" s="42"/>
      <c r="F1641" s="42"/>
      <c r="G1641" s="42"/>
      <c r="H1641" s="42"/>
      <c r="I1641" s="42"/>
      <c r="J1641" s="42"/>
      <c r="K1641" s="42"/>
      <c r="L1641" s="42"/>
      <c r="M1641" s="42"/>
      <c r="N1641" s="42"/>
      <c r="O1641" s="42"/>
      <c r="P1641" s="144">
        <f t="shared" si="763"/>
        <v>0</v>
      </c>
      <c r="R1641" s="60" t="s">
        <v>107</v>
      </c>
    </row>
    <row r="1642" spans="1:46" ht="12.75" customHeight="1" x14ac:dyDescent="0.2">
      <c r="A1642" s="194" t="str">
        <f>+'Measured TV opt-pt'!A1938</f>
        <v>FOOD</v>
      </c>
      <c r="B1642" s="385"/>
      <c r="C1642" s="122" t="s">
        <v>67</v>
      </c>
      <c r="D1642" s="42"/>
      <c r="E1642" s="42"/>
      <c r="F1642" s="42"/>
      <c r="G1642" s="42"/>
      <c r="H1642" s="42"/>
      <c r="I1642" s="42"/>
      <c r="J1642" s="42"/>
      <c r="K1642" s="42"/>
      <c r="L1642" s="42"/>
      <c r="M1642" s="42"/>
      <c r="N1642" s="42"/>
      <c r="O1642" s="42"/>
      <c r="P1642" s="144">
        <f t="shared" si="763"/>
        <v>0</v>
      </c>
      <c r="Q1642" s="5"/>
      <c r="R1642" s="60" t="s">
        <v>107</v>
      </c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</row>
    <row r="1643" spans="1:46" ht="12.75" customHeight="1" x14ac:dyDescent="0.2">
      <c r="A1643" s="194" t="str">
        <f>+'Measured TV opt-pt'!A1939</f>
        <v>FOOD</v>
      </c>
      <c r="B1643" s="385"/>
      <c r="C1643" s="122" t="s">
        <v>68</v>
      </c>
      <c r="D1643" s="42"/>
      <c r="E1643" s="42"/>
      <c r="F1643" s="42"/>
      <c r="G1643" s="42"/>
      <c r="H1643" s="42"/>
      <c r="I1643" s="42"/>
      <c r="J1643" s="42"/>
      <c r="K1643" s="42"/>
      <c r="L1643" s="42"/>
      <c r="M1643" s="42"/>
      <c r="N1643" s="42"/>
      <c r="O1643" s="42"/>
      <c r="P1643" s="144">
        <f t="shared" si="763"/>
        <v>0</v>
      </c>
      <c r="Q1643" s="5"/>
      <c r="R1643" s="60" t="s">
        <v>107</v>
      </c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</row>
    <row r="1644" spans="1:46" ht="13.5" customHeight="1" thickBot="1" x14ac:dyDescent="0.25">
      <c r="A1644" s="194" t="str">
        <f>+'Measured TV opt-pt'!A1940</f>
        <v>FOOD</v>
      </c>
      <c r="B1644" s="386"/>
      <c r="C1644" s="126" t="s">
        <v>55</v>
      </c>
      <c r="D1644" s="56">
        <f>+D1643+D1642+D1641+D1621+D1620+D1619+D1618+D1617+D1616+D1605</f>
        <v>0</v>
      </c>
      <c r="E1644" s="56">
        <f t="shared" ref="E1644:O1644" si="804">+E1643+E1642+E1641+E1621+E1620+E1619+E1618+E1617+E1616+E1605</f>
        <v>0</v>
      </c>
      <c r="F1644" s="56">
        <f t="shared" si="804"/>
        <v>0</v>
      </c>
      <c r="G1644" s="56">
        <f t="shared" si="804"/>
        <v>0</v>
      </c>
      <c r="H1644" s="56">
        <f t="shared" si="804"/>
        <v>0</v>
      </c>
      <c r="I1644" s="56">
        <f t="shared" si="804"/>
        <v>0</v>
      </c>
      <c r="J1644" s="56">
        <f t="shared" si="804"/>
        <v>0</v>
      </c>
      <c r="K1644" s="56">
        <f t="shared" si="804"/>
        <v>0</v>
      </c>
      <c r="L1644" s="56">
        <f t="shared" si="804"/>
        <v>0</v>
      </c>
      <c r="M1644" s="56">
        <f t="shared" si="804"/>
        <v>0</v>
      </c>
      <c r="N1644" s="56">
        <f t="shared" si="804"/>
        <v>0</v>
      </c>
      <c r="O1644" s="56">
        <f t="shared" si="804"/>
        <v>0</v>
      </c>
      <c r="P1644" s="147">
        <f t="shared" si="763"/>
        <v>0</v>
      </c>
      <c r="Q1644" s="199" t="str">
        <f>+B1605</f>
        <v>Lipton Herbal &amp; Form</v>
      </c>
      <c r="R1644" s="60" t="s">
        <v>107</v>
      </c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</row>
    <row r="1645" spans="1:46" ht="12.75" customHeight="1" thickBot="1" x14ac:dyDescent="0.25">
      <c r="A1645" s="194" t="str">
        <f>+'Measured TV opt-pt'!A1941</f>
        <v>FOOD</v>
      </c>
      <c r="B1645" s="387" t="str">
        <f>+'Measured TV opt-pt'!B2216</f>
        <v>Lipton Teabag</v>
      </c>
      <c r="C1645" s="121" t="s">
        <v>56</v>
      </c>
      <c r="D1645" s="54">
        <f t="shared" ref="D1645:O1645" si="805">SUM(D1646:D1655)</f>
        <v>1138907.5809999998</v>
      </c>
      <c r="E1645" s="54">
        <f t="shared" si="805"/>
        <v>667654.87500000058</v>
      </c>
      <c r="F1645" s="54">
        <f t="shared" si="805"/>
        <v>250511.79999999996</v>
      </c>
      <c r="G1645" s="54">
        <f t="shared" si="805"/>
        <v>0</v>
      </c>
      <c r="H1645" s="54">
        <f t="shared" si="805"/>
        <v>0</v>
      </c>
      <c r="I1645" s="54">
        <f t="shared" si="805"/>
        <v>0</v>
      </c>
      <c r="J1645" s="54">
        <f t="shared" si="805"/>
        <v>0</v>
      </c>
      <c r="K1645" s="54">
        <f t="shared" si="805"/>
        <v>0</v>
      </c>
      <c r="L1645" s="54">
        <f t="shared" si="805"/>
        <v>0</v>
      </c>
      <c r="M1645" s="54">
        <f t="shared" si="805"/>
        <v>0</v>
      </c>
      <c r="N1645" s="54">
        <f t="shared" si="805"/>
        <v>0</v>
      </c>
      <c r="O1645" s="54">
        <f t="shared" si="805"/>
        <v>0</v>
      </c>
      <c r="P1645" s="140">
        <f t="shared" si="763"/>
        <v>2057074.2560000003</v>
      </c>
      <c r="Q1645" s="198" t="str">
        <f>+B1645</f>
        <v>Lipton Teabag</v>
      </c>
      <c r="R1645" s="121" t="s">
        <v>104</v>
      </c>
      <c r="S1645" s="54">
        <f>SUM(S1646:S1651)</f>
        <v>603.2503333333334</v>
      </c>
      <c r="T1645" s="54">
        <f t="shared" ref="T1645:AD1645" si="806">SUM(T1646:T1651)</f>
        <v>677.24799999999959</v>
      </c>
      <c r="U1645" s="54">
        <f t="shared" si="806"/>
        <v>5.3053300722192258</v>
      </c>
      <c r="V1645" s="54">
        <f t="shared" si="806"/>
        <v>0</v>
      </c>
      <c r="W1645" s="54">
        <f t="shared" si="806"/>
        <v>0</v>
      </c>
      <c r="X1645" s="117">
        <f t="shared" si="806"/>
        <v>0</v>
      </c>
      <c r="Y1645" s="54">
        <f t="shared" si="806"/>
        <v>0</v>
      </c>
      <c r="Z1645" s="54">
        <f t="shared" si="806"/>
        <v>0</v>
      </c>
      <c r="AA1645" s="54">
        <f t="shared" si="806"/>
        <v>0</v>
      </c>
      <c r="AB1645" s="54">
        <f t="shared" si="806"/>
        <v>0</v>
      </c>
      <c r="AC1645" s="54">
        <f t="shared" si="806"/>
        <v>0</v>
      </c>
      <c r="AD1645" s="54">
        <f t="shared" si="806"/>
        <v>0</v>
      </c>
      <c r="AE1645" s="55">
        <f t="shared" ref="AE1645:AE1651" si="807">SUM(S1645:AD1645)</f>
        <v>1285.8036634055522</v>
      </c>
    </row>
    <row r="1646" spans="1:46" ht="12.75" customHeight="1" thickBot="1" x14ac:dyDescent="0.25">
      <c r="A1646" s="194" t="str">
        <f>+'Measured TV opt-pt'!A1942</f>
        <v>FOOD</v>
      </c>
      <c r="B1646" s="385"/>
      <c r="C1646" s="123" t="s">
        <v>57</v>
      </c>
      <c r="D1646" s="58">
        <v>352878.45499999978</v>
      </c>
      <c r="E1646" s="58">
        <v>352383.27140000003</v>
      </c>
      <c r="F1646" s="58">
        <v>816</v>
      </c>
      <c r="G1646" s="58">
        <f>+'Measured TV opt-pt'!G2218</f>
        <v>0</v>
      </c>
      <c r="H1646" s="58">
        <f>+'Measured TV opt-pt'!H2218</f>
        <v>0</v>
      </c>
      <c r="I1646" s="58">
        <f>+'Measured TV opt-pt'!I2218</f>
        <v>0</v>
      </c>
      <c r="J1646" s="58">
        <f>+'Measured TV opt-pt'!J2218</f>
        <v>0</v>
      </c>
      <c r="K1646" s="58">
        <f>+'Measured TV opt-pt'!K2218</f>
        <v>0</v>
      </c>
      <c r="L1646" s="58">
        <f>+'Measured TV opt-pt'!L2218</f>
        <v>0</v>
      </c>
      <c r="M1646" s="58">
        <f>+'Measured TV opt-pt'!M2218</f>
        <v>0</v>
      </c>
      <c r="N1646" s="58">
        <f>+'Measured TV opt-pt'!N2218</f>
        <v>0</v>
      </c>
      <c r="O1646" s="58">
        <f>+'Measured TV opt-pt'!O2218</f>
        <v>0</v>
      </c>
      <c r="P1646" s="141">
        <f t="shared" si="763"/>
        <v>706077.72639999981</v>
      </c>
      <c r="R1646" s="123" t="s">
        <v>57</v>
      </c>
      <c r="S1646" s="44">
        <v>457.23433333333338</v>
      </c>
      <c r="T1646" s="44">
        <v>498.72733333333304</v>
      </c>
      <c r="U1646" s="44">
        <v>1.7120000000000002</v>
      </c>
      <c r="V1646" s="44">
        <f>'Measured TV opt-pt'!G2255</f>
        <v>0</v>
      </c>
      <c r="W1646" s="44">
        <f>'Measured TV opt-pt'!H2255</f>
        <v>0</v>
      </c>
      <c r="X1646" s="44">
        <f>'Measured TV opt-pt'!I2255</f>
        <v>0</v>
      </c>
      <c r="Y1646" s="44">
        <f>'Measured TV opt-pt'!J2255</f>
        <v>0</v>
      </c>
      <c r="Z1646" s="44">
        <f>'Measured TV opt-pt'!K2255</f>
        <v>0</v>
      </c>
      <c r="AA1646" s="44">
        <f>'Measured TV opt-pt'!L2255</f>
        <v>0</v>
      </c>
      <c r="AB1646" s="44">
        <f>'Measured TV opt-pt'!M2255</f>
        <v>0</v>
      </c>
      <c r="AC1646" s="44">
        <f>'Measured TV opt-pt'!N2255</f>
        <v>0</v>
      </c>
      <c r="AD1646" s="44">
        <f>'Measured TV opt-pt'!O2255</f>
        <v>0</v>
      </c>
      <c r="AE1646" s="55">
        <f t="shared" si="807"/>
        <v>957.67366666666635</v>
      </c>
      <c r="AT1646" s="5">
        <f>L1646+L1650+L1651</f>
        <v>0</v>
      </c>
    </row>
    <row r="1647" spans="1:46" ht="12.75" customHeight="1" thickBot="1" x14ac:dyDescent="0.25">
      <c r="A1647" s="194" t="str">
        <f>+'Measured TV opt-pt'!A1943</f>
        <v>FOOD</v>
      </c>
      <c r="B1647" s="385"/>
      <c r="C1647" s="123" t="s">
        <v>221</v>
      </c>
      <c r="D1647" s="58">
        <f>+'Measured TV opt-pt'!D2219</f>
        <v>0</v>
      </c>
      <c r="E1647" s="58">
        <v>4476.1499999999996</v>
      </c>
      <c r="F1647" s="58">
        <v>1990.44</v>
      </c>
      <c r="G1647" s="58">
        <f>+'Measured TV opt-pt'!G2219</f>
        <v>0</v>
      </c>
      <c r="H1647" s="58">
        <f>+'Measured TV opt-pt'!H2219</f>
        <v>0</v>
      </c>
      <c r="I1647" s="58">
        <f>+'Measured TV opt-pt'!I2219</f>
        <v>0</v>
      </c>
      <c r="J1647" s="58">
        <f>+'Measured TV opt-pt'!J2219</f>
        <v>0</v>
      </c>
      <c r="K1647" s="58">
        <f>+'Measured TV opt-pt'!K2219</f>
        <v>0</v>
      </c>
      <c r="L1647" s="58">
        <f>+'Measured TV opt-pt'!L2219</f>
        <v>0</v>
      </c>
      <c r="M1647" s="58">
        <f>+'Measured TV opt-pt'!M2219</f>
        <v>0</v>
      </c>
      <c r="N1647" s="58">
        <f>+'Measured TV opt-pt'!N2219</f>
        <v>0</v>
      </c>
      <c r="O1647" s="58">
        <f>+'Measured TV opt-pt'!O2219</f>
        <v>0</v>
      </c>
      <c r="P1647" s="141">
        <f t="shared" si="763"/>
        <v>6466.59</v>
      </c>
      <c r="R1647" s="123" t="s">
        <v>221</v>
      </c>
      <c r="S1647" s="44">
        <f>'Measured TV opt-pt'!D2256</f>
        <v>0</v>
      </c>
      <c r="T1647" s="44">
        <v>3.5866666666666669</v>
      </c>
      <c r="U1647" s="44">
        <v>2.4500000000000002</v>
      </c>
      <c r="V1647" s="44">
        <f>'Measured TV opt-pt'!G2256</f>
        <v>0</v>
      </c>
      <c r="W1647" s="44">
        <f>'Measured TV opt-pt'!H2256</f>
        <v>0</v>
      </c>
      <c r="X1647" s="44">
        <f>'Measured TV opt-pt'!I2256</f>
        <v>0</v>
      </c>
      <c r="Y1647" s="44">
        <f>'Measured TV opt-pt'!J2256</f>
        <v>0</v>
      </c>
      <c r="Z1647" s="44">
        <f>'Measured TV opt-pt'!K2256</f>
        <v>0</v>
      </c>
      <c r="AA1647" s="44">
        <f>'Measured TV opt-pt'!L2256</f>
        <v>0</v>
      </c>
      <c r="AB1647" s="44">
        <f>'Measured TV opt-pt'!M2256</f>
        <v>0</v>
      </c>
      <c r="AC1647" s="44">
        <f>'Measured TV opt-pt'!N2256</f>
        <v>0</v>
      </c>
      <c r="AD1647" s="44">
        <f>'Measured TV opt-pt'!O2256</f>
        <v>0</v>
      </c>
      <c r="AE1647" s="55">
        <f t="shared" si="807"/>
        <v>6.0366666666666671</v>
      </c>
      <c r="AT1647" s="5"/>
    </row>
    <row r="1648" spans="1:46" ht="12.75" customHeight="1" thickBot="1" x14ac:dyDescent="0.25">
      <c r="A1648" s="194" t="str">
        <f>+'Measured TV opt-pt'!A1944</f>
        <v>FOOD</v>
      </c>
      <c r="B1648" s="385"/>
      <c r="C1648" s="123" t="s">
        <v>222</v>
      </c>
      <c r="D1648" s="58">
        <v>104105.63599999995</v>
      </c>
      <c r="E1648" s="58">
        <v>121292.77359999999</v>
      </c>
      <c r="F1648" s="58">
        <v>1260</v>
      </c>
      <c r="G1648" s="58">
        <f>+'Measured TV opt-pt'!G2220</f>
        <v>0</v>
      </c>
      <c r="H1648" s="58">
        <f>+'Measured TV opt-pt'!H2220</f>
        <v>0</v>
      </c>
      <c r="I1648" s="58">
        <f>+'Measured TV opt-pt'!I2220</f>
        <v>0</v>
      </c>
      <c r="J1648" s="58">
        <f>+'Measured TV opt-pt'!J2220</f>
        <v>0</v>
      </c>
      <c r="K1648" s="58">
        <f>+'Measured TV opt-pt'!K2220</f>
        <v>0</v>
      </c>
      <c r="L1648" s="58">
        <f>+'Measured TV opt-pt'!L2220</f>
        <v>0</v>
      </c>
      <c r="M1648" s="58">
        <f>+'Measured TV opt-pt'!M2220</f>
        <v>0</v>
      </c>
      <c r="N1648" s="58">
        <f>+'Measured TV opt-pt'!N2220</f>
        <v>0</v>
      </c>
      <c r="O1648" s="58">
        <f>+'Measured TV opt-pt'!O2220</f>
        <v>0</v>
      </c>
      <c r="P1648" s="141">
        <f t="shared" si="763"/>
        <v>226658.40959999996</v>
      </c>
      <c r="R1648" s="123" t="s">
        <v>222</v>
      </c>
      <c r="S1648" s="44">
        <v>146.01599999999999</v>
      </c>
      <c r="T1648" s="44">
        <v>132.1813333333333</v>
      </c>
      <c r="U1648" s="44">
        <v>1.048</v>
      </c>
      <c r="V1648" s="44">
        <f>'Measured TV opt-pt'!G2257</f>
        <v>0</v>
      </c>
      <c r="W1648" s="44">
        <f>'Measured TV opt-pt'!H2257</f>
        <v>0</v>
      </c>
      <c r="X1648" s="44">
        <f>'Measured TV opt-pt'!I2257</f>
        <v>0</v>
      </c>
      <c r="Y1648" s="44">
        <f>'Measured TV opt-pt'!J2257</f>
        <v>0</v>
      </c>
      <c r="Z1648" s="44">
        <f>'Measured TV opt-pt'!K2257</f>
        <v>0</v>
      </c>
      <c r="AA1648" s="44">
        <f>'Measured TV opt-pt'!L2257</f>
        <v>0</v>
      </c>
      <c r="AB1648" s="44">
        <f>'Measured TV opt-pt'!M2257</f>
        <v>0</v>
      </c>
      <c r="AC1648" s="44">
        <f>'Measured TV opt-pt'!N2257</f>
        <v>0</v>
      </c>
      <c r="AD1648" s="44">
        <f>'Measured TV opt-pt'!O2257</f>
        <v>0</v>
      </c>
      <c r="AE1648" s="55">
        <f t="shared" si="807"/>
        <v>279.24533333333329</v>
      </c>
      <c r="AT1648" s="5"/>
    </row>
    <row r="1649" spans="1:46" ht="12.75" customHeight="1" thickBot="1" x14ac:dyDescent="0.25">
      <c r="A1649" s="194" t="str">
        <f>+'Measured TV opt-pt'!A1945</f>
        <v>FOOD</v>
      </c>
      <c r="B1649" s="385"/>
      <c r="C1649" s="123" t="s">
        <v>223</v>
      </c>
      <c r="D1649" s="58">
        <f>+'Measured TV opt-pt'!D2221</f>
        <v>0</v>
      </c>
      <c r="E1649" s="58">
        <v>22087.399999999998</v>
      </c>
      <c r="F1649" s="58">
        <v>0</v>
      </c>
      <c r="G1649" s="58">
        <f>+'Measured TV opt-pt'!G2221</f>
        <v>0</v>
      </c>
      <c r="H1649" s="58">
        <f>+'Measured TV opt-pt'!H2221</f>
        <v>0</v>
      </c>
      <c r="I1649" s="58">
        <f>+'Measured TV opt-pt'!I2221</f>
        <v>0</v>
      </c>
      <c r="J1649" s="58">
        <f>+'Measured TV opt-pt'!J2221</f>
        <v>0</v>
      </c>
      <c r="K1649" s="58">
        <f>+'Measured TV opt-pt'!K2221</f>
        <v>0</v>
      </c>
      <c r="L1649" s="58">
        <f>+'Measured TV opt-pt'!L2221</f>
        <v>0</v>
      </c>
      <c r="M1649" s="58">
        <f>+'Measured TV opt-pt'!M2221</f>
        <v>0</v>
      </c>
      <c r="N1649" s="58">
        <f>+'Measured TV opt-pt'!N2221</f>
        <v>0</v>
      </c>
      <c r="O1649" s="58">
        <f>+'Measured TV opt-pt'!O2221</f>
        <v>0</v>
      </c>
      <c r="P1649" s="141">
        <f t="shared" si="763"/>
        <v>22087.399999999998</v>
      </c>
      <c r="R1649" s="123" t="s">
        <v>223</v>
      </c>
      <c r="S1649" s="44">
        <f>'Measured TV opt-pt'!D2258</f>
        <v>0</v>
      </c>
      <c r="T1649" s="44">
        <v>42.752666666666663</v>
      </c>
      <c r="U1649" s="44">
        <f>'Measured TV opt-pt'!F2258</f>
        <v>9.5330072219224543E-2</v>
      </c>
      <c r="V1649" s="44">
        <f>'Measured TV opt-pt'!G2258</f>
        <v>0</v>
      </c>
      <c r="W1649" s="44">
        <f>'Measured TV opt-pt'!H2258</f>
        <v>0</v>
      </c>
      <c r="X1649" s="44">
        <f>'Measured TV opt-pt'!I2258</f>
        <v>0</v>
      </c>
      <c r="Y1649" s="44">
        <f>'Measured TV opt-pt'!J2258</f>
        <v>0</v>
      </c>
      <c r="Z1649" s="44">
        <f>'Measured TV opt-pt'!K2258</f>
        <v>0</v>
      </c>
      <c r="AA1649" s="44">
        <f>'Measured TV opt-pt'!L2258</f>
        <v>0</v>
      </c>
      <c r="AB1649" s="44">
        <f>'Measured TV opt-pt'!M2258</f>
        <v>0</v>
      </c>
      <c r="AC1649" s="44">
        <f>'Measured TV opt-pt'!N2258</f>
        <v>0</v>
      </c>
      <c r="AD1649" s="44">
        <f>'Measured TV opt-pt'!O2258</f>
        <v>0</v>
      </c>
      <c r="AE1649" s="55">
        <f t="shared" si="807"/>
        <v>42.84799673888589</v>
      </c>
      <c r="AT1649" s="5"/>
    </row>
    <row r="1650" spans="1:46" ht="12.75" customHeight="1" thickBot="1" x14ac:dyDescent="0.25">
      <c r="A1650" s="194" t="str">
        <f>+'Measured TV opt-pt'!A1946</f>
        <v>FOOD</v>
      </c>
      <c r="B1650" s="385"/>
      <c r="C1650" s="123" t="s">
        <v>224</v>
      </c>
      <c r="D1650" s="58">
        <f>+'Measured TV opt-pt'!D2222</f>
        <v>0</v>
      </c>
      <c r="E1650" s="58">
        <f>+'Measured TV opt-pt'!E2222</f>
        <v>0</v>
      </c>
      <c r="F1650" s="58">
        <f>+'Measured TV opt-pt'!F2222</f>
        <v>0</v>
      </c>
      <c r="G1650" s="58">
        <f>+'Measured TV opt-pt'!G2222</f>
        <v>0</v>
      </c>
      <c r="H1650" s="58">
        <f>+'Measured TV opt-pt'!H2222</f>
        <v>0</v>
      </c>
      <c r="I1650" s="58">
        <f>+'Measured TV opt-pt'!I2222</f>
        <v>0</v>
      </c>
      <c r="J1650" s="58">
        <f>+'Measured TV opt-pt'!J2222</f>
        <v>0</v>
      </c>
      <c r="K1650" s="58">
        <f>+'Measured TV opt-pt'!K2222</f>
        <v>0</v>
      </c>
      <c r="L1650" s="58">
        <f>+'Measured TV opt-pt'!L2222</f>
        <v>0</v>
      </c>
      <c r="M1650" s="58">
        <f>+'Measured TV opt-pt'!M2222</f>
        <v>0</v>
      </c>
      <c r="N1650" s="58">
        <f>+'Measured TV opt-pt'!N2222</f>
        <v>0</v>
      </c>
      <c r="O1650" s="58">
        <f>+'Measured TV opt-pt'!O2222</f>
        <v>0</v>
      </c>
      <c r="P1650" s="141">
        <f t="shared" si="763"/>
        <v>0</v>
      </c>
      <c r="Q1650" s="5"/>
      <c r="R1650" s="123" t="s">
        <v>224</v>
      </c>
      <c r="S1650" s="44">
        <f>'Measured TV opt-pt'!D2259</f>
        <v>0</v>
      </c>
      <c r="T1650" s="44">
        <f>'Measured TV opt-pt'!E2259</f>
        <v>0</v>
      </c>
      <c r="U1650" s="44">
        <f>'Measured TV opt-pt'!F2259</f>
        <v>0</v>
      </c>
      <c r="V1650" s="44">
        <f>'Measured TV opt-pt'!G2259</f>
        <v>0</v>
      </c>
      <c r="W1650" s="44">
        <f>'Measured TV opt-pt'!H2259</f>
        <v>0</v>
      </c>
      <c r="X1650" s="44">
        <f>'Measured TV opt-pt'!I2259</f>
        <v>0</v>
      </c>
      <c r="Y1650" s="44">
        <f>'Measured TV opt-pt'!J2259</f>
        <v>0</v>
      </c>
      <c r="Z1650" s="44">
        <f>'Measured TV opt-pt'!K2259</f>
        <v>0</v>
      </c>
      <c r="AA1650" s="44">
        <f>'Measured TV opt-pt'!L2259</f>
        <v>0</v>
      </c>
      <c r="AB1650" s="44">
        <f>'Measured TV opt-pt'!M2259</f>
        <v>0</v>
      </c>
      <c r="AC1650" s="44">
        <f>'Measured TV opt-pt'!N2259</f>
        <v>0</v>
      </c>
      <c r="AD1650" s="44">
        <f>'Measured TV opt-pt'!O2259</f>
        <v>0</v>
      </c>
      <c r="AE1650" s="55">
        <f t="shared" si="807"/>
        <v>0</v>
      </c>
    </row>
    <row r="1651" spans="1:46" ht="12.75" customHeight="1" x14ac:dyDescent="0.2">
      <c r="A1651" s="194" t="str">
        <f>+'Measured TV opt-pt'!A1947</f>
        <v>FOOD</v>
      </c>
      <c r="B1651" s="385"/>
      <c r="C1651" s="123" t="s">
        <v>101</v>
      </c>
      <c r="D1651" s="44">
        <v>200000</v>
      </c>
      <c r="E1651" s="44"/>
      <c r="F1651" s="44">
        <v>225000</v>
      </c>
      <c r="G1651" s="44"/>
      <c r="H1651" s="44"/>
      <c r="I1651" s="44"/>
      <c r="J1651" s="44"/>
      <c r="K1651" s="44"/>
      <c r="L1651" s="44"/>
      <c r="M1651" s="44"/>
      <c r="N1651" s="44"/>
      <c r="O1651" s="44"/>
      <c r="P1651" s="141">
        <f t="shared" si="763"/>
        <v>425000</v>
      </c>
      <c r="Q1651" s="5"/>
      <c r="R1651" s="123" t="s">
        <v>101</v>
      </c>
      <c r="S1651" s="44"/>
      <c r="T1651" s="44"/>
      <c r="U1651" s="44"/>
      <c r="V1651" s="44"/>
      <c r="W1651" s="44"/>
      <c r="X1651" s="44"/>
      <c r="Y1651" s="58"/>
      <c r="Z1651" s="58"/>
      <c r="AA1651" s="58"/>
      <c r="AB1651" s="58"/>
      <c r="AC1651" s="58"/>
      <c r="AD1651" s="58"/>
      <c r="AE1651" s="55">
        <f t="shared" si="807"/>
        <v>0</v>
      </c>
    </row>
    <row r="1652" spans="1:46" ht="12.75" customHeight="1" x14ac:dyDescent="0.2">
      <c r="A1652" s="194" t="str">
        <f>+'Measured TV opt-pt'!A1948</f>
        <v>FOOD</v>
      </c>
      <c r="B1652" s="385"/>
      <c r="C1652" s="124" t="s">
        <v>58</v>
      </c>
      <c r="D1652" s="46">
        <v>81923.490000000063</v>
      </c>
      <c r="E1652" s="46">
        <v>167415.28000000046</v>
      </c>
      <c r="F1652" s="46">
        <v>21445.359999999953</v>
      </c>
      <c r="G1652" s="46"/>
      <c r="H1652" s="46"/>
      <c r="I1652" s="46"/>
      <c r="J1652" s="46"/>
      <c r="K1652" s="46"/>
      <c r="L1652" s="46"/>
      <c r="M1652" s="46"/>
      <c r="N1652" s="46"/>
      <c r="O1652" s="46"/>
      <c r="P1652" s="142">
        <f t="shared" si="763"/>
        <v>270784.13000000047</v>
      </c>
      <c r="R1652" s="133" t="s">
        <v>105</v>
      </c>
      <c r="S1652" s="133" t="str">
        <f>+'Measured TV opt-pt'!D1116</f>
        <v>F 20-34 ABC1C2</v>
      </c>
      <c r="T1652" s="133" t="str">
        <f>+'Measured TV opt-pt'!E1116</f>
        <v>F 20-34 ABC1C2</v>
      </c>
      <c r="U1652" s="133" t="str">
        <f>+'Measured TV opt-pt'!F1116</f>
        <v>F 20-34 ABC1C2</v>
      </c>
      <c r="V1652" s="133" t="str">
        <f>+'Measured TV opt-pt'!G1116</f>
        <v>F 20-34 ABC1C2</v>
      </c>
      <c r="W1652" s="133" t="str">
        <f>+'Measured TV opt-pt'!H1116</f>
        <v>F 20-34 ABC1C2</v>
      </c>
      <c r="X1652" s="8" t="str">
        <f>+'Measured TV opt-pt'!I1116</f>
        <v>F 20-34 ABC1C2</v>
      </c>
      <c r="Y1652" s="133" t="str">
        <f>+'Measured TV opt-pt'!J1116</f>
        <v>F 20-34 ABC1C2</v>
      </c>
      <c r="Z1652" s="133" t="str">
        <f>+'Measured TV opt-pt'!K1116</f>
        <v>F 20-34 ABC1C2</v>
      </c>
      <c r="AA1652" s="133" t="str">
        <f>+'Measured TV opt-pt'!L1116</f>
        <v>F 20-34 ABC1C2</v>
      </c>
      <c r="AB1652" s="133" t="str">
        <f>+'Measured TV opt-pt'!M1116</f>
        <v>F 20-34 ABC1C2</v>
      </c>
      <c r="AC1652" s="133" t="str">
        <f>+'Measured TV opt-pt'!N1116</f>
        <v>F 20-34 ABC1C2</v>
      </c>
      <c r="AD1652" s="133" t="str">
        <f>+'Measured TV opt-pt'!O1116</f>
        <v>F 20-34 ABC1C2</v>
      </c>
      <c r="AE1652" s="133"/>
      <c r="AT1652" s="5">
        <f>L1652+L1653+L1654+L1655</f>
        <v>0</v>
      </c>
    </row>
    <row r="1653" spans="1:46" ht="13.5" customHeight="1" thickBot="1" x14ac:dyDescent="0.25">
      <c r="A1653" s="194" t="str">
        <f>+'Measured TV opt-pt'!A1949</f>
        <v>FOOD</v>
      </c>
      <c r="B1653" s="385"/>
      <c r="C1653" s="124" t="s">
        <v>59</v>
      </c>
      <c r="D1653" s="46"/>
      <c r="E1653" s="46"/>
      <c r="F1653" s="46"/>
      <c r="G1653" s="46"/>
      <c r="H1653" s="46"/>
      <c r="I1653" s="46"/>
      <c r="J1653" s="46"/>
      <c r="K1653" s="46"/>
      <c r="L1653" s="46"/>
      <c r="M1653" s="46"/>
      <c r="N1653" s="46"/>
      <c r="O1653" s="46"/>
      <c r="P1653" s="142">
        <f t="shared" ref="P1653:P1741" si="808">SUM(D1653:O1653)</f>
        <v>0</v>
      </c>
      <c r="R1653" s="60" t="s">
        <v>107</v>
      </c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</row>
    <row r="1654" spans="1:46" ht="12.75" customHeight="1" thickBot="1" x14ac:dyDescent="0.25">
      <c r="A1654" s="194" t="str">
        <f>+'Measured TV opt-pt'!A1950</f>
        <v>FOOD</v>
      </c>
      <c r="B1654" s="385"/>
      <c r="C1654" s="124" t="s">
        <v>166</v>
      </c>
      <c r="D1654" s="46"/>
      <c r="E1654" s="46"/>
      <c r="F1654" s="46"/>
      <c r="G1654" s="46"/>
      <c r="H1654" s="46"/>
      <c r="I1654" s="46"/>
      <c r="J1654" s="46"/>
      <c r="K1654" s="46"/>
      <c r="L1654" s="46"/>
      <c r="M1654" s="46"/>
      <c r="N1654" s="46"/>
      <c r="O1654" s="46"/>
      <c r="P1654" s="142">
        <f t="shared" si="808"/>
        <v>0</v>
      </c>
      <c r="Q1654" s="8"/>
      <c r="R1654" s="121" t="s">
        <v>106</v>
      </c>
      <c r="S1654" s="54">
        <f>SUM(S1655:S1660)</f>
        <v>797.61766666666688</v>
      </c>
      <c r="T1654" s="54">
        <f t="shared" ref="T1654" si="809">SUM(T1655:T1660)</f>
        <v>892.98133333333294</v>
      </c>
      <c r="U1654" s="54">
        <f t="shared" ref="U1654" si="810">SUM(U1655:U1660)</f>
        <v>7.0168019108071862</v>
      </c>
      <c r="V1654" s="54">
        <f t="shared" ref="V1654" si="811">SUM(V1655:V1660)</f>
        <v>0</v>
      </c>
      <c r="W1654" s="54">
        <f t="shared" ref="W1654" si="812">SUM(W1655:W1660)</f>
        <v>0</v>
      </c>
      <c r="X1654" s="54">
        <f t="shared" ref="X1654" si="813">SUM(X1655:X1660)</f>
        <v>0</v>
      </c>
      <c r="Y1654" s="54">
        <f t="shared" ref="Y1654" si="814">SUM(Y1655:Y1660)</f>
        <v>0</v>
      </c>
      <c r="Z1654" s="54">
        <f t="shared" ref="Z1654" si="815">SUM(Z1655:Z1660)</f>
        <v>0</v>
      </c>
      <c r="AA1654" s="54">
        <f t="shared" ref="AA1654" si="816">SUM(AA1655:AA1660)</f>
        <v>0</v>
      </c>
      <c r="AB1654" s="54">
        <f t="shared" ref="AB1654" si="817">SUM(AB1655:AB1660)</f>
        <v>0</v>
      </c>
      <c r="AC1654" s="54">
        <f t="shared" ref="AC1654" si="818">SUM(AC1655:AC1660)</f>
        <v>0</v>
      </c>
      <c r="AD1654" s="54">
        <f t="shared" ref="AD1654" si="819">SUM(AD1655:AD1660)</f>
        <v>0</v>
      </c>
      <c r="AE1654" s="54">
        <f t="shared" ref="AE1654" si="820">SUM(AE1655:AE1660)</f>
        <v>1697.6158019108072</v>
      </c>
    </row>
    <row r="1655" spans="1:46" ht="12.75" customHeight="1" thickBot="1" x14ac:dyDescent="0.25">
      <c r="A1655" s="194" t="str">
        <f>+'Measured TV opt-pt'!A1951</f>
        <v>FOOD</v>
      </c>
      <c r="B1655" s="385"/>
      <c r="C1655" s="125" t="s">
        <v>167</v>
      </c>
      <c r="D1655" s="48">
        <v>400000</v>
      </c>
      <c r="E1655" s="48"/>
      <c r="F1655" s="48"/>
      <c r="G1655" s="48"/>
      <c r="H1655" s="48"/>
      <c r="I1655" s="48"/>
      <c r="J1655" s="48"/>
      <c r="K1655" s="48"/>
      <c r="L1655" s="48"/>
      <c r="M1655" s="48"/>
      <c r="N1655" s="48"/>
      <c r="O1655" s="48"/>
      <c r="P1655" s="143">
        <f t="shared" si="808"/>
        <v>400000</v>
      </c>
      <c r="Q1655" s="8"/>
      <c r="R1655" s="123" t="s">
        <v>261</v>
      </c>
      <c r="S1655" s="44">
        <v>602.61566666666693</v>
      </c>
      <c r="T1655" s="44">
        <v>659.85066666666626</v>
      </c>
      <c r="U1655" s="44">
        <v>2.2666666666666666</v>
      </c>
      <c r="V1655" s="44">
        <f>'Measured TV opt-pt'!G2249</f>
        <v>0</v>
      </c>
      <c r="W1655" s="44">
        <f>'Measured TV opt-pt'!H2249</f>
        <v>0</v>
      </c>
      <c r="X1655" s="44">
        <f>'Measured TV opt-pt'!I2249</f>
        <v>0</v>
      </c>
      <c r="Y1655" s="44">
        <f>'Measured TV opt-pt'!J2249</f>
        <v>0</v>
      </c>
      <c r="Z1655" s="44">
        <f>'Measured TV opt-pt'!K2249</f>
        <v>0</v>
      </c>
      <c r="AA1655" s="44">
        <f>'Measured TV opt-pt'!L2249</f>
        <v>0</v>
      </c>
      <c r="AB1655" s="44">
        <f>'Measured TV opt-pt'!M2249</f>
        <v>0</v>
      </c>
      <c r="AC1655" s="44">
        <f>'Measured TV opt-pt'!N2249</f>
        <v>0</v>
      </c>
      <c r="AD1655" s="44">
        <f>'Measured TV opt-pt'!O2249</f>
        <v>0</v>
      </c>
      <c r="AE1655" s="55">
        <f t="shared" ref="AE1655:AE1660" si="821">SUM(S1655:AD1655)</f>
        <v>1264.7329999999999</v>
      </c>
    </row>
    <row r="1656" spans="1:46" ht="12.75" customHeight="1" thickBot="1" x14ac:dyDescent="0.25">
      <c r="A1656" s="194" t="str">
        <f>+'Measured TV opt-pt'!A1952</f>
        <v>FOOD</v>
      </c>
      <c r="B1656" s="385"/>
      <c r="C1656" s="122" t="s">
        <v>60</v>
      </c>
      <c r="D1656" s="42"/>
      <c r="E1656" s="42"/>
      <c r="F1656" s="42"/>
      <c r="G1656" s="42"/>
      <c r="H1656" s="42"/>
      <c r="I1656" s="42"/>
      <c r="J1656" s="42"/>
      <c r="K1656" s="42"/>
      <c r="L1656" s="42"/>
      <c r="M1656" s="42"/>
      <c r="N1656" s="42"/>
      <c r="O1656" s="42"/>
      <c r="P1656" s="144">
        <f t="shared" si="808"/>
        <v>0</v>
      </c>
      <c r="Q1656" s="5"/>
      <c r="R1656" s="123" t="s">
        <v>262</v>
      </c>
      <c r="S1656" s="44">
        <f>'Measured TV opt-pt'!D2250</f>
        <v>0</v>
      </c>
      <c r="T1656" s="44">
        <v>4.7366666666666664</v>
      </c>
      <c r="U1656" s="44">
        <v>3.2233333333333336</v>
      </c>
      <c r="V1656" s="44">
        <f>'Measured TV opt-pt'!G2250</f>
        <v>0</v>
      </c>
      <c r="W1656" s="44">
        <f>'Measured TV opt-pt'!H2250</f>
        <v>0</v>
      </c>
      <c r="X1656" s="44">
        <f>'Measured TV opt-pt'!I2250</f>
        <v>0</v>
      </c>
      <c r="Y1656" s="44">
        <f>'Measured TV opt-pt'!J2250</f>
        <v>0</v>
      </c>
      <c r="Z1656" s="44">
        <f>'Measured TV opt-pt'!K2250</f>
        <v>0</v>
      </c>
      <c r="AA1656" s="44">
        <f>'Measured TV opt-pt'!L2250</f>
        <v>0</v>
      </c>
      <c r="AB1656" s="44">
        <f>'Measured TV opt-pt'!M2250</f>
        <v>0</v>
      </c>
      <c r="AC1656" s="44">
        <f>'Measured TV opt-pt'!N2250</f>
        <v>0</v>
      </c>
      <c r="AD1656" s="44">
        <f>'Measured TV opt-pt'!O2250</f>
        <v>0</v>
      </c>
      <c r="AE1656" s="55">
        <f t="shared" si="821"/>
        <v>7.96</v>
      </c>
      <c r="AT1656" s="5">
        <f>L1656+L1657+L1658+L1659+L1660+L1661+L1681+L1682+L1683</f>
        <v>14000</v>
      </c>
    </row>
    <row r="1657" spans="1:46" ht="12.75" customHeight="1" thickBot="1" x14ac:dyDescent="0.25">
      <c r="A1657" s="194" t="str">
        <f>+'Measured TV opt-pt'!A1953</f>
        <v>FOOD</v>
      </c>
      <c r="B1657" s="385"/>
      <c r="C1657" s="122" t="s">
        <v>61</v>
      </c>
      <c r="D1657" s="42"/>
      <c r="E1657" s="42"/>
      <c r="F1657" s="42"/>
      <c r="G1657" s="42"/>
      <c r="H1657" s="42">
        <v>5000</v>
      </c>
      <c r="I1657" s="42"/>
      <c r="J1657" s="42"/>
      <c r="K1657" s="42"/>
      <c r="L1657" s="42"/>
      <c r="M1657" s="42"/>
      <c r="N1657" s="42"/>
      <c r="O1657" s="42"/>
      <c r="P1657" s="144">
        <f t="shared" si="808"/>
        <v>5000</v>
      </c>
      <c r="R1657" s="123" t="s">
        <v>263</v>
      </c>
      <c r="S1657" s="44">
        <v>195.00199999999998</v>
      </c>
      <c r="T1657" s="44">
        <v>176.02133333333336</v>
      </c>
      <c r="U1657" s="44">
        <v>1.4</v>
      </c>
      <c r="V1657" s="44">
        <f>'Measured TV opt-pt'!G2251</f>
        <v>0</v>
      </c>
      <c r="W1657" s="44">
        <f>'Measured TV opt-pt'!H2251</f>
        <v>0</v>
      </c>
      <c r="X1657" s="44">
        <f>'Measured TV opt-pt'!I2251</f>
        <v>0</v>
      </c>
      <c r="Y1657" s="44">
        <f>'Measured TV opt-pt'!J2251</f>
        <v>0</v>
      </c>
      <c r="Z1657" s="44">
        <f>'Measured TV opt-pt'!K2251</f>
        <v>0</v>
      </c>
      <c r="AA1657" s="44">
        <f>'Measured TV opt-pt'!L2251</f>
        <v>0</v>
      </c>
      <c r="AB1657" s="44">
        <f>'Measured TV opt-pt'!M2251</f>
        <v>0</v>
      </c>
      <c r="AC1657" s="44">
        <f>'Measured TV opt-pt'!N2251</f>
        <v>0</v>
      </c>
      <c r="AD1657" s="44">
        <f>'Measured TV opt-pt'!O2251</f>
        <v>0</v>
      </c>
      <c r="AE1657" s="55">
        <f t="shared" si="821"/>
        <v>372.42333333333329</v>
      </c>
    </row>
    <row r="1658" spans="1:46" ht="12.75" customHeight="1" thickBot="1" x14ac:dyDescent="0.25">
      <c r="A1658" s="194" t="str">
        <f>+'Measured TV opt-pt'!A1955</f>
        <v>FOOD</v>
      </c>
      <c r="B1658" s="385"/>
      <c r="C1658" s="122" t="s">
        <v>62</v>
      </c>
      <c r="D1658" s="42"/>
      <c r="E1658" s="42"/>
      <c r="F1658" s="42"/>
      <c r="G1658" s="42"/>
      <c r="H1658" s="42"/>
      <c r="I1658" s="42"/>
      <c r="J1658" s="42"/>
      <c r="K1658" s="42"/>
      <c r="L1658" s="42"/>
      <c r="M1658" s="42"/>
      <c r="N1658" s="42"/>
      <c r="O1658" s="42"/>
      <c r="P1658" s="144">
        <f t="shared" si="808"/>
        <v>0</v>
      </c>
      <c r="R1658" s="123" t="s">
        <v>264</v>
      </c>
      <c r="S1658" s="44">
        <f>'Measured TV opt-pt'!D2252</f>
        <v>0</v>
      </c>
      <c r="T1658" s="44">
        <v>52.372666666666667</v>
      </c>
      <c r="U1658" s="44">
        <f>'Measured TV opt-pt'!F2252</f>
        <v>0.126801910807186</v>
      </c>
      <c r="V1658" s="44">
        <f>'Measured TV opt-pt'!G2252</f>
        <v>0</v>
      </c>
      <c r="W1658" s="44">
        <f>'Measured TV opt-pt'!H2252</f>
        <v>0</v>
      </c>
      <c r="X1658" s="44">
        <f>'Measured TV opt-pt'!I2252</f>
        <v>0</v>
      </c>
      <c r="Y1658" s="44">
        <f>'Measured TV opt-pt'!J2252</f>
        <v>0</v>
      </c>
      <c r="Z1658" s="44">
        <f>'Measured TV opt-pt'!K2252</f>
        <v>0</v>
      </c>
      <c r="AA1658" s="44">
        <f>'Measured TV opt-pt'!L2252</f>
        <v>0</v>
      </c>
      <c r="AB1658" s="44">
        <f>'Measured TV opt-pt'!M2252</f>
        <v>0</v>
      </c>
      <c r="AC1658" s="44">
        <f>'Measured TV opt-pt'!N2252</f>
        <v>0</v>
      </c>
      <c r="AD1658" s="44">
        <f>'Measured TV opt-pt'!O2252</f>
        <v>0</v>
      </c>
      <c r="AE1658" s="55">
        <f t="shared" si="821"/>
        <v>52.499468577473856</v>
      </c>
    </row>
    <row r="1659" spans="1:46" ht="12.75" customHeight="1" thickBot="1" x14ac:dyDescent="0.25">
      <c r="A1659" s="194" t="str">
        <f>+'Measured TV opt-pt'!A1956</f>
        <v>FOOD</v>
      </c>
      <c r="B1659" s="385"/>
      <c r="C1659" s="122" t="s">
        <v>63</v>
      </c>
      <c r="D1659" s="42">
        <v>72081</v>
      </c>
      <c r="E1659" s="42">
        <v>122145</v>
      </c>
      <c r="F1659" s="42"/>
      <c r="G1659" s="42"/>
      <c r="H1659" s="42"/>
      <c r="I1659" s="42"/>
      <c r="J1659" s="42"/>
      <c r="K1659" s="42"/>
      <c r="L1659" s="42"/>
      <c r="M1659" s="42"/>
      <c r="N1659" s="42"/>
      <c r="O1659" s="42"/>
      <c r="P1659" s="144">
        <f t="shared" si="808"/>
        <v>194226</v>
      </c>
      <c r="Q1659" s="5"/>
      <c r="R1659" s="123" t="s">
        <v>265</v>
      </c>
      <c r="S1659" s="44">
        <f>'Measured TV opt-pt'!D2253</f>
        <v>0</v>
      </c>
      <c r="T1659" s="44">
        <f>'Measured TV opt-pt'!E2253</f>
        <v>0</v>
      </c>
      <c r="U1659" s="44">
        <f>'Measured TV opt-pt'!F2253</f>
        <v>0</v>
      </c>
      <c r="V1659" s="44">
        <f>'Measured TV opt-pt'!G2253</f>
        <v>0</v>
      </c>
      <c r="W1659" s="44">
        <f>'Measured TV opt-pt'!H2253</f>
        <v>0</v>
      </c>
      <c r="X1659" s="44">
        <f>'Measured TV opt-pt'!I2253</f>
        <v>0</v>
      </c>
      <c r="Y1659" s="44">
        <f>'Measured TV opt-pt'!J2253</f>
        <v>0</v>
      </c>
      <c r="Z1659" s="44">
        <f>'Measured TV opt-pt'!K2253</f>
        <v>0</v>
      </c>
      <c r="AA1659" s="44">
        <f>'Measured TV opt-pt'!L2253</f>
        <v>0</v>
      </c>
      <c r="AB1659" s="44">
        <f>'Measured TV opt-pt'!M2253</f>
        <v>0</v>
      </c>
      <c r="AC1659" s="44">
        <f>'Measured TV opt-pt'!N2253</f>
        <v>0</v>
      </c>
      <c r="AD1659" s="44">
        <f>'Measured TV opt-pt'!O2253</f>
        <v>0</v>
      </c>
      <c r="AE1659" s="55">
        <f t="shared" si="821"/>
        <v>0</v>
      </c>
    </row>
    <row r="1660" spans="1:46" ht="13.5" customHeight="1" x14ac:dyDescent="0.2">
      <c r="A1660" s="194" t="str">
        <f>+'Measured TV opt-pt'!A1957</f>
        <v>FOOD</v>
      </c>
      <c r="B1660" s="385"/>
      <c r="C1660" s="122" t="s">
        <v>64</v>
      </c>
      <c r="D1660" s="42"/>
      <c r="E1660" s="42"/>
      <c r="F1660" s="42"/>
      <c r="G1660" s="42"/>
      <c r="H1660" s="42"/>
      <c r="I1660" s="42"/>
      <c r="J1660" s="42"/>
      <c r="K1660" s="42"/>
      <c r="L1660" s="42"/>
      <c r="M1660" s="42"/>
      <c r="N1660" s="42"/>
      <c r="O1660" s="42"/>
      <c r="P1660" s="144">
        <f t="shared" si="808"/>
        <v>0</v>
      </c>
      <c r="Q1660" s="5"/>
      <c r="R1660" s="123" t="s">
        <v>266</v>
      </c>
      <c r="S1660" s="44"/>
      <c r="T1660" s="44"/>
      <c r="U1660" s="44"/>
      <c r="V1660" s="44"/>
      <c r="W1660" s="44"/>
      <c r="X1660" s="44"/>
      <c r="Y1660" s="44"/>
      <c r="Z1660" s="44"/>
      <c r="AA1660" s="44"/>
      <c r="AB1660" s="44"/>
      <c r="AC1660" s="44"/>
      <c r="AD1660" s="44"/>
      <c r="AE1660" s="55">
        <f t="shared" si="821"/>
        <v>0</v>
      </c>
    </row>
    <row r="1661" spans="1:46" ht="12.75" customHeight="1" x14ac:dyDescent="0.2">
      <c r="A1661" s="194" t="str">
        <f>+'Measured TV opt-pt'!A1958</f>
        <v>FOOD</v>
      </c>
      <c r="B1661" s="385"/>
      <c r="C1661" s="212" t="s">
        <v>289</v>
      </c>
      <c r="D1661" s="217">
        <f t="shared" ref="D1661:O1661" si="822">SUM(D1662:D1680)</f>
        <v>93365.861999999994</v>
      </c>
      <c r="E1661" s="217">
        <f t="shared" si="822"/>
        <v>15764.33</v>
      </c>
      <c r="F1661" s="217">
        <f t="shared" si="822"/>
        <v>17442.671999999999</v>
      </c>
      <c r="G1661" s="217">
        <f t="shared" si="822"/>
        <v>78268.84</v>
      </c>
      <c r="H1661" s="217">
        <f t="shared" si="822"/>
        <v>88574.410000000018</v>
      </c>
      <c r="I1661" s="217">
        <f t="shared" si="822"/>
        <v>19000</v>
      </c>
      <c r="J1661" s="217">
        <f t="shared" si="822"/>
        <v>14000</v>
      </c>
      <c r="K1661" s="217">
        <f t="shared" si="822"/>
        <v>14000</v>
      </c>
      <c r="L1661" s="217">
        <f t="shared" si="822"/>
        <v>14000</v>
      </c>
      <c r="M1661" s="217">
        <f t="shared" si="822"/>
        <v>14000</v>
      </c>
      <c r="N1661" s="217">
        <f t="shared" si="822"/>
        <v>14000</v>
      </c>
      <c r="O1661" s="217">
        <f t="shared" si="822"/>
        <v>14000</v>
      </c>
      <c r="P1661" s="214">
        <f t="shared" si="808"/>
        <v>396416.114</v>
      </c>
      <c r="Q1661" s="5"/>
      <c r="R1661" s="60" t="s">
        <v>107</v>
      </c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</row>
    <row r="1662" spans="1:46" ht="12.75" customHeight="1" x14ac:dyDescent="0.25">
      <c r="A1662" s="194" t="str">
        <f>+'Measured TV opt-pt'!A1959</f>
        <v>FOOD</v>
      </c>
      <c r="B1662" s="385"/>
      <c r="C1662" s="311" t="s">
        <v>284</v>
      </c>
      <c r="D1662" s="330"/>
      <c r="E1662" s="330"/>
      <c r="F1662" s="330"/>
      <c r="G1662" s="330"/>
      <c r="H1662" s="330"/>
      <c r="I1662" s="330"/>
      <c r="J1662" s="330"/>
      <c r="K1662" s="330"/>
      <c r="L1662" s="330"/>
      <c r="M1662" s="330"/>
      <c r="N1662" s="330"/>
      <c r="O1662" s="330"/>
      <c r="P1662" s="312">
        <f t="shared" ref="P1662:P1680" si="823">SUM(D1662:O1662)</f>
        <v>0</v>
      </c>
      <c r="Q1662" s="5"/>
      <c r="R1662" s="60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</row>
    <row r="1663" spans="1:46" ht="12.75" customHeight="1" x14ac:dyDescent="0.25">
      <c r="A1663" s="194" t="str">
        <f>+'Measured TV opt-pt'!A1960</f>
        <v>FOOD</v>
      </c>
      <c r="B1663" s="385"/>
      <c r="C1663" s="311" t="s">
        <v>288</v>
      </c>
      <c r="D1663" s="330"/>
      <c r="E1663" s="330"/>
      <c r="F1663" s="330"/>
      <c r="G1663" s="330"/>
      <c r="H1663" s="330"/>
      <c r="I1663" s="330"/>
      <c r="J1663" s="330"/>
      <c r="K1663" s="330"/>
      <c r="L1663" s="330"/>
      <c r="M1663" s="330"/>
      <c r="N1663" s="330"/>
      <c r="O1663" s="330"/>
      <c r="P1663" s="312">
        <f t="shared" si="823"/>
        <v>0</v>
      </c>
      <c r="Q1663" s="5"/>
      <c r="R1663" s="60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</row>
    <row r="1664" spans="1:46" ht="12.75" customHeight="1" x14ac:dyDescent="0.25">
      <c r="A1664" s="194" t="str">
        <f>+'Measured TV opt-pt'!A1961</f>
        <v>FOOD</v>
      </c>
      <c r="B1664" s="385"/>
      <c r="C1664" s="311" t="s">
        <v>280</v>
      </c>
      <c r="D1664" s="330">
        <v>1008</v>
      </c>
      <c r="E1664" s="330"/>
      <c r="F1664" s="330">
        <v>4356</v>
      </c>
      <c r="G1664" s="330">
        <v>45008</v>
      </c>
      <c r="H1664" s="330">
        <v>31100</v>
      </c>
      <c r="I1664" s="330"/>
      <c r="J1664" s="330"/>
      <c r="K1664" s="330"/>
      <c r="L1664" s="330"/>
      <c r="M1664" s="330"/>
      <c r="N1664" s="330"/>
      <c r="O1664" s="330"/>
      <c r="P1664" s="312">
        <f t="shared" si="823"/>
        <v>81472</v>
      </c>
      <c r="Q1664" s="5"/>
      <c r="R1664" s="60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</row>
    <row r="1665" spans="1:31" ht="12.75" customHeight="1" x14ac:dyDescent="0.25">
      <c r="A1665" s="194" t="str">
        <f>+'Measured TV opt-pt'!A1962</f>
        <v>FOOD</v>
      </c>
      <c r="B1665" s="385"/>
      <c r="C1665" s="311" t="s">
        <v>285</v>
      </c>
      <c r="D1665" s="330"/>
      <c r="E1665" s="330"/>
      <c r="F1665" s="330"/>
      <c r="G1665" s="330">
        <v>14177.92</v>
      </c>
      <c r="H1665" s="330">
        <v>7992.8</v>
      </c>
      <c r="I1665" s="330"/>
      <c r="J1665" s="330"/>
      <c r="K1665" s="330"/>
      <c r="L1665" s="330"/>
      <c r="M1665" s="330"/>
      <c r="N1665" s="330"/>
      <c r="O1665" s="330"/>
      <c r="P1665" s="312">
        <f t="shared" si="823"/>
        <v>22170.720000000001</v>
      </c>
      <c r="Q1665" s="5"/>
      <c r="R1665" s="60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</row>
    <row r="1666" spans="1:31" ht="12.75" customHeight="1" x14ac:dyDescent="0.25">
      <c r="A1666" s="194" t="str">
        <f t="shared" ref="A1666:A1678" si="824">+A1665</f>
        <v>FOOD</v>
      </c>
      <c r="B1666" s="385"/>
      <c r="C1666" s="311" t="s">
        <v>280</v>
      </c>
      <c r="D1666" s="330">
        <v>50020</v>
      </c>
      <c r="E1666" s="330"/>
      <c r="F1666" s="330"/>
      <c r="G1666" s="330">
        <v>2191</v>
      </c>
      <c r="H1666" s="330">
        <v>25000</v>
      </c>
      <c r="I1666" s="330"/>
      <c r="J1666" s="330"/>
      <c r="K1666" s="330"/>
      <c r="L1666" s="330"/>
      <c r="M1666" s="330"/>
      <c r="N1666" s="330"/>
      <c r="O1666" s="330"/>
      <c r="P1666" s="312">
        <f t="shared" si="823"/>
        <v>77211</v>
      </c>
      <c r="Q1666" s="5"/>
      <c r="R1666" s="60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</row>
    <row r="1667" spans="1:31" ht="12.75" customHeight="1" x14ac:dyDescent="0.25">
      <c r="A1667" s="194" t="str">
        <f t="shared" si="824"/>
        <v>FOOD</v>
      </c>
      <c r="B1667" s="385"/>
      <c r="C1667" s="311" t="s">
        <v>286</v>
      </c>
      <c r="D1667" s="330">
        <v>5000</v>
      </c>
      <c r="E1667" s="330">
        <v>800.54</v>
      </c>
      <c r="F1667" s="330">
        <v>4061.75</v>
      </c>
      <c r="G1667" s="330">
        <v>6905.49</v>
      </c>
      <c r="H1667" s="330">
        <v>3978.6</v>
      </c>
      <c r="I1667" s="330">
        <v>5300</v>
      </c>
      <c r="J1667" s="330">
        <v>5300</v>
      </c>
      <c r="K1667" s="330">
        <v>5300</v>
      </c>
      <c r="L1667" s="330">
        <v>5300</v>
      </c>
      <c r="M1667" s="330">
        <v>5300</v>
      </c>
      <c r="N1667" s="330">
        <v>5300</v>
      </c>
      <c r="O1667" s="330">
        <v>5300</v>
      </c>
      <c r="P1667" s="312">
        <f t="shared" si="823"/>
        <v>57846.38</v>
      </c>
      <c r="Q1667" s="5"/>
      <c r="R1667" s="60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</row>
    <row r="1668" spans="1:31" ht="12.75" customHeight="1" x14ac:dyDescent="0.25">
      <c r="A1668" s="194" t="str">
        <f t="shared" si="824"/>
        <v>FOOD</v>
      </c>
      <c r="B1668" s="385"/>
      <c r="C1668" s="311" t="s">
        <v>282</v>
      </c>
      <c r="D1668" s="330">
        <v>4206.8620000000001</v>
      </c>
      <c r="E1668" s="330">
        <v>714.28</v>
      </c>
      <c r="F1668" s="330">
        <v>4285.7120000000004</v>
      </c>
      <c r="G1668" s="330">
        <v>4000</v>
      </c>
      <c r="H1668" s="330">
        <v>11992.88</v>
      </c>
      <c r="I1668" s="330">
        <v>11000</v>
      </c>
      <c r="J1668" s="330">
        <v>6000</v>
      </c>
      <c r="K1668" s="330">
        <v>6000</v>
      </c>
      <c r="L1668" s="330">
        <v>6000</v>
      </c>
      <c r="M1668" s="330">
        <v>6000</v>
      </c>
      <c r="N1668" s="330">
        <v>6000</v>
      </c>
      <c r="O1668" s="330">
        <v>6000</v>
      </c>
      <c r="P1668" s="312">
        <f t="shared" si="823"/>
        <v>72199.733999999997</v>
      </c>
      <c r="Q1668" s="5"/>
      <c r="R1668" s="60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</row>
    <row r="1669" spans="1:31" ht="12.75" customHeight="1" x14ac:dyDescent="0.25">
      <c r="A1669" s="194" t="str">
        <f t="shared" si="824"/>
        <v>FOOD</v>
      </c>
      <c r="B1669" s="385"/>
      <c r="C1669" s="311" t="s">
        <v>283</v>
      </c>
      <c r="D1669" s="330">
        <v>1560</v>
      </c>
      <c r="E1669" s="330">
        <v>8000</v>
      </c>
      <c r="F1669" s="330"/>
      <c r="G1669" s="330"/>
      <c r="H1669" s="330"/>
      <c r="I1669" s="330"/>
      <c r="J1669" s="330"/>
      <c r="K1669" s="330"/>
      <c r="L1669" s="330"/>
      <c r="M1669" s="330"/>
      <c r="N1669" s="330"/>
      <c r="O1669" s="330"/>
      <c r="P1669" s="312">
        <f t="shared" si="823"/>
        <v>9560</v>
      </c>
      <c r="Q1669" s="5"/>
      <c r="R1669" s="60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</row>
    <row r="1670" spans="1:31" ht="12.75" customHeight="1" x14ac:dyDescent="0.25">
      <c r="A1670" s="194" t="str">
        <f t="shared" si="824"/>
        <v>FOOD</v>
      </c>
      <c r="B1670" s="385"/>
      <c r="C1670" s="313" t="s">
        <v>287</v>
      </c>
      <c r="D1670" s="331"/>
      <c r="E1670" s="331"/>
      <c r="F1670" s="331"/>
      <c r="G1670" s="331"/>
      <c r="H1670" s="331"/>
      <c r="I1670" s="331"/>
      <c r="J1670" s="331"/>
      <c r="K1670" s="331"/>
      <c r="L1670" s="331"/>
      <c r="M1670" s="331"/>
      <c r="N1670" s="331"/>
      <c r="O1670" s="331"/>
      <c r="P1670" s="314">
        <f t="shared" si="823"/>
        <v>0</v>
      </c>
      <c r="Q1670" s="5"/>
      <c r="R1670" s="60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</row>
    <row r="1671" spans="1:31" ht="12.75" customHeight="1" x14ac:dyDescent="0.25">
      <c r="A1671" s="194" t="str">
        <f t="shared" si="824"/>
        <v>FOOD</v>
      </c>
      <c r="B1671" s="385"/>
      <c r="C1671" s="313" t="s">
        <v>288</v>
      </c>
      <c r="D1671" s="331"/>
      <c r="E1671" s="331"/>
      <c r="F1671" s="331"/>
      <c r="G1671" s="331"/>
      <c r="H1671" s="331"/>
      <c r="I1671" s="331"/>
      <c r="J1671" s="331"/>
      <c r="K1671" s="331"/>
      <c r="L1671" s="331"/>
      <c r="M1671" s="331"/>
      <c r="N1671" s="331"/>
      <c r="O1671" s="331"/>
      <c r="P1671" s="314">
        <f t="shared" si="823"/>
        <v>0</v>
      </c>
      <c r="Q1671" s="5"/>
      <c r="R1671" s="60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</row>
    <row r="1672" spans="1:31" ht="12.75" customHeight="1" x14ac:dyDescent="0.25">
      <c r="A1672" s="194" t="str">
        <f t="shared" si="824"/>
        <v>FOOD</v>
      </c>
      <c r="B1672" s="385"/>
      <c r="C1672" s="313" t="s">
        <v>280</v>
      </c>
      <c r="D1672" s="331"/>
      <c r="E1672" s="331"/>
      <c r="F1672" s="331"/>
      <c r="G1672" s="331"/>
      <c r="H1672" s="331"/>
      <c r="I1672" s="331"/>
      <c r="J1672" s="331"/>
      <c r="K1672" s="331"/>
      <c r="L1672" s="331"/>
      <c r="M1672" s="331"/>
      <c r="N1672" s="331"/>
      <c r="O1672" s="331"/>
      <c r="P1672" s="314">
        <f t="shared" si="823"/>
        <v>0</v>
      </c>
      <c r="Q1672" s="5"/>
      <c r="R1672" s="60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</row>
    <row r="1673" spans="1:31" ht="12.75" customHeight="1" x14ac:dyDescent="0.25">
      <c r="A1673" s="194" t="str">
        <f t="shared" si="824"/>
        <v>FOOD</v>
      </c>
      <c r="B1673" s="385"/>
      <c r="C1673" s="313" t="s">
        <v>285</v>
      </c>
      <c r="D1673" s="331"/>
      <c r="E1673" s="331"/>
      <c r="F1673" s="331"/>
      <c r="G1673" s="331"/>
      <c r="H1673" s="331"/>
      <c r="I1673" s="331"/>
      <c r="J1673" s="331"/>
      <c r="K1673" s="331"/>
      <c r="L1673" s="331"/>
      <c r="M1673" s="331"/>
      <c r="N1673" s="331"/>
      <c r="O1673" s="331"/>
      <c r="P1673" s="314">
        <f t="shared" si="823"/>
        <v>0</v>
      </c>
      <c r="Q1673" s="5"/>
      <c r="R1673" s="60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</row>
    <row r="1674" spans="1:31" ht="12.75" customHeight="1" x14ac:dyDescent="0.25">
      <c r="A1674" s="194" t="str">
        <f t="shared" si="824"/>
        <v>FOOD</v>
      </c>
      <c r="B1674" s="385"/>
      <c r="C1674" s="313" t="s">
        <v>280</v>
      </c>
      <c r="D1674" s="331">
        <v>25000</v>
      </c>
      <c r="E1674" s="331"/>
      <c r="F1674" s="331"/>
      <c r="G1674" s="331"/>
      <c r="H1674" s="331"/>
      <c r="I1674" s="331"/>
      <c r="J1674" s="331"/>
      <c r="K1674" s="331"/>
      <c r="L1674" s="331"/>
      <c r="M1674" s="331"/>
      <c r="N1674" s="331"/>
      <c r="O1674" s="331"/>
      <c r="P1674" s="314">
        <f t="shared" si="823"/>
        <v>25000</v>
      </c>
      <c r="Q1674" s="5"/>
      <c r="R1674" s="60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</row>
    <row r="1675" spans="1:31" ht="12.75" customHeight="1" x14ac:dyDescent="0.25">
      <c r="A1675" s="194" t="str">
        <f t="shared" si="824"/>
        <v>FOOD</v>
      </c>
      <c r="B1675" s="385"/>
      <c r="C1675" s="313" t="s">
        <v>286</v>
      </c>
      <c r="D1675" s="331"/>
      <c r="E1675" s="331"/>
      <c r="F1675" s="331"/>
      <c r="G1675" s="331"/>
      <c r="H1675" s="331"/>
      <c r="I1675" s="331"/>
      <c r="J1675" s="331"/>
      <c r="K1675" s="331"/>
      <c r="L1675" s="331"/>
      <c r="M1675" s="331"/>
      <c r="N1675" s="331"/>
      <c r="O1675" s="331"/>
      <c r="P1675" s="314">
        <f t="shared" si="823"/>
        <v>0</v>
      </c>
      <c r="Q1675" s="5"/>
      <c r="R1675" s="60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</row>
    <row r="1676" spans="1:31" ht="12.75" customHeight="1" x14ac:dyDescent="0.25">
      <c r="A1676" s="194" t="str">
        <f t="shared" si="824"/>
        <v>FOOD</v>
      </c>
      <c r="B1676" s="385"/>
      <c r="C1676" s="313" t="s">
        <v>282</v>
      </c>
      <c r="D1676" s="331">
        <v>1156</v>
      </c>
      <c r="E1676" s="331">
        <v>178.51</v>
      </c>
      <c r="F1676" s="331">
        <v>1071.42</v>
      </c>
      <c r="G1676" s="331">
        <v>1000</v>
      </c>
      <c r="H1676" s="331">
        <v>2998.22</v>
      </c>
      <c r="I1676" s="331"/>
      <c r="J1676" s="331"/>
      <c r="K1676" s="331"/>
      <c r="L1676" s="331"/>
      <c r="M1676" s="331"/>
      <c r="N1676" s="331"/>
      <c r="O1676" s="331"/>
      <c r="P1676" s="314">
        <f t="shared" si="823"/>
        <v>6404.15</v>
      </c>
      <c r="Q1676" s="5"/>
      <c r="R1676" s="60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</row>
    <row r="1677" spans="1:31" ht="12.75" customHeight="1" x14ac:dyDescent="0.25">
      <c r="A1677" s="194" t="str">
        <f t="shared" si="824"/>
        <v>FOOD</v>
      </c>
      <c r="B1677" s="385"/>
      <c r="C1677" s="313" t="s">
        <v>283</v>
      </c>
      <c r="D1677" s="331">
        <v>440</v>
      </c>
      <c r="E1677" s="331">
        <v>2000</v>
      </c>
      <c r="F1677" s="331"/>
      <c r="G1677" s="331"/>
      <c r="H1677" s="331"/>
      <c r="I1677" s="331"/>
      <c r="J1677" s="331"/>
      <c r="K1677" s="331"/>
      <c r="L1677" s="331"/>
      <c r="M1677" s="331"/>
      <c r="N1677" s="331"/>
      <c r="O1677" s="331"/>
      <c r="P1677" s="314">
        <f t="shared" si="823"/>
        <v>2440</v>
      </c>
      <c r="Q1677" s="5"/>
      <c r="R1677" s="60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</row>
    <row r="1678" spans="1:31" ht="12.75" customHeight="1" x14ac:dyDescent="0.25">
      <c r="A1678" s="194" t="str">
        <f t="shared" si="824"/>
        <v>FOOD</v>
      </c>
      <c r="B1678" s="385"/>
      <c r="C1678" s="313" t="s">
        <v>281</v>
      </c>
      <c r="D1678" s="331"/>
      <c r="E1678" s="331"/>
      <c r="F1678" s="331"/>
      <c r="G1678" s="331"/>
      <c r="H1678" s="331"/>
      <c r="I1678" s="331"/>
      <c r="J1678" s="331"/>
      <c r="K1678" s="331"/>
      <c r="L1678" s="331"/>
      <c r="M1678" s="331"/>
      <c r="N1678" s="331"/>
      <c r="O1678" s="331"/>
      <c r="P1678" s="314">
        <f t="shared" si="823"/>
        <v>0</v>
      </c>
      <c r="Q1678" s="5"/>
      <c r="R1678" s="60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</row>
    <row r="1679" spans="1:31" ht="12.75" customHeight="1" x14ac:dyDescent="0.25">
      <c r="A1679" s="194" t="str">
        <f>+'Measured TV opt-pt'!A1963</f>
        <v>FOOD</v>
      </c>
      <c r="B1679" s="385"/>
      <c r="C1679" s="318" t="s">
        <v>279</v>
      </c>
      <c r="D1679" s="332">
        <v>4975</v>
      </c>
      <c r="E1679" s="332">
        <v>4071</v>
      </c>
      <c r="F1679" s="332">
        <v>3667.79</v>
      </c>
      <c r="G1679" s="332">
        <v>4986.43</v>
      </c>
      <c r="H1679" s="332">
        <v>5511.91</v>
      </c>
      <c r="I1679" s="332">
        <v>2700</v>
      </c>
      <c r="J1679" s="332">
        <v>2700</v>
      </c>
      <c r="K1679" s="332">
        <v>2700</v>
      </c>
      <c r="L1679" s="332">
        <v>2700</v>
      </c>
      <c r="M1679" s="332">
        <v>2700</v>
      </c>
      <c r="N1679" s="332">
        <v>2700</v>
      </c>
      <c r="O1679" s="332">
        <v>2700</v>
      </c>
      <c r="P1679" s="315">
        <f t="shared" si="823"/>
        <v>42112.130000000005</v>
      </c>
      <c r="Q1679" s="5"/>
      <c r="R1679" s="60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</row>
    <row r="1680" spans="1:31" ht="12.75" customHeight="1" x14ac:dyDescent="0.25">
      <c r="A1680" s="194" t="str">
        <f>+'Measured TV opt-pt'!A1964</f>
        <v>FOOD</v>
      </c>
      <c r="B1680" s="385"/>
      <c r="C1680" s="316" t="s">
        <v>290</v>
      </c>
      <c r="D1680" s="334"/>
      <c r="E1680" s="334"/>
      <c r="F1680" s="334"/>
      <c r="G1680" s="334"/>
      <c r="H1680" s="334"/>
      <c r="I1680" s="334"/>
      <c r="J1680" s="334"/>
      <c r="K1680" s="334"/>
      <c r="L1680" s="334"/>
      <c r="M1680" s="334"/>
      <c r="N1680" s="334"/>
      <c r="O1680" s="334"/>
      <c r="P1680" s="317">
        <f t="shared" si="823"/>
        <v>0</v>
      </c>
      <c r="Q1680" s="5"/>
      <c r="R1680" s="60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</row>
    <row r="1681" spans="1:46" ht="12.75" customHeight="1" x14ac:dyDescent="0.2">
      <c r="A1681" s="194" t="str">
        <f>+'Measured TV opt-pt'!A1965</f>
        <v>FOOD</v>
      </c>
      <c r="B1681" s="385"/>
      <c r="C1681" s="122" t="s">
        <v>66</v>
      </c>
      <c r="D1681" s="42"/>
      <c r="E1681" s="42"/>
      <c r="F1681" s="42"/>
      <c r="G1681" s="42"/>
      <c r="H1681" s="42"/>
      <c r="I1681" s="42"/>
      <c r="J1681" s="42"/>
      <c r="K1681" s="42"/>
      <c r="L1681" s="42"/>
      <c r="M1681" s="42"/>
      <c r="N1681" s="42"/>
      <c r="O1681" s="42"/>
      <c r="P1681" s="144">
        <f t="shared" si="808"/>
        <v>0</v>
      </c>
      <c r="R1681" s="60" t="s">
        <v>107</v>
      </c>
    </row>
    <row r="1682" spans="1:46" ht="12.75" customHeight="1" x14ac:dyDescent="0.2">
      <c r="A1682" s="194" t="str">
        <f>+'Measured TV opt-pt'!A1966</f>
        <v>FOOD</v>
      </c>
      <c r="B1682" s="385"/>
      <c r="C1682" s="122" t="s">
        <v>67</v>
      </c>
      <c r="D1682" s="42"/>
      <c r="E1682" s="42"/>
      <c r="F1682" s="42"/>
      <c r="G1682" s="42"/>
      <c r="H1682" s="42"/>
      <c r="I1682" s="42"/>
      <c r="J1682" s="42"/>
      <c r="K1682" s="42"/>
      <c r="L1682" s="42"/>
      <c r="M1682" s="42"/>
      <c r="N1682" s="42"/>
      <c r="O1682" s="42"/>
      <c r="P1682" s="144">
        <f t="shared" si="808"/>
        <v>0</v>
      </c>
      <c r="Q1682" s="5"/>
      <c r="R1682" s="60" t="s">
        <v>107</v>
      </c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</row>
    <row r="1683" spans="1:46" ht="12.75" customHeight="1" x14ac:dyDescent="0.2">
      <c r="A1683" s="194" t="str">
        <f>+'Measured TV opt-pt'!A1967</f>
        <v>FOOD</v>
      </c>
      <c r="B1683" s="385"/>
      <c r="C1683" s="122" t="s">
        <v>68</v>
      </c>
      <c r="D1683" s="42"/>
      <c r="E1683" s="42"/>
      <c r="F1683" s="42"/>
      <c r="G1683" s="42"/>
      <c r="H1683" s="42"/>
      <c r="I1683" s="42"/>
      <c r="J1683" s="42"/>
      <c r="K1683" s="42"/>
      <c r="L1683" s="42"/>
      <c r="M1683" s="42"/>
      <c r="N1683" s="42"/>
      <c r="O1683" s="42"/>
      <c r="P1683" s="144">
        <f t="shared" si="808"/>
        <v>0</v>
      </c>
      <c r="Q1683" s="5"/>
      <c r="R1683" s="60" t="s">
        <v>107</v>
      </c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</row>
    <row r="1684" spans="1:46" ht="13.5" customHeight="1" thickBot="1" x14ac:dyDescent="0.25">
      <c r="A1684" s="194" t="str">
        <f>+'Measured TV opt-pt'!A1968</f>
        <v>FOOD</v>
      </c>
      <c r="B1684" s="386"/>
      <c r="C1684" s="126" t="s">
        <v>55</v>
      </c>
      <c r="D1684" s="56">
        <f t="shared" ref="D1684:O1684" si="825">+D1683+D1682+D1681+D1661+D1660+D1659+D1658+D1657+D1656+D1645</f>
        <v>1304354.4429999997</v>
      </c>
      <c r="E1684" s="56">
        <f t="shared" si="825"/>
        <v>805564.20500000054</v>
      </c>
      <c r="F1684" s="56">
        <f t="shared" si="825"/>
        <v>267954.47199999995</v>
      </c>
      <c r="G1684" s="56">
        <f t="shared" si="825"/>
        <v>78268.84</v>
      </c>
      <c r="H1684" s="56">
        <f t="shared" si="825"/>
        <v>93574.410000000018</v>
      </c>
      <c r="I1684" s="56">
        <f t="shared" si="825"/>
        <v>19000</v>
      </c>
      <c r="J1684" s="56">
        <f t="shared" si="825"/>
        <v>14000</v>
      </c>
      <c r="K1684" s="56">
        <f t="shared" si="825"/>
        <v>14000</v>
      </c>
      <c r="L1684" s="56">
        <f t="shared" si="825"/>
        <v>14000</v>
      </c>
      <c r="M1684" s="56">
        <f t="shared" si="825"/>
        <v>14000</v>
      </c>
      <c r="N1684" s="56">
        <f t="shared" si="825"/>
        <v>14000</v>
      </c>
      <c r="O1684" s="56">
        <f t="shared" si="825"/>
        <v>14000</v>
      </c>
      <c r="P1684" s="147">
        <f t="shared" si="808"/>
        <v>2652716.37</v>
      </c>
      <c r="Q1684" s="199" t="str">
        <f>+B1645</f>
        <v>Lipton Teabag</v>
      </c>
      <c r="R1684" s="60" t="s">
        <v>107</v>
      </c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</row>
    <row r="1685" spans="1:46" ht="12.75" customHeight="1" thickBot="1" x14ac:dyDescent="0.25">
      <c r="A1685" s="194" t="str">
        <f>+'Measured TV opt-pt'!A1969</f>
        <v>FOOD</v>
      </c>
      <c r="B1685" s="384" t="str">
        <f>+'Measured TV opt-pt'!B2271</f>
        <v>Lipton Teapotbag &amp; Loose Tea</v>
      </c>
      <c r="C1685" s="121" t="s">
        <v>56</v>
      </c>
      <c r="D1685" s="54">
        <f>SUM(D1686:D1695)</f>
        <v>72318.179999999993</v>
      </c>
      <c r="E1685" s="54">
        <f t="shared" ref="E1685:O1685" si="826">SUM(E1686:E1695)</f>
        <v>591892.29300000018</v>
      </c>
      <c r="F1685" s="54">
        <f t="shared" si="826"/>
        <v>925520.25760000013</v>
      </c>
      <c r="G1685" s="54">
        <f t="shared" si="826"/>
        <v>594447.65999999968</v>
      </c>
      <c r="H1685" s="54">
        <f t="shared" si="826"/>
        <v>4000</v>
      </c>
      <c r="I1685" s="54">
        <f t="shared" si="826"/>
        <v>0</v>
      </c>
      <c r="J1685" s="54">
        <f t="shared" si="826"/>
        <v>0</v>
      </c>
      <c r="K1685" s="54">
        <f t="shared" si="826"/>
        <v>0</v>
      </c>
      <c r="L1685" s="54">
        <f t="shared" si="826"/>
        <v>728287.77087493346</v>
      </c>
      <c r="M1685" s="54">
        <f t="shared" si="826"/>
        <v>868993.15558179445</v>
      </c>
      <c r="N1685" s="54">
        <f t="shared" si="826"/>
        <v>0</v>
      </c>
      <c r="O1685" s="54">
        <f t="shared" si="826"/>
        <v>0</v>
      </c>
      <c r="P1685" s="140">
        <f t="shared" si="808"/>
        <v>3785459.3170567276</v>
      </c>
      <c r="Q1685" s="198" t="str">
        <f>+B1685</f>
        <v>Lipton Teapotbag &amp; Loose Tea</v>
      </c>
      <c r="R1685" s="121" t="s">
        <v>104</v>
      </c>
      <c r="S1685" s="54">
        <f>SUM(S1686:S1691)</f>
        <v>91.409999999999982</v>
      </c>
      <c r="T1685" s="54">
        <f t="shared" ref="T1685:AD1685" si="827">SUM(T1686:T1691)</f>
        <v>816.4499999999997</v>
      </c>
      <c r="U1685" s="54">
        <f t="shared" si="827"/>
        <v>906.73199999999986</v>
      </c>
      <c r="V1685" s="54">
        <f t="shared" si="827"/>
        <v>203.42133333333334</v>
      </c>
      <c r="W1685" s="54">
        <f t="shared" si="827"/>
        <v>0</v>
      </c>
      <c r="X1685" s="117">
        <f t="shared" si="827"/>
        <v>0</v>
      </c>
      <c r="Y1685" s="54">
        <f t="shared" si="827"/>
        <v>0</v>
      </c>
      <c r="Z1685" s="54">
        <f t="shared" si="827"/>
        <v>0</v>
      </c>
      <c r="AA1685" s="54">
        <f t="shared" si="827"/>
        <v>764.52610020011969</v>
      </c>
      <c r="AB1685" s="54">
        <f t="shared" si="827"/>
        <v>718.09578114889155</v>
      </c>
      <c r="AC1685" s="54">
        <f t="shared" si="827"/>
        <v>0</v>
      </c>
      <c r="AD1685" s="54">
        <f t="shared" si="827"/>
        <v>0</v>
      </c>
      <c r="AE1685" s="55">
        <f t="shared" ref="AE1685:AE1691" si="828">SUM(S1685:AD1685)</f>
        <v>3500.6352146823442</v>
      </c>
    </row>
    <row r="1686" spans="1:46" ht="12.75" customHeight="1" thickBot="1" x14ac:dyDescent="0.25">
      <c r="A1686" s="194" t="str">
        <f>+'Measured TV opt-pt'!A1970</f>
        <v>FOOD</v>
      </c>
      <c r="B1686" s="385"/>
      <c r="C1686" s="123" t="s">
        <v>57</v>
      </c>
      <c r="D1686" s="58">
        <v>46695.779999999992</v>
      </c>
      <c r="E1686" s="58">
        <v>340831.83300000022</v>
      </c>
      <c r="F1686" s="58">
        <v>377335.59759999992</v>
      </c>
      <c r="G1686" s="58">
        <f>+'Measured TV opt-pt'!G2273</f>
        <v>0</v>
      </c>
      <c r="H1686" s="58">
        <f>+'Measured TV opt-pt'!H2273</f>
        <v>0</v>
      </c>
      <c r="I1686" s="58">
        <f>+'Measured TV opt-pt'!I2273</f>
        <v>0</v>
      </c>
      <c r="J1686" s="58">
        <f>+'Measured TV opt-pt'!J2273</f>
        <v>0</v>
      </c>
      <c r="K1686" s="58">
        <f>+'Measured TV opt-pt'!K2273</f>
        <v>0</v>
      </c>
      <c r="L1686" s="58">
        <f>+'Measured TV opt-pt'!L2273</f>
        <v>428452.00246188801</v>
      </c>
      <c r="M1686" s="58">
        <f>+'Measured TV opt-pt'!M2273</f>
        <v>490852.25894727517</v>
      </c>
      <c r="N1686" s="58">
        <f>+'Measured TV opt-pt'!N2273</f>
        <v>0</v>
      </c>
      <c r="O1686" s="58">
        <f>+'Measured TV opt-pt'!O2273</f>
        <v>0</v>
      </c>
      <c r="P1686" s="141">
        <f t="shared" si="808"/>
        <v>1684167.4720091633</v>
      </c>
      <c r="R1686" s="123" t="s">
        <v>57</v>
      </c>
      <c r="S1686" s="44">
        <v>84.909999999999982</v>
      </c>
      <c r="T1686" s="44">
        <v>593.22999999999968</v>
      </c>
      <c r="U1686" s="44">
        <v>594.62999999999988</v>
      </c>
      <c r="V1686" s="44"/>
      <c r="W1686" s="44">
        <f>'Measured TV opt-pt'!H2310</f>
        <v>0</v>
      </c>
      <c r="X1686" s="44">
        <f>'Measured TV opt-pt'!I2310</f>
        <v>0</v>
      </c>
      <c r="Y1686" s="44">
        <f>'Measured TV opt-pt'!J2310</f>
        <v>0</v>
      </c>
      <c r="Z1686" s="44">
        <f>'Measured TV opt-pt'!K2310</f>
        <v>0</v>
      </c>
      <c r="AA1686" s="44">
        <f>'Measured TV opt-pt'!L2310</f>
        <v>569.41588916773549</v>
      </c>
      <c r="AB1686" s="44">
        <f>'Measured TV opt-pt'!M2310</f>
        <v>569.65222083388664</v>
      </c>
      <c r="AC1686" s="44">
        <f>'Measured TV opt-pt'!N2310</f>
        <v>0</v>
      </c>
      <c r="AD1686" s="44">
        <f>'Measured TV opt-pt'!O2310</f>
        <v>0</v>
      </c>
      <c r="AE1686" s="55">
        <f t="shared" si="828"/>
        <v>2411.8381100016218</v>
      </c>
      <c r="AT1686" s="5">
        <f>L1686+L1690+L1691</f>
        <v>428452.00246188801</v>
      </c>
    </row>
    <row r="1687" spans="1:46" ht="12.75" customHeight="1" thickBot="1" x14ac:dyDescent="0.25">
      <c r="A1687" s="194" t="str">
        <f>+'Measured TV opt-pt'!A1971</f>
        <v>FOOD</v>
      </c>
      <c r="B1687" s="385"/>
      <c r="C1687" s="123" t="s">
        <v>221</v>
      </c>
      <c r="D1687" s="58">
        <f>+'Measured TV opt-pt'!D2274</f>
        <v>0</v>
      </c>
      <c r="E1687" s="58">
        <f>+'Measured TV opt-pt'!E2274</f>
        <v>0</v>
      </c>
      <c r="F1687" s="58">
        <f>+'Measured TV opt-pt'!F2274</f>
        <v>0</v>
      </c>
      <c r="G1687" s="58">
        <v>3377.88</v>
      </c>
      <c r="H1687" s="58">
        <f>+'Measured TV opt-pt'!H2274</f>
        <v>0</v>
      </c>
      <c r="I1687" s="58">
        <f>+'Measured TV opt-pt'!I2274</f>
        <v>0</v>
      </c>
      <c r="J1687" s="58">
        <f>+'Measured TV opt-pt'!J2274</f>
        <v>0</v>
      </c>
      <c r="K1687" s="58">
        <f>+'Measured TV opt-pt'!K2274</f>
        <v>0</v>
      </c>
      <c r="L1687" s="58">
        <f>+'Measured TV opt-pt'!L2274</f>
        <v>0</v>
      </c>
      <c r="M1687" s="58">
        <f>+'Measured TV opt-pt'!M2274</f>
        <v>0</v>
      </c>
      <c r="N1687" s="58">
        <f>+'Measured TV opt-pt'!N2274</f>
        <v>0</v>
      </c>
      <c r="O1687" s="58">
        <f>+'Measured TV opt-pt'!O2274</f>
        <v>0</v>
      </c>
      <c r="P1687" s="141">
        <f t="shared" si="808"/>
        <v>3377.88</v>
      </c>
      <c r="R1687" s="123" t="s">
        <v>221</v>
      </c>
      <c r="S1687" s="44">
        <f>'Measured TV opt-pt'!D2311</f>
        <v>0</v>
      </c>
      <c r="T1687" s="44">
        <f>'Measured TV opt-pt'!E2311</f>
        <v>0</v>
      </c>
      <c r="U1687" s="44">
        <f>'Measured TV opt-pt'!F2311</f>
        <v>0</v>
      </c>
      <c r="V1687" s="44">
        <v>1.736</v>
      </c>
      <c r="W1687" s="44">
        <f>'Measured TV opt-pt'!H2311</f>
        <v>0</v>
      </c>
      <c r="X1687" s="44">
        <f>'Measured TV opt-pt'!I2311</f>
        <v>0</v>
      </c>
      <c r="Y1687" s="44">
        <f>'Measured TV opt-pt'!J2311</f>
        <v>0</v>
      </c>
      <c r="Z1687" s="44">
        <f>'Measured TV opt-pt'!K2311</f>
        <v>0</v>
      </c>
      <c r="AA1687" s="44">
        <f>'Measured TV opt-pt'!L2311</f>
        <v>0</v>
      </c>
      <c r="AB1687" s="44">
        <f>'Measured TV opt-pt'!M2311</f>
        <v>0</v>
      </c>
      <c r="AC1687" s="44">
        <f>'Measured TV opt-pt'!N2311</f>
        <v>0</v>
      </c>
      <c r="AD1687" s="44">
        <f>'Measured TV opt-pt'!O2311</f>
        <v>0</v>
      </c>
      <c r="AE1687" s="55">
        <f t="shared" si="828"/>
        <v>1.736</v>
      </c>
      <c r="AT1687" s="5"/>
    </row>
    <row r="1688" spans="1:46" ht="12.75" customHeight="1" thickBot="1" x14ac:dyDescent="0.25">
      <c r="A1688" s="194" t="str">
        <f>+'Measured TV opt-pt'!A1972</f>
        <v>FOOD</v>
      </c>
      <c r="B1688" s="385"/>
      <c r="C1688" s="123" t="s">
        <v>222</v>
      </c>
      <c r="D1688" s="58">
        <v>2633.1000000000004</v>
      </c>
      <c r="E1688" s="58">
        <v>112034.01</v>
      </c>
      <c r="F1688" s="58">
        <v>146971.59000000011</v>
      </c>
      <c r="G1688" s="58">
        <f>+'Measured TV opt-pt'!G2275</f>
        <v>0</v>
      </c>
      <c r="H1688" s="58">
        <f>+'Measured TV opt-pt'!H2275</f>
        <v>0</v>
      </c>
      <c r="I1688" s="58">
        <f>+'Measured TV opt-pt'!I2275</f>
        <v>0</v>
      </c>
      <c r="J1688" s="58">
        <f>+'Measured TV opt-pt'!J2275</f>
        <v>0</v>
      </c>
      <c r="K1688" s="58">
        <f>+'Measured TV opt-pt'!K2275</f>
        <v>0</v>
      </c>
      <c r="L1688" s="58">
        <f>+'Measured TV opt-pt'!L2275</f>
        <v>179000.65685029814</v>
      </c>
      <c r="M1688" s="58">
        <f>+'Measured TV opt-pt'!M2275</f>
        <v>139941.5413329016</v>
      </c>
      <c r="N1688" s="58">
        <f>+'Measured TV opt-pt'!N2275</f>
        <v>0</v>
      </c>
      <c r="O1688" s="58">
        <f>+'Measured TV opt-pt'!O2275</f>
        <v>0</v>
      </c>
      <c r="P1688" s="141">
        <f t="shared" si="808"/>
        <v>580580.89818319981</v>
      </c>
      <c r="R1688" s="123" t="s">
        <v>222</v>
      </c>
      <c r="S1688" s="44">
        <v>6.5</v>
      </c>
      <c r="T1688" s="44">
        <v>164.71</v>
      </c>
      <c r="U1688" s="44">
        <v>163.05800000000005</v>
      </c>
      <c r="V1688" s="44">
        <f>'Measured TV opt-pt'!G2312</f>
        <v>0</v>
      </c>
      <c r="W1688" s="44">
        <f>'Measured TV opt-pt'!H2312</f>
        <v>0</v>
      </c>
      <c r="X1688" s="44">
        <f>'Measured TV opt-pt'!I2312</f>
        <v>0</v>
      </c>
      <c r="Y1688" s="44">
        <f>'Measured TV opt-pt'!J2312</f>
        <v>0</v>
      </c>
      <c r="Z1688" s="44">
        <f>'Measured TV opt-pt'!K2312</f>
        <v>0</v>
      </c>
      <c r="AA1688" s="44">
        <f>'Measured TV opt-pt'!L2312</f>
        <v>189.30323956412772</v>
      </c>
      <c r="AB1688" s="44">
        <f>'Measured TV opt-pt'!M2312</f>
        <v>129.43171122094154</v>
      </c>
      <c r="AC1688" s="44">
        <f>'Measured TV opt-pt'!N2312</f>
        <v>0</v>
      </c>
      <c r="AD1688" s="44">
        <f>'Measured TV opt-pt'!O2312</f>
        <v>0</v>
      </c>
      <c r="AE1688" s="55">
        <f t="shared" si="828"/>
        <v>653.00295078506929</v>
      </c>
      <c r="AT1688" s="5"/>
    </row>
    <row r="1689" spans="1:46" ht="12.75" customHeight="1" thickBot="1" x14ac:dyDescent="0.25">
      <c r="A1689" s="194" t="str">
        <f>+'Measured TV opt-pt'!A1973</f>
        <v>FOOD</v>
      </c>
      <c r="B1689" s="385"/>
      <c r="C1689" s="123" t="s">
        <v>223</v>
      </c>
      <c r="D1689" s="58">
        <f>+'Measured TV opt-pt'!D2276</f>
        <v>0</v>
      </c>
      <c r="E1689" s="58">
        <v>27711.749999999996</v>
      </c>
      <c r="F1689" s="58">
        <v>19403.190000000002</v>
      </c>
      <c r="G1689" s="58"/>
      <c r="H1689" s="58">
        <f>+'Measured TV opt-pt'!H2276</f>
        <v>0</v>
      </c>
      <c r="I1689" s="58">
        <f>+'Measured TV opt-pt'!I2276</f>
        <v>0</v>
      </c>
      <c r="J1689" s="58">
        <f>+'Measured TV opt-pt'!J2276</f>
        <v>0</v>
      </c>
      <c r="K1689" s="58">
        <f>+'Measured TV opt-pt'!K2276</f>
        <v>0</v>
      </c>
      <c r="L1689" s="58">
        <f>+'Measured TV opt-pt'!L2276</f>
        <v>6835.1115627472382</v>
      </c>
      <c r="M1689" s="58">
        <f>+'Measured TV opt-pt'!M2276</f>
        <v>23199.355301617688</v>
      </c>
      <c r="N1689" s="58">
        <f>+'Measured TV opt-pt'!N2276</f>
        <v>0</v>
      </c>
      <c r="O1689" s="58">
        <f>+'Measured TV opt-pt'!O2276</f>
        <v>0</v>
      </c>
      <c r="P1689" s="141">
        <f t="shared" si="808"/>
        <v>77149.406864364923</v>
      </c>
      <c r="R1689" s="123" t="s">
        <v>223</v>
      </c>
      <c r="S1689" s="44">
        <f>'Measured TV opt-pt'!D2313</f>
        <v>0</v>
      </c>
      <c r="T1689" s="44">
        <v>58.510000000000019</v>
      </c>
      <c r="U1689" s="44">
        <v>33.744</v>
      </c>
      <c r="V1689" s="44"/>
      <c r="W1689" s="44">
        <f>'Measured TV opt-pt'!H2313</f>
        <v>0</v>
      </c>
      <c r="X1689" s="44">
        <f>'Measured TV opt-pt'!I2313</f>
        <v>0</v>
      </c>
      <c r="Y1689" s="44">
        <f>'Measured TV opt-pt'!J2313</f>
        <v>0</v>
      </c>
      <c r="Z1689" s="44">
        <f>'Measured TV opt-pt'!K2313</f>
        <v>0</v>
      </c>
      <c r="AA1689" s="44">
        <f>'Measured TV opt-pt'!L2313</f>
        <v>5.8069714682564975</v>
      </c>
      <c r="AB1689" s="44">
        <f>'Measured TV opt-pt'!M2313</f>
        <v>19.011849094063315</v>
      </c>
      <c r="AC1689" s="44">
        <f>'Measured TV opt-pt'!N2313</f>
        <v>0</v>
      </c>
      <c r="AD1689" s="44">
        <f>'Measured TV opt-pt'!O2313</f>
        <v>0</v>
      </c>
      <c r="AE1689" s="55">
        <f t="shared" si="828"/>
        <v>117.07282056231983</v>
      </c>
      <c r="AT1689" s="5"/>
    </row>
    <row r="1690" spans="1:46" ht="12.75" customHeight="1" thickBot="1" x14ac:dyDescent="0.25">
      <c r="A1690" s="194" t="str">
        <f>+'Measured TV opt-pt'!A1974</f>
        <v>FOOD</v>
      </c>
      <c r="B1690" s="385"/>
      <c r="C1690" s="123" t="s">
        <v>224</v>
      </c>
      <c r="D1690" s="58">
        <f>+'Measured TV opt-pt'!D2277</f>
        <v>0</v>
      </c>
      <c r="E1690" s="58">
        <f>+'Measured TV opt-pt'!E2277</f>
        <v>0</v>
      </c>
      <c r="F1690" s="58">
        <f>+'Measured TV opt-pt'!F2277</f>
        <v>0</v>
      </c>
      <c r="G1690" s="58">
        <v>157411.97999999998</v>
      </c>
      <c r="H1690" s="58">
        <f>+'Measured TV opt-pt'!H2277</f>
        <v>0</v>
      </c>
      <c r="I1690" s="58">
        <f>+'Measured TV opt-pt'!I2277</f>
        <v>0</v>
      </c>
      <c r="J1690" s="58">
        <f>+'Measured TV opt-pt'!J2277</f>
        <v>0</v>
      </c>
      <c r="K1690" s="58">
        <f>+'Measured TV opt-pt'!K2277</f>
        <v>0</v>
      </c>
      <c r="L1690" s="58">
        <f>+'Measured TV opt-pt'!L2277</f>
        <v>0</v>
      </c>
      <c r="M1690" s="58">
        <f>+'Measured TV opt-pt'!M2277</f>
        <v>0</v>
      </c>
      <c r="N1690" s="58">
        <f>+'Measured TV opt-pt'!N2277</f>
        <v>0</v>
      </c>
      <c r="O1690" s="58">
        <f>+'Measured TV opt-pt'!O2277</f>
        <v>0</v>
      </c>
      <c r="P1690" s="141">
        <f t="shared" si="808"/>
        <v>157411.97999999998</v>
      </c>
      <c r="Q1690" s="5"/>
      <c r="R1690" s="123" t="s">
        <v>224</v>
      </c>
      <c r="S1690" s="44">
        <f>'Measured TV opt-pt'!D2314</f>
        <v>0</v>
      </c>
      <c r="T1690" s="44">
        <f>'Measured TV opt-pt'!E2314</f>
        <v>0</v>
      </c>
      <c r="U1690" s="44">
        <f>'Measured TV opt-pt'!F2314</f>
        <v>0</v>
      </c>
      <c r="V1690" s="44">
        <v>104.94533333333334</v>
      </c>
      <c r="W1690" s="44">
        <f>'Measured TV opt-pt'!H2314</f>
        <v>0</v>
      </c>
      <c r="X1690" s="44">
        <f>'Measured TV opt-pt'!I2314</f>
        <v>0</v>
      </c>
      <c r="Y1690" s="44">
        <f>'Measured TV opt-pt'!J2314</f>
        <v>0</v>
      </c>
      <c r="Z1690" s="44">
        <f>'Measured TV opt-pt'!K2314</f>
        <v>0</v>
      </c>
      <c r="AA1690" s="44">
        <f>'Measured TV opt-pt'!L2314</f>
        <v>0</v>
      </c>
      <c r="AB1690" s="44">
        <f>'Measured TV opt-pt'!M2314</f>
        <v>0</v>
      </c>
      <c r="AC1690" s="44">
        <f>'Measured TV opt-pt'!N2314</f>
        <v>0</v>
      </c>
      <c r="AD1690" s="44">
        <f>'Measured TV opt-pt'!O2314</f>
        <v>0</v>
      </c>
      <c r="AE1690" s="55">
        <f t="shared" si="828"/>
        <v>104.94533333333334</v>
      </c>
    </row>
    <row r="1691" spans="1:46" ht="12.75" customHeight="1" x14ac:dyDescent="0.2">
      <c r="A1691" s="194" t="str">
        <f>+'Measured TV opt-pt'!A1975</f>
        <v>FOOD</v>
      </c>
      <c r="B1691" s="385"/>
      <c r="C1691" s="123" t="s">
        <v>101</v>
      </c>
      <c r="D1691" s="44"/>
      <c r="E1691" s="44"/>
      <c r="F1691" s="44">
        <v>109500</v>
      </c>
      <c r="G1691" s="347">
        <v>155500</v>
      </c>
      <c r="H1691" s="44"/>
      <c r="I1691" s="44"/>
      <c r="J1691" s="44"/>
      <c r="K1691" s="44"/>
      <c r="L1691" s="44"/>
      <c r="M1691" s="44"/>
      <c r="N1691" s="44"/>
      <c r="O1691" s="44"/>
      <c r="P1691" s="141">
        <f t="shared" si="808"/>
        <v>265000</v>
      </c>
      <c r="Q1691" s="5"/>
      <c r="R1691" s="123" t="s">
        <v>101</v>
      </c>
      <c r="S1691" s="44"/>
      <c r="T1691" s="44"/>
      <c r="U1691" s="44">
        <v>115.29999999999997</v>
      </c>
      <c r="V1691" s="44">
        <v>96.739999999999981</v>
      </c>
      <c r="W1691" s="44"/>
      <c r="X1691" s="44"/>
      <c r="Y1691" s="58"/>
      <c r="Z1691" s="58"/>
      <c r="AA1691" s="58"/>
      <c r="AB1691" s="58"/>
      <c r="AC1691" s="58"/>
      <c r="AD1691" s="58"/>
      <c r="AE1691" s="55">
        <f t="shared" si="828"/>
        <v>212.03999999999996</v>
      </c>
    </row>
    <row r="1692" spans="1:46" ht="12.75" customHeight="1" x14ac:dyDescent="0.2">
      <c r="A1692" s="194" t="str">
        <f>+'Measured TV opt-pt'!A1976</f>
        <v>FOOD</v>
      </c>
      <c r="B1692" s="385"/>
      <c r="C1692" s="124" t="s">
        <v>58</v>
      </c>
      <c r="D1692" s="46">
        <v>22989.299999999996</v>
      </c>
      <c r="E1692" s="46">
        <v>111314.69999999992</v>
      </c>
      <c r="F1692" s="46">
        <v>149309.88000000006</v>
      </c>
      <c r="G1692" s="46">
        <v>222157.79999999976</v>
      </c>
      <c r="H1692" s="46"/>
      <c r="I1692" s="46"/>
      <c r="J1692" s="46"/>
      <c r="K1692" s="46"/>
      <c r="L1692" s="46">
        <v>114000</v>
      </c>
      <c r="M1692" s="46">
        <v>140000</v>
      </c>
      <c r="N1692" s="46"/>
      <c r="O1692" s="46"/>
      <c r="P1692" s="142">
        <f t="shared" si="808"/>
        <v>759771.6799999997</v>
      </c>
      <c r="R1692" s="133" t="s">
        <v>105</v>
      </c>
      <c r="S1692" s="133">
        <f>+'Measured TV opt-pt'!D1144</f>
        <v>0.35</v>
      </c>
      <c r="T1692" s="133">
        <f>+'Measured TV opt-pt'!E1144</f>
        <v>0.35</v>
      </c>
      <c r="U1692" s="133">
        <f>+'Measured TV opt-pt'!F1144</f>
        <v>0.35</v>
      </c>
      <c r="V1692" s="133">
        <f>+'Measured TV opt-pt'!G1144</f>
        <v>0.35</v>
      </c>
      <c r="W1692" s="133">
        <f>+'Measured TV opt-pt'!H1144</f>
        <v>0.35</v>
      </c>
      <c r="X1692" s="8">
        <f>+'Measured TV opt-pt'!I1144</f>
        <v>0.35</v>
      </c>
      <c r="Y1692" s="133">
        <f>+'Measured TV opt-pt'!J1144</f>
        <v>0.35</v>
      </c>
      <c r="Z1692" s="133">
        <f>+'Measured TV opt-pt'!K1144</f>
        <v>0.48915873014712274</v>
      </c>
      <c r="AA1692" s="133">
        <f>+'Measured TV opt-pt'!L1144</f>
        <v>0.4834974169537235</v>
      </c>
      <c r="AB1692" s="133">
        <f>+'Measured TV opt-pt'!M1144</f>
        <v>0.45414569524687309</v>
      </c>
      <c r="AC1692" s="133">
        <f>+'Measured TV opt-pt'!N1144</f>
        <v>0.38276016431267579</v>
      </c>
      <c r="AD1692" s="133">
        <f>+'Measured TV opt-pt'!O1144</f>
        <v>0.34111134082271427</v>
      </c>
      <c r="AE1692" s="133"/>
      <c r="AT1692" s="5">
        <f>L1692+L1693+L1694+L1695</f>
        <v>114000</v>
      </c>
    </row>
    <row r="1693" spans="1:46" ht="13.5" customHeight="1" thickBot="1" x14ac:dyDescent="0.25">
      <c r="A1693" s="194" t="str">
        <f>+'Measured TV opt-pt'!A1977</f>
        <v>FOOD</v>
      </c>
      <c r="B1693" s="385"/>
      <c r="C1693" s="124" t="s">
        <v>59</v>
      </c>
      <c r="D1693" s="46"/>
      <c r="E1693" s="46"/>
      <c r="F1693" s="46"/>
      <c r="G1693" s="46">
        <v>40000.000000000036</v>
      </c>
      <c r="H1693" s="46"/>
      <c r="I1693" s="46"/>
      <c r="J1693" s="46"/>
      <c r="K1693" s="46"/>
      <c r="L1693" s="46"/>
      <c r="M1693" s="46">
        <v>75000</v>
      </c>
      <c r="N1693" s="46"/>
      <c r="O1693" s="46"/>
      <c r="P1693" s="142">
        <f t="shared" si="808"/>
        <v>115000.00000000003</v>
      </c>
      <c r="R1693" s="60" t="s">
        <v>107</v>
      </c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</row>
    <row r="1694" spans="1:46" ht="12.75" customHeight="1" thickBot="1" x14ac:dyDescent="0.25">
      <c r="A1694" s="194" t="str">
        <f>+'Measured TV opt-pt'!A1978</f>
        <v>FOOD</v>
      </c>
      <c r="B1694" s="385"/>
      <c r="C1694" s="124" t="s">
        <v>166</v>
      </c>
      <c r="D1694" s="46"/>
      <c r="E1694" s="46"/>
      <c r="F1694" s="46">
        <f>20000+8000</f>
        <v>28000</v>
      </c>
      <c r="G1694" s="46">
        <v>16000</v>
      </c>
      <c r="H1694" s="46">
        <v>4000</v>
      </c>
      <c r="I1694" s="46"/>
      <c r="J1694" s="46"/>
      <c r="K1694" s="46"/>
      <c r="L1694" s="46"/>
      <c r="M1694" s="46"/>
      <c r="N1694" s="46"/>
      <c r="O1694" s="46"/>
      <c r="P1694" s="142">
        <f t="shared" si="808"/>
        <v>48000</v>
      </c>
      <c r="Q1694" s="8"/>
      <c r="R1694" s="121" t="s">
        <v>106</v>
      </c>
      <c r="S1694" s="54">
        <f>SUM(S1695:S1700)</f>
        <v>97.92</v>
      </c>
      <c r="T1694" s="54">
        <f t="shared" ref="T1694" si="829">SUM(T1695:T1700)</f>
        <v>891.1300000000009</v>
      </c>
      <c r="U1694" s="54">
        <f t="shared" ref="U1694" si="830">SUM(U1695:U1700)</f>
        <v>1027.6679999999997</v>
      </c>
      <c r="V1694" s="54">
        <f t="shared" ref="V1694" si="831">SUM(V1695:V1700)</f>
        <v>251.47466666666668</v>
      </c>
      <c r="W1694" s="54">
        <f t="shared" ref="W1694" si="832">SUM(W1695:W1700)</f>
        <v>0</v>
      </c>
      <c r="X1694" s="54">
        <f t="shared" ref="X1694" si="833">SUM(X1695:X1700)</f>
        <v>0</v>
      </c>
      <c r="Y1694" s="54">
        <f t="shared" ref="Y1694" si="834">SUM(Y1695:Y1700)</f>
        <v>0</v>
      </c>
      <c r="Z1694" s="54">
        <f t="shared" ref="Z1694" si="835">SUM(Z1695:Z1700)</f>
        <v>0</v>
      </c>
      <c r="AA1694" s="54">
        <f t="shared" ref="AA1694" si="836">SUM(AA1695:AA1700)</f>
        <v>853.48459328744764</v>
      </c>
      <c r="AB1694" s="54">
        <f t="shared" ref="AB1694" si="837">SUM(AB1695:AB1700)</f>
        <v>799.76690448777845</v>
      </c>
      <c r="AC1694" s="54">
        <f t="shared" ref="AC1694" si="838">SUM(AC1695:AC1700)</f>
        <v>0</v>
      </c>
      <c r="AD1694" s="54">
        <f t="shared" ref="AD1694" si="839">SUM(AD1695:AD1700)</f>
        <v>0</v>
      </c>
      <c r="AE1694" s="54">
        <f t="shared" ref="AE1694" si="840">SUM(AE1695:AE1700)</f>
        <v>3921.4441644418935</v>
      </c>
    </row>
    <row r="1695" spans="1:46" ht="12.75" customHeight="1" thickBot="1" x14ac:dyDescent="0.25">
      <c r="A1695" s="194" t="str">
        <f>+'Measured TV opt-pt'!A1979</f>
        <v>FOOD</v>
      </c>
      <c r="B1695" s="385"/>
      <c r="C1695" s="125" t="s">
        <v>167</v>
      </c>
      <c r="D1695" s="48"/>
      <c r="E1695" s="48"/>
      <c r="F1695" s="48">
        <v>95000</v>
      </c>
      <c r="G1695" s="48"/>
      <c r="H1695" s="48"/>
      <c r="I1695" s="48"/>
      <c r="J1695" s="48"/>
      <c r="K1695" s="48"/>
      <c r="L1695" s="48"/>
      <c r="M1695" s="48"/>
      <c r="N1695" s="48"/>
      <c r="O1695" s="48"/>
      <c r="P1695" s="143">
        <f t="shared" si="808"/>
        <v>95000</v>
      </c>
      <c r="Q1695" s="8"/>
      <c r="R1695" s="123" t="s">
        <v>261</v>
      </c>
      <c r="S1695" s="44">
        <v>90.56</v>
      </c>
      <c r="T1695" s="44">
        <v>646.48000000000093</v>
      </c>
      <c r="U1695" s="44">
        <v>652.53999999999985</v>
      </c>
      <c r="V1695" s="44"/>
      <c r="W1695" s="44">
        <f>'Measured TV opt-pt'!H2304</f>
        <v>0</v>
      </c>
      <c r="X1695" s="44">
        <f>'Measured TV opt-pt'!I2304</f>
        <v>0</v>
      </c>
      <c r="Y1695" s="44">
        <f>'Measured TV opt-pt'!J2304</f>
        <v>0</v>
      </c>
      <c r="Z1695" s="44">
        <f>'Measured TV opt-pt'!K2304</f>
        <v>0</v>
      </c>
      <c r="AA1695" s="44">
        <f>'Measured TV opt-pt'!L2304</f>
        <v>635.67180826203924</v>
      </c>
      <c r="AB1695" s="44">
        <f>'Measured TV opt-pt'!M2304</f>
        <v>634.44042598607484</v>
      </c>
      <c r="AC1695" s="44">
        <f>'Measured TV opt-pt'!N2304</f>
        <v>0</v>
      </c>
      <c r="AD1695" s="44">
        <f>'Measured TV opt-pt'!O2304</f>
        <v>0</v>
      </c>
      <c r="AE1695" s="55">
        <f t="shared" ref="AE1695:AE1700" si="841">SUM(S1695:AD1695)</f>
        <v>2659.6922342481148</v>
      </c>
    </row>
    <row r="1696" spans="1:46" ht="12.75" customHeight="1" thickBot="1" x14ac:dyDescent="0.25">
      <c r="A1696" s="194" t="str">
        <f>+'Measured TV opt-pt'!A1980</f>
        <v>FOOD</v>
      </c>
      <c r="B1696" s="385"/>
      <c r="C1696" s="122" t="s">
        <v>60</v>
      </c>
      <c r="D1696" s="42"/>
      <c r="E1696" s="42"/>
      <c r="F1696" s="42"/>
      <c r="G1696" s="42"/>
      <c r="H1696" s="42"/>
      <c r="I1696" s="42"/>
      <c r="J1696" s="42"/>
      <c r="K1696" s="42"/>
      <c r="L1696" s="42"/>
      <c r="M1696" s="42"/>
      <c r="N1696" s="42"/>
      <c r="O1696" s="42"/>
      <c r="P1696" s="144">
        <f t="shared" si="808"/>
        <v>0</v>
      </c>
      <c r="Q1696" s="5"/>
      <c r="R1696" s="123" t="s">
        <v>262</v>
      </c>
      <c r="S1696" s="44">
        <f>'Measured TV opt-pt'!D2305</f>
        <v>0</v>
      </c>
      <c r="T1696" s="44">
        <v>0</v>
      </c>
      <c r="U1696" s="44">
        <f>'Measured TV opt-pt'!F2305</f>
        <v>0</v>
      </c>
      <c r="V1696" s="44">
        <v>2.2746666666666666</v>
      </c>
      <c r="W1696" s="44">
        <f>'Measured TV opt-pt'!H2305</f>
        <v>0</v>
      </c>
      <c r="X1696" s="44">
        <f>'Measured TV opt-pt'!I2305</f>
        <v>0</v>
      </c>
      <c r="Y1696" s="44">
        <f>'Measured TV opt-pt'!J2305</f>
        <v>0</v>
      </c>
      <c r="Z1696" s="44">
        <f>'Measured TV opt-pt'!K2305</f>
        <v>0</v>
      </c>
      <c r="AA1696" s="44">
        <f>'Measured TV opt-pt'!L2305</f>
        <v>0</v>
      </c>
      <c r="AB1696" s="44">
        <f>'Measured TV opt-pt'!M2305</f>
        <v>0</v>
      </c>
      <c r="AC1696" s="44">
        <f>'Measured TV opt-pt'!N2305</f>
        <v>0</v>
      </c>
      <c r="AD1696" s="44">
        <f>'Measured TV opt-pt'!O2305</f>
        <v>0</v>
      </c>
      <c r="AE1696" s="55">
        <f t="shared" si="841"/>
        <v>2.2746666666666666</v>
      </c>
      <c r="AT1696" s="5">
        <f>L1696+L1697+L1698+L1699+L1700+L1701+L1721+L1722+L1723</f>
        <v>5000</v>
      </c>
    </row>
    <row r="1697" spans="1:31" ht="12.75" customHeight="1" thickBot="1" x14ac:dyDescent="0.25">
      <c r="A1697" s="194" t="str">
        <f>+'Measured TV opt-pt'!A1981</f>
        <v>FOOD</v>
      </c>
      <c r="B1697" s="385"/>
      <c r="C1697" s="122" t="s">
        <v>61</v>
      </c>
      <c r="D1697" s="42"/>
      <c r="E1697" s="42"/>
      <c r="F1697" s="42">
        <v>1000</v>
      </c>
      <c r="G1697" s="42"/>
      <c r="H1697" s="42"/>
      <c r="I1697" s="42"/>
      <c r="J1697" s="42">
        <v>1000</v>
      </c>
      <c r="K1697" s="42"/>
      <c r="L1697" s="42"/>
      <c r="M1697" s="42">
        <v>300000</v>
      </c>
      <c r="N1697" s="42"/>
      <c r="O1697" s="42"/>
      <c r="P1697" s="144">
        <f t="shared" si="808"/>
        <v>302000</v>
      </c>
      <c r="R1697" s="123" t="s">
        <v>263</v>
      </c>
      <c r="S1697" s="44">
        <v>7.36</v>
      </c>
      <c r="T1697" s="44">
        <v>182.92</v>
      </c>
      <c r="U1697" s="44">
        <v>191.17199999999988</v>
      </c>
      <c r="V1697" s="44">
        <f>'Measured TV opt-pt'!G2306</f>
        <v>0</v>
      </c>
      <c r="W1697" s="44">
        <f>'Measured TV opt-pt'!H2306</f>
        <v>0</v>
      </c>
      <c r="X1697" s="44">
        <f>'Measured TV opt-pt'!I2306</f>
        <v>0</v>
      </c>
      <c r="Y1697" s="44">
        <f>'Measured TV opt-pt'!J2306</f>
        <v>0</v>
      </c>
      <c r="Z1697" s="44">
        <f>'Measured TV opt-pt'!K2306</f>
        <v>0</v>
      </c>
      <c r="AA1697" s="44">
        <f>'Measured TV opt-pt'!L2306</f>
        <v>211.33012775508186</v>
      </c>
      <c r="AB1697" s="44">
        <f>'Measured TV opt-pt'!M2306</f>
        <v>144.15235647271601</v>
      </c>
      <c r="AC1697" s="44">
        <f>'Measured TV opt-pt'!N2306</f>
        <v>0</v>
      </c>
      <c r="AD1697" s="44">
        <f>'Measured TV opt-pt'!O2306</f>
        <v>0</v>
      </c>
      <c r="AE1697" s="55">
        <f t="shared" si="841"/>
        <v>736.93448422779784</v>
      </c>
    </row>
    <row r="1698" spans="1:31" ht="12.75" customHeight="1" thickBot="1" x14ac:dyDescent="0.25">
      <c r="A1698" s="194" t="str">
        <f>+'Measured TV opt-pt'!A1982</f>
        <v>FOOD</v>
      </c>
      <c r="B1698" s="385"/>
      <c r="C1698" s="122" t="s">
        <v>62</v>
      </c>
      <c r="D1698" s="42"/>
      <c r="E1698" s="42"/>
      <c r="F1698" s="42"/>
      <c r="G1698" s="42"/>
      <c r="H1698" s="42"/>
      <c r="I1698" s="42"/>
      <c r="J1698" s="42"/>
      <c r="K1698" s="42"/>
      <c r="L1698" s="42"/>
      <c r="M1698" s="42"/>
      <c r="N1698" s="42"/>
      <c r="O1698" s="42"/>
      <c r="P1698" s="144">
        <f t="shared" si="808"/>
        <v>0</v>
      </c>
      <c r="R1698" s="123" t="s">
        <v>264</v>
      </c>
      <c r="S1698" s="44">
        <f>'Measured TV opt-pt'!D2307</f>
        <v>0</v>
      </c>
      <c r="T1698" s="44">
        <v>61.73</v>
      </c>
      <c r="U1698" s="44">
        <v>37.876000000000005</v>
      </c>
      <c r="V1698" s="44"/>
      <c r="W1698" s="44">
        <f>'Measured TV opt-pt'!H2307</f>
        <v>0</v>
      </c>
      <c r="X1698" s="44">
        <f>'Measured TV opt-pt'!I2307</f>
        <v>0</v>
      </c>
      <c r="Y1698" s="44">
        <f>'Measured TV opt-pt'!J2307</f>
        <v>0</v>
      </c>
      <c r="Z1698" s="44">
        <f>'Measured TV opt-pt'!K2307</f>
        <v>0</v>
      </c>
      <c r="AA1698" s="44">
        <f>'Measured TV opt-pt'!L2307</f>
        <v>6.4826572703265493</v>
      </c>
      <c r="AB1698" s="44">
        <f>'Measured TV opt-pt'!M2307</f>
        <v>21.174122028987586</v>
      </c>
      <c r="AC1698" s="44">
        <f>'Measured TV opt-pt'!N2307</f>
        <v>0</v>
      </c>
      <c r="AD1698" s="44">
        <f>'Measured TV opt-pt'!O2307</f>
        <v>0</v>
      </c>
      <c r="AE1698" s="55">
        <f t="shared" si="841"/>
        <v>127.26277929931413</v>
      </c>
    </row>
    <row r="1699" spans="1:31" ht="12.75" customHeight="1" thickBot="1" x14ac:dyDescent="0.25">
      <c r="A1699" s="194" t="str">
        <f>+'Measured TV opt-pt'!A1983</f>
        <v>FOOD</v>
      </c>
      <c r="B1699" s="385"/>
      <c r="C1699" s="122" t="s">
        <v>63</v>
      </c>
      <c r="D1699" s="42"/>
      <c r="E1699" s="42"/>
      <c r="F1699" s="42"/>
      <c r="G1699" s="42"/>
      <c r="H1699" s="42"/>
      <c r="I1699" s="42"/>
      <c r="J1699" s="42"/>
      <c r="K1699" s="42"/>
      <c r="L1699" s="42"/>
      <c r="M1699" s="42"/>
      <c r="N1699" s="42"/>
      <c r="O1699" s="42"/>
      <c r="P1699" s="144">
        <f t="shared" si="808"/>
        <v>0</v>
      </c>
      <c r="Q1699" s="5"/>
      <c r="R1699" s="123" t="s">
        <v>265</v>
      </c>
      <c r="S1699" s="44">
        <f>'Measured TV opt-pt'!D2308</f>
        <v>0</v>
      </c>
      <c r="T1699" s="44">
        <f>'Measured TV opt-pt'!E2308</f>
        <v>0</v>
      </c>
      <c r="U1699" s="44">
        <f>'Measured TV opt-pt'!F2308</f>
        <v>0</v>
      </c>
      <c r="V1699" s="44">
        <v>135.80000000000001</v>
      </c>
      <c r="W1699" s="44">
        <f>'Measured TV opt-pt'!H2308</f>
        <v>0</v>
      </c>
      <c r="X1699" s="44">
        <f>'Measured TV opt-pt'!I2308</f>
        <v>0</v>
      </c>
      <c r="Y1699" s="44">
        <f>'Measured TV opt-pt'!J2308</f>
        <v>0</v>
      </c>
      <c r="Z1699" s="44">
        <f>'Measured TV opt-pt'!K2308</f>
        <v>0</v>
      </c>
      <c r="AA1699" s="44">
        <f>'Measured TV opt-pt'!L2308</f>
        <v>0</v>
      </c>
      <c r="AB1699" s="44">
        <f>'Measured TV opt-pt'!M2308</f>
        <v>0</v>
      </c>
      <c r="AC1699" s="44">
        <f>'Measured TV opt-pt'!N2308</f>
        <v>0</v>
      </c>
      <c r="AD1699" s="44">
        <f>'Measured TV opt-pt'!O2308</f>
        <v>0</v>
      </c>
      <c r="AE1699" s="55">
        <f t="shared" si="841"/>
        <v>135.80000000000001</v>
      </c>
    </row>
    <row r="1700" spans="1:31" ht="13.5" customHeight="1" x14ac:dyDescent="0.2">
      <c r="A1700" s="194" t="str">
        <f>+'Measured TV opt-pt'!A1984</f>
        <v>FOOD</v>
      </c>
      <c r="B1700" s="385"/>
      <c r="C1700" s="122" t="s">
        <v>64</v>
      </c>
      <c r="D1700" s="5">
        <v>130500</v>
      </c>
      <c r="E1700" s="5">
        <v>127500</v>
      </c>
      <c r="F1700" s="42"/>
      <c r="G1700" s="42">
        <v>7000</v>
      </c>
      <c r="H1700" s="42"/>
      <c r="I1700" s="42"/>
      <c r="J1700" s="42"/>
      <c r="K1700" s="42"/>
      <c r="L1700" s="42"/>
      <c r="M1700" s="42">
        <v>7000</v>
      </c>
      <c r="N1700" s="42"/>
      <c r="O1700" s="42"/>
      <c r="P1700" s="144">
        <f t="shared" si="808"/>
        <v>272000</v>
      </c>
      <c r="Q1700" s="5"/>
      <c r="R1700" s="123" t="s">
        <v>266</v>
      </c>
      <c r="S1700" s="44"/>
      <c r="T1700" s="44"/>
      <c r="U1700" s="44">
        <v>146.08000000000001</v>
      </c>
      <c r="V1700" s="44">
        <v>113.4</v>
      </c>
      <c r="W1700" s="44"/>
      <c r="X1700" s="44"/>
      <c r="Y1700" s="44"/>
      <c r="Z1700" s="44"/>
      <c r="AA1700" s="44"/>
      <c r="AB1700" s="44"/>
      <c r="AC1700" s="44"/>
      <c r="AD1700" s="44"/>
      <c r="AE1700" s="55">
        <f t="shared" si="841"/>
        <v>259.48</v>
      </c>
    </row>
    <row r="1701" spans="1:31" ht="12.75" customHeight="1" x14ac:dyDescent="0.2">
      <c r="A1701" s="194" t="str">
        <f>+'Measured TV opt-pt'!A1985</f>
        <v>FOOD</v>
      </c>
      <c r="B1701" s="385"/>
      <c r="C1701" s="212" t="s">
        <v>289</v>
      </c>
      <c r="D1701" s="217">
        <f t="shared" ref="D1701:O1701" si="842">SUM(D1702:D1720)</f>
        <v>0</v>
      </c>
      <c r="E1701" s="217">
        <f t="shared" si="842"/>
        <v>0</v>
      </c>
      <c r="F1701" s="217">
        <f t="shared" si="842"/>
        <v>36799.19</v>
      </c>
      <c r="G1701" s="217">
        <f t="shared" si="842"/>
        <v>37187.79</v>
      </c>
      <c r="H1701" s="217">
        <f t="shared" si="842"/>
        <v>0</v>
      </c>
      <c r="I1701" s="217">
        <f t="shared" si="842"/>
        <v>0</v>
      </c>
      <c r="J1701" s="217">
        <f t="shared" si="842"/>
        <v>0</v>
      </c>
      <c r="K1701" s="217">
        <f t="shared" si="842"/>
        <v>5000</v>
      </c>
      <c r="L1701" s="217">
        <f t="shared" si="842"/>
        <v>5000</v>
      </c>
      <c r="M1701" s="217">
        <f t="shared" si="842"/>
        <v>0</v>
      </c>
      <c r="N1701" s="217">
        <f t="shared" si="842"/>
        <v>5000</v>
      </c>
      <c r="O1701" s="217">
        <f t="shared" si="842"/>
        <v>5000</v>
      </c>
      <c r="P1701" s="214">
        <f t="shared" si="808"/>
        <v>93986.98000000001</v>
      </c>
      <c r="Q1701" s="5"/>
      <c r="R1701" s="60" t="s">
        <v>107</v>
      </c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</row>
    <row r="1702" spans="1:31" ht="12.75" customHeight="1" x14ac:dyDescent="0.25">
      <c r="A1702" s="194" t="str">
        <f>+'Measured TV opt-pt'!A1986</f>
        <v>FOOD</v>
      </c>
      <c r="B1702" s="385"/>
      <c r="C1702" s="311" t="s">
        <v>284</v>
      </c>
      <c r="D1702" s="330"/>
      <c r="E1702" s="330"/>
      <c r="F1702" s="330"/>
      <c r="G1702" s="330"/>
      <c r="H1702" s="330"/>
      <c r="I1702" s="330"/>
      <c r="J1702" s="330"/>
      <c r="K1702" s="330"/>
      <c r="L1702" s="330"/>
      <c r="M1702" s="330"/>
      <c r="N1702" s="330"/>
      <c r="O1702" s="330"/>
      <c r="P1702" s="312">
        <f t="shared" ref="P1702:P1720" si="843">SUM(D1702:O1702)</f>
        <v>0</v>
      </c>
      <c r="Q1702" s="5"/>
      <c r="R1702" s="60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</row>
    <row r="1703" spans="1:31" ht="12.75" customHeight="1" x14ac:dyDescent="0.25">
      <c r="A1703" s="194" t="str">
        <f>+'Measured TV opt-pt'!A1987</f>
        <v>FOOD</v>
      </c>
      <c r="B1703" s="385"/>
      <c r="C1703" s="311" t="s">
        <v>288</v>
      </c>
      <c r="D1703" s="330"/>
      <c r="E1703" s="330"/>
      <c r="F1703" s="330"/>
      <c r="G1703" s="330"/>
      <c r="H1703" s="330"/>
      <c r="I1703" s="330"/>
      <c r="J1703" s="330"/>
      <c r="K1703" s="330"/>
      <c r="L1703" s="330"/>
      <c r="M1703" s="330"/>
      <c r="N1703" s="330"/>
      <c r="O1703" s="330"/>
      <c r="P1703" s="312">
        <f t="shared" si="843"/>
        <v>0</v>
      </c>
      <c r="Q1703" s="5"/>
      <c r="R1703" s="60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</row>
    <row r="1704" spans="1:31" ht="12.75" customHeight="1" x14ac:dyDescent="0.25">
      <c r="A1704" s="194" t="str">
        <f>+'Measured TV opt-pt'!A1988</f>
        <v>FOOD</v>
      </c>
      <c r="B1704" s="385"/>
      <c r="C1704" s="311" t="s">
        <v>280</v>
      </c>
      <c r="D1704" s="330"/>
      <c r="E1704" s="330"/>
      <c r="F1704" s="330"/>
      <c r="G1704" s="330"/>
      <c r="H1704" s="330"/>
      <c r="I1704" s="330"/>
      <c r="J1704" s="330"/>
      <c r="K1704" s="330"/>
      <c r="L1704" s="330"/>
      <c r="M1704" s="330"/>
      <c r="N1704" s="330"/>
      <c r="O1704" s="330"/>
      <c r="P1704" s="312">
        <f t="shared" si="843"/>
        <v>0</v>
      </c>
      <c r="Q1704" s="5"/>
      <c r="R1704" s="60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</row>
    <row r="1705" spans="1:31" ht="12.75" customHeight="1" x14ac:dyDescent="0.25">
      <c r="A1705" s="194" t="str">
        <f>+'Measured TV opt-pt'!A1989</f>
        <v>FOOD</v>
      </c>
      <c r="B1705" s="385"/>
      <c r="C1705" s="311" t="s">
        <v>285</v>
      </c>
      <c r="D1705" s="330"/>
      <c r="E1705" s="330"/>
      <c r="F1705" s="330">
        <v>36250</v>
      </c>
      <c r="G1705" s="330">
        <v>34975</v>
      </c>
      <c r="H1705" s="330"/>
      <c r="I1705" s="330"/>
      <c r="J1705" s="330"/>
      <c r="K1705" s="330"/>
      <c r="L1705" s="330"/>
      <c r="M1705" s="330"/>
      <c r="N1705" s="330"/>
      <c r="O1705" s="330"/>
      <c r="P1705" s="312">
        <f t="shared" si="843"/>
        <v>71225</v>
      </c>
      <c r="Q1705" s="5"/>
      <c r="R1705" s="60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</row>
    <row r="1706" spans="1:31" ht="12.75" customHeight="1" x14ac:dyDescent="0.25">
      <c r="A1706" s="194" t="str">
        <f t="shared" ref="A1706:A1718" si="844">+A1705</f>
        <v>FOOD</v>
      </c>
      <c r="B1706" s="385"/>
      <c r="C1706" s="311" t="s">
        <v>280</v>
      </c>
      <c r="D1706" s="330"/>
      <c r="E1706" s="330"/>
      <c r="F1706" s="330"/>
      <c r="G1706" s="330"/>
      <c r="H1706" s="330"/>
      <c r="I1706" s="330"/>
      <c r="J1706" s="330"/>
      <c r="K1706" s="330"/>
      <c r="L1706" s="330"/>
      <c r="M1706" s="330"/>
      <c r="N1706" s="330"/>
      <c r="O1706" s="330"/>
      <c r="P1706" s="312">
        <f t="shared" si="843"/>
        <v>0</v>
      </c>
      <c r="Q1706" s="5"/>
      <c r="R1706" s="60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</row>
    <row r="1707" spans="1:31" ht="12.75" customHeight="1" x14ac:dyDescent="0.25">
      <c r="A1707" s="194" t="str">
        <f t="shared" si="844"/>
        <v>FOOD</v>
      </c>
      <c r="B1707" s="385"/>
      <c r="C1707" s="311" t="s">
        <v>286</v>
      </c>
      <c r="D1707" s="330"/>
      <c r="E1707" s="330"/>
      <c r="F1707" s="330"/>
      <c r="G1707" s="330">
        <v>1071.43</v>
      </c>
      <c r="H1707" s="330"/>
      <c r="I1707" s="330"/>
      <c r="J1707" s="330"/>
      <c r="K1707" s="330"/>
      <c r="L1707" s="330"/>
      <c r="M1707" s="330"/>
      <c r="N1707" s="330"/>
      <c r="O1707" s="330"/>
      <c r="P1707" s="312">
        <f t="shared" si="843"/>
        <v>1071.43</v>
      </c>
      <c r="Q1707" s="5"/>
      <c r="R1707" s="60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</row>
    <row r="1708" spans="1:31" ht="12.75" customHeight="1" x14ac:dyDescent="0.25">
      <c r="A1708" s="194" t="str">
        <f t="shared" si="844"/>
        <v>FOOD</v>
      </c>
      <c r="B1708" s="385"/>
      <c r="C1708" s="311" t="s">
        <v>282</v>
      </c>
      <c r="D1708" s="330"/>
      <c r="E1708" s="330"/>
      <c r="F1708" s="330"/>
      <c r="G1708" s="330"/>
      <c r="H1708" s="330"/>
      <c r="I1708" s="330"/>
      <c r="J1708" s="330"/>
      <c r="K1708" s="330"/>
      <c r="L1708" s="330"/>
      <c r="M1708" s="330"/>
      <c r="N1708" s="330"/>
      <c r="O1708" s="330"/>
      <c r="P1708" s="312">
        <f t="shared" si="843"/>
        <v>0</v>
      </c>
      <c r="Q1708" s="5"/>
      <c r="R1708" s="60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</row>
    <row r="1709" spans="1:31" ht="12.75" customHeight="1" x14ac:dyDescent="0.25">
      <c r="A1709" s="194" t="str">
        <f t="shared" si="844"/>
        <v>FOOD</v>
      </c>
      <c r="B1709" s="385"/>
      <c r="C1709" s="311" t="s">
        <v>283</v>
      </c>
      <c r="D1709" s="330"/>
      <c r="E1709" s="330"/>
      <c r="F1709" s="330"/>
      <c r="G1709" s="330"/>
      <c r="H1709" s="330"/>
      <c r="I1709" s="330"/>
      <c r="J1709" s="330"/>
      <c r="K1709" s="330"/>
      <c r="L1709" s="330"/>
      <c r="M1709" s="330"/>
      <c r="N1709" s="330"/>
      <c r="O1709" s="330"/>
      <c r="P1709" s="312">
        <f t="shared" si="843"/>
        <v>0</v>
      </c>
      <c r="Q1709" s="5"/>
      <c r="R1709" s="60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</row>
    <row r="1710" spans="1:31" ht="12.75" customHeight="1" x14ac:dyDescent="0.25">
      <c r="A1710" s="194" t="str">
        <f t="shared" si="844"/>
        <v>FOOD</v>
      </c>
      <c r="B1710" s="385"/>
      <c r="C1710" s="313" t="s">
        <v>287</v>
      </c>
      <c r="D1710" s="331"/>
      <c r="E1710" s="331"/>
      <c r="F1710" s="331"/>
      <c r="G1710" s="331"/>
      <c r="H1710" s="331"/>
      <c r="I1710" s="331"/>
      <c r="J1710" s="331"/>
      <c r="K1710" s="331"/>
      <c r="L1710" s="331"/>
      <c r="M1710" s="331"/>
      <c r="N1710" s="331"/>
      <c r="O1710" s="331"/>
      <c r="P1710" s="314">
        <f t="shared" si="843"/>
        <v>0</v>
      </c>
      <c r="Q1710" s="5"/>
      <c r="R1710" s="60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</row>
    <row r="1711" spans="1:31" ht="12.75" customHeight="1" x14ac:dyDescent="0.25">
      <c r="A1711" s="194" t="str">
        <f t="shared" si="844"/>
        <v>FOOD</v>
      </c>
      <c r="B1711" s="385"/>
      <c r="C1711" s="313" t="s">
        <v>288</v>
      </c>
      <c r="D1711" s="331"/>
      <c r="E1711" s="331"/>
      <c r="F1711" s="331"/>
      <c r="G1711" s="331"/>
      <c r="H1711" s="331"/>
      <c r="I1711" s="331"/>
      <c r="J1711" s="331"/>
      <c r="K1711" s="331"/>
      <c r="L1711" s="331"/>
      <c r="M1711" s="331"/>
      <c r="N1711" s="331"/>
      <c r="O1711" s="331"/>
      <c r="P1711" s="314">
        <f t="shared" si="843"/>
        <v>0</v>
      </c>
      <c r="Q1711" s="5"/>
      <c r="R1711" s="60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</row>
    <row r="1712" spans="1:31" ht="12.75" customHeight="1" x14ac:dyDescent="0.25">
      <c r="A1712" s="194" t="str">
        <f t="shared" si="844"/>
        <v>FOOD</v>
      </c>
      <c r="B1712" s="385"/>
      <c r="C1712" s="313" t="s">
        <v>280</v>
      </c>
      <c r="D1712" s="331"/>
      <c r="E1712" s="331"/>
      <c r="F1712" s="331"/>
      <c r="G1712" s="331"/>
      <c r="H1712" s="331"/>
      <c r="I1712" s="331"/>
      <c r="J1712" s="331"/>
      <c r="K1712" s="331"/>
      <c r="L1712" s="331"/>
      <c r="M1712" s="331"/>
      <c r="N1712" s="331"/>
      <c r="O1712" s="331"/>
      <c r="P1712" s="314">
        <f t="shared" si="843"/>
        <v>0</v>
      </c>
      <c r="Q1712" s="5"/>
      <c r="R1712" s="60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</row>
    <row r="1713" spans="1:46" ht="12.75" customHeight="1" x14ac:dyDescent="0.25">
      <c r="A1713" s="194" t="str">
        <f t="shared" si="844"/>
        <v>FOOD</v>
      </c>
      <c r="B1713" s="385"/>
      <c r="C1713" s="313" t="s">
        <v>285</v>
      </c>
      <c r="D1713" s="331"/>
      <c r="E1713" s="331"/>
      <c r="F1713" s="331"/>
      <c r="G1713" s="331"/>
      <c r="H1713" s="331"/>
      <c r="I1713" s="331"/>
      <c r="J1713" s="331"/>
      <c r="K1713" s="331"/>
      <c r="L1713" s="331"/>
      <c r="M1713" s="331"/>
      <c r="N1713" s="331"/>
      <c r="O1713" s="331"/>
      <c r="P1713" s="314">
        <f t="shared" si="843"/>
        <v>0</v>
      </c>
      <c r="Q1713" s="5"/>
      <c r="R1713" s="60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</row>
    <row r="1714" spans="1:46" ht="12.75" customHeight="1" x14ac:dyDescent="0.25">
      <c r="A1714" s="194" t="str">
        <f t="shared" si="844"/>
        <v>FOOD</v>
      </c>
      <c r="B1714" s="385"/>
      <c r="C1714" s="313" t="s">
        <v>280</v>
      </c>
      <c r="D1714" s="331"/>
      <c r="E1714" s="331"/>
      <c r="F1714" s="331"/>
      <c r="G1714" s="331"/>
      <c r="H1714" s="331"/>
      <c r="I1714" s="331"/>
      <c r="J1714" s="331"/>
      <c r="K1714" s="331">
        <v>5000</v>
      </c>
      <c r="L1714" s="331">
        <v>5000</v>
      </c>
      <c r="M1714" s="331"/>
      <c r="N1714" s="331">
        <v>5000</v>
      </c>
      <c r="O1714" s="331">
        <v>5000</v>
      </c>
      <c r="P1714" s="314">
        <f t="shared" si="843"/>
        <v>20000</v>
      </c>
      <c r="Q1714" s="5"/>
      <c r="R1714" s="60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</row>
    <row r="1715" spans="1:46" ht="12.75" customHeight="1" x14ac:dyDescent="0.25">
      <c r="A1715" s="194" t="str">
        <f t="shared" si="844"/>
        <v>FOOD</v>
      </c>
      <c r="B1715" s="385"/>
      <c r="C1715" s="313" t="s">
        <v>286</v>
      </c>
      <c r="D1715" s="331"/>
      <c r="E1715" s="331"/>
      <c r="F1715" s="331"/>
      <c r="G1715" s="331"/>
      <c r="H1715" s="331"/>
      <c r="I1715" s="331"/>
      <c r="J1715" s="331"/>
      <c r="K1715" s="331"/>
      <c r="L1715" s="331"/>
      <c r="M1715" s="331"/>
      <c r="N1715" s="331"/>
      <c r="O1715" s="331"/>
      <c r="P1715" s="314">
        <f t="shared" si="843"/>
        <v>0</v>
      </c>
      <c r="Q1715" s="5"/>
      <c r="R1715" s="60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</row>
    <row r="1716" spans="1:46" ht="12.75" customHeight="1" x14ac:dyDescent="0.25">
      <c r="A1716" s="194" t="str">
        <f t="shared" si="844"/>
        <v>FOOD</v>
      </c>
      <c r="B1716" s="385"/>
      <c r="C1716" s="313" t="s">
        <v>282</v>
      </c>
      <c r="D1716" s="331"/>
      <c r="E1716" s="331"/>
      <c r="F1716" s="331"/>
      <c r="G1716" s="331">
        <v>267.85000000000002</v>
      </c>
      <c r="H1716" s="331"/>
      <c r="I1716" s="331"/>
      <c r="J1716" s="331"/>
      <c r="K1716" s="331"/>
      <c r="L1716" s="331"/>
      <c r="M1716" s="331"/>
      <c r="N1716" s="331"/>
      <c r="O1716" s="331"/>
      <c r="P1716" s="314">
        <f t="shared" si="843"/>
        <v>267.85000000000002</v>
      </c>
      <c r="Q1716" s="5"/>
      <c r="R1716" s="60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</row>
    <row r="1717" spans="1:46" ht="12.75" customHeight="1" x14ac:dyDescent="0.25">
      <c r="A1717" s="194" t="str">
        <f t="shared" si="844"/>
        <v>FOOD</v>
      </c>
      <c r="B1717" s="385"/>
      <c r="C1717" s="313" t="s">
        <v>283</v>
      </c>
      <c r="D1717" s="331"/>
      <c r="E1717" s="331"/>
      <c r="F1717" s="331"/>
      <c r="G1717" s="331"/>
      <c r="H1717" s="331"/>
      <c r="I1717" s="331"/>
      <c r="J1717" s="331"/>
      <c r="K1717" s="331"/>
      <c r="L1717" s="331"/>
      <c r="M1717" s="331"/>
      <c r="N1717" s="331"/>
      <c r="O1717" s="331"/>
      <c r="P1717" s="314">
        <f t="shared" si="843"/>
        <v>0</v>
      </c>
      <c r="Q1717" s="5"/>
      <c r="R1717" s="60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</row>
    <row r="1718" spans="1:46" ht="12.75" customHeight="1" x14ac:dyDescent="0.25">
      <c r="A1718" s="194" t="str">
        <f t="shared" si="844"/>
        <v>FOOD</v>
      </c>
      <c r="B1718" s="385"/>
      <c r="C1718" s="313" t="s">
        <v>281</v>
      </c>
      <c r="D1718" s="331"/>
      <c r="E1718" s="331"/>
      <c r="F1718" s="331"/>
      <c r="G1718" s="331"/>
      <c r="H1718" s="331"/>
      <c r="I1718" s="331"/>
      <c r="J1718" s="331"/>
      <c r="K1718" s="331"/>
      <c r="L1718" s="331"/>
      <c r="M1718" s="331"/>
      <c r="N1718" s="331"/>
      <c r="O1718" s="331"/>
      <c r="P1718" s="314">
        <f t="shared" si="843"/>
        <v>0</v>
      </c>
      <c r="Q1718" s="5"/>
      <c r="R1718" s="60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</row>
    <row r="1719" spans="1:46" ht="12.75" customHeight="1" x14ac:dyDescent="0.25">
      <c r="A1719" s="194" t="str">
        <f>+'Measured TV opt-pt'!A1990</f>
        <v>FOOD</v>
      </c>
      <c r="B1719" s="385"/>
      <c r="C1719" s="318" t="s">
        <v>279</v>
      </c>
      <c r="D1719" s="332"/>
      <c r="E1719" s="332">
        <v>0</v>
      </c>
      <c r="F1719" s="332">
        <v>549.19000000000005</v>
      </c>
      <c r="G1719" s="332">
        <v>873.51</v>
      </c>
      <c r="H1719" s="332"/>
      <c r="I1719" s="332"/>
      <c r="J1719" s="332"/>
      <c r="K1719" s="332"/>
      <c r="L1719" s="332"/>
      <c r="M1719" s="332"/>
      <c r="N1719" s="332"/>
      <c r="O1719" s="332"/>
      <c r="P1719" s="315">
        <f t="shared" si="843"/>
        <v>1422.7</v>
      </c>
      <c r="Q1719" s="5"/>
      <c r="R1719" s="60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</row>
    <row r="1720" spans="1:46" ht="12.75" customHeight="1" x14ac:dyDescent="0.25">
      <c r="A1720" s="194" t="str">
        <f>+'Measured TV opt-pt'!A1991</f>
        <v>FOOD</v>
      </c>
      <c r="B1720" s="385"/>
      <c r="C1720" s="316" t="s">
        <v>290</v>
      </c>
      <c r="D1720" s="334"/>
      <c r="E1720" s="334"/>
      <c r="F1720" s="334"/>
      <c r="G1720" s="334"/>
      <c r="H1720" s="334"/>
      <c r="I1720" s="334"/>
      <c r="J1720" s="334"/>
      <c r="K1720" s="334"/>
      <c r="L1720" s="334"/>
      <c r="M1720" s="334"/>
      <c r="N1720" s="334"/>
      <c r="O1720" s="334"/>
      <c r="P1720" s="317">
        <f t="shared" si="843"/>
        <v>0</v>
      </c>
      <c r="Q1720" s="5"/>
      <c r="R1720" s="60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</row>
    <row r="1721" spans="1:46" ht="12.75" customHeight="1" x14ac:dyDescent="0.2">
      <c r="A1721" s="194" t="str">
        <f>+'Measured TV opt-pt'!A1992</f>
        <v>FOOD</v>
      </c>
      <c r="B1721" s="385"/>
      <c r="C1721" s="122" t="s">
        <v>66</v>
      </c>
      <c r="D1721" s="42"/>
      <c r="E1721" s="42"/>
      <c r="F1721" s="42"/>
      <c r="G1721" s="42"/>
      <c r="H1721" s="42"/>
      <c r="I1721" s="42"/>
      <c r="J1721" s="42"/>
      <c r="K1721" s="42"/>
      <c r="L1721" s="42"/>
      <c r="M1721" s="42"/>
      <c r="N1721" s="42"/>
      <c r="O1721" s="42"/>
      <c r="P1721" s="144">
        <f t="shared" si="808"/>
        <v>0</v>
      </c>
      <c r="R1721" s="60" t="s">
        <v>107</v>
      </c>
    </row>
    <row r="1722" spans="1:46" ht="12.75" customHeight="1" x14ac:dyDescent="0.2">
      <c r="A1722" s="194" t="str">
        <f>+'Measured TV opt-pt'!A1993</f>
        <v>FOOD</v>
      </c>
      <c r="B1722" s="385"/>
      <c r="C1722" s="122" t="s">
        <v>67</v>
      </c>
      <c r="D1722" s="42"/>
      <c r="E1722" s="42"/>
      <c r="F1722" s="42"/>
      <c r="G1722" s="42"/>
      <c r="H1722" s="42"/>
      <c r="I1722" s="42"/>
      <c r="J1722" s="42"/>
      <c r="K1722" s="42"/>
      <c r="L1722" s="42"/>
      <c r="M1722" s="42"/>
      <c r="N1722" s="42"/>
      <c r="O1722" s="42"/>
      <c r="P1722" s="144">
        <f t="shared" si="808"/>
        <v>0</v>
      </c>
      <c r="Q1722" s="5"/>
      <c r="R1722" s="60" t="s">
        <v>107</v>
      </c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</row>
    <row r="1723" spans="1:46" ht="12.75" customHeight="1" x14ac:dyDescent="0.2">
      <c r="A1723" s="194" t="str">
        <f>+'Measured TV opt-pt'!A1994</f>
        <v>FOOD</v>
      </c>
      <c r="B1723" s="385"/>
      <c r="C1723" s="122" t="s">
        <v>68</v>
      </c>
      <c r="D1723" s="42"/>
      <c r="E1723" s="42"/>
      <c r="F1723" s="42"/>
      <c r="G1723" s="42"/>
      <c r="H1723" s="42"/>
      <c r="I1723" s="42"/>
      <c r="J1723" s="42"/>
      <c r="K1723" s="42"/>
      <c r="L1723" s="42"/>
      <c r="M1723" s="42"/>
      <c r="N1723" s="42"/>
      <c r="O1723" s="42"/>
      <c r="P1723" s="144">
        <f t="shared" si="808"/>
        <v>0</v>
      </c>
      <c r="Q1723" s="5"/>
      <c r="R1723" s="60" t="s">
        <v>107</v>
      </c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</row>
    <row r="1724" spans="1:46" ht="13.5" customHeight="1" thickBot="1" x14ac:dyDescent="0.25">
      <c r="A1724" s="194" t="str">
        <f>+'Measured TV opt-pt'!A1995</f>
        <v>FOOD</v>
      </c>
      <c r="B1724" s="386"/>
      <c r="C1724" s="126" t="s">
        <v>55</v>
      </c>
      <c r="D1724" s="56">
        <f>+D1723+D1722+D1721+D1701+D1700+D1699+D1698+D1697+D1696+D1685</f>
        <v>202818.18</v>
      </c>
      <c r="E1724" s="56">
        <f t="shared" ref="E1724:O1724" si="845">+E1723+E1722+E1721+E1701+E1700+E1699+E1698+E1697+E1696+E1685</f>
        <v>719392.29300000018</v>
      </c>
      <c r="F1724" s="56">
        <f t="shared" si="845"/>
        <v>963319.44760000007</v>
      </c>
      <c r="G1724" s="56">
        <f t="shared" si="845"/>
        <v>638635.44999999972</v>
      </c>
      <c r="H1724" s="56">
        <f t="shared" si="845"/>
        <v>4000</v>
      </c>
      <c r="I1724" s="56">
        <f t="shared" si="845"/>
        <v>0</v>
      </c>
      <c r="J1724" s="56">
        <f t="shared" si="845"/>
        <v>1000</v>
      </c>
      <c r="K1724" s="56">
        <f t="shared" si="845"/>
        <v>5000</v>
      </c>
      <c r="L1724" s="56">
        <f t="shared" si="845"/>
        <v>733287.77087493346</v>
      </c>
      <c r="M1724" s="56">
        <f t="shared" si="845"/>
        <v>1175993.1555817944</v>
      </c>
      <c r="N1724" s="56">
        <f t="shared" si="845"/>
        <v>5000</v>
      </c>
      <c r="O1724" s="56">
        <f t="shared" si="845"/>
        <v>5000</v>
      </c>
      <c r="P1724" s="147">
        <f t="shared" si="808"/>
        <v>4453446.297056728</v>
      </c>
      <c r="Q1724" s="199" t="str">
        <f>+B1685</f>
        <v>Lipton Teapotbag &amp; Loose Tea</v>
      </c>
      <c r="R1724" s="60" t="s">
        <v>107</v>
      </c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</row>
    <row r="1725" spans="1:46" ht="12.75" customHeight="1" thickBot="1" x14ac:dyDescent="0.25">
      <c r="A1725" s="194" t="str">
        <f>+'Measured TV opt-pt'!A1996</f>
        <v>FOOD</v>
      </c>
      <c r="B1725" s="387" t="str">
        <f>+'Measured TV opt-pt'!B2326</f>
        <v>Sana</v>
      </c>
      <c r="C1725" s="121" t="s">
        <v>56</v>
      </c>
      <c r="D1725" s="54">
        <f t="shared" ref="D1725:O1725" si="846">SUM(D1726:D1735)</f>
        <v>0</v>
      </c>
      <c r="E1725" s="54">
        <f t="shared" si="846"/>
        <v>0</v>
      </c>
      <c r="F1725" s="54">
        <f t="shared" si="846"/>
        <v>0</v>
      </c>
      <c r="G1725" s="54">
        <f t="shared" si="846"/>
        <v>0</v>
      </c>
      <c r="H1725" s="54">
        <f t="shared" si="846"/>
        <v>0</v>
      </c>
      <c r="I1725" s="54">
        <f t="shared" si="846"/>
        <v>0</v>
      </c>
      <c r="J1725" s="54">
        <f t="shared" si="846"/>
        <v>0</v>
      </c>
      <c r="K1725" s="54">
        <f t="shared" si="846"/>
        <v>0</v>
      </c>
      <c r="L1725" s="54">
        <f t="shared" si="846"/>
        <v>0</v>
      </c>
      <c r="M1725" s="54">
        <f t="shared" si="846"/>
        <v>0</v>
      </c>
      <c r="N1725" s="54">
        <f t="shared" si="846"/>
        <v>0</v>
      </c>
      <c r="O1725" s="54">
        <f t="shared" si="846"/>
        <v>0</v>
      </c>
      <c r="P1725" s="140">
        <f t="shared" si="808"/>
        <v>0</v>
      </c>
      <c r="Q1725" s="198" t="str">
        <f>+B1725</f>
        <v>Sana</v>
      </c>
      <c r="R1725" s="121" t="s">
        <v>104</v>
      </c>
      <c r="S1725" s="54">
        <f>SUM(S1726:S1731)</f>
        <v>0</v>
      </c>
      <c r="T1725" s="54">
        <f t="shared" ref="T1725:AD1725" si="847">SUM(T1726:T1731)</f>
        <v>0</v>
      </c>
      <c r="U1725" s="54">
        <f t="shared" si="847"/>
        <v>0</v>
      </c>
      <c r="V1725" s="54">
        <f t="shared" si="847"/>
        <v>0</v>
      </c>
      <c r="W1725" s="54">
        <f t="shared" si="847"/>
        <v>0</v>
      </c>
      <c r="X1725" s="117">
        <f t="shared" si="847"/>
        <v>0</v>
      </c>
      <c r="Y1725" s="54">
        <f t="shared" si="847"/>
        <v>0</v>
      </c>
      <c r="Z1725" s="54">
        <f t="shared" si="847"/>
        <v>0</v>
      </c>
      <c r="AA1725" s="54">
        <f t="shared" si="847"/>
        <v>0</v>
      </c>
      <c r="AB1725" s="54">
        <f t="shared" si="847"/>
        <v>0</v>
      </c>
      <c r="AC1725" s="54">
        <f t="shared" si="847"/>
        <v>0</v>
      </c>
      <c r="AD1725" s="54">
        <f t="shared" si="847"/>
        <v>0</v>
      </c>
      <c r="AE1725" s="55">
        <f t="shared" ref="AE1725:AE1731" si="848">SUM(S1725:AD1725)</f>
        <v>0</v>
      </c>
    </row>
    <row r="1726" spans="1:46" ht="12.75" customHeight="1" thickBot="1" x14ac:dyDescent="0.25">
      <c r="A1726" s="194" t="str">
        <f>+'Measured TV opt-pt'!A1997</f>
        <v>FOOD</v>
      </c>
      <c r="B1726" s="385"/>
      <c r="C1726" s="123" t="s">
        <v>57</v>
      </c>
      <c r="D1726" s="58">
        <f>+'Measured TV opt-pt'!D2328</f>
        <v>0</v>
      </c>
      <c r="E1726" s="58">
        <f>+'Measured TV opt-pt'!E2328</f>
        <v>0</v>
      </c>
      <c r="F1726" s="58">
        <f>+'Measured TV opt-pt'!F2328</f>
        <v>0</v>
      </c>
      <c r="G1726" s="58">
        <f>+'Measured TV opt-pt'!G2328</f>
        <v>0</v>
      </c>
      <c r="H1726" s="58">
        <f>+'Measured TV opt-pt'!H2328</f>
        <v>0</v>
      </c>
      <c r="I1726" s="58">
        <f>+'Measured TV opt-pt'!I2328</f>
        <v>0</v>
      </c>
      <c r="J1726" s="58">
        <f>+'Measured TV opt-pt'!J2328</f>
        <v>0</v>
      </c>
      <c r="K1726" s="58">
        <f>+'Measured TV opt-pt'!K2328</f>
        <v>0</v>
      </c>
      <c r="L1726" s="58">
        <f>+'Measured TV opt-pt'!L2328</f>
        <v>0</v>
      </c>
      <c r="M1726" s="58">
        <f>+'Measured TV opt-pt'!M2328</f>
        <v>0</v>
      </c>
      <c r="N1726" s="58">
        <f>+'Measured TV opt-pt'!N2328</f>
        <v>0</v>
      </c>
      <c r="O1726" s="58">
        <f>+'Measured TV opt-pt'!O2328</f>
        <v>0</v>
      </c>
      <c r="P1726" s="141">
        <f t="shared" si="808"/>
        <v>0</v>
      </c>
      <c r="R1726" s="123" t="s">
        <v>57</v>
      </c>
      <c r="S1726" s="44">
        <f>'Measured TV opt-pt'!D2365</f>
        <v>0</v>
      </c>
      <c r="T1726" s="44">
        <f>'Measured TV opt-pt'!E2365</f>
        <v>0</v>
      </c>
      <c r="U1726" s="44">
        <f>'Measured TV opt-pt'!F2365</f>
        <v>0</v>
      </c>
      <c r="V1726" s="44">
        <f>'Measured TV opt-pt'!G2365</f>
        <v>0</v>
      </c>
      <c r="W1726" s="44">
        <f>'Measured TV opt-pt'!H2365</f>
        <v>0</v>
      </c>
      <c r="X1726" s="44">
        <f>'Measured TV opt-pt'!I2365</f>
        <v>0</v>
      </c>
      <c r="Y1726" s="44">
        <f>'Measured TV opt-pt'!J2365</f>
        <v>0</v>
      </c>
      <c r="Z1726" s="44">
        <f>'Measured TV opt-pt'!K2365</f>
        <v>0</v>
      </c>
      <c r="AA1726" s="44">
        <f>'Measured TV opt-pt'!L2365</f>
        <v>0</v>
      </c>
      <c r="AB1726" s="44">
        <f>'Measured TV opt-pt'!M2365</f>
        <v>0</v>
      </c>
      <c r="AC1726" s="44">
        <f>'Measured TV opt-pt'!N2365</f>
        <v>0</v>
      </c>
      <c r="AD1726" s="44">
        <f>'Measured TV opt-pt'!O2365</f>
        <v>0</v>
      </c>
      <c r="AE1726" s="55">
        <f t="shared" si="848"/>
        <v>0</v>
      </c>
      <c r="AT1726" s="5">
        <f>L1726+L1730+L1731</f>
        <v>0</v>
      </c>
    </row>
    <row r="1727" spans="1:46" ht="12.75" customHeight="1" thickBot="1" x14ac:dyDescent="0.25">
      <c r="A1727" s="194" t="str">
        <f>+'Measured TV opt-pt'!A1998</f>
        <v>FOOD</v>
      </c>
      <c r="B1727" s="385"/>
      <c r="C1727" s="123" t="s">
        <v>221</v>
      </c>
      <c r="D1727" s="58">
        <f>+'Measured TV opt-pt'!D2329</f>
        <v>0</v>
      </c>
      <c r="E1727" s="58">
        <f>+'Measured TV opt-pt'!E2329</f>
        <v>0</v>
      </c>
      <c r="F1727" s="58">
        <f>+'Measured TV opt-pt'!F2329</f>
        <v>0</v>
      </c>
      <c r="G1727" s="58">
        <f>+'Measured TV opt-pt'!G2329</f>
        <v>0</v>
      </c>
      <c r="H1727" s="58">
        <f>+'Measured TV opt-pt'!H2329</f>
        <v>0</v>
      </c>
      <c r="I1727" s="58">
        <f>+'Measured TV opt-pt'!I2329</f>
        <v>0</v>
      </c>
      <c r="J1727" s="58">
        <f>+'Measured TV opt-pt'!J2329</f>
        <v>0</v>
      </c>
      <c r="K1727" s="58">
        <f>+'Measured TV opt-pt'!K2329</f>
        <v>0</v>
      </c>
      <c r="L1727" s="58">
        <f>+'Measured TV opt-pt'!L2329</f>
        <v>0</v>
      </c>
      <c r="M1727" s="58">
        <f>+'Measured TV opt-pt'!M2329</f>
        <v>0</v>
      </c>
      <c r="N1727" s="58">
        <f>+'Measured TV opt-pt'!N2329</f>
        <v>0</v>
      </c>
      <c r="O1727" s="58">
        <f>+'Measured TV opt-pt'!O2329</f>
        <v>0</v>
      </c>
      <c r="P1727" s="141">
        <f t="shared" si="808"/>
        <v>0</v>
      </c>
      <c r="R1727" s="123" t="s">
        <v>221</v>
      </c>
      <c r="S1727" s="44">
        <f>'Measured TV opt-pt'!D2366</f>
        <v>0</v>
      </c>
      <c r="T1727" s="44">
        <f>'Measured TV opt-pt'!E2366</f>
        <v>0</v>
      </c>
      <c r="U1727" s="44">
        <f>'Measured TV opt-pt'!F2366</f>
        <v>0</v>
      </c>
      <c r="V1727" s="44">
        <f>'Measured TV opt-pt'!G2366</f>
        <v>0</v>
      </c>
      <c r="W1727" s="44">
        <f>'Measured TV opt-pt'!H2366</f>
        <v>0</v>
      </c>
      <c r="X1727" s="44">
        <f>'Measured TV opt-pt'!I2366</f>
        <v>0</v>
      </c>
      <c r="Y1727" s="44">
        <f>'Measured TV opt-pt'!J2366</f>
        <v>0</v>
      </c>
      <c r="Z1727" s="44">
        <f>'Measured TV opt-pt'!K2366</f>
        <v>0</v>
      </c>
      <c r="AA1727" s="44">
        <f>'Measured TV opt-pt'!L2366</f>
        <v>0</v>
      </c>
      <c r="AB1727" s="44">
        <f>'Measured TV opt-pt'!M2366</f>
        <v>0</v>
      </c>
      <c r="AC1727" s="44">
        <f>'Measured TV opt-pt'!N2366</f>
        <v>0</v>
      </c>
      <c r="AD1727" s="44">
        <f>'Measured TV opt-pt'!O2366</f>
        <v>0</v>
      </c>
      <c r="AE1727" s="55">
        <f t="shared" si="848"/>
        <v>0</v>
      </c>
      <c r="AT1727" s="5"/>
    </row>
    <row r="1728" spans="1:46" ht="12.75" customHeight="1" thickBot="1" x14ac:dyDescent="0.25">
      <c r="A1728" s="194" t="str">
        <f>+'Measured TV opt-pt'!A1999</f>
        <v>FOOD</v>
      </c>
      <c r="B1728" s="385"/>
      <c r="C1728" s="123" t="s">
        <v>222</v>
      </c>
      <c r="D1728" s="58">
        <f>+'Measured TV opt-pt'!D2330</f>
        <v>0</v>
      </c>
      <c r="E1728" s="58">
        <f>+'Measured TV opt-pt'!E2330</f>
        <v>0</v>
      </c>
      <c r="F1728" s="58">
        <f>+'Measured TV opt-pt'!F2330</f>
        <v>0</v>
      </c>
      <c r="G1728" s="58">
        <f>+'Measured TV opt-pt'!G2330</f>
        <v>0</v>
      </c>
      <c r="H1728" s="58">
        <f>+'Measured TV opt-pt'!H2330</f>
        <v>0</v>
      </c>
      <c r="I1728" s="58">
        <f>+'Measured TV opt-pt'!I2330</f>
        <v>0</v>
      </c>
      <c r="J1728" s="58">
        <f>+'Measured TV opt-pt'!J2330</f>
        <v>0</v>
      </c>
      <c r="K1728" s="58">
        <f>+'Measured TV opt-pt'!K2330</f>
        <v>0</v>
      </c>
      <c r="L1728" s="58">
        <f>+'Measured TV opt-pt'!L2330</f>
        <v>0</v>
      </c>
      <c r="M1728" s="58">
        <f>+'Measured TV opt-pt'!M2330</f>
        <v>0</v>
      </c>
      <c r="N1728" s="58">
        <f>+'Measured TV opt-pt'!N2330</f>
        <v>0</v>
      </c>
      <c r="O1728" s="58">
        <f>+'Measured TV opt-pt'!O2330</f>
        <v>0</v>
      </c>
      <c r="P1728" s="141">
        <f t="shared" si="808"/>
        <v>0</v>
      </c>
      <c r="R1728" s="123" t="s">
        <v>222</v>
      </c>
      <c r="S1728" s="44">
        <f>'Measured TV opt-pt'!D2367</f>
        <v>0</v>
      </c>
      <c r="T1728" s="44">
        <f>'Measured TV opt-pt'!E2367</f>
        <v>0</v>
      </c>
      <c r="U1728" s="44">
        <f>'Measured TV opt-pt'!F2367</f>
        <v>0</v>
      </c>
      <c r="V1728" s="44">
        <f>'Measured TV opt-pt'!G2367</f>
        <v>0</v>
      </c>
      <c r="W1728" s="44">
        <f>'Measured TV opt-pt'!H2367</f>
        <v>0</v>
      </c>
      <c r="X1728" s="44">
        <f>'Measured TV opt-pt'!I2367</f>
        <v>0</v>
      </c>
      <c r="Y1728" s="44">
        <f>'Measured TV opt-pt'!J2367</f>
        <v>0</v>
      </c>
      <c r="Z1728" s="44">
        <f>'Measured TV opt-pt'!K2367</f>
        <v>0</v>
      </c>
      <c r="AA1728" s="44">
        <f>'Measured TV opt-pt'!L2367</f>
        <v>0</v>
      </c>
      <c r="AB1728" s="44">
        <f>'Measured TV opt-pt'!M2367</f>
        <v>0</v>
      </c>
      <c r="AC1728" s="44">
        <f>'Measured TV opt-pt'!N2367</f>
        <v>0</v>
      </c>
      <c r="AD1728" s="44">
        <f>'Measured TV opt-pt'!O2367</f>
        <v>0</v>
      </c>
      <c r="AE1728" s="55">
        <f t="shared" si="848"/>
        <v>0</v>
      </c>
      <c r="AT1728" s="5"/>
    </row>
    <row r="1729" spans="1:46" ht="12.75" customHeight="1" thickBot="1" x14ac:dyDescent="0.25">
      <c r="A1729" s="194" t="str">
        <f>+'Measured TV opt-pt'!A2000</f>
        <v>FOOD</v>
      </c>
      <c r="B1729" s="385"/>
      <c r="C1729" s="123" t="s">
        <v>223</v>
      </c>
      <c r="D1729" s="58">
        <f>+'Measured TV opt-pt'!D2331</f>
        <v>0</v>
      </c>
      <c r="E1729" s="58">
        <f>+'Measured TV opt-pt'!E2331</f>
        <v>0</v>
      </c>
      <c r="F1729" s="58">
        <f>+'Measured TV opt-pt'!F2331</f>
        <v>0</v>
      </c>
      <c r="G1729" s="58">
        <f>+'Measured TV opt-pt'!G2331</f>
        <v>0</v>
      </c>
      <c r="H1729" s="58">
        <f>+'Measured TV opt-pt'!H2331</f>
        <v>0</v>
      </c>
      <c r="I1729" s="58">
        <f>+'Measured TV opt-pt'!I2331</f>
        <v>0</v>
      </c>
      <c r="J1729" s="58">
        <f>+'Measured TV opt-pt'!J2331</f>
        <v>0</v>
      </c>
      <c r="K1729" s="58">
        <f>+'Measured TV opt-pt'!K2331</f>
        <v>0</v>
      </c>
      <c r="L1729" s="58">
        <f>+'Measured TV opt-pt'!L2331</f>
        <v>0</v>
      </c>
      <c r="M1729" s="58">
        <f>+'Measured TV opt-pt'!M2331</f>
        <v>0</v>
      </c>
      <c r="N1729" s="58">
        <f>+'Measured TV opt-pt'!N2331</f>
        <v>0</v>
      </c>
      <c r="O1729" s="58">
        <f>+'Measured TV opt-pt'!O2331</f>
        <v>0</v>
      </c>
      <c r="P1729" s="141">
        <f t="shared" si="808"/>
        <v>0</v>
      </c>
      <c r="R1729" s="123" t="s">
        <v>223</v>
      </c>
      <c r="S1729" s="44">
        <f>'Measured TV opt-pt'!D2368</f>
        <v>0</v>
      </c>
      <c r="T1729" s="44">
        <f>'Measured TV opt-pt'!E2368</f>
        <v>0</v>
      </c>
      <c r="U1729" s="44">
        <f>'Measured TV opt-pt'!F2368</f>
        <v>0</v>
      </c>
      <c r="V1729" s="44">
        <f>'Measured TV opt-pt'!G2368</f>
        <v>0</v>
      </c>
      <c r="W1729" s="44">
        <f>'Measured TV opt-pt'!H2368</f>
        <v>0</v>
      </c>
      <c r="X1729" s="44">
        <f>'Measured TV opt-pt'!I2368</f>
        <v>0</v>
      </c>
      <c r="Y1729" s="44">
        <f>'Measured TV opt-pt'!J2368</f>
        <v>0</v>
      </c>
      <c r="Z1729" s="44">
        <f>'Measured TV opt-pt'!K2368</f>
        <v>0</v>
      </c>
      <c r="AA1729" s="44">
        <f>'Measured TV opt-pt'!L2368</f>
        <v>0</v>
      </c>
      <c r="AB1729" s="44">
        <f>'Measured TV opt-pt'!M2368</f>
        <v>0</v>
      </c>
      <c r="AC1729" s="44">
        <f>'Measured TV opt-pt'!N2368</f>
        <v>0</v>
      </c>
      <c r="AD1729" s="44">
        <f>'Measured TV opt-pt'!O2368</f>
        <v>0</v>
      </c>
      <c r="AE1729" s="55">
        <f t="shared" si="848"/>
        <v>0</v>
      </c>
      <c r="AT1729" s="5"/>
    </row>
    <row r="1730" spans="1:46" ht="12.75" customHeight="1" thickBot="1" x14ac:dyDescent="0.25">
      <c r="A1730" s="194" t="str">
        <f>+'Measured TV opt-pt'!A2001</f>
        <v>FOOD</v>
      </c>
      <c r="B1730" s="385"/>
      <c r="C1730" s="123" t="s">
        <v>224</v>
      </c>
      <c r="D1730" s="58">
        <f>+'Measured TV opt-pt'!D2332</f>
        <v>0</v>
      </c>
      <c r="E1730" s="58">
        <f>+'Measured TV opt-pt'!E2332</f>
        <v>0</v>
      </c>
      <c r="F1730" s="58">
        <f>+'Measured TV opt-pt'!F2332</f>
        <v>0</v>
      </c>
      <c r="G1730" s="58">
        <f>+'Measured TV opt-pt'!G2332</f>
        <v>0</v>
      </c>
      <c r="H1730" s="58">
        <f>+'Measured TV opt-pt'!H2332</f>
        <v>0</v>
      </c>
      <c r="I1730" s="58">
        <f>+'Measured TV opt-pt'!I2332</f>
        <v>0</v>
      </c>
      <c r="J1730" s="58">
        <f>+'Measured TV opt-pt'!J2332</f>
        <v>0</v>
      </c>
      <c r="K1730" s="58">
        <f>+'Measured TV opt-pt'!K2332</f>
        <v>0</v>
      </c>
      <c r="L1730" s="58">
        <f>+'Measured TV opt-pt'!L2332</f>
        <v>0</v>
      </c>
      <c r="M1730" s="58">
        <f>+'Measured TV opt-pt'!M2332</f>
        <v>0</v>
      </c>
      <c r="N1730" s="58">
        <f>+'Measured TV opt-pt'!N2332</f>
        <v>0</v>
      </c>
      <c r="O1730" s="58">
        <f>+'Measured TV opt-pt'!O2332</f>
        <v>0</v>
      </c>
      <c r="P1730" s="141">
        <f t="shared" si="808"/>
        <v>0</v>
      </c>
      <c r="Q1730" s="5"/>
      <c r="R1730" s="123" t="s">
        <v>224</v>
      </c>
      <c r="S1730" s="44">
        <f>'Measured TV opt-pt'!D2369</f>
        <v>0</v>
      </c>
      <c r="T1730" s="44">
        <f>'Measured TV opt-pt'!E2369</f>
        <v>0</v>
      </c>
      <c r="U1730" s="44">
        <f>'Measured TV opt-pt'!F2369</f>
        <v>0</v>
      </c>
      <c r="V1730" s="44">
        <f>'Measured TV opt-pt'!G2369</f>
        <v>0</v>
      </c>
      <c r="W1730" s="44">
        <f>'Measured TV opt-pt'!H2369</f>
        <v>0</v>
      </c>
      <c r="X1730" s="44">
        <f>'Measured TV opt-pt'!I2369</f>
        <v>0</v>
      </c>
      <c r="Y1730" s="44">
        <f>'Measured TV opt-pt'!J2369</f>
        <v>0</v>
      </c>
      <c r="Z1730" s="44">
        <f>'Measured TV opt-pt'!K2369</f>
        <v>0</v>
      </c>
      <c r="AA1730" s="44">
        <f>'Measured TV opt-pt'!L2369</f>
        <v>0</v>
      </c>
      <c r="AB1730" s="44">
        <f>'Measured TV opt-pt'!M2369</f>
        <v>0</v>
      </c>
      <c r="AC1730" s="44">
        <f>'Measured TV opt-pt'!N2369</f>
        <v>0</v>
      </c>
      <c r="AD1730" s="44">
        <f>'Measured TV opt-pt'!O2369</f>
        <v>0</v>
      </c>
      <c r="AE1730" s="55">
        <f t="shared" si="848"/>
        <v>0</v>
      </c>
    </row>
    <row r="1731" spans="1:46" ht="12.75" customHeight="1" x14ac:dyDescent="0.2">
      <c r="A1731" s="194" t="str">
        <f>+'Measured TV opt-pt'!A2002</f>
        <v>FOOD</v>
      </c>
      <c r="B1731" s="385"/>
      <c r="C1731" s="123" t="s">
        <v>101</v>
      </c>
      <c r="D1731" s="44"/>
      <c r="E1731" s="44"/>
      <c r="F1731" s="44"/>
      <c r="G1731" s="44"/>
      <c r="H1731" s="44"/>
      <c r="I1731" s="44"/>
      <c r="J1731" s="44"/>
      <c r="K1731" s="44"/>
      <c r="L1731" s="44"/>
      <c r="M1731" s="44"/>
      <c r="N1731" s="44"/>
      <c r="O1731" s="44"/>
      <c r="P1731" s="141">
        <f t="shared" si="808"/>
        <v>0</v>
      </c>
      <c r="Q1731" s="5"/>
      <c r="R1731" s="123" t="s">
        <v>101</v>
      </c>
      <c r="S1731" s="44"/>
      <c r="T1731" s="44"/>
      <c r="U1731" s="44"/>
      <c r="V1731" s="44"/>
      <c r="W1731" s="44"/>
      <c r="X1731" s="44"/>
      <c r="Y1731" s="58"/>
      <c r="Z1731" s="58"/>
      <c r="AA1731" s="58"/>
      <c r="AB1731" s="58"/>
      <c r="AC1731" s="58"/>
      <c r="AD1731" s="58"/>
      <c r="AE1731" s="55">
        <f t="shared" si="848"/>
        <v>0</v>
      </c>
    </row>
    <row r="1732" spans="1:46" ht="12.75" customHeight="1" x14ac:dyDescent="0.2">
      <c r="A1732" s="194" t="str">
        <f>+'Measured TV opt-pt'!A2003</f>
        <v>FOOD</v>
      </c>
      <c r="B1732" s="385"/>
      <c r="C1732" s="124" t="s">
        <v>58</v>
      </c>
      <c r="D1732" s="46"/>
      <c r="E1732" s="46"/>
      <c r="F1732" s="46"/>
      <c r="G1732" s="46"/>
      <c r="H1732" s="46"/>
      <c r="I1732" s="46"/>
      <c r="J1732" s="46"/>
      <c r="K1732" s="46"/>
      <c r="L1732" s="46"/>
      <c r="M1732" s="46"/>
      <c r="N1732" s="46"/>
      <c r="O1732" s="46"/>
      <c r="P1732" s="142">
        <f t="shared" si="808"/>
        <v>0</v>
      </c>
      <c r="R1732" s="133" t="s">
        <v>105</v>
      </c>
      <c r="S1732" s="133" t="str">
        <f>+'Measured TV opt-pt'!D1171</f>
        <v>FHK 20-44 ABC1C2</v>
      </c>
      <c r="T1732" s="133" t="str">
        <f>+'Measured TV opt-pt'!E1171</f>
        <v>FHK 20-44 ABC1C2</v>
      </c>
      <c r="U1732" s="133" t="str">
        <f>+'Measured TV opt-pt'!F1171</f>
        <v>FHK 20-44 ABC1C2</v>
      </c>
      <c r="V1732" s="133" t="str">
        <f>+'Measured TV opt-pt'!G1171</f>
        <v>FHK 20-44 ABC1C2</v>
      </c>
      <c r="W1732" s="133" t="str">
        <f>+'Measured TV opt-pt'!H1171</f>
        <v>FHK 20-44 ABC1C2</v>
      </c>
      <c r="X1732" s="8" t="str">
        <f>+'Measured TV opt-pt'!I1171</f>
        <v>FHK 20-44 ABC1C2</v>
      </c>
      <c r="Y1732" s="133" t="str">
        <f>+'Measured TV opt-pt'!J1171</f>
        <v>FHK 20-44 ABC1C2</v>
      </c>
      <c r="Z1732" s="133" t="str">
        <f>+'Measured TV opt-pt'!K1171</f>
        <v>FHK 20-44 ABC1C2</v>
      </c>
      <c r="AA1732" s="133" t="str">
        <f>+'Measured TV opt-pt'!L1171</f>
        <v>FHK 20-44 ABC1C2</v>
      </c>
      <c r="AB1732" s="133" t="str">
        <f>+'Measured TV opt-pt'!M1171</f>
        <v>FHK 20-44 ABC1C2</v>
      </c>
      <c r="AC1732" s="133" t="str">
        <f>+'Measured TV opt-pt'!N1171</f>
        <v>FHK 20-44 ABC1C2</v>
      </c>
      <c r="AD1732" s="133" t="str">
        <f>+'Measured TV opt-pt'!O1171</f>
        <v>FHK 20-44 ABC1C2</v>
      </c>
      <c r="AE1732" s="133"/>
      <c r="AT1732" s="5">
        <f>L1732+L1733+L1734+L1735</f>
        <v>0</v>
      </c>
    </row>
    <row r="1733" spans="1:46" ht="13.5" customHeight="1" thickBot="1" x14ac:dyDescent="0.25">
      <c r="A1733" s="194" t="str">
        <f>+'Measured TV opt-pt'!A2004</f>
        <v>FOOD</v>
      </c>
      <c r="B1733" s="385"/>
      <c r="C1733" s="124" t="s">
        <v>59</v>
      </c>
      <c r="D1733" s="46"/>
      <c r="E1733" s="46"/>
      <c r="F1733" s="46"/>
      <c r="G1733" s="46"/>
      <c r="H1733" s="46"/>
      <c r="I1733" s="46"/>
      <c r="J1733" s="46"/>
      <c r="K1733" s="46"/>
      <c r="L1733" s="46"/>
      <c r="M1733" s="46"/>
      <c r="N1733" s="46"/>
      <c r="O1733" s="46"/>
      <c r="P1733" s="142">
        <f t="shared" si="808"/>
        <v>0</v>
      </c>
      <c r="R1733" s="60" t="s">
        <v>107</v>
      </c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</row>
    <row r="1734" spans="1:46" ht="12.75" customHeight="1" thickBot="1" x14ac:dyDescent="0.25">
      <c r="A1734" s="194" t="str">
        <f>+'Measured TV opt-pt'!A2005</f>
        <v>FOOD</v>
      </c>
      <c r="B1734" s="385"/>
      <c r="C1734" s="124" t="s">
        <v>166</v>
      </c>
      <c r="D1734" s="46"/>
      <c r="E1734" s="46"/>
      <c r="F1734" s="46"/>
      <c r="G1734" s="46"/>
      <c r="H1734" s="46"/>
      <c r="I1734" s="46"/>
      <c r="J1734" s="46"/>
      <c r="K1734" s="46"/>
      <c r="L1734" s="46"/>
      <c r="M1734" s="46"/>
      <c r="N1734" s="46"/>
      <c r="O1734" s="46"/>
      <c r="P1734" s="142">
        <f t="shared" si="808"/>
        <v>0</v>
      </c>
      <c r="Q1734" s="8"/>
      <c r="R1734" s="121" t="s">
        <v>106</v>
      </c>
      <c r="S1734" s="54">
        <f>SUM(S1735:S1740)</f>
        <v>0</v>
      </c>
      <c r="T1734" s="54">
        <f t="shared" ref="T1734" si="849">SUM(T1735:T1740)</f>
        <v>0</v>
      </c>
      <c r="U1734" s="54">
        <f t="shared" ref="U1734" si="850">SUM(U1735:U1740)</f>
        <v>0</v>
      </c>
      <c r="V1734" s="54">
        <f t="shared" ref="V1734" si="851">SUM(V1735:V1740)</f>
        <v>0</v>
      </c>
      <c r="W1734" s="54">
        <f t="shared" ref="W1734" si="852">SUM(W1735:W1740)</f>
        <v>0</v>
      </c>
      <c r="X1734" s="54">
        <f t="shared" ref="X1734" si="853">SUM(X1735:X1740)</f>
        <v>0</v>
      </c>
      <c r="Y1734" s="54">
        <f t="shared" ref="Y1734" si="854">SUM(Y1735:Y1740)</f>
        <v>0</v>
      </c>
      <c r="Z1734" s="54">
        <f t="shared" ref="Z1734" si="855">SUM(Z1735:Z1740)</f>
        <v>0</v>
      </c>
      <c r="AA1734" s="54">
        <f t="shared" ref="AA1734" si="856">SUM(AA1735:AA1740)</f>
        <v>0</v>
      </c>
      <c r="AB1734" s="54">
        <f t="shared" ref="AB1734" si="857">SUM(AB1735:AB1740)</f>
        <v>0</v>
      </c>
      <c r="AC1734" s="54">
        <f t="shared" ref="AC1734" si="858">SUM(AC1735:AC1740)</f>
        <v>0</v>
      </c>
      <c r="AD1734" s="54">
        <f t="shared" ref="AD1734" si="859">SUM(AD1735:AD1740)</f>
        <v>0</v>
      </c>
      <c r="AE1734" s="54">
        <f t="shared" ref="AE1734" si="860">SUM(AE1735:AE1740)</f>
        <v>0</v>
      </c>
    </row>
    <row r="1735" spans="1:46" ht="12.75" customHeight="1" thickBot="1" x14ac:dyDescent="0.25">
      <c r="A1735" s="194" t="str">
        <f>+'Measured TV opt-pt'!A2006</f>
        <v>FOOD</v>
      </c>
      <c r="B1735" s="385"/>
      <c r="C1735" s="125" t="s">
        <v>167</v>
      </c>
      <c r="D1735" s="48"/>
      <c r="E1735" s="48"/>
      <c r="F1735" s="48"/>
      <c r="G1735" s="48"/>
      <c r="H1735" s="48"/>
      <c r="I1735" s="48"/>
      <c r="J1735" s="48"/>
      <c r="K1735" s="48"/>
      <c r="L1735" s="48"/>
      <c r="M1735" s="48"/>
      <c r="N1735" s="48"/>
      <c r="O1735" s="48"/>
      <c r="P1735" s="143">
        <f t="shared" si="808"/>
        <v>0</v>
      </c>
      <c r="Q1735" s="8"/>
      <c r="R1735" s="123" t="s">
        <v>261</v>
      </c>
      <c r="S1735" s="44">
        <f>'Measured TV opt-pt'!D2359</f>
        <v>0</v>
      </c>
      <c r="T1735" s="44">
        <f>'Measured TV opt-pt'!E2359</f>
        <v>0</v>
      </c>
      <c r="U1735" s="44">
        <f>'Measured TV opt-pt'!F2359</f>
        <v>0</v>
      </c>
      <c r="V1735" s="44">
        <f>'Measured TV opt-pt'!G2359</f>
        <v>0</v>
      </c>
      <c r="W1735" s="44">
        <f>'Measured TV opt-pt'!H2359</f>
        <v>0</v>
      </c>
      <c r="X1735" s="44">
        <f>'Measured TV opt-pt'!I2359</f>
        <v>0</v>
      </c>
      <c r="Y1735" s="44">
        <f>'Measured TV opt-pt'!J2359</f>
        <v>0</v>
      </c>
      <c r="Z1735" s="44">
        <f>'Measured TV opt-pt'!K2359</f>
        <v>0</v>
      </c>
      <c r="AA1735" s="44">
        <f>'Measured TV opt-pt'!L2359</f>
        <v>0</v>
      </c>
      <c r="AB1735" s="44">
        <f>'Measured TV opt-pt'!M2359</f>
        <v>0</v>
      </c>
      <c r="AC1735" s="44">
        <f>'Measured TV opt-pt'!N2359</f>
        <v>0</v>
      </c>
      <c r="AD1735" s="44">
        <f>'Measured TV opt-pt'!O2359</f>
        <v>0</v>
      </c>
      <c r="AE1735" s="55">
        <f t="shared" ref="AE1735:AE1740" si="861">SUM(S1735:AD1735)</f>
        <v>0</v>
      </c>
    </row>
    <row r="1736" spans="1:46" ht="12.75" customHeight="1" thickBot="1" x14ac:dyDescent="0.25">
      <c r="A1736" s="194" t="str">
        <f>+'Measured TV opt-pt'!A2007</f>
        <v>FOOD</v>
      </c>
      <c r="B1736" s="385"/>
      <c r="C1736" s="122" t="s">
        <v>60</v>
      </c>
      <c r="D1736" s="42"/>
      <c r="E1736" s="42"/>
      <c r="F1736" s="42"/>
      <c r="G1736" s="42"/>
      <c r="H1736" s="42"/>
      <c r="I1736" s="42"/>
      <c r="J1736" s="42"/>
      <c r="K1736" s="42"/>
      <c r="L1736" s="42"/>
      <c r="M1736" s="42"/>
      <c r="N1736" s="42"/>
      <c r="O1736" s="42"/>
      <c r="P1736" s="144">
        <f t="shared" si="808"/>
        <v>0</v>
      </c>
      <c r="Q1736" s="5"/>
      <c r="R1736" s="123" t="s">
        <v>262</v>
      </c>
      <c r="S1736" s="44">
        <f>'Measured TV opt-pt'!D2360</f>
        <v>0</v>
      </c>
      <c r="T1736" s="44">
        <f>'Measured TV opt-pt'!E2360</f>
        <v>0</v>
      </c>
      <c r="U1736" s="44">
        <f>'Measured TV opt-pt'!F2360</f>
        <v>0</v>
      </c>
      <c r="V1736" s="44">
        <f>'Measured TV opt-pt'!G2360</f>
        <v>0</v>
      </c>
      <c r="W1736" s="44">
        <f>'Measured TV opt-pt'!H2360</f>
        <v>0</v>
      </c>
      <c r="X1736" s="44">
        <f>'Measured TV opt-pt'!I2360</f>
        <v>0</v>
      </c>
      <c r="Y1736" s="44">
        <f>'Measured TV opt-pt'!J2360</f>
        <v>0</v>
      </c>
      <c r="Z1736" s="44">
        <f>'Measured TV opt-pt'!K2360</f>
        <v>0</v>
      </c>
      <c r="AA1736" s="44">
        <f>'Measured TV opt-pt'!L2360</f>
        <v>0</v>
      </c>
      <c r="AB1736" s="44">
        <f>'Measured TV opt-pt'!M2360</f>
        <v>0</v>
      </c>
      <c r="AC1736" s="44">
        <f>'Measured TV opt-pt'!N2360</f>
        <v>0</v>
      </c>
      <c r="AD1736" s="44">
        <f>'Measured TV opt-pt'!O2360</f>
        <v>0</v>
      </c>
      <c r="AE1736" s="55">
        <f t="shared" si="861"/>
        <v>0</v>
      </c>
      <c r="AT1736" s="5">
        <f>L1736+L1737+L1738+L1739+L1740+L1741+L1761+L1762+L1763</f>
        <v>0</v>
      </c>
    </row>
    <row r="1737" spans="1:46" ht="12.75" customHeight="1" thickBot="1" x14ac:dyDescent="0.25">
      <c r="A1737" s="194" t="str">
        <f>+'Measured TV opt-pt'!A2008</f>
        <v>FOOD</v>
      </c>
      <c r="B1737" s="385"/>
      <c r="C1737" s="122" t="s">
        <v>61</v>
      </c>
      <c r="D1737" s="42"/>
      <c r="E1737" s="42"/>
      <c r="F1737" s="42"/>
      <c r="G1737" s="42"/>
      <c r="H1737" s="42"/>
      <c r="I1737" s="42"/>
      <c r="J1737" s="42"/>
      <c r="K1737" s="42"/>
      <c r="L1737" s="42"/>
      <c r="M1737" s="42"/>
      <c r="N1737" s="42"/>
      <c r="O1737" s="42"/>
      <c r="P1737" s="144">
        <f t="shared" si="808"/>
        <v>0</v>
      </c>
      <c r="R1737" s="123" t="s">
        <v>263</v>
      </c>
      <c r="S1737" s="44">
        <f>'Measured TV opt-pt'!D2361</f>
        <v>0</v>
      </c>
      <c r="T1737" s="44">
        <f>'Measured TV opt-pt'!E2361</f>
        <v>0</v>
      </c>
      <c r="U1737" s="44">
        <f>'Measured TV opt-pt'!F2361</f>
        <v>0</v>
      </c>
      <c r="V1737" s="44">
        <f>'Measured TV opt-pt'!G2361</f>
        <v>0</v>
      </c>
      <c r="W1737" s="44">
        <f>'Measured TV opt-pt'!H2361</f>
        <v>0</v>
      </c>
      <c r="X1737" s="44">
        <f>'Measured TV opt-pt'!I2361</f>
        <v>0</v>
      </c>
      <c r="Y1737" s="44">
        <f>'Measured TV opt-pt'!J2361</f>
        <v>0</v>
      </c>
      <c r="Z1737" s="44">
        <f>'Measured TV opt-pt'!K2361</f>
        <v>0</v>
      </c>
      <c r="AA1737" s="44">
        <f>'Measured TV opt-pt'!L2361</f>
        <v>0</v>
      </c>
      <c r="AB1737" s="44">
        <f>'Measured TV opt-pt'!M2361</f>
        <v>0</v>
      </c>
      <c r="AC1737" s="44">
        <f>'Measured TV opt-pt'!N2361</f>
        <v>0</v>
      </c>
      <c r="AD1737" s="44">
        <f>'Measured TV opt-pt'!O2361</f>
        <v>0</v>
      </c>
      <c r="AE1737" s="55">
        <f t="shared" si="861"/>
        <v>0</v>
      </c>
    </row>
    <row r="1738" spans="1:46" ht="12.75" customHeight="1" thickBot="1" x14ac:dyDescent="0.25">
      <c r="A1738" s="194" t="str">
        <f>+'Measured TV opt-pt'!A2010</f>
        <v>FOOD</v>
      </c>
      <c r="B1738" s="385"/>
      <c r="C1738" s="122" t="s">
        <v>62</v>
      </c>
      <c r="D1738" s="42"/>
      <c r="E1738" s="42"/>
      <c r="F1738" s="42"/>
      <c r="G1738" s="42"/>
      <c r="H1738" s="42"/>
      <c r="I1738" s="42"/>
      <c r="J1738" s="42"/>
      <c r="K1738" s="42"/>
      <c r="L1738" s="42"/>
      <c r="M1738" s="42"/>
      <c r="N1738" s="42"/>
      <c r="O1738" s="42"/>
      <c r="P1738" s="144">
        <f t="shared" si="808"/>
        <v>0</v>
      </c>
      <c r="R1738" s="123" t="s">
        <v>264</v>
      </c>
      <c r="S1738" s="44">
        <f>'Measured TV opt-pt'!D2362</f>
        <v>0</v>
      </c>
      <c r="T1738" s="44">
        <f>'Measured TV opt-pt'!E2362</f>
        <v>0</v>
      </c>
      <c r="U1738" s="44">
        <f>'Measured TV opt-pt'!F2362</f>
        <v>0</v>
      </c>
      <c r="V1738" s="44">
        <f>'Measured TV opt-pt'!G2362</f>
        <v>0</v>
      </c>
      <c r="W1738" s="44">
        <f>'Measured TV opt-pt'!H2362</f>
        <v>0</v>
      </c>
      <c r="X1738" s="44">
        <f>'Measured TV opt-pt'!I2362</f>
        <v>0</v>
      </c>
      <c r="Y1738" s="44">
        <f>'Measured TV opt-pt'!J2362</f>
        <v>0</v>
      </c>
      <c r="Z1738" s="44">
        <f>'Measured TV opt-pt'!K2362</f>
        <v>0</v>
      </c>
      <c r="AA1738" s="44">
        <f>'Measured TV opt-pt'!L2362</f>
        <v>0</v>
      </c>
      <c r="AB1738" s="44">
        <f>'Measured TV opt-pt'!M2362</f>
        <v>0</v>
      </c>
      <c r="AC1738" s="44">
        <f>'Measured TV opt-pt'!N2362</f>
        <v>0</v>
      </c>
      <c r="AD1738" s="44">
        <f>'Measured TV opt-pt'!O2362</f>
        <v>0</v>
      </c>
      <c r="AE1738" s="55">
        <f t="shared" si="861"/>
        <v>0</v>
      </c>
    </row>
    <row r="1739" spans="1:46" ht="12.75" customHeight="1" thickBot="1" x14ac:dyDescent="0.25">
      <c r="A1739" s="194" t="str">
        <f>+'Measured TV opt-pt'!A2011</f>
        <v>FOOD</v>
      </c>
      <c r="B1739" s="385"/>
      <c r="C1739" s="122" t="s">
        <v>63</v>
      </c>
      <c r="D1739" s="42"/>
      <c r="E1739" s="42"/>
      <c r="F1739" s="42"/>
      <c r="G1739" s="42"/>
      <c r="H1739" s="42"/>
      <c r="I1739" s="42"/>
      <c r="J1739" s="42"/>
      <c r="K1739" s="42"/>
      <c r="L1739" s="42"/>
      <c r="M1739" s="42"/>
      <c r="N1739" s="42"/>
      <c r="O1739" s="42"/>
      <c r="P1739" s="144">
        <f t="shared" si="808"/>
        <v>0</v>
      </c>
      <c r="Q1739" s="5"/>
      <c r="R1739" s="123" t="s">
        <v>265</v>
      </c>
      <c r="S1739" s="44">
        <f>'Measured TV opt-pt'!D2363</f>
        <v>0</v>
      </c>
      <c r="T1739" s="44">
        <f>'Measured TV opt-pt'!E2363</f>
        <v>0</v>
      </c>
      <c r="U1739" s="44">
        <f>'Measured TV opt-pt'!F2363</f>
        <v>0</v>
      </c>
      <c r="V1739" s="44">
        <f>'Measured TV opt-pt'!G2363</f>
        <v>0</v>
      </c>
      <c r="W1739" s="44">
        <f>'Measured TV opt-pt'!H2363</f>
        <v>0</v>
      </c>
      <c r="X1739" s="44">
        <f>'Measured TV opt-pt'!I2363</f>
        <v>0</v>
      </c>
      <c r="Y1739" s="44">
        <f>'Measured TV opt-pt'!J2363</f>
        <v>0</v>
      </c>
      <c r="Z1739" s="44">
        <f>'Measured TV opt-pt'!K2363</f>
        <v>0</v>
      </c>
      <c r="AA1739" s="44">
        <f>'Measured TV opt-pt'!L2363</f>
        <v>0</v>
      </c>
      <c r="AB1739" s="44">
        <f>'Measured TV opt-pt'!M2363</f>
        <v>0</v>
      </c>
      <c r="AC1739" s="44">
        <f>'Measured TV opt-pt'!N2363</f>
        <v>0</v>
      </c>
      <c r="AD1739" s="44">
        <f>'Measured TV opt-pt'!O2363</f>
        <v>0</v>
      </c>
      <c r="AE1739" s="55">
        <f t="shared" si="861"/>
        <v>0</v>
      </c>
    </row>
    <row r="1740" spans="1:46" ht="13.5" customHeight="1" x14ac:dyDescent="0.2">
      <c r="A1740" s="194" t="str">
        <f>+'Measured TV opt-pt'!A2012</f>
        <v>FOOD</v>
      </c>
      <c r="B1740" s="385"/>
      <c r="C1740" s="122" t="s">
        <v>64</v>
      </c>
      <c r="D1740" s="42"/>
      <c r="E1740" s="42"/>
      <c r="F1740" s="42"/>
      <c r="G1740" s="42"/>
      <c r="H1740" s="42"/>
      <c r="I1740" s="42"/>
      <c r="J1740" s="42"/>
      <c r="K1740" s="42"/>
      <c r="L1740" s="42"/>
      <c r="M1740" s="42"/>
      <c r="N1740" s="42"/>
      <c r="O1740" s="42"/>
      <c r="P1740" s="144">
        <f t="shared" si="808"/>
        <v>0</v>
      </c>
      <c r="Q1740" s="5"/>
      <c r="R1740" s="123" t="s">
        <v>266</v>
      </c>
      <c r="S1740" s="44"/>
      <c r="T1740" s="44"/>
      <c r="U1740" s="44"/>
      <c r="V1740" s="44"/>
      <c r="W1740" s="44"/>
      <c r="X1740" s="44"/>
      <c r="Y1740" s="44"/>
      <c r="Z1740" s="44"/>
      <c r="AA1740" s="44"/>
      <c r="AB1740" s="44"/>
      <c r="AC1740" s="44"/>
      <c r="AD1740" s="44"/>
      <c r="AE1740" s="55">
        <f t="shared" si="861"/>
        <v>0</v>
      </c>
    </row>
    <row r="1741" spans="1:46" ht="12.75" customHeight="1" x14ac:dyDescent="0.2">
      <c r="A1741" s="194" t="str">
        <f>+'Measured TV opt-pt'!A2013</f>
        <v>FOOD</v>
      </c>
      <c r="B1741" s="385"/>
      <c r="C1741" s="212" t="s">
        <v>289</v>
      </c>
      <c r="D1741" s="217">
        <f t="shared" ref="D1741:O1741" si="862">SUM(D1742:D1760)</f>
        <v>0</v>
      </c>
      <c r="E1741" s="217">
        <f t="shared" si="862"/>
        <v>0</v>
      </c>
      <c r="F1741" s="217">
        <f t="shared" si="862"/>
        <v>0</v>
      </c>
      <c r="G1741" s="217">
        <f t="shared" si="862"/>
        <v>0</v>
      </c>
      <c r="H1741" s="217">
        <f t="shared" si="862"/>
        <v>0</v>
      </c>
      <c r="I1741" s="217">
        <f t="shared" si="862"/>
        <v>0</v>
      </c>
      <c r="J1741" s="217">
        <f t="shared" si="862"/>
        <v>0</v>
      </c>
      <c r="K1741" s="217">
        <f t="shared" si="862"/>
        <v>0</v>
      </c>
      <c r="L1741" s="217">
        <f t="shared" si="862"/>
        <v>0</v>
      </c>
      <c r="M1741" s="217">
        <f t="shared" si="862"/>
        <v>0</v>
      </c>
      <c r="N1741" s="217">
        <f t="shared" si="862"/>
        <v>0</v>
      </c>
      <c r="O1741" s="217">
        <f t="shared" si="862"/>
        <v>0</v>
      </c>
      <c r="P1741" s="214">
        <f t="shared" si="808"/>
        <v>0</v>
      </c>
      <c r="Q1741" s="5"/>
      <c r="R1741" s="60" t="s">
        <v>107</v>
      </c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</row>
    <row r="1742" spans="1:46" ht="12.75" customHeight="1" x14ac:dyDescent="0.25">
      <c r="A1742" s="194" t="str">
        <f>+'Measured TV opt-pt'!A2014</f>
        <v>FOOD</v>
      </c>
      <c r="B1742" s="385"/>
      <c r="C1742" s="311" t="s">
        <v>284</v>
      </c>
      <c r="D1742" s="330"/>
      <c r="E1742" s="330"/>
      <c r="F1742" s="330"/>
      <c r="G1742" s="330"/>
      <c r="H1742" s="330"/>
      <c r="I1742" s="330"/>
      <c r="J1742" s="330"/>
      <c r="K1742" s="330"/>
      <c r="L1742" s="330"/>
      <c r="M1742" s="330"/>
      <c r="N1742" s="330"/>
      <c r="O1742" s="330"/>
      <c r="P1742" s="312">
        <f t="shared" ref="P1742:P1760" si="863">SUM(D1742:O1742)</f>
        <v>0</v>
      </c>
      <c r="Q1742" s="5"/>
      <c r="R1742" s="60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</row>
    <row r="1743" spans="1:46" ht="12.75" customHeight="1" x14ac:dyDescent="0.25">
      <c r="A1743" s="194" t="str">
        <f>+'Measured TV opt-pt'!A2015</f>
        <v>FOOD</v>
      </c>
      <c r="B1743" s="385"/>
      <c r="C1743" s="311" t="s">
        <v>288</v>
      </c>
      <c r="D1743" s="330"/>
      <c r="E1743" s="330"/>
      <c r="F1743" s="330"/>
      <c r="G1743" s="330"/>
      <c r="H1743" s="330"/>
      <c r="I1743" s="330"/>
      <c r="J1743" s="330"/>
      <c r="K1743" s="330"/>
      <c r="L1743" s="330"/>
      <c r="M1743" s="330"/>
      <c r="N1743" s="330"/>
      <c r="O1743" s="330"/>
      <c r="P1743" s="312">
        <f t="shared" si="863"/>
        <v>0</v>
      </c>
      <c r="Q1743" s="5"/>
      <c r="R1743" s="60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</row>
    <row r="1744" spans="1:46" ht="12.75" customHeight="1" x14ac:dyDescent="0.25">
      <c r="A1744" s="194" t="str">
        <f>+'Measured TV opt-pt'!A2016</f>
        <v>FOOD</v>
      </c>
      <c r="B1744" s="385"/>
      <c r="C1744" s="311" t="s">
        <v>280</v>
      </c>
      <c r="D1744" s="330"/>
      <c r="E1744" s="330"/>
      <c r="F1744" s="330"/>
      <c r="G1744" s="330"/>
      <c r="H1744" s="330"/>
      <c r="I1744" s="330"/>
      <c r="J1744" s="330"/>
      <c r="K1744" s="330"/>
      <c r="L1744" s="330"/>
      <c r="M1744" s="330"/>
      <c r="N1744" s="330"/>
      <c r="O1744" s="330"/>
      <c r="P1744" s="312">
        <f t="shared" si="863"/>
        <v>0</v>
      </c>
      <c r="Q1744" s="5"/>
      <c r="R1744" s="60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</row>
    <row r="1745" spans="1:31" ht="12.75" customHeight="1" x14ac:dyDescent="0.25">
      <c r="A1745" s="194" t="str">
        <f>+'Measured TV opt-pt'!A2017</f>
        <v>FOOD</v>
      </c>
      <c r="B1745" s="385"/>
      <c r="C1745" s="311" t="s">
        <v>285</v>
      </c>
      <c r="D1745" s="330"/>
      <c r="E1745" s="330"/>
      <c r="F1745" s="330"/>
      <c r="G1745" s="330"/>
      <c r="H1745" s="330"/>
      <c r="I1745" s="330"/>
      <c r="J1745" s="330"/>
      <c r="K1745" s="330"/>
      <c r="L1745" s="330"/>
      <c r="M1745" s="330"/>
      <c r="N1745" s="330"/>
      <c r="O1745" s="330"/>
      <c r="P1745" s="312">
        <f t="shared" si="863"/>
        <v>0</v>
      </c>
      <c r="Q1745" s="5"/>
      <c r="R1745" s="60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</row>
    <row r="1746" spans="1:31" ht="12.75" customHeight="1" x14ac:dyDescent="0.25">
      <c r="A1746" s="194" t="str">
        <f t="shared" ref="A1746:A1758" si="864">+A1745</f>
        <v>FOOD</v>
      </c>
      <c r="B1746" s="385"/>
      <c r="C1746" s="311" t="s">
        <v>280</v>
      </c>
      <c r="D1746" s="330"/>
      <c r="E1746" s="330"/>
      <c r="F1746" s="330"/>
      <c r="G1746" s="330"/>
      <c r="H1746" s="330"/>
      <c r="I1746" s="330"/>
      <c r="J1746" s="330"/>
      <c r="K1746" s="330"/>
      <c r="L1746" s="330"/>
      <c r="M1746" s="330"/>
      <c r="N1746" s="330"/>
      <c r="O1746" s="330"/>
      <c r="P1746" s="312">
        <f t="shared" si="863"/>
        <v>0</v>
      </c>
      <c r="Q1746" s="5"/>
      <c r="R1746" s="60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</row>
    <row r="1747" spans="1:31" ht="12.75" customHeight="1" x14ac:dyDescent="0.25">
      <c r="A1747" s="194" t="str">
        <f t="shared" si="864"/>
        <v>FOOD</v>
      </c>
      <c r="B1747" s="385"/>
      <c r="C1747" s="311" t="s">
        <v>286</v>
      </c>
      <c r="D1747" s="330"/>
      <c r="E1747" s="330"/>
      <c r="F1747" s="330"/>
      <c r="G1747" s="330"/>
      <c r="H1747" s="330"/>
      <c r="I1747" s="330"/>
      <c r="J1747" s="330"/>
      <c r="K1747" s="330"/>
      <c r="L1747" s="330"/>
      <c r="M1747" s="330"/>
      <c r="N1747" s="330"/>
      <c r="O1747" s="330"/>
      <c r="P1747" s="312">
        <f t="shared" si="863"/>
        <v>0</v>
      </c>
      <c r="Q1747" s="5"/>
      <c r="R1747" s="60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</row>
    <row r="1748" spans="1:31" ht="12.75" customHeight="1" x14ac:dyDescent="0.25">
      <c r="A1748" s="194" t="str">
        <f t="shared" si="864"/>
        <v>FOOD</v>
      </c>
      <c r="B1748" s="385"/>
      <c r="C1748" s="311" t="s">
        <v>282</v>
      </c>
      <c r="D1748" s="330"/>
      <c r="E1748" s="330"/>
      <c r="F1748" s="330"/>
      <c r="G1748" s="330"/>
      <c r="H1748" s="330"/>
      <c r="I1748" s="330"/>
      <c r="J1748" s="330"/>
      <c r="K1748" s="330"/>
      <c r="L1748" s="330"/>
      <c r="M1748" s="330"/>
      <c r="N1748" s="330"/>
      <c r="O1748" s="330"/>
      <c r="P1748" s="312">
        <f t="shared" si="863"/>
        <v>0</v>
      </c>
      <c r="Q1748" s="5"/>
      <c r="R1748" s="60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</row>
    <row r="1749" spans="1:31" ht="12.75" customHeight="1" x14ac:dyDescent="0.25">
      <c r="A1749" s="194" t="str">
        <f t="shared" si="864"/>
        <v>FOOD</v>
      </c>
      <c r="B1749" s="385"/>
      <c r="C1749" s="311" t="s">
        <v>283</v>
      </c>
      <c r="D1749" s="330"/>
      <c r="E1749" s="330"/>
      <c r="F1749" s="330"/>
      <c r="G1749" s="330"/>
      <c r="H1749" s="330"/>
      <c r="I1749" s="330"/>
      <c r="J1749" s="330"/>
      <c r="K1749" s="330"/>
      <c r="L1749" s="330"/>
      <c r="M1749" s="330"/>
      <c r="N1749" s="330"/>
      <c r="O1749" s="330"/>
      <c r="P1749" s="312">
        <f t="shared" si="863"/>
        <v>0</v>
      </c>
      <c r="Q1749" s="5"/>
      <c r="R1749" s="60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</row>
    <row r="1750" spans="1:31" ht="12.75" customHeight="1" x14ac:dyDescent="0.25">
      <c r="A1750" s="194" t="str">
        <f t="shared" si="864"/>
        <v>FOOD</v>
      </c>
      <c r="B1750" s="385"/>
      <c r="C1750" s="313" t="s">
        <v>287</v>
      </c>
      <c r="D1750" s="331"/>
      <c r="E1750" s="331"/>
      <c r="F1750" s="331"/>
      <c r="G1750" s="331"/>
      <c r="H1750" s="331"/>
      <c r="I1750" s="331"/>
      <c r="J1750" s="331"/>
      <c r="K1750" s="331"/>
      <c r="L1750" s="331"/>
      <c r="M1750" s="331"/>
      <c r="N1750" s="331"/>
      <c r="O1750" s="331"/>
      <c r="P1750" s="314">
        <f t="shared" si="863"/>
        <v>0</v>
      </c>
      <c r="Q1750" s="5"/>
      <c r="R1750" s="60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</row>
    <row r="1751" spans="1:31" ht="12.75" customHeight="1" x14ac:dyDescent="0.25">
      <c r="A1751" s="194" t="str">
        <f t="shared" si="864"/>
        <v>FOOD</v>
      </c>
      <c r="B1751" s="385"/>
      <c r="C1751" s="313" t="s">
        <v>288</v>
      </c>
      <c r="D1751" s="331"/>
      <c r="E1751" s="331"/>
      <c r="F1751" s="331"/>
      <c r="G1751" s="331"/>
      <c r="H1751" s="331"/>
      <c r="I1751" s="331"/>
      <c r="J1751" s="331"/>
      <c r="K1751" s="331"/>
      <c r="L1751" s="331"/>
      <c r="M1751" s="331"/>
      <c r="N1751" s="331"/>
      <c r="O1751" s="331"/>
      <c r="P1751" s="314">
        <f t="shared" si="863"/>
        <v>0</v>
      </c>
      <c r="Q1751" s="5"/>
      <c r="R1751" s="60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</row>
    <row r="1752" spans="1:31" ht="12.75" customHeight="1" x14ac:dyDescent="0.25">
      <c r="A1752" s="194" t="str">
        <f t="shared" si="864"/>
        <v>FOOD</v>
      </c>
      <c r="B1752" s="385"/>
      <c r="C1752" s="313" t="s">
        <v>280</v>
      </c>
      <c r="D1752" s="331"/>
      <c r="E1752" s="331"/>
      <c r="F1752" s="331"/>
      <c r="G1752" s="331"/>
      <c r="H1752" s="331"/>
      <c r="I1752" s="331"/>
      <c r="J1752" s="331"/>
      <c r="K1752" s="331"/>
      <c r="L1752" s="331"/>
      <c r="M1752" s="331"/>
      <c r="N1752" s="331"/>
      <c r="O1752" s="331"/>
      <c r="P1752" s="314">
        <f t="shared" si="863"/>
        <v>0</v>
      </c>
      <c r="Q1752" s="5"/>
      <c r="R1752" s="60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</row>
    <row r="1753" spans="1:31" ht="12.75" customHeight="1" x14ac:dyDescent="0.25">
      <c r="A1753" s="194" t="str">
        <f t="shared" si="864"/>
        <v>FOOD</v>
      </c>
      <c r="B1753" s="385"/>
      <c r="C1753" s="313" t="s">
        <v>285</v>
      </c>
      <c r="D1753" s="331"/>
      <c r="E1753" s="331"/>
      <c r="F1753" s="331"/>
      <c r="G1753" s="331"/>
      <c r="H1753" s="331"/>
      <c r="I1753" s="331"/>
      <c r="J1753" s="331"/>
      <c r="K1753" s="331"/>
      <c r="L1753" s="331"/>
      <c r="M1753" s="331"/>
      <c r="N1753" s="331"/>
      <c r="O1753" s="331"/>
      <c r="P1753" s="314">
        <f t="shared" si="863"/>
        <v>0</v>
      </c>
      <c r="Q1753" s="5"/>
      <c r="R1753" s="60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</row>
    <row r="1754" spans="1:31" ht="12.75" customHeight="1" x14ac:dyDescent="0.25">
      <c r="A1754" s="194" t="str">
        <f t="shared" si="864"/>
        <v>FOOD</v>
      </c>
      <c r="B1754" s="385"/>
      <c r="C1754" s="313" t="s">
        <v>280</v>
      </c>
      <c r="D1754" s="331"/>
      <c r="E1754" s="331"/>
      <c r="F1754" s="331"/>
      <c r="G1754" s="331"/>
      <c r="H1754" s="331"/>
      <c r="I1754" s="331"/>
      <c r="J1754" s="331"/>
      <c r="K1754" s="331"/>
      <c r="L1754" s="331"/>
      <c r="M1754" s="331"/>
      <c r="N1754" s="331"/>
      <c r="O1754" s="331"/>
      <c r="P1754" s="314">
        <f t="shared" si="863"/>
        <v>0</v>
      </c>
      <c r="Q1754" s="5"/>
      <c r="R1754" s="60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</row>
    <row r="1755" spans="1:31" ht="12.75" customHeight="1" x14ac:dyDescent="0.25">
      <c r="A1755" s="194" t="str">
        <f t="shared" si="864"/>
        <v>FOOD</v>
      </c>
      <c r="B1755" s="385"/>
      <c r="C1755" s="313" t="s">
        <v>286</v>
      </c>
      <c r="D1755" s="331"/>
      <c r="E1755" s="331"/>
      <c r="F1755" s="331"/>
      <c r="G1755" s="331"/>
      <c r="H1755" s="331"/>
      <c r="I1755" s="331"/>
      <c r="J1755" s="331"/>
      <c r="K1755" s="331"/>
      <c r="L1755" s="331"/>
      <c r="M1755" s="331"/>
      <c r="N1755" s="331"/>
      <c r="O1755" s="331"/>
      <c r="P1755" s="314">
        <f t="shared" si="863"/>
        <v>0</v>
      </c>
      <c r="Q1755" s="5"/>
      <c r="R1755" s="60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</row>
    <row r="1756" spans="1:31" ht="12.75" customHeight="1" x14ac:dyDescent="0.25">
      <c r="A1756" s="194" t="str">
        <f t="shared" si="864"/>
        <v>FOOD</v>
      </c>
      <c r="B1756" s="385"/>
      <c r="C1756" s="313" t="s">
        <v>282</v>
      </c>
      <c r="D1756" s="331"/>
      <c r="E1756" s="331"/>
      <c r="F1756" s="331"/>
      <c r="G1756" s="331"/>
      <c r="H1756" s="331"/>
      <c r="I1756" s="331"/>
      <c r="J1756" s="331"/>
      <c r="K1756" s="331"/>
      <c r="L1756" s="331"/>
      <c r="M1756" s="331"/>
      <c r="N1756" s="331"/>
      <c r="O1756" s="331"/>
      <c r="P1756" s="314">
        <f t="shared" si="863"/>
        <v>0</v>
      </c>
      <c r="Q1756" s="5"/>
      <c r="R1756" s="60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</row>
    <row r="1757" spans="1:31" ht="12.75" customHeight="1" x14ac:dyDescent="0.25">
      <c r="A1757" s="194" t="str">
        <f t="shared" si="864"/>
        <v>FOOD</v>
      </c>
      <c r="B1757" s="385"/>
      <c r="C1757" s="313" t="s">
        <v>283</v>
      </c>
      <c r="D1757" s="331"/>
      <c r="E1757" s="331"/>
      <c r="F1757" s="331"/>
      <c r="G1757" s="331"/>
      <c r="H1757" s="331"/>
      <c r="I1757" s="331"/>
      <c r="J1757" s="331"/>
      <c r="K1757" s="331"/>
      <c r="L1757" s="331"/>
      <c r="M1757" s="331"/>
      <c r="N1757" s="331"/>
      <c r="O1757" s="331"/>
      <c r="P1757" s="314">
        <f t="shared" si="863"/>
        <v>0</v>
      </c>
      <c r="Q1757" s="5"/>
      <c r="R1757" s="60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</row>
    <row r="1758" spans="1:31" ht="12.75" customHeight="1" x14ac:dyDescent="0.25">
      <c r="A1758" s="194" t="str">
        <f t="shared" si="864"/>
        <v>FOOD</v>
      </c>
      <c r="B1758" s="385"/>
      <c r="C1758" s="313" t="s">
        <v>281</v>
      </c>
      <c r="D1758" s="331"/>
      <c r="E1758" s="331"/>
      <c r="F1758" s="331"/>
      <c r="G1758" s="331"/>
      <c r="H1758" s="331"/>
      <c r="I1758" s="331"/>
      <c r="J1758" s="331"/>
      <c r="K1758" s="331"/>
      <c r="L1758" s="331"/>
      <c r="M1758" s="331"/>
      <c r="N1758" s="331"/>
      <c r="O1758" s="331"/>
      <c r="P1758" s="314">
        <f t="shared" si="863"/>
        <v>0</v>
      </c>
      <c r="Q1758" s="5"/>
      <c r="R1758" s="60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</row>
    <row r="1759" spans="1:31" ht="12.75" customHeight="1" x14ac:dyDescent="0.25">
      <c r="A1759" s="194" t="str">
        <f>+'Measured TV opt-pt'!A2018</f>
        <v>FOOD</v>
      </c>
      <c r="B1759" s="385"/>
      <c r="C1759" s="318" t="s">
        <v>279</v>
      </c>
      <c r="D1759" s="332"/>
      <c r="E1759" s="332"/>
      <c r="F1759" s="332"/>
      <c r="G1759" s="332"/>
      <c r="H1759" s="332"/>
      <c r="I1759" s="332"/>
      <c r="J1759" s="332"/>
      <c r="K1759" s="332"/>
      <c r="L1759" s="332"/>
      <c r="M1759" s="332"/>
      <c r="N1759" s="332"/>
      <c r="O1759" s="332"/>
      <c r="P1759" s="315">
        <f t="shared" si="863"/>
        <v>0</v>
      </c>
      <c r="Q1759" s="5"/>
      <c r="R1759" s="60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</row>
    <row r="1760" spans="1:31" ht="12.75" customHeight="1" x14ac:dyDescent="0.25">
      <c r="A1760" s="194" t="str">
        <f>+'Measured TV opt-pt'!A2019</f>
        <v>FOOD</v>
      </c>
      <c r="B1760" s="385"/>
      <c r="C1760" s="316" t="s">
        <v>290</v>
      </c>
      <c r="D1760" s="334"/>
      <c r="E1760" s="334"/>
      <c r="F1760" s="334"/>
      <c r="G1760" s="334"/>
      <c r="H1760" s="334"/>
      <c r="I1760" s="334"/>
      <c r="J1760" s="334"/>
      <c r="K1760" s="334"/>
      <c r="L1760" s="334"/>
      <c r="M1760" s="334"/>
      <c r="N1760" s="334"/>
      <c r="O1760" s="334"/>
      <c r="P1760" s="317">
        <f t="shared" si="863"/>
        <v>0</v>
      </c>
      <c r="Q1760" s="5"/>
      <c r="R1760" s="60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</row>
    <row r="1761" spans="1:31" ht="12.75" customHeight="1" x14ac:dyDescent="0.2">
      <c r="A1761" s="194" t="str">
        <f>+'Measured TV opt-pt'!A2020</f>
        <v>FOOD</v>
      </c>
      <c r="B1761" s="385"/>
      <c r="C1761" s="122" t="s">
        <v>66</v>
      </c>
      <c r="D1761" s="42"/>
      <c r="E1761" s="42"/>
      <c r="F1761" s="42"/>
      <c r="G1761" s="42"/>
      <c r="H1761" s="42"/>
      <c r="I1761" s="42"/>
      <c r="J1761" s="42"/>
      <c r="K1761" s="42"/>
      <c r="L1761" s="42"/>
      <c r="M1761" s="42"/>
      <c r="N1761" s="42"/>
      <c r="O1761" s="42"/>
      <c r="P1761" s="144">
        <f t="shared" ref="P1761:P1845" si="865">SUM(D1761:O1761)</f>
        <v>0</v>
      </c>
      <c r="R1761" s="60" t="s">
        <v>107</v>
      </c>
    </row>
    <row r="1762" spans="1:31" ht="12.75" customHeight="1" x14ac:dyDescent="0.2">
      <c r="A1762" s="194" t="str">
        <f>+'Measured TV opt-pt'!A2021</f>
        <v>FOOD</v>
      </c>
      <c r="B1762" s="385"/>
      <c r="C1762" s="122" t="s">
        <v>67</v>
      </c>
      <c r="D1762" s="42"/>
      <c r="E1762" s="42"/>
      <c r="F1762" s="42"/>
      <c r="G1762" s="42"/>
      <c r="H1762" s="42"/>
      <c r="I1762" s="42"/>
      <c r="J1762" s="42"/>
      <c r="K1762" s="42"/>
      <c r="L1762" s="42"/>
      <c r="M1762" s="42"/>
      <c r="N1762" s="42"/>
      <c r="O1762" s="42"/>
      <c r="P1762" s="144">
        <f t="shared" si="865"/>
        <v>0</v>
      </c>
      <c r="Q1762" s="5"/>
      <c r="R1762" s="60" t="s">
        <v>107</v>
      </c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</row>
    <row r="1763" spans="1:31" ht="12.75" customHeight="1" x14ac:dyDescent="0.2">
      <c r="A1763" s="194" t="str">
        <f>+'Measured TV opt-pt'!A2022</f>
        <v>FOOD</v>
      </c>
      <c r="B1763" s="385"/>
      <c r="C1763" s="122" t="s">
        <v>68</v>
      </c>
      <c r="D1763" s="42"/>
      <c r="E1763" s="42"/>
      <c r="F1763" s="42"/>
      <c r="G1763" s="42"/>
      <c r="H1763" s="42"/>
      <c r="I1763" s="42"/>
      <c r="J1763" s="42"/>
      <c r="K1763" s="42"/>
      <c r="L1763" s="42"/>
      <c r="M1763" s="42"/>
      <c r="N1763" s="42"/>
      <c r="O1763" s="42"/>
      <c r="P1763" s="144">
        <f t="shared" si="865"/>
        <v>0</v>
      </c>
      <c r="Q1763" s="5"/>
      <c r="R1763" s="60" t="s">
        <v>107</v>
      </c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</row>
    <row r="1764" spans="1:31" ht="13.5" customHeight="1" thickBot="1" x14ac:dyDescent="0.25">
      <c r="A1764" s="194" t="str">
        <f>+'Measured TV opt-pt'!A2023</f>
        <v>FOOD</v>
      </c>
      <c r="B1764" s="386"/>
      <c r="C1764" s="126" t="s">
        <v>55</v>
      </c>
      <c r="D1764" s="56">
        <f t="shared" ref="D1764:O1764" si="866">+D1763+D1762+D1761+D1741+D1740+D1739+D1738+D1737+D1736+D1725</f>
        <v>0</v>
      </c>
      <c r="E1764" s="56">
        <f t="shared" si="866"/>
        <v>0</v>
      </c>
      <c r="F1764" s="56">
        <f t="shared" si="866"/>
        <v>0</v>
      </c>
      <c r="G1764" s="56">
        <f t="shared" si="866"/>
        <v>0</v>
      </c>
      <c r="H1764" s="56">
        <f t="shared" si="866"/>
        <v>0</v>
      </c>
      <c r="I1764" s="56">
        <f t="shared" si="866"/>
        <v>0</v>
      </c>
      <c r="J1764" s="56">
        <f t="shared" si="866"/>
        <v>0</v>
      </c>
      <c r="K1764" s="56">
        <f t="shared" si="866"/>
        <v>0</v>
      </c>
      <c r="L1764" s="56">
        <f t="shared" si="866"/>
        <v>0</v>
      </c>
      <c r="M1764" s="56">
        <f t="shared" si="866"/>
        <v>0</v>
      </c>
      <c r="N1764" s="56">
        <f t="shared" si="866"/>
        <v>0</v>
      </c>
      <c r="O1764" s="56">
        <f t="shared" si="866"/>
        <v>0</v>
      </c>
      <c r="P1764" s="147">
        <f t="shared" si="865"/>
        <v>0</v>
      </c>
      <c r="Q1764" s="199" t="str">
        <f>+B1725</f>
        <v>Sana</v>
      </c>
      <c r="R1764" s="60" t="s">
        <v>107</v>
      </c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</row>
    <row r="1765" spans="1:31" ht="12.75" customHeight="1" thickBot="1" x14ac:dyDescent="0.25">
      <c r="A1765" s="194" t="str">
        <f>+'Measured TV opt-pt'!A2024</f>
        <v>FOOD</v>
      </c>
      <c r="B1765" s="384" t="str">
        <f>+'Measured TV opt-pt'!B2381</f>
        <v>Lipton Rainforest</v>
      </c>
      <c r="C1765" s="121" t="s">
        <v>56</v>
      </c>
      <c r="D1765" s="54">
        <f t="shared" ref="D1765:O1765" si="867">SUM(D1766:D1775)</f>
        <v>0</v>
      </c>
      <c r="E1765" s="54">
        <f t="shared" si="867"/>
        <v>0</v>
      </c>
      <c r="F1765" s="54">
        <f t="shared" si="867"/>
        <v>0</v>
      </c>
      <c r="G1765" s="54">
        <f t="shared" si="867"/>
        <v>0</v>
      </c>
      <c r="H1765" s="54">
        <f t="shared" si="867"/>
        <v>0</v>
      </c>
      <c r="I1765" s="54">
        <f t="shared" si="867"/>
        <v>169900</v>
      </c>
      <c r="J1765" s="54">
        <f t="shared" si="867"/>
        <v>0</v>
      </c>
      <c r="K1765" s="54">
        <f t="shared" si="867"/>
        <v>0</v>
      </c>
      <c r="L1765" s="54">
        <f t="shared" si="867"/>
        <v>0</v>
      </c>
      <c r="M1765" s="54">
        <f t="shared" si="867"/>
        <v>0</v>
      </c>
      <c r="N1765" s="54">
        <f t="shared" si="867"/>
        <v>0</v>
      </c>
      <c r="O1765" s="54">
        <f t="shared" si="867"/>
        <v>0</v>
      </c>
      <c r="P1765" s="140">
        <f t="shared" si="865"/>
        <v>169900</v>
      </c>
      <c r="Q1765" s="198" t="str">
        <f>+B1765</f>
        <v>Lipton Rainforest</v>
      </c>
      <c r="R1765" s="121" t="s">
        <v>104</v>
      </c>
      <c r="S1765" s="54">
        <f>SUM(S1766:S1771)</f>
        <v>0</v>
      </c>
      <c r="T1765" s="54">
        <f t="shared" ref="T1765:AD1765" si="868">SUM(T1766:T1771)</f>
        <v>0</v>
      </c>
      <c r="U1765" s="54">
        <f t="shared" si="868"/>
        <v>0</v>
      </c>
      <c r="V1765" s="54">
        <f t="shared" si="868"/>
        <v>0</v>
      </c>
      <c r="W1765" s="54">
        <f t="shared" si="868"/>
        <v>0</v>
      </c>
      <c r="X1765" s="117">
        <f t="shared" si="868"/>
        <v>0</v>
      </c>
      <c r="Y1765" s="54">
        <f t="shared" si="868"/>
        <v>0</v>
      </c>
      <c r="Z1765" s="54">
        <f t="shared" si="868"/>
        <v>0</v>
      </c>
      <c r="AA1765" s="54">
        <f t="shared" si="868"/>
        <v>0</v>
      </c>
      <c r="AB1765" s="54">
        <f t="shared" si="868"/>
        <v>0</v>
      </c>
      <c r="AC1765" s="54">
        <f t="shared" si="868"/>
        <v>0</v>
      </c>
      <c r="AD1765" s="54">
        <f t="shared" si="868"/>
        <v>0</v>
      </c>
      <c r="AE1765" s="55">
        <f t="shared" ref="AE1765:AE1771" si="869">SUM(S1765:AD1765)</f>
        <v>0</v>
      </c>
    </row>
    <row r="1766" spans="1:31" ht="12.75" customHeight="1" thickBot="1" x14ac:dyDescent="0.25">
      <c r="A1766" s="194" t="str">
        <f>+'Measured TV opt-pt'!A2025</f>
        <v>FOOD</v>
      </c>
      <c r="B1766" s="385"/>
      <c r="C1766" s="123" t="s">
        <v>57</v>
      </c>
      <c r="D1766" s="58">
        <f>+'Measured TV opt-pt'!D2383</f>
        <v>0</v>
      </c>
      <c r="E1766" s="58">
        <f>+'Measured TV opt-pt'!E2383</f>
        <v>0</v>
      </c>
      <c r="F1766" s="58">
        <f>+'Measured TV opt-pt'!F2383</f>
        <v>0</v>
      </c>
      <c r="G1766" s="58">
        <f>+'Measured TV opt-pt'!G2383</f>
        <v>0</v>
      </c>
      <c r="H1766" s="58">
        <f>+'Measured TV opt-pt'!H2383</f>
        <v>0</v>
      </c>
      <c r="I1766" s="58">
        <f>+'Measured TV opt-pt'!I2383</f>
        <v>0</v>
      </c>
      <c r="J1766" s="58">
        <f>+'Measured TV opt-pt'!J2383</f>
        <v>0</v>
      </c>
      <c r="K1766" s="58">
        <f>+'Measured TV opt-pt'!K2383</f>
        <v>0</v>
      </c>
      <c r="L1766" s="58">
        <f>+'Measured TV opt-pt'!L2383</f>
        <v>0</v>
      </c>
      <c r="M1766" s="58">
        <f>+'Measured TV opt-pt'!M2383</f>
        <v>0</v>
      </c>
      <c r="N1766" s="58">
        <f>+'Measured TV opt-pt'!N2383</f>
        <v>0</v>
      </c>
      <c r="O1766" s="58">
        <f>+'Measured TV opt-pt'!O2383</f>
        <v>0</v>
      </c>
      <c r="P1766" s="141">
        <f t="shared" si="865"/>
        <v>0</v>
      </c>
      <c r="R1766" s="123" t="s">
        <v>57</v>
      </c>
      <c r="S1766" s="44">
        <f>'Measured TV opt-pt'!D2420</f>
        <v>0</v>
      </c>
      <c r="T1766" s="44">
        <f>'Measured TV opt-pt'!E2420</f>
        <v>0</v>
      </c>
      <c r="U1766" s="44">
        <f>'Measured TV opt-pt'!F2420</f>
        <v>0</v>
      </c>
      <c r="V1766" s="44">
        <f>'Measured TV opt-pt'!G2420</f>
        <v>0</v>
      </c>
      <c r="W1766" s="44">
        <f>'Measured TV opt-pt'!H2420</f>
        <v>0</v>
      </c>
      <c r="X1766" s="44">
        <f>'Measured TV opt-pt'!I2420</f>
        <v>0</v>
      </c>
      <c r="Y1766" s="44">
        <f>'Measured TV opt-pt'!J2420</f>
        <v>0</v>
      </c>
      <c r="Z1766" s="44">
        <f>'Measured TV opt-pt'!K2420</f>
        <v>0</v>
      </c>
      <c r="AA1766" s="44">
        <f>'Measured TV opt-pt'!L2420</f>
        <v>0</v>
      </c>
      <c r="AB1766" s="44">
        <f>'Measured TV opt-pt'!M2420</f>
        <v>0</v>
      </c>
      <c r="AC1766" s="44">
        <f>'Measured TV opt-pt'!N2420</f>
        <v>0</v>
      </c>
      <c r="AD1766" s="44">
        <f>'Measured TV opt-pt'!O2420</f>
        <v>0</v>
      </c>
      <c r="AE1766" s="55">
        <f t="shared" si="869"/>
        <v>0</v>
      </c>
    </row>
    <row r="1767" spans="1:31" ht="12.75" customHeight="1" thickBot="1" x14ac:dyDescent="0.25">
      <c r="A1767" s="194" t="str">
        <f>+'Measured TV opt-pt'!A2026</f>
        <v>FOOD</v>
      </c>
      <c r="B1767" s="385"/>
      <c r="C1767" s="123" t="s">
        <v>221</v>
      </c>
      <c r="D1767" s="58">
        <f>+'Measured TV opt-pt'!D2384</f>
        <v>0</v>
      </c>
      <c r="E1767" s="58">
        <f>+'Measured TV opt-pt'!E2384</f>
        <v>0</v>
      </c>
      <c r="F1767" s="58">
        <f>+'Measured TV opt-pt'!F2384</f>
        <v>0</v>
      </c>
      <c r="G1767" s="58">
        <f>+'Measured TV opt-pt'!G2384</f>
        <v>0</v>
      </c>
      <c r="H1767" s="58">
        <f>+'Measured TV opt-pt'!H2384</f>
        <v>0</v>
      </c>
      <c r="I1767" s="58">
        <f>+'Measured TV opt-pt'!I2384</f>
        <v>0</v>
      </c>
      <c r="J1767" s="58">
        <f>+'Measured TV opt-pt'!J2384</f>
        <v>0</v>
      </c>
      <c r="K1767" s="58">
        <f>+'Measured TV opt-pt'!K2384</f>
        <v>0</v>
      </c>
      <c r="L1767" s="58">
        <f>+'Measured TV opt-pt'!L2384</f>
        <v>0</v>
      </c>
      <c r="M1767" s="58">
        <f>+'Measured TV opt-pt'!M2384</f>
        <v>0</v>
      </c>
      <c r="N1767" s="58">
        <f>+'Measured TV opt-pt'!N2384</f>
        <v>0</v>
      </c>
      <c r="O1767" s="58">
        <f>+'Measured TV opt-pt'!O2384</f>
        <v>0</v>
      </c>
      <c r="P1767" s="141">
        <f t="shared" si="865"/>
        <v>0</v>
      </c>
      <c r="R1767" s="123" t="s">
        <v>221</v>
      </c>
      <c r="S1767" s="44">
        <f>'Measured TV opt-pt'!D2421</f>
        <v>0</v>
      </c>
      <c r="T1767" s="44">
        <f>'Measured TV opt-pt'!E2421</f>
        <v>0</v>
      </c>
      <c r="U1767" s="44">
        <f>'Measured TV opt-pt'!F2421</f>
        <v>0</v>
      </c>
      <c r="V1767" s="44">
        <f>'Measured TV opt-pt'!G2421</f>
        <v>0</v>
      </c>
      <c r="W1767" s="44">
        <f>'Measured TV opt-pt'!H2421</f>
        <v>0</v>
      </c>
      <c r="X1767" s="44">
        <f>'Measured TV opt-pt'!I2421</f>
        <v>0</v>
      </c>
      <c r="Y1767" s="44">
        <f>'Measured TV opt-pt'!J2421</f>
        <v>0</v>
      </c>
      <c r="Z1767" s="44">
        <f>'Measured TV opt-pt'!K2421</f>
        <v>0</v>
      </c>
      <c r="AA1767" s="44">
        <f>'Measured TV opt-pt'!L2421</f>
        <v>0</v>
      </c>
      <c r="AB1767" s="44">
        <f>'Measured TV opt-pt'!M2421</f>
        <v>0</v>
      </c>
      <c r="AC1767" s="44">
        <f>'Measured TV opt-pt'!N2421</f>
        <v>0</v>
      </c>
      <c r="AD1767" s="44">
        <f>'Measured TV opt-pt'!O2421</f>
        <v>0</v>
      </c>
      <c r="AE1767" s="55">
        <f t="shared" si="869"/>
        <v>0</v>
      </c>
    </row>
    <row r="1768" spans="1:31" ht="12.75" customHeight="1" thickBot="1" x14ac:dyDescent="0.25">
      <c r="A1768" s="194" t="str">
        <f>+'Measured TV opt-pt'!A2027</f>
        <v>FOOD</v>
      </c>
      <c r="B1768" s="385"/>
      <c r="C1768" s="123" t="s">
        <v>222</v>
      </c>
      <c r="D1768" s="58">
        <f>+'Measured TV opt-pt'!D2385</f>
        <v>0</v>
      </c>
      <c r="E1768" s="58">
        <f>+'Measured TV opt-pt'!E2385</f>
        <v>0</v>
      </c>
      <c r="F1768" s="58">
        <f>+'Measured TV opt-pt'!F2385</f>
        <v>0</v>
      </c>
      <c r="G1768" s="58">
        <f>+'Measured TV opt-pt'!G2385</f>
        <v>0</v>
      </c>
      <c r="H1768" s="58">
        <f>+'Measured TV opt-pt'!H2385</f>
        <v>0</v>
      </c>
      <c r="I1768" s="58">
        <f>+'Measured TV opt-pt'!I2385</f>
        <v>0</v>
      </c>
      <c r="J1768" s="58">
        <f>+'Measured TV opt-pt'!J2385</f>
        <v>0</v>
      </c>
      <c r="K1768" s="58">
        <f>+'Measured TV opt-pt'!K2385</f>
        <v>0</v>
      </c>
      <c r="L1768" s="58">
        <f>+'Measured TV opt-pt'!L2385</f>
        <v>0</v>
      </c>
      <c r="M1768" s="58">
        <f>+'Measured TV opt-pt'!M2385</f>
        <v>0</v>
      </c>
      <c r="N1768" s="58">
        <f>+'Measured TV opt-pt'!N2385</f>
        <v>0</v>
      </c>
      <c r="O1768" s="58">
        <f>+'Measured TV opt-pt'!O2385</f>
        <v>0</v>
      </c>
      <c r="P1768" s="141">
        <f t="shared" si="865"/>
        <v>0</v>
      </c>
      <c r="R1768" s="123" t="s">
        <v>222</v>
      </c>
      <c r="S1768" s="44">
        <f>'Measured TV opt-pt'!D2422</f>
        <v>0</v>
      </c>
      <c r="T1768" s="44">
        <f>'Measured TV opt-pt'!E2422</f>
        <v>0</v>
      </c>
      <c r="U1768" s="44">
        <f>'Measured TV opt-pt'!F2422</f>
        <v>0</v>
      </c>
      <c r="V1768" s="44">
        <f>'Measured TV opt-pt'!G2422</f>
        <v>0</v>
      </c>
      <c r="W1768" s="44">
        <f>'Measured TV opt-pt'!H2422</f>
        <v>0</v>
      </c>
      <c r="X1768" s="44">
        <f>'Measured TV opt-pt'!I2422</f>
        <v>0</v>
      </c>
      <c r="Y1768" s="44">
        <f>'Measured TV opt-pt'!J2422</f>
        <v>0</v>
      </c>
      <c r="Z1768" s="44">
        <f>'Measured TV opt-pt'!K2422</f>
        <v>0</v>
      </c>
      <c r="AA1768" s="44">
        <f>'Measured TV opt-pt'!L2422</f>
        <v>0</v>
      </c>
      <c r="AB1768" s="44">
        <f>'Measured TV opt-pt'!M2422</f>
        <v>0</v>
      </c>
      <c r="AC1768" s="44">
        <f>'Measured TV opt-pt'!N2422</f>
        <v>0</v>
      </c>
      <c r="AD1768" s="44">
        <f>'Measured TV opt-pt'!O2422</f>
        <v>0</v>
      </c>
      <c r="AE1768" s="55">
        <f t="shared" si="869"/>
        <v>0</v>
      </c>
    </row>
    <row r="1769" spans="1:31" ht="12.75" customHeight="1" thickBot="1" x14ac:dyDescent="0.25">
      <c r="A1769" s="194" t="str">
        <f>+'Measured TV opt-pt'!A2028</f>
        <v>FOOD</v>
      </c>
      <c r="B1769" s="385"/>
      <c r="C1769" s="123" t="s">
        <v>223</v>
      </c>
      <c r="D1769" s="58">
        <f>+'Measured TV opt-pt'!D2386</f>
        <v>0</v>
      </c>
      <c r="E1769" s="58">
        <f>+'Measured TV opt-pt'!E2386</f>
        <v>0</v>
      </c>
      <c r="F1769" s="58">
        <f>+'Measured TV opt-pt'!F2386</f>
        <v>0</v>
      </c>
      <c r="G1769" s="58">
        <f>+'Measured TV opt-pt'!G2386</f>
        <v>0</v>
      </c>
      <c r="H1769" s="58">
        <f>+'Measured TV opt-pt'!H2386</f>
        <v>0</v>
      </c>
      <c r="I1769" s="58">
        <f>+'Measured TV opt-pt'!I2386</f>
        <v>0</v>
      </c>
      <c r="J1769" s="58">
        <f>+'Measured TV opt-pt'!J2386</f>
        <v>0</v>
      </c>
      <c r="K1769" s="58">
        <f>+'Measured TV opt-pt'!K2386</f>
        <v>0</v>
      </c>
      <c r="L1769" s="58">
        <f>+'Measured TV opt-pt'!L2386</f>
        <v>0</v>
      </c>
      <c r="M1769" s="58">
        <f>+'Measured TV opt-pt'!M2386</f>
        <v>0</v>
      </c>
      <c r="N1769" s="58">
        <f>+'Measured TV opt-pt'!N2386</f>
        <v>0</v>
      </c>
      <c r="O1769" s="58">
        <f>+'Measured TV opt-pt'!O2386</f>
        <v>0</v>
      </c>
      <c r="P1769" s="141">
        <f t="shared" si="865"/>
        <v>0</v>
      </c>
      <c r="R1769" s="123" t="s">
        <v>223</v>
      </c>
      <c r="S1769" s="44">
        <f>'Measured TV opt-pt'!D2423</f>
        <v>0</v>
      </c>
      <c r="T1769" s="44">
        <f>'Measured TV opt-pt'!E2423</f>
        <v>0</v>
      </c>
      <c r="U1769" s="44">
        <f>'Measured TV opt-pt'!F2423</f>
        <v>0</v>
      </c>
      <c r="V1769" s="44">
        <f>'Measured TV opt-pt'!G2423</f>
        <v>0</v>
      </c>
      <c r="W1769" s="44">
        <f>'Measured TV opt-pt'!H2423</f>
        <v>0</v>
      </c>
      <c r="X1769" s="44">
        <f>'Measured TV opt-pt'!I2423</f>
        <v>0</v>
      </c>
      <c r="Y1769" s="44">
        <f>'Measured TV opt-pt'!J2423</f>
        <v>0</v>
      </c>
      <c r="Z1769" s="44">
        <f>'Measured TV opt-pt'!K2423</f>
        <v>0</v>
      </c>
      <c r="AA1769" s="44">
        <f>'Measured TV opt-pt'!L2423</f>
        <v>0</v>
      </c>
      <c r="AB1769" s="44">
        <f>'Measured TV opt-pt'!M2423</f>
        <v>0</v>
      </c>
      <c r="AC1769" s="44">
        <f>'Measured TV opt-pt'!N2423</f>
        <v>0</v>
      </c>
      <c r="AD1769" s="44">
        <f>'Measured TV opt-pt'!O2423</f>
        <v>0</v>
      </c>
      <c r="AE1769" s="55">
        <f t="shared" si="869"/>
        <v>0</v>
      </c>
    </row>
    <row r="1770" spans="1:31" ht="12.75" customHeight="1" thickBot="1" x14ac:dyDescent="0.25">
      <c r="A1770" s="194" t="str">
        <f>+'Measured TV opt-pt'!A2029</f>
        <v>FOOD</v>
      </c>
      <c r="B1770" s="385"/>
      <c r="C1770" s="123" t="s">
        <v>224</v>
      </c>
      <c r="D1770" s="58">
        <f>+'Measured TV opt-pt'!D2387</f>
        <v>0</v>
      </c>
      <c r="E1770" s="58">
        <f>+'Measured TV opt-pt'!E2387</f>
        <v>0</v>
      </c>
      <c r="F1770" s="58">
        <f>+'Measured TV opt-pt'!F2387</f>
        <v>0</v>
      </c>
      <c r="G1770" s="58">
        <f>+'Measured TV opt-pt'!G2387</f>
        <v>0</v>
      </c>
      <c r="H1770" s="58">
        <f>+'Measured TV opt-pt'!H2387</f>
        <v>0</v>
      </c>
      <c r="I1770" s="58">
        <f>+'Measured TV opt-pt'!I2387</f>
        <v>0</v>
      </c>
      <c r="J1770" s="58">
        <f>+'Measured TV opt-pt'!J2387</f>
        <v>0</v>
      </c>
      <c r="K1770" s="58">
        <f>+'Measured TV opt-pt'!K2387</f>
        <v>0</v>
      </c>
      <c r="L1770" s="58">
        <f>+'Measured TV opt-pt'!L2387</f>
        <v>0</v>
      </c>
      <c r="M1770" s="58">
        <f>+'Measured TV opt-pt'!M2387</f>
        <v>0</v>
      </c>
      <c r="N1770" s="58">
        <f>+'Measured TV opt-pt'!N2387</f>
        <v>0</v>
      </c>
      <c r="O1770" s="58">
        <f>+'Measured TV opt-pt'!O2387</f>
        <v>0</v>
      </c>
      <c r="P1770" s="141">
        <f t="shared" si="865"/>
        <v>0</v>
      </c>
      <c r="Q1770" s="5"/>
      <c r="R1770" s="123" t="s">
        <v>224</v>
      </c>
      <c r="S1770" s="44">
        <f>'Measured TV opt-pt'!D2424</f>
        <v>0</v>
      </c>
      <c r="T1770" s="44">
        <f>'Measured TV opt-pt'!E2424</f>
        <v>0</v>
      </c>
      <c r="U1770" s="44">
        <f>'Measured TV opt-pt'!F2424</f>
        <v>0</v>
      </c>
      <c r="V1770" s="44">
        <f>'Measured TV opt-pt'!G2424</f>
        <v>0</v>
      </c>
      <c r="W1770" s="44">
        <f>'Measured TV opt-pt'!H2424</f>
        <v>0</v>
      </c>
      <c r="X1770" s="44">
        <f>'Measured TV opt-pt'!I2424</f>
        <v>0</v>
      </c>
      <c r="Y1770" s="44">
        <f>'Measured TV opt-pt'!J2424</f>
        <v>0</v>
      </c>
      <c r="Z1770" s="44">
        <f>'Measured TV opt-pt'!K2424</f>
        <v>0</v>
      </c>
      <c r="AA1770" s="44">
        <f>'Measured TV opt-pt'!L2424</f>
        <v>0</v>
      </c>
      <c r="AB1770" s="44">
        <f>'Measured TV opt-pt'!M2424</f>
        <v>0</v>
      </c>
      <c r="AC1770" s="44">
        <f>'Measured TV opt-pt'!N2424</f>
        <v>0</v>
      </c>
      <c r="AD1770" s="44">
        <f>'Measured TV opt-pt'!O2424</f>
        <v>0</v>
      </c>
      <c r="AE1770" s="55">
        <f t="shared" si="869"/>
        <v>0</v>
      </c>
    </row>
    <row r="1771" spans="1:31" ht="12.75" customHeight="1" x14ac:dyDescent="0.2">
      <c r="A1771" s="194" t="str">
        <f>+'Measured TV opt-pt'!A2030</f>
        <v>FOOD</v>
      </c>
      <c r="B1771" s="385"/>
      <c r="C1771" s="123" t="s">
        <v>101</v>
      </c>
      <c r="D1771" s="44"/>
      <c r="E1771" s="44"/>
      <c r="F1771" s="44"/>
      <c r="G1771" s="44"/>
      <c r="H1771" s="44"/>
      <c r="I1771" s="44">
        <v>110000</v>
      </c>
      <c r="J1771" s="44"/>
      <c r="K1771" s="44"/>
      <c r="L1771" s="44"/>
      <c r="M1771" s="44"/>
      <c r="N1771" s="44"/>
      <c r="O1771" s="44"/>
      <c r="P1771" s="141">
        <f t="shared" si="865"/>
        <v>110000</v>
      </c>
      <c r="Q1771" s="5"/>
      <c r="R1771" s="123" t="s">
        <v>101</v>
      </c>
      <c r="S1771" s="44"/>
      <c r="T1771" s="44"/>
      <c r="U1771" s="44"/>
      <c r="V1771" s="44"/>
      <c r="W1771" s="44"/>
      <c r="X1771" s="44"/>
      <c r="Y1771" s="58"/>
      <c r="Z1771" s="58"/>
      <c r="AA1771" s="58"/>
      <c r="AB1771" s="58"/>
      <c r="AC1771" s="58"/>
      <c r="AD1771" s="58"/>
      <c r="AE1771" s="55">
        <f t="shared" si="869"/>
        <v>0</v>
      </c>
    </row>
    <row r="1772" spans="1:31" ht="12.75" customHeight="1" x14ac:dyDescent="0.2">
      <c r="A1772" s="194" t="str">
        <f>+'Measured TV opt-pt'!A2031</f>
        <v>FOOD</v>
      </c>
      <c r="B1772" s="385"/>
      <c r="C1772" s="124" t="s">
        <v>58</v>
      </c>
      <c r="D1772" s="46"/>
      <c r="E1772" s="46"/>
      <c r="F1772" s="46"/>
      <c r="G1772" s="46"/>
      <c r="H1772" s="46"/>
      <c r="I1772" s="46"/>
      <c r="J1772" s="46"/>
      <c r="K1772" s="46"/>
      <c r="L1772" s="46"/>
      <c r="M1772" s="46"/>
      <c r="N1772" s="46"/>
      <c r="O1772" s="46"/>
      <c r="P1772" s="142">
        <f t="shared" si="865"/>
        <v>0</v>
      </c>
      <c r="R1772" s="133" t="s">
        <v>105</v>
      </c>
      <c r="S1772" s="133">
        <f>+'Measured TV opt-pt'!D1199</f>
        <v>0.44</v>
      </c>
      <c r="T1772" s="133">
        <f>+'Measured TV opt-pt'!E1199</f>
        <v>0.44</v>
      </c>
      <c r="U1772" s="133">
        <f>+'Measured TV opt-pt'!F1199</f>
        <v>0.44</v>
      </c>
      <c r="V1772" s="133">
        <f>+'Measured TV opt-pt'!G1199</f>
        <v>0.48</v>
      </c>
      <c r="W1772" s="133">
        <f>+'Measured TV opt-pt'!H1199</f>
        <v>0.48</v>
      </c>
      <c r="X1772" s="8">
        <f>+'Measured TV opt-pt'!I1199</f>
        <v>0.48</v>
      </c>
      <c r="Y1772" s="133">
        <f>+'Measured TV opt-pt'!J1199</f>
        <v>0.48</v>
      </c>
      <c r="Z1772" s="133">
        <f>+'Measured TV opt-pt'!K1199</f>
        <v>0.48915873014712274</v>
      </c>
      <c r="AA1772" s="133">
        <f>+'Measured TV opt-pt'!L1199</f>
        <v>0.4834974169537235</v>
      </c>
      <c r="AB1772" s="133">
        <f>+'Measured TV opt-pt'!M1199</f>
        <v>0.45414569524687309</v>
      </c>
      <c r="AC1772" s="133">
        <f>+'Measured TV opt-pt'!N1199</f>
        <v>0.38276016431267579</v>
      </c>
      <c r="AD1772" s="133">
        <f>+'Measured TV opt-pt'!O1199</f>
        <v>0.34111134082271427</v>
      </c>
      <c r="AE1772" s="133"/>
    </row>
    <row r="1773" spans="1:31" ht="13.5" customHeight="1" thickBot="1" x14ac:dyDescent="0.25">
      <c r="A1773" s="194" t="str">
        <f>+'Measured TV opt-pt'!A2032</f>
        <v>FOOD</v>
      </c>
      <c r="B1773" s="385"/>
      <c r="C1773" s="124" t="s">
        <v>59</v>
      </c>
      <c r="D1773" s="46"/>
      <c r="E1773" s="46"/>
      <c r="F1773" s="46"/>
      <c r="G1773" s="46"/>
      <c r="H1773" s="46"/>
      <c r="I1773" s="46"/>
      <c r="J1773" s="46"/>
      <c r="K1773" s="46"/>
      <c r="L1773" s="46"/>
      <c r="M1773" s="46"/>
      <c r="N1773" s="46"/>
      <c r="O1773" s="46"/>
      <c r="P1773" s="142">
        <f t="shared" si="865"/>
        <v>0</v>
      </c>
      <c r="R1773" s="60" t="s">
        <v>107</v>
      </c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</row>
    <row r="1774" spans="1:31" ht="12.75" customHeight="1" thickBot="1" x14ac:dyDescent="0.25">
      <c r="A1774" s="194" t="str">
        <f>+'Measured TV opt-pt'!A2033</f>
        <v>FOOD</v>
      </c>
      <c r="B1774" s="385"/>
      <c r="C1774" s="124" t="s">
        <v>166</v>
      </c>
      <c r="D1774" s="46"/>
      <c r="E1774" s="46"/>
      <c r="F1774" s="46"/>
      <c r="G1774" s="46"/>
      <c r="H1774" s="46"/>
      <c r="I1774" s="46">
        <v>59900</v>
      </c>
      <c r="J1774" s="46"/>
      <c r="K1774" s="46"/>
      <c r="L1774" s="46"/>
      <c r="M1774" s="46"/>
      <c r="N1774" s="46"/>
      <c r="O1774" s="46"/>
      <c r="P1774" s="142">
        <f t="shared" si="865"/>
        <v>59900</v>
      </c>
      <c r="Q1774" s="8"/>
      <c r="R1774" s="121" t="s">
        <v>106</v>
      </c>
      <c r="S1774" s="54">
        <f>SUM(S1775:S1780)</f>
        <v>0</v>
      </c>
      <c r="T1774" s="54">
        <f t="shared" ref="T1774" si="870">SUM(T1775:T1780)</f>
        <v>0</v>
      </c>
      <c r="U1774" s="54">
        <f t="shared" ref="U1774" si="871">SUM(U1775:U1780)</f>
        <v>0</v>
      </c>
      <c r="V1774" s="54">
        <f t="shared" ref="V1774" si="872">SUM(V1775:V1780)</f>
        <v>0</v>
      </c>
      <c r="W1774" s="54">
        <f t="shared" ref="W1774" si="873">SUM(W1775:W1780)</f>
        <v>0</v>
      </c>
      <c r="X1774" s="54">
        <f t="shared" ref="X1774" si="874">SUM(X1775:X1780)</f>
        <v>0</v>
      </c>
      <c r="Y1774" s="54">
        <f t="shared" ref="Y1774" si="875">SUM(Y1775:Y1780)</f>
        <v>0</v>
      </c>
      <c r="Z1774" s="54">
        <f t="shared" ref="Z1774" si="876">SUM(Z1775:Z1780)</f>
        <v>0</v>
      </c>
      <c r="AA1774" s="54">
        <f t="shared" ref="AA1774" si="877">SUM(AA1775:AA1780)</f>
        <v>0</v>
      </c>
      <c r="AB1774" s="54">
        <f t="shared" ref="AB1774" si="878">SUM(AB1775:AB1780)</f>
        <v>0</v>
      </c>
      <c r="AC1774" s="54">
        <f t="shared" ref="AC1774" si="879">SUM(AC1775:AC1780)</f>
        <v>0</v>
      </c>
      <c r="AD1774" s="54">
        <f t="shared" ref="AD1774" si="880">SUM(AD1775:AD1780)</f>
        <v>0</v>
      </c>
      <c r="AE1774" s="54">
        <f t="shared" ref="AE1774" si="881">SUM(AE1775:AE1780)</f>
        <v>0</v>
      </c>
    </row>
    <row r="1775" spans="1:31" ht="12.75" customHeight="1" thickBot="1" x14ac:dyDescent="0.25">
      <c r="A1775" s="194" t="str">
        <f>+'Measured TV opt-pt'!A2034</f>
        <v>FOOD</v>
      </c>
      <c r="B1775" s="385"/>
      <c r="C1775" s="125" t="s">
        <v>167</v>
      </c>
      <c r="D1775" s="48"/>
      <c r="E1775" s="48"/>
      <c r="F1775" s="48"/>
      <c r="G1775" s="48"/>
      <c r="H1775" s="48"/>
      <c r="I1775" s="48"/>
      <c r="J1775" s="48"/>
      <c r="K1775" s="48"/>
      <c r="L1775" s="48"/>
      <c r="M1775" s="48"/>
      <c r="N1775" s="48"/>
      <c r="O1775" s="48"/>
      <c r="P1775" s="143">
        <f t="shared" si="865"/>
        <v>0</v>
      </c>
      <c r="Q1775" s="8"/>
      <c r="R1775" s="123" t="s">
        <v>261</v>
      </c>
      <c r="S1775" s="44">
        <f>'Measured TV opt-pt'!D2414</f>
        <v>0</v>
      </c>
      <c r="T1775" s="44">
        <f>'Measured TV opt-pt'!E2414</f>
        <v>0</v>
      </c>
      <c r="U1775" s="44">
        <f>'Measured TV opt-pt'!F2414</f>
        <v>0</v>
      </c>
      <c r="V1775" s="44">
        <f>'Measured TV opt-pt'!G2414</f>
        <v>0</v>
      </c>
      <c r="W1775" s="44">
        <f>'Measured TV opt-pt'!H2414</f>
        <v>0</v>
      </c>
      <c r="X1775" s="44">
        <f>'Measured TV opt-pt'!I2414</f>
        <v>0</v>
      </c>
      <c r="Y1775" s="44">
        <f>'Measured TV opt-pt'!J2414</f>
        <v>0</v>
      </c>
      <c r="Z1775" s="44">
        <f>'Measured TV opt-pt'!K2414</f>
        <v>0</v>
      </c>
      <c r="AA1775" s="44">
        <f>'Measured TV opt-pt'!L2414</f>
        <v>0</v>
      </c>
      <c r="AB1775" s="44">
        <f>'Measured TV opt-pt'!M2414</f>
        <v>0</v>
      </c>
      <c r="AC1775" s="44">
        <f>'Measured TV opt-pt'!N2414</f>
        <v>0</v>
      </c>
      <c r="AD1775" s="44">
        <f>'Measured TV opt-pt'!O2414</f>
        <v>0</v>
      </c>
      <c r="AE1775" s="55">
        <f t="shared" ref="AE1775:AE1780" si="882">SUM(S1775:AD1775)</f>
        <v>0</v>
      </c>
    </row>
    <row r="1776" spans="1:31" ht="12.75" customHeight="1" thickBot="1" x14ac:dyDescent="0.25">
      <c r="A1776" s="194" t="str">
        <f>+'Measured TV opt-pt'!A2035</f>
        <v>FOOD</v>
      </c>
      <c r="B1776" s="385"/>
      <c r="C1776" s="122" t="s">
        <v>60</v>
      </c>
      <c r="D1776" s="42"/>
      <c r="E1776" s="42">
        <v>1300</v>
      </c>
      <c r="F1776" s="42">
        <v>3000</v>
      </c>
      <c r="G1776" s="42">
        <v>3500</v>
      </c>
      <c r="H1776" s="42"/>
      <c r="I1776" s="42">
        <v>5583</v>
      </c>
      <c r="J1776" s="42">
        <v>583</v>
      </c>
      <c r="K1776" s="42">
        <v>1883</v>
      </c>
      <c r="L1776" s="42">
        <v>583</v>
      </c>
      <c r="M1776" s="42">
        <v>3300</v>
      </c>
      <c r="N1776" s="42">
        <v>2000</v>
      </c>
      <c r="O1776" s="42">
        <v>583</v>
      </c>
      <c r="P1776" s="144">
        <f t="shared" si="865"/>
        <v>22315</v>
      </c>
      <c r="Q1776" s="5"/>
      <c r="R1776" s="123" t="s">
        <v>262</v>
      </c>
      <c r="S1776" s="44">
        <f>'Measured TV opt-pt'!D2415</f>
        <v>0</v>
      </c>
      <c r="T1776" s="44">
        <f>'Measured TV opt-pt'!E2415</f>
        <v>0</v>
      </c>
      <c r="U1776" s="44">
        <f>'Measured TV opt-pt'!F2415</f>
        <v>0</v>
      </c>
      <c r="V1776" s="44">
        <f>'Measured TV opt-pt'!G2415</f>
        <v>0</v>
      </c>
      <c r="W1776" s="44">
        <f>'Measured TV opt-pt'!H2415</f>
        <v>0</v>
      </c>
      <c r="X1776" s="44">
        <f>'Measured TV opt-pt'!I2415</f>
        <v>0</v>
      </c>
      <c r="Y1776" s="44">
        <f>'Measured TV opt-pt'!J2415</f>
        <v>0</v>
      </c>
      <c r="Z1776" s="44">
        <f>'Measured TV opt-pt'!K2415</f>
        <v>0</v>
      </c>
      <c r="AA1776" s="44">
        <f>'Measured TV opt-pt'!L2415</f>
        <v>0</v>
      </c>
      <c r="AB1776" s="44">
        <f>'Measured TV opt-pt'!M2415</f>
        <v>0</v>
      </c>
      <c r="AC1776" s="44">
        <f>'Measured TV opt-pt'!N2415</f>
        <v>0</v>
      </c>
      <c r="AD1776" s="44">
        <f>'Measured TV opt-pt'!O2415</f>
        <v>0</v>
      </c>
      <c r="AE1776" s="55">
        <f t="shared" si="882"/>
        <v>0</v>
      </c>
    </row>
    <row r="1777" spans="1:31" ht="12.75" customHeight="1" thickBot="1" x14ac:dyDescent="0.25">
      <c r="A1777" s="194" t="str">
        <f>+'Measured TV opt-pt'!A2036</f>
        <v>FOOD</v>
      </c>
      <c r="B1777" s="385"/>
      <c r="C1777" s="122" t="s">
        <v>61</v>
      </c>
      <c r="D1777" s="42"/>
      <c r="E1777" s="42"/>
      <c r="F1777" s="42"/>
      <c r="G1777" s="42"/>
      <c r="H1777" s="42">
        <v>2300</v>
      </c>
      <c r="I1777" s="42"/>
      <c r="J1777" s="42"/>
      <c r="K1777" s="42"/>
      <c r="L1777" s="42"/>
      <c r="M1777" s="42"/>
      <c r="N1777" s="42"/>
      <c r="O1777" s="42"/>
      <c r="P1777" s="144">
        <f t="shared" si="865"/>
        <v>2300</v>
      </c>
      <c r="R1777" s="123" t="s">
        <v>263</v>
      </c>
      <c r="S1777" s="44">
        <f>'Measured TV opt-pt'!D2416</f>
        <v>0</v>
      </c>
      <c r="T1777" s="44">
        <f>'Measured TV opt-pt'!E2416</f>
        <v>0</v>
      </c>
      <c r="U1777" s="44">
        <f>'Measured TV opt-pt'!F2416</f>
        <v>0</v>
      </c>
      <c r="V1777" s="44">
        <f>'Measured TV opt-pt'!G2416</f>
        <v>0</v>
      </c>
      <c r="W1777" s="44">
        <f>'Measured TV opt-pt'!H2416</f>
        <v>0</v>
      </c>
      <c r="X1777" s="44">
        <f>'Measured TV opt-pt'!I2416</f>
        <v>0</v>
      </c>
      <c r="Y1777" s="44">
        <f>'Measured TV opt-pt'!J2416</f>
        <v>0</v>
      </c>
      <c r="Z1777" s="44">
        <f>'Measured TV opt-pt'!K2416</f>
        <v>0</v>
      </c>
      <c r="AA1777" s="44">
        <f>'Measured TV opt-pt'!L2416</f>
        <v>0</v>
      </c>
      <c r="AB1777" s="44">
        <f>'Measured TV opt-pt'!M2416</f>
        <v>0</v>
      </c>
      <c r="AC1777" s="44">
        <f>'Measured TV opt-pt'!N2416</f>
        <v>0</v>
      </c>
      <c r="AD1777" s="44">
        <f>'Measured TV opt-pt'!O2416</f>
        <v>0</v>
      </c>
      <c r="AE1777" s="55">
        <f t="shared" si="882"/>
        <v>0</v>
      </c>
    </row>
    <row r="1778" spans="1:31" ht="12.75" customHeight="1" thickBot="1" x14ac:dyDescent="0.25">
      <c r="A1778" s="194" t="str">
        <f>+'Measured TV opt-pt'!A2037</f>
        <v>FOOD</v>
      </c>
      <c r="B1778" s="385"/>
      <c r="C1778" s="122" t="s">
        <v>62</v>
      </c>
      <c r="D1778" s="42"/>
      <c r="E1778" s="42"/>
      <c r="F1778" s="42"/>
      <c r="G1778" s="42"/>
      <c r="H1778" s="42"/>
      <c r="I1778" s="42"/>
      <c r="J1778" s="42"/>
      <c r="K1778" s="42"/>
      <c r="L1778" s="42"/>
      <c r="M1778" s="42"/>
      <c r="N1778" s="42"/>
      <c r="O1778" s="42"/>
      <c r="P1778" s="144">
        <f t="shared" si="865"/>
        <v>0</v>
      </c>
      <c r="R1778" s="123" t="s">
        <v>264</v>
      </c>
      <c r="S1778" s="44">
        <f>'Measured TV opt-pt'!D2417</f>
        <v>0</v>
      </c>
      <c r="T1778" s="44">
        <f>'Measured TV opt-pt'!E2417</f>
        <v>0</v>
      </c>
      <c r="U1778" s="44">
        <f>'Measured TV opt-pt'!F2417</f>
        <v>0</v>
      </c>
      <c r="V1778" s="44">
        <f>'Measured TV opt-pt'!G2417</f>
        <v>0</v>
      </c>
      <c r="W1778" s="44">
        <f>'Measured TV opt-pt'!H2417</f>
        <v>0</v>
      </c>
      <c r="X1778" s="44">
        <f>'Measured TV opt-pt'!I2417</f>
        <v>0</v>
      </c>
      <c r="Y1778" s="44">
        <f>'Measured TV opt-pt'!J2417</f>
        <v>0</v>
      </c>
      <c r="Z1778" s="44">
        <f>'Measured TV opt-pt'!K2417</f>
        <v>0</v>
      </c>
      <c r="AA1778" s="44">
        <f>'Measured TV opt-pt'!L2417</f>
        <v>0</v>
      </c>
      <c r="AB1778" s="44">
        <f>'Measured TV opt-pt'!M2417</f>
        <v>0</v>
      </c>
      <c r="AC1778" s="44">
        <f>'Measured TV opt-pt'!N2417</f>
        <v>0</v>
      </c>
      <c r="AD1778" s="44">
        <f>'Measured TV opt-pt'!O2417</f>
        <v>0</v>
      </c>
      <c r="AE1778" s="55">
        <f t="shared" si="882"/>
        <v>0</v>
      </c>
    </row>
    <row r="1779" spans="1:31" ht="12.75" customHeight="1" thickBot="1" x14ac:dyDescent="0.25">
      <c r="A1779" s="194" t="str">
        <f>+'Measured TV opt-pt'!A2038</f>
        <v>FOOD</v>
      </c>
      <c r="B1779" s="385"/>
      <c r="C1779" s="122" t="s">
        <v>63</v>
      </c>
      <c r="D1779" s="42"/>
      <c r="E1779" s="42"/>
      <c r="F1779" s="42"/>
      <c r="G1779" s="42"/>
      <c r="H1779" s="42"/>
      <c r="I1779" s="42"/>
      <c r="J1779" s="42"/>
      <c r="K1779" s="42"/>
      <c r="L1779" s="42"/>
      <c r="M1779" s="42"/>
      <c r="N1779" s="42"/>
      <c r="O1779" s="42"/>
      <c r="P1779" s="144">
        <f t="shared" si="865"/>
        <v>0</v>
      </c>
      <c r="Q1779" s="5"/>
      <c r="R1779" s="123" t="s">
        <v>265</v>
      </c>
      <c r="S1779" s="44">
        <f>'Measured TV opt-pt'!D2418</f>
        <v>0</v>
      </c>
      <c r="T1779" s="44">
        <f>'Measured TV opt-pt'!E2418</f>
        <v>0</v>
      </c>
      <c r="U1779" s="44">
        <f>'Measured TV opt-pt'!F2418</f>
        <v>0</v>
      </c>
      <c r="V1779" s="44">
        <f>'Measured TV opt-pt'!G2418</f>
        <v>0</v>
      </c>
      <c r="W1779" s="44">
        <f>'Measured TV opt-pt'!H2418</f>
        <v>0</v>
      </c>
      <c r="X1779" s="44">
        <f>'Measured TV opt-pt'!I2418</f>
        <v>0</v>
      </c>
      <c r="Y1779" s="44">
        <f>'Measured TV opt-pt'!J2418</f>
        <v>0</v>
      </c>
      <c r="Z1779" s="44">
        <f>'Measured TV opt-pt'!K2418</f>
        <v>0</v>
      </c>
      <c r="AA1779" s="44">
        <f>'Measured TV opt-pt'!L2418</f>
        <v>0</v>
      </c>
      <c r="AB1779" s="44">
        <f>'Measured TV opt-pt'!M2418</f>
        <v>0</v>
      </c>
      <c r="AC1779" s="44">
        <f>'Measured TV opt-pt'!N2418</f>
        <v>0</v>
      </c>
      <c r="AD1779" s="44">
        <f>'Measured TV opt-pt'!O2418</f>
        <v>0</v>
      </c>
      <c r="AE1779" s="55">
        <f t="shared" si="882"/>
        <v>0</v>
      </c>
    </row>
    <row r="1780" spans="1:31" ht="13.5" customHeight="1" x14ac:dyDescent="0.2">
      <c r="A1780" s="194" t="str">
        <f>+'Measured TV opt-pt'!A2039</f>
        <v>FOOD</v>
      </c>
      <c r="B1780" s="385"/>
      <c r="C1780" s="122" t="s">
        <v>64</v>
      </c>
      <c r="D1780" s="42"/>
      <c r="E1780" s="42"/>
      <c r="F1780" s="42"/>
      <c r="G1780" s="42"/>
      <c r="H1780" s="42"/>
      <c r="I1780" s="42"/>
      <c r="J1780" s="42"/>
      <c r="K1780" s="42"/>
      <c r="L1780" s="42"/>
      <c r="M1780" s="42"/>
      <c r="N1780" s="42"/>
      <c r="O1780" s="42"/>
      <c r="P1780" s="144">
        <f>SUM(D1780:O1780)</f>
        <v>0</v>
      </c>
      <c r="Q1780" s="5"/>
      <c r="R1780" s="123" t="s">
        <v>266</v>
      </c>
      <c r="S1780" s="44"/>
      <c r="T1780" s="44"/>
      <c r="U1780" s="44"/>
      <c r="V1780" s="44"/>
      <c r="W1780" s="44"/>
      <c r="X1780" s="44"/>
      <c r="Y1780" s="44"/>
      <c r="Z1780" s="44"/>
      <c r="AA1780" s="44"/>
      <c r="AB1780" s="44"/>
      <c r="AC1780" s="44"/>
      <c r="AD1780" s="44"/>
      <c r="AE1780" s="55">
        <f t="shared" si="882"/>
        <v>0</v>
      </c>
    </row>
    <row r="1781" spans="1:31" ht="12.75" customHeight="1" x14ac:dyDescent="0.2">
      <c r="A1781" s="194" t="str">
        <f>+'Measured TV opt-pt'!A2040</f>
        <v>FOOD</v>
      </c>
      <c r="B1781" s="385"/>
      <c r="C1781" s="212" t="s">
        <v>289</v>
      </c>
      <c r="D1781" s="217">
        <f t="shared" ref="D1781:O1781" si="883">SUM(D1782:D1800)</f>
        <v>0</v>
      </c>
      <c r="E1781" s="217">
        <f t="shared" si="883"/>
        <v>0</v>
      </c>
      <c r="F1781" s="217">
        <f t="shared" si="883"/>
        <v>0</v>
      </c>
      <c r="G1781" s="217">
        <f t="shared" si="883"/>
        <v>0</v>
      </c>
      <c r="H1781" s="217">
        <f>SUM(H1782:H1800)</f>
        <v>0</v>
      </c>
      <c r="I1781" s="217">
        <f>SUM(I1782:I1800)</f>
        <v>188045</v>
      </c>
      <c r="J1781" s="217">
        <f t="shared" si="883"/>
        <v>0</v>
      </c>
      <c r="K1781" s="217">
        <f t="shared" si="883"/>
        <v>0</v>
      </c>
      <c r="L1781" s="217">
        <f t="shared" si="883"/>
        <v>130000</v>
      </c>
      <c r="M1781" s="217">
        <f t="shared" si="883"/>
        <v>0</v>
      </c>
      <c r="N1781" s="217">
        <f t="shared" si="883"/>
        <v>0</v>
      </c>
      <c r="O1781" s="217">
        <f t="shared" si="883"/>
        <v>0</v>
      </c>
      <c r="P1781" s="214">
        <f t="shared" si="865"/>
        <v>318045</v>
      </c>
      <c r="Q1781" s="5"/>
      <c r="R1781" s="60" t="s">
        <v>107</v>
      </c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</row>
    <row r="1782" spans="1:31" ht="12.75" customHeight="1" x14ac:dyDescent="0.25">
      <c r="A1782" s="194" t="str">
        <f>+'Measured TV opt-pt'!A2041</f>
        <v>FOOD</v>
      </c>
      <c r="B1782" s="385"/>
      <c r="C1782" s="311" t="s">
        <v>284</v>
      </c>
      <c r="D1782" s="330"/>
      <c r="E1782" s="330"/>
      <c r="F1782" s="330"/>
      <c r="G1782" s="330"/>
      <c r="H1782" s="330"/>
      <c r="I1782" s="330"/>
      <c r="J1782" s="330"/>
      <c r="K1782" s="330"/>
      <c r="L1782" s="330">
        <v>130000</v>
      </c>
      <c r="M1782" s="330"/>
      <c r="N1782" s="330"/>
      <c r="O1782" s="330"/>
      <c r="P1782" s="312">
        <f t="shared" ref="P1782:P1800" si="884">SUM(D1782:O1782)</f>
        <v>130000</v>
      </c>
      <c r="Q1782" s="5"/>
      <c r="R1782" s="60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</row>
    <row r="1783" spans="1:31" ht="12.75" customHeight="1" x14ac:dyDescent="0.25">
      <c r="A1783" s="194" t="str">
        <f>+'Measured TV opt-pt'!A2042</f>
        <v>FOOD</v>
      </c>
      <c r="B1783" s="385"/>
      <c r="C1783" s="311" t="s">
        <v>288</v>
      </c>
      <c r="D1783" s="330"/>
      <c r="E1783" s="330"/>
      <c r="F1783" s="330"/>
      <c r="G1783" s="330"/>
      <c r="H1783" s="330"/>
      <c r="I1783" s="330"/>
      <c r="J1783" s="330"/>
      <c r="K1783" s="330"/>
      <c r="L1783" s="330"/>
      <c r="M1783" s="330"/>
      <c r="N1783" s="330"/>
      <c r="O1783" s="330"/>
      <c r="P1783" s="312">
        <f t="shared" si="884"/>
        <v>0</v>
      </c>
      <c r="Q1783" s="5"/>
      <c r="R1783" s="60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</row>
    <row r="1784" spans="1:31" ht="12.75" customHeight="1" x14ac:dyDescent="0.25">
      <c r="A1784" s="194" t="str">
        <f>+'Measured TV opt-pt'!A2043</f>
        <v>FOOD</v>
      </c>
      <c r="B1784" s="385"/>
      <c r="C1784" s="311" t="s">
        <v>280</v>
      </c>
      <c r="D1784" s="330"/>
      <c r="E1784" s="330"/>
      <c r="F1784" s="330"/>
      <c r="G1784" s="330"/>
      <c r="H1784" s="330"/>
      <c r="I1784" s="330">
        <v>41600</v>
      </c>
      <c r="J1784" s="330"/>
      <c r="K1784" s="330"/>
      <c r="L1784" s="330"/>
      <c r="M1784" s="330"/>
      <c r="N1784" s="330"/>
      <c r="O1784" s="330"/>
      <c r="P1784" s="312">
        <f t="shared" si="884"/>
        <v>41600</v>
      </c>
      <c r="Q1784" s="5"/>
      <c r="R1784" s="60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</row>
    <row r="1785" spans="1:31" ht="12.75" customHeight="1" x14ac:dyDescent="0.25">
      <c r="A1785" s="194" t="str">
        <f>+'Measured TV opt-pt'!A2044</f>
        <v>FOOD</v>
      </c>
      <c r="B1785" s="385"/>
      <c r="C1785" s="311" t="s">
        <v>285</v>
      </c>
      <c r="D1785" s="330"/>
      <c r="E1785" s="330"/>
      <c r="F1785" s="330"/>
      <c r="G1785" s="330"/>
      <c r="H1785" s="330"/>
      <c r="I1785" s="330">
        <v>37800</v>
      </c>
      <c r="J1785" s="330"/>
      <c r="K1785" s="330"/>
      <c r="L1785" s="330"/>
      <c r="M1785" s="330"/>
      <c r="N1785" s="330"/>
      <c r="O1785" s="330"/>
      <c r="P1785" s="312">
        <f t="shared" si="884"/>
        <v>37800</v>
      </c>
      <c r="Q1785" s="5"/>
      <c r="R1785" s="60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</row>
    <row r="1786" spans="1:31" ht="12.75" customHeight="1" x14ac:dyDescent="0.25">
      <c r="A1786" s="194" t="str">
        <f t="shared" ref="A1786:A1798" si="885">+A1785</f>
        <v>FOOD</v>
      </c>
      <c r="B1786" s="385"/>
      <c r="C1786" s="311" t="s">
        <v>280</v>
      </c>
      <c r="D1786" s="330"/>
      <c r="E1786" s="330"/>
      <c r="F1786" s="330"/>
      <c r="G1786" s="330"/>
      <c r="H1786" s="330"/>
      <c r="I1786" s="330">
        <v>59925</v>
      </c>
      <c r="J1786" s="330"/>
      <c r="K1786" s="330"/>
      <c r="L1786" s="330"/>
      <c r="M1786" s="330"/>
      <c r="N1786" s="330"/>
      <c r="O1786" s="330"/>
      <c r="P1786" s="312">
        <f t="shared" si="884"/>
        <v>59925</v>
      </c>
      <c r="Q1786" s="5"/>
      <c r="R1786" s="60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</row>
    <row r="1787" spans="1:31" ht="12.75" customHeight="1" x14ac:dyDescent="0.25">
      <c r="A1787" s="194" t="str">
        <f t="shared" si="885"/>
        <v>FOOD</v>
      </c>
      <c r="B1787" s="385"/>
      <c r="C1787" s="311" t="s">
        <v>286</v>
      </c>
      <c r="D1787" s="330"/>
      <c r="E1787" s="330"/>
      <c r="F1787" s="330"/>
      <c r="G1787" s="330"/>
      <c r="H1787" s="330"/>
      <c r="I1787" s="330"/>
      <c r="J1787" s="330"/>
      <c r="K1787" s="330"/>
      <c r="L1787" s="330"/>
      <c r="M1787" s="330"/>
      <c r="N1787" s="330"/>
      <c r="O1787" s="330"/>
      <c r="P1787" s="312">
        <f t="shared" si="884"/>
        <v>0</v>
      </c>
      <c r="Q1787" s="5"/>
      <c r="R1787" s="60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</row>
    <row r="1788" spans="1:31" ht="12.75" customHeight="1" x14ac:dyDescent="0.25">
      <c r="A1788" s="194" t="str">
        <f t="shared" si="885"/>
        <v>FOOD</v>
      </c>
      <c r="B1788" s="385"/>
      <c r="C1788" s="311" t="s">
        <v>282</v>
      </c>
      <c r="D1788" s="330"/>
      <c r="E1788" s="330"/>
      <c r="F1788" s="330"/>
      <c r="G1788" s="330"/>
      <c r="H1788" s="330"/>
      <c r="I1788" s="330">
        <v>25760.000000000004</v>
      </c>
      <c r="J1788" s="330"/>
      <c r="K1788" s="330"/>
      <c r="L1788" s="330"/>
      <c r="M1788" s="330"/>
      <c r="N1788" s="330"/>
      <c r="O1788" s="330"/>
      <c r="P1788" s="312">
        <f t="shared" si="884"/>
        <v>25760.000000000004</v>
      </c>
      <c r="Q1788" s="5"/>
      <c r="R1788" s="60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</row>
    <row r="1789" spans="1:31" ht="12.75" customHeight="1" x14ac:dyDescent="0.25">
      <c r="A1789" s="194" t="str">
        <f t="shared" si="885"/>
        <v>FOOD</v>
      </c>
      <c r="B1789" s="385"/>
      <c r="C1789" s="311" t="s">
        <v>283</v>
      </c>
      <c r="D1789" s="330"/>
      <c r="E1789" s="330"/>
      <c r="F1789" s="330"/>
      <c r="G1789" s="330"/>
      <c r="H1789" s="330"/>
      <c r="I1789" s="330">
        <v>22960.000000000004</v>
      </c>
      <c r="J1789" s="330"/>
      <c r="K1789" s="330"/>
      <c r="L1789" s="330"/>
      <c r="M1789" s="330"/>
      <c r="N1789" s="330"/>
      <c r="O1789" s="330"/>
      <c r="P1789" s="312">
        <f t="shared" si="884"/>
        <v>22960.000000000004</v>
      </c>
      <c r="Q1789" s="5"/>
      <c r="R1789" s="60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</row>
    <row r="1790" spans="1:31" ht="12.75" customHeight="1" x14ac:dyDescent="0.25">
      <c r="A1790" s="194" t="str">
        <f t="shared" si="885"/>
        <v>FOOD</v>
      </c>
      <c r="B1790" s="385"/>
      <c r="C1790" s="313" t="s">
        <v>287</v>
      </c>
      <c r="D1790" s="331"/>
      <c r="E1790" s="331"/>
      <c r="F1790" s="331"/>
      <c r="G1790" s="331"/>
      <c r="H1790" s="331"/>
      <c r="I1790" s="331"/>
      <c r="J1790" s="331"/>
      <c r="K1790" s="331"/>
      <c r="L1790" s="331"/>
      <c r="M1790" s="331"/>
      <c r="N1790" s="331"/>
      <c r="O1790" s="331"/>
      <c r="P1790" s="314">
        <f t="shared" si="884"/>
        <v>0</v>
      </c>
      <c r="Q1790" s="5"/>
      <c r="R1790" s="60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</row>
    <row r="1791" spans="1:31" ht="12.75" customHeight="1" x14ac:dyDescent="0.25">
      <c r="A1791" s="194" t="str">
        <f t="shared" si="885"/>
        <v>FOOD</v>
      </c>
      <c r="B1791" s="385"/>
      <c r="C1791" s="313" t="s">
        <v>288</v>
      </c>
      <c r="D1791" s="331"/>
      <c r="E1791" s="331"/>
      <c r="F1791" s="331"/>
      <c r="G1791" s="331"/>
      <c r="H1791" s="331"/>
      <c r="I1791" s="331"/>
      <c r="J1791" s="331"/>
      <c r="K1791" s="331"/>
      <c r="L1791" s="331"/>
      <c r="M1791" s="331"/>
      <c r="N1791" s="331"/>
      <c r="O1791" s="331"/>
      <c r="P1791" s="314">
        <f t="shared" si="884"/>
        <v>0</v>
      </c>
      <c r="Q1791" s="5"/>
      <c r="R1791" s="60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</row>
    <row r="1792" spans="1:31" ht="12.75" customHeight="1" x14ac:dyDescent="0.25">
      <c r="A1792" s="194" t="str">
        <f t="shared" si="885"/>
        <v>FOOD</v>
      </c>
      <c r="B1792" s="385"/>
      <c r="C1792" s="313" t="s">
        <v>280</v>
      </c>
      <c r="D1792" s="331"/>
      <c r="E1792" s="331"/>
      <c r="F1792" s="331"/>
      <c r="G1792" s="331"/>
      <c r="H1792" s="331"/>
      <c r="I1792" s="331"/>
      <c r="J1792" s="331"/>
      <c r="K1792" s="331"/>
      <c r="L1792" s="331"/>
      <c r="M1792" s="331"/>
      <c r="N1792" s="331"/>
      <c r="O1792" s="331"/>
      <c r="P1792" s="314">
        <f t="shared" si="884"/>
        <v>0</v>
      </c>
      <c r="Q1792" s="5"/>
      <c r="R1792" s="60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</row>
    <row r="1793" spans="1:31" ht="12.75" customHeight="1" x14ac:dyDescent="0.25">
      <c r="A1793" s="194" t="str">
        <f t="shared" si="885"/>
        <v>FOOD</v>
      </c>
      <c r="B1793" s="385"/>
      <c r="C1793" s="313" t="s">
        <v>285</v>
      </c>
      <c r="D1793" s="331"/>
      <c r="E1793" s="331"/>
      <c r="F1793" s="331"/>
      <c r="G1793" s="331"/>
      <c r="H1793" s="331"/>
      <c r="I1793" s="331"/>
      <c r="J1793" s="331"/>
      <c r="K1793" s="331"/>
      <c r="L1793" s="331"/>
      <c r="M1793" s="331"/>
      <c r="N1793" s="331"/>
      <c r="O1793" s="331"/>
      <c r="P1793" s="314">
        <f t="shared" si="884"/>
        <v>0</v>
      </c>
      <c r="Q1793" s="5"/>
      <c r="R1793" s="60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</row>
    <row r="1794" spans="1:31" ht="12.75" customHeight="1" x14ac:dyDescent="0.25">
      <c r="A1794" s="194" t="str">
        <f t="shared" si="885"/>
        <v>FOOD</v>
      </c>
      <c r="B1794" s="385"/>
      <c r="C1794" s="313" t="s">
        <v>280</v>
      </c>
      <c r="D1794" s="331"/>
      <c r="E1794" s="331"/>
      <c r="F1794" s="331"/>
      <c r="G1794" s="331"/>
      <c r="H1794" s="331"/>
      <c r="I1794" s="331"/>
      <c r="J1794" s="331"/>
      <c r="K1794" s="331"/>
      <c r="L1794" s="331"/>
      <c r="M1794" s="331"/>
      <c r="N1794" s="331"/>
      <c r="O1794" s="331"/>
      <c r="P1794" s="314">
        <f t="shared" si="884"/>
        <v>0</v>
      </c>
      <c r="Q1794" s="5"/>
      <c r="R1794" s="60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</row>
    <row r="1795" spans="1:31" ht="12.75" customHeight="1" x14ac:dyDescent="0.25">
      <c r="A1795" s="194" t="str">
        <f t="shared" si="885"/>
        <v>FOOD</v>
      </c>
      <c r="B1795" s="385"/>
      <c r="C1795" s="313" t="s">
        <v>286</v>
      </c>
      <c r="D1795" s="331"/>
      <c r="E1795" s="331"/>
      <c r="F1795" s="331"/>
      <c r="G1795" s="331"/>
      <c r="H1795" s="331"/>
      <c r="I1795" s="331"/>
      <c r="J1795" s="331"/>
      <c r="K1795" s="331"/>
      <c r="L1795" s="331"/>
      <c r="M1795" s="331"/>
      <c r="N1795" s="331"/>
      <c r="O1795" s="331"/>
      <c r="P1795" s="314">
        <f t="shared" si="884"/>
        <v>0</v>
      </c>
      <c r="Q1795" s="5"/>
      <c r="R1795" s="60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</row>
    <row r="1796" spans="1:31" ht="12.75" customHeight="1" x14ac:dyDescent="0.25">
      <c r="A1796" s="194" t="str">
        <f t="shared" si="885"/>
        <v>FOOD</v>
      </c>
      <c r="B1796" s="385"/>
      <c r="C1796" s="313" t="s">
        <v>282</v>
      </c>
      <c r="D1796" s="331"/>
      <c r="E1796" s="331"/>
      <c r="F1796" s="331"/>
      <c r="G1796" s="331"/>
      <c r="H1796" s="331"/>
      <c r="I1796" s="331"/>
      <c r="J1796" s="331"/>
      <c r="K1796" s="331"/>
      <c r="L1796" s="331"/>
      <c r="M1796" s="331"/>
      <c r="N1796" s="331"/>
      <c r="O1796" s="331"/>
      <c r="P1796" s="314">
        <f t="shared" si="884"/>
        <v>0</v>
      </c>
      <c r="Q1796" s="5"/>
      <c r="R1796" s="60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</row>
    <row r="1797" spans="1:31" ht="12.75" customHeight="1" x14ac:dyDescent="0.25">
      <c r="A1797" s="194" t="str">
        <f t="shared" si="885"/>
        <v>FOOD</v>
      </c>
      <c r="B1797" s="385"/>
      <c r="C1797" s="313" t="s">
        <v>283</v>
      </c>
      <c r="D1797" s="331"/>
      <c r="E1797" s="331"/>
      <c r="F1797" s="331"/>
      <c r="G1797" s="331"/>
      <c r="H1797" s="331"/>
      <c r="I1797" s="331"/>
      <c r="J1797" s="331"/>
      <c r="K1797" s="331"/>
      <c r="L1797" s="331"/>
      <c r="M1797" s="331"/>
      <c r="N1797" s="331"/>
      <c r="O1797" s="331"/>
      <c r="P1797" s="314">
        <f t="shared" si="884"/>
        <v>0</v>
      </c>
      <c r="Q1797" s="5"/>
      <c r="R1797" s="60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</row>
    <row r="1798" spans="1:31" ht="12.75" customHeight="1" x14ac:dyDescent="0.25">
      <c r="A1798" s="194" t="str">
        <f t="shared" si="885"/>
        <v>FOOD</v>
      </c>
      <c r="B1798" s="385"/>
      <c r="C1798" s="313" t="s">
        <v>281</v>
      </c>
      <c r="D1798" s="331"/>
      <c r="E1798" s="331"/>
      <c r="F1798" s="331"/>
      <c r="G1798" s="331"/>
      <c r="H1798" s="331"/>
      <c r="I1798" s="331"/>
      <c r="J1798" s="331"/>
      <c r="K1798" s="331"/>
      <c r="L1798" s="331"/>
      <c r="M1798" s="331"/>
      <c r="N1798" s="331"/>
      <c r="O1798" s="331"/>
      <c r="P1798" s="314">
        <f t="shared" si="884"/>
        <v>0</v>
      </c>
      <c r="Q1798" s="5"/>
      <c r="R1798" s="60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</row>
    <row r="1799" spans="1:31" ht="12.75" customHeight="1" x14ac:dyDescent="0.25">
      <c r="A1799" s="194" t="str">
        <f>+'Measured TV opt-pt'!A2045</f>
        <v>FOOD</v>
      </c>
      <c r="B1799" s="385"/>
      <c r="C1799" s="318" t="s">
        <v>279</v>
      </c>
      <c r="D1799" s="332"/>
      <c r="E1799" s="332"/>
      <c r="F1799" s="332"/>
      <c r="G1799" s="332"/>
      <c r="H1799" s="332"/>
      <c r="I1799" s="332"/>
      <c r="J1799" s="332"/>
      <c r="K1799" s="332"/>
      <c r="L1799" s="332"/>
      <c r="M1799" s="332"/>
      <c r="N1799" s="332"/>
      <c r="O1799" s="332"/>
      <c r="P1799" s="315">
        <f t="shared" si="884"/>
        <v>0</v>
      </c>
      <c r="Q1799" s="5"/>
      <c r="R1799" s="60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</row>
    <row r="1800" spans="1:31" ht="12.75" customHeight="1" x14ac:dyDescent="0.25">
      <c r="A1800" s="194" t="str">
        <f>+'Measured TV opt-pt'!A2046</f>
        <v>FOOD</v>
      </c>
      <c r="B1800" s="385"/>
      <c r="C1800" s="316" t="s">
        <v>290</v>
      </c>
      <c r="D1800" s="334"/>
      <c r="E1800" s="334"/>
      <c r="F1800" s="334"/>
      <c r="G1800" s="334"/>
      <c r="H1800" s="334"/>
      <c r="I1800" s="334"/>
      <c r="J1800" s="334"/>
      <c r="K1800" s="334"/>
      <c r="L1800" s="334"/>
      <c r="M1800" s="334"/>
      <c r="N1800" s="334"/>
      <c r="O1800" s="334"/>
      <c r="P1800" s="317">
        <f t="shared" si="884"/>
        <v>0</v>
      </c>
      <c r="Q1800" s="5"/>
      <c r="R1800" s="60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</row>
    <row r="1801" spans="1:31" ht="12.75" customHeight="1" x14ac:dyDescent="0.2">
      <c r="A1801" s="194" t="str">
        <f>+'Measured TV opt-pt'!A2047</f>
        <v>FOOD</v>
      </c>
      <c r="B1801" s="385"/>
      <c r="C1801" s="122" t="s">
        <v>66</v>
      </c>
      <c r="D1801" s="42"/>
      <c r="E1801" s="42"/>
      <c r="F1801" s="42"/>
      <c r="G1801" s="42"/>
      <c r="H1801" s="42"/>
      <c r="I1801" s="42"/>
      <c r="J1801" s="42"/>
      <c r="K1801" s="42"/>
      <c r="L1801" s="42"/>
      <c r="M1801" s="42"/>
      <c r="N1801" s="42"/>
      <c r="O1801" s="42"/>
      <c r="P1801" s="144">
        <f t="shared" si="865"/>
        <v>0</v>
      </c>
      <c r="R1801" s="60" t="s">
        <v>107</v>
      </c>
    </row>
    <row r="1802" spans="1:31" ht="12.75" customHeight="1" x14ac:dyDescent="0.2">
      <c r="A1802" s="194" t="str">
        <f>+'Measured TV opt-pt'!A2048</f>
        <v>FOOD</v>
      </c>
      <c r="B1802" s="385"/>
      <c r="C1802" s="122" t="s">
        <v>67</v>
      </c>
      <c r="D1802" s="42"/>
      <c r="E1802" s="42"/>
      <c r="F1802" s="42"/>
      <c r="G1802" s="42"/>
      <c r="H1802" s="42"/>
      <c r="I1802" s="42"/>
      <c r="J1802" s="42"/>
      <c r="K1802" s="42"/>
      <c r="L1802" s="42"/>
      <c r="M1802" s="42"/>
      <c r="N1802" s="42"/>
      <c r="O1802" s="42"/>
      <c r="P1802" s="144">
        <f t="shared" si="865"/>
        <v>0</v>
      </c>
      <c r="Q1802" s="5"/>
      <c r="R1802" s="60" t="s">
        <v>107</v>
      </c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</row>
    <row r="1803" spans="1:31" ht="12.75" customHeight="1" x14ac:dyDescent="0.2">
      <c r="A1803" s="194" t="str">
        <f>+'Measured TV opt-pt'!A2049</f>
        <v>FOOD</v>
      </c>
      <c r="B1803" s="385"/>
      <c r="C1803" s="122" t="s">
        <v>68</v>
      </c>
      <c r="D1803" s="42"/>
      <c r="E1803" s="42"/>
      <c r="F1803" s="42"/>
      <c r="G1803" s="42"/>
      <c r="H1803" s="42"/>
      <c r="I1803" s="42"/>
      <c r="J1803" s="42"/>
      <c r="K1803" s="42"/>
      <c r="L1803" s="42"/>
      <c r="M1803" s="42"/>
      <c r="N1803" s="42"/>
      <c r="O1803" s="42"/>
      <c r="P1803" s="144">
        <f t="shared" si="865"/>
        <v>0</v>
      </c>
      <c r="Q1803" s="5"/>
      <c r="R1803" s="60" t="s">
        <v>107</v>
      </c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</row>
    <row r="1804" spans="1:31" ht="13.5" customHeight="1" thickBot="1" x14ac:dyDescent="0.25">
      <c r="A1804" s="194" t="str">
        <f>+'Measured TV opt-pt'!A2050</f>
        <v>FOOD</v>
      </c>
      <c r="B1804" s="386"/>
      <c r="C1804" s="126" t="s">
        <v>55</v>
      </c>
      <c r="D1804" s="56">
        <f t="shared" ref="D1804:E1804" si="886">+D1803+D1802+D1801+D1781+D1780+D1779+D1778+D1777+D1776+D1765</f>
        <v>0</v>
      </c>
      <c r="E1804" s="56">
        <f t="shared" si="886"/>
        <v>1300</v>
      </c>
      <c r="F1804" s="56">
        <f>+F1803+F1802+F1801+F1781+F1780+F1779+F1778+F1777+F1776+F1765</f>
        <v>3000</v>
      </c>
      <c r="G1804" s="56">
        <f t="shared" ref="G1804:O1804" si="887">+G1803+G1802+G1801+G1781+G1780+G1779+G1778+G1777+G1776+G1765</f>
        <v>3500</v>
      </c>
      <c r="H1804" s="56">
        <f t="shared" si="887"/>
        <v>2300</v>
      </c>
      <c r="I1804" s="56">
        <f t="shared" si="887"/>
        <v>363528</v>
      </c>
      <c r="J1804" s="56">
        <f t="shared" si="887"/>
        <v>583</v>
      </c>
      <c r="K1804" s="56">
        <f t="shared" si="887"/>
        <v>1883</v>
      </c>
      <c r="L1804" s="56">
        <f t="shared" si="887"/>
        <v>130583</v>
      </c>
      <c r="M1804" s="56">
        <f t="shared" si="887"/>
        <v>3300</v>
      </c>
      <c r="N1804" s="56">
        <f t="shared" si="887"/>
        <v>2000</v>
      </c>
      <c r="O1804" s="56">
        <f t="shared" si="887"/>
        <v>583</v>
      </c>
      <c r="P1804" s="147">
        <f t="shared" si="865"/>
        <v>512560</v>
      </c>
      <c r="Q1804" s="199" t="str">
        <f>+B1765</f>
        <v>Lipton Rainforest</v>
      </c>
      <c r="R1804" s="60" t="s">
        <v>107</v>
      </c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</row>
    <row r="1805" spans="1:31" ht="12.75" customHeight="1" thickBot="1" x14ac:dyDescent="0.25">
      <c r="A1805" s="194" t="str">
        <f>+'Measured TV opt-pt'!A2051</f>
        <v>FOOD</v>
      </c>
      <c r="B1805" s="387" t="str">
        <f>+'Measured TV opt-pt'!B2436</f>
        <v>Bos</v>
      </c>
      <c r="C1805" s="121" t="s">
        <v>56</v>
      </c>
      <c r="D1805" s="54">
        <f t="shared" ref="D1805:O1805" si="888">SUM(D1806:D1815)</f>
        <v>0</v>
      </c>
      <c r="E1805" s="54">
        <f t="shared" si="888"/>
        <v>0</v>
      </c>
      <c r="F1805" s="54">
        <f t="shared" si="888"/>
        <v>0</v>
      </c>
      <c r="G1805" s="54">
        <f t="shared" si="888"/>
        <v>0</v>
      </c>
      <c r="H1805" s="54">
        <f t="shared" si="888"/>
        <v>0</v>
      </c>
      <c r="I1805" s="54">
        <f t="shared" si="888"/>
        <v>0</v>
      </c>
      <c r="J1805" s="54">
        <f t="shared" si="888"/>
        <v>0</v>
      </c>
      <c r="K1805" s="54">
        <f t="shared" si="888"/>
        <v>0</v>
      </c>
      <c r="L1805" s="54">
        <f t="shared" si="888"/>
        <v>0</v>
      </c>
      <c r="M1805" s="54">
        <f t="shared" si="888"/>
        <v>0</v>
      </c>
      <c r="N1805" s="54">
        <f t="shared" si="888"/>
        <v>0</v>
      </c>
      <c r="O1805" s="54">
        <f t="shared" si="888"/>
        <v>0</v>
      </c>
      <c r="P1805" s="140">
        <f t="shared" si="865"/>
        <v>0</v>
      </c>
      <c r="Q1805" s="198"/>
      <c r="R1805" s="121" t="s">
        <v>104</v>
      </c>
      <c r="S1805" s="54">
        <f>SUM(S1806:S1811)</f>
        <v>0</v>
      </c>
      <c r="T1805" s="54">
        <f t="shared" ref="T1805:AD1805" si="889">SUM(T1806:T1811)</f>
        <v>0</v>
      </c>
      <c r="U1805" s="54">
        <f t="shared" si="889"/>
        <v>0</v>
      </c>
      <c r="V1805" s="54">
        <f t="shared" si="889"/>
        <v>0</v>
      </c>
      <c r="W1805" s="54">
        <f t="shared" si="889"/>
        <v>0</v>
      </c>
      <c r="X1805" s="117">
        <f t="shared" si="889"/>
        <v>0</v>
      </c>
      <c r="Y1805" s="54">
        <f t="shared" si="889"/>
        <v>0</v>
      </c>
      <c r="Z1805" s="54">
        <f t="shared" si="889"/>
        <v>0</v>
      </c>
      <c r="AA1805" s="54">
        <f t="shared" si="889"/>
        <v>0</v>
      </c>
      <c r="AB1805" s="54">
        <f t="shared" si="889"/>
        <v>0</v>
      </c>
      <c r="AC1805" s="54">
        <f t="shared" si="889"/>
        <v>0</v>
      </c>
      <c r="AD1805" s="54">
        <f t="shared" si="889"/>
        <v>0</v>
      </c>
      <c r="AE1805" s="55">
        <f t="shared" ref="AE1805:AE1811" si="890">SUM(S1805:AD1805)</f>
        <v>0</v>
      </c>
    </row>
    <row r="1806" spans="1:31" ht="12.75" customHeight="1" thickBot="1" x14ac:dyDescent="0.25">
      <c r="A1806" s="194" t="str">
        <f>+'Measured TV opt-pt'!A2052</f>
        <v>FOOD</v>
      </c>
      <c r="B1806" s="385"/>
      <c r="C1806" s="123" t="s">
        <v>57</v>
      </c>
      <c r="D1806" s="58">
        <f>+'Measured TV opt-pt'!D2438</f>
        <v>0</v>
      </c>
      <c r="E1806" s="58">
        <f>+'Measured TV opt-pt'!E2438</f>
        <v>0</v>
      </c>
      <c r="F1806" s="58">
        <f>+'Measured TV opt-pt'!F2438</f>
        <v>0</v>
      </c>
      <c r="G1806" s="58">
        <f>+'Measured TV opt-pt'!G2438</f>
        <v>0</v>
      </c>
      <c r="H1806" s="58">
        <f>+'Measured TV opt-pt'!H2438</f>
        <v>0</v>
      </c>
      <c r="I1806" s="58">
        <f>+'Measured TV opt-pt'!I2438</f>
        <v>0</v>
      </c>
      <c r="J1806" s="58">
        <f>+'Measured TV opt-pt'!J2438</f>
        <v>0</v>
      </c>
      <c r="K1806" s="58">
        <f>+'Measured TV opt-pt'!K2438</f>
        <v>0</v>
      </c>
      <c r="L1806" s="58">
        <f>+'Measured TV opt-pt'!L2438</f>
        <v>0</v>
      </c>
      <c r="M1806" s="58">
        <f>+'Measured TV opt-pt'!M2438</f>
        <v>0</v>
      </c>
      <c r="N1806" s="58">
        <f>+'Measured TV opt-pt'!N2438</f>
        <v>0</v>
      </c>
      <c r="O1806" s="58">
        <f>+'Measured TV opt-pt'!O2438</f>
        <v>0</v>
      </c>
      <c r="P1806" s="141">
        <f t="shared" si="865"/>
        <v>0</v>
      </c>
      <c r="R1806" s="123" t="s">
        <v>57</v>
      </c>
      <c r="S1806" s="44"/>
      <c r="T1806" s="44"/>
      <c r="U1806" s="44"/>
      <c r="V1806" s="44"/>
      <c r="W1806" s="44"/>
      <c r="X1806" s="44"/>
      <c r="Y1806" s="44"/>
      <c r="Z1806" s="44"/>
      <c r="AA1806" s="44"/>
      <c r="AB1806" s="44"/>
      <c r="AC1806" s="44"/>
      <c r="AD1806" s="44"/>
      <c r="AE1806" s="55">
        <f t="shared" si="890"/>
        <v>0</v>
      </c>
    </row>
    <row r="1807" spans="1:31" ht="12.75" customHeight="1" thickBot="1" x14ac:dyDescent="0.25">
      <c r="A1807" s="194" t="str">
        <f>+'Measured TV opt-pt'!A2053</f>
        <v>FOOD</v>
      </c>
      <c r="B1807" s="385"/>
      <c r="C1807" s="123" t="s">
        <v>221</v>
      </c>
      <c r="D1807" s="58">
        <f>+'Measured TV opt-pt'!D2439</f>
        <v>0</v>
      </c>
      <c r="E1807" s="58">
        <f>+'Measured TV opt-pt'!E2439</f>
        <v>0</v>
      </c>
      <c r="F1807" s="58">
        <f>+'Measured TV opt-pt'!F2439</f>
        <v>0</v>
      </c>
      <c r="G1807" s="58">
        <f>+'Measured TV opt-pt'!G2439</f>
        <v>0</v>
      </c>
      <c r="H1807" s="58">
        <f>+'Measured TV opt-pt'!H2439</f>
        <v>0</v>
      </c>
      <c r="I1807" s="58">
        <f>+'Measured TV opt-pt'!I2439</f>
        <v>0</v>
      </c>
      <c r="J1807" s="58">
        <f>+'Measured TV opt-pt'!J2439</f>
        <v>0</v>
      </c>
      <c r="K1807" s="58">
        <f>+'Measured TV opt-pt'!K2439</f>
        <v>0</v>
      </c>
      <c r="L1807" s="58">
        <f>+'Measured TV opt-pt'!L2439</f>
        <v>0</v>
      </c>
      <c r="M1807" s="58">
        <f>+'Measured TV opt-pt'!M2439</f>
        <v>0</v>
      </c>
      <c r="N1807" s="58">
        <f>+'Measured TV opt-pt'!N2439</f>
        <v>0</v>
      </c>
      <c r="O1807" s="58">
        <f>+'Measured TV opt-pt'!O2439</f>
        <v>0</v>
      </c>
      <c r="P1807" s="141">
        <f t="shared" si="865"/>
        <v>0</v>
      </c>
      <c r="R1807" s="123" t="s">
        <v>221</v>
      </c>
      <c r="S1807" s="44"/>
      <c r="T1807" s="44"/>
      <c r="U1807" s="44"/>
      <c r="V1807" s="44"/>
      <c r="W1807" s="44"/>
      <c r="X1807" s="44"/>
      <c r="Y1807" s="44"/>
      <c r="Z1807" s="44"/>
      <c r="AA1807" s="44"/>
      <c r="AB1807" s="44"/>
      <c r="AC1807" s="44"/>
      <c r="AD1807" s="44"/>
      <c r="AE1807" s="55">
        <f t="shared" si="890"/>
        <v>0</v>
      </c>
    </row>
    <row r="1808" spans="1:31" ht="12.75" customHeight="1" thickBot="1" x14ac:dyDescent="0.25">
      <c r="A1808" s="194" t="str">
        <f>+'Measured TV opt-pt'!A2054</f>
        <v>FOOD</v>
      </c>
      <c r="B1808" s="385"/>
      <c r="C1808" s="123" t="s">
        <v>222</v>
      </c>
      <c r="D1808" s="58">
        <f>+'Measured TV opt-pt'!D2440</f>
        <v>0</v>
      </c>
      <c r="E1808" s="58">
        <f>+'Measured TV opt-pt'!E2440</f>
        <v>0</v>
      </c>
      <c r="F1808" s="58">
        <f>+'Measured TV opt-pt'!F2440</f>
        <v>0</v>
      </c>
      <c r="G1808" s="58">
        <f>+'Measured TV opt-pt'!G2440</f>
        <v>0</v>
      </c>
      <c r="H1808" s="58">
        <f>+'Measured TV opt-pt'!H2440</f>
        <v>0</v>
      </c>
      <c r="I1808" s="58">
        <f>+'Measured TV opt-pt'!I2440</f>
        <v>0</v>
      </c>
      <c r="J1808" s="58">
        <f>+'Measured TV opt-pt'!J2440</f>
        <v>0</v>
      </c>
      <c r="K1808" s="58">
        <f>+'Measured TV opt-pt'!K2440</f>
        <v>0</v>
      </c>
      <c r="L1808" s="58">
        <f>+'Measured TV opt-pt'!L2440</f>
        <v>0</v>
      </c>
      <c r="M1808" s="58">
        <f>+'Measured TV opt-pt'!M2440</f>
        <v>0</v>
      </c>
      <c r="N1808" s="58">
        <f>+'Measured TV opt-pt'!N2440</f>
        <v>0</v>
      </c>
      <c r="O1808" s="58">
        <f>+'Measured TV opt-pt'!O2440</f>
        <v>0</v>
      </c>
      <c r="P1808" s="141">
        <f t="shared" si="865"/>
        <v>0</v>
      </c>
      <c r="R1808" s="123" t="s">
        <v>222</v>
      </c>
      <c r="S1808" s="44"/>
      <c r="T1808" s="44"/>
      <c r="U1808" s="44"/>
      <c r="V1808" s="44"/>
      <c r="W1808" s="44"/>
      <c r="X1808" s="44"/>
      <c r="Y1808" s="44"/>
      <c r="Z1808" s="44"/>
      <c r="AA1808" s="44"/>
      <c r="AB1808" s="44"/>
      <c r="AC1808" s="44"/>
      <c r="AD1808" s="44"/>
      <c r="AE1808" s="55">
        <f t="shared" si="890"/>
        <v>0</v>
      </c>
    </row>
    <row r="1809" spans="1:31" ht="12.75" customHeight="1" thickBot="1" x14ac:dyDescent="0.25">
      <c r="A1809" s="194" t="str">
        <f>+'Measured TV opt-pt'!A2055</f>
        <v>FOOD</v>
      </c>
      <c r="B1809" s="385"/>
      <c r="C1809" s="123" t="s">
        <v>223</v>
      </c>
      <c r="D1809" s="58">
        <f>+'Measured TV opt-pt'!D2441</f>
        <v>0</v>
      </c>
      <c r="E1809" s="58">
        <f>+'Measured TV opt-pt'!E2441</f>
        <v>0</v>
      </c>
      <c r="F1809" s="58">
        <f>+'Measured TV opt-pt'!F2441</f>
        <v>0</v>
      </c>
      <c r="G1809" s="58">
        <f>+'Measured TV opt-pt'!G2441</f>
        <v>0</v>
      </c>
      <c r="H1809" s="58">
        <f>+'Measured TV opt-pt'!H2441</f>
        <v>0</v>
      </c>
      <c r="I1809" s="58">
        <f>+'Measured TV opt-pt'!I2441</f>
        <v>0</v>
      </c>
      <c r="J1809" s="58">
        <f>+'Measured TV opt-pt'!J2441</f>
        <v>0</v>
      </c>
      <c r="K1809" s="58">
        <f>+'Measured TV opt-pt'!K2441</f>
        <v>0</v>
      </c>
      <c r="L1809" s="58">
        <f>+'Measured TV opt-pt'!L2441</f>
        <v>0</v>
      </c>
      <c r="M1809" s="58">
        <f>+'Measured TV opt-pt'!M2441</f>
        <v>0</v>
      </c>
      <c r="N1809" s="58">
        <f>+'Measured TV opt-pt'!N2441</f>
        <v>0</v>
      </c>
      <c r="O1809" s="58">
        <f>+'Measured TV opt-pt'!O2441</f>
        <v>0</v>
      </c>
      <c r="P1809" s="141">
        <f t="shared" si="865"/>
        <v>0</v>
      </c>
      <c r="R1809" s="123" t="s">
        <v>223</v>
      </c>
      <c r="S1809" s="44"/>
      <c r="T1809" s="44"/>
      <c r="U1809" s="44"/>
      <c r="V1809" s="44"/>
      <c r="W1809" s="44"/>
      <c r="X1809" s="44"/>
      <c r="Y1809" s="44"/>
      <c r="Z1809" s="44"/>
      <c r="AA1809" s="44"/>
      <c r="AB1809" s="44"/>
      <c r="AC1809" s="44"/>
      <c r="AD1809" s="44"/>
      <c r="AE1809" s="55">
        <f t="shared" si="890"/>
        <v>0</v>
      </c>
    </row>
    <row r="1810" spans="1:31" ht="12.75" customHeight="1" thickBot="1" x14ac:dyDescent="0.25">
      <c r="A1810" s="194" t="str">
        <f>+'Measured TV opt-pt'!A2056</f>
        <v>FOOD</v>
      </c>
      <c r="B1810" s="385"/>
      <c r="C1810" s="123" t="s">
        <v>224</v>
      </c>
      <c r="D1810" s="58">
        <f>+'Measured TV opt-pt'!D2442</f>
        <v>0</v>
      </c>
      <c r="E1810" s="58">
        <f>+'Measured TV opt-pt'!E2442</f>
        <v>0</v>
      </c>
      <c r="F1810" s="58">
        <f>+'Measured TV opt-pt'!F2442</f>
        <v>0</v>
      </c>
      <c r="G1810" s="58">
        <f>+'Measured TV opt-pt'!G2442</f>
        <v>0</v>
      </c>
      <c r="H1810" s="58">
        <f>+'Measured TV opt-pt'!H2442</f>
        <v>0</v>
      </c>
      <c r="I1810" s="58">
        <f>+'Measured TV opt-pt'!I2442</f>
        <v>0</v>
      </c>
      <c r="J1810" s="58">
        <f>+'Measured TV opt-pt'!J2442</f>
        <v>0</v>
      </c>
      <c r="K1810" s="58">
        <f>+'Measured TV opt-pt'!K2442</f>
        <v>0</v>
      </c>
      <c r="L1810" s="58">
        <f>+'Measured TV opt-pt'!L2442</f>
        <v>0</v>
      </c>
      <c r="M1810" s="58">
        <f>+'Measured TV opt-pt'!M2442</f>
        <v>0</v>
      </c>
      <c r="N1810" s="58">
        <f>+'Measured TV opt-pt'!N2442</f>
        <v>0</v>
      </c>
      <c r="O1810" s="58">
        <f>+'Measured TV opt-pt'!O2442</f>
        <v>0</v>
      </c>
      <c r="P1810" s="141">
        <f t="shared" si="865"/>
        <v>0</v>
      </c>
      <c r="Q1810" s="5"/>
      <c r="R1810" s="123" t="s">
        <v>224</v>
      </c>
      <c r="S1810" s="44"/>
      <c r="T1810" s="44"/>
      <c r="U1810" s="44"/>
      <c r="V1810" s="44"/>
      <c r="W1810" s="44"/>
      <c r="X1810" s="44"/>
      <c r="Y1810" s="44"/>
      <c r="Z1810" s="44"/>
      <c r="AA1810" s="44"/>
      <c r="AB1810" s="44"/>
      <c r="AC1810" s="44"/>
      <c r="AD1810" s="44"/>
      <c r="AE1810" s="55">
        <f t="shared" si="890"/>
        <v>0</v>
      </c>
    </row>
    <row r="1811" spans="1:31" ht="12.75" customHeight="1" x14ac:dyDescent="0.2">
      <c r="A1811" s="194" t="str">
        <f>+'Measured TV opt-pt'!A2057</f>
        <v>FOOD</v>
      </c>
      <c r="B1811" s="385"/>
      <c r="C1811" s="123" t="s">
        <v>101</v>
      </c>
      <c r="D1811" s="44"/>
      <c r="E1811" s="44"/>
      <c r="F1811" s="44"/>
      <c r="G1811" s="44"/>
      <c r="H1811" s="44"/>
      <c r="I1811" s="44"/>
      <c r="J1811" s="44"/>
      <c r="K1811" s="44"/>
      <c r="L1811" s="44"/>
      <c r="M1811" s="44"/>
      <c r="N1811" s="44"/>
      <c r="O1811" s="44"/>
      <c r="P1811" s="141">
        <f t="shared" si="865"/>
        <v>0</v>
      </c>
      <c r="Q1811" s="5"/>
      <c r="R1811" s="123" t="s">
        <v>101</v>
      </c>
      <c r="S1811" s="44"/>
      <c r="T1811" s="44"/>
      <c r="U1811" s="44"/>
      <c r="V1811" s="44"/>
      <c r="W1811" s="44"/>
      <c r="X1811" s="44"/>
      <c r="Y1811" s="58"/>
      <c r="Z1811" s="58"/>
      <c r="AA1811" s="58"/>
      <c r="AB1811" s="58"/>
      <c r="AC1811" s="58"/>
      <c r="AD1811" s="58"/>
      <c r="AE1811" s="55">
        <f t="shared" si="890"/>
        <v>0</v>
      </c>
    </row>
    <row r="1812" spans="1:31" ht="12.75" customHeight="1" x14ac:dyDescent="0.2">
      <c r="A1812" s="194" t="str">
        <f>+'Measured TV opt-pt'!A2058</f>
        <v>FOOD</v>
      </c>
      <c r="B1812" s="385"/>
      <c r="C1812" s="124" t="s">
        <v>58</v>
      </c>
      <c r="D1812" s="46"/>
      <c r="E1812" s="46"/>
      <c r="F1812" s="46"/>
      <c r="G1812" s="46"/>
      <c r="H1812" s="46"/>
      <c r="I1812" s="46"/>
      <c r="J1812" s="46"/>
      <c r="K1812" s="46"/>
      <c r="L1812" s="46"/>
      <c r="M1812" s="46"/>
      <c r="N1812" s="46"/>
      <c r="O1812" s="46"/>
      <c r="P1812" s="142">
        <f t="shared" si="865"/>
        <v>0</v>
      </c>
      <c r="R1812" s="133" t="s">
        <v>105</v>
      </c>
      <c r="S1812" s="133" t="str">
        <f>+'Measured TV opt-pt'!D1226</f>
        <v>F 20-34 ABC1C2</v>
      </c>
      <c r="T1812" s="133" t="str">
        <f>+'Measured TV opt-pt'!E1226</f>
        <v>F 20-34 ABC1C2</v>
      </c>
      <c r="U1812" s="133" t="str">
        <f>+'Measured TV opt-pt'!F1226</f>
        <v>F 20-34 ABC1C2</v>
      </c>
      <c r="V1812" s="133" t="str">
        <f>+'Measured TV opt-pt'!G1226</f>
        <v>F 20-34 ABC1C2</v>
      </c>
      <c r="W1812" s="133" t="str">
        <f>+'Measured TV opt-pt'!H1226</f>
        <v>F 20-34 ABC1C2</v>
      </c>
      <c r="X1812" s="8" t="str">
        <f>+'Measured TV opt-pt'!I1226</f>
        <v>F 20-34 ABC1C2</v>
      </c>
      <c r="Y1812" s="133" t="str">
        <f>+'Measured TV opt-pt'!J1226</f>
        <v>F 20-34 ABC1C2</v>
      </c>
      <c r="Z1812" s="133" t="str">
        <f>+'Measured TV opt-pt'!K1226</f>
        <v>F 20-34 ABC1C2</v>
      </c>
      <c r="AA1812" s="133" t="str">
        <f>+'Measured TV opt-pt'!L1226</f>
        <v>F 20-34 ABC1C2</v>
      </c>
      <c r="AB1812" s="133" t="str">
        <f>+'Measured TV opt-pt'!M1226</f>
        <v>F 20-34 ABC1C2</v>
      </c>
      <c r="AC1812" s="133" t="str">
        <f>+'Measured TV opt-pt'!N1226</f>
        <v>F 20-34 ABC1C2</v>
      </c>
      <c r="AD1812" s="133" t="str">
        <f>+'Measured TV opt-pt'!O1226</f>
        <v>F 20-34 ABC1C2</v>
      </c>
      <c r="AE1812" s="133"/>
    </row>
    <row r="1813" spans="1:31" ht="13.5" customHeight="1" thickBot="1" x14ac:dyDescent="0.25">
      <c r="A1813" s="194" t="str">
        <f>+'Measured TV opt-pt'!A2059</f>
        <v>FOOD</v>
      </c>
      <c r="B1813" s="385"/>
      <c r="C1813" s="124" t="s">
        <v>59</v>
      </c>
      <c r="D1813" s="46"/>
      <c r="E1813" s="46"/>
      <c r="F1813" s="46"/>
      <c r="G1813" s="46"/>
      <c r="H1813" s="46"/>
      <c r="I1813" s="46"/>
      <c r="J1813" s="46"/>
      <c r="K1813" s="46"/>
      <c r="L1813" s="46"/>
      <c r="M1813" s="46"/>
      <c r="N1813" s="46"/>
      <c r="O1813" s="46"/>
      <c r="P1813" s="142">
        <f t="shared" si="865"/>
        <v>0</v>
      </c>
      <c r="R1813" s="60" t="s">
        <v>107</v>
      </c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</row>
    <row r="1814" spans="1:31" ht="12.75" customHeight="1" thickBot="1" x14ac:dyDescent="0.25">
      <c r="A1814" s="194" t="str">
        <f>+'Measured TV opt-pt'!A2060</f>
        <v>FOOD</v>
      </c>
      <c r="B1814" s="385"/>
      <c r="C1814" s="124" t="s">
        <v>166</v>
      </c>
      <c r="D1814" s="46"/>
      <c r="E1814" s="46"/>
      <c r="F1814" s="46"/>
      <c r="G1814" s="46"/>
      <c r="H1814" s="46"/>
      <c r="I1814" s="46"/>
      <c r="J1814" s="46"/>
      <c r="K1814" s="46"/>
      <c r="L1814" s="46"/>
      <c r="M1814" s="46"/>
      <c r="N1814" s="46"/>
      <c r="O1814" s="46"/>
      <c r="P1814" s="142">
        <f t="shared" si="865"/>
        <v>0</v>
      </c>
      <c r="Q1814" s="8"/>
      <c r="R1814" s="121" t="s">
        <v>106</v>
      </c>
      <c r="S1814" s="54">
        <f>SUM(S1815:S1820)</f>
        <v>0</v>
      </c>
      <c r="T1814" s="54">
        <f t="shared" ref="T1814" si="891">SUM(T1815:T1820)</f>
        <v>0</v>
      </c>
      <c r="U1814" s="54">
        <f t="shared" ref="U1814" si="892">SUM(U1815:U1820)</f>
        <v>0</v>
      </c>
      <c r="V1814" s="54">
        <f t="shared" ref="V1814" si="893">SUM(V1815:V1820)</f>
        <v>0</v>
      </c>
      <c r="W1814" s="54">
        <f t="shared" ref="W1814" si="894">SUM(W1815:W1820)</f>
        <v>0</v>
      </c>
      <c r="X1814" s="54">
        <f t="shared" ref="X1814" si="895">SUM(X1815:X1820)</f>
        <v>0</v>
      </c>
      <c r="Y1814" s="54">
        <f t="shared" ref="Y1814" si="896">SUM(Y1815:Y1820)</f>
        <v>0</v>
      </c>
      <c r="Z1814" s="54">
        <f t="shared" ref="Z1814" si="897">SUM(Z1815:Z1820)</f>
        <v>0</v>
      </c>
      <c r="AA1814" s="54">
        <f t="shared" ref="AA1814" si="898">SUM(AA1815:AA1820)</f>
        <v>0</v>
      </c>
      <c r="AB1814" s="54">
        <f t="shared" ref="AB1814" si="899">SUM(AB1815:AB1820)</f>
        <v>0</v>
      </c>
      <c r="AC1814" s="54">
        <f t="shared" ref="AC1814" si="900">SUM(AC1815:AC1820)</f>
        <v>0</v>
      </c>
      <c r="AD1814" s="54">
        <f t="shared" ref="AD1814" si="901">SUM(AD1815:AD1820)</f>
        <v>0</v>
      </c>
      <c r="AE1814" s="54">
        <f t="shared" ref="AE1814" si="902">SUM(AE1815:AE1820)</f>
        <v>0</v>
      </c>
    </row>
    <row r="1815" spans="1:31" ht="12.75" customHeight="1" thickBot="1" x14ac:dyDescent="0.25">
      <c r="A1815" s="194" t="str">
        <f>+'Measured TV opt-pt'!A2061</f>
        <v>FOOD</v>
      </c>
      <c r="B1815" s="385"/>
      <c r="C1815" s="125" t="s">
        <v>167</v>
      </c>
      <c r="D1815" s="48"/>
      <c r="E1815" s="48"/>
      <c r="F1815" s="48"/>
      <c r="G1815" s="48"/>
      <c r="H1815" s="48"/>
      <c r="I1815" s="48"/>
      <c r="J1815" s="48"/>
      <c r="K1815" s="48"/>
      <c r="L1815" s="48"/>
      <c r="M1815" s="48"/>
      <c r="N1815" s="48"/>
      <c r="O1815" s="48"/>
      <c r="P1815" s="143">
        <f t="shared" si="865"/>
        <v>0</v>
      </c>
      <c r="Q1815" s="8"/>
      <c r="R1815" s="123" t="s">
        <v>261</v>
      </c>
      <c r="S1815" s="44"/>
      <c r="T1815" s="44"/>
      <c r="U1815" s="44"/>
      <c r="V1815" s="44"/>
      <c r="W1815" s="44"/>
      <c r="X1815" s="44"/>
      <c r="Y1815" s="44"/>
      <c r="Z1815" s="44"/>
      <c r="AA1815" s="44"/>
      <c r="AB1815" s="44"/>
      <c r="AC1815" s="44"/>
      <c r="AD1815" s="44"/>
      <c r="AE1815" s="55">
        <f t="shared" ref="AE1815:AE1820" si="903">SUM(S1815:AD1815)</f>
        <v>0</v>
      </c>
    </row>
    <row r="1816" spans="1:31" ht="12.75" customHeight="1" thickBot="1" x14ac:dyDescent="0.25">
      <c r="A1816" s="194" t="str">
        <f>+'Measured TV opt-pt'!A2062</f>
        <v>FOOD</v>
      </c>
      <c r="B1816" s="385"/>
      <c r="C1816" s="122" t="s">
        <v>60</v>
      </c>
      <c r="D1816" s="42"/>
      <c r="E1816" s="42"/>
      <c r="F1816" s="42"/>
      <c r="G1816" s="42"/>
      <c r="H1816" s="42"/>
      <c r="I1816" s="42"/>
      <c r="J1816" s="42"/>
      <c r="K1816" s="42"/>
      <c r="L1816" s="42"/>
      <c r="M1816" s="42"/>
      <c r="N1816" s="42"/>
      <c r="O1816" s="42"/>
      <c r="P1816" s="144">
        <f t="shared" si="865"/>
        <v>0</v>
      </c>
      <c r="Q1816" s="5"/>
      <c r="R1816" s="123" t="s">
        <v>262</v>
      </c>
      <c r="S1816" s="44"/>
      <c r="T1816" s="44"/>
      <c r="U1816" s="44"/>
      <c r="V1816" s="44"/>
      <c r="W1816" s="44"/>
      <c r="X1816" s="44"/>
      <c r="Y1816" s="44"/>
      <c r="Z1816" s="44"/>
      <c r="AA1816" s="44"/>
      <c r="AB1816" s="44"/>
      <c r="AC1816" s="44"/>
      <c r="AD1816" s="44"/>
      <c r="AE1816" s="55">
        <f t="shared" si="903"/>
        <v>0</v>
      </c>
    </row>
    <row r="1817" spans="1:31" ht="12.75" customHeight="1" thickBot="1" x14ac:dyDescent="0.25">
      <c r="A1817" s="194" t="str">
        <f>+'Measured TV opt-pt'!A2063</f>
        <v>FOOD</v>
      </c>
      <c r="B1817" s="385"/>
      <c r="C1817" s="122" t="s">
        <v>61</v>
      </c>
      <c r="D1817" s="42"/>
      <c r="E1817" s="42"/>
      <c r="F1817" s="42"/>
      <c r="G1817" s="42"/>
      <c r="H1817" s="42"/>
      <c r="I1817" s="42"/>
      <c r="J1817" s="42"/>
      <c r="K1817" s="42"/>
      <c r="L1817" s="42"/>
      <c r="M1817" s="42"/>
      <c r="N1817" s="42"/>
      <c r="O1817" s="42"/>
      <c r="P1817" s="144">
        <f t="shared" si="865"/>
        <v>0</v>
      </c>
      <c r="R1817" s="123" t="s">
        <v>263</v>
      </c>
      <c r="S1817" s="44"/>
      <c r="T1817" s="44"/>
      <c r="U1817" s="44"/>
      <c r="V1817" s="44"/>
      <c r="W1817" s="44"/>
      <c r="X1817" s="44"/>
      <c r="Y1817" s="44"/>
      <c r="Z1817" s="44"/>
      <c r="AA1817" s="44"/>
      <c r="AB1817" s="44"/>
      <c r="AC1817" s="44"/>
      <c r="AD1817" s="44"/>
      <c r="AE1817" s="55">
        <f t="shared" si="903"/>
        <v>0</v>
      </c>
    </row>
    <row r="1818" spans="1:31" ht="12.75" customHeight="1" thickBot="1" x14ac:dyDescent="0.25">
      <c r="A1818" s="194" t="str">
        <f>+'Measured TV opt-pt'!A2065</f>
        <v>FOOD</v>
      </c>
      <c r="B1818" s="385"/>
      <c r="C1818" s="122" t="s">
        <v>62</v>
      </c>
      <c r="D1818" s="42"/>
      <c r="E1818" s="42"/>
      <c r="F1818" s="42"/>
      <c r="G1818" s="42"/>
      <c r="H1818" s="42"/>
      <c r="I1818" s="42"/>
      <c r="J1818" s="42"/>
      <c r="K1818" s="42"/>
      <c r="L1818" s="42"/>
      <c r="M1818" s="42"/>
      <c r="N1818" s="42"/>
      <c r="O1818" s="42"/>
      <c r="P1818" s="144">
        <f t="shared" si="865"/>
        <v>0</v>
      </c>
      <c r="R1818" s="123" t="s">
        <v>264</v>
      </c>
      <c r="S1818" s="44"/>
      <c r="T1818" s="44"/>
      <c r="U1818" s="44"/>
      <c r="V1818" s="44"/>
      <c r="W1818" s="44"/>
      <c r="X1818" s="44"/>
      <c r="Y1818" s="44"/>
      <c r="Z1818" s="44"/>
      <c r="AA1818" s="44"/>
      <c r="AB1818" s="44"/>
      <c r="AC1818" s="44"/>
      <c r="AD1818" s="44"/>
      <c r="AE1818" s="55">
        <f t="shared" si="903"/>
        <v>0</v>
      </c>
    </row>
    <row r="1819" spans="1:31" ht="12.75" customHeight="1" thickBot="1" x14ac:dyDescent="0.25">
      <c r="A1819" s="194" t="str">
        <f>+'Measured TV opt-pt'!A2066</f>
        <v>FOOD</v>
      </c>
      <c r="B1819" s="385"/>
      <c r="C1819" s="122" t="s">
        <v>63</v>
      </c>
      <c r="D1819" s="42"/>
      <c r="E1819" s="42"/>
      <c r="F1819" s="42"/>
      <c r="G1819" s="42"/>
      <c r="H1819" s="42"/>
      <c r="I1819" s="42"/>
      <c r="J1819" s="42"/>
      <c r="K1819" s="42"/>
      <c r="L1819" s="42"/>
      <c r="M1819" s="42"/>
      <c r="N1819" s="42"/>
      <c r="O1819" s="42"/>
      <c r="P1819" s="144">
        <f t="shared" si="865"/>
        <v>0</v>
      </c>
      <c r="Q1819" s="5"/>
      <c r="R1819" s="123" t="s">
        <v>265</v>
      </c>
      <c r="S1819" s="44"/>
      <c r="T1819" s="44"/>
      <c r="U1819" s="44"/>
      <c r="V1819" s="44"/>
      <c r="W1819" s="44"/>
      <c r="X1819" s="44"/>
      <c r="Y1819" s="44"/>
      <c r="Z1819" s="44"/>
      <c r="AA1819" s="44"/>
      <c r="AB1819" s="44"/>
      <c r="AC1819" s="44"/>
      <c r="AD1819" s="44"/>
      <c r="AE1819" s="55">
        <f t="shared" si="903"/>
        <v>0</v>
      </c>
    </row>
    <row r="1820" spans="1:31" ht="13.5" customHeight="1" x14ac:dyDescent="0.2">
      <c r="A1820" s="194" t="str">
        <f>+'Measured TV opt-pt'!A2067</f>
        <v>FOOD</v>
      </c>
      <c r="B1820" s="385"/>
      <c r="C1820" s="122" t="s">
        <v>64</v>
      </c>
      <c r="D1820" s="42"/>
      <c r="E1820" s="42"/>
      <c r="F1820" s="42"/>
      <c r="G1820" s="42"/>
      <c r="H1820" s="42"/>
      <c r="I1820" s="42"/>
      <c r="J1820" s="42"/>
      <c r="K1820" s="42"/>
      <c r="L1820" s="42"/>
      <c r="M1820" s="42"/>
      <c r="N1820" s="42"/>
      <c r="O1820" s="42"/>
      <c r="P1820" s="144">
        <f t="shared" si="865"/>
        <v>0</v>
      </c>
      <c r="Q1820" s="5"/>
      <c r="R1820" s="123" t="s">
        <v>266</v>
      </c>
      <c r="S1820" s="44"/>
      <c r="T1820" s="44"/>
      <c r="U1820" s="44"/>
      <c r="V1820" s="44"/>
      <c r="W1820" s="44"/>
      <c r="X1820" s="44"/>
      <c r="Y1820" s="44"/>
      <c r="Z1820" s="44"/>
      <c r="AA1820" s="44"/>
      <c r="AB1820" s="44"/>
      <c r="AC1820" s="44"/>
      <c r="AD1820" s="44"/>
      <c r="AE1820" s="55">
        <f t="shared" si="903"/>
        <v>0</v>
      </c>
    </row>
    <row r="1821" spans="1:31" ht="12.75" customHeight="1" x14ac:dyDescent="0.2">
      <c r="A1821" s="194" t="str">
        <f>+'Measured TV opt-pt'!A2068</f>
        <v>FOOD</v>
      </c>
      <c r="B1821" s="385"/>
      <c r="C1821" s="212" t="s">
        <v>289</v>
      </c>
      <c r="D1821" s="217">
        <f t="shared" ref="D1821:O1821" si="904">SUM(D1822:D1840)</f>
        <v>0</v>
      </c>
      <c r="E1821" s="217">
        <f t="shared" si="904"/>
        <v>0</v>
      </c>
      <c r="F1821" s="217">
        <f t="shared" si="904"/>
        <v>0</v>
      </c>
      <c r="G1821" s="217">
        <f t="shared" si="904"/>
        <v>0</v>
      </c>
      <c r="H1821" s="217">
        <f t="shared" si="904"/>
        <v>0</v>
      </c>
      <c r="I1821" s="217">
        <f t="shared" si="904"/>
        <v>0</v>
      </c>
      <c r="J1821" s="217">
        <f t="shared" si="904"/>
        <v>0</v>
      </c>
      <c r="K1821" s="217">
        <f t="shared" si="904"/>
        <v>0</v>
      </c>
      <c r="L1821" s="217">
        <f t="shared" si="904"/>
        <v>0</v>
      </c>
      <c r="M1821" s="217">
        <f t="shared" si="904"/>
        <v>0</v>
      </c>
      <c r="N1821" s="217">
        <f t="shared" si="904"/>
        <v>0</v>
      </c>
      <c r="O1821" s="217">
        <f t="shared" si="904"/>
        <v>0</v>
      </c>
      <c r="P1821" s="214">
        <f t="shared" si="865"/>
        <v>0</v>
      </c>
      <c r="Q1821" s="5"/>
      <c r="R1821" s="60" t="s">
        <v>107</v>
      </c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</row>
    <row r="1822" spans="1:31" ht="12.75" customHeight="1" x14ac:dyDescent="0.25">
      <c r="A1822" s="194" t="str">
        <f>+'Measured TV opt-pt'!A2069</f>
        <v>FOOD</v>
      </c>
      <c r="B1822" s="385"/>
      <c r="C1822" s="311" t="s">
        <v>284</v>
      </c>
      <c r="D1822" s="330"/>
      <c r="E1822" s="330"/>
      <c r="F1822" s="330"/>
      <c r="G1822" s="330"/>
      <c r="H1822" s="330"/>
      <c r="I1822" s="330"/>
      <c r="J1822" s="330"/>
      <c r="K1822" s="330"/>
      <c r="L1822" s="330"/>
      <c r="M1822" s="330"/>
      <c r="N1822" s="330"/>
      <c r="O1822" s="330"/>
      <c r="P1822" s="312">
        <f t="shared" ref="P1822:P1840" si="905">SUM(D1822:O1822)</f>
        <v>0</v>
      </c>
      <c r="Q1822" s="5"/>
      <c r="R1822" s="60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</row>
    <row r="1823" spans="1:31" ht="12.75" customHeight="1" x14ac:dyDescent="0.25">
      <c r="A1823" s="194" t="str">
        <f>+'Measured TV opt-pt'!A2070</f>
        <v>FOOD</v>
      </c>
      <c r="B1823" s="385"/>
      <c r="C1823" s="311" t="s">
        <v>288</v>
      </c>
      <c r="D1823" s="330"/>
      <c r="E1823" s="330"/>
      <c r="F1823" s="330"/>
      <c r="G1823" s="330"/>
      <c r="H1823" s="330"/>
      <c r="I1823" s="330"/>
      <c r="J1823" s="330"/>
      <c r="K1823" s="330"/>
      <c r="L1823" s="330"/>
      <c r="M1823" s="330"/>
      <c r="N1823" s="330"/>
      <c r="O1823" s="330"/>
      <c r="P1823" s="312">
        <f t="shared" si="905"/>
        <v>0</v>
      </c>
      <c r="Q1823" s="5"/>
      <c r="R1823" s="60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</row>
    <row r="1824" spans="1:31" ht="12.75" customHeight="1" x14ac:dyDescent="0.25">
      <c r="A1824" s="194" t="str">
        <f>+'Measured TV opt-pt'!A2071</f>
        <v>FOOD</v>
      </c>
      <c r="B1824" s="385"/>
      <c r="C1824" s="311" t="s">
        <v>280</v>
      </c>
      <c r="D1824" s="330"/>
      <c r="E1824" s="330"/>
      <c r="F1824" s="330"/>
      <c r="G1824" s="330"/>
      <c r="H1824" s="330"/>
      <c r="I1824" s="330"/>
      <c r="J1824" s="330"/>
      <c r="K1824" s="330"/>
      <c r="L1824" s="330"/>
      <c r="M1824" s="330"/>
      <c r="N1824" s="330"/>
      <c r="O1824" s="330"/>
      <c r="P1824" s="312">
        <f t="shared" si="905"/>
        <v>0</v>
      </c>
      <c r="Q1824" s="5"/>
      <c r="R1824" s="60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</row>
    <row r="1825" spans="1:31" ht="12.75" customHeight="1" x14ac:dyDescent="0.25">
      <c r="A1825" s="194" t="str">
        <f>+'Measured TV opt-pt'!A2072</f>
        <v>FOOD</v>
      </c>
      <c r="B1825" s="385"/>
      <c r="C1825" s="311" t="s">
        <v>285</v>
      </c>
      <c r="D1825" s="330"/>
      <c r="E1825" s="330"/>
      <c r="F1825" s="330"/>
      <c r="G1825" s="330"/>
      <c r="H1825" s="330"/>
      <c r="I1825" s="330"/>
      <c r="J1825" s="330"/>
      <c r="K1825" s="330"/>
      <c r="L1825" s="330"/>
      <c r="M1825" s="330"/>
      <c r="N1825" s="330"/>
      <c r="O1825" s="330"/>
      <c r="P1825" s="312">
        <f t="shared" si="905"/>
        <v>0</v>
      </c>
      <c r="Q1825" s="5"/>
      <c r="R1825" s="60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</row>
    <row r="1826" spans="1:31" ht="12.75" customHeight="1" x14ac:dyDescent="0.25">
      <c r="A1826" s="194" t="str">
        <f t="shared" ref="A1826:A1838" si="906">+A1825</f>
        <v>FOOD</v>
      </c>
      <c r="B1826" s="385"/>
      <c r="C1826" s="311" t="s">
        <v>280</v>
      </c>
      <c r="D1826" s="330"/>
      <c r="E1826" s="330"/>
      <c r="F1826" s="330"/>
      <c r="G1826" s="330"/>
      <c r="H1826" s="330"/>
      <c r="I1826" s="330"/>
      <c r="J1826" s="330"/>
      <c r="K1826" s="330"/>
      <c r="L1826" s="330"/>
      <c r="M1826" s="330"/>
      <c r="N1826" s="330"/>
      <c r="O1826" s="330"/>
      <c r="P1826" s="312">
        <f t="shared" si="905"/>
        <v>0</v>
      </c>
      <c r="Q1826" s="5"/>
      <c r="R1826" s="60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</row>
    <row r="1827" spans="1:31" ht="12.75" customHeight="1" x14ac:dyDescent="0.25">
      <c r="A1827" s="194" t="str">
        <f t="shared" si="906"/>
        <v>FOOD</v>
      </c>
      <c r="B1827" s="385"/>
      <c r="C1827" s="311" t="s">
        <v>286</v>
      </c>
      <c r="D1827" s="330"/>
      <c r="E1827" s="330"/>
      <c r="F1827" s="330"/>
      <c r="G1827" s="330"/>
      <c r="H1827" s="330"/>
      <c r="I1827" s="330"/>
      <c r="J1827" s="330"/>
      <c r="K1827" s="330"/>
      <c r="L1827" s="330"/>
      <c r="M1827" s="330"/>
      <c r="N1827" s="330"/>
      <c r="O1827" s="330"/>
      <c r="P1827" s="312">
        <f t="shared" si="905"/>
        <v>0</v>
      </c>
      <c r="Q1827" s="5"/>
      <c r="R1827" s="60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</row>
    <row r="1828" spans="1:31" ht="12.75" customHeight="1" x14ac:dyDescent="0.25">
      <c r="A1828" s="194" t="str">
        <f t="shared" si="906"/>
        <v>FOOD</v>
      </c>
      <c r="B1828" s="385"/>
      <c r="C1828" s="311" t="s">
        <v>282</v>
      </c>
      <c r="D1828" s="330"/>
      <c r="E1828" s="330"/>
      <c r="F1828" s="330"/>
      <c r="G1828" s="330"/>
      <c r="H1828" s="330"/>
      <c r="I1828" s="330"/>
      <c r="J1828" s="330"/>
      <c r="K1828" s="330"/>
      <c r="L1828" s="330"/>
      <c r="M1828" s="330"/>
      <c r="N1828" s="330"/>
      <c r="O1828" s="330"/>
      <c r="P1828" s="312">
        <f t="shared" si="905"/>
        <v>0</v>
      </c>
      <c r="Q1828" s="5"/>
      <c r="R1828" s="60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</row>
    <row r="1829" spans="1:31" ht="12.75" customHeight="1" x14ac:dyDescent="0.25">
      <c r="A1829" s="194" t="str">
        <f t="shared" si="906"/>
        <v>FOOD</v>
      </c>
      <c r="B1829" s="385"/>
      <c r="C1829" s="311" t="s">
        <v>283</v>
      </c>
      <c r="D1829" s="330"/>
      <c r="E1829" s="330"/>
      <c r="F1829" s="330"/>
      <c r="G1829" s="330"/>
      <c r="H1829" s="330"/>
      <c r="I1829" s="330"/>
      <c r="J1829" s="330"/>
      <c r="K1829" s="330"/>
      <c r="L1829" s="330"/>
      <c r="M1829" s="330"/>
      <c r="N1829" s="330"/>
      <c r="O1829" s="330"/>
      <c r="P1829" s="312">
        <f t="shared" si="905"/>
        <v>0</v>
      </c>
      <c r="Q1829" s="5"/>
      <c r="R1829" s="60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</row>
    <row r="1830" spans="1:31" ht="12.75" customHeight="1" x14ac:dyDescent="0.25">
      <c r="A1830" s="194" t="str">
        <f t="shared" si="906"/>
        <v>FOOD</v>
      </c>
      <c r="B1830" s="385"/>
      <c r="C1830" s="313" t="s">
        <v>287</v>
      </c>
      <c r="D1830" s="331"/>
      <c r="E1830" s="331"/>
      <c r="F1830" s="331"/>
      <c r="G1830" s="331"/>
      <c r="H1830" s="331"/>
      <c r="I1830" s="331"/>
      <c r="J1830" s="331"/>
      <c r="K1830" s="331"/>
      <c r="L1830" s="331"/>
      <c r="M1830" s="331"/>
      <c r="N1830" s="331"/>
      <c r="O1830" s="331"/>
      <c r="P1830" s="314">
        <f t="shared" si="905"/>
        <v>0</v>
      </c>
      <c r="Q1830" s="5"/>
      <c r="R1830" s="60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</row>
    <row r="1831" spans="1:31" ht="12.75" customHeight="1" x14ac:dyDescent="0.25">
      <c r="A1831" s="194" t="str">
        <f t="shared" si="906"/>
        <v>FOOD</v>
      </c>
      <c r="B1831" s="385"/>
      <c r="C1831" s="313" t="s">
        <v>288</v>
      </c>
      <c r="D1831" s="331"/>
      <c r="E1831" s="331"/>
      <c r="F1831" s="331"/>
      <c r="G1831" s="331"/>
      <c r="H1831" s="331"/>
      <c r="I1831" s="331"/>
      <c r="J1831" s="331"/>
      <c r="K1831" s="331"/>
      <c r="L1831" s="331"/>
      <c r="M1831" s="331"/>
      <c r="N1831" s="331"/>
      <c r="O1831" s="331"/>
      <c r="P1831" s="314">
        <f t="shared" si="905"/>
        <v>0</v>
      </c>
      <c r="Q1831" s="5"/>
      <c r="R1831" s="60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</row>
    <row r="1832" spans="1:31" ht="12.75" customHeight="1" x14ac:dyDescent="0.25">
      <c r="A1832" s="194" t="str">
        <f t="shared" si="906"/>
        <v>FOOD</v>
      </c>
      <c r="B1832" s="385"/>
      <c r="C1832" s="313" t="s">
        <v>280</v>
      </c>
      <c r="D1832" s="331"/>
      <c r="E1832" s="331"/>
      <c r="F1832" s="331"/>
      <c r="G1832" s="331"/>
      <c r="H1832" s="331"/>
      <c r="I1832" s="331"/>
      <c r="J1832" s="331"/>
      <c r="K1832" s="331"/>
      <c r="L1832" s="331"/>
      <c r="M1832" s="331"/>
      <c r="N1832" s="331"/>
      <c r="O1832" s="331"/>
      <c r="P1832" s="314">
        <f t="shared" si="905"/>
        <v>0</v>
      </c>
      <c r="Q1832" s="5"/>
      <c r="R1832" s="60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</row>
    <row r="1833" spans="1:31" ht="12.75" customHeight="1" x14ac:dyDescent="0.25">
      <c r="A1833" s="194" t="str">
        <f t="shared" si="906"/>
        <v>FOOD</v>
      </c>
      <c r="B1833" s="385"/>
      <c r="C1833" s="313" t="s">
        <v>285</v>
      </c>
      <c r="D1833" s="331"/>
      <c r="E1833" s="331"/>
      <c r="F1833" s="331"/>
      <c r="G1833" s="331"/>
      <c r="H1833" s="331"/>
      <c r="I1833" s="331"/>
      <c r="J1833" s="331"/>
      <c r="K1833" s="331"/>
      <c r="L1833" s="331"/>
      <c r="M1833" s="331"/>
      <c r="N1833" s="331"/>
      <c r="O1833" s="331"/>
      <c r="P1833" s="314">
        <f t="shared" si="905"/>
        <v>0</v>
      </c>
      <c r="Q1833" s="5"/>
      <c r="R1833" s="60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</row>
    <row r="1834" spans="1:31" ht="12.75" customHeight="1" x14ac:dyDescent="0.25">
      <c r="A1834" s="194" t="str">
        <f t="shared" si="906"/>
        <v>FOOD</v>
      </c>
      <c r="B1834" s="385"/>
      <c r="C1834" s="313" t="s">
        <v>280</v>
      </c>
      <c r="D1834" s="331"/>
      <c r="E1834" s="331"/>
      <c r="F1834" s="331"/>
      <c r="G1834" s="331"/>
      <c r="H1834" s="331"/>
      <c r="I1834" s="331"/>
      <c r="J1834" s="331"/>
      <c r="K1834" s="331"/>
      <c r="L1834" s="331"/>
      <c r="M1834" s="331"/>
      <c r="N1834" s="331"/>
      <c r="O1834" s="331"/>
      <c r="P1834" s="314">
        <f t="shared" si="905"/>
        <v>0</v>
      </c>
      <c r="Q1834" s="5"/>
      <c r="R1834" s="60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</row>
    <row r="1835" spans="1:31" ht="12.75" customHeight="1" x14ac:dyDescent="0.25">
      <c r="A1835" s="194" t="str">
        <f t="shared" si="906"/>
        <v>FOOD</v>
      </c>
      <c r="B1835" s="385"/>
      <c r="C1835" s="313" t="s">
        <v>286</v>
      </c>
      <c r="D1835" s="331"/>
      <c r="E1835" s="331"/>
      <c r="F1835" s="331"/>
      <c r="G1835" s="331"/>
      <c r="H1835" s="331"/>
      <c r="I1835" s="331"/>
      <c r="J1835" s="331"/>
      <c r="K1835" s="331"/>
      <c r="L1835" s="331"/>
      <c r="M1835" s="331"/>
      <c r="N1835" s="331"/>
      <c r="O1835" s="331"/>
      <c r="P1835" s="314">
        <f t="shared" si="905"/>
        <v>0</v>
      </c>
      <c r="Q1835" s="5"/>
      <c r="R1835" s="60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</row>
    <row r="1836" spans="1:31" ht="12.75" customHeight="1" x14ac:dyDescent="0.25">
      <c r="A1836" s="194" t="str">
        <f t="shared" si="906"/>
        <v>FOOD</v>
      </c>
      <c r="B1836" s="385"/>
      <c r="C1836" s="313" t="s">
        <v>282</v>
      </c>
      <c r="D1836" s="331"/>
      <c r="E1836" s="331"/>
      <c r="F1836" s="331"/>
      <c r="G1836" s="331"/>
      <c r="H1836" s="331"/>
      <c r="I1836" s="331"/>
      <c r="J1836" s="331"/>
      <c r="K1836" s="331"/>
      <c r="L1836" s="331"/>
      <c r="M1836" s="331"/>
      <c r="N1836" s="331"/>
      <c r="O1836" s="331"/>
      <c r="P1836" s="314">
        <f t="shared" si="905"/>
        <v>0</v>
      </c>
      <c r="Q1836" s="5"/>
      <c r="R1836" s="60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</row>
    <row r="1837" spans="1:31" ht="12.75" customHeight="1" x14ac:dyDescent="0.25">
      <c r="A1837" s="194" t="str">
        <f t="shared" si="906"/>
        <v>FOOD</v>
      </c>
      <c r="B1837" s="385"/>
      <c r="C1837" s="313" t="s">
        <v>283</v>
      </c>
      <c r="D1837" s="331"/>
      <c r="E1837" s="331"/>
      <c r="F1837" s="331"/>
      <c r="G1837" s="331"/>
      <c r="H1837" s="331"/>
      <c r="I1837" s="331"/>
      <c r="J1837" s="331"/>
      <c r="K1837" s="331"/>
      <c r="L1837" s="331"/>
      <c r="M1837" s="331"/>
      <c r="N1837" s="331"/>
      <c r="O1837" s="331"/>
      <c r="P1837" s="314">
        <f t="shared" si="905"/>
        <v>0</v>
      </c>
      <c r="Q1837" s="5"/>
      <c r="R1837" s="60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</row>
    <row r="1838" spans="1:31" ht="12.75" customHeight="1" x14ac:dyDescent="0.25">
      <c r="A1838" s="194" t="str">
        <f t="shared" si="906"/>
        <v>FOOD</v>
      </c>
      <c r="B1838" s="385"/>
      <c r="C1838" s="313" t="s">
        <v>281</v>
      </c>
      <c r="D1838" s="331"/>
      <c r="E1838" s="331"/>
      <c r="F1838" s="331"/>
      <c r="G1838" s="331"/>
      <c r="H1838" s="331"/>
      <c r="I1838" s="331"/>
      <c r="J1838" s="331"/>
      <c r="K1838" s="331"/>
      <c r="L1838" s="331"/>
      <c r="M1838" s="331"/>
      <c r="N1838" s="331"/>
      <c r="O1838" s="331"/>
      <c r="P1838" s="314">
        <f t="shared" si="905"/>
        <v>0</v>
      </c>
      <c r="Q1838" s="5"/>
      <c r="R1838" s="60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</row>
    <row r="1839" spans="1:31" ht="12.75" customHeight="1" x14ac:dyDescent="0.25">
      <c r="A1839" s="194" t="str">
        <f>+'Measured TV opt-pt'!A2073</f>
        <v>FOOD</v>
      </c>
      <c r="B1839" s="385"/>
      <c r="C1839" s="318" t="s">
        <v>279</v>
      </c>
      <c r="D1839" s="332"/>
      <c r="E1839" s="332"/>
      <c r="F1839" s="332"/>
      <c r="G1839" s="332"/>
      <c r="H1839" s="332"/>
      <c r="I1839" s="332"/>
      <c r="J1839" s="332"/>
      <c r="K1839" s="332"/>
      <c r="L1839" s="332"/>
      <c r="M1839" s="332"/>
      <c r="N1839" s="332"/>
      <c r="O1839" s="332"/>
      <c r="P1839" s="315">
        <f t="shared" si="905"/>
        <v>0</v>
      </c>
      <c r="Q1839" s="5"/>
      <c r="R1839" s="60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</row>
    <row r="1840" spans="1:31" ht="12.75" customHeight="1" x14ac:dyDescent="0.25">
      <c r="A1840" s="194" t="str">
        <f>+'Measured TV opt-pt'!A2074</f>
        <v>FOOD</v>
      </c>
      <c r="B1840" s="385"/>
      <c r="C1840" s="316" t="s">
        <v>290</v>
      </c>
      <c r="D1840" s="334"/>
      <c r="E1840" s="334"/>
      <c r="F1840" s="334"/>
      <c r="G1840" s="334"/>
      <c r="H1840" s="334"/>
      <c r="I1840" s="334"/>
      <c r="J1840" s="334"/>
      <c r="K1840" s="334"/>
      <c r="L1840" s="334"/>
      <c r="M1840" s="334"/>
      <c r="N1840" s="334"/>
      <c r="O1840" s="334"/>
      <c r="P1840" s="317">
        <f t="shared" si="905"/>
        <v>0</v>
      </c>
      <c r="Q1840" s="5"/>
      <c r="R1840" s="60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</row>
    <row r="1841" spans="1:46" ht="12.75" customHeight="1" x14ac:dyDescent="0.2">
      <c r="A1841" s="194" t="str">
        <f>+'Measured TV opt-pt'!A2075</f>
        <v>FOOD</v>
      </c>
      <c r="B1841" s="385"/>
      <c r="C1841" s="122" t="s">
        <v>66</v>
      </c>
      <c r="D1841" s="42"/>
      <c r="E1841" s="42"/>
      <c r="F1841" s="42"/>
      <c r="G1841" s="42"/>
      <c r="H1841" s="42"/>
      <c r="I1841" s="42"/>
      <c r="J1841" s="42"/>
      <c r="K1841" s="42"/>
      <c r="L1841" s="42"/>
      <c r="M1841" s="42"/>
      <c r="N1841" s="42"/>
      <c r="O1841" s="42"/>
      <c r="P1841" s="144">
        <f t="shared" si="865"/>
        <v>0</v>
      </c>
      <c r="R1841" s="60" t="s">
        <v>107</v>
      </c>
    </row>
    <row r="1842" spans="1:46" ht="12.75" customHeight="1" x14ac:dyDescent="0.2">
      <c r="A1842" s="194" t="str">
        <f>+'Measured TV opt-pt'!A2488</f>
        <v>FOOD</v>
      </c>
      <c r="B1842" s="385"/>
      <c r="C1842" s="122" t="s">
        <v>67</v>
      </c>
      <c r="D1842" s="42"/>
      <c r="E1842" s="42"/>
      <c r="F1842" s="42"/>
      <c r="G1842" s="42"/>
      <c r="H1842" s="42"/>
      <c r="I1842" s="42"/>
      <c r="J1842" s="42"/>
      <c r="K1842" s="42"/>
      <c r="L1842" s="42"/>
      <c r="M1842" s="42"/>
      <c r="N1842" s="42"/>
      <c r="O1842" s="42"/>
      <c r="P1842" s="144">
        <f t="shared" si="865"/>
        <v>0</v>
      </c>
      <c r="Q1842" s="5"/>
      <c r="R1842" s="60" t="s">
        <v>107</v>
      </c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</row>
    <row r="1843" spans="1:46" ht="12.75" customHeight="1" x14ac:dyDescent="0.2">
      <c r="A1843" s="194" t="str">
        <f>+'Measured TV opt-pt'!A2489</f>
        <v>FOOD</v>
      </c>
      <c r="B1843" s="385"/>
      <c r="C1843" s="122" t="s">
        <v>68</v>
      </c>
      <c r="D1843" s="42"/>
      <c r="E1843" s="42"/>
      <c r="F1843" s="42"/>
      <c r="G1843" s="42"/>
      <c r="H1843" s="42"/>
      <c r="I1843" s="42"/>
      <c r="J1843" s="42"/>
      <c r="K1843" s="42"/>
      <c r="L1843" s="42"/>
      <c r="M1843" s="42"/>
      <c r="N1843" s="42"/>
      <c r="O1843" s="42"/>
      <c r="P1843" s="144">
        <f t="shared" si="865"/>
        <v>0</v>
      </c>
      <c r="Q1843" s="5"/>
      <c r="R1843" s="60" t="s">
        <v>107</v>
      </c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</row>
    <row r="1844" spans="1:46" ht="13.5" customHeight="1" thickBot="1" x14ac:dyDescent="0.25">
      <c r="A1844" s="194">
        <f>+'Measured TV opt-pt'!A2490</f>
        <v>0</v>
      </c>
      <c r="B1844" s="386"/>
      <c r="C1844" s="126" t="s">
        <v>55</v>
      </c>
      <c r="D1844" s="56">
        <f t="shared" ref="D1844:O1844" si="907">+D1843+D1842+D1841+D1821+D1820+D1819+D1818+D1817+D1816+D1805</f>
        <v>0</v>
      </c>
      <c r="E1844" s="56">
        <f t="shared" si="907"/>
        <v>0</v>
      </c>
      <c r="F1844" s="56">
        <f t="shared" si="907"/>
        <v>0</v>
      </c>
      <c r="G1844" s="56">
        <f t="shared" si="907"/>
        <v>0</v>
      </c>
      <c r="H1844" s="56">
        <f t="shared" si="907"/>
        <v>0</v>
      </c>
      <c r="I1844" s="56">
        <f t="shared" si="907"/>
        <v>0</v>
      </c>
      <c r="J1844" s="56">
        <f t="shared" si="907"/>
        <v>0</v>
      </c>
      <c r="K1844" s="56">
        <f t="shared" si="907"/>
        <v>0</v>
      </c>
      <c r="L1844" s="56">
        <f t="shared" si="907"/>
        <v>0</v>
      </c>
      <c r="M1844" s="56">
        <f t="shared" si="907"/>
        <v>0</v>
      </c>
      <c r="N1844" s="56">
        <f t="shared" si="907"/>
        <v>0</v>
      </c>
      <c r="O1844" s="56">
        <f t="shared" si="907"/>
        <v>0</v>
      </c>
      <c r="P1844" s="147">
        <f t="shared" si="865"/>
        <v>0</v>
      </c>
      <c r="Q1844" s="199" t="str">
        <f>+B1805</f>
        <v>Bos</v>
      </c>
      <c r="R1844" s="60" t="s">
        <v>107</v>
      </c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</row>
    <row r="1845" spans="1:46" ht="12.75" customHeight="1" thickBot="1" x14ac:dyDescent="0.25">
      <c r="A1845" s="193" t="s">
        <v>119</v>
      </c>
      <c r="B1845" s="384" t="str">
        <f>+'Measured TV opt-pt'!B2491</f>
        <v>Max Kids</v>
      </c>
      <c r="C1845" s="121" t="s">
        <v>56</v>
      </c>
      <c r="D1845" s="54">
        <f t="shared" ref="D1845:O1845" si="908">SUM(D1846:D1855)</f>
        <v>0</v>
      </c>
      <c r="E1845" s="54">
        <f t="shared" si="908"/>
        <v>0</v>
      </c>
      <c r="F1845" s="54">
        <f t="shared" ref="F1845:K1845" si="909">SUM(F1846:F1855)</f>
        <v>0</v>
      </c>
      <c r="G1845" s="54">
        <f t="shared" si="909"/>
        <v>35165.4</v>
      </c>
      <c r="H1845" s="54">
        <f>SUM(H1846:H1855)</f>
        <v>246249.65</v>
      </c>
      <c r="I1845" s="54">
        <f>SUM(I1846:I1855)</f>
        <v>434983</v>
      </c>
      <c r="J1845" s="54">
        <f t="shared" si="909"/>
        <v>317896</v>
      </c>
      <c r="K1845" s="54">
        <f t="shared" si="909"/>
        <v>80498.448657495494</v>
      </c>
      <c r="L1845" s="54">
        <f t="shared" si="908"/>
        <v>0</v>
      </c>
      <c r="M1845" s="54">
        <f t="shared" si="908"/>
        <v>0</v>
      </c>
      <c r="N1845" s="54">
        <f t="shared" si="908"/>
        <v>0</v>
      </c>
      <c r="O1845" s="54">
        <f t="shared" si="908"/>
        <v>0</v>
      </c>
      <c r="P1845" s="140">
        <f t="shared" si="865"/>
        <v>1114792.4986574955</v>
      </c>
      <c r="Q1845" s="198"/>
      <c r="R1845" s="121" t="s">
        <v>104</v>
      </c>
      <c r="S1845" s="54">
        <f>SUM(S1846:S1851)</f>
        <v>0</v>
      </c>
      <c r="T1845" s="54">
        <f t="shared" ref="T1845:X1845" si="910">SUM(T1846:T1851)</f>
        <v>0</v>
      </c>
      <c r="U1845" s="54">
        <f t="shared" si="910"/>
        <v>0</v>
      </c>
      <c r="V1845" s="54">
        <f t="shared" si="910"/>
        <v>0</v>
      </c>
      <c r="W1845" s="54">
        <f t="shared" si="910"/>
        <v>14.620000000000001</v>
      </c>
      <c r="X1845" s="117">
        <f t="shared" si="910"/>
        <v>0</v>
      </c>
      <c r="Y1845" s="117">
        <f t="shared" ref="Y1845:AD1845" si="911">SUM(Y1846:Y1851)</f>
        <v>0</v>
      </c>
      <c r="Z1845" s="117">
        <f t="shared" si="911"/>
        <v>0</v>
      </c>
      <c r="AA1845" s="117">
        <f t="shared" si="911"/>
        <v>0</v>
      </c>
      <c r="AB1845" s="117">
        <f t="shared" si="911"/>
        <v>0</v>
      </c>
      <c r="AC1845" s="117">
        <f t="shared" si="911"/>
        <v>0</v>
      </c>
      <c r="AD1845" s="117">
        <f t="shared" si="911"/>
        <v>0</v>
      </c>
      <c r="AE1845" s="55">
        <f t="shared" ref="AE1845:AE1851" si="912">SUM(S1845:AD1845)</f>
        <v>14.620000000000001</v>
      </c>
    </row>
    <row r="1846" spans="1:46" ht="12.75" customHeight="1" thickBot="1" x14ac:dyDescent="0.25">
      <c r="A1846" s="193" t="s">
        <v>119</v>
      </c>
      <c r="B1846" s="385"/>
      <c r="C1846" s="123" t="s">
        <v>57</v>
      </c>
      <c r="D1846" s="58">
        <f>+'Measured TV opt-pt'!D2493</f>
        <v>0</v>
      </c>
      <c r="E1846" s="58">
        <f>+'Measured TV opt-pt'!E2493</f>
        <v>0</v>
      </c>
      <c r="F1846" s="58">
        <f>+'Measured TV opt-pt'!F2493</f>
        <v>0</v>
      </c>
      <c r="G1846" s="58">
        <v>908.40000000000009</v>
      </c>
      <c r="H1846" s="58">
        <v>3146.3999999999996</v>
      </c>
      <c r="I1846" s="58">
        <f>+'Measured TV opt-pt'!I2493</f>
        <v>0</v>
      </c>
      <c r="J1846" s="58">
        <f>+'Measured TV opt-pt'!J2493</f>
        <v>0</v>
      </c>
      <c r="K1846" s="58">
        <f>+'Measured TV opt-pt'!K2493</f>
        <v>0</v>
      </c>
      <c r="L1846" s="58">
        <f>+'Measured TV opt-pt'!L2493</f>
        <v>0</v>
      </c>
      <c r="M1846" s="58">
        <f>+'Measured TV opt-pt'!M2493</f>
        <v>0</v>
      </c>
      <c r="N1846" s="58">
        <f>+'Measured TV opt-pt'!N2493</f>
        <v>0</v>
      </c>
      <c r="O1846" s="58">
        <f>+'Measured TV opt-pt'!O2493</f>
        <v>0</v>
      </c>
      <c r="P1846" s="141">
        <f t="shared" ref="P1846:P1935" si="913">SUM(D1846:O1846)</f>
        <v>4054.7999999999997</v>
      </c>
      <c r="R1846" s="123" t="s">
        <v>57</v>
      </c>
      <c r="S1846" s="44">
        <f>'Measured TV opt-pt'!D2530</f>
        <v>0</v>
      </c>
      <c r="T1846" s="44">
        <f>'Measured TV opt-pt'!E2530</f>
        <v>0</v>
      </c>
      <c r="U1846" s="44">
        <f>'Measured TV opt-pt'!F2530</f>
        <v>0</v>
      </c>
      <c r="V1846" s="44"/>
      <c r="W1846" s="44">
        <v>14.280000000000001</v>
      </c>
      <c r="X1846" s="44">
        <f>'Measured TV opt-pt'!I2530</f>
        <v>0</v>
      </c>
      <c r="Y1846" s="44">
        <f>'Measured TV opt-pt'!J2530</f>
        <v>0</v>
      </c>
      <c r="Z1846" s="44">
        <f>'Measured TV opt-pt'!K2530</f>
        <v>0</v>
      </c>
      <c r="AA1846" s="44">
        <f>'Measured TV opt-pt'!L2530</f>
        <v>0</v>
      </c>
      <c r="AB1846" s="44">
        <f>'Measured TV opt-pt'!M2530</f>
        <v>0</v>
      </c>
      <c r="AC1846" s="44">
        <f>'Measured TV opt-pt'!N2530</f>
        <v>0</v>
      </c>
      <c r="AD1846" s="44">
        <f>'Measured TV opt-pt'!O2530</f>
        <v>0</v>
      </c>
      <c r="AE1846" s="55">
        <f t="shared" si="912"/>
        <v>14.280000000000001</v>
      </c>
      <c r="AT1846" s="5">
        <f>L1846+L1850+L1851</f>
        <v>0</v>
      </c>
    </row>
    <row r="1847" spans="1:46" ht="12.75" customHeight="1" thickBot="1" x14ac:dyDescent="0.25">
      <c r="A1847" s="193" t="s">
        <v>119</v>
      </c>
      <c r="B1847" s="385"/>
      <c r="C1847" s="123" t="s">
        <v>221</v>
      </c>
      <c r="D1847" s="58">
        <f>+'Measured TV opt-pt'!D2494</f>
        <v>0</v>
      </c>
      <c r="E1847" s="58">
        <f>+'Measured TV opt-pt'!E2494</f>
        <v>0</v>
      </c>
      <c r="F1847" s="58">
        <f>+'Measured TV opt-pt'!F2494</f>
        <v>0</v>
      </c>
      <c r="G1847" s="58">
        <f>+'Measured TV opt-pt'!G2494</f>
        <v>0</v>
      </c>
      <c r="H1847" s="58"/>
      <c r="I1847" s="58">
        <f>+'Measured TV opt-pt'!I2494</f>
        <v>0</v>
      </c>
      <c r="J1847" s="58">
        <f>+'Measured TV opt-pt'!J2494</f>
        <v>0</v>
      </c>
      <c r="K1847" s="58">
        <f>+'Measured TV opt-pt'!K2494</f>
        <v>0</v>
      </c>
      <c r="L1847" s="58">
        <f>+'Measured TV opt-pt'!L2494</f>
        <v>0</v>
      </c>
      <c r="M1847" s="58">
        <f>+'Measured TV opt-pt'!M2494</f>
        <v>0</v>
      </c>
      <c r="N1847" s="58">
        <f>+'Measured TV opt-pt'!N2494</f>
        <v>0</v>
      </c>
      <c r="O1847" s="58">
        <f>+'Measured TV opt-pt'!O2494</f>
        <v>0</v>
      </c>
      <c r="P1847" s="141">
        <f t="shared" si="913"/>
        <v>0</v>
      </c>
      <c r="R1847" s="123" t="s">
        <v>221</v>
      </c>
      <c r="S1847" s="44">
        <f>'Measured TV opt-pt'!D2531</f>
        <v>0</v>
      </c>
      <c r="T1847" s="44">
        <f>'Measured TV opt-pt'!E2531</f>
        <v>0</v>
      </c>
      <c r="U1847" s="44">
        <f>'Measured TV opt-pt'!F2531</f>
        <v>0</v>
      </c>
      <c r="V1847" s="44">
        <f>'Measured TV opt-pt'!G2531</f>
        <v>0</v>
      </c>
      <c r="W1847" s="44">
        <f>'Measured TV opt-pt'!H2531</f>
        <v>0</v>
      </c>
      <c r="X1847" s="44">
        <f>'Measured TV opt-pt'!I2531</f>
        <v>0</v>
      </c>
      <c r="Y1847" s="44">
        <f>'Measured TV opt-pt'!J2531</f>
        <v>0</v>
      </c>
      <c r="Z1847" s="44">
        <f>'Measured TV opt-pt'!K2531</f>
        <v>0</v>
      </c>
      <c r="AA1847" s="44">
        <f>'Measured TV opt-pt'!L2531</f>
        <v>0</v>
      </c>
      <c r="AB1847" s="44">
        <f>'Measured TV opt-pt'!M2531</f>
        <v>0</v>
      </c>
      <c r="AC1847" s="44">
        <f>'Measured TV opt-pt'!N2531</f>
        <v>0</v>
      </c>
      <c r="AD1847" s="44">
        <f>'Measured TV opt-pt'!O2531</f>
        <v>0</v>
      </c>
      <c r="AE1847" s="55">
        <f t="shared" si="912"/>
        <v>0</v>
      </c>
      <c r="AT1847" s="5"/>
    </row>
    <row r="1848" spans="1:46" ht="12.75" customHeight="1" thickBot="1" x14ac:dyDescent="0.25">
      <c r="A1848" s="193" t="s">
        <v>119</v>
      </c>
      <c r="B1848" s="385"/>
      <c r="C1848" s="123" t="s">
        <v>222</v>
      </c>
      <c r="D1848" s="58">
        <f>+'Measured TV opt-pt'!D2495</f>
        <v>0</v>
      </c>
      <c r="E1848" s="58">
        <f>+'Measured TV opt-pt'!E2495</f>
        <v>0</v>
      </c>
      <c r="F1848" s="58">
        <f>+'Measured TV opt-pt'!F2495</f>
        <v>0</v>
      </c>
      <c r="G1848" s="58">
        <f>+'Measured TV opt-pt'!G2495</f>
        <v>0</v>
      </c>
      <c r="H1848" s="58"/>
      <c r="I1848" s="58">
        <f>+'Measured TV opt-pt'!I2495</f>
        <v>0</v>
      </c>
      <c r="J1848" s="58">
        <f>+'Measured TV opt-pt'!J2495</f>
        <v>0</v>
      </c>
      <c r="K1848" s="58">
        <f>+'Measured TV opt-pt'!K2495</f>
        <v>0</v>
      </c>
      <c r="L1848" s="58">
        <f>+'Measured TV opt-pt'!L2495</f>
        <v>0</v>
      </c>
      <c r="M1848" s="58">
        <f>+'Measured TV opt-pt'!M2495</f>
        <v>0</v>
      </c>
      <c r="N1848" s="58">
        <f>+'Measured TV opt-pt'!N2495</f>
        <v>0</v>
      </c>
      <c r="O1848" s="58">
        <f>+'Measured TV opt-pt'!O2495</f>
        <v>0</v>
      </c>
      <c r="P1848" s="141">
        <f t="shared" si="913"/>
        <v>0</v>
      </c>
      <c r="R1848" s="123" t="s">
        <v>222</v>
      </c>
      <c r="S1848" s="44">
        <f>'Measured TV opt-pt'!D2532</f>
        <v>0</v>
      </c>
      <c r="T1848" s="44">
        <f>'Measured TV opt-pt'!E2532</f>
        <v>0</v>
      </c>
      <c r="U1848" s="44">
        <f>'Measured TV opt-pt'!F2532</f>
        <v>0</v>
      </c>
      <c r="V1848" s="44">
        <f>'Measured TV opt-pt'!G2532</f>
        <v>0</v>
      </c>
      <c r="W1848" s="44">
        <v>0.34</v>
      </c>
      <c r="X1848" s="44">
        <f>'Measured TV opt-pt'!I2532</f>
        <v>0</v>
      </c>
      <c r="Y1848" s="44">
        <f>'Measured TV opt-pt'!J2532</f>
        <v>0</v>
      </c>
      <c r="Z1848" s="44">
        <f>'Measured TV opt-pt'!K2532</f>
        <v>0</v>
      </c>
      <c r="AA1848" s="44">
        <f>'Measured TV opt-pt'!L2532</f>
        <v>0</v>
      </c>
      <c r="AB1848" s="44">
        <f>'Measured TV opt-pt'!M2532</f>
        <v>0</v>
      </c>
      <c r="AC1848" s="44">
        <f>'Measured TV opt-pt'!N2532</f>
        <v>0</v>
      </c>
      <c r="AD1848" s="44">
        <f>'Measured TV opt-pt'!O2532</f>
        <v>0</v>
      </c>
      <c r="AE1848" s="55">
        <f t="shared" si="912"/>
        <v>0.34</v>
      </c>
      <c r="AT1848" s="5"/>
    </row>
    <row r="1849" spans="1:46" ht="12.75" customHeight="1" thickBot="1" x14ac:dyDescent="0.25">
      <c r="A1849" s="193" t="s">
        <v>119</v>
      </c>
      <c r="B1849" s="385"/>
      <c r="C1849" s="123" t="s">
        <v>223</v>
      </c>
      <c r="D1849" s="58">
        <f>+'Measured TV opt-pt'!D2496</f>
        <v>0</v>
      </c>
      <c r="E1849" s="58">
        <f>+'Measured TV opt-pt'!E2496</f>
        <v>0</v>
      </c>
      <c r="F1849" s="58">
        <f>+'Measured TV opt-pt'!F2496</f>
        <v>0</v>
      </c>
      <c r="G1849" s="58">
        <f>+'Measured TV opt-pt'!G2496</f>
        <v>0</v>
      </c>
      <c r="H1849" s="58"/>
      <c r="I1849" s="58">
        <f>+'Measured TV opt-pt'!I2496</f>
        <v>0</v>
      </c>
      <c r="J1849" s="58">
        <f>+'Measured TV opt-pt'!J2496</f>
        <v>0</v>
      </c>
      <c r="K1849" s="58">
        <f>+'Measured TV opt-pt'!K2496</f>
        <v>0</v>
      </c>
      <c r="L1849" s="58">
        <f>+'Measured TV opt-pt'!L2496</f>
        <v>0</v>
      </c>
      <c r="M1849" s="58">
        <f>+'Measured TV opt-pt'!M2496</f>
        <v>0</v>
      </c>
      <c r="N1849" s="58">
        <f>+'Measured TV opt-pt'!N2496</f>
        <v>0</v>
      </c>
      <c r="O1849" s="58">
        <f>+'Measured TV opt-pt'!O2496</f>
        <v>0</v>
      </c>
      <c r="P1849" s="141">
        <f t="shared" si="913"/>
        <v>0</v>
      </c>
      <c r="R1849" s="123" t="s">
        <v>223</v>
      </c>
      <c r="S1849" s="44">
        <f>'Measured TV opt-pt'!D2533</f>
        <v>0</v>
      </c>
      <c r="T1849" s="44">
        <f>'Measured TV opt-pt'!E2533</f>
        <v>0</v>
      </c>
      <c r="U1849" s="44">
        <f>'Measured TV opt-pt'!F2533</f>
        <v>0</v>
      </c>
      <c r="V1849" s="44">
        <f>'Measured TV opt-pt'!G2533</f>
        <v>0</v>
      </c>
      <c r="W1849" s="44">
        <f>'Measured TV opt-pt'!H2533</f>
        <v>0</v>
      </c>
      <c r="X1849" s="44">
        <f>'Measured TV opt-pt'!I2533</f>
        <v>0</v>
      </c>
      <c r="Y1849" s="44">
        <f>'Measured TV opt-pt'!J2533</f>
        <v>0</v>
      </c>
      <c r="Z1849" s="44">
        <f>'Measured TV opt-pt'!K2533</f>
        <v>0</v>
      </c>
      <c r="AA1849" s="44">
        <f>'Measured TV opt-pt'!L2533</f>
        <v>0</v>
      </c>
      <c r="AB1849" s="44">
        <f>'Measured TV opt-pt'!M2533</f>
        <v>0</v>
      </c>
      <c r="AC1849" s="44">
        <f>'Measured TV opt-pt'!N2533</f>
        <v>0</v>
      </c>
      <c r="AD1849" s="44">
        <f>'Measured TV opt-pt'!O2533</f>
        <v>0</v>
      </c>
      <c r="AE1849" s="55">
        <f t="shared" si="912"/>
        <v>0</v>
      </c>
      <c r="AT1849" s="5"/>
    </row>
    <row r="1850" spans="1:46" ht="12.75" customHeight="1" thickBot="1" x14ac:dyDescent="0.25">
      <c r="A1850" s="193" t="s">
        <v>119</v>
      </c>
      <c r="B1850" s="385"/>
      <c r="C1850" s="123" t="s">
        <v>224</v>
      </c>
      <c r="D1850" s="58">
        <f>+'Measured TV opt-pt'!D2497</f>
        <v>0</v>
      </c>
      <c r="E1850" s="58">
        <f>+'Measured TV opt-pt'!E2497</f>
        <v>0</v>
      </c>
      <c r="F1850" s="58">
        <f>+'Measured TV opt-pt'!F2497</f>
        <v>0</v>
      </c>
      <c r="G1850" s="44">
        <f>+'Measured TV opt-pt'!G2497</f>
        <v>0</v>
      </c>
      <c r="H1850" s="58"/>
      <c r="I1850" s="58">
        <f>+'Measured TV opt-pt'!I2497</f>
        <v>0</v>
      </c>
      <c r="J1850" s="58">
        <f>+'Measured TV opt-pt'!J2497</f>
        <v>0</v>
      </c>
      <c r="K1850" s="58">
        <f>+'Measured TV opt-pt'!K2497</f>
        <v>0</v>
      </c>
      <c r="L1850" s="58">
        <f>+'Measured TV opt-pt'!L2497</f>
        <v>0</v>
      </c>
      <c r="M1850" s="58">
        <f>+'Measured TV opt-pt'!M2497</f>
        <v>0</v>
      </c>
      <c r="N1850" s="58">
        <f>+'Measured TV opt-pt'!N2497</f>
        <v>0</v>
      </c>
      <c r="O1850" s="58">
        <f>+'Measured TV opt-pt'!O2497</f>
        <v>0</v>
      </c>
      <c r="P1850" s="141">
        <f t="shared" si="913"/>
        <v>0</v>
      </c>
      <c r="Q1850" s="5"/>
      <c r="R1850" s="123" t="s">
        <v>224</v>
      </c>
      <c r="S1850" s="44">
        <f>'Measured TV opt-pt'!D2534</f>
        <v>0</v>
      </c>
      <c r="T1850" s="44">
        <f>'Measured TV opt-pt'!E2534</f>
        <v>0</v>
      </c>
      <c r="U1850" s="44">
        <f>'Measured TV opt-pt'!F2534</f>
        <v>0</v>
      </c>
      <c r="V1850" s="44">
        <f>'Measured TV opt-pt'!G2534</f>
        <v>0</v>
      </c>
      <c r="W1850" s="44">
        <f>'Measured TV opt-pt'!H2534</f>
        <v>0</v>
      </c>
      <c r="X1850" s="44">
        <f>'Measured TV opt-pt'!I2534</f>
        <v>0</v>
      </c>
      <c r="Y1850" s="44">
        <f>'Measured TV opt-pt'!J2534</f>
        <v>0</v>
      </c>
      <c r="Z1850" s="44">
        <f>'Measured TV opt-pt'!K2534</f>
        <v>0</v>
      </c>
      <c r="AA1850" s="44">
        <f>'Measured TV opt-pt'!L2534</f>
        <v>0</v>
      </c>
      <c r="AB1850" s="44">
        <f>'Measured TV opt-pt'!M2534</f>
        <v>0</v>
      </c>
      <c r="AC1850" s="44">
        <f>'Measured TV opt-pt'!N2534</f>
        <v>0</v>
      </c>
      <c r="AD1850" s="44">
        <f>'Measured TV opt-pt'!O2534</f>
        <v>0</v>
      </c>
      <c r="AE1850" s="55">
        <f t="shared" si="912"/>
        <v>0</v>
      </c>
    </row>
    <row r="1851" spans="1:46" ht="12.75" customHeight="1" x14ac:dyDescent="0.2">
      <c r="A1851" s="193" t="s">
        <v>119</v>
      </c>
      <c r="B1851" s="385"/>
      <c r="C1851" s="123" t="s">
        <v>101</v>
      </c>
      <c r="D1851" s="44"/>
      <c r="E1851" s="44"/>
      <c r="F1851" s="44"/>
      <c r="G1851" s="44"/>
      <c r="H1851" s="44"/>
      <c r="I1851" s="44"/>
      <c r="J1851" s="44"/>
      <c r="K1851" s="44"/>
      <c r="L1851" s="44"/>
      <c r="M1851" s="44"/>
      <c r="N1851" s="44"/>
      <c r="O1851" s="44"/>
      <c r="P1851" s="141">
        <f t="shared" si="913"/>
        <v>0</v>
      </c>
      <c r="Q1851" s="5"/>
      <c r="R1851" s="123" t="s">
        <v>101</v>
      </c>
      <c r="S1851" s="44"/>
      <c r="T1851" s="44"/>
      <c r="U1851" s="44"/>
      <c r="V1851" s="44"/>
      <c r="W1851" s="44"/>
      <c r="X1851" s="44"/>
      <c r="Y1851" s="44"/>
      <c r="Z1851" s="44"/>
      <c r="AA1851" s="44"/>
      <c r="AB1851" s="44"/>
      <c r="AC1851" s="44"/>
      <c r="AD1851" s="44"/>
      <c r="AE1851" s="55">
        <f t="shared" si="912"/>
        <v>0</v>
      </c>
    </row>
    <row r="1852" spans="1:46" ht="12.75" customHeight="1" x14ac:dyDescent="0.2">
      <c r="A1852" s="193" t="s">
        <v>119</v>
      </c>
      <c r="B1852" s="385"/>
      <c r="C1852" s="124" t="s">
        <v>58</v>
      </c>
      <c r="D1852" s="46"/>
      <c r="E1852" s="46"/>
      <c r="F1852" s="46"/>
      <c r="G1852" s="46">
        <v>34257</v>
      </c>
      <c r="H1852" s="46">
        <v>123935.75</v>
      </c>
      <c r="I1852" s="46">
        <v>434983</v>
      </c>
      <c r="J1852" s="46">
        <v>317896</v>
      </c>
      <c r="K1852" s="46">
        <v>80498.448657495494</v>
      </c>
      <c r="L1852" s="46"/>
      <c r="M1852" s="46"/>
      <c r="N1852" s="46"/>
      <c r="O1852" s="46"/>
      <c r="P1852" s="142">
        <f t="shared" si="913"/>
        <v>991570.19865749544</v>
      </c>
      <c r="R1852" s="133" t="s">
        <v>105</v>
      </c>
      <c r="S1852" s="133">
        <f>+'Measured TV opt-pt'!D1254</f>
        <v>0.44</v>
      </c>
      <c r="T1852" s="133">
        <f>+'Measured TV opt-pt'!E1254</f>
        <v>0.44</v>
      </c>
      <c r="U1852" s="133">
        <f>+'Measured TV opt-pt'!F1254</f>
        <v>0.44</v>
      </c>
      <c r="V1852" s="133">
        <f>+'Measured TV opt-pt'!G1254</f>
        <v>0.48</v>
      </c>
      <c r="W1852" s="133">
        <f>+'Measured TV opt-pt'!H1254</f>
        <v>0.48</v>
      </c>
      <c r="X1852" s="8">
        <f>+'Measured TV opt-pt'!I1254</f>
        <v>0.48</v>
      </c>
      <c r="Y1852" s="8">
        <f>+'Measured TV opt-pt'!J1254</f>
        <v>0.48</v>
      </c>
      <c r="Z1852" s="8">
        <f>+'Measured TV opt-pt'!K1254</f>
        <v>0.48915873014712274</v>
      </c>
      <c r="AA1852" s="8">
        <f>+'Measured TV opt-pt'!L1254</f>
        <v>0.4834974169537235</v>
      </c>
      <c r="AB1852" s="8">
        <f>+'Measured TV opt-pt'!M1254</f>
        <v>0.45414569524687309</v>
      </c>
      <c r="AC1852" s="8">
        <f>+'Measured TV opt-pt'!N1254</f>
        <v>0.38276016431267579</v>
      </c>
      <c r="AD1852" s="8">
        <f>+'Measured TV opt-pt'!O1254</f>
        <v>0.34111134082271427</v>
      </c>
      <c r="AE1852" s="133"/>
      <c r="AT1852" s="5">
        <f>L1852+L1853+L1854+L1855</f>
        <v>0</v>
      </c>
    </row>
    <row r="1853" spans="1:46" ht="13.5" customHeight="1" thickBot="1" x14ac:dyDescent="0.25">
      <c r="A1853" s="193" t="s">
        <v>119</v>
      </c>
      <c r="B1853" s="385"/>
      <c r="C1853" s="124" t="s">
        <v>59</v>
      </c>
      <c r="D1853" s="46"/>
      <c r="E1853" s="46"/>
      <c r="F1853" s="46"/>
      <c r="G1853" s="46"/>
      <c r="H1853" s="46">
        <v>70945.5</v>
      </c>
      <c r="I1853" s="46"/>
      <c r="J1853" s="46"/>
      <c r="K1853" s="46"/>
      <c r="L1853" s="46"/>
      <c r="M1853" s="46"/>
      <c r="N1853" s="46"/>
      <c r="O1853" s="46"/>
      <c r="P1853" s="142">
        <f t="shared" si="913"/>
        <v>70945.5</v>
      </c>
      <c r="R1853" s="60" t="s">
        <v>107</v>
      </c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</row>
    <row r="1854" spans="1:46" ht="12.75" customHeight="1" thickBot="1" x14ac:dyDescent="0.25">
      <c r="A1854" s="193" t="s">
        <v>119</v>
      </c>
      <c r="B1854" s="385"/>
      <c r="C1854" s="124" t="s">
        <v>166</v>
      </c>
      <c r="D1854" s="46"/>
      <c r="E1854" s="46"/>
      <c r="F1854" s="46"/>
      <c r="G1854" s="46"/>
      <c r="H1854" s="46"/>
      <c r="I1854" s="46"/>
      <c r="J1854" s="46"/>
      <c r="K1854" s="46"/>
      <c r="L1854" s="46"/>
      <c r="M1854" s="46"/>
      <c r="N1854" s="46"/>
      <c r="O1854" s="46"/>
      <c r="P1854" s="142">
        <f t="shared" si="913"/>
        <v>0</v>
      </c>
      <c r="Q1854" s="8"/>
      <c r="R1854" s="121" t="s">
        <v>106</v>
      </c>
      <c r="S1854" s="54">
        <f>SUM(S1855:S1860)</f>
        <v>0</v>
      </c>
      <c r="T1854" s="54">
        <f t="shared" ref="T1854" si="914">SUM(T1855:T1860)</f>
        <v>0</v>
      </c>
      <c r="U1854" s="54">
        <f t="shared" ref="U1854" si="915">SUM(U1855:U1860)</f>
        <v>0</v>
      </c>
      <c r="V1854" s="54">
        <f t="shared" ref="V1854" si="916">SUM(V1855:V1860)</f>
        <v>2.9</v>
      </c>
      <c r="W1854" s="54">
        <f t="shared" ref="W1854" si="917">SUM(W1855:W1860)</f>
        <v>17.5</v>
      </c>
      <c r="X1854" s="54">
        <f t="shared" ref="X1854:AD1854" si="918">SUM(X1855:X1860)</f>
        <v>0</v>
      </c>
      <c r="Y1854" s="54">
        <f t="shared" si="918"/>
        <v>0</v>
      </c>
      <c r="Z1854" s="54">
        <f t="shared" si="918"/>
        <v>0</v>
      </c>
      <c r="AA1854" s="54">
        <f t="shared" si="918"/>
        <v>0</v>
      </c>
      <c r="AB1854" s="54">
        <f t="shared" si="918"/>
        <v>0</v>
      </c>
      <c r="AC1854" s="54">
        <f t="shared" si="918"/>
        <v>0</v>
      </c>
      <c r="AD1854" s="54">
        <f t="shared" si="918"/>
        <v>0</v>
      </c>
      <c r="AE1854" s="54">
        <f t="shared" ref="AE1854" si="919">SUM(AE1855:AE1860)</f>
        <v>20.399999999999999</v>
      </c>
    </row>
    <row r="1855" spans="1:46" ht="12.75" customHeight="1" thickBot="1" x14ac:dyDescent="0.25">
      <c r="A1855" s="193" t="s">
        <v>119</v>
      </c>
      <c r="B1855" s="385"/>
      <c r="C1855" s="125" t="s">
        <v>167</v>
      </c>
      <c r="D1855" s="48"/>
      <c r="E1855" s="48"/>
      <c r="F1855" s="48"/>
      <c r="G1855" s="48"/>
      <c r="H1855" s="48">
        <v>48222</v>
      </c>
      <c r="I1855" s="48"/>
      <c r="J1855" s="48"/>
      <c r="K1855" s="48"/>
      <c r="L1855" s="48"/>
      <c r="M1855" s="48"/>
      <c r="N1855" s="48"/>
      <c r="O1855" s="48"/>
      <c r="P1855" s="143">
        <f t="shared" si="913"/>
        <v>48222</v>
      </c>
      <c r="Q1855" s="8"/>
      <c r="R1855" s="123" t="s">
        <v>261</v>
      </c>
      <c r="S1855" s="44">
        <f>'Measured TV opt-pt'!D2524</f>
        <v>0</v>
      </c>
      <c r="T1855" s="44">
        <f>'Measured TV opt-pt'!E2524</f>
        <v>0</v>
      </c>
      <c r="U1855" s="44">
        <f>'Measured TV opt-pt'!F2524</f>
        <v>0</v>
      </c>
      <c r="V1855" s="44">
        <v>2.9</v>
      </c>
      <c r="W1855" s="44">
        <v>9.879999999999999</v>
      </c>
      <c r="X1855" s="44">
        <f>'Measured TV opt-pt'!I2524</f>
        <v>0</v>
      </c>
      <c r="Y1855" s="44">
        <f>'Measured TV opt-pt'!J2524</f>
        <v>0</v>
      </c>
      <c r="Z1855" s="44">
        <f>'Measured TV opt-pt'!K2524</f>
        <v>0</v>
      </c>
      <c r="AA1855" s="44">
        <f>'Measured TV opt-pt'!L2524</f>
        <v>0</v>
      </c>
      <c r="AB1855" s="44">
        <f>'Measured TV opt-pt'!M2524</f>
        <v>0</v>
      </c>
      <c r="AC1855" s="44">
        <f>'Measured TV opt-pt'!N2524</f>
        <v>0</v>
      </c>
      <c r="AD1855" s="44">
        <f>'Measured TV opt-pt'!O2524</f>
        <v>0</v>
      </c>
      <c r="AE1855" s="55">
        <f t="shared" ref="AE1855:AE1860" si="920">SUM(S1855:AD1855)</f>
        <v>12.78</v>
      </c>
    </row>
    <row r="1856" spans="1:46" ht="12.75" customHeight="1" thickBot="1" x14ac:dyDescent="0.25">
      <c r="A1856" s="193" t="s">
        <v>119</v>
      </c>
      <c r="B1856" s="385"/>
      <c r="C1856" s="122" t="s">
        <v>60</v>
      </c>
      <c r="D1856" s="42"/>
      <c r="E1856" s="42"/>
      <c r="F1856" s="42"/>
      <c r="G1856" s="42"/>
      <c r="H1856" s="42"/>
      <c r="I1856" s="42"/>
      <c r="J1856" s="42"/>
      <c r="K1856" s="42"/>
      <c r="L1856" s="42"/>
      <c r="M1856" s="42"/>
      <c r="N1856" s="42"/>
      <c r="O1856" s="42"/>
      <c r="P1856" s="144">
        <f t="shared" si="913"/>
        <v>0</v>
      </c>
      <c r="Q1856" s="5"/>
      <c r="R1856" s="123" t="s">
        <v>262</v>
      </c>
      <c r="S1856" s="44">
        <f>'Measured TV opt-pt'!D2525</f>
        <v>0</v>
      </c>
      <c r="T1856" s="44">
        <f>'Measured TV opt-pt'!E2525</f>
        <v>0</v>
      </c>
      <c r="U1856" s="44">
        <f>'Measured TV opt-pt'!F2525</f>
        <v>0</v>
      </c>
      <c r="V1856" s="44">
        <f>'Measured TV opt-pt'!G2525</f>
        <v>0</v>
      </c>
      <c r="W1856" s="44">
        <f>'Measured TV opt-pt'!H2525</f>
        <v>0</v>
      </c>
      <c r="X1856" s="44">
        <f>'Measured TV opt-pt'!I2525</f>
        <v>0</v>
      </c>
      <c r="Y1856" s="44">
        <f>'Measured TV opt-pt'!J2525</f>
        <v>0</v>
      </c>
      <c r="Z1856" s="44">
        <f>'Measured TV opt-pt'!K2525</f>
        <v>0</v>
      </c>
      <c r="AA1856" s="44">
        <f>'Measured TV opt-pt'!L2525</f>
        <v>0</v>
      </c>
      <c r="AB1856" s="44">
        <f>'Measured TV opt-pt'!M2525</f>
        <v>0</v>
      </c>
      <c r="AC1856" s="44">
        <f>'Measured TV opt-pt'!N2525</f>
        <v>0</v>
      </c>
      <c r="AD1856" s="44">
        <f>'Measured TV opt-pt'!O2525</f>
        <v>0</v>
      </c>
      <c r="AE1856" s="55">
        <f t="shared" si="920"/>
        <v>0</v>
      </c>
      <c r="AT1856" s="5">
        <f>L1856+L1857+L1858+L1859+L1860+L1861+L1881+L1882+L1883</f>
        <v>474560</v>
      </c>
    </row>
    <row r="1857" spans="1:31" ht="12.75" customHeight="1" thickBot="1" x14ac:dyDescent="0.25">
      <c r="A1857" s="193" t="s">
        <v>119</v>
      </c>
      <c r="B1857" s="385"/>
      <c r="C1857" s="122" t="s">
        <v>61</v>
      </c>
      <c r="D1857" s="42"/>
      <c r="E1857" s="42"/>
      <c r="F1857" s="42"/>
      <c r="G1857" s="42"/>
      <c r="H1857" s="42"/>
      <c r="I1857" s="42">
        <v>7800</v>
      </c>
      <c r="J1857" s="42"/>
      <c r="K1857" s="42"/>
      <c r="L1857" s="42"/>
      <c r="M1857" s="42"/>
      <c r="N1857" s="42"/>
      <c r="O1857" s="42"/>
      <c r="P1857" s="144">
        <f t="shared" si="913"/>
        <v>7800</v>
      </c>
      <c r="R1857" s="123" t="s">
        <v>263</v>
      </c>
      <c r="S1857" s="44">
        <f>'Measured TV opt-pt'!D2526</f>
        <v>0</v>
      </c>
      <c r="T1857" s="44">
        <f>'Measured TV opt-pt'!E2526</f>
        <v>0</v>
      </c>
      <c r="U1857" s="44">
        <f>'Measured TV opt-pt'!F2526</f>
        <v>0</v>
      </c>
      <c r="V1857" s="44">
        <f>'Measured TV opt-pt'!G2526</f>
        <v>0</v>
      </c>
      <c r="W1857" s="44">
        <v>7.62</v>
      </c>
      <c r="X1857" s="44">
        <f>'Measured TV opt-pt'!I2526</f>
        <v>0</v>
      </c>
      <c r="Y1857" s="44">
        <f>'Measured TV opt-pt'!J2526</f>
        <v>0</v>
      </c>
      <c r="Z1857" s="44">
        <f>'Measured TV opt-pt'!K2526</f>
        <v>0</v>
      </c>
      <c r="AA1857" s="44">
        <f>'Measured TV opt-pt'!L2526</f>
        <v>0</v>
      </c>
      <c r="AB1857" s="44">
        <f>'Measured TV opt-pt'!M2526</f>
        <v>0</v>
      </c>
      <c r="AC1857" s="44">
        <f>'Measured TV opt-pt'!N2526</f>
        <v>0</v>
      </c>
      <c r="AD1857" s="44">
        <f>'Measured TV opt-pt'!O2526</f>
        <v>0</v>
      </c>
      <c r="AE1857" s="55">
        <f t="shared" si="920"/>
        <v>7.62</v>
      </c>
    </row>
    <row r="1858" spans="1:31" ht="12.75" customHeight="1" thickBot="1" x14ac:dyDescent="0.25">
      <c r="A1858" s="193" t="s">
        <v>119</v>
      </c>
      <c r="B1858" s="385"/>
      <c r="C1858" s="122" t="s">
        <v>62</v>
      </c>
      <c r="D1858" s="42"/>
      <c r="E1858" s="42"/>
      <c r="F1858" s="42"/>
      <c r="G1858" s="42">
        <v>721</v>
      </c>
      <c r="H1858" s="42">
        <v>15717</v>
      </c>
      <c r="I1858" s="42">
        <v>13531</v>
      </c>
      <c r="J1858" s="42">
        <v>10000</v>
      </c>
      <c r="K1858" s="42">
        <v>10000</v>
      </c>
      <c r="L1858" s="42"/>
      <c r="M1858" s="42"/>
      <c r="N1858" s="42"/>
      <c r="O1858" s="42"/>
      <c r="P1858" s="144">
        <f t="shared" si="913"/>
        <v>49969</v>
      </c>
      <c r="R1858" s="123" t="s">
        <v>264</v>
      </c>
      <c r="S1858" s="44">
        <f>'Measured TV opt-pt'!D2527</f>
        <v>0</v>
      </c>
      <c r="T1858" s="44">
        <f>'Measured TV opt-pt'!E2527</f>
        <v>0</v>
      </c>
      <c r="U1858" s="44">
        <f>'Measured TV opt-pt'!F2527</f>
        <v>0</v>
      </c>
      <c r="V1858" s="44">
        <f>'Measured TV opt-pt'!G2527</f>
        <v>0</v>
      </c>
      <c r="W1858" s="44">
        <f>'Measured TV opt-pt'!H2527</f>
        <v>0</v>
      </c>
      <c r="X1858" s="44">
        <f>'Measured TV opt-pt'!I2527</f>
        <v>0</v>
      </c>
      <c r="Y1858" s="44">
        <f>'Measured TV opt-pt'!J2527</f>
        <v>0</v>
      </c>
      <c r="Z1858" s="44">
        <f>'Measured TV opt-pt'!K2527</f>
        <v>0</v>
      </c>
      <c r="AA1858" s="44">
        <f>'Measured TV opt-pt'!L2527</f>
        <v>0</v>
      </c>
      <c r="AB1858" s="44">
        <f>'Measured TV opt-pt'!M2527</f>
        <v>0</v>
      </c>
      <c r="AC1858" s="44">
        <f>'Measured TV opt-pt'!N2527</f>
        <v>0</v>
      </c>
      <c r="AD1858" s="44">
        <f>'Measured TV opt-pt'!O2527</f>
        <v>0</v>
      </c>
      <c r="AE1858" s="55">
        <f t="shared" si="920"/>
        <v>0</v>
      </c>
    </row>
    <row r="1859" spans="1:31" ht="12.75" customHeight="1" thickBot="1" x14ac:dyDescent="0.25">
      <c r="A1859" s="193" t="s">
        <v>119</v>
      </c>
      <c r="B1859" s="385"/>
      <c r="C1859" s="122" t="s">
        <v>63</v>
      </c>
      <c r="D1859" s="42"/>
      <c r="E1859" s="42"/>
      <c r="F1859" s="42"/>
      <c r="G1859" s="42"/>
      <c r="H1859" s="42"/>
      <c r="I1859" s="42"/>
      <c r="J1859" s="42"/>
      <c r="K1859" s="42"/>
      <c r="L1859" s="42"/>
      <c r="M1859" s="42"/>
      <c r="N1859" s="42"/>
      <c r="O1859" s="42"/>
      <c r="P1859" s="144">
        <f t="shared" si="913"/>
        <v>0</v>
      </c>
      <c r="Q1859" s="5"/>
      <c r="R1859" s="123" t="s">
        <v>265</v>
      </c>
      <c r="S1859" s="44">
        <f>'Measured TV opt-pt'!D2528</f>
        <v>0</v>
      </c>
      <c r="T1859" s="44">
        <f>'Measured TV opt-pt'!E2528</f>
        <v>0</v>
      </c>
      <c r="U1859" s="44">
        <f>'Measured TV opt-pt'!F2528</f>
        <v>0</v>
      </c>
      <c r="V1859" s="44">
        <f>'Measured TV opt-pt'!G2528</f>
        <v>0</v>
      </c>
      <c r="W1859" s="44">
        <f>'Measured TV opt-pt'!H2528</f>
        <v>0</v>
      </c>
      <c r="X1859" s="44">
        <f>'Measured TV opt-pt'!I2528</f>
        <v>0</v>
      </c>
      <c r="Y1859" s="44">
        <f>'Measured TV opt-pt'!J2528</f>
        <v>0</v>
      </c>
      <c r="Z1859" s="44">
        <f>'Measured TV opt-pt'!K2528</f>
        <v>0</v>
      </c>
      <c r="AA1859" s="44">
        <f>'Measured TV opt-pt'!L2528</f>
        <v>0</v>
      </c>
      <c r="AB1859" s="44">
        <f>'Measured TV opt-pt'!M2528</f>
        <v>0</v>
      </c>
      <c r="AC1859" s="44">
        <f>'Measured TV opt-pt'!N2528</f>
        <v>0</v>
      </c>
      <c r="AD1859" s="44">
        <f>'Measured TV opt-pt'!O2528</f>
        <v>0</v>
      </c>
      <c r="AE1859" s="55">
        <f t="shared" si="920"/>
        <v>0</v>
      </c>
    </row>
    <row r="1860" spans="1:31" ht="13.5" customHeight="1" x14ac:dyDescent="0.2">
      <c r="A1860" s="193" t="s">
        <v>119</v>
      </c>
      <c r="B1860" s="385"/>
      <c r="C1860" s="122" t="s">
        <v>64</v>
      </c>
      <c r="D1860" s="42"/>
      <c r="E1860" s="42"/>
      <c r="F1860" s="42"/>
      <c r="G1860" s="42"/>
      <c r="H1860" s="42"/>
      <c r="I1860" s="42"/>
      <c r="J1860" s="42"/>
      <c r="K1860" s="42"/>
      <c r="L1860" s="42"/>
      <c r="M1860" s="42"/>
      <c r="N1860" s="42"/>
      <c r="O1860" s="42"/>
      <c r="P1860" s="144">
        <f t="shared" si="913"/>
        <v>0</v>
      </c>
      <c r="Q1860" s="5"/>
      <c r="R1860" s="123" t="s">
        <v>266</v>
      </c>
      <c r="S1860" s="44"/>
      <c r="T1860" s="44"/>
      <c r="U1860" s="44"/>
      <c r="V1860" s="44"/>
      <c r="W1860" s="44"/>
      <c r="X1860" s="44"/>
      <c r="Y1860" s="44"/>
      <c r="Z1860" s="44"/>
      <c r="AA1860" s="44"/>
      <c r="AB1860" s="44"/>
      <c r="AC1860" s="44"/>
      <c r="AD1860" s="44"/>
      <c r="AE1860" s="55">
        <f t="shared" si="920"/>
        <v>0</v>
      </c>
    </row>
    <row r="1861" spans="1:31" ht="12.75" customHeight="1" x14ac:dyDescent="0.2">
      <c r="A1861" s="193" t="s">
        <v>119</v>
      </c>
      <c r="B1861" s="385"/>
      <c r="C1861" s="212" t="s">
        <v>289</v>
      </c>
      <c r="D1861" s="217">
        <f t="shared" ref="D1861:O1861" si="921">SUM(D1862:D1880)</f>
        <v>3600</v>
      </c>
      <c r="E1861" s="217">
        <f t="shared" si="921"/>
        <v>13575.96</v>
      </c>
      <c r="F1861" s="217">
        <f t="shared" si="921"/>
        <v>3600</v>
      </c>
      <c r="G1861" s="217">
        <f t="shared" si="921"/>
        <v>3600</v>
      </c>
      <c r="H1861" s="217">
        <f t="shared" si="921"/>
        <v>69426</v>
      </c>
      <c r="I1861" s="217">
        <f t="shared" si="921"/>
        <v>157000</v>
      </c>
      <c r="J1861" s="217">
        <f t="shared" si="921"/>
        <v>42169</v>
      </c>
      <c r="K1861" s="217">
        <f t="shared" si="921"/>
        <v>42169</v>
      </c>
      <c r="L1861" s="217">
        <f t="shared" si="921"/>
        <v>14060</v>
      </c>
      <c r="M1861" s="217">
        <f t="shared" si="921"/>
        <v>3600</v>
      </c>
      <c r="N1861" s="217">
        <f t="shared" si="921"/>
        <v>3600</v>
      </c>
      <c r="O1861" s="217">
        <f t="shared" si="921"/>
        <v>3600</v>
      </c>
      <c r="P1861" s="214">
        <f t="shared" si="913"/>
        <v>359999.95999999996</v>
      </c>
      <c r="Q1861" s="5"/>
      <c r="R1861" s="60" t="s">
        <v>107</v>
      </c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</row>
    <row r="1862" spans="1:31" ht="12.75" customHeight="1" x14ac:dyDescent="0.25">
      <c r="A1862" s="193" t="s">
        <v>119</v>
      </c>
      <c r="B1862" s="385"/>
      <c r="C1862" s="311" t="s">
        <v>284</v>
      </c>
      <c r="D1862" s="330"/>
      <c r="E1862" s="330"/>
      <c r="F1862" s="330"/>
      <c r="G1862" s="330"/>
      <c r="H1862" s="330"/>
      <c r="I1862" s="330"/>
      <c r="J1862" s="330"/>
      <c r="K1862" s="330"/>
      <c r="L1862" s="330"/>
      <c r="M1862" s="330"/>
      <c r="N1862" s="330"/>
      <c r="O1862" s="330"/>
      <c r="P1862" s="312">
        <f t="shared" ref="P1862:P1880" si="922">SUM(D1862:O1862)</f>
        <v>0</v>
      </c>
      <c r="Q1862" s="5"/>
      <c r="R1862" s="60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</row>
    <row r="1863" spans="1:31" ht="12.75" customHeight="1" x14ac:dyDescent="0.25">
      <c r="A1863" s="193" t="s">
        <v>119</v>
      </c>
      <c r="B1863" s="385"/>
      <c r="C1863" s="311" t="s">
        <v>288</v>
      </c>
      <c r="D1863" s="330"/>
      <c r="E1863" s="330"/>
      <c r="F1863" s="330"/>
      <c r="G1863" s="330"/>
      <c r="H1863" s="330"/>
      <c r="I1863" s="330"/>
      <c r="J1863" s="330"/>
      <c r="K1863" s="330"/>
      <c r="L1863" s="330"/>
      <c r="M1863" s="330"/>
      <c r="N1863" s="330"/>
      <c r="O1863" s="330"/>
      <c r="P1863" s="312">
        <f t="shared" si="922"/>
        <v>0</v>
      </c>
      <c r="Q1863" s="5"/>
      <c r="R1863" s="60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</row>
    <row r="1864" spans="1:31" ht="12.75" customHeight="1" x14ac:dyDescent="0.25">
      <c r="A1864" s="193" t="s">
        <v>119</v>
      </c>
      <c r="B1864" s="385"/>
      <c r="C1864" s="311" t="s">
        <v>280</v>
      </c>
      <c r="D1864" s="330"/>
      <c r="E1864" s="330"/>
      <c r="F1864" s="330"/>
      <c r="G1864" s="330"/>
      <c r="H1864" s="330"/>
      <c r="I1864" s="330">
        <v>153400</v>
      </c>
      <c r="J1864" s="330">
        <v>38569</v>
      </c>
      <c r="K1864" s="330">
        <v>38569</v>
      </c>
      <c r="L1864" s="330">
        <v>10460</v>
      </c>
      <c r="M1864" s="330"/>
      <c r="N1864" s="330"/>
      <c r="O1864" s="330"/>
      <c r="P1864" s="312">
        <f t="shared" si="922"/>
        <v>240998</v>
      </c>
      <c r="Q1864" s="5"/>
      <c r="R1864" s="60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</row>
    <row r="1865" spans="1:31" ht="12.75" customHeight="1" x14ac:dyDescent="0.25">
      <c r="A1865" s="193" t="s">
        <v>119</v>
      </c>
      <c r="B1865" s="385"/>
      <c r="C1865" s="311" t="s">
        <v>285</v>
      </c>
      <c r="D1865" s="330"/>
      <c r="E1865" s="330"/>
      <c r="F1865" s="330"/>
      <c r="G1865" s="330"/>
      <c r="H1865" s="330">
        <v>5000</v>
      </c>
      <c r="I1865" s="330"/>
      <c r="J1865" s="330"/>
      <c r="K1865" s="330"/>
      <c r="L1865" s="330"/>
      <c r="M1865" s="330"/>
      <c r="N1865" s="330"/>
      <c r="O1865" s="330"/>
      <c r="P1865" s="312">
        <f t="shared" si="922"/>
        <v>5000</v>
      </c>
      <c r="Q1865" s="5"/>
      <c r="R1865" s="60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</row>
    <row r="1866" spans="1:31" ht="12.75" customHeight="1" x14ac:dyDescent="0.25">
      <c r="A1866" s="193" t="str">
        <f t="shared" ref="A1866:A1878" si="923">+A1865</f>
        <v>IC</v>
      </c>
      <c r="B1866" s="385"/>
      <c r="C1866" s="311" t="s">
        <v>280</v>
      </c>
      <c r="D1866" s="330"/>
      <c r="E1866" s="330"/>
      <c r="F1866" s="330"/>
      <c r="G1866" s="330"/>
      <c r="H1866" s="330">
        <v>22840</v>
      </c>
      <c r="I1866" s="330"/>
      <c r="J1866" s="330"/>
      <c r="K1866" s="330"/>
      <c r="L1866" s="330"/>
      <c r="M1866" s="330"/>
      <c r="N1866" s="330"/>
      <c r="O1866" s="330"/>
      <c r="P1866" s="312">
        <f t="shared" si="922"/>
        <v>22840</v>
      </c>
      <c r="Q1866" s="5"/>
      <c r="R1866" s="60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</row>
    <row r="1867" spans="1:31" ht="12.75" customHeight="1" x14ac:dyDescent="0.25">
      <c r="A1867" s="193" t="str">
        <f t="shared" si="923"/>
        <v>IC</v>
      </c>
      <c r="B1867" s="385"/>
      <c r="C1867" s="311" t="s">
        <v>286</v>
      </c>
      <c r="D1867" s="330"/>
      <c r="E1867" s="330">
        <v>9237</v>
      </c>
      <c r="F1867" s="330"/>
      <c r="G1867" s="330"/>
      <c r="H1867" s="330">
        <v>30000</v>
      </c>
      <c r="I1867" s="330"/>
      <c r="J1867" s="330"/>
      <c r="K1867" s="330"/>
      <c r="L1867" s="330"/>
      <c r="M1867" s="330"/>
      <c r="N1867" s="330"/>
      <c r="O1867" s="330"/>
      <c r="P1867" s="312">
        <f t="shared" si="922"/>
        <v>39237</v>
      </c>
      <c r="Q1867" s="5"/>
      <c r="R1867" s="60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</row>
    <row r="1868" spans="1:31" ht="12.75" customHeight="1" x14ac:dyDescent="0.25">
      <c r="A1868" s="193" t="str">
        <f t="shared" si="923"/>
        <v>IC</v>
      </c>
      <c r="B1868" s="385"/>
      <c r="C1868" s="311" t="s">
        <v>282</v>
      </c>
      <c r="D1868" s="330"/>
      <c r="E1868" s="330"/>
      <c r="F1868" s="330"/>
      <c r="G1868" s="330"/>
      <c r="H1868" s="330"/>
      <c r="I1868" s="330"/>
      <c r="J1868" s="330"/>
      <c r="K1868" s="330"/>
      <c r="L1868" s="330"/>
      <c r="M1868" s="330"/>
      <c r="N1868" s="330"/>
      <c r="O1868" s="330"/>
      <c r="P1868" s="312">
        <f t="shared" si="922"/>
        <v>0</v>
      </c>
      <c r="Q1868" s="5"/>
      <c r="R1868" s="60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</row>
    <row r="1869" spans="1:31" ht="12.75" customHeight="1" x14ac:dyDescent="0.25">
      <c r="A1869" s="193" t="str">
        <f t="shared" si="923"/>
        <v>IC</v>
      </c>
      <c r="B1869" s="385"/>
      <c r="C1869" s="311" t="s">
        <v>283</v>
      </c>
      <c r="D1869" s="330"/>
      <c r="E1869" s="330"/>
      <c r="F1869" s="330"/>
      <c r="G1869" s="330"/>
      <c r="H1869" s="330"/>
      <c r="I1869" s="330"/>
      <c r="J1869" s="330"/>
      <c r="K1869" s="330"/>
      <c r="L1869" s="330"/>
      <c r="M1869" s="330"/>
      <c r="N1869" s="330"/>
      <c r="O1869" s="330"/>
      <c r="P1869" s="312">
        <f t="shared" si="922"/>
        <v>0</v>
      </c>
      <c r="Q1869" s="5"/>
      <c r="R1869" s="60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</row>
    <row r="1870" spans="1:31" ht="12.75" customHeight="1" x14ac:dyDescent="0.25">
      <c r="A1870" s="193" t="str">
        <f t="shared" si="923"/>
        <v>IC</v>
      </c>
      <c r="B1870" s="385"/>
      <c r="C1870" s="313" t="s">
        <v>287</v>
      </c>
      <c r="D1870" s="331"/>
      <c r="E1870" s="331"/>
      <c r="F1870" s="331"/>
      <c r="G1870" s="331"/>
      <c r="H1870" s="331"/>
      <c r="I1870" s="331"/>
      <c r="J1870" s="331"/>
      <c r="K1870" s="331"/>
      <c r="L1870" s="331"/>
      <c r="M1870" s="331"/>
      <c r="N1870" s="331"/>
      <c r="O1870" s="331"/>
      <c r="P1870" s="314">
        <f t="shared" si="922"/>
        <v>0</v>
      </c>
      <c r="Q1870" s="5"/>
      <c r="R1870" s="60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</row>
    <row r="1871" spans="1:31" ht="12.75" customHeight="1" x14ac:dyDescent="0.25">
      <c r="A1871" s="193" t="str">
        <f t="shared" si="923"/>
        <v>IC</v>
      </c>
      <c r="B1871" s="385"/>
      <c r="C1871" s="313" t="s">
        <v>288</v>
      </c>
      <c r="D1871" s="331"/>
      <c r="E1871" s="331"/>
      <c r="F1871" s="331"/>
      <c r="G1871" s="331"/>
      <c r="H1871" s="331"/>
      <c r="I1871" s="331"/>
      <c r="J1871" s="331"/>
      <c r="K1871" s="331"/>
      <c r="L1871" s="331"/>
      <c r="M1871" s="331"/>
      <c r="N1871" s="331"/>
      <c r="O1871" s="331"/>
      <c r="P1871" s="314">
        <f t="shared" si="922"/>
        <v>0</v>
      </c>
      <c r="Q1871" s="5"/>
      <c r="R1871" s="60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</row>
    <row r="1872" spans="1:31" ht="12.75" customHeight="1" x14ac:dyDescent="0.25">
      <c r="A1872" s="193" t="str">
        <f t="shared" si="923"/>
        <v>IC</v>
      </c>
      <c r="B1872" s="385"/>
      <c r="C1872" s="313" t="s">
        <v>280</v>
      </c>
      <c r="D1872" s="331"/>
      <c r="E1872" s="331"/>
      <c r="F1872" s="331"/>
      <c r="G1872" s="331"/>
      <c r="H1872" s="331"/>
      <c r="I1872" s="331"/>
      <c r="J1872" s="331"/>
      <c r="K1872" s="331"/>
      <c r="L1872" s="331"/>
      <c r="M1872" s="331"/>
      <c r="N1872" s="331"/>
      <c r="O1872" s="331"/>
      <c r="P1872" s="314">
        <f t="shared" si="922"/>
        <v>0</v>
      </c>
      <c r="Q1872" s="5"/>
      <c r="R1872" s="60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</row>
    <row r="1873" spans="1:31" ht="12.75" customHeight="1" x14ac:dyDescent="0.25">
      <c r="A1873" s="193" t="str">
        <f t="shared" si="923"/>
        <v>IC</v>
      </c>
      <c r="B1873" s="385"/>
      <c r="C1873" s="313" t="s">
        <v>285</v>
      </c>
      <c r="D1873" s="331"/>
      <c r="E1873" s="331"/>
      <c r="F1873" s="331"/>
      <c r="G1873" s="331"/>
      <c r="H1873" s="331"/>
      <c r="I1873" s="331"/>
      <c r="J1873" s="331"/>
      <c r="K1873" s="331"/>
      <c r="L1873" s="331"/>
      <c r="M1873" s="331"/>
      <c r="N1873" s="331"/>
      <c r="O1873" s="331"/>
      <c r="P1873" s="314">
        <f t="shared" si="922"/>
        <v>0</v>
      </c>
      <c r="Q1873" s="5"/>
      <c r="R1873" s="60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</row>
    <row r="1874" spans="1:31" ht="12.75" customHeight="1" x14ac:dyDescent="0.25">
      <c r="A1874" s="193" t="str">
        <f t="shared" si="923"/>
        <v>IC</v>
      </c>
      <c r="B1874" s="385"/>
      <c r="C1874" s="313" t="s">
        <v>280</v>
      </c>
      <c r="D1874" s="331"/>
      <c r="E1874" s="331"/>
      <c r="F1874" s="331"/>
      <c r="G1874" s="331"/>
      <c r="H1874" s="331"/>
      <c r="I1874" s="331"/>
      <c r="J1874" s="331"/>
      <c r="K1874" s="331"/>
      <c r="L1874" s="331"/>
      <c r="M1874" s="331"/>
      <c r="N1874" s="331"/>
      <c r="O1874" s="331"/>
      <c r="P1874" s="314">
        <f t="shared" si="922"/>
        <v>0</v>
      </c>
      <c r="Q1874" s="5"/>
      <c r="R1874" s="60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</row>
    <row r="1875" spans="1:31" ht="12.75" customHeight="1" x14ac:dyDescent="0.25">
      <c r="A1875" s="193" t="str">
        <f t="shared" si="923"/>
        <v>IC</v>
      </c>
      <c r="B1875" s="385"/>
      <c r="C1875" s="313" t="s">
        <v>286</v>
      </c>
      <c r="D1875" s="331"/>
      <c r="E1875" s="331"/>
      <c r="F1875" s="331"/>
      <c r="G1875" s="331"/>
      <c r="H1875" s="331"/>
      <c r="I1875" s="331"/>
      <c r="J1875" s="331"/>
      <c r="K1875" s="331"/>
      <c r="L1875" s="331"/>
      <c r="M1875" s="331"/>
      <c r="N1875" s="331"/>
      <c r="O1875" s="331"/>
      <c r="P1875" s="314">
        <f t="shared" si="922"/>
        <v>0</v>
      </c>
      <c r="Q1875" s="5"/>
      <c r="R1875" s="60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</row>
    <row r="1876" spans="1:31" ht="12.75" customHeight="1" x14ac:dyDescent="0.25">
      <c r="A1876" s="193" t="str">
        <f t="shared" si="923"/>
        <v>IC</v>
      </c>
      <c r="B1876" s="385"/>
      <c r="C1876" s="313" t="s">
        <v>282</v>
      </c>
      <c r="D1876" s="331"/>
      <c r="E1876" s="331"/>
      <c r="F1876" s="331"/>
      <c r="G1876" s="331"/>
      <c r="H1876" s="331"/>
      <c r="I1876" s="331"/>
      <c r="J1876" s="331"/>
      <c r="K1876" s="331"/>
      <c r="L1876" s="331"/>
      <c r="M1876" s="331"/>
      <c r="N1876" s="331"/>
      <c r="O1876" s="331"/>
      <c r="P1876" s="314">
        <f t="shared" si="922"/>
        <v>0</v>
      </c>
      <c r="Q1876" s="5"/>
      <c r="R1876" s="60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</row>
    <row r="1877" spans="1:31" ht="12.75" customHeight="1" x14ac:dyDescent="0.25">
      <c r="A1877" s="193" t="str">
        <f t="shared" si="923"/>
        <v>IC</v>
      </c>
      <c r="B1877" s="385"/>
      <c r="C1877" s="313" t="s">
        <v>283</v>
      </c>
      <c r="D1877" s="331"/>
      <c r="E1877" s="331"/>
      <c r="F1877" s="331"/>
      <c r="G1877" s="331"/>
      <c r="H1877" s="331"/>
      <c r="I1877" s="331"/>
      <c r="J1877" s="331"/>
      <c r="K1877" s="331"/>
      <c r="L1877" s="331"/>
      <c r="M1877" s="331"/>
      <c r="N1877" s="331"/>
      <c r="O1877" s="331"/>
      <c r="P1877" s="314">
        <f t="shared" si="922"/>
        <v>0</v>
      </c>
      <c r="Q1877" s="5"/>
      <c r="R1877" s="60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</row>
    <row r="1878" spans="1:31" ht="12.75" customHeight="1" x14ac:dyDescent="0.25">
      <c r="A1878" s="193" t="str">
        <f t="shared" si="923"/>
        <v>IC</v>
      </c>
      <c r="B1878" s="385"/>
      <c r="C1878" s="313" t="s">
        <v>281</v>
      </c>
      <c r="D1878" s="331"/>
      <c r="E1878" s="331"/>
      <c r="F1878" s="331"/>
      <c r="G1878" s="331"/>
      <c r="H1878" s="331"/>
      <c r="I1878" s="331"/>
      <c r="J1878" s="331"/>
      <c r="K1878" s="331"/>
      <c r="L1878" s="331"/>
      <c r="M1878" s="331"/>
      <c r="N1878" s="331"/>
      <c r="O1878" s="331"/>
      <c r="P1878" s="314">
        <f t="shared" si="922"/>
        <v>0</v>
      </c>
      <c r="Q1878" s="5"/>
      <c r="R1878" s="60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</row>
    <row r="1879" spans="1:31" ht="12.75" customHeight="1" x14ac:dyDescent="0.25">
      <c r="A1879" s="193" t="s">
        <v>119</v>
      </c>
      <c r="B1879" s="385"/>
      <c r="C1879" s="318" t="s">
        <v>279</v>
      </c>
      <c r="D1879" s="332">
        <v>3600</v>
      </c>
      <c r="E1879" s="332">
        <v>4338.96</v>
      </c>
      <c r="F1879" s="332">
        <v>3600</v>
      </c>
      <c r="G1879" s="332">
        <v>3600</v>
      </c>
      <c r="H1879" s="332">
        <v>11586</v>
      </c>
      <c r="I1879" s="332">
        <v>3600</v>
      </c>
      <c r="J1879" s="332">
        <v>3600</v>
      </c>
      <c r="K1879" s="332">
        <v>3600</v>
      </c>
      <c r="L1879" s="332">
        <v>3600</v>
      </c>
      <c r="M1879" s="332">
        <v>3600</v>
      </c>
      <c r="N1879" s="332">
        <v>3600</v>
      </c>
      <c r="O1879" s="332">
        <v>3600</v>
      </c>
      <c r="P1879" s="315">
        <f t="shared" si="922"/>
        <v>51924.959999999999</v>
      </c>
      <c r="Q1879" s="5"/>
      <c r="R1879" s="60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</row>
    <row r="1880" spans="1:31" ht="12.75" customHeight="1" x14ac:dyDescent="0.25">
      <c r="A1880" s="193" t="s">
        <v>119</v>
      </c>
      <c r="B1880" s="385"/>
      <c r="C1880" s="316" t="s">
        <v>290</v>
      </c>
      <c r="D1880" s="334"/>
      <c r="E1880" s="334"/>
      <c r="F1880" s="334"/>
      <c r="G1880" s="334"/>
      <c r="H1880" s="334"/>
      <c r="I1880" s="334"/>
      <c r="J1880" s="334"/>
      <c r="K1880" s="334"/>
      <c r="L1880" s="334"/>
      <c r="M1880" s="334"/>
      <c r="N1880" s="334"/>
      <c r="O1880" s="334"/>
      <c r="P1880" s="317">
        <f t="shared" si="922"/>
        <v>0</v>
      </c>
      <c r="Q1880" s="5"/>
      <c r="R1880" s="60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</row>
    <row r="1881" spans="1:31" ht="12.75" customHeight="1" x14ac:dyDescent="0.2">
      <c r="A1881" s="193" t="s">
        <v>119</v>
      </c>
      <c r="B1881" s="385"/>
      <c r="C1881" s="122" t="s">
        <v>66</v>
      </c>
      <c r="D1881" s="42"/>
      <c r="E1881" s="42"/>
      <c r="F1881" s="42"/>
      <c r="G1881" s="42"/>
      <c r="H1881" s="42"/>
      <c r="I1881" s="42"/>
      <c r="J1881" s="42"/>
      <c r="K1881" s="42"/>
      <c r="L1881" s="42"/>
      <c r="M1881" s="42"/>
      <c r="N1881" s="42"/>
      <c r="O1881" s="42"/>
      <c r="P1881" s="144">
        <f t="shared" si="913"/>
        <v>0</v>
      </c>
      <c r="R1881" s="60" t="s">
        <v>107</v>
      </c>
    </row>
    <row r="1882" spans="1:31" ht="12.75" customHeight="1" x14ac:dyDescent="0.2">
      <c r="A1882" s="193" t="s">
        <v>119</v>
      </c>
      <c r="B1882" s="385"/>
      <c r="C1882" s="122" t="s">
        <v>67</v>
      </c>
      <c r="D1882" s="42"/>
      <c r="E1882" s="42"/>
      <c r="F1882" s="42"/>
      <c r="G1882" s="42"/>
      <c r="H1882" s="42"/>
      <c r="I1882" s="42"/>
      <c r="J1882" s="42"/>
      <c r="K1882" s="42"/>
      <c r="L1882" s="42"/>
      <c r="M1882" s="42"/>
      <c r="N1882" s="42"/>
      <c r="O1882" s="42"/>
      <c r="P1882" s="144">
        <f t="shared" si="913"/>
        <v>0</v>
      </c>
      <c r="Q1882" s="5"/>
      <c r="R1882" s="60" t="s">
        <v>107</v>
      </c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</row>
    <row r="1883" spans="1:31" ht="12.75" customHeight="1" x14ac:dyDescent="0.2">
      <c r="A1883" s="193" t="s">
        <v>119</v>
      </c>
      <c r="B1883" s="385"/>
      <c r="C1883" s="122" t="s">
        <v>68</v>
      </c>
      <c r="D1883" s="42"/>
      <c r="E1883" s="42"/>
      <c r="F1883" s="42"/>
      <c r="G1883" s="42"/>
      <c r="H1883" s="42">
        <v>355000</v>
      </c>
      <c r="I1883" s="42"/>
      <c r="J1883" s="42"/>
      <c r="K1883" s="42"/>
      <c r="L1883" s="42">
        <v>460500</v>
      </c>
      <c r="M1883" s="42"/>
      <c r="N1883" s="42"/>
      <c r="O1883" s="42"/>
      <c r="P1883" s="144">
        <f>SUM(D1883:O1883)</f>
        <v>815500</v>
      </c>
      <c r="Q1883" s="5"/>
      <c r="R1883" s="60" t="s">
        <v>107</v>
      </c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</row>
    <row r="1884" spans="1:31" ht="13.5" customHeight="1" thickBot="1" x14ac:dyDescent="0.25">
      <c r="A1884" s="193" t="s">
        <v>119</v>
      </c>
      <c r="B1884" s="386"/>
      <c r="C1884" s="126" t="s">
        <v>55</v>
      </c>
      <c r="D1884" s="56">
        <f t="shared" ref="D1884:O1884" si="924">+D1883+D1882+D1881+D1861+D1860+D1859+D1858+D1857+D1856+D1845</f>
        <v>3600</v>
      </c>
      <c r="E1884" s="56">
        <f t="shared" si="924"/>
        <v>13575.96</v>
      </c>
      <c r="F1884" s="56">
        <f t="shared" si="924"/>
        <v>3600</v>
      </c>
      <c r="G1884" s="56">
        <f t="shared" si="924"/>
        <v>39486.400000000001</v>
      </c>
      <c r="H1884" s="56">
        <f t="shared" si="924"/>
        <v>686392.65</v>
      </c>
      <c r="I1884" s="56">
        <f t="shared" si="924"/>
        <v>613314</v>
      </c>
      <c r="J1884" s="56">
        <f t="shared" si="924"/>
        <v>370065</v>
      </c>
      <c r="K1884" s="56">
        <f t="shared" si="924"/>
        <v>132667.44865749549</v>
      </c>
      <c r="L1884" s="56">
        <f t="shared" si="924"/>
        <v>474560</v>
      </c>
      <c r="M1884" s="56">
        <f t="shared" si="924"/>
        <v>3600</v>
      </c>
      <c r="N1884" s="56">
        <f t="shared" si="924"/>
        <v>3600</v>
      </c>
      <c r="O1884" s="56">
        <f t="shared" si="924"/>
        <v>3600</v>
      </c>
      <c r="P1884" s="147">
        <f t="shared" si="913"/>
        <v>2348061.4586574957</v>
      </c>
      <c r="Q1884" s="199" t="str">
        <f>+B1845</f>
        <v>Max Kids</v>
      </c>
      <c r="R1884" s="60" t="s">
        <v>107</v>
      </c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</row>
    <row r="1885" spans="1:31" ht="12.75" customHeight="1" thickBot="1" x14ac:dyDescent="0.25">
      <c r="A1885" s="193" t="s">
        <v>119</v>
      </c>
      <c r="B1885" s="387" t="str">
        <f>+'Measured TV opt-pt'!B2546</f>
        <v>Max Twister</v>
      </c>
      <c r="C1885" s="121" t="s">
        <v>56</v>
      </c>
      <c r="D1885" s="54">
        <f t="shared" ref="D1885:O1885" si="925">SUM(D1886:D1895)</f>
        <v>0</v>
      </c>
      <c r="E1885" s="54">
        <f t="shared" si="925"/>
        <v>0</v>
      </c>
      <c r="F1885" s="54">
        <f t="shared" si="925"/>
        <v>0</v>
      </c>
      <c r="G1885" s="54">
        <f t="shared" si="925"/>
        <v>0</v>
      </c>
      <c r="H1885" s="54">
        <f>SUM(H1886:H1895)</f>
        <v>36386</v>
      </c>
      <c r="I1885" s="54">
        <f t="shared" si="925"/>
        <v>95454.541994727741</v>
      </c>
      <c r="J1885" s="54">
        <f t="shared" si="925"/>
        <v>95354.2632548314</v>
      </c>
      <c r="K1885" s="54">
        <f t="shared" si="925"/>
        <v>97384.263254831443</v>
      </c>
      <c r="L1885" s="54">
        <f t="shared" si="925"/>
        <v>0</v>
      </c>
      <c r="M1885" s="54">
        <f t="shared" si="925"/>
        <v>0</v>
      </c>
      <c r="N1885" s="54">
        <f t="shared" si="925"/>
        <v>0</v>
      </c>
      <c r="O1885" s="54">
        <f t="shared" si="925"/>
        <v>0</v>
      </c>
      <c r="P1885" s="140">
        <f t="shared" si="913"/>
        <v>324579.0685043906</v>
      </c>
      <c r="Q1885" s="198"/>
      <c r="R1885" s="121" t="s">
        <v>104</v>
      </c>
      <c r="S1885" s="54">
        <f>SUM(S1886:S1891)</f>
        <v>0</v>
      </c>
      <c r="T1885" s="54">
        <f t="shared" ref="T1885:X1885" si="926">SUM(T1886:T1891)</f>
        <v>0</v>
      </c>
      <c r="U1885" s="54">
        <f t="shared" si="926"/>
        <v>0</v>
      </c>
      <c r="V1885" s="54">
        <f t="shared" si="926"/>
        <v>0</v>
      </c>
      <c r="W1885" s="54">
        <f t="shared" si="926"/>
        <v>2.4433333333333338</v>
      </c>
      <c r="X1885" s="117">
        <f t="shared" si="926"/>
        <v>0</v>
      </c>
      <c r="Y1885" s="117">
        <f t="shared" ref="Y1885:AD1885" si="927">SUM(Y1886:Y1891)</f>
        <v>0</v>
      </c>
      <c r="Z1885" s="117">
        <f t="shared" si="927"/>
        <v>0</v>
      </c>
      <c r="AA1885" s="117">
        <f t="shared" si="927"/>
        <v>0</v>
      </c>
      <c r="AB1885" s="117">
        <f t="shared" si="927"/>
        <v>0</v>
      </c>
      <c r="AC1885" s="117">
        <f t="shared" si="927"/>
        <v>0</v>
      </c>
      <c r="AD1885" s="117">
        <f t="shared" si="927"/>
        <v>0</v>
      </c>
      <c r="AE1885" s="55">
        <f t="shared" ref="AE1885:AE1891" si="928">SUM(S1885:AD1885)</f>
        <v>2.4433333333333338</v>
      </c>
    </row>
    <row r="1886" spans="1:31" ht="12.75" customHeight="1" thickBot="1" x14ac:dyDescent="0.25">
      <c r="A1886" s="193" t="s">
        <v>119</v>
      </c>
      <c r="B1886" s="385"/>
      <c r="C1886" s="123" t="s">
        <v>57</v>
      </c>
      <c r="D1886" s="58">
        <f>+'Measured TV opt-pt'!D2548</f>
        <v>0</v>
      </c>
      <c r="E1886" s="58">
        <f>+'Measured TV opt-pt'!E2548</f>
        <v>0</v>
      </c>
      <c r="F1886" s="58">
        <f>+'Measured TV opt-pt'!F2548</f>
        <v>0</v>
      </c>
      <c r="G1886" s="58">
        <f>+'Measured TV opt-pt'!G2548</f>
        <v>0</v>
      </c>
      <c r="H1886" s="58">
        <v>349</v>
      </c>
      <c r="I1886" s="58">
        <f>+'Measured TV opt-pt'!I2548</f>
        <v>0</v>
      </c>
      <c r="J1886" s="58">
        <f>+'Measured TV opt-pt'!J2548</f>
        <v>0</v>
      </c>
      <c r="K1886" s="58">
        <f>+'Measured TV opt-pt'!K2548</f>
        <v>0</v>
      </c>
      <c r="L1886" s="58">
        <f>+'Measured TV opt-pt'!L2548</f>
        <v>0</v>
      </c>
      <c r="M1886" s="58">
        <f>+'Measured TV opt-pt'!M2548</f>
        <v>0</v>
      </c>
      <c r="N1886" s="58">
        <f>+'Measured TV opt-pt'!N2548</f>
        <v>0</v>
      </c>
      <c r="O1886" s="58">
        <f>+'Measured TV opt-pt'!O2548</f>
        <v>0</v>
      </c>
      <c r="P1886" s="141">
        <f t="shared" si="913"/>
        <v>349</v>
      </c>
      <c r="Q1886" s="198" t="s">
        <v>237</v>
      </c>
      <c r="R1886" s="123" t="s">
        <v>57</v>
      </c>
      <c r="S1886" s="44">
        <f>'Measured TV opt-pt'!D2585</f>
        <v>0</v>
      </c>
      <c r="T1886" s="44">
        <f>'Measured TV opt-pt'!E2585</f>
        <v>0</v>
      </c>
      <c r="U1886" s="44">
        <f>'Measured TV opt-pt'!F2585</f>
        <v>0</v>
      </c>
      <c r="V1886" s="44">
        <f>'Measured TV opt-pt'!G2585</f>
        <v>0</v>
      </c>
      <c r="W1886" s="44">
        <v>2.4433333333333338</v>
      </c>
      <c r="X1886" s="44">
        <f>'Measured TV opt-pt'!I2585</f>
        <v>0</v>
      </c>
      <c r="Y1886" s="44">
        <f>'Measured TV opt-pt'!J2585</f>
        <v>0</v>
      </c>
      <c r="Z1886" s="44">
        <f>'Measured TV opt-pt'!K2585</f>
        <v>0</v>
      </c>
      <c r="AA1886" s="44">
        <f>'Measured TV opt-pt'!L2585</f>
        <v>0</v>
      </c>
      <c r="AB1886" s="44">
        <f>'Measured TV opt-pt'!M2585</f>
        <v>0</v>
      </c>
      <c r="AC1886" s="44">
        <f>'Measured TV opt-pt'!N2585</f>
        <v>0</v>
      </c>
      <c r="AD1886" s="44">
        <f>'Measured TV opt-pt'!O2585</f>
        <v>0</v>
      </c>
      <c r="AE1886" s="55">
        <f t="shared" si="928"/>
        <v>2.4433333333333338</v>
      </c>
    </row>
    <row r="1887" spans="1:31" ht="12.75" customHeight="1" thickBot="1" x14ac:dyDescent="0.25">
      <c r="A1887" s="193" t="s">
        <v>119</v>
      </c>
      <c r="B1887" s="385"/>
      <c r="C1887" s="123" t="s">
        <v>221</v>
      </c>
      <c r="D1887" s="58">
        <f>+'Measured TV opt-pt'!D2549</f>
        <v>0</v>
      </c>
      <c r="E1887" s="58">
        <f>+'Measured TV opt-pt'!E2549</f>
        <v>0</v>
      </c>
      <c r="F1887" s="58">
        <f>+'Measured TV opt-pt'!F2549</f>
        <v>0</v>
      </c>
      <c r="G1887" s="58">
        <f>+'Measured TV opt-pt'!G2549</f>
        <v>0</v>
      </c>
      <c r="H1887" s="58">
        <f>+'Measured TV opt-pt'!H2549</f>
        <v>0</v>
      </c>
      <c r="I1887" s="58">
        <f>+'Measured TV opt-pt'!I2549</f>
        <v>0</v>
      </c>
      <c r="J1887" s="58">
        <f>+'Measured TV opt-pt'!J2549</f>
        <v>0</v>
      </c>
      <c r="K1887" s="58">
        <f>+'Measured TV opt-pt'!K2549</f>
        <v>0</v>
      </c>
      <c r="L1887" s="58">
        <f>+'Measured TV opt-pt'!L2549</f>
        <v>0</v>
      </c>
      <c r="M1887" s="58">
        <f>+'Measured TV opt-pt'!M2549</f>
        <v>0</v>
      </c>
      <c r="N1887" s="58">
        <f>+'Measured TV opt-pt'!N2549</f>
        <v>0</v>
      </c>
      <c r="O1887" s="58">
        <f>+'Measured TV opt-pt'!O2549</f>
        <v>0</v>
      </c>
      <c r="P1887" s="141">
        <f t="shared" si="913"/>
        <v>0</v>
      </c>
      <c r="R1887" s="123" t="s">
        <v>221</v>
      </c>
      <c r="S1887" s="44">
        <f>'Measured TV opt-pt'!D2586</f>
        <v>0</v>
      </c>
      <c r="T1887" s="44">
        <f>'Measured TV opt-pt'!E2586</f>
        <v>0</v>
      </c>
      <c r="U1887" s="44">
        <f>'Measured TV opt-pt'!F2586</f>
        <v>0</v>
      </c>
      <c r="V1887" s="44">
        <f>'Measured TV opt-pt'!G2586</f>
        <v>0</v>
      </c>
      <c r="W1887" s="44">
        <f>'Measured TV opt-pt'!H2586</f>
        <v>0</v>
      </c>
      <c r="X1887" s="44">
        <f>'Measured TV opt-pt'!I2586</f>
        <v>0</v>
      </c>
      <c r="Y1887" s="44">
        <f>'Measured TV opt-pt'!J2586</f>
        <v>0</v>
      </c>
      <c r="Z1887" s="44">
        <f>'Measured TV opt-pt'!K2586</f>
        <v>0</v>
      </c>
      <c r="AA1887" s="44">
        <f>'Measured TV opt-pt'!L2586</f>
        <v>0</v>
      </c>
      <c r="AB1887" s="44">
        <f>'Measured TV opt-pt'!M2586</f>
        <v>0</v>
      </c>
      <c r="AC1887" s="44">
        <f>'Measured TV opt-pt'!N2586</f>
        <v>0</v>
      </c>
      <c r="AD1887" s="44">
        <f>'Measured TV opt-pt'!O2586</f>
        <v>0</v>
      </c>
      <c r="AE1887" s="55">
        <f t="shared" si="928"/>
        <v>0</v>
      </c>
    </row>
    <row r="1888" spans="1:31" ht="12.75" customHeight="1" thickBot="1" x14ac:dyDescent="0.25">
      <c r="A1888" s="193" t="s">
        <v>119</v>
      </c>
      <c r="B1888" s="385"/>
      <c r="C1888" s="123" t="s">
        <v>222</v>
      </c>
      <c r="D1888" s="58">
        <f>+'Measured TV opt-pt'!D2550</f>
        <v>0</v>
      </c>
      <c r="E1888" s="58">
        <f>+'Measured TV opt-pt'!E2550</f>
        <v>0</v>
      </c>
      <c r="F1888" s="58">
        <f>+'Measured TV opt-pt'!F2550</f>
        <v>0</v>
      </c>
      <c r="G1888" s="58">
        <f>+'Measured TV opt-pt'!G2550</f>
        <v>0</v>
      </c>
      <c r="H1888" s="58">
        <f>+'Measured TV opt-pt'!H2550</f>
        <v>0</v>
      </c>
      <c r="I1888" s="58">
        <f>+'Measured TV opt-pt'!I2550</f>
        <v>0</v>
      </c>
      <c r="J1888" s="58">
        <f>+'Measured TV opt-pt'!J2550</f>
        <v>0</v>
      </c>
      <c r="K1888" s="58">
        <f>+'Measured TV opt-pt'!K2550</f>
        <v>0</v>
      </c>
      <c r="L1888" s="58">
        <f>+'Measured TV opt-pt'!L2550</f>
        <v>0</v>
      </c>
      <c r="M1888" s="58">
        <f>+'Measured TV opt-pt'!M2550</f>
        <v>0</v>
      </c>
      <c r="N1888" s="58">
        <f>+'Measured TV opt-pt'!N2550</f>
        <v>0</v>
      </c>
      <c r="O1888" s="58">
        <f>+'Measured TV opt-pt'!O2550</f>
        <v>0</v>
      </c>
      <c r="P1888" s="141">
        <f t="shared" si="913"/>
        <v>0</v>
      </c>
      <c r="R1888" s="123" t="s">
        <v>222</v>
      </c>
      <c r="S1888" s="44">
        <f>'Measured TV opt-pt'!D2587</f>
        <v>0</v>
      </c>
      <c r="T1888" s="44">
        <f>'Measured TV opt-pt'!E2587</f>
        <v>0</v>
      </c>
      <c r="U1888" s="44">
        <f>'Measured TV opt-pt'!F2587</f>
        <v>0</v>
      </c>
      <c r="V1888" s="44">
        <f>'Measured TV opt-pt'!G2587</f>
        <v>0</v>
      </c>
      <c r="W1888" s="44">
        <f>'Measured TV opt-pt'!H2587</f>
        <v>0</v>
      </c>
      <c r="X1888" s="44">
        <f>'Measured TV opt-pt'!I2587</f>
        <v>0</v>
      </c>
      <c r="Y1888" s="44">
        <f>'Measured TV opt-pt'!J2587</f>
        <v>0</v>
      </c>
      <c r="Z1888" s="44">
        <f>'Measured TV opt-pt'!K2587</f>
        <v>0</v>
      </c>
      <c r="AA1888" s="44">
        <f>'Measured TV opt-pt'!L2587</f>
        <v>0</v>
      </c>
      <c r="AB1888" s="44">
        <f>'Measured TV opt-pt'!M2587</f>
        <v>0</v>
      </c>
      <c r="AC1888" s="44">
        <f>'Measured TV opt-pt'!N2587</f>
        <v>0</v>
      </c>
      <c r="AD1888" s="44">
        <f>'Measured TV opt-pt'!O2587</f>
        <v>0</v>
      </c>
      <c r="AE1888" s="55">
        <f t="shared" si="928"/>
        <v>0</v>
      </c>
    </row>
    <row r="1889" spans="1:31" ht="12.75" customHeight="1" thickBot="1" x14ac:dyDescent="0.25">
      <c r="A1889" s="193" t="s">
        <v>119</v>
      </c>
      <c r="B1889" s="385"/>
      <c r="C1889" s="123" t="s">
        <v>223</v>
      </c>
      <c r="D1889" s="58">
        <f>+'Measured TV opt-pt'!D2551</f>
        <v>0</v>
      </c>
      <c r="E1889" s="58">
        <f>+'Measured TV opt-pt'!E2551</f>
        <v>0</v>
      </c>
      <c r="F1889" s="58">
        <f>+'Measured TV opt-pt'!F2551</f>
        <v>0</v>
      </c>
      <c r="G1889" s="58">
        <f>+'Measured TV opt-pt'!G2551</f>
        <v>0</v>
      </c>
      <c r="H1889" s="58">
        <f>+'Measured TV opt-pt'!H2551</f>
        <v>0</v>
      </c>
      <c r="I1889" s="58">
        <f>+'Measured TV opt-pt'!I2551</f>
        <v>0</v>
      </c>
      <c r="J1889" s="58">
        <f>+'Measured TV opt-pt'!J2551</f>
        <v>0</v>
      </c>
      <c r="K1889" s="58">
        <f>+'Measured TV opt-pt'!K2551</f>
        <v>0</v>
      </c>
      <c r="L1889" s="58">
        <f>+'Measured TV opt-pt'!L2551</f>
        <v>0</v>
      </c>
      <c r="M1889" s="58">
        <f>+'Measured TV opt-pt'!M2551</f>
        <v>0</v>
      </c>
      <c r="N1889" s="58">
        <f>+'Measured TV opt-pt'!N2551</f>
        <v>0</v>
      </c>
      <c r="O1889" s="58">
        <f>+'Measured TV opt-pt'!O2551</f>
        <v>0</v>
      </c>
      <c r="P1889" s="141">
        <f t="shared" si="913"/>
        <v>0</v>
      </c>
      <c r="R1889" s="123" t="s">
        <v>223</v>
      </c>
      <c r="S1889" s="44">
        <f>'Measured TV opt-pt'!D2588</f>
        <v>0</v>
      </c>
      <c r="T1889" s="44">
        <f>'Measured TV opt-pt'!E2588</f>
        <v>0</v>
      </c>
      <c r="U1889" s="44">
        <f>'Measured TV opt-pt'!F2588</f>
        <v>0</v>
      </c>
      <c r="V1889" s="44">
        <f>'Measured TV opt-pt'!G2588</f>
        <v>0</v>
      </c>
      <c r="W1889" s="44">
        <f>'Measured TV opt-pt'!H2588</f>
        <v>0</v>
      </c>
      <c r="X1889" s="44">
        <f>'Measured TV opt-pt'!I2588</f>
        <v>0</v>
      </c>
      <c r="Y1889" s="44">
        <f>'Measured TV opt-pt'!J2588</f>
        <v>0</v>
      </c>
      <c r="Z1889" s="44">
        <f>'Measured TV opt-pt'!K2588</f>
        <v>0</v>
      </c>
      <c r="AA1889" s="44">
        <f>'Measured TV opt-pt'!L2588</f>
        <v>0</v>
      </c>
      <c r="AB1889" s="44">
        <f>'Measured TV opt-pt'!M2588</f>
        <v>0</v>
      </c>
      <c r="AC1889" s="44">
        <f>'Measured TV opt-pt'!N2588</f>
        <v>0</v>
      </c>
      <c r="AD1889" s="44">
        <f>'Measured TV opt-pt'!O2588</f>
        <v>0</v>
      </c>
      <c r="AE1889" s="55">
        <f t="shared" si="928"/>
        <v>0</v>
      </c>
    </row>
    <row r="1890" spans="1:31" ht="12.75" customHeight="1" thickBot="1" x14ac:dyDescent="0.25">
      <c r="A1890" s="193" t="s">
        <v>119</v>
      </c>
      <c r="B1890" s="385"/>
      <c r="C1890" s="123" t="s">
        <v>224</v>
      </c>
      <c r="D1890" s="58">
        <f>+'Measured TV opt-pt'!D2552</f>
        <v>0</v>
      </c>
      <c r="E1890" s="58">
        <f>+'Measured TV opt-pt'!E2552</f>
        <v>0</v>
      </c>
      <c r="F1890" s="58">
        <f>+'Measured TV opt-pt'!F2552</f>
        <v>0</v>
      </c>
      <c r="G1890" s="58">
        <f>+'Measured TV opt-pt'!G2552</f>
        <v>0</v>
      </c>
      <c r="H1890" s="58">
        <f>+'Measured TV opt-pt'!H2552</f>
        <v>0</v>
      </c>
      <c r="I1890" s="58">
        <f>+'Measured TV opt-pt'!I2552</f>
        <v>0</v>
      </c>
      <c r="J1890" s="58">
        <f>+'Measured TV opt-pt'!J2552</f>
        <v>0</v>
      </c>
      <c r="K1890" s="58">
        <f>+'Measured TV opt-pt'!K2552</f>
        <v>0</v>
      </c>
      <c r="L1890" s="58">
        <f>+'Measured TV opt-pt'!L2552</f>
        <v>0</v>
      </c>
      <c r="M1890" s="58">
        <f>+'Measured TV opt-pt'!M2552</f>
        <v>0</v>
      </c>
      <c r="N1890" s="58">
        <f>+'Measured TV opt-pt'!N2552</f>
        <v>0</v>
      </c>
      <c r="O1890" s="58">
        <f>+'Measured TV opt-pt'!O2552</f>
        <v>0</v>
      </c>
      <c r="P1890" s="141">
        <f t="shared" si="913"/>
        <v>0</v>
      </c>
      <c r="Q1890" s="5"/>
      <c r="R1890" s="123" t="s">
        <v>224</v>
      </c>
      <c r="S1890" s="44">
        <f>'Measured TV opt-pt'!D2589</f>
        <v>0</v>
      </c>
      <c r="T1890" s="44">
        <f>'Measured TV opt-pt'!E2589</f>
        <v>0</v>
      </c>
      <c r="U1890" s="44">
        <f>'Measured TV opt-pt'!F2589</f>
        <v>0</v>
      </c>
      <c r="V1890" s="44">
        <f>'Measured TV opt-pt'!G2589</f>
        <v>0</v>
      </c>
      <c r="W1890" s="44">
        <f>'Measured TV opt-pt'!H2589</f>
        <v>0</v>
      </c>
      <c r="X1890" s="44">
        <f>'Measured TV opt-pt'!I2589</f>
        <v>0</v>
      </c>
      <c r="Y1890" s="44">
        <f>'Measured TV opt-pt'!J2589</f>
        <v>0</v>
      </c>
      <c r="Z1890" s="44">
        <f>'Measured TV opt-pt'!K2589</f>
        <v>0</v>
      </c>
      <c r="AA1890" s="44">
        <f>'Measured TV opt-pt'!L2589</f>
        <v>0</v>
      </c>
      <c r="AB1890" s="44">
        <f>'Measured TV opt-pt'!M2589</f>
        <v>0</v>
      </c>
      <c r="AC1890" s="44">
        <f>'Measured TV opt-pt'!N2589</f>
        <v>0</v>
      </c>
      <c r="AD1890" s="44">
        <f>'Measured TV opt-pt'!O2589</f>
        <v>0</v>
      </c>
      <c r="AE1890" s="55">
        <f t="shared" si="928"/>
        <v>0</v>
      </c>
    </row>
    <row r="1891" spans="1:31" ht="12.75" customHeight="1" x14ac:dyDescent="0.2">
      <c r="A1891" s="193" t="s">
        <v>119</v>
      </c>
      <c r="B1891" s="385"/>
      <c r="C1891" s="123" t="s">
        <v>101</v>
      </c>
      <c r="D1891" s="44"/>
      <c r="E1891" s="44"/>
      <c r="F1891" s="44"/>
      <c r="G1891" s="44"/>
      <c r="H1891" s="44"/>
      <c r="I1891" s="44"/>
      <c r="J1891" s="44"/>
      <c r="K1891" s="44"/>
      <c r="L1891" s="44"/>
      <c r="M1891" s="44"/>
      <c r="N1891" s="44"/>
      <c r="O1891" s="44"/>
      <c r="P1891" s="141">
        <f t="shared" si="913"/>
        <v>0</v>
      </c>
      <c r="Q1891" s="5"/>
      <c r="R1891" s="123" t="s">
        <v>101</v>
      </c>
      <c r="S1891" s="44"/>
      <c r="T1891" s="44"/>
      <c r="U1891" s="44"/>
      <c r="V1891" s="44"/>
      <c r="W1891" s="44"/>
      <c r="X1891" s="44"/>
      <c r="Y1891" s="44"/>
      <c r="Z1891" s="44"/>
      <c r="AA1891" s="44"/>
      <c r="AB1891" s="44"/>
      <c r="AC1891" s="44"/>
      <c r="AD1891" s="44"/>
      <c r="AE1891" s="55">
        <f t="shared" si="928"/>
        <v>0</v>
      </c>
    </row>
    <row r="1892" spans="1:31" ht="12.75" customHeight="1" x14ac:dyDescent="0.2">
      <c r="A1892" s="193" t="s">
        <v>119</v>
      </c>
      <c r="B1892" s="385"/>
      <c r="C1892" s="124" t="s">
        <v>58</v>
      </c>
      <c r="D1892" s="46"/>
      <c r="E1892" s="46"/>
      <c r="F1892" s="46"/>
      <c r="G1892" s="46"/>
      <c r="H1892" s="46">
        <v>25005</v>
      </c>
      <c r="I1892" s="46">
        <v>95454.541994727741</v>
      </c>
      <c r="J1892" s="46">
        <v>95354.2632548314</v>
      </c>
      <c r="K1892" s="46">
        <v>97384.263254831443</v>
      </c>
      <c r="L1892" s="46"/>
      <c r="M1892" s="46"/>
      <c r="N1892" s="46"/>
      <c r="O1892" s="46"/>
      <c r="P1892" s="142">
        <f t="shared" si="913"/>
        <v>313198.0685043906</v>
      </c>
      <c r="R1892" s="133" t="s">
        <v>105</v>
      </c>
      <c r="S1892" s="133" t="str">
        <f>+'Measured TV opt-pt'!D1281</f>
        <v>F 20-34 ABC1C2</v>
      </c>
      <c r="T1892" s="133" t="str">
        <f>+'Measured TV opt-pt'!E1281</f>
        <v>F 20-34 ABC1C2</v>
      </c>
      <c r="U1892" s="133" t="str">
        <f>+'Measured TV opt-pt'!F1281</f>
        <v>F 20-34 ABC1C2</v>
      </c>
      <c r="V1892" s="133" t="str">
        <f>+'Measured TV opt-pt'!G1281</f>
        <v>F 20-34 ABC1C2</v>
      </c>
      <c r="W1892" s="133" t="str">
        <f>+'Measured TV opt-pt'!H1281</f>
        <v>F 20-34 ABC1C2</v>
      </c>
      <c r="X1892" s="8" t="str">
        <f>+'Measured TV opt-pt'!I1281</f>
        <v>F 20-34 ABC1C2</v>
      </c>
      <c r="Y1892" s="133" t="str">
        <f>+'Measured TV opt-pt'!J1281</f>
        <v>F 20-34 ABC1C2</v>
      </c>
      <c r="Z1892" s="133" t="str">
        <f>+'Measured TV opt-pt'!K1281</f>
        <v>F 20-34 ABC1C2</v>
      </c>
      <c r="AA1892" s="133" t="str">
        <f>+'Measured TV opt-pt'!L1281</f>
        <v>F 20-34 ABC1C2</v>
      </c>
      <c r="AB1892" s="133" t="str">
        <f>+'Measured TV opt-pt'!M1281</f>
        <v>F 20-34 ABC1C2</v>
      </c>
      <c r="AC1892" s="133" t="str">
        <f>+'Measured TV opt-pt'!N1281</f>
        <v>F 20-34 ABC1C2</v>
      </c>
      <c r="AD1892" s="133" t="str">
        <f>+'Measured TV opt-pt'!O1281</f>
        <v>F 20-34 ABC1C2</v>
      </c>
      <c r="AE1892" s="133"/>
    </row>
    <row r="1893" spans="1:31" ht="13.5" customHeight="1" thickBot="1" x14ac:dyDescent="0.25">
      <c r="A1893" s="193" t="s">
        <v>119</v>
      </c>
      <c r="B1893" s="385"/>
      <c r="C1893" s="124" t="s">
        <v>59</v>
      </c>
      <c r="D1893" s="46"/>
      <c r="E1893" s="46"/>
      <c r="F1893" s="46"/>
      <c r="G1893" s="46"/>
      <c r="H1893" s="46">
        <v>11032</v>
      </c>
      <c r="I1893" s="46"/>
      <c r="J1893" s="46"/>
      <c r="K1893" s="46"/>
      <c r="L1893" s="46"/>
      <c r="M1893" s="46"/>
      <c r="N1893" s="46"/>
      <c r="O1893" s="46"/>
      <c r="P1893" s="142">
        <f t="shared" si="913"/>
        <v>11032</v>
      </c>
      <c r="R1893" s="60" t="s">
        <v>107</v>
      </c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</row>
    <row r="1894" spans="1:31" ht="12.75" customHeight="1" thickBot="1" x14ac:dyDescent="0.25">
      <c r="A1894" s="193" t="s">
        <v>119</v>
      </c>
      <c r="B1894" s="385"/>
      <c r="C1894" s="124" t="s">
        <v>166</v>
      </c>
      <c r="D1894" s="46"/>
      <c r="E1894" s="46"/>
      <c r="F1894" s="46"/>
      <c r="G1894" s="46"/>
      <c r="H1894" s="46"/>
      <c r="I1894" s="46"/>
      <c r="J1894" s="46"/>
      <c r="K1894" s="46"/>
      <c r="L1894" s="46"/>
      <c r="M1894" s="46"/>
      <c r="N1894" s="46"/>
      <c r="O1894" s="46"/>
      <c r="P1894" s="142">
        <f t="shared" si="913"/>
        <v>0</v>
      </c>
      <c r="Q1894" s="8"/>
      <c r="R1894" s="121" t="s">
        <v>106</v>
      </c>
      <c r="S1894" s="54">
        <f>SUM(S1895:S1900)</f>
        <v>0</v>
      </c>
      <c r="T1894" s="54">
        <f t="shared" ref="T1894" si="929">SUM(T1895:T1900)</f>
        <v>0</v>
      </c>
      <c r="U1894" s="54">
        <f t="shared" ref="U1894" si="930">SUM(U1895:U1900)</f>
        <v>0</v>
      </c>
      <c r="V1894" s="54">
        <f t="shared" ref="V1894" si="931">SUM(V1895:V1900)</f>
        <v>0</v>
      </c>
      <c r="W1894" s="54">
        <f t="shared" ref="W1894" si="932">SUM(W1895:W1900)</f>
        <v>1.7433333333333332</v>
      </c>
      <c r="X1894" s="54">
        <f t="shared" ref="X1894:AD1894" si="933">SUM(X1895:X1900)</f>
        <v>0</v>
      </c>
      <c r="Y1894" s="54">
        <f t="shared" si="933"/>
        <v>0</v>
      </c>
      <c r="Z1894" s="54">
        <f t="shared" si="933"/>
        <v>0</v>
      </c>
      <c r="AA1894" s="54">
        <f t="shared" si="933"/>
        <v>0</v>
      </c>
      <c r="AB1894" s="54">
        <f t="shared" si="933"/>
        <v>0</v>
      </c>
      <c r="AC1894" s="54">
        <f t="shared" si="933"/>
        <v>0</v>
      </c>
      <c r="AD1894" s="54">
        <f t="shared" si="933"/>
        <v>0</v>
      </c>
      <c r="AE1894" s="54">
        <f t="shared" ref="AE1894" si="934">SUM(AE1895:AE1900)</f>
        <v>1.7433333333333332</v>
      </c>
    </row>
    <row r="1895" spans="1:31" ht="12.75" customHeight="1" thickBot="1" x14ac:dyDescent="0.25">
      <c r="A1895" s="193" t="s">
        <v>119</v>
      </c>
      <c r="B1895" s="385"/>
      <c r="C1895" s="125" t="s">
        <v>167</v>
      </c>
      <c r="D1895" s="48"/>
      <c r="E1895" s="48"/>
      <c r="F1895" s="48"/>
      <c r="G1895" s="48"/>
      <c r="H1895" s="48"/>
      <c r="I1895" s="48"/>
      <c r="J1895" s="48"/>
      <c r="K1895" s="48"/>
      <c r="L1895" s="48"/>
      <c r="M1895" s="48"/>
      <c r="N1895" s="48"/>
      <c r="O1895" s="48"/>
      <c r="P1895" s="143">
        <f t="shared" si="913"/>
        <v>0</v>
      </c>
      <c r="Q1895" s="8"/>
      <c r="R1895" s="123" t="s">
        <v>261</v>
      </c>
      <c r="S1895" s="44">
        <f>'Measured TV opt-pt'!D2579</f>
        <v>0</v>
      </c>
      <c r="T1895" s="44">
        <f>'Measured TV opt-pt'!E2579</f>
        <v>0</v>
      </c>
      <c r="U1895" s="44">
        <f>'Measured TV opt-pt'!F2579</f>
        <v>0</v>
      </c>
      <c r="V1895" s="44">
        <f>'Measured TV opt-pt'!G2579</f>
        <v>0</v>
      </c>
      <c r="W1895" s="44">
        <v>1.7433333333333332</v>
      </c>
      <c r="X1895" s="44">
        <f>'Measured TV opt-pt'!I2579</f>
        <v>0</v>
      </c>
      <c r="Y1895" s="44">
        <f>'Measured TV opt-pt'!J2579</f>
        <v>0</v>
      </c>
      <c r="Z1895" s="44">
        <f>'Measured TV opt-pt'!K2579</f>
        <v>0</v>
      </c>
      <c r="AA1895" s="44">
        <f>'Measured TV opt-pt'!L2579</f>
        <v>0</v>
      </c>
      <c r="AB1895" s="44">
        <f>'Measured TV opt-pt'!M2579</f>
        <v>0</v>
      </c>
      <c r="AC1895" s="44">
        <f>'Measured TV opt-pt'!N2579</f>
        <v>0</v>
      </c>
      <c r="AD1895" s="44">
        <f>'Measured TV opt-pt'!O2579</f>
        <v>0</v>
      </c>
      <c r="AE1895" s="55">
        <f t="shared" ref="AE1895:AE1900" si="935">SUM(S1895:AD1895)</f>
        <v>1.7433333333333332</v>
      </c>
    </row>
    <row r="1896" spans="1:31" ht="12.75" customHeight="1" thickBot="1" x14ac:dyDescent="0.25">
      <c r="A1896" s="193" t="s">
        <v>119</v>
      </c>
      <c r="B1896" s="385"/>
      <c r="C1896" s="122" t="s">
        <v>60</v>
      </c>
      <c r="D1896" s="42"/>
      <c r="E1896" s="42"/>
      <c r="F1896" s="42"/>
      <c r="G1896" s="42"/>
      <c r="H1896" s="42"/>
      <c r="I1896" s="42"/>
      <c r="J1896" s="42"/>
      <c r="K1896" s="42"/>
      <c r="L1896" s="42"/>
      <c r="M1896" s="42"/>
      <c r="N1896" s="42"/>
      <c r="O1896" s="42"/>
      <c r="P1896" s="144">
        <f t="shared" si="913"/>
        <v>0</v>
      </c>
      <c r="Q1896" s="5"/>
      <c r="R1896" s="123" t="s">
        <v>262</v>
      </c>
      <c r="S1896" s="44">
        <f>'Measured TV opt-pt'!D2580</f>
        <v>0</v>
      </c>
      <c r="T1896" s="44">
        <f>'Measured TV opt-pt'!E2580</f>
        <v>0</v>
      </c>
      <c r="U1896" s="44">
        <f>'Measured TV opt-pt'!F2580</f>
        <v>0</v>
      </c>
      <c r="V1896" s="44">
        <f>'Measured TV opt-pt'!G2580</f>
        <v>0</v>
      </c>
      <c r="W1896" s="44">
        <f>'Measured TV opt-pt'!H2580</f>
        <v>0</v>
      </c>
      <c r="X1896" s="44">
        <f>'Measured TV opt-pt'!I2580</f>
        <v>0</v>
      </c>
      <c r="Y1896" s="44">
        <f>'Measured TV opt-pt'!J2580</f>
        <v>0</v>
      </c>
      <c r="Z1896" s="44">
        <f>'Measured TV opt-pt'!K2580</f>
        <v>0</v>
      </c>
      <c r="AA1896" s="44">
        <f>'Measured TV opt-pt'!L2580</f>
        <v>0</v>
      </c>
      <c r="AB1896" s="44">
        <f>'Measured TV opt-pt'!M2580</f>
        <v>0</v>
      </c>
      <c r="AC1896" s="44">
        <f>'Measured TV opt-pt'!N2580</f>
        <v>0</v>
      </c>
      <c r="AD1896" s="44">
        <f>'Measured TV opt-pt'!O2580</f>
        <v>0</v>
      </c>
      <c r="AE1896" s="55">
        <f t="shared" si="935"/>
        <v>0</v>
      </c>
    </row>
    <row r="1897" spans="1:31" ht="12.75" customHeight="1" thickBot="1" x14ac:dyDescent="0.25">
      <c r="A1897" s="193" t="s">
        <v>119</v>
      </c>
      <c r="B1897" s="385"/>
      <c r="C1897" s="122" t="s">
        <v>61</v>
      </c>
      <c r="D1897" s="42"/>
      <c r="E1897" s="42"/>
      <c r="F1897" s="42"/>
      <c r="G1897" s="42"/>
      <c r="H1897" s="42"/>
      <c r="I1897" s="42"/>
      <c r="J1897" s="42"/>
      <c r="K1897" s="42"/>
      <c r="L1897" s="42"/>
      <c r="M1897" s="42"/>
      <c r="N1897" s="42"/>
      <c r="O1897" s="42"/>
      <c r="P1897" s="144">
        <f t="shared" si="913"/>
        <v>0</v>
      </c>
      <c r="R1897" s="123" t="s">
        <v>263</v>
      </c>
      <c r="S1897" s="44">
        <f>'Measured TV opt-pt'!D2581</f>
        <v>0</v>
      </c>
      <c r="T1897" s="44">
        <f>'Measured TV opt-pt'!E2581</f>
        <v>0</v>
      </c>
      <c r="U1897" s="44">
        <f>'Measured TV opt-pt'!F2581</f>
        <v>0</v>
      </c>
      <c r="V1897" s="44">
        <f>'Measured TV opt-pt'!G2581</f>
        <v>0</v>
      </c>
      <c r="W1897" s="44">
        <f>'Measured TV opt-pt'!H2581</f>
        <v>0</v>
      </c>
      <c r="X1897" s="44">
        <f>'Measured TV opt-pt'!I2581</f>
        <v>0</v>
      </c>
      <c r="Y1897" s="44">
        <f>'Measured TV opt-pt'!J2581</f>
        <v>0</v>
      </c>
      <c r="Z1897" s="44">
        <f>'Measured TV opt-pt'!K2581</f>
        <v>0</v>
      </c>
      <c r="AA1897" s="44">
        <f>'Measured TV opt-pt'!L2581</f>
        <v>0</v>
      </c>
      <c r="AB1897" s="44">
        <f>'Measured TV opt-pt'!M2581</f>
        <v>0</v>
      </c>
      <c r="AC1897" s="44">
        <f>'Measured TV opt-pt'!N2581</f>
        <v>0</v>
      </c>
      <c r="AD1897" s="44">
        <f>'Measured TV opt-pt'!O2581</f>
        <v>0</v>
      </c>
      <c r="AE1897" s="55">
        <f t="shared" si="935"/>
        <v>0</v>
      </c>
    </row>
    <row r="1898" spans="1:31" ht="12.75" customHeight="1" thickBot="1" x14ac:dyDescent="0.25">
      <c r="A1898" s="193" t="s">
        <v>119</v>
      </c>
      <c r="B1898" s="385"/>
      <c r="C1898" s="122" t="s">
        <v>62</v>
      </c>
      <c r="D1898" s="42"/>
      <c r="E1898" s="42"/>
      <c r="F1898" s="42"/>
      <c r="G1898" s="42"/>
      <c r="H1898" s="42"/>
      <c r="I1898" s="42"/>
      <c r="J1898" s="42"/>
      <c r="K1898" s="42"/>
      <c r="L1898" s="42"/>
      <c r="M1898" s="42"/>
      <c r="N1898" s="42"/>
      <c r="O1898" s="42"/>
      <c r="P1898" s="144">
        <f t="shared" si="913"/>
        <v>0</v>
      </c>
      <c r="R1898" s="123" t="s">
        <v>264</v>
      </c>
      <c r="S1898" s="44">
        <f>'Measured TV opt-pt'!D2582</f>
        <v>0</v>
      </c>
      <c r="T1898" s="44">
        <f>'Measured TV opt-pt'!E2582</f>
        <v>0</v>
      </c>
      <c r="U1898" s="44">
        <f>'Measured TV opt-pt'!F2582</f>
        <v>0</v>
      </c>
      <c r="V1898" s="44">
        <f>'Measured TV opt-pt'!G2582</f>
        <v>0</v>
      </c>
      <c r="W1898" s="44">
        <f>'Measured TV opt-pt'!H2582</f>
        <v>0</v>
      </c>
      <c r="X1898" s="44">
        <f>'Measured TV opt-pt'!I2582</f>
        <v>0</v>
      </c>
      <c r="Y1898" s="44">
        <f>'Measured TV opt-pt'!J2582</f>
        <v>0</v>
      </c>
      <c r="Z1898" s="44">
        <f>'Measured TV opt-pt'!K2582</f>
        <v>0</v>
      </c>
      <c r="AA1898" s="44">
        <f>'Measured TV opt-pt'!L2582</f>
        <v>0</v>
      </c>
      <c r="AB1898" s="44">
        <f>'Measured TV opt-pt'!M2582</f>
        <v>0</v>
      </c>
      <c r="AC1898" s="44">
        <f>'Measured TV opt-pt'!N2582</f>
        <v>0</v>
      </c>
      <c r="AD1898" s="44">
        <f>'Measured TV opt-pt'!O2582</f>
        <v>0</v>
      </c>
      <c r="AE1898" s="55">
        <f t="shared" si="935"/>
        <v>0</v>
      </c>
    </row>
    <row r="1899" spans="1:31" ht="12.75" customHeight="1" thickBot="1" x14ac:dyDescent="0.25">
      <c r="A1899" s="193" t="s">
        <v>119</v>
      </c>
      <c r="B1899" s="385"/>
      <c r="C1899" s="122" t="s">
        <v>63</v>
      </c>
      <c r="D1899" s="42"/>
      <c r="E1899" s="42"/>
      <c r="F1899" s="42"/>
      <c r="G1899" s="42"/>
      <c r="H1899" s="42"/>
      <c r="I1899" s="42"/>
      <c r="J1899" s="42"/>
      <c r="K1899" s="42"/>
      <c r="L1899" s="42"/>
      <c r="M1899" s="42"/>
      <c r="N1899" s="42"/>
      <c r="O1899" s="42"/>
      <c r="P1899" s="144">
        <f t="shared" si="913"/>
        <v>0</v>
      </c>
      <c r="Q1899" s="5"/>
      <c r="R1899" s="123" t="s">
        <v>265</v>
      </c>
      <c r="S1899" s="44">
        <f>'Measured TV opt-pt'!D2583</f>
        <v>0</v>
      </c>
      <c r="T1899" s="44">
        <f>'Measured TV opt-pt'!E2583</f>
        <v>0</v>
      </c>
      <c r="U1899" s="44">
        <f>'Measured TV opt-pt'!F2583</f>
        <v>0</v>
      </c>
      <c r="V1899" s="44">
        <f>'Measured TV opt-pt'!G2583</f>
        <v>0</v>
      </c>
      <c r="W1899" s="44">
        <f>'Measured TV opt-pt'!H2583</f>
        <v>0</v>
      </c>
      <c r="X1899" s="44">
        <f>'Measured TV opt-pt'!I2583</f>
        <v>0</v>
      </c>
      <c r="Y1899" s="44">
        <f>'Measured TV opt-pt'!J2583</f>
        <v>0</v>
      </c>
      <c r="Z1899" s="44">
        <f>'Measured TV opt-pt'!K2583</f>
        <v>0</v>
      </c>
      <c r="AA1899" s="44">
        <f>'Measured TV opt-pt'!L2583</f>
        <v>0</v>
      </c>
      <c r="AB1899" s="44">
        <f>'Measured TV opt-pt'!M2583</f>
        <v>0</v>
      </c>
      <c r="AC1899" s="44">
        <f>'Measured TV opt-pt'!N2583</f>
        <v>0</v>
      </c>
      <c r="AD1899" s="44">
        <f>'Measured TV opt-pt'!O2583</f>
        <v>0</v>
      </c>
      <c r="AE1899" s="55">
        <f t="shared" si="935"/>
        <v>0</v>
      </c>
    </row>
    <row r="1900" spans="1:31" ht="13.5" customHeight="1" x14ac:dyDescent="0.2">
      <c r="A1900" s="193" t="s">
        <v>119</v>
      </c>
      <c r="B1900" s="385"/>
      <c r="C1900" s="122" t="s">
        <v>64</v>
      </c>
      <c r="D1900" s="42"/>
      <c r="E1900" s="42"/>
      <c r="F1900" s="42"/>
      <c r="G1900" s="42"/>
      <c r="H1900" s="42"/>
      <c r="I1900" s="42"/>
      <c r="J1900" s="42"/>
      <c r="K1900" s="42"/>
      <c r="L1900" s="42"/>
      <c r="M1900" s="42"/>
      <c r="N1900" s="42"/>
      <c r="O1900" s="42"/>
      <c r="P1900" s="144">
        <f t="shared" si="913"/>
        <v>0</v>
      </c>
      <c r="Q1900" s="5"/>
      <c r="R1900" s="123" t="s">
        <v>266</v>
      </c>
      <c r="S1900" s="44"/>
      <c r="T1900" s="44"/>
      <c r="U1900" s="44"/>
      <c r="V1900" s="44"/>
      <c r="W1900" s="44"/>
      <c r="X1900" s="44"/>
      <c r="Y1900" s="44"/>
      <c r="Z1900" s="44"/>
      <c r="AA1900" s="44"/>
      <c r="AB1900" s="44"/>
      <c r="AC1900" s="44"/>
      <c r="AD1900" s="44"/>
      <c r="AE1900" s="55">
        <f t="shared" si="935"/>
        <v>0</v>
      </c>
    </row>
    <row r="1901" spans="1:31" ht="12.75" customHeight="1" x14ac:dyDescent="0.2">
      <c r="A1901" s="193" t="s">
        <v>119</v>
      </c>
      <c r="B1901" s="385"/>
      <c r="C1901" s="212" t="s">
        <v>289</v>
      </c>
      <c r="D1901" s="217">
        <f t="shared" ref="D1901:O1901" si="936">SUM(D1902:D1920)</f>
        <v>0</v>
      </c>
      <c r="E1901" s="217">
        <f t="shared" si="936"/>
        <v>0</v>
      </c>
      <c r="F1901" s="217">
        <f t="shared" si="936"/>
        <v>0</v>
      </c>
      <c r="G1901" s="217">
        <f t="shared" si="936"/>
        <v>0</v>
      </c>
      <c r="H1901" s="217">
        <f t="shared" si="936"/>
        <v>0</v>
      </c>
      <c r="I1901" s="217">
        <f t="shared" si="936"/>
        <v>0</v>
      </c>
      <c r="J1901" s="217">
        <f t="shared" si="936"/>
        <v>0</v>
      </c>
      <c r="K1901" s="217">
        <f t="shared" si="936"/>
        <v>0</v>
      </c>
      <c r="L1901" s="217">
        <f t="shared" si="936"/>
        <v>0</v>
      </c>
      <c r="M1901" s="217">
        <f t="shared" si="936"/>
        <v>0</v>
      </c>
      <c r="N1901" s="217">
        <f t="shared" si="936"/>
        <v>0</v>
      </c>
      <c r="O1901" s="217">
        <f t="shared" si="936"/>
        <v>0</v>
      </c>
      <c r="P1901" s="214">
        <f t="shared" si="913"/>
        <v>0</v>
      </c>
      <c r="Q1901" s="5"/>
      <c r="R1901" s="60" t="s">
        <v>107</v>
      </c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</row>
    <row r="1902" spans="1:31" ht="12.75" customHeight="1" x14ac:dyDescent="0.25">
      <c r="A1902" s="193" t="s">
        <v>119</v>
      </c>
      <c r="B1902" s="385"/>
      <c r="C1902" s="311" t="s">
        <v>284</v>
      </c>
      <c r="D1902" s="330"/>
      <c r="E1902" s="330"/>
      <c r="F1902" s="330"/>
      <c r="G1902" s="330"/>
      <c r="H1902" s="330"/>
      <c r="I1902" s="330"/>
      <c r="J1902" s="330"/>
      <c r="K1902" s="330"/>
      <c r="L1902" s="330"/>
      <c r="M1902" s="330"/>
      <c r="N1902" s="330"/>
      <c r="O1902" s="330"/>
      <c r="P1902" s="312">
        <f t="shared" ref="P1902:P1920" si="937">SUM(D1902:O1902)</f>
        <v>0</v>
      </c>
      <c r="Q1902" s="5"/>
      <c r="R1902" s="60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</row>
    <row r="1903" spans="1:31" ht="12.75" customHeight="1" x14ac:dyDescent="0.25">
      <c r="A1903" s="193" t="s">
        <v>119</v>
      </c>
      <c r="B1903" s="385"/>
      <c r="C1903" s="311" t="s">
        <v>288</v>
      </c>
      <c r="D1903" s="330"/>
      <c r="E1903" s="330"/>
      <c r="F1903" s="330"/>
      <c r="G1903" s="330"/>
      <c r="H1903" s="330"/>
      <c r="I1903" s="330"/>
      <c r="J1903" s="330"/>
      <c r="K1903" s="330"/>
      <c r="L1903" s="330"/>
      <c r="M1903" s="330"/>
      <c r="N1903" s="330"/>
      <c r="O1903" s="330"/>
      <c r="P1903" s="312">
        <f t="shared" si="937"/>
        <v>0</v>
      </c>
      <c r="Q1903" s="5"/>
      <c r="R1903" s="60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</row>
    <row r="1904" spans="1:31" ht="12.75" customHeight="1" x14ac:dyDescent="0.25">
      <c r="A1904" s="193" t="s">
        <v>119</v>
      </c>
      <c r="B1904" s="385"/>
      <c r="C1904" s="311" t="s">
        <v>280</v>
      </c>
      <c r="D1904" s="330"/>
      <c r="E1904" s="330"/>
      <c r="F1904" s="330"/>
      <c r="G1904" s="330"/>
      <c r="H1904" s="330"/>
      <c r="I1904" s="330"/>
      <c r="J1904" s="330"/>
      <c r="K1904" s="330"/>
      <c r="L1904" s="330"/>
      <c r="M1904" s="330"/>
      <c r="N1904" s="330"/>
      <c r="O1904" s="330"/>
      <c r="P1904" s="312">
        <f t="shared" si="937"/>
        <v>0</v>
      </c>
      <c r="Q1904" s="5"/>
      <c r="R1904" s="60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</row>
    <row r="1905" spans="1:31" ht="12.75" customHeight="1" x14ac:dyDescent="0.25">
      <c r="A1905" s="193" t="s">
        <v>119</v>
      </c>
      <c r="B1905" s="385"/>
      <c r="C1905" s="311" t="s">
        <v>285</v>
      </c>
      <c r="D1905" s="330"/>
      <c r="E1905" s="330"/>
      <c r="F1905" s="330"/>
      <c r="G1905" s="330"/>
      <c r="H1905" s="330"/>
      <c r="I1905" s="330"/>
      <c r="J1905" s="330"/>
      <c r="K1905" s="330"/>
      <c r="L1905" s="330"/>
      <c r="M1905" s="330"/>
      <c r="N1905" s="330"/>
      <c r="O1905" s="330"/>
      <c r="P1905" s="312">
        <f t="shared" si="937"/>
        <v>0</v>
      </c>
      <c r="Q1905" s="5"/>
      <c r="R1905" s="60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</row>
    <row r="1906" spans="1:31" ht="12.75" customHeight="1" x14ac:dyDescent="0.25">
      <c r="A1906" s="193" t="str">
        <f t="shared" ref="A1906:A1918" si="938">+A1905</f>
        <v>IC</v>
      </c>
      <c r="B1906" s="385"/>
      <c r="C1906" s="311" t="s">
        <v>280</v>
      </c>
      <c r="D1906" s="330"/>
      <c r="E1906" s="330"/>
      <c r="F1906" s="330"/>
      <c r="G1906" s="330"/>
      <c r="H1906" s="330"/>
      <c r="I1906" s="330"/>
      <c r="J1906" s="330"/>
      <c r="K1906" s="330"/>
      <c r="L1906" s="330"/>
      <c r="M1906" s="330"/>
      <c r="N1906" s="330"/>
      <c r="O1906" s="330"/>
      <c r="P1906" s="312">
        <f t="shared" si="937"/>
        <v>0</v>
      </c>
      <c r="Q1906" s="5"/>
      <c r="R1906" s="60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</row>
    <row r="1907" spans="1:31" ht="12.75" customHeight="1" x14ac:dyDescent="0.25">
      <c r="A1907" s="193" t="str">
        <f t="shared" si="938"/>
        <v>IC</v>
      </c>
      <c r="B1907" s="385"/>
      <c r="C1907" s="311" t="s">
        <v>286</v>
      </c>
      <c r="D1907" s="330"/>
      <c r="E1907" s="330"/>
      <c r="F1907" s="330"/>
      <c r="G1907" s="330"/>
      <c r="H1907" s="330"/>
      <c r="I1907" s="330"/>
      <c r="J1907" s="330"/>
      <c r="K1907" s="330"/>
      <c r="L1907" s="330"/>
      <c r="M1907" s="330"/>
      <c r="N1907" s="330"/>
      <c r="O1907" s="330"/>
      <c r="P1907" s="312">
        <f t="shared" si="937"/>
        <v>0</v>
      </c>
      <c r="Q1907" s="5"/>
      <c r="R1907" s="60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</row>
    <row r="1908" spans="1:31" ht="12.75" customHeight="1" x14ac:dyDescent="0.25">
      <c r="A1908" s="193" t="str">
        <f t="shared" si="938"/>
        <v>IC</v>
      </c>
      <c r="B1908" s="385"/>
      <c r="C1908" s="311" t="s">
        <v>282</v>
      </c>
      <c r="D1908" s="330"/>
      <c r="E1908" s="330"/>
      <c r="F1908" s="330"/>
      <c r="G1908" s="330"/>
      <c r="H1908" s="330"/>
      <c r="I1908" s="330"/>
      <c r="J1908" s="330"/>
      <c r="K1908" s="330"/>
      <c r="L1908" s="330"/>
      <c r="M1908" s="330"/>
      <c r="N1908" s="330"/>
      <c r="O1908" s="330"/>
      <c r="P1908" s="312">
        <f t="shared" si="937"/>
        <v>0</v>
      </c>
      <c r="Q1908" s="5"/>
      <c r="R1908" s="60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</row>
    <row r="1909" spans="1:31" ht="12.75" customHeight="1" x14ac:dyDescent="0.25">
      <c r="A1909" s="193" t="str">
        <f t="shared" si="938"/>
        <v>IC</v>
      </c>
      <c r="B1909" s="385"/>
      <c r="C1909" s="311" t="s">
        <v>283</v>
      </c>
      <c r="D1909" s="330"/>
      <c r="E1909" s="330"/>
      <c r="F1909" s="330"/>
      <c r="G1909" s="330"/>
      <c r="H1909" s="330"/>
      <c r="I1909" s="330"/>
      <c r="J1909" s="330"/>
      <c r="K1909" s="330"/>
      <c r="L1909" s="330"/>
      <c r="M1909" s="330"/>
      <c r="N1909" s="330"/>
      <c r="O1909" s="330"/>
      <c r="P1909" s="312">
        <f t="shared" si="937"/>
        <v>0</v>
      </c>
      <c r="Q1909" s="5"/>
      <c r="R1909" s="60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</row>
    <row r="1910" spans="1:31" ht="12.75" customHeight="1" x14ac:dyDescent="0.25">
      <c r="A1910" s="193" t="str">
        <f t="shared" si="938"/>
        <v>IC</v>
      </c>
      <c r="B1910" s="385"/>
      <c r="C1910" s="313" t="s">
        <v>287</v>
      </c>
      <c r="D1910" s="331"/>
      <c r="E1910" s="331"/>
      <c r="F1910" s="331"/>
      <c r="G1910" s="331"/>
      <c r="H1910" s="331"/>
      <c r="I1910" s="331"/>
      <c r="J1910" s="331"/>
      <c r="K1910" s="331"/>
      <c r="L1910" s="331"/>
      <c r="M1910" s="331"/>
      <c r="N1910" s="331"/>
      <c r="O1910" s="331"/>
      <c r="P1910" s="314">
        <f t="shared" si="937"/>
        <v>0</v>
      </c>
      <c r="Q1910" s="5"/>
      <c r="R1910" s="60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</row>
    <row r="1911" spans="1:31" ht="12.75" customHeight="1" x14ac:dyDescent="0.25">
      <c r="A1911" s="193" t="str">
        <f t="shared" si="938"/>
        <v>IC</v>
      </c>
      <c r="B1911" s="385"/>
      <c r="C1911" s="313" t="s">
        <v>288</v>
      </c>
      <c r="D1911" s="331"/>
      <c r="E1911" s="331"/>
      <c r="F1911" s="331"/>
      <c r="G1911" s="331"/>
      <c r="H1911" s="331"/>
      <c r="I1911" s="331"/>
      <c r="J1911" s="331"/>
      <c r="K1911" s="331"/>
      <c r="L1911" s="331"/>
      <c r="M1911" s="331"/>
      <c r="N1911" s="331"/>
      <c r="O1911" s="331"/>
      <c r="P1911" s="314">
        <f t="shared" si="937"/>
        <v>0</v>
      </c>
      <c r="Q1911" s="5"/>
      <c r="R1911" s="60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</row>
    <row r="1912" spans="1:31" ht="12.75" customHeight="1" x14ac:dyDescent="0.25">
      <c r="A1912" s="193" t="str">
        <f t="shared" si="938"/>
        <v>IC</v>
      </c>
      <c r="B1912" s="385"/>
      <c r="C1912" s="313" t="s">
        <v>280</v>
      </c>
      <c r="D1912" s="331"/>
      <c r="E1912" s="331"/>
      <c r="F1912" s="331"/>
      <c r="G1912" s="331"/>
      <c r="H1912" s="331"/>
      <c r="I1912" s="331"/>
      <c r="J1912" s="331"/>
      <c r="K1912" s="331"/>
      <c r="L1912" s="331"/>
      <c r="M1912" s="331"/>
      <c r="N1912" s="331"/>
      <c r="O1912" s="331"/>
      <c r="P1912" s="314">
        <f t="shared" si="937"/>
        <v>0</v>
      </c>
      <c r="Q1912" s="5"/>
      <c r="R1912" s="60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</row>
    <row r="1913" spans="1:31" ht="12.75" customHeight="1" x14ac:dyDescent="0.25">
      <c r="A1913" s="193" t="str">
        <f t="shared" si="938"/>
        <v>IC</v>
      </c>
      <c r="B1913" s="385"/>
      <c r="C1913" s="313" t="s">
        <v>285</v>
      </c>
      <c r="D1913" s="331"/>
      <c r="E1913" s="331"/>
      <c r="F1913" s="331"/>
      <c r="G1913" s="331"/>
      <c r="H1913" s="331"/>
      <c r="I1913" s="331"/>
      <c r="J1913" s="331"/>
      <c r="K1913" s="331"/>
      <c r="L1913" s="331"/>
      <c r="M1913" s="331"/>
      <c r="N1913" s="331"/>
      <c r="O1913" s="331"/>
      <c r="P1913" s="314">
        <f t="shared" si="937"/>
        <v>0</v>
      </c>
      <c r="Q1913" s="5"/>
      <c r="R1913" s="60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</row>
    <row r="1914" spans="1:31" ht="12.75" customHeight="1" x14ac:dyDescent="0.25">
      <c r="A1914" s="193" t="str">
        <f t="shared" si="938"/>
        <v>IC</v>
      </c>
      <c r="B1914" s="385"/>
      <c r="C1914" s="313" t="s">
        <v>280</v>
      </c>
      <c r="D1914" s="331"/>
      <c r="E1914" s="331"/>
      <c r="F1914" s="331"/>
      <c r="G1914" s="331"/>
      <c r="H1914" s="331"/>
      <c r="I1914" s="331"/>
      <c r="J1914" s="331"/>
      <c r="K1914" s="331"/>
      <c r="L1914" s="331"/>
      <c r="M1914" s="331"/>
      <c r="N1914" s="331"/>
      <c r="O1914" s="331"/>
      <c r="P1914" s="314">
        <f t="shared" si="937"/>
        <v>0</v>
      </c>
      <c r="Q1914" s="5"/>
      <c r="R1914" s="60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</row>
    <row r="1915" spans="1:31" ht="12.75" customHeight="1" x14ac:dyDescent="0.25">
      <c r="A1915" s="193" t="str">
        <f t="shared" si="938"/>
        <v>IC</v>
      </c>
      <c r="B1915" s="385"/>
      <c r="C1915" s="313" t="s">
        <v>286</v>
      </c>
      <c r="D1915" s="331"/>
      <c r="E1915" s="331"/>
      <c r="F1915" s="331"/>
      <c r="G1915" s="331"/>
      <c r="H1915" s="331"/>
      <c r="I1915" s="331"/>
      <c r="J1915" s="331"/>
      <c r="K1915" s="331"/>
      <c r="L1915" s="331"/>
      <c r="M1915" s="331"/>
      <c r="N1915" s="331"/>
      <c r="O1915" s="331"/>
      <c r="P1915" s="314">
        <f t="shared" si="937"/>
        <v>0</v>
      </c>
      <c r="Q1915" s="5"/>
      <c r="R1915" s="60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</row>
    <row r="1916" spans="1:31" ht="12.75" customHeight="1" x14ac:dyDescent="0.25">
      <c r="A1916" s="193" t="str">
        <f t="shared" si="938"/>
        <v>IC</v>
      </c>
      <c r="B1916" s="385"/>
      <c r="C1916" s="313" t="s">
        <v>282</v>
      </c>
      <c r="D1916" s="331"/>
      <c r="E1916" s="331"/>
      <c r="F1916" s="331"/>
      <c r="G1916" s="331"/>
      <c r="H1916" s="331"/>
      <c r="I1916" s="331"/>
      <c r="J1916" s="331"/>
      <c r="K1916" s="331"/>
      <c r="L1916" s="331"/>
      <c r="M1916" s="331"/>
      <c r="N1916" s="331"/>
      <c r="O1916" s="331"/>
      <c r="P1916" s="314">
        <f t="shared" si="937"/>
        <v>0</v>
      </c>
      <c r="Q1916" s="5"/>
      <c r="R1916" s="60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</row>
    <row r="1917" spans="1:31" ht="12.75" customHeight="1" x14ac:dyDescent="0.25">
      <c r="A1917" s="193" t="str">
        <f t="shared" si="938"/>
        <v>IC</v>
      </c>
      <c r="B1917" s="385"/>
      <c r="C1917" s="313" t="s">
        <v>283</v>
      </c>
      <c r="D1917" s="331"/>
      <c r="E1917" s="331"/>
      <c r="F1917" s="331"/>
      <c r="G1917" s="331"/>
      <c r="H1917" s="331"/>
      <c r="I1917" s="331"/>
      <c r="J1917" s="331"/>
      <c r="K1917" s="331"/>
      <c r="L1917" s="331"/>
      <c r="M1917" s="331"/>
      <c r="N1917" s="331"/>
      <c r="O1917" s="331"/>
      <c r="P1917" s="314">
        <f t="shared" si="937"/>
        <v>0</v>
      </c>
      <c r="Q1917" s="5"/>
      <c r="R1917" s="60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</row>
    <row r="1918" spans="1:31" ht="12.75" customHeight="1" x14ac:dyDescent="0.25">
      <c r="A1918" s="193" t="str">
        <f t="shared" si="938"/>
        <v>IC</v>
      </c>
      <c r="B1918" s="385"/>
      <c r="C1918" s="313" t="s">
        <v>281</v>
      </c>
      <c r="D1918" s="331"/>
      <c r="E1918" s="331"/>
      <c r="F1918" s="331"/>
      <c r="G1918" s="331"/>
      <c r="H1918" s="331"/>
      <c r="I1918" s="331"/>
      <c r="J1918" s="331"/>
      <c r="K1918" s="331"/>
      <c r="L1918" s="331"/>
      <c r="M1918" s="331"/>
      <c r="N1918" s="331"/>
      <c r="O1918" s="331"/>
      <c r="P1918" s="314">
        <f t="shared" si="937"/>
        <v>0</v>
      </c>
      <c r="Q1918" s="5"/>
      <c r="R1918" s="60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</row>
    <row r="1919" spans="1:31" ht="12.75" customHeight="1" x14ac:dyDescent="0.25">
      <c r="A1919" s="193" t="s">
        <v>119</v>
      </c>
      <c r="B1919" s="385"/>
      <c r="C1919" s="318" t="s">
        <v>279</v>
      </c>
      <c r="D1919" s="332"/>
      <c r="E1919" s="332"/>
      <c r="F1919" s="332"/>
      <c r="G1919" s="332"/>
      <c r="H1919" s="332"/>
      <c r="I1919" s="332"/>
      <c r="J1919" s="332"/>
      <c r="K1919" s="332"/>
      <c r="L1919" s="332"/>
      <c r="M1919" s="332"/>
      <c r="N1919" s="332"/>
      <c r="O1919" s="332"/>
      <c r="P1919" s="315">
        <f t="shared" si="937"/>
        <v>0</v>
      </c>
      <c r="Q1919" s="5"/>
      <c r="R1919" s="60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</row>
    <row r="1920" spans="1:31" ht="12.75" customHeight="1" x14ac:dyDescent="0.25">
      <c r="A1920" s="193" t="s">
        <v>119</v>
      </c>
      <c r="B1920" s="385"/>
      <c r="C1920" s="316" t="s">
        <v>290</v>
      </c>
      <c r="D1920" s="334"/>
      <c r="E1920" s="334"/>
      <c r="F1920" s="334"/>
      <c r="G1920" s="334"/>
      <c r="H1920" s="334"/>
      <c r="I1920" s="334"/>
      <c r="J1920" s="334"/>
      <c r="K1920" s="334"/>
      <c r="L1920" s="334"/>
      <c r="M1920" s="334"/>
      <c r="N1920" s="334"/>
      <c r="O1920" s="334"/>
      <c r="P1920" s="317">
        <f t="shared" si="937"/>
        <v>0</v>
      </c>
      <c r="Q1920" s="5"/>
      <c r="R1920" s="60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</row>
    <row r="1921" spans="1:31" ht="12.75" customHeight="1" x14ac:dyDescent="0.2">
      <c r="A1921" s="193" t="s">
        <v>119</v>
      </c>
      <c r="B1921" s="385"/>
      <c r="C1921" s="122" t="s">
        <v>66</v>
      </c>
      <c r="D1921" s="42"/>
      <c r="E1921" s="42"/>
      <c r="F1921" s="42"/>
      <c r="G1921" s="42"/>
      <c r="H1921" s="42"/>
      <c r="I1921" s="42"/>
      <c r="J1921" s="42"/>
      <c r="K1921" s="42"/>
      <c r="L1921" s="42"/>
      <c r="M1921" s="42"/>
      <c r="N1921" s="42"/>
      <c r="O1921" s="42"/>
      <c r="P1921" s="144">
        <f t="shared" si="913"/>
        <v>0</v>
      </c>
      <c r="R1921" s="60" t="s">
        <v>107</v>
      </c>
    </row>
    <row r="1922" spans="1:31" ht="12.75" customHeight="1" x14ac:dyDescent="0.2">
      <c r="A1922" s="193" t="s">
        <v>119</v>
      </c>
      <c r="B1922" s="385"/>
      <c r="C1922" s="122" t="s">
        <v>67</v>
      </c>
      <c r="D1922" s="42"/>
      <c r="E1922" s="42"/>
      <c r="F1922" s="42"/>
      <c r="G1922" s="42"/>
      <c r="H1922" s="42"/>
      <c r="I1922" s="42"/>
      <c r="J1922" s="42"/>
      <c r="K1922" s="42"/>
      <c r="L1922" s="42"/>
      <c r="M1922" s="42"/>
      <c r="N1922" s="42"/>
      <c r="O1922" s="42"/>
      <c r="P1922" s="144">
        <f t="shared" si="913"/>
        <v>0</v>
      </c>
      <c r="Q1922" s="5"/>
      <c r="R1922" s="60" t="s">
        <v>107</v>
      </c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</row>
    <row r="1923" spans="1:31" ht="12.75" customHeight="1" x14ac:dyDescent="0.2">
      <c r="A1923" s="193" t="s">
        <v>119</v>
      </c>
      <c r="B1923" s="385"/>
      <c r="C1923" s="122" t="s">
        <v>68</v>
      </c>
      <c r="D1923" s="42"/>
      <c r="E1923" s="42"/>
      <c r="F1923" s="42"/>
      <c r="G1923" s="42"/>
      <c r="H1923" s="42"/>
      <c r="I1923" s="42"/>
      <c r="J1923" s="42"/>
      <c r="K1923" s="42"/>
      <c r="L1923" s="42"/>
      <c r="M1923" s="42"/>
      <c r="N1923" s="42"/>
      <c r="O1923" s="42"/>
      <c r="P1923" s="144">
        <f t="shared" si="913"/>
        <v>0</v>
      </c>
      <c r="Q1923" s="5"/>
      <c r="R1923" s="60" t="s">
        <v>107</v>
      </c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</row>
    <row r="1924" spans="1:31" ht="13.5" customHeight="1" thickBot="1" x14ac:dyDescent="0.25">
      <c r="A1924" s="193" t="s">
        <v>119</v>
      </c>
      <c r="B1924" s="386"/>
      <c r="C1924" s="126" t="s">
        <v>55</v>
      </c>
      <c r="D1924" s="56">
        <f t="shared" ref="D1924:O1924" si="939">+D1923+D1922+D1921+D1901+D1900+D1899+D1898+D1897+D1896+D1885</f>
        <v>0</v>
      </c>
      <c r="E1924" s="56">
        <f t="shared" si="939"/>
        <v>0</v>
      </c>
      <c r="F1924" s="56">
        <f t="shared" si="939"/>
        <v>0</v>
      </c>
      <c r="G1924" s="56">
        <f t="shared" si="939"/>
        <v>0</v>
      </c>
      <c r="H1924" s="56">
        <f t="shared" si="939"/>
        <v>36386</v>
      </c>
      <c r="I1924" s="56">
        <f t="shared" si="939"/>
        <v>95454.541994727741</v>
      </c>
      <c r="J1924" s="56">
        <f t="shared" si="939"/>
        <v>95354.2632548314</v>
      </c>
      <c r="K1924" s="56">
        <f t="shared" si="939"/>
        <v>97384.263254831443</v>
      </c>
      <c r="L1924" s="56">
        <f t="shared" si="939"/>
        <v>0</v>
      </c>
      <c r="M1924" s="56">
        <f t="shared" si="939"/>
        <v>0</v>
      </c>
      <c r="N1924" s="56">
        <f t="shared" si="939"/>
        <v>0</v>
      </c>
      <c r="O1924" s="56">
        <f t="shared" si="939"/>
        <v>0</v>
      </c>
      <c r="P1924" s="147">
        <f t="shared" si="913"/>
        <v>324579.0685043906</v>
      </c>
      <c r="Q1924" s="199" t="str">
        <f>+B1885</f>
        <v>Max Twister</v>
      </c>
      <c r="R1924" s="60" t="s">
        <v>107</v>
      </c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</row>
    <row r="1925" spans="1:31" ht="12.75" customHeight="1" thickBot="1" x14ac:dyDescent="0.25">
      <c r="A1925" s="193" t="s">
        <v>119</v>
      </c>
      <c r="B1925" s="384" t="str">
        <f>+'Measured TV opt-pt'!B2601</f>
        <v>Max Duo</v>
      </c>
      <c r="C1925" s="121" t="s">
        <v>56</v>
      </c>
      <c r="D1925" s="54">
        <f t="shared" ref="D1925:O1925" si="940">SUM(D1926:D1935)</f>
        <v>0</v>
      </c>
      <c r="E1925" s="54">
        <f t="shared" si="940"/>
        <v>0</v>
      </c>
      <c r="F1925" s="54">
        <f t="shared" si="940"/>
        <v>0</v>
      </c>
      <c r="G1925" s="54">
        <f t="shared" si="940"/>
        <v>1084911.8633999985</v>
      </c>
      <c r="H1925" s="54">
        <f>SUM(H1926:H1935)</f>
        <v>679816.68400000082</v>
      </c>
      <c r="I1925" s="54">
        <f t="shared" si="940"/>
        <v>40000</v>
      </c>
      <c r="J1925" s="54">
        <f t="shared" si="940"/>
        <v>0</v>
      </c>
      <c r="K1925" s="54">
        <f t="shared" si="940"/>
        <v>0</v>
      </c>
      <c r="L1925" s="54">
        <f t="shared" si="940"/>
        <v>0</v>
      </c>
      <c r="M1925" s="54">
        <f t="shared" si="940"/>
        <v>0</v>
      </c>
      <c r="N1925" s="54">
        <f t="shared" si="940"/>
        <v>0</v>
      </c>
      <c r="O1925" s="54">
        <f t="shared" si="940"/>
        <v>0</v>
      </c>
      <c r="P1925" s="140">
        <f t="shared" si="913"/>
        <v>1804728.5473999993</v>
      </c>
      <c r="Q1925" s="198"/>
      <c r="R1925" s="121" t="s">
        <v>104</v>
      </c>
      <c r="S1925" s="54">
        <f>SUM(S1926:S1931)</f>
        <v>0</v>
      </c>
      <c r="T1925" s="54">
        <f t="shared" ref="T1925:X1925" si="941">SUM(T1926:T1931)</f>
        <v>0</v>
      </c>
      <c r="U1925" s="54">
        <f t="shared" si="941"/>
        <v>0</v>
      </c>
      <c r="V1925" s="54">
        <f t="shared" si="941"/>
        <v>774.03933333333362</v>
      </c>
      <c r="W1925" s="54">
        <f t="shared" si="941"/>
        <v>421.01066666666674</v>
      </c>
      <c r="X1925" s="117">
        <f t="shared" si="941"/>
        <v>0</v>
      </c>
      <c r="Y1925" s="117">
        <f t="shared" ref="Y1925:AD1925" si="942">SUM(Y1926:Y1931)</f>
        <v>0</v>
      </c>
      <c r="Z1925" s="117">
        <f t="shared" si="942"/>
        <v>0</v>
      </c>
      <c r="AA1925" s="117">
        <f t="shared" si="942"/>
        <v>0</v>
      </c>
      <c r="AB1925" s="117">
        <f t="shared" si="942"/>
        <v>0</v>
      </c>
      <c r="AC1925" s="117">
        <f t="shared" si="942"/>
        <v>0</v>
      </c>
      <c r="AD1925" s="117">
        <f t="shared" si="942"/>
        <v>0</v>
      </c>
      <c r="AE1925" s="55">
        <f t="shared" ref="AE1925:AE1931" si="943">SUM(S1925:AD1925)</f>
        <v>1195.0500000000004</v>
      </c>
    </row>
    <row r="1926" spans="1:31" ht="12.75" customHeight="1" thickBot="1" x14ac:dyDescent="0.25">
      <c r="A1926" s="193" t="s">
        <v>119</v>
      </c>
      <c r="B1926" s="385"/>
      <c r="C1926" s="123" t="s">
        <v>57</v>
      </c>
      <c r="D1926" s="58">
        <f>+'Measured TV opt-pt'!D2603</f>
        <v>0</v>
      </c>
      <c r="E1926" s="58">
        <f>+'Measured TV opt-pt'!E2603</f>
        <v>0</v>
      </c>
      <c r="F1926" s="58">
        <f>+'Measured TV opt-pt'!F2603</f>
        <v>0</v>
      </c>
      <c r="G1926" s="58">
        <v>472688.3</v>
      </c>
      <c r="H1926" s="58">
        <v>230697.63000000012</v>
      </c>
      <c r="I1926" s="58">
        <f>+'Measured TV opt-pt'!I2603</f>
        <v>0</v>
      </c>
      <c r="J1926" s="58">
        <f>+'Measured TV opt-pt'!J2603</f>
        <v>0</v>
      </c>
      <c r="K1926" s="58">
        <f>+'Measured TV opt-pt'!K2603</f>
        <v>0</v>
      </c>
      <c r="L1926" s="58">
        <f>+'Measured TV opt-pt'!L2603</f>
        <v>0</v>
      </c>
      <c r="M1926" s="58">
        <f>+'Measured TV opt-pt'!M2603</f>
        <v>0</v>
      </c>
      <c r="N1926" s="58">
        <f>+'Measured TV opt-pt'!N2603</f>
        <v>0</v>
      </c>
      <c r="O1926" s="58">
        <f>+'Measured TV opt-pt'!O2603</f>
        <v>0</v>
      </c>
      <c r="P1926" s="141">
        <f t="shared" si="913"/>
        <v>703385.93000000017</v>
      </c>
      <c r="R1926" s="123" t="s">
        <v>57</v>
      </c>
      <c r="S1926" s="44">
        <f>'Measured TV opt-pt'!D2640</f>
        <v>0</v>
      </c>
      <c r="T1926" s="44">
        <f>'Measured TV opt-pt'!E2640</f>
        <v>0</v>
      </c>
      <c r="U1926" s="44">
        <f>'Measured TV opt-pt'!F2640</f>
        <v>0</v>
      </c>
      <c r="V1926" s="44">
        <v>408.89533333333355</v>
      </c>
      <c r="W1926" s="44">
        <v>192.02</v>
      </c>
      <c r="X1926" s="44">
        <f>'Measured TV opt-pt'!I2640</f>
        <v>0</v>
      </c>
      <c r="Y1926" s="44">
        <f>'Measured TV opt-pt'!J2640</f>
        <v>0</v>
      </c>
      <c r="Z1926" s="44">
        <f>'Measured TV opt-pt'!K2640</f>
        <v>0</v>
      </c>
      <c r="AA1926" s="44">
        <f>'Measured TV opt-pt'!L2640</f>
        <v>0</v>
      </c>
      <c r="AB1926" s="44">
        <f>'Measured TV opt-pt'!M2640</f>
        <v>0</v>
      </c>
      <c r="AC1926" s="44">
        <f>'Measured TV opt-pt'!N2640</f>
        <v>0</v>
      </c>
      <c r="AD1926" s="44">
        <f>'Measured TV opt-pt'!O2640</f>
        <v>0</v>
      </c>
      <c r="AE1926" s="55">
        <f t="shared" si="943"/>
        <v>600.91533333333359</v>
      </c>
    </row>
    <row r="1927" spans="1:31" ht="12.75" customHeight="1" thickBot="1" x14ac:dyDescent="0.25">
      <c r="A1927" s="193" t="s">
        <v>119</v>
      </c>
      <c r="B1927" s="385"/>
      <c r="C1927" s="123" t="s">
        <v>221</v>
      </c>
      <c r="D1927" s="58">
        <f>+'Measured TV opt-pt'!D2604</f>
        <v>0</v>
      </c>
      <c r="E1927" s="58">
        <f>+'Measured TV opt-pt'!E2604</f>
        <v>0</v>
      </c>
      <c r="F1927" s="58">
        <f>+'Measured TV opt-pt'!F2604</f>
        <v>0</v>
      </c>
      <c r="G1927" s="58">
        <f>+'Measured TV opt-pt'!G2604</f>
        <v>0</v>
      </c>
      <c r="H1927" s="58"/>
      <c r="I1927" s="58">
        <f>+'Measured TV opt-pt'!I2604</f>
        <v>0</v>
      </c>
      <c r="J1927" s="58">
        <f>+'Measured TV opt-pt'!J2604</f>
        <v>0</v>
      </c>
      <c r="K1927" s="58">
        <f>+'Measured TV opt-pt'!K2604</f>
        <v>0</v>
      </c>
      <c r="L1927" s="58">
        <f>+'Measured TV opt-pt'!L2604</f>
        <v>0</v>
      </c>
      <c r="M1927" s="58">
        <f>+'Measured TV opt-pt'!M2604</f>
        <v>0</v>
      </c>
      <c r="N1927" s="58">
        <f>+'Measured TV opt-pt'!N2604</f>
        <v>0</v>
      </c>
      <c r="O1927" s="58">
        <f>+'Measured TV opt-pt'!O2604</f>
        <v>0</v>
      </c>
      <c r="P1927" s="141">
        <f t="shared" si="913"/>
        <v>0</v>
      </c>
      <c r="R1927" s="123" t="s">
        <v>221</v>
      </c>
      <c r="S1927" s="44">
        <f>'Measured TV opt-pt'!D2641</f>
        <v>0</v>
      </c>
      <c r="T1927" s="44">
        <f>'Measured TV opt-pt'!E2641</f>
        <v>0</v>
      </c>
      <c r="U1927" s="44">
        <f>'Measured TV opt-pt'!F2641</f>
        <v>0</v>
      </c>
      <c r="V1927" s="44">
        <f>'Measured TV opt-pt'!G2641</f>
        <v>0</v>
      </c>
      <c r="W1927" s="44"/>
      <c r="X1927" s="44">
        <f>'Measured TV opt-pt'!I2641</f>
        <v>0</v>
      </c>
      <c r="Y1927" s="44">
        <f>'Measured TV opt-pt'!J2641</f>
        <v>0</v>
      </c>
      <c r="Z1927" s="44">
        <f>'Measured TV opt-pt'!K2641</f>
        <v>0</v>
      </c>
      <c r="AA1927" s="44">
        <f>'Measured TV opt-pt'!L2641</f>
        <v>0</v>
      </c>
      <c r="AB1927" s="44">
        <f>'Measured TV opt-pt'!M2641</f>
        <v>0</v>
      </c>
      <c r="AC1927" s="44">
        <f>'Measured TV opt-pt'!N2641</f>
        <v>0</v>
      </c>
      <c r="AD1927" s="44">
        <f>'Measured TV opt-pt'!O2641</f>
        <v>0</v>
      </c>
      <c r="AE1927" s="55">
        <f t="shared" si="943"/>
        <v>0</v>
      </c>
    </row>
    <row r="1928" spans="1:31" ht="12.75" customHeight="1" thickBot="1" x14ac:dyDescent="0.25">
      <c r="A1928" s="193" t="s">
        <v>119</v>
      </c>
      <c r="B1928" s="385"/>
      <c r="C1928" s="123" t="s">
        <v>222</v>
      </c>
      <c r="D1928" s="58">
        <f>+'Measured TV opt-pt'!D2605</f>
        <v>0</v>
      </c>
      <c r="E1928" s="58">
        <f>+'Measured TV opt-pt'!E2605</f>
        <v>0</v>
      </c>
      <c r="F1928" s="58">
        <f>+'Measured TV opt-pt'!F2605</f>
        <v>0</v>
      </c>
      <c r="G1928" s="58">
        <v>266736.97200000013</v>
      </c>
      <c r="H1928" s="58">
        <v>51286.788</v>
      </c>
      <c r="I1928" s="58">
        <f>+'Measured TV opt-pt'!I2605</f>
        <v>0</v>
      </c>
      <c r="J1928" s="58">
        <f>+'Measured TV opt-pt'!J2605</f>
        <v>0</v>
      </c>
      <c r="K1928" s="58">
        <f>+'Measured TV opt-pt'!K2605</f>
        <v>0</v>
      </c>
      <c r="L1928" s="58">
        <f>+'Measured TV opt-pt'!L2605</f>
        <v>0</v>
      </c>
      <c r="M1928" s="58">
        <f>+'Measured TV opt-pt'!M2605</f>
        <v>0</v>
      </c>
      <c r="N1928" s="58">
        <f>+'Measured TV opt-pt'!N2605</f>
        <v>0</v>
      </c>
      <c r="O1928" s="58">
        <f>+'Measured TV opt-pt'!O2605</f>
        <v>0</v>
      </c>
      <c r="P1928" s="141">
        <f t="shared" si="913"/>
        <v>318023.76000000013</v>
      </c>
      <c r="R1928" s="123" t="s">
        <v>222</v>
      </c>
      <c r="S1928" s="44">
        <f>'Measured TV opt-pt'!D2642</f>
        <v>0</v>
      </c>
      <c r="T1928" s="44">
        <f>'Measured TV opt-pt'!E2642</f>
        <v>0</v>
      </c>
      <c r="U1928" s="44">
        <f>'Measured TV opt-pt'!F2642</f>
        <v>0</v>
      </c>
      <c r="V1928" s="44">
        <v>187.78933333333333</v>
      </c>
      <c r="W1928" s="44">
        <v>54.941999999999986</v>
      </c>
      <c r="X1928" s="44">
        <f>'Measured TV opt-pt'!I2642</f>
        <v>0</v>
      </c>
      <c r="Y1928" s="44">
        <f>'Measured TV opt-pt'!J2642</f>
        <v>0</v>
      </c>
      <c r="Z1928" s="44">
        <f>'Measured TV opt-pt'!K2642</f>
        <v>0</v>
      </c>
      <c r="AA1928" s="44">
        <f>'Measured TV opt-pt'!L2642</f>
        <v>0</v>
      </c>
      <c r="AB1928" s="44">
        <f>'Measured TV opt-pt'!M2642</f>
        <v>0</v>
      </c>
      <c r="AC1928" s="44">
        <f>'Measured TV opt-pt'!N2642</f>
        <v>0</v>
      </c>
      <c r="AD1928" s="44">
        <f>'Measured TV opt-pt'!O2642</f>
        <v>0</v>
      </c>
      <c r="AE1928" s="55">
        <f t="shared" si="943"/>
        <v>242.73133333333331</v>
      </c>
    </row>
    <row r="1929" spans="1:31" ht="12.75" customHeight="1" thickBot="1" x14ac:dyDescent="0.25">
      <c r="A1929" s="193" t="s">
        <v>119</v>
      </c>
      <c r="B1929" s="385"/>
      <c r="C1929" s="123" t="s">
        <v>223</v>
      </c>
      <c r="D1929" s="58">
        <f>+'Measured TV opt-pt'!D2606</f>
        <v>0</v>
      </c>
      <c r="E1929" s="58">
        <f>+'Measured TV opt-pt'!E2606</f>
        <v>0</v>
      </c>
      <c r="F1929" s="58">
        <f>+'Measured TV opt-pt'!F2606</f>
        <v>0</v>
      </c>
      <c r="G1929" s="58">
        <v>238505.79140000007</v>
      </c>
      <c r="H1929" s="58">
        <v>204777.21600000004</v>
      </c>
      <c r="I1929" s="58">
        <f>+'Measured TV opt-pt'!I2606</f>
        <v>0</v>
      </c>
      <c r="J1929" s="58">
        <f>+'Measured TV opt-pt'!J2606</f>
        <v>0</v>
      </c>
      <c r="K1929" s="58">
        <f>+'Measured TV opt-pt'!K2606</f>
        <v>0</v>
      </c>
      <c r="L1929" s="58">
        <f>+'Measured TV opt-pt'!L2606</f>
        <v>0</v>
      </c>
      <c r="M1929" s="58">
        <f>+'Measured TV opt-pt'!M2606</f>
        <v>0</v>
      </c>
      <c r="N1929" s="58">
        <f>+'Measured TV opt-pt'!N2606</f>
        <v>0</v>
      </c>
      <c r="O1929" s="58">
        <f>+'Measured TV opt-pt'!O2606</f>
        <v>0</v>
      </c>
      <c r="P1929" s="141">
        <f t="shared" si="913"/>
        <v>443283.00740000012</v>
      </c>
      <c r="R1929" s="123" t="s">
        <v>223</v>
      </c>
      <c r="S1929" s="44">
        <f>'Measured TV opt-pt'!D2643</f>
        <v>0</v>
      </c>
      <c r="T1929" s="44">
        <f>'Measured TV opt-pt'!E2643</f>
        <v>0</v>
      </c>
      <c r="U1929" s="44">
        <f>'Measured TV opt-pt'!F2643</f>
        <v>0</v>
      </c>
      <c r="V1929" s="44">
        <v>177.35466666666673</v>
      </c>
      <c r="W1929" s="44">
        <v>141.23866666666672</v>
      </c>
      <c r="X1929" s="44">
        <f>'Measured TV opt-pt'!I2643</f>
        <v>0</v>
      </c>
      <c r="Y1929" s="44">
        <f>'Measured TV opt-pt'!J2643</f>
        <v>0</v>
      </c>
      <c r="Z1929" s="44">
        <f>'Measured TV opt-pt'!K2643</f>
        <v>0</v>
      </c>
      <c r="AA1929" s="44">
        <f>'Measured TV opt-pt'!L2643</f>
        <v>0</v>
      </c>
      <c r="AB1929" s="44">
        <f>'Measured TV opt-pt'!M2643</f>
        <v>0</v>
      </c>
      <c r="AC1929" s="44">
        <f>'Measured TV opt-pt'!N2643</f>
        <v>0</v>
      </c>
      <c r="AD1929" s="44">
        <f>'Measured TV opt-pt'!O2643</f>
        <v>0</v>
      </c>
      <c r="AE1929" s="55">
        <f t="shared" si="943"/>
        <v>318.59333333333348</v>
      </c>
    </row>
    <row r="1930" spans="1:31" ht="12.75" customHeight="1" thickBot="1" x14ac:dyDescent="0.25">
      <c r="A1930" s="193" t="s">
        <v>119</v>
      </c>
      <c r="B1930" s="385"/>
      <c r="C1930" s="123" t="s">
        <v>224</v>
      </c>
      <c r="D1930" s="58">
        <f>+'Measured TV opt-pt'!D2607</f>
        <v>0</v>
      </c>
      <c r="E1930" s="58">
        <f>+'Measured TV opt-pt'!E2607</f>
        <v>0</v>
      </c>
      <c r="F1930" s="58">
        <f>+'Measured TV opt-pt'!F2607</f>
        <v>0</v>
      </c>
      <c r="G1930" s="58">
        <f>+'Measured TV opt-pt'!G2607</f>
        <v>0</v>
      </c>
      <c r="H1930" s="58">
        <v>55765.250000000007</v>
      </c>
      <c r="I1930" s="58">
        <f>+'Measured TV opt-pt'!I2607</f>
        <v>0</v>
      </c>
      <c r="J1930" s="58">
        <f>+'Measured TV opt-pt'!J2607</f>
        <v>0</v>
      </c>
      <c r="K1930" s="58">
        <f>+'Measured TV opt-pt'!K2607</f>
        <v>0</v>
      </c>
      <c r="L1930" s="58">
        <f>+'Measured TV opt-pt'!L2607</f>
        <v>0</v>
      </c>
      <c r="M1930" s="58">
        <f>+'Measured TV opt-pt'!M2607</f>
        <v>0</v>
      </c>
      <c r="N1930" s="58">
        <f>+'Measured TV opt-pt'!N2607</f>
        <v>0</v>
      </c>
      <c r="O1930" s="58">
        <f>+'Measured TV opt-pt'!O2607</f>
        <v>0</v>
      </c>
      <c r="P1930" s="141">
        <f t="shared" si="913"/>
        <v>55765.250000000007</v>
      </c>
      <c r="Q1930" s="5"/>
      <c r="R1930" s="123" t="s">
        <v>224</v>
      </c>
      <c r="S1930" s="44">
        <f>'Measured TV opt-pt'!D2644</f>
        <v>0</v>
      </c>
      <c r="T1930" s="44">
        <f>'Measured TV opt-pt'!E2644</f>
        <v>0</v>
      </c>
      <c r="U1930" s="44">
        <f>'Measured TV opt-pt'!F2644</f>
        <v>0</v>
      </c>
      <c r="V1930" s="44">
        <f>'Measured TV opt-pt'!G2644</f>
        <v>0</v>
      </c>
      <c r="W1930" s="44">
        <v>32.81</v>
      </c>
      <c r="X1930" s="44">
        <f>'Measured TV opt-pt'!I2644</f>
        <v>0</v>
      </c>
      <c r="Y1930" s="44">
        <f>'Measured TV opt-pt'!J2644</f>
        <v>0</v>
      </c>
      <c r="Z1930" s="44">
        <f>'Measured TV opt-pt'!K2644</f>
        <v>0</v>
      </c>
      <c r="AA1930" s="44">
        <f>'Measured TV opt-pt'!L2644</f>
        <v>0</v>
      </c>
      <c r="AB1930" s="44">
        <f>'Measured TV opt-pt'!M2644</f>
        <v>0</v>
      </c>
      <c r="AC1930" s="44">
        <f>'Measured TV opt-pt'!N2644</f>
        <v>0</v>
      </c>
      <c r="AD1930" s="44">
        <f>'Measured TV opt-pt'!O2644</f>
        <v>0</v>
      </c>
      <c r="AE1930" s="55">
        <f t="shared" si="943"/>
        <v>32.81</v>
      </c>
    </row>
    <row r="1931" spans="1:31" ht="12.75" customHeight="1" x14ac:dyDescent="0.2">
      <c r="A1931" s="193" t="s">
        <v>119</v>
      </c>
      <c r="B1931" s="385"/>
      <c r="C1931" s="123" t="s">
        <v>101</v>
      </c>
      <c r="D1931" s="44"/>
      <c r="E1931" s="44"/>
      <c r="F1931" s="44"/>
      <c r="G1931" s="44"/>
      <c r="H1931" s="44"/>
      <c r="I1931" s="44"/>
      <c r="J1931" s="44"/>
      <c r="K1931" s="44"/>
      <c r="L1931" s="44"/>
      <c r="M1931" s="44"/>
      <c r="N1931" s="44"/>
      <c r="O1931" s="44"/>
      <c r="P1931" s="141">
        <f t="shared" si="913"/>
        <v>0</v>
      </c>
      <c r="Q1931" s="5"/>
      <c r="R1931" s="123" t="s">
        <v>101</v>
      </c>
      <c r="S1931" s="44"/>
      <c r="T1931" s="44"/>
      <c r="U1931" s="44"/>
      <c r="V1931" s="44"/>
      <c r="W1931" s="44"/>
      <c r="X1931" s="44"/>
      <c r="Y1931" s="44"/>
      <c r="Z1931" s="44"/>
      <c r="AA1931" s="44"/>
      <c r="AB1931" s="44"/>
      <c r="AC1931" s="44"/>
      <c r="AD1931" s="44"/>
      <c r="AE1931" s="55">
        <f t="shared" si="943"/>
        <v>0</v>
      </c>
    </row>
    <row r="1932" spans="1:31" ht="12.75" customHeight="1" x14ac:dyDescent="0.2">
      <c r="A1932" s="193" t="s">
        <v>119</v>
      </c>
      <c r="B1932" s="385"/>
      <c r="C1932" s="124" t="s">
        <v>58</v>
      </c>
      <c r="D1932" s="46"/>
      <c r="E1932" s="46"/>
      <c r="F1932" s="46"/>
      <c r="G1932" s="46">
        <v>106980.7999999984</v>
      </c>
      <c r="H1932" s="46">
        <v>137289.80000000063</v>
      </c>
      <c r="I1932" s="46">
        <v>40000</v>
      </c>
      <c r="J1932" s="46"/>
      <c r="K1932" s="46"/>
      <c r="L1932" s="46"/>
      <c r="M1932" s="46"/>
      <c r="N1932" s="46"/>
      <c r="O1932" s="46"/>
      <c r="P1932" s="142">
        <f t="shared" si="913"/>
        <v>284270.59999999905</v>
      </c>
      <c r="R1932" s="133" t="s">
        <v>105</v>
      </c>
      <c r="S1932" s="133">
        <f>+'Measured TV opt-pt'!D1309</f>
        <v>0.44</v>
      </c>
      <c r="T1932" s="133">
        <f>+'Measured TV opt-pt'!E1309</f>
        <v>0.44</v>
      </c>
      <c r="U1932" s="133">
        <f>+'Measured TV opt-pt'!F1309</f>
        <v>0.4</v>
      </c>
      <c r="V1932" s="133">
        <f>+'Measured TV opt-pt'!G1309</f>
        <v>0.4</v>
      </c>
      <c r="W1932" s="133">
        <f>+'Measured TV opt-pt'!H1309</f>
        <v>0.4</v>
      </c>
      <c r="X1932" s="8">
        <f>+'Measured TV opt-pt'!I1309</f>
        <v>0.4</v>
      </c>
      <c r="Y1932" s="133">
        <f>+'Measured TV opt-pt'!J1309</f>
        <v>0.4</v>
      </c>
      <c r="Z1932" s="133">
        <f>+'Measured TV opt-pt'!K1309</f>
        <v>0.48915873014712274</v>
      </c>
      <c r="AA1932" s="133">
        <f>+'Measured TV opt-pt'!L1309</f>
        <v>0.4834974169537235</v>
      </c>
      <c r="AB1932" s="133">
        <f>+'Measured TV opt-pt'!M1309</f>
        <v>0.45414569524687309</v>
      </c>
      <c r="AC1932" s="133">
        <f>+'Measured TV opt-pt'!N1309</f>
        <v>0.38276016431267579</v>
      </c>
      <c r="AD1932" s="133">
        <f>+'Measured TV opt-pt'!O1309</f>
        <v>0.34111134082271427</v>
      </c>
      <c r="AE1932" s="133"/>
    </row>
    <row r="1933" spans="1:31" ht="13.5" customHeight="1" thickBot="1" x14ac:dyDescent="0.25">
      <c r="A1933" s="193" t="s">
        <v>119</v>
      </c>
      <c r="B1933" s="385"/>
      <c r="C1933" s="124" t="s">
        <v>59</v>
      </c>
      <c r="D1933" s="46"/>
      <c r="E1933" s="46"/>
      <c r="F1933" s="46"/>
      <c r="G1933" s="46"/>
      <c r="H1933" s="46"/>
      <c r="I1933" s="46"/>
      <c r="J1933" s="46"/>
      <c r="K1933" s="46"/>
      <c r="L1933" s="46"/>
      <c r="M1933" s="46"/>
      <c r="N1933" s="46"/>
      <c r="O1933" s="46"/>
      <c r="P1933" s="142">
        <f t="shared" si="913"/>
        <v>0</v>
      </c>
      <c r="R1933" s="60" t="s">
        <v>107</v>
      </c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</row>
    <row r="1934" spans="1:31" ht="12.75" customHeight="1" thickBot="1" x14ac:dyDescent="0.25">
      <c r="A1934" s="193" t="s">
        <v>119</v>
      </c>
      <c r="B1934" s="385"/>
      <c r="C1934" s="124" t="s">
        <v>166</v>
      </c>
      <c r="D1934" s="46"/>
      <c r="E1934" s="46"/>
      <c r="F1934" s="46"/>
      <c r="G1934" s="46"/>
      <c r="H1934" s="46"/>
      <c r="I1934" s="46"/>
      <c r="J1934" s="46"/>
      <c r="K1934" s="46"/>
      <c r="L1934" s="46"/>
      <c r="M1934" s="46"/>
      <c r="N1934" s="46"/>
      <c r="O1934" s="46"/>
      <c r="P1934" s="142">
        <f t="shared" si="913"/>
        <v>0</v>
      </c>
      <c r="Q1934" s="8"/>
      <c r="R1934" s="121" t="s">
        <v>106</v>
      </c>
      <c r="S1934" s="54">
        <f>SUM(S1935:S1940)</f>
        <v>0</v>
      </c>
      <c r="T1934" s="54">
        <f t="shared" ref="T1934" si="944">SUM(T1935:T1940)</f>
        <v>0</v>
      </c>
      <c r="U1934" s="54">
        <f t="shared" ref="U1934" si="945">SUM(U1935:U1940)</f>
        <v>0</v>
      </c>
      <c r="V1934" s="54">
        <f t="shared" ref="V1934" si="946">SUM(V1935:V1940)</f>
        <v>1063.5706666666665</v>
      </c>
      <c r="W1934" s="54">
        <f t="shared" ref="W1934" si="947">SUM(W1935:W1940)</f>
        <v>578.55833333333339</v>
      </c>
      <c r="X1934" s="54">
        <f t="shared" ref="X1934:AD1934" si="948">SUM(X1935:X1940)</f>
        <v>0</v>
      </c>
      <c r="Y1934" s="54">
        <f t="shared" si="948"/>
        <v>0</v>
      </c>
      <c r="Z1934" s="54">
        <f t="shared" si="948"/>
        <v>0</v>
      </c>
      <c r="AA1934" s="54">
        <f t="shared" si="948"/>
        <v>0</v>
      </c>
      <c r="AB1934" s="54">
        <f t="shared" si="948"/>
        <v>0</v>
      </c>
      <c r="AC1934" s="54">
        <f t="shared" si="948"/>
        <v>0</v>
      </c>
      <c r="AD1934" s="54">
        <f t="shared" si="948"/>
        <v>0</v>
      </c>
      <c r="AE1934" s="54">
        <f t="shared" ref="AE1934" si="949">SUM(AE1935:AE1940)</f>
        <v>1642.1289999999999</v>
      </c>
    </row>
    <row r="1935" spans="1:31" ht="12.75" customHeight="1" thickBot="1" x14ac:dyDescent="0.25">
      <c r="A1935" s="193" t="s">
        <v>119</v>
      </c>
      <c r="B1935" s="385"/>
      <c r="C1935" s="125" t="s">
        <v>167</v>
      </c>
      <c r="D1935" s="48"/>
      <c r="E1935" s="48"/>
      <c r="F1935" s="48"/>
      <c r="G1935" s="48"/>
      <c r="H1935" s="48"/>
      <c r="I1935" s="48"/>
      <c r="J1935" s="48"/>
      <c r="K1935" s="48"/>
      <c r="L1935" s="48"/>
      <c r="M1935" s="48"/>
      <c r="N1935" s="48"/>
      <c r="O1935" s="48"/>
      <c r="P1935" s="143">
        <f t="shared" si="913"/>
        <v>0</v>
      </c>
      <c r="Q1935" s="8"/>
      <c r="R1935" s="123" t="s">
        <v>261</v>
      </c>
      <c r="S1935" s="44">
        <f>'Measured TV opt-pt'!D2634</f>
        <v>0</v>
      </c>
      <c r="T1935" s="44">
        <f>'Measured TV opt-pt'!E2634</f>
        <v>0</v>
      </c>
      <c r="U1935" s="44">
        <f>'Measured TV opt-pt'!F2634</f>
        <v>0</v>
      </c>
      <c r="V1935" s="44">
        <v>554.31266666666659</v>
      </c>
      <c r="W1935" s="44">
        <v>257.20400000000012</v>
      </c>
      <c r="X1935" s="44">
        <f>'Measured TV opt-pt'!I2634</f>
        <v>0</v>
      </c>
      <c r="Y1935" s="44">
        <f>'Measured TV opt-pt'!J2634</f>
        <v>0</v>
      </c>
      <c r="Z1935" s="44">
        <f>'Measured TV opt-pt'!K2634</f>
        <v>0</v>
      </c>
      <c r="AA1935" s="44">
        <f>'Measured TV opt-pt'!L2634</f>
        <v>0</v>
      </c>
      <c r="AB1935" s="44">
        <f>'Measured TV opt-pt'!M2634</f>
        <v>0</v>
      </c>
      <c r="AC1935" s="44">
        <f>'Measured TV opt-pt'!N2634</f>
        <v>0</v>
      </c>
      <c r="AD1935" s="44">
        <f>'Measured TV opt-pt'!O2634</f>
        <v>0</v>
      </c>
      <c r="AE1935" s="55">
        <f t="shared" ref="AE1935:AE1940" si="950">SUM(S1935:AD1935)</f>
        <v>811.51666666666665</v>
      </c>
    </row>
    <row r="1936" spans="1:31" ht="12.75" customHeight="1" thickBot="1" x14ac:dyDescent="0.25">
      <c r="A1936" s="193" t="s">
        <v>119</v>
      </c>
      <c r="B1936" s="385"/>
      <c r="C1936" s="122" t="s">
        <v>60</v>
      </c>
      <c r="D1936" s="42"/>
      <c r="E1936" s="42"/>
      <c r="F1936" s="42"/>
      <c r="G1936" s="42"/>
      <c r="H1936" s="42"/>
      <c r="I1936" s="42"/>
      <c r="J1936" s="42"/>
      <c r="K1936" s="42"/>
      <c r="L1936" s="42"/>
      <c r="M1936" s="42"/>
      <c r="N1936" s="42"/>
      <c r="O1936" s="42"/>
      <c r="P1936" s="144">
        <f t="shared" ref="P1936:P2021" si="951">SUM(D1936:O1936)</f>
        <v>0</v>
      </c>
      <c r="Q1936" s="5"/>
      <c r="R1936" s="123" t="s">
        <v>262</v>
      </c>
      <c r="S1936" s="44">
        <f>'Measured TV opt-pt'!D2635</f>
        <v>0</v>
      </c>
      <c r="T1936" s="44">
        <f>'Measured TV opt-pt'!E2635</f>
        <v>0</v>
      </c>
      <c r="U1936" s="44">
        <f>'Measured TV opt-pt'!F2635</f>
        <v>0</v>
      </c>
      <c r="V1936" s="44">
        <f>'Measured TV opt-pt'!G2635</f>
        <v>0</v>
      </c>
      <c r="W1936" s="44"/>
      <c r="X1936" s="44">
        <f>'Measured TV opt-pt'!I2635</f>
        <v>0</v>
      </c>
      <c r="Y1936" s="44">
        <f>'Measured TV opt-pt'!J2635</f>
        <v>0</v>
      </c>
      <c r="Z1936" s="44">
        <f>'Measured TV opt-pt'!K2635</f>
        <v>0</v>
      </c>
      <c r="AA1936" s="44">
        <f>'Measured TV opt-pt'!L2635</f>
        <v>0</v>
      </c>
      <c r="AB1936" s="44">
        <f>'Measured TV opt-pt'!M2635</f>
        <v>0</v>
      </c>
      <c r="AC1936" s="44">
        <f>'Measured TV opt-pt'!N2635</f>
        <v>0</v>
      </c>
      <c r="AD1936" s="44">
        <f>'Measured TV opt-pt'!O2635</f>
        <v>0</v>
      </c>
      <c r="AE1936" s="55">
        <f t="shared" si="950"/>
        <v>0</v>
      </c>
    </row>
    <row r="1937" spans="1:31" ht="12.75" customHeight="1" thickBot="1" x14ac:dyDescent="0.25">
      <c r="A1937" s="193" t="s">
        <v>119</v>
      </c>
      <c r="B1937" s="385"/>
      <c r="C1937" s="122" t="s">
        <v>61</v>
      </c>
      <c r="D1937" s="42"/>
      <c r="E1937" s="42"/>
      <c r="F1937" s="42"/>
      <c r="G1937" s="42"/>
      <c r="H1937" s="42"/>
      <c r="I1937" s="42"/>
      <c r="J1937" s="42"/>
      <c r="K1937" s="42"/>
      <c r="L1937" s="42"/>
      <c r="M1937" s="42"/>
      <c r="N1937" s="42"/>
      <c r="O1937" s="42"/>
      <c r="P1937" s="144">
        <f t="shared" si="951"/>
        <v>0</v>
      </c>
      <c r="R1937" s="123" t="s">
        <v>263</v>
      </c>
      <c r="S1937" s="44">
        <f>'Measured TV opt-pt'!D2636</f>
        <v>0</v>
      </c>
      <c r="T1937" s="44">
        <f>'Measured TV opt-pt'!E2636</f>
        <v>0</v>
      </c>
      <c r="U1937" s="44">
        <f>'Measured TV opt-pt'!F2636</f>
        <v>0</v>
      </c>
      <c r="V1937" s="44">
        <v>266.142</v>
      </c>
      <c r="W1937" s="44">
        <v>79.331999999999994</v>
      </c>
      <c r="X1937" s="44">
        <f>'Measured TV opt-pt'!I2636</f>
        <v>0</v>
      </c>
      <c r="Y1937" s="44">
        <f>'Measured TV opt-pt'!J2636</f>
        <v>0</v>
      </c>
      <c r="Z1937" s="44">
        <f>'Measured TV opt-pt'!K2636</f>
        <v>0</v>
      </c>
      <c r="AA1937" s="44">
        <f>'Measured TV opt-pt'!L2636</f>
        <v>0</v>
      </c>
      <c r="AB1937" s="44">
        <f>'Measured TV opt-pt'!M2636</f>
        <v>0</v>
      </c>
      <c r="AC1937" s="44">
        <f>'Measured TV opt-pt'!N2636</f>
        <v>0</v>
      </c>
      <c r="AD1937" s="44">
        <f>'Measured TV opt-pt'!O2636</f>
        <v>0</v>
      </c>
      <c r="AE1937" s="55">
        <f t="shared" si="950"/>
        <v>345.47399999999999</v>
      </c>
    </row>
    <row r="1938" spans="1:31" ht="12.75" customHeight="1" thickBot="1" x14ac:dyDescent="0.25">
      <c r="A1938" s="193" t="s">
        <v>119</v>
      </c>
      <c r="B1938" s="385"/>
      <c r="C1938" s="122" t="s">
        <v>62</v>
      </c>
      <c r="D1938" s="42"/>
      <c r="E1938" s="42"/>
      <c r="F1938" s="42"/>
      <c r="G1938" s="42"/>
      <c r="H1938" s="42"/>
      <c r="I1938" s="42"/>
      <c r="J1938" s="42"/>
      <c r="K1938" s="42"/>
      <c r="L1938" s="42"/>
      <c r="M1938" s="42"/>
      <c r="N1938" s="42"/>
      <c r="O1938" s="42"/>
      <c r="P1938" s="144">
        <f t="shared" si="951"/>
        <v>0</v>
      </c>
      <c r="R1938" s="123" t="s">
        <v>264</v>
      </c>
      <c r="S1938" s="44">
        <f>'Measured TV opt-pt'!D2637</f>
        <v>0</v>
      </c>
      <c r="T1938" s="44">
        <f>'Measured TV opt-pt'!E2637</f>
        <v>0</v>
      </c>
      <c r="U1938" s="44">
        <f>'Measured TV opt-pt'!F2637</f>
        <v>0</v>
      </c>
      <c r="V1938" s="44">
        <v>243.11599999999996</v>
      </c>
      <c r="W1938" s="44">
        <v>199.36133333333336</v>
      </c>
      <c r="X1938" s="44">
        <f>'Measured TV opt-pt'!I2637</f>
        <v>0</v>
      </c>
      <c r="Y1938" s="44">
        <f>'Measured TV opt-pt'!J2637</f>
        <v>0</v>
      </c>
      <c r="Z1938" s="44">
        <f>'Measured TV opt-pt'!K2637</f>
        <v>0</v>
      </c>
      <c r="AA1938" s="44">
        <f>'Measured TV opt-pt'!L2637</f>
        <v>0</v>
      </c>
      <c r="AB1938" s="44">
        <f>'Measured TV opt-pt'!M2637</f>
        <v>0</v>
      </c>
      <c r="AC1938" s="44">
        <f>'Measured TV opt-pt'!N2637</f>
        <v>0</v>
      </c>
      <c r="AD1938" s="44">
        <f>'Measured TV opt-pt'!O2637</f>
        <v>0</v>
      </c>
      <c r="AE1938" s="55">
        <f t="shared" si="950"/>
        <v>442.47733333333332</v>
      </c>
    </row>
    <row r="1939" spans="1:31" ht="12.75" customHeight="1" thickBot="1" x14ac:dyDescent="0.25">
      <c r="A1939" s="193" t="s">
        <v>119</v>
      </c>
      <c r="B1939" s="385"/>
      <c r="C1939" s="122" t="s">
        <v>63</v>
      </c>
      <c r="D1939" s="42"/>
      <c r="E1939" s="42"/>
      <c r="F1939" s="42"/>
      <c r="G1939" s="42"/>
      <c r="H1939" s="42"/>
      <c r="I1939" s="42"/>
      <c r="J1939" s="42"/>
      <c r="K1939" s="42"/>
      <c r="L1939" s="42"/>
      <c r="M1939" s="42"/>
      <c r="N1939" s="42"/>
      <c r="O1939" s="42"/>
      <c r="P1939" s="144">
        <f t="shared" si="951"/>
        <v>0</v>
      </c>
      <c r="Q1939" s="5"/>
      <c r="R1939" s="123" t="s">
        <v>265</v>
      </c>
      <c r="S1939" s="44">
        <f>'Measured TV opt-pt'!D2638</f>
        <v>0</v>
      </c>
      <c r="T1939" s="44">
        <f>'Measured TV opt-pt'!E2638</f>
        <v>0</v>
      </c>
      <c r="U1939" s="44">
        <f>'Measured TV opt-pt'!F2638</f>
        <v>0</v>
      </c>
      <c r="V1939" s="44">
        <f>'Measured TV opt-pt'!G2638</f>
        <v>0</v>
      </c>
      <c r="W1939" s="44">
        <v>42.661000000000001</v>
      </c>
      <c r="X1939" s="44">
        <f>'Measured TV opt-pt'!I2638</f>
        <v>0</v>
      </c>
      <c r="Y1939" s="44">
        <f>'Measured TV opt-pt'!J2638</f>
        <v>0</v>
      </c>
      <c r="Z1939" s="44">
        <f>'Measured TV opt-pt'!K2638</f>
        <v>0</v>
      </c>
      <c r="AA1939" s="44">
        <f>'Measured TV opt-pt'!L2638</f>
        <v>0</v>
      </c>
      <c r="AB1939" s="44">
        <f>'Measured TV opt-pt'!M2638</f>
        <v>0</v>
      </c>
      <c r="AC1939" s="44">
        <f>'Measured TV opt-pt'!N2638</f>
        <v>0</v>
      </c>
      <c r="AD1939" s="44">
        <f>'Measured TV opt-pt'!O2638</f>
        <v>0</v>
      </c>
      <c r="AE1939" s="55">
        <f t="shared" si="950"/>
        <v>42.661000000000001</v>
      </c>
    </row>
    <row r="1940" spans="1:31" ht="13.5" customHeight="1" x14ac:dyDescent="0.2">
      <c r="A1940" s="193" t="s">
        <v>119</v>
      </c>
      <c r="B1940" s="385"/>
      <c r="C1940" s="122" t="s">
        <v>64</v>
      </c>
      <c r="D1940" s="42"/>
      <c r="E1940" s="42"/>
      <c r="F1940" s="42"/>
      <c r="G1940" s="42"/>
      <c r="H1940" s="42"/>
      <c r="I1940" s="42"/>
      <c r="J1940" s="42"/>
      <c r="K1940" s="42"/>
      <c r="L1940" s="42"/>
      <c r="M1940" s="42"/>
      <c r="N1940" s="42"/>
      <c r="O1940" s="42"/>
      <c r="P1940" s="144">
        <f t="shared" si="951"/>
        <v>0</v>
      </c>
      <c r="Q1940" s="5"/>
      <c r="R1940" s="123" t="s">
        <v>266</v>
      </c>
      <c r="S1940" s="44"/>
      <c r="T1940" s="44"/>
      <c r="U1940" s="44"/>
      <c r="V1940" s="44"/>
      <c r="W1940" s="44"/>
      <c r="X1940" s="44"/>
      <c r="Y1940" s="44"/>
      <c r="Z1940" s="44"/>
      <c r="AA1940" s="44"/>
      <c r="AB1940" s="44"/>
      <c r="AC1940" s="44"/>
      <c r="AD1940" s="44"/>
      <c r="AE1940" s="55">
        <f t="shared" si="950"/>
        <v>0</v>
      </c>
    </row>
    <row r="1941" spans="1:31" ht="12.75" customHeight="1" x14ac:dyDescent="0.2">
      <c r="A1941" s="193" t="s">
        <v>119</v>
      </c>
      <c r="B1941" s="385"/>
      <c r="C1941" s="212" t="s">
        <v>289</v>
      </c>
      <c r="D1941" s="217">
        <f t="shared" ref="D1941:O1941" si="952">SUM(D1942:D1960)</f>
        <v>0</v>
      </c>
      <c r="E1941" s="217">
        <f t="shared" si="952"/>
        <v>0</v>
      </c>
      <c r="F1941" s="217">
        <f t="shared" si="952"/>
        <v>0</v>
      </c>
      <c r="G1941" s="217">
        <f t="shared" si="952"/>
        <v>0</v>
      </c>
      <c r="H1941" s="217">
        <f t="shared" si="952"/>
        <v>0</v>
      </c>
      <c r="I1941" s="217">
        <f t="shared" si="952"/>
        <v>0</v>
      </c>
      <c r="J1941" s="217">
        <f t="shared" si="952"/>
        <v>0</v>
      </c>
      <c r="K1941" s="217">
        <f t="shared" si="952"/>
        <v>0</v>
      </c>
      <c r="L1941" s="217">
        <f t="shared" si="952"/>
        <v>0</v>
      </c>
      <c r="M1941" s="217">
        <f t="shared" si="952"/>
        <v>0</v>
      </c>
      <c r="N1941" s="217">
        <f t="shared" si="952"/>
        <v>0</v>
      </c>
      <c r="O1941" s="217">
        <f t="shared" si="952"/>
        <v>0</v>
      </c>
      <c r="P1941" s="214">
        <f t="shared" si="951"/>
        <v>0</v>
      </c>
      <c r="Q1941" s="5"/>
      <c r="R1941" s="60" t="s">
        <v>107</v>
      </c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</row>
    <row r="1942" spans="1:31" ht="12.75" customHeight="1" x14ac:dyDescent="0.25">
      <c r="A1942" s="193" t="s">
        <v>119</v>
      </c>
      <c r="B1942" s="385"/>
      <c r="C1942" s="311" t="s">
        <v>284</v>
      </c>
      <c r="D1942" s="330"/>
      <c r="E1942" s="330"/>
      <c r="F1942" s="330"/>
      <c r="G1942" s="330"/>
      <c r="H1942" s="330"/>
      <c r="I1942" s="330"/>
      <c r="J1942" s="330"/>
      <c r="K1942" s="330"/>
      <c r="L1942" s="330"/>
      <c r="M1942" s="330"/>
      <c r="N1942" s="330"/>
      <c r="O1942" s="330"/>
      <c r="P1942" s="312">
        <f t="shared" ref="P1942:P1960" si="953">SUM(D1942:O1942)</f>
        <v>0</v>
      </c>
      <c r="Q1942" s="5"/>
      <c r="R1942" s="60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</row>
    <row r="1943" spans="1:31" ht="12.75" customHeight="1" x14ac:dyDescent="0.25">
      <c r="A1943" s="193" t="s">
        <v>119</v>
      </c>
      <c r="B1943" s="385"/>
      <c r="C1943" s="311" t="s">
        <v>288</v>
      </c>
      <c r="D1943" s="330"/>
      <c r="E1943" s="330"/>
      <c r="F1943" s="330"/>
      <c r="G1943" s="330"/>
      <c r="H1943" s="330"/>
      <c r="I1943" s="330"/>
      <c r="J1943" s="330"/>
      <c r="K1943" s="330"/>
      <c r="L1943" s="330"/>
      <c r="M1943" s="330"/>
      <c r="N1943" s="330"/>
      <c r="O1943" s="330"/>
      <c r="P1943" s="312">
        <f t="shared" si="953"/>
        <v>0</v>
      </c>
      <c r="Q1943" s="5"/>
      <c r="R1943" s="60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</row>
    <row r="1944" spans="1:31" ht="12.75" customHeight="1" x14ac:dyDescent="0.25">
      <c r="A1944" s="193" t="s">
        <v>119</v>
      </c>
      <c r="B1944" s="385"/>
      <c r="C1944" s="311" t="s">
        <v>280</v>
      </c>
      <c r="D1944" s="330"/>
      <c r="E1944" s="330"/>
      <c r="F1944" s="330"/>
      <c r="G1944" s="330"/>
      <c r="H1944" s="330"/>
      <c r="I1944" s="330"/>
      <c r="J1944" s="330"/>
      <c r="K1944" s="330"/>
      <c r="L1944" s="330"/>
      <c r="M1944" s="330"/>
      <c r="N1944" s="330"/>
      <c r="O1944" s="330"/>
      <c r="P1944" s="312">
        <f t="shared" si="953"/>
        <v>0</v>
      </c>
      <c r="Q1944" s="5"/>
      <c r="R1944" s="60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</row>
    <row r="1945" spans="1:31" ht="12.75" customHeight="1" x14ac:dyDescent="0.25">
      <c r="A1945" s="193" t="s">
        <v>119</v>
      </c>
      <c r="B1945" s="385"/>
      <c r="C1945" s="311" t="s">
        <v>285</v>
      </c>
      <c r="D1945" s="330"/>
      <c r="E1945" s="330"/>
      <c r="F1945" s="330"/>
      <c r="G1945" s="330"/>
      <c r="H1945" s="330"/>
      <c r="I1945" s="330"/>
      <c r="J1945" s="330"/>
      <c r="K1945" s="330"/>
      <c r="L1945" s="330"/>
      <c r="M1945" s="330"/>
      <c r="N1945" s="330"/>
      <c r="O1945" s="330"/>
      <c r="P1945" s="312">
        <f t="shared" si="953"/>
        <v>0</v>
      </c>
      <c r="Q1945" s="5"/>
      <c r="R1945" s="60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</row>
    <row r="1946" spans="1:31" ht="12.75" customHeight="1" x14ac:dyDescent="0.25">
      <c r="A1946" s="193" t="str">
        <f t="shared" ref="A1946:A1958" si="954">+A1945</f>
        <v>IC</v>
      </c>
      <c r="B1946" s="385"/>
      <c r="C1946" s="311" t="s">
        <v>280</v>
      </c>
      <c r="D1946" s="330"/>
      <c r="E1946" s="330"/>
      <c r="F1946" s="330"/>
      <c r="G1946" s="330"/>
      <c r="H1946" s="330"/>
      <c r="I1946" s="330"/>
      <c r="J1946" s="330"/>
      <c r="K1946" s="330"/>
      <c r="L1946" s="330"/>
      <c r="M1946" s="330"/>
      <c r="N1946" s="330"/>
      <c r="O1946" s="330"/>
      <c r="P1946" s="312">
        <f t="shared" si="953"/>
        <v>0</v>
      </c>
      <c r="Q1946" s="5"/>
      <c r="R1946" s="60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</row>
    <row r="1947" spans="1:31" ht="12.75" customHeight="1" x14ac:dyDescent="0.25">
      <c r="A1947" s="193" t="str">
        <f t="shared" si="954"/>
        <v>IC</v>
      </c>
      <c r="B1947" s="385"/>
      <c r="C1947" s="311" t="s">
        <v>286</v>
      </c>
      <c r="D1947" s="330"/>
      <c r="E1947" s="330"/>
      <c r="F1947" s="330"/>
      <c r="G1947" s="330"/>
      <c r="H1947" s="330"/>
      <c r="I1947" s="330"/>
      <c r="J1947" s="330"/>
      <c r="K1947" s="330"/>
      <c r="L1947" s="330"/>
      <c r="M1947" s="330"/>
      <c r="N1947" s="330"/>
      <c r="O1947" s="330"/>
      <c r="P1947" s="312">
        <f t="shared" si="953"/>
        <v>0</v>
      </c>
      <c r="Q1947" s="5"/>
      <c r="R1947" s="60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</row>
    <row r="1948" spans="1:31" ht="12.75" customHeight="1" x14ac:dyDescent="0.25">
      <c r="A1948" s="193" t="str">
        <f t="shared" si="954"/>
        <v>IC</v>
      </c>
      <c r="B1948" s="385"/>
      <c r="C1948" s="311" t="s">
        <v>282</v>
      </c>
      <c r="D1948" s="330"/>
      <c r="E1948" s="330"/>
      <c r="F1948" s="330"/>
      <c r="G1948" s="330"/>
      <c r="H1948" s="330"/>
      <c r="I1948" s="330"/>
      <c r="J1948" s="330"/>
      <c r="K1948" s="330"/>
      <c r="L1948" s="330"/>
      <c r="M1948" s="330"/>
      <c r="N1948" s="330"/>
      <c r="O1948" s="330"/>
      <c r="P1948" s="312">
        <f t="shared" si="953"/>
        <v>0</v>
      </c>
      <c r="Q1948" s="5"/>
      <c r="R1948" s="60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</row>
    <row r="1949" spans="1:31" ht="12.75" customHeight="1" x14ac:dyDescent="0.25">
      <c r="A1949" s="193" t="str">
        <f t="shared" si="954"/>
        <v>IC</v>
      </c>
      <c r="B1949" s="385"/>
      <c r="C1949" s="311" t="s">
        <v>283</v>
      </c>
      <c r="D1949" s="330"/>
      <c r="E1949" s="330"/>
      <c r="F1949" s="330"/>
      <c r="G1949" s="330"/>
      <c r="H1949" s="330"/>
      <c r="I1949" s="330"/>
      <c r="J1949" s="330"/>
      <c r="K1949" s="330"/>
      <c r="L1949" s="330"/>
      <c r="M1949" s="330"/>
      <c r="N1949" s="330"/>
      <c r="O1949" s="330"/>
      <c r="P1949" s="312">
        <f t="shared" si="953"/>
        <v>0</v>
      </c>
      <c r="Q1949" s="5"/>
      <c r="R1949" s="60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</row>
    <row r="1950" spans="1:31" ht="12.75" customHeight="1" x14ac:dyDescent="0.25">
      <c r="A1950" s="193" t="str">
        <f t="shared" si="954"/>
        <v>IC</v>
      </c>
      <c r="B1950" s="385"/>
      <c r="C1950" s="313" t="s">
        <v>287</v>
      </c>
      <c r="D1950" s="331"/>
      <c r="E1950" s="331"/>
      <c r="F1950" s="331"/>
      <c r="G1950" s="331"/>
      <c r="H1950" s="331"/>
      <c r="I1950" s="331"/>
      <c r="J1950" s="331"/>
      <c r="K1950" s="331"/>
      <c r="L1950" s="331"/>
      <c r="M1950" s="331"/>
      <c r="N1950" s="331"/>
      <c r="O1950" s="331"/>
      <c r="P1950" s="314">
        <f t="shared" si="953"/>
        <v>0</v>
      </c>
      <c r="Q1950" s="5"/>
      <c r="R1950" s="60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</row>
    <row r="1951" spans="1:31" ht="12.75" customHeight="1" x14ac:dyDescent="0.25">
      <c r="A1951" s="193" t="str">
        <f t="shared" si="954"/>
        <v>IC</v>
      </c>
      <c r="B1951" s="385"/>
      <c r="C1951" s="313" t="s">
        <v>288</v>
      </c>
      <c r="D1951" s="331"/>
      <c r="E1951" s="331"/>
      <c r="F1951" s="331"/>
      <c r="G1951" s="331"/>
      <c r="H1951" s="331"/>
      <c r="I1951" s="331"/>
      <c r="J1951" s="331"/>
      <c r="K1951" s="331"/>
      <c r="L1951" s="331"/>
      <c r="M1951" s="331"/>
      <c r="N1951" s="331"/>
      <c r="O1951" s="331"/>
      <c r="P1951" s="314">
        <f t="shared" si="953"/>
        <v>0</v>
      </c>
      <c r="Q1951" s="5"/>
      <c r="R1951" s="60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</row>
    <row r="1952" spans="1:31" ht="12.75" customHeight="1" x14ac:dyDescent="0.25">
      <c r="A1952" s="193" t="str">
        <f t="shared" si="954"/>
        <v>IC</v>
      </c>
      <c r="B1952" s="385"/>
      <c r="C1952" s="313" t="s">
        <v>280</v>
      </c>
      <c r="D1952" s="331"/>
      <c r="E1952" s="331"/>
      <c r="F1952" s="331"/>
      <c r="G1952" s="331"/>
      <c r="H1952" s="331"/>
      <c r="I1952" s="331"/>
      <c r="J1952" s="331"/>
      <c r="K1952" s="331"/>
      <c r="L1952" s="331"/>
      <c r="M1952" s="331"/>
      <c r="N1952" s="331"/>
      <c r="O1952" s="331"/>
      <c r="P1952" s="314">
        <f t="shared" si="953"/>
        <v>0</v>
      </c>
      <c r="Q1952" s="5"/>
      <c r="R1952" s="60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</row>
    <row r="1953" spans="1:31" ht="12.75" customHeight="1" x14ac:dyDescent="0.25">
      <c r="A1953" s="193" t="str">
        <f t="shared" si="954"/>
        <v>IC</v>
      </c>
      <c r="B1953" s="385"/>
      <c r="C1953" s="313" t="s">
        <v>285</v>
      </c>
      <c r="D1953" s="331"/>
      <c r="E1953" s="331"/>
      <c r="F1953" s="331"/>
      <c r="G1953" s="331"/>
      <c r="H1953" s="331"/>
      <c r="I1953" s="331"/>
      <c r="J1953" s="331"/>
      <c r="K1953" s="331"/>
      <c r="L1953" s="331"/>
      <c r="M1953" s="331"/>
      <c r="N1953" s="331"/>
      <c r="O1953" s="331"/>
      <c r="P1953" s="314">
        <f t="shared" si="953"/>
        <v>0</v>
      </c>
      <c r="Q1953" s="5"/>
      <c r="R1953" s="60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</row>
    <row r="1954" spans="1:31" ht="12.75" customHeight="1" x14ac:dyDescent="0.25">
      <c r="A1954" s="193" t="str">
        <f t="shared" si="954"/>
        <v>IC</v>
      </c>
      <c r="B1954" s="385"/>
      <c r="C1954" s="313" t="s">
        <v>280</v>
      </c>
      <c r="D1954" s="331"/>
      <c r="E1954" s="331"/>
      <c r="F1954" s="331"/>
      <c r="G1954" s="331"/>
      <c r="H1954" s="331"/>
      <c r="I1954" s="331"/>
      <c r="J1954" s="331"/>
      <c r="K1954" s="331"/>
      <c r="L1954" s="331"/>
      <c r="M1954" s="331"/>
      <c r="N1954" s="331"/>
      <c r="O1954" s="331"/>
      <c r="P1954" s="314">
        <f t="shared" si="953"/>
        <v>0</v>
      </c>
      <c r="Q1954" s="5"/>
      <c r="R1954" s="60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</row>
    <row r="1955" spans="1:31" ht="12.75" customHeight="1" x14ac:dyDescent="0.25">
      <c r="A1955" s="193" t="str">
        <f t="shared" si="954"/>
        <v>IC</v>
      </c>
      <c r="B1955" s="385"/>
      <c r="C1955" s="313" t="s">
        <v>286</v>
      </c>
      <c r="D1955" s="331"/>
      <c r="E1955" s="331"/>
      <c r="F1955" s="331"/>
      <c r="G1955" s="331"/>
      <c r="H1955" s="331"/>
      <c r="I1955" s="331"/>
      <c r="J1955" s="331"/>
      <c r="K1955" s="331"/>
      <c r="L1955" s="331"/>
      <c r="M1955" s="331"/>
      <c r="N1955" s="331"/>
      <c r="O1955" s="331"/>
      <c r="P1955" s="314">
        <f t="shared" si="953"/>
        <v>0</v>
      </c>
      <c r="Q1955" s="5"/>
      <c r="R1955" s="60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</row>
    <row r="1956" spans="1:31" ht="12.75" customHeight="1" x14ac:dyDescent="0.25">
      <c r="A1956" s="193" t="str">
        <f t="shared" si="954"/>
        <v>IC</v>
      </c>
      <c r="B1956" s="385"/>
      <c r="C1956" s="313" t="s">
        <v>282</v>
      </c>
      <c r="D1956" s="331"/>
      <c r="E1956" s="331"/>
      <c r="F1956" s="331"/>
      <c r="G1956" s="331"/>
      <c r="H1956" s="331"/>
      <c r="I1956" s="331"/>
      <c r="J1956" s="331"/>
      <c r="K1956" s="331"/>
      <c r="L1956" s="331"/>
      <c r="M1956" s="331"/>
      <c r="N1956" s="331"/>
      <c r="O1956" s="331"/>
      <c r="P1956" s="314">
        <f t="shared" si="953"/>
        <v>0</v>
      </c>
      <c r="Q1956" s="5"/>
      <c r="R1956" s="60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</row>
    <row r="1957" spans="1:31" ht="12.75" customHeight="1" x14ac:dyDescent="0.25">
      <c r="A1957" s="193" t="str">
        <f t="shared" si="954"/>
        <v>IC</v>
      </c>
      <c r="B1957" s="385"/>
      <c r="C1957" s="313" t="s">
        <v>283</v>
      </c>
      <c r="D1957" s="331"/>
      <c r="E1957" s="331"/>
      <c r="F1957" s="331"/>
      <c r="G1957" s="331"/>
      <c r="H1957" s="331"/>
      <c r="I1957" s="331"/>
      <c r="J1957" s="331"/>
      <c r="K1957" s="331"/>
      <c r="L1957" s="331"/>
      <c r="M1957" s="331"/>
      <c r="N1957" s="331"/>
      <c r="O1957" s="331"/>
      <c r="P1957" s="314">
        <f t="shared" si="953"/>
        <v>0</v>
      </c>
      <c r="Q1957" s="5"/>
      <c r="R1957" s="60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</row>
    <row r="1958" spans="1:31" ht="12.75" customHeight="1" x14ac:dyDescent="0.25">
      <c r="A1958" s="193" t="str">
        <f t="shared" si="954"/>
        <v>IC</v>
      </c>
      <c r="B1958" s="385"/>
      <c r="C1958" s="313" t="s">
        <v>281</v>
      </c>
      <c r="D1958" s="331"/>
      <c r="E1958" s="331"/>
      <c r="F1958" s="331"/>
      <c r="G1958" s="331"/>
      <c r="H1958" s="331"/>
      <c r="I1958" s="331"/>
      <c r="J1958" s="331"/>
      <c r="K1958" s="331"/>
      <c r="L1958" s="331"/>
      <c r="M1958" s="331"/>
      <c r="N1958" s="331"/>
      <c r="O1958" s="331"/>
      <c r="P1958" s="314">
        <f t="shared" si="953"/>
        <v>0</v>
      </c>
      <c r="Q1958" s="5"/>
      <c r="R1958" s="60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</row>
    <row r="1959" spans="1:31" ht="12.75" customHeight="1" x14ac:dyDescent="0.25">
      <c r="A1959" s="193" t="s">
        <v>119</v>
      </c>
      <c r="B1959" s="385"/>
      <c r="C1959" s="318" t="s">
        <v>279</v>
      </c>
      <c r="D1959" s="332"/>
      <c r="E1959" s="332"/>
      <c r="F1959" s="332"/>
      <c r="G1959" s="332"/>
      <c r="H1959" s="332"/>
      <c r="I1959" s="332"/>
      <c r="J1959" s="332"/>
      <c r="K1959" s="332"/>
      <c r="L1959" s="332"/>
      <c r="M1959" s="332"/>
      <c r="N1959" s="332"/>
      <c r="O1959" s="332"/>
      <c r="P1959" s="315">
        <f t="shared" si="953"/>
        <v>0</v>
      </c>
      <c r="Q1959" s="5"/>
      <c r="R1959" s="60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</row>
    <row r="1960" spans="1:31" ht="12.75" customHeight="1" x14ac:dyDescent="0.25">
      <c r="A1960" s="193" t="s">
        <v>119</v>
      </c>
      <c r="B1960" s="385"/>
      <c r="C1960" s="316" t="s">
        <v>290</v>
      </c>
      <c r="D1960" s="334"/>
      <c r="E1960" s="334"/>
      <c r="F1960" s="334"/>
      <c r="G1960" s="334"/>
      <c r="H1960" s="334"/>
      <c r="I1960" s="334"/>
      <c r="J1960" s="334"/>
      <c r="K1960" s="334"/>
      <c r="L1960" s="334"/>
      <c r="M1960" s="334"/>
      <c r="N1960" s="334"/>
      <c r="O1960" s="334"/>
      <c r="P1960" s="317">
        <f t="shared" si="953"/>
        <v>0</v>
      </c>
      <c r="Q1960" s="5"/>
      <c r="R1960" s="60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</row>
    <row r="1961" spans="1:31" ht="12.75" customHeight="1" x14ac:dyDescent="0.2">
      <c r="A1961" s="193" t="s">
        <v>119</v>
      </c>
      <c r="B1961" s="385"/>
      <c r="C1961" s="122" t="s">
        <v>66</v>
      </c>
      <c r="D1961" s="42"/>
      <c r="E1961" s="42"/>
      <c r="F1961" s="42"/>
      <c r="G1961" s="42"/>
      <c r="H1961" s="42"/>
      <c r="I1961" s="42"/>
      <c r="J1961" s="42"/>
      <c r="K1961" s="42"/>
      <c r="L1961" s="42"/>
      <c r="M1961" s="42"/>
      <c r="N1961" s="42"/>
      <c r="O1961" s="42"/>
      <c r="P1961" s="144">
        <f t="shared" si="951"/>
        <v>0</v>
      </c>
      <c r="R1961" s="60" t="s">
        <v>107</v>
      </c>
    </row>
    <row r="1962" spans="1:31" ht="12.75" customHeight="1" x14ac:dyDescent="0.2">
      <c r="A1962" s="193" t="s">
        <v>119</v>
      </c>
      <c r="B1962" s="385"/>
      <c r="C1962" s="122" t="s">
        <v>67</v>
      </c>
      <c r="D1962" s="42"/>
      <c r="E1962" s="42"/>
      <c r="F1962" s="42"/>
      <c r="G1962" s="42"/>
      <c r="H1962" s="42"/>
      <c r="I1962" s="42"/>
      <c r="J1962" s="42"/>
      <c r="K1962" s="42"/>
      <c r="L1962" s="42"/>
      <c r="M1962" s="42"/>
      <c r="N1962" s="42"/>
      <c r="O1962" s="42"/>
      <c r="P1962" s="144">
        <f t="shared" si="951"/>
        <v>0</v>
      </c>
      <c r="Q1962" s="5"/>
      <c r="R1962" s="60" t="s">
        <v>107</v>
      </c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</row>
    <row r="1963" spans="1:31" ht="12.75" customHeight="1" x14ac:dyDescent="0.2">
      <c r="A1963" s="193" t="s">
        <v>119</v>
      </c>
      <c r="B1963" s="385"/>
      <c r="C1963" s="122" t="s">
        <v>68</v>
      </c>
      <c r="D1963" s="42"/>
      <c r="E1963" s="42"/>
      <c r="F1963" s="42"/>
      <c r="G1963" s="42"/>
      <c r="H1963" s="42"/>
      <c r="I1963" s="42"/>
      <c r="J1963" s="42"/>
      <c r="K1963" s="42"/>
      <c r="L1963" s="42"/>
      <c r="M1963" s="42"/>
      <c r="N1963" s="42"/>
      <c r="O1963" s="42"/>
      <c r="P1963" s="144">
        <f t="shared" si="951"/>
        <v>0</v>
      </c>
      <c r="Q1963" s="5"/>
      <c r="R1963" s="60" t="s">
        <v>107</v>
      </c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</row>
    <row r="1964" spans="1:31" ht="13.5" customHeight="1" thickBot="1" x14ac:dyDescent="0.25">
      <c r="A1964" s="193" t="s">
        <v>119</v>
      </c>
      <c r="B1964" s="386"/>
      <c r="C1964" s="126" t="s">
        <v>55</v>
      </c>
      <c r="D1964" s="56">
        <f t="shared" ref="D1964:O1964" si="955">+D1963+D1962+D1961+D1941+D1940+D1939+D1938+D1937+D1936+D1925</f>
        <v>0</v>
      </c>
      <c r="E1964" s="56">
        <f t="shared" si="955"/>
        <v>0</v>
      </c>
      <c r="F1964" s="56">
        <f t="shared" si="955"/>
        <v>0</v>
      </c>
      <c r="G1964" s="56">
        <f t="shared" si="955"/>
        <v>1084911.8633999985</v>
      </c>
      <c r="H1964" s="56">
        <f t="shared" si="955"/>
        <v>679816.68400000082</v>
      </c>
      <c r="I1964" s="56">
        <f t="shared" si="955"/>
        <v>40000</v>
      </c>
      <c r="J1964" s="56">
        <f t="shared" si="955"/>
        <v>0</v>
      </c>
      <c r="K1964" s="56">
        <f t="shared" si="955"/>
        <v>0</v>
      </c>
      <c r="L1964" s="56">
        <f t="shared" si="955"/>
        <v>0</v>
      </c>
      <c r="M1964" s="56">
        <f t="shared" si="955"/>
        <v>0</v>
      </c>
      <c r="N1964" s="56">
        <f t="shared" si="955"/>
        <v>0</v>
      </c>
      <c r="O1964" s="56">
        <f t="shared" si="955"/>
        <v>0</v>
      </c>
      <c r="P1964" s="147">
        <f t="shared" si="951"/>
        <v>1804728.5473999993</v>
      </c>
      <c r="Q1964" s="199" t="str">
        <f>+B1925</f>
        <v>Max Duo</v>
      </c>
      <c r="R1964" s="60" t="s">
        <v>107</v>
      </c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</row>
    <row r="1965" spans="1:31" ht="12.75" customHeight="1" thickBot="1" x14ac:dyDescent="0.25">
      <c r="A1965" s="193" t="s">
        <v>119</v>
      </c>
      <c r="B1965" s="387" t="str">
        <f>+'Measured TV opt-pt'!B2656</f>
        <v>Max Classics</v>
      </c>
      <c r="C1965" s="121" t="s">
        <v>56</v>
      </c>
      <c r="D1965" s="54">
        <f t="shared" ref="D1965:O1965" si="956">SUM(D1966:D1975)</f>
        <v>0</v>
      </c>
      <c r="E1965" s="54">
        <f t="shared" si="956"/>
        <v>0</v>
      </c>
      <c r="F1965" s="54">
        <f t="shared" si="956"/>
        <v>0</v>
      </c>
      <c r="G1965" s="54">
        <f>SUM(G1966:G1975)</f>
        <v>893140.10280000034</v>
      </c>
      <c r="H1965" s="54">
        <f t="shared" si="956"/>
        <v>788488.24299999978</v>
      </c>
      <c r="I1965" s="54">
        <f t="shared" si="956"/>
        <v>895850.61977213365</v>
      </c>
      <c r="J1965" s="54">
        <f t="shared" si="956"/>
        <v>0</v>
      </c>
      <c r="K1965" s="54">
        <f t="shared" si="956"/>
        <v>0</v>
      </c>
      <c r="L1965" s="54">
        <f t="shared" si="956"/>
        <v>0</v>
      </c>
      <c r="M1965" s="54">
        <f t="shared" si="956"/>
        <v>0</v>
      </c>
      <c r="N1965" s="54">
        <f t="shared" si="956"/>
        <v>0</v>
      </c>
      <c r="O1965" s="54">
        <f t="shared" si="956"/>
        <v>0</v>
      </c>
      <c r="P1965" s="140">
        <f t="shared" si="951"/>
        <v>2577478.9655721337</v>
      </c>
      <c r="Q1965" s="198"/>
      <c r="R1965" s="121" t="s">
        <v>104</v>
      </c>
      <c r="S1965" s="54">
        <f>SUM(S1966:S1971)</f>
        <v>0</v>
      </c>
      <c r="T1965" s="54">
        <f t="shared" ref="T1965:X1965" si="957">SUM(T1966:T1971)</f>
        <v>0</v>
      </c>
      <c r="U1965" s="54">
        <f t="shared" si="957"/>
        <v>0</v>
      </c>
      <c r="V1965" s="54">
        <f t="shared" si="957"/>
        <v>578.49533333333341</v>
      </c>
      <c r="W1965" s="54">
        <f t="shared" si="957"/>
        <v>522.13266666666652</v>
      </c>
      <c r="X1965" s="117">
        <f t="shared" si="957"/>
        <v>500.00000000000006</v>
      </c>
      <c r="Y1965" s="117">
        <f t="shared" ref="Y1965:AD1965" si="958">SUM(Y1966:Y1971)</f>
        <v>0</v>
      </c>
      <c r="Z1965" s="117">
        <f t="shared" si="958"/>
        <v>0</v>
      </c>
      <c r="AA1965" s="117">
        <f t="shared" si="958"/>
        <v>0</v>
      </c>
      <c r="AB1965" s="117">
        <f t="shared" si="958"/>
        <v>0</v>
      </c>
      <c r="AC1965" s="117">
        <f t="shared" si="958"/>
        <v>0</v>
      </c>
      <c r="AD1965" s="117">
        <f t="shared" si="958"/>
        <v>0</v>
      </c>
      <c r="AE1965" s="55">
        <f t="shared" ref="AE1965:AE1971" si="959">SUM(S1965:AD1965)</f>
        <v>1600.6279999999999</v>
      </c>
    </row>
    <row r="1966" spans="1:31" ht="12.75" customHeight="1" thickBot="1" x14ac:dyDescent="0.3">
      <c r="A1966" s="193" t="s">
        <v>119</v>
      </c>
      <c r="B1966" s="388"/>
      <c r="C1966" s="123" t="s">
        <v>57</v>
      </c>
      <c r="D1966" s="58">
        <f>+'Measured TV opt-pt'!D2658</f>
        <v>0</v>
      </c>
      <c r="E1966" s="58">
        <f>+'Measured TV opt-pt'!E2658</f>
        <v>0</v>
      </c>
      <c r="F1966" s="58">
        <f>+'Measured TV opt-pt'!F2658</f>
        <v>0</v>
      </c>
      <c r="G1966" s="58">
        <v>381368.00400000013</v>
      </c>
      <c r="H1966" s="58">
        <v>279725.48999999987</v>
      </c>
      <c r="I1966" s="58">
        <f>+'Measured TV opt-pt'!I2658</f>
        <v>332670.34475420113</v>
      </c>
      <c r="J1966" s="58">
        <f>+'Measured TV opt-pt'!J2658</f>
        <v>0</v>
      </c>
      <c r="K1966" s="58">
        <f>+'Measured TV opt-pt'!K2658</f>
        <v>0</v>
      </c>
      <c r="L1966" s="58">
        <f>+'Measured TV opt-pt'!L2658</f>
        <v>0</v>
      </c>
      <c r="M1966" s="58">
        <f>+'Measured TV opt-pt'!M2658</f>
        <v>0</v>
      </c>
      <c r="N1966" s="58">
        <f>+'Measured TV opt-pt'!N2658</f>
        <v>0</v>
      </c>
      <c r="O1966" s="58">
        <f>+'Measured TV opt-pt'!O2658</f>
        <v>0</v>
      </c>
      <c r="P1966" s="141">
        <f t="shared" si="951"/>
        <v>993763.83875420108</v>
      </c>
      <c r="R1966" s="123" t="s">
        <v>57</v>
      </c>
      <c r="S1966" s="305">
        <f>'Measured TV opt-pt'!D2695</f>
        <v>0</v>
      </c>
      <c r="T1966" s="305">
        <f>'Measured TV opt-pt'!E2695</f>
        <v>0</v>
      </c>
      <c r="U1966" s="305">
        <f>'Measured TV opt-pt'!F2695</f>
        <v>0</v>
      </c>
      <c r="V1966" s="305">
        <v>300.77066666666684</v>
      </c>
      <c r="W1966" s="305">
        <v>231.30766666666659</v>
      </c>
      <c r="X1966" s="305">
        <f>'Measured TV opt-pt'!I2695</f>
        <v>294.21958277031655</v>
      </c>
      <c r="Y1966" s="305">
        <f>'Measured TV opt-pt'!J2695</f>
        <v>0</v>
      </c>
      <c r="Z1966" s="305">
        <f>'Measured TV opt-pt'!K2695</f>
        <v>0</v>
      </c>
      <c r="AA1966" s="305">
        <f>'Measured TV opt-pt'!L2695</f>
        <v>0</v>
      </c>
      <c r="AB1966" s="305">
        <f>'Measured TV opt-pt'!M2695</f>
        <v>0</v>
      </c>
      <c r="AC1966" s="305">
        <f>'Measured TV opt-pt'!N2695</f>
        <v>0</v>
      </c>
      <c r="AD1966" s="305">
        <f>'Measured TV opt-pt'!O2695</f>
        <v>0</v>
      </c>
      <c r="AE1966" s="55">
        <f t="shared" si="959"/>
        <v>826.29791610364987</v>
      </c>
    </row>
    <row r="1967" spans="1:31" ht="12.75" customHeight="1" thickBot="1" x14ac:dyDescent="0.3">
      <c r="A1967" s="193" t="s">
        <v>119</v>
      </c>
      <c r="B1967" s="388"/>
      <c r="C1967" s="123" t="s">
        <v>221</v>
      </c>
      <c r="D1967" s="58">
        <f>+'Measured TV opt-pt'!D2659</f>
        <v>0</v>
      </c>
      <c r="E1967" s="58">
        <f>+'Measured TV opt-pt'!E2659</f>
        <v>0</v>
      </c>
      <c r="F1967" s="58">
        <f>+'Measured TV opt-pt'!F2659</f>
        <v>0</v>
      </c>
      <c r="G1967" s="58">
        <f>+'Measured TV opt-pt'!G2659</f>
        <v>0</v>
      </c>
      <c r="H1967" s="58">
        <f>+'Measured TV opt-pt'!H2659</f>
        <v>0</v>
      </c>
      <c r="I1967" s="58">
        <f>+'Measured TV opt-pt'!I2659</f>
        <v>0</v>
      </c>
      <c r="J1967" s="58">
        <f>+'Measured TV opt-pt'!J2659</f>
        <v>0</v>
      </c>
      <c r="K1967" s="58">
        <f>+'Measured TV opt-pt'!K2659</f>
        <v>0</v>
      </c>
      <c r="L1967" s="58">
        <f>+'Measured TV opt-pt'!L2659</f>
        <v>0</v>
      </c>
      <c r="M1967" s="58">
        <f>+'Measured TV opt-pt'!M2659</f>
        <v>0</v>
      </c>
      <c r="N1967" s="58">
        <f>+'Measured TV opt-pt'!N2659</f>
        <v>0</v>
      </c>
      <c r="O1967" s="58">
        <f>+'Measured TV opt-pt'!O2659</f>
        <v>0</v>
      </c>
      <c r="P1967" s="141">
        <f t="shared" si="951"/>
        <v>0</v>
      </c>
      <c r="R1967" s="123" t="s">
        <v>221</v>
      </c>
      <c r="S1967" s="305">
        <f>'Measured TV opt-pt'!D2696</f>
        <v>0</v>
      </c>
      <c r="T1967" s="305">
        <f>'Measured TV opt-pt'!E2696</f>
        <v>0</v>
      </c>
      <c r="U1967" s="305">
        <f>'Measured TV opt-pt'!F2696</f>
        <v>0</v>
      </c>
      <c r="V1967" s="305">
        <f>'Measured TV opt-pt'!G2696</f>
        <v>0</v>
      </c>
      <c r="W1967" s="305"/>
      <c r="X1967" s="305">
        <f>'Measured TV opt-pt'!I2696</f>
        <v>0</v>
      </c>
      <c r="Y1967" s="305">
        <f>'Measured TV opt-pt'!J2696</f>
        <v>0</v>
      </c>
      <c r="Z1967" s="305">
        <f>'Measured TV opt-pt'!K2696</f>
        <v>0</v>
      </c>
      <c r="AA1967" s="305">
        <f>'Measured TV opt-pt'!L2696</f>
        <v>0</v>
      </c>
      <c r="AB1967" s="305">
        <f>'Measured TV opt-pt'!M2696</f>
        <v>0</v>
      </c>
      <c r="AC1967" s="305">
        <f>'Measured TV opt-pt'!N2696</f>
        <v>0</v>
      </c>
      <c r="AD1967" s="305">
        <f>'Measured TV opt-pt'!O2696</f>
        <v>0</v>
      </c>
      <c r="AE1967" s="55">
        <f t="shared" si="959"/>
        <v>0</v>
      </c>
    </row>
    <row r="1968" spans="1:31" ht="12.75" customHeight="1" thickBot="1" x14ac:dyDescent="0.3">
      <c r="A1968" s="193" t="s">
        <v>119</v>
      </c>
      <c r="B1968" s="388"/>
      <c r="C1968" s="123" t="s">
        <v>222</v>
      </c>
      <c r="D1968" s="58">
        <f>+'Measured TV opt-pt'!D2660</f>
        <v>0</v>
      </c>
      <c r="E1968" s="58">
        <f>+'Measured TV opt-pt'!E2660</f>
        <v>0</v>
      </c>
      <c r="F1968" s="58">
        <f>+'Measured TV opt-pt'!F2660</f>
        <v>0</v>
      </c>
      <c r="G1968" s="58">
        <v>122303.83000000003</v>
      </c>
      <c r="H1968" s="58">
        <v>92409.205000000031</v>
      </c>
      <c r="I1968" s="58">
        <f>+'Measured TV opt-pt'!I2660</f>
        <v>168587.37377054172</v>
      </c>
      <c r="J1968" s="58">
        <f>+'Measured TV opt-pt'!J2660</f>
        <v>0</v>
      </c>
      <c r="K1968" s="58">
        <f>+'Measured TV opt-pt'!K2660</f>
        <v>0</v>
      </c>
      <c r="L1968" s="58">
        <f>+'Measured TV opt-pt'!L2660</f>
        <v>0</v>
      </c>
      <c r="M1968" s="58">
        <f>+'Measured TV opt-pt'!M2660</f>
        <v>0</v>
      </c>
      <c r="N1968" s="58">
        <f>+'Measured TV opt-pt'!N2660</f>
        <v>0</v>
      </c>
      <c r="O1968" s="58">
        <f>+'Measured TV opt-pt'!O2660</f>
        <v>0</v>
      </c>
      <c r="P1968" s="141">
        <f t="shared" si="951"/>
        <v>383300.40877054178</v>
      </c>
      <c r="R1968" s="123" t="s">
        <v>222</v>
      </c>
      <c r="S1968" s="305">
        <f>'Measured TV opt-pt'!D2697</f>
        <v>0</v>
      </c>
      <c r="T1968" s="305">
        <f>'Measured TV opt-pt'!E2697</f>
        <v>0</v>
      </c>
      <c r="U1968" s="305">
        <f>'Measured TV opt-pt'!F2697</f>
        <v>0</v>
      </c>
      <c r="V1968" s="305">
        <v>78.275999999999996</v>
      </c>
      <c r="W1968" s="305">
        <v>87.882666666666708</v>
      </c>
      <c r="X1968" s="305">
        <f>'Measured TV opt-pt'!I2697</f>
        <v>117.35214079963872</v>
      </c>
      <c r="Y1968" s="305">
        <f>'Measured TV opt-pt'!J2697</f>
        <v>0</v>
      </c>
      <c r="Z1968" s="305">
        <f>'Measured TV opt-pt'!K2697</f>
        <v>0</v>
      </c>
      <c r="AA1968" s="305">
        <f>'Measured TV opt-pt'!L2697</f>
        <v>0</v>
      </c>
      <c r="AB1968" s="305">
        <f>'Measured TV opt-pt'!M2697</f>
        <v>0</v>
      </c>
      <c r="AC1968" s="305">
        <f>'Measured TV opt-pt'!N2697</f>
        <v>0</v>
      </c>
      <c r="AD1968" s="305">
        <f>'Measured TV opt-pt'!O2697</f>
        <v>0</v>
      </c>
      <c r="AE1968" s="55">
        <f t="shared" si="959"/>
        <v>283.51080746630544</v>
      </c>
    </row>
    <row r="1969" spans="1:31" ht="12.75" customHeight="1" thickBot="1" x14ac:dyDescent="0.3">
      <c r="A1969" s="193" t="s">
        <v>119</v>
      </c>
      <c r="B1969" s="388"/>
      <c r="C1969" s="123" t="s">
        <v>223</v>
      </c>
      <c r="D1969" s="58">
        <f>+'Measured TV opt-pt'!D2661</f>
        <v>0</v>
      </c>
      <c r="E1969" s="58">
        <f>+'Measured TV opt-pt'!E2661</f>
        <v>0</v>
      </c>
      <c r="F1969" s="58">
        <f>+'Measured TV opt-pt'!F2661</f>
        <v>0</v>
      </c>
      <c r="G1969" s="58">
        <v>297133.05880000023</v>
      </c>
      <c r="H1969" s="58">
        <v>180998.05800000005</v>
      </c>
      <c r="I1969" s="58">
        <f>+'Measured TV opt-pt'!I2661</f>
        <v>124592.90124739072</v>
      </c>
      <c r="J1969" s="58">
        <f>+'Measured TV opt-pt'!J2661</f>
        <v>0</v>
      </c>
      <c r="K1969" s="58">
        <f>+'Measured TV opt-pt'!K2661</f>
        <v>0</v>
      </c>
      <c r="L1969" s="58">
        <f>+'Measured TV opt-pt'!L2661</f>
        <v>0</v>
      </c>
      <c r="M1969" s="58">
        <f>+'Measured TV opt-pt'!M2661</f>
        <v>0</v>
      </c>
      <c r="N1969" s="58">
        <f>+'Measured TV opt-pt'!N2661</f>
        <v>0</v>
      </c>
      <c r="O1969" s="58">
        <f>+'Measured TV opt-pt'!O2661</f>
        <v>0</v>
      </c>
      <c r="P1969" s="141">
        <f t="shared" si="951"/>
        <v>602724.01804739097</v>
      </c>
      <c r="R1969" s="123" t="s">
        <v>223</v>
      </c>
      <c r="S1969" s="305">
        <f>'Measured TV opt-pt'!D2698</f>
        <v>0</v>
      </c>
      <c r="T1969" s="305">
        <f>'Measured TV opt-pt'!E2698</f>
        <v>0</v>
      </c>
      <c r="U1969" s="305">
        <f>'Measured TV opt-pt'!F2698</f>
        <v>0</v>
      </c>
      <c r="V1969" s="305">
        <v>194.25899999999987</v>
      </c>
      <c r="W1969" s="305">
        <v>151.33233333333325</v>
      </c>
      <c r="X1969" s="305">
        <f>'Measured TV opt-pt'!I2698</f>
        <v>88.428276430044761</v>
      </c>
      <c r="Y1969" s="305">
        <f>'Measured TV opt-pt'!J2698</f>
        <v>0</v>
      </c>
      <c r="Z1969" s="305">
        <f>'Measured TV opt-pt'!K2698</f>
        <v>0</v>
      </c>
      <c r="AA1969" s="305">
        <f>'Measured TV opt-pt'!L2698</f>
        <v>0</v>
      </c>
      <c r="AB1969" s="305">
        <f>'Measured TV opt-pt'!M2698</f>
        <v>0</v>
      </c>
      <c r="AC1969" s="305">
        <f>'Measured TV opt-pt'!N2698</f>
        <v>0</v>
      </c>
      <c r="AD1969" s="305">
        <f>'Measured TV opt-pt'!O2698</f>
        <v>0</v>
      </c>
      <c r="AE1969" s="55">
        <f t="shared" si="959"/>
        <v>434.0196097633779</v>
      </c>
    </row>
    <row r="1970" spans="1:31" ht="12.75" customHeight="1" thickBot="1" x14ac:dyDescent="0.3">
      <c r="A1970" s="193" t="s">
        <v>119</v>
      </c>
      <c r="B1970" s="388"/>
      <c r="C1970" s="123" t="s">
        <v>224</v>
      </c>
      <c r="D1970" s="58">
        <f>+'Measured TV opt-pt'!D2662</f>
        <v>0</v>
      </c>
      <c r="E1970" s="58">
        <f>+'Measured TV opt-pt'!E2662</f>
        <v>0</v>
      </c>
      <c r="F1970" s="58">
        <f>+'Measured TV opt-pt'!F2662</f>
        <v>0</v>
      </c>
      <c r="G1970" s="58">
        <f>+'Measured TV opt-pt'!G2662</f>
        <v>0</v>
      </c>
      <c r="H1970" s="58">
        <v>98008.77</v>
      </c>
      <c r="I1970" s="58">
        <f>+'Measured TV opt-pt'!I2662</f>
        <v>145000</v>
      </c>
      <c r="J1970" s="58">
        <f>+'Measured TV opt-pt'!J2662</f>
        <v>0</v>
      </c>
      <c r="K1970" s="58">
        <f>+'Measured TV opt-pt'!K2662</f>
        <v>0</v>
      </c>
      <c r="L1970" s="58">
        <f>+'Measured TV opt-pt'!L2662</f>
        <v>0</v>
      </c>
      <c r="M1970" s="58">
        <f>+'Measured TV opt-pt'!M2662</f>
        <v>0</v>
      </c>
      <c r="N1970" s="58">
        <f>+'Measured TV opt-pt'!N2662</f>
        <v>0</v>
      </c>
      <c r="O1970" s="58">
        <f>+'Measured TV opt-pt'!O2662</f>
        <v>0</v>
      </c>
      <c r="P1970" s="141">
        <f t="shared" si="951"/>
        <v>243008.77000000002</v>
      </c>
      <c r="Q1970" s="5"/>
      <c r="R1970" s="123" t="s">
        <v>224</v>
      </c>
      <c r="S1970" s="305">
        <f>'Measured TV opt-pt'!D2699</f>
        <v>0</v>
      </c>
      <c r="T1970" s="305">
        <f>'Measured TV opt-pt'!E2699</f>
        <v>0</v>
      </c>
      <c r="U1970" s="305">
        <f>'Measured TV opt-pt'!F2699</f>
        <v>0</v>
      </c>
      <c r="V1970" s="305">
        <f>'Measured TV opt-pt'!G2699</f>
        <v>0</v>
      </c>
      <c r="W1970" s="305">
        <v>51.61</v>
      </c>
      <c r="X1970" s="305">
        <f>'Measured TV opt-pt'!I2699</f>
        <v>0</v>
      </c>
      <c r="Y1970" s="305">
        <f>'Measured TV opt-pt'!J2699</f>
        <v>0</v>
      </c>
      <c r="Z1970" s="305">
        <f>'Measured TV opt-pt'!K2699</f>
        <v>0</v>
      </c>
      <c r="AA1970" s="305">
        <f>'Measured TV opt-pt'!L2699</f>
        <v>0</v>
      </c>
      <c r="AB1970" s="305">
        <f>'Measured TV opt-pt'!M2699</f>
        <v>0</v>
      </c>
      <c r="AC1970" s="305">
        <f>'Measured TV opt-pt'!N2699</f>
        <v>0</v>
      </c>
      <c r="AD1970" s="305">
        <f>'Measured TV opt-pt'!O2699</f>
        <v>0</v>
      </c>
      <c r="AE1970" s="55">
        <f t="shared" si="959"/>
        <v>51.61</v>
      </c>
    </row>
    <row r="1971" spans="1:31" ht="12.75" customHeight="1" x14ac:dyDescent="0.2">
      <c r="A1971" s="193" t="s">
        <v>119</v>
      </c>
      <c r="B1971" s="388"/>
      <c r="C1971" s="123" t="s">
        <v>101</v>
      </c>
      <c r="D1971" s="44"/>
      <c r="E1971" s="44"/>
      <c r="F1971" s="44"/>
      <c r="G1971" s="44">
        <v>13250</v>
      </c>
      <c r="H1971" s="44"/>
      <c r="I1971" s="44"/>
      <c r="J1971" s="44"/>
      <c r="K1971" s="44"/>
      <c r="L1971" s="44"/>
      <c r="M1971" s="44"/>
      <c r="N1971" s="44"/>
      <c r="O1971" s="44"/>
      <c r="P1971" s="141">
        <f t="shared" si="951"/>
        <v>13250</v>
      </c>
      <c r="Q1971" s="5"/>
      <c r="R1971" s="123" t="s">
        <v>101</v>
      </c>
      <c r="S1971" s="44"/>
      <c r="T1971" s="44"/>
      <c r="U1971" s="44"/>
      <c r="V1971" s="44">
        <v>5.1896666666666658</v>
      </c>
      <c r="W1971" s="44"/>
      <c r="X1971" s="44"/>
      <c r="Y1971" s="44"/>
      <c r="Z1971" s="44"/>
      <c r="AA1971" s="44"/>
      <c r="AB1971" s="44"/>
      <c r="AC1971" s="44"/>
      <c r="AD1971" s="44"/>
      <c r="AE1971" s="55">
        <f t="shared" si="959"/>
        <v>5.1896666666666658</v>
      </c>
    </row>
    <row r="1972" spans="1:31" ht="12.75" customHeight="1" x14ac:dyDescent="0.2">
      <c r="A1972" s="193" t="s">
        <v>119</v>
      </c>
      <c r="B1972" s="388"/>
      <c r="C1972" s="124" t="s">
        <v>58</v>
      </c>
      <c r="D1972" s="46"/>
      <c r="E1972" s="46"/>
      <c r="F1972" s="46"/>
      <c r="G1972" s="46">
        <v>68975.210000000006</v>
      </c>
      <c r="H1972" s="127">
        <v>137346.71999999991</v>
      </c>
      <c r="I1972" s="46">
        <v>125000</v>
      </c>
      <c r="J1972" s="46">
        <v>0</v>
      </c>
      <c r="K1972" s="46"/>
      <c r="L1972" s="46"/>
      <c r="M1972" s="46"/>
      <c r="N1972" s="46"/>
      <c r="O1972" s="46"/>
      <c r="P1972" s="142">
        <f t="shared" si="951"/>
        <v>331321.92999999993</v>
      </c>
      <c r="R1972" s="133" t="s">
        <v>105</v>
      </c>
      <c r="S1972" s="133" t="str">
        <f>+'Measured TV opt-pt'!D1336</f>
        <v>M 20+ ABC1C2</v>
      </c>
      <c r="T1972" s="133" t="str">
        <f>+'Measured TV opt-pt'!E1336</f>
        <v>M 20+ ABC1C2</v>
      </c>
      <c r="U1972" s="133" t="str">
        <f>+'Measured TV opt-pt'!F1336</f>
        <v>M 20+ ABC1C2</v>
      </c>
      <c r="V1972" s="133" t="str">
        <f>+'Measured TV opt-pt'!G1336</f>
        <v>M 20+ ABC1C2</v>
      </c>
      <c r="W1972" s="133" t="str">
        <f>+'Measured TV opt-pt'!H1336</f>
        <v>M 20+ ABC1C2</v>
      </c>
      <c r="X1972" s="8" t="str">
        <f>+'Measured TV opt-pt'!I1336</f>
        <v>M 20+ ABC1C2</v>
      </c>
      <c r="Y1972" s="133" t="str">
        <f>+'Measured TV opt-pt'!J1336</f>
        <v>M 20+ ABC1C2</v>
      </c>
      <c r="Z1972" s="133" t="str">
        <f>+'Measured TV opt-pt'!K1336</f>
        <v>M 20+ ABC1C2</v>
      </c>
      <c r="AA1972" s="133" t="str">
        <f>+'Measured TV opt-pt'!L1336</f>
        <v>M 20+ ABC1C2</v>
      </c>
      <c r="AB1972" s="133" t="str">
        <f>+'Measured TV opt-pt'!M1336</f>
        <v>M 20+ ABC1C2</v>
      </c>
      <c r="AC1972" s="133" t="str">
        <f>+'Measured TV opt-pt'!N1336</f>
        <v>M 20+ ABC1C2</v>
      </c>
      <c r="AD1972" s="133" t="str">
        <f>+'Measured TV opt-pt'!O1336</f>
        <v>M 20+ ABC1C2</v>
      </c>
      <c r="AE1972" s="133"/>
    </row>
    <row r="1973" spans="1:31" ht="13.5" customHeight="1" thickBot="1" x14ac:dyDescent="0.25">
      <c r="A1973" s="193" t="s">
        <v>119</v>
      </c>
      <c r="B1973" s="388"/>
      <c r="C1973" s="124" t="s">
        <v>59</v>
      </c>
      <c r="D1973" s="46"/>
      <c r="E1973" s="46"/>
      <c r="F1973" s="46"/>
      <c r="G1973" s="46">
        <v>10110</v>
      </c>
      <c r="H1973" s="46"/>
      <c r="I1973" s="46"/>
      <c r="J1973" s="46"/>
      <c r="K1973" s="46"/>
      <c r="L1973" s="46"/>
      <c r="M1973" s="46"/>
      <c r="N1973" s="46"/>
      <c r="O1973" s="46"/>
      <c r="P1973" s="142">
        <f t="shared" si="951"/>
        <v>10110</v>
      </c>
      <c r="R1973" s="60" t="s">
        <v>107</v>
      </c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</row>
    <row r="1974" spans="1:31" ht="12.75" customHeight="1" thickBot="1" x14ac:dyDescent="0.25">
      <c r="A1974" s="193" t="s">
        <v>119</v>
      </c>
      <c r="B1974" s="388"/>
      <c r="C1974" s="124" t="s">
        <v>166</v>
      </c>
      <c r="D1974" s="46"/>
      <c r="E1974" s="46"/>
      <c r="F1974" s="46"/>
      <c r="G1974" s="46"/>
      <c r="H1974" s="46"/>
      <c r="I1974" s="46"/>
      <c r="J1974" s="46"/>
      <c r="K1974" s="46"/>
      <c r="L1974" s="46"/>
      <c r="M1974" s="46"/>
      <c r="N1974" s="46"/>
      <c r="O1974" s="46"/>
      <c r="P1974" s="142">
        <f t="shared" si="951"/>
        <v>0</v>
      </c>
      <c r="Q1974" s="8"/>
      <c r="R1974" s="121" t="s">
        <v>106</v>
      </c>
      <c r="S1974" s="54">
        <f>SUM(S1975:S1980)</f>
        <v>0</v>
      </c>
      <c r="T1974" s="54">
        <f t="shared" ref="T1974" si="960">SUM(T1975:T1980)</f>
        <v>0</v>
      </c>
      <c r="U1974" s="54">
        <f t="shared" ref="U1974" si="961">SUM(U1975:U1980)</f>
        <v>0</v>
      </c>
      <c r="V1974" s="54">
        <f t="shared" ref="V1974" si="962">SUM(V1975:V1980)</f>
        <v>800.57333333333338</v>
      </c>
      <c r="W1974" s="54">
        <f t="shared" ref="W1974" si="963">SUM(W1975:W1980)</f>
        <v>727.83300000000008</v>
      </c>
      <c r="X1974" s="54">
        <f t="shared" ref="X1974:AD1974" si="964">SUM(X1975:X1980)</f>
        <v>809.19739310747036</v>
      </c>
      <c r="Y1974" s="54">
        <f t="shared" si="964"/>
        <v>0</v>
      </c>
      <c r="Z1974" s="54">
        <f t="shared" si="964"/>
        <v>0</v>
      </c>
      <c r="AA1974" s="54">
        <f t="shared" si="964"/>
        <v>0</v>
      </c>
      <c r="AB1974" s="54">
        <f t="shared" si="964"/>
        <v>0</v>
      </c>
      <c r="AC1974" s="54">
        <f t="shared" si="964"/>
        <v>0</v>
      </c>
      <c r="AD1974" s="54">
        <f t="shared" si="964"/>
        <v>0</v>
      </c>
      <c r="AE1974" s="54">
        <f t="shared" ref="AE1974" si="965">SUM(AE1975:AE1980)</f>
        <v>2337.6037264408037</v>
      </c>
    </row>
    <row r="1975" spans="1:31" ht="12.75" customHeight="1" thickBot="1" x14ac:dyDescent="0.25">
      <c r="A1975" s="193" t="s">
        <v>119</v>
      </c>
      <c r="B1975" s="388"/>
      <c r="C1975" s="125" t="s">
        <v>167</v>
      </c>
      <c r="D1975" s="48"/>
      <c r="E1975" s="48"/>
      <c r="F1975" s="48"/>
      <c r="G1975" s="48"/>
      <c r="H1975" s="48"/>
      <c r="I1975" s="48"/>
      <c r="J1975" s="48"/>
      <c r="K1975" s="48"/>
      <c r="L1975" s="48"/>
      <c r="M1975" s="48"/>
      <c r="N1975" s="48"/>
      <c r="O1975" s="48"/>
      <c r="P1975" s="143">
        <f t="shared" si="951"/>
        <v>0</v>
      </c>
      <c r="Q1975" s="8"/>
      <c r="R1975" s="123" t="s">
        <v>261</v>
      </c>
      <c r="S1975" s="44">
        <f>'Measured TV opt-pt'!D2689</f>
        <v>0</v>
      </c>
      <c r="T1975" s="44">
        <f>'Measured TV opt-pt'!E2689</f>
        <v>0</v>
      </c>
      <c r="U1975" s="44">
        <f>'Measured TV opt-pt'!F2689</f>
        <v>0</v>
      </c>
      <c r="V1975" s="44">
        <v>411.5990000000001</v>
      </c>
      <c r="W1975" s="44">
        <v>308.10899999999998</v>
      </c>
      <c r="X1975" s="44">
        <f>'Measured TV opt-pt'!I2689</f>
        <v>402.60854306523635</v>
      </c>
      <c r="Y1975" s="44">
        <f>'Measured TV opt-pt'!J2689</f>
        <v>0</v>
      </c>
      <c r="Z1975" s="44">
        <f>'Measured TV opt-pt'!K2689</f>
        <v>0</v>
      </c>
      <c r="AA1975" s="44">
        <f>'Measured TV opt-pt'!L2689</f>
        <v>0</v>
      </c>
      <c r="AB1975" s="44">
        <f>'Measured TV opt-pt'!M2689</f>
        <v>0</v>
      </c>
      <c r="AC1975" s="44">
        <f>'Measured TV opt-pt'!N2689</f>
        <v>0</v>
      </c>
      <c r="AD1975" s="44">
        <f>'Measured TV opt-pt'!O2689</f>
        <v>0</v>
      </c>
      <c r="AE1975" s="55">
        <f t="shared" ref="AE1975:AE1980" si="966">SUM(S1975:AD1975)</f>
        <v>1122.3165430652364</v>
      </c>
    </row>
    <row r="1976" spans="1:31" ht="12.75" customHeight="1" thickBot="1" x14ac:dyDescent="0.25">
      <c r="A1976" s="193" t="s">
        <v>119</v>
      </c>
      <c r="B1976" s="388"/>
      <c r="C1976" s="122" t="s">
        <v>60</v>
      </c>
      <c r="D1976" s="42"/>
      <c r="E1976" s="42"/>
      <c r="F1976" s="42"/>
      <c r="G1976" s="42"/>
      <c r="H1976" s="42"/>
      <c r="I1976" s="42"/>
      <c r="J1976" s="42"/>
      <c r="K1976" s="42"/>
      <c r="L1976" s="42"/>
      <c r="M1976" s="42"/>
      <c r="N1976" s="42"/>
      <c r="O1976" s="42"/>
      <c r="P1976" s="144">
        <f t="shared" si="951"/>
        <v>0</v>
      </c>
      <c r="Q1976" s="5"/>
      <c r="R1976" s="123" t="s">
        <v>262</v>
      </c>
      <c r="S1976" s="44">
        <f>'Measured TV opt-pt'!D2690</f>
        <v>0</v>
      </c>
      <c r="T1976" s="44">
        <f>'Measured TV opt-pt'!E2690</f>
        <v>0</v>
      </c>
      <c r="U1976" s="44">
        <f>'Measured TV opt-pt'!F2690</f>
        <v>0</v>
      </c>
      <c r="V1976" s="44">
        <f>'Measured TV opt-pt'!G2690</f>
        <v>0</v>
      </c>
      <c r="W1976" s="44"/>
      <c r="X1976" s="44">
        <f>'Measured TV opt-pt'!I2690</f>
        <v>0</v>
      </c>
      <c r="Y1976" s="44">
        <f>'Measured TV opt-pt'!J2690</f>
        <v>0</v>
      </c>
      <c r="Z1976" s="44">
        <f>'Measured TV opt-pt'!K2690</f>
        <v>0</v>
      </c>
      <c r="AA1976" s="44">
        <f>'Measured TV opt-pt'!L2690</f>
        <v>0</v>
      </c>
      <c r="AB1976" s="44">
        <f>'Measured TV opt-pt'!M2690</f>
        <v>0</v>
      </c>
      <c r="AC1976" s="44">
        <f>'Measured TV opt-pt'!N2690</f>
        <v>0</v>
      </c>
      <c r="AD1976" s="44">
        <f>'Measured TV opt-pt'!O2690</f>
        <v>0</v>
      </c>
      <c r="AE1976" s="55">
        <f t="shared" si="966"/>
        <v>0</v>
      </c>
    </row>
    <row r="1977" spans="1:31" ht="12.75" customHeight="1" thickBot="1" x14ac:dyDescent="0.25">
      <c r="A1977" s="193" t="s">
        <v>119</v>
      </c>
      <c r="B1977" s="388"/>
      <c r="C1977" s="122" t="s">
        <v>61</v>
      </c>
      <c r="D1977" s="42"/>
      <c r="E1977" s="42"/>
      <c r="F1977" s="42"/>
      <c r="G1977" s="42"/>
      <c r="H1977" s="42"/>
      <c r="I1977" s="42"/>
      <c r="J1977" s="42"/>
      <c r="K1977" s="42"/>
      <c r="L1977" s="42"/>
      <c r="M1977" s="42"/>
      <c r="N1977" s="42"/>
      <c r="O1977" s="42"/>
      <c r="P1977" s="144">
        <f t="shared" si="951"/>
        <v>0</v>
      </c>
      <c r="R1977" s="123" t="s">
        <v>263</v>
      </c>
      <c r="S1977" s="44">
        <f>'Measured TV opt-pt'!D2691</f>
        <v>0</v>
      </c>
      <c r="T1977" s="44">
        <f>'Measured TV opt-pt'!E2691</f>
        <v>0</v>
      </c>
      <c r="U1977" s="44">
        <f>'Measured TV opt-pt'!F2691</f>
        <v>0</v>
      </c>
      <c r="V1977" s="44">
        <v>111.312</v>
      </c>
      <c r="W1977" s="44">
        <v>123.40733333333336</v>
      </c>
      <c r="X1977" s="44">
        <f>'Measured TV opt-pt'!I2691</f>
        <v>160.58405762138722</v>
      </c>
      <c r="Y1977" s="44">
        <f>'Measured TV opt-pt'!J2691</f>
        <v>0</v>
      </c>
      <c r="Z1977" s="44">
        <f>'Measured TV opt-pt'!K2691</f>
        <v>0</v>
      </c>
      <c r="AA1977" s="44">
        <f>'Measured TV opt-pt'!L2691</f>
        <v>0</v>
      </c>
      <c r="AB1977" s="44">
        <f>'Measured TV opt-pt'!M2691</f>
        <v>0</v>
      </c>
      <c r="AC1977" s="44">
        <f>'Measured TV opt-pt'!N2691</f>
        <v>0</v>
      </c>
      <c r="AD1977" s="44">
        <f>'Measured TV opt-pt'!O2691</f>
        <v>0</v>
      </c>
      <c r="AE1977" s="55">
        <f t="shared" si="966"/>
        <v>395.30339095472056</v>
      </c>
    </row>
    <row r="1978" spans="1:31" ht="12.75" customHeight="1" thickBot="1" x14ac:dyDescent="0.25">
      <c r="A1978" s="193" t="s">
        <v>119</v>
      </c>
      <c r="B1978" s="388"/>
      <c r="C1978" s="122" t="s">
        <v>62</v>
      </c>
      <c r="D1978" s="42"/>
      <c r="E1978" s="42"/>
      <c r="F1978" s="42"/>
      <c r="G1978" s="42"/>
      <c r="H1978" s="42">
        <v>18386</v>
      </c>
      <c r="I1978" s="42">
        <v>9184</v>
      </c>
      <c r="J1978" s="42"/>
      <c r="K1978" s="42"/>
      <c r="L1978" s="42"/>
      <c r="M1978" s="42"/>
      <c r="N1978" s="42"/>
      <c r="O1978" s="42"/>
      <c r="P1978" s="144">
        <f t="shared" si="951"/>
        <v>27570</v>
      </c>
      <c r="R1978" s="123" t="s">
        <v>264</v>
      </c>
      <c r="S1978" s="44">
        <f>'Measured TV opt-pt'!D2692</f>
        <v>0</v>
      </c>
      <c r="T1978" s="44">
        <f>'Measured TV opt-pt'!E2692</f>
        <v>0</v>
      </c>
      <c r="U1978" s="44">
        <f>'Measured TV opt-pt'!F2692</f>
        <v>0</v>
      </c>
      <c r="V1978" s="44">
        <v>272.65633333333341</v>
      </c>
      <c r="W1978" s="44">
        <v>211.91666666666677</v>
      </c>
      <c r="X1978" s="44">
        <f>'Measured TV opt-pt'!I2692</f>
        <v>121.00479242084677</v>
      </c>
      <c r="Y1978" s="44">
        <f>'Measured TV opt-pt'!J2692</f>
        <v>0</v>
      </c>
      <c r="Z1978" s="44">
        <f>'Measured TV opt-pt'!K2692</f>
        <v>0</v>
      </c>
      <c r="AA1978" s="44">
        <f>'Measured TV opt-pt'!L2692</f>
        <v>0</v>
      </c>
      <c r="AB1978" s="44">
        <f>'Measured TV opt-pt'!M2692</f>
        <v>0</v>
      </c>
      <c r="AC1978" s="44">
        <f>'Measured TV opt-pt'!N2692</f>
        <v>0</v>
      </c>
      <c r="AD1978" s="44">
        <f>'Measured TV opt-pt'!O2692</f>
        <v>0</v>
      </c>
      <c r="AE1978" s="55">
        <f t="shared" si="966"/>
        <v>605.577792420847</v>
      </c>
    </row>
    <row r="1979" spans="1:31" ht="12.75" customHeight="1" thickBot="1" x14ac:dyDescent="0.25">
      <c r="A1979" s="193" t="s">
        <v>119</v>
      </c>
      <c r="B1979" s="388"/>
      <c r="C1979" s="122" t="s">
        <v>63</v>
      </c>
      <c r="D1979" s="42"/>
      <c r="E1979" s="42"/>
      <c r="F1979" s="42"/>
      <c r="G1979" s="42"/>
      <c r="H1979" s="42">
        <v>65038</v>
      </c>
      <c r="I1979" s="42"/>
      <c r="J1979" s="42"/>
      <c r="K1979" s="42"/>
      <c r="L1979" s="42"/>
      <c r="M1979" s="42"/>
      <c r="N1979" s="42"/>
      <c r="O1979" s="42"/>
      <c r="P1979" s="144">
        <f t="shared" si="951"/>
        <v>65038</v>
      </c>
      <c r="Q1979" s="5"/>
      <c r="R1979" s="123" t="s">
        <v>265</v>
      </c>
      <c r="S1979" s="44">
        <f>'Measured TV opt-pt'!D2693</f>
        <v>0</v>
      </c>
      <c r="T1979" s="44">
        <f>'Measured TV opt-pt'!E2693</f>
        <v>0</v>
      </c>
      <c r="U1979" s="44">
        <f>'Measured TV opt-pt'!F2693</f>
        <v>0</v>
      </c>
      <c r="V1979" s="44">
        <f>'Measured TV opt-pt'!G2693</f>
        <v>0</v>
      </c>
      <c r="W1979" s="44">
        <v>84.4</v>
      </c>
      <c r="X1979" s="44">
        <f>'Measured TV opt-pt'!I2693</f>
        <v>125</v>
      </c>
      <c r="Y1979" s="44">
        <f>'Measured TV opt-pt'!J2693</f>
        <v>0</v>
      </c>
      <c r="Z1979" s="44">
        <f>'Measured TV opt-pt'!K2693</f>
        <v>0</v>
      </c>
      <c r="AA1979" s="44">
        <f>'Measured TV opt-pt'!L2693</f>
        <v>0</v>
      </c>
      <c r="AB1979" s="44">
        <f>'Measured TV opt-pt'!M2693</f>
        <v>0</v>
      </c>
      <c r="AC1979" s="44">
        <f>'Measured TV opt-pt'!N2693</f>
        <v>0</v>
      </c>
      <c r="AD1979" s="44">
        <f>'Measured TV opt-pt'!O2693</f>
        <v>0</v>
      </c>
      <c r="AE1979" s="55">
        <f t="shared" si="966"/>
        <v>209.4</v>
      </c>
    </row>
    <row r="1980" spans="1:31" ht="13.5" customHeight="1" x14ac:dyDescent="0.2">
      <c r="A1980" s="193" t="s">
        <v>119</v>
      </c>
      <c r="B1980" s="388"/>
      <c r="C1980" s="122" t="s">
        <v>64</v>
      </c>
      <c r="D1980" s="42"/>
      <c r="E1980" s="42"/>
      <c r="F1980" s="42"/>
      <c r="G1980" s="42"/>
      <c r="H1980" s="42">
        <v>25000</v>
      </c>
      <c r="I1980" s="42"/>
      <c r="J1980" s="42"/>
      <c r="K1980" s="42"/>
      <c r="L1980" s="42"/>
      <c r="M1980" s="42"/>
      <c r="N1980" s="42"/>
      <c r="O1980" s="42"/>
      <c r="P1980" s="144">
        <f>SUM(D1980:O1980)</f>
        <v>25000</v>
      </c>
      <c r="Q1980" s="5"/>
      <c r="R1980" s="123" t="s">
        <v>266</v>
      </c>
      <c r="S1980" s="44"/>
      <c r="T1980" s="44"/>
      <c r="U1980" s="44"/>
      <c r="V1980" s="44">
        <v>5.0060000000000002</v>
      </c>
      <c r="W1980" s="44"/>
      <c r="X1980" s="44"/>
      <c r="Y1980" s="44"/>
      <c r="Z1980" s="44"/>
      <c r="AA1980" s="44"/>
      <c r="AB1980" s="44"/>
      <c r="AC1980" s="44"/>
      <c r="AD1980" s="44"/>
      <c r="AE1980" s="55">
        <f t="shared" si="966"/>
        <v>5.0060000000000002</v>
      </c>
    </row>
    <row r="1981" spans="1:31" ht="12.75" customHeight="1" x14ac:dyDescent="0.2">
      <c r="A1981" s="193" t="s">
        <v>119</v>
      </c>
      <c r="B1981" s="388"/>
      <c r="C1981" s="212" t="s">
        <v>289</v>
      </c>
      <c r="D1981" s="217">
        <f t="shared" ref="D1981:O1981" si="967">SUM(D1982:D2000)</f>
        <v>0</v>
      </c>
      <c r="E1981" s="217">
        <f>SUM(E1982:E2000)</f>
        <v>4001.5360000000001</v>
      </c>
      <c r="F1981" s="217">
        <f>SUM(F1982:F2000)</f>
        <v>4999.68</v>
      </c>
      <c r="G1981" s="217">
        <f>SUM(G1982:G2000)</f>
        <v>62735.15</v>
      </c>
      <c r="H1981" s="217">
        <f>SUM(H1982:H2000)</f>
        <v>14479.58</v>
      </c>
      <c r="I1981" s="217">
        <f>SUM(I1982:I2000)</f>
        <v>14999.68</v>
      </c>
      <c r="J1981" s="217">
        <f t="shared" si="967"/>
        <v>30000</v>
      </c>
      <c r="K1981" s="217">
        <f t="shared" si="967"/>
        <v>0</v>
      </c>
      <c r="L1981" s="217">
        <f t="shared" si="967"/>
        <v>0</v>
      </c>
      <c r="M1981" s="217">
        <f t="shared" si="967"/>
        <v>0</v>
      </c>
      <c r="N1981" s="217">
        <f t="shared" si="967"/>
        <v>0</v>
      </c>
      <c r="O1981" s="217">
        <f t="shared" si="967"/>
        <v>0</v>
      </c>
      <c r="P1981" s="214">
        <f>SUM(D1981:O1981)</f>
        <v>131215.62600000002</v>
      </c>
      <c r="Q1981" s="5"/>
      <c r="R1981" s="60" t="s">
        <v>107</v>
      </c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</row>
    <row r="1982" spans="1:31" ht="12.75" customHeight="1" x14ac:dyDescent="0.25">
      <c r="A1982" s="193" t="s">
        <v>119</v>
      </c>
      <c r="B1982" s="388"/>
      <c r="C1982" s="311" t="s">
        <v>284</v>
      </c>
      <c r="D1982" s="330"/>
      <c r="E1982" s="330"/>
      <c r="F1982" s="330"/>
      <c r="G1982" s="330"/>
      <c r="H1982" s="330"/>
      <c r="I1982" s="330">
        <v>10000</v>
      </c>
      <c r="J1982" s="330">
        <v>30000</v>
      </c>
      <c r="K1982" s="330"/>
      <c r="L1982" s="330"/>
      <c r="M1982" s="330"/>
      <c r="N1982" s="330"/>
      <c r="O1982" s="330"/>
      <c r="P1982" s="312">
        <f t="shared" ref="P1982:P2000" si="968">SUM(D1982:O1982)</f>
        <v>40000</v>
      </c>
      <c r="Q1982" s="5"/>
      <c r="R1982" s="60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</row>
    <row r="1983" spans="1:31" ht="12.75" customHeight="1" x14ac:dyDescent="0.25">
      <c r="A1983" s="193" t="s">
        <v>119</v>
      </c>
      <c r="B1983" s="388"/>
      <c r="C1983" s="311" t="s">
        <v>288</v>
      </c>
      <c r="D1983" s="330"/>
      <c r="E1983" s="330"/>
      <c r="F1983" s="330"/>
      <c r="G1983" s="330"/>
      <c r="H1983" s="330"/>
      <c r="I1983" s="330"/>
      <c r="J1983" s="330"/>
      <c r="K1983" s="330"/>
      <c r="L1983" s="330"/>
      <c r="M1983" s="330"/>
      <c r="N1983" s="330"/>
      <c r="O1983" s="330"/>
      <c r="P1983" s="312">
        <f t="shared" si="968"/>
        <v>0</v>
      </c>
      <c r="Q1983" s="5"/>
      <c r="R1983" s="60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</row>
    <row r="1984" spans="1:31" ht="12.75" customHeight="1" x14ac:dyDescent="0.25">
      <c r="A1984" s="193" t="s">
        <v>119</v>
      </c>
      <c r="B1984" s="388"/>
      <c r="C1984" s="311" t="s">
        <v>280</v>
      </c>
      <c r="D1984" s="330"/>
      <c r="E1984" s="330"/>
      <c r="F1984" s="330"/>
      <c r="G1984" s="330"/>
      <c r="H1984" s="330"/>
      <c r="I1984" s="330"/>
      <c r="J1984" s="330"/>
      <c r="K1984" s="330"/>
      <c r="L1984" s="330"/>
      <c r="M1984" s="330"/>
      <c r="N1984" s="330"/>
      <c r="O1984" s="330"/>
      <c r="P1984" s="312">
        <f t="shared" si="968"/>
        <v>0</v>
      </c>
      <c r="Q1984" s="5"/>
      <c r="R1984" s="60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</row>
    <row r="1985" spans="1:31" ht="12.75" customHeight="1" x14ac:dyDescent="0.25">
      <c r="A1985" s="193" t="s">
        <v>119</v>
      </c>
      <c r="B1985" s="388"/>
      <c r="C1985" s="311" t="s">
        <v>285</v>
      </c>
      <c r="D1985" s="330"/>
      <c r="E1985" s="330"/>
      <c r="F1985" s="330"/>
      <c r="G1985" s="330">
        <v>14012.83</v>
      </c>
      <c r="H1985" s="330">
        <v>2284.75</v>
      </c>
      <c r="I1985" s="330"/>
      <c r="J1985" s="330"/>
      <c r="K1985" s="330"/>
      <c r="L1985" s="330"/>
      <c r="M1985" s="330"/>
      <c r="N1985" s="330"/>
      <c r="O1985" s="330"/>
      <c r="P1985" s="312">
        <f t="shared" si="968"/>
        <v>16297.58</v>
      </c>
      <c r="Q1985" s="5"/>
      <c r="R1985" s="60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</row>
    <row r="1986" spans="1:31" ht="12.75" customHeight="1" x14ac:dyDescent="0.25">
      <c r="A1986" s="193" t="str">
        <f t="shared" ref="A1986:A1998" si="969">+A1985</f>
        <v>IC</v>
      </c>
      <c r="B1986" s="388"/>
      <c r="C1986" s="311" t="s">
        <v>280</v>
      </c>
      <c r="D1986" s="330"/>
      <c r="E1986" s="330"/>
      <c r="F1986" s="330"/>
      <c r="G1986" s="330">
        <v>39750</v>
      </c>
      <c r="H1986" s="330">
        <v>12000</v>
      </c>
      <c r="I1986" s="330"/>
      <c r="J1986" s="330"/>
      <c r="K1986" s="330"/>
      <c r="L1986" s="330"/>
      <c r="M1986" s="330"/>
      <c r="N1986" s="330"/>
      <c r="O1986" s="330"/>
      <c r="P1986" s="312">
        <f t="shared" si="968"/>
        <v>51750</v>
      </c>
      <c r="Q1986" s="5"/>
      <c r="R1986" s="60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</row>
    <row r="1987" spans="1:31" ht="12.75" customHeight="1" x14ac:dyDescent="0.25">
      <c r="A1987" s="193" t="str">
        <f t="shared" si="969"/>
        <v>IC</v>
      </c>
      <c r="B1987" s="388"/>
      <c r="C1987" s="311" t="s">
        <v>286</v>
      </c>
      <c r="D1987" s="330"/>
      <c r="E1987" s="330"/>
      <c r="F1987" s="330"/>
      <c r="G1987" s="330"/>
      <c r="H1987" s="330"/>
      <c r="I1987" s="330"/>
      <c r="J1987" s="330"/>
      <c r="K1987" s="330"/>
      <c r="L1987" s="330"/>
      <c r="M1987" s="330"/>
      <c r="N1987" s="330"/>
      <c r="O1987" s="330"/>
      <c r="P1987" s="312">
        <f t="shared" si="968"/>
        <v>0</v>
      </c>
      <c r="Q1987" s="5"/>
      <c r="R1987" s="60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</row>
    <row r="1988" spans="1:31" ht="12.75" customHeight="1" x14ac:dyDescent="0.25">
      <c r="A1988" s="193" t="str">
        <f t="shared" si="969"/>
        <v>IC</v>
      </c>
      <c r="B1988" s="388"/>
      <c r="C1988" s="311" t="s">
        <v>282</v>
      </c>
      <c r="D1988" s="330"/>
      <c r="E1988" s="330">
        <v>2434.8000000000002</v>
      </c>
      <c r="F1988" s="330">
        <v>3571.2</v>
      </c>
      <c r="G1988" s="330">
        <v>5600</v>
      </c>
      <c r="H1988" s="330"/>
      <c r="I1988" s="330">
        <v>3571.2</v>
      </c>
      <c r="J1988" s="330"/>
      <c r="K1988" s="330"/>
      <c r="L1988" s="330"/>
      <c r="M1988" s="330"/>
      <c r="N1988" s="330"/>
      <c r="O1988" s="330"/>
      <c r="P1988" s="312">
        <f t="shared" si="968"/>
        <v>15177.2</v>
      </c>
      <c r="Q1988" s="5"/>
      <c r="R1988" s="60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</row>
    <row r="1989" spans="1:31" ht="12.75" customHeight="1" x14ac:dyDescent="0.25">
      <c r="A1989" s="193" t="str">
        <f t="shared" si="969"/>
        <v>IC</v>
      </c>
      <c r="B1989" s="388"/>
      <c r="C1989" s="311" t="s">
        <v>283</v>
      </c>
      <c r="D1989" s="330"/>
      <c r="E1989" s="330"/>
      <c r="F1989" s="330"/>
      <c r="G1989" s="330"/>
      <c r="H1989" s="330"/>
      <c r="I1989" s="330"/>
      <c r="J1989" s="330"/>
      <c r="K1989" s="330"/>
      <c r="L1989" s="330"/>
      <c r="M1989" s="330"/>
      <c r="N1989" s="330"/>
      <c r="O1989" s="330"/>
      <c r="P1989" s="312">
        <f t="shared" si="968"/>
        <v>0</v>
      </c>
      <c r="Q1989" s="5"/>
      <c r="R1989" s="60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</row>
    <row r="1990" spans="1:31" ht="12.75" customHeight="1" x14ac:dyDescent="0.25">
      <c r="A1990" s="193" t="str">
        <f t="shared" si="969"/>
        <v>IC</v>
      </c>
      <c r="B1990" s="388"/>
      <c r="C1990" s="313" t="s">
        <v>287</v>
      </c>
      <c r="D1990" s="331"/>
      <c r="E1990" s="331"/>
      <c r="F1990" s="331"/>
      <c r="G1990" s="331"/>
      <c r="H1990" s="331"/>
      <c r="I1990" s="331"/>
      <c r="J1990" s="331"/>
      <c r="K1990" s="331"/>
      <c r="L1990" s="331"/>
      <c r="M1990" s="331"/>
      <c r="N1990" s="331"/>
      <c r="O1990" s="331"/>
      <c r="P1990" s="314">
        <f t="shared" si="968"/>
        <v>0</v>
      </c>
      <c r="Q1990" s="5"/>
      <c r="R1990" s="60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</row>
    <row r="1991" spans="1:31" ht="12.75" customHeight="1" x14ac:dyDescent="0.25">
      <c r="A1991" s="193" t="str">
        <f t="shared" si="969"/>
        <v>IC</v>
      </c>
      <c r="B1991" s="388"/>
      <c r="C1991" s="313" t="s">
        <v>288</v>
      </c>
      <c r="D1991" s="331"/>
      <c r="E1991" s="331"/>
      <c r="F1991" s="331"/>
      <c r="G1991" s="331"/>
      <c r="H1991" s="331"/>
      <c r="I1991" s="331"/>
      <c r="J1991" s="331"/>
      <c r="K1991" s="331"/>
      <c r="L1991" s="331"/>
      <c r="M1991" s="331"/>
      <c r="N1991" s="331"/>
      <c r="O1991" s="331"/>
      <c r="P1991" s="314">
        <f t="shared" si="968"/>
        <v>0</v>
      </c>
      <c r="Q1991" s="5"/>
      <c r="R1991" s="60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</row>
    <row r="1992" spans="1:31" ht="12.75" customHeight="1" x14ac:dyDescent="0.25">
      <c r="A1992" s="193" t="str">
        <f t="shared" si="969"/>
        <v>IC</v>
      </c>
      <c r="B1992" s="388"/>
      <c r="C1992" s="313" t="s">
        <v>280</v>
      </c>
      <c r="D1992" s="331"/>
      <c r="E1992" s="331"/>
      <c r="F1992" s="331"/>
      <c r="G1992" s="331"/>
      <c r="H1992" s="331"/>
      <c r="I1992" s="331"/>
      <c r="J1992" s="331"/>
      <c r="K1992" s="331"/>
      <c r="L1992" s="331"/>
      <c r="M1992" s="331"/>
      <c r="N1992" s="331"/>
      <c r="O1992" s="331"/>
      <c r="P1992" s="314">
        <f t="shared" si="968"/>
        <v>0</v>
      </c>
      <c r="Q1992" s="5"/>
      <c r="R1992" s="60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</row>
    <row r="1993" spans="1:31" ht="12.75" customHeight="1" x14ac:dyDescent="0.25">
      <c r="A1993" s="193" t="str">
        <f t="shared" si="969"/>
        <v>IC</v>
      </c>
      <c r="B1993" s="388"/>
      <c r="C1993" s="313" t="s">
        <v>285</v>
      </c>
      <c r="D1993" s="331"/>
      <c r="E1993" s="331"/>
      <c r="F1993" s="331"/>
      <c r="G1993" s="331"/>
      <c r="H1993" s="331"/>
      <c r="I1993" s="331"/>
      <c r="J1993" s="331"/>
      <c r="K1993" s="331"/>
      <c r="L1993" s="331"/>
      <c r="M1993" s="331"/>
      <c r="N1993" s="331"/>
      <c r="O1993" s="331"/>
      <c r="P1993" s="314">
        <f t="shared" si="968"/>
        <v>0</v>
      </c>
      <c r="Q1993" s="5"/>
      <c r="R1993" s="60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</row>
    <row r="1994" spans="1:31" ht="12.75" customHeight="1" x14ac:dyDescent="0.25">
      <c r="A1994" s="193" t="str">
        <f t="shared" si="969"/>
        <v>IC</v>
      </c>
      <c r="B1994" s="388"/>
      <c r="C1994" s="313" t="s">
        <v>280</v>
      </c>
      <c r="D1994" s="331"/>
      <c r="E1994" s="331"/>
      <c r="F1994" s="331"/>
      <c r="G1994" s="331"/>
      <c r="H1994" s="331"/>
      <c r="I1994" s="331"/>
      <c r="J1994" s="331"/>
      <c r="K1994" s="331"/>
      <c r="L1994" s="331"/>
      <c r="M1994" s="331"/>
      <c r="N1994" s="331"/>
      <c r="O1994" s="331"/>
      <c r="P1994" s="314">
        <f t="shared" si="968"/>
        <v>0</v>
      </c>
      <c r="Q1994" s="5"/>
      <c r="R1994" s="60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</row>
    <row r="1995" spans="1:31" ht="12.75" customHeight="1" x14ac:dyDescent="0.25">
      <c r="A1995" s="193" t="str">
        <f t="shared" si="969"/>
        <v>IC</v>
      </c>
      <c r="B1995" s="388"/>
      <c r="C1995" s="313" t="s">
        <v>286</v>
      </c>
      <c r="D1995" s="331"/>
      <c r="E1995" s="331"/>
      <c r="F1995" s="331"/>
      <c r="G1995" s="331"/>
      <c r="H1995" s="331"/>
      <c r="I1995" s="331"/>
      <c r="J1995" s="331"/>
      <c r="K1995" s="331"/>
      <c r="L1995" s="331"/>
      <c r="M1995" s="331"/>
      <c r="N1995" s="331"/>
      <c r="O1995" s="331"/>
      <c r="P1995" s="314">
        <f t="shared" si="968"/>
        <v>0</v>
      </c>
      <c r="Q1995" s="5"/>
      <c r="R1995" s="60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</row>
    <row r="1996" spans="1:31" ht="12.75" customHeight="1" x14ac:dyDescent="0.25">
      <c r="A1996" s="193" t="str">
        <f t="shared" si="969"/>
        <v>IC</v>
      </c>
      <c r="B1996" s="388"/>
      <c r="C1996" s="313" t="s">
        <v>282</v>
      </c>
      <c r="D1996" s="331"/>
      <c r="E1996" s="331">
        <v>1138</v>
      </c>
      <c r="F1996" s="331">
        <v>892.8</v>
      </c>
      <c r="G1996" s="331">
        <v>1400</v>
      </c>
      <c r="H1996" s="331"/>
      <c r="I1996" s="331">
        <v>892.8</v>
      </c>
      <c r="J1996" s="331"/>
      <c r="K1996" s="331"/>
      <c r="L1996" s="331"/>
      <c r="M1996" s="331"/>
      <c r="N1996" s="331"/>
      <c r="O1996" s="331"/>
      <c r="P1996" s="314">
        <f t="shared" si="968"/>
        <v>4323.6000000000004</v>
      </c>
      <c r="Q1996" s="5"/>
      <c r="R1996" s="60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</row>
    <row r="1997" spans="1:31" ht="12.75" customHeight="1" x14ac:dyDescent="0.25">
      <c r="A1997" s="193" t="str">
        <f t="shared" si="969"/>
        <v>IC</v>
      </c>
      <c r="B1997" s="388"/>
      <c r="C1997" s="313" t="s">
        <v>283</v>
      </c>
      <c r="D1997" s="331"/>
      <c r="E1997" s="331"/>
      <c r="F1997" s="331"/>
      <c r="G1997" s="331"/>
      <c r="H1997" s="331"/>
      <c r="I1997" s="331"/>
      <c r="J1997" s="331"/>
      <c r="K1997" s="331"/>
      <c r="L1997" s="331"/>
      <c r="M1997" s="331"/>
      <c r="N1997" s="331"/>
      <c r="O1997" s="331"/>
      <c r="P1997" s="314">
        <f t="shared" si="968"/>
        <v>0</v>
      </c>
      <c r="Q1997" s="5"/>
      <c r="R1997" s="60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</row>
    <row r="1998" spans="1:31" ht="12.75" customHeight="1" x14ac:dyDescent="0.25">
      <c r="A1998" s="193" t="str">
        <f t="shared" si="969"/>
        <v>IC</v>
      </c>
      <c r="B1998" s="388"/>
      <c r="C1998" s="313" t="s">
        <v>281</v>
      </c>
      <c r="D1998" s="331"/>
      <c r="E1998" s="331"/>
      <c r="F1998" s="331"/>
      <c r="G1998" s="331"/>
      <c r="H1998" s="331"/>
      <c r="I1998" s="331"/>
      <c r="J1998" s="331"/>
      <c r="K1998" s="331"/>
      <c r="L1998" s="331"/>
      <c r="M1998" s="331"/>
      <c r="N1998" s="331"/>
      <c r="O1998" s="331"/>
      <c r="P1998" s="314">
        <f t="shared" si="968"/>
        <v>0</v>
      </c>
      <c r="Q1998" s="5"/>
      <c r="R1998" s="60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</row>
    <row r="1999" spans="1:31" ht="12.75" customHeight="1" x14ac:dyDescent="0.25">
      <c r="A1999" s="193" t="s">
        <v>119</v>
      </c>
      <c r="B1999" s="388"/>
      <c r="C1999" s="318" t="s">
        <v>279</v>
      </c>
      <c r="D1999" s="332"/>
      <c r="E1999" s="332">
        <v>428.73599999999999</v>
      </c>
      <c r="F1999" s="332">
        <v>535.67999999999995</v>
      </c>
      <c r="G1999" s="332">
        <v>1972.32</v>
      </c>
      <c r="H1999" s="332">
        <v>194.83</v>
      </c>
      <c r="I1999" s="332">
        <v>535.67999999999995</v>
      </c>
      <c r="J1999" s="332"/>
      <c r="K1999" s="332"/>
      <c r="L1999" s="332"/>
      <c r="M1999" s="332"/>
      <c r="N1999" s="332"/>
      <c r="O1999" s="332"/>
      <c r="P1999" s="315">
        <f t="shared" si="968"/>
        <v>3667.2459999999996</v>
      </c>
      <c r="Q1999" s="5"/>
      <c r="R1999" s="60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</row>
    <row r="2000" spans="1:31" ht="12.75" customHeight="1" x14ac:dyDescent="0.25">
      <c r="A2000" s="193" t="s">
        <v>119</v>
      </c>
      <c r="B2000" s="388"/>
      <c r="C2000" s="316" t="s">
        <v>290</v>
      </c>
      <c r="D2000" s="334"/>
      <c r="E2000" s="334"/>
      <c r="F2000" s="334"/>
      <c r="G2000" s="334"/>
      <c r="H2000" s="334"/>
      <c r="I2000" s="334"/>
      <c r="J2000" s="334"/>
      <c r="K2000" s="334"/>
      <c r="L2000" s="334"/>
      <c r="M2000" s="334"/>
      <c r="N2000" s="334"/>
      <c r="O2000" s="334"/>
      <c r="P2000" s="317">
        <f t="shared" si="968"/>
        <v>0</v>
      </c>
      <c r="Q2000" s="5"/>
      <c r="R2000" s="60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</row>
    <row r="2001" spans="1:31" ht="12.75" customHeight="1" x14ac:dyDescent="0.2">
      <c r="A2001" s="193" t="s">
        <v>119</v>
      </c>
      <c r="B2001" s="388"/>
      <c r="C2001" s="122" t="s">
        <v>66</v>
      </c>
      <c r="D2001" s="42"/>
      <c r="E2001" s="42"/>
      <c r="F2001" s="42"/>
      <c r="G2001" s="42"/>
      <c r="H2001" s="42"/>
      <c r="I2001" s="42"/>
      <c r="J2001" s="42"/>
      <c r="K2001" s="42"/>
      <c r="L2001" s="42"/>
      <c r="M2001" s="42"/>
      <c r="N2001" s="42"/>
      <c r="O2001" s="42"/>
      <c r="P2001" s="144">
        <f t="shared" si="951"/>
        <v>0</v>
      </c>
      <c r="R2001" s="60" t="s">
        <v>107</v>
      </c>
    </row>
    <row r="2002" spans="1:31" ht="12.75" customHeight="1" x14ac:dyDescent="0.2">
      <c r="A2002" s="193" t="s">
        <v>119</v>
      </c>
      <c r="B2002" s="388"/>
      <c r="C2002" s="122" t="s">
        <v>67</v>
      </c>
      <c r="D2002" s="42"/>
      <c r="E2002" s="42"/>
      <c r="F2002" s="42"/>
      <c r="G2002" s="42"/>
      <c r="H2002" s="42"/>
      <c r="I2002" s="42"/>
      <c r="J2002" s="42"/>
      <c r="K2002" s="42"/>
      <c r="L2002" s="42"/>
      <c r="M2002" s="42"/>
      <c r="N2002" s="42"/>
      <c r="O2002" s="42"/>
      <c r="P2002" s="144">
        <f t="shared" si="951"/>
        <v>0</v>
      </c>
      <c r="Q2002" s="5"/>
      <c r="R2002" s="60" t="s">
        <v>107</v>
      </c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</row>
    <row r="2003" spans="1:31" ht="12.75" customHeight="1" x14ac:dyDescent="0.2">
      <c r="A2003" s="193" t="s">
        <v>119</v>
      </c>
      <c r="B2003" s="388"/>
      <c r="C2003" s="122" t="s">
        <v>68</v>
      </c>
      <c r="D2003" s="42"/>
      <c r="E2003" s="42"/>
      <c r="F2003" s="42"/>
      <c r="G2003" s="42"/>
      <c r="H2003" s="42"/>
      <c r="I2003" s="42"/>
      <c r="J2003" s="42"/>
      <c r="K2003" s="42"/>
      <c r="L2003" s="42"/>
      <c r="M2003" s="42"/>
      <c r="N2003" s="42"/>
      <c r="O2003" s="42"/>
      <c r="P2003" s="144">
        <f t="shared" si="951"/>
        <v>0</v>
      </c>
      <c r="Q2003" s="5"/>
      <c r="R2003" s="60" t="s">
        <v>107</v>
      </c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</row>
    <row r="2004" spans="1:31" ht="13.5" customHeight="1" thickBot="1" x14ac:dyDescent="0.25">
      <c r="A2004" s="193" t="s">
        <v>119</v>
      </c>
      <c r="B2004" s="389"/>
      <c r="C2004" s="126" t="s">
        <v>55</v>
      </c>
      <c r="D2004" s="56">
        <f t="shared" ref="D2004:O2004" si="970">+D2003+D2002+D2001+D1981+D1980+D1979+D1978+D1977+D1976+D1965</f>
        <v>0</v>
      </c>
      <c r="E2004" s="56">
        <f t="shared" si="970"/>
        <v>4001.5360000000001</v>
      </c>
      <c r="F2004" s="56">
        <f t="shared" si="970"/>
        <v>4999.68</v>
      </c>
      <c r="G2004" s="56">
        <f t="shared" si="970"/>
        <v>955875.25280000037</v>
      </c>
      <c r="H2004" s="56">
        <f t="shared" si="970"/>
        <v>911391.82299999974</v>
      </c>
      <c r="I2004" s="56">
        <f t="shared" si="970"/>
        <v>920034.2997721337</v>
      </c>
      <c r="J2004" s="56">
        <f t="shared" si="970"/>
        <v>30000</v>
      </c>
      <c r="K2004" s="56">
        <f t="shared" si="970"/>
        <v>0</v>
      </c>
      <c r="L2004" s="56">
        <f t="shared" si="970"/>
        <v>0</v>
      </c>
      <c r="M2004" s="56">
        <f t="shared" si="970"/>
        <v>0</v>
      </c>
      <c r="N2004" s="56">
        <f t="shared" si="970"/>
        <v>0</v>
      </c>
      <c r="O2004" s="56">
        <f t="shared" si="970"/>
        <v>0</v>
      </c>
      <c r="P2004" s="147">
        <f t="shared" si="951"/>
        <v>2826302.5915721338</v>
      </c>
      <c r="Q2004" s="199" t="str">
        <f>+B1965</f>
        <v>Max Classics</v>
      </c>
      <c r="R2004" s="60" t="s">
        <v>107</v>
      </c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</row>
    <row r="2005" spans="1:31" ht="12.75" customHeight="1" thickBot="1" x14ac:dyDescent="0.25">
      <c r="A2005" s="193" t="s">
        <v>119</v>
      </c>
      <c r="B2005" s="384" t="str">
        <f>+'Measured TV opt-pt'!B2711</f>
        <v>Fruttare</v>
      </c>
      <c r="C2005" s="121" t="s">
        <v>56</v>
      </c>
      <c r="D2005" s="54">
        <f t="shared" ref="D2005:O2005" si="971">SUM(D2006:D2015)</f>
        <v>0</v>
      </c>
      <c r="E2005" s="54">
        <f t="shared" si="971"/>
        <v>0</v>
      </c>
      <c r="F2005" s="54">
        <f t="shared" si="971"/>
        <v>0</v>
      </c>
      <c r="G2005" s="54">
        <f t="shared" si="971"/>
        <v>77402.999999999884</v>
      </c>
      <c r="H2005" s="54">
        <f t="shared" si="971"/>
        <v>796389.11100000015</v>
      </c>
      <c r="I2005" s="54">
        <f t="shared" si="971"/>
        <v>724017.86690059141</v>
      </c>
      <c r="J2005" s="54">
        <f t="shared" si="971"/>
        <v>257190.75063510059</v>
      </c>
      <c r="K2005" s="54">
        <f t="shared" si="971"/>
        <v>200578.36952816416</v>
      </c>
      <c r="L2005" s="54">
        <f t="shared" si="971"/>
        <v>0</v>
      </c>
      <c r="M2005" s="54">
        <f t="shared" si="971"/>
        <v>0</v>
      </c>
      <c r="N2005" s="54">
        <f t="shared" si="971"/>
        <v>0</v>
      </c>
      <c r="O2005" s="54">
        <f t="shared" si="971"/>
        <v>0</v>
      </c>
      <c r="P2005" s="140">
        <f t="shared" si="951"/>
        <v>2055579.0980638561</v>
      </c>
      <c r="Q2005" s="198"/>
      <c r="R2005" s="121" t="s">
        <v>104</v>
      </c>
      <c r="S2005" s="54">
        <f>SUM(S2006:S2011)</f>
        <v>0</v>
      </c>
      <c r="T2005" s="54">
        <f t="shared" ref="T2005:X2005" si="972">SUM(T2006:T2011)</f>
        <v>0</v>
      </c>
      <c r="U2005" s="54">
        <f t="shared" si="972"/>
        <v>0</v>
      </c>
      <c r="V2005" s="54">
        <f t="shared" si="972"/>
        <v>0</v>
      </c>
      <c r="W2005" s="54">
        <f t="shared" si="972"/>
        <v>512.34400000000016</v>
      </c>
      <c r="X2005" s="117">
        <f t="shared" si="972"/>
        <v>536.74849800000004</v>
      </c>
      <c r="Y2005" s="117">
        <f t="shared" ref="Y2005:AD2005" si="973">SUM(Y2006:Y2011)</f>
        <v>272.99999999999989</v>
      </c>
      <c r="Z2005" s="117">
        <f t="shared" si="973"/>
        <v>224.33333333333331</v>
      </c>
      <c r="AA2005" s="117">
        <f t="shared" si="973"/>
        <v>0</v>
      </c>
      <c r="AB2005" s="117">
        <f t="shared" si="973"/>
        <v>0</v>
      </c>
      <c r="AC2005" s="117">
        <f t="shared" si="973"/>
        <v>0</v>
      </c>
      <c r="AD2005" s="117">
        <f t="shared" si="973"/>
        <v>0</v>
      </c>
      <c r="AE2005" s="55">
        <f t="shared" ref="AE2005:AE2011" si="974">SUM(S2005:AD2005)</f>
        <v>1546.4258313333332</v>
      </c>
    </row>
    <row r="2006" spans="1:31" ht="12.75" customHeight="1" thickBot="1" x14ac:dyDescent="0.25">
      <c r="A2006" s="193" t="s">
        <v>119</v>
      </c>
      <c r="B2006" s="385"/>
      <c r="C2006" s="123" t="s">
        <v>57</v>
      </c>
      <c r="D2006" s="58">
        <f>+'Measured TV opt-pt'!D2713</f>
        <v>0</v>
      </c>
      <c r="E2006" s="58">
        <f>+'Measured TV opt-pt'!E2713</f>
        <v>0</v>
      </c>
      <c r="F2006" s="58">
        <f>+'Measured TV opt-pt'!F2713</f>
        <v>0</v>
      </c>
      <c r="G2006" s="58">
        <f>+'Measured TV opt-pt'!G2713</f>
        <v>0</v>
      </c>
      <c r="H2006" s="58">
        <v>248103.77699999997</v>
      </c>
      <c r="I2006" s="58">
        <f>+'Measured TV opt-pt'!I2713</f>
        <v>331696.14658236399</v>
      </c>
      <c r="J2006" s="58">
        <f>+'Measured TV opt-pt'!J2713</f>
        <v>113610.40420219493</v>
      </c>
      <c r="K2006" s="58">
        <f>+'Measured TV opt-pt'!K2713</f>
        <v>110921.16760031911</v>
      </c>
      <c r="L2006" s="58">
        <f>+'Measured TV opt-pt'!L2713</f>
        <v>0</v>
      </c>
      <c r="M2006" s="58">
        <f>+'Measured TV opt-pt'!M2713</f>
        <v>0</v>
      </c>
      <c r="N2006" s="58">
        <f>+'Measured TV opt-pt'!N2713</f>
        <v>0</v>
      </c>
      <c r="O2006" s="58">
        <f>+'Measured TV opt-pt'!O2713</f>
        <v>0</v>
      </c>
      <c r="P2006" s="141">
        <f t="shared" si="951"/>
        <v>804331.49538487801</v>
      </c>
      <c r="R2006" s="123" t="s">
        <v>57</v>
      </c>
      <c r="S2006" s="44">
        <f>'Measured TV opt-pt'!D2750</f>
        <v>0</v>
      </c>
      <c r="T2006" s="44">
        <f>'Measured TV opt-pt'!E2750</f>
        <v>0</v>
      </c>
      <c r="U2006" s="44">
        <f>'Measured TV opt-pt'!F2750</f>
        <v>0</v>
      </c>
      <c r="V2006" s="44">
        <f>'Measured TV opt-pt'!G2750</f>
        <v>0</v>
      </c>
      <c r="W2006" s="44">
        <v>189.25000000000009</v>
      </c>
      <c r="X2006" s="44">
        <f>'Measured TV opt-pt'!I2750</f>
        <v>315.84383826830822</v>
      </c>
      <c r="Y2006" s="44">
        <f>'Measured TV opt-pt'!J2750</f>
        <v>165.33256087191549</v>
      </c>
      <c r="Z2006" s="44">
        <f>'Measured TV opt-pt'!K2750</f>
        <v>179.69150396298843</v>
      </c>
      <c r="AA2006" s="44">
        <f>'Measured TV opt-pt'!L2750</f>
        <v>0</v>
      </c>
      <c r="AB2006" s="44">
        <f>'Measured TV opt-pt'!M2750</f>
        <v>0</v>
      </c>
      <c r="AC2006" s="44">
        <f>'Measured TV opt-pt'!N2750</f>
        <v>0</v>
      </c>
      <c r="AD2006" s="44">
        <f>'Measured TV opt-pt'!O2750</f>
        <v>0</v>
      </c>
      <c r="AE2006" s="55">
        <f t="shared" si="974"/>
        <v>850.11790310321226</v>
      </c>
    </row>
    <row r="2007" spans="1:31" ht="12.75" customHeight="1" thickBot="1" x14ac:dyDescent="0.25">
      <c r="A2007" s="193" t="s">
        <v>119</v>
      </c>
      <c r="B2007" s="385"/>
      <c r="C2007" s="123" t="s">
        <v>221</v>
      </c>
      <c r="D2007" s="58">
        <f>+'Measured TV opt-pt'!D2714</f>
        <v>0</v>
      </c>
      <c r="E2007" s="58">
        <f>+'Measured TV opt-pt'!E2714</f>
        <v>0</v>
      </c>
      <c r="F2007" s="58">
        <f>+'Measured TV opt-pt'!F2714</f>
        <v>0</v>
      </c>
      <c r="G2007" s="58">
        <f>+'Measured TV opt-pt'!G2714</f>
        <v>0</v>
      </c>
      <c r="H2007" s="58">
        <v>48111.364000000001</v>
      </c>
      <c r="I2007" s="58">
        <f>+'Measured TV opt-pt'!I2714</f>
        <v>0</v>
      </c>
      <c r="J2007" s="58">
        <f>+'Measured TV opt-pt'!J2714</f>
        <v>0</v>
      </c>
      <c r="K2007" s="58">
        <f>+'Measured TV opt-pt'!K2714</f>
        <v>0</v>
      </c>
      <c r="L2007" s="58">
        <f>+'Measured TV opt-pt'!L2714</f>
        <v>0</v>
      </c>
      <c r="M2007" s="58">
        <f>+'Measured TV opt-pt'!M2714</f>
        <v>0</v>
      </c>
      <c r="N2007" s="58">
        <f>+'Measured TV opt-pt'!N2714</f>
        <v>0</v>
      </c>
      <c r="O2007" s="58">
        <f>+'Measured TV opt-pt'!O2714</f>
        <v>0</v>
      </c>
      <c r="P2007" s="141">
        <f t="shared" si="951"/>
        <v>48111.364000000001</v>
      </c>
      <c r="R2007" s="123" t="s">
        <v>221</v>
      </c>
      <c r="S2007" s="44">
        <f>'Measured TV opt-pt'!D2751</f>
        <v>0</v>
      </c>
      <c r="T2007" s="44">
        <f>'Measured TV opt-pt'!E2751</f>
        <v>0</v>
      </c>
      <c r="U2007" s="44">
        <f>'Measured TV opt-pt'!F2751</f>
        <v>0</v>
      </c>
      <c r="V2007" s="44">
        <f>'Measured TV opt-pt'!G2751</f>
        <v>0</v>
      </c>
      <c r="W2007" s="44">
        <v>36.887999999999991</v>
      </c>
      <c r="X2007" s="44">
        <f>'Measured TV opt-pt'!I2751</f>
        <v>0</v>
      </c>
      <c r="Y2007" s="44">
        <f>'Measured TV opt-pt'!J2751</f>
        <v>0</v>
      </c>
      <c r="Z2007" s="44">
        <f>'Measured TV opt-pt'!K2751</f>
        <v>0</v>
      </c>
      <c r="AA2007" s="44">
        <f>'Measured TV opt-pt'!L2751</f>
        <v>0</v>
      </c>
      <c r="AB2007" s="44">
        <f>'Measured TV opt-pt'!M2751</f>
        <v>0</v>
      </c>
      <c r="AC2007" s="44">
        <f>'Measured TV opt-pt'!N2751</f>
        <v>0</v>
      </c>
      <c r="AD2007" s="44">
        <f>'Measured TV opt-pt'!O2751</f>
        <v>0</v>
      </c>
      <c r="AE2007" s="55">
        <f t="shared" si="974"/>
        <v>36.887999999999991</v>
      </c>
    </row>
    <row r="2008" spans="1:31" ht="12.75" customHeight="1" thickBot="1" x14ac:dyDescent="0.25">
      <c r="A2008" s="193" t="s">
        <v>119</v>
      </c>
      <c r="B2008" s="385"/>
      <c r="C2008" s="123" t="s">
        <v>222</v>
      </c>
      <c r="D2008" s="58">
        <f>+'Measured TV opt-pt'!D2715</f>
        <v>0</v>
      </c>
      <c r="E2008" s="58">
        <f>+'Measured TV opt-pt'!E2715</f>
        <v>0</v>
      </c>
      <c r="F2008" s="58">
        <f>+'Measured TV opt-pt'!F2715</f>
        <v>0</v>
      </c>
      <c r="G2008" s="58">
        <f>+'Measured TV opt-pt'!G2715</f>
        <v>0</v>
      </c>
      <c r="H2008" s="58">
        <v>85559.640000000014</v>
      </c>
      <c r="I2008" s="58">
        <f>+'Measured TV opt-pt'!I2715</f>
        <v>168093.67929517923</v>
      </c>
      <c r="J2008" s="58">
        <f>+'Measured TV opt-pt'!J2715</f>
        <v>34368.558659320406</v>
      </c>
      <c r="K2008" s="58">
        <f>+'Measured TV opt-pt'!K2715</f>
        <v>17391.189942464687</v>
      </c>
      <c r="L2008" s="58">
        <f>+'Measured TV opt-pt'!L2715</f>
        <v>0</v>
      </c>
      <c r="M2008" s="58">
        <f>+'Measured TV opt-pt'!M2715</f>
        <v>0</v>
      </c>
      <c r="N2008" s="58">
        <f>+'Measured TV opt-pt'!N2715</f>
        <v>0</v>
      </c>
      <c r="O2008" s="58">
        <f>+'Measured TV opt-pt'!O2715</f>
        <v>0</v>
      </c>
      <c r="P2008" s="141">
        <f t="shared" si="951"/>
        <v>305413.06789696438</v>
      </c>
      <c r="R2008" s="123" t="s">
        <v>222</v>
      </c>
      <c r="S2008" s="44">
        <f>'Measured TV opt-pt'!D2752</f>
        <v>0</v>
      </c>
      <c r="T2008" s="44">
        <f>'Measured TV opt-pt'!E2752</f>
        <v>0</v>
      </c>
      <c r="U2008" s="44">
        <f>'Measured TV opt-pt'!F2752</f>
        <v>0</v>
      </c>
      <c r="V2008" s="44">
        <f>'Measured TV opt-pt'!G2752</f>
        <v>0</v>
      </c>
      <c r="W2008" s="44">
        <v>71.55</v>
      </c>
      <c r="X2008" s="44">
        <f>'Measured TV opt-pt'!I2752</f>
        <v>125.9771706225812</v>
      </c>
      <c r="Y2008" s="44">
        <f>'Measured TV opt-pt'!J2752</f>
        <v>41.081518960414527</v>
      </c>
      <c r="Z2008" s="44">
        <f>'Measured TV opt-pt'!K2752</f>
        <v>25.873514374463809</v>
      </c>
      <c r="AA2008" s="44">
        <f>'Measured TV opt-pt'!L2752</f>
        <v>0</v>
      </c>
      <c r="AB2008" s="44">
        <f>'Measured TV opt-pt'!M2752</f>
        <v>0</v>
      </c>
      <c r="AC2008" s="44">
        <f>'Measured TV opt-pt'!N2752</f>
        <v>0</v>
      </c>
      <c r="AD2008" s="44">
        <f>'Measured TV opt-pt'!O2752</f>
        <v>0</v>
      </c>
      <c r="AE2008" s="55">
        <f t="shared" si="974"/>
        <v>264.48220395745955</v>
      </c>
    </row>
    <row r="2009" spans="1:31" ht="12.75" customHeight="1" thickBot="1" x14ac:dyDescent="0.25">
      <c r="A2009" s="193" t="s">
        <v>119</v>
      </c>
      <c r="B2009" s="385"/>
      <c r="C2009" s="123" t="s">
        <v>223</v>
      </c>
      <c r="D2009" s="58">
        <f>+'Measured TV opt-pt'!D2716</f>
        <v>0</v>
      </c>
      <c r="E2009" s="58">
        <f>+'Measured TV opt-pt'!E2716</f>
        <v>0</v>
      </c>
      <c r="F2009" s="58">
        <f>+'Measured TV opt-pt'!F2716</f>
        <v>0</v>
      </c>
      <c r="G2009" s="58">
        <f>+'Measured TV opt-pt'!G2716</f>
        <v>0</v>
      </c>
      <c r="H2009" s="58">
        <v>273651.56999999995</v>
      </c>
      <c r="I2009" s="58">
        <f>+'Measured TV opt-pt'!I2716</f>
        <v>124228.04102304827</v>
      </c>
      <c r="J2009" s="58">
        <f>+'Measured TV opt-pt'!J2716</f>
        <v>54211.787773585245</v>
      </c>
      <c r="K2009" s="58">
        <f>+'Measured TV opt-pt'!K2716</f>
        <v>12266.011985380375</v>
      </c>
      <c r="L2009" s="58">
        <f>+'Measured TV opt-pt'!L2716</f>
        <v>0</v>
      </c>
      <c r="M2009" s="58">
        <f>+'Measured TV opt-pt'!M2716</f>
        <v>0</v>
      </c>
      <c r="N2009" s="58">
        <f>+'Measured TV opt-pt'!N2716</f>
        <v>0</v>
      </c>
      <c r="O2009" s="58">
        <f>+'Measured TV opt-pt'!O2716</f>
        <v>0</v>
      </c>
      <c r="P2009" s="141">
        <f t="shared" si="951"/>
        <v>464357.41078201385</v>
      </c>
      <c r="R2009" s="123" t="s">
        <v>223</v>
      </c>
      <c r="S2009" s="44">
        <f>'Measured TV opt-pt'!D2753</f>
        <v>0</v>
      </c>
      <c r="T2009" s="44">
        <f>'Measured TV opt-pt'!E2753</f>
        <v>0</v>
      </c>
      <c r="U2009" s="44">
        <f>'Measured TV opt-pt'!F2753</f>
        <v>0</v>
      </c>
      <c r="V2009" s="44">
        <f>'Measured TV opt-pt'!G2753</f>
        <v>0</v>
      </c>
      <c r="W2009" s="44">
        <v>185.11000000000007</v>
      </c>
      <c r="X2009" s="44">
        <f>'Measured TV opt-pt'!I2753</f>
        <v>94.927489109110638</v>
      </c>
      <c r="Y2009" s="44">
        <f>'Measured TV opt-pt'!J2753</f>
        <v>66.585920167669912</v>
      </c>
      <c r="Z2009" s="44">
        <f>'Measured TV opt-pt'!K2753</f>
        <v>18.768314995881067</v>
      </c>
      <c r="AA2009" s="44">
        <f>'Measured TV opt-pt'!L2753</f>
        <v>0</v>
      </c>
      <c r="AB2009" s="44">
        <f>'Measured TV opt-pt'!M2753</f>
        <v>0</v>
      </c>
      <c r="AC2009" s="44">
        <f>'Measured TV opt-pt'!N2753</f>
        <v>0</v>
      </c>
      <c r="AD2009" s="44">
        <f>'Measured TV opt-pt'!O2753</f>
        <v>0</v>
      </c>
      <c r="AE2009" s="55">
        <f t="shared" si="974"/>
        <v>365.39172427266169</v>
      </c>
    </row>
    <row r="2010" spans="1:31" ht="12.75" customHeight="1" thickBot="1" x14ac:dyDescent="0.25">
      <c r="A2010" s="193" t="s">
        <v>119</v>
      </c>
      <c r="B2010" s="385"/>
      <c r="C2010" s="123" t="s">
        <v>224</v>
      </c>
      <c r="D2010" s="58">
        <f>+'Measured TV opt-pt'!D2717</f>
        <v>0</v>
      </c>
      <c r="E2010" s="58">
        <f>+'Measured TV opt-pt'!E2717</f>
        <v>0</v>
      </c>
      <c r="F2010" s="58">
        <f>+'Measured TV opt-pt'!F2717</f>
        <v>0</v>
      </c>
      <c r="G2010" s="58">
        <f>+'Measured TV opt-pt'!G2717</f>
        <v>0</v>
      </c>
      <c r="H2010" s="58">
        <v>35544.86</v>
      </c>
      <c r="I2010" s="58">
        <f>+'Measured TV opt-pt'!I2717</f>
        <v>0</v>
      </c>
      <c r="J2010" s="58">
        <f>+'Measured TV opt-pt'!J2717</f>
        <v>0</v>
      </c>
      <c r="K2010" s="58">
        <f>+'Measured TV opt-pt'!K2717</f>
        <v>0</v>
      </c>
      <c r="L2010" s="58">
        <f>+'Measured TV opt-pt'!L2717</f>
        <v>0</v>
      </c>
      <c r="M2010" s="58">
        <f>+'Measured TV opt-pt'!M2717</f>
        <v>0</v>
      </c>
      <c r="N2010" s="58">
        <f>+'Measured TV opt-pt'!N2717</f>
        <v>0</v>
      </c>
      <c r="O2010" s="58">
        <f>+'Measured TV opt-pt'!O2717</f>
        <v>0</v>
      </c>
      <c r="P2010" s="141">
        <f t="shared" si="951"/>
        <v>35544.86</v>
      </c>
      <c r="Q2010" s="5"/>
      <c r="R2010" s="123" t="s">
        <v>224</v>
      </c>
      <c r="S2010" s="44">
        <f>'Measured TV opt-pt'!D2754</f>
        <v>0</v>
      </c>
      <c r="T2010" s="44">
        <f>'Measured TV opt-pt'!E2754</f>
        <v>0</v>
      </c>
      <c r="U2010" s="44">
        <f>'Measured TV opt-pt'!F2754</f>
        <v>0</v>
      </c>
      <c r="V2010" s="44">
        <f>'Measured TV opt-pt'!G2754</f>
        <v>0</v>
      </c>
      <c r="W2010" s="44">
        <v>29.545999999999999</v>
      </c>
      <c r="X2010" s="44">
        <f>'Measured TV opt-pt'!I2754</f>
        <v>0</v>
      </c>
      <c r="Y2010" s="44">
        <f>'Measured TV opt-pt'!J2754</f>
        <v>0</v>
      </c>
      <c r="Z2010" s="44">
        <f>'Measured TV opt-pt'!K2754</f>
        <v>0</v>
      </c>
      <c r="AA2010" s="44">
        <f>'Measured TV opt-pt'!L2754</f>
        <v>0</v>
      </c>
      <c r="AB2010" s="44">
        <f>'Measured TV opt-pt'!M2754</f>
        <v>0</v>
      </c>
      <c r="AC2010" s="44">
        <f>'Measured TV opt-pt'!N2754</f>
        <v>0</v>
      </c>
      <c r="AD2010" s="44">
        <f>'Measured TV opt-pt'!O2754</f>
        <v>0</v>
      </c>
      <c r="AE2010" s="55">
        <f t="shared" si="974"/>
        <v>29.545999999999999</v>
      </c>
    </row>
    <row r="2011" spans="1:31" ht="12.75" customHeight="1" x14ac:dyDescent="0.2">
      <c r="A2011" s="193" t="s">
        <v>119</v>
      </c>
      <c r="B2011" s="385"/>
      <c r="C2011" s="123" t="s">
        <v>101</v>
      </c>
      <c r="D2011" s="44"/>
      <c r="E2011" s="44"/>
      <c r="F2011" s="44"/>
      <c r="G2011" s="44"/>
      <c r="H2011" s="44"/>
      <c r="I2011" s="44"/>
      <c r="J2011" s="44"/>
      <c r="K2011" s="44"/>
      <c r="L2011" s="44"/>
      <c r="M2011" s="44"/>
      <c r="N2011" s="44"/>
      <c r="O2011" s="44"/>
      <c r="P2011" s="141">
        <f t="shared" si="951"/>
        <v>0</v>
      </c>
      <c r="Q2011" s="5"/>
      <c r="R2011" s="123" t="s">
        <v>101</v>
      </c>
      <c r="S2011" s="44"/>
      <c r="T2011" s="44"/>
      <c r="U2011" s="44"/>
      <c r="V2011" s="44"/>
      <c r="W2011" s="44"/>
      <c r="X2011" s="44"/>
      <c r="Y2011" s="44"/>
      <c r="Z2011" s="44"/>
      <c r="AA2011" s="44"/>
      <c r="AB2011" s="44"/>
      <c r="AC2011" s="44"/>
      <c r="AD2011" s="44"/>
      <c r="AE2011" s="55">
        <f t="shared" si="974"/>
        <v>0</v>
      </c>
    </row>
    <row r="2012" spans="1:31" ht="12.75" customHeight="1" x14ac:dyDescent="0.2">
      <c r="A2012" s="193" t="s">
        <v>119</v>
      </c>
      <c r="B2012" s="385"/>
      <c r="C2012" s="124" t="s">
        <v>58</v>
      </c>
      <c r="D2012" s="46"/>
      <c r="E2012" s="46"/>
      <c r="F2012" s="46"/>
      <c r="G2012" s="46">
        <v>77402.999999999884</v>
      </c>
      <c r="H2012" s="127">
        <v>105417.90000000026</v>
      </c>
      <c r="I2012" s="349">
        <v>100000</v>
      </c>
      <c r="J2012" s="349">
        <v>55000</v>
      </c>
      <c r="K2012" s="349">
        <v>60000</v>
      </c>
      <c r="L2012" s="46"/>
      <c r="M2012" s="46"/>
      <c r="N2012" s="46"/>
      <c r="O2012" s="46"/>
      <c r="P2012" s="142">
        <f t="shared" si="951"/>
        <v>397820.90000000014</v>
      </c>
      <c r="R2012" s="133" t="s">
        <v>105</v>
      </c>
      <c r="S2012" s="133">
        <f>+'Measured TV opt-pt'!D1364</f>
        <v>0.7</v>
      </c>
      <c r="T2012" s="133">
        <f>+'Measured TV opt-pt'!E1364</f>
        <v>0.7</v>
      </c>
      <c r="U2012" s="133">
        <f>+'Measured TV opt-pt'!F1364</f>
        <v>0.7</v>
      </c>
      <c r="V2012" s="133">
        <f>+'Measured TV opt-pt'!G1364</f>
        <v>0.7</v>
      </c>
      <c r="W2012" s="133">
        <f>+'Measured TV opt-pt'!H1364</f>
        <v>0.7</v>
      </c>
      <c r="X2012" s="8">
        <f>+'Measured TV opt-pt'!I1364</f>
        <v>0.7</v>
      </c>
      <c r="Y2012" s="133">
        <f>+'Measured TV opt-pt'!J1364</f>
        <v>0.7</v>
      </c>
      <c r="Z2012" s="133">
        <f>+'Measured TV opt-pt'!K1364</f>
        <v>0.48915873014712274</v>
      </c>
      <c r="AA2012" s="133">
        <f>+'Measured TV opt-pt'!L1364</f>
        <v>0.4834974169537235</v>
      </c>
      <c r="AB2012" s="133">
        <f>+'Measured TV opt-pt'!M1364</f>
        <v>0.45414569524687309</v>
      </c>
      <c r="AC2012" s="133">
        <f>+'Measured TV opt-pt'!N1364</f>
        <v>0.38276016431267579</v>
      </c>
      <c r="AD2012" s="133">
        <f>+'Measured TV opt-pt'!O1364</f>
        <v>0.34111134082271427</v>
      </c>
      <c r="AE2012" s="133"/>
    </row>
    <row r="2013" spans="1:31" ht="13.5" customHeight="1" thickBot="1" x14ac:dyDescent="0.25">
      <c r="A2013" s="193" t="s">
        <v>119</v>
      </c>
      <c r="B2013" s="385"/>
      <c r="C2013" s="124" t="s">
        <v>59</v>
      </c>
      <c r="D2013" s="46"/>
      <c r="E2013" s="46"/>
      <c r="F2013" s="46"/>
      <c r="G2013" s="46"/>
      <c r="H2013" s="46"/>
      <c r="I2013" s="46"/>
      <c r="J2013" s="46"/>
      <c r="K2013" s="46"/>
      <c r="L2013" s="46"/>
      <c r="M2013" s="46"/>
      <c r="N2013" s="46"/>
      <c r="O2013" s="46"/>
      <c r="P2013" s="142">
        <f t="shared" si="951"/>
        <v>0</v>
      </c>
      <c r="R2013" s="60" t="s">
        <v>107</v>
      </c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</row>
    <row r="2014" spans="1:31" ht="12.75" customHeight="1" thickBot="1" x14ac:dyDescent="0.25">
      <c r="A2014" s="193" t="s">
        <v>119</v>
      </c>
      <c r="B2014" s="385"/>
      <c r="C2014" s="124" t="s">
        <v>166</v>
      </c>
      <c r="D2014" s="46"/>
      <c r="E2014" s="46"/>
      <c r="F2014" s="46"/>
      <c r="G2014" s="46"/>
      <c r="H2014" s="46"/>
      <c r="I2014" s="46"/>
      <c r="J2014" s="46"/>
      <c r="K2014" s="46"/>
      <c r="L2014" s="46"/>
      <c r="M2014" s="46"/>
      <c r="N2014" s="46"/>
      <c r="O2014" s="46"/>
      <c r="P2014" s="142">
        <f t="shared" si="951"/>
        <v>0</v>
      </c>
      <c r="Q2014" s="8"/>
      <c r="R2014" s="121" t="s">
        <v>106</v>
      </c>
      <c r="S2014" s="54">
        <f>SUM(S2015:S2020)</f>
        <v>0</v>
      </c>
      <c r="T2014" s="54">
        <f t="shared" ref="T2014" si="975">SUM(T2015:T2020)</f>
        <v>0</v>
      </c>
      <c r="U2014" s="54">
        <f t="shared" ref="U2014" si="976">SUM(U2015:U2020)</f>
        <v>0</v>
      </c>
      <c r="V2014" s="54">
        <f t="shared" ref="V2014:X2014" si="977">SUM(V2015:V2020)</f>
        <v>0</v>
      </c>
      <c r="W2014" s="54">
        <f t="shared" ref="W2014" si="978">SUM(W2015:W2020)</f>
        <v>649.43776666666668</v>
      </c>
      <c r="X2014" s="54">
        <f t="shared" si="977"/>
        <v>682.19377643393261</v>
      </c>
      <c r="Y2014" s="54">
        <f t="shared" ref="Y2014:AD2014" si="979">SUM(Y2015:Y2020)</f>
        <v>342.64999503712795</v>
      </c>
      <c r="Z2014" s="54">
        <f t="shared" si="979"/>
        <v>281.5670899389342</v>
      </c>
      <c r="AA2014" s="54">
        <f t="shared" si="979"/>
        <v>0</v>
      </c>
      <c r="AB2014" s="54">
        <f t="shared" si="979"/>
        <v>0</v>
      </c>
      <c r="AC2014" s="54">
        <f t="shared" si="979"/>
        <v>0</v>
      </c>
      <c r="AD2014" s="54">
        <f t="shared" si="979"/>
        <v>0</v>
      </c>
      <c r="AE2014" s="54">
        <f t="shared" ref="AE2014" si="980">SUM(AE2015:AE2020)</f>
        <v>0</v>
      </c>
    </row>
    <row r="2015" spans="1:31" ht="12.75" customHeight="1" thickBot="1" x14ac:dyDescent="0.25">
      <c r="A2015" s="193" t="s">
        <v>119</v>
      </c>
      <c r="B2015" s="385"/>
      <c r="C2015" s="125" t="s">
        <v>167</v>
      </c>
      <c r="D2015" s="48"/>
      <c r="E2015" s="48"/>
      <c r="F2015" s="48"/>
      <c r="G2015" s="48"/>
      <c r="H2015" s="48"/>
      <c r="I2015" s="48"/>
      <c r="J2015" s="48"/>
      <c r="K2015" s="48"/>
      <c r="L2015" s="48"/>
      <c r="M2015" s="48"/>
      <c r="N2015" s="48"/>
      <c r="O2015" s="48"/>
      <c r="P2015" s="143">
        <f t="shared" si="951"/>
        <v>0</v>
      </c>
      <c r="Q2015" s="8"/>
      <c r="R2015" s="123" t="s">
        <v>261</v>
      </c>
      <c r="S2015" s="44">
        <f>'Measured TV opt-pt'!D2744</f>
        <v>0</v>
      </c>
      <c r="T2015" s="44">
        <f>'Measured TV opt-pt'!E2744</f>
        <v>0</v>
      </c>
      <c r="U2015" s="44">
        <f>'Measured TV opt-pt'!F2744</f>
        <v>0</v>
      </c>
      <c r="V2015" s="44">
        <f>'Measured TV opt-pt'!G2744</f>
        <v>0</v>
      </c>
      <c r="W2015" s="44">
        <v>237.43510000000001</v>
      </c>
      <c r="X2015" s="44">
        <f>'Measured TV opt-pt'!I2744</f>
        <v>401.42953654179649</v>
      </c>
      <c r="Y2015" s="44">
        <f>'Measured TV opt-pt'!J2744</f>
        <v>207.51355737083338</v>
      </c>
      <c r="Z2015" s="44">
        <f>'Measured TV opt-pt'!K2744</f>
        <v>225.53587157923829</v>
      </c>
      <c r="AA2015" s="44">
        <f>'Measured TV opt-pt'!L2744</f>
        <v>0</v>
      </c>
      <c r="AB2015" s="44">
        <f>'Measured TV opt-pt'!M2744</f>
        <v>0</v>
      </c>
      <c r="AC2015" s="44">
        <f>'Measured TV opt-pt'!N2744</f>
        <v>0</v>
      </c>
      <c r="AD2015" s="44">
        <f>'Measured TV opt-pt'!O2744</f>
        <v>0</v>
      </c>
      <c r="AE2015" s="55"/>
    </row>
    <row r="2016" spans="1:31" ht="12.75" customHeight="1" thickBot="1" x14ac:dyDescent="0.25">
      <c r="A2016" s="193" t="s">
        <v>119</v>
      </c>
      <c r="B2016" s="385"/>
      <c r="C2016" s="122" t="s">
        <v>60</v>
      </c>
      <c r="D2016" s="42"/>
      <c r="E2016" s="42"/>
      <c r="F2016" s="42"/>
      <c r="G2016" s="42"/>
      <c r="H2016" s="42"/>
      <c r="I2016" s="42"/>
      <c r="J2016" s="42"/>
      <c r="K2016" s="42"/>
      <c r="L2016" s="42"/>
      <c r="M2016" s="42"/>
      <c r="N2016" s="42"/>
      <c r="O2016" s="42"/>
      <c r="P2016" s="144">
        <f t="shared" si="951"/>
        <v>0</v>
      </c>
      <c r="Q2016" s="5"/>
      <c r="R2016" s="123" t="s">
        <v>262</v>
      </c>
      <c r="S2016" s="44">
        <f>'Measured TV opt-pt'!D2745</f>
        <v>0</v>
      </c>
      <c r="T2016" s="44">
        <f>'Measured TV opt-pt'!E2745</f>
        <v>0</v>
      </c>
      <c r="U2016" s="44">
        <f>'Measured TV opt-pt'!F2745</f>
        <v>0</v>
      </c>
      <c r="V2016" s="44">
        <f>'Measured TV opt-pt'!G2745</f>
        <v>0</v>
      </c>
      <c r="W2016" s="44">
        <v>39.346666666666671</v>
      </c>
      <c r="X2016" s="44">
        <f>'Measured TV opt-pt'!I2745</f>
        <v>0</v>
      </c>
      <c r="Y2016" s="44">
        <f>'Measured TV opt-pt'!J2745</f>
        <v>0</v>
      </c>
      <c r="Z2016" s="44">
        <f>'Measured TV opt-pt'!K2745</f>
        <v>0</v>
      </c>
      <c r="AA2016" s="44">
        <f>'Measured TV opt-pt'!L2745</f>
        <v>0</v>
      </c>
      <c r="AB2016" s="44">
        <f>'Measured TV opt-pt'!M2745</f>
        <v>0</v>
      </c>
      <c r="AC2016" s="44">
        <f>'Measured TV opt-pt'!N2745</f>
        <v>0</v>
      </c>
      <c r="AD2016" s="44">
        <f>'Measured TV opt-pt'!O2745</f>
        <v>0</v>
      </c>
      <c r="AE2016" s="55"/>
    </row>
    <row r="2017" spans="1:31" ht="12.75" customHeight="1" thickBot="1" x14ac:dyDescent="0.25">
      <c r="A2017" s="193" t="s">
        <v>119</v>
      </c>
      <c r="B2017" s="385"/>
      <c r="C2017" s="122" t="s">
        <v>61</v>
      </c>
      <c r="D2017" s="42"/>
      <c r="E2017" s="42"/>
      <c r="F2017" s="42"/>
      <c r="G2017" s="42"/>
      <c r="H2017" s="42"/>
      <c r="I2017" s="42"/>
      <c r="J2017" s="42"/>
      <c r="K2017" s="42"/>
      <c r="L2017" s="42"/>
      <c r="M2017" s="42"/>
      <c r="N2017" s="42"/>
      <c r="O2017" s="42"/>
      <c r="P2017" s="144">
        <f t="shared" si="951"/>
        <v>0</v>
      </c>
      <c r="R2017" s="123" t="s">
        <v>263</v>
      </c>
      <c r="S2017" s="44">
        <f>'Measured TV opt-pt'!D2746</f>
        <v>0</v>
      </c>
      <c r="T2017" s="44">
        <f>'Measured TV opt-pt'!E2746</f>
        <v>0</v>
      </c>
      <c r="U2017" s="44">
        <f>'Measured TV opt-pt'!F2746</f>
        <v>0</v>
      </c>
      <c r="V2017" s="44">
        <f>'Measured TV opt-pt'!G2746</f>
        <v>0</v>
      </c>
      <c r="W2017" s="44">
        <v>96.52000000000001</v>
      </c>
      <c r="X2017" s="44">
        <f>'Measured TV opt-pt'!I2746</f>
        <v>160.11380020942423</v>
      </c>
      <c r="Y2017" s="44">
        <f>'Measured TV opt-pt'!J2746</f>
        <v>51.562572409903737</v>
      </c>
      <c r="Z2017" s="44">
        <f>'Measured TV opt-pt'!K2746</f>
        <v>32.474577186824483</v>
      </c>
      <c r="AA2017" s="44">
        <f>'Measured TV opt-pt'!L2746</f>
        <v>0</v>
      </c>
      <c r="AB2017" s="44">
        <f>'Measured TV opt-pt'!M2746</f>
        <v>0</v>
      </c>
      <c r="AC2017" s="44">
        <f>'Measured TV opt-pt'!N2746</f>
        <v>0</v>
      </c>
      <c r="AD2017" s="44">
        <f>'Measured TV opt-pt'!O2746</f>
        <v>0</v>
      </c>
      <c r="AE2017" s="55"/>
    </row>
    <row r="2018" spans="1:31" ht="12.75" customHeight="1" thickBot="1" x14ac:dyDescent="0.25">
      <c r="A2018" s="193" t="s">
        <v>119</v>
      </c>
      <c r="B2018" s="385"/>
      <c r="C2018" s="122" t="s">
        <v>62</v>
      </c>
      <c r="D2018" s="42"/>
      <c r="E2018" s="42"/>
      <c r="F2018" s="42"/>
      <c r="G2018" s="42"/>
      <c r="H2018" s="353">
        <v>8122</v>
      </c>
      <c r="I2018" s="354">
        <v>11857</v>
      </c>
      <c r="J2018" s="354">
        <v>10000</v>
      </c>
      <c r="K2018" s="355">
        <v>10000</v>
      </c>
      <c r="L2018" s="356"/>
      <c r="M2018" s="354"/>
      <c r="N2018" s="354"/>
      <c r="O2018" s="355"/>
      <c r="P2018" s="144">
        <f>SUM(D2018:O2018)</f>
        <v>39979</v>
      </c>
      <c r="Q2018" s="354"/>
      <c r="R2018" s="354" t="s">
        <v>264</v>
      </c>
      <c r="S2018" s="354">
        <f>'Measured TV opt-pt'!D2747</f>
        <v>0</v>
      </c>
      <c r="T2018" s="206">
        <f>'Measured TV opt-pt'!E2747</f>
        <v>0</v>
      </c>
      <c r="U2018" s="353">
        <f>'Measured TV opt-pt'!F2747</f>
        <v>0</v>
      </c>
      <c r="V2018" s="354">
        <f>'Measured TV opt-pt'!G2747</f>
        <v>0</v>
      </c>
      <c r="W2018" s="354">
        <v>234.49000000000004</v>
      </c>
      <c r="X2018" s="354">
        <f>'Measured TV opt-pt'!I2747</f>
        <v>120.65043968271188</v>
      </c>
      <c r="Y2018" s="354">
        <f>'Measured TV opt-pt'!J2747</f>
        <v>83.573865256390832</v>
      </c>
      <c r="Z2018" s="354">
        <f>'Measured TV opt-pt'!K2747</f>
        <v>23.556641172871441</v>
      </c>
      <c r="AA2018" s="354">
        <f>'Measured TV opt-pt'!L2747</f>
        <v>0</v>
      </c>
      <c r="AB2018" s="354">
        <f>'Measured TV opt-pt'!M2747</f>
        <v>0</v>
      </c>
      <c r="AC2018" s="354">
        <f>'Measured TV opt-pt'!N2747</f>
        <v>0</v>
      </c>
      <c r="AD2018" s="354">
        <f>'Measured TV opt-pt'!O2747</f>
        <v>0</v>
      </c>
      <c r="AE2018" s="55"/>
    </row>
    <row r="2019" spans="1:31" ht="12.75" customHeight="1" thickBot="1" x14ac:dyDescent="0.25">
      <c r="A2019" s="193" t="s">
        <v>119</v>
      </c>
      <c r="B2019" s="385"/>
      <c r="C2019" s="122" t="s">
        <v>63</v>
      </c>
      <c r="D2019" s="42"/>
      <c r="E2019" s="42"/>
      <c r="F2019" s="42"/>
      <c r="G2019" s="42"/>
      <c r="H2019" s="42"/>
      <c r="I2019" s="42"/>
      <c r="J2019" s="42"/>
      <c r="K2019" s="42"/>
      <c r="L2019" s="42"/>
      <c r="M2019" s="42"/>
      <c r="N2019" s="42"/>
      <c r="O2019" s="42"/>
      <c r="P2019" s="144">
        <f t="shared" si="951"/>
        <v>0</v>
      </c>
      <c r="Q2019" s="5"/>
      <c r="R2019" s="123" t="s">
        <v>265</v>
      </c>
      <c r="S2019" s="44">
        <f>'Measured TV opt-pt'!D2748</f>
        <v>0</v>
      </c>
      <c r="T2019" s="44">
        <f>'Measured TV opt-pt'!E2748</f>
        <v>0</v>
      </c>
      <c r="U2019" s="44">
        <f>'Measured TV opt-pt'!F2748</f>
        <v>0</v>
      </c>
      <c r="V2019" s="44">
        <f>'Measured TV opt-pt'!G2748</f>
        <v>0</v>
      </c>
      <c r="W2019" s="44">
        <v>41.646000000000001</v>
      </c>
      <c r="X2019" s="44">
        <f>'Measured TV opt-pt'!I2748</f>
        <v>0</v>
      </c>
      <c r="Y2019" s="44">
        <f>'Measured TV opt-pt'!J2748</f>
        <v>0</v>
      </c>
      <c r="Z2019" s="44">
        <f>'Measured TV opt-pt'!K2748</f>
        <v>0</v>
      </c>
      <c r="AA2019" s="44">
        <f>'Measured TV opt-pt'!L2748</f>
        <v>0</v>
      </c>
      <c r="AB2019" s="44">
        <f>'Measured TV opt-pt'!M2748</f>
        <v>0</v>
      </c>
      <c r="AC2019" s="44">
        <f>'Measured TV opt-pt'!N2748</f>
        <v>0</v>
      </c>
      <c r="AD2019" s="44">
        <f>'Measured TV opt-pt'!O2748</f>
        <v>0</v>
      </c>
      <c r="AE2019" s="55"/>
    </row>
    <row r="2020" spans="1:31" ht="13.5" customHeight="1" x14ac:dyDescent="0.2">
      <c r="A2020" s="193" t="s">
        <v>119</v>
      </c>
      <c r="B2020" s="385"/>
      <c r="C2020" s="122" t="s">
        <v>64</v>
      </c>
      <c r="D2020" s="42"/>
      <c r="E2020" s="42"/>
      <c r="F2020" s="42"/>
      <c r="G2020" s="42"/>
      <c r="H2020" s="42"/>
      <c r="I2020" s="42"/>
      <c r="J2020" s="42"/>
      <c r="K2020" s="42"/>
      <c r="L2020" s="42"/>
      <c r="M2020" s="42"/>
      <c r="N2020" s="42"/>
      <c r="O2020" s="42"/>
      <c r="P2020" s="144">
        <f t="shared" si="951"/>
        <v>0</v>
      </c>
      <c r="Q2020" s="5"/>
      <c r="R2020" s="123" t="s">
        <v>266</v>
      </c>
      <c r="S2020" s="44"/>
      <c r="T2020" s="44"/>
      <c r="U2020" s="44"/>
      <c r="V2020" s="44"/>
      <c r="W2020" s="44"/>
      <c r="X2020" s="44"/>
      <c r="Y2020" s="44"/>
      <c r="Z2020" s="44"/>
      <c r="AA2020" s="44"/>
      <c r="AB2020" s="44"/>
      <c r="AC2020" s="44"/>
      <c r="AD2020" s="44"/>
      <c r="AE2020" s="55">
        <f t="shared" ref="AE2020" si="981">SUM(S2020:AD2020)</f>
        <v>0</v>
      </c>
    </row>
    <row r="2021" spans="1:31" ht="12.75" customHeight="1" x14ac:dyDescent="0.2">
      <c r="A2021" s="193" t="s">
        <v>119</v>
      </c>
      <c r="B2021" s="385"/>
      <c r="C2021" s="212" t="s">
        <v>289</v>
      </c>
      <c r="D2021" s="217">
        <f t="shared" ref="D2021:O2021" si="982">SUM(D2022:D2040)</f>
        <v>0</v>
      </c>
      <c r="E2021" s="217">
        <f t="shared" si="982"/>
        <v>0</v>
      </c>
      <c r="F2021" s="217">
        <f t="shared" si="982"/>
        <v>939.99999999999966</v>
      </c>
      <c r="G2021" s="217">
        <f t="shared" si="982"/>
        <v>64882.32</v>
      </c>
      <c r="H2021" s="217">
        <f t="shared" si="982"/>
        <v>81530.150000000009</v>
      </c>
      <c r="I2021" s="217">
        <f t="shared" si="982"/>
        <v>93048</v>
      </c>
      <c r="J2021" s="217">
        <f t="shared" si="982"/>
        <v>0</v>
      </c>
      <c r="K2021" s="217">
        <f t="shared" si="982"/>
        <v>0</v>
      </c>
      <c r="L2021" s="217">
        <f t="shared" si="982"/>
        <v>0</v>
      </c>
      <c r="M2021" s="217">
        <f t="shared" si="982"/>
        <v>0</v>
      </c>
      <c r="N2021" s="217">
        <f t="shared" si="982"/>
        <v>0</v>
      </c>
      <c r="O2021" s="217">
        <f t="shared" si="982"/>
        <v>0</v>
      </c>
      <c r="P2021" s="214">
        <f t="shared" si="951"/>
        <v>240400.47</v>
      </c>
      <c r="Q2021" s="5"/>
      <c r="R2021" s="60" t="s">
        <v>107</v>
      </c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</row>
    <row r="2022" spans="1:31" ht="12.75" customHeight="1" x14ac:dyDescent="0.25">
      <c r="A2022" s="193" t="s">
        <v>119</v>
      </c>
      <c r="B2022" s="385"/>
      <c r="C2022" s="311" t="s">
        <v>284</v>
      </c>
      <c r="D2022" s="330"/>
      <c r="E2022" s="330"/>
      <c r="F2022" s="330"/>
      <c r="G2022" s="330"/>
      <c r="H2022" s="330"/>
      <c r="I2022" s="330"/>
      <c r="J2022" s="330"/>
      <c r="K2022" s="330"/>
      <c r="L2022" s="330"/>
      <c r="M2022" s="330"/>
      <c r="N2022" s="330"/>
      <c r="O2022" s="330"/>
      <c r="P2022" s="312">
        <f t="shared" ref="P2022:P2040" si="983">SUM(D2022:O2022)</f>
        <v>0</v>
      </c>
      <c r="Q2022" s="5"/>
      <c r="R2022" s="60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</row>
    <row r="2023" spans="1:31" ht="12.75" customHeight="1" x14ac:dyDescent="0.25">
      <c r="A2023" s="193" t="s">
        <v>119</v>
      </c>
      <c r="B2023" s="385"/>
      <c r="C2023" s="311" t="s">
        <v>288</v>
      </c>
      <c r="D2023" s="330"/>
      <c r="E2023" s="330"/>
      <c r="F2023" s="330"/>
      <c r="G2023" s="330"/>
      <c r="H2023" s="330"/>
      <c r="I2023" s="330"/>
      <c r="J2023" s="330"/>
      <c r="K2023" s="330"/>
      <c r="L2023" s="330"/>
      <c r="M2023" s="330"/>
      <c r="N2023" s="330"/>
      <c r="O2023" s="330"/>
      <c r="P2023" s="312">
        <f t="shared" si="983"/>
        <v>0</v>
      </c>
      <c r="Q2023" s="5"/>
      <c r="R2023" s="60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</row>
    <row r="2024" spans="1:31" ht="12.75" customHeight="1" x14ac:dyDescent="0.25">
      <c r="A2024" s="193" t="s">
        <v>119</v>
      </c>
      <c r="B2024" s="385"/>
      <c r="C2024" s="311" t="s">
        <v>280</v>
      </c>
      <c r="D2024" s="330"/>
      <c r="E2024" s="330"/>
      <c r="F2024" s="330"/>
      <c r="G2024" s="330"/>
      <c r="H2024" s="330">
        <v>23052.080000000002</v>
      </c>
      <c r="I2024" s="330">
        <v>93048</v>
      </c>
      <c r="J2024" s="330"/>
      <c r="K2024" s="330"/>
      <c r="L2024" s="330"/>
      <c r="M2024" s="330"/>
      <c r="N2024" s="330"/>
      <c r="O2024" s="330"/>
      <c r="P2024" s="312">
        <f t="shared" si="983"/>
        <v>116100.08</v>
      </c>
      <c r="Q2024" s="5"/>
      <c r="R2024" s="60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</row>
    <row r="2025" spans="1:31" ht="12.75" customHeight="1" x14ac:dyDescent="0.25">
      <c r="A2025" s="193" t="s">
        <v>119</v>
      </c>
      <c r="B2025" s="385"/>
      <c r="C2025" s="311" t="s">
        <v>285</v>
      </c>
      <c r="D2025" s="330"/>
      <c r="E2025" s="330"/>
      <c r="F2025" s="330"/>
      <c r="G2025" s="330">
        <v>25000</v>
      </c>
      <c r="H2025" s="330">
        <v>30177</v>
      </c>
      <c r="I2025" s="330"/>
      <c r="J2025" s="330"/>
      <c r="K2025" s="330"/>
      <c r="L2025" s="330"/>
      <c r="M2025" s="330"/>
      <c r="N2025" s="330"/>
      <c r="O2025" s="330"/>
      <c r="P2025" s="312">
        <f t="shared" si="983"/>
        <v>55177</v>
      </c>
      <c r="Q2025" s="5"/>
      <c r="R2025" s="60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</row>
    <row r="2026" spans="1:31" ht="12.75" customHeight="1" x14ac:dyDescent="0.25">
      <c r="A2026" s="193" t="str">
        <f t="shared" ref="A2026:A2038" si="984">+A2025</f>
        <v>IC</v>
      </c>
      <c r="B2026" s="385"/>
      <c r="C2026" s="311" t="s">
        <v>280</v>
      </c>
      <c r="D2026" s="330"/>
      <c r="E2026" s="330"/>
      <c r="F2026" s="330"/>
      <c r="G2026" s="330">
        <v>27500</v>
      </c>
      <c r="H2026" s="330">
        <v>20000</v>
      </c>
      <c r="I2026" s="330"/>
      <c r="J2026" s="330"/>
      <c r="K2026" s="330"/>
      <c r="L2026" s="330"/>
      <c r="M2026" s="330"/>
      <c r="N2026" s="330"/>
      <c r="O2026" s="330"/>
      <c r="P2026" s="312">
        <f t="shared" si="983"/>
        <v>47500</v>
      </c>
      <c r="Q2026" s="5"/>
      <c r="R2026" s="60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</row>
    <row r="2027" spans="1:31" ht="12.75" customHeight="1" x14ac:dyDescent="0.25">
      <c r="A2027" s="193" t="str">
        <f t="shared" si="984"/>
        <v>IC</v>
      </c>
      <c r="B2027" s="385"/>
      <c r="C2027" s="311" t="s">
        <v>286</v>
      </c>
      <c r="D2027" s="330"/>
      <c r="E2027" s="330"/>
      <c r="F2027" s="330"/>
      <c r="G2027" s="330"/>
      <c r="H2027" s="330"/>
      <c r="I2027" s="330"/>
      <c r="J2027" s="330"/>
      <c r="K2027" s="330"/>
      <c r="L2027" s="330"/>
      <c r="M2027" s="330"/>
      <c r="N2027" s="330"/>
      <c r="O2027" s="330"/>
      <c r="P2027" s="312">
        <f t="shared" si="983"/>
        <v>0</v>
      </c>
      <c r="Q2027" s="5"/>
      <c r="R2027" s="60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</row>
    <row r="2028" spans="1:31" ht="12.75" customHeight="1" x14ac:dyDescent="0.25">
      <c r="A2028" s="193" t="str">
        <f t="shared" si="984"/>
        <v>IC</v>
      </c>
      <c r="B2028" s="385"/>
      <c r="C2028" s="311" t="s">
        <v>282</v>
      </c>
      <c r="D2028" s="330"/>
      <c r="E2028" s="330"/>
      <c r="F2028" s="330">
        <v>839.28571428571399</v>
      </c>
      <c r="G2028" s="330"/>
      <c r="H2028" s="330">
        <v>4800</v>
      </c>
      <c r="I2028" s="330"/>
      <c r="J2028" s="330"/>
      <c r="K2028" s="330"/>
      <c r="L2028" s="330"/>
      <c r="M2028" s="330"/>
      <c r="N2028" s="330"/>
      <c r="O2028" s="330"/>
      <c r="P2028" s="312">
        <f t="shared" si="983"/>
        <v>5639.2857142857138</v>
      </c>
      <c r="Q2028" s="5"/>
      <c r="R2028" s="60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</row>
    <row r="2029" spans="1:31" ht="12.75" customHeight="1" x14ac:dyDescent="0.25">
      <c r="A2029" s="193" t="str">
        <f t="shared" si="984"/>
        <v>IC</v>
      </c>
      <c r="B2029" s="385"/>
      <c r="C2029" s="311" t="s">
        <v>283</v>
      </c>
      <c r="D2029" s="330"/>
      <c r="E2029" s="330"/>
      <c r="F2029" s="330"/>
      <c r="G2029" s="330"/>
      <c r="H2029" s="330"/>
      <c r="I2029" s="330"/>
      <c r="J2029" s="330"/>
      <c r="K2029" s="330"/>
      <c r="L2029" s="330"/>
      <c r="M2029" s="330"/>
      <c r="N2029" s="330"/>
      <c r="O2029" s="330"/>
      <c r="P2029" s="312">
        <f t="shared" si="983"/>
        <v>0</v>
      </c>
      <c r="Q2029" s="5"/>
      <c r="R2029" s="60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</row>
    <row r="2030" spans="1:31" ht="12.75" customHeight="1" x14ac:dyDescent="0.25">
      <c r="A2030" s="193" t="str">
        <f t="shared" si="984"/>
        <v>IC</v>
      </c>
      <c r="B2030" s="385"/>
      <c r="C2030" s="313" t="s">
        <v>287</v>
      </c>
      <c r="D2030" s="331"/>
      <c r="E2030" s="331"/>
      <c r="F2030" s="331"/>
      <c r="G2030" s="331"/>
      <c r="H2030" s="331"/>
      <c r="I2030" s="331"/>
      <c r="J2030" s="331"/>
      <c r="K2030" s="331"/>
      <c r="L2030" s="331"/>
      <c r="M2030" s="331"/>
      <c r="N2030" s="331"/>
      <c r="O2030" s="331"/>
      <c r="P2030" s="314">
        <f t="shared" si="983"/>
        <v>0</v>
      </c>
      <c r="Q2030" s="5"/>
      <c r="R2030" s="60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</row>
    <row r="2031" spans="1:31" ht="12.75" customHeight="1" x14ac:dyDescent="0.25">
      <c r="A2031" s="193" t="str">
        <f t="shared" si="984"/>
        <v>IC</v>
      </c>
      <c r="B2031" s="385"/>
      <c r="C2031" s="313" t="s">
        <v>288</v>
      </c>
      <c r="D2031" s="331"/>
      <c r="E2031" s="331"/>
      <c r="F2031" s="331"/>
      <c r="G2031" s="331"/>
      <c r="H2031" s="331"/>
      <c r="I2031" s="331"/>
      <c r="J2031" s="331"/>
      <c r="K2031" s="331"/>
      <c r="L2031" s="331"/>
      <c r="M2031" s="331"/>
      <c r="N2031" s="331"/>
      <c r="O2031" s="331"/>
      <c r="P2031" s="314">
        <f t="shared" si="983"/>
        <v>0</v>
      </c>
      <c r="Q2031" s="5"/>
      <c r="R2031" s="60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</row>
    <row r="2032" spans="1:31" ht="12.75" customHeight="1" x14ac:dyDescent="0.25">
      <c r="A2032" s="193" t="str">
        <f t="shared" si="984"/>
        <v>IC</v>
      </c>
      <c r="B2032" s="385"/>
      <c r="C2032" s="313" t="s">
        <v>280</v>
      </c>
      <c r="D2032" s="331"/>
      <c r="E2032" s="331"/>
      <c r="F2032" s="331"/>
      <c r="G2032" s="331"/>
      <c r="H2032" s="331"/>
      <c r="I2032" s="331"/>
      <c r="J2032" s="331"/>
      <c r="K2032" s="331"/>
      <c r="L2032" s="331"/>
      <c r="M2032" s="331"/>
      <c r="N2032" s="331"/>
      <c r="O2032" s="331"/>
      <c r="P2032" s="314">
        <f t="shared" si="983"/>
        <v>0</v>
      </c>
      <c r="Q2032" s="5"/>
      <c r="R2032" s="60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</row>
    <row r="2033" spans="1:46" ht="12.75" customHeight="1" x14ac:dyDescent="0.25">
      <c r="A2033" s="193" t="str">
        <f t="shared" si="984"/>
        <v>IC</v>
      </c>
      <c r="B2033" s="385"/>
      <c r="C2033" s="313" t="s">
        <v>285</v>
      </c>
      <c r="D2033" s="331"/>
      <c r="E2033" s="331"/>
      <c r="F2033" s="331"/>
      <c r="G2033" s="331"/>
      <c r="H2033" s="331"/>
      <c r="I2033" s="331"/>
      <c r="J2033" s="331"/>
      <c r="K2033" s="331"/>
      <c r="L2033" s="331"/>
      <c r="M2033" s="331"/>
      <c r="N2033" s="331"/>
      <c r="O2033" s="331"/>
      <c r="P2033" s="314">
        <f t="shared" si="983"/>
        <v>0</v>
      </c>
      <c r="Q2033" s="5"/>
      <c r="R2033" s="60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</row>
    <row r="2034" spans="1:46" ht="12.75" customHeight="1" x14ac:dyDescent="0.25">
      <c r="A2034" s="193" t="str">
        <f t="shared" si="984"/>
        <v>IC</v>
      </c>
      <c r="B2034" s="385"/>
      <c r="C2034" s="313" t="s">
        <v>280</v>
      </c>
      <c r="D2034" s="331"/>
      <c r="E2034" s="331"/>
      <c r="F2034" s="331"/>
      <c r="G2034" s="331">
        <v>9375</v>
      </c>
      <c r="H2034" s="331"/>
      <c r="I2034" s="331"/>
      <c r="J2034" s="331"/>
      <c r="K2034" s="331"/>
      <c r="L2034" s="331"/>
      <c r="M2034" s="331"/>
      <c r="N2034" s="331"/>
      <c r="O2034" s="331"/>
      <c r="P2034" s="314">
        <f t="shared" si="983"/>
        <v>9375</v>
      </c>
      <c r="Q2034" s="5"/>
      <c r="R2034" s="60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</row>
    <row r="2035" spans="1:46" ht="12.75" customHeight="1" x14ac:dyDescent="0.25">
      <c r="A2035" s="193" t="str">
        <f t="shared" si="984"/>
        <v>IC</v>
      </c>
      <c r="B2035" s="385"/>
      <c r="C2035" s="313" t="s">
        <v>286</v>
      </c>
      <c r="D2035" s="331"/>
      <c r="E2035" s="331"/>
      <c r="F2035" s="331"/>
      <c r="G2035" s="331"/>
      <c r="H2035" s="331"/>
      <c r="I2035" s="331"/>
      <c r="J2035" s="331"/>
      <c r="K2035" s="331"/>
      <c r="L2035" s="331"/>
      <c r="M2035" s="331"/>
      <c r="N2035" s="331"/>
      <c r="O2035" s="331"/>
      <c r="P2035" s="314">
        <f t="shared" si="983"/>
        <v>0</v>
      </c>
      <c r="Q2035" s="5"/>
      <c r="R2035" s="60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</row>
    <row r="2036" spans="1:46" ht="12.75" customHeight="1" x14ac:dyDescent="0.25">
      <c r="A2036" s="193" t="str">
        <f t="shared" si="984"/>
        <v>IC</v>
      </c>
      <c r="B2036" s="385"/>
      <c r="C2036" s="313" t="s">
        <v>282</v>
      </c>
      <c r="D2036" s="331"/>
      <c r="E2036" s="331"/>
      <c r="F2036" s="331"/>
      <c r="G2036" s="331"/>
      <c r="H2036" s="331">
        <v>1200</v>
      </c>
      <c r="I2036" s="331"/>
      <c r="J2036" s="331"/>
      <c r="K2036" s="331"/>
      <c r="L2036" s="331"/>
      <c r="M2036" s="331"/>
      <c r="N2036" s="331"/>
      <c r="O2036" s="331"/>
      <c r="P2036" s="314">
        <f t="shared" si="983"/>
        <v>1200</v>
      </c>
      <c r="Q2036" s="5"/>
      <c r="R2036" s="60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</row>
    <row r="2037" spans="1:46" ht="12.75" customHeight="1" x14ac:dyDescent="0.25">
      <c r="A2037" s="193" t="str">
        <f t="shared" si="984"/>
        <v>IC</v>
      </c>
      <c r="B2037" s="385"/>
      <c r="C2037" s="313" t="s">
        <v>283</v>
      </c>
      <c r="D2037" s="331"/>
      <c r="E2037" s="331"/>
      <c r="F2037" s="331"/>
      <c r="G2037" s="331"/>
      <c r="H2037" s="331"/>
      <c r="I2037" s="331"/>
      <c r="J2037" s="331"/>
      <c r="K2037" s="331"/>
      <c r="L2037" s="331"/>
      <c r="M2037" s="331"/>
      <c r="N2037" s="331"/>
      <c r="O2037" s="331"/>
      <c r="P2037" s="314">
        <f t="shared" si="983"/>
        <v>0</v>
      </c>
      <c r="Q2037" s="5"/>
      <c r="R2037" s="60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</row>
    <row r="2038" spans="1:46" ht="12.75" customHeight="1" x14ac:dyDescent="0.25">
      <c r="A2038" s="193" t="str">
        <f t="shared" si="984"/>
        <v>IC</v>
      </c>
      <c r="B2038" s="385"/>
      <c r="C2038" s="313" t="s">
        <v>281</v>
      </c>
      <c r="D2038" s="331"/>
      <c r="E2038" s="331"/>
      <c r="F2038" s="331"/>
      <c r="G2038" s="331"/>
      <c r="H2038" s="331"/>
      <c r="I2038" s="331"/>
      <c r="J2038" s="331"/>
      <c r="K2038" s="331"/>
      <c r="L2038" s="331"/>
      <c r="M2038" s="331"/>
      <c r="N2038" s="331"/>
      <c r="O2038" s="331"/>
      <c r="P2038" s="314">
        <f t="shared" si="983"/>
        <v>0</v>
      </c>
      <c r="Q2038" s="5"/>
      <c r="R2038" s="60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</row>
    <row r="2039" spans="1:46" ht="12.75" customHeight="1" x14ac:dyDescent="0.25">
      <c r="A2039" s="193" t="s">
        <v>119</v>
      </c>
      <c r="B2039" s="385"/>
      <c r="C2039" s="318" t="s">
        <v>279</v>
      </c>
      <c r="D2039" s="332"/>
      <c r="E2039" s="332"/>
      <c r="F2039" s="332">
        <v>100.71428571428568</v>
      </c>
      <c r="G2039" s="332">
        <v>3007.32</v>
      </c>
      <c r="H2039" s="332">
        <v>2301.0700000000002</v>
      </c>
      <c r="I2039" s="332"/>
      <c r="J2039" s="332"/>
      <c r="K2039" s="332"/>
      <c r="L2039" s="332"/>
      <c r="M2039" s="332"/>
      <c r="N2039" s="332"/>
      <c r="O2039" s="332"/>
      <c r="P2039" s="315">
        <f t="shared" si="983"/>
        <v>5409.1042857142857</v>
      </c>
      <c r="Q2039" s="5"/>
      <c r="R2039" s="60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</row>
    <row r="2040" spans="1:46" ht="12.75" customHeight="1" x14ac:dyDescent="0.25">
      <c r="A2040" s="193" t="s">
        <v>119</v>
      </c>
      <c r="B2040" s="385"/>
      <c r="C2040" s="316" t="s">
        <v>290</v>
      </c>
      <c r="D2040" s="334"/>
      <c r="E2040" s="334"/>
      <c r="F2040" s="334"/>
      <c r="G2040" s="334"/>
      <c r="H2040" s="334"/>
      <c r="I2040" s="334"/>
      <c r="J2040" s="334"/>
      <c r="K2040" s="334"/>
      <c r="L2040" s="334"/>
      <c r="M2040" s="334"/>
      <c r="N2040" s="334"/>
      <c r="O2040" s="334"/>
      <c r="P2040" s="317">
        <f t="shared" si="983"/>
        <v>0</v>
      </c>
      <c r="Q2040" s="5"/>
      <c r="R2040" s="60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</row>
    <row r="2041" spans="1:46" ht="12.75" customHeight="1" x14ac:dyDescent="0.2">
      <c r="A2041" s="193" t="s">
        <v>119</v>
      </c>
      <c r="B2041" s="385"/>
      <c r="C2041" s="122" t="s">
        <v>66</v>
      </c>
      <c r="D2041" s="42"/>
      <c r="E2041" s="42"/>
      <c r="F2041" s="42"/>
      <c r="G2041" s="42"/>
      <c r="H2041" s="42"/>
      <c r="I2041" s="42"/>
      <c r="J2041" s="42"/>
      <c r="K2041" s="42"/>
      <c r="L2041" s="42"/>
      <c r="M2041" s="42"/>
      <c r="N2041" s="42"/>
      <c r="O2041" s="42"/>
      <c r="P2041" s="144">
        <f t="shared" ref="P2041:P2128" si="985">SUM(D2041:O2041)</f>
        <v>0</v>
      </c>
      <c r="R2041" s="60" t="s">
        <v>107</v>
      </c>
    </row>
    <row r="2042" spans="1:46" ht="12.75" customHeight="1" x14ac:dyDescent="0.2">
      <c r="A2042" s="193" t="s">
        <v>119</v>
      </c>
      <c r="B2042" s="385"/>
      <c r="C2042" s="122" t="s">
        <v>67</v>
      </c>
      <c r="D2042" s="42"/>
      <c r="E2042" s="42"/>
      <c r="F2042" s="42"/>
      <c r="G2042" s="42"/>
      <c r="H2042" s="42"/>
      <c r="I2042" s="42"/>
      <c r="J2042" s="42"/>
      <c r="K2042" s="42"/>
      <c r="L2042" s="42"/>
      <c r="M2042" s="42"/>
      <c r="N2042" s="42"/>
      <c r="O2042" s="42"/>
      <c r="P2042" s="144">
        <f t="shared" si="985"/>
        <v>0</v>
      </c>
      <c r="Q2042" s="5"/>
      <c r="R2042" s="60" t="s">
        <v>107</v>
      </c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</row>
    <row r="2043" spans="1:46" ht="12.75" customHeight="1" x14ac:dyDescent="0.2">
      <c r="A2043" s="193" t="s">
        <v>119</v>
      </c>
      <c r="B2043" s="385"/>
      <c r="C2043" s="122" t="s">
        <v>68</v>
      </c>
      <c r="D2043" s="42"/>
      <c r="E2043" s="42"/>
      <c r="F2043" s="42"/>
      <c r="G2043" s="42"/>
      <c r="H2043" s="42"/>
      <c r="I2043" s="42"/>
      <c r="J2043" s="42"/>
      <c r="K2043" s="42"/>
      <c r="L2043" s="42"/>
      <c r="M2043" s="42"/>
      <c r="N2043" s="42"/>
      <c r="O2043" s="42"/>
      <c r="P2043" s="144">
        <f t="shared" si="985"/>
        <v>0</v>
      </c>
      <c r="Q2043" s="5"/>
      <c r="R2043" s="60" t="s">
        <v>107</v>
      </c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</row>
    <row r="2044" spans="1:46" ht="13.5" customHeight="1" thickBot="1" x14ac:dyDescent="0.25">
      <c r="A2044" s="193" t="s">
        <v>119</v>
      </c>
      <c r="B2044" s="386"/>
      <c r="C2044" s="126" t="s">
        <v>55</v>
      </c>
      <c r="D2044" s="56">
        <f t="shared" ref="D2044:O2044" si="986">+D2043+D2042+D2041+D2021+D2020+D2019+D2018+D2017+D2016+D2005</f>
        <v>0</v>
      </c>
      <c r="E2044" s="56">
        <f t="shared" si="986"/>
        <v>0</v>
      </c>
      <c r="F2044" s="56">
        <f t="shared" si="986"/>
        <v>939.99999999999966</v>
      </c>
      <c r="G2044" s="56">
        <f t="shared" si="986"/>
        <v>142285.31999999989</v>
      </c>
      <c r="H2044" s="56">
        <f t="shared" si="986"/>
        <v>886041.26100000017</v>
      </c>
      <c r="I2044" s="56">
        <f t="shared" si="986"/>
        <v>828922.86690059141</v>
      </c>
      <c r="J2044" s="56">
        <f t="shared" si="986"/>
        <v>267190.75063510059</v>
      </c>
      <c r="K2044" s="56">
        <f t="shared" si="986"/>
        <v>210578.36952816416</v>
      </c>
      <c r="L2044" s="56">
        <f t="shared" si="986"/>
        <v>0</v>
      </c>
      <c r="M2044" s="56">
        <f t="shared" si="986"/>
        <v>0</v>
      </c>
      <c r="N2044" s="56">
        <f t="shared" si="986"/>
        <v>0</v>
      </c>
      <c r="O2044" s="56">
        <f t="shared" si="986"/>
        <v>0</v>
      </c>
      <c r="P2044" s="147">
        <f t="shared" si="985"/>
        <v>2335958.5680638561</v>
      </c>
      <c r="Q2044" s="199" t="str">
        <f>+B2005</f>
        <v>Fruttare</v>
      </c>
      <c r="R2044" s="60" t="s">
        <v>107</v>
      </c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</row>
    <row r="2045" spans="1:46" ht="12.75" customHeight="1" thickBot="1" x14ac:dyDescent="0.25">
      <c r="A2045" s="193" t="s">
        <v>119</v>
      </c>
      <c r="B2045" s="387" t="str">
        <f>+'Measured TV opt-pt'!B2766</f>
        <v>Cornetto Tema</v>
      </c>
      <c r="C2045" s="121" t="s">
        <v>56</v>
      </c>
      <c r="D2045" s="54">
        <f t="shared" ref="D2045:O2045" si="987">SUM(D2046:D2055)</f>
        <v>0</v>
      </c>
      <c r="E2045" s="54">
        <f t="shared" si="987"/>
        <v>0</v>
      </c>
      <c r="F2045" s="54">
        <f t="shared" si="987"/>
        <v>0</v>
      </c>
      <c r="G2045" s="54">
        <f t="shared" si="987"/>
        <v>1215444.23</v>
      </c>
      <c r="H2045" s="54">
        <f t="shared" si="987"/>
        <v>1170079.585999999</v>
      </c>
      <c r="I2045" s="54">
        <f t="shared" si="987"/>
        <v>951653.5887239005</v>
      </c>
      <c r="J2045" s="54">
        <f t="shared" si="987"/>
        <v>332523.17768496281</v>
      </c>
      <c r="K2045" s="54">
        <f t="shared" si="987"/>
        <v>392187.06603302463</v>
      </c>
      <c r="L2045" s="54">
        <f t="shared" si="987"/>
        <v>0</v>
      </c>
      <c r="M2045" s="54">
        <f t="shared" si="987"/>
        <v>0</v>
      </c>
      <c r="N2045" s="54">
        <f t="shared" si="987"/>
        <v>0</v>
      </c>
      <c r="O2045" s="54">
        <f t="shared" si="987"/>
        <v>0</v>
      </c>
      <c r="P2045" s="140">
        <f t="shared" si="985"/>
        <v>4061887.648441887</v>
      </c>
      <c r="Q2045" s="198"/>
      <c r="R2045" s="121" t="s">
        <v>104</v>
      </c>
      <c r="S2045" s="54">
        <f>SUM(S2046:S2051)</f>
        <v>0</v>
      </c>
      <c r="T2045" s="54">
        <f t="shared" ref="T2045:X2045" si="988">SUM(T2046:T2051)</f>
        <v>60.279999999999994</v>
      </c>
      <c r="U2045" s="54">
        <f t="shared" si="988"/>
        <v>0</v>
      </c>
      <c r="V2045" s="54">
        <f t="shared" si="988"/>
        <v>554.279</v>
      </c>
      <c r="W2045" s="54">
        <f t="shared" si="988"/>
        <v>484.39033333333322</v>
      </c>
      <c r="X2045" s="117">
        <f t="shared" si="988"/>
        <v>297.875</v>
      </c>
      <c r="Y2045" s="117">
        <f t="shared" ref="Y2045:AD2045" si="989">SUM(Y2046:Y2051)</f>
        <v>259.73333333333323</v>
      </c>
      <c r="Z2045" s="117">
        <f t="shared" si="989"/>
        <v>349.90166666666653</v>
      </c>
      <c r="AA2045" s="117">
        <f t="shared" si="989"/>
        <v>0</v>
      </c>
      <c r="AB2045" s="117">
        <f t="shared" si="989"/>
        <v>0</v>
      </c>
      <c r="AC2045" s="117">
        <f t="shared" si="989"/>
        <v>0</v>
      </c>
      <c r="AD2045" s="117">
        <f t="shared" si="989"/>
        <v>0</v>
      </c>
      <c r="AE2045" s="55">
        <f t="shared" ref="AE2045:AE2051" si="990">SUM(S2045:AD2045)</f>
        <v>2006.4593333333332</v>
      </c>
    </row>
    <row r="2046" spans="1:46" ht="12.75" customHeight="1" thickBot="1" x14ac:dyDescent="0.25">
      <c r="A2046" s="193" t="s">
        <v>119</v>
      </c>
      <c r="B2046" s="385"/>
      <c r="C2046" s="123" t="s">
        <v>57</v>
      </c>
      <c r="D2046" s="58">
        <f>+'Measured TV opt-pt'!D2768</f>
        <v>0</v>
      </c>
      <c r="E2046" s="58">
        <f>+'Measured TV opt-pt'!E2768</f>
        <v>0</v>
      </c>
      <c r="F2046" s="58">
        <f>+'Measured TV opt-pt'!F2768</f>
        <v>0</v>
      </c>
      <c r="G2046" s="58">
        <v>372532.12999999995</v>
      </c>
      <c r="H2046" s="58">
        <v>335323.57999999978</v>
      </c>
      <c r="I2046" s="58">
        <f>+'Measured TV opt-pt'!I2768</f>
        <v>275960.47365236172</v>
      </c>
      <c r="J2046" s="58">
        <f>+'Measured TV opt-pt'!J2768</f>
        <v>149243.67851988148</v>
      </c>
      <c r="K2046" s="58">
        <f>+'Measured TV opt-pt'!K2768</f>
        <v>238484.64085634955</v>
      </c>
      <c r="L2046" s="58">
        <f>+'Measured TV opt-pt'!L2768</f>
        <v>0</v>
      </c>
      <c r="M2046" s="58">
        <f>+'Measured TV opt-pt'!M2768</f>
        <v>0</v>
      </c>
      <c r="N2046" s="58">
        <f>+'Measured TV opt-pt'!N2768</f>
        <v>0</v>
      </c>
      <c r="O2046" s="58">
        <f>+'Measured TV opt-pt'!O2768</f>
        <v>0</v>
      </c>
      <c r="P2046" s="141">
        <f t="shared" si="985"/>
        <v>1371544.5030285926</v>
      </c>
      <c r="R2046" s="123" t="s">
        <v>57</v>
      </c>
      <c r="S2046" s="44">
        <f>'Measured TV opt-pt'!D2805</f>
        <v>0</v>
      </c>
      <c r="T2046" s="44">
        <v>0</v>
      </c>
      <c r="U2046" s="44">
        <f>'Measured TV opt-pt'!F2805</f>
        <v>0</v>
      </c>
      <c r="V2046" s="44">
        <v>253.20833333333334</v>
      </c>
      <c r="W2046" s="44">
        <v>212.50733333333329</v>
      </c>
      <c r="X2046" s="44">
        <f>'Measured TV opt-pt'!I2805</f>
        <v>175.28131643541607</v>
      </c>
      <c r="Y2046" s="44">
        <f>'Measured TV opt-pt'!J2805</f>
        <v>157.29808477581994</v>
      </c>
      <c r="Z2046" s="44">
        <f>'Measured TV opt-pt'!K2805</f>
        <v>280.27202105121648</v>
      </c>
      <c r="AA2046" s="44">
        <f>'Measured TV opt-pt'!L2805</f>
        <v>0</v>
      </c>
      <c r="AB2046" s="44">
        <f>'Measured TV opt-pt'!M2805</f>
        <v>0</v>
      </c>
      <c r="AC2046" s="44">
        <f>'Measured TV opt-pt'!N2805</f>
        <v>0</v>
      </c>
      <c r="AD2046" s="44">
        <f>'Measured TV opt-pt'!O2805</f>
        <v>0</v>
      </c>
      <c r="AE2046" s="55">
        <f t="shared" si="990"/>
        <v>1078.5670889291191</v>
      </c>
      <c r="AT2046" s="5">
        <f>L2046+L2050+L2051</f>
        <v>0</v>
      </c>
    </row>
    <row r="2047" spans="1:46" ht="12.75" customHeight="1" thickBot="1" x14ac:dyDescent="0.25">
      <c r="A2047" s="193" t="s">
        <v>119</v>
      </c>
      <c r="B2047" s="385"/>
      <c r="C2047" s="123" t="s">
        <v>221</v>
      </c>
      <c r="D2047" s="58">
        <f>+'Measured TV opt-pt'!D2769</f>
        <v>0</v>
      </c>
      <c r="E2047" s="58">
        <f>+'Measured TV opt-pt'!E2769</f>
        <v>0</v>
      </c>
      <c r="F2047" s="58">
        <f>+'Measured TV opt-pt'!F2769</f>
        <v>0</v>
      </c>
      <c r="G2047" s="58">
        <v>29503.512000000002</v>
      </c>
      <c r="H2047" s="58">
        <v>61825.499999999993</v>
      </c>
      <c r="I2047" s="58">
        <f>+'Measured TV opt-pt'!I2769</f>
        <v>0</v>
      </c>
      <c r="J2047" s="58">
        <f>+'Measured TV opt-pt'!J2769</f>
        <v>0</v>
      </c>
      <c r="K2047" s="58">
        <f>+'Measured TV opt-pt'!K2769</f>
        <v>0</v>
      </c>
      <c r="L2047" s="58">
        <f>+'Measured TV opt-pt'!L2769</f>
        <v>0</v>
      </c>
      <c r="M2047" s="58">
        <f>+'Measured TV opt-pt'!M2769</f>
        <v>0</v>
      </c>
      <c r="N2047" s="58">
        <f>+'Measured TV opt-pt'!N2769</f>
        <v>0</v>
      </c>
      <c r="O2047" s="58">
        <f>+'Measured TV opt-pt'!O2769</f>
        <v>0</v>
      </c>
      <c r="P2047" s="141">
        <f t="shared" si="985"/>
        <v>91329.011999999988</v>
      </c>
      <c r="R2047" s="123" t="s">
        <v>221</v>
      </c>
      <c r="S2047" s="44">
        <f>'Measured TV opt-pt'!D2806</f>
        <v>0</v>
      </c>
      <c r="T2047" s="44">
        <f>'Measured TV opt-pt'!E2806</f>
        <v>0</v>
      </c>
      <c r="U2047" s="44">
        <f>'Measured TV opt-pt'!F2806</f>
        <v>0</v>
      </c>
      <c r="V2047" s="44">
        <v>12.602666666666668</v>
      </c>
      <c r="W2047" s="44">
        <v>27.970666666666666</v>
      </c>
      <c r="X2047" s="44">
        <f>'Measured TV opt-pt'!I2806</f>
        <v>0</v>
      </c>
      <c r="Y2047" s="44">
        <f>'Measured TV opt-pt'!J2806</f>
        <v>0</v>
      </c>
      <c r="Z2047" s="44">
        <f>'Measured TV opt-pt'!K2806</f>
        <v>0</v>
      </c>
      <c r="AA2047" s="44">
        <f>'Measured TV opt-pt'!L2806</f>
        <v>0</v>
      </c>
      <c r="AB2047" s="44">
        <f>'Measured TV opt-pt'!M2806</f>
        <v>0</v>
      </c>
      <c r="AC2047" s="44">
        <f>'Measured TV opt-pt'!N2806</f>
        <v>0</v>
      </c>
      <c r="AD2047" s="44">
        <f>'Measured TV opt-pt'!O2806</f>
        <v>0</v>
      </c>
      <c r="AE2047" s="55">
        <f t="shared" si="990"/>
        <v>40.573333333333338</v>
      </c>
      <c r="AT2047" s="5"/>
    </row>
    <row r="2048" spans="1:46" ht="12.75" customHeight="1" thickBot="1" x14ac:dyDescent="0.25">
      <c r="A2048" s="193" t="s">
        <v>119</v>
      </c>
      <c r="B2048" s="385"/>
      <c r="C2048" s="123" t="s">
        <v>222</v>
      </c>
      <c r="D2048" s="58">
        <f>+'Measured TV opt-pt'!D2770</f>
        <v>0</v>
      </c>
      <c r="E2048" s="58">
        <f>+'Measured TV opt-pt'!E2770</f>
        <v>0</v>
      </c>
      <c r="F2048" s="58">
        <f>+'Measured TV opt-pt'!F2770</f>
        <v>0</v>
      </c>
      <c r="G2048" s="58">
        <v>238973.7</v>
      </c>
      <c r="H2048" s="58">
        <v>79097.475000000006</v>
      </c>
      <c r="I2048" s="58">
        <f>+'Measured TV opt-pt'!I2770</f>
        <v>139564.93105342344</v>
      </c>
      <c r="J2048" s="58">
        <f>+'Measured TV opt-pt'!J2770</f>
        <v>45098.773884546448</v>
      </c>
      <c r="K2048" s="58">
        <f>+'Measured TV opt-pt'!K2770</f>
        <v>37328.981951397684</v>
      </c>
      <c r="L2048" s="58">
        <f>+'Measured TV opt-pt'!L2770</f>
        <v>0</v>
      </c>
      <c r="M2048" s="58">
        <f>+'Measured TV opt-pt'!M2770</f>
        <v>0</v>
      </c>
      <c r="N2048" s="58">
        <f>+'Measured TV opt-pt'!N2770</f>
        <v>0</v>
      </c>
      <c r="O2048" s="58">
        <f>+'Measured TV opt-pt'!O2770</f>
        <v>0</v>
      </c>
      <c r="P2048" s="141">
        <f t="shared" si="985"/>
        <v>540063.86188936769</v>
      </c>
      <c r="R2048" s="123" t="s">
        <v>222</v>
      </c>
      <c r="S2048" s="44">
        <f>'Measured TV opt-pt'!D2807</f>
        <v>0</v>
      </c>
      <c r="T2048" s="44">
        <f>'Measured TV opt-pt'!E2807</f>
        <v>0</v>
      </c>
      <c r="U2048" s="44">
        <f>'Measured TV opt-pt'!F2807</f>
        <v>0</v>
      </c>
      <c r="V2048" s="44">
        <v>111.47500000000001</v>
      </c>
      <c r="W2048" s="44">
        <v>45.60833333333332</v>
      </c>
      <c r="X2048" s="44">
        <f>'Measured TV opt-pt'!I2807</f>
        <v>69.912537881384793</v>
      </c>
      <c r="Y2048" s="44">
        <f>'Measured TV opt-pt'!J2807</f>
        <v>39.085127684926739</v>
      </c>
      <c r="Z2048" s="44">
        <f>'Measured TV opt-pt'!K2807</f>
        <v>40.355954541525293</v>
      </c>
      <c r="AA2048" s="44">
        <f>'Measured TV opt-pt'!L2807</f>
        <v>0</v>
      </c>
      <c r="AB2048" s="44">
        <f>'Measured TV opt-pt'!M2807</f>
        <v>0</v>
      </c>
      <c r="AC2048" s="44">
        <f>'Measured TV opt-pt'!N2807</f>
        <v>0</v>
      </c>
      <c r="AD2048" s="44">
        <f>'Measured TV opt-pt'!O2807</f>
        <v>0</v>
      </c>
      <c r="AE2048" s="55">
        <f t="shared" si="990"/>
        <v>306.43695344117015</v>
      </c>
      <c r="AT2048" s="5"/>
    </row>
    <row r="2049" spans="1:46" ht="12.75" customHeight="1" thickBot="1" x14ac:dyDescent="0.25">
      <c r="A2049" s="193" t="s">
        <v>119</v>
      </c>
      <c r="B2049" s="385"/>
      <c r="C2049" s="123" t="s">
        <v>223</v>
      </c>
      <c r="D2049" s="58">
        <f>+'Measured TV opt-pt'!D2771</f>
        <v>0</v>
      </c>
      <c r="E2049" s="58">
        <f>+'Measured TV opt-pt'!E2771</f>
        <v>0</v>
      </c>
      <c r="F2049" s="58">
        <f>+'Measured TV opt-pt'!F2771</f>
        <v>0</v>
      </c>
      <c r="G2049" s="58">
        <v>320716.18799999997</v>
      </c>
      <c r="H2049" s="58">
        <v>308827.58099999995</v>
      </c>
      <c r="I2049" s="58">
        <f>+'Measured TV opt-pt'!I2771</f>
        <v>103128.18401811535</v>
      </c>
      <c r="J2049" s="58">
        <f>+'Measured TV opt-pt'!J2771</f>
        <v>71180.725280534869</v>
      </c>
      <c r="K2049" s="58">
        <f>+'Measured TV opt-pt'!K2771</f>
        <v>26373.443225277399</v>
      </c>
      <c r="L2049" s="58">
        <f>+'Measured TV opt-pt'!L2771</f>
        <v>0</v>
      </c>
      <c r="M2049" s="58">
        <f>+'Measured TV opt-pt'!M2771</f>
        <v>0</v>
      </c>
      <c r="N2049" s="58">
        <f>+'Measured TV opt-pt'!N2771</f>
        <v>0</v>
      </c>
      <c r="O2049" s="58">
        <f>+'Measured TV opt-pt'!O2771</f>
        <v>0</v>
      </c>
      <c r="P2049" s="141">
        <f t="shared" si="985"/>
        <v>830226.12152392743</v>
      </c>
      <c r="R2049" s="123" t="s">
        <v>223</v>
      </c>
      <c r="S2049" s="44">
        <f>'Measured TV opt-pt'!D2808</f>
        <v>0</v>
      </c>
      <c r="T2049" s="44">
        <f>'Measured TV opt-pt'!E2808</f>
        <v>0</v>
      </c>
      <c r="U2049" s="44">
        <f>'Measured TV opt-pt'!F2808</f>
        <v>0</v>
      </c>
      <c r="V2049" s="44">
        <v>176.99299999999991</v>
      </c>
      <c r="W2049" s="44">
        <v>159.59399999999994</v>
      </c>
      <c r="X2049" s="44">
        <f>'Measured TV opt-pt'!I2808</f>
        <v>52.681145683199162</v>
      </c>
      <c r="Y2049" s="44">
        <f>'Measured TV opt-pt'!J2808</f>
        <v>63.350120872586551</v>
      </c>
      <c r="Z2049" s="44">
        <f>'Measured TV opt-pt'!K2808</f>
        <v>29.273691073924716</v>
      </c>
      <c r="AA2049" s="44">
        <f>'Measured TV opt-pt'!L2808</f>
        <v>0</v>
      </c>
      <c r="AB2049" s="44">
        <f>'Measured TV opt-pt'!M2808</f>
        <v>0</v>
      </c>
      <c r="AC2049" s="44">
        <f>'Measured TV opt-pt'!N2808</f>
        <v>0</v>
      </c>
      <c r="AD2049" s="44">
        <f>'Measured TV opt-pt'!O2808</f>
        <v>0</v>
      </c>
      <c r="AE2049" s="55">
        <f t="shared" si="990"/>
        <v>481.8919576297103</v>
      </c>
      <c r="AT2049" s="5"/>
    </row>
    <row r="2050" spans="1:46" ht="12.75" customHeight="1" thickBot="1" x14ac:dyDescent="0.25">
      <c r="A2050" s="193" t="s">
        <v>119</v>
      </c>
      <c r="B2050" s="385"/>
      <c r="C2050" s="123" t="s">
        <v>224</v>
      </c>
      <c r="D2050" s="58">
        <f>+'Measured TV opt-pt'!D2772</f>
        <v>0</v>
      </c>
      <c r="E2050" s="58">
        <f>+'Measured TV opt-pt'!E2772</f>
        <v>0</v>
      </c>
      <c r="F2050" s="58">
        <f>+'Measured TV opt-pt'!F2772</f>
        <v>0</v>
      </c>
      <c r="G2050" s="58">
        <f>+'Measured TV opt-pt'!G2772</f>
        <v>0</v>
      </c>
      <c r="H2050" s="58">
        <v>141401.5</v>
      </c>
      <c r="I2050" s="58">
        <v>98000</v>
      </c>
      <c r="J2050" s="58">
        <f>+'Measured TV opt-pt'!J2772</f>
        <v>0</v>
      </c>
      <c r="K2050" s="58">
        <f>+'Measured TV opt-pt'!K2772</f>
        <v>0</v>
      </c>
      <c r="L2050" s="58">
        <f>+'Measured TV opt-pt'!L2772</f>
        <v>0</v>
      </c>
      <c r="M2050" s="58">
        <f>+'Measured TV opt-pt'!M2772</f>
        <v>0</v>
      </c>
      <c r="N2050" s="58">
        <f>+'Measured TV opt-pt'!N2772</f>
        <v>0</v>
      </c>
      <c r="O2050" s="58">
        <f>+'Measured TV opt-pt'!O2772</f>
        <v>0</v>
      </c>
      <c r="P2050" s="141">
        <f t="shared" si="985"/>
        <v>239401.5</v>
      </c>
      <c r="Q2050" s="5"/>
      <c r="R2050" s="123" t="s">
        <v>224</v>
      </c>
      <c r="S2050" s="44">
        <f>'Measured TV opt-pt'!D2809</f>
        <v>0</v>
      </c>
      <c r="T2050" s="44">
        <f>'Measured TV opt-pt'!E2809</f>
        <v>0</v>
      </c>
      <c r="U2050" s="44">
        <f>'Measured TV opt-pt'!F2809</f>
        <v>0</v>
      </c>
      <c r="V2050" s="44">
        <f>'Measured TV opt-pt'!G2809</f>
        <v>0</v>
      </c>
      <c r="W2050" s="44">
        <v>38.71</v>
      </c>
      <c r="X2050" s="44">
        <f>'Measured TV opt-pt'!I2809</f>
        <v>0</v>
      </c>
      <c r="Y2050" s="44">
        <f>'Measured TV opt-pt'!J2809</f>
        <v>0</v>
      </c>
      <c r="Z2050" s="44">
        <f>'Measured TV opt-pt'!K2809</f>
        <v>0</v>
      </c>
      <c r="AA2050" s="44">
        <f>'Measured TV opt-pt'!L2809</f>
        <v>0</v>
      </c>
      <c r="AB2050" s="44">
        <f>'Measured TV opt-pt'!M2809</f>
        <v>0</v>
      </c>
      <c r="AC2050" s="44">
        <f>'Measured TV opt-pt'!N2809</f>
        <v>0</v>
      </c>
      <c r="AD2050" s="44">
        <f>'Measured TV opt-pt'!O2809</f>
        <v>0</v>
      </c>
      <c r="AE2050" s="55">
        <f t="shared" si="990"/>
        <v>38.71</v>
      </c>
    </row>
    <row r="2051" spans="1:46" ht="12.75" customHeight="1" x14ac:dyDescent="0.2">
      <c r="A2051" s="193" t="s">
        <v>119</v>
      </c>
      <c r="B2051" s="385"/>
      <c r="C2051" s="123" t="s">
        <v>101</v>
      </c>
      <c r="D2051" s="44"/>
      <c r="E2051" s="44"/>
      <c r="F2051" s="44"/>
      <c r="G2051" s="44"/>
      <c r="H2051" s="44">
        <v>75000</v>
      </c>
      <c r="I2051" s="44">
        <v>10000</v>
      </c>
      <c r="J2051" s="44"/>
      <c r="K2051" s="44"/>
      <c r="L2051" s="44"/>
      <c r="M2051" s="44"/>
      <c r="N2051" s="44"/>
      <c r="O2051" s="44"/>
      <c r="P2051" s="141">
        <f t="shared" si="985"/>
        <v>85000</v>
      </c>
      <c r="Q2051" s="5"/>
      <c r="R2051" s="123" t="s">
        <v>101</v>
      </c>
      <c r="S2051" s="44"/>
      <c r="T2051" s="44">
        <v>60.279999999999994</v>
      </c>
      <c r="U2051" s="44"/>
      <c r="V2051" s="44"/>
      <c r="W2051" s="44"/>
      <c r="X2051" s="44"/>
      <c r="Y2051" s="44"/>
      <c r="Z2051" s="44"/>
      <c r="AA2051" s="44"/>
      <c r="AB2051" s="44"/>
      <c r="AC2051" s="44"/>
      <c r="AD2051" s="44"/>
      <c r="AE2051" s="55">
        <f t="shared" si="990"/>
        <v>60.279999999999994</v>
      </c>
    </row>
    <row r="2052" spans="1:46" ht="12.75" customHeight="1" x14ac:dyDescent="0.2">
      <c r="A2052" s="193" t="s">
        <v>119</v>
      </c>
      <c r="B2052" s="385"/>
      <c r="C2052" s="124" t="s">
        <v>58</v>
      </c>
      <c r="D2052" s="46"/>
      <c r="E2052" s="46"/>
      <c r="F2052" s="46"/>
      <c r="G2052" s="46">
        <v>52164.699999999924</v>
      </c>
      <c r="H2052" s="46">
        <v>125179.44999999925</v>
      </c>
      <c r="I2052" s="46">
        <v>125000</v>
      </c>
      <c r="J2052" s="46">
        <v>67000</v>
      </c>
      <c r="K2052" s="46">
        <v>90000</v>
      </c>
      <c r="L2052" s="46"/>
      <c r="M2052" s="46"/>
      <c r="N2052" s="46"/>
      <c r="O2052" s="46"/>
      <c r="P2052" s="142">
        <f t="shared" si="985"/>
        <v>459344.14999999921</v>
      </c>
      <c r="R2052" s="133" t="s">
        <v>105</v>
      </c>
      <c r="S2052" s="133" t="str">
        <f>+'Measured TV opt-pt'!D1391</f>
        <v>F 20-34 ABC1C2</v>
      </c>
      <c r="T2052" s="133" t="str">
        <f>+'Measured TV opt-pt'!E1391</f>
        <v>F 20-34 ABC1C2</v>
      </c>
      <c r="U2052" s="133" t="str">
        <f>+'Measured TV opt-pt'!F1391</f>
        <v>F 20-34 ABC1C2</v>
      </c>
      <c r="V2052" s="133" t="str">
        <f>+'Measured TV opt-pt'!G1391</f>
        <v>F 20-34 ABC1C2</v>
      </c>
      <c r="W2052" s="133" t="str">
        <f>+'Measured TV opt-pt'!H1391</f>
        <v>F 20-34 ABC1C2</v>
      </c>
      <c r="X2052" s="8" t="str">
        <f>+'Measured TV opt-pt'!I1391</f>
        <v>F 20-34 ABC1C2</v>
      </c>
      <c r="Y2052" s="133" t="str">
        <f>+'Measured TV opt-pt'!J1391</f>
        <v>F 20-34 ABC1C2</v>
      </c>
      <c r="Z2052" s="133" t="str">
        <f>+'Measured TV opt-pt'!K1391</f>
        <v>F 20-34 ABC1C2</v>
      </c>
      <c r="AA2052" s="133" t="str">
        <f>+'Measured TV opt-pt'!L1391</f>
        <v>F 20-34 ABC1C2</v>
      </c>
      <c r="AB2052" s="133" t="str">
        <f>+'Measured TV opt-pt'!M1391</f>
        <v>F 20-34 ABC1C2</v>
      </c>
      <c r="AC2052" s="133" t="str">
        <f>+'Measured TV opt-pt'!N1391</f>
        <v>F 20-34 ABC1C2</v>
      </c>
      <c r="AD2052" s="133" t="str">
        <f>+'Measured TV opt-pt'!O1391</f>
        <v>F 20-34 ABC1C2</v>
      </c>
      <c r="AE2052" s="133"/>
      <c r="AT2052" s="5">
        <f>L2052+L2053+L2054+L2055</f>
        <v>0</v>
      </c>
    </row>
    <row r="2053" spans="1:46" ht="13.5" customHeight="1" thickBot="1" x14ac:dyDescent="0.25">
      <c r="A2053" s="193" t="s">
        <v>119</v>
      </c>
      <c r="B2053" s="385"/>
      <c r="C2053" s="124" t="s">
        <v>59</v>
      </c>
      <c r="D2053" s="46"/>
      <c r="E2053" s="46"/>
      <c r="F2053" s="46"/>
      <c r="G2053" s="46">
        <v>201554</v>
      </c>
      <c r="H2053" s="46">
        <v>43424.5</v>
      </c>
      <c r="I2053" s="46">
        <v>200000</v>
      </c>
      <c r="J2053" s="46"/>
      <c r="K2053" s="46"/>
      <c r="L2053" s="46"/>
      <c r="M2053" s="46"/>
      <c r="N2053" s="46"/>
      <c r="O2053" s="46"/>
      <c r="P2053" s="142">
        <f t="shared" si="985"/>
        <v>444978.5</v>
      </c>
      <c r="R2053" s="60" t="s">
        <v>107</v>
      </c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</row>
    <row r="2054" spans="1:46" ht="12.75" customHeight="1" thickBot="1" x14ac:dyDescent="0.25">
      <c r="A2054" s="193" t="s">
        <v>119</v>
      </c>
      <c r="B2054" s="385"/>
      <c r="C2054" s="124" t="s">
        <v>166</v>
      </c>
      <c r="D2054" s="46"/>
      <c r="E2054" s="46"/>
      <c r="F2054" s="46"/>
      <c r="G2054" s="46"/>
      <c r="H2054" s="46"/>
      <c r="I2054" s="46"/>
      <c r="J2054" s="46"/>
      <c r="K2054" s="46"/>
      <c r="L2054" s="46"/>
      <c r="M2054" s="46"/>
      <c r="N2054" s="46"/>
      <c r="O2054" s="46"/>
      <c r="P2054" s="142">
        <f t="shared" si="985"/>
        <v>0</v>
      </c>
      <c r="Q2054" s="8"/>
      <c r="R2054" s="121" t="s">
        <v>106</v>
      </c>
      <c r="S2054" s="54">
        <f>SUM(S2055:S2060)</f>
        <v>0</v>
      </c>
      <c r="T2054" s="54">
        <f t="shared" ref="T2054" si="991">SUM(T2055:T2060)</f>
        <v>92.09933333333332</v>
      </c>
      <c r="U2054" s="54">
        <f t="shared" ref="U2054" si="992">SUM(U2055:U2060)</f>
        <v>0</v>
      </c>
      <c r="V2054" s="54">
        <f t="shared" ref="V2054" si="993">SUM(V2055:V2060)</f>
        <v>980.35800000000017</v>
      </c>
      <c r="W2054" s="54">
        <f t="shared" ref="W2054" si="994">SUM(W2055:W2060)</f>
        <v>906.01133333333314</v>
      </c>
      <c r="X2054" s="54">
        <f t="shared" ref="X2054:AD2054" si="995">SUM(X2055:X2060)</f>
        <v>591.05919236736474</v>
      </c>
      <c r="Y2054" s="54">
        <f t="shared" si="995"/>
        <v>428.0152444078451</v>
      </c>
      <c r="Z2054" s="54">
        <f t="shared" si="995"/>
        <v>576.60387850505265</v>
      </c>
      <c r="AA2054" s="54">
        <f t="shared" si="995"/>
        <v>0</v>
      </c>
      <c r="AB2054" s="54">
        <f t="shared" si="995"/>
        <v>0</v>
      </c>
      <c r="AC2054" s="54">
        <f t="shared" si="995"/>
        <v>0</v>
      </c>
      <c r="AD2054" s="54">
        <f t="shared" si="995"/>
        <v>0</v>
      </c>
      <c r="AE2054" s="54">
        <f t="shared" ref="AE2054" si="996">SUM(AE2055:AE2060)</f>
        <v>3574.1469819469285</v>
      </c>
    </row>
    <row r="2055" spans="1:46" ht="12.75" customHeight="1" thickBot="1" x14ac:dyDescent="0.25">
      <c r="A2055" s="193" t="s">
        <v>119</v>
      </c>
      <c r="B2055" s="385"/>
      <c r="C2055" s="125" t="s">
        <v>167</v>
      </c>
      <c r="D2055" s="48"/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143">
        <f t="shared" si="985"/>
        <v>0</v>
      </c>
      <c r="Q2055" s="8"/>
      <c r="R2055" s="123" t="s">
        <v>261</v>
      </c>
      <c r="S2055" s="44">
        <f>'Measured TV opt-pt'!D2799</f>
        <v>0</v>
      </c>
      <c r="T2055" s="44">
        <f>'Measured TV opt-pt'!E2799</f>
        <v>0</v>
      </c>
      <c r="U2055" s="44">
        <f>'Measured TV opt-pt'!F2799</f>
        <v>0</v>
      </c>
      <c r="V2055" s="44">
        <v>418.36933333333337</v>
      </c>
      <c r="W2055" s="44">
        <v>385.65533333333315</v>
      </c>
      <c r="X2055" s="44">
        <f>'Measured TV opt-pt'!I2799</f>
        <v>316.02666300257846</v>
      </c>
      <c r="Y2055" s="44">
        <f>'Measured TV opt-pt'!J2799</f>
        <v>259.21192838889323</v>
      </c>
      <c r="Z2055" s="44">
        <f>'Measured TV opt-pt'!K2799</f>
        <v>461.86100201841833</v>
      </c>
      <c r="AA2055" s="44">
        <f>'Measured TV opt-pt'!L2799</f>
        <v>0</v>
      </c>
      <c r="AB2055" s="44">
        <f>'Measured TV opt-pt'!M2799</f>
        <v>0</v>
      </c>
      <c r="AC2055" s="44">
        <f>'Measured TV opt-pt'!N2799</f>
        <v>0</v>
      </c>
      <c r="AD2055" s="44">
        <f>'Measured TV opt-pt'!O2799</f>
        <v>0</v>
      </c>
      <c r="AE2055" s="55">
        <f t="shared" ref="AE2055:AE2060" si="997">SUM(S2055:AD2055)</f>
        <v>1841.1242600765565</v>
      </c>
    </row>
    <row r="2056" spans="1:46" ht="12.75" customHeight="1" thickBot="1" x14ac:dyDescent="0.25">
      <c r="A2056" s="193" t="s">
        <v>119</v>
      </c>
      <c r="B2056" s="385"/>
      <c r="C2056" s="122" t="s">
        <v>60</v>
      </c>
      <c r="D2056" s="42"/>
      <c r="E2056" s="42"/>
      <c r="F2056" s="42"/>
      <c r="G2056" s="42"/>
      <c r="H2056" s="42"/>
      <c r="I2056" s="42"/>
      <c r="J2056" s="42"/>
      <c r="K2056" s="42"/>
      <c r="L2056" s="42"/>
      <c r="M2056" s="42"/>
      <c r="N2056" s="42"/>
      <c r="O2056" s="42"/>
      <c r="P2056" s="144">
        <f t="shared" si="985"/>
        <v>0</v>
      </c>
      <c r="Q2056" s="5"/>
      <c r="R2056" s="123" t="s">
        <v>262</v>
      </c>
      <c r="S2056" s="44">
        <f>'Measured TV opt-pt'!D2800</f>
        <v>0</v>
      </c>
      <c r="T2056" s="44">
        <f>'Measured TV opt-pt'!E2800</f>
        <v>0</v>
      </c>
      <c r="U2056" s="44">
        <f>'Measured TV opt-pt'!F2800</f>
        <v>0</v>
      </c>
      <c r="V2056" s="44">
        <v>18.576000000000001</v>
      </c>
      <c r="W2056" s="44">
        <v>43.327999999999996</v>
      </c>
      <c r="X2056" s="44">
        <f>'Measured TV opt-pt'!I2800</f>
        <v>0</v>
      </c>
      <c r="Y2056" s="44">
        <f>'Measured TV opt-pt'!J2800</f>
        <v>0</v>
      </c>
      <c r="Z2056" s="44">
        <f>'Measured TV opt-pt'!K2800</f>
        <v>0</v>
      </c>
      <c r="AA2056" s="44">
        <f>'Measured TV opt-pt'!L2800</f>
        <v>0</v>
      </c>
      <c r="AB2056" s="44">
        <f>'Measured TV opt-pt'!M2800</f>
        <v>0</v>
      </c>
      <c r="AC2056" s="44">
        <f>'Measured TV opt-pt'!N2800</f>
        <v>0</v>
      </c>
      <c r="AD2056" s="44">
        <f>'Measured TV opt-pt'!O2800</f>
        <v>0</v>
      </c>
      <c r="AE2056" s="55">
        <f t="shared" si="997"/>
        <v>61.903999999999996</v>
      </c>
      <c r="AT2056" s="5">
        <f>L2056+L2057+L2058+L2059+L2060+L2061+L2081+L2082+L2083</f>
        <v>13125</v>
      </c>
    </row>
    <row r="2057" spans="1:46" ht="12.75" customHeight="1" thickBot="1" x14ac:dyDescent="0.25">
      <c r="A2057" s="193" t="s">
        <v>119</v>
      </c>
      <c r="B2057" s="385"/>
      <c r="C2057" s="122" t="s">
        <v>61</v>
      </c>
      <c r="D2057" s="42"/>
      <c r="E2057" s="42"/>
      <c r="F2057" s="42"/>
      <c r="G2057" s="42"/>
      <c r="H2057" s="42"/>
      <c r="I2057" s="42"/>
      <c r="J2057" s="42"/>
      <c r="K2057" s="42"/>
      <c r="L2057" s="42"/>
      <c r="M2057" s="42"/>
      <c r="N2057" s="42"/>
      <c r="O2057" s="42"/>
      <c r="P2057" s="144">
        <f t="shared" si="985"/>
        <v>0</v>
      </c>
      <c r="R2057" s="123" t="s">
        <v>263</v>
      </c>
      <c r="S2057" s="44">
        <f>'Measured TV opt-pt'!D2801</f>
        <v>0</v>
      </c>
      <c r="T2057" s="44">
        <f>'Measured TV opt-pt'!E2801</f>
        <v>0</v>
      </c>
      <c r="U2057" s="44">
        <f>'Measured TV opt-pt'!F2801</f>
        <v>0</v>
      </c>
      <c r="V2057" s="44">
        <v>217.40833333333339</v>
      </c>
      <c r="W2057" s="44">
        <v>78.959999999999994</v>
      </c>
      <c r="X2057" s="44">
        <f>'Measured TV opt-pt'!I2801</f>
        <v>126.05009192087049</v>
      </c>
      <c r="Y2057" s="44">
        <f>'Measured TV opt-pt'!J2801</f>
        <v>64.408484902884069</v>
      </c>
      <c r="Z2057" s="44">
        <f>'Measured TV opt-pt'!K2801</f>
        <v>66.502683828553032</v>
      </c>
      <c r="AA2057" s="44">
        <f>'Measured TV opt-pt'!L2801</f>
        <v>0</v>
      </c>
      <c r="AB2057" s="44">
        <f>'Measured TV opt-pt'!M2801</f>
        <v>0</v>
      </c>
      <c r="AC2057" s="44">
        <f>'Measured TV opt-pt'!N2801</f>
        <v>0</v>
      </c>
      <c r="AD2057" s="44">
        <f>'Measured TV opt-pt'!O2801</f>
        <v>0</v>
      </c>
      <c r="AE2057" s="55">
        <f t="shared" si="997"/>
        <v>553.32959398564105</v>
      </c>
    </row>
    <row r="2058" spans="1:46" ht="12.75" customHeight="1" thickBot="1" x14ac:dyDescent="0.25">
      <c r="A2058" s="193" t="s">
        <v>119</v>
      </c>
      <c r="B2058" s="385"/>
      <c r="C2058" s="122" t="s">
        <v>62</v>
      </c>
      <c r="D2058" s="42"/>
      <c r="E2058" s="42"/>
      <c r="F2058" s="42"/>
      <c r="G2058" s="42"/>
      <c r="H2058" s="42">
        <v>11156</v>
      </c>
      <c r="I2058" s="42">
        <v>13820</v>
      </c>
      <c r="J2058" s="42">
        <v>12500</v>
      </c>
      <c r="K2058" s="42">
        <v>12500</v>
      </c>
      <c r="L2058" s="42"/>
      <c r="M2058" s="42"/>
      <c r="N2058" s="42"/>
      <c r="O2058" s="42"/>
      <c r="P2058" s="144">
        <f t="shared" si="985"/>
        <v>49976</v>
      </c>
      <c r="R2058" s="123" t="s">
        <v>264</v>
      </c>
      <c r="S2058" s="44">
        <f>'Measured TV opt-pt'!D2802</f>
        <v>0</v>
      </c>
      <c r="T2058" s="44">
        <f>'Measured TV opt-pt'!E2802</f>
        <v>0</v>
      </c>
      <c r="U2058" s="44">
        <f>'Measured TV opt-pt'!F2802</f>
        <v>0</v>
      </c>
      <c r="V2058" s="44">
        <v>326.00433333333336</v>
      </c>
      <c r="W2058" s="44">
        <v>330.50799999999998</v>
      </c>
      <c r="X2058" s="44">
        <f>'Measured TV opt-pt'!I2802</f>
        <v>94.982437443915828</v>
      </c>
      <c r="Y2058" s="44">
        <f>'Measured TV opt-pt'!J2802</f>
        <v>104.39483111606778</v>
      </c>
      <c r="Z2058" s="44">
        <f>'Measured TV opt-pt'!K2802</f>
        <v>48.240192658081284</v>
      </c>
      <c r="AA2058" s="44">
        <f>'Measured TV opt-pt'!L2802</f>
        <v>0</v>
      </c>
      <c r="AB2058" s="44">
        <f>'Measured TV opt-pt'!M2802</f>
        <v>0</v>
      </c>
      <c r="AC2058" s="44">
        <f>'Measured TV opt-pt'!N2802</f>
        <v>0</v>
      </c>
      <c r="AD2058" s="44">
        <f>'Measured TV opt-pt'!O2802</f>
        <v>0</v>
      </c>
      <c r="AE2058" s="55">
        <f t="shared" si="997"/>
        <v>904.12979455139816</v>
      </c>
    </row>
    <row r="2059" spans="1:46" ht="12.75" customHeight="1" thickBot="1" x14ac:dyDescent="0.25">
      <c r="A2059" s="193" t="s">
        <v>119</v>
      </c>
      <c r="B2059" s="385"/>
      <c r="C2059" s="122" t="s">
        <v>63</v>
      </c>
      <c r="D2059" s="42"/>
      <c r="E2059" s="42">
        <v>25833</v>
      </c>
      <c r="F2059" s="42">
        <v>15833</v>
      </c>
      <c r="G2059" s="42">
        <v>15833</v>
      </c>
      <c r="H2059" s="42">
        <v>175901</v>
      </c>
      <c r="I2059" s="42">
        <v>15833</v>
      </c>
      <c r="J2059" s="42">
        <v>15833</v>
      </c>
      <c r="K2059" s="42">
        <v>13125</v>
      </c>
      <c r="L2059" s="344">
        <v>13125</v>
      </c>
      <c r="M2059" s="42"/>
      <c r="N2059" s="42"/>
      <c r="O2059" s="42"/>
      <c r="P2059" s="144">
        <f t="shared" si="985"/>
        <v>291316</v>
      </c>
      <c r="Q2059" s="5"/>
      <c r="R2059" s="123" t="s">
        <v>265</v>
      </c>
      <c r="S2059" s="44">
        <f>'Measured TV opt-pt'!D2803</f>
        <v>0</v>
      </c>
      <c r="T2059" s="44">
        <f>'Measured TV opt-pt'!E2803</f>
        <v>0</v>
      </c>
      <c r="U2059" s="44">
        <f>'Measured TV opt-pt'!F2803</f>
        <v>0</v>
      </c>
      <c r="V2059" s="44">
        <f>'Measured TV opt-pt'!G2803</f>
        <v>0</v>
      </c>
      <c r="W2059" s="44">
        <v>67.56</v>
      </c>
      <c r="X2059" s="44">
        <f>'Measured TV opt-pt'!I2803</f>
        <v>54</v>
      </c>
      <c r="Y2059" s="44">
        <f>'Measured TV opt-pt'!J2803</f>
        <v>0</v>
      </c>
      <c r="Z2059" s="44">
        <f>'Measured TV opt-pt'!K2803</f>
        <v>0</v>
      </c>
      <c r="AA2059" s="44">
        <f>'Measured TV opt-pt'!L2803</f>
        <v>0</v>
      </c>
      <c r="AB2059" s="44">
        <f>'Measured TV opt-pt'!M2803</f>
        <v>0</v>
      </c>
      <c r="AC2059" s="44">
        <f>'Measured TV opt-pt'!N2803</f>
        <v>0</v>
      </c>
      <c r="AD2059" s="44">
        <f>'Measured TV opt-pt'!O2803</f>
        <v>0</v>
      </c>
      <c r="AE2059" s="55">
        <f t="shared" si="997"/>
        <v>121.56</v>
      </c>
    </row>
    <row r="2060" spans="1:46" ht="13.5" customHeight="1" x14ac:dyDescent="0.2">
      <c r="A2060" s="193" t="s">
        <v>119</v>
      </c>
      <c r="B2060" s="385"/>
      <c r="C2060" s="122" t="s">
        <v>64</v>
      </c>
      <c r="D2060" s="42"/>
      <c r="E2060" s="42"/>
      <c r="F2060" s="42"/>
      <c r="G2060" s="42"/>
      <c r="H2060" s="42">
        <v>695225</v>
      </c>
      <c r="I2060" s="42">
        <v>2040</v>
      </c>
      <c r="J2060" s="42">
        <v>102800</v>
      </c>
      <c r="K2060" s="42"/>
      <c r="L2060" s="42"/>
      <c r="M2060" s="42"/>
      <c r="N2060" s="42"/>
      <c r="O2060" s="42"/>
      <c r="P2060" s="144">
        <f>SUM(D2060:O2060)</f>
        <v>800065</v>
      </c>
      <c r="Q2060" s="5"/>
      <c r="R2060" s="123" t="s">
        <v>266</v>
      </c>
      <c r="S2060" s="44"/>
      <c r="T2060" s="44">
        <v>92.09933333333332</v>
      </c>
      <c r="U2060" s="44"/>
      <c r="V2060" s="44"/>
      <c r="W2060" s="44"/>
      <c r="X2060" s="44"/>
      <c r="Y2060" s="44"/>
      <c r="Z2060" s="44"/>
      <c r="AA2060" s="44"/>
      <c r="AB2060" s="44"/>
      <c r="AC2060" s="44"/>
      <c r="AD2060" s="44"/>
      <c r="AE2060" s="55">
        <f t="shared" si="997"/>
        <v>92.09933333333332</v>
      </c>
    </row>
    <row r="2061" spans="1:46" ht="12.75" customHeight="1" x14ac:dyDescent="0.2">
      <c r="A2061" s="193" t="s">
        <v>119</v>
      </c>
      <c r="B2061" s="385"/>
      <c r="C2061" s="212" t="s">
        <v>289</v>
      </c>
      <c r="D2061" s="217">
        <f t="shared" ref="D2061:O2061" si="998">SUM(D2062:D2080)</f>
        <v>0</v>
      </c>
      <c r="E2061" s="217">
        <f t="shared" si="998"/>
        <v>260047.4712</v>
      </c>
      <c r="F2061" s="217">
        <f t="shared" si="998"/>
        <v>9996.6516000000011</v>
      </c>
      <c r="G2061" s="217">
        <f t="shared" si="998"/>
        <v>287151.62</v>
      </c>
      <c r="H2061" s="217">
        <f t="shared" si="998"/>
        <v>51772.146800000002</v>
      </c>
      <c r="I2061" s="217">
        <f t="shared" si="998"/>
        <v>568438</v>
      </c>
      <c r="J2061" s="217">
        <f t="shared" si="998"/>
        <v>0</v>
      </c>
      <c r="K2061" s="217">
        <f t="shared" si="998"/>
        <v>0</v>
      </c>
      <c r="L2061" s="217">
        <f t="shared" si="998"/>
        <v>0</v>
      </c>
      <c r="M2061" s="217">
        <f t="shared" si="998"/>
        <v>0</v>
      </c>
      <c r="N2061" s="217">
        <f t="shared" si="998"/>
        <v>0</v>
      </c>
      <c r="O2061" s="217">
        <f t="shared" si="998"/>
        <v>0</v>
      </c>
      <c r="P2061" s="214">
        <f t="shared" si="985"/>
        <v>1177405.8895999999</v>
      </c>
      <c r="Q2061" s="5"/>
      <c r="R2061" s="60" t="s">
        <v>107</v>
      </c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</row>
    <row r="2062" spans="1:46" ht="12.75" customHeight="1" x14ac:dyDescent="0.25">
      <c r="A2062" s="193" t="s">
        <v>119</v>
      </c>
      <c r="B2062" s="385"/>
      <c r="C2062" s="311" t="s">
        <v>284</v>
      </c>
      <c r="D2062" s="330"/>
      <c r="E2062" s="330">
        <v>96559.679999999993</v>
      </c>
      <c r="F2062" s="330"/>
      <c r="G2062" s="330"/>
      <c r="H2062" s="330"/>
      <c r="I2062" s="330">
        <v>568438</v>
      </c>
      <c r="J2062" s="330"/>
      <c r="K2062" s="330"/>
      <c r="L2062" s="330"/>
      <c r="M2062" s="330"/>
      <c r="N2062" s="330"/>
      <c r="O2062" s="330"/>
      <c r="P2062" s="312">
        <f t="shared" ref="P2062:P2080" si="999">SUM(D2062:O2062)</f>
        <v>664997.67999999993</v>
      </c>
      <c r="Q2062" s="5"/>
      <c r="R2062" s="60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</row>
    <row r="2063" spans="1:46" ht="12.75" customHeight="1" x14ac:dyDescent="0.25">
      <c r="A2063" s="193" t="s">
        <v>119</v>
      </c>
      <c r="B2063" s="385"/>
      <c r="C2063" s="311" t="s">
        <v>288</v>
      </c>
      <c r="D2063" s="330"/>
      <c r="E2063" s="330"/>
      <c r="F2063" s="330"/>
      <c r="G2063" s="330"/>
      <c r="H2063" s="330"/>
      <c r="I2063" s="330"/>
      <c r="J2063" s="330"/>
      <c r="K2063" s="330"/>
      <c r="L2063" s="330"/>
      <c r="M2063" s="330"/>
      <c r="N2063" s="330"/>
      <c r="O2063" s="330"/>
      <c r="P2063" s="312">
        <f t="shared" si="999"/>
        <v>0</v>
      </c>
      <c r="Q2063" s="5"/>
      <c r="R2063" s="60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</row>
    <row r="2064" spans="1:46" ht="12.75" customHeight="1" x14ac:dyDescent="0.25">
      <c r="A2064" s="193" t="s">
        <v>119</v>
      </c>
      <c r="B2064" s="385"/>
      <c r="C2064" s="311" t="s">
        <v>280</v>
      </c>
      <c r="D2064" s="330"/>
      <c r="E2064" s="330">
        <v>15000</v>
      </c>
      <c r="F2064" s="330"/>
      <c r="G2064" s="330">
        <v>9800</v>
      </c>
      <c r="H2064" s="330"/>
      <c r="I2064" s="330"/>
      <c r="J2064" s="330"/>
      <c r="K2064" s="330"/>
      <c r="L2064" s="330"/>
      <c r="M2064" s="330"/>
      <c r="N2064" s="330"/>
      <c r="O2064" s="330"/>
      <c r="P2064" s="312">
        <f t="shared" si="999"/>
        <v>24800</v>
      </c>
      <c r="Q2064" s="5"/>
      <c r="R2064" s="60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</row>
    <row r="2065" spans="1:31" ht="12.75" customHeight="1" x14ac:dyDescent="0.25">
      <c r="A2065" s="193" t="s">
        <v>119</v>
      </c>
      <c r="B2065" s="385"/>
      <c r="C2065" s="311" t="s">
        <v>285</v>
      </c>
      <c r="D2065" s="330"/>
      <c r="E2065" s="330"/>
      <c r="F2065" s="330"/>
      <c r="G2065" s="330">
        <v>62327.61</v>
      </c>
      <c r="H2065" s="330">
        <v>15011.95</v>
      </c>
      <c r="I2065" s="330"/>
      <c r="J2065" s="330"/>
      <c r="K2065" s="330"/>
      <c r="L2065" s="330"/>
      <c r="M2065" s="330"/>
      <c r="N2065" s="330"/>
      <c r="O2065" s="330"/>
      <c r="P2065" s="312">
        <f t="shared" si="999"/>
        <v>77339.56</v>
      </c>
      <c r="Q2065" s="5"/>
      <c r="R2065" s="60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</row>
    <row r="2066" spans="1:31" ht="12.75" customHeight="1" x14ac:dyDescent="0.25">
      <c r="A2066" s="193" t="str">
        <f t="shared" ref="A2066:A2078" si="1000">+A2065</f>
        <v>IC</v>
      </c>
      <c r="B2066" s="385"/>
      <c r="C2066" s="311" t="s">
        <v>280</v>
      </c>
      <c r="D2066" s="330"/>
      <c r="E2066" s="330"/>
      <c r="F2066" s="330"/>
      <c r="G2066" s="330">
        <v>55500</v>
      </c>
      <c r="H2066" s="330">
        <v>10000</v>
      </c>
      <c r="I2066" s="330"/>
      <c r="J2066" s="330"/>
      <c r="K2066" s="330"/>
      <c r="L2066" s="330"/>
      <c r="M2066" s="330"/>
      <c r="N2066" s="330"/>
      <c r="O2066" s="330"/>
      <c r="P2066" s="312">
        <f t="shared" si="999"/>
        <v>65500</v>
      </c>
      <c r="Q2066" s="5"/>
      <c r="R2066" s="60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</row>
    <row r="2067" spans="1:31" ht="12.75" customHeight="1" x14ac:dyDescent="0.25">
      <c r="A2067" s="193" t="str">
        <f t="shared" si="1000"/>
        <v>IC</v>
      </c>
      <c r="B2067" s="385"/>
      <c r="C2067" s="311" t="s">
        <v>286</v>
      </c>
      <c r="D2067" s="330"/>
      <c r="E2067" s="330">
        <v>2159.9</v>
      </c>
      <c r="F2067" s="330"/>
      <c r="G2067" s="330"/>
      <c r="H2067" s="330"/>
      <c r="I2067" s="330"/>
      <c r="J2067" s="330"/>
      <c r="K2067" s="330"/>
      <c r="L2067" s="330"/>
      <c r="M2067" s="330"/>
      <c r="N2067" s="330"/>
      <c r="O2067" s="330"/>
      <c r="P2067" s="312">
        <f t="shared" si="999"/>
        <v>2159.9</v>
      </c>
      <c r="Q2067" s="5"/>
      <c r="R2067" s="60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</row>
    <row r="2068" spans="1:31" ht="12.75" customHeight="1" x14ac:dyDescent="0.25">
      <c r="A2068" s="193" t="str">
        <f t="shared" si="1000"/>
        <v>IC</v>
      </c>
      <c r="B2068" s="385"/>
      <c r="C2068" s="311" t="s">
        <v>282</v>
      </c>
      <c r="D2068" s="330"/>
      <c r="E2068" s="330">
        <v>79987.789999999994</v>
      </c>
      <c r="F2068" s="330">
        <v>4577.4450000000006</v>
      </c>
      <c r="G2068" s="330">
        <v>75058.851999999999</v>
      </c>
      <c r="H2068" s="330">
        <v>17720.89</v>
      </c>
      <c r="I2068" s="330"/>
      <c r="J2068" s="330"/>
      <c r="K2068" s="330"/>
      <c r="L2068" s="330"/>
      <c r="M2068" s="330"/>
      <c r="N2068" s="330"/>
      <c r="O2068" s="330"/>
      <c r="P2068" s="312">
        <f t="shared" si="999"/>
        <v>177344.97700000001</v>
      </c>
      <c r="Q2068" s="5"/>
      <c r="R2068" s="60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</row>
    <row r="2069" spans="1:31" ht="12.75" customHeight="1" x14ac:dyDescent="0.25">
      <c r="A2069" s="193" t="str">
        <f t="shared" si="1000"/>
        <v>IC</v>
      </c>
      <c r="B2069" s="385"/>
      <c r="C2069" s="311" t="s">
        <v>283</v>
      </c>
      <c r="D2069" s="330"/>
      <c r="E2069" s="330">
        <v>46000</v>
      </c>
      <c r="F2069" s="330"/>
      <c r="G2069" s="330">
        <v>30001.58</v>
      </c>
      <c r="H2069" s="330">
        <v>749.99680000000001</v>
      </c>
      <c r="I2069" s="330"/>
      <c r="J2069" s="330"/>
      <c r="K2069" s="330"/>
      <c r="L2069" s="330"/>
      <c r="M2069" s="330"/>
      <c r="N2069" s="330"/>
      <c r="O2069" s="330"/>
      <c r="P2069" s="312">
        <f t="shared" si="999"/>
        <v>76751.576799999995</v>
      </c>
      <c r="Q2069" s="5"/>
      <c r="R2069" s="60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</row>
    <row r="2070" spans="1:31" ht="12.75" customHeight="1" x14ac:dyDescent="0.25">
      <c r="A2070" s="193" t="str">
        <f t="shared" si="1000"/>
        <v>IC</v>
      </c>
      <c r="B2070" s="385"/>
      <c r="C2070" s="313" t="s">
        <v>287</v>
      </c>
      <c r="D2070" s="331"/>
      <c r="E2070" s="331"/>
      <c r="F2070" s="331"/>
      <c r="G2070" s="331"/>
      <c r="H2070" s="331"/>
      <c r="I2070" s="331"/>
      <c r="J2070" s="331"/>
      <c r="K2070" s="331"/>
      <c r="L2070" s="331"/>
      <c r="M2070" s="331"/>
      <c r="N2070" s="331"/>
      <c r="O2070" s="331"/>
      <c r="P2070" s="314">
        <f t="shared" si="999"/>
        <v>0</v>
      </c>
      <c r="Q2070" s="5"/>
      <c r="R2070" s="60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</row>
    <row r="2071" spans="1:31" ht="12.75" customHeight="1" x14ac:dyDescent="0.25">
      <c r="A2071" s="193" t="str">
        <f t="shared" si="1000"/>
        <v>IC</v>
      </c>
      <c r="B2071" s="385"/>
      <c r="C2071" s="313" t="s">
        <v>288</v>
      </c>
      <c r="D2071" s="331"/>
      <c r="E2071" s="331"/>
      <c r="F2071" s="331"/>
      <c r="G2071" s="331"/>
      <c r="H2071" s="331"/>
      <c r="I2071" s="331"/>
      <c r="J2071" s="331"/>
      <c r="K2071" s="331"/>
      <c r="L2071" s="331"/>
      <c r="M2071" s="331"/>
      <c r="N2071" s="331"/>
      <c r="O2071" s="331"/>
      <c r="P2071" s="314">
        <f t="shared" si="999"/>
        <v>0</v>
      </c>
      <c r="Q2071" s="5"/>
      <c r="R2071" s="60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</row>
    <row r="2072" spans="1:31" ht="12.75" customHeight="1" x14ac:dyDescent="0.25">
      <c r="A2072" s="193" t="str">
        <f t="shared" si="1000"/>
        <v>IC</v>
      </c>
      <c r="B2072" s="385"/>
      <c r="C2072" s="313" t="s">
        <v>280</v>
      </c>
      <c r="D2072" s="331"/>
      <c r="E2072" s="331"/>
      <c r="F2072" s="331"/>
      <c r="G2072" s="331"/>
      <c r="H2072" s="331"/>
      <c r="I2072" s="331"/>
      <c r="J2072" s="331"/>
      <c r="K2072" s="331"/>
      <c r="L2072" s="331"/>
      <c r="M2072" s="331"/>
      <c r="N2072" s="331"/>
      <c r="O2072" s="331"/>
      <c r="P2072" s="314">
        <f t="shared" si="999"/>
        <v>0</v>
      </c>
      <c r="Q2072" s="5"/>
      <c r="R2072" s="60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</row>
    <row r="2073" spans="1:31" ht="12.75" customHeight="1" x14ac:dyDescent="0.25">
      <c r="A2073" s="193" t="str">
        <f t="shared" si="1000"/>
        <v>IC</v>
      </c>
      <c r="B2073" s="385"/>
      <c r="C2073" s="313" t="s">
        <v>285</v>
      </c>
      <c r="D2073" s="331"/>
      <c r="E2073" s="331"/>
      <c r="F2073" s="331"/>
      <c r="G2073" s="331"/>
      <c r="H2073" s="331"/>
      <c r="I2073" s="331"/>
      <c r="J2073" s="331"/>
      <c r="K2073" s="331"/>
      <c r="L2073" s="331"/>
      <c r="M2073" s="331"/>
      <c r="N2073" s="331"/>
      <c r="O2073" s="331"/>
      <c r="P2073" s="314">
        <f t="shared" si="999"/>
        <v>0</v>
      </c>
      <c r="Q2073" s="5"/>
      <c r="R2073" s="60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</row>
    <row r="2074" spans="1:31" ht="12.75" customHeight="1" x14ac:dyDescent="0.25">
      <c r="A2074" s="193" t="str">
        <f t="shared" si="1000"/>
        <v>IC</v>
      </c>
      <c r="B2074" s="385"/>
      <c r="C2074" s="313" t="s">
        <v>280</v>
      </c>
      <c r="D2074" s="331"/>
      <c r="E2074" s="331"/>
      <c r="F2074" s="331">
        <v>3750</v>
      </c>
      <c r="G2074" s="331"/>
      <c r="H2074" s="331"/>
      <c r="I2074" s="331"/>
      <c r="J2074" s="331"/>
      <c r="K2074" s="331"/>
      <c r="L2074" s="331"/>
      <c r="M2074" s="331"/>
      <c r="N2074" s="331"/>
      <c r="O2074" s="331"/>
      <c r="P2074" s="314">
        <f t="shared" si="999"/>
        <v>3750</v>
      </c>
      <c r="Q2074" s="5"/>
      <c r="R2074" s="60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</row>
    <row r="2075" spans="1:31" ht="12.75" customHeight="1" x14ac:dyDescent="0.25">
      <c r="A2075" s="193" t="str">
        <f t="shared" si="1000"/>
        <v>IC</v>
      </c>
      <c r="B2075" s="385"/>
      <c r="C2075" s="313" t="s">
        <v>286</v>
      </c>
      <c r="D2075" s="331"/>
      <c r="E2075" s="331"/>
      <c r="F2075" s="331"/>
      <c r="G2075" s="331"/>
      <c r="H2075" s="331"/>
      <c r="I2075" s="331"/>
      <c r="J2075" s="331"/>
      <c r="K2075" s="331"/>
      <c r="L2075" s="331"/>
      <c r="M2075" s="331"/>
      <c r="N2075" s="331"/>
      <c r="O2075" s="331"/>
      <c r="P2075" s="314">
        <f t="shared" si="999"/>
        <v>0</v>
      </c>
      <c r="Q2075" s="5"/>
      <c r="R2075" s="60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</row>
    <row r="2076" spans="1:31" ht="12.75" customHeight="1" x14ac:dyDescent="0.25">
      <c r="A2076" s="193" t="str">
        <f t="shared" si="1000"/>
        <v>IC</v>
      </c>
      <c r="B2076" s="385"/>
      <c r="C2076" s="313" t="s">
        <v>282</v>
      </c>
      <c r="D2076" s="331"/>
      <c r="E2076" s="331"/>
      <c r="F2076" s="331">
        <v>999.9224999999999</v>
      </c>
      <c r="G2076" s="331">
        <v>32428.198</v>
      </c>
      <c r="H2076" s="331">
        <v>4430.22</v>
      </c>
      <c r="I2076" s="331"/>
      <c r="J2076" s="331"/>
      <c r="K2076" s="331"/>
      <c r="L2076" s="331"/>
      <c r="M2076" s="331"/>
      <c r="N2076" s="331"/>
      <c r="O2076" s="331"/>
      <c r="P2076" s="314">
        <f t="shared" si="999"/>
        <v>37858.340499999998</v>
      </c>
      <c r="Q2076" s="5"/>
      <c r="R2076" s="60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</row>
    <row r="2077" spans="1:31" ht="12.75" customHeight="1" x14ac:dyDescent="0.25">
      <c r="A2077" s="193" t="str">
        <f t="shared" si="1000"/>
        <v>IC</v>
      </c>
      <c r="B2077" s="385"/>
      <c r="C2077" s="313" t="s">
        <v>283</v>
      </c>
      <c r="D2077" s="331"/>
      <c r="E2077" s="331"/>
      <c r="F2077" s="331"/>
      <c r="G2077" s="331"/>
      <c r="H2077" s="331"/>
      <c r="I2077" s="331"/>
      <c r="J2077" s="331"/>
      <c r="K2077" s="331"/>
      <c r="L2077" s="331"/>
      <c r="M2077" s="331"/>
      <c r="N2077" s="331"/>
      <c r="O2077" s="331"/>
      <c r="P2077" s="314">
        <f t="shared" si="999"/>
        <v>0</v>
      </c>
      <c r="Q2077" s="5"/>
      <c r="R2077" s="60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</row>
    <row r="2078" spans="1:31" ht="12.75" customHeight="1" x14ac:dyDescent="0.25">
      <c r="A2078" s="193" t="str">
        <f t="shared" si="1000"/>
        <v>IC</v>
      </c>
      <c r="B2078" s="385"/>
      <c r="C2078" s="313" t="s">
        <v>281</v>
      </c>
      <c r="D2078" s="331"/>
      <c r="E2078" s="331"/>
      <c r="F2078" s="331"/>
      <c r="G2078" s="331"/>
      <c r="H2078" s="331"/>
      <c r="I2078" s="331"/>
      <c r="J2078" s="331"/>
      <c r="K2078" s="331"/>
      <c r="L2078" s="331"/>
      <c r="M2078" s="331"/>
      <c r="N2078" s="331"/>
      <c r="O2078" s="331"/>
      <c r="P2078" s="314">
        <f t="shared" si="999"/>
        <v>0</v>
      </c>
      <c r="Q2078" s="5"/>
      <c r="R2078" s="60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</row>
    <row r="2079" spans="1:31" ht="12.75" customHeight="1" x14ac:dyDescent="0.25">
      <c r="A2079" s="193" t="s">
        <v>119</v>
      </c>
      <c r="B2079" s="385"/>
      <c r="C2079" s="318" t="s">
        <v>279</v>
      </c>
      <c r="D2079" s="332"/>
      <c r="E2079" s="332">
        <v>20340.101200000001</v>
      </c>
      <c r="F2079" s="332">
        <v>669.28409999999997</v>
      </c>
      <c r="G2079" s="332">
        <v>22035.380000000005</v>
      </c>
      <c r="H2079" s="332">
        <v>3859.09</v>
      </c>
      <c r="I2079" s="332"/>
      <c r="J2079" s="332"/>
      <c r="K2079" s="332"/>
      <c r="L2079" s="332"/>
      <c r="M2079" s="332"/>
      <c r="N2079" s="332"/>
      <c r="O2079" s="332"/>
      <c r="P2079" s="315">
        <f t="shared" si="999"/>
        <v>46903.85530000001</v>
      </c>
      <c r="Q2079" s="5"/>
      <c r="R2079" s="60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</row>
    <row r="2080" spans="1:31" ht="12.75" customHeight="1" x14ac:dyDescent="0.25">
      <c r="A2080" s="193" t="s">
        <v>119</v>
      </c>
      <c r="B2080" s="385"/>
      <c r="C2080" s="316" t="s">
        <v>290</v>
      </c>
      <c r="D2080" s="334"/>
      <c r="E2080" s="334"/>
      <c r="F2080" s="334"/>
      <c r="G2080" s="334"/>
      <c r="H2080" s="334"/>
      <c r="I2080" s="334"/>
      <c r="J2080" s="334"/>
      <c r="K2080" s="334"/>
      <c r="L2080" s="334"/>
      <c r="M2080" s="334"/>
      <c r="N2080" s="334"/>
      <c r="O2080" s="334"/>
      <c r="P2080" s="317">
        <f t="shared" si="999"/>
        <v>0</v>
      </c>
      <c r="Q2080" s="5"/>
      <c r="R2080" s="60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</row>
    <row r="2081" spans="1:31" ht="12.75" customHeight="1" x14ac:dyDescent="0.2">
      <c r="A2081" s="193" t="s">
        <v>119</v>
      </c>
      <c r="B2081" s="385"/>
      <c r="C2081" s="122" t="s">
        <v>66</v>
      </c>
      <c r="D2081" s="42"/>
      <c r="E2081" s="42"/>
      <c r="F2081" s="42"/>
      <c r="G2081" s="42"/>
      <c r="H2081" s="42"/>
      <c r="I2081" s="42"/>
      <c r="J2081" s="42"/>
      <c r="K2081" s="42"/>
      <c r="L2081" s="42"/>
      <c r="M2081" s="42"/>
      <c r="N2081" s="42"/>
      <c r="O2081" s="42"/>
      <c r="P2081" s="144">
        <f t="shared" si="985"/>
        <v>0</v>
      </c>
      <c r="R2081" s="60" t="s">
        <v>107</v>
      </c>
    </row>
    <row r="2082" spans="1:31" ht="12.75" customHeight="1" x14ac:dyDescent="0.2">
      <c r="A2082" s="193" t="s">
        <v>119</v>
      </c>
      <c r="B2082" s="385"/>
      <c r="C2082" s="122" t="s">
        <v>67</v>
      </c>
      <c r="D2082" s="42"/>
      <c r="E2082" s="42"/>
      <c r="F2082" s="42"/>
      <c r="G2082" s="42"/>
      <c r="H2082" s="42"/>
      <c r="I2082" s="42"/>
      <c r="J2082" s="42"/>
      <c r="K2082" s="42"/>
      <c r="L2082" s="42"/>
      <c r="M2082" s="42"/>
      <c r="N2082" s="42"/>
      <c r="O2082" s="42"/>
      <c r="P2082" s="144">
        <f t="shared" si="985"/>
        <v>0</v>
      </c>
      <c r="Q2082" s="5"/>
      <c r="R2082" s="60" t="s">
        <v>107</v>
      </c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</row>
    <row r="2083" spans="1:31" ht="12.75" customHeight="1" x14ac:dyDescent="0.2">
      <c r="A2083" s="193" t="s">
        <v>119</v>
      </c>
      <c r="B2083" s="385"/>
      <c r="C2083" s="122" t="s">
        <v>68</v>
      </c>
      <c r="D2083" s="42">
        <v>900</v>
      </c>
      <c r="E2083" s="42">
        <v>2658</v>
      </c>
      <c r="F2083" s="42">
        <v>1806</v>
      </c>
      <c r="G2083" s="42"/>
      <c r="H2083" s="42"/>
      <c r="I2083" s="42"/>
      <c r="J2083" s="42"/>
      <c r="K2083" s="42"/>
      <c r="L2083" s="42"/>
      <c r="M2083" s="42"/>
      <c r="N2083" s="42"/>
      <c r="O2083" s="42"/>
      <c r="P2083" s="144">
        <f t="shared" si="985"/>
        <v>5364</v>
      </c>
      <c r="Q2083" s="5"/>
      <c r="R2083" s="60" t="s">
        <v>107</v>
      </c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</row>
    <row r="2084" spans="1:31" ht="13.5" customHeight="1" thickBot="1" x14ac:dyDescent="0.25">
      <c r="A2084" s="193" t="s">
        <v>119</v>
      </c>
      <c r="B2084" s="386"/>
      <c r="C2084" s="126" t="s">
        <v>55</v>
      </c>
      <c r="D2084" s="56">
        <f t="shared" ref="D2084:O2084" si="1001">+D2083+D2082+D2081+D2061+D2060+D2059+D2058+D2057+D2056+D2045</f>
        <v>900</v>
      </c>
      <c r="E2084" s="56">
        <f t="shared" si="1001"/>
        <v>288538.47120000003</v>
      </c>
      <c r="F2084" s="56">
        <f t="shared" si="1001"/>
        <v>27635.651600000001</v>
      </c>
      <c r="G2084" s="56">
        <f t="shared" si="1001"/>
        <v>1518428.85</v>
      </c>
      <c r="H2084" s="56">
        <f t="shared" si="1001"/>
        <v>2104133.732799999</v>
      </c>
      <c r="I2084" s="56">
        <f t="shared" si="1001"/>
        <v>1551784.5887239005</v>
      </c>
      <c r="J2084" s="56">
        <f t="shared" si="1001"/>
        <v>463656.17768496281</v>
      </c>
      <c r="K2084" s="56">
        <f t="shared" si="1001"/>
        <v>417812.06603302463</v>
      </c>
      <c r="L2084" s="56">
        <f t="shared" si="1001"/>
        <v>13125</v>
      </c>
      <c r="M2084" s="56">
        <f t="shared" si="1001"/>
        <v>0</v>
      </c>
      <c r="N2084" s="56">
        <f t="shared" si="1001"/>
        <v>0</v>
      </c>
      <c r="O2084" s="56">
        <f t="shared" si="1001"/>
        <v>0</v>
      </c>
      <c r="P2084" s="147">
        <f t="shared" si="985"/>
        <v>6386014.5380418869</v>
      </c>
      <c r="Q2084" s="199" t="str">
        <f>+B2045</f>
        <v>Cornetto Tema</v>
      </c>
      <c r="R2084" s="60" t="s">
        <v>107</v>
      </c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</row>
    <row r="2085" spans="1:31" ht="12.75" customHeight="1" thickBot="1" x14ac:dyDescent="0.25">
      <c r="A2085" s="193" t="s">
        <v>119</v>
      </c>
      <c r="B2085" s="384" t="str">
        <f>+'Measured TV opt-pt'!B2821</f>
        <v>Cornetto BOGOF</v>
      </c>
      <c r="C2085" s="121" t="s">
        <v>56</v>
      </c>
      <c r="D2085" s="54">
        <f t="shared" ref="D2085:O2085" si="1002">SUM(D2086:D2095)</f>
        <v>0</v>
      </c>
      <c r="E2085" s="54">
        <f t="shared" si="1002"/>
        <v>144961.28</v>
      </c>
      <c r="F2085" s="54">
        <f t="shared" si="1002"/>
        <v>0</v>
      </c>
      <c r="G2085" s="54">
        <f t="shared" si="1002"/>
        <v>0</v>
      </c>
      <c r="H2085" s="54">
        <f t="shared" si="1002"/>
        <v>298672.16800000001</v>
      </c>
      <c r="I2085" s="54">
        <f t="shared" si="1002"/>
        <v>0</v>
      </c>
      <c r="J2085" s="54">
        <f t="shared" si="1002"/>
        <v>0</v>
      </c>
      <c r="K2085" s="54">
        <f t="shared" si="1002"/>
        <v>0</v>
      </c>
      <c r="L2085" s="54">
        <f t="shared" si="1002"/>
        <v>0</v>
      </c>
      <c r="M2085" s="54">
        <f t="shared" si="1002"/>
        <v>0</v>
      </c>
      <c r="N2085" s="54">
        <f t="shared" si="1002"/>
        <v>0</v>
      </c>
      <c r="O2085" s="54">
        <f t="shared" si="1002"/>
        <v>0</v>
      </c>
      <c r="P2085" s="140">
        <f t="shared" si="985"/>
        <v>443633.44799999997</v>
      </c>
      <c r="Q2085" s="198"/>
      <c r="R2085" s="121" t="s">
        <v>104</v>
      </c>
      <c r="S2085" s="54">
        <f>SUM(S2086:S2091)</f>
        <v>0</v>
      </c>
      <c r="T2085" s="54">
        <f t="shared" ref="T2085:X2085" si="1003">SUM(T2086:T2091)</f>
        <v>0</v>
      </c>
      <c r="U2085" s="54">
        <f t="shared" si="1003"/>
        <v>0</v>
      </c>
      <c r="V2085" s="54">
        <f t="shared" si="1003"/>
        <v>0</v>
      </c>
      <c r="W2085" s="54">
        <f t="shared" si="1003"/>
        <v>194.71466666666663</v>
      </c>
      <c r="X2085" s="117">
        <f t="shared" si="1003"/>
        <v>0</v>
      </c>
      <c r="Y2085" s="117">
        <f t="shared" ref="Y2085:AD2085" si="1004">SUM(Y2086:Y2091)</f>
        <v>0</v>
      </c>
      <c r="Z2085" s="117">
        <f t="shared" si="1004"/>
        <v>0</v>
      </c>
      <c r="AA2085" s="117">
        <f t="shared" si="1004"/>
        <v>0</v>
      </c>
      <c r="AB2085" s="117">
        <f t="shared" si="1004"/>
        <v>0</v>
      </c>
      <c r="AC2085" s="117">
        <f t="shared" si="1004"/>
        <v>0</v>
      </c>
      <c r="AD2085" s="117">
        <f t="shared" si="1004"/>
        <v>0</v>
      </c>
      <c r="AE2085" s="55">
        <f t="shared" ref="AE2085:AE2091" si="1005">SUM(S2085:AD2085)</f>
        <v>194.71466666666663</v>
      </c>
    </row>
    <row r="2086" spans="1:31" ht="12.75" customHeight="1" thickBot="1" x14ac:dyDescent="0.25">
      <c r="A2086" s="193" t="s">
        <v>119</v>
      </c>
      <c r="B2086" s="385"/>
      <c r="C2086" s="123" t="s">
        <v>57</v>
      </c>
      <c r="D2086" s="58">
        <f>+'Measured TV opt-pt'!D2823</f>
        <v>0</v>
      </c>
      <c r="E2086" s="58">
        <f>+'Measured TV opt-pt'!E2823</f>
        <v>0</v>
      </c>
      <c r="F2086" s="58">
        <f>+'Measured TV opt-pt'!F2823</f>
        <v>0</v>
      </c>
      <c r="G2086" s="58">
        <f>+'Measured TV opt-pt'!G2823</f>
        <v>0</v>
      </c>
      <c r="H2086" s="58">
        <v>133804.23999999993</v>
      </c>
      <c r="I2086" s="58">
        <f>+'Measured TV opt-pt'!I2823</f>
        <v>0</v>
      </c>
      <c r="J2086" s="58">
        <f>+'Measured TV opt-pt'!J2823</f>
        <v>0</v>
      </c>
      <c r="K2086" s="58">
        <f>+'Measured TV opt-pt'!K2823</f>
        <v>0</v>
      </c>
      <c r="L2086" s="58">
        <f>+'Measured TV opt-pt'!L2823</f>
        <v>0</v>
      </c>
      <c r="M2086" s="58">
        <f>+'Measured TV opt-pt'!M2823</f>
        <v>0</v>
      </c>
      <c r="N2086" s="58">
        <f>+'Measured TV opt-pt'!N2823</f>
        <v>0</v>
      </c>
      <c r="O2086" s="58">
        <f>+'Measured TV opt-pt'!O2823</f>
        <v>0</v>
      </c>
      <c r="P2086" s="141">
        <f t="shared" si="985"/>
        <v>133804.23999999993</v>
      </c>
      <c r="R2086" s="123" t="s">
        <v>57</v>
      </c>
      <c r="S2086" s="44">
        <f>'Measured TV opt-pt'!D2860</f>
        <v>0</v>
      </c>
      <c r="T2086" s="44">
        <f>'Measured TV opt-pt'!E2860</f>
        <v>0</v>
      </c>
      <c r="U2086" s="44">
        <f>'Measured TV opt-pt'!F2860</f>
        <v>0</v>
      </c>
      <c r="V2086" s="44">
        <f>'Measured TV opt-pt'!G2860</f>
        <v>0</v>
      </c>
      <c r="W2086" s="44">
        <v>113.57066666666664</v>
      </c>
      <c r="X2086" s="44">
        <f>'Measured TV opt-pt'!I2860</f>
        <v>0</v>
      </c>
      <c r="Y2086" s="44">
        <f>'Measured TV opt-pt'!J2860</f>
        <v>0</v>
      </c>
      <c r="Z2086" s="44">
        <f>'Measured TV opt-pt'!K2860</f>
        <v>0</v>
      </c>
      <c r="AA2086" s="44">
        <f>'Measured TV opt-pt'!L2860</f>
        <v>0</v>
      </c>
      <c r="AB2086" s="44">
        <f>'Measured TV opt-pt'!M2860</f>
        <v>0</v>
      </c>
      <c r="AC2086" s="44">
        <f>'Measured TV opt-pt'!N2860</f>
        <v>0</v>
      </c>
      <c r="AD2086" s="44">
        <f>'Measured TV opt-pt'!O2860</f>
        <v>0</v>
      </c>
      <c r="AE2086" s="55">
        <f t="shared" si="1005"/>
        <v>113.57066666666664</v>
      </c>
    </row>
    <row r="2087" spans="1:31" ht="12.75" customHeight="1" thickBot="1" x14ac:dyDescent="0.25">
      <c r="A2087" s="193" t="s">
        <v>119</v>
      </c>
      <c r="B2087" s="385"/>
      <c r="C2087" s="123" t="s">
        <v>221</v>
      </c>
      <c r="D2087" s="58">
        <f>+'Measured TV opt-pt'!D2824</f>
        <v>0</v>
      </c>
      <c r="E2087" s="58">
        <f>+'Measured TV opt-pt'!E2824</f>
        <v>0</v>
      </c>
      <c r="F2087" s="58">
        <f>+'Measured TV opt-pt'!F2824</f>
        <v>0</v>
      </c>
      <c r="G2087" s="58">
        <f>+'Measured TV opt-pt'!G2824</f>
        <v>0</v>
      </c>
      <c r="H2087" s="58"/>
      <c r="I2087" s="58">
        <f>+'Measured TV opt-pt'!I2824</f>
        <v>0</v>
      </c>
      <c r="J2087" s="58">
        <f>+'Measured TV opt-pt'!J2824</f>
        <v>0</v>
      </c>
      <c r="K2087" s="58">
        <f>+'Measured TV opt-pt'!K2824</f>
        <v>0</v>
      </c>
      <c r="L2087" s="58">
        <f>+'Measured TV opt-pt'!L2824</f>
        <v>0</v>
      </c>
      <c r="M2087" s="58">
        <f>+'Measured TV opt-pt'!M2824</f>
        <v>0</v>
      </c>
      <c r="N2087" s="58">
        <f>+'Measured TV opt-pt'!N2824</f>
        <v>0</v>
      </c>
      <c r="O2087" s="58">
        <f>+'Measured TV opt-pt'!O2824</f>
        <v>0</v>
      </c>
      <c r="P2087" s="141">
        <f t="shared" si="985"/>
        <v>0</v>
      </c>
      <c r="R2087" s="123" t="s">
        <v>221</v>
      </c>
      <c r="S2087" s="44">
        <f>'Measured TV opt-pt'!D2861</f>
        <v>0</v>
      </c>
      <c r="T2087" s="44">
        <f>'Measured TV opt-pt'!E2861</f>
        <v>0</v>
      </c>
      <c r="U2087" s="44">
        <f>'Measured TV opt-pt'!F2861</f>
        <v>0</v>
      </c>
      <c r="V2087" s="44">
        <f>'Measured TV opt-pt'!G2861</f>
        <v>0</v>
      </c>
      <c r="W2087" s="44">
        <f>'Measured TV opt-pt'!H2861</f>
        <v>0</v>
      </c>
      <c r="X2087" s="44">
        <f>'Measured TV opt-pt'!I2861</f>
        <v>0</v>
      </c>
      <c r="Y2087" s="44">
        <f>'Measured TV opt-pt'!J2861</f>
        <v>0</v>
      </c>
      <c r="Z2087" s="44">
        <f>'Measured TV opt-pt'!K2861</f>
        <v>0</v>
      </c>
      <c r="AA2087" s="44">
        <f>'Measured TV opt-pt'!L2861</f>
        <v>0</v>
      </c>
      <c r="AB2087" s="44">
        <f>'Measured TV opt-pt'!M2861</f>
        <v>0</v>
      </c>
      <c r="AC2087" s="44">
        <f>'Measured TV opt-pt'!N2861</f>
        <v>0</v>
      </c>
      <c r="AD2087" s="44">
        <f>'Measured TV opt-pt'!O2861</f>
        <v>0</v>
      </c>
      <c r="AE2087" s="55">
        <f t="shared" si="1005"/>
        <v>0</v>
      </c>
    </row>
    <row r="2088" spans="1:31" ht="12.75" customHeight="1" thickBot="1" x14ac:dyDescent="0.25">
      <c r="A2088" s="193" t="s">
        <v>119</v>
      </c>
      <c r="B2088" s="385"/>
      <c r="C2088" s="123" t="s">
        <v>222</v>
      </c>
      <c r="D2088" s="58">
        <f>+'Measured TV opt-pt'!D2825</f>
        <v>0</v>
      </c>
      <c r="E2088" s="58">
        <f>+'Measured TV opt-pt'!E2825</f>
        <v>0</v>
      </c>
      <c r="F2088" s="58">
        <f>+'Measured TV opt-pt'!F2825</f>
        <v>0</v>
      </c>
      <c r="G2088" s="58">
        <f>+'Measured TV opt-pt'!G2825</f>
        <v>0</v>
      </c>
      <c r="H2088" s="58">
        <v>40656.080000000002</v>
      </c>
      <c r="I2088" s="58">
        <f>+'Measured TV opt-pt'!I2825</f>
        <v>0</v>
      </c>
      <c r="J2088" s="58">
        <f>+'Measured TV opt-pt'!J2825</f>
        <v>0</v>
      </c>
      <c r="K2088" s="58">
        <f>+'Measured TV opt-pt'!K2825</f>
        <v>0</v>
      </c>
      <c r="L2088" s="58">
        <f>+'Measured TV opt-pt'!L2825</f>
        <v>0</v>
      </c>
      <c r="M2088" s="58">
        <f>+'Measured TV opt-pt'!M2825</f>
        <v>0</v>
      </c>
      <c r="N2088" s="58">
        <f>+'Measured TV opt-pt'!N2825</f>
        <v>0</v>
      </c>
      <c r="O2088" s="58">
        <f>+'Measured TV opt-pt'!O2825</f>
        <v>0</v>
      </c>
      <c r="P2088" s="141">
        <f t="shared" si="985"/>
        <v>40656.080000000002</v>
      </c>
      <c r="R2088" s="123" t="s">
        <v>222</v>
      </c>
      <c r="S2088" s="44">
        <f>'Measured TV opt-pt'!D2862</f>
        <v>0</v>
      </c>
      <c r="T2088" s="44">
        <f>'Measured TV opt-pt'!E2862</f>
        <v>0</v>
      </c>
      <c r="U2088" s="44">
        <f>'Measured TV opt-pt'!F2862</f>
        <v>0</v>
      </c>
      <c r="V2088" s="44">
        <f>'Measured TV opt-pt'!G2862</f>
        <v>0</v>
      </c>
      <c r="W2088" s="44">
        <v>36.610666666666674</v>
      </c>
      <c r="X2088" s="44">
        <f>'Measured TV opt-pt'!I2862</f>
        <v>0</v>
      </c>
      <c r="Y2088" s="44">
        <f>'Measured TV opt-pt'!J2862</f>
        <v>0</v>
      </c>
      <c r="Z2088" s="44">
        <f>'Measured TV opt-pt'!K2862</f>
        <v>0</v>
      </c>
      <c r="AA2088" s="44">
        <f>'Measured TV opt-pt'!L2862</f>
        <v>0</v>
      </c>
      <c r="AB2088" s="44">
        <f>'Measured TV opt-pt'!M2862</f>
        <v>0</v>
      </c>
      <c r="AC2088" s="44">
        <f>'Measured TV opt-pt'!N2862</f>
        <v>0</v>
      </c>
      <c r="AD2088" s="44">
        <f>'Measured TV opt-pt'!O2862</f>
        <v>0</v>
      </c>
      <c r="AE2088" s="55">
        <f t="shared" si="1005"/>
        <v>36.610666666666674</v>
      </c>
    </row>
    <row r="2089" spans="1:31" ht="12.75" customHeight="1" thickBot="1" x14ac:dyDescent="0.25">
      <c r="A2089" s="193" t="s">
        <v>119</v>
      </c>
      <c r="B2089" s="385"/>
      <c r="C2089" s="123" t="s">
        <v>223</v>
      </c>
      <c r="D2089" s="58">
        <f>+'Measured TV opt-pt'!D2826</f>
        <v>0</v>
      </c>
      <c r="E2089" s="58">
        <f>+'Measured TV opt-pt'!E2826</f>
        <v>0</v>
      </c>
      <c r="F2089" s="58">
        <f>+'Measured TV opt-pt'!F2826</f>
        <v>0</v>
      </c>
      <c r="G2089" s="58">
        <f>+'Measured TV opt-pt'!G2826</f>
        <v>0</v>
      </c>
      <c r="H2089" s="58">
        <v>48335.88799999997</v>
      </c>
      <c r="I2089" s="58">
        <f>+'Measured TV opt-pt'!I2826</f>
        <v>0</v>
      </c>
      <c r="J2089" s="58">
        <f>+'Measured TV opt-pt'!J2826</f>
        <v>0</v>
      </c>
      <c r="K2089" s="58">
        <f>+'Measured TV opt-pt'!K2826</f>
        <v>0</v>
      </c>
      <c r="L2089" s="58">
        <f>+'Measured TV opt-pt'!L2826</f>
        <v>0</v>
      </c>
      <c r="M2089" s="58">
        <f>+'Measured TV opt-pt'!M2826</f>
        <v>0</v>
      </c>
      <c r="N2089" s="58">
        <f>+'Measured TV opt-pt'!N2826</f>
        <v>0</v>
      </c>
      <c r="O2089" s="58">
        <f>+'Measured TV opt-pt'!O2826</f>
        <v>0</v>
      </c>
      <c r="P2089" s="141">
        <f t="shared" si="985"/>
        <v>48335.88799999997</v>
      </c>
      <c r="R2089" s="123" t="s">
        <v>223</v>
      </c>
      <c r="S2089" s="44">
        <f>'Measured TV opt-pt'!D2863</f>
        <v>0</v>
      </c>
      <c r="T2089" s="44">
        <f>'Measured TV opt-pt'!E2863</f>
        <v>0</v>
      </c>
      <c r="U2089" s="44">
        <f>'Measured TV opt-pt'!F2863</f>
        <v>0</v>
      </c>
      <c r="V2089" s="44">
        <f>'Measured TV opt-pt'!G2863</f>
        <v>0</v>
      </c>
      <c r="W2089" s="44">
        <v>36.514666666666649</v>
      </c>
      <c r="X2089" s="44">
        <f>'Measured TV opt-pt'!I2863</f>
        <v>0</v>
      </c>
      <c r="Y2089" s="44">
        <f>'Measured TV opt-pt'!J2863</f>
        <v>0</v>
      </c>
      <c r="Z2089" s="44">
        <f>'Measured TV opt-pt'!K2863</f>
        <v>0</v>
      </c>
      <c r="AA2089" s="44">
        <f>'Measured TV opt-pt'!L2863</f>
        <v>0</v>
      </c>
      <c r="AB2089" s="44">
        <f>'Measured TV opt-pt'!M2863</f>
        <v>0</v>
      </c>
      <c r="AC2089" s="44">
        <f>'Measured TV opt-pt'!N2863</f>
        <v>0</v>
      </c>
      <c r="AD2089" s="44">
        <f>'Measured TV opt-pt'!O2863</f>
        <v>0</v>
      </c>
      <c r="AE2089" s="55">
        <f t="shared" si="1005"/>
        <v>36.514666666666649</v>
      </c>
    </row>
    <row r="2090" spans="1:31" ht="12.75" customHeight="1" thickBot="1" x14ac:dyDescent="0.25">
      <c r="A2090" s="193" t="s">
        <v>119</v>
      </c>
      <c r="B2090" s="385"/>
      <c r="C2090" s="123" t="s">
        <v>224</v>
      </c>
      <c r="D2090" s="58">
        <f>+'Measured TV opt-pt'!D2827</f>
        <v>0</v>
      </c>
      <c r="E2090" s="58">
        <f>+'Measured TV opt-pt'!E2827</f>
        <v>0</v>
      </c>
      <c r="F2090" s="58">
        <f>+'Measured TV opt-pt'!F2827</f>
        <v>0</v>
      </c>
      <c r="G2090" s="58">
        <f>+'Measured TV opt-pt'!G2827</f>
        <v>0</v>
      </c>
      <c r="H2090" s="58">
        <v>14433.599999999999</v>
      </c>
      <c r="I2090" s="58">
        <f>+'Measured TV opt-pt'!I2827</f>
        <v>0</v>
      </c>
      <c r="J2090" s="58">
        <f>+'Measured TV opt-pt'!J2827</f>
        <v>0</v>
      </c>
      <c r="K2090" s="58">
        <f>+'Measured TV opt-pt'!K2827</f>
        <v>0</v>
      </c>
      <c r="L2090" s="58">
        <f>+'Measured TV opt-pt'!L2827</f>
        <v>0</v>
      </c>
      <c r="M2090" s="58">
        <f>+'Measured TV opt-pt'!M2827</f>
        <v>0</v>
      </c>
      <c r="N2090" s="58">
        <f>+'Measured TV opt-pt'!N2827</f>
        <v>0</v>
      </c>
      <c r="O2090" s="58">
        <f>+'Measured TV opt-pt'!O2827</f>
        <v>0</v>
      </c>
      <c r="P2090" s="141">
        <f t="shared" si="985"/>
        <v>14433.599999999999</v>
      </c>
      <c r="Q2090" s="5"/>
      <c r="R2090" s="123" t="s">
        <v>224</v>
      </c>
      <c r="S2090" s="44">
        <f>'Measured TV opt-pt'!D2864</f>
        <v>0</v>
      </c>
      <c r="T2090" s="44">
        <f>'Measured TV opt-pt'!E2864</f>
        <v>0</v>
      </c>
      <c r="U2090" s="44">
        <f>'Measured TV opt-pt'!F2864</f>
        <v>0</v>
      </c>
      <c r="V2090" s="44">
        <f>'Measured TV opt-pt'!G2864</f>
        <v>0</v>
      </c>
      <c r="W2090" s="44">
        <v>8.0186666666666682</v>
      </c>
      <c r="X2090" s="44">
        <f>'Measured TV opt-pt'!I2864</f>
        <v>0</v>
      </c>
      <c r="Y2090" s="44">
        <f>'Measured TV opt-pt'!J2864</f>
        <v>0</v>
      </c>
      <c r="Z2090" s="44">
        <f>'Measured TV opt-pt'!K2864</f>
        <v>0</v>
      </c>
      <c r="AA2090" s="44">
        <f>'Measured TV opt-pt'!L2864</f>
        <v>0</v>
      </c>
      <c r="AB2090" s="44">
        <f>'Measured TV opt-pt'!M2864</f>
        <v>0</v>
      </c>
      <c r="AC2090" s="44">
        <f>'Measured TV opt-pt'!N2864</f>
        <v>0</v>
      </c>
      <c r="AD2090" s="44">
        <f>'Measured TV opt-pt'!O2864</f>
        <v>0</v>
      </c>
      <c r="AE2090" s="55">
        <f t="shared" si="1005"/>
        <v>8.0186666666666682</v>
      </c>
    </row>
    <row r="2091" spans="1:31" ht="12.75" customHeight="1" x14ac:dyDescent="0.2">
      <c r="A2091" s="193" t="s">
        <v>119</v>
      </c>
      <c r="B2091" s="385"/>
      <c r="C2091" s="123" t="s">
        <v>101</v>
      </c>
      <c r="D2091" s="44"/>
      <c r="E2091" s="44"/>
      <c r="F2091" s="44"/>
      <c r="G2091" s="44"/>
      <c r="H2091" s="44"/>
      <c r="I2091" s="44"/>
      <c r="J2091" s="44"/>
      <c r="K2091" s="44"/>
      <c r="L2091" s="44"/>
      <c r="M2091" s="44"/>
      <c r="N2091" s="44"/>
      <c r="O2091" s="44"/>
      <c r="P2091" s="141">
        <f t="shared" si="985"/>
        <v>0</v>
      </c>
      <c r="Q2091" s="5"/>
      <c r="R2091" s="123" t="s">
        <v>101</v>
      </c>
      <c r="S2091" s="44"/>
      <c r="T2091" s="44"/>
      <c r="U2091" s="44"/>
      <c r="V2091" s="44"/>
      <c r="W2091" s="44"/>
      <c r="X2091" s="44"/>
      <c r="Y2091" s="44"/>
      <c r="Z2091" s="44"/>
      <c r="AA2091" s="44"/>
      <c r="AB2091" s="44"/>
      <c r="AC2091" s="44"/>
      <c r="AD2091" s="44"/>
      <c r="AE2091" s="55">
        <f t="shared" si="1005"/>
        <v>0</v>
      </c>
    </row>
    <row r="2092" spans="1:31" ht="12.75" customHeight="1" x14ac:dyDescent="0.2">
      <c r="A2092" s="193" t="s">
        <v>119</v>
      </c>
      <c r="B2092" s="385"/>
      <c r="C2092" s="124" t="s">
        <v>58</v>
      </c>
      <c r="D2092" s="46"/>
      <c r="E2092" s="46">
        <v>54961.280000000006</v>
      </c>
      <c r="F2092" s="46"/>
      <c r="G2092" s="46"/>
      <c r="H2092" s="46">
        <v>61442.360000000052</v>
      </c>
      <c r="I2092" s="46"/>
      <c r="J2092" s="46"/>
      <c r="K2092" s="46"/>
      <c r="L2092" s="46"/>
      <c r="M2092" s="46"/>
      <c r="N2092" s="46"/>
      <c r="O2092" s="46"/>
      <c r="P2092" s="142">
        <f t="shared" si="985"/>
        <v>116403.64000000006</v>
      </c>
      <c r="R2092" s="133" t="s">
        <v>105</v>
      </c>
      <c r="S2092" s="133">
        <f>+'Measured TV opt-pt'!D1419</f>
        <v>0.4</v>
      </c>
      <c r="T2092" s="133">
        <f>+'Measured TV opt-pt'!E1419</f>
        <v>0.45</v>
      </c>
      <c r="U2092" s="133">
        <f>+'Measured TV opt-pt'!F1419</f>
        <v>0.45</v>
      </c>
      <c r="V2092" s="133">
        <f>+'Measured TV opt-pt'!G1419</f>
        <v>0.45</v>
      </c>
      <c r="W2092" s="133">
        <f>+'Measured TV opt-pt'!H1419</f>
        <v>0.45</v>
      </c>
      <c r="X2092" s="8">
        <f>+'Measured TV opt-pt'!I1419</f>
        <v>0.48</v>
      </c>
      <c r="Y2092" s="8">
        <f>+'Measured TV opt-pt'!J1419</f>
        <v>0.48</v>
      </c>
      <c r="Z2092" s="8">
        <f>+'Measured TV opt-pt'!K1419</f>
        <v>0.48915873014712274</v>
      </c>
      <c r="AA2092" s="8">
        <f>+'Measured TV opt-pt'!L1419</f>
        <v>0.4834974169537235</v>
      </c>
      <c r="AB2092" s="8">
        <f>+'Measured TV opt-pt'!M1419</f>
        <v>0.45414569524687309</v>
      </c>
      <c r="AC2092" s="8">
        <f>+'Measured TV opt-pt'!N1419</f>
        <v>0.38276016431267579</v>
      </c>
      <c r="AD2092" s="8">
        <f>+'Measured TV opt-pt'!O1419</f>
        <v>0.34111134082271427</v>
      </c>
      <c r="AE2092" s="133"/>
    </row>
    <row r="2093" spans="1:31" ht="13.5" customHeight="1" thickBot="1" x14ac:dyDescent="0.25">
      <c r="A2093" s="193" t="s">
        <v>119</v>
      </c>
      <c r="B2093" s="385"/>
      <c r="C2093" s="124" t="s">
        <v>59</v>
      </c>
      <c r="D2093" s="46"/>
      <c r="E2093" s="46"/>
      <c r="F2093" s="46"/>
      <c r="G2093" s="46"/>
      <c r="H2093" s="46"/>
      <c r="I2093" s="46"/>
      <c r="J2093" s="46"/>
      <c r="K2093" s="46"/>
      <c r="L2093" s="46"/>
      <c r="M2093" s="46"/>
      <c r="N2093" s="46"/>
      <c r="O2093" s="46"/>
      <c r="P2093" s="142">
        <f t="shared" si="985"/>
        <v>0</v>
      </c>
      <c r="R2093" s="60" t="s">
        <v>107</v>
      </c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</row>
    <row r="2094" spans="1:31" ht="12.75" customHeight="1" thickBot="1" x14ac:dyDescent="0.25">
      <c r="A2094" s="193" t="s">
        <v>119</v>
      </c>
      <c r="B2094" s="385"/>
      <c r="C2094" s="124" t="s">
        <v>166</v>
      </c>
      <c r="D2094" s="46"/>
      <c r="E2094" s="46">
        <v>90000</v>
      </c>
      <c r="F2094" s="46"/>
      <c r="G2094" s="46"/>
      <c r="H2094" s="46"/>
      <c r="I2094" s="46"/>
      <c r="J2094" s="46"/>
      <c r="K2094" s="46"/>
      <c r="L2094" s="46"/>
      <c r="M2094" s="46"/>
      <c r="N2094" s="46"/>
      <c r="O2094" s="46"/>
      <c r="P2094" s="142">
        <f t="shared" si="985"/>
        <v>90000</v>
      </c>
      <c r="Q2094" s="8"/>
      <c r="R2094" s="121" t="s">
        <v>106</v>
      </c>
      <c r="S2094" s="54">
        <f>SUM(S2095:S2100)</f>
        <v>0</v>
      </c>
      <c r="T2094" s="54">
        <f t="shared" ref="T2094" si="1006">SUM(T2095:T2100)</f>
        <v>0</v>
      </c>
      <c r="U2094" s="54">
        <f t="shared" ref="U2094" si="1007">SUM(U2095:U2100)</f>
        <v>0</v>
      </c>
      <c r="V2094" s="54">
        <f t="shared" ref="V2094" si="1008">SUM(V2095:V2100)</f>
        <v>0</v>
      </c>
      <c r="W2094" s="54">
        <f t="shared" ref="W2094" si="1009">SUM(W2095:W2100)</f>
        <v>259.8773333333333</v>
      </c>
      <c r="X2094" s="54">
        <f t="shared" ref="X2094:AD2094" si="1010">SUM(X2095:X2100)</f>
        <v>0</v>
      </c>
      <c r="Y2094" s="54">
        <f t="shared" si="1010"/>
        <v>0</v>
      </c>
      <c r="Z2094" s="54">
        <f t="shared" si="1010"/>
        <v>0</v>
      </c>
      <c r="AA2094" s="54">
        <f t="shared" si="1010"/>
        <v>0</v>
      </c>
      <c r="AB2094" s="54">
        <f t="shared" si="1010"/>
        <v>0</v>
      </c>
      <c r="AC2094" s="54">
        <f t="shared" si="1010"/>
        <v>0</v>
      </c>
      <c r="AD2094" s="54">
        <f t="shared" si="1010"/>
        <v>0</v>
      </c>
      <c r="AE2094" s="54">
        <f t="shared" ref="AE2094" si="1011">SUM(AE2095:AE2100)</f>
        <v>259.8773333333333</v>
      </c>
    </row>
    <row r="2095" spans="1:31" ht="12.75" customHeight="1" thickBot="1" x14ac:dyDescent="0.25">
      <c r="A2095" s="193" t="s">
        <v>119</v>
      </c>
      <c r="B2095" s="385"/>
      <c r="C2095" s="125" t="s">
        <v>167</v>
      </c>
      <c r="D2095" s="48"/>
      <c r="E2095" s="48"/>
      <c r="F2095" s="48"/>
      <c r="G2095" s="48"/>
      <c r="H2095" s="48"/>
      <c r="I2095" s="48"/>
      <c r="J2095" s="48"/>
      <c r="K2095" s="48"/>
      <c r="L2095" s="48"/>
      <c r="M2095" s="48"/>
      <c r="N2095" s="48"/>
      <c r="O2095" s="48"/>
      <c r="P2095" s="143">
        <f t="shared" si="985"/>
        <v>0</v>
      </c>
      <c r="Q2095" s="8"/>
      <c r="R2095" s="123" t="s">
        <v>261</v>
      </c>
      <c r="S2095" s="44">
        <f>'Measured TV opt-pt'!D2854</f>
        <v>0</v>
      </c>
      <c r="T2095" s="44">
        <f>'Measured TV opt-pt'!E2854</f>
        <v>0</v>
      </c>
      <c r="U2095" s="44">
        <f>'Measured TV opt-pt'!F2854</f>
        <v>0</v>
      </c>
      <c r="V2095" s="44">
        <f>'Measured TV opt-pt'!G2854</f>
        <v>0</v>
      </c>
      <c r="W2095" s="44">
        <v>152.37066666666664</v>
      </c>
      <c r="X2095" s="44">
        <f>'Measured TV opt-pt'!I2854</f>
        <v>0</v>
      </c>
      <c r="Y2095" s="44">
        <f>'Measured TV opt-pt'!J2854</f>
        <v>0</v>
      </c>
      <c r="Z2095" s="44">
        <f>'Measured TV opt-pt'!K2854</f>
        <v>0</v>
      </c>
      <c r="AA2095" s="44">
        <f>'Measured TV opt-pt'!L2854</f>
        <v>0</v>
      </c>
      <c r="AB2095" s="44">
        <f>'Measured TV opt-pt'!M2854</f>
        <v>0</v>
      </c>
      <c r="AC2095" s="44">
        <f>'Measured TV opt-pt'!N2854</f>
        <v>0</v>
      </c>
      <c r="AD2095" s="44">
        <f>'Measured TV opt-pt'!O2854</f>
        <v>0</v>
      </c>
      <c r="AE2095" s="55">
        <f t="shared" ref="AE2095:AE2100" si="1012">SUM(S2095:AD2095)</f>
        <v>152.37066666666664</v>
      </c>
    </row>
    <row r="2096" spans="1:31" ht="12.75" customHeight="1" thickBot="1" x14ac:dyDescent="0.25">
      <c r="A2096" s="193" t="s">
        <v>119</v>
      </c>
      <c r="B2096" s="385"/>
      <c r="C2096" s="122" t="s">
        <v>60</v>
      </c>
      <c r="D2096" s="42"/>
      <c r="E2096" s="42"/>
      <c r="F2096" s="42"/>
      <c r="G2096" s="42"/>
      <c r="H2096" s="42"/>
      <c r="I2096" s="42"/>
      <c r="J2096" s="42"/>
      <c r="K2096" s="42"/>
      <c r="L2096" s="42"/>
      <c r="M2096" s="42"/>
      <c r="N2096" s="42"/>
      <c r="O2096" s="42"/>
      <c r="P2096" s="144">
        <f t="shared" si="985"/>
        <v>0</v>
      </c>
      <c r="Q2096" s="5"/>
      <c r="R2096" s="123" t="s">
        <v>262</v>
      </c>
      <c r="S2096" s="44">
        <f>'Measured TV opt-pt'!D2855</f>
        <v>0</v>
      </c>
      <c r="T2096" s="44">
        <f>'Measured TV opt-pt'!E2855</f>
        <v>0</v>
      </c>
      <c r="U2096" s="44">
        <f>'Measured TV opt-pt'!F2855</f>
        <v>0</v>
      </c>
      <c r="V2096" s="44">
        <f>'Measured TV opt-pt'!G2855</f>
        <v>0</v>
      </c>
      <c r="W2096" s="44">
        <f>'Measured TV opt-pt'!H2855</f>
        <v>0</v>
      </c>
      <c r="X2096" s="44">
        <f>'Measured TV opt-pt'!I2855</f>
        <v>0</v>
      </c>
      <c r="Y2096" s="44">
        <f>'Measured TV opt-pt'!J2855</f>
        <v>0</v>
      </c>
      <c r="Z2096" s="44">
        <f>'Measured TV opt-pt'!K2855</f>
        <v>0</v>
      </c>
      <c r="AA2096" s="44">
        <f>'Measured TV opt-pt'!L2855</f>
        <v>0</v>
      </c>
      <c r="AB2096" s="44">
        <f>'Measured TV opt-pt'!M2855</f>
        <v>0</v>
      </c>
      <c r="AC2096" s="44">
        <f>'Measured TV opt-pt'!N2855</f>
        <v>0</v>
      </c>
      <c r="AD2096" s="44">
        <f>'Measured TV opt-pt'!O2855</f>
        <v>0</v>
      </c>
      <c r="AE2096" s="55">
        <f t="shared" si="1012"/>
        <v>0</v>
      </c>
    </row>
    <row r="2097" spans="1:31" ht="12.75" customHeight="1" thickBot="1" x14ac:dyDescent="0.25">
      <c r="A2097" s="193" t="s">
        <v>119</v>
      </c>
      <c r="B2097" s="385"/>
      <c r="C2097" s="122" t="s">
        <v>61</v>
      </c>
      <c r="D2097" s="42"/>
      <c r="E2097" s="42"/>
      <c r="F2097" s="42"/>
      <c r="G2097" s="42"/>
      <c r="H2097" s="42"/>
      <c r="I2097" s="42"/>
      <c r="J2097" s="42"/>
      <c r="K2097" s="42"/>
      <c r="L2097" s="42"/>
      <c r="M2097" s="42"/>
      <c r="N2097" s="42"/>
      <c r="O2097" s="42"/>
      <c r="P2097" s="144">
        <f t="shared" si="985"/>
        <v>0</v>
      </c>
      <c r="R2097" s="123" t="s">
        <v>263</v>
      </c>
      <c r="S2097" s="44">
        <f>'Measured TV opt-pt'!D2856</f>
        <v>0</v>
      </c>
      <c r="T2097" s="44">
        <f>'Measured TV opt-pt'!E2856</f>
        <v>0</v>
      </c>
      <c r="U2097" s="44">
        <f>'Measured TV opt-pt'!F2856</f>
        <v>0</v>
      </c>
      <c r="V2097" s="44">
        <f>'Measured TV opt-pt'!G2856</f>
        <v>0</v>
      </c>
      <c r="W2097" s="44">
        <v>53.018666666666661</v>
      </c>
      <c r="X2097" s="44">
        <f>'Measured TV opt-pt'!I2856</f>
        <v>0</v>
      </c>
      <c r="Y2097" s="44">
        <f>'Measured TV opt-pt'!J2856</f>
        <v>0</v>
      </c>
      <c r="Z2097" s="44">
        <f>'Measured TV opt-pt'!K2856</f>
        <v>0</v>
      </c>
      <c r="AA2097" s="44">
        <f>'Measured TV opt-pt'!L2856</f>
        <v>0</v>
      </c>
      <c r="AB2097" s="44">
        <f>'Measured TV opt-pt'!M2856</f>
        <v>0</v>
      </c>
      <c r="AC2097" s="44">
        <f>'Measured TV opt-pt'!N2856</f>
        <v>0</v>
      </c>
      <c r="AD2097" s="44">
        <f>'Measured TV opt-pt'!O2856</f>
        <v>0</v>
      </c>
      <c r="AE2097" s="55">
        <f t="shared" si="1012"/>
        <v>53.018666666666661</v>
      </c>
    </row>
    <row r="2098" spans="1:31" ht="12.75" customHeight="1" thickBot="1" x14ac:dyDescent="0.25">
      <c r="A2098" s="193" t="s">
        <v>119</v>
      </c>
      <c r="B2098" s="385"/>
      <c r="C2098" s="122" t="s">
        <v>62</v>
      </c>
      <c r="D2098" s="42"/>
      <c r="E2098" s="42"/>
      <c r="F2098" s="42"/>
      <c r="G2098" s="42"/>
      <c r="H2098" s="42"/>
      <c r="I2098" s="42"/>
      <c r="J2098" s="42"/>
      <c r="K2098" s="42"/>
      <c r="L2098" s="42"/>
      <c r="M2098" s="42"/>
      <c r="N2098" s="42"/>
      <c r="O2098" s="42"/>
      <c r="P2098" s="144">
        <f t="shared" si="985"/>
        <v>0</v>
      </c>
      <c r="R2098" s="123" t="s">
        <v>264</v>
      </c>
      <c r="S2098" s="44">
        <f>'Measured TV opt-pt'!D2857</f>
        <v>0</v>
      </c>
      <c r="T2098" s="44">
        <f>'Measured TV opt-pt'!E2857</f>
        <v>0</v>
      </c>
      <c r="U2098" s="44">
        <f>'Measured TV opt-pt'!F2857</f>
        <v>0</v>
      </c>
      <c r="V2098" s="44">
        <f>'Measured TV opt-pt'!G2857</f>
        <v>0</v>
      </c>
      <c r="W2098" s="44">
        <v>50.893333333333331</v>
      </c>
      <c r="X2098" s="44">
        <f>'Measured TV opt-pt'!I2857</f>
        <v>0</v>
      </c>
      <c r="Y2098" s="44">
        <f>'Measured TV opt-pt'!J2857</f>
        <v>0</v>
      </c>
      <c r="Z2098" s="44">
        <f>'Measured TV opt-pt'!K2857</f>
        <v>0</v>
      </c>
      <c r="AA2098" s="44">
        <f>'Measured TV opt-pt'!L2857</f>
        <v>0</v>
      </c>
      <c r="AB2098" s="44">
        <f>'Measured TV opt-pt'!M2857</f>
        <v>0</v>
      </c>
      <c r="AC2098" s="44">
        <f>'Measured TV opt-pt'!N2857</f>
        <v>0</v>
      </c>
      <c r="AD2098" s="44">
        <f>'Measured TV opt-pt'!O2857</f>
        <v>0</v>
      </c>
      <c r="AE2098" s="55">
        <f t="shared" si="1012"/>
        <v>50.893333333333331</v>
      </c>
    </row>
    <row r="2099" spans="1:31" ht="12.75" customHeight="1" thickBot="1" x14ac:dyDescent="0.25">
      <c r="A2099" s="193" t="s">
        <v>119</v>
      </c>
      <c r="B2099" s="385"/>
      <c r="C2099" s="122" t="s">
        <v>63</v>
      </c>
      <c r="D2099" s="42"/>
      <c r="E2099" s="42"/>
      <c r="F2099" s="42"/>
      <c r="G2099" s="42"/>
      <c r="H2099" s="42"/>
      <c r="I2099" s="42"/>
      <c r="J2099" s="42"/>
      <c r="K2099" s="42"/>
      <c r="L2099" s="42"/>
      <c r="M2099" s="42"/>
      <c r="N2099" s="42"/>
      <c r="O2099" s="42"/>
      <c r="P2099" s="144">
        <f t="shared" si="985"/>
        <v>0</v>
      </c>
      <c r="Q2099" s="5"/>
      <c r="R2099" s="123" t="s">
        <v>265</v>
      </c>
      <c r="S2099" s="44">
        <f>'Measured TV opt-pt'!D2858</f>
        <v>0</v>
      </c>
      <c r="T2099" s="44">
        <f>'Measured TV opt-pt'!E2858</f>
        <v>0</v>
      </c>
      <c r="U2099" s="44">
        <f>'Measured TV opt-pt'!F2858</f>
        <v>0</v>
      </c>
      <c r="V2099" s="44">
        <f>'Measured TV opt-pt'!G2858</f>
        <v>0</v>
      </c>
      <c r="W2099" s="44">
        <v>3.5946666666666669</v>
      </c>
      <c r="X2099" s="44">
        <f>'Measured TV opt-pt'!I2858</f>
        <v>0</v>
      </c>
      <c r="Y2099" s="44">
        <f>'Measured TV opt-pt'!J2858</f>
        <v>0</v>
      </c>
      <c r="Z2099" s="44">
        <f>'Measured TV opt-pt'!K2858</f>
        <v>0</v>
      </c>
      <c r="AA2099" s="44">
        <f>'Measured TV opt-pt'!L2858</f>
        <v>0</v>
      </c>
      <c r="AB2099" s="44">
        <f>'Measured TV opt-pt'!M2858</f>
        <v>0</v>
      </c>
      <c r="AC2099" s="44">
        <f>'Measured TV opt-pt'!N2858</f>
        <v>0</v>
      </c>
      <c r="AD2099" s="44">
        <f>'Measured TV opt-pt'!O2858</f>
        <v>0</v>
      </c>
      <c r="AE2099" s="55">
        <f t="shared" si="1012"/>
        <v>3.5946666666666669</v>
      </c>
    </row>
    <row r="2100" spans="1:31" ht="13.5" customHeight="1" x14ac:dyDescent="0.2">
      <c r="A2100" s="193" t="s">
        <v>119</v>
      </c>
      <c r="B2100" s="385"/>
      <c r="C2100" s="122" t="s">
        <v>64</v>
      </c>
      <c r="D2100" s="42"/>
      <c r="E2100" s="42"/>
      <c r="F2100" s="42"/>
      <c r="G2100" s="42"/>
      <c r="H2100" s="42"/>
      <c r="I2100" s="42"/>
      <c r="J2100" s="42"/>
      <c r="K2100" s="42"/>
      <c r="L2100" s="42"/>
      <c r="M2100" s="42"/>
      <c r="N2100" s="42"/>
      <c r="O2100" s="42"/>
      <c r="P2100" s="144">
        <f t="shared" si="985"/>
        <v>0</v>
      </c>
      <c r="Q2100" s="5"/>
      <c r="R2100" s="123" t="s">
        <v>266</v>
      </c>
      <c r="S2100" s="44"/>
      <c r="T2100" s="44"/>
      <c r="U2100" s="44"/>
      <c r="V2100" s="44"/>
      <c r="W2100" s="44"/>
      <c r="X2100" s="44"/>
      <c r="Y2100" s="44"/>
      <c r="Z2100" s="44"/>
      <c r="AA2100" s="44"/>
      <c r="AB2100" s="44"/>
      <c r="AC2100" s="44"/>
      <c r="AD2100" s="44"/>
      <c r="AE2100" s="55">
        <f t="shared" si="1012"/>
        <v>0</v>
      </c>
    </row>
    <row r="2101" spans="1:31" ht="12.75" customHeight="1" x14ac:dyDescent="0.2">
      <c r="A2101" s="193" t="s">
        <v>119</v>
      </c>
      <c r="B2101" s="385"/>
      <c r="C2101" s="212" t="s">
        <v>289</v>
      </c>
      <c r="D2101" s="217">
        <f t="shared" ref="D2101:O2101" si="1013">SUM(D2102:D2120)</f>
        <v>0</v>
      </c>
      <c r="E2101" s="217">
        <f t="shared" si="1013"/>
        <v>0</v>
      </c>
      <c r="F2101" s="217">
        <f t="shared" si="1013"/>
        <v>0</v>
      </c>
      <c r="G2101" s="217">
        <f t="shared" si="1013"/>
        <v>0</v>
      </c>
      <c r="H2101" s="217">
        <f t="shared" si="1013"/>
        <v>0</v>
      </c>
      <c r="I2101" s="217">
        <f t="shared" si="1013"/>
        <v>0</v>
      </c>
      <c r="J2101" s="217">
        <f t="shared" si="1013"/>
        <v>0</v>
      </c>
      <c r="K2101" s="217">
        <f t="shared" si="1013"/>
        <v>0</v>
      </c>
      <c r="L2101" s="217">
        <f t="shared" si="1013"/>
        <v>0</v>
      </c>
      <c r="M2101" s="217">
        <f t="shared" si="1013"/>
        <v>0</v>
      </c>
      <c r="N2101" s="217">
        <f t="shared" si="1013"/>
        <v>0</v>
      </c>
      <c r="O2101" s="217">
        <f t="shared" si="1013"/>
        <v>0</v>
      </c>
      <c r="P2101" s="214">
        <f t="shared" si="985"/>
        <v>0</v>
      </c>
      <c r="Q2101" s="5"/>
      <c r="R2101" s="60" t="s">
        <v>107</v>
      </c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</row>
    <row r="2102" spans="1:31" ht="12.75" customHeight="1" x14ac:dyDescent="0.25">
      <c r="A2102" s="193" t="s">
        <v>119</v>
      </c>
      <c r="B2102" s="385"/>
      <c r="C2102" s="311" t="s">
        <v>284</v>
      </c>
      <c r="D2102" s="330"/>
      <c r="E2102" s="330"/>
      <c r="F2102" s="330"/>
      <c r="G2102" s="330"/>
      <c r="H2102" s="330"/>
      <c r="I2102" s="330"/>
      <c r="J2102" s="330"/>
      <c r="K2102" s="330"/>
      <c r="L2102" s="330"/>
      <c r="M2102" s="330"/>
      <c r="N2102" s="330"/>
      <c r="O2102" s="330"/>
      <c r="P2102" s="312">
        <f t="shared" ref="P2102:P2120" si="1014">SUM(D2102:O2102)</f>
        <v>0</v>
      </c>
      <c r="Q2102" s="5"/>
      <c r="R2102" s="60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</row>
    <row r="2103" spans="1:31" ht="12.75" customHeight="1" x14ac:dyDescent="0.25">
      <c r="A2103" s="193" t="s">
        <v>119</v>
      </c>
      <c r="B2103" s="385"/>
      <c r="C2103" s="311" t="s">
        <v>288</v>
      </c>
      <c r="D2103" s="330"/>
      <c r="E2103" s="330"/>
      <c r="F2103" s="330"/>
      <c r="G2103" s="330"/>
      <c r="H2103" s="330"/>
      <c r="I2103" s="330"/>
      <c r="J2103" s="330"/>
      <c r="K2103" s="330"/>
      <c r="L2103" s="330"/>
      <c r="M2103" s="330"/>
      <c r="N2103" s="330"/>
      <c r="O2103" s="330"/>
      <c r="P2103" s="312">
        <f t="shared" si="1014"/>
        <v>0</v>
      </c>
      <c r="Q2103" s="5"/>
      <c r="R2103" s="60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</row>
    <row r="2104" spans="1:31" ht="12.75" customHeight="1" x14ac:dyDescent="0.25">
      <c r="A2104" s="193" t="s">
        <v>119</v>
      </c>
      <c r="B2104" s="385"/>
      <c r="C2104" s="311" t="s">
        <v>280</v>
      </c>
      <c r="D2104" s="330"/>
      <c r="E2104" s="330"/>
      <c r="F2104" s="330"/>
      <c r="G2104" s="330"/>
      <c r="H2104" s="330"/>
      <c r="I2104" s="330"/>
      <c r="J2104" s="330"/>
      <c r="K2104" s="330"/>
      <c r="L2104" s="330"/>
      <c r="M2104" s="330"/>
      <c r="N2104" s="330"/>
      <c r="O2104" s="330"/>
      <c r="P2104" s="312">
        <f t="shared" si="1014"/>
        <v>0</v>
      </c>
      <c r="Q2104" s="5"/>
      <c r="R2104" s="60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</row>
    <row r="2105" spans="1:31" ht="12.75" customHeight="1" x14ac:dyDescent="0.25">
      <c r="A2105" s="193" t="s">
        <v>119</v>
      </c>
      <c r="B2105" s="385"/>
      <c r="C2105" s="311" t="s">
        <v>285</v>
      </c>
      <c r="D2105" s="330"/>
      <c r="E2105" s="330"/>
      <c r="F2105" s="330"/>
      <c r="G2105" s="330"/>
      <c r="H2105" s="330"/>
      <c r="I2105" s="330"/>
      <c r="J2105" s="330"/>
      <c r="K2105" s="330"/>
      <c r="L2105" s="330"/>
      <c r="M2105" s="330"/>
      <c r="N2105" s="330"/>
      <c r="O2105" s="330"/>
      <c r="P2105" s="312">
        <f t="shared" si="1014"/>
        <v>0</v>
      </c>
      <c r="Q2105" s="5"/>
      <c r="R2105" s="60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</row>
    <row r="2106" spans="1:31" ht="12.75" customHeight="1" x14ac:dyDescent="0.25">
      <c r="A2106" s="193" t="str">
        <f t="shared" ref="A2106:A2118" si="1015">+A2105</f>
        <v>IC</v>
      </c>
      <c r="B2106" s="385"/>
      <c r="C2106" s="311" t="s">
        <v>280</v>
      </c>
      <c r="D2106" s="330"/>
      <c r="E2106" s="330"/>
      <c r="F2106" s="330"/>
      <c r="G2106" s="330"/>
      <c r="H2106" s="330"/>
      <c r="I2106" s="330"/>
      <c r="J2106" s="330"/>
      <c r="K2106" s="330"/>
      <c r="L2106" s="330"/>
      <c r="M2106" s="330"/>
      <c r="N2106" s="330"/>
      <c r="O2106" s="330"/>
      <c r="P2106" s="312">
        <f t="shared" si="1014"/>
        <v>0</v>
      </c>
      <c r="Q2106" s="5"/>
      <c r="R2106" s="60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</row>
    <row r="2107" spans="1:31" ht="12.75" customHeight="1" x14ac:dyDescent="0.25">
      <c r="A2107" s="193" t="str">
        <f t="shared" si="1015"/>
        <v>IC</v>
      </c>
      <c r="B2107" s="385"/>
      <c r="C2107" s="311" t="s">
        <v>286</v>
      </c>
      <c r="D2107" s="330"/>
      <c r="E2107" s="330"/>
      <c r="F2107" s="330"/>
      <c r="G2107" s="330"/>
      <c r="H2107" s="330"/>
      <c r="I2107" s="330"/>
      <c r="J2107" s="330"/>
      <c r="K2107" s="330"/>
      <c r="L2107" s="330"/>
      <c r="M2107" s="330"/>
      <c r="N2107" s="330"/>
      <c r="O2107" s="330"/>
      <c r="P2107" s="312">
        <f t="shared" si="1014"/>
        <v>0</v>
      </c>
      <c r="Q2107" s="5"/>
      <c r="R2107" s="60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</row>
    <row r="2108" spans="1:31" ht="12.75" customHeight="1" x14ac:dyDescent="0.25">
      <c r="A2108" s="193" t="str">
        <f t="shared" si="1015"/>
        <v>IC</v>
      </c>
      <c r="B2108" s="385"/>
      <c r="C2108" s="311" t="s">
        <v>282</v>
      </c>
      <c r="D2108" s="330"/>
      <c r="E2108" s="330"/>
      <c r="F2108" s="330"/>
      <c r="G2108" s="330"/>
      <c r="H2108" s="330"/>
      <c r="I2108" s="330"/>
      <c r="J2108" s="330"/>
      <c r="K2108" s="330"/>
      <c r="L2108" s="330"/>
      <c r="M2108" s="330"/>
      <c r="N2108" s="330"/>
      <c r="O2108" s="330"/>
      <c r="P2108" s="312">
        <f t="shared" si="1014"/>
        <v>0</v>
      </c>
      <c r="Q2108" s="5"/>
      <c r="R2108" s="60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</row>
    <row r="2109" spans="1:31" ht="12.75" customHeight="1" x14ac:dyDescent="0.25">
      <c r="A2109" s="193" t="str">
        <f t="shared" si="1015"/>
        <v>IC</v>
      </c>
      <c r="B2109" s="385"/>
      <c r="C2109" s="311" t="s">
        <v>283</v>
      </c>
      <c r="D2109" s="330"/>
      <c r="E2109" s="330"/>
      <c r="F2109" s="330"/>
      <c r="G2109" s="330"/>
      <c r="H2109" s="330"/>
      <c r="I2109" s="330"/>
      <c r="J2109" s="330"/>
      <c r="K2109" s="330"/>
      <c r="L2109" s="330"/>
      <c r="M2109" s="330"/>
      <c r="N2109" s="330"/>
      <c r="O2109" s="330"/>
      <c r="P2109" s="312">
        <f t="shared" si="1014"/>
        <v>0</v>
      </c>
      <c r="Q2109" s="5"/>
      <c r="R2109" s="60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</row>
    <row r="2110" spans="1:31" ht="12.75" customHeight="1" x14ac:dyDescent="0.25">
      <c r="A2110" s="193" t="str">
        <f t="shared" si="1015"/>
        <v>IC</v>
      </c>
      <c r="B2110" s="385"/>
      <c r="C2110" s="313" t="s">
        <v>287</v>
      </c>
      <c r="D2110" s="331"/>
      <c r="E2110" s="331"/>
      <c r="F2110" s="331"/>
      <c r="G2110" s="331"/>
      <c r="H2110" s="331"/>
      <c r="I2110" s="331"/>
      <c r="J2110" s="331"/>
      <c r="K2110" s="331"/>
      <c r="L2110" s="331"/>
      <c r="M2110" s="331"/>
      <c r="N2110" s="331"/>
      <c r="O2110" s="331"/>
      <c r="P2110" s="314">
        <f t="shared" si="1014"/>
        <v>0</v>
      </c>
      <c r="Q2110" s="5"/>
      <c r="R2110" s="60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</row>
    <row r="2111" spans="1:31" ht="12.75" customHeight="1" x14ac:dyDescent="0.25">
      <c r="A2111" s="193" t="str">
        <f t="shared" si="1015"/>
        <v>IC</v>
      </c>
      <c r="B2111" s="385"/>
      <c r="C2111" s="313" t="s">
        <v>288</v>
      </c>
      <c r="D2111" s="331"/>
      <c r="E2111" s="331"/>
      <c r="F2111" s="331"/>
      <c r="G2111" s="331"/>
      <c r="H2111" s="331"/>
      <c r="I2111" s="331"/>
      <c r="J2111" s="331"/>
      <c r="K2111" s="331"/>
      <c r="L2111" s="331"/>
      <c r="M2111" s="331"/>
      <c r="N2111" s="331"/>
      <c r="O2111" s="331"/>
      <c r="P2111" s="314">
        <f t="shared" si="1014"/>
        <v>0</v>
      </c>
      <c r="Q2111" s="5"/>
      <c r="R2111" s="60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</row>
    <row r="2112" spans="1:31" ht="12.75" customHeight="1" x14ac:dyDescent="0.25">
      <c r="A2112" s="193" t="str">
        <f t="shared" si="1015"/>
        <v>IC</v>
      </c>
      <c r="B2112" s="385"/>
      <c r="C2112" s="313" t="s">
        <v>280</v>
      </c>
      <c r="D2112" s="331"/>
      <c r="E2112" s="331"/>
      <c r="F2112" s="331"/>
      <c r="G2112" s="331"/>
      <c r="H2112" s="331"/>
      <c r="I2112" s="331"/>
      <c r="J2112" s="331"/>
      <c r="K2112" s="331"/>
      <c r="L2112" s="331"/>
      <c r="M2112" s="331"/>
      <c r="N2112" s="331"/>
      <c r="O2112" s="331"/>
      <c r="P2112" s="314">
        <f t="shared" si="1014"/>
        <v>0</v>
      </c>
      <c r="Q2112" s="5"/>
      <c r="R2112" s="60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</row>
    <row r="2113" spans="1:31" ht="12.75" customHeight="1" x14ac:dyDescent="0.25">
      <c r="A2113" s="193" t="str">
        <f t="shared" si="1015"/>
        <v>IC</v>
      </c>
      <c r="B2113" s="385"/>
      <c r="C2113" s="313" t="s">
        <v>285</v>
      </c>
      <c r="D2113" s="331"/>
      <c r="E2113" s="331"/>
      <c r="F2113" s="331"/>
      <c r="G2113" s="331"/>
      <c r="H2113" s="331"/>
      <c r="I2113" s="331"/>
      <c r="J2113" s="331"/>
      <c r="K2113" s="331"/>
      <c r="L2113" s="331"/>
      <c r="M2113" s="331"/>
      <c r="N2113" s="331"/>
      <c r="O2113" s="331"/>
      <c r="P2113" s="314">
        <f t="shared" si="1014"/>
        <v>0</v>
      </c>
      <c r="Q2113" s="5"/>
      <c r="R2113" s="60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</row>
    <row r="2114" spans="1:31" ht="12.75" customHeight="1" x14ac:dyDescent="0.25">
      <c r="A2114" s="193" t="str">
        <f t="shared" si="1015"/>
        <v>IC</v>
      </c>
      <c r="B2114" s="385"/>
      <c r="C2114" s="313" t="s">
        <v>280</v>
      </c>
      <c r="D2114" s="331"/>
      <c r="E2114" s="331"/>
      <c r="F2114" s="331"/>
      <c r="G2114" s="331"/>
      <c r="H2114" s="331"/>
      <c r="I2114" s="331"/>
      <c r="J2114" s="331"/>
      <c r="K2114" s="331"/>
      <c r="L2114" s="331"/>
      <c r="M2114" s="331"/>
      <c r="N2114" s="331"/>
      <c r="O2114" s="331"/>
      <c r="P2114" s="314">
        <f t="shared" si="1014"/>
        <v>0</v>
      </c>
      <c r="Q2114" s="5"/>
      <c r="R2114" s="60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</row>
    <row r="2115" spans="1:31" ht="12.75" customHeight="1" x14ac:dyDescent="0.25">
      <c r="A2115" s="193" t="str">
        <f t="shared" si="1015"/>
        <v>IC</v>
      </c>
      <c r="B2115" s="385"/>
      <c r="C2115" s="313" t="s">
        <v>286</v>
      </c>
      <c r="D2115" s="331"/>
      <c r="E2115" s="331"/>
      <c r="F2115" s="331"/>
      <c r="G2115" s="331"/>
      <c r="H2115" s="331"/>
      <c r="I2115" s="331"/>
      <c r="J2115" s="331"/>
      <c r="K2115" s="331"/>
      <c r="L2115" s="331"/>
      <c r="M2115" s="331"/>
      <c r="N2115" s="331"/>
      <c r="O2115" s="331"/>
      <c r="P2115" s="314">
        <f t="shared" si="1014"/>
        <v>0</v>
      </c>
      <c r="Q2115" s="5"/>
      <c r="R2115" s="60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</row>
    <row r="2116" spans="1:31" ht="12.75" customHeight="1" x14ac:dyDescent="0.25">
      <c r="A2116" s="193" t="str">
        <f t="shared" si="1015"/>
        <v>IC</v>
      </c>
      <c r="B2116" s="385"/>
      <c r="C2116" s="313" t="s">
        <v>282</v>
      </c>
      <c r="D2116" s="331"/>
      <c r="E2116" s="331"/>
      <c r="F2116" s="331"/>
      <c r="G2116" s="331"/>
      <c r="H2116" s="331"/>
      <c r="I2116" s="331"/>
      <c r="J2116" s="331"/>
      <c r="K2116" s="331"/>
      <c r="L2116" s="331"/>
      <c r="M2116" s="331"/>
      <c r="N2116" s="331"/>
      <c r="O2116" s="331"/>
      <c r="P2116" s="314">
        <f t="shared" si="1014"/>
        <v>0</v>
      </c>
      <c r="Q2116" s="5"/>
      <c r="R2116" s="60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</row>
    <row r="2117" spans="1:31" ht="12.75" customHeight="1" x14ac:dyDescent="0.25">
      <c r="A2117" s="193" t="str">
        <f t="shared" si="1015"/>
        <v>IC</v>
      </c>
      <c r="B2117" s="385"/>
      <c r="C2117" s="313" t="s">
        <v>283</v>
      </c>
      <c r="D2117" s="331"/>
      <c r="E2117" s="331"/>
      <c r="F2117" s="331"/>
      <c r="G2117" s="331"/>
      <c r="H2117" s="331"/>
      <c r="I2117" s="331"/>
      <c r="J2117" s="331"/>
      <c r="K2117" s="331"/>
      <c r="L2117" s="331"/>
      <c r="M2117" s="331"/>
      <c r="N2117" s="331"/>
      <c r="O2117" s="331"/>
      <c r="P2117" s="314">
        <f t="shared" si="1014"/>
        <v>0</v>
      </c>
      <c r="Q2117" s="5"/>
      <c r="R2117" s="60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</row>
    <row r="2118" spans="1:31" ht="12.75" customHeight="1" x14ac:dyDescent="0.25">
      <c r="A2118" s="193" t="str">
        <f t="shared" si="1015"/>
        <v>IC</v>
      </c>
      <c r="B2118" s="385"/>
      <c r="C2118" s="313" t="s">
        <v>281</v>
      </c>
      <c r="D2118" s="331"/>
      <c r="E2118" s="331"/>
      <c r="F2118" s="331"/>
      <c r="G2118" s="331"/>
      <c r="H2118" s="331"/>
      <c r="I2118" s="331"/>
      <c r="J2118" s="331"/>
      <c r="K2118" s="331"/>
      <c r="L2118" s="331"/>
      <c r="M2118" s="331"/>
      <c r="N2118" s="331"/>
      <c r="O2118" s="331"/>
      <c r="P2118" s="314">
        <f t="shared" si="1014"/>
        <v>0</v>
      </c>
      <c r="Q2118" s="5"/>
      <c r="R2118" s="60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</row>
    <row r="2119" spans="1:31" ht="12.75" customHeight="1" x14ac:dyDescent="0.25">
      <c r="A2119" s="193" t="s">
        <v>119</v>
      </c>
      <c r="B2119" s="385"/>
      <c r="C2119" s="318" t="s">
        <v>279</v>
      </c>
      <c r="D2119" s="332"/>
      <c r="E2119" s="332"/>
      <c r="F2119" s="332"/>
      <c r="G2119" s="332"/>
      <c r="H2119" s="332"/>
      <c r="I2119" s="332"/>
      <c r="J2119" s="332"/>
      <c r="K2119" s="332"/>
      <c r="L2119" s="332"/>
      <c r="M2119" s="332"/>
      <c r="N2119" s="332"/>
      <c r="O2119" s="332"/>
      <c r="P2119" s="315">
        <f t="shared" si="1014"/>
        <v>0</v>
      </c>
      <c r="Q2119" s="5"/>
      <c r="R2119" s="60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</row>
    <row r="2120" spans="1:31" ht="12.75" customHeight="1" x14ac:dyDescent="0.25">
      <c r="A2120" s="193" t="s">
        <v>119</v>
      </c>
      <c r="B2120" s="385"/>
      <c r="C2120" s="316" t="s">
        <v>290</v>
      </c>
      <c r="D2120" s="334"/>
      <c r="E2120" s="334"/>
      <c r="F2120" s="334"/>
      <c r="G2120" s="334"/>
      <c r="H2120" s="334"/>
      <c r="I2120" s="334"/>
      <c r="J2120" s="334"/>
      <c r="K2120" s="334"/>
      <c r="L2120" s="334"/>
      <c r="M2120" s="334"/>
      <c r="N2120" s="334"/>
      <c r="O2120" s="334"/>
      <c r="P2120" s="317">
        <f t="shared" si="1014"/>
        <v>0</v>
      </c>
      <c r="Q2120" s="5"/>
      <c r="R2120" s="60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</row>
    <row r="2121" spans="1:31" ht="12.75" customHeight="1" x14ac:dyDescent="0.2">
      <c r="A2121" s="193" t="s">
        <v>119</v>
      </c>
      <c r="B2121" s="385"/>
      <c r="C2121" s="122" t="s">
        <v>66</v>
      </c>
      <c r="D2121" s="42"/>
      <c r="E2121" s="42"/>
      <c r="F2121" s="42"/>
      <c r="G2121" s="42"/>
      <c r="H2121" s="42"/>
      <c r="I2121" s="42"/>
      <c r="J2121" s="42"/>
      <c r="K2121" s="42"/>
      <c r="L2121" s="42"/>
      <c r="M2121" s="42"/>
      <c r="N2121" s="42"/>
      <c r="O2121" s="42"/>
      <c r="P2121" s="144">
        <f t="shared" si="985"/>
        <v>0</v>
      </c>
      <c r="R2121" s="60" t="s">
        <v>107</v>
      </c>
    </row>
    <row r="2122" spans="1:31" ht="12.75" customHeight="1" x14ac:dyDescent="0.2">
      <c r="A2122" s="193" t="s">
        <v>119</v>
      </c>
      <c r="B2122" s="385"/>
      <c r="C2122" s="122" t="s">
        <v>67</v>
      </c>
      <c r="D2122" s="42"/>
      <c r="E2122" s="42"/>
      <c r="F2122" s="42"/>
      <c r="G2122" s="42"/>
      <c r="H2122" s="42"/>
      <c r="I2122" s="42"/>
      <c r="J2122" s="42"/>
      <c r="K2122" s="42"/>
      <c r="L2122" s="42"/>
      <c r="M2122" s="42"/>
      <c r="N2122" s="42"/>
      <c r="O2122" s="42"/>
      <c r="P2122" s="144">
        <f t="shared" si="985"/>
        <v>0</v>
      </c>
      <c r="Q2122" s="5"/>
      <c r="R2122" s="60" t="s">
        <v>107</v>
      </c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</row>
    <row r="2123" spans="1:31" ht="12.75" customHeight="1" x14ac:dyDescent="0.2">
      <c r="A2123" s="193" t="s">
        <v>119</v>
      </c>
      <c r="B2123" s="385"/>
      <c r="C2123" s="122" t="s">
        <v>68</v>
      </c>
      <c r="D2123" s="42"/>
      <c r="E2123" s="42"/>
      <c r="F2123" s="42"/>
      <c r="G2123" s="42"/>
      <c r="H2123" s="42"/>
      <c r="I2123" s="42"/>
      <c r="J2123" s="42"/>
      <c r="K2123" s="42"/>
      <c r="L2123" s="42"/>
      <c r="M2123" s="42"/>
      <c r="N2123" s="42"/>
      <c r="O2123" s="42"/>
      <c r="P2123" s="144">
        <f t="shared" si="985"/>
        <v>0</v>
      </c>
      <c r="Q2123" s="5"/>
      <c r="R2123" s="60" t="s">
        <v>107</v>
      </c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</row>
    <row r="2124" spans="1:31" ht="13.5" customHeight="1" thickBot="1" x14ac:dyDescent="0.25">
      <c r="A2124" s="193" t="s">
        <v>119</v>
      </c>
      <c r="B2124" s="386"/>
      <c r="C2124" s="126" t="s">
        <v>55</v>
      </c>
      <c r="D2124" s="56">
        <f t="shared" ref="D2124:O2124" si="1016">+D2123+D2122+D2121+D2101+D2100+D2099+D2098+D2097+D2096+D2085</f>
        <v>0</v>
      </c>
      <c r="E2124" s="56">
        <f t="shared" si="1016"/>
        <v>144961.28</v>
      </c>
      <c r="F2124" s="56">
        <f t="shared" si="1016"/>
        <v>0</v>
      </c>
      <c r="G2124" s="56">
        <f t="shared" si="1016"/>
        <v>0</v>
      </c>
      <c r="H2124" s="56">
        <f t="shared" si="1016"/>
        <v>298672.16800000001</v>
      </c>
      <c r="I2124" s="56">
        <f t="shared" si="1016"/>
        <v>0</v>
      </c>
      <c r="J2124" s="56">
        <f t="shared" si="1016"/>
        <v>0</v>
      </c>
      <c r="K2124" s="56">
        <f t="shared" si="1016"/>
        <v>0</v>
      </c>
      <c r="L2124" s="56">
        <f t="shared" si="1016"/>
        <v>0</v>
      </c>
      <c r="M2124" s="56">
        <f t="shared" si="1016"/>
        <v>0</v>
      </c>
      <c r="N2124" s="56">
        <f t="shared" si="1016"/>
        <v>0</v>
      </c>
      <c r="O2124" s="56">
        <f t="shared" si="1016"/>
        <v>0</v>
      </c>
      <c r="P2124" s="147">
        <f t="shared" si="985"/>
        <v>443633.44799999997</v>
      </c>
      <c r="Q2124" s="199" t="str">
        <f>+B2085</f>
        <v>Cornetto BOGOF</v>
      </c>
      <c r="R2124" s="60" t="s">
        <v>107</v>
      </c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</row>
    <row r="2125" spans="1:31" ht="12.75" customHeight="1" thickBot="1" x14ac:dyDescent="0.25">
      <c r="A2125" s="193" t="s">
        <v>119</v>
      </c>
      <c r="B2125" s="387" t="str">
        <f>+'Measured TV opt-pt'!B2876</f>
        <v>Algida Keyif Cone</v>
      </c>
      <c r="C2125" s="121" t="s">
        <v>56</v>
      </c>
      <c r="D2125" s="54">
        <f t="shared" ref="D2125:O2125" si="1017">SUM(D2126:D2135)</f>
        <v>0</v>
      </c>
      <c r="E2125" s="54">
        <f t="shared" si="1017"/>
        <v>0</v>
      </c>
      <c r="F2125" s="54">
        <f t="shared" si="1017"/>
        <v>0</v>
      </c>
      <c r="G2125" s="54">
        <f t="shared" si="1017"/>
        <v>0</v>
      </c>
      <c r="H2125" s="54">
        <f t="shared" si="1017"/>
        <v>0</v>
      </c>
      <c r="I2125" s="54">
        <f t="shared" si="1017"/>
        <v>280713.54678908386</v>
      </c>
      <c r="J2125" s="54">
        <f t="shared" si="1017"/>
        <v>363810.34959735384</v>
      </c>
      <c r="K2125" s="54">
        <f t="shared" si="1017"/>
        <v>0</v>
      </c>
      <c r="L2125" s="54">
        <f t="shared" si="1017"/>
        <v>0</v>
      </c>
      <c r="M2125" s="54">
        <f t="shared" si="1017"/>
        <v>0</v>
      </c>
      <c r="N2125" s="54">
        <f t="shared" si="1017"/>
        <v>0</v>
      </c>
      <c r="O2125" s="54">
        <f t="shared" si="1017"/>
        <v>0</v>
      </c>
      <c r="P2125" s="140">
        <f t="shared" si="985"/>
        <v>644523.8963864377</v>
      </c>
      <c r="Q2125" s="198"/>
      <c r="R2125" s="121" t="s">
        <v>104</v>
      </c>
      <c r="S2125" s="54">
        <f>SUM(S2126:S2131)</f>
        <v>0</v>
      </c>
      <c r="T2125" s="54">
        <f t="shared" ref="T2125:X2125" si="1018">SUM(T2126:T2131)</f>
        <v>0</v>
      </c>
      <c r="U2125" s="54">
        <f t="shared" si="1018"/>
        <v>0</v>
      </c>
      <c r="V2125" s="54">
        <f t="shared" si="1018"/>
        <v>0</v>
      </c>
      <c r="W2125" s="54">
        <f t="shared" si="1018"/>
        <v>0</v>
      </c>
      <c r="X2125" s="117">
        <f t="shared" si="1018"/>
        <v>160</v>
      </c>
      <c r="Y2125" s="117">
        <f t="shared" ref="Y2125:AD2125" si="1019">SUM(Y2126:Y2131)</f>
        <v>366.66666666666663</v>
      </c>
      <c r="Z2125" s="117">
        <f t="shared" si="1019"/>
        <v>0</v>
      </c>
      <c r="AA2125" s="117">
        <f t="shared" si="1019"/>
        <v>0</v>
      </c>
      <c r="AB2125" s="117">
        <f t="shared" si="1019"/>
        <v>0</v>
      </c>
      <c r="AC2125" s="117">
        <f t="shared" si="1019"/>
        <v>0</v>
      </c>
      <c r="AD2125" s="117">
        <f t="shared" si="1019"/>
        <v>0</v>
      </c>
      <c r="AE2125" s="55">
        <f t="shared" ref="AE2125:AE2131" si="1020">SUM(S2125:AD2125)</f>
        <v>526.66666666666663</v>
      </c>
    </row>
    <row r="2126" spans="1:31" ht="12.75" customHeight="1" thickBot="1" x14ac:dyDescent="0.25">
      <c r="A2126" s="193" t="s">
        <v>119</v>
      </c>
      <c r="B2126" s="385"/>
      <c r="C2126" s="123" t="s">
        <v>57</v>
      </c>
      <c r="D2126" s="58">
        <f>+'Measured TV opt-pt'!D2878</f>
        <v>0</v>
      </c>
      <c r="E2126" s="58">
        <f>+'Measured TV opt-pt'!E2878</f>
        <v>0</v>
      </c>
      <c r="F2126" s="58">
        <f>+'Measured TV opt-pt'!F2878</f>
        <v>0</v>
      </c>
      <c r="G2126" s="58">
        <f>+'Measured TV opt-pt'!G2878</f>
        <v>0</v>
      </c>
      <c r="H2126" s="58">
        <f>+'Measured TV opt-pt'!H2878</f>
        <v>0</v>
      </c>
      <c r="I2126" s="58">
        <f>+'Measured TV opt-pt'!I2878</f>
        <v>96869.662795159893</v>
      </c>
      <c r="J2126" s="58">
        <f>+'Measured TV opt-pt'!J2878</f>
        <v>162281.70899246077</v>
      </c>
      <c r="K2126" s="58">
        <f>+'Measured TV opt-pt'!K2878</f>
        <v>0</v>
      </c>
      <c r="L2126" s="58">
        <f>+'Measured TV opt-pt'!L2878</f>
        <v>0</v>
      </c>
      <c r="M2126" s="58">
        <f>+'Measured TV opt-pt'!M2878</f>
        <v>0</v>
      </c>
      <c r="N2126" s="58">
        <f>+'Measured TV opt-pt'!N2878</f>
        <v>0</v>
      </c>
      <c r="O2126" s="58">
        <f>+'Measured TV opt-pt'!O2878</f>
        <v>0</v>
      </c>
      <c r="P2126" s="141">
        <f t="shared" si="985"/>
        <v>259151.37178762065</v>
      </c>
      <c r="R2126" s="123" t="s">
        <v>57</v>
      </c>
      <c r="S2126" s="44">
        <f>'Measured TV opt-pt'!D2915</f>
        <v>0</v>
      </c>
      <c r="T2126" s="44">
        <f>'Measured TV opt-pt'!E2915</f>
        <v>0</v>
      </c>
      <c r="U2126" s="44">
        <f>'Measured TV opt-pt'!F2915</f>
        <v>0</v>
      </c>
      <c r="V2126" s="44">
        <f>'Measured TV opt-pt'!G2915</f>
        <v>0</v>
      </c>
      <c r="W2126" s="44">
        <f>'Measured TV opt-pt'!H2915</f>
        <v>0</v>
      </c>
      <c r="X2126" s="44">
        <f>'Measured TV opt-pt'!I2915</f>
        <v>94.150266486501295</v>
      </c>
      <c r="Y2126" s="44">
        <f>'Measured TV opt-pt'!J2915</f>
        <v>222.0583845654543</v>
      </c>
      <c r="Z2126" s="44">
        <f>'Measured TV opt-pt'!K2915</f>
        <v>0</v>
      </c>
      <c r="AA2126" s="44">
        <f>'Measured TV opt-pt'!L2915</f>
        <v>0</v>
      </c>
      <c r="AB2126" s="44">
        <f>'Measured TV opt-pt'!M2915</f>
        <v>0</v>
      </c>
      <c r="AC2126" s="44">
        <f>'Measured TV opt-pt'!N2915</f>
        <v>0</v>
      </c>
      <c r="AD2126" s="44">
        <f>'Measured TV opt-pt'!O2915</f>
        <v>0</v>
      </c>
      <c r="AE2126" s="55">
        <f t="shared" si="1020"/>
        <v>316.2086510519556</v>
      </c>
    </row>
    <row r="2127" spans="1:31" ht="12.75" customHeight="1" thickBot="1" x14ac:dyDescent="0.25">
      <c r="A2127" s="193" t="s">
        <v>119</v>
      </c>
      <c r="B2127" s="385"/>
      <c r="C2127" s="123" t="s">
        <v>221</v>
      </c>
      <c r="D2127" s="58">
        <f>+'Measured TV opt-pt'!D2879</f>
        <v>0</v>
      </c>
      <c r="E2127" s="58">
        <f>+'Measured TV opt-pt'!E2879</f>
        <v>0</v>
      </c>
      <c r="F2127" s="58">
        <f>+'Measured TV opt-pt'!F2879</f>
        <v>0</v>
      </c>
      <c r="G2127" s="58">
        <f>+'Measured TV opt-pt'!G2879</f>
        <v>0</v>
      </c>
      <c r="H2127" s="58">
        <f>+'Measured TV opt-pt'!H2879</f>
        <v>0</v>
      </c>
      <c r="I2127" s="58">
        <f>+'Measured TV opt-pt'!I2879</f>
        <v>0</v>
      </c>
      <c r="J2127" s="58">
        <f>+'Measured TV opt-pt'!J2879</f>
        <v>0</v>
      </c>
      <c r="K2127" s="58">
        <f>+'Measured TV opt-pt'!K2879</f>
        <v>0</v>
      </c>
      <c r="L2127" s="58">
        <f>+'Measured TV opt-pt'!L2879</f>
        <v>0</v>
      </c>
      <c r="M2127" s="58">
        <f>+'Measured TV opt-pt'!M2879</f>
        <v>0</v>
      </c>
      <c r="N2127" s="58">
        <f>+'Measured TV opt-pt'!N2879</f>
        <v>0</v>
      </c>
      <c r="O2127" s="58">
        <f>+'Measured TV opt-pt'!O2879</f>
        <v>0</v>
      </c>
      <c r="P2127" s="141">
        <f t="shared" si="985"/>
        <v>0</v>
      </c>
      <c r="R2127" s="123" t="s">
        <v>221</v>
      </c>
      <c r="S2127" s="44">
        <f>'Measured TV opt-pt'!D2916</f>
        <v>0</v>
      </c>
      <c r="T2127" s="44">
        <f>'Measured TV opt-pt'!E2916</f>
        <v>0</v>
      </c>
      <c r="U2127" s="44">
        <f>'Measured TV opt-pt'!F2916</f>
        <v>0</v>
      </c>
      <c r="V2127" s="44">
        <f>'Measured TV opt-pt'!G2916</f>
        <v>0</v>
      </c>
      <c r="W2127" s="44">
        <f>'Measured TV opt-pt'!H2916</f>
        <v>0</v>
      </c>
      <c r="X2127" s="44">
        <f>'Measured TV opt-pt'!I2916</f>
        <v>0</v>
      </c>
      <c r="Y2127" s="44">
        <f>'Measured TV opt-pt'!J2916</f>
        <v>0</v>
      </c>
      <c r="Z2127" s="44">
        <f>'Measured TV opt-pt'!K2916</f>
        <v>0</v>
      </c>
      <c r="AA2127" s="44">
        <f>'Measured TV opt-pt'!L2916</f>
        <v>0</v>
      </c>
      <c r="AB2127" s="44">
        <f>'Measured TV opt-pt'!M2916</f>
        <v>0</v>
      </c>
      <c r="AC2127" s="44">
        <f>'Measured TV opt-pt'!N2916</f>
        <v>0</v>
      </c>
      <c r="AD2127" s="44">
        <f>'Measured TV opt-pt'!O2916</f>
        <v>0</v>
      </c>
      <c r="AE2127" s="55">
        <f t="shared" si="1020"/>
        <v>0</v>
      </c>
    </row>
    <row r="2128" spans="1:31" ht="12.75" customHeight="1" thickBot="1" x14ac:dyDescent="0.25">
      <c r="A2128" s="193" t="s">
        <v>119</v>
      </c>
      <c r="B2128" s="385"/>
      <c r="C2128" s="123" t="s">
        <v>222</v>
      </c>
      <c r="D2128" s="58">
        <f>+'Measured TV opt-pt'!D2880</f>
        <v>0</v>
      </c>
      <c r="E2128" s="58">
        <f>+'Measured TV opt-pt'!E2880</f>
        <v>0</v>
      </c>
      <c r="F2128" s="58">
        <f>+'Measured TV opt-pt'!F2880</f>
        <v>0</v>
      </c>
      <c r="G2128" s="58">
        <f>+'Measured TV opt-pt'!G2880</f>
        <v>0</v>
      </c>
      <c r="H2128" s="58">
        <f>+'Measured TV opt-pt'!H2880</f>
        <v>0</v>
      </c>
      <c r="I2128" s="58">
        <f>+'Measured TV opt-pt'!I2880</f>
        <v>48990.929485544642</v>
      </c>
      <c r="J2128" s="58">
        <f>+'Measured TV opt-pt'!J2880</f>
        <v>49092.233004610665</v>
      </c>
      <c r="K2128" s="58">
        <f>+'Measured TV opt-pt'!K2880</f>
        <v>0</v>
      </c>
      <c r="L2128" s="58">
        <f>+'Measured TV opt-pt'!L2880</f>
        <v>0</v>
      </c>
      <c r="M2128" s="58">
        <f>+'Measured TV opt-pt'!M2880</f>
        <v>0</v>
      </c>
      <c r="N2128" s="58">
        <f>+'Measured TV opt-pt'!N2880</f>
        <v>0</v>
      </c>
      <c r="O2128" s="58">
        <f>+'Measured TV opt-pt'!O2880</f>
        <v>0</v>
      </c>
      <c r="P2128" s="141">
        <f t="shared" si="985"/>
        <v>98083.162490155315</v>
      </c>
      <c r="R2128" s="123" t="s">
        <v>222</v>
      </c>
      <c r="S2128" s="44">
        <f>'Measured TV opt-pt'!D2917</f>
        <v>0</v>
      </c>
      <c r="T2128" s="44">
        <f>'Measured TV opt-pt'!E2917</f>
        <v>0</v>
      </c>
      <c r="U2128" s="44">
        <f>'Measured TV opt-pt'!F2917</f>
        <v>0</v>
      </c>
      <c r="V2128" s="44">
        <f>'Measured TV opt-pt'!G2917</f>
        <v>0</v>
      </c>
      <c r="W2128" s="44">
        <f>'Measured TV opt-pt'!H2917</f>
        <v>0</v>
      </c>
      <c r="X2128" s="44">
        <f>'Measured TV opt-pt'!I2917</f>
        <v>37.552685055884389</v>
      </c>
      <c r="Y2128" s="44">
        <f>'Measured TV opt-pt'!J2917</f>
        <v>55.176643292376063</v>
      </c>
      <c r="Z2128" s="44">
        <f>'Measured TV opt-pt'!K2917</f>
        <v>0</v>
      </c>
      <c r="AA2128" s="44">
        <f>'Measured TV opt-pt'!L2917</f>
        <v>0</v>
      </c>
      <c r="AB2128" s="44">
        <f>'Measured TV opt-pt'!M2917</f>
        <v>0</v>
      </c>
      <c r="AC2128" s="44">
        <f>'Measured TV opt-pt'!N2917</f>
        <v>0</v>
      </c>
      <c r="AD2128" s="44">
        <f>'Measured TV opt-pt'!O2917</f>
        <v>0</v>
      </c>
      <c r="AE2128" s="55">
        <f t="shared" si="1020"/>
        <v>92.729328348260452</v>
      </c>
    </row>
    <row r="2129" spans="1:31" ht="12.75" customHeight="1" thickBot="1" x14ac:dyDescent="0.25">
      <c r="A2129" s="193" t="s">
        <v>119</v>
      </c>
      <c r="B2129" s="385"/>
      <c r="C2129" s="123" t="s">
        <v>223</v>
      </c>
      <c r="D2129" s="58">
        <f>+'Measured TV opt-pt'!D2881</f>
        <v>0</v>
      </c>
      <c r="E2129" s="58">
        <f>+'Measured TV opt-pt'!E2881</f>
        <v>0</v>
      </c>
      <c r="F2129" s="58">
        <f>+'Measured TV opt-pt'!F2881</f>
        <v>0</v>
      </c>
      <c r="G2129" s="58">
        <f>+'Measured TV opt-pt'!G2881</f>
        <v>0</v>
      </c>
      <c r="H2129" s="58">
        <f>+'Measured TV opt-pt'!H2881</f>
        <v>0</v>
      </c>
      <c r="I2129" s="58">
        <f>+'Measured TV opt-pt'!I2881</f>
        <v>36352.954508379356</v>
      </c>
      <c r="J2129" s="58">
        <f>+'Measured TV opt-pt'!J2881</f>
        <v>77436.407600282386</v>
      </c>
      <c r="K2129" s="58">
        <f>+'Measured TV opt-pt'!K2881</f>
        <v>0</v>
      </c>
      <c r="L2129" s="58">
        <f>+'Measured TV opt-pt'!L2881</f>
        <v>0</v>
      </c>
      <c r="M2129" s="58">
        <f>+'Measured TV opt-pt'!M2881</f>
        <v>0</v>
      </c>
      <c r="N2129" s="58">
        <f>+'Measured TV opt-pt'!N2881</f>
        <v>0</v>
      </c>
      <c r="O2129" s="58">
        <f>+'Measured TV opt-pt'!O2881</f>
        <v>0</v>
      </c>
      <c r="P2129" s="141">
        <f t="shared" ref="P2129:P2216" si="1021">SUM(D2129:O2129)</f>
        <v>113789.36210866173</v>
      </c>
      <c r="R2129" s="123" t="s">
        <v>223</v>
      </c>
      <c r="S2129" s="44">
        <f>'Measured TV opt-pt'!D2918</f>
        <v>0</v>
      </c>
      <c r="T2129" s="44">
        <f>'Measured TV opt-pt'!E2918</f>
        <v>0</v>
      </c>
      <c r="U2129" s="44">
        <f>'Measured TV opt-pt'!F2918</f>
        <v>0</v>
      </c>
      <c r="V2129" s="44">
        <f>'Measured TV opt-pt'!G2918</f>
        <v>0</v>
      </c>
      <c r="W2129" s="44">
        <f>'Measured TV opt-pt'!H2918</f>
        <v>0</v>
      </c>
      <c r="X2129" s="44">
        <f>'Measured TV opt-pt'!I2918</f>
        <v>28.297048457614327</v>
      </c>
      <c r="Y2129" s="44">
        <f>'Measured TV opt-pt'!J2918</f>
        <v>89.431638808836254</v>
      </c>
      <c r="Z2129" s="44">
        <f>'Measured TV opt-pt'!K2918</f>
        <v>0</v>
      </c>
      <c r="AA2129" s="44">
        <f>'Measured TV opt-pt'!L2918</f>
        <v>0</v>
      </c>
      <c r="AB2129" s="44">
        <f>'Measured TV opt-pt'!M2918</f>
        <v>0</v>
      </c>
      <c r="AC2129" s="44">
        <f>'Measured TV opt-pt'!N2918</f>
        <v>0</v>
      </c>
      <c r="AD2129" s="44">
        <f>'Measured TV opt-pt'!O2918</f>
        <v>0</v>
      </c>
      <c r="AE2129" s="55">
        <f t="shared" si="1020"/>
        <v>117.72868726645058</v>
      </c>
    </row>
    <row r="2130" spans="1:31" ht="12.75" customHeight="1" thickBot="1" x14ac:dyDescent="0.25">
      <c r="A2130" s="193" t="s">
        <v>119</v>
      </c>
      <c r="B2130" s="385"/>
      <c r="C2130" s="123" t="s">
        <v>224</v>
      </c>
      <c r="D2130" s="58">
        <f>+'Measured TV opt-pt'!D2882</f>
        <v>0</v>
      </c>
      <c r="E2130" s="58">
        <f>+'Measured TV opt-pt'!E2882</f>
        <v>0</v>
      </c>
      <c r="F2130" s="58">
        <f>+'Measured TV opt-pt'!F2882</f>
        <v>0</v>
      </c>
      <c r="G2130" s="58">
        <f>+'Measured TV opt-pt'!G2882</f>
        <v>0</v>
      </c>
      <c r="H2130" s="58">
        <f>+'Measured TV opt-pt'!H2882</f>
        <v>0</v>
      </c>
      <c r="I2130" s="58">
        <f>+'Measured TV opt-pt'!I2882</f>
        <v>48500</v>
      </c>
      <c r="J2130" s="58">
        <f>+'Measured TV opt-pt'!J2882</f>
        <v>0</v>
      </c>
      <c r="K2130" s="58">
        <f>+'Measured TV opt-pt'!K2882</f>
        <v>0</v>
      </c>
      <c r="L2130" s="58">
        <f>+'Measured TV opt-pt'!L2882</f>
        <v>0</v>
      </c>
      <c r="M2130" s="58">
        <f>+'Measured TV opt-pt'!M2882</f>
        <v>0</v>
      </c>
      <c r="N2130" s="58">
        <f>+'Measured TV opt-pt'!N2882</f>
        <v>0</v>
      </c>
      <c r="O2130" s="58">
        <f>+'Measured TV opt-pt'!O2882</f>
        <v>0</v>
      </c>
      <c r="P2130" s="141">
        <f t="shared" si="1021"/>
        <v>48500</v>
      </c>
      <c r="Q2130" s="5"/>
      <c r="R2130" s="123" t="s">
        <v>224</v>
      </c>
      <c r="S2130" s="44">
        <f>'Measured TV opt-pt'!D2919</f>
        <v>0</v>
      </c>
      <c r="T2130" s="44">
        <f>'Measured TV opt-pt'!E2919</f>
        <v>0</v>
      </c>
      <c r="U2130" s="44">
        <f>'Measured TV opt-pt'!F2919</f>
        <v>0</v>
      </c>
      <c r="V2130" s="44">
        <f>'Measured TV opt-pt'!G2919</f>
        <v>0</v>
      </c>
      <c r="W2130" s="44">
        <f>'Measured TV opt-pt'!H2919</f>
        <v>0</v>
      </c>
      <c r="X2130" s="44">
        <f>'Measured TV opt-pt'!I2919</f>
        <v>0</v>
      </c>
      <c r="Y2130" s="44">
        <f>'Measured TV opt-pt'!J2919</f>
        <v>0</v>
      </c>
      <c r="Z2130" s="44">
        <f>'Measured TV opt-pt'!K2919</f>
        <v>0</v>
      </c>
      <c r="AA2130" s="44">
        <f>'Measured TV opt-pt'!L2919</f>
        <v>0</v>
      </c>
      <c r="AB2130" s="44">
        <f>'Measured TV opt-pt'!M2919</f>
        <v>0</v>
      </c>
      <c r="AC2130" s="44">
        <f>'Measured TV opt-pt'!N2919</f>
        <v>0</v>
      </c>
      <c r="AD2130" s="44">
        <f>'Measured TV opt-pt'!O2919</f>
        <v>0</v>
      </c>
      <c r="AE2130" s="55">
        <f t="shared" si="1020"/>
        <v>0</v>
      </c>
    </row>
    <row r="2131" spans="1:31" ht="12.75" customHeight="1" x14ac:dyDescent="0.2">
      <c r="A2131" s="193"/>
      <c r="B2131" s="385"/>
      <c r="C2131" s="123" t="s">
        <v>101</v>
      </c>
      <c r="D2131" s="44"/>
      <c r="E2131" s="44"/>
      <c r="F2131" s="44"/>
      <c r="G2131" s="44"/>
      <c r="H2131" s="44"/>
      <c r="I2131" s="44"/>
      <c r="J2131" s="44"/>
      <c r="K2131" s="44"/>
      <c r="L2131" s="44"/>
      <c r="M2131" s="44"/>
      <c r="N2131" s="44"/>
      <c r="O2131" s="44"/>
      <c r="P2131" s="141">
        <f t="shared" si="1021"/>
        <v>0</v>
      </c>
      <c r="Q2131" s="5"/>
      <c r="R2131" s="123" t="s">
        <v>101</v>
      </c>
      <c r="S2131" s="44"/>
      <c r="T2131" s="44"/>
      <c r="U2131" s="44"/>
      <c r="V2131" s="44"/>
      <c r="W2131" s="44"/>
      <c r="X2131" s="44"/>
      <c r="Y2131" s="44"/>
      <c r="Z2131" s="44"/>
      <c r="AA2131" s="44"/>
      <c r="AB2131" s="44"/>
      <c r="AC2131" s="44"/>
      <c r="AD2131" s="44"/>
      <c r="AE2131" s="55">
        <f t="shared" si="1020"/>
        <v>0</v>
      </c>
    </row>
    <row r="2132" spans="1:31" ht="12.75" customHeight="1" x14ac:dyDescent="0.2">
      <c r="A2132" s="193" t="s">
        <v>119</v>
      </c>
      <c r="B2132" s="385"/>
      <c r="C2132" s="124" t="s">
        <v>58</v>
      </c>
      <c r="D2132" s="46"/>
      <c r="E2132" s="46"/>
      <c r="F2132" s="46"/>
      <c r="G2132" s="46"/>
      <c r="H2132" s="46"/>
      <c r="I2132" s="46">
        <v>50000</v>
      </c>
      <c r="J2132" s="46">
        <v>75000</v>
      </c>
      <c r="K2132" s="46"/>
      <c r="L2132" s="46"/>
      <c r="M2132" s="46"/>
      <c r="N2132" s="46"/>
      <c r="O2132" s="46"/>
      <c r="P2132" s="142">
        <f t="shared" si="1021"/>
        <v>125000</v>
      </c>
      <c r="R2132" s="133" t="s">
        <v>105</v>
      </c>
      <c r="S2132" s="133" t="str">
        <f>+'Measured TV opt-pt'!D1446</f>
        <v>15-34 AB</v>
      </c>
      <c r="T2132" s="133" t="str">
        <f>+'Measured TV opt-pt'!E1446</f>
        <v>15-34 AB</v>
      </c>
      <c r="U2132" s="133" t="str">
        <f>+'Measured TV opt-pt'!F1446</f>
        <v>15-34 AB</v>
      </c>
      <c r="V2132" s="133" t="str">
        <f>+'Measured TV opt-pt'!G1446</f>
        <v>15-34 AB</v>
      </c>
      <c r="W2132" s="133" t="str">
        <f>+'Measured TV opt-pt'!H1446</f>
        <v>15-34 AB</v>
      </c>
      <c r="X2132" s="8" t="str">
        <f>+'Measured TV opt-pt'!I1446</f>
        <v>15-34 AB</v>
      </c>
      <c r="Y2132" s="133" t="str">
        <f>+'Measured TV opt-pt'!J1446</f>
        <v>15-34 AB</v>
      </c>
      <c r="Z2132" s="133" t="str">
        <f>+'Measured TV opt-pt'!K1446</f>
        <v>15-34 AB</v>
      </c>
      <c r="AA2132" s="133" t="str">
        <f>+'Measured TV opt-pt'!L1446</f>
        <v>15-34 AB</v>
      </c>
      <c r="AB2132" s="133" t="str">
        <f>+'Measured TV opt-pt'!M1446</f>
        <v>15-34 AB</v>
      </c>
      <c r="AC2132" s="133" t="str">
        <f>+'Measured TV opt-pt'!N1446</f>
        <v>15-34 AB</v>
      </c>
      <c r="AD2132" s="133" t="str">
        <f>+'Measured TV opt-pt'!O1446</f>
        <v>15-34 AB</v>
      </c>
      <c r="AE2132" s="133"/>
    </row>
    <row r="2133" spans="1:31" ht="13.5" customHeight="1" thickBot="1" x14ac:dyDescent="0.25">
      <c r="A2133" s="193" t="s">
        <v>119</v>
      </c>
      <c r="B2133" s="385"/>
      <c r="C2133" s="124" t="s">
        <v>59</v>
      </c>
      <c r="D2133" s="46"/>
      <c r="E2133" s="46"/>
      <c r="F2133" s="46"/>
      <c r="G2133" s="46"/>
      <c r="H2133" s="46"/>
      <c r="I2133" s="46"/>
      <c r="J2133" s="46"/>
      <c r="K2133" s="46"/>
      <c r="L2133" s="46"/>
      <c r="M2133" s="46"/>
      <c r="N2133" s="46"/>
      <c r="O2133" s="46"/>
      <c r="P2133" s="142">
        <f t="shared" si="1021"/>
        <v>0</v>
      </c>
      <c r="R2133" s="60" t="s">
        <v>107</v>
      </c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</row>
    <row r="2134" spans="1:31" ht="12.75" customHeight="1" thickBot="1" x14ac:dyDescent="0.25">
      <c r="A2134" s="193" t="s">
        <v>119</v>
      </c>
      <c r="B2134" s="385"/>
      <c r="C2134" s="124" t="s">
        <v>166</v>
      </c>
      <c r="D2134" s="46"/>
      <c r="E2134" s="46"/>
      <c r="F2134" s="46"/>
      <c r="G2134" s="46"/>
      <c r="H2134" s="46"/>
      <c r="I2134" s="46"/>
      <c r="J2134" s="46"/>
      <c r="K2134" s="46"/>
      <c r="L2134" s="46"/>
      <c r="M2134" s="46"/>
      <c r="N2134" s="46"/>
      <c r="O2134" s="46"/>
      <c r="P2134" s="142">
        <f t="shared" si="1021"/>
        <v>0</v>
      </c>
      <c r="Q2134" s="8"/>
      <c r="R2134" s="121" t="s">
        <v>106</v>
      </c>
      <c r="S2134" s="54">
        <f>SUM(S2135:S2140)</f>
        <v>0</v>
      </c>
      <c r="T2134" s="54">
        <f t="shared" ref="T2134" si="1022">SUM(T2135:T2140)</f>
        <v>0</v>
      </c>
      <c r="U2134" s="54">
        <f t="shared" ref="U2134" si="1023">SUM(U2135:U2140)</f>
        <v>0</v>
      </c>
      <c r="V2134" s="54">
        <f t="shared" ref="V2134" si="1024">SUM(V2135:V2140)</f>
        <v>0</v>
      </c>
      <c r="W2134" s="54">
        <f t="shared" ref="W2134" si="1025">SUM(W2135:W2140)</f>
        <v>0</v>
      </c>
      <c r="X2134" s="54">
        <f t="shared" ref="X2134:AD2134" si="1026">SUM(X2135:X2140)</f>
        <v>245.94316579439047</v>
      </c>
      <c r="Y2134" s="54">
        <f t="shared" si="1026"/>
        <v>489.44308552868461</v>
      </c>
      <c r="Z2134" s="54">
        <f t="shared" si="1026"/>
        <v>0</v>
      </c>
      <c r="AA2134" s="54">
        <f t="shared" si="1026"/>
        <v>0</v>
      </c>
      <c r="AB2134" s="54">
        <f t="shared" si="1026"/>
        <v>0</v>
      </c>
      <c r="AC2134" s="54">
        <f t="shared" si="1026"/>
        <v>0</v>
      </c>
      <c r="AD2134" s="54">
        <f t="shared" si="1026"/>
        <v>0</v>
      </c>
      <c r="AE2134" s="54">
        <f t="shared" ref="AE2134" si="1027">SUM(AE2135:AE2140)</f>
        <v>735.38625132307516</v>
      </c>
    </row>
    <row r="2135" spans="1:31" ht="12.75" customHeight="1" thickBot="1" x14ac:dyDescent="0.25">
      <c r="A2135" s="193" t="s">
        <v>119</v>
      </c>
      <c r="B2135" s="385"/>
      <c r="C2135" s="125" t="s">
        <v>167</v>
      </c>
      <c r="D2135" s="48"/>
      <c r="E2135" s="48"/>
      <c r="F2135" s="48"/>
      <c r="G2135" s="48"/>
      <c r="H2135" s="48"/>
      <c r="I2135" s="48"/>
      <c r="J2135" s="48"/>
      <c r="K2135" s="48"/>
      <c r="L2135" s="48"/>
      <c r="M2135" s="48"/>
      <c r="N2135" s="48"/>
      <c r="O2135" s="48"/>
      <c r="P2135" s="143">
        <f t="shared" si="1021"/>
        <v>0</v>
      </c>
      <c r="Q2135" s="8"/>
      <c r="R2135" s="123" t="s">
        <v>261</v>
      </c>
      <c r="S2135" s="44">
        <f>'Measured TV opt-pt'!D2909</f>
        <v>0</v>
      </c>
      <c r="T2135" s="44">
        <f>'Measured TV opt-pt'!E2909</f>
        <v>0</v>
      </c>
      <c r="U2135" s="44">
        <f>'Measured TV opt-pt'!F2909</f>
        <v>0</v>
      </c>
      <c r="V2135" s="44">
        <f>'Measured TV opt-pt'!G2909</f>
        <v>0</v>
      </c>
      <c r="W2135" s="44">
        <f>'Measured TV opt-pt'!H2909</f>
        <v>0</v>
      </c>
      <c r="X2135" s="44">
        <f>'Measured TV opt-pt'!I2909</f>
        <v>128.83473378087561</v>
      </c>
      <c r="Y2135" s="44">
        <f>'Measured TV opt-pt'!J2909</f>
        <v>296.41347520699418</v>
      </c>
      <c r="Z2135" s="44">
        <f>'Measured TV opt-pt'!K2909</f>
        <v>0</v>
      </c>
      <c r="AA2135" s="44">
        <f>'Measured TV opt-pt'!L2909</f>
        <v>0</v>
      </c>
      <c r="AB2135" s="44">
        <f>'Measured TV opt-pt'!M2909</f>
        <v>0</v>
      </c>
      <c r="AC2135" s="44">
        <f>'Measured TV opt-pt'!N2909</f>
        <v>0</v>
      </c>
      <c r="AD2135" s="44">
        <f>'Measured TV opt-pt'!O2909</f>
        <v>0</v>
      </c>
      <c r="AE2135" s="55">
        <f t="shared" ref="AE2135:AE2140" si="1028">SUM(S2135:AD2135)</f>
        <v>425.24820898786982</v>
      </c>
    </row>
    <row r="2136" spans="1:31" ht="12.75" customHeight="1" thickBot="1" x14ac:dyDescent="0.25">
      <c r="A2136" s="193" t="s">
        <v>119</v>
      </c>
      <c r="B2136" s="385"/>
      <c r="C2136" s="122" t="s">
        <v>60</v>
      </c>
      <c r="D2136" s="42"/>
      <c r="E2136" s="42"/>
      <c r="F2136" s="42"/>
      <c r="G2136" s="42"/>
      <c r="H2136" s="42"/>
      <c r="I2136" s="42"/>
      <c r="J2136" s="42"/>
      <c r="K2136" s="42"/>
      <c r="L2136" s="42"/>
      <c r="M2136" s="42"/>
      <c r="N2136" s="42"/>
      <c r="O2136" s="42"/>
      <c r="P2136" s="144">
        <f t="shared" si="1021"/>
        <v>0</v>
      </c>
      <c r="Q2136" s="5"/>
      <c r="R2136" s="123" t="s">
        <v>262</v>
      </c>
      <c r="S2136" s="44">
        <f>'Measured TV opt-pt'!D2910</f>
        <v>0</v>
      </c>
      <c r="T2136" s="44">
        <f>'Measured TV opt-pt'!E2910</f>
        <v>0</v>
      </c>
      <c r="U2136" s="44">
        <f>'Measured TV opt-pt'!F2910</f>
        <v>0</v>
      </c>
      <c r="V2136" s="44">
        <f>'Measured TV opt-pt'!G2910</f>
        <v>0</v>
      </c>
      <c r="W2136" s="44">
        <f>'Measured TV opt-pt'!H2910</f>
        <v>0</v>
      </c>
      <c r="X2136" s="44">
        <f>'Measured TV opt-pt'!I2910</f>
        <v>0</v>
      </c>
      <c r="Y2136" s="44">
        <f>'Measured TV opt-pt'!J2910</f>
        <v>0</v>
      </c>
      <c r="Z2136" s="44">
        <f>'Measured TV opt-pt'!K2910</f>
        <v>0</v>
      </c>
      <c r="AA2136" s="44">
        <f>'Measured TV opt-pt'!L2910</f>
        <v>0</v>
      </c>
      <c r="AB2136" s="44">
        <f>'Measured TV opt-pt'!M2910</f>
        <v>0</v>
      </c>
      <c r="AC2136" s="44">
        <f>'Measured TV opt-pt'!N2910</f>
        <v>0</v>
      </c>
      <c r="AD2136" s="44">
        <f>'Measured TV opt-pt'!O2910</f>
        <v>0</v>
      </c>
      <c r="AE2136" s="55">
        <f t="shared" si="1028"/>
        <v>0</v>
      </c>
    </row>
    <row r="2137" spans="1:31" ht="12.75" customHeight="1" thickBot="1" x14ac:dyDescent="0.25">
      <c r="A2137" s="193" t="s">
        <v>119</v>
      </c>
      <c r="B2137" s="385"/>
      <c r="C2137" s="122" t="s">
        <v>61</v>
      </c>
      <c r="D2137" s="42"/>
      <c r="E2137" s="42"/>
      <c r="F2137" s="42"/>
      <c r="G2137" s="42"/>
      <c r="H2137" s="42"/>
      <c r="I2137" s="42"/>
      <c r="J2137" s="42"/>
      <c r="K2137" s="42"/>
      <c r="L2137" s="42"/>
      <c r="M2137" s="42"/>
      <c r="N2137" s="42"/>
      <c r="O2137" s="42"/>
      <c r="P2137" s="144">
        <f t="shared" si="1021"/>
        <v>0</v>
      </c>
      <c r="R2137" s="123" t="s">
        <v>263</v>
      </c>
      <c r="S2137" s="44">
        <f>'Measured TV opt-pt'!D2911</f>
        <v>0</v>
      </c>
      <c r="T2137" s="44">
        <f>'Measured TV opt-pt'!E2911</f>
        <v>0</v>
      </c>
      <c r="U2137" s="44">
        <f>'Measured TV opt-pt'!F2911</f>
        <v>0</v>
      </c>
      <c r="V2137" s="44">
        <f>'Measured TV opt-pt'!G2911</f>
        <v>0</v>
      </c>
      <c r="W2137" s="44">
        <f>'Measured TV opt-pt'!H2911</f>
        <v>0</v>
      </c>
      <c r="X2137" s="44">
        <f>'Measured TV opt-pt'!I2911</f>
        <v>51.386898438843907</v>
      </c>
      <c r="Y2137" s="44">
        <f>'Measured TV opt-pt'!J2911</f>
        <v>73.652254205825827</v>
      </c>
      <c r="Z2137" s="44">
        <f>'Measured TV opt-pt'!K2911</f>
        <v>0</v>
      </c>
      <c r="AA2137" s="44">
        <f>'Measured TV opt-pt'!L2911</f>
        <v>0</v>
      </c>
      <c r="AB2137" s="44">
        <f>'Measured TV opt-pt'!M2911</f>
        <v>0</v>
      </c>
      <c r="AC2137" s="44">
        <f>'Measured TV opt-pt'!N2911</f>
        <v>0</v>
      </c>
      <c r="AD2137" s="44">
        <f>'Measured TV opt-pt'!O2911</f>
        <v>0</v>
      </c>
      <c r="AE2137" s="55">
        <f t="shared" si="1028"/>
        <v>125.03915264466974</v>
      </c>
    </row>
    <row r="2138" spans="1:31" ht="12.75" customHeight="1" thickBot="1" x14ac:dyDescent="0.25">
      <c r="A2138" s="193" t="s">
        <v>119</v>
      </c>
      <c r="B2138" s="385"/>
      <c r="C2138" s="122" t="s">
        <v>62</v>
      </c>
      <c r="D2138" s="42"/>
      <c r="E2138" s="42"/>
      <c r="F2138" s="42"/>
      <c r="G2138" s="42"/>
      <c r="H2138" s="42"/>
      <c r="I2138" s="42"/>
      <c r="J2138" s="42"/>
      <c r="K2138" s="42"/>
      <c r="L2138" s="42"/>
      <c r="M2138" s="42"/>
      <c r="N2138" s="42"/>
      <c r="O2138" s="42"/>
      <c r="P2138" s="144">
        <f t="shared" si="1021"/>
        <v>0</v>
      </c>
      <c r="R2138" s="123" t="s">
        <v>264</v>
      </c>
      <c r="S2138" s="44">
        <f>'Measured TV opt-pt'!D2912</f>
        <v>0</v>
      </c>
      <c r="T2138" s="44">
        <f>'Measured TV opt-pt'!E2912</f>
        <v>0</v>
      </c>
      <c r="U2138" s="44">
        <f>'Measured TV opt-pt'!F2912</f>
        <v>0</v>
      </c>
      <c r="V2138" s="44">
        <f>'Measured TV opt-pt'!G2912</f>
        <v>0</v>
      </c>
      <c r="W2138" s="44">
        <f>'Measured TV opt-pt'!H2912</f>
        <v>0</v>
      </c>
      <c r="X2138" s="44">
        <f>'Measured TV opt-pt'!I2912</f>
        <v>38.721533574670964</v>
      </c>
      <c r="Y2138" s="44">
        <f>'Measured TV opt-pt'!J2912</f>
        <v>119.37735611586459</v>
      </c>
      <c r="Z2138" s="44">
        <f>'Measured TV opt-pt'!K2912</f>
        <v>0</v>
      </c>
      <c r="AA2138" s="44">
        <f>'Measured TV opt-pt'!L2912</f>
        <v>0</v>
      </c>
      <c r="AB2138" s="44">
        <f>'Measured TV opt-pt'!M2912</f>
        <v>0</v>
      </c>
      <c r="AC2138" s="44">
        <f>'Measured TV opt-pt'!N2912</f>
        <v>0</v>
      </c>
      <c r="AD2138" s="44">
        <f>'Measured TV opt-pt'!O2912</f>
        <v>0</v>
      </c>
      <c r="AE2138" s="55">
        <f t="shared" si="1028"/>
        <v>158.09888969053554</v>
      </c>
    </row>
    <row r="2139" spans="1:31" ht="12.75" customHeight="1" thickBot="1" x14ac:dyDescent="0.25">
      <c r="A2139" s="193" t="s">
        <v>119</v>
      </c>
      <c r="B2139" s="385"/>
      <c r="C2139" s="122" t="s">
        <v>63</v>
      </c>
      <c r="D2139" s="42"/>
      <c r="E2139" s="42"/>
      <c r="F2139" s="42"/>
      <c r="G2139" s="42"/>
      <c r="H2139" s="42"/>
      <c r="I2139" s="42"/>
      <c r="J2139" s="42"/>
      <c r="K2139" s="42"/>
      <c r="L2139" s="42"/>
      <c r="M2139" s="42"/>
      <c r="N2139" s="42"/>
      <c r="O2139" s="42"/>
      <c r="P2139" s="144">
        <f t="shared" si="1021"/>
        <v>0</v>
      </c>
      <c r="Q2139" s="5"/>
      <c r="R2139" s="123" t="s">
        <v>265</v>
      </c>
      <c r="S2139" s="44">
        <f>'Measured TV opt-pt'!D2913</f>
        <v>0</v>
      </c>
      <c r="T2139" s="44">
        <f>'Measured TV opt-pt'!E2913</f>
        <v>0</v>
      </c>
      <c r="U2139" s="44">
        <f>'Measured TV opt-pt'!F2913</f>
        <v>0</v>
      </c>
      <c r="V2139" s="44">
        <f>'Measured TV opt-pt'!G2913</f>
        <v>0</v>
      </c>
      <c r="W2139" s="44">
        <f>'Measured TV opt-pt'!H2913</f>
        <v>0</v>
      </c>
      <c r="X2139" s="44">
        <f>'Measured TV opt-pt'!I2913</f>
        <v>27</v>
      </c>
      <c r="Y2139" s="44">
        <f>'Measured TV opt-pt'!J2913</f>
        <v>0</v>
      </c>
      <c r="Z2139" s="44">
        <f>'Measured TV opt-pt'!K2913</f>
        <v>0</v>
      </c>
      <c r="AA2139" s="44">
        <f>'Measured TV opt-pt'!L2913</f>
        <v>0</v>
      </c>
      <c r="AB2139" s="44">
        <f>'Measured TV opt-pt'!M2913</f>
        <v>0</v>
      </c>
      <c r="AC2139" s="44">
        <f>'Measured TV opt-pt'!N2913</f>
        <v>0</v>
      </c>
      <c r="AD2139" s="44">
        <f>'Measured TV opt-pt'!O2913</f>
        <v>0</v>
      </c>
      <c r="AE2139" s="55">
        <f t="shared" si="1028"/>
        <v>27</v>
      </c>
    </row>
    <row r="2140" spans="1:31" ht="13.5" customHeight="1" x14ac:dyDescent="0.2">
      <c r="A2140" s="193" t="s">
        <v>119</v>
      </c>
      <c r="B2140" s="385"/>
      <c r="C2140" s="122" t="s">
        <v>64</v>
      </c>
      <c r="D2140" s="42"/>
      <c r="E2140" s="42"/>
      <c r="F2140" s="42"/>
      <c r="G2140" s="42"/>
      <c r="H2140" s="42"/>
      <c r="I2140" s="42"/>
      <c r="J2140" s="42"/>
      <c r="K2140" s="42"/>
      <c r="L2140" s="42"/>
      <c r="M2140" s="42"/>
      <c r="N2140" s="42"/>
      <c r="O2140" s="42"/>
      <c r="P2140" s="144">
        <f t="shared" si="1021"/>
        <v>0</v>
      </c>
      <c r="Q2140" s="5"/>
      <c r="R2140" s="123" t="s">
        <v>266</v>
      </c>
      <c r="S2140" s="44"/>
      <c r="T2140" s="44"/>
      <c r="U2140" s="44"/>
      <c r="V2140" s="44"/>
      <c r="W2140" s="44"/>
      <c r="X2140" s="44"/>
      <c r="Y2140" s="44"/>
      <c r="Z2140" s="44"/>
      <c r="AA2140" s="44"/>
      <c r="AB2140" s="44"/>
      <c r="AC2140" s="44"/>
      <c r="AD2140" s="44"/>
      <c r="AE2140" s="55">
        <f t="shared" si="1028"/>
        <v>0</v>
      </c>
    </row>
    <row r="2141" spans="1:31" ht="12.75" customHeight="1" x14ac:dyDescent="0.2">
      <c r="A2141" s="193" t="s">
        <v>119</v>
      </c>
      <c r="B2141" s="385"/>
      <c r="C2141" s="212" t="s">
        <v>289</v>
      </c>
      <c r="D2141" s="217">
        <f t="shared" ref="D2141:O2141" si="1029">SUM(D2142:D2160)</f>
        <v>0</v>
      </c>
      <c r="E2141" s="217">
        <f t="shared" si="1029"/>
        <v>0</v>
      </c>
      <c r="F2141" s="217">
        <f t="shared" si="1029"/>
        <v>0</v>
      </c>
      <c r="G2141" s="217">
        <f t="shared" si="1029"/>
        <v>0</v>
      </c>
      <c r="H2141" s="217">
        <f t="shared" si="1029"/>
        <v>0</v>
      </c>
      <c r="I2141" s="217">
        <f t="shared" si="1029"/>
        <v>0</v>
      </c>
      <c r="J2141" s="217">
        <f t="shared" si="1029"/>
        <v>0</v>
      </c>
      <c r="K2141" s="217">
        <f t="shared" si="1029"/>
        <v>0</v>
      </c>
      <c r="L2141" s="217">
        <f t="shared" si="1029"/>
        <v>0</v>
      </c>
      <c r="M2141" s="217">
        <f t="shared" si="1029"/>
        <v>0</v>
      </c>
      <c r="N2141" s="217">
        <f t="shared" si="1029"/>
        <v>0</v>
      </c>
      <c r="O2141" s="217">
        <f t="shared" si="1029"/>
        <v>0</v>
      </c>
      <c r="P2141" s="214">
        <f t="shared" si="1021"/>
        <v>0</v>
      </c>
      <c r="Q2141" s="5"/>
      <c r="R2141" s="60" t="s">
        <v>107</v>
      </c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</row>
    <row r="2142" spans="1:31" ht="12.75" customHeight="1" x14ac:dyDescent="0.25">
      <c r="A2142" s="193" t="s">
        <v>119</v>
      </c>
      <c r="B2142" s="385"/>
      <c r="C2142" s="311" t="s">
        <v>284</v>
      </c>
      <c r="D2142" s="330"/>
      <c r="E2142" s="330"/>
      <c r="F2142" s="330"/>
      <c r="G2142" s="330"/>
      <c r="H2142" s="330"/>
      <c r="I2142" s="330"/>
      <c r="J2142" s="330"/>
      <c r="K2142" s="330"/>
      <c r="L2142" s="330"/>
      <c r="M2142" s="330"/>
      <c r="N2142" s="330"/>
      <c r="O2142" s="330"/>
      <c r="P2142" s="312">
        <f t="shared" ref="P2142:P2160" si="1030">SUM(D2142:O2142)</f>
        <v>0</v>
      </c>
      <c r="Q2142" s="5"/>
      <c r="R2142" s="60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</row>
    <row r="2143" spans="1:31" ht="12.75" customHeight="1" x14ac:dyDescent="0.25">
      <c r="A2143" s="193" t="s">
        <v>119</v>
      </c>
      <c r="B2143" s="385"/>
      <c r="C2143" s="311" t="s">
        <v>288</v>
      </c>
      <c r="D2143" s="330"/>
      <c r="E2143" s="330"/>
      <c r="F2143" s="330"/>
      <c r="G2143" s="330"/>
      <c r="H2143" s="330"/>
      <c r="I2143" s="330"/>
      <c r="J2143" s="330"/>
      <c r="K2143" s="330"/>
      <c r="L2143" s="330"/>
      <c r="M2143" s="330"/>
      <c r="N2143" s="330"/>
      <c r="O2143" s="330"/>
      <c r="P2143" s="312">
        <f t="shared" si="1030"/>
        <v>0</v>
      </c>
      <c r="Q2143" s="5"/>
      <c r="R2143" s="60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</row>
    <row r="2144" spans="1:31" ht="12.75" customHeight="1" x14ac:dyDescent="0.25">
      <c r="A2144" s="193" t="s">
        <v>119</v>
      </c>
      <c r="B2144" s="385"/>
      <c r="C2144" s="311" t="s">
        <v>280</v>
      </c>
      <c r="D2144" s="330"/>
      <c r="E2144" s="330"/>
      <c r="F2144" s="330"/>
      <c r="G2144" s="330"/>
      <c r="H2144" s="330"/>
      <c r="I2144" s="330"/>
      <c r="J2144" s="330"/>
      <c r="K2144" s="330"/>
      <c r="L2144" s="330"/>
      <c r="M2144" s="330"/>
      <c r="N2144" s="330"/>
      <c r="O2144" s="330"/>
      <c r="P2144" s="312">
        <f t="shared" si="1030"/>
        <v>0</v>
      </c>
      <c r="Q2144" s="5"/>
      <c r="R2144" s="60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</row>
    <row r="2145" spans="1:31" ht="12.75" customHeight="1" x14ac:dyDescent="0.25">
      <c r="A2145" s="193" t="s">
        <v>119</v>
      </c>
      <c r="B2145" s="385"/>
      <c r="C2145" s="311" t="s">
        <v>285</v>
      </c>
      <c r="D2145" s="330"/>
      <c r="E2145" s="330"/>
      <c r="F2145" s="330"/>
      <c r="G2145" s="330"/>
      <c r="H2145" s="330"/>
      <c r="I2145" s="330"/>
      <c r="J2145" s="330"/>
      <c r="K2145" s="330"/>
      <c r="L2145" s="330"/>
      <c r="M2145" s="330"/>
      <c r="N2145" s="330"/>
      <c r="O2145" s="330"/>
      <c r="P2145" s="312">
        <f t="shared" si="1030"/>
        <v>0</v>
      </c>
      <c r="Q2145" s="5"/>
      <c r="R2145" s="60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</row>
    <row r="2146" spans="1:31" ht="12.75" customHeight="1" x14ac:dyDescent="0.25">
      <c r="A2146" s="193" t="str">
        <f t="shared" ref="A2146:A2158" si="1031">+A2145</f>
        <v>IC</v>
      </c>
      <c r="B2146" s="385"/>
      <c r="C2146" s="311" t="s">
        <v>280</v>
      </c>
      <c r="D2146" s="330"/>
      <c r="E2146" s="330"/>
      <c r="F2146" s="330"/>
      <c r="G2146" s="330"/>
      <c r="H2146" s="330"/>
      <c r="I2146" s="330"/>
      <c r="J2146" s="330"/>
      <c r="K2146" s="330"/>
      <c r="L2146" s="330"/>
      <c r="M2146" s="330"/>
      <c r="N2146" s="330"/>
      <c r="O2146" s="330"/>
      <c r="P2146" s="312">
        <f t="shared" si="1030"/>
        <v>0</v>
      </c>
      <c r="Q2146" s="5"/>
      <c r="R2146" s="60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</row>
    <row r="2147" spans="1:31" ht="12.75" customHeight="1" x14ac:dyDescent="0.25">
      <c r="A2147" s="193" t="str">
        <f t="shared" si="1031"/>
        <v>IC</v>
      </c>
      <c r="B2147" s="385"/>
      <c r="C2147" s="311" t="s">
        <v>286</v>
      </c>
      <c r="D2147" s="330"/>
      <c r="E2147" s="330"/>
      <c r="F2147" s="330"/>
      <c r="G2147" s="330"/>
      <c r="H2147" s="330"/>
      <c r="I2147" s="330"/>
      <c r="J2147" s="330"/>
      <c r="K2147" s="330"/>
      <c r="L2147" s="330"/>
      <c r="M2147" s="330"/>
      <c r="N2147" s="330"/>
      <c r="O2147" s="330"/>
      <c r="P2147" s="312">
        <f t="shared" si="1030"/>
        <v>0</v>
      </c>
      <c r="Q2147" s="5"/>
      <c r="R2147" s="60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</row>
    <row r="2148" spans="1:31" ht="12.75" customHeight="1" x14ac:dyDescent="0.25">
      <c r="A2148" s="193" t="str">
        <f t="shared" si="1031"/>
        <v>IC</v>
      </c>
      <c r="B2148" s="385"/>
      <c r="C2148" s="311" t="s">
        <v>282</v>
      </c>
      <c r="D2148" s="330"/>
      <c r="E2148" s="330"/>
      <c r="F2148" s="330"/>
      <c r="G2148" s="330"/>
      <c r="H2148" s="330"/>
      <c r="I2148" s="330"/>
      <c r="J2148" s="330"/>
      <c r="K2148" s="330"/>
      <c r="L2148" s="330"/>
      <c r="M2148" s="330"/>
      <c r="N2148" s="330"/>
      <c r="O2148" s="330"/>
      <c r="P2148" s="312">
        <f t="shared" si="1030"/>
        <v>0</v>
      </c>
      <c r="Q2148" s="5"/>
      <c r="R2148" s="60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</row>
    <row r="2149" spans="1:31" ht="12.75" customHeight="1" x14ac:dyDescent="0.25">
      <c r="A2149" s="193" t="str">
        <f t="shared" si="1031"/>
        <v>IC</v>
      </c>
      <c r="B2149" s="385"/>
      <c r="C2149" s="311" t="s">
        <v>283</v>
      </c>
      <c r="D2149" s="330"/>
      <c r="E2149" s="330"/>
      <c r="F2149" s="330"/>
      <c r="G2149" s="330"/>
      <c r="H2149" s="330"/>
      <c r="I2149" s="330"/>
      <c r="J2149" s="330"/>
      <c r="K2149" s="330"/>
      <c r="L2149" s="330"/>
      <c r="M2149" s="330"/>
      <c r="N2149" s="330"/>
      <c r="O2149" s="330"/>
      <c r="P2149" s="312">
        <f t="shared" si="1030"/>
        <v>0</v>
      </c>
      <c r="Q2149" s="5"/>
      <c r="R2149" s="60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</row>
    <row r="2150" spans="1:31" ht="12.75" customHeight="1" x14ac:dyDescent="0.25">
      <c r="A2150" s="193" t="str">
        <f t="shared" si="1031"/>
        <v>IC</v>
      </c>
      <c r="B2150" s="385"/>
      <c r="C2150" s="313" t="s">
        <v>287</v>
      </c>
      <c r="D2150" s="331"/>
      <c r="E2150" s="331"/>
      <c r="F2150" s="331"/>
      <c r="G2150" s="331"/>
      <c r="H2150" s="331"/>
      <c r="I2150" s="331"/>
      <c r="J2150" s="331"/>
      <c r="K2150" s="331"/>
      <c r="L2150" s="331"/>
      <c r="M2150" s="331"/>
      <c r="N2150" s="331"/>
      <c r="O2150" s="331"/>
      <c r="P2150" s="314">
        <f t="shared" si="1030"/>
        <v>0</v>
      </c>
      <c r="Q2150" s="5"/>
      <c r="R2150" s="60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</row>
    <row r="2151" spans="1:31" ht="12.75" customHeight="1" x14ac:dyDescent="0.25">
      <c r="A2151" s="193" t="str">
        <f t="shared" si="1031"/>
        <v>IC</v>
      </c>
      <c r="B2151" s="385"/>
      <c r="C2151" s="313" t="s">
        <v>288</v>
      </c>
      <c r="D2151" s="331"/>
      <c r="E2151" s="331"/>
      <c r="F2151" s="331"/>
      <c r="G2151" s="331"/>
      <c r="H2151" s="331"/>
      <c r="I2151" s="331"/>
      <c r="J2151" s="331"/>
      <c r="K2151" s="331"/>
      <c r="L2151" s="331"/>
      <c r="M2151" s="331"/>
      <c r="N2151" s="331"/>
      <c r="O2151" s="331"/>
      <c r="P2151" s="314">
        <f t="shared" si="1030"/>
        <v>0</v>
      </c>
      <c r="Q2151" s="5"/>
      <c r="R2151" s="60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</row>
    <row r="2152" spans="1:31" ht="12.75" customHeight="1" x14ac:dyDescent="0.25">
      <c r="A2152" s="193" t="str">
        <f t="shared" si="1031"/>
        <v>IC</v>
      </c>
      <c r="B2152" s="385"/>
      <c r="C2152" s="313" t="s">
        <v>280</v>
      </c>
      <c r="D2152" s="331"/>
      <c r="E2152" s="331"/>
      <c r="F2152" s="331"/>
      <c r="G2152" s="331"/>
      <c r="H2152" s="331"/>
      <c r="I2152" s="331"/>
      <c r="J2152" s="331"/>
      <c r="K2152" s="331"/>
      <c r="L2152" s="331"/>
      <c r="M2152" s="331"/>
      <c r="N2152" s="331"/>
      <c r="O2152" s="331"/>
      <c r="P2152" s="314">
        <f t="shared" si="1030"/>
        <v>0</v>
      </c>
      <c r="Q2152" s="5"/>
      <c r="R2152" s="60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</row>
    <row r="2153" spans="1:31" ht="12.75" customHeight="1" x14ac:dyDescent="0.25">
      <c r="A2153" s="193" t="str">
        <f t="shared" si="1031"/>
        <v>IC</v>
      </c>
      <c r="B2153" s="385"/>
      <c r="C2153" s="313" t="s">
        <v>285</v>
      </c>
      <c r="D2153" s="331"/>
      <c r="E2153" s="331"/>
      <c r="F2153" s="331"/>
      <c r="G2153" s="331"/>
      <c r="H2153" s="331"/>
      <c r="I2153" s="331"/>
      <c r="J2153" s="331"/>
      <c r="K2153" s="331"/>
      <c r="L2153" s="331"/>
      <c r="M2153" s="331"/>
      <c r="N2153" s="331"/>
      <c r="O2153" s="331"/>
      <c r="P2153" s="314">
        <f t="shared" si="1030"/>
        <v>0</v>
      </c>
      <c r="Q2153" s="5"/>
      <c r="R2153" s="60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</row>
    <row r="2154" spans="1:31" ht="12.75" customHeight="1" x14ac:dyDescent="0.25">
      <c r="A2154" s="193" t="str">
        <f t="shared" si="1031"/>
        <v>IC</v>
      </c>
      <c r="B2154" s="385"/>
      <c r="C2154" s="313" t="s">
        <v>280</v>
      </c>
      <c r="D2154" s="331"/>
      <c r="E2154" s="331"/>
      <c r="F2154" s="331"/>
      <c r="G2154" s="331"/>
      <c r="H2154" s="331"/>
      <c r="I2154" s="331"/>
      <c r="J2154" s="331"/>
      <c r="K2154" s="331"/>
      <c r="L2154" s="331"/>
      <c r="M2154" s="331"/>
      <c r="N2154" s="331"/>
      <c r="O2154" s="331"/>
      <c r="P2154" s="314">
        <f t="shared" si="1030"/>
        <v>0</v>
      </c>
      <c r="Q2154" s="5"/>
      <c r="R2154" s="60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</row>
    <row r="2155" spans="1:31" ht="12.75" customHeight="1" x14ac:dyDescent="0.25">
      <c r="A2155" s="193" t="str">
        <f t="shared" si="1031"/>
        <v>IC</v>
      </c>
      <c r="B2155" s="385"/>
      <c r="C2155" s="313" t="s">
        <v>286</v>
      </c>
      <c r="D2155" s="331"/>
      <c r="E2155" s="331"/>
      <c r="F2155" s="331"/>
      <c r="G2155" s="331"/>
      <c r="H2155" s="331"/>
      <c r="I2155" s="331"/>
      <c r="J2155" s="331"/>
      <c r="K2155" s="331"/>
      <c r="L2155" s="331"/>
      <c r="M2155" s="331"/>
      <c r="N2155" s="331"/>
      <c r="O2155" s="331"/>
      <c r="P2155" s="314">
        <f t="shared" si="1030"/>
        <v>0</v>
      </c>
      <c r="Q2155" s="5"/>
      <c r="R2155" s="60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</row>
    <row r="2156" spans="1:31" ht="12.75" customHeight="1" x14ac:dyDescent="0.25">
      <c r="A2156" s="193" t="str">
        <f t="shared" si="1031"/>
        <v>IC</v>
      </c>
      <c r="B2156" s="385"/>
      <c r="C2156" s="313" t="s">
        <v>282</v>
      </c>
      <c r="D2156" s="331"/>
      <c r="E2156" s="331"/>
      <c r="F2156" s="331"/>
      <c r="G2156" s="331"/>
      <c r="H2156" s="331"/>
      <c r="I2156" s="331"/>
      <c r="J2156" s="331"/>
      <c r="K2156" s="331"/>
      <c r="L2156" s="331"/>
      <c r="M2156" s="331"/>
      <c r="N2156" s="331"/>
      <c r="O2156" s="331"/>
      <c r="P2156" s="314">
        <f t="shared" si="1030"/>
        <v>0</v>
      </c>
      <c r="Q2156" s="5"/>
      <c r="R2156" s="60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</row>
    <row r="2157" spans="1:31" ht="12.75" customHeight="1" x14ac:dyDescent="0.25">
      <c r="A2157" s="193" t="str">
        <f t="shared" si="1031"/>
        <v>IC</v>
      </c>
      <c r="B2157" s="385"/>
      <c r="C2157" s="313" t="s">
        <v>283</v>
      </c>
      <c r="D2157" s="331"/>
      <c r="E2157" s="331"/>
      <c r="F2157" s="331"/>
      <c r="G2157" s="331"/>
      <c r="H2157" s="331"/>
      <c r="I2157" s="331"/>
      <c r="J2157" s="331"/>
      <c r="K2157" s="331"/>
      <c r="L2157" s="331"/>
      <c r="M2157" s="331"/>
      <c r="N2157" s="331"/>
      <c r="O2157" s="331"/>
      <c r="P2157" s="314">
        <f t="shared" si="1030"/>
        <v>0</v>
      </c>
      <c r="Q2157" s="5"/>
      <c r="R2157" s="60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</row>
    <row r="2158" spans="1:31" ht="12.75" customHeight="1" x14ac:dyDescent="0.25">
      <c r="A2158" s="193" t="str">
        <f t="shared" si="1031"/>
        <v>IC</v>
      </c>
      <c r="B2158" s="385"/>
      <c r="C2158" s="313" t="s">
        <v>281</v>
      </c>
      <c r="D2158" s="331"/>
      <c r="E2158" s="331"/>
      <c r="F2158" s="331"/>
      <c r="G2158" s="331"/>
      <c r="H2158" s="331"/>
      <c r="I2158" s="331"/>
      <c r="J2158" s="331"/>
      <c r="K2158" s="331"/>
      <c r="L2158" s="331"/>
      <c r="M2158" s="331"/>
      <c r="N2158" s="331"/>
      <c r="O2158" s="331"/>
      <c r="P2158" s="314">
        <f t="shared" si="1030"/>
        <v>0</v>
      </c>
      <c r="Q2158" s="5"/>
      <c r="R2158" s="60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</row>
    <row r="2159" spans="1:31" ht="12.75" customHeight="1" x14ac:dyDescent="0.25">
      <c r="A2159" s="193" t="s">
        <v>119</v>
      </c>
      <c r="B2159" s="385"/>
      <c r="C2159" s="318" t="s">
        <v>279</v>
      </c>
      <c r="D2159" s="332"/>
      <c r="E2159" s="332"/>
      <c r="F2159" s="332"/>
      <c r="G2159" s="332"/>
      <c r="H2159" s="332"/>
      <c r="I2159" s="332"/>
      <c r="J2159" s="332"/>
      <c r="K2159" s="332"/>
      <c r="L2159" s="332"/>
      <c r="M2159" s="332"/>
      <c r="N2159" s="332"/>
      <c r="O2159" s="332"/>
      <c r="P2159" s="315">
        <f t="shared" si="1030"/>
        <v>0</v>
      </c>
      <c r="Q2159" s="5"/>
      <c r="R2159" s="60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</row>
    <row r="2160" spans="1:31" ht="12.75" customHeight="1" x14ac:dyDescent="0.25">
      <c r="A2160" s="193" t="s">
        <v>119</v>
      </c>
      <c r="B2160" s="385"/>
      <c r="C2160" s="316" t="s">
        <v>290</v>
      </c>
      <c r="D2160" s="334"/>
      <c r="E2160" s="334"/>
      <c r="F2160" s="334"/>
      <c r="G2160" s="334"/>
      <c r="H2160" s="334"/>
      <c r="I2160" s="334"/>
      <c r="J2160" s="334"/>
      <c r="K2160" s="334"/>
      <c r="L2160" s="334"/>
      <c r="M2160" s="334"/>
      <c r="N2160" s="334"/>
      <c r="O2160" s="334"/>
      <c r="P2160" s="317">
        <f t="shared" si="1030"/>
        <v>0</v>
      </c>
      <c r="Q2160" s="5"/>
      <c r="R2160" s="60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</row>
    <row r="2161" spans="1:46" ht="12.75" customHeight="1" x14ac:dyDescent="0.2">
      <c r="A2161" s="193" t="s">
        <v>119</v>
      </c>
      <c r="B2161" s="385"/>
      <c r="C2161" s="122" t="s">
        <v>66</v>
      </c>
      <c r="D2161" s="42"/>
      <c r="E2161" s="42"/>
      <c r="F2161" s="42"/>
      <c r="G2161" s="42"/>
      <c r="H2161" s="42"/>
      <c r="I2161" s="42"/>
      <c r="J2161" s="42"/>
      <c r="K2161" s="42"/>
      <c r="L2161" s="42"/>
      <c r="M2161" s="42"/>
      <c r="N2161" s="42"/>
      <c r="O2161" s="42"/>
      <c r="P2161" s="144">
        <f t="shared" si="1021"/>
        <v>0</v>
      </c>
      <c r="R2161" s="60" t="s">
        <v>107</v>
      </c>
    </row>
    <row r="2162" spans="1:46" ht="12.75" customHeight="1" x14ac:dyDescent="0.2">
      <c r="A2162" s="193" t="s">
        <v>119</v>
      </c>
      <c r="B2162" s="385"/>
      <c r="C2162" s="122" t="s">
        <v>67</v>
      </c>
      <c r="D2162" s="42"/>
      <c r="E2162" s="42"/>
      <c r="F2162" s="42"/>
      <c r="G2162" s="42"/>
      <c r="H2162" s="42"/>
      <c r="I2162" s="42"/>
      <c r="J2162" s="42"/>
      <c r="K2162" s="42"/>
      <c r="L2162" s="42"/>
      <c r="M2162" s="42"/>
      <c r="N2162" s="42"/>
      <c r="O2162" s="42"/>
      <c r="P2162" s="144">
        <f t="shared" si="1021"/>
        <v>0</v>
      </c>
      <c r="Q2162" s="5"/>
      <c r="R2162" s="60" t="s">
        <v>107</v>
      </c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</row>
    <row r="2163" spans="1:46" ht="12.75" customHeight="1" x14ac:dyDescent="0.2">
      <c r="A2163" s="193" t="s">
        <v>119</v>
      </c>
      <c r="B2163" s="385"/>
      <c r="C2163" s="122" t="s">
        <v>68</v>
      </c>
      <c r="D2163" s="42"/>
      <c r="E2163" s="42"/>
      <c r="F2163" s="42"/>
      <c r="G2163" s="42"/>
      <c r="H2163" s="42"/>
      <c r="I2163" s="42"/>
      <c r="J2163" s="42"/>
      <c r="K2163" s="42"/>
      <c r="L2163" s="42"/>
      <c r="M2163" s="42"/>
      <c r="N2163" s="42"/>
      <c r="O2163" s="42"/>
      <c r="P2163" s="144">
        <f t="shared" si="1021"/>
        <v>0</v>
      </c>
      <c r="Q2163" s="5"/>
      <c r="R2163" s="60" t="s">
        <v>107</v>
      </c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</row>
    <row r="2164" spans="1:46" ht="13.5" customHeight="1" thickBot="1" x14ac:dyDescent="0.25">
      <c r="A2164" s="193" t="s">
        <v>119</v>
      </c>
      <c r="B2164" s="386"/>
      <c r="C2164" s="126" t="s">
        <v>55</v>
      </c>
      <c r="D2164" s="56">
        <f t="shared" ref="D2164:O2164" si="1032">+D2163+D2162+D2161+D2141+D2140+D2139+D2138+D2137+D2136+D2125</f>
        <v>0</v>
      </c>
      <c r="E2164" s="56">
        <f t="shared" si="1032"/>
        <v>0</v>
      </c>
      <c r="F2164" s="56">
        <f t="shared" si="1032"/>
        <v>0</v>
      </c>
      <c r="G2164" s="56">
        <f t="shared" si="1032"/>
        <v>0</v>
      </c>
      <c r="H2164" s="56">
        <f t="shared" si="1032"/>
        <v>0</v>
      </c>
      <c r="I2164" s="56">
        <f t="shared" si="1032"/>
        <v>280713.54678908386</v>
      </c>
      <c r="J2164" s="56">
        <f t="shared" si="1032"/>
        <v>363810.34959735384</v>
      </c>
      <c r="K2164" s="56">
        <f t="shared" si="1032"/>
        <v>0</v>
      </c>
      <c r="L2164" s="56">
        <f t="shared" si="1032"/>
        <v>0</v>
      </c>
      <c r="M2164" s="56">
        <f t="shared" si="1032"/>
        <v>0</v>
      </c>
      <c r="N2164" s="56">
        <f t="shared" si="1032"/>
        <v>0</v>
      </c>
      <c r="O2164" s="56">
        <f t="shared" si="1032"/>
        <v>0</v>
      </c>
      <c r="P2164" s="147">
        <f t="shared" si="1021"/>
        <v>644523.8963864377</v>
      </c>
      <c r="Q2164" s="199" t="str">
        <f>+B2125</f>
        <v>Algida Keyif Cone</v>
      </c>
      <c r="R2164" s="60" t="s">
        <v>107</v>
      </c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</row>
    <row r="2165" spans="1:46" ht="12.75" customHeight="1" thickBot="1" x14ac:dyDescent="0.25">
      <c r="A2165" s="193" t="s">
        <v>119</v>
      </c>
      <c r="B2165" s="384" t="str">
        <f>+'Measured TV opt-pt'!B2931</f>
        <v xml:space="preserve">Magnum Mini </v>
      </c>
      <c r="C2165" s="121" t="s">
        <v>56</v>
      </c>
      <c r="D2165" s="54">
        <f t="shared" ref="D2165:O2165" si="1033">SUM(D2166:D2175)</f>
        <v>0</v>
      </c>
      <c r="E2165" s="54">
        <f t="shared" si="1033"/>
        <v>0</v>
      </c>
      <c r="F2165" s="54">
        <f t="shared" si="1033"/>
        <v>192094.83999999991</v>
      </c>
      <c r="G2165" s="54">
        <f t="shared" si="1033"/>
        <v>950374.79249999986</v>
      </c>
      <c r="H2165" s="54">
        <f t="shared" si="1033"/>
        <v>0</v>
      </c>
      <c r="I2165" s="54">
        <f t="shared" si="1033"/>
        <v>0</v>
      </c>
      <c r="J2165" s="54">
        <f t="shared" si="1033"/>
        <v>0</v>
      </c>
      <c r="K2165" s="54">
        <f t="shared" si="1033"/>
        <v>0</v>
      </c>
      <c r="L2165" s="54">
        <f t="shared" si="1033"/>
        <v>473609.58690955868</v>
      </c>
      <c r="M2165" s="54">
        <f t="shared" si="1033"/>
        <v>90180</v>
      </c>
      <c r="N2165" s="54">
        <f t="shared" si="1033"/>
        <v>0</v>
      </c>
      <c r="O2165" s="54">
        <f t="shared" si="1033"/>
        <v>0</v>
      </c>
      <c r="P2165" s="140">
        <f t="shared" si="1021"/>
        <v>1706259.2194095585</v>
      </c>
      <c r="Q2165" s="198"/>
      <c r="R2165" s="121" t="s">
        <v>104</v>
      </c>
      <c r="S2165" s="54">
        <f>SUM(S2166:S2171)</f>
        <v>0</v>
      </c>
      <c r="T2165" s="54">
        <f t="shared" ref="T2165:X2165" si="1034">SUM(T2166:T2171)</f>
        <v>0</v>
      </c>
      <c r="U2165" s="54">
        <f t="shared" si="1034"/>
        <v>215.52833333333339</v>
      </c>
      <c r="V2165" s="54">
        <f t="shared" si="1034"/>
        <v>676.39666666666631</v>
      </c>
      <c r="W2165" s="54">
        <f t="shared" si="1034"/>
        <v>0</v>
      </c>
      <c r="X2165" s="117">
        <f t="shared" si="1034"/>
        <v>0</v>
      </c>
      <c r="Y2165" s="117">
        <f t="shared" ref="Y2165:AD2165" si="1035">SUM(Y2166:Y2171)</f>
        <v>0</v>
      </c>
      <c r="Z2165" s="117">
        <f t="shared" si="1035"/>
        <v>0</v>
      </c>
      <c r="AA2165" s="117">
        <f t="shared" si="1035"/>
        <v>433.25118968347641</v>
      </c>
      <c r="AB2165" s="117">
        <f t="shared" si="1035"/>
        <v>0</v>
      </c>
      <c r="AC2165" s="117">
        <f t="shared" si="1035"/>
        <v>0</v>
      </c>
      <c r="AD2165" s="117">
        <f t="shared" si="1035"/>
        <v>0</v>
      </c>
      <c r="AE2165" s="55">
        <f t="shared" ref="AE2165:AE2171" si="1036">SUM(S2165:AD2165)</f>
        <v>1325.1761896834762</v>
      </c>
    </row>
    <row r="2166" spans="1:46" ht="12.75" customHeight="1" thickBot="1" x14ac:dyDescent="0.25">
      <c r="A2166" s="193" t="s">
        <v>119</v>
      </c>
      <c r="B2166" s="385"/>
      <c r="C2166" s="123" t="s">
        <v>57</v>
      </c>
      <c r="D2166" s="58">
        <f>+'Measured TV opt-pt'!D2933</f>
        <v>0</v>
      </c>
      <c r="E2166" s="58">
        <f>+'Measured TV opt-pt'!E2933</f>
        <v>0</v>
      </c>
      <c r="F2166" s="58">
        <v>124108.48999999995</v>
      </c>
      <c r="G2166" s="58">
        <v>358966.93499999988</v>
      </c>
      <c r="H2166" s="58">
        <f>+'Measured TV opt-pt'!H2933</f>
        <v>0</v>
      </c>
      <c r="I2166" s="58">
        <f>+'Measured TV opt-pt'!I2933</f>
        <v>0</v>
      </c>
      <c r="J2166" s="58">
        <f>+'Measured TV opt-pt'!J2933</f>
        <v>0</v>
      </c>
      <c r="K2166" s="58">
        <f>+'Measured TV opt-pt'!K2933</f>
        <v>0</v>
      </c>
      <c r="L2166" s="58">
        <f>+'Measured TV opt-pt'!L2933</f>
        <v>269651.55345097726</v>
      </c>
      <c r="M2166" s="58">
        <f>+'Measured TV opt-pt'!M2933</f>
        <v>0</v>
      </c>
      <c r="N2166" s="58">
        <f>+'Measured TV opt-pt'!N2933</f>
        <v>0</v>
      </c>
      <c r="O2166" s="58">
        <f>+'Measured TV opt-pt'!O2933</f>
        <v>0</v>
      </c>
      <c r="P2166" s="141">
        <f t="shared" si="1021"/>
        <v>752726.97845097701</v>
      </c>
      <c r="R2166" s="123" t="s">
        <v>57</v>
      </c>
      <c r="S2166" s="44">
        <f>'Measured TV opt-pt'!D2970</f>
        <v>0</v>
      </c>
      <c r="T2166" s="44">
        <f>'Measured TV opt-pt'!E2970</f>
        <v>0</v>
      </c>
      <c r="U2166" s="44">
        <v>174.95666666666671</v>
      </c>
      <c r="V2166" s="44">
        <v>330.83333333333303</v>
      </c>
      <c r="W2166" s="44">
        <f>'Measured TV opt-pt'!H2970</f>
        <v>0</v>
      </c>
      <c r="X2166" s="44">
        <f>'Measured TV opt-pt'!I2970</f>
        <v>0</v>
      </c>
      <c r="Y2166" s="44">
        <f>'Measured TV opt-pt'!J2970</f>
        <v>0</v>
      </c>
      <c r="Z2166" s="44">
        <f>'Measured TV opt-pt'!K2970</f>
        <v>0</v>
      </c>
      <c r="AA2166" s="44">
        <f>'Measured TV opt-pt'!L2970</f>
        <v>322.68370084686524</v>
      </c>
      <c r="AB2166" s="44">
        <f>'Measured TV opt-pt'!M2970</f>
        <v>0</v>
      </c>
      <c r="AC2166" s="44">
        <f>'Measured TV opt-pt'!N2970</f>
        <v>0</v>
      </c>
      <c r="AD2166" s="44">
        <f>'Measured TV opt-pt'!O2970</f>
        <v>0</v>
      </c>
      <c r="AE2166" s="55">
        <f t="shared" si="1036"/>
        <v>828.47370084686497</v>
      </c>
      <c r="AT2166" s="5">
        <f>L2166+L2170+L2171</f>
        <v>269651.55345097726</v>
      </c>
    </row>
    <row r="2167" spans="1:46" ht="12.75" customHeight="1" thickBot="1" x14ac:dyDescent="0.25">
      <c r="A2167" s="193" t="s">
        <v>119</v>
      </c>
      <c r="B2167" s="385"/>
      <c r="C2167" s="123" t="s">
        <v>221</v>
      </c>
      <c r="D2167" s="58">
        <f>+'Measured TV opt-pt'!D2934</f>
        <v>0</v>
      </c>
      <c r="E2167" s="58">
        <f>+'Measured TV opt-pt'!E2934</f>
        <v>0</v>
      </c>
      <c r="F2167" s="58">
        <f>+'Measured TV opt-pt'!F2934</f>
        <v>0</v>
      </c>
      <c r="G2167" s="58">
        <f>+'Measured TV opt-pt'!G2934</f>
        <v>0</v>
      </c>
      <c r="H2167" s="58">
        <f>+'Measured TV opt-pt'!H2934</f>
        <v>0</v>
      </c>
      <c r="I2167" s="58">
        <f>+'Measured TV opt-pt'!I2934</f>
        <v>0</v>
      </c>
      <c r="J2167" s="58">
        <f>+'Measured TV opt-pt'!J2934</f>
        <v>0</v>
      </c>
      <c r="K2167" s="58">
        <f>+'Measured TV opt-pt'!K2934</f>
        <v>0</v>
      </c>
      <c r="L2167" s="58">
        <f>+'Measured TV opt-pt'!L2934</f>
        <v>0</v>
      </c>
      <c r="M2167" s="58">
        <f>+'Measured TV opt-pt'!M2934</f>
        <v>0</v>
      </c>
      <c r="N2167" s="58">
        <f>+'Measured TV opt-pt'!N2934</f>
        <v>0</v>
      </c>
      <c r="O2167" s="58">
        <f>+'Measured TV opt-pt'!O2934</f>
        <v>0</v>
      </c>
      <c r="P2167" s="141">
        <f t="shared" si="1021"/>
        <v>0</v>
      </c>
      <c r="R2167" s="123" t="s">
        <v>221</v>
      </c>
      <c r="S2167" s="44">
        <f>'Measured TV opt-pt'!D2971</f>
        <v>0</v>
      </c>
      <c r="T2167" s="44">
        <f>'Measured TV opt-pt'!E2971</f>
        <v>0</v>
      </c>
      <c r="U2167" s="44">
        <f>'Measured TV opt-pt'!F2971</f>
        <v>0</v>
      </c>
      <c r="V2167" s="44">
        <f>'Measured TV opt-pt'!G2971</f>
        <v>0</v>
      </c>
      <c r="W2167" s="44">
        <f>'Measured TV opt-pt'!H2971</f>
        <v>0</v>
      </c>
      <c r="X2167" s="44">
        <f>'Measured TV opt-pt'!I2971</f>
        <v>0</v>
      </c>
      <c r="Y2167" s="44">
        <f>'Measured TV opt-pt'!J2971</f>
        <v>0</v>
      </c>
      <c r="Z2167" s="44">
        <f>'Measured TV opt-pt'!K2971</f>
        <v>0</v>
      </c>
      <c r="AA2167" s="44">
        <f>'Measured TV opt-pt'!L2971</f>
        <v>0</v>
      </c>
      <c r="AB2167" s="44">
        <f>'Measured TV opt-pt'!M2971</f>
        <v>0</v>
      </c>
      <c r="AC2167" s="44">
        <f>'Measured TV opt-pt'!N2971</f>
        <v>0</v>
      </c>
      <c r="AD2167" s="44">
        <f>'Measured TV opt-pt'!O2971</f>
        <v>0</v>
      </c>
      <c r="AE2167" s="55">
        <f t="shared" si="1036"/>
        <v>0</v>
      </c>
      <c r="AT2167" s="5"/>
    </row>
    <row r="2168" spans="1:46" ht="12.75" customHeight="1" thickBot="1" x14ac:dyDescent="0.25">
      <c r="A2168" s="193" t="s">
        <v>119</v>
      </c>
      <c r="B2168" s="385"/>
      <c r="C2168" s="123" t="s">
        <v>222</v>
      </c>
      <c r="D2168" s="58">
        <f>+'Measured TV opt-pt'!D2935</f>
        <v>0</v>
      </c>
      <c r="E2168" s="58">
        <f>+'Measured TV opt-pt'!E2935</f>
        <v>0</v>
      </c>
      <c r="F2168" s="58">
        <v>36702</v>
      </c>
      <c r="G2168" s="58">
        <v>153824.75000000006</v>
      </c>
      <c r="H2168" s="58">
        <f>+'Measured TV opt-pt'!H2935</f>
        <v>0</v>
      </c>
      <c r="I2168" s="58">
        <f>+'Measured TV opt-pt'!I2935</f>
        <v>0</v>
      </c>
      <c r="J2168" s="58">
        <f>+'Measured TV opt-pt'!J2935</f>
        <v>0</v>
      </c>
      <c r="K2168" s="58">
        <f>+'Measured TV opt-pt'!K2935</f>
        <v>0</v>
      </c>
      <c r="L2168" s="58">
        <f>+'Measured TV opt-pt'!L2935</f>
        <v>112656.27167356221</v>
      </c>
      <c r="M2168" s="58">
        <f>+'Measured TV opt-pt'!M2935</f>
        <v>0</v>
      </c>
      <c r="N2168" s="58">
        <f>+'Measured TV opt-pt'!N2935</f>
        <v>0</v>
      </c>
      <c r="O2168" s="58">
        <f>+'Measured TV opt-pt'!O2935</f>
        <v>0</v>
      </c>
      <c r="P2168" s="141">
        <f t="shared" si="1021"/>
        <v>303183.02167356224</v>
      </c>
      <c r="R2168" s="123" t="s">
        <v>222</v>
      </c>
      <c r="S2168" s="44">
        <f>'Measured TV opt-pt'!D2972</f>
        <v>0</v>
      </c>
      <c r="T2168" s="44">
        <f>'Measured TV opt-pt'!E2972</f>
        <v>0</v>
      </c>
      <c r="U2168" s="44">
        <v>35.676666666666669</v>
      </c>
      <c r="V2168" s="44">
        <v>146.63499999999999</v>
      </c>
      <c r="W2168" s="44">
        <f>'Measured TV opt-pt'!H2972</f>
        <v>0</v>
      </c>
      <c r="X2168" s="44">
        <f>'Measured TV opt-pt'!I2972</f>
        <v>0</v>
      </c>
      <c r="Y2168" s="44">
        <f>'Measured TV opt-pt'!J2972</f>
        <v>0</v>
      </c>
      <c r="Z2168" s="44">
        <f>'Measured TV opt-pt'!K2972</f>
        <v>0</v>
      </c>
      <c r="AA2168" s="44">
        <f>'Measured TV opt-pt'!L2972</f>
        <v>107.27672178965018</v>
      </c>
      <c r="AB2168" s="44">
        <f>'Measured TV opt-pt'!M2972</f>
        <v>0</v>
      </c>
      <c r="AC2168" s="44">
        <f>'Measured TV opt-pt'!N2972</f>
        <v>0</v>
      </c>
      <c r="AD2168" s="44">
        <f>'Measured TV opt-pt'!O2972</f>
        <v>0</v>
      </c>
      <c r="AE2168" s="55">
        <f t="shared" si="1036"/>
        <v>289.58838845631686</v>
      </c>
      <c r="AT2168" s="5"/>
    </row>
    <row r="2169" spans="1:46" ht="12.75" customHeight="1" thickBot="1" x14ac:dyDescent="0.25">
      <c r="A2169" s="193" t="s">
        <v>119</v>
      </c>
      <c r="B2169" s="385"/>
      <c r="C2169" s="123" t="s">
        <v>223</v>
      </c>
      <c r="D2169" s="58">
        <f>+'Measured TV opt-pt'!D2936</f>
        <v>0</v>
      </c>
      <c r="E2169" s="58">
        <f>+'Measured TV opt-pt'!E2936</f>
        <v>0</v>
      </c>
      <c r="F2169" s="58">
        <v>3276.05</v>
      </c>
      <c r="G2169" s="58">
        <v>227612.50749999995</v>
      </c>
      <c r="H2169" s="58">
        <f>+'Measured TV opt-pt'!H2936</f>
        <v>0</v>
      </c>
      <c r="I2169" s="58">
        <f>+'Measured TV opt-pt'!I2936</f>
        <v>0</v>
      </c>
      <c r="J2169" s="58">
        <f>+'Measured TV opt-pt'!J2936</f>
        <v>0</v>
      </c>
      <c r="K2169" s="58">
        <f>+'Measured TV opt-pt'!K2936</f>
        <v>0</v>
      </c>
      <c r="L2169" s="58">
        <f>+'Measured TV opt-pt'!L2936</f>
        <v>4301.7617850192637</v>
      </c>
      <c r="M2169" s="58">
        <f>+'Measured TV opt-pt'!M2936</f>
        <v>0</v>
      </c>
      <c r="N2169" s="58">
        <f>+'Measured TV opt-pt'!N2936</f>
        <v>0</v>
      </c>
      <c r="O2169" s="58">
        <f>+'Measured TV opt-pt'!O2936</f>
        <v>0</v>
      </c>
      <c r="P2169" s="141">
        <f t="shared" si="1021"/>
        <v>235190.31928501921</v>
      </c>
      <c r="R2169" s="123" t="s">
        <v>223</v>
      </c>
      <c r="S2169" s="44">
        <f>'Measured TV opt-pt'!D2973</f>
        <v>0</v>
      </c>
      <c r="T2169" s="44">
        <f>'Measured TV opt-pt'!E2973</f>
        <v>0</v>
      </c>
      <c r="U2169" s="44">
        <v>4.8949999999999996</v>
      </c>
      <c r="V2169" s="44">
        <v>161.21999999999994</v>
      </c>
      <c r="W2169" s="44">
        <f>'Measured TV opt-pt'!H2973</f>
        <v>0</v>
      </c>
      <c r="X2169" s="44">
        <f>'Measured TV opt-pt'!I2973</f>
        <v>0</v>
      </c>
      <c r="Y2169" s="44">
        <f>'Measured TV opt-pt'!J2973</f>
        <v>0</v>
      </c>
      <c r="Z2169" s="44">
        <f>'Measured TV opt-pt'!K2973</f>
        <v>0</v>
      </c>
      <c r="AA2169" s="44">
        <f>'Measured TV opt-pt'!L2973</f>
        <v>3.2907670469609656</v>
      </c>
      <c r="AB2169" s="44">
        <f>'Measured TV opt-pt'!M2973</f>
        <v>0</v>
      </c>
      <c r="AC2169" s="44">
        <f>'Measured TV opt-pt'!N2973</f>
        <v>0</v>
      </c>
      <c r="AD2169" s="44">
        <f>'Measured TV opt-pt'!O2973</f>
        <v>0</v>
      </c>
      <c r="AE2169" s="55">
        <f t="shared" si="1036"/>
        <v>169.40576704696093</v>
      </c>
      <c r="AT2169" s="5"/>
    </row>
    <row r="2170" spans="1:46" ht="12.75" customHeight="1" thickBot="1" x14ac:dyDescent="0.25">
      <c r="A2170" s="193" t="s">
        <v>119</v>
      </c>
      <c r="B2170" s="385"/>
      <c r="C2170" s="123" t="s">
        <v>224</v>
      </c>
      <c r="D2170" s="58">
        <f>+'Measured TV opt-pt'!D2937</f>
        <v>0</v>
      </c>
      <c r="E2170" s="58">
        <f>+'Measured TV opt-pt'!E2937</f>
        <v>0</v>
      </c>
      <c r="F2170" s="58">
        <f>+'Measured TV opt-pt'!F2937</f>
        <v>0</v>
      </c>
      <c r="G2170" s="58">
        <v>97998.25</v>
      </c>
      <c r="H2170" s="58">
        <f>+'Measured TV opt-pt'!H2937</f>
        <v>0</v>
      </c>
      <c r="I2170" s="58">
        <f>+'Measured TV opt-pt'!I2937</f>
        <v>0</v>
      </c>
      <c r="J2170" s="58">
        <f>+'Measured TV opt-pt'!J2937</f>
        <v>0</v>
      </c>
      <c r="K2170" s="58">
        <f>+'Measured TV opt-pt'!K2937</f>
        <v>0</v>
      </c>
      <c r="L2170" s="58">
        <f>+'Measured TV opt-pt'!L2937</f>
        <v>0</v>
      </c>
      <c r="M2170" s="58">
        <f>+'Measured TV opt-pt'!M2937</f>
        <v>0</v>
      </c>
      <c r="N2170" s="58">
        <f>+'Measured TV opt-pt'!N2937</f>
        <v>0</v>
      </c>
      <c r="O2170" s="58">
        <f>+'Measured TV opt-pt'!O2937</f>
        <v>0</v>
      </c>
      <c r="P2170" s="141">
        <f t="shared" si="1021"/>
        <v>97998.25</v>
      </c>
      <c r="Q2170" s="5"/>
      <c r="R2170" s="123" t="s">
        <v>224</v>
      </c>
      <c r="S2170" s="44">
        <f>'Measured TV opt-pt'!D2974</f>
        <v>0</v>
      </c>
      <c r="T2170" s="44">
        <f>'Measured TV opt-pt'!E2974</f>
        <v>0</v>
      </c>
      <c r="U2170" s="44">
        <f>'Measured TV opt-pt'!F2974</f>
        <v>0</v>
      </c>
      <c r="V2170" s="44">
        <v>37.708333333333329</v>
      </c>
      <c r="W2170" s="44">
        <f>'Measured TV opt-pt'!H2974</f>
        <v>0</v>
      </c>
      <c r="X2170" s="44">
        <f>'Measured TV opt-pt'!I2974</f>
        <v>0</v>
      </c>
      <c r="Y2170" s="44">
        <f>'Measured TV opt-pt'!J2974</f>
        <v>0</v>
      </c>
      <c r="Z2170" s="44">
        <f>'Measured TV opt-pt'!K2974</f>
        <v>0</v>
      </c>
      <c r="AA2170" s="44">
        <f>'Measured TV opt-pt'!L2974</f>
        <v>0</v>
      </c>
      <c r="AB2170" s="44">
        <f>'Measured TV opt-pt'!M2974</f>
        <v>0</v>
      </c>
      <c r="AC2170" s="44">
        <f>'Measured TV opt-pt'!N2974</f>
        <v>0</v>
      </c>
      <c r="AD2170" s="44">
        <f>'Measured TV opt-pt'!O2974</f>
        <v>0</v>
      </c>
      <c r="AE2170" s="55">
        <f t="shared" si="1036"/>
        <v>37.708333333333329</v>
      </c>
    </row>
    <row r="2171" spans="1:46" ht="12.75" customHeight="1" x14ac:dyDescent="0.2">
      <c r="A2171" s="193" t="s">
        <v>119</v>
      </c>
      <c r="B2171" s="385"/>
      <c r="C2171" s="123" t="s">
        <v>101</v>
      </c>
      <c r="D2171" s="44"/>
      <c r="E2171" s="44"/>
      <c r="F2171" s="44"/>
      <c r="G2171" s="44"/>
      <c r="H2171" s="44"/>
      <c r="I2171" s="44"/>
      <c r="J2171" s="44"/>
      <c r="K2171" s="44"/>
      <c r="L2171" s="44"/>
      <c r="M2171" s="44"/>
      <c r="N2171" s="44"/>
      <c r="O2171" s="44"/>
      <c r="P2171" s="141">
        <f t="shared" si="1021"/>
        <v>0</v>
      </c>
      <c r="Q2171" s="5"/>
      <c r="R2171" s="123" t="s">
        <v>101</v>
      </c>
      <c r="S2171" s="44"/>
      <c r="T2171" s="44"/>
      <c r="U2171" s="44"/>
      <c r="V2171" s="44"/>
      <c r="W2171" s="44"/>
      <c r="X2171" s="44"/>
      <c r="Y2171" s="44"/>
      <c r="Z2171" s="44"/>
      <c r="AA2171" s="44"/>
      <c r="AB2171" s="44"/>
      <c r="AC2171" s="44"/>
      <c r="AD2171" s="44"/>
      <c r="AE2171" s="55">
        <f t="shared" si="1036"/>
        <v>0</v>
      </c>
    </row>
    <row r="2172" spans="1:46" ht="12.75" customHeight="1" x14ac:dyDescent="0.2">
      <c r="A2172" s="193" t="s">
        <v>119</v>
      </c>
      <c r="B2172" s="385"/>
      <c r="C2172" s="124" t="s">
        <v>58</v>
      </c>
      <c r="D2172" s="46"/>
      <c r="E2172" s="46"/>
      <c r="F2172" s="46">
        <v>28008.299999999981</v>
      </c>
      <c r="G2172" s="46">
        <v>104972.75</v>
      </c>
      <c r="H2172" s="46"/>
      <c r="I2172" s="46">
        <v>0</v>
      </c>
      <c r="J2172" s="46"/>
      <c r="K2172" s="46">
        <v>0</v>
      </c>
      <c r="L2172" s="46">
        <v>87000</v>
      </c>
      <c r="M2172" s="46">
        <v>90180</v>
      </c>
      <c r="N2172" s="46"/>
      <c r="O2172" s="46"/>
      <c r="P2172" s="142">
        <f t="shared" si="1021"/>
        <v>310161.05</v>
      </c>
      <c r="R2172" s="133" t="s">
        <v>105</v>
      </c>
      <c r="S2172" s="133">
        <f>+'Measured TV opt-pt'!D1474</f>
        <v>0.44</v>
      </c>
      <c r="T2172" s="133">
        <f>+'Measured TV opt-pt'!E1474</f>
        <v>0.44</v>
      </c>
      <c r="U2172" s="133">
        <f>+'Measured TV opt-pt'!F1474</f>
        <v>0.44</v>
      </c>
      <c r="V2172" s="133">
        <f>+'Measured TV opt-pt'!G1474</f>
        <v>0.48</v>
      </c>
      <c r="W2172" s="133">
        <f>+'Measured TV opt-pt'!H1474</f>
        <v>0.48</v>
      </c>
      <c r="X2172" s="8">
        <f>+'Measured TV opt-pt'!I1474</f>
        <v>0.48</v>
      </c>
      <c r="Y2172" s="133">
        <f>+'Measured TV opt-pt'!J1474</f>
        <v>0.48</v>
      </c>
      <c r="Z2172" s="133">
        <f>+'Measured TV opt-pt'!K1474</f>
        <v>0.48915873014712274</v>
      </c>
      <c r="AA2172" s="133">
        <f>+'Measured TV opt-pt'!L1474</f>
        <v>0.4834974169537235</v>
      </c>
      <c r="AB2172" s="133">
        <f>+'Measured TV opt-pt'!M1474</f>
        <v>0.45414569524687309</v>
      </c>
      <c r="AC2172" s="133">
        <f>+'Measured TV opt-pt'!N1474</f>
        <v>0.38276016431267579</v>
      </c>
      <c r="AD2172" s="133">
        <f>+'Measured TV opt-pt'!O1474</f>
        <v>0.34111134082271427</v>
      </c>
      <c r="AE2172" s="133"/>
      <c r="AT2172" s="5">
        <f>L2172+L2173+L2174+L2175</f>
        <v>87000</v>
      </c>
    </row>
    <row r="2173" spans="1:46" ht="13.5" customHeight="1" thickBot="1" x14ac:dyDescent="0.25">
      <c r="A2173" s="193" t="s">
        <v>119</v>
      </c>
      <c r="B2173" s="385"/>
      <c r="C2173" s="124" t="s">
        <v>59</v>
      </c>
      <c r="D2173" s="46"/>
      <c r="E2173" s="46"/>
      <c r="F2173" s="46"/>
      <c r="G2173" s="46">
        <v>6999.5999999999967</v>
      </c>
      <c r="H2173" s="46"/>
      <c r="I2173" s="46"/>
      <c r="J2173" s="46"/>
      <c r="K2173" s="46"/>
      <c r="L2173" s="46"/>
      <c r="M2173" s="46"/>
      <c r="N2173" s="46"/>
      <c r="O2173" s="46"/>
      <c r="P2173" s="142">
        <f t="shared" si="1021"/>
        <v>6999.5999999999967</v>
      </c>
      <c r="R2173" s="60" t="s">
        <v>107</v>
      </c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</row>
    <row r="2174" spans="1:46" ht="12.75" customHeight="1" thickBot="1" x14ac:dyDescent="0.25">
      <c r="A2174" s="193" t="s">
        <v>119</v>
      </c>
      <c r="B2174" s="385"/>
      <c r="C2174" s="124" t="s">
        <v>166</v>
      </c>
      <c r="D2174" s="46"/>
      <c r="E2174" s="46"/>
      <c r="F2174" s="46"/>
      <c r="G2174" s="46"/>
      <c r="H2174" s="46"/>
      <c r="I2174" s="46"/>
      <c r="J2174" s="46"/>
      <c r="K2174" s="46"/>
      <c r="L2174" s="46"/>
      <c r="M2174" s="46"/>
      <c r="N2174" s="46"/>
      <c r="O2174" s="46"/>
      <c r="P2174" s="142">
        <f t="shared" si="1021"/>
        <v>0</v>
      </c>
      <c r="Q2174" s="8"/>
      <c r="R2174" s="121" t="s">
        <v>106</v>
      </c>
      <c r="S2174" s="54">
        <f>SUM(S2175:S2180)</f>
        <v>0</v>
      </c>
      <c r="T2174" s="54">
        <f t="shared" ref="T2174" si="1037">SUM(T2175:T2180)</f>
        <v>0</v>
      </c>
      <c r="U2174" s="54">
        <f t="shared" ref="U2174" si="1038">SUM(U2175:U2180)</f>
        <v>257.51499999999987</v>
      </c>
      <c r="V2174" s="54">
        <f t="shared" ref="V2174" si="1039">SUM(V2175:V2180)</f>
        <v>862.01499999999999</v>
      </c>
      <c r="W2174" s="54">
        <f t="shared" ref="W2174" si="1040">SUM(W2175:W2180)</f>
        <v>0</v>
      </c>
      <c r="X2174" s="54">
        <f t="shared" ref="X2174:AD2174" si="1041">SUM(X2175:X2180)</f>
        <v>0</v>
      </c>
      <c r="Y2174" s="54">
        <f t="shared" si="1041"/>
        <v>0</v>
      </c>
      <c r="Z2174" s="54">
        <f t="shared" si="1041"/>
        <v>0</v>
      </c>
      <c r="AA2174" s="54">
        <f t="shared" si="1041"/>
        <v>537.15105800423385</v>
      </c>
      <c r="AB2174" s="54">
        <f t="shared" si="1041"/>
        <v>0</v>
      </c>
      <c r="AC2174" s="54">
        <f t="shared" si="1041"/>
        <v>0</v>
      </c>
      <c r="AD2174" s="54">
        <f t="shared" si="1041"/>
        <v>0</v>
      </c>
      <c r="AE2174" s="54">
        <f t="shared" ref="AE2174" si="1042">SUM(AE2175:AE2180)</f>
        <v>1656.6810580042338</v>
      </c>
    </row>
    <row r="2175" spans="1:46" ht="12.75" customHeight="1" thickBot="1" x14ac:dyDescent="0.25">
      <c r="A2175" s="193" t="s">
        <v>119</v>
      </c>
      <c r="B2175" s="385"/>
      <c r="C2175" s="125" t="s">
        <v>167</v>
      </c>
      <c r="D2175" s="48"/>
      <c r="E2175" s="48"/>
      <c r="F2175" s="48"/>
      <c r="G2175" s="48"/>
      <c r="H2175" s="48"/>
      <c r="I2175" s="48"/>
      <c r="J2175" s="48"/>
      <c r="K2175" s="48"/>
      <c r="L2175" s="48"/>
      <c r="M2175" s="48"/>
      <c r="N2175" s="48"/>
      <c r="O2175" s="48"/>
      <c r="P2175" s="143">
        <f t="shared" si="1021"/>
        <v>0</v>
      </c>
      <c r="Q2175" s="8"/>
      <c r="R2175" s="123" t="s">
        <v>261</v>
      </c>
      <c r="S2175" s="44">
        <f>'Measured TV opt-pt'!D2964</f>
        <v>0</v>
      </c>
      <c r="T2175" s="44">
        <f>'Measured TV opt-pt'!E2964</f>
        <v>0</v>
      </c>
      <c r="U2175" s="44">
        <v>206.65999999999991</v>
      </c>
      <c r="V2175" s="44">
        <v>426.63</v>
      </c>
      <c r="W2175" s="44">
        <f>'Measured TV opt-pt'!H2964</f>
        <v>0</v>
      </c>
      <c r="X2175" s="44">
        <f>'Measured TV opt-pt'!I2964</f>
        <v>0</v>
      </c>
      <c r="Y2175" s="44">
        <f>'Measured TV opt-pt'!J2964</f>
        <v>0</v>
      </c>
      <c r="Z2175" s="44">
        <f>'Measured TV opt-pt'!K2964</f>
        <v>0</v>
      </c>
      <c r="AA2175" s="44">
        <f>'Measured TV opt-pt'!L2964</f>
        <v>400.06789464847469</v>
      </c>
      <c r="AB2175" s="44">
        <f>'Measured TV opt-pt'!M2964</f>
        <v>0</v>
      </c>
      <c r="AC2175" s="44">
        <f>'Measured TV opt-pt'!N2964</f>
        <v>0</v>
      </c>
      <c r="AD2175" s="44">
        <f>'Measured TV opt-pt'!O2964</f>
        <v>0</v>
      </c>
      <c r="AE2175" s="55">
        <f t="shared" ref="AE2175:AE2180" si="1043">SUM(S2175:AD2175)</f>
        <v>1033.3578946484747</v>
      </c>
    </row>
    <row r="2176" spans="1:46" ht="12.75" customHeight="1" thickBot="1" x14ac:dyDescent="0.25">
      <c r="A2176" s="193" t="s">
        <v>119</v>
      </c>
      <c r="B2176" s="385"/>
      <c r="C2176" s="122" t="s">
        <v>60</v>
      </c>
      <c r="D2176" s="42"/>
      <c r="E2176" s="42"/>
      <c r="F2176" s="42"/>
      <c r="G2176" s="42"/>
      <c r="H2176" s="42"/>
      <c r="I2176" s="42"/>
      <c r="J2176" s="42"/>
      <c r="K2176" s="42"/>
      <c r="L2176" s="42"/>
      <c r="M2176" s="42"/>
      <c r="N2176" s="42"/>
      <c r="O2176" s="42"/>
      <c r="P2176" s="144">
        <f t="shared" si="1021"/>
        <v>0</v>
      </c>
      <c r="Q2176" s="5"/>
      <c r="R2176" s="123" t="s">
        <v>262</v>
      </c>
      <c r="S2176" s="44">
        <f>'Measured TV opt-pt'!D2965</f>
        <v>0</v>
      </c>
      <c r="T2176" s="44">
        <f>'Measured TV opt-pt'!E2965</f>
        <v>0</v>
      </c>
      <c r="U2176" s="44">
        <f>'Measured TV opt-pt'!F2965</f>
        <v>0</v>
      </c>
      <c r="V2176" s="44">
        <f>'Measured TV opt-pt'!G2965</f>
        <v>0</v>
      </c>
      <c r="W2176" s="44">
        <f>'Measured TV opt-pt'!H2965</f>
        <v>0</v>
      </c>
      <c r="X2176" s="44">
        <f>'Measured TV opt-pt'!I2965</f>
        <v>0</v>
      </c>
      <c r="Y2176" s="44">
        <f>'Measured TV opt-pt'!J2965</f>
        <v>0</v>
      </c>
      <c r="Z2176" s="44">
        <f>'Measured TV opt-pt'!K2965</f>
        <v>0</v>
      </c>
      <c r="AA2176" s="44">
        <f>'Measured TV opt-pt'!L2965</f>
        <v>0</v>
      </c>
      <c r="AB2176" s="44">
        <f>'Measured TV opt-pt'!M2965</f>
        <v>0</v>
      </c>
      <c r="AC2176" s="44">
        <f>'Measured TV opt-pt'!N2965</f>
        <v>0</v>
      </c>
      <c r="AD2176" s="44">
        <f>'Measured TV opt-pt'!O2965</f>
        <v>0</v>
      </c>
      <c r="AE2176" s="55">
        <f t="shared" si="1043"/>
        <v>0</v>
      </c>
      <c r="AT2176" s="5">
        <f>L2176+L2177+L2178+L2179+L2180+L2181+L2201+L2202+L2203</f>
        <v>0</v>
      </c>
    </row>
    <row r="2177" spans="1:31" ht="12.75" customHeight="1" thickBot="1" x14ac:dyDescent="0.25">
      <c r="A2177" s="193" t="s">
        <v>119</v>
      </c>
      <c r="B2177" s="385"/>
      <c r="C2177" s="122" t="s">
        <v>61</v>
      </c>
      <c r="D2177" s="42"/>
      <c r="E2177" s="42"/>
      <c r="F2177" s="42"/>
      <c r="G2177" s="42"/>
      <c r="H2177" s="42"/>
      <c r="I2177" s="42"/>
      <c r="J2177" s="42"/>
      <c r="K2177" s="42"/>
      <c r="L2177" s="42"/>
      <c r="M2177" s="42"/>
      <c r="N2177" s="42"/>
      <c r="O2177" s="42"/>
      <c r="P2177" s="144">
        <f t="shared" si="1021"/>
        <v>0</v>
      </c>
      <c r="R2177" s="123" t="s">
        <v>263</v>
      </c>
      <c r="S2177" s="44">
        <f>'Measured TV opt-pt'!D2966</f>
        <v>0</v>
      </c>
      <c r="T2177" s="44">
        <f>'Measured TV opt-pt'!E2966</f>
        <v>0</v>
      </c>
      <c r="U2177" s="44">
        <v>43.918333333333329</v>
      </c>
      <c r="V2177" s="44">
        <v>187.18833333333333</v>
      </c>
      <c r="W2177" s="44">
        <f>'Measured TV opt-pt'!H2966</f>
        <v>0</v>
      </c>
      <c r="X2177" s="44">
        <f>'Measured TV opt-pt'!I2966</f>
        <v>0</v>
      </c>
      <c r="Y2177" s="44">
        <f>'Measured TV opt-pt'!J2966</f>
        <v>0</v>
      </c>
      <c r="Z2177" s="44">
        <f>'Measured TV opt-pt'!K2966</f>
        <v>0</v>
      </c>
      <c r="AA2177" s="44">
        <f>'Measured TV opt-pt'!L2966</f>
        <v>133.00322302781237</v>
      </c>
      <c r="AB2177" s="44">
        <f>'Measured TV opt-pt'!M2966</f>
        <v>0</v>
      </c>
      <c r="AC2177" s="44">
        <f>'Measured TV opt-pt'!N2966</f>
        <v>0</v>
      </c>
      <c r="AD2177" s="44">
        <f>'Measured TV opt-pt'!O2966</f>
        <v>0</v>
      </c>
      <c r="AE2177" s="55">
        <f t="shared" si="1043"/>
        <v>364.10988969447902</v>
      </c>
    </row>
    <row r="2178" spans="1:31" ht="12.75" customHeight="1" thickBot="1" x14ac:dyDescent="0.25">
      <c r="A2178" s="193" t="s">
        <v>119</v>
      </c>
      <c r="B2178" s="385"/>
      <c r="C2178" s="122" t="s">
        <v>62</v>
      </c>
      <c r="D2178" s="42"/>
      <c r="E2178" s="42"/>
      <c r="F2178" s="42"/>
      <c r="G2178" s="42"/>
      <c r="H2178" s="42"/>
      <c r="I2178" s="42"/>
      <c r="J2178" s="42"/>
      <c r="K2178" s="42"/>
      <c r="L2178" s="42"/>
      <c r="M2178" s="42"/>
      <c r="N2178" s="42"/>
      <c r="O2178" s="42"/>
      <c r="P2178" s="144">
        <f t="shared" si="1021"/>
        <v>0</v>
      </c>
      <c r="R2178" s="123" t="s">
        <v>264</v>
      </c>
      <c r="S2178" s="44">
        <f>'Measured TV opt-pt'!D2967</f>
        <v>0</v>
      </c>
      <c r="T2178" s="44">
        <f>'Measured TV opt-pt'!E2967</f>
        <v>0</v>
      </c>
      <c r="U2178" s="44">
        <v>6.9366666666666665</v>
      </c>
      <c r="V2178" s="44">
        <v>210.73833333333326</v>
      </c>
      <c r="W2178" s="44">
        <f>'Measured TV opt-pt'!H2967</f>
        <v>0</v>
      </c>
      <c r="X2178" s="44">
        <f>'Measured TV opt-pt'!I2967</f>
        <v>0</v>
      </c>
      <c r="Y2178" s="44">
        <f>'Measured TV opt-pt'!J2967</f>
        <v>0</v>
      </c>
      <c r="Z2178" s="44">
        <f>'Measured TV opt-pt'!K2967</f>
        <v>0</v>
      </c>
      <c r="AA2178" s="44">
        <f>'Measured TV opt-pt'!L2967</f>
        <v>4.079940327946816</v>
      </c>
      <c r="AB2178" s="44">
        <f>'Measured TV opt-pt'!M2967</f>
        <v>0</v>
      </c>
      <c r="AC2178" s="44">
        <f>'Measured TV opt-pt'!N2967</f>
        <v>0</v>
      </c>
      <c r="AD2178" s="44">
        <f>'Measured TV opt-pt'!O2967</f>
        <v>0</v>
      </c>
      <c r="AE2178" s="55">
        <f t="shared" si="1043"/>
        <v>221.75494032794674</v>
      </c>
    </row>
    <row r="2179" spans="1:31" ht="12.75" customHeight="1" thickBot="1" x14ac:dyDescent="0.25">
      <c r="A2179" s="193" t="s">
        <v>119</v>
      </c>
      <c r="B2179" s="385"/>
      <c r="C2179" s="122" t="s">
        <v>63</v>
      </c>
      <c r="D2179" s="42"/>
      <c r="E2179" s="42"/>
      <c r="F2179" s="42"/>
      <c r="G2179" s="42"/>
      <c r="H2179" s="42"/>
      <c r="I2179" s="42"/>
      <c r="J2179" s="42"/>
      <c r="K2179" s="42"/>
      <c r="L2179" s="42"/>
      <c r="M2179" s="42"/>
      <c r="N2179" s="42"/>
      <c r="O2179" s="42"/>
      <c r="P2179" s="144">
        <f t="shared" si="1021"/>
        <v>0</v>
      </c>
      <c r="Q2179" s="5"/>
      <c r="R2179" s="123" t="s">
        <v>265</v>
      </c>
      <c r="S2179" s="44">
        <f>'Measured TV opt-pt'!D2968</f>
        <v>0</v>
      </c>
      <c r="T2179" s="44">
        <f>'Measured TV opt-pt'!E2968</f>
        <v>0</v>
      </c>
      <c r="U2179" s="44">
        <f>'Measured TV opt-pt'!F2968</f>
        <v>0</v>
      </c>
      <c r="V2179" s="44">
        <v>37.458333333333329</v>
      </c>
      <c r="W2179" s="44">
        <f>'Measured TV opt-pt'!H2968</f>
        <v>0</v>
      </c>
      <c r="X2179" s="44">
        <f>'Measured TV opt-pt'!I2968</f>
        <v>0</v>
      </c>
      <c r="Y2179" s="44">
        <f>'Measured TV opt-pt'!J2968</f>
        <v>0</v>
      </c>
      <c r="Z2179" s="44">
        <f>'Measured TV opt-pt'!K2968</f>
        <v>0</v>
      </c>
      <c r="AA2179" s="44">
        <f>'Measured TV opt-pt'!L2968</f>
        <v>0</v>
      </c>
      <c r="AB2179" s="44">
        <f>'Measured TV opt-pt'!M2968</f>
        <v>0</v>
      </c>
      <c r="AC2179" s="44">
        <f>'Measured TV opt-pt'!N2968</f>
        <v>0</v>
      </c>
      <c r="AD2179" s="44">
        <f>'Measured TV opt-pt'!O2968</f>
        <v>0</v>
      </c>
      <c r="AE2179" s="55">
        <f t="shared" si="1043"/>
        <v>37.458333333333329</v>
      </c>
    </row>
    <row r="2180" spans="1:31" ht="13.5" customHeight="1" x14ac:dyDescent="0.2">
      <c r="A2180" s="193" t="s">
        <v>119</v>
      </c>
      <c r="B2180" s="385"/>
      <c r="C2180" s="122" t="s">
        <v>64</v>
      </c>
      <c r="D2180" s="42"/>
      <c r="E2180" s="42"/>
      <c r="F2180" s="42"/>
      <c r="G2180" s="42"/>
      <c r="H2180" s="42"/>
      <c r="I2180" s="42"/>
      <c r="J2180" s="42"/>
      <c r="K2180" s="42"/>
      <c r="L2180" s="42"/>
      <c r="M2180" s="42"/>
      <c r="N2180" s="42"/>
      <c r="O2180" s="42"/>
      <c r="P2180" s="144">
        <f t="shared" si="1021"/>
        <v>0</v>
      </c>
      <c r="Q2180" s="5"/>
      <c r="R2180" s="123" t="s">
        <v>266</v>
      </c>
      <c r="S2180" s="44"/>
      <c r="T2180" s="44"/>
      <c r="U2180" s="44"/>
      <c r="V2180" s="44"/>
      <c r="W2180" s="44"/>
      <c r="X2180" s="44"/>
      <c r="Y2180" s="44"/>
      <c r="Z2180" s="44"/>
      <c r="AA2180" s="44"/>
      <c r="AB2180" s="44"/>
      <c r="AC2180" s="44"/>
      <c r="AD2180" s="44"/>
      <c r="AE2180" s="55">
        <f t="shared" si="1043"/>
        <v>0</v>
      </c>
    </row>
    <row r="2181" spans="1:31" ht="12.75" customHeight="1" x14ac:dyDescent="0.2">
      <c r="A2181" s="193" t="s">
        <v>119</v>
      </c>
      <c r="B2181" s="385"/>
      <c r="C2181" s="212" t="s">
        <v>289</v>
      </c>
      <c r="D2181" s="217">
        <f t="shared" ref="D2181:O2181" si="1044">SUM(D2182:D2200)</f>
        <v>0</v>
      </c>
      <c r="E2181" s="217">
        <f t="shared" si="1044"/>
        <v>0</v>
      </c>
      <c r="F2181" s="217">
        <f t="shared" si="1044"/>
        <v>0</v>
      </c>
      <c r="G2181" s="217">
        <f t="shared" si="1044"/>
        <v>0</v>
      </c>
      <c r="H2181" s="217">
        <f t="shared" si="1044"/>
        <v>0</v>
      </c>
      <c r="I2181" s="217">
        <f t="shared" si="1044"/>
        <v>0</v>
      </c>
      <c r="J2181" s="217">
        <f t="shared" si="1044"/>
        <v>0</v>
      </c>
      <c r="K2181" s="217">
        <f t="shared" si="1044"/>
        <v>0</v>
      </c>
      <c r="L2181" s="217">
        <f t="shared" si="1044"/>
        <v>0</v>
      </c>
      <c r="M2181" s="217">
        <f t="shared" si="1044"/>
        <v>0</v>
      </c>
      <c r="N2181" s="217">
        <f t="shared" si="1044"/>
        <v>0</v>
      </c>
      <c r="O2181" s="217">
        <f t="shared" si="1044"/>
        <v>0</v>
      </c>
      <c r="P2181" s="214">
        <f t="shared" si="1021"/>
        <v>0</v>
      </c>
      <c r="Q2181" s="5"/>
      <c r="R2181" s="60" t="s">
        <v>107</v>
      </c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</row>
    <row r="2182" spans="1:31" ht="12.75" customHeight="1" x14ac:dyDescent="0.25">
      <c r="A2182" s="193" t="s">
        <v>119</v>
      </c>
      <c r="B2182" s="385"/>
      <c r="C2182" s="311" t="s">
        <v>284</v>
      </c>
      <c r="D2182" s="330"/>
      <c r="E2182" s="330"/>
      <c r="F2182" s="330"/>
      <c r="G2182" s="330"/>
      <c r="H2182" s="330"/>
      <c r="I2182" s="330"/>
      <c r="J2182" s="330"/>
      <c r="K2182" s="330"/>
      <c r="L2182" s="330"/>
      <c r="M2182" s="330"/>
      <c r="N2182" s="330"/>
      <c r="O2182" s="330"/>
      <c r="P2182" s="312">
        <f t="shared" ref="P2182:P2200" si="1045">SUM(D2182:O2182)</f>
        <v>0</v>
      </c>
      <c r="Q2182" s="5"/>
      <c r="R2182" s="60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</row>
    <row r="2183" spans="1:31" ht="12.75" customHeight="1" x14ac:dyDescent="0.25">
      <c r="A2183" s="193" t="s">
        <v>119</v>
      </c>
      <c r="B2183" s="385"/>
      <c r="C2183" s="311" t="s">
        <v>288</v>
      </c>
      <c r="D2183" s="330"/>
      <c r="E2183" s="330"/>
      <c r="F2183" s="330"/>
      <c r="G2183" s="330"/>
      <c r="H2183" s="330"/>
      <c r="I2183" s="330"/>
      <c r="J2183" s="330"/>
      <c r="K2183" s="330"/>
      <c r="L2183" s="330"/>
      <c r="M2183" s="330"/>
      <c r="N2183" s="330"/>
      <c r="O2183" s="330"/>
      <c r="P2183" s="312">
        <f t="shared" si="1045"/>
        <v>0</v>
      </c>
      <c r="Q2183" s="5"/>
      <c r="R2183" s="60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</row>
    <row r="2184" spans="1:31" ht="12.75" customHeight="1" x14ac:dyDescent="0.25">
      <c r="A2184" s="193" t="s">
        <v>119</v>
      </c>
      <c r="B2184" s="385"/>
      <c r="C2184" s="311" t="s">
        <v>280</v>
      </c>
      <c r="D2184" s="330"/>
      <c r="E2184" s="330"/>
      <c r="F2184" s="330"/>
      <c r="G2184" s="330"/>
      <c r="H2184" s="330"/>
      <c r="I2184" s="330"/>
      <c r="J2184" s="330"/>
      <c r="K2184" s="330"/>
      <c r="L2184" s="330"/>
      <c r="M2184" s="330"/>
      <c r="N2184" s="330"/>
      <c r="O2184" s="330"/>
      <c r="P2184" s="312">
        <f t="shared" si="1045"/>
        <v>0</v>
      </c>
      <c r="Q2184" s="5"/>
      <c r="R2184" s="60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</row>
    <row r="2185" spans="1:31" ht="12.75" customHeight="1" x14ac:dyDescent="0.25">
      <c r="A2185" s="193" t="s">
        <v>119</v>
      </c>
      <c r="B2185" s="385"/>
      <c r="C2185" s="311" t="s">
        <v>285</v>
      </c>
      <c r="D2185" s="330"/>
      <c r="E2185" s="330"/>
      <c r="F2185" s="330"/>
      <c r="G2185" s="330"/>
      <c r="H2185" s="330"/>
      <c r="I2185" s="330"/>
      <c r="J2185" s="330"/>
      <c r="K2185" s="330"/>
      <c r="L2185" s="330"/>
      <c r="M2185" s="330"/>
      <c r="N2185" s="330"/>
      <c r="O2185" s="330"/>
      <c r="P2185" s="312">
        <f t="shared" si="1045"/>
        <v>0</v>
      </c>
      <c r="Q2185" s="5"/>
      <c r="R2185" s="60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</row>
    <row r="2186" spans="1:31" ht="12.75" customHeight="1" x14ac:dyDescent="0.25">
      <c r="A2186" s="193" t="str">
        <f t="shared" ref="A2186:A2198" si="1046">+A2185</f>
        <v>IC</v>
      </c>
      <c r="B2186" s="385"/>
      <c r="C2186" s="311" t="s">
        <v>280</v>
      </c>
      <c r="D2186" s="330"/>
      <c r="E2186" s="330"/>
      <c r="F2186" s="330"/>
      <c r="G2186" s="330"/>
      <c r="H2186" s="330"/>
      <c r="I2186" s="330"/>
      <c r="J2186" s="330"/>
      <c r="K2186" s="330"/>
      <c r="L2186" s="330"/>
      <c r="M2186" s="330"/>
      <c r="N2186" s="330"/>
      <c r="O2186" s="330"/>
      <c r="P2186" s="312">
        <f t="shared" si="1045"/>
        <v>0</v>
      </c>
      <c r="Q2186" s="5"/>
      <c r="R2186" s="60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</row>
    <row r="2187" spans="1:31" ht="12.75" customHeight="1" x14ac:dyDescent="0.25">
      <c r="A2187" s="193" t="str">
        <f t="shared" si="1046"/>
        <v>IC</v>
      </c>
      <c r="B2187" s="385"/>
      <c r="C2187" s="311" t="s">
        <v>286</v>
      </c>
      <c r="D2187" s="330"/>
      <c r="E2187" s="330"/>
      <c r="F2187" s="330"/>
      <c r="G2187" s="330"/>
      <c r="H2187" s="330"/>
      <c r="I2187" s="330"/>
      <c r="J2187" s="330"/>
      <c r="K2187" s="330"/>
      <c r="L2187" s="330"/>
      <c r="M2187" s="330"/>
      <c r="N2187" s="330"/>
      <c r="O2187" s="330"/>
      <c r="P2187" s="312">
        <f t="shared" si="1045"/>
        <v>0</v>
      </c>
      <c r="Q2187" s="5"/>
      <c r="R2187" s="60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</row>
    <row r="2188" spans="1:31" ht="12.75" customHeight="1" x14ac:dyDescent="0.25">
      <c r="A2188" s="193" t="str">
        <f t="shared" si="1046"/>
        <v>IC</v>
      </c>
      <c r="B2188" s="385"/>
      <c r="C2188" s="311" t="s">
        <v>282</v>
      </c>
      <c r="D2188" s="330"/>
      <c r="E2188" s="330"/>
      <c r="F2188" s="330"/>
      <c r="G2188" s="330"/>
      <c r="H2188" s="330"/>
      <c r="I2188" s="330"/>
      <c r="J2188" s="330"/>
      <c r="K2188" s="330"/>
      <c r="L2188" s="330"/>
      <c r="M2188" s="330"/>
      <c r="N2188" s="330"/>
      <c r="O2188" s="330"/>
      <c r="P2188" s="312">
        <f t="shared" si="1045"/>
        <v>0</v>
      </c>
      <c r="Q2188" s="5"/>
      <c r="R2188" s="60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</row>
    <row r="2189" spans="1:31" ht="12.75" customHeight="1" x14ac:dyDescent="0.25">
      <c r="A2189" s="193" t="str">
        <f t="shared" si="1046"/>
        <v>IC</v>
      </c>
      <c r="B2189" s="385"/>
      <c r="C2189" s="311" t="s">
        <v>283</v>
      </c>
      <c r="D2189" s="330"/>
      <c r="E2189" s="330"/>
      <c r="F2189" s="330"/>
      <c r="G2189" s="330"/>
      <c r="H2189" s="330"/>
      <c r="I2189" s="330"/>
      <c r="J2189" s="330"/>
      <c r="K2189" s="330"/>
      <c r="L2189" s="330"/>
      <c r="M2189" s="330"/>
      <c r="N2189" s="330"/>
      <c r="O2189" s="330"/>
      <c r="P2189" s="312">
        <f t="shared" si="1045"/>
        <v>0</v>
      </c>
      <c r="Q2189" s="5"/>
      <c r="R2189" s="60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</row>
    <row r="2190" spans="1:31" ht="12.75" customHeight="1" x14ac:dyDescent="0.25">
      <c r="A2190" s="193" t="str">
        <f t="shared" si="1046"/>
        <v>IC</v>
      </c>
      <c r="B2190" s="385"/>
      <c r="C2190" s="313" t="s">
        <v>287</v>
      </c>
      <c r="D2190" s="331"/>
      <c r="E2190" s="331"/>
      <c r="F2190" s="331"/>
      <c r="G2190" s="331"/>
      <c r="H2190" s="331"/>
      <c r="I2190" s="331"/>
      <c r="J2190" s="331"/>
      <c r="K2190" s="331"/>
      <c r="L2190" s="331"/>
      <c r="M2190" s="331"/>
      <c r="N2190" s="331"/>
      <c r="O2190" s="331"/>
      <c r="P2190" s="314">
        <f t="shared" si="1045"/>
        <v>0</v>
      </c>
      <c r="Q2190" s="5"/>
      <c r="R2190" s="60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</row>
    <row r="2191" spans="1:31" ht="12.75" customHeight="1" x14ac:dyDescent="0.25">
      <c r="A2191" s="193" t="str">
        <f t="shared" si="1046"/>
        <v>IC</v>
      </c>
      <c r="B2191" s="385"/>
      <c r="C2191" s="313" t="s">
        <v>288</v>
      </c>
      <c r="D2191" s="331"/>
      <c r="E2191" s="331"/>
      <c r="F2191" s="331"/>
      <c r="G2191" s="331"/>
      <c r="H2191" s="331"/>
      <c r="I2191" s="331"/>
      <c r="J2191" s="331"/>
      <c r="K2191" s="331"/>
      <c r="L2191" s="331"/>
      <c r="M2191" s="331"/>
      <c r="N2191" s="331"/>
      <c r="O2191" s="331"/>
      <c r="P2191" s="314">
        <f t="shared" si="1045"/>
        <v>0</v>
      </c>
      <c r="Q2191" s="5"/>
      <c r="R2191" s="60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</row>
    <row r="2192" spans="1:31" ht="12.75" customHeight="1" x14ac:dyDescent="0.25">
      <c r="A2192" s="193" t="str">
        <f t="shared" si="1046"/>
        <v>IC</v>
      </c>
      <c r="B2192" s="385"/>
      <c r="C2192" s="313" t="s">
        <v>280</v>
      </c>
      <c r="D2192" s="331"/>
      <c r="E2192" s="331"/>
      <c r="F2192" s="331"/>
      <c r="G2192" s="331"/>
      <c r="H2192" s="331"/>
      <c r="I2192" s="331"/>
      <c r="J2192" s="331"/>
      <c r="K2192" s="331"/>
      <c r="L2192" s="331"/>
      <c r="M2192" s="331"/>
      <c r="N2192" s="331"/>
      <c r="O2192" s="331"/>
      <c r="P2192" s="314">
        <f t="shared" si="1045"/>
        <v>0</v>
      </c>
      <c r="Q2192" s="5"/>
      <c r="R2192" s="60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</row>
    <row r="2193" spans="1:31" ht="12.75" customHeight="1" x14ac:dyDescent="0.25">
      <c r="A2193" s="193" t="str">
        <f t="shared" si="1046"/>
        <v>IC</v>
      </c>
      <c r="B2193" s="385"/>
      <c r="C2193" s="313" t="s">
        <v>285</v>
      </c>
      <c r="D2193" s="331"/>
      <c r="E2193" s="331"/>
      <c r="F2193" s="331"/>
      <c r="G2193" s="331"/>
      <c r="H2193" s="331"/>
      <c r="I2193" s="331"/>
      <c r="J2193" s="331"/>
      <c r="K2193" s="331"/>
      <c r="L2193" s="331"/>
      <c r="M2193" s="331"/>
      <c r="N2193" s="331"/>
      <c r="O2193" s="331"/>
      <c r="P2193" s="314">
        <f t="shared" si="1045"/>
        <v>0</v>
      </c>
      <c r="Q2193" s="5"/>
      <c r="R2193" s="60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</row>
    <row r="2194" spans="1:31" ht="12.75" customHeight="1" x14ac:dyDescent="0.25">
      <c r="A2194" s="193" t="str">
        <f t="shared" si="1046"/>
        <v>IC</v>
      </c>
      <c r="B2194" s="385"/>
      <c r="C2194" s="313" t="s">
        <v>280</v>
      </c>
      <c r="D2194" s="331"/>
      <c r="E2194" s="331"/>
      <c r="F2194" s="331"/>
      <c r="G2194" s="331"/>
      <c r="H2194" s="331"/>
      <c r="I2194" s="331"/>
      <c r="J2194" s="331"/>
      <c r="K2194" s="331"/>
      <c r="L2194" s="331"/>
      <c r="M2194" s="331"/>
      <c r="N2194" s="331"/>
      <c r="O2194" s="331"/>
      <c r="P2194" s="314">
        <f t="shared" si="1045"/>
        <v>0</v>
      </c>
      <c r="Q2194" s="5"/>
      <c r="R2194" s="60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</row>
    <row r="2195" spans="1:31" ht="12.75" customHeight="1" x14ac:dyDescent="0.25">
      <c r="A2195" s="193" t="str">
        <f t="shared" si="1046"/>
        <v>IC</v>
      </c>
      <c r="B2195" s="385"/>
      <c r="C2195" s="313" t="s">
        <v>286</v>
      </c>
      <c r="D2195" s="331"/>
      <c r="E2195" s="331"/>
      <c r="F2195" s="331"/>
      <c r="G2195" s="331"/>
      <c r="H2195" s="331"/>
      <c r="I2195" s="331"/>
      <c r="J2195" s="331"/>
      <c r="K2195" s="331"/>
      <c r="L2195" s="331"/>
      <c r="M2195" s="331"/>
      <c r="N2195" s="331"/>
      <c r="O2195" s="331"/>
      <c r="P2195" s="314">
        <f t="shared" si="1045"/>
        <v>0</v>
      </c>
      <c r="Q2195" s="5"/>
      <c r="R2195" s="60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</row>
    <row r="2196" spans="1:31" ht="12.75" customHeight="1" x14ac:dyDescent="0.25">
      <c r="A2196" s="193" t="str">
        <f t="shared" si="1046"/>
        <v>IC</v>
      </c>
      <c r="B2196" s="385"/>
      <c r="C2196" s="313" t="s">
        <v>282</v>
      </c>
      <c r="D2196" s="331"/>
      <c r="E2196" s="331"/>
      <c r="F2196" s="331"/>
      <c r="G2196" s="331"/>
      <c r="H2196" s="331"/>
      <c r="I2196" s="331"/>
      <c r="J2196" s="331"/>
      <c r="K2196" s="331"/>
      <c r="L2196" s="331"/>
      <c r="M2196" s="331"/>
      <c r="N2196" s="331"/>
      <c r="O2196" s="331"/>
      <c r="P2196" s="314">
        <f t="shared" si="1045"/>
        <v>0</v>
      </c>
      <c r="Q2196" s="5"/>
      <c r="R2196" s="60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</row>
    <row r="2197" spans="1:31" ht="12.75" customHeight="1" x14ac:dyDescent="0.25">
      <c r="A2197" s="193" t="str">
        <f t="shared" si="1046"/>
        <v>IC</v>
      </c>
      <c r="B2197" s="385"/>
      <c r="C2197" s="313" t="s">
        <v>283</v>
      </c>
      <c r="D2197" s="331"/>
      <c r="E2197" s="331"/>
      <c r="F2197" s="331"/>
      <c r="G2197" s="331"/>
      <c r="H2197" s="331"/>
      <c r="I2197" s="331"/>
      <c r="J2197" s="331"/>
      <c r="K2197" s="331"/>
      <c r="L2197" s="331"/>
      <c r="M2197" s="331"/>
      <c r="N2197" s="331"/>
      <c r="O2197" s="331"/>
      <c r="P2197" s="314">
        <f t="shared" si="1045"/>
        <v>0</v>
      </c>
      <c r="Q2197" s="5"/>
      <c r="R2197" s="60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</row>
    <row r="2198" spans="1:31" ht="12.75" customHeight="1" x14ac:dyDescent="0.25">
      <c r="A2198" s="193" t="str">
        <f t="shared" si="1046"/>
        <v>IC</v>
      </c>
      <c r="B2198" s="385"/>
      <c r="C2198" s="313" t="s">
        <v>281</v>
      </c>
      <c r="D2198" s="331"/>
      <c r="E2198" s="331"/>
      <c r="F2198" s="331"/>
      <c r="G2198" s="331"/>
      <c r="H2198" s="331"/>
      <c r="I2198" s="331"/>
      <c r="J2198" s="331"/>
      <c r="K2198" s="331"/>
      <c r="L2198" s="331"/>
      <c r="M2198" s="331"/>
      <c r="N2198" s="331"/>
      <c r="O2198" s="331"/>
      <c r="P2198" s="314">
        <f t="shared" si="1045"/>
        <v>0</v>
      </c>
      <c r="Q2198" s="5"/>
      <c r="R2198" s="60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</row>
    <row r="2199" spans="1:31" ht="12.75" customHeight="1" x14ac:dyDescent="0.25">
      <c r="A2199" s="193" t="s">
        <v>119</v>
      </c>
      <c r="B2199" s="385"/>
      <c r="C2199" s="318" t="s">
        <v>279</v>
      </c>
      <c r="D2199" s="332"/>
      <c r="E2199" s="332"/>
      <c r="F2199" s="332"/>
      <c r="G2199" s="332"/>
      <c r="H2199" s="332"/>
      <c r="I2199" s="332"/>
      <c r="J2199" s="332"/>
      <c r="K2199" s="332"/>
      <c r="L2199" s="332"/>
      <c r="M2199" s="332"/>
      <c r="N2199" s="332"/>
      <c r="O2199" s="332"/>
      <c r="P2199" s="315">
        <f t="shared" si="1045"/>
        <v>0</v>
      </c>
      <c r="Q2199" s="5"/>
      <c r="R2199" s="60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</row>
    <row r="2200" spans="1:31" ht="12.75" customHeight="1" x14ac:dyDescent="0.25">
      <c r="A2200" s="193" t="s">
        <v>119</v>
      </c>
      <c r="B2200" s="385"/>
      <c r="C2200" s="316" t="s">
        <v>290</v>
      </c>
      <c r="D2200" s="334"/>
      <c r="E2200" s="334"/>
      <c r="F2200" s="334"/>
      <c r="G2200" s="334"/>
      <c r="H2200" s="334"/>
      <c r="I2200" s="334"/>
      <c r="J2200" s="334"/>
      <c r="K2200" s="334"/>
      <c r="L2200" s="334"/>
      <c r="M2200" s="334"/>
      <c r="N2200" s="334"/>
      <c r="O2200" s="334"/>
      <c r="P2200" s="317">
        <f t="shared" si="1045"/>
        <v>0</v>
      </c>
      <c r="Q2200" s="5"/>
      <c r="R2200" s="60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</row>
    <row r="2201" spans="1:31" ht="12.75" customHeight="1" x14ac:dyDescent="0.2">
      <c r="A2201" s="193" t="s">
        <v>119</v>
      </c>
      <c r="B2201" s="385"/>
      <c r="C2201" s="122" t="s">
        <v>66</v>
      </c>
      <c r="D2201" s="42"/>
      <c r="E2201" s="42"/>
      <c r="F2201" s="42"/>
      <c r="G2201" s="42"/>
      <c r="H2201" s="42"/>
      <c r="I2201" s="42"/>
      <c r="J2201" s="42"/>
      <c r="K2201" s="42"/>
      <c r="L2201" s="42"/>
      <c r="M2201" s="42"/>
      <c r="N2201" s="42"/>
      <c r="O2201" s="42"/>
      <c r="P2201" s="144">
        <f t="shared" si="1021"/>
        <v>0</v>
      </c>
      <c r="R2201" s="60" t="s">
        <v>107</v>
      </c>
    </row>
    <row r="2202" spans="1:31" ht="12.75" customHeight="1" x14ac:dyDescent="0.2">
      <c r="A2202" s="193" t="s">
        <v>119</v>
      </c>
      <c r="B2202" s="385"/>
      <c r="C2202" s="122" t="s">
        <v>67</v>
      </c>
      <c r="D2202" s="42"/>
      <c r="E2202" s="42"/>
      <c r="F2202" s="42"/>
      <c r="G2202" s="42"/>
      <c r="H2202" s="42"/>
      <c r="I2202" s="42"/>
      <c r="J2202" s="42"/>
      <c r="K2202" s="42"/>
      <c r="L2202" s="42"/>
      <c r="M2202" s="42"/>
      <c r="N2202" s="42"/>
      <c r="O2202" s="42"/>
      <c r="P2202" s="144">
        <f t="shared" si="1021"/>
        <v>0</v>
      </c>
      <c r="Q2202" s="5"/>
      <c r="R2202" s="60" t="s">
        <v>107</v>
      </c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</row>
    <row r="2203" spans="1:31" ht="12.75" customHeight="1" x14ac:dyDescent="0.2">
      <c r="A2203" s="193" t="s">
        <v>119</v>
      </c>
      <c r="B2203" s="385"/>
      <c r="C2203" s="122" t="s">
        <v>68</v>
      </c>
      <c r="D2203" s="42"/>
      <c r="E2203" s="42"/>
      <c r="F2203" s="42"/>
      <c r="G2203" s="42"/>
      <c r="H2203" s="42"/>
      <c r="I2203" s="42"/>
      <c r="J2203" s="42"/>
      <c r="K2203" s="42"/>
      <c r="L2203" s="42"/>
      <c r="M2203" s="42"/>
      <c r="N2203" s="42"/>
      <c r="O2203" s="42"/>
      <c r="P2203" s="144">
        <f t="shared" si="1021"/>
        <v>0</v>
      </c>
      <c r="Q2203" s="5"/>
      <c r="R2203" s="60" t="s">
        <v>107</v>
      </c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</row>
    <row r="2204" spans="1:31" ht="13.5" customHeight="1" thickBot="1" x14ac:dyDescent="0.25">
      <c r="A2204" s="193" t="s">
        <v>119</v>
      </c>
      <c r="B2204" s="386"/>
      <c r="C2204" s="126" t="s">
        <v>55</v>
      </c>
      <c r="D2204" s="56">
        <f t="shared" ref="D2204:O2204" si="1047">+D2203+D2202+D2201+D2181+D2180+D2179+D2178+D2177+D2176+D2165</f>
        <v>0</v>
      </c>
      <c r="E2204" s="56">
        <f t="shared" si="1047"/>
        <v>0</v>
      </c>
      <c r="F2204" s="56">
        <f t="shared" si="1047"/>
        <v>192094.83999999991</v>
      </c>
      <c r="G2204" s="56">
        <f t="shared" si="1047"/>
        <v>950374.79249999986</v>
      </c>
      <c r="H2204" s="56">
        <f t="shared" si="1047"/>
        <v>0</v>
      </c>
      <c r="I2204" s="56">
        <f t="shared" si="1047"/>
        <v>0</v>
      </c>
      <c r="J2204" s="56">
        <f t="shared" si="1047"/>
        <v>0</v>
      </c>
      <c r="K2204" s="56">
        <f t="shared" si="1047"/>
        <v>0</v>
      </c>
      <c r="L2204" s="56">
        <f t="shared" si="1047"/>
        <v>473609.58690955868</v>
      </c>
      <c r="M2204" s="56">
        <f t="shared" si="1047"/>
        <v>90180</v>
      </c>
      <c r="N2204" s="56">
        <f t="shared" si="1047"/>
        <v>0</v>
      </c>
      <c r="O2204" s="56">
        <f t="shared" si="1047"/>
        <v>0</v>
      </c>
      <c r="P2204" s="147">
        <f t="shared" si="1021"/>
        <v>1706259.2194095585</v>
      </c>
      <c r="Q2204" s="199" t="str">
        <f>+B2165</f>
        <v xml:space="preserve">Magnum Mini </v>
      </c>
      <c r="R2204" s="60" t="s">
        <v>107</v>
      </c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</row>
    <row r="2205" spans="1:31" ht="12.75" customHeight="1" thickBot="1" x14ac:dyDescent="0.25">
      <c r="A2205" s="193" t="s">
        <v>119</v>
      </c>
      <c r="B2205" s="387" t="str">
        <f>+'Measured TV opt-pt'!B2986</f>
        <v>Magnum Tema</v>
      </c>
      <c r="C2205" s="121" t="s">
        <v>56</v>
      </c>
      <c r="D2205" s="54">
        <f t="shared" ref="D2205:O2205" si="1048">SUM(D2206:D2215)</f>
        <v>0</v>
      </c>
      <c r="E2205" s="54">
        <f t="shared" si="1048"/>
        <v>0</v>
      </c>
      <c r="F2205" s="54">
        <f t="shared" si="1048"/>
        <v>0</v>
      </c>
      <c r="G2205" s="54">
        <f t="shared" si="1048"/>
        <v>439997.22</v>
      </c>
      <c r="H2205" s="54">
        <f t="shared" si="1048"/>
        <v>858803.12799999991</v>
      </c>
      <c r="I2205" s="54">
        <f t="shared" si="1048"/>
        <v>745006.01496258413</v>
      </c>
      <c r="J2205" s="54">
        <f t="shared" si="1048"/>
        <v>315329.94515111099</v>
      </c>
      <c r="K2205" s="54">
        <f t="shared" si="1048"/>
        <v>172174.57868334756</v>
      </c>
      <c r="L2205" s="54">
        <f t="shared" si="1048"/>
        <v>280474</v>
      </c>
      <c r="M2205" s="54">
        <f t="shared" si="1048"/>
        <v>0</v>
      </c>
      <c r="N2205" s="54">
        <f t="shared" si="1048"/>
        <v>0</v>
      </c>
      <c r="O2205" s="54">
        <f t="shared" si="1048"/>
        <v>0</v>
      </c>
      <c r="P2205" s="140">
        <f t="shared" si="1021"/>
        <v>2811784.8867970426</v>
      </c>
      <c r="Q2205" s="198"/>
      <c r="R2205" s="121" t="s">
        <v>104</v>
      </c>
      <c r="S2205" s="54">
        <f>SUM(S2206:S2211)</f>
        <v>0</v>
      </c>
      <c r="T2205" s="54">
        <f t="shared" ref="T2205:X2205" si="1049">SUM(T2206:T2211)</f>
        <v>0</v>
      </c>
      <c r="U2205" s="54">
        <f t="shared" si="1049"/>
        <v>0</v>
      </c>
      <c r="V2205" s="54">
        <f t="shared" si="1049"/>
        <v>311.85999999999996</v>
      </c>
      <c r="W2205" s="54">
        <f t="shared" si="1049"/>
        <v>622.06733333333318</v>
      </c>
      <c r="X2205" s="117">
        <f t="shared" si="1049"/>
        <v>239.4666666666667</v>
      </c>
      <c r="Y2205" s="117">
        <f t="shared" ref="Y2205:AD2205" si="1050">SUM(Y2206:Y2211)</f>
        <v>303.99999999999989</v>
      </c>
      <c r="Z2205" s="117">
        <f t="shared" si="1050"/>
        <v>189.99999999999994</v>
      </c>
      <c r="AA2205" s="117">
        <f t="shared" si="1050"/>
        <v>0</v>
      </c>
      <c r="AB2205" s="117">
        <f t="shared" si="1050"/>
        <v>0</v>
      </c>
      <c r="AC2205" s="117">
        <f t="shared" si="1050"/>
        <v>0</v>
      </c>
      <c r="AD2205" s="117">
        <f t="shared" si="1050"/>
        <v>0</v>
      </c>
      <c r="AE2205" s="55">
        <f t="shared" ref="AE2205:AE2211" si="1051">SUM(S2205:AD2205)</f>
        <v>1667.3939999999998</v>
      </c>
    </row>
    <row r="2206" spans="1:31" ht="12.75" customHeight="1" thickBot="1" x14ac:dyDescent="0.25">
      <c r="A2206" s="193" t="s">
        <v>119</v>
      </c>
      <c r="B2206" s="385"/>
      <c r="C2206" s="123" t="s">
        <v>57</v>
      </c>
      <c r="D2206" s="58">
        <f>+'Measured TV opt-pt'!D2988</f>
        <v>0</v>
      </c>
      <c r="E2206" s="58">
        <f>+'Measured TV opt-pt'!E2988</f>
        <v>0</v>
      </c>
      <c r="F2206" s="58">
        <f>+'Measured TV opt-pt'!F2988</f>
        <v>0</v>
      </c>
      <c r="G2206" s="58">
        <v>169148.5</v>
      </c>
      <c r="H2206" s="58">
        <v>264598.89999999991</v>
      </c>
      <c r="I2206" s="58">
        <f>+'Measured TV opt-pt'!I2988</f>
        <v>172860.3501745926</v>
      </c>
      <c r="J2206" s="58">
        <f>+'Measured TV opt-pt'!J2988</f>
        <v>140703.9573108716</v>
      </c>
      <c r="K2206" s="58">
        <f>+'Measured TV opt-pt'!K2988</f>
        <v>104311.56879557714</v>
      </c>
      <c r="L2206" s="58">
        <f>+'Measured TV opt-pt'!L2988</f>
        <v>0</v>
      </c>
      <c r="M2206" s="58">
        <f>+'Measured TV opt-pt'!M2988</f>
        <v>0</v>
      </c>
      <c r="N2206" s="58">
        <f>+'Measured TV opt-pt'!N2988</f>
        <v>0</v>
      </c>
      <c r="O2206" s="58">
        <f>+'Measured TV opt-pt'!O2988</f>
        <v>0</v>
      </c>
      <c r="P2206" s="141">
        <f t="shared" si="1021"/>
        <v>851623.27628104121</v>
      </c>
      <c r="R2206" s="123" t="s">
        <v>57</v>
      </c>
      <c r="S2206" s="44">
        <f>'Measured TV opt-pt'!D3025</f>
        <v>0</v>
      </c>
      <c r="T2206" s="44">
        <f>'Measured TV opt-pt'!E3025</f>
        <v>0</v>
      </c>
      <c r="U2206" s="44">
        <f>'Measured TV opt-pt'!F3025</f>
        <v>0</v>
      </c>
      <c r="V2206" s="44">
        <v>151.98333333333329</v>
      </c>
      <c r="W2206" s="44">
        <v>270.85466666666656</v>
      </c>
      <c r="X2206" s="44">
        <f>'Measured TV opt-pt'!I3025</f>
        <v>140.91156550813028</v>
      </c>
      <c r="Y2206" s="44">
        <f>'Measured TV opt-pt'!J3025</f>
        <v>184.10658793063115</v>
      </c>
      <c r="Z2206" s="44">
        <f>'Measured TV opt-pt'!K3025</f>
        <v>152.19042683343741</v>
      </c>
      <c r="AA2206" s="44">
        <f>'Measured TV opt-pt'!L3025</f>
        <v>0</v>
      </c>
      <c r="AB2206" s="44">
        <f>'Measured TV opt-pt'!M3025</f>
        <v>0</v>
      </c>
      <c r="AC2206" s="44">
        <f>'Measured TV opt-pt'!N3025</f>
        <v>0</v>
      </c>
      <c r="AD2206" s="44">
        <f>'Measured TV opt-pt'!O3025</f>
        <v>0</v>
      </c>
      <c r="AE2206" s="55">
        <f t="shared" si="1051"/>
        <v>900.04658027219864</v>
      </c>
    </row>
    <row r="2207" spans="1:31" ht="12.75" customHeight="1" thickBot="1" x14ac:dyDescent="0.25">
      <c r="A2207" s="193" t="s">
        <v>119</v>
      </c>
      <c r="B2207" s="385"/>
      <c r="C2207" s="123" t="s">
        <v>221</v>
      </c>
      <c r="D2207" s="58">
        <f>+'Measured TV opt-pt'!D2989</f>
        <v>0</v>
      </c>
      <c r="E2207" s="58">
        <f>+'Measured TV opt-pt'!E2989</f>
        <v>0</v>
      </c>
      <c r="F2207" s="58">
        <f>+'Measured TV opt-pt'!F2989</f>
        <v>0</v>
      </c>
      <c r="G2207" s="58">
        <f>+'Measured TV opt-pt'!G2989</f>
        <v>0</v>
      </c>
      <c r="H2207" s="58">
        <v>61857.808000000005</v>
      </c>
      <c r="I2207" s="58">
        <f>+'Measured TV opt-pt'!I2989</f>
        <v>0</v>
      </c>
      <c r="J2207" s="58">
        <f>+'Measured TV opt-pt'!J2989</f>
        <v>0</v>
      </c>
      <c r="K2207" s="58">
        <f>+'Measured TV opt-pt'!K2989</f>
        <v>0</v>
      </c>
      <c r="L2207" s="58">
        <f>+'Measured TV opt-pt'!L2989</f>
        <v>0</v>
      </c>
      <c r="M2207" s="58">
        <f>+'Measured TV opt-pt'!M2989</f>
        <v>0</v>
      </c>
      <c r="N2207" s="58">
        <f>+'Measured TV opt-pt'!N2989</f>
        <v>0</v>
      </c>
      <c r="O2207" s="58">
        <f>+'Measured TV opt-pt'!O2989</f>
        <v>0</v>
      </c>
      <c r="P2207" s="141">
        <f t="shared" si="1021"/>
        <v>61857.808000000005</v>
      </c>
      <c r="R2207" s="123" t="s">
        <v>221</v>
      </c>
      <c r="S2207" s="44">
        <f>'Measured TV opt-pt'!D3026</f>
        <v>0</v>
      </c>
      <c r="T2207" s="44">
        <f>'Measured TV opt-pt'!E3026</f>
        <v>0</v>
      </c>
      <c r="U2207" s="44">
        <f>'Measured TV opt-pt'!F3026</f>
        <v>0</v>
      </c>
      <c r="V2207" s="44">
        <f>'Measured TV opt-pt'!G3026</f>
        <v>0</v>
      </c>
      <c r="W2207" s="44">
        <v>41.48266666666666</v>
      </c>
      <c r="X2207" s="44">
        <f>'Measured TV opt-pt'!I3026</f>
        <v>0</v>
      </c>
      <c r="Y2207" s="44">
        <f>'Measured TV opt-pt'!J3026</f>
        <v>0</v>
      </c>
      <c r="Z2207" s="44">
        <f>'Measured TV opt-pt'!K3026</f>
        <v>0</v>
      </c>
      <c r="AA2207" s="44">
        <f>'Measured TV opt-pt'!L3026</f>
        <v>0</v>
      </c>
      <c r="AB2207" s="44">
        <f>'Measured TV opt-pt'!M3026</f>
        <v>0</v>
      </c>
      <c r="AC2207" s="44">
        <f>'Measured TV opt-pt'!N3026</f>
        <v>0</v>
      </c>
      <c r="AD2207" s="44">
        <f>'Measured TV opt-pt'!O3026</f>
        <v>0</v>
      </c>
      <c r="AE2207" s="55">
        <f t="shared" si="1051"/>
        <v>41.48266666666666</v>
      </c>
    </row>
    <row r="2208" spans="1:31" ht="12.75" customHeight="1" thickBot="1" x14ac:dyDescent="0.25">
      <c r="A2208" s="193" t="s">
        <v>119</v>
      </c>
      <c r="B2208" s="385"/>
      <c r="C2208" s="123" t="s">
        <v>222</v>
      </c>
      <c r="D2208" s="58">
        <f>+'Measured TV opt-pt'!D2990</f>
        <v>0</v>
      </c>
      <c r="E2208" s="58">
        <f>+'Measured TV opt-pt'!E2990</f>
        <v>0</v>
      </c>
      <c r="F2208" s="58">
        <f>+'Measured TV opt-pt'!F2990</f>
        <v>0</v>
      </c>
      <c r="G2208" s="58">
        <v>83447.840000000026</v>
      </c>
      <c r="H2208" s="58">
        <v>94524.89999999998</v>
      </c>
      <c r="I2208" s="58">
        <f>+'Measured TV opt-pt'!I2990</f>
        <v>87502.186029146993</v>
      </c>
      <c r="J2208" s="58">
        <f>+'Measured TV opt-pt'!J2990</f>
        <v>42518.222670171912</v>
      </c>
      <c r="K2208" s="58">
        <f>+'Measured TV opt-pt'!K2990</f>
        <v>16327.444211543676</v>
      </c>
      <c r="L2208" s="58">
        <f>+'Measured TV opt-pt'!L2990</f>
        <v>0</v>
      </c>
      <c r="M2208" s="58">
        <f>+'Measured TV opt-pt'!M2990</f>
        <v>0</v>
      </c>
      <c r="N2208" s="58">
        <f>+'Measured TV opt-pt'!N2990</f>
        <v>0</v>
      </c>
      <c r="O2208" s="58">
        <f>+'Measured TV opt-pt'!O2990</f>
        <v>0</v>
      </c>
      <c r="P2208" s="141">
        <f t="shared" si="1021"/>
        <v>324320.59291086259</v>
      </c>
      <c r="R2208" s="123" t="s">
        <v>222</v>
      </c>
      <c r="S2208" s="44">
        <f>'Measured TV opt-pt'!D3027</f>
        <v>0</v>
      </c>
      <c r="T2208" s="44">
        <f>'Measured TV opt-pt'!E3027</f>
        <v>0</v>
      </c>
      <c r="U2208" s="44">
        <f>'Measured TV opt-pt'!F3027</f>
        <v>0</v>
      </c>
      <c r="V2208" s="44">
        <v>57.339999999999982</v>
      </c>
      <c r="W2208" s="44">
        <v>62.186666666666689</v>
      </c>
      <c r="X2208" s="44">
        <f>'Measured TV opt-pt'!I3027</f>
        <v>56.203851966973644</v>
      </c>
      <c r="Y2208" s="44">
        <f>'Measured TV opt-pt'!J3027</f>
        <v>45.746453347860857</v>
      </c>
      <c r="Z2208" s="44">
        <f>'Measured TV opt-pt'!K3027</f>
        <v>21.913674878817787</v>
      </c>
      <c r="AA2208" s="44">
        <f>'Measured TV opt-pt'!L3027</f>
        <v>0</v>
      </c>
      <c r="AB2208" s="44">
        <f>'Measured TV opt-pt'!M3027</f>
        <v>0</v>
      </c>
      <c r="AC2208" s="44">
        <f>'Measured TV opt-pt'!N3027</f>
        <v>0</v>
      </c>
      <c r="AD2208" s="44">
        <f>'Measured TV opt-pt'!O3027</f>
        <v>0</v>
      </c>
      <c r="AE2208" s="55">
        <f t="shared" si="1051"/>
        <v>243.39064686031895</v>
      </c>
    </row>
    <row r="2209" spans="1:31" ht="12.75" customHeight="1" thickBot="1" x14ac:dyDescent="0.25">
      <c r="A2209" s="193" t="s">
        <v>119</v>
      </c>
      <c r="B2209" s="385"/>
      <c r="C2209" s="123" t="s">
        <v>223</v>
      </c>
      <c r="D2209" s="58">
        <f>+'Measured TV opt-pt'!D2991</f>
        <v>0</v>
      </c>
      <c r="E2209" s="58">
        <f>+'Measured TV opt-pt'!E2991</f>
        <v>0</v>
      </c>
      <c r="F2209" s="58">
        <f>+'Measured TV opt-pt'!F2991</f>
        <v>0</v>
      </c>
      <c r="G2209" s="58">
        <v>148807.08000000005</v>
      </c>
      <c r="H2209" s="58">
        <v>237231.92000000007</v>
      </c>
      <c r="I2209" s="58">
        <f>+'Measured TV opt-pt'!I2991</f>
        <v>64643.47875884454</v>
      </c>
      <c r="J2209" s="58">
        <f>+'Measured TV opt-pt'!J2991</f>
        <v>67107.76517006752</v>
      </c>
      <c r="K2209" s="58">
        <f>+'Measured TV opt-pt'!K2991</f>
        <v>11535.565676226757</v>
      </c>
      <c r="L2209" s="58">
        <f>+'Measured TV opt-pt'!L2991</f>
        <v>0</v>
      </c>
      <c r="M2209" s="58">
        <f>+'Measured TV opt-pt'!M2991</f>
        <v>0</v>
      </c>
      <c r="N2209" s="58">
        <f>+'Measured TV opt-pt'!N2991</f>
        <v>0</v>
      </c>
      <c r="O2209" s="58">
        <f>+'Measured TV opt-pt'!O2991</f>
        <v>0</v>
      </c>
      <c r="P2209" s="141">
        <f t="shared" si="1021"/>
        <v>529325.80960513896</v>
      </c>
      <c r="R2209" s="123" t="s">
        <v>223</v>
      </c>
      <c r="S2209" s="44">
        <f>'Measured TV opt-pt'!D3028</f>
        <v>0</v>
      </c>
      <c r="T2209" s="44">
        <f>'Measured TV opt-pt'!E3028</f>
        <v>0</v>
      </c>
      <c r="U2209" s="44">
        <f>'Measured TV opt-pt'!F3028</f>
        <v>0</v>
      </c>
      <c r="V2209" s="44">
        <v>102.53666666666668</v>
      </c>
      <c r="W2209" s="44">
        <v>217.75333333333327</v>
      </c>
      <c r="X2209" s="44">
        <f>'Measured TV opt-pt'!I3028</f>
        <v>42.351249191562765</v>
      </c>
      <c r="Y2209" s="44">
        <f>'Measured TV opt-pt'!J3028</f>
        <v>74.146958721507872</v>
      </c>
      <c r="Z2209" s="44">
        <f>'Measured TV opt-pt'!K3028</f>
        <v>15.895898287744735</v>
      </c>
      <c r="AA2209" s="44">
        <f>'Measured TV opt-pt'!L3028</f>
        <v>0</v>
      </c>
      <c r="AB2209" s="44">
        <f>'Measured TV opt-pt'!M3028</f>
        <v>0</v>
      </c>
      <c r="AC2209" s="44">
        <f>'Measured TV opt-pt'!N3028</f>
        <v>0</v>
      </c>
      <c r="AD2209" s="44">
        <f>'Measured TV opt-pt'!O3028</f>
        <v>0</v>
      </c>
      <c r="AE2209" s="55">
        <f t="shared" si="1051"/>
        <v>452.68410620081534</v>
      </c>
    </row>
    <row r="2210" spans="1:31" ht="12.75" customHeight="1" thickBot="1" x14ac:dyDescent="0.25">
      <c r="A2210" s="193" t="s">
        <v>119</v>
      </c>
      <c r="B2210" s="385"/>
      <c r="C2210" s="123" t="s">
        <v>224</v>
      </c>
      <c r="D2210" s="58">
        <f>+'Measured TV opt-pt'!D2992</f>
        <v>0</v>
      </c>
      <c r="E2210" s="58">
        <f>+'Measured TV opt-pt'!E2992</f>
        <v>0</v>
      </c>
      <c r="F2210" s="58">
        <f>+'Measured TV opt-pt'!F2992</f>
        <v>0</v>
      </c>
      <c r="G2210" s="58">
        <f>+'Measured TV opt-pt'!G2992</f>
        <v>0</v>
      </c>
      <c r="H2210" s="58">
        <v>111831.6</v>
      </c>
      <c r="I2210" s="58"/>
      <c r="J2210" s="58">
        <f>+'Measured TV opt-pt'!J2992</f>
        <v>0</v>
      </c>
      <c r="K2210" s="58">
        <f>+'Measured TV opt-pt'!K2992</f>
        <v>0</v>
      </c>
      <c r="L2210" s="58">
        <f>+'Measured TV opt-pt'!L2992</f>
        <v>0</v>
      </c>
      <c r="M2210" s="58">
        <f>+'Measured TV opt-pt'!M2992</f>
        <v>0</v>
      </c>
      <c r="N2210" s="58">
        <f>+'Measured TV opt-pt'!N2992</f>
        <v>0</v>
      </c>
      <c r="O2210" s="58">
        <f>+'Measured TV opt-pt'!O2992</f>
        <v>0</v>
      </c>
      <c r="P2210" s="141">
        <f t="shared" si="1021"/>
        <v>111831.6</v>
      </c>
      <c r="Q2210" s="5"/>
      <c r="R2210" s="123" t="s">
        <v>224</v>
      </c>
      <c r="S2210" s="44">
        <f>'Measured TV opt-pt'!D3029</f>
        <v>0</v>
      </c>
      <c r="T2210" s="44">
        <f>'Measured TV opt-pt'!E3029</f>
        <v>0</v>
      </c>
      <c r="U2210" s="44">
        <f>'Measured TV opt-pt'!F3029</f>
        <v>0</v>
      </c>
      <c r="V2210" s="44">
        <f>'Measured TV opt-pt'!G3029</f>
        <v>0</v>
      </c>
      <c r="W2210" s="44">
        <v>29.79</v>
      </c>
      <c r="X2210" s="44">
        <f>'Measured TV opt-pt'!I3029</f>
        <v>0</v>
      </c>
      <c r="Y2210" s="44">
        <f>'Measured TV opt-pt'!J3029</f>
        <v>0</v>
      </c>
      <c r="Z2210" s="44">
        <f>'Measured TV opt-pt'!K3029</f>
        <v>0</v>
      </c>
      <c r="AA2210" s="44">
        <f>'Measured TV opt-pt'!L3029</f>
        <v>0</v>
      </c>
      <c r="AB2210" s="44">
        <f>'Measured TV opt-pt'!M3029</f>
        <v>0</v>
      </c>
      <c r="AC2210" s="44">
        <f>'Measured TV opt-pt'!N3029</f>
        <v>0</v>
      </c>
      <c r="AD2210" s="44">
        <f>'Measured TV opt-pt'!O3029</f>
        <v>0</v>
      </c>
      <c r="AE2210" s="55">
        <f t="shared" si="1051"/>
        <v>29.79</v>
      </c>
    </row>
    <row r="2211" spans="1:31" ht="12.75" customHeight="1" x14ac:dyDescent="0.2">
      <c r="A2211" s="193" t="s">
        <v>119</v>
      </c>
      <c r="B2211" s="385"/>
      <c r="C2211" s="123" t="s">
        <v>101</v>
      </c>
      <c r="D2211" s="44"/>
      <c r="E2211" s="44"/>
      <c r="F2211" s="44"/>
      <c r="G2211" s="44"/>
      <c r="H2211" s="44"/>
      <c r="I2211" s="44"/>
      <c r="J2211" s="44"/>
      <c r="K2211" s="44"/>
      <c r="L2211" s="44">
        <v>280474</v>
      </c>
      <c r="M2211" s="44"/>
      <c r="N2211" s="44"/>
      <c r="O2211" s="44"/>
      <c r="P2211" s="141">
        <f t="shared" si="1021"/>
        <v>280474</v>
      </c>
      <c r="Q2211" s="5"/>
      <c r="R2211" s="123" t="s">
        <v>101</v>
      </c>
      <c r="S2211" s="44"/>
      <c r="T2211" s="44"/>
      <c r="U2211" s="44"/>
      <c r="V2211" s="44"/>
      <c r="W2211" s="44"/>
      <c r="X2211" s="44"/>
      <c r="Y2211" s="44"/>
      <c r="Z2211" s="44"/>
      <c r="AA2211" s="44"/>
      <c r="AB2211" s="44"/>
      <c r="AC2211" s="44"/>
      <c r="AD2211" s="44"/>
      <c r="AE2211" s="55">
        <f t="shared" si="1051"/>
        <v>0</v>
      </c>
    </row>
    <row r="2212" spans="1:31" ht="12.75" customHeight="1" x14ac:dyDescent="0.2">
      <c r="A2212" s="193" t="s">
        <v>119</v>
      </c>
      <c r="B2212" s="385"/>
      <c r="C2212" s="124" t="s">
        <v>58</v>
      </c>
      <c r="D2212" s="46"/>
      <c r="E2212" s="46"/>
      <c r="F2212" s="46"/>
      <c r="G2212" s="46">
        <v>38593.799999999945</v>
      </c>
      <c r="H2212" s="46">
        <v>86757.999999999971</v>
      </c>
      <c r="I2212" s="46">
        <v>70000</v>
      </c>
      <c r="J2212" s="46">
        <v>65000</v>
      </c>
      <c r="K2212" s="46">
        <v>40000</v>
      </c>
      <c r="L2212" s="46"/>
      <c r="M2212" s="46"/>
      <c r="N2212" s="46"/>
      <c r="O2212" s="46"/>
      <c r="P2212" s="142">
        <f t="shared" si="1021"/>
        <v>300351.79999999993</v>
      </c>
      <c r="R2212" s="133" t="s">
        <v>105</v>
      </c>
      <c r="S2212" s="133" t="str">
        <f>+'Measured TV opt-pt'!D1501</f>
        <v>F 20-34 ABC1C2</v>
      </c>
      <c r="T2212" s="133" t="str">
        <f>+'Measured TV opt-pt'!E1501</f>
        <v>F 20-34 ABC1C2</v>
      </c>
      <c r="U2212" s="133" t="str">
        <f>+'Measured TV opt-pt'!F1501</f>
        <v>F 20-34 ABC1C2</v>
      </c>
      <c r="V2212" s="133" t="str">
        <f>+'Measured TV opt-pt'!G1501</f>
        <v>F 20-34 ABC1C2</v>
      </c>
      <c r="W2212" s="133" t="str">
        <f>+'Measured TV opt-pt'!H1501</f>
        <v>F 20-34 ABC1C2</v>
      </c>
      <c r="X2212" s="8" t="str">
        <f>+'Measured TV opt-pt'!I1501</f>
        <v>F 20-34 ABC1C2</v>
      </c>
      <c r="Y2212" s="133" t="str">
        <f>+'Measured TV opt-pt'!J1501</f>
        <v>F 20-34 ABC1C2</v>
      </c>
      <c r="Z2212" s="133" t="str">
        <f>+'Measured TV opt-pt'!K1501</f>
        <v>F 20-34 ABC1C2</v>
      </c>
      <c r="AA2212" s="133" t="str">
        <f>+'Measured TV opt-pt'!L1501</f>
        <v>F 20-34 ABC1C2</v>
      </c>
      <c r="AB2212" s="133" t="str">
        <f>+'Measured TV opt-pt'!M1501</f>
        <v>F 20-34 ABC1C2</v>
      </c>
      <c r="AC2212" s="133" t="str">
        <f>+'Measured TV opt-pt'!N1501</f>
        <v>F 20-34 ABC1C2</v>
      </c>
      <c r="AD2212" s="133" t="str">
        <f>+'Measured TV opt-pt'!O1501</f>
        <v>F 20-34 ABC1C2</v>
      </c>
      <c r="AE2212" s="133"/>
    </row>
    <row r="2213" spans="1:31" ht="13.5" customHeight="1" thickBot="1" x14ac:dyDescent="0.25">
      <c r="A2213" s="193" t="s">
        <v>119</v>
      </c>
      <c r="B2213" s="385"/>
      <c r="C2213" s="124" t="s">
        <v>59</v>
      </c>
      <c r="D2213" s="46"/>
      <c r="E2213" s="46"/>
      <c r="F2213" s="46"/>
      <c r="G2213" s="46"/>
      <c r="H2213" s="46">
        <v>2000</v>
      </c>
      <c r="I2213" s="46"/>
      <c r="J2213" s="46"/>
      <c r="K2213" s="46"/>
      <c r="L2213" s="46"/>
      <c r="M2213" s="46"/>
      <c r="N2213" s="46"/>
      <c r="O2213" s="46"/>
      <c r="P2213" s="142">
        <f t="shared" si="1021"/>
        <v>2000</v>
      </c>
      <c r="R2213" s="60" t="s">
        <v>107</v>
      </c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</row>
    <row r="2214" spans="1:31" ht="12.75" customHeight="1" thickBot="1" x14ac:dyDescent="0.25">
      <c r="A2214" s="193" t="s">
        <v>119</v>
      </c>
      <c r="B2214" s="385"/>
      <c r="C2214" s="124" t="s">
        <v>166</v>
      </c>
      <c r="D2214" s="46"/>
      <c r="E2214" s="46"/>
      <c r="F2214" s="46"/>
      <c r="G2214" s="46"/>
      <c r="H2214" s="46"/>
      <c r="I2214" s="46"/>
      <c r="J2214" s="46"/>
      <c r="K2214" s="46"/>
      <c r="L2214" s="46"/>
      <c r="M2214" s="46"/>
      <c r="N2214" s="46"/>
      <c r="O2214" s="46"/>
      <c r="P2214" s="142">
        <f t="shared" si="1021"/>
        <v>0</v>
      </c>
      <c r="Q2214" s="8"/>
      <c r="R2214" s="121" t="s">
        <v>106</v>
      </c>
      <c r="S2214" s="54">
        <f>SUM(S2215:S2220)</f>
        <v>0</v>
      </c>
      <c r="T2214" s="54">
        <f t="shared" ref="T2214" si="1052">SUM(T2215:T2220)</f>
        <v>0</v>
      </c>
      <c r="U2214" s="54">
        <f t="shared" ref="U2214" si="1053">SUM(U2215:U2220)</f>
        <v>0</v>
      </c>
      <c r="V2214" s="54">
        <f t="shared" ref="V2214" si="1054">SUM(V2215:V2220)</f>
        <v>421.68333333333328</v>
      </c>
      <c r="W2214" s="54">
        <f t="shared" ref="W2214" si="1055">SUM(W2215:W2220)</f>
        <v>864.06333333333339</v>
      </c>
      <c r="X2214" s="54">
        <f t="shared" ref="X2214:AD2214" si="1056">SUM(X2215:X2220)</f>
        <v>475.79230218340638</v>
      </c>
      <c r="Y2214" s="54">
        <f t="shared" si="1056"/>
        <v>403.52421807628554</v>
      </c>
      <c r="Z2214" s="54">
        <f t="shared" si="1056"/>
        <v>252.20263629767845</v>
      </c>
      <c r="AA2214" s="54">
        <f t="shared" si="1056"/>
        <v>0</v>
      </c>
      <c r="AB2214" s="54">
        <f t="shared" si="1056"/>
        <v>0</v>
      </c>
      <c r="AC2214" s="54">
        <f t="shared" si="1056"/>
        <v>0</v>
      </c>
      <c r="AD2214" s="54">
        <f t="shared" si="1056"/>
        <v>0</v>
      </c>
      <c r="AE2214" s="54">
        <f t="shared" ref="AE2214" si="1057">SUM(AE2215:AE2220)</f>
        <v>2417.2658232240369</v>
      </c>
    </row>
    <row r="2215" spans="1:31" ht="12.75" customHeight="1" thickBot="1" x14ac:dyDescent="0.25">
      <c r="A2215" s="193" t="s">
        <v>119</v>
      </c>
      <c r="B2215" s="385"/>
      <c r="C2215" s="125" t="s">
        <v>167</v>
      </c>
      <c r="D2215" s="48"/>
      <c r="E2215" s="48"/>
      <c r="F2215" s="48"/>
      <c r="G2215" s="48"/>
      <c r="H2215" s="48"/>
      <c r="I2215" s="48">
        <v>350000</v>
      </c>
      <c r="J2215" s="48"/>
      <c r="K2215" s="48"/>
      <c r="L2215" s="48"/>
      <c r="M2215" s="48"/>
      <c r="N2215" s="48"/>
      <c r="O2215" s="48"/>
      <c r="P2215" s="143">
        <f t="shared" si="1021"/>
        <v>350000</v>
      </c>
      <c r="Q2215" s="8"/>
      <c r="R2215" s="123" t="s">
        <v>261</v>
      </c>
      <c r="S2215" s="44">
        <f>'Measured TV opt-pt'!D3019</f>
        <v>0</v>
      </c>
      <c r="T2215" s="44">
        <f>'Measured TV opt-pt'!E3019</f>
        <v>0</v>
      </c>
      <c r="U2215" s="44">
        <f>'Measured TV opt-pt'!F3019</f>
        <v>0</v>
      </c>
      <c r="V2215" s="44">
        <v>202.58999999999995</v>
      </c>
      <c r="W2215" s="44">
        <v>368.63866666666672</v>
      </c>
      <c r="X2215" s="44">
        <f>'Measured TV opt-pt'!I3019</f>
        <v>191.70895043636543</v>
      </c>
      <c r="Y2215" s="44">
        <f>'Measured TV opt-pt'!J3019</f>
        <v>244.37982545197653</v>
      </c>
      <c r="Z2215" s="44">
        <f>'Measured TV opt-pt'!K3019</f>
        <v>202.01487824558882</v>
      </c>
      <c r="AA2215" s="44">
        <f>'Measured TV opt-pt'!L3019</f>
        <v>0</v>
      </c>
      <c r="AB2215" s="44">
        <f>'Measured TV opt-pt'!M3019</f>
        <v>0</v>
      </c>
      <c r="AC2215" s="44">
        <f>'Measured TV opt-pt'!N3019</f>
        <v>0</v>
      </c>
      <c r="AD2215" s="44">
        <f>'Measured TV opt-pt'!O3019</f>
        <v>0</v>
      </c>
      <c r="AE2215" s="55">
        <f t="shared" ref="AE2215:AE2220" si="1058">SUM(S2215:AD2215)</f>
        <v>1209.3323208005975</v>
      </c>
    </row>
    <row r="2216" spans="1:31" ht="12.75" customHeight="1" thickBot="1" x14ac:dyDescent="0.25">
      <c r="A2216" s="193" t="s">
        <v>119</v>
      </c>
      <c r="B2216" s="385"/>
      <c r="C2216" s="122" t="s">
        <v>60</v>
      </c>
      <c r="D2216" s="42"/>
      <c r="E2216" s="42"/>
      <c r="F2216" s="42"/>
      <c r="G2216" s="42"/>
      <c r="H2216" s="42"/>
      <c r="I2216" s="42"/>
      <c r="J2216" s="42"/>
      <c r="K2216" s="42"/>
      <c r="L2216" s="42"/>
      <c r="M2216" s="42"/>
      <c r="N2216" s="42"/>
      <c r="O2216" s="42"/>
      <c r="P2216" s="144">
        <f t="shared" si="1021"/>
        <v>0</v>
      </c>
      <c r="Q2216" s="5"/>
      <c r="R2216" s="123" t="s">
        <v>262</v>
      </c>
      <c r="S2216" s="44">
        <f>'Measured TV opt-pt'!D3020</f>
        <v>0</v>
      </c>
      <c r="T2216" s="44">
        <f>'Measured TV opt-pt'!E3020</f>
        <v>0</v>
      </c>
      <c r="U2216" s="44">
        <f>'Measured TV opt-pt'!F3020</f>
        <v>0</v>
      </c>
      <c r="V2216" s="44">
        <f>'Measured TV opt-pt'!G3020</f>
        <v>0</v>
      </c>
      <c r="W2216" s="44">
        <v>51.741333333333316</v>
      </c>
      <c r="X2216" s="44">
        <f>'Measured TV opt-pt'!I3020</f>
        <v>0</v>
      </c>
      <c r="Y2216" s="44">
        <f>'Measured TV opt-pt'!J3020</f>
        <v>0</v>
      </c>
      <c r="Z2216" s="44">
        <f>'Measured TV opt-pt'!K3020</f>
        <v>0</v>
      </c>
      <c r="AA2216" s="44">
        <f>'Measured TV opt-pt'!L3020</f>
        <v>0</v>
      </c>
      <c r="AB2216" s="44">
        <f>'Measured TV opt-pt'!M3020</f>
        <v>0</v>
      </c>
      <c r="AC2216" s="44">
        <f>'Measured TV opt-pt'!N3020</f>
        <v>0</v>
      </c>
      <c r="AD2216" s="44">
        <f>'Measured TV opt-pt'!O3020</f>
        <v>0</v>
      </c>
      <c r="AE2216" s="55">
        <f t="shared" si="1058"/>
        <v>51.741333333333316</v>
      </c>
    </row>
    <row r="2217" spans="1:31" ht="12.75" customHeight="1" thickBot="1" x14ac:dyDescent="0.25">
      <c r="A2217" s="193" t="s">
        <v>119</v>
      </c>
      <c r="B2217" s="385"/>
      <c r="C2217" s="122" t="s">
        <v>61</v>
      </c>
      <c r="D2217" s="42"/>
      <c r="E2217" s="42"/>
      <c r="F2217" s="42"/>
      <c r="G2217" s="42"/>
      <c r="H2217" s="42"/>
      <c r="I2217" s="42"/>
      <c r="J2217" s="42">
        <v>10000</v>
      </c>
      <c r="K2217" s="42">
        <v>42000</v>
      </c>
      <c r="L2217" s="42"/>
      <c r="M2217" s="42"/>
      <c r="N2217" s="42"/>
      <c r="O2217" s="42"/>
      <c r="P2217" s="144">
        <f>SUM(D2217:O2217)</f>
        <v>52000</v>
      </c>
      <c r="R2217" s="123" t="s">
        <v>263</v>
      </c>
      <c r="S2217" s="44">
        <f>'Measured TV opt-pt'!D3021</f>
        <v>0</v>
      </c>
      <c r="T2217" s="44">
        <f>'Measured TV opt-pt'!E3021</f>
        <v>0</v>
      </c>
      <c r="U2217" s="44">
        <f>'Measured TV opt-pt'!F3021</f>
        <v>0</v>
      </c>
      <c r="V2217" s="44">
        <v>79.483333333333348</v>
      </c>
      <c r="W2217" s="44">
        <v>90.396666666666661</v>
      </c>
      <c r="X2217" s="44">
        <f>'Measured TV opt-pt'!I3021</f>
        <v>76.464848234531104</v>
      </c>
      <c r="Y2217" s="44">
        <f>'Measured TV opt-pt'!J3021</f>
        <v>60.723032292627749</v>
      </c>
      <c r="Z2217" s="44">
        <f>'Measured TV opt-pt'!K3021</f>
        <v>29.087824081095032</v>
      </c>
      <c r="AA2217" s="44">
        <f>'Measured TV opt-pt'!L3021</f>
        <v>0</v>
      </c>
      <c r="AB2217" s="44">
        <f>'Measured TV opt-pt'!M3021</f>
        <v>0</v>
      </c>
      <c r="AC2217" s="44">
        <f>'Measured TV opt-pt'!N3021</f>
        <v>0</v>
      </c>
      <c r="AD2217" s="44">
        <f>'Measured TV opt-pt'!O3021</f>
        <v>0</v>
      </c>
      <c r="AE2217" s="55">
        <f t="shared" si="1058"/>
        <v>336.15570460825393</v>
      </c>
    </row>
    <row r="2218" spans="1:31" ht="12.75" customHeight="1" thickBot="1" x14ac:dyDescent="0.25">
      <c r="A2218" s="193" t="s">
        <v>119</v>
      </c>
      <c r="B2218" s="385"/>
      <c r="C2218" s="122" t="s">
        <v>62</v>
      </c>
      <c r="D2218" s="42"/>
      <c r="E2218" s="42"/>
      <c r="F2218" s="42"/>
      <c r="G2218" s="42">
        <v>28753</v>
      </c>
      <c r="H2218" s="42">
        <v>25803</v>
      </c>
      <c r="I2218" s="42">
        <v>34095</v>
      </c>
      <c r="J2218" s="42"/>
      <c r="K2218" s="42"/>
      <c r="L2218" s="42"/>
      <c r="M2218" s="42"/>
      <c r="N2218" s="42"/>
      <c r="O2218" s="42"/>
      <c r="P2218" s="144">
        <f>SUM(D2218:O2218)</f>
        <v>88651</v>
      </c>
      <c r="R2218" s="123"/>
      <c r="S2218" s="44"/>
      <c r="T2218" s="44">
        <f>'Measured TV opt-pt'!E3022</f>
        <v>0</v>
      </c>
      <c r="U2218" s="44">
        <f>'Measured TV opt-pt'!F3022</f>
        <v>0</v>
      </c>
      <c r="V2218" s="44">
        <v>139.61000000000001</v>
      </c>
      <c r="W2218" s="44">
        <v>311.1466666666667</v>
      </c>
      <c r="X2218" s="44">
        <f>'Measured TV opt-pt'!I3022</f>
        <v>57.618503512509868</v>
      </c>
      <c r="Y2218" s="44">
        <f>'Measured TV opt-pt'!J3022</f>
        <v>98.421360331681228</v>
      </c>
      <c r="Z2218" s="44">
        <f>'Measured TV opt-pt'!K3022</f>
        <v>21.099933970994616</v>
      </c>
      <c r="AA2218" s="44">
        <f>'Measured TV opt-pt'!L3022</f>
        <v>0</v>
      </c>
      <c r="AB2218" s="44">
        <f>'Measured TV opt-pt'!M3022</f>
        <v>0</v>
      </c>
      <c r="AC2218" s="44">
        <f>'Measured TV opt-pt'!N3022</f>
        <v>0</v>
      </c>
      <c r="AD2218" s="44">
        <f>'Measured TV opt-pt'!O3022</f>
        <v>0</v>
      </c>
      <c r="AE2218" s="55">
        <f t="shared" si="1058"/>
        <v>627.89646448185238</v>
      </c>
    </row>
    <row r="2219" spans="1:31" ht="12.75" customHeight="1" thickBot="1" x14ac:dyDescent="0.25">
      <c r="A2219" s="193" t="s">
        <v>119</v>
      </c>
      <c r="B2219" s="385"/>
      <c r="C2219" s="122" t="s">
        <v>63</v>
      </c>
      <c r="D2219" s="42"/>
      <c r="E2219" s="42"/>
      <c r="F2219" s="42"/>
      <c r="G2219" s="42"/>
      <c r="H2219" s="42"/>
      <c r="I2219" s="42">
        <v>64976</v>
      </c>
      <c r="J2219" s="42"/>
      <c r="K2219" s="42">
        <v>35024</v>
      </c>
      <c r="L2219" s="42"/>
      <c r="M2219" s="42"/>
      <c r="N2219" s="42"/>
      <c r="O2219" s="42"/>
      <c r="P2219" s="144">
        <f t="shared" ref="P2219:P2321" si="1059">SUM(D2219:O2219)</f>
        <v>100000</v>
      </c>
      <c r="Q2219" s="5"/>
      <c r="R2219" s="123" t="s">
        <v>265</v>
      </c>
      <c r="S2219" s="44">
        <f>'Measured TV opt-pt'!D3023</f>
        <v>0</v>
      </c>
      <c r="T2219" s="44">
        <f>'Measured TV opt-pt'!E3023</f>
        <v>0</v>
      </c>
      <c r="U2219" s="44">
        <f>'Measured TV opt-pt'!F3023</f>
        <v>0</v>
      </c>
      <c r="V2219" s="44">
        <f>'Measured TV opt-pt'!G3023</f>
        <v>0</v>
      </c>
      <c r="W2219" s="44">
        <v>42.14</v>
      </c>
      <c r="X2219" s="44">
        <f>'Measured TV opt-pt'!I3023</f>
        <v>150</v>
      </c>
      <c r="Y2219" s="44">
        <f>'Measured TV opt-pt'!J3023</f>
        <v>0</v>
      </c>
      <c r="Z2219" s="44">
        <f>'Measured TV opt-pt'!K3023</f>
        <v>0</v>
      </c>
      <c r="AA2219" s="44">
        <f>'Measured TV opt-pt'!L3023</f>
        <v>0</v>
      </c>
      <c r="AB2219" s="44">
        <f>'Measured TV opt-pt'!M3023</f>
        <v>0</v>
      </c>
      <c r="AC2219" s="44">
        <f>'Measured TV opt-pt'!N3023</f>
        <v>0</v>
      </c>
      <c r="AD2219" s="44">
        <f>'Measured TV opt-pt'!O3023</f>
        <v>0</v>
      </c>
      <c r="AE2219" s="55">
        <f t="shared" si="1058"/>
        <v>192.14</v>
      </c>
    </row>
    <row r="2220" spans="1:31" ht="13.5" customHeight="1" x14ac:dyDescent="0.2">
      <c r="A2220" s="193" t="s">
        <v>119</v>
      </c>
      <c r="B2220" s="385"/>
      <c r="C2220" s="122" t="s">
        <v>64</v>
      </c>
      <c r="D2220" s="42"/>
      <c r="G2220" s="42"/>
      <c r="H2220" s="42">
        <v>658025</v>
      </c>
      <c r="I2220" s="42">
        <v>592588</v>
      </c>
      <c r="J2220" s="42"/>
      <c r="K2220" s="42"/>
      <c r="L2220" s="42"/>
      <c r="M2220" s="42"/>
      <c r="N2220" s="42"/>
      <c r="O2220" s="42"/>
      <c r="P2220" s="144">
        <f t="shared" si="1059"/>
        <v>1250613</v>
      </c>
      <c r="Q2220" s="5"/>
      <c r="R2220" s="123" t="s">
        <v>266</v>
      </c>
      <c r="S2220" s="44"/>
      <c r="T2220" s="44"/>
      <c r="U2220" s="44"/>
      <c r="V2220" s="44"/>
      <c r="W2220" s="44"/>
      <c r="X2220" s="44"/>
      <c r="Y2220" s="44"/>
      <c r="Z2220" s="44"/>
      <c r="AA2220" s="44"/>
      <c r="AB2220" s="44"/>
      <c r="AC2220" s="44"/>
      <c r="AD2220" s="44"/>
      <c r="AE2220" s="55">
        <f t="shared" si="1058"/>
        <v>0</v>
      </c>
    </row>
    <row r="2221" spans="1:31" ht="12.75" customHeight="1" x14ac:dyDescent="0.2">
      <c r="A2221" s="193" t="s">
        <v>119</v>
      </c>
      <c r="B2221" s="385"/>
      <c r="C2221" s="212" t="s">
        <v>289</v>
      </c>
      <c r="D2221" s="217">
        <f t="shared" ref="D2221:O2221" si="1060">SUM(D2222:D2240)</f>
        <v>0</v>
      </c>
      <c r="E2221" s="217">
        <f t="shared" si="1060"/>
        <v>0</v>
      </c>
      <c r="F2221" s="217">
        <f t="shared" si="1060"/>
        <v>0</v>
      </c>
      <c r="G2221" s="217">
        <f t="shared" si="1060"/>
        <v>23041.66</v>
      </c>
      <c r="H2221" s="217">
        <f t="shared" si="1060"/>
        <v>98485.69</v>
      </c>
      <c r="I2221" s="217">
        <f t="shared" si="1060"/>
        <v>535710.91666666663</v>
      </c>
      <c r="J2221" s="217">
        <f t="shared" si="1060"/>
        <v>171380.91666666666</v>
      </c>
      <c r="K2221" s="217">
        <f t="shared" si="1060"/>
        <v>171380.91666666666</v>
      </c>
      <c r="L2221" s="217">
        <f t="shared" si="1060"/>
        <v>0</v>
      </c>
      <c r="M2221" s="217">
        <f t="shared" si="1060"/>
        <v>0</v>
      </c>
      <c r="N2221" s="217">
        <f t="shared" si="1060"/>
        <v>0</v>
      </c>
      <c r="O2221" s="217">
        <f t="shared" si="1060"/>
        <v>0</v>
      </c>
      <c r="P2221" s="214">
        <f t="shared" si="1059"/>
        <v>1000000.0999999999</v>
      </c>
      <c r="Q2221" s="5"/>
      <c r="R2221" s="60" t="s">
        <v>107</v>
      </c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</row>
    <row r="2222" spans="1:31" ht="12.75" customHeight="1" x14ac:dyDescent="0.25">
      <c r="A2222" s="193" t="s">
        <v>119</v>
      </c>
      <c r="B2222" s="385"/>
      <c r="C2222" s="311" t="s">
        <v>284</v>
      </c>
      <c r="D2222" s="330"/>
      <c r="E2222" s="330"/>
      <c r="F2222" s="330"/>
      <c r="G2222" s="330"/>
      <c r="H2222" s="330"/>
      <c r="I2222" s="330"/>
      <c r="J2222" s="330"/>
      <c r="K2222" s="330"/>
      <c r="L2222" s="330"/>
      <c r="M2222" s="330"/>
      <c r="N2222" s="330"/>
      <c r="O2222" s="330"/>
      <c r="P2222" s="312">
        <f t="shared" ref="P2222:P2240" si="1061">SUM(D2222:O2222)</f>
        <v>0</v>
      </c>
      <c r="Q2222" s="5"/>
      <c r="R2222" s="60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</row>
    <row r="2223" spans="1:31" ht="12.75" customHeight="1" x14ac:dyDescent="0.25">
      <c r="A2223" s="193" t="s">
        <v>119</v>
      </c>
      <c r="B2223" s="385"/>
      <c r="C2223" s="311" t="s">
        <v>288</v>
      </c>
      <c r="D2223" s="330"/>
      <c r="E2223" s="330"/>
      <c r="F2223" s="330"/>
      <c r="G2223" s="330"/>
      <c r="H2223" s="330"/>
      <c r="I2223" s="330"/>
      <c r="J2223" s="330"/>
      <c r="K2223" s="330"/>
      <c r="L2223" s="330"/>
      <c r="M2223" s="330"/>
      <c r="N2223" s="330"/>
      <c r="O2223" s="330"/>
      <c r="P2223" s="312">
        <f t="shared" si="1061"/>
        <v>0</v>
      </c>
      <c r="Q2223" s="5"/>
      <c r="R2223" s="60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</row>
    <row r="2224" spans="1:31" ht="12.75" customHeight="1" x14ac:dyDescent="0.25">
      <c r="A2224" s="193" t="s">
        <v>119</v>
      </c>
      <c r="B2224" s="385"/>
      <c r="C2224" s="311" t="s">
        <v>280</v>
      </c>
      <c r="D2224" s="330"/>
      <c r="E2224" s="330"/>
      <c r="F2224" s="330"/>
      <c r="G2224" s="330"/>
      <c r="H2224" s="330"/>
      <c r="I2224" s="330">
        <v>171380.91666666666</v>
      </c>
      <c r="J2224" s="330">
        <v>171380.91666666666</v>
      </c>
      <c r="K2224" s="330">
        <v>171380.91666666666</v>
      </c>
      <c r="L2224" s="330"/>
      <c r="M2224" s="330"/>
      <c r="N2224" s="330"/>
      <c r="O2224" s="330"/>
      <c r="P2224" s="312">
        <f t="shared" si="1061"/>
        <v>514142.75</v>
      </c>
      <c r="Q2224" s="5"/>
      <c r="R2224" s="60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</row>
    <row r="2225" spans="1:31" ht="12.75" customHeight="1" x14ac:dyDescent="0.25">
      <c r="A2225" s="193" t="s">
        <v>119</v>
      </c>
      <c r="B2225" s="385"/>
      <c r="C2225" s="311" t="s">
        <v>285</v>
      </c>
      <c r="D2225" s="330"/>
      <c r="E2225" s="330"/>
      <c r="F2225" s="330"/>
      <c r="G2225" s="330"/>
      <c r="H2225" s="330">
        <v>35000</v>
      </c>
      <c r="I2225" s="330">
        <v>364330</v>
      </c>
      <c r="J2225" s="330"/>
      <c r="K2225" s="330"/>
      <c r="L2225" s="330"/>
      <c r="M2225" s="330"/>
      <c r="N2225" s="330"/>
      <c r="O2225" s="330"/>
      <c r="P2225" s="312">
        <f t="shared" si="1061"/>
        <v>399330</v>
      </c>
      <c r="Q2225" s="5"/>
      <c r="R2225" s="60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</row>
    <row r="2226" spans="1:31" ht="12.75" customHeight="1" x14ac:dyDescent="0.25">
      <c r="A2226" s="193" t="str">
        <f t="shared" ref="A2226:A2238" si="1062">+A2225</f>
        <v>IC</v>
      </c>
      <c r="B2226" s="385"/>
      <c r="C2226" s="311" t="s">
        <v>280</v>
      </c>
      <c r="D2226" s="330"/>
      <c r="E2226" s="330"/>
      <c r="F2226" s="330"/>
      <c r="G2226" s="330"/>
      <c r="H2226" s="330"/>
      <c r="I2226" s="330"/>
      <c r="J2226" s="330"/>
      <c r="K2226" s="330"/>
      <c r="L2226" s="330"/>
      <c r="M2226" s="330"/>
      <c r="N2226" s="330"/>
      <c r="O2226" s="330"/>
      <c r="P2226" s="312">
        <f t="shared" si="1061"/>
        <v>0</v>
      </c>
      <c r="Q2226" s="5"/>
      <c r="R2226" s="60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</row>
    <row r="2227" spans="1:31" ht="12.75" customHeight="1" x14ac:dyDescent="0.25">
      <c r="A2227" s="193" t="str">
        <f t="shared" si="1062"/>
        <v>IC</v>
      </c>
      <c r="B2227" s="385"/>
      <c r="C2227" s="311" t="s">
        <v>286</v>
      </c>
      <c r="D2227" s="330"/>
      <c r="E2227" s="330"/>
      <c r="F2227" s="330"/>
      <c r="G2227" s="330"/>
      <c r="H2227" s="330">
        <v>63416.800000000003</v>
      </c>
      <c r="I2227" s="330"/>
      <c r="J2227" s="330"/>
      <c r="K2227" s="330"/>
      <c r="L2227" s="330"/>
      <c r="M2227" s="330"/>
      <c r="N2227" s="330"/>
      <c r="O2227" s="330"/>
      <c r="P2227" s="312">
        <f t="shared" si="1061"/>
        <v>63416.800000000003</v>
      </c>
      <c r="Q2227" s="5"/>
      <c r="R2227" s="60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</row>
    <row r="2228" spans="1:31" ht="12.75" customHeight="1" x14ac:dyDescent="0.25">
      <c r="A2228" s="193" t="str">
        <f t="shared" si="1062"/>
        <v>IC</v>
      </c>
      <c r="B2228" s="385"/>
      <c r="C2228" s="311" t="s">
        <v>282</v>
      </c>
      <c r="D2228" s="330"/>
      <c r="E2228" s="330"/>
      <c r="F2228" s="330"/>
      <c r="G2228" s="330">
        <v>9030.16</v>
      </c>
      <c r="H2228" s="330"/>
      <c r="I2228" s="330"/>
      <c r="J2228" s="330"/>
      <c r="K2228" s="330"/>
      <c r="L2228" s="330"/>
      <c r="M2228" s="330"/>
      <c r="N2228" s="330"/>
      <c r="O2228" s="330"/>
      <c r="P2228" s="312">
        <f t="shared" si="1061"/>
        <v>9030.16</v>
      </c>
      <c r="Q2228" s="5"/>
      <c r="R2228" s="60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</row>
    <row r="2229" spans="1:31" ht="12.75" customHeight="1" x14ac:dyDescent="0.25">
      <c r="A2229" s="193" t="str">
        <f t="shared" si="1062"/>
        <v>IC</v>
      </c>
      <c r="B2229" s="385"/>
      <c r="C2229" s="311" t="s">
        <v>283</v>
      </c>
      <c r="D2229" s="330"/>
      <c r="E2229" s="330"/>
      <c r="F2229" s="330"/>
      <c r="G2229" s="330">
        <v>4000</v>
      </c>
      <c r="H2229" s="330"/>
      <c r="I2229" s="330"/>
      <c r="J2229" s="330"/>
      <c r="K2229" s="330"/>
      <c r="L2229" s="330"/>
      <c r="M2229" s="330"/>
      <c r="N2229" s="330"/>
      <c r="O2229" s="330"/>
      <c r="P2229" s="312">
        <f t="shared" si="1061"/>
        <v>4000</v>
      </c>
      <c r="Q2229" s="5"/>
      <c r="R2229" s="60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</row>
    <row r="2230" spans="1:31" ht="12.75" customHeight="1" x14ac:dyDescent="0.25">
      <c r="A2230" s="193" t="str">
        <f t="shared" si="1062"/>
        <v>IC</v>
      </c>
      <c r="B2230" s="385"/>
      <c r="C2230" s="313" t="s">
        <v>287</v>
      </c>
      <c r="D2230" s="331"/>
      <c r="E2230" s="331"/>
      <c r="F2230" s="331"/>
      <c r="G2230" s="331"/>
      <c r="H2230" s="331"/>
      <c r="I2230" s="331"/>
      <c r="J2230" s="331"/>
      <c r="K2230" s="331"/>
      <c r="L2230" s="331"/>
      <c r="M2230" s="331"/>
      <c r="N2230" s="331"/>
      <c r="O2230" s="331"/>
      <c r="P2230" s="314">
        <f t="shared" si="1061"/>
        <v>0</v>
      </c>
      <c r="Q2230" s="5"/>
      <c r="R2230" s="60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</row>
    <row r="2231" spans="1:31" ht="12.75" customHeight="1" x14ac:dyDescent="0.25">
      <c r="A2231" s="193" t="str">
        <f t="shared" si="1062"/>
        <v>IC</v>
      </c>
      <c r="B2231" s="385"/>
      <c r="C2231" s="313" t="s">
        <v>288</v>
      </c>
      <c r="D2231" s="331"/>
      <c r="E2231" s="331"/>
      <c r="F2231" s="331"/>
      <c r="G2231" s="331"/>
      <c r="H2231" s="331"/>
      <c r="I2231" s="331"/>
      <c r="J2231" s="331"/>
      <c r="K2231" s="331"/>
      <c r="L2231" s="331"/>
      <c r="M2231" s="331"/>
      <c r="N2231" s="331"/>
      <c r="O2231" s="331"/>
      <c r="P2231" s="314">
        <f t="shared" si="1061"/>
        <v>0</v>
      </c>
      <c r="Q2231" s="5"/>
      <c r="R2231" s="60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</row>
    <row r="2232" spans="1:31" ht="12.75" customHeight="1" x14ac:dyDescent="0.25">
      <c r="A2232" s="193" t="str">
        <f t="shared" si="1062"/>
        <v>IC</v>
      </c>
      <c r="B2232" s="385"/>
      <c r="C2232" s="313" t="s">
        <v>280</v>
      </c>
      <c r="D2232" s="331"/>
      <c r="E2232" s="331"/>
      <c r="F2232" s="331"/>
      <c r="G2232" s="331"/>
      <c r="H2232" s="331"/>
      <c r="I2232" s="331"/>
      <c r="J2232" s="331"/>
      <c r="K2232" s="331"/>
      <c r="L2232" s="331"/>
      <c r="M2232" s="331"/>
      <c r="N2232" s="331"/>
      <c r="O2232" s="331"/>
      <c r="P2232" s="314">
        <f t="shared" si="1061"/>
        <v>0</v>
      </c>
      <c r="Q2232" s="5"/>
      <c r="R2232" s="60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</row>
    <row r="2233" spans="1:31" ht="12.75" customHeight="1" x14ac:dyDescent="0.25">
      <c r="A2233" s="193" t="str">
        <f t="shared" si="1062"/>
        <v>IC</v>
      </c>
      <c r="B2233" s="385"/>
      <c r="C2233" s="313" t="s">
        <v>285</v>
      </c>
      <c r="D2233" s="331"/>
      <c r="E2233" s="331"/>
      <c r="F2233" s="331"/>
      <c r="G2233" s="331"/>
      <c r="H2233" s="331"/>
      <c r="I2233" s="331"/>
      <c r="J2233" s="331"/>
      <c r="K2233" s="331"/>
      <c r="L2233" s="331"/>
      <c r="M2233" s="331"/>
      <c r="N2233" s="331"/>
      <c r="O2233" s="331"/>
      <c r="P2233" s="314">
        <f t="shared" si="1061"/>
        <v>0</v>
      </c>
      <c r="Q2233" s="5"/>
      <c r="R2233" s="60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</row>
    <row r="2234" spans="1:31" ht="12.75" customHeight="1" x14ac:dyDescent="0.25">
      <c r="A2234" s="193" t="str">
        <f t="shared" si="1062"/>
        <v>IC</v>
      </c>
      <c r="B2234" s="385"/>
      <c r="C2234" s="313" t="s">
        <v>280</v>
      </c>
      <c r="D2234" s="331"/>
      <c r="E2234" s="331"/>
      <c r="F2234" s="331"/>
      <c r="G2234" s="331"/>
      <c r="H2234" s="331"/>
      <c r="I2234" s="331"/>
      <c r="J2234" s="331"/>
      <c r="K2234" s="331"/>
      <c r="L2234" s="331"/>
      <c r="M2234" s="331"/>
      <c r="N2234" s="331"/>
      <c r="O2234" s="331"/>
      <c r="P2234" s="314">
        <f t="shared" si="1061"/>
        <v>0</v>
      </c>
      <c r="Q2234" s="5"/>
      <c r="R2234" s="60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</row>
    <row r="2235" spans="1:31" ht="12.75" customHeight="1" x14ac:dyDescent="0.25">
      <c r="A2235" s="193" t="str">
        <f t="shared" si="1062"/>
        <v>IC</v>
      </c>
      <c r="B2235" s="385"/>
      <c r="C2235" s="313" t="s">
        <v>286</v>
      </c>
      <c r="D2235" s="331"/>
      <c r="E2235" s="331"/>
      <c r="F2235" s="331"/>
      <c r="G2235" s="331">
        <v>6542.75</v>
      </c>
      <c r="H2235" s="331"/>
      <c r="I2235" s="331"/>
      <c r="J2235" s="331"/>
      <c r="K2235" s="331"/>
      <c r="L2235" s="331"/>
      <c r="M2235" s="331"/>
      <c r="N2235" s="331"/>
      <c r="O2235" s="331"/>
      <c r="P2235" s="314">
        <f t="shared" si="1061"/>
        <v>6542.75</v>
      </c>
      <c r="Q2235" s="5"/>
      <c r="R2235" s="60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</row>
    <row r="2236" spans="1:31" ht="12.75" customHeight="1" x14ac:dyDescent="0.25">
      <c r="A2236" s="193" t="str">
        <f t="shared" si="1062"/>
        <v>IC</v>
      </c>
      <c r="B2236" s="385"/>
      <c r="C2236" s="313" t="s">
        <v>282</v>
      </c>
      <c r="D2236" s="331"/>
      <c r="E2236" s="331"/>
      <c r="F2236" s="331"/>
      <c r="G2236" s="331">
        <v>1000</v>
      </c>
      <c r="H2236" s="331"/>
      <c r="I2236" s="331"/>
      <c r="J2236" s="331"/>
      <c r="K2236" s="331"/>
      <c r="L2236" s="331"/>
      <c r="M2236" s="331"/>
      <c r="N2236" s="331"/>
      <c r="O2236" s="331"/>
      <c r="P2236" s="314">
        <f t="shared" si="1061"/>
        <v>1000</v>
      </c>
      <c r="Q2236" s="5"/>
      <c r="R2236" s="60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</row>
    <row r="2237" spans="1:31" ht="12.75" customHeight="1" x14ac:dyDescent="0.25">
      <c r="A2237" s="193" t="str">
        <f t="shared" si="1062"/>
        <v>IC</v>
      </c>
      <c r="B2237" s="385"/>
      <c r="C2237" s="313" t="s">
        <v>283</v>
      </c>
      <c r="D2237" s="331"/>
      <c r="E2237" s="331"/>
      <c r="F2237" s="331"/>
      <c r="G2237" s="331"/>
      <c r="H2237" s="331"/>
      <c r="I2237" s="331"/>
      <c r="J2237" s="331"/>
      <c r="K2237" s="331"/>
      <c r="L2237" s="331"/>
      <c r="M2237" s="331"/>
      <c r="N2237" s="331"/>
      <c r="O2237" s="331"/>
      <c r="P2237" s="314">
        <f t="shared" si="1061"/>
        <v>0</v>
      </c>
      <c r="Q2237" s="5"/>
      <c r="R2237" s="60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</row>
    <row r="2238" spans="1:31" ht="12.75" customHeight="1" x14ac:dyDescent="0.25">
      <c r="A2238" s="193" t="str">
        <f t="shared" si="1062"/>
        <v>IC</v>
      </c>
      <c r="B2238" s="385"/>
      <c r="C2238" s="313" t="s">
        <v>281</v>
      </c>
      <c r="D2238" s="331"/>
      <c r="E2238" s="331"/>
      <c r="F2238" s="331"/>
      <c r="G2238" s="331"/>
      <c r="H2238" s="331"/>
      <c r="I2238" s="331"/>
      <c r="J2238" s="331"/>
      <c r="K2238" s="331"/>
      <c r="L2238" s="331"/>
      <c r="M2238" s="331"/>
      <c r="N2238" s="331"/>
      <c r="O2238" s="331"/>
      <c r="P2238" s="314">
        <f t="shared" si="1061"/>
        <v>0</v>
      </c>
      <c r="Q2238" s="5"/>
      <c r="R2238" s="60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</row>
    <row r="2239" spans="1:31" ht="12.75" customHeight="1" x14ac:dyDescent="0.25">
      <c r="A2239" s="193" t="s">
        <v>119</v>
      </c>
      <c r="B2239" s="385"/>
      <c r="C2239" s="318" t="s">
        <v>279</v>
      </c>
      <c r="D2239" s="332"/>
      <c r="E2239" s="332"/>
      <c r="F2239" s="332"/>
      <c r="G2239" s="332">
        <v>2468.75</v>
      </c>
      <c r="H2239" s="332">
        <v>68.89</v>
      </c>
      <c r="I2239" s="332"/>
      <c r="J2239" s="332"/>
      <c r="K2239" s="332"/>
      <c r="L2239" s="332"/>
      <c r="M2239" s="332"/>
      <c r="N2239" s="332"/>
      <c r="O2239" s="332"/>
      <c r="P2239" s="315">
        <f t="shared" si="1061"/>
        <v>2537.64</v>
      </c>
      <c r="Q2239" s="5"/>
      <c r="R2239" s="60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</row>
    <row r="2240" spans="1:31" ht="12.75" customHeight="1" x14ac:dyDescent="0.25">
      <c r="A2240" s="193" t="s">
        <v>119</v>
      </c>
      <c r="B2240" s="385"/>
      <c r="C2240" s="316" t="s">
        <v>290</v>
      </c>
      <c r="D2240" s="334"/>
      <c r="E2240" s="334"/>
      <c r="F2240" s="334"/>
      <c r="G2240" s="334"/>
      <c r="H2240" s="334"/>
      <c r="I2240" s="334"/>
      <c r="J2240" s="334"/>
      <c r="K2240" s="334"/>
      <c r="L2240" s="334"/>
      <c r="M2240" s="334"/>
      <c r="N2240" s="334"/>
      <c r="O2240" s="334"/>
      <c r="P2240" s="317">
        <f t="shared" si="1061"/>
        <v>0</v>
      </c>
      <c r="Q2240" s="5"/>
      <c r="R2240" s="60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</row>
    <row r="2241" spans="1:31" ht="12.75" customHeight="1" x14ac:dyDescent="0.2">
      <c r="A2241" s="193" t="s">
        <v>119</v>
      </c>
      <c r="B2241" s="385"/>
      <c r="C2241" s="122" t="s">
        <v>66</v>
      </c>
      <c r="D2241" s="42"/>
      <c r="E2241" s="42"/>
      <c r="F2241" s="42"/>
      <c r="G2241" s="42"/>
      <c r="H2241" s="42"/>
      <c r="I2241" s="42"/>
      <c r="J2241" s="42"/>
      <c r="K2241" s="42"/>
      <c r="L2241" s="42"/>
      <c r="M2241" s="42"/>
      <c r="N2241" s="42"/>
      <c r="O2241" s="42"/>
      <c r="P2241" s="144">
        <f t="shared" si="1059"/>
        <v>0</v>
      </c>
      <c r="R2241" s="60" t="s">
        <v>107</v>
      </c>
    </row>
    <row r="2242" spans="1:31" ht="12.75" customHeight="1" x14ac:dyDescent="0.2">
      <c r="A2242" s="193" t="s">
        <v>119</v>
      </c>
      <c r="B2242" s="385"/>
      <c r="C2242" s="122" t="s">
        <v>67</v>
      </c>
      <c r="D2242" s="42"/>
      <c r="E2242" s="42"/>
      <c r="F2242" s="42"/>
      <c r="G2242" s="42"/>
      <c r="H2242" s="42"/>
      <c r="I2242" s="42"/>
      <c r="J2242" s="42"/>
      <c r="K2242" s="42"/>
      <c r="L2242" s="42"/>
      <c r="M2242" s="42"/>
      <c r="N2242" s="42"/>
      <c r="O2242" s="42"/>
      <c r="P2242" s="144">
        <f t="shared" si="1059"/>
        <v>0</v>
      </c>
      <c r="Q2242" s="5"/>
      <c r="R2242" s="60" t="s">
        <v>107</v>
      </c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</row>
    <row r="2243" spans="1:31" ht="12.75" customHeight="1" x14ac:dyDescent="0.2">
      <c r="A2243" s="193" t="s">
        <v>119</v>
      </c>
      <c r="B2243" s="385"/>
      <c r="C2243" s="122" t="s">
        <v>68</v>
      </c>
      <c r="D2243" s="42">
        <v>2400</v>
      </c>
      <c r="E2243" s="42">
        <v>2658</v>
      </c>
      <c r="F2243" s="42"/>
      <c r="G2243" s="42"/>
      <c r="H2243" s="42">
        <v>1000000</v>
      </c>
      <c r="I2243" s="42"/>
      <c r="J2243" s="42"/>
      <c r="K2243" s="42"/>
      <c r="L2243" s="42"/>
      <c r="M2243" s="42"/>
      <c r="N2243" s="42"/>
      <c r="O2243" s="42"/>
      <c r="P2243" s="144">
        <f>SUM(D2243:O2243)</f>
        <v>1005058</v>
      </c>
      <c r="Q2243" s="5"/>
      <c r="R2243" s="60" t="s">
        <v>107</v>
      </c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</row>
    <row r="2244" spans="1:31" ht="13.5" customHeight="1" thickBot="1" x14ac:dyDescent="0.25">
      <c r="A2244" s="193" t="s">
        <v>119</v>
      </c>
      <c r="B2244" s="386"/>
      <c r="C2244" s="126" t="s">
        <v>55</v>
      </c>
      <c r="D2244" s="56">
        <f t="shared" ref="D2244:O2244" si="1063">+D2243+D2242+D2241+D2221+D2220+D2219+D2218+D2217+D2216+D2205</f>
        <v>2400</v>
      </c>
      <c r="E2244" s="56">
        <f t="shared" si="1063"/>
        <v>2658</v>
      </c>
      <c r="F2244" s="56">
        <f t="shared" si="1063"/>
        <v>0</v>
      </c>
      <c r="G2244" s="56">
        <f t="shared" si="1063"/>
        <v>491791.88</v>
      </c>
      <c r="H2244" s="56">
        <f t="shared" si="1063"/>
        <v>2641116.818</v>
      </c>
      <c r="I2244" s="56">
        <f t="shared" si="1063"/>
        <v>1972375.9316292508</v>
      </c>
      <c r="J2244" s="56">
        <f t="shared" si="1063"/>
        <v>496710.86181777762</v>
      </c>
      <c r="K2244" s="56">
        <f t="shared" si="1063"/>
        <v>420579.49535001419</v>
      </c>
      <c r="L2244" s="56">
        <f t="shared" si="1063"/>
        <v>280474</v>
      </c>
      <c r="M2244" s="56">
        <f t="shared" si="1063"/>
        <v>0</v>
      </c>
      <c r="N2244" s="56">
        <f t="shared" si="1063"/>
        <v>0</v>
      </c>
      <c r="O2244" s="56">
        <f t="shared" si="1063"/>
        <v>0</v>
      </c>
      <c r="P2244" s="147">
        <f t="shared" si="1059"/>
        <v>6308106.9867970422</v>
      </c>
      <c r="Q2244" s="199" t="str">
        <f>+B2205</f>
        <v>Magnum Tema</v>
      </c>
      <c r="R2244" s="60" t="s">
        <v>107</v>
      </c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</row>
    <row r="2245" spans="1:31" ht="12.75" customHeight="1" thickBot="1" x14ac:dyDescent="0.25">
      <c r="A2245" s="193" t="s">
        <v>119</v>
      </c>
      <c r="B2245" s="387" t="str">
        <f>+'Measured TV opt-pt'!B3041</f>
        <v>Magnum NPD</v>
      </c>
      <c r="C2245" s="121" t="s">
        <v>56</v>
      </c>
      <c r="D2245" s="54">
        <f t="shared" ref="D2245:O2245" si="1064">SUM(D2246:D2255)</f>
        <v>0</v>
      </c>
      <c r="E2245" s="54">
        <f t="shared" si="1064"/>
        <v>0</v>
      </c>
      <c r="F2245" s="54">
        <f t="shared" si="1064"/>
        <v>0</v>
      </c>
      <c r="G2245" s="54">
        <f t="shared" si="1064"/>
        <v>0</v>
      </c>
      <c r="H2245" s="54">
        <f t="shared" si="1064"/>
        <v>390313.74000000051</v>
      </c>
      <c r="I2245" s="54">
        <f t="shared" si="1064"/>
        <v>686604.5928735201</v>
      </c>
      <c r="J2245" s="54">
        <f t="shared" si="1064"/>
        <v>0</v>
      </c>
      <c r="K2245" s="54">
        <f t="shared" si="1064"/>
        <v>0</v>
      </c>
      <c r="L2245" s="54">
        <f t="shared" si="1064"/>
        <v>0</v>
      </c>
      <c r="M2245" s="54">
        <f t="shared" si="1064"/>
        <v>0</v>
      </c>
      <c r="N2245" s="54">
        <f t="shared" si="1064"/>
        <v>0</v>
      </c>
      <c r="O2245" s="54">
        <f t="shared" si="1064"/>
        <v>0</v>
      </c>
      <c r="P2245" s="140">
        <f t="shared" si="1059"/>
        <v>1076918.3328735207</v>
      </c>
      <c r="Q2245" s="198"/>
      <c r="R2245" s="121" t="s">
        <v>104</v>
      </c>
      <c r="S2245" s="54">
        <f>SUM(S2246:S2251)</f>
        <v>0</v>
      </c>
      <c r="T2245" s="54">
        <f t="shared" ref="T2245:X2245" si="1065">SUM(T2246:T2251)</f>
        <v>0</v>
      </c>
      <c r="U2245" s="54">
        <f t="shared" si="1065"/>
        <v>0</v>
      </c>
      <c r="V2245" s="54">
        <f t="shared" si="1065"/>
        <v>0</v>
      </c>
      <c r="W2245" s="54">
        <f t="shared" si="1065"/>
        <v>177.46</v>
      </c>
      <c r="X2245" s="117">
        <f t="shared" si="1065"/>
        <v>431.25</v>
      </c>
      <c r="Y2245" s="117">
        <f t="shared" ref="Y2245:AD2245" si="1066">SUM(Y2246:Y2251)</f>
        <v>0</v>
      </c>
      <c r="Z2245" s="117">
        <f t="shared" si="1066"/>
        <v>0</v>
      </c>
      <c r="AA2245" s="117">
        <f t="shared" si="1066"/>
        <v>0</v>
      </c>
      <c r="AB2245" s="117">
        <f t="shared" si="1066"/>
        <v>0</v>
      </c>
      <c r="AC2245" s="117">
        <f t="shared" si="1066"/>
        <v>0</v>
      </c>
      <c r="AD2245" s="117">
        <f t="shared" si="1066"/>
        <v>0</v>
      </c>
      <c r="AE2245" s="55">
        <f t="shared" ref="AE2245:AE2251" si="1067">SUM(S2245:AD2245)</f>
        <v>608.71</v>
      </c>
    </row>
    <row r="2246" spans="1:31" ht="12.75" customHeight="1" thickBot="1" x14ac:dyDescent="0.25">
      <c r="A2246" s="193" t="s">
        <v>119</v>
      </c>
      <c r="B2246" s="385"/>
      <c r="C2246" s="123" t="s">
        <v>57</v>
      </c>
      <c r="D2246" s="58">
        <f>+'Measured TV opt-pt'!D3043</f>
        <v>0</v>
      </c>
      <c r="E2246" s="58">
        <f>+'Measured TV opt-pt'!E3043</f>
        <v>0</v>
      </c>
      <c r="F2246" s="58">
        <f>+'Measured TV opt-pt'!F3043</f>
        <v>0</v>
      </c>
      <c r="G2246" s="58">
        <f>+'Measured TV opt-pt'!G3043</f>
        <v>0</v>
      </c>
      <c r="H2246" s="58">
        <v>114162.02500000001</v>
      </c>
      <c r="I2246" s="58">
        <f>+'Measured TV opt-pt'!I3043</f>
        <v>301473.80683837697</v>
      </c>
      <c r="J2246" s="58">
        <f>+'Measured TV opt-pt'!J3043</f>
        <v>0</v>
      </c>
      <c r="K2246" s="58">
        <f>+'Measured TV opt-pt'!K3043</f>
        <v>0</v>
      </c>
      <c r="L2246" s="58">
        <f>+'Measured TV opt-pt'!L3043</f>
        <v>0</v>
      </c>
      <c r="M2246" s="58">
        <f>+'Measured TV opt-pt'!M3043</f>
        <v>0</v>
      </c>
      <c r="N2246" s="58">
        <f>+'Measured TV opt-pt'!N3043</f>
        <v>0</v>
      </c>
      <c r="O2246" s="58">
        <f>+'Measured TV opt-pt'!O3043</f>
        <v>0</v>
      </c>
      <c r="P2246" s="141">
        <f t="shared" si="1059"/>
        <v>415635.83183837699</v>
      </c>
      <c r="R2246" s="123" t="s">
        <v>57</v>
      </c>
      <c r="S2246" s="44">
        <f>'Measured TV opt-pt'!D3080</f>
        <v>0</v>
      </c>
      <c r="T2246" s="44">
        <f>'Measured TV opt-pt'!E3080</f>
        <v>0</v>
      </c>
      <c r="U2246" s="44">
        <f>'Measured TV opt-pt'!F3080</f>
        <v>0</v>
      </c>
      <c r="V2246" s="44">
        <f>'Measured TV opt-pt'!G3080</f>
        <v>0</v>
      </c>
      <c r="W2246" s="44">
        <v>89.348333333333329</v>
      </c>
      <c r="X2246" s="44">
        <f>'Measured TV opt-pt'!I3080</f>
        <v>253.76439013939802</v>
      </c>
      <c r="Y2246" s="44">
        <f>'Measured TV opt-pt'!J3080</f>
        <v>0</v>
      </c>
      <c r="Z2246" s="44">
        <f>'Measured TV opt-pt'!K3080</f>
        <v>0</v>
      </c>
      <c r="AA2246" s="44">
        <f>'Measured TV opt-pt'!L3080</f>
        <v>0</v>
      </c>
      <c r="AB2246" s="44">
        <f>'Measured TV opt-pt'!M3080</f>
        <v>0</v>
      </c>
      <c r="AC2246" s="44">
        <f>'Measured TV opt-pt'!N3080</f>
        <v>0</v>
      </c>
      <c r="AD2246" s="44">
        <f>'Measured TV opt-pt'!O3080</f>
        <v>0</v>
      </c>
      <c r="AE2246" s="55">
        <f t="shared" si="1067"/>
        <v>343.11272347273132</v>
      </c>
    </row>
    <row r="2247" spans="1:31" ht="12.75" customHeight="1" thickBot="1" x14ac:dyDescent="0.25">
      <c r="A2247" s="193" t="s">
        <v>119</v>
      </c>
      <c r="B2247" s="385"/>
      <c r="C2247" s="123" t="s">
        <v>221</v>
      </c>
      <c r="D2247" s="58">
        <f>+'Measured TV opt-pt'!D3044</f>
        <v>0</v>
      </c>
      <c r="E2247" s="58">
        <f>+'Measured TV opt-pt'!E3044</f>
        <v>0</v>
      </c>
      <c r="F2247" s="58">
        <f>+'Measured TV opt-pt'!F3044</f>
        <v>0</v>
      </c>
      <c r="G2247" s="58">
        <f>+'Measured TV opt-pt'!G3044</f>
        <v>0</v>
      </c>
      <c r="H2247" s="58"/>
      <c r="I2247" s="58">
        <f>+'Measured TV opt-pt'!I3044</f>
        <v>0</v>
      </c>
      <c r="J2247" s="58">
        <f>+'Measured TV opt-pt'!J3044</f>
        <v>0</v>
      </c>
      <c r="K2247" s="58">
        <f>+'Measured TV opt-pt'!K3044</f>
        <v>0</v>
      </c>
      <c r="L2247" s="58">
        <f>+'Measured TV opt-pt'!L3044</f>
        <v>0</v>
      </c>
      <c r="M2247" s="58">
        <f>+'Measured TV opt-pt'!M3044</f>
        <v>0</v>
      </c>
      <c r="N2247" s="58">
        <f>+'Measured TV opt-pt'!N3044</f>
        <v>0</v>
      </c>
      <c r="O2247" s="58">
        <f>+'Measured TV opt-pt'!O3044</f>
        <v>0</v>
      </c>
      <c r="P2247" s="141">
        <f t="shared" si="1059"/>
        <v>0</v>
      </c>
      <c r="R2247" s="123" t="s">
        <v>221</v>
      </c>
      <c r="S2247" s="44">
        <f>'Measured TV opt-pt'!D3081</f>
        <v>0</v>
      </c>
      <c r="T2247" s="44">
        <f>'Measured TV opt-pt'!E3081</f>
        <v>0</v>
      </c>
      <c r="U2247" s="44">
        <f>'Measured TV opt-pt'!F3081</f>
        <v>0</v>
      </c>
      <c r="V2247" s="44">
        <f>'Measured TV opt-pt'!G3081</f>
        <v>0</v>
      </c>
      <c r="W2247" s="44"/>
      <c r="X2247" s="44">
        <f>'Measured TV opt-pt'!I3081</f>
        <v>0</v>
      </c>
      <c r="Y2247" s="44">
        <f>'Measured TV opt-pt'!J3081</f>
        <v>0</v>
      </c>
      <c r="Z2247" s="44">
        <f>'Measured TV opt-pt'!K3081</f>
        <v>0</v>
      </c>
      <c r="AA2247" s="44">
        <f>'Measured TV opt-pt'!L3081</f>
        <v>0</v>
      </c>
      <c r="AB2247" s="44">
        <f>'Measured TV opt-pt'!M3081</f>
        <v>0</v>
      </c>
      <c r="AC2247" s="44">
        <f>'Measured TV opt-pt'!N3081</f>
        <v>0</v>
      </c>
      <c r="AD2247" s="44">
        <f>'Measured TV opt-pt'!O3081</f>
        <v>0</v>
      </c>
      <c r="AE2247" s="55">
        <f t="shared" si="1067"/>
        <v>0</v>
      </c>
    </row>
    <row r="2248" spans="1:31" ht="12.75" customHeight="1" thickBot="1" x14ac:dyDescent="0.25">
      <c r="A2248" s="193" t="s">
        <v>119</v>
      </c>
      <c r="B2248" s="385"/>
      <c r="C2248" s="123" t="s">
        <v>222</v>
      </c>
      <c r="D2248" s="58">
        <f>+'Measured TV opt-pt'!D3045</f>
        <v>0</v>
      </c>
      <c r="E2248" s="58">
        <f>+'Measured TV opt-pt'!E3045</f>
        <v>0</v>
      </c>
      <c r="F2248" s="58">
        <f>+'Measured TV opt-pt'!F3045</f>
        <v>0</v>
      </c>
      <c r="G2248" s="58">
        <f>+'Measured TV opt-pt'!G3045</f>
        <v>0</v>
      </c>
      <c r="H2248" s="58">
        <v>26935.559999999994</v>
      </c>
      <c r="I2248" s="58">
        <f>+'Measured TV opt-pt'!I3045</f>
        <v>152468.10714934094</v>
      </c>
      <c r="J2248" s="58">
        <f>+'Measured TV opt-pt'!J3045</f>
        <v>0</v>
      </c>
      <c r="K2248" s="58">
        <f>+'Measured TV opt-pt'!K3045</f>
        <v>0</v>
      </c>
      <c r="L2248" s="58">
        <f>+'Measured TV opt-pt'!L3045</f>
        <v>0</v>
      </c>
      <c r="M2248" s="58">
        <f>+'Measured TV opt-pt'!M3045</f>
        <v>0</v>
      </c>
      <c r="N2248" s="58">
        <f>+'Measured TV opt-pt'!N3045</f>
        <v>0</v>
      </c>
      <c r="O2248" s="58">
        <f>+'Measured TV opt-pt'!O3045</f>
        <v>0</v>
      </c>
      <c r="P2248" s="141">
        <f t="shared" si="1059"/>
        <v>179403.66714934094</v>
      </c>
      <c r="R2248" s="123" t="s">
        <v>222</v>
      </c>
      <c r="S2248" s="44">
        <f>'Measured TV opt-pt'!D3082</f>
        <v>0</v>
      </c>
      <c r="T2248" s="44">
        <f>'Measured TV opt-pt'!E3082</f>
        <v>0</v>
      </c>
      <c r="U2248" s="44">
        <f>'Measured TV opt-pt'!F3082</f>
        <v>0</v>
      </c>
      <c r="V2248" s="44">
        <f>'Measured TV opt-pt'!G3082</f>
        <v>0</v>
      </c>
      <c r="W2248" s="44">
        <v>23.324999999999996</v>
      </c>
      <c r="X2248" s="44">
        <f>'Measured TV opt-pt'!I3082</f>
        <v>101.21622143968838</v>
      </c>
      <c r="Y2248" s="44">
        <f>'Measured TV opt-pt'!J3082</f>
        <v>0</v>
      </c>
      <c r="Z2248" s="44">
        <f>'Measured TV opt-pt'!K3082</f>
        <v>0</v>
      </c>
      <c r="AA2248" s="44">
        <f>'Measured TV opt-pt'!L3082</f>
        <v>0</v>
      </c>
      <c r="AB2248" s="44">
        <f>'Measured TV opt-pt'!M3082</f>
        <v>0</v>
      </c>
      <c r="AC2248" s="44">
        <f>'Measured TV opt-pt'!N3082</f>
        <v>0</v>
      </c>
      <c r="AD2248" s="44">
        <f>'Measured TV opt-pt'!O3082</f>
        <v>0</v>
      </c>
      <c r="AE2248" s="55">
        <f t="shared" si="1067"/>
        <v>124.54122143968837</v>
      </c>
    </row>
    <row r="2249" spans="1:31" ht="12.75" customHeight="1" thickBot="1" x14ac:dyDescent="0.25">
      <c r="A2249" s="193" t="s">
        <v>119</v>
      </c>
      <c r="B2249" s="385"/>
      <c r="C2249" s="123" t="s">
        <v>223</v>
      </c>
      <c r="D2249" s="58">
        <f>+'Measured TV opt-pt'!D3046</f>
        <v>0</v>
      </c>
      <c r="E2249" s="58">
        <f>+'Measured TV opt-pt'!E3046</f>
        <v>0</v>
      </c>
      <c r="F2249" s="58">
        <f>+'Measured TV opt-pt'!F3046</f>
        <v>0</v>
      </c>
      <c r="G2249" s="58">
        <f>+'Measured TV opt-pt'!G3046</f>
        <v>0</v>
      </c>
      <c r="H2249" s="58">
        <v>88528.755000000019</v>
      </c>
      <c r="I2249" s="58">
        <f>+'Measured TV opt-pt'!I3046</f>
        <v>112662.67888580218</v>
      </c>
      <c r="J2249" s="58">
        <f>+'Measured TV opt-pt'!J3046</f>
        <v>0</v>
      </c>
      <c r="K2249" s="58">
        <f>+'Measured TV opt-pt'!K3046</f>
        <v>0</v>
      </c>
      <c r="L2249" s="58">
        <f>+'Measured TV opt-pt'!L3046</f>
        <v>0</v>
      </c>
      <c r="M2249" s="58">
        <f>+'Measured TV opt-pt'!M3046</f>
        <v>0</v>
      </c>
      <c r="N2249" s="58">
        <f>+'Measured TV opt-pt'!N3046</f>
        <v>0</v>
      </c>
      <c r="O2249" s="58">
        <f>+'Measured TV opt-pt'!O3046</f>
        <v>0</v>
      </c>
      <c r="P2249" s="141">
        <f t="shared" si="1059"/>
        <v>201191.43388580219</v>
      </c>
      <c r="R2249" s="123" t="s">
        <v>223</v>
      </c>
      <c r="S2249" s="44">
        <f>'Measured TV opt-pt'!D3083</f>
        <v>0</v>
      </c>
      <c r="T2249" s="44">
        <f>'Measured TV opt-pt'!E3083</f>
        <v>0</v>
      </c>
      <c r="U2249" s="44">
        <f>'Measured TV opt-pt'!F3083</f>
        <v>0</v>
      </c>
      <c r="V2249" s="44">
        <f>'Measured TV opt-pt'!G3083</f>
        <v>0</v>
      </c>
      <c r="W2249" s="44">
        <v>52.766666666666666</v>
      </c>
      <c r="X2249" s="44">
        <f>'Measured TV opt-pt'!I3083</f>
        <v>76.2693884209136</v>
      </c>
      <c r="Y2249" s="44">
        <f>'Measured TV opt-pt'!J3083</f>
        <v>0</v>
      </c>
      <c r="Z2249" s="44">
        <f>'Measured TV opt-pt'!K3083</f>
        <v>0</v>
      </c>
      <c r="AA2249" s="44">
        <f>'Measured TV opt-pt'!L3083</f>
        <v>0</v>
      </c>
      <c r="AB2249" s="44">
        <f>'Measured TV opt-pt'!M3083</f>
        <v>0</v>
      </c>
      <c r="AC2249" s="44">
        <f>'Measured TV opt-pt'!N3083</f>
        <v>0</v>
      </c>
      <c r="AD2249" s="44">
        <f>'Measured TV opt-pt'!O3083</f>
        <v>0</v>
      </c>
      <c r="AE2249" s="55">
        <f t="shared" si="1067"/>
        <v>129.03605508758028</v>
      </c>
    </row>
    <row r="2250" spans="1:31" ht="12.75" customHeight="1" thickBot="1" x14ac:dyDescent="0.25">
      <c r="A2250" s="193" t="s">
        <v>119</v>
      </c>
      <c r="B2250" s="385"/>
      <c r="C2250" s="123" t="s">
        <v>224</v>
      </c>
      <c r="D2250" s="58">
        <f>+'Measured TV opt-pt'!D3047</f>
        <v>0</v>
      </c>
      <c r="E2250" s="58">
        <f>+'Measured TV opt-pt'!E3047</f>
        <v>0</v>
      </c>
      <c r="F2250" s="58">
        <f>+'Measured TV opt-pt'!F3047</f>
        <v>0</v>
      </c>
      <c r="G2250" s="58">
        <f>+'Measured TV opt-pt'!G3047</f>
        <v>0</v>
      </c>
      <c r="H2250" s="58">
        <v>73442.850000000006</v>
      </c>
      <c r="I2250" s="58">
        <f>+'Measured TV opt-pt'!I3047</f>
        <v>0</v>
      </c>
      <c r="J2250" s="58">
        <f>+'Measured TV opt-pt'!J3047</f>
        <v>0</v>
      </c>
      <c r="K2250" s="58">
        <f>+'Measured TV opt-pt'!K3047</f>
        <v>0</v>
      </c>
      <c r="L2250" s="58">
        <f>+'Measured TV opt-pt'!L3047</f>
        <v>0</v>
      </c>
      <c r="M2250" s="58">
        <f>+'Measured TV opt-pt'!M3047</f>
        <v>0</v>
      </c>
      <c r="N2250" s="58">
        <f>+'Measured TV opt-pt'!N3047</f>
        <v>0</v>
      </c>
      <c r="O2250" s="58">
        <f>+'Measured TV opt-pt'!O3047</f>
        <v>0</v>
      </c>
      <c r="P2250" s="141">
        <f t="shared" si="1059"/>
        <v>73442.850000000006</v>
      </c>
      <c r="Q2250" s="5"/>
      <c r="R2250" s="123" t="s">
        <v>224</v>
      </c>
      <c r="S2250" s="44">
        <f>'Measured TV opt-pt'!D3084</f>
        <v>0</v>
      </c>
      <c r="T2250" s="44">
        <f>'Measured TV opt-pt'!E3084</f>
        <v>0</v>
      </c>
      <c r="U2250" s="44">
        <f>'Measured TV opt-pt'!F3084</f>
        <v>0</v>
      </c>
      <c r="V2250" s="44">
        <f>'Measured TV opt-pt'!G3084</f>
        <v>0</v>
      </c>
      <c r="W2250" s="44">
        <v>12.02</v>
      </c>
      <c r="X2250" s="44">
        <f>'Measured TV opt-pt'!I3084</f>
        <v>0</v>
      </c>
      <c r="Y2250" s="44">
        <f>'Measured TV opt-pt'!J3084</f>
        <v>0</v>
      </c>
      <c r="Z2250" s="44">
        <f>'Measured TV opt-pt'!K3084</f>
        <v>0</v>
      </c>
      <c r="AA2250" s="44">
        <f>'Measured TV opt-pt'!L3084</f>
        <v>0</v>
      </c>
      <c r="AB2250" s="44">
        <f>'Measured TV opt-pt'!M3084</f>
        <v>0</v>
      </c>
      <c r="AC2250" s="44">
        <f>'Measured TV opt-pt'!N3084</f>
        <v>0</v>
      </c>
      <c r="AD2250" s="44">
        <f>'Measured TV opt-pt'!O3084</f>
        <v>0</v>
      </c>
      <c r="AE2250" s="55">
        <f t="shared" si="1067"/>
        <v>12.02</v>
      </c>
    </row>
    <row r="2251" spans="1:31" ht="12.75" customHeight="1" x14ac:dyDescent="0.2">
      <c r="A2251" s="193" t="s">
        <v>119</v>
      </c>
      <c r="B2251" s="385"/>
      <c r="C2251" s="123" t="s">
        <v>101</v>
      </c>
      <c r="D2251" s="44"/>
      <c r="E2251" s="44"/>
      <c r="F2251" s="44"/>
      <c r="G2251" s="44"/>
      <c r="H2251" s="44"/>
      <c r="I2251" s="44"/>
      <c r="J2251" s="44"/>
      <c r="K2251" s="44"/>
      <c r="L2251" s="44"/>
      <c r="M2251" s="44"/>
      <c r="N2251" s="44"/>
      <c r="O2251" s="44"/>
      <c r="P2251" s="141">
        <f t="shared" si="1059"/>
        <v>0</v>
      </c>
      <c r="Q2251" s="5"/>
      <c r="R2251" s="123" t="s">
        <v>101</v>
      </c>
      <c r="S2251" s="44"/>
      <c r="T2251" s="44"/>
      <c r="U2251" s="44"/>
      <c r="V2251" s="44"/>
      <c r="W2251" s="44"/>
      <c r="X2251" s="44"/>
      <c r="Y2251" s="44"/>
      <c r="Z2251" s="44"/>
      <c r="AA2251" s="44"/>
      <c r="AB2251" s="44"/>
      <c r="AC2251" s="44"/>
      <c r="AD2251" s="44"/>
      <c r="AE2251" s="55">
        <f t="shared" si="1067"/>
        <v>0</v>
      </c>
    </row>
    <row r="2252" spans="1:31" ht="12.75" customHeight="1" x14ac:dyDescent="0.2">
      <c r="A2252" s="193" t="s">
        <v>119</v>
      </c>
      <c r="B2252" s="385"/>
      <c r="C2252" s="124" t="s">
        <v>58</v>
      </c>
      <c r="D2252" s="46"/>
      <c r="E2252" s="46"/>
      <c r="F2252" s="46"/>
      <c r="G2252" s="46"/>
      <c r="H2252" s="46">
        <v>85244.550000000439</v>
      </c>
      <c r="I2252" s="46">
        <v>120000</v>
      </c>
      <c r="J2252" s="46"/>
      <c r="K2252" s="46"/>
      <c r="L2252" s="46"/>
      <c r="M2252" s="46"/>
      <c r="N2252" s="46"/>
      <c r="O2252" s="46"/>
      <c r="P2252" s="142">
        <f t="shared" si="1059"/>
        <v>205244.55000000045</v>
      </c>
      <c r="R2252" s="133" t="s">
        <v>105</v>
      </c>
      <c r="S2252" s="133">
        <f>+'Measured TV opt-pt'!D1529</f>
        <v>0.44</v>
      </c>
      <c r="T2252" s="133">
        <f>+'Measured TV opt-pt'!E1529</f>
        <v>0.44</v>
      </c>
      <c r="U2252" s="133">
        <f>+'Measured TV opt-pt'!F1529</f>
        <v>0.44</v>
      </c>
      <c r="V2252" s="133">
        <f>+'Measured TV opt-pt'!G1529</f>
        <v>0.48</v>
      </c>
      <c r="W2252" s="133">
        <f>+'Measured TV opt-pt'!H1529</f>
        <v>0.48</v>
      </c>
      <c r="X2252" s="8">
        <f>+'Measured TV opt-pt'!I1529</f>
        <v>0.48</v>
      </c>
      <c r="Y2252" s="133">
        <f>+'Measured TV opt-pt'!J1529</f>
        <v>0.48</v>
      </c>
      <c r="Z2252" s="133">
        <f>+'Measured TV opt-pt'!K1529</f>
        <v>0.48915873014712274</v>
      </c>
      <c r="AA2252" s="133">
        <f>+'Measured TV opt-pt'!L1529</f>
        <v>0.4834974169537235</v>
      </c>
      <c r="AB2252" s="133">
        <f>+'Measured TV opt-pt'!M1529</f>
        <v>0.45414569524687309</v>
      </c>
      <c r="AC2252" s="133">
        <f>+'Measured TV opt-pt'!N1529</f>
        <v>0.38276016431267579</v>
      </c>
      <c r="AD2252" s="133">
        <f>+'Measured TV opt-pt'!O1529</f>
        <v>0.34111134082271427</v>
      </c>
      <c r="AE2252" s="133"/>
    </row>
    <row r="2253" spans="1:31" ht="13.5" customHeight="1" thickBot="1" x14ac:dyDescent="0.25">
      <c r="A2253" s="193" t="s">
        <v>119</v>
      </c>
      <c r="B2253" s="385"/>
      <c r="C2253" s="124" t="s">
        <v>59</v>
      </c>
      <c r="D2253" s="46"/>
      <c r="E2253" s="46"/>
      <c r="F2253" s="46"/>
      <c r="G2253" s="46"/>
      <c r="H2253" s="46">
        <v>2000</v>
      </c>
      <c r="I2253" s="46"/>
      <c r="J2253" s="46"/>
      <c r="K2253" s="46"/>
      <c r="L2253" s="46"/>
      <c r="M2253" s="46"/>
      <c r="N2253" s="46"/>
      <c r="O2253" s="46"/>
      <c r="P2253" s="142">
        <f t="shared" si="1059"/>
        <v>2000</v>
      </c>
      <c r="R2253" s="60" t="s">
        <v>107</v>
      </c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</row>
    <row r="2254" spans="1:31" ht="12.75" customHeight="1" thickBot="1" x14ac:dyDescent="0.25">
      <c r="A2254" s="193" t="s">
        <v>119</v>
      </c>
      <c r="B2254" s="385"/>
      <c r="C2254" s="124" t="s">
        <v>166</v>
      </c>
      <c r="D2254" s="46"/>
      <c r="E2254" s="46"/>
      <c r="F2254" s="46"/>
      <c r="G2254" s="46"/>
      <c r="H2254" s="46"/>
      <c r="I2254" s="46"/>
      <c r="J2254" s="46"/>
      <c r="K2254" s="46"/>
      <c r="L2254" s="46"/>
      <c r="M2254" s="46"/>
      <c r="N2254" s="46"/>
      <c r="O2254" s="46"/>
      <c r="P2254" s="142">
        <f t="shared" si="1059"/>
        <v>0</v>
      </c>
      <c r="Q2254" s="8"/>
      <c r="R2254" s="121" t="s">
        <v>106</v>
      </c>
      <c r="S2254" s="54">
        <f>SUM(S2255:S2260)</f>
        <v>0</v>
      </c>
      <c r="T2254" s="54">
        <f t="shared" ref="T2254" si="1068">SUM(T2255:T2260)</f>
        <v>0</v>
      </c>
      <c r="U2254" s="54">
        <f t="shared" ref="U2254" si="1069">SUM(U2255:U2260)</f>
        <v>0</v>
      </c>
      <c r="V2254" s="54">
        <f t="shared" ref="V2254" si="1070">SUM(V2255:V2260)</f>
        <v>0</v>
      </c>
      <c r="W2254" s="54">
        <f t="shared" ref="W2254" si="1071">SUM(W2255:W2260)</f>
        <v>250.39666666666665</v>
      </c>
      <c r="X2254" s="54">
        <f t="shared" ref="X2254:AD2254" si="1072">SUM(X2255:X2260)</f>
        <v>586.71184709045383</v>
      </c>
      <c r="Y2254" s="54">
        <f t="shared" si="1072"/>
        <v>0</v>
      </c>
      <c r="Z2254" s="54">
        <f t="shared" si="1072"/>
        <v>0</v>
      </c>
      <c r="AA2254" s="54">
        <f t="shared" si="1072"/>
        <v>0</v>
      </c>
      <c r="AB2254" s="54">
        <f t="shared" si="1072"/>
        <v>0</v>
      </c>
      <c r="AC2254" s="54">
        <f t="shared" si="1072"/>
        <v>0</v>
      </c>
      <c r="AD2254" s="54">
        <f t="shared" si="1072"/>
        <v>0</v>
      </c>
      <c r="AE2254" s="54">
        <f t="shared" ref="AE2254" si="1073">SUM(AE2255:AE2260)</f>
        <v>837.10851375712036</v>
      </c>
    </row>
    <row r="2255" spans="1:31" ht="12.75" customHeight="1" thickBot="1" x14ac:dyDescent="0.25">
      <c r="A2255" s="193" t="s">
        <v>119</v>
      </c>
      <c r="B2255" s="385"/>
      <c r="C2255" s="125" t="s">
        <v>167</v>
      </c>
      <c r="D2255" s="48"/>
      <c r="E2255" s="48"/>
      <c r="F2255" s="48"/>
      <c r="G2255" s="48"/>
      <c r="H2255" s="48"/>
      <c r="I2255" s="48"/>
      <c r="J2255" s="48"/>
      <c r="K2255" s="48"/>
      <c r="L2255" s="48"/>
      <c r="M2255" s="48"/>
      <c r="N2255" s="48"/>
      <c r="O2255" s="48"/>
      <c r="P2255" s="143">
        <f t="shared" si="1059"/>
        <v>0</v>
      </c>
      <c r="Q2255" s="8"/>
      <c r="R2255" s="123" t="s">
        <v>261</v>
      </c>
      <c r="S2255" s="44">
        <f>'Measured TV opt-pt'!D3074</f>
        <v>0</v>
      </c>
      <c r="T2255" s="44">
        <f>'Measured TV opt-pt'!E3074</f>
        <v>0</v>
      </c>
      <c r="U2255" s="44">
        <f>'Measured TV opt-pt'!F3074</f>
        <v>0</v>
      </c>
      <c r="V2255" s="44">
        <f>'Measured TV opt-pt'!G3074</f>
        <v>0</v>
      </c>
      <c r="W2255" s="44">
        <v>120.71333333333332</v>
      </c>
      <c r="X2255" s="44">
        <f>'Measured TV opt-pt'!I3074</f>
        <v>345.24422971471012</v>
      </c>
      <c r="Y2255" s="44">
        <f>'Measured TV opt-pt'!J3074</f>
        <v>0</v>
      </c>
      <c r="Z2255" s="44">
        <f>'Measured TV opt-pt'!K3074</f>
        <v>0</v>
      </c>
      <c r="AA2255" s="44">
        <f>'Measured TV opt-pt'!L3074</f>
        <v>0</v>
      </c>
      <c r="AB2255" s="44">
        <f>'Measured TV opt-pt'!M3074</f>
        <v>0</v>
      </c>
      <c r="AC2255" s="44">
        <f>'Measured TV opt-pt'!N3074</f>
        <v>0</v>
      </c>
      <c r="AD2255" s="44">
        <f>'Measured TV opt-pt'!O3074</f>
        <v>0</v>
      </c>
      <c r="AE2255" s="55">
        <f t="shared" ref="AE2255:AE2260" si="1074">SUM(S2255:AD2255)</f>
        <v>465.95756304804343</v>
      </c>
    </row>
    <row r="2256" spans="1:31" ht="12.75" customHeight="1" thickBot="1" x14ac:dyDescent="0.25">
      <c r="A2256" s="193" t="s">
        <v>119</v>
      </c>
      <c r="B2256" s="385"/>
      <c r="C2256" s="122" t="s">
        <v>60</v>
      </c>
      <c r="D2256" s="42"/>
      <c r="E2256" s="42"/>
      <c r="F2256" s="42"/>
      <c r="G2256" s="42"/>
      <c r="H2256" s="42"/>
      <c r="I2256" s="42"/>
      <c r="J2256" s="42"/>
      <c r="K2256" s="42"/>
      <c r="L2256" s="42"/>
      <c r="M2256" s="42"/>
      <c r="N2256" s="42"/>
      <c r="O2256" s="42"/>
      <c r="P2256" s="144">
        <f t="shared" si="1059"/>
        <v>0</v>
      </c>
      <c r="Q2256" s="5"/>
      <c r="R2256" s="123" t="s">
        <v>262</v>
      </c>
      <c r="S2256" s="44">
        <f>'Measured TV opt-pt'!D3075</f>
        <v>0</v>
      </c>
      <c r="T2256" s="44">
        <f>'Measured TV opt-pt'!E3075</f>
        <v>0</v>
      </c>
      <c r="U2256" s="44">
        <f>'Measured TV opt-pt'!F3075</f>
        <v>0</v>
      </c>
      <c r="V2256" s="44">
        <f>'Measured TV opt-pt'!G3075</f>
        <v>0</v>
      </c>
      <c r="W2256" s="44"/>
      <c r="X2256" s="44">
        <f>'Measured TV opt-pt'!I3075</f>
        <v>0</v>
      </c>
      <c r="Y2256" s="44">
        <f>'Measured TV opt-pt'!J3075</f>
        <v>0</v>
      </c>
      <c r="Z2256" s="44">
        <f>'Measured TV opt-pt'!K3075</f>
        <v>0</v>
      </c>
      <c r="AA2256" s="44">
        <f>'Measured TV opt-pt'!L3075</f>
        <v>0</v>
      </c>
      <c r="AB2256" s="44">
        <f>'Measured TV opt-pt'!M3075</f>
        <v>0</v>
      </c>
      <c r="AC2256" s="44">
        <f>'Measured TV opt-pt'!N3075</f>
        <v>0</v>
      </c>
      <c r="AD2256" s="44">
        <f>'Measured TV opt-pt'!O3075</f>
        <v>0</v>
      </c>
      <c r="AE2256" s="55">
        <f t="shared" si="1074"/>
        <v>0</v>
      </c>
    </row>
    <row r="2257" spans="1:31" ht="12.75" customHeight="1" thickBot="1" x14ac:dyDescent="0.25">
      <c r="A2257" s="193" t="s">
        <v>119</v>
      </c>
      <c r="B2257" s="385"/>
      <c r="C2257" s="122" t="s">
        <v>61</v>
      </c>
      <c r="D2257" s="42"/>
      <c r="E2257" s="42"/>
      <c r="F2257" s="42"/>
      <c r="G2257" s="42"/>
      <c r="H2257" s="42"/>
      <c r="I2257" s="42"/>
      <c r="J2257" s="42"/>
      <c r="K2257" s="42"/>
      <c r="L2257" s="42"/>
      <c r="M2257" s="42"/>
      <c r="N2257" s="42"/>
      <c r="O2257" s="42"/>
      <c r="P2257" s="144">
        <f t="shared" si="1059"/>
        <v>0</v>
      </c>
      <c r="R2257" s="123" t="s">
        <v>263</v>
      </c>
      <c r="S2257" s="44">
        <f>'Measured TV opt-pt'!D3076</f>
        <v>0</v>
      </c>
      <c r="T2257" s="44">
        <f>'Measured TV opt-pt'!E3076</f>
        <v>0</v>
      </c>
      <c r="U2257" s="44">
        <f>'Measured TV opt-pt'!F3076</f>
        <v>0</v>
      </c>
      <c r="V2257" s="44">
        <f>'Measured TV opt-pt'!G3076</f>
        <v>0</v>
      </c>
      <c r="W2257" s="44">
        <v>33.484999999999992</v>
      </c>
      <c r="X2257" s="44">
        <f>'Measured TV opt-pt'!I3076</f>
        <v>137.70378257715006</v>
      </c>
      <c r="Y2257" s="44">
        <f>'Measured TV opt-pt'!J3076</f>
        <v>0</v>
      </c>
      <c r="Z2257" s="44">
        <f>'Measured TV opt-pt'!K3076</f>
        <v>0</v>
      </c>
      <c r="AA2257" s="44">
        <f>'Measured TV opt-pt'!L3076</f>
        <v>0</v>
      </c>
      <c r="AB2257" s="44">
        <f>'Measured TV opt-pt'!M3076</f>
        <v>0</v>
      </c>
      <c r="AC2257" s="44">
        <f>'Measured TV opt-pt'!N3076</f>
        <v>0</v>
      </c>
      <c r="AD2257" s="44">
        <f>'Measured TV opt-pt'!O3076</f>
        <v>0</v>
      </c>
      <c r="AE2257" s="55">
        <f t="shared" si="1074"/>
        <v>171.18878257715005</v>
      </c>
    </row>
    <row r="2258" spans="1:31" ht="12.75" customHeight="1" thickBot="1" x14ac:dyDescent="0.25">
      <c r="A2258" s="193" t="s">
        <v>119</v>
      </c>
      <c r="B2258" s="385"/>
      <c r="C2258" s="122" t="s">
        <v>62</v>
      </c>
      <c r="D2258" s="42"/>
      <c r="E2258" s="42"/>
      <c r="F2258" s="42"/>
      <c r="G2258" s="42"/>
      <c r="H2258" s="42"/>
      <c r="I2258" s="42"/>
      <c r="J2258" s="42"/>
      <c r="K2258" s="42"/>
      <c r="L2258" s="42"/>
      <c r="M2258" s="42"/>
      <c r="N2258" s="42"/>
      <c r="O2258" s="42"/>
      <c r="P2258" s="144">
        <f t="shared" si="1059"/>
        <v>0</v>
      </c>
      <c r="R2258" s="123" t="s">
        <v>264</v>
      </c>
      <c r="S2258" s="44">
        <f>'Measured TV opt-pt'!D3077</f>
        <v>0</v>
      </c>
      <c r="T2258" s="44">
        <f>'Measured TV opt-pt'!E3077</f>
        <v>0</v>
      </c>
      <c r="U2258" s="44">
        <f>'Measured TV opt-pt'!F3077</f>
        <v>0</v>
      </c>
      <c r="V2258" s="44">
        <f>'Measured TV opt-pt'!G3077</f>
        <v>0</v>
      </c>
      <c r="W2258" s="44">
        <v>76.198333333333323</v>
      </c>
      <c r="X2258" s="44">
        <f>'Measured TV opt-pt'!I3077</f>
        <v>103.76383479859359</v>
      </c>
      <c r="Y2258" s="44">
        <f>'Measured TV opt-pt'!J3077</f>
        <v>0</v>
      </c>
      <c r="Z2258" s="44">
        <f>'Measured TV opt-pt'!K3077</f>
        <v>0</v>
      </c>
      <c r="AA2258" s="44">
        <f>'Measured TV opt-pt'!L3077</f>
        <v>0</v>
      </c>
      <c r="AB2258" s="44">
        <f>'Measured TV opt-pt'!M3077</f>
        <v>0</v>
      </c>
      <c r="AC2258" s="44">
        <f>'Measured TV opt-pt'!N3077</f>
        <v>0</v>
      </c>
      <c r="AD2258" s="44">
        <f>'Measured TV opt-pt'!O3077</f>
        <v>0</v>
      </c>
      <c r="AE2258" s="55">
        <f t="shared" si="1074"/>
        <v>179.96216813192692</v>
      </c>
    </row>
    <row r="2259" spans="1:31" ht="12.75" customHeight="1" thickBot="1" x14ac:dyDescent="0.25">
      <c r="A2259" s="193" t="s">
        <v>119</v>
      </c>
      <c r="B2259" s="385"/>
      <c r="C2259" s="122" t="s">
        <v>63</v>
      </c>
      <c r="D2259" s="42"/>
      <c r="E2259" s="42"/>
      <c r="F2259" s="42"/>
      <c r="G2259" s="42"/>
      <c r="H2259" s="42"/>
      <c r="I2259" s="42"/>
      <c r="J2259" s="42"/>
      <c r="K2259" s="42"/>
      <c r="L2259" s="42"/>
      <c r="M2259" s="42"/>
      <c r="N2259" s="42"/>
      <c r="O2259" s="42"/>
      <c r="P2259" s="144">
        <f t="shared" si="1059"/>
        <v>0</v>
      </c>
      <c r="Q2259" s="5"/>
      <c r="R2259" s="123" t="s">
        <v>265</v>
      </c>
      <c r="S2259" s="44">
        <f>'Measured TV opt-pt'!D3078</f>
        <v>0</v>
      </c>
      <c r="T2259" s="44">
        <f>'Measured TV opt-pt'!E3078</f>
        <v>0</v>
      </c>
      <c r="U2259" s="44">
        <f>'Measured TV opt-pt'!F3078</f>
        <v>0</v>
      </c>
      <c r="V2259" s="44">
        <f>'Measured TV opt-pt'!G3078</f>
        <v>0</v>
      </c>
      <c r="W2259" s="44">
        <v>20</v>
      </c>
      <c r="X2259" s="44">
        <f>'Measured TV opt-pt'!I3078</f>
        <v>0</v>
      </c>
      <c r="Y2259" s="44">
        <f>'Measured TV opt-pt'!J3078</f>
        <v>0</v>
      </c>
      <c r="Z2259" s="44">
        <f>'Measured TV opt-pt'!K3078</f>
        <v>0</v>
      </c>
      <c r="AA2259" s="44">
        <f>'Measured TV opt-pt'!L3078</f>
        <v>0</v>
      </c>
      <c r="AB2259" s="44">
        <f>'Measured TV opt-pt'!M3078</f>
        <v>0</v>
      </c>
      <c r="AC2259" s="44">
        <f>'Measured TV opt-pt'!N3078</f>
        <v>0</v>
      </c>
      <c r="AD2259" s="44">
        <f>'Measured TV opt-pt'!O3078</f>
        <v>0</v>
      </c>
      <c r="AE2259" s="55">
        <f t="shared" si="1074"/>
        <v>20</v>
      </c>
    </row>
    <row r="2260" spans="1:31" ht="13.5" customHeight="1" x14ac:dyDescent="0.2">
      <c r="A2260" s="193" t="s">
        <v>119</v>
      </c>
      <c r="B2260" s="385"/>
      <c r="C2260" s="122" t="s">
        <v>64</v>
      </c>
      <c r="D2260" s="42"/>
      <c r="E2260" s="42"/>
      <c r="F2260" s="42"/>
      <c r="G2260" s="42"/>
      <c r="H2260" s="42"/>
      <c r="I2260" s="42"/>
      <c r="J2260" s="42"/>
      <c r="K2260" s="42"/>
      <c r="L2260" s="42"/>
      <c r="M2260" s="42"/>
      <c r="N2260" s="42"/>
      <c r="O2260" s="42"/>
      <c r="P2260" s="144">
        <f t="shared" si="1059"/>
        <v>0</v>
      </c>
      <c r="Q2260" s="5"/>
      <c r="R2260" s="123" t="s">
        <v>266</v>
      </c>
      <c r="S2260" s="44"/>
      <c r="T2260" s="44"/>
      <c r="U2260" s="44"/>
      <c r="V2260" s="44"/>
      <c r="W2260" s="44"/>
      <c r="X2260" s="44"/>
      <c r="Y2260" s="44"/>
      <c r="Z2260" s="44"/>
      <c r="AA2260" s="44"/>
      <c r="AB2260" s="44"/>
      <c r="AC2260" s="44"/>
      <c r="AD2260" s="44"/>
      <c r="AE2260" s="55">
        <f t="shared" si="1074"/>
        <v>0</v>
      </c>
    </row>
    <row r="2261" spans="1:31" ht="12.75" customHeight="1" x14ac:dyDescent="0.2">
      <c r="A2261" s="193" t="s">
        <v>119</v>
      </c>
      <c r="B2261" s="385"/>
      <c r="C2261" s="212" t="s">
        <v>289</v>
      </c>
      <c r="D2261" s="217">
        <f t="shared" ref="D2261:O2261" si="1075">SUM(D2262:D2280)</f>
        <v>0</v>
      </c>
      <c r="E2261" s="217">
        <f t="shared" si="1075"/>
        <v>0</v>
      </c>
      <c r="F2261" s="217">
        <f t="shared" si="1075"/>
        <v>0</v>
      </c>
      <c r="G2261" s="217">
        <f t="shared" si="1075"/>
        <v>0</v>
      </c>
      <c r="H2261" s="217">
        <f t="shared" si="1075"/>
        <v>0</v>
      </c>
      <c r="I2261" s="217">
        <f t="shared" si="1075"/>
        <v>0</v>
      </c>
      <c r="J2261" s="217">
        <f t="shared" si="1075"/>
        <v>0</v>
      </c>
      <c r="K2261" s="217">
        <f t="shared" si="1075"/>
        <v>0</v>
      </c>
      <c r="L2261" s="217">
        <f t="shared" si="1075"/>
        <v>0</v>
      </c>
      <c r="M2261" s="217">
        <f t="shared" si="1075"/>
        <v>0</v>
      </c>
      <c r="N2261" s="217">
        <f t="shared" si="1075"/>
        <v>0</v>
      </c>
      <c r="O2261" s="217">
        <f t="shared" si="1075"/>
        <v>0</v>
      </c>
      <c r="P2261" s="214">
        <f t="shared" si="1059"/>
        <v>0</v>
      </c>
      <c r="Q2261" s="5"/>
      <c r="R2261" s="60" t="s">
        <v>107</v>
      </c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</row>
    <row r="2262" spans="1:31" ht="12.75" customHeight="1" x14ac:dyDescent="0.25">
      <c r="A2262" s="193" t="s">
        <v>119</v>
      </c>
      <c r="B2262" s="385"/>
      <c r="C2262" s="311" t="s">
        <v>284</v>
      </c>
      <c r="D2262" s="330"/>
      <c r="E2262" s="330"/>
      <c r="F2262" s="330"/>
      <c r="G2262" s="330"/>
      <c r="H2262" s="330"/>
      <c r="I2262" s="330"/>
      <c r="J2262" s="330"/>
      <c r="K2262" s="330"/>
      <c r="L2262" s="330"/>
      <c r="M2262" s="330"/>
      <c r="N2262" s="330"/>
      <c r="O2262" s="330"/>
      <c r="P2262" s="312">
        <f t="shared" ref="P2262:P2280" si="1076">SUM(D2262:O2262)</f>
        <v>0</v>
      </c>
      <c r="Q2262" s="5"/>
      <c r="R2262" s="60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</row>
    <row r="2263" spans="1:31" ht="12.75" customHeight="1" x14ac:dyDescent="0.25">
      <c r="A2263" s="193" t="s">
        <v>119</v>
      </c>
      <c r="B2263" s="385"/>
      <c r="C2263" s="311" t="s">
        <v>288</v>
      </c>
      <c r="D2263" s="330"/>
      <c r="E2263" s="330"/>
      <c r="F2263" s="330"/>
      <c r="G2263" s="330"/>
      <c r="H2263" s="330"/>
      <c r="I2263" s="330"/>
      <c r="J2263" s="330"/>
      <c r="K2263" s="330"/>
      <c r="L2263" s="330"/>
      <c r="M2263" s="330"/>
      <c r="N2263" s="330"/>
      <c r="O2263" s="330"/>
      <c r="P2263" s="312">
        <f t="shared" si="1076"/>
        <v>0</v>
      </c>
      <c r="Q2263" s="5"/>
      <c r="R2263" s="60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</row>
    <row r="2264" spans="1:31" ht="12.75" customHeight="1" x14ac:dyDescent="0.25">
      <c r="A2264" s="193" t="s">
        <v>119</v>
      </c>
      <c r="B2264" s="385"/>
      <c r="C2264" s="311" t="s">
        <v>280</v>
      </c>
      <c r="D2264" s="330"/>
      <c r="E2264" s="330"/>
      <c r="F2264" s="330"/>
      <c r="G2264" s="330"/>
      <c r="H2264" s="330"/>
      <c r="I2264" s="330"/>
      <c r="J2264" s="330"/>
      <c r="K2264" s="330"/>
      <c r="L2264" s="330"/>
      <c r="M2264" s="330"/>
      <c r="N2264" s="330"/>
      <c r="O2264" s="330"/>
      <c r="P2264" s="312">
        <f t="shared" si="1076"/>
        <v>0</v>
      </c>
      <c r="Q2264" s="5"/>
      <c r="R2264" s="60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</row>
    <row r="2265" spans="1:31" ht="12.75" customHeight="1" x14ac:dyDescent="0.25">
      <c r="A2265" s="193" t="s">
        <v>119</v>
      </c>
      <c r="B2265" s="385"/>
      <c r="C2265" s="311" t="s">
        <v>285</v>
      </c>
      <c r="D2265" s="330"/>
      <c r="E2265" s="330"/>
      <c r="F2265" s="330"/>
      <c r="G2265" s="330"/>
      <c r="H2265" s="330"/>
      <c r="I2265" s="330"/>
      <c r="J2265" s="330"/>
      <c r="K2265" s="330"/>
      <c r="L2265" s="330"/>
      <c r="M2265" s="330"/>
      <c r="N2265" s="330"/>
      <c r="O2265" s="330"/>
      <c r="P2265" s="312">
        <f t="shared" si="1076"/>
        <v>0</v>
      </c>
      <c r="Q2265" s="5"/>
      <c r="R2265" s="60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</row>
    <row r="2266" spans="1:31" ht="12.75" customHeight="1" x14ac:dyDescent="0.25">
      <c r="A2266" s="193" t="str">
        <f t="shared" ref="A2266:A2278" si="1077">+A2265</f>
        <v>IC</v>
      </c>
      <c r="B2266" s="385"/>
      <c r="C2266" s="311" t="s">
        <v>280</v>
      </c>
      <c r="D2266" s="330"/>
      <c r="E2266" s="330"/>
      <c r="F2266" s="330"/>
      <c r="G2266" s="330"/>
      <c r="H2266" s="330"/>
      <c r="I2266" s="330"/>
      <c r="J2266" s="330"/>
      <c r="K2266" s="330"/>
      <c r="L2266" s="330"/>
      <c r="M2266" s="330"/>
      <c r="N2266" s="330"/>
      <c r="O2266" s="330"/>
      <c r="P2266" s="312">
        <f t="shared" si="1076"/>
        <v>0</v>
      </c>
      <c r="Q2266" s="5"/>
      <c r="R2266" s="60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</row>
    <row r="2267" spans="1:31" ht="12.75" customHeight="1" x14ac:dyDescent="0.25">
      <c r="A2267" s="193" t="str">
        <f t="shared" si="1077"/>
        <v>IC</v>
      </c>
      <c r="B2267" s="385"/>
      <c r="C2267" s="311" t="s">
        <v>286</v>
      </c>
      <c r="D2267" s="330"/>
      <c r="E2267" s="330"/>
      <c r="F2267" s="330"/>
      <c r="G2267" s="330"/>
      <c r="H2267" s="330"/>
      <c r="I2267" s="330"/>
      <c r="J2267" s="330"/>
      <c r="K2267" s="330"/>
      <c r="L2267" s="330"/>
      <c r="M2267" s="330"/>
      <c r="N2267" s="330"/>
      <c r="O2267" s="330"/>
      <c r="P2267" s="312">
        <f t="shared" si="1076"/>
        <v>0</v>
      </c>
      <c r="Q2267" s="5"/>
      <c r="R2267" s="60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</row>
    <row r="2268" spans="1:31" ht="12.75" customHeight="1" x14ac:dyDescent="0.25">
      <c r="A2268" s="193" t="str">
        <f t="shared" si="1077"/>
        <v>IC</v>
      </c>
      <c r="B2268" s="385"/>
      <c r="C2268" s="311" t="s">
        <v>282</v>
      </c>
      <c r="D2268" s="330"/>
      <c r="E2268" s="330"/>
      <c r="F2268" s="330"/>
      <c r="G2268" s="330"/>
      <c r="H2268" s="330"/>
      <c r="I2268" s="330"/>
      <c r="J2268" s="330"/>
      <c r="K2268" s="330"/>
      <c r="L2268" s="330"/>
      <c r="M2268" s="330"/>
      <c r="N2268" s="330"/>
      <c r="O2268" s="330"/>
      <c r="P2268" s="312">
        <f t="shared" si="1076"/>
        <v>0</v>
      </c>
      <c r="Q2268" s="5"/>
      <c r="R2268" s="60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</row>
    <row r="2269" spans="1:31" ht="12.75" customHeight="1" x14ac:dyDescent="0.25">
      <c r="A2269" s="193" t="str">
        <f t="shared" si="1077"/>
        <v>IC</v>
      </c>
      <c r="B2269" s="385"/>
      <c r="C2269" s="311" t="s">
        <v>283</v>
      </c>
      <c r="D2269" s="330"/>
      <c r="E2269" s="330"/>
      <c r="F2269" s="330"/>
      <c r="G2269" s="330"/>
      <c r="H2269" s="330"/>
      <c r="I2269" s="330"/>
      <c r="J2269" s="330"/>
      <c r="K2269" s="330"/>
      <c r="L2269" s="330"/>
      <c r="M2269" s="330"/>
      <c r="N2269" s="330"/>
      <c r="O2269" s="330"/>
      <c r="P2269" s="312">
        <f t="shared" si="1076"/>
        <v>0</v>
      </c>
      <c r="Q2269" s="5"/>
      <c r="R2269" s="60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</row>
    <row r="2270" spans="1:31" ht="12.75" customHeight="1" x14ac:dyDescent="0.25">
      <c r="A2270" s="193" t="str">
        <f t="shared" si="1077"/>
        <v>IC</v>
      </c>
      <c r="B2270" s="385"/>
      <c r="C2270" s="313" t="s">
        <v>287</v>
      </c>
      <c r="D2270" s="331"/>
      <c r="E2270" s="331"/>
      <c r="F2270" s="331"/>
      <c r="G2270" s="331"/>
      <c r="H2270" s="331"/>
      <c r="I2270" s="331"/>
      <c r="J2270" s="331"/>
      <c r="K2270" s="331"/>
      <c r="L2270" s="331"/>
      <c r="M2270" s="331"/>
      <c r="N2270" s="331"/>
      <c r="O2270" s="331"/>
      <c r="P2270" s="314">
        <f t="shared" si="1076"/>
        <v>0</v>
      </c>
      <c r="Q2270" s="5"/>
      <c r="R2270" s="60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</row>
    <row r="2271" spans="1:31" ht="12.75" customHeight="1" x14ac:dyDescent="0.25">
      <c r="A2271" s="193" t="str">
        <f t="shared" si="1077"/>
        <v>IC</v>
      </c>
      <c r="B2271" s="385"/>
      <c r="C2271" s="313" t="s">
        <v>288</v>
      </c>
      <c r="D2271" s="331"/>
      <c r="E2271" s="331"/>
      <c r="F2271" s="331"/>
      <c r="G2271" s="331"/>
      <c r="H2271" s="331"/>
      <c r="I2271" s="331"/>
      <c r="J2271" s="331"/>
      <c r="K2271" s="331"/>
      <c r="L2271" s="331"/>
      <c r="M2271" s="331"/>
      <c r="N2271" s="331"/>
      <c r="O2271" s="331"/>
      <c r="P2271" s="314">
        <f t="shared" si="1076"/>
        <v>0</v>
      </c>
      <c r="Q2271" s="5"/>
      <c r="R2271" s="60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</row>
    <row r="2272" spans="1:31" ht="12.75" customHeight="1" x14ac:dyDescent="0.25">
      <c r="A2272" s="193" t="str">
        <f t="shared" si="1077"/>
        <v>IC</v>
      </c>
      <c r="B2272" s="385"/>
      <c r="C2272" s="313" t="s">
        <v>280</v>
      </c>
      <c r="D2272" s="331"/>
      <c r="E2272" s="331"/>
      <c r="F2272" s="331"/>
      <c r="G2272" s="331"/>
      <c r="H2272" s="331"/>
      <c r="I2272" s="331"/>
      <c r="J2272" s="331"/>
      <c r="K2272" s="331"/>
      <c r="L2272" s="331"/>
      <c r="M2272" s="331"/>
      <c r="N2272" s="331"/>
      <c r="O2272" s="331"/>
      <c r="P2272" s="314">
        <f t="shared" si="1076"/>
        <v>0</v>
      </c>
      <c r="Q2272" s="5"/>
      <c r="R2272" s="60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</row>
    <row r="2273" spans="1:46" ht="12.75" customHeight="1" x14ac:dyDescent="0.25">
      <c r="A2273" s="193" t="str">
        <f t="shared" si="1077"/>
        <v>IC</v>
      </c>
      <c r="B2273" s="385"/>
      <c r="C2273" s="313" t="s">
        <v>285</v>
      </c>
      <c r="D2273" s="331"/>
      <c r="E2273" s="331"/>
      <c r="F2273" s="331"/>
      <c r="G2273" s="331"/>
      <c r="H2273" s="331"/>
      <c r="I2273" s="331"/>
      <c r="J2273" s="331"/>
      <c r="K2273" s="331"/>
      <c r="L2273" s="331"/>
      <c r="M2273" s="331"/>
      <c r="N2273" s="331"/>
      <c r="O2273" s="331"/>
      <c r="P2273" s="314">
        <f t="shared" si="1076"/>
        <v>0</v>
      </c>
      <c r="Q2273" s="5"/>
      <c r="R2273" s="60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</row>
    <row r="2274" spans="1:46" ht="12.75" customHeight="1" x14ac:dyDescent="0.25">
      <c r="A2274" s="193" t="str">
        <f t="shared" si="1077"/>
        <v>IC</v>
      </c>
      <c r="B2274" s="385"/>
      <c r="C2274" s="313" t="s">
        <v>280</v>
      </c>
      <c r="D2274" s="331"/>
      <c r="E2274" s="331"/>
      <c r="F2274" s="331"/>
      <c r="G2274" s="331"/>
      <c r="H2274" s="331"/>
      <c r="I2274" s="331"/>
      <c r="J2274" s="331"/>
      <c r="K2274" s="331"/>
      <c r="L2274" s="331"/>
      <c r="M2274" s="331"/>
      <c r="N2274" s="331"/>
      <c r="O2274" s="331"/>
      <c r="P2274" s="314">
        <f t="shared" si="1076"/>
        <v>0</v>
      </c>
      <c r="Q2274" s="5"/>
      <c r="R2274" s="60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</row>
    <row r="2275" spans="1:46" ht="12.75" customHeight="1" x14ac:dyDescent="0.25">
      <c r="A2275" s="193" t="str">
        <f t="shared" si="1077"/>
        <v>IC</v>
      </c>
      <c r="B2275" s="385"/>
      <c r="C2275" s="313" t="s">
        <v>286</v>
      </c>
      <c r="D2275" s="331"/>
      <c r="E2275" s="331"/>
      <c r="F2275" s="331"/>
      <c r="G2275" s="331"/>
      <c r="H2275" s="331"/>
      <c r="I2275" s="331"/>
      <c r="J2275" s="331"/>
      <c r="K2275" s="331"/>
      <c r="L2275" s="331"/>
      <c r="M2275" s="331"/>
      <c r="N2275" s="331"/>
      <c r="O2275" s="331"/>
      <c r="P2275" s="314">
        <f t="shared" si="1076"/>
        <v>0</v>
      </c>
      <c r="Q2275" s="5"/>
      <c r="R2275" s="60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</row>
    <row r="2276" spans="1:46" ht="12.75" customHeight="1" x14ac:dyDescent="0.25">
      <c r="A2276" s="193" t="str">
        <f t="shared" si="1077"/>
        <v>IC</v>
      </c>
      <c r="B2276" s="385"/>
      <c r="C2276" s="313" t="s">
        <v>282</v>
      </c>
      <c r="D2276" s="331"/>
      <c r="E2276" s="331"/>
      <c r="F2276" s="331"/>
      <c r="G2276" s="331"/>
      <c r="H2276" s="331"/>
      <c r="I2276" s="331"/>
      <c r="J2276" s="331"/>
      <c r="K2276" s="331"/>
      <c r="L2276" s="331"/>
      <c r="M2276" s="331"/>
      <c r="N2276" s="331"/>
      <c r="O2276" s="331"/>
      <c r="P2276" s="314">
        <f t="shared" si="1076"/>
        <v>0</v>
      </c>
      <c r="Q2276" s="5"/>
      <c r="R2276" s="60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</row>
    <row r="2277" spans="1:46" ht="12.75" customHeight="1" x14ac:dyDescent="0.25">
      <c r="A2277" s="193" t="str">
        <f t="shared" si="1077"/>
        <v>IC</v>
      </c>
      <c r="B2277" s="385"/>
      <c r="C2277" s="313" t="s">
        <v>283</v>
      </c>
      <c r="D2277" s="331"/>
      <c r="E2277" s="331"/>
      <c r="F2277" s="331"/>
      <c r="G2277" s="331"/>
      <c r="H2277" s="331"/>
      <c r="I2277" s="331"/>
      <c r="J2277" s="331"/>
      <c r="K2277" s="331"/>
      <c r="L2277" s="331"/>
      <c r="M2277" s="331"/>
      <c r="N2277" s="331"/>
      <c r="O2277" s="331"/>
      <c r="P2277" s="314">
        <f t="shared" si="1076"/>
        <v>0</v>
      </c>
      <c r="Q2277" s="5"/>
      <c r="R2277" s="60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</row>
    <row r="2278" spans="1:46" ht="12.75" customHeight="1" x14ac:dyDescent="0.25">
      <c r="A2278" s="193" t="str">
        <f t="shared" si="1077"/>
        <v>IC</v>
      </c>
      <c r="B2278" s="385"/>
      <c r="C2278" s="313" t="s">
        <v>281</v>
      </c>
      <c r="D2278" s="331"/>
      <c r="E2278" s="331"/>
      <c r="F2278" s="331"/>
      <c r="G2278" s="331"/>
      <c r="H2278" s="331"/>
      <c r="I2278" s="331"/>
      <c r="J2278" s="331"/>
      <c r="K2278" s="331"/>
      <c r="L2278" s="331"/>
      <c r="M2278" s="331"/>
      <c r="N2278" s="331"/>
      <c r="O2278" s="331"/>
      <c r="P2278" s="314">
        <f t="shared" si="1076"/>
        <v>0</v>
      </c>
      <c r="Q2278" s="5"/>
      <c r="R2278" s="60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</row>
    <row r="2279" spans="1:46" ht="12.75" customHeight="1" x14ac:dyDescent="0.25">
      <c r="A2279" s="193" t="s">
        <v>119</v>
      </c>
      <c r="B2279" s="385"/>
      <c r="C2279" s="318" t="s">
        <v>279</v>
      </c>
      <c r="D2279" s="332"/>
      <c r="E2279" s="332"/>
      <c r="F2279" s="332"/>
      <c r="G2279" s="332"/>
      <c r="H2279" s="332"/>
      <c r="I2279" s="332"/>
      <c r="J2279" s="332"/>
      <c r="K2279" s="332"/>
      <c r="L2279" s="332"/>
      <c r="M2279" s="332"/>
      <c r="N2279" s="332"/>
      <c r="O2279" s="332"/>
      <c r="P2279" s="315">
        <f t="shared" si="1076"/>
        <v>0</v>
      </c>
      <c r="Q2279" s="5"/>
      <c r="R2279" s="60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</row>
    <row r="2280" spans="1:46" ht="12.75" customHeight="1" x14ac:dyDescent="0.25">
      <c r="A2280" s="193" t="s">
        <v>119</v>
      </c>
      <c r="B2280" s="385"/>
      <c r="C2280" s="316" t="s">
        <v>290</v>
      </c>
      <c r="D2280" s="334"/>
      <c r="E2280" s="334"/>
      <c r="F2280" s="334"/>
      <c r="G2280" s="334"/>
      <c r="H2280" s="334"/>
      <c r="I2280" s="334"/>
      <c r="J2280" s="334"/>
      <c r="K2280" s="334"/>
      <c r="L2280" s="334"/>
      <c r="M2280" s="334"/>
      <c r="N2280" s="334"/>
      <c r="O2280" s="334"/>
      <c r="P2280" s="317">
        <f t="shared" si="1076"/>
        <v>0</v>
      </c>
      <c r="Q2280" s="5"/>
      <c r="R2280" s="60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</row>
    <row r="2281" spans="1:46" ht="12.75" customHeight="1" x14ac:dyDescent="0.2">
      <c r="A2281" s="193" t="s">
        <v>119</v>
      </c>
      <c r="B2281" s="385"/>
      <c r="C2281" s="122" t="s">
        <v>66</v>
      </c>
      <c r="D2281" s="42"/>
      <c r="E2281" s="42"/>
      <c r="F2281" s="42"/>
      <c r="G2281" s="42"/>
      <c r="H2281" s="42"/>
      <c r="I2281" s="42"/>
      <c r="J2281" s="42"/>
      <c r="K2281" s="42"/>
      <c r="L2281" s="42"/>
      <c r="M2281" s="42"/>
      <c r="N2281" s="42"/>
      <c r="O2281" s="42"/>
      <c r="P2281" s="144">
        <f t="shared" si="1059"/>
        <v>0</v>
      </c>
      <c r="R2281" s="60" t="s">
        <v>107</v>
      </c>
    </row>
    <row r="2282" spans="1:46" ht="12.75" customHeight="1" x14ac:dyDescent="0.2">
      <c r="A2282" s="193" t="s">
        <v>119</v>
      </c>
      <c r="B2282" s="385"/>
      <c r="C2282" s="122" t="s">
        <v>67</v>
      </c>
      <c r="D2282" s="42"/>
      <c r="E2282" s="42"/>
      <c r="F2282" s="42"/>
      <c r="G2282" s="42"/>
      <c r="H2282" s="42"/>
      <c r="I2282" s="42"/>
      <c r="J2282" s="42"/>
      <c r="K2282" s="42"/>
      <c r="L2282" s="42"/>
      <c r="M2282" s="42"/>
      <c r="N2282" s="42"/>
      <c r="O2282" s="42"/>
      <c r="P2282" s="144">
        <f t="shared" si="1059"/>
        <v>0</v>
      </c>
      <c r="Q2282" s="5"/>
      <c r="R2282" s="60" t="s">
        <v>107</v>
      </c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</row>
    <row r="2283" spans="1:46" ht="12.75" customHeight="1" x14ac:dyDescent="0.2">
      <c r="A2283" s="193" t="s">
        <v>119</v>
      </c>
      <c r="B2283" s="385"/>
      <c r="C2283" s="122" t="s">
        <v>68</v>
      </c>
      <c r="D2283" s="42"/>
      <c r="E2283" s="42"/>
      <c r="F2283" s="42"/>
      <c r="G2283" s="42"/>
      <c r="H2283" s="42"/>
      <c r="I2283" s="42"/>
      <c r="J2283" s="42"/>
      <c r="K2283" s="42"/>
      <c r="L2283" s="42"/>
      <c r="M2283" s="42"/>
      <c r="N2283" s="42"/>
      <c r="O2283" s="42"/>
      <c r="P2283" s="144">
        <f t="shared" si="1059"/>
        <v>0</v>
      </c>
      <c r="Q2283" s="5"/>
      <c r="R2283" s="60" t="s">
        <v>107</v>
      </c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</row>
    <row r="2284" spans="1:46" ht="13.5" customHeight="1" thickBot="1" x14ac:dyDescent="0.25">
      <c r="A2284" s="193" t="s">
        <v>119</v>
      </c>
      <c r="B2284" s="386"/>
      <c r="C2284" s="126" t="s">
        <v>55</v>
      </c>
      <c r="D2284" s="56">
        <f t="shared" ref="D2284:O2284" si="1078">+D2283+D2282+D2281+D2261+D2260+D2259+D2258+D2257+D2256+D2245</f>
        <v>0</v>
      </c>
      <c r="E2284" s="56">
        <f t="shared" si="1078"/>
        <v>0</v>
      </c>
      <c r="F2284" s="56">
        <f t="shared" si="1078"/>
        <v>0</v>
      </c>
      <c r="G2284" s="56">
        <f t="shared" si="1078"/>
        <v>0</v>
      </c>
      <c r="H2284" s="56">
        <f t="shared" si="1078"/>
        <v>390313.74000000051</v>
      </c>
      <c r="I2284" s="56">
        <f t="shared" si="1078"/>
        <v>686604.5928735201</v>
      </c>
      <c r="J2284" s="56">
        <f t="shared" si="1078"/>
        <v>0</v>
      </c>
      <c r="K2284" s="56">
        <f t="shared" si="1078"/>
        <v>0</v>
      </c>
      <c r="L2284" s="56">
        <f t="shared" si="1078"/>
        <v>0</v>
      </c>
      <c r="M2284" s="56">
        <f t="shared" si="1078"/>
        <v>0</v>
      </c>
      <c r="N2284" s="56">
        <f t="shared" si="1078"/>
        <v>0</v>
      </c>
      <c r="O2284" s="56">
        <f t="shared" si="1078"/>
        <v>0</v>
      </c>
      <c r="P2284" s="147">
        <f t="shared" si="1059"/>
        <v>1076918.3328735207</v>
      </c>
      <c r="Q2284" s="199" t="str">
        <f>+B2245</f>
        <v>Magnum NPD</v>
      </c>
      <c r="R2284" s="60" t="s">
        <v>107</v>
      </c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</row>
    <row r="2285" spans="1:46" ht="12.75" customHeight="1" thickBot="1" x14ac:dyDescent="0.25">
      <c r="A2285" s="193" t="s">
        <v>119</v>
      </c>
      <c r="B2285" s="384" t="str">
        <f>+'Measured TV opt-pt'!B3096</f>
        <v>Magnum Promo</v>
      </c>
      <c r="C2285" s="121" t="s">
        <v>56</v>
      </c>
      <c r="D2285" s="54">
        <f t="shared" ref="D2285:O2285" si="1079">SUM(D2286:D2295)</f>
        <v>0</v>
      </c>
      <c r="E2285" s="54">
        <f t="shared" si="1079"/>
        <v>0</v>
      </c>
      <c r="F2285" s="54">
        <f t="shared" si="1079"/>
        <v>0</v>
      </c>
      <c r="G2285" s="54">
        <f t="shared" si="1079"/>
        <v>0</v>
      </c>
      <c r="H2285" s="54">
        <f t="shared" si="1079"/>
        <v>0</v>
      </c>
      <c r="I2285" s="54">
        <f t="shared" si="1079"/>
        <v>1488544.5994289694</v>
      </c>
      <c r="J2285" s="54">
        <f t="shared" si="1079"/>
        <v>459798.19692962494</v>
      </c>
      <c r="K2285" s="54">
        <f t="shared" si="1079"/>
        <v>420097.13582529465</v>
      </c>
      <c r="L2285" s="54">
        <f t="shared" si="1079"/>
        <v>0</v>
      </c>
      <c r="M2285" s="54">
        <f t="shared" si="1079"/>
        <v>0</v>
      </c>
      <c r="N2285" s="54">
        <f t="shared" si="1079"/>
        <v>0</v>
      </c>
      <c r="O2285" s="54">
        <f t="shared" si="1079"/>
        <v>0</v>
      </c>
      <c r="P2285" s="140">
        <f t="shared" si="1059"/>
        <v>2368439.9321838892</v>
      </c>
      <c r="Q2285" s="198"/>
      <c r="R2285" s="121" t="s">
        <v>104</v>
      </c>
      <c r="S2285" s="54">
        <f>SUM(S2286:S2291)</f>
        <v>0</v>
      </c>
      <c r="T2285" s="54">
        <f t="shared" ref="T2285:X2285" si="1080">SUM(T2286:T2291)</f>
        <v>0</v>
      </c>
      <c r="U2285" s="54">
        <f t="shared" si="1080"/>
        <v>0</v>
      </c>
      <c r="V2285" s="54">
        <f t="shared" si="1080"/>
        <v>0</v>
      </c>
      <c r="W2285" s="54">
        <f t="shared" si="1080"/>
        <v>0</v>
      </c>
      <c r="X2285" s="117">
        <f t="shared" si="1080"/>
        <v>984.53333333333342</v>
      </c>
      <c r="Y2285" s="117">
        <f t="shared" ref="Y2285:AD2285" si="1081">SUM(Y2286:Y2291)</f>
        <v>412.64999999999986</v>
      </c>
      <c r="Z2285" s="117">
        <f t="shared" si="1081"/>
        <v>485.54499999999979</v>
      </c>
      <c r="AA2285" s="117">
        <f t="shared" si="1081"/>
        <v>0</v>
      </c>
      <c r="AB2285" s="117">
        <f t="shared" si="1081"/>
        <v>0</v>
      </c>
      <c r="AC2285" s="117">
        <f t="shared" si="1081"/>
        <v>0</v>
      </c>
      <c r="AD2285" s="117">
        <f t="shared" si="1081"/>
        <v>0</v>
      </c>
      <c r="AE2285" s="55">
        <f t="shared" ref="AE2285:AE2291" si="1082">SUM(S2285:AD2285)</f>
        <v>1882.7283333333332</v>
      </c>
    </row>
    <row r="2286" spans="1:46" ht="12.75" customHeight="1" thickBot="1" x14ac:dyDescent="0.25">
      <c r="A2286" s="193" t="s">
        <v>119</v>
      </c>
      <c r="B2286" s="385"/>
      <c r="C2286" s="123" t="s">
        <v>57</v>
      </c>
      <c r="D2286" s="58">
        <f>+'Measured TV opt-pt'!D3098</f>
        <v>0</v>
      </c>
      <c r="E2286" s="58">
        <f>+'Measured TV opt-pt'!E3098</f>
        <v>0</v>
      </c>
      <c r="F2286" s="58">
        <f>+'Measured TV opt-pt'!F3098</f>
        <v>0</v>
      </c>
      <c r="G2286" s="58">
        <f>+'Measured TV opt-pt'!G3098</f>
        <v>0</v>
      </c>
      <c r="H2286" s="58">
        <f>+'Measured TV opt-pt'!H3098</f>
        <v>0</v>
      </c>
      <c r="I2286" s="58">
        <f>+'Measured TV opt-pt'!I3098</f>
        <v>688257.41903600411</v>
      </c>
      <c r="J2286" s="58">
        <f>+'Measured TV opt-pt'!J3098</f>
        <v>190991.73679056307</v>
      </c>
      <c r="K2286" s="58">
        <f>+'Measured TV opt-pt'!K3098</f>
        <v>266568.21405709733</v>
      </c>
      <c r="L2286" s="58">
        <f>+'Measured TV opt-pt'!L3098</f>
        <v>0</v>
      </c>
      <c r="M2286" s="58">
        <f>+'Measured TV opt-pt'!M3098</f>
        <v>0</v>
      </c>
      <c r="N2286" s="58">
        <f>+'Measured TV opt-pt'!N3098</f>
        <v>0</v>
      </c>
      <c r="O2286" s="58">
        <f>+'Measured TV opt-pt'!O3098</f>
        <v>0</v>
      </c>
      <c r="P2286" s="141">
        <f t="shared" si="1059"/>
        <v>1145817.3698836644</v>
      </c>
      <c r="R2286" s="123" t="s">
        <v>57</v>
      </c>
      <c r="S2286" s="44">
        <f>'Measured TV opt-pt'!D3135</f>
        <v>0</v>
      </c>
      <c r="T2286" s="44">
        <f>'Measured TV opt-pt'!E3135</f>
        <v>0</v>
      </c>
      <c r="U2286" s="44">
        <f>'Measured TV opt-pt'!F3135</f>
        <v>0</v>
      </c>
      <c r="V2286" s="44">
        <f>'Measured TV opt-pt'!G3135</f>
        <v>0</v>
      </c>
      <c r="W2286" s="44">
        <f>'Measured TV opt-pt'!H3135</f>
        <v>0</v>
      </c>
      <c r="X2286" s="44">
        <f>'Measured TV opt-pt'!I3135</f>
        <v>579.33797311360468</v>
      </c>
      <c r="Y2286" s="44">
        <f>'Measured TV opt-pt'!J3135</f>
        <v>249.90652470254921</v>
      </c>
      <c r="Z2286" s="44">
        <f>'Measured TV opt-pt'!K3135</f>
        <v>388.92263577284928</v>
      </c>
      <c r="AA2286" s="44">
        <f>'Measured TV opt-pt'!L3135</f>
        <v>0</v>
      </c>
      <c r="AB2286" s="44">
        <f>'Measured TV opt-pt'!M3135</f>
        <v>0</v>
      </c>
      <c r="AC2286" s="44">
        <f>'Measured TV opt-pt'!N3135</f>
        <v>0</v>
      </c>
      <c r="AD2286" s="44">
        <f>'Measured TV opt-pt'!O3135</f>
        <v>0</v>
      </c>
      <c r="AE2286" s="55">
        <f t="shared" si="1082"/>
        <v>1218.1671335890032</v>
      </c>
      <c r="AT2286" s="5">
        <f>L2286+L2290+L2291</f>
        <v>0</v>
      </c>
    </row>
    <row r="2287" spans="1:46" ht="12.75" customHeight="1" thickBot="1" x14ac:dyDescent="0.25">
      <c r="A2287" s="193" t="s">
        <v>119</v>
      </c>
      <c r="B2287" s="385"/>
      <c r="C2287" s="123" t="s">
        <v>221</v>
      </c>
      <c r="D2287" s="58">
        <f>+'Measured TV opt-pt'!D3099</f>
        <v>0</v>
      </c>
      <c r="E2287" s="58">
        <f>+'Measured TV opt-pt'!E3099</f>
        <v>0</v>
      </c>
      <c r="F2287" s="58">
        <f>+'Measured TV opt-pt'!F3099</f>
        <v>0</v>
      </c>
      <c r="G2287" s="58">
        <f>+'Measured TV opt-pt'!G3099</f>
        <v>0</v>
      </c>
      <c r="H2287" s="58">
        <f>+'Measured TV opt-pt'!H3099</f>
        <v>0</v>
      </c>
      <c r="I2287" s="58">
        <f>+'Measured TV opt-pt'!I3099</f>
        <v>0</v>
      </c>
      <c r="J2287" s="58">
        <f>+'Measured TV opt-pt'!J3099</f>
        <v>0</v>
      </c>
      <c r="K2287" s="58">
        <f>+'Measured TV opt-pt'!K3099</f>
        <v>0</v>
      </c>
      <c r="L2287" s="58">
        <f>+'Measured TV opt-pt'!L3099</f>
        <v>0</v>
      </c>
      <c r="M2287" s="58">
        <f>+'Measured TV opt-pt'!M3099</f>
        <v>0</v>
      </c>
      <c r="N2287" s="58">
        <f>+'Measured TV opt-pt'!N3099</f>
        <v>0</v>
      </c>
      <c r="O2287" s="58">
        <f>+'Measured TV opt-pt'!O3099</f>
        <v>0</v>
      </c>
      <c r="P2287" s="141">
        <f t="shared" si="1059"/>
        <v>0</v>
      </c>
      <c r="R2287" s="123" t="s">
        <v>221</v>
      </c>
      <c r="S2287" s="44">
        <f>'Measured TV opt-pt'!D3136</f>
        <v>0</v>
      </c>
      <c r="T2287" s="44">
        <f>'Measured TV opt-pt'!E3136</f>
        <v>0</v>
      </c>
      <c r="U2287" s="44">
        <f>'Measured TV opt-pt'!F3136</f>
        <v>0</v>
      </c>
      <c r="V2287" s="44">
        <f>'Measured TV opt-pt'!G3136</f>
        <v>0</v>
      </c>
      <c r="W2287" s="44">
        <f>'Measured TV opt-pt'!H3136</f>
        <v>0</v>
      </c>
      <c r="X2287" s="44">
        <f>'Measured TV opt-pt'!I3136</f>
        <v>0</v>
      </c>
      <c r="Y2287" s="44">
        <f>'Measured TV opt-pt'!J3136</f>
        <v>0</v>
      </c>
      <c r="Z2287" s="44">
        <f>'Measured TV opt-pt'!K3136</f>
        <v>0</v>
      </c>
      <c r="AA2287" s="44">
        <f>'Measured TV opt-pt'!L3136</f>
        <v>0</v>
      </c>
      <c r="AB2287" s="44">
        <f>'Measured TV opt-pt'!M3136</f>
        <v>0</v>
      </c>
      <c r="AC2287" s="44">
        <f>'Measured TV opt-pt'!N3136</f>
        <v>0</v>
      </c>
      <c r="AD2287" s="44">
        <f>'Measured TV opt-pt'!O3136</f>
        <v>0</v>
      </c>
      <c r="AE2287" s="55">
        <f t="shared" si="1082"/>
        <v>0</v>
      </c>
      <c r="AT2287" s="5"/>
    </row>
    <row r="2288" spans="1:46" ht="12.75" customHeight="1" thickBot="1" x14ac:dyDescent="0.25">
      <c r="A2288" s="193" t="s">
        <v>119</v>
      </c>
      <c r="B2288" s="385"/>
      <c r="C2288" s="123" t="s">
        <v>222</v>
      </c>
      <c r="D2288" s="58">
        <f>+'Measured TV opt-pt'!D3100</f>
        <v>0</v>
      </c>
      <c r="E2288" s="58">
        <f>+'Measured TV opt-pt'!E3100</f>
        <v>0</v>
      </c>
      <c r="F2288" s="58">
        <f>+'Measured TV opt-pt'!F3100</f>
        <v>0</v>
      </c>
      <c r="G2288" s="58">
        <f>+'Measured TV opt-pt'!G3100</f>
        <v>0</v>
      </c>
      <c r="H2288" s="58">
        <f>+'Measured TV opt-pt'!H3100</f>
        <v>0</v>
      </c>
      <c r="I2288" s="58">
        <f>+'Measured TV opt-pt'!I3100</f>
        <v>348081.00581742486</v>
      </c>
      <c r="J2288" s="58">
        <f>+'Measured TV opt-pt'!J3100</f>
        <v>57714.291397521192</v>
      </c>
      <c r="K2288" s="58">
        <f>+'Measured TV opt-pt'!K3100</f>
        <v>41724.78368259986</v>
      </c>
      <c r="L2288" s="58">
        <f>+'Measured TV opt-pt'!L3100</f>
        <v>0</v>
      </c>
      <c r="M2288" s="58">
        <f>+'Measured TV opt-pt'!M3100</f>
        <v>0</v>
      </c>
      <c r="N2288" s="58">
        <f>+'Measured TV opt-pt'!N3100</f>
        <v>0</v>
      </c>
      <c r="O2288" s="58">
        <f>+'Measured TV opt-pt'!O3100</f>
        <v>0</v>
      </c>
      <c r="P2288" s="141">
        <f t="shared" si="1059"/>
        <v>447520.08089754591</v>
      </c>
      <c r="R2288" s="123" t="s">
        <v>222</v>
      </c>
      <c r="S2288" s="44">
        <f>'Measured TV opt-pt'!D3137</f>
        <v>0</v>
      </c>
      <c r="T2288" s="44">
        <f>'Measured TV opt-pt'!E3137</f>
        <v>0</v>
      </c>
      <c r="U2288" s="44">
        <f>'Measured TV opt-pt'!F3137</f>
        <v>0</v>
      </c>
      <c r="V2288" s="44">
        <f>'Measured TV opt-pt'!G3137</f>
        <v>0</v>
      </c>
      <c r="W2288" s="44">
        <f>'Measured TV opt-pt'!H3137</f>
        <v>0</v>
      </c>
      <c r="X2288" s="44">
        <f>'Measured TV opt-pt'!I3137</f>
        <v>231.07418871054193</v>
      </c>
      <c r="Y2288" s="44">
        <f>'Measured TV opt-pt'!J3137</f>
        <v>62.096295967088103</v>
      </c>
      <c r="Z2288" s="44">
        <f>'Measured TV opt-pt'!K3137</f>
        <v>56.000396152818844</v>
      </c>
      <c r="AA2288" s="44">
        <f>'Measured TV opt-pt'!L3137</f>
        <v>0</v>
      </c>
      <c r="AB2288" s="44">
        <f>'Measured TV opt-pt'!M3137</f>
        <v>0</v>
      </c>
      <c r="AC2288" s="44">
        <f>'Measured TV opt-pt'!N3137</f>
        <v>0</v>
      </c>
      <c r="AD2288" s="44">
        <f>'Measured TV opt-pt'!O3137</f>
        <v>0</v>
      </c>
      <c r="AE2288" s="55">
        <f t="shared" si="1082"/>
        <v>349.17088083044888</v>
      </c>
      <c r="AT2288" s="5"/>
    </row>
    <row r="2289" spans="1:46" ht="12.75" customHeight="1" thickBot="1" x14ac:dyDescent="0.25">
      <c r="A2289" s="193" t="s">
        <v>119</v>
      </c>
      <c r="B2289" s="385"/>
      <c r="C2289" s="123" t="s">
        <v>223</v>
      </c>
      <c r="D2289" s="58">
        <f>+'Measured TV opt-pt'!D3101</f>
        <v>0</v>
      </c>
      <c r="E2289" s="58">
        <f>+'Measured TV opt-pt'!E3101</f>
        <v>0</v>
      </c>
      <c r="F2289" s="58">
        <f>+'Measured TV opt-pt'!F3101</f>
        <v>0</v>
      </c>
      <c r="G2289" s="58">
        <f>+'Measured TV opt-pt'!G3101</f>
        <v>0</v>
      </c>
      <c r="H2289" s="58">
        <f>+'Measured TV opt-pt'!H3101</f>
        <v>0</v>
      </c>
      <c r="I2289" s="58">
        <f>+'Measured TV opt-pt'!I3101</f>
        <v>257206.17457554038</v>
      </c>
      <c r="J2289" s="58">
        <f>+'Measured TV opt-pt'!J3101</f>
        <v>91092.168741540678</v>
      </c>
      <c r="K2289" s="58">
        <f>+'Measured TV opt-pt'!K3101</f>
        <v>29479.138085597478</v>
      </c>
      <c r="L2289" s="58">
        <f>+'Measured TV opt-pt'!L3101</f>
        <v>0</v>
      </c>
      <c r="M2289" s="58">
        <f>+'Measured TV opt-pt'!M3101</f>
        <v>0</v>
      </c>
      <c r="N2289" s="58">
        <f>+'Measured TV opt-pt'!N3101</f>
        <v>0</v>
      </c>
      <c r="O2289" s="58">
        <f>+'Measured TV opt-pt'!O3101</f>
        <v>0</v>
      </c>
      <c r="P2289" s="141">
        <f t="shared" si="1059"/>
        <v>377777.48140267853</v>
      </c>
      <c r="R2289" s="123" t="s">
        <v>223</v>
      </c>
      <c r="S2289" s="44">
        <f>'Measured TV opt-pt'!D3138</f>
        <v>0</v>
      </c>
      <c r="T2289" s="44">
        <f>'Measured TV opt-pt'!E3138</f>
        <v>0</v>
      </c>
      <c r="U2289" s="44">
        <f>'Measured TV opt-pt'!F3138</f>
        <v>0</v>
      </c>
      <c r="V2289" s="44">
        <f>'Measured TV opt-pt'!G3138</f>
        <v>0</v>
      </c>
      <c r="W2289" s="44">
        <f>'Measured TV opt-pt'!H3138</f>
        <v>0</v>
      </c>
      <c r="X2289" s="44">
        <f>'Measured TV opt-pt'!I3138</f>
        <v>174.12117150918684</v>
      </c>
      <c r="Y2289" s="44">
        <f>'Measured TV opt-pt'!J3138</f>
        <v>100.64717933036259</v>
      </c>
      <c r="Z2289" s="44">
        <f>'Measured TV opt-pt'!K3138</f>
        <v>40.621968074331676</v>
      </c>
      <c r="AA2289" s="44">
        <f>'Measured TV opt-pt'!L3138</f>
        <v>0</v>
      </c>
      <c r="AB2289" s="44">
        <f>'Measured TV opt-pt'!M3138</f>
        <v>0</v>
      </c>
      <c r="AC2289" s="44">
        <f>'Measured TV opt-pt'!N3138</f>
        <v>0</v>
      </c>
      <c r="AD2289" s="44">
        <f>'Measured TV opt-pt'!O3138</f>
        <v>0</v>
      </c>
      <c r="AE2289" s="55">
        <f t="shared" si="1082"/>
        <v>315.39031891388112</v>
      </c>
      <c r="AT2289" s="5"/>
    </row>
    <row r="2290" spans="1:46" ht="12.75" customHeight="1" thickBot="1" x14ac:dyDescent="0.25">
      <c r="A2290" s="193" t="s">
        <v>119</v>
      </c>
      <c r="B2290" s="385"/>
      <c r="C2290" s="123" t="s">
        <v>224</v>
      </c>
      <c r="D2290" s="58">
        <f>+'Measured TV opt-pt'!D3102</f>
        <v>0</v>
      </c>
      <c r="E2290" s="58">
        <f>+'Measured TV opt-pt'!E3102</f>
        <v>0</v>
      </c>
      <c r="F2290" s="58">
        <f>+'Measured TV opt-pt'!F3102</f>
        <v>0</v>
      </c>
      <c r="G2290" s="58">
        <f>+'Measured TV opt-pt'!G3102</f>
        <v>0</v>
      </c>
      <c r="H2290" s="58">
        <f>+'Measured TV opt-pt'!H3102</f>
        <v>0</v>
      </c>
      <c r="I2290" s="58">
        <v>0</v>
      </c>
      <c r="J2290" s="58">
        <f>+'Measured TV opt-pt'!J3102</f>
        <v>0</v>
      </c>
      <c r="K2290" s="58">
        <f>+'Measured TV opt-pt'!K3102</f>
        <v>0</v>
      </c>
      <c r="L2290" s="58">
        <f>+'Measured TV opt-pt'!L3102</f>
        <v>0</v>
      </c>
      <c r="M2290" s="58">
        <f>+'Measured TV opt-pt'!M3102</f>
        <v>0</v>
      </c>
      <c r="N2290" s="58">
        <f>+'Measured TV opt-pt'!N3102</f>
        <v>0</v>
      </c>
      <c r="O2290" s="58">
        <f>+'Measured TV opt-pt'!O3102</f>
        <v>0</v>
      </c>
      <c r="P2290" s="141">
        <f t="shared" si="1059"/>
        <v>0</v>
      </c>
      <c r="Q2290" s="5"/>
      <c r="R2290" s="123" t="s">
        <v>224</v>
      </c>
      <c r="S2290" s="44">
        <f>'Measured TV opt-pt'!D3139</f>
        <v>0</v>
      </c>
      <c r="T2290" s="44">
        <f>'Measured TV opt-pt'!E3139</f>
        <v>0</v>
      </c>
      <c r="U2290" s="44">
        <f>'Measured TV opt-pt'!F3139</f>
        <v>0</v>
      </c>
      <c r="V2290" s="44">
        <f>'Measured TV opt-pt'!G3139</f>
        <v>0</v>
      </c>
      <c r="W2290" s="44">
        <f>'Measured TV opt-pt'!H3139</f>
        <v>0</v>
      </c>
      <c r="X2290" s="44">
        <f>'Measured TV opt-pt'!I3139</f>
        <v>0</v>
      </c>
      <c r="Y2290" s="44">
        <f>'Measured TV opt-pt'!J3139</f>
        <v>0</v>
      </c>
      <c r="Z2290" s="44">
        <f>'Measured TV opt-pt'!K3139</f>
        <v>0</v>
      </c>
      <c r="AA2290" s="44">
        <f>'Measured TV opt-pt'!L3139</f>
        <v>0</v>
      </c>
      <c r="AB2290" s="44">
        <f>'Measured TV opt-pt'!M3139</f>
        <v>0</v>
      </c>
      <c r="AC2290" s="44">
        <f>'Measured TV opt-pt'!N3139</f>
        <v>0</v>
      </c>
      <c r="AD2290" s="44">
        <f>'Measured TV opt-pt'!O3139</f>
        <v>0</v>
      </c>
      <c r="AE2290" s="55">
        <f t="shared" si="1082"/>
        <v>0</v>
      </c>
    </row>
    <row r="2291" spans="1:46" ht="12.75" customHeight="1" x14ac:dyDescent="0.2">
      <c r="A2291" s="193" t="s">
        <v>119</v>
      </c>
      <c r="B2291" s="385"/>
      <c r="C2291" s="123" t="s">
        <v>101</v>
      </c>
      <c r="D2291" s="44"/>
      <c r="E2291" s="44"/>
      <c r="F2291" s="44"/>
      <c r="G2291" s="44"/>
      <c r="H2291" s="44"/>
      <c r="I2291" s="44">
        <v>25000</v>
      </c>
      <c r="J2291" s="44"/>
      <c r="K2291" s="44"/>
      <c r="L2291" s="44"/>
      <c r="M2291" s="44"/>
      <c r="N2291" s="44"/>
      <c r="O2291" s="44"/>
      <c r="P2291" s="141">
        <f t="shared" si="1059"/>
        <v>25000</v>
      </c>
      <c r="Q2291" s="5"/>
      <c r="R2291" s="123" t="s">
        <v>101</v>
      </c>
      <c r="S2291" s="44"/>
      <c r="T2291" s="44"/>
      <c r="U2291" s="44"/>
      <c r="V2291" s="44"/>
      <c r="W2291" s="44"/>
      <c r="X2291" s="44"/>
      <c r="Y2291" s="44"/>
      <c r="Z2291" s="44"/>
      <c r="AA2291" s="44"/>
      <c r="AB2291" s="44"/>
      <c r="AC2291" s="44"/>
      <c r="AD2291" s="44"/>
      <c r="AE2291" s="55">
        <f t="shared" si="1082"/>
        <v>0</v>
      </c>
    </row>
    <row r="2292" spans="1:46" ht="12.75" customHeight="1" x14ac:dyDescent="0.2">
      <c r="A2292" s="193" t="s">
        <v>119</v>
      </c>
      <c r="B2292" s="385"/>
      <c r="C2292" s="124" t="s">
        <v>58</v>
      </c>
      <c r="D2292" s="46"/>
      <c r="E2292" s="46"/>
      <c r="F2292" s="46"/>
      <c r="G2292" s="46"/>
      <c r="H2292" s="46"/>
      <c r="I2292" s="46">
        <v>170000</v>
      </c>
      <c r="J2292" s="46">
        <v>120000</v>
      </c>
      <c r="K2292" s="46">
        <v>82325</v>
      </c>
      <c r="L2292" s="46"/>
      <c r="M2292" s="46"/>
      <c r="N2292" s="46"/>
      <c r="O2292" s="46"/>
      <c r="P2292" s="142">
        <f t="shared" si="1059"/>
        <v>372325</v>
      </c>
      <c r="R2292" s="133" t="s">
        <v>105</v>
      </c>
      <c r="S2292" s="133" t="str">
        <f>+'Measured TV opt-pt'!D1556</f>
        <v>F 20-34 ABC1C2</v>
      </c>
      <c r="T2292" s="133" t="str">
        <f>+'Measured TV opt-pt'!E1556</f>
        <v>F 20-34 ABC1C2</v>
      </c>
      <c r="U2292" s="133" t="str">
        <f>+'Measured TV opt-pt'!F1556</f>
        <v>F 20-34 ABC1C2</v>
      </c>
      <c r="V2292" s="133" t="str">
        <f>+'Measured TV opt-pt'!G1556</f>
        <v>F 20-34 ABC1C2</v>
      </c>
      <c r="W2292" s="133" t="str">
        <f>+'Measured TV opt-pt'!H1556</f>
        <v>F 20-34 ABC1C2</v>
      </c>
      <c r="X2292" s="8" t="str">
        <f>+'Measured TV opt-pt'!I1556</f>
        <v>F 20-34 ABC1C2</v>
      </c>
      <c r="Y2292" s="133" t="str">
        <f>+'Measured TV opt-pt'!J1556</f>
        <v>F 20-34 ABC1C2</v>
      </c>
      <c r="Z2292" s="133" t="str">
        <f>+'Measured TV opt-pt'!K1556</f>
        <v>F 20-34 ABC1C2</v>
      </c>
      <c r="AA2292" s="133" t="str">
        <f>+'Measured TV opt-pt'!L1556</f>
        <v>F 20-34 ABC1C2</v>
      </c>
      <c r="AB2292" s="133" t="str">
        <f>+'Measured TV opt-pt'!M1556</f>
        <v>F 20-34 ABC1C2</v>
      </c>
      <c r="AC2292" s="133" t="str">
        <f>+'Measured TV opt-pt'!N1556</f>
        <v>F 20-34 ABC1C2</v>
      </c>
      <c r="AD2292" s="133" t="str">
        <f>+'Measured TV opt-pt'!O1556</f>
        <v>F 20-34 ABC1C2</v>
      </c>
      <c r="AE2292" s="133"/>
      <c r="AT2292" s="5">
        <f>L2292+L2293+L2294+L2295</f>
        <v>0</v>
      </c>
    </row>
    <row r="2293" spans="1:46" ht="13.5" customHeight="1" thickBot="1" x14ac:dyDescent="0.25">
      <c r="A2293" s="193" t="s">
        <v>119</v>
      </c>
      <c r="B2293" s="385"/>
      <c r="C2293" s="124" t="s">
        <v>59</v>
      </c>
      <c r="D2293" s="46"/>
      <c r="E2293" s="46"/>
      <c r="F2293" s="46"/>
      <c r="G2293" s="46"/>
      <c r="H2293" s="46"/>
      <c r="I2293" s="46"/>
      <c r="J2293" s="46"/>
      <c r="K2293" s="46"/>
      <c r="L2293" s="46"/>
      <c r="M2293" s="46"/>
      <c r="N2293" s="46"/>
      <c r="O2293" s="46"/>
      <c r="P2293" s="142">
        <f t="shared" si="1059"/>
        <v>0</v>
      </c>
      <c r="R2293" s="60" t="s">
        <v>107</v>
      </c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</row>
    <row r="2294" spans="1:46" ht="12.75" customHeight="1" thickBot="1" x14ac:dyDescent="0.25">
      <c r="A2294" s="193" t="s">
        <v>119</v>
      </c>
      <c r="B2294" s="385"/>
      <c r="C2294" s="124" t="s">
        <v>166</v>
      </c>
      <c r="D2294" s="46"/>
      <c r="E2294" s="46"/>
      <c r="F2294" s="46"/>
      <c r="G2294" s="46"/>
      <c r="H2294" s="46"/>
      <c r="I2294" s="46"/>
      <c r="J2294" s="46"/>
      <c r="K2294" s="46"/>
      <c r="L2294" s="46"/>
      <c r="M2294" s="46"/>
      <c r="N2294" s="46"/>
      <c r="O2294" s="46"/>
      <c r="P2294" s="142">
        <f t="shared" si="1059"/>
        <v>0</v>
      </c>
      <c r="Q2294" s="8"/>
      <c r="R2294" s="121" t="s">
        <v>106</v>
      </c>
      <c r="S2294" s="54">
        <f>SUM(S2295:S2300)</f>
        <v>0</v>
      </c>
      <c r="T2294" s="54">
        <f t="shared" ref="T2294" si="1083">SUM(T2295:T2300)</f>
        <v>0</v>
      </c>
      <c r="U2294" s="54">
        <f t="shared" ref="U2294" si="1084">SUM(U2295:U2300)</f>
        <v>0</v>
      </c>
      <c r="V2294" s="54">
        <f t="shared" ref="V2294" si="1085">SUM(V2295:V2300)</f>
        <v>0</v>
      </c>
      <c r="W2294" s="54">
        <f t="shared" ref="W2294" si="1086">SUM(W2295:W2300)</f>
        <v>0</v>
      </c>
      <c r="X2294" s="54">
        <f t="shared" ref="X2294:AD2294" si="1087">SUM(X2295:X2300)</f>
        <v>1339.4489751237602</v>
      </c>
      <c r="Y2294" s="54">
        <f t="shared" si="1087"/>
        <v>547.74430456966854</v>
      </c>
      <c r="Z2294" s="54">
        <f t="shared" si="1087"/>
        <v>644.50383705871718</v>
      </c>
      <c r="AA2294" s="54">
        <f t="shared" si="1087"/>
        <v>0</v>
      </c>
      <c r="AB2294" s="54">
        <f t="shared" si="1087"/>
        <v>0</v>
      </c>
      <c r="AC2294" s="54">
        <f t="shared" si="1087"/>
        <v>0</v>
      </c>
      <c r="AD2294" s="54">
        <f t="shared" si="1087"/>
        <v>0</v>
      </c>
      <c r="AE2294" s="54">
        <f t="shared" ref="AE2294" si="1088">SUM(AE2295:AE2300)</f>
        <v>2531.697116752146</v>
      </c>
    </row>
    <row r="2295" spans="1:46" ht="12.75" customHeight="1" thickBot="1" x14ac:dyDescent="0.25">
      <c r="A2295" s="193" t="s">
        <v>119</v>
      </c>
      <c r="B2295" s="385"/>
      <c r="C2295" s="125" t="s">
        <v>167</v>
      </c>
      <c r="D2295" s="48"/>
      <c r="E2295" s="48"/>
      <c r="F2295" s="48"/>
      <c r="G2295" s="48"/>
      <c r="H2295" s="48"/>
      <c r="I2295" s="48"/>
      <c r="J2295" s="48"/>
      <c r="K2295" s="48"/>
      <c r="L2295" s="48"/>
      <c r="M2295" s="48"/>
      <c r="N2295" s="48"/>
      <c r="O2295" s="48"/>
      <c r="P2295" s="143">
        <f t="shared" si="1059"/>
        <v>0</v>
      </c>
      <c r="Q2295" s="8"/>
      <c r="R2295" s="123" t="s">
        <v>261</v>
      </c>
      <c r="S2295" s="44">
        <f>'Measured TV opt-pt'!D3129</f>
        <v>0</v>
      </c>
      <c r="T2295" s="44">
        <f>'Measured TV opt-pt'!E3129</f>
        <v>0</v>
      </c>
      <c r="U2295" s="44">
        <f>'Measured TV opt-pt'!F3129</f>
        <v>0</v>
      </c>
      <c r="V2295" s="44">
        <f>'Measured TV opt-pt'!G3129</f>
        <v>0</v>
      </c>
      <c r="W2295" s="44">
        <f>'Measured TV opt-pt'!H3129</f>
        <v>0</v>
      </c>
      <c r="X2295" s="44">
        <f>'Measured TV opt-pt'!I3129</f>
        <v>788.18423720608155</v>
      </c>
      <c r="Y2295" s="44">
        <f>'Measured TV opt-pt'!J3129</f>
        <v>331.72149662091493</v>
      </c>
      <c r="Z2295" s="44">
        <f>'Measured TV opt-pt'!K3129</f>
        <v>516.24902135660216</v>
      </c>
      <c r="AA2295" s="44">
        <f>'Measured TV opt-pt'!L3129</f>
        <v>0</v>
      </c>
      <c r="AB2295" s="44">
        <f>'Measured TV opt-pt'!M3129</f>
        <v>0</v>
      </c>
      <c r="AC2295" s="44">
        <f>'Measured TV opt-pt'!N3129</f>
        <v>0</v>
      </c>
      <c r="AD2295" s="44">
        <f>'Measured TV opt-pt'!O3129</f>
        <v>0</v>
      </c>
      <c r="AE2295" s="55">
        <f t="shared" ref="AE2295:AE2300" si="1089">SUM(S2295:AD2295)</f>
        <v>1636.1547551835988</v>
      </c>
    </row>
    <row r="2296" spans="1:46" ht="12.75" customHeight="1" thickBot="1" x14ac:dyDescent="0.25">
      <c r="A2296" s="193" t="s">
        <v>119</v>
      </c>
      <c r="B2296" s="385"/>
      <c r="C2296" s="122" t="s">
        <v>60</v>
      </c>
      <c r="D2296" s="42"/>
      <c r="E2296" s="42"/>
      <c r="F2296" s="42"/>
      <c r="G2296" s="42"/>
      <c r="H2296" s="42"/>
      <c r="I2296" s="42"/>
      <c r="J2296" s="42"/>
      <c r="K2296" s="42"/>
      <c r="L2296" s="42">
        <v>9346</v>
      </c>
      <c r="M2296" s="42"/>
      <c r="N2296" s="42"/>
      <c r="O2296" s="42"/>
      <c r="P2296" s="144">
        <f t="shared" si="1059"/>
        <v>9346</v>
      </c>
      <c r="Q2296" s="5"/>
      <c r="R2296" s="123" t="s">
        <v>262</v>
      </c>
      <c r="S2296" s="44">
        <f>'Measured TV opt-pt'!D3130</f>
        <v>0</v>
      </c>
      <c r="T2296" s="44">
        <f>'Measured TV opt-pt'!E3130</f>
        <v>0</v>
      </c>
      <c r="U2296" s="44">
        <f>'Measured TV opt-pt'!F3130</f>
        <v>0</v>
      </c>
      <c r="V2296" s="44">
        <f>'Measured TV opt-pt'!G3130</f>
        <v>0</v>
      </c>
      <c r="W2296" s="44">
        <f>'Measured TV opt-pt'!H3130</f>
        <v>0</v>
      </c>
      <c r="X2296" s="44">
        <f>'Measured TV opt-pt'!I3130</f>
        <v>0</v>
      </c>
      <c r="Y2296" s="44">
        <f>'Measured TV opt-pt'!J3130</f>
        <v>0</v>
      </c>
      <c r="Z2296" s="44">
        <f>'Measured TV opt-pt'!K3130</f>
        <v>0</v>
      </c>
      <c r="AA2296" s="44">
        <f>'Measured TV opt-pt'!L3130</f>
        <v>0</v>
      </c>
      <c r="AB2296" s="44">
        <f>'Measured TV opt-pt'!M3130</f>
        <v>0</v>
      </c>
      <c r="AC2296" s="44">
        <f>'Measured TV opt-pt'!N3130</f>
        <v>0</v>
      </c>
      <c r="AD2296" s="44">
        <f>'Measured TV opt-pt'!O3130</f>
        <v>0</v>
      </c>
      <c r="AE2296" s="55">
        <f t="shared" si="1089"/>
        <v>0</v>
      </c>
      <c r="AT2296" s="5">
        <f>L2296+L2297+L2298+L2299+L2300+L2301+L2321+L2322+L2323</f>
        <v>9346</v>
      </c>
    </row>
    <row r="2297" spans="1:46" ht="12.75" customHeight="1" thickBot="1" x14ac:dyDescent="0.25">
      <c r="A2297" s="193" t="s">
        <v>119</v>
      </c>
      <c r="B2297" s="385"/>
      <c r="C2297" s="122" t="s">
        <v>61</v>
      </c>
      <c r="D2297" s="42"/>
      <c r="E2297" s="42"/>
      <c r="F2297" s="42"/>
      <c r="G2297" s="42"/>
      <c r="H2297" s="42"/>
      <c r="I2297" s="42"/>
      <c r="J2297" s="42"/>
      <c r="K2297" s="42"/>
      <c r="L2297" s="42"/>
      <c r="M2297" s="42"/>
      <c r="N2297" s="42"/>
      <c r="O2297" s="42"/>
      <c r="P2297" s="144">
        <f t="shared" si="1059"/>
        <v>0</v>
      </c>
      <c r="R2297" s="123" t="s">
        <v>263</v>
      </c>
      <c r="S2297" s="44">
        <f>'Measured TV opt-pt'!D3131</f>
        <v>0</v>
      </c>
      <c r="T2297" s="44">
        <f>'Measured TV opt-pt'!E3131</f>
        <v>0</v>
      </c>
      <c r="U2297" s="44">
        <f>'Measured TV opt-pt'!F3131</f>
        <v>0</v>
      </c>
      <c r="V2297" s="44">
        <f>'Measured TV opt-pt'!G3131</f>
        <v>0</v>
      </c>
      <c r="W2297" s="44">
        <f>'Measured TV opt-pt'!H3131</f>
        <v>0</v>
      </c>
      <c r="X2297" s="44">
        <f>'Measured TV opt-pt'!I3131</f>
        <v>314.3744094453105</v>
      </c>
      <c r="Y2297" s="44">
        <f>'Measured TV opt-pt'!J3131</f>
        <v>82.425523932739608</v>
      </c>
      <c r="Z2297" s="44">
        <f>'Measured TV opt-pt'!K3131</f>
        <v>74.333934439238348</v>
      </c>
      <c r="AA2297" s="44">
        <f>'Measured TV opt-pt'!L3131</f>
        <v>0</v>
      </c>
      <c r="AB2297" s="44">
        <f>'Measured TV opt-pt'!M3131</f>
        <v>0</v>
      </c>
      <c r="AC2297" s="44">
        <f>'Measured TV opt-pt'!N3131</f>
        <v>0</v>
      </c>
      <c r="AD2297" s="44">
        <f>'Measured TV opt-pt'!O3131</f>
        <v>0</v>
      </c>
      <c r="AE2297" s="55">
        <f t="shared" si="1089"/>
        <v>471.13386781728849</v>
      </c>
    </row>
    <row r="2298" spans="1:46" ht="12.75" customHeight="1" thickBot="1" x14ac:dyDescent="0.25">
      <c r="A2298" s="193" t="s">
        <v>119</v>
      </c>
      <c r="B2298" s="385"/>
      <c r="C2298" s="122" t="s">
        <v>62</v>
      </c>
      <c r="D2298" s="42"/>
      <c r="E2298" s="42"/>
      <c r="F2298" s="42"/>
      <c r="G2298" s="42"/>
      <c r="H2298" s="42"/>
      <c r="I2298" s="42"/>
      <c r="J2298" s="42"/>
      <c r="K2298" s="42"/>
      <c r="L2298" s="42"/>
      <c r="M2298" s="42"/>
      <c r="N2298" s="42"/>
      <c r="O2298" s="42"/>
      <c r="P2298" s="144">
        <f t="shared" si="1059"/>
        <v>0</v>
      </c>
      <c r="R2298" s="123" t="s">
        <v>264</v>
      </c>
      <c r="S2298" s="44">
        <f>'Measured TV opt-pt'!D3132</f>
        <v>0</v>
      </c>
      <c r="T2298" s="44">
        <f>'Measured TV opt-pt'!E3132</f>
        <v>0</v>
      </c>
      <c r="U2298" s="44">
        <f>'Measured TV opt-pt'!F3132</f>
        <v>0</v>
      </c>
      <c r="V2298" s="44">
        <f>'Measured TV opt-pt'!G3132</f>
        <v>0</v>
      </c>
      <c r="W2298" s="44">
        <f>'Measured TV opt-pt'!H3132</f>
        <v>0</v>
      </c>
      <c r="X2298" s="44">
        <f>'Measured TV opt-pt'!I3132</f>
        <v>236.890328472368</v>
      </c>
      <c r="Y2298" s="44">
        <f>'Measured TV opt-pt'!J3132</f>
        <v>133.59728401601402</v>
      </c>
      <c r="Z2298" s="44">
        <f>'Measured TV opt-pt'!K3132</f>
        <v>53.92088126287674</v>
      </c>
      <c r="AA2298" s="44">
        <f>'Measured TV opt-pt'!L3132</f>
        <v>0</v>
      </c>
      <c r="AB2298" s="44">
        <f>'Measured TV opt-pt'!M3132</f>
        <v>0</v>
      </c>
      <c r="AC2298" s="44">
        <f>'Measured TV opt-pt'!N3132</f>
        <v>0</v>
      </c>
      <c r="AD2298" s="44">
        <f>'Measured TV opt-pt'!O3132</f>
        <v>0</v>
      </c>
      <c r="AE2298" s="55">
        <f t="shared" si="1089"/>
        <v>424.40849375125873</v>
      </c>
    </row>
    <row r="2299" spans="1:46" ht="12.75" customHeight="1" thickBot="1" x14ac:dyDescent="0.25">
      <c r="A2299" s="193" t="s">
        <v>119</v>
      </c>
      <c r="B2299" s="385"/>
      <c r="C2299" s="122" t="s">
        <v>63</v>
      </c>
      <c r="D2299" s="42"/>
      <c r="E2299" s="42"/>
      <c r="F2299" s="42"/>
      <c r="G2299" s="42"/>
      <c r="H2299" s="42"/>
      <c r="I2299" s="42"/>
      <c r="J2299" s="42"/>
      <c r="K2299" s="42"/>
      <c r="L2299" s="42"/>
      <c r="M2299" s="42"/>
      <c r="N2299" s="42"/>
      <c r="O2299" s="42"/>
      <c r="P2299" s="144">
        <f t="shared" si="1059"/>
        <v>0</v>
      </c>
      <c r="Q2299" s="5"/>
      <c r="R2299" s="123" t="s">
        <v>265</v>
      </c>
      <c r="S2299" s="44">
        <f>'Measured TV opt-pt'!D3133</f>
        <v>0</v>
      </c>
      <c r="T2299" s="44">
        <f>'Measured TV opt-pt'!E3133</f>
        <v>0</v>
      </c>
      <c r="U2299" s="44">
        <f>'Measured TV opt-pt'!F3133</f>
        <v>0</v>
      </c>
      <c r="V2299" s="44">
        <f>'Measured TV opt-pt'!G3133</f>
        <v>0</v>
      </c>
      <c r="W2299" s="44">
        <f>'Measured TV opt-pt'!H3133</f>
        <v>0</v>
      </c>
      <c r="X2299" s="44">
        <f>'Measured TV opt-pt'!I3133</f>
        <v>0</v>
      </c>
      <c r="Y2299" s="44">
        <f>'Measured TV opt-pt'!J3133</f>
        <v>0</v>
      </c>
      <c r="Z2299" s="44">
        <f>'Measured TV opt-pt'!K3133</f>
        <v>0</v>
      </c>
      <c r="AA2299" s="44">
        <f>'Measured TV opt-pt'!L3133</f>
        <v>0</v>
      </c>
      <c r="AB2299" s="44">
        <f>'Measured TV opt-pt'!M3133</f>
        <v>0</v>
      </c>
      <c r="AC2299" s="44">
        <f>'Measured TV opt-pt'!N3133</f>
        <v>0</v>
      </c>
      <c r="AD2299" s="44">
        <f>'Measured TV opt-pt'!O3133</f>
        <v>0</v>
      </c>
      <c r="AE2299" s="55">
        <f t="shared" si="1089"/>
        <v>0</v>
      </c>
    </row>
    <row r="2300" spans="1:46" ht="13.5" customHeight="1" x14ac:dyDescent="0.2">
      <c r="A2300" s="193" t="s">
        <v>119</v>
      </c>
      <c r="B2300" s="385"/>
      <c r="C2300" s="122" t="s">
        <v>64</v>
      </c>
      <c r="D2300" s="42"/>
      <c r="E2300" s="42"/>
      <c r="F2300" s="42"/>
      <c r="G2300" s="42"/>
      <c r="H2300" s="42"/>
      <c r="I2300" s="42"/>
      <c r="J2300" s="42"/>
      <c r="K2300" s="42"/>
      <c r="L2300" s="42"/>
      <c r="M2300" s="42"/>
      <c r="N2300" s="42"/>
      <c r="O2300" s="42"/>
      <c r="P2300" s="144">
        <f t="shared" si="1059"/>
        <v>0</v>
      </c>
      <c r="Q2300" s="5"/>
      <c r="R2300" s="123" t="s">
        <v>266</v>
      </c>
      <c r="S2300" s="44"/>
      <c r="T2300" s="44"/>
      <c r="U2300" s="44"/>
      <c r="V2300" s="44"/>
      <c r="W2300" s="44"/>
      <c r="X2300" s="44"/>
      <c r="Y2300" s="44"/>
      <c r="Z2300" s="44"/>
      <c r="AA2300" s="44"/>
      <c r="AB2300" s="44"/>
      <c r="AC2300" s="44"/>
      <c r="AD2300" s="44"/>
      <c r="AE2300" s="55">
        <f t="shared" si="1089"/>
        <v>0</v>
      </c>
    </row>
    <row r="2301" spans="1:46" ht="12.75" customHeight="1" x14ac:dyDescent="0.2">
      <c r="A2301" s="193" t="s">
        <v>119</v>
      </c>
      <c r="B2301" s="385"/>
      <c r="C2301" s="212" t="s">
        <v>289</v>
      </c>
      <c r="D2301" s="217">
        <f t="shared" ref="D2301:O2301" si="1090">SUM(D2302:D2320)</f>
        <v>0</v>
      </c>
      <c r="E2301" s="217">
        <f t="shared" si="1090"/>
        <v>0</v>
      </c>
      <c r="F2301" s="217">
        <f t="shared" si="1090"/>
        <v>0</v>
      </c>
      <c r="G2301" s="217">
        <f t="shared" si="1090"/>
        <v>0</v>
      </c>
      <c r="H2301" s="217">
        <f t="shared" si="1090"/>
        <v>0</v>
      </c>
      <c r="I2301" s="217">
        <f t="shared" si="1090"/>
        <v>0</v>
      </c>
      <c r="J2301" s="217">
        <f t="shared" si="1090"/>
        <v>0</v>
      </c>
      <c r="K2301" s="217">
        <f t="shared" si="1090"/>
        <v>0</v>
      </c>
      <c r="L2301" s="217">
        <f t="shared" si="1090"/>
        <v>0</v>
      </c>
      <c r="M2301" s="217">
        <f t="shared" si="1090"/>
        <v>0</v>
      </c>
      <c r="N2301" s="217">
        <f t="shared" si="1090"/>
        <v>0</v>
      </c>
      <c r="O2301" s="217">
        <f t="shared" si="1090"/>
        <v>0</v>
      </c>
      <c r="P2301" s="214">
        <f t="shared" si="1059"/>
        <v>0</v>
      </c>
      <c r="Q2301" s="5"/>
      <c r="R2301" s="60" t="s">
        <v>107</v>
      </c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</row>
    <row r="2302" spans="1:46" ht="12.75" customHeight="1" x14ac:dyDescent="0.25">
      <c r="A2302" s="193" t="s">
        <v>119</v>
      </c>
      <c r="B2302" s="385"/>
      <c r="C2302" s="311" t="s">
        <v>284</v>
      </c>
      <c r="D2302" s="330"/>
      <c r="E2302" s="330"/>
      <c r="F2302" s="330"/>
      <c r="G2302" s="330"/>
      <c r="H2302" s="330"/>
      <c r="I2302" s="330"/>
      <c r="J2302" s="330"/>
      <c r="K2302" s="330"/>
      <c r="L2302" s="330"/>
      <c r="M2302" s="330"/>
      <c r="N2302" s="330"/>
      <c r="O2302" s="330"/>
      <c r="P2302" s="312">
        <f t="shared" ref="P2302:P2320" si="1091">SUM(D2302:O2302)</f>
        <v>0</v>
      </c>
      <c r="Q2302" s="5"/>
      <c r="R2302" s="60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</row>
    <row r="2303" spans="1:46" ht="12.75" customHeight="1" x14ac:dyDescent="0.25">
      <c r="A2303" s="193" t="s">
        <v>119</v>
      </c>
      <c r="B2303" s="385"/>
      <c r="C2303" s="311" t="s">
        <v>288</v>
      </c>
      <c r="D2303" s="330"/>
      <c r="E2303" s="330"/>
      <c r="F2303" s="330"/>
      <c r="G2303" s="330"/>
      <c r="H2303" s="330"/>
      <c r="I2303" s="330"/>
      <c r="J2303" s="330"/>
      <c r="K2303" s="330"/>
      <c r="L2303" s="330"/>
      <c r="M2303" s="330"/>
      <c r="N2303" s="330"/>
      <c r="O2303" s="330"/>
      <c r="P2303" s="312">
        <f t="shared" si="1091"/>
        <v>0</v>
      </c>
      <c r="Q2303" s="5"/>
      <c r="R2303" s="60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</row>
    <row r="2304" spans="1:46" ht="12.75" customHeight="1" x14ac:dyDescent="0.25">
      <c r="A2304" s="193" t="s">
        <v>119</v>
      </c>
      <c r="B2304" s="385"/>
      <c r="C2304" s="311" t="s">
        <v>280</v>
      </c>
      <c r="D2304" s="330"/>
      <c r="E2304" s="330"/>
      <c r="F2304" s="330"/>
      <c r="G2304" s="330"/>
      <c r="H2304" s="330"/>
      <c r="I2304" s="330"/>
      <c r="J2304" s="330"/>
      <c r="K2304" s="330"/>
      <c r="L2304" s="330"/>
      <c r="M2304" s="330"/>
      <c r="N2304" s="330"/>
      <c r="O2304" s="330"/>
      <c r="P2304" s="312">
        <f t="shared" si="1091"/>
        <v>0</v>
      </c>
      <c r="Q2304" s="5"/>
      <c r="R2304" s="60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</row>
    <row r="2305" spans="1:31" ht="12.75" customHeight="1" x14ac:dyDescent="0.25">
      <c r="A2305" s="193" t="s">
        <v>119</v>
      </c>
      <c r="B2305" s="385"/>
      <c r="C2305" s="311" t="s">
        <v>285</v>
      </c>
      <c r="D2305" s="330"/>
      <c r="E2305" s="330"/>
      <c r="F2305" s="330"/>
      <c r="G2305" s="330"/>
      <c r="H2305" s="330"/>
      <c r="I2305" s="330"/>
      <c r="J2305" s="330"/>
      <c r="K2305" s="330"/>
      <c r="L2305" s="330"/>
      <c r="M2305" s="330"/>
      <c r="N2305" s="330"/>
      <c r="O2305" s="330"/>
      <c r="P2305" s="312">
        <f t="shared" si="1091"/>
        <v>0</v>
      </c>
      <c r="Q2305" s="5"/>
      <c r="R2305" s="60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</row>
    <row r="2306" spans="1:31" ht="12.75" customHeight="1" x14ac:dyDescent="0.25">
      <c r="A2306" s="193" t="str">
        <f t="shared" ref="A2306:A2318" si="1092">+A2305</f>
        <v>IC</v>
      </c>
      <c r="B2306" s="385"/>
      <c r="C2306" s="311" t="s">
        <v>280</v>
      </c>
      <c r="D2306" s="330"/>
      <c r="E2306" s="330"/>
      <c r="F2306" s="330"/>
      <c r="G2306" s="330"/>
      <c r="H2306" s="330"/>
      <c r="I2306" s="330"/>
      <c r="J2306" s="330"/>
      <c r="K2306" s="330"/>
      <c r="L2306" s="330"/>
      <c r="M2306" s="330"/>
      <c r="N2306" s="330"/>
      <c r="O2306" s="330"/>
      <c r="P2306" s="312">
        <f t="shared" si="1091"/>
        <v>0</v>
      </c>
      <c r="Q2306" s="5"/>
      <c r="R2306" s="60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</row>
    <row r="2307" spans="1:31" ht="12.75" customHeight="1" x14ac:dyDescent="0.25">
      <c r="A2307" s="193" t="str">
        <f t="shared" si="1092"/>
        <v>IC</v>
      </c>
      <c r="B2307" s="385"/>
      <c r="C2307" s="311" t="s">
        <v>286</v>
      </c>
      <c r="D2307" s="330"/>
      <c r="E2307" s="330"/>
      <c r="F2307" s="330"/>
      <c r="G2307" s="330"/>
      <c r="H2307" s="330"/>
      <c r="I2307" s="330"/>
      <c r="J2307" s="330"/>
      <c r="K2307" s="330"/>
      <c r="L2307" s="330"/>
      <c r="M2307" s="330"/>
      <c r="N2307" s="330"/>
      <c r="O2307" s="330"/>
      <c r="P2307" s="312">
        <f t="shared" si="1091"/>
        <v>0</v>
      </c>
      <c r="Q2307" s="5"/>
      <c r="R2307" s="60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</row>
    <row r="2308" spans="1:31" ht="12.75" customHeight="1" x14ac:dyDescent="0.25">
      <c r="A2308" s="193" t="str">
        <f t="shared" si="1092"/>
        <v>IC</v>
      </c>
      <c r="B2308" s="385"/>
      <c r="C2308" s="311" t="s">
        <v>282</v>
      </c>
      <c r="D2308" s="330"/>
      <c r="E2308" s="330"/>
      <c r="F2308" s="330"/>
      <c r="G2308" s="330"/>
      <c r="H2308" s="330"/>
      <c r="I2308" s="330"/>
      <c r="J2308" s="330"/>
      <c r="K2308" s="330"/>
      <c r="L2308" s="330"/>
      <c r="M2308" s="330"/>
      <c r="N2308" s="330"/>
      <c r="O2308" s="330"/>
      <c r="P2308" s="312">
        <f t="shared" si="1091"/>
        <v>0</v>
      </c>
      <c r="Q2308" s="5"/>
      <c r="R2308" s="60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</row>
    <row r="2309" spans="1:31" ht="12.75" customHeight="1" x14ac:dyDescent="0.25">
      <c r="A2309" s="193" t="str">
        <f t="shared" si="1092"/>
        <v>IC</v>
      </c>
      <c r="B2309" s="385"/>
      <c r="C2309" s="311" t="s">
        <v>283</v>
      </c>
      <c r="D2309" s="330"/>
      <c r="E2309" s="330"/>
      <c r="F2309" s="330"/>
      <c r="G2309" s="330"/>
      <c r="H2309" s="330"/>
      <c r="I2309" s="330"/>
      <c r="J2309" s="330"/>
      <c r="K2309" s="330"/>
      <c r="L2309" s="330"/>
      <c r="M2309" s="330"/>
      <c r="N2309" s="330"/>
      <c r="O2309" s="330"/>
      <c r="P2309" s="312">
        <f t="shared" si="1091"/>
        <v>0</v>
      </c>
      <c r="Q2309" s="5"/>
      <c r="R2309" s="60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</row>
    <row r="2310" spans="1:31" ht="12.75" customHeight="1" x14ac:dyDescent="0.25">
      <c r="A2310" s="193" t="str">
        <f t="shared" si="1092"/>
        <v>IC</v>
      </c>
      <c r="B2310" s="385"/>
      <c r="C2310" s="313" t="s">
        <v>287</v>
      </c>
      <c r="D2310" s="331"/>
      <c r="E2310" s="331"/>
      <c r="F2310" s="331"/>
      <c r="G2310" s="331"/>
      <c r="H2310" s="331"/>
      <c r="I2310" s="331"/>
      <c r="J2310" s="331"/>
      <c r="K2310" s="331"/>
      <c r="L2310" s="331"/>
      <c r="M2310" s="331"/>
      <c r="N2310" s="331"/>
      <c r="O2310" s="331"/>
      <c r="P2310" s="314">
        <f t="shared" si="1091"/>
        <v>0</v>
      </c>
      <c r="Q2310" s="5"/>
      <c r="R2310" s="60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</row>
    <row r="2311" spans="1:31" ht="12.75" customHeight="1" x14ac:dyDescent="0.25">
      <c r="A2311" s="193" t="str">
        <f t="shared" si="1092"/>
        <v>IC</v>
      </c>
      <c r="B2311" s="385"/>
      <c r="C2311" s="313" t="s">
        <v>288</v>
      </c>
      <c r="D2311" s="331"/>
      <c r="E2311" s="331"/>
      <c r="F2311" s="331"/>
      <c r="G2311" s="331"/>
      <c r="H2311" s="331"/>
      <c r="I2311" s="331"/>
      <c r="J2311" s="331"/>
      <c r="K2311" s="331"/>
      <c r="L2311" s="331"/>
      <c r="M2311" s="331"/>
      <c r="N2311" s="331"/>
      <c r="O2311" s="331"/>
      <c r="P2311" s="314">
        <f t="shared" si="1091"/>
        <v>0</v>
      </c>
      <c r="Q2311" s="5"/>
      <c r="R2311" s="60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</row>
    <row r="2312" spans="1:31" ht="12.75" customHeight="1" x14ac:dyDescent="0.25">
      <c r="A2312" s="193" t="str">
        <f t="shared" si="1092"/>
        <v>IC</v>
      </c>
      <c r="B2312" s="385"/>
      <c r="C2312" s="313" t="s">
        <v>280</v>
      </c>
      <c r="D2312" s="331"/>
      <c r="E2312" s="331"/>
      <c r="F2312" s="331"/>
      <c r="G2312" s="331"/>
      <c r="H2312" s="331"/>
      <c r="I2312" s="331"/>
      <c r="J2312" s="331"/>
      <c r="K2312" s="331"/>
      <c r="L2312" s="331"/>
      <c r="M2312" s="331"/>
      <c r="N2312" s="331"/>
      <c r="O2312" s="331"/>
      <c r="P2312" s="314">
        <f t="shared" si="1091"/>
        <v>0</v>
      </c>
      <c r="Q2312" s="5"/>
      <c r="R2312" s="60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</row>
    <row r="2313" spans="1:31" ht="12.75" customHeight="1" x14ac:dyDescent="0.25">
      <c r="A2313" s="193" t="str">
        <f t="shared" si="1092"/>
        <v>IC</v>
      </c>
      <c r="B2313" s="385"/>
      <c r="C2313" s="313" t="s">
        <v>285</v>
      </c>
      <c r="D2313" s="331"/>
      <c r="E2313" s="331"/>
      <c r="F2313" s="331"/>
      <c r="G2313" s="331"/>
      <c r="H2313" s="331"/>
      <c r="I2313" s="331"/>
      <c r="J2313" s="331"/>
      <c r="K2313" s="331"/>
      <c r="L2313" s="331"/>
      <c r="M2313" s="331"/>
      <c r="N2313" s="331"/>
      <c r="O2313" s="331"/>
      <c r="P2313" s="314">
        <f t="shared" si="1091"/>
        <v>0</v>
      </c>
      <c r="Q2313" s="5"/>
      <c r="R2313" s="60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</row>
    <row r="2314" spans="1:31" ht="12.75" customHeight="1" x14ac:dyDescent="0.25">
      <c r="A2314" s="193" t="str">
        <f t="shared" si="1092"/>
        <v>IC</v>
      </c>
      <c r="B2314" s="385"/>
      <c r="C2314" s="313" t="s">
        <v>280</v>
      </c>
      <c r="D2314" s="331"/>
      <c r="E2314" s="331"/>
      <c r="F2314" s="331"/>
      <c r="G2314" s="331"/>
      <c r="H2314" s="331"/>
      <c r="I2314" s="331"/>
      <c r="J2314" s="331"/>
      <c r="K2314" s="331"/>
      <c r="L2314" s="331"/>
      <c r="M2314" s="331"/>
      <c r="N2314" s="331"/>
      <c r="O2314" s="331"/>
      <c r="P2314" s="314">
        <f t="shared" si="1091"/>
        <v>0</v>
      </c>
      <c r="Q2314" s="5"/>
      <c r="R2314" s="60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</row>
    <row r="2315" spans="1:31" ht="12.75" customHeight="1" x14ac:dyDescent="0.25">
      <c r="A2315" s="193" t="str">
        <f t="shared" si="1092"/>
        <v>IC</v>
      </c>
      <c r="B2315" s="385"/>
      <c r="C2315" s="313"/>
      <c r="D2315" s="331"/>
      <c r="E2315" s="331"/>
      <c r="F2315" s="331"/>
      <c r="G2315" s="331"/>
      <c r="H2315" s="331"/>
      <c r="I2315" s="331"/>
      <c r="J2315" s="331"/>
      <c r="K2315" s="331"/>
      <c r="L2315" s="331"/>
      <c r="M2315" s="331"/>
      <c r="N2315" s="331"/>
      <c r="O2315" s="331"/>
      <c r="P2315" s="314">
        <f t="shared" si="1091"/>
        <v>0</v>
      </c>
      <c r="Q2315" s="5"/>
      <c r="R2315" s="60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</row>
    <row r="2316" spans="1:31" ht="12.75" customHeight="1" x14ac:dyDescent="0.25">
      <c r="A2316" s="193" t="str">
        <f t="shared" si="1092"/>
        <v>IC</v>
      </c>
      <c r="B2316" s="385"/>
      <c r="C2316" s="313" t="s">
        <v>282</v>
      </c>
      <c r="D2316" s="331"/>
      <c r="E2316" s="331"/>
      <c r="F2316" s="331"/>
      <c r="G2316" s="331"/>
      <c r="H2316" s="331"/>
      <c r="I2316" s="331"/>
      <c r="J2316" s="331"/>
      <c r="K2316" s="331"/>
      <c r="L2316" s="331"/>
      <c r="M2316" s="331"/>
      <c r="N2316" s="331"/>
      <c r="O2316" s="331"/>
      <c r="P2316" s="314">
        <f t="shared" si="1091"/>
        <v>0</v>
      </c>
      <c r="Q2316" s="5"/>
      <c r="R2316" s="60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</row>
    <row r="2317" spans="1:31" ht="12.75" customHeight="1" x14ac:dyDescent="0.25">
      <c r="A2317" s="193" t="str">
        <f t="shared" si="1092"/>
        <v>IC</v>
      </c>
      <c r="B2317" s="385"/>
      <c r="C2317" s="313" t="s">
        <v>283</v>
      </c>
      <c r="D2317" s="331"/>
      <c r="E2317" s="331"/>
      <c r="F2317" s="331"/>
      <c r="G2317" s="331"/>
      <c r="H2317" s="331"/>
      <c r="I2317" s="331"/>
      <c r="J2317" s="331"/>
      <c r="K2317" s="331"/>
      <c r="L2317" s="331"/>
      <c r="M2317" s="331"/>
      <c r="N2317" s="331"/>
      <c r="O2317" s="331"/>
      <c r="P2317" s="314">
        <f t="shared" si="1091"/>
        <v>0</v>
      </c>
      <c r="Q2317" s="5"/>
      <c r="R2317" s="60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</row>
    <row r="2318" spans="1:31" ht="12.75" customHeight="1" x14ac:dyDescent="0.25">
      <c r="A2318" s="193" t="str">
        <f t="shared" si="1092"/>
        <v>IC</v>
      </c>
      <c r="B2318" s="385"/>
      <c r="C2318" s="313" t="s">
        <v>281</v>
      </c>
      <c r="D2318" s="331"/>
      <c r="E2318" s="331"/>
      <c r="F2318" s="331"/>
      <c r="G2318" s="331"/>
      <c r="H2318" s="331"/>
      <c r="I2318" s="331"/>
      <c r="J2318" s="331"/>
      <c r="K2318" s="331"/>
      <c r="L2318" s="331"/>
      <c r="M2318" s="331"/>
      <c r="N2318" s="331"/>
      <c r="O2318" s="331"/>
      <c r="P2318" s="314">
        <f t="shared" si="1091"/>
        <v>0</v>
      </c>
      <c r="Q2318" s="5"/>
      <c r="R2318" s="60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</row>
    <row r="2319" spans="1:31" ht="12.75" customHeight="1" x14ac:dyDescent="0.25">
      <c r="A2319" s="193" t="s">
        <v>119</v>
      </c>
      <c r="B2319" s="385"/>
      <c r="C2319" s="318" t="s">
        <v>279</v>
      </c>
      <c r="D2319" s="332"/>
      <c r="E2319" s="332"/>
      <c r="F2319" s="332"/>
      <c r="G2319" s="332"/>
      <c r="H2319" s="332"/>
      <c r="I2319" s="332"/>
      <c r="J2319" s="332"/>
      <c r="K2319" s="332"/>
      <c r="L2319" s="332"/>
      <c r="M2319" s="332"/>
      <c r="N2319" s="332"/>
      <c r="O2319" s="332"/>
      <c r="P2319" s="315">
        <f t="shared" si="1091"/>
        <v>0</v>
      </c>
      <c r="Q2319" s="5"/>
      <c r="R2319" s="60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</row>
    <row r="2320" spans="1:31" ht="12.75" customHeight="1" x14ac:dyDescent="0.25">
      <c r="A2320" s="193" t="s">
        <v>119</v>
      </c>
      <c r="B2320" s="385"/>
      <c r="C2320" s="316" t="s">
        <v>290</v>
      </c>
      <c r="D2320" s="334"/>
      <c r="E2320" s="334"/>
      <c r="F2320" s="334"/>
      <c r="G2320" s="334"/>
      <c r="H2320" s="334"/>
      <c r="I2320" s="334"/>
      <c r="J2320" s="334"/>
      <c r="K2320" s="334"/>
      <c r="L2320" s="334"/>
      <c r="M2320" s="334"/>
      <c r="N2320" s="334"/>
      <c r="O2320" s="334"/>
      <c r="P2320" s="317">
        <f t="shared" si="1091"/>
        <v>0</v>
      </c>
      <c r="Q2320" s="5"/>
      <c r="R2320" s="60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</row>
    <row r="2321" spans="1:46" ht="12.75" customHeight="1" x14ac:dyDescent="0.2">
      <c r="A2321" s="193" t="s">
        <v>119</v>
      </c>
      <c r="B2321" s="385"/>
      <c r="C2321" s="122" t="s">
        <v>66</v>
      </c>
      <c r="D2321" s="42"/>
      <c r="E2321" s="42"/>
      <c r="F2321" s="42"/>
      <c r="G2321" s="42"/>
      <c r="H2321" s="42"/>
      <c r="I2321" s="42"/>
      <c r="J2321" s="42"/>
      <c r="K2321" s="42"/>
      <c r="L2321" s="42"/>
      <c r="M2321" s="42"/>
      <c r="N2321" s="42"/>
      <c r="O2321" s="42"/>
      <c r="P2321" s="144">
        <f t="shared" si="1059"/>
        <v>0</v>
      </c>
      <c r="R2321" s="60" t="s">
        <v>107</v>
      </c>
    </row>
    <row r="2322" spans="1:46" ht="12.75" customHeight="1" x14ac:dyDescent="0.2">
      <c r="A2322" s="193" t="s">
        <v>119</v>
      </c>
      <c r="B2322" s="385"/>
      <c r="C2322" s="122" t="s">
        <v>67</v>
      </c>
      <c r="D2322" s="42"/>
      <c r="E2322" s="42"/>
      <c r="F2322" s="42"/>
      <c r="G2322" s="42"/>
      <c r="H2322" s="42"/>
      <c r="I2322" s="42"/>
      <c r="J2322" s="42"/>
      <c r="K2322" s="42"/>
      <c r="L2322" s="42"/>
      <c r="M2322" s="42"/>
      <c r="N2322" s="42"/>
      <c r="O2322" s="42"/>
      <c r="P2322" s="144">
        <f t="shared" ref="P2322:P2411" si="1093">SUM(D2322:O2322)</f>
        <v>0</v>
      </c>
      <c r="Q2322" s="5"/>
      <c r="R2322" s="60" t="s">
        <v>107</v>
      </c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</row>
    <row r="2323" spans="1:46" ht="12.75" customHeight="1" x14ac:dyDescent="0.2">
      <c r="A2323" s="193" t="s">
        <v>119</v>
      </c>
      <c r="B2323" s="385"/>
      <c r="C2323" s="122" t="s">
        <v>68</v>
      </c>
      <c r="D2323" s="42"/>
      <c r="E2323" s="42"/>
      <c r="F2323" s="42"/>
      <c r="G2323" s="42"/>
      <c r="H2323" s="42"/>
      <c r="I2323" s="42"/>
      <c r="J2323" s="42"/>
      <c r="K2323" s="42"/>
      <c r="L2323" s="42"/>
      <c r="M2323" s="42"/>
      <c r="N2323" s="42"/>
      <c r="O2323" s="42"/>
      <c r="P2323" s="144">
        <f t="shared" si="1093"/>
        <v>0</v>
      </c>
      <c r="Q2323" s="5"/>
      <c r="R2323" s="60" t="s">
        <v>107</v>
      </c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</row>
    <row r="2324" spans="1:46" ht="13.5" customHeight="1" thickBot="1" x14ac:dyDescent="0.25">
      <c r="A2324" s="193" t="s">
        <v>119</v>
      </c>
      <c r="B2324" s="386"/>
      <c r="C2324" s="126" t="s">
        <v>55</v>
      </c>
      <c r="D2324" s="56">
        <f t="shared" ref="D2324:O2324" si="1094">+D2323+D2322+D2321+D2301+D2300+D2299+D2298+D2297+D2296+D2285</f>
        <v>0</v>
      </c>
      <c r="E2324" s="56">
        <f t="shared" si="1094"/>
        <v>0</v>
      </c>
      <c r="F2324" s="56">
        <f t="shared" si="1094"/>
        <v>0</v>
      </c>
      <c r="G2324" s="56">
        <f t="shared" si="1094"/>
        <v>0</v>
      </c>
      <c r="H2324" s="56">
        <f t="shared" si="1094"/>
        <v>0</v>
      </c>
      <c r="I2324" s="56">
        <f t="shared" si="1094"/>
        <v>1488544.5994289694</v>
      </c>
      <c r="J2324" s="56">
        <f t="shared" si="1094"/>
        <v>459798.19692962494</v>
      </c>
      <c r="K2324" s="56">
        <f t="shared" si="1094"/>
        <v>420097.13582529465</v>
      </c>
      <c r="L2324" s="56">
        <f t="shared" si="1094"/>
        <v>9346</v>
      </c>
      <c r="M2324" s="56">
        <f t="shared" si="1094"/>
        <v>0</v>
      </c>
      <c r="N2324" s="56">
        <f t="shared" si="1094"/>
        <v>0</v>
      </c>
      <c r="O2324" s="56">
        <f t="shared" si="1094"/>
        <v>0</v>
      </c>
      <c r="P2324" s="147">
        <f t="shared" si="1093"/>
        <v>2377785.9321838892</v>
      </c>
      <c r="Q2324" s="199" t="str">
        <f>+B2285</f>
        <v>Magnum Promo</v>
      </c>
      <c r="R2324" s="60" t="s">
        <v>107</v>
      </c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</row>
    <row r="2325" spans="1:46" ht="12.75" customHeight="1" thickBot="1" x14ac:dyDescent="0.25">
      <c r="A2325" s="193" t="s">
        <v>119</v>
      </c>
      <c r="B2325" s="387" t="str">
        <f>+'Measured TV opt-pt'!B3151</f>
        <v>Carte d'Or Selection Tub</v>
      </c>
      <c r="C2325" s="121" t="s">
        <v>56</v>
      </c>
      <c r="D2325" s="54">
        <f t="shared" ref="D2325:O2325" si="1095">SUM(D2326:D2335)</f>
        <v>0</v>
      </c>
      <c r="E2325" s="54">
        <f t="shared" si="1095"/>
        <v>0</v>
      </c>
      <c r="F2325" s="54">
        <f t="shared" si="1095"/>
        <v>0</v>
      </c>
      <c r="G2325" s="54">
        <f t="shared" si="1095"/>
        <v>0</v>
      </c>
      <c r="H2325" s="54">
        <f t="shared" si="1095"/>
        <v>636468.90200000012</v>
      </c>
      <c r="I2325" s="54">
        <f t="shared" si="1095"/>
        <v>737919.55798836378</v>
      </c>
      <c r="J2325" s="54">
        <f>SUM(J2326:J2335)</f>
        <v>326865.79807833355</v>
      </c>
      <c r="K2325" s="54">
        <f t="shared" si="1095"/>
        <v>507724.33117110288</v>
      </c>
      <c r="L2325" s="54">
        <f t="shared" si="1095"/>
        <v>0</v>
      </c>
      <c r="M2325" s="54">
        <f t="shared" si="1095"/>
        <v>0</v>
      </c>
      <c r="N2325" s="54">
        <f t="shared" si="1095"/>
        <v>0</v>
      </c>
      <c r="O2325" s="54">
        <f t="shared" si="1095"/>
        <v>0</v>
      </c>
      <c r="P2325" s="140">
        <f t="shared" si="1093"/>
        <v>2208978.5892378003</v>
      </c>
      <c r="Q2325" s="198"/>
      <c r="R2325" s="121" t="s">
        <v>104</v>
      </c>
      <c r="S2325" s="54">
        <f>SUM(S2326:S2331)</f>
        <v>0</v>
      </c>
      <c r="T2325" s="54">
        <f t="shared" ref="T2325:X2325" si="1096">SUM(T2326:T2331)</f>
        <v>0</v>
      </c>
      <c r="U2325" s="54">
        <f t="shared" si="1096"/>
        <v>0</v>
      </c>
      <c r="V2325" s="54">
        <f t="shared" si="1096"/>
        <v>0</v>
      </c>
      <c r="W2325" s="54">
        <f t="shared" si="1096"/>
        <v>420.88000000000011</v>
      </c>
      <c r="X2325" s="117">
        <f t="shared" si="1096"/>
        <v>433.49999999999994</v>
      </c>
      <c r="Y2325" s="117">
        <f t="shared" ref="Y2325:AD2325" si="1097">SUM(Y2326:Y2331)</f>
        <v>305.33333333333326</v>
      </c>
      <c r="Z2325" s="117">
        <f t="shared" si="1097"/>
        <v>556.6666666666664</v>
      </c>
      <c r="AA2325" s="117">
        <f t="shared" si="1097"/>
        <v>0</v>
      </c>
      <c r="AB2325" s="117">
        <f t="shared" si="1097"/>
        <v>0</v>
      </c>
      <c r="AC2325" s="117">
        <f t="shared" si="1097"/>
        <v>0</v>
      </c>
      <c r="AD2325" s="117">
        <f t="shared" si="1097"/>
        <v>0</v>
      </c>
      <c r="AE2325" s="55">
        <f t="shared" ref="AE2325:AE2331" si="1098">SUM(S2325:AD2325)</f>
        <v>1716.3799999999997</v>
      </c>
    </row>
    <row r="2326" spans="1:46" ht="12.75" customHeight="1" thickBot="1" x14ac:dyDescent="0.25">
      <c r="A2326" s="193" t="s">
        <v>119</v>
      </c>
      <c r="B2326" s="385"/>
      <c r="C2326" s="123" t="s">
        <v>57</v>
      </c>
      <c r="D2326" s="58">
        <f>+'Measured TV opt-pt'!D3153</f>
        <v>0</v>
      </c>
      <c r="E2326" s="58">
        <f>+'Measured TV opt-pt'!E3153</f>
        <v>0</v>
      </c>
      <c r="F2326" s="58">
        <f>+'Measured TV opt-pt'!F3153</f>
        <v>0</v>
      </c>
      <c r="G2326" s="58">
        <f>+'Measured TV opt-pt'!G3153</f>
        <v>0</v>
      </c>
      <c r="H2326" s="58">
        <v>169738.05000000008</v>
      </c>
      <c r="I2326" s="58">
        <f>+'Measured TV opt-pt'!I3153</f>
        <v>312924.39504740766</v>
      </c>
      <c r="J2326" s="58">
        <f>+'Measured TV opt-pt'!J3153</f>
        <v>141321.07993065612</v>
      </c>
      <c r="K2326" s="58">
        <f>+'Measured TV opt-pt'!K3153</f>
        <v>305614.59629581368</v>
      </c>
      <c r="L2326" s="58">
        <f>+'Measured TV opt-pt'!L3153</f>
        <v>0</v>
      </c>
      <c r="M2326" s="58">
        <f>+'Measured TV opt-pt'!M3153</f>
        <v>0</v>
      </c>
      <c r="N2326" s="58">
        <f>+'Measured TV opt-pt'!N3153</f>
        <v>0</v>
      </c>
      <c r="O2326" s="58">
        <f>+'Measured TV opt-pt'!O3153</f>
        <v>0</v>
      </c>
      <c r="P2326" s="141">
        <f t="shared" si="1093"/>
        <v>929598.12127387756</v>
      </c>
      <c r="R2326" s="123" t="s">
        <v>57</v>
      </c>
      <c r="S2326" s="44">
        <f>'Measured TV opt-pt'!D3190</f>
        <v>0</v>
      </c>
      <c r="T2326" s="44">
        <f>'Measured TV opt-pt'!E3190</f>
        <v>0</v>
      </c>
      <c r="U2326" s="44">
        <f>'Measured TV opt-pt'!F3190</f>
        <v>0</v>
      </c>
      <c r="V2326" s="44">
        <f>'Measured TV opt-pt'!G3190</f>
        <v>0</v>
      </c>
      <c r="W2326" s="44">
        <v>156.03000000000009</v>
      </c>
      <c r="X2326" s="44">
        <f>'Measured TV opt-pt'!I3190</f>
        <v>255.08837826186442</v>
      </c>
      <c r="Y2326" s="44">
        <f>'Measured TV opt-pt'!J3190</f>
        <v>184.91407296541462</v>
      </c>
      <c r="Z2326" s="44">
        <f>'Measured TV opt-pt'!K3190</f>
        <v>445.89125054708853</v>
      </c>
      <c r="AA2326" s="44">
        <f>'Measured TV opt-pt'!L3190</f>
        <v>0</v>
      </c>
      <c r="AB2326" s="44">
        <f>'Measured TV opt-pt'!M3190</f>
        <v>0</v>
      </c>
      <c r="AC2326" s="44">
        <f>'Measured TV opt-pt'!N3190</f>
        <v>0</v>
      </c>
      <c r="AD2326" s="44">
        <f>'Measured TV opt-pt'!O3190</f>
        <v>0</v>
      </c>
      <c r="AE2326" s="55">
        <f t="shared" si="1098"/>
        <v>1041.9237017743676</v>
      </c>
      <c r="AT2326" s="5">
        <f>L2326+L2330+L2331</f>
        <v>0</v>
      </c>
    </row>
    <row r="2327" spans="1:46" ht="12.75" customHeight="1" thickBot="1" x14ac:dyDescent="0.25">
      <c r="A2327" s="193" t="s">
        <v>119</v>
      </c>
      <c r="B2327" s="385"/>
      <c r="C2327" s="123" t="s">
        <v>221</v>
      </c>
      <c r="D2327" s="58">
        <f>+'Measured TV opt-pt'!D3154</f>
        <v>0</v>
      </c>
      <c r="E2327" s="58">
        <f>+'Measured TV opt-pt'!E3154</f>
        <v>0</v>
      </c>
      <c r="F2327" s="58">
        <f>+'Measured TV opt-pt'!F3154</f>
        <v>0</v>
      </c>
      <c r="G2327" s="58">
        <f>+'Measured TV opt-pt'!G3154</f>
        <v>0</v>
      </c>
      <c r="H2327" s="58">
        <v>64690.892000000022</v>
      </c>
      <c r="I2327" s="58">
        <f>+'Measured TV opt-pt'!I3154</f>
        <v>0</v>
      </c>
      <c r="J2327" s="58">
        <f>+'Measured TV opt-pt'!J3154</f>
        <v>0</v>
      </c>
      <c r="K2327" s="58">
        <f>+'Measured TV opt-pt'!K3154</f>
        <v>0</v>
      </c>
      <c r="L2327" s="58">
        <f>+'Measured TV opt-pt'!L3154</f>
        <v>0</v>
      </c>
      <c r="M2327" s="58">
        <f>+'Measured TV opt-pt'!M3154</f>
        <v>0</v>
      </c>
      <c r="N2327" s="58">
        <f>+'Measured TV opt-pt'!N3154</f>
        <v>0</v>
      </c>
      <c r="O2327" s="58">
        <f>+'Measured TV opt-pt'!O3154</f>
        <v>0</v>
      </c>
      <c r="P2327" s="141">
        <f t="shared" si="1093"/>
        <v>64690.892000000022</v>
      </c>
      <c r="R2327" s="123" t="s">
        <v>221</v>
      </c>
      <c r="S2327" s="44">
        <f>'Measured TV opt-pt'!D3191</f>
        <v>0</v>
      </c>
      <c r="T2327" s="44">
        <f>'Measured TV opt-pt'!E3191</f>
        <v>0</v>
      </c>
      <c r="U2327" s="44">
        <f>'Measured TV opt-pt'!F3191</f>
        <v>0</v>
      </c>
      <c r="V2327" s="44">
        <f>'Measured TV opt-pt'!G3191</f>
        <v>0</v>
      </c>
      <c r="W2327" s="44">
        <v>39.039999999999985</v>
      </c>
      <c r="X2327" s="44">
        <f>'Measured TV opt-pt'!I3191</f>
        <v>0</v>
      </c>
      <c r="Y2327" s="44">
        <f>'Measured TV opt-pt'!J3191</f>
        <v>0</v>
      </c>
      <c r="Z2327" s="44">
        <f>'Measured TV opt-pt'!K3191</f>
        <v>0</v>
      </c>
      <c r="AA2327" s="44">
        <f>'Measured TV opt-pt'!L3191</f>
        <v>0</v>
      </c>
      <c r="AB2327" s="44">
        <f>'Measured TV opt-pt'!M3191</f>
        <v>0</v>
      </c>
      <c r="AC2327" s="44">
        <f>'Measured TV opt-pt'!N3191</f>
        <v>0</v>
      </c>
      <c r="AD2327" s="44">
        <f>'Measured TV opt-pt'!O3191</f>
        <v>0</v>
      </c>
      <c r="AE2327" s="55">
        <f t="shared" si="1098"/>
        <v>39.039999999999985</v>
      </c>
      <c r="AT2327" s="5"/>
    </row>
    <row r="2328" spans="1:46" ht="12.75" customHeight="1" thickBot="1" x14ac:dyDescent="0.25">
      <c r="A2328" s="193" t="s">
        <v>119</v>
      </c>
      <c r="B2328" s="385"/>
      <c r="C2328" s="123" t="s">
        <v>222</v>
      </c>
      <c r="D2328" s="58">
        <f>+'Measured TV opt-pt'!D3155</f>
        <v>0</v>
      </c>
      <c r="E2328" s="58">
        <f>+'Measured TV opt-pt'!E3155</f>
        <v>0</v>
      </c>
      <c r="F2328" s="58">
        <f>+'Measured TV opt-pt'!F3155</f>
        <v>0</v>
      </c>
      <c r="G2328" s="58">
        <f>+'Measured TV opt-pt'!G3155</f>
        <v>0</v>
      </c>
      <c r="H2328" s="58">
        <v>69832.559999999969</v>
      </c>
      <c r="I2328" s="58">
        <f>+'Measured TV opt-pt'!I3155</f>
        <v>158402.82980359913</v>
      </c>
      <c r="J2328" s="58">
        <f>+'Measured TV opt-pt'!J3155</f>
        <v>42704.70610293583</v>
      </c>
      <c r="K2328" s="58">
        <f>+'Measured TV opt-pt'!K3155</f>
        <v>47836.547075926203</v>
      </c>
      <c r="L2328" s="58">
        <f>+'Measured TV opt-pt'!L3155</f>
        <v>0</v>
      </c>
      <c r="M2328" s="58">
        <f>+'Measured TV opt-pt'!M3155</f>
        <v>0</v>
      </c>
      <c r="N2328" s="58">
        <f>+'Measured TV opt-pt'!N3155</f>
        <v>0</v>
      </c>
      <c r="O2328" s="58">
        <f>+'Measured TV opt-pt'!O3155</f>
        <v>0</v>
      </c>
      <c r="P2328" s="141">
        <f t="shared" si="1093"/>
        <v>318776.64298246114</v>
      </c>
      <c r="R2328" s="123" t="s">
        <v>222</v>
      </c>
      <c r="S2328" s="44">
        <f>'Measured TV opt-pt'!D3192</f>
        <v>0</v>
      </c>
      <c r="T2328" s="44">
        <f>'Measured TV opt-pt'!E3192</f>
        <v>0</v>
      </c>
      <c r="U2328" s="44">
        <f>'Measured TV opt-pt'!F3192</f>
        <v>0</v>
      </c>
      <c r="V2328" s="44">
        <f>'Measured TV opt-pt'!G3192</f>
        <v>0</v>
      </c>
      <c r="W2328" s="44">
        <v>56.85</v>
      </c>
      <c r="X2328" s="44">
        <f>'Measured TV opt-pt'!I3192</f>
        <v>101.74430607328674</v>
      </c>
      <c r="Y2328" s="44">
        <f>'Measured TV opt-pt'!J3192</f>
        <v>45.947095687105865</v>
      </c>
      <c r="Z2328" s="44">
        <f>'Measured TV opt-pt'!K3192</f>
        <v>64.203222890571396</v>
      </c>
      <c r="AA2328" s="44">
        <f>'Measured TV opt-pt'!L3192</f>
        <v>0</v>
      </c>
      <c r="AB2328" s="44">
        <f>'Measured TV opt-pt'!M3192</f>
        <v>0</v>
      </c>
      <c r="AC2328" s="44">
        <f>'Measured TV opt-pt'!N3192</f>
        <v>0</v>
      </c>
      <c r="AD2328" s="44">
        <f>'Measured TV opt-pt'!O3192</f>
        <v>0</v>
      </c>
      <c r="AE2328" s="55">
        <f t="shared" si="1098"/>
        <v>268.744624650964</v>
      </c>
      <c r="AT2328" s="5"/>
    </row>
    <row r="2329" spans="1:46" ht="12.75" customHeight="1" thickBot="1" x14ac:dyDescent="0.25">
      <c r="A2329" s="193" t="s">
        <v>119</v>
      </c>
      <c r="B2329" s="385"/>
      <c r="C2329" s="123" t="s">
        <v>223</v>
      </c>
      <c r="D2329" s="58">
        <f>+'Measured TV opt-pt'!D3156</f>
        <v>0</v>
      </c>
      <c r="E2329" s="58">
        <f>+'Measured TV opt-pt'!E3156</f>
        <v>0</v>
      </c>
      <c r="F2329" s="58">
        <f>+'Measured TV opt-pt'!F3156</f>
        <v>0</v>
      </c>
      <c r="G2329" s="58">
        <f>+'Measured TV opt-pt'!G3156</f>
        <v>0</v>
      </c>
      <c r="H2329" s="58">
        <v>208999.56000000003</v>
      </c>
      <c r="I2329" s="58">
        <f>+'Measured TV opt-pt'!I3156</f>
        <v>117022.33313735704</v>
      </c>
      <c r="J2329" s="58">
        <f>+'Measured TV opt-pt'!J3156</f>
        <v>67402.097473445014</v>
      </c>
      <c r="K2329" s="58">
        <f>+'Measured TV opt-pt'!K3156</f>
        <v>33797.183647892423</v>
      </c>
      <c r="L2329" s="58">
        <f>+'Measured TV opt-pt'!L3156</f>
        <v>0</v>
      </c>
      <c r="M2329" s="58">
        <f>+'Measured TV opt-pt'!M3156</f>
        <v>0</v>
      </c>
      <c r="N2329" s="58">
        <f>+'Measured TV opt-pt'!N3156</f>
        <v>0</v>
      </c>
      <c r="O2329" s="58">
        <f>+'Measured TV opt-pt'!O3156</f>
        <v>0</v>
      </c>
      <c r="P2329" s="141">
        <f t="shared" si="1093"/>
        <v>427221.17425869452</v>
      </c>
      <c r="R2329" s="123" t="s">
        <v>223</v>
      </c>
      <c r="S2329" s="44">
        <f>'Measured TV opt-pt'!D3193</f>
        <v>0</v>
      </c>
      <c r="T2329" s="44">
        <f>'Measured TV opt-pt'!E3193</f>
        <v>0</v>
      </c>
      <c r="U2329" s="44">
        <f>'Measured TV opt-pt'!F3193</f>
        <v>0</v>
      </c>
      <c r="V2329" s="44">
        <f>'Measured TV opt-pt'!G3193</f>
        <v>0</v>
      </c>
      <c r="W2329" s="44">
        <v>123.6</v>
      </c>
      <c r="X2329" s="44">
        <f>'Measured TV opt-pt'!I3193</f>
        <v>76.667315664848786</v>
      </c>
      <c r="Y2329" s="44">
        <f>'Measured TV opt-pt'!J3193</f>
        <v>74.472164680812739</v>
      </c>
      <c r="Z2329" s="44">
        <f>'Measured TV opt-pt'!K3193</f>
        <v>46.572193229006501</v>
      </c>
      <c r="AA2329" s="44">
        <f>'Measured TV opt-pt'!L3193</f>
        <v>0</v>
      </c>
      <c r="AB2329" s="44">
        <f>'Measured TV opt-pt'!M3193</f>
        <v>0</v>
      </c>
      <c r="AC2329" s="44">
        <f>'Measured TV opt-pt'!N3193</f>
        <v>0</v>
      </c>
      <c r="AD2329" s="44">
        <f>'Measured TV opt-pt'!O3193</f>
        <v>0</v>
      </c>
      <c r="AE2329" s="55">
        <f t="shared" si="1098"/>
        <v>321.31167357466802</v>
      </c>
      <c r="AT2329" s="5"/>
    </row>
    <row r="2330" spans="1:46" ht="12.75" customHeight="1" thickBot="1" x14ac:dyDescent="0.25">
      <c r="A2330" s="193" t="s">
        <v>119</v>
      </c>
      <c r="B2330" s="385"/>
      <c r="C2330" s="123" t="s">
        <v>224</v>
      </c>
      <c r="D2330" s="58">
        <f>+'Measured TV opt-pt'!D3157</f>
        <v>0</v>
      </c>
      <c r="E2330" s="58">
        <f>+'Measured TV opt-pt'!E3157</f>
        <v>0</v>
      </c>
      <c r="F2330" s="58">
        <f>+'Measured TV opt-pt'!F3157</f>
        <v>0</v>
      </c>
      <c r="G2330" s="58">
        <f>+'Measured TV opt-pt'!G3157</f>
        <v>0</v>
      </c>
      <c r="H2330" s="58">
        <v>38859.839999999997</v>
      </c>
      <c r="I2330" s="58">
        <f>+'Measured TV opt-pt'!I3157</f>
        <v>0</v>
      </c>
      <c r="J2330" s="58">
        <f>+'Measured TV opt-pt'!J3157</f>
        <v>0</v>
      </c>
      <c r="K2330" s="58">
        <f>+'Measured TV opt-pt'!K3157</f>
        <v>0</v>
      </c>
      <c r="L2330" s="58">
        <f>+'Measured TV opt-pt'!L3157</f>
        <v>0</v>
      </c>
      <c r="M2330" s="58">
        <f>+'Measured TV opt-pt'!M3157</f>
        <v>0</v>
      </c>
      <c r="N2330" s="58">
        <f>+'Measured TV opt-pt'!N3157</f>
        <v>0</v>
      </c>
      <c r="O2330" s="58">
        <f>+'Measured TV opt-pt'!O3157</f>
        <v>0</v>
      </c>
      <c r="P2330" s="141">
        <f t="shared" si="1093"/>
        <v>38859.839999999997</v>
      </c>
      <c r="Q2330" s="5"/>
      <c r="R2330" s="123" t="s">
        <v>224</v>
      </c>
      <c r="S2330" s="44">
        <f>'Measured TV opt-pt'!D3194</f>
        <v>0</v>
      </c>
      <c r="T2330" s="44">
        <f>'Measured TV opt-pt'!E3194</f>
        <v>0</v>
      </c>
      <c r="U2330" s="44">
        <f>'Measured TV opt-pt'!F3194</f>
        <v>0</v>
      </c>
      <c r="V2330" s="44">
        <f>'Measured TV opt-pt'!G3194</f>
        <v>0</v>
      </c>
      <c r="W2330" s="44">
        <v>45.36</v>
      </c>
      <c r="X2330" s="44">
        <f>'Measured TV opt-pt'!I3194</f>
        <v>0</v>
      </c>
      <c r="Y2330" s="44">
        <f>'Measured TV opt-pt'!J3194</f>
        <v>0</v>
      </c>
      <c r="Z2330" s="44">
        <f>'Measured TV opt-pt'!K3194</f>
        <v>0</v>
      </c>
      <c r="AA2330" s="44">
        <f>'Measured TV opt-pt'!L3194</f>
        <v>0</v>
      </c>
      <c r="AB2330" s="44">
        <f>'Measured TV opt-pt'!M3194</f>
        <v>0</v>
      </c>
      <c r="AC2330" s="44">
        <f>'Measured TV opt-pt'!N3194</f>
        <v>0</v>
      </c>
      <c r="AD2330" s="44">
        <f>'Measured TV opt-pt'!O3194</f>
        <v>0</v>
      </c>
      <c r="AE2330" s="55">
        <f t="shared" si="1098"/>
        <v>45.36</v>
      </c>
    </row>
    <row r="2331" spans="1:46" ht="12.75" customHeight="1" x14ac:dyDescent="0.2">
      <c r="A2331" s="193" t="s">
        <v>119</v>
      </c>
      <c r="B2331" s="385"/>
      <c r="C2331" s="123" t="s">
        <v>101</v>
      </c>
      <c r="D2331" s="44"/>
      <c r="E2331" s="44"/>
      <c r="F2331" s="44"/>
      <c r="G2331" s="44"/>
      <c r="H2331" s="44"/>
      <c r="I2331" s="44"/>
      <c r="J2331" s="44"/>
      <c r="K2331" s="44"/>
      <c r="L2331" s="44"/>
      <c r="M2331" s="44"/>
      <c r="N2331" s="44"/>
      <c r="O2331" s="44"/>
      <c r="P2331" s="141">
        <f t="shared" si="1093"/>
        <v>0</v>
      </c>
      <c r="Q2331" s="5"/>
      <c r="R2331" s="123" t="s">
        <v>101</v>
      </c>
      <c r="S2331" s="44"/>
      <c r="T2331" s="44"/>
      <c r="U2331" s="44"/>
      <c r="V2331" s="44"/>
      <c r="W2331" s="44"/>
      <c r="X2331" s="44"/>
      <c r="Y2331" s="44"/>
      <c r="Z2331" s="44"/>
      <c r="AA2331" s="44"/>
      <c r="AB2331" s="44"/>
      <c r="AC2331" s="44"/>
      <c r="AD2331" s="44"/>
      <c r="AE2331" s="55">
        <f t="shared" si="1098"/>
        <v>0</v>
      </c>
    </row>
    <row r="2332" spans="1:46" ht="12.75" customHeight="1" x14ac:dyDescent="0.2">
      <c r="A2332" s="193" t="s">
        <v>119</v>
      </c>
      <c r="B2332" s="385"/>
      <c r="C2332" s="124" t="s">
        <v>58</v>
      </c>
      <c r="D2332" s="46"/>
      <c r="E2332" s="46"/>
      <c r="F2332" s="46"/>
      <c r="G2332" s="46"/>
      <c r="H2332" s="46">
        <v>84348</v>
      </c>
      <c r="I2332" s="46">
        <v>149570</v>
      </c>
      <c r="J2332" s="46">
        <v>75437.914571296613</v>
      </c>
      <c r="K2332" s="46">
        <v>120476.00415147055</v>
      </c>
      <c r="L2332" s="46"/>
      <c r="M2332" s="46"/>
      <c r="N2332" s="46"/>
      <c r="O2332" s="46"/>
      <c r="P2332" s="142">
        <f t="shared" si="1093"/>
        <v>429831.91872276715</v>
      </c>
      <c r="R2332" s="133" t="s">
        <v>105</v>
      </c>
      <c r="S2332" s="133">
        <f>+'Measured TV opt-pt'!D1584</f>
        <v>0.44</v>
      </c>
      <c r="T2332" s="133">
        <f>+'Measured TV opt-pt'!E1584</f>
        <v>0.44</v>
      </c>
      <c r="U2332" s="133">
        <f>+'Measured TV opt-pt'!F1584</f>
        <v>0.44</v>
      </c>
      <c r="V2332" s="133">
        <f>+'Measured TV opt-pt'!G1584</f>
        <v>0.48</v>
      </c>
      <c r="W2332" s="133">
        <f>+'Measured TV opt-pt'!H1584</f>
        <v>0.48</v>
      </c>
      <c r="X2332" s="8">
        <f>+'Measured TV opt-pt'!I1584</f>
        <v>0.48</v>
      </c>
      <c r="Y2332" s="133">
        <f>+'Measured TV opt-pt'!J1584</f>
        <v>0.48</v>
      </c>
      <c r="Z2332" s="133">
        <f>+'Measured TV opt-pt'!K1584</f>
        <v>0.48915873014712274</v>
      </c>
      <c r="AA2332" s="133">
        <f>+'Measured TV opt-pt'!L1584</f>
        <v>0.4834974169537235</v>
      </c>
      <c r="AB2332" s="133">
        <f>+'Measured TV opt-pt'!M1584</f>
        <v>0.45414569524687309</v>
      </c>
      <c r="AC2332" s="133">
        <f>+'Measured TV opt-pt'!N1584</f>
        <v>0.38276016431267579</v>
      </c>
      <c r="AD2332" s="133">
        <f>+'Measured TV opt-pt'!O1584</f>
        <v>0.34111134082271427</v>
      </c>
      <c r="AE2332" s="133"/>
      <c r="AT2332" s="5">
        <f>L2332+L2333+L2334+L2335</f>
        <v>0</v>
      </c>
    </row>
    <row r="2333" spans="1:46" ht="13.5" customHeight="1" thickBot="1" x14ac:dyDescent="0.25">
      <c r="A2333" s="193" t="s">
        <v>119</v>
      </c>
      <c r="B2333" s="385"/>
      <c r="C2333" s="124" t="s">
        <v>59</v>
      </c>
      <c r="D2333" s="46"/>
      <c r="E2333" s="46"/>
      <c r="F2333" s="46"/>
      <c r="G2333" s="46"/>
      <c r="H2333" s="46"/>
      <c r="I2333" s="46"/>
      <c r="J2333" s="46"/>
      <c r="K2333" s="46"/>
      <c r="L2333" s="46"/>
      <c r="M2333" s="46"/>
      <c r="N2333" s="46"/>
      <c r="O2333" s="46"/>
      <c r="P2333" s="142">
        <f t="shared" si="1093"/>
        <v>0</v>
      </c>
      <c r="R2333" s="60" t="s">
        <v>107</v>
      </c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</row>
    <row r="2334" spans="1:46" ht="12.75" customHeight="1" thickBot="1" x14ac:dyDescent="0.25">
      <c r="A2334" s="193" t="s">
        <v>119</v>
      </c>
      <c r="B2334" s="385"/>
      <c r="C2334" s="124" t="s">
        <v>166</v>
      </c>
      <c r="D2334" s="46"/>
      <c r="E2334" s="46"/>
      <c r="F2334" s="46"/>
      <c r="G2334" s="46"/>
      <c r="H2334" s="46"/>
      <c r="I2334" s="46"/>
      <c r="J2334" s="46"/>
      <c r="K2334" s="46"/>
      <c r="L2334" s="46"/>
      <c r="M2334" s="46"/>
      <c r="N2334" s="46"/>
      <c r="O2334" s="46"/>
      <c r="P2334" s="142">
        <f t="shared" si="1093"/>
        <v>0</v>
      </c>
      <c r="Q2334" s="8"/>
      <c r="R2334" s="121" t="s">
        <v>106</v>
      </c>
      <c r="S2334" s="54">
        <f>SUM(S2335:S2340)</f>
        <v>0</v>
      </c>
      <c r="T2334" s="54">
        <f t="shared" ref="T2334" si="1099">SUM(T2335:T2340)</f>
        <v>0</v>
      </c>
      <c r="U2334" s="54">
        <f t="shared" ref="U2334" si="1100">SUM(U2335:U2340)</f>
        <v>0</v>
      </c>
      <c r="V2334" s="54">
        <f t="shared" ref="V2334" si="1101">SUM(V2335:V2340)</f>
        <v>0</v>
      </c>
      <c r="W2334" s="54">
        <f t="shared" ref="W2334" si="1102">SUM(W2335:W2340)</f>
        <v>596.33600000000001</v>
      </c>
      <c r="X2334" s="54">
        <f t="shared" ref="X2334:AD2334" si="1103">SUM(X2335:X2340)</f>
        <v>589.7729523796213</v>
      </c>
      <c r="Y2334" s="54">
        <f t="shared" si="1103"/>
        <v>405.29406113802366</v>
      </c>
      <c r="Z2334" s="54">
        <f t="shared" si="1103"/>
        <v>738.90947827565446</v>
      </c>
      <c r="AA2334" s="54">
        <f t="shared" si="1103"/>
        <v>0</v>
      </c>
      <c r="AB2334" s="54">
        <f t="shared" si="1103"/>
        <v>0</v>
      </c>
      <c r="AC2334" s="54">
        <f t="shared" si="1103"/>
        <v>0</v>
      </c>
      <c r="AD2334" s="54">
        <f t="shared" si="1103"/>
        <v>0</v>
      </c>
      <c r="AE2334" s="54">
        <f t="shared" ref="AE2334" si="1104">SUM(AE2335:AE2340)</f>
        <v>2330.3124917932996</v>
      </c>
    </row>
    <row r="2335" spans="1:46" ht="12.75" customHeight="1" thickBot="1" x14ac:dyDescent="0.25">
      <c r="A2335" s="193" t="s">
        <v>119</v>
      </c>
      <c r="B2335" s="385"/>
      <c r="C2335" s="125" t="s">
        <v>167</v>
      </c>
      <c r="D2335" s="48"/>
      <c r="E2335" s="48"/>
      <c r="F2335" s="48"/>
      <c r="G2335" s="48"/>
      <c r="H2335" s="48"/>
      <c r="I2335" s="48"/>
      <c r="J2335" s="48"/>
      <c r="K2335" s="48"/>
      <c r="L2335" s="48"/>
      <c r="M2335" s="48"/>
      <c r="N2335" s="48"/>
      <c r="O2335" s="48"/>
      <c r="P2335" s="143">
        <f t="shared" si="1093"/>
        <v>0</v>
      </c>
      <c r="Q2335" s="8"/>
      <c r="R2335" s="123" t="s">
        <v>261</v>
      </c>
      <c r="S2335" s="44">
        <f>'Measured TV opt-pt'!D3184</f>
        <v>0</v>
      </c>
      <c r="T2335" s="44">
        <f>'Measured TV opt-pt'!E3184</f>
        <v>0</v>
      </c>
      <c r="U2335" s="44">
        <f>'Measured TV opt-pt'!F3184</f>
        <v>0</v>
      </c>
      <c r="V2335" s="44">
        <f>'Measured TV opt-pt'!G3184</f>
        <v>0</v>
      </c>
      <c r="W2335" s="44">
        <v>213.32000000000005</v>
      </c>
      <c r="X2335" s="44">
        <f>'Measured TV opt-pt'!I3184</f>
        <v>347.04550395669986</v>
      </c>
      <c r="Y2335" s="44">
        <f>'Measured TV opt-pt'!J3184</f>
        <v>245.45166679167821</v>
      </c>
      <c r="Z2335" s="44">
        <f>'Measured TV opt-pt'!K3184</f>
        <v>591.86815205286541</v>
      </c>
      <c r="AA2335" s="44">
        <f>'Measured TV opt-pt'!L3184</f>
        <v>0</v>
      </c>
      <c r="AB2335" s="44">
        <f>'Measured TV opt-pt'!M3184</f>
        <v>0</v>
      </c>
      <c r="AC2335" s="44">
        <f>'Measured TV opt-pt'!N3184</f>
        <v>0</v>
      </c>
      <c r="AD2335" s="44">
        <f>'Measured TV opt-pt'!O3184</f>
        <v>0</v>
      </c>
      <c r="AE2335" s="55">
        <f t="shared" ref="AE2335:AE2340" si="1105">SUM(S2335:AD2335)</f>
        <v>1397.6853228012437</v>
      </c>
    </row>
    <row r="2336" spans="1:46" ht="12.75" customHeight="1" thickBot="1" x14ac:dyDescent="0.25">
      <c r="A2336" s="193" t="s">
        <v>119</v>
      </c>
      <c r="B2336" s="385"/>
      <c r="C2336" s="122" t="s">
        <v>60</v>
      </c>
      <c r="D2336" s="42"/>
      <c r="E2336" s="42"/>
      <c r="F2336" s="42"/>
      <c r="G2336" s="42"/>
      <c r="H2336" s="42"/>
      <c r="I2336" s="42"/>
      <c r="J2336" s="42"/>
      <c r="K2336" s="42"/>
      <c r="L2336" s="42"/>
      <c r="M2336" s="42"/>
      <c r="N2336" s="42"/>
      <c r="O2336" s="42"/>
      <c r="P2336" s="144">
        <f t="shared" si="1093"/>
        <v>0</v>
      </c>
      <c r="Q2336" s="5"/>
      <c r="R2336" s="123" t="s">
        <v>262</v>
      </c>
      <c r="S2336" s="44">
        <f>'Measured TV opt-pt'!D3185</f>
        <v>0</v>
      </c>
      <c r="T2336" s="44">
        <f>'Measured TV opt-pt'!E3185</f>
        <v>0</v>
      </c>
      <c r="U2336" s="44">
        <f>'Measured TV opt-pt'!F3185</f>
        <v>0</v>
      </c>
      <c r="V2336" s="44">
        <f>'Measured TV opt-pt'!G3185</f>
        <v>0</v>
      </c>
      <c r="W2336" s="44">
        <v>59.736000000000004</v>
      </c>
      <c r="X2336" s="44">
        <f>'Measured TV opt-pt'!I3185</f>
        <v>0</v>
      </c>
      <c r="Y2336" s="44">
        <f>'Measured TV opt-pt'!J3185</f>
        <v>0</v>
      </c>
      <c r="Z2336" s="44">
        <f>'Measured TV opt-pt'!K3185</f>
        <v>0</v>
      </c>
      <c r="AA2336" s="44">
        <f>'Measured TV opt-pt'!L3185</f>
        <v>0</v>
      </c>
      <c r="AB2336" s="44">
        <f>'Measured TV opt-pt'!M3185</f>
        <v>0</v>
      </c>
      <c r="AC2336" s="44">
        <f>'Measured TV opt-pt'!N3185</f>
        <v>0</v>
      </c>
      <c r="AD2336" s="44">
        <f>'Measured TV opt-pt'!O3185</f>
        <v>0</v>
      </c>
      <c r="AE2336" s="55">
        <f t="shared" si="1105"/>
        <v>59.736000000000004</v>
      </c>
      <c r="AT2336" s="5">
        <f>L2336+L2337+L2338+L2339+L2340+L2341+L2361+L2362+L2363</f>
        <v>13000</v>
      </c>
    </row>
    <row r="2337" spans="1:33" ht="12.75" customHeight="1" x14ac:dyDescent="0.2">
      <c r="A2337" s="193" t="s">
        <v>119</v>
      </c>
      <c r="B2337" s="385"/>
      <c r="C2337" s="122" t="s">
        <v>61</v>
      </c>
      <c r="D2337" s="42"/>
      <c r="E2337" s="42"/>
      <c r="F2337" s="42"/>
      <c r="G2337" s="42"/>
      <c r="H2337" s="42">
        <v>68300</v>
      </c>
      <c r="I2337" s="42">
        <v>55900</v>
      </c>
      <c r="J2337" s="42"/>
      <c r="K2337" s="42"/>
      <c r="L2337" s="42"/>
      <c r="M2337" s="42"/>
      <c r="N2337" s="42"/>
      <c r="O2337" s="42"/>
      <c r="P2337" s="144">
        <f t="shared" si="1093"/>
        <v>124200</v>
      </c>
      <c r="R2337" s="123" t="s">
        <v>263</v>
      </c>
      <c r="S2337" s="44">
        <f>'Measured TV opt-pt'!D3186</f>
        <v>0</v>
      </c>
      <c r="T2337" s="44">
        <f>'Measured TV opt-pt'!E3186</f>
        <v>0</v>
      </c>
      <c r="U2337" s="44">
        <f>'Measured TV opt-pt'!F3186</f>
        <v>0</v>
      </c>
      <c r="V2337" s="44">
        <f>'Measured TV opt-pt'!G3186</f>
        <v>0</v>
      </c>
      <c r="W2337" s="44">
        <v>77.749999999999986</v>
      </c>
      <c r="X2337" s="44">
        <f>'Measured TV opt-pt'!I3186</f>
        <v>138.42223709494385</v>
      </c>
      <c r="Y2337" s="44">
        <f>'Measured TV opt-pt'!J3186</f>
        <v>60.989361381630502</v>
      </c>
      <c r="Z2337" s="44">
        <f>'Measured TV opt-pt'!K3186</f>
        <v>85.222221430576667</v>
      </c>
      <c r="AA2337" s="44">
        <f>'Measured TV opt-pt'!L3186</f>
        <v>0</v>
      </c>
      <c r="AB2337" s="44">
        <f>'Measured TV opt-pt'!M3186</f>
        <v>0</v>
      </c>
      <c r="AC2337" s="44">
        <f>'Measured TV opt-pt'!N3186</f>
        <v>0</v>
      </c>
      <c r="AD2337" s="44">
        <f>'Measured TV opt-pt'!O3186</f>
        <v>0</v>
      </c>
      <c r="AE2337" s="55">
        <f t="shared" si="1105"/>
        <v>362.38381990715101</v>
      </c>
    </row>
    <row r="2338" spans="1:33" ht="12.75" customHeight="1" thickBot="1" x14ac:dyDescent="0.25">
      <c r="A2338" s="193" t="s">
        <v>119</v>
      </c>
      <c r="B2338" s="385"/>
      <c r="C2338" s="122" t="s">
        <v>62</v>
      </c>
      <c r="D2338" s="42"/>
      <c r="E2338" s="42"/>
      <c r="F2338" s="42"/>
      <c r="G2338" s="42">
        <v>16233</v>
      </c>
      <c r="H2338" s="42">
        <v>12621</v>
      </c>
      <c r="I2338" s="42">
        <v>19362</v>
      </c>
      <c r="J2338" s="42">
        <v>16000</v>
      </c>
      <c r="K2338" s="42">
        <v>16000</v>
      </c>
      <c r="L2338" s="42">
        <v>10000</v>
      </c>
      <c r="M2338" s="352"/>
      <c r="N2338" s="352"/>
      <c r="O2338" s="352"/>
      <c r="P2338" s="144"/>
      <c r="Q2338" s="352"/>
      <c r="R2338" s="123" t="s">
        <v>264</v>
      </c>
      <c r="S2338" s="44">
        <f>'Measured TV opt-pt'!D3187</f>
        <v>0</v>
      </c>
      <c r="T2338" s="44">
        <f>'Measured TV opt-pt'!E3187</f>
        <v>0</v>
      </c>
      <c r="U2338" s="44">
        <f>'Measured TV opt-pt'!F3187</f>
        <v>0</v>
      </c>
      <c r="V2338" s="44">
        <f>'Measured TV opt-pt'!G3187</f>
        <v>0</v>
      </c>
      <c r="W2338" s="44">
        <v>180.07</v>
      </c>
      <c r="X2338" s="44">
        <f>'Measured TV opt-pt'!I3187</f>
        <v>104.30521132797753</v>
      </c>
      <c r="Y2338" s="44">
        <f>'Measured TV opt-pt'!J3187</f>
        <v>98.853032964714927</v>
      </c>
      <c r="Z2338" s="44">
        <f>'Measured TV opt-pt'!K3187</f>
        <v>61.819104792212293</v>
      </c>
      <c r="AA2338" s="44">
        <f>'Measured TV opt-pt'!L3187</f>
        <v>0</v>
      </c>
      <c r="AB2338" s="44">
        <f>'Measured TV opt-pt'!M3187</f>
        <v>0</v>
      </c>
      <c r="AC2338" s="44">
        <f>'Measured TV opt-pt'!N3187</f>
        <v>0</v>
      </c>
      <c r="AD2338" s="44">
        <f>'Measured TV opt-pt'!O3187</f>
        <v>0</v>
      </c>
      <c r="AE2338" s="352">
        <f t="shared" si="1105"/>
        <v>445.04734908490474</v>
      </c>
      <c r="AF2338" s="352"/>
      <c r="AG2338" s="352"/>
    </row>
    <row r="2339" spans="1:33" ht="12.75" customHeight="1" thickBot="1" x14ac:dyDescent="0.25">
      <c r="A2339" s="193" t="s">
        <v>119</v>
      </c>
      <c r="B2339" s="385"/>
      <c r="C2339" s="122" t="s">
        <v>63</v>
      </c>
      <c r="D2339" s="42"/>
      <c r="E2339" s="42"/>
      <c r="F2339" s="42"/>
      <c r="G2339" s="42"/>
      <c r="H2339" s="42"/>
      <c r="I2339" s="42"/>
      <c r="J2339" s="42"/>
      <c r="K2339" s="206"/>
      <c r="L2339" s="42"/>
      <c r="M2339" s="42"/>
      <c r="N2339" s="42"/>
      <c r="O2339" s="42"/>
      <c r="P2339" s="144">
        <f t="shared" si="1093"/>
        <v>0</v>
      </c>
      <c r="Q2339" s="5"/>
      <c r="R2339" s="123" t="s">
        <v>265</v>
      </c>
      <c r="S2339" s="44">
        <f>'Measured TV opt-pt'!D3188</f>
        <v>0</v>
      </c>
      <c r="T2339" s="44">
        <f>'Measured TV opt-pt'!E3188</f>
        <v>0</v>
      </c>
      <c r="U2339" s="44">
        <f>'Measured TV opt-pt'!F3188</f>
        <v>0</v>
      </c>
      <c r="V2339" s="44">
        <f>'Measured TV opt-pt'!G3188</f>
        <v>0</v>
      </c>
      <c r="W2339" s="44">
        <v>65.459999999999994</v>
      </c>
      <c r="X2339" s="44">
        <f>'Measured TV opt-pt'!I3188</f>
        <v>0</v>
      </c>
      <c r="Y2339" s="44">
        <f>'Measured TV opt-pt'!J3188</f>
        <v>0</v>
      </c>
      <c r="Z2339" s="44">
        <f>'Measured TV opt-pt'!K3188</f>
        <v>0</v>
      </c>
      <c r="AA2339" s="44">
        <f>'Measured TV opt-pt'!L3188</f>
        <v>0</v>
      </c>
      <c r="AB2339" s="44">
        <f>'Measured TV opt-pt'!M3188</f>
        <v>0</v>
      </c>
      <c r="AC2339" s="44">
        <f>'Measured TV opt-pt'!N3188</f>
        <v>0</v>
      </c>
      <c r="AD2339" s="44">
        <f>'Measured TV opt-pt'!O3188</f>
        <v>0</v>
      </c>
      <c r="AE2339" s="55">
        <f t="shared" si="1105"/>
        <v>65.459999999999994</v>
      </c>
    </row>
    <row r="2340" spans="1:33" ht="13.5" customHeight="1" x14ac:dyDescent="0.2">
      <c r="A2340" s="193" t="s">
        <v>119</v>
      </c>
      <c r="B2340" s="385"/>
      <c r="C2340" s="122" t="s">
        <v>64</v>
      </c>
      <c r="D2340" s="42"/>
      <c r="E2340" s="42"/>
      <c r="F2340" s="42"/>
      <c r="G2340" s="42"/>
      <c r="H2340" s="42">
        <v>347639</v>
      </c>
      <c r="I2340" s="42">
        <v>11840</v>
      </c>
      <c r="J2340" s="42">
        <v>108836</v>
      </c>
      <c r="K2340" s="42"/>
      <c r="L2340" s="42"/>
      <c r="M2340" s="42"/>
      <c r="N2340" s="42"/>
      <c r="O2340" s="42"/>
      <c r="P2340" s="144">
        <f t="shared" si="1093"/>
        <v>468315</v>
      </c>
      <c r="Q2340" s="5"/>
      <c r="R2340" s="123" t="s">
        <v>266</v>
      </c>
      <c r="S2340" s="44"/>
      <c r="T2340" s="44"/>
      <c r="U2340" s="44"/>
      <c r="V2340" s="44"/>
      <c r="W2340" s="44"/>
      <c r="X2340" s="44"/>
      <c r="Y2340" s="44"/>
      <c r="Z2340" s="44"/>
      <c r="AA2340" s="44"/>
      <c r="AB2340" s="44"/>
      <c r="AC2340" s="44"/>
      <c r="AD2340" s="44"/>
      <c r="AE2340" s="55">
        <f t="shared" si="1105"/>
        <v>0</v>
      </c>
    </row>
    <row r="2341" spans="1:33" ht="12.75" customHeight="1" x14ac:dyDescent="0.2">
      <c r="A2341" s="193" t="s">
        <v>119</v>
      </c>
      <c r="B2341" s="385"/>
      <c r="C2341" s="212" t="s">
        <v>289</v>
      </c>
      <c r="D2341" s="217">
        <f>SUM(D2342:D2360)</f>
        <v>3600</v>
      </c>
      <c r="E2341" s="217">
        <f t="shared" ref="E2341:O2341" si="1106">SUM(E2342:E2360)</f>
        <v>3600</v>
      </c>
      <c r="F2341" s="217">
        <f t="shared" si="1106"/>
        <v>5599.9</v>
      </c>
      <c r="G2341" s="217">
        <f t="shared" si="1106"/>
        <v>315982.08999999997</v>
      </c>
      <c r="H2341" s="217">
        <f t="shared" si="1106"/>
        <v>107775.37999999999</v>
      </c>
      <c r="I2341" s="217">
        <f t="shared" si="1106"/>
        <v>394458</v>
      </c>
      <c r="J2341" s="217">
        <f t="shared" si="1106"/>
        <v>308631.32333333336</v>
      </c>
      <c r="K2341" s="217">
        <f t="shared" si="1106"/>
        <v>0</v>
      </c>
      <c r="L2341" s="217">
        <f t="shared" si="1106"/>
        <v>3000</v>
      </c>
      <c r="M2341" s="217">
        <f t="shared" si="1106"/>
        <v>6750</v>
      </c>
      <c r="N2341" s="217">
        <f t="shared" si="1106"/>
        <v>6750</v>
      </c>
      <c r="O2341" s="217">
        <f t="shared" si="1106"/>
        <v>3750</v>
      </c>
      <c r="P2341" s="216">
        <f t="shared" si="1093"/>
        <v>1159896.6933333334</v>
      </c>
      <c r="Q2341" s="5"/>
      <c r="R2341" s="60" t="s">
        <v>107</v>
      </c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</row>
    <row r="2342" spans="1:33" ht="12.75" customHeight="1" x14ac:dyDescent="0.25">
      <c r="A2342" s="193" t="s">
        <v>119</v>
      </c>
      <c r="B2342" s="385"/>
      <c r="C2342" s="311" t="s">
        <v>284</v>
      </c>
      <c r="D2342" s="330"/>
      <c r="E2342" s="330"/>
      <c r="F2342" s="330"/>
      <c r="G2342" s="330"/>
      <c r="H2342" s="330"/>
      <c r="I2342" s="330">
        <v>390708</v>
      </c>
      <c r="J2342" s="330">
        <v>294881.32333333336</v>
      </c>
      <c r="K2342" s="330"/>
      <c r="L2342" s="330"/>
      <c r="M2342" s="330"/>
      <c r="N2342" s="330"/>
      <c r="O2342" s="330"/>
      <c r="P2342" s="312">
        <f t="shared" ref="P2342:P2360" si="1107">SUM(D2342:O2342)</f>
        <v>685589.32333333336</v>
      </c>
      <c r="Q2342" s="5"/>
      <c r="R2342" s="60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</row>
    <row r="2343" spans="1:33" ht="12.75" customHeight="1" x14ac:dyDescent="0.25">
      <c r="A2343" s="193" t="s">
        <v>119</v>
      </c>
      <c r="B2343" s="385"/>
      <c r="C2343" s="311" t="s">
        <v>288</v>
      </c>
      <c r="D2343" s="330"/>
      <c r="E2343" s="330"/>
      <c r="F2343" s="330"/>
      <c r="G2343" s="330"/>
      <c r="H2343" s="330"/>
      <c r="I2343" s="330"/>
      <c r="J2343" s="330"/>
      <c r="K2343" s="330"/>
      <c r="L2343" s="330"/>
      <c r="M2343" s="330"/>
      <c r="N2343" s="330"/>
      <c r="O2343" s="330"/>
      <c r="P2343" s="312">
        <f t="shared" si="1107"/>
        <v>0</v>
      </c>
      <c r="Q2343" s="5"/>
      <c r="R2343" s="60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</row>
    <row r="2344" spans="1:33" ht="12.75" customHeight="1" x14ac:dyDescent="0.25">
      <c r="A2344" s="193" t="s">
        <v>119</v>
      </c>
      <c r="B2344" s="385"/>
      <c r="C2344" s="311" t="s">
        <v>280</v>
      </c>
      <c r="D2344" s="330"/>
      <c r="E2344" s="330"/>
      <c r="F2344" s="330"/>
      <c r="G2344" s="330">
        <v>39200</v>
      </c>
      <c r="H2344" s="330"/>
      <c r="I2344" s="330"/>
      <c r="J2344" s="330"/>
      <c r="K2344" s="330"/>
      <c r="L2344" s="330"/>
      <c r="M2344" s="330"/>
      <c r="N2344" s="330"/>
      <c r="O2344" s="330"/>
      <c r="P2344" s="312">
        <f t="shared" si="1107"/>
        <v>39200</v>
      </c>
      <c r="Q2344" s="5"/>
      <c r="R2344" s="60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</row>
    <row r="2345" spans="1:33" ht="12.75" customHeight="1" x14ac:dyDescent="0.25">
      <c r="A2345" s="193" t="s">
        <v>119</v>
      </c>
      <c r="B2345" s="385"/>
      <c r="C2345" s="311" t="s">
        <v>285</v>
      </c>
      <c r="D2345" s="330"/>
      <c r="E2345" s="330"/>
      <c r="F2345" s="330"/>
      <c r="G2345" s="330"/>
      <c r="H2345" s="330">
        <v>10000</v>
      </c>
      <c r="I2345" s="330"/>
      <c r="J2345" s="330"/>
      <c r="K2345" s="330"/>
      <c r="L2345" s="330"/>
      <c r="M2345" s="330"/>
      <c r="N2345" s="330"/>
      <c r="O2345" s="330"/>
      <c r="P2345" s="312">
        <f t="shared" si="1107"/>
        <v>10000</v>
      </c>
      <c r="Q2345" s="5"/>
      <c r="R2345" s="60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</row>
    <row r="2346" spans="1:33" ht="12.75" customHeight="1" x14ac:dyDescent="0.25">
      <c r="A2346" s="193" t="str">
        <f t="shared" ref="A2346:A2358" si="1108">+A2345</f>
        <v>IC</v>
      </c>
      <c r="B2346" s="385"/>
      <c r="C2346" s="311" t="s">
        <v>280</v>
      </c>
      <c r="D2346" s="330"/>
      <c r="E2346" s="330"/>
      <c r="F2346" s="330"/>
      <c r="G2346" s="330">
        <v>187250</v>
      </c>
      <c r="H2346" s="330">
        <v>59760.65</v>
      </c>
      <c r="I2346" s="330"/>
      <c r="J2346" s="330"/>
      <c r="K2346" s="330"/>
      <c r="L2346" s="330"/>
      <c r="M2346" s="330"/>
      <c r="N2346" s="330"/>
      <c r="O2346" s="330"/>
      <c r="P2346" s="312">
        <f t="shared" si="1107"/>
        <v>247010.65</v>
      </c>
      <c r="Q2346" s="5"/>
      <c r="R2346" s="60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</row>
    <row r="2347" spans="1:33" ht="12.75" customHeight="1" x14ac:dyDescent="0.25">
      <c r="A2347" s="193" t="str">
        <f t="shared" si="1108"/>
        <v>IC</v>
      </c>
      <c r="B2347" s="385"/>
      <c r="C2347" s="311" t="s">
        <v>286</v>
      </c>
      <c r="D2347" s="330"/>
      <c r="E2347" s="330"/>
      <c r="F2347" s="330"/>
      <c r="G2347" s="330"/>
      <c r="H2347" s="330"/>
      <c r="I2347" s="330"/>
      <c r="J2347" s="330"/>
      <c r="K2347" s="330"/>
      <c r="L2347" s="330"/>
      <c r="M2347" s="330"/>
      <c r="N2347" s="330"/>
      <c r="O2347" s="330"/>
      <c r="P2347" s="312">
        <f t="shared" si="1107"/>
        <v>0</v>
      </c>
      <c r="Q2347" s="5"/>
      <c r="R2347" s="60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</row>
    <row r="2348" spans="1:33" ht="12.75" customHeight="1" x14ac:dyDescent="0.25">
      <c r="A2348" s="193" t="str">
        <f t="shared" si="1108"/>
        <v>IC</v>
      </c>
      <c r="B2348" s="385"/>
      <c r="C2348" s="311" t="s">
        <v>282</v>
      </c>
      <c r="D2348" s="330"/>
      <c r="E2348" s="330"/>
      <c r="F2348" s="330">
        <v>1100</v>
      </c>
      <c r="G2348" s="330">
        <v>20859.98</v>
      </c>
      <c r="H2348" s="330">
        <v>12000</v>
      </c>
      <c r="I2348" s="330"/>
      <c r="J2348" s="330"/>
      <c r="K2348" s="330"/>
      <c r="L2348" s="330"/>
      <c r="M2348" s="330"/>
      <c r="N2348" s="330"/>
      <c r="O2348" s="330"/>
      <c r="P2348" s="312">
        <f t="shared" si="1107"/>
        <v>33959.979999999996</v>
      </c>
      <c r="Q2348" s="5"/>
      <c r="R2348" s="60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</row>
    <row r="2349" spans="1:33" ht="12.75" customHeight="1" x14ac:dyDescent="0.25">
      <c r="A2349" s="193" t="str">
        <f t="shared" si="1108"/>
        <v>IC</v>
      </c>
      <c r="B2349" s="385"/>
      <c r="C2349" s="311" t="s">
        <v>283</v>
      </c>
      <c r="D2349" s="330"/>
      <c r="E2349" s="330"/>
      <c r="F2349" s="330"/>
      <c r="G2349" s="330">
        <v>20000</v>
      </c>
      <c r="H2349" s="330">
        <v>12000</v>
      </c>
      <c r="I2349" s="330"/>
      <c r="J2349" s="330"/>
      <c r="K2349" s="330"/>
      <c r="L2349" s="330"/>
      <c r="M2349" s="330"/>
      <c r="N2349" s="330"/>
      <c r="O2349" s="330"/>
      <c r="P2349" s="312">
        <f t="shared" si="1107"/>
        <v>32000</v>
      </c>
      <c r="Q2349" s="5"/>
      <c r="R2349" s="60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</row>
    <row r="2350" spans="1:33" ht="12.75" customHeight="1" x14ac:dyDescent="0.25">
      <c r="A2350" s="193" t="str">
        <f t="shared" si="1108"/>
        <v>IC</v>
      </c>
      <c r="B2350" s="385"/>
      <c r="C2350" s="313" t="s">
        <v>287</v>
      </c>
      <c r="D2350" s="331"/>
      <c r="E2350" s="331"/>
      <c r="F2350" s="331"/>
      <c r="G2350" s="331"/>
      <c r="H2350" s="331"/>
      <c r="I2350" s="331"/>
      <c r="J2350" s="331"/>
      <c r="K2350" s="331"/>
      <c r="L2350" s="331"/>
      <c r="M2350" s="331"/>
      <c r="N2350" s="331"/>
      <c r="O2350" s="331"/>
      <c r="P2350" s="314">
        <f t="shared" si="1107"/>
        <v>0</v>
      </c>
      <c r="Q2350" s="5"/>
      <c r="R2350" s="60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</row>
    <row r="2351" spans="1:33" ht="12.75" customHeight="1" x14ac:dyDescent="0.25">
      <c r="A2351" s="193" t="str">
        <f t="shared" si="1108"/>
        <v>IC</v>
      </c>
      <c r="B2351" s="385"/>
      <c r="C2351" s="313" t="s">
        <v>288</v>
      </c>
      <c r="D2351" s="331"/>
      <c r="E2351" s="331"/>
      <c r="F2351" s="331"/>
      <c r="G2351" s="331"/>
      <c r="H2351" s="331"/>
      <c r="I2351" s="331"/>
      <c r="J2351" s="331"/>
      <c r="K2351" s="331"/>
      <c r="L2351" s="331"/>
      <c r="M2351" s="331"/>
      <c r="N2351" s="331"/>
      <c r="O2351" s="331"/>
      <c r="P2351" s="314">
        <f t="shared" si="1107"/>
        <v>0</v>
      </c>
      <c r="Q2351" s="5"/>
      <c r="R2351" s="60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</row>
    <row r="2352" spans="1:33" ht="12.75" customHeight="1" x14ac:dyDescent="0.25">
      <c r="A2352" s="193" t="str">
        <f t="shared" si="1108"/>
        <v>IC</v>
      </c>
      <c r="B2352" s="385"/>
      <c r="C2352" s="313" t="s">
        <v>280</v>
      </c>
      <c r="D2352" s="331"/>
      <c r="E2352" s="331"/>
      <c r="F2352" s="331"/>
      <c r="G2352" s="331"/>
      <c r="H2352" s="331"/>
      <c r="I2352" s="331"/>
      <c r="J2352" s="331"/>
      <c r="K2352" s="331"/>
      <c r="L2352" s="331"/>
      <c r="M2352" s="331"/>
      <c r="N2352" s="331"/>
      <c r="O2352" s="331"/>
      <c r="P2352" s="314">
        <f t="shared" si="1107"/>
        <v>0</v>
      </c>
      <c r="Q2352" s="5"/>
      <c r="R2352" s="60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</row>
    <row r="2353" spans="1:46" ht="12.75" customHeight="1" x14ac:dyDescent="0.25">
      <c r="A2353" s="193" t="str">
        <f t="shared" si="1108"/>
        <v>IC</v>
      </c>
      <c r="B2353" s="385"/>
      <c r="C2353" s="313" t="s">
        <v>285</v>
      </c>
      <c r="D2353" s="331"/>
      <c r="E2353" s="331"/>
      <c r="F2353" s="331"/>
      <c r="G2353" s="331"/>
      <c r="H2353" s="331"/>
      <c r="I2353" s="331"/>
      <c r="J2353" s="331"/>
      <c r="K2353" s="331"/>
      <c r="L2353" s="331"/>
      <c r="M2353" s="331"/>
      <c r="N2353" s="331"/>
      <c r="O2353" s="331"/>
      <c r="P2353" s="314">
        <f t="shared" si="1107"/>
        <v>0</v>
      </c>
      <c r="Q2353" s="5"/>
      <c r="R2353" s="60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</row>
    <row r="2354" spans="1:46" ht="12.75" customHeight="1" x14ac:dyDescent="0.25">
      <c r="A2354" s="193" t="str">
        <f t="shared" si="1108"/>
        <v>IC</v>
      </c>
      <c r="B2354" s="385"/>
      <c r="C2354" s="313" t="s">
        <v>280</v>
      </c>
      <c r="D2354" s="331"/>
      <c r="E2354" s="331"/>
      <c r="F2354" s="331"/>
      <c r="G2354" s="331">
        <v>30000</v>
      </c>
      <c r="H2354" s="331"/>
      <c r="I2354" s="331"/>
      <c r="J2354" s="331"/>
      <c r="K2354" s="331"/>
      <c r="L2354" s="331">
        <v>3000</v>
      </c>
      <c r="M2354" s="331">
        <v>3000</v>
      </c>
      <c r="N2354" s="331">
        <v>3000</v>
      </c>
      <c r="O2354" s="331"/>
      <c r="P2354" s="314">
        <f t="shared" si="1107"/>
        <v>39000</v>
      </c>
      <c r="Q2354" s="5"/>
      <c r="R2354" s="60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</row>
    <row r="2355" spans="1:46" ht="12.75" customHeight="1" x14ac:dyDescent="0.25">
      <c r="A2355" s="193" t="str">
        <f t="shared" si="1108"/>
        <v>IC</v>
      </c>
      <c r="B2355" s="385"/>
      <c r="C2355" s="313" t="s">
        <v>286</v>
      </c>
      <c r="D2355" s="331"/>
      <c r="E2355" s="331"/>
      <c r="F2355" s="331">
        <v>685.7</v>
      </c>
      <c r="G2355" s="331">
        <v>4139.9799999999996</v>
      </c>
      <c r="H2355" s="331">
        <v>3000</v>
      </c>
      <c r="I2355" s="331"/>
      <c r="J2355" s="331"/>
      <c r="K2355" s="331"/>
      <c r="L2355" s="331"/>
      <c r="M2355" s="331"/>
      <c r="N2355" s="331"/>
      <c r="O2355" s="331"/>
      <c r="P2355" s="314">
        <f t="shared" si="1107"/>
        <v>7825.6799999999994</v>
      </c>
      <c r="Q2355" s="5"/>
      <c r="R2355" s="60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</row>
    <row r="2356" spans="1:46" ht="12.75" customHeight="1" x14ac:dyDescent="0.25">
      <c r="A2356" s="193" t="str">
        <f t="shared" si="1108"/>
        <v>IC</v>
      </c>
      <c r="B2356" s="385"/>
      <c r="C2356" s="313" t="s">
        <v>282</v>
      </c>
      <c r="D2356" s="331"/>
      <c r="E2356" s="331"/>
      <c r="F2356" s="331"/>
      <c r="G2356" s="331"/>
      <c r="H2356" s="331">
        <v>3000</v>
      </c>
      <c r="I2356" s="331"/>
      <c r="J2356" s="331"/>
      <c r="K2356" s="331"/>
      <c r="L2356" s="331"/>
      <c r="M2356" s="331"/>
      <c r="N2356" s="331"/>
      <c r="O2356" s="331"/>
      <c r="P2356" s="314">
        <f t="shared" si="1107"/>
        <v>3000</v>
      </c>
      <c r="Q2356" s="5"/>
      <c r="R2356" s="60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</row>
    <row r="2357" spans="1:46" ht="12.75" customHeight="1" x14ac:dyDescent="0.25">
      <c r="A2357" s="193" t="str">
        <f t="shared" si="1108"/>
        <v>IC</v>
      </c>
      <c r="B2357" s="385"/>
      <c r="C2357" s="313" t="s">
        <v>283</v>
      </c>
      <c r="D2357" s="331"/>
      <c r="E2357" s="331"/>
      <c r="F2357" s="331"/>
      <c r="G2357" s="331"/>
      <c r="H2357" s="331"/>
      <c r="I2357" s="331"/>
      <c r="J2357" s="331"/>
      <c r="K2357" s="331"/>
      <c r="L2357" s="331"/>
      <c r="M2357" s="331"/>
      <c r="N2357" s="331"/>
      <c r="O2357" s="331"/>
      <c r="P2357" s="314">
        <f t="shared" si="1107"/>
        <v>0</v>
      </c>
      <c r="Q2357" s="5"/>
      <c r="R2357" s="60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</row>
    <row r="2358" spans="1:46" ht="12.75" customHeight="1" x14ac:dyDescent="0.25">
      <c r="A2358" s="193" t="str">
        <f t="shared" si="1108"/>
        <v>IC</v>
      </c>
      <c r="B2358" s="385"/>
      <c r="C2358" s="313" t="s">
        <v>281</v>
      </c>
      <c r="D2358" s="331"/>
      <c r="E2358" s="331"/>
      <c r="F2358" s="331"/>
      <c r="G2358" s="331"/>
      <c r="H2358" s="331"/>
      <c r="I2358" s="331"/>
      <c r="J2358" s="331"/>
      <c r="K2358" s="331"/>
      <c r="L2358" s="331"/>
      <c r="M2358" s="331"/>
      <c r="N2358" s="331"/>
      <c r="O2358" s="331"/>
      <c r="P2358" s="314">
        <f t="shared" si="1107"/>
        <v>0</v>
      </c>
      <c r="Q2358" s="5"/>
      <c r="R2358" s="60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</row>
    <row r="2359" spans="1:46" ht="12.75" customHeight="1" x14ac:dyDescent="0.25">
      <c r="A2359" s="193" t="s">
        <v>119</v>
      </c>
      <c r="B2359" s="385"/>
      <c r="C2359" s="318" t="s">
        <v>279</v>
      </c>
      <c r="D2359" s="332">
        <v>3600</v>
      </c>
      <c r="E2359" s="332">
        <v>3600</v>
      </c>
      <c r="F2359" s="332">
        <v>3814.2</v>
      </c>
      <c r="G2359" s="332">
        <v>14532.13</v>
      </c>
      <c r="H2359" s="332">
        <v>8014.73</v>
      </c>
      <c r="I2359" s="332">
        <v>3750</v>
      </c>
      <c r="J2359" s="332">
        <v>13750</v>
      </c>
      <c r="K2359" s="332"/>
      <c r="L2359" s="332"/>
      <c r="M2359" s="332">
        <v>3750</v>
      </c>
      <c r="N2359" s="332">
        <v>3750</v>
      </c>
      <c r="O2359" s="332">
        <v>3750</v>
      </c>
      <c r="P2359" s="315">
        <f t="shared" si="1107"/>
        <v>62311.06</v>
      </c>
      <c r="Q2359" s="5"/>
      <c r="R2359" s="60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</row>
    <row r="2360" spans="1:46" ht="12.75" customHeight="1" x14ac:dyDescent="0.25">
      <c r="A2360" s="193" t="s">
        <v>119</v>
      </c>
      <c r="B2360" s="385"/>
      <c r="C2360" s="316" t="s">
        <v>290</v>
      </c>
      <c r="D2360" s="334"/>
      <c r="E2360" s="334"/>
      <c r="F2360" s="334"/>
      <c r="G2360" s="334"/>
      <c r="H2360" s="334"/>
      <c r="I2360" s="334"/>
      <c r="J2360" s="334"/>
      <c r="K2360" s="334"/>
      <c r="L2360" s="334"/>
      <c r="M2360" s="334"/>
      <c r="N2360" s="334"/>
      <c r="O2360" s="334"/>
      <c r="P2360" s="317">
        <f t="shared" si="1107"/>
        <v>0</v>
      </c>
      <c r="Q2360" s="5"/>
      <c r="R2360" s="60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</row>
    <row r="2361" spans="1:46" ht="12.75" customHeight="1" x14ac:dyDescent="0.2">
      <c r="A2361" s="193" t="s">
        <v>119</v>
      </c>
      <c r="B2361" s="385"/>
      <c r="C2361" s="122" t="s">
        <v>66</v>
      </c>
      <c r="D2361" s="42"/>
      <c r="E2361" s="42"/>
      <c r="F2361" s="42"/>
      <c r="G2361" s="42"/>
      <c r="H2361" s="42"/>
      <c r="I2361" s="42"/>
      <c r="J2361" s="42"/>
      <c r="K2361" s="42"/>
      <c r="L2361" s="42"/>
      <c r="M2361" s="42"/>
      <c r="N2361" s="42"/>
      <c r="O2361" s="42"/>
      <c r="P2361" s="144">
        <f t="shared" si="1093"/>
        <v>0</v>
      </c>
      <c r="R2361" s="60" t="s">
        <v>107</v>
      </c>
    </row>
    <row r="2362" spans="1:46" ht="12.75" customHeight="1" x14ac:dyDescent="0.2">
      <c r="A2362" s="193"/>
      <c r="B2362" s="385"/>
      <c r="C2362" s="122" t="s">
        <v>67</v>
      </c>
      <c r="D2362" s="42"/>
      <c r="E2362" s="42"/>
      <c r="F2362" s="42"/>
      <c r="G2362" s="42"/>
      <c r="H2362" s="42"/>
      <c r="I2362" s="42"/>
      <c r="J2362" s="42"/>
      <c r="K2362" s="42"/>
      <c r="L2362" s="42"/>
      <c r="M2362" s="42"/>
      <c r="N2362" s="42"/>
      <c r="O2362" s="42"/>
      <c r="P2362" s="144">
        <f t="shared" si="1093"/>
        <v>0</v>
      </c>
      <c r="Q2362" s="5"/>
      <c r="R2362" s="60" t="s">
        <v>107</v>
      </c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</row>
    <row r="2363" spans="1:46" ht="12.75" customHeight="1" x14ac:dyDescent="0.2">
      <c r="A2363" s="193" t="s">
        <v>119</v>
      </c>
      <c r="B2363" s="385"/>
      <c r="C2363" s="122" t="s">
        <v>68</v>
      </c>
      <c r="D2363" s="42"/>
      <c r="E2363" s="42"/>
      <c r="F2363" s="42"/>
      <c r="G2363" s="42"/>
      <c r="H2363" s="42"/>
      <c r="I2363" s="42"/>
      <c r="J2363" s="42"/>
      <c r="K2363" s="42"/>
      <c r="L2363" s="42"/>
      <c r="M2363" s="42"/>
      <c r="N2363" s="42"/>
      <c r="O2363" s="42"/>
      <c r="P2363" s="144">
        <f t="shared" si="1093"/>
        <v>0</v>
      </c>
      <c r="Q2363" s="5"/>
      <c r="R2363" s="60" t="s">
        <v>107</v>
      </c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</row>
    <row r="2364" spans="1:46" ht="13.5" customHeight="1" thickBot="1" x14ac:dyDescent="0.25">
      <c r="A2364" s="193" t="s">
        <v>119</v>
      </c>
      <c r="B2364" s="386"/>
      <c r="C2364" s="126" t="s">
        <v>55</v>
      </c>
      <c r="D2364" s="56">
        <f t="shared" ref="D2364:O2364" si="1109">+D2363+D2362+D2361+D2341+D2340+D2339+D2338+D2337+D2336+D2325</f>
        <v>3600</v>
      </c>
      <c r="E2364" s="56">
        <f t="shared" si="1109"/>
        <v>3600</v>
      </c>
      <c r="F2364" s="56">
        <f t="shared" si="1109"/>
        <v>5599.9</v>
      </c>
      <c r="G2364" s="56">
        <f t="shared" si="1109"/>
        <v>332215.08999999997</v>
      </c>
      <c r="H2364" s="56">
        <f t="shared" si="1109"/>
        <v>1172804.2820000001</v>
      </c>
      <c r="I2364" s="56">
        <f t="shared" si="1109"/>
        <v>1219479.5579883638</v>
      </c>
      <c r="J2364" s="56">
        <f t="shared" si="1109"/>
        <v>760333.12141166697</v>
      </c>
      <c r="K2364" s="56">
        <f t="shared" si="1109"/>
        <v>523724.33117110288</v>
      </c>
      <c r="L2364" s="56">
        <f t="shared" si="1109"/>
        <v>13000</v>
      </c>
      <c r="M2364" s="56">
        <f t="shared" si="1109"/>
        <v>6750</v>
      </c>
      <c r="N2364" s="56">
        <f t="shared" si="1109"/>
        <v>6750</v>
      </c>
      <c r="O2364" s="56">
        <f t="shared" si="1109"/>
        <v>3750</v>
      </c>
      <c r="P2364" s="147">
        <f t="shared" si="1093"/>
        <v>4051606.2825711342</v>
      </c>
      <c r="Q2364" s="199" t="str">
        <f>+B2325</f>
        <v>Carte d'Or Selection Tub</v>
      </c>
      <c r="R2364" s="60" t="s">
        <v>107</v>
      </c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</row>
    <row r="2365" spans="1:46" ht="12.75" customHeight="1" thickBot="1" x14ac:dyDescent="0.25">
      <c r="A2365" s="193" t="s">
        <v>119</v>
      </c>
      <c r="B2365" s="387" t="str">
        <f>+'Measured TV opt-pt'!B3206</f>
        <v>Carte d'Or Selection Pints</v>
      </c>
      <c r="C2365" s="121" t="s">
        <v>56</v>
      </c>
      <c r="D2365" s="54">
        <f t="shared" ref="D2365:O2365" si="1110">SUM(D2366:D2375)</f>
        <v>0</v>
      </c>
      <c r="E2365" s="54">
        <f t="shared" si="1110"/>
        <v>0</v>
      </c>
      <c r="F2365" s="54">
        <f t="shared" si="1110"/>
        <v>0</v>
      </c>
      <c r="G2365" s="54">
        <f t="shared" si="1110"/>
        <v>702741.05190000043</v>
      </c>
      <c r="H2365" s="54">
        <f t="shared" si="1110"/>
        <v>819832.08600000013</v>
      </c>
      <c r="I2365" s="54">
        <f t="shared" si="1110"/>
        <v>0</v>
      </c>
      <c r="J2365" s="54">
        <f t="shared" si="1110"/>
        <v>0</v>
      </c>
      <c r="K2365" s="54">
        <f t="shared" si="1110"/>
        <v>461574.6743601464</v>
      </c>
      <c r="L2365" s="54">
        <f t="shared" si="1110"/>
        <v>323240.80858394125</v>
      </c>
      <c r="M2365" s="54">
        <f t="shared" si="1110"/>
        <v>0</v>
      </c>
      <c r="N2365" s="54">
        <f t="shared" si="1110"/>
        <v>0</v>
      </c>
      <c r="O2365" s="54">
        <f t="shared" si="1110"/>
        <v>0</v>
      </c>
      <c r="P2365" s="140">
        <f t="shared" si="1093"/>
        <v>2307388.620844088</v>
      </c>
      <c r="Q2365" s="198"/>
      <c r="R2365" s="121" t="s">
        <v>104</v>
      </c>
      <c r="S2365" s="54">
        <f>SUM(S2366:S2371)</f>
        <v>0</v>
      </c>
      <c r="T2365" s="54">
        <f t="shared" ref="T2365:X2365" si="1111">SUM(T2366:T2371)</f>
        <v>0</v>
      </c>
      <c r="U2365" s="54">
        <f t="shared" si="1111"/>
        <v>0</v>
      </c>
      <c r="V2365" s="54">
        <f t="shared" si="1111"/>
        <v>451.85333333333341</v>
      </c>
      <c r="W2365" s="54">
        <f t="shared" si="1111"/>
        <v>537.26066666666679</v>
      </c>
      <c r="X2365" s="117">
        <f t="shared" si="1111"/>
        <v>0</v>
      </c>
      <c r="Y2365" s="117">
        <f t="shared" ref="Y2365:AD2365" si="1112">SUM(Y2366:Y2371)</f>
        <v>0</v>
      </c>
      <c r="Z2365" s="117">
        <f t="shared" si="1112"/>
        <v>521.22666666666657</v>
      </c>
      <c r="AA2365" s="117">
        <f t="shared" si="1112"/>
        <v>250.50333333333339</v>
      </c>
      <c r="AB2365" s="117">
        <f t="shared" si="1112"/>
        <v>0</v>
      </c>
      <c r="AC2365" s="117">
        <f t="shared" si="1112"/>
        <v>0</v>
      </c>
      <c r="AD2365" s="117">
        <f t="shared" si="1112"/>
        <v>0</v>
      </c>
      <c r="AE2365" s="55">
        <f t="shared" ref="AE2365:AE2371" si="1113">SUM(S2365:AD2365)</f>
        <v>1760.8440000000003</v>
      </c>
    </row>
    <row r="2366" spans="1:46" ht="12.75" customHeight="1" thickBot="1" x14ac:dyDescent="0.25">
      <c r="A2366" s="193" t="s">
        <v>119</v>
      </c>
      <c r="B2366" s="385"/>
      <c r="C2366" s="123" t="s">
        <v>57</v>
      </c>
      <c r="D2366" s="58">
        <f>+'Measured TV opt-pt'!D3208</f>
        <v>0</v>
      </c>
      <c r="E2366" s="58">
        <f>+'Measured TV opt-pt'!E3208</f>
        <v>0</v>
      </c>
      <c r="F2366" s="58">
        <f>+'Measured TV opt-pt'!F3208</f>
        <v>0</v>
      </c>
      <c r="G2366" s="58">
        <v>226479.81700000007</v>
      </c>
      <c r="H2366" s="58">
        <v>288366.70500000002</v>
      </c>
      <c r="I2366" s="58">
        <f>+'Measured TV opt-pt'!I3208</f>
        <v>0</v>
      </c>
      <c r="J2366" s="58">
        <f>+'Measured TV opt-pt'!J3208</f>
        <v>0</v>
      </c>
      <c r="K2366" s="58">
        <f>+'Measured TV opt-pt'!K3208</f>
        <v>286157.74367415451</v>
      </c>
      <c r="L2366" s="58">
        <f>+'Measured TV opt-pt'!L3208</f>
        <v>177218.41925176332</v>
      </c>
      <c r="M2366" s="58">
        <f>+'Measured TV opt-pt'!M3208</f>
        <v>0</v>
      </c>
      <c r="N2366" s="58">
        <f>+'Measured TV opt-pt'!N3208</f>
        <v>0</v>
      </c>
      <c r="O2366" s="58">
        <f>+'Measured TV opt-pt'!O3208</f>
        <v>0</v>
      </c>
      <c r="P2366" s="141">
        <f t="shared" si="1093"/>
        <v>978222.684925918</v>
      </c>
      <c r="R2366" s="123" t="s">
        <v>57</v>
      </c>
      <c r="S2366" s="44">
        <f>'Measured TV opt-pt'!D3245</f>
        <v>0</v>
      </c>
      <c r="T2366" s="44">
        <f>'Measured TV opt-pt'!E3245</f>
        <v>0</v>
      </c>
      <c r="U2366" s="44">
        <f>'Measured TV opt-pt'!F3245</f>
        <v>0</v>
      </c>
      <c r="V2366" s="44">
        <v>229.06600000000006</v>
      </c>
      <c r="W2366" s="44">
        <v>273.34666666666669</v>
      </c>
      <c r="X2366" s="44">
        <f>'Measured TV opt-pt'!I3245</f>
        <v>0</v>
      </c>
      <c r="Y2366" s="44">
        <f>'Measured TV opt-pt'!J3245</f>
        <v>0</v>
      </c>
      <c r="Z2366" s="44">
        <f>'Measured TV opt-pt'!K3245</f>
        <v>417.50373093142008</v>
      </c>
      <c r="AA2366" s="44">
        <f>'Measured TV opt-pt'!L3245</f>
        <v>186.57385045735464</v>
      </c>
      <c r="AB2366" s="44">
        <f>'Measured TV opt-pt'!M3245</f>
        <v>0</v>
      </c>
      <c r="AC2366" s="44">
        <f>'Measured TV opt-pt'!N3245</f>
        <v>0</v>
      </c>
      <c r="AD2366" s="44">
        <f>'Measured TV opt-pt'!O3245</f>
        <v>0</v>
      </c>
      <c r="AE2366" s="55">
        <f t="shared" si="1113"/>
        <v>1106.4902480554415</v>
      </c>
      <c r="AT2366" s="5">
        <f>L2366+L2370+L2371</f>
        <v>177218.41925176332</v>
      </c>
    </row>
    <row r="2367" spans="1:46" ht="12.75" customHeight="1" thickBot="1" x14ac:dyDescent="0.25">
      <c r="A2367" s="193" t="s">
        <v>119</v>
      </c>
      <c r="B2367" s="385"/>
      <c r="C2367" s="123" t="s">
        <v>221</v>
      </c>
      <c r="D2367" s="58">
        <f>+'Measured TV opt-pt'!D3209</f>
        <v>0</v>
      </c>
      <c r="E2367" s="58">
        <f>+'Measured TV opt-pt'!E3209</f>
        <v>0</v>
      </c>
      <c r="F2367" s="58">
        <f>+'Measured TV opt-pt'!F3209</f>
        <v>0</v>
      </c>
      <c r="G2367" s="58">
        <v>75092.237999999998</v>
      </c>
      <c r="H2367" s="58"/>
      <c r="I2367" s="58">
        <f>+'Measured TV opt-pt'!I3209</f>
        <v>0</v>
      </c>
      <c r="J2367" s="58">
        <f>+'Measured TV opt-pt'!J3209</f>
        <v>0</v>
      </c>
      <c r="K2367" s="58">
        <f>+'Measured TV opt-pt'!K3209</f>
        <v>0</v>
      </c>
      <c r="L2367" s="58">
        <f>+'Measured TV opt-pt'!L3209</f>
        <v>0</v>
      </c>
      <c r="M2367" s="58">
        <f>+'Measured TV opt-pt'!M3209</f>
        <v>0</v>
      </c>
      <c r="N2367" s="58">
        <f>+'Measured TV opt-pt'!N3209</f>
        <v>0</v>
      </c>
      <c r="O2367" s="58">
        <f>+'Measured TV opt-pt'!O3209</f>
        <v>0</v>
      </c>
      <c r="P2367" s="141">
        <f t="shared" si="1093"/>
        <v>75092.237999999998</v>
      </c>
      <c r="R2367" s="123" t="s">
        <v>221</v>
      </c>
      <c r="S2367" s="44">
        <f>'Measured TV opt-pt'!D3246</f>
        <v>0</v>
      </c>
      <c r="T2367" s="44">
        <f>'Measured TV opt-pt'!E3246</f>
        <v>0</v>
      </c>
      <c r="U2367" s="44">
        <f>'Measured TV opt-pt'!F3246</f>
        <v>0</v>
      </c>
      <c r="V2367" s="44">
        <v>30.573333333333331</v>
      </c>
      <c r="W2367" s="44">
        <f>'Measured TV opt-pt'!H3246</f>
        <v>0</v>
      </c>
      <c r="X2367" s="44">
        <f>'Measured TV opt-pt'!I3246</f>
        <v>0</v>
      </c>
      <c r="Y2367" s="44">
        <f>'Measured TV opt-pt'!J3246</f>
        <v>0</v>
      </c>
      <c r="Z2367" s="44">
        <f>'Measured TV opt-pt'!K3246</f>
        <v>0</v>
      </c>
      <c r="AA2367" s="44">
        <f>'Measured TV opt-pt'!L3246</f>
        <v>0</v>
      </c>
      <c r="AB2367" s="44">
        <f>'Measured TV opt-pt'!M3246</f>
        <v>0</v>
      </c>
      <c r="AC2367" s="44">
        <f>'Measured TV opt-pt'!N3246</f>
        <v>0</v>
      </c>
      <c r="AD2367" s="44">
        <f>'Measured TV opt-pt'!O3246</f>
        <v>0</v>
      </c>
      <c r="AE2367" s="55">
        <f t="shared" si="1113"/>
        <v>30.573333333333331</v>
      </c>
      <c r="AT2367" s="5"/>
    </row>
    <row r="2368" spans="1:46" ht="12.75" customHeight="1" thickBot="1" x14ac:dyDescent="0.25">
      <c r="A2368" s="193" t="s">
        <v>119</v>
      </c>
      <c r="B2368" s="385"/>
      <c r="C2368" s="123" t="s">
        <v>222</v>
      </c>
      <c r="D2368" s="58">
        <f>+'Measured TV opt-pt'!D3210</f>
        <v>0</v>
      </c>
      <c r="E2368" s="58">
        <f>+'Measured TV opt-pt'!E3210</f>
        <v>0</v>
      </c>
      <c r="F2368" s="58">
        <f>+'Measured TV opt-pt'!F3210</f>
        <v>0</v>
      </c>
      <c r="G2368" s="58">
        <v>151933.63769999993</v>
      </c>
      <c r="H2368" s="58">
        <v>102387.30600000001</v>
      </c>
      <c r="I2368" s="58">
        <f>+'Measured TV opt-pt'!I3210</f>
        <v>0</v>
      </c>
      <c r="J2368" s="58">
        <f>+'Measured TV opt-pt'!J3210</f>
        <v>0</v>
      </c>
      <c r="K2368" s="58">
        <f>+'Measured TV opt-pt'!K3210</f>
        <v>44791.049060888807</v>
      </c>
      <c r="L2368" s="58">
        <f>+'Measured TV opt-pt'!L3210</f>
        <v>73912.940279212387</v>
      </c>
      <c r="M2368" s="58">
        <f>+'Measured TV opt-pt'!M3210</f>
        <v>0</v>
      </c>
      <c r="N2368" s="58">
        <f>+'Measured TV opt-pt'!N3210</f>
        <v>0</v>
      </c>
      <c r="O2368" s="58">
        <f>+'Measured TV opt-pt'!O3210</f>
        <v>0</v>
      </c>
      <c r="P2368" s="141">
        <f t="shared" si="1093"/>
        <v>373024.93304010114</v>
      </c>
      <c r="R2368" s="123" t="s">
        <v>222</v>
      </c>
      <c r="S2368" s="44">
        <f>'Measured TV opt-pt'!D3247</f>
        <v>0</v>
      </c>
      <c r="T2368" s="44">
        <f>'Measured TV opt-pt'!E3247</f>
        <v>0</v>
      </c>
      <c r="U2368" s="44">
        <f>'Measured TV opt-pt'!F3247</f>
        <v>0</v>
      </c>
      <c r="V2368" s="44">
        <v>102.38933333333334</v>
      </c>
      <c r="W2368" s="44">
        <v>68.827666666666687</v>
      </c>
      <c r="X2368" s="44">
        <f>'Measured TV opt-pt'!I3247</f>
        <v>0</v>
      </c>
      <c r="Y2368" s="44">
        <f>'Measured TV opt-pt'!J3247</f>
        <v>0</v>
      </c>
      <c r="Z2368" s="44">
        <f>'Measured TV opt-pt'!K3247</f>
        <v>60.115745850017191</v>
      </c>
      <c r="AA2368" s="44">
        <f>'Measured TV opt-pt'!L3247</f>
        <v>62.026780392716176</v>
      </c>
      <c r="AB2368" s="44">
        <f>'Measured TV opt-pt'!M3247</f>
        <v>0</v>
      </c>
      <c r="AC2368" s="44">
        <f>'Measured TV opt-pt'!N3247</f>
        <v>0</v>
      </c>
      <c r="AD2368" s="44">
        <f>'Measured TV opt-pt'!O3247</f>
        <v>0</v>
      </c>
      <c r="AE2368" s="55">
        <f t="shared" si="1113"/>
        <v>293.35952624273341</v>
      </c>
      <c r="AT2368" s="5"/>
    </row>
    <row r="2369" spans="1:46" ht="12.75" customHeight="1" thickBot="1" x14ac:dyDescent="0.25">
      <c r="A2369" s="193" t="s">
        <v>119</v>
      </c>
      <c r="B2369" s="385"/>
      <c r="C2369" s="123" t="s">
        <v>223</v>
      </c>
      <c r="D2369" s="58">
        <f>+'Measured TV opt-pt'!D3211</f>
        <v>0</v>
      </c>
      <c r="E2369" s="58">
        <f>+'Measured TV opt-pt'!E3211</f>
        <v>0</v>
      </c>
      <c r="F2369" s="58">
        <f>+'Measured TV opt-pt'!F3211</f>
        <v>0</v>
      </c>
      <c r="G2369" s="58">
        <v>142967.35920000004</v>
      </c>
      <c r="H2369" s="58">
        <v>228693.13499999998</v>
      </c>
      <c r="I2369" s="58">
        <f>+'Measured TV opt-pt'!I3211</f>
        <v>0</v>
      </c>
      <c r="J2369" s="58">
        <f>+'Measured TV opt-pt'!J3211</f>
        <v>0</v>
      </c>
      <c r="K2369" s="58">
        <f>+'Measured TV opt-pt'!K3211</f>
        <v>31645.497081758349</v>
      </c>
      <c r="L2369" s="58">
        <f>+'Measured TV opt-pt'!L3211</f>
        <v>2832.2164472343452</v>
      </c>
      <c r="M2369" s="58">
        <f>+'Measured TV opt-pt'!M3211</f>
        <v>0</v>
      </c>
      <c r="N2369" s="58">
        <f>+'Measured TV opt-pt'!N3211</f>
        <v>0</v>
      </c>
      <c r="O2369" s="58">
        <f>+'Measured TV opt-pt'!O3211</f>
        <v>0</v>
      </c>
      <c r="P2369" s="141">
        <f t="shared" si="1093"/>
        <v>406138.20772899268</v>
      </c>
      <c r="R2369" s="123" t="s">
        <v>223</v>
      </c>
      <c r="S2369" s="44">
        <f>'Measured TV opt-pt'!D3248</f>
        <v>0</v>
      </c>
      <c r="T2369" s="44">
        <f>'Measured TV opt-pt'!E3248</f>
        <v>0</v>
      </c>
      <c r="U2369" s="44">
        <f>'Measured TV opt-pt'!F3248</f>
        <v>0</v>
      </c>
      <c r="V2369" s="44">
        <v>89.824666666666644</v>
      </c>
      <c r="W2369" s="44">
        <v>143.46633333333338</v>
      </c>
      <c r="X2369" s="44">
        <f>'Measured TV opt-pt'!I3248</f>
        <v>0</v>
      </c>
      <c r="Y2369" s="44">
        <f>'Measured TV opt-pt'!J3248</f>
        <v>0</v>
      </c>
      <c r="Z2369" s="44">
        <f>'Measured TV opt-pt'!K3248</f>
        <v>43.607189885229289</v>
      </c>
      <c r="AA2369" s="44">
        <f>'Measured TV opt-pt'!L3248</f>
        <v>1.9027024832625667</v>
      </c>
      <c r="AB2369" s="44">
        <f>'Measured TV opt-pt'!M3248</f>
        <v>0</v>
      </c>
      <c r="AC2369" s="44">
        <f>'Measured TV opt-pt'!N3248</f>
        <v>0</v>
      </c>
      <c r="AD2369" s="44">
        <f>'Measured TV opt-pt'!O3248</f>
        <v>0</v>
      </c>
      <c r="AE2369" s="55">
        <f t="shared" si="1113"/>
        <v>278.80089236849187</v>
      </c>
      <c r="AT2369" s="5"/>
    </row>
    <row r="2370" spans="1:46" ht="12.75" customHeight="1" thickBot="1" x14ac:dyDescent="0.25">
      <c r="A2370" s="193" t="s">
        <v>119</v>
      </c>
      <c r="B2370" s="385"/>
      <c r="C2370" s="123" t="s">
        <v>224</v>
      </c>
      <c r="D2370" s="58">
        <f>+'Measured TV opt-pt'!D3212</f>
        <v>0</v>
      </c>
      <c r="E2370" s="58">
        <f>+'Measured TV opt-pt'!E3212</f>
        <v>0</v>
      </c>
      <c r="F2370" s="58">
        <f>+'Measured TV opt-pt'!F3212</f>
        <v>0</v>
      </c>
      <c r="G2370" s="58"/>
      <c r="H2370" s="58">
        <v>74747.240000000005</v>
      </c>
      <c r="I2370" s="58">
        <f>+'Measured TV opt-pt'!I3212</f>
        <v>0</v>
      </c>
      <c r="J2370" s="58">
        <f>+'Measured TV opt-pt'!J3212</f>
        <v>0</v>
      </c>
      <c r="K2370" s="58">
        <f>+'Measured TV opt-pt'!K3212</f>
        <v>0</v>
      </c>
      <c r="L2370" s="58">
        <f>+'Measured TV opt-pt'!L3212</f>
        <v>0</v>
      </c>
      <c r="M2370" s="58">
        <f>+'Measured TV opt-pt'!M3212</f>
        <v>0</v>
      </c>
      <c r="N2370" s="58">
        <f>+'Measured TV opt-pt'!N3212</f>
        <v>0</v>
      </c>
      <c r="O2370" s="58">
        <f>+'Measured TV opt-pt'!O3212</f>
        <v>0</v>
      </c>
      <c r="P2370" s="141">
        <f t="shared" si="1093"/>
        <v>74747.240000000005</v>
      </c>
      <c r="Q2370" s="5"/>
      <c r="R2370" s="123" t="s">
        <v>224</v>
      </c>
      <c r="S2370" s="44">
        <f>'Measured TV opt-pt'!D3249</f>
        <v>0</v>
      </c>
      <c r="T2370" s="44">
        <f>'Measured TV opt-pt'!E3249</f>
        <v>0</v>
      </c>
      <c r="U2370" s="44">
        <f>'Measured TV opt-pt'!F3249</f>
        <v>0</v>
      </c>
      <c r="V2370" s="44"/>
      <c r="W2370" s="44">
        <v>51.62</v>
      </c>
      <c r="X2370" s="44">
        <f>'Measured TV opt-pt'!I3249</f>
        <v>0</v>
      </c>
      <c r="Y2370" s="44">
        <f>'Measured TV opt-pt'!J3249</f>
        <v>0</v>
      </c>
      <c r="Z2370" s="44">
        <f>'Measured TV opt-pt'!K3249</f>
        <v>0</v>
      </c>
      <c r="AA2370" s="44">
        <f>'Measured TV opt-pt'!L3249</f>
        <v>0</v>
      </c>
      <c r="AB2370" s="44">
        <f>'Measured TV opt-pt'!M3249</f>
        <v>0</v>
      </c>
      <c r="AC2370" s="44">
        <f>'Measured TV opt-pt'!N3249</f>
        <v>0</v>
      </c>
      <c r="AD2370" s="44">
        <f>'Measured TV opt-pt'!O3249</f>
        <v>0</v>
      </c>
      <c r="AE2370" s="55">
        <f t="shared" si="1113"/>
        <v>51.62</v>
      </c>
    </row>
    <row r="2371" spans="1:46" ht="12.75" customHeight="1" x14ac:dyDescent="0.2">
      <c r="A2371" s="193" t="s">
        <v>119</v>
      </c>
      <c r="B2371" s="385"/>
      <c r="C2371" s="123" t="s">
        <v>101</v>
      </c>
      <c r="D2371" s="44"/>
      <c r="E2371" s="44"/>
      <c r="F2371" s="44"/>
      <c r="G2371" s="44"/>
      <c r="H2371" s="44"/>
      <c r="I2371" s="44"/>
      <c r="J2371" s="44"/>
      <c r="K2371" s="44"/>
      <c r="L2371" s="44"/>
      <c r="M2371" s="44"/>
      <c r="N2371" s="44"/>
      <c r="O2371" s="44"/>
      <c r="P2371" s="141">
        <f t="shared" si="1093"/>
        <v>0</v>
      </c>
      <c r="Q2371" s="5"/>
      <c r="R2371" s="123" t="s">
        <v>101</v>
      </c>
      <c r="S2371" s="44"/>
      <c r="T2371" s="44"/>
      <c r="U2371" s="44"/>
      <c r="V2371" s="44"/>
      <c r="W2371" s="44"/>
      <c r="X2371" s="44"/>
      <c r="Y2371" s="44"/>
      <c r="Z2371" s="44"/>
      <c r="AA2371" s="44"/>
      <c r="AB2371" s="44"/>
      <c r="AC2371" s="44"/>
      <c r="AD2371" s="44"/>
      <c r="AE2371" s="55">
        <f t="shared" si="1113"/>
        <v>0</v>
      </c>
    </row>
    <row r="2372" spans="1:46" ht="12.75" customHeight="1" x14ac:dyDescent="0.2">
      <c r="A2372" s="193" t="s">
        <v>119</v>
      </c>
      <c r="B2372" s="385"/>
      <c r="C2372" s="124" t="s">
        <v>58</v>
      </c>
      <c r="D2372" s="46"/>
      <c r="E2372" s="46"/>
      <c r="F2372" s="46"/>
      <c r="G2372" s="46">
        <v>89211.650000000343</v>
      </c>
      <c r="H2372" s="46">
        <v>124637.70000000001</v>
      </c>
      <c r="I2372" s="46">
        <v>0</v>
      </c>
      <c r="J2372" s="46">
        <v>0</v>
      </c>
      <c r="K2372" s="46">
        <v>98980.384543344728</v>
      </c>
      <c r="L2372" s="46">
        <v>69277.232605731217</v>
      </c>
      <c r="M2372" s="46"/>
      <c r="N2372" s="46"/>
      <c r="O2372" s="46"/>
      <c r="P2372" s="142">
        <f t="shared" si="1093"/>
        <v>382106.96714907628</v>
      </c>
      <c r="R2372" s="133" t="s">
        <v>105</v>
      </c>
      <c r="S2372" s="133" t="str">
        <f>+'Measured TV opt-pt'!D1611</f>
        <v>TI</v>
      </c>
      <c r="T2372" s="133" t="str">
        <f>+'Measured TV opt-pt'!E1611</f>
        <v>TI</v>
      </c>
      <c r="U2372" s="133" t="str">
        <f>+'Measured TV opt-pt'!F1611</f>
        <v>TI</v>
      </c>
      <c r="V2372" s="133" t="str">
        <f>+'Measured TV opt-pt'!G1611</f>
        <v>TI</v>
      </c>
      <c r="W2372" s="133" t="str">
        <f>+'Measured TV opt-pt'!H1611</f>
        <v>TI</v>
      </c>
      <c r="X2372" s="8" t="str">
        <f>+'Measured TV opt-pt'!I1611</f>
        <v>TI</v>
      </c>
      <c r="Y2372" s="133" t="str">
        <f>+'Measured TV opt-pt'!J1611</f>
        <v>TI</v>
      </c>
      <c r="Z2372" s="133" t="str">
        <f>+'Measured TV opt-pt'!K1611</f>
        <v>TI</v>
      </c>
      <c r="AA2372" s="133" t="str">
        <f>+'Measured TV opt-pt'!L1611</f>
        <v>TI</v>
      </c>
      <c r="AB2372" s="133" t="str">
        <f>+'Measured TV opt-pt'!M1611</f>
        <v>TI</v>
      </c>
      <c r="AC2372" s="133" t="str">
        <f>+'Measured TV opt-pt'!N1611</f>
        <v>TI</v>
      </c>
      <c r="AD2372" s="133" t="str">
        <f>+'Measured TV opt-pt'!O1611</f>
        <v>TI</v>
      </c>
      <c r="AE2372" s="133"/>
      <c r="AT2372" s="5">
        <f>L2372+L2373+L2374+L2375</f>
        <v>69277.232605731217</v>
      </c>
    </row>
    <row r="2373" spans="1:46" ht="13.5" customHeight="1" thickBot="1" x14ac:dyDescent="0.25">
      <c r="A2373" s="193" t="s">
        <v>119</v>
      </c>
      <c r="B2373" s="385"/>
      <c r="C2373" s="124" t="s">
        <v>59</v>
      </c>
      <c r="D2373" s="46"/>
      <c r="E2373" s="46"/>
      <c r="F2373" s="46"/>
      <c r="G2373" s="46">
        <v>17056.350000000013</v>
      </c>
      <c r="H2373" s="46">
        <v>1000</v>
      </c>
      <c r="I2373" s="46"/>
      <c r="J2373" s="46"/>
      <c r="K2373" s="46"/>
      <c r="L2373" s="46"/>
      <c r="M2373" s="46"/>
      <c r="N2373" s="46"/>
      <c r="O2373" s="46"/>
      <c r="P2373" s="142">
        <f t="shared" si="1093"/>
        <v>18056.350000000013</v>
      </c>
      <c r="R2373" s="60" t="s">
        <v>107</v>
      </c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</row>
    <row r="2374" spans="1:46" ht="12.75" customHeight="1" thickBot="1" x14ac:dyDescent="0.25">
      <c r="A2374" s="193" t="s">
        <v>119</v>
      </c>
      <c r="B2374" s="385"/>
      <c r="C2374" s="124" t="s">
        <v>166</v>
      </c>
      <c r="D2374" s="46"/>
      <c r="E2374" s="46"/>
      <c r="F2374" s="46"/>
      <c r="G2374" s="46"/>
      <c r="H2374" s="46"/>
      <c r="I2374" s="46"/>
      <c r="J2374" s="46"/>
      <c r="K2374" s="46"/>
      <c r="L2374" s="46"/>
      <c r="M2374" s="46"/>
      <c r="N2374" s="46"/>
      <c r="O2374" s="46"/>
      <c r="P2374" s="142">
        <f t="shared" si="1093"/>
        <v>0</v>
      </c>
      <c r="Q2374" s="8"/>
      <c r="R2374" s="121" t="s">
        <v>106</v>
      </c>
      <c r="S2374" s="54">
        <f>SUM(S2375:S2380)</f>
        <v>0</v>
      </c>
      <c r="T2374" s="54">
        <f t="shared" ref="T2374" si="1114">SUM(T2375:T2380)</f>
        <v>0</v>
      </c>
      <c r="U2374" s="54">
        <f t="shared" ref="U2374" si="1115">SUM(U2375:U2380)</f>
        <v>0</v>
      </c>
      <c r="V2374" s="54">
        <f t="shared" ref="V2374" si="1116">SUM(V2375:V2380)</f>
        <v>610.9436666666669</v>
      </c>
      <c r="W2374" s="54">
        <f t="shared" ref="W2374" si="1117">SUM(W2375:W2380)</f>
        <v>735.94299999999998</v>
      </c>
      <c r="X2374" s="54">
        <f t="shared" ref="X2374:AD2374" si="1118">SUM(X2375:X2380)</f>
        <v>0</v>
      </c>
      <c r="Y2374" s="54">
        <f t="shared" si="1118"/>
        <v>0</v>
      </c>
      <c r="Z2374" s="54">
        <f t="shared" si="1118"/>
        <v>691.86704969465598</v>
      </c>
      <c r="AA2374" s="54">
        <f t="shared" si="1118"/>
        <v>347.09582225992381</v>
      </c>
      <c r="AB2374" s="54">
        <f t="shared" si="1118"/>
        <v>0</v>
      </c>
      <c r="AC2374" s="54">
        <f t="shared" si="1118"/>
        <v>0</v>
      </c>
      <c r="AD2374" s="54">
        <f t="shared" si="1118"/>
        <v>0</v>
      </c>
      <c r="AE2374" s="54">
        <f t="shared" ref="AE2374" si="1119">SUM(AE2375:AE2380)</f>
        <v>2385.8495386212467</v>
      </c>
    </row>
    <row r="2375" spans="1:46" ht="12.75" customHeight="1" thickBot="1" x14ac:dyDescent="0.25">
      <c r="A2375" s="193" t="s">
        <v>119</v>
      </c>
      <c r="B2375" s="385"/>
      <c r="C2375" s="125" t="s">
        <v>167</v>
      </c>
      <c r="D2375" s="48"/>
      <c r="E2375" s="48"/>
      <c r="F2375" s="48"/>
      <c r="G2375" s="48"/>
      <c r="H2375" s="48"/>
      <c r="I2375" s="48"/>
      <c r="J2375" s="48"/>
      <c r="K2375" s="48"/>
      <c r="L2375" s="48"/>
      <c r="M2375" s="48"/>
      <c r="N2375" s="48"/>
      <c r="O2375" s="48"/>
      <c r="P2375" s="143">
        <f t="shared" si="1093"/>
        <v>0</v>
      </c>
      <c r="Q2375" s="8"/>
      <c r="R2375" s="123" t="s">
        <v>261</v>
      </c>
      <c r="S2375" s="44">
        <f>'Measured TV opt-pt'!D3239</f>
        <v>0</v>
      </c>
      <c r="T2375" s="44">
        <f>'Measured TV opt-pt'!E3239</f>
        <v>0</v>
      </c>
      <c r="U2375" s="44">
        <f>'Measured TV opt-pt'!F3239</f>
        <v>0</v>
      </c>
      <c r="V2375" s="44">
        <v>311.51633333333353</v>
      </c>
      <c r="W2375" s="44">
        <v>365.77833333333331</v>
      </c>
      <c r="X2375" s="44">
        <f>'Measured TV opt-pt'!I3239</f>
        <v>0</v>
      </c>
      <c r="Y2375" s="44">
        <f>'Measured TV opt-pt'!J3239</f>
        <v>0</v>
      </c>
      <c r="Z2375" s="44">
        <f>'Measured TV opt-pt'!K3239</f>
        <v>554.18706107905678</v>
      </c>
      <c r="AA2375" s="44">
        <f>'Measured TV opt-pt'!L3239</f>
        <v>258.51553819654652</v>
      </c>
      <c r="AB2375" s="44">
        <f>'Measured TV opt-pt'!M3239</f>
        <v>0</v>
      </c>
      <c r="AC2375" s="44">
        <f>'Measured TV opt-pt'!N3239</f>
        <v>0</v>
      </c>
      <c r="AD2375" s="44">
        <f>'Measured TV opt-pt'!O3239</f>
        <v>0</v>
      </c>
      <c r="AE2375" s="55">
        <f t="shared" ref="AE2375:AE2380" si="1120">SUM(S2375:AD2375)</f>
        <v>1489.9972659422701</v>
      </c>
    </row>
    <row r="2376" spans="1:46" ht="12.75" customHeight="1" thickBot="1" x14ac:dyDescent="0.25">
      <c r="A2376" s="193" t="s">
        <v>119</v>
      </c>
      <c r="B2376" s="385"/>
      <c r="C2376" s="122" t="s">
        <v>60</v>
      </c>
      <c r="D2376" s="42"/>
      <c r="E2376" s="42"/>
      <c r="F2376" s="42"/>
      <c r="G2376" s="42"/>
      <c r="H2376" s="42"/>
      <c r="I2376" s="42"/>
      <c r="J2376" s="42"/>
      <c r="K2376" s="42"/>
      <c r="L2376" s="42"/>
      <c r="M2376" s="42"/>
      <c r="N2376" s="42"/>
      <c r="O2376" s="42"/>
      <c r="P2376" s="144">
        <f t="shared" si="1093"/>
        <v>0</v>
      </c>
      <c r="Q2376" s="5"/>
      <c r="R2376" s="123" t="s">
        <v>262</v>
      </c>
      <c r="S2376" s="44">
        <f>'Measured TV opt-pt'!D3240</f>
        <v>0</v>
      </c>
      <c r="T2376" s="44">
        <f>'Measured TV opt-pt'!E3240</f>
        <v>0</v>
      </c>
      <c r="U2376" s="44">
        <f>'Measured TV opt-pt'!F3240</f>
        <v>0</v>
      </c>
      <c r="V2376" s="44">
        <v>37.808</v>
      </c>
      <c r="W2376" s="44">
        <f>'Measured TV opt-pt'!H3240</f>
        <v>0</v>
      </c>
      <c r="X2376" s="44">
        <f>'Measured TV opt-pt'!I3240</f>
        <v>0</v>
      </c>
      <c r="Y2376" s="44">
        <f>'Measured TV opt-pt'!J3240</f>
        <v>0</v>
      </c>
      <c r="Z2376" s="44">
        <f>'Measured TV opt-pt'!K3240</f>
        <v>0</v>
      </c>
      <c r="AA2376" s="44">
        <f>'Measured TV opt-pt'!L3240</f>
        <v>0</v>
      </c>
      <c r="AB2376" s="44">
        <f>'Measured TV opt-pt'!M3240</f>
        <v>0</v>
      </c>
      <c r="AC2376" s="44">
        <f>'Measured TV opt-pt'!N3240</f>
        <v>0</v>
      </c>
      <c r="AD2376" s="44">
        <f>'Measured TV opt-pt'!O3240</f>
        <v>0</v>
      </c>
      <c r="AE2376" s="55">
        <f t="shared" si="1120"/>
        <v>37.808</v>
      </c>
      <c r="AT2376" s="5">
        <f>L2376+L2377+L2378+L2379+L2380+L2381+L2401+L2402+L2403</f>
        <v>0</v>
      </c>
    </row>
    <row r="2377" spans="1:46" ht="12.75" customHeight="1" thickBot="1" x14ac:dyDescent="0.25">
      <c r="A2377" s="193" t="s">
        <v>119</v>
      </c>
      <c r="B2377" s="385"/>
      <c r="C2377" s="122" t="s">
        <v>61</v>
      </c>
      <c r="D2377" s="42"/>
      <c r="E2377" s="42"/>
      <c r="F2377" s="42"/>
      <c r="G2377" s="42"/>
      <c r="H2377" s="42"/>
      <c r="I2377" s="42"/>
      <c r="J2377" s="42"/>
      <c r="K2377" s="42"/>
      <c r="L2377" s="42"/>
      <c r="M2377" s="42"/>
      <c r="N2377" s="42"/>
      <c r="O2377" s="42"/>
      <c r="P2377" s="144">
        <f t="shared" si="1093"/>
        <v>0</v>
      </c>
      <c r="R2377" s="123" t="s">
        <v>263</v>
      </c>
      <c r="S2377" s="44">
        <f>'Measured TV opt-pt'!D3241</f>
        <v>0</v>
      </c>
      <c r="T2377" s="44">
        <f>'Measured TV opt-pt'!E3241</f>
        <v>0</v>
      </c>
      <c r="U2377" s="44">
        <f>'Measured TV opt-pt'!F3241</f>
        <v>0</v>
      </c>
      <c r="V2377" s="44">
        <v>142.48633333333331</v>
      </c>
      <c r="W2377" s="44">
        <v>98.024000000000001</v>
      </c>
      <c r="X2377" s="44">
        <f>'Measured TV opt-pt'!I3241</f>
        <v>0</v>
      </c>
      <c r="Y2377" s="44">
        <f>'Measured TV opt-pt'!J3241</f>
        <v>0</v>
      </c>
      <c r="Z2377" s="44">
        <f>'Measured TV opt-pt'!K3241</f>
        <v>79.796576770397706</v>
      </c>
      <c r="AA2377" s="44">
        <f>'Measured TV opt-pt'!L3241</f>
        <v>85.943911628104232</v>
      </c>
      <c r="AB2377" s="44">
        <f>'Measured TV opt-pt'!M3241</f>
        <v>0</v>
      </c>
      <c r="AC2377" s="44">
        <f>'Measured TV opt-pt'!N3241</f>
        <v>0</v>
      </c>
      <c r="AD2377" s="44">
        <f>'Measured TV opt-pt'!O3241</f>
        <v>0</v>
      </c>
      <c r="AE2377" s="55">
        <f t="shared" si="1120"/>
        <v>406.25082173183523</v>
      </c>
    </row>
    <row r="2378" spans="1:46" ht="12.75" customHeight="1" thickBot="1" x14ac:dyDescent="0.25">
      <c r="A2378" s="193" t="s">
        <v>119</v>
      </c>
      <c r="B2378" s="385"/>
      <c r="C2378" s="122" t="s">
        <v>62</v>
      </c>
      <c r="D2378" s="42"/>
      <c r="E2378" s="42"/>
      <c r="F2378" s="42"/>
      <c r="G2378" s="42"/>
      <c r="H2378" s="42"/>
      <c r="I2378" s="42"/>
      <c r="J2378" s="42"/>
      <c r="K2378" s="42"/>
      <c r="L2378" s="42"/>
      <c r="M2378" s="42"/>
      <c r="N2378" s="42"/>
      <c r="O2378" s="42"/>
      <c r="P2378" s="144">
        <f t="shared" si="1093"/>
        <v>0</v>
      </c>
      <c r="R2378" s="123" t="s">
        <v>264</v>
      </c>
      <c r="S2378" s="44">
        <f>'Measured TV opt-pt'!D3242</f>
        <v>0</v>
      </c>
      <c r="T2378" s="44">
        <f>'Measured TV opt-pt'!E3242</f>
        <v>0</v>
      </c>
      <c r="U2378" s="44">
        <f>'Measured TV opt-pt'!F3242</f>
        <v>0</v>
      </c>
      <c r="V2378" s="44">
        <v>119.13300000000004</v>
      </c>
      <c r="W2378" s="44">
        <v>198.46066666666667</v>
      </c>
      <c r="X2378" s="44">
        <f>'Measured TV opt-pt'!I3242</f>
        <v>0</v>
      </c>
      <c r="Y2378" s="44">
        <f>'Measured TV opt-pt'!J3242</f>
        <v>0</v>
      </c>
      <c r="Z2378" s="44">
        <f>'Measured TV opt-pt'!K3242</f>
        <v>57.883411845201522</v>
      </c>
      <c r="AA2378" s="44">
        <f>'Measured TV opt-pt'!L3242</f>
        <v>2.6363724352730613</v>
      </c>
      <c r="AB2378" s="44">
        <f>'Measured TV opt-pt'!M3242</f>
        <v>0</v>
      </c>
      <c r="AC2378" s="44">
        <f>'Measured TV opt-pt'!N3242</f>
        <v>0</v>
      </c>
      <c r="AD2378" s="44">
        <f>'Measured TV opt-pt'!O3242</f>
        <v>0</v>
      </c>
      <c r="AE2378" s="55">
        <f t="shared" si="1120"/>
        <v>378.1134509471413</v>
      </c>
    </row>
    <row r="2379" spans="1:46" ht="12.75" customHeight="1" thickBot="1" x14ac:dyDescent="0.25">
      <c r="A2379" s="193" t="s">
        <v>119</v>
      </c>
      <c r="B2379" s="385"/>
      <c r="C2379" s="122" t="s">
        <v>63</v>
      </c>
      <c r="D2379" s="42"/>
      <c r="E2379" s="42"/>
      <c r="F2379" s="42"/>
      <c r="G2379" s="42"/>
      <c r="H2379" s="42"/>
      <c r="I2379" s="42"/>
      <c r="J2379" s="42"/>
      <c r="K2379" s="206"/>
      <c r="L2379" s="42"/>
      <c r="M2379" s="42"/>
      <c r="N2379" s="42"/>
      <c r="O2379" s="42"/>
      <c r="P2379" s="144">
        <f t="shared" si="1093"/>
        <v>0</v>
      </c>
      <c r="Q2379" s="5"/>
      <c r="R2379" s="123" t="s">
        <v>265</v>
      </c>
      <c r="S2379" s="44">
        <f>'Measured TV opt-pt'!D3243</f>
        <v>0</v>
      </c>
      <c r="T2379" s="44">
        <f>'Measured TV opt-pt'!E3243</f>
        <v>0</v>
      </c>
      <c r="U2379" s="44">
        <f>'Measured TV opt-pt'!F3243</f>
        <v>0</v>
      </c>
      <c r="V2379" s="44"/>
      <c r="W2379" s="44">
        <v>73.680000000000007</v>
      </c>
      <c r="X2379" s="44">
        <f>'Measured TV opt-pt'!I3243</f>
        <v>0</v>
      </c>
      <c r="Y2379" s="44">
        <f>'Measured TV opt-pt'!J3243</f>
        <v>0</v>
      </c>
      <c r="Z2379" s="44">
        <f>'Measured TV opt-pt'!K3243</f>
        <v>0</v>
      </c>
      <c r="AA2379" s="44">
        <f>'Measured TV opt-pt'!L3243</f>
        <v>0</v>
      </c>
      <c r="AB2379" s="44">
        <f>'Measured TV opt-pt'!M3243</f>
        <v>0</v>
      </c>
      <c r="AC2379" s="44">
        <f>'Measured TV opt-pt'!N3243</f>
        <v>0</v>
      </c>
      <c r="AD2379" s="44">
        <f>'Measured TV opt-pt'!O3243</f>
        <v>0</v>
      </c>
      <c r="AE2379" s="55">
        <f t="shared" si="1120"/>
        <v>73.680000000000007</v>
      </c>
    </row>
    <row r="2380" spans="1:46" ht="13.5" customHeight="1" x14ac:dyDescent="0.2">
      <c r="A2380" s="193" t="s">
        <v>119</v>
      </c>
      <c r="B2380" s="385"/>
      <c r="C2380" s="122" t="s">
        <v>64</v>
      </c>
      <c r="D2380" s="42"/>
      <c r="E2380" s="42"/>
      <c r="F2380" s="42"/>
      <c r="G2380" s="42"/>
      <c r="H2380" s="42"/>
      <c r="I2380" s="42"/>
      <c r="J2380" s="42"/>
      <c r="K2380" s="42"/>
      <c r="L2380" s="42"/>
      <c r="M2380" s="42"/>
      <c r="N2380" s="42"/>
      <c r="O2380" s="42"/>
      <c r="P2380" s="144">
        <f t="shared" si="1093"/>
        <v>0</v>
      </c>
      <c r="Q2380" s="5"/>
      <c r="R2380" s="123" t="s">
        <v>266</v>
      </c>
      <c r="S2380" s="44"/>
      <c r="T2380" s="44"/>
      <c r="U2380" s="44"/>
      <c r="V2380" s="44"/>
      <c r="W2380" s="44"/>
      <c r="X2380" s="44"/>
      <c r="Y2380" s="44"/>
      <c r="Z2380" s="44"/>
      <c r="AA2380" s="44"/>
      <c r="AB2380" s="44"/>
      <c r="AC2380" s="44"/>
      <c r="AD2380" s="44"/>
      <c r="AE2380" s="55">
        <f t="shared" si="1120"/>
        <v>0</v>
      </c>
    </row>
    <row r="2381" spans="1:46" ht="12.75" customHeight="1" x14ac:dyDescent="0.2">
      <c r="A2381" s="193" t="s">
        <v>119</v>
      </c>
      <c r="B2381" s="385"/>
      <c r="C2381" s="212" t="s">
        <v>289</v>
      </c>
      <c r="D2381" s="217">
        <f t="shared" ref="D2381:O2381" si="1121">SUM(D2382:D2400)</f>
        <v>0</v>
      </c>
      <c r="E2381" s="217">
        <f t="shared" si="1121"/>
        <v>0</v>
      </c>
      <c r="F2381" s="217">
        <f t="shared" si="1121"/>
        <v>0</v>
      </c>
      <c r="G2381" s="217">
        <f t="shared" si="1121"/>
        <v>0</v>
      </c>
      <c r="H2381" s="217">
        <f t="shared" si="1121"/>
        <v>0</v>
      </c>
      <c r="I2381" s="217">
        <f t="shared" si="1121"/>
        <v>0</v>
      </c>
      <c r="J2381" s="217">
        <f t="shared" si="1121"/>
        <v>0</v>
      </c>
      <c r="K2381" s="217">
        <f t="shared" si="1121"/>
        <v>0</v>
      </c>
      <c r="L2381" s="217">
        <f t="shared" si="1121"/>
        <v>0</v>
      </c>
      <c r="M2381" s="217">
        <f t="shared" si="1121"/>
        <v>0</v>
      </c>
      <c r="N2381" s="217">
        <f t="shared" si="1121"/>
        <v>0</v>
      </c>
      <c r="O2381" s="217">
        <f t="shared" si="1121"/>
        <v>0</v>
      </c>
      <c r="P2381" s="216">
        <f t="shared" si="1093"/>
        <v>0</v>
      </c>
      <c r="Q2381" s="5"/>
      <c r="R2381" s="60" t="s">
        <v>107</v>
      </c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</row>
    <row r="2382" spans="1:46" ht="12.75" customHeight="1" x14ac:dyDescent="0.25">
      <c r="A2382" s="193" t="s">
        <v>119</v>
      </c>
      <c r="B2382" s="385"/>
      <c r="C2382" s="311" t="s">
        <v>284</v>
      </c>
      <c r="D2382" s="330"/>
      <c r="E2382" s="330"/>
      <c r="F2382" s="330"/>
      <c r="G2382" s="330"/>
      <c r="H2382" s="330"/>
      <c r="I2382" s="330"/>
      <c r="J2382" s="330"/>
      <c r="K2382" s="330"/>
      <c r="L2382" s="330"/>
      <c r="M2382" s="330"/>
      <c r="N2382" s="330"/>
      <c r="O2382" s="330"/>
      <c r="P2382" s="312">
        <f t="shared" ref="P2382:P2400" si="1122">SUM(D2382:O2382)</f>
        <v>0</v>
      </c>
      <c r="Q2382" s="5"/>
      <c r="R2382" s="60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</row>
    <row r="2383" spans="1:46" ht="12.75" customHeight="1" x14ac:dyDescent="0.25">
      <c r="A2383" s="193" t="s">
        <v>119</v>
      </c>
      <c r="B2383" s="385"/>
      <c r="C2383" s="311" t="s">
        <v>288</v>
      </c>
      <c r="D2383" s="330"/>
      <c r="E2383" s="330"/>
      <c r="F2383" s="330"/>
      <c r="G2383" s="330"/>
      <c r="H2383" s="330"/>
      <c r="I2383" s="330"/>
      <c r="J2383" s="330"/>
      <c r="K2383" s="330"/>
      <c r="L2383" s="330"/>
      <c r="M2383" s="330"/>
      <c r="N2383" s="330"/>
      <c r="O2383" s="330"/>
      <c r="P2383" s="312">
        <f t="shared" si="1122"/>
        <v>0</v>
      </c>
      <c r="Q2383" s="5"/>
      <c r="R2383" s="60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</row>
    <row r="2384" spans="1:46" ht="12.75" customHeight="1" x14ac:dyDescent="0.25">
      <c r="A2384" s="193" t="s">
        <v>119</v>
      </c>
      <c r="B2384" s="385"/>
      <c r="C2384" s="311" t="s">
        <v>280</v>
      </c>
      <c r="D2384" s="330"/>
      <c r="E2384" s="330"/>
      <c r="F2384" s="330"/>
      <c r="G2384" s="330"/>
      <c r="H2384" s="330"/>
      <c r="I2384" s="330"/>
      <c r="J2384" s="330"/>
      <c r="K2384" s="330"/>
      <c r="L2384" s="330"/>
      <c r="M2384" s="330"/>
      <c r="N2384" s="330"/>
      <c r="O2384" s="330"/>
      <c r="P2384" s="312">
        <f t="shared" si="1122"/>
        <v>0</v>
      </c>
      <c r="Q2384" s="5"/>
      <c r="R2384" s="60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</row>
    <row r="2385" spans="1:31" ht="12.75" customHeight="1" x14ac:dyDescent="0.25">
      <c r="A2385" s="193" t="s">
        <v>119</v>
      </c>
      <c r="B2385" s="385"/>
      <c r="C2385" s="311" t="s">
        <v>285</v>
      </c>
      <c r="D2385" s="330"/>
      <c r="E2385" s="330"/>
      <c r="F2385" s="330"/>
      <c r="G2385" s="330"/>
      <c r="H2385" s="330"/>
      <c r="I2385" s="330"/>
      <c r="J2385" s="330"/>
      <c r="K2385" s="330"/>
      <c r="L2385" s="330"/>
      <c r="M2385" s="330"/>
      <c r="N2385" s="330"/>
      <c r="O2385" s="330"/>
      <c r="P2385" s="312">
        <f t="shared" si="1122"/>
        <v>0</v>
      </c>
      <c r="Q2385" s="5"/>
      <c r="R2385" s="60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</row>
    <row r="2386" spans="1:31" ht="12.75" customHeight="1" x14ac:dyDescent="0.25">
      <c r="A2386" s="193" t="str">
        <f t="shared" ref="A2386:A2398" si="1123">+A2385</f>
        <v>IC</v>
      </c>
      <c r="B2386" s="385"/>
      <c r="C2386" s="311" t="s">
        <v>280</v>
      </c>
      <c r="D2386" s="330"/>
      <c r="E2386" s="330"/>
      <c r="F2386" s="330"/>
      <c r="G2386" s="330"/>
      <c r="H2386" s="330"/>
      <c r="I2386" s="330"/>
      <c r="J2386" s="330"/>
      <c r="K2386" s="330"/>
      <c r="L2386" s="330"/>
      <c r="M2386" s="330"/>
      <c r="N2386" s="330"/>
      <c r="O2386" s="330"/>
      <c r="P2386" s="312">
        <f t="shared" si="1122"/>
        <v>0</v>
      </c>
      <c r="Q2386" s="5"/>
      <c r="R2386" s="60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</row>
    <row r="2387" spans="1:31" ht="12.75" customHeight="1" x14ac:dyDescent="0.25">
      <c r="A2387" s="193" t="str">
        <f t="shared" si="1123"/>
        <v>IC</v>
      </c>
      <c r="B2387" s="385"/>
      <c r="C2387" s="311" t="s">
        <v>286</v>
      </c>
      <c r="D2387" s="330"/>
      <c r="E2387" s="330"/>
      <c r="F2387" s="330"/>
      <c r="G2387" s="330"/>
      <c r="H2387" s="330"/>
      <c r="I2387" s="330"/>
      <c r="J2387" s="330"/>
      <c r="K2387" s="330"/>
      <c r="L2387" s="330"/>
      <c r="M2387" s="330"/>
      <c r="N2387" s="330"/>
      <c r="O2387" s="330"/>
      <c r="P2387" s="312">
        <f t="shared" si="1122"/>
        <v>0</v>
      </c>
      <c r="Q2387" s="5"/>
      <c r="R2387" s="60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</row>
    <row r="2388" spans="1:31" ht="12.75" customHeight="1" x14ac:dyDescent="0.25">
      <c r="A2388" s="193" t="str">
        <f t="shared" si="1123"/>
        <v>IC</v>
      </c>
      <c r="B2388" s="385"/>
      <c r="C2388" s="311" t="s">
        <v>282</v>
      </c>
      <c r="D2388" s="330"/>
      <c r="E2388" s="330"/>
      <c r="F2388" s="330"/>
      <c r="G2388" s="330"/>
      <c r="H2388" s="330"/>
      <c r="I2388" s="330"/>
      <c r="J2388" s="330"/>
      <c r="K2388" s="330"/>
      <c r="L2388" s="330"/>
      <c r="M2388" s="330"/>
      <c r="N2388" s="330"/>
      <c r="O2388" s="330"/>
      <c r="P2388" s="312">
        <f t="shared" si="1122"/>
        <v>0</v>
      </c>
      <c r="Q2388" s="5"/>
      <c r="R2388" s="60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</row>
    <row r="2389" spans="1:31" ht="12.75" customHeight="1" x14ac:dyDescent="0.25">
      <c r="A2389" s="193" t="str">
        <f t="shared" si="1123"/>
        <v>IC</v>
      </c>
      <c r="B2389" s="385"/>
      <c r="C2389" s="311" t="s">
        <v>283</v>
      </c>
      <c r="D2389" s="330"/>
      <c r="E2389" s="330"/>
      <c r="F2389" s="330"/>
      <c r="G2389" s="330"/>
      <c r="H2389" s="330"/>
      <c r="I2389" s="330"/>
      <c r="J2389" s="330"/>
      <c r="K2389" s="330"/>
      <c r="L2389" s="330"/>
      <c r="M2389" s="330"/>
      <c r="N2389" s="330"/>
      <c r="O2389" s="330"/>
      <c r="P2389" s="312">
        <f t="shared" si="1122"/>
        <v>0</v>
      </c>
      <c r="Q2389" s="5"/>
      <c r="R2389" s="60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</row>
    <row r="2390" spans="1:31" ht="12.75" customHeight="1" x14ac:dyDescent="0.25">
      <c r="A2390" s="193" t="str">
        <f t="shared" si="1123"/>
        <v>IC</v>
      </c>
      <c r="B2390" s="385"/>
      <c r="C2390" s="313" t="s">
        <v>287</v>
      </c>
      <c r="D2390" s="331"/>
      <c r="E2390" s="331"/>
      <c r="F2390" s="331"/>
      <c r="G2390" s="331"/>
      <c r="H2390" s="331"/>
      <c r="I2390" s="331"/>
      <c r="J2390" s="331"/>
      <c r="K2390" s="331"/>
      <c r="L2390" s="331"/>
      <c r="M2390" s="331"/>
      <c r="N2390" s="331"/>
      <c r="O2390" s="331"/>
      <c r="P2390" s="314">
        <f t="shared" si="1122"/>
        <v>0</v>
      </c>
      <c r="Q2390" s="5"/>
      <c r="R2390" s="60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</row>
    <row r="2391" spans="1:31" ht="12.75" customHeight="1" x14ac:dyDescent="0.25">
      <c r="A2391" s="193" t="str">
        <f t="shared" si="1123"/>
        <v>IC</v>
      </c>
      <c r="B2391" s="385"/>
      <c r="C2391" s="313" t="s">
        <v>288</v>
      </c>
      <c r="D2391" s="331"/>
      <c r="E2391" s="331"/>
      <c r="F2391" s="331"/>
      <c r="G2391" s="331"/>
      <c r="H2391" s="331"/>
      <c r="I2391" s="331"/>
      <c r="J2391" s="331"/>
      <c r="K2391" s="331"/>
      <c r="L2391" s="331"/>
      <c r="M2391" s="331"/>
      <c r="N2391" s="331"/>
      <c r="O2391" s="331"/>
      <c r="P2391" s="314">
        <f t="shared" si="1122"/>
        <v>0</v>
      </c>
      <c r="Q2391" s="5"/>
      <c r="R2391" s="60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</row>
    <row r="2392" spans="1:31" ht="12.75" customHeight="1" x14ac:dyDescent="0.25">
      <c r="A2392" s="193" t="str">
        <f t="shared" si="1123"/>
        <v>IC</v>
      </c>
      <c r="B2392" s="385"/>
      <c r="C2392" s="313" t="s">
        <v>280</v>
      </c>
      <c r="D2392" s="331"/>
      <c r="E2392" s="331"/>
      <c r="F2392" s="331"/>
      <c r="G2392" s="331"/>
      <c r="H2392" s="331"/>
      <c r="I2392" s="331"/>
      <c r="J2392" s="331"/>
      <c r="K2392" s="331"/>
      <c r="L2392" s="331"/>
      <c r="M2392" s="331"/>
      <c r="N2392" s="331"/>
      <c r="O2392" s="331"/>
      <c r="P2392" s="314">
        <f t="shared" si="1122"/>
        <v>0</v>
      </c>
      <c r="Q2392" s="5"/>
      <c r="R2392" s="60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</row>
    <row r="2393" spans="1:31" ht="12.75" customHeight="1" x14ac:dyDescent="0.25">
      <c r="A2393" s="193" t="str">
        <f t="shared" si="1123"/>
        <v>IC</v>
      </c>
      <c r="B2393" s="385"/>
      <c r="C2393" s="313" t="s">
        <v>285</v>
      </c>
      <c r="D2393" s="331"/>
      <c r="E2393" s="331"/>
      <c r="F2393" s="331"/>
      <c r="G2393" s="331"/>
      <c r="H2393" s="331"/>
      <c r="I2393" s="331"/>
      <c r="J2393" s="331"/>
      <c r="K2393" s="331"/>
      <c r="L2393" s="331"/>
      <c r="M2393" s="331"/>
      <c r="N2393" s="331"/>
      <c r="O2393" s="331"/>
      <c r="P2393" s="314">
        <f t="shared" si="1122"/>
        <v>0</v>
      </c>
      <c r="Q2393" s="5"/>
      <c r="R2393" s="60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</row>
    <row r="2394" spans="1:31" ht="12.75" customHeight="1" x14ac:dyDescent="0.25">
      <c r="A2394" s="193" t="str">
        <f t="shared" si="1123"/>
        <v>IC</v>
      </c>
      <c r="B2394" s="385"/>
      <c r="C2394" s="313" t="s">
        <v>280</v>
      </c>
      <c r="D2394" s="331"/>
      <c r="E2394" s="331"/>
      <c r="F2394" s="331"/>
      <c r="G2394" s="331"/>
      <c r="H2394" s="331"/>
      <c r="I2394" s="331"/>
      <c r="J2394" s="331"/>
      <c r="K2394" s="331"/>
      <c r="L2394" s="331"/>
      <c r="M2394" s="331"/>
      <c r="N2394" s="331"/>
      <c r="O2394" s="331"/>
      <c r="P2394" s="314">
        <f t="shared" si="1122"/>
        <v>0</v>
      </c>
      <c r="Q2394" s="5"/>
      <c r="R2394" s="60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</row>
    <row r="2395" spans="1:31" ht="12.75" customHeight="1" x14ac:dyDescent="0.25">
      <c r="A2395" s="193" t="str">
        <f t="shared" si="1123"/>
        <v>IC</v>
      </c>
      <c r="B2395" s="385"/>
      <c r="C2395" s="313" t="s">
        <v>286</v>
      </c>
      <c r="D2395" s="331"/>
      <c r="E2395" s="331"/>
      <c r="F2395" s="331"/>
      <c r="G2395" s="331"/>
      <c r="H2395" s="331"/>
      <c r="I2395" s="331"/>
      <c r="J2395" s="331"/>
      <c r="K2395" s="331"/>
      <c r="L2395" s="331"/>
      <c r="M2395" s="331"/>
      <c r="N2395" s="331"/>
      <c r="O2395" s="331"/>
      <c r="P2395" s="314">
        <f t="shared" si="1122"/>
        <v>0</v>
      </c>
      <c r="Q2395" s="5"/>
      <c r="R2395" s="60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</row>
    <row r="2396" spans="1:31" ht="12.75" customHeight="1" x14ac:dyDescent="0.25">
      <c r="A2396" s="193" t="str">
        <f t="shared" si="1123"/>
        <v>IC</v>
      </c>
      <c r="B2396" s="385"/>
      <c r="C2396" s="313" t="s">
        <v>282</v>
      </c>
      <c r="D2396" s="331"/>
      <c r="E2396" s="331"/>
      <c r="F2396" s="331"/>
      <c r="G2396" s="331"/>
      <c r="H2396" s="331"/>
      <c r="I2396" s="331"/>
      <c r="J2396" s="331"/>
      <c r="K2396" s="331"/>
      <c r="L2396" s="331"/>
      <c r="M2396" s="331"/>
      <c r="N2396" s="331"/>
      <c r="O2396" s="331"/>
      <c r="P2396" s="314">
        <f t="shared" si="1122"/>
        <v>0</v>
      </c>
      <c r="Q2396" s="5"/>
      <c r="R2396" s="60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</row>
    <row r="2397" spans="1:31" ht="12.75" customHeight="1" x14ac:dyDescent="0.25">
      <c r="A2397" s="193" t="str">
        <f t="shared" si="1123"/>
        <v>IC</v>
      </c>
      <c r="B2397" s="385"/>
      <c r="C2397" s="313" t="s">
        <v>283</v>
      </c>
      <c r="D2397" s="331"/>
      <c r="E2397" s="331"/>
      <c r="F2397" s="331"/>
      <c r="G2397" s="331"/>
      <c r="H2397" s="331"/>
      <c r="I2397" s="331"/>
      <c r="J2397" s="331"/>
      <c r="K2397" s="331"/>
      <c r="L2397" s="331"/>
      <c r="M2397" s="331"/>
      <c r="N2397" s="331"/>
      <c r="O2397" s="331"/>
      <c r="P2397" s="314">
        <f t="shared" si="1122"/>
        <v>0</v>
      </c>
      <c r="Q2397" s="5"/>
      <c r="R2397" s="60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</row>
    <row r="2398" spans="1:31" ht="12.75" customHeight="1" x14ac:dyDescent="0.25">
      <c r="A2398" s="193" t="str">
        <f t="shared" si="1123"/>
        <v>IC</v>
      </c>
      <c r="B2398" s="385"/>
      <c r="C2398" s="313" t="s">
        <v>281</v>
      </c>
      <c r="D2398" s="331"/>
      <c r="E2398" s="331"/>
      <c r="F2398" s="331"/>
      <c r="G2398" s="331"/>
      <c r="H2398" s="331"/>
      <c r="I2398" s="331"/>
      <c r="J2398" s="331"/>
      <c r="K2398" s="331"/>
      <c r="L2398" s="331"/>
      <c r="M2398" s="331"/>
      <c r="N2398" s="331"/>
      <c r="O2398" s="331"/>
      <c r="P2398" s="314">
        <f t="shared" si="1122"/>
        <v>0</v>
      </c>
      <c r="Q2398" s="5"/>
      <c r="R2398" s="60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</row>
    <row r="2399" spans="1:31" ht="12.75" customHeight="1" x14ac:dyDescent="0.25">
      <c r="A2399" s="193" t="s">
        <v>119</v>
      </c>
      <c r="B2399" s="385"/>
      <c r="C2399" s="318" t="s">
        <v>279</v>
      </c>
      <c r="D2399" s="332"/>
      <c r="E2399" s="332"/>
      <c r="F2399" s="332"/>
      <c r="G2399" s="332"/>
      <c r="H2399" s="332"/>
      <c r="I2399" s="332"/>
      <c r="J2399" s="332"/>
      <c r="K2399" s="332"/>
      <c r="L2399" s="332"/>
      <c r="M2399" s="332"/>
      <c r="N2399" s="332"/>
      <c r="O2399" s="332"/>
      <c r="P2399" s="315">
        <f t="shared" si="1122"/>
        <v>0</v>
      </c>
      <c r="Q2399" s="5"/>
      <c r="R2399" s="60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</row>
    <row r="2400" spans="1:31" ht="12.75" customHeight="1" x14ac:dyDescent="0.25">
      <c r="A2400" s="193" t="s">
        <v>119</v>
      </c>
      <c r="B2400" s="385"/>
      <c r="C2400" s="316" t="s">
        <v>290</v>
      </c>
      <c r="D2400" s="334"/>
      <c r="E2400" s="334"/>
      <c r="F2400" s="334"/>
      <c r="G2400" s="334"/>
      <c r="H2400" s="334"/>
      <c r="I2400" s="334"/>
      <c r="J2400" s="334"/>
      <c r="K2400" s="334"/>
      <c r="L2400" s="334"/>
      <c r="M2400" s="334"/>
      <c r="N2400" s="334"/>
      <c r="O2400" s="334"/>
      <c r="P2400" s="317">
        <f t="shared" si="1122"/>
        <v>0</v>
      </c>
      <c r="Q2400" s="5"/>
      <c r="R2400" s="60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</row>
    <row r="2401" spans="1:46" ht="12.75" customHeight="1" x14ac:dyDescent="0.2">
      <c r="A2401" s="193" t="s">
        <v>119</v>
      </c>
      <c r="B2401" s="385"/>
      <c r="C2401" s="122" t="s">
        <v>66</v>
      </c>
      <c r="D2401" s="42"/>
      <c r="E2401" s="42"/>
      <c r="F2401" s="42"/>
      <c r="G2401" s="42"/>
      <c r="H2401" s="42"/>
      <c r="I2401" s="42"/>
      <c r="J2401" s="42"/>
      <c r="K2401" s="42"/>
      <c r="L2401" s="42"/>
      <c r="M2401" s="42"/>
      <c r="N2401" s="42"/>
      <c r="O2401" s="42"/>
      <c r="P2401" s="144">
        <f t="shared" si="1093"/>
        <v>0</v>
      </c>
      <c r="R2401" s="60" t="s">
        <v>107</v>
      </c>
    </row>
    <row r="2402" spans="1:46" ht="12.75" customHeight="1" x14ac:dyDescent="0.2">
      <c r="A2402" s="193" t="s">
        <v>119</v>
      </c>
      <c r="B2402" s="385"/>
      <c r="C2402" s="122" t="s">
        <v>67</v>
      </c>
      <c r="D2402" s="42"/>
      <c r="E2402" s="42"/>
      <c r="F2402" s="42"/>
      <c r="G2402" s="42"/>
      <c r="H2402" s="42"/>
      <c r="I2402" s="42"/>
      <c r="J2402" s="42"/>
      <c r="K2402" s="42"/>
      <c r="L2402" s="42"/>
      <c r="M2402" s="42"/>
      <c r="N2402" s="42"/>
      <c r="O2402" s="42"/>
      <c r="P2402" s="144">
        <f t="shared" si="1093"/>
        <v>0</v>
      </c>
      <c r="Q2402" s="5"/>
      <c r="R2402" s="60" t="s">
        <v>107</v>
      </c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</row>
    <row r="2403" spans="1:46" ht="12.75" customHeight="1" x14ac:dyDescent="0.2">
      <c r="A2403" s="193" t="s">
        <v>119</v>
      </c>
      <c r="B2403" s="385"/>
      <c r="C2403" s="122" t="s">
        <v>68</v>
      </c>
      <c r="D2403" s="42"/>
      <c r="E2403" s="42"/>
      <c r="F2403" s="42"/>
      <c r="G2403" s="42"/>
      <c r="H2403" s="42"/>
      <c r="I2403" s="42"/>
      <c r="J2403" s="42"/>
      <c r="K2403" s="42"/>
      <c r="L2403" s="42"/>
      <c r="M2403" s="42"/>
      <c r="N2403" s="42"/>
      <c r="O2403" s="42"/>
      <c r="P2403" s="144">
        <f t="shared" si="1093"/>
        <v>0</v>
      </c>
      <c r="Q2403" s="5"/>
      <c r="R2403" s="60" t="s">
        <v>107</v>
      </c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</row>
    <row r="2404" spans="1:46" ht="13.5" customHeight="1" thickBot="1" x14ac:dyDescent="0.25">
      <c r="A2404" s="193" t="s">
        <v>119</v>
      </c>
      <c r="B2404" s="386"/>
      <c r="C2404" s="126" t="s">
        <v>55</v>
      </c>
      <c r="D2404" s="56">
        <f t="shared" ref="D2404:O2404" si="1124">+D2403+D2402+D2401+D2381+D2380+D2379+D2378+D2377+D2376+D2365</f>
        <v>0</v>
      </c>
      <c r="E2404" s="56">
        <f t="shared" si="1124"/>
        <v>0</v>
      </c>
      <c r="F2404" s="56">
        <f t="shared" si="1124"/>
        <v>0</v>
      </c>
      <c r="G2404" s="56">
        <f t="shared" si="1124"/>
        <v>702741.05190000043</v>
      </c>
      <c r="H2404" s="56">
        <f t="shared" si="1124"/>
        <v>819832.08600000013</v>
      </c>
      <c r="I2404" s="56">
        <f t="shared" si="1124"/>
        <v>0</v>
      </c>
      <c r="J2404" s="56">
        <f t="shared" si="1124"/>
        <v>0</v>
      </c>
      <c r="K2404" s="56">
        <f t="shared" si="1124"/>
        <v>461574.6743601464</v>
      </c>
      <c r="L2404" s="56">
        <f t="shared" si="1124"/>
        <v>323240.80858394125</v>
      </c>
      <c r="M2404" s="56">
        <f t="shared" si="1124"/>
        <v>0</v>
      </c>
      <c r="N2404" s="56">
        <f t="shared" si="1124"/>
        <v>0</v>
      </c>
      <c r="O2404" s="56">
        <f t="shared" si="1124"/>
        <v>0</v>
      </c>
      <c r="P2404" s="147">
        <f t="shared" si="1093"/>
        <v>2307388.620844088</v>
      </c>
      <c r="Q2404" s="199" t="str">
        <f>+B2365</f>
        <v>Carte d'Or Selection Pints</v>
      </c>
      <c r="R2404" s="60" t="s">
        <v>107</v>
      </c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</row>
    <row r="2405" spans="1:46" ht="12.75" customHeight="1" thickBot="1" x14ac:dyDescent="0.25">
      <c r="A2405" s="193" t="s">
        <v>119</v>
      </c>
      <c r="B2405" s="387" t="str">
        <f>+'Measured TV opt-pt'!B3261</f>
        <v>Carte d'Or  Nilg</v>
      </c>
      <c r="C2405" s="121" t="s">
        <v>56</v>
      </c>
      <c r="D2405" s="54">
        <f t="shared" ref="D2405:O2405" si="1125">SUM(D2406:D2415)</f>
        <v>0</v>
      </c>
      <c r="E2405" s="54">
        <f t="shared" si="1125"/>
        <v>0</v>
      </c>
      <c r="F2405" s="54">
        <f t="shared" si="1125"/>
        <v>0</v>
      </c>
      <c r="G2405" s="54">
        <f t="shared" si="1125"/>
        <v>0</v>
      </c>
      <c r="H2405" s="54">
        <f t="shared" si="1125"/>
        <v>0</v>
      </c>
      <c r="I2405" s="54">
        <f t="shared" si="1125"/>
        <v>0</v>
      </c>
      <c r="J2405" s="54">
        <f t="shared" si="1125"/>
        <v>0</v>
      </c>
      <c r="K2405" s="54">
        <f t="shared" si="1125"/>
        <v>0</v>
      </c>
      <c r="L2405" s="54">
        <f t="shared" si="1125"/>
        <v>0</v>
      </c>
      <c r="M2405" s="54">
        <f t="shared" si="1125"/>
        <v>0</v>
      </c>
      <c r="N2405" s="54">
        <f t="shared" si="1125"/>
        <v>0</v>
      </c>
      <c r="O2405" s="54">
        <f t="shared" si="1125"/>
        <v>0</v>
      </c>
      <c r="P2405" s="140">
        <f t="shared" si="1093"/>
        <v>0</v>
      </c>
      <c r="Q2405" s="198"/>
      <c r="R2405" s="121" t="s">
        <v>104</v>
      </c>
      <c r="S2405" s="54">
        <f>SUM(S2406:S2411)</f>
        <v>0</v>
      </c>
      <c r="T2405" s="54">
        <f t="shared" ref="T2405:X2405" si="1126">SUM(T2406:T2411)</f>
        <v>0</v>
      </c>
      <c r="U2405" s="54">
        <f t="shared" si="1126"/>
        <v>0</v>
      </c>
      <c r="V2405" s="54">
        <f t="shared" si="1126"/>
        <v>0</v>
      </c>
      <c r="W2405" s="54">
        <f t="shared" si="1126"/>
        <v>0</v>
      </c>
      <c r="X2405" s="117">
        <f t="shared" si="1126"/>
        <v>0</v>
      </c>
      <c r="Y2405" s="117">
        <f t="shared" ref="Y2405:AD2405" si="1127">SUM(Y2406:Y2411)</f>
        <v>0</v>
      </c>
      <c r="Z2405" s="117">
        <f t="shared" si="1127"/>
        <v>0</v>
      </c>
      <c r="AA2405" s="117">
        <f t="shared" si="1127"/>
        <v>0</v>
      </c>
      <c r="AB2405" s="117">
        <f t="shared" si="1127"/>
        <v>0</v>
      </c>
      <c r="AC2405" s="117">
        <f t="shared" si="1127"/>
        <v>0</v>
      </c>
      <c r="AD2405" s="117">
        <f t="shared" si="1127"/>
        <v>0</v>
      </c>
      <c r="AE2405" s="55">
        <f t="shared" ref="AE2405:AE2411" si="1128">SUM(S2405:AD2405)</f>
        <v>0</v>
      </c>
    </row>
    <row r="2406" spans="1:46" ht="12.75" customHeight="1" thickBot="1" x14ac:dyDescent="0.25">
      <c r="A2406" s="193" t="s">
        <v>119</v>
      </c>
      <c r="B2406" s="385"/>
      <c r="C2406" s="123" t="s">
        <v>57</v>
      </c>
      <c r="D2406" s="58">
        <f>+'Measured TV opt-pt'!D3263</f>
        <v>0</v>
      </c>
      <c r="E2406" s="58">
        <f>+'Measured TV opt-pt'!E3263</f>
        <v>0</v>
      </c>
      <c r="F2406" s="58">
        <f>+'Measured TV opt-pt'!F3263</f>
        <v>0</v>
      </c>
      <c r="G2406" s="58">
        <f>+'Measured TV opt-pt'!G3263</f>
        <v>0</v>
      </c>
      <c r="H2406" s="58">
        <f>+'Measured TV opt-pt'!H3263</f>
        <v>0</v>
      </c>
      <c r="I2406" s="58">
        <f>+'Measured TV opt-pt'!I3263</f>
        <v>0</v>
      </c>
      <c r="J2406" s="58">
        <f>+'Measured TV opt-pt'!J3263</f>
        <v>0</v>
      </c>
      <c r="K2406" s="58">
        <f>+'Measured TV opt-pt'!K3263</f>
        <v>0</v>
      </c>
      <c r="L2406" s="58">
        <f>+'Measured TV opt-pt'!L3263</f>
        <v>0</v>
      </c>
      <c r="M2406" s="58">
        <f>+'Measured TV opt-pt'!M3263</f>
        <v>0</v>
      </c>
      <c r="N2406" s="58">
        <f>+'Measured TV opt-pt'!N3263</f>
        <v>0</v>
      </c>
      <c r="O2406" s="58">
        <f>+'Measured TV opt-pt'!O3263</f>
        <v>0</v>
      </c>
      <c r="P2406" s="141">
        <f t="shared" si="1093"/>
        <v>0</v>
      </c>
      <c r="R2406" s="123" t="s">
        <v>57</v>
      </c>
      <c r="S2406" s="44">
        <f>'Measured TV opt-pt'!D3300</f>
        <v>0</v>
      </c>
      <c r="T2406" s="44">
        <f>'Measured TV opt-pt'!E3300</f>
        <v>0</v>
      </c>
      <c r="U2406" s="44">
        <f>'Measured TV opt-pt'!F3300</f>
        <v>0</v>
      </c>
      <c r="V2406" s="44">
        <f>'Measured TV opt-pt'!G3300</f>
        <v>0</v>
      </c>
      <c r="W2406" s="44">
        <f>'Measured TV opt-pt'!H3300</f>
        <v>0</v>
      </c>
      <c r="X2406" s="44">
        <f>'Measured TV opt-pt'!I3300</f>
        <v>0</v>
      </c>
      <c r="Y2406" s="44">
        <f>'Measured TV opt-pt'!J3300</f>
        <v>0</v>
      </c>
      <c r="Z2406" s="44">
        <f>'Measured TV opt-pt'!K3300</f>
        <v>0</v>
      </c>
      <c r="AA2406" s="44">
        <f>'Measured TV opt-pt'!L3300</f>
        <v>0</v>
      </c>
      <c r="AB2406" s="44">
        <f>'Measured TV opt-pt'!M3300</f>
        <v>0</v>
      </c>
      <c r="AC2406" s="44">
        <f>'Measured TV opt-pt'!N3300</f>
        <v>0</v>
      </c>
      <c r="AD2406" s="44">
        <f>'Measured TV opt-pt'!O3300</f>
        <v>0</v>
      </c>
      <c r="AE2406" s="55">
        <f t="shared" si="1128"/>
        <v>0</v>
      </c>
      <c r="AT2406" s="5">
        <f>L2406+L2410+L2411</f>
        <v>0</v>
      </c>
    </row>
    <row r="2407" spans="1:46" ht="12.75" customHeight="1" thickBot="1" x14ac:dyDescent="0.25">
      <c r="A2407" s="193" t="s">
        <v>119</v>
      </c>
      <c r="B2407" s="385"/>
      <c r="C2407" s="123" t="s">
        <v>221</v>
      </c>
      <c r="D2407" s="58">
        <f>+'Measured TV opt-pt'!D3264</f>
        <v>0</v>
      </c>
      <c r="E2407" s="58">
        <f>+'Measured TV opt-pt'!E3264</f>
        <v>0</v>
      </c>
      <c r="F2407" s="58">
        <f>+'Measured TV opt-pt'!F3264</f>
        <v>0</v>
      </c>
      <c r="G2407" s="58">
        <f>+'Measured TV opt-pt'!G3264</f>
        <v>0</v>
      </c>
      <c r="H2407" s="58">
        <f>+'Measured TV opt-pt'!H3264</f>
        <v>0</v>
      </c>
      <c r="I2407" s="58">
        <f>+'Measured TV opt-pt'!I3264</f>
        <v>0</v>
      </c>
      <c r="J2407" s="58">
        <f>+'Measured TV opt-pt'!J3264</f>
        <v>0</v>
      </c>
      <c r="K2407" s="58">
        <f>+'Measured TV opt-pt'!K3264</f>
        <v>0</v>
      </c>
      <c r="L2407" s="58">
        <f>+'Measured TV opt-pt'!L3264</f>
        <v>0</v>
      </c>
      <c r="M2407" s="58">
        <f>+'Measured TV opt-pt'!M3264</f>
        <v>0</v>
      </c>
      <c r="N2407" s="58">
        <f>+'Measured TV opt-pt'!N3264</f>
        <v>0</v>
      </c>
      <c r="O2407" s="58">
        <f>+'Measured TV opt-pt'!O3264</f>
        <v>0</v>
      </c>
      <c r="P2407" s="141">
        <f t="shared" si="1093"/>
        <v>0</v>
      </c>
      <c r="R2407" s="123" t="s">
        <v>221</v>
      </c>
      <c r="S2407" s="44">
        <f>'Measured TV opt-pt'!D3301</f>
        <v>0</v>
      </c>
      <c r="T2407" s="44">
        <f>'Measured TV opt-pt'!E3301</f>
        <v>0</v>
      </c>
      <c r="U2407" s="44">
        <f>'Measured TV opt-pt'!F3301</f>
        <v>0</v>
      </c>
      <c r="V2407" s="44">
        <f>'Measured TV opt-pt'!G3301</f>
        <v>0</v>
      </c>
      <c r="W2407" s="44">
        <f>'Measured TV opt-pt'!H3301</f>
        <v>0</v>
      </c>
      <c r="X2407" s="44">
        <f>'Measured TV opt-pt'!I3301</f>
        <v>0</v>
      </c>
      <c r="Y2407" s="44">
        <f>'Measured TV opt-pt'!J3301</f>
        <v>0</v>
      </c>
      <c r="Z2407" s="44">
        <f>'Measured TV opt-pt'!K3301</f>
        <v>0</v>
      </c>
      <c r="AA2407" s="44">
        <f>'Measured TV opt-pt'!L3301</f>
        <v>0</v>
      </c>
      <c r="AB2407" s="44">
        <f>'Measured TV opt-pt'!M3301</f>
        <v>0</v>
      </c>
      <c r="AC2407" s="44">
        <f>'Measured TV opt-pt'!N3301</f>
        <v>0</v>
      </c>
      <c r="AD2407" s="44">
        <f>'Measured TV opt-pt'!O3301</f>
        <v>0</v>
      </c>
      <c r="AE2407" s="55">
        <f t="shared" si="1128"/>
        <v>0</v>
      </c>
      <c r="AT2407" s="5"/>
    </row>
    <row r="2408" spans="1:46" ht="12.75" customHeight="1" thickBot="1" x14ac:dyDescent="0.25">
      <c r="A2408" s="193" t="s">
        <v>119</v>
      </c>
      <c r="B2408" s="385"/>
      <c r="C2408" s="123" t="s">
        <v>222</v>
      </c>
      <c r="D2408" s="58">
        <f>+'Measured TV opt-pt'!D3265</f>
        <v>0</v>
      </c>
      <c r="E2408" s="58">
        <f>+'Measured TV opt-pt'!E3265</f>
        <v>0</v>
      </c>
      <c r="F2408" s="58">
        <f>+'Measured TV opt-pt'!F3265</f>
        <v>0</v>
      </c>
      <c r="G2408" s="58">
        <f>+'Measured TV opt-pt'!G3265</f>
        <v>0</v>
      </c>
      <c r="H2408" s="58">
        <f>+'Measured TV opt-pt'!H3265</f>
        <v>0</v>
      </c>
      <c r="I2408" s="58">
        <f>+'Measured TV opt-pt'!I3265</f>
        <v>0</v>
      </c>
      <c r="J2408" s="58">
        <f>+'Measured TV opt-pt'!J3265</f>
        <v>0</v>
      </c>
      <c r="K2408" s="58">
        <f>+'Measured TV opt-pt'!K3265</f>
        <v>0</v>
      </c>
      <c r="L2408" s="58">
        <f>+'Measured TV opt-pt'!L3265</f>
        <v>0</v>
      </c>
      <c r="M2408" s="58">
        <f>+'Measured TV opt-pt'!M3265</f>
        <v>0</v>
      </c>
      <c r="N2408" s="58">
        <f>+'Measured TV opt-pt'!N3265</f>
        <v>0</v>
      </c>
      <c r="O2408" s="58">
        <f>+'Measured TV opt-pt'!O3265</f>
        <v>0</v>
      </c>
      <c r="P2408" s="141">
        <f t="shared" si="1093"/>
        <v>0</v>
      </c>
      <c r="R2408" s="123" t="s">
        <v>222</v>
      </c>
      <c r="S2408" s="44">
        <f>'Measured TV opt-pt'!D3302</f>
        <v>0</v>
      </c>
      <c r="T2408" s="44">
        <f>'Measured TV opt-pt'!E3302</f>
        <v>0</v>
      </c>
      <c r="U2408" s="44">
        <f>'Measured TV opt-pt'!F3302</f>
        <v>0</v>
      </c>
      <c r="V2408" s="44">
        <f>'Measured TV opt-pt'!G3302</f>
        <v>0</v>
      </c>
      <c r="W2408" s="44">
        <f>'Measured TV opt-pt'!H3302</f>
        <v>0</v>
      </c>
      <c r="X2408" s="44">
        <f>'Measured TV opt-pt'!I3302</f>
        <v>0</v>
      </c>
      <c r="Y2408" s="44">
        <f>'Measured TV opt-pt'!J3302</f>
        <v>0</v>
      </c>
      <c r="Z2408" s="44">
        <f>'Measured TV opt-pt'!K3302</f>
        <v>0</v>
      </c>
      <c r="AA2408" s="44">
        <f>'Measured TV opt-pt'!L3302</f>
        <v>0</v>
      </c>
      <c r="AB2408" s="44">
        <f>'Measured TV opt-pt'!M3302</f>
        <v>0</v>
      </c>
      <c r="AC2408" s="44">
        <f>'Measured TV opt-pt'!N3302</f>
        <v>0</v>
      </c>
      <c r="AD2408" s="44">
        <f>'Measured TV opt-pt'!O3302</f>
        <v>0</v>
      </c>
      <c r="AE2408" s="55">
        <f t="shared" si="1128"/>
        <v>0</v>
      </c>
      <c r="AT2408" s="5"/>
    </row>
    <row r="2409" spans="1:46" ht="12.75" customHeight="1" thickBot="1" x14ac:dyDescent="0.25">
      <c r="A2409" s="193" t="s">
        <v>119</v>
      </c>
      <c r="B2409" s="385"/>
      <c r="C2409" s="123" t="s">
        <v>223</v>
      </c>
      <c r="D2409" s="58">
        <f>+'Measured TV opt-pt'!D3266</f>
        <v>0</v>
      </c>
      <c r="E2409" s="58">
        <f>+'Measured TV opt-pt'!E3266</f>
        <v>0</v>
      </c>
      <c r="F2409" s="58">
        <f>+'Measured TV opt-pt'!F3266</f>
        <v>0</v>
      </c>
      <c r="G2409" s="58">
        <f>+'Measured TV opt-pt'!G3266</f>
        <v>0</v>
      </c>
      <c r="H2409" s="58">
        <f>+'Measured TV opt-pt'!H3266</f>
        <v>0</v>
      </c>
      <c r="I2409" s="58">
        <f>+'Measured TV opt-pt'!I3266</f>
        <v>0</v>
      </c>
      <c r="J2409" s="58">
        <f>+'Measured TV opt-pt'!J3266</f>
        <v>0</v>
      </c>
      <c r="K2409" s="58">
        <f>+'Measured TV opt-pt'!K3266</f>
        <v>0</v>
      </c>
      <c r="L2409" s="58">
        <f>+'Measured TV opt-pt'!L3266</f>
        <v>0</v>
      </c>
      <c r="M2409" s="58">
        <f>+'Measured TV opt-pt'!M3266</f>
        <v>0</v>
      </c>
      <c r="N2409" s="58">
        <f>+'Measured TV opt-pt'!N3266</f>
        <v>0</v>
      </c>
      <c r="O2409" s="58">
        <f>+'Measured TV opt-pt'!O3266</f>
        <v>0</v>
      </c>
      <c r="P2409" s="141">
        <f t="shared" si="1093"/>
        <v>0</v>
      </c>
      <c r="R2409" s="123" t="s">
        <v>223</v>
      </c>
      <c r="S2409" s="44">
        <f>'Measured TV opt-pt'!D3303</f>
        <v>0</v>
      </c>
      <c r="T2409" s="44">
        <f>'Measured TV opt-pt'!E3303</f>
        <v>0</v>
      </c>
      <c r="U2409" s="44">
        <f>'Measured TV opt-pt'!F3303</f>
        <v>0</v>
      </c>
      <c r="V2409" s="44">
        <f>'Measured TV opt-pt'!G3303</f>
        <v>0</v>
      </c>
      <c r="W2409" s="44">
        <f>'Measured TV opt-pt'!H3303</f>
        <v>0</v>
      </c>
      <c r="X2409" s="44">
        <f>'Measured TV opt-pt'!I3303</f>
        <v>0</v>
      </c>
      <c r="Y2409" s="44">
        <f>'Measured TV opt-pt'!J3303</f>
        <v>0</v>
      </c>
      <c r="Z2409" s="44">
        <f>'Measured TV opt-pt'!K3303</f>
        <v>0</v>
      </c>
      <c r="AA2409" s="44">
        <f>'Measured TV opt-pt'!L3303</f>
        <v>0</v>
      </c>
      <c r="AB2409" s="44">
        <f>'Measured TV opt-pt'!M3303</f>
        <v>0</v>
      </c>
      <c r="AC2409" s="44">
        <f>'Measured TV opt-pt'!N3303</f>
        <v>0</v>
      </c>
      <c r="AD2409" s="44">
        <f>'Measured TV opt-pt'!O3303</f>
        <v>0</v>
      </c>
      <c r="AE2409" s="55">
        <f t="shared" si="1128"/>
        <v>0</v>
      </c>
      <c r="AT2409" s="5"/>
    </row>
    <row r="2410" spans="1:46" ht="12.75" customHeight="1" thickBot="1" x14ac:dyDescent="0.25">
      <c r="A2410" s="193" t="s">
        <v>119</v>
      </c>
      <c r="B2410" s="385"/>
      <c r="C2410" s="123" t="s">
        <v>224</v>
      </c>
      <c r="D2410" s="58">
        <f>+'Measured TV opt-pt'!D3267</f>
        <v>0</v>
      </c>
      <c r="E2410" s="58">
        <f>+'Measured TV opt-pt'!E3267</f>
        <v>0</v>
      </c>
      <c r="F2410" s="58">
        <f>+'Measured TV opt-pt'!F3267</f>
        <v>0</v>
      </c>
      <c r="G2410" s="58">
        <f>+'Measured TV opt-pt'!G3267</f>
        <v>0</v>
      </c>
      <c r="H2410" s="58">
        <f>+'Measured TV opt-pt'!H3267</f>
        <v>0</v>
      </c>
      <c r="I2410" s="58">
        <f>+'Measured TV opt-pt'!I3267</f>
        <v>0</v>
      </c>
      <c r="J2410" s="58">
        <f>+'Measured TV opt-pt'!J3267</f>
        <v>0</v>
      </c>
      <c r="K2410" s="58">
        <f>+'Measured TV opt-pt'!K3267</f>
        <v>0</v>
      </c>
      <c r="L2410" s="58">
        <f>+'Measured TV opt-pt'!L3267</f>
        <v>0</v>
      </c>
      <c r="M2410" s="58">
        <f>+'Measured TV opt-pt'!M3267</f>
        <v>0</v>
      </c>
      <c r="N2410" s="58">
        <f>+'Measured TV opt-pt'!N3267</f>
        <v>0</v>
      </c>
      <c r="O2410" s="58">
        <f>+'Measured TV opt-pt'!O3267</f>
        <v>0</v>
      </c>
      <c r="P2410" s="141">
        <f t="shared" si="1093"/>
        <v>0</v>
      </c>
      <c r="Q2410" s="5"/>
      <c r="R2410" s="123" t="s">
        <v>224</v>
      </c>
      <c r="S2410" s="44">
        <f>'Measured TV opt-pt'!D3304</f>
        <v>0</v>
      </c>
      <c r="T2410" s="44">
        <f>'Measured TV opt-pt'!E3304</f>
        <v>0</v>
      </c>
      <c r="U2410" s="44">
        <f>'Measured TV opt-pt'!F3304</f>
        <v>0</v>
      </c>
      <c r="V2410" s="44">
        <f>'Measured TV opt-pt'!G3304</f>
        <v>0</v>
      </c>
      <c r="W2410" s="44">
        <f>'Measured TV opt-pt'!H3304</f>
        <v>0</v>
      </c>
      <c r="X2410" s="44">
        <f>'Measured TV opt-pt'!I3304</f>
        <v>0</v>
      </c>
      <c r="Y2410" s="44">
        <f>'Measured TV opt-pt'!J3304</f>
        <v>0</v>
      </c>
      <c r="Z2410" s="44">
        <f>'Measured TV opt-pt'!K3304</f>
        <v>0</v>
      </c>
      <c r="AA2410" s="44">
        <f>'Measured TV opt-pt'!L3304</f>
        <v>0</v>
      </c>
      <c r="AB2410" s="44">
        <f>'Measured TV opt-pt'!M3304</f>
        <v>0</v>
      </c>
      <c r="AC2410" s="44">
        <f>'Measured TV opt-pt'!N3304</f>
        <v>0</v>
      </c>
      <c r="AD2410" s="44">
        <f>'Measured TV opt-pt'!O3304</f>
        <v>0</v>
      </c>
      <c r="AE2410" s="55">
        <f t="shared" si="1128"/>
        <v>0</v>
      </c>
    </row>
    <row r="2411" spans="1:46" ht="12.75" customHeight="1" x14ac:dyDescent="0.2">
      <c r="A2411" s="193" t="s">
        <v>119</v>
      </c>
      <c r="B2411" s="385"/>
      <c r="C2411" s="123" t="s">
        <v>101</v>
      </c>
      <c r="D2411" s="44"/>
      <c r="E2411" s="44"/>
      <c r="F2411" s="44"/>
      <c r="G2411" s="44"/>
      <c r="H2411" s="44"/>
      <c r="I2411" s="44"/>
      <c r="J2411" s="44"/>
      <c r="K2411" s="44"/>
      <c r="L2411" s="44"/>
      <c r="M2411" s="44"/>
      <c r="N2411" s="44"/>
      <c r="O2411" s="44"/>
      <c r="P2411" s="141">
        <f t="shared" si="1093"/>
        <v>0</v>
      </c>
      <c r="Q2411" s="5"/>
      <c r="R2411" s="123" t="s">
        <v>101</v>
      </c>
      <c r="S2411" s="44"/>
      <c r="T2411" s="44"/>
      <c r="U2411" s="44"/>
      <c r="V2411" s="44"/>
      <c r="W2411" s="44"/>
      <c r="X2411" s="44"/>
      <c r="Y2411" s="44"/>
      <c r="Z2411" s="44"/>
      <c r="AA2411" s="44"/>
      <c r="AB2411" s="44"/>
      <c r="AC2411" s="44"/>
      <c r="AD2411" s="44"/>
      <c r="AE2411" s="55">
        <f t="shared" si="1128"/>
        <v>0</v>
      </c>
    </row>
    <row r="2412" spans="1:46" ht="12.75" customHeight="1" x14ac:dyDescent="0.2">
      <c r="A2412" s="193" t="s">
        <v>119</v>
      </c>
      <c r="B2412" s="385"/>
      <c r="C2412" s="124" t="s">
        <v>58</v>
      </c>
      <c r="D2412" s="46"/>
      <c r="E2412" s="46"/>
      <c r="F2412" s="46"/>
      <c r="G2412" s="46"/>
      <c r="H2412" s="46"/>
      <c r="I2412" s="46"/>
      <c r="J2412" s="46"/>
      <c r="K2412" s="46"/>
      <c r="L2412" s="46"/>
      <c r="M2412" s="46"/>
      <c r="N2412" s="46"/>
      <c r="O2412" s="46"/>
      <c r="P2412" s="142">
        <f t="shared" ref="P2412:P2501" si="1129">SUM(D2412:O2412)</f>
        <v>0</v>
      </c>
      <c r="R2412" s="133" t="s">
        <v>105</v>
      </c>
      <c r="S2412" s="133">
        <f>+'Measured TV opt-pt'!D1639</f>
        <v>0.44</v>
      </c>
      <c r="T2412" s="133">
        <f>+'Measured TV opt-pt'!E1639</f>
        <v>0.44</v>
      </c>
      <c r="U2412" s="133">
        <f>+'Measured TV opt-pt'!F1639</f>
        <v>0.44</v>
      </c>
      <c r="V2412" s="133">
        <f>+'Measured TV opt-pt'!G1639</f>
        <v>0.48</v>
      </c>
      <c r="W2412" s="133">
        <f>+'Measured TV opt-pt'!H1639</f>
        <v>0.48</v>
      </c>
      <c r="X2412" s="8">
        <f>+'Measured TV opt-pt'!I1639</f>
        <v>0.48</v>
      </c>
      <c r="Y2412" s="133">
        <f>+'Measured TV opt-pt'!J1639</f>
        <v>0.48</v>
      </c>
      <c r="Z2412" s="133">
        <f>+'Measured TV opt-pt'!K1639</f>
        <v>0.48915873014712274</v>
      </c>
      <c r="AA2412" s="133">
        <f>+'Measured TV opt-pt'!L1639</f>
        <v>0.4834974169537235</v>
      </c>
      <c r="AB2412" s="133">
        <f>+'Measured TV opt-pt'!M1639</f>
        <v>0.45414569524687309</v>
      </c>
      <c r="AC2412" s="133">
        <f>+'Measured TV opt-pt'!N1639</f>
        <v>0.38276016431267579</v>
      </c>
      <c r="AD2412" s="133">
        <f>+'Measured TV opt-pt'!O1639</f>
        <v>0.34111134082271427</v>
      </c>
      <c r="AE2412" s="133"/>
      <c r="AT2412" s="5">
        <f>L2412+L2413+L2414+L2415</f>
        <v>0</v>
      </c>
    </row>
    <row r="2413" spans="1:46" ht="13.5" customHeight="1" thickBot="1" x14ac:dyDescent="0.25">
      <c r="A2413" s="193" t="s">
        <v>119</v>
      </c>
      <c r="B2413" s="385"/>
      <c r="C2413" s="124" t="s">
        <v>59</v>
      </c>
      <c r="D2413" s="46"/>
      <c r="E2413" s="46"/>
      <c r="F2413" s="46"/>
      <c r="G2413" s="46"/>
      <c r="H2413" s="46"/>
      <c r="I2413" s="46"/>
      <c r="J2413" s="46"/>
      <c r="K2413" s="46"/>
      <c r="L2413" s="46"/>
      <c r="M2413" s="46"/>
      <c r="N2413" s="46"/>
      <c r="O2413" s="46"/>
      <c r="P2413" s="142">
        <f t="shared" si="1129"/>
        <v>0</v>
      </c>
      <c r="R2413" s="60" t="s">
        <v>107</v>
      </c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</row>
    <row r="2414" spans="1:46" ht="12.75" customHeight="1" thickBot="1" x14ac:dyDescent="0.25">
      <c r="A2414" s="193" t="s">
        <v>119</v>
      </c>
      <c r="B2414" s="385"/>
      <c r="C2414" s="124" t="s">
        <v>166</v>
      </c>
      <c r="D2414" s="46"/>
      <c r="E2414" s="46"/>
      <c r="F2414" s="46"/>
      <c r="G2414" s="46"/>
      <c r="H2414" s="46"/>
      <c r="I2414" s="46"/>
      <c r="J2414" s="46"/>
      <c r="K2414" s="46"/>
      <c r="L2414" s="46"/>
      <c r="M2414" s="46"/>
      <c r="N2414" s="46"/>
      <c r="O2414" s="46"/>
      <c r="P2414" s="142">
        <f t="shared" si="1129"/>
        <v>0</v>
      </c>
      <c r="Q2414" s="8"/>
      <c r="R2414" s="121" t="s">
        <v>106</v>
      </c>
      <c r="S2414" s="54">
        <f>SUM(S2415:S2420)</f>
        <v>0</v>
      </c>
      <c r="T2414" s="54">
        <f t="shared" ref="T2414" si="1130">SUM(T2415:T2420)</f>
        <v>0</v>
      </c>
      <c r="U2414" s="54">
        <f t="shared" ref="U2414" si="1131">SUM(U2415:U2420)</f>
        <v>0</v>
      </c>
      <c r="V2414" s="54">
        <f t="shared" ref="V2414" si="1132">SUM(V2415:V2420)</f>
        <v>0</v>
      </c>
      <c r="W2414" s="54">
        <f t="shared" ref="W2414" si="1133">SUM(W2415:W2420)</f>
        <v>0</v>
      </c>
      <c r="X2414" s="54">
        <f t="shared" ref="X2414:AD2414" si="1134">SUM(X2415:X2420)</f>
        <v>0</v>
      </c>
      <c r="Y2414" s="54">
        <f t="shared" si="1134"/>
        <v>0</v>
      </c>
      <c r="Z2414" s="54">
        <f t="shared" si="1134"/>
        <v>0</v>
      </c>
      <c r="AA2414" s="54">
        <f t="shared" si="1134"/>
        <v>0</v>
      </c>
      <c r="AB2414" s="54">
        <f t="shared" si="1134"/>
        <v>0</v>
      </c>
      <c r="AC2414" s="54">
        <f t="shared" si="1134"/>
        <v>0</v>
      </c>
      <c r="AD2414" s="54">
        <f t="shared" si="1134"/>
        <v>0</v>
      </c>
      <c r="AE2414" s="54">
        <f t="shared" ref="AE2414" si="1135">SUM(AE2415:AE2420)</f>
        <v>0</v>
      </c>
    </row>
    <row r="2415" spans="1:46" ht="12.75" customHeight="1" thickBot="1" x14ac:dyDescent="0.25">
      <c r="A2415" s="193" t="s">
        <v>119</v>
      </c>
      <c r="B2415" s="385"/>
      <c r="C2415" s="125" t="s">
        <v>167</v>
      </c>
      <c r="D2415" s="48"/>
      <c r="E2415" s="48"/>
      <c r="F2415" s="48"/>
      <c r="G2415" s="48"/>
      <c r="H2415" s="48"/>
      <c r="I2415" s="48"/>
      <c r="J2415" s="48"/>
      <c r="K2415" s="48"/>
      <c r="L2415" s="48"/>
      <c r="M2415" s="48"/>
      <c r="N2415" s="48"/>
      <c r="O2415" s="48"/>
      <c r="P2415" s="143">
        <f t="shared" si="1129"/>
        <v>0</v>
      </c>
      <c r="Q2415" s="8"/>
      <c r="R2415" s="123" t="s">
        <v>261</v>
      </c>
      <c r="S2415" s="44">
        <f>'Measured TV opt-pt'!D3294</f>
        <v>0</v>
      </c>
      <c r="T2415" s="44">
        <f>'Measured TV opt-pt'!E3294</f>
        <v>0</v>
      </c>
      <c r="U2415" s="44">
        <f>'Measured TV opt-pt'!F3294</f>
        <v>0</v>
      </c>
      <c r="V2415" s="44">
        <f>'Measured TV opt-pt'!G3294</f>
        <v>0</v>
      </c>
      <c r="W2415" s="44">
        <f>'Measured TV opt-pt'!H3294</f>
        <v>0</v>
      </c>
      <c r="X2415" s="44">
        <f>'Measured TV opt-pt'!I3294</f>
        <v>0</v>
      </c>
      <c r="Y2415" s="44">
        <f>'Measured TV opt-pt'!J3294</f>
        <v>0</v>
      </c>
      <c r="Z2415" s="44">
        <f>'Measured TV opt-pt'!K3294</f>
        <v>0</v>
      </c>
      <c r="AA2415" s="44">
        <f>'Measured TV opt-pt'!L3294</f>
        <v>0</v>
      </c>
      <c r="AB2415" s="44">
        <f>'Measured TV opt-pt'!M3294</f>
        <v>0</v>
      </c>
      <c r="AC2415" s="44">
        <f>'Measured TV opt-pt'!N3294</f>
        <v>0</v>
      </c>
      <c r="AD2415" s="44">
        <f>'Measured TV opt-pt'!O3294</f>
        <v>0</v>
      </c>
      <c r="AE2415" s="55">
        <f t="shared" ref="AE2415:AE2420" si="1136">SUM(S2415:AD2415)</f>
        <v>0</v>
      </c>
    </row>
    <row r="2416" spans="1:46" ht="12.75" customHeight="1" thickBot="1" x14ac:dyDescent="0.25">
      <c r="A2416" s="193" t="s">
        <v>119</v>
      </c>
      <c r="B2416" s="385"/>
      <c r="C2416" s="122" t="s">
        <v>60</v>
      </c>
      <c r="D2416" s="42"/>
      <c r="E2416" s="42"/>
      <c r="F2416" s="42"/>
      <c r="G2416" s="42"/>
      <c r="H2416" s="42"/>
      <c r="I2416" s="42"/>
      <c r="J2416" s="42"/>
      <c r="K2416" s="42"/>
      <c r="L2416" s="42"/>
      <c r="M2416" s="42"/>
      <c r="N2416" s="42"/>
      <c r="O2416" s="42"/>
      <c r="P2416" s="144">
        <f t="shared" si="1129"/>
        <v>0</v>
      </c>
      <c r="Q2416" s="5"/>
      <c r="R2416" s="123" t="s">
        <v>262</v>
      </c>
      <c r="S2416" s="44">
        <f>'Measured TV opt-pt'!D3295</f>
        <v>0</v>
      </c>
      <c r="T2416" s="44">
        <f>'Measured TV opt-pt'!E3295</f>
        <v>0</v>
      </c>
      <c r="U2416" s="44">
        <f>'Measured TV opt-pt'!F3295</f>
        <v>0</v>
      </c>
      <c r="V2416" s="44">
        <f>'Measured TV opt-pt'!G3295</f>
        <v>0</v>
      </c>
      <c r="W2416" s="44">
        <f>'Measured TV opt-pt'!H3295</f>
        <v>0</v>
      </c>
      <c r="X2416" s="44">
        <f>'Measured TV opt-pt'!I3295</f>
        <v>0</v>
      </c>
      <c r="Y2416" s="44">
        <f>'Measured TV opt-pt'!J3295</f>
        <v>0</v>
      </c>
      <c r="Z2416" s="44">
        <f>'Measured TV opt-pt'!K3295</f>
        <v>0</v>
      </c>
      <c r="AA2416" s="44">
        <f>'Measured TV opt-pt'!L3295</f>
        <v>0</v>
      </c>
      <c r="AB2416" s="44">
        <f>'Measured TV opt-pt'!M3295</f>
        <v>0</v>
      </c>
      <c r="AC2416" s="44">
        <f>'Measured TV opt-pt'!N3295</f>
        <v>0</v>
      </c>
      <c r="AD2416" s="44">
        <f>'Measured TV opt-pt'!O3295</f>
        <v>0</v>
      </c>
      <c r="AE2416" s="55">
        <f t="shared" si="1136"/>
        <v>0</v>
      </c>
      <c r="AT2416" s="5">
        <f>L2416+L2417+L2418+L2419+L2420+L2421+L2441+L2442+L2443</f>
        <v>0</v>
      </c>
    </row>
    <row r="2417" spans="1:31" ht="12.75" customHeight="1" thickBot="1" x14ac:dyDescent="0.25">
      <c r="A2417" s="193" t="s">
        <v>119</v>
      </c>
      <c r="B2417" s="385"/>
      <c r="C2417" s="122" t="s">
        <v>61</v>
      </c>
      <c r="D2417" s="42"/>
      <c r="E2417" s="42"/>
      <c r="F2417" s="42"/>
      <c r="G2417" s="42"/>
      <c r="H2417" s="42"/>
      <c r="I2417" s="42"/>
      <c r="J2417" s="42"/>
      <c r="K2417" s="42"/>
      <c r="L2417" s="42"/>
      <c r="M2417" s="42"/>
      <c r="N2417" s="42"/>
      <c r="O2417" s="42"/>
      <c r="P2417" s="144">
        <f t="shared" si="1129"/>
        <v>0</v>
      </c>
      <c r="R2417" s="123" t="s">
        <v>263</v>
      </c>
      <c r="S2417" s="44">
        <f>'Measured TV opt-pt'!D3296</f>
        <v>0</v>
      </c>
      <c r="T2417" s="44">
        <f>'Measured TV opt-pt'!E3296</f>
        <v>0</v>
      </c>
      <c r="U2417" s="44">
        <f>'Measured TV opt-pt'!F3296</f>
        <v>0</v>
      </c>
      <c r="V2417" s="44">
        <f>'Measured TV opt-pt'!G3296</f>
        <v>0</v>
      </c>
      <c r="W2417" s="44">
        <f>'Measured TV opt-pt'!H3296</f>
        <v>0</v>
      </c>
      <c r="X2417" s="44">
        <f>'Measured TV opt-pt'!I3296</f>
        <v>0</v>
      </c>
      <c r="Y2417" s="44">
        <f>'Measured TV opt-pt'!J3296</f>
        <v>0</v>
      </c>
      <c r="Z2417" s="44">
        <f>'Measured TV opt-pt'!K3296</f>
        <v>0</v>
      </c>
      <c r="AA2417" s="44">
        <f>'Measured TV opt-pt'!L3296</f>
        <v>0</v>
      </c>
      <c r="AB2417" s="44">
        <f>'Measured TV opt-pt'!M3296</f>
        <v>0</v>
      </c>
      <c r="AC2417" s="44">
        <f>'Measured TV opt-pt'!N3296</f>
        <v>0</v>
      </c>
      <c r="AD2417" s="44">
        <f>'Measured TV opt-pt'!O3296</f>
        <v>0</v>
      </c>
      <c r="AE2417" s="55">
        <f t="shared" si="1136"/>
        <v>0</v>
      </c>
    </row>
    <row r="2418" spans="1:31" ht="12.75" customHeight="1" thickBot="1" x14ac:dyDescent="0.25">
      <c r="A2418" s="193" t="s">
        <v>119</v>
      </c>
      <c r="B2418" s="385"/>
      <c r="C2418" s="122" t="s">
        <v>62</v>
      </c>
      <c r="D2418" s="42"/>
      <c r="E2418" s="42"/>
      <c r="F2418" s="42"/>
      <c r="G2418" s="42"/>
      <c r="H2418" s="42"/>
      <c r="I2418" s="42"/>
      <c r="J2418" s="42"/>
      <c r="K2418" s="42"/>
      <c r="L2418" s="42"/>
      <c r="M2418" s="42"/>
      <c r="N2418" s="42"/>
      <c r="O2418" s="42"/>
      <c r="P2418" s="144">
        <f t="shared" si="1129"/>
        <v>0</v>
      </c>
      <c r="R2418" s="123" t="s">
        <v>264</v>
      </c>
      <c r="S2418" s="44">
        <f>'Measured TV opt-pt'!D3297</f>
        <v>0</v>
      </c>
      <c r="T2418" s="44">
        <f>'Measured TV opt-pt'!E3297</f>
        <v>0</v>
      </c>
      <c r="U2418" s="44">
        <f>'Measured TV opt-pt'!F3297</f>
        <v>0</v>
      </c>
      <c r="V2418" s="44">
        <f>'Measured TV opt-pt'!G3297</f>
        <v>0</v>
      </c>
      <c r="W2418" s="44">
        <f>'Measured TV opt-pt'!H3297</f>
        <v>0</v>
      </c>
      <c r="X2418" s="44">
        <f>'Measured TV opt-pt'!I3297</f>
        <v>0</v>
      </c>
      <c r="Y2418" s="44">
        <f>'Measured TV opt-pt'!J3297</f>
        <v>0</v>
      </c>
      <c r="Z2418" s="44">
        <f>'Measured TV opt-pt'!K3297</f>
        <v>0</v>
      </c>
      <c r="AA2418" s="44">
        <f>'Measured TV opt-pt'!L3297</f>
        <v>0</v>
      </c>
      <c r="AB2418" s="44">
        <f>'Measured TV opt-pt'!M3297</f>
        <v>0</v>
      </c>
      <c r="AC2418" s="44">
        <f>'Measured TV opt-pt'!N3297</f>
        <v>0</v>
      </c>
      <c r="AD2418" s="44">
        <f>'Measured TV opt-pt'!O3297</f>
        <v>0</v>
      </c>
      <c r="AE2418" s="55">
        <f t="shared" si="1136"/>
        <v>0</v>
      </c>
    </row>
    <row r="2419" spans="1:31" ht="12.75" customHeight="1" thickBot="1" x14ac:dyDescent="0.25">
      <c r="A2419" s="193" t="s">
        <v>119</v>
      </c>
      <c r="B2419" s="385"/>
      <c r="C2419" s="122" t="s">
        <v>63</v>
      </c>
      <c r="D2419" s="42"/>
      <c r="E2419" s="42"/>
      <c r="F2419" s="42"/>
      <c r="G2419" s="42"/>
      <c r="H2419" s="42"/>
      <c r="I2419" s="42"/>
      <c r="J2419" s="42"/>
      <c r="K2419" s="206"/>
      <c r="L2419" s="42"/>
      <c r="M2419" s="42"/>
      <c r="N2419" s="42"/>
      <c r="O2419" s="42"/>
      <c r="P2419" s="144">
        <f t="shared" si="1129"/>
        <v>0</v>
      </c>
      <c r="Q2419" s="5"/>
      <c r="R2419" s="123" t="s">
        <v>265</v>
      </c>
      <c r="S2419" s="44">
        <f>'Measured TV opt-pt'!D3298</f>
        <v>0</v>
      </c>
      <c r="T2419" s="44">
        <f>'Measured TV opt-pt'!E3298</f>
        <v>0</v>
      </c>
      <c r="U2419" s="44">
        <f>'Measured TV opt-pt'!F3298</f>
        <v>0</v>
      </c>
      <c r="V2419" s="44">
        <f>'Measured TV opt-pt'!G3298</f>
        <v>0</v>
      </c>
      <c r="W2419" s="44">
        <f>'Measured TV opt-pt'!H3298</f>
        <v>0</v>
      </c>
      <c r="X2419" s="44">
        <f>'Measured TV opt-pt'!I3298</f>
        <v>0</v>
      </c>
      <c r="Y2419" s="44">
        <f>'Measured TV opt-pt'!J3298</f>
        <v>0</v>
      </c>
      <c r="Z2419" s="44">
        <f>'Measured TV opt-pt'!K3298</f>
        <v>0</v>
      </c>
      <c r="AA2419" s="44">
        <f>'Measured TV opt-pt'!L3298</f>
        <v>0</v>
      </c>
      <c r="AB2419" s="44">
        <f>'Measured TV opt-pt'!M3298</f>
        <v>0</v>
      </c>
      <c r="AC2419" s="44">
        <f>'Measured TV opt-pt'!N3298</f>
        <v>0</v>
      </c>
      <c r="AD2419" s="44">
        <f>'Measured TV opt-pt'!O3298</f>
        <v>0</v>
      </c>
      <c r="AE2419" s="55">
        <f t="shared" si="1136"/>
        <v>0</v>
      </c>
    </row>
    <row r="2420" spans="1:31" ht="13.5" customHeight="1" x14ac:dyDescent="0.2">
      <c r="A2420" s="193" t="s">
        <v>119</v>
      </c>
      <c r="B2420" s="385"/>
      <c r="C2420" s="122" t="s">
        <v>64</v>
      </c>
      <c r="D2420" s="42"/>
      <c r="E2420" s="42"/>
      <c r="F2420" s="42"/>
      <c r="G2420" s="42"/>
      <c r="H2420" s="42"/>
      <c r="I2420" s="42"/>
      <c r="J2420" s="42"/>
      <c r="K2420" s="42"/>
      <c r="L2420" s="42"/>
      <c r="M2420" s="42"/>
      <c r="N2420" s="42"/>
      <c r="O2420" s="42"/>
      <c r="P2420" s="144">
        <f t="shared" si="1129"/>
        <v>0</v>
      </c>
      <c r="Q2420" s="5"/>
      <c r="R2420" s="123" t="s">
        <v>266</v>
      </c>
      <c r="S2420" s="44"/>
      <c r="T2420" s="44"/>
      <c r="U2420" s="44"/>
      <c r="V2420" s="44"/>
      <c r="W2420" s="44"/>
      <c r="X2420" s="44"/>
      <c r="Y2420" s="44"/>
      <c r="Z2420" s="44"/>
      <c r="AA2420" s="44"/>
      <c r="AB2420" s="44"/>
      <c r="AC2420" s="44"/>
      <c r="AD2420" s="44"/>
      <c r="AE2420" s="55">
        <f t="shared" si="1136"/>
        <v>0</v>
      </c>
    </row>
    <row r="2421" spans="1:31" ht="12.75" customHeight="1" x14ac:dyDescent="0.2">
      <c r="A2421" s="193" t="s">
        <v>119</v>
      </c>
      <c r="B2421" s="385"/>
      <c r="C2421" s="212" t="s">
        <v>289</v>
      </c>
      <c r="D2421" s="217">
        <f t="shared" ref="D2421:O2421" si="1137">SUM(D2422:D2440)</f>
        <v>0</v>
      </c>
      <c r="E2421" s="217">
        <f t="shared" si="1137"/>
        <v>0</v>
      </c>
      <c r="F2421" s="217">
        <f t="shared" si="1137"/>
        <v>0</v>
      </c>
      <c r="G2421" s="217">
        <f t="shared" si="1137"/>
        <v>0</v>
      </c>
      <c r="H2421" s="217">
        <f t="shared" si="1137"/>
        <v>0</v>
      </c>
      <c r="I2421" s="217">
        <f t="shared" si="1137"/>
        <v>0</v>
      </c>
      <c r="J2421" s="217">
        <f t="shared" si="1137"/>
        <v>0</v>
      </c>
      <c r="K2421" s="217">
        <f t="shared" si="1137"/>
        <v>0</v>
      </c>
      <c r="L2421" s="217">
        <f t="shared" si="1137"/>
        <v>0</v>
      </c>
      <c r="M2421" s="217">
        <f t="shared" si="1137"/>
        <v>0</v>
      </c>
      <c r="N2421" s="217">
        <f t="shared" si="1137"/>
        <v>0</v>
      </c>
      <c r="O2421" s="217">
        <f t="shared" si="1137"/>
        <v>0</v>
      </c>
      <c r="P2421" s="216">
        <f t="shared" si="1129"/>
        <v>0</v>
      </c>
      <c r="Q2421" s="5"/>
      <c r="R2421" s="60" t="s">
        <v>107</v>
      </c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</row>
    <row r="2422" spans="1:31" ht="12.75" customHeight="1" x14ac:dyDescent="0.25">
      <c r="A2422" s="193" t="s">
        <v>119</v>
      </c>
      <c r="B2422" s="385"/>
      <c r="C2422" s="311" t="s">
        <v>284</v>
      </c>
      <c r="D2422" s="330"/>
      <c r="E2422" s="330"/>
      <c r="F2422" s="330"/>
      <c r="G2422" s="330"/>
      <c r="H2422" s="330"/>
      <c r="I2422" s="330"/>
      <c r="J2422" s="330"/>
      <c r="K2422" s="330"/>
      <c r="L2422" s="330"/>
      <c r="M2422" s="330"/>
      <c r="N2422" s="330"/>
      <c r="O2422" s="330"/>
      <c r="P2422" s="312">
        <f t="shared" ref="P2422:P2440" si="1138">SUM(D2422:O2422)</f>
        <v>0</v>
      </c>
      <c r="Q2422" s="5"/>
      <c r="R2422" s="60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</row>
    <row r="2423" spans="1:31" ht="12.75" customHeight="1" x14ac:dyDescent="0.25">
      <c r="A2423" s="193" t="s">
        <v>119</v>
      </c>
      <c r="B2423" s="385"/>
      <c r="C2423" s="311" t="s">
        <v>288</v>
      </c>
      <c r="D2423" s="330"/>
      <c r="E2423" s="330"/>
      <c r="F2423" s="330"/>
      <c r="G2423" s="330"/>
      <c r="H2423" s="330"/>
      <c r="I2423" s="330"/>
      <c r="J2423" s="330"/>
      <c r="K2423" s="330"/>
      <c r="L2423" s="330"/>
      <c r="M2423" s="330"/>
      <c r="N2423" s="330"/>
      <c r="O2423" s="330"/>
      <c r="P2423" s="312">
        <f t="shared" si="1138"/>
        <v>0</v>
      </c>
      <c r="Q2423" s="5"/>
      <c r="R2423" s="60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</row>
    <row r="2424" spans="1:31" ht="12.75" customHeight="1" x14ac:dyDescent="0.25">
      <c r="A2424" s="193" t="s">
        <v>119</v>
      </c>
      <c r="B2424" s="385"/>
      <c r="C2424" s="311" t="s">
        <v>280</v>
      </c>
      <c r="D2424" s="330"/>
      <c r="E2424" s="330"/>
      <c r="F2424" s="330"/>
      <c r="G2424" s="330"/>
      <c r="H2424" s="330"/>
      <c r="I2424" s="330"/>
      <c r="J2424" s="330"/>
      <c r="K2424" s="330"/>
      <c r="L2424" s="330"/>
      <c r="M2424" s="330"/>
      <c r="N2424" s="330"/>
      <c r="O2424" s="330"/>
      <c r="P2424" s="312">
        <f t="shared" si="1138"/>
        <v>0</v>
      </c>
      <c r="Q2424" s="5"/>
      <c r="R2424" s="60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</row>
    <row r="2425" spans="1:31" ht="12.75" customHeight="1" x14ac:dyDescent="0.25">
      <c r="A2425" s="193" t="s">
        <v>119</v>
      </c>
      <c r="B2425" s="385"/>
      <c r="C2425" s="311" t="s">
        <v>285</v>
      </c>
      <c r="D2425" s="330"/>
      <c r="E2425" s="330"/>
      <c r="F2425" s="330"/>
      <c r="G2425" s="330"/>
      <c r="H2425" s="330"/>
      <c r="I2425" s="330"/>
      <c r="J2425" s="330"/>
      <c r="K2425" s="330"/>
      <c r="L2425" s="330"/>
      <c r="M2425" s="330"/>
      <c r="N2425" s="330"/>
      <c r="O2425" s="330"/>
      <c r="P2425" s="312">
        <f t="shared" si="1138"/>
        <v>0</v>
      </c>
      <c r="Q2425" s="5"/>
      <c r="R2425" s="60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</row>
    <row r="2426" spans="1:31" ht="12.75" customHeight="1" x14ac:dyDescent="0.25">
      <c r="A2426" s="193" t="str">
        <f t="shared" ref="A2426:A2438" si="1139">+A2425</f>
        <v>IC</v>
      </c>
      <c r="B2426" s="385"/>
      <c r="C2426" s="311" t="s">
        <v>280</v>
      </c>
      <c r="D2426" s="330"/>
      <c r="E2426" s="330"/>
      <c r="F2426" s="330"/>
      <c r="G2426" s="330"/>
      <c r="H2426" s="330"/>
      <c r="I2426" s="330"/>
      <c r="J2426" s="330"/>
      <c r="K2426" s="330"/>
      <c r="L2426" s="330"/>
      <c r="M2426" s="330"/>
      <c r="N2426" s="330"/>
      <c r="O2426" s="330"/>
      <c r="P2426" s="312">
        <f t="shared" si="1138"/>
        <v>0</v>
      </c>
      <c r="Q2426" s="5"/>
      <c r="R2426" s="60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</row>
    <row r="2427" spans="1:31" ht="12.75" customHeight="1" x14ac:dyDescent="0.25">
      <c r="A2427" s="193" t="str">
        <f t="shared" si="1139"/>
        <v>IC</v>
      </c>
      <c r="B2427" s="385"/>
      <c r="C2427" s="311" t="s">
        <v>286</v>
      </c>
      <c r="D2427" s="330"/>
      <c r="E2427" s="330"/>
      <c r="F2427" s="330"/>
      <c r="G2427" s="330"/>
      <c r="H2427" s="330"/>
      <c r="I2427" s="330"/>
      <c r="J2427" s="330"/>
      <c r="K2427" s="330"/>
      <c r="L2427" s="330"/>
      <c r="M2427" s="330"/>
      <c r="N2427" s="330"/>
      <c r="O2427" s="330"/>
      <c r="P2427" s="312">
        <f t="shared" si="1138"/>
        <v>0</v>
      </c>
      <c r="Q2427" s="5"/>
      <c r="R2427" s="60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</row>
    <row r="2428" spans="1:31" ht="12.75" customHeight="1" x14ac:dyDescent="0.25">
      <c r="A2428" s="193" t="str">
        <f t="shared" si="1139"/>
        <v>IC</v>
      </c>
      <c r="B2428" s="385"/>
      <c r="C2428" s="311" t="s">
        <v>282</v>
      </c>
      <c r="D2428" s="330"/>
      <c r="E2428" s="330"/>
      <c r="F2428" s="330"/>
      <c r="G2428" s="330"/>
      <c r="H2428" s="330"/>
      <c r="I2428" s="330"/>
      <c r="J2428" s="330"/>
      <c r="K2428" s="330"/>
      <c r="L2428" s="330"/>
      <c r="M2428" s="330"/>
      <c r="N2428" s="330"/>
      <c r="O2428" s="330"/>
      <c r="P2428" s="312">
        <f t="shared" si="1138"/>
        <v>0</v>
      </c>
      <c r="Q2428" s="5"/>
      <c r="R2428" s="60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</row>
    <row r="2429" spans="1:31" ht="12.75" customHeight="1" x14ac:dyDescent="0.25">
      <c r="A2429" s="193" t="str">
        <f t="shared" si="1139"/>
        <v>IC</v>
      </c>
      <c r="B2429" s="385"/>
      <c r="C2429" s="311" t="s">
        <v>283</v>
      </c>
      <c r="D2429" s="330"/>
      <c r="E2429" s="330"/>
      <c r="F2429" s="330"/>
      <c r="G2429" s="330"/>
      <c r="H2429" s="330"/>
      <c r="I2429" s="330"/>
      <c r="J2429" s="330"/>
      <c r="K2429" s="330"/>
      <c r="L2429" s="330"/>
      <c r="M2429" s="330"/>
      <c r="N2429" s="330"/>
      <c r="O2429" s="330"/>
      <c r="P2429" s="312">
        <f t="shared" si="1138"/>
        <v>0</v>
      </c>
      <c r="Q2429" s="5"/>
      <c r="R2429" s="60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</row>
    <row r="2430" spans="1:31" ht="12.75" customHeight="1" x14ac:dyDescent="0.25">
      <c r="A2430" s="193" t="str">
        <f t="shared" si="1139"/>
        <v>IC</v>
      </c>
      <c r="B2430" s="385"/>
      <c r="C2430" s="313" t="s">
        <v>287</v>
      </c>
      <c r="D2430" s="331"/>
      <c r="E2430" s="331"/>
      <c r="F2430" s="331"/>
      <c r="G2430" s="331"/>
      <c r="H2430" s="331"/>
      <c r="I2430" s="331"/>
      <c r="J2430" s="331"/>
      <c r="K2430" s="331"/>
      <c r="L2430" s="331"/>
      <c r="M2430" s="331"/>
      <c r="N2430" s="331"/>
      <c r="O2430" s="331"/>
      <c r="P2430" s="314">
        <f t="shared" si="1138"/>
        <v>0</v>
      </c>
      <c r="Q2430" s="5"/>
      <c r="R2430" s="60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</row>
    <row r="2431" spans="1:31" ht="12.75" customHeight="1" x14ac:dyDescent="0.25">
      <c r="A2431" s="193" t="str">
        <f t="shared" si="1139"/>
        <v>IC</v>
      </c>
      <c r="B2431" s="385"/>
      <c r="C2431" s="313" t="s">
        <v>288</v>
      </c>
      <c r="D2431" s="331"/>
      <c r="E2431" s="331"/>
      <c r="F2431" s="331"/>
      <c r="G2431" s="331"/>
      <c r="H2431" s="331"/>
      <c r="I2431" s="331"/>
      <c r="J2431" s="331"/>
      <c r="K2431" s="331"/>
      <c r="L2431" s="331"/>
      <c r="M2431" s="331"/>
      <c r="N2431" s="331"/>
      <c r="O2431" s="331"/>
      <c r="P2431" s="314">
        <f t="shared" si="1138"/>
        <v>0</v>
      </c>
      <c r="Q2431" s="5"/>
      <c r="R2431" s="60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</row>
    <row r="2432" spans="1:31" ht="12.75" customHeight="1" x14ac:dyDescent="0.25">
      <c r="A2432" s="193" t="str">
        <f t="shared" si="1139"/>
        <v>IC</v>
      </c>
      <c r="B2432" s="385"/>
      <c r="C2432" s="313" t="s">
        <v>280</v>
      </c>
      <c r="D2432" s="331"/>
      <c r="E2432" s="331"/>
      <c r="F2432" s="331"/>
      <c r="G2432" s="331"/>
      <c r="H2432" s="331"/>
      <c r="I2432" s="331"/>
      <c r="J2432" s="331"/>
      <c r="K2432" s="331"/>
      <c r="L2432" s="331"/>
      <c r="M2432" s="331"/>
      <c r="N2432" s="331"/>
      <c r="O2432" s="331"/>
      <c r="P2432" s="314">
        <f t="shared" si="1138"/>
        <v>0</v>
      </c>
      <c r="Q2432" s="5"/>
      <c r="R2432" s="60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</row>
    <row r="2433" spans="1:46" ht="12.75" customHeight="1" x14ac:dyDescent="0.25">
      <c r="A2433" s="193" t="str">
        <f t="shared" si="1139"/>
        <v>IC</v>
      </c>
      <c r="B2433" s="385"/>
      <c r="C2433" s="313" t="s">
        <v>285</v>
      </c>
      <c r="D2433" s="331"/>
      <c r="E2433" s="331"/>
      <c r="F2433" s="331"/>
      <c r="G2433" s="331"/>
      <c r="H2433" s="331"/>
      <c r="I2433" s="331"/>
      <c r="J2433" s="331"/>
      <c r="K2433" s="331"/>
      <c r="L2433" s="331"/>
      <c r="M2433" s="331"/>
      <c r="N2433" s="331"/>
      <c r="O2433" s="331"/>
      <c r="P2433" s="314">
        <f t="shared" si="1138"/>
        <v>0</v>
      </c>
      <c r="Q2433" s="5"/>
      <c r="R2433" s="60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</row>
    <row r="2434" spans="1:46" ht="12.75" customHeight="1" x14ac:dyDescent="0.25">
      <c r="A2434" s="193" t="str">
        <f t="shared" si="1139"/>
        <v>IC</v>
      </c>
      <c r="B2434" s="385"/>
      <c r="C2434" s="313" t="s">
        <v>280</v>
      </c>
      <c r="D2434" s="331"/>
      <c r="E2434" s="331"/>
      <c r="F2434" s="331"/>
      <c r="G2434" s="331"/>
      <c r="H2434" s="331"/>
      <c r="I2434" s="331"/>
      <c r="J2434" s="331"/>
      <c r="K2434" s="331"/>
      <c r="L2434" s="331"/>
      <c r="M2434" s="331"/>
      <c r="N2434" s="331"/>
      <c r="O2434" s="331"/>
      <c r="P2434" s="314">
        <f t="shared" si="1138"/>
        <v>0</v>
      </c>
      <c r="Q2434" s="5"/>
      <c r="R2434" s="60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</row>
    <row r="2435" spans="1:46" ht="12.75" customHeight="1" x14ac:dyDescent="0.25">
      <c r="A2435" s="193" t="str">
        <f t="shared" si="1139"/>
        <v>IC</v>
      </c>
      <c r="B2435" s="385"/>
      <c r="C2435" s="313" t="s">
        <v>286</v>
      </c>
      <c r="D2435" s="331"/>
      <c r="E2435" s="331"/>
      <c r="F2435" s="331"/>
      <c r="G2435" s="331"/>
      <c r="H2435" s="331"/>
      <c r="I2435" s="331"/>
      <c r="J2435" s="331"/>
      <c r="K2435" s="331"/>
      <c r="L2435" s="331"/>
      <c r="M2435" s="331"/>
      <c r="N2435" s="331"/>
      <c r="O2435" s="331"/>
      <c r="P2435" s="314">
        <f t="shared" si="1138"/>
        <v>0</v>
      </c>
      <c r="Q2435" s="5"/>
      <c r="R2435" s="60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</row>
    <row r="2436" spans="1:46" ht="12.75" customHeight="1" x14ac:dyDescent="0.25">
      <c r="A2436" s="193" t="str">
        <f t="shared" si="1139"/>
        <v>IC</v>
      </c>
      <c r="B2436" s="385"/>
      <c r="C2436" s="313" t="s">
        <v>282</v>
      </c>
      <c r="D2436" s="331"/>
      <c r="E2436" s="331"/>
      <c r="F2436" s="331"/>
      <c r="G2436" s="331"/>
      <c r="H2436" s="331"/>
      <c r="I2436" s="331"/>
      <c r="J2436" s="331"/>
      <c r="K2436" s="331"/>
      <c r="L2436" s="331"/>
      <c r="M2436" s="331"/>
      <c r="N2436" s="331"/>
      <c r="O2436" s="331"/>
      <c r="P2436" s="314">
        <f t="shared" si="1138"/>
        <v>0</v>
      </c>
      <c r="Q2436" s="5"/>
      <c r="R2436" s="60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</row>
    <row r="2437" spans="1:46" ht="12.75" customHeight="1" x14ac:dyDescent="0.25">
      <c r="A2437" s="193" t="str">
        <f t="shared" si="1139"/>
        <v>IC</v>
      </c>
      <c r="B2437" s="385"/>
      <c r="C2437" s="313" t="s">
        <v>283</v>
      </c>
      <c r="D2437" s="331"/>
      <c r="E2437" s="331"/>
      <c r="F2437" s="331"/>
      <c r="G2437" s="331"/>
      <c r="H2437" s="331"/>
      <c r="I2437" s="331"/>
      <c r="J2437" s="331"/>
      <c r="K2437" s="331"/>
      <c r="L2437" s="331"/>
      <c r="M2437" s="331"/>
      <c r="N2437" s="331"/>
      <c r="O2437" s="331"/>
      <c r="P2437" s="314">
        <f t="shared" si="1138"/>
        <v>0</v>
      </c>
      <c r="Q2437" s="5"/>
      <c r="R2437" s="60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</row>
    <row r="2438" spans="1:46" ht="12.75" customHeight="1" x14ac:dyDescent="0.25">
      <c r="A2438" s="193" t="str">
        <f t="shared" si="1139"/>
        <v>IC</v>
      </c>
      <c r="B2438" s="385"/>
      <c r="C2438" s="313" t="s">
        <v>281</v>
      </c>
      <c r="D2438" s="331"/>
      <c r="E2438" s="331"/>
      <c r="F2438" s="331"/>
      <c r="G2438" s="331"/>
      <c r="H2438" s="331"/>
      <c r="I2438" s="331"/>
      <c r="J2438" s="331"/>
      <c r="K2438" s="331"/>
      <c r="L2438" s="331"/>
      <c r="M2438" s="331"/>
      <c r="N2438" s="331"/>
      <c r="O2438" s="331"/>
      <c r="P2438" s="314">
        <f t="shared" si="1138"/>
        <v>0</v>
      </c>
      <c r="Q2438" s="5"/>
      <c r="R2438" s="60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</row>
    <row r="2439" spans="1:46" ht="12.75" customHeight="1" x14ac:dyDescent="0.25">
      <c r="A2439" s="193" t="s">
        <v>119</v>
      </c>
      <c r="B2439" s="385"/>
      <c r="C2439" s="318" t="s">
        <v>279</v>
      </c>
      <c r="D2439" s="332"/>
      <c r="E2439" s="332"/>
      <c r="F2439" s="332"/>
      <c r="G2439" s="332"/>
      <c r="H2439" s="332"/>
      <c r="I2439" s="332"/>
      <c r="J2439" s="332"/>
      <c r="K2439" s="332"/>
      <c r="L2439" s="332"/>
      <c r="M2439" s="332"/>
      <c r="N2439" s="332"/>
      <c r="O2439" s="332"/>
      <c r="P2439" s="315">
        <f t="shared" si="1138"/>
        <v>0</v>
      </c>
      <c r="Q2439" s="5"/>
      <c r="R2439" s="60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</row>
    <row r="2440" spans="1:46" ht="12.75" customHeight="1" x14ac:dyDescent="0.25">
      <c r="A2440" s="193" t="s">
        <v>119</v>
      </c>
      <c r="B2440" s="385"/>
      <c r="C2440" s="316" t="s">
        <v>290</v>
      </c>
      <c r="D2440" s="334"/>
      <c r="E2440" s="334"/>
      <c r="F2440" s="334"/>
      <c r="G2440" s="334"/>
      <c r="H2440" s="334"/>
      <c r="I2440" s="334"/>
      <c r="J2440" s="334"/>
      <c r="K2440" s="334"/>
      <c r="L2440" s="334"/>
      <c r="M2440" s="334"/>
      <c r="N2440" s="334"/>
      <c r="O2440" s="334"/>
      <c r="P2440" s="317">
        <f t="shared" si="1138"/>
        <v>0</v>
      </c>
      <c r="Q2440" s="5"/>
      <c r="R2440" s="60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</row>
    <row r="2441" spans="1:46" ht="12.75" customHeight="1" x14ac:dyDescent="0.2">
      <c r="A2441" s="193" t="s">
        <v>119</v>
      </c>
      <c r="B2441" s="385"/>
      <c r="C2441" s="122" t="s">
        <v>66</v>
      </c>
      <c r="D2441" s="42"/>
      <c r="E2441" s="42"/>
      <c r="F2441" s="42"/>
      <c r="G2441" s="42"/>
      <c r="H2441" s="42"/>
      <c r="I2441" s="42"/>
      <c r="J2441" s="42"/>
      <c r="K2441" s="42"/>
      <c r="L2441" s="42"/>
      <c r="M2441" s="42"/>
      <c r="N2441" s="42"/>
      <c r="O2441" s="42"/>
      <c r="P2441" s="144">
        <f t="shared" si="1129"/>
        <v>0</v>
      </c>
      <c r="R2441" s="60" t="s">
        <v>107</v>
      </c>
    </row>
    <row r="2442" spans="1:46" ht="12.75" customHeight="1" x14ac:dyDescent="0.2">
      <c r="A2442" s="193" t="s">
        <v>119</v>
      </c>
      <c r="B2442" s="385"/>
      <c r="C2442" s="122" t="s">
        <v>67</v>
      </c>
      <c r="D2442" s="42"/>
      <c r="E2442" s="42"/>
      <c r="F2442" s="42"/>
      <c r="G2442" s="42"/>
      <c r="H2442" s="42"/>
      <c r="I2442" s="42"/>
      <c r="J2442" s="42"/>
      <c r="K2442" s="42"/>
      <c r="L2442" s="42"/>
      <c r="M2442" s="42"/>
      <c r="N2442" s="42"/>
      <c r="O2442" s="42"/>
      <c r="P2442" s="144">
        <f t="shared" si="1129"/>
        <v>0</v>
      </c>
      <c r="Q2442" s="5"/>
      <c r="R2442" s="60" t="s">
        <v>107</v>
      </c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</row>
    <row r="2443" spans="1:46" ht="12.75" customHeight="1" x14ac:dyDescent="0.2">
      <c r="A2443" s="193" t="s">
        <v>119</v>
      </c>
      <c r="B2443" s="385"/>
      <c r="C2443" s="122" t="s">
        <v>68</v>
      </c>
      <c r="D2443" s="42"/>
      <c r="E2443" s="42"/>
      <c r="F2443" s="42"/>
      <c r="G2443" s="42"/>
      <c r="H2443" s="42"/>
      <c r="I2443" s="42"/>
      <c r="J2443" s="42"/>
      <c r="K2443" s="42"/>
      <c r="L2443" s="42"/>
      <c r="M2443" s="42"/>
      <c r="N2443" s="42"/>
      <c r="O2443" s="42"/>
      <c r="P2443" s="144">
        <f t="shared" si="1129"/>
        <v>0</v>
      </c>
      <c r="Q2443" s="5"/>
      <c r="R2443" s="60" t="s">
        <v>107</v>
      </c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</row>
    <row r="2444" spans="1:46" ht="13.5" customHeight="1" thickBot="1" x14ac:dyDescent="0.25">
      <c r="A2444" s="193" t="s">
        <v>119</v>
      </c>
      <c r="B2444" s="386"/>
      <c r="C2444" s="126" t="s">
        <v>55</v>
      </c>
      <c r="D2444" s="56">
        <f t="shared" ref="D2444:O2444" si="1140">+D2443+D2442+D2441+D2421+D2420+D2419+D2418+D2417+D2416+D2405</f>
        <v>0</v>
      </c>
      <c r="E2444" s="56">
        <f t="shared" si="1140"/>
        <v>0</v>
      </c>
      <c r="F2444" s="56">
        <f t="shared" si="1140"/>
        <v>0</v>
      </c>
      <c r="G2444" s="56">
        <f t="shared" si="1140"/>
        <v>0</v>
      </c>
      <c r="H2444" s="56">
        <f t="shared" si="1140"/>
        <v>0</v>
      </c>
      <c r="I2444" s="56">
        <f t="shared" si="1140"/>
        <v>0</v>
      </c>
      <c r="J2444" s="56">
        <f t="shared" si="1140"/>
        <v>0</v>
      </c>
      <c r="K2444" s="56">
        <f t="shared" si="1140"/>
        <v>0</v>
      </c>
      <c r="L2444" s="56">
        <f t="shared" si="1140"/>
        <v>0</v>
      </c>
      <c r="M2444" s="56">
        <f t="shared" si="1140"/>
        <v>0</v>
      </c>
      <c r="N2444" s="56">
        <f t="shared" si="1140"/>
        <v>0</v>
      </c>
      <c r="O2444" s="56">
        <f t="shared" si="1140"/>
        <v>0</v>
      </c>
      <c r="P2444" s="147">
        <f t="shared" si="1129"/>
        <v>0</v>
      </c>
      <c r="Q2444" s="199" t="str">
        <f>+B2405</f>
        <v>Carte d'Or  Nilg</v>
      </c>
      <c r="R2444" s="60" t="s">
        <v>107</v>
      </c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</row>
    <row r="2445" spans="1:46" ht="12.75" customHeight="1" thickBot="1" x14ac:dyDescent="0.25">
      <c r="A2445" s="193" t="s">
        <v>119</v>
      </c>
      <c r="B2445" s="387" t="str">
        <f>+'Measured TV opt-pt'!B3316</f>
        <v>Carte d'Or Maraş</v>
      </c>
      <c r="C2445" s="121" t="s">
        <v>56</v>
      </c>
      <c r="D2445" s="54">
        <f t="shared" ref="D2445:O2445" si="1141">SUM(D2446:D2455)</f>
        <v>0</v>
      </c>
      <c r="E2445" s="54">
        <f t="shared" si="1141"/>
        <v>0</v>
      </c>
      <c r="F2445" s="54">
        <f t="shared" si="1141"/>
        <v>0</v>
      </c>
      <c r="G2445" s="54">
        <f t="shared" si="1141"/>
        <v>0</v>
      </c>
      <c r="H2445" s="54">
        <f t="shared" si="1141"/>
        <v>0</v>
      </c>
      <c r="I2445" s="54">
        <f t="shared" si="1141"/>
        <v>1250710.1841882942</v>
      </c>
      <c r="J2445" s="54">
        <f t="shared" si="1141"/>
        <v>2008331.6500486969</v>
      </c>
      <c r="K2445" s="54">
        <f t="shared" si="1141"/>
        <v>0</v>
      </c>
      <c r="L2445" s="54">
        <f t="shared" si="1141"/>
        <v>0</v>
      </c>
      <c r="M2445" s="54">
        <f t="shared" si="1141"/>
        <v>0</v>
      </c>
      <c r="N2445" s="54">
        <f t="shared" si="1141"/>
        <v>0</v>
      </c>
      <c r="O2445" s="54">
        <f t="shared" si="1141"/>
        <v>0</v>
      </c>
      <c r="P2445" s="140">
        <f t="shared" si="1129"/>
        <v>3259041.8342369911</v>
      </c>
      <c r="Q2445" s="198"/>
      <c r="R2445" s="121" t="s">
        <v>104</v>
      </c>
      <c r="S2445" s="54">
        <f>SUM(S2446:S2451)</f>
        <v>0</v>
      </c>
      <c r="T2445" s="54">
        <f t="shared" ref="T2445:W2445" si="1142">SUM(T2446:T2451)</f>
        <v>0</v>
      </c>
      <c r="U2445" s="54">
        <f t="shared" si="1142"/>
        <v>0</v>
      </c>
      <c r="V2445" s="54">
        <f t="shared" si="1142"/>
        <v>0</v>
      </c>
      <c r="W2445" s="54">
        <f t="shared" si="1142"/>
        <v>0</v>
      </c>
      <c r="X2445" s="117">
        <f>SUM(X2446:X2451)</f>
        <v>192.53333333333336</v>
      </c>
      <c r="Y2445" s="117">
        <f t="shared" ref="Y2445:AD2445" si="1143">SUM(Y2446:Y2451)</f>
        <v>1612.4999999999995</v>
      </c>
      <c r="Z2445" s="117">
        <f t="shared" si="1143"/>
        <v>0</v>
      </c>
      <c r="AA2445" s="117">
        <f t="shared" si="1143"/>
        <v>0</v>
      </c>
      <c r="AB2445" s="117">
        <f t="shared" si="1143"/>
        <v>0</v>
      </c>
      <c r="AC2445" s="117">
        <f t="shared" si="1143"/>
        <v>0</v>
      </c>
      <c r="AD2445" s="117">
        <f t="shared" si="1143"/>
        <v>0</v>
      </c>
      <c r="AE2445" s="55">
        <f t="shared" ref="AE2445:AE2451" si="1144">SUM(S2445:AD2445)</f>
        <v>1805.0333333333328</v>
      </c>
    </row>
    <row r="2446" spans="1:46" ht="12.75" customHeight="1" thickBot="1" x14ac:dyDescent="0.25">
      <c r="A2446" s="193" t="s">
        <v>119</v>
      </c>
      <c r="B2446" s="385"/>
      <c r="C2446" s="123" t="s">
        <v>57</v>
      </c>
      <c r="D2446" s="58">
        <f>+'Measured TV opt-pt'!D3318</f>
        <v>0</v>
      </c>
      <c r="E2446" s="58">
        <f>+'Measured TV opt-pt'!E3318</f>
        <v>0</v>
      </c>
      <c r="F2446" s="58">
        <f>+'Measured TV opt-pt'!F3318</f>
        <v>0</v>
      </c>
      <c r="G2446" s="58">
        <f>+'Measured TV opt-pt'!G3318</f>
        <v>0</v>
      </c>
      <c r="H2446" s="58">
        <f>+'Measured TV opt-pt'!H3318</f>
        <v>0</v>
      </c>
      <c r="I2446" s="58">
        <f>+'Measured TV opt-pt'!I3318</f>
        <v>138981.26149894862</v>
      </c>
      <c r="J2446" s="58">
        <f>+'Measured TV opt-pt'!J3318</f>
        <v>562259.01941005234</v>
      </c>
      <c r="K2446" s="58">
        <f>+'Measured TV opt-pt'!K3318</f>
        <v>0</v>
      </c>
      <c r="L2446" s="58">
        <f>+'Measured TV opt-pt'!L3318</f>
        <v>0</v>
      </c>
      <c r="M2446" s="58">
        <f>+'Measured TV opt-pt'!M3318</f>
        <v>0</v>
      </c>
      <c r="N2446" s="58">
        <f>+'Measured TV opt-pt'!N3318</f>
        <v>0</v>
      </c>
      <c r="O2446" s="58">
        <f>+'Measured TV opt-pt'!O3318</f>
        <v>0</v>
      </c>
      <c r="P2446" s="141">
        <f t="shared" si="1129"/>
        <v>701240.2809090009</v>
      </c>
      <c r="R2446" s="123" t="s">
        <v>57</v>
      </c>
      <c r="S2446" s="44">
        <f>'Measured TV opt-pt'!D3355</f>
        <v>0</v>
      </c>
      <c r="T2446" s="44">
        <f>'Measured TV opt-pt'!E3355</f>
        <v>0</v>
      </c>
      <c r="U2446" s="44">
        <f>'Measured TV opt-pt'!F3355</f>
        <v>0</v>
      </c>
      <c r="V2446" s="44">
        <f>'Measured TV opt-pt'!G3355</f>
        <v>0</v>
      </c>
      <c r="W2446" s="44">
        <f>'Measured TV opt-pt'!H3355</f>
        <v>0</v>
      </c>
      <c r="X2446" s="44">
        <f>'Measured TV opt-pt'!I3355</f>
        <v>113.29415400542324</v>
      </c>
      <c r="Y2446" s="44">
        <f>'Measured TV opt-pt'!J3355</f>
        <v>976.5522139412592</v>
      </c>
      <c r="Z2446" s="44">
        <f>'Measured TV opt-pt'!K3355</f>
        <v>0</v>
      </c>
      <c r="AA2446" s="44">
        <f>'Measured TV opt-pt'!L3355</f>
        <v>0</v>
      </c>
      <c r="AB2446" s="44">
        <f>'Measured TV opt-pt'!M3355</f>
        <v>0</v>
      </c>
      <c r="AC2446" s="44">
        <f>'Measured TV opt-pt'!N3355</f>
        <v>0</v>
      </c>
      <c r="AD2446" s="44">
        <f>'Measured TV opt-pt'!O3355</f>
        <v>0</v>
      </c>
      <c r="AE2446" s="55">
        <f t="shared" si="1144"/>
        <v>1089.8463679466824</v>
      </c>
      <c r="AT2446" s="5">
        <f>L2446+L2450+L2451</f>
        <v>0</v>
      </c>
    </row>
    <row r="2447" spans="1:46" ht="12.75" customHeight="1" thickBot="1" x14ac:dyDescent="0.25">
      <c r="A2447" s="193" t="s">
        <v>119</v>
      </c>
      <c r="B2447" s="385"/>
      <c r="C2447" s="123" t="s">
        <v>221</v>
      </c>
      <c r="D2447" s="58">
        <f>+'Measured TV opt-pt'!D3319</f>
        <v>0</v>
      </c>
      <c r="E2447" s="58">
        <f>+'Measured TV opt-pt'!E3319</f>
        <v>0</v>
      </c>
      <c r="F2447" s="58">
        <f>+'Measured TV opt-pt'!F3319</f>
        <v>0</v>
      </c>
      <c r="G2447" s="58">
        <f>+'Measured TV opt-pt'!G3319</f>
        <v>0</v>
      </c>
      <c r="H2447" s="58">
        <f>+'Measured TV opt-pt'!H3319</f>
        <v>0</v>
      </c>
      <c r="I2447" s="58">
        <f>+'Measured TV opt-pt'!I3319</f>
        <v>0</v>
      </c>
      <c r="J2447" s="58">
        <f>+'Measured TV opt-pt'!J3319</f>
        <v>0</v>
      </c>
      <c r="K2447" s="58">
        <f>+'Measured TV opt-pt'!K3319</f>
        <v>0</v>
      </c>
      <c r="L2447" s="58">
        <f>+'Measured TV opt-pt'!L3319</f>
        <v>0</v>
      </c>
      <c r="M2447" s="58">
        <f>+'Measured TV opt-pt'!M3319</f>
        <v>0</v>
      </c>
      <c r="N2447" s="58">
        <f>+'Measured TV opt-pt'!N3319</f>
        <v>0</v>
      </c>
      <c r="O2447" s="58">
        <f>+'Measured TV opt-pt'!O3319</f>
        <v>0</v>
      </c>
      <c r="P2447" s="141">
        <f t="shared" si="1129"/>
        <v>0</v>
      </c>
      <c r="R2447" s="123" t="s">
        <v>221</v>
      </c>
      <c r="S2447" s="44">
        <f>'Measured TV opt-pt'!D3356</f>
        <v>0</v>
      </c>
      <c r="T2447" s="44">
        <f>'Measured TV opt-pt'!E3356</f>
        <v>0</v>
      </c>
      <c r="U2447" s="44">
        <f>'Measured TV opt-pt'!F3356</f>
        <v>0</v>
      </c>
      <c r="V2447" s="44">
        <f>'Measured TV opt-pt'!G3356</f>
        <v>0</v>
      </c>
      <c r="W2447" s="44">
        <f>'Measured TV opt-pt'!H3356</f>
        <v>0</v>
      </c>
      <c r="X2447" s="44">
        <f>'Measured TV opt-pt'!I3356</f>
        <v>0</v>
      </c>
      <c r="Y2447" s="44">
        <f>'Measured TV opt-pt'!J3356</f>
        <v>0</v>
      </c>
      <c r="Z2447" s="44">
        <f>'Measured TV opt-pt'!K3356</f>
        <v>0</v>
      </c>
      <c r="AA2447" s="44">
        <f>'Measured TV opt-pt'!L3356</f>
        <v>0</v>
      </c>
      <c r="AB2447" s="44">
        <f>'Measured TV opt-pt'!M3356</f>
        <v>0</v>
      </c>
      <c r="AC2447" s="44">
        <f>'Measured TV opt-pt'!N3356</f>
        <v>0</v>
      </c>
      <c r="AD2447" s="44">
        <f>'Measured TV opt-pt'!O3356</f>
        <v>0</v>
      </c>
      <c r="AE2447" s="55">
        <f t="shared" si="1144"/>
        <v>0</v>
      </c>
      <c r="AT2447" s="5"/>
    </row>
    <row r="2448" spans="1:46" ht="12.75" customHeight="1" thickBot="1" x14ac:dyDescent="0.25">
      <c r="A2448" s="193" t="s">
        <v>119</v>
      </c>
      <c r="B2448" s="385"/>
      <c r="C2448" s="123" t="s">
        <v>222</v>
      </c>
      <c r="D2448" s="58">
        <f>+'Measured TV opt-pt'!D3320</f>
        <v>0</v>
      </c>
      <c r="E2448" s="58">
        <f>+'Measured TV opt-pt'!E3320</f>
        <v>0</v>
      </c>
      <c r="F2448" s="58">
        <f>+'Measured TV opt-pt'!F3320</f>
        <v>0</v>
      </c>
      <c r="G2448" s="58">
        <f>+'Measured TV opt-pt'!G3320</f>
        <v>0</v>
      </c>
      <c r="H2448" s="58">
        <f>+'Measured TV opt-pt'!H3320</f>
        <v>0</v>
      </c>
      <c r="I2448" s="58">
        <f>+'Measured TV opt-pt'!I3320</f>
        <v>70352.53709693109</v>
      </c>
      <c r="J2448" s="58">
        <f>+'Measured TV opt-pt'!J3320</f>
        <v>169904.63269466255</v>
      </c>
      <c r="K2448" s="58">
        <f>+'Measured TV opt-pt'!K3320</f>
        <v>0</v>
      </c>
      <c r="L2448" s="58">
        <f>+'Measured TV opt-pt'!L3320</f>
        <v>0</v>
      </c>
      <c r="M2448" s="58">
        <f>+'Measured TV opt-pt'!M3320</f>
        <v>0</v>
      </c>
      <c r="N2448" s="58">
        <f>+'Measured TV opt-pt'!N3320</f>
        <v>0</v>
      </c>
      <c r="O2448" s="58">
        <f>+'Measured TV opt-pt'!O3320</f>
        <v>0</v>
      </c>
      <c r="P2448" s="141">
        <f t="shared" si="1129"/>
        <v>240257.16979159362</v>
      </c>
      <c r="R2448" s="123" t="s">
        <v>222</v>
      </c>
      <c r="S2448" s="44">
        <f>'Measured TV opt-pt'!D3357</f>
        <v>0</v>
      </c>
      <c r="T2448" s="44">
        <f>'Measured TV opt-pt'!E3357</f>
        <v>0</v>
      </c>
      <c r="U2448" s="44">
        <f>'Measured TV opt-pt'!F3357</f>
        <v>0</v>
      </c>
      <c r="V2448" s="44">
        <f>'Measured TV opt-pt'!G3357</f>
        <v>0</v>
      </c>
      <c r="W2448" s="44">
        <f>'Measured TV opt-pt'!H3357</f>
        <v>0</v>
      </c>
      <c r="X2448" s="44">
        <f>'Measured TV opt-pt'!I3357</f>
        <v>45.188397683914211</v>
      </c>
      <c r="Y2448" s="44">
        <f>'Measured TV opt-pt'!J3357</f>
        <v>242.65182902442649</v>
      </c>
      <c r="Z2448" s="44">
        <f>'Measured TV opt-pt'!K3357</f>
        <v>0</v>
      </c>
      <c r="AA2448" s="44">
        <f>'Measured TV opt-pt'!L3357</f>
        <v>0</v>
      </c>
      <c r="AB2448" s="44">
        <f>'Measured TV opt-pt'!M3357</f>
        <v>0</v>
      </c>
      <c r="AC2448" s="44">
        <f>'Measured TV opt-pt'!N3357</f>
        <v>0</v>
      </c>
      <c r="AD2448" s="44">
        <f>'Measured TV opt-pt'!O3357</f>
        <v>0</v>
      </c>
      <c r="AE2448" s="55">
        <f t="shared" si="1144"/>
        <v>287.84022670834071</v>
      </c>
      <c r="AT2448" s="5"/>
    </row>
    <row r="2449" spans="1:46" ht="12.75" customHeight="1" thickBot="1" x14ac:dyDescent="0.25">
      <c r="A2449" s="193" t="s">
        <v>119</v>
      </c>
      <c r="B2449" s="385"/>
      <c r="C2449" s="123" t="s">
        <v>223</v>
      </c>
      <c r="D2449" s="58">
        <f>+'Measured TV opt-pt'!D3321</f>
        <v>0</v>
      </c>
      <c r="E2449" s="58">
        <f>+'Measured TV opt-pt'!E3321</f>
        <v>0</v>
      </c>
      <c r="F2449" s="58">
        <f>+'Measured TV opt-pt'!F3321</f>
        <v>0</v>
      </c>
      <c r="G2449" s="58">
        <f>+'Measured TV opt-pt'!G3321</f>
        <v>0</v>
      </c>
      <c r="H2449" s="58">
        <f>+'Measured TV opt-pt'!H3321</f>
        <v>0</v>
      </c>
      <c r="I2449" s="58">
        <f>+'Measured TV opt-pt'!I3321</f>
        <v>51973.932810563201</v>
      </c>
      <c r="J2449" s="58">
        <f>+'Measured TV opt-pt'!J3321</f>
        <v>268165.49413714919</v>
      </c>
      <c r="K2449" s="58">
        <f>+'Measured TV opt-pt'!K3321</f>
        <v>0</v>
      </c>
      <c r="L2449" s="58">
        <f>+'Measured TV opt-pt'!L3321</f>
        <v>0</v>
      </c>
      <c r="M2449" s="58">
        <f>+'Measured TV opt-pt'!M3321</f>
        <v>0</v>
      </c>
      <c r="N2449" s="58">
        <f>+'Measured TV opt-pt'!N3321</f>
        <v>0</v>
      </c>
      <c r="O2449" s="58">
        <f>+'Measured TV opt-pt'!O3321</f>
        <v>0</v>
      </c>
      <c r="P2449" s="141">
        <f t="shared" si="1129"/>
        <v>320139.42694771237</v>
      </c>
      <c r="R2449" s="123" t="s">
        <v>223</v>
      </c>
      <c r="S2449" s="44">
        <f>'Measured TV opt-pt'!D3358</f>
        <v>0</v>
      </c>
      <c r="T2449" s="44">
        <f>'Measured TV opt-pt'!E3358</f>
        <v>0</v>
      </c>
      <c r="U2449" s="44">
        <f>'Measured TV opt-pt'!F3358</f>
        <v>0</v>
      </c>
      <c r="V2449" s="44">
        <f>'Measured TV opt-pt'!G3358</f>
        <v>0</v>
      </c>
      <c r="W2449" s="44">
        <f>'Measured TV opt-pt'!H3358</f>
        <v>0</v>
      </c>
      <c r="X2449" s="44">
        <f>'Measured TV opt-pt'!I3358</f>
        <v>34.050781643995904</v>
      </c>
      <c r="Y2449" s="44">
        <f>'Measured TV opt-pt'!J3358</f>
        <v>393.29595703431397</v>
      </c>
      <c r="Z2449" s="44">
        <f>'Measured TV opt-pt'!K3358</f>
        <v>0</v>
      </c>
      <c r="AA2449" s="44">
        <f>'Measured TV opt-pt'!L3358</f>
        <v>0</v>
      </c>
      <c r="AB2449" s="44">
        <f>'Measured TV opt-pt'!M3358</f>
        <v>0</v>
      </c>
      <c r="AC2449" s="44">
        <f>'Measured TV opt-pt'!N3358</f>
        <v>0</v>
      </c>
      <c r="AD2449" s="44">
        <f>'Measured TV opt-pt'!O3358</f>
        <v>0</v>
      </c>
      <c r="AE2449" s="55">
        <f t="shared" si="1144"/>
        <v>427.34673867830986</v>
      </c>
      <c r="AT2449" s="5"/>
    </row>
    <row r="2450" spans="1:46" ht="12.75" customHeight="1" thickBot="1" x14ac:dyDescent="0.25">
      <c r="A2450" s="193" t="s">
        <v>119</v>
      </c>
      <c r="B2450" s="385"/>
      <c r="C2450" s="123" t="s">
        <v>224</v>
      </c>
      <c r="D2450" s="58">
        <f>+'Measured TV opt-pt'!D3322</f>
        <v>0</v>
      </c>
      <c r="E2450" s="58">
        <f>+'Measured TV opt-pt'!E3322</f>
        <v>0</v>
      </c>
      <c r="F2450" s="58">
        <f>+'Measured TV opt-pt'!F3322</f>
        <v>0</v>
      </c>
      <c r="G2450" s="58">
        <f>+'Measured TV opt-pt'!G3322</f>
        <v>0</v>
      </c>
      <c r="H2450" s="58">
        <f>+'Measured TV opt-pt'!H3322</f>
        <v>0</v>
      </c>
      <c r="I2450" s="58">
        <f>+'Measured TV opt-pt'!I3322</f>
        <v>0</v>
      </c>
      <c r="J2450" s="58">
        <f>+'Measured TV opt-pt'!J3322</f>
        <v>0</v>
      </c>
      <c r="K2450" s="58">
        <f>+'Measured TV opt-pt'!K3322</f>
        <v>0</v>
      </c>
      <c r="L2450" s="58">
        <f>+'Measured TV opt-pt'!L3322</f>
        <v>0</v>
      </c>
      <c r="M2450" s="58">
        <f>+'Measured TV opt-pt'!M3322</f>
        <v>0</v>
      </c>
      <c r="N2450" s="58">
        <f>+'Measured TV opt-pt'!N3322</f>
        <v>0</v>
      </c>
      <c r="O2450" s="58">
        <f>+'Measured TV opt-pt'!O3322</f>
        <v>0</v>
      </c>
      <c r="P2450" s="141">
        <f t="shared" si="1129"/>
        <v>0</v>
      </c>
      <c r="Q2450" s="5"/>
      <c r="R2450" s="123" t="s">
        <v>224</v>
      </c>
      <c r="S2450" s="44">
        <f>'Measured TV opt-pt'!D3359</f>
        <v>0</v>
      </c>
      <c r="T2450" s="44">
        <f>'Measured TV opt-pt'!E3359</f>
        <v>0</v>
      </c>
      <c r="U2450" s="44">
        <f>'Measured TV opt-pt'!F3359</f>
        <v>0</v>
      </c>
      <c r="V2450" s="44">
        <f>'Measured TV opt-pt'!G3359</f>
        <v>0</v>
      </c>
      <c r="W2450" s="44">
        <f>'Measured TV opt-pt'!H3359</f>
        <v>0</v>
      </c>
      <c r="X2450" s="44">
        <f>'Measured TV opt-pt'!I3359</f>
        <v>0</v>
      </c>
      <c r="Y2450" s="44">
        <f>'Measured TV opt-pt'!J3359</f>
        <v>0</v>
      </c>
      <c r="Z2450" s="44">
        <f>'Measured TV opt-pt'!K3359</f>
        <v>0</v>
      </c>
      <c r="AA2450" s="44">
        <f>'Measured TV opt-pt'!L3359</f>
        <v>0</v>
      </c>
      <c r="AB2450" s="44">
        <f>'Measured TV opt-pt'!M3359</f>
        <v>0</v>
      </c>
      <c r="AC2450" s="44">
        <f>'Measured TV opt-pt'!N3359</f>
        <v>0</v>
      </c>
      <c r="AD2450" s="44">
        <f>'Measured TV opt-pt'!O3359</f>
        <v>0</v>
      </c>
      <c r="AE2450" s="55">
        <f t="shared" si="1144"/>
        <v>0</v>
      </c>
    </row>
    <row r="2451" spans="1:46" ht="12.75" customHeight="1" x14ac:dyDescent="0.2">
      <c r="A2451" s="193" t="s">
        <v>119</v>
      </c>
      <c r="B2451" s="385"/>
      <c r="C2451" s="123" t="s">
        <v>101</v>
      </c>
      <c r="D2451" s="44"/>
      <c r="E2451" s="44"/>
      <c r="F2451" s="44"/>
      <c r="G2451" s="44"/>
      <c r="H2451" s="44"/>
      <c r="I2451" s="44">
        <v>902021.4527818514</v>
      </c>
      <c r="J2451" s="44">
        <v>737500</v>
      </c>
      <c r="K2451" s="44"/>
      <c r="L2451" s="44"/>
      <c r="M2451" s="44"/>
      <c r="N2451" s="44"/>
      <c r="O2451" s="44"/>
      <c r="P2451" s="141">
        <f t="shared" si="1129"/>
        <v>1639521.4527818514</v>
      </c>
      <c r="Q2451" s="5"/>
      <c r="R2451" s="123" t="s">
        <v>101</v>
      </c>
      <c r="S2451" s="44"/>
      <c r="T2451" s="44"/>
      <c r="U2451" s="44"/>
      <c r="V2451" s="44"/>
      <c r="W2451" s="44"/>
      <c r="X2451" s="44"/>
      <c r="Y2451" s="44"/>
      <c r="Z2451" s="44"/>
      <c r="AA2451" s="44"/>
      <c r="AB2451" s="44"/>
      <c r="AC2451" s="44"/>
      <c r="AD2451" s="44"/>
      <c r="AE2451" s="55">
        <f t="shared" si="1144"/>
        <v>0</v>
      </c>
    </row>
    <row r="2452" spans="1:46" ht="12.75" customHeight="1" x14ac:dyDescent="0.2">
      <c r="A2452" s="193" t="s">
        <v>119</v>
      </c>
      <c r="B2452" s="385"/>
      <c r="C2452" s="124" t="s">
        <v>58</v>
      </c>
      <c r="D2452" s="46"/>
      <c r="E2452" s="46"/>
      <c r="F2452" s="46"/>
      <c r="G2452" s="46"/>
      <c r="H2452" s="46"/>
      <c r="I2452" s="46">
        <v>87381</v>
      </c>
      <c r="J2452" s="46">
        <v>270502.5038068326</v>
      </c>
      <c r="K2452" s="46"/>
      <c r="L2452" s="46"/>
      <c r="M2452" s="46"/>
      <c r="N2452" s="46"/>
      <c r="O2452" s="46"/>
      <c r="P2452" s="142">
        <f t="shared" si="1129"/>
        <v>357883.5038068326</v>
      </c>
      <c r="R2452" s="133" t="s">
        <v>105</v>
      </c>
      <c r="S2452" s="133" t="str">
        <f>+'Measured TV opt-pt'!D1666</f>
        <v>FHK 20-44 ABC1C2</v>
      </c>
      <c r="T2452" s="133" t="str">
        <f>+'Measured TV opt-pt'!E1666</f>
        <v>FHK 20-44 ABC1C2</v>
      </c>
      <c r="U2452" s="133" t="str">
        <f>+'Measured TV opt-pt'!F1666</f>
        <v>FHK 20-44 ABC1C2</v>
      </c>
      <c r="V2452" s="133" t="str">
        <f>+'Measured TV opt-pt'!G1666</f>
        <v>FHK 20-44 ABC1C2</v>
      </c>
      <c r="W2452" s="133" t="str">
        <f>+'Measured TV opt-pt'!H1666</f>
        <v>FHK 20-44 ABC1C2</v>
      </c>
      <c r="X2452" s="8" t="str">
        <f>+'Measured TV opt-pt'!I1666</f>
        <v>FHK 20-44 ABC1C2</v>
      </c>
      <c r="Y2452" s="133" t="str">
        <f>+'Measured TV opt-pt'!J1666</f>
        <v>FHK 20-44 ABC1C2</v>
      </c>
      <c r="Z2452" s="133" t="str">
        <f>+'Measured TV opt-pt'!K1666</f>
        <v>FHK 20-44 ABC1C2</v>
      </c>
      <c r="AA2452" s="133" t="str">
        <f>+'Measured TV opt-pt'!L1666</f>
        <v>FHK 20-44 ABC1C2</v>
      </c>
      <c r="AB2452" s="133" t="str">
        <f>+'Measured TV opt-pt'!M1666</f>
        <v>FHK 20-44 ABC1C2</v>
      </c>
      <c r="AC2452" s="133" t="str">
        <f>+'Measured TV opt-pt'!N1666</f>
        <v>FHK 20-44 ABC1C2</v>
      </c>
      <c r="AD2452" s="133" t="str">
        <f>+'Measured TV opt-pt'!O1666</f>
        <v>FHK 20-44 ABC1C2</v>
      </c>
      <c r="AE2452" s="133"/>
      <c r="AT2452" s="5">
        <f>L2452+L2453+L2454+L2455</f>
        <v>0</v>
      </c>
    </row>
    <row r="2453" spans="1:46" ht="13.5" customHeight="1" thickBot="1" x14ac:dyDescent="0.25">
      <c r="A2453" s="193" t="s">
        <v>119</v>
      </c>
      <c r="B2453" s="385"/>
      <c r="C2453" s="124" t="s">
        <v>59</v>
      </c>
      <c r="D2453" s="46"/>
      <c r="E2453" s="46"/>
      <c r="F2453" s="46"/>
      <c r="G2453" s="46"/>
      <c r="H2453" s="46"/>
      <c r="I2453" s="46"/>
      <c r="J2453" s="46"/>
      <c r="K2453" s="46"/>
      <c r="L2453" s="46"/>
      <c r="M2453" s="46"/>
      <c r="N2453" s="46"/>
      <c r="O2453" s="46"/>
      <c r="P2453" s="142">
        <f t="shared" si="1129"/>
        <v>0</v>
      </c>
      <c r="R2453" s="60" t="s">
        <v>107</v>
      </c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</row>
    <row r="2454" spans="1:46" ht="12.75" customHeight="1" thickBot="1" x14ac:dyDescent="0.25">
      <c r="A2454" s="193" t="s">
        <v>119</v>
      </c>
      <c r="B2454" s="385"/>
      <c r="C2454" s="124" t="s">
        <v>166</v>
      </c>
      <c r="D2454" s="46"/>
      <c r="E2454" s="46"/>
      <c r="F2454" s="46"/>
      <c r="G2454" s="46"/>
      <c r="H2454" s="46"/>
      <c r="I2454" s="46"/>
      <c r="J2454" s="46"/>
      <c r="K2454" s="46"/>
      <c r="L2454" s="46"/>
      <c r="M2454" s="46"/>
      <c r="N2454" s="46"/>
      <c r="O2454" s="46"/>
      <c r="P2454" s="142">
        <f t="shared" si="1129"/>
        <v>0</v>
      </c>
      <c r="Q2454" s="8"/>
      <c r="R2454" s="121" t="s">
        <v>106</v>
      </c>
      <c r="S2454" s="54">
        <f>SUM(S2455:S2460)</f>
        <v>0</v>
      </c>
      <c r="T2454" s="54">
        <f t="shared" ref="T2454" si="1145">SUM(T2455:T2460)</f>
        <v>0</v>
      </c>
      <c r="U2454" s="54">
        <f t="shared" ref="U2454" si="1146">SUM(U2455:U2460)</f>
        <v>0</v>
      </c>
      <c r="V2454" s="54">
        <f t="shared" ref="V2454" si="1147">SUM(V2455:V2460)</f>
        <v>0</v>
      </c>
      <c r="W2454" s="54">
        <f t="shared" ref="W2454" si="1148">SUM(W2455:W2460)</f>
        <v>0</v>
      </c>
      <c r="X2454" s="54">
        <f t="shared" ref="X2454:AD2454" si="1149">SUM(X2455:X2460)</f>
        <v>261.93991333676991</v>
      </c>
      <c r="Y2454" s="54">
        <f t="shared" si="1149"/>
        <v>1612.4999999999995</v>
      </c>
      <c r="Z2454" s="54">
        <f t="shared" si="1149"/>
        <v>0</v>
      </c>
      <c r="AA2454" s="54">
        <f t="shared" si="1149"/>
        <v>0</v>
      </c>
      <c r="AB2454" s="54">
        <f t="shared" si="1149"/>
        <v>0</v>
      </c>
      <c r="AC2454" s="54">
        <f t="shared" si="1149"/>
        <v>0</v>
      </c>
      <c r="AD2454" s="54">
        <f t="shared" si="1149"/>
        <v>0</v>
      </c>
      <c r="AE2454" s="54">
        <f t="shared" ref="AE2454" si="1150">SUM(AE2455:AE2460)</f>
        <v>1874.4399133367695</v>
      </c>
    </row>
    <row r="2455" spans="1:46" ht="12.75" customHeight="1" thickBot="1" x14ac:dyDescent="0.25">
      <c r="A2455" s="193" t="s">
        <v>119</v>
      </c>
      <c r="B2455" s="385"/>
      <c r="C2455" s="125" t="s">
        <v>167</v>
      </c>
      <c r="D2455" s="48"/>
      <c r="E2455" s="48"/>
      <c r="F2455" s="48"/>
      <c r="G2455" s="48"/>
      <c r="H2455" s="48"/>
      <c r="I2455" s="48"/>
      <c r="J2455" s="48"/>
      <c r="K2455" s="48"/>
      <c r="L2455" s="48"/>
      <c r="M2455" s="48"/>
      <c r="N2455" s="48"/>
      <c r="O2455" s="48"/>
      <c r="P2455" s="143">
        <f t="shared" si="1129"/>
        <v>0</v>
      </c>
      <c r="Q2455" s="8"/>
      <c r="R2455" s="123" t="s">
        <v>261</v>
      </c>
      <c r="S2455" s="44">
        <f>'Measured TV opt-pt'!D3349</f>
        <v>0</v>
      </c>
      <c r="T2455" s="44">
        <f>'Measured TV opt-pt'!E3349</f>
        <v>0</v>
      </c>
      <c r="U2455" s="44">
        <f>'Measured TV opt-pt'!F3349</f>
        <v>0</v>
      </c>
      <c r="V2455" s="44">
        <f>'Measured TV opt-pt'!G3349</f>
        <v>0</v>
      </c>
      <c r="W2455" s="44">
        <f>'Measured TV opt-pt'!H3349</f>
        <v>0</v>
      </c>
      <c r="X2455" s="44">
        <f>'Measured TV opt-pt'!I3349</f>
        <v>154.13570402567464</v>
      </c>
      <c r="Y2455" s="44">
        <f>'Measured TV opt-pt'!J3349</f>
        <v>976.5522139412592</v>
      </c>
      <c r="Z2455" s="44">
        <f>'Measured TV opt-pt'!K3349</f>
        <v>0</v>
      </c>
      <c r="AA2455" s="44">
        <f>'Measured TV opt-pt'!L3349</f>
        <v>0</v>
      </c>
      <c r="AB2455" s="44">
        <f>'Measured TV opt-pt'!M3349</f>
        <v>0</v>
      </c>
      <c r="AC2455" s="44">
        <f>'Measured TV opt-pt'!N3349</f>
        <v>0</v>
      </c>
      <c r="AD2455" s="44">
        <f>'Measured TV opt-pt'!O3349</f>
        <v>0</v>
      </c>
      <c r="AE2455" s="55">
        <f t="shared" ref="AE2455:AE2460" si="1151">SUM(S2455:AD2455)</f>
        <v>1130.6879179669338</v>
      </c>
    </row>
    <row r="2456" spans="1:46" ht="12.75" customHeight="1" thickBot="1" x14ac:dyDescent="0.25">
      <c r="A2456" s="193" t="s">
        <v>119</v>
      </c>
      <c r="B2456" s="385"/>
      <c r="C2456" s="122" t="s">
        <v>60</v>
      </c>
      <c r="D2456" s="42"/>
      <c r="E2456" s="42"/>
      <c r="F2456" s="42"/>
      <c r="G2456" s="42"/>
      <c r="H2456" s="42"/>
      <c r="I2456" s="42"/>
      <c r="J2456" s="42"/>
      <c r="K2456" s="42"/>
      <c r="L2456" s="42"/>
      <c r="M2456" s="42"/>
      <c r="N2456" s="42"/>
      <c r="O2456" s="42"/>
      <c r="P2456" s="144">
        <f t="shared" si="1129"/>
        <v>0</v>
      </c>
      <c r="Q2456" s="5"/>
      <c r="R2456" s="123" t="s">
        <v>262</v>
      </c>
      <c r="S2456" s="44">
        <f>'Measured TV opt-pt'!D3350</f>
        <v>0</v>
      </c>
      <c r="T2456" s="44">
        <f>'Measured TV opt-pt'!E3350</f>
        <v>0</v>
      </c>
      <c r="U2456" s="44">
        <f>'Measured TV opt-pt'!F3350</f>
        <v>0</v>
      </c>
      <c r="V2456" s="44">
        <f>'Measured TV opt-pt'!G3350</f>
        <v>0</v>
      </c>
      <c r="W2456" s="44">
        <f>'Measured TV opt-pt'!H3350</f>
        <v>0</v>
      </c>
      <c r="X2456" s="44">
        <f>'Measured TV opt-pt'!I3350</f>
        <v>0</v>
      </c>
      <c r="Y2456" s="44">
        <f>'Measured TV opt-pt'!J3350</f>
        <v>0</v>
      </c>
      <c r="Z2456" s="44">
        <f>'Measured TV opt-pt'!K3350</f>
        <v>0</v>
      </c>
      <c r="AA2456" s="44">
        <f>'Measured TV opt-pt'!L3350</f>
        <v>0</v>
      </c>
      <c r="AB2456" s="44">
        <f>'Measured TV opt-pt'!M3350</f>
        <v>0</v>
      </c>
      <c r="AC2456" s="44">
        <f>'Measured TV opt-pt'!N3350</f>
        <v>0</v>
      </c>
      <c r="AD2456" s="44">
        <f>'Measured TV opt-pt'!O3350</f>
        <v>0</v>
      </c>
      <c r="AE2456" s="55">
        <f t="shared" si="1151"/>
        <v>0</v>
      </c>
      <c r="AT2456" s="5">
        <f>L2456+L2457+L2458+L2459+L2460+L2461+L2481+L2482+L2483</f>
        <v>0</v>
      </c>
    </row>
    <row r="2457" spans="1:46" ht="12.75" customHeight="1" thickBot="1" x14ac:dyDescent="0.25">
      <c r="A2457" s="193" t="s">
        <v>119</v>
      </c>
      <c r="B2457" s="385"/>
      <c r="C2457" s="122" t="s">
        <v>61</v>
      </c>
      <c r="D2457" s="42"/>
      <c r="E2457" s="42"/>
      <c r="F2457" s="42"/>
      <c r="G2457" s="42"/>
      <c r="H2457" s="42"/>
      <c r="I2457" s="42"/>
      <c r="J2457" s="42"/>
      <c r="K2457" s="42"/>
      <c r="L2457" s="42"/>
      <c r="M2457" s="42"/>
      <c r="N2457" s="42"/>
      <c r="O2457" s="42"/>
      <c r="P2457" s="144">
        <f t="shared" si="1129"/>
        <v>0</v>
      </c>
      <c r="R2457" s="123" t="s">
        <v>263</v>
      </c>
      <c r="S2457" s="44">
        <f>'Measured TV opt-pt'!D3351</f>
        <v>0</v>
      </c>
      <c r="T2457" s="44">
        <f>'Measured TV opt-pt'!E3351</f>
        <v>0</v>
      </c>
      <c r="U2457" s="44">
        <f>'Measured TV opt-pt'!F3351</f>
        <v>0</v>
      </c>
      <c r="V2457" s="44">
        <f>'Measured TV opt-pt'!G3351</f>
        <v>0</v>
      </c>
      <c r="W2457" s="44">
        <f>'Measured TV opt-pt'!H3351</f>
        <v>0</v>
      </c>
      <c r="X2457" s="44">
        <f>'Measured TV opt-pt'!I3351</f>
        <v>61.478419181883574</v>
      </c>
      <c r="Y2457" s="44">
        <f>'Measured TV opt-pt'!J3351</f>
        <v>242.65182902442649</v>
      </c>
      <c r="Z2457" s="44">
        <f>'Measured TV opt-pt'!K3351</f>
        <v>0</v>
      </c>
      <c r="AA2457" s="44">
        <f>'Measured TV opt-pt'!L3351</f>
        <v>0</v>
      </c>
      <c r="AB2457" s="44">
        <f>'Measured TV opt-pt'!M3351</f>
        <v>0</v>
      </c>
      <c r="AC2457" s="44">
        <f>'Measured TV opt-pt'!N3351</f>
        <v>0</v>
      </c>
      <c r="AD2457" s="44">
        <f>'Measured TV opt-pt'!O3351</f>
        <v>0</v>
      </c>
      <c r="AE2457" s="55">
        <f t="shared" si="1151"/>
        <v>304.13024820631006</v>
      </c>
    </row>
    <row r="2458" spans="1:46" ht="12.75" customHeight="1" thickBot="1" x14ac:dyDescent="0.25">
      <c r="A2458" s="193" t="s">
        <v>119</v>
      </c>
      <c r="B2458" s="385"/>
      <c r="C2458" s="122" t="s">
        <v>62</v>
      </c>
      <c r="D2458" s="42"/>
      <c r="E2458" s="42"/>
      <c r="F2458" s="42"/>
      <c r="G2458" s="42"/>
      <c r="H2458" s="42"/>
      <c r="I2458" s="42"/>
      <c r="J2458" s="42"/>
      <c r="K2458" s="42"/>
      <c r="L2458" s="42"/>
      <c r="M2458" s="42"/>
      <c r="N2458" s="42"/>
      <c r="O2458" s="42"/>
      <c r="P2458" s="144">
        <f t="shared" si="1129"/>
        <v>0</v>
      </c>
      <c r="R2458" s="123" t="s">
        <v>264</v>
      </c>
      <c r="S2458" s="44">
        <f>'Measured TV opt-pt'!D3352</f>
        <v>0</v>
      </c>
      <c r="T2458" s="44">
        <f>'Measured TV opt-pt'!E3352</f>
        <v>0</v>
      </c>
      <c r="U2458" s="44">
        <f>'Measured TV opt-pt'!F3352</f>
        <v>0</v>
      </c>
      <c r="V2458" s="44">
        <f>'Measured TV opt-pt'!G3352</f>
        <v>0</v>
      </c>
      <c r="W2458" s="44">
        <f>'Measured TV opt-pt'!H3352</f>
        <v>0</v>
      </c>
      <c r="X2458" s="44">
        <f>'Measured TV opt-pt'!I3352</f>
        <v>46.325790129211718</v>
      </c>
      <c r="Y2458" s="44">
        <f>'Measured TV opt-pt'!J3352</f>
        <v>393.29595703431403</v>
      </c>
      <c r="Z2458" s="44">
        <f>'Measured TV opt-pt'!K3352</f>
        <v>0</v>
      </c>
      <c r="AA2458" s="44">
        <f>'Measured TV opt-pt'!L3352</f>
        <v>0</v>
      </c>
      <c r="AB2458" s="44">
        <f>'Measured TV opt-pt'!M3352</f>
        <v>0</v>
      </c>
      <c r="AC2458" s="44">
        <f>'Measured TV opt-pt'!N3352</f>
        <v>0</v>
      </c>
      <c r="AD2458" s="44">
        <f>'Measured TV opt-pt'!O3352</f>
        <v>0</v>
      </c>
      <c r="AE2458" s="55">
        <f t="shared" si="1151"/>
        <v>439.62174716352575</v>
      </c>
    </row>
    <row r="2459" spans="1:46" ht="12.75" customHeight="1" thickBot="1" x14ac:dyDescent="0.25">
      <c r="A2459" s="193" t="s">
        <v>119</v>
      </c>
      <c r="B2459" s="385"/>
      <c r="C2459" s="122" t="s">
        <v>63</v>
      </c>
      <c r="D2459" s="42"/>
      <c r="E2459" s="42"/>
      <c r="F2459" s="42"/>
      <c r="G2459" s="42"/>
      <c r="H2459" s="42"/>
      <c r="I2459" s="42"/>
      <c r="J2459" s="42"/>
      <c r="K2459" s="206"/>
      <c r="L2459" s="42"/>
      <c r="M2459" s="42"/>
      <c r="N2459" s="42"/>
      <c r="O2459" s="42"/>
      <c r="P2459" s="144">
        <f t="shared" si="1129"/>
        <v>0</v>
      </c>
      <c r="Q2459" s="5"/>
      <c r="R2459" s="123" t="s">
        <v>265</v>
      </c>
      <c r="S2459" s="44">
        <f>'Measured TV opt-pt'!D3353</f>
        <v>0</v>
      </c>
      <c r="T2459" s="44">
        <f>'Measured TV opt-pt'!E3353</f>
        <v>0</v>
      </c>
      <c r="U2459" s="44">
        <f>'Measured TV opt-pt'!F3353</f>
        <v>0</v>
      </c>
      <c r="V2459" s="44">
        <f>'Measured TV opt-pt'!G3353</f>
        <v>0</v>
      </c>
      <c r="W2459" s="44">
        <f>'Measured TV opt-pt'!H3353</f>
        <v>0</v>
      </c>
      <c r="X2459" s="44">
        <f>'Measured TV opt-pt'!I3353</f>
        <v>0</v>
      </c>
      <c r="Y2459" s="44">
        <f>'Measured TV opt-pt'!J3353</f>
        <v>0</v>
      </c>
      <c r="Z2459" s="44">
        <f>'Measured TV opt-pt'!K3353</f>
        <v>0</v>
      </c>
      <c r="AA2459" s="44">
        <f>'Measured TV opt-pt'!L3353</f>
        <v>0</v>
      </c>
      <c r="AB2459" s="44">
        <f>'Measured TV opt-pt'!M3353</f>
        <v>0</v>
      </c>
      <c r="AC2459" s="44">
        <f>'Measured TV opt-pt'!N3353</f>
        <v>0</v>
      </c>
      <c r="AD2459" s="44">
        <f>'Measured TV opt-pt'!O3353</f>
        <v>0</v>
      </c>
      <c r="AE2459" s="55">
        <f t="shared" si="1151"/>
        <v>0</v>
      </c>
    </row>
    <row r="2460" spans="1:46" ht="13.5" customHeight="1" x14ac:dyDescent="0.2">
      <c r="A2460" s="193" t="s">
        <v>119</v>
      </c>
      <c r="B2460" s="385"/>
      <c r="C2460" s="122" t="s">
        <v>64</v>
      </c>
      <c r="D2460" s="42"/>
      <c r="E2460" s="42"/>
      <c r="F2460" s="42"/>
      <c r="G2460" s="42"/>
      <c r="H2460" s="42"/>
      <c r="I2460" s="42"/>
      <c r="J2460" s="42"/>
      <c r="K2460" s="42"/>
      <c r="L2460" s="42"/>
      <c r="M2460" s="42"/>
      <c r="N2460" s="42"/>
      <c r="O2460" s="42"/>
      <c r="P2460" s="144">
        <f t="shared" si="1129"/>
        <v>0</v>
      </c>
      <c r="Q2460" s="5"/>
      <c r="R2460" s="123" t="s">
        <v>266</v>
      </c>
      <c r="S2460" s="44"/>
      <c r="T2460" s="44"/>
      <c r="U2460" s="44"/>
      <c r="V2460" s="44"/>
      <c r="W2460" s="44"/>
      <c r="X2460" s="44"/>
      <c r="Y2460" s="44"/>
      <c r="Z2460" s="44"/>
      <c r="AA2460" s="44"/>
      <c r="AB2460" s="44"/>
      <c r="AC2460" s="44"/>
      <c r="AD2460" s="44"/>
      <c r="AE2460" s="55">
        <f t="shared" si="1151"/>
        <v>0</v>
      </c>
    </row>
    <row r="2461" spans="1:46" ht="12.75" customHeight="1" x14ac:dyDescent="0.2">
      <c r="A2461" s="193" t="s">
        <v>119</v>
      </c>
      <c r="B2461" s="385"/>
      <c r="C2461" s="212" t="s">
        <v>289</v>
      </c>
      <c r="D2461" s="217">
        <f t="shared" ref="D2461:O2461" si="1152">SUM(D2462:D2480)</f>
        <v>0</v>
      </c>
      <c r="E2461" s="217">
        <f t="shared" si="1152"/>
        <v>0</v>
      </c>
      <c r="F2461" s="217">
        <f t="shared" si="1152"/>
        <v>0</v>
      </c>
      <c r="G2461" s="217">
        <f t="shared" si="1152"/>
        <v>0</v>
      </c>
      <c r="H2461" s="217">
        <f t="shared" si="1152"/>
        <v>0</v>
      </c>
      <c r="I2461" s="217">
        <f t="shared" si="1152"/>
        <v>0</v>
      </c>
      <c r="J2461" s="217">
        <f t="shared" si="1152"/>
        <v>0</v>
      </c>
      <c r="K2461" s="217">
        <f t="shared" si="1152"/>
        <v>0</v>
      </c>
      <c r="L2461" s="217">
        <f t="shared" si="1152"/>
        <v>0</v>
      </c>
      <c r="M2461" s="217">
        <f t="shared" si="1152"/>
        <v>0</v>
      </c>
      <c r="N2461" s="217">
        <f t="shared" si="1152"/>
        <v>0</v>
      </c>
      <c r="O2461" s="217">
        <f t="shared" si="1152"/>
        <v>0</v>
      </c>
      <c r="P2461" s="216">
        <f t="shared" si="1129"/>
        <v>0</v>
      </c>
      <c r="Q2461" s="5"/>
      <c r="R2461" s="60" t="s">
        <v>107</v>
      </c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</row>
    <row r="2462" spans="1:46" ht="12.75" customHeight="1" x14ac:dyDescent="0.25">
      <c r="A2462" s="193" t="s">
        <v>119</v>
      </c>
      <c r="B2462" s="385"/>
      <c r="C2462" s="311" t="s">
        <v>284</v>
      </c>
      <c r="D2462" s="330"/>
      <c r="E2462" s="330"/>
      <c r="F2462" s="330"/>
      <c r="G2462" s="330"/>
      <c r="H2462" s="330"/>
      <c r="I2462" s="330"/>
      <c r="J2462" s="330"/>
      <c r="K2462" s="330"/>
      <c r="L2462" s="330"/>
      <c r="M2462" s="330"/>
      <c r="N2462" s="330"/>
      <c r="O2462" s="330"/>
      <c r="P2462" s="312">
        <f t="shared" ref="P2462:P2480" si="1153">SUM(D2462:O2462)</f>
        <v>0</v>
      </c>
      <c r="Q2462" s="5"/>
      <c r="R2462" s="60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</row>
    <row r="2463" spans="1:46" ht="12.75" customHeight="1" x14ac:dyDescent="0.25">
      <c r="A2463" s="193" t="s">
        <v>119</v>
      </c>
      <c r="B2463" s="385"/>
      <c r="C2463" s="311" t="s">
        <v>288</v>
      </c>
      <c r="D2463" s="330"/>
      <c r="E2463" s="330"/>
      <c r="F2463" s="330"/>
      <c r="G2463" s="330"/>
      <c r="H2463" s="330"/>
      <c r="I2463" s="330"/>
      <c r="J2463" s="330"/>
      <c r="K2463" s="330"/>
      <c r="L2463" s="330"/>
      <c r="M2463" s="330"/>
      <c r="N2463" s="330"/>
      <c r="O2463" s="330"/>
      <c r="P2463" s="312">
        <f t="shared" si="1153"/>
        <v>0</v>
      </c>
      <c r="Q2463" s="5"/>
      <c r="R2463" s="60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</row>
    <row r="2464" spans="1:46" ht="12.75" customHeight="1" x14ac:dyDescent="0.25">
      <c r="A2464" s="193" t="s">
        <v>119</v>
      </c>
      <c r="B2464" s="385"/>
      <c r="C2464" s="311" t="s">
        <v>280</v>
      </c>
      <c r="D2464" s="330"/>
      <c r="E2464" s="330"/>
      <c r="F2464" s="330"/>
      <c r="G2464" s="330"/>
      <c r="H2464" s="330"/>
      <c r="I2464" s="330"/>
      <c r="J2464" s="330"/>
      <c r="K2464" s="330"/>
      <c r="L2464" s="330"/>
      <c r="M2464" s="330"/>
      <c r="N2464" s="330"/>
      <c r="O2464" s="330"/>
      <c r="P2464" s="312">
        <f t="shared" si="1153"/>
        <v>0</v>
      </c>
      <c r="Q2464" s="5"/>
      <c r="R2464" s="60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</row>
    <row r="2465" spans="1:31" ht="12.75" customHeight="1" x14ac:dyDescent="0.25">
      <c r="A2465" s="193" t="s">
        <v>119</v>
      </c>
      <c r="B2465" s="385"/>
      <c r="C2465" s="311" t="s">
        <v>285</v>
      </c>
      <c r="D2465" s="330"/>
      <c r="E2465" s="330"/>
      <c r="F2465" s="330"/>
      <c r="G2465" s="330"/>
      <c r="H2465" s="330"/>
      <c r="I2465" s="330"/>
      <c r="J2465" s="330"/>
      <c r="K2465" s="330"/>
      <c r="L2465" s="330"/>
      <c r="M2465" s="330"/>
      <c r="N2465" s="330"/>
      <c r="O2465" s="330"/>
      <c r="P2465" s="312">
        <f t="shared" si="1153"/>
        <v>0</v>
      </c>
      <c r="Q2465" s="5"/>
      <c r="R2465" s="60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</row>
    <row r="2466" spans="1:31" ht="12.75" customHeight="1" x14ac:dyDescent="0.25">
      <c r="A2466" s="193" t="str">
        <f t="shared" ref="A2466:A2478" si="1154">+A2465</f>
        <v>IC</v>
      </c>
      <c r="B2466" s="385"/>
      <c r="C2466" s="311" t="s">
        <v>280</v>
      </c>
      <c r="D2466" s="330"/>
      <c r="E2466" s="330"/>
      <c r="F2466" s="330"/>
      <c r="G2466" s="330"/>
      <c r="H2466" s="330"/>
      <c r="I2466" s="330"/>
      <c r="J2466" s="330"/>
      <c r="K2466" s="330"/>
      <c r="L2466" s="330"/>
      <c r="M2466" s="330"/>
      <c r="N2466" s="330"/>
      <c r="O2466" s="330"/>
      <c r="P2466" s="312">
        <f t="shared" si="1153"/>
        <v>0</v>
      </c>
      <c r="Q2466" s="5"/>
      <c r="R2466" s="60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</row>
    <row r="2467" spans="1:31" ht="12.75" customHeight="1" x14ac:dyDescent="0.25">
      <c r="A2467" s="193" t="str">
        <f t="shared" si="1154"/>
        <v>IC</v>
      </c>
      <c r="B2467" s="385"/>
      <c r="C2467" s="311" t="s">
        <v>286</v>
      </c>
      <c r="D2467" s="330"/>
      <c r="E2467" s="330"/>
      <c r="F2467" s="330"/>
      <c r="G2467" s="330"/>
      <c r="H2467" s="330"/>
      <c r="I2467" s="330"/>
      <c r="J2467" s="330"/>
      <c r="K2467" s="330"/>
      <c r="L2467" s="330"/>
      <c r="M2467" s="330"/>
      <c r="N2467" s="330"/>
      <c r="O2467" s="330"/>
      <c r="P2467" s="312">
        <f t="shared" si="1153"/>
        <v>0</v>
      </c>
      <c r="Q2467" s="5"/>
      <c r="R2467" s="60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</row>
    <row r="2468" spans="1:31" ht="12.75" customHeight="1" x14ac:dyDescent="0.25">
      <c r="A2468" s="193" t="str">
        <f t="shared" si="1154"/>
        <v>IC</v>
      </c>
      <c r="B2468" s="385"/>
      <c r="C2468" s="311" t="s">
        <v>282</v>
      </c>
      <c r="D2468" s="330"/>
      <c r="E2468" s="330"/>
      <c r="F2468" s="330"/>
      <c r="G2468" s="330"/>
      <c r="H2468" s="330"/>
      <c r="I2468" s="330"/>
      <c r="J2468" s="330"/>
      <c r="K2468" s="330"/>
      <c r="L2468" s="330"/>
      <c r="M2468" s="330"/>
      <c r="N2468" s="330"/>
      <c r="O2468" s="330"/>
      <c r="P2468" s="312">
        <f t="shared" si="1153"/>
        <v>0</v>
      </c>
      <c r="Q2468" s="5"/>
      <c r="R2468" s="60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</row>
    <row r="2469" spans="1:31" ht="12.75" customHeight="1" x14ac:dyDescent="0.25">
      <c r="A2469" s="193" t="str">
        <f t="shared" si="1154"/>
        <v>IC</v>
      </c>
      <c r="B2469" s="385"/>
      <c r="C2469" s="311" t="s">
        <v>283</v>
      </c>
      <c r="D2469" s="330"/>
      <c r="E2469" s="330"/>
      <c r="F2469" s="330"/>
      <c r="G2469" s="330"/>
      <c r="H2469" s="330"/>
      <c r="I2469" s="330"/>
      <c r="J2469" s="330"/>
      <c r="K2469" s="330"/>
      <c r="L2469" s="330"/>
      <c r="M2469" s="330"/>
      <c r="N2469" s="330"/>
      <c r="O2469" s="330"/>
      <c r="P2469" s="312">
        <f t="shared" si="1153"/>
        <v>0</v>
      </c>
      <c r="Q2469" s="5"/>
      <c r="R2469" s="60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</row>
    <row r="2470" spans="1:31" ht="12.75" customHeight="1" x14ac:dyDescent="0.25">
      <c r="A2470" s="193" t="str">
        <f t="shared" si="1154"/>
        <v>IC</v>
      </c>
      <c r="B2470" s="385"/>
      <c r="C2470" s="313" t="s">
        <v>287</v>
      </c>
      <c r="D2470" s="331"/>
      <c r="E2470" s="331"/>
      <c r="F2470" s="331"/>
      <c r="G2470" s="331"/>
      <c r="H2470" s="331"/>
      <c r="I2470" s="331"/>
      <c r="J2470" s="331"/>
      <c r="K2470" s="331"/>
      <c r="L2470" s="331"/>
      <c r="M2470" s="331"/>
      <c r="N2470" s="331"/>
      <c r="O2470" s="331"/>
      <c r="P2470" s="314">
        <f t="shared" si="1153"/>
        <v>0</v>
      </c>
      <c r="Q2470" s="5"/>
      <c r="R2470" s="60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</row>
    <row r="2471" spans="1:31" ht="12.75" customHeight="1" x14ac:dyDescent="0.25">
      <c r="A2471" s="193" t="str">
        <f t="shared" si="1154"/>
        <v>IC</v>
      </c>
      <c r="B2471" s="385"/>
      <c r="C2471" s="313" t="s">
        <v>288</v>
      </c>
      <c r="D2471" s="331"/>
      <c r="E2471" s="331"/>
      <c r="F2471" s="331"/>
      <c r="G2471" s="331"/>
      <c r="H2471" s="331"/>
      <c r="I2471" s="331"/>
      <c r="J2471" s="331"/>
      <c r="K2471" s="331"/>
      <c r="L2471" s="331"/>
      <c r="M2471" s="331"/>
      <c r="N2471" s="331"/>
      <c r="O2471" s="331"/>
      <c r="P2471" s="314">
        <f t="shared" si="1153"/>
        <v>0</v>
      </c>
      <c r="Q2471" s="5"/>
      <c r="R2471" s="60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</row>
    <row r="2472" spans="1:31" ht="12.75" customHeight="1" x14ac:dyDescent="0.25">
      <c r="A2472" s="193" t="str">
        <f t="shared" si="1154"/>
        <v>IC</v>
      </c>
      <c r="B2472" s="385"/>
      <c r="C2472" s="313" t="s">
        <v>280</v>
      </c>
      <c r="D2472" s="331"/>
      <c r="E2472" s="331"/>
      <c r="F2472" s="331"/>
      <c r="G2472" s="331"/>
      <c r="H2472" s="331"/>
      <c r="I2472" s="331"/>
      <c r="J2472" s="331"/>
      <c r="K2472" s="331"/>
      <c r="L2472" s="331"/>
      <c r="M2472" s="331"/>
      <c r="N2472" s="331"/>
      <c r="O2472" s="331"/>
      <c r="P2472" s="314">
        <f t="shared" si="1153"/>
        <v>0</v>
      </c>
      <c r="Q2472" s="5"/>
      <c r="R2472" s="60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</row>
    <row r="2473" spans="1:31" ht="12.75" customHeight="1" x14ac:dyDescent="0.25">
      <c r="A2473" s="193" t="str">
        <f t="shared" si="1154"/>
        <v>IC</v>
      </c>
      <c r="B2473" s="385"/>
      <c r="C2473" s="313" t="s">
        <v>285</v>
      </c>
      <c r="D2473" s="331"/>
      <c r="E2473" s="331"/>
      <c r="F2473" s="331"/>
      <c r="G2473" s="331"/>
      <c r="H2473" s="331"/>
      <c r="I2473" s="331"/>
      <c r="J2473" s="331"/>
      <c r="K2473" s="331"/>
      <c r="L2473" s="331"/>
      <c r="M2473" s="331"/>
      <c r="N2473" s="331"/>
      <c r="O2473" s="331"/>
      <c r="P2473" s="314">
        <f t="shared" si="1153"/>
        <v>0</v>
      </c>
      <c r="Q2473" s="5"/>
      <c r="R2473" s="60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</row>
    <row r="2474" spans="1:31" ht="12.75" customHeight="1" x14ac:dyDescent="0.25">
      <c r="A2474" s="193" t="str">
        <f t="shared" si="1154"/>
        <v>IC</v>
      </c>
      <c r="B2474" s="385"/>
      <c r="C2474" s="313" t="s">
        <v>280</v>
      </c>
      <c r="D2474" s="331"/>
      <c r="E2474" s="331"/>
      <c r="F2474" s="331"/>
      <c r="G2474" s="331"/>
      <c r="H2474" s="331"/>
      <c r="I2474" s="331"/>
      <c r="J2474" s="331"/>
      <c r="K2474" s="331"/>
      <c r="L2474" s="331"/>
      <c r="M2474" s="331"/>
      <c r="N2474" s="331"/>
      <c r="O2474" s="331"/>
      <c r="P2474" s="314">
        <f t="shared" si="1153"/>
        <v>0</v>
      </c>
      <c r="Q2474" s="5"/>
      <c r="R2474" s="60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</row>
    <row r="2475" spans="1:31" ht="12.75" customHeight="1" x14ac:dyDescent="0.25">
      <c r="A2475" s="193" t="str">
        <f t="shared" si="1154"/>
        <v>IC</v>
      </c>
      <c r="B2475" s="385"/>
      <c r="C2475" s="313" t="s">
        <v>286</v>
      </c>
      <c r="D2475" s="331"/>
      <c r="E2475" s="331"/>
      <c r="F2475" s="331"/>
      <c r="G2475" s="331"/>
      <c r="H2475" s="331"/>
      <c r="I2475" s="331"/>
      <c r="J2475" s="331"/>
      <c r="K2475" s="331"/>
      <c r="L2475" s="331"/>
      <c r="M2475" s="331"/>
      <c r="N2475" s="331"/>
      <c r="O2475" s="331"/>
      <c r="P2475" s="314">
        <f t="shared" si="1153"/>
        <v>0</v>
      </c>
      <c r="Q2475" s="5"/>
      <c r="R2475" s="60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</row>
    <row r="2476" spans="1:31" ht="12.75" customHeight="1" x14ac:dyDescent="0.25">
      <c r="A2476" s="193" t="str">
        <f t="shared" si="1154"/>
        <v>IC</v>
      </c>
      <c r="B2476" s="385"/>
      <c r="C2476" s="313" t="s">
        <v>282</v>
      </c>
      <c r="D2476" s="331"/>
      <c r="E2476" s="331"/>
      <c r="F2476" s="331"/>
      <c r="G2476" s="331"/>
      <c r="H2476" s="331"/>
      <c r="I2476" s="331"/>
      <c r="J2476" s="331"/>
      <c r="K2476" s="331"/>
      <c r="L2476" s="331"/>
      <c r="M2476" s="331"/>
      <c r="N2476" s="331"/>
      <c r="O2476" s="331"/>
      <c r="P2476" s="314">
        <f t="shared" si="1153"/>
        <v>0</v>
      </c>
      <c r="Q2476" s="5"/>
      <c r="R2476" s="60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</row>
    <row r="2477" spans="1:31" ht="12.75" customHeight="1" x14ac:dyDescent="0.25">
      <c r="A2477" s="193" t="str">
        <f t="shared" si="1154"/>
        <v>IC</v>
      </c>
      <c r="B2477" s="385"/>
      <c r="C2477" s="313" t="s">
        <v>283</v>
      </c>
      <c r="D2477" s="331"/>
      <c r="E2477" s="331"/>
      <c r="F2477" s="331"/>
      <c r="G2477" s="331"/>
      <c r="H2477" s="331"/>
      <c r="I2477" s="331"/>
      <c r="J2477" s="331"/>
      <c r="K2477" s="331"/>
      <c r="L2477" s="331"/>
      <c r="M2477" s="331"/>
      <c r="N2477" s="331"/>
      <c r="O2477" s="331"/>
      <c r="P2477" s="314">
        <f t="shared" si="1153"/>
        <v>0</v>
      </c>
      <c r="Q2477" s="5"/>
      <c r="R2477" s="60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</row>
    <row r="2478" spans="1:31" ht="12.75" customHeight="1" x14ac:dyDescent="0.25">
      <c r="A2478" s="193" t="str">
        <f t="shared" si="1154"/>
        <v>IC</v>
      </c>
      <c r="B2478" s="385"/>
      <c r="C2478" s="313" t="s">
        <v>281</v>
      </c>
      <c r="D2478" s="331"/>
      <c r="E2478" s="331"/>
      <c r="F2478" s="331"/>
      <c r="G2478" s="331"/>
      <c r="H2478" s="331"/>
      <c r="I2478" s="331"/>
      <c r="J2478" s="331"/>
      <c r="K2478" s="331"/>
      <c r="L2478" s="331"/>
      <c r="M2478" s="331"/>
      <c r="N2478" s="331"/>
      <c r="O2478" s="331"/>
      <c r="P2478" s="314">
        <f t="shared" si="1153"/>
        <v>0</v>
      </c>
      <c r="Q2478" s="5"/>
      <c r="R2478" s="60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</row>
    <row r="2479" spans="1:31" ht="12.75" customHeight="1" x14ac:dyDescent="0.25">
      <c r="A2479" s="193" t="s">
        <v>119</v>
      </c>
      <c r="B2479" s="385"/>
      <c r="C2479" s="318" t="s">
        <v>279</v>
      </c>
      <c r="D2479" s="332"/>
      <c r="E2479" s="332"/>
      <c r="F2479" s="332"/>
      <c r="G2479" s="332"/>
      <c r="H2479" s="332"/>
      <c r="I2479" s="332"/>
      <c r="J2479" s="332"/>
      <c r="K2479" s="332"/>
      <c r="L2479" s="332"/>
      <c r="M2479" s="332"/>
      <c r="N2479" s="332"/>
      <c r="O2479" s="332"/>
      <c r="P2479" s="315">
        <f t="shared" si="1153"/>
        <v>0</v>
      </c>
      <c r="Q2479" s="5"/>
      <c r="R2479" s="60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</row>
    <row r="2480" spans="1:31" ht="12.75" customHeight="1" x14ac:dyDescent="0.25">
      <c r="A2480" s="193" t="s">
        <v>119</v>
      </c>
      <c r="B2480" s="385"/>
      <c r="C2480" s="316" t="s">
        <v>290</v>
      </c>
      <c r="D2480" s="334"/>
      <c r="E2480" s="334"/>
      <c r="F2480" s="334"/>
      <c r="G2480" s="334"/>
      <c r="H2480" s="334"/>
      <c r="I2480" s="334"/>
      <c r="J2480" s="334"/>
      <c r="K2480" s="334"/>
      <c r="L2480" s="334"/>
      <c r="M2480" s="334"/>
      <c r="N2480" s="334"/>
      <c r="O2480" s="334"/>
      <c r="P2480" s="317">
        <f t="shared" si="1153"/>
        <v>0</v>
      </c>
      <c r="Q2480" s="5"/>
      <c r="R2480" s="60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</row>
    <row r="2481" spans="1:46" ht="12.75" customHeight="1" x14ac:dyDescent="0.2">
      <c r="A2481" s="193" t="s">
        <v>119</v>
      </c>
      <c r="B2481" s="385"/>
      <c r="C2481" s="122" t="s">
        <v>66</v>
      </c>
      <c r="D2481" s="42"/>
      <c r="E2481" s="42"/>
      <c r="F2481" s="42"/>
      <c r="G2481" s="42"/>
      <c r="H2481" s="42"/>
      <c r="I2481" s="42"/>
      <c r="J2481" s="42"/>
      <c r="K2481" s="42"/>
      <c r="L2481" s="42"/>
      <c r="M2481" s="42"/>
      <c r="N2481" s="42"/>
      <c r="O2481" s="42"/>
      <c r="P2481" s="144">
        <f t="shared" si="1129"/>
        <v>0</v>
      </c>
      <c r="R2481" s="60" t="s">
        <v>107</v>
      </c>
    </row>
    <row r="2482" spans="1:46" ht="12.75" customHeight="1" x14ac:dyDescent="0.2">
      <c r="A2482" s="193" t="s">
        <v>119</v>
      </c>
      <c r="B2482" s="385"/>
      <c r="C2482" s="122" t="s">
        <v>67</v>
      </c>
      <c r="D2482" s="42"/>
      <c r="E2482" s="42"/>
      <c r="F2482" s="42"/>
      <c r="G2482" s="42"/>
      <c r="H2482" s="42"/>
      <c r="I2482" s="42"/>
      <c r="J2482" s="42"/>
      <c r="K2482" s="42"/>
      <c r="L2482" s="42"/>
      <c r="M2482" s="42"/>
      <c r="N2482" s="42"/>
      <c r="O2482" s="42"/>
      <c r="P2482" s="144">
        <f t="shared" si="1129"/>
        <v>0</v>
      </c>
      <c r="Q2482" s="5"/>
      <c r="R2482" s="60" t="s">
        <v>107</v>
      </c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</row>
    <row r="2483" spans="1:46" ht="12.75" customHeight="1" x14ac:dyDescent="0.2">
      <c r="A2483" s="193" t="s">
        <v>119</v>
      </c>
      <c r="B2483" s="385"/>
      <c r="C2483" s="122" t="s">
        <v>68</v>
      </c>
      <c r="D2483" s="42"/>
      <c r="E2483" s="42"/>
      <c r="F2483" s="42"/>
      <c r="G2483" s="42"/>
      <c r="H2483" s="42"/>
      <c r="I2483" s="42"/>
      <c r="J2483" s="42"/>
      <c r="K2483" s="42"/>
      <c r="L2483" s="42"/>
      <c r="M2483" s="42"/>
      <c r="N2483" s="42"/>
      <c r="O2483" s="42"/>
      <c r="P2483" s="144">
        <f t="shared" si="1129"/>
        <v>0</v>
      </c>
      <c r="Q2483" s="5"/>
      <c r="R2483" s="60" t="s">
        <v>107</v>
      </c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</row>
    <row r="2484" spans="1:46" ht="13.5" customHeight="1" thickBot="1" x14ac:dyDescent="0.25">
      <c r="A2484" s="193" t="s">
        <v>119</v>
      </c>
      <c r="B2484" s="386"/>
      <c r="C2484" s="126" t="s">
        <v>55</v>
      </c>
      <c r="D2484" s="56">
        <f t="shared" ref="D2484:O2484" si="1155">+D2483+D2482+D2481+D2461+D2460+D2459+D2458+D2457+D2456+D2445</f>
        <v>0</v>
      </c>
      <c r="E2484" s="56">
        <f t="shared" si="1155"/>
        <v>0</v>
      </c>
      <c r="F2484" s="56">
        <f t="shared" si="1155"/>
        <v>0</v>
      </c>
      <c r="G2484" s="56">
        <f t="shared" si="1155"/>
        <v>0</v>
      </c>
      <c r="H2484" s="56">
        <f t="shared" si="1155"/>
        <v>0</v>
      </c>
      <c r="I2484" s="56">
        <f t="shared" si="1155"/>
        <v>1250710.1841882942</v>
      </c>
      <c r="J2484" s="56">
        <f t="shared" si="1155"/>
        <v>2008331.6500486969</v>
      </c>
      <c r="K2484" s="56">
        <f t="shared" si="1155"/>
        <v>0</v>
      </c>
      <c r="L2484" s="56">
        <f t="shared" si="1155"/>
        <v>0</v>
      </c>
      <c r="M2484" s="56">
        <f t="shared" si="1155"/>
        <v>0</v>
      </c>
      <c r="N2484" s="56">
        <f t="shared" si="1155"/>
        <v>0</v>
      </c>
      <c r="O2484" s="56">
        <f t="shared" si="1155"/>
        <v>0</v>
      </c>
      <c r="P2484" s="147">
        <f t="shared" si="1129"/>
        <v>3259041.8342369911</v>
      </c>
      <c r="Q2484" s="199" t="str">
        <f>+B2445</f>
        <v>Carte d'Or Maraş</v>
      </c>
      <c r="R2484" s="60" t="s">
        <v>107</v>
      </c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</row>
    <row r="2485" spans="1:46" ht="12.75" customHeight="1" thickBot="1" x14ac:dyDescent="0.25">
      <c r="A2485" s="193" t="s">
        <v>119</v>
      </c>
      <c r="B2485" s="384" t="str">
        <f>+'Measured TV opt-pt'!B3371</f>
        <v>Algida MD</v>
      </c>
      <c r="C2485" s="121" t="s">
        <v>56</v>
      </c>
      <c r="D2485" s="54">
        <f t="shared" ref="D2485:O2485" si="1156">SUM(D2486:D2495)</f>
        <v>0</v>
      </c>
      <c r="E2485" s="54">
        <f t="shared" si="1156"/>
        <v>0</v>
      </c>
      <c r="F2485" s="54">
        <f t="shared" si="1156"/>
        <v>0</v>
      </c>
      <c r="G2485" s="54">
        <f>SUM(G2486:G2495)</f>
        <v>1142114.7860000001</v>
      </c>
      <c r="H2485" s="54">
        <f t="shared" si="1156"/>
        <v>66301.199999999881</v>
      </c>
      <c r="I2485" s="54">
        <f t="shared" si="1156"/>
        <v>1136947</v>
      </c>
      <c r="J2485" s="54">
        <f t="shared" si="1156"/>
        <v>21471.079849087968</v>
      </c>
      <c r="K2485" s="54">
        <f t="shared" si="1156"/>
        <v>329334.26646378648</v>
      </c>
      <c r="L2485" s="54">
        <f t="shared" si="1156"/>
        <v>249554.26685898771</v>
      </c>
      <c r="M2485" s="54">
        <f t="shared" si="1156"/>
        <v>0</v>
      </c>
      <c r="N2485" s="54">
        <f t="shared" si="1156"/>
        <v>0</v>
      </c>
      <c r="O2485" s="54">
        <f t="shared" si="1156"/>
        <v>0</v>
      </c>
      <c r="P2485" s="140">
        <f t="shared" si="1129"/>
        <v>2945722.599171862</v>
      </c>
      <c r="Q2485" s="198"/>
      <c r="R2485" s="121" t="s">
        <v>104</v>
      </c>
      <c r="S2485" s="54">
        <f>SUM(S2486:S2491)</f>
        <v>0</v>
      </c>
      <c r="T2485" s="54">
        <f t="shared" ref="T2485:X2485" si="1157">SUM(T2486:T2491)</f>
        <v>0</v>
      </c>
      <c r="U2485" s="54">
        <f t="shared" si="1157"/>
        <v>0</v>
      </c>
      <c r="V2485" s="54">
        <f t="shared" si="1157"/>
        <v>568.84933333333311</v>
      </c>
      <c r="W2485" s="54">
        <f t="shared" si="1157"/>
        <v>0</v>
      </c>
      <c r="X2485" s="117">
        <f t="shared" si="1157"/>
        <v>0</v>
      </c>
      <c r="Y2485" s="117">
        <f t="shared" ref="Y2485:AD2485" si="1158">SUM(Y2486:Y2491)</f>
        <v>33</v>
      </c>
      <c r="Z2485" s="117">
        <f t="shared" si="1158"/>
        <v>599.99999999999989</v>
      </c>
      <c r="AA2485" s="117">
        <f t="shared" si="1158"/>
        <v>325</v>
      </c>
      <c r="AB2485" s="117">
        <f t="shared" si="1158"/>
        <v>0</v>
      </c>
      <c r="AC2485" s="117">
        <f t="shared" si="1158"/>
        <v>0</v>
      </c>
      <c r="AD2485" s="117">
        <f t="shared" si="1158"/>
        <v>0</v>
      </c>
      <c r="AE2485" s="55">
        <f t="shared" ref="AE2485:AE2491" si="1159">SUM(S2485:AD2485)</f>
        <v>1526.8493333333331</v>
      </c>
    </row>
    <row r="2486" spans="1:46" ht="12.75" customHeight="1" thickBot="1" x14ac:dyDescent="0.25">
      <c r="A2486" s="193" t="s">
        <v>119</v>
      </c>
      <c r="B2486" s="385"/>
      <c r="C2486" s="123" t="s">
        <v>57</v>
      </c>
      <c r="D2486" s="58">
        <f>+'Measured TV opt-pt'!D3373</f>
        <v>0</v>
      </c>
      <c r="E2486" s="58">
        <f>+'Measured TV opt-pt'!E3373</f>
        <v>0</v>
      </c>
      <c r="F2486" s="58">
        <f>+'Measured TV opt-pt'!F3373</f>
        <v>0</v>
      </c>
      <c r="G2486" s="58">
        <v>258703.60800000001</v>
      </c>
      <c r="H2486" s="58">
        <f>+'Measured TV opt-pt'!H3373</f>
        <v>0</v>
      </c>
      <c r="I2486" s="58">
        <f>+'Measured TV opt-pt'!I3373</f>
        <v>0</v>
      </c>
      <c r="J2486" s="58">
        <f>+'Measured TV opt-pt'!J3373</f>
        <v>12071.780302200765</v>
      </c>
      <c r="K2486" s="58">
        <f>+'Measured TV opt-pt'!K3373</f>
        <v>259957.31839094521</v>
      </c>
      <c r="L2486" s="58">
        <f>+'Measured TV opt-pt'!L3373</f>
        <v>174377.35760908178</v>
      </c>
      <c r="M2486" s="58">
        <f>+'Measured TV opt-pt'!M3373</f>
        <v>0</v>
      </c>
      <c r="N2486" s="58">
        <f>+'Measured TV opt-pt'!N3373</f>
        <v>0</v>
      </c>
      <c r="O2486" s="58">
        <f>+'Measured TV opt-pt'!O3373</f>
        <v>0</v>
      </c>
      <c r="P2486" s="141">
        <f t="shared" si="1129"/>
        <v>705110.06430222769</v>
      </c>
      <c r="R2486" s="123" t="s">
        <v>57</v>
      </c>
      <c r="S2486" s="44">
        <f>'Measured TV opt-pt'!D3410</f>
        <v>0</v>
      </c>
      <c r="T2486" s="44">
        <f>'Measured TV opt-pt'!E3410</f>
        <v>0</v>
      </c>
      <c r="U2486" s="44">
        <f>'Measured TV opt-pt'!F3410</f>
        <v>0</v>
      </c>
      <c r="V2486" s="44">
        <v>221.27866666666679</v>
      </c>
      <c r="W2486" s="44">
        <f>'Measured TV opt-pt'!H3410</f>
        <v>0</v>
      </c>
      <c r="X2486" s="44">
        <f>'Measured TV opt-pt'!I3410</f>
        <v>0</v>
      </c>
      <c r="Y2486" s="44">
        <f>'Measured TV opt-pt'!J3410</f>
        <v>19.985254610890891</v>
      </c>
      <c r="Z2486" s="44">
        <f>'Measured TV opt-pt'!K3410</f>
        <v>480.60134789506554</v>
      </c>
      <c r="AA2486" s="44">
        <f>'Measured TV opt-pt'!L3410</f>
        <v>242.05866082410179</v>
      </c>
      <c r="AB2486" s="44">
        <f>'Measured TV opt-pt'!M3410</f>
        <v>0</v>
      </c>
      <c r="AC2486" s="44">
        <f>'Measured TV opt-pt'!N3410</f>
        <v>0</v>
      </c>
      <c r="AD2486" s="44">
        <f>'Measured TV opt-pt'!O3410</f>
        <v>0</v>
      </c>
      <c r="AE2486" s="55">
        <f t="shared" si="1159"/>
        <v>963.92392999672506</v>
      </c>
      <c r="AT2486" s="5">
        <f>L2486+L2490+L2491</f>
        <v>174377.35760908178</v>
      </c>
    </row>
    <row r="2487" spans="1:46" ht="12.75" customHeight="1" thickBot="1" x14ac:dyDescent="0.25">
      <c r="A2487" s="193" t="s">
        <v>119</v>
      </c>
      <c r="B2487" s="385"/>
      <c r="C2487" s="123" t="s">
        <v>221</v>
      </c>
      <c r="D2487" s="58">
        <f>+'Measured TV opt-pt'!D3374</f>
        <v>0</v>
      </c>
      <c r="E2487" s="58">
        <f>+'Measured TV opt-pt'!E3374</f>
        <v>0</v>
      </c>
      <c r="F2487" s="58">
        <f>+'Measured TV opt-pt'!F3374</f>
        <v>0</v>
      </c>
      <c r="G2487" s="58">
        <f>+'Measured TV opt-pt'!G3374</f>
        <v>0</v>
      </c>
      <c r="H2487" s="58">
        <f>+'Measured TV opt-pt'!H3374</f>
        <v>0</v>
      </c>
      <c r="I2487" s="58">
        <f>+'Measured TV opt-pt'!I3374</f>
        <v>0</v>
      </c>
      <c r="J2487" s="58">
        <f>+'Measured TV opt-pt'!J3374</f>
        <v>0</v>
      </c>
      <c r="K2487" s="58">
        <f>+'Measured TV opt-pt'!K3374</f>
        <v>0</v>
      </c>
      <c r="L2487" s="58">
        <f>+'Measured TV opt-pt'!L3374</f>
        <v>0</v>
      </c>
      <c r="M2487" s="58">
        <f>+'Measured TV opt-pt'!M3374</f>
        <v>0</v>
      </c>
      <c r="N2487" s="58">
        <f>+'Measured TV opt-pt'!N3374</f>
        <v>0</v>
      </c>
      <c r="O2487" s="58">
        <f>+'Measured TV opt-pt'!O3374</f>
        <v>0</v>
      </c>
      <c r="P2487" s="141">
        <f t="shared" si="1129"/>
        <v>0</v>
      </c>
      <c r="R2487" s="123" t="s">
        <v>221</v>
      </c>
      <c r="S2487" s="44">
        <f>'Measured TV opt-pt'!D3411</f>
        <v>0</v>
      </c>
      <c r="T2487" s="44">
        <f>'Measured TV opt-pt'!E3411</f>
        <v>0</v>
      </c>
      <c r="U2487" s="44">
        <f>'Measured TV opt-pt'!F3411</f>
        <v>0</v>
      </c>
      <c r="V2487" s="44"/>
      <c r="W2487" s="44">
        <f>'Measured TV opt-pt'!H3411</f>
        <v>0</v>
      </c>
      <c r="X2487" s="44">
        <f>'Measured TV opt-pt'!I3411</f>
        <v>0</v>
      </c>
      <c r="Y2487" s="44">
        <f>'Measured TV opt-pt'!J3411</f>
        <v>0</v>
      </c>
      <c r="Z2487" s="44">
        <f>'Measured TV opt-pt'!K3411</f>
        <v>0</v>
      </c>
      <c r="AA2487" s="44">
        <f>'Measured TV opt-pt'!L3411</f>
        <v>0</v>
      </c>
      <c r="AB2487" s="44">
        <f>'Measured TV opt-pt'!M3411</f>
        <v>0</v>
      </c>
      <c r="AC2487" s="44">
        <f>'Measured TV opt-pt'!N3411</f>
        <v>0</v>
      </c>
      <c r="AD2487" s="44">
        <f>'Measured TV opt-pt'!O3411</f>
        <v>0</v>
      </c>
      <c r="AE2487" s="55">
        <f t="shared" si="1159"/>
        <v>0</v>
      </c>
      <c r="AT2487" s="5"/>
    </row>
    <row r="2488" spans="1:46" ht="12.75" customHeight="1" thickBot="1" x14ac:dyDescent="0.25">
      <c r="A2488" s="193" t="s">
        <v>119</v>
      </c>
      <c r="B2488" s="385"/>
      <c r="C2488" s="123" t="s">
        <v>222</v>
      </c>
      <c r="D2488" s="58">
        <f>+'Measured TV opt-pt'!D3375</f>
        <v>0</v>
      </c>
      <c r="E2488" s="58">
        <f>+'Measured TV opt-pt'!E3375</f>
        <v>0</v>
      </c>
      <c r="F2488" s="58">
        <f>+'Measured TV opt-pt'!F3375</f>
        <v>0</v>
      </c>
      <c r="G2488" s="58">
        <v>368475.02</v>
      </c>
      <c r="H2488" s="58">
        <f>+'Measured TV opt-pt'!H3375</f>
        <v>0</v>
      </c>
      <c r="I2488" s="58">
        <f>+'Measured TV opt-pt'!I3375</f>
        <v>0</v>
      </c>
      <c r="J2488" s="58">
        <f>+'Measured TV opt-pt'!J3375</f>
        <v>3644.2625343128211</v>
      </c>
      <c r="K2488" s="58">
        <f>+'Measured TV opt-pt'!K3375</f>
        <v>40627.841784010518</v>
      </c>
      <c r="L2488" s="58">
        <f>+'Measured TV opt-pt'!L3375</f>
        <v>72376.027686300935</v>
      </c>
      <c r="M2488" s="58">
        <f>+'Measured TV opt-pt'!M3375</f>
        <v>0</v>
      </c>
      <c r="N2488" s="58">
        <f>+'Measured TV opt-pt'!N3375</f>
        <v>0</v>
      </c>
      <c r="O2488" s="58">
        <f>+'Measured TV opt-pt'!O3375</f>
        <v>0</v>
      </c>
      <c r="P2488" s="141">
        <f t="shared" si="1129"/>
        <v>485123.15200462431</v>
      </c>
      <c r="R2488" s="123" t="s">
        <v>222</v>
      </c>
      <c r="S2488" s="44">
        <f>'Measured TV opt-pt'!D3412</f>
        <v>0</v>
      </c>
      <c r="T2488" s="44">
        <f>'Measured TV opt-pt'!E3412</f>
        <v>0</v>
      </c>
      <c r="U2488" s="44">
        <f>'Measured TV opt-pt'!F3412</f>
        <v>0</v>
      </c>
      <c r="V2488" s="44">
        <v>141.636</v>
      </c>
      <c r="W2488" s="44">
        <f>'Measured TV opt-pt'!H3412</f>
        <v>0</v>
      </c>
      <c r="X2488" s="44">
        <f>'Measured TV opt-pt'!I3412</f>
        <v>0</v>
      </c>
      <c r="Y2488" s="44">
        <f>'Measured TV opt-pt'!J3412</f>
        <v>4.9658978963138454</v>
      </c>
      <c r="Z2488" s="44">
        <f>'Measured TV opt-pt'!K3412</f>
        <v>69.201078564687748</v>
      </c>
      <c r="AA2488" s="44">
        <f>'Measured TV opt-pt'!L3412</f>
        <v>80.472795948022338</v>
      </c>
      <c r="AB2488" s="44">
        <f>'Measured TV opt-pt'!M3412</f>
        <v>0</v>
      </c>
      <c r="AC2488" s="44">
        <f>'Measured TV opt-pt'!N3412</f>
        <v>0</v>
      </c>
      <c r="AD2488" s="44">
        <f>'Measured TV opt-pt'!O3412</f>
        <v>0</v>
      </c>
      <c r="AE2488" s="55">
        <f t="shared" si="1159"/>
        <v>296.27577240902394</v>
      </c>
      <c r="AT2488" s="5"/>
    </row>
    <row r="2489" spans="1:46" ht="12.75" customHeight="1" thickBot="1" x14ac:dyDescent="0.25">
      <c r="A2489" s="193" t="s">
        <v>119</v>
      </c>
      <c r="B2489" s="385"/>
      <c r="C2489" s="123" t="s">
        <v>223</v>
      </c>
      <c r="D2489" s="58">
        <f>+'Measured TV opt-pt'!D3376</f>
        <v>0</v>
      </c>
      <c r="E2489" s="58">
        <f>+'Measured TV opt-pt'!E3376</f>
        <v>0</v>
      </c>
      <c r="F2489" s="58">
        <f>+'Measured TV opt-pt'!F3376</f>
        <v>0</v>
      </c>
      <c r="G2489" s="58">
        <v>91764.797999999981</v>
      </c>
      <c r="H2489" s="58">
        <f>+'Measured TV opt-pt'!H3376</f>
        <v>0</v>
      </c>
      <c r="I2489" s="58">
        <f>+'Measured TV opt-pt'!I3376</f>
        <v>0</v>
      </c>
      <c r="J2489" s="58">
        <f>+'Measured TV opt-pt'!J3376</f>
        <v>5755.037012574383</v>
      </c>
      <c r="K2489" s="58">
        <f>+'Measured TV opt-pt'!K3376</f>
        <v>28749.10628883075</v>
      </c>
      <c r="L2489" s="58">
        <f>+'Measured TV opt-pt'!L3376</f>
        <v>2800.8815636050231</v>
      </c>
      <c r="M2489" s="58">
        <f>+'Measured TV opt-pt'!M3376</f>
        <v>0</v>
      </c>
      <c r="N2489" s="58">
        <f>+'Measured TV opt-pt'!N3376</f>
        <v>0</v>
      </c>
      <c r="O2489" s="58">
        <f>+'Measured TV opt-pt'!O3376</f>
        <v>0</v>
      </c>
      <c r="P2489" s="141">
        <f t="shared" si="1129"/>
        <v>129069.82286501014</v>
      </c>
      <c r="R2489" s="123" t="s">
        <v>223</v>
      </c>
      <c r="S2489" s="44">
        <f>'Measured TV opt-pt'!D3413</f>
        <v>0</v>
      </c>
      <c r="T2489" s="44">
        <f>'Measured TV opt-pt'!E3413</f>
        <v>0</v>
      </c>
      <c r="U2489" s="44">
        <f>'Measured TV opt-pt'!F3413</f>
        <v>0</v>
      </c>
      <c r="V2489" s="44">
        <v>64.841333333333338</v>
      </c>
      <c r="W2489" s="44">
        <f>'Measured TV opt-pt'!H3413</f>
        <v>0</v>
      </c>
      <c r="X2489" s="44">
        <f>'Measured TV opt-pt'!I3413</f>
        <v>0</v>
      </c>
      <c r="Y2489" s="44">
        <f>'Measured TV opt-pt'!J3413</f>
        <v>8.0488474927952662</v>
      </c>
      <c r="Z2489" s="44">
        <f>'Measured TV opt-pt'!K3413</f>
        <v>50.197573540246552</v>
      </c>
      <c r="AA2489" s="44">
        <f>'Measured TV opt-pt'!L3413</f>
        <v>2.4685432278758799</v>
      </c>
      <c r="AB2489" s="44">
        <f>'Measured TV opt-pt'!M3413</f>
        <v>0</v>
      </c>
      <c r="AC2489" s="44">
        <f>'Measured TV opt-pt'!N3413</f>
        <v>0</v>
      </c>
      <c r="AD2489" s="44">
        <f>'Measured TV opt-pt'!O3413</f>
        <v>0</v>
      </c>
      <c r="AE2489" s="55">
        <f t="shared" si="1159"/>
        <v>125.55629759425103</v>
      </c>
      <c r="AT2489" s="5"/>
    </row>
    <row r="2490" spans="1:46" ht="12.75" customHeight="1" thickBot="1" x14ac:dyDescent="0.25">
      <c r="A2490" s="193" t="s">
        <v>119</v>
      </c>
      <c r="B2490" s="385"/>
      <c r="C2490" s="123" t="s">
        <v>224</v>
      </c>
      <c r="D2490" s="58">
        <f>+'Measured TV opt-pt'!D3377</f>
        <v>0</v>
      </c>
      <c r="E2490" s="58">
        <f>+'Measured TV opt-pt'!E3377</f>
        <v>0</v>
      </c>
      <c r="F2490" s="58">
        <f>+'Measured TV opt-pt'!F3377</f>
        <v>0</v>
      </c>
      <c r="G2490" s="58">
        <v>201679.72</v>
      </c>
      <c r="H2490" s="58">
        <f>+'Measured TV opt-pt'!H3377</f>
        <v>0</v>
      </c>
      <c r="I2490" s="58">
        <f>+'Measured TV opt-pt'!I3377</f>
        <v>0</v>
      </c>
      <c r="J2490" s="58">
        <f>+'Measured TV opt-pt'!J3377</f>
        <v>0</v>
      </c>
      <c r="K2490" s="58">
        <f>+'Measured TV opt-pt'!K3377</f>
        <v>0</v>
      </c>
      <c r="L2490" s="58">
        <f>+'Measured TV opt-pt'!L3377</f>
        <v>0</v>
      </c>
      <c r="M2490" s="58">
        <f>+'Measured TV opt-pt'!M3377</f>
        <v>0</v>
      </c>
      <c r="N2490" s="58">
        <f>+'Measured TV opt-pt'!N3377</f>
        <v>0</v>
      </c>
      <c r="O2490" s="58">
        <f>+'Measured TV opt-pt'!O3377</f>
        <v>0</v>
      </c>
      <c r="P2490" s="141">
        <f t="shared" si="1129"/>
        <v>201679.72</v>
      </c>
      <c r="Q2490" s="5"/>
      <c r="R2490" s="123" t="s">
        <v>224</v>
      </c>
      <c r="S2490" s="44">
        <f>'Measured TV opt-pt'!D3414</f>
        <v>0</v>
      </c>
      <c r="T2490" s="44">
        <f>'Measured TV opt-pt'!E3414</f>
        <v>0</v>
      </c>
      <c r="U2490" s="44">
        <f>'Measured TV opt-pt'!F3414</f>
        <v>0</v>
      </c>
      <c r="V2490" s="44">
        <v>141.09333333333299</v>
      </c>
      <c r="W2490" s="44">
        <f>'Measured TV opt-pt'!H3414</f>
        <v>0</v>
      </c>
      <c r="X2490" s="44">
        <f>'Measured TV opt-pt'!I3414</f>
        <v>0</v>
      </c>
      <c r="Y2490" s="44">
        <f>'Measured TV opt-pt'!J3414</f>
        <v>0</v>
      </c>
      <c r="Z2490" s="44">
        <f>'Measured TV opt-pt'!K3414</f>
        <v>0</v>
      </c>
      <c r="AA2490" s="44">
        <f>'Measured TV opt-pt'!L3414</f>
        <v>0</v>
      </c>
      <c r="AB2490" s="44">
        <f>'Measured TV opt-pt'!M3414</f>
        <v>0</v>
      </c>
      <c r="AC2490" s="44">
        <f>'Measured TV opt-pt'!N3414</f>
        <v>0</v>
      </c>
      <c r="AD2490" s="44">
        <f>'Measured TV opt-pt'!O3414</f>
        <v>0</v>
      </c>
      <c r="AE2490" s="55">
        <f t="shared" si="1159"/>
        <v>141.09333333333299</v>
      </c>
    </row>
    <row r="2491" spans="1:46" ht="12.75" customHeight="1" x14ac:dyDescent="0.2">
      <c r="A2491" s="193" t="s">
        <v>119</v>
      </c>
      <c r="B2491" s="385"/>
      <c r="C2491" s="123" t="s">
        <v>101</v>
      </c>
      <c r="D2491" s="44"/>
      <c r="E2491" s="44"/>
      <c r="F2491" s="44"/>
      <c r="G2491" s="44"/>
      <c r="H2491" s="44"/>
      <c r="I2491" s="58">
        <v>1136947</v>
      </c>
      <c r="J2491" s="44"/>
      <c r="K2491" s="44"/>
      <c r="L2491" s="44"/>
      <c r="M2491" s="44"/>
      <c r="N2491" s="44"/>
      <c r="O2491" s="44"/>
      <c r="P2491" s="141">
        <f t="shared" si="1129"/>
        <v>1136947</v>
      </c>
      <c r="Q2491" s="5"/>
      <c r="R2491" s="123" t="s">
        <v>101</v>
      </c>
      <c r="S2491" s="44"/>
      <c r="T2491" s="44"/>
      <c r="U2491" s="44"/>
      <c r="V2491" s="44"/>
      <c r="W2491" s="44"/>
      <c r="X2491" s="44"/>
      <c r="Y2491" s="44"/>
      <c r="Z2491" s="44"/>
      <c r="AA2491" s="44"/>
      <c r="AB2491" s="44"/>
      <c r="AC2491" s="44"/>
      <c r="AD2491" s="44"/>
      <c r="AE2491" s="55">
        <f t="shared" si="1159"/>
        <v>0</v>
      </c>
    </row>
    <row r="2492" spans="1:46" ht="12.75" customHeight="1" x14ac:dyDescent="0.2">
      <c r="A2492" s="193" t="s">
        <v>119</v>
      </c>
      <c r="B2492" s="385"/>
      <c r="C2492" s="124" t="s">
        <v>58</v>
      </c>
      <c r="D2492" s="46"/>
      <c r="E2492" s="46"/>
      <c r="F2492" s="46"/>
      <c r="G2492" s="46">
        <v>205272.60000000003</v>
      </c>
      <c r="H2492" s="46">
        <v>66301.199999999881</v>
      </c>
      <c r="I2492" s="46"/>
      <c r="J2492" s="46"/>
      <c r="K2492" s="46"/>
      <c r="L2492" s="46"/>
      <c r="M2492" s="46"/>
      <c r="N2492" s="46"/>
      <c r="O2492" s="46"/>
      <c r="P2492" s="142">
        <f t="shared" si="1129"/>
        <v>271573.79999999993</v>
      </c>
      <c r="R2492" s="133" t="s">
        <v>105</v>
      </c>
      <c r="S2492" s="133">
        <f>+'Measured TV opt-pt'!D1694</f>
        <v>0.44</v>
      </c>
      <c r="T2492" s="133">
        <f>+'Measured TV opt-pt'!E1694</f>
        <v>0.44</v>
      </c>
      <c r="U2492" s="133">
        <f>+'Measured TV opt-pt'!F1694</f>
        <v>0.44</v>
      </c>
      <c r="V2492" s="133">
        <f>+'Measured TV opt-pt'!G1694</f>
        <v>0.48</v>
      </c>
      <c r="W2492" s="133">
        <f>+'Measured TV opt-pt'!H1694</f>
        <v>0.48</v>
      </c>
      <c r="X2492" s="8">
        <f>+'Measured TV opt-pt'!I1694</f>
        <v>0.48</v>
      </c>
      <c r="Y2492" s="133">
        <f>+'Measured TV opt-pt'!J1694</f>
        <v>0.48</v>
      </c>
      <c r="Z2492" s="133">
        <f>+'Measured TV opt-pt'!K1694</f>
        <v>0.48915873014712274</v>
      </c>
      <c r="AA2492" s="133">
        <f>+'Measured TV opt-pt'!L1694</f>
        <v>0.4834974169537235</v>
      </c>
      <c r="AB2492" s="133">
        <f>+'Measured TV opt-pt'!M1694</f>
        <v>0.45414569524687309</v>
      </c>
      <c r="AC2492" s="133">
        <f>+'Measured TV opt-pt'!N1694</f>
        <v>0.38276016431267579</v>
      </c>
      <c r="AD2492" s="133">
        <f>+'Measured TV opt-pt'!O1694</f>
        <v>0.34111134082271427</v>
      </c>
      <c r="AE2492" s="133"/>
      <c r="AT2492" s="5">
        <f>L2492+L2493+L2494+L2495</f>
        <v>0</v>
      </c>
    </row>
    <row r="2493" spans="1:46" ht="13.5" customHeight="1" thickBot="1" x14ac:dyDescent="0.25">
      <c r="A2493" s="193" t="s">
        <v>119</v>
      </c>
      <c r="B2493" s="385"/>
      <c r="C2493" s="124" t="s">
        <v>59</v>
      </c>
      <c r="D2493" s="46"/>
      <c r="E2493" s="46"/>
      <c r="F2493" s="46"/>
      <c r="G2493" s="46">
        <v>10219.040000000001</v>
      </c>
      <c r="H2493" s="46"/>
      <c r="I2493" s="46"/>
      <c r="J2493" s="46"/>
      <c r="K2493" s="46"/>
      <c r="L2493" s="46"/>
      <c r="M2493" s="46"/>
      <c r="N2493" s="46"/>
      <c r="O2493" s="46"/>
      <c r="P2493" s="142">
        <f t="shared" si="1129"/>
        <v>10219.040000000001</v>
      </c>
      <c r="R2493" s="60" t="s">
        <v>107</v>
      </c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</row>
    <row r="2494" spans="1:46" ht="12.75" customHeight="1" thickBot="1" x14ac:dyDescent="0.25">
      <c r="A2494" s="193" t="s">
        <v>119</v>
      </c>
      <c r="B2494" s="385"/>
      <c r="C2494" s="124" t="s">
        <v>166</v>
      </c>
      <c r="D2494" s="46"/>
      <c r="E2494" s="46"/>
      <c r="F2494" s="46"/>
      <c r="G2494" s="46">
        <v>6000</v>
      </c>
      <c r="H2494" s="46"/>
      <c r="I2494" s="46"/>
      <c r="J2494" s="46"/>
      <c r="K2494" s="46"/>
      <c r="L2494" s="46"/>
      <c r="M2494" s="46"/>
      <c r="N2494" s="46"/>
      <c r="O2494" s="46"/>
      <c r="P2494" s="142">
        <f t="shared" si="1129"/>
        <v>6000</v>
      </c>
      <c r="Q2494" s="8"/>
      <c r="R2494" s="121" t="s">
        <v>106</v>
      </c>
      <c r="S2494" s="54">
        <f>SUM(S2495:S2500)</f>
        <v>0</v>
      </c>
      <c r="T2494" s="54">
        <f t="shared" ref="T2494" si="1160">SUM(T2495:T2500)</f>
        <v>0</v>
      </c>
      <c r="U2494" s="54">
        <f t="shared" ref="U2494" si="1161">SUM(U2495:U2500)</f>
        <v>0</v>
      </c>
      <c r="V2494" s="54">
        <f t="shared" ref="V2494" si="1162">SUM(V2495:V2500)</f>
        <v>764.32533333333322</v>
      </c>
      <c r="W2494" s="54">
        <f t="shared" ref="W2494" si="1163">SUM(W2495:W2500)</f>
        <v>0</v>
      </c>
      <c r="X2494" s="54">
        <f t="shared" ref="X2494:AD2494" si="1164">SUM(X2495:X2500)</f>
        <v>0</v>
      </c>
      <c r="Y2494" s="54">
        <f t="shared" si="1164"/>
        <v>33</v>
      </c>
      <c r="Z2494" s="54">
        <f t="shared" si="1164"/>
        <v>600</v>
      </c>
      <c r="AA2494" s="54">
        <f t="shared" si="1164"/>
        <v>325</v>
      </c>
      <c r="AB2494" s="54">
        <f t="shared" si="1164"/>
        <v>0</v>
      </c>
      <c r="AC2494" s="54">
        <f t="shared" si="1164"/>
        <v>0</v>
      </c>
      <c r="AD2494" s="54">
        <f t="shared" si="1164"/>
        <v>0</v>
      </c>
      <c r="AE2494" s="54">
        <f t="shared" ref="AE2494" si="1165">SUM(AE2495:AE2500)</f>
        <v>1722.3253333333332</v>
      </c>
    </row>
    <row r="2495" spans="1:46" ht="12.75" customHeight="1" thickBot="1" x14ac:dyDescent="0.25">
      <c r="A2495" s="193" t="s">
        <v>119</v>
      </c>
      <c r="B2495" s="385"/>
      <c r="C2495" s="125" t="s">
        <v>167</v>
      </c>
      <c r="D2495" s="48"/>
      <c r="E2495" s="48"/>
      <c r="F2495" s="48"/>
      <c r="G2495" s="48"/>
      <c r="H2495" s="48"/>
      <c r="I2495" s="48"/>
      <c r="J2495" s="48"/>
      <c r="K2495" s="48"/>
      <c r="L2495" s="48"/>
      <c r="M2495" s="48"/>
      <c r="N2495" s="48"/>
      <c r="O2495" s="48"/>
      <c r="P2495" s="143">
        <f t="shared" si="1129"/>
        <v>0</v>
      </c>
      <c r="Q2495" s="8"/>
      <c r="R2495" s="123" t="s">
        <v>261</v>
      </c>
      <c r="S2495" s="44">
        <f>'Measured TV opt-pt'!D3404</f>
        <v>0</v>
      </c>
      <c r="T2495" s="44">
        <f>'Measured TV opt-pt'!E3404</f>
        <v>0</v>
      </c>
      <c r="U2495" s="44">
        <f>'Measured TV opt-pt'!F3404</f>
        <v>0</v>
      </c>
      <c r="V2495" s="44">
        <v>302.83466666666669</v>
      </c>
      <c r="W2495" s="44">
        <f>'Measured TV opt-pt'!H3404</f>
        <v>0</v>
      </c>
      <c r="X2495" s="44">
        <f>'Measured TV opt-pt'!I3404</f>
        <v>0</v>
      </c>
      <c r="Y2495" s="44">
        <f>'Measured TV opt-pt'!J3404</f>
        <v>19.985254610890891</v>
      </c>
      <c r="Z2495" s="44">
        <f>'Measured TV opt-pt'!K3404</f>
        <v>480.6013478950656</v>
      </c>
      <c r="AA2495" s="44">
        <f>'Measured TV opt-pt'!L3404</f>
        <v>242.05866082410179</v>
      </c>
      <c r="AB2495" s="44">
        <f>'Measured TV opt-pt'!M3404</f>
        <v>0</v>
      </c>
      <c r="AC2495" s="44">
        <f>'Measured TV opt-pt'!N3404</f>
        <v>0</v>
      </c>
      <c r="AD2495" s="44">
        <f>'Measured TV opt-pt'!O3404</f>
        <v>0</v>
      </c>
      <c r="AE2495" s="55">
        <f t="shared" ref="AE2495:AE2500" si="1166">SUM(S2495:AD2495)</f>
        <v>1045.4799299967249</v>
      </c>
    </row>
    <row r="2496" spans="1:46" ht="12.75" customHeight="1" thickBot="1" x14ac:dyDescent="0.25">
      <c r="A2496" s="193" t="s">
        <v>119</v>
      </c>
      <c r="B2496" s="385"/>
      <c r="C2496" s="122" t="s">
        <v>60</v>
      </c>
      <c r="D2496" s="42"/>
      <c r="E2496" s="42"/>
      <c r="F2496" s="42"/>
      <c r="G2496" s="42"/>
      <c r="H2496" s="42"/>
      <c r="I2496" s="42"/>
      <c r="J2496" s="42"/>
      <c r="K2496" s="42"/>
      <c r="L2496" s="42"/>
      <c r="M2496" s="42"/>
      <c r="N2496" s="42"/>
      <c r="O2496" s="42"/>
      <c r="P2496" s="144">
        <f t="shared" si="1129"/>
        <v>0</v>
      </c>
      <c r="Q2496" s="5"/>
      <c r="R2496" s="123" t="s">
        <v>262</v>
      </c>
      <c r="S2496" s="44">
        <f>'Measured TV opt-pt'!D3405</f>
        <v>0</v>
      </c>
      <c r="T2496" s="44">
        <f>'Measured TV opt-pt'!E3405</f>
        <v>0</v>
      </c>
      <c r="U2496" s="44">
        <f>'Measured TV opt-pt'!F3405</f>
        <v>0</v>
      </c>
      <c r="V2496" s="44"/>
      <c r="W2496" s="44">
        <f>'Measured TV opt-pt'!H3405</f>
        <v>0</v>
      </c>
      <c r="X2496" s="44">
        <f>'Measured TV opt-pt'!I3405</f>
        <v>0</v>
      </c>
      <c r="Y2496" s="44">
        <f>'Measured TV opt-pt'!J3405</f>
        <v>0</v>
      </c>
      <c r="Z2496" s="44">
        <f>'Measured TV opt-pt'!K3405</f>
        <v>0</v>
      </c>
      <c r="AA2496" s="44">
        <f>'Measured TV opt-pt'!L3405</f>
        <v>0</v>
      </c>
      <c r="AB2496" s="44">
        <f>'Measured TV opt-pt'!M3405</f>
        <v>0</v>
      </c>
      <c r="AC2496" s="44">
        <f>'Measured TV opt-pt'!N3405</f>
        <v>0</v>
      </c>
      <c r="AD2496" s="44">
        <f>'Measured TV opt-pt'!O3405</f>
        <v>0</v>
      </c>
      <c r="AE2496" s="55">
        <f t="shared" si="1166"/>
        <v>0</v>
      </c>
      <c r="AT2496" s="5">
        <f>L2496+L2497+L2498+L2499+L2500+L2501+L2521+L2522+L2523</f>
        <v>2965</v>
      </c>
    </row>
    <row r="2497" spans="1:31" ht="12.75" customHeight="1" thickBot="1" x14ac:dyDescent="0.25">
      <c r="A2497" s="193" t="s">
        <v>119</v>
      </c>
      <c r="B2497" s="385"/>
      <c r="C2497" s="122" t="s">
        <v>61</v>
      </c>
      <c r="D2497" s="42">
        <v>2965</v>
      </c>
      <c r="E2497" s="42">
        <v>7950</v>
      </c>
      <c r="F2497" s="42">
        <v>2965</v>
      </c>
      <c r="G2497" s="42">
        <v>2000</v>
      </c>
      <c r="H2497" s="5">
        <v>2965</v>
      </c>
      <c r="I2497" s="5">
        <v>1965</v>
      </c>
      <c r="J2497" s="5">
        <v>2965</v>
      </c>
      <c r="K2497" s="5">
        <v>2000</v>
      </c>
      <c r="L2497" s="42">
        <v>2965</v>
      </c>
      <c r="M2497" s="42">
        <v>2000</v>
      </c>
      <c r="N2497" s="42">
        <v>2965</v>
      </c>
      <c r="O2497" s="42">
        <v>2000</v>
      </c>
      <c r="P2497" s="144">
        <f t="shared" si="1129"/>
        <v>35705</v>
      </c>
      <c r="R2497" s="123" t="s">
        <v>263</v>
      </c>
      <c r="S2497" s="44">
        <f>'Measured TV opt-pt'!D3406</f>
        <v>0</v>
      </c>
      <c r="T2497" s="44">
        <f>'Measured TV opt-pt'!E3406</f>
        <v>0</v>
      </c>
      <c r="U2497" s="44">
        <f>'Measured TV opt-pt'!F3406</f>
        <v>0</v>
      </c>
      <c r="V2497" s="44">
        <v>185.178666666667</v>
      </c>
      <c r="W2497" s="44">
        <f>'Measured TV opt-pt'!H3406</f>
        <v>0</v>
      </c>
      <c r="X2497" s="44">
        <f>'Measured TV opt-pt'!I3406</f>
        <v>0</v>
      </c>
      <c r="Y2497" s="44">
        <f>'Measured TV opt-pt'!J3406</f>
        <v>4.9658978963138454</v>
      </c>
      <c r="Z2497" s="44">
        <f>'Measured TV opt-pt'!K3406</f>
        <v>69.201078564687748</v>
      </c>
      <c r="AA2497" s="44">
        <f>'Measured TV opt-pt'!L3406</f>
        <v>80.472795948022338</v>
      </c>
      <c r="AB2497" s="44">
        <f>'Measured TV opt-pt'!M3406</f>
        <v>0</v>
      </c>
      <c r="AC2497" s="44">
        <f>'Measured TV opt-pt'!N3406</f>
        <v>0</v>
      </c>
      <c r="AD2497" s="44">
        <f>'Measured TV opt-pt'!O3406</f>
        <v>0</v>
      </c>
      <c r="AE2497" s="55">
        <f t="shared" si="1166"/>
        <v>339.81843907569095</v>
      </c>
    </row>
    <row r="2498" spans="1:31" ht="12.75" customHeight="1" thickBot="1" x14ac:dyDescent="0.25">
      <c r="A2498" s="193" t="s">
        <v>119</v>
      </c>
      <c r="B2498" s="385"/>
      <c r="C2498" s="122" t="s">
        <v>62</v>
      </c>
      <c r="D2498" s="42"/>
      <c r="E2498" s="42"/>
      <c r="F2498" s="42"/>
      <c r="G2498" s="42"/>
      <c r="H2498" s="390"/>
      <c r="I2498" s="391"/>
      <c r="J2498" s="391"/>
      <c r="K2498" s="392"/>
      <c r="L2498" s="42"/>
      <c r="M2498" s="42"/>
      <c r="N2498" s="42"/>
      <c r="O2498" s="42"/>
      <c r="P2498" s="144">
        <f t="shared" si="1129"/>
        <v>0</v>
      </c>
      <c r="R2498" s="123" t="s">
        <v>264</v>
      </c>
      <c r="S2498" s="44">
        <f>'Measured TV opt-pt'!D3407</f>
        <v>0</v>
      </c>
      <c r="T2498" s="44">
        <f>'Measured TV opt-pt'!E3407</f>
        <v>0</v>
      </c>
      <c r="U2498" s="44">
        <f>'Measured TV opt-pt'!F3407</f>
        <v>0</v>
      </c>
      <c r="V2498" s="44">
        <v>81.594666666666669</v>
      </c>
      <c r="W2498" s="44">
        <f>'Measured TV opt-pt'!H3407</f>
        <v>0</v>
      </c>
      <c r="X2498" s="44">
        <f>'Measured TV opt-pt'!I3407</f>
        <v>0</v>
      </c>
      <c r="Y2498" s="44">
        <f>'Measured TV opt-pt'!J3407</f>
        <v>8.0488474927952662</v>
      </c>
      <c r="Z2498" s="44">
        <f>'Measured TV opt-pt'!K3407</f>
        <v>50.197573540246545</v>
      </c>
      <c r="AA2498" s="44">
        <f>'Measured TV opt-pt'!L3407</f>
        <v>2.4685432278758799</v>
      </c>
      <c r="AB2498" s="44">
        <f>'Measured TV opt-pt'!M3407</f>
        <v>0</v>
      </c>
      <c r="AC2498" s="44">
        <f>'Measured TV opt-pt'!N3407</f>
        <v>0</v>
      </c>
      <c r="AD2498" s="44">
        <f>'Measured TV opt-pt'!O3407</f>
        <v>0</v>
      </c>
      <c r="AE2498" s="55">
        <f t="shared" si="1166"/>
        <v>142.30963092758435</v>
      </c>
    </row>
    <row r="2499" spans="1:31" ht="12.75" customHeight="1" thickBot="1" x14ac:dyDescent="0.25">
      <c r="A2499" s="193" t="s">
        <v>119</v>
      </c>
      <c r="B2499" s="385"/>
      <c r="C2499" s="122" t="s">
        <v>63</v>
      </c>
      <c r="D2499" s="42"/>
      <c r="E2499" s="42"/>
      <c r="F2499" s="42"/>
      <c r="G2499" s="42">
        <v>98019</v>
      </c>
      <c r="H2499" s="42"/>
      <c r="I2499" s="42"/>
      <c r="J2499" s="42"/>
      <c r="K2499" s="42"/>
      <c r="L2499" s="42"/>
      <c r="M2499" s="42"/>
      <c r="N2499" s="42"/>
      <c r="O2499" s="42"/>
      <c r="P2499" s="144">
        <f t="shared" si="1129"/>
        <v>98019</v>
      </c>
      <c r="Q2499" s="5"/>
      <c r="R2499" s="123" t="s">
        <v>265</v>
      </c>
      <c r="S2499" s="44">
        <f>'Measured TV opt-pt'!D3408</f>
        <v>0</v>
      </c>
      <c r="T2499" s="44">
        <f>'Measured TV opt-pt'!E3408</f>
        <v>0</v>
      </c>
      <c r="U2499" s="44">
        <f>'Measured TV opt-pt'!F3408</f>
        <v>0</v>
      </c>
      <c r="V2499" s="44">
        <v>194.71733333333299</v>
      </c>
      <c r="W2499" s="44">
        <f>'Measured TV opt-pt'!H3408</f>
        <v>0</v>
      </c>
      <c r="X2499" s="44">
        <f>'Measured TV opt-pt'!I3408</f>
        <v>0</v>
      </c>
      <c r="Y2499" s="44">
        <f>'Measured TV opt-pt'!J3408</f>
        <v>0</v>
      </c>
      <c r="Z2499" s="44">
        <f>'Measured TV opt-pt'!K3408</f>
        <v>0</v>
      </c>
      <c r="AA2499" s="44">
        <f>'Measured TV opt-pt'!L3408</f>
        <v>0</v>
      </c>
      <c r="AB2499" s="44">
        <f>'Measured TV opt-pt'!M3408</f>
        <v>0</v>
      </c>
      <c r="AC2499" s="44">
        <f>'Measured TV opt-pt'!N3408</f>
        <v>0</v>
      </c>
      <c r="AD2499" s="44">
        <f>'Measured TV opt-pt'!O3408</f>
        <v>0</v>
      </c>
      <c r="AE2499" s="55">
        <f t="shared" si="1166"/>
        <v>194.71733333333299</v>
      </c>
    </row>
    <row r="2500" spans="1:31" ht="13.5" customHeight="1" x14ac:dyDescent="0.2">
      <c r="A2500" s="193" t="s">
        <v>119</v>
      </c>
      <c r="B2500" s="385"/>
      <c r="C2500" s="122" t="s">
        <v>64</v>
      </c>
      <c r="D2500" s="42"/>
      <c r="E2500" s="42"/>
      <c r="F2500" s="42"/>
      <c r="G2500" s="42"/>
      <c r="H2500" s="42"/>
      <c r="I2500" s="42"/>
      <c r="J2500" s="42"/>
      <c r="K2500" s="42"/>
      <c r="L2500" s="42"/>
      <c r="M2500" s="42"/>
      <c r="N2500" s="42"/>
      <c r="O2500" s="42"/>
      <c r="P2500" s="144">
        <f t="shared" si="1129"/>
        <v>0</v>
      </c>
      <c r="Q2500" s="5"/>
      <c r="R2500" s="123" t="s">
        <v>266</v>
      </c>
      <c r="S2500" s="44"/>
      <c r="T2500" s="44"/>
      <c r="U2500" s="44"/>
      <c r="V2500" s="44"/>
      <c r="W2500" s="44"/>
      <c r="X2500" s="44"/>
      <c r="Y2500" s="44"/>
      <c r="Z2500" s="44"/>
      <c r="AA2500" s="44"/>
      <c r="AB2500" s="44"/>
      <c r="AC2500" s="44"/>
      <c r="AD2500" s="44"/>
      <c r="AE2500" s="55">
        <f t="shared" si="1166"/>
        <v>0</v>
      </c>
    </row>
    <row r="2501" spans="1:31" ht="12.75" customHeight="1" x14ac:dyDescent="0.2">
      <c r="A2501" s="193" t="s">
        <v>119</v>
      </c>
      <c r="B2501" s="385"/>
      <c r="C2501" s="212" t="s">
        <v>289</v>
      </c>
      <c r="D2501" s="217">
        <f t="shared" ref="D2501:O2501" si="1167">SUM(D2502:D2520)</f>
        <v>0</v>
      </c>
      <c r="E2501" s="217">
        <f t="shared" si="1167"/>
        <v>0</v>
      </c>
      <c r="F2501" s="217">
        <f t="shared" si="1167"/>
        <v>0</v>
      </c>
      <c r="G2501" s="217">
        <f t="shared" si="1167"/>
        <v>365929.27</v>
      </c>
      <c r="H2501" s="217">
        <f t="shared" si="1167"/>
        <v>19819.482400000001</v>
      </c>
      <c r="I2501" s="217">
        <f t="shared" si="1167"/>
        <v>1446.0740000000001</v>
      </c>
      <c r="J2501" s="217">
        <f t="shared" si="1167"/>
        <v>82805</v>
      </c>
      <c r="K2501" s="217">
        <f t="shared" si="1167"/>
        <v>0</v>
      </c>
      <c r="L2501" s="217">
        <f t="shared" si="1167"/>
        <v>0</v>
      </c>
      <c r="M2501" s="217">
        <f t="shared" si="1167"/>
        <v>0</v>
      </c>
      <c r="N2501" s="217">
        <f t="shared" si="1167"/>
        <v>0</v>
      </c>
      <c r="O2501" s="217">
        <f t="shared" si="1167"/>
        <v>0</v>
      </c>
      <c r="P2501" s="214">
        <f t="shared" si="1129"/>
        <v>469999.82640000002</v>
      </c>
      <c r="Q2501" s="5"/>
      <c r="R2501" s="60" t="s">
        <v>107</v>
      </c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</row>
    <row r="2502" spans="1:31" ht="12.75" customHeight="1" x14ac:dyDescent="0.25">
      <c r="A2502" s="193" t="s">
        <v>119</v>
      </c>
      <c r="B2502" s="385"/>
      <c r="C2502" s="311" t="s">
        <v>284</v>
      </c>
      <c r="D2502" s="330"/>
      <c r="E2502" s="330"/>
      <c r="F2502" s="330"/>
      <c r="G2502" s="330"/>
      <c r="H2502" s="330"/>
      <c r="I2502" s="330"/>
      <c r="J2502" s="330"/>
      <c r="K2502" s="330"/>
      <c r="L2502" s="330"/>
      <c r="M2502" s="330"/>
      <c r="N2502" s="330"/>
      <c r="O2502" s="330"/>
      <c r="P2502" s="312">
        <f t="shared" ref="P2502:P2520" si="1168">SUM(D2502:O2502)</f>
        <v>0</v>
      </c>
      <c r="Q2502" s="5"/>
      <c r="R2502" s="60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</row>
    <row r="2503" spans="1:31" ht="12.75" customHeight="1" x14ac:dyDescent="0.25">
      <c r="A2503" s="193" t="s">
        <v>119</v>
      </c>
      <c r="B2503" s="385"/>
      <c r="C2503" s="311" t="s">
        <v>288</v>
      </c>
      <c r="D2503" s="330"/>
      <c r="E2503" s="330"/>
      <c r="F2503" s="330"/>
      <c r="G2503" s="330">
        <v>74100</v>
      </c>
      <c r="H2503" s="330">
        <v>15000</v>
      </c>
      <c r="I2503" s="330"/>
      <c r="J2503" s="330">
        <v>82805</v>
      </c>
      <c r="K2503" s="330"/>
      <c r="L2503" s="330"/>
      <c r="M2503" s="330"/>
      <c r="N2503" s="330"/>
      <c r="O2503" s="330"/>
      <c r="P2503" s="312">
        <f t="shared" si="1168"/>
        <v>171905</v>
      </c>
      <c r="Q2503" s="5"/>
      <c r="R2503" s="60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</row>
    <row r="2504" spans="1:31" ht="12.75" customHeight="1" x14ac:dyDescent="0.25">
      <c r="A2504" s="193" t="s">
        <v>119</v>
      </c>
      <c r="B2504" s="385"/>
      <c r="C2504" s="311" t="s">
        <v>280</v>
      </c>
      <c r="D2504" s="330"/>
      <c r="E2504" s="330"/>
      <c r="F2504" s="330"/>
      <c r="G2504" s="330"/>
      <c r="H2504" s="330"/>
      <c r="I2504" s="330"/>
      <c r="J2504" s="330"/>
      <c r="K2504" s="330"/>
      <c r="L2504" s="330"/>
      <c r="M2504" s="330"/>
      <c r="N2504" s="330"/>
      <c r="O2504" s="330"/>
      <c r="P2504" s="312">
        <f t="shared" si="1168"/>
        <v>0</v>
      </c>
      <c r="Q2504" s="5"/>
      <c r="R2504" s="60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</row>
    <row r="2505" spans="1:31" ht="12.75" customHeight="1" x14ac:dyDescent="0.25">
      <c r="A2505" s="193" t="s">
        <v>119</v>
      </c>
      <c r="B2505" s="385"/>
      <c r="C2505" s="311" t="s">
        <v>285</v>
      </c>
      <c r="D2505" s="330"/>
      <c r="E2505" s="330"/>
      <c r="F2505" s="330"/>
      <c r="G2505" s="330">
        <v>30651.93</v>
      </c>
      <c r="H2505" s="330"/>
      <c r="I2505" s="330">
        <v>651.92999999999995</v>
      </c>
      <c r="J2505" s="330"/>
      <c r="K2505" s="330"/>
      <c r="L2505" s="330"/>
      <c r="M2505" s="330"/>
      <c r="N2505" s="330"/>
      <c r="O2505" s="330"/>
      <c r="P2505" s="312">
        <f t="shared" si="1168"/>
        <v>31303.86</v>
      </c>
      <c r="Q2505" s="5"/>
      <c r="R2505" s="60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</row>
    <row r="2506" spans="1:31" ht="12.75" customHeight="1" x14ac:dyDescent="0.25">
      <c r="A2506" s="193" t="str">
        <f t="shared" ref="A2506:A2518" si="1169">+A2505</f>
        <v>IC</v>
      </c>
      <c r="B2506" s="385"/>
      <c r="C2506" s="311" t="s">
        <v>280</v>
      </c>
      <c r="D2506" s="330"/>
      <c r="E2506" s="330"/>
      <c r="F2506" s="330"/>
      <c r="G2506" s="330">
        <v>67130.350000000006</v>
      </c>
      <c r="H2506" s="330"/>
      <c r="I2506" s="330"/>
      <c r="J2506" s="330"/>
      <c r="K2506" s="330"/>
      <c r="L2506" s="330"/>
      <c r="M2506" s="330"/>
      <c r="N2506" s="330"/>
      <c r="O2506" s="330"/>
      <c r="P2506" s="312">
        <f t="shared" si="1168"/>
        <v>67130.350000000006</v>
      </c>
      <c r="Q2506" s="5"/>
      <c r="R2506" s="60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</row>
    <row r="2507" spans="1:31" ht="12.75" customHeight="1" x14ac:dyDescent="0.25">
      <c r="A2507" s="193" t="str">
        <f t="shared" si="1169"/>
        <v>IC</v>
      </c>
      <c r="B2507" s="385"/>
      <c r="C2507" s="311" t="s">
        <v>286</v>
      </c>
      <c r="D2507" s="330"/>
      <c r="E2507" s="330"/>
      <c r="F2507" s="330"/>
      <c r="G2507" s="330"/>
      <c r="H2507" s="330"/>
      <c r="I2507" s="330"/>
      <c r="J2507" s="330"/>
      <c r="K2507" s="330"/>
      <c r="L2507" s="330"/>
      <c r="M2507" s="330"/>
      <c r="N2507" s="330"/>
      <c r="O2507" s="330"/>
      <c r="P2507" s="312">
        <f t="shared" si="1168"/>
        <v>0</v>
      </c>
      <c r="Q2507" s="5"/>
      <c r="R2507" s="60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</row>
    <row r="2508" spans="1:31" ht="12.75" customHeight="1" x14ac:dyDescent="0.25">
      <c r="A2508" s="193" t="str">
        <f t="shared" si="1169"/>
        <v>IC</v>
      </c>
      <c r="B2508" s="385"/>
      <c r="C2508" s="311" t="s">
        <v>282</v>
      </c>
      <c r="D2508" s="330"/>
      <c r="E2508" s="330"/>
      <c r="F2508" s="330"/>
      <c r="G2508" s="330">
        <v>88124.22</v>
      </c>
      <c r="H2508" s="330">
        <v>1247.3499999999999</v>
      </c>
      <c r="I2508" s="330">
        <v>511.37</v>
      </c>
      <c r="J2508" s="330"/>
      <c r="K2508" s="330"/>
      <c r="L2508" s="330"/>
      <c r="M2508" s="330"/>
      <c r="N2508" s="330"/>
      <c r="O2508" s="330"/>
      <c r="P2508" s="312">
        <f t="shared" si="1168"/>
        <v>89882.94</v>
      </c>
      <c r="Q2508" s="5"/>
      <c r="R2508" s="60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</row>
    <row r="2509" spans="1:31" ht="12.75" customHeight="1" x14ac:dyDescent="0.25">
      <c r="A2509" s="193" t="str">
        <f t="shared" si="1169"/>
        <v>IC</v>
      </c>
      <c r="B2509" s="385"/>
      <c r="C2509" s="311" t="s">
        <v>283</v>
      </c>
      <c r="D2509" s="330"/>
      <c r="E2509" s="330"/>
      <c r="F2509" s="330"/>
      <c r="G2509" s="330">
        <v>86100</v>
      </c>
      <c r="H2509" s="330"/>
      <c r="I2509" s="330"/>
      <c r="J2509" s="330"/>
      <c r="K2509" s="330"/>
      <c r="L2509" s="330"/>
      <c r="M2509" s="330"/>
      <c r="N2509" s="330"/>
      <c r="O2509" s="330"/>
      <c r="P2509" s="312">
        <f t="shared" si="1168"/>
        <v>86100</v>
      </c>
      <c r="Q2509" s="5"/>
      <c r="R2509" s="60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</row>
    <row r="2510" spans="1:31" ht="12.75" customHeight="1" x14ac:dyDescent="0.25">
      <c r="A2510" s="193" t="str">
        <f t="shared" si="1169"/>
        <v>IC</v>
      </c>
      <c r="B2510" s="385"/>
      <c r="C2510" s="313" t="s">
        <v>287</v>
      </c>
      <c r="D2510" s="331"/>
      <c r="E2510" s="331"/>
      <c r="F2510" s="331"/>
      <c r="G2510" s="331"/>
      <c r="H2510" s="331"/>
      <c r="I2510" s="331"/>
      <c r="J2510" s="331"/>
      <c r="K2510" s="331"/>
      <c r="L2510" s="331"/>
      <c r="M2510" s="331"/>
      <c r="N2510" s="331"/>
      <c r="O2510" s="331"/>
      <c r="P2510" s="314">
        <f t="shared" si="1168"/>
        <v>0</v>
      </c>
      <c r="Q2510" s="5"/>
      <c r="R2510" s="60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</row>
    <row r="2511" spans="1:31" ht="12.75" customHeight="1" x14ac:dyDescent="0.25">
      <c r="A2511" s="193" t="str">
        <f t="shared" si="1169"/>
        <v>IC</v>
      </c>
      <c r="B2511" s="385"/>
      <c r="C2511" s="313" t="s">
        <v>288</v>
      </c>
      <c r="D2511" s="331"/>
      <c r="E2511" s="331"/>
      <c r="F2511" s="331"/>
      <c r="G2511" s="331"/>
      <c r="H2511" s="331"/>
      <c r="I2511" s="331"/>
      <c r="J2511" s="331"/>
      <c r="K2511" s="331"/>
      <c r="L2511" s="331"/>
      <c r="M2511" s="331"/>
      <c r="N2511" s="331"/>
      <c r="O2511" s="331"/>
      <c r="P2511" s="314">
        <f t="shared" si="1168"/>
        <v>0</v>
      </c>
      <c r="Q2511" s="5"/>
      <c r="R2511" s="60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</row>
    <row r="2512" spans="1:31" ht="12.75" customHeight="1" x14ac:dyDescent="0.25">
      <c r="A2512" s="193" t="str">
        <f t="shared" si="1169"/>
        <v>IC</v>
      </c>
      <c r="B2512" s="385"/>
      <c r="C2512" s="313" t="s">
        <v>280</v>
      </c>
      <c r="D2512" s="331"/>
      <c r="E2512" s="331"/>
      <c r="F2512" s="331"/>
      <c r="G2512" s="331"/>
      <c r="H2512" s="331"/>
      <c r="I2512" s="331"/>
      <c r="J2512" s="331"/>
      <c r="K2512" s="331"/>
      <c r="L2512" s="331"/>
      <c r="M2512" s="331"/>
      <c r="N2512" s="331"/>
      <c r="O2512" s="331"/>
      <c r="P2512" s="314">
        <f t="shared" si="1168"/>
        <v>0</v>
      </c>
      <c r="Q2512" s="5"/>
      <c r="R2512" s="60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</row>
    <row r="2513" spans="1:46" ht="12.75" customHeight="1" x14ac:dyDescent="0.25">
      <c r="A2513" s="193" t="str">
        <f t="shared" si="1169"/>
        <v>IC</v>
      </c>
      <c r="B2513" s="385"/>
      <c r="C2513" s="313" t="s">
        <v>285</v>
      </c>
      <c r="D2513" s="331"/>
      <c r="E2513" s="331"/>
      <c r="F2513" s="331"/>
      <c r="G2513" s="331"/>
      <c r="H2513" s="331"/>
      <c r="I2513" s="331"/>
      <c r="J2513" s="331"/>
      <c r="K2513" s="331"/>
      <c r="L2513" s="331"/>
      <c r="M2513" s="331"/>
      <c r="N2513" s="331"/>
      <c r="O2513" s="331"/>
      <c r="P2513" s="314">
        <f t="shared" si="1168"/>
        <v>0</v>
      </c>
      <c r="Q2513" s="5"/>
      <c r="R2513" s="60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</row>
    <row r="2514" spans="1:46" ht="12.75" customHeight="1" x14ac:dyDescent="0.25">
      <c r="A2514" s="193" t="str">
        <f t="shared" si="1169"/>
        <v>IC</v>
      </c>
      <c r="B2514" s="385"/>
      <c r="C2514" s="313" t="s">
        <v>280</v>
      </c>
      <c r="D2514" s="331"/>
      <c r="E2514" s="331"/>
      <c r="F2514" s="331"/>
      <c r="G2514" s="331"/>
      <c r="H2514" s="331"/>
      <c r="I2514" s="331"/>
      <c r="J2514" s="331"/>
      <c r="K2514" s="331"/>
      <c r="L2514" s="331"/>
      <c r="M2514" s="331"/>
      <c r="N2514" s="331"/>
      <c r="O2514" s="331"/>
      <c r="P2514" s="314">
        <f t="shared" si="1168"/>
        <v>0</v>
      </c>
      <c r="Q2514" s="5"/>
      <c r="R2514" s="60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</row>
    <row r="2515" spans="1:46" ht="12.75" customHeight="1" x14ac:dyDescent="0.25">
      <c r="A2515" s="193" t="str">
        <f t="shared" si="1169"/>
        <v>IC</v>
      </c>
      <c r="B2515" s="385"/>
      <c r="C2515" s="313" t="s">
        <v>286</v>
      </c>
      <c r="D2515" s="331"/>
      <c r="E2515" s="331"/>
      <c r="F2515" s="331"/>
      <c r="G2515" s="331"/>
      <c r="H2515" s="331"/>
      <c r="I2515" s="331"/>
      <c r="J2515" s="331"/>
      <c r="K2515" s="331"/>
      <c r="L2515" s="331"/>
      <c r="M2515" s="331"/>
      <c r="N2515" s="331"/>
      <c r="O2515" s="331"/>
      <c r="P2515" s="314">
        <f t="shared" si="1168"/>
        <v>0</v>
      </c>
      <c r="Q2515" s="5"/>
      <c r="R2515" s="60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</row>
    <row r="2516" spans="1:46" ht="12.75" customHeight="1" x14ac:dyDescent="0.25">
      <c r="A2516" s="193" t="str">
        <f t="shared" si="1169"/>
        <v>IC</v>
      </c>
      <c r="B2516" s="385"/>
      <c r="C2516" s="313" t="s">
        <v>282</v>
      </c>
      <c r="D2516" s="331"/>
      <c r="E2516" s="331"/>
      <c r="F2516" s="331"/>
      <c r="G2516" s="331">
        <v>4327.84</v>
      </c>
      <c r="H2516" s="331">
        <v>1071.42</v>
      </c>
      <c r="I2516" s="331">
        <v>127.84399999999999</v>
      </c>
      <c r="J2516" s="331"/>
      <c r="K2516" s="331"/>
      <c r="L2516" s="331"/>
      <c r="M2516" s="331"/>
      <c r="N2516" s="331"/>
      <c r="O2516" s="331"/>
      <c r="P2516" s="314">
        <f t="shared" si="1168"/>
        <v>5527.1040000000003</v>
      </c>
      <c r="Q2516" s="5"/>
      <c r="R2516" s="60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</row>
    <row r="2517" spans="1:46" ht="12.75" customHeight="1" x14ac:dyDescent="0.25">
      <c r="A2517" s="193" t="str">
        <f t="shared" si="1169"/>
        <v>IC</v>
      </c>
      <c r="B2517" s="385"/>
      <c r="C2517" s="313" t="s">
        <v>283</v>
      </c>
      <c r="D2517" s="331"/>
      <c r="E2517" s="331"/>
      <c r="F2517" s="331"/>
      <c r="G2517" s="331"/>
      <c r="H2517" s="331"/>
      <c r="I2517" s="331"/>
      <c r="J2517" s="331"/>
      <c r="K2517" s="331"/>
      <c r="L2517" s="331"/>
      <c r="M2517" s="331"/>
      <c r="N2517" s="331"/>
      <c r="O2517" s="331"/>
      <c r="P2517" s="314">
        <f t="shared" si="1168"/>
        <v>0</v>
      </c>
      <c r="Q2517" s="5"/>
      <c r="R2517" s="60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</row>
    <row r="2518" spans="1:46" ht="12.75" customHeight="1" x14ac:dyDescent="0.25">
      <c r="A2518" s="193" t="str">
        <f t="shared" si="1169"/>
        <v>IC</v>
      </c>
      <c r="B2518" s="385"/>
      <c r="C2518" s="313" t="s">
        <v>281</v>
      </c>
      <c r="D2518" s="331"/>
      <c r="E2518" s="331"/>
      <c r="F2518" s="331"/>
      <c r="G2518" s="331"/>
      <c r="H2518" s="331"/>
      <c r="I2518" s="331"/>
      <c r="J2518" s="331"/>
      <c r="K2518" s="331"/>
      <c r="L2518" s="331"/>
      <c r="M2518" s="331"/>
      <c r="N2518" s="331"/>
      <c r="O2518" s="331"/>
      <c r="P2518" s="314">
        <f t="shared" si="1168"/>
        <v>0</v>
      </c>
      <c r="Q2518" s="5"/>
      <c r="R2518" s="60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</row>
    <row r="2519" spans="1:46" ht="12.75" customHeight="1" x14ac:dyDescent="0.25">
      <c r="A2519" s="193" t="s">
        <v>119</v>
      </c>
      <c r="B2519" s="385"/>
      <c r="C2519" s="318" t="s">
        <v>279</v>
      </c>
      <c r="D2519" s="332"/>
      <c r="E2519" s="332"/>
      <c r="F2519" s="332"/>
      <c r="G2519" s="332">
        <v>15494.93</v>
      </c>
      <c r="H2519" s="332">
        <v>2500.7123999999999</v>
      </c>
      <c r="I2519" s="332">
        <v>154.93</v>
      </c>
      <c r="J2519" s="332"/>
      <c r="K2519" s="332"/>
      <c r="L2519" s="332"/>
      <c r="M2519" s="332"/>
      <c r="N2519" s="332"/>
      <c r="O2519" s="332"/>
      <c r="P2519" s="315">
        <f t="shared" si="1168"/>
        <v>18150.572400000001</v>
      </c>
      <c r="Q2519" s="5"/>
      <c r="R2519" s="60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</row>
    <row r="2520" spans="1:46" ht="12.75" customHeight="1" x14ac:dyDescent="0.25">
      <c r="A2520" s="193" t="s">
        <v>119</v>
      </c>
      <c r="B2520" s="385"/>
      <c r="C2520" s="316" t="s">
        <v>290</v>
      </c>
      <c r="D2520" s="334"/>
      <c r="E2520" s="334"/>
      <c r="F2520" s="334"/>
      <c r="G2520" s="334"/>
      <c r="H2520" s="334"/>
      <c r="I2520" s="334"/>
      <c r="J2520" s="334"/>
      <c r="K2520" s="334"/>
      <c r="L2520" s="334"/>
      <c r="M2520" s="334"/>
      <c r="N2520" s="334"/>
      <c r="O2520" s="334"/>
      <c r="P2520" s="317">
        <f t="shared" si="1168"/>
        <v>0</v>
      </c>
      <c r="Q2520" s="5"/>
      <c r="R2520" s="60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</row>
    <row r="2521" spans="1:46" ht="12.75" customHeight="1" x14ac:dyDescent="0.2">
      <c r="A2521" s="193" t="s">
        <v>119</v>
      </c>
      <c r="B2521" s="385"/>
      <c r="C2521" s="122" t="s">
        <v>66</v>
      </c>
      <c r="D2521" s="42"/>
      <c r="E2521" s="42"/>
      <c r="F2521" s="42"/>
      <c r="G2521" s="42"/>
      <c r="H2521" s="42"/>
      <c r="I2521" s="42"/>
      <c r="J2521" s="42"/>
      <c r="K2521" s="42"/>
      <c r="L2521" s="42"/>
      <c r="M2521" s="42"/>
      <c r="N2521" s="42"/>
      <c r="O2521" s="42"/>
      <c r="P2521" s="144">
        <f t="shared" ref="P2521:P2604" si="1170">SUM(D2521:O2521)</f>
        <v>0</v>
      </c>
      <c r="R2521" s="60" t="s">
        <v>107</v>
      </c>
    </row>
    <row r="2522" spans="1:46" ht="12.75" customHeight="1" x14ac:dyDescent="0.2">
      <c r="A2522" s="193" t="s">
        <v>119</v>
      </c>
      <c r="B2522" s="385"/>
      <c r="C2522" s="122" t="s">
        <v>67</v>
      </c>
      <c r="D2522" s="42"/>
      <c r="E2522" s="42"/>
      <c r="F2522" s="42"/>
      <c r="G2522" s="42"/>
      <c r="H2522" s="42"/>
      <c r="I2522" s="42"/>
      <c r="J2522" s="42"/>
      <c r="K2522" s="42"/>
      <c r="L2522" s="42"/>
      <c r="M2522" s="42"/>
      <c r="N2522" s="42"/>
      <c r="O2522" s="42"/>
      <c r="P2522" s="144">
        <f t="shared" si="1170"/>
        <v>0</v>
      </c>
      <c r="Q2522" s="5"/>
      <c r="R2522" s="60" t="s">
        <v>107</v>
      </c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</row>
    <row r="2523" spans="1:46" ht="12.75" customHeight="1" x14ac:dyDescent="0.2">
      <c r="A2523" s="193" t="s">
        <v>119</v>
      </c>
      <c r="B2523" s="385"/>
      <c r="C2523" s="122" t="s">
        <v>68</v>
      </c>
      <c r="D2523" s="42"/>
      <c r="E2523" s="42"/>
      <c r="F2523" s="42"/>
      <c r="G2523" s="42"/>
      <c r="H2523" s="42"/>
      <c r="I2523" s="42"/>
      <c r="J2523" s="42"/>
      <c r="K2523" s="42"/>
      <c r="L2523" s="42"/>
      <c r="M2523" s="42"/>
      <c r="N2523" s="42"/>
      <c r="O2523" s="42"/>
      <c r="P2523" s="144">
        <f t="shared" si="1170"/>
        <v>0</v>
      </c>
      <c r="Q2523" s="5"/>
      <c r="R2523" s="60" t="s">
        <v>107</v>
      </c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</row>
    <row r="2524" spans="1:46" ht="13.5" customHeight="1" thickBot="1" x14ac:dyDescent="0.25">
      <c r="A2524" s="193" t="s">
        <v>119</v>
      </c>
      <c r="B2524" s="386"/>
      <c r="C2524" s="126" t="s">
        <v>55</v>
      </c>
      <c r="D2524" s="56">
        <f t="shared" ref="D2524:O2524" si="1171">+D2523+D2522+D2521+D2501+D2500+D2499+D2498+D2497+D2496+D2485</f>
        <v>2965</v>
      </c>
      <c r="E2524" s="56">
        <f t="shared" si="1171"/>
        <v>7950</v>
      </c>
      <c r="F2524" s="56">
        <f t="shared" si="1171"/>
        <v>2965</v>
      </c>
      <c r="G2524" s="56">
        <f t="shared" si="1171"/>
        <v>1608063.0560000001</v>
      </c>
      <c r="H2524" s="56">
        <f t="shared" si="1171"/>
        <v>89085.682399999874</v>
      </c>
      <c r="I2524" s="56">
        <f t="shared" si="1171"/>
        <v>1140358.074</v>
      </c>
      <c r="J2524" s="56">
        <f t="shared" si="1171"/>
        <v>107241.07984908797</v>
      </c>
      <c r="K2524" s="56">
        <f t="shared" si="1171"/>
        <v>331334.26646378648</v>
      </c>
      <c r="L2524" s="56">
        <f t="shared" si="1171"/>
        <v>252519.26685898771</v>
      </c>
      <c r="M2524" s="56">
        <f t="shared" si="1171"/>
        <v>2000</v>
      </c>
      <c r="N2524" s="56">
        <f t="shared" si="1171"/>
        <v>2965</v>
      </c>
      <c r="O2524" s="56">
        <f t="shared" si="1171"/>
        <v>2000</v>
      </c>
      <c r="P2524" s="147">
        <f t="shared" si="1170"/>
        <v>3549446.4255718621</v>
      </c>
      <c r="Q2524" s="199" t="str">
        <f>+B2485</f>
        <v>Algida MD</v>
      </c>
      <c r="R2524" s="60" t="s">
        <v>107</v>
      </c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</row>
    <row r="2525" spans="1:46" ht="12.75" customHeight="1" thickBot="1" x14ac:dyDescent="0.25">
      <c r="A2525" s="193" t="s">
        <v>119</v>
      </c>
      <c r="B2525" s="384" t="str">
        <f>+'Measured TV opt-pt'!B3426</f>
        <v>Cornetto Mini (MD)</v>
      </c>
      <c r="C2525" s="121" t="s">
        <v>56</v>
      </c>
      <c r="D2525" s="54">
        <f t="shared" ref="D2525:O2525" si="1172">SUM(D2526:D2535)</f>
        <v>0</v>
      </c>
      <c r="E2525" s="54">
        <f t="shared" si="1172"/>
        <v>0</v>
      </c>
      <c r="F2525" s="54">
        <f t="shared" si="1172"/>
        <v>0</v>
      </c>
      <c r="G2525" s="54">
        <f t="shared" si="1172"/>
        <v>0</v>
      </c>
      <c r="H2525" s="54">
        <f t="shared" si="1172"/>
        <v>0</v>
      </c>
      <c r="I2525" s="54">
        <f t="shared" si="1172"/>
        <v>0</v>
      </c>
      <c r="J2525" s="54">
        <f t="shared" si="1172"/>
        <v>492259.45447656</v>
      </c>
      <c r="K2525" s="54">
        <f t="shared" si="1172"/>
        <v>340679.87792085978</v>
      </c>
      <c r="L2525" s="54">
        <f t="shared" si="1172"/>
        <v>0</v>
      </c>
      <c r="M2525" s="54">
        <f t="shared" si="1172"/>
        <v>0</v>
      </c>
      <c r="N2525" s="54">
        <f t="shared" si="1172"/>
        <v>0</v>
      </c>
      <c r="O2525" s="54">
        <f t="shared" si="1172"/>
        <v>0</v>
      </c>
      <c r="P2525" s="140">
        <f t="shared" si="1170"/>
        <v>832939.33239741973</v>
      </c>
      <c r="Q2525" s="198"/>
      <c r="R2525" s="121" t="s">
        <v>104</v>
      </c>
      <c r="S2525" s="54">
        <f>SUM(S2526:S2531)</f>
        <v>0</v>
      </c>
      <c r="T2525" s="54">
        <f t="shared" ref="T2525:X2525" si="1173">SUM(T2526:T2531)</f>
        <v>0</v>
      </c>
      <c r="U2525" s="54">
        <f t="shared" si="1173"/>
        <v>0</v>
      </c>
      <c r="V2525" s="54">
        <f t="shared" si="1173"/>
        <v>0</v>
      </c>
      <c r="W2525" s="54">
        <f t="shared" si="1173"/>
        <v>0</v>
      </c>
      <c r="X2525" s="117">
        <f t="shared" si="1173"/>
        <v>0</v>
      </c>
      <c r="Y2525" s="117">
        <f t="shared" ref="Y2525:AD2525" si="1174">SUM(Y2526:Y2531)</f>
        <v>476.66666666666663</v>
      </c>
      <c r="Z2525" s="117">
        <f t="shared" si="1174"/>
        <v>406.66666666666663</v>
      </c>
      <c r="AA2525" s="117">
        <f t="shared" si="1174"/>
        <v>0</v>
      </c>
      <c r="AB2525" s="117">
        <f t="shared" si="1174"/>
        <v>0</v>
      </c>
      <c r="AC2525" s="117">
        <f t="shared" si="1174"/>
        <v>0</v>
      </c>
      <c r="AD2525" s="117">
        <f t="shared" si="1174"/>
        <v>0</v>
      </c>
      <c r="AE2525" s="55">
        <f t="shared" ref="AE2525:AE2531" si="1175">SUM(S2525:AD2525)</f>
        <v>883.33333333333326</v>
      </c>
    </row>
    <row r="2526" spans="1:46" ht="12.75" customHeight="1" thickBot="1" x14ac:dyDescent="0.25">
      <c r="A2526" s="193" t="s">
        <v>119</v>
      </c>
      <c r="B2526" s="385"/>
      <c r="C2526" s="123" t="s">
        <v>57</v>
      </c>
      <c r="D2526" s="58">
        <f>+'Measured TV opt-pt'!D3428</f>
        <v>0</v>
      </c>
      <c r="E2526" s="58">
        <f>+'Measured TV opt-pt'!E3428</f>
        <v>0</v>
      </c>
      <c r="F2526" s="58">
        <f>+'Measured TV opt-pt'!F3428</f>
        <v>0</v>
      </c>
      <c r="G2526" s="58">
        <f>+'Measured TV opt-pt'!G3428</f>
        <v>0</v>
      </c>
      <c r="H2526" s="58">
        <f>+'Measured TV opt-pt'!H3428</f>
        <v>0</v>
      </c>
      <c r="I2526" s="58">
        <f>+'Measured TV opt-pt'!I3428</f>
        <v>0</v>
      </c>
      <c r="J2526" s="58">
        <f>+'Measured TV opt-pt'!J3428</f>
        <v>210966.22169019899</v>
      </c>
      <c r="K2526" s="58">
        <f>+'Measured TV opt-pt'!K3428</f>
        <v>213846.37029353017</v>
      </c>
      <c r="L2526" s="58">
        <f>+'Measured TV opt-pt'!L3428</f>
        <v>0</v>
      </c>
      <c r="M2526" s="58">
        <f>+'Measured TV opt-pt'!M3428</f>
        <v>0</v>
      </c>
      <c r="N2526" s="58">
        <f>+'Measured TV opt-pt'!N3428</f>
        <v>0</v>
      </c>
      <c r="O2526" s="58">
        <f>+'Measured TV opt-pt'!O3428</f>
        <v>0</v>
      </c>
      <c r="P2526" s="141">
        <f t="shared" si="1170"/>
        <v>424812.59198372916</v>
      </c>
      <c r="R2526" s="123" t="s">
        <v>57</v>
      </c>
      <c r="S2526" s="44">
        <f>'Measured TV opt-pt'!D3465</f>
        <v>0</v>
      </c>
      <c r="T2526" s="44">
        <f>'Measured TV opt-pt'!E3465</f>
        <v>0</v>
      </c>
      <c r="U2526" s="44">
        <f>'Measured TV opt-pt'!F3465</f>
        <v>0</v>
      </c>
      <c r="V2526" s="44">
        <f>'Measured TV opt-pt'!G3465</f>
        <v>0</v>
      </c>
      <c r="W2526" s="44">
        <f>'Measured TV opt-pt'!H3465</f>
        <v>0</v>
      </c>
      <c r="X2526" s="44">
        <f>'Measured TV opt-pt'!I3465</f>
        <v>0</v>
      </c>
      <c r="Y2526" s="44">
        <f>'Measured TV opt-pt'!J3465</f>
        <v>288.67589993509057</v>
      </c>
      <c r="Z2526" s="44">
        <f>'Measured TV opt-pt'!K3465</f>
        <v>325.74091357332225</v>
      </c>
      <c r="AA2526" s="44">
        <f>'Measured TV opt-pt'!L3465</f>
        <v>0</v>
      </c>
      <c r="AB2526" s="44">
        <f>'Measured TV opt-pt'!M3465</f>
        <v>0</v>
      </c>
      <c r="AC2526" s="44">
        <f>'Measured TV opt-pt'!N3465</f>
        <v>0</v>
      </c>
      <c r="AD2526" s="44">
        <f>'Measured TV opt-pt'!O3465</f>
        <v>0</v>
      </c>
      <c r="AE2526" s="55">
        <f t="shared" si="1175"/>
        <v>614.41681350841282</v>
      </c>
      <c r="AT2526" s="5">
        <f>L2526+L2530+L2531</f>
        <v>0</v>
      </c>
    </row>
    <row r="2527" spans="1:46" ht="12.75" customHeight="1" thickBot="1" x14ac:dyDescent="0.25">
      <c r="A2527" s="193" t="s">
        <v>119</v>
      </c>
      <c r="B2527" s="385"/>
      <c r="C2527" s="123" t="s">
        <v>221</v>
      </c>
      <c r="D2527" s="58">
        <f>+'Measured TV opt-pt'!D3429</f>
        <v>0</v>
      </c>
      <c r="E2527" s="58">
        <f>+'Measured TV opt-pt'!E3429</f>
        <v>0</v>
      </c>
      <c r="F2527" s="58">
        <f>+'Measured TV opt-pt'!F3429</f>
        <v>0</v>
      </c>
      <c r="G2527" s="58">
        <f>+'Measured TV opt-pt'!G3429</f>
        <v>0</v>
      </c>
      <c r="H2527" s="58">
        <f>+'Measured TV opt-pt'!H3429</f>
        <v>0</v>
      </c>
      <c r="I2527" s="58">
        <f>+'Measured TV opt-pt'!I3429</f>
        <v>0</v>
      </c>
      <c r="J2527" s="58">
        <f>+'Measured TV opt-pt'!J3429</f>
        <v>0</v>
      </c>
      <c r="K2527" s="58">
        <f>+'Measured TV opt-pt'!K3429</f>
        <v>0</v>
      </c>
      <c r="L2527" s="58">
        <f>+'Measured TV opt-pt'!L3429</f>
        <v>0</v>
      </c>
      <c r="M2527" s="58">
        <f>+'Measured TV opt-pt'!M3429</f>
        <v>0</v>
      </c>
      <c r="N2527" s="58">
        <f>+'Measured TV opt-pt'!N3429</f>
        <v>0</v>
      </c>
      <c r="O2527" s="58">
        <f>+'Measured TV opt-pt'!O3429</f>
        <v>0</v>
      </c>
      <c r="P2527" s="141">
        <f t="shared" si="1170"/>
        <v>0</v>
      </c>
      <c r="R2527" s="123" t="s">
        <v>221</v>
      </c>
      <c r="S2527" s="44">
        <f>'Measured TV opt-pt'!D3466</f>
        <v>0</v>
      </c>
      <c r="T2527" s="44">
        <f>'Measured TV opt-pt'!E3466</f>
        <v>0</v>
      </c>
      <c r="U2527" s="44">
        <f>'Measured TV opt-pt'!F3466</f>
        <v>0</v>
      </c>
      <c r="V2527" s="44">
        <f>'Measured TV opt-pt'!G3466</f>
        <v>0</v>
      </c>
      <c r="W2527" s="44">
        <f>'Measured TV opt-pt'!H3466</f>
        <v>0</v>
      </c>
      <c r="X2527" s="44">
        <f>'Measured TV opt-pt'!I3466</f>
        <v>0</v>
      </c>
      <c r="Y2527" s="44">
        <f>'Measured TV opt-pt'!J3466</f>
        <v>0</v>
      </c>
      <c r="Z2527" s="44">
        <f>'Measured TV opt-pt'!K3466</f>
        <v>0</v>
      </c>
      <c r="AA2527" s="44">
        <f>'Measured TV opt-pt'!L3466</f>
        <v>0</v>
      </c>
      <c r="AB2527" s="44">
        <f>'Measured TV opt-pt'!M3466</f>
        <v>0</v>
      </c>
      <c r="AC2527" s="44">
        <f>'Measured TV opt-pt'!N3466</f>
        <v>0</v>
      </c>
      <c r="AD2527" s="44">
        <f>'Measured TV opt-pt'!O3466</f>
        <v>0</v>
      </c>
      <c r="AE2527" s="55">
        <f t="shared" si="1175"/>
        <v>0</v>
      </c>
      <c r="AT2527" s="5"/>
    </row>
    <row r="2528" spans="1:46" ht="12.75" customHeight="1" thickBot="1" x14ac:dyDescent="0.25">
      <c r="A2528" s="193" t="s">
        <v>119</v>
      </c>
      <c r="B2528" s="385"/>
      <c r="C2528" s="123" t="s">
        <v>222</v>
      </c>
      <c r="D2528" s="58">
        <f>+'Measured TV opt-pt'!D3430</f>
        <v>0</v>
      </c>
      <c r="E2528" s="58">
        <f>+'Measured TV opt-pt'!E3430</f>
        <v>0</v>
      </c>
      <c r="F2528" s="58">
        <f>+'Measured TV opt-pt'!F3430</f>
        <v>0</v>
      </c>
      <c r="G2528" s="58">
        <f>+'Measured TV opt-pt'!G3430</f>
        <v>0</v>
      </c>
      <c r="H2528" s="58">
        <f>+'Measured TV opt-pt'!H3430</f>
        <v>0</v>
      </c>
      <c r="I2528" s="58">
        <f>+'Measured TV opt-pt'!I3430</f>
        <v>0</v>
      </c>
      <c r="J2528" s="58">
        <f>+'Measured TV opt-pt'!J3430</f>
        <v>63819.902905993862</v>
      </c>
      <c r="K2528" s="58">
        <f>+'Measured TV opt-pt'!K3430</f>
        <v>33528.702633948131</v>
      </c>
      <c r="L2528" s="58">
        <f>+'Measured TV opt-pt'!L3430</f>
        <v>0</v>
      </c>
      <c r="M2528" s="58">
        <f>+'Measured TV opt-pt'!M3430</f>
        <v>0</v>
      </c>
      <c r="N2528" s="58">
        <f>+'Measured TV opt-pt'!N3430</f>
        <v>0</v>
      </c>
      <c r="O2528" s="58">
        <f>+'Measured TV opt-pt'!O3430</f>
        <v>0</v>
      </c>
      <c r="P2528" s="141">
        <f t="shared" si="1170"/>
        <v>97348.605539941986</v>
      </c>
      <c r="R2528" s="123" t="s">
        <v>222</v>
      </c>
      <c r="S2528" s="44">
        <f>'Measured TV opt-pt'!D3467</f>
        <v>0</v>
      </c>
      <c r="T2528" s="44">
        <f>'Measured TV opt-pt'!E3467</f>
        <v>0</v>
      </c>
      <c r="U2528" s="44">
        <f>'Measured TV opt-pt'!F3467</f>
        <v>0</v>
      </c>
      <c r="V2528" s="44">
        <f>'Measured TV opt-pt'!G3467</f>
        <v>0</v>
      </c>
      <c r="W2528" s="44">
        <f>'Measured TV opt-pt'!H3467</f>
        <v>0</v>
      </c>
      <c r="X2528" s="44">
        <f>'Measured TV opt-pt'!I3467</f>
        <v>0</v>
      </c>
      <c r="Y2528" s="44">
        <f>'Measured TV opt-pt'!J3467</f>
        <v>71.729636280088883</v>
      </c>
      <c r="Z2528" s="44">
        <f>'Measured TV opt-pt'!K3467</f>
        <v>46.902953249399481</v>
      </c>
      <c r="AA2528" s="44">
        <f>'Measured TV opt-pt'!L3467</f>
        <v>0</v>
      </c>
      <c r="AB2528" s="44">
        <f>'Measured TV opt-pt'!M3467</f>
        <v>0</v>
      </c>
      <c r="AC2528" s="44">
        <f>'Measured TV opt-pt'!N3467</f>
        <v>0</v>
      </c>
      <c r="AD2528" s="44">
        <f>'Measured TV opt-pt'!O3467</f>
        <v>0</v>
      </c>
      <c r="AE2528" s="55">
        <f t="shared" si="1175"/>
        <v>118.63258952948837</v>
      </c>
      <c r="AT2528" s="5"/>
    </row>
    <row r="2529" spans="1:46" ht="12.75" customHeight="1" thickBot="1" x14ac:dyDescent="0.25">
      <c r="A2529" s="193" t="s">
        <v>119</v>
      </c>
      <c r="B2529" s="385"/>
      <c r="C2529" s="123" t="s">
        <v>223</v>
      </c>
      <c r="D2529" s="58">
        <f>+'Measured TV opt-pt'!D3431</f>
        <v>0</v>
      </c>
      <c r="E2529" s="58">
        <f>+'Measured TV opt-pt'!E3431</f>
        <v>0</v>
      </c>
      <c r="F2529" s="58">
        <f>+'Measured TV opt-pt'!F3431</f>
        <v>0</v>
      </c>
      <c r="G2529" s="58">
        <f>+'Measured TV opt-pt'!G3431</f>
        <v>0</v>
      </c>
      <c r="H2529" s="58">
        <f>+'Measured TV opt-pt'!H3431</f>
        <v>0</v>
      </c>
      <c r="I2529" s="58">
        <f>+'Measured TV opt-pt'!I3431</f>
        <v>0</v>
      </c>
      <c r="J2529" s="58">
        <f>+'Measured TV opt-pt'!J3431</f>
        <v>100667.32988036714</v>
      </c>
      <c r="K2529" s="58">
        <f>+'Measured TV opt-pt'!K3431</f>
        <v>23647.804993381491</v>
      </c>
      <c r="L2529" s="58">
        <f>+'Measured TV opt-pt'!L3431</f>
        <v>0</v>
      </c>
      <c r="M2529" s="58">
        <f>+'Measured TV opt-pt'!M3431</f>
        <v>0</v>
      </c>
      <c r="N2529" s="58">
        <f>+'Measured TV opt-pt'!N3431</f>
        <v>0</v>
      </c>
      <c r="O2529" s="58">
        <f>+'Measured TV opt-pt'!O3431</f>
        <v>0</v>
      </c>
      <c r="P2529" s="141">
        <f t="shared" si="1170"/>
        <v>124315.13487374863</v>
      </c>
      <c r="R2529" s="123" t="s">
        <v>223</v>
      </c>
      <c r="S2529" s="44">
        <f>'Measured TV opt-pt'!D3468</f>
        <v>0</v>
      </c>
      <c r="T2529" s="44">
        <f>'Measured TV opt-pt'!E3468</f>
        <v>0</v>
      </c>
      <c r="U2529" s="44">
        <f>'Measured TV opt-pt'!F3468</f>
        <v>0</v>
      </c>
      <c r="V2529" s="44">
        <f>'Measured TV opt-pt'!G3468</f>
        <v>0</v>
      </c>
      <c r="W2529" s="44">
        <f>'Measured TV opt-pt'!H3468</f>
        <v>0</v>
      </c>
      <c r="X2529" s="44">
        <f>'Measured TV opt-pt'!I3468</f>
        <v>0</v>
      </c>
      <c r="Y2529" s="44">
        <f>'Measured TV opt-pt'!J3468</f>
        <v>116.26113045148718</v>
      </c>
      <c r="Z2529" s="44">
        <f>'Measured TV opt-pt'!K3468</f>
        <v>34.022799843944888</v>
      </c>
      <c r="AA2529" s="44">
        <f>'Measured TV opt-pt'!L3468</f>
        <v>0</v>
      </c>
      <c r="AB2529" s="44">
        <f>'Measured TV opt-pt'!M3468</f>
        <v>0</v>
      </c>
      <c r="AC2529" s="44">
        <f>'Measured TV opt-pt'!N3468</f>
        <v>0</v>
      </c>
      <c r="AD2529" s="44">
        <f>'Measured TV opt-pt'!O3468</f>
        <v>0</v>
      </c>
      <c r="AE2529" s="55">
        <f t="shared" si="1175"/>
        <v>150.28393029543207</v>
      </c>
      <c r="AT2529" s="5"/>
    </row>
    <row r="2530" spans="1:46" ht="12.75" customHeight="1" thickBot="1" x14ac:dyDescent="0.25">
      <c r="A2530" s="193" t="s">
        <v>119</v>
      </c>
      <c r="B2530" s="385"/>
      <c r="C2530" s="123" t="s">
        <v>224</v>
      </c>
      <c r="D2530" s="58">
        <f>+'Measured TV opt-pt'!D3432</f>
        <v>0</v>
      </c>
      <c r="E2530" s="58">
        <f>+'Measured TV opt-pt'!E3432</f>
        <v>0</v>
      </c>
      <c r="F2530" s="58">
        <f>+'Measured TV opt-pt'!F3432</f>
        <v>0</v>
      </c>
      <c r="G2530" s="58">
        <f>+'Measured TV opt-pt'!G3432</f>
        <v>0</v>
      </c>
      <c r="H2530" s="58">
        <f>+'Measured TV opt-pt'!H3432</f>
        <v>0</v>
      </c>
      <c r="I2530" s="58">
        <f>+'Measured TV opt-pt'!I3432</f>
        <v>0</v>
      </c>
      <c r="J2530" s="58">
        <f>+'Measured TV opt-pt'!J3432</f>
        <v>0</v>
      </c>
      <c r="K2530" s="58">
        <f>+'Measured TV opt-pt'!K3432</f>
        <v>0</v>
      </c>
      <c r="L2530" s="58">
        <f>+'Measured TV opt-pt'!L3432</f>
        <v>0</v>
      </c>
      <c r="M2530" s="58">
        <f>+'Measured TV opt-pt'!M3432</f>
        <v>0</v>
      </c>
      <c r="N2530" s="58">
        <f>+'Measured TV opt-pt'!N3432</f>
        <v>0</v>
      </c>
      <c r="O2530" s="58">
        <f>+'Measured TV opt-pt'!O3432</f>
        <v>0</v>
      </c>
      <c r="P2530" s="141">
        <f t="shared" si="1170"/>
        <v>0</v>
      </c>
      <c r="Q2530" s="5"/>
      <c r="R2530" s="123" t="s">
        <v>224</v>
      </c>
      <c r="S2530" s="44">
        <f>'Measured TV opt-pt'!D3469</f>
        <v>0</v>
      </c>
      <c r="T2530" s="44">
        <f>'Measured TV opt-pt'!E3469</f>
        <v>0</v>
      </c>
      <c r="U2530" s="44">
        <f>'Measured TV opt-pt'!F3469</f>
        <v>0</v>
      </c>
      <c r="V2530" s="44">
        <f>'Measured TV opt-pt'!G3469</f>
        <v>0</v>
      </c>
      <c r="W2530" s="44">
        <f>'Measured TV opt-pt'!H3469</f>
        <v>0</v>
      </c>
      <c r="X2530" s="44">
        <f>'Measured TV opt-pt'!I3469</f>
        <v>0</v>
      </c>
      <c r="Y2530" s="44">
        <f>'Measured TV opt-pt'!J3469</f>
        <v>0</v>
      </c>
      <c r="Z2530" s="44">
        <f>'Measured TV opt-pt'!K3469</f>
        <v>0</v>
      </c>
      <c r="AA2530" s="44">
        <f>'Measured TV opt-pt'!L3469</f>
        <v>0</v>
      </c>
      <c r="AB2530" s="44">
        <f>'Measured TV opt-pt'!M3469</f>
        <v>0</v>
      </c>
      <c r="AC2530" s="44">
        <f>'Measured TV opt-pt'!N3469</f>
        <v>0</v>
      </c>
      <c r="AD2530" s="44">
        <f>'Measured TV opt-pt'!O3469</f>
        <v>0</v>
      </c>
      <c r="AE2530" s="55">
        <f t="shared" si="1175"/>
        <v>0</v>
      </c>
    </row>
    <row r="2531" spans="1:46" ht="12.75" customHeight="1" x14ac:dyDescent="0.2">
      <c r="A2531" s="193" t="s">
        <v>119</v>
      </c>
      <c r="B2531" s="385"/>
      <c r="C2531" s="123" t="s">
        <v>101</v>
      </c>
      <c r="D2531" s="44"/>
      <c r="E2531" s="44"/>
      <c r="F2531" s="44"/>
      <c r="G2531" s="44"/>
      <c r="H2531" s="44"/>
      <c r="I2531" s="44"/>
      <c r="J2531" s="44">
        <v>26806</v>
      </c>
      <c r="K2531" s="44">
        <v>4657</v>
      </c>
      <c r="L2531" s="44"/>
      <c r="M2531" s="44"/>
      <c r="N2531" s="44"/>
      <c r="O2531" s="44"/>
      <c r="P2531" s="141">
        <f t="shared" si="1170"/>
        <v>31463</v>
      </c>
      <c r="Q2531" s="5"/>
      <c r="R2531" s="123" t="s">
        <v>101</v>
      </c>
      <c r="S2531" s="44"/>
      <c r="T2531" s="44"/>
      <c r="U2531" s="44"/>
      <c r="V2531" s="44"/>
      <c r="W2531" s="44"/>
      <c r="X2531" s="44"/>
      <c r="Y2531" s="44"/>
      <c r="Z2531" s="44"/>
      <c r="AA2531" s="44"/>
      <c r="AB2531" s="44"/>
      <c r="AC2531" s="44"/>
      <c r="AD2531" s="44"/>
      <c r="AE2531" s="55">
        <f t="shared" si="1175"/>
        <v>0</v>
      </c>
    </row>
    <row r="2532" spans="1:46" ht="12.75" customHeight="1" x14ac:dyDescent="0.2">
      <c r="A2532" s="193" t="s">
        <v>119</v>
      </c>
      <c r="B2532" s="385"/>
      <c r="C2532" s="124" t="s">
        <v>58</v>
      </c>
      <c r="D2532" s="46"/>
      <c r="E2532" s="46"/>
      <c r="F2532" s="46"/>
      <c r="G2532" s="46"/>
      <c r="H2532" s="46"/>
      <c r="I2532" s="46"/>
      <c r="J2532" s="46">
        <v>90000</v>
      </c>
      <c r="K2532" s="46">
        <v>65000</v>
      </c>
      <c r="L2532" s="46"/>
      <c r="M2532" s="46"/>
      <c r="N2532" s="46"/>
      <c r="O2532" s="46"/>
      <c r="P2532" s="142">
        <f t="shared" si="1170"/>
        <v>155000</v>
      </c>
      <c r="R2532" s="133" t="s">
        <v>105</v>
      </c>
      <c r="S2532" s="133" t="str">
        <f>+'Measured TV opt-pt'!D1721</f>
        <v>FHK 20-44 ABC1C2</v>
      </c>
      <c r="T2532" s="133" t="str">
        <f>+'Measured TV opt-pt'!E1721</f>
        <v>FHK 20-44 ABC1C2</v>
      </c>
      <c r="U2532" s="133" t="str">
        <f>+'Measured TV opt-pt'!F1721</f>
        <v>FHK 20-44 ABC1C2</v>
      </c>
      <c r="V2532" s="133" t="str">
        <f>+'Measured TV opt-pt'!G1721</f>
        <v>FHK 20-44 ABC1C2</v>
      </c>
      <c r="W2532" s="133" t="str">
        <f>+'Measured TV opt-pt'!H1721</f>
        <v>FHK 20-44 ABC1C2</v>
      </c>
      <c r="X2532" s="8" t="str">
        <f>+'Measured TV opt-pt'!I1721</f>
        <v>FHK 20-44 ABC1C2</v>
      </c>
      <c r="Y2532" s="133" t="str">
        <f>+'Measured TV opt-pt'!J1721</f>
        <v>FHK 20-44 ABC1C2</v>
      </c>
      <c r="Z2532" s="133" t="str">
        <f>+'Measured TV opt-pt'!K1721</f>
        <v>FHK 20-44 ABC1C2</v>
      </c>
      <c r="AA2532" s="133" t="str">
        <f>+'Measured TV opt-pt'!L1721</f>
        <v>FHK 20-44 ABC1C2</v>
      </c>
      <c r="AB2532" s="133" t="str">
        <f>+'Measured TV opt-pt'!M1721</f>
        <v>FHK 20-44 ABC1C2</v>
      </c>
      <c r="AC2532" s="133" t="str">
        <f>+'Measured TV opt-pt'!N1721</f>
        <v>FHK 20-44 ABC1C2</v>
      </c>
      <c r="AD2532" s="133" t="str">
        <f>+'Measured TV opt-pt'!O1721</f>
        <v>FHK 20-44 ABC1C2</v>
      </c>
      <c r="AE2532" s="133"/>
      <c r="AT2532" s="5">
        <f>L2532+L2533+L2534+L2535</f>
        <v>0</v>
      </c>
    </row>
    <row r="2533" spans="1:46" ht="13.5" customHeight="1" thickBot="1" x14ac:dyDescent="0.25">
      <c r="A2533" s="193" t="s">
        <v>119</v>
      </c>
      <c r="B2533" s="385"/>
      <c r="C2533" s="124" t="s">
        <v>59</v>
      </c>
      <c r="D2533" s="46"/>
      <c r="E2533" s="46"/>
      <c r="F2533" s="46"/>
      <c r="G2533" s="46"/>
      <c r="H2533" s="46"/>
      <c r="I2533" s="46"/>
      <c r="J2533" s="46"/>
      <c r="K2533" s="46"/>
      <c r="L2533" s="46"/>
      <c r="M2533" s="46"/>
      <c r="N2533" s="46"/>
      <c r="O2533" s="46"/>
      <c r="P2533" s="142">
        <f t="shared" si="1170"/>
        <v>0</v>
      </c>
      <c r="R2533" s="60" t="s">
        <v>107</v>
      </c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</row>
    <row r="2534" spans="1:46" ht="12.75" customHeight="1" thickBot="1" x14ac:dyDescent="0.25">
      <c r="A2534" s="193" t="s">
        <v>119</v>
      </c>
      <c r="B2534" s="385"/>
      <c r="C2534" s="124" t="s">
        <v>166</v>
      </c>
      <c r="D2534" s="46"/>
      <c r="E2534" s="46"/>
      <c r="F2534" s="46"/>
      <c r="G2534" s="46"/>
      <c r="H2534" s="46"/>
      <c r="I2534" s="46"/>
      <c r="J2534" s="46"/>
      <c r="K2534" s="46"/>
      <c r="L2534" s="46"/>
      <c r="M2534" s="46"/>
      <c r="N2534" s="46"/>
      <c r="O2534" s="46"/>
      <c r="P2534" s="142">
        <f t="shared" si="1170"/>
        <v>0</v>
      </c>
      <c r="Q2534" s="8"/>
      <c r="R2534" s="121" t="s">
        <v>106</v>
      </c>
      <c r="S2534" s="54">
        <f>SUM(S2535:S2540)</f>
        <v>0</v>
      </c>
      <c r="T2534" s="54">
        <f t="shared" ref="T2534" si="1176">SUM(T2535:T2540)</f>
        <v>0</v>
      </c>
      <c r="U2534" s="54">
        <f t="shared" ref="U2534" si="1177">SUM(U2535:U2540)</f>
        <v>0</v>
      </c>
      <c r="V2534" s="54">
        <f t="shared" ref="V2534" si="1178">SUM(V2535:V2540)</f>
        <v>0</v>
      </c>
      <c r="W2534" s="54">
        <f t="shared" ref="W2534" si="1179">SUM(W2535:W2540)</f>
        <v>0</v>
      </c>
      <c r="X2534" s="54">
        <f t="shared" ref="X2534:AD2534" si="1180">SUM(X2535:X2540)</f>
        <v>0</v>
      </c>
      <c r="Y2534" s="54">
        <f t="shared" si="1180"/>
        <v>636.27601118729001</v>
      </c>
      <c r="Z2534" s="54">
        <f t="shared" si="1180"/>
        <v>542.83687667726838</v>
      </c>
      <c r="AA2534" s="54">
        <f t="shared" si="1180"/>
        <v>0</v>
      </c>
      <c r="AB2534" s="54">
        <f t="shared" si="1180"/>
        <v>0</v>
      </c>
      <c r="AC2534" s="54">
        <f t="shared" si="1180"/>
        <v>0</v>
      </c>
      <c r="AD2534" s="54">
        <f t="shared" si="1180"/>
        <v>0</v>
      </c>
      <c r="AE2534" s="54">
        <f t="shared" ref="AE2534" si="1181">SUM(AE2535:AE2540)</f>
        <v>1179.1128878645582</v>
      </c>
    </row>
    <row r="2535" spans="1:46" ht="12.75" customHeight="1" thickBot="1" x14ac:dyDescent="0.25">
      <c r="A2535" s="193" t="s">
        <v>119</v>
      </c>
      <c r="B2535" s="385"/>
      <c r="C2535" s="125" t="s">
        <v>167</v>
      </c>
      <c r="D2535" s="48"/>
      <c r="E2535" s="48"/>
      <c r="F2535" s="48"/>
      <c r="G2535" s="48"/>
      <c r="H2535" s="48"/>
      <c r="I2535" s="48"/>
      <c r="J2535" s="48"/>
      <c r="K2535" s="48"/>
      <c r="L2535" s="48"/>
      <c r="M2535" s="48"/>
      <c r="N2535" s="48"/>
      <c r="O2535" s="48"/>
      <c r="P2535" s="143">
        <f t="shared" si="1170"/>
        <v>0</v>
      </c>
      <c r="Q2535" s="8"/>
      <c r="R2535" s="123" t="s">
        <v>261</v>
      </c>
      <c r="S2535" s="44">
        <f>'Measured TV opt-pt'!D3459</f>
        <v>0</v>
      </c>
      <c r="T2535" s="44">
        <f>'Measured TV opt-pt'!E3459</f>
        <v>0</v>
      </c>
      <c r="U2535" s="44">
        <f>'Measured TV opt-pt'!F3459</f>
        <v>0</v>
      </c>
      <c r="V2535" s="44">
        <f>'Measured TV opt-pt'!G3459</f>
        <v>0</v>
      </c>
      <c r="W2535" s="44">
        <f>'Measured TV opt-pt'!H3459</f>
        <v>0</v>
      </c>
      <c r="X2535" s="44">
        <f>'Measured TV opt-pt'!I3459</f>
        <v>0</v>
      </c>
      <c r="Y2535" s="44">
        <f>'Measured TV opt-pt'!J3459</f>
        <v>385.33751776909241</v>
      </c>
      <c r="Z2535" s="44">
        <f>'Measured TV opt-pt'!K3459</f>
        <v>434.81355769707119</v>
      </c>
      <c r="AA2535" s="44">
        <f>'Measured TV opt-pt'!L3459</f>
        <v>0</v>
      </c>
      <c r="AB2535" s="44">
        <f>'Measured TV opt-pt'!M3459</f>
        <v>0</v>
      </c>
      <c r="AC2535" s="44">
        <f>'Measured TV opt-pt'!N3459</f>
        <v>0</v>
      </c>
      <c r="AD2535" s="44">
        <f>'Measured TV opt-pt'!O3459</f>
        <v>0</v>
      </c>
      <c r="AE2535" s="55">
        <f t="shared" ref="AE2535:AE2540" si="1182">SUM(S2535:AD2535)</f>
        <v>820.15107546616355</v>
      </c>
    </row>
    <row r="2536" spans="1:46" ht="12.75" customHeight="1" thickBot="1" x14ac:dyDescent="0.25">
      <c r="A2536" s="193" t="s">
        <v>119</v>
      </c>
      <c r="B2536" s="385"/>
      <c r="C2536" s="122" t="s">
        <v>60</v>
      </c>
      <c r="D2536" s="42"/>
      <c r="E2536" s="42"/>
      <c r="F2536" s="42"/>
      <c r="G2536" s="42"/>
      <c r="H2536" s="42"/>
      <c r="I2536" s="42"/>
      <c r="J2536" s="42"/>
      <c r="K2536" s="42"/>
      <c r="L2536" s="42"/>
      <c r="M2536" s="42"/>
      <c r="N2536" s="42"/>
      <c r="O2536" s="42"/>
      <c r="P2536" s="144">
        <f t="shared" si="1170"/>
        <v>0</v>
      </c>
      <c r="Q2536" s="5"/>
      <c r="R2536" s="123" t="s">
        <v>262</v>
      </c>
      <c r="S2536" s="44">
        <f>'Measured TV opt-pt'!D3460</f>
        <v>0</v>
      </c>
      <c r="T2536" s="44">
        <f>'Measured TV opt-pt'!E3460</f>
        <v>0</v>
      </c>
      <c r="U2536" s="44">
        <f>'Measured TV opt-pt'!F3460</f>
        <v>0</v>
      </c>
      <c r="V2536" s="44">
        <f>'Measured TV opt-pt'!G3460</f>
        <v>0</v>
      </c>
      <c r="W2536" s="44">
        <f>'Measured TV opt-pt'!H3460</f>
        <v>0</v>
      </c>
      <c r="X2536" s="44">
        <f>'Measured TV opt-pt'!I3460</f>
        <v>0</v>
      </c>
      <c r="Y2536" s="44">
        <f>'Measured TV opt-pt'!J3460</f>
        <v>0</v>
      </c>
      <c r="Z2536" s="44">
        <f>'Measured TV opt-pt'!K3460</f>
        <v>0</v>
      </c>
      <c r="AA2536" s="44">
        <f>'Measured TV opt-pt'!L3460</f>
        <v>0</v>
      </c>
      <c r="AB2536" s="44">
        <f>'Measured TV opt-pt'!M3460</f>
        <v>0</v>
      </c>
      <c r="AC2536" s="44">
        <f>'Measured TV opt-pt'!N3460</f>
        <v>0</v>
      </c>
      <c r="AD2536" s="44">
        <f>'Measured TV opt-pt'!O3460</f>
        <v>0</v>
      </c>
      <c r="AE2536" s="55">
        <f t="shared" si="1182"/>
        <v>0</v>
      </c>
      <c r="AT2536" s="5">
        <f>L2536+L2537+L2538+L2539+L2540+L2541+L2561+L2562+L2563</f>
        <v>0</v>
      </c>
    </row>
    <row r="2537" spans="1:46" ht="12.75" customHeight="1" thickBot="1" x14ac:dyDescent="0.25">
      <c r="A2537" s="193" t="s">
        <v>119</v>
      </c>
      <c r="B2537" s="385"/>
      <c r="C2537" s="122" t="s">
        <v>61</v>
      </c>
      <c r="D2537" s="42"/>
      <c r="E2537" s="42"/>
      <c r="F2537" s="42"/>
      <c r="G2537" s="42"/>
      <c r="H2537" s="42"/>
      <c r="I2537" s="42"/>
      <c r="J2537" s="42"/>
      <c r="K2537" s="42"/>
      <c r="L2537" s="42"/>
      <c r="M2537" s="42"/>
      <c r="N2537" s="42"/>
      <c r="O2537" s="42"/>
      <c r="P2537" s="144">
        <f t="shared" si="1170"/>
        <v>0</v>
      </c>
      <c r="R2537" s="123" t="s">
        <v>263</v>
      </c>
      <c r="S2537" s="44">
        <f>'Measured TV opt-pt'!D3461</f>
        <v>0</v>
      </c>
      <c r="T2537" s="44">
        <f>'Measured TV opt-pt'!E3461</f>
        <v>0</v>
      </c>
      <c r="U2537" s="44">
        <f>'Measured TV opt-pt'!F3461</f>
        <v>0</v>
      </c>
      <c r="V2537" s="44">
        <f>'Measured TV opt-pt'!G3461</f>
        <v>0</v>
      </c>
      <c r="W2537" s="44">
        <f>'Measured TV opt-pt'!H3461</f>
        <v>0</v>
      </c>
      <c r="X2537" s="44">
        <f>'Measured TV opt-pt'!I3461</f>
        <v>0</v>
      </c>
      <c r="Y2537" s="44">
        <f>'Measured TV opt-pt'!J3461</f>
        <v>95.747930467573582</v>
      </c>
      <c r="Z2537" s="44">
        <f>'Measured TV opt-pt'!K3461</f>
        <v>62.608162251255614</v>
      </c>
      <c r="AA2537" s="44">
        <f>'Measured TV opt-pt'!L3461</f>
        <v>0</v>
      </c>
      <c r="AB2537" s="44">
        <f>'Measured TV opt-pt'!M3461</f>
        <v>0</v>
      </c>
      <c r="AC2537" s="44">
        <f>'Measured TV opt-pt'!N3461</f>
        <v>0</v>
      </c>
      <c r="AD2537" s="44">
        <f>'Measured TV opt-pt'!O3461</f>
        <v>0</v>
      </c>
      <c r="AE2537" s="55">
        <f t="shared" si="1182"/>
        <v>158.35609271882919</v>
      </c>
    </row>
    <row r="2538" spans="1:46" ht="12.75" customHeight="1" thickBot="1" x14ac:dyDescent="0.25">
      <c r="A2538" s="193" t="s">
        <v>119</v>
      </c>
      <c r="B2538" s="385"/>
      <c r="C2538" s="122" t="s">
        <v>62</v>
      </c>
      <c r="D2538" s="42"/>
      <c r="E2538" s="42"/>
      <c r="F2538" s="42"/>
      <c r="G2538" s="42"/>
      <c r="H2538" s="42"/>
      <c r="I2538" s="42"/>
      <c r="J2538" s="42"/>
      <c r="K2538" s="42"/>
      <c r="L2538" s="42"/>
      <c r="M2538" s="42"/>
      <c r="N2538" s="42"/>
      <c r="O2538" s="42"/>
      <c r="P2538" s="144">
        <f t="shared" si="1170"/>
        <v>0</v>
      </c>
      <c r="R2538" s="123" t="s">
        <v>264</v>
      </c>
      <c r="S2538" s="44">
        <f>'Measured TV opt-pt'!D3462</f>
        <v>0</v>
      </c>
      <c r="T2538" s="44">
        <f>'Measured TV opt-pt'!E3462</f>
        <v>0</v>
      </c>
      <c r="U2538" s="44">
        <f>'Measured TV opt-pt'!F3462</f>
        <v>0</v>
      </c>
      <c r="V2538" s="44">
        <f>'Measured TV opt-pt'!G3462</f>
        <v>0</v>
      </c>
      <c r="W2538" s="44">
        <f>'Measured TV opt-pt'!H3462</f>
        <v>0</v>
      </c>
      <c r="X2538" s="44">
        <f>'Measured TV opt-pt'!I3462</f>
        <v>0</v>
      </c>
      <c r="Y2538" s="44">
        <f>'Measured TV opt-pt'!J3462</f>
        <v>155.19056295062398</v>
      </c>
      <c r="Z2538" s="44">
        <f>'Measured TV opt-pt'!K3462</f>
        <v>45.415156728941547</v>
      </c>
      <c r="AA2538" s="44">
        <f>'Measured TV opt-pt'!L3462</f>
        <v>0</v>
      </c>
      <c r="AB2538" s="44">
        <f>'Measured TV opt-pt'!M3462</f>
        <v>0</v>
      </c>
      <c r="AC2538" s="44">
        <f>'Measured TV opt-pt'!N3462</f>
        <v>0</v>
      </c>
      <c r="AD2538" s="44">
        <f>'Measured TV opt-pt'!O3462</f>
        <v>0</v>
      </c>
      <c r="AE2538" s="55">
        <f t="shared" si="1182"/>
        <v>200.60571967956554</v>
      </c>
    </row>
    <row r="2539" spans="1:46" ht="12.75" customHeight="1" thickBot="1" x14ac:dyDescent="0.25">
      <c r="A2539" s="193" t="s">
        <v>119</v>
      </c>
      <c r="B2539" s="385"/>
      <c r="C2539" s="122" t="s">
        <v>63</v>
      </c>
      <c r="D2539" s="42"/>
      <c r="E2539" s="42"/>
      <c r="F2539" s="42"/>
      <c r="G2539" s="42"/>
      <c r="H2539" s="42"/>
      <c r="I2539" s="42"/>
      <c r="J2539" s="42"/>
      <c r="K2539" s="42"/>
      <c r="L2539" s="42"/>
      <c r="M2539" s="42"/>
      <c r="N2539" s="42"/>
      <c r="O2539" s="42"/>
      <c r="P2539" s="144">
        <f t="shared" si="1170"/>
        <v>0</v>
      </c>
      <c r="Q2539" s="5"/>
      <c r="R2539" s="123" t="s">
        <v>265</v>
      </c>
      <c r="S2539" s="44">
        <f>'Measured TV opt-pt'!D3463</f>
        <v>0</v>
      </c>
      <c r="T2539" s="44">
        <f>'Measured TV opt-pt'!E3463</f>
        <v>0</v>
      </c>
      <c r="U2539" s="44">
        <f>'Measured TV opt-pt'!F3463</f>
        <v>0</v>
      </c>
      <c r="V2539" s="44">
        <f>'Measured TV opt-pt'!G3463</f>
        <v>0</v>
      </c>
      <c r="W2539" s="44">
        <f>'Measured TV opt-pt'!H3463</f>
        <v>0</v>
      </c>
      <c r="X2539" s="44">
        <f>'Measured TV opt-pt'!I3463</f>
        <v>0</v>
      </c>
      <c r="Y2539" s="44">
        <f>'Measured TV opt-pt'!J3463</f>
        <v>0</v>
      </c>
      <c r="Z2539" s="44">
        <f>'Measured TV opt-pt'!K3463</f>
        <v>0</v>
      </c>
      <c r="AA2539" s="44">
        <f>'Measured TV opt-pt'!L3463</f>
        <v>0</v>
      </c>
      <c r="AB2539" s="44">
        <f>'Measured TV opt-pt'!M3463</f>
        <v>0</v>
      </c>
      <c r="AC2539" s="44">
        <f>'Measured TV opt-pt'!N3463</f>
        <v>0</v>
      </c>
      <c r="AD2539" s="44">
        <f>'Measured TV opt-pt'!O3463</f>
        <v>0</v>
      </c>
      <c r="AE2539" s="55">
        <f t="shared" si="1182"/>
        <v>0</v>
      </c>
    </row>
    <row r="2540" spans="1:46" ht="13.5" customHeight="1" x14ac:dyDescent="0.2">
      <c r="A2540" s="193" t="s">
        <v>119</v>
      </c>
      <c r="B2540" s="385"/>
      <c r="C2540" s="122" t="s">
        <v>64</v>
      </c>
      <c r="D2540" s="42"/>
      <c r="E2540" s="42"/>
      <c r="F2540" s="42"/>
      <c r="G2540" s="42"/>
      <c r="H2540" s="42"/>
      <c r="I2540" s="42"/>
      <c r="J2540" s="42"/>
      <c r="K2540" s="42"/>
      <c r="L2540" s="42"/>
      <c r="M2540" s="42"/>
      <c r="N2540" s="42"/>
      <c r="O2540" s="42"/>
      <c r="P2540" s="144">
        <f t="shared" si="1170"/>
        <v>0</v>
      </c>
      <c r="Q2540" s="5"/>
      <c r="R2540" s="123" t="s">
        <v>266</v>
      </c>
      <c r="S2540" s="44"/>
      <c r="T2540" s="44"/>
      <c r="U2540" s="44"/>
      <c r="V2540" s="44"/>
      <c r="W2540" s="44"/>
      <c r="X2540" s="44"/>
      <c r="Y2540" s="44"/>
      <c r="Z2540" s="44"/>
      <c r="AA2540" s="44"/>
      <c r="AB2540" s="44"/>
      <c r="AC2540" s="44"/>
      <c r="AD2540" s="44"/>
      <c r="AE2540" s="55">
        <f t="shared" si="1182"/>
        <v>0</v>
      </c>
    </row>
    <row r="2541" spans="1:46" ht="12.75" customHeight="1" x14ac:dyDescent="0.2">
      <c r="A2541" s="193" t="s">
        <v>119</v>
      </c>
      <c r="B2541" s="385"/>
      <c r="C2541" s="212" t="s">
        <v>289</v>
      </c>
      <c r="D2541" s="217">
        <f t="shared" ref="D2541:O2541" si="1183">SUM(D2542:D2560)</f>
        <v>0</v>
      </c>
      <c r="E2541" s="217">
        <f t="shared" si="1183"/>
        <v>0</v>
      </c>
      <c r="F2541" s="217">
        <f t="shared" si="1183"/>
        <v>0</v>
      </c>
      <c r="G2541" s="217">
        <f t="shared" si="1183"/>
        <v>0</v>
      </c>
      <c r="H2541" s="217">
        <f t="shared" si="1183"/>
        <v>0</v>
      </c>
      <c r="I2541" s="217">
        <f t="shared" si="1183"/>
        <v>0</v>
      </c>
      <c r="J2541" s="217">
        <f t="shared" si="1183"/>
        <v>0</v>
      </c>
      <c r="K2541" s="217">
        <f t="shared" si="1183"/>
        <v>0</v>
      </c>
      <c r="L2541" s="217">
        <f t="shared" si="1183"/>
        <v>0</v>
      </c>
      <c r="M2541" s="217">
        <f t="shared" si="1183"/>
        <v>0</v>
      </c>
      <c r="N2541" s="217">
        <f t="shared" si="1183"/>
        <v>0</v>
      </c>
      <c r="O2541" s="217">
        <f t="shared" si="1183"/>
        <v>0</v>
      </c>
      <c r="P2541" s="214">
        <f t="shared" si="1170"/>
        <v>0</v>
      </c>
      <c r="Q2541" s="5"/>
      <c r="R2541" s="60" t="s">
        <v>107</v>
      </c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</row>
    <row r="2542" spans="1:46" ht="12.75" customHeight="1" x14ac:dyDescent="0.25">
      <c r="A2542" s="193" t="s">
        <v>119</v>
      </c>
      <c r="B2542" s="385"/>
      <c r="C2542" s="311" t="s">
        <v>284</v>
      </c>
      <c r="D2542" s="330"/>
      <c r="E2542" s="330"/>
      <c r="F2542" s="330"/>
      <c r="G2542" s="330"/>
      <c r="H2542" s="330"/>
      <c r="I2542" s="330"/>
      <c r="J2542" s="330"/>
      <c r="K2542" s="330"/>
      <c r="L2542" s="330"/>
      <c r="M2542" s="330"/>
      <c r="N2542" s="330"/>
      <c r="O2542" s="330"/>
      <c r="P2542" s="312">
        <f t="shared" ref="P2542:P2560" si="1184">SUM(D2542:O2542)</f>
        <v>0</v>
      </c>
      <c r="Q2542" s="5"/>
      <c r="R2542" s="60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</row>
    <row r="2543" spans="1:46" ht="12.75" customHeight="1" x14ac:dyDescent="0.25">
      <c r="A2543" s="193" t="s">
        <v>119</v>
      </c>
      <c r="B2543" s="385"/>
      <c r="C2543" s="311" t="s">
        <v>288</v>
      </c>
      <c r="D2543" s="330"/>
      <c r="E2543" s="330"/>
      <c r="F2543" s="330"/>
      <c r="G2543" s="330"/>
      <c r="H2543" s="330"/>
      <c r="I2543" s="330"/>
      <c r="J2543" s="330"/>
      <c r="K2543" s="330"/>
      <c r="L2543" s="330"/>
      <c r="M2543" s="330"/>
      <c r="N2543" s="330"/>
      <c r="O2543" s="330"/>
      <c r="P2543" s="312">
        <f t="shared" si="1184"/>
        <v>0</v>
      </c>
      <c r="Q2543" s="5"/>
      <c r="R2543" s="60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</row>
    <row r="2544" spans="1:46" ht="12.75" customHeight="1" x14ac:dyDescent="0.25">
      <c r="A2544" s="193" t="s">
        <v>119</v>
      </c>
      <c r="B2544" s="385"/>
      <c r="C2544" s="311" t="s">
        <v>280</v>
      </c>
      <c r="D2544" s="330"/>
      <c r="E2544" s="330"/>
      <c r="F2544" s="330"/>
      <c r="G2544" s="330"/>
      <c r="H2544" s="330"/>
      <c r="I2544" s="330"/>
      <c r="J2544" s="330"/>
      <c r="K2544" s="330"/>
      <c r="L2544" s="330"/>
      <c r="M2544" s="330"/>
      <c r="N2544" s="330"/>
      <c r="O2544" s="330"/>
      <c r="P2544" s="312">
        <f t="shared" si="1184"/>
        <v>0</v>
      </c>
      <c r="Q2544" s="5"/>
      <c r="R2544" s="60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</row>
    <row r="2545" spans="1:31" ht="12.75" customHeight="1" x14ac:dyDescent="0.25">
      <c r="A2545" s="193" t="s">
        <v>119</v>
      </c>
      <c r="B2545" s="385"/>
      <c r="C2545" s="311" t="s">
        <v>285</v>
      </c>
      <c r="D2545" s="330"/>
      <c r="E2545" s="330"/>
      <c r="F2545" s="330"/>
      <c r="G2545" s="330"/>
      <c r="H2545" s="330"/>
      <c r="I2545" s="330"/>
      <c r="J2545" s="330"/>
      <c r="K2545" s="330"/>
      <c r="L2545" s="330"/>
      <c r="M2545" s="330"/>
      <c r="N2545" s="330"/>
      <c r="O2545" s="330"/>
      <c r="P2545" s="312">
        <f t="shared" si="1184"/>
        <v>0</v>
      </c>
      <c r="Q2545" s="5"/>
      <c r="R2545" s="60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</row>
    <row r="2546" spans="1:31" ht="12.75" customHeight="1" x14ac:dyDescent="0.25">
      <c r="A2546" s="193" t="str">
        <f t="shared" ref="A2546:A2558" si="1185">+A2545</f>
        <v>IC</v>
      </c>
      <c r="B2546" s="385"/>
      <c r="C2546" s="311" t="s">
        <v>280</v>
      </c>
      <c r="D2546" s="330"/>
      <c r="E2546" s="330"/>
      <c r="F2546" s="330"/>
      <c r="G2546" s="330"/>
      <c r="H2546" s="330"/>
      <c r="I2546" s="330"/>
      <c r="J2546" s="330"/>
      <c r="K2546" s="330"/>
      <c r="L2546" s="330"/>
      <c r="M2546" s="330"/>
      <c r="N2546" s="330"/>
      <c r="O2546" s="330"/>
      <c r="P2546" s="312">
        <f t="shared" si="1184"/>
        <v>0</v>
      </c>
      <c r="Q2546" s="5"/>
      <c r="R2546" s="60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</row>
    <row r="2547" spans="1:31" ht="12.75" customHeight="1" x14ac:dyDescent="0.25">
      <c r="A2547" s="193" t="str">
        <f t="shared" si="1185"/>
        <v>IC</v>
      </c>
      <c r="B2547" s="385"/>
      <c r="C2547" s="311" t="s">
        <v>286</v>
      </c>
      <c r="D2547" s="330"/>
      <c r="E2547" s="330"/>
      <c r="F2547" s="330"/>
      <c r="G2547" s="330"/>
      <c r="H2547" s="330"/>
      <c r="I2547" s="330"/>
      <c r="J2547" s="330"/>
      <c r="K2547" s="330"/>
      <c r="L2547" s="330"/>
      <c r="M2547" s="330"/>
      <c r="N2547" s="330"/>
      <c r="O2547" s="330"/>
      <c r="P2547" s="312">
        <f t="shared" si="1184"/>
        <v>0</v>
      </c>
      <c r="Q2547" s="5"/>
      <c r="R2547" s="60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</row>
    <row r="2548" spans="1:31" ht="12.75" customHeight="1" x14ac:dyDescent="0.25">
      <c r="A2548" s="193" t="str">
        <f t="shared" si="1185"/>
        <v>IC</v>
      </c>
      <c r="B2548" s="385"/>
      <c r="C2548" s="311" t="s">
        <v>282</v>
      </c>
      <c r="D2548" s="330"/>
      <c r="E2548" s="330"/>
      <c r="F2548" s="330"/>
      <c r="G2548" s="330"/>
      <c r="H2548" s="330"/>
      <c r="I2548" s="330"/>
      <c r="J2548" s="330"/>
      <c r="K2548" s="330"/>
      <c r="L2548" s="330"/>
      <c r="M2548" s="330"/>
      <c r="N2548" s="330"/>
      <c r="O2548" s="330"/>
      <c r="P2548" s="312">
        <f t="shared" si="1184"/>
        <v>0</v>
      </c>
      <c r="Q2548" s="5"/>
      <c r="R2548" s="60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</row>
    <row r="2549" spans="1:31" ht="12.75" customHeight="1" x14ac:dyDescent="0.25">
      <c r="A2549" s="193" t="str">
        <f t="shared" si="1185"/>
        <v>IC</v>
      </c>
      <c r="B2549" s="385"/>
      <c r="C2549" s="311" t="s">
        <v>283</v>
      </c>
      <c r="D2549" s="330"/>
      <c r="E2549" s="330"/>
      <c r="F2549" s="330"/>
      <c r="G2549" s="330"/>
      <c r="H2549" s="330"/>
      <c r="I2549" s="330"/>
      <c r="J2549" s="330"/>
      <c r="K2549" s="330"/>
      <c r="L2549" s="330"/>
      <c r="M2549" s="330"/>
      <c r="N2549" s="330"/>
      <c r="O2549" s="330"/>
      <c r="P2549" s="312">
        <f t="shared" si="1184"/>
        <v>0</v>
      </c>
      <c r="Q2549" s="5"/>
      <c r="R2549" s="60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</row>
    <row r="2550" spans="1:31" ht="12.75" customHeight="1" x14ac:dyDescent="0.25">
      <c r="A2550" s="193" t="str">
        <f t="shared" si="1185"/>
        <v>IC</v>
      </c>
      <c r="B2550" s="385"/>
      <c r="C2550" s="313" t="s">
        <v>287</v>
      </c>
      <c r="D2550" s="331"/>
      <c r="E2550" s="331"/>
      <c r="F2550" s="331"/>
      <c r="G2550" s="331"/>
      <c r="H2550" s="331"/>
      <c r="I2550" s="331"/>
      <c r="J2550" s="331"/>
      <c r="K2550" s="331"/>
      <c r="L2550" s="331"/>
      <c r="M2550" s="331"/>
      <c r="N2550" s="331"/>
      <c r="O2550" s="331"/>
      <c r="P2550" s="314">
        <f t="shared" si="1184"/>
        <v>0</v>
      </c>
      <c r="Q2550" s="5"/>
      <c r="R2550" s="60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</row>
    <row r="2551" spans="1:31" ht="12.75" customHeight="1" x14ac:dyDescent="0.25">
      <c r="A2551" s="193" t="str">
        <f t="shared" si="1185"/>
        <v>IC</v>
      </c>
      <c r="B2551" s="385"/>
      <c r="C2551" s="313" t="s">
        <v>288</v>
      </c>
      <c r="D2551" s="331"/>
      <c r="E2551" s="331"/>
      <c r="F2551" s="331"/>
      <c r="G2551" s="331"/>
      <c r="H2551" s="331"/>
      <c r="I2551" s="331"/>
      <c r="J2551" s="331"/>
      <c r="K2551" s="331"/>
      <c r="L2551" s="331"/>
      <c r="M2551" s="331"/>
      <c r="N2551" s="331"/>
      <c r="O2551" s="331"/>
      <c r="P2551" s="314">
        <f t="shared" si="1184"/>
        <v>0</v>
      </c>
      <c r="Q2551" s="5"/>
      <c r="R2551" s="60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</row>
    <row r="2552" spans="1:31" ht="12.75" customHeight="1" x14ac:dyDescent="0.25">
      <c r="A2552" s="193" t="str">
        <f t="shared" si="1185"/>
        <v>IC</v>
      </c>
      <c r="B2552" s="385"/>
      <c r="C2552" s="313" t="s">
        <v>280</v>
      </c>
      <c r="D2552" s="331"/>
      <c r="E2552" s="331"/>
      <c r="F2552" s="331"/>
      <c r="G2552" s="331"/>
      <c r="H2552" s="331"/>
      <c r="I2552" s="331"/>
      <c r="J2552" s="331"/>
      <c r="K2552" s="331"/>
      <c r="L2552" s="331"/>
      <c r="M2552" s="331"/>
      <c r="N2552" s="331"/>
      <c r="O2552" s="331"/>
      <c r="P2552" s="314">
        <f t="shared" si="1184"/>
        <v>0</v>
      </c>
      <c r="Q2552" s="5"/>
      <c r="R2552" s="60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</row>
    <row r="2553" spans="1:31" ht="12.75" customHeight="1" x14ac:dyDescent="0.25">
      <c r="A2553" s="193" t="str">
        <f t="shared" si="1185"/>
        <v>IC</v>
      </c>
      <c r="B2553" s="385"/>
      <c r="C2553" s="313" t="s">
        <v>285</v>
      </c>
      <c r="D2553" s="331"/>
      <c r="E2553" s="331"/>
      <c r="F2553" s="331"/>
      <c r="G2553" s="331"/>
      <c r="H2553" s="331"/>
      <c r="I2553" s="331"/>
      <c r="J2553" s="331"/>
      <c r="K2553" s="331"/>
      <c r="L2553" s="331"/>
      <c r="M2553" s="331"/>
      <c r="N2553" s="331"/>
      <c r="O2553" s="331"/>
      <c r="P2553" s="314">
        <f t="shared" si="1184"/>
        <v>0</v>
      </c>
      <c r="Q2553" s="5"/>
      <c r="R2553" s="60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</row>
    <row r="2554" spans="1:31" ht="12.75" customHeight="1" x14ac:dyDescent="0.25">
      <c r="A2554" s="193" t="str">
        <f t="shared" si="1185"/>
        <v>IC</v>
      </c>
      <c r="B2554" s="385"/>
      <c r="C2554" s="313" t="s">
        <v>280</v>
      </c>
      <c r="D2554" s="331"/>
      <c r="E2554" s="331"/>
      <c r="F2554" s="331"/>
      <c r="G2554" s="331"/>
      <c r="H2554" s="331"/>
      <c r="I2554" s="331"/>
      <c r="J2554" s="331"/>
      <c r="K2554" s="331"/>
      <c r="L2554" s="331"/>
      <c r="M2554" s="331"/>
      <c r="N2554" s="331"/>
      <c r="O2554" s="331"/>
      <c r="P2554" s="314">
        <f t="shared" si="1184"/>
        <v>0</v>
      </c>
      <c r="Q2554" s="5"/>
      <c r="R2554" s="60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</row>
    <row r="2555" spans="1:31" ht="12.75" customHeight="1" x14ac:dyDescent="0.25">
      <c r="A2555" s="193" t="str">
        <f t="shared" si="1185"/>
        <v>IC</v>
      </c>
      <c r="B2555" s="385"/>
      <c r="C2555" s="313" t="s">
        <v>286</v>
      </c>
      <c r="D2555" s="331"/>
      <c r="E2555" s="331"/>
      <c r="F2555" s="331"/>
      <c r="G2555" s="331"/>
      <c r="H2555" s="331"/>
      <c r="I2555" s="331"/>
      <c r="J2555" s="331"/>
      <c r="K2555" s="331"/>
      <c r="L2555" s="331"/>
      <c r="M2555" s="331"/>
      <c r="N2555" s="331"/>
      <c r="O2555" s="331"/>
      <c r="P2555" s="314">
        <f t="shared" si="1184"/>
        <v>0</v>
      </c>
      <c r="Q2555" s="5"/>
      <c r="R2555" s="60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</row>
    <row r="2556" spans="1:31" ht="12.75" customHeight="1" x14ac:dyDescent="0.25">
      <c r="A2556" s="193" t="str">
        <f t="shared" si="1185"/>
        <v>IC</v>
      </c>
      <c r="B2556" s="385"/>
      <c r="C2556" s="313" t="s">
        <v>282</v>
      </c>
      <c r="D2556" s="331"/>
      <c r="E2556" s="331"/>
      <c r="F2556" s="331"/>
      <c r="G2556" s="331"/>
      <c r="H2556" s="331"/>
      <c r="I2556" s="331"/>
      <c r="J2556" s="331"/>
      <c r="K2556" s="331"/>
      <c r="L2556" s="331"/>
      <c r="M2556" s="331"/>
      <c r="N2556" s="331"/>
      <c r="O2556" s="331"/>
      <c r="P2556" s="314">
        <f t="shared" si="1184"/>
        <v>0</v>
      </c>
      <c r="Q2556" s="5"/>
      <c r="R2556" s="60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</row>
    <row r="2557" spans="1:31" ht="12.75" customHeight="1" x14ac:dyDescent="0.25">
      <c r="A2557" s="193" t="str">
        <f t="shared" si="1185"/>
        <v>IC</v>
      </c>
      <c r="B2557" s="385"/>
      <c r="C2557" s="313" t="s">
        <v>283</v>
      </c>
      <c r="D2557" s="331"/>
      <c r="E2557" s="331"/>
      <c r="F2557" s="331"/>
      <c r="G2557" s="331"/>
      <c r="H2557" s="331"/>
      <c r="I2557" s="331"/>
      <c r="J2557" s="331"/>
      <c r="K2557" s="331"/>
      <c r="L2557" s="331"/>
      <c r="M2557" s="331"/>
      <c r="N2557" s="331"/>
      <c r="O2557" s="331"/>
      <c r="P2557" s="314">
        <f t="shared" si="1184"/>
        <v>0</v>
      </c>
      <c r="Q2557" s="5"/>
      <c r="R2557" s="60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</row>
    <row r="2558" spans="1:31" ht="12.75" customHeight="1" x14ac:dyDescent="0.25">
      <c r="A2558" s="193" t="str">
        <f t="shared" si="1185"/>
        <v>IC</v>
      </c>
      <c r="B2558" s="385"/>
      <c r="C2558" s="313" t="s">
        <v>281</v>
      </c>
      <c r="D2558" s="331"/>
      <c r="E2558" s="331"/>
      <c r="F2558" s="331"/>
      <c r="G2558" s="331"/>
      <c r="H2558" s="331"/>
      <c r="I2558" s="331"/>
      <c r="J2558" s="331"/>
      <c r="K2558" s="331"/>
      <c r="L2558" s="331"/>
      <c r="M2558" s="331"/>
      <c r="N2558" s="331"/>
      <c r="O2558" s="331"/>
      <c r="P2558" s="314">
        <f t="shared" si="1184"/>
        <v>0</v>
      </c>
      <c r="Q2558" s="5"/>
      <c r="R2558" s="60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</row>
    <row r="2559" spans="1:31" ht="12.75" customHeight="1" x14ac:dyDescent="0.25">
      <c r="A2559" s="193" t="s">
        <v>119</v>
      </c>
      <c r="B2559" s="385"/>
      <c r="C2559" s="318" t="s">
        <v>279</v>
      </c>
      <c r="D2559" s="332"/>
      <c r="E2559" s="332"/>
      <c r="F2559" s="332"/>
      <c r="G2559" s="332"/>
      <c r="H2559" s="332"/>
      <c r="I2559" s="332"/>
      <c r="J2559" s="332"/>
      <c r="K2559" s="332"/>
      <c r="L2559" s="332"/>
      <c r="M2559" s="332"/>
      <c r="N2559" s="332"/>
      <c r="O2559" s="332"/>
      <c r="P2559" s="315">
        <f t="shared" si="1184"/>
        <v>0</v>
      </c>
      <c r="Q2559" s="5"/>
      <c r="R2559" s="60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</row>
    <row r="2560" spans="1:31" ht="12.75" customHeight="1" x14ac:dyDescent="0.25">
      <c r="A2560" s="193" t="s">
        <v>119</v>
      </c>
      <c r="B2560" s="385"/>
      <c r="C2560" s="316" t="s">
        <v>290</v>
      </c>
      <c r="D2560" s="334"/>
      <c r="E2560" s="334"/>
      <c r="F2560" s="334"/>
      <c r="G2560" s="334"/>
      <c r="H2560" s="334"/>
      <c r="I2560" s="334"/>
      <c r="J2560" s="334"/>
      <c r="K2560" s="334"/>
      <c r="L2560" s="334"/>
      <c r="M2560" s="334"/>
      <c r="N2560" s="334"/>
      <c r="O2560" s="334"/>
      <c r="P2560" s="317">
        <f t="shared" si="1184"/>
        <v>0</v>
      </c>
      <c r="Q2560" s="5"/>
      <c r="R2560" s="60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</row>
    <row r="2561" spans="1:46" ht="12.75" customHeight="1" x14ac:dyDescent="0.2">
      <c r="A2561" s="193" t="s">
        <v>119</v>
      </c>
      <c r="B2561" s="385"/>
      <c r="C2561" s="122" t="s">
        <v>66</v>
      </c>
      <c r="D2561" s="42"/>
      <c r="E2561" s="42"/>
      <c r="F2561" s="42"/>
      <c r="G2561" s="42"/>
      <c r="H2561" s="42"/>
      <c r="I2561" s="42"/>
      <c r="J2561" s="42"/>
      <c r="K2561" s="42"/>
      <c r="L2561" s="42"/>
      <c r="M2561" s="42"/>
      <c r="N2561" s="42"/>
      <c r="O2561" s="42"/>
      <c r="P2561" s="144">
        <f t="shared" si="1170"/>
        <v>0</v>
      </c>
      <c r="R2561" s="60" t="s">
        <v>107</v>
      </c>
    </row>
    <row r="2562" spans="1:46" ht="12.75" customHeight="1" x14ac:dyDescent="0.2">
      <c r="A2562" s="193" t="s">
        <v>119</v>
      </c>
      <c r="B2562" s="385"/>
      <c r="C2562" s="122" t="s">
        <v>67</v>
      </c>
      <c r="D2562" s="42"/>
      <c r="E2562" s="42"/>
      <c r="F2562" s="42"/>
      <c r="G2562" s="42"/>
      <c r="H2562" s="42"/>
      <c r="I2562" s="42"/>
      <c r="J2562" s="42"/>
      <c r="K2562" s="42"/>
      <c r="L2562" s="42"/>
      <c r="M2562" s="42"/>
      <c r="N2562" s="42"/>
      <c r="O2562" s="42"/>
      <c r="P2562" s="144">
        <f t="shared" si="1170"/>
        <v>0</v>
      </c>
      <c r="Q2562" s="5"/>
      <c r="R2562" s="60" t="s">
        <v>107</v>
      </c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</row>
    <row r="2563" spans="1:46" ht="12.75" customHeight="1" x14ac:dyDescent="0.2">
      <c r="A2563" s="193" t="s">
        <v>119</v>
      </c>
      <c r="B2563" s="385"/>
      <c r="C2563" s="122" t="s">
        <v>68</v>
      </c>
      <c r="D2563" s="42"/>
      <c r="E2563" s="42"/>
      <c r="F2563" s="42"/>
      <c r="G2563" s="42"/>
      <c r="H2563" s="42"/>
      <c r="I2563" s="42"/>
      <c r="J2563" s="42"/>
      <c r="K2563" s="42"/>
      <c r="L2563" s="42"/>
      <c r="M2563" s="42"/>
      <c r="N2563" s="42"/>
      <c r="O2563" s="42"/>
      <c r="P2563" s="144">
        <f t="shared" si="1170"/>
        <v>0</v>
      </c>
      <c r="Q2563" s="5"/>
      <c r="R2563" s="60" t="s">
        <v>107</v>
      </c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</row>
    <row r="2564" spans="1:46" ht="13.5" customHeight="1" thickBot="1" x14ac:dyDescent="0.25">
      <c r="A2564" s="193" t="s">
        <v>119</v>
      </c>
      <c r="B2564" s="386"/>
      <c r="C2564" s="126" t="s">
        <v>55</v>
      </c>
      <c r="D2564" s="56">
        <f t="shared" ref="D2564:O2564" si="1186">+D2563+D2562+D2561+D2541+D2540+D2539+D2538+D2537+D2536+D2525</f>
        <v>0</v>
      </c>
      <c r="E2564" s="56">
        <f t="shared" si="1186"/>
        <v>0</v>
      </c>
      <c r="F2564" s="56">
        <f t="shared" si="1186"/>
        <v>0</v>
      </c>
      <c r="G2564" s="56">
        <f t="shared" si="1186"/>
        <v>0</v>
      </c>
      <c r="H2564" s="56">
        <f t="shared" si="1186"/>
        <v>0</v>
      </c>
      <c r="I2564" s="56">
        <f t="shared" si="1186"/>
        <v>0</v>
      </c>
      <c r="J2564" s="56">
        <f t="shared" si="1186"/>
        <v>492259.45447656</v>
      </c>
      <c r="K2564" s="56">
        <f t="shared" si="1186"/>
        <v>340679.87792085978</v>
      </c>
      <c r="L2564" s="56">
        <f t="shared" si="1186"/>
        <v>0</v>
      </c>
      <c r="M2564" s="56">
        <f t="shared" si="1186"/>
        <v>0</v>
      </c>
      <c r="N2564" s="56">
        <f t="shared" si="1186"/>
        <v>0</v>
      </c>
      <c r="O2564" s="56">
        <f t="shared" si="1186"/>
        <v>0</v>
      </c>
      <c r="P2564" s="147">
        <f t="shared" si="1170"/>
        <v>832939.33239741973</v>
      </c>
      <c r="Q2564" s="199" t="e">
        <f>+#REF!</f>
        <v>#REF!</v>
      </c>
      <c r="R2564" s="60" t="s">
        <v>107</v>
      </c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</row>
    <row r="2565" spans="1:46" ht="12.75" customHeight="1" thickBot="1" x14ac:dyDescent="0.25">
      <c r="A2565" s="193" t="s">
        <v>119</v>
      </c>
      <c r="B2565" s="384" t="str">
        <f>+'Measured TV opt-pt'!B3481</f>
        <v>Algida Keyif (MD)</v>
      </c>
      <c r="C2565" s="121" t="s">
        <v>56</v>
      </c>
      <c r="D2565" s="54">
        <f t="shared" ref="D2565:O2565" si="1187">SUM(D2566:D2575)</f>
        <v>0</v>
      </c>
      <c r="E2565" s="54">
        <f t="shared" si="1187"/>
        <v>0</v>
      </c>
      <c r="F2565" s="54">
        <f t="shared" si="1187"/>
        <v>0</v>
      </c>
      <c r="G2565" s="54">
        <f t="shared" si="1187"/>
        <v>1100000</v>
      </c>
      <c r="H2565" s="54">
        <f t="shared" si="1187"/>
        <v>888106.72299999977</v>
      </c>
      <c r="I2565" s="54">
        <f>SUM(I2566:I2575)</f>
        <v>1370945.8133856556</v>
      </c>
      <c r="J2565" s="54">
        <f t="shared" si="1187"/>
        <v>0</v>
      </c>
      <c r="K2565" s="54">
        <f t="shared" si="1187"/>
        <v>0</v>
      </c>
      <c r="L2565" s="54">
        <f t="shared" si="1187"/>
        <v>30000</v>
      </c>
      <c r="M2565" s="54">
        <f t="shared" si="1187"/>
        <v>0</v>
      </c>
      <c r="N2565" s="54">
        <f t="shared" si="1187"/>
        <v>0</v>
      </c>
      <c r="O2565" s="54">
        <f t="shared" si="1187"/>
        <v>0</v>
      </c>
      <c r="P2565" s="140">
        <f t="shared" si="1170"/>
        <v>3389052.5363856554</v>
      </c>
      <c r="Q2565" s="198"/>
      <c r="R2565" s="121" t="s">
        <v>104</v>
      </c>
      <c r="S2565" s="54">
        <f>SUM(S2566:S2571)</f>
        <v>0</v>
      </c>
      <c r="T2565" s="54">
        <f t="shared" ref="T2565:X2565" si="1188">SUM(T2566:T2571)</f>
        <v>0</v>
      </c>
      <c r="U2565" s="54">
        <f t="shared" si="1188"/>
        <v>0</v>
      </c>
      <c r="V2565" s="54">
        <f t="shared" si="1188"/>
        <v>0</v>
      </c>
      <c r="W2565" s="54">
        <f t="shared" si="1188"/>
        <v>687.95462927467986</v>
      </c>
      <c r="X2565" s="117">
        <f t="shared" si="1188"/>
        <v>873.56500000000005</v>
      </c>
      <c r="Y2565" s="117">
        <f t="shared" ref="Y2565:AD2565" si="1189">SUM(Y2566:Y2571)</f>
        <v>0</v>
      </c>
      <c r="Z2565" s="117">
        <f t="shared" si="1189"/>
        <v>0</v>
      </c>
      <c r="AA2565" s="117">
        <f t="shared" si="1189"/>
        <v>0</v>
      </c>
      <c r="AB2565" s="117">
        <f t="shared" si="1189"/>
        <v>0</v>
      </c>
      <c r="AC2565" s="117">
        <f t="shared" si="1189"/>
        <v>0</v>
      </c>
      <c r="AD2565" s="117">
        <f t="shared" si="1189"/>
        <v>0</v>
      </c>
      <c r="AE2565" s="55">
        <f t="shared" ref="AE2565:AE2571" si="1190">SUM(S2565:AD2565)</f>
        <v>1561.51962927468</v>
      </c>
    </row>
    <row r="2566" spans="1:46" ht="12.75" customHeight="1" thickBot="1" x14ac:dyDescent="0.25">
      <c r="A2566" s="193" t="s">
        <v>119</v>
      </c>
      <c r="B2566" s="385"/>
      <c r="C2566" s="123" t="s">
        <v>57</v>
      </c>
      <c r="D2566" s="58">
        <f>+'Measured TV opt-pt'!D3483</f>
        <v>0</v>
      </c>
      <c r="E2566" s="58">
        <f>+'Measured TV opt-pt'!E3483</f>
        <v>0</v>
      </c>
      <c r="F2566" s="58">
        <f>+'Measured TV opt-pt'!F3483</f>
        <v>0</v>
      </c>
      <c r="G2566" s="58">
        <f>+'Measured TV opt-pt'!G3483</f>
        <v>0</v>
      </c>
      <c r="H2566" s="58">
        <v>256818.62999999989</v>
      </c>
      <c r="I2566" s="58">
        <f>+'Measured TV opt-pt'!I3483</f>
        <v>400619.91223760555</v>
      </c>
      <c r="J2566" s="58">
        <f>+'Measured TV opt-pt'!J3483</f>
        <v>0</v>
      </c>
      <c r="K2566" s="58">
        <f>+'Measured TV opt-pt'!K3483</f>
        <v>0</v>
      </c>
      <c r="L2566" s="58">
        <f>+'Measured TV opt-pt'!L3483</f>
        <v>0</v>
      </c>
      <c r="M2566" s="58">
        <f>+'Measured TV opt-pt'!M3483</f>
        <v>0</v>
      </c>
      <c r="N2566" s="58">
        <f>+'Measured TV opt-pt'!N3483</f>
        <v>0</v>
      </c>
      <c r="O2566" s="58">
        <f>+'Measured TV opt-pt'!O3483</f>
        <v>0</v>
      </c>
      <c r="P2566" s="141">
        <f t="shared" si="1170"/>
        <v>657438.54223760543</v>
      </c>
      <c r="R2566" s="123" t="s">
        <v>57</v>
      </c>
      <c r="S2566" s="44">
        <f>'Measured TV opt-pt'!D3520</f>
        <v>0</v>
      </c>
      <c r="T2566" s="44">
        <f>'Measured TV opt-pt'!E3520</f>
        <v>0</v>
      </c>
      <c r="U2566" s="44">
        <f>'Measured TV opt-pt'!F3520</f>
        <v>0</v>
      </c>
      <c r="V2566" s="44">
        <f>'Measured TV opt-pt'!G3520</f>
        <v>0</v>
      </c>
      <c r="W2566" s="44">
        <f>'Measured TV opt-pt'!H3520</f>
        <v>325.54796260801317</v>
      </c>
      <c r="X2566" s="44">
        <f>'Measured TV opt-pt'!I3520</f>
        <v>514.03985964550316</v>
      </c>
      <c r="Y2566" s="44">
        <f>'Measured TV opt-pt'!J3520</f>
        <v>0</v>
      </c>
      <c r="Z2566" s="44">
        <f>'Measured TV opt-pt'!K3520</f>
        <v>0</v>
      </c>
      <c r="AA2566" s="44">
        <f>'Measured TV opt-pt'!L3520</f>
        <v>0</v>
      </c>
      <c r="AB2566" s="44">
        <f>'Measured TV opt-pt'!M3520</f>
        <v>0</v>
      </c>
      <c r="AC2566" s="44">
        <f>'Measured TV opt-pt'!N3520</f>
        <v>0</v>
      </c>
      <c r="AD2566" s="44">
        <f>'Measured TV opt-pt'!O3520</f>
        <v>0</v>
      </c>
      <c r="AE2566" s="55">
        <f t="shared" si="1190"/>
        <v>839.58782225351638</v>
      </c>
      <c r="AT2566" s="5" t="e">
        <f>L2566+L2570+#REF!</f>
        <v>#REF!</v>
      </c>
    </row>
    <row r="2567" spans="1:46" ht="12.75" customHeight="1" thickBot="1" x14ac:dyDescent="0.25">
      <c r="A2567" s="193" t="s">
        <v>119</v>
      </c>
      <c r="B2567" s="385"/>
      <c r="C2567" s="123" t="s">
        <v>221</v>
      </c>
      <c r="D2567" s="58">
        <f>+'Measured TV opt-pt'!D3484</f>
        <v>0</v>
      </c>
      <c r="E2567" s="58">
        <f>+'Measured TV opt-pt'!E3484</f>
        <v>0</v>
      </c>
      <c r="F2567" s="58">
        <f>+'Measured TV opt-pt'!F3484</f>
        <v>0</v>
      </c>
      <c r="G2567" s="58">
        <f>+'Measured TV opt-pt'!G3484</f>
        <v>0</v>
      </c>
      <c r="H2567" s="58">
        <f>+'Measured TV opt-pt'!H3484</f>
        <v>0</v>
      </c>
      <c r="I2567" s="58">
        <f>+'Measured TV opt-pt'!I3484</f>
        <v>0</v>
      </c>
      <c r="J2567" s="58">
        <f>+'Measured TV opt-pt'!J3484</f>
        <v>0</v>
      </c>
      <c r="K2567" s="58">
        <f>+'Measured TV opt-pt'!K3484</f>
        <v>0</v>
      </c>
      <c r="L2567" s="58">
        <f>+'Measured TV opt-pt'!L3484</f>
        <v>0</v>
      </c>
      <c r="M2567" s="58">
        <f>+'Measured TV opt-pt'!M3484</f>
        <v>0</v>
      </c>
      <c r="N2567" s="58">
        <f>+'Measured TV opt-pt'!N3484</f>
        <v>0</v>
      </c>
      <c r="O2567" s="58">
        <f>+'Measured TV opt-pt'!O3484</f>
        <v>0</v>
      </c>
      <c r="P2567" s="141">
        <f t="shared" si="1170"/>
        <v>0</v>
      </c>
      <c r="R2567" s="123" t="s">
        <v>221</v>
      </c>
      <c r="S2567" s="44">
        <f>'Measured TV opt-pt'!D3521</f>
        <v>0</v>
      </c>
      <c r="T2567" s="44">
        <f>'Measured TV opt-pt'!E3521</f>
        <v>0</v>
      </c>
      <c r="U2567" s="44">
        <f>'Measured TV opt-pt'!F3521</f>
        <v>0</v>
      </c>
      <c r="V2567" s="44">
        <f>'Measured TV opt-pt'!G3521</f>
        <v>0</v>
      </c>
      <c r="W2567" s="44">
        <f>'Measured TV opt-pt'!H3521</f>
        <v>0</v>
      </c>
      <c r="X2567" s="44">
        <f>'Measured TV opt-pt'!I3521</f>
        <v>0</v>
      </c>
      <c r="Y2567" s="44">
        <f>'Measured TV opt-pt'!J3521</f>
        <v>0</v>
      </c>
      <c r="Z2567" s="44">
        <f>'Measured TV opt-pt'!K3521</f>
        <v>0</v>
      </c>
      <c r="AA2567" s="44">
        <f>'Measured TV opt-pt'!L3521</f>
        <v>0</v>
      </c>
      <c r="AB2567" s="44">
        <f>'Measured TV opt-pt'!M3521</f>
        <v>0</v>
      </c>
      <c r="AC2567" s="44">
        <f>'Measured TV opt-pt'!N3521</f>
        <v>0</v>
      </c>
      <c r="AD2567" s="44">
        <f>'Measured TV opt-pt'!O3521</f>
        <v>0</v>
      </c>
      <c r="AE2567" s="55">
        <f t="shared" si="1190"/>
        <v>0</v>
      </c>
      <c r="AT2567" s="5"/>
    </row>
    <row r="2568" spans="1:46" ht="12.75" customHeight="1" thickBot="1" x14ac:dyDescent="0.25">
      <c r="A2568" s="193" t="s">
        <v>119</v>
      </c>
      <c r="B2568" s="385"/>
      <c r="C2568" s="123" t="s">
        <v>222</v>
      </c>
      <c r="D2568" s="58">
        <f>+'Measured TV opt-pt'!D3485</f>
        <v>0</v>
      </c>
      <c r="E2568" s="58">
        <f>+'Measured TV opt-pt'!E3485</f>
        <v>0</v>
      </c>
      <c r="F2568" s="58">
        <f>+'Measured TV opt-pt'!F3485</f>
        <v>0</v>
      </c>
      <c r="G2568" s="58">
        <f>+'Measured TV opt-pt'!G3485</f>
        <v>0</v>
      </c>
      <c r="H2568" s="58">
        <v>174057.46399999998</v>
      </c>
      <c r="I2568" s="58">
        <f>+'Measured TV opt-pt'!I3485</f>
        <v>203483.43962359268</v>
      </c>
      <c r="J2568" s="58">
        <f>+'Measured TV opt-pt'!J3485</f>
        <v>0</v>
      </c>
      <c r="K2568" s="58">
        <f>+'Measured TV opt-pt'!K3485</f>
        <v>0</v>
      </c>
      <c r="L2568" s="58">
        <f>+'Measured TV opt-pt'!L3485</f>
        <v>0</v>
      </c>
      <c r="M2568" s="58">
        <f>+'Measured TV opt-pt'!M3485</f>
        <v>0</v>
      </c>
      <c r="N2568" s="58">
        <f>+'Measured TV opt-pt'!N3485</f>
        <v>0</v>
      </c>
      <c r="O2568" s="58">
        <f>+'Measured TV opt-pt'!O3485</f>
        <v>0</v>
      </c>
      <c r="P2568" s="141">
        <f t="shared" si="1170"/>
        <v>377540.90362359269</v>
      </c>
      <c r="R2568" s="123" t="s">
        <v>222</v>
      </c>
      <c r="S2568" s="44">
        <f>'Measured TV opt-pt'!D3522</f>
        <v>0</v>
      </c>
      <c r="T2568" s="44">
        <f>'Measured TV opt-pt'!E3522</f>
        <v>0</v>
      </c>
      <c r="U2568" s="44">
        <f>'Measured TV opt-pt'!F3522</f>
        <v>0</v>
      </c>
      <c r="V2568" s="44">
        <f>'Measured TV opt-pt'!G3522</f>
        <v>0</v>
      </c>
      <c r="W2568" s="44">
        <v>125.75066666666666</v>
      </c>
      <c r="X2568" s="44">
        <f>'Measured TV opt-pt'!I3522</f>
        <v>205.0294457552728</v>
      </c>
      <c r="Y2568" s="44">
        <f>'Measured TV opt-pt'!J3522</f>
        <v>0</v>
      </c>
      <c r="Z2568" s="44">
        <f>'Measured TV opt-pt'!K3522</f>
        <v>0</v>
      </c>
      <c r="AA2568" s="44">
        <f>'Measured TV opt-pt'!L3522</f>
        <v>0</v>
      </c>
      <c r="AB2568" s="44">
        <f>'Measured TV opt-pt'!M3522</f>
        <v>0</v>
      </c>
      <c r="AC2568" s="44">
        <f>'Measured TV opt-pt'!N3522</f>
        <v>0</v>
      </c>
      <c r="AD2568" s="44">
        <f>'Measured TV opt-pt'!O3522</f>
        <v>0</v>
      </c>
      <c r="AE2568" s="55">
        <f t="shared" si="1190"/>
        <v>330.78011242193946</v>
      </c>
      <c r="AT2568" s="5"/>
    </row>
    <row r="2569" spans="1:46" ht="12.75" customHeight="1" thickBot="1" x14ac:dyDescent="0.25">
      <c r="A2569" s="193" t="s">
        <v>119</v>
      </c>
      <c r="B2569" s="385"/>
      <c r="C2569" s="123" t="s">
        <v>223</v>
      </c>
      <c r="D2569" s="58">
        <f>+'Measured TV opt-pt'!D3486</f>
        <v>0</v>
      </c>
      <c r="E2569" s="58">
        <f>+'Measured TV opt-pt'!E3486</f>
        <v>0</v>
      </c>
      <c r="F2569" s="58">
        <f>+'Measured TV opt-pt'!F3486</f>
        <v>0</v>
      </c>
      <c r="G2569" s="58">
        <f>+'Measured TV opt-pt'!G3486</f>
        <v>0</v>
      </c>
      <c r="H2569" s="58">
        <v>184650.11900000004</v>
      </c>
      <c r="I2569" s="58">
        <f>+'Measured TV opt-pt'!I3486</f>
        <v>150408.46152445732</v>
      </c>
      <c r="J2569" s="58">
        <f>+'Measured TV opt-pt'!J3486</f>
        <v>0</v>
      </c>
      <c r="K2569" s="58">
        <f>+'Measured TV opt-pt'!K3486</f>
        <v>0</v>
      </c>
      <c r="L2569" s="58">
        <f>+'Measured TV opt-pt'!L3486</f>
        <v>0</v>
      </c>
      <c r="M2569" s="58">
        <f>+'Measured TV opt-pt'!M3486</f>
        <v>0</v>
      </c>
      <c r="N2569" s="58">
        <f>+'Measured TV opt-pt'!N3486</f>
        <v>0</v>
      </c>
      <c r="O2569" s="58">
        <f>+'Measured TV opt-pt'!O3486</f>
        <v>0</v>
      </c>
      <c r="P2569" s="141">
        <f t="shared" si="1170"/>
        <v>335058.58052445739</v>
      </c>
      <c r="R2569" s="123" t="s">
        <v>223</v>
      </c>
      <c r="S2569" s="44">
        <f>'Measured TV opt-pt'!D3523</f>
        <v>0</v>
      </c>
      <c r="T2569" s="44">
        <f>'Measured TV opt-pt'!E3523</f>
        <v>0</v>
      </c>
      <c r="U2569" s="44">
        <f>'Measured TV opt-pt'!F3523</f>
        <v>0</v>
      </c>
      <c r="V2569" s="44">
        <f>'Measured TV opt-pt'!G3523</f>
        <v>0</v>
      </c>
      <c r="W2569" s="44">
        <v>188.10600000000011</v>
      </c>
      <c r="X2569" s="44">
        <f>'Measured TV opt-pt'!I3523</f>
        <v>154.49569459922409</v>
      </c>
      <c r="Y2569" s="44">
        <f>'Measured TV opt-pt'!J3523</f>
        <v>0</v>
      </c>
      <c r="Z2569" s="44">
        <f>'Measured TV opt-pt'!K3523</f>
        <v>0</v>
      </c>
      <c r="AA2569" s="44">
        <f>'Measured TV opt-pt'!L3523</f>
        <v>0</v>
      </c>
      <c r="AB2569" s="44">
        <f>'Measured TV opt-pt'!M3523</f>
        <v>0</v>
      </c>
      <c r="AC2569" s="44">
        <f>'Measured TV opt-pt'!N3523</f>
        <v>0</v>
      </c>
      <c r="AD2569" s="44">
        <f>'Measured TV opt-pt'!O3523</f>
        <v>0</v>
      </c>
      <c r="AE2569" s="55">
        <f t="shared" si="1190"/>
        <v>342.60169459922417</v>
      </c>
      <c r="AT2569" s="5"/>
    </row>
    <row r="2570" spans="1:46" ht="12.75" customHeight="1" thickBot="1" x14ac:dyDescent="0.25">
      <c r="A2570" s="193" t="s">
        <v>119</v>
      </c>
      <c r="B2570" s="385"/>
      <c r="C2570" s="123" t="s">
        <v>224</v>
      </c>
      <c r="D2570" s="58">
        <f>+'Measured TV opt-pt'!D3487</f>
        <v>0</v>
      </c>
      <c r="E2570" s="58">
        <f>+'Measured TV opt-pt'!E3487</f>
        <v>0</v>
      </c>
      <c r="F2570" s="58">
        <f>+'Measured TV opt-pt'!F3487</f>
        <v>0</v>
      </c>
      <c r="G2570" s="58">
        <f>+'Measured TV opt-pt'!G3487</f>
        <v>0</v>
      </c>
      <c r="H2570" s="58">
        <v>108772.2</v>
      </c>
      <c r="I2570" s="58"/>
      <c r="J2570" s="44">
        <f>+'Measured TV opt-pt'!J3487</f>
        <v>0</v>
      </c>
      <c r="K2570" s="58">
        <f>+'Measured TV opt-pt'!K3487</f>
        <v>0</v>
      </c>
      <c r="L2570" s="58">
        <f>+'Measured TV opt-pt'!L3487</f>
        <v>0</v>
      </c>
      <c r="M2570" s="58">
        <f>+'Measured TV opt-pt'!M3487</f>
        <v>0</v>
      </c>
      <c r="N2570" s="58">
        <f>+'Measured TV opt-pt'!N3487</f>
        <v>0</v>
      </c>
      <c r="O2570" s="58">
        <f>+'Measured TV opt-pt'!O3487</f>
        <v>0</v>
      </c>
      <c r="P2570" s="141">
        <f t="shared" si="1170"/>
        <v>108772.2</v>
      </c>
      <c r="Q2570" s="5"/>
      <c r="R2570" s="123" t="s">
        <v>224</v>
      </c>
      <c r="S2570" s="44">
        <f>'Measured TV opt-pt'!D3524</f>
        <v>0</v>
      </c>
      <c r="T2570" s="44">
        <f>'Measured TV opt-pt'!E3524</f>
        <v>0</v>
      </c>
      <c r="U2570" s="44">
        <f>'Measured TV opt-pt'!F3524</f>
        <v>0</v>
      </c>
      <c r="V2570" s="44">
        <f>'Measured TV opt-pt'!G3524</f>
        <v>0</v>
      </c>
      <c r="W2570" s="44">
        <v>48.55</v>
      </c>
      <c r="X2570" s="44">
        <f>'Measured TV opt-pt'!I3524</f>
        <v>0</v>
      </c>
      <c r="Y2570" s="44">
        <f>'Measured TV opt-pt'!J3524</f>
        <v>0</v>
      </c>
      <c r="Z2570" s="44">
        <f>'Measured TV opt-pt'!K3524</f>
        <v>0</v>
      </c>
      <c r="AA2570" s="44">
        <f>'Measured TV opt-pt'!L3524</f>
        <v>0</v>
      </c>
      <c r="AB2570" s="44">
        <f>'Measured TV opt-pt'!M3524</f>
        <v>0</v>
      </c>
      <c r="AC2570" s="44">
        <f>'Measured TV opt-pt'!N3524</f>
        <v>0</v>
      </c>
      <c r="AD2570" s="44">
        <f>'Measured TV opt-pt'!O3524</f>
        <v>0</v>
      </c>
      <c r="AE2570" s="55">
        <f t="shared" si="1190"/>
        <v>48.55</v>
      </c>
    </row>
    <row r="2571" spans="1:46" ht="12.75" customHeight="1" x14ac:dyDescent="0.2">
      <c r="A2571" s="193" t="s">
        <v>119</v>
      </c>
      <c r="B2571" s="385"/>
      <c r="C2571" s="123" t="s">
        <v>101</v>
      </c>
      <c r="D2571" s="44"/>
      <c r="E2571" s="44"/>
      <c r="F2571" s="44"/>
      <c r="G2571" s="44"/>
      <c r="H2571" s="44"/>
      <c r="I2571" s="44">
        <v>215000</v>
      </c>
      <c r="J2571" s="351"/>
      <c r="K2571" s="44"/>
      <c r="L2571" s="44"/>
      <c r="M2571" s="44"/>
      <c r="N2571" s="44"/>
      <c r="O2571" s="44"/>
      <c r="P2571" s="141">
        <f t="shared" si="1170"/>
        <v>215000</v>
      </c>
      <c r="Q2571" s="5"/>
      <c r="R2571" s="123" t="s">
        <v>101</v>
      </c>
      <c r="S2571" s="44"/>
      <c r="T2571" s="44"/>
      <c r="U2571" s="44"/>
      <c r="V2571" s="44"/>
      <c r="W2571" s="44"/>
      <c r="X2571" s="44"/>
      <c r="Y2571" s="44"/>
      <c r="Z2571" s="44"/>
      <c r="AA2571" s="44"/>
      <c r="AB2571" s="44"/>
      <c r="AC2571" s="44"/>
      <c r="AD2571" s="44"/>
      <c r="AE2571" s="55">
        <f t="shared" si="1190"/>
        <v>0</v>
      </c>
    </row>
    <row r="2572" spans="1:46" ht="12.75" customHeight="1" x14ac:dyDescent="0.2">
      <c r="A2572" s="193" t="s">
        <v>119</v>
      </c>
      <c r="B2572" s="385"/>
      <c r="C2572" s="124" t="s">
        <v>58</v>
      </c>
      <c r="D2572" s="46"/>
      <c r="E2572" s="46"/>
      <c r="F2572" s="46"/>
      <c r="G2572" s="46"/>
      <c r="H2572" s="46">
        <v>87484.549999999959</v>
      </c>
      <c r="I2572" s="46">
        <v>136434</v>
      </c>
      <c r="J2572" s="46"/>
      <c r="K2572" s="46"/>
      <c r="L2572" s="46"/>
      <c r="M2572" s="46"/>
      <c r="N2572" s="46"/>
      <c r="O2572" s="46"/>
      <c r="P2572" s="142">
        <f t="shared" si="1170"/>
        <v>223918.54999999996</v>
      </c>
      <c r="R2572" s="133" t="s">
        <v>105</v>
      </c>
      <c r="S2572" s="133">
        <f>+'Measured TV opt-pt'!D1749</f>
        <v>0.44</v>
      </c>
      <c r="T2572" s="133">
        <f>+'Measured TV opt-pt'!E1749</f>
        <v>0.44</v>
      </c>
      <c r="U2572" s="133">
        <f>+'Measured TV opt-pt'!F1749</f>
        <v>0.44</v>
      </c>
      <c r="V2572" s="133">
        <f>+'Measured TV opt-pt'!G1749</f>
        <v>0.48</v>
      </c>
      <c r="W2572" s="133">
        <f>+'Measured TV opt-pt'!H1749</f>
        <v>0.48</v>
      </c>
      <c r="X2572" s="8">
        <f>+'Measured TV opt-pt'!I1749</f>
        <v>0.48</v>
      </c>
      <c r="Y2572" s="133">
        <f>+'Measured TV opt-pt'!J1749</f>
        <v>0.48</v>
      </c>
      <c r="Z2572" s="133">
        <f>+'Measured TV opt-pt'!K1749</f>
        <v>0.48915873014712274</v>
      </c>
      <c r="AA2572" s="133">
        <f>+'Measured TV opt-pt'!L1749</f>
        <v>0.4834974169537235</v>
      </c>
      <c r="AB2572" s="133">
        <f>+'Measured TV opt-pt'!M1749</f>
        <v>0.45414569524687309</v>
      </c>
      <c r="AC2572" s="133">
        <f>+'Measured TV opt-pt'!N1749</f>
        <v>0.38276016431267579</v>
      </c>
      <c r="AD2572" s="133">
        <f>+'Measured TV opt-pt'!O1749</f>
        <v>0.34111134082271427</v>
      </c>
      <c r="AE2572" s="133"/>
      <c r="AT2572" s="5">
        <f>L2572+L2573+L2574+L2575</f>
        <v>30000</v>
      </c>
    </row>
    <row r="2573" spans="1:46" ht="13.5" customHeight="1" thickBot="1" x14ac:dyDescent="0.25">
      <c r="A2573" s="193" t="s">
        <v>119</v>
      </c>
      <c r="B2573" s="385"/>
      <c r="C2573" s="124" t="s">
        <v>59</v>
      </c>
      <c r="D2573" s="46"/>
      <c r="E2573" s="46"/>
      <c r="F2573" s="46"/>
      <c r="G2573" s="46"/>
      <c r="H2573" s="46">
        <v>6323.7599999999993</v>
      </c>
      <c r="I2573" s="46"/>
      <c r="J2573" s="46"/>
      <c r="K2573" s="46"/>
      <c r="L2573" s="46"/>
      <c r="M2573" s="46"/>
      <c r="N2573" s="46"/>
      <c r="O2573" s="46"/>
      <c r="P2573" s="142">
        <f t="shared" si="1170"/>
        <v>6323.7599999999993</v>
      </c>
      <c r="R2573" s="60" t="s">
        <v>107</v>
      </c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</row>
    <row r="2574" spans="1:46" ht="12.75" customHeight="1" thickBot="1" x14ac:dyDescent="0.25">
      <c r="A2574" s="193" t="s">
        <v>119</v>
      </c>
      <c r="B2574" s="385"/>
      <c r="C2574" s="124" t="s">
        <v>166</v>
      </c>
      <c r="D2574" s="46"/>
      <c r="E2574" s="46"/>
      <c r="F2574" s="46"/>
      <c r="G2574" s="46"/>
      <c r="H2574" s="46"/>
      <c r="I2574" s="46"/>
      <c r="J2574" s="46"/>
      <c r="K2574" s="46"/>
      <c r="L2574" s="46"/>
      <c r="M2574" s="46"/>
      <c r="N2574" s="46"/>
      <c r="O2574" s="46"/>
      <c r="P2574" s="142">
        <f t="shared" si="1170"/>
        <v>0</v>
      </c>
      <c r="Q2574" s="8"/>
      <c r="R2574" s="121" t="s">
        <v>106</v>
      </c>
      <c r="S2574" s="54">
        <f>SUM(S2575:S2580)</f>
        <v>0</v>
      </c>
      <c r="T2574" s="54">
        <f t="shared" ref="T2574" si="1191">SUM(T2575:T2580)</f>
        <v>0</v>
      </c>
      <c r="U2574" s="54">
        <f t="shared" ref="U2574" si="1192">SUM(U2575:U2580)</f>
        <v>0</v>
      </c>
      <c r="V2574" s="54">
        <f t="shared" ref="V2574" si="1193">SUM(V2575:V2580)</f>
        <v>0</v>
      </c>
      <c r="W2574" s="54">
        <f t="shared" ref="W2574" si="1194">SUM(W2575:W2580)</f>
        <v>688.57433333333347</v>
      </c>
      <c r="X2574" s="54">
        <f t="shared" ref="X2574:AD2574" si="1195">SUM(X2575:X2580)</f>
        <v>973.56500000000005</v>
      </c>
      <c r="Y2574" s="54">
        <f t="shared" si="1195"/>
        <v>0</v>
      </c>
      <c r="Z2574" s="54">
        <f t="shared" si="1195"/>
        <v>0</v>
      </c>
      <c r="AA2574" s="54">
        <f t="shared" si="1195"/>
        <v>0</v>
      </c>
      <c r="AB2574" s="54">
        <f t="shared" si="1195"/>
        <v>0</v>
      </c>
      <c r="AC2574" s="54">
        <f t="shared" si="1195"/>
        <v>0</v>
      </c>
      <c r="AD2574" s="54">
        <f t="shared" si="1195"/>
        <v>0</v>
      </c>
      <c r="AE2574" s="54">
        <f t="shared" ref="AE2574" si="1196">SUM(AE2575:AE2580)</f>
        <v>1662.1393333333335</v>
      </c>
    </row>
    <row r="2575" spans="1:46" ht="12.75" customHeight="1" thickBot="1" x14ac:dyDescent="0.25">
      <c r="A2575" s="193" t="s">
        <v>119</v>
      </c>
      <c r="B2575" s="385"/>
      <c r="C2575" s="125" t="s">
        <v>167</v>
      </c>
      <c r="D2575" s="48"/>
      <c r="E2575" s="48"/>
      <c r="F2575" s="48"/>
      <c r="G2575" s="48">
        <v>1100000</v>
      </c>
      <c r="H2575" s="48">
        <v>70000</v>
      </c>
      <c r="I2575" s="48">
        <v>265000</v>
      </c>
      <c r="J2575" s="48"/>
      <c r="K2575" s="48"/>
      <c r="L2575" s="48">
        <v>30000</v>
      </c>
      <c r="M2575" s="48"/>
      <c r="N2575" s="48"/>
      <c r="O2575" s="48"/>
      <c r="P2575" s="143">
        <f t="shared" si="1170"/>
        <v>1465000</v>
      </c>
      <c r="Q2575" s="8"/>
      <c r="R2575" s="123" t="s">
        <v>261</v>
      </c>
      <c r="S2575" s="44">
        <f>'Measured TV opt-pt'!D3514</f>
        <v>0</v>
      </c>
      <c r="T2575" s="44">
        <f>'Measured TV opt-pt'!E3514</f>
        <v>0</v>
      </c>
      <c r="U2575" s="44">
        <f>'Measured TV opt-pt'!F3514</f>
        <v>0</v>
      </c>
      <c r="V2575" s="44">
        <f>'Measured TV opt-pt'!G3514</f>
        <v>0</v>
      </c>
      <c r="W2575" s="44">
        <v>326.16766666666678</v>
      </c>
      <c r="X2575" s="44">
        <f>'Measured TV opt-pt'!I3514</f>
        <v>514.03985964550316</v>
      </c>
      <c r="Y2575" s="44">
        <f>'Measured TV opt-pt'!J3514</f>
        <v>0</v>
      </c>
      <c r="Z2575" s="44">
        <f>'Measured TV opt-pt'!K3514</f>
        <v>0</v>
      </c>
      <c r="AA2575" s="44">
        <f>'Measured TV opt-pt'!L3514</f>
        <v>0</v>
      </c>
      <c r="AB2575" s="44">
        <f>'Measured TV opt-pt'!M3514</f>
        <v>0</v>
      </c>
      <c r="AC2575" s="44">
        <f>'Measured TV opt-pt'!N3514</f>
        <v>0</v>
      </c>
      <c r="AD2575" s="44">
        <f>'Measured TV opt-pt'!O3514</f>
        <v>0</v>
      </c>
      <c r="AE2575" s="55">
        <f t="shared" ref="AE2575:AE2580" si="1197">SUM(S2575:AD2575)</f>
        <v>840.20752631216988</v>
      </c>
    </row>
    <row r="2576" spans="1:46" ht="12.75" customHeight="1" thickBot="1" x14ac:dyDescent="0.25">
      <c r="A2576" s="193" t="s">
        <v>119</v>
      </c>
      <c r="B2576" s="385"/>
      <c r="C2576" s="122" t="s">
        <v>60</v>
      </c>
      <c r="D2576" s="42"/>
      <c r="E2576" s="42"/>
      <c r="F2576" s="42"/>
      <c r="G2576" s="42"/>
      <c r="H2576" s="42"/>
      <c r="I2576" s="42"/>
      <c r="J2576" s="42"/>
      <c r="K2576" s="42"/>
      <c r="L2576" s="42"/>
      <c r="M2576" s="42"/>
      <c r="N2576" s="42"/>
      <c r="O2576" s="42"/>
      <c r="P2576" s="144">
        <f t="shared" si="1170"/>
        <v>0</v>
      </c>
      <c r="Q2576" s="5"/>
      <c r="R2576" s="123" t="s">
        <v>262</v>
      </c>
      <c r="S2576" s="44">
        <f>'Measured TV opt-pt'!D3515</f>
        <v>0</v>
      </c>
      <c r="T2576" s="44">
        <f>'Measured TV opt-pt'!E3515</f>
        <v>0</v>
      </c>
      <c r="U2576" s="44">
        <f>'Measured TV opt-pt'!F3515</f>
        <v>0</v>
      </c>
      <c r="V2576" s="44">
        <f>'Measured TV opt-pt'!G3515</f>
        <v>0</v>
      </c>
      <c r="W2576" s="44"/>
      <c r="X2576" s="44">
        <f>'Measured TV opt-pt'!I3515</f>
        <v>0</v>
      </c>
      <c r="Y2576" s="44">
        <f>'Measured TV opt-pt'!J3515</f>
        <v>0</v>
      </c>
      <c r="Z2576" s="44">
        <f>'Measured TV opt-pt'!K3515</f>
        <v>0</v>
      </c>
      <c r="AA2576" s="44">
        <f>'Measured TV opt-pt'!L3515</f>
        <v>0</v>
      </c>
      <c r="AB2576" s="44">
        <f>'Measured TV opt-pt'!M3515</f>
        <v>0</v>
      </c>
      <c r="AC2576" s="44">
        <f>'Measured TV opt-pt'!N3515</f>
        <v>0</v>
      </c>
      <c r="AD2576" s="44">
        <f>'Measured TV opt-pt'!O3515</f>
        <v>0</v>
      </c>
      <c r="AE2576" s="55">
        <f t="shared" si="1197"/>
        <v>0</v>
      </c>
      <c r="AT2576" s="5">
        <f>L2576+L2577+L2578+L2579+L2580+L2581+L2601+L2602+L2603</f>
        <v>0</v>
      </c>
    </row>
    <row r="2577" spans="1:31" ht="12.75" customHeight="1" thickBot="1" x14ac:dyDescent="0.25">
      <c r="A2577" s="193" t="s">
        <v>119</v>
      </c>
      <c r="B2577" s="385"/>
      <c r="C2577" s="122" t="s">
        <v>61</v>
      </c>
      <c r="D2577" s="42"/>
      <c r="E2577" s="42"/>
      <c r="F2577" s="42"/>
      <c r="G2577" s="42"/>
      <c r="H2577" s="42"/>
      <c r="I2577" s="42"/>
      <c r="J2577" s="42"/>
      <c r="K2577" s="42"/>
      <c r="L2577" s="42"/>
      <c r="M2577" s="42"/>
      <c r="N2577" s="42"/>
      <c r="O2577" s="42"/>
      <c r="P2577" s="144">
        <f t="shared" si="1170"/>
        <v>0</v>
      </c>
      <c r="R2577" s="123" t="s">
        <v>263</v>
      </c>
      <c r="S2577" s="44">
        <f>'Measured TV opt-pt'!D3516</f>
        <v>0</v>
      </c>
      <c r="T2577" s="44">
        <f>'Measured TV opt-pt'!E3516</f>
        <v>0</v>
      </c>
      <c r="U2577" s="44">
        <f>'Measured TV opt-pt'!F3516</f>
        <v>0</v>
      </c>
      <c r="V2577" s="44">
        <f>'Measured TV opt-pt'!G3516</f>
        <v>0</v>
      </c>
      <c r="W2577" s="44">
        <v>125.75066666666666</v>
      </c>
      <c r="X2577" s="44">
        <f>'Measured TV opt-pt'!I3516</f>
        <v>205.0294457552728</v>
      </c>
      <c r="Y2577" s="44">
        <f>'Measured TV opt-pt'!J3516</f>
        <v>0</v>
      </c>
      <c r="Z2577" s="44">
        <f>'Measured TV opt-pt'!K3516</f>
        <v>0</v>
      </c>
      <c r="AA2577" s="44">
        <f>'Measured TV opt-pt'!L3516</f>
        <v>0</v>
      </c>
      <c r="AB2577" s="44">
        <f>'Measured TV opt-pt'!M3516</f>
        <v>0</v>
      </c>
      <c r="AC2577" s="44">
        <f>'Measured TV opt-pt'!N3516</f>
        <v>0</v>
      </c>
      <c r="AD2577" s="44">
        <f>'Measured TV opt-pt'!O3516</f>
        <v>0</v>
      </c>
      <c r="AE2577" s="55">
        <f t="shared" si="1197"/>
        <v>330.78011242193946</v>
      </c>
    </row>
    <row r="2578" spans="1:31" ht="12.75" customHeight="1" thickBot="1" x14ac:dyDescent="0.25">
      <c r="A2578" s="193" t="s">
        <v>119</v>
      </c>
      <c r="B2578" s="385"/>
      <c r="C2578" s="122" t="s">
        <v>62</v>
      </c>
      <c r="D2578" s="42"/>
      <c r="E2578" s="42"/>
      <c r="F2578" s="42"/>
      <c r="G2578" s="42"/>
      <c r="H2578" s="42"/>
      <c r="I2578" s="42"/>
      <c r="J2578" s="42"/>
      <c r="K2578" s="42"/>
      <c r="L2578" s="42"/>
      <c r="M2578" s="42"/>
      <c r="N2578" s="42"/>
      <c r="O2578" s="42"/>
      <c r="P2578" s="144">
        <f t="shared" si="1170"/>
        <v>0</v>
      </c>
      <c r="R2578" s="123" t="s">
        <v>264</v>
      </c>
      <c r="S2578" s="44">
        <f>'Measured TV opt-pt'!D3517</f>
        <v>0</v>
      </c>
      <c r="T2578" s="44">
        <f>'Measured TV opt-pt'!E3517</f>
        <v>0</v>
      </c>
      <c r="U2578" s="44">
        <f>'Measured TV opt-pt'!F3517</f>
        <v>0</v>
      </c>
      <c r="V2578" s="44">
        <f>'Measured TV opt-pt'!G3517</f>
        <v>0</v>
      </c>
      <c r="W2578" s="44">
        <v>188.10600000000011</v>
      </c>
      <c r="X2578" s="44">
        <f>'Measured TV opt-pt'!I3517</f>
        <v>154.49569459922409</v>
      </c>
      <c r="Y2578" s="44">
        <f>'Measured TV opt-pt'!J3517</f>
        <v>0</v>
      </c>
      <c r="Z2578" s="44">
        <f>'Measured TV opt-pt'!K3517</f>
        <v>0</v>
      </c>
      <c r="AA2578" s="44">
        <f>'Measured TV opt-pt'!L3517</f>
        <v>0</v>
      </c>
      <c r="AB2578" s="44">
        <f>'Measured TV opt-pt'!M3517</f>
        <v>0</v>
      </c>
      <c r="AC2578" s="44">
        <f>'Measured TV opt-pt'!N3517</f>
        <v>0</v>
      </c>
      <c r="AD2578" s="44">
        <f>'Measured TV opt-pt'!O3517</f>
        <v>0</v>
      </c>
      <c r="AE2578" s="55">
        <f t="shared" si="1197"/>
        <v>342.60169459922417</v>
      </c>
    </row>
    <row r="2579" spans="1:31" ht="12.75" customHeight="1" thickBot="1" x14ac:dyDescent="0.25">
      <c r="A2579" s="193" t="s">
        <v>119</v>
      </c>
      <c r="B2579" s="385"/>
      <c r="C2579" s="122" t="s">
        <v>63</v>
      </c>
      <c r="D2579" s="42"/>
      <c r="E2579" s="42"/>
      <c r="F2579" s="42"/>
      <c r="G2579" s="42"/>
      <c r="H2579" s="42"/>
      <c r="I2579" s="42"/>
      <c r="J2579" s="42"/>
      <c r="K2579" s="42"/>
      <c r="L2579" s="42"/>
      <c r="M2579" s="42"/>
      <c r="N2579" s="42"/>
      <c r="O2579" s="42"/>
      <c r="P2579" s="144">
        <f t="shared" si="1170"/>
        <v>0</v>
      </c>
      <c r="Q2579" s="5"/>
      <c r="R2579" s="123" t="s">
        <v>265</v>
      </c>
      <c r="S2579" s="44">
        <f>'Measured TV opt-pt'!D3518</f>
        <v>0</v>
      </c>
      <c r="T2579" s="44">
        <f>'Measured TV opt-pt'!E3518</f>
        <v>0</v>
      </c>
      <c r="U2579" s="44">
        <f>'Measured TV opt-pt'!F3518</f>
        <v>0</v>
      </c>
      <c r="V2579" s="44">
        <f>'Measured TV opt-pt'!G3518</f>
        <v>0</v>
      </c>
      <c r="W2579" s="44">
        <v>48.55</v>
      </c>
      <c r="X2579" s="44">
        <f>'Measured TV opt-pt'!I3518</f>
        <v>100</v>
      </c>
      <c r="Y2579" s="44">
        <f>'Measured TV opt-pt'!J3518</f>
        <v>0</v>
      </c>
      <c r="Z2579" s="44">
        <f>'Measured TV opt-pt'!K3518</f>
        <v>0</v>
      </c>
      <c r="AA2579" s="44">
        <f>'Measured TV opt-pt'!L3518</f>
        <v>0</v>
      </c>
      <c r="AB2579" s="44">
        <f>'Measured TV opt-pt'!M3518</f>
        <v>0</v>
      </c>
      <c r="AC2579" s="44">
        <f>'Measured TV opt-pt'!N3518</f>
        <v>0</v>
      </c>
      <c r="AD2579" s="44">
        <f>'Measured TV opt-pt'!O3518</f>
        <v>0</v>
      </c>
      <c r="AE2579" s="55">
        <f t="shared" si="1197"/>
        <v>148.55000000000001</v>
      </c>
    </row>
    <row r="2580" spans="1:31" ht="13.5" customHeight="1" x14ac:dyDescent="0.2">
      <c r="A2580" s="193" t="s">
        <v>119</v>
      </c>
      <c r="B2580" s="385"/>
      <c r="C2580" s="122" t="s">
        <v>64</v>
      </c>
      <c r="D2580" s="42"/>
      <c r="E2580" s="42"/>
      <c r="F2580" s="42"/>
      <c r="G2580" s="42"/>
      <c r="H2580" s="42"/>
      <c r="I2580" s="42"/>
      <c r="J2580" s="42"/>
      <c r="K2580" s="42"/>
      <c r="L2580" s="42"/>
      <c r="M2580" s="42"/>
      <c r="N2580" s="42"/>
      <c r="O2580" s="42"/>
      <c r="P2580" s="144">
        <f t="shared" si="1170"/>
        <v>0</v>
      </c>
      <c r="Q2580" s="5"/>
      <c r="R2580" s="123" t="s">
        <v>266</v>
      </c>
      <c r="S2580" s="44"/>
      <c r="T2580" s="44"/>
      <c r="U2580" s="44"/>
      <c r="V2580" s="44"/>
      <c r="W2580" s="44"/>
      <c r="X2580" s="44"/>
      <c r="Y2580" s="44"/>
      <c r="Z2580" s="44"/>
      <c r="AA2580" s="44"/>
      <c r="AB2580" s="44"/>
      <c r="AC2580" s="44"/>
      <c r="AD2580" s="44"/>
      <c r="AE2580" s="55">
        <f t="shared" si="1197"/>
        <v>0</v>
      </c>
    </row>
    <row r="2581" spans="1:31" ht="12.75" customHeight="1" x14ac:dyDescent="0.2">
      <c r="A2581" s="193" t="s">
        <v>119</v>
      </c>
      <c r="B2581" s="385"/>
      <c r="C2581" s="212" t="s">
        <v>289</v>
      </c>
      <c r="D2581" s="217">
        <f t="shared" ref="D2581:O2581" si="1198">SUM(D2582:D2600)</f>
        <v>0</v>
      </c>
      <c r="E2581" s="217">
        <f t="shared" si="1198"/>
        <v>0</v>
      </c>
      <c r="F2581" s="217">
        <f t="shared" si="1198"/>
        <v>0</v>
      </c>
      <c r="G2581" s="217">
        <f t="shared" si="1198"/>
        <v>0</v>
      </c>
      <c r="H2581" s="217">
        <f t="shared" si="1198"/>
        <v>0</v>
      </c>
      <c r="I2581" s="217">
        <f t="shared" si="1198"/>
        <v>0</v>
      </c>
      <c r="J2581" s="217">
        <f t="shared" si="1198"/>
        <v>0</v>
      </c>
      <c r="K2581" s="217">
        <f t="shared" si="1198"/>
        <v>0</v>
      </c>
      <c r="L2581" s="217">
        <f t="shared" si="1198"/>
        <v>0</v>
      </c>
      <c r="M2581" s="217">
        <f t="shared" si="1198"/>
        <v>0</v>
      </c>
      <c r="N2581" s="217">
        <f t="shared" si="1198"/>
        <v>0</v>
      </c>
      <c r="O2581" s="217">
        <f t="shared" si="1198"/>
        <v>0</v>
      </c>
      <c r="P2581" s="214">
        <f t="shared" si="1170"/>
        <v>0</v>
      </c>
      <c r="Q2581" s="5"/>
      <c r="R2581" s="60" t="s">
        <v>107</v>
      </c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</row>
    <row r="2582" spans="1:31" ht="12.75" customHeight="1" x14ac:dyDescent="0.25">
      <c r="A2582" s="193" t="s">
        <v>119</v>
      </c>
      <c r="B2582" s="385"/>
      <c r="C2582" s="311" t="s">
        <v>284</v>
      </c>
      <c r="D2582" s="330"/>
      <c r="E2582" s="330"/>
      <c r="F2582" s="330"/>
      <c r="G2582" s="330"/>
      <c r="H2582" s="330"/>
      <c r="I2582" s="330"/>
      <c r="J2582" s="330"/>
      <c r="K2582" s="330"/>
      <c r="L2582" s="330"/>
      <c r="M2582" s="330"/>
      <c r="N2582" s="330"/>
      <c r="O2582" s="330"/>
      <c r="P2582" s="312">
        <f t="shared" ref="P2582:P2600" si="1199">SUM(D2582:O2582)</f>
        <v>0</v>
      </c>
      <c r="Q2582" s="5"/>
      <c r="R2582" s="60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</row>
    <row r="2583" spans="1:31" ht="12.75" customHeight="1" x14ac:dyDescent="0.25">
      <c r="A2583" s="193" t="s">
        <v>119</v>
      </c>
      <c r="B2583" s="385"/>
      <c r="C2583" s="311" t="s">
        <v>288</v>
      </c>
      <c r="D2583" s="330"/>
      <c r="E2583" s="330"/>
      <c r="F2583" s="330"/>
      <c r="G2583" s="330"/>
      <c r="H2583" s="330"/>
      <c r="I2583" s="330"/>
      <c r="J2583" s="330"/>
      <c r="K2583" s="330"/>
      <c r="L2583" s="330"/>
      <c r="M2583" s="330"/>
      <c r="N2583" s="330"/>
      <c r="O2583" s="330"/>
      <c r="P2583" s="312">
        <f t="shared" si="1199"/>
        <v>0</v>
      </c>
      <c r="Q2583" s="5"/>
      <c r="R2583" s="60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</row>
    <row r="2584" spans="1:31" ht="12.75" customHeight="1" x14ac:dyDescent="0.25">
      <c r="A2584" s="193" t="s">
        <v>119</v>
      </c>
      <c r="B2584" s="385"/>
      <c r="C2584" s="311" t="s">
        <v>280</v>
      </c>
      <c r="D2584" s="330"/>
      <c r="E2584" s="330"/>
      <c r="F2584" s="330"/>
      <c r="G2584" s="330"/>
      <c r="H2584" s="330"/>
      <c r="I2584" s="330"/>
      <c r="J2584" s="330"/>
      <c r="K2584" s="330"/>
      <c r="L2584" s="330"/>
      <c r="M2584" s="330"/>
      <c r="N2584" s="330"/>
      <c r="O2584" s="330"/>
      <c r="P2584" s="312">
        <f t="shared" si="1199"/>
        <v>0</v>
      </c>
      <c r="Q2584" s="5"/>
      <c r="R2584" s="60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</row>
    <row r="2585" spans="1:31" ht="12.75" customHeight="1" x14ac:dyDescent="0.25">
      <c r="A2585" s="193" t="s">
        <v>119</v>
      </c>
      <c r="B2585" s="385"/>
      <c r="C2585" s="311" t="s">
        <v>285</v>
      </c>
      <c r="D2585" s="330"/>
      <c r="E2585" s="330"/>
      <c r="F2585" s="330"/>
      <c r="G2585" s="330"/>
      <c r="H2585" s="330"/>
      <c r="I2585" s="330"/>
      <c r="J2585" s="330"/>
      <c r="K2585" s="330"/>
      <c r="L2585" s="330"/>
      <c r="M2585" s="330"/>
      <c r="N2585" s="330"/>
      <c r="O2585" s="330"/>
      <c r="P2585" s="312">
        <f t="shared" si="1199"/>
        <v>0</v>
      </c>
      <c r="Q2585" s="5"/>
      <c r="R2585" s="60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</row>
    <row r="2586" spans="1:31" ht="12.75" customHeight="1" x14ac:dyDescent="0.25">
      <c r="A2586" s="193" t="str">
        <f t="shared" ref="A2586:A2598" si="1200">+A2585</f>
        <v>IC</v>
      </c>
      <c r="B2586" s="385"/>
      <c r="C2586" s="311" t="s">
        <v>280</v>
      </c>
      <c r="D2586" s="330"/>
      <c r="E2586" s="330"/>
      <c r="F2586" s="330"/>
      <c r="G2586" s="330"/>
      <c r="H2586" s="330"/>
      <c r="I2586" s="330"/>
      <c r="J2586" s="330"/>
      <c r="K2586" s="330"/>
      <c r="L2586" s="330"/>
      <c r="M2586" s="330"/>
      <c r="N2586" s="330"/>
      <c r="O2586" s="330"/>
      <c r="P2586" s="312">
        <f t="shared" si="1199"/>
        <v>0</v>
      </c>
      <c r="Q2586" s="5"/>
      <c r="R2586" s="60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</row>
    <row r="2587" spans="1:31" ht="12.75" customHeight="1" x14ac:dyDescent="0.25">
      <c r="A2587" s="193" t="str">
        <f t="shared" si="1200"/>
        <v>IC</v>
      </c>
      <c r="B2587" s="385"/>
      <c r="C2587" s="311" t="s">
        <v>286</v>
      </c>
      <c r="D2587" s="330"/>
      <c r="E2587" s="330"/>
      <c r="F2587" s="330"/>
      <c r="G2587" s="330"/>
      <c r="H2587" s="330"/>
      <c r="I2587" s="330"/>
      <c r="J2587" s="330"/>
      <c r="K2587" s="330"/>
      <c r="L2587" s="330"/>
      <c r="M2587" s="330"/>
      <c r="N2587" s="330"/>
      <c r="O2587" s="330"/>
      <c r="P2587" s="312">
        <f t="shared" si="1199"/>
        <v>0</v>
      </c>
      <c r="Q2587" s="5"/>
      <c r="R2587" s="60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</row>
    <row r="2588" spans="1:31" ht="12.75" customHeight="1" x14ac:dyDescent="0.25">
      <c r="A2588" s="193" t="str">
        <f t="shared" si="1200"/>
        <v>IC</v>
      </c>
      <c r="B2588" s="385"/>
      <c r="C2588" s="311" t="s">
        <v>282</v>
      </c>
      <c r="D2588" s="330"/>
      <c r="E2588" s="330"/>
      <c r="F2588" s="330"/>
      <c r="G2588" s="330"/>
      <c r="H2588" s="330"/>
      <c r="I2588" s="330"/>
      <c r="J2588" s="330"/>
      <c r="K2588" s="330"/>
      <c r="L2588" s="330"/>
      <c r="M2588" s="330"/>
      <c r="N2588" s="330"/>
      <c r="O2588" s="330"/>
      <c r="P2588" s="312">
        <f t="shared" si="1199"/>
        <v>0</v>
      </c>
      <c r="Q2588" s="5"/>
      <c r="R2588" s="60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</row>
    <row r="2589" spans="1:31" ht="12.75" customHeight="1" x14ac:dyDescent="0.25">
      <c r="A2589" s="193" t="str">
        <f t="shared" si="1200"/>
        <v>IC</v>
      </c>
      <c r="B2589" s="385"/>
      <c r="C2589" s="311" t="s">
        <v>283</v>
      </c>
      <c r="D2589" s="330"/>
      <c r="E2589" s="330"/>
      <c r="F2589" s="330"/>
      <c r="G2589" s="330"/>
      <c r="H2589" s="330"/>
      <c r="I2589" s="330"/>
      <c r="J2589" s="330"/>
      <c r="K2589" s="330"/>
      <c r="L2589" s="330"/>
      <c r="M2589" s="330"/>
      <c r="N2589" s="330"/>
      <c r="O2589" s="330"/>
      <c r="P2589" s="312">
        <f t="shared" si="1199"/>
        <v>0</v>
      </c>
      <c r="Q2589" s="5"/>
      <c r="R2589" s="60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</row>
    <row r="2590" spans="1:31" ht="12.75" customHeight="1" x14ac:dyDescent="0.25">
      <c r="A2590" s="193" t="str">
        <f t="shared" si="1200"/>
        <v>IC</v>
      </c>
      <c r="B2590" s="385"/>
      <c r="C2590" s="313" t="s">
        <v>287</v>
      </c>
      <c r="D2590" s="331"/>
      <c r="E2590" s="331"/>
      <c r="F2590" s="331"/>
      <c r="G2590" s="331"/>
      <c r="H2590" s="331"/>
      <c r="I2590" s="331"/>
      <c r="J2590" s="331"/>
      <c r="K2590" s="331"/>
      <c r="L2590" s="331"/>
      <c r="M2590" s="331"/>
      <c r="N2590" s="331"/>
      <c r="O2590" s="331"/>
      <c r="P2590" s="314">
        <f t="shared" si="1199"/>
        <v>0</v>
      </c>
      <c r="Q2590" s="5"/>
      <c r="R2590" s="60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</row>
    <row r="2591" spans="1:31" ht="12.75" customHeight="1" x14ac:dyDescent="0.25">
      <c r="A2591" s="193" t="str">
        <f t="shared" si="1200"/>
        <v>IC</v>
      </c>
      <c r="B2591" s="385"/>
      <c r="C2591" s="313" t="s">
        <v>288</v>
      </c>
      <c r="D2591" s="331"/>
      <c r="E2591" s="331"/>
      <c r="F2591" s="331"/>
      <c r="G2591" s="331"/>
      <c r="H2591" s="331"/>
      <c r="I2591" s="331"/>
      <c r="J2591" s="331"/>
      <c r="K2591" s="331"/>
      <c r="L2591" s="331"/>
      <c r="M2591" s="331"/>
      <c r="N2591" s="331"/>
      <c r="O2591" s="331"/>
      <c r="P2591" s="314">
        <f t="shared" si="1199"/>
        <v>0</v>
      </c>
      <c r="Q2591" s="5"/>
      <c r="R2591" s="60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</row>
    <row r="2592" spans="1:31" ht="12.75" customHeight="1" x14ac:dyDescent="0.25">
      <c r="A2592" s="193" t="str">
        <f t="shared" si="1200"/>
        <v>IC</v>
      </c>
      <c r="B2592" s="385"/>
      <c r="C2592" s="313" t="s">
        <v>280</v>
      </c>
      <c r="D2592" s="331"/>
      <c r="E2592" s="331"/>
      <c r="F2592" s="331"/>
      <c r="G2592" s="331"/>
      <c r="H2592" s="331"/>
      <c r="I2592" s="331"/>
      <c r="J2592" s="331"/>
      <c r="K2592" s="331"/>
      <c r="L2592" s="331"/>
      <c r="M2592" s="331"/>
      <c r="N2592" s="331"/>
      <c r="O2592" s="331"/>
      <c r="P2592" s="314">
        <f t="shared" si="1199"/>
        <v>0</v>
      </c>
      <c r="Q2592" s="5"/>
      <c r="R2592" s="60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</row>
    <row r="2593" spans="1:31" ht="12.75" customHeight="1" x14ac:dyDescent="0.25">
      <c r="A2593" s="193" t="str">
        <f t="shared" si="1200"/>
        <v>IC</v>
      </c>
      <c r="B2593" s="385"/>
      <c r="C2593" s="313" t="s">
        <v>285</v>
      </c>
      <c r="D2593" s="331"/>
      <c r="E2593" s="331"/>
      <c r="F2593" s="331"/>
      <c r="G2593" s="331"/>
      <c r="H2593" s="331"/>
      <c r="I2593" s="331"/>
      <c r="J2593" s="331"/>
      <c r="K2593" s="331"/>
      <c r="L2593" s="331"/>
      <c r="M2593" s="331"/>
      <c r="N2593" s="331"/>
      <c r="O2593" s="331"/>
      <c r="P2593" s="314">
        <f t="shared" si="1199"/>
        <v>0</v>
      </c>
      <c r="Q2593" s="5"/>
      <c r="R2593" s="60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</row>
    <row r="2594" spans="1:31" ht="12.75" customHeight="1" x14ac:dyDescent="0.25">
      <c r="A2594" s="193" t="str">
        <f t="shared" si="1200"/>
        <v>IC</v>
      </c>
      <c r="B2594" s="385"/>
      <c r="C2594" s="313" t="s">
        <v>280</v>
      </c>
      <c r="D2594" s="331"/>
      <c r="E2594" s="331"/>
      <c r="F2594" s="331"/>
      <c r="G2594" s="331"/>
      <c r="H2594" s="331"/>
      <c r="I2594" s="331"/>
      <c r="J2594" s="331"/>
      <c r="K2594" s="331"/>
      <c r="L2594" s="331"/>
      <c r="M2594" s="331"/>
      <c r="N2594" s="331"/>
      <c r="O2594" s="331"/>
      <c r="P2594" s="314">
        <f t="shared" si="1199"/>
        <v>0</v>
      </c>
      <c r="Q2594" s="5"/>
      <c r="R2594" s="60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</row>
    <row r="2595" spans="1:31" ht="12.75" customHeight="1" x14ac:dyDescent="0.25">
      <c r="A2595" s="193" t="str">
        <f t="shared" si="1200"/>
        <v>IC</v>
      </c>
      <c r="B2595" s="385"/>
      <c r="C2595" s="313" t="s">
        <v>286</v>
      </c>
      <c r="D2595" s="331"/>
      <c r="E2595" s="331"/>
      <c r="F2595" s="331"/>
      <c r="G2595" s="331"/>
      <c r="H2595" s="331"/>
      <c r="I2595" s="331"/>
      <c r="J2595" s="331"/>
      <c r="K2595" s="331"/>
      <c r="L2595" s="331"/>
      <c r="M2595" s="331"/>
      <c r="N2595" s="331"/>
      <c r="O2595" s="331"/>
      <c r="P2595" s="314">
        <f t="shared" si="1199"/>
        <v>0</v>
      </c>
      <c r="Q2595" s="5"/>
      <c r="R2595" s="60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</row>
    <row r="2596" spans="1:31" ht="12.75" customHeight="1" x14ac:dyDescent="0.25">
      <c r="A2596" s="193" t="str">
        <f t="shared" si="1200"/>
        <v>IC</v>
      </c>
      <c r="B2596" s="385"/>
      <c r="C2596" s="313" t="s">
        <v>282</v>
      </c>
      <c r="D2596" s="331"/>
      <c r="E2596" s="331"/>
      <c r="F2596" s="331"/>
      <c r="G2596" s="331"/>
      <c r="H2596" s="331"/>
      <c r="I2596" s="331"/>
      <c r="J2596" s="331"/>
      <c r="K2596" s="331"/>
      <c r="L2596" s="331"/>
      <c r="M2596" s="331"/>
      <c r="N2596" s="331"/>
      <c r="O2596" s="331"/>
      <c r="P2596" s="314">
        <f t="shared" si="1199"/>
        <v>0</v>
      </c>
      <c r="Q2596" s="5"/>
      <c r="R2596" s="60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</row>
    <row r="2597" spans="1:31" ht="12.75" customHeight="1" x14ac:dyDescent="0.25">
      <c r="A2597" s="193" t="str">
        <f t="shared" si="1200"/>
        <v>IC</v>
      </c>
      <c r="B2597" s="385"/>
      <c r="C2597" s="313" t="s">
        <v>283</v>
      </c>
      <c r="D2597" s="331"/>
      <c r="E2597" s="331"/>
      <c r="F2597" s="331"/>
      <c r="G2597" s="331"/>
      <c r="H2597" s="331"/>
      <c r="I2597" s="331"/>
      <c r="J2597" s="331"/>
      <c r="K2597" s="331"/>
      <c r="L2597" s="331"/>
      <c r="M2597" s="331"/>
      <c r="N2597" s="331"/>
      <c r="O2597" s="331"/>
      <c r="P2597" s="314">
        <f t="shared" si="1199"/>
        <v>0</v>
      </c>
      <c r="Q2597" s="5"/>
      <c r="R2597" s="60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</row>
    <row r="2598" spans="1:31" ht="12.75" customHeight="1" x14ac:dyDescent="0.25">
      <c r="A2598" s="193" t="str">
        <f t="shared" si="1200"/>
        <v>IC</v>
      </c>
      <c r="B2598" s="385"/>
      <c r="C2598" s="313" t="s">
        <v>281</v>
      </c>
      <c r="D2598" s="331"/>
      <c r="E2598" s="331"/>
      <c r="F2598" s="331"/>
      <c r="G2598" s="331"/>
      <c r="H2598" s="331"/>
      <c r="I2598" s="331"/>
      <c r="J2598" s="331"/>
      <c r="K2598" s="331"/>
      <c r="L2598" s="331"/>
      <c r="M2598" s="331"/>
      <c r="N2598" s="331"/>
      <c r="O2598" s="331"/>
      <c r="P2598" s="314">
        <f t="shared" si="1199"/>
        <v>0</v>
      </c>
      <c r="Q2598" s="5"/>
      <c r="R2598" s="60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</row>
    <row r="2599" spans="1:31" ht="12.75" customHeight="1" x14ac:dyDescent="0.25">
      <c r="A2599" s="193" t="s">
        <v>119</v>
      </c>
      <c r="B2599" s="385"/>
      <c r="C2599" s="318" t="s">
        <v>279</v>
      </c>
      <c r="D2599" s="332"/>
      <c r="E2599" s="332"/>
      <c r="F2599" s="332"/>
      <c r="G2599" s="332"/>
      <c r="H2599" s="332"/>
      <c r="I2599" s="332"/>
      <c r="J2599" s="332"/>
      <c r="K2599" s="332"/>
      <c r="L2599" s="332"/>
      <c r="M2599" s="332"/>
      <c r="N2599" s="332"/>
      <c r="O2599" s="332"/>
      <c r="P2599" s="315">
        <f t="shared" si="1199"/>
        <v>0</v>
      </c>
      <c r="Q2599" s="5"/>
      <c r="R2599" s="60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</row>
    <row r="2600" spans="1:31" ht="12.75" customHeight="1" x14ac:dyDescent="0.25">
      <c r="A2600" s="193" t="s">
        <v>119</v>
      </c>
      <c r="B2600" s="385"/>
      <c r="C2600" s="316" t="s">
        <v>290</v>
      </c>
      <c r="D2600" s="334"/>
      <c r="E2600" s="334"/>
      <c r="F2600" s="334"/>
      <c r="G2600" s="334"/>
      <c r="H2600" s="334"/>
      <c r="I2600" s="334"/>
      <c r="J2600" s="334"/>
      <c r="K2600" s="334"/>
      <c r="L2600" s="334"/>
      <c r="M2600" s="334"/>
      <c r="N2600" s="334"/>
      <c r="O2600" s="334"/>
      <c r="P2600" s="317">
        <f t="shared" si="1199"/>
        <v>0</v>
      </c>
      <c r="Q2600" s="5"/>
      <c r="R2600" s="60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</row>
    <row r="2601" spans="1:31" ht="12.75" customHeight="1" x14ac:dyDescent="0.2">
      <c r="A2601" s="193" t="s">
        <v>119</v>
      </c>
      <c r="B2601" s="385"/>
      <c r="C2601" s="122" t="s">
        <v>66</v>
      </c>
      <c r="D2601" s="42"/>
      <c r="E2601" s="42"/>
      <c r="F2601" s="42"/>
      <c r="G2601" s="42"/>
      <c r="H2601" s="42"/>
      <c r="I2601" s="42"/>
      <c r="J2601" s="42"/>
      <c r="K2601" s="42"/>
      <c r="L2601" s="42"/>
      <c r="M2601" s="42"/>
      <c r="N2601" s="42"/>
      <c r="O2601" s="42"/>
      <c r="P2601" s="144">
        <f t="shared" si="1170"/>
        <v>0</v>
      </c>
      <c r="R2601" s="60" t="s">
        <v>107</v>
      </c>
    </row>
    <row r="2602" spans="1:31" ht="12.75" customHeight="1" x14ac:dyDescent="0.2">
      <c r="A2602" s="193" t="s">
        <v>119</v>
      </c>
      <c r="B2602" s="385"/>
      <c r="C2602" s="122" t="s">
        <v>67</v>
      </c>
      <c r="D2602" s="42"/>
      <c r="E2602" s="42"/>
      <c r="F2602" s="42"/>
      <c r="G2602" s="42"/>
      <c r="H2602" s="42"/>
      <c r="I2602" s="42"/>
      <c r="J2602" s="42"/>
      <c r="K2602" s="42"/>
      <c r="L2602" s="42"/>
      <c r="M2602" s="42"/>
      <c r="N2602" s="42"/>
      <c r="O2602" s="42"/>
      <c r="P2602" s="144">
        <f t="shared" si="1170"/>
        <v>0</v>
      </c>
      <c r="Q2602" s="5"/>
      <c r="R2602" s="60" t="s">
        <v>107</v>
      </c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</row>
    <row r="2603" spans="1:31" ht="12.75" customHeight="1" x14ac:dyDescent="0.2">
      <c r="A2603" s="193" t="s">
        <v>119</v>
      </c>
      <c r="B2603" s="385"/>
      <c r="C2603" s="122" t="s">
        <v>68</v>
      </c>
      <c r="D2603" s="42"/>
      <c r="E2603" s="42"/>
      <c r="F2603" s="42"/>
      <c r="G2603" s="42"/>
      <c r="H2603" s="42"/>
      <c r="I2603" s="42"/>
      <c r="J2603" s="42"/>
      <c r="K2603" s="42"/>
      <c r="L2603" s="42"/>
      <c r="M2603" s="42"/>
      <c r="N2603" s="42"/>
      <c r="O2603" s="42"/>
      <c r="P2603" s="144">
        <f t="shared" si="1170"/>
        <v>0</v>
      </c>
      <c r="Q2603" s="5"/>
      <c r="R2603" s="60" t="s">
        <v>107</v>
      </c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</row>
    <row r="2604" spans="1:31" ht="13.5" customHeight="1" thickBot="1" x14ac:dyDescent="0.25">
      <c r="A2604" s="193" t="s">
        <v>119</v>
      </c>
      <c r="B2604" s="386"/>
      <c r="C2604" s="126" t="s">
        <v>55</v>
      </c>
      <c r="D2604" s="56">
        <f t="shared" ref="D2604:O2604" si="1201">+D2603+D2602+D2601+D2581+D2580+D2579+D2578+D2577+D2576+D2565</f>
        <v>0</v>
      </c>
      <c r="E2604" s="56">
        <f t="shared" si="1201"/>
        <v>0</v>
      </c>
      <c r="F2604" s="56">
        <f t="shared" si="1201"/>
        <v>0</v>
      </c>
      <c r="G2604" s="56">
        <f t="shared" si="1201"/>
        <v>1100000</v>
      </c>
      <c r="H2604" s="56">
        <f t="shared" si="1201"/>
        <v>888106.72299999977</v>
      </c>
      <c r="I2604" s="56">
        <f t="shared" si="1201"/>
        <v>1370945.8133856556</v>
      </c>
      <c r="J2604" s="56">
        <f t="shared" si="1201"/>
        <v>0</v>
      </c>
      <c r="K2604" s="56">
        <f t="shared" si="1201"/>
        <v>0</v>
      </c>
      <c r="L2604" s="56">
        <f t="shared" si="1201"/>
        <v>30000</v>
      </c>
      <c r="M2604" s="56">
        <f t="shared" si="1201"/>
        <v>0</v>
      </c>
      <c r="N2604" s="56">
        <f t="shared" si="1201"/>
        <v>0</v>
      </c>
      <c r="O2604" s="56">
        <f t="shared" si="1201"/>
        <v>0</v>
      </c>
      <c r="P2604" s="147">
        <f t="shared" si="1170"/>
        <v>3389052.5363856554</v>
      </c>
      <c r="Q2604" s="199" t="str">
        <f>+B2525</f>
        <v>Cornetto Mini (MD)</v>
      </c>
      <c r="R2604" s="60" t="s">
        <v>107</v>
      </c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</row>
    <row r="2605" spans="1:31" ht="12.75" customHeight="1" thickBot="1" x14ac:dyDescent="0.25">
      <c r="A2605" s="193" t="s">
        <v>119</v>
      </c>
      <c r="B2605" s="387" t="str">
        <f>+'Measured TV opt-pt'!B3536</f>
        <v>Ben&amp;Jerry's</v>
      </c>
      <c r="C2605" s="121" t="s">
        <v>56</v>
      </c>
      <c r="D2605" s="54">
        <f t="shared" ref="D2605:O2605" si="1202">SUM(D2606:D2615)</f>
        <v>0</v>
      </c>
      <c r="E2605" s="54">
        <f t="shared" si="1202"/>
        <v>0</v>
      </c>
      <c r="F2605" s="54">
        <f t="shared" si="1202"/>
        <v>0</v>
      </c>
      <c r="G2605" s="54">
        <f t="shared" si="1202"/>
        <v>0</v>
      </c>
      <c r="H2605" s="54">
        <f t="shared" si="1202"/>
        <v>0</v>
      </c>
      <c r="I2605" s="54">
        <f t="shared" si="1202"/>
        <v>0</v>
      </c>
      <c r="J2605" s="54">
        <f t="shared" si="1202"/>
        <v>0</v>
      </c>
      <c r="K2605" s="54">
        <f t="shared" si="1202"/>
        <v>0</v>
      </c>
      <c r="L2605" s="54">
        <f t="shared" si="1202"/>
        <v>0</v>
      </c>
      <c r="M2605" s="54">
        <f t="shared" si="1202"/>
        <v>0</v>
      </c>
      <c r="N2605" s="54">
        <f t="shared" si="1202"/>
        <v>0</v>
      </c>
      <c r="O2605" s="54">
        <f t="shared" si="1202"/>
        <v>0</v>
      </c>
      <c r="P2605" s="140">
        <f t="shared" ref="P2605:P2694" si="1203">SUM(D2605:O2605)</f>
        <v>0</v>
      </c>
      <c r="Q2605" s="198"/>
      <c r="R2605" s="121" t="s">
        <v>104</v>
      </c>
      <c r="S2605" s="54">
        <f>SUM(S2606:S2611)</f>
        <v>0</v>
      </c>
      <c r="T2605" s="54">
        <f t="shared" ref="T2605:X2605" si="1204">SUM(T2606:T2611)</f>
        <v>0</v>
      </c>
      <c r="U2605" s="54">
        <f t="shared" si="1204"/>
        <v>0</v>
      </c>
      <c r="V2605" s="54">
        <f t="shared" si="1204"/>
        <v>0</v>
      </c>
      <c r="W2605" s="54">
        <f t="shared" si="1204"/>
        <v>0</v>
      </c>
      <c r="X2605" s="117">
        <f t="shared" si="1204"/>
        <v>0</v>
      </c>
      <c r="Y2605" s="117">
        <f t="shared" ref="Y2605:AD2605" si="1205">SUM(Y2606:Y2611)</f>
        <v>0</v>
      </c>
      <c r="Z2605" s="117">
        <f t="shared" si="1205"/>
        <v>0</v>
      </c>
      <c r="AA2605" s="117">
        <f t="shared" si="1205"/>
        <v>0</v>
      </c>
      <c r="AB2605" s="117">
        <f t="shared" si="1205"/>
        <v>0</v>
      </c>
      <c r="AC2605" s="117">
        <f t="shared" si="1205"/>
        <v>0</v>
      </c>
      <c r="AD2605" s="117">
        <f t="shared" si="1205"/>
        <v>0</v>
      </c>
      <c r="AE2605" s="55">
        <f t="shared" ref="AE2605:AE2611" si="1206">SUM(S2605:AD2605)</f>
        <v>0</v>
      </c>
    </row>
    <row r="2606" spans="1:31" ht="12.75" customHeight="1" thickBot="1" x14ac:dyDescent="0.25">
      <c r="A2606" s="193" t="s">
        <v>119</v>
      </c>
      <c r="B2606" s="385"/>
      <c r="C2606" s="123" t="s">
        <v>57</v>
      </c>
      <c r="D2606" s="58">
        <f>+'Measured TV opt-pt'!D3538</f>
        <v>0</v>
      </c>
      <c r="E2606" s="58">
        <f>+'Measured TV opt-pt'!E3538</f>
        <v>0</v>
      </c>
      <c r="F2606" s="58">
        <f>+'Measured TV opt-pt'!F3538</f>
        <v>0</v>
      </c>
      <c r="G2606" s="58">
        <f>+'Measured TV opt-pt'!G3538</f>
        <v>0</v>
      </c>
      <c r="H2606" s="58">
        <f>+'Measured TV opt-pt'!H3538</f>
        <v>0</v>
      </c>
      <c r="I2606" s="58">
        <f>+'Measured TV opt-pt'!I3538</f>
        <v>0</v>
      </c>
      <c r="J2606" s="58">
        <f>+'Measured TV opt-pt'!J3538</f>
        <v>0</v>
      </c>
      <c r="K2606" s="58">
        <f>+'Measured TV opt-pt'!K3538</f>
        <v>0</v>
      </c>
      <c r="L2606" s="58">
        <f>+'Measured TV opt-pt'!L3538</f>
        <v>0</v>
      </c>
      <c r="M2606" s="58">
        <f>+'Measured TV opt-pt'!M3538</f>
        <v>0</v>
      </c>
      <c r="N2606" s="58">
        <f>+'Measured TV opt-pt'!N3538</f>
        <v>0</v>
      </c>
      <c r="O2606" s="58">
        <f>+'Measured TV opt-pt'!O3538</f>
        <v>0</v>
      </c>
      <c r="P2606" s="141">
        <f t="shared" si="1203"/>
        <v>0</v>
      </c>
      <c r="R2606" s="123" t="s">
        <v>57</v>
      </c>
      <c r="S2606" s="44">
        <f>'Measured TV opt-pt'!D3575</f>
        <v>0</v>
      </c>
      <c r="T2606" s="44">
        <f>'Measured TV opt-pt'!E3575</f>
        <v>0</v>
      </c>
      <c r="U2606" s="44">
        <f>'Measured TV opt-pt'!F3575</f>
        <v>0</v>
      </c>
      <c r="V2606" s="44">
        <f>'Measured TV opt-pt'!G3575</f>
        <v>0</v>
      </c>
      <c r="W2606" s="44">
        <f>'Measured TV opt-pt'!H3575</f>
        <v>0</v>
      </c>
      <c r="X2606" s="44">
        <f>'Measured TV opt-pt'!I3575</f>
        <v>0</v>
      </c>
      <c r="Y2606" s="44">
        <f>'Measured TV opt-pt'!J3575</f>
        <v>0</v>
      </c>
      <c r="Z2606" s="44">
        <f>'Measured TV opt-pt'!K3575</f>
        <v>0</v>
      </c>
      <c r="AA2606" s="44">
        <f>'Measured TV opt-pt'!L3575</f>
        <v>0</v>
      </c>
      <c r="AB2606" s="44">
        <f>'Measured TV opt-pt'!M3575</f>
        <v>0</v>
      </c>
      <c r="AC2606" s="44">
        <f>'Measured TV opt-pt'!N3575</f>
        <v>0</v>
      </c>
      <c r="AD2606" s="44">
        <f>'Measured TV opt-pt'!O3575</f>
        <v>0</v>
      </c>
      <c r="AE2606" s="55">
        <f t="shared" si="1206"/>
        <v>0</v>
      </c>
    </row>
    <row r="2607" spans="1:31" ht="12.75" customHeight="1" thickBot="1" x14ac:dyDescent="0.25">
      <c r="A2607" s="193" t="s">
        <v>119</v>
      </c>
      <c r="B2607" s="385"/>
      <c r="C2607" s="123" t="s">
        <v>221</v>
      </c>
      <c r="D2607" s="58">
        <f>+'Measured TV opt-pt'!D3539</f>
        <v>0</v>
      </c>
      <c r="E2607" s="58">
        <f>+'Measured TV opt-pt'!E3539</f>
        <v>0</v>
      </c>
      <c r="F2607" s="58">
        <f>+'Measured TV opt-pt'!F3539</f>
        <v>0</v>
      </c>
      <c r="G2607" s="58">
        <f>+'Measured TV opt-pt'!G3539</f>
        <v>0</v>
      </c>
      <c r="H2607" s="58">
        <f>+'Measured TV opt-pt'!H3539</f>
        <v>0</v>
      </c>
      <c r="I2607" s="58">
        <f>+'Measured TV opt-pt'!I3539</f>
        <v>0</v>
      </c>
      <c r="J2607" s="58">
        <f>+'Measured TV opt-pt'!J3539</f>
        <v>0</v>
      </c>
      <c r="K2607" s="58">
        <f>+'Measured TV opt-pt'!K3539</f>
        <v>0</v>
      </c>
      <c r="L2607" s="58">
        <f>+'Measured TV opt-pt'!L3539</f>
        <v>0</v>
      </c>
      <c r="M2607" s="58">
        <f>+'Measured TV opt-pt'!M3539</f>
        <v>0</v>
      </c>
      <c r="N2607" s="58">
        <f>+'Measured TV opt-pt'!N3539</f>
        <v>0</v>
      </c>
      <c r="O2607" s="58">
        <f>+'Measured TV opt-pt'!O3539</f>
        <v>0</v>
      </c>
      <c r="P2607" s="141">
        <f t="shared" si="1203"/>
        <v>0</v>
      </c>
      <c r="R2607" s="123" t="s">
        <v>221</v>
      </c>
      <c r="S2607" s="44">
        <f>'Measured TV opt-pt'!D3576</f>
        <v>0</v>
      </c>
      <c r="T2607" s="44">
        <f>'Measured TV opt-pt'!E3576</f>
        <v>0</v>
      </c>
      <c r="U2607" s="44">
        <f>'Measured TV opt-pt'!F3576</f>
        <v>0</v>
      </c>
      <c r="V2607" s="44">
        <f>'Measured TV opt-pt'!G3576</f>
        <v>0</v>
      </c>
      <c r="W2607" s="44">
        <f>'Measured TV opt-pt'!H3576</f>
        <v>0</v>
      </c>
      <c r="X2607" s="44">
        <f>'Measured TV opt-pt'!I3576</f>
        <v>0</v>
      </c>
      <c r="Y2607" s="44">
        <f>'Measured TV opt-pt'!J3576</f>
        <v>0</v>
      </c>
      <c r="Z2607" s="44">
        <f>'Measured TV opt-pt'!K3576</f>
        <v>0</v>
      </c>
      <c r="AA2607" s="44">
        <f>'Measured TV opt-pt'!L3576</f>
        <v>0</v>
      </c>
      <c r="AB2607" s="44">
        <f>'Measured TV opt-pt'!M3576</f>
        <v>0</v>
      </c>
      <c r="AC2607" s="44">
        <f>'Measured TV opt-pt'!N3576</f>
        <v>0</v>
      </c>
      <c r="AD2607" s="44">
        <f>'Measured TV opt-pt'!O3576</f>
        <v>0</v>
      </c>
      <c r="AE2607" s="55">
        <f t="shared" si="1206"/>
        <v>0</v>
      </c>
    </row>
    <row r="2608" spans="1:31" ht="12.75" customHeight="1" thickBot="1" x14ac:dyDescent="0.25">
      <c r="A2608" s="193" t="s">
        <v>119</v>
      </c>
      <c r="B2608" s="385"/>
      <c r="C2608" s="123" t="s">
        <v>222</v>
      </c>
      <c r="D2608" s="58">
        <f>+'Measured TV opt-pt'!D3540</f>
        <v>0</v>
      </c>
      <c r="E2608" s="58">
        <f>+'Measured TV opt-pt'!E3540</f>
        <v>0</v>
      </c>
      <c r="F2608" s="58">
        <f>+'Measured TV opt-pt'!F3540</f>
        <v>0</v>
      </c>
      <c r="G2608" s="58">
        <f>+'Measured TV opt-pt'!G3540</f>
        <v>0</v>
      </c>
      <c r="H2608" s="58">
        <f>+'Measured TV opt-pt'!H3540</f>
        <v>0</v>
      </c>
      <c r="I2608" s="58">
        <f>+'Measured TV opt-pt'!I3540</f>
        <v>0</v>
      </c>
      <c r="J2608" s="58">
        <f>+'Measured TV opt-pt'!J3540</f>
        <v>0</v>
      </c>
      <c r="K2608" s="58">
        <f>+'Measured TV opt-pt'!K3540</f>
        <v>0</v>
      </c>
      <c r="L2608" s="58">
        <f>+'Measured TV opt-pt'!L3540</f>
        <v>0</v>
      </c>
      <c r="M2608" s="58">
        <f>+'Measured TV opt-pt'!M3540</f>
        <v>0</v>
      </c>
      <c r="N2608" s="58">
        <f>+'Measured TV opt-pt'!N3540</f>
        <v>0</v>
      </c>
      <c r="O2608" s="58">
        <f>+'Measured TV opt-pt'!O3540</f>
        <v>0</v>
      </c>
      <c r="P2608" s="141">
        <f t="shared" si="1203"/>
        <v>0</v>
      </c>
      <c r="R2608" s="123" t="s">
        <v>222</v>
      </c>
      <c r="S2608" s="44">
        <f>'Measured TV opt-pt'!D3577</f>
        <v>0</v>
      </c>
      <c r="T2608" s="44">
        <f>'Measured TV opt-pt'!E3577</f>
        <v>0</v>
      </c>
      <c r="U2608" s="44">
        <f>'Measured TV opt-pt'!F3577</f>
        <v>0</v>
      </c>
      <c r="V2608" s="44">
        <f>'Measured TV opt-pt'!G3577</f>
        <v>0</v>
      </c>
      <c r="W2608" s="44">
        <f>'Measured TV opt-pt'!H3577</f>
        <v>0</v>
      </c>
      <c r="X2608" s="44">
        <f>'Measured TV opt-pt'!I3577</f>
        <v>0</v>
      </c>
      <c r="Y2608" s="44">
        <f>'Measured TV opt-pt'!J3577</f>
        <v>0</v>
      </c>
      <c r="Z2608" s="44">
        <f>'Measured TV opt-pt'!K3577</f>
        <v>0</v>
      </c>
      <c r="AA2608" s="44">
        <f>'Measured TV opt-pt'!L3577</f>
        <v>0</v>
      </c>
      <c r="AB2608" s="44">
        <f>'Measured TV opt-pt'!M3577</f>
        <v>0</v>
      </c>
      <c r="AC2608" s="44">
        <f>'Measured TV opt-pt'!N3577</f>
        <v>0</v>
      </c>
      <c r="AD2608" s="44">
        <f>'Measured TV opt-pt'!O3577</f>
        <v>0</v>
      </c>
      <c r="AE2608" s="55">
        <f t="shared" si="1206"/>
        <v>0</v>
      </c>
    </row>
    <row r="2609" spans="1:31" ht="12.75" customHeight="1" thickBot="1" x14ac:dyDescent="0.25">
      <c r="A2609" s="193" t="s">
        <v>119</v>
      </c>
      <c r="B2609" s="385"/>
      <c r="C2609" s="123" t="s">
        <v>223</v>
      </c>
      <c r="D2609" s="58">
        <f>+'Measured TV opt-pt'!D3541</f>
        <v>0</v>
      </c>
      <c r="E2609" s="58">
        <f>+'Measured TV opt-pt'!E3541</f>
        <v>0</v>
      </c>
      <c r="F2609" s="58">
        <f>+'Measured TV opt-pt'!F3541</f>
        <v>0</v>
      </c>
      <c r="G2609" s="58">
        <f>+'Measured TV opt-pt'!G3541</f>
        <v>0</v>
      </c>
      <c r="H2609" s="58">
        <f>+'Measured TV opt-pt'!H3541</f>
        <v>0</v>
      </c>
      <c r="I2609" s="58">
        <f>+'Measured TV opt-pt'!I3541</f>
        <v>0</v>
      </c>
      <c r="J2609" s="58">
        <f>+'Measured TV opt-pt'!J3541</f>
        <v>0</v>
      </c>
      <c r="K2609" s="58">
        <f>+'Measured TV opt-pt'!K3541</f>
        <v>0</v>
      </c>
      <c r="L2609" s="58">
        <f>+'Measured TV opt-pt'!L3541</f>
        <v>0</v>
      </c>
      <c r="M2609" s="58">
        <f>+'Measured TV opt-pt'!M3541</f>
        <v>0</v>
      </c>
      <c r="N2609" s="58">
        <f>+'Measured TV opt-pt'!N3541</f>
        <v>0</v>
      </c>
      <c r="O2609" s="58">
        <f>+'Measured TV opt-pt'!O3541</f>
        <v>0</v>
      </c>
      <c r="P2609" s="141">
        <f t="shared" si="1203"/>
        <v>0</v>
      </c>
      <c r="R2609" s="123" t="s">
        <v>223</v>
      </c>
      <c r="S2609" s="44">
        <f>'Measured TV opt-pt'!D3578</f>
        <v>0</v>
      </c>
      <c r="T2609" s="44">
        <f>'Measured TV opt-pt'!E3578</f>
        <v>0</v>
      </c>
      <c r="U2609" s="44">
        <f>'Measured TV opt-pt'!F3578</f>
        <v>0</v>
      </c>
      <c r="V2609" s="44">
        <f>'Measured TV opt-pt'!G3578</f>
        <v>0</v>
      </c>
      <c r="W2609" s="44">
        <f>'Measured TV opt-pt'!H3578</f>
        <v>0</v>
      </c>
      <c r="X2609" s="44">
        <f>'Measured TV opt-pt'!I3578</f>
        <v>0</v>
      </c>
      <c r="Y2609" s="44">
        <f>'Measured TV opt-pt'!J3578</f>
        <v>0</v>
      </c>
      <c r="Z2609" s="44">
        <f>'Measured TV opt-pt'!K3578</f>
        <v>0</v>
      </c>
      <c r="AA2609" s="44">
        <f>'Measured TV opt-pt'!L3578</f>
        <v>0</v>
      </c>
      <c r="AB2609" s="44">
        <f>'Measured TV opt-pt'!M3578</f>
        <v>0</v>
      </c>
      <c r="AC2609" s="44">
        <f>'Measured TV opt-pt'!N3578</f>
        <v>0</v>
      </c>
      <c r="AD2609" s="44">
        <f>'Measured TV opt-pt'!O3578</f>
        <v>0</v>
      </c>
      <c r="AE2609" s="55">
        <f t="shared" si="1206"/>
        <v>0</v>
      </c>
    </row>
    <row r="2610" spans="1:31" ht="12.75" customHeight="1" thickBot="1" x14ac:dyDescent="0.25">
      <c r="A2610" s="193" t="s">
        <v>119</v>
      </c>
      <c r="B2610" s="385"/>
      <c r="C2610" s="123" t="s">
        <v>224</v>
      </c>
      <c r="D2610" s="58">
        <f>+'Measured TV opt-pt'!D3542</f>
        <v>0</v>
      </c>
      <c r="E2610" s="58">
        <f>+'Measured TV opt-pt'!E3542</f>
        <v>0</v>
      </c>
      <c r="F2610" s="58">
        <f>+'Measured TV opt-pt'!F3542</f>
        <v>0</v>
      </c>
      <c r="G2610" s="58">
        <f>+'Measured TV opt-pt'!G3542</f>
        <v>0</v>
      </c>
      <c r="H2610" s="58">
        <f>+'Measured TV opt-pt'!H3542</f>
        <v>0</v>
      </c>
      <c r="I2610" s="58">
        <f>+'Measured TV opt-pt'!I3542</f>
        <v>0</v>
      </c>
      <c r="J2610" s="58">
        <f>+'Measured TV opt-pt'!J3542</f>
        <v>0</v>
      </c>
      <c r="K2610" s="58">
        <f>+'Measured TV opt-pt'!K3542</f>
        <v>0</v>
      </c>
      <c r="L2610" s="58">
        <f>+'Measured TV opt-pt'!L3542</f>
        <v>0</v>
      </c>
      <c r="M2610" s="58">
        <f>+'Measured TV opt-pt'!M3542</f>
        <v>0</v>
      </c>
      <c r="N2610" s="58">
        <f>+'Measured TV opt-pt'!N3542</f>
        <v>0</v>
      </c>
      <c r="O2610" s="58">
        <f>+'Measured TV opt-pt'!O3542</f>
        <v>0</v>
      </c>
      <c r="P2610" s="141">
        <f t="shared" si="1203"/>
        <v>0</v>
      </c>
      <c r="Q2610" s="5"/>
      <c r="R2610" s="123" t="s">
        <v>224</v>
      </c>
      <c r="S2610" s="44">
        <f>'Measured TV opt-pt'!D3579</f>
        <v>0</v>
      </c>
      <c r="T2610" s="44">
        <f>'Measured TV opt-pt'!E3579</f>
        <v>0</v>
      </c>
      <c r="U2610" s="44">
        <f>'Measured TV opt-pt'!F3579</f>
        <v>0</v>
      </c>
      <c r="V2610" s="44">
        <f>'Measured TV opt-pt'!G3579</f>
        <v>0</v>
      </c>
      <c r="W2610" s="44">
        <f>'Measured TV opt-pt'!H3579</f>
        <v>0</v>
      </c>
      <c r="X2610" s="44">
        <f>'Measured TV opt-pt'!I3579</f>
        <v>0</v>
      </c>
      <c r="Y2610" s="44">
        <f>'Measured TV opt-pt'!J3579</f>
        <v>0</v>
      </c>
      <c r="Z2610" s="44">
        <f>'Measured TV opt-pt'!K3579</f>
        <v>0</v>
      </c>
      <c r="AA2610" s="44">
        <f>'Measured TV opt-pt'!L3579</f>
        <v>0</v>
      </c>
      <c r="AB2610" s="44">
        <f>'Measured TV opt-pt'!M3579</f>
        <v>0</v>
      </c>
      <c r="AC2610" s="44">
        <f>'Measured TV opt-pt'!N3579</f>
        <v>0</v>
      </c>
      <c r="AD2610" s="44">
        <f>'Measured TV opt-pt'!O3579</f>
        <v>0</v>
      </c>
      <c r="AE2610" s="55">
        <f t="shared" si="1206"/>
        <v>0</v>
      </c>
    </row>
    <row r="2611" spans="1:31" ht="12.75" customHeight="1" x14ac:dyDescent="0.2">
      <c r="A2611" s="193" t="s">
        <v>119</v>
      </c>
      <c r="B2611" s="385"/>
      <c r="C2611" s="123" t="s">
        <v>101</v>
      </c>
      <c r="D2611" s="44"/>
      <c r="E2611" s="44"/>
      <c r="F2611" s="44"/>
      <c r="G2611" s="44"/>
      <c r="H2611" s="44"/>
      <c r="I2611" s="44"/>
      <c r="J2611" s="44"/>
      <c r="K2611" s="44"/>
      <c r="L2611" s="44"/>
      <c r="M2611" s="44"/>
      <c r="N2611" s="44"/>
      <c r="O2611" s="44"/>
      <c r="P2611" s="141">
        <f t="shared" si="1203"/>
        <v>0</v>
      </c>
      <c r="Q2611" s="5"/>
      <c r="R2611" s="123" t="s">
        <v>101</v>
      </c>
      <c r="S2611" s="44"/>
      <c r="T2611" s="44"/>
      <c r="U2611" s="44"/>
      <c r="V2611" s="44"/>
      <c r="W2611" s="44"/>
      <c r="X2611" s="44"/>
      <c r="Y2611" s="44"/>
      <c r="Z2611" s="44"/>
      <c r="AA2611" s="44"/>
      <c r="AB2611" s="44"/>
      <c r="AC2611" s="44"/>
      <c r="AD2611" s="44"/>
      <c r="AE2611" s="55">
        <f t="shared" si="1206"/>
        <v>0</v>
      </c>
    </row>
    <row r="2612" spans="1:31" ht="12.75" customHeight="1" x14ac:dyDescent="0.2">
      <c r="A2612" s="193" t="s">
        <v>119</v>
      </c>
      <c r="B2612" s="385"/>
      <c r="C2612" s="124" t="s">
        <v>58</v>
      </c>
      <c r="D2612" s="46"/>
      <c r="E2612" s="46"/>
      <c r="F2612" s="46"/>
      <c r="G2612" s="46"/>
      <c r="H2612" s="46"/>
      <c r="I2612" s="46"/>
      <c r="J2612" s="46"/>
      <c r="K2612" s="46"/>
      <c r="L2612" s="46"/>
      <c r="M2612" s="46"/>
      <c r="N2612" s="46"/>
      <c r="O2612" s="46"/>
      <c r="P2612" s="142">
        <f t="shared" si="1203"/>
        <v>0</v>
      </c>
      <c r="R2612" s="133" t="s">
        <v>105</v>
      </c>
      <c r="S2612" s="133" t="str">
        <f>+'Measured TV opt-pt'!D1776</f>
        <v>20-34 ABC1</v>
      </c>
      <c r="T2612" s="133" t="str">
        <f>+'Measured TV opt-pt'!E1776</f>
        <v>20-34 ABC1</v>
      </c>
      <c r="U2612" s="133" t="str">
        <f>+'Measured TV opt-pt'!F1776</f>
        <v>20-34 ABC1</v>
      </c>
      <c r="V2612" s="133" t="str">
        <f>+'Measured TV opt-pt'!G1776</f>
        <v>20-34 ABC1</v>
      </c>
      <c r="W2612" s="133" t="str">
        <f>+'Measured TV opt-pt'!H1776</f>
        <v>20-34 ABC1</v>
      </c>
      <c r="X2612" s="8" t="str">
        <f>+'Measured TV opt-pt'!I1776</f>
        <v>20-34 ABC1</v>
      </c>
      <c r="Y2612" s="133" t="str">
        <f>+'Measured TV opt-pt'!J1776</f>
        <v>20-34 ABC1</v>
      </c>
      <c r="Z2612" s="133" t="str">
        <f>+'Measured TV opt-pt'!K1776</f>
        <v>20-34 ABC1</v>
      </c>
      <c r="AA2612" s="133" t="str">
        <f>+'Measured TV opt-pt'!L1776</f>
        <v>20-34 ABC1</v>
      </c>
      <c r="AB2612" s="133" t="str">
        <f>+'Measured TV opt-pt'!M1776</f>
        <v>20-34 ABC1</v>
      </c>
      <c r="AC2612" s="133" t="str">
        <f>+'Measured TV opt-pt'!N1776</f>
        <v>20-34 ABC1</v>
      </c>
      <c r="AD2612" s="133" t="str">
        <f>+'Measured TV opt-pt'!O1776</f>
        <v>20-34 ABC1</v>
      </c>
      <c r="AE2612" s="133"/>
    </row>
    <row r="2613" spans="1:31" ht="13.5" customHeight="1" thickBot="1" x14ac:dyDescent="0.25">
      <c r="A2613" s="193" t="s">
        <v>119</v>
      </c>
      <c r="B2613" s="385"/>
      <c r="C2613" s="124" t="s">
        <v>59</v>
      </c>
      <c r="D2613" s="46"/>
      <c r="E2613" s="46"/>
      <c r="F2613" s="46"/>
      <c r="G2613" s="46"/>
      <c r="H2613" s="46"/>
      <c r="I2613" s="46"/>
      <c r="J2613" s="46"/>
      <c r="K2613" s="46"/>
      <c r="L2613" s="46"/>
      <c r="M2613" s="46"/>
      <c r="N2613" s="46"/>
      <c r="O2613" s="46"/>
      <c r="P2613" s="142">
        <f t="shared" si="1203"/>
        <v>0</v>
      </c>
      <c r="R2613" s="60" t="s">
        <v>107</v>
      </c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</row>
    <row r="2614" spans="1:31" ht="12.75" customHeight="1" thickBot="1" x14ac:dyDescent="0.25">
      <c r="A2614" s="193" t="s">
        <v>119</v>
      </c>
      <c r="B2614" s="385"/>
      <c r="C2614" s="124" t="s">
        <v>166</v>
      </c>
      <c r="D2614" s="46"/>
      <c r="E2614" s="46"/>
      <c r="F2614" s="46"/>
      <c r="G2614" s="46"/>
      <c r="H2614" s="46"/>
      <c r="I2614" s="46"/>
      <c r="J2614" s="46"/>
      <c r="K2614" s="46"/>
      <c r="L2614" s="46"/>
      <c r="M2614" s="46"/>
      <c r="N2614" s="46"/>
      <c r="O2614" s="46"/>
      <c r="P2614" s="142">
        <f t="shared" si="1203"/>
        <v>0</v>
      </c>
      <c r="Q2614" s="8"/>
      <c r="R2614" s="121" t="s">
        <v>106</v>
      </c>
      <c r="S2614" s="54">
        <f>SUM(S2615:S2620)</f>
        <v>0</v>
      </c>
      <c r="T2614" s="54">
        <f t="shared" ref="T2614" si="1207">SUM(T2615:T2620)</f>
        <v>0</v>
      </c>
      <c r="U2614" s="54">
        <f t="shared" ref="U2614" si="1208">SUM(U2615:U2620)</f>
        <v>0</v>
      </c>
      <c r="V2614" s="54">
        <f t="shared" ref="V2614" si="1209">SUM(V2615:V2620)</f>
        <v>0</v>
      </c>
      <c r="W2614" s="54">
        <f t="shared" ref="W2614" si="1210">SUM(W2615:W2620)</f>
        <v>0</v>
      </c>
      <c r="X2614" s="54">
        <f t="shared" ref="X2614:AD2614" si="1211">SUM(X2615:X2620)</f>
        <v>0</v>
      </c>
      <c r="Y2614" s="54">
        <f t="shared" si="1211"/>
        <v>0</v>
      </c>
      <c r="Z2614" s="54">
        <f t="shared" si="1211"/>
        <v>0</v>
      </c>
      <c r="AA2614" s="54">
        <f t="shared" si="1211"/>
        <v>0</v>
      </c>
      <c r="AB2614" s="54">
        <f t="shared" si="1211"/>
        <v>0</v>
      </c>
      <c r="AC2614" s="54">
        <f t="shared" si="1211"/>
        <v>0</v>
      </c>
      <c r="AD2614" s="54">
        <f t="shared" si="1211"/>
        <v>0</v>
      </c>
      <c r="AE2614" s="54">
        <f t="shared" ref="AE2614" si="1212">SUM(AE2615:AE2620)</f>
        <v>0</v>
      </c>
    </row>
    <row r="2615" spans="1:31" ht="12.75" customHeight="1" thickBot="1" x14ac:dyDescent="0.25">
      <c r="A2615" s="193" t="s">
        <v>119</v>
      </c>
      <c r="B2615" s="385"/>
      <c r="C2615" s="125" t="s">
        <v>167</v>
      </c>
      <c r="D2615" s="48"/>
      <c r="E2615" s="48"/>
      <c r="F2615" s="48"/>
      <c r="G2615" s="48"/>
      <c r="H2615" s="48"/>
      <c r="I2615" s="48"/>
      <c r="J2615" s="48"/>
      <c r="K2615" s="48"/>
      <c r="L2615" s="48"/>
      <c r="M2615" s="48"/>
      <c r="N2615" s="48"/>
      <c r="O2615" s="48"/>
      <c r="P2615" s="143">
        <f t="shared" si="1203"/>
        <v>0</v>
      </c>
      <c r="Q2615" s="8"/>
      <c r="R2615" s="123" t="s">
        <v>261</v>
      </c>
      <c r="S2615" s="44">
        <f>'Measured TV opt-pt'!D3569</f>
        <v>0</v>
      </c>
      <c r="T2615" s="44">
        <f>'Measured TV opt-pt'!E3569</f>
        <v>0</v>
      </c>
      <c r="U2615" s="44">
        <f>'Measured TV opt-pt'!F3569</f>
        <v>0</v>
      </c>
      <c r="V2615" s="44">
        <f>'Measured TV opt-pt'!G3569</f>
        <v>0</v>
      </c>
      <c r="W2615" s="44">
        <f>'Measured TV opt-pt'!H3569</f>
        <v>0</v>
      </c>
      <c r="X2615" s="44">
        <f>'Measured TV opt-pt'!I3569</f>
        <v>0</v>
      </c>
      <c r="Y2615" s="44">
        <f>'Measured TV opt-pt'!J3569</f>
        <v>0</v>
      </c>
      <c r="Z2615" s="44">
        <f>'Measured TV opt-pt'!K3569</f>
        <v>0</v>
      </c>
      <c r="AA2615" s="44">
        <f>'Measured TV opt-pt'!L3569</f>
        <v>0</v>
      </c>
      <c r="AB2615" s="44">
        <f>'Measured TV opt-pt'!M3569</f>
        <v>0</v>
      </c>
      <c r="AC2615" s="44">
        <f>'Measured TV opt-pt'!N3569</f>
        <v>0</v>
      </c>
      <c r="AD2615" s="44">
        <f>'Measured TV opt-pt'!O3569</f>
        <v>0</v>
      </c>
      <c r="AE2615" s="55">
        <f t="shared" ref="AE2615:AE2620" si="1213">SUM(S2615:AD2615)</f>
        <v>0</v>
      </c>
    </row>
    <row r="2616" spans="1:31" ht="12.75" customHeight="1" thickBot="1" x14ac:dyDescent="0.25">
      <c r="A2616" s="193" t="s">
        <v>119</v>
      </c>
      <c r="B2616" s="385"/>
      <c r="C2616" s="122" t="s">
        <v>60</v>
      </c>
      <c r="D2616" s="42"/>
      <c r="E2616" s="42"/>
      <c r="F2616" s="42"/>
      <c r="G2616" s="42"/>
      <c r="H2616" s="42"/>
      <c r="I2616" s="42"/>
      <c r="J2616" s="42"/>
      <c r="K2616" s="42"/>
      <c r="L2616" s="42"/>
      <c r="M2616" s="42"/>
      <c r="N2616" s="42"/>
      <c r="O2616" s="42"/>
      <c r="P2616" s="144">
        <f t="shared" si="1203"/>
        <v>0</v>
      </c>
      <c r="Q2616" s="5"/>
      <c r="R2616" s="123" t="s">
        <v>262</v>
      </c>
      <c r="S2616" s="44">
        <f>'Measured TV opt-pt'!D3570</f>
        <v>0</v>
      </c>
      <c r="T2616" s="44">
        <f>'Measured TV opt-pt'!E3570</f>
        <v>0</v>
      </c>
      <c r="U2616" s="44">
        <f>'Measured TV opt-pt'!F3570</f>
        <v>0</v>
      </c>
      <c r="V2616" s="44">
        <f>'Measured TV opt-pt'!G3570</f>
        <v>0</v>
      </c>
      <c r="W2616" s="44">
        <f>'Measured TV opt-pt'!H3570</f>
        <v>0</v>
      </c>
      <c r="X2616" s="44">
        <f>'Measured TV opt-pt'!I3570</f>
        <v>0</v>
      </c>
      <c r="Y2616" s="44">
        <f>'Measured TV opt-pt'!J3570</f>
        <v>0</v>
      </c>
      <c r="Z2616" s="44">
        <f>'Measured TV opt-pt'!K3570</f>
        <v>0</v>
      </c>
      <c r="AA2616" s="44">
        <f>'Measured TV opt-pt'!L3570</f>
        <v>0</v>
      </c>
      <c r="AB2616" s="44">
        <f>'Measured TV opt-pt'!M3570</f>
        <v>0</v>
      </c>
      <c r="AC2616" s="44">
        <f>'Measured TV opt-pt'!N3570</f>
        <v>0</v>
      </c>
      <c r="AD2616" s="44">
        <f>'Measured TV opt-pt'!O3570</f>
        <v>0</v>
      </c>
      <c r="AE2616" s="55">
        <f t="shared" si="1213"/>
        <v>0</v>
      </c>
    </row>
    <row r="2617" spans="1:31" ht="12.75" customHeight="1" thickBot="1" x14ac:dyDescent="0.25">
      <c r="A2617" s="193" t="s">
        <v>119</v>
      </c>
      <c r="B2617" s="385"/>
      <c r="C2617" s="122" t="s">
        <v>61</v>
      </c>
      <c r="D2617" s="42"/>
      <c r="E2617" s="42"/>
      <c r="F2617" s="42"/>
      <c r="G2617" s="42"/>
      <c r="H2617" s="42"/>
      <c r="I2617" s="42"/>
      <c r="J2617" s="42"/>
      <c r="K2617" s="42"/>
      <c r="L2617" s="42"/>
      <c r="M2617" s="42"/>
      <c r="N2617" s="42"/>
      <c r="O2617" s="42"/>
      <c r="P2617" s="144">
        <f t="shared" si="1203"/>
        <v>0</v>
      </c>
      <c r="R2617" s="123" t="s">
        <v>263</v>
      </c>
      <c r="S2617" s="44">
        <f>'Measured TV opt-pt'!D3571</f>
        <v>0</v>
      </c>
      <c r="T2617" s="44">
        <f>'Measured TV opt-pt'!E3571</f>
        <v>0</v>
      </c>
      <c r="U2617" s="44">
        <f>'Measured TV opt-pt'!F3571</f>
        <v>0</v>
      </c>
      <c r="V2617" s="44">
        <f>'Measured TV opt-pt'!G3571</f>
        <v>0</v>
      </c>
      <c r="W2617" s="44">
        <f>'Measured TV opt-pt'!H3571</f>
        <v>0</v>
      </c>
      <c r="X2617" s="44">
        <f>'Measured TV opt-pt'!I3571</f>
        <v>0</v>
      </c>
      <c r="Y2617" s="44">
        <f>'Measured TV opt-pt'!J3571</f>
        <v>0</v>
      </c>
      <c r="Z2617" s="44">
        <f>'Measured TV opt-pt'!K3571</f>
        <v>0</v>
      </c>
      <c r="AA2617" s="44">
        <f>'Measured TV opt-pt'!L3571</f>
        <v>0</v>
      </c>
      <c r="AB2617" s="44">
        <f>'Measured TV opt-pt'!M3571</f>
        <v>0</v>
      </c>
      <c r="AC2617" s="44">
        <f>'Measured TV opt-pt'!N3571</f>
        <v>0</v>
      </c>
      <c r="AD2617" s="44">
        <f>'Measured TV opt-pt'!O3571</f>
        <v>0</v>
      </c>
      <c r="AE2617" s="55">
        <f t="shared" si="1213"/>
        <v>0</v>
      </c>
    </row>
    <row r="2618" spans="1:31" ht="12.75" customHeight="1" thickBot="1" x14ac:dyDescent="0.25">
      <c r="A2618" s="193" t="s">
        <v>119</v>
      </c>
      <c r="B2618" s="385"/>
      <c r="C2618" s="122" t="s">
        <v>62</v>
      </c>
      <c r="D2618" s="42"/>
      <c r="E2618" s="42"/>
      <c r="F2618" s="42"/>
      <c r="G2618" s="42"/>
      <c r="H2618" s="42"/>
      <c r="I2618" s="42"/>
      <c r="J2618" s="42"/>
      <c r="K2618" s="42"/>
      <c r="L2618" s="42"/>
      <c r="M2618" s="42"/>
      <c r="N2618" s="42"/>
      <c r="O2618" s="42"/>
      <c r="P2618" s="144">
        <f t="shared" si="1203"/>
        <v>0</v>
      </c>
      <c r="R2618" s="123" t="s">
        <v>264</v>
      </c>
      <c r="S2618" s="44">
        <f>'Measured TV opt-pt'!D3572</f>
        <v>0</v>
      </c>
      <c r="T2618" s="44">
        <f>'Measured TV opt-pt'!E3572</f>
        <v>0</v>
      </c>
      <c r="U2618" s="44">
        <f>'Measured TV opt-pt'!F3572</f>
        <v>0</v>
      </c>
      <c r="V2618" s="44">
        <f>'Measured TV opt-pt'!G3572</f>
        <v>0</v>
      </c>
      <c r="W2618" s="44">
        <f>'Measured TV opt-pt'!H3572</f>
        <v>0</v>
      </c>
      <c r="X2618" s="44">
        <f>'Measured TV opt-pt'!I3572</f>
        <v>0</v>
      </c>
      <c r="Y2618" s="44">
        <f>'Measured TV opt-pt'!J3572</f>
        <v>0</v>
      </c>
      <c r="Z2618" s="44">
        <f>'Measured TV opt-pt'!K3572</f>
        <v>0</v>
      </c>
      <c r="AA2618" s="44">
        <f>'Measured TV opt-pt'!L3572</f>
        <v>0</v>
      </c>
      <c r="AB2618" s="44">
        <f>'Measured TV opt-pt'!M3572</f>
        <v>0</v>
      </c>
      <c r="AC2618" s="44">
        <f>'Measured TV opt-pt'!N3572</f>
        <v>0</v>
      </c>
      <c r="AD2618" s="44">
        <f>'Measured TV opt-pt'!O3572</f>
        <v>0</v>
      </c>
      <c r="AE2618" s="55">
        <f t="shared" si="1213"/>
        <v>0</v>
      </c>
    </row>
    <row r="2619" spans="1:31" ht="12.75" customHeight="1" thickBot="1" x14ac:dyDescent="0.25">
      <c r="A2619" s="193" t="s">
        <v>119</v>
      </c>
      <c r="B2619" s="385"/>
      <c r="C2619" s="122" t="s">
        <v>63</v>
      </c>
      <c r="D2619" s="42"/>
      <c r="E2619" s="42"/>
      <c r="F2619" s="42"/>
      <c r="G2619" s="42"/>
      <c r="H2619" s="42"/>
      <c r="I2619" s="42"/>
      <c r="J2619" s="42"/>
      <c r="K2619" s="42"/>
      <c r="L2619" s="42"/>
      <c r="M2619" s="42"/>
      <c r="N2619" s="42"/>
      <c r="O2619" s="42"/>
      <c r="P2619" s="144">
        <f t="shared" si="1203"/>
        <v>0</v>
      </c>
      <c r="Q2619" s="5"/>
      <c r="R2619" s="123" t="s">
        <v>265</v>
      </c>
      <c r="S2619" s="44">
        <f>'Measured TV opt-pt'!D3573</f>
        <v>0</v>
      </c>
      <c r="T2619" s="44">
        <f>'Measured TV opt-pt'!E3573</f>
        <v>0</v>
      </c>
      <c r="U2619" s="44">
        <f>'Measured TV opt-pt'!F3573</f>
        <v>0</v>
      </c>
      <c r="V2619" s="44">
        <f>'Measured TV opt-pt'!G3573</f>
        <v>0</v>
      </c>
      <c r="W2619" s="44">
        <f>'Measured TV opt-pt'!H3573</f>
        <v>0</v>
      </c>
      <c r="X2619" s="44">
        <f>'Measured TV opt-pt'!I3573</f>
        <v>0</v>
      </c>
      <c r="Y2619" s="44">
        <f>'Measured TV opt-pt'!J3573</f>
        <v>0</v>
      </c>
      <c r="Z2619" s="44">
        <f>'Measured TV opt-pt'!K3573</f>
        <v>0</v>
      </c>
      <c r="AA2619" s="44">
        <f>'Measured TV opt-pt'!L3573</f>
        <v>0</v>
      </c>
      <c r="AB2619" s="44">
        <f>'Measured TV opt-pt'!M3573</f>
        <v>0</v>
      </c>
      <c r="AC2619" s="44">
        <f>'Measured TV opt-pt'!N3573</f>
        <v>0</v>
      </c>
      <c r="AD2619" s="44">
        <f>'Measured TV opt-pt'!O3573</f>
        <v>0</v>
      </c>
      <c r="AE2619" s="55">
        <f t="shared" si="1213"/>
        <v>0</v>
      </c>
    </row>
    <row r="2620" spans="1:31" ht="13.5" customHeight="1" x14ac:dyDescent="0.2">
      <c r="A2620" s="193" t="s">
        <v>119</v>
      </c>
      <c r="B2620" s="385"/>
      <c r="C2620" s="122" t="s">
        <v>64</v>
      </c>
      <c r="D2620" s="42"/>
      <c r="E2620" s="42"/>
      <c r="F2620" s="42"/>
      <c r="G2620" s="42"/>
      <c r="H2620" s="42"/>
      <c r="I2620" s="42"/>
      <c r="J2620" s="42"/>
      <c r="K2620" s="42"/>
      <c r="L2620" s="42"/>
      <c r="M2620" s="42"/>
      <c r="N2620" s="42"/>
      <c r="O2620" s="42"/>
      <c r="P2620" s="144">
        <f t="shared" si="1203"/>
        <v>0</v>
      </c>
      <c r="Q2620" s="5"/>
      <c r="R2620" s="123" t="s">
        <v>266</v>
      </c>
      <c r="S2620" s="44"/>
      <c r="T2620" s="44"/>
      <c r="U2620" s="44"/>
      <c r="V2620" s="44"/>
      <c r="W2620" s="44"/>
      <c r="X2620" s="44"/>
      <c r="Y2620" s="44"/>
      <c r="Z2620" s="44"/>
      <c r="AA2620" s="44"/>
      <c r="AB2620" s="44"/>
      <c r="AC2620" s="44"/>
      <c r="AD2620" s="44"/>
      <c r="AE2620" s="55">
        <f t="shared" si="1213"/>
        <v>0</v>
      </c>
    </row>
    <row r="2621" spans="1:31" ht="12.75" customHeight="1" x14ac:dyDescent="0.2">
      <c r="A2621" s="193" t="s">
        <v>119</v>
      </c>
      <c r="B2621" s="385"/>
      <c r="C2621" s="212" t="s">
        <v>289</v>
      </c>
      <c r="D2621" s="217">
        <f t="shared" ref="D2621:O2621" si="1214">SUM(D2622:D2640)</f>
        <v>0</v>
      </c>
      <c r="E2621" s="217">
        <f t="shared" si="1214"/>
        <v>0</v>
      </c>
      <c r="F2621" s="217">
        <f t="shared" si="1214"/>
        <v>0</v>
      </c>
      <c r="G2621" s="217">
        <f t="shared" si="1214"/>
        <v>0</v>
      </c>
      <c r="H2621" s="217">
        <f t="shared" si="1214"/>
        <v>0</v>
      </c>
      <c r="I2621" s="217">
        <f t="shared" si="1214"/>
        <v>0</v>
      </c>
      <c r="J2621" s="217">
        <f t="shared" si="1214"/>
        <v>0</v>
      </c>
      <c r="K2621" s="217">
        <f t="shared" si="1214"/>
        <v>0</v>
      </c>
      <c r="L2621" s="217">
        <f t="shared" si="1214"/>
        <v>0</v>
      </c>
      <c r="M2621" s="217">
        <f t="shared" si="1214"/>
        <v>0</v>
      </c>
      <c r="N2621" s="217">
        <f t="shared" si="1214"/>
        <v>0</v>
      </c>
      <c r="O2621" s="217">
        <f t="shared" si="1214"/>
        <v>0</v>
      </c>
      <c r="P2621" s="214">
        <f t="shared" si="1203"/>
        <v>0</v>
      </c>
      <c r="Q2621" s="5"/>
      <c r="R2621" s="60" t="s">
        <v>107</v>
      </c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</row>
    <row r="2622" spans="1:31" ht="12.75" customHeight="1" x14ac:dyDescent="0.25">
      <c r="A2622" s="193" t="s">
        <v>119</v>
      </c>
      <c r="B2622" s="385"/>
      <c r="C2622" s="311" t="s">
        <v>284</v>
      </c>
      <c r="D2622" s="330"/>
      <c r="E2622" s="330"/>
      <c r="F2622" s="330"/>
      <c r="G2622" s="330"/>
      <c r="H2622" s="330"/>
      <c r="I2622" s="330"/>
      <c r="J2622" s="330"/>
      <c r="K2622" s="330"/>
      <c r="L2622" s="330"/>
      <c r="M2622" s="330"/>
      <c r="N2622" s="330"/>
      <c r="O2622" s="330"/>
      <c r="P2622" s="312">
        <f t="shared" ref="P2622:P2640" si="1215">SUM(D2622:O2622)</f>
        <v>0</v>
      </c>
      <c r="Q2622" s="5"/>
      <c r="R2622" s="60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</row>
    <row r="2623" spans="1:31" ht="12.75" customHeight="1" x14ac:dyDescent="0.25">
      <c r="A2623" s="193" t="s">
        <v>119</v>
      </c>
      <c r="B2623" s="385"/>
      <c r="C2623" s="311" t="s">
        <v>288</v>
      </c>
      <c r="D2623" s="330"/>
      <c r="E2623" s="330"/>
      <c r="F2623" s="330"/>
      <c r="G2623" s="330"/>
      <c r="H2623" s="330"/>
      <c r="I2623" s="330"/>
      <c r="J2623" s="330"/>
      <c r="K2623" s="330"/>
      <c r="L2623" s="330"/>
      <c r="M2623" s="330"/>
      <c r="N2623" s="330"/>
      <c r="O2623" s="330"/>
      <c r="P2623" s="312">
        <f t="shared" si="1215"/>
        <v>0</v>
      </c>
      <c r="Q2623" s="5"/>
      <c r="R2623" s="60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</row>
    <row r="2624" spans="1:31" ht="12.75" customHeight="1" x14ac:dyDescent="0.25">
      <c r="A2624" s="193" t="s">
        <v>119</v>
      </c>
      <c r="B2624" s="385"/>
      <c r="C2624" s="311" t="s">
        <v>280</v>
      </c>
      <c r="D2624" s="330"/>
      <c r="E2624" s="330"/>
      <c r="F2624" s="330"/>
      <c r="G2624" s="330"/>
      <c r="H2624" s="330"/>
      <c r="I2624" s="330"/>
      <c r="J2624" s="330"/>
      <c r="K2624" s="330"/>
      <c r="L2624" s="330"/>
      <c r="M2624" s="330"/>
      <c r="N2624" s="330"/>
      <c r="O2624" s="330"/>
      <c r="P2624" s="312">
        <f t="shared" si="1215"/>
        <v>0</v>
      </c>
      <c r="Q2624" s="5"/>
      <c r="R2624" s="60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</row>
    <row r="2625" spans="1:31" ht="12.75" customHeight="1" x14ac:dyDescent="0.25">
      <c r="A2625" s="193" t="s">
        <v>119</v>
      </c>
      <c r="B2625" s="385"/>
      <c r="C2625" s="311" t="s">
        <v>285</v>
      </c>
      <c r="D2625" s="330"/>
      <c r="E2625" s="330"/>
      <c r="F2625" s="330"/>
      <c r="G2625" s="330"/>
      <c r="H2625" s="330"/>
      <c r="I2625" s="330"/>
      <c r="J2625" s="330"/>
      <c r="K2625" s="330"/>
      <c r="L2625" s="330"/>
      <c r="M2625" s="330"/>
      <c r="N2625" s="330"/>
      <c r="O2625" s="330"/>
      <c r="P2625" s="312">
        <f t="shared" si="1215"/>
        <v>0</v>
      </c>
      <c r="Q2625" s="5"/>
      <c r="R2625" s="60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</row>
    <row r="2626" spans="1:31" ht="12.75" customHeight="1" x14ac:dyDescent="0.25">
      <c r="A2626" s="193" t="str">
        <f t="shared" ref="A2626:A2638" si="1216">+A2625</f>
        <v>IC</v>
      </c>
      <c r="B2626" s="385"/>
      <c r="C2626" s="311" t="s">
        <v>280</v>
      </c>
      <c r="D2626" s="330"/>
      <c r="E2626" s="330"/>
      <c r="F2626" s="330"/>
      <c r="G2626" s="330"/>
      <c r="H2626" s="330"/>
      <c r="I2626" s="330"/>
      <c r="J2626" s="330"/>
      <c r="K2626" s="330"/>
      <c r="L2626" s="330"/>
      <c r="M2626" s="330"/>
      <c r="N2626" s="330"/>
      <c r="O2626" s="330"/>
      <c r="P2626" s="312">
        <f t="shared" si="1215"/>
        <v>0</v>
      </c>
      <c r="Q2626" s="5"/>
      <c r="R2626" s="60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</row>
    <row r="2627" spans="1:31" ht="12.75" customHeight="1" x14ac:dyDescent="0.25">
      <c r="A2627" s="193" t="str">
        <f t="shared" si="1216"/>
        <v>IC</v>
      </c>
      <c r="B2627" s="385"/>
      <c r="C2627" s="311" t="s">
        <v>286</v>
      </c>
      <c r="D2627" s="330"/>
      <c r="E2627" s="330"/>
      <c r="F2627" s="330"/>
      <c r="G2627" s="330"/>
      <c r="H2627" s="330"/>
      <c r="I2627" s="330"/>
      <c r="J2627" s="330"/>
      <c r="K2627" s="330"/>
      <c r="L2627" s="330"/>
      <c r="M2627" s="330"/>
      <c r="N2627" s="330"/>
      <c r="O2627" s="330"/>
      <c r="P2627" s="312">
        <f t="shared" si="1215"/>
        <v>0</v>
      </c>
      <c r="Q2627" s="5"/>
      <c r="R2627" s="60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</row>
    <row r="2628" spans="1:31" ht="12.75" customHeight="1" x14ac:dyDescent="0.25">
      <c r="A2628" s="193" t="str">
        <f t="shared" si="1216"/>
        <v>IC</v>
      </c>
      <c r="B2628" s="385"/>
      <c r="C2628" s="311" t="s">
        <v>282</v>
      </c>
      <c r="D2628" s="330"/>
      <c r="E2628" s="330"/>
      <c r="F2628" s="330"/>
      <c r="G2628" s="330"/>
      <c r="H2628" s="330"/>
      <c r="I2628" s="330"/>
      <c r="J2628" s="330"/>
      <c r="K2628" s="330"/>
      <c r="L2628" s="330"/>
      <c r="M2628" s="330"/>
      <c r="N2628" s="330"/>
      <c r="O2628" s="330"/>
      <c r="P2628" s="312">
        <f t="shared" si="1215"/>
        <v>0</v>
      </c>
      <c r="Q2628" s="5"/>
      <c r="R2628" s="60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</row>
    <row r="2629" spans="1:31" ht="12.75" customHeight="1" x14ac:dyDescent="0.25">
      <c r="A2629" s="193" t="str">
        <f t="shared" si="1216"/>
        <v>IC</v>
      </c>
      <c r="B2629" s="385"/>
      <c r="C2629" s="311" t="s">
        <v>283</v>
      </c>
      <c r="D2629" s="330"/>
      <c r="E2629" s="330"/>
      <c r="F2629" s="330"/>
      <c r="G2629" s="330"/>
      <c r="H2629" s="330"/>
      <c r="I2629" s="330"/>
      <c r="J2629" s="330"/>
      <c r="K2629" s="330"/>
      <c r="L2629" s="330"/>
      <c r="M2629" s="330"/>
      <c r="N2629" s="330"/>
      <c r="O2629" s="330"/>
      <c r="P2629" s="312">
        <f t="shared" si="1215"/>
        <v>0</v>
      </c>
      <c r="Q2629" s="5"/>
      <c r="R2629" s="60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</row>
    <row r="2630" spans="1:31" ht="12.75" customHeight="1" x14ac:dyDescent="0.25">
      <c r="A2630" s="193" t="str">
        <f t="shared" si="1216"/>
        <v>IC</v>
      </c>
      <c r="B2630" s="385"/>
      <c r="C2630" s="313" t="s">
        <v>287</v>
      </c>
      <c r="D2630" s="331"/>
      <c r="E2630" s="331"/>
      <c r="F2630" s="331"/>
      <c r="G2630" s="331"/>
      <c r="H2630" s="331"/>
      <c r="I2630" s="331"/>
      <c r="J2630" s="331"/>
      <c r="K2630" s="331"/>
      <c r="L2630" s="331"/>
      <c r="M2630" s="331"/>
      <c r="N2630" s="331"/>
      <c r="O2630" s="331"/>
      <c r="P2630" s="314">
        <f t="shared" si="1215"/>
        <v>0</v>
      </c>
      <c r="Q2630" s="5"/>
      <c r="R2630" s="60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</row>
    <row r="2631" spans="1:31" ht="12.75" customHeight="1" x14ac:dyDescent="0.25">
      <c r="A2631" s="193" t="str">
        <f t="shared" si="1216"/>
        <v>IC</v>
      </c>
      <c r="B2631" s="385"/>
      <c r="C2631" s="313" t="s">
        <v>288</v>
      </c>
      <c r="D2631" s="331"/>
      <c r="E2631" s="331"/>
      <c r="F2631" s="331"/>
      <c r="G2631" s="331"/>
      <c r="H2631" s="331"/>
      <c r="I2631" s="331"/>
      <c r="J2631" s="331"/>
      <c r="K2631" s="331"/>
      <c r="L2631" s="331"/>
      <c r="M2631" s="331"/>
      <c r="N2631" s="331"/>
      <c r="O2631" s="331"/>
      <c r="P2631" s="314">
        <f t="shared" si="1215"/>
        <v>0</v>
      </c>
      <c r="Q2631" s="5"/>
      <c r="R2631" s="60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</row>
    <row r="2632" spans="1:31" ht="12.75" customHeight="1" x14ac:dyDescent="0.25">
      <c r="A2632" s="193" t="str">
        <f t="shared" si="1216"/>
        <v>IC</v>
      </c>
      <c r="B2632" s="385"/>
      <c r="C2632" s="313" t="s">
        <v>280</v>
      </c>
      <c r="D2632" s="331"/>
      <c r="E2632" s="331"/>
      <c r="F2632" s="331"/>
      <c r="G2632" s="331"/>
      <c r="H2632" s="331"/>
      <c r="I2632" s="331"/>
      <c r="J2632" s="331"/>
      <c r="K2632" s="331"/>
      <c r="L2632" s="331"/>
      <c r="M2632" s="331"/>
      <c r="N2632" s="331"/>
      <c r="O2632" s="331"/>
      <c r="P2632" s="314">
        <f t="shared" si="1215"/>
        <v>0</v>
      </c>
      <c r="Q2632" s="5"/>
      <c r="R2632" s="60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</row>
    <row r="2633" spans="1:31" ht="12.75" customHeight="1" x14ac:dyDescent="0.25">
      <c r="A2633" s="193" t="str">
        <f t="shared" si="1216"/>
        <v>IC</v>
      </c>
      <c r="B2633" s="385"/>
      <c r="C2633" s="313" t="s">
        <v>285</v>
      </c>
      <c r="D2633" s="331"/>
      <c r="E2633" s="331"/>
      <c r="F2633" s="331"/>
      <c r="G2633" s="331"/>
      <c r="H2633" s="331"/>
      <c r="I2633" s="331"/>
      <c r="J2633" s="331"/>
      <c r="K2633" s="331"/>
      <c r="L2633" s="331"/>
      <c r="M2633" s="331"/>
      <c r="N2633" s="331"/>
      <c r="O2633" s="331"/>
      <c r="P2633" s="314">
        <f t="shared" si="1215"/>
        <v>0</v>
      </c>
      <c r="Q2633" s="5"/>
      <c r="R2633" s="60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</row>
    <row r="2634" spans="1:31" ht="12.75" customHeight="1" x14ac:dyDescent="0.25">
      <c r="A2634" s="193" t="str">
        <f t="shared" si="1216"/>
        <v>IC</v>
      </c>
      <c r="B2634" s="385"/>
      <c r="C2634" s="313" t="s">
        <v>280</v>
      </c>
      <c r="D2634" s="331"/>
      <c r="E2634" s="331"/>
      <c r="F2634" s="331"/>
      <c r="G2634" s="331"/>
      <c r="H2634" s="331"/>
      <c r="I2634" s="331"/>
      <c r="J2634" s="331"/>
      <c r="K2634" s="331"/>
      <c r="L2634" s="331"/>
      <c r="M2634" s="331"/>
      <c r="N2634" s="331"/>
      <c r="O2634" s="331"/>
      <c r="P2634" s="314">
        <f t="shared" si="1215"/>
        <v>0</v>
      </c>
      <c r="Q2634" s="5"/>
      <c r="R2634" s="60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</row>
    <row r="2635" spans="1:31" ht="12.75" customHeight="1" x14ac:dyDescent="0.25">
      <c r="A2635" s="193" t="str">
        <f t="shared" si="1216"/>
        <v>IC</v>
      </c>
      <c r="B2635" s="385"/>
      <c r="C2635" s="313" t="s">
        <v>286</v>
      </c>
      <c r="D2635" s="331"/>
      <c r="E2635" s="331"/>
      <c r="F2635" s="331"/>
      <c r="G2635" s="331"/>
      <c r="H2635" s="331"/>
      <c r="I2635" s="331"/>
      <c r="J2635" s="331"/>
      <c r="K2635" s="331"/>
      <c r="L2635" s="331"/>
      <c r="M2635" s="331"/>
      <c r="N2635" s="331"/>
      <c r="O2635" s="331"/>
      <c r="P2635" s="314">
        <f t="shared" si="1215"/>
        <v>0</v>
      </c>
      <c r="Q2635" s="5"/>
      <c r="R2635" s="60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</row>
    <row r="2636" spans="1:31" ht="12.75" customHeight="1" x14ac:dyDescent="0.25">
      <c r="A2636" s="193" t="str">
        <f t="shared" si="1216"/>
        <v>IC</v>
      </c>
      <c r="B2636" s="385"/>
      <c r="C2636" s="313" t="s">
        <v>282</v>
      </c>
      <c r="D2636" s="331"/>
      <c r="E2636" s="331"/>
      <c r="F2636" s="331"/>
      <c r="G2636" s="331"/>
      <c r="H2636" s="331"/>
      <c r="I2636" s="331"/>
      <c r="J2636" s="331"/>
      <c r="K2636" s="331"/>
      <c r="L2636" s="331"/>
      <c r="M2636" s="331"/>
      <c r="N2636" s="331"/>
      <c r="O2636" s="331"/>
      <c r="P2636" s="314">
        <f t="shared" si="1215"/>
        <v>0</v>
      </c>
      <c r="Q2636" s="5"/>
      <c r="R2636" s="60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</row>
    <row r="2637" spans="1:31" ht="12.75" customHeight="1" x14ac:dyDescent="0.25">
      <c r="A2637" s="193" t="str">
        <f t="shared" si="1216"/>
        <v>IC</v>
      </c>
      <c r="B2637" s="385"/>
      <c r="C2637" s="313" t="s">
        <v>283</v>
      </c>
      <c r="D2637" s="331"/>
      <c r="E2637" s="331"/>
      <c r="F2637" s="331"/>
      <c r="G2637" s="331"/>
      <c r="H2637" s="331"/>
      <c r="I2637" s="331"/>
      <c r="J2637" s="331"/>
      <c r="K2637" s="331"/>
      <c r="L2637" s="331"/>
      <c r="M2637" s="331"/>
      <c r="N2637" s="331"/>
      <c r="O2637" s="331"/>
      <c r="P2637" s="314">
        <f t="shared" si="1215"/>
        <v>0</v>
      </c>
      <c r="Q2637" s="5"/>
      <c r="R2637" s="60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</row>
    <row r="2638" spans="1:31" ht="12.75" customHeight="1" x14ac:dyDescent="0.25">
      <c r="A2638" s="193" t="str">
        <f t="shared" si="1216"/>
        <v>IC</v>
      </c>
      <c r="B2638" s="385"/>
      <c r="C2638" s="313" t="s">
        <v>281</v>
      </c>
      <c r="D2638" s="331"/>
      <c r="E2638" s="331"/>
      <c r="F2638" s="331"/>
      <c r="G2638" s="331"/>
      <c r="H2638" s="331"/>
      <c r="I2638" s="331"/>
      <c r="J2638" s="331"/>
      <c r="K2638" s="331"/>
      <c r="L2638" s="331"/>
      <c r="M2638" s="331"/>
      <c r="N2638" s="331"/>
      <c r="O2638" s="331"/>
      <c r="P2638" s="314">
        <f t="shared" si="1215"/>
        <v>0</v>
      </c>
      <c r="Q2638" s="5"/>
      <c r="R2638" s="60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</row>
    <row r="2639" spans="1:31" ht="12.75" customHeight="1" x14ac:dyDescent="0.25">
      <c r="A2639" s="193" t="s">
        <v>119</v>
      </c>
      <c r="B2639" s="385"/>
      <c r="C2639" s="318" t="s">
        <v>279</v>
      </c>
      <c r="D2639" s="332"/>
      <c r="E2639" s="332"/>
      <c r="F2639" s="332"/>
      <c r="G2639" s="332"/>
      <c r="H2639" s="332"/>
      <c r="I2639" s="332"/>
      <c r="J2639" s="332"/>
      <c r="K2639" s="332"/>
      <c r="L2639" s="332"/>
      <c r="M2639" s="332"/>
      <c r="N2639" s="332"/>
      <c r="O2639" s="332"/>
      <c r="P2639" s="315">
        <f t="shared" si="1215"/>
        <v>0</v>
      </c>
      <c r="Q2639" s="5"/>
      <c r="R2639" s="60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</row>
    <row r="2640" spans="1:31" ht="12.75" customHeight="1" x14ac:dyDescent="0.25">
      <c r="A2640" s="193" t="s">
        <v>119</v>
      </c>
      <c r="B2640" s="385"/>
      <c r="C2640" s="316" t="s">
        <v>290</v>
      </c>
      <c r="D2640" s="334"/>
      <c r="E2640" s="334"/>
      <c r="F2640" s="334"/>
      <c r="G2640" s="334"/>
      <c r="H2640" s="334"/>
      <c r="I2640" s="334"/>
      <c r="J2640" s="334"/>
      <c r="K2640" s="334"/>
      <c r="L2640" s="334"/>
      <c r="M2640" s="334"/>
      <c r="N2640" s="334"/>
      <c r="O2640" s="334"/>
      <c r="P2640" s="317">
        <f t="shared" si="1215"/>
        <v>0</v>
      </c>
      <c r="Q2640" s="5"/>
      <c r="R2640" s="60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</row>
    <row r="2641" spans="1:31" ht="12.75" customHeight="1" x14ac:dyDescent="0.2">
      <c r="A2641" s="193" t="s">
        <v>119</v>
      </c>
      <c r="B2641" s="385"/>
      <c r="C2641" s="122" t="s">
        <v>66</v>
      </c>
      <c r="D2641" s="42"/>
      <c r="E2641" s="42"/>
      <c r="F2641" s="42"/>
      <c r="G2641" s="42"/>
      <c r="H2641" s="42"/>
      <c r="I2641" s="42"/>
      <c r="J2641" s="42"/>
      <c r="K2641" s="42"/>
      <c r="L2641" s="42"/>
      <c r="M2641" s="42"/>
      <c r="N2641" s="42"/>
      <c r="O2641" s="42"/>
      <c r="P2641" s="144">
        <f t="shared" si="1203"/>
        <v>0</v>
      </c>
      <c r="R2641" s="60" t="s">
        <v>107</v>
      </c>
    </row>
    <row r="2642" spans="1:31" ht="12.75" customHeight="1" x14ac:dyDescent="0.2">
      <c r="A2642" s="193" t="s">
        <v>119</v>
      </c>
      <c r="B2642" s="385"/>
      <c r="C2642" s="122" t="s">
        <v>67</v>
      </c>
      <c r="D2642" s="42"/>
      <c r="E2642" s="42"/>
      <c r="F2642" s="42"/>
      <c r="G2642" s="42"/>
      <c r="H2642" s="42"/>
      <c r="I2642" s="42"/>
      <c r="J2642" s="42"/>
      <c r="K2642" s="42"/>
      <c r="L2642" s="42"/>
      <c r="M2642" s="42"/>
      <c r="N2642" s="42"/>
      <c r="O2642" s="42"/>
      <c r="P2642" s="144">
        <f t="shared" si="1203"/>
        <v>0</v>
      </c>
      <c r="Q2642" s="5"/>
      <c r="R2642" s="60" t="s">
        <v>107</v>
      </c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</row>
    <row r="2643" spans="1:31" ht="12.75" customHeight="1" x14ac:dyDescent="0.2">
      <c r="A2643" s="193" t="s">
        <v>119</v>
      </c>
      <c r="B2643" s="385"/>
      <c r="C2643" s="122" t="s">
        <v>68</v>
      </c>
      <c r="D2643" s="42"/>
      <c r="E2643" s="42"/>
      <c r="F2643" s="42"/>
      <c r="G2643" s="42"/>
      <c r="H2643" s="42"/>
      <c r="I2643" s="42"/>
      <c r="J2643" s="42"/>
      <c r="K2643" s="42"/>
      <c r="L2643" s="42"/>
      <c r="M2643" s="42"/>
      <c r="N2643" s="42"/>
      <c r="O2643" s="42"/>
      <c r="P2643" s="144">
        <f t="shared" si="1203"/>
        <v>0</v>
      </c>
      <c r="Q2643" s="5"/>
      <c r="R2643" s="60" t="s">
        <v>107</v>
      </c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</row>
    <row r="2644" spans="1:31" ht="13.5" customHeight="1" thickBot="1" x14ac:dyDescent="0.25">
      <c r="A2644" s="193" t="s">
        <v>119</v>
      </c>
      <c r="B2644" s="386"/>
      <c r="C2644" s="126" t="s">
        <v>55</v>
      </c>
      <c r="D2644" s="56">
        <f t="shared" ref="D2644:O2644" si="1217">+D2643+D2642+D2641+D2621+D2620+D2619+D2618+D2617+D2616+D2605</f>
        <v>0</v>
      </c>
      <c r="E2644" s="56">
        <f t="shared" si="1217"/>
        <v>0</v>
      </c>
      <c r="F2644" s="56">
        <f t="shared" si="1217"/>
        <v>0</v>
      </c>
      <c r="G2644" s="56">
        <f t="shared" si="1217"/>
        <v>0</v>
      </c>
      <c r="H2644" s="56">
        <f t="shared" si="1217"/>
        <v>0</v>
      </c>
      <c r="I2644" s="56">
        <f t="shared" si="1217"/>
        <v>0</v>
      </c>
      <c r="J2644" s="56">
        <f t="shared" si="1217"/>
        <v>0</v>
      </c>
      <c r="K2644" s="56">
        <f t="shared" si="1217"/>
        <v>0</v>
      </c>
      <c r="L2644" s="56">
        <f t="shared" si="1217"/>
        <v>0</v>
      </c>
      <c r="M2644" s="56">
        <f t="shared" si="1217"/>
        <v>0</v>
      </c>
      <c r="N2644" s="56">
        <f t="shared" si="1217"/>
        <v>0</v>
      </c>
      <c r="O2644" s="56">
        <f t="shared" si="1217"/>
        <v>0</v>
      </c>
      <c r="P2644" s="147">
        <f t="shared" si="1203"/>
        <v>0</v>
      </c>
      <c r="Q2644" s="199" t="str">
        <f>+B2605</f>
        <v>Ben&amp;Jerry's</v>
      </c>
      <c r="R2644" s="60" t="s">
        <v>107</v>
      </c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</row>
    <row r="2645" spans="1:31" ht="12.75" customHeight="1" thickBot="1" x14ac:dyDescent="0.25">
      <c r="A2645" s="193" t="s">
        <v>119</v>
      </c>
      <c r="B2645" s="384" t="str">
        <f>+'Measured TV opt-pt'!B3591</f>
        <v>Cafe Zero</v>
      </c>
      <c r="C2645" s="121" t="s">
        <v>56</v>
      </c>
      <c r="D2645" s="54">
        <f t="shared" ref="D2645:O2645" si="1218">SUM(D2646:D2655)</f>
        <v>0</v>
      </c>
      <c r="E2645" s="54">
        <f t="shared" si="1218"/>
        <v>0</v>
      </c>
      <c r="F2645" s="54">
        <f t="shared" si="1218"/>
        <v>0</v>
      </c>
      <c r="G2645" s="54">
        <f t="shared" si="1218"/>
        <v>0</v>
      </c>
      <c r="H2645" s="54">
        <f t="shared" si="1218"/>
        <v>0</v>
      </c>
      <c r="I2645" s="54">
        <f t="shared" si="1218"/>
        <v>0</v>
      </c>
      <c r="J2645" s="54">
        <f t="shared" si="1218"/>
        <v>0</v>
      </c>
      <c r="K2645" s="54">
        <f t="shared" si="1218"/>
        <v>0</v>
      </c>
      <c r="L2645" s="54">
        <f t="shared" si="1218"/>
        <v>0</v>
      </c>
      <c r="M2645" s="54">
        <f t="shared" si="1218"/>
        <v>0</v>
      </c>
      <c r="N2645" s="54">
        <f t="shared" si="1218"/>
        <v>0</v>
      </c>
      <c r="O2645" s="54">
        <f t="shared" si="1218"/>
        <v>0</v>
      </c>
      <c r="P2645" s="140">
        <f t="shared" si="1203"/>
        <v>0</v>
      </c>
      <c r="Q2645" s="198"/>
      <c r="R2645" s="121" t="s">
        <v>104</v>
      </c>
      <c r="S2645" s="54">
        <f>SUM(S2646:S2651)</f>
        <v>0</v>
      </c>
      <c r="T2645" s="54">
        <f t="shared" ref="T2645:X2645" si="1219">SUM(T2646:T2651)</f>
        <v>0</v>
      </c>
      <c r="U2645" s="54">
        <f t="shared" si="1219"/>
        <v>0</v>
      </c>
      <c r="V2645" s="54">
        <f t="shared" si="1219"/>
        <v>0</v>
      </c>
      <c r="W2645" s="54">
        <f t="shared" si="1219"/>
        <v>0</v>
      </c>
      <c r="X2645" s="117">
        <f t="shared" si="1219"/>
        <v>0</v>
      </c>
      <c r="Y2645" s="117">
        <f t="shared" ref="Y2645:AD2645" si="1220">SUM(Y2646:Y2651)</f>
        <v>0</v>
      </c>
      <c r="Z2645" s="117">
        <f t="shared" si="1220"/>
        <v>0</v>
      </c>
      <c r="AA2645" s="117">
        <f t="shared" si="1220"/>
        <v>0</v>
      </c>
      <c r="AB2645" s="117">
        <f t="shared" si="1220"/>
        <v>0</v>
      </c>
      <c r="AC2645" s="117">
        <f t="shared" si="1220"/>
        <v>0</v>
      </c>
      <c r="AD2645" s="117">
        <f t="shared" si="1220"/>
        <v>0</v>
      </c>
      <c r="AE2645" s="55">
        <f t="shared" ref="AE2645:AE2651" si="1221">SUM(S2645:AD2645)</f>
        <v>0</v>
      </c>
    </row>
    <row r="2646" spans="1:31" ht="12.75" customHeight="1" thickBot="1" x14ac:dyDescent="0.25">
      <c r="A2646" s="193" t="s">
        <v>119</v>
      </c>
      <c r="B2646" s="385"/>
      <c r="C2646" s="123" t="s">
        <v>57</v>
      </c>
      <c r="D2646" s="58">
        <f>+'Measured TV opt-pt'!D3593</f>
        <v>0</v>
      </c>
      <c r="E2646" s="58">
        <f>+'Measured TV opt-pt'!E3593</f>
        <v>0</v>
      </c>
      <c r="F2646" s="58">
        <f>+'Measured TV opt-pt'!F3593</f>
        <v>0</v>
      </c>
      <c r="G2646" s="58">
        <f>+'Measured TV opt-pt'!G3593</f>
        <v>0</v>
      </c>
      <c r="H2646" s="58">
        <f>+'Measured TV opt-pt'!H3593</f>
        <v>0</v>
      </c>
      <c r="I2646" s="58">
        <f>+'Measured TV opt-pt'!I3593</f>
        <v>0</v>
      </c>
      <c r="J2646" s="58">
        <f>+'Measured TV opt-pt'!J3593</f>
        <v>0</v>
      </c>
      <c r="K2646" s="58">
        <f>+'Measured TV opt-pt'!K3593</f>
        <v>0</v>
      </c>
      <c r="L2646" s="58">
        <f>+'Measured TV opt-pt'!L3593</f>
        <v>0</v>
      </c>
      <c r="M2646" s="58">
        <f>+'Measured TV opt-pt'!M3593</f>
        <v>0</v>
      </c>
      <c r="N2646" s="58">
        <f>+'Measured TV opt-pt'!N3593</f>
        <v>0</v>
      </c>
      <c r="O2646" s="58">
        <f>+'Measured TV opt-pt'!O3593</f>
        <v>0</v>
      </c>
      <c r="P2646" s="141">
        <f t="shared" si="1203"/>
        <v>0</v>
      </c>
      <c r="R2646" s="123" t="s">
        <v>57</v>
      </c>
      <c r="S2646" s="44">
        <f>'Measured TV opt-pt'!D3630</f>
        <v>0</v>
      </c>
      <c r="T2646" s="44">
        <f>'Measured TV opt-pt'!E3630</f>
        <v>0</v>
      </c>
      <c r="U2646" s="44">
        <f>'Measured TV opt-pt'!F3630</f>
        <v>0</v>
      </c>
      <c r="V2646" s="44">
        <f>'Measured TV opt-pt'!G3630</f>
        <v>0</v>
      </c>
      <c r="W2646" s="44">
        <f>'Measured TV opt-pt'!H3630</f>
        <v>0</v>
      </c>
      <c r="X2646" s="44">
        <f>'Measured TV opt-pt'!I3630</f>
        <v>0</v>
      </c>
      <c r="Y2646" s="44">
        <f>'Measured TV opt-pt'!J3630</f>
        <v>0</v>
      </c>
      <c r="Z2646" s="44">
        <f>'Measured TV opt-pt'!K3630</f>
        <v>0</v>
      </c>
      <c r="AA2646" s="44">
        <f>'Measured TV opt-pt'!L3630</f>
        <v>0</v>
      </c>
      <c r="AB2646" s="44">
        <f>'Measured TV opt-pt'!M3630</f>
        <v>0</v>
      </c>
      <c r="AC2646" s="44">
        <f>'Measured TV opt-pt'!N3630</f>
        <v>0</v>
      </c>
      <c r="AD2646" s="44">
        <f>'Measured TV opt-pt'!O3630</f>
        <v>0</v>
      </c>
      <c r="AE2646" s="55">
        <f t="shared" si="1221"/>
        <v>0</v>
      </c>
    </row>
    <row r="2647" spans="1:31" ht="12.75" customHeight="1" thickBot="1" x14ac:dyDescent="0.25">
      <c r="A2647" s="193" t="s">
        <v>119</v>
      </c>
      <c r="B2647" s="385"/>
      <c r="C2647" s="123" t="s">
        <v>221</v>
      </c>
      <c r="D2647" s="58">
        <f>+'Measured TV opt-pt'!D3594</f>
        <v>0</v>
      </c>
      <c r="E2647" s="58">
        <f>+'Measured TV opt-pt'!E3594</f>
        <v>0</v>
      </c>
      <c r="F2647" s="58">
        <f>+'Measured TV opt-pt'!F3594</f>
        <v>0</v>
      </c>
      <c r="G2647" s="58">
        <f>+'Measured TV opt-pt'!G3594</f>
        <v>0</v>
      </c>
      <c r="H2647" s="58">
        <f>+'Measured TV opt-pt'!H3594</f>
        <v>0</v>
      </c>
      <c r="I2647" s="58">
        <f>+'Measured TV opt-pt'!I3594</f>
        <v>0</v>
      </c>
      <c r="J2647" s="58">
        <f>+'Measured TV opt-pt'!J3594</f>
        <v>0</v>
      </c>
      <c r="K2647" s="58">
        <f>+'Measured TV opt-pt'!K3594</f>
        <v>0</v>
      </c>
      <c r="L2647" s="58">
        <f>+'Measured TV opt-pt'!L3594</f>
        <v>0</v>
      </c>
      <c r="M2647" s="58">
        <f>+'Measured TV opt-pt'!M3594</f>
        <v>0</v>
      </c>
      <c r="N2647" s="58">
        <f>+'Measured TV opt-pt'!N3594</f>
        <v>0</v>
      </c>
      <c r="O2647" s="58">
        <f>+'Measured TV opt-pt'!O3594</f>
        <v>0</v>
      </c>
      <c r="P2647" s="141">
        <f t="shared" si="1203"/>
        <v>0</v>
      </c>
      <c r="R2647" s="123" t="s">
        <v>221</v>
      </c>
      <c r="S2647" s="44">
        <f>'Measured TV opt-pt'!D3631</f>
        <v>0</v>
      </c>
      <c r="T2647" s="44">
        <f>'Measured TV opt-pt'!E3631</f>
        <v>0</v>
      </c>
      <c r="U2647" s="44">
        <f>'Measured TV opt-pt'!F3631</f>
        <v>0</v>
      </c>
      <c r="V2647" s="44">
        <f>'Measured TV opt-pt'!G3631</f>
        <v>0</v>
      </c>
      <c r="W2647" s="44">
        <f>'Measured TV opt-pt'!H3631</f>
        <v>0</v>
      </c>
      <c r="X2647" s="44">
        <f>'Measured TV opt-pt'!I3631</f>
        <v>0</v>
      </c>
      <c r="Y2647" s="44">
        <f>'Measured TV opt-pt'!J3631</f>
        <v>0</v>
      </c>
      <c r="Z2647" s="44">
        <f>'Measured TV opt-pt'!K3631</f>
        <v>0</v>
      </c>
      <c r="AA2647" s="44">
        <f>'Measured TV opt-pt'!L3631</f>
        <v>0</v>
      </c>
      <c r="AB2647" s="44">
        <f>'Measured TV opt-pt'!M3631</f>
        <v>0</v>
      </c>
      <c r="AC2647" s="44">
        <f>'Measured TV opt-pt'!N3631</f>
        <v>0</v>
      </c>
      <c r="AD2647" s="44">
        <f>'Measured TV opt-pt'!O3631</f>
        <v>0</v>
      </c>
      <c r="AE2647" s="55">
        <f t="shared" si="1221"/>
        <v>0</v>
      </c>
    </row>
    <row r="2648" spans="1:31" ht="12.75" customHeight="1" thickBot="1" x14ac:dyDescent="0.25">
      <c r="A2648" s="193" t="s">
        <v>119</v>
      </c>
      <c r="B2648" s="385"/>
      <c r="C2648" s="123" t="s">
        <v>222</v>
      </c>
      <c r="D2648" s="58">
        <f>+'Measured TV opt-pt'!D3595</f>
        <v>0</v>
      </c>
      <c r="E2648" s="58">
        <f>+'Measured TV opt-pt'!E3595</f>
        <v>0</v>
      </c>
      <c r="F2648" s="58">
        <f>+'Measured TV opt-pt'!F3595</f>
        <v>0</v>
      </c>
      <c r="G2648" s="58">
        <f>+'Measured TV opt-pt'!G3595</f>
        <v>0</v>
      </c>
      <c r="H2648" s="58">
        <f>+'Measured TV opt-pt'!H3595</f>
        <v>0</v>
      </c>
      <c r="I2648" s="58">
        <f>+'Measured TV opt-pt'!I3595</f>
        <v>0</v>
      </c>
      <c r="J2648" s="58">
        <f>+'Measured TV opt-pt'!J3595</f>
        <v>0</v>
      </c>
      <c r="K2648" s="58">
        <f>+'Measured TV opt-pt'!K3595</f>
        <v>0</v>
      </c>
      <c r="L2648" s="58">
        <f>+'Measured TV opt-pt'!L3595</f>
        <v>0</v>
      </c>
      <c r="M2648" s="58">
        <f>+'Measured TV opt-pt'!M3595</f>
        <v>0</v>
      </c>
      <c r="N2648" s="58">
        <f>+'Measured TV opt-pt'!N3595</f>
        <v>0</v>
      </c>
      <c r="O2648" s="58">
        <f>+'Measured TV opt-pt'!O3595</f>
        <v>0</v>
      </c>
      <c r="P2648" s="141">
        <f t="shared" si="1203"/>
        <v>0</v>
      </c>
      <c r="R2648" s="123" t="s">
        <v>222</v>
      </c>
      <c r="S2648" s="44">
        <f>'Measured TV opt-pt'!D3632</f>
        <v>0</v>
      </c>
      <c r="T2648" s="44">
        <f>'Measured TV opt-pt'!E3632</f>
        <v>0</v>
      </c>
      <c r="U2648" s="44">
        <f>'Measured TV opt-pt'!F3632</f>
        <v>0</v>
      </c>
      <c r="V2648" s="44">
        <f>'Measured TV opt-pt'!G3632</f>
        <v>0</v>
      </c>
      <c r="W2648" s="44">
        <f>'Measured TV opt-pt'!H3632</f>
        <v>0</v>
      </c>
      <c r="X2648" s="44">
        <f>'Measured TV opt-pt'!I3632</f>
        <v>0</v>
      </c>
      <c r="Y2648" s="44">
        <f>'Measured TV opt-pt'!J3632</f>
        <v>0</v>
      </c>
      <c r="Z2648" s="44">
        <f>'Measured TV opt-pt'!K3632</f>
        <v>0</v>
      </c>
      <c r="AA2648" s="44">
        <f>'Measured TV opt-pt'!L3632</f>
        <v>0</v>
      </c>
      <c r="AB2648" s="44">
        <f>'Measured TV opt-pt'!M3632</f>
        <v>0</v>
      </c>
      <c r="AC2648" s="44">
        <f>'Measured TV opt-pt'!N3632</f>
        <v>0</v>
      </c>
      <c r="AD2648" s="44">
        <f>'Measured TV opt-pt'!O3632</f>
        <v>0</v>
      </c>
      <c r="AE2648" s="55">
        <f t="shared" si="1221"/>
        <v>0</v>
      </c>
    </row>
    <row r="2649" spans="1:31" ht="12.75" customHeight="1" thickBot="1" x14ac:dyDescent="0.25">
      <c r="A2649" s="193" t="s">
        <v>119</v>
      </c>
      <c r="B2649" s="385"/>
      <c r="C2649" s="123" t="s">
        <v>223</v>
      </c>
      <c r="D2649" s="58">
        <f>+'Measured TV opt-pt'!D3596</f>
        <v>0</v>
      </c>
      <c r="E2649" s="58">
        <f>+'Measured TV opt-pt'!E3596</f>
        <v>0</v>
      </c>
      <c r="F2649" s="58">
        <f>+'Measured TV opt-pt'!F3596</f>
        <v>0</v>
      </c>
      <c r="G2649" s="58">
        <f>+'Measured TV opt-pt'!G3596</f>
        <v>0</v>
      </c>
      <c r="H2649" s="58">
        <f>+'Measured TV opt-pt'!H3596</f>
        <v>0</v>
      </c>
      <c r="I2649" s="58">
        <f>+'Measured TV opt-pt'!I3596</f>
        <v>0</v>
      </c>
      <c r="J2649" s="58">
        <f>+'Measured TV opt-pt'!J3596</f>
        <v>0</v>
      </c>
      <c r="K2649" s="58">
        <f>+'Measured TV opt-pt'!K3596</f>
        <v>0</v>
      </c>
      <c r="L2649" s="58">
        <f>+'Measured TV opt-pt'!L3596</f>
        <v>0</v>
      </c>
      <c r="M2649" s="58">
        <f>+'Measured TV opt-pt'!M3596</f>
        <v>0</v>
      </c>
      <c r="N2649" s="58">
        <f>+'Measured TV opt-pt'!N3596</f>
        <v>0</v>
      </c>
      <c r="O2649" s="58">
        <f>+'Measured TV opt-pt'!O3596</f>
        <v>0</v>
      </c>
      <c r="P2649" s="141">
        <f t="shared" si="1203"/>
        <v>0</v>
      </c>
      <c r="R2649" s="123" t="s">
        <v>223</v>
      </c>
      <c r="S2649" s="44">
        <f>'Measured TV opt-pt'!D3633</f>
        <v>0</v>
      </c>
      <c r="T2649" s="44">
        <f>'Measured TV opt-pt'!E3633</f>
        <v>0</v>
      </c>
      <c r="U2649" s="44">
        <f>'Measured TV opt-pt'!F3633</f>
        <v>0</v>
      </c>
      <c r="V2649" s="44">
        <f>'Measured TV opt-pt'!G3633</f>
        <v>0</v>
      </c>
      <c r="W2649" s="44">
        <f>'Measured TV opt-pt'!H3633</f>
        <v>0</v>
      </c>
      <c r="X2649" s="44">
        <f>'Measured TV opt-pt'!I3633</f>
        <v>0</v>
      </c>
      <c r="Y2649" s="44">
        <f>'Measured TV opt-pt'!J3633</f>
        <v>0</v>
      </c>
      <c r="Z2649" s="44">
        <f>'Measured TV opt-pt'!K3633</f>
        <v>0</v>
      </c>
      <c r="AA2649" s="44">
        <f>'Measured TV opt-pt'!L3633</f>
        <v>0</v>
      </c>
      <c r="AB2649" s="44">
        <f>'Measured TV opt-pt'!M3633</f>
        <v>0</v>
      </c>
      <c r="AC2649" s="44">
        <f>'Measured TV opt-pt'!N3633</f>
        <v>0</v>
      </c>
      <c r="AD2649" s="44">
        <f>'Measured TV opt-pt'!O3633</f>
        <v>0</v>
      </c>
      <c r="AE2649" s="55">
        <f t="shared" si="1221"/>
        <v>0</v>
      </c>
    </row>
    <row r="2650" spans="1:31" ht="12.75" customHeight="1" thickBot="1" x14ac:dyDescent="0.25">
      <c r="A2650" s="193" t="s">
        <v>119</v>
      </c>
      <c r="B2650" s="385"/>
      <c r="C2650" s="123" t="s">
        <v>224</v>
      </c>
      <c r="D2650" s="58">
        <f>+'Measured TV opt-pt'!D3597</f>
        <v>0</v>
      </c>
      <c r="E2650" s="58">
        <f>+'Measured TV opt-pt'!E3597</f>
        <v>0</v>
      </c>
      <c r="F2650" s="58">
        <f>+'Measured TV opt-pt'!F3597</f>
        <v>0</v>
      </c>
      <c r="G2650" s="58">
        <f>+'Measured TV opt-pt'!G3597</f>
        <v>0</v>
      </c>
      <c r="H2650" s="58">
        <f>+'Measured TV opt-pt'!H3597</f>
        <v>0</v>
      </c>
      <c r="I2650" s="58">
        <f>+'Measured TV opt-pt'!I3597</f>
        <v>0</v>
      </c>
      <c r="J2650" s="58">
        <f>+'Measured TV opt-pt'!J3597</f>
        <v>0</v>
      </c>
      <c r="K2650" s="58">
        <f>+'Measured TV opt-pt'!K3597</f>
        <v>0</v>
      </c>
      <c r="L2650" s="58">
        <f>+'Measured TV opt-pt'!L3597</f>
        <v>0</v>
      </c>
      <c r="M2650" s="58">
        <f>+'Measured TV opt-pt'!M3597</f>
        <v>0</v>
      </c>
      <c r="N2650" s="58">
        <f>+'Measured TV opt-pt'!N3597</f>
        <v>0</v>
      </c>
      <c r="O2650" s="58">
        <f>+'Measured TV opt-pt'!O3597</f>
        <v>0</v>
      </c>
      <c r="P2650" s="141">
        <f t="shared" si="1203"/>
        <v>0</v>
      </c>
      <c r="Q2650" s="5"/>
      <c r="R2650" s="123" t="s">
        <v>224</v>
      </c>
      <c r="S2650" s="44">
        <f>'Measured TV opt-pt'!D3634</f>
        <v>0</v>
      </c>
      <c r="T2650" s="44">
        <f>'Measured TV opt-pt'!E3634</f>
        <v>0</v>
      </c>
      <c r="U2650" s="44">
        <f>'Measured TV opt-pt'!F3634</f>
        <v>0</v>
      </c>
      <c r="V2650" s="44">
        <f>'Measured TV opt-pt'!G3634</f>
        <v>0</v>
      </c>
      <c r="W2650" s="44">
        <f>'Measured TV opt-pt'!H3634</f>
        <v>0</v>
      </c>
      <c r="X2650" s="44">
        <f>'Measured TV opt-pt'!I3634</f>
        <v>0</v>
      </c>
      <c r="Y2650" s="44">
        <f>'Measured TV opt-pt'!J3634</f>
        <v>0</v>
      </c>
      <c r="Z2650" s="44">
        <f>'Measured TV opt-pt'!K3634</f>
        <v>0</v>
      </c>
      <c r="AA2650" s="44">
        <f>'Measured TV opt-pt'!L3634</f>
        <v>0</v>
      </c>
      <c r="AB2650" s="44">
        <f>'Measured TV opt-pt'!M3634</f>
        <v>0</v>
      </c>
      <c r="AC2650" s="44">
        <f>'Measured TV opt-pt'!N3634</f>
        <v>0</v>
      </c>
      <c r="AD2650" s="44">
        <f>'Measured TV opt-pt'!O3634</f>
        <v>0</v>
      </c>
      <c r="AE2650" s="55">
        <f t="shared" si="1221"/>
        <v>0</v>
      </c>
    </row>
    <row r="2651" spans="1:31" ht="12.75" customHeight="1" x14ac:dyDescent="0.2">
      <c r="A2651" s="193" t="s">
        <v>119</v>
      </c>
      <c r="B2651" s="385"/>
      <c r="C2651" s="123" t="s">
        <v>101</v>
      </c>
      <c r="D2651" s="44"/>
      <c r="E2651" s="44"/>
      <c r="F2651" s="44"/>
      <c r="G2651" s="44"/>
      <c r="H2651" s="44"/>
      <c r="I2651" s="44"/>
      <c r="J2651" s="44"/>
      <c r="K2651" s="44"/>
      <c r="L2651" s="44"/>
      <c r="M2651" s="44"/>
      <c r="N2651" s="44"/>
      <c r="O2651" s="44"/>
      <c r="P2651" s="141">
        <f t="shared" si="1203"/>
        <v>0</v>
      </c>
      <c r="Q2651" s="5"/>
      <c r="R2651" s="123" t="s">
        <v>101</v>
      </c>
      <c r="S2651" s="44"/>
      <c r="T2651" s="44"/>
      <c r="U2651" s="44"/>
      <c r="V2651" s="44"/>
      <c r="W2651" s="44"/>
      <c r="X2651" s="44"/>
      <c r="Y2651" s="44"/>
      <c r="Z2651" s="44"/>
      <c r="AA2651" s="44"/>
      <c r="AB2651" s="44"/>
      <c r="AC2651" s="44"/>
      <c r="AD2651" s="44"/>
      <c r="AE2651" s="55">
        <f t="shared" si="1221"/>
        <v>0</v>
      </c>
    </row>
    <row r="2652" spans="1:31" ht="12.75" customHeight="1" x14ac:dyDescent="0.2">
      <c r="A2652" s="193" t="s">
        <v>119</v>
      </c>
      <c r="B2652" s="385"/>
      <c r="C2652" s="124" t="s">
        <v>58</v>
      </c>
      <c r="D2652" s="46"/>
      <c r="E2652" s="46"/>
      <c r="F2652" s="46"/>
      <c r="G2652" s="46"/>
      <c r="H2652" s="46"/>
      <c r="I2652" s="46"/>
      <c r="J2652" s="46"/>
      <c r="K2652" s="46"/>
      <c r="L2652" s="46"/>
      <c r="M2652" s="46"/>
      <c r="N2652" s="46"/>
      <c r="O2652" s="46"/>
      <c r="P2652" s="142">
        <f t="shared" si="1203"/>
        <v>0</v>
      </c>
      <c r="R2652" s="133" t="s">
        <v>105</v>
      </c>
      <c r="S2652" s="133">
        <f>+'Measured TV opt-pt'!D1804</f>
        <v>0.44</v>
      </c>
      <c r="T2652" s="133">
        <f>+'Measured TV opt-pt'!E1804</f>
        <v>0.44</v>
      </c>
      <c r="U2652" s="133">
        <f>+'Measured TV opt-pt'!F1804</f>
        <v>0.44</v>
      </c>
      <c r="V2652" s="133">
        <f>+'Measured TV opt-pt'!G1804</f>
        <v>0.48</v>
      </c>
      <c r="W2652" s="133">
        <f>+'Measured TV opt-pt'!H1804</f>
        <v>0.48</v>
      </c>
      <c r="X2652" s="8">
        <f>+'Measured TV opt-pt'!I1804</f>
        <v>0.48</v>
      </c>
      <c r="Y2652" s="133">
        <f>+'Measured TV opt-pt'!J1804</f>
        <v>0.48</v>
      </c>
      <c r="Z2652" s="133">
        <f>+'Measured TV opt-pt'!K1804</f>
        <v>0.48915873014712274</v>
      </c>
      <c r="AA2652" s="133">
        <f>+'Measured TV opt-pt'!L1804</f>
        <v>0.4834974169537235</v>
      </c>
      <c r="AB2652" s="133">
        <f>+'Measured TV opt-pt'!M1804</f>
        <v>0.45414569524687309</v>
      </c>
      <c r="AC2652" s="133">
        <f>+'Measured TV opt-pt'!N1804</f>
        <v>0.38276016431267579</v>
      </c>
      <c r="AD2652" s="133">
        <f>+'Measured TV opt-pt'!O1804</f>
        <v>0.34111134082271427</v>
      </c>
      <c r="AE2652" s="133"/>
    </row>
    <row r="2653" spans="1:31" ht="13.5" customHeight="1" thickBot="1" x14ac:dyDescent="0.25">
      <c r="A2653" s="193" t="s">
        <v>119</v>
      </c>
      <c r="B2653" s="385"/>
      <c r="C2653" s="124" t="s">
        <v>59</v>
      </c>
      <c r="D2653" s="46"/>
      <c r="E2653" s="46"/>
      <c r="F2653" s="46"/>
      <c r="G2653" s="46"/>
      <c r="H2653" s="46"/>
      <c r="I2653" s="46"/>
      <c r="J2653" s="46"/>
      <c r="K2653" s="46"/>
      <c r="L2653" s="46"/>
      <c r="M2653" s="46"/>
      <c r="N2653" s="46"/>
      <c r="O2653" s="46"/>
      <c r="P2653" s="142">
        <f t="shared" si="1203"/>
        <v>0</v>
      </c>
      <c r="R2653" s="60" t="s">
        <v>107</v>
      </c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</row>
    <row r="2654" spans="1:31" ht="12.75" customHeight="1" thickBot="1" x14ac:dyDescent="0.25">
      <c r="A2654" s="193" t="s">
        <v>119</v>
      </c>
      <c r="B2654" s="385"/>
      <c r="C2654" s="124" t="s">
        <v>166</v>
      </c>
      <c r="D2654" s="46"/>
      <c r="E2654" s="46"/>
      <c r="F2654" s="46"/>
      <c r="G2654" s="46"/>
      <c r="H2654" s="46"/>
      <c r="I2654" s="46"/>
      <c r="J2654" s="46"/>
      <c r="K2654" s="46"/>
      <c r="L2654" s="46"/>
      <c r="M2654" s="46"/>
      <c r="N2654" s="46"/>
      <c r="O2654" s="46"/>
      <c r="P2654" s="142">
        <f t="shared" si="1203"/>
        <v>0</v>
      </c>
      <c r="Q2654" s="8"/>
      <c r="R2654" s="121" t="s">
        <v>106</v>
      </c>
      <c r="S2654" s="54">
        <f>SUM(S2655:S2660)</f>
        <v>0</v>
      </c>
      <c r="T2654" s="54">
        <f t="shared" ref="T2654" si="1222">SUM(T2655:T2660)</f>
        <v>0</v>
      </c>
      <c r="U2654" s="54">
        <f t="shared" ref="U2654" si="1223">SUM(U2655:U2660)</f>
        <v>0</v>
      </c>
      <c r="V2654" s="54">
        <f t="shared" ref="V2654" si="1224">SUM(V2655:V2660)</f>
        <v>0</v>
      </c>
      <c r="W2654" s="54">
        <f t="shared" ref="W2654" si="1225">SUM(W2655:W2660)</f>
        <v>0</v>
      </c>
      <c r="X2654" s="54">
        <f t="shared" ref="X2654:AD2654" si="1226">SUM(X2655:X2660)</f>
        <v>0</v>
      </c>
      <c r="Y2654" s="54">
        <f t="shared" si="1226"/>
        <v>0</v>
      </c>
      <c r="Z2654" s="54">
        <f t="shared" si="1226"/>
        <v>0</v>
      </c>
      <c r="AA2654" s="54">
        <f t="shared" si="1226"/>
        <v>0</v>
      </c>
      <c r="AB2654" s="54">
        <f t="shared" si="1226"/>
        <v>0</v>
      </c>
      <c r="AC2654" s="54">
        <f t="shared" si="1226"/>
        <v>0</v>
      </c>
      <c r="AD2654" s="54">
        <f t="shared" si="1226"/>
        <v>0</v>
      </c>
      <c r="AE2654" s="54">
        <f t="shared" ref="AE2654" si="1227">SUM(AE2655:AE2660)</f>
        <v>0</v>
      </c>
    </row>
    <row r="2655" spans="1:31" ht="12.75" customHeight="1" thickBot="1" x14ac:dyDescent="0.25">
      <c r="A2655" s="193" t="s">
        <v>119</v>
      </c>
      <c r="B2655" s="385"/>
      <c r="C2655" s="125" t="s">
        <v>167</v>
      </c>
      <c r="D2655" s="48"/>
      <c r="E2655" s="48"/>
      <c r="F2655" s="48"/>
      <c r="G2655" s="48"/>
      <c r="H2655" s="48"/>
      <c r="I2655" s="48"/>
      <c r="J2655" s="48"/>
      <c r="K2655" s="48"/>
      <c r="L2655" s="48"/>
      <c r="M2655" s="48"/>
      <c r="N2655" s="48"/>
      <c r="O2655" s="48"/>
      <c r="P2655" s="143">
        <f t="shared" si="1203"/>
        <v>0</v>
      </c>
      <c r="Q2655" s="8"/>
      <c r="R2655" s="123" t="s">
        <v>261</v>
      </c>
      <c r="S2655" s="44">
        <f>'Measured TV opt-pt'!D3624</f>
        <v>0</v>
      </c>
      <c r="T2655" s="44">
        <f>'Measured TV opt-pt'!E3624</f>
        <v>0</v>
      </c>
      <c r="U2655" s="44">
        <f>'Measured TV opt-pt'!F3624</f>
        <v>0</v>
      </c>
      <c r="V2655" s="44">
        <f>'Measured TV opt-pt'!G3624</f>
        <v>0</v>
      </c>
      <c r="W2655" s="44">
        <f>'Measured TV opt-pt'!H3624</f>
        <v>0</v>
      </c>
      <c r="X2655" s="44">
        <f>'Measured TV opt-pt'!I3624</f>
        <v>0</v>
      </c>
      <c r="Y2655" s="44">
        <f>'Measured TV opt-pt'!J3624</f>
        <v>0</v>
      </c>
      <c r="Z2655" s="44">
        <f>'Measured TV opt-pt'!K3624</f>
        <v>0</v>
      </c>
      <c r="AA2655" s="44">
        <f>'Measured TV opt-pt'!L3624</f>
        <v>0</v>
      </c>
      <c r="AB2655" s="44">
        <f>'Measured TV opt-pt'!M3624</f>
        <v>0</v>
      </c>
      <c r="AC2655" s="44">
        <f>'Measured TV opt-pt'!N3624</f>
        <v>0</v>
      </c>
      <c r="AD2655" s="44">
        <f>'Measured TV opt-pt'!O3624</f>
        <v>0</v>
      </c>
      <c r="AE2655" s="55">
        <f t="shared" ref="AE2655:AE2660" si="1228">SUM(S2655:AD2655)</f>
        <v>0</v>
      </c>
    </row>
    <row r="2656" spans="1:31" ht="12.75" customHeight="1" thickBot="1" x14ac:dyDescent="0.25">
      <c r="A2656" s="193" t="s">
        <v>119</v>
      </c>
      <c r="B2656" s="385"/>
      <c r="C2656" s="122" t="s">
        <v>60</v>
      </c>
      <c r="D2656" s="42"/>
      <c r="E2656" s="42"/>
      <c r="F2656" s="42"/>
      <c r="G2656" s="42"/>
      <c r="H2656" s="42"/>
      <c r="I2656" s="42"/>
      <c r="J2656" s="42"/>
      <c r="K2656" s="42"/>
      <c r="L2656" s="42"/>
      <c r="M2656" s="42"/>
      <c r="N2656" s="42"/>
      <c r="O2656" s="42"/>
      <c r="P2656" s="144">
        <f t="shared" si="1203"/>
        <v>0</v>
      </c>
      <c r="Q2656" s="5"/>
      <c r="R2656" s="123" t="s">
        <v>262</v>
      </c>
      <c r="S2656" s="44">
        <f>'Measured TV opt-pt'!D3625</f>
        <v>0</v>
      </c>
      <c r="T2656" s="44">
        <f>'Measured TV opt-pt'!E3625</f>
        <v>0</v>
      </c>
      <c r="U2656" s="44">
        <f>'Measured TV opt-pt'!F3625</f>
        <v>0</v>
      </c>
      <c r="V2656" s="44">
        <f>'Measured TV opt-pt'!G3625</f>
        <v>0</v>
      </c>
      <c r="W2656" s="44">
        <f>'Measured TV opt-pt'!H3625</f>
        <v>0</v>
      </c>
      <c r="X2656" s="44">
        <f>'Measured TV opt-pt'!I3625</f>
        <v>0</v>
      </c>
      <c r="Y2656" s="44">
        <f>'Measured TV opt-pt'!J3625</f>
        <v>0</v>
      </c>
      <c r="Z2656" s="44">
        <f>'Measured TV opt-pt'!K3625</f>
        <v>0</v>
      </c>
      <c r="AA2656" s="44">
        <f>'Measured TV opt-pt'!L3625</f>
        <v>0</v>
      </c>
      <c r="AB2656" s="44">
        <f>'Measured TV opt-pt'!M3625</f>
        <v>0</v>
      </c>
      <c r="AC2656" s="44">
        <f>'Measured TV opt-pt'!N3625</f>
        <v>0</v>
      </c>
      <c r="AD2656" s="44">
        <f>'Measured TV opt-pt'!O3625</f>
        <v>0</v>
      </c>
      <c r="AE2656" s="55">
        <f t="shared" si="1228"/>
        <v>0</v>
      </c>
    </row>
    <row r="2657" spans="1:31" ht="12.75" customHeight="1" thickBot="1" x14ac:dyDescent="0.25">
      <c r="A2657" s="193" t="s">
        <v>119</v>
      </c>
      <c r="B2657" s="385"/>
      <c r="C2657" s="122" t="s">
        <v>61</v>
      </c>
      <c r="D2657" s="42"/>
      <c r="E2657" s="42"/>
      <c r="F2657" s="42"/>
      <c r="G2657" s="42"/>
      <c r="H2657" s="42"/>
      <c r="I2657" s="42"/>
      <c r="J2657" s="42"/>
      <c r="K2657" s="42"/>
      <c r="L2657" s="42"/>
      <c r="M2657" s="42"/>
      <c r="N2657" s="42"/>
      <c r="O2657" s="42"/>
      <c r="P2657" s="144">
        <f t="shared" si="1203"/>
        <v>0</v>
      </c>
      <c r="R2657" s="123" t="s">
        <v>263</v>
      </c>
      <c r="S2657" s="44">
        <f>'Measured TV opt-pt'!D3626</f>
        <v>0</v>
      </c>
      <c r="T2657" s="44">
        <f>'Measured TV opt-pt'!E3626</f>
        <v>0</v>
      </c>
      <c r="U2657" s="44">
        <f>'Measured TV opt-pt'!F3626</f>
        <v>0</v>
      </c>
      <c r="V2657" s="44">
        <f>'Measured TV opt-pt'!G3626</f>
        <v>0</v>
      </c>
      <c r="W2657" s="44">
        <f>'Measured TV opt-pt'!H3626</f>
        <v>0</v>
      </c>
      <c r="X2657" s="44">
        <f>'Measured TV opt-pt'!I3626</f>
        <v>0</v>
      </c>
      <c r="Y2657" s="44">
        <f>'Measured TV opt-pt'!J3626</f>
        <v>0</v>
      </c>
      <c r="Z2657" s="44">
        <f>'Measured TV opt-pt'!K3626</f>
        <v>0</v>
      </c>
      <c r="AA2657" s="44">
        <f>'Measured TV opt-pt'!L3626</f>
        <v>0</v>
      </c>
      <c r="AB2657" s="44">
        <f>'Measured TV opt-pt'!M3626</f>
        <v>0</v>
      </c>
      <c r="AC2657" s="44">
        <f>'Measured TV opt-pt'!N3626</f>
        <v>0</v>
      </c>
      <c r="AD2657" s="44">
        <f>'Measured TV opt-pt'!O3626</f>
        <v>0</v>
      </c>
      <c r="AE2657" s="55">
        <f t="shared" si="1228"/>
        <v>0</v>
      </c>
    </row>
    <row r="2658" spans="1:31" ht="12.75" customHeight="1" thickBot="1" x14ac:dyDescent="0.25">
      <c r="A2658" s="193" t="s">
        <v>119</v>
      </c>
      <c r="B2658" s="385"/>
      <c r="C2658" s="122" t="s">
        <v>62</v>
      </c>
      <c r="D2658" s="42"/>
      <c r="E2658" s="42"/>
      <c r="F2658" s="42"/>
      <c r="G2658" s="42"/>
      <c r="H2658" s="42"/>
      <c r="I2658" s="42"/>
      <c r="J2658" s="42"/>
      <c r="K2658" s="42"/>
      <c r="L2658" s="42"/>
      <c r="M2658" s="42"/>
      <c r="N2658" s="42"/>
      <c r="O2658" s="42"/>
      <c r="P2658" s="144">
        <f t="shared" si="1203"/>
        <v>0</v>
      </c>
      <c r="R2658" s="123" t="s">
        <v>264</v>
      </c>
      <c r="S2658" s="44">
        <f>'Measured TV opt-pt'!D3627</f>
        <v>0</v>
      </c>
      <c r="T2658" s="44">
        <f>'Measured TV opt-pt'!E3627</f>
        <v>0</v>
      </c>
      <c r="U2658" s="44">
        <f>'Measured TV opt-pt'!F3627</f>
        <v>0</v>
      </c>
      <c r="V2658" s="44">
        <f>'Measured TV opt-pt'!G3627</f>
        <v>0</v>
      </c>
      <c r="W2658" s="44">
        <f>'Measured TV opt-pt'!H3627</f>
        <v>0</v>
      </c>
      <c r="X2658" s="44">
        <f>'Measured TV opt-pt'!I3627</f>
        <v>0</v>
      </c>
      <c r="Y2658" s="44">
        <f>'Measured TV opt-pt'!J3627</f>
        <v>0</v>
      </c>
      <c r="Z2658" s="44">
        <f>'Measured TV opt-pt'!K3627</f>
        <v>0</v>
      </c>
      <c r="AA2658" s="44">
        <f>'Measured TV opt-pt'!L3627</f>
        <v>0</v>
      </c>
      <c r="AB2658" s="44">
        <f>'Measured TV opt-pt'!M3627</f>
        <v>0</v>
      </c>
      <c r="AC2658" s="44">
        <f>'Measured TV opt-pt'!N3627</f>
        <v>0</v>
      </c>
      <c r="AD2658" s="44">
        <f>'Measured TV opt-pt'!O3627</f>
        <v>0</v>
      </c>
      <c r="AE2658" s="55">
        <f t="shared" si="1228"/>
        <v>0</v>
      </c>
    </row>
    <row r="2659" spans="1:31" ht="12.75" customHeight="1" thickBot="1" x14ac:dyDescent="0.25">
      <c r="A2659" s="193" t="s">
        <v>119</v>
      </c>
      <c r="B2659" s="385"/>
      <c r="C2659" s="122" t="s">
        <v>63</v>
      </c>
      <c r="D2659" s="42"/>
      <c r="E2659" s="42"/>
      <c r="F2659" s="42"/>
      <c r="G2659" s="42"/>
      <c r="H2659" s="42"/>
      <c r="I2659" s="42"/>
      <c r="J2659" s="42"/>
      <c r="K2659" s="42"/>
      <c r="L2659" s="42"/>
      <c r="M2659" s="42"/>
      <c r="N2659" s="42"/>
      <c r="O2659" s="42"/>
      <c r="P2659" s="144">
        <f t="shared" si="1203"/>
        <v>0</v>
      </c>
      <c r="Q2659" s="5"/>
      <c r="R2659" s="123" t="s">
        <v>265</v>
      </c>
      <c r="S2659" s="44">
        <f>'Measured TV opt-pt'!D3628</f>
        <v>0</v>
      </c>
      <c r="T2659" s="44">
        <f>'Measured TV opt-pt'!E3628</f>
        <v>0</v>
      </c>
      <c r="U2659" s="44">
        <f>'Measured TV opt-pt'!F3628</f>
        <v>0</v>
      </c>
      <c r="V2659" s="44">
        <f>'Measured TV opt-pt'!G3628</f>
        <v>0</v>
      </c>
      <c r="W2659" s="44">
        <f>'Measured TV opt-pt'!H3628</f>
        <v>0</v>
      </c>
      <c r="X2659" s="44">
        <f>'Measured TV opt-pt'!I3628</f>
        <v>0</v>
      </c>
      <c r="Y2659" s="44">
        <f>'Measured TV opt-pt'!J3628</f>
        <v>0</v>
      </c>
      <c r="Z2659" s="44">
        <f>'Measured TV opt-pt'!K3628</f>
        <v>0</v>
      </c>
      <c r="AA2659" s="44">
        <f>'Measured TV opt-pt'!L3628</f>
        <v>0</v>
      </c>
      <c r="AB2659" s="44">
        <f>'Measured TV opt-pt'!M3628</f>
        <v>0</v>
      </c>
      <c r="AC2659" s="44">
        <f>'Measured TV opt-pt'!N3628</f>
        <v>0</v>
      </c>
      <c r="AD2659" s="44">
        <f>'Measured TV opt-pt'!O3628</f>
        <v>0</v>
      </c>
      <c r="AE2659" s="55">
        <f t="shared" si="1228"/>
        <v>0</v>
      </c>
    </row>
    <row r="2660" spans="1:31" ht="13.5" customHeight="1" x14ac:dyDescent="0.2">
      <c r="A2660" s="193" t="s">
        <v>119</v>
      </c>
      <c r="B2660" s="385"/>
      <c r="C2660" s="122" t="s">
        <v>64</v>
      </c>
      <c r="D2660" s="42"/>
      <c r="E2660" s="42"/>
      <c r="F2660" s="42"/>
      <c r="G2660" s="42"/>
      <c r="H2660" s="42"/>
      <c r="I2660" s="42"/>
      <c r="J2660" s="42"/>
      <c r="K2660" s="42"/>
      <c r="L2660" s="42"/>
      <c r="M2660" s="42"/>
      <c r="N2660" s="42"/>
      <c r="O2660" s="42"/>
      <c r="P2660" s="144">
        <f t="shared" si="1203"/>
        <v>0</v>
      </c>
      <c r="Q2660" s="5"/>
      <c r="R2660" s="123" t="s">
        <v>266</v>
      </c>
      <c r="S2660" s="44"/>
      <c r="T2660" s="44"/>
      <c r="U2660" s="44"/>
      <c r="V2660" s="44"/>
      <c r="W2660" s="44"/>
      <c r="X2660" s="44"/>
      <c r="Y2660" s="44"/>
      <c r="Z2660" s="44"/>
      <c r="AA2660" s="44"/>
      <c r="AB2660" s="44"/>
      <c r="AC2660" s="44"/>
      <c r="AD2660" s="44"/>
      <c r="AE2660" s="55">
        <f t="shared" si="1228"/>
        <v>0</v>
      </c>
    </row>
    <row r="2661" spans="1:31" ht="12.75" customHeight="1" x14ac:dyDescent="0.2">
      <c r="A2661" s="193" t="s">
        <v>119</v>
      </c>
      <c r="B2661" s="385"/>
      <c r="C2661" s="212" t="s">
        <v>289</v>
      </c>
      <c r="D2661" s="217">
        <f t="shared" ref="D2661:O2661" si="1229">SUM(D2662:D2680)</f>
        <v>0</v>
      </c>
      <c r="E2661" s="217">
        <f t="shared" si="1229"/>
        <v>0</v>
      </c>
      <c r="F2661" s="217">
        <f t="shared" si="1229"/>
        <v>0</v>
      </c>
      <c r="G2661" s="217">
        <f t="shared" si="1229"/>
        <v>0</v>
      </c>
      <c r="H2661" s="217">
        <f t="shared" si="1229"/>
        <v>0</v>
      </c>
      <c r="I2661" s="217">
        <f t="shared" si="1229"/>
        <v>0</v>
      </c>
      <c r="J2661" s="217">
        <f t="shared" si="1229"/>
        <v>0</v>
      </c>
      <c r="K2661" s="217">
        <f t="shared" si="1229"/>
        <v>0</v>
      </c>
      <c r="L2661" s="217">
        <f t="shared" si="1229"/>
        <v>0</v>
      </c>
      <c r="M2661" s="217">
        <f t="shared" si="1229"/>
        <v>0</v>
      </c>
      <c r="N2661" s="217">
        <f t="shared" si="1229"/>
        <v>0</v>
      </c>
      <c r="O2661" s="217">
        <f t="shared" si="1229"/>
        <v>0</v>
      </c>
      <c r="P2661" s="214">
        <f t="shared" si="1203"/>
        <v>0</v>
      </c>
      <c r="Q2661" s="5"/>
      <c r="R2661" s="60" t="s">
        <v>107</v>
      </c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</row>
    <row r="2662" spans="1:31" ht="12.75" customHeight="1" x14ac:dyDescent="0.25">
      <c r="A2662" s="193" t="s">
        <v>119</v>
      </c>
      <c r="B2662" s="385"/>
      <c r="C2662" s="311" t="s">
        <v>284</v>
      </c>
      <c r="D2662" s="330"/>
      <c r="E2662" s="330"/>
      <c r="F2662" s="330"/>
      <c r="G2662" s="330"/>
      <c r="H2662" s="330"/>
      <c r="I2662" s="330"/>
      <c r="J2662" s="330"/>
      <c r="K2662" s="330"/>
      <c r="L2662" s="330"/>
      <c r="M2662" s="330"/>
      <c r="N2662" s="330"/>
      <c r="O2662" s="330"/>
      <c r="P2662" s="312">
        <f t="shared" ref="P2662:P2680" si="1230">SUM(D2662:O2662)</f>
        <v>0</v>
      </c>
      <c r="Q2662" s="5"/>
      <c r="R2662" s="60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</row>
    <row r="2663" spans="1:31" ht="12.75" customHeight="1" x14ac:dyDescent="0.25">
      <c r="A2663" s="193" t="s">
        <v>119</v>
      </c>
      <c r="B2663" s="385"/>
      <c r="C2663" s="311" t="s">
        <v>288</v>
      </c>
      <c r="D2663" s="330"/>
      <c r="E2663" s="330"/>
      <c r="F2663" s="330"/>
      <c r="G2663" s="330"/>
      <c r="H2663" s="330"/>
      <c r="I2663" s="330"/>
      <c r="J2663" s="330"/>
      <c r="K2663" s="330"/>
      <c r="L2663" s="330"/>
      <c r="M2663" s="330"/>
      <c r="N2663" s="330"/>
      <c r="O2663" s="330"/>
      <c r="P2663" s="312">
        <f t="shared" si="1230"/>
        <v>0</v>
      </c>
      <c r="Q2663" s="5"/>
      <c r="R2663" s="60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</row>
    <row r="2664" spans="1:31" ht="12.75" customHeight="1" x14ac:dyDescent="0.25">
      <c r="A2664" s="193" t="s">
        <v>119</v>
      </c>
      <c r="B2664" s="385"/>
      <c r="C2664" s="311" t="s">
        <v>280</v>
      </c>
      <c r="D2664" s="330"/>
      <c r="E2664" s="330"/>
      <c r="F2664" s="330"/>
      <c r="G2664" s="330"/>
      <c r="H2664" s="330"/>
      <c r="I2664" s="330"/>
      <c r="J2664" s="330"/>
      <c r="K2664" s="330"/>
      <c r="L2664" s="330"/>
      <c r="M2664" s="330"/>
      <c r="N2664" s="330"/>
      <c r="O2664" s="330"/>
      <c r="P2664" s="312">
        <f t="shared" si="1230"/>
        <v>0</v>
      </c>
      <c r="Q2664" s="5"/>
      <c r="R2664" s="60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</row>
    <row r="2665" spans="1:31" ht="12.75" customHeight="1" x14ac:dyDescent="0.25">
      <c r="A2665" s="193" t="s">
        <v>119</v>
      </c>
      <c r="B2665" s="385"/>
      <c r="C2665" s="311" t="s">
        <v>285</v>
      </c>
      <c r="D2665" s="330"/>
      <c r="E2665" s="330"/>
      <c r="F2665" s="330"/>
      <c r="G2665" s="330"/>
      <c r="H2665" s="330"/>
      <c r="I2665" s="330"/>
      <c r="J2665" s="330"/>
      <c r="K2665" s="330"/>
      <c r="L2665" s="330"/>
      <c r="M2665" s="330"/>
      <c r="N2665" s="330"/>
      <c r="O2665" s="330"/>
      <c r="P2665" s="312">
        <f t="shared" si="1230"/>
        <v>0</v>
      </c>
      <c r="Q2665" s="5"/>
      <c r="R2665" s="60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</row>
    <row r="2666" spans="1:31" ht="12.75" customHeight="1" x14ac:dyDescent="0.25">
      <c r="A2666" s="193" t="str">
        <f t="shared" ref="A2666:A2678" si="1231">+A2665</f>
        <v>IC</v>
      </c>
      <c r="B2666" s="385"/>
      <c r="C2666" s="311" t="s">
        <v>280</v>
      </c>
      <c r="D2666" s="330"/>
      <c r="E2666" s="330"/>
      <c r="F2666" s="330"/>
      <c r="G2666" s="330"/>
      <c r="H2666" s="330"/>
      <c r="I2666" s="330"/>
      <c r="J2666" s="330"/>
      <c r="K2666" s="330"/>
      <c r="L2666" s="330"/>
      <c r="M2666" s="330"/>
      <c r="N2666" s="330"/>
      <c r="O2666" s="330"/>
      <c r="P2666" s="312">
        <f t="shared" si="1230"/>
        <v>0</v>
      </c>
      <c r="Q2666" s="5"/>
      <c r="R2666" s="60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</row>
    <row r="2667" spans="1:31" ht="12.75" customHeight="1" x14ac:dyDescent="0.25">
      <c r="A2667" s="193" t="str">
        <f t="shared" si="1231"/>
        <v>IC</v>
      </c>
      <c r="B2667" s="385"/>
      <c r="C2667" s="311" t="s">
        <v>286</v>
      </c>
      <c r="D2667" s="330"/>
      <c r="E2667" s="330"/>
      <c r="F2667" s="330"/>
      <c r="G2667" s="330"/>
      <c r="H2667" s="330"/>
      <c r="I2667" s="330"/>
      <c r="J2667" s="330"/>
      <c r="K2667" s="330"/>
      <c r="L2667" s="330"/>
      <c r="M2667" s="330"/>
      <c r="N2667" s="330"/>
      <c r="O2667" s="330"/>
      <c r="P2667" s="312">
        <f t="shared" si="1230"/>
        <v>0</v>
      </c>
      <c r="Q2667" s="5"/>
      <c r="R2667" s="60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</row>
    <row r="2668" spans="1:31" ht="12.75" customHeight="1" x14ac:dyDescent="0.25">
      <c r="A2668" s="193" t="str">
        <f t="shared" si="1231"/>
        <v>IC</v>
      </c>
      <c r="B2668" s="385"/>
      <c r="C2668" s="311" t="s">
        <v>282</v>
      </c>
      <c r="D2668" s="330"/>
      <c r="E2668" s="330"/>
      <c r="F2668" s="330"/>
      <c r="G2668" s="330"/>
      <c r="H2668" s="330"/>
      <c r="I2668" s="330"/>
      <c r="J2668" s="330"/>
      <c r="K2668" s="330"/>
      <c r="L2668" s="330"/>
      <c r="M2668" s="330"/>
      <c r="N2668" s="330"/>
      <c r="O2668" s="330"/>
      <c r="P2668" s="312">
        <f t="shared" si="1230"/>
        <v>0</v>
      </c>
      <c r="Q2668" s="5"/>
      <c r="R2668" s="60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</row>
    <row r="2669" spans="1:31" ht="12.75" customHeight="1" x14ac:dyDescent="0.25">
      <c r="A2669" s="193" t="str">
        <f t="shared" si="1231"/>
        <v>IC</v>
      </c>
      <c r="B2669" s="385"/>
      <c r="C2669" s="311" t="s">
        <v>283</v>
      </c>
      <c r="D2669" s="330"/>
      <c r="E2669" s="330"/>
      <c r="F2669" s="330"/>
      <c r="G2669" s="330"/>
      <c r="H2669" s="330"/>
      <c r="I2669" s="330"/>
      <c r="J2669" s="330"/>
      <c r="K2669" s="330"/>
      <c r="L2669" s="330"/>
      <c r="M2669" s="330"/>
      <c r="N2669" s="330"/>
      <c r="O2669" s="330"/>
      <c r="P2669" s="312">
        <f t="shared" si="1230"/>
        <v>0</v>
      </c>
      <c r="Q2669" s="5"/>
      <c r="R2669" s="60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</row>
    <row r="2670" spans="1:31" ht="12.75" customHeight="1" x14ac:dyDescent="0.25">
      <c r="A2670" s="193" t="str">
        <f t="shared" si="1231"/>
        <v>IC</v>
      </c>
      <c r="B2670" s="385"/>
      <c r="C2670" s="313" t="s">
        <v>287</v>
      </c>
      <c r="D2670" s="331"/>
      <c r="E2670" s="331"/>
      <c r="F2670" s="331"/>
      <c r="G2670" s="331"/>
      <c r="H2670" s="331"/>
      <c r="I2670" s="331"/>
      <c r="J2670" s="331"/>
      <c r="K2670" s="331"/>
      <c r="L2670" s="331"/>
      <c r="M2670" s="331"/>
      <c r="N2670" s="331"/>
      <c r="O2670" s="331"/>
      <c r="P2670" s="314">
        <f t="shared" si="1230"/>
        <v>0</v>
      </c>
      <c r="Q2670" s="5"/>
      <c r="R2670" s="60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</row>
    <row r="2671" spans="1:31" ht="12.75" customHeight="1" x14ac:dyDescent="0.25">
      <c r="A2671" s="193" t="str">
        <f t="shared" si="1231"/>
        <v>IC</v>
      </c>
      <c r="B2671" s="385"/>
      <c r="C2671" s="313" t="s">
        <v>288</v>
      </c>
      <c r="D2671" s="331"/>
      <c r="E2671" s="331"/>
      <c r="F2671" s="331"/>
      <c r="G2671" s="331"/>
      <c r="H2671" s="331"/>
      <c r="I2671" s="331"/>
      <c r="J2671" s="331"/>
      <c r="K2671" s="331"/>
      <c r="L2671" s="331"/>
      <c r="M2671" s="331"/>
      <c r="N2671" s="331"/>
      <c r="O2671" s="331"/>
      <c r="P2671" s="314">
        <f t="shared" si="1230"/>
        <v>0</v>
      </c>
      <c r="Q2671" s="5"/>
      <c r="R2671" s="60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</row>
    <row r="2672" spans="1:31" ht="12.75" customHeight="1" x14ac:dyDescent="0.25">
      <c r="A2672" s="193" t="str">
        <f t="shared" si="1231"/>
        <v>IC</v>
      </c>
      <c r="B2672" s="385"/>
      <c r="C2672" s="313" t="s">
        <v>280</v>
      </c>
      <c r="D2672" s="331"/>
      <c r="E2672" s="331"/>
      <c r="F2672" s="331"/>
      <c r="G2672" s="331"/>
      <c r="H2672" s="331"/>
      <c r="I2672" s="331"/>
      <c r="J2672" s="331"/>
      <c r="K2672" s="331"/>
      <c r="L2672" s="331"/>
      <c r="M2672" s="331"/>
      <c r="N2672" s="331"/>
      <c r="O2672" s="331"/>
      <c r="P2672" s="314">
        <f t="shared" si="1230"/>
        <v>0</v>
      </c>
      <c r="Q2672" s="5"/>
      <c r="R2672" s="60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</row>
    <row r="2673" spans="1:31" ht="12.75" customHeight="1" x14ac:dyDescent="0.25">
      <c r="A2673" s="193" t="str">
        <f t="shared" si="1231"/>
        <v>IC</v>
      </c>
      <c r="B2673" s="385"/>
      <c r="C2673" s="313" t="s">
        <v>285</v>
      </c>
      <c r="D2673" s="331"/>
      <c r="E2673" s="331"/>
      <c r="F2673" s="331"/>
      <c r="G2673" s="331"/>
      <c r="H2673" s="331"/>
      <c r="I2673" s="331"/>
      <c r="J2673" s="331"/>
      <c r="K2673" s="331"/>
      <c r="L2673" s="331"/>
      <c r="M2673" s="331"/>
      <c r="N2673" s="331"/>
      <c r="O2673" s="331"/>
      <c r="P2673" s="314">
        <f t="shared" si="1230"/>
        <v>0</v>
      </c>
      <c r="Q2673" s="5"/>
      <c r="R2673" s="60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</row>
    <row r="2674" spans="1:31" ht="12.75" customHeight="1" x14ac:dyDescent="0.25">
      <c r="A2674" s="193" t="str">
        <f t="shared" si="1231"/>
        <v>IC</v>
      </c>
      <c r="B2674" s="385"/>
      <c r="C2674" s="313" t="s">
        <v>280</v>
      </c>
      <c r="D2674" s="331"/>
      <c r="E2674" s="331"/>
      <c r="F2674" s="331"/>
      <c r="G2674" s="331"/>
      <c r="H2674" s="331"/>
      <c r="I2674" s="331"/>
      <c r="J2674" s="331"/>
      <c r="K2674" s="331"/>
      <c r="L2674" s="331"/>
      <c r="M2674" s="331"/>
      <c r="N2674" s="331"/>
      <c r="O2674" s="331"/>
      <c r="P2674" s="314">
        <f t="shared" si="1230"/>
        <v>0</v>
      </c>
      <c r="Q2674" s="5"/>
      <c r="R2674" s="60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</row>
    <row r="2675" spans="1:31" ht="12.75" customHeight="1" x14ac:dyDescent="0.25">
      <c r="A2675" s="193" t="str">
        <f t="shared" si="1231"/>
        <v>IC</v>
      </c>
      <c r="B2675" s="385"/>
      <c r="C2675" s="313" t="s">
        <v>286</v>
      </c>
      <c r="D2675" s="331"/>
      <c r="E2675" s="331"/>
      <c r="F2675" s="331"/>
      <c r="G2675" s="331"/>
      <c r="H2675" s="331"/>
      <c r="I2675" s="331"/>
      <c r="J2675" s="331"/>
      <c r="K2675" s="331"/>
      <c r="L2675" s="331"/>
      <c r="M2675" s="331"/>
      <c r="N2675" s="331"/>
      <c r="O2675" s="331"/>
      <c r="P2675" s="314">
        <f t="shared" si="1230"/>
        <v>0</v>
      </c>
      <c r="Q2675" s="5"/>
      <c r="R2675" s="60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</row>
    <row r="2676" spans="1:31" ht="12.75" customHeight="1" x14ac:dyDescent="0.25">
      <c r="A2676" s="193" t="str">
        <f t="shared" si="1231"/>
        <v>IC</v>
      </c>
      <c r="B2676" s="385"/>
      <c r="C2676" s="313" t="s">
        <v>282</v>
      </c>
      <c r="D2676" s="331"/>
      <c r="E2676" s="331"/>
      <c r="F2676" s="331"/>
      <c r="G2676" s="331"/>
      <c r="H2676" s="331"/>
      <c r="I2676" s="331"/>
      <c r="J2676" s="331"/>
      <c r="K2676" s="331"/>
      <c r="L2676" s="331"/>
      <c r="M2676" s="331"/>
      <c r="N2676" s="331"/>
      <c r="O2676" s="331"/>
      <c r="P2676" s="314">
        <f t="shared" si="1230"/>
        <v>0</v>
      </c>
      <c r="Q2676" s="5"/>
      <c r="R2676" s="60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</row>
    <row r="2677" spans="1:31" ht="12.75" customHeight="1" x14ac:dyDescent="0.25">
      <c r="A2677" s="193" t="str">
        <f t="shared" si="1231"/>
        <v>IC</v>
      </c>
      <c r="B2677" s="385"/>
      <c r="C2677" s="313" t="s">
        <v>283</v>
      </c>
      <c r="D2677" s="331"/>
      <c r="E2677" s="331"/>
      <c r="F2677" s="331"/>
      <c r="G2677" s="331"/>
      <c r="H2677" s="331"/>
      <c r="I2677" s="331"/>
      <c r="J2677" s="331"/>
      <c r="K2677" s="331"/>
      <c r="L2677" s="331"/>
      <c r="M2677" s="331"/>
      <c r="N2677" s="331"/>
      <c r="O2677" s="331"/>
      <c r="P2677" s="314">
        <f t="shared" si="1230"/>
        <v>0</v>
      </c>
      <c r="Q2677" s="5"/>
      <c r="R2677" s="60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</row>
    <row r="2678" spans="1:31" ht="12.75" customHeight="1" x14ac:dyDescent="0.25">
      <c r="A2678" s="193" t="str">
        <f t="shared" si="1231"/>
        <v>IC</v>
      </c>
      <c r="B2678" s="385"/>
      <c r="C2678" s="313" t="s">
        <v>281</v>
      </c>
      <c r="D2678" s="331"/>
      <c r="E2678" s="331"/>
      <c r="F2678" s="331"/>
      <c r="G2678" s="331"/>
      <c r="H2678" s="331"/>
      <c r="I2678" s="331"/>
      <c r="J2678" s="331"/>
      <c r="K2678" s="331"/>
      <c r="L2678" s="331"/>
      <c r="M2678" s="331"/>
      <c r="N2678" s="331"/>
      <c r="O2678" s="331"/>
      <c r="P2678" s="314">
        <f t="shared" si="1230"/>
        <v>0</v>
      </c>
      <c r="Q2678" s="5"/>
      <c r="R2678" s="60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</row>
    <row r="2679" spans="1:31" ht="12.75" customHeight="1" x14ac:dyDescent="0.25">
      <c r="A2679" s="193" t="s">
        <v>119</v>
      </c>
      <c r="B2679" s="385"/>
      <c r="C2679" s="318" t="s">
        <v>279</v>
      </c>
      <c r="D2679" s="332"/>
      <c r="E2679" s="332"/>
      <c r="F2679" s="332"/>
      <c r="G2679" s="332"/>
      <c r="H2679" s="332"/>
      <c r="I2679" s="332"/>
      <c r="J2679" s="332"/>
      <c r="K2679" s="332"/>
      <c r="L2679" s="332"/>
      <c r="M2679" s="332"/>
      <c r="N2679" s="332"/>
      <c r="O2679" s="332"/>
      <c r="P2679" s="315">
        <f t="shared" si="1230"/>
        <v>0</v>
      </c>
      <c r="Q2679" s="5"/>
      <c r="R2679" s="60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</row>
    <row r="2680" spans="1:31" ht="12.75" customHeight="1" x14ac:dyDescent="0.25">
      <c r="A2680" s="193" t="s">
        <v>119</v>
      </c>
      <c r="B2680" s="385"/>
      <c r="C2680" s="316" t="s">
        <v>290</v>
      </c>
      <c r="D2680" s="334"/>
      <c r="E2680" s="334"/>
      <c r="F2680" s="334"/>
      <c r="G2680" s="334"/>
      <c r="H2680" s="334"/>
      <c r="I2680" s="334"/>
      <c r="J2680" s="334"/>
      <c r="K2680" s="334"/>
      <c r="L2680" s="334"/>
      <c r="M2680" s="334"/>
      <c r="N2680" s="334"/>
      <c r="O2680" s="334"/>
      <c r="P2680" s="317">
        <f t="shared" si="1230"/>
        <v>0</v>
      </c>
      <c r="Q2680" s="5"/>
      <c r="R2680" s="60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</row>
    <row r="2681" spans="1:31" ht="12.75" customHeight="1" x14ac:dyDescent="0.2">
      <c r="A2681" s="193" t="s">
        <v>119</v>
      </c>
      <c r="B2681" s="385"/>
      <c r="C2681" s="122" t="s">
        <v>66</v>
      </c>
      <c r="D2681" s="42"/>
      <c r="E2681" s="42"/>
      <c r="F2681" s="42"/>
      <c r="G2681" s="42"/>
      <c r="H2681" s="42"/>
      <c r="I2681" s="42"/>
      <c r="J2681" s="42"/>
      <c r="K2681" s="42"/>
      <c r="L2681" s="42"/>
      <c r="M2681" s="42"/>
      <c r="N2681" s="42"/>
      <c r="O2681" s="42"/>
      <c r="P2681" s="144">
        <f t="shared" si="1203"/>
        <v>0</v>
      </c>
      <c r="R2681" s="60" t="s">
        <v>107</v>
      </c>
    </row>
    <row r="2682" spans="1:31" ht="12.75" customHeight="1" x14ac:dyDescent="0.2">
      <c r="A2682" s="193" t="s">
        <v>119</v>
      </c>
      <c r="B2682" s="385"/>
      <c r="C2682" s="122" t="s">
        <v>67</v>
      </c>
      <c r="D2682" s="42"/>
      <c r="E2682" s="42"/>
      <c r="F2682" s="42"/>
      <c r="G2682" s="42"/>
      <c r="H2682" s="42"/>
      <c r="I2682" s="42"/>
      <c r="J2682" s="42"/>
      <c r="K2682" s="42"/>
      <c r="L2682" s="42"/>
      <c r="M2682" s="42"/>
      <c r="N2682" s="42"/>
      <c r="O2682" s="42"/>
      <c r="P2682" s="144">
        <f t="shared" si="1203"/>
        <v>0</v>
      </c>
      <c r="Q2682" s="5"/>
      <c r="R2682" s="60" t="s">
        <v>107</v>
      </c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</row>
    <row r="2683" spans="1:31" ht="12.75" customHeight="1" x14ac:dyDescent="0.2">
      <c r="A2683" s="193" t="s">
        <v>119</v>
      </c>
      <c r="B2683" s="385"/>
      <c r="C2683" s="122" t="s">
        <v>68</v>
      </c>
      <c r="D2683" s="42"/>
      <c r="E2683" s="42"/>
      <c r="F2683" s="42"/>
      <c r="G2683" s="42"/>
      <c r="H2683" s="42"/>
      <c r="I2683" s="42"/>
      <c r="J2683" s="42"/>
      <c r="K2683" s="42"/>
      <c r="L2683" s="42"/>
      <c r="M2683" s="42"/>
      <c r="N2683" s="42"/>
      <c r="O2683" s="42"/>
      <c r="P2683" s="144">
        <f t="shared" si="1203"/>
        <v>0</v>
      </c>
      <c r="Q2683" s="5"/>
      <c r="R2683" s="60" t="s">
        <v>107</v>
      </c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</row>
    <row r="2684" spans="1:31" ht="13.5" customHeight="1" thickBot="1" x14ac:dyDescent="0.25">
      <c r="A2684" s="193" t="s">
        <v>119</v>
      </c>
      <c r="B2684" s="386"/>
      <c r="C2684" s="126" t="s">
        <v>55</v>
      </c>
      <c r="D2684" s="56">
        <f t="shared" ref="D2684:O2684" si="1232">+D2683+D2682+D2681+D2661+D2660+D2659+D2658+D2657+D2656+D2645</f>
        <v>0</v>
      </c>
      <c r="E2684" s="56">
        <f t="shared" si="1232"/>
        <v>0</v>
      </c>
      <c r="F2684" s="56">
        <f t="shared" si="1232"/>
        <v>0</v>
      </c>
      <c r="G2684" s="56">
        <f t="shared" si="1232"/>
        <v>0</v>
      </c>
      <c r="H2684" s="56">
        <f t="shared" si="1232"/>
        <v>0</v>
      </c>
      <c r="I2684" s="56">
        <f t="shared" si="1232"/>
        <v>0</v>
      </c>
      <c r="J2684" s="56">
        <f t="shared" si="1232"/>
        <v>0</v>
      </c>
      <c r="K2684" s="56">
        <f t="shared" si="1232"/>
        <v>0</v>
      </c>
      <c r="L2684" s="56">
        <f t="shared" si="1232"/>
        <v>0</v>
      </c>
      <c r="M2684" s="56">
        <f t="shared" si="1232"/>
        <v>0</v>
      </c>
      <c r="N2684" s="56">
        <f t="shared" si="1232"/>
        <v>0</v>
      </c>
      <c r="O2684" s="56">
        <f t="shared" si="1232"/>
        <v>0</v>
      </c>
      <c r="P2684" s="147">
        <f t="shared" si="1203"/>
        <v>0</v>
      </c>
      <c r="Q2684" s="199" t="str">
        <f>+B2645</f>
        <v>Cafe Zero</v>
      </c>
      <c r="R2684" s="60" t="s">
        <v>107</v>
      </c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</row>
    <row r="2685" spans="1:31" ht="12.75" customHeight="1" thickBot="1" x14ac:dyDescent="0.25">
      <c r="A2685" s="193" t="s">
        <v>119</v>
      </c>
      <c r="B2685" s="387" t="str">
        <f>+'Measured TV opt-pt'!B3646</f>
        <v>Algida Food Service</v>
      </c>
      <c r="C2685" s="121" t="s">
        <v>56</v>
      </c>
      <c r="D2685" s="54">
        <f t="shared" ref="D2685:O2685" si="1233">SUM(D2686:D2695)</f>
        <v>0</v>
      </c>
      <c r="E2685" s="54">
        <f t="shared" si="1233"/>
        <v>0</v>
      </c>
      <c r="F2685" s="54">
        <f t="shared" si="1233"/>
        <v>0</v>
      </c>
      <c r="G2685" s="54">
        <f t="shared" si="1233"/>
        <v>0</v>
      </c>
      <c r="H2685" s="54">
        <f t="shared" si="1233"/>
        <v>0</v>
      </c>
      <c r="I2685" s="54">
        <f t="shared" si="1233"/>
        <v>0</v>
      </c>
      <c r="J2685" s="54">
        <f t="shared" si="1233"/>
        <v>0</v>
      </c>
      <c r="K2685" s="54">
        <f t="shared" si="1233"/>
        <v>0</v>
      </c>
      <c r="L2685" s="54">
        <f t="shared" si="1233"/>
        <v>0</v>
      </c>
      <c r="M2685" s="54">
        <f t="shared" si="1233"/>
        <v>0</v>
      </c>
      <c r="N2685" s="54">
        <f t="shared" si="1233"/>
        <v>0</v>
      </c>
      <c r="O2685" s="54">
        <f t="shared" si="1233"/>
        <v>0</v>
      </c>
      <c r="P2685" s="140">
        <f t="shared" si="1203"/>
        <v>0</v>
      </c>
      <c r="Q2685" s="198"/>
      <c r="R2685" s="121" t="s">
        <v>104</v>
      </c>
      <c r="S2685" s="54">
        <f>SUM(S2686:S2691)</f>
        <v>0</v>
      </c>
      <c r="T2685" s="54">
        <f t="shared" ref="T2685:X2685" si="1234">SUM(T2686:T2691)</f>
        <v>0</v>
      </c>
      <c r="U2685" s="54">
        <f t="shared" si="1234"/>
        <v>0</v>
      </c>
      <c r="V2685" s="54">
        <f t="shared" si="1234"/>
        <v>0</v>
      </c>
      <c r="W2685" s="54">
        <f t="shared" si="1234"/>
        <v>0</v>
      </c>
      <c r="X2685" s="117">
        <f t="shared" si="1234"/>
        <v>0</v>
      </c>
      <c r="Y2685" s="117">
        <f t="shared" ref="Y2685:AD2685" si="1235">SUM(Y2686:Y2691)</f>
        <v>0</v>
      </c>
      <c r="Z2685" s="117">
        <f t="shared" si="1235"/>
        <v>0</v>
      </c>
      <c r="AA2685" s="117">
        <f t="shared" si="1235"/>
        <v>0</v>
      </c>
      <c r="AB2685" s="117">
        <f t="shared" si="1235"/>
        <v>0</v>
      </c>
      <c r="AC2685" s="117">
        <f t="shared" si="1235"/>
        <v>0</v>
      </c>
      <c r="AD2685" s="117">
        <f t="shared" si="1235"/>
        <v>0</v>
      </c>
      <c r="AE2685" s="55">
        <f t="shared" ref="AE2685:AE2691" si="1236">SUM(S2685:AD2685)</f>
        <v>0</v>
      </c>
    </row>
    <row r="2686" spans="1:31" ht="12.75" customHeight="1" thickBot="1" x14ac:dyDescent="0.25">
      <c r="A2686" s="193" t="s">
        <v>119</v>
      </c>
      <c r="B2686" s="388"/>
      <c r="C2686" s="123" t="s">
        <v>57</v>
      </c>
      <c r="D2686" s="58">
        <f>+'Measured TV opt-pt'!D3648</f>
        <v>0</v>
      </c>
      <c r="E2686" s="58">
        <f>+'Measured TV opt-pt'!E3648</f>
        <v>0</v>
      </c>
      <c r="F2686" s="58">
        <f>+'Measured TV opt-pt'!F3648</f>
        <v>0</v>
      </c>
      <c r="G2686" s="58">
        <f>+'Measured TV opt-pt'!G3648</f>
        <v>0</v>
      </c>
      <c r="H2686" s="58">
        <f>+'Measured TV opt-pt'!H3648</f>
        <v>0</v>
      </c>
      <c r="I2686" s="58">
        <f>+'Measured TV opt-pt'!I3648</f>
        <v>0</v>
      </c>
      <c r="J2686" s="58">
        <f>+'Measured TV opt-pt'!J3648</f>
        <v>0</v>
      </c>
      <c r="K2686" s="58">
        <f>+'Measured TV opt-pt'!K3648</f>
        <v>0</v>
      </c>
      <c r="L2686" s="58">
        <f>+'Measured TV opt-pt'!L3648</f>
        <v>0</v>
      </c>
      <c r="M2686" s="58">
        <f>+'Measured TV opt-pt'!M3648</f>
        <v>0</v>
      </c>
      <c r="N2686" s="58">
        <f>+'Measured TV opt-pt'!N3648</f>
        <v>0</v>
      </c>
      <c r="O2686" s="58">
        <f>+'Measured TV opt-pt'!O3648</f>
        <v>0</v>
      </c>
      <c r="P2686" s="141">
        <f t="shared" si="1203"/>
        <v>0</v>
      </c>
      <c r="R2686" s="123" t="s">
        <v>57</v>
      </c>
      <c r="S2686" s="44">
        <f>'Measured TV opt-pt'!D3685</f>
        <v>0</v>
      </c>
      <c r="T2686" s="44">
        <f>'Measured TV opt-pt'!E3685</f>
        <v>0</v>
      </c>
      <c r="U2686" s="44">
        <f>'Measured TV opt-pt'!F3685</f>
        <v>0</v>
      </c>
      <c r="V2686" s="44">
        <f>'Measured TV opt-pt'!G3685</f>
        <v>0</v>
      </c>
      <c r="W2686" s="44">
        <f>'Measured TV opt-pt'!H3685</f>
        <v>0</v>
      </c>
      <c r="X2686" s="44">
        <f>'Measured TV opt-pt'!I3685</f>
        <v>0</v>
      </c>
      <c r="Y2686" s="44">
        <f>'Measured TV opt-pt'!J3685</f>
        <v>0</v>
      </c>
      <c r="Z2686" s="44">
        <f>'Measured TV opt-pt'!K3685</f>
        <v>0</v>
      </c>
      <c r="AA2686" s="44">
        <f>'Measured TV opt-pt'!L3685</f>
        <v>0</v>
      </c>
      <c r="AB2686" s="44">
        <f>'Measured TV opt-pt'!M3685</f>
        <v>0</v>
      </c>
      <c r="AC2686" s="44">
        <f>'Measured TV opt-pt'!N3685</f>
        <v>0</v>
      </c>
      <c r="AD2686" s="44">
        <f>'Measured TV opt-pt'!O3685</f>
        <v>0</v>
      </c>
      <c r="AE2686" s="55">
        <f t="shared" si="1236"/>
        <v>0</v>
      </c>
    </row>
    <row r="2687" spans="1:31" ht="12.75" customHeight="1" thickBot="1" x14ac:dyDescent="0.25">
      <c r="A2687" s="193" t="s">
        <v>119</v>
      </c>
      <c r="B2687" s="388"/>
      <c r="C2687" s="123" t="s">
        <v>221</v>
      </c>
      <c r="D2687" s="58">
        <f>+'Measured TV opt-pt'!D3649</f>
        <v>0</v>
      </c>
      <c r="E2687" s="58">
        <f>+'Measured TV opt-pt'!E3649</f>
        <v>0</v>
      </c>
      <c r="F2687" s="58">
        <f>+'Measured TV opt-pt'!F3649</f>
        <v>0</v>
      </c>
      <c r="G2687" s="58">
        <f>+'Measured TV opt-pt'!G3649</f>
        <v>0</v>
      </c>
      <c r="H2687" s="58">
        <f>+'Measured TV opt-pt'!H3649</f>
        <v>0</v>
      </c>
      <c r="I2687" s="58">
        <f>+'Measured TV opt-pt'!I3649</f>
        <v>0</v>
      </c>
      <c r="J2687" s="58">
        <f>+'Measured TV opt-pt'!J3649</f>
        <v>0</v>
      </c>
      <c r="K2687" s="58">
        <f>+'Measured TV opt-pt'!K3649</f>
        <v>0</v>
      </c>
      <c r="L2687" s="58">
        <f>+'Measured TV opt-pt'!L3649</f>
        <v>0</v>
      </c>
      <c r="M2687" s="58">
        <f>+'Measured TV opt-pt'!M3649</f>
        <v>0</v>
      </c>
      <c r="N2687" s="58">
        <f>+'Measured TV opt-pt'!N3649</f>
        <v>0</v>
      </c>
      <c r="O2687" s="58">
        <f>+'Measured TV opt-pt'!O3649</f>
        <v>0</v>
      </c>
      <c r="P2687" s="141">
        <f t="shared" si="1203"/>
        <v>0</v>
      </c>
      <c r="R2687" s="123" t="s">
        <v>221</v>
      </c>
      <c r="S2687" s="44">
        <f>'Measured TV opt-pt'!D3686</f>
        <v>0</v>
      </c>
      <c r="T2687" s="44">
        <f>'Measured TV opt-pt'!E3686</f>
        <v>0</v>
      </c>
      <c r="U2687" s="44">
        <f>'Measured TV opt-pt'!F3686</f>
        <v>0</v>
      </c>
      <c r="V2687" s="44">
        <f>'Measured TV opt-pt'!G3686</f>
        <v>0</v>
      </c>
      <c r="W2687" s="44">
        <f>'Measured TV opt-pt'!H3686</f>
        <v>0</v>
      </c>
      <c r="X2687" s="44">
        <f>'Measured TV opt-pt'!I3686</f>
        <v>0</v>
      </c>
      <c r="Y2687" s="44">
        <f>'Measured TV opt-pt'!J3686</f>
        <v>0</v>
      </c>
      <c r="Z2687" s="44">
        <f>'Measured TV opt-pt'!K3686</f>
        <v>0</v>
      </c>
      <c r="AA2687" s="44">
        <f>'Measured TV opt-pt'!L3686</f>
        <v>0</v>
      </c>
      <c r="AB2687" s="44">
        <f>'Measured TV opt-pt'!M3686</f>
        <v>0</v>
      </c>
      <c r="AC2687" s="44">
        <f>'Measured TV opt-pt'!N3686</f>
        <v>0</v>
      </c>
      <c r="AD2687" s="44">
        <f>'Measured TV opt-pt'!O3686</f>
        <v>0</v>
      </c>
      <c r="AE2687" s="55">
        <f t="shared" si="1236"/>
        <v>0</v>
      </c>
    </row>
    <row r="2688" spans="1:31" ht="12.75" customHeight="1" thickBot="1" x14ac:dyDescent="0.25">
      <c r="A2688" s="193" t="s">
        <v>119</v>
      </c>
      <c r="B2688" s="388"/>
      <c r="C2688" s="123" t="s">
        <v>222</v>
      </c>
      <c r="D2688" s="58">
        <f>+'Measured TV opt-pt'!D3650</f>
        <v>0</v>
      </c>
      <c r="E2688" s="58">
        <f>+'Measured TV opt-pt'!E3650</f>
        <v>0</v>
      </c>
      <c r="F2688" s="58">
        <f>+'Measured TV opt-pt'!F3650</f>
        <v>0</v>
      </c>
      <c r="G2688" s="58">
        <f>+'Measured TV opt-pt'!G3650</f>
        <v>0</v>
      </c>
      <c r="H2688" s="58">
        <f>+'Measured TV opt-pt'!H3650</f>
        <v>0</v>
      </c>
      <c r="I2688" s="58">
        <f>+'Measured TV opt-pt'!I3650</f>
        <v>0</v>
      </c>
      <c r="J2688" s="58">
        <f>+'Measured TV opt-pt'!J3650</f>
        <v>0</v>
      </c>
      <c r="K2688" s="58">
        <f>+'Measured TV opt-pt'!K3650</f>
        <v>0</v>
      </c>
      <c r="L2688" s="58">
        <f>+'Measured TV opt-pt'!L3650</f>
        <v>0</v>
      </c>
      <c r="M2688" s="58">
        <f>+'Measured TV opt-pt'!M3650</f>
        <v>0</v>
      </c>
      <c r="N2688" s="58">
        <f>+'Measured TV opt-pt'!N3650</f>
        <v>0</v>
      </c>
      <c r="O2688" s="58">
        <f>+'Measured TV opt-pt'!O3650</f>
        <v>0</v>
      </c>
      <c r="P2688" s="141">
        <f t="shared" si="1203"/>
        <v>0</v>
      </c>
      <c r="R2688" s="123" t="s">
        <v>222</v>
      </c>
      <c r="S2688" s="44">
        <f>'Measured TV opt-pt'!D3687</f>
        <v>0</v>
      </c>
      <c r="T2688" s="44">
        <f>'Measured TV opt-pt'!E3687</f>
        <v>0</v>
      </c>
      <c r="U2688" s="44">
        <f>'Measured TV opt-pt'!F3687</f>
        <v>0</v>
      </c>
      <c r="V2688" s="44">
        <f>'Measured TV opt-pt'!G3687</f>
        <v>0</v>
      </c>
      <c r="W2688" s="44">
        <f>'Measured TV opt-pt'!H3687</f>
        <v>0</v>
      </c>
      <c r="X2688" s="44">
        <f>'Measured TV opt-pt'!I3687</f>
        <v>0</v>
      </c>
      <c r="Y2688" s="44">
        <f>'Measured TV opt-pt'!J3687</f>
        <v>0</v>
      </c>
      <c r="Z2688" s="44">
        <f>'Measured TV opt-pt'!K3687</f>
        <v>0</v>
      </c>
      <c r="AA2688" s="44">
        <f>'Measured TV opt-pt'!L3687</f>
        <v>0</v>
      </c>
      <c r="AB2688" s="44">
        <f>'Measured TV opt-pt'!M3687</f>
        <v>0</v>
      </c>
      <c r="AC2688" s="44">
        <f>'Measured TV opt-pt'!N3687</f>
        <v>0</v>
      </c>
      <c r="AD2688" s="44">
        <f>'Measured TV opt-pt'!O3687</f>
        <v>0</v>
      </c>
      <c r="AE2688" s="55">
        <f t="shared" si="1236"/>
        <v>0</v>
      </c>
    </row>
    <row r="2689" spans="1:31" ht="12.75" customHeight="1" thickBot="1" x14ac:dyDescent="0.25">
      <c r="A2689" s="193" t="s">
        <v>119</v>
      </c>
      <c r="B2689" s="388"/>
      <c r="C2689" s="123" t="s">
        <v>223</v>
      </c>
      <c r="D2689" s="58">
        <f>+'Measured TV opt-pt'!D3651</f>
        <v>0</v>
      </c>
      <c r="E2689" s="58">
        <f>+'Measured TV opt-pt'!E3651</f>
        <v>0</v>
      </c>
      <c r="F2689" s="58">
        <f>+'Measured TV opt-pt'!F3651</f>
        <v>0</v>
      </c>
      <c r="G2689" s="58">
        <f>+'Measured TV opt-pt'!G3651</f>
        <v>0</v>
      </c>
      <c r="H2689" s="58">
        <f>+'Measured TV opt-pt'!H3651</f>
        <v>0</v>
      </c>
      <c r="I2689" s="58">
        <f>+'Measured TV opt-pt'!I3651</f>
        <v>0</v>
      </c>
      <c r="J2689" s="58">
        <f>+'Measured TV opt-pt'!J3651</f>
        <v>0</v>
      </c>
      <c r="K2689" s="58">
        <f>+'Measured TV opt-pt'!K3651</f>
        <v>0</v>
      </c>
      <c r="L2689" s="58">
        <f>+'Measured TV opt-pt'!L3651</f>
        <v>0</v>
      </c>
      <c r="M2689" s="58">
        <f>+'Measured TV opt-pt'!M3651</f>
        <v>0</v>
      </c>
      <c r="N2689" s="58">
        <f>+'Measured TV opt-pt'!N3651</f>
        <v>0</v>
      </c>
      <c r="O2689" s="58">
        <f>+'Measured TV opt-pt'!O3651</f>
        <v>0</v>
      </c>
      <c r="P2689" s="141">
        <f t="shared" si="1203"/>
        <v>0</v>
      </c>
      <c r="R2689" s="123" t="s">
        <v>223</v>
      </c>
      <c r="S2689" s="44">
        <f>'Measured TV opt-pt'!D3688</f>
        <v>0</v>
      </c>
      <c r="T2689" s="44">
        <f>'Measured TV opt-pt'!E3688</f>
        <v>0</v>
      </c>
      <c r="U2689" s="44">
        <f>'Measured TV opt-pt'!F3688</f>
        <v>0</v>
      </c>
      <c r="V2689" s="44">
        <f>'Measured TV opt-pt'!G3688</f>
        <v>0</v>
      </c>
      <c r="W2689" s="44">
        <f>'Measured TV opt-pt'!H3688</f>
        <v>0</v>
      </c>
      <c r="X2689" s="44">
        <f>'Measured TV opt-pt'!I3688</f>
        <v>0</v>
      </c>
      <c r="Y2689" s="44">
        <f>'Measured TV opt-pt'!J3688</f>
        <v>0</v>
      </c>
      <c r="Z2689" s="44">
        <f>'Measured TV opt-pt'!K3688</f>
        <v>0</v>
      </c>
      <c r="AA2689" s="44">
        <f>'Measured TV opt-pt'!L3688</f>
        <v>0</v>
      </c>
      <c r="AB2689" s="44">
        <f>'Measured TV opt-pt'!M3688</f>
        <v>0</v>
      </c>
      <c r="AC2689" s="44">
        <f>'Measured TV opt-pt'!N3688</f>
        <v>0</v>
      </c>
      <c r="AD2689" s="44">
        <f>'Measured TV opt-pt'!O3688</f>
        <v>0</v>
      </c>
      <c r="AE2689" s="55">
        <f t="shared" si="1236"/>
        <v>0</v>
      </c>
    </row>
    <row r="2690" spans="1:31" ht="12.75" customHeight="1" thickBot="1" x14ac:dyDescent="0.25">
      <c r="A2690" s="193" t="s">
        <v>119</v>
      </c>
      <c r="B2690" s="388"/>
      <c r="C2690" s="123" t="s">
        <v>224</v>
      </c>
      <c r="D2690" s="58">
        <f>+'Measured TV opt-pt'!D3652</f>
        <v>0</v>
      </c>
      <c r="E2690" s="58">
        <f>+'Measured TV opt-pt'!E3652</f>
        <v>0</v>
      </c>
      <c r="F2690" s="58">
        <f>+'Measured TV opt-pt'!F3652</f>
        <v>0</v>
      </c>
      <c r="G2690" s="58">
        <f>+'Measured TV opt-pt'!G3652</f>
        <v>0</v>
      </c>
      <c r="H2690" s="58">
        <f>+'Measured TV opt-pt'!H3652</f>
        <v>0</v>
      </c>
      <c r="I2690" s="58">
        <f>+'Measured TV opt-pt'!I3652</f>
        <v>0</v>
      </c>
      <c r="J2690" s="58">
        <f>+'Measured TV opt-pt'!J3652</f>
        <v>0</v>
      </c>
      <c r="K2690" s="58">
        <f>+'Measured TV opt-pt'!K3652</f>
        <v>0</v>
      </c>
      <c r="L2690" s="58">
        <f>+'Measured TV opt-pt'!L3652</f>
        <v>0</v>
      </c>
      <c r="M2690" s="58">
        <f>+'Measured TV opt-pt'!M3652</f>
        <v>0</v>
      </c>
      <c r="N2690" s="58">
        <f>+'Measured TV opt-pt'!N3652</f>
        <v>0</v>
      </c>
      <c r="O2690" s="58">
        <f>+'Measured TV opt-pt'!O3652</f>
        <v>0</v>
      </c>
      <c r="P2690" s="141">
        <f t="shared" si="1203"/>
        <v>0</v>
      </c>
      <c r="Q2690" s="5"/>
      <c r="R2690" s="123" t="s">
        <v>224</v>
      </c>
      <c r="S2690" s="44">
        <f>'Measured TV opt-pt'!D3689</f>
        <v>0</v>
      </c>
      <c r="T2690" s="44">
        <f>'Measured TV opt-pt'!E3689</f>
        <v>0</v>
      </c>
      <c r="U2690" s="44">
        <f>'Measured TV opt-pt'!F3689</f>
        <v>0</v>
      </c>
      <c r="V2690" s="44">
        <f>'Measured TV opt-pt'!G3689</f>
        <v>0</v>
      </c>
      <c r="W2690" s="44">
        <f>'Measured TV opt-pt'!H3689</f>
        <v>0</v>
      </c>
      <c r="X2690" s="44">
        <f>'Measured TV opt-pt'!I3689</f>
        <v>0</v>
      </c>
      <c r="Y2690" s="44">
        <f>'Measured TV opt-pt'!J3689</f>
        <v>0</v>
      </c>
      <c r="Z2690" s="44">
        <f>'Measured TV opt-pt'!K3689</f>
        <v>0</v>
      </c>
      <c r="AA2690" s="44">
        <f>'Measured TV opt-pt'!L3689</f>
        <v>0</v>
      </c>
      <c r="AB2690" s="44">
        <f>'Measured TV opt-pt'!M3689</f>
        <v>0</v>
      </c>
      <c r="AC2690" s="44">
        <f>'Measured TV opt-pt'!N3689</f>
        <v>0</v>
      </c>
      <c r="AD2690" s="44">
        <f>'Measured TV opt-pt'!O3689</f>
        <v>0</v>
      </c>
      <c r="AE2690" s="55">
        <f t="shared" si="1236"/>
        <v>0</v>
      </c>
    </row>
    <row r="2691" spans="1:31" ht="12.75" customHeight="1" x14ac:dyDescent="0.2">
      <c r="A2691" s="193" t="s">
        <v>119</v>
      </c>
      <c r="B2691" s="388"/>
      <c r="C2691" s="123" t="s">
        <v>101</v>
      </c>
      <c r="D2691" s="44"/>
      <c r="E2691" s="44"/>
      <c r="F2691" s="44"/>
      <c r="G2691" s="44"/>
      <c r="H2691" s="44"/>
      <c r="I2691" s="44"/>
      <c r="J2691" s="44"/>
      <c r="K2691" s="44"/>
      <c r="L2691" s="44"/>
      <c r="M2691" s="44"/>
      <c r="N2691" s="44"/>
      <c r="O2691" s="44"/>
      <c r="P2691" s="141">
        <f t="shared" si="1203"/>
        <v>0</v>
      </c>
      <c r="Q2691" s="5"/>
      <c r="R2691" s="123" t="s">
        <v>101</v>
      </c>
      <c r="S2691" s="44"/>
      <c r="T2691" s="44"/>
      <c r="U2691" s="44"/>
      <c r="V2691" s="44"/>
      <c r="W2691" s="44"/>
      <c r="X2691" s="44"/>
      <c r="Y2691" s="44"/>
      <c r="Z2691" s="44"/>
      <c r="AA2691" s="44"/>
      <c r="AB2691" s="44"/>
      <c r="AC2691" s="44"/>
      <c r="AD2691" s="44"/>
      <c r="AE2691" s="55">
        <f t="shared" si="1236"/>
        <v>0</v>
      </c>
    </row>
    <row r="2692" spans="1:31" ht="12.75" customHeight="1" x14ac:dyDescent="0.2">
      <c r="A2692" s="193" t="s">
        <v>119</v>
      </c>
      <c r="B2692" s="388"/>
      <c r="C2692" s="124" t="s">
        <v>58</v>
      </c>
      <c r="D2692" s="46"/>
      <c r="E2692" s="46"/>
      <c r="F2692" s="46"/>
      <c r="G2692" s="46"/>
      <c r="H2692" s="46"/>
      <c r="I2692" s="46"/>
      <c r="J2692" s="46"/>
      <c r="K2692" s="46"/>
      <c r="L2692" s="46"/>
      <c r="M2692" s="46"/>
      <c r="N2692" s="46"/>
      <c r="O2692" s="46"/>
      <c r="P2692" s="142">
        <f t="shared" si="1203"/>
        <v>0</v>
      </c>
      <c r="R2692" s="133" t="s">
        <v>105</v>
      </c>
      <c r="S2692" s="133" t="str">
        <f>+'Measured TV opt-pt'!D1831</f>
        <v>FHK 20-44 ABC1C2</v>
      </c>
      <c r="T2692" s="133" t="str">
        <f>+'Measured TV opt-pt'!E1831</f>
        <v>FHK 20-44 ABC1C2</v>
      </c>
      <c r="U2692" s="133" t="str">
        <f>+'Measured TV opt-pt'!F1831</f>
        <v>FHK 20-44 ABC1C2</v>
      </c>
      <c r="V2692" s="133" t="str">
        <f>+'Measured TV opt-pt'!G1831</f>
        <v>FHK 20-44 ABC1C2</v>
      </c>
      <c r="W2692" s="133" t="str">
        <f>+'Measured TV opt-pt'!H1831</f>
        <v>FHK 20-44 ABC1C2</v>
      </c>
      <c r="X2692" s="8" t="str">
        <f>+'Measured TV opt-pt'!I1831</f>
        <v>FHK 20-44 ABC1C2</v>
      </c>
      <c r="Y2692" s="133" t="str">
        <f>+'Measured TV opt-pt'!J1831</f>
        <v>FHK 20-44 ABC1C2</v>
      </c>
      <c r="Z2692" s="133" t="str">
        <f>+'Measured TV opt-pt'!K1831</f>
        <v>FHK 20-44 ABC1C2</v>
      </c>
      <c r="AA2692" s="133" t="str">
        <f>+'Measured TV opt-pt'!L1831</f>
        <v>FHK 20-44 ABC1C2</v>
      </c>
      <c r="AB2692" s="133" t="str">
        <f>+'Measured TV opt-pt'!M1831</f>
        <v>FHK 20-44 ABC1C2</v>
      </c>
      <c r="AC2692" s="133" t="str">
        <f>+'Measured TV opt-pt'!N1831</f>
        <v>FHK 20-44 ABC1C2</v>
      </c>
      <c r="AD2692" s="133" t="str">
        <f>+'Measured TV opt-pt'!O1831</f>
        <v>FHK 20-44 ABC1C2</v>
      </c>
      <c r="AE2692" s="133"/>
    </row>
    <row r="2693" spans="1:31" ht="13.5" customHeight="1" thickBot="1" x14ac:dyDescent="0.25">
      <c r="A2693" s="193" t="s">
        <v>119</v>
      </c>
      <c r="B2693" s="388"/>
      <c r="C2693" s="124" t="s">
        <v>59</v>
      </c>
      <c r="D2693" s="46"/>
      <c r="E2693" s="46"/>
      <c r="F2693" s="46"/>
      <c r="G2693" s="46"/>
      <c r="H2693" s="46"/>
      <c r="I2693" s="46"/>
      <c r="J2693" s="46"/>
      <c r="K2693" s="46"/>
      <c r="L2693" s="46"/>
      <c r="M2693" s="46"/>
      <c r="N2693" s="46"/>
      <c r="O2693" s="46"/>
      <c r="P2693" s="142">
        <f t="shared" si="1203"/>
        <v>0</v>
      </c>
      <c r="R2693" s="60" t="s">
        <v>107</v>
      </c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</row>
    <row r="2694" spans="1:31" ht="12.75" customHeight="1" thickBot="1" x14ac:dyDescent="0.25">
      <c r="A2694" s="193" t="s">
        <v>119</v>
      </c>
      <c r="B2694" s="388"/>
      <c r="C2694" s="124" t="s">
        <v>166</v>
      </c>
      <c r="D2694" s="46"/>
      <c r="E2694" s="46"/>
      <c r="F2694" s="46"/>
      <c r="G2694" s="46"/>
      <c r="H2694" s="46"/>
      <c r="I2694" s="46"/>
      <c r="J2694" s="46"/>
      <c r="K2694" s="46"/>
      <c r="L2694" s="46"/>
      <c r="M2694" s="46"/>
      <c r="N2694" s="46"/>
      <c r="O2694" s="46"/>
      <c r="P2694" s="142">
        <f t="shared" si="1203"/>
        <v>0</v>
      </c>
      <c r="Q2694" s="8"/>
      <c r="R2694" s="121" t="s">
        <v>106</v>
      </c>
      <c r="S2694" s="54">
        <f>SUM(S2695:S2700)</f>
        <v>0</v>
      </c>
      <c r="T2694" s="54">
        <f t="shared" ref="T2694" si="1237">SUM(T2695:T2700)</f>
        <v>0</v>
      </c>
      <c r="U2694" s="54">
        <f t="shared" ref="U2694" si="1238">SUM(U2695:U2700)</f>
        <v>0</v>
      </c>
      <c r="V2694" s="54">
        <f t="shared" ref="V2694" si="1239">SUM(V2695:V2700)</f>
        <v>0</v>
      </c>
      <c r="W2694" s="54">
        <f t="shared" ref="W2694" si="1240">SUM(W2695:W2700)</f>
        <v>0</v>
      </c>
      <c r="X2694" s="54">
        <f t="shared" ref="X2694:AD2694" si="1241">SUM(X2695:X2700)</f>
        <v>0</v>
      </c>
      <c r="Y2694" s="54">
        <f t="shared" si="1241"/>
        <v>0</v>
      </c>
      <c r="Z2694" s="54">
        <f t="shared" si="1241"/>
        <v>0</v>
      </c>
      <c r="AA2694" s="54">
        <f t="shared" si="1241"/>
        <v>0</v>
      </c>
      <c r="AB2694" s="54">
        <f t="shared" si="1241"/>
        <v>0</v>
      </c>
      <c r="AC2694" s="54">
        <f t="shared" si="1241"/>
        <v>0</v>
      </c>
      <c r="AD2694" s="54">
        <f t="shared" si="1241"/>
        <v>0</v>
      </c>
      <c r="AE2694" s="54">
        <f t="shared" ref="AE2694" si="1242">SUM(AE2695:AE2700)</f>
        <v>0</v>
      </c>
    </row>
    <row r="2695" spans="1:31" ht="12.75" customHeight="1" thickBot="1" x14ac:dyDescent="0.25">
      <c r="A2695" s="193" t="s">
        <v>119</v>
      </c>
      <c r="B2695" s="388"/>
      <c r="C2695" s="125" t="s">
        <v>167</v>
      </c>
      <c r="D2695" s="48"/>
      <c r="E2695" s="48"/>
      <c r="F2695" s="48"/>
      <c r="G2695" s="48"/>
      <c r="H2695" s="48"/>
      <c r="I2695" s="48"/>
      <c r="J2695" s="48"/>
      <c r="K2695" s="48"/>
      <c r="L2695" s="48"/>
      <c r="M2695" s="48"/>
      <c r="N2695" s="48"/>
      <c r="O2695" s="48"/>
      <c r="P2695" s="143">
        <f t="shared" ref="P2695:P2781" si="1243">SUM(D2695:O2695)</f>
        <v>0</v>
      </c>
      <c r="Q2695" s="8"/>
      <c r="R2695" s="123" t="s">
        <v>261</v>
      </c>
      <c r="S2695" s="44">
        <f>'Measured TV opt-pt'!D3679</f>
        <v>0</v>
      </c>
      <c r="T2695" s="44">
        <f>'Measured TV opt-pt'!E3679</f>
        <v>0</v>
      </c>
      <c r="U2695" s="44">
        <f>'Measured TV opt-pt'!F3679</f>
        <v>0</v>
      </c>
      <c r="V2695" s="44">
        <f>'Measured TV opt-pt'!G3679</f>
        <v>0</v>
      </c>
      <c r="W2695" s="44">
        <f>'Measured TV opt-pt'!H3679</f>
        <v>0</v>
      </c>
      <c r="X2695" s="44">
        <f>'Measured TV opt-pt'!I3679</f>
        <v>0</v>
      </c>
      <c r="Y2695" s="44">
        <f>'Measured TV opt-pt'!J3679</f>
        <v>0</v>
      </c>
      <c r="Z2695" s="44">
        <f>'Measured TV opt-pt'!K3679</f>
        <v>0</v>
      </c>
      <c r="AA2695" s="44">
        <f>'Measured TV opt-pt'!L3679</f>
        <v>0</v>
      </c>
      <c r="AB2695" s="44">
        <f>'Measured TV opt-pt'!M3679</f>
        <v>0</v>
      </c>
      <c r="AC2695" s="44">
        <f>'Measured TV opt-pt'!N3679</f>
        <v>0</v>
      </c>
      <c r="AD2695" s="44">
        <f>'Measured TV opt-pt'!O3679</f>
        <v>0</v>
      </c>
      <c r="AE2695" s="55">
        <f t="shared" ref="AE2695:AE2700" si="1244">SUM(S2695:AD2695)</f>
        <v>0</v>
      </c>
    </row>
    <row r="2696" spans="1:31" ht="12.75" customHeight="1" thickBot="1" x14ac:dyDescent="0.25">
      <c r="A2696" s="193" t="s">
        <v>119</v>
      </c>
      <c r="B2696" s="388"/>
      <c r="C2696" s="122" t="s">
        <v>60</v>
      </c>
      <c r="D2696" s="42"/>
      <c r="E2696" s="42"/>
      <c r="F2696" s="42"/>
      <c r="G2696" s="42"/>
      <c r="H2696" s="42"/>
      <c r="I2696" s="42"/>
      <c r="J2696" s="42"/>
      <c r="K2696" s="42"/>
      <c r="L2696" s="42"/>
      <c r="M2696" s="42"/>
      <c r="N2696" s="42"/>
      <c r="O2696" s="42"/>
      <c r="P2696" s="144">
        <f t="shared" si="1243"/>
        <v>0</v>
      </c>
      <c r="Q2696" s="5"/>
      <c r="R2696" s="123" t="s">
        <v>262</v>
      </c>
      <c r="S2696" s="44">
        <f>'Measured TV opt-pt'!D3680</f>
        <v>0</v>
      </c>
      <c r="T2696" s="44">
        <f>'Measured TV opt-pt'!E3680</f>
        <v>0</v>
      </c>
      <c r="U2696" s="44">
        <f>'Measured TV opt-pt'!F3680</f>
        <v>0</v>
      </c>
      <c r="V2696" s="44">
        <f>'Measured TV opt-pt'!G3680</f>
        <v>0</v>
      </c>
      <c r="W2696" s="44">
        <f>'Measured TV opt-pt'!H3680</f>
        <v>0</v>
      </c>
      <c r="X2696" s="44">
        <f>'Measured TV opt-pt'!I3680</f>
        <v>0</v>
      </c>
      <c r="Y2696" s="44">
        <f>'Measured TV opt-pt'!J3680</f>
        <v>0</v>
      </c>
      <c r="Z2696" s="44">
        <f>'Measured TV opt-pt'!K3680</f>
        <v>0</v>
      </c>
      <c r="AA2696" s="44">
        <f>'Measured TV opt-pt'!L3680</f>
        <v>0</v>
      </c>
      <c r="AB2696" s="44">
        <f>'Measured TV opt-pt'!M3680</f>
        <v>0</v>
      </c>
      <c r="AC2696" s="44">
        <f>'Measured TV opt-pt'!N3680</f>
        <v>0</v>
      </c>
      <c r="AD2696" s="44">
        <f>'Measured TV opt-pt'!O3680</f>
        <v>0</v>
      </c>
      <c r="AE2696" s="55">
        <f t="shared" si="1244"/>
        <v>0</v>
      </c>
    </row>
    <row r="2697" spans="1:31" ht="12.75" customHeight="1" thickBot="1" x14ac:dyDescent="0.25">
      <c r="A2697" s="193" t="s">
        <v>119</v>
      </c>
      <c r="B2697" s="388"/>
      <c r="C2697" s="122" t="s">
        <v>61</v>
      </c>
      <c r="D2697" s="42"/>
      <c r="E2697" s="42"/>
      <c r="F2697" s="42"/>
      <c r="G2697" s="42"/>
      <c r="H2697" s="42"/>
      <c r="I2697" s="42"/>
      <c r="J2697" s="42"/>
      <c r="K2697" s="42"/>
      <c r="L2697" s="42"/>
      <c r="M2697" s="42"/>
      <c r="N2697" s="42"/>
      <c r="O2697" s="42"/>
      <c r="P2697" s="144">
        <f t="shared" si="1243"/>
        <v>0</v>
      </c>
      <c r="R2697" s="123" t="s">
        <v>263</v>
      </c>
      <c r="S2697" s="44">
        <f>'Measured TV opt-pt'!D3681</f>
        <v>0</v>
      </c>
      <c r="T2697" s="44">
        <f>'Measured TV opt-pt'!E3681</f>
        <v>0</v>
      </c>
      <c r="U2697" s="44">
        <f>'Measured TV opt-pt'!F3681</f>
        <v>0</v>
      </c>
      <c r="V2697" s="44">
        <f>'Measured TV opt-pt'!G3681</f>
        <v>0</v>
      </c>
      <c r="W2697" s="44">
        <f>'Measured TV opt-pt'!H3681</f>
        <v>0</v>
      </c>
      <c r="X2697" s="44">
        <f>'Measured TV opt-pt'!I3681</f>
        <v>0</v>
      </c>
      <c r="Y2697" s="44">
        <f>'Measured TV opt-pt'!J3681</f>
        <v>0</v>
      </c>
      <c r="Z2697" s="44">
        <f>'Measured TV opt-pt'!K3681</f>
        <v>0</v>
      </c>
      <c r="AA2697" s="44">
        <f>'Measured TV opt-pt'!L3681</f>
        <v>0</v>
      </c>
      <c r="AB2697" s="44">
        <f>'Measured TV opt-pt'!M3681</f>
        <v>0</v>
      </c>
      <c r="AC2697" s="44">
        <f>'Measured TV opt-pt'!N3681</f>
        <v>0</v>
      </c>
      <c r="AD2697" s="44">
        <f>'Measured TV opt-pt'!O3681</f>
        <v>0</v>
      </c>
      <c r="AE2697" s="55">
        <f t="shared" si="1244"/>
        <v>0</v>
      </c>
    </row>
    <row r="2698" spans="1:31" ht="12.75" customHeight="1" thickBot="1" x14ac:dyDescent="0.25">
      <c r="A2698" s="193" t="s">
        <v>119</v>
      </c>
      <c r="B2698" s="388"/>
      <c r="C2698" s="122" t="s">
        <v>62</v>
      </c>
      <c r="D2698" s="42"/>
      <c r="E2698" s="42"/>
      <c r="F2698" s="42"/>
      <c r="G2698" s="42"/>
      <c r="H2698" s="42"/>
      <c r="I2698" s="42"/>
      <c r="J2698" s="42"/>
      <c r="K2698" s="42"/>
      <c r="L2698" s="42"/>
      <c r="M2698" s="42"/>
      <c r="N2698" s="42"/>
      <c r="O2698" s="42"/>
      <c r="P2698" s="144">
        <f t="shared" si="1243"/>
        <v>0</v>
      </c>
      <c r="R2698" s="123" t="s">
        <v>264</v>
      </c>
      <c r="S2698" s="44">
        <f>'Measured TV opt-pt'!D3682</f>
        <v>0</v>
      </c>
      <c r="T2698" s="44">
        <f>'Measured TV opt-pt'!E3682</f>
        <v>0</v>
      </c>
      <c r="U2698" s="44">
        <f>'Measured TV opt-pt'!F3682</f>
        <v>0</v>
      </c>
      <c r="V2698" s="44">
        <f>'Measured TV opt-pt'!G3682</f>
        <v>0</v>
      </c>
      <c r="W2698" s="44">
        <f>'Measured TV opt-pt'!H3682</f>
        <v>0</v>
      </c>
      <c r="X2698" s="44">
        <f>'Measured TV opt-pt'!I3682</f>
        <v>0</v>
      </c>
      <c r="Y2698" s="44">
        <f>'Measured TV opt-pt'!J3682</f>
        <v>0</v>
      </c>
      <c r="Z2698" s="44">
        <f>'Measured TV opt-pt'!K3682</f>
        <v>0</v>
      </c>
      <c r="AA2698" s="44">
        <f>'Measured TV opt-pt'!L3682</f>
        <v>0</v>
      </c>
      <c r="AB2698" s="44">
        <f>'Measured TV opt-pt'!M3682</f>
        <v>0</v>
      </c>
      <c r="AC2698" s="44">
        <f>'Measured TV opt-pt'!N3682</f>
        <v>0</v>
      </c>
      <c r="AD2698" s="44">
        <f>'Measured TV opt-pt'!O3682</f>
        <v>0</v>
      </c>
      <c r="AE2698" s="55">
        <f t="shared" si="1244"/>
        <v>0</v>
      </c>
    </row>
    <row r="2699" spans="1:31" ht="12.75" customHeight="1" thickBot="1" x14ac:dyDescent="0.25">
      <c r="A2699" s="193" t="s">
        <v>119</v>
      </c>
      <c r="B2699" s="388"/>
      <c r="C2699" s="122" t="s">
        <v>63</v>
      </c>
      <c r="D2699" s="42"/>
      <c r="E2699" s="42"/>
      <c r="F2699" s="42"/>
      <c r="G2699" s="42"/>
      <c r="H2699" s="42"/>
      <c r="I2699" s="42"/>
      <c r="J2699" s="42"/>
      <c r="K2699" s="42"/>
      <c r="L2699" s="42"/>
      <c r="M2699" s="42"/>
      <c r="N2699" s="42"/>
      <c r="O2699" s="42"/>
      <c r="P2699" s="144">
        <f t="shared" si="1243"/>
        <v>0</v>
      </c>
      <c r="Q2699" s="5"/>
      <c r="R2699" s="123" t="s">
        <v>265</v>
      </c>
      <c r="S2699" s="44">
        <f>'Measured TV opt-pt'!D3683</f>
        <v>0</v>
      </c>
      <c r="T2699" s="44">
        <f>'Measured TV opt-pt'!E3683</f>
        <v>0</v>
      </c>
      <c r="U2699" s="44">
        <f>'Measured TV opt-pt'!F3683</f>
        <v>0</v>
      </c>
      <c r="V2699" s="44">
        <f>'Measured TV opt-pt'!G3683</f>
        <v>0</v>
      </c>
      <c r="W2699" s="44">
        <f>'Measured TV opt-pt'!H3683</f>
        <v>0</v>
      </c>
      <c r="X2699" s="44">
        <f>'Measured TV opt-pt'!I3683</f>
        <v>0</v>
      </c>
      <c r="Y2699" s="44">
        <f>'Measured TV opt-pt'!J3683</f>
        <v>0</v>
      </c>
      <c r="Z2699" s="44">
        <f>'Measured TV opt-pt'!K3683</f>
        <v>0</v>
      </c>
      <c r="AA2699" s="44">
        <f>'Measured TV opt-pt'!L3683</f>
        <v>0</v>
      </c>
      <c r="AB2699" s="44">
        <f>'Measured TV opt-pt'!M3683</f>
        <v>0</v>
      </c>
      <c r="AC2699" s="44">
        <f>'Measured TV opt-pt'!N3683</f>
        <v>0</v>
      </c>
      <c r="AD2699" s="44">
        <f>'Measured TV opt-pt'!O3683</f>
        <v>0</v>
      </c>
      <c r="AE2699" s="55">
        <f t="shared" si="1244"/>
        <v>0</v>
      </c>
    </row>
    <row r="2700" spans="1:31" ht="13.5" customHeight="1" x14ac:dyDescent="0.2">
      <c r="A2700" s="193" t="s">
        <v>119</v>
      </c>
      <c r="B2700" s="388"/>
      <c r="C2700" s="122" t="s">
        <v>64</v>
      </c>
      <c r="D2700" s="42"/>
      <c r="E2700" s="42"/>
      <c r="F2700" s="42"/>
      <c r="G2700" s="42"/>
      <c r="H2700" s="42"/>
      <c r="I2700" s="42"/>
      <c r="J2700" s="42"/>
      <c r="K2700" s="42"/>
      <c r="L2700" s="42"/>
      <c r="M2700" s="42"/>
      <c r="N2700" s="42"/>
      <c r="O2700" s="42"/>
      <c r="P2700" s="144">
        <f t="shared" si="1243"/>
        <v>0</v>
      </c>
      <c r="Q2700" s="5"/>
      <c r="R2700" s="123" t="s">
        <v>266</v>
      </c>
      <c r="S2700" s="44"/>
      <c r="T2700" s="44"/>
      <c r="U2700" s="44"/>
      <c r="V2700" s="44"/>
      <c r="W2700" s="44"/>
      <c r="X2700" s="44"/>
      <c r="Y2700" s="44"/>
      <c r="Z2700" s="44"/>
      <c r="AA2700" s="44"/>
      <c r="AB2700" s="44"/>
      <c r="AC2700" s="44"/>
      <c r="AD2700" s="44"/>
      <c r="AE2700" s="55">
        <f t="shared" si="1244"/>
        <v>0</v>
      </c>
    </row>
    <row r="2701" spans="1:31" ht="12.75" customHeight="1" x14ac:dyDescent="0.2">
      <c r="A2701" s="193" t="s">
        <v>119</v>
      </c>
      <c r="B2701" s="388"/>
      <c r="C2701" s="212" t="s">
        <v>289</v>
      </c>
      <c r="D2701" s="217">
        <f t="shared" ref="D2701:O2701" si="1245">SUM(D2702:D2720)</f>
        <v>0</v>
      </c>
      <c r="E2701" s="217">
        <f t="shared" si="1245"/>
        <v>0</v>
      </c>
      <c r="F2701" s="217">
        <f t="shared" si="1245"/>
        <v>0</v>
      </c>
      <c r="G2701" s="217">
        <f t="shared" si="1245"/>
        <v>0</v>
      </c>
      <c r="H2701" s="217">
        <f t="shared" si="1245"/>
        <v>0</v>
      </c>
      <c r="I2701" s="217">
        <f t="shared" si="1245"/>
        <v>0</v>
      </c>
      <c r="J2701" s="217">
        <f t="shared" si="1245"/>
        <v>0</v>
      </c>
      <c r="K2701" s="217">
        <f t="shared" si="1245"/>
        <v>0</v>
      </c>
      <c r="L2701" s="217">
        <f t="shared" si="1245"/>
        <v>0</v>
      </c>
      <c r="M2701" s="217">
        <f t="shared" si="1245"/>
        <v>0</v>
      </c>
      <c r="N2701" s="217">
        <f t="shared" si="1245"/>
        <v>0</v>
      </c>
      <c r="O2701" s="217">
        <f t="shared" si="1245"/>
        <v>0</v>
      </c>
      <c r="P2701" s="214">
        <f t="shared" si="1243"/>
        <v>0</v>
      </c>
      <c r="Q2701" s="5"/>
      <c r="R2701" s="60" t="s">
        <v>107</v>
      </c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</row>
    <row r="2702" spans="1:31" ht="12.75" customHeight="1" x14ac:dyDescent="0.25">
      <c r="A2702" s="193" t="s">
        <v>119</v>
      </c>
      <c r="B2702" s="388"/>
      <c r="C2702" s="311" t="s">
        <v>284</v>
      </c>
      <c r="D2702" s="330"/>
      <c r="E2702" s="330"/>
      <c r="F2702" s="330"/>
      <c r="G2702" s="330"/>
      <c r="H2702" s="330"/>
      <c r="I2702" s="330"/>
      <c r="J2702" s="330"/>
      <c r="K2702" s="330"/>
      <c r="L2702" s="330"/>
      <c r="M2702" s="330"/>
      <c r="N2702" s="330"/>
      <c r="O2702" s="330"/>
      <c r="P2702" s="312">
        <f t="shared" ref="P2702:P2720" si="1246">SUM(D2702:O2702)</f>
        <v>0</v>
      </c>
      <c r="Q2702" s="5"/>
      <c r="R2702" s="60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</row>
    <row r="2703" spans="1:31" ht="12.75" customHeight="1" x14ac:dyDescent="0.25">
      <c r="A2703" s="193" t="s">
        <v>119</v>
      </c>
      <c r="B2703" s="388"/>
      <c r="C2703" s="311" t="s">
        <v>288</v>
      </c>
      <c r="D2703" s="330"/>
      <c r="E2703" s="330"/>
      <c r="F2703" s="330"/>
      <c r="G2703" s="330"/>
      <c r="H2703" s="330"/>
      <c r="I2703" s="330"/>
      <c r="J2703" s="330"/>
      <c r="K2703" s="330"/>
      <c r="L2703" s="330"/>
      <c r="M2703" s="330"/>
      <c r="N2703" s="330"/>
      <c r="O2703" s="330"/>
      <c r="P2703" s="312">
        <f t="shared" si="1246"/>
        <v>0</v>
      </c>
      <c r="Q2703" s="5"/>
      <c r="R2703" s="60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</row>
    <row r="2704" spans="1:31" ht="12.75" customHeight="1" x14ac:dyDescent="0.25">
      <c r="A2704" s="193" t="s">
        <v>119</v>
      </c>
      <c r="B2704" s="388"/>
      <c r="C2704" s="311" t="s">
        <v>280</v>
      </c>
      <c r="D2704" s="330"/>
      <c r="E2704" s="330"/>
      <c r="F2704" s="330"/>
      <c r="G2704" s="330"/>
      <c r="H2704" s="330"/>
      <c r="I2704" s="330"/>
      <c r="J2704" s="330"/>
      <c r="K2704" s="330"/>
      <c r="L2704" s="330"/>
      <c r="M2704" s="330"/>
      <c r="N2704" s="330"/>
      <c r="O2704" s="330"/>
      <c r="P2704" s="312">
        <f t="shared" si="1246"/>
        <v>0</v>
      </c>
      <c r="Q2704" s="5"/>
      <c r="R2704" s="60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</row>
    <row r="2705" spans="1:31" ht="12.75" customHeight="1" x14ac:dyDescent="0.25">
      <c r="A2705" s="193" t="s">
        <v>119</v>
      </c>
      <c r="B2705" s="388"/>
      <c r="C2705" s="311" t="s">
        <v>285</v>
      </c>
      <c r="D2705" s="330"/>
      <c r="E2705" s="330"/>
      <c r="F2705" s="330"/>
      <c r="G2705" s="330"/>
      <c r="H2705" s="330"/>
      <c r="I2705" s="330"/>
      <c r="J2705" s="330"/>
      <c r="K2705" s="330"/>
      <c r="L2705" s="330"/>
      <c r="M2705" s="330"/>
      <c r="N2705" s="330"/>
      <c r="O2705" s="330"/>
      <c r="P2705" s="312">
        <f t="shared" si="1246"/>
        <v>0</v>
      </c>
      <c r="Q2705" s="5"/>
      <c r="R2705" s="60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</row>
    <row r="2706" spans="1:31" ht="12.75" customHeight="1" x14ac:dyDescent="0.25">
      <c r="A2706" s="193" t="str">
        <f t="shared" ref="A2706:A2718" si="1247">+A2705</f>
        <v>IC</v>
      </c>
      <c r="B2706" s="388"/>
      <c r="C2706" s="311" t="s">
        <v>280</v>
      </c>
      <c r="D2706" s="330"/>
      <c r="E2706" s="330"/>
      <c r="F2706" s="330"/>
      <c r="G2706" s="330"/>
      <c r="H2706" s="330"/>
      <c r="I2706" s="330"/>
      <c r="J2706" s="330"/>
      <c r="K2706" s="330"/>
      <c r="L2706" s="330"/>
      <c r="M2706" s="330"/>
      <c r="N2706" s="330"/>
      <c r="O2706" s="330"/>
      <c r="P2706" s="312">
        <f t="shared" si="1246"/>
        <v>0</v>
      </c>
      <c r="Q2706" s="5"/>
      <c r="R2706" s="60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</row>
    <row r="2707" spans="1:31" ht="12.75" customHeight="1" x14ac:dyDescent="0.25">
      <c r="A2707" s="193" t="str">
        <f t="shared" si="1247"/>
        <v>IC</v>
      </c>
      <c r="B2707" s="388"/>
      <c r="C2707" s="311" t="s">
        <v>286</v>
      </c>
      <c r="D2707" s="330"/>
      <c r="E2707" s="330"/>
      <c r="F2707" s="330"/>
      <c r="G2707" s="330"/>
      <c r="H2707" s="330"/>
      <c r="I2707" s="330"/>
      <c r="J2707" s="330"/>
      <c r="K2707" s="330"/>
      <c r="L2707" s="330"/>
      <c r="M2707" s="330"/>
      <c r="N2707" s="330"/>
      <c r="O2707" s="330"/>
      <c r="P2707" s="312">
        <f t="shared" si="1246"/>
        <v>0</v>
      </c>
      <c r="Q2707" s="5"/>
      <c r="R2707" s="60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</row>
    <row r="2708" spans="1:31" ht="12.75" customHeight="1" x14ac:dyDescent="0.25">
      <c r="A2708" s="193" t="str">
        <f t="shared" si="1247"/>
        <v>IC</v>
      </c>
      <c r="B2708" s="388"/>
      <c r="C2708" s="311" t="s">
        <v>282</v>
      </c>
      <c r="D2708" s="330"/>
      <c r="E2708" s="330"/>
      <c r="F2708" s="330"/>
      <c r="G2708" s="330"/>
      <c r="H2708" s="330"/>
      <c r="I2708" s="330"/>
      <c r="J2708" s="330"/>
      <c r="K2708" s="330"/>
      <c r="L2708" s="330"/>
      <c r="M2708" s="330"/>
      <c r="N2708" s="330"/>
      <c r="O2708" s="330"/>
      <c r="P2708" s="312">
        <f t="shared" si="1246"/>
        <v>0</v>
      </c>
      <c r="Q2708" s="5"/>
      <c r="R2708" s="60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</row>
    <row r="2709" spans="1:31" ht="12.75" customHeight="1" x14ac:dyDescent="0.25">
      <c r="A2709" s="193" t="str">
        <f t="shared" si="1247"/>
        <v>IC</v>
      </c>
      <c r="B2709" s="388"/>
      <c r="C2709" s="311" t="s">
        <v>283</v>
      </c>
      <c r="D2709" s="330"/>
      <c r="E2709" s="330"/>
      <c r="F2709" s="330"/>
      <c r="G2709" s="330"/>
      <c r="H2709" s="330"/>
      <c r="I2709" s="330"/>
      <c r="J2709" s="330"/>
      <c r="K2709" s="330"/>
      <c r="L2709" s="330"/>
      <c r="M2709" s="330"/>
      <c r="N2709" s="330"/>
      <c r="O2709" s="330"/>
      <c r="P2709" s="312">
        <f t="shared" si="1246"/>
        <v>0</v>
      </c>
      <c r="Q2709" s="5"/>
      <c r="R2709" s="60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</row>
    <row r="2710" spans="1:31" ht="12.75" customHeight="1" x14ac:dyDescent="0.25">
      <c r="A2710" s="193" t="str">
        <f t="shared" si="1247"/>
        <v>IC</v>
      </c>
      <c r="B2710" s="388"/>
      <c r="C2710" s="313" t="s">
        <v>287</v>
      </c>
      <c r="D2710" s="331"/>
      <c r="E2710" s="331"/>
      <c r="F2710" s="331"/>
      <c r="G2710" s="331"/>
      <c r="H2710" s="331"/>
      <c r="I2710" s="331"/>
      <c r="J2710" s="331"/>
      <c r="K2710" s="331"/>
      <c r="L2710" s="331"/>
      <c r="M2710" s="331"/>
      <c r="N2710" s="331"/>
      <c r="O2710" s="331"/>
      <c r="P2710" s="314">
        <f t="shared" si="1246"/>
        <v>0</v>
      </c>
      <c r="Q2710" s="5"/>
      <c r="R2710" s="60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</row>
    <row r="2711" spans="1:31" ht="12.75" customHeight="1" x14ac:dyDescent="0.25">
      <c r="A2711" s="193" t="str">
        <f t="shared" si="1247"/>
        <v>IC</v>
      </c>
      <c r="B2711" s="388"/>
      <c r="C2711" s="313" t="s">
        <v>288</v>
      </c>
      <c r="D2711" s="331"/>
      <c r="E2711" s="331"/>
      <c r="F2711" s="331"/>
      <c r="G2711" s="331"/>
      <c r="H2711" s="331"/>
      <c r="I2711" s="331"/>
      <c r="J2711" s="331"/>
      <c r="K2711" s="331"/>
      <c r="L2711" s="331"/>
      <c r="M2711" s="331"/>
      <c r="N2711" s="331"/>
      <c r="O2711" s="331"/>
      <c r="P2711" s="314">
        <f t="shared" si="1246"/>
        <v>0</v>
      </c>
      <c r="Q2711" s="5"/>
      <c r="R2711" s="60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</row>
    <row r="2712" spans="1:31" ht="12.75" customHeight="1" x14ac:dyDescent="0.25">
      <c r="A2712" s="193" t="str">
        <f t="shared" si="1247"/>
        <v>IC</v>
      </c>
      <c r="B2712" s="388"/>
      <c r="C2712" s="313" t="s">
        <v>280</v>
      </c>
      <c r="D2712" s="331"/>
      <c r="E2712" s="331"/>
      <c r="F2712" s="331"/>
      <c r="G2712" s="331"/>
      <c r="H2712" s="331"/>
      <c r="I2712" s="331"/>
      <c r="J2712" s="331"/>
      <c r="K2712" s="331"/>
      <c r="L2712" s="331"/>
      <c r="M2712" s="331"/>
      <c r="N2712" s="331"/>
      <c r="O2712" s="331"/>
      <c r="P2712" s="314">
        <f t="shared" si="1246"/>
        <v>0</v>
      </c>
      <c r="Q2712" s="5"/>
      <c r="R2712" s="60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</row>
    <row r="2713" spans="1:31" ht="12.75" customHeight="1" x14ac:dyDescent="0.25">
      <c r="A2713" s="193" t="str">
        <f t="shared" si="1247"/>
        <v>IC</v>
      </c>
      <c r="B2713" s="388"/>
      <c r="C2713" s="313" t="s">
        <v>285</v>
      </c>
      <c r="D2713" s="331"/>
      <c r="E2713" s="331"/>
      <c r="F2713" s="331"/>
      <c r="G2713" s="331"/>
      <c r="H2713" s="331"/>
      <c r="I2713" s="331"/>
      <c r="J2713" s="331"/>
      <c r="K2713" s="331"/>
      <c r="L2713" s="331"/>
      <c r="M2713" s="331"/>
      <c r="N2713" s="331"/>
      <c r="O2713" s="331"/>
      <c r="P2713" s="314">
        <f t="shared" si="1246"/>
        <v>0</v>
      </c>
      <c r="Q2713" s="5"/>
      <c r="R2713" s="60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</row>
    <row r="2714" spans="1:31" ht="12.75" customHeight="1" x14ac:dyDescent="0.25">
      <c r="A2714" s="193" t="str">
        <f t="shared" si="1247"/>
        <v>IC</v>
      </c>
      <c r="B2714" s="388"/>
      <c r="C2714" s="313" t="s">
        <v>280</v>
      </c>
      <c r="D2714" s="331"/>
      <c r="E2714" s="331"/>
      <c r="F2714" s="331"/>
      <c r="G2714" s="331"/>
      <c r="H2714" s="331"/>
      <c r="I2714" s="331"/>
      <c r="J2714" s="331"/>
      <c r="K2714" s="331"/>
      <c r="L2714" s="331"/>
      <c r="M2714" s="331"/>
      <c r="N2714" s="331"/>
      <c r="O2714" s="331"/>
      <c r="P2714" s="314">
        <f t="shared" si="1246"/>
        <v>0</v>
      </c>
      <c r="Q2714" s="5"/>
      <c r="R2714" s="60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</row>
    <row r="2715" spans="1:31" ht="12.75" customHeight="1" x14ac:dyDescent="0.25">
      <c r="A2715" s="193" t="str">
        <f t="shared" si="1247"/>
        <v>IC</v>
      </c>
      <c r="B2715" s="388"/>
      <c r="C2715" s="313" t="s">
        <v>286</v>
      </c>
      <c r="D2715" s="331"/>
      <c r="E2715" s="331"/>
      <c r="F2715" s="331"/>
      <c r="G2715" s="331"/>
      <c r="H2715" s="331"/>
      <c r="I2715" s="331"/>
      <c r="J2715" s="331"/>
      <c r="K2715" s="331"/>
      <c r="L2715" s="331"/>
      <c r="M2715" s="331"/>
      <c r="N2715" s="331"/>
      <c r="O2715" s="331"/>
      <c r="P2715" s="314">
        <f t="shared" si="1246"/>
        <v>0</v>
      </c>
      <c r="Q2715" s="5"/>
      <c r="R2715" s="60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</row>
    <row r="2716" spans="1:31" ht="12.75" customHeight="1" x14ac:dyDescent="0.25">
      <c r="A2716" s="193" t="str">
        <f t="shared" si="1247"/>
        <v>IC</v>
      </c>
      <c r="B2716" s="388"/>
      <c r="C2716" s="313" t="s">
        <v>282</v>
      </c>
      <c r="D2716" s="331"/>
      <c r="E2716" s="331"/>
      <c r="F2716" s="331"/>
      <c r="G2716" s="331"/>
      <c r="H2716" s="331"/>
      <c r="I2716" s="331"/>
      <c r="J2716" s="331"/>
      <c r="K2716" s="331"/>
      <c r="L2716" s="331"/>
      <c r="M2716" s="331"/>
      <c r="N2716" s="331"/>
      <c r="O2716" s="331"/>
      <c r="P2716" s="314">
        <f t="shared" si="1246"/>
        <v>0</v>
      </c>
      <c r="Q2716" s="5"/>
      <c r="R2716" s="60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</row>
    <row r="2717" spans="1:31" ht="12.75" customHeight="1" x14ac:dyDescent="0.25">
      <c r="A2717" s="193" t="str">
        <f t="shared" si="1247"/>
        <v>IC</v>
      </c>
      <c r="B2717" s="388"/>
      <c r="C2717" s="313" t="s">
        <v>283</v>
      </c>
      <c r="D2717" s="331"/>
      <c r="E2717" s="331"/>
      <c r="F2717" s="331"/>
      <c r="G2717" s="331"/>
      <c r="H2717" s="331"/>
      <c r="I2717" s="331"/>
      <c r="J2717" s="331"/>
      <c r="K2717" s="331"/>
      <c r="L2717" s="331"/>
      <c r="M2717" s="331"/>
      <c r="N2717" s="331"/>
      <c r="O2717" s="331"/>
      <c r="P2717" s="314">
        <f t="shared" si="1246"/>
        <v>0</v>
      </c>
      <c r="Q2717" s="5"/>
      <c r="R2717" s="60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</row>
    <row r="2718" spans="1:31" ht="12.75" customHeight="1" x14ac:dyDescent="0.25">
      <c r="A2718" s="193" t="str">
        <f t="shared" si="1247"/>
        <v>IC</v>
      </c>
      <c r="B2718" s="388"/>
      <c r="C2718" s="313" t="s">
        <v>281</v>
      </c>
      <c r="D2718" s="331"/>
      <c r="E2718" s="331"/>
      <c r="F2718" s="331"/>
      <c r="G2718" s="331"/>
      <c r="H2718" s="331"/>
      <c r="I2718" s="331"/>
      <c r="J2718" s="331"/>
      <c r="K2718" s="331"/>
      <c r="L2718" s="331"/>
      <c r="M2718" s="331"/>
      <c r="N2718" s="331"/>
      <c r="O2718" s="331"/>
      <c r="P2718" s="314">
        <f t="shared" si="1246"/>
        <v>0</v>
      </c>
      <c r="Q2718" s="5"/>
      <c r="R2718" s="60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</row>
    <row r="2719" spans="1:31" ht="12.75" customHeight="1" x14ac:dyDescent="0.25">
      <c r="A2719" s="193" t="s">
        <v>119</v>
      </c>
      <c r="B2719" s="388"/>
      <c r="C2719" s="318" t="s">
        <v>279</v>
      </c>
      <c r="D2719" s="332"/>
      <c r="E2719" s="332"/>
      <c r="F2719" s="332"/>
      <c r="G2719" s="332"/>
      <c r="H2719" s="332"/>
      <c r="I2719" s="332"/>
      <c r="J2719" s="332"/>
      <c r="K2719" s="332"/>
      <c r="L2719" s="332"/>
      <c r="M2719" s="332"/>
      <c r="N2719" s="332"/>
      <c r="O2719" s="332"/>
      <c r="P2719" s="315">
        <f t="shared" si="1246"/>
        <v>0</v>
      </c>
      <c r="Q2719" s="5"/>
      <c r="R2719" s="60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</row>
    <row r="2720" spans="1:31" ht="12.75" customHeight="1" x14ac:dyDescent="0.25">
      <c r="A2720" s="193" t="s">
        <v>119</v>
      </c>
      <c r="B2720" s="388"/>
      <c r="C2720" s="316" t="s">
        <v>290</v>
      </c>
      <c r="D2720" s="334"/>
      <c r="E2720" s="334"/>
      <c r="F2720" s="334"/>
      <c r="G2720" s="334"/>
      <c r="H2720" s="334"/>
      <c r="I2720" s="334"/>
      <c r="J2720" s="334"/>
      <c r="K2720" s="334"/>
      <c r="L2720" s="334"/>
      <c r="M2720" s="334"/>
      <c r="N2720" s="334"/>
      <c r="O2720" s="334"/>
      <c r="P2720" s="317">
        <f t="shared" si="1246"/>
        <v>0</v>
      </c>
      <c r="Q2720" s="5"/>
      <c r="R2720" s="60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</row>
    <row r="2721" spans="1:43" ht="12.75" customHeight="1" x14ac:dyDescent="0.2">
      <c r="A2721" s="193" t="s">
        <v>119</v>
      </c>
      <c r="B2721" s="388"/>
      <c r="C2721" s="122" t="s">
        <v>66</v>
      </c>
      <c r="D2721" s="42"/>
      <c r="E2721" s="42"/>
      <c r="F2721" s="42"/>
      <c r="G2721" s="42"/>
      <c r="H2721" s="42"/>
      <c r="I2721" s="42"/>
      <c r="J2721" s="42"/>
      <c r="K2721" s="42"/>
      <c r="L2721" s="42"/>
      <c r="M2721" s="42"/>
      <c r="N2721" s="42"/>
      <c r="O2721" s="42"/>
      <c r="P2721" s="144">
        <f t="shared" si="1243"/>
        <v>0</v>
      </c>
      <c r="R2721" s="60" t="s">
        <v>107</v>
      </c>
    </row>
    <row r="2722" spans="1:43" ht="12.75" customHeight="1" x14ac:dyDescent="0.2">
      <c r="A2722" s="193" t="s">
        <v>119</v>
      </c>
      <c r="B2722" s="388"/>
      <c r="C2722" s="122" t="s">
        <v>67</v>
      </c>
      <c r="D2722" s="42"/>
      <c r="E2722" s="42"/>
      <c r="F2722" s="42"/>
      <c r="G2722" s="42"/>
      <c r="H2722" s="42"/>
      <c r="I2722" s="42"/>
      <c r="J2722" s="42"/>
      <c r="K2722" s="42"/>
      <c r="L2722" s="42"/>
      <c r="M2722" s="42"/>
      <c r="N2722" s="42"/>
      <c r="O2722" s="42"/>
      <c r="P2722" s="144">
        <f t="shared" si="1243"/>
        <v>0</v>
      </c>
      <c r="Q2722" s="5"/>
      <c r="R2722" s="60" t="s">
        <v>107</v>
      </c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</row>
    <row r="2723" spans="1:43" ht="12.75" customHeight="1" x14ac:dyDescent="0.2">
      <c r="A2723" s="193" t="s">
        <v>119</v>
      </c>
      <c r="B2723" s="388"/>
      <c r="C2723" s="122" t="s">
        <v>68</v>
      </c>
      <c r="D2723" s="42"/>
      <c r="E2723" s="42"/>
      <c r="F2723" s="42"/>
      <c r="G2723" s="42"/>
      <c r="H2723" s="42"/>
      <c r="I2723" s="42"/>
      <c r="J2723" s="42"/>
      <c r="K2723" s="42"/>
      <c r="L2723" s="42"/>
      <c r="M2723" s="42"/>
      <c r="N2723" s="42"/>
      <c r="O2723" s="42"/>
      <c r="P2723" s="144">
        <f t="shared" si="1243"/>
        <v>0</v>
      </c>
      <c r="Q2723" s="5"/>
      <c r="R2723" s="60" t="s">
        <v>107</v>
      </c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</row>
    <row r="2724" spans="1:43" ht="13.5" customHeight="1" thickBot="1" x14ac:dyDescent="0.25">
      <c r="A2724" s="193" t="s">
        <v>119</v>
      </c>
      <c r="B2724" s="389"/>
      <c r="C2724" s="126" t="s">
        <v>55</v>
      </c>
      <c r="D2724" s="56">
        <f t="shared" ref="D2724:O2724" si="1248">+D2723+D2722+D2721+D2701+D2700+D2699+D2698+D2697+D2696+D2685</f>
        <v>0</v>
      </c>
      <c r="E2724" s="56">
        <f t="shared" si="1248"/>
        <v>0</v>
      </c>
      <c r="F2724" s="56">
        <f t="shared" si="1248"/>
        <v>0</v>
      </c>
      <c r="G2724" s="56">
        <f t="shared" si="1248"/>
        <v>0</v>
      </c>
      <c r="H2724" s="56">
        <f t="shared" si="1248"/>
        <v>0</v>
      </c>
      <c r="I2724" s="56">
        <f t="shared" si="1248"/>
        <v>0</v>
      </c>
      <c r="J2724" s="56">
        <f t="shared" si="1248"/>
        <v>0</v>
      </c>
      <c r="K2724" s="56">
        <f t="shared" si="1248"/>
        <v>0</v>
      </c>
      <c r="L2724" s="56">
        <f t="shared" si="1248"/>
        <v>0</v>
      </c>
      <c r="M2724" s="56">
        <f t="shared" si="1248"/>
        <v>0</v>
      </c>
      <c r="N2724" s="56">
        <f t="shared" si="1248"/>
        <v>0</v>
      </c>
      <c r="O2724" s="56">
        <f t="shared" si="1248"/>
        <v>0</v>
      </c>
      <c r="P2724" s="147">
        <f t="shared" si="1243"/>
        <v>0</v>
      </c>
      <c r="Q2724" s="199" t="str">
        <f>+B2685</f>
        <v>Algida Food Service</v>
      </c>
      <c r="R2724" s="60" t="s">
        <v>107</v>
      </c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</row>
    <row r="2725" spans="1:43" ht="12.75" customHeight="1" thickBot="1" x14ac:dyDescent="0.25">
      <c r="A2725" s="193" t="s">
        <v>119</v>
      </c>
      <c r="B2725" s="384" t="str">
        <f>+'Measured TV opt-pt'!B3701</f>
        <v>Nogger</v>
      </c>
      <c r="C2725" s="121" t="s">
        <v>56</v>
      </c>
      <c r="D2725" s="54">
        <f t="shared" ref="D2725:O2725" si="1249">SUM(D2726:D2735)</f>
        <v>0</v>
      </c>
      <c r="E2725" s="54">
        <f t="shared" si="1249"/>
        <v>0</v>
      </c>
      <c r="F2725" s="54">
        <f t="shared" si="1249"/>
        <v>0</v>
      </c>
      <c r="G2725" s="54">
        <f t="shared" si="1249"/>
        <v>526817.353</v>
      </c>
      <c r="H2725" s="54">
        <f>SUM(H2726:H2735)</f>
        <v>472481.61599999998</v>
      </c>
      <c r="I2725" s="54">
        <f t="shared" si="1249"/>
        <v>0</v>
      </c>
      <c r="J2725" s="54">
        <f t="shared" si="1249"/>
        <v>430368.54055990651</v>
      </c>
      <c r="K2725" s="54">
        <f t="shared" si="1249"/>
        <v>651505.38712892798</v>
      </c>
      <c r="L2725" s="54">
        <f t="shared" si="1249"/>
        <v>0</v>
      </c>
      <c r="M2725" s="54">
        <f t="shared" si="1249"/>
        <v>0</v>
      </c>
      <c r="N2725" s="54">
        <f t="shared" si="1249"/>
        <v>0</v>
      </c>
      <c r="O2725" s="54">
        <f t="shared" si="1249"/>
        <v>0</v>
      </c>
      <c r="P2725" s="140">
        <f t="shared" si="1243"/>
        <v>2081172.8966888345</v>
      </c>
      <c r="Q2725" s="198"/>
      <c r="R2725" s="121" t="s">
        <v>104</v>
      </c>
      <c r="S2725" s="54">
        <f>SUM(S2726:S2731)</f>
        <v>0</v>
      </c>
      <c r="T2725" s="54">
        <f t="shared" ref="T2725:X2725" si="1250">SUM(T2726:T2731)</f>
        <v>0</v>
      </c>
      <c r="U2725" s="54">
        <f t="shared" si="1250"/>
        <v>0</v>
      </c>
      <c r="V2725" s="54">
        <f>SUM(V2726:V2731)</f>
        <v>401.19799999999992</v>
      </c>
      <c r="W2725" s="54">
        <f t="shared" si="1250"/>
        <v>327.89766666666657</v>
      </c>
      <c r="X2725" s="117">
        <f t="shared" si="1250"/>
        <v>0</v>
      </c>
      <c r="Y2725" s="117">
        <f t="shared" ref="Y2725:AD2725" si="1251">SUM(Y2726:Y2731)</f>
        <v>525.59999999999991</v>
      </c>
      <c r="Z2725" s="117">
        <f t="shared" si="1251"/>
        <v>785.6999999999997</v>
      </c>
      <c r="AA2725" s="117">
        <f t="shared" si="1251"/>
        <v>0</v>
      </c>
      <c r="AB2725" s="117">
        <f t="shared" si="1251"/>
        <v>0</v>
      </c>
      <c r="AC2725" s="117">
        <f t="shared" si="1251"/>
        <v>0</v>
      </c>
      <c r="AD2725" s="117">
        <f t="shared" si="1251"/>
        <v>0</v>
      </c>
      <c r="AE2725" s="55">
        <f t="shared" ref="AE2725:AE2731" si="1252">SUM(S2725:AD2725)</f>
        <v>2040.3956666666663</v>
      </c>
    </row>
    <row r="2726" spans="1:43" ht="12.75" customHeight="1" thickBot="1" x14ac:dyDescent="0.25">
      <c r="A2726" s="193" t="s">
        <v>119</v>
      </c>
      <c r="B2726" s="385"/>
      <c r="C2726" s="123" t="s">
        <v>57</v>
      </c>
      <c r="D2726" s="58">
        <f>+'Measured TV opt-pt'!D3703</f>
        <v>0</v>
      </c>
      <c r="E2726" s="58">
        <f>+'Measured TV opt-pt'!E3703</f>
        <v>0</v>
      </c>
      <c r="F2726" s="58">
        <f>+'Measured TV opt-pt'!F3703</f>
        <v>0</v>
      </c>
      <c r="G2726" s="58">
        <v>202612.80500000002</v>
      </c>
      <c r="H2726" s="58">
        <v>178367.08000000005</v>
      </c>
      <c r="I2726" s="58">
        <f>+'Measured TV opt-pt'!I3703</f>
        <v>0</v>
      </c>
      <c r="J2726" s="58">
        <f>+'Measured TV opt-pt'!J3703</f>
        <v>250558.31200989877</v>
      </c>
      <c r="K2726" s="58">
        <f>+'Measured TV opt-pt'!K3703</f>
        <v>431355.7873825524</v>
      </c>
      <c r="L2726" s="58">
        <f>+'Measured TV opt-pt'!L3703</f>
        <v>0</v>
      </c>
      <c r="M2726" s="58">
        <f>+'Measured TV opt-pt'!M3703</f>
        <v>0</v>
      </c>
      <c r="N2726" s="58">
        <f>+'Measured TV opt-pt'!N3703</f>
        <v>0</v>
      </c>
      <c r="O2726" s="58">
        <f>+'Measured TV opt-pt'!O3703</f>
        <v>0</v>
      </c>
      <c r="P2726" s="141">
        <f t="shared" si="1243"/>
        <v>1062893.9843924511</v>
      </c>
      <c r="R2726" s="123" t="s">
        <v>57</v>
      </c>
      <c r="S2726" s="44">
        <f>'Measured TV opt-pt'!D3740</f>
        <v>0</v>
      </c>
      <c r="T2726" s="44">
        <f>'Measured TV opt-pt'!E3740</f>
        <v>0</v>
      </c>
      <c r="U2726" s="44">
        <f>'Measured TV opt-pt'!F3740</f>
        <v>0</v>
      </c>
      <c r="V2726" s="44">
        <v>201.49933333333323</v>
      </c>
      <c r="W2726" s="44">
        <v>172.22199999999992</v>
      </c>
      <c r="X2726" s="44">
        <f>'Measured TV opt-pt'!I3740</f>
        <v>0</v>
      </c>
      <c r="Y2726" s="44">
        <f>'Measured TV opt-pt'!J3740</f>
        <v>318.31060071164387</v>
      </c>
      <c r="Z2726" s="44">
        <f>'Measured TV opt-pt'!K3740</f>
        <v>629.34746506858824</v>
      </c>
      <c r="AA2726" s="44">
        <f>'Measured TV opt-pt'!L3740</f>
        <v>0</v>
      </c>
      <c r="AB2726" s="44">
        <f>'Measured TV opt-pt'!M3740</f>
        <v>0</v>
      </c>
      <c r="AC2726" s="44">
        <f>'Measured TV opt-pt'!N3740</f>
        <v>0</v>
      </c>
      <c r="AD2726" s="44">
        <f>'Measured TV opt-pt'!O3740</f>
        <v>0</v>
      </c>
      <c r="AE2726" s="55">
        <f t="shared" si="1252"/>
        <v>1321.3793991135653</v>
      </c>
    </row>
    <row r="2727" spans="1:43" ht="12.75" customHeight="1" thickBot="1" x14ac:dyDescent="0.25">
      <c r="A2727" s="193" t="s">
        <v>119</v>
      </c>
      <c r="B2727" s="385"/>
      <c r="C2727" s="123" t="s">
        <v>221</v>
      </c>
      <c r="D2727" s="58">
        <f>+'Measured TV opt-pt'!D3704</f>
        <v>0</v>
      </c>
      <c r="E2727" s="58">
        <f>+'Measured TV opt-pt'!E3704</f>
        <v>0</v>
      </c>
      <c r="F2727" s="58">
        <f>+'Measured TV opt-pt'!F3704</f>
        <v>0</v>
      </c>
      <c r="G2727" s="58">
        <f>+'Measured TV opt-pt'!G3704</f>
        <v>0</v>
      </c>
      <c r="H2727" s="58">
        <v>49029.55599999999</v>
      </c>
      <c r="I2727" s="58">
        <f>+'Measured TV opt-pt'!I3704</f>
        <v>0</v>
      </c>
      <c r="V2727" s="44">
        <f>'Measured TV opt-pt'!G3741</f>
        <v>0</v>
      </c>
      <c r="W2727" s="44">
        <v>28.717333333333336</v>
      </c>
      <c r="X2727" s="44">
        <f>'Measured TV opt-pt'!I3741</f>
        <v>0</v>
      </c>
      <c r="Y2727" s="44">
        <f>'Measured TV opt-pt'!J3741</f>
        <v>0</v>
      </c>
      <c r="Z2727" s="44">
        <f>'Measured TV opt-pt'!K3741</f>
        <v>0</v>
      </c>
      <c r="AA2727" s="44">
        <f>'Measured TV opt-pt'!L3741</f>
        <v>0</v>
      </c>
      <c r="AB2727" s="44">
        <f>'Measured TV opt-pt'!M3741</f>
        <v>0</v>
      </c>
      <c r="AC2727" s="44">
        <f>'Measured TV opt-pt'!N3741</f>
        <v>0</v>
      </c>
      <c r="AD2727" s="44">
        <f>'Measured TV opt-pt'!O3741</f>
        <v>0</v>
      </c>
      <c r="AE2727" s="55">
        <f t="shared" si="1252"/>
        <v>28.717333333333336</v>
      </c>
    </row>
    <row r="2728" spans="1:43" ht="12.75" customHeight="1" thickBot="1" x14ac:dyDescent="0.25">
      <c r="A2728" s="193" t="s">
        <v>119</v>
      </c>
      <c r="B2728" s="385"/>
      <c r="C2728" s="123" t="s">
        <v>222</v>
      </c>
      <c r="D2728" s="58">
        <f>+'Measured TV opt-pt'!D3705</f>
        <v>0</v>
      </c>
      <c r="E2728" s="58">
        <f>+'Measured TV opt-pt'!E3705</f>
        <v>0</v>
      </c>
      <c r="F2728" s="58">
        <f>+'Measured TV opt-pt'!F3705</f>
        <v>0</v>
      </c>
      <c r="G2728" s="58">
        <v>121721.63000000002</v>
      </c>
      <c r="H2728" s="58">
        <v>38664.5</v>
      </c>
      <c r="I2728" s="58">
        <f>+'Measured TV opt-pt'!I3705</f>
        <v>0</v>
      </c>
      <c r="V2728" s="44">
        <v>85.125333333333302</v>
      </c>
      <c r="W2728" s="44">
        <v>34.146666666666682</v>
      </c>
      <c r="X2728" s="44">
        <f>'Measured TV opt-pt'!I3742</f>
        <v>0</v>
      </c>
      <c r="Y2728" s="44">
        <f>'Measured TV opt-pt'!J3742</f>
        <v>79.093210130380484</v>
      </c>
      <c r="Z2728" s="44">
        <f>'Measured TV opt-pt'!K3742</f>
        <v>90.618812380458607</v>
      </c>
      <c r="AA2728" s="44">
        <f>'Measured TV opt-pt'!L3742</f>
        <v>0</v>
      </c>
      <c r="AB2728" s="44">
        <f>'Measured TV opt-pt'!M3742</f>
        <v>0</v>
      </c>
      <c r="AC2728" s="44">
        <f>'Measured TV opt-pt'!N3742</f>
        <v>0</v>
      </c>
      <c r="AD2728" s="44">
        <f>'Measured TV opt-pt'!O3742</f>
        <v>0</v>
      </c>
      <c r="AE2728" s="55">
        <f t="shared" si="1252"/>
        <v>288.98402251083911</v>
      </c>
      <c r="AF2728" s="58">
        <f>+'Measured TV opt-pt'!J3704</f>
        <v>0</v>
      </c>
      <c r="AG2728" s="58">
        <f>+'Measured TV opt-pt'!K3704</f>
        <v>0</v>
      </c>
      <c r="AH2728" s="58">
        <f>+'Measured TV opt-pt'!L3704</f>
        <v>0</v>
      </c>
      <c r="AI2728" s="58">
        <f>+'Measured TV opt-pt'!M3704</f>
        <v>0</v>
      </c>
      <c r="AJ2728" s="58">
        <f>+'Measured TV opt-pt'!N3704</f>
        <v>0</v>
      </c>
      <c r="AK2728" s="58">
        <f>+'Measured TV opt-pt'!O3704</f>
        <v>0</v>
      </c>
      <c r="AL2728" s="141">
        <f>SUM(D2727:O2727)</f>
        <v>49029.55599999999</v>
      </c>
      <c r="AN2728" s="123" t="s">
        <v>221</v>
      </c>
      <c r="AO2728" s="44">
        <f>'Measured TV opt-pt'!D3741</f>
        <v>0</v>
      </c>
      <c r="AP2728" s="44">
        <f>'Measured TV opt-pt'!E3741</f>
        <v>0</v>
      </c>
      <c r="AQ2728" s="44">
        <f>'Measured TV opt-pt'!F3741</f>
        <v>0</v>
      </c>
    </row>
    <row r="2729" spans="1:43" ht="12.75" customHeight="1" thickBot="1" x14ac:dyDescent="0.25">
      <c r="A2729" s="193" t="s">
        <v>119</v>
      </c>
      <c r="B2729" s="385"/>
      <c r="C2729" s="123" t="s">
        <v>223</v>
      </c>
      <c r="D2729" s="58">
        <f>+'Measured TV opt-pt'!D3706</f>
        <v>0</v>
      </c>
      <c r="E2729" s="58">
        <f>+'Measured TV opt-pt'!E3706</f>
        <v>0</v>
      </c>
      <c r="F2729" s="58">
        <f>+'Measured TV opt-pt'!F3706</f>
        <v>0</v>
      </c>
      <c r="G2729" s="58">
        <v>141351.12800000003</v>
      </c>
      <c r="H2729" s="58">
        <v>101601.47000000002</v>
      </c>
      <c r="I2729" s="58">
        <f>+'Measured TV opt-pt'!I3706</f>
        <v>0</v>
      </c>
      <c r="J2729" s="58">
        <f>+'Measured TV opt-pt'!J3706</f>
        <v>119810.22855000773</v>
      </c>
      <c r="K2729" s="58">
        <f>+'Measured TV opt-pt'!K3706</f>
        <v>47702.599746375592</v>
      </c>
      <c r="L2729" s="58">
        <f>+'Measured TV opt-pt'!L3706</f>
        <v>0</v>
      </c>
      <c r="M2729" s="58">
        <f>+'Measured TV opt-pt'!M3706</f>
        <v>0</v>
      </c>
      <c r="N2729" s="58">
        <f>+'Measured TV opt-pt'!N3706</f>
        <v>0</v>
      </c>
      <c r="O2729" s="58">
        <f>+'Measured TV opt-pt'!O3706</f>
        <v>0</v>
      </c>
      <c r="P2729" s="141">
        <f t="shared" si="1243"/>
        <v>410465.42629638338</v>
      </c>
      <c r="R2729" s="123" t="s">
        <v>223</v>
      </c>
      <c r="S2729" s="44">
        <f>'Measured TV opt-pt'!D3743</f>
        <v>0</v>
      </c>
      <c r="T2729" s="44">
        <f>'Measured TV opt-pt'!E3743</f>
        <v>0</v>
      </c>
      <c r="U2729" s="44">
        <f>'Measured TV opt-pt'!F3743</f>
        <v>0</v>
      </c>
      <c r="V2729" s="44">
        <v>114.57333333333338</v>
      </c>
      <c r="W2729" s="44">
        <v>92.811666666666625</v>
      </c>
      <c r="X2729" s="44">
        <f>'Measured TV opt-pt'!I3743</f>
        <v>0</v>
      </c>
      <c r="Y2729" s="44">
        <f>'Measured TV opt-pt'!J3743</f>
        <v>128.19618915797548</v>
      </c>
      <c r="Z2729" s="44">
        <f>'Measured TV opt-pt'!K3743</f>
        <v>65.733722550952834</v>
      </c>
      <c r="AA2729" s="44">
        <f>'Measured TV opt-pt'!L3743</f>
        <v>0</v>
      </c>
      <c r="AB2729" s="44">
        <f>'Measured TV opt-pt'!M3743</f>
        <v>0</v>
      </c>
      <c r="AC2729" s="44">
        <f>'Measured TV opt-pt'!N3743</f>
        <v>0</v>
      </c>
      <c r="AD2729" s="44">
        <f>'Measured TV opt-pt'!O3743</f>
        <v>0</v>
      </c>
      <c r="AE2729" s="55">
        <f t="shared" si="1252"/>
        <v>401.31491170892832</v>
      </c>
      <c r="AF2729" s="58">
        <f>+'Measured TV opt-pt'!J3705</f>
        <v>75400.484778500744</v>
      </c>
      <c r="AG2729" s="58">
        <f>+'Measured TV opt-pt'!K3705</f>
        <v>67518.278510578253</v>
      </c>
      <c r="AH2729" s="58">
        <f>+'Measured TV opt-pt'!L3705</f>
        <v>0</v>
      </c>
      <c r="AI2729" s="58">
        <f>+'Measured TV opt-pt'!M3705</f>
        <v>0</v>
      </c>
      <c r="AJ2729" s="58">
        <f>+'Measured TV opt-pt'!N3705</f>
        <v>0</v>
      </c>
      <c r="AK2729" s="58">
        <f>+'Measured TV opt-pt'!O3705</f>
        <v>0</v>
      </c>
      <c r="AL2729" s="141">
        <f>SUM(D2728:O2728)</f>
        <v>160386.13</v>
      </c>
      <c r="AN2729" s="123" t="s">
        <v>222</v>
      </c>
      <c r="AO2729" s="44">
        <f>'Measured TV opt-pt'!D3742</f>
        <v>0</v>
      </c>
      <c r="AP2729" s="44">
        <f>'Measured TV opt-pt'!E3742</f>
        <v>0</v>
      </c>
      <c r="AQ2729" s="44">
        <f>'Measured TV opt-pt'!F3742</f>
        <v>0</v>
      </c>
    </row>
    <row r="2730" spans="1:43" ht="12.75" customHeight="1" thickBot="1" x14ac:dyDescent="0.25">
      <c r="A2730" s="193" t="s">
        <v>119</v>
      </c>
      <c r="B2730" s="385"/>
      <c r="C2730" s="123" t="s">
        <v>224</v>
      </c>
      <c r="D2730" s="58">
        <f>+'Measured TV opt-pt'!D3707</f>
        <v>0</v>
      </c>
      <c r="E2730" s="58">
        <f>+'Measured TV opt-pt'!E3707</f>
        <v>0</v>
      </c>
      <c r="F2730" s="58">
        <f>+'Measured TV opt-pt'!F3707</f>
        <v>0</v>
      </c>
      <c r="G2730" s="58">
        <f>+'Measured TV opt-pt'!G3707</f>
        <v>0</v>
      </c>
      <c r="H2730" s="58">
        <f>+'Measured TV opt-pt'!H3707</f>
        <v>0</v>
      </c>
      <c r="I2730" s="58">
        <f>+'Measured TV opt-pt'!I3707</f>
        <v>0</v>
      </c>
      <c r="J2730" s="58">
        <f>+'Measured TV opt-pt'!J3707</f>
        <v>0</v>
      </c>
      <c r="K2730" s="58">
        <f>+'Measured TV opt-pt'!K3707</f>
        <v>0</v>
      </c>
      <c r="L2730" s="58">
        <f>+'Measured TV opt-pt'!L3707</f>
        <v>0</v>
      </c>
      <c r="M2730" s="58">
        <f>+'Measured TV opt-pt'!M3707</f>
        <v>0</v>
      </c>
      <c r="N2730" s="58">
        <f>+'Measured TV opt-pt'!N3707</f>
        <v>0</v>
      </c>
      <c r="O2730" s="58">
        <f>+'Measured TV opt-pt'!O3707</f>
        <v>0</v>
      </c>
      <c r="P2730" s="141">
        <f t="shared" si="1243"/>
        <v>0</v>
      </c>
      <c r="Q2730" s="5"/>
      <c r="R2730" s="123" t="s">
        <v>224</v>
      </c>
      <c r="S2730" s="44">
        <f>'Measured TV opt-pt'!D3744</f>
        <v>0</v>
      </c>
      <c r="T2730" s="44">
        <f>'Measured TV opt-pt'!E3744</f>
        <v>0</v>
      </c>
      <c r="U2730" s="44">
        <f>'Measured TV opt-pt'!F3744</f>
        <v>0</v>
      </c>
      <c r="V2730" s="44">
        <f>'Measured TV opt-pt'!G3744</f>
        <v>0</v>
      </c>
      <c r="W2730" s="44">
        <f>'Measured TV opt-pt'!H3744</f>
        <v>0</v>
      </c>
      <c r="X2730" s="44">
        <f>'Measured TV opt-pt'!I3744</f>
        <v>0</v>
      </c>
      <c r="Y2730" s="44">
        <f>'Measured TV opt-pt'!J3744</f>
        <v>0</v>
      </c>
      <c r="Z2730" s="44">
        <f>'Measured TV opt-pt'!K3744</f>
        <v>0</v>
      </c>
      <c r="AA2730" s="44">
        <f>'Measured TV opt-pt'!L3744</f>
        <v>0</v>
      </c>
      <c r="AB2730" s="44">
        <f>'Measured TV opt-pt'!M3744</f>
        <v>0</v>
      </c>
      <c r="AC2730" s="44">
        <f>'Measured TV opt-pt'!N3744</f>
        <v>0</v>
      </c>
      <c r="AD2730" s="44">
        <f>'Measured TV opt-pt'!O3744</f>
        <v>0</v>
      </c>
      <c r="AE2730" s="55">
        <f t="shared" si="1252"/>
        <v>0</v>
      </c>
    </row>
    <row r="2731" spans="1:43" ht="12.75" customHeight="1" x14ac:dyDescent="0.2">
      <c r="A2731" s="193" t="s">
        <v>119</v>
      </c>
      <c r="B2731" s="385"/>
      <c r="C2731" s="123" t="s">
        <v>101</v>
      </c>
      <c r="D2731" s="44"/>
      <c r="E2731" s="44"/>
      <c r="F2731" s="44"/>
      <c r="G2731" s="44"/>
      <c r="H2731" s="44"/>
      <c r="I2731" s="44"/>
      <c r="J2731" s="44"/>
      <c r="K2731" s="44">
        <v>117447</v>
      </c>
      <c r="L2731" s="44"/>
      <c r="M2731" s="44"/>
      <c r="N2731" s="44"/>
      <c r="O2731" s="44"/>
      <c r="P2731" s="141">
        <f t="shared" si="1243"/>
        <v>117447</v>
      </c>
      <c r="Q2731" s="5"/>
      <c r="R2731" s="123" t="s">
        <v>101</v>
      </c>
      <c r="S2731" s="44"/>
      <c r="T2731" s="44"/>
      <c r="U2731" s="44"/>
      <c r="V2731" s="44"/>
      <c r="W2731" s="44"/>
      <c r="X2731" s="44"/>
      <c r="Y2731" s="44"/>
      <c r="Z2731" s="44"/>
      <c r="AA2731" s="44"/>
      <c r="AB2731" s="44"/>
      <c r="AC2731" s="44"/>
      <c r="AD2731" s="44"/>
      <c r="AE2731" s="55">
        <f t="shared" si="1252"/>
        <v>0</v>
      </c>
    </row>
    <row r="2732" spans="1:43" ht="12.75" customHeight="1" x14ac:dyDescent="0.2">
      <c r="A2732" s="193" t="s">
        <v>119</v>
      </c>
      <c r="B2732" s="385"/>
      <c r="C2732" s="124" t="s">
        <v>58</v>
      </c>
      <c r="D2732" s="46"/>
      <c r="E2732" s="46"/>
      <c r="F2732" s="46"/>
      <c r="G2732" s="46">
        <v>61131.789999999914</v>
      </c>
      <c r="H2732" s="46">
        <v>91647.209999999832</v>
      </c>
      <c r="I2732" s="46"/>
      <c r="J2732" s="46">
        <v>60000</v>
      </c>
      <c r="K2732" s="46">
        <v>55000</v>
      </c>
      <c r="L2732" s="46"/>
      <c r="M2732" s="46"/>
      <c r="N2732" s="46"/>
      <c r="O2732" s="46"/>
      <c r="P2732" s="142">
        <f t="shared" si="1243"/>
        <v>267778.99999999977</v>
      </c>
      <c r="R2732" s="133" t="s">
        <v>105</v>
      </c>
      <c r="S2732" s="133">
        <f>+'Measured TV opt-pt'!D1859</f>
        <v>0.44</v>
      </c>
      <c r="T2732" s="133">
        <f>+'Measured TV opt-pt'!E1859</f>
        <v>0.44</v>
      </c>
      <c r="U2732" s="133">
        <f>+'Measured TV opt-pt'!F1859</f>
        <v>0.44</v>
      </c>
      <c r="V2732" s="133">
        <f>+'Measured TV opt-pt'!G1859</f>
        <v>0.48</v>
      </c>
      <c r="W2732" s="133">
        <f>+'Measured TV opt-pt'!H1859</f>
        <v>0.48</v>
      </c>
      <c r="X2732" s="8">
        <f>+'Measured TV opt-pt'!I1859</f>
        <v>0.48</v>
      </c>
      <c r="Y2732" s="133">
        <f>+'Measured TV opt-pt'!J1859</f>
        <v>0.48</v>
      </c>
      <c r="Z2732" s="133">
        <f>+'Measured TV opt-pt'!K1859</f>
        <v>0.48915873014712274</v>
      </c>
      <c r="AA2732" s="133">
        <f>+'Measured TV opt-pt'!L1859</f>
        <v>0.4834974169537235</v>
      </c>
      <c r="AB2732" s="133">
        <f>+'Measured TV opt-pt'!M1859</f>
        <v>0.45414569524687309</v>
      </c>
      <c r="AC2732" s="133">
        <f>+'Measured TV opt-pt'!N1859</f>
        <v>0.38276016431267579</v>
      </c>
      <c r="AD2732" s="133">
        <f>+'Measured TV opt-pt'!O1859</f>
        <v>0.34111134082271427</v>
      </c>
      <c r="AE2732" s="133"/>
    </row>
    <row r="2733" spans="1:43" ht="13.5" customHeight="1" thickBot="1" x14ac:dyDescent="0.25">
      <c r="A2733" s="193" t="s">
        <v>119</v>
      </c>
      <c r="B2733" s="385"/>
      <c r="C2733" s="124" t="s">
        <v>59</v>
      </c>
      <c r="D2733" s="46"/>
      <c r="E2733" s="46"/>
      <c r="F2733" s="46"/>
      <c r="G2733" s="46"/>
      <c r="H2733" s="46">
        <v>13171.800000000041</v>
      </c>
      <c r="I2733" s="46"/>
      <c r="J2733" s="46"/>
      <c r="K2733" s="46"/>
      <c r="L2733" s="46"/>
      <c r="M2733" s="46"/>
      <c r="N2733" s="46"/>
      <c r="O2733" s="46"/>
      <c r="P2733" s="142">
        <f t="shared" si="1243"/>
        <v>13171.800000000041</v>
      </c>
      <c r="R2733" s="60" t="s">
        <v>107</v>
      </c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</row>
    <row r="2734" spans="1:43" ht="12.75" customHeight="1" thickBot="1" x14ac:dyDescent="0.25">
      <c r="A2734" s="193" t="s">
        <v>119</v>
      </c>
      <c r="B2734" s="385"/>
      <c r="C2734" s="124" t="s">
        <v>166</v>
      </c>
      <c r="D2734" s="46"/>
      <c r="E2734" s="46"/>
      <c r="F2734" s="46"/>
      <c r="G2734" s="46"/>
      <c r="H2734" s="46"/>
      <c r="I2734" s="46"/>
      <c r="J2734" s="46"/>
      <c r="K2734" s="46"/>
      <c r="L2734" s="46"/>
      <c r="M2734" s="46"/>
      <c r="N2734" s="46"/>
      <c r="O2734" s="46"/>
      <c r="P2734" s="142">
        <f t="shared" si="1243"/>
        <v>0</v>
      </c>
      <c r="Q2734" s="8"/>
      <c r="R2734" s="121" t="s">
        <v>106</v>
      </c>
      <c r="S2734" s="54">
        <f>SUM(S2735:S2740)</f>
        <v>0</v>
      </c>
      <c r="T2734" s="54">
        <f t="shared" ref="T2734" si="1253">SUM(T2735:T2740)</f>
        <v>0</v>
      </c>
      <c r="U2734" s="54">
        <f t="shared" ref="U2734" si="1254">SUM(U2735:U2740)</f>
        <v>0</v>
      </c>
      <c r="V2734" s="54">
        <f t="shared" ref="V2734" si="1255">SUM(V2735:V2740)</f>
        <v>544.80133333333333</v>
      </c>
      <c r="W2734" s="54">
        <f t="shared" ref="W2734" si="1256">SUM(W2735:W2740)</f>
        <v>438.90066666666644</v>
      </c>
      <c r="X2734" s="54">
        <f t="shared" ref="X2734:AD2734" si="1257">SUM(X2735:X2740)</f>
        <v>0</v>
      </c>
      <c r="Y2734" s="54">
        <f t="shared" si="1257"/>
        <v>697.67213493715678</v>
      </c>
      <c r="Z2734" s="54">
        <f t="shared" si="1257"/>
        <v>1042.9242702057156</v>
      </c>
      <c r="AA2734" s="54">
        <f t="shared" si="1257"/>
        <v>0</v>
      </c>
      <c r="AB2734" s="54">
        <f t="shared" si="1257"/>
        <v>0</v>
      </c>
      <c r="AC2734" s="54">
        <f t="shared" si="1257"/>
        <v>0</v>
      </c>
      <c r="AD2734" s="54">
        <f t="shared" si="1257"/>
        <v>0</v>
      </c>
      <c r="AE2734" s="54">
        <f t="shared" ref="AE2734" si="1258">SUM(AE2735:AE2740)</f>
        <v>2724.2984051428725</v>
      </c>
    </row>
    <row r="2735" spans="1:43" ht="12.75" customHeight="1" thickBot="1" x14ac:dyDescent="0.25">
      <c r="A2735" s="193" t="s">
        <v>119</v>
      </c>
      <c r="B2735" s="385"/>
      <c r="C2735" s="125" t="s">
        <v>167</v>
      </c>
      <c r="D2735" s="48"/>
      <c r="E2735" s="48"/>
      <c r="F2735" s="48"/>
      <c r="G2735" s="48"/>
      <c r="H2735" s="48"/>
      <c r="I2735" s="48"/>
      <c r="J2735" s="48"/>
      <c r="K2735" s="48"/>
      <c r="L2735" s="48"/>
      <c r="M2735" s="48"/>
      <c r="N2735" s="48"/>
      <c r="O2735" s="48"/>
      <c r="P2735" s="143">
        <f t="shared" si="1243"/>
        <v>0</v>
      </c>
      <c r="Q2735" s="8"/>
      <c r="R2735" s="123" t="s">
        <v>261</v>
      </c>
      <c r="S2735" s="44">
        <f>'Measured TV opt-pt'!D3734</f>
        <v>0</v>
      </c>
      <c r="T2735" s="44">
        <f>'Measured TV opt-pt'!E3734</f>
        <v>0</v>
      </c>
      <c r="U2735" s="44">
        <f>'Measured TV opt-pt'!F3734</f>
        <v>0</v>
      </c>
      <c r="V2735" s="44">
        <v>267.84066666666666</v>
      </c>
      <c r="W2735" s="44">
        <v>223.01299999999983</v>
      </c>
      <c r="X2735" s="44">
        <f>'Measured TV opt-pt'!I3734</f>
        <v>0</v>
      </c>
      <c r="Y2735" s="44">
        <f>'Measured TV opt-pt'!J3734</f>
        <v>422.51985611039106</v>
      </c>
      <c r="Z2735" s="44">
        <f>'Measured TV opt-pt'!K3734</f>
        <v>835.38468335557434</v>
      </c>
      <c r="AA2735" s="44">
        <f>'Measured TV opt-pt'!L3734</f>
        <v>0</v>
      </c>
      <c r="AB2735" s="44">
        <f>'Measured TV opt-pt'!M3734</f>
        <v>0</v>
      </c>
      <c r="AC2735" s="44">
        <f>'Measured TV opt-pt'!N3734</f>
        <v>0</v>
      </c>
      <c r="AD2735" s="44">
        <f>'Measured TV opt-pt'!O3734</f>
        <v>0</v>
      </c>
      <c r="AE2735" s="55">
        <f t="shared" ref="AE2735:AE2740" si="1259">SUM(S2735:AD2735)</f>
        <v>1748.758206132632</v>
      </c>
    </row>
    <row r="2736" spans="1:43" ht="12.75" customHeight="1" thickBot="1" x14ac:dyDescent="0.25">
      <c r="A2736" s="193" t="s">
        <v>119</v>
      </c>
      <c r="B2736" s="385"/>
      <c r="C2736" s="122" t="s">
        <v>60</v>
      </c>
      <c r="D2736" s="42"/>
      <c r="E2736" s="42"/>
      <c r="F2736" s="42"/>
      <c r="G2736" s="42"/>
      <c r="H2736" s="42"/>
      <c r="I2736" s="42"/>
      <c r="J2736" s="42"/>
      <c r="K2736" s="42"/>
      <c r="L2736" s="42"/>
      <c r="M2736" s="42"/>
      <c r="N2736" s="42"/>
      <c r="O2736" s="42"/>
      <c r="P2736" s="144">
        <f t="shared" si="1243"/>
        <v>0</v>
      </c>
      <c r="Q2736" s="5"/>
      <c r="R2736" s="123" t="s">
        <v>262</v>
      </c>
      <c r="S2736" s="44">
        <f>'Measured TV opt-pt'!D3735</f>
        <v>0</v>
      </c>
      <c r="T2736" s="44">
        <f>'Measured TV opt-pt'!E3735</f>
        <v>0</v>
      </c>
      <c r="U2736" s="44">
        <f>'Measured TV opt-pt'!F3735</f>
        <v>0</v>
      </c>
      <c r="V2736" s="44">
        <f>'Measured TV opt-pt'!G3735</f>
        <v>0</v>
      </c>
      <c r="W2736" s="44">
        <v>37.829333333333338</v>
      </c>
      <c r="X2736" s="44">
        <f>'Measured TV opt-pt'!I3735</f>
        <v>0</v>
      </c>
      <c r="Y2736" s="44">
        <f>'Measured TV opt-pt'!J3735</f>
        <v>0</v>
      </c>
      <c r="Z2736" s="44">
        <f>'Measured TV opt-pt'!K3735</f>
        <v>0</v>
      </c>
      <c r="AA2736" s="44">
        <f>'Measured TV opt-pt'!L3735</f>
        <v>0</v>
      </c>
      <c r="AB2736" s="44">
        <f>'Measured TV opt-pt'!M3735</f>
        <v>0</v>
      </c>
      <c r="AC2736" s="44">
        <f>'Measured TV opt-pt'!N3735</f>
        <v>0</v>
      </c>
      <c r="AD2736" s="44">
        <f>'Measured TV opt-pt'!O3735</f>
        <v>0</v>
      </c>
      <c r="AE2736" s="55">
        <f t="shared" si="1259"/>
        <v>37.829333333333338</v>
      </c>
    </row>
    <row r="2737" spans="1:31" ht="12.75" customHeight="1" thickBot="1" x14ac:dyDescent="0.25">
      <c r="A2737" s="193" t="s">
        <v>119</v>
      </c>
      <c r="B2737" s="385"/>
      <c r="C2737" s="122" t="s">
        <v>61</v>
      </c>
      <c r="D2737" s="42"/>
      <c r="E2737" s="42"/>
      <c r="F2737" s="42"/>
      <c r="G2737" s="42"/>
      <c r="H2737" s="42"/>
      <c r="I2737" s="42"/>
      <c r="J2737" s="42"/>
      <c r="K2737" s="42"/>
      <c r="L2737" s="42"/>
      <c r="M2737" s="42"/>
      <c r="N2737" s="42"/>
      <c r="O2737" s="42"/>
      <c r="P2737" s="144">
        <f t="shared" si="1243"/>
        <v>0</v>
      </c>
      <c r="R2737" s="123" t="s">
        <v>263</v>
      </c>
      <c r="S2737" s="44">
        <f>'Measured TV opt-pt'!D3736</f>
        <v>0</v>
      </c>
      <c r="T2737" s="44">
        <f>'Measured TV opt-pt'!E3736</f>
        <v>0</v>
      </c>
      <c r="U2737" s="44">
        <f>'Measured TV opt-pt'!F3736</f>
        <v>0</v>
      </c>
      <c r="V2737" s="44">
        <v>118.52766666666665</v>
      </c>
      <c r="W2737" s="44">
        <v>48.784999999999989</v>
      </c>
      <c r="X2737" s="44">
        <f>'Measured TV opt-pt'!I3736</f>
        <v>0</v>
      </c>
      <c r="Y2737" s="44">
        <f>'Measured TV opt-pt'!J3736</f>
        <v>104.98692688488535</v>
      </c>
      <c r="Z2737" s="44">
        <f>'Measured TV opt-pt'!K3736</f>
        <v>120.28580726587562</v>
      </c>
      <c r="AA2737" s="44">
        <f>'Measured TV opt-pt'!L3736</f>
        <v>0</v>
      </c>
      <c r="AB2737" s="44">
        <f>'Measured TV opt-pt'!M3736</f>
        <v>0</v>
      </c>
      <c r="AC2737" s="44">
        <f>'Measured TV opt-pt'!N3736</f>
        <v>0</v>
      </c>
      <c r="AD2737" s="44">
        <f>'Measured TV opt-pt'!O3736</f>
        <v>0</v>
      </c>
      <c r="AE2737" s="55">
        <f t="shared" si="1259"/>
        <v>392.58540081742763</v>
      </c>
    </row>
    <row r="2738" spans="1:31" ht="12.75" customHeight="1" thickBot="1" x14ac:dyDescent="0.25">
      <c r="A2738" s="193" t="s">
        <v>119</v>
      </c>
      <c r="B2738" s="385"/>
      <c r="C2738" s="122" t="s">
        <v>62</v>
      </c>
      <c r="D2738" s="42"/>
      <c r="E2738" s="42"/>
      <c r="F2738" s="42"/>
      <c r="G2738" s="42"/>
      <c r="H2738" s="42"/>
      <c r="I2738" s="42"/>
      <c r="J2738" s="42"/>
      <c r="K2738" s="42"/>
      <c r="L2738" s="234"/>
      <c r="M2738" s="234"/>
      <c r="N2738" s="235"/>
      <c r="O2738" s="42"/>
      <c r="P2738" s="144">
        <f t="shared" si="1243"/>
        <v>0</v>
      </c>
      <c r="R2738" s="123" t="s">
        <v>264</v>
      </c>
      <c r="S2738" s="44">
        <f>'Measured TV opt-pt'!D3737</f>
        <v>0</v>
      </c>
      <c r="T2738" s="44">
        <f>'Measured TV opt-pt'!E3737</f>
        <v>0</v>
      </c>
      <c r="U2738" s="44">
        <f>'Measured TV opt-pt'!F3737</f>
        <v>0</v>
      </c>
      <c r="V2738" s="44">
        <v>158.43300000000002</v>
      </c>
      <c r="W2738" s="44">
        <v>129.27333333333334</v>
      </c>
      <c r="X2738" s="44">
        <f>'Measured TV opt-pt'!I3737</f>
        <v>0</v>
      </c>
      <c r="Y2738" s="44">
        <f>'Measured TV opt-pt'!J3737</f>
        <v>170.16535194188046</v>
      </c>
      <c r="Z2738" s="44">
        <f>'Measured TV opt-pt'!K3737</f>
        <v>87.253779584265629</v>
      </c>
      <c r="AA2738" s="44">
        <f>'Measured TV opt-pt'!L3737</f>
        <v>0</v>
      </c>
      <c r="AB2738" s="44">
        <f>'Measured TV opt-pt'!M3737</f>
        <v>0</v>
      </c>
      <c r="AC2738" s="44">
        <f>'Measured TV opt-pt'!N3737</f>
        <v>0</v>
      </c>
      <c r="AD2738" s="44">
        <f>'Measured TV opt-pt'!O3737</f>
        <v>0</v>
      </c>
      <c r="AE2738" s="55">
        <f t="shared" si="1259"/>
        <v>545.12546485947951</v>
      </c>
    </row>
    <row r="2739" spans="1:31" ht="12.75" customHeight="1" thickBot="1" x14ac:dyDescent="0.25">
      <c r="A2739" s="193" t="s">
        <v>119</v>
      </c>
      <c r="B2739" s="385"/>
      <c r="C2739" s="122" t="s">
        <v>63</v>
      </c>
      <c r="D2739" s="42"/>
      <c r="E2739" s="42"/>
      <c r="F2739" s="42"/>
      <c r="G2739" s="42"/>
      <c r="H2739" s="42"/>
      <c r="I2739" s="42"/>
      <c r="J2739" s="42"/>
      <c r="K2739" s="42"/>
      <c r="L2739" s="42"/>
      <c r="M2739" s="42"/>
      <c r="N2739" s="42"/>
      <c r="O2739" s="42"/>
      <c r="P2739" s="144">
        <f t="shared" si="1243"/>
        <v>0</v>
      </c>
      <c r="Q2739" s="5"/>
      <c r="R2739" s="123" t="s">
        <v>265</v>
      </c>
      <c r="S2739" s="44">
        <f>'Measured TV opt-pt'!D3738</f>
        <v>0</v>
      </c>
      <c r="T2739" s="44">
        <f>'Measured TV opt-pt'!E3738</f>
        <v>0</v>
      </c>
      <c r="U2739" s="44">
        <f>'Measured TV opt-pt'!F3738</f>
        <v>0</v>
      </c>
      <c r="V2739" s="44">
        <f>'Measured TV opt-pt'!G3738</f>
        <v>0</v>
      </c>
      <c r="W2739" s="44">
        <f>'Measured TV opt-pt'!H3738</f>
        <v>0</v>
      </c>
      <c r="X2739" s="44">
        <f>'Measured TV opt-pt'!I3738</f>
        <v>0</v>
      </c>
      <c r="Y2739" s="44">
        <f>'Measured TV opt-pt'!J3738</f>
        <v>0</v>
      </c>
      <c r="Z2739" s="44">
        <f>'Measured TV opt-pt'!K3738</f>
        <v>0</v>
      </c>
      <c r="AA2739" s="44">
        <f>'Measured TV opt-pt'!L3738</f>
        <v>0</v>
      </c>
      <c r="AB2739" s="44">
        <f>'Measured TV opt-pt'!M3738</f>
        <v>0</v>
      </c>
      <c r="AC2739" s="44">
        <f>'Measured TV opt-pt'!N3738</f>
        <v>0</v>
      </c>
      <c r="AD2739" s="44">
        <f>'Measured TV opt-pt'!O3738</f>
        <v>0</v>
      </c>
      <c r="AE2739" s="55">
        <f t="shared" si="1259"/>
        <v>0</v>
      </c>
    </row>
    <row r="2740" spans="1:31" ht="13.5" customHeight="1" x14ac:dyDescent="0.2">
      <c r="A2740" s="193" t="s">
        <v>119</v>
      </c>
      <c r="B2740" s="385"/>
      <c r="C2740" s="122" t="s">
        <v>64</v>
      </c>
      <c r="D2740" s="42"/>
      <c r="E2740" s="42"/>
      <c r="F2740" s="42"/>
      <c r="G2740" s="42"/>
      <c r="H2740" s="42"/>
      <c r="I2740" s="42"/>
      <c r="J2740" s="42"/>
      <c r="K2740" s="42"/>
      <c r="L2740" s="42"/>
      <c r="M2740" s="42"/>
      <c r="N2740" s="42"/>
      <c r="O2740" s="42"/>
      <c r="P2740" s="144">
        <f t="shared" si="1243"/>
        <v>0</v>
      </c>
      <c r="Q2740" s="5"/>
      <c r="R2740" s="123" t="s">
        <v>266</v>
      </c>
      <c r="S2740" s="44"/>
      <c r="T2740" s="44"/>
      <c r="U2740" s="44"/>
      <c r="V2740" s="44"/>
      <c r="W2740" s="44"/>
      <c r="X2740" s="44"/>
      <c r="Y2740" s="44"/>
      <c r="Z2740" s="44"/>
      <c r="AA2740" s="44"/>
      <c r="AB2740" s="44"/>
      <c r="AC2740" s="44"/>
      <c r="AD2740" s="44"/>
      <c r="AE2740" s="55">
        <f t="shared" si="1259"/>
        <v>0</v>
      </c>
    </row>
    <row r="2741" spans="1:31" ht="12.75" customHeight="1" x14ac:dyDescent="0.2">
      <c r="A2741" s="193" t="s">
        <v>119</v>
      </c>
      <c r="B2741" s="385"/>
      <c r="C2741" s="212" t="s">
        <v>289</v>
      </c>
      <c r="D2741" s="217">
        <f t="shared" ref="D2741:O2741" si="1260">SUM(D2742:D2760)</f>
        <v>0</v>
      </c>
      <c r="E2741" s="217">
        <f t="shared" si="1260"/>
        <v>0</v>
      </c>
      <c r="F2741" s="217">
        <f t="shared" si="1260"/>
        <v>0</v>
      </c>
      <c r="G2741" s="217">
        <f t="shared" si="1260"/>
        <v>0</v>
      </c>
      <c r="H2741" s="217">
        <f t="shared" si="1260"/>
        <v>0</v>
      </c>
      <c r="I2741" s="217">
        <f t="shared" si="1260"/>
        <v>0</v>
      </c>
      <c r="J2741" s="217">
        <f t="shared" si="1260"/>
        <v>0</v>
      </c>
      <c r="K2741" s="217">
        <f t="shared" si="1260"/>
        <v>0</v>
      </c>
      <c r="L2741" s="217">
        <f t="shared" si="1260"/>
        <v>0</v>
      </c>
      <c r="M2741" s="217">
        <f t="shared" si="1260"/>
        <v>0</v>
      </c>
      <c r="N2741" s="217">
        <f t="shared" si="1260"/>
        <v>0</v>
      </c>
      <c r="O2741" s="217">
        <f t="shared" si="1260"/>
        <v>0</v>
      </c>
      <c r="P2741" s="214">
        <f t="shared" si="1243"/>
        <v>0</v>
      </c>
      <c r="Q2741" s="5"/>
      <c r="R2741" s="60" t="s">
        <v>107</v>
      </c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</row>
    <row r="2742" spans="1:31" ht="12.75" customHeight="1" x14ac:dyDescent="0.25">
      <c r="A2742" s="193" t="s">
        <v>119</v>
      </c>
      <c r="B2742" s="385"/>
      <c r="C2742" s="311" t="s">
        <v>284</v>
      </c>
      <c r="D2742" s="330"/>
      <c r="E2742" s="330"/>
      <c r="F2742" s="330"/>
      <c r="G2742" s="330"/>
      <c r="H2742" s="330"/>
      <c r="I2742" s="330"/>
      <c r="J2742" s="330"/>
      <c r="K2742" s="330"/>
      <c r="L2742" s="330"/>
      <c r="M2742" s="330"/>
      <c r="N2742" s="330"/>
      <c r="O2742" s="330"/>
      <c r="P2742" s="312">
        <f t="shared" ref="P2742:P2760" si="1261">SUM(D2742:O2742)</f>
        <v>0</v>
      </c>
      <c r="Q2742" s="5"/>
      <c r="R2742" s="60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</row>
    <row r="2743" spans="1:31" ht="12.75" customHeight="1" x14ac:dyDescent="0.25">
      <c r="A2743" s="193" t="s">
        <v>119</v>
      </c>
      <c r="B2743" s="385"/>
      <c r="C2743" s="311" t="s">
        <v>288</v>
      </c>
      <c r="D2743" s="330"/>
      <c r="E2743" s="330"/>
      <c r="F2743" s="330"/>
      <c r="G2743" s="330"/>
      <c r="H2743" s="330"/>
      <c r="I2743" s="330"/>
      <c r="J2743" s="330"/>
      <c r="K2743" s="330"/>
      <c r="L2743" s="330"/>
      <c r="M2743" s="330"/>
      <c r="N2743" s="330"/>
      <c r="O2743" s="330"/>
      <c r="P2743" s="312">
        <f t="shared" si="1261"/>
        <v>0</v>
      </c>
      <c r="Q2743" s="5"/>
      <c r="R2743" s="60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</row>
    <row r="2744" spans="1:31" ht="12.75" customHeight="1" x14ac:dyDescent="0.25">
      <c r="A2744" s="193" t="s">
        <v>119</v>
      </c>
      <c r="B2744" s="385"/>
      <c r="C2744" s="311" t="s">
        <v>280</v>
      </c>
      <c r="D2744" s="330"/>
      <c r="E2744" s="330"/>
      <c r="F2744" s="330"/>
      <c r="G2744" s="330"/>
      <c r="H2744" s="330"/>
      <c r="I2744" s="330"/>
      <c r="J2744" s="330"/>
      <c r="K2744" s="330"/>
      <c r="L2744" s="330"/>
      <c r="M2744" s="330"/>
      <c r="N2744" s="330"/>
      <c r="O2744" s="330"/>
      <c r="P2744" s="312">
        <f t="shared" si="1261"/>
        <v>0</v>
      </c>
      <c r="Q2744" s="5"/>
      <c r="R2744" s="60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</row>
    <row r="2745" spans="1:31" ht="12.75" customHeight="1" x14ac:dyDescent="0.25">
      <c r="A2745" s="193" t="s">
        <v>119</v>
      </c>
      <c r="B2745" s="385"/>
      <c r="C2745" s="311" t="s">
        <v>285</v>
      </c>
      <c r="D2745" s="330"/>
      <c r="E2745" s="330"/>
      <c r="F2745" s="330"/>
      <c r="G2745" s="330"/>
      <c r="H2745" s="330"/>
      <c r="I2745" s="330"/>
      <c r="J2745" s="330"/>
      <c r="K2745" s="330"/>
      <c r="L2745" s="330"/>
      <c r="M2745" s="330"/>
      <c r="N2745" s="330"/>
      <c r="O2745" s="330"/>
      <c r="P2745" s="312">
        <f t="shared" si="1261"/>
        <v>0</v>
      </c>
      <c r="Q2745" s="5"/>
      <c r="R2745" s="60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</row>
    <row r="2746" spans="1:31" ht="12.75" customHeight="1" x14ac:dyDescent="0.25">
      <c r="A2746" s="193" t="str">
        <f t="shared" ref="A2746:A2758" si="1262">+A2745</f>
        <v>IC</v>
      </c>
      <c r="B2746" s="385"/>
      <c r="C2746" s="311" t="s">
        <v>280</v>
      </c>
      <c r="D2746" s="330"/>
      <c r="E2746" s="330"/>
      <c r="F2746" s="330"/>
      <c r="G2746" s="330"/>
      <c r="H2746" s="330"/>
      <c r="I2746" s="330"/>
      <c r="J2746" s="330"/>
      <c r="K2746" s="330"/>
      <c r="L2746" s="330"/>
      <c r="M2746" s="330"/>
      <c r="N2746" s="330"/>
      <c r="O2746" s="330"/>
      <c r="P2746" s="312">
        <f t="shared" si="1261"/>
        <v>0</v>
      </c>
      <c r="Q2746" s="5"/>
      <c r="R2746" s="60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</row>
    <row r="2747" spans="1:31" ht="12.75" customHeight="1" x14ac:dyDescent="0.25">
      <c r="A2747" s="193" t="str">
        <f t="shared" si="1262"/>
        <v>IC</v>
      </c>
      <c r="B2747" s="385"/>
      <c r="C2747" s="311" t="s">
        <v>286</v>
      </c>
      <c r="D2747" s="330"/>
      <c r="E2747" s="330"/>
      <c r="F2747" s="330"/>
      <c r="G2747" s="330"/>
      <c r="H2747" s="330"/>
      <c r="I2747" s="330"/>
      <c r="J2747" s="330"/>
      <c r="K2747" s="330"/>
      <c r="L2747" s="330"/>
      <c r="M2747" s="330"/>
      <c r="N2747" s="330"/>
      <c r="O2747" s="330"/>
      <c r="P2747" s="312">
        <f t="shared" si="1261"/>
        <v>0</v>
      </c>
      <c r="Q2747" s="5"/>
      <c r="R2747" s="60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</row>
    <row r="2748" spans="1:31" ht="12.75" customHeight="1" x14ac:dyDescent="0.25">
      <c r="A2748" s="193" t="str">
        <f t="shared" si="1262"/>
        <v>IC</v>
      </c>
      <c r="B2748" s="385"/>
      <c r="C2748" s="311" t="s">
        <v>282</v>
      </c>
      <c r="D2748" s="330"/>
      <c r="E2748" s="330"/>
      <c r="F2748" s="330"/>
      <c r="G2748" s="330"/>
      <c r="H2748" s="330"/>
      <c r="I2748" s="330"/>
      <c r="J2748" s="330"/>
      <c r="K2748" s="330"/>
      <c r="L2748" s="330"/>
      <c r="M2748" s="330"/>
      <c r="N2748" s="330"/>
      <c r="O2748" s="330"/>
      <c r="P2748" s="312">
        <f t="shared" si="1261"/>
        <v>0</v>
      </c>
      <c r="Q2748" s="5"/>
      <c r="R2748" s="60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</row>
    <row r="2749" spans="1:31" ht="12.75" customHeight="1" x14ac:dyDescent="0.25">
      <c r="A2749" s="193" t="str">
        <f t="shared" si="1262"/>
        <v>IC</v>
      </c>
      <c r="B2749" s="385"/>
      <c r="C2749" s="311" t="s">
        <v>283</v>
      </c>
      <c r="D2749" s="330"/>
      <c r="E2749" s="330"/>
      <c r="F2749" s="330"/>
      <c r="G2749" s="330"/>
      <c r="H2749" s="330"/>
      <c r="I2749" s="330"/>
      <c r="J2749" s="330"/>
      <c r="K2749" s="330"/>
      <c r="L2749" s="330"/>
      <c r="M2749" s="330"/>
      <c r="N2749" s="330"/>
      <c r="O2749" s="330"/>
      <c r="P2749" s="312">
        <f t="shared" si="1261"/>
        <v>0</v>
      </c>
      <c r="Q2749" s="5"/>
      <c r="R2749" s="60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</row>
    <row r="2750" spans="1:31" ht="12.75" customHeight="1" x14ac:dyDescent="0.25">
      <c r="A2750" s="193" t="str">
        <f t="shared" si="1262"/>
        <v>IC</v>
      </c>
      <c r="B2750" s="385"/>
      <c r="C2750" s="313" t="s">
        <v>287</v>
      </c>
      <c r="D2750" s="331"/>
      <c r="E2750" s="331"/>
      <c r="F2750" s="331"/>
      <c r="G2750" s="331"/>
      <c r="H2750" s="331"/>
      <c r="I2750" s="331"/>
      <c r="J2750" s="331"/>
      <c r="K2750" s="331"/>
      <c r="L2750" s="331"/>
      <c r="M2750" s="331"/>
      <c r="N2750" s="331"/>
      <c r="O2750" s="331"/>
      <c r="P2750" s="314">
        <f t="shared" si="1261"/>
        <v>0</v>
      </c>
      <c r="Q2750" s="5"/>
      <c r="R2750" s="60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</row>
    <row r="2751" spans="1:31" ht="12.75" customHeight="1" x14ac:dyDescent="0.25">
      <c r="A2751" s="193" t="str">
        <f t="shared" si="1262"/>
        <v>IC</v>
      </c>
      <c r="B2751" s="385"/>
      <c r="C2751" s="313" t="s">
        <v>288</v>
      </c>
      <c r="D2751" s="331"/>
      <c r="E2751" s="331"/>
      <c r="F2751" s="331"/>
      <c r="G2751" s="331"/>
      <c r="H2751" s="331"/>
      <c r="I2751" s="331"/>
      <c r="J2751" s="331"/>
      <c r="K2751" s="331"/>
      <c r="L2751" s="331"/>
      <c r="M2751" s="331"/>
      <c r="N2751" s="331"/>
      <c r="O2751" s="331"/>
      <c r="P2751" s="314">
        <f t="shared" si="1261"/>
        <v>0</v>
      </c>
      <c r="Q2751" s="5"/>
      <c r="R2751" s="60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</row>
    <row r="2752" spans="1:31" ht="12.75" customHeight="1" x14ac:dyDescent="0.25">
      <c r="A2752" s="193" t="str">
        <f t="shared" si="1262"/>
        <v>IC</v>
      </c>
      <c r="B2752" s="385"/>
      <c r="C2752" s="313" t="s">
        <v>280</v>
      </c>
      <c r="D2752" s="331"/>
      <c r="E2752" s="331"/>
      <c r="F2752" s="331"/>
      <c r="G2752" s="331"/>
      <c r="H2752" s="331"/>
      <c r="I2752" s="331"/>
      <c r="J2752" s="331"/>
      <c r="K2752" s="331"/>
      <c r="L2752" s="331"/>
      <c r="M2752" s="331"/>
      <c r="N2752" s="331"/>
      <c r="O2752" s="331"/>
      <c r="P2752" s="314">
        <f t="shared" si="1261"/>
        <v>0</v>
      </c>
      <c r="Q2752" s="5"/>
      <c r="R2752" s="60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</row>
    <row r="2753" spans="1:31" ht="12.75" customHeight="1" x14ac:dyDescent="0.25">
      <c r="A2753" s="193" t="str">
        <f t="shared" si="1262"/>
        <v>IC</v>
      </c>
      <c r="B2753" s="385"/>
      <c r="C2753" s="313" t="s">
        <v>285</v>
      </c>
      <c r="D2753" s="331"/>
      <c r="E2753" s="331"/>
      <c r="F2753" s="331"/>
      <c r="G2753" s="331"/>
      <c r="H2753" s="331"/>
      <c r="I2753" s="331"/>
      <c r="J2753" s="331"/>
      <c r="K2753" s="331"/>
      <c r="L2753" s="331"/>
      <c r="M2753" s="331"/>
      <c r="N2753" s="331"/>
      <c r="O2753" s="331"/>
      <c r="P2753" s="314">
        <f t="shared" si="1261"/>
        <v>0</v>
      </c>
      <c r="Q2753" s="5"/>
      <c r="R2753" s="60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</row>
    <row r="2754" spans="1:31" ht="12.75" customHeight="1" x14ac:dyDescent="0.25">
      <c r="A2754" s="193" t="str">
        <f t="shared" si="1262"/>
        <v>IC</v>
      </c>
      <c r="B2754" s="385"/>
      <c r="C2754" s="313" t="s">
        <v>280</v>
      </c>
      <c r="D2754" s="331"/>
      <c r="E2754" s="331"/>
      <c r="F2754" s="331"/>
      <c r="G2754" s="331"/>
      <c r="H2754" s="331"/>
      <c r="I2754" s="331"/>
      <c r="J2754" s="331"/>
      <c r="K2754" s="331"/>
      <c r="L2754" s="331"/>
      <c r="M2754" s="331"/>
      <c r="N2754" s="331"/>
      <c r="O2754" s="331"/>
      <c r="P2754" s="314">
        <f t="shared" si="1261"/>
        <v>0</v>
      </c>
      <c r="Q2754" s="5"/>
      <c r="R2754" s="60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</row>
    <row r="2755" spans="1:31" ht="12.75" customHeight="1" x14ac:dyDescent="0.25">
      <c r="A2755" s="193" t="str">
        <f t="shared" si="1262"/>
        <v>IC</v>
      </c>
      <c r="B2755" s="385"/>
      <c r="C2755" s="313" t="s">
        <v>286</v>
      </c>
      <c r="D2755" s="331"/>
      <c r="E2755" s="331"/>
      <c r="F2755" s="331"/>
      <c r="G2755" s="331"/>
      <c r="H2755" s="331"/>
      <c r="I2755" s="331"/>
      <c r="J2755" s="331"/>
      <c r="K2755" s="331"/>
      <c r="L2755" s="331"/>
      <c r="M2755" s="331"/>
      <c r="N2755" s="331"/>
      <c r="O2755" s="331"/>
      <c r="P2755" s="314">
        <f t="shared" si="1261"/>
        <v>0</v>
      </c>
      <c r="Q2755" s="5"/>
      <c r="R2755" s="60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</row>
    <row r="2756" spans="1:31" ht="12.75" customHeight="1" x14ac:dyDescent="0.25">
      <c r="A2756" s="193" t="str">
        <f t="shared" si="1262"/>
        <v>IC</v>
      </c>
      <c r="B2756" s="385"/>
      <c r="C2756" s="313" t="s">
        <v>282</v>
      </c>
      <c r="D2756" s="331"/>
      <c r="E2756" s="331"/>
      <c r="F2756" s="331"/>
      <c r="G2756" s="331"/>
      <c r="H2756" s="331"/>
      <c r="I2756" s="331"/>
      <c r="J2756" s="331"/>
      <c r="K2756" s="331"/>
      <c r="L2756" s="331"/>
      <c r="M2756" s="331"/>
      <c r="N2756" s="331"/>
      <c r="O2756" s="331"/>
      <c r="P2756" s="314">
        <f t="shared" si="1261"/>
        <v>0</v>
      </c>
      <c r="Q2756" s="5"/>
      <c r="R2756" s="60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</row>
    <row r="2757" spans="1:31" ht="12.75" customHeight="1" x14ac:dyDescent="0.25">
      <c r="A2757" s="193" t="str">
        <f t="shared" si="1262"/>
        <v>IC</v>
      </c>
      <c r="B2757" s="385"/>
      <c r="C2757" s="313" t="s">
        <v>283</v>
      </c>
      <c r="D2757" s="331"/>
      <c r="E2757" s="331"/>
      <c r="F2757" s="331"/>
      <c r="G2757" s="331"/>
      <c r="H2757" s="331"/>
      <c r="I2757" s="331"/>
      <c r="J2757" s="331"/>
      <c r="K2757" s="331"/>
      <c r="L2757" s="331"/>
      <c r="M2757" s="331"/>
      <c r="N2757" s="331"/>
      <c r="O2757" s="331"/>
      <c r="P2757" s="314">
        <f t="shared" si="1261"/>
        <v>0</v>
      </c>
      <c r="Q2757" s="5"/>
      <c r="R2757" s="60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</row>
    <row r="2758" spans="1:31" ht="12.75" customHeight="1" x14ac:dyDescent="0.25">
      <c r="A2758" s="193" t="str">
        <f t="shared" si="1262"/>
        <v>IC</v>
      </c>
      <c r="B2758" s="385"/>
      <c r="C2758" s="313" t="s">
        <v>281</v>
      </c>
      <c r="D2758" s="331"/>
      <c r="E2758" s="331"/>
      <c r="F2758" s="331"/>
      <c r="G2758" s="331"/>
      <c r="H2758" s="331"/>
      <c r="I2758" s="331"/>
      <c r="J2758" s="331"/>
      <c r="K2758" s="331"/>
      <c r="L2758" s="331"/>
      <c r="M2758" s="331"/>
      <c r="N2758" s="331"/>
      <c r="O2758" s="331"/>
      <c r="P2758" s="314">
        <f t="shared" si="1261"/>
        <v>0</v>
      </c>
      <c r="Q2758" s="5"/>
      <c r="R2758" s="60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</row>
    <row r="2759" spans="1:31" ht="12.75" customHeight="1" x14ac:dyDescent="0.25">
      <c r="A2759" s="193" t="s">
        <v>119</v>
      </c>
      <c r="B2759" s="385"/>
      <c r="C2759" s="318" t="s">
        <v>279</v>
      </c>
      <c r="D2759" s="332"/>
      <c r="E2759" s="332"/>
      <c r="F2759" s="332"/>
      <c r="G2759" s="332"/>
      <c r="H2759" s="332"/>
      <c r="I2759" s="332"/>
      <c r="J2759" s="332"/>
      <c r="K2759" s="332"/>
      <c r="L2759" s="332"/>
      <c r="M2759" s="332"/>
      <c r="N2759" s="332"/>
      <c r="O2759" s="332"/>
      <c r="P2759" s="315">
        <f t="shared" si="1261"/>
        <v>0</v>
      </c>
      <c r="Q2759" s="5"/>
      <c r="R2759" s="60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</row>
    <row r="2760" spans="1:31" ht="12.75" customHeight="1" x14ac:dyDescent="0.25">
      <c r="A2760" s="193" t="s">
        <v>119</v>
      </c>
      <c r="B2760" s="385"/>
      <c r="C2760" s="316" t="s">
        <v>290</v>
      </c>
      <c r="D2760" s="334"/>
      <c r="E2760" s="334"/>
      <c r="F2760" s="334"/>
      <c r="G2760" s="334"/>
      <c r="H2760" s="334"/>
      <c r="I2760" s="334"/>
      <c r="J2760" s="334"/>
      <c r="K2760" s="334"/>
      <c r="L2760" s="334"/>
      <c r="M2760" s="334"/>
      <c r="N2760" s="334"/>
      <c r="O2760" s="334"/>
      <c r="P2760" s="317">
        <f t="shared" si="1261"/>
        <v>0</v>
      </c>
      <c r="Q2760" s="5"/>
      <c r="R2760" s="60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</row>
    <row r="2761" spans="1:31" ht="12.75" customHeight="1" x14ac:dyDescent="0.2">
      <c r="A2761" s="193" t="s">
        <v>119</v>
      </c>
      <c r="B2761" s="385"/>
      <c r="C2761" s="122" t="s">
        <v>66</v>
      </c>
      <c r="D2761" s="42"/>
      <c r="E2761" s="42"/>
      <c r="F2761" s="42"/>
      <c r="G2761" s="42"/>
      <c r="H2761" s="42"/>
      <c r="I2761" s="42"/>
      <c r="J2761" s="42"/>
      <c r="K2761" s="42"/>
      <c r="L2761" s="42"/>
      <c r="M2761" s="42"/>
      <c r="N2761" s="42"/>
      <c r="O2761" s="42"/>
      <c r="P2761" s="144">
        <f t="shared" si="1243"/>
        <v>0</v>
      </c>
      <c r="R2761" s="60" t="s">
        <v>107</v>
      </c>
    </row>
    <row r="2762" spans="1:31" ht="12.75" customHeight="1" x14ac:dyDescent="0.2">
      <c r="A2762" s="193" t="s">
        <v>119</v>
      </c>
      <c r="B2762" s="385"/>
      <c r="C2762" s="122" t="s">
        <v>67</v>
      </c>
      <c r="D2762" s="42"/>
      <c r="E2762" s="42"/>
      <c r="F2762" s="42"/>
      <c r="G2762" s="42"/>
      <c r="H2762" s="42"/>
      <c r="I2762" s="42"/>
      <c r="J2762" s="42"/>
      <c r="K2762" s="42"/>
      <c r="L2762" s="42"/>
      <c r="M2762" s="42"/>
      <c r="N2762" s="42"/>
      <c r="O2762" s="42"/>
      <c r="P2762" s="144">
        <f t="shared" si="1243"/>
        <v>0</v>
      </c>
      <c r="Q2762" s="5"/>
      <c r="R2762" s="60" t="s">
        <v>107</v>
      </c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</row>
    <row r="2763" spans="1:31" ht="12.75" customHeight="1" x14ac:dyDescent="0.2">
      <c r="A2763" s="193" t="s">
        <v>119</v>
      </c>
      <c r="B2763" s="385"/>
      <c r="C2763" s="122" t="s">
        <v>68</v>
      </c>
      <c r="D2763" s="42"/>
      <c r="E2763" s="42"/>
      <c r="F2763" s="42"/>
      <c r="G2763" s="42"/>
      <c r="H2763" s="42"/>
      <c r="I2763" s="42"/>
      <c r="J2763" s="42"/>
      <c r="K2763" s="42"/>
      <c r="L2763" s="42"/>
      <c r="M2763" s="42"/>
      <c r="N2763" s="42"/>
      <c r="O2763" s="42"/>
      <c r="P2763" s="144">
        <f t="shared" si="1243"/>
        <v>0</v>
      </c>
      <c r="Q2763" s="5"/>
      <c r="R2763" s="60" t="s">
        <v>107</v>
      </c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</row>
    <row r="2764" spans="1:31" ht="13.5" customHeight="1" thickBot="1" x14ac:dyDescent="0.25">
      <c r="A2764" s="193" t="s">
        <v>119</v>
      </c>
      <c r="B2764" s="386"/>
      <c r="C2764" s="126" t="s">
        <v>55</v>
      </c>
      <c r="D2764" s="56">
        <f t="shared" ref="D2764:O2764" si="1263">+D2763+D2762+D2761+D2741+D2740+D2739+D2738+D2737+D2736+D2725</f>
        <v>0</v>
      </c>
      <c r="E2764" s="56">
        <f t="shared" si="1263"/>
        <v>0</v>
      </c>
      <c r="F2764" s="56">
        <f t="shared" si="1263"/>
        <v>0</v>
      </c>
      <c r="G2764" s="56">
        <f t="shared" si="1263"/>
        <v>526817.353</v>
      </c>
      <c r="H2764" s="56">
        <f t="shared" si="1263"/>
        <v>472481.61599999998</v>
      </c>
      <c r="I2764" s="56">
        <f t="shared" si="1263"/>
        <v>0</v>
      </c>
      <c r="J2764" s="56">
        <f t="shared" si="1263"/>
        <v>430368.54055990651</v>
      </c>
      <c r="K2764" s="56">
        <f t="shared" si="1263"/>
        <v>651505.38712892798</v>
      </c>
      <c r="L2764" s="56">
        <f t="shared" si="1263"/>
        <v>0</v>
      </c>
      <c r="M2764" s="56">
        <f t="shared" si="1263"/>
        <v>0</v>
      </c>
      <c r="N2764" s="56">
        <f t="shared" si="1263"/>
        <v>0</v>
      </c>
      <c r="O2764" s="56">
        <f t="shared" si="1263"/>
        <v>0</v>
      </c>
      <c r="P2764" s="147">
        <f t="shared" si="1243"/>
        <v>2081172.8966888345</v>
      </c>
      <c r="Q2764" s="199" t="str">
        <f>+B2725</f>
        <v>Nogger</v>
      </c>
      <c r="R2764" s="60" t="s">
        <v>107</v>
      </c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</row>
    <row r="2765" spans="1:31" ht="12.75" customHeight="1" thickBot="1" x14ac:dyDescent="0.25">
      <c r="A2765" s="193" t="s">
        <v>119</v>
      </c>
      <c r="B2765" s="387" t="str">
        <f>+'Measured TV opt-pt'!B3756</f>
        <v xml:space="preserve">Ramazan Bayram </v>
      </c>
      <c r="C2765" s="121" t="s">
        <v>56</v>
      </c>
      <c r="D2765" s="54">
        <f t="shared" ref="D2765:O2765" si="1264">SUM(D2766:D2775)</f>
        <v>0</v>
      </c>
      <c r="E2765" s="54">
        <f t="shared" si="1264"/>
        <v>0</v>
      </c>
      <c r="F2765" s="54">
        <f t="shared" si="1264"/>
        <v>0</v>
      </c>
      <c r="G2765" s="54">
        <f t="shared" si="1264"/>
        <v>0</v>
      </c>
      <c r="H2765" s="54">
        <f t="shared" si="1264"/>
        <v>0</v>
      </c>
      <c r="I2765" s="54">
        <f t="shared" si="1264"/>
        <v>0</v>
      </c>
      <c r="J2765" s="54">
        <f t="shared" si="1264"/>
        <v>232634.68517252652</v>
      </c>
      <c r="K2765" s="54">
        <f t="shared" si="1264"/>
        <v>0</v>
      </c>
      <c r="L2765" s="54">
        <f t="shared" si="1264"/>
        <v>0</v>
      </c>
      <c r="M2765" s="54">
        <f t="shared" si="1264"/>
        <v>0</v>
      </c>
      <c r="N2765" s="54">
        <f t="shared" si="1264"/>
        <v>0</v>
      </c>
      <c r="O2765" s="54">
        <f t="shared" si="1264"/>
        <v>0</v>
      </c>
      <c r="P2765" s="140">
        <f t="shared" si="1243"/>
        <v>232634.68517252652</v>
      </c>
      <c r="Q2765" s="198"/>
      <c r="R2765" s="121" t="s">
        <v>104</v>
      </c>
      <c r="S2765" s="54">
        <f>SUM(S2766:S2771)</f>
        <v>19.666684769339437</v>
      </c>
      <c r="T2765" s="54">
        <f t="shared" ref="T2765:X2765" si="1265">SUM(T2766:T2771)</f>
        <v>20.13165812874874</v>
      </c>
      <c r="U2765" s="54">
        <f t="shared" si="1265"/>
        <v>21.879965017263672</v>
      </c>
      <c r="V2765" s="54">
        <f t="shared" si="1265"/>
        <v>30.032868975436479</v>
      </c>
      <c r="W2765" s="54">
        <f t="shared" si="1265"/>
        <v>35.061422638473559</v>
      </c>
      <c r="X2765" s="117">
        <f t="shared" si="1265"/>
        <v>32.922436508443766</v>
      </c>
      <c r="Y2765" s="117">
        <f t="shared" ref="Y2765:AD2765" si="1266">SUM(Y2766:Y2771)</f>
        <v>22.073024905914757</v>
      </c>
      <c r="Z2765" s="117">
        <f t="shared" si="1266"/>
        <v>18.668360303091823</v>
      </c>
      <c r="AA2765" s="117">
        <f t="shared" si="1266"/>
        <v>25.644585927239035</v>
      </c>
      <c r="AB2765" s="117">
        <f t="shared" si="1266"/>
        <v>29.86819321724845</v>
      </c>
      <c r="AC2765" s="117">
        <f t="shared" si="1266"/>
        <v>29.98152495037948</v>
      </c>
      <c r="AD2765" s="117">
        <f t="shared" si="1266"/>
        <v>22.444185452974033</v>
      </c>
      <c r="AE2765" s="55">
        <f t="shared" ref="AE2765:AE2771" si="1267">SUM(S2765:AD2765)</f>
        <v>308.37491079455322</v>
      </c>
    </row>
    <row r="2766" spans="1:31" ht="12.75" customHeight="1" thickBot="1" x14ac:dyDescent="0.25">
      <c r="A2766" s="193" t="s">
        <v>119</v>
      </c>
      <c r="B2766" s="385"/>
      <c r="C2766" s="123" t="s">
        <v>57</v>
      </c>
      <c r="D2766" s="58">
        <f>+'Measured TV opt-pt'!D3758</f>
        <v>0</v>
      </c>
      <c r="E2766" s="58">
        <f>+'Measured TV opt-pt'!E3758</f>
        <v>0</v>
      </c>
      <c r="F2766" s="58">
        <f>+'Measured TV opt-pt'!F3758</f>
        <v>0</v>
      </c>
      <c r="G2766" s="58">
        <f>+'Measured TV opt-pt'!G3758</f>
        <v>0</v>
      </c>
      <c r="H2766" s="58">
        <f>+'Measured TV opt-pt'!H3758</f>
        <v>0</v>
      </c>
      <c r="I2766" s="58">
        <f>+'Measured TV opt-pt'!I3758</f>
        <v>0</v>
      </c>
      <c r="J2766" s="58">
        <f>+'Measured TV opt-pt'!J3758</f>
        <v>104606.32919256788</v>
      </c>
      <c r="K2766" s="58">
        <f>+'Measured TV opt-pt'!K3758</f>
        <v>0</v>
      </c>
      <c r="L2766" s="58">
        <f>+'Measured TV opt-pt'!L3758</f>
        <v>0</v>
      </c>
      <c r="M2766" s="58">
        <f>+'Measured TV opt-pt'!M3758</f>
        <v>0</v>
      </c>
      <c r="N2766" s="58">
        <f>+'Measured TV opt-pt'!N3758</f>
        <v>0</v>
      </c>
      <c r="O2766" s="58">
        <f>+'Measured TV opt-pt'!O3758</f>
        <v>0</v>
      </c>
      <c r="P2766" s="141">
        <f t="shared" si="1243"/>
        <v>104606.32919256788</v>
      </c>
      <c r="R2766" s="123" t="s">
        <v>57</v>
      </c>
      <c r="S2766" s="44">
        <f>'Measured TV opt-pt'!D3765</f>
        <v>0</v>
      </c>
      <c r="T2766" s="44">
        <f>'Measured TV opt-pt'!E3765</f>
        <v>3.4229363724529492E-3</v>
      </c>
      <c r="U2766" s="44">
        <f>'Measured TV opt-pt'!F3765</f>
        <v>0</v>
      </c>
      <c r="V2766" s="44">
        <f>'Measured TV opt-pt'!G3765</f>
        <v>0</v>
      </c>
      <c r="W2766" s="44">
        <f>'Measured TV opt-pt'!H3765</f>
        <v>0</v>
      </c>
      <c r="X2766" s="44">
        <f>'Measured TV opt-pt'!I3765</f>
        <v>0</v>
      </c>
      <c r="Y2766" s="44">
        <f>'Measured TV opt-pt'!J3765</f>
        <v>0</v>
      </c>
      <c r="Z2766" s="44">
        <f>'Measured TV opt-pt'!K3765</f>
        <v>0</v>
      </c>
      <c r="AA2766" s="44">
        <f>'Measured TV opt-pt'!L3765</f>
        <v>0</v>
      </c>
      <c r="AB2766" s="44">
        <f>'Measured TV opt-pt'!M3765</f>
        <v>0</v>
      </c>
      <c r="AC2766" s="44">
        <f>'Measured TV opt-pt'!N3765</f>
        <v>0</v>
      </c>
      <c r="AD2766" s="44">
        <f>'Measured TV opt-pt'!O3765</f>
        <v>0</v>
      </c>
      <c r="AE2766" s="55">
        <f t="shared" si="1267"/>
        <v>3.4229363724529492E-3</v>
      </c>
    </row>
    <row r="2767" spans="1:31" ht="12.75" customHeight="1" thickBot="1" x14ac:dyDescent="0.25">
      <c r="A2767" s="193" t="s">
        <v>119</v>
      </c>
      <c r="B2767" s="385"/>
      <c r="C2767" s="123" t="s">
        <v>221</v>
      </c>
      <c r="D2767" s="58">
        <f>+'Measured TV opt-pt'!D3759</f>
        <v>0</v>
      </c>
      <c r="E2767" s="58">
        <f>+'Measured TV opt-pt'!E3759</f>
        <v>0</v>
      </c>
      <c r="F2767" s="58">
        <f>+'Measured TV opt-pt'!F3759</f>
        <v>0</v>
      </c>
      <c r="G2767" s="58">
        <f>+'Measured TV opt-pt'!G3759</f>
        <v>0</v>
      </c>
      <c r="H2767" s="58">
        <f>+'Measured TV opt-pt'!H3759</f>
        <v>0</v>
      </c>
      <c r="I2767" s="58">
        <f>+'Measured TV opt-pt'!I3759</f>
        <v>0</v>
      </c>
      <c r="J2767" s="58">
        <f>+'Measured TV opt-pt'!J3759</f>
        <v>0</v>
      </c>
      <c r="K2767" s="58">
        <f>+'Measured TV opt-pt'!K3759</f>
        <v>0</v>
      </c>
      <c r="L2767" s="58">
        <f>+'Measured TV opt-pt'!L3759</f>
        <v>0</v>
      </c>
      <c r="M2767" s="58">
        <f>+'Measured TV opt-pt'!M3759</f>
        <v>0</v>
      </c>
      <c r="N2767" s="58">
        <f>+'Measured TV opt-pt'!N3759</f>
        <v>0</v>
      </c>
      <c r="O2767" s="58">
        <f>+'Measured TV opt-pt'!O3759</f>
        <v>0</v>
      </c>
      <c r="P2767" s="141">
        <f t="shared" si="1243"/>
        <v>0</v>
      </c>
      <c r="R2767" s="123" t="s">
        <v>221</v>
      </c>
      <c r="S2767" s="44">
        <f>'Measured TV opt-pt'!D3766</f>
        <v>0.252</v>
      </c>
      <c r="T2767" s="44">
        <f>'Measured TV opt-pt'!E3766</f>
        <v>0.28710000000000002</v>
      </c>
      <c r="U2767" s="44">
        <f>'Measured TV opt-pt'!F3766</f>
        <v>0.27946524626273334</v>
      </c>
      <c r="V2767" s="44">
        <f>'Measured TV opt-pt'!G3766</f>
        <v>0.26027151737500415</v>
      </c>
      <c r="W2767" s="44">
        <f>'Measured TV opt-pt'!H3766</f>
        <v>0.22206611722025232</v>
      </c>
      <c r="X2767" s="44">
        <f>'Measured TV opt-pt'!I3766</f>
        <v>0.23470428159927745</v>
      </c>
      <c r="Y2767" s="44">
        <f>'Measured TV opt-pt'!J3766</f>
        <v>0.15048175443375286</v>
      </c>
      <c r="Z2767" s="44">
        <f>'Measured TV opt-pt'!K3766</f>
        <v>0.11533513094114624</v>
      </c>
      <c r="AA2767" s="44">
        <f>'Measured TV opt-pt'!L3766</f>
        <v>0.2476086029169918</v>
      </c>
      <c r="AB2767" s="44">
        <f>'Measured TV opt-pt'!M3766</f>
        <v>0.18024296287308908</v>
      </c>
      <c r="AC2767" s="44">
        <f>'Measured TV opt-pt'!N3766</f>
        <v>0.19496532528723082</v>
      </c>
      <c r="AD2767" s="44">
        <f>'Measured TV opt-pt'!O3766</f>
        <v>0.24758999999999998</v>
      </c>
      <c r="AE2767" s="55">
        <f t="shared" si="1267"/>
        <v>2.6718309389094781</v>
      </c>
    </row>
    <row r="2768" spans="1:31" ht="12.75" customHeight="1" thickBot="1" x14ac:dyDescent="0.25">
      <c r="A2768" s="193" t="s">
        <v>119</v>
      </c>
      <c r="B2768" s="385"/>
      <c r="C2768" s="123" t="s">
        <v>222</v>
      </c>
      <c r="D2768" s="58">
        <f>+'Measured TV opt-pt'!D3760</f>
        <v>0</v>
      </c>
      <c r="E2768" s="58">
        <f>+'Measured TV opt-pt'!E3760</f>
        <v>0</v>
      </c>
      <c r="F2768" s="58">
        <f>+'Measured TV opt-pt'!F3760</f>
        <v>0</v>
      </c>
      <c r="G2768" s="58">
        <f>+'Measured TV opt-pt'!G3760</f>
        <v>0</v>
      </c>
      <c r="H2768" s="58">
        <f>+'Measured TV opt-pt'!H3760</f>
        <v>0</v>
      </c>
      <c r="I2768" s="58">
        <f>+'Measured TV opt-pt'!I3760</f>
        <v>0</v>
      </c>
      <c r="J2768" s="58">
        <f>+'Measured TV opt-pt'!J3760</f>
        <v>31610.164222262796</v>
      </c>
      <c r="K2768" s="58">
        <f>+'Measured TV opt-pt'!K3760</f>
        <v>0</v>
      </c>
      <c r="L2768" s="58">
        <f>+'Measured TV opt-pt'!L3760</f>
        <v>0</v>
      </c>
      <c r="M2768" s="58">
        <f>+'Measured TV opt-pt'!M3760</f>
        <v>0</v>
      </c>
      <c r="N2768" s="58">
        <f>+'Measured TV opt-pt'!N3760</f>
        <v>0</v>
      </c>
      <c r="O2768" s="58">
        <f>+'Measured TV opt-pt'!O3760</f>
        <v>0</v>
      </c>
      <c r="P2768" s="141">
        <f t="shared" si="1243"/>
        <v>31610.164222262796</v>
      </c>
      <c r="R2768" s="123" t="s">
        <v>222</v>
      </c>
      <c r="S2768" s="44">
        <f>'Measured TV opt-pt'!D3767</f>
        <v>0</v>
      </c>
      <c r="T2768" s="44">
        <f>'Measured TV opt-pt'!E3767</f>
        <v>0</v>
      </c>
      <c r="U2768" s="44">
        <f>'Measured TV opt-pt'!F3767</f>
        <v>1.9253263669868261E-2</v>
      </c>
      <c r="V2768" s="44">
        <f>'Measured TV opt-pt'!G3767</f>
        <v>0.20954411693067052</v>
      </c>
      <c r="W2768" s="44">
        <f>'Measured TV opt-pt'!H3767</f>
        <v>0.23555733630465386</v>
      </c>
      <c r="X2768" s="44">
        <f>'Measured TV opt-pt'!I3767</f>
        <v>0.17685655286008953</v>
      </c>
      <c r="Y2768" s="44">
        <f>'Measured TV opt-pt'!J3767</f>
        <v>0.24390446947864436</v>
      </c>
      <c r="Z2768" s="44">
        <f>'Measured TV opt-pt'!K3767</f>
        <v>8.3662622567077571E-2</v>
      </c>
      <c r="AA2768" s="44">
        <f>'Measured TV opt-pt'!L3767</f>
        <v>7.5955176242334761E-3</v>
      </c>
      <c r="AB2768" s="44">
        <f>'Measured TV opt-pt'!M3767</f>
        <v>2.6475366647671975E-2</v>
      </c>
      <c r="AC2768" s="44">
        <f>'Measured TV opt-pt'!N3767</f>
        <v>1.2517209745501362E-2</v>
      </c>
      <c r="AD2768" s="44">
        <f>'Measured TV opt-pt'!O3767</f>
        <v>0</v>
      </c>
      <c r="AE2768" s="55">
        <f t="shared" si="1267"/>
        <v>1.015366455828411</v>
      </c>
    </row>
    <row r="2769" spans="1:31" ht="12.75" customHeight="1" thickBot="1" x14ac:dyDescent="0.25">
      <c r="A2769" s="193" t="s">
        <v>119</v>
      </c>
      <c r="B2769" s="385"/>
      <c r="C2769" s="123" t="s">
        <v>223</v>
      </c>
      <c r="D2769" s="58">
        <f>+'Measured TV opt-pt'!D3761</f>
        <v>0</v>
      </c>
      <c r="E2769" s="58">
        <f>+'Measured TV opt-pt'!E3761</f>
        <v>0</v>
      </c>
      <c r="F2769" s="58">
        <f>+'Measured TV opt-pt'!F3761</f>
        <v>0</v>
      </c>
      <c r="G2769" s="58">
        <f>+'Measured TV opt-pt'!G3761</f>
        <v>0</v>
      </c>
      <c r="H2769" s="58">
        <f>+'Measured TV opt-pt'!H3761</f>
        <v>0</v>
      </c>
      <c r="I2769" s="58">
        <f>+'Measured TV opt-pt'!I3761</f>
        <v>0</v>
      </c>
      <c r="J2769" s="58">
        <f>+'Measured TV opt-pt'!J3761</f>
        <v>49891.254723190548</v>
      </c>
      <c r="K2769" s="58">
        <f>+'Measured TV opt-pt'!K3761</f>
        <v>0</v>
      </c>
      <c r="L2769" s="58">
        <f>+'Measured TV opt-pt'!L3761</f>
        <v>0</v>
      </c>
      <c r="M2769" s="58">
        <f>+'Measured TV opt-pt'!M3761</f>
        <v>0</v>
      </c>
      <c r="N2769" s="58">
        <f>+'Measured TV opt-pt'!N3761</f>
        <v>0</v>
      </c>
      <c r="O2769" s="58">
        <f>+'Measured TV opt-pt'!O3761</f>
        <v>0</v>
      </c>
      <c r="P2769" s="141">
        <f t="shared" si="1243"/>
        <v>49891.254723190548</v>
      </c>
      <c r="R2769" s="123" t="s">
        <v>223</v>
      </c>
      <c r="S2769" s="44">
        <f>'Measured TV opt-pt'!D3768</f>
        <v>0</v>
      </c>
      <c r="T2769" s="44">
        <f>'Measured TV opt-pt'!E3768</f>
        <v>0</v>
      </c>
      <c r="U2769" s="44">
        <f>'Measured TV opt-pt'!F3768</f>
        <v>0</v>
      </c>
      <c r="V2769" s="44">
        <f>'Measured TV opt-pt'!G3768</f>
        <v>0</v>
      </c>
      <c r="W2769" s="44">
        <f>'Measured TV opt-pt'!H3768</f>
        <v>0</v>
      </c>
      <c r="X2769" s="44">
        <f>'Measured TV opt-pt'!I3768</f>
        <v>0</v>
      </c>
      <c r="Y2769" s="44">
        <f>'Measured TV opt-pt'!J3768</f>
        <v>0</v>
      </c>
      <c r="Z2769" s="44">
        <f>'Measured TV opt-pt'!K3768</f>
        <v>0</v>
      </c>
      <c r="AA2769" s="44">
        <f>'Measured TV opt-pt'!L3768</f>
        <v>0</v>
      </c>
      <c r="AB2769" s="44">
        <f>'Measured TV opt-pt'!M3768</f>
        <v>0</v>
      </c>
      <c r="AC2769" s="44">
        <f>'Measured TV opt-pt'!N3768</f>
        <v>0</v>
      </c>
      <c r="AD2769" s="44">
        <f>'Measured TV opt-pt'!O3768</f>
        <v>0</v>
      </c>
      <c r="AE2769" s="55">
        <f t="shared" si="1267"/>
        <v>0</v>
      </c>
    </row>
    <row r="2770" spans="1:31" ht="12.75" customHeight="1" thickBot="1" x14ac:dyDescent="0.25">
      <c r="A2770" s="193" t="s">
        <v>119</v>
      </c>
      <c r="B2770" s="385"/>
      <c r="C2770" s="123" t="s">
        <v>224</v>
      </c>
      <c r="D2770" s="58">
        <f>+'Measured TV opt-pt'!D3762</f>
        <v>0</v>
      </c>
      <c r="E2770" s="58">
        <f>+'Measured TV opt-pt'!E3762</f>
        <v>0</v>
      </c>
      <c r="F2770" s="58">
        <f>+'Measured TV opt-pt'!F3762</f>
        <v>0</v>
      </c>
      <c r="G2770" s="58">
        <f>+'Measured TV opt-pt'!G3762</f>
        <v>0</v>
      </c>
      <c r="H2770" s="58">
        <f>+'Measured TV opt-pt'!H3762</f>
        <v>0</v>
      </c>
      <c r="I2770" s="58">
        <f>+'Measured TV opt-pt'!I3762</f>
        <v>0</v>
      </c>
      <c r="J2770" s="58">
        <f>+'Measured TV opt-pt'!J3762</f>
        <v>0</v>
      </c>
      <c r="K2770" s="58">
        <f>+'Measured TV opt-pt'!K3762</f>
        <v>0</v>
      </c>
      <c r="L2770" s="58">
        <f>+'Measured TV opt-pt'!L3762</f>
        <v>0</v>
      </c>
      <c r="M2770" s="58">
        <f>+'Measured TV opt-pt'!M3762</f>
        <v>0</v>
      </c>
      <c r="N2770" s="58">
        <f>+'Measured TV opt-pt'!N3762</f>
        <v>0</v>
      </c>
      <c r="O2770" s="58">
        <f>+'Measured TV opt-pt'!O3762</f>
        <v>0</v>
      </c>
      <c r="P2770" s="141">
        <f t="shared" si="1243"/>
        <v>0</v>
      </c>
      <c r="Q2770" s="5"/>
      <c r="R2770" s="123" t="s">
        <v>224</v>
      </c>
      <c r="S2770" s="44">
        <f>'Measured TV opt-pt'!D3769</f>
        <v>1</v>
      </c>
      <c r="T2770" s="44">
        <f>'Measured TV opt-pt'!E3769</f>
        <v>1</v>
      </c>
      <c r="U2770" s="44">
        <f>'Measured TV opt-pt'!F3769</f>
        <v>1</v>
      </c>
      <c r="V2770" s="44">
        <f>'Measured TV opt-pt'!G3769</f>
        <v>1</v>
      </c>
      <c r="W2770" s="44">
        <f>'Measured TV opt-pt'!H3769</f>
        <v>1</v>
      </c>
      <c r="X2770" s="44">
        <f>'Measured TV opt-pt'!I3769</f>
        <v>1</v>
      </c>
      <c r="Y2770" s="44">
        <f>'Measured TV opt-pt'!J3769</f>
        <v>1</v>
      </c>
      <c r="Z2770" s="44">
        <f>'Measured TV opt-pt'!K3769</f>
        <v>1</v>
      </c>
      <c r="AA2770" s="44">
        <f>'Measured TV opt-pt'!L3769</f>
        <v>1</v>
      </c>
      <c r="AB2770" s="44">
        <f>'Measured TV opt-pt'!M3769</f>
        <v>1</v>
      </c>
      <c r="AC2770" s="44">
        <f>'Measured TV opt-pt'!N3769</f>
        <v>1</v>
      </c>
      <c r="AD2770" s="44">
        <f>'Measured TV opt-pt'!O3769</f>
        <v>1</v>
      </c>
      <c r="AE2770" s="55">
        <f t="shared" si="1267"/>
        <v>12</v>
      </c>
    </row>
    <row r="2771" spans="1:31" ht="12.75" customHeight="1" x14ac:dyDescent="0.2">
      <c r="A2771" s="193" t="s">
        <v>119</v>
      </c>
      <c r="B2771" s="385"/>
      <c r="C2771" s="123" t="s">
        <v>101</v>
      </c>
      <c r="D2771" s="44"/>
      <c r="E2771" s="44"/>
      <c r="F2771" s="44"/>
      <c r="G2771" s="44"/>
      <c r="H2771" s="44"/>
      <c r="I2771" s="44"/>
      <c r="J2771" s="44"/>
      <c r="K2771" s="44"/>
      <c r="L2771" s="44"/>
      <c r="M2771" s="44"/>
      <c r="N2771" s="44"/>
      <c r="O2771" s="44"/>
      <c r="P2771" s="141">
        <f t="shared" si="1243"/>
        <v>0</v>
      </c>
      <c r="Q2771" s="5"/>
      <c r="R2771" s="123" t="s">
        <v>101</v>
      </c>
      <c r="S2771" s="44">
        <f>'Measured TV opt-pt'!D3770</f>
        <v>18.414684769339438</v>
      </c>
      <c r="T2771" s="44">
        <f>'Measured TV opt-pt'!E3770</f>
        <v>18.841135192376285</v>
      </c>
      <c r="U2771" s="44">
        <f>'Measured TV opt-pt'!F3770</f>
        <v>20.58124650733107</v>
      </c>
      <c r="V2771" s="44">
        <f>'Measured TV opt-pt'!G3770</f>
        <v>28.563053341130804</v>
      </c>
      <c r="W2771" s="44">
        <f>'Measured TV opt-pt'!H3770</f>
        <v>33.603799184948656</v>
      </c>
      <c r="X2771" s="44">
        <f>'Measured TV opt-pt'!I3770</f>
        <v>31.510875673984401</v>
      </c>
      <c r="Y2771" s="44">
        <f>'Measured TV opt-pt'!J3770</f>
        <v>20.678638682002358</v>
      </c>
      <c r="Z2771" s="44">
        <f>'Measured TV opt-pt'!K3770</f>
        <v>17.4693625495836</v>
      </c>
      <c r="AA2771" s="44">
        <f>'Measured TV opt-pt'!L3770</f>
        <v>24.389381806697809</v>
      </c>
      <c r="AB2771" s="44">
        <f>'Measured TV opt-pt'!M3770</f>
        <v>28.661474887727689</v>
      </c>
      <c r="AC2771" s="44">
        <f>'Measured TV opt-pt'!N3770</f>
        <v>28.774042415346749</v>
      </c>
      <c r="AD2771" s="44">
        <f>'Measured TV opt-pt'!O3770</f>
        <v>21.196595452974034</v>
      </c>
      <c r="AE2771" s="55">
        <f t="shared" si="1267"/>
        <v>292.68429046344284</v>
      </c>
    </row>
    <row r="2772" spans="1:31" ht="12.75" customHeight="1" x14ac:dyDescent="0.2">
      <c r="A2772" s="193" t="s">
        <v>119</v>
      </c>
      <c r="B2772" s="385"/>
      <c r="C2772" s="124" t="s">
        <v>58</v>
      </c>
      <c r="D2772" s="46"/>
      <c r="E2772" s="46"/>
      <c r="F2772" s="46"/>
      <c r="G2772" s="46"/>
      <c r="H2772" s="46"/>
      <c r="I2772" s="46"/>
      <c r="J2772" s="46">
        <v>46526.937034505303</v>
      </c>
      <c r="K2772" s="46"/>
      <c r="L2772" s="46"/>
      <c r="M2772" s="46"/>
      <c r="N2772" s="46"/>
      <c r="O2772" s="46"/>
      <c r="P2772" s="142">
        <f t="shared" si="1243"/>
        <v>46526.937034505303</v>
      </c>
      <c r="R2772" s="133" t="s">
        <v>105</v>
      </c>
      <c r="S2772" s="133" t="str">
        <f>+'Measured TV opt-pt'!D1886</f>
        <v>FHK 20-44 ABC1C2</v>
      </c>
      <c r="T2772" s="133" t="str">
        <f>+'Measured TV opt-pt'!E1886</f>
        <v>FHK 20-44 ABC1C2</v>
      </c>
      <c r="U2772" s="133" t="str">
        <f>+'Measured TV opt-pt'!F1886</f>
        <v>FHK 20-44 ABC1C2</v>
      </c>
      <c r="V2772" s="133" t="str">
        <f>+'Measured TV opt-pt'!G1886</f>
        <v>FHK 20-44 ABC1C2</v>
      </c>
      <c r="W2772" s="133" t="str">
        <f>+'Measured TV opt-pt'!H1886</f>
        <v>FHK 20-44 ABC1C2</v>
      </c>
      <c r="X2772" s="8" t="str">
        <f>+'Measured TV opt-pt'!I1886</f>
        <v>FHK 20-44 ABC1C2</v>
      </c>
      <c r="Y2772" s="133" t="str">
        <f>+'Measured TV opt-pt'!J1886</f>
        <v>FHK 20-44 ABC1C2</v>
      </c>
      <c r="Z2772" s="133" t="str">
        <f>+'Measured TV opt-pt'!K1886</f>
        <v>FHK 20-44 ABC1C2</v>
      </c>
      <c r="AA2772" s="133" t="str">
        <f>+'Measured TV opt-pt'!L1886</f>
        <v>FHK 20-44 ABC1C2</v>
      </c>
      <c r="AB2772" s="133" t="str">
        <f>+'Measured TV opt-pt'!M1886</f>
        <v>FHK 20-44 ABC1C2</v>
      </c>
      <c r="AC2772" s="133" t="str">
        <f>+'Measured TV opt-pt'!N1886</f>
        <v>FHK 20-44 ABC1C2</v>
      </c>
      <c r="AD2772" s="133" t="str">
        <f>+'Measured TV opt-pt'!O1886</f>
        <v>FHK 20-44 ABC1C2</v>
      </c>
      <c r="AE2772" s="133"/>
    </row>
    <row r="2773" spans="1:31" ht="13.5" customHeight="1" thickBot="1" x14ac:dyDescent="0.25">
      <c r="A2773" s="193" t="s">
        <v>119</v>
      </c>
      <c r="B2773" s="385"/>
      <c r="C2773" s="124" t="s">
        <v>59</v>
      </c>
      <c r="D2773" s="46"/>
      <c r="E2773" s="46"/>
      <c r="F2773" s="46"/>
      <c r="G2773" s="46"/>
      <c r="H2773" s="46"/>
      <c r="I2773" s="46"/>
      <c r="J2773" s="46"/>
      <c r="K2773" s="46"/>
      <c r="L2773" s="46"/>
      <c r="M2773" s="46"/>
      <c r="N2773" s="46"/>
      <c r="O2773" s="46"/>
      <c r="P2773" s="142">
        <f t="shared" si="1243"/>
        <v>0</v>
      </c>
      <c r="R2773" s="60" t="s">
        <v>107</v>
      </c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</row>
    <row r="2774" spans="1:31" ht="12.75" customHeight="1" thickBot="1" x14ac:dyDescent="0.25">
      <c r="A2774" s="193" t="s">
        <v>119</v>
      </c>
      <c r="B2774" s="385"/>
      <c r="C2774" s="124" t="s">
        <v>166</v>
      </c>
      <c r="D2774" s="46"/>
      <c r="E2774" s="46"/>
      <c r="F2774" s="46"/>
      <c r="G2774" s="46"/>
      <c r="H2774" s="46"/>
      <c r="I2774" s="46"/>
      <c r="J2774" s="46"/>
      <c r="K2774" s="46"/>
      <c r="L2774" s="46"/>
      <c r="M2774" s="46"/>
      <c r="N2774" s="46"/>
      <c r="O2774" s="46"/>
      <c r="P2774" s="142">
        <f t="shared" si="1243"/>
        <v>0</v>
      </c>
      <c r="Q2774" s="8"/>
      <c r="R2774" s="121" t="s">
        <v>106</v>
      </c>
      <c r="S2774" s="54">
        <f>SUM(S2775:S2780)</f>
        <v>90.95478603633282</v>
      </c>
      <c r="T2774" s="54">
        <f t="shared" ref="T2774:AD2774" si="1268">SUM(T2775:T2780)</f>
        <v>90.915182944791056</v>
      </c>
      <c r="U2774" s="54">
        <f t="shared" si="1268"/>
        <v>105.07167146653843</v>
      </c>
      <c r="V2774" s="54">
        <f t="shared" si="1268"/>
        <v>149.60394557724862</v>
      </c>
      <c r="W2774" s="54">
        <f t="shared" si="1268"/>
        <v>176.60947971401876</v>
      </c>
      <c r="X2774" s="54">
        <f t="shared" si="1268"/>
        <v>166.5381566285443</v>
      </c>
      <c r="Y2774" s="54">
        <f t="shared" si="1268"/>
        <v>85.938639963309114</v>
      </c>
      <c r="Z2774" s="54">
        <f t="shared" si="1268"/>
        <v>71.615438489798976</v>
      </c>
      <c r="AA2774" s="54">
        <f t="shared" si="1268"/>
        <v>111.71679436440391</v>
      </c>
      <c r="AB2774" s="54">
        <f t="shared" si="1268"/>
        <v>128.24504566644512</v>
      </c>
      <c r="AC2774" s="54">
        <f t="shared" si="1268"/>
        <v>127.85879178407075</v>
      </c>
      <c r="AD2774" s="54">
        <f t="shared" si="1268"/>
        <v>66.032924749635541</v>
      </c>
      <c r="AE2774" s="54">
        <f t="shared" ref="AE2774" si="1269">SUM(AE2775:AE2780)</f>
        <v>1371.1008573851375</v>
      </c>
    </row>
    <row r="2775" spans="1:31" ht="12.75" customHeight="1" thickBot="1" x14ac:dyDescent="0.25">
      <c r="A2775" s="193" t="s">
        <v>119</v>
      </c>
      <c r="B2775" s="385"/>
      <c r="C2775" s="125" t="s">
        <v>167</v>
      </c>
      <c r="D2775" s="48"/>
      <c r="E2775" s="48"/>
      <c r="F2775" s="48"/>
      <c r="G2775" s="48"/>
      <c r="H2775" s="48"/>
      <c r="I2775" s="48"/>
      <c r="J2775" s="48"/>
      <c r="K2775" s="48"/>
      <c r="L2775" s="48"/>
      <c r="M2775" s="48"/>
      <c r="N2775" s="48"/>
      <c r="O2775" s="48"/>
      <c r="P2775" s="143">
        <f t="shared" si="1243"/>
        <v>0</v>
      </c>
      <c r="Q2775" s="8"/>
      <c r="R2775" s="123" t="s">
        <v>261</v>
      </c>
      <c r="S2775" s="44">
        <f>'Measured TV opt-pt'!D3774</f>
        <v>13.255139170040486</v>
      </c>
      <c r="T2775" s="44">
        <f>'Measured TV opt-pt'!E3774</f>
        <v>12.967943391043091</v>
      </c>
      <c r="U2775" s="44">
        <f>'Measured TV opt-pt'!F3774</f>
        <v>19.248428727173621</v>
      </c>
      <c r="V2775" s="44">
        <f>'Measured TV opt-pt'!G3774</f>
        <v>31.617238339887738</v>
      </c>
      <c r="W2775" s="44">
        <f>'Measured TV opt-pt'!H3774</f>
        <v>37.496312795815889</v>
      </c>
      <c r="X2775" s="44">
        <f>'Measured TV opt-pt'!I3774</f>
        <v>35.443912671803574</v>
      </c>
      <c r="Y2775" s="44">
        <f>'Measured TV opt-pt'!J3774</f>
        <v>22.728049054904851</v>
      </c>
      <c r="Z2775" s="44">
        <f>'Measured TV opt-pt'!K3774</f>
        <v>18.223699486586575</v>
      </c>
      <c r="AA2775" s="44">
        <f>'Measured TV opt-pt'!L3774</f>
        <v>35.809513726020015</v>
      </c>
      <c r="AB2775" s="44">
        <f>'Measured TV opt-pt'!M3774</f>
        <v>38.478373479269735</v>
      </c>
      <c r="AC2775" s="44">
        <f>'Measured TV opt-pt'!N3774</f>
        <v>37.708155535043716</v>
      </c>
      <c r="AD2775" s="44">
        <f>'Measured TV opt-pt'!O3774</f>
        <v>0</v>
      </c>
      <c r="AE2775" s="55">
        <f t="shared" ref="AE2775:AE2780" si="1270">SUM(S2775:AD2775)</f>
        <v>302.97676637758929</v>
      </c>
    </row>
    <row r="2776" spans="1:31" ht="12.75" customHeight="1" thickBot="1" x14ac:dyDescent="0.25">
      <c r="A2776" s="193" t="s">
        <v>119</v>
      </c>
      <c r="B2776" s="385"/>
      <c r="C2776" s="122" t="s">
        <v>60</v>
      </c>
      <c r="D2776" s="42"/>
      <c r="E2776" s="42"/>
      <c r="F2776" s="42"/>
      <c r="G2776" s="42"/>
      <c r="H2776" s="42"/>
      <c r="I2776" s="42"/>
      <c r="J2776" s="42"/>
      <c r="K2776" s="42"/>
      <c r="L2776" s="42"/>
      <c r="M2776" s="42"/>
      <c r="N2776" s="42"/>
      <c r="O2776" s="42"/>
      <c r="P2776" s="144">
        <f t="shared" si="1243"/>
        <v>0</v>
      </c>
      <c r="Q2776" s="5"/>
      <c r="R2776" s="123" t="s">
        <v>262</v>
      </c>
      <c r="S2776" s="44">
        <f>'Measured TV opt-pt'!D3775</f>
        <v>0</v>
      </c>
      <c r="T2776" s="44">
        <f>'Measured TV opt-pt'!E3775</f>
        <v>0</v>
      </c>
      <c r="U2776" s="44">
        <f>'Measured TV opt-pt'!F3775</f>
        <v>0</v>
      </c>
      <c r="V2776" s="44">
        <f>'Measured TV opt-pt'!G3775</f>
        <v>0</v>
      </c>
      <c r="W2776" s="44">
        <f>'Measured TV opt-pt'!H3775</f>
        <v>0</v>
      </c>
      <c r="X2776" s="44">
        <f>'Measured TV opt-pt'!I3775</f>
        <v>0</v>
      </c>
      <c r="Y2776" s="44">
        <f>'Measured TV opt-pt'!J3775</f>
        <v>0</v>
      </c>
      <c r="Z2776" s="44">
        <f>'Measured TV opt-pt'!K3775</f>
        <v>0</v>
      </c>
      <c r="AA2776" s="44">
        <f>'Measured TV opt-pt'!L3775</f>
        <v>0</v>
      </c>
      <c r="AB2776" s="44">
        <f>'Measured TV opt-pt'!M3775</f>
        <v>0</v>
      </c>
      <c r="AC2776" s="44">
        <f>'Measured TV opt-pt'!N3775</f>
        <v>0</v>
      </c>
      <c r="AD2776" s="44">
        <f>'Measured TV opt-pt'!O3775</f>
        <v>0</v>
      </c>
      <c r="AE2776" s="55">
        <f t="shared" si="1270"/>
        <v>0</v>
      </c>
    </row>
    <row r="2777" spans="1:31" ht="12.75" customHeight="1" thickBot="1" x14ac:dyDescent="0.25">
      <c r="A2777" s="193" t="s">
        <v>119</v>
      </c>
      <c r="B2777" s="385"/>
      <c r="C2777" s="122" t="s">
        <v>61</v>
      </c>
      <c r="D2777" s="42"/>
      <c r="E2777" s="42"/>
      <c r="F2777" s="42"/>
      <c r="G2777" s="42"/>
      <c r="H2777" s="42"/>
      <c r="I2777" s="42"/>
      <c r="J2777" s="42"/>
      <c r="K2777" s="42"/>
      <c r="L2777" s="42"/>
      <c r="M2777" s="42"/>
      <c r="N2777" s="42"/>
      <c r="O2777" s="42"/>
      <c r="P2777" s="144">
        <f t="shared" si="1243"/>
        <v>0</v>
      </c>
      <c r="R2777" s="123" t="s">
        <v>263</v>
      </c>
      <c r="S2777" s="44">
        <f>'Measured TV opt-pt'!D3776</f>
        <v>25.05150136813327</v>
      </c>
      <c r="T2777" s="44">
        <f>'Measured TV opt-pt'!E3776</f>
        <v>25.061262291670008</v>
      </c>
      <c r="U2777" s="44">
        <f>'Measured TV opt-pt'!F3776</f>
        <v>27.375846080571993</v>
      </c>
      <c r="V2777" s="44">
        <f>'Measured TV opt-pt'!G3776</f>
        <v>38.950083616769419</v>
      </c>
      <c r="W2777" s="44">
        <f>'Measured TV opt-pt'!H3776</f>
        <v>45.82391008632483</v>
      </c>
      <c r="X2777" s="44">
        <f>'Measured TV opt-pt'!I3776</f>
        <v>42.969889377055196</v>
      </c>
      <c r="Y2777" s="44">
        <f>'Measured TV opt-pt'!J3776</f>
        <v>20.678638682002358</v>
      </c>
      <c r="Z2777" s="44">
        <f>'Measured TV opt-pt'!K3776</f>
        <v>17.4693625495836</v>
      </c>
      <c r="AA2777" s="44">
        <f>'Measured TV opt-pt'!L3776</f>
        <v>24.389381806697809</v>
      </c>
      <c r="AB2777" s="44">
        <f>'Measured TV opt-pt'!M3776</f>
        <v>28.661474887727689</v>
      </c>
      <c r="AC2777" s="44">
        <f>'Measured TV opt-pt'!N3776</f>
        <v>28.774042415346749</v>
      </c>
      <c r="AD2777" s="44">
        <f>'Measured TV opt-pt'!O3776</f>
        <v>21.196595452974034</v>
      </c>
      <c r="AE2777" s="55">
        <f t="shared" si="1270"/>
        <v>346.40198861485698</v>
      </c>
    </row>
    <row r="2778" spans="1:31" ht="12.75" customHeight="1" thickBot="1" x14ac:dyDescent="0.25">
      <c r="A2778" s="193" t="s">
        <v>119</v>
      </c>
      <c r="B2778" s="385"/>
      <c r="C2778" s="122" t="s">
        <v>62</v>
      </c>
      <c r="D2778" s="42"/>
      <c r="E2778" s="42"/>
      <c r="F2778" s="42"/>
      <c r="G2778" s="42"/>
      <c r="H2778" s="42"/>
      <c r="I2778" s="42"/>
      <c r="J2778" s="42"/>
      <c r="K2778" s="42"/>
      <c r="L2778" s="42"/>
      <c r="M2778" s="42"/>
      <c r="N2778" s="42"/>
      <c r="O2778" s="42"/>
      <c r="P2778" s="144">
        <f t="shared" si="1243"/>
        <v>0</v>
      </c>
      <c r="R2778" s="123" t="s">
        <v>264</v>
      </c>
      <c r="S2778" s="44">
        <f>'Measured TV opt-pt'!D3777</f>
        <v>23.758404642333034</v>
      </c>
      <c r="T2778" s="44">
        <f>'Measured TV opt-pt'!E3777</f>
        <v>23.197976091421861</v>
      </c>
      <c r="U2778" s="44">
        <f>'Measured TV opt-pt'!F3777</f>
        <v>25.008255326893785</v>
      </c>
      <c r="V2778" s="44">
        <f>'Measured TV opt-pt'!G3777</f>
        <v>34.620884301111012</v>
      </c>
      <c r="W2778" s="44">
        <f>'Measured TV opt-pt'!H3777</f>
        <v>40.782380792364989</v>
      </c>
      <c r="X2778" s="44">
        <f>'Measured TV opt-pt'!I3777</f>
        <v>38.838932912858851</v>
      </c>
      <c r="Y2778" s="44">
        <f>'Measured TV opt-pt'!J3777</f>
        <v>19.191976676831089</v>
      </c>
      <c r="Z2778" s="44">
        <f>'Measured TV opt-pt'!K3777</f>
        <v>17.21186243004767</v>
      </c>
      <c r="AA2778" s="44">
        <f>'Measured TV opt-pt'!L3777</f>
        <v>22.850775945367754</v>
      </c>
      <c r="AB2778" s="44">
        <f>'Measured TV opt-pt'!M3777</f>
        <v>27.125471568663489</v>
      </c>
      <c r="AC2778" s="44">
        <f>'Measured TV opt-pt'!N3777</f>
        <v>27.337754911797255</v>
      </c>
      <c r="AD2778" s="44">
        <f>'Measured TV opt-pt'!O3777</f>
        <v>19.99835323959751</v>
      </c>
      <c r="AE2778" s="55">
        <f t="shared" si="1270"/>
        <v>319.92302883928835</v>
      </c>
    </row>
    <row r="2779" spans="1:31" ht="12.75" customHeight="1" thickBot="1" x14ac:dyDescent="0.25">
      <c r="A2779" s="193" t="s">
        <v>119</v>
      </c>
      <c r="B2779" s="385"/>
      <c r="C2779" s="122" t="s">
        <v>63</v>
      </c>
      <c r="D2779" s="42"/>
      <c r="E2779" s="42"/>
      <c r="F2779" s="42"/>
      <c r="G2779" s="42"/>
      <c r="H2779" s="42"/>
      <c r="I2779" s="42"/>
      <c r="J2779" s="42"/>
      <c r="K2779" s="42"/>
      <c r="L2779" s="42"/>
      <c r="M2779" s="42"/>
      <c r="N2779" s="42"/>
      <c r="O2779" s="42"/>
      <c r="P2779" s="144">
        <f t="shared" si="1243"/>
        <v>0</v>
      </c>
      <c r="Q2779" s="5"/>
      <c r="R2779" s="123" t="s">
        <v>265</v>
      </c>
      <c r="S2779" s="44">
        <f>'Measured TV opt-pt'!D3778</f>
        <v>0</v>
      </c>
      <c r="T2779" s="44">
        <f>'Measured TV opt-pt'!E3778</f>
        <v>0</v>
      </c>
      <c r="U2779" s="44">
        <f>'Measured TV opt-pt'!F3778</f>
        <v>0</v>
      </c>
      <c r="V2779" s="44">
        <f>'Measured TV opt-pt'!G3778</f>
        <v>0</v>
      </c>
      <c r="W2779" s="44">
        <f>'Measured TV opt-pt'!H3778</f>
        <v>0</v>
      </c>
      <c r="X2779" s="44">
        <f>'Measured TV opt-pt'!I3778</f>
        <v>0</v>
      </c>
      <c r="Y2779" s="44">
        <f>'Measured TV opt-pt'!J3778</f>
        <v>0</v>
      </c>
      <c r="Z2779" s="44">
        <f>'Measured TV opt-pt'!K3778</f>
        <v>0</v>
      </c>
      <c r="AA2779" s="44">
        <f>'Measured TV opt-pt'!L3778</f>
        <v>0</v>
      </c>
      <c r="AB2779" s="44">
        <f>'Measured TV opt-pt'!M3778</f>
        <v>0</v>
      </c>
      <c r="AC2779" s="44">
        <f>'Measured TV opt-pt'!N3778</f>
        <v>0</v>
      </c>
      <c r="AD2779" s="44">
        <f>'Measured TV opt-pt'!O3778</f>
        <v>0</v>
      </c>
      <c r="AE2779" s="55">
        <f t="shared" si="1270"/>
        <v>0</v>
      </c>
    </row>
    <row r="2780" spans="1:31" ht="13.5" customHeight="1" x14ac:dyDescent="0.2">
      <c r="A2780" s="193" t="s">
        <v>119</v>
      </c>
      <c r="B2780" s="385"/>
      <c r="C2780" s="122" t="s">
        <v>64</v>
      </c>
      <c r="D2780" s="42"/>
      <c r="E2780" s="42"/>
      <c r="F2780" s="42"/>
      <c r="G2780" s="42"/>
      <c r="H2780" s="42"/>
      <c r="I2780" s="42"/>
      <c r="J2780" s="42"/>
      <c r="K2780" s="42"/>
      <c r="L2780" s="42"/>
      <c r="M2780" s="42"/>
      <c r="N2780" s="42"/>
      <c r="O2780" s="42"/>
      <c r="P2780" s="144">
        <f t="shared" si="1243"/>
        <v>0</v>
      </c>
      <c r="Q2780" s="5"/>
      <c r="R2780" s="123" t="s">
        <v>266</v>
      </c>
      <c r="S2780" s="44">
        <f>'Measured TV opt-pt'!D3779</f>
        <v>28.889740855826034</v>
      </c>
      <c r="T2780" s="44">
        <f>'Measured TV opt-pt'!E3779</f>
        <v>29.688001170656097</v>
      </c>
      <c r="U2780" s="44">
        <f>'Measured TV opt-pt'!F3779</f>
        <v>33.439141331899037</v>
      </c>
      <c r="V2780" s="44">
        <f>'Measured TV opt-pt'!G3779</f>
        <v>44.415739319480451</v>
      </c>
      <c r="W2780" s="44">
        <f>'Measured TV opt-pt'!H3779</f>
        <v>52.506876039513052</v>
      </c>
      <c r="X2780" s="44">
        <f>'Measured TV opt-pt'!I3779</f>
        <v>49.285421666826686</v>
      </c>
      <c r="Y2780" s="44">
        <f>'Measured TV opt-pt'!J3779</f>
        <v>23.339975549570813</v>
      </c>
      <c r="Z2780" s="44">
        <f>'Measured TV opt-pt'!K3779</f>
        <v>18.710514023581119</v>
      </c>
      <c r="AA2780" s="44">
        <f>'Measured TV opt-pt'!L3779</f>
        <v>28.667122886318325</v>
      </c>
      <c r="AB2780" s="44">
        <f>'Measured TV opt-pt'!M3779</f>
        <v>33.97972573078421</v>
      </c>
      <c r="AC2780" s="44">
        <f>'Measured TV opt-pt'!N3779</f>
        <v>34.038838921883048</v>
      </c>
      <c r="AD2780" s="44">
        <f>'Measured TV opt-pt'!O3779</f>
        <v>24.837976057063997</v>
      </c>
      <c r="AE2780" s="55">
        <f t="shared" si="1270"/>
        <v>401.79907355340288</v>
      </c>
    </row>
    <row r="2781" spans="1:31" ht="12.75" customHeight="1" x14ac:dyDescent="0.2">
      <c r="A2781" s="193" t="s">
        <v>119</v>
      </c>
      <c r="B2781" s="385"/>
      <c r="C2781" s="212" t="s">
        <v>289</v>
      </c>
      <c r="D2781" s="217">
        <f t="shared" ref="D2781:O2781" si="1271">SUM(D2782:D2800)</f>
        <v>0</v>
      </c>
      <c r="E2781" s="217">
        <f t="shared" si="1271"/>
        <v>0</v>
      </c>
      <c r="F2781" s="217">
        <f t="shared" si="1271"/>
        <v>0</v>
      </c>
      <c r="G2781" s="217">
        <f t="shared" si="1271"/>
        <v>0</v>
      </c>
      <c r="H2781" s="217">
        <f t="shared" si="1271"/>
        <v>0</v>
      </c>
      <c r="I2781" s="217">
        <f t="shared" si="1271"/>
        <v>0</v>
      </c>
      <c r="J2781" s="217">
        <f t="shared" si="1271"/>
        <v>0</v>
      </c>
      <c r="K2781" s="217">
        <f t="shared" si="1271"/>
        <v>0</v>
      </c>
      <c r="L2781" s="217">
        <f t="shared" si="1271"/>
        <v>0</v>
      </c>
      <c r="M2781" s="217">
        <f t="shared" si="1271"/>
        <v>0</v>
      </c>
      <c r="N2781" s="217">
        <f t="shared" si="1271"/>
        <v>0</v>
      </c>
      <c r="O2781" s="217">
        <f t="shared" si="1271"/>
        <v>0</v>
      </c>
      <c r="P2781" s="214">
        <f t="shared" si="1243"/>
        <v>0</v>
      </c>
      <c r="Q2781" s="5"/>
      <c r="R2781" s="60" t="s">
        <v>107</v>
      </c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</row>
    <row r="2782" spans="1:31" ht="12.75" customHeight="1" x14ac:dyDescent="0.25">
      <c r="A2782" s="193" t="s">
        <v>119</v>
      </c>
      <c r="B2782" s="385"/>
      <c r="C2782" s="311" t="s">
        <v>284</v>
      </c>
      <c r="D2782" s="330"/>
      <c r="E2782" s="330"/>
      <c r="F2782" s="330"/>
      <c r="G2782" s="330"/>
      <c r="H2782" s="330"/>
      <c r="I2782" s="330"/>
      <c r="J2782" s="330"/>
      <c r="K2782" s="330"/>
      <c r="L2782" s="330"/>
      <c r="M2782" s="330"/>
      <c r="N2782" s="330"/>
      <c r="O2782" s="330"/>
      <c r="P2782" s="312">
        <f t="shared" ref="P2782:P2800" si="1272">SUM(D2782:O2782)</f>
        <v>0</v>
      </c>
      <c r="Q2782" s="5"/>
      <c r="R2782" s="60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</row>
    <row r="2783" spans="1:31" ht="12.75" customHeight="1" x14ac:dyDescent="0.25">
      <c r="A2783" s="193" t="s">
        <v>119</v>
      </c>
      <c r="B2783" s="385"/>
      <c r="C2783" s="311" t="s">
        <v>288</v>
      </c>
      <c r="D2783" s="330"/>
      <c r="E2783" s="330"/>
      <c r="F2783" s="330"/>
      <c r="G2783" s="330"/>
      <c r="H2783" s="330"/>
      <c r="I2783" s="330"/>
      <c r="J2783" s="330"/>
      <c r="K2783" s="330"/>
      <c r="L2783" s="330"/>
      <c r="M2783" s="330"/>
      <c r="N2783" s="330"/>
      <c r="O2783" s="330"/>
      <c r="P2783" s="312">
        <f t="shared" si="1272"/>
        <v>0</v>
      </c>
      <c r="Q2783" s="5"/>
      <c r="R2783" s="60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</row>
    <row r="2784" spans="1:31" ht="12.75" customHeight="1" x14ac:dyDescent="0.25">
      <c r="A2784" s="193" t="s">
        <v>119</v>
      </c>
      <c r="B2784" s="385"/>
      <c r="C2784" s="311" t="s">
        <v>280</v>
      </c>
      <c r="D2784" s="330"/>
      <c r="E2784" s="330"/>
      <c r="F2784" s="330"/>
      <c r="G2784" s="330"/>
      <c r="H2784" s="330"/>
      <c r="I2784" s="330"/>
      <c r="J2784" s="330"/>
      <c r="K2784" s="330"/>
      <c r="L2784" s="330"/>
      <c r="M2784" s="330"/>
      <c r="N2784" s="330"/>
      <c r="O2784" s="330"/>
      <c r="P2784" s="312">
        <f t="shared" si="1272"/>
        <v>0</v>
      </c>
      <c r="Q2784" s="5"/>
      <c r="R2784" s="60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</row>
    <row r="2785" spans="1:31" ht="12.75" customHeight="1" x14ac:dyDescent="0.25">
      <c r="A2785" s="193" t="s">
        <v>119</v>
      </c>
      <c r="B2785" s="385"/>
      <c r="C2785" s="311" t="s">
        <v>285</v>
      </c>
      <c r="D2785" s="330"/>
      <c r="E2785" s="330"/>
      <c r="F2785" s="330"/>
      <c r="G2785" s="330"/>
      <c r="H2785" s="330"/>
      <c r="I2785" s="330"/>
      <c r="J2785" s="330"/>
      <c r="K2785" s="330"/>
      <c r="L2785" s="330"/>
      <c r="M2785" s="330"/>
      <c r="N2785" s="330"/>
      <c r="O2785" s="330"/>
      <c r="P2785" s="312">
        <f t="shared" si="1272"/>
        <v>0</v>
      </c>
      <c r="Q2785" s="5"/>
      <c r="R2785" s="60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</row>
    <row r="2786" spans="1:31" ht="12.75" customHeight="1" x14ac:dyDescent="0.25">
      <c r="A2786" s="193" t="str">
        <f t="shared" ref="A2786:A2798" si="1273">+A2785</f>
        <v>IC</v>
      </c>
      <c r="B2786" s="385"/>
      <c r="C2786" s="311" t="s">
        <v>280</v>
      </c>
      <c r="D2786" s="330"/>
      <c r="E2786" s="330"/>
      <c r="F2786" s="330"/>
      <c r="G2786" s="330"/>
      <c r="H2786" s="330"/>
      <c r="I2786" s="330"/>
      <c r="J2786" s="330"/>
      <c r="K2786" s="330"/>
      <c r="L2786" s="330"/>
      <c r="M2786" s="330"/>
      <c r="N2786" s="330"/>
      <c r="O2786" s="330"/>
      <c r="P2786" s="312">
        <f t="shared" si="1272"/>
        <v>0</v>
      </c>
      <c r="Q2786" s="5"/>
      <c r="R2786" s="60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</row>
    <row r="2787" spans="1:31" ht="12.75" customHeight="1" x14ac:dyDescent="0.25">
      <c r="A2787" s="193" t="str">
        <f t="shared" si="1273"/>
        <v>IC</v>
      </c>
      <c r="B2787" s="385"/>
      <c r="C2787" s="311" t="s">
        <v>286</v>
      </c>
      <c r="D2787" s="330"/>
      <c r="E2787" s="330"/>
      <c r="F2787" s="330"/>
      <c r="G2787" s="330"/>
      <c r="H2787" s="330"/>
      <c r="I2787" s="330"/>
      <c r="J2787" s="330"/>
      <c r="K2787" s="330"/>
      <c r="L2787" s="330"/>
      <c r="M2787" s="330"/>
      <c r="N2787" s="330"/>
      <c r="O2787" s="330"/>
      <c r="P2787" s="312">
        <f t="shared" si="1272"/>
        <v>0</v>
      </c>
      <c r="Q2787" s="5"/>
      <c r="R2787" s="60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</row>
    <row r="2788" spans="1:31" ht="12.75" customHeight="1" x14ac:dyDescent="0.25">
      <c r="A2788" s="193" t="str">
        <f t="shared" si="1273"/>
        <v>IC</v>
      </c>
      <c r="B2788" s="385"/>
      <c r="C2788" s="311" t="s">
        <v>282</v>
      </c>
      <c r="D2788" s="330"/>
      <c r="E2788" s="330"/>
      <c r="F2788" s="330"/>
      <c r="G2788" s="330"/>
      <c r="H2788" s="330"/>
      <c r="I2788" s="330"/>
      <c r="J2788" s="330"/>
      <c r="K2788" s="330"/>
      <c r="L2788" s="330"/>
      <c r="M2788" s="330"/>
      <c r="N2788" s="330"/>
      <c r="O2788" s="330"/>
      <c r="P2788" s="312">
        <f t="shared" si="1272"/>
        <v>0</v>
      </c>
      <c r="Q2788" s="5"/>
      <c r="R2788" s="60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</row>
    <row r="2789" spans="1:31" ht="12.75" customHeight="1" x14ac:dyDescent="0.25">
      <c r="A2789" s="193" t="str">
        <f t="shared" si="1273"/>
        <v>IC</v>
      </c>
      <c r="B2789" s="385"/>
      <c r="C2789" s="311" t="s">
        <v>283</v>
      </c>
      <c r="D2789" s="330"/>
      <c r="E2789" s="330"/>
      <c r="F2789" s="330"/>
      <c r="G2789" s="330"/>
      <c r="H2789" s="330"/>
      <c r="I2789" s="330"/>
      <c r="J2789" s="330"/>
      <c r="K2789" s="330"/>
      <c r="L2789" s="330"/>
      <c r="M2789" s="330"/>
      <c r="N2789" s="330"/>
      <c r="O2789" s="330"/>
      <c r="P2789" s="312">
        <f t="shared" si="1272"/>
        <v>0</v>
      </c>
      <c r="Q2789" s="5"/>
      <c r="R2789" s="60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</row>
    <row r="2790" spans="1:31" ht="12.75" customHeight="1" x14ac:dyDescent="0.25">
      <c r="A2790" s="193" t="str">
        <f t="shared" si="1273"/>
        <v>IC</v>
      </c>
      <c r="B2790" s="385"/>
      <c r="C2790" s="313" t="s">
        <v>287</v>
      </c>
      <c r="D2790" s="331"/>
      <c r="E2790" s="331"/>
      <c r="F2790" s="331"/>
      <c r="G2790" s="331"/>
      <c r="H2790" s="331"/>
      <c r="I2790" s="331"/>
      <c r="J2790" s="331"/>
      <c r="K2790" s="331"/>
      <c r="L2790" s="331"/>
      <c r="M2790" s="331"/>
      <c r="N2790" s="331"/>
      <c r="O2790" s="331"/>
      <c r="P2790" s="314">
        <f t="shared" si="1272"/>
        <v>0</v>
      </c>
      <c r="Q2790" s="5"/>
      <c r="R2790" s="60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</row>
    <row r="2791" spans="1:31" ht="12.75" customHeight="1" x14ac:dyDescent="0.25">
      <c r="A2791" s="193" t="str">
        <f t="shared" si="1273"/>
        <v>IC</v>
      </c>
      <c r="B2791" s="385"/>
      <c r="C2791" s="313" t="s">
        <v>288</v>
      </c>
      <c r="D2791" s="331"/>
      <c r="E2791" s="331"/>
      <c r="F2791" s="331"/>
      <c r="G2791" s="331"/>
      <c r="H2791" s="331"/>
      <c r="I2791" s="331"/>
      <c r="J2791" s="331"/>
      <c r="K2791" s="331"/>
      <c r="L2791" s="331"/>
      <c r="M2791" s="331"/>
      <c r="N2791" s="331"/>
      <c r="O2791" s="331"/>
      <c r="P2791" s="314">
        <f t="shared" si="1272"/>
        <v>0</v>
      </c>
      <c r="Q2791" s="5"/>
      <c r="R2791" s="60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</row>
    <row r="2792" spans="1:31" ht="12.75" customHeight="1" x14ac:dyDescent="0.25">
      <c r="A2792" s="193" t="str">
        <f t="shared" si="1273"/>
        <v>IC</v>
      </c>
      <c r="B2792" s="385"/>
      <c r="C2792" s="313" t="s">
        <v>280</v>
      </c>
      <c r="D2792" s="331"/>
      <c r="E2792" s="331"/>
      <c r="F2792" s="331"/>
      <c r="G2792" s="331"/>
      <c r="H2792" s="331"/>
      <c r="I2792" s="331"/>
      <c r="J2792" s="331"/>
      <c r="K2792" s="331"/>
      <c r="L2792" s="331"/>
      <c r="M2792" s="331"/>
      <c r="N2792" s="331"/>
      <c r="O2792" s="331"/>
      <c r="P2792" s="314">
        <f t="shared" si="1272"/>
        <v>0</v>
      </c>
      <c r="Q2792" s="5"/>
      <c r="R2792" s="60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</row>
    <row r="2793" spans="1:31" ht="12.75" customHeight="1" x14ac:dyDescent="0.25">
      <c r="A2793" s="193" t="str">
        <f t="shared" si="1273"/>
        <v>IC</v>
      </c>
      <c r="B2793" s="385"/>
      <c r="C2793" s="313" t="s">
        <v>285</v>
      </c>
      <c r="D2793" s="331"/>
      <c r="E2793" s="331"/>
      <c r="F2793" s="331"/>
      <c r="G2793" s="331"/>
      <c r="H2793" s="331"/>
      <c r="I2793" s="331"/>
      <c r="J2793" s="331"/>
      <c r="K2793" s="331"/>
      <c r="L2793" s="331"/>
      <c r="M2793" s="331"/>
      <c r="N2793" s="331"/>
      <c r="O2793" s="331"/>
      <c r="P2793" s="314">
        <f t="shared" si="1272"/>
        <v>0</v>
      </c>
      <c r="Q2793" s="5"/>
      <c r="R2793" s="60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</row>
    <row r="2794" spans="1:31" ht="12.75" customHeight="1" x14ac:dyDescent="0.25">
      <c r="A2794" s="193" t="str">
        <f t="shared" si="1273"/>
        <v>IC</v>
      </c>
      <c r="B2794" s="385"/>
      <c r="C2794" s="313" t="s">
        <v>280</v>
      </c>
      <c r="D2794" s="331"/>
      <c r="E2794" s="331"/>
      <c r="F2794" s="331"/>
      <c r="G2794" s="331"/>
      <c r="H2794" s="331"/>
      <c r="I2794" s="331"/>
      <c r="J2794" s="331"/>
      <c r="K2794" s="331"/>
      <c r="L2794" s="331"/>
      <c r="M2794" s="331"/>
      <c r="N2794" s="331"/>
      <c r="O2794" s="331"/>
      <c r="P2794" s="314">
        <f t="shared" si="1272"/>
        <v>0</v>
      </c>
      <c r="Q2794" s="5"/>
      <c r="R2794" s="60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</row>
    <row r="2795" spans="1:31" ht="12.75" customHeight="1" x14ac:dyDescent="0.25">
      <c r="A2795" s="193" t="str">
        <f t="shared" si="1273"/>
        <v>IC</v>
      </c>
      <c r="B2795" s="385"/>
      <c r="C2795" s="313" t="s">
        <v>286</v>
      </c>
      <c r="D2795" s="331"/>
      <c r="E2795" s="331"/>
      <c r="F2795" s="331"/>
      <c r="G2795" s="331"/>
      <c r="H2795" s="331"/>
      <c r="I2795" s="331"/>
      <c r="J2795" s="331"/>
      <c r="K2795" s="331"/>
      <c r="L2795" s="331"/>
      <c r="M2795" s="331"/>
      <c r="N2795" s="331"/>
      <c r="O2795" s="331"/>
      <c r="P2795" s="314">
        <f t="shared" si="1272"/>
        <v>0</v>
      </c>
      <c r="Q2795" s="5"/>
      <c r="R2795" s="60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</row>
    <row r="2796" spans="1:31" ht="12.75" customHeight="1" x14ac:dyDescent="0.25">
      <c r="A2796" s="193" t="str">
        <f t="shared" si="1273"/>
        <v>IC</v>
      </c>
      <c r="B2796" s="385"/>
      <c r="C2796" s="313" t="s">
        <v>282</v>
      </c>
      <c r="D2796" s="331"/>
      <c r="E2796" s="331"/>
      <c r="F2796" s="331"/>
      <c r="G2796" s="331"/>
      <c r="H2796" s="331"/>
      <c r="I2796" s="331"/>
      <c r="J2796" s="331"/>
      <c r="K2796" s="331"/>
      <c r="L2796" s="331"/>
      <c r="M2796" s="331"/>
      <c r="N2796" s="331"/>
      <c r="O2796" s="331"/>
      <c r="P2796" s="314">
        <f t="shared" si="1272"/>
        <v>0</v>
      </c>
      <c r="Q2796" s="5"/>
      <c r="R2796" s="60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</row>
    <row r="2797" spans="1:31" ht="12.75" customHeight="1" x14ac:dyDescent="0.25">
      <c r="A2797" s="193" t="str">
        <f t="shared" si="1273"/>
        <v>IC</v>
      </c>
      <c r="B2797" s="385"/>
      <c r="C2797" s="313" t="s">
        <v>283</v>
      </c>
      <c r="D2797" s="331"/>
      <c r="E2797" s="331"/>
      <c r="F2797" s="331"/>
      <c r="G2797" s="331"/>
      <c r="H2797" s="331"/>
      <c r="I2797" s="331"/>
      <c r="J2797" s="331"/>
      <c r="K2797" s="331"/>
      <c r="L2797" s="331"/>
      <c r="M2797" s="331"/>
      <c r="N2797" s="331"/>
      <c r="O2797" s="331"/>
      <c r="P2797" s="314">
        <f t="shared" si="1272"/>
        <v>0</v>
      </c>
      <c r="Q2797" s="5"/>
      <c r="R2797" s="60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</row>
    <row r="2798" spans="1:31" ht="12.75" customHeight="1" x14ac:dyDescent="0.25">
      <c r="A2798" s="193" t="str">
        <f t="shared" si="1273"/>
        <v>IC</v>
      </c>
      <c r="B2798" s="385"/>
      <c r="C2798" s="313" t="s">
        <v>281</v>
      </c>
      <c r="D2798" s="331"/>
      <c r="E2798" s="331"/>
      <c r="F2798" s="331"/>
      <c r="G2798" s="331"/>
      <c r="H2798" s="331"/>
      <c r="I2798" s="331"/>
      <c r="J2798" s="331"/>
      <c r="K2798" s="331"/>
      <c r="L2798" s="331"/>
      <c r="M2798" s="331"/>
      <c r="N2798" s="331"/>
      <c r="O2798" s="331"/>
      <c r="P2798" s="314">
        <f t="shared" si="1272"/>
        <v>0</v>
      </c>
      <c r="Q2798" s="5"/>
      <c r="R2798" s="60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</row>
    <row r="2799" spans="1:31" ht="12.75" customHeight="1" x14ac:dyDescent="0.25">
      <c r="A2799" s="193" t="s">
        <v>119</v>
      </c>
      <c r="B2799" s="385"/>
      <c r="C2799" s="318" t="s">
        <v>279</v>
      </c>
      <c r="D2799" s="332"/>
      <c r="E2799" s="332"/>
      <c r="F2799" s="332"/>
      <c r="G2799" s="332"/>
      <c r="H2799" s="332"/>
      <c r="I2799" s="332"/>
      <c r="J2799" s="332"/>
      <c r="K2799" s="332"/>
      <c r="L2799" s="332"/>
      <c r="M2799" s="332"/>
      <c r="N2799" s="332"/>
      <c r="O2799" s="332"/>
      <c r="P2799" s="315">
        <f t="shared" si="1272"/>
        <v>0</v>
      </c>
      <c r="Q2799" s="5"/>
      <c r="R2799" s="60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</row>
    <row r="2800" spans="1:31" ht="12.75" customHeight="1" x14ac:dyDescent="0.25">
      <c r="A2800" s="193" t="s">
        <v>119</v>
      </c>
      <c r="B2800" s="385"/>
      <c r="C2800" s="316" t="s">
        <v>290</v>
      </c>
      <c r="D2800" s="334"/>
      <c r="E2800" s="334"/>
      <c r="F2800" s="334"/>
      <c r="G2800" s="334"/>
      <c r="H2800" s="334"/>
      <c r="I2800" s="334"/>
      <c r="J2800" s="334"/>
      <c r="K2800" s="334"/>
      <c r="L2800" s="334"/>
      <c r="M2800" s="334"/>
      <c r="N2800" s="334"/>
      <c r="O2800" s="334"/>
      <c r="P2800" s="317">
        <f t="shared" si="1272"/>
        <v>0</v>
      </c>
      <c r="Q2800" s="5"/>
      <c r="R2800" s="60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</row>
    <row r="2801" spans="1:31" ht="12.75" customHeight="1" x14ac:dyDescent="0.2">
      <c r="A2801" s="193" t="s">
        <v>119</v>
      </c>
      <c r="B2801" s="385"/>
      <c r="C2801" s="122" t="s">
        <v>66</v>
      </c>
      <c r="D2801" s="42"/>
      <c r="E2801" s="42"/>
      <c r="F2801" s="42"/>
      <c r="G2801" s="42"/>
      <c r="H2801" s="42"/>
      <c r="I2801" s="42"/>
      <c r="J2801" s="42"/>
      <c r="K2801" s="42"/>
      <c r="L2801" s="42"/>
      <c r="M2801" s="42"/>
      <c r="N2801" s="42"/>
      <c r="O2801" s="42"/>
      <c r="P2801" s="144">
        <f t="shared" ref="P2801:P2803" si="1274">SUM(D2801:O2801)</f>
        <v>0</v>
      </c>
      <c r="R2801" s="60" t="s">
        <v>107</v>
      </c>
    </row>
    <row r="2802" spans="1:31" ht="12.75" customHeight="1" x14ac:dyDescent="0.2">
      <c r="A2802" s="193" t="s">
        <v>119</v>
      </c>
      <c r="B2802" s="385"/>
      <c r="C2802" s="122" t="s">
        <v>67</v>
      </c>
      <c r="D2802" s="42"/>
      <c r="E2802" s="42"/>
      <c r="F2802" s="42"/>
      <c r="G2802" s="42"/>
      <c r="H2802" s="42"/>
      <c r="I2802" s="42"/>
      <c r="J2802" s="42"/>
      <c r="K2802" s="42"/>
      <c r="L2802" s="42"/>
      <c r="M2802" s="42"/>
      <c r="N2802" s="42"/>
      <c r="O2802" s="42"/>
      <c r="P2802" s="144">
        <f t="shared" si="1274"/>
        <v>0</v>
      </c>
      <c r="Q2802" s="5"/>
      <c r="R2802" s="60" t="s">
        <v>107</v>
      </c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</row>
    <row r="2803" spans="1:31" ht="12.75" customHeight="1" x14ac:dyDescent="0.2">
      <c r="A2803" s="193" t="s">
        <v>119</v>
      </c>
      <c r="B2803" s="385"/>
      <c r="C2803" s="122" t="s">
        <v>68</v>
      </c>
      <c r="D2803" s="42"/>
      <c r="E2803" s="42"/>
      <c r="F2803" s="42"/>
      <c r="G2803" s="42"/>
      <c r="H2803" s="42"/>
      <c r="I2803" s="42"/>
      <c r="J2803" s="42"/>
      <c r="K2803" s="42"/>
      <c r="L2803" s="42"/>
      <c r="M2803" s="42"/>
      <c r="N2803" s="42"/>
      <c r="O2803" s="42"/>
      <c r="P2803" s="144">
        <f t="shared" si="1274"/>
        <v>0</v>
      </c>
      <c r="Q2803" s="5"/>
      <c r="R2803" s="60" t="s">
        <v>107</v>
      </c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</row>
    <row r="2804" spans="1:31" ht="13.5" customHeight="1" thickBot="1" x14ac:dyDescent="0.25">
      <c r="A2804" s="193" t="s">
        <v>119</v>
      </c>
      <c r="B2804" s="386"/>
      <c r="C2804" s="126" t="s">
        <v>55</v>
      </c>
      <c r="D2804" s="56">
        <f t="shared" ref="D2804:O2804" si="1275">+D2803+D2802+D2801+D2781+D2780+D2779+D2778+D2777+D2776+D2765</f>
        <v>0</v>
      </c>
      <c r="E2804" s="56">
        <f t="shared" si="1275"/>
        <v>0</v>
      </c>
      <c r="F2804" s="56">
        <f t="shared" si="1275"/>
        <v>0</v>
      </c>
      <c r="G2804" s="56">
        <f t="shared" si="1275"/>
        <v>0</v>
      </c>
      <c r="H2804" s="56">
        <f t="shared" si="1275"/>
        <v>0</v>
      </c>
      <c r="I2804" s="56">
        <f t="shared" si="1275"/>
        <v>0</v>
      </c>
      <c r="J2804" s="56">
        <f t="shared" si="1275"/>
        <v>232634.68517252652</v>
      </c>
      <c r="K2804" s="56">
        <f t="shared" si="1275"/>
        <v>0</v>
      </c>
      <c r="L2804" s="56">
        <f t="shared" si="1275"/>
        <v>0</v>
      </c>
      <c r="M2804" s="56">
        <f t="shared" si="1275"/>
        <v>0</v>
      </c>
      <c r="N2804" s="56">
        <f t="shared" si="1275"/>
        <v>0</v>
      </c>
      <c r="O2804" s="56">
        <f t="shared" si="1275"/>
        <v>0</v>
      </c>
      <c r="P2804" s="147">
        <f t="shared" ref="P2804" si="1276">SUM(D2804:O2804)</f>
        <v>232634.68517252652</v>
      </c>
      <c r="Q2804" s="199" t="str">
        <f>+B2765</f>
        <v xml:space="preserve">Ramazan Bayram </v>
      </c>
      <c r="R2804" s="60" t="s">
        <v>107</v>
      </c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</row>
  </sheetData>
  <sheetProtection formatCells="0" formatColumns="0" formatRows="0" insertColumns="0" insertRows="0" insertHyperlinks="0" deleteColumns="0" deleteRows="0" sort="0" autoFilter="0" pivotTables="0"/>
  <autoFilter ref="A44:AT2804"/>
  <customSheetViews>
    <customSheetView guid="{B038629F-75D1-4D4A-9132-D631B674B7E0}" scale="70" showGridLines="0" showAutoFilter="1" hiddenRows="1">
      <selection activeCell="R46" sqref="R46"/>
      <pageMargins left="0.7" right="0.7" top="0.75" bottom="0.75" header="0.3" footer="0.3"/>
      <pageSetup orientation="portrait" r:id="rId1"/>
      <autoFilter ref="A44:AT2804"/>
    </customSheetView>
    <customSheetView guid="{96F043BD-1BE6-4D4E-8101-802957D65524}" scale="70" showGridLines="0" showAutoFilter="1" hiddenRows="1">
      <selection activeCell="B125" sqref="B125:B164"/>
      <pageMargins left="0.7" right="0.7" top="0.75" bottom="0.75" header="0.3" footer="0.3"/>
      <pageSetup orientation="portrait" r:id="rId2"/>
      <autoFilter ref="A44:AT2804"/>
    </customSheetView>
    <customSheetView guid="{0D168901-DEF3-4D3F-8923-D1C5B5F738B1}" scale="70" showGridLines="0" showAutoFilter="1" hiddenRows="1" topLeftCell="K2756">
      <selection activeCell="R2762" sqref="R2762"/>
      <pageMargins left="0.7" right="0.7" top="0.75" bottom="0.75" header="0.3" footer="0.3"/>
      <pageSetup orientation="portrait" r:id="rId3"/>
      <autoFilter ref="A44:AT2804"/>
    </customSheetView>
    <customSheetView guid="{3531DA0C-5E44-442B-9968-126ABC5E801F}" scale="70" showGridLines="0" showAutoFilter="1" hiddenRows="1" topLeftCell="A1717">
      <selection activeCell="I1735" sqref="I1735"/>
      <pageMargins left="0.7" right="0.7" top="0.75" bottom="0.75" header="0.3" footer="0.3"/>
      <pageSetup orientation="portrait" r:id="rId4"/>
      <autoFilter ref="A44:AT2804"/>
    </customSheetView>
    <customSheetView guid="{4CC93E45-CC11-461C-9D96-846EC7ADD472}" scale="70" showGridLines="0" showAutoFilter="1" hiddenRows="1" topLeftCell="A1359">
      <selection activeCell="B1365" sqref="B1365:B1404"/>
      <pageMargins left="0.7" right="0.7" top="0.75" bottom="0.75" header="0.3" footer="0.3"/>
      <pageSetup orientation="portrait" r:id="rId5"/>
      <autoFilter ref="A44:AT2804"/>
    </customSheetView>
    <customSheetView guid="{077D77F8-DFB9-4D93-A787-F39714334BB8}" scale="70" showGridLines="0" showAutoFilter="1" hiddenRows="1" topLeftCell="A989">
      <selection activeCell="B1045" sqref="B1045:B1084"/>
      <pageMargins left="0.7" right="0.7" top="0.75" bottom="0.75" header="0.3" footer="0.3"/>
      <pageSetup orientation="portrait" r:id="rId6"/>
      <autoFilter ref="A44:AT2804"/>
    </customSheetView>
    <customSheetView guid="{9C8D5EF5-94C4-42FF-AC3B-E1FA4D5C2A16}" scale="70" showGridLines="0" showAutoFilter="1" hiddenRows="1" topLeftCell="A663">
      <selection activeCell="G1" sqref="G1:G1048576"/>
      <pageMargins left="0.7" right="0.7" top="0.75" bottom="0.75" header="0.3" footer="0.3"/>
      <pageSetup orientation="portrait" r:id="rId7"/>
      <autoFilter ref="A44:AT2804"/>
    </customSheetView>
    <customSheetView guid="{B4230620-532D-4005-822F-6A355BCF0DE2}" scale="70" showGridLines="0" showAutoFilter="1" hiddenRows="1" topLeftCell="A636">
      <selection activeCell="E648" sqref="E648"/>
      <pageMargins left="0.7" right="0.7" top="0.75" bottom="0.75" header="0.3" footer="0.3"/>
      <pageSetup orientation="portrait" r:id="rId8"/>
      <autoFilter ref="A44:AT2804"/>
    </customSheetView>
    <customSheetView guid="{B5AA0A6A-1845-4241-B904-31DAD276739C}" scale="85" showGridLines="0" showAutoFilter="1" hiddenRows="1" topLeftCell="C1">
      <selection activeCell="D14" sqref="D14"/>
      <pageMargins left="0.7" right="0.7" top="0.75" bottom="0.75" header="0.3" footer="0.3"/>
      <pageSetup orientation="portrait" r:id="rId9"/>
      <autoFilter ref="A44:AT2804"/>
    </customSheetView>
    <customSheetView guid="{D2E30A99-0DD0-4B06-926D-81345FCEE57E}" scale="70" showGridLines="0" showAutoFilter="1" hiddenRows="1" topLeftCell="A495">
      <selection activeCell="B525" sqref="B525:B564"/>
      <pageMargins left="0.7" right="0.7" top="0.75" bottom="0.75" header="0.3" footer="0.3"/>
      <pageSetup orientation="portrait" r:id="rId10"/>
      <autoFilter ref="A44:AT2804"/>
    </customSheetView>
    <customSheetView guid="{03657EB2-5A47-4297-838B-E1ECCBF646EB}" scale="70" showGridLines="0" showAutoFilter="1">
      <pane ySplit="22" topLeftCell="A831" activePane="bottomLeft" state="frozen"/>
      <selection pane="bottomLeft" activeCell="E854" sqref="E854"/>
      <pageMargins left="0.7" right="0.7" top="0.75" bottom="0.75" header="0.3" footer="0.3"/>
      <pageSetup orientation="portrait" r:id="rId11"/>
      <autoFilter ref="A22:AF940"/>
    </customSheetView>
    <customSheetView guid="{6D7B8075-47BE-4A78-9644-D91E7DCF5EAB}" scale="70" showGridLines="0" showAutoFilter="1">
      <pane xSplit="2" ySplit="22" topLeftCell="C846" activePane="bottomRight" state="frozen"/>
      <selection pane="bottomRight" activeCell="G852" sqref="G852"/>
      <pageMargins left="0.7" right="0.7" top="0.75" bottom="0.75" header="0.3" footer="0.3"/>
      <pageSetup orientation="portrait" verticalDpi="0" r:id="rId12"/>
      <autoFilter ref="A22:AF940"/>
    </customSheetView>
    <customSheetView guid="{4667A42A-0B50-431F-B66B-05792C4717C6}" scale="70" showGridLines="0" showAutoFilter="1">
      <pane xSplit="2" ySplit="22" topLeftCell="C618" activePane="bottomRight" state="frozen"/>
      <selection pane="bottomRight" activeCell="E625" sqref="E625"/>
      <pageMargins left="0.7" right="0.7" top="0.75" bottom="0.75" header="0.3" footer="0.3"/>
      <pageSetup orientation="portrait" verticalDpi="0" r:id="rId13"/>
      <autoFilter ref="A22:AF940"/>
    </customSheetView>
    <customSheetView guid="{8EB41916-A1A8-46B6-8583-2C219E4007C6}" scale="70" showGridLines="0" showAutoFilter="1">
      <pane ySplit="22" topLeftCell="A527" activePane="bottomLeft" state="frozen"/>
      <selection pane="bottomLeft" activeCell="D309" sqref="D309:F309"/>
      <pageMargins left="0.7" right="0.7" top="0.75" bottom="0.75" header="0.3" footer="0.3"/>
      <pageSetup orientation="portrait" verticalDpi="0" r:id="rId14"/>
      <autoFilter ref="B22:AE940"/>
    </customSheetView>
    <customSheetView guid="{EEA2614F-DE3F-4677-BD1A-CC94850B54AC}" scale="70" showGridLines="0" showAutoFilter="1" hiddenRows="1">
      <pane ySplit="22" topLeftCell="A1221" activePane="bottomLeft" state="frozen"/>
      <selection pane="bottomLeft" activeCell="P1282" activeCellId="1" sqref="P1247 P1282"/>
      <pageMargins left="0.7" right="0.7" top="0.75" bottom="0.75" header="0.3" footer="0.3"/>
      <pageSetup orientation="portrait" verticalDpi="0" r:id="rId15"/>
      <autoFilter ref="A22:WWF1807"/>
    </customSheetView>
    <customSheetView guid="{A4FA23C8-3E5B-43FC-9DF0-5C3DF90F5C5C}" scale="70" showGridLines="0" showAutoFilter="1">
      <pane xSplit="2" ySplit="22" topLeftCell="C720" activePane="bottomRight" state="frozen"/>
      <selection pane="bottomRight" activeCell="E732" sqref="E732"/>
      <pageMargins left="0.7" right="0.7" top="0.75" bottom="0.75" header="0.3" footer="0.3"/>
      <pageSetup orientation="portrait" verticalDpi="0" r:id="rId16"/>
      <autoFilter ref="A22:AF940"/>
    </customSheetView>
    <customSheetView guid="{0306F60C-CE7E-43BA-819D-C736AA7DF40D}" scale="70" showGridLines="0" showAutoFilter="1">
      <pane xSplit="2" ySplit="22" topLeftCell="C671" activePane="bottomRight" state="frozen"/>
      <selection pane="bottomRight" activeCell="H680" sqref="H680"/>
      <pageMargins left="0.7" right="0.7" top="0.75" bottom="0.75" header="0.3" footer="0.3"/>
      <pageSetup orientation="portrait" verticalDpi="0" r:id="rId17"/>
      <autoFilter ref="A22:AF940"/>
    </customSheetView>
    <customSheetView guid="{007E1B41-6999-484A-A03F-D1E57F393A30}" scale="70" showGridLines="0" showAutoFilter="1" hiddenColumns="1">
      <pane xSplit="2" ySplit="22" topLeftCell="C38" activePane="bottomRight" state="frozen"/>
      <selection pane="bottomRight" activeCell="N38" sqref="N38"/>
      <pageMargins left="0.7" right="0.7" top="0.75" bottom="0.75" header="0.3" footer="0.3"/>
      <pageSetup orientation="portrait" verticalDpi="0" r:id="rId18"/>
      <autoFilter ref="A22:AF940"/>
    </customSheetView>
    <customSheetView guid="{BFEC2A7A-BD2D-4255-BB0C-35898AFB7293}" scale="70" showGridLines="0" showAutoFilter="1">
      <pane ySplit="21" topLeftCell="A38" activePane="bottomLeft" state="frozen"/>
      <selection pane="bottomLeft" activeCell="M347" sqref="M347"/>
      <pageMargins left="0.7" right="0.7" top="0.75" bottom="0.75" header="0.3" footer="0.3"/>
      <pageSetup orientation="portrait" r:id="rId19"/>
      <autoFilter ref="A22:AF940"/>
    </customSheetView>
    <customSheetView guid="{0F564611-495D-4FCD-8F80-892CE92253E8}" scale="70" showGridLines="0" showAutoFilter="1">
      <pane ySplit="22" topLeftCell="A23" activePane="bottomLeft" state="frozen"/>
      <selection pane="bottomLeft" activeCell="D36" sqref="D36:O36"/>
      <pageMargins left="0.7" right="0.7" top="0.75" bottom="0.75" header="0.3" footer="0.3"/>
      <pageSetup orientation="portrait" r:id="rId20"/>
      <autoFilter ref="A22:AF2227"/>
    </customSheetView>
    <customSheetView guid="{1362C6F5-1369-4718-AA75-28BD60573808}" scale="70" showGridLines="0" showAutoFilter="1">
      <pane ySplit="21" topLeftCell="A1115" activePane="bottomLeft" state="frozen"/>
      <selection pane="bottomLeft" activeCell="A1155" sqref="A1155"/>
      <pageMargins left="0.7" right="0.7" top="0.75" bottom="0.75" header="0.3" footer="0.3"/>
      <pageSetup orientation="portrait" r:id="rId21"/>
      <autoFilter ref="A22:AF1156"/>
    </customSheetView>
    <customSheetView guid="{899E9B61-6C24-4B5C-BA24-B8A222FCE07F}" scale="70" showGridLines="0" showAutoFilter="1" hiddenRows="1">
      <selection activeCell="G252" sqref="G252"/>
      <pageMargins left="0.7" right="0.7" top="0.75" bottom="0.75" header="0.3" footer="0.3"/>
      <pageSetup orientation="portrait" r:id="rId22"/>
      <autoFilter ref="A44:AT2804"/>
    </customSheetView>
    <customSheetView guid="{0EA3E08D-996C-413C-BAF7-5971FE977197}" scale="70" showGridLines="0" showAutoFilter="1" hiddenRows="1" hiddenColumns="1" topLeftCell="A961">
      <selection activeCell="K976" sqref="K976"/>
      <pageMargins left="0.7" right="0.7" top="0.75" bottom="0.75" header="0.3" footer="0.3"/>
      <pageSetup orientation="portrait" r:id="rId23"/>
      <autoFilter ref="A44:AT2804"/>
    </customSheetView>
    <customSheetView guid="{BD4D0C57-9988-49ED-8A11-7B0058250805}" scale="70" showGridLines="0" filter="1" showAutoFilter="1" hiddenRows="1" topLeftCell="A84">
      <selection activeCell="P45" sqref="P45"/>
      <pageMargins left="0.7" right="0.7" top="0.75" bottom="0.75" header="0.3" footer="0.3"/>
      <pageSetup orientation="portrait" r:id="rId24"/>
      <autoFilter ref="A44:AT2804">
        <filterColumn colId="0">
          <filters>
            <filter val="HC"/>
          </filters>
        </filterColumn>
      </autoFilter>
    </customSheetView>
    <customSheetView guid="{799FB1AD-6D65-4A38-9AFF-393F15CB7906}" scale="70" showGridLines="0" showAutoFilter="1" hiddenRows="1" topLeftCell="A1677">
      <selection activeCell="A1743" sqref="A1:T1048576"/>
      <pageMargins left="0.7" right="0.7" top="0.75" bottom="0.75" header="0.3" footer="0.3"/>
      <pageSetup orientation="portrait" r:id="rId25"/>
      <autoFilter ref="A44:AT2804"/>
    </customSheetView>
    <customSheetView guid="{FC9F6B0A-3568-4EFA-8B0D-62B408FC1FDC}" scale="70" showGridLines="0" showAutoFilter="1" hiddenRows="1" topLeftCell="A192">
      <selection activeCell="AH216" sqref="AH216"/>
      <pageMargins left="0.7" right="0.7" top="0.75" bottom="0.75" header="0.3" footer="0.3"/>
      <pageSetup orientation="portrait" r:id="rId26"/>
      <autoFilter ref="A44:AT2804"/>
    </customSheetView>
    <customSheetView guid="{5603AEE5-BB36-4F81-B5CE-1A7A5BB094E7}" scale="70" showGridLines="0" showAutoFilter="1" hiddenRows="1" topLeftCell="D2737">
      <selection activeCell="J2772" sqref="J2772"/>
      <pageMargins left="0.7" right="0.7" top="0.75" bottom="0.75" header="0.3" footer="0.3"/>
      <pageSetup orientation="portrait" r:id="rId27"/>
      <autoFilter ref="A44:AT2804"/>
    </customSheetView>
    <customSheetView guid="{7A18F296-95F0-472A-979C-6856D3E263D6}" scale="70" showGridLines="0" showAutoFilter="1" hiddenRows="1" topLeftCell="A483">
      <selection activeCell="E531" sqref="E531"/>
      <pageMargins left="0.7" right="0.7" top="0.75" bottom="0.75" header="0.3" footer="0.3"/>
      <pageSetup orientation="portrait" r:id="rId28"/>
      <autoFilter ref="A44:AT2804"/>
    </customSheetView>
    <customSheetView guid="{73A55384-AAD2-4BD5-98DF-88E894587FE8}" scale="70" showGridLines="0" showAutoFilter="1" hiddenRows="1" topLeftCell="A1030">
      <selection activeCell="J1053" sqref="J1053"/>
      <pageMargins left="0.7" right="0.7" top="0.75" bottom="0.75" header="0.3" footer="0.3"/>
      <pageSetup orientation="portrait" r:id="rId29"/>
      <autoFilter ref="A44:AT2804"/>
    </customSheetView>
    <customSheetView guid="{1432EAF2-5E00-4503-997D-0E52B1CDBC29}" scale="70" showGridLines="0" showAutoFilter="1" hiddenRows="1" topLeftCell="A962">
      <selection activeCell="F999" sqref="F999:O999"/>
      <pageMargins left="0.7" right="0.7" top="0.75" bottom="0.75" header="0.3" footer="0.3"/>
      <pageSetup orientation="portrait" r:id="rId30"/>
      <autoFilter ref="A44:AT2804"/>
    </customSheetView>
    <customSheetView guid="{9CC8141F-933B-43CC-AAF8-8A3BA7CF55B1}" scale="70" showGridLines="0" showAutoFilter="1" hiddenRows="1" topLeftCell="A2751">
      <selection activeCell="S2775" sqref="S2775:AD2775"/>
      <pageMargins left="0.7" right="0.7" top="0.75" bottom="0.75" header="0.3" footer="0.3"/>
      <pageSetup orientation="portrait" r:id="rId31"/>
      <autoFilter ref="A44:AT2804"/>
    </customSheetView>
  </customSheetViews>
  <mergeCells count="71">
    <mergeCell ref="H2498:K2498"/>
    <mergeCell ref="B3:B42"/>
    <mergeCell ref="B45:B84"/>
    <mergeCell ref="B85:B124"/>
    <mergeCell ref="B125:B164"/>
    <mergeCell ref="B165:B204"/>
    <mergeCell ref="B205:B244"/>
    <mergeCell ref="B245:B284"/>
    <mergeCell ref="B285:B324"/>
    <mergeCell ref="B325:B364"/>
    <mergeCell ref="B365:B404"/>
    <mergeCell ref="B885:B924"/>
    <mergeCell ref="B925:B964"/>
    <mergeCell ref="B965:B1004"/>
    <mergeCell ref="B405:B444"/>
    <mergeCell ref="B445:B484"/>
    <mergeCell ref="B685:B724"/>
    <mergeCell ref="B725:B764"/>
    <mergeCell ref="B765:B804"/>
    <mergeCell ref="B805:B844"/>
    <mergeCell ref="B845:B884"/>
    <mergeCell ref="B485:B524"/>
    <mergeCell ref="B525:B564"/>
    <mergeCell ref="B565:B604"/>
    <mergeCell ref="B605:B644"/>
    <mergeCell ref="B645:B684"/>
    <mergeCell ref="B1005:B1044"/>
    <mergeCell ref="B1045:B1084"/>
    <mergeCell ref="B1085:B1124"/>
    <mergeCell ref="B1125:B1164"/>
    <mergeCell ref="B1165:B1204"/>
    <mergeCell ref="B1205:B1244"/>
    <mergeCell ref="B1245:B1284"/>
    <mergeCell ref="B1285:B1324"/>
    <mergeCell ref="B1325:B1364"/>
    <mergeCell ref="B1365:B1404"/>
    <mergeCell ref="B1405:B1444"/>
    <mergeCell ref="B1445:B1484"/>
    <mergeCell ref="B1485:B1524"/>
    <mergeCell ref="B1525:B1564"/>
    <mergeCell ref="B1565:B1604"/>
    <mergeCell ref="B1605:B1644"/>
    <mergeCell ref="B1645:B1684"/>
    <mergeCell ref="B1685:B1724"/>
    <mergeCell ref="B1725:B1764"/>
    <mergeCell ref="B1765:B1804"/>
    <mergeCell ref="B1805:B1844"/>
    <mergeCell ref="B1845:B1884"/>
    <mergeCell ref="B1885:B1924"/>
    <mergeCell ref="B1925:B1964"/>
    <mergeCell ref="B1965:B2004"/>
    <mergeCell ref="B2005:B2044"/>
    <mergeCell ref="B2045:B2084"/>
    <mergeCell ref="B2085:B2124"/>
    <mergeCell ref="B2125:B2164"/>
    <mergeCell ref="B2165:B2204"/>
    <mergeCell ref="B2645:B2684"/>
    <mergeCell ref="B2685:B2724"/>
    <mergeCell ref="B2725:B2764"/>
    <mergeCell ref="B2765:B2804"/>
    <mergeCell ref="B2205:B2244"/>
    <mergeCell ref="B2285:B2324"/>
    <mergeCell ref="B2325:B2364"/>
    <mergeCell ref="B2485:B2524"/>
    <mergeCell ref="B2605:B2644"/>
    <mergeCell ref="B2245:B2284"/>
    <mergeCell ref="B2365:B2404"/>
    <mergeCell ref="B2405:B2444"/>
    <mergeCell ref="B2445:B2484"/>
    <mergeCell ref="B2525:B2564"/>
    <mergeCell ref="B2565:B2604"/>
  </mergeCells>
  <pageMargins left="0.7" right="0.7" top="0.75" bottom="0.75" header="0.3" footer="0.3"/>
  <pageSetup orientation="portrait" r:id="rId32"/>
  <ignoredErrors>
    <ignoredError sqref="S2801:AE2852 S2781:AE2781 S2721:AE2724 S2701:AE2701 S2661:AE2661 S2621:AE2621 S2321:AE2324 S2201:AE2204 S2161:AE2164 S2141:AE2141 S2081:AE2084 S2041:AE2044 S2021:AE2021 S1961:AE1964 S1921:AE1924 S1881:AE1884 S1841:AE1844 S1821:AE1821 S1781:AE1781 S1721:AE1724 S1681:AE1684 S1661:AE1661 S1601:AE1604 S1561:AE1564 S1521:AE1524 S1481:AE1484 S1441:AE1444 S1401:AE1404 S1361:AE1364 S1341:AE1341 S1281:AE1284 S1241:AE1244 S1221:AE1221 S1041:AE1044 S1021:AE1021 S961:AE964 S941:AE941 S821:AE821 S681:AE684 S601:AE604 S481:AE484 S461:AE461 S361:AE364 S341:AE341 S301:AE301 S241:AE244 S201:AE204 S161:AE164 S121:AE124 S101:AE101 S1181:AE1181 S1141:AE1141 S901:AE901 S841:AE844 S781:AE781 S721:AE724 S641:AE644 S581:AE581 S521:AE524 S421:AE421 S61:AE61 S141:AE141 S221:AE221 S181:AE181 S1301:AE1301 S1381:AE1381 S1541:AE1541 S1581:AE1581 S1741:AE1741 S541:AE541 S741:AE741 S661:AE661 S861:AE861 S381:AE381 S1501:AE1501 S1461:AE1461 S2181:AE2181 S1981:AE1981 S621:AE621 S981:AE981 S1421:AE1421 S1701:AE1701 S261:AE261 S2341:AE2341 S1901:AE1901 S1941:AE1941 S2741:AE2741 S501:AE501 S2221:AE2221 S2101:AE2101 S1621:AE1621 S2061:AE2061 S2301:AE2301 S701:AE701 S1101:AE1101 S1861:AE1861 S2501:AE2501 S1261:AE1261 S1061:Z1061 AB1061:AE1061 S2761:AE2764 S2681:AE2684 S2641:AE2644 S2121:AE2124 S2001:AE2004 S1801:AE1804 S1761:AE1764 S1641:AE1644 S1321:AE1324 S1201:AE1204 S1161:AE1164 S1121:AE1124 S1081:AE1084 S1001:AE1004 S921:AE924 S881:AE884 S801:AE804 S761:AE764 S561:AE564 S441:AE444 S401:AE404 S321:AE324 S281:AE284 S81:AE84 S2241:AE2244 S2361:AE2364 S2521:AE2524" unlockedFormula="1"/>
  </ignoredErrors>
  <legacyDrawing r:id="rId3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4" tint="-0.249977111117893"/>
  </sheetPr>
  <dimension ref="A1:AF214"/>
  <sheetViews>
    <sheetView showGridLines="0" zoomScale="85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27" sqref="I27"/>
    </sheetView>
  </sheetViews>
  <sheetFormatPr defaultRowHeight="15" x14ac:dyDescent="0.25"/>
  <cols>
    <col min="1" max="1" width="9.140625" style="74"/>
    <col min="2" max="2" width="22.7109375" style="74" bestFit="1" customWidth="1"/>
    <col min="3" max="3" width="42.7109375" style="74" bestFit="1" customWidth="1"/>
    <col min="4" max="4" width="11.7109375" style="74" customWidth="1"/>
    <col min="5" max="5" width="12.5703125" style="74" customWidth="1"/>
    <col min="6" max="6" width="10.7109375" style="74" customWidth="1"/>
    <col min="7" max="7" width="12.5703125" style="74" customWidth="1"/>
    <col min="8" max="12" width="10.7109375" style="74" customWidth="1"/>
    <col min="13" max="13" width="11" style="74" customWidth="1"/>
    <col min="14" max="14" width="1.5703125" style="74" customWidth="1"/>
    <col min="15" max="15" width="1.7109375" style="74" customWidth="1"/>
    <col min="16" max="16" width="11.7109375" style="74" customWidth="1"/>
    <col min="17" max="17" width="11.7109375" style="74" bestFit="1" customWidth="1"/>
    <col min="18" max="18" width="52.85546875" style="74" bestFit="1" customWidth="1"/>
    <col min="19" max="21" width="9.140625" style="74" customWidth="1"/>
    <col min="22" max="22" width="9.85546875" style="74" customWidth="1"/>
    <col min="23" max="31" width="9.140625" style="74" customWidth="1"/>
    <col min="32" max="32" width="9.140625" style="138"/>
    <col min="33" max="16384" width="9.140625" style="62"/>
  </cols>
  <sheetData>
    <row r="1" spans="2:32" ht="15.75" thickBot="1" x14ac:dyDescent="0.3"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</row>
    <row r="2" spans="2:32" ht="24" thickBot="1" x14ac:dyDescent="0.4">
      <c r="B2" s="135" t="s">
        <v>120</v>
      </c>
      <c r="C2" s="132" t="s">
        <v>42</v>
      </c>
      <c r="D2" s="132" t="s">
        <v>43</v>
      </c>
      <c r="E2" s="132" t="s">
        <v>44</v>
      </c>
      <c r="F2" s="132" t="s">
        <v>45</v>
      </c>
      <c r="G2" s="132" t="s">
        <v>46</v>
      </c>
      <c r="H2" s="132" t="s">
        <v>47</v>
      </c>
      <c r="I2" s="132" t="s">
        <v>48</v>
      </c>
      <c r="J2" s="132" t="s">
        <v>49</v>
      </c>
      <c r="K2" s="132" t="s">
        <v>50</v>
      </c>
      <c r="L2" s="132" t="s">
        <v>51</v>
      </c>
      <c r="M2" s="132" t="s">
        <v>52</v>
      </c>
      <c r="N2" s="132" t="s">
        <v>53</v>
      </c>
      <c r="O2" s="132" t="s">
        <v>54</v>
      </c>
      <c r="P2" s="139" t="s">
        <v>55</v>
      </c>
      <c r="R2" s="8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136"/>
    </row>
    <row r="3" spans="2:32" x14ac:dyDescent="0.25">
      <c r="B3" s="399" t="s">
        <v>82</v>
      </c>
      <c r="C3" s="121" t="s">
        <v>56</v>
      </c>
      <c r="D3" s="54">
        <f>+'Mecra Kırılımı'!D45+'Mecra Kırılımı'!D85+'Mecra Kırılımı'!D125+'Mecra Kırılımı'!D165+'Mecra Kırılımı'!D205+'Mecra Kırılımı'!D245+'Mecra Kırılımı'!D285+'Mecra Kırılımı'!D325</f>
        <v>2291623.894700001</v>
      </c>
      <c r="E3" s="54">
        <f>+'Mecra Kırılımı'!E45+'Mecra Kırılımı'!E85+'Mecra Kırılımı'!E125+'Mecra Kırılımı'!E165+'Mecra Kırılımı'!E205+'Mecra Kırılımı'!E245+'Mecra Kırılımı'!E285+'Mecra Kırılımı'!E325</f>
        <v>2345018.4877999998</v>
      </c>
      <c r="F3" s="54">
        <f>+'Mecra Kırılımı'!F45+'Mecra Kırılımı'!F85+'Mecra Kırılımı'!F125+'Mecra Kırılımı'!F165+'Mecra Kırılımı'!F205+'Mecra Kırılımı'!F245+'Mecra Kırılımı'!F285+'Mecra Kırılımı'!F325</f>
        <v>2878386.5024000001</v>
      </c>
      <c r="G3" s="54">
        <f>+'Mecra Kırılımı'!G45+'Mecra Kırılımı'!G85+'Mecra Kırılımı'!G125+'Mecra Kırılımı'!G165+'Mecra Kırılımı'!G205+'Mecra Kırılımı'!G245+'Mecra Kırılımı'!G285+'Mecra Kırılımı'!G325</f>
        <v>1138879.7740000002</v>
      </c>
      <c r="H3" s="54">
        <f>+'Mecra Kırılımı'!H45+'Mecra Kırılımı'!H85+'Mecra Kırılımı'!H125+'Mecra Kırılımı'!H165+'Mecra Kırılımı'!H205+'Mecra Kırılımı'!H245+'Mecra Kırılımı'!H285+'Mecra Kırılımı'!H325</f>
        <v>1718147.4179999998</v>
      </c>
      <c r="I3" s="54">
        <f>+'Mecra Kırılımı'!I45+'Mecra Kırılımı'!I85+'Mecra Kırılımı'!I125+'Mecra Kırılımı'!I165+'Mecra Kırılımı'!I205+'Mecra Kırılımı'!I245+'Mecra Kırılımı'!I285+'Mecra Kırılımı'!I325</f>
        <v>1837521.8078305353</v>
      </c>
      <c r="J3" s="54">
        <f>+'Mecra Kırılımı'!J45+'Mecra Kırılımı'!J85+'Mecra Kırılımı'!J125+'Mecra Kırılımı'!J165+'Mecra Kırılımı'!J205+'Mecra Kırılımı'!J245+'Mecra Kırılımı'!J285+'Mecra Kırılımı'!J325</f>
        <v>694005</v>
      </c>
      <c r="K3" s="54">
        <f>+'Mecra Kırılımı'!K45+'Mecra Kırılımı'!K85+'Mecra Kırılımı'!K125+'Mecra Kırılımı'!K165+'Mecra Kırılımı'!K205+'Mecra Kırılımı'!K245+'Mecra Kırılımı'!K285+'Mecra Kırılımı'!K325</f>
        <v>1203031.2338236589</v>
      </c>
      <c r="L3" s="54">
        <f>+'Mecra Kırılımı'!L45+'Mecra Kırılımı'!L85+'Mecra Kırılımı'!L125+'Mecra Kırılımı'!L165+'Mecra Kırılımı'!L205+'Mecra Kırılımı'!L245+'Mecra Kırılımı'!L285+'Mecra Kırılımı'!L325</f>
        <v>2269533.9107151199</v>
      </c>
      <c r="M3" s="54">
        <f>+'Mecra Kırılımı'!M45+'Mecra Kırılımı'!M85+'Mecra Kırılımı'!M125+'Mecra Kırılımı'!M165+'Mecra Kırılımı'!M205+'Mecra Kırılımı'!M245+'Mecra Kırılımı'!M285+'Mecra Kırılımı'!M325</f>
        <v>2787561.8691403926</v>
      </c>
      <c r="N3" s="54">
        <f>+'Mecra Kırılımı'!N45+'Mecra Kırılımı'!N85+'Mecra Kırılımı'!N125+'Mecra Kırılımı'!N165+'Mecra Kırılımı'!N205+'Mecra Kırılımı'!N245+'Mecra Kırılımı'!N285+'Mecra Kırılımı'!N325</f>
        <v>2092738.4756081416</v>
      </c>
      <c r="O3" s="54">
        <f>+'Mecra Kırılımı'!O45+'Mecra Kırılımı'!O85+'Mecra Kırılımı'!O125+'Mecra Kırılımı'!O165+'Mecra Kırılımı'!O205+'Mecra Kırılımı'!O245+'Mecra Kırılımı'!O285+'Mecra Kırılımı'!O325</f>
        <v>926533.45479107939</v>
      </c>
      <c r="P3" s="140">
        <f>SUM(D3:O3)</f>
        <v>22182981.828808926</v>
      </c>
      <c r="Q3" s="4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136"/>
    </row>
    <row r="4" spans="2:32" x14ac:dyDescent="0.25">
      <c r="B4" s="400"/>
      <c r="C4" s="123" t="s">
        <v>57</v>
      </c>
      <c r="D4" s="58">
        <f>+'Mecra Kırılımı'!D46+'Mecra Kırılımı'!D86+'Mecra Kırılımı'!D126+'Mecra Kırılımı'!D166+'Mecra Kırılımı'!D206+'Mecra Kırılımı'!D246+'Mecra Kırılımı'!D286+'Mecra Kırılımı'!D326</f>
        <v>1495531.8226000003</v>
      </c>
      <c r="E4" s="58">
        <f>+'Mecra Kırılımı'!E46+'Mecra Kırılımı'!E86+'Mecra Kırılımı'!E126+'Mecra Kırılımı'!E166+'Mecra Kırılımı'!E206+'Mecra Kırılımı'!E246+'Mecra Kırılımı'!E286+'Mecra Kırılımı'!E326</f>
        <v>1308195.7089999998</v>
      </c>
      <c r="F4" s="58">
        <f>+'Mecra Kırılımı'!F46+'Mecra Kırılımı'!F86+'Mecra Kırılımı'!F126+'Mecra Kırılımı'!F166+'Mecra Kırılımı'!F206+'Mecra Kırılımı'!F246+'Mecra Kırılımı'!F286+'Mecra Kırılımı'!F326</f>
        <v>1643948.4768000003</v>
      </c>
      <c r="G4" s="58">
        <f>+'Mecra Kırılımı'!G46+'Mecra Kırılımı'!G86+'Mecra Kırılımı'!G126+'Mecra Kırılımı'!G166+'Mecra Kırılımı'!G206+'Mecra Kırılımı'!G246+'Mecra Kırılımı'!G286+'Mecra Kırılımı'!G326</f>
        <v>496071.56000000029</v>
      </c>
      <c r="H4" s="58">
        <f>+'Mecra Kırılımı'!H46+'Mecra Kırılımı'!H86+'Mecra Kırılımı'!H126+'Mecra Kırılımı'!H166+'Mecra Kırılımı'!H206+'Mecra Kırılımı'!H246+'Mecra Kırılımı'!H286+'Mecra Kırılımı'!H326</f>
        <v>281301.16999999993</v>
      </c>
      <c r="I4" s="58">
        <f>+'Mecra Kırılımı'!I46+'Mecra Kırılımı'!I86+'Mecra Kırılımı'!I126+'Mecra Kırılımı'!I166+'Mecra Kırılımı'!I206+'Mecra Kırılımı'!I246+'Mecra Kırılımı'!I286+'Mecra Kırılımı'!I326</f>
        <v>485944.22745369817</v>
      </c>
      <c r="J4" s="58">
        <f>+'Mecra Kırılımı'!J46+'Mecra Kırılımı'!J86+'Mecra Kırılımı'!J126+'Mecra Kırılımı'!J166+'Mecra Kırılımı'!J206+'Mecra Kırılımı'!J246+'Mecra Kırılımı'!J286+'Mecra Kırılımı'!J326</f>
        <v>0</v>
      </c>
      <c r="K4" s="58">
        <f>+'Mecra Kırılımı'!K46+'Mecra Kırılımı'!K86+'Mecra Kırılımı'!K126+'Mecra Kırılımı'!K166+'Mecra Kırılımı'!K206+'Mecra Kırılımı'!K246+'Mecra Kırılımı'!K286+'Mecra Kırılımı'!K326</f>
        <v>769007.57336649077</v>
      </c>
      <c r="L4" s="58">
        <f>+'Mecra Kırılımı'!L46+'Mecra Kırılımı'!L86+'Mecra Kırılımı'!L126+'Mecra Kırılımı'!L166+'Mecra Kırılımı'!L206+'Mecra Kırılımı'!L246+'Mecra Kırılımı'!L286+'Mecra Kırılımı'!L326</f>
        <v>1415701.7487814785</v>
      </c>
      <c r="M4" s="58">
        <f>+'Mecra Kırılımı'!M46+'Mecra Kırılımı'!M86+'Mecra Kırılımı'!M126+'Mecra Kırılımı'!M166+'Mecra Kırılımı'!M206+'Mecra Kırılımı'!M246+'Mecra Kırılımı'!M286+'Mecra Kırılımı'!M326</f>
        <v>2017140.0927805766</v>
      </c>
      <c r="N4" s="58">
        <f>+'Mecra Kırılımı'!N46+'Mecra Kırılımı'!N86+'Mecra Kırılımı'!N126+'Mecra Kırılımı'!N166+'Mecra Kırılımı'!N206+'Mecra Kırılımı'!N246+'Mecra Kırılımı'!N286+'Mecra Kırılımı'!N326</f>
        <v>1575815.7700440562</v>
      </c>
      <c r="O4" s="58">
        <f>+'Mecra Kırılımı'!O46+'Mecra Kırılımı'!O86+'Mecra Kırılımı'!O126+'Mecra Kırılımı'!O166+'Mecra Kırılımı'!O206+'Mecra Kırılımı'!O246+'Mecra Kırılımı'!O286+'Mecra Kırılımı'!O326</f>
        <v>657724.14981628035</v>
      </c>
      <c r="P4" s="141">
        <f t="shared" ref="P4:P99" si="0">SUM(D4:O4)</f>
        <v>12146382.300642584</v>
      </c>
      <c r="Q4" s="4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136"/>
    </row>
    <row r="5" spans="2:32" x14ac:dyDescent="0.25">
      <c r="B5" s="400"/>
      <c r="C5" s="123" t="s">
        <v>221</v>
      </c>
      <c r="D5" s="58">
        <f>+'Mecra Kırılımı'!D47+'Mecra Kırılımı'!D87+'Mecra Kırılımı'!D127+'Mecra Kırılımı'!D167+'Mecra Kırılımı'!D207+'Mecra Kırılımı'!D247+'Mecra Kırılımı'!D287+'Mecra Kırılımı'!D327</f>
        <v>0</v>
      </c>
      <c r="E5" s="58">
        <f>+'Mecra Kırılımı'!E47+'Mecra Kırılımı'!E87+'Mecra Kırılımı'!E127+'Mecra Kırılımı'!E167+'Mecra Kırılımı'!E207+'Mecra Kırılımı'!E247+'Mecra Kırılımı'!E287+'Mecra Kırılımı'!E327</f>
        <v>0</v>
      </c>
      <c r="F5" s="58">
        <f>+'Mecra Kırılımı'!F47+'Mecra Kırılımı'!F87+'Mecra Kırılımı'!F127+'Mecra Kırılımı'!F167+'Mecra Kırılımı'!F207+'Mecra Kırılımı'!F247+'Mecra Kırılımı'!F287+'Mecra Kırılımı'!F327</f>
        <v>0</v>
      </c>
      <c r="G5" s="58">
        <f>+'Mecra Kırılımı'!G47+'Mecra Kırılımı'!G87+'Mecra Kırılımı'!G127+'Mecra Kırılımı'!G167+'Mecra Kırılımı'!G207+'Mecra Kırılımı'!G247+'Mecra Kırılımı'!G287+'Mecra Kırılımı'!G327</f>
        <v>0</v>
      </c>
      <c r="H5" s="58">
        <f>+'Mecra Kırılımı'!H47+'Mecra Kırılımı'!H87+'Mecra Kırılımı'!H127+'Mecra Kırılımı'!H167+'Mecra Kırılımı'!H207+'Mecra Kırılımı'!H247+'Mecra Kırılımı'!H287+'Mecra Kırılımı'!H327</f>
        <v>0</v>
      </c>
      <c r="I5" s="58">
        <f>+'Mecra Kırılımı'!I47+'Mecra Kırılımı'!I87+'Mecra Kırılımı'!I127+'Mecra Kırılımı'!I167+'Mecra Kırılımı'!I207+'Mecra Kırılımı'!I247+'Mecra Kırılımı'!I287+'Mecra Kırılımı'!I327</f>
        <v>0</v>
      </c>
      <c r="J5" s="58">
        <f>+'Mecra Kırılımı'!J47+'Mecra Kırılımı'!J87+'Mecra Kırılımı'!J127+'Mecra Kırılımı'!J167+'Mecra Kırılımı'!J207+'Mecra Kırılımı'!J247+'Mecra Kırılımı'!J287+'Mecra Kırılımı'!J327</f>
        <v>0</v>
      </c>
      <c r="K5" s="58">
        <f>+'Mecra Kırılımı'!K47+'Mecra Kırılımı'!K87+'Mecra Kırılımı'!K127+'Mecra Kırılımı'!K167+'Mecra Kırılımı'!K207+'Mecra Kırılımı'!K247+'Mecra Kırılımı'!K287+'Mecra Kırılımı'!K327</f>
        <v>0</v>
      </c>
      <c r="L5" s="58">
        <f>+'Mecra Kırılımı'!L47+'Mecra Kırılımı'!L87+'Mecra Kırılımı'!L127+'Mecra Kırılımı'!L167+'Mecra Kırılımı'!L207+'Mecra Kırılımı'!L247+'Mecra Kırılımı'!L287+'Mecra Kırılımı'!L327</f>
        <v>0</v>
      </c>
      <c r="M5" s="58">
        <f>+'Mecra Kırılımı'!M47+'Mecra Kırılımı'!M87+'Mecra Kırılımı'!M127+'Mecra Kırılımı'!M167+'Mecra Kırılımı'!M207+'Mecra Kırılımı'!M247+'Mecra Kırılımı'!M287+'Mecra Kırılımı'!M327</f>
        <v>0</v>
      </c>
      <c r="N5" s="58">
        <f>+'Mecra Kırılımı'!N47+'Mecra Kırılımı'!N87+'Mecra Kırılımı'!N127+'Mecra Kırılımı'!N167+'Mecra Kırılımı'!N207+'Mecra Kırılımı'!N247+'Mecra Kırılımı'!N287+'Mecra Kırılımı'!N327</f>
        <v>0</v>
      </c>
      <c r="O5" s="58">
        <f>+'Mecra Kırılımı'!O47+'Mecra Kırılımı'!O87+'Mecra Kırılımı'!O127+'Mecra Kırılımı'!O167+'Mecra Kırılımı'!O207+'Mecra Kırılımı'!O247+'Mecra Kırılımı'!O287+'Mecra Kırılımı'!O327</f>
        <v>0</v>
      </c>
      <c r="P5" s="141">
        <f t="shared" si="0"/>
        <v>0</v>
      </c>
      <c r="Q5" s="4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136"/>
    </row>
    <row r="6" spans="2:32" x14ac:dyDescent="0.25">
      <c r="B6" s="400"/>
      <c r="C6" s="123" t="s">
        <v>222</v>
      </c>
      <c r="D6" s="58">
        <f>+'Mecra Kırılımı'!D48+'Mecra Kırılımı'!D88+'Mecra Kırılımı'!D128+'Mecra Kırılımı'!D168+'Mecra Kırılımı'!D208+'Mecra Kırılımı'!D248+'Mecra Kırılımı'!D288+'Mecra Kırılımı'!D328</f>
        <v>609338.6921000001</v>
      </c>
      <c r="E6" s="58">
        <f>+'Mecra Kırılımı'!E48+'Mecra Kırılımı'!E88+'Mecra Kırılımı'!E128+'Mecra Kırılımı'!E168+'Mecra Kırılımı'!E208+'Mecra Kırılımı'!E248+'Mecra Kırılımı'!E288+'Mecra Kırılımı'!E328</f>
        <v>519619.10880000005</v>
      </c>
      <c r="F6" s="58">
        <f>+'Mecra Kırılımı'!F48+'Mecra Kırılımı'!F88+'Mecra Kırılımı'!F128+'Mecra Kırılımı'!F168+'Mecra Kırılımı'!F208+'Mecra Kırılımı'!F248+'Mecra Kırılımı'!F288+'Mecra Kırılımı'!F328</f>
        <v>674633.02560000005</v>
      </c>
      <c r="G6" s="58">
        <f>+'Mecra Kırılımı'!G48+'Mecra Kırılımı'!G88+'Mecra Kırılımı'!G128+'Mecra Kırılımı'!G168+'Mecra Kırılımı'!G208+'Mecra Kırılımı'!G248+'Mecra Kırılımı'!G288+'Mecra Kırılımı'!G328</f>
        <v>192112.50999999995</v>
      </c>
      <c r="H6" s="58">
        <f>+'Mecra Kırılımı'!H48+'Mecra Kırılımı'!H88+'Mecra Kırılımı'!H128+'Mecra Kırılımı'!H168+'Mecra Kırılımı'!H208+'Mecra Kırılımı'!H248+'Mecra Kırılımı'!H288+'Mecra Kırılımı'!H328</f>
        <v>227488.40399999992</v>
      </c>
      <c r="I6" s="58">
        <f>+'Mecra Kırılımı'!I48+'Mecra Kırılımı'!I88+'Mecra Kırılımı'!I128+'Mecra Kırılımı'!I168+'Mecra Kırılımı'!I208+'Mecra Kırılımı'!I248+'Mecra Kırılımı'!I288+'Mecra Kırılımı'!I328</f>
        <v>246261.98997660787</v>
      </c>
      <c r="J6" s="58">
        <f>+'Mecra Kırılımı'!J48+'Mecra Kırılımı'!J88+'Mecra Kırılımı'!J128+'Mecra Kırılımı'!J168+'Mecra Kırılımı'!J208+'Mecra Kırılımı'!J248+'Mecra Kırılımı'!J288+'Mecra Kırılımı'!J328</f>
        <v>0</v>
      </c>
      <c r="K6" s="58">
        <f>+'Mecra Kırılımı'!K48+'Mecra Kırılımı'!K88+'Mecra Kırılımı'!K128+'Mecra Kırılımı'!K168+'Mecra Kırılımı'!K208+'Mecra Kırılımı'!K248+'Mecra Kırılımı'!K288+'Mecra Kırılımı'!K328</f>
        <v>120411.67496220666</v>
      </c>
      <c r="L6" s="58">
        <f>+'Mecra Kırılımı'!L48+'Mecra Kırılımı'!L88+'Mecra Kırılımı'!L128+'Mecra Kırılımı'!L168+'Mecra Kırılımı'!L208+'Mecra Kırılımı'!L248+'Mecra Kırılımı'!L288+'Mecra Kırılımı'!L328</f>
        <v>591458.41653183079</v>
      </c>
      <c r="M6" s="58">
        <f>+'Mecra Kırılımı'!M48+'Mecra Kırılımı'!M88+'Mecra Kırılımı'!M128+'Mecra Kırılımı'!M168+'Mecra Kırılımı'!M208+'Mecra Kırılımı'!M248+'Mecra Kırılımı'!M288+'Mecra Kırılımı'!M328</f>
        <v>575084.84176789178</v>
      </c>
      <c r="N6" s="58">
        <f>+'Mecra Kırılımı'!N48+'Mecra Kırılımı'!N88+'Mecra Kırılımı'!N128+'Mecra Kırılımı'!N168+'Mecra Kırılımı'!N208+'Mecra Kırılımı'!N248+'Mecra Kırılımı'!N288+'Mecra Kırılımı'!N328</f>
        <v>482808.29718307778</v>
      </c>
      <c r="O6" s="58">
        <f>+'Mecra Kırılımı'!O48+'Mecra Kırılımı'!O88+'Mecra Kırılımı'!O128+'Mecra Kırılımı'!O168+'Mecra Kırılımı'!O208+'Mecra Kırılımı'!O248+'Mecra Kırılımı'!O288+'Mecra Kırılımı'!O328</f>
        <v>268809.30497479904</v>
      </c>
      <c r="P6" s="141">
        <f t="shared" si="0"/>
        <v>4508026.2658964144</v>
      </c>
      <c r="Q6" s="4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136"/>
    </row>
    <row r="7" spans="2:32" x14ac:dyDescent="0.25">
      <c r="B7" s="400"/>
      <c r="C7" s="123" t="s">
        <v>223</v>
      </c>
      <c r="D7" s="58">
        <f>+'Mecra Kırılımı'!D49+'Mecra Kırılımı'!D89+'Mecra Kırılımı'!D129+'Mecra Kırılımı'!D169+'Mecra Kırılımı'!D209+'Mecra Kırılımı'!D249+'Mecra Kırılımı'!D289+'Mecra Kırılımı'!D329</f>
        <v>0</v>
      </c>
      <c r="E7" s="58">
        <f>+'Mecra Kırılımı'!E49+'Mecra Kırılımı'!E89+'Mecra Kırılımı'!E129+'Mecra Kırılımı'!E169+'Mecra Kırılımı'!E209+'Mecra Kırılımı'!E249+'Mecra Kırılımı'!E289+'Mecra Kırılımı'!E329</f>
        <v>80311.069999999992</v>
      </c>
      <c r="F7" s="58">
        <f>+'Mecra Kırılımı'!F49+'Mecra Kırılımı'!F89+'Mecra Kırılımı'!F129+'Mecra Kırılımı'!F169+'Mecra Kırılımı'!F209+'Mecra Kırılımı'!F249+'Mecra Kırılımı'!F289+'Mecra Kırılımı'!F329</f>
        <v>63216.2</v>
      </c>
      <c r="G7" s="58">
        <f>+'Mecra Kırılımı'!G49+'Mecra Kırılımı'!G89+'Mecra Kırılımı'!G129+'Mecra Kırılımı'!G169+'Mecra Kırılımı'!G209+'Mecra Kırılımı'!G249+'Mecra Kırılımı'!G289+'Mecra Kırılımı'!G329</f>
        <v>339410.70399999997</v>
      </c>
      <c r="H7" s="58">
        <f>+'Mecra Kırılımı'!H49+'Mecra Kırılımı'!H89+'Mecra Kırılımı'!H129+'Mecra Kırılımı'!H169+'Mecra Kırılımı'!H209+'Mecra Kırılımı'!H249+'Mecra Kırılımı'!H289+'Mecra Kırılımı'!H329</f>
        <v>236764.08400000003</v>
      </c>
      <c r="I7" s="58">
        <f>+'Mecra Kırılımı'!I49+'Mecra Kırılımı'!I89+'Mecra Kırılımı'!I129+'Mecra Kırılımı'!I169+'Mecra Kırılımı'!I209+'Mecra Kırılımı'!I249+'Mecra Kırılımı'!I289+'Mecra Kırılımı'!I329</f>
        <v>181997.59040022938</v>
      </c>
      <c r="J7" s="58">
        <f>+'Mecra Kırılımı'!J49+'Mecra Kırılımı'!J89+'Mecra Kırılımı'!J129+'Mecra Kırılımı'!J169+'Mecra Kırılımı'!J209+'Mecra Kırılımı'!J249+'Mecra Kırılımı'!J289+'Mecra Kırılımı'!J329</f>
        <v>0</v>
      </c>
      <c r="K7" s="58">
        <f>+'Mecra Kırılımı'!K49+'Mecra Kırılımı'!K89+'Mecra Kırılımı'!K129+'Mecra Kırılımı'!K169+'Mecra Kırılımı'!K209+'Mecra Kırılımı'!K249+'Mecra Kırılımı'!K289+'Mecra Kırılımı'!K329</f>
        <v>85041.985494961409</v>
      </c>
      <c r="L7" s="58">
        <f>+'Mecra Kırılımı'!L49+'Mecra Kırılımı'!L89+'Mecra Kırılımı'!L129+'Mecra Kırılımı'!L169+'Mecra Kırılımı'!L209+'Mecra Kırılımı'!L249+'Mecra Kırılımı'!L289+'Mecra Kırılımı'!L329</f>
        <v>22584.745401810829</v>
      </c>
      <c r="M7" s="58">
        <f>+'Mecra Kırılımı'!M49+'Mecra Kırılımı'!M89+'Mecra Kırılımı'!M129+'Mecra Kırılımı'!M169+'Mecra Kırılımı'!M209+'Mecra Kırılımı'!M249+'Mecra Kırılımı'!M289+'Mecra Kırılımı'!M329</f>
        <v>95336.934591924306</v>
      </c>
      <c r="N7" s="58">
        <f>+'Mecra Kırılımı'!N49+'Mecra Kırılımı'!N89+'Mecra Kırılımı'!N129+'Mecra Kırılımı'!N169+'Mecra Kırılımı'!N209+'Mecra Kırılımı'!N249+'Mecra Kırılımı'!N289+'Mecra Kırılımı'!N329</f>
        <v>34114.408381007692</v>
      </c>
      <c r="O7" s="58">
        <f>+'Mecra Kırılımı'!O49+'Mecra Kırılımı'!O89+'Mecra Kırılımı'!O129+'Mecra Kırılımı'!O169+'Mecra Kırılımı'!O209+'Mecra Kırılımı'!O249+'Mecra Kırılımı'!O289+'Mecra Kırılımı'!O329</f>
        <v>0</v>
      </c>
      <c r="P7" s="141">
        <f t="shared" si="0"/>
        <v>1138777.7222699337</v>
      </c>
      <c r="Q7" s="4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136"/>
    </row>
    <row r="8" spans="2:32" x14ac:dyDescent="0.25">
      <c r="B8" s="400"/>
      <c r="C8" s="123" t="s">
        <v>224</v>
      </c>
      <c r="D8" s="58">
        <f>+'Mecra Kırılımı'!D50+'Mecra Kırılımı'!D90+'Mecra Kırılımı'!D130+'Mecra Kırılımı'!D170+'Mecra Kırılımı'!D210+'Mecra Kırılımı'!D250+'Mecra Kırılımı'!D290+'Mecra Kırılımı'!D330</f>
        <v>0</v>
      </c>
      <c r="E8" s="58">
        <f>+'Mecra Kırılımı'!E50+'Mecra Kırılımı'!E90+'Mecra Kırılımı'!E130+'Mecra Kırılımı'!E170+'Mecra Kırılımı'!E210+'Mecra Kırılımı'!E250+'Mecra Kırılımı'!E290+'Mecra Kırılımı'!E330</f>
        <v>0</v>
      </c>
      <c r="F8" s="58">
        <f>+'Mecra Kırılımı'!F50+'Mecra Kırılımı'!F90+'Mecra Kırılımı'!F130+'Mecra Kırılımı'!F170+'Mecra Kırılımı'!F210+'Mecra Kırılımı'!F250+'Mecra Kırılımı'!F290+'Mecra Kırılımı'!F330</f>
        <v>0</v>
      </c>
      <c r="G8" s="58">
        <f>+'Mecra Kırılımı'!G50+'Mecra Kırılımı'!G90+'Mecra Kırılımı'!G130+'Mecra Kırılımı'!G170+'Mecra Kırılımı'!G210+'Mecra Kırılımı'!G250+'Mecra Kırılımı'!G290+'Mecra Kırılımı'!G330</f>
        <v>0</v>
      </c>
      <c r="H8" s="58">
        <f>+'Mecra Kırılımı'!H50+'Mecra Kırılımı'!H90+'Mecra Kırılımı'!H130+'Mecra Kırılımı'!H170+'Mecra Kırılımı'!H210+'Mecra Kırılımı'!H250+'Mecra Kırılımı'!H290+'Mecra Kırılımı'!H330</f>
        <v>681450.76</v>
      </c>
      <c r="I8" s="58">
        <f>+'Mecra Kırılımı'!I50+'Mecra Kırılımı'!I90+'Mecra Kırılımı'!I130+'Mecra Kırılımı'!I170+'Mecra Kırılımı'!I210+'Mecra Kırılımı'!I250+'Mecra Kırılımı'!I290+'Mecra Kırılımı'!I330</f>
        <v>466666</v>
      </c>
      <c r="J8" s="58">
        <f>+'Mecra Kırılımı'!J50+'Mecra Kırılımı'!J90+'Mecra Kırılımı'!J130+'Mecra Kırılımı'!J170+'Mecra Kırılımı'!J210+'Mecra Kırılımı'!J250+'Mecra Kırılımı'!J290+'Mecra Kırılımı'!J330</f>
        <v>83333</v>
      </c>
      <c r="K8" s="58">
        <f>+'Mecra Kırılımı'!K50+'Mecra Kırılımı'!K90+'Mecra Kırılımı'!K130+'Mecra Kırılımı'!K170+'Mecra Kırılımı'!K210+'Mecra Kırılımı'!K250+'Mecra Kırılımı'!K290+'Mecra Kırılımı'!K330</f>
        <v>0</v>
      </c>
      <c r="L8" s="58">
        <f>+'Mecra Kırılımı'!L50+'Mecra Kırılımı'!L90+'Mecra Kırılımı'!L130+'Mecra Kırılımı'!L170+'Mecra Kırılımı'!L210+'Mecra Kırılımı'!L250+'Mecra Kırılımı'!L290+'Mecra Kırılımı'!L330</f>
        <v>0</v>
      </c>
      <c r="M8" s="58">
        <f>+'Mecra Kırılımı'!M50+'Mecra Kırılımı'!M90+'Mecra Kırılımı'!M130+'Mecra Kırılımı'!M170+'Mecra Kırılımı'!M210+'Mecra Kırılımı'!M250+'Mecra Kırılımı'!M290+'Mecra Kırılımı'!M330</f>
        <v>0</v>
      </c>
      <c r="N8" s="58">
        <f>+'Mecra Kırılımı'!N50+'Mecra Kırılımı'!N90+'Mecra Kırılımı'!N130+'Mecra Kırılımı'!N170+'Mecra Kırılımı'!N210+'Mecra Kırılımı'!N250+'Mecra Kırılımı'!N290+'Mecra Kırılımı'!N330</f>
        <v>0</v>
      </c>
      <c r="O8" s="58">
        <f>+'Mecra Kırılımı'!O50+'Mecra Kırılımı'!O90+'Mecra Kırılımı'!O130+'Mecra Kırılımı'!O170+'Mecra Kırılımı'!O210+'Mecra Kırılımı'!O250+'Mecra Kırılımı'!O290+'Mecra Kırılımı'!O330</f>
        <v>0</v>
      </c>
      <c r="P8" s="141">
        <f t="shared" si="0"/>
        <v>1231449.76</v>
      </c>
      <c r="Q8" s="9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136"/>
    </row>
    <row r="9" spans="2:32" x14ac:dyDescent="0.25">
      <c r="B9" s="400"/>
      <c r="C9" s="123" t="s">
        <v>101</v>
      </c>
      <c r="D9" s="58">
        <f>+'Mecra Kırılımı'!D51+'Mecra Kırılımı'!D91+'Mecra Kırılımı'!D131+'Mecra Kırılımı'!D171+'Mecra Kırılımı'!D211+'Mecra Kırılımı'!D251+'Mecra Kırılımı'!D291+'Mecra Kırılımı'!D331</f>
        <v>34100</v>
      </c>
      <c r="E9" s="58">
        <f>+'Mecra Kırılımı'!E51+'Mecra Kırılımı'!E91+'Mecra Kırılımı'!E131+'Mecra Kırılımı'!E171+'Mecra Kırılımı'!E211+'Mecra Kırılımı'!E251+'Mecra Kırılımı'!E291+'Mecra Kırılımı'!E331</f>
        <v>325625</v>
      </c>
      <c r="F9" s="58">
        <f>+'Mecra Kırılımı'!F51+'Mecra Kırılımı'!F91+'Mecra Kırılımı'!F131+'Mecra Kırılımı'!F171+'Mecra Kırılımı'!F211+'Mecra Kırılımı'!F251+'Mecra Kırılımı'!F291+'Mecra Kırılımı'!F331</f>
        <v>373500</v>
      </c>
      <c r="G9" s="58">
        <f>+'Mecra Kırılımı'!G51+'Mecra Kırılımı'!G91+'Mecra Kırılımı'!G131+'Mecra Kırılımı'!G171+'Mecra Kırılımı'!G211+'Mecra Kırılımı'!G251+'Mecra Kırılımı'!G291+'Mecra Kırılımı'!G331</f>
        <v>109285</v>
      </c>
      <c r="H9" s="58">
        <f>+'Mecra Kırılımı'!H51+'Mecra Kırılımı'!H91+'Mecra Kırılımı'!H131+'Mecra Kırılımı'!H171+'Mecra Kırılımı'!H211+'Mecra Kırılımı'!H251+'Mecra Kırılımı'!H291+'Mecra Kırılımı'!H331</f>
        <v>163143</v>
      </c>
      <c r="I9" s="58">
        <f>+'Mecra Kırılımı'!I51+'Mecra Kırılımı'!I91+'Mecra Kırılımı'!I131+'Mecra Kırılımı'!I171+'Mecra Kırılımı'!I211+'Mecra Kırılımı'!I251+'Mecra Kırılımı'!I291+'Mecra Kırılımı'!I331</f>
        <v>381652</v>
      </c>
      <c r="J9" s="58">
        <f>+'Mecra Kırılımı'!J51+'Mecra Kırılımı'!J91+'Mecra Kırılımı'!J131+'Mecra Kırılımı'!J171+'Mecra Kırılımı'!J211+'Mecra Kırılımı'!J251+'Mecra Kırılımı'!J291+'Mecra Kırılımı'!J331</f>
        <v>610672</v>
      </c>
      <c r="K9" s="58">
        <f>+'Mecra Kırılımı'!K51+'Mecra Kırılımı'!K91+'Mecra Kırılımı'!K131+'Mecra Kırılımı'!K171+'Mecra Kırılımı'!K211+'Mecra Kırılımı'!K251+'Mecra Kırılımı'!K291+'Mecra Kırılımı'!K331</f>
        <v>228570</v>
      </c>
      <c r="L9" s="58">
        <f>+'Mecra Kırılımı'!L51+'Mecra Kırılımı'!L91+'Mecra Kırılımı'!L131+'Mecra Kırılımı'!L171+'Mecra Kırılımı'!L211+'Mecra Kırılımı'!L251+'Mecra Kırılımı'!L291+'Mecra Kırılımı'!L331</f>
        <v>239789</v>
      </c>
      <c r="M9" s="58">
        <f>+'Mecra Kırılımı'!M51+'Mecra Kırılımı'!M91+'Mecra Kırılımı'!M131+'Mecra Kırılımı'!M171+'Mecra Kırılımı'!M211+'Mecra Kırılımı'!M251+'Mecra Kırılımı'!M291+'Mecra Kırılımı'!M331</f>
        <v>100000</v>
      </c>
      <c r="N9" s="58">
        <f>+'Mecra Kırılımı'!N51+'Mecra Kırılımı'!N91+'Mecra Kırılımı'!N131+'Mecra Kırılımı'!N171+'Mecra Kırılımı'!N211+'Mecra Kırılımı'!N251+'Mecra Kırılımı'!N291+'Mecra Kırılımı'!N331</f>
        <v>0</v>
      </c>
      <c r="O9" s="58">
        <f>+'Mecra Kırılımı'!O51+'Mecra Kırılımı'!O91+'Mecra Kırılımı'!O131+'Mecra Kırılımı'!O171+'Mecra Kırılımı'!O211+'Mecra Kırılımı'!O251+'Mecra Kırılımı'!O291+'Mecra Kırılımı'!O331</f>
        <v>0</v>
      </c>
      <c r="P9" s="141">
        <f t="shared" si="0"/>
        <v>2566336</v>
      </c>
      <c r="Q9" s="9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136"/>
    </row>
    <row r="10" spans="2:32" ht="15.75" thickBot="1" x14ac:dyDescent="0.3">
      <c r="B10" s="400"/>
      <c r="C10" s="124" t="s">
        <v>58</v>
      </c>
      <c r="D10" s="127">
        <f>+'Mecra Kırılımı'!D52+'Mecra Kırılımı'!D92+'Mecra Kırılımı'!D132+'Mecra Kırılımı'!D172+'Mecra Kırılımı'!D212+'Mecra Kırılımı'!D252+'Mecra Kırılımı'!D292+'Mecra Kırılımı'!D332</f>
        <v>152653.3800000003</v>
      </c>
      <c r="E10" s="127">
        <f>+'Mecra Kırılımı'!E52+'Mecra Kırılımı'!E92+'Mecra Kırılımı'!E132+'Mecra Kırılımı'!E172+'Mecra Kırılımı'!E212+'Mecra Kırılımı'!E252+'Mecra Kırılımı'!E292+'Mecra Kırılımı'!E332</f>
        <v>111267.60000000003</v>
      </c>
      <c r="F10" s="127">
        <f>+'Mecra Kırılımı'!F52+'Mecra Kırılımı'!F92+'Mecra Kırılımı'!F132+'Mecra Kırılımı'!F172+'Mecra Kırılımı'!F212+'Mecra Kırılımı'!F252+'Mecra Kırılımı'!F292+'Mecra Kırılımı'!F332</f>
        <v>108088.79999999997</v>
      </c>
      <c r="G10" s="127">
        <f>+'Mecra Kırılımı'!G52+'Mecra Kırılımı'!G92+'Mecra Kırılımı'!G132+'Mecra Kırılımı'!G172+'Mecra Kırılımı'!G212+'Mecra Kırılımı'!G252+'Mecra Kırılımı'!G292+'Mecra Kırılımı'!G332</f>
        <v>0</v>
      </c>
      <c r="H10" s="127">
        <f>+'Mecra Kırılımı'!H52+'Mecra Kırılımı'!H92+'Mecra Kırılımı'!H132+'Mecra Kırılımı'!H172+'Mecra Kırılımı'!H212+'Mecra Kırılımı'!H252+'Mecra Kırılımı'!H292+'Mecra Kırılımı'!H332</f>
        <v>0</v>
      </c>
      <c r="I10" s="127">
        <f>+'Mecra Kırılımı'!I52+'Mecra Kırılımı'!I92+'Mecra Kırılımı'!I132+'Mecra Kırılımı'!I172+'Mecra Kırılımı'!I212+'Mecra Kırılımı'!I252+'Mecra Kırılımı'!I292+'Mecra Kırılımı'!I332</f>
        <v>0</v>
      </c>
      <c r="J10" s="127">
        <f>+'Mecra Kırılımı'!J52+'Mecra Kırılımı'!J92+'Mecra Kırılımı'!J132+'Mecra Kırılımı'!J172+'Mecra Kırılımı'!J212+'Mecra Kırılımı'!J252+'Mecra Kırılımı'!J292+'Mecra Kırılımı'!J332</f>
        <v>0</v>
      </c>
      <c r="K10" s="127">
        <f>+'Mecra Kırılımı'!K52+'Mecra Kırılımı'!K92+'Mecra Kırılımı'!K132+'Mecra Kırılımı'!K172+'Mecra Kırılımı'!K212+'Mecra Kırılımı'!K252+'Mecra Kırılımı'!K292+'Mecra Kırılımı'!K332</f>
        <v>0</v>
      </c>
      <c r="L10" s="127">
        <f>+'Mecra Kırılımı'!L52+'Mecra Kırılımı'!L92+'Mecra Kırılımı'!L132+'Mecra Kırılımı'!L172+'Mecra Kırılımı'!L212+'Mecra Kırılımı'!L252+'Mecra Kırılımı'!L292+'Mecra Kırılımı'!L332</f>
        <v>0</v>
      </c>
      <c r="M10" s="127">
        <f>+'Mecra Kırılımı'!M52+'Mecra Kırılımı'!M92+'Mecra Kırılımı'!M132+'Mecra Kırılımı'!M172+'Mecra Kırılımı'!M212+'Mecra Kırılımı'!M252+'Mecra Kırılımı'!M292+'Mecra Kırılımı'!M332</f>
        <v>0</v>
      </c>
      <c r="N10" s="127">
        <f>+'Mecra Kırılımı'!N52+'Mecra Kırılımı'!N92+'Mecra Kırılımı'!N132+'Mecra Kırılımı'!N172+'Mecra Kırılımı'!N212+'Mecra Kırılımı'!N252+'Mecra Kırılımı'!N292+'Mecra Kırılımı'!N332</f>
        <v>0</v>
      </c>
      <c r="O10" s="127">
        <f>+'Mecra Kırılımı'!O52+'Mecra Kırılımı'!O92+'Mecra Kırılımı'!O132+'Mecra Kırılımı'!O172+'Mecra Kırılımı'!O212+'Mecra Kırılımı'!O252+'Mecra Kırılımı'!O292+'Mecra Kırılımı'!O332</f>
        <v>0</v>
      </c>
      <c r="P10" s="142">
        <f t="shared" si="0"/>
        <v>372009.78000000032</v>
      </c>
      <c r="Q10" s="133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136"/>
    </row>
    <row r="11" spans="2:32" ht="15.75" thickBot="1" x14ac:dyDescent="0.3">
      <c r="B11" s="400"/>
      <c r="C11" s="124" t="s">
        <v>59</v>
      </c>
      <c r="D11" s="127">
        <f>+'Mecra Kırılımı'!D53+'Mecra Kırılımı'!D93+'Mecra Kırılımı'!D133+'Mecra Kırılımı'!D173+'Mecra Kırılımı'!D213+'Mecra Kırılımı'!D253+'Mecra Kırılımı'!D293+'Mecra Kırılımı'!D333</f>
        <v>0</v>
      </c>
      <c r="E11" s="127">
        <f>+'Mecra Kırılımı'!E53+'Mecra Kırılımı'!E93+'Mecra Kırılımı'!E133+'Mecra Kırılımı'!E173+'Mecra Kırılımı'!E213+'Mecra Kırılımı'!E253+'Mecra Kırılımı'!E293+'Mecra Kırılımı'!E333</f>
        <v>0</v>
      </c>
      <c r="F11" s="127">
        <f>+'Mecra Kırılımı'!F53+'Mecra Kırılımı'!F93+'Mecra Kırılımı'!F133+'Mecra Kırılımı'!F173+'Mecra Kırılımı'!F213+'Mecra Kırılımı'!F253+'Mecra Kırılımı'!F293+'Mecra Kırılımı'!F333</f>
        <v>7000</v>
      </c>
      <c r="G11" s="127">
        <f>+'Mecra Kırılımı'!G53+'Mecra Kırılımı'!G93+'Mecra Kırılımı'!G133+'Mecra Kırılımı'!G173+'Mecra Kırılımı'!G213+'Mecra Kırılımı'!G253+'Mecra Kırılımı'!G293+'Mecra Kırılımı'!G333</f>
        <v>0</v>
      </c>
      <c r="H11" s="127">
        <f>+'Mecra Kırılımı'!H53+'Mecra Kırılımı'!H93+'Mecra Kırılımı'!H133+'Mecra Kırılımı'!H173+'Mecra Kırılımı'!H213+'Mecra Kırılımı'!H253+'Mecra Kırılımı'!H293+'Mecra Kırılımı'!H333</f>
        <v>0</v>
      </c>
      <c r="I11" s="127">
        <f>+'Mecra Kırılımı'!I53+'Mecra Kırılımı'!I93+'Mecra Kırılımı'!I133+'Mecra Kırılımı'!I173+'Mecra Kırılımı'!I213+'Mecra Kırılımı'!I253+'Mecra Kırılımı'!I293+'Mecra Kırılımı'!I333</f>
        <v>0</v>
      </c>
      <c r="J11" s="127">
        <f>+'Mecra Kırılımı'!J53+'Mecra Kırılımı'!J93+'Mecra Kırılımı'!J133+'Mecra Kırılımı'!J173+'Mecra Kırılımı'!J213+'Mecra Kırılımı'!J253+'Mecra Kırılımı'!J293+'Mecra Kırılımı'!J333</f>
        <v>0</v>
      </c>
      <c r="K11" s="127">
        <f>+'Mecra Kırılımı'!K53+'Mecra Kırılımı'!K93+'Mecra Kırılımı'!K133+'Mecra Kırılımı'!K173+'Mecra Kırılımı'!K213+'Mecra Kırılımı'!K253+'Mecra Kırılımı'!K293+'Mecra Kırılımı'!K333</f>
        <v>0</v>
      </c>
      <c r="L11" s="127">
        <f>+'Mecra Kırılımı'!L53+'Mecra Kırılımı'!L93+'Mecra Kırılımı'!L133+'Mecra Kırılımı'!L173+'Mecra Kırılımı'!L213+'Mecra Kırılımı'!L253+'Mecra Kırılımı'!L293+'Mecra Kırılımı'!L333</f>
        <v>0</v>
      </c>
      <c r="M11" s="127">
        <f>+'Mecra Kırılımı'!M53+'Mecra Kırılımı'!M93+'Mecra Kırılımı'!M133+'Mecra Kırılımı'!M173+'Mecra Kırılımı'!M213+'Mecra Kırılımı'!M253+'Mecra Kırılımı'!M293+'Mecra Kırılımı'!M333</f>
        <v>0</v>
      </c>
      <c r="N11" s="127">
        <f>+'Mecra Kırılımı'!N53+'Mecra Kırılımı'!N93+'Mecra Kırılımı'!N133+'Mecra Kırılımı'!N173+'Mecra Kırılımı'!N213+'Mecra Kırılımı'!N253+'Mecra Kırılımı'!N293+'Mecra Kırılımı'!N333</f>
        <v>0</v>
      </c>
      <c r="O11" s="127">
        <f>+'Mecra Kırılımı'!O53+'Mecra Kırılımı'!O93+'Mecra Kırılımı'!O133+'Mecra Kırılımı'!O173+'Mecra Kırılımı'!O213+'Mecra Kırılımı'!O253+'Mecra Kırılımı'!O293+'Mecra Kırılımı'!O333</f>
        <v>0</v>
      </c>
      <c r="P11" s="142">
        <f t="shared" si="0"/>
        <v>7000</v>
      </c>
      <c r="Q11" s="133"/>
      <c r="R11" s="133"/>
      <c r="S11" s="132" t="s">
        <v>43</v>
      </c>
      <c r="T11" s="132" t="s">
        <v>44</v>
      </c>
      <c r="U11" s="132" t="s">
        <v>45</v>
      </c>
      <c r="V11" s="132" t="s">
        <v>46</v>
      </c>
      <c r="W11" s="132" t="s">
        <v>47</v>
      </c>
      <c r="X11" s="132" t="s">
        <v>48</v>
      </c>
      <c r="Y11" s="132" t="s">
        <v>49</v>
      </c>
      <c r="Z11" s="132" t="s">
        <v>50</v>
      </c>
      <c r="AA11" s="132" t="s">
        <v>51</v>
      </c>
      <c r="AB11" s="132" t="s">
        <v>52</v>
      </c>
      <c r="AC11" s="132" t="s">
        <v>53</v>
      </c>
      <c r="AD11" s="132" t="s">
        <v>54</v>
      </c>
      <c r="AE11" s="120" t="s">
        <v>55</v>
      </c>
      <c r="AF11" s="136"/>
    </row>
    <row r="12" spans="2:32" ht="15.75" thickBot="1" x14ac:dyDescent="0.3">
      <c r="B12" s="400"/>
      <c r="C12" s="124" t="s">
        <v>102</v>
      </c>
      <c r="D12" s="127">
        <f>+'Mecra Kırılımı'!D54+'Mecra Kırılımı'!D94+'Mecra Kırılımı'!D134+'Mecra Kırılımı'!D174+'Mecra Kırılımı'!D214+'Mecra Kırılımı'!D254+'Mecra Kırılımı'!D294+'Mecra Kırılımı'!D334</f>
        <v>0</v>
      </c>
      <c r="E12" s="127">
        <f>+'Mecra Kırılımı'!E54+'Mecra Kırılımı'!E94+'Mecra Kırılımı'!E134+'Mecra Kırılımı'!E174+'Mecra Kırılımı'!E214+'Mecra Kırılımı'!E254+'Mecra Kırılımı'!E294+'Mecra Kırılımı'!E334</f>
        <v>0</v>
      </c>
      <c r="F12" s="127">
        <f>+'Mecra Kırılımı'!F54+'Mecra Kırılımı'!F94+'Mecra Kırılımı'!F134+'Mecra Kırılımı'!F174+'Mecra Kırılımı'!F214+'Mecra Kırılımı'!F254+'Mecra Kırılımı'!F294+'Mecra Kırılımı'!F334</f>
        <v>0</v>
      </c>
      <c r="G12" s="127">
        <f>+'Mecra Kırılımı'!G54+'Mecra Kırılımı'!G94+'Mecra Kırılımı'!G134+'Mecra Kırılımı'!G174+'Mecra Kırılımı'!G214+'Mecra Kırılımı'!G254+'Mecra Kırılımı'!G294+'Mecra Kırılımı'!G334</f>
        <v>2000</v>
      </c>
      <c r="H12" s="127">
        <f>+'Mecra Kırılımı'!H54+'Mecra Kırılımı'!H94+'Mecra Kırılımı'!H134+'Mecra Kırılımı'!H174+'Mecra Kırılımı'!H214+'Mecra Kırılımı'!H254+'Mecra Kırılımı'!H294+'Mecra Kırılımı'!H334</f>
        <v>3000</v>
      </c>
      <c r="I12" s="127">
        <f>+'Mecra Kırılımı'!I54+'Mecra Kırılımı'!I94+'Mecra Kırılımı'!I134+'Mecra Kırılımı'!I174+'Mecra Kırılımı'!I214+'Mecra Kırılımı'!I254+'Mecra Kırılımı'!I294+'Mecra Kırılımı'!I334</f>
        <v>0</v>
      </c>
      <c r="J12" s="127">
        <f>+'Mecra Kırılımı'!J54+'Mecra Kırılımı'!J94+'Mecra Kırılımı'!J134+'Mecra Kırılımı'!J174+'Mecra Kırılımı'!J214+'Mecra Kırılımı'!J254+'Mecra Kırılımı'!J294+'Mecra Kırılımı'!J334</f>
        <v>0</v>
      </c>
      <c r="K12" s="127">
        <f>+'Mecra Kırılımı'!K54+'Mecra Kırılımı'!K94+'Mecra Kırılımı'!K134+'Mecra Kırılımı'!K174+'Mecra Kırılımı'!K214+'Mecra Kırılımı'!K254+'Mecra Kırılımı'!K294+'Mecra Kırılımı'!K334</f>
        <v>0</v>
      </c>
      <c r="L12" s="127">
        <f>+'Mecra Kırılımı'!L54+'Mecra Kırılımı'!L94+'Mecra Kırılımı'!L134+'Mecra Kırılımı'!L174+'Mecra Kırılımı'!L214+'Mecra Kırılımı'!L254+'Mecra Kırılımı'!L294+'Mecra Kırılımı'!L334</f>
        <v>0</v>
      </c>
      <c r="M12" s="127">
        <f>+'Mecra Kırılımı'!M54+'Mecra Kırılımı'!M94+'Mecra Kırılımı'!M134+'Mecra Kırılımı'!M174+'Mecra Kırılımı'!M214+'Mecra Kırılımı'!M254+'Mecra Kırılımı'!M294+'Mecra Kırılımı'!M334</f>
        <v>0</v>
      </c>
      <c r="N12" s="127">
        <f>+'Mecra Kırılımı'!N54+'Mecra Kırılımı'!N94+'Mecra Kırılımı'!N134+'Mecra Kırılımı'!N174+'Mecra Kırılımı'!N214+'Mecra Kırılımı'!N254+'Mecra Kırılımı'!N294+'Mecra Kırılımı'!N334</f>
        <v>0</v>
      </c>
      <c r="O12" s="127">
        <f>+'Mecra Kırılımı'!O54+'Mecra Kırılımı'!O94+'Mecra Kırılımı'!O134+'Mecra Kırılımı'!O174+'Mecra Kırılımı'!O214+'Mecra Kırılımı'!O254+'Mecra Kırılımı'!O294+'Mecra Kırılımı'!O334</f>
        <v>0</v>
      </c>
      <c r="P12" s="142">
        <f t="shared" si="0"/>
        <v>5000</v>
      </c>
      <c r="Q12" s="133"/>
      <c r="R12" s="121" t="s">
        <v>106</v>
      </c>
      <c r="S12" s="54">
        <f>SUM(S13:S18)</f>
        <v>4151.2219999999988</v>
      </c>
      <c r="T12" s="54">
        <f t="shared" ref="T12:AD12" si="1">SUM(T13:T18)</f>
        <v>3682.1316453560066</v>
      </c>
      <c r="U12" s="54">
        <f t="shared" si="1"/>
        <v>4268.4293333333317</v>
      </c>
      <c r="V12" s="54">
        <f t="shared" si="1"/>
        <v>1173.1316666666667</v>
      </c>
      <c r="W12" s="54">
        <f t="shared" si="1"/>
        <v>1542.9053333333334</v>
      </c>
      <c r="X12" s="54">
        <f t="shared" si="1"/>
        <v>1449.4331591687364</v>
      </c>
      <c r="Y12" s="54">
        <f t="shared" si="1"/>
        <v>0</v>
      </c>
      <c r="Z12" s="54">
        <f t="shared" si="1"/>
        <v>1878.6550134286126</v>
      </c>
      <c r="AA12" s="54">
        <f t="shared" si="1"/>
        <v>2820.1049927000122</v>
      </c>
      <c r="AB12" s="54">
        <f t="shared" si="1"/>
        <v>3286.6139627863017</v>
      </c>
      <c r="AC12" s="54">
        <f t="shared" si="1"/>
        <v>2784.4372023645142</v>
      </c>
      <c r="AD12" s="54">
        <f t="shared" si="1"/>
        <v>1457.0475981180584</v>
      </c>
      <c r="AE12" s="55">
        <f>SUM(S12:AD12)</f>
        <v>28494.111907255574</v>
      </c>
      <c r="AF12" s="136">
        <f>+AE12/$AE$176</f>
        <v>0.24060393322517951</v>
      </c>
    </row>
    <row r="13" spans="2:32" ht="15.75" thickBot="1" x14ac:dyDescent="0.3">
      <c r="B13" s="400"/>
      <c r="C13" s="125" t="s">
        <v>103</v>
      </c>
      <c r="D13" s="128">
        <f>+'Mecra Kırılımı'!D55+'Mecra Kırılımı'!D95+'Mecra Kırılımı'!D135+'Mecra Kırılımı'!D175+'Mecra Kırılımı'!D215+'Mecra Kırılımı'!D255+'Mecra Kırılımı'!D295+'Mecra Kırılımı'!D335</f>
        <v>0</v>
      </c>
      <c r="E13" s="128">
        <f>+'Mecra Kırılımı'!E55+'Mecra Kırılımı'!E95+'Mecra Kırılımı'!E135+'Mecra Kırılımı'!E175+'Mecra Kırılımı'!E215+'Mecra Kırılımı'!E255+'Mecra Kırılımı'!E295+'Mecra Kırılımı'!E335</f>
        <v>0</v>
      </c>
      <c r="F13" s="128">
        <f>+'Mecra Kırılımı'!F55+'Mecra Kırılımı'!F95+'Mecra Kırılımı'!F135+'Mecra Kırılımı'!F175+'Mecra Kırılımı'!F215+'Mecra Kırılımı'!F255+'Mecra Kırılımı'!F295+'Mecra Kırılımı'!F335</f>
        <v>8000</v>
      </c>
      <c r="G13" s="128">
        <f>+'Mecra Kırılımı'!G55+'Mecra Kırılımı'!G95+'Mecra Kırılımı'!G135+'Mecra Kırılımı'!G175+'Mecra Kırılımı'!G215+'Mecra Kırılımı'!G255+'Mecra Kırılımı'!G295+'Mecra Kırılımı'!G335</f>
        <v>0</v>
      </c>
      <c r="H13" s="128">
        <f>+'Mecra Kırılımı'!H55+'Mecra Kırılımı'!H95+'Mecra Kırılımı'!H135+'Mecra Kırılımı'!H175+'Mecra Kırılımı'!H215+'Mecra Kırılımı'!H255+'Mecra Kırılımı'!H295+'Mecra Kırılımı'!H335</f>
        <v>125000</v>
      </c>
      <c r="I13" s="128">
        <f>+'Mecra Kırılımı'!I55+'Mecra Kırılımı'!I95+'Mecra Kırılımı'!I135+'Mecra Kırılımı'!I175+'Mecra Kırılımı'!I215+'Mecra Kırılımı'!I255+'Mecra Kırılımı'!I295+'Mecra Kırılımı'!I335</f>
        <v>75000</v>
      </c>
      <c r="J13" s="128">
        <f>+'Mecra Kırılımı'!J55+'Mecra Kırılımı'!J95+'Mecra Kırılımı'!J135+'Mecra Kırılımı'!J175+'Mecra Kırılımı'!J215+'Mecra Kırılımı'!J255+'Mecra Kırılımı'!J295+'Mecra Kırılımı'!J335</f>
        <v>0</v>
      </c>
      <c r="K13" s="128">
        <f>+'Mecra Kırılımı'!K55+'Mecra Kırılımı'!K95+'Mecra Kırılımı'!K135+'Mecra Kırılımı'!K175+'Mecra Kırılımı'!K215+'Mecra Kırılımı'!K255+'Mecra Kırılımı'!K295+'Mecra Kırılımı'!K335</f>
        <v>0</v>
      </c>
      <c r="L13" s="128">
        <f>+'Mecra Kırılımı'!L55+'Mecra Kırılımı'!L95+'Mecra Kırılımı'!L135+'Mecra Kırılımı'!L175+'Mecra Kırılımı'!L215+'Mecra Kırılımı'!L255+'Mecra Kırılımı'!L295+'Mecra Kırılımı'!L335</f>
        <v>0</v>
      </c>
      <c r="M13" s="128">
        <f>+'Mecra Kırılımı'!M55+'Mecra Kırılımı'!M95+'Mecra Kırılımı'!M135+'Mecra Kırılımı'!M175+'Mecra Kırılımı'!M215+'Mecra Kırılımı'!M255+'Mecra Kırılımı'!M295+'Mecra Kırılımı'!M335</f>
        <v>0</v>
      </c>
      <c r="N13" s="128">
        <f>+'Mecra Kırılımı'!N55+'Mecra Kırılımı'!N95+'Mecra Kırılımı'!N135+'Mecra Kırılımı'!N175+'Mecra Kırılımı'!N215+'Mecra Kırılımı'!N255+'Mecra Kırılımı'!N295+'Mecra Kırılımı'!N335</f>
        <v>0</v>
      </c>
      <c r="O13" s="128">
        <f>+'Mecra Kırılımı'!O55+'Mecra Kırılımı'!O95+'Mecra Kırılımı'!O135+'Mecra Kırılımı'!O175+'Mecra Kırılımı'!O215+'Mecra Kırılımı'!O255+'Mecra Kırılımı'!O295+'Mecra Kırılımı'!O335</f>
        <v>0</v>
      </c>
      <c r="P13" s="143">
        <f t="shared" si="0"/>
        <v>208000</v>
      </c>
      <c r="Q13" s="133"/>
      <c r="R13" s="123" t="s">
        <v>57</v>
      </c>
      <c r="S13" s="128">
        <f>+'Mecra Kırılımı'!S55+'Mecra Kırılımı'!S95+'Mecra Kırılımı'!S135+'Mecra Kırılımı'!S175+'Mecra Kırılımı'!S215+'Mecra Kırılımı'!S255+'Mecra Kırılımı'!S295+'Mecra Kırılımı'!S335</f>
        <v>2904.4053333333331</v>
      </c>
      <c r="T13" s="128">
        <f>+'Mecra Kırılımı'!T55+'Mecra Kırılımı'!T95+'Mecra Kırılımı'!T135+'Mecra Kırılımı'!T175+'Mecra Kırılımı'!T215+'Mecra Kırılımı'!T255+'Mecra Kırılımı'!T295+'Mecra Kırılımı'!T335</f>
        <v>2572.3826666666664</v>
      </c>
      <c r="U13" s="128">
        <f>+'Mecra Kırılımı'!U55+'Mecra Kırılımı'!U95+'Mecra Kırılımı'!U135+'Mecra Kırılımı'!U175+'Mecra Kırılımı'!U215+'Mecra Kırılımı'!U255+'Mecra Kırılımı'!U295+'Mecra Kırılımı'!U335</f>
        <v>2950.3783333333317</v>
      </c>
      <c r="V13" s="128">
        <f>+'Mecra Kırılımı'!V55+'Mecra Kırılımı'!V95+'Mecra Kırılımı'!V135+'Mecra Kırılımı'!V175+'Mecra Kırılımı'!V215+'Mecra Kırılımı'!V255+'Mecra Kırılımı'!V295+'Mecra Kırılımı'!V335</f>
        <v>631</v>
      </c>
      <c r="W13" s="128">
        <f>+'Mecra Kırılımı'!W55+'Mecra Kırılımı'!W95+'Mecra Kırılımı'!W135+'Mecra Kırılımı'!W175+'Mecra Kırılımı'!W215+'Mecra Kırılımı'!W255+'Mecra Kırılımı'!W295+'Mecra Kırılımı'!W335</f>
        <v>392.11433333333332</v>
      </c>
      <c r="X13" s="128">
        <f>+'Mecra Kırılımı'!X55+'Mecra Kırılımı'!X95+'Mecra Kırılımı'!X135+'Mecra Kırılımı'!X175+'Mecra Kırılımı'!X215+'Mecra Kırılımı'!X255+'Mecra Kırılımı'!X295+'Mecra Kırılımı'!X335</f>
        <v>588.10561419488988</v>
      </c>
      <c r="Y13" s="128">
        <f>+'Mecra Kırılımı'!Y55+'Mecra Kırılımı'!Y95+'Mecra Kırılımı'!Y135+'Mecra Kırılımı'!Y175+'Mecra Kırılımı'!Y215+'Mecra Kırılımı'!Y255+'Mecra Kırılımı'!Y295+'Mecra Kırılımı'!Y335</f>
        <v>0</v>
      </c>
      <c r="Z13" s="128">
        <f>+'Mecra Kırılımı'!Z55+'Mecra Kırılımı'!Z95+'Mecra Kırılımı'!Z135+'Mecra Kırılımı'!Z175+'Mecra Kırılımı'!Z215+'Mecra Kırılımı'!Z255+'Mecra Kırılımı'!Z295+'Mecra Kırılımı'!Z335</f>
        <v>1504.8068861393567</v>
      </c>
      <c r="AA13" s="128">
        <f>+'Mecra Kırılımı'!AA55+'Mecra Kırılımı'!AA95+'Mecra Kırılımı'!AA135+'Mecra Kırılımı'!AA175+'Mecra Kırılımı'!AA215+'Mecra Kırılımı'!AA255+'Mecra Kırılımı'!AA295+'Mecra Kırılımı'!AA335</f>
        <v>2100.4025782040871</v>
      </c>
      <c r="AB13" s="128">
        <f>+'Mecra Kırılımı'!AB55+'Mecra Kırılımı'!AB95+'Mecra Kırılımı'!AB135+'Mecra Kırılımı'!AB175+'Mecra Kırılımı'!AB215+'Mecra Kırılımı'!AB255+'Mecra Kırılımı'!AB295+'Mecra Kırılımı'!AB335</f>
        <v>2607.2106146195088</v>
      </c>
      <c r="AC13" s="128">
        <f>+'Mecra Kırılımı'!AC55+'Mecra Kırılımı'!AC95+'Mecra Kırılımı'!AC135+'Mecra Kırılımı'!AC175+'Mecra Kırılımı'!AC215+'Mecra Kırılımı'!AC255+'Mecra Kırılımı'!AC295+'Mecra Kırılımı'!AC335</f>
        <v>2206.7151129784761</v>
      </c>
      <c r="AD13" s="128">
        <f>+'Mecra Kırılımı'!AD55+'Mecra Kırılımı'!AD95+'Mecra Kırılımı'!AD135+'Mecra Kırılımı'!AD175+'Mecra Kırılımı'!AD215+'Mecra Kırılımı'!AD255+'Mecra Kırılımı'!AD295+'Mecra Kırılımı'!AD335</f>
        <v>1096.2971833000083</v>
      </c>
      <c r="AE13" s="55">
        <f t="shared" ref="AE13:AE18" si="2">SUM(S13:AD13)</f>
        <v>19553.818656102991</v>
      </c>
      <c r="AF13" s="136"/>
    </row>
    <row r="14" spans="2:32" ht="15.75" thickBot="1" x14ac:dyDescent="0.3">
      <c r="B14" s="400"/>
      <c r="C14" s="122" t="s">
        <v>60</v>
      </c>
      <c r="D14" s="129">
        <f>+'Mecra Kırılımı'!D56+'Mecra Kırılımı'!D96+'Mecra Kırılımı'!D136+'Mecra Kırılımı'!D176+'Mecra Kırılımı'!D216+'Mecra Kırılımı'!D256+'Mecra Kırılımı'!D296+'Mecra Kırılımı'!D336</f>
        <v>14500</v>
      </c>
      <c r="E14" s="129">
        <f>+'Mecra Kırılımı'!E56+'Mecra Kırılımı'!E96+'Mecra Kırılımı'!E136+'Mecra Kırılımı'!E176+'Mecra Kırılımı'!E216+'Mecra Kırılımı'!E256+'Mecra Kırılımı'!E296+'Mecra Kırılımı'!E336</f>
        <v>3000</v>
      </c>
      <c r="F14" s="129">
        <f>+'Mecra Kırılımı'!F56+'Mecra Kırılımı'!F96+'Mecra Kırılımı'!F136+'Mecra Kırılımı'!F176+'Mecra Kırılımı'!F216+'Mecra Kırılımı'!F256+'Mecra Kırılımı'!F296+'Mecra Kırılımı'!F336</f>
        <v>30618</v>
      </c>
      <c r="G14" s="129">
        <f>+'Mecra Kırılımı'!G56+'Mecra Kırılımı'!G96+'Mecra Kırılımı'!G136+'Mecra Kırılımı'!G176+'Mecra Kırılımı'!G216+'Mecra Kırılımı'!G256+'Mecra Kırılımı'!G296+'Mecra Kırılımı'!G336</f>
        <v>3468</v>
      </c>
      <c r="H14" s="129">
        <f>+'Mecra Kırılımı'!H56+'Mecra Kırılımı'!H96+'Mecra Kırılımı'!H136+'Mecra Kırılımı'!H176+'Mecra Kırılımı'!H216+'Mecra Kırılımı'!H256+'Mecra Kırılımı'!H296+'Mecra Kırılımı'!H336</f>
        <v>78000</v>
      </c>
      <c r="I14" s="129">
        <f>+'Mecra Kırılımı'!I56+'Mecra Kırılımı'!I96+'Mecra Kırılımı'!I136+'Mecra Kırılımı'!I176+'Mecra Kırılımı'!I216+'Mecra Kırılımı'!I256+'Mecra Kırılımı'!I296+'Mecra Kırılımı'!I336</f>
        <v>20142</v>
      </c>
      <c r="J14" s="129">
        <f>+'Mecra Kırılımı'!J56+'Mecra Kırılımı'!J96+'Mecra Kırılımı'!J136+'Mecra Kırılımı'!J176+'Mecra Kırılımı'!J216+'Mecra Kırılımı'!J256+'Mecra Kırılımı'!J296+'Mecra Kırılımı'!J336</f>
        <v>0</v>
      </c>
      <c r="K14" s="129">
        <f>+'Mecra Kırılımı'!K56+'Mecra Kırılımı'!K96+'Mecra Kırılımı'!K136+'Mecra Kırılımı'!K176+'Mecra Kırılımı'!K216+'Mecra Kırılımı'!K256+'Mecra Kırılımı'!K296+'Mecra Kırılımı'!K336</f>
        <v>34885</v>
      </c>
      <c r="L14" s="129">
        <f>+'Mecra Kırılımı'!L56+'Mecra Kırılımı'!L96+'Mecra Kırılımı'!L136+'Mecra Kırılımı'!L176+'Mecra Kırılımı'!L216+'Mecra Kırılımı'!L256+'Mecra Kırılımı'!L296+'Mecra Kırılımı'!L336</f>
        <v>78704</v>
      </c>
      <c r="M14" s="129">
        <f>+'Mecra Kırılımı'!M56+'Mecra Kırılımı'!M96+'Mecra Kırılımı'!M136+'Mecra Kırılımı'!M176+'Mecra Kırılımı'!M216+'Mecra Kırılımı'!M256+'Mecra Kırılımı'!M296+'Mecra Kırılımı'!M336</f>
        <v>0</v>
      </c>
      <c r="N14" s="129">
        <f>+'Mecra Kırılımı'!N56+'Mecra Kırılımı'!N96+'Mecra Kırılımı'!N136+'Mecra Kırılımı'!N176+'Mecra Kırılımı'!N216+'Mecra Kırılımı'!N256+'Mecra Kırılımı'!N296+'Mecra Kırılımı'!N336</f>
        <v>0</v>
      </c>
      <c r="O14" s="129">
        <f>+'Mecra Kırılımı'!O56+'Mecra Kırılımı'!O96+'Mecra Kırılımı'!O136+'Mecra Kırılımı'!O176+'Mecra Kırılımı'!O216+'Mecra Kırılımı'!O256+'Mecra Kırılımı'!O296+'Mecra Kırılımı'!O336</f>
        <v>0</v>
      </c>
      <c r="P14" s="144">
        <f t="shared" si="0"/>
        <v>263317</v>
      </c>
      <c r="Q14" s="9"/>
      <c r="R14" s="123" t="s">
        <v>221</v>
      </c>
      <c r="S14" s="128">
        <f>+'Mecra Kırılımı'!S56+'Mecra Kırılımı'!S96+'Mecra Kırılımı'!S136+'Mecra Kırılımı'!S176+'Mecra Kırılımı'!S216+'Mecra Kırılımı'!S256+'Mecra Kırılımı'!S296+'Mecra Kırılımı'!S336</f>
        <v>0</v>
      </c>
      <c r="T14" s="128">
        <f>+'Mecra Kırılımı'!T56+'Mecra Kırılımı'!T96+'Mecra Kırılımı'!T136+'Mecra Kırılımı'!T176+'Mecra Kırılımı'!T216+'Mecra Kırılımı'!T256+'Mecra Kırılımı'!T296+'Mecra Kırılımı'!T336</f>
        <v>0.70264535600641398</v>
      </c>
      <c r="U14" s="128">
        <f>+'Mecra Kırılımı'!U56+'Mecra Kırılımı'!U96+'Mecra Kırılımı'!U136+'Mecra Kırılımı'!U176+'Mecra Kırılımı'!U216+'Mecra Kırılımı'!U256+'Mecra Kırılımı'!U296+'Mecra Kırılımı'!U336</f>
        <v>0</v>
      </c>
      <c r="V14" s="128">
        <f>+'Mecra Kırılımı'!V56+'Mecra Kırılımı'!V96+'Mecra Kırılımı'!V136+'Mecra Kırılımı'!V176+'Mecra Kırılımı'!V216+'Mecra Kırılımı'!V256+'Mecra Kırılımı'!V296+'Mecra Kırılımı'!V336</f>
        <v>0</v>
      </c>
      <c r="W14" s="128">
        <f>+'Mecra Kırılımı'!W56+'Mecra Kırılımı'!W96+'Mecra Kırılımı'!W136+'Mecra Kırılımı'!W176+'Mecra Kırılımı'!W216+'Mecra Kırılımı'!W256+'Mecra Kırılımı'!W296+'Mecra Kırılımı'!W336</f>
        <v>0</v>
      </c>
      <c r="X14" s="128">
        <f>+'Mecra Kırılımı'!X56+'Mecra Kırılımı'!X96+'Mecra Kırılımı'!X136+'Mecra Kırılımı'!X176+'Mecra Kırılımı'!X216+'Mecra Kırılımı'!X256+'Mecra Kırılımı'!X296+'Mecra Kırılımı'!X336</f>
        <v>0</v>
      </c>
      <c r="Y14" s="128">
        <f>+'Mecra Kırılımı'!Y56+'Mecra Kırılımı'!Y96+'Mecra Kırılımı'!Y136+'Mecra Kırılımı'!Y176+'Mecra Kırılımı'!Y216+'Mecra Kırılımı'!Y256+'Mecra Kırılımı'!Y296+'Mecra Kırılımı'!Y336</f>
        <v>0</v>
      </c>
      <c r="Z14" s="128">
        <f>+'Mecra Kırılımı'!Z56+'Mecra Kırılımı'!Z96+'Mecra Kırılımı'!Z136+'Mecra Kırılımı'!Z176+'Mecra Kırılımı'!Z216+'Mecra Kırılımı'!Z256+'Mecra Kırılımı'!Z296+'Mecra Kırılımı'!Z336</f>
        <v>0</v>
      </c>
      <c r="AA14" s="128">
        <f>+'Mecra Kırılımı'!AA56+'Mecra Kırılımı'!AA96+'Mecra Kırılımı'!AA136+'Mecra Kırılımı'!AA176+'Mecra Kırılımı'!AA216+'Mecra Kırılımı'!AA256+'Mecra Kırılımı'!AA296+'Mecra Kırılımı'!AA336</f>
        <v>0</v>
      </c>
      <c r="AB14" s="128">
        <f>+'Mecra Kırılımı'!AB56+'Mecra Kırılımı'!AB96+'Mecra Kırılımı'!AB136+'Mecra Kırılımı'!AB176+'Mecra Kırılımı'!AB216+'Mecra Kırılımı'!AB256+'Mecra Kırılımı'!AB296+'Mecra Kırılımı'!AB336</f>
        <v>0</v>
      </c>
      <c r="AC14" s="128">
        <f>+'Mecra Kırılımı'!AC56+'Mecra Kırılımı'!AC96+'Mecra Kırılımı'!AC136+'Mecra Kırılımı'!AC176+'Mecra Kırılımı'!AC216+'Mecra Kırılımı'!AC256+'Mecra Kırılımı'!AC296+'Mecra Kırılımı'!AC336</f>
        <v>0</v>
      </c>
      <c r="AD14" s="128">
        <f>+'Mecra Kırılımı'!AD56+'Mecra Kırılımı'!AD96+'Mecra Kırılımı'!AD136+'Mecra Kırılımı'!AD176+'Mecra Kırılımı'!AD216+'Mecra Kırılımı'!AD256+'Mecra Kırılımı'!AD296+'Mecra Kırılımı'!AD336</f>
        <v>0</v>
      </c>
      <c r="AE14" s="55">
        <f t="shared" si="2"/>
        <v>0.70264535600641398</v>
      </c>
      <c r="AF14" s="136"/>
    </row>
    <row r="15" spans="2:32" ht="15.75" thickBot="1" x14ac:dyDescent="0.3">
      <c r="B15" s="400"/>
      <c r="C15" s="122" t="s">
        <v>61</v>
      </c>
      <c r="D15" s="129">
        <f>+'Mecra Kırılımı'!D57+'Mecra Kırılımı'!D97+'Mecra Kırılımı'!D137+'Mecra Kırılımı'!D177+'Mecra Kırılımı'!D217+'Mecra Kırılımı'!D257+'Mecra Kırılımı'!D297+'Mecra Kırılımı'!D337</f>
        <v>2500</v>
      </c>
      <c r="E15" s="129">
        <f>+'Mecra Kırılımı'!E57+'Mecra Kırılımı'!E97+'Mecra Kırılımı'!E137+'Mecra Kırılımı'!E177+'Mecra Kırılımı'!E217+'Mecra Kırılımı'!E257+'Mecra Kırılımı'!E297+'Mecra Kırılımı'!E337</f>
        <v>4000</v>
      </c>
      <c r="F15" s="129">
        <f>+'Mecra Kırılımı'!F57+'Mecra Kırılımı'!F97+'Mecra Kırılımı'!F137+'Mecra Kırılımı'!F177+'Mecra Kırılımı'!F217+'Mecra Kırılımı'!F257+'Mecra Kırılımı'!F297+'Mecra Kırılımı'!F337</f>
        <v>6550</v>
      </c>
      <c r="G15" s="129">
        <f>+'Mecra Kırılımı'!G57+'Mecra Kırılımı'!G97+'Mecra Kırılımı'!G137+'Mecra Kırılımı'!G177+'Mecra Kırılımı'!G217+'Mecra Kırılımı'!G257+'Mecra Kırılımı'!G297+'Mecra Kırılımı'!G337</f>
        <v>7000</v>
      </c>
      <c r="H15" s="129">
        <f>+'Mecra Kırılımı'!H57+'Mecra Kırılımı'!H97+'Mecra Kırılımı'!H137+'Mecra Kırılımı'!H177+'Mecra Kırılımı'!H217+'Mecra Kırılımı'!H257+'Mecra Kırılımı'!H297+'Mecra Kırılımı'!H337</f>
        <v>48000</v>
      </c>
      <c r="I15" s="129">
        <f>+'Mecra Kırılımı'!I57+'Mecra Kırılımı'!I97+'Mecra Kırılımı'!I137+'Mecra Kırılımı'!I177+'Mecra Kırılımı'!I217+'Mecra Kırılımı'!I257+'Mecra Kırılımı'!I297+'Mecra Kırılımı'!I337</f>
        <v>23833</v>
      </c>
      <c r="J15" s="129">
        <f>+'Mecra Kırılımı'!J57+'Mecra Kırılımı'!J97+'Mecra Kırılımı'!J137+'Mecra Kırılımı'!J177+'Mecra Kırılımı'!J217+'Mecra Kırılımı'!J257+'Mecra Kırılımı'!J297+'Mecra Kırılımı'!J337</f>
        <v>1500</v>
      </c>
      <c r="K15" s="129">
        <f>+'Mecra Kırılımı'!K57+'Mecra Kırılımı'!K97+'Mecra Kırılımı'!K137+'Mecra Kırılımı'!K177+'Mecra Kırılımı'!K217+'Mecra Kırılımı'!K257+'Mecra Kırılımı'!K297+'Mecra Kırılımı'!K337</f>
        <v>9833</v>
      </c>
      <c r="L15" s="129">
        <f>+'Mecra Kırılımı'!L57+'Mecra Kırılımı'!L97+'Mecra Kırılımı'!L137+'Mecra Kırılımı'!L177+'Mecra Kırılımı'!L217+'Mecra Kırılımı'!L257+'Mecra Kırılımı'!L297+'Mecra Kırılımı'!L337</f>
        <v>31000</v>
      </c>
      <c r="M15" s="129">
        <f>+'Mecra Kırılımı'!M57+'Mecra Kırılımı'!M97+'Mecra Kırılımı'!M137+'Mecra Kırılımı'!M177+'Mecra Kırılımı'!M217+'Mecra Kırılımı'!M257+'Mecra Kırılımı'!M297+'Mecra Kırılımı'!M337</f>
        <v>39833</v>
      </c>
      <c r="N15" s="129">
        <f>+'Mecra Kırılımı'!N57+'Mecra Kırılımı'!N97+'Mecra Kırılımı'!N137+'Mecra Kırılımı'!N177+'Mecra Kırılımı'!N217+'Mecra Kırılımı'!N257+'Mecra Kırılımı'!N297+'Mecra Kırılımı'!N337</f>
        <v>6000</v>
      </c>
      <c r="O15" s="129">
        <f>+'Mecra Kırılımı'!O57+'Mecra Kırılımı'!O97+'Mecra Kırılımı'!O137+'Mecra Kırılımı'!O177+'Mecra Kırılımı'!O217+'Mecra Kırılımı'!O257+'Mecra Kırılımı'!O297+'Mecra Kırılımı'!O337</f>
        <v>7000</v>
      </c>
      <c r="P15" s="144">
        <f t="shared" si="0"/>
        <v>187049</v>
      </c>
      <c r="Q15" s="4"/>
      <c r="R15" s="123" t="s">
        <v>222</v>
      </c>
      <c r="S15" s="128">
        <f>+'Mecra Kırılımı'!S57+'Mecra Kırılımı'!S97+'Mecra Kırılımı'!S137+'Mecra Kırılımı'!S177+'Mecra Kırılımı'!S217+'Mecra Kırılımı'!S257+'Mecra Kırılımı'!S297+'Mecra Kırılımı'!S337</f>
        <v>1168.3226666666662</v>
      </c>
      <c r="T15" s="128">
        <f>+'Mecra Kırılımı'!T57+'Mecra Kırılımı'!T97+'Mecra Kırılımı'!T137+'Mecra Kırılımı'!T177+'Mecra Kırılımı'!T217+'Mecra Kırılımı'!T257+'Mecra Kırılımı'!T297+'Mecra Kırılımı'!T337</f>
        <v>796.95766666666668</v>
      </c>
      <c r="U15" s="128">
        <f>+'Mecra Kırılımı'!U57+'Mecra Kırılımı'!U97+'Mecra Kırılımı'!U137+'Mecra Kırılımı'!U177+'Mecra Kırılımı'!U217+'Mecra Kırılımı'!U257+'Mecra Kırılımı'!U297+'Mecra Kırılımı'!U337</f>
        <v>919.3889999999999</v>
      </c>
      <c r="V15" s="128">
        <f>+'Mecra Kırılımı'!V57+'Mecra Kırılımı'!V97+'Mecra Kırılımı'!V137+'Mecra Kırılımı'!V177+'Mecra Kırılımı'!V217+'Mecra Kırılımı'!V257+'Mecra Kırılımı'!V297+'Mecra Kırılımı'!V337</f>
        <v>189.02600000000001</v>
      </c>
      <c r="W15" s="128">
        <f>+'Mecra Kırılımı'!W57+'Mecra Kırılımı'!W97+'Mecra Kırılımı'!W137+'Mecra Kırılımı'!W177+'Mecra Kırılımı'!W217+'Mecra Kırılımı'!W257+'Mecra Kırılımı'!W297+'Mecra Kırılımı'!W337</f>
        <v>220.08766666666662</v>
      </c>
      <c r="X15" s="128">
        <f>+'Mecra Kırılımı'!X57+'Mecra Kırılımı'!X97+'Mecra Kırılımı'!X137+'Mecra Kırılımı'!X177+'Mecra Kırılımı'!X217+'Mecra Kırılımı'!X257+'Mecra Kırılımı'!X297+'Mecra Kırılımı'!X337</f>
        <v>234.57124162919456</v>
      </c>
      <c r="Y15" s="128">
        <f>+'Mecra Kırılımı'!Y57+'Mecra Kırılımı'!Y97+'Mecra Kırılımı'!Y137+'Mecra Kırılımı'!Y177+'Mecra Kırılımı'!Y217+'Mecra Kırılımı'!Y257+'Mecra Kırılımı'!Y297+'Mecra Kırılımı'!Y337</f>
        <v>0</v>
      </c>
      <c r="Z15" s="128">
        <f>+'Mecra Kırılımı'!Z57+'Mecra Kırılımı'!Z97+'Mecra Kırılımı'!Z137+'Mecra Kırılımı'!Z177+'Mecra Kırılımı'!Z217+'Mecra Kırılımı'!Z257+'Mecra Kırılımı'!Z297+'Mecra Kırılımı'!Z337</f>
        <v>216.67492196702992</v>
      </c>
      <c r="AA15" s="128">
        <f>+'Mecra Kırılımı'!AA57+'Mecra Kırılımı'!AA97+'Mecra Kırılımı'!AA137+'Mecra Kırılımı'!AA177+'Mecra Kırılımı'!AA217+'Mecra Kırılımı'!AA257+'Mecra Kırılımı'!AA297+'Mecra Kırılımı'!AA337</f>
        <v>698.28225732168323</v>
      </c>
      <c r="AB15" s="128">
        <f>+'Mecra Kırılımı'!AB57+'Mecra Kırılımı'!AB97+'Mecra Kırılımı'!AB137+'Mecra Kırılımı'!AB177+'Mecra Kırılımı'!AB217+'Mecra Kırılımı'!AB257+'Mecra Kırılımı'!AB297+'Mecra Kırılımı'!AB337</f>
        <v>592.38903847266738</v>
      </c>
      <c r="AC15" s="128">
        <f>+'Mecra Kırılımı'!AC57+'Mecra Kırılımı'!AC97+'Mecra Kırılımı'!AC137+'Mecra Kırılımı'!AC177+'Mecra Kırılımı'!AC217+'Mecra Kırılımı'!AC257+'Mecra Kırılımı'!AC297+'Mecra Kırılımı'!AC337</f>
        <v>542.86870490086437</v>
      </c>
      <c r="AD15" s="128">
        <f>+'Mecra Kırılımı'!AD57+'Mecra Kırılımı'!AD97+'Mecra Kırılımı'!AD137+'Mecra Kırılımı'!AD177+'Mecra Kırılımı'!AD217+'Mecra Kırılımı'!AD257+'Mecra Kırılımı'!AD297+'Mecra Kırılımı'!AD337</f>
        <v>360.7504148180501</v>
      </c>
      <c r="AE15" s="55">
        <f t="shared" si="2"/>
        <v>5939.3195791094895</v>
      </c>
      <c r="AF15" s="136"/>
    </row>
    <row r="16" spans="2:32" ht="15.75" thickBot="1" x14ac:dyDescent="0.3">
      <c r="B16" s="400"/>
      <c r="C16" s="122" t="s">
        <v>62</v>
      </c>
      <c r="D16" s="129">
        <f>+'Mecra Kırılımı'!D58+'Mecra Kırılımı'!D98+'Mecra Kırılımı'!D138+'Mecra Kırılımı'!D178+'Mecra Kırılımı'!D218+'Mecra Kırılımı'!D258+'Mecra Kırılımı'!D298+'Mecra Kırılımı'!D338</f>
        <v>0</v>
      </c>
      <c r="E16" s="129">
        <f>+'Mecra Kırılımı'!E58+'Mecra Kırılımı'!E98+'Mecra Kırılımı'!E138+'Mecra Kırılımı'!E178+'Mecra Kırılımı'!E218+'Mecra Kırılımı'!E258+'Mecra Kırılımı'!E298+'Mecra Kırılımı'!E338</f>
        <v>0</v>
      </c>
      <c r="F16" s="129">
        <f>+'Mecra Kırılımı'!F58+'Mecra Kırılımı'!F98+'Mecra Kırılımı'!F138+'Mecra Kırılımı'!F178+'Mecra Kırılımı'!F218+'Mecra Kırılımı'!F258+'Mecra Kırılımı'!F298+'Mecra Kırılımı'!F338</f>
        <v>0</v>
      </c>
      <c r="G16" s="129">
        <f>+'Mecra Kırılımı'!G58+'Mecra Kırılımı'!G98+'Mecra Kırılımı'!G138+'Mecra Kırılımı'!G178+'Mecra Kırılımı'!G218+'Mecra Kırılımı'!G258+'Mecra Kırılımı'!G298+'Mecra Kırılımı'!G338</f>
        <v>0</v>
      </c>
      <c r="H16" s="129">
        <f>+'Mecra Kırılımı'!H58+'Mecra Kırılımı'!H98+'Mecra Kırılımı'!H138+'Mecra Kırılımı'!H178+'Mecra Kırılımı'!H218+'Mecra Kırılımı'!H258+'Mecra Kırılımı'!H298+'Mecra Kırılımı'!H338</f>
        <v>0</v>
      </c>
      <c r="I16" s="129">
        <f>+'Mecra Kırılımı'!I58+'Mecra Kırılımı'!I98+'Mecra Kırılımı'!I138+'Mecra Kırılımı'!I178+'Mecra Kırılımı'!I218+'Mecra Kırılımı'!I258+'Mecra Kırılımı'!I298+'Mecra Kırılımı'!I338</f>
        <v>0</v>
      </c>
      <c r="J16" s="129">
        <f>+'Mecra Kırılımı'!J58+'Mecra Kırılımı'!J98+'Mecra Kırılımı'!J138+'Mecra Kırılımı'!J178+'Mecra Kırılımı'!J218+'Mecra Kırılımı'!J258+'Mecra Kırılımı'!J298+'Mecra Kırılımı'!J338</f>
        <v>0</v>
      </c>
      <c r="K16" s="129">
        <f>+'Mecra Kırılımı'!K58+'Mecra Kırılımı'!K98+'Mecra Kırılımı'!K138+'Mecra Kırılımı'!K178+'Mecra Kırılımı'!K218+'Mecra Kırılımı'!K258+'Mecra Kırılımı'!K298+'Mecra Kırılımı'!K338</f>
        <v>0</v>
      </c>
      <c r="L16" s="129">
        <f>+'Mecra Kırılımı'!L58+'Mecra Kırılımı'!L98+'Mecra Kırılımı'!L138+'Mecra Kırılımı'!L178+'Mecra Kırılımı'!L218+'Mecra Kırılımı'!L258+'Mecra Kırılımı'!L298+'Mecra Kırılımı'!L338</f>
        <v>0</v>
      </c>
      <c r="M16" s="129">
        <f>+'Mecra Kırılımı'!M58+'Mecra Kırılımı'!M98+'Mecra Kırılımı'!M138+'Mecra Kırılımı'!M178+'Mecra Kırılımı'!M218+'Mecra Kırılımı'!M258+'Mecra Kırılımı'!M298+'Mecra Kırılımı'!M338</f>
        <v>0</v>
      </c>
      <c r="N16" s="129">
        <f>+'Mecra Kırılımı'!N58+'Mecra Kırılımı'!N98+'Mecra Kırılımı'!N138+'Mecra Kırılımı'!N178+'Mecra Kırılımı'!N218+'Mecra Kırılımı'!N258+'Mecra Kırılımı'!N298+'Mecra Kırılımı'!N338</f>
        <v>0</v>
      </c>
      <c r="O16" s="129">
        <f>+'Mecra Kırılımı'!O58+'Mecra Kırılımı'!O98+'Mecra Kırılımı'!O138+'Mecra Kırılımı'!O178+'Mecra Kırılımı'!O218+'Mecra Kırılımı'!O258+'Mecra Kırılımı'!O298+'Mecra Kırılımı'!O338</f>
        <v>0</v>
      </c>
      <c r="P16" s="144">
        <f t="shared" si="0"/>
        <v>0</v>
      </c>
      <c r="Q16" s="4"/>
      <c r="R16" s="123" t="s">
        <v>223</v>
      </c>
      <c r="S16" s="128">
        <f>+'Mecra Kırılımı'!S58+'Mecra Kırılımı'!S98+'Mecra Kırılımı'!S138+'Mecra Kırılımı'!S178+'Mecra Kırılımı'!S218+'Mecra Kırılımı'!S258+'Mecra Kırılımı'!S298+'Mecra Kırılımı'!S338</f>
        <v>0</v>
      </c>
      <c r="T16" s="128">
        <f>+'Mecra Kırılımı'!T58+'Mecra Kırılımı'!T98+'Mecra Kırılımı'!T138+'Mecra Kırılımı'!T178+'Mecra Kırılımı'!T218+'Mecra Kırılımı'!T258+'Mecra Kırılımı'!T298+'Mecra Kırılımı'!T338</f>
        <v>216.11233333333337</v>
      </c>
      <c r="U16" s="128">
        <f>+'Mecra Kırılımı'!U58+'Mecra Kırılımı'!U98+'Mecra Kırılımı'!U138+'Mecra Kırılımı'!U178+'Mecra Kırılımı'!U218+'Mecra Kırılımı'!U258+'Mecra Kırılımı'!U298+'Mecra Kırılımı'!U338</f>
        <v>140.16533333333331</v>
      </c>
      <c r="V16" s="128">
        <f>+'Mecra Kırılımı'!V58+'Mecra Kırılımı'!V98+'Mecra Kırılımı'!V138+'Mecra Kırılımı'!V178+'Mecra Kırılımı'!V218+'Mecra Kırılımı'!V258+'Mecra Kırılımı'!V298+'Mecra Kırılımı'!V338</f>
        <v>336</v>
      </c>
      <c r="W16" s="128">
        <f>+'Mecra Kırılımı'!W58+'Mecra Kırılımı'!W98+'Mecra Kırılımı'!W138+'Mecra Kırılımı'!W178+'Mecra Kırılımı'!W218+'Mecra Kırılımı'!W258+'Mecra Kırılımı'!W298+'Mecra Kırılımı'!W338</f>
        <v>320.08800000000002</v>
      </c>
      <c r="X16" s="128">
        <f>+'Mecra Kırılımı'!X58+'Mecra Kırılımı'!X98+'Mecra Kırılımı'!X138+'Mecra Kırılımı'!X178+'Mecra Kırılımı'!X218+'Mecra Kırılımı'!X258+'Mecra Kırılımı'!X298+'Mecra Kırılımı'!X338</f>
        <v>176.75630334465188</v>
      </c>
      <c r="Y16" s="128">
        <f>+'Mecra Kırılımı'!Y58+'Mecra Kırılımı'!Y98+'Mecra Kırılımı'!Y138+'Mecra Kırılımı'!Y178+'Mecra Kırılımı'!Y218+'Mecra Kırılımı'!Y258+'Mecra Kırılımı'!Y298+'Mecra Kırılımı'!Y338</f>
        <v>0</v>
      </c>
      <c r="Z16" s="128">
        <f>+'Mecra Kırılımı'!Z58+'Mecra Kırılımı'!Z98+'Mecra Kırılımı'!Z138+'Mecra Kırılımı'!Z178+'Mecra Kırılımı'!Z218+'Mecra Kırılımı'!Z258+'Mecra Kırılımı'!Z298+'Mecra Kırılımı'!Z338</f>
        <v>157.17320532222612</v>
      </c>
      <c r="AA16" s="128">
        <f>+'Mecra Kırılımı'!AA58+'Mecra Kırılımı'!AA98+'Mecra Kırılımı'!AA138+'Mecra Kırılımı'!AA178+'Mecra Kırılımı'!AA218+'Mecra Kırılımı'!AA258+'Mecra Kırılımı'!AA298+'Mecra Kırılımı'!AA338</f>
        <v>21.420157174241758</v>
      </c>
      <c r="AB16" s="128">
        <f>+'Mecra Kırılımı'!AB58+'Mecra Kırılımı'!AB98+'Mecra Kırılımı'!AB138+'Mecra Kırılımı'!AB178+'Mecra Kırılımı'!AB218+'Mecra Kırılımı'!AB258+'Mecra Kırılımı'!AB298+'Mecra Kırılımı'!AB338</f>
        <v>87.014309694125444</v>
      </c>
      <c r="AC16" s="128">
        <f>+'Mecra Kırılımı'!AC58+'Mecra Kırılımı'!AC98+'Mecra Kırılımı'!AC138+'Mecra Kırılımı'!AC178+'Mecra Kırılımı'!AC218+'Mecra Kırılımı'!AC258+'Mecra Kırılımı'!AC298+'Mecra Kırılımı'!AC338</f>
        <v>34.853384485173642</v>
      </c>
      <c r="AD16" s="128">
        <f>+'Mecra Kırılımı'!AD58+'Mecra Kırılımı'!AD98+'Mecra Kırılımı'!AD138+'Mecra Kırılımı'!AD178+'Mecra Kırılımı'!AD218+'Mecra Kırılımı'!AD258+'Mecra Kırılımı'!AD298+'Mecra Kırılımı'!AD338</f>
        <v>0</v>
      </c>
      <c r="AE16" s="55">
        <f t="shared" si="2"/>
        <v>1489.5830266870851</v>
      </c>
      <c r="AF16" s="136"/>
    </row>
    <row r="17" spans="2:32" ht="15.75" thickBot="1" x14ac:dyDescent="0.3">
      <c r="B17" s="400"/>
      <c r="C17" s="122" t="s">
        <v>63</v>
      </c>
      <c r="D17" s="129">
        <f>+'Mecra Kırılımı'!D59+'Mecra Kırılımı'!D99+'Mecra Kırılımı'!D139+'Mecra Kırılımı'!D179+'Mecra Kırılımı'!D219+'Mecra Kırılımı'!D259+'Mecra Kırılımı'!D299+'Mecra Kırılımı'!D339</f>
        <v>0</v>
      </c>
      <c r="E17" s="129">
        <f>+'Mecra Kırılımı'!E59+'Mecra Kırılımı'!E99+'Mecra Kırılımı'!E139+'Mecra Kırılımı'!E179+'Mecra Kırılımı'!E219+'Mecra Kırılımı'!E259+'Mecra Kırılımı'!E299+'Mecra Kırılımı'!E339</f>
        <v>0</v>
      </c>
      <c r="F17" s="129">
        <f>+'Mecra Kırılımı'!F59+'Mecra Kırılımı'!F99+'Mecra Kırılımı'!F139+'Mecra Kırılımı'!F179+'Mecra Kırılımı'!F219+'Mecra Kırılımı'!F259+'Mecra Kırılımı'!F299+'Mecra Kırılımı'!F339</f>
        <v>0</v>
      </c>
      <c r="G17" s="129">
        <f>+'Mecra Kırılımı'!G59+'Mecra Kırılımı'!G99+'Mecra Kırılımı'!G139+'Mecra Kırılımı'!G179+'Mecra Kırılımı'!G219+'Mecra Kırılımı'!G259+'Mecra Kırılımı'!G299+'Mecra Kırılımı'!G339</f>
        <v>0</v>
      </c>
      <c r="H17" s="129">
        <f>+'Mecra Kırılımı'!H59+'Mecra Kırılımı'!H99+'Mecra Kırılımı'!H139+'Mecra Kırılımı'!H179+'Mecra Kırılımı'!H219+'Mecra Kırılımı'!H259+'Mecra Kırılımı'!H299+'Mecra Kırılımı'!H339</f>
        <v>0</v>
      </c>
      <c r="I17" s="129">
        <f>+'Mecra Kırılımı'!I59+'Mecra Kırılımı'!I99+'Mecra Kırılımı'!I139+'Mecra Kırılımı'!I179+'Mecra Kırılımı'!I219+'Mecra Kırılımı'!I259+'Mecra Kırılımı'!I299+'Mecra Kırılımı'!I339</f>
        <v>0</v>
      </c>
      <c r="J17" s="129">
        <f>+'Mecra Kırılımı'!J59+'Mecra Kırılımı'!J99+'Mecra Kırılımı'!J139+'Mecra Kırılımı'!J179+'Mecra Kırılımı'!J219+'Mecra Kırılımı'!J259+'Mecra Kırılımı'!J299+'Mecra Kırılımı'!J339</f>
        <v>0</v>
      </c>
      <c r="K17" s="129">
        <f>+'Mecra Kırılımı'!K59+'Mecra Kırılımı'!K99+'Mecra Kırılımı'!K139+'Mecra Kırılımı'!K179+'Mecra Kırılımı'!K219+'Mecra Kırılımı'!K259+'Mecra Kırılımı'!K299+'Mecra Kırılımı'!K339</f>
        <v>0</v>
      </c>
      <c r="L17" s="129">
        <f>+'Mecra Kırılımı'!L59+'Mecra Kırılımı'!L99+'Mecra Kırılımı'!L139+'Mecra Kırılımı'!L179+'Mecra Kırılımı'!L219+'Mecra Kırılımı'!L259+'Mecra Kırılımı'!L299+'Mecra Kırılımı'!L339</f>
        <v>0</v>
      </c>
      <c r="M17" s="129">
        <f>+'Mecra Kırılımı'!M59+'Mecra Kırılımı'!M99+'Mecra Kırılımı'!M139+'Mecra Kırılımı'!M179+'Mecra Kırılımı'!M219+'Mecra Kırılımı'!M259+'Mecra Kırılımı'!M299+'Mecra Kırılımı'!M339</f>
        <v>0</v>
      </c>
      <c r="N17" s="129">
        <f>+'Mecra Kırılımı'!N59+'Mecra Kırılımı'!N99+'Mecra Kırılımı'!N139+'Mecra Kırılımı'!N179+'Mecra Kırılımı'!N219+'Mecra Kırılımı'!N259+'Mecra Kırılımı'!N299+'Mecra Kırılımı'!N339</f>
        <v>0</v>
      </c>
      <c r="O17" s="129">
        <f>+'Mecra Kırılımı'!O59+'Mecra Kırılımı'!O99+'Mecra Kırılımı'!O139+'Mecra Kırılımı'!O179+'Mecra Kırılımı'!O219+'Mecra Kırılımı'!O259+'Mecra Kırılımı'!O299+'Mecra Kırılımı'!O339</f>
        <v>0</v>
      </c>
      <c r="P17" s="144">
        <f t="shared" si="0"/>
        <v>0</v>
      </c>
      <c r="Q17" s="9"/>
      <c r="R17" s="123" t="s">
        <v>224</v>
      </c>
      <c r="S17" s="128">
        <f>+'Mecra Kırılımı'!S59+'Mecra Kırılımı'!S99+'Mecra Kırılımı'!S139+'Mecra Kırılımı'!S179+'Mecra Kırılımı'!S219+'Mecra Kırılımı'!S259+'Mecra Kırılımı'!S299+'Mecra Kırılımı'!S339</f>
        <v>0</v>
      </c>
      <c r="T17" s="128">
        <f>+'Mecra Kırılımı'!T59+'Mecra Kırılımı'!T99+'Mecra Kırılımı'!T139+'Mecra Kırılımı'!T179+'Mecra Kırılımı'!T219+'Mecra Kırılımı'!T259+'Mecra Kırılımı'!T299+'Mecra Kırılımı'!T339</f>
        <v>0</v>
      </c>
      <c r="U17" s="128">
        <f>+'Mecra Kırılımı'!U59+'Mecra Kırılımı'!U99+'Mecra Kırılımı'!U139+'Mecra Kırılımı'!U179+'Mecra Kırılımı'!U219+'Mecra Kırılımı'!U259+'Mecra Kırılımı'!U299+'Mecra Kırılımı'!U339</f>
        <v>0</v>
      </c>
      <c r="V17" s="128">
        <f>+'Mecra Kırılımı'!V59+'Mecra Kırılımı'!V99+'Mecra Kırılımı'!V139+'Mecra Kırılımı'!V179+'Mecra Kırılımı'!V219+'Mecra Kırılımı'!V259+'Mecra Kırılımı'!V299+'Mecra Kırılımı'!V339</f>
        <v>0</v>
      </c>
      <c r="W17" s="128">
        <f>+'Mecra Kırılımı'!W59+'Mecra Kırılımı'!W99+'Mecra Kırılımı'!W139+'Mecra Kırılımı'!W179+'Mecra Kırılımı'!W219+'Mecra Kırılımı'!W259+'Mecra Kırılımı'!W299+'Mecra Kırılımı'!W339</f>
        <v>569.84</v>
      </c>
      <c r="X17" s="128">
        <f>+'Mecra Kırılımı'!X59+'Mecra Kırılımı'!X99+'Mecra Kırılımı'!X139+'Mecra Kırılımı'!X179+'Mecra Kırılımı'!X219+'Mecra Kırılımı'!X259+'Mecra Kırılımı'!X299+'Mecra Kırılımı'!X339</f>
        <v>450</v>
      </c>
      <c r="Y17" s="128">
        <f>+'Mecra Kırılımı'!Y59+'Mecra Kırılımı'!Y99+'Mecra Kırılımı'!Y139+'Mecra Kırılımı'!Y179+'Mecra Kırılımı'!Y219+'Mecra Kırılımı'!Y259+'Mecra Kırılımı'!Y299+'Mecra Kırılımı'!Y339</f>
        <v>0</v>
      </c>
      <c r="Z17" s="128">
        <f>+'Mecra Kırılımı'!Z59+'Mecra Kırılımı'!Z99+'Mecra Kırılımı'!Z139+'Mecra Kırılımı'!Z179+'Mecra Kırılımı'!Z219+'Mecra Kırılımı'!Z259+'Mecra Kırılımı'!Z299+'Mecra Kırılımı'!Z339</f>
        <v>0</v>
      </c>
      <c r="AA17" s="128">
        <f>+'Mecra Kırılımı'!AA59+'Mecra Kırılımı'!AA99+'Mecra Kırılımı'!AA139+'Mecra Kırılımı'!AA179+'Mecra Kırılımı'!AA219+'Mecra Kırılımı'!AA259+'Mecra Kırılımı'!AA299+'Mecra Kırılımı'!AA339</f>
        <v>0</v>
      </c>
      <c r="AB17" s="128">
        <f>+'Mecra Kırılımı'!AB59+'Mecra Kırılımı'!AB99+'Mecra Kırılımı'!AB139+'Mecra Kırılımı'!AB179+'Mecra Kırılımı'!AB219+'Mecra Kırılımı'!AB259+'Mecra Kırılımı'!AB299+'Mecra Kırılımı'!AB339</f>
        <v>0</v>
      </c>
      <c r="AC17" s="128">
        <f>+'Mecra Kırılımı'!AC59+'Mecra Kırılımı'!AC99+'Mecra Kırılımı'!AC139+'Mecra Kırılımı'!AC179+'Mecra Kırılımı'!AC219+'Mecra Kırılımı'!AC259+'Mecra Kırılımı'!AC299+'Mecra Kırılımı'!AC339</f>
        <v>0</v>
      </c>
      <c r="AD17" s="128">
        <f>+'Mecra Kırılımı'!AD59+'Mecra Kırılımı'!AD99+'Mecra Kırılımı'!AD139+'Mecra Kırılımı'!AD179+'Mecra Kırılımı'!AD219+'Mecra Kırılımı'!AD259+'Mecra Kırılımı'!AD299+'Mecra Kırılımı'!AD339</f>
        <v>0</v>
      </c>
      <c r="AE17" s="55">
        <f t="shared" si="2"/>
        <v>1019.84</v>
      </c>
      <c r="AF17" s="136"/>
    </row>
    <row r="18" spans="2:32" x14ac:dyDescent="0.25">
      <c r="B18" s="400"/>
      <c r="C18" s="122" t="s">
        <v>64</v>
      </c>
      <c r="D18" s="129">
        <f>+'Mecra Kırılımı'!D60+'Mecra Kırılımı'!D100+'Mecra Kırılımı'!D140+'Mecra Kırılımı'!D180+'Mecra Kırılımı'!D220+'Mecra Kırılımı'!D260+'Mecra Kırılımı'!D300+'Mecra Kırılımı'!D340</f>
        <v>0</v>
      </c>
      <c r="E18" s="129">
        <f>+'Mecra Kırılımı'!E60+'Mecra Kırılımı'!E100+'Mecra Kırılımı'!E140+'Mecra Kırılımı'!E180+'Mecra Kırılımı'!E220+'Mecra Kırılımı'!E260+'Mecra Kırılımı'!E300+'Mecra Kırılımı'!E340</f>
        <v>138939</v>
      </c>
      <c r="F18" s="129">
        <f>+'Mecra Kırılımı'!F60+'Mecra Kırılımı'!F100+'Mecra Kırılımı'!F140+'Mecra Kırılımı'!F180+'Mecra Kırılımı'!F220+'Mecra Kırılımı'!F260+'Mecra Kırılımı'!F300+'Mecra Kırılımı'!F340</f>
        <v>0</v>
      </c>
      <c r="G18" s="129">
        <f>+'Mecra Kırılımı'!G60+'Mecra Kırılımı'!G100+'Mecra Kırılımı'!G140+'Mecra Kırılımı'!G180+'Mecra Kırılımı'!G220+'Mecra Kırılımı'!G260+'Mecra Kırılımı'!G300+'Mecra Kırılımı'!G340</f>
        <v>0</v>
      </c>
      <c r="H18" s="129">
        <f>+'Mecra Kırılımı'!H60+'Mecra Kırılımı'!H100+'Mecra Kırılımı'!H140+'Mecra Kırılımı'!H180+'Mecra Kırılımı'!H220+'Mecra Kırılımı'!H260+'Mecra Kırılımı'!H300+'Mecra Kırılımı'!H340</f>
        <v>25050</v>
      </c>
      <c r="I18" s="129">
        <f>+'Mecra Kırılımı'!I60+'Mecra Kırılımı'!I100+'Mecra Kırılımı'!I140+'Mecra Kırılımı'!I180+'Mecra Kırılımı'!I220+'Mecra Kırılımı'!I260+'Mecra Kırılımı'!I300+'Mecra Kırılımı'!I340</f>
        <v>0</v>
      </c>
      <c r="J18" s="129">
        <f>+'Mecra Kırılımı'!J60+'Mecra Kırılımı'!J100+'Mecra Kırılımı'!J140+'Mecra Kırılımı'!J180+'Mecra Kırılımı'!J220+'Mecra Kırılımı'!J260+'Mecra Kırılımı'!J300+'Mecra Kırılımı'!J340</f>
        <v>0</v>
      </c>
      <c r="K18" s="129">
        <f>+'Mecra Kırılımı'!K60+'Mecra Kırılımı'!K100+'Mecra Kırılımı'!K140+'Mecra Kırılımı'!K180+'Mecra Kırılımı'!K220+'Mecra Kırılımı'!K260+'Mecra Kırılımı'!K300+'Mecra Kırılımı'!K340</f>
        <v>0</v>
      </c>
      <c r="L18" s="129">
        <f>+'Mecra Kırılımı'!L60+'Mecra Kırılımı'!L100+'Mecra Kırılımı'!L140+'Mecra Kırılımı'!L180+'Mecra Kırılımı'!L220+'Mecra Kırılımı'!L260+'Mecra Kırılımı'!L300+'Mecra Kırılımı'!L340</f>
        <v>169875</v>
      </c>
      <c r="M18" s="129">
        <f>+'Mecra Kırılımı'!M60+'Mecra Kırılımı'!M100+'Mecra Kırılımı'!M140+'Mecra Kırılımı'!M180+'Mecra Kırılımı'!M220+'Mecra Kırılımı'!M260+'Mecra Kırılımı'!M300+'Mecra Kırılımı'!M340</f>
        <v>20125</v>
      </c>
      <c r="N18" s="129">
        <f>+'Mecra Kırılımı'!N60+'Mecra Kırılımı'!N100+'Mecra Kırılımı'!N140+'Mecra Kırılımı'!N180+'Mecra Kırılımı'!N220+'Mecra Kırılımı'!N260+'Mecra Kırılımı'!N300+'Mecra Kırılımı'!N340</f>
        <v>0</v>
      </c>
      <c r="O18" s="129">
        <f>+'Mecra Kırılımı'!O60+'Mecra Kırılımı'!O100+'Mecra Kırılımı'!O140+'Mecra Kırılımı'!O180+'Mecra Kırılımı'!O220+'Mecra Kırılımı'!O260+'Mecra Kırılımı'!O300+'Mecra Kırılımı'!O340</f>
        <v>0</v>
      </c>
      <c r="P18" s="144">
        <f t="shared" si="0"/>
        <v>353989</v>
      </c>
      <c r="Q18" s="9"/>
      <c r="R18" s="123" t="s">
        <v>101</v>
      </c>
      <c r="S18" s="128">
        <f>+'Mecra Kırılımı'!S60+'Mecra Kırılımı'!S100+'Mecra Kırılımı'!S140+'Mecra Kırılımı'!S180+'Mecra Kırılımı'!S220+'Mecra Kırılımı'!S260+'Mecra Kırılımı'!S300+'Mecra Kırılımı'!S340</f>
        <v>78.494</v>
      </c>
      <c r="T18" s="128">
        <f>+'Mecra Kırılımı'!T60+'Mecra Kırılımı'!T100+'Mecra Kırılımı'!T140+'Mecra Kırılımı'!T180+'Mecra Kırılımı'!T220+'Mecra Kırılımı'!T260+'Mecra Kırılımı'!T300+'Mecra Kırılımı'!T340</f>
        <v>95.976333333333343</v>
      </c>
      <c r="U18" s="128">
        <f>+'Mecra Kırılımı'!U60+'Mecra Kırılımı'!U100+'Mecra Kırılımı'!U140+'Mecra Kırılımı'!U180+'Mecra Kırılımı'!U220+'Mecra Kırılımı'!U260+'Mecra Kırılımı'!U300+'Mecra Kırılımı'!U340</f>
        <v>258.49666666666667</v>
      </c>
      <c r="V18" s="128">
        <f>+'Mecra Kırılımı'!V60+'Mecra Kırılımı'!V100+'Mecra Kırılımı'!V140+'Mecra Kırılımı'!V180+'Mecra Kırılımı'!V220+'Mecra Kırılımı'!V260+'Mecra Kırılımı'!V300+'Mecra Kırılımı'!V340</f>
        <v>17.105666666666668</v>
      </c>
      <c r="W18" s="128">
        <f>+'Mecra Kırılımı'!W60+'Mecra Kırılımı'!W100+'Mecra Kırılımı'!W140+'Mecra Kırılımı'!W180+'Mecra Kırılımı'!W220+'Mecra Kırılımı'!W260+'Mecra Kırılımı'!W300+'Mecra Kırılımı'!W340</f>
        <v>40.775333333333336</v>
      </c>
      <c r="X18" s="128">
        <f>+'Mecra Kırılımı'!X60+'Mecra Kırılımı'!X100+'Mecra Kırılımı'!X140+'Mecra Kırılımı'!X180+'Mecra Kırılımı'!X220+'Mecra Kırılımı'!X260+'Mecra Kırılımı'!X300+'Mecra Kırılımı'!X340</f>
        <v>0</v>
      </c>
      <c r="Y18" s="128">
        <f>+'Mecra Kırılımı'!Y60+'Mecra Kırılımı'!Y100+'Mecra Kırılımı'!Y140+'Mecra Kırılımı'!Y180+'Mecra Kırılımı'!Y220+'Mecra Kırılımı'!Y260+'Mecra Kırılımı'!Y300+'Mecra Kırılımı'!Y340</f>
        <v>0</v>
      </c>
      <c r="Z18" s="128">
        <f>+'Mecra Kırılımı'!Z60+'Mecra Kırılımı'!Z100+'Mecra Kırılımı'!Z140+'Mecra Kırılımı'!Z180+'Mecra Kırılımı'!Z220+'Mecra Kırılımı'!Z260+'Mecra Kırılımı'!Z300+'Mecra Kırılımı'!Z340</f>
        <v>0</v>
      </c>
      <c r="AA18" s="128">
        <f>+'Mecra Kırılımı'!AA60+'Mecra Kırılımı'!AA100+'Mecra Kırılımı'!AA140+'Mecra Kırılımı'!AA180+'Mecra Kırılımı'!AA220+'Mecra Kırılımı'!AA260+'Mecra Kırılımı'!AA300+'Mecra Kırılımı'!AA340</f>
        <v>0</v>
      </c>
      <c r="AB18" s="128">
        <f>+'Mecra Kırılımı'!AB60+'Mecra Kırılımı'!AB100+'Mecra Kırılımı'!AB140+'Mecra Kırılımı'!AB180+'Mecra Kırılımı'!AB220+'Mecra Kırılımı'!AB260+'Mecra Kırılımı'!AB300+'Mecra Kırılımı'!AB340</f>
        <v>0</v>
      </c>
      <c r="AC18" s="128">
        <f>+'Mecra Kırılımı'!AC60+'Mecra Kırılımı'!AC100+'Mecra Kırılımı'!AC140+'Mecra Kırılımı'!AC180+'Mecra Kırılımı'!AC220+'Mecra Kırılımı'!AC260+'Mecra Kırılımı'!AC300+'Mecra Kırılımı'!AC340</f>
        <v>0</v>
      </c>
      <c r="AD18" s="128">
        <f>+'Mecra Kırılımı'!AD60+'Mecra Kırılımı'!AD100+'Mecra Kırılımı'!AD140+'Mecra Kırılımı'!AD180+'Mecra Kırılımı'!AD220+'Mecra Kırılımı'!AD260+'Mecra Kırılımı'!AD300+'Mecra Kırılımı'!AD340</f>
        <v>0</v>
      </c>
      <c r="AE18" s="55">
        <f t="shared" si="2"/>
        <v>490.84799999999996</v>
      </c>
      <c r="AF18" s="136"/>
    </row>
    <row r="19" spans="2:32" x14ac:dyDescent="0.25">
      <c r="B19" s="400"/>
      <c r="C19" s="212" t="s">
        <v>65</v>
      </c>
      <c r="D19" s="213">
        <f>+'Mecra Kırılımı'!D61+'Mecra Kırılımı'!D101+'Mecra Kırılımı'!D141+'Mecra Kırılımı'!D181+'Mecra Kırılımı'!D221+'Mecra Kırılımı'!D261+'Mecra Kırılımı'!D301+'Mecra Kırılımı'!D341</f>
        <v>26481.131999999994</v>
      </c>
      <c r="E19" s="213">
        <f>+'Mecra Kırılımı'!E61+'Mecra Kırılımı'!E101+'Mecra Kırılımı'!E141+'Mecra Kırılımı'!E181+'Mecra Kırılımı'!E221+'Mecra Kırılımı'!E261+'Mecra Kırılımı'!E301+'Mecra Kırılımı'!E341</f>
        <v>337164.98436</v>
      </c>
      <c r="F19" s="213">
        <f>+'Mecra Kırılımı'!F61+'Mecra Kırılımı'!F101+'Mecra Kırılımı'!F141+'Mecra Kırılımı'!F181+'Mecra Kırılımı'!F221+'Mecra Kırılımı'!F261+'Mecra Kırılımı'!F301+'Mecra Kırılımı'!F341</f>
        <v>379959.44207333331</v>
      </c>
      <c r="G19" s="213">
        <f>+'Mecra Kırılımı'!G61+'Mecra Kırılımı'!G101+'Mecra Kırılımı'!G141+'Mecra Kırılımı'!G181+'Mecra Kırılımı'!G221+'Mecra Kırılımı'!G261+'Mecra Kırılımı'!G301+'Mecra Kırılımı'!G341</f>
        <v>198837.59391999998</v>
      </c>
      <c r="H19" s="213">
        <f>+'Mecra Kırılımı'!H61+'Mecra Kırılımı'!H101+'Mecra Kırılımı'!H141+'Mecra Kırılımı'!H181+'Mecra Kırılımı'!H221+'Mecra Kırılımı'!H261+'Mecra Kırılımı'!H301+'Mecra Kırılımı'!H341</f>
        <v>109230.77256</v>
      </c>
      <c r="I19" s="213">
        <f>+'Mecra Kırılımı'!I61+'Mecra Kırılımı'!I101+'Mecra Kırılımı'!I141+'Mecra Kırılımı'!I181+'Mecra Kırılımı'!I221+'Mecra Kırılımı'!I261+'Mecra Kırılımı'!I301+'Mecra Kırılımı'!I341</f>
        <v>243705.38000000003</v>
      </c>
      <c r="J19" s="213">
        <f>+'Mecra Kırılımı'!J61+'Mecra Kırılımı'!J101+'Mecra Kırılımı'!J141+'Mecra Kırılımı'!J181+'Mecra Kırılımı'!J221+'Mecra Kırılımı'!J261+'Mecra Kırılımı'!J301+'Mecra Kırılımı'!J341</f>
        <v>417846.55440000002</v>
      </c>
      <c r="K19" s="213">
        <f>+'Mecra Kırılımı'!K61+'Mecra Kırılımı'!K101+'Mecra Kırılımı'!K141+'Mecra Kırılımı'!K181+'Mecra Kırılımı'!K221+'Mecra Kırılımı'!K261+'Mecra Kırılımı'!K301+'Mecra Kırılımı'!K341</f>
        <v>382345.55440000002</v>
      </c>
      <c r="L19" s="213">
        <f>+'Mecra Kırılımı'!L61+'Mecra Kırılımı'!L101+'Mecra Kırılımı'!L141+'Mecra Kırılımı'!L181+'Mecra Kırılımı'!L221+'Mecra Kırılımı'!L261+'Mecra Kırılımı'!L301+'Mecra Kırılımı'!L341</f>
        <v>408592.44556000002</v>
      </c>
      <c r="M19" s="213">
        <f>+'Mecra Kırılımı'!M61+'Mecra Kırılımı'!M101+'Mecra Kırılımı'!M141+'Mecra Kırılımı'!M181+'Mecra Kırılımı'!M221+'Mecra Kırılımı'!M261+'Mecra Kırılımı'!M301+'Mecra Kırılımı'!M341</f>
        <v>322269.95324000006</v>
      </c>
      <c r="N19" s="213">
        <f>+'Mecra Kırılımı'!N61+'Mecra Kırılımı'!N101+'Mecra Kırılımı'!N141+'Mecra Kırılımı'!N181+'Mecra Kırılımı'!N221+'Mecra Kırılımı'!N261+'Mecra Kırılımı'!N301+'Mecra Kırılımı'!N341</f>
        <v>145636.83792000005</v>
      </c>
      <c r="O19" s="213">
        <f>+'Mecra Kırılımı'!O61+'Mecra Kırılımı'!O101+'Mecra Kırılımı'!O141+'Mecra Kırılımı'!O181+'Mecra Kırılımı'!O221+'Mecra Kırılımı'!O261+'Mecra Kırılımı'!O301+'Mecra Kırılımı'!O341</f>
        <v>100348.19351999994</v>
      </c>
      <c r="P19" s="214">
        <f t="shared" si="0"/>
        <v>3072418.8439533333</v>
      </c>
      <c r="Q19" s="136">
        <f>+P19/P42</f>
        <v>0.11546955923097725</v>
      </c>
      <c r="R19" s="8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136"/>
    </row>
    <row r="20" spans="2:32" x14ac:dyDescent="0.25">
      <c r="B20" s="400"/>
      <c r="C20" s="311" t="s">
        <v>284</v>
      </c>
      <c r="D20" s="215">
        <f>+'Mecra Kırılımı'!D62+'Mecra Kırılımı'!D102+'Mecra Kırılımı'!D142+'Mecra Kırılımı'!D182+'Mecra Kırılımı'!D222+'Mecra Kırılımı'!D262+'Mecra Kırılımı'!D302+'Mecra Kırılımı'!D342</f>
        <v>0</v>
      </c>
      <c r="E20" s="215">
        <f>+'Mecra Kırılımı'!E62+'Mecra Kırılımı'!E102+'Mecra Kırılımı'!E142+'Mecra Kırılımı'!E182+'Mecra Kırılımı'!E222+'Mecra Kırılımı'!E262+'Mecra Kırılımı'!E302+'Mecra Kırılımı'!E342</f>
        <v>75521.320000000007</v>
      </c>
      <c r="F20" s="215">
        <f>+'Mecra Kırılımı'!F62+'Mecra Kırılımı'!F102+'Mecra Kırılımı'!F142+'Mecra Kırılımı'!F182+'Mecra Kırılımı'!F222+'Mecra Kırılımı'!F262+'Mecra Kırılımı'!F302+'Mecra Kırılımı'!F342</f>
        <v>21795.190000000002</v>
      </c>
      <c r="G20" s="215">
        <f>+'Mecra Kırılımı'!G62+'Mecra Kırılımı'!G102+'Mecra Kırılımı'!G142+'Mecra Kırılımı'!G182+'Mecra Kırılımı'!G222+'Mecra Kırılımı'!G262+'Mecra Kırılımı'!G302+'Mecra Kırılımı'!G342</f>
        <v>3900</v>
      </c>
      <c r="H20" s="215">
        <f>+'Mecra Kırılımı'!H62+'Mecra Kırılımı'!H102+'Mecra Kırılımı'!H142+'Mecra Kırılımı'!H182+'Mecra Kırılımı'!H222+'Mecra Kırılımı'!H262+'Mecra Kırılımı'!H302+'Mecra Kırılımı'!H342</f>
        <v>0</v>
      </c>
      <c r="I20" s="215">
        <f>+'Mecra Kırılımı'!I62+'Mecra Kırılımı'!I102+'Mecra Kırılımı'!I142+'Mecra Kırılımı'!I182+'Mecra Kırılımı'!I222+'Mecra Kırılımı'!I262+'Mecra Kırılımı'!I302+'Mecra Kırılımı'!I342</f>
        <v>0</v>
      </c>
      <c r="J20" s="215">
        <f>+'Mecra Kırılımı'!J62+'Mecra Kırılımı'!J102+'Mecra Kırılımı'!J142+'Mecra Kırılımı'!J182+'Mecra Kırılımı'!J222+'Mecra Kırılımı'!J262+'Mecra Kırılımı'!J302+'Mecra Kırılımı'!J342</f>
        <v>0</v>
      </c>
      <c r="K20" s="215">
        <f>+'Mecra Kırılımı'!K62+'Mecra Kırılımı'!K102+'Mecra Kırılımı'!K142+'Mecra Kırılımı'!K182+'Mecra Kırılımı'!K222+'Mecra Kırılımı'!K262+'Mecra Kırılımı'!K302+'Mecra Kırılımı'!K342</f>
        <v>0</v>
      </c>
      <c r="L20" s="215">
        <f>+'Mecra Kırılımı'!L62+'Mecra Kırılımı'!L102+'Mecra Kırılımı'!L142+'Mecra Kırılımı'!L182+'Mecra Kırılımı'!L222+'Mecra Kırılımı'!L262+'Mecra Kırılımı'!L302+'Mecra Kırılımı'!L342</f>
        <v>40000</v>
      </c>
      <c r="M20" s="215">
        <f>+'Mecra Kırılımı'!M62+'Mecra Kırılımı'!M102+'Mecra Kırılımı'!M142+'Mecra Kırılımı'!M182+'Mecra Kırılımı'!M222+'Mecra Kırılımı'!M262+'Mecra Kırılımı'!M302+'Mecra Kırılımı'!M342</f>
        <v>41147</v>
      </c>
      <c r="N20" s="215">
        <f>+'Mecra Kırılımı'!N62+'Mecra Kırılımı'!N102+'Mecra Kırılımı'!N142+'Mecra Kırılımı'!N182+'Mecra Kırılımı'!N222+'Mecra Kırılımı'!N262+'Mecra Kırılımı'!N302+'Mecra Kırılımı'!N342</f>
        <v>34229.283520000055</v>
      </c>
      <c r="O20" s="215">
        <f>+'Mecra Kırılımı'!O62+'Mecra Kırılımı'!O102+'Mecra Kırılımı'!O142+'Mecra Kırılımı'!O182+'Mecra Kırılımı'!O222+'Mecra Kırılımı'!O262+'Mecra Kırılımı'!O302+'Mecra Kırılımı'!O342</f>
        <v>0</v>
      </c>
      <c r="P20" s="216">
        <f t="shared" ref="P20:P38" si="3">SUM(D20:O20)</f>
        <v>216592.79352000006</v>
      </c>
      <c r="Q20" s="136"/>
      <c r="R20" s="8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136"/>
    </row>
    <row r="21" spans="2:32" x14ac:dyDescent="0.25">
      <c r="B21" s="400"/>
      <c r="C21" s="311" t="s">
        <v>288</v>
      </c>
      <c r="D21" s="215">
        <f>+'Mecra Kırılımı'!D63+'Mecra Kırılımı'!D103+'Mecra Kırılımı'!D143+'Mecra Kırılımı'!D183+'Mecra Kırılımı'!D223+'Mecra Kırılımı'!D263+'Mecra Kırılımı'!D303+'Mecra Kırılımı'!D343</f>
        <v>0</v>
      </c>
      <c r="E21" s="215">
        <f>+'Mecra Kırılımı'!E63+'Mecra Kırılımı'!E103+'Mecra Kırılımı'!E143+'Mecra Kırılımı'!E183+'Mecra Kırılımı'!E223+'Mecra Kırılımı'!E263+'Mecra Kırılımı'!E303+'Mecra Kırılımı'!E343</f>
        <v>15300</v>
      </c>
      <c r="F21" s="215">
        <f>+'Mecra Kırılımı'!F63+'Mecra Kırılımı'!F103+'Mecra Kırılımı'!F143+'Mecra Kırılımı'!F183+'Mecra Kırılımı'!F223+'Mecra Kırılımı'!F263+'Mecra Kırılımı'!F303+'Mecra Kırılımı'!F343</f>
        <v>25000</v>
      </c>
      <c r="G21" s="215">
        <f>+'Mecra Kırılımı'!G63+'Mecra Kırılımı'!G103+'Mecra Kırılımı'!G143+'Mecra Kırılımı'!G183+'Mecra Kırılımı'!G223+'Mecra Kırılımı'!G263+'Mecra Kırılımı'!G303+'Mecra Kırılımı'!G343</f>
        <v>25000</v>
      </c>
      <c r="H21" s="215">
        <f>+'Mecra Kırılımı'!H63+'Mecra Kırılımı'!H103+'Mecra Kırılımı'!H143+'Mecra Kırılımı'!H183+'Mecra Kırılımı'!H223+'Mecra Kırılımı'!H263+'Mecra Kırılımı'!H303+'Mecra Kırılımı'!H343</f>
        <v>25000</v>
      </c>
      <c r="I21" s="215">
        <f>+'Mecra Kırılımı'!I63+'Mecra Kırılımı'!I103+'Mecra Kırılımı'!I143+'Mecra Kırılımı'!I183+'Mecra Kırılımı'!I223+'Mecra Kırılımı'!I263+'Mecra Kırılımı'!I303+'Mecra Kırılımı'!I343</f>
        <v>25000</v>
      </c>
      <c r="J21" s="215">
        <f>+'Mecra Kırılımı'!J63+'Mecra Kırılımı'!J103+'Mecra Kırılımı'!J143+'Mecra Kırılımı'!J183+'Mecra Kırılımı'!J223+'Mecra Kırılımı'!J263+'Mecra Kırılımı'!J303+'Mecra Kırılımı'!J343</f>
        <v>25000</v>
      </c>
      <c r="K21" s="215">
        <f>+'Mecra Kırılımı'!K63+'Mecra Kırılımı'!K103+'Mecra Kırılımı'!K143+'Mecra Kırılımı'!K183+'Mecra Kırılımı'!K223+'Mecra Kırılımı'!K263+'Mecra Kırılımı'!K303+'Mecra Kırılımı'!K343</f>
        <v>25000</v>
      </c>
      <c r="L21" s="215">
        <f>+'Mecra Kırılımı'!L63+'Mecra Kırılımı'!L103+'Mecra Kırılımı'!L143+'Mecra Kırılımı'!L183+'Mecra Kırılımı'!L223+'Mecra Kırılımı'!L263+'Mecra Kırılımı'!L303+'Mecra Kırılımı'!L343</f>
        <v>16500</v>
      </c>
      <c r="M21" s="215">
        <f>+'Mecra Kırılımı'!M63+'Mecra Kırılımı'!M103+'Mecra Kırılımı'!M143+'Mecra Kırılımı'!M183+'Mecra Kırılımı'!M223+'Mecra Kırılımı'!M263+'Mecra Kırılımı'!M303+'Mecra Kırılımı'!M343</f>
        <v>0</v>
      </c>
      <c r="N21" s="215">
        <f>+'Mecra Kırılımı'!N63+'Mecra Kırılımı'!N103+'Mecra Kırılımı'!N143+'Mecra Kırılımı'!N183+'Mecra Kırılımı'!N223+'Mecra Kırılımı'!N263+'Mecra Kırılımı'!N303+'Mecra Kırılımı'!N343</f>
        <v>0</v>
      </c>
      <c r="O21" s="215">
        <f>+'Mecra Kırılımı'!O63+'Mecra Kırılımı'!O103+'Mecra Kırılımı'!O143+'Mecra Kırılımı'!O183+'Mecra Kırılımı'!O223+'Mecra Kırılımı'!O263+'Mecra Kırılımı'!O303+'Mecra Kırılımı'!O343</f>
        <v>0</v>
      </c>
      <c r="P21" s="216">
        <f t="shared" si="3"/>
        <v>181800</v>
      </c>
      <c r="Q21" s="136"/>
      <c r="R21" s="8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136"/>
    </row>
    <row r="22" spans="2:32" x14ac:dyDescent="0.25">
      <c r="B22" s="400"/>
      <c r="C22" s="311" t="s">
        <v>280</v>
      </c>
      <c r="D22" s="215">
        <f>+'Mecra Kırılımı'!D64+'Mecra Kırılımı'!D104+'Mecra Kırılımı'!D144+'Mecra Kırılımı'!D184+'Mecra Kırılımı'!D224+'Mecra Kırılımı'!D264+'Mecra Kırılımı'!D304+'Mecra Kırılımı'!D344</f>
        <v>0</v>
      </c>
      <c r="E22" s="215">
        <f>+'Mecra Kırılımı'!E64+'Mecra Kırılımı'!E104+'Mecra Kırılımı'!E144+'Mecra Kırılımı'!E184+'Mecra Kırılımı'!E224+'Mecra Kırılımı'!E264+'Mecra Kırılımı'!E304+'Mecra Kırılımı'!E344</f>
        <v>98133.989999999991</v>
      </c>
      <c r="F22" s="215">
        <f>+'Mecra Kırılımı'!F64+'Mecra Kırılımı'!F104+'Mecra Kırılımı'!F144+'Mecra Kırılımı'!F184+'Mecra Kırılımı'!F224+'Mecra Kırılımı'!F264+'Mecra Kırılımı'!F304+'Mecra Kırılımı'!F344</f>
        <v>71138.599833333326</v>
      </c>
      <c r="G22" s="215">
        <f>+'Mecra Kırılımı'!G64+'Mecra Kırılımı'!G104+'Mecra Kırılımı'!G144+'Mecra Kırılımı'!G184+'Mecra Kırılımı'!G224+'Mecra Kırılımı'!G264+'Mecra Kırılımı'!G304+'Mecra Kırılımı'!G344</f>
        <v>29487.5</v>
      </c>
      <c r="H22" s="215">
        <f>+'Mecra Kırılımı'!H64+'Mecra Kırılımı'!H104+'Mecra Kırılımı'!H144+'Mecra Kırılımı'!H184+'Mecra Kırılımı'!H224+'Mecra Kırılımı'!H264+'Mecra Kırılımı'!H304+'Mecra Kırılımı'!H344</f>
        <v>0</v>
      </c>
      <c r="I22" s="215">
        <f>+'Mecra Kırılımı'!I64+'Mecra Kırılımı'!I104+'Mecra Kırılımı'!I144+'Mecra Kırılımı'!I184+'Mecra Kırılımı'!I224+'Mecra Kırılımı'!I264+'Mecra Kırılımı'!I304+'Mecra Kırılımı'!I344</f>
        <v>100161.15000000001</v>
      </c>
      <c r="J22" s="215">
        <f>+'Mecra Kırılımı'!J64+'Mecra Kırılımı'!J104+'Mecra Kırılımı'!J144+'Mecra Kırılımı'!J184+'Mecra Kırılımı'!J224+'Mecra Kırılımı'!J264+'Mecra Kırılımı'!J304+'Mecra Kırılımı'!J344</f>
        <v>172849</v>
      </c>
      <c r="K22" s="215">
        <f>+'Mecra Kırılımı'!K64+'Mecra Kırılımı'!K104+'Mecra Kırılımı'!K144+'Mecra Kırılımı'!K184+'Mecra Kırılımı'!K224+'Mecra Kırılımı'!K264+'Mecra Kırılımı'!K304+'Mecra Kırılımı'!K344</f>
        <v>210438</v>
      </c>
      <c r="L22" s="215">
        <f>+'Mecra Kırılımı'!L64+'Mecra Kırılımı'!L104+'Mecra Kırılımı'!L144+'Mecra Kırılımı'!L184+'Mecra Kırılımı'!L224+'Mecra Kırılımı'!L264+'Mecra Kırılımı'!L304+'Mecra Kırılımı'!L344</f>
        <v>165284.89116</v>
      </c>
      <c r="M22" s="215">
        <f>+'Mecra Kırılımı'!M64+'Mecra Kırılımı'!M104+'Mecra Kırılımı'!M144+'Mecra Kırılımı'!M184+'Mecra Kırılımı'!M224+'Mecra Kırılımı'!M264+'Mecra Kırılımı'!M304+'Mecra Kırılımı'!M344</f>
        <v>138715.39884000004</v>
      </c>
      <c r="N22" s="215">
        <f>+'Mecra Kırılımı'!N64+'Mecra Kırılımı'!N104+'Mecra Kırılımı'!N144+'Mecra Kırılımı'!N184+'Mecra Kırılımı'!N224+'Mecra Kırılımı'!N264+'Mecra Kırılımı'!N304+'Mecra Kırılımı'!N344</f>
        <v>9000</v>
      </c>
      <c r="O22" s="215">
        <f>+'Mecra Kırılımı'!O64+'Mecra Kırılımı'!O104+'Mecra Kırılımı'!O144+'Mecra Kırılımı'!O184+'Mecra Kırılımı'!O224+'Mecra Kırılımı'!O264+'Mecra Kırılımı'!O304+'Mecra Kırılımı'!O344</f>
        <v>0</v>
      </c>
      <c r="P22" s="216">
        <f t="shared" si="3"/>
        <v>995208.52983333333</v>
      </c>
      <c r="Q22" s="136"/>
      <c r="R22" s="8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136"/>
    </row>
    <row r="23" spans="2:32" x14ac:dyDescent="0.25">
      <c r="B23" s="400"/>
      <c r="C23" s="311" t="s">
        <v>285</v>
      </c>
      <c r="D23" s="215">
        <f>+'Mecra Kırılımı'!D65+'Mecra Kırılımı'!D105+'Mecra Kırılımı'!D145+'Mecra Kırılımı'!D185+'Mecra Kırılımı'!D225+'Mecra Kırılımı'!D265+'Mecra Kırılımı'!D305+'Mecra Kırılımı'!D345</f>
        <v>0</v>
      </c>
      <c r="E23" s="215">
        <f>+'Mecra Kırılımı'!E65+'Mecra Kırılımı'!E105+'Mecra Kırılımı'!E145+'Mecra Kırılımı'!E185+'Mecra Kırılımı'!E225+'Mecra Kırılımı'!E265+'Mecra Kırılımı'!E305+'Mecra Kırılımı'!E345</f>
        <v>0</v>
      </c>
      <c r="F23" s="215">
        <f>+'Mecra Kırılımı'!F65+'Mecra Kırılımı'!F105+'Mecra Kırılımı'!F145+'Mecra Kırılımı'!F185+'Mecra Kırılımı'!F225+'Mecra Kırılımı'!F265+'Mecra Kırılımı'!F305+'Mecra Kırılımı'!F345</f>
        <v>82605.179999999993</v>
      </c>
      <c r="G23" s="215">
        <f>+'Mecra Kırılımı'!G65+'Mecra Kırılımı'!G105+'Mecra Kırılımı'!G145+'Mecra Kırılımı'!G185+'Mecra Kırılımı'!G225+'Mecra Kırılımı'!G265+'Mecra Kırılımı'!G305+'Mecra Kırılımı'!G345</f>
        <v>0</v>
      </c>
      <c r="H23" s="215">
        <f>+'Mecra Kırılımı'!H65+'Mecra Kırılımı'!H105+'Mecra Kırılımı'!H145+'Mecra Kırılımı'!H185+'Mecra Kırılımı'!H225+'Mecra Kırılımı'!H265+'Mecra Kırılımı'!H305+'Mecra Kırılımı'!H345</f>
        <v>0</v>
      </c>
      <c r="I23" s="215">
        <f>+'Mecra Kırılımı'!I65+'Mecra Kırılımı'!I105+'Mecra Kırılımı'!I145+'Mecra Kırılımı'!I185+'Mecra Kırılımı'!I225+'Mecra Kırılımı'!I265+'Mecra Kırılımı'!I305+'Mecra Kırılımı'!I345</f>
        <v>0</v>
      </c>
      <c r="J23" s="215">
        <f>+'Mecra Kırılımı'!J65+'Mecra Kırılımı'!J105+'Mecra Kırılımı'!J145+'Mecra Kırılımı'!J185+'Mecra Kırılımı'!J225+'Mecra Kırılımı'!J265+'Mecra Kırılımı'!J305+'Mecra Kırılımı'!J345</f>
        <v>92589</v>
      </c>
      <c r="K23" s="215">
        <f>+'Mecra Kırılımı'!K65+'Mecra Kırılımı'!K105+'Mecra Kırılımı'!K145+'Mecra Kırılımı'!K185+'Mecra Kırılımı'!K225+'Mecra Kırılımı'!K265+'Mecra Kırılımı'!K305+'Mecra Kırılımı'!K345</f>
        <v>0</v>
      </c>
      <c r="L23" s="215">
        <f>+'Mecra Kırılımı'!L65+'Mecra Kırılımı'!L105+'Mecra Kırılımı'!L145+'Mecra Kırılımı'!L185+'Mecra Kırılımı'!L225+'Mecra Kırılımı'!L265+'Mecra Kırılımı'!L305+'Mecra Kırılımı'!L345</f>
        <v>0</v>
      </c>
      <c r="M23" s="215">
        <f>+'Mecra Kırılımı'!M65+'Mecra Kırılımı'!M105+'Mecra Kırılımı'!M145+'Mecra Kırılımı'!M185+'Mecra Kırılımı'!M225+'Mecra Kırılımı'!M265+'Mecra Kırılımı'!M305+'Mecra Kırılımı'!M345</f>
        <v>0</v>
      </c>
      <c r="N23" s="215">
        <f>+'Mecra Kırılımı'!N65+'Mecra Kırılımı'!N105+'Mecra Kırılımı'!N145+'Mecra Kırılımı'!N185+'Mecra Kırılımı'!N225+'Mecra Kırılımı'!N265+'Mecra Kırılımı'!N305+'Mecra Kırılımı'!N345</f>
        <v>0</v>
      </c>
      <c r="O23" s="215">
        <f>+'Mecra Kırılımı'!O65+'Mecra Kırılımı'!O105+'Mecra Kırılımı'!O145+'Mecra Kırılımı'!O185+'Mecra Kırılımı'!O225+'Mecra Kırılımı'!O265+'Mecra Kırılımı'!O305+'Mecra Kırılımı'!O345</f>
        <v>0</v>
      </c>
      <c r="P23" s="216">
        <f t="shared" si="3"/>
        <v>175194.18</v>
      </c>
      <c r="Q23" s="136"/>
      <c r="R23" s="8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136"/>
    </row>
    <row r="24" spans="2:32" x14ac:dyDescent="0.25">
      <c r="B24" s="400"/>
      <c r="C24" s="311" t="s">
        <v>280</v>
      </c>
      <c r="D24" s="215">
        <f>+'Mecra Kırılımı'!D66+'Mecra Kırılımı'!D106+'Mecra Kırılımı'!D146+'Mecra Kırılımı'!D186+'Mecra Kırılımı'!D226+'Mecra Kırılımı'!D266+'Mecra Kırılımı'!D306+'Mecra Kırılımı'!D346</f>
        <v>0</v>
      </c>
      <c r="E24" s="215">
        <f>+'Mecra Kırılımı'!E66+'Mecra Kırılımı'!E106+'Mecra Kırılımı'!E146+'Mecra Kırılımı'!E186+'Mecra Kırılımı'!E226+'Mecra Kırılımı'!E266+'Mecra Kırılımı'!E306+'Mecra Kırılımı'!E346</f>
        <v>40516.92</v>
      </c>
      <c r="F24" s="215">
        <f>+'Mecra Kırılımı'!F66+'Mecra Kırılımı'!F106+'Mecra Kırılımı'!F146+'Mecra Kırılımı'!F186+'Mecra Kırılımı'!F226+'Mecra Kırılımı'!F266+'Mecra Kırılımı'!F306+'Mecra Kırılımı'!F346</f>
        <v>19500</v>
      </c>
      <c r="G24" s="215">
        <f>+'Mecra Kırılımı'!G66+'Mecra Kırılımı'!G106+'Mecra Kırılımı'!G146+'Mecra Kırılımı'!G186+'Mecra Kırılımı'!G226+'Mecra Kırılımı'!G266+'Mecra Kırılımı'!G306+'Mecra Kırılımı'!G346</f>
        <v>0</v>
      </c>
      <c r="H24" s="215">
        <f>+'Mecra Kırılımı'!H66+'Mecra Kırılımı'!H106+'Mecra Kırılımı'!H146+'Mecra Kırılımı'!H186+'Mecra Kırılımı'!H226+'Mecra Kırılımı'!H266+'Mecra Kırılımı'!H306+'Mecra Kırılımı'!H346</f>
        <v>0</v>
      </c>
      <c r="I24" s="215">
        <f>+'Mecra Kırılımı'!I66+'Mecra Kırılımı'!I106+'Mecra Kırılımı'!I146+'Mecra Kırılımı'!I186+'Mecra Kırılımı'!I226+'Mecra Kırılımı'!I266+'Mecra Kırılımı'!I306+'Mecra Kırılımı'!I346</f>
        <v>0</v>
      </c>
      <c r="J24" s="215">
        <f>+'Mecra Kırılımı'!J66+'Mecra Kırılımı'!J106+'Mecra Kırılımı'!J146+'Mecra Kırılımı'!J186+'Mecra Kırılımı'!J226+'Mecra Kırılımı'!J266+'Mecra Kırılımı'!J306+'Mecra Kırılımı'!J346</f>
        <v>0</v>
      </c>
      <c r="K24" s="215">
        <f>+'Mecra Kırılımı'!K66+'Mecra Kırılımı'!K106+'Mecra Kırılımı'!K146+'Mecra Kırılımı'!K186+'Mecra Kırılımı'!K226+'Mecra Kırılımı'!K266+'Mecra Kırılımı'!K306+'Mecra Kırılımı'!K346</f>
        <v>0</v>
      </c>
      <c r="L24" s="215">
        <f>+'Mecra Kırılımı'!L66+'Mecra Kırılımı'!L106+'Mecra Kırılımı'!L146+'Mecra Kırılımı'!L186+'Mecra Kırılımı'!L226+'Mecra Kırılımı'!L266+'Mecra Kırılımı'!L306+'Mecra Kırılımı'!L346</f>
        <v>54400</v>
      </c>
      <c r="M24" s="215">
        <f>+'Mecra Kırılımı'!M66+'Mecra Kırılımı'!M106+'Mecra Kırılımı'!M146+'Mecra Kırılımı'!M186+'Mecra Kırılımı'!M226+'Mecra Kırılımı'!M266+'Mecra Kırılımı'!M306+'Mecra Kırılımı'!M346</f>
        <v>40000</v>
      </c>
      <c r="N24" s="215">
        <f>+'Mecra Kırılımı'!N66+'Mecra Kırılımı'!N106+'Mecra Kırılımı'!N146+'Mecra Kırılımı'!N186+'Mecra Kırılımı'!N226+'Mecra Kırılımı'!N266+'Mecra Kırılımı'!N306+'Mecra Kırılımı'!N346</f>
        <v>20000</v>
      </c>
      <c r="O24" s="215">
        <f>+'Mecra Kırılımı'!O66+'Mecra Kırılımı'!O106+'Mecra Kırılımı'!O146+'Mecra Kırılımı'!O186+'Mecra Kırılımı'!O226+'Mecra Kırılımı'!O266+'Mecra Kırılımı'!O306+'Mecra Kırılımı'!O346</f>
        <v>10000</v>
      </c>
      <c r="P24" s="216">
        <f t="shared" si="3"/>
        <v>184416.91999999998</v>
      </c>
      <c r="Q24" s="136"/>
      <c r="R24" s="8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136"/>
    </row>
    <row r="25" spans="2:32" x14ac:dyDescent="0.25">
      <c r="B25" s="400"/>
      <c r="C25" s="311" t="s">
        <v>286</v>
      </c>
      <c r="D25" s="215">
        <f>+'Mecra Kırılımı'!D67+'Mecra Kırılımı'!D107+'Mecra Kırılımı'!D147+'Mecra Kırılımı'!D187+'Mecra Kırılımı'!D227+'Mecra Kırılımı'!D267+'Mecra Kırılımı'!D307+'Mecra Kırılımı'!D347</f>
        <v>11623.31</v>
      </c>
      <c r="E25" s="215">
        <f>+'Mecra Kırılımı'!E67+'Mecra Kırılımı'!E107+'Mecra Kırılımı'!E147+'Mecra Kırılımı'!E187+'Mecra Kırılımı'!E227+'Mecra Kırılımı'!E267+'Mecra Kırılımı'!E307+'Mecra Kırılımı'!E347</f>
        <v>11280.674000000001</v>
      </c>
      <c r="F25" s="215">
        <f>+'Mecra Kırılımı'!F67+'Mecra Kırılımı'!F107+'Mecra Kırılımı'!F147+'Mecra Kırılımı'!F187+'Mecra Kırılımı'!F227+'Mecra Kırılımı'!F267+'Mecra Kırılımı'!F307+'Mecra Kırılımı'!F347</f>
        <v>13636.072</v>
      </c>
      <c r="G25" s="215">
        <f>+'Mecra Kırılımı'!G67+'Mecra Kırılımı'!G107+'Mecra Kırılımı'!G147+'Mecra Kırılımı'!G187+'Mecra Kırılımı'!G227+'Mecra Kırılımı'!G267+'Mecra Kırılımı'!G307+'Mecra Kırılımı'!G347</f>
        <v>10633.92948148148</v>
      </c>
      <c r="H25" s="215">
        <f>+'Mecra Kırılımı'!H67+'Mecra Kırılımı'!H107+'Mecra Kırılımı'!H147+'Mecra Kırılımı'!H187+'Mecra Kırılımı'!H227+'Mecra Kırılımı'!H267+'Mecra Kırılımı'!H307+'Mecra Kırılımı'!H347</f>
        <v>21315.469999999998</v>
      </c>
      <c r="I25" s="215">
        <f>+'Mecra Kırılımı'!I67+'Mecra Kırılımı'!I107+'Mecra Kırılımı'!I147+'Mecra Kırılımı'!I187+'Mecra Kırılımı'!I227+'Mecra Kırılımı'!I267+'Mecra Kırılımı'!I307+'Mecra Kırılımı'!I347</f>
        <v>43439.229999999996</v>
      </c>
      <c r="J25" s="215">
        <f>+'Mecra Kırılımı'!J67+'Mecra Kırılımı'!J107+'Mecra Kırılımı'!J147+'Mecra Kırılımı'!J187+'Mecra Kırılımı'!J227+'Mecra Kırılımı'!J267+'Mecra Kırılımı'!J307+'Mecra Kırılımı'!J347</f>
        <v>37001</v>
      </c>
      <c r="K25" s="215">
        <f>+'Mecra Kırılımı'!K67+'Mecra Kırılımı'!K107+'Mecra Kırılımı'!K147+'Mecra Kırılımı'!K187+'Mecra Kırılımı'!K227+'Mecra Kırılımı'!K267+'Mecra Kırılımı'!K307+'Mecra Kırılımı'!K347</f>
        <v>37000</v>
      </c>
      <c r="L25" s="215">
        <f>+'Mecra Kırılımı'!L67+'Mecra Kırılımı'!L107+'Mecra Kırılımı'!L147+'Mecra Kırılımı'!L187+'Mecra Kırılımı'!L227+'Mecra Kırılımı'!L267+'Mecra Kırılımı'!L307+'Mecra Kırılımı'!L347</f>
        <v>37000</v>
      </c>
      <c r="M25" s="215">
        <f>+'Mecra Kırılımı'!M67+'Mecra Kırılımı'!M107+'Mecra Kırılımı'!M147+'Mecra Kırılımı'!M187+'Mecra Kırılımı'!M227+'Mecra Kırılımı'!M267+'Mecra Kırılımı'!M307+'Mecra Kırılımı'!M347</f>
        <v>37000</v>
      </c>
      <c r="N25" s="215">
        <f>+'Mecra Kırılımı'!N67+'Mecra Kırılımı'!N107+'Mecra Kırılımı'!N147+'Mecra Kırılımı'!N187+'Mecra Kırılımı'!N227+'Mecra Kırılımı'!N267+'Mecra Kırılımı'!N307+'Mecra Kırılımı'!N347</f>
        <v>37000</v>
      </c>
      <c r="O25" s="215">
        <f>+'Mecra Kırılımı'!O67+'Mecra Kırılımı'!O107+'Mecra Kırılımı'!O147+'Mecra Kırılımı'!O187+'Mecra Kırılımı'!O227+'Mecra Kırılımı'!O267+'Mecra Kırılımı'!O307+'Mecra Kırılımı'!O347</f>
        <v>45107.664319999953</v>
      </c>
      <c r="P25" s="216">
        <f t="shared" si="3"/>
        <v>342037.34980148147</v>
      </c>
      <c r="Q25" s="136"/>
      <c r="R25" s="8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136"/>
    </row>
    <row r="26" spans="2:32" x14ac:dyDescent="0.25">
      <c r="B26" s="400"/>
      <c r="C26" s="311" t="s">
        <v>282</v>
      </c>
      <c r="D26" s="215">
        <f>+'Mecra Kırılımı'!D68+'Mecra Kırılımı'!D108+'Mecra Kırılımı'!D148+'Mecra Kırılımı'!D188+'Mecra Kırılımı'!D228+'Mecra Kırılımı'!D268+'Mecra Kırılımı'!D308+'Mecra Kırılımı'!D348</f>
        <v>3285.6959999999999</v>
      </c>
      <c r="E26" s="215">
        <f>+'Mecra Kırılımı'!E68+'Mecra Kırılımı'!E108+'Mecra Kırılımı'!E148+'Mecra Kırılımı'!E188+'Mecra Kırılımı'!E228+'Mecra Kırılımı'!E268+'Mecra Kırılımı'!E308+'Mecra Kırılımı'!E348</f>
        <v>31426.268</v>
      </c>
      <c r="F26" s="215">
        <f>+'Mecra Kırılımı'!F68+'Mecra Kırılımı'!F108+'Mecra Kırılımı'!F148+'Mecra Kırılımı'!F188+'Mecra Kırılımı'!F228+'Mecra Kırılımı'!F268+'Mecra Kırılımı'!F308+'Mecra Kırılımı'!F348</f>
        <v>77497.895500000013</v>
      </c>
      <c r="G26" s="215">
        <f>+'Mecra Kırılımı'!G68+'Mecra Kırılımı'!G108+'Mecra Kırılımı'!G148+'Mecra Kırılımı'!G188+'Mecra Kırılımı'!G228+'Mecra Kırılımı'!G268+'Mecra Kırılımı'!G308+'Mecra Kırılımı'!G348</f>
        <v>56998.996742857125</v>
      </c>
      <c r="H26" s="215">
        <f>+'Mecra Kırılımı'!H68+'Mecra Kırılımı'!H108+'Mecra Kırılımı'!H148+'Mecra Kırılımı'!H188+'Mecra Kırılımı'!H228+'Mecra Kırılımı'!H268+'Mecra Kırılımı'!H308+'Mecra Kırılımı'!H348</f>
        <v>24479.29</v>
      </c>
      <c r="I26" s="215">
        <f>+'Mecra Kırılımı'!I68+'Mecra Kırılımı'!I108+'Mecra Kırılımı'!I148+'Mecra Kırılımı'!I188+'Mecra Kırılımı'!I228+'Mecra Kırılımı'!I268+'Mecra Kırılımı'!I308+'Mecra Kırılımı'!I348</f>
        <v>57610</v>
      </c>
      <c r="J26" s="215">
        <f>+'Mecra Kırılımı'!J68+'Mecra Kırılımı'!J108+'Mecra Kırılımı'!J148+'Mecra Kırılımı'!J188+'Mecra Kırılımı'!J228+'Mecra Kırılımı'!J268+'Mecra Kırılımı'!J308+'Mecra Kırılımı'!J348</f>
        <v>69633.054399999994</v>
      </c>
      <c r="K26" s="215">
        <f>+'Mecra Kırılımı'!K68+'Mecra Kırılımı'!K108+'Mecra Kırılımı'!K148+'Mecra Kırılımı'!K188+'Mecra Kırılımı'!K228+'Mecra Kırılımı'!K268+'Mecra Kırılımı'!K308+'Mecra Kırılımı'!K348</f>
        <v>89133.054399999994</v>
      </c>
      <c r="L26" s="215">
        <f>+'Mecra Kırılımı'!L68+'Mecra Kırılımı'!L108+'Mecra Kırılımı'!L148+'Mecra Kırılımı'!L188+'Mecra Kırılımı'!L228+'Mecra Kırılımı'!L268+'Mecra Kırılımı'!L308+'Mecra Kırılımı'!L348</f>
        <v>74633.054399999994</v>
      </c>
      <c r="M26" s="215">
        <f>+'Mecra Kırılımı'!M68+'Mecra Kırılımı'!M108+'Mecra Kırılımı'!M148+'Mecra Kırılımı'!M188+'Mecra Kırılımı'!M228+'Mecra Kırılımı'!M268+'Mecra Kırılımı'!M308+'Mecra Kırılımı'!M348</f>
        <v>44633.054400000001</v>
      </c>
      <c r="N26" s="215">
        <f>+'Mecra Kırılımı'!N68+'Mecra Kırılımı'!N108+'Mecra Kırılımı'!N148+'Mecra Kırılımı'!N188+'Mecra Kırılımı'!N228+'Mecra Kırılımı'!N268+'Mecra Kırılımı'!N308+'Mecra Kırılımı'!N348</f>
        <v>24633.054400000001</v>
      </c>
      <c r="O26" s="215">
        <f>+'Mecra Kırılımı'!O68+'Mecra Kırılımı'!O108+'Mecra Kırılımı'!O148+'Mecra Kırılımı'!O188+'Mecra Kırılımı'!O228+'Mecra Kırılımı'!O268+'Mecra Kırılımı'!O308+'Mecra Kırılımı'!O348</f>
        <v>24466.029199999997</v>
      </c>
      <c r="P26" s="216">
        <f t="shared" si="3"/>
        <v>578429.4474428572</v>
      </c>
      <c r="Q26" s="136"/>
      <c r="R26" s="8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136"/>
    </row>
    <row r="27" spans="2:32" x14ac:dyDescent="0.25">
      <c r="B27" s="400"/>
      <c r="C27" s="311" t="s">
        <v>283</v>
      </c>
      <c r="D27" s="215">
        <f>+'Mecra Kırılımı'!D69+'Mecra Kırılımı'!D109+'Mecra Kırılımı'!D149+'Mecra Kırılımı'!D189+'Mecra Kırılımı'!D229+'Mecra Kırılımı'!D269+'Mecra Kırılımı'!D309+'Mecra Kırılımı'!D349</f>
        <v>0</v>
      </c>
      <c r="E27" s="215">
        <f>+'Mecra Kırılımı'!E69+'Mecra Kırılımı'!E109+'Mecra Kırılımı'!E149+'Mecra Kırılımı'!E189+'Mecra Kırılımı'!E229+'Mecra Kırılımı'!E269+'Mecra Kırılımı'!E309+'Mecra Kırılımı'!E349</f>
        <v>1600</v>
      </c>
      <c r="F27" s="215">
        <f>+'Mecra Kırılımı'!F69+'Mecra Kırılımı'!F109+'Mecra Kırılımı'!F149+'Mecra Kırılımı'!F189+'Mecra Kırılımı'!F229+'Mecra Kırılımı'!F269+'Mecra Kırılımı'!F309+'Mecra Kırılımı'!F349</f>
        <v>0</v>
      </c>
      <c r="G27" s="215">
        <f>+'Mecra Kırılımı'!G69+'Mecra Kırılımı'!G109+'Mecra Kırılımı'!G149+'Mecra Kırılımı'!G189+'Mecra Kırılımı'!G229+'Mecra Kırılımı'!G269+'Mecra Kırılımı'!G309+'Mecra Kırılımı'!G349</f>
        <v>19900</v>
      </c>
      <c r="H27" s="215">
        <f>+'Mecra Kırılımı'!H69+'Mecra Kırılımı'!H109+'Mecra Kırılımı'!H149+'Mecra Kırılımı'!H189+'Mecra Kırılımı'!H229+'Mecra Kırılımı'!H269+'Mecra Kırılımı'!H309+'Mecra Kırılımı'!H349</f>
        <v>3000</v>
      </c>
      <c r="I27" s="215">
        <f>+'Mecra Kırılımı'!I69+'Mecra Kırılımı'!I109+'Mecra Kırılımı'!I149+'Mecra Kırılımı'!I189+'Mecra Kırılımı'!I229+'Mecra Kırılımı'!I269+'Mecra Kırılımı'!I309+'Mecra Kırılımı'!I349</f>
        <v>6720</v>
      </c>
      <c r="J27" s="215">
        <f>+'Mecra Kırılımı'!J69+'Mecra Kırılımı'!J109+'Mecra Kırılımı'!J149+'Mecra Kırılımı'!J189+'Mecra Kırılımı'!J229+'Mecra Kırılımı'!J269+'Mecra Kırılımı'!J309+'Mecra Kırılımı'!J349</f>
        <v>2000</v>
      </c>
      <c r="K27" s="215">
        <f>+'Mecra Kırılımı'!K69+'Mecra Kırılımı'!K109+'Mecra Kırılımı'!K149+'Mecra Kırılımı'!K189+'Mecra Kırılımı'!K229+'Mecra Kırılımı'!K269+'Mecra Kırılımı'!K309+'Mecra Kırılımı'!K349</f>
        <v>2000</v>
      </c>
      <c r="L27" s="215">
        <f>+'Mecra Kırılımı'!L69+'Mecra Kırılımı'!L109+'Mecra Kırılımı'!L149+'Mecra Kırılımı'!L189+'Mecra Kırılımı'!L229+'Mecra Kırılımı'!L269+'Mecra Kırılımı'!L309+'Mecra Kırılımı'!L349</f>
        <v>2000</v>
      </c>
      <c r="M27" s="215">
        <f>+'Mecra Kırılımı'!M69+'Mecra Kırılımı'!M109+'Mecra Kırılımı'!M149+'Mecra Kırılımı'!M189+'Mecra Kırılımı'!M229+'Mecra Kırılımı'!M269+'Mecra Kırılımı'!M309+'Mecra Kırılımı'!M349</f>
        <v>2000</v>
      </c>
      <c r="N27" s="215">
        <f>+'Mecra Kırılımı'!N69+'Mecra Kırılımı'!N109+'Mecra Kırılımı'!N149+'Mecra Kırılımı'!N189+'Mecra Kırılımı'!N229+'Mecra Kırılımı'!N269+'Mecra Kırılımı'!N309+'Mecra Kırılımı'!N349</f>
        <v>2000</v>
      </c>
      <c r="O27" s="215">
        <f>+'Mecra Kırılımı'!O69+'Mecra Kırılımı'!O109+'Mecra Kırılımı'!O149+'Mecra Kırılımı'!O189+'Mecra Kırılımı'!O229+'Mecra Kırılımı'!O269+'Mecra Kırılımı'!O309+'Mecra Kırılımı'!O349</f>
        <v>2000</v>
      </c>
      <c r="P27" s="216">
        <f t="shared" si="3"/>
        <v>43220</v>
      </c>
      <c r="Q27" s="136"/>
      <c r="R27" s="8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136"/>
    </row>
    <row r="28" spans="2:32" x14ac:dyDescent="0.25">
      <c r="B28" s="400"/>
      <c r="C28" s="313" t="s">
        <v>287</v>
      </c>
      <c r="D28" s="215">
        <f>+'Mecra Kırılımı'!D70+'Mecra Kırılımı'!D110+'Mecra Kırılımı'!D150+'Mecra Kırılımı'!D190+'Mecra Kırılımı'!D230+'Mecra Kırılımı'!D270+'Mecra Kırılımı'!D310+'Mecra Kırılımı'!D350</f>
        <v>0</v>
      </c>
      <c r="E28" s="215">
        <f>+'Mecra Kırılımı'!E70+'Mecra Kırılımı'!E110+'Mecra Kırılımı'!E150+'Mecra Kırılımı'!E190+'Mecra Kırılımı'!E230+'Mecra Kırılımı'!E270+'Mecra Kırılımı'!E310+'Mecra Kırılımı'!E350</f>
        <v>0</v>
      </c>
      <c r="F28" s="215">
        <f>+'Mecra Kırılımı'!F70+'Mecra Kırılımı'!F110+'Mecra Kırılımı'!F150+'Mecra Kırılımı'!F190+'Mecra Kırılımı'!F230+'Mecra Kırılımı'!F270+'Mecra Kırılımı'!F310+'Mecra Kırılımı'!F350</f>
        <v>0</v>
      </c>
      <c r="G28" s="215">
        <f>+'Mecra Kırılımı'!G70+'Mecra Kırılımı'!G110+'Mecra Kırılımı'!G150+'Mecra Kırılımı'!G190+'Mecra Kırılımı'!G230+'Mecra Kırılımı'!G270+'Mecra Kırılımı'!G310+'Mecra Kırılımı'!G350</f>
        <v>0</v>
      </c>
      <c r="H28" s="215">
        <f>+'Mecra Kırılımı'!H70+'Mecra Kırılımı'!H110+'Mecra Kırılımı'!H150+'Mecra Kırılımı'!H190+'Mecra Kırılımı'!H230+'Mecra Kırılımı'!H270+'Mecra Kırılımı'!H310+'Mecra Kırılımı'!H350</f>
        <v>0</v>
      </c>
      <c r="I28" s="215">
        <f>+'Mecra Kırılımı'!I70+'Mecra Kırılımı'!I110+'Mecra Kırılımı'!I150+'Mecra Kırılımı'!I190+'Mecra Kırılımı'!I230+'Mecra Kırılımı'!I270+'Mecra Kırılımı'!I310+'Mecra Kırılımı'!I350</f>
        <v>0</v>
      </c>
      <c r="J28" s="215">
        <f>+'Mecra Kırılımı'!J70+'Mecra Kırılımı'!J110+'Mecra Kırılımı'!J150+'Mecra Kırılımı'!J190+'Mecra Kırılımı'!J230+'Mecra Kırılımı'!J270+'Mecra Kırılımı'!J310+'Mecra Kırılımı'!J350</f>
        <v>0</v>
      </c>
      <c r="K28" s="215">
        <f>+'Mecra Kırılımı'!K70+'Mecra Kırılımı'!K110+'Mecra Kırılımı'!K150+'Mecra Kırılımı'!K190+'Mecra Kırılımı'!K230+'Mecra Kırılımı'!K270+'Mecra Kırılımı'!K310+'Mecra Kırılımı'!K350</f>
        <v>0</v>
      </c>
      <c r="L28" s="215">
        <f>+'Mecra Kırılımı'!L70+'Mecra Kırılımı'!L110+'Mecra Kırılımı'!L150+'Mecra Kırılımı'!L190+'Mecra Kırılımı'!L230+'Mecra Kırılımı'!L270+'Mecra Kırılımı'!L310+'Mecra Kırılımı'!L350</f>
        <v>0</v>
      </c>
      <c r="M28" s="215">
        <f>+'Mecra Kırılımı'!M70+'Mecra Kırılımı'!M110+'Mecra Kırılımı'!M150+'Mecra Kırılımı'!M190+'Mecra Kırılımı'!M230+'Mecra Kırılımı'!M270+'Mecra Kırılımı'!M310+'Mecra Kırılımı'!M350</f>
        <v>0</v>
      </c>
      <c r="N28" s="215">
        <f>+'Mecra Kırılımı'!N70+'Mecra Kırılımı'!N110+'Mecra Kırılımı'!N150+'Mecra Kırılımı'!N190+'Mecra Kırılımı'!N230+'Mecra Kırılımı'!N270+'Mecra Kırılımı'!N310+'Mecra Kırılımı'!N350</f>
        <v>0</v>
      </c>
      <c r="O28" s="215">
        <f>+'Mecra Kırılımı'!O70+'Mecra Kırılımı'!O110+'Mecra Kırılımı'!O150+'Mecra Kırılımı'!O190+'Mecra Kırılımı'!O230+'Mecra Kırılımı'!O270+'Mecra Kırılımı'!O310+'Mecra Kırılımı'!O350</f>
        <v>0</v>
      </c>
      <c r="P28" s="216">
        <f t="shared" si="3"/>
        <v>0</v>
      </c>
      <c r="Q28" s="136"/>
      <c r="R28" s="8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136"/>
    </row>
    <row r="29" spans="2:32" x14ac:dyDescent="0.25">
      <c r="B29" s="400"/>
      <c r="C29" s="313" t="s">
        <v>288</v>
      </c>
      <c r="D29" s="215">
        <f>+'Mecra Kırılımı'!D71+'Mecra Kırılımı'!D111+'Mecra Kırılımı'!D151+'Mecra Kırılımı'!D191+'Mecra Kırılımı'!D231+'Mecra Kırılımı'!D271+'Mecra Kırılımı'!D311+'Mecra Kırılımı'!D351</f>
        <v>0</v>
      </c>
      <c r="E29" s="215">
        <f>+'Mecra Kırılımı'!E71+'Mecra Kırılımı'!E111+'Mecra Kırılımı'!E151+'Mecra Kırılımı'!E191+'Mecra Kırılımı'!E231+'Mecra Kırılımı'!E271+'Mecra Kırılımı'!E311+'Mecra Kırılımı'!E351</f>
        <v>0</v>
      </c>
      <c r="F29" s="215">
        <f>+'Mecra Kırılımı'!F71+'Mecra Kırılımı'!F111+'Mecra Kırılımı'!F151+'Mecra Kırılımı'!F191+'Mecra Kırılımı'!F231+'Mecra Kırılımı'!F271+'Mecra Kırılımı'!F311+'Mecra Kırılımı'!F351</f>
        <v>0</v>
      </c>
      <c r="G29" s="215">
        <f>+'Mecra Kırılımı'!G71+'Mecra Kırılımı'!G111+'Mecra Kırılımı'!G151+'Mecra Kırılımı'!G191+'Mecra Kırılımı'!G231+'Mecra Kırılımı'!G271+'Mecra Kırılımı'!G311+'Mecra Kırılımı'!G351</f>
        <v>0</v>
      </c>
      <c r="H29" s="215">
        <f>+'Mecra Kırılımı'!H71+'Mecra Kırılımı'!H111+'Mecra Kırılımı'!H151+'Mecra Kırılımı'!H191+'Mecra Kırılımı'!H231+'Mecra Kırılımı'!H271+'Mecra Kırılımı'!H311+'Mecra Kırılımı'!H351</f>
        <v>0</v>
      </c>
      <c r="I29" s="215">
        <f>+'Mecra Kırılımı'!I71+'Mecra Kırılımı'!I111+'Mecra Kırılımı'!I151+'Mecra Kırılımı'!I191+'Mecra Kırılımı'!I231+'Mecra Kırılımı'!I271+'Mecra Kırılımı'!I311+'Mecra Kırılımı'!I351</f>
        <v>0</v>
      </c>
      <c r="J29" s="215">
        <f>+'Mecra Kırılımı'!J71+'Mecra Kırılımı'!J111+'Mecra Kırılımı'!J151+'Mecra Kırılımı'!J191+'Mecra Kırılımı'!J231+'Mecra Kırılımı'!J271+'Mecra Kırılımı'!J311+'Mecra Kırılımı'!J351</f>
        <v>0</v>
      </c>
      <c r="K29" s="215">
        <f>+'Mecra Kırılımı'!K71+'Mecra Kırılımı'!K111+'Mecra Kırılımı'!K151+'Mecra Kırılımı'!K191+'Mecra Kırılımı'!K231+'Mecra Kırılımı'!K271+'Mecra Kırılımı'!K311+'Mecra Kırılımı'!K351</f>
        <v>0</v>
      </c>
      <c r="L29" s="215">
        <f>+'Mecra Kırılımı'!L71+'Mecra Kırılımı'!L111+'Mecra Kırılımı'!L151+'Mecra Kırılımı'!L191+'Mecra Kırılımı'!L231+'Mecra Kırılımı'!L271+'Mecra Kırılımı'!L311+'Mecra Kırılımı'!L351</f>
        <v>0</v>
      </c>
      <c r="M29" s="215">
        <f>+'Mecra Kırılımı'!M71+'Mecra Kırılımı'!M111+'Mecra Kırılımı'!M151+'Mecra Kırılımı'!M191+'Mecra Kırılımı'!M231+'Mecra Kırılımı'!M271+'Mecra Kırılımı'!M311+'Mecra Kırılımı'!M351</f>
        <v>0</v>
      </c>
      <c r="N29" s="215">
        <f>+'Mecra Kırılımı'!N71+'Mecra Kırılımı'!N111+'Mecra Kırılımı'!N151+'Mecra Kırılımı'!N191+'Mecra Kırılımı'!N231+'Mecra Kırılımı'!N271+'Mecra Kırılımı'!N311+'Mecra Kırılımı'!N351</f>
        <v>0</v>
      </c>
      <c r="O29" s="215">
        <f>+'Mecra Kırılımı'!O71+'Mecra Kırılımı'!O111+'Mecra Kırılımı'!O151+'Mecra Kırılımı'!O191+'Mecra Kırılımı'!O231+'Mecra Kırılımı'!O271+'Mecra Kırılımı'!O311+'Mecra Kırılımı'!O351</f>
        <v>0</v>
      </c>
      <c r="P29" s="216">
        <f t="shared" si="3"/>
        <v>0</v>
      </c>
      <c r="Q29" s="136"/>
      <c r="R29" s="8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136"/>
    </row>
    <row r="30" spans="2:32" x14ac:dyDescent="0.25">
      <c r="B30" s="400"/>
      <c r="C30" s="313" t="s">
        <v>280</v>
      </c>
      <c r="D30" s="215">
        <f>+'Mecra Kırılımı'!D72+'Mecra Kırılımı'!D112+'Mecra Kırılımı'!D152+'Mecra Kırılımı'!D192+'Mecra Kırılımı'!D232+'Mecra Kırılımı'!D272+'Mecra Kırılımı'!D312+'Mecra Kırılımı'!D352</f>
        <v>0</v>
      </c>
      <c r="E30" s="215">
        <f>+'Mecra Kırılımı'!E72+'Mecra Kırılımı'!E112+'Mecra Kırılımı'!E152+'Mecra Kırılımı'!E192+'Mecra Kırılımı'!E232+'Mecra Kırılımı'!E272+'Mecra Kırılımı'!E312+'Mecra Kırılımı'!E352</f>
        <v>36000</v>
      </c>
      <c r="F30" s="215">
        <f>+'Mecra Kırılımı'!F72+'Mecra Kırılımı'!F112+'Mecra Kırılımı'!F152+'Mecra Kırılımı'!F192+'Mecra Kırılımı'!F232+'Mecra Kırılımı'!F272+'Mecra Kırılımı'!F312+'Mecra Kırılımı'!F352</f>
        <v>35600</v>
      </c>
      <c r="G30" s="215">
        <f>+'Mecra Kırılımı'!G72+'Mecra Kırılımı'!G112+'Mecra Kırılımı'!G152+'Mecra Kırılımı'!G192+'Mecra Kırılımı'!G232+'Mecra Kırılımı'!G272+'Mecra Kırılımı'!G312+'Mecra Kırılımı'!G352</f>
        <v>3310</v>
      </c>
      <c r="H30" s="215">
        <f>+'Mecra Kırılımı'!H72+'Mecra Kırılımı'!H112+'Mecra Kırılımı'!H152+'Mecra Kırılımı'!H192+'Mecra Kırılımı'!H232+'Mecra Kırılımı'!H272+'Mecra Kırılımı'!H312+'Mecra Kırılımı'!H352</f>
        <v>0</v>
      </c>
      <c r="I30" s="215">
        <f>+'Mecra Kırılımı'!I72+'Mecra Kırılımı'!I112+'Mecra Kırılımı'!I152+'Mecra Kırılımı'!I192+'Mecra Kırılımı'!I232+'Mecra Kırılımı'!I272+'Mecra Kırılımı'!I312+'Mecra Kırılımı'!I352</f>
        <v>0</v>
      </c>
      <c r="J30" s="215">
        <f>+'Mecra Kırılımı'!J72+'Mecra Kırılımı'!J112+'Mecra Kırılımı'!J152+'Mecra Kırılımı'!J192+'Mecra Kırılımı'!J232+'Mecra Kırılımı'!J272+'Mecra Kırılımı'!J312+'Mecra Kırılımı'!J352</f>
        <v>0</v>
      </c>
      <c r="K30" s="215">
        <f>+'Mecra Kırılımı'!K72+'Mecra Kırılımı'!K112+'Mecra Kırılımı'!K152+'Mecra Kırılımı'!K192+'Mecra Kırılımı'!K232+'Mecra Kırılımı'!K272+'Mecra Kırılımı'!K312+'Mecra Kırılımı'!K352</f>
        <v>0</v>
      </c>
      <c r="L30" s="215">
        <f>+'Mecra Kırılımı'!L72+'Mecra Kırılımı'!L112+'Mecra Kırılımı'!L152+'Mecra Kırılımı'!L192+'Mecra Kırılımı'!L232+'Mecra Kırılımı'!L272+'Mecra Kırılımı'!L312+'Mecra Kırılımı'!L352</f>
        <v>0</v>
      </c>
      <c r="M30" s="215">
        <f>+'Mecra Kırılımı'!M72+'Mecra Kırılımı'!M112+'Mecra Kırılımı'!M152+'Mecra Kırılımı'!M192+'Mecra Kırılımı'!M232+'Mecra Kırılımı'!M272+'Mecra Kırılımı'!M312+'Mecra Kırılımı'!M352</f>
        <v>0</v>
      </c>
      <c r="N30" s="215">
        <f>+'Mecra Kırılımı'!N72+'Mecra Kırılımı'!N112+'Mecra Kırılımı'!N152+'Mecra Kırılımı'!N192+'Mecra Kırılımı'!N232+'Mecra Kırılımı'!N272+'Mecra Kırılımı'!N312+'Mecra Kırılımı'!N352</f>
        <v>0</v>
      </c>
      <c r="O30" s="215">
        <f>+'Mecra Kırılımı'!O72+'Mecra Kırılımı'!O112+'Mecra Kırılımı'!O152+'Mecra Kırılımı'!O192+'Mecra Kırılımı'!O232+'Mecra Kırılımı'!O272+'Mecra Kırılımı'!O312+'Mecra Kırılımı'!O352</f>
        <v>0</v>
      </c>
      <c r="P30" s="216">
        <f t="shared" si="3"/>
        <v>74910</v>
      </c>
      <c r="Q30" s="136"/>
      <c r="R30" s="8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136"/>
    </row>
    <row r="31" spans="2:32" x14ac:dyDescent="0.25">
      <c r="B31" s="400"/>
      <c r="C31" s="313" t="s">
        <v>285</v>
      </c>
      <c r="D31" s="215">
        <f>+'Mecra Kırılımı'!D73+'Mecra Kırılımı'!D113+'Mecra Kırılımı'!D153+'Mecra Kırılımı'!D193+'Mecra Kırılımı'!D233+'Mecra Kırılımı'!D273+'Mecra Kırılımı'!D313+'Mecra Kırılımı'!D353</f>
        <v>0</v>
      </c>
      <c r="E31" s="215">
        <f>+'Mecra Kırılımı'!E73+'Mecra Kırılımı'!E113+'Mecra Kırılımı'!E153+'Mecra Kırılımı'!E193+'Mecra Kırılımı'!E233+'Mecra Kırılımı'!E273+'Mecra Kırılımı'!E313+'Mecra Kırılımı'!E353</f>
        <v>0</v>
      </c>
      <c r="F31" s="215">
        <f>+'Mecra Kırılımı'!F73+'Mecra Kırılımı'!F113+'Mecra Kırılımı'!F153+'Mecra Kırılımı'!F193+'Mecra Kırılımı'!F233+'Mecra Kırılımı'!F273+'Mecra Kırılımı'!F313+'Mecra Kırılımı'!F353</f>
        <v>0</v>
      </c>
      <c r="G31" s="215">
        <f>+'Mecra Kırılımı'!G73+'Mecra Kırılımı'!G113+'Mecra Kırılımı'!G153+'Mecra Kırılımı'!G193+'Mecra Kırılımı'!G233+'Mecra Kırılımı'!G273+'Mecra Kırılımı'!G313+'Mecra Kırılımı'!G353</f>
        <v>0</v>
      </c>
      <c r="H31" s="215">
        <f>+'Mecra Kırılımı'!H73+'Mecra Kırılımı'!H113+'Mecra Kırılımı'!H153+'Mecra Kırılımı'!H193+'Mecra Kırılımı'!H233+'Mecra Kırılımı'!H273+'Mecra Kırılımı'!H313+'Mecra Kırılımı'!H353</f>
        <v>0</v>
      </c>
      <c r="I31" s="215">
        <f>+'Mecra Kırılımı'!I73+'Mecra Kırılımı'!I113+'Mecra Kırılımı'!I153+'Mecra Kırılımı'!I193+'Mecra Kırılımı'!I233+'Mecra Kırılımı'!I273+'Mecra Kırılımı'!I313+'Mecra Kırılımı'!I353</f>
        <v>0</v>
      </c>
      <c r="J31" s="215">
        <f>+'Mecra Kırılımı'!J73+'Mecra Kırılımı'!J113+'Mecra Kırılımı'!J153+'Mecra Kırılımı'!J193+'Mecra Kırılımı'!J233+'Mecra Kırılımı'!J273+'Mecra Kırılımı'!J313+'Mecra Kırılımı'!J353</f>
        <v>0</v>
      </c>
      <c r="K31" s="215">
        <f>+'Mecra Kırılımı'!K73+'Mecra Kırılımı'!K113+'Mecra Kırılımı'!K153+'Mecra Kırılımı'!K193+'Mecra Kırılımı'!K233+'Mecra Kırılımı'!K273+'Mecra Kırılımı'!K313+'Mecra Kırılımı'!K353</f>
        <v>0</v>
      </c>
      <c r="L31" s="215">
        <f>+'Mecra Kırılımı'!L73+'Mecra Kırılımı'!L113+'Mecra Kırılımı'!L153+'Mecra Kırılımı'!L193+'Mecra Kırılımı'!L233+'Mecra Kırılımı'!L273+'Mecra Kırılımı'!L313+'Mecra Kırılımı'!L353</f>
        <v>0</v>
      </c>
      <c r="M31" s="215">
        <f>+'Mecra Kırılımı'!M73+'Mecra Kırılımı'!M113+'Mecra Kırılımı'!M153+'Mecra Kırılımı'!M193+'Mecra Kırılımı'!M233+'Mecra Kırılımı'!M273+'Mecra Kırılımı'!M313+'Mecra Kırılımı'!M353</f>
        <v>0</v>
      </c>
      <c r="N31" s="215">
        <f>+'Mecra Kırılımı'!N73+'Mecra Kırılımı'!N113+'Mecra Kırılımı'!N153+'Mecra Kırılımı'!N193+'Mecra Kırılımı'!N233+'Mecra Kırılımı'!N273+'Mecra Kırılımı'!N313+'Mecra Kırılımı'!N353</f>
        <v>0</v>
      </c>
      <c r="O31" s="215">
        <f>+'Mecra Kırılımı'!O73+'Mecra Kırılımı'!O113+'Mecra Kırılımı'!O153+'Mecra Kırılımı'!O193+'Mecra Kırılımı'!O233+'Mecra Kırılımı'!O273+'Mecra Kırılımı'!O313+'Mecra Kırılımı'!O353</f>
        <v>0</v>
      </c>
      <c r="P31" s="216">
        <f t="shared" si="3"/>
        <v>0</v>
      </c>
      <c r="Q31" s="136"/>
      <c r="R31" s="8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136"/>
    </row>
    <row r="32" spans="2:32" x14ac:dyDescent="0.25">
      <c r="B32" s="400"/>
      <c r="C32" s="313" t="s">
        <v>280</v>
      </c>
      <c r="D32" s="215">
        <f>+'Mecra Kırılımı'!D74+'Mecra Kırılımı'!D114+'Mecra Kırılımı'!D154+'Mecra Kırılımı'!D194+'Mecra Kırılımı'!D234+'Mecra Kırılımı'!D274+'Mecra Kırılımı'!D314+'Mecra Kırılımı'!D354</f>
        <v>0</v>
      </c>
      <c r="E32" s="215">
        <f>+'Mecra Kırılımı'!E74+'Mecra Kırılımı'!E114+'Mecra Kırılımı'!E154+'Mecra Kırılımı'!E194+'Mecra Kırılımı'!E234+'Mecra Kırılımı'!E274+'Mecra Kırılımı'!E314+'Mecra Kırılımı'!E354</f>
        <v>0</v>
      </c>
      <c r="F32" s="215">
        <f>+'Mecra Kırılımı'!F74+'Mecra Kırılımı'!F114+'Mecra Kırılımı'!F154+'Mecra Kırılımı'!F194+'Mecra Kırılımı'!F234+'Mecra Kırılımı'!F274+'Mecra Kırılımı'!F314+'Mecra Kırılımı'!F354</f>
        <v>0</v>
      </c>
      <c r="G32" s="215">
        <f>+'Mecra Kırılımı'!G74+'Mecra Kırılımı'!G114+'Mecra Kırılımı'!G154+'Mecra Kırılımı'!G194+'Mecra Kırılımı'!G234+'Mecra Kırılımı'!G274+'Mecra Kırılımı'!G314+'Mecra Kırılımı'!G354</f>
        <v>0</v>
      </c>
      <c r="H32" s="215">
        <f>+'Mecra Kırılımı'!H74+'Mecra Kırılımı'!H114+'Mecra Kırılımı'!H154+'Mecra Kırılımı'!H194+'Mecra Kırılımı'!H234+'Mecra Kırılımı'!H274+'Mecra Kırılımı'!H314+'Mecra Kırılımı'!H354</f>
        <v>0</v>
      </c>
      <c r="I32" s="215">
        <f>+'Mecra Kırılımı'!I74+'Mecra Kırılımı'!I114+'Mecra Kırılımı'!I154+'Mecra Kırılımı'!I194+'Mecra Kırılımı'!I234+'Mecra Kırılımı'!I274+'Mecra Kırılımı'!I314+'Mecra Kırılımı'!I354</f>
        <v>0</v>
      </c>
      <c r="J32" s="215">
        <f>+'Mecra Kırılımı'!J74+'Mecra Kırılımı'!J114+'Mecra Kırılımı'!J154+'Mecra Kırılımı'!J194+'Mecra Kırılımı'!J234+'Mecra Kırılımı'!J274+'Mecra Kırılımı'!J314+'Mecra Kırılımı'!J354</f>
        <v>0</v>
      </c>
      <c r="K32" s="215">
        <f>+'Mecra Kırılımı'!K74+'Mecra Kırılımı'!K114+'Mecra Kırılımı'!K154+'Mecra Kırılımı'!K194+'Mecra Kırılımı'!K234+'Mecra Kırılımı'!K274+'Mecra Kırılımı'!K314+'Mecra Kırılımı'!K354</f>
        <v>0</v>
      </c>
      <c r="L32" s="215">
        <f>+'Mecra Kırılımı'!L74+'Mecra Kırılımı'!L114+'Mecra Kırılımı'!L154+'Mecra Kırılımı'!L194+'Mecra Kırılımı'!L234+'Mecra Kırılımı'!L274+'Mecra Kırılımı'!L314+'Mecra Kırılımı'!L354</f>
        <v>0</v>
      </c>
      <c r="M32" s="215">
        <f>+'Mecra Kırılımı'!M74+'Mecra Kırılımı'!M114+'Mecra Kırılımı'!M154+'Mecra Kırılımı'!M194+'Mecra Kırılımı'!M234+'Mecra Kırılımı'!M274+'Mecra Kırılımı'!M314+'Mecra Kırılımı'!M354</f>
        <v>0</v>
      </c>
      <c r="N32" s="215">
        <f>+'Mecra Kırılımı'!N74+'Mecra Kırılımı'!N114+'Mecra Kırılımı'!N154+'Mecra Kırılımı'!N194+'Mecra Kırılımı'!N234+'Mecra Kırılımı'!N274+'Mecra Kırılımı'!N314+'Mecra Kırılımı'!N354</f>
        <v>0</v>
      </c>
      <c r="O32" s="215">
        <f>+'Mecra Kırılımı'!O74+'Mecra Kırılımı'!O114+'Mecra Kırılımı'!O154+'Mecra Kırılımı'!O194+'Mecra Kırılımı'!O234+'Mecra Kırılımı'!O274+'Mecra Kırılımı'!O314+'Mecra Kırılımı'!O354</f>
        <v>0</v>
      </c>
      <c r="P32" s="216">
        <f t="shared" si="3"/>
        <v>0</v>
      </c>
      <c r="Q32" s="136"/>
      <c r="R32" s="8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136"/>
    </row>
    <row r="33" spans="2:32" x14ac:dyDescent="0.25">
      <c r="B33" s="400"/>
      <c r="C33" s="313" t="s">
        <v>286</v>
      </c>
      <c r="D33" s="215">
        <f>+'Mecra Kırılımı'!D75+'Mecra Kırılımı'!D115+'Mecra Kırılımı'!D155+'Mecra Kırılımı'!D195+'Mecra Kırılımı'!D235+'Mecra Kırılımı'!D275+'Mecra Kırılımı'!D315+'Mecra Kırılımı'!D355</f>
        <v>1900.9099999999999</v>
      </c>
      <c r="E33" s="215">
        <f>+'Mecra Kırılımı'!E75+'Mecra Kırılımı'!E115+'Mecra Kırılımı'!E155+'Mecra Kırılımı'!E195+'Mecra Kırılımı'!E235+'Mecra Kırılımı'!E275+'Mecra Kırılımı'!E315+'Mecra Kırılımı'!E355</f>
        <v>2015.0660000000003</v>
      </c>
      <c r="F33" s="215">
        <f>+'Mecra Kırılımı'!F75+'Mecra Kırılımı'!F115+'Mecra Kırılımı'!F155+'Mecra Kırılımı'!F195+'Mecra Kırılımı'!F235+'Mecra Kırılımı'!F275+'Mecra Kırılımı'!F315+'Mecra Kırılımı'!F355</f>
        <v>1837.6680000000001</v>
      </c>
      <c r="G33" s="215">
        <f>+'Mecra Kırılımı'!G75+'Mecra Kırılımı'!G115+'Mecra Kırılımı'!G155+'Mecra Kırılımı'!G195+'Mecra Kırılımı'!G235+'Mecra Kırılımı'!G275+'Mecra Kırılımı'!G315+'Mecra Kırılımı'!G355</f>
        <v>2658.4823703703701</v>
      </c>
      <c r="H33" s="215">
        <f>+'Mecra Kırılımı'!H75+'Mecra Kırılımı'!H115+'Mecra Kırılımı'!H155+'Mecra Kırılımı'!H195+'Mecra Kırılımı'!H235+'Mecra Kırılımı'!H275+'Mecra Kırılımı'!H315+'Mecra Kırılımı'!H355</f>
        <v>0</v>
      </c>
      <c r="I33" s="215">
        <f>+'Mecra Kırılımı'!I75+'Mecra Kırılımı'!I115+'Mecra Kırılımı'!I155+'Mecra Kırılımı'!I195+'Mecra Kırılımı'!I235+'Mecra Kırılımı'!I275+'Mecra Kırılımı'!I315+'Mecra Kırılımı'!I355</f>
        <v>0</v>
      </c>
      <c r="J33" s="215">
        <f>+'Mecra Kırılımı'!J75+'Mecra Kırılımı'!J115+'Mecra Kırılımı'!J155+'Mecra Kırılımı'!J195+'Mecra Kırılımı'!J235+'Mecra Kırılımı'!J275+'Mecra Kırılımı'!J315+'Mecra Kırılımı'!J355</f>
        <v>3000</v>
      </c>
      <c r="K33" s="215">
        <f>+'Mecra Kırılımı'!K75+'Mecra Kırılımı'!K115+'Mecra Kırılımı'!K155+'Mecra Kırılımı'!K195+'Mecra Kırılımı'!K235+'Mecra Kırılımı'!K275+'Mecra Kırılımı'!K315+'Mecra Kırılımı'!K355</f>
        <v>3000</v>
      </c>
      <c r="L33" s="215">
        <f>+'Mecra Kırılımı'!L75+'Mecra Kırılımı'!L115+'Mecra Kırılımı'!L155+'Mecra Kırılımı'!L195+'Mecra Kırılımı'!L235+'Mecra Kırılımı'!L275+'Mecra Kırılımı'!L315+'Mecra Kırılımı'!L355</f>
        <v>3000</v>
      </c>
      <c r="M33" s="215">
        <f>+'Mecra Kırılımı'!M75+'Mecra Kırılımı'!M115+'Mecra Kırılımı'!M155+'Mecra Kırılımı'!M195+'Mecra Kırılımı'!M235+'Mecra Kırılımı'!M275+'Mecra Kırılımı'!M315+'Mecra Kırılımı'!M355</f>
        <v>3000</v>
      </c>
      <c r="N33" s="215">
        <f>+'Mecra Kırılımı'!N75+'Mecra Kırılımı'!N115+'Mecra Kırılımı'!N155+'Mecra Kırılımı'!N195+'Mecra Kırılımı'!N235+'Mecra Kırılımı'!N275+'Mecra Kırılımı'!N315+'Mecra Kırılımı'!N355</f>
        <v>3000</v>
      </c>
      <c r="O33" s="215">
        <f>+'Mecra Kırılımı'!O75+'Mecra Kırılımı'!O115+'Mecra Kırılımı'!O155+'Mecra Kırılımı'!O195+'Mecra Kırılımı'!O235+'Mecra Kırılımı'!O275+'Mecra Kırılımı'!O315+'Mecra Kırılımı'!O355</f>
        <v>3000</v>
      </c>
      <c r="P33" s="216">
        <f t="shared" si="3"/>
        <v>26412.12637037037</v>
      </c>
      <c r="Q33" s="136"/>
      <c r="R33" s="8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136"/>
    </row>
    <row r="34" spans="2:32" x14ac:dyDescent="0.25">
      <c r="B34" s="400"/>
      <c r="C34" s="313" t="s">
        <v>282</v>
      </c>
      <c r="D34" s="215">
        <f>+'Mecra Kırılımı'!D76+'Mecra Kırılımı'!D116+'Mecra Kırılımı'!D156+'Mecra Kırılımı'!D196+'Mecra Kırılımı'!D236+'Mecra Kırılımı'!D276+'Mecra Kırılımı'!D316+'Mecra Kırılımı'!D356</f>
        <v>821.42399999999998</v>
      </c>
      <c r="E34" s="215">
        <f>+'Mecra Kırılımı'!E76+'Mecra Kırılımı'!E116+'Mecra Kırılımı'!E156+'Mecra Kırılımı'!E196+'Mecra Kırılımı'!E236+'Mecra Kırılımı'!E276+'Mecra Kırılımı'!E316+'Mecra Kırılımı'!E356</f>
        <v>5313.8670000000002</v>
      </c>
      <c r="F34" s="215">
        <f>+'Mecra Kırılımı'!F76+'Mecra Kırılımı'!F116+'Mecra Kırılımı'!F156+'Mecra Kırılımı'!F196+'Mecra Kırılımı'!F236+'Mecra Kırılımı'!F276+'Mecra Kırılımı'!F316+'Mecra Kırılımı'!F356</f>
        <v>9255.6720000000005</v>
      </c>
      <c r="G34" s="215">
        <f>+'Mecra Kırılımı'!G76+'Mecra Kırılımı'!G116+'Mecra Kırılımı'!G156+'Mecra Kırılımı'!G196+'Mecra Kırılımı'!G236+'Mecra Kırılımı'!G276+'Mecra Kırılımı'!G316+'Mecra Kırılımı'!G356</f>
        <v>21187.163185714286</v>
      </c>
      <c r="H34" s="215">
        <f>+'Mecra Kırılımı'!H76+'Mecra Kırılımı'!H116+'Mecra Kırılımı'!H156+'Mecra Kırılımı'!H196+'Mecra Kırılımı'!H236+'Mecra Kırılımı'!H276+'Mecra Kırılımı'!H316+'Mecra Kırılımı'!H356</f>
        <v>17552.018</v>
      </c>
      <c r="I34" s="215">
        <f>+'Mecra Kırılımı'!I76+'Mecra Kırılımı'!I116+'Mecra Kırılımı'!I156+'Mecra Kırılımı'!I196+'Mecra Kırılımı'!I236+'Mecra Kırılımı'!I276+'Mecra Kırılımı'!I316+'Mecra Kırılımı'!I356</f>
        <v>0</v>
      </c>
      <c r="J34" s="215">
        <f>+'Mecra Kırılımı'!J76+'Mecra Kırılımı'!J116+'Mecra Kırılımı'!J156+'Mecra Kırılımı'!J196+'Mecra Kırılımı'!J236+'Mecra Kırılımı'!J276+'Mecra Kırılımı'!J316+'Mecra Kırılımı'!J356</f>
        <v>5000</v>
      </c>
      <c r="K34" s="215">
        <f>+'Mecra Kırılımı'!K76+'Mecra Kırılımı'!K116+'Mecra Kırılımı'!K156+'Mecra Kırılımı'!K196+'Mecra Kırılımı'!K236+'Mecra Kırılımı'!K276+'Mecra Kırılımı'!K316+'Mecra Kırılımı'!K356</f>
        <v>5000</v>
      </c>
      <c r="L34" s="215">
        <f>+'Mecra Kırılımı'!L76+'Mecra Kırılımı'!L116+'Mecra Kırılımı'!L156+'Mecra Kırılımı'!L196+'Mecra Kırılımı'!L236+'Mecra Kırılımı'!L276+'Mecra Kırılımı'!L316+'Mecra Kırılımı'!L356</f>
        <v>5000</v>
      </c>
      <c r="M34" s="215">
        <f>+'Mecra Kırılımı'!M76+'Mecra Kırılımı'!M116+'Mecra Kırılımı'!M156+'Mecra Kırılımı'!M196+'Mecra Kırılımı'!M236+'Mecra Kırılımı'!M276+'Mecra Kırılımı'!M316+'Mecra Kırılımı'!M356</f>
        <v>5000</v>
      </c>
      <c r="N34" s="215">
        <f>+'Mecra Kırılımı'!N76+'Mecra Kırılımı'!N116+'Mecra Kırılımı'!N156+'Mecra Kırılımı'!N196+'Mecra Kırılımı'!N236+'Mecra Kırılımı'!N276+'Mecra Kırılımı'!N316+'Mecra Kırılımı'!N356</f>
        <v>5000</v>
      </c>
      <c r="O34" s="215">
        <f>+'Mecra Kırılımı'!O76+'Mecra Kırılımı'!O116+'Mecra Kırılımı'!O156+'Mecra Kırılımı'!O196+'Mecra Kırılımı'!O236+'Mecra Kırılımı'!O276+'Mecra Kırılımı'!O316+'Mecra Kırılımı'!O356</f>
        <v>5000</v>
      </c>
      <c r="P34" s="216">
        <f t="shared" si="3"/>
        <v>84130.144185714278</v>
      </c>
      <c r="Q34" s="136"/>
      <c r="R34" s="8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136"/>
    </row>
    <row r="35" spans="2:32" x14ac:dyDescent="0.25">
      <c r="B35" s="400"/>
      <c r="C35" s="313" t="s">
        <v>283</v>
      </c>
      <c r="D35" s="215">
        <f>+'Mecra Kırılımı'!D77+'Mecra Kırılımı'!D117+'Mecra Kırılımı'!D157+'Mecra Kırılımı'!D197+'Mecra Kırılımı'!D237+'Mecra Kırılımı'!D277+'Mecra Kırılımı'!D317+'Mecra Kırılımı'!D357</f>
        <v>0</v>
      </c>
      <c r="E35" s="215">
        <f>+'Mecra Kırılımı'!E77+'Mecra Kırılımı'!E117+'Mecra Kırılımı'!E157+'Mecra Kırılımı'!E197+'Mecra Kırılımı'!E237+'Mecra Kırılımı'!E277+'Mecra Kırılımı'!E317+'Mecra Kırılımı'!E357</f>
        <v>400</v>
      </c>
      <c r="F35" s="215">
        <f>+'Mecra Kırılımı'!F77+'Mecra Kırılımı'!F117+'Mecra Kırılımı'!F157+'Mecra Kırılımı'!F197+'Mecra Kırılımı'!F237+'Mecra Kırılımı'!F277+'Mecra Kırılımı'!F317+'Mecra Kırılımı'!F357</f>
        <v>0</v>
      </c>
      <c r="G35" s="215">
        <f>+'Mecra Kırılımı'!G77+'Mecra Kırılımı'!G117+'Mecra Kırılımı'!G157+'Mecra Kırılımı'!G197+'Mecra Kırılımı'!G237+'Mecra Kırılımı'!G277+'Mecra Kırılımı'!G317+'Mecra Kırılımı'!G357</f>
        <v>4600</v>
      </c>
      <c r="H35" s="215">
        <f>+'Mecra Kırılımı'!H77+'Mecra Kırılımı'!H117+'Mecra Kırılımı'!H157+'Mecra Kırılımı'!H197+'Mecra Kırılımı'!H237+'Mecra Kırılımı'!H277+'Mecra Kırılımı'!H317+'Mecra Kırılımı'!H357</f>
        <v>0</v>
      </c>
      <c r="I35" s="215">
        <f>+'Mecra Kırılımı'!I77+'Mecra Kırılımı'!I117+'Mecra Kırılımı'!I157+'Mecra Kırılımı'!I197+'Mecra Kırılımı'!I237+'Mecra Kırılımı'!I277+'Mecra Kırılımı'!I317+'Mecra Kırılımı'!I357</f>
        <v>0</v>
      </c>
      <c r="J35" s="215">
        <f>+'Mecra Kırılımı'!J77+'Mecra Kırılımı'!J117+'Mecra Kırılımı'!J157+'Mecra Kırılımı'!J197+'Mecra Kırılımı'!J237+'Mecra Kırılımı'!J277+'Mecra Kırılımı'!J317+'Mecra Kırılımı'!J357</f>
        <v>500</v>
      </c>
      <c r="K35" s="215">
        <f>+'Mecra Kırılımı'!K77+'Mecra Kırılımı'!K117+'Mecra Kırılımı'!K157+'Mecra Kırılımı'!K197+'Mecra Kırılımı'!K237+'Mecra Kırılımı'!K277+'Mecra Kırılımı'!K317+'Mecra Kırılımı'!K357</f>
        <v>500</v>
      </c>
      <c r="L35" s="215">
        <f>+'Mecra Kırılımı'!L77+'Mecra Kırılımı'!L117+'Mecra Kırılımı'!L157+'Mecra Kırılımı'!L197+'Mecra Kırılımı'!L237+'Mecra Kırılımı'!L277+'Mecra Kırılımı'!L317+'Mecra Kırılımı'!L357</f>
        <v>500</v>
      </c>
      <c r="M35" s="215">
        <f>+'Mecra Kırılımı'!M77+'Mecra Kırılımı'!M117+'Mecra Kırılımı'!M157+'Mecra Kırılımı'!M197+'Mecra Kırılımı'!M237+'Mecra Kırılımı'!M277+'Mecra Kırılımı'!M317+'Mecra Kırılımı'!M357</f>
        <v>500</v>
      </c>
      <c r="N35" s="215">
        <f>+'Mecra Kırılımı'!N77+'Mecra Kırılımı'!N117+'Mecra Kırılımı'!N157+'Mecra Kırılımı'!N197+'Mecra Kırılımı'!N237+'Mecra Kırılımı'!N277+'Mecra Kırılımı'!N317+'Mecra Kırılımı'!N357</f>
        <v>500</v>
      </c>
      <c r="O35" s="215">
        <f>+'Mecra Kırılımı'!O77+'Mecra Kırılımı'!O117+'Mecra Kırılımı'!O157+'Mecra Kırılımı'!O197+'Mecra Kırılımı'!O237+'Mecra Kırılımı'!O277+'Mecra Kırılımı'!O317+'Mecra Kırılımı'!O357</f>
        <v>500</v>
      </c>
      <c r="P35" s="216">
        <f t="shared" si="3"/>
        <v>8000</v>
      </c>
      <c r="Q35" s="136"/>
      <c r="R35" s="8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136"/>
    </row>
    <row r="36" spans="2:32" x14ac:dyDescent="0.25">
      <c r="B36" s="400"/>
      <c r="C36" s="313" t="s">
        <v>281</v>
      </c>
      <c r="D36" s="215">
        <f>+'Mecra Kırılımı'!D78+'Mecra Kırılımı'!D118+'Mecra Kırılımı'!D158+'Mecra Kırılımı'!D198+'Mecra Kırılımı'!D238+'Mecra Kırılımı'!D278+'Mecra Kırılımı'!D318+'Mecra Kırılımı'!D358</f>
        <v>0</v>
      </c>
      <c r="E36" s="215">
        <f>+'Mecra Kırılımı'!E78+'Mecra Kırılımı'!E118+'Mecra Kırılımı'!E158+'Mecra Kırılımı'!E198+'Mecra Kırılımı'!E238+'Mecra Kırılımı'!E278+'Mecra Kırılımı'!E318+'Mecra Kırılımı'!E358</f>
        <v>0</v>
      </c>
      <c r="F36" s="215">
        <f>+'Mecra Kırılımı'!F78+'Mecra Kırılımı'!F118+'Mecra Kırılımı'!F158+'Mecra Kırılımı'!F198+'Mecra Kırılımı'!F238+'Mecra Kırılımı'!F278+'Mecra Kırılımı'!F318+'Mecra Kırılımı'!F358</f>
        <v>0</v>
      </c>
      <c r="G36" s="215">
        <f>+'Mecra Kırılımı'!G78+'Mecra Kırılımı'!G118+'Mecra Kırılımı'!G158+'Mecra Kırılımı'!G198+'Mecra Kırılımı'!G238+'Mecra Kırılımı'!G278+'Mecra Kırılımı'!G318+'Mecra Kırılımı'!G358</f>
        <v>0</v>
      </c>
      <c r="H36" s="215">
        <f>+'Mecra Kırılımı'!H78+'Mecra Kırılımı'!H118+'Mecra Kırılımı'!H158+'Mecra Kırılımı'!H198+'Mecra Kırılımı'!H238+'Mecra Kırılımı'!H278+'Mecra Kırılımı'!H318+'Mecra Kırılımı'!H358</f>
        <v>0</v>
      </c>
      <c r="I36" s="215">
        <f>+'Mecra Kırılımı'!I78+'Mecra Kırılımı'!I118+'Mecra Kırılımı'!I158+'Mecra Kırılımı'!I198+'Mecra Kırılımı'!I238+'Mecra Kırılımı'!I278+'Mecra Kırılımı'!I318+'Mecra Kırılımı'!I358</f>
        <v>0</v>
      </c>
      <c r="J36" s="215">
        <f>+'Mecra Kırılımı'!J78+'Mecra Kırılımı'!J118+'Mecra Kırılımı'!J158+'Mecra Kırılımı'!J198+'Mecra Kırılımı'!J238+'Mecra Kırılımı'!J278+'Mecra Kırılımı'!J318+'Mecra Kırılımı'!J358</f>
        <v>0</v>
      </c>
      <c r="K36" s="215">
        <f>+'Mecra Kırılımı'!K78+'Mecra Kırılımı'!K118+'Mecra Kırılımı'!K158+'Mecra Kırılımı'!K198+'Mecra Kırılımı'!K238+'Mecra Kırılımı'!K278+'Mecra Kırılımı'!K318+'Mecra Kırılımı'!K358</f>
        <v>0</v>
      </c>
      <c r="L36" s="215">
        <f>+'Mecra Kırılımı'!L78+'Mecra Kırılımı'!L118+'Mecra Kırılımı'!L158+'Mecra Kırılımı'!L198+'Mecra Kırılımı'!L238+'Mecra Kırılımı'!L278+'Mecra Kırılımı'!L318+'Mecra Kırılımı'!L358</f>
        <v>0</v>
      </c>
      <c r="M36" s="215">
        <f>+'Mecra Kırılımı'!M78+'Mecra Kırılımı'!M118+'Mecra Kırılımı'!M158+'Mecra Kırılımı'!M198+'Mecra Kırılımı'!M238+'Mecra Kırılımı'!M278+'Mecra Kırılımı'!M318+'Mecra Kırılımı'!M358</f>
        <v>0</v>
      </c>
      <c r="N36" s="215">
        <f>+'Mecra Kırılımı'!N78+'Mecra Kırılımı'!N118+'Mecra Kırılımı'!N158+'Mecra Kırılımı'!N198+'Mecra Kırılımı'!N238+'Mecra Kırılımı'!N278+'Mecra Kırılımı'!N318+'Mecra Kırılımı'!N358</f>
        <v>0</v>
      </c>
      <c r="O36" s="215">
        <f>+'Mecra Kırılımı'!O78+'Mecra Kırılımı'!O118+'Mecra Kırılımı'!O158+'Mecra Kırılımı'!O198+'Mecra Kırılımı'!O238+'Mecra Kırılımı'!O278+'Mecra Kırılımı'!O318+'Mecra Kırılımı'!O358</f>
        <v>0</v>
      </c>
      <c r="P36" s="216">
        <f t="shared" si="3"/>
        <v>0</v>
      </c>
      <c r="Q36" s="136"/>
      <c r="R36" s="8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136"/>
    </row>
    <row r="37" spans="2:32" x14ac:dyDescent="0.25">
      <c r="B37" s="400"/>
      <c r="C37" s="318" t="s">
        <v>279</v>
      </c>
      <c r="D37" s="215">
        <f>+'Mecra Kırılımı'!D79+'Mecra Kırılımı'!D119+'Mecra Kırılımı'!D159+'Mecra Kırılımı'!D199+'Mecra Kırılımı'!D239+'Mecra Kırılımı'!D279+'Mecra Kırılımı'!D319+'Mecra Kırılımı'!D359</f>
        <v>8849.7919999999995</v>
      </c>
      <c r="E37" s="215">
        <f>+'Mecra Kırılımı'!E79+'Mecra Kırılımı'!E119+'Mecra Kırılımı'!E159+'Mecra Kırılımı'!E199+'Mecra Kırılımı'!E239+'Mecra Kırılımı'!E279+'Mecra Kırılımı'!E319+'Mecra Kırılımı'!E359</f>
        <v>19656.879359999999</v>
      </c>
      <c r="F37" s="215">
        <f>+'Mecra Kırılımı'!F79+'Mecra Kırılımı'!F119+'Mecra Kırılımı'!F159+'Mecra Kırılımı'!F199+'Mecra Kırılımı'!F239+'Mecra Kırılımı'!F279+'Mecra Kırılımı'!F319+'Mecra Kırılımı'!F359</f>
        <v>22093.164739999997</v>
      </c>
      <c r="G37" s="215">
        <f>+'Mecra Kırılımı'!G79+'Mecra Kırılımı'!G119+'Mecra Kırılımı'!G159+'Mecra Kırılımı'!G199+'Mecra Kırılımı'!G239+'Mecra Kırılımı'!G279+'Mecra Kırılımı'!G319+'Mecra Kırılımı'!G359</f>
        <v>21161.522139576715</v>
      </c>
      <c r="H37" s="215">
        <f>+'Mecra Kırılımı'!H79+'Mecra Kırılımı'!H119+'Mecra Kırılımı'!H159+'Mecra Kırılımı'!H199+'Mecra Kırılımı'!H239+'Mecra Kırılımı'!H279+'Mecra Kırılımı'!H319+'Mecra Kırılımı'!H359</f>
        <v>17883.994560000003</v>
      </c>
      <c r="I37" s="215">
        <f>+'Mecra Kırılımı'!I79+'Mecra Kırılımı'!I119+'Mecra Kırılımı'!I159+'Mecra Kırılımı'!I199+'Mecra Kırılımı'!I239+'Mecra Kırılımı'!I279+'Mecra Kırılımı'!I319+'Mecra Kırılımı'!I359</f>
        <v>10775</v>
      </c>
      <c r="J37" s="215">
        <f>+'Mecra Kırılımı'!J79+'Mecra Kırılımı'!J119+'Mecra Kırılımı'!J159+'Mecra Kırılımı'!J199+'Mecra Kırılımı'!J239+'Mecra Kırılımı'!J279+'Mecra Kırılımı'!J319+'Mecra Kırılımı'!J359</f>
        <v>10274.5</v>
      </c>
      <c r="K37" s="215">
        <f>+'Mecra Kırılımı'!K79+'Mecra Kırılımı'!K119+'Mecra Kırılımı'!K159+'Mecra Kırılımı'!K199+'Mecra Kırılımı'!K239+'Mecra Kırılımı'!K279+'Mecra Kırılımı'!K319+'Mecra Kırılımı'!K359</f>
        <v>10274.5</v>
      </c>
      <c r="L37" s="215">
        <f>+'Mecra Kırılımı'!L79+'Mecra Kırılımı'!L119+'Mecra Kırılımı'!L159+'Mecra Kırılımı'!L199+'Mecra Kırılımı'!L239+'Mecra Kırılımı'!L279+'Mecra Kırılımı'!L319+'Mecra Kırılımı'!L359</f>
        <v>10274.5</v>
      </c>
      <c r="M37" s="215">
        <f>+'Mecra Kırılımı'!M79+'Mecra Kırılımı'!M119+'Mecra Kırılımı'!M159+'Mecra Kırılımı'!M199+'Mecra Kırılımı'!M239+'Mecra Kırılımı'!M279+'Mecra Kırılımı'!M319+'Mecra Kırılımı'!M359</f>
        <v>10274.5</v>
      </c>
      <c r="N37" s="215">
        <f>+'Mecra Kırılımı'!N79+'Mecra Kırılımı'!N119+'Mecra Kırılımı'!N159+'Mecra Kırılımı'!N199+'Mecra Kırılımı'!N239+'Mecra Kırılımı'!N279+'Mecra Kırılımı'!N319+'Mecra Kırılımı'!N359</f>
        <v>10274.5</v>
      </c>
      <c r="O37" s="215">
        <f>+'Mecra Kırılımı'!O79+'Mecra Kırılımı'!O119+'Mecra Kırılımı'!O159+'Mecra Kırılımı'!O199+'Mecra Kırılımı'!O239+'Mecra Kırılımı'!O279+'Mecra Kırılımı'!O319+'Mecra Kırılımı'!O359</f>
        <v>10274.5</v>
      </c>
      <c r="P37" s="216">
        <f t="shared" si="3"/>
        <v>162067.35279957671</v>
      </c>
      <c r="Q37" s="136"/>
      <c r="R37" s="8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136"/>
    </row>
    <row r="38" spans="2:32" ht="15.75" thickBot="1" x14ac:dyDescent="0.3">
      <c r="B38" s="400"/>
      <c r="C38" s="328" t="s">
        <v>290</v>
      </c>
      <c r="D38" s="215">
        <f>+'Mecra Kırılımı'!D80+'Mecra Kırılımı'!D120+'Mecra Kırılımı'!D160+'Mecra Kırılımı'!D200+'Mecra Kırılımı'!D240+'Mecra Kırılımı'!D280+'Mecra Kırılımı'!D320+'Mecra Kırılımı'!D360</f>
        <v>0</v>
      </c>
      <c r="E38" s="215">
        <f>+'Mecra Kırılımı'!E80+'Mecra Kırılımı'!E120+'Mecra Kırılımı'!E160+'Mecra Kırılımı'!E200+'Mecra Kırılımı'!E240+'Mecra Kırılımı'!E280+'Mecra Kırılımı'!E320+'Mecra Kırılımı'!E360</f>
        <v>0</v>
      </c>
      <c r="F38" s="215">
        <f>+'Mecra Kırılımı'!F80+'Mecra Kırılımı'!F120+'Mecra Kırılımı'!F160+'Mecra Kırılımı'!F200+'Mecra Kırılımı'!F240+'Mecra Kırılımı'!F280+'Mecra Kırılımı'!F320+'Mecra Kırılımı'!F360</f>
        <v>0</v>
      </c>
      <c r="G38" s="215">
        <f>+'Mecra Kırılımı'!G80+'Mecra Kırılımı'!G120+'Mecra Kırılımı'!G160+'Mecra Kırılımı'!G200+'Mecra Kırılımı'!G240+'Mecra Kırılımı'!G280+'Mecra Kırılımı'!G320+'Mecra Kırılımı'!G360</f>
        <v>0</v>
      </c>
      <c r="H38" s="215">
        <f>+'Mecra Kırılımı'!H80+'Mecra Kırılımı'!H120+'Mecra Kırılımı'!H160+'Mecra Kırılımı'!H200+'Mecra Kırılımı'!H240+'Mecra Kırılımı'!H280+'Mecra Kırılımı'!H320+'Mecra Kırılımı'!H360</f>
        <v>0</v>
      </c>
      <c r="I38" s="215">
        <f>+'Mecra Kırılımı'!I80+'Mecra Kırılımı'!I120+'Mecra Kırılımı'!I160+'Mecra Kırılımı'!I200+'Mecra Kırılımı'!I240+'Mecra Kırılımı'!I280+'Mecra Kırılımı'!I320+'Mecra Kırılımı'!I360</f>
        <v>0</v>
      </c>
      <c r="J38" s="215">
        <f>+'Mecra Kırılımı'!J80+'Mecra Kırılımı'!J120+'Mecra Kırılımı'!J160+'Mecra Kırılımı'!J200+'Mecra Kırılımı'!J240+'Mecra Kırılımı'!J280+'Mecra Kırılımı'!J320+'Mecra Kırılımı'!J360</f>
        <v>0</v>
      </c>
      <c r="K38" s="215">
        <f>+'Mecra Kırılımı'!K80+'Mecra Kırılımı'!K120+'Mecra Kırılımı'!K160+'Mecra Kırılımı'!K200+'Mecra Kırılımı'!K240+'Mecra Kırılımı'!K280+'Mecra Kırılımı'!K320+'Mecra Kırılımı'!K360</f>
        <v>0</v>
      </c>
      <c r="L38" s="215">
        <f>+'Mecra Kırılımı'!L80+'Mecra Kırılımı'!L120+'Mecra Kırılımı'!L160+'Mecra Kırılımı'!L200+'Mecra Kırılımı'!L240+'Mecra Kırılımı'!L280+'Mecra Kırılımı'!L320+'Mecra Kırılımı'!L360</f>
        <v>0</v>
      </c>
      <c r="M38" s="215">
        <f>+'Mecra Kırılımı'!M80+'Mecra Kırılımı'!M120+'Mecra Kırılımı'!M160+'Mecra Kırılımı'!M200+'Mecra Kırılımı'!M240+'Mecra Kırılımı'!M280+'Mecra Kırılımı'!M320+'Mecra Kırılımı'!M360</f>
        <v>0</v>
      </c>
      <c r="N38" s="215">
        <f>+'Mecra Kırılımı'!N80+'Mecra Kırılımı'!N120+'Mecra Kırılımı'!N160+'Mecra Kırılımı'!N200+'Mecra Kırılımı'!N240+'Mecra Kırılımı'!N280+'Mecra Kırılımı'!N320+'Mecra Kırılımı'!N360</f>
        <v>0</v>
      </c>
      <c r="O38" s="215">
        <f>+'Mecra Kırılımı'!O80+'Mecra Kırılımı'!O120+'Mecra Kırılımı'!O160+'Mecra Kırılımı'!O200+'Mecra Kırılımı'!O240+'Mecra Kırılımı'!O280+'Mecra Kırılımı'!O320+'Mecra Kırılımı'!O360</f>
        <v>0</v>
      </c>
      <c r="P38" s="216">
        <f t="shared" si="3"/>
        <v>0</v>
      </c>
      <c r="Q38" s="136"/>
      <c r="R38" s="8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136"/>
    </row>
    <row r="39" spans="2:32" x14ac:dyDescent="0.25">
      <c r="B39" s="400"/>
      <c r="C39" s="122" t="s">
        <v>66</v>
      </c>
      <c r="D39" s="129">
        <f>+'Mecra Kırılımı'!D81+'Mecra Kırılımı'!D121+'Mecra Kırılımı'!D161+'Mecra Kırılımı'!D201+'Mecra Kırılımı'!D241+'Mecra Kırılımı'!D281+'Mecra Kırılımı'!D321+'Mecra Kırılımı'!D361</f>
        <v>0</v>
      </c>
      <c r="E39" s="129">
        <f>+'Mecra Kırılımı'!E81+'Mecra Kırılımı'!E121+'Mecra Kırılımı'!E161+'Mecra Kırılımı'!E201+'Mecra Kırılımı'!E241+'Mecra Kırılımı'!E281+'Mecra Kırılımı'!E321+'Mecra Kırılımı'!E361</f>
        <v>0</v>
      </c>
      <c r="F39" s="129">
        <f>+'Mecra Kırılımı'!F81+'Mecra Kırılımı'!F121+'Mecra Kırılımı'!F161+'Mecra Kırılımı'!F201+'Mecra Kırılımı'!F241+'Mecra Kırılımı'!F281+'Mecra Kırılımı'!F321+'Mecra Kırılımı'!F361</f>
        <v>0</v>
      </c>
      <c r="G39" s="129">
        <f>+'Mecra Kırılımı'!G81+'Mecra Kırılımı'!G121+'Mecra Kırılımı'!G161+'Mecra Kırılımı'!G201+'Mecra Kırılımı'!G241+'Mecra Kırılımı'!G281+'Mecra Kırılımı'!G321+'Mecra Kırılımı'!G361</f>
        <v>0</v>
      </c>
      <c r="H39" s="129">
        <f>+'Mecra Kırılımı'!H81+'Mecra Kırılımı'!H121+'Mecra Kırılımı'!H161+'Mecra Kırılımı'!H201+'Mecra Kırılımı'!H241+'Mecra Kırılımı'!H281+'Mecra Kırılımı'!H321+'Mecra Kırılımı'!H361</f>
        <v>0</v>
      </c>
      <c r="I39" s="129">
        <f>+'Mecra Kırılımı'!I81+'Mecra Kırılımı'!I121+'Mecra Kırılımı'!I161+'Mecra Kırılımı'!I201+'Mecra Kırılımı'!I241+'Mecra Kırılımı'!I281+'Mecra Kırılımı'!I321+'Mecra Kırılımı'!I361</f>
        <v>0</v>
      </c>
      <c r="J39" s="129">
        <f>+'Mecra Kırılımı'!J81+'Mecra Kırılımı'!J121+'Mecra Kırılımı'!J161+'Mecra Kırılımı'!J201+'Mecra Kırılımı'!J241+'Mecra Kırılımı'!J281+'Mecra Kırılımı'!J321+'Mecra Kırılımı'!J361</f>
        <v>0</v>
      </c>
      <c r="K39" s="129">
        <f>+'Mecra Kırılımı'!K81+'Mecra Kırılımı'!K121+'Mecra Kırılımı'!K161+'Mecra Kırılımı'!K201+'Mecra Kırılımı'!K241+'Mecra Kırılımı'!K281+'Mecra Kırılımı'!K321+'Mecra Kırılımı'!K361</f>
        <v>0</v>
      </c>
      <c r="L39" s="129">
        <f>+'Mecra Kırılımı'!L81+'Mecra Kırılımı'!L121+'Mecra Kırılımı'!L161+'Mecra Kırılımı'!L201+'Mecra Kırılımı'!L241+'Mecra Kırılımı'!L281+'Mecra Kırılımı'!L321+'Mecra Kırılımı'!L361</f>
        <v>0</v>
      </c>
      <c r="M39" s="129">
        <f>+'Mecra Kırılımı'!M81+'Mecra Kırılımı'!M121+'Mecra Kırılımı'!M161+'Mecra Kırılımı'!M201+'Mecra Kırılımı'!M241+'Mecra Kırılımı'!M281+'Mecra Kırılımı'!M321+'Mecra Kırılımı'!M361</f>
        <v>0</v>
      </c>
      <c r="N39" s="129">
        <f>+'Mecra Kırılımı'!N81+'Mecra Kırılımı'!N121+'Mecra Kırılımı'!N161+'Mecra Kırılımı'!N201+'Mecra Kırılımı'!N241+'Mecra Kırılımı'!N281+'Mecra Kırılımı'!N321+'Mecra Kırılımı'!N361</f>
        <v>0</v>
      </c>
      <c r="O39" s="129">
        <f>+'Mecra Kırılımı'!O81+'Mecra Kırılımı'!O121+'Mecra Kırılımı'!O161+'Mecra Kırılımı'!O201+'Mecra Kırılımı'!O241+'Mecra Kırılımı'!O281+'Mecra Kırılımı'!O321+'Mecra Kırılımı'!O361</f>
        <v>0</v>
      </c>
      <c r="P39" s="144">
        <f t="shared" si="0"/>
        <v>0</v>
      </c>
      <c r="Q39" s="4"/>
      <c r="R39" s="8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136"/>
    </row>
    <row r="40" spans="2:32" x14ac:dyDescent="0.25">
      <c r="B40" s="400"/>
      <c r="C40" s="122" t="s">
        <v>67</v>
      </c>
      <c r="D40" s="129">
        <f>+'Mecra Kırılımı'!D82+'Mecra Kırılımı'!D122+'Mecra Kırılımı'!D162+'Mecra Kırılımı'!D202+'Mecra Kırılımı'!D242+'Mecra Kırılımı'!D282+'Mecra Kırılımı'!D322+'Mecra Kırılımı'!D362</f>
        <v>0</v>
      </c>
      <c r="E40" s="129">
        <f>+'Mecra Kırılımı'!E82+'Mecra Kırılımı'!E122+'Mecra Kırılımı'!E162+'Mecra Kırılımı'!E202+'Mecra Kırılımı'!E242+'Mecra Kırılımı'!E282+'Mecra Kırılımı'!E322+'Mecra Kırılımı'!E362</f>
        <v>125000</v>
      </c>
      <c r="F40" s="129">
        <f>+'Mecra Kırılımı'!F82+'Mecra Kırılımı'!F122+'Mecra Kırılımı'!F162+'Mecra Kırılımı'!F202+'Mecra Kırılımı'!F242+'Mecra Kırılımı'!F282+'Mecra Kırılımı'!F322+'Mecra Kırılımı'!F362</f>
        <v>118500</v>
      </c>
      <c r="G40" s="129">
        <f>+'Mecra Kırılımı'!G82+'Mecra Kırılımı'!G122+'Mecra Kırılımı'!G162+'Mecra Kırılımı'!G202+'Mecra Kırılımı'!G242+'Mecra Kırılımı'!G282+'Mecra Kırılımı'!G322+'Mecra Kırılımı'!G362</f>
        <v>29000</v>
      </c>
      <c r="H40" s="129">
        <f>+'Mecra Kırılımı'!H82+'Mecra Kırılımı'!H122+'Mecra Kırılımı'!H162+'Mecra Kırılımı'!H202+'Mecra Kırılımı'!H242+'Mecra Kırılımı'!H282+'Mecra Kırılımı'!H322+'Mecra Kırılımı'!H362</f>
        <v>192050</v>
      </c>
      <c r="I40" s="129">
        <f>+'Mecra Kırılımı'!I82+'Mecra Kırılımı'!I122+'Mecra Kırılımı'!I162+'Mecra Kırılımı'!I202+'Mecra Kırılımı'!I242+'Mecra Kırılımı'!I282+'Mecra Kırılımı'!I322+'Mecra Kırılımı'!I362</f>
        <v>17000</v>
      </c>
      <c r="J40" s="129">
        <f>+'Mecra Kırılımı'!J82+'Mecra Kırılımı'!J122+'Mecra Kırılımı'!J162+'Mecra Kırılımı'!J202+'Mecra Kırılımı'!J242+'Mecra Kırılımı'!J282+'Mecra Kırılımı'!J322+'Mecra Kırılımı'!J362</f>
        <v>10000</v>
      </c>
      <c r="K40" s="129">
        <f>+'Mecra Kırılımı'!K82+'Mecra Kırılımı'!K122+'Mecra Kırılımı'!K162+'Mecra Kırılımı'!K202+'Mecra Kırılımı'!K242+'Mecra Kırılımı'!K282+'Mecra Kırılımı'!K322+'Mecra Kırılımı'!K362</f>
        <v>10000</v>
      </c>
      <c r="L40" s="129">
        <f>+'Mecra Kırılımı'!L82+'Mecra Kırılımı'!L122+'Mecra Kırılımı'!L162+'Mecra Kırılımı'!L202+'Mecra Kırılımı'!L242+'Mecra Kırılımı'!L282+'Mecra Kırılımı'!L322+'Mecra Kırılımı'!L362</f>
        <v>10000</v>
      </c>
      <c r="M40" s="129">
        <f>+'Mecra Kırılımı'!M82+'Mecra Kırılımı'!M122+'Mecra Kırılımı'!M162+'Mecra Kırılımı'!M202+'Mecra Kırılımı'!M242+'Mecra Kırılımı'!M282+'Mecra Kırılımı'!M322+'Mecra Kırılımı'!M362</f>
        <v>22000</v>
      </c>
      <c r="N40" s="129">
        <f>+'Mecra Kırılımı'!N82+'Mecra Kırılımı'!N122+'Mecra Kırılımı'!N162+'Mecra Kırılımı'!N202+'Mecra Kırılımı'!N242+'Mecra Kırılımı'!N282+'Mecra Kırılımı'!N322+'Mecra Kırılımı'!N362</f>
        <v>10000</v>
      </c>
      <c r="O40" s="129">
        <f>+'Mecra Kırılımı'!O82+'Mecra Kırılımı'!O122+'Mecra Kırılımı'!O162+'Mecra Kırılımı'!O202+'Mecra Kırılımı'!O242+'Mecra Kırılımı'!O282+'Mecra Kırılımı'!O322+'Mecra Kırılımı'!O362</f>
        <v>0</v>
      </c>
      <c r="P40" s="144">
        <f t="shared" si="0"/>
        <v>543550</v>
      </c>
      <c r="Q40" s="9"/>
      <c r="R40" s="8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136"/>
    </row>
    <row r="41" spans="2:32" x14ac:dyDescent="0.25">
      <c r="B41" s="400"/>
      <c r="C41" s="122" t="s">
        <v>68</v>
      </c>
      <c r="D41" s="129">
        <f>+'Mecra Kırılımı'!D83+'Mecra Kırılımı'!D123+'Mecra Kırılımı'!D163+'Mecra Kırılımı'!D203+'Mecra Kırılımı'!D243+'Mecra Kırılımı'!D283+'Mecra Kırılımı'!D323+'Mecra Kırılımı'!D363</f>
        <v>0</v>
      </c>
      <c r="E41" s="129">
        <f>+'Mecra Kırılımı'!E83+'Mecra Kırılımı'!E123+'Mecra Kırılımı'!E163+'Mecra Kırılımı'!E203+'Mecra Kırılımı'!E243+'Mecra Kırılımı'!E283+'Mecra Kırılımı'!E323+'Mecra Kırılımı'!E363</f>
        <v>3986</v>
      </c>
      <c r="F41" s="129">
        <f>+'Mecra Kırılımı'!F83+'Mecra Kırılımı'!F123+'Mecra Kırılımı'!F163+'Mecra Kırılımı'!F203+'Mecra Kırılımı'!F243+'Mecra Kırılımı'!F283+'Mecra Kırılımı'!F323+'Mecra Kırılımı'!F363</f>
        <v>750</v>
      </c>
      <c r="G41" s="129">
        <f>+'Mecra Kırılımı'!G83+'Mecra Kırılımı'!G123+'Mecra Kırılımı'!G163+'Mecra Kırılımı'!G203+'Mecra Kırılımı'!G243+'Mecra Kırılımı'!G283+'Mecra Kırılımı'!G323+'Mecra Kırılımı'!G363</f>
        <v>0</v>
      </c>
      <c r="H41" s="129">
        <f>+'Mecra Kırılımı'!H83+'Mecra Kırılımı'!H123+'Mecra Kırılımı'!H163+'Mecra Kırılımı'!H203+'Mecra Kırılımı'!H243+'Mecra Kırılımı'!H283+'Mecra Kırılımı'!H323+'Mecra Kırılımı'!H363</f>
        <v>0</v>
      </c>
      <c r="I41" s="129">
        <f>+'Mecra Kırılımı'!I83+'Mecra Kırılımı'!I123+'Mecra Kırılımı'!I163+'Mecra Kırılımı'!I203+'Mecra Kırılımı'!I243+'Mecra Kırılımı'!I283+'Mecra Kırılımı'!I323+'Mecra Kırılımı'!I363</f>
        <v>0</v>
      </c>
      <c r="J41" s="129">
        <f>+'Mecra Kırılımı'!J83+'Mecra Kırılımı'!J123+'Mecra Kırılımı'!J163+'Mecra Kırılımı'!J203+'Mecra Kırılımı'!J243+'Mecra Kırılımı'!J283+'Mecra Kırılımı'!J323+'Mecra Kırılımı'!J363</f>
        <v>0</v>
      </c>
      <c r="K41" s="129">
        <f>+'Mecra Kırılımı'!K83+'Mecra Kırılımı'!K123+'Mecra Kırılımı'!K163+'Mecra Kırılımı'!K203+'Mecra Kırılımı'!K243+'Mecra Kırılımı'!K283+'Mecra Kırılımı'!K323+'Mecra Kırılımı'!K363</f>
        <v>0</v>
      </c>
      <c r="L41" s="129">
        <f>+'Mecra Kırılımı'!L83+'Mecra Kırılımı'!L123+'Mecra Kırılımı'!L163+'Mecra Kırılımı'!L203+'Mecra Kırılımı'!L243+'Mecra Kırılımı'!L283+'Mecra Kırılımı'!L323+'Mecra Kırılımı'!L363</f>
        <v>0</v>
      </c>
      <c r="M41" s="129">
        <f>+'Mecra Kırılımı'!M83+'Mecra Kırılımı'!M123+'Mecra Kırılımı'!M163+'Mecra Kırılımı'!M203+'Mecra Kırılımı'!M243+'Mecra Kırılımı'!M283+'Mecra Kırılımı'!M323+'Mecra Kırılımı'!M363</f>
        <v>0</v>
      </c>
      <c r="N41" s="129">
        <f>+'Mecra Kırılımı'!N83+'Mecra Kırılımı'!N123+'Mecra Kırılımı'!N163+'Mecra Kırılımı'!N203+'Mecra Kırılımı'!N243+'Mecra Kırılımı'!N283+'Mecra Kırılımı'!N323+'Mecra Kırılımı'!N363</f>
        <v>0</v>
      </c>
      <c r="O41" s="129">
        <f>+'Mecra Kırılımı'!O83+'Mecra Kırılımı'!O123+'Mecra Kırılımı'!O163+'Mecra Kırılımı'!O203+'Mecra Kırılımı'!O243+'Mecra Kırılımı'!O283+'Mecra Kırılımı'!O323+'Mecra Kırılımı'!O363</f>
        <v>0</v>
      </c>
      <c r="P41" s="144">
        <f t="shared" si="0"/>
        <v>4736</v>
      </c>
      <c r="Q41" s="9"/>
      <c r="R41" s="8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136"/>
    </row>
    <row r="42" spans="2:32" ht="15.75" thickBot="1" x14ac:dyDescent="0.3">
      <c r="B42" s="401"/>
      <c r="C42" s="126" t="s">
        <v>55</v>
      </c>
      <c r="D42" s="56">
        <f>+D41+D40+D39+D19+D18+D17+D16+D15+D14+D3</f>
        <v>2335105.0267000012</v>
      </c>
      <c r="E42" s="56">
        <f t="shared" ref="E42" si="4">+E41+E40+E39+E19+E18+E17+E16+E15+E14+E3</f>
        <v>2957108.4721599999</v>
      </c>
      <c r="F42" s="56">
        <f t="shared" ref="F42" si="5">+F41+F40+F39+F19+F18+F17+F16+F15+F14+F3</f>
        <v>3414763.9444733337</v>
      </c>
      <c r="G42" s="56">
        <f t="shared" ref="G42" si="6">+G41+G40+G39+G19+G18+G17+G16+G15+G14+G3</f>
        <v>1377185.3679200001</v>
      </c>
      <c r="H42" s="56">
        <f t="shared" ref="H42" si="7">+H41+H40+H39+H19+H18+H17+H16+H15+H14+H3</f>
        <v>2170478.19056</v>
      </c>
      <c r="I42" s="56">
        <f t="shared" ref="I42" si="8">+I41+I40+I39+I19+I18+I17+I16+I15+I14+I3</f>
        <v>2142202.1878305352</v>
      </c>
      <c r="J42" s="56">
        <f t="shared" ref="J42" si="9">+J41+J40+J39+J19+J18+J17+J16+J15+J14+J3</f>
        <v>1123351.5544</v>
      </c>
      <c r="K42" s="56">
        <f t="shared" ref="K42" si="10">+K41+K40+K39+K19+K18+K17+K16+K15+K14+K3</f>
        <v>1640094.7882236589</v>
      </c>
      <c r="L42" s="56">
        <f t="shared" ref="L42" si="11">+L41+L40+L39+L19+L18+L17+L16+L15+L14+L3</f>
        <v>2967705.3562751198</v>
      </c>
      <c r="M42" s="56">
        <f t="shared" ref="M42" si="12">+M41+M40+M39+M19+M18+M17+M16+M15+M14+M3</f>
        <v>3191789.8223803928</v>
      </c>
      <c r="N42" s="56">
        <f t="shared" ref="N42" si="13">+N41+N40+N39+N19+N18+N17+N16+N15+N14+N3</f>
        <v>2254375.3135281415</v>
      </c>
      <c r="O42" s="56">
        <f t="shared" ref="O42" si="14">+O41+O40+O39+O19+O18+O17+O16+O15+O14+O3</f>
        <v>1033881.6483110794</v>
      </c>
      <c r="P42" s="57">
        <f t="shared" si="0"/>
        <v>26608041.672762264</v>
      </c>
      <c r="Q42" s="9"/>
      <c r="R42" s="8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136"/>
    </row>
    <row r="43" spans="2:32" x14ac:dyDescent="0.25">
      <c r="B43" s="399" t="s">
        <v>83</v>
      </c>
      <c r="C43" s="121" t="s">
        <v>56</v>
      </c>
      <c r="D43" s="54">
        <f>+'Mecra Kırılımı'!D365+'Mecra Kırılımı'!D405+'Mecra Kırılımı'!D445+'Mecra Kırılımı'!D485+'Mecra Kırılımı'!D525+'Mecra Kırılımı'!D565+'Mecra Kırılımı'!D605+'Mecra Kırılımı'!D645+'Mecra Kırılımı'!D685+'Mecra Kırılımı'!D725+'Mecra Kırılımı'!D765+'Mecra Kırılımı'!D805+'Mecra Kırılımı'!D845+'Mecra Kırılımı'!D885+'Mecra Kırılımı'!D925+'Mecra Kırılımı'!D965+'Mecra Kırılımı'!D1005+'Mecra Kırılımı'!D1045+'Mecra Kırılımı'!D1085+'Mecra Kırılımı'!D1125+'Mecra Kırılımı'!D1165+'Mecra Kırılımı'!D1205</f>
        <v>2679014.6983600003</v>
      </c>
      <c r="E43" s="54">
        <f>+'Mecra Kırılımı'!E365+'Mecra Kırılımı'!E405+'Mecra Kırılımı'!E445+'Mecra Kırılımı'!E485+'Mecra Kırılımı'!E525+'Mecra Kırılımı'!E565+'Mecra Kırılımı'!E605+'Mecra Kırılımı'!E645+'Mecra Kırılımı'!E685+'Mecra Kırılımı'!E725+'Mecra Kırılımı'!E765+'Mecra Kırılımı'!E805+'Mecra Kırılımı'!E845+'Mecra Kırılımı'!E885+'Mecra Kırılımı'!E925+'Mecra Kırılımı'!E965+'Mecra Kırılımı'!E1005+'Mecra Kırılımı'!E1045+'Mecra Kırılımı'!E1085+'Mecra Kırılımı'!E1125+'Mecra Kırılımı'!E1165+'Mecra Kırılımı'!E1205</f>
        <v>3250602.7621000009</v>
      </c>
      <c r="F43" s="54">
        <f>+'Mecra Kırılımı'!F365+'Mecra Kırılımı'!F405+'Mecra Kırılımı'!F445+'Mecra Kırılımı'!F485+'Mecra Kırılımı'!F525+'Mecra Kırılımı'!F565+'Mecra Kırılımı'!F605+'Mecra Kırılımı'!F645+'Mecra Kırılımı'!F685+'Mecra Kırılımı'!F725+'Mecra Kırılımı'!F765+'Mecra Kırılımı'!F805+'Mecra Kırılımı'!F845+'Mecra Kırılımı'!F885+'Mecra Kırılımı'!F925+'Mecra Kırılımı'!F965+'Mecra Kırılımı'!F1005+'Mecra Kırılımı'!F1045+'Mecra Kırılımı'!F1085+'Mecra Kırılımı'!F1125+'Mecra Kırılımı'!F1165+'Mecra Kırılımı'!F1205</f>
        <v>5317209.4188000001</v>
      </c>
      <c r="G43" s="54">
        <f>+'Mecra Kırılımı'!G365+'Mecra Kırılımı'!G405+'Mecra Kırılımı'!G445+'Mecra Kırılımı'!G485+'Mecra Kırılımı'!G525+'Mecra Kırılımı'!G565+'Mecra Kırılımı'!G605+'Mecra Kırılımı'!G645+'Mecra Kırılımı'!G685+'Mecra Kırılımı'!G725+'Mecra Kırılımı'!G765+'Mecra Kırılımı'!G805+'Mecra Kırılımı'!G845+'Mecra Kırılımı'!G885+'Mecra Kırılımı'!G925+'Mecra Kırılımı'!G965+'Mecra Kırılımı'!G1005+'Mecra Kırılımı'!G1045+'Mecra Kırılımı'!G1085+'Mecra Kırılımı'!G1125+'Mecra Kırılımı'!G1165+'Mecra Kırılımı'!G1205</f>
        <v>6099833.8904999997</v>
      </c>
      <c r="H43" s="54">
        <f>+'Mecra Kırılımı'!H365+'Mecra Kırılımı'!H405+'Mecra Kırılımı'!H445+'Mecra Kırılımı'!H485+'Mecra Kırılımı'!H525+'Mecra Kırılımı'!H565+'Mecra Kırılımı'!H605+'Mecra Kırılımı'!H645+'Mecra Kırılımı'!H685+'Mecra Kırılımı'!H725+'Mecra Kırılımı'!H765+'Mecra Kırılımı'!H805+'Mecra Kırılımı'!H845+'Mecra Kırılımı'!H885+'Mecra Kırılımı'!H925+'Mecra Kırılımı'!H965+'Mecra Kırılımı'!H1005+'Mecra Kırılımı'!H1045+'Mecra Kırılımı'!H1085+'Mecra Kırılımı'!H1125+'Mecra Kırılımı'!H1165+'Mecra Kırılımı'!H1205</f>
        <v>5010296.6480100006</v>
      </c>
      <c r="I43" s="54">
        <f>+'Mecra Kırılımı'!I365+'Mecra Kırılımı'!I405+'Mecra Kırılımı'!I445+'Mecra Kırılımı'!I485+'Mecra Kırılımı'!I525+'Mecra Kırılımı'!I565+'Mecra Kırılımı'!I605+'Mecra Kırılımı'!I645+'Mecra Kırılımı'!I685+'Mecra Kırılımı'!I725+'Mecra Kırılımı'!I765+'Mecra Kırılımı'!I805+'Mecra Kırılımı'!I845+'Mecra Kırılımı'!I885+'Mecra Kırılımı'!I925+'Mecra Kırılımı'!I965+'Mecra Kırılımı'!I1005+'Mecra Kırılımı'!I1045+'Mecra Kırılımı'!I1085+'Mecra Kırılımı'!I1125+'Mecra Kırılımı'!I1165+'Mecra Kırılımı'!I1205</f>
        <v>5298082.1997768013</v>
      </c>
      <c r="J43" s="54">
        <f>+'Mecra Kırılımı'!J365+'Mecra Kırılımı'!J405+'Mecra Kırılımı'!J445+'Mecra Kırılımı'!J485+'Mecra Kırılımı'!J525+'Mecra Kırılımı'!J565+'Mecra Kırılımı'!J605+'Mecra Kırılımı'!J645+'Mecra Kırılımı'!J685+'Mecra Kırılımı'!J725+'Mecra Kırılımı'!J765+'Mecra Kırılımı'!J805+'Mecra Kırılımı'!J845+'Mecra Kırılımı'!J885+'Mecra Kırılımı'!J925+'Mecra Kırılımı'!J965+'Mecra Kırılımı'!J1005+'Mecra Kırılımı'!J1045+'Mecra Kırılımı'!J1085+'Mecra Kırılımı'!J1125+'Mecra Kırılımı'!J1165+'Mecra Kırılımı'!J1205</f>
        <v>1941301.8780822051</v>
      </c>
      <c r="K43" s="54">
        <f>+'Mecra Kırılımı'!K365+'Mecra Kırılımı'!K405+'Mecra Kırılımı'!K445+'Mecra Kırılımı'!K485+'Mecra Kırılımı'!K525+'Mecra Kırılımı'!K565+'Mecra Kırılımı'!K605+'Mecra Kırılımı'!K645+'Mecra Kırılımı'!K685+'Mecra Kırılımı'!K725+'Mecra Kırılımı'!K765+'Mecra Kırılımı'!K805+'Mecra Kırılımı'!K845+'Mecra Kırılımı'!K885+'Mecra Kırılımı'!K925+'Mecra Kırılımı'!K965+'Mecra Kırılımı'!K1005+'Mecra Kırılımı'!K1045+'Mecra Kırılımı'!K1085+'Mecra Kırılımı'!K1125+'Mecra Kırılımı'!K1165+'Mecra Kırılımı'!K1205</f>
        <v>1542835.5275529244</v>
      </c>
      <c r="L43" s="54">
        <f>+'Mecra Kırılımı'!L365+'Mecra Kırılımı'!L405+'Mecra Kırılımı'!L445+'Mecra Kırılımı'!L485+'Mecra Kırılımı'!L525+'Mecra Kırılımı'!L565+'Mecra Kırılımı'!L605+'Mecra Kırılımı'!L645+'Mecra Kırılımı'!L685+'Mecra Kırılımı'!L725+'Mecra Kırılımı'!L765+'Mecra Kırılımı'!L805+'Mecra Kırılımı'!L845+'Mecra Kırılımı'!L885+'Mecra Kırılımı'!L925+'Mecra Kırılımı'!L965+'Mecra Kırılımı'!L1005+'Mecra Kırılımı'!L1045+'Mecra Kırılımı'!L1085+'Mecra Kırılımı'!L1125+'Mecra Kırılımı'!L1165+'Mecra Kırılımı'!L1205</f>
        <v>3474628.8912132969</v>
      </c>
      <c r="M43" s="54">
        <f>+'Mecra Kırılımı'!M365+'Mecra Kırılımı'!M405+'Mecra Kırılımı'!M445+'Mecra Kırılımı'!M485+'Mecra Kırılımı'!M525+'Mecra Kırılımı'!M565+'Mecra Kırılımı'!M605+'Mecra Kırılımı'!M645+'Mecra Kırılımı'!M685+'Mecra Kırılımı'!M725+'Mecra Kırılımı'!M765+'Mecra Kırılımı'!M805+'Mecra Kırılımı'!M845+'Mecra Kırılımı'!M885+'Mecra Kırılımı'!M925+'Mecra Kırılımı'!M965+'Mecra Kırılımı'!M1005+'Mecra Kırılımı'!M1045+'Mecra Kırılımı'!M1085+'Mecra Kırılımı'!M1125+'Mecra Kırılımı'!M1165+'Mecra Kırılımı'!M1205</f>
        <v>3107304.7396265818</v>
      </c>
      <c r="N43" s="54">
        <f>+'Mecra Kırılımı'!N365+'Mecra Kırılımı'!N405+'Mecra Kırılımı'!N445+'Mecra Kırılımı'!N485+'Mecra Kırılımı'!N525+'Mecra Kırılımı'!N565+'Mecra Kırılımı'!N605+'Mecra Kırılımı'!N645+'Mecra Kırılımı'!N685+'Mecra Kırılımı'!N725+'Mecra Kırılımı'!N765+'Mecra Kırılımı'!N805+'Mecra Kırılımı'!N845+'Mecra Kırılımı'!N885+'Mecra Kırılımı'!N925+'Mecra Kırılımı'!N965+'Mecra Kırılımı'!N1005+'Mecra Kırılımı'!N1045+'Mecra Kırılımı'!N1085+'Mecra Kırılımı'!N1125+'Mecra Kırılımı'!N1165+'Mecra Kırılımı'!N1205</f>
        <v>1991494.8557371642</v>
      </c>
      <c r="O43" s="54">
        <f>+'Mecra Kırılımı'!O365+'Mecra Kırılımı'!O405+'Mecra Kırılımı'!O445+'Mecra Kırılımı'!O485+'Mecra Kırılımı'!O525+'Mecra Kırılımı'!O565+'Mecra Kırılımı'!O605+'Mecra Kırılımı'!O645+'Mecra Kırılımı'!O685+'Mecra Kırılımı'!O725+'Mecra Kırılımı'!O765+'Mecra Kırılımı'!O805+'Mecra Kırılımı'!O845+'Mecra Kırılımı'!O885+'Mecra Kırılımı'!O925+'Mecra Kırılımı'!O965+'Mecra Kırılımı'!O1005+'Mecra Kırılımı'!O1045+'Mecra Kırılımı'!O1085+'Mecra Kırılımı'!O1125+'Mecra Kırılımı'!O1165+'Mecra Kırılımı'!O1205</f>
        <v>867500.65388879925</v>
      </c>
      <c r="P43" s="140">
        <f t="shared" si="0"/>
        <v>40580106.163647771</v>
      </c>
      <c r="Q43" s="4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136"/>
    </row>
    <row r="44" spans="2:32" x14ac:dyDescent="0.25">
      <c r="B44" s="400"/>
      <c r="C44" s="123" t="s">
        <v>57</v>
      </c>
      <c r="D44" s="58">
        <f>+'Mecra Kırılımı'!D366+'Mecra Kırılımı'!D406+'Mecra Kırılımı'!D446+'Mecra Kırılımı'!D486+'Mecra Kırılımı'!D526+'Mecra Kırılımı'!D566+'Mecra Kırılımı'!D606+'Mecra Kırılımı'!D646+'Mecra Kırılımı'!D686+'Mecra Kırılımı'!D726+'Mecra Kırılımı'!D766+'Mecra Kırılımı'!D806+'Mecra Kırılımı'!D846+'Mecra Kırılımı'!D886+'Mecra Kırılımı'!D926+'Mecra Kırılımı'!D966+'Mecra Kırılımı'!D1006+'Mecra Kırılımı'!D1046+'Mecra Kırılımı'!D1086+'Mecra Kırılımı'!D1126+'Mecra Kırılımı'!D1166+'Mecra Kırılımı'!D1206</f>
        <v>988608.33163093915</v>
      </c>
      <c r="E44" s="58">
        <f>+'Mecra Kırılımı'!E366+'Mecra Kırılımı'!E406+'Mecra Kırılımı'!E446+'Mecra Kırılımı'!E486+'Mecra Kırılımı'!E526+'Mecra Kırılımı'!E566+'Mecra Kırılımı'!E606+'Mecra Kırılımı'!E646+'Mecra Kırılımı'!E686+'Mecra Kırılımı'!E726+'Mecra Kırılımı'!E766+'Mecra Kırılımı'!E806+'Mecra Kırılımı'!E846+'Mecra Kırılımı'!E886+'Mecra Kırılımı'!E926+'Mecra Kırılımı'!E966+'Mecra Kırılımı'!E1006+'Mecra Kırılımı'!E1046+'Mecra Kırılımı'!E1086+'Mecra Kırılımı'!E1126+'Mecra Kırılımı'!E1166+'Mecra Kırılımı'!E1206</f>
        <v>1061076.1970659893</v>
      </c>
      <c r="F44" s="58">
        <f>+'Mecra Kırılımı'!F366+'Mecra Kırılımı'!F406+'Mecra Kırılımı'!F446+'Mecra Kırılımı'!F486+'Mecra Kırılımı'!F526+'Mecra Kırılımı'!F566+'Mecra Kırılımı'!F606+'Mecra Kırılımı'!F646+'Mecra Kırılımı'!F686+'Mecra Kırılımı'!F726+'Mecra Kırılımı'!F766+'Mecra Kırılımı'!F806+'Mecra Kırılımı'!F846+'Mecra Kırılımı'!F886+'Mecra Kırılımı'!F926+'Mecra Kırılımı'!F966+'Mecra Kırılımı'!F1006+'Mecra Kırılımı'!F1046+'Mecra Kırılımı'!F1086+'Mecra Kırılımı'!F1126+'Mecra Kırılımı'!F1166+'Mecra Kırılımı'!F1206</f>
        <v>1954109.6727</v>
      </c>
      <c r="G44" s="58">
        <f>+'Mecra Kırılımı'!G366+'Mecra Kırılımı'!G406+'Mecra Kırılımı'!G446+'Mecra Kırılımı'!G486+'Mecra Kırılımı'!G526+'Mecra Kırılımı'!G566+'Mecra Kırılımı'!G606+'Mecra Kırılımı'!G646+'Mecra Kırılımı'!G686+'Mecra Kırılımı'!G726+'Mecra Kırılımı'!G766+'Mecra Kırılımı'!G806+'Mecra Kırılımı'!G846+'Mecra Kırılımı'!G886+'Mecra Kırılımı'!G926+'Mecra Kırılımı'!G966+'Mecra Kırılımı'!G1006+'Mecra Kırılımı'!G1046+'Mecra Kırılımı'!G1086+'Mecra Kırılımı'!G1126+'Mecra Kırılımı'!G1166+'Mecra Kırılımı'!G1206</f>
        <v>1292376.3033924757</v>
      </c>
      <c r="H44" s="58">
        <f>+'Mecra Kırılımı'!H366+'Mecra Kırılımı'!H406+'Mecra Kırılımı'!H446+'Mecra Kırılımı'!H486+'Mecra Kırılımı'!H526+'Mecra Kırılımı'!H566+'Mecra Kırılımı'!H606+'Mecra Kırılımı'!H646+'Mecra Kırılımı'!H686+'Mecra Kırılımı'!H726+'Mecra Kırılımı'!H766+'Mecra Kırılımı'!H806+'Mecra Kırılımı'!H846+'Mecra Kırılımı'!H886+'Mecra Kırılımı'!H926+'Mecra Kırılımı'!H966+'Mecra Kırılımı'!H1006+'Mecra Kırılımı'!H1046+'Mecra Kırılımı'!H1086+'Mecra Kırılımı'!H1126+'Mecra Kırılımı'!H1166+'Mecra Kırılımı'!H1206</f>
        <v>506490.745</v>
      </c>
      <c r="I44" s="58">
        <f>+'Mecra Kırılımı'!I366+'Mecra Kırılımı'!I406+'Mecra Kırılımı'!I446+'Mecra Kırılımı'!I486+'Mecra Kırılımı'!I526+'Mecra Kırılımı'!I566+'Mecra Kırılımı'!I606+'Mecra Kırılımı'!I646+'Mecra Kırılımı'!I686+'Mecra Kırılımı'!I726+'Mecra Kırılımı'!I766+'Mecra Kırılımı'!I806+'Mecra Kırılımı'!I846+'Mecra Kırılımı'!I886+'Mecra Kırılımı'!I926+'Mecra Kırılımı'!I966+'Mecra Kırılımı'!I1006+'Mecra Kırılımı'!I1046+'Mecra Kırılımı'!I1086+'Mecra Kırılımı'!I1126+'Mecra Kırılımı'!I1166+'Mecra Kırılımı'!I1206</f>
        <v>768054.66592135979</v>
      </c>
      <c r="J44" s="58">
        <f>+'Mecra Kırılımı'!J366+'Mecra Kırılımı'!J406+'Mecra Kırılımı'!J446+'Mecra Kırılımı'!J486+'Mecra Kırılımı'!J526+'Mecra Kırılımı'!J566+'Mecra Kırılımı'!J606+'Mecra Kırılımı'!J646+'Mecra Kırılımı'!J686+'Mecra Kırılımı'!J726+'Mecra Kırılımı'!J766+'Mecra Kırılımı'!J806+'Mecra Kırılımı'!J846+'Mecra Kırılımı'!J886+'Mecra Kırılımı'!J926+'Mecra Kırılımı'!J966+'Mecra Kırılımı'!J1006+'Mecra Kırılımı'!J1046+'Mecra Kırılımı'!J1086+'Mecra Kırılımı'!J1126+'Mecra Kırılımı'!J1166+'Mecra Kırılımı'!J1206</f>
        <v>420904.88675633993</v>
      </c>
      <c r="K44" s="58">
        <f>+'Mecra Kırılımı'!K366+'Mecra Kırılımı'!K406+'Mecra Kırılımı'!K446+'Mecra Kırılımı'!K486+'Mecra Kırılımı'!K526+'Mecra Kırılımı'!K566+'Mecra Kırılımı'!K606+'Mecra Kırılımı'!K646+'Mecra Kırılımı'!K686+'Mecra Kırılımı'!K726+'Mecra Kırılımı'!K766+'Mecra Kırılımı'!K806+'Mecra Kırılımı'!K846+'Mecra Kırılımı'!K886+'Mecra Kırılımı'!K926+'Mecra Kırılımı'!K966+'Mecra Kırılımı'!K1006+'Mecra Kırılımı'!K1046+'Mecra Kırılımı'!K1086+'Mecra Kırılımı'!K1126+'Mecra Kırılımı'!K1166+'Mecra Kırılımı'!K1206</f>
        <v>763416.45971449651</v>
      </c>
      <c r="L44" s="58">
        <f>+'Mecra Kırılımı'!L366+'Mecra Kırılımı'!L406+'Mecra Kırılımı'!L446+'Mecra Kırılımı'!L486+'Mecra Kırılımı'!L526+'Mecra Kırılımı'!L566+'Mecra Kırılımı'!L606+'Mecra Kırılımı'!L646+'Mecra Kırılımı'!L686+'Mecra Kırılımı'!L726+'Mecra Kırılımı'!L766+'Mecra Kırılımı'!L806+'Mecra Kırılımı'!L846+'Mecra Kırılımı'!L886+'Mecra Kırılımı'!L926+'Mecra Kırılımı'!L966+'Mecra Kırılımı'!L1006+'Mecra Kırılımı'!L1046+'Mecra Kırılımı'!L1086+'Mecra Kırılımı'!L1126+'Mecra Kırılımı'!L1166+'Mecra Kırılımı'!L1206</f>
        <v>1954102.3191931332</v>
      </c>
      <c r="M44" s="58">
        <f>+'Mecra Kırılımı'!M366+'Mecra Kırılımı'!M406+'Mecra Kırılımı'!M446+'Mecra Kırılımı'!M486+'Mecra Kırılımı'!M526+'Mecra Kırılımı'!M566+'Mecra Kırılımı'!M606+'Mecra Kırılımı'!M646+'Mecra Kırılımı'!M686+'Mecra Kırılımı'!M726+'Mecra Kırılımı'!M766+'Mecra Kırılımı'!M806+'Mecra Kırılımı'!M846+'Mecra Kırılımı'!M886+'Mecra Kırılımı'!M926+'Mecra Kırılımı'!M966+'Mecra Kırılımı'!M1006+'Mecra Kırılımı'!M1046+'Mecra Kırılımı'!M1086+'Mecra Kırılımı'!M1126+'Mecra Kırılımı'!M1166+'Mecra Kırılımı'!M1206</f>
        <v>1856735.1889442941</v>
      </c>
      <c r="N44" s="58">
        <f>+'Mecra Kırılımı'!N366+'Mecra Kırılımı'!N406+'Mecra Kırılımı'!N446+'Mecra Kırılımı'!N486+'Mecra Kırılımı'!N526+'Mecra Kırılımı'!N566+'Mecra Kırılımı'!N606+'Mecra Kırılımı'!N646+'Mecra Kırılımı'!N686+'Mecra Kırılımı'!N726+'Mecra Kırılımı'!N766+'Mecra Kırılımı'!N806+'Mecra Kırılımı'!N846+'Mecra Kırılımı'!N886+'Mecra Kırılımı'!N926+'Mecra Kırılımı'!N966+'Mecra Kırılımı'!N1006+'Mecra Kırılımı'!N1046+'Mecra Kırılımı'!N1086+'Mecra Kırılımı'!N1126+'Mecra Kırılımı'!N1166+'Mecra Kırılımı'!N1206</f>
        <v>1262476.3637884664</v>
      </c>
      <c r="O44" s="58">
        <f>+'Mecra Kırılımı'!O366+'Mecra Kırılımı'!O406+'Mecra Kırılımı'!O446+'Mecra Kırılımı'!O486+'Mecra Kırılımı'!O526+'Mecra Kırılımı'!O566+'Mecra Kırılımı'!O606+'Mecra Kırılımı'!O646+'Mecra Kırılımı'!O686+'Mecra Kırılımı'!O726+'Mecra Kırılımı'!O766+'Mecra Kırılımı'!O806+'Mecra Kırılımı'!O846+'Mecra Kırılımı'!O886+'Mecra Kırılımı'!O926+'Mecra Kırılımı'!O966+'Mecra Kırılımı'!O1006+'Mecra Kırılımı'!O1046+'Mecra Kırılımı'!O1086+'Mecra Kırılımı'!O1126+'Mecra Kırılımı'!O1166+'Mecra Kırılımı'!O1206</f>
        <v>527083.6242250544</v>
      </c>
      <c r="P44" s="141">
        <f t="shared" si="0"/>
        <v>13355434.758332551</v>
      </c>
      <c r="Q44" s="4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136"/>
    </row>
    <row r="45" spans="2:32" x14ac:dyDescent="0.25">
      <c r="B45" s="400"/>
      <c r="C45" s="123" t="s">
        <v>221</v>
      </c>
      <c r="D45" s="58">
        <f>+'Mecra Kırılımı'!D367+'Mecra Kırılımı'!D407+'Mecra Kırılımı'!D447+'Mecra Kırılımı'!D487+'Mecra Kırılımı'!D527+'Mecra Kırılımı'!D567+'Mecra Kırılımı'!D607+'Mecra Kırılımı'!D647+'Mecra Kırılımı'!D687+'Mecra Kırılımı'!D727+'Mecra Kırılımı'!D767+'Mecra Kırılımı'!D807+'Mecra Kırılımı'!D847+'Mecra Kırılımı'!D887+'Mecra Kırılımı'!D927+'Mecra Kırılımı'!D967+'Mecra Kırılımı'!D1007+'Mecra Kırılımı'!D1047+'Mecra Kırılımı'!D1087+'Mecra Kırılımı'!D1127+'Mecra Kırılımı'!D1167+'Mecra Kırılımı'!D1207</f>
        <v>21781.599999999999</v>
      </c>
      <c r="E45" s="58">
        <f>+'Mecra Kırılımı'!E367+'Mecra Kırılımı'!E407+'Mecra Kırılımı'!E447+'Mecra Kırılımı'!E487+'Mecra Kırılımı'!E527+'Mecra Kırılımı'!E567+'Mecra Kırılımı'!E607+'Mecra Kırılımı'!E647+'Mecra Kırılımı'!E687+'Mecra Kırılımı'!E727+'Mecra Kırılımı'!E767+'Mecra Kırılımı'!E807+'Mecra Kırılımı'!E847+'Mecra Kırılımı'!E887+'Mecra Kırılımı'!E927+'Mecra Kırılımı'!E967+'Mecra Kırılımı'!E1007+'Mecra Kırılımı'!E1047+'Mecra Kırılımı'!E1087+'Mecra Kırılımı'!E1127+'Mecra Kırılımı'!E1167+'Mecra Kırılımı'!E1207</f>
        <v>36869.999999999993</v>
      </c>
      <c r="F45" s="58">
        <f>+'Mecra Kırılımı'!F367+'Mecra Kırılımı'!F407+'Mecra Kırılımı'!F447+'Mecra Kırılımı'!F487+'Mecra Kırılımı'!F527+'Mecra Kırılımı'!F567+'Mecra Kırılımı'!F607+'Mecra Kırılımı'!F647+'Mecra Kırılımı'!F687+'Mecra Kırılımı'!F727+'Mecra Kırılımı'!F767+'Mecra Kırılımı'!F807+'Mecra Kırılımı'!F847+'Mecra Kırılımı'!F887+'Mecra Kırılımı'!F927+'Mecra Kırılımı'!F967+'Mecra Kırılımı'!F1007+'Mecra Kırılımı'!F1047+'Mecra Kırılımı'!F1087+'Mecra Kırılımı'!F1127+'Mecra Kırılımı'!F1167+'Mecra Kırılımı'!F1207</f>
        <v>0</v>
      </c>
      <c r="G45" s="58">
        <f>+'Mecra Kırılımı'!G367+'Mecra Kırılımı'!G407+'Mecra Kırılımı'!G447+'Mecra Kırılımı'!G487+'Mecra Kırılımı'!G527+'Mecra Kırılımı'!G567+'Mecra Kırılımı'!G607+'Mecra Kırılımı'!G647+'Mecra Kırılımı'!G687+'Mecra Kırılımı'!G727+'Mecra Kırılımı'!G767+'Mecra Kırılımı'!G807+'Mecra Kırılımı'!G847+'Mecra Kırılımı'!G887+'Mecra Kırılımı'!G927+'Mecra Kırılımı'!G967+'Mecra Kırılımı'!G1007+'Mecra Kırılımı'!G1047+'Mecra Kırılımı'!G1087+'Mecra Kırılımı'!G1127+'Mecra Kırılımı'!G1167+'Mecra Kırılımı'!G1207</f>
        <v>0</v>
      </c>
      <c r="H45" s="58">
        <f>+'Mecra Kırılımı'!H367+'Mecra Kırılımı'!H407+'Mecra Kırılımı'!H447+'Mecra Kırılımı'!H487+'Mecra Kırılımı'!H527+'Mecra Kırılımı'!H567+'Mecra Kırılımı'!H607+'Mecra Kırılımı'!H647+'Mecra Kırılımı'!H687+'Mecra Kırılımı'!H727+'Mecra Kırılımı'!H767+'Mecra Kırılımı'!H807+'Mecra Kırılımı'!H847+'Mecra Kırılımı'!H887+'Mecra Kırılımı'!H927+'Mecra Kırılımı'!H967+'Mecra Kırılımı'!H1007+'Mecra Kırılımı'!H1047+'Mecra Kırılımı'!H1087+'Mecra Kırılımı'!H1127+'Mecra Kırılımı'!H1167+'Mecra Kırılımı'!H1207</f>
        <v>133.65</v>
      </c>
      <c r="I45" s="58">
        <f>+'Mecra Kırılımı'!I367+'Mecra Kırılımı'!I407+'Mecra Kırılımı'!I447+'Mecra Kırılımı'!I487+'Mecra Kırılımı'!I527+'Mecra Kırılımı'!I567+'Mecra Kırılımı'!I607+'Mecra Kırılımı'!I647+'Mecra Kırılımı'!I687+'Mecra Kırılımı'!I727+'Mecra Kırılımı'!I767+'Mecra Kırılımı'!I807+'Mecra Kırılımı'!I847+'Mecra Kırılımı'!I887+'Mecra Kırılımı'!I927+'Mecra Kırılımı'!I967+'Mecra Kırılımı'!I1007+'Mecra Kırılımı'!I1047+'Mecra Kırılımı'!I1087+'Mecra Kırılımı'!I1127+'Mecra Kırılımı'!I1167+'Mecra Kırılımı'!I1207</f>
        <v>0</v>
      </c>
      <c r="J45" s="58">
        <f>+'Mecra Kırılımı'!J367+'Mecra Kırılımı'!J407+'Mecra Kırılımı'!J447+'Mecra Kırılımı'!J487+'Mecra Kırılımı'!J527+'Mecra Kırılımı'!J567+'Mecra Kırılımı'!J607+'Mecra Kırılımı'!J647+'Mecra Kırılımı'!J687+'Mecra Kırılımı'!J727+'Mecra Kırılımı'!J767+'Mecra Kırılımı'!J807+'Mecra Kırılımı'!J847+'Mecra Kırılımı'!J887+'Mecra Kırılımı'!J927+'Mecra Kırılımı'!J967+'Mecra Kırılımı'!J1007+'Mecra Kırılımı'!J1047+'Mecra Kırılımı'!J1087+'Mecra Kırılımı'!J1127+'Mecra Kırılımı'!J1167+'Mecra Kırılımı'!J1207</f>
        <v>0</v>
      </c>
      <c r="K45" s="58">
        <f>+'Mecra Kırılımı'!K367+'Mecra Kırılımı'!K407+'Mecra Kırılımı'!K447+'Mecra Kırılımı'!K487+'Mecra Kırılımı'!K527+'Mecra Kırılımı'!K567+'Mecra Kırılımı'!K607+'Mecra Kırılımı'!K647+'Mecra Kırılımı'!K687+'Mecra Kırılımı'!K727+'Mecra Kırılımı'!K767+'Mecra Kırılımı'!K807+'Mecra Kırılımı'!K847+'Mecra Kırılımı'!K887+'Mecra Kırılımı'!K927+'Mecra Kırılımı'!K967+'Mecra Kırılımı'!K1007+'Mecra Kırılımı'!K1047+'Mecra Kırılımı'!K1087+'Mecra Kırılımı'!K1127+'Mecra Kırılımı'!K1167+'Mecra Kırılımı'!K1207</f>
        <v>0</v>
      </c>
      <c r="L45" s="58">
        <f>+'Mecra Kırılımı'!L367+'Mecra Kırılımı'!L407+'Mecra Kırılımı'!L447+'Mecra Kırılımı'!L487+'Mecra Kırılımı'!L527+'Mecra Kırılımı'!L567+'Mecra Kırılımı'!L607+'Mecra Kırılımı'!L647+'Mecra Kırılımı'!L687+'Mecra Kırılımı'!L727+'Mecra Kırılımı'!L767+'Mecra Kırılımı'!L807+'Mecra Kırılımı'!L847+'Mecra Kırılımı'!L887+'Mecra Kırılımı'!L927+'Mecra Kırılımı'!L967+'Mecra Kırılımı'!L1007+'Mecra Kırılımı'!L1047+'Mecra Kırılımı'!L1087+'Mecra Kırılımı'!L1127+'Mecra Kırılımı'!L1167+'Mecra Kırılımı'!L1207</f>
        <v>0</v>
      </c>
      <c r="M45" s="58">
        <f>+'Mecra Kırılımı'!M367+'Mecra Kırılımı'!M407+'Mecra Kırılımı'!M447+'Mecra Kırılımı'!M487+'Mecra Kırılımı'!M527+'Mecra Kırılımı'!M567+'Mecra Kırılımı'!M607+'Mecra Kırılımı'!M647+'Mecra Kırılımı'!M687+'Mecra Kırılımı'!M727+'Mecra Kırılımı'!M767+'Mecra Kırılımı'!M807+'Mecra Kırılımı'!M847+'Mecra Kırılımı'!M887+'Mecra Kırılımı'!M927+'Mecra Kırılımı'!M967+'Mecra Kırılımı'!M1007+'Mecra Kırılımı'!M1047+'Mecra Kırılımı'!M1087+'Mecra Kırılımı'!M1127+'Mecra Kırılımı'!M1167+'Mecra Kırılımı'!M1207</f>
        <v>0</v>
      </c>
      <c r="N45" s="58">
        <f>+'Mecra Kırılımı'!N367+'Mecra Kırılımı'!N407+'Mecra Kırılımı'!N447+'Mecra Kırılımı'!N487+'Mecra Kırılımı'!N527+'Mecra Kırılımı'!N567+'Mecra Kırılımı'!N607+'Mecra Kırılımı'!N647+'Mecra Kırılımı'!N687+'Mecra Kırılımı'!N727+'Mecra Kırılımı'!N767+'Mecra Kırılımı'!N807+'Mecra Kırılımı'!N847+'Mecra Kırılımı'!N887+'Mecra Kırılımı'!N927+'Mecra Kırılımı'!N967+'Mecra Kırılımı'!N1007+'Mecra Kırılımı'!N1047+'Mecra Kırılımı'!N1087+'Mecra Kırılımı'!N1127+'Mecra Kırılımı'!N1167+'Mecra Kırılımı'!N1207</f>
        <v>0</v>
      </c>
      <c r="O45" s="58">
        <f>+'Mecra Kırılımı'!O367+'Mecra Kırılımı'!O407+'Mecra Kırılımı'!O447+'Mecra Kırılımı'!O487+'Mecra Kırılımı'!O527+'Mecra Kırılımı'!O567+'Mecra Kırılımı'!O607+'Mecra Kırılımı'!O647+'Mecra Kırılımı'!O687+'Mecra Kırılımı'!O727+'Mecra Kırılımı'!O767+'Mecra Kırılımı'!O807+'Mecra Kırılımı'!O847+'Mecra Kırılımı'!O887+'Mecra Kırılımı'!O927+'Mecra Kırılımı'!O967+'Mecra Kırılımı'!O1007+'Mecra Kırılımı'!O1047+'Mecra Kırılımı'!O1087+'Mecra Kırılımı'!O1127+'Mecra Kırılımı'!O1167+'Mecra Kırılımı'!O1207</f>
        <v>0</v>
      </c>
      <c r="P45" s="141">
        <f t="shared" si="0"/>
        <v>58785.249999999993</v>
      </c>
      <c r="Q45" s="4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136"/>
    </row>
    <row r="46" spans="2:32" x14ac:dyDescent="0.25">
      <c r="B46" s="400"/>
      <c r="C46" s="123" t="s">
        <v>222</v>
      </c>
      <c r="D46" s="58">
        <f>+'Mecra Kırılımı'!D368+'Mecra Kırılımı'!D408+'Mecra Kırılımı'!D448+'Mecra Kırılımı'!D488+'Mecra Kırılımı'!D528+'Mecra Kırılımı'!D568+'Mecra Kırılımı'!D608+'Mecra Kırılımı'!D648+'Mecra Kırılımı'!D688+'Mecra Kırılımı'!D728+'Mecra Kırılımı'!D768+'Mecra Kırılımı'!D808+'Mecra Kırılımı'!D848+'Mecra Kırılımı'!D888+'Mecra Kırılımı'!D928+'Mecra Kırılımı'!D968+'Mecra Kırılımı'!D1008+'Mecra Kırılımı'!D1048+'Mecra Kırılımı'!D1088+'Mecra Kırılımı'!D1128+'Mecra Kırılımı'!D1168+'Mecra Kırılımı'!D1208</f>
        <v>364545.40672906104</v>
      </c>
      <c r="E46" s="58">
        <f>+'Mecra Kırılımı'!E368+'Mecra Kırılımı'!E408+'Mecra Kırılımı'!E448+'Mecra Kırılımı'!E488+'Mecra Kırılımı'!E528+'Mecra Kırılımı'!E568+'Mecra Kırılımı'!E608+'Mecra Kırılımı'!E648+'Mecra Kırılımı'!E688+'Mecra Kırılımı'!E728+'Mecra Kırılımı'!E768+'Mecra Kırılımı'!E808+'Mecra Kırılımı'!E848+'Mecra Kırılımı'!E888+'Mecra Kırılımı'!E928+'Mecra Kırılımı'!E968+'Mecra Kırılımı'!E1008+'Mecra Kırılımı'!E1048+'Mecra Kırılımı'!E1088+'Mecra Kırılımı'!E1128+'Mecra Kırılımı'!E1168+'Mecra Kırılımı'!E1208</f>
        <v>524986.33203401032</v>
      </c>
      <c r="F46" s="58">
        <f>+'Mecra Kırılımı'!F368+'Mecra Kırılımı'!F408+'Mecra Kırılımı'!F448+'Mecra Kırılımı'!F488+'Mecra Kırılımı'!F528+'Mecra Kırılımı'!F568+'Mecra Kırılımı'!F608+'Mecra Kırılımı'!F648+'Mecra Kırılımı'!F688+'Mecra Kırılımı'!F728+'Mecra Kırılımı'!F768+'Mecra Kırılımı'!F808+'Mecra Kırılımı'!F848+'Mecra Kırılımı'!F888+'Mecra Kırılımı'!F928+'Mecra Kırılımı'!F968+'Mecra Kırılımı'!F1008+'Mecra Kırılımı'!F1048+'Mecra Kırılımı'!F1088+'Mecra Kırılımı'!F1128+'Mecra Kırılımı'!F1168+'Mecra Kırılımı'!F1208</f>
        <v>764755.23110000009</v>
      </c>
      <c r="G46" s="58">
        <f>+'Mecra Kırılımı'!G368+'Mecra Kırılımı'!G408+'Mecra Kırılımı'!G448+'Mecra Kırılımı'!G488+'Mecra Kırılımı'!G528+'Mecra Kırılımı'!G568+'Mecra Kırılımı'!G608+'Mecra Kırılımı'!G648+'Mecra Kırılımı'!G688+'Mecra Kırılımı'!G728+'Mecra Kırılımı'!G768+'Mecra Kırılımı'!G808+'Mecra Kırılımı'!G848+'Mecra Kırılımı'!G888+'Mecra Kırılımı'!G928+'Mecra Kırılımı'!G968+'Mecra Kırılımı'!G1008+'Mecra Kırılımı'!G1048+'Mecra Kırılımı'!G1088+'Mecra Kırılımı'!G1128+'Mecra Kırılımı'!G1168+'Mecra Kırılımı'!G1208</f>
        <v>875954.81123318081</v>
      </c>
      <c r="H46" s="58">
        <f>+'Mecra Kırılımı'!H368+'Mecra Kırılımı'!H408+'Mecra Kırılımı'!H448+'Mecra Kırılımı'!H488+'Mecra Kırılımı'!H528+'Mecra Kırılımı'!H568+'Mecra Kırılımı'!H608+'Mecra Kırılımı'!H648+'Mecra Kırılımı'!H688+'Mecra Kırılımı'!H728+'Mecra Kırılımı'!H768+'Mecra Kırılımı'!H808+'Mecra Kırılımı'!H848+'Mecra Kırılımı'!H888+'Mecra Kırılımı'!H928+'Mecra Kırılımı'!H968+'Mecra Kırılımı'!H1008+'Mecra Kırılımı'!H1048+'Mecra Kırılımı'!H1088+'Mecra Kırılımı'!H1128+'Mecra Kırılımı'!H1168+'Mecra Kırılımı'!H1208</f>
        <v>251719.55199999997</v>
      </c>
      <c r="I46" s="58">
        <f>+'Mecra Kırılımı'!I368+'Mecra Kırılımı'!I408+'Mecra Kırılımı'!I448+'Mecra Kırılımı'!I488+'Mecra Kırılımı'!I528+'Mecra Kırılımı'!I568+'Mecra Kırılımı'!I608+'Mecra Kırılımı'!I648+'Mecra Kırılımı'!I688+'Mecra Kırılımı'!I728+'Mecra Kırılımı'!I768+'Mecra Kırılımı'!I808+'Mecra Kırılımı'!I848+'Mecra Kırılımı'!I888+'Mecra Kırılımı'!I928+'Mecra Kırılımı'!I968+'Mecra Kırılımı'!I1008+'Mecra Kırılımı'!I1048+'Mecra Kırılımı'!I1088+'Mecra Kırılımı'!I1128+'Mecra Kırılımı'!I1168+'Mecra Kırılımı'!I1208</f>
        <v>359081.68495740928</v>
      </c>
      <c r="J46" s="58">
        <f>+'Mecra Kırılımı'!J368+'Mecra Kırılımı'!J408+'Mecra Kırılımı'!J448+'Mecra Kırılımı'!J488+'Mecra Kırılımı'!J528+'Mecra Kırılımı'!J568+'Mecra Kırılımı'!J608+'Mecra Kırılımı'!J648+'Mecra Kırılımı'!J688+'Mecra Kırılımı'!J728+'Mecra Kırılımı'!J768+'Mecra Kırılımı'!J808+'Mecra Kırılımı'!J848+'Mecra Kırılımı'!J888+'Mecra Kırılımı'!J928+'Mecra Kırılımı'!J968+'Mecra Kırılımı'!J1008+'Mecra Kırılımı'!J1048+'Mecra Kırılımı'!J1088+'Mecra Kırılımı'!J1128+'Mecra Kırılımı'!J1168+'Mecra Kırılımı'!J1208</f>
        <v>127311.42904680865</v>
      </c>
      <c r="K46" s="58">
        <f>+'Mecra Kırılımı'!K368+'Mecra Kırılımı'!K408+'Mecra Kırılımı'!K448+'Mecra Kırılımı'!K488+'Mecra Kırılımı'!K528+'Mecra Kırılımı'!K568+'Mecra Kırılımı'!K608+'Mecra Kırılımı'!K648+'Mecra Kırılımı'!K688+'Mecra Kırılımı'!K728+'Mecra Kırılımı'!K768+'Mecra Kırılımı'!K808+'Mecra Kırılımı'!K848+'Mecra Kırılımı'!K888+'Mecra Kırılımı'!K928+'Mecra Kırılımı'!K968+'Mecra Kırılımı'!K1008+'Mecra Kırılımı'!K1048+'Mecra Kırılımı'!K1088+'Mecra Kırılımı'!K1128+'Mecra Kırılımı'!K1168+'Mecra Kırılımı'!K1208</f>
        <v>119536.21497578095</v>
      </c>
      <c r="L46" s="58">
        <f>+'Mecra Kırılımı'!L368+'Mecra Kırılımı'!L408+'Mecra Kırılımı'!L448+'Mecra Kırılımı'!L488+'Mecra Kırılımı'!L528+'Mecra Kırılımı'!L568+'Mecra Kırılımı'!L608+'Mecra Kırılımı'!L648+'Mecra Kırılımı'!L688+'Mecra Kırılımı'!L728+'Mecra Kırılımı'!L768+'Mecra Kırılımı'!L808+'Mecra Kırılımı'!L848+'Mecra Kırılımı'!L888+'Mecra Kırılımı'!L928+'Mecra Kırılımı'!L968+'Mecra Kırılımı'!L1008+'Mecra Kırılımı'!L1048+'Mecra Kırılımı'!L1088+'Mecra Kırılımı'!L1128+'Mecra Kırılımı'!L1168+'Mecra Kırılımı'!L1208</f>
        <v>816393.89401471219</v>
      </c>
      <c r="M46" s="58">
        <f>+'Mecra Kırılımı'!M368+'Mecra Kırılımı'!M408+'Mecra Kırılımı'!M448+'Mecra Kırılımı'!M488+'Mecra Kırılımı'!M528+'Mecra Kırılımı'!M568+'Mecra Kırılımı'!M608+'Mecra Kırılımı'!M648+'Mecra Kırılımı'!M688+'Mecra Kırılımı'!M728+'Mecra Kırılımı'!M768+'Mecra Kırılımı'!M808+'Mecra Kırılımı'!M848+'Mecra Kırılımı'!M888+'Mecra Kırılımı'!M928+'Mecra Kırılımı'!M968+'Mecra Kırılımı'!M1008+'Mecra Kırılımı'!M1048+'Mecra Kırılımı'!M1088+'Mecra Kırılımı'!M1128+'Mecra Kırılımı'!M1168+'Mecra Kırılımı'!M1208</f>
        <v>529353.54671722278</v>
      </c>
      <c r="N46" s="58">
        <f>+'Mecra Kırılımı'!N368+'Mecra Kırılımı'!N408+'Mecra Kırılımı'!N448+'Mecra Kırılımı'!N488+'Mecra Kırılımı'!N528+'Mecra Kırılımı'!N568+'Mecra Kırılımı'!N608+'Mecra Kırılımı'!N648+'Mecra Kırılımı'!N688+'Mecra Kırılımı'!N728+'Mecra Kırılımı'!N768+'Mecra Kırılımı'!N808+'Mecra Kırılımı'!N848+'Mecra Kırılımı'!N888+'Mecra Kırılımı'!N928+'Mecra Kırılımı'!N968+'Mecra Kırılımı'!N1008+'Mecra Kırılımı'!N1048+'Mecra Kırılımı'!N1088+'Mecra Kırılımı'!N1128+'Mecra Kırılımı'!N1168+'Mecra Kırılımı'!N1208</f>
        <v>386805.40899622563</v>
      </c>
      <c r="O46" s="58">
        <f>+'Mecra Kırılımı'!O368+'Mecra Kırılımı'!O408+'Mecra Kırılımı'!O448+'Mecra Kırılımı'!O488+'Mecra Kırılımı'!O528+'Mecra Kırılımı'!O568+'Mecra Kırılımı'!O608+'Mecra Kırılımı'!O648+'Mecra Kırılımı'!O688+'Mecra Kırılımı'!O728+'Mecra Kırılımı'!O768+'Mecra Kırılımı'!O808+'Mecra Kırılımı'!O848+'Mecra Kırılımı'!O888+'Mecra Kırılımı'!O928+'Mecra Kırılımı'!O968+'Mecra Kırılımı'!O1008+'Mecra Kırılımı'!O1048+'Mecra Kırılımı'!O1088+'Mecra Kırılımı'!O1128+'Mecra Kırılımı'!O1168+'Mecra Kırılımı'!O1208</f>
        <v>215417.02966374482</v>
      </c>
      <c r="P46" s="141">
        <f t="shared" si="0"/>
        <v>5335860.5414681565</v>
      </c>
      <c r="Q46" s="4"/>
      <c r="R46" s="3"/>
      <c r="S46" s="3"/>
      <c r="T46" s="3"/>
      <c r="U46" s="5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136"/>
    </row>
    <row r="47" spans="2:32" x14ac:dyDescent="0.25">
      <c r="B47" s="400"/>
      <c r="C47" s="123" t="s">
        <v>223</v>
      </c>
      <c r="D47" s="58">
        <f>+'Mecra Kırılımı'!D369+'Mecra Kırılımı'!D409+'Mecra Kırılımı'!D449+'Mecra Kırılımı'!D489+'Mecra Kırılımı'!D529+'Mecra Kırılımı'!D569+'Mecra Kırılımı'!D609+'Mecra Kırılımı'!D649+'Mecra Kırılımı'!D689+'Mecra Kırılımı'!D729+'Mecra Kırılımı'!D769+'Mecra Kırılımı'!D809+'Mecra Kırılımı'!D849+'Mecra Kırılımı'!D889+'Mecra Kırılımı'!D929+'Mecra Kırılımı'!D969+'Mecra Kırılımı'!D1009+'Mecra Kırılımı'!D1049+'Mecra Kırılımı'!D1089+'Mecra Kırılımı'!D1129+'Mecra Kırılımı'!D1169+'Mecra Kırılımı'!D1209</f>
        <v>20240.21</v>
      </c>
      <c r="E47" s="58">
        <f>+'Mecra Kırılımı'!E369+'Mecra Kırılımı'!E409+'Mecra Kırılımı'!E449+'Mecra Kırılımı'!E489+'Mecra Kırılımı'!E529+'Mecra Kırılımı'!E569+'Mecra Kırılımı'!E609+'Mecra Kırılımı'!E649+'Mecra Kırılımı'!E689+'Mecra Kırılımı'!E729+'Mecra Kırılımı'!E769+'Mecra Kırılımı'!E809+'Mecra Kırılımı'!E849+'Mecra Kırılımı'!E889+'Mecra Kırılımı'!E929+'Mecra Kırılımı'!E969+'Mecra Kırılımı'!E1009+'Mecra Kırılımı'!E1049+'Mecra Kırılımı'!E1089+'Mecra Kırılımı'!E1129+'Mecra Kırılımı'!E1169+'Mecra Kırılımı'!E1209</f>
        <v>62765.850000000006</v>
      </c>
      <c r="F47" s="58">
        <f>+'Mecra Kırılımı'!F369+'Mecra Kırılımı'!F409+'Mecra Kırılımı'!F449+'Mecra Kırılımı'!F489+'Mecra Kırılımı'!F529+'Mecra Kırılımı'!F569+'Mecra Kırılımı'!F609+'Mecra Kırılımı'!F649+'Mecra Kırılımı'!F689+'Mecra Kırılımı'!F729+'Mecra Kırılımı'!F769+'Mecra Kırılımı'!F809+'Mecra Kırılımı'!F849+'Mecra Kırılımı'!F889+'Mecra Kırılımı'!F929+'Mecra Kırılımı'!F969+'Mecra Kırılımı'!F1009+'Mecra Kırılımı'!F1049+'Mecra Kırılımı'!F1089+'Mecra Kırılımı'!F1129+'Mecra Kırılımı'!F1169+'Mecra Kırılımı'!F1209</f>
        <v>126348.33499999999</v>
      </c>
      <c r="G47" s="58">
        <f>+'Mecra Kırılımı'!G369+'Mecra Kırılımı'!G409+'Mecra Kırılımı'!G449+'Mecra Kırılımı'!G489+'Mecra Kırılımı'!G529+'Mecra Kırılımı'!G569+'Mecra Kırılımı'!G609+'Mecra Kırılımı'!G649+'Mecra Kırılımı'!G689+'Mecra Kırılımı'!G729+'Mecra Kırılımı'!G769+'Mecra Kırılımı'!G809+'Mecra Kırılımı'!G849+'Mecra Kırılımı'!G889+'Mecra Kırılımı'!G929+'Mecra Kırılımı'!G969+'Mecra Kırılımı'!G1009+'Mecra Kırılımı'!G1049+'Mecra Kırılımı'!G1089+'Mecra Kırılımı'!G1129+'Mecra Kırılımı'!G1169+'Mecra Kırılımı'!G1209</f>
        <v>594715.17587434337</v>
      </c>
      <c r="H47" s="58">
        <f>+'Mecra Kırılımı'!H369+'Mecra Kırılımı'!H409+'Mecra Kırılımı'!H449+'Mecra Kırılımı'!H489+'Mecra Kırılımı'!H529+'Mecra Kırılımı'!H569+'Mecra Kırılımı'!H609+'Mecra Kırılımı'!H649+'Mecra Kırılımı'!H689+'Mecra Kırılımı'!H729+'Mecra Kırılımı'!H769+'Mecra Kırılımı'!H809+'Mecra Kırılımı'!H849+'Mecra Kırılımı'!H889+'Mecra Kırılımı'!H929+'Mecra Kırılımı'!H969+'Mecra Kırılımı'!H1009+'Mecra Kırılımı'!H1049+'Mecra Kırılımı'!H1089+'Mecra Kırılımı'!H1129+'Mecra Kırılımı'!H1169+'Mecra Kırılımı'!H1209</f>
        <v>456377.54099999997</v>
      </c>
      <c r="I47" s="58">
        <f>+'Mecra Kırılımı'!I369+'Mecra Kırılımı'!I409+'Mecra Kırılımı'!I449+'Mecra Kırılımı'!I489+'Mecra Kırılımı'!I529+'Mecra Kırılımı'!I569+'Mecra Kırılımı'!I609+'Mecra Kırılımı'!I649+'Mecra Kırılımı'!I689+'Mecra Kırılımı'!I729+'Mecra Kırılımı'!I769+'Mecra Kırılımı'!I809+'Mecra Kırılımı'!I849+'Mecra Kırılımı'!I889+'Mecra Kırılımı'!I929+'Mecra Kırılımı'!I969+'Mecra Kırılımı'!I1009+'Mecra Kırılımı'!I1049+'Mecra Kırılımı'!I1089+'Mecra Kırılımı'!I1129+'Mecra Kırılımı'!I1169+'Mecra Kırılımı'!I1209</f>
        <v>259224.84889803207</v>
      </c>
      <c r="J47" s="58">
        <f>+'Mecra Kırılımı'!J369+'Mecra Kırılımı'!J409+'Mecra Kırılımı'!J449+'Mecra Kırılımı'!J489+'Mecra Kırılımı'!J529+'Mecra Kırılımı'!J569+'Mecra Kırılımı'!J609+'Mecra Kırılımı'!J649+'Mecra Kırılımı'!J689+'Mecra Kırılımı'!J729+'Mecra Kırılımı'!J769+'Mecra Kırılımı'!J809+'Mecra Kırılımı'!J849+'Mecra Kırılımı'!J889+'Mecra Kırılımı'!J929+'Mecra Kırılımı'!J969+'Mecra Kırılımı'!J1009+'Mecra Kırılımı'!J1049+'Mecra Kırılımı'!J1089+'Mecra Kırılımı'!J1129+'Mecra Kırılımı'!J1169+'Mecra Kırılımı'!J1209</f>
        <v>200952.53477302165</v>
      </c>
      <c r="K47" s="58">
        <f>+'Mecra Kırılımı'!K369+'Mecra Kırılımı'!K409+'Mecra Kırılımı'!K449+'Mecra Kırılımı'!K489+'Mecra Kırılımı'!K529+'Mecra Kırılımı'!K569+'Mecra Kırılımı'!K609+'Mecra Kırılımı'!K649+'Mecra Kırılımı'!K689+'Mecra Kırılımı'!K729+'Mecra Kırılımı'!K769+'Mecra Kırılımı'!K809+'Mecra Kırılımı'!K849+'Mecra Kırılımı'!K889+'Mecra Kırılımı'!K929+'Mecra Kırılımı'!K969+'Mecra Kırılımı'!K1009+'Mecra Kırılımı'!K1049+'Mecra Kırılımı'!K1089+'Mecra Kırılımı'!K1129+'Mecra Kırılımı'!K1169+'Mecra Kırılımı'!K1209</f>
        <v>84423.68286367254</v>
      </c>
      <c r="L47" s="58">
        <f>+'Mecra Kırılımı'!L369+'Mecra Kırılımı'!L409+'Mecra Kırılımı'!L449+'Mecra Kırılımı'!L489+'Mecra Kırılımı'!L529+'Mecra Kırılımı'!L569+'Mecra Kırılımı'!L609+'Mecra Kırılımı'!L649+'Mecra Kırılımı'!L689+'Mecra Kırılımı'!L729+'Mecra Kırılımı'!L769+'Mecra Kırılımı'!L809+'Mecra Kırılımı'!L849+'Mecra Kırılımı'!L889+'Mecra Kırılımı'!L929+'Mecra Kırılımı'!L969+'Mecra Kırılımı'!L1009+'Mecra Kırılımı'!L1049+'Mecra Kırılımı'!L1089+'Mecra Kırılımı'!L1129+'Mecra Kırılımı'!L1169+'Mecra Kırılımı'!L1209</f>
        <v>31173.87077189883</v>
      </c>
      <c r="M47" s="58">
        <f>+'Mecra Kırılımı'!M369+'Mecra Kırılımı'!M409+'Mecra Kırılımı'!M449+'Mecra Kırılımı'!M489+'Mecra Kırılımı'!M529+'Mecra Kırılımı'!M569+'Mecra Kırılımı'!M609+'Mecra Kırılımı'!M649+'Mecra Kırılımı'!M689+'Mecra Kırılımı'!M729+'Mecra Kırılımı'!M769+'Mecra Kırılımı'!M809+'Mecra Kırılımı'!M849+'Mecra Kırılımı'!M889+'Mecra Kırılımı'!M929+'Mecra Kırılımı'!M969+'Mecra Kırılımı'!M1009+'Mecra Kırılımı'!M1049+'Mecra Kırılımı'!M1089+'Mecra Kırılımı'!M1129+'Mecra Kırılımı'!M1169+'Mecra Kırılımı'!M1209</f>
        <v>87755.650634505539</v>
      </c>
      <c r="N47" s="58">
        <f>+'Mecra Kırılımı'!N369+'Mecra Kırılımı'!N409+'Mecra Kırılımı'!N449+'Mecra Kırılımı'!N489+'Mecra Kırılımı'!N529+'Mecra Kırılımı'!N569+'Mecra Kırılımı'!N609+'Mecra Kırılımı'!N649+'Mecra Kırılımı'!N689+'Mecra Kırılımı'!N729+'Mecra Kırılımı'!N769+'Mecra Kırılımı'!N809+'Mecra Kırılımı'!N849+'Mecra Kırılımı'!N889+'Mecra Kırılımı'!N929+'Mecra Kırılımı'!N969+'Mecra Kırılımı'!N1009+'Mecra Kırılımı'!N1049+'Mecra Kırılımı'!N1089+'Mecra Kırılımı'!N1129+'Mecra Kırılımı'!N1169+'Mecra Kırılımı'!N1209</f>
        <v>27331.008525473295</v>
      </c>
      <c r="O47" s="58">
        <f>+'Mecra Kırılımı'!O369+'Mecra Kırılımı'!O409+'Mecra Kırılımı'!O449+'Mecra Kırılımı'!O489+'Mecra Kırılımı'!O529+'Mecra Kırılımı'!O569+'Mecra Kırılımı'!O609+'Mecra Kırılımı'!O649+'Mecra Kırılımı'!O689+'Mecra Kırılımı'!O729+'Mecra Kırılımı'!O769+'Mecra Kırılımı'!O809+'Mecra Kırılımı'!O849+'Mecra Kırılımı'!O889+'Mecra Kırılımı'!O929+'Mecra Kırılımı'!O969+'Mecra Kırılımı'!O1009+'Mecra Kırılımı'!O1049+'Mecra Kırılımı'!O1089+'Mecra Kırılımı'!O1129+'Mecra Kırılımı'!O1169+'Mecra Kırılımı'!O1209</f>
        <v>0</v>
      </c>
      <c r="P47" s="141">
        <f t="shared" si="0"/>
        <v>1951308.7083409473</v>
      </c>
      <c r="Q47" s="4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136"/>
    </row>
    <row r="48" spans="2:32" x14ac:dyDescent="0.25">
      <c r="B48" s="400"/>
      <c r="C48" s="123" t="s">
        <v>224</v>
      </c>
      <c r="D48" s="58">
        <f>+'Mecra Kırılımı'!D370+'Mecra Kırılımı'!D410+'Mecra Kırılımı'!D450+'Mecra Kırılımı'!D490+'Mecra Kırılımı'!D530+'Mecra Kırılımı'!D570+'Mecra Kırılımı'!D610+'Mecra Kırılımı'!D650+'Mecra Kırılımı'!D690+'Mecra Kırılımı'!D730+'Mecra Kırılımı'!D770+'Mecra Kırılımı'!D810+'Mecra Kırılımı'!D850+'Mecra Kırılımı'!D890+'Mecra Kırılımı'!D930+'Mecra Kırılımı'!D970+'Mecra Kırılımı'!D1010+'Mecra Kırılımı'!D1050+'Mecra Kırılımı'!D1090+'Mecra Kırılımı'!D1130+'Mecra Kırılımı'!D1170+'Mecra Kırılımı'!D1210</f>
        <v>0</v>
      </c>
      <c r="E48" s="58">
        <f>+'Mecra Kırılımı'!E370+'Mecra Kırılımı'!E410+'Mecra Kırılımı'!E450+'Mecra Kırılımı'!E490+'Mecra Kırılımı'!E530+'Mecra Kırılımı'!E570+'Mecra Kırılımı'!E610+'Mecra Kırılımı'!E650+'Mecra Kırılımı'!E690+'Mecra Kırılımı'!E730+'Mecra Kırılımı'!E770+'Mecra Kırılımı'!E810+'Mecra Kırılımı'!E850+'Mecra Kırılımı'!E890+'Mecra Kırılımı'!E930+'Mecra Kırılımı'!E970+'Mecra Kırılımı'!E1010+'Mecra Kırılımı'!E1050+'Mecra Kırılımı'!E1090+'Mecra Kırılımı'!E1130+'Mecra Kırılımı'!E1170+'Mecra Kırılımı'!E1210</f>
        <v>0</v>
      </c>
      <c r="F48" s="58">
        <f>+'Mecra Kırılımı'!F370+'Mecra Kırılımı'!F410+'Mecra Kırılımı'!F450+'Mecra Kırılımı'!F490+'Mecra Kırılımı'!F530+'Mecra Kırılımı'!F570+'Mecra Kırılımı'!F610+'Mecra Kırılımı'!F650+'Mecra Kırılımı'!F690+'Mecra Kırılımı'!F730+'Mecra Kırılımı'!F770+'Mecra Kırılımı'!F810+'Mecra Kırılımı'!F850+'Mecra Kırılımı'!F890+'Mecra Kırılımı'!F930+'Mecra Kırılımı'!F970+'Mecra Kırılımı'!F1010+'Mecra Kırılımı'!F1050+'Mecra Kırılımı'!F1090+'Mecra Kırılımı'!F1130+'Mecra Kırılımı'!F1170+'Mecra Kırılımı'!F1210</f>
        <v>0</v>
      </c>
      <c r="G48" s="58">
        <f>+'Mecra Kırılımı'!G370+'Mecra Kırılımı'!G410+'Mecra Kırılımı'!G450+'Mecra Kırılımı'!G490+'Mecra Kırılımı'!G530+'Mecra Kırılımı'!G570+'Mecra Kırılımı'!G610+'Mecra Kırılımı'!G650+'Mecra Kırılımı'!G690+'Mecra Kırılımı'!G730+'Mecra Kırılımı'!G770+'Mecra Kırılımı'!G810+'Mecra Kırılımı'!G850+'Mecra Kırılımı'!G890+'Mecra Kırılımı'!G930+'Mecra Kırılımı'!G970+'Mecra Kırılımı'!G1010+'Mecra Kırılımı'!G1050+'Mecra Kırılımı'!G1090+'Mecra Kırılımı'!G1130+'Mecra Kırılımı'!G1170+'Mecra Kırılımı'!G1210</f>
        <v>525580</v>
      </c>
      <c r="H48" s="58">
        <f>+'Mecra Kırılımı'!H370+'Mecra Kırılımı'!H410+'Mecra Kırılımı'!H450+'Mecra Kırılımı'!H490+'Mecra Kırılımı'!H530+'Mecra Kırılımı'!H570+'Mecra Kırılımı'!H610+'Mecra Kırılımı'!H650+'Mecra Kırılımı'!H690+'Mecra Kırılımı'!H730+'Mecra Kırılımı'!H770+'Mecra Kırılımı'!H810+'Mecra Kırılımı'!H850+'Mecra Kırılımı'!H890+'Mecra Kırılımı'!H930+'Mecra Kırılımı'!H970+'Mecra Kırılımı'!H1010+'Mecra Kırılımı'!H1050+'Mecra Kırılımı'!H1090+'Mecra Kırılımı'!H1130+'Mecra Kırılımı'!H1170+'Mecra Kırılımı'!H1210</f>
        <v>657942.18001000013</v>
      </c>
      <c r="I48" s="58">
        <f>+'Mecra Kırılımı'!I370+'Mecra Kırılımı'!I410+'Mecra Kırılımı'!I450+'Mecra Kırılımı'!I490+'Mecra Kırılımı'!I530+'Mecra Kırılımı'!I570+'Mecra Kırılımı'!I610+'Mecra Kırılımı'!I650+'Mecra Kırılımı'!I690+'Mecra Kırılımı'!I730+'Mecra Kırılımı'!I770+'Mecra Kırılımı'!I810+'Mecra Kırılımı'!I850+'Mecra Kırılımı'!I890+'Mecra Kırılımı'!I930+'Mecra Kırılımı'!I970+'Mecra Kırılımı'!I1010+'Mecra Kırılımı'!I1050+'Mecra Kırılımı'!I1090+'Mecra Kırılımı'!I1130+'Mecra Kırılımı'!I1170+'Mecra Kırılımı'!I1210</f>
        <v>766456.4</v>
      </c>
      <c r="J48" s="58">
        <f>+'Mecra Kırılımı'!J370+'Mecra Kırılımı'!J410+'Mecra Kırılımı'!J450+'Mecra Kırılımı'!J490+'Mecra Kırılımı'!J530+'Mecra Kırılımı'!J570+'Mecra Kırılımı'!J610+'Mecra Kırılımı'!J650+'Mecra Kırılımı'!J690+'Mecra Kırılımı'!J730+'Mecra Kırılımı'!J770+'Mecra Kırılımı'!J810+'Mecra Kırılımı'!J850+'Mecra Kırılımı'!J890+'Mecra Kırılımı'!J930+'Mecra Kırılımı'!J970+'Mecra Kırılımı'!J1010+'Mecra Kırılımı'!J1050+'Mecra Kırılımı'!J1090+'Mecra Kırılımı'!J1130+'Mecra Kırılımı'!J1170+'Mecra Kırılımı'!J1210</f>
        <v>0</v>
      </c>
      <c r="K48" s="58">
        <f>+'Mecra Kırılımı'!K370+'Mecra Kırılımı'!K410+'Mecra Kırılımı'!K450+'Mecra Kırılımı'!K490+'Mecra Kırılımı'!K530+'Mecra Kırılımı'!K570+'Mecra Kırılımı'!K610+'Mecra Kırılımı'!K650+'Mecra Kırılımı'!K690+'Mecra Kırılımı'!K730+'Mecra Kırılımı'!K770+'Mecra Kırılımı'!K810+'Mecra Kırılımı'!K850+'Mecra Kırılımı'!K890+'Mecra Kırılımı'!K930+'Mecra Kırılımı'!K970+'Mecra Kırılımı'!K1010+'Mecra Kırılımı'!K1050+'Mecra Kırılımı'!K1090+'Mecra Kırılımı'!K1130+'Mecra Kırılımı'!K1170+'Mecra Kırılımı'!K1210</f>
        <v>0</v>
      </c>
      <c r="L48" s="58">
        <f>+'Mecra Kırılımı'!L370+'Mecra Kırılımı'!L410+'Mecra Kırılımı'!L450+'Mecra Kırılımı'!L490+'Mecra Kırılımı'!L530+'Mecra Kırılımı'!L570+'Mecra Kırılımı'!L610+'Mecra Kırılımı'!L650+'Mecra Kırılımı'!L690+'Mecra Kırılımı'!L730+'Mecra Kırılımı'!L770+'Mecra Kırılımı'!L810+'Mecra Kırılımı'!L850+'Mecra Kırılımı'!L890+'Mecra Kırılımı'!L930+'Mecra Kırılımı'!L970+'Mecra Kırılımı'!L1010+'Mecra Kırılımı'!L1050+'Mecra Kırılımı'!L1090+'Mecra Kırılımı'!L1130+'Mecra Kırılımı'!L1170+'Mecra Kırılımı'!L1210</f>
        <v>0</v>
      </c>
      <c r="M48" s="58">
        <f>+'Mecra Kırılımı'!M370+'Mecra Kırılımı'!M410+'Mecra Kırılımı'!M450+'Mecra Kırılımı'!M490+'Mecra Kırılımı'!M530+'Mecra Kırılımı'!M570+'Mecra Kırılımı'!M610+'Mecra Kırılımı'!M650+'Mecra Kırılımı'!M690+'Mecra Kırılımı'!M730+'Mecra Kırılımı'!M770+'Mecra Kırılımı'!M810+'Mecra Kırılımı'!M850+'Mecra Kırılımı'!M890+'Mecra Kırılımı'!M930+'Mecra Kırılımı'!M970+'Mecra Kırılımı'!M1010+'Mecra Kırılımı'!M1050+'Mecra Kırılımı'!M1090+'Mecra Kırılımı'!M1130+'Mecra Kırılımı'!M1170+'Mecra Kırılımı'!M1210</f>
        <v>0</v>
      </c>
      <c r="N48" s="58">
        <f>+'Mecra Kırılımı'!N370+'Mecra Kırılımı'!N410+'Mecra Kırılımı'!N450+'Mecra Kırılımı'!N490+'Mecra Kırılımı'!N530+'Mecra Kırılımı'!N570+'Mecra Kırılımı'!N610+'Mecra Kırılımı'!N650+'Mecra Kırılımı'!N690+'Mecra Kırılımı'!N730+'Mecra Kırılımı'!N770+'Mecra Kırılımı'!N810+'Mecra Kırılımı'!N850+'Mecra Kırılımı'!N890+'Mecra Kırılımı'!N930+'Mecra Kırılımı'!N970+'Mecra Kırılımı'!N1010+'Mecra Kırılımı'!N1050+'Mecra Kırılımı'!N1090+'Mecra Kırılımı'!N1130+'Mecra Kırılımı'!N1170+'Mecra Kırılımı'!N1210</f>
        <v>0</v>
      </c>
      <c r="O48" s="58">
        <f>+'Mecra Kırılımı'!O370+'Mecra Kırılımı'!O410+'Mecra Kırılımı'!O450+'Mecra Kırılımı'!O490+'Mecra Kırılımı'!O530+'Mecra Kırılımı'!O570+'Mecra Kırılımı'!O610+'Mecra Kırılımı'!O650+'Mecra Kırılımı'!O690+'Mecra Kırılımı'!O730+'Mecra Kırılımı'!O770+'Mecra Kırılımı'!O810+'Mecra Kırılımı'!O850+'Mecra Kırılımı'!O890+'Mecra Kırılımı'!O930+'Mecra Kırılımı'!O970+'Mecra Kırılımı'!O1010+'Mecra Kırılımı'!O1050+'Mecra Kırılımı'!O1090+'Mecra Kırılımı'!O1130+'Mecra Kırılımı'!O1170+'Mecra Kırılımı'!O1210</f>
        <v>0</v>
      </c>
      <c r="P48" s="141">
        <f t="shared" si="0"/>
        <v>1949978.5800100002</v>
      </c>
      <c r="Q48" s="9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136"/>
    </row>
    <row r="49" spans="2:32" x14ac:dyDescent="0.25">
      <c r="B49" s="400"/>
      <c r="C49" s="123" t="s">
        <v>101</v>
      </c>
      <c r="D49" s="58">
        <f>+'Mecra Kırılımı'!D371+'Mecra Kırılımı'!D411+'Mecra Kırılımı'!D451+'Mecra Kırılımı'!D491+'Mecra Kırılımı'!D531+'Mecra Kırılımı'!D571+'Mecra Kırılımı'!D611+'Mecra Kırılımı'!D651+'Mecra Kırılımı'!D691+'Mecra Kırılımı'!D731+'Mecra Kırılımı'!D771+'Mecra Kırılımı'!D811+'Mecra Kırılımı'!D851+'Mecra Kırılımı'!D891+'Mecra Kırılımı'!D931+'Mecra Kırılımı'!D971+'Mecra Kırılımı'!D1011+'Mecra Kırılımı'!D1051+'Mecra Kırılımı'!D1091+'Mecra Kırılımı'!D1131+'Mecra Kırılımı'!D1171+'Mecra Kırılımı'!D1211</f>
        <v>550000</v>
      </c>
      <c r="E49" s="58">
        <f>+'Mecra Kırılımı'!E371+'Mecra Kırılımı'!E411+'Mecra Kırılımı'!E451+'Mecra Kırılımı'!E491+'Mecra Kırılımı'!E531+'Mecra Kırılımı'!E571+'Mecra Kırılımı'!E611+'Mecra Kırılımı'!E651+'Mecra Kırılımı'!E691+'Mecra Kırılımı'!E731+'Mecra Kırılımı'!E771+'Mecra Kırılımı'!E811+'Mecra Kırılımı'!E851+'Mecra Kırılımı'!E891+'Mecra Kırılımı'!E931+'Mecra Kırılımı'!E971+'Mecra Kırılımı'!E1011+'Mecra Kırılımı'!E1051+'Mecra Kırılımı'!E1091+'Mecra Kırılımı'!E1131+'Mecra Kırılımı'!E1171+'Mecra Kırılımı'!E1211</f>
        <v>695250.81799999997</v>
      </c>
      <c r="F49" s="58">
        <f>+'Mecra Kırılımı'!F371+'Mecra Kırılımı'!F411+'Mecra Kırılımı'!F451+'Mecra Kırılımı'!F491+'Mecra Kırılımı'!F531+'Mecra Kırılımı'!F571+'Mecra Kırılımı'!F611+'Mecra Kırılımı'!F651+'Mecra Kırılımı'!F691+'Mecra Kırılımı'!F731+'Mecra Kırılımı'!F771+'Mecra Kırılımı'!F811+'Mecra Kırılımı'!F851+'Mecra Kırılımı'!F891+'Mecra Kırılımı'!F931+'Mecra Kırılımı'!F971+'Mecra Kırılımı'!F1011+'Mecra Kırılımı'!F1051+'Mecra Kırılımı'!F1091+'Mecra Kırılımı'!F1131+'Mecra Kırılımı'!F1171+'Mecra Kırılımı'!F1211</f>
        <v>822726</v>
      </c>
      <c r="G49" s="58">
        <f>+'Mecra Kırılımı'!G371+'Mecra Kırılımı'!G411+'Mecra Kırılımı'!G451+'Mecra Kırılımı'!G491+'Mecra Kırılımı'!G531+'Mecra Kırılımı'!G571+'Mecra Kırılımı'!G611+'Mecra Kırılımı'!G651+'Mecra Kırılımı'!G691+'Mecra Kırılımı'!G731+'Mecra Kırılımı'!G771+'Mecra Kırılımı'!G811+'Mecra Kırılımı'!G851+'Mecra Kırılımı'!G891+'Mecra Kırılımı'!G931+'Mecra Kırılımı'!G971+'Mecra Kırılımı'!G1011+'Mecra Kırılımı'!G1051+'Mecra Kırılımı'!G1091+'Mecra Kırılımı'!G1131+'Mecra Kırılımı'!G1171+'Mecra Kırılımı'!G1211</f>
        <v>1165610.5</v>
      </c>
      <c r="H49" s="58">
        <f>+'Mecra Kırılımı'!H371+'Mecra Kırılımı'!H411+'Mecra Kırılımı'!H451+'Mecra Kırılımı'!H491+'Mecra Kırılımı'!H531+'Mecra Kırılımı'!H571+'Mecra Kırılımı'!H611+'Mecra Kırılımı'!H651+'Mecra Kırılımı'!H691+'Mecra Kırılımı'!H731+'Mecra Kırılımı'!H771+'Mecra Kırılımı'!H811+'Mecra Kırılımı'!H851+'Mecra Kırılımı'!H891+'Mecra Kırılımı'!H931+'Mecra Kırılımı'!H971+'Mecra Kırılımı'!H1011+'Mecra Kırılımı'!H1051+'Mecra Kırılımı'!H1091+'Mecra Kırılımı'!H1131+'Mecra Kırılımı'!H1171+'Mecra Kırılımı'!H1211</f>
        <v>1157219.8599999999</v>
      </c>
      <c r="I49" s="58">
        <f>+'Mecra Kırılımı'!I371+'Mecra Kırılımı'!I411+'Mecra Kırılımı'!I451+'Mecra Kırılımı'!I491+'Mecra Kırılımı'!I531+'Mecra Kırılımı'!I571+'Mecra Kırılımı'!I611+'Mecra Kırılımı'!I651+'Mecra Kırılımı'!I691+'Mecra Kırılımı'!I731+'Mecra Kırılımı'!I771+'Mecra Kırılımı'!I811+'Mecra Kırılımı'!I851+'Mecra Kırılımı'!I891+'Mecra Kırılımı'!I931+'Mecra Kırılımı'!I971+'Mecra Kırılımı'!I1011+'Mecra Kırılımı'!I1051+'Mecra Kırılımı'!I1091+'Mecra Kırılımı'!I1131+'Mecra Kırılımı'!I1171+'Mecra Kırılımı'!I1211</f>
        <v>1309418</v>
      </c>
      <c r="J49" s="58">
        <f>+'Mecra Kırılımı'!J371+'Mecra Kırılımı'!J411+'Mecra Kırılımı'!J451+'Mecra Kırılımı'!J491+'Mecra Kırılımı'!J531+'Mecra Kırılımı'!J571+'Mecra Kırılımı'!J611+'Mecra Kırılımı'!J651+'Mecra Kırılımı'!J691+'Mecra Kırılımı'!J731+'Mecra Kırılımı'!J771+'Mecra Kırılımı'!J811+'Mecra Kırılımı'!J851+'Mecra Kırılımı'!J891+'Mecra Kırılımı'!J931+'Mecra Kırılımı'!J971+'Mecra Kırılımı'!J1011+'Mecra Kırılımı'!J1051+'Mecra Kırılımı'!J1091+'Mecra Kırılımı'!J1131+'Mecra Kırılımı'!J1171+'Mecra Kırılımı'!J1211</f>
        <v>87548</v>
      </c>
      <c r="K49" s="58">
        <f>+'Mecra Kırılımı'!K371+'Mecra Kırılımı'!K411+'Mecra Kırılımı'!K451+'Mecra Kırılımı'!K491+'Mecra Kırılımı'!K531+'Mecra Kırılımı'!K571+'Mecra Kırılımı'!K611+'Mecra Kırılımı'!K651+'Mecra Kırılımı'!K691+'Mecra Kırılımı'!K731+'Mecra Kırılımı'!K771+'Mecra Kırılımı'!K811+'Mecra Kırılımı'!K851+'Mecra Kırılımı'!K891+'Mecra Kırılımı'!K931+'Mecra Kırılımı'!K971+'Mecra Kırılımı'!K1011+'Mecra Kırılımı'!K1051+'Mecra Kırılımı'!K1091+'Mecra Kırılımı'!K1131+'Mecra Kırılımı'!K1171+'Mecra Kırılımı'!K1211</f>
        <v>0</v>
      </c>
      <c r="L49" s="58">
        <f>+'Mecra Kırılımı'!L371+'Mecra Kırılımı'!L411+'Mecra Kırılımı'!L451+'Mecra Kırılımı'!L491+'Mecra Kırılımı'!L531+'Mecra Kırılımı'!L571+'Mecra Kırılımı'!L611+'Mecra Kırılımı'!L651+'Mecra Kırılımı'!L691+'Mecra Kırılımı'!L731+'Mecra Kırılımı'!L771+'Mecra Kırılımı'!L811+'Mecra Kırılımı'!L851+'Mecra Kırılımı'!L891+'Mecra Kırılımı'!L931+'Mecra Kırılımı'!L971+'Mecra Kırılımı'!L1011+'Mecra Kırılımı'!L1051+'Mecra Kırılımı'!L1091+'Mecra Kırılımı'!L1131+'Mecra Kırılımı'!L1171+'Mecra Kırılımı'!L1211</f>
        <v>0</v>
      </c>
      <c r="M49" s="58">
        <f>+'Mecra Kırılımı'!M371+'Mecra Kırılımı'!M411+'Mecra Kırılımı'!M451+'Mecra Kırılımı'!M491+'Mecra Kırılımı'!M531+'Mecra Kırılımı'!M571+'Mecra Kırılımı'!M611+'Mecra Kırılımı'!M651+'Mecra Kırılımı'!M691+'Mecra Kırılımı'!M731+'Mecra Kırılımı'!M771+'Mecra Kırılımı'!M811+'Mecra Kırılımı'!M851+'Mecra Kırılımı'!M891+'Mecra Kırılımı'!M931+'Mecra Kırılımı'!M971+'Mecra Kırılımı'!M1011+'Mecra Kırılımı'!M1051+'Mecra Kırılımı'!M1091+'Mecra Kırılımı'!M1131+'Mecra Kırılımı'!M1171+'Mecra Kırılımı'!M1211</f>
        <v>0</v>
      </c>
      <c r="N49" s="58">
        <f>+'Mecra Kırılımı'!N371+'Mecra Kırılımı'!N411+'Mecra Kırılımı'!N451+'Mecra Kırılımı'!N491+'Mecra Kırılımı'!N531+'Mecra Kırılımı'!N571+'Mecra Kırılımı'!N611+'Mecra Kırılımı'!N651+'Mecra Kırılımı'!N691+'Mecra Kırılımı'!N731+'Mecra Kırılımı'!N771+'Mecra Kırılımı'!N811+'Mecra Kırılımı'!N851+'Mecra Kırılımı'!N891+'Mecra Kırılımı'!N931+'Mecra Kırılımı'!N971+'Mecra Kırılımı'!N1011+'Mecra Kırılımı'!N1051+'Mecra Kırılımı'!N1091+'Mecra Kırılımı'!N1131+'Mecra Kırılımı'!N1171+'Mecra Kırılımı'!N1211</f>
        <v>0</v>
      </c>
      <c r="O49" s="58">
        <f>+'Mecra Kırılımı'!O371+'Mecra Kırılımı'!O411+'Mecra Kırılımı'!O451+'Mecra Kırılımı'!O491+'Mecra Kırılımı'!O531+'Mecra Kırılımı'!O571+'Mecra Kırılımı'!O611+'Mecra Kırılımı'!O651+'Mecra Kırılımı'!O691+'Mecra Kırılımı'!O731+'Mecra Kırılımı'!O771+'Mecra Kırılımı'!O811+'Mecra Kırılımı'!O851+'Mecra Kırılımı'!O891+'Mecra Kırılımı'!O931+'Mecra Kırılımı'!O971+'Mecra Kırılımı'!O1011+'Mecra Kırılımı'!O1051+'Mecra Kırılımı'!O1091+'Mecra Kırılımı'!O1131+'Mecra Kırılımı'!O1171+'Mecra Kırılımı'!O1211</f>
        <v>0</v>
      </c>
      <c r="P49" s="141">
        <f t="shared" si="0"/>
        <v>5787773.1779999994</v>
      </c>
      <c r="Q49" s="9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136"/>
    </row>
    <row r="50" spans="2:32" ht="15.75" thickBot="1" x14ac:dyDescent="0.3">
      <c r="B50" s="400"/>
      <c r="C50" s="124" t="s">
        <v>58</v>
      </c>
      <c r="D50" s="127">
        <f>+'Mecra Kırılımı'!D372+'Mecra Kırılımı'!D412+'Mecra Kırılımı'!D452+'Mecra Kırılımı'!D492+'Mecra Kırılımı'!D532+'Mecra Kırılımı'!D572+'Mecra Kırılımı'!D612+'Mecra Kırılımı'!D652+'Mecra Kırılımı'!D692+'Mecra Kırılımı'!D732+'Mecra Kırılımı'!D772+'Mecra Kırılımı'!D812+'Mecra Kırılımı'!D852+'Mecra Kırılımı'!D892+'Mecra Kırılımı'!D932+'Mecra Kırılımı'!D972+'Mecra Kırılımı'!D1012+'Mecra Kırılımı'!D1052+'Mecra Kırılımı'!D1092+'Mecra Kırılımı'!D1132+'Mecra Kırılımı'!D1172+'Mecra Kırılımı'!D1212</f>
        <v>243121.63201999961</v>
      </c>
      <c r="E50" s="127">
        <f>+'Mecra Kırılımı'!E372+'Mecra Kırılımı'!E412+'Mecra Kırılımı'!E452+'Mecra Kırılımı'!E492+'Mecra Kırılımı'!E532+'Mecra Kırılımı'!E572+'Mecra Kırılımı'!E612+'Mecra Kırılımı'!E652+'Mecra Kırılımı'!E692+'Mecra Kırılımı'!E732+'Mecra Kırılımı'!E772+'Mecra Kırılımı'!E812+'Mecra Kırılımı'!E852+'Mecra Kırılımı'!E892+'Mecra Kırılımı'!E932+'Mecra Kırılımı'!E972+'Mecra Kırılımı'!E1012+'Mecra Kırılımı'!E1052+'Mecra Kırılımı'!E1092+'Mecra Kırılımı'!E1132+'Mecra Kırılımı'!E1172+'Mecra Kırılımı'!E1212</f>
        <v>294776.6700000001</v>
      </c>
      <c r="F50" s="127">
        <f>+'Mecra Kırılımı'!F372+'Mecra Kırılımı'!F412+'Mecra Kırılımı'!F452+'Mecra Kırılımı'!F492+'Mecra Kırılımı'!F532+'Mecra Kırılımı'!F572+'Mecra Kırılımı'!F612+'Mecra Kırılımı'!F652+'Mecra Kırılımı'!F692+'Mecra Kırılımı'!F732+'Mecra Kırılımı'!F772+'Mecra Kırılımı'!F812+'Mecra Kırılımı'!F852+'Mecra Kırılımı'!F892+'Mecra Kırılımı'!F932+'Mecra Kırılımı'!F972+'Mecra Kırılımı'!F1012+'Mecra Kırılımı'!F1052+'Mecra Kırılımı'!F1092+'Mecra Kırılımı'!F1132+'Mecra Kırılımı'!F1172+'Mecra Kırılımı'!F1212</f>
        <v>661753.17999999865</v>
      </c>
      <c r="G50" s="127">
        <f>+'Mecra Kırılımı'!G372+'Mecra Kırılımı'!G412+'Mecra Kırılımı'!G452+'Mecra Kırılımı'!G492+'Mecra Kırılımı'!G532+'Mecra Kırılımı'!G572+'Mecra Kırılımı'!G612+'Mecra Kırılımı'!G652+'Mecra Kırılımı'!G692+'Mecra Kırılımı'!G732+'Mecra Kırılımı'!G772+'Mecra Kırılımı'!G812+'Mecra Kırılımı'!G852+'Mecra Kırılımı'!G892+'Mecra Kırılımı'!G932+'Mecra Kırılımı'!G972+'Mecra Kırılımı'!G1012+'Mecra Kırılımı'!G1052+'Mecra Kırılımı'!G1092+'Mecra Kırılımı'!G1132+'Mecra Kırılımı'!G1172+'Mecra Kırılımı'!G1212</f>
        <v>733726.09999999986</v>
      </c>
      <c r="H50" s="127">
        <f>+'Mecra Kırılımı'!H372+'Mecra Kırılımı'!H412+'Mecra Kırılımı'!H452+'Mecra Kırılımı'!H492+'Mecra Kırılımı'!H532+'Mecra Kırılımı'!H572+'Mecra Kırılımı'!H612+'Mecra Kırılımı'!H652+'Mecra Kırılımı'!H692+'Mecra Kırılımı'!H732+'Mecra Kırılımı'!H772+'Mecra Kırılımı'!H812+'Mecra Kırılımı'!H852+'Mecra Kırılımı'!H892+'Mecra Kırılımı'!H932+'Mecra Kırılımı'!H972+'Mecra Kırılımı'!H1012+'Mecra Kırılımı'!H1052+'Mecra Kırılımı'!H1092+'Mecra Kırılımı'!H1132+'Mecra Kırılımı'!H1172+'Mecra Kırılımı'!H1212</f>
        <v>483211.6199999997</v>
      </c>
      <c r="I50" s="127">
        <f>+'Mecra Kırılımı'!I372+'Mecra Kırılımı'!I412+'Mecra Kırılımı'!I452+'Mecra Kırılımı'!I492+'Mecra Kırılımı'!I532+'Mecra Kırılımı'!I572+'Mecra Kırılımı'!I612+'Mecra Kırılımı'!I652+'Mecra Kırılımı'!I692+'Mecra Kırılımı'!I732+'Mecra Kırılımı'!I772+'Mecra Kırılımı'!I812+'Mecra Kırılımı'!I852+'Mecra Kırılımı'!I892+'Mecra Kırılımı'!I932+'Mecra Kırılımı'!I972+'Mecra Kırılımı'!I1012+'Mecra Kırılımı'!I1052+'Mecra Kırılımı'!I1092+'Mecra Kırılımı'!I1132+'Mecra Kırılımı'!I1172+'Mecra Kırılımı'!I1212</f>
        <v>550661</v>
      </c>
      <c r="J50" s="127">
        <f>+'Mecra Kırılımı'!J372+'Mecra Kırılımı'!J412+'Mecra Kırılımı'!J452+'Mecra Kırılımı'!J492+'Mecra Kırılımı'!J532+'Mecra Kırılımı'!J572+'Mecra Kırılımı'!J612+'Mecra Kırılımı'!J652+'Mecra Kırılımı'!J692+'Mecra Kırılımı'!J732+'Mecra Kırılımı'!J772+'Mecra Kırılımı'!J812+'Mecra Kırılımı'!J852+'Mecra Kırılımı'!J892+'Mecra Kırılımı'!J932+'Mecra Kırılımı'!J972+'Mecra Kırılımı'!J1012+'Mecra Kırılımı'!J1052+'Mecra Kırılımı'!J1092+'Mecra Kırılımı'!J1132+'Mecra Kırılımı'!J1172+'Mecra Kırılımı'!J1212</f>
        <v>375716.02750603488</v>
      </c>
      <c r="K50" s="127">
        <f>+'Mecra Kırılımı'!K372+'Mecra Kırılımı'!K412+'Mecra Kırılımı'!K452+'Mecra Kırılımı'!K492+'Mecra Kırılımı'!K532+'Mecra Kırılımı'!K572+'Mecra Kırılımı'!K612+'Mecra Kırılımı'!K652+'Mecra Kırılımı'!K692+'Mecra Kırılımı'!K732+'Mecra Kırılımı'!K772+'Mecra Kırılımı'!K812+'Mecra Kırılımı'!K852+'Mecra Kırılımı'!K892+'Mecra Kırılımı'!K932+'Mecra Kırılımı'!K972+'Mecra Kırılımı'!K1012+'Mecra Kırılımı'!K1052+'Mecra Kırılımı'!K1092+'Mecra Kırılımı'!K1132+'Mecra Kırılımı'!K1172+'Mecra Kırılımı'!K1212</f>
        <v>334594.16999897442</v>
      </c>
      <c r="L50" s="127">
        <f>+'Mecra Kırılımı'!L372+'Mecra Kırılımı'!L412+'Mecra Kırılımı'!L452+'Mecra Kırılımı'!L492+'Mecra Kırılımı'!L532+'Mecra Kırılımı'!L572+'Mecra Kırılımı'!L612+'Mecra Kırılımı'!L652+'Mecra Kırılımı'!L692+'Mecra Kırılımı'!L732+'Mecra Kırılımı'!L772+'Mecra Kırılımı'!L812+'Mecra Kırılımı'!L852+'Mecra Kırılımı'!L892+'Mecra Kırılımı'!L932+'Mecra Kırılımı'!L972+'Mecra Kırılımı'!L1012+'Mecra Kırılımı'!L1052+'Mecra Kırılımı'!L1092+'Mecra Kırılımı'!L1132+'Mecra Kırılımı'!L1172+'Mecra Kırılımı'!L1212</f>
        <v>561072.8072335528</v>
      </c>
      <c r="M50" s="127">
        <f>+'Mecra Kırılımı'!M372+'Mecra Kırılımı'!M412+'Mecra Kırılımı'!M452+'Mecra Kırılımı'!M492+'Mecra Kırılımı'!M532+'Mecra Kırılımı'!M572+'Mecra Kırılımı'!M612+'Mecra Kırılımı'!M652+'Mecra Kırılımı'!M692+'Mecra Kırılımı'!M732+'Mecra Kırılımı'!M772+'Mecra Kırılımı'!M812+'Mecra Kırılımı'!M852+'Mecra Kırılımı'!M892+'Mecra Kırılımı'!M932+'Mecra Kırılımı'!M972+'Mecra Kırılımı'!M1012+'Mecra Kırılımı'!M1052+'Mecra Kırılımı'!M1092+'Mecra Kırılımı'!M1132+'Mecra Kırılımı'!M1172+'Mecra Kırılımı'!M1212</f>
        <v>553460.35333055956</v>
      </c>
      <c r="N50" s="127">
        <f>+'Mecra Kırılımı'!N372+'Mecra Kırılımı'!N412+'Mecra Kırılımı'!N452+'Mecra Kırılımı'!N492+'Mecra Kırılımı'!N532+'Mecra Kırılımı'!N572+'Mecra Kırılımı'!N612+'Mecra Kırılımı'!N652+'Mecra Kırılımı'!N692+'Mecra Kırılımı'!N732+'Mecra Kırılımı'!N772+'Mecra Kırılımı'!N812+'Mecra Kırılımı'!N852+'Mecra Kırılımı'!N892+'Mecra Kırılımı'!N932+'Mecra Kırılımı'!N972+'Mecra Kırılımı'!N1012+'Mecra Kırılımı'!N1052+'Mecra Kırılımı'!N1092+'Mecra Kırılımı'!N1132+'Mecra Kırılımı'!N1172+'Mecra Kırılımı'!N1212</f>
        <v>314882.07442699897</v>
      </c>
      <c r="O50" s="127">
        <f>+'Mecra Kırılımı'!O372+'Mecra Kırılımı'!O412+'Mecra Kırılımı'!O452+'Mecra Kırılımı'!O492+'Mecra Kırılımı'!O532+'Mecra Kırılımı'!O572+'Mecra Kırılımı'!O612+'Mecra Kırılımı'!O652+'Mecra Kırılımı'!O692+'Mecra Kırılımı'!O732+'Mecra Kırılımı'!O772+'Mecra Kırılımı'!O812+'Mecra Kırılımı'!O852+'Mecra Kırılımı'!O892+'Mecra Kırılımı'!O932+'Mecra Kırılımı'!O972+'Mecra Kırılımı'!O1012+'Mecra Kırılımı'!O1052+'Mecra Kırılımı'!O1092+'Mecra Kırılımı'!O1132+'Mecra Kırılımı'!O1172+'Mecra Kırılımı'!O1212</f>
        <v>125000</v>
      </c>
      <c r="P50" s="142">
        <f t="shared" si="0"/>
        <v>5231975.6345161181</v>
      </c>
      <c r="Q50" s="133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136"/>
    </row>
    <row r="51" spans="2:32" ht="15.75" thickBot="1" x14ac:dyDescent="0.3">
      <c r="B51" s="400"/>
      <c r="C51" s="124" t="s">
        <v>59</v>
      </c>
      <c r="D51" s="127">
        <f>+'Mecra Kırılımı'!D373+'Mecra Kırılımı'!D413+'Mecra Kırılımı'!D453+'Mecra Kırılımı'!D493+'Mecra Kırılımı'!D533+'Mecra Kırılımı'!D573+'Mecra Kırılımı'!D613+'Mecra Kırılımı'!D653+'Mecra Kırılımı'!D693+'Mecra Kırılımı'!D733+'Mecra Kırılımı'!D773+'Mecra Kırılımı'!D813+'Mecra Kırılımı'!D853+'Mecra Kırılımı'!D893+'Mecra Kırılımı'!D933+'Mecra Kırılımı'!D973+'Mecra Kırılımı'!D1013+'Mecra Kırılımı'!D1053+'Mecra Kırılımı'!D1093+'Mecra Kırılımı'!D1133+'Mecra Kırılımı'!D1173+'Mecra Kırılımı'!D1213</f>
        <v>25511.507980000046</v>
      </c>
      <c r="E51" s="127">
        <f>+'Mecra Kırılımı'!E373+'Mecra Kırılımı'!E413+'Mecra Kırılımı'!E453+'Mecra Kırılımı'!E493+'Mecra Kırılımı'!E533+'Mecra Kırılımı'!E573+'Mecra Kırılımı'!E613+'Mecra Kırılımı'!E653+'Mecra Kırılımı'!E693+'Mecra Kırılımı'!E733+'Mecra Kırılımı'!E773+'Mecra Kırılımı'!E813+'Mecra Kırılımı'!E853+'Mecra Kırılımı'!E893+'Mecra Kırılımı'!E933+'Mecra Kırılımı'!E973+'Mecra Kırılımı'!E1013+'Mecra Kırılımı'!E1053+'Mecra Kırılımı'!E1093+'Mecra Kırılımı'!E1133+'Mecra Kırılımı'!E1173+'Mecra Kırılımı'!E1213</f>
        <v>360136.59000000113</v>
      </c>
      <c r="F51" s="127">
        <f>+'Mecra Kırılımı'!F373+'Mecra Kırılımı'!F413+'Mecra Kırılımı'!F453+'Mecra Kırılımı'!F493+'Mecra Kırılımı'!F533+'Mecra Kırılımı'!F573+'Mecra Kırılımı'!F613+'Mecra Kırılımı'!F653+'Mecra Kırılımı'!F693+'Mecra Kırılımı'!F733+'Mecra Kırılımı'!F773+'Mecra Kırılımı'!F813+'Mecra Kırılımı'!F853+'Mecra Kırılımı'!F893+'Mecra Kırılımı'!F933+'Mecra Kırılımı'!F973+'Mecra Kırılımı'!F1013+'Mecra Kırılımı'!F1053+'Mecra Kırılımı'!F1093+'Mecra Kırılımı'!F1133+'Mecra Kırılımı'!F1173+'Mecra Kırılımı'!F1213</f>
        <v>92800</v>
      </c>
      <c r="G51" s="127">
        <f>+'Mecra Kırılımı'!G373+'Mecra Kırılımı'!G413+'Mecra Kırılımı'!G453+'Mecra Kırılımı'!G493+'Mecra Kırılımı'!G533+'Mecra Kırılımı'!G573+'Mecra Kırılımı'!G613+'Mecra Kırılımı'!G653+'Mecra Kırılımı'!G693+'Mecra Kırılımı'!G733+'Mecra Kırılımı'!G773+'Mecra Kırılımı'!G813+'Mecra Kırılımı'!G853+'Mecra Kırılımı'!G893+'Mecra Kırılımı'!G933+'Mecra Kırılımı'!G973+'Mecra Kırılımı'!G1013+'Mecra Kırılımı'!G1053+'Mecra Kırılımı'!G1093+'Mecra Kırılımı'!G1133+'Mecra Kırılımı'!G1173+'Mecra Kırılımı'!G1213</f>
        <v>86500</v>
      </c>
      <c r="H51" s="127">
        <f>+'Mecra Kırılımı'!H373+'Mecra Kırılımı'!H413+'Mecra Kırılımı'!H453+'Mecra Kırılımı'!H493+'Mecra Kırılımı'!H533+'Mecra Kırılımı'!H573+'Mecra Kırılımı'!H613+'Mecra Kırılımı'!H653+'Mecra Kırılımı'!H693+'Mecra Kırılımı'!H733+'Mecra Kırılımı'!H773+'Mecra Kırılımı'!H813+'Mecra Kırılımı'!H853+'Mecra Kırılımı'!H893+'Mecra Kırılımı'!H933+'Mecra Kırılımı'!H973+'Mecra Kırılımı'!H1013+'Mecra Kırılımı'!H1053+'Mecra Kırılımı'!H1093+'Mecra Kırılımı'!H1133+'Mecra Kırılımı'!H1173+'Mecra Kırılımı'!H1213</f>
        <v>75393.5</v>
      </c>
      <c r="I51" s="127">
        <f>+'Mecra Kırılımı'!I373+'Mecra Kırılımı'!I413+'Mecra Kırılımı'!I453+'Mecra Kırılımı'!I493+'Mecra Kırılımı'!I533+'Mecra Kırılımı'!I573+'Mecra Kırılımı'!I613+'Mecra Kırılımı'!I653+'Mecra Kırılımı'!I693+'Mecra Kırılımı'!I733+'Mecra Kırılımı'!I773+'Mecra Kırılımı'!I813+'Mecra Kırılımı'!I853+'Mecra Kırılımı'!I893+'Mecra Kırılımı'!I933+'Mecra Kırılımı'!I973+'Mecra Kırılımı'!I1013+'Mecra Kırılımı'!I1053+'Mecra Kırılımı'!I1093+'Mecra Kırılımı'!I1133+'Mecra Kırılımı'!I1173+'Mecra Kırılımı'!I1213</f>
        <v>471223.6</v>
      </c>
      <c r="J51" s="127">
        <f>+'Mecra Kırılımı'!J373+'Mecra Kırılımı'!J413+'Mecra Kırılımı'!J453+'Mecra Kırılımı'!J493+'Mecra Kırılımı'!J533+'Mecra Kırılımı'!J573+'Mecra Kırılımı'!J613+'Mecra Kırılımı'!J653+'Mecra Kırılımı'!J693+'Mecra Kırılımı'!J733+'Mecra Kırılımı'!J773+'Mecra Kırılımı'!J813+'Mecra Kırılımı'!J853+'Mecra Kırılımı'!J893+'Mecra Kırılımı'!J933+'Mecra Kırılımı'!J973+'Mecra Kırılımı'!J1013+'Mecra Kırılımı'!J1053+'Mecra Kırılımı'!J1093+'Mecra Kırılımı'!J1133+'Mecra Kırılımı'!J1173+'Mecra Kırılımı'!J1213</f>
        <v>284369</v>
      </c>
      <c r="K51" s="127">
        <f>+'Mecra Kırılımı'!K373+'Mecra Kırılımı'!K413+'Mecra Kırılımı'!K453+'Mecra Kırılımı'!K493+'Mecra Kırılımı'!K533+'Mecra Kırılımı'!K573+'Mecra Kırılımı'!K613+'Mecra Kırılımı'!K653+'Mecra Kırılımı'!K693+'Mecra Kırılımı'!K733+'Mecra Kırılımı'!K773+'Mecra Kırılımı'!K813+'Mecra Kırılımı'!K853+'Mecra Kırılımı'!K893+'Mecra Kırılımı'!K933+'Mecra Kırılımı'!K973+'Mecra Kırılımı'!K1013+'Mecra Kırılımı'!K1053+'Mecra Kırılımı'!K1093+'Mecra Kırılımı'!K1133+'Mecra Kırılımı'!K1173+'Mecra Kırılımı'!K1213</f>
        <v>160865</v>
      </c>
      <c r="L51" s="127">
        <f>+'Mecra Kırılımı'!L373+'Mecra Kırılımı'!L413+'Mecra Kırılımı'!L453+'Mecra Kırılımı'!L493+'Mecra Kırılımı'!L533+'Mecra Kırılımı'!L573+'Mecra Kırılımı'!L613+'Mecra Kırılımı'!L653+'Mecra Kırılımı'!L693+'Mecra Kırılımı'!L733+'Mecra Kırılımı'!L773+'Mecra Kırılımı'!L813+'Mecra Kırılımı'!L853+'Mecra Kırılımı'!L893+'Mecra Kırılımı'!L933+'Mecra Kırılımı'!L973+'Mecra Kırılımı'!L1013+'Mecra Kırılımı'!L1053+'Mecra Kırılımı'!L1093+'Mecra Kırılımı'!L1133+'Mecra Kırılımı'!L1173+'Mecra Kırılımı'!L1213</f>
        <v>31886</v>
      </c>
      <c r="M51" s="127">
        <f>+'Mecra Kırılımı'!M373+'Mecra Kırılımı'!M413+'Mecra Kırılımı'!M453+'Mecra Kırılımı'!M493+'Mecra Kırılımı'!M533+'Mecra Kırılımı'!M573+'Mecra Kırılımı'!M613+'Mecra Kırılımı'!M653+'Mecra Kırılımı'!M693+'Mecra Kırılımı'!M733+'Mecra Kırılımı'!M773+'Mecra Kırılımı'!M813+'Mecra Kırılımı'!M853+'Mecra Kırılımı'!M893+'Mecra Kırılımı'!M933+'Mecra Kırılımı'!M973+'Mecra Kırılımı'!M1013+'Mecra Kırılımı'!M1053+'Mecra Kırılımı'!M1093+'Mecra Kırılımı'!M1133+'Mecra Kırılımı'!M1173+'Mecra Kırılımı'!M1213</f>
        <v>0</v>
      </c>
      <c r="N51" s="127">
        <f>+'Mecra Kırılımı'!N373+'Mecra Kırılımı'!N413+'Mecra Kırılımı'!N453+'Mecra Kırılımı'!N493+'Mecra Kırılımı'!N533+'Mecra Kırılımı'!N573+'Mecra Kırılımı'!N613+'Mecra Kırılımı'!N653+'Mecra Kırılımı'!N693+'Mecra Kırılımı'!N733+'Mecra Kırılımı'!N773+'Mecra Kırılımı'!N813+'Mecra Kırılımı'!N853+'Mecra Kırılımı'!N893+'Mecra Kırılımı'!N933+'Mecra Kırılımı'!N973+'Mecra Kırılımı'!N1013+'Mecra Kırılımı'!N1053+'Mecra Kırılımı'!N1093+'Mecra Kırılımı'!N1133+'Mecra Kırılımı'!N1173+'Mecra Kırılımı'!N1213</f>
        <v>0</v>
      </c>
      <c r="O51" s="127">
        <f>+'Mecra Kırılımı'!O373+'Mecra Kırılımı'!O413+'Mecra Kırılımı'!O453+'Mecra Kırılımı'!O493+'Mecra Kırılımı'!O533+'Mecra Kırılımı'!O573+'Mecra Kırılımı'!O613+'Mecra Kırılımı'!O653+'Mecra Kırılımı'!O693+'Mecra Kırılımı'!O733+'Mecra Kırılımı'!O773+'Mecra Kırılımı'!O813+'Mecra Kırılımı'!O853+'Mecra Kırılımı'!O893+'Mecra Kırılımı'!O933+'Mecra Kırılımı'!O973+'Mecra Kırılımı'!O1013+'Mecra Kırılımı'!O1053+'Mecra Kırılımı'!O1093+'Mecra Kırılımı'!O1133+'Mecra Kırılımı'!O1173+'Mecra Kırılımı'!O1213</f>
        <v>0</v>
      </c>
      <c r="P51" s="142">
        <f t="shared" si="0"/>
        <v>1588685.1979800011</v>
      </c>
      <c r="Q51" s="133"/>
      <c r="R51" s="133"/>
      <c r="S51" s="132" t="s">
        <v>43</v>
      </c>
      <c r="T51" s="132" t="s">
        <v>44</v>
      </c>
      <c r="U51" s="132" t="s">
        <v>45</v>
      </c>
      <c r="V51" s="132" t="s">
        <v>46</v>
      </c>
      <c r="W51" s="132" t="s">
        <v>47</v>
      </c>
      <c r="X51" s="132" t="s">
        <v>48</v>
      </c>
      <c r="Y51" s="132" t="s">
        <v>49</v>
      </c>
      <c r="Z51" s="132" t="s">
        <v>50</v>
      </c>
      <c r="AA51" s="132" t="s">
        <v>51</v>
      </c>
      <c r="AB51" s="132" t="s">
        <v>52</v>
      </c>
      <c r="AC51" s="132" t="s">
        <v>53</v>
      </c>
      <c r="AD51" s="132" t="s">
        <v>54</v>
      </c>
      <c r="AE51" s="120" t="s">
        <v>55</v>
      </c>
      <c r="AF51" s="136"/>
    </row>
    <row r="52" spans="2:32" ht="15.75" thickBot="1" x14ac:dyDescent="0.3">
      <c r="B52" s="400"/>
      <c r="C52" s="124" t="s">
        <v>102</v>
      </c>
      <c r="D52" s="127">
        <f>+'Mecra Kırılımı'!D374+'Mecra Kırılımı'!D414+'Mecra Kırılımı'!D454+'Mecra Kırılımı'!D494+'Mecra Kırılımı'!D534+'Mecra Kırılımı'!D574+'Mecra Kırılımı'!D614+'Mecra Kırılımı'!D654+'Mecra Kırılımı'!D694+'Mecra Kırılımı'!D734+'Mecra Kırılımı'!D774+'Mecra Kırılımı'!D814+'Mecra Kırılımı'!D854+'Mecra Kırılımı'!D894+'Mecra Kırılımı'!D934+'Mecra Kırılımı'!D974+'Mecra Kırılımı'!D1014+'Mecra Kırılımı'!D1054+'Mecra Kırılımı'!D1094+'Mecra Kırılımı'!D1134+'Mecra Kırılımı'!D1174+'Mecra Kırılımı'!D1214</f>
        <v>200206.01000000085</v>
      </c>
      <c r="E52" s="127">
        <f>+'Mecra Kırılımı'!E374+'Mecra Kırılımı'!E414+'Mecra Kırılımı'!E454+'Mecra Kırılımı'!E494+'Mecra Kırılımı'!E534+'Mecra Kırılımı'!E574+'Mecra Kırılımı'!E614+'Mecra Kırılımı'!E654+'Mecra Kırılımı'!E694+'Mecra Kırılımı'!E734+'Mecra Kırılımı'!E774+'Mecra Kırılımı'!E814+'Mecra Kırılımı'!E854+'Mecra Kırılımı'!E894+'Mecra Kırılımı'!E934+'Mecra Kırılımı'!E974+'Mecra Kırılımı'!E1014+'Mecra Kırılımı'!E1054+'Mecra Kırılımı'!E1094+'Mecra Kırılımı'!E1134+'Mecra Kırılımı'!E1174+'Mecra Kırılımı'!E1214</f>
        <v>130740.30500000008</v>
      </c>
      <c r="F52" s="127">
        <f>+'Mecra Kırılımı'!F374+'Mecra Kırılımı'!F414+'Mecra Kırılımı'!F454+'Mecra Kırılımı'!F494+'Mecra Kırılımı'!F534+'Mecra Kırılımı'!F574+'Mecra Kırılımı'!F614+'Mecra Kırılımı'!F654+'Mecra Kırılımı'!F694+'Mecra Kırılımı'!F734+'Mecra Kırılımı'!F774+'Mecra Kırılımı'!F814+'Mecra Kırılımı'!F854+'Mecra Kırılımı'!F894+'Mecra Kırılımı'!F934+'Mecra Kırılımı'!F974+'Mecra Kırılımı'!F1014+'Mecra Kırılımı'!F1054+'Mecra Kırılımı'!F1094+'Mecra Kırılımı'!F1134+'Mecra Kırılımı'!F1174+'Mecra Kırılımı'!F1214</f>
        <v>358174</v>
      </c>
      <c r="G52" s="127">
        <f>+'Mecra Kırılımı'!G374+'Mecra Kırılımı'!G414+'Mecra Kırılımı'!G454+'Mecra Kırılımı'!G494+'Mecra Kırılımı'!G534+'Mecra Kırılımı'!G574+'Mecra Kırılımı'!G614+'Mecra Kırılımı'!G654+'Mecra Kırılımı'!G694+'Mecra Kırılımı'!G734+'Mecra Kırılımı'!G774+'Mecra Kırılımı'!G814+'Mecra Kırılımı'!G854+'Mecra Kırılımı'!G894+'Mecra Kırılımı'!G934+'Mecra Kırılımı'!G974+'Mecra Kırılımı'!G1014+'Mecra Kırılımı'!G1054+'Mecra Kırılımı'!G1094+'Mecra Kırılımı'!G1134+'Mecra Kırılımı'!G1174+'Mecra Kırılımı'!G1214</f>
        <v>325371</v>
      </c>
      <c r="H52" s="127">
        <f>+'Mecra Kırılımı'!H374+'Mecra Kırılımı'!H414+'Mecra Kırılımı'!H454+'Mecra Kırılımı'!H494+'Mecra Kırılımı'!H534+'Mecra Kırılımı'!H574+'Mecra Kırılımı'!H614+'Mecra Kırılımı'!H654+'Mecra Kırılımı'!H694+'Mecra Kırılımı'!H734+'Mecra Kırılımı'!H774+'Mecra Kırılımı'!H814+'Mecra Kırılımı'!H854+'Mecra Kırılımı'!H894+'Mecra Kırılımı'!H934+'Mecra Kırılımı'!H974+'Mecra Kırılımı'!H1014+'Mecra Kırılımı'!H1054+'Mecra Kırılımı'!H1094+'Mecra Kırılımı'!H1134+'Mecra Kırılımı'!H1174+'Mecra Kırılımı'!H1214</f>
        <v>361808</v>
      </c>
      <c r="I52" s="127">
        <f>+'Mecra Kırılımı'!I374+'Mecra Kırılımı'!I414+'Mecra Kırılımı'!I454+'Mecra Kırılımı'!I494+'Mecra Kırılımı'!I534+'Mecra Kırılımı'!I574+'Mecra Kırılımı'!I614+'Mecra Kırılımı'!I654+'Mecra Kırılımı'!I694+'Mecra Kırılımı'!I734+'Mecra Kırılımı'!I774+'Mecra Kırılımı'!I814+'Mecra Kırılımı'!I854+'Mecra Kırılımı'!I894+'Mecra Kırılımı'!I934+'Mecra Kırılımı'!I974+'Mecra Kırılımı'!I1014+'Mecra Kırılımı'!I1054+'Mecra Kırılımı'!I1094+'Mecra Kırılımı'!I1134+'Mecra Kırılımı'!I1174+'Mecra Kırılımı'!I1214</f>
        <v>754587</v>
      </c>
      <c r="J52" s="127">
        <f>+'Mecra Kırılımı'!J374+'Mecra Kırılımı'!J414+'Mecra Kırılımı'!J454+'Mecra Kırılımı'!J494+'Mecra Kırılımı'!J534+'Mecra Kırılımı'!J574+'Mecra Kırılımı'!J614+'Mecra Kırılımı'!J654+'Mecra Kırılımı'!J694+'Mecra Kırılımı'!J734+'Mecra Kırılımı'!J774+'Mecra Kırılımı'!J814+'Mecra Kırılımı'!J854+'Mecra Kırılımı'!J894+'Mecra Kırılımı'!J934+'Mecra Kırılımı'!J974+'Mecra Kırılımı'!J1014+'Mecra Kırılımı'!J1054+'Mecra Kırılımı'!J1094+'Mecra Kırılımı'!J1134+'Mecra Kırılımı'!J1174+'Mecra Kırılımı'!J1214</f>
        <v>444500</v>
      </c>
      <c r="K52" s="127">
        <f>+'Mecra Kırılımı'!K374+'Mecra Kırılımı'!K414+'Mecra Kırılımı'!K454+'Mecra Kırılımı'!K494+'Mecra Kırılımı'!K534+'Mecra Kırılımı'!K574+'Mecra Kırılımı'!K614+'Mecra Kırılımı'!K654+'Mecra Kırılımı'!K694+'Mecra Kırılımı'!K734+'Mecra Kırılımı'!K774+'Mecra Kırılımı'!K814+'Mecra Kırılımı'!K854+'Mecra Kırılımı'!K894+'Mecra Kırılımı'!K934+'Mecra Kırılımı'!K974+'Mecra Kırılımı'!K1014+'Mecra Kırılımı'!K1054+'Mecra Kırılımı'!K1094+'Mecra Kırılımı'!K1134+'Mecra Kırılımı'!K1174+'Mecra Kırılımı'!K1214</f>
        <v>80000</v>
      </c>
      <c r="L52" s="127">
        <f>+'Mecra Kırılımı'!L374+'Mecra Kırılımı'!L414+'Mecra Kırılımı'!L454+'Mecra Kırılımı'!L494+'Mecra Kırılımı'!L534+'Mecra Kırılımı'!L574+'Mecra Kırılımı'!L614+'Mecra Kırılımı'!L654+'Mecra Kırılımı'!L694+'Mecra Kırılımı'!L734+'Mecra Kırılımı'!L774+'Mecra Kırılımı'!L814+'Mecra Kırılımı'!L854+'Mecra Kırılımı'!L894+'Mecra Kırılımı'!L934+'Mecra Kırılımı'!L974+'Mecra Kırılımı'!L1014+'Mecra Kırılımı'!L1054+'Mecra Kırılımı'!L1094+'Mecra Kırılımı'!L1134+'Mecra Kırılımı'!L1174+'Mecra Kırılımı'!L1214</f>
        <v>80000</v>
      </c>
      <c r="M52" s="127">
        <f>+'Mecra Kırılımı'!M374+'Mecra Kırılımı'!M414+'Mecra Kırılımı'!M454+'Mecra Kırılımı'!M494+'Mecra Kırılımı'!M534+'Mecra Kırılımı'!M574+'Mecra Kırılımı'!M614+'Mecra Kırılımı'!M654+'Mecra Kırılımı'!M694+'Mecra Kırılımı'!M734+'Mecra Kırılımı'!M774+'Mecra Kırılımı'!M814+'Mecra Kırılımı'!M854+'Mecra Kırılımı'!M894+'Mecra Kırılımı'!M934+'Mecra Kırılımı'!M974+'Mecra Kırılımı'!M1014+'Mecra Kırılımı'!M1054+'Mecra Kırılımı'!M1094+'Mecra Kırılımı'!M1134+'Mecra Kırılımı'!M1174+'Mecra Kırılımı'!M1214</f>
        <v>80000</v>
      </c>
      <c r="N52" s="127">
        <f>+'Mecra Kırılımı'!N374+'Mecra Kırılımı'!N414+'Mecra Kırılımı'!N454+'Mecra Kırılımı'!N494+'Mecra Kırılımı'!N534+'Mecra Kırılımı'!N574+'Mecra Kırılımı'!N614+'Mecra Kırılımı'!N654+'Mecra Kırılımı'!N694+'Mecra Kırılımı'!N734+'Mecra Kırılımı'!N774+'Mecra Kırılımı'!N814+'Mecra Kırılımı'!N854+'Mecra Kırılımı'!N894+'Mecra Kırılımı'!N934+'Mecra Kırılımı'!N974+'Mecra Kırılımı'!N1014+'Mecra Kırılımı'!N1054+'Mecra Kırılımı'!N1094+'Mecra Kırılımı'!N1134+'Mecra Kırılımı'!N1174+'Mecra Kırılımı'!N1214</f>
        <v>0</v>
      </c>
      <c r="O52" s="127">
        <f>+'Mecra Kırılımı'!O374+'Mecra Kırılımı'!O414+'Mecra Kırılımı'!O454+'Mecra Kırılımı'!O494+'Mecra Kırılımı'!O534+'Mecra Kırılımı'!O574+'Mecra Kırılımı'!O614+'Mecra Kırılımı'!O654+'Mecra Kırılımı'!O694+'Mecra Kırılımı'!O734+'Mecra Kırılımı'!O774+'Mecra Kırılımı'!O814+'Mecra Kırılımı'!O854+'Mecra Kırılımı'!O894+'Mecra Kırılımı'!O934+'Mecra Kırılımı'!O974+'Mecra Kırılımı'!O1014+'Mecra Kırılımı'!O1054+'Mecra Kırılımı'!O1094+'Mecra Kırılımı'!O1134+'Mecra Kırılımı'!O1174+'Mecra Kırılımı'!O1214</f>
        <v>0</v>
      </c>
      <c r="P52" s="142">
        <f t="shared" si="0"/>
        <v>2815386.3150000009</v>
      </c>
      <c r="Q52" s="133"/>
      <c r="R52" s="121" t="s">
        <v>106</v>
      </c>
      <c r="S52" s="54">
        <f>SUM(S53:S58)</f>
        <v>2568.3740001810147</v>
      </c>
      <c r="T52" s="54">
        <f t="shared" ref="T52" si="15">SUM(T53:T58)</f>
        <v>3083.8339340342141</v>
      </c>
      <c r="U52" s="54">
        <f t="shared" ref="U52" si="16">SUM(U53:U58)</f>
        <v>5152.9756666666663</v>
      </c>
      <c r="V52" s="54">
        <f t="shared" ref="V52" si="17">SUM(V53:V58)</f>
        <v>4405.3913333333339</v>
      </c>
      <c r="W52" s="54">
        <f t="shared" ref="W52" si="18">SUM(W53:W58)</f>
        <v>1994.4223333333337</v>
      </c>
      <c r="X52" s="54">
        <f t="shared" ref="X52" si="19">SUM(X53:X58)</f>
        <v>1827.4976133109283</v>
      </c>
      <c r="Y52" s="54">
        <f t="shared" ref="Y52" si="20">SUM(Y53:Y58)</f>
        <v>1284.8874235676863</v>
      </c>
      <c r="Z52" s="54">
        <f t="shared" ref="Z52" si="21">SUM(Z53:Z58)</f>
        <v>1864.9961444437654</v>
      </c>
      <c r="AA52" s="54">
        <f t="shared" ref="AA52" si="22">SUM(AA53:AA58)</f>
        <v>3892.609238737225</v>
      </c>
      <c r="AB52" s="54">
        <f t="shared" ref="AB52" si="23">SUM(AB53:AB58)</f>
        <v>3025.2592861654016</v>
      </c>
      <c r="AC52" s="54">
        <f t="shared" ref="AC52" si="24">SUM(AC53:AC58)</f>
        <v>2230.7722903040894</v>
      </c>
      <c r="AD52" s="54">
        <f t="shared" ref="AD52" si="25">SUM(AD53:AD58)</f>
        <v>1167.6413719930999</v>
      </c>
      <c r="AE52" s="55">
        <f>SUM(S52:AD52)</f>
        <v>32498.660636070752</v>
      </c>
      <c r="AF52" s="136">
        <f>+AE52/$AE$176</f>
        <v>0.27441829382293803</v>
      </c>
    </row>
    <row r="53" spans="2:32" ht="15.75" thickBot="1" x14ac:dyDescent="0.3">
      <c r="B53" s="400"/>
      <c r="C53" s="125" t="s">
        <v>103</v>
      </c>
      <c r="D53" s="128">
        <f>+'Mecra Kırılımı'!D375+'Mecra Kırılımı'!D415+'Mecra Kırılımı'!D455+'Mecra Kırılımı'!D495+'Mecra Kırılımı'!D535+'Mecra Kırılımı'!D575+'Mecra Kırılımı'!D615+'Mecra Kırılımı'!D655+'Mecra Kırılımı'!D695+'Mecra Kırılımı'!D735+'Mecra Kırılımı'!D775+'Mecra Kırılımı'!D815+'Mecra Kırılımı'!D855+'Mecra Kırılımı'!D895+'Mecra Kırılımı'!D935+'Mecra Kırılımı'!D975+'Mecra Kırılımı'!D1015+'Mecra Kırılımı'!D1055+'Mecra Kırılımı'!D1095+'Mecra Kırılımı'!D1135+'Mecra Kırılımı'!D1175+'Mecra Kırılımı'!D1215</f>
        <v>265000</v>
      </c>
      <c r="E53" s="128">
        <f>+'Mecra Kırılımı'!E375+'Mecra Kırılımı'!E415+'Mecra Kırılımı'!E455+'Mecra Kırılımı'!E495+'Mecra Kırılımı'!E535+'Mecra Kırılımı'!E575+'Mecra Kırılımı'!E615+'Mecra Kırılımı'!E655+'Mecra Kırılımı'!E695+'Mecra Kırılımı'!E735+'Mecra Kırılımı'!E775+'Mecra Kırılımı'!E815+'Mecra Kırılımı'!E855+'Mecra Kırılımı'!E895+'Mecra Kırılımı'!E935+'Mecra Kırılımı'!E975+'Mecra Kırılımı'!E1015+'Mecra Kırılımı'!E1055+'Mecra Kırılımı'!E1095+'Mecra Kırılımı'!E1135+'Mecra Kırılımı'!E1175+'Mecra Kırılımı'!E1215</f>
        <v>84000</v>
      </c>
      <c r="F53" s="128">
        <f>+'Mecra Kırılımı'!F375+'Mecra Kırılımı'!F415+'Mecra Kırılımı'!F455+'Mecra Kırılımı'!F495+'Mecra Kırılımı'!F535+'Mecra Kırılımı'!F575+'Mecra Kırılımı'!F615+'Mecra Kırılımı'!F655+'Mecra Kırılımı'!F695+'Mecra Kırılımı'!F735+'Mecra Kırılımı'!F775+'Mecra Kırılımı'!F815+'Mecra Kırılımı'!F855+'Mecra Kırılımı'!F895+'Mecra Kırılımı'!F935+'Mecra Kırılımı'!F975+'Mecra Kırılımı'!F1015+'Mecra Kırılımı'!F1055+'Mecra Kırılımı'!F1095+'Mecra Kırılımı'!F1135+'Mecra Kırılımı'!F1175+'Mecra Kırılımı'!F1215</f>
        <v>536543</v>
      </c>
      <c r="G53" s="128">
        <f>+'Mecra Kırılımı'!G375+'Mecra Kırılımı'!G415+'Mecra Kırılımı'!G455+'Mecra Kırılımı'!G495+'Mecra Kırılımı'!G535+'Mecra Kırılımı'!G575+'Mecra Kırılımı'!G615+'Mecra Kırılımı'!G655+'Mecra Kırılımı'!G695+'Mecra Kırılımı'!G735+'Mecra Kırılımı'!G775+'Mecra Kırılımı'!G815+'Mecra Kırılımı'!G855+'Mecra Kırılımı'!G895+'Mecra Kırılımı'!G935+'Mecra Kırılımı'!G975+'Mecra Kırılımı'!G1015+'Mecra Kırılımı'!G1055+'Mecra Kırılımı'!G1095+'Mecra Kırılımı'!G1135+'Mecra Kırılımı'!G1175+'Mecra Kırılımı'!G1215</f>
        <v>500000</v>
      </c>
      <c r="H53" s="128">
        <f>+'Mecra Kırılımı'!H375+'Mecra Kırılımı'!H415+'Mecra Kırılımı'!H455+'Mecra Kırılımı'!H495+'Mecra Kırılımı'!H535+'Mecra Kırılımı'!H575+'Mecra Kırılımı'!H615+'Mecra Kırılımı'!H655+'Mecra Kırılımı'!H695+'Mecra Kırılımı'!H735+'Mecra Kırılımı'!H775+'Mecra Kırılımı'!H815+'Mecra Kırılımı'!H855+'Mecra Kırılımı'!H895+'Mecra Kırılımı'!H935+'Mecra Kırılımı'!H975+'Mecra Kırılımı'!H1015+'Mecra Kırılımı'!H1055+'Mecra Kırılımı'!H1095+'Mecra Kırılımı'!H1135+'Mecra Kırılımı'!H1175+'Mecra Kırılımı'!H1215</f>
        <v>1060000</v>
      </c>
      <c r="I53" s="128">
        <f>+'Mecra Kırılımı'!I375+'Mecra Kırılımı'!I415+'Mecra Kırılımı'!I455+'Mecra Kırılımı'!I495+'Mecra Kırılımı'!I535+'Mecra Kırılımı'!I575+'Mecra Kırılımı'!I615+'Mecra Kırılımı'!I655+'Mecra Kırılımı'!I695+'Mecra Kırılımı'!I735+'Mecra Kırılımı'!I775+'Mecra Kırılımı'!I815+'Mecra Kırılımı'!I855+'Mecra Kırılımı'!I895+'Mecra Kırılımı'!I935+'Mecra Kırılımı'!I975+'Mecra Kırılımı'!I1015+'Mecra Kırılımı'!I1055+'Mecra Kırılımı'!I1095+'Mecra Kırılımı'!I1135+'Mecra Kırılımı'!I1175+'Mecra Kırılımı'!I1215</f>
        <v>59375</v>
      </c>
      <c r="J53" s="128">
        <f>+'Mecra Kırılımı'!J375+'Mecra Kırılımı'!J415+'Mecra Kırılımı'!J455+'Mecra Kırılımı'!J495+'Mecra Kırılımı'!J535+'Mecra Kırılımı'!J575+'Mecra Kırılımı'!J615+'Mecra Kırılımı'!J655+'Mecra Kırılımı'!J695+'Mecra Kırılımı'!J735+'Mecra Kırılımı'!J775+'Mecra Kırılımı'!J815+'Mecra Kırılımı'!J855+'Mecra Kırılımı'!J895+'Mecra Kırılımı'!J935+'Mecra Kırılımı'!J975+'Mecra Kırılımı'!J1015+'Mecra Kırılımı'!J1055+'Mecra Kırılımı'!J1095+'Mecra Kırılımı'!J1135+'Mecra Kırılımı'!J1175+'Mecra Kırılımı'!J1215</f>
        <v>0</v>
      </c>
      <c r="K53" s="128">
        <f>+'Mecra Kırılımı'!K375+'Mecra Kırılımı'!K415+'Mecra Kırılımı'!K455+'Mecra Kırılımı'!K495+'Mecra Kırılımı'!K535+'Mecra Kırılımı'!K575+'Mecra Kırılımı'!K615+'Mecra Kırılımı'!K655+'Mecra Kırılımı'!K695+'Mecra Kırılımı'!K735+'Mecra Kırılımı'!K775+'Mecra Kırılımı'!K815+'Mecra Kırılımı'!K855+'Mecra Kırılımı'!K895+'Mecra Kırılımı'!K935+'Mecra Kırılımı'!K975+'Mecra Kırılımı'!K1015+'Mecra Kırılımı'!K1055+'Mecra Kırılımı'!K1095+'Mecra Kırılımı'!K1135+'Mecra Kırılımı'!K1175+'Mecra Kırılımı'!K1215</f>
        <v>0</v>
      </c>
      <c r="L53" s="128">
        <f>+'Mecra Kırılımı'!L375+'Mecra Kırılımı'!L415+'Mecra Kırılımı'!L455+'Mecra Kırılımı'!L495+'Mecra Kırılımı'!L535+'Mecra Kırılımı'!L575+'Mecra Kırılımı'!L615+'Mecra Kırılımı'!L655+'Mecra Kırılımı'!L695+'Mecra Kırılımı'!L735+'Mecra Kırılımı'!L775+'Mecra Kırılımı'!L815+'Mecra Kırılımı'!L855+'Mecra Kırılımı'!L895+'Mecra Kırılımı'!L935+'Mecra Kırılımı'!L975+'Mecra Kırılımı'!L1015+'Mecra Kırılımı'!L1055+'Mecra Kırılımı'!L1095+'Mecra Kırılımı'!L1135+'Mecra Kırılımı'!L1175+'Mecra Kırılımı'!L1215</f>
        <v>0</v>
      </c>
      <c r="M53" s="128">
        <f>+'Mecra Kırılımı'!M375+'Mecra Kırılımı'!M415+'Mecra Kırılımı'!M455+'Mecra Kırılımı'!M495+'Mecra Kırılımı'!M535+'Mecra Kırılımı'!M575+'Mecra Kırılımı'!M615+'Mecra Kırılımı'!M655+'Mecra Kırılımı'!M695+'Mecra Kırılımı'!M735+'Mecra Kırılımı'!M775+'Mecra Kırılımı'!M815+'Mecra Kırılımı'!M855+'Mecra Kırılımı'!M895+'Mecra Kırılımı'!M935+'Mecra Kırılımı'!M975+'Mecra Kırılımı'!M1015+'Mecra Kırılımı'!M1055+'Mecra Kırılımı'!M1095+'Mecra Kırılımı'!M1135+'Mecra Kırılımı'!M1175+'Mecra Kırılımı'!M1215</f>
        <v>0</v>
      </c>
      <c r="N53" s="128">
        <f>+'Mecra Kırılımı'!N375+'Mecra Kırılımı'!N415+'Mecra Kırılımı'!N455+'Mecra Kırılımı'!N495+'Mecra Kırılımı'!N535+'Mecra Kırılımı'!N575+'Mecra Kırılımı'!N615+'Mecra Kırılımı'!N655+'Mecra Kırılımı'!N695+'Mecra Kırılımı'!N735+'Mecra Kırılımı'!N775+'Mecra Kırılımı'!N815+'Mecra Kırılımı'!N855+'Mecra Kırılımı'!N895+'Mecra Kırılımı'!N935+'Mecra Kırılımı'!N975+'Mecra Kırılımı'!N1015+'Mecra Kırılımı'!N1055+'Mecra Kırılımı'!N1095+'Mecra Kırılımı'!N1135+'Mecra Kırılımı'!N1175+'Mecra Kırılımı'!N1215</f>
        <v>0</v>
      </c>
      <c r="O53" s="128">
        <f>+'Mecra Kırılımı'!O375+'Mecra Kırılımı'!O415+'Mecra Kırılımı'!O455+'Mecra Kırılımı'!O495+'Mecra Kırılımı'!O535+'Mecra Kırılımı'!O575+'Mecra Kırılımı'!O615+'Mecra Kırılımı'!O655+'Mecra Kırılımı'!O695+'Mecra Kırılımı'!O735+'Mecra Kırılımı'!O775+'Mecra Kırılımı'!O815+'Mecra Kırılımı'!O855+'Mecra Kırılımı'!O895+'Mecra Kırılımı'!O935+'Mecra Kırılımı'!O975+'Mecra Kırılımı'!O1015+'Mecra Kırılımı'!O1055+'Mecra Kırılımı'!O1095+'Mecra Kırılımı'!O1135+'Mecra Kırılımı'!O1175+'Mecra Kırılımı'!O1215</f>
        <v>0</v>
      </c>
      <c r="P53" s="143">
        <f t="shared" si="0"/>
        <v>2504918</v>
      </c>
      <c r="Q53" s="133"/>
      <c r="R53" s="123" t="s">
        <v>57</v>
      </c>
      <c r="S53" s="128">
        <f>+'Mecra Kırılımı'!S375+'Mecra Kırılımı'!S415+'Mecra Kırılımı'!S455+'Mecra Kırılımı'!S495+'Mecra Kırılımı'!S535+'Mecra Kırılımı'!S575+'Mecra Kırılımı'!S615+'Mecra Kırılımı'!S655+'Mecra Kırılımı'!S695+'Mecra Kırılımı'!S735+'Mecra Kırılımı'!S775+'Mecra Kırılımı'!S815+'Mecra Kırılımı'!S855+'Mecra Kırılımı'!S895+'Mecra Kırılımı'!S935+'Mecra Kırılımı'!S975+'Mecra Kırılımı'!S1015+'Mecra Kırılımı'!S1055+'Mecra Kırılımı'!S1095+'Mecra Kırılımı'!S1135+'Mecra Kırılımı'!S1175+'Mecra Kırılımı'!S1215</f>
        <v>1835.965333468733</v>
      </c>
      <c r="T53" s="128">
        <f>+'Mecra Kırılımı'!T375+'Mecra Kırılımı'!T415+'Mecra Kırılımı'!T455+'Mecra Kırılımı'!T495+'Mecra Kırılımı'!T535+'Mecra Kırılımı'!T575+'Mecra Kırılımı'!T615+'Mecra Kırılımı'!T655+'Mecra Kırılımı'!T695+'Mecra Kırılımı'!T735+'Mecra Kırılımı'!T775+'Mecra Kırılımı'!T815+'Mecra Kırılımı'!T855+'Mecra Kırılımı'!T895+'Mecra Kırılımı'!T935+'Mecra Kırılımı'!T975+'Mecra Kırılımı'!T1015+'Mecra Kırılımı'!T1055+'Mecra Kırılımı'!T1095+'Mecra Kırılımı'!T1135+'Mecra Kırılımı'!T1175+'Mecra Kırılımı'!T1215</f>
        <v>1751.228666792791</v>
      </c>
      <c r="U53" s="128">
        <f>+'Mecra Kırılımı'!U375+'Mecra Kırılımı'!U415+'Mecra Kırılımı'!U455+'Mecra Kırılımı'!U495+'Mecra Kırılımı'!U535+'Mecra Kırılımı'!U575+'Mecra Kırılımı'!U615+'Mecra Kırılımı'!U655+'Mecra Kırılımı'!U695+'Mecra Kırılımı'!U735+'Mecra Kırılımı'!U775+'Mecra Kırılımı'!U815+'Mecra Kırılımı'!U855+'Mecra Kırılımı'!U895+'Mecra Kırılımı'!U935+'Mecra Kırılımı'!U975+'Mecra Kırılımı'!U1015+'Mecra Kırılımı'!U1055+'Mecra Kırılımı'!U1095+'Mecra Kırılımı'!U1135+'Mecra Kırılımı'!U1175+'Mecra Kırılımı'!U1215</f>
        <v>3449.416666666667</v>
      </c>
      <c r="V53" s="128">
        <f>+'Mecra Kırılımı'!V375+'Mecra Kırılımı'!V415+'Mecra Kırılımı'!V455+'Mecra Kırılımı'!V495+'Mecra Kırılımı'!V535+'Mecra Kırılımı'!V575+'Mecra Kırılımı'!V615+'Mecra Kırılımı'!V655+'Mecra Kırılımı'!V695+'Mecra Kırılımı'!V735+'Mecra Kırılımı'!V775+'Mecra Kırılımı'!V815+'Mecra Kırılımı'!V855+'Mecra Kırılımı'!V895+'Mecra Kırılımı'!V935+'Mecra Kırılımı'!V975+'Mecra Kırılımı'!V1015+'Mecra Kırılımı'!V1055+'Mecra Kırılımı'!V1095+'Mecra Kırılımı'!V1135+'Mecra Kırılımı'!V1175+'Mecra Kırılımı'!V1215</f>
        <v>2119.8780000000006</v>
      </c>
      <c r="W53" s="128">
        <f>+'Mecra Kırılımı'!W375+'Mecra Kırılımı'!W415+'Mecra Kırılımı'!W455+'Mecra Kırılımı'!W495+'Mecra Kırılımı'!W535+'Mecra Kırılımı'!W575+'Mecra Kırılımı'!W615+'Mecra Kırılımı'!W655+'Mecra Kırılımı'!W695+'Mecra Kırılımı'!W735+'Mecra Kırılımı'!W775+'Mecra Kırılımı'!W815+'Mecra Kırılımı'!W855+'Mecra Kırılımı'!W895+'Mecra Kırılımı'!W935+'Mecra Kırılımı'!W975+'Mecra Kırılımı'!W1015+'Mecra Kırılımı'!W1055+'Mecra Kırılımı'!W1095+'Mecra Kırılımı'!W1135+'Mecra Kırılımı'!W1175+'Mecra Kırılımı'!W1215</f>
        <v>720.16666666666674</v>
      </c>
      <c r="X53" s="128">
        <f>+'Mecra Kırılımı'!X375+'Mecra Kırılımı'!X415+'Mecra Kırılımı'!X455+'Mecra Kırılımı'!X495+'Mecra Kırılımı'!X535+'Mecra Kırılımı'!X575+'Mecra Kırılımı'!X615+'Mecra Kırılımı'!X655+'Mecra Kırılımı'!X695+'Mecra Kırılımı'!X735+'Mecra Kırılımı'!X775+'Mecra Kırılımı'!X815+'Mecra Kırılımı'!X855+'Mecra Kırılımı'!X895+'Mecra Kırılımı'!X935+'Mecra Kırılımı'!X975+'Mecra Kırılımı'!X1015+'Mecra Kırılımı'!X1055+'Mecra Kırılımı'!X1095+'Mecra Kırılımı'!X1135+'Mecra Kırılımı'!X1175+'Mecra Kırılımı'!X1215</f>
        <v>857.06024018860637</v>
      </c>
      <c r="Y53" s="128">
        <f>+'Mecra Kırılımı'!Y375+'Mecra Kırılımı'!Y415+'Mecra Kırılımı'!Y455+'Mecra Kırılımı'!Y495+'Mecra Kırılımı'!Y535+'Mecra Kırılımı'!Y575+'Mecra Kırılımı'!Y615+'Mecra Kırılımı'!Y655+'Mecra Kırılımı'!Y695+'Mecra Kırılımı'!Y735+'Mecra Kırılımı'!Y775+'Mecra Kırılımı'!Y815+'Mecra Kırılımı'!Y855+'Mecra Kırılımı'!Y895+'Mecra Kırılımı'!Y935+'Mecra Kırılımı'!Y975+'Mecra Kırılımı'!Y1015+'Mecra Kırılımı'!Y1055+'Mecra Kırılımı'!Y1095+'Mecra Kırılımı'!Y1135+'Mecra Kırılımı'!Y1175+'Mecra Kırılımı'!Y1215</f>
        <v>778.14552443429739</v>
      </c>
      <c r="Z53" s="128">
        <f>+'Mecra Kırılımı'!Z375+'Mecra Kırılımı'!Z415+'Mecra Kırılımı'!Z455+'Mecra Kırılımı'!Z495+'Mecra Kırılımı'!Z535+'Mecra Kırılımı'!Z575+'Mecra Kırılımı'!Z615+'Mecra Kırılımı'!Z655+'Mecra Kırılımı'!Z695+'Mecra Kırılımı'!Z735+'Mecra Kırılımı'!Z775+'Mecra Kırılımı'!Z815+'Mecra Kırılımı'!Z855+'Mecra Kırılımı'!Z895+'Mecra Kırılımı'!Z935+'Mecra Kırılımı'!Z975+'Mecra Kırılımı'!Z1015+'Mecra Kırılımı'!Z1055+'Mecra Kırılımı'!Z1095+'Mecra Kırılımı'!Z1135+'Mecra Kırılımı'!Z1175+'Mecra Kırılımı'!Z1215</f>
        <v>1493.8661013979572</v>
      </c>
      <c r="AA53" s="128">
        <f>+'Mecra Kırılımı'!AA375+'Mecra Kırılımı'!AA415+'Mecra Kırılımı'!AA455+'Mecra Kırılımı'!AA495+'Mecra Kırılımı'!AA535+'Mecra Kırılımı'!AA575+'Mecra Kırılımı'!AA615+'Mecra Kırılımı'!AA655+'Mecra Kırılımı'!AA695+'Mecra Kırılımı'!AA735+'Mecra Kırılımı'!AA775+'Mecra Kırılımı'!AA815+'Mecra Kırılımı'!AA855+'Mecra Kırılımı'!AA895+'Mecra Kırılımı'!AA935+'Mecra Kırılımı'!AA975+'Mecra Kırılımı'!AA1015+'Mecra Kırılımı'!AA1055+'Mecra Kırılımı'!AA1095+'Mecra Kırılımı'!AA1135+'Mecra Kırılımı'!AA1175+'Mecra Kırılımı'!AA1215</f>
        <v>2899.199321354643</v>
      </c>
      <c r="AB53" s="128">
        <f>+'Mecra Kırılımı'!AB375+'Mecra Kırılımı'!AB415+'Mecra Kırılımı'!AB455+'Mecra Kırılımı'!AB495+'Mecra Kırılımı'!AB535+'Mecra Kırılımı'!AB575+'Mecra Kırılımı'!AB615+'Mecra Kırılımı'!AB655+'Mecra Kırılımı'!AB695+'Mecra Kırılımı'!AB735+'Mecra Kırılımı'!AB775+'Mecra Kırılımı'!AB815+'Mecra Kırılımı'!AB855+'Mecra Kırılımı'!AB895+'Mecra Kırılımı'!AB935+'Mecra Kırılımı'!AB975+'Mecra Kırılımı'!AB1015+'Mecra Kırılımı'!AB1055+'Mecra Kırılımı'!AB1095+'Mecra Kırılımı'!AB1135+'Mecra Kırılımı'!AB1175+'Mecra Kırılımı'!AB1215</f>
        <v>2399.8827401621197</v>
      </c>
      <c r="AC53" s="128">
        <f>+'Mecra Kırılımı'!AC375+'Mecra Kırılımı'!AC415+'Mecra Kırılımı'!AC455+'Mecra Kırılımı'!AC495+'Mecra Kırılımı'!AC535+'Mecra Kırılımı'!AC575+'Mecra Kırılımı'!AC615+'Mecra Kırılımı'!AC655+'Mecra Kırılımı'!AC695+'Mecra Kırılımı'!AC735+'Mecra Kırılımı'!AC775+'Mecra Kırılımı'!AC815+'Mecra Kırılımı'!AC855+'Mecra Kırılımı'!AC895+'Mecra Kırılımı'!AC935+'Mecra Kırılımı'!AC975+'Mecra Kırılımı'!AC1015+'Mecra Kırılımı'!AC1055+'Mecra Kırılımı'!AC1095+'Mecra Kırılımı'!AC1135+'Mecra Kırılımı'!AC1175+'Mecra Kırılımı'!AC1215</f>
        <v>1767.9260004310231</v>
      </c>
      <c r="AD53" s="128">
        <f>+'Mecra Kırılımı'!AD375+'Mecra Kırılımı'!AD415+'Mecra Kırılımı'!AD455+'Mecra Kırılımı'!AD495+'Mecra Kırılımı'!AD535+'Mecra Kırılımı'!AD575+'Mecra Kırılımı'!AD615+'Mecra Kırılımı'!AD655+'Mecra Kırılımı'!AD695+'Mecra Kırılımı'!AD735+'Mecra Kırılımı'!AD775+'Mecra Kırılımı'!AD815+'Mecra Kırılımı'!AD855+'Mecra Kırılımı'!AD895+'Mecra Kırılımı'!AD935+'Mecra Kırılımı'!AD975+'Mecra Kırılımı'!AD1015+'Mecra Kırılımı'!AD1055+'Mecra Kırılımı'!AD1095+'Mecra Kırılımı'!AD1135+'Mecra Kırılımı'!AD1175+'Mecra Kırılımı'!AD1215</f>
        <v>878.54504470132838</v>
      </c>
      <c r="AE53" s="55">
        <f t="shared" ref="AE53:AE58" si="26">SUM(S53:AD53)</f>
        <v>20951.280306264831</v>
      </c>
      <c r="AF53" s="136"/>
    </row>
    <row r="54" spans="2:32" ht="15.75" thickBot="1" x14ac:dyDescent="0.3">
      <c r="B54" s="400"/>
      <c r="C54" s="122" t="s">
        <v>60</v>
      </c>
      <c r="D54" s="129">
        <f>+'Mecra Kırılımı'!D376+'Mecra Kırılımı'!D416+'Mecra Kırılımı'!D456+'Mecra Kırılımı'!D496+'Mecra Kırılımı'!D536+'Mecra Kırılımı'!D576+'Mecra Kırılımı'!D616+'Mecra Kırılımı'!D656+'Mecra Kırılımı'!D696+'Mecra Kırılımı'!D736+'Mecra Kırılımı'!D776+'Mecra Kırılımı'!D816+'Mecra Kırılımı'!D856+'Mecra Kırılımı'!D896+'Mecra Kırılımı'!D936+'Mecra Kırılımı'!D976+'Mecra Kırılımı'!D1016+'Mecra Kırılımı'!D1056+'Mecra Kırılımı'!D1096+'Mecra Kırılımı'!D1136+'Mecra Kırılımı'!D1176+'Mecra Kırılımı'!D1216</f>
        <v>0</v>
      </c>
      <c r="E54" s="129">
        <f>+'Mecra Kırılımı'!E376+'Mecra Kırılımı'!E416+'Mecra Kırılımı'!E456+'Mecra Kırılımı'!E496+'Mecra Kırılımı'!E536+'Mecra Kırılımı'!E576+'Mecra Kırılımı'!E616+'Mecra Kırılımı'!E656+'Mecra Kırılımı'!E696+'Mecra Kırılımı'!E736+'Mecra Kırılımı'!E776+'Mecra Kırılımı'!E816+'Mecra Kırılımı'!E856+'Mecra Kırılımı'!E896+'Mecra Kırılımı'!E936+'Mecra Kırılımı'!E976+'Mecra Kırılımı'!E1016+'Mecra Kırılımı'!E1056+'Mecra Kırılımı'!E1096+'Mecra Kırılımı'!E1136+'Mecra Kırılımı'!E1176+'Mecra Kırılımı'!E1216</f>
        <v>238137</v>
      </c>
      <c r="F54" s="129">
        <f>+'Mecra Kırılımı'!F376+'Mecra Kırılımı'!F416+'Mecra Kırılımı'!F456+'Mecra Kırılımı'!F496+'Mecra Kırılımı'!F536+'Mecra Kırılımı'!F576+'Mecra Kırılımı'!F616+'Mecra Kırılımı'!F656+'Mecra Kırılımı'!F696+'Mecra Kırılımı'!F736+'Mecra Kırılımı'!F776+'Mecra Kırılımı'!F816+'Mecra Kırılımı'!F856+'Mecra Kırılımı'!F896+'Mecra Kırılımı'!F936+'Mecra Kırılımı'!F976+'Mecra Kırılımı'!F1016+'Mecra Kırılımı'!F1056+'Mecra Kırılımı'!F1096+'Mecra Kırılımı'!F1136+'Mecra Kırılımı'!F1176+'Mecra Kırılımı'!F1216</f>
        <v>87021</v>
      </c>
      <c r="G54" s="129">
        <f>+'Mecra Kırılımı'!G376+'Mecra Kırılımı'!G416+'Mecra Kırılımı'!G456+'Mecra Kırılımı'!G496+'Mecra Kırılımı'!G536+'Mecra Kırılımı'!G576+'Mecra Kırılımı'!G616+'Mecra Kırılımı'!G656+'Mecra Kırılımı'!G696+'Mecra Kırılımı'!G736+'Mecra Kırılımı'!G776+'Mecra Kırılımı'!G816+'Mecra Kırılımı'!G856+'Mecra Kırılımı'!G896+'Mecra Kırılımı'!G936+'Mecra Kırılımı'!G976+'Mecra Kırılımı'!G1016+'Mecra Kırılımı'!G1056+'Mecra Kırılımı'!G1096+'Mecra Kırılımı'!G1136+'Mecra Kırılımı'!G1176+'Mecra Kırılımı'!G1216</f>
        <v>136017</v>
      </c>
      <c r="H54" s="129">
        <f>+'Mecra Kırılımı'!H376+'Mecra Kırılımı'!H416+'Mecra Kırılımı'!H456+'Mecra Kırılımı'!H496+'Mecra Kırılımı'!H536+'Mecra Kırılımı'!H576+'Mecra Kırılımı'!H616+'Mecra Kırılımı'!H656+'Mecra Kırılımı'!H696+'Mecra Kırılımı'!H736+'Mecra Kırılımı'!H776+'Mecra Kırılımı'!H816+'Mecra Kırılımı'!H856+'Mecra Kırılımı'!H896+'Mecra Kırılımı'!H936+'Mecra Kırılımı'!H976+'Mecra Kırılımı'!H1016+'Mecra Kırılımı'!H1056+'Mecra Kırılımı'!H1096+'Mecra Kırılımı'!H1136+'Mecra Kırılımı'!H1176+'Mecra Kırılımı'!H1216</f>
        <v>180051</v>
      </c>
      <c r="I54" s="129">
        <f>+'Mecra Kırılımı'!I376+'Mecra Kırılımı'!I416+'Mecra Kırılımı'!I456+'Mecra Kırılımı'!I496+'Mecra Kırılımı'!I536+'Mecra Kırılımı'!I576+'Mecra Kırılımı'!I616+'Mecra Kırılımı'!I656+'Mecra Kırılımı'!I696+'Mecra Kırılımı'!I736+'Mecra Kırılımı'!I776+'Mecra Kırılımı'!I816+'Mecra Kırılımı'!I856+'Mecra Kırılımı'!I896+'Mecra Kırılımı'!I936+'Mecra Kırılımı'!I976+'Mecra Kırılımı'!I1016+'Mecra Kırılımı'!I1056+'Mecra Kırılımı'!I1096+'Mecra Kırılımı'!I1136+'Mecra Kırılımı'!I1176+'Mecra Kırılımı'!I1216</f>
        <v>105042.8</v>
      </c>
      <c r="J54" s="129">
        <f>+'Mecra Kırılımı'!J376+'Mecra Kırılımı'!J416+'Mecra Kırılımı'!J456+'Mecra Kırılımı'!J496+'Mecra Kırılımı'!J536+'Mecra Kırılımı'!J576+'Mecra Kırılımı'!J616+'Mecra Kırılımı'!J656+'Mecra Kırılımı'!J696+'Mecra Kırılımı'!J736+'Mecra Kırılımı'!J776+'Mecra Kırılımı'!J816+'Mecra Kırılımı'!J856+'Mecra Kırılımı'!J896+'Mecra Kırılımı'!J936+'Mecra Kırılımı'!J976+'Mecra Kırılımı'!J1016+'Mecra Kırılımı'!J1056+'Mecra Kırılımı'!J1096+'Mecra Kırılımı'!J1136+'Mecra Kırılımı'!J1176+'Mecra Kırılımı'!J1216</f>
        <v>17876.2</v>
      </c>
      <c r="K54" s="129">
        <f>+'Mecra Kırılımı'!K376+'Mecra Kırılımı'!K416+'Mecra Kırılımı'!K456+'Mecra Kırılımı'!K496+'Mecra Kırılımı'!K536+'Mecra Kırılımı'!K576+'Mecra Kırılımı'!K616+'Mecra Kırılımı'!K656+'Mecra Kırılımı'!K696+'Mecra Kırılımı'!K736+'Mecra Kırılımı'!K776+'Mecra Kırılımı'!K816+'Mecra Kırılımı'!K856+'Mecra Kırılımı'!K896+'Mecra Kırılımı'!K936+'Mecra Kırılımı'!K976+'Mecra Kırılımı'!K1016+'Mecra Kırılımı'!K1056+'Mecra Kırılımı'!K1096+'Mecra Kırılımı'!K1136+'Mecra Kırılımı'!K1176+'Mecra Kırılımı'!K1216</f>
        <v>0</v>
      </c>
      <c r="L54" s="129">
        <f>+'Mecra Kırılımı'!L376+'Mecra Kırılımı'!L416+'Mecra Kırılımı'!L456+'Mecra Kırılımı'!L496+'Mecra Kırılımı'!L536+'Mecra Kırılımı'!L576+'Mecra Kırılımı'!L616+'Mecra Kırılımı'!L656+'Mecra Kırılımı'!L696+'Mecra Kırılımı'!L736+'Mecra Kırılımı'!L776+'Mecra Kırılımı'!L816+'Mecra Kırılımı'!L856+'Mecra Kırılımı'!L896+'Mecra Kırılımı'!L936+'Mecra Kırılımı'!L976+'Mecra Kırılımı'!L1016+'Mecra Kırılımı'!L1056+'Mecra Kırılımı'!L1096+'Mecra Kırılımı'!L1136+'Mecra Kırılımı'!L1176+'Mecra Kırılımı'!L1216</f>
        <v>0</v>
      </c>
      <c r="M54" s="129">
        <f>+'Mecra Kırılımı'!M376+'Mecra Kırılımı'!M416+'Mecra Kırılımı'!M456+'Mecra Kırılımı'!M496+'Mecra Kırılımı'!M536+'Mecra Kırılımı'!M576+'Mecra Kırılımı'!M616+'Mecra Kırılımı'!M656+'Mecra Kırılımı'!M696+'Mecra Kırılımı'!M736+'Mecra Kırılımı'!M776+'Mecra Kırılımı'!M816+'Mecra Kırılımı'!M856+'Mecra Kırılımı'!M896+'Mecra Kırılımı'!M936+'Mecra Kırılımı'!M976+'Mecra Kırılımı'!M1016+'Mecra Kırılımı'!M1056+'Mecra Kırılımı'!M1096+'Mecra Kırılımı'!M1136+'Mecra Kırılımı'!M1176+'Mecra Kırılımı'!M1216</f>
        <v>100000</v>
      </c>
      <c r="N54" s="129">
        <f>+'Mecra Kırılımı'!N376+'Mecra Kırılımı'!N416+'Mecra Kırılımı'!N456+'Mecra Kırılımı'!N496+'Mecra Kırılımı'!N536+'Mecra Kırılımı'!N576+'Mecra Kırılımı'!N616+'Mecra Kırılımı'!N656+'Mecra Kırılımı'!N696+'Mecra Kırılımı'!N736+'Mecra Kırılımı'!N776+'Mecra Kırılımı'!N816+'Mecra Kırılımı'!N856+'Mecra Kırılımı'!N896+'Mecra Kırılımı'!N936+'Mecra Kırılımı'!N976+'Mecra Kırılımı'!N1016+'Mecra Kırılımı'!N1056+'Mecra Kırılımı'!N1096+'Mecra Kırılımı'!N1136+'Mecra Kırılımı'!N1176+'Mecra Kırılımı'!N1216</f>
        <v>0</v>
      </c>
      <c r="O54" s="129">
        <f>+'Mecra Kırılımı'!O376+'Mecra Kırılımı'!O416+'Mecra Kırılımı'!O456+'Mecra Kırılımı'!O496+'Mecra Kırılımı'!O536+'Mecra Kırılımı'!O576+'Mecra Kırılımı'!O616+'Mecra Kırılımı'!O656+'Mecra Kırılımı'!O696+'Mecra Kırılımı'!O736+'Mecra Kırılımı'!O776+'Mecra Kırılımı'!O816+'Mecra Kırılımı'!O856+'Mecra Kırılımı'!O896+'Mecra Kırılımı'!O936+'Mecra Kırılımı'!O976+'Mecra Kırılımı'!O1016+'Mecra Kırılımı'!O1056+'Mecra Kırılımı'!O1096+'Mecra Kırılımı'!O1136+'Mecra Kırılımı'!O1176+'Mecra Kırılımı'!O1216</f>
        <v>0</v>
      </c>
      <c r="P54" s="144">
        <f t="shared" si="0"/>
        <v>864145</v>
      </c>
      <c r="Q54" s="9"/>
      <c r="R54" s="123" t="s">
        <v>221</v>
      </c>
      <c r="S54" s="128">
        <f>+'Mecra Kırılımı'!S376+'Mecra Kırılımı'!S416+'Mecra Kırılımı'!S456+'Mecra Kırılımı'!S496+'Mecra Kırılımı'!S536+'Mecra Kırılımı'!S576+'Mecra Kırılımı'!S616+'Mecra Kırılımı'!S656+'Mecra Kırılımı'!S696+'Mecra Kırılımı'!S736+'Mecra Kırılımı'!S776+'Mecra Kırılımı'!S816+'Mecra Kırılımı'!S856+'Mecra Kırılımı'!S896+'Mecra Kırılımı'!S936+'Mecra Kırılımı'!S976+'Mecra Kırılımı'!S1016+'Mecra Kırılımı'!S1056+'Mecra Kırılımı'!S1096+'Mecra Kırılımı'!S1136+'Mecra Kırılımı'!S1176+'Mecra Kırılımı'!S1216</f>
        <v>13.805333333333332</v>
      </c>
      <c r="T54" s="128">
        <f>+'Mecra Kırılımı'!T376+'Mecra Kırılımı'!T416+'Mecra Kırılımı'!T456+'Mecra Kırılımı'!T496+'Mecra Kırılımı'!T536+'Mecra Kırılımı'!T576+'Mecra Kırılımı'!T616+'Mecra Kırılımı'!T656+'Mecra Kırılımı'!T696+'Mecra Kırılımı'!T736+'Mecra Kırılımı'!T776+'Mecra Kırılımı'!T816+'Mecra Kırılımı'!T856+'Mecra Kırılımı'!T896+'Mecra Kırılımı'!T936+'Mecra Kırılımı'!T976+'Mecra Kırılımı'!T1016+'Mecra Kırılımı'!T1056+'Mecra Kırılımı'!T1096+'Mecra Kırılımı'!T1136+'Mecra Kırılımı'!T1176+'Mecra Kırılımı'!T1216</f>
        <v>36.512267190629821</v>
      </c>
      <c r="U54" s="128">
        <f>+'Mecra Kırılımı'!U376+'Mecra Kırılımı'!U416+'Mecra Kırılımı'!U456+'Mecra Kırılımı'!U496+'Mecra Kırılımı'!U536+'Mecra Kırılımı'!U576+'Mecra Kırılımı'!U616+'Mecra Kırılımı'!U656+'Mecra Kırılımı'!U696+'Mecra Kırılımı'!U736+'Mecra Kırılımı'!U776+'Mecra Kırılımı'!U816+'Mecra Kırılımı'!U856+'Mecra Kırılımı'!U896+'Mecra Kırılımı'!U936+'Mecra Kırılımı'!U976+'Mecra Kırılımı'!U1016+'Mecra Kırılımı'!U1056+'Mecra Kırılımı'!U1096+'Mecra Kırılımı'!U1136+'Mecra Kırılımı'!U1176+'Mecra Kırılımı'!U1216</f>
        <v>0</v>
      </c>
      <c r="V54" s="128">
        <f>+'Mecra Kırılımı'!V376+'Mecra Kırılımı'!V416+'Mecra Kırılımı'!V456+'Mecra Kırılımı'!V496+'Mecra Kırılımı'!V536+'Mecra Kırılımı'!V576+'Mecra Kırılımı'!V616+'Mecra Kırılımı'!V656+'Mecra Kırılımı'!V696+'Mecra Kırılımı'!V736+'Mecra Kırılımı'!V776+'Mecra Kırılımı'!V816+'Mecra Kırılımı'!V856+'Mecra Kırılımı'!V896+'Mecra Kırılımı'!V936+'Mecra Kırılımı'!V976+'Mecra Kırılımı'!V1016+'Mecra Kırılımı'!V1056+'Mecra Kırılımı'!V1096+'Mecra Kırılımı'!V1136+'Mecra Kırılımı'!V1176+'Mecra Kırılımı'!V1216</f>
        <v>0</v>
      </c>
      <c r="W54" s="128">
        <f>+'Mecra Kırılımı'!W376+'Mecra Kırılımı'!W416+'Mecra Kırılımı'!W456+'Mecra Kırılımı'!W496+'Mecra Kırılımı'!W536+'Mecra Kırılımı'!W576+'Mecra Kırılımı'!W616+'Mecra Kırılımı'!W656+'Mecra Kırılımı'!W696+'Mecra Kırılımı'!W736+'Mecra Kırılımı'!W776+'Mecra Kırılımı'!W816+'Mecra Kırılımı'!W856+'Mecra Kırılımı'!W896+'Mecra Kırılımı'!W936+'Mecra Kırılımı'!W976+'Mecra Kırılımı'!W1016+'Mecra Kırılımı'!W1056+'Mecra Kırılımı'!W1096+'Mecra Kırılımı'!W1136+'Mecra Kırılımı'!W1176+'Mecra Kırılımı'!W1216</f>
        <v>0.3666666666666667</v>
      </c>
      <c r="X54" s="128">
        <f>+'Mecra Kırılımı'!X376+'Mecra Kırılımı'!X416+'Mecra Kırılımı'!X456+'Mecra Kırılımı'!X496+'Mecra Kırılımı'!X536+'Mecra Kırılımı'!X576+'Mecra Kırılımı'!X616+'Mecra Kırılımı'!X656+'Mecra Kırılımı'!X696+'Mecra Kırılımı'!X736+'Mecra Kırılımı'!X776+'Mecra Kırılımı'!X816+'Mecra Kırılımı'!X856+'Mecra Kırılımı'!X896+'Mecra Kırılımı'!X936+'Mecra Kırılımı'!X976+'Mecra Kırılımı'!X1016+'Mecra Kırılımı'!X1056+'Mecra Kırılımı'!X1096+'Mecra Kırılımı'!X1136+'Mecra Kırılımı'!X1176+'Mecra Kırılımı'!X1216</f>
        <v>0</v>
      </c>
      <c r="Y54" s="128">
        <f>+'Mecra Kırılımı'!Y376+'Mecra Kırılımı'!Y416+'Mecra Kırılımı'!Y456+'Mecra Kırılımı'!Y496+'Mecra Kırılımı'!Y536+'Mecra Kırılımı'!Y576+'Mecra Kırılımı'!Y616+'Mecra Kırılımı'!Y656+'Mecra Kırılımı'!Y696+'Mecra Kırılımı'!Y736+'Mecra Kırılımı'!Y776+'Mecra Kırılımı'!Y816+'Mecra Kırılımı'!Y856+'Mecra Kırılımı'!Y896+'Mecra Kırılımı'!Y936+'Mecra Kırılımı'!Y976+'Mecra Kırılımı'!Y1016+'Mecra Kırılımı'!Y1056+'Mecra Kırılımı'!Y1096+'Mecra Kırılımı'!Y1136+'Mecra Kırılımı'!Y1176+'Mecra Kırılımı'!Y1216</f>
        <v>0</v>
      </c>
      <c r="Z54" s="128">
        <f>+'Mecra Kırılımı'!Z376+'Mecra Kırılımı'!Z416+'Mecra Kırılımı'!Z456+'Mecra Kırılımı'!Z496+'Mecra Kırılımı'!Z536+'Mecra Kırılımı'!Z576+'Mecra Kırılımı'!Z616+'Mecra Kırılımı'!Z656+'Mecra Kırılımı'!Z696+'Mecra Kırılımı'!Z736+'Mecra Kırılımı'!Z776+'Mecra Kırılımı'!Z816+'Mecra Kırılımı'!Z856+'Mecra Kırılımı'!Z896+'Mecra Kırılımı'!Z936+'Mecra Kırılımı'!Z976+'Mecra Kırılımı'!Z1016+'Mecra Kırılımı'!Z1056+'Mecra Kırılımı'!Z1096+'Mecra Kırılımı'!Z1136+'Mecra Kırılımı'!Z1176+'Mecra Kırılımı'!Z1216</f>
        <v>0</v>
      </c>
      <c r="AA54" s="128">
        <f>+'Mecra Kırılımı'!AA376+'Mecra Kırılımı'!AA416+'Mecra Kırılımı'!AA456+'Mecra Kırılımı'!AA496+'Mecra Kırılımı'!AA536+'Mecra Kırılımı'!AA576+'Mecra Kırılımı'!AA616+'Mecra Kırılımı'!AA656+'Mecra Kırılımı'!AA696+'Mecra Kırılımı'!AA736+'Mecra Kırılımı'!AA776+'Mecra Kırılımı'!AA816+'Mecra Kırılımı'!AA856+'Mecra Kırılımı'!AA896+'Mecra Kırılımı'!AA936+'Mecra Kırılımı'!AA976+'Mecra Kırılımı'!AA1016+'Mecra Kırılımı'!AA1056+'Mecra Kırılımı'!AA1096+'Mecra Kırılımı'!AA1136+'Mecra Kırılımı'!AA1176+'Mecra Kırılımı'!AA1216</f>
        <v>0</v>
      </c>
      <c r="AB54" s="128">
        <f>+'Mecra Kırılımı'!AB376+'Mecra Kırılımı'!AB416+'Mecra Kırılımı'!AB456+'Mecra Kırılımı'!AB496+'Mecra Kırılımı'!AB536+'Mecra Kırılımı'!AB576+'Mecra Kırılımı'!AB616+'Mecra Kırılımı'!AB656+'Mecra Kırılımı'!AB696+'Mecra Kırılımı'!AB736+'Mecra Kırılımı'!AB776+'Mecra Kırılımı'!AB816+'Mecra Kırılımı'!AB856+'Mecra Kırılımı'!AB896+'Mecra Kırılımı'!AB936+'Mecra Kırılımı'!AB976+'Mecra Kırılımı'!AB1016+'Mecra Kırılımı'!AB1056+'Mecra Kırılımı'!AB1096+'Mecra Kırılımı'!AB1136+'Mecra Kırılımı'!AB1176+'Mecra Kırılımı'!AB1216</f>
        <v>0</v>
      </c>
      <c r="AC54" s="128">
        <f>+'Mecra Kırılımı'!AC376+'Mecra Kırılımı'!AC416+'Mecra Kırılımı'!AC456+'Mecra Kırılımı'!AC496+'Mecra Kırılımı'!AC536+'Mecra Kırılımı'!AC576+'Mecra Kırılımı'!AC616+'Mecra Kırılımı'!AC656+'Mecra Kırılımı'!AC696+'Mecra Kırılımı'!AC736+'Mecra Kırılımı'!AC776+'Mecra Kırılımı'!AC816+'Mecra Kırılımı'!AC856+'Mecra Kırılımı'!AC896+'Mecra Kırılımı'!AC936+'Mecra Kırılımı'!AC976+'Mecra Kırılımı'!AC1016+'Mecra Kırılımı'!AC1056+'Mecra Kırılımı'!AC1096+'Mecra Kırılımı'!AC1136+'Mecra Kırılımı'!AC1176+'Mecra Kırılımı'!AC1216</f>
        <v>0</v>
      </c>
      <c r="AD54" s="128">
        <f>+'Mecra Kırılımı'!AD376+'Mecra Kırılımı'!AD416+'Mecra Kırılımı'!AD456+'Mecra Kırılımı'!AD496+'Mecra Kırılımı'!AD536+'Mecra Kırılımı'!AD576+'Mecra Kırılımı'!AD616+'Mecra Kırılımı'!AD656+'Mecra Kırılımı'!AD696+'Mecra Kırılımı'!AD736+'Mecra Kırılımı'!AD776+'Mecra Kırılımı'!AD816+'Mecra Kırılımı'!AD856+'Mecra Kırılımı'!AD896+'Mecra Kırılımı'!AD936+'Mecra Kırılımı'!AD976+'Mecra Kırılımı'!AD1016+'Mecra Kırılımı'!AD1056+'Mecra Kırılımı'!AD1096+'Mecra Kırılımı'!AD1136+'Mecra Kırılımı'!AD1176+'Mecra Kırılımı'!AD1216</f>
        <v>0</v>
      </c>
      <c r="AE54" s="55">
        <f t="shared" si="26"/>
        <v>50.684267190629818</v>
      </c>
      <c r="AF54" s="136"/>
    </row>
    <row r="55" spans="2:32" ht="15.75" thickBot="1" x14ac:dyDescent="0.3">
      <c r="B55" s="400"/>
      <c r="C55" s="122" t="s">
        <v>61</v>
      </c>
      <c r="D55" s="129">
        <f>+'Mecra Kırılımı'!D377+'Mecra Kırılımı'!D417+'Mecra Kırılımı'!D457+'Mecra Kırılımı'!D497+'Mecra Kırılımı'!D537+'Mecra Kırılımı'!D577+'Mecra Kırılımı'!D617+'Mecra Kırılımı'!D657+'Mecra Kırılımı'!D697+'Mecra Kırılımı'!D737+'Mecra Kırılımı'!D777+'Mecra Kırılımı'!D817+'Mecra Kırılımı'!D857+'Mecra Kırılımı'!D897+'Mecra Kırılımı'!D937+'Mecra Kırılımı'!D977+'Mecra Kırılımı'!D1017+'Mecra Kırılımı'!D1057+'Mecra Kırılımı'!D1097+'Mecra Kırılımı'!D1137+'Mecra Kırılımı'!D1177+'Mecra Kırılımı'!D1217</f>
        <v>11510</v>
      </c>
      <c r="E55" s="129">
        <f>+'Mecra Kırılımı'!E377+'Mecra Kırılımı'!E417+'Mecra Kırılımı'!E457+'Mecra Kırılımı'!E497+'Mecra Kırılımı'!E537+'Mecra Kırılımı'!E577+'Mecra Kırılımı'!E617+'Mecra Kırılımı'!E657+'Mecra Kırılımı'!E697+'Mecra Kırılımı'!E737+'Mecra Kırılımı'!E777+'Mecra Kırılımı'!E817+'Mecra Kırılımı'!E857+'Mecra Kırılımı'!E897+'Mecra Kırılımı'!E937+'Mecra Kırılımı'!E977+'Mecra Kırılımı'!E1017+'Mecra Kırılımı'!E1057+'Mecra Kırılımı'!E1097+'Mecra Kırılımı'!E1137+'Mecra Kırılımı'!E1177+'Mecra Kırılımı'!E1217</f>
        <v>114001</v>
      </c>
      <c r="F55" s="129">
        <f>+'Mecra Kırılımı'!F377+'Mecra Kırılımı'!F417+'Mecra Kırılımı'!F457+'Mecra Kırılımı'!F497+'Mecra Kırılımı'!F537+'Mecra Kırılımı'!F577+'Mecra Kırılımı'!F617+'Mecra Kırılımı'!F657+'Mecra Kırılımı'!F697+'Mecra Kırılımı'!F737+'Mecra Kırılımı'!F777+'Mecra Kırılımı'!F817+'Mecra Kırılımı'!F857+'Mecra Kırılımı'!F897+'Mecra Kırılımı'!F937+'Mecra Kırılımı'!F977+'Mecra Kırılımı'!F1017+'Mecra Kırılımı'!F1057+'Mecra Kırılımı'!F1097+'Mecra Kırılımı'!F1137+'Mecra Kırılımı'!F1177+'Mecra Kırılımı'!F1217</f>
        <v>86637</v>
      </c>
      <c r="G55" s="129">
        <f>+'Mecra Kırılımı'!G377+'Mecra Kırılımı'!G417+'Mecra Kırılımı'!G457+'Mecra Kırılımı'!G497+'Mecra Kırılımı'!G537+'Mecra Kırılımı'!G577+'Mecra Kırılımı'!G617+'Mecra Kırılımı'!G657+'Mecra Kırılımı'!G697+'Mecra Kırılımı'!G737+'Mecra Kırılımı'!G777+'Mecra Kırılımı'!G817+'Mecra Kırılımı'!G857+'Mecra Kırılımı'!G897+'Mecra Kırılımı'!G937+'Mecra Kırılımı'!G977+'Mecra Kırılımı'!G1017+'Mecra Kırılımı'!G1057+'Mecra Kırılımı'!G1097+'Mecra Kırılımı'!G1137+'Mecra Kırılımı'!G1177+'Mecra Kırılımı'!G1217</f>
        <v>201142.66999999998</v>
      </c>
      <c r="H55" s="129">
        <f>+'Mecra Kırılımı'!H377+'Mecra Kırılımı'!H417+'Mecra Kırılımı'!H457+'Mecra Kırılımı'!H497+'Mecra Kırılımı'!H537+'Mecra Kırılımı'!H577+'Mecra Kırılımı'!H617+'Mecra Kırılımı'!H657+'Mecra Kırılımı'!H697+'Mecra Kırılımı'!H737+'Mecra Kırılımı'!H777+'Mecra Kırılımı'!H817+'Mecra Kırılımı'!H857+'Mecra Kırılımı'!H897+'Mecra Kırılımı'!H937+'Mecra Kırılımı'!H977+'Mecra Kırılımı'!H1017+'Mecra Kırılımı'!H1057+'Mecra Kırılımı'!H1097+'Mecra Kırılımı'!H1137+'Mecra Kırılımı'!H1177+'Mecra Kırılımı'!H1217</f>
        <v>248989.66999999998</v>
      </c>
      <c r="I55" s="129">
        <f>+'Mecra Kırılımı'!I377+'Mecra Kırılımı'!I417+'Mecra Kırılımı'!I457+'Mecra Kırılımı'!I497+'Mecra Kırılımı'!I537+'Mecra Kırılımı'!I577+'Mecra Kırılımı'!I617+'Mecra Kırılımı'!I657+'Mecra Kırılımı'!I697+'Mecra Kırılımı'!I737+'Mecra Kırılımı'!I777+'Mecra Kırılımı'!I817+'Mecra Kırılımı'!I857+'Mecra Kırılımı'!I897+'Mecra Kırılımı'!I937+'Mecra Kırılımı'!I977+'Mecra Kırılımı'!I1017+'Mecra Kırılımı'!I1057+'Mecra Kırılımı'!I1097+'Mecra Kırılımı'!I1137+'Mecra Kırılımı'!I1177+'Mecra Kırılımı'!I1217</f>
        <v>97751</v>
      </c>
      <c r="J55" s="129">
        <f>+'Mecra Kırılımı'!J377+'Mecra Kırılımı'!J417+'Mecra Kırılımı'!J457+'Mecra Kırılımı'!J497+'Mecra Kırılımı'!J537+'Mecra Kırılımı'!J577+'Mecra Kırılımı'!J617+'Mecra Kırılımı'!J657+'Mecra Kırılımı'!J697+'Mecra Kırılımı'!J737+'Mecra Kırılımı'!J777+'Mecra Kırılımı'!J817+'Mecra Kırılımı'!J857+'Mecra Kırılımı'!J897+'Mecra Kırılımı'!J937+'Mecra Kırılımı'!J977+'Mecra Kırılımı'!J1017+'Mecra Kırılımı'!J1057+'Mecra Kırılımı'!J1097+'Mecra Kırılımı'!J1137+'Mecra Kırılımı'!J1177+'Mecra Kırılımı'!J1217</f>
        <v>143750</v>
      </c>
      <c r="K55" s="129">
        <f>+'Mecra Kırılımı'!K377+'Mecra Kırılımı'!K417+'Mecra Kırılımı'!K457+'Mecra Kırılımı'!K497+'Mecra Kırılımı'!K537+'Mecra Kırılımı'!K577+'Mecra Kırılımı'!K617+'Mecra Kırılımı'!K657+'Mecra Kırılımı'!K697+'Mecra Kırılımı'!K737+'Mecra Kırılımı'!K777+'Mecra Kırılımı'!K817+'Mecra Kırılımı'!K857+'Mecra Kırılımı'!K897+'Mecra Kırılımı'!K937+'Mecra Kırılımı'!K977+'Mecra Kırılımı'!K1017+'Mecra Kırılımı'!K1057+'Mecra Kırılımı'!K1097+'Mecra Kırılımı'!K1137+'Mecra Kırılımı'!K1177+'Mecra Kırılımı'!K1217</f>
        <v>90000</v>
      </c>
      <c r="L55" s="129">
        <f>+'Mecra Kırılımı'!L377+'Mecra Kırılımı'!L417+'Mecra Kırılımı'!L457+'Mecra Kırılımı'!L497+'Mecra Kırılımı'!L537+'Mecra Kırılımı'!L577+'Mecra Kırılımı'!L617+'Mecra Kırılımı'!L657+'Mecra Kırılımı'!L697+'Mecra Kırılımı'!L737+'Mecra Kırılımı'!L777+'Mecra Kırılımı'!L817+'Mecra Kırılımı'!L857+'Mecra Kırılımı'!L897+'Mecra Kırılımı'!L937+'Mecra Kırılımı'!L977+'Mecra Kırılımı'!L1017+'Mecra Kırılımı'!L1057+'Mecra Kırılımı'!L1097+'Mecra Kırılımı'!L1137+'Mecra Kırılımı'!L1177+'Mecra Kırılımı'!L1217</f>
        <v>482200</v>
      </c>
      <c r="M55" s="129">
        <f>+'Mecra Kırılımı'!M377+'Mecra Kırılımı'!M417+'Mecra Kırılımı'!M457+'Mecra Kırılımı'!M497+'Mecra Kırılımı'!M537+'Mecra Kırılımı'!M577+'Mecra Kırılımı'!M617+'Mecra Kırılımı'!M657+'Mecra Kırılımı'!M697+'Mecra Kırılımı'!M737+'Mecra Kırılımı'!M777+'Mecra Kırılımı'!M817+'Mecra Kırılımı'!M857+'Mecra Kırılımı'!M897+'Mecra Kırılımı'!M937+'Mecra Kırılımı'!M977+'Mecra Kırılımı'!M1017+'Mecra Kırılımı'!M1057+'Mecra Kırılımı'!M1097+'Mecra Kırılımı'!M1137+'Mecra Kırılımı'!M1177+'Mecra Kırılımı'!M1217</f>
        <v>499988</v>
      </c>
      <c r="N55" s="129">
        <f>+'Mecra Kırılımı'!N377+'Mecra Kırılımı'!N417+'Mecra Kırılımı'!N457+'Mecra Kırılımı'!N497+'Mecra Kırılımı'!N537+'Mecra Kırılımı'!N577+'Mecra Kırılımı'!N617+'Mecra Kırılımı'!N657+'Mecra Kırılımı'!N697+'Mecra Kırılımı'!N737+'Mecra Kırılımı'!N777+'Mecra Kırılımı'!N817+'Mecra Kırılımı'!N857+'Mecra Kırılımı'!N897+'Mecra Kırılımı'!N937+'Mecra Kırılımı'!N977+'Mecra Kırılımı'!N1017+'Mecra Kırılımı'!N1057+'Mecra Kırılımı'!N1097+'Mecra Kırılımı'!N1137+'Mecra Kırılımı'!N1177+'Mecra Kırılımı'!N1217</f>
        <v>541781</v>
      </c>
      <c r="O55" s="129">
        <f>+'Mecra Kırılımı'!O377+'Mecra Kırılımı'!O417+'Mecra Kırılımı'!O457+'Mecra Kırılımı'!O497+'Mecra Kırılımı'!O537+'Mecra Kırılımı'!O577+'Mecra Kırılımı'!O617+'Mecra Kırılımı'!O657+'Mecra Kırılımı'!O697+'Mecra Kırılımı'!O737+'Mecra Kırılımı'!O777+'Mecra Kırılımı'!O817+'Mecra Kırılımı'!O857+'Mecra Kırılımı'!O897+'Mecra Kırılımı'!O937+'Mecra Kırılımı'!O977+'Mecra Kırılımı'!O1017+'Mecra Kırılımı'!O1057+'Mecra Kırılımı'!O1097+'Mecra Kırılımı'!O1137+'Mecra Kırılımı'!O1177+'Mecra Kırılımı'!O1217</f>
        <v>21969</v>
      </c>
      <c r="P55" s="144">
        <f t="shared" si="0"/>
        <v>2539719.34</v>
      </c>
      <c r="Q55" s="4"/>
      <c r="R55" s="123" t="s">
        <v>222</v>
      </c>
      <c r="S55" s="128">
        <f>+'Mecra Kırılımı'!S377+'Mecra Kırılımı'!S417+'Mecra Kırılımı'!S457+'Mecra Kırılımı'!S497+'Mecra Kırılımı'!S537+'Mecra Kırılımı'!S577+'Mecra Kırılımı'!S617+'Mecra Kırılımı'!S657+'Mecra Kırılımı'!S697+'Mecra Kırılımı'!S737+'Mecra Kırılımı'!S777+'Mecra Kırılımı'!S817+'Mecra Kırılımı'!S857+'Mecra Kırılımı'!S897+'Mecra Kırılımı'!S937+'Mecra Kırılımı'!S977+'Mecra Kırılımı'!S1017+'Mecra Kırılımı'!S1057+'Mecra Kırılımı'!S1097+'Mecra Kırılımı'!S1137+'Mecra Kırılımı'!S1177+'Mecra Kırılımı'!S1217</f>
        <v>687.54666671228233</v>
      </c>
      <c r="T55" s="128">
        <f>+'Mecra Kırılımı'!T377+'Mecra Kırılımı'!T417+'Mecra Kırılımı'!T457+'Mecra Kırılımı'!T497+'Mecra Kırılımı'!T537+'Mecra Kırılımı'!T577+'Mecra Kırılımı'!T617+'Mecra Kırılımı'!T657+'Mecra Kırılımı'!T697+'Mecra Kırılımı'!T737+'Mecra Kırılımı'!T777+'Mecra Kırılımı'!T817+'Mecra Kırılımı'!T857+'Mecra Kırılımı'!T897+'Mecra Kırılımı'!T937+'Mecra Kırılımı'!T977+'Mecra Kırılımı'!T1017+'Mecra Kırılımı'!T1057+'Mecra Kırılımı'!T1097+'Mecra Kırılımı'!T1137+'Mecra Kırılımı'!T1177+'Mecra Kırılımı'!T1217</f>
        <v>658.30533338412647</v>
      </c>
      <c r="U55" s="128">
        <f>+'Mecra Kırılımı'!U377+'Mecra Kırılımı'!U417+'Mecra Kırılımı'!U457+'Mecra Kırılımı'!U497+'Mecra Kırılımı'!U537+'Mecra Kırılımı'!U577+'Mecra Kırılımı'!U617+'Mecra Kırılımı'!U657+'Mecra Kırılımı'!U697+'Mecra Kırılımı'!U737+'Mecra Kırılımı'!U777+'Mecra Kırılımı'!U817+'Mecra Kırılımı'!U857+'Mecra Kırılımı'!U897+'Mecra Kırılımı'!U937+'Mecra Kırılımı'!U977+'Mecra Kırılımı'!U1017+'Mecra Kırılımı'!U1057+'Mecra Kırılımı'!U1097+'Mecra Kırılımı'!U1137+'Mecra Kırılımı'!U1177+'Mecra Kırılımı'!U1217</f>
        <v>1002.4213333333332</v>
      </c>
      <c r="V55" s="128">
        <f>+'Mecra Kırılımı'!V377+'Mecra Kırılımı'!V417+'Mecra Kırılımı'!V457+'Mecra Kırılımı'!V497+'Mecra Kırılımı'!V537+'Mecra Kırılımı'!V577+'Mecra Kırılımı'!V617+'Mecra Kırılımı'!V657+'Mecra Kırılımı'!V697+'Mecra Kırılımı'!V737+'Mecra Kırılımı'!V777+'Mecra Kırılımı'!V817+'Mecra Kırılımı'!V857+'Mecra Kırılımı'!V897+'Mecra Kırılımı'!V937+'Mecra Kırılımı'!V977+'Mecra Kırılımı'!V1017+'Mecra Kırılımı'!V1057+'Mecra Kırılımı'!V1097+'Mecra Kırılımı'!V1137+'Mecra Kırılımı'!V1177+'Mecra Kırılımı'!V1217</f>
        <v>1067.1936666666668</v>
      </c>
      <c r="W55" s="128">
        <f>+'Mecra Kırılımı'!W377+'Mecra Kırılımı'!W417+'Mecra Kırılımı'!W457+'Mecra Kırılımı'!W497+'Mecra Kırılımı'!W537+'Mecra Kırılımı'!W577+'Mecra Kırılımı'!W617+'Mecra Kırılımı'!W657+'Mecra Kırılımı'!W697+'Mecra Kırılımı'!W737+'Mecra Kırılımı'!W777+'Mecra Kırılımı'!W817+'Mecra Kırılımı'!W857+'Mecra Kırılımı'!W897+'Mecra Kırılımı'!W937+'Mecra Kırılımı'!W977+'Mecra Kırılımı'!W1017+'Mecra Kırılımı'!W1057+'Mecra Kırılımı'!W1097+'Mecra Kırılımı'!W1137+'Mecra Kırılımı'!W1177+'Mecra Kırılımı'!W1217</f>
        <v>311.16733333333337</v>
      </c>
      <c r="X55" s="128">
        <f>+'Mecra Kırılımı'!X377+'Mecra Kırılımı'!X417+'Mecra Kırılımı'!X457+'Mecra Kırılımı'!X497+'Mecra Kırılımı'!X537+'Mecra Kırılımı'!X577+'Mecra Kırılımı'!X617+'Mecra Kırılımı'!X657+'Mecra Kırılımı'!X697+'Mecra Kırılımı'!X737+'Mecra Kırılımı'!X777+'Mecra Kırılımı'!X817+'Mecra Kırılımı'!X857+'Mecra Kırılımı'!X897+'Mecra Kırılımı'!X937+'Mecra Kırılımı'!X977+'Mecra Kırılımı'!X1017+'Mecra Kırılımı'!X1057+'Mecra Kırılımı'!X1097+'Mecra Kırılımı'!X1137+'Mecra Kırılımı'!X1177+'Mecra Kırılımı'!X1217</f>
        <v>341.84622598320357</v>
      </c>
      <c r="Y55" s="128">
        <f>+'Mecra Kırılımı'!Y377+'Mecra Kırılımı'!Y417+'Mecra Kırılımı'!Y457+'Mecra Kırılımı'!Y497+'Mecra Kırılımı'!Y537+'Mecra Kırılımı'!Y577+'Mecra Kırılımı'!Y617+'Mecra Kırılımı'!Y657+'Mecra Kırılımı'!Y697+'Mecra Kırılımı'!Y737+'Mecra Kırılımı'!Y777+'Mecra Kırılımı'!Y817+'Mecra Kırılımı'!Y857+'Mecra Kırılımı'!Y897+'Mecra Kırılımı'!Y937+'Mecra Kırılımı'!Y977+'Mecra Kırılımı'!Y1017+'Mecra Kırılımı'!Y1057+'Mecra Kırılımı'!Y1097+'Mecra Kırılımı'!Y1137+'Mecra Kırılımı'!Y1177+'Mecra Kırılımı'!Y1217</f>
        <v>193.35211374832997</v>
      </c>
      <c r="Z55" s="128">
        <f>+'Mecra Kırılımı'!Z377+'Mecra Kırılımı'!Z417+'Mecra Kırılımı'!Z457+'Mecra Kırılımı'!Z497+'Mecra Kırılımı'!Z537+'Mecra Kırılımı'!Z577+'Mecra Kırılımı'!Z617+'Mecra Kırılımı'!Z657+'Mecra Kırılımı'!Z697+'Mecra Kırılımı'!Z737+'Mecra Kırılımı'!Z777+'Mecra Kırılımı'!Z817+'Mecra Kırılımı'!Z857+'Mecra Kırılımı'!Z897+'Mecra Kırılımı'!Z937+'Mecra Kırılımı'!Z977+'Mecra Kırılımı'!Z1017+'Mecra Kırılımı'!Z1057+'Mecra Kırılımı'!Z1097+'Mecra Kırılımı'!Z1137+'Mecra Kırılımı'!Z1177+'Mecra Kırılımı'!Z1217</f>
        <v>215.0995745241546</v>
      </c>
      <c r="AA55" s="128">
        <f>+'Mecra Kırılımı'!AA377+'Mecra Kırılımı'!AA417+'Mecra Kırılımı'!AA457+'Mecra Kırılımı'!AA497+'Mecra Kırılımı'!AA537+'Mecra Kırılımı'!AA577+'Mecra Kırılımı'!AA617+'Mecra Kırılımı'!AA657+'Mecra Kırılımı'!AA697+'Mecra Kırılımı'!AA737+'Mecra Kırılımı'!AA777+'Mecra Kırılımı'!AA817+'Mecra Kırılımı'!AA857+'Mecra Kırılımı'!AA897+'Mecra Kırılımı'!AA937+'Mecra Kırılımı'!AA977+'Mecra Kırılımı'!AA1017+'Mecra Kırılımı'!AA1057+'Mecra Kırılımı'!AA1097+'Mecra Kırılımı'!AA1137+'Mecra Kırılımı'!AA1177+'Mecra Kırılımı'!AA1217</f>
        <v>963.84353530549913</v>
      </c>
      <c r="AB55" s="128">
        <f>+'Mecra Kırılımı'!AB377+'Mecra Kırılımı'!AB417+'Mecra Kırılımı'!AB457+'Mecra Kırılımı'!AB497+'Mecra Kırılımı'!AB537+'Mecra Kırılımı'!AB577+'Mecra Kırılımı'!AB617+'Mecra Kırılımı'!AB657+'Mecra Kırılımı'!AB697+'Mecra Kırılımı'!AB737+'Mecra Kırılımı'!AB777+'Mecra Kırılımı'!AB817+'Mecra Kırılımı'!AB857+'Mecra Kırılımı'!AB897+'Mecra Kırılımı'!AB937+'Mecra Kırılımı'!AB977+'Mecra Kırılımı'!AB1017+'Mecra Kırılımı'!AB1057+'Mecra Kırılımı'!AB1097+'Mecra Kırılımı'!AB1137+'Mecra Kırılımı'!AB1177+'Mecra Kırılımı'!AB1217</f>
        <v>545.28169719777839</v>
      </c>
      <c r="AC55" s="128">
        <f>+'Mecra Kırılımı'!AC377+'Mecra Kırılımı'!AC417+'Mecra Kırılımı'!AC457+'Mecra Kırılımı'!AC497+'Mecra Kırılımı'!AC537+'Mecra Kırılımı'!AC577+'Mecra Kırılımı'!AC617+'Mecra Kırılımı'!AC657+'Mecra Kırılımı'!AC697+'Mecra Kırılımı'!AC737+'Mecra Kırılımı'!AC777+'Mecra Kırılımı'!AC817+'Mecra Kırılımı'!AC857+'Mecra Kırılımı'!AC897+'Mecra Kırılımı'!AC937+'Mecra Kırılımı'!AC977+'Mecra Kırılımı'!AC1017+'Mecra Kırılımı'!AC1057+'Mecra Kırılımı'!AC1097+'Mecra Kırılımı'!AC1137+'Mecra Kırılımı'!AC1177+'Mecra Kırılımı'!AC1217</f>
        <v>434.92324522087767</v>
      </c>
      <c r="AD55" s="128">
        <f>+'Mecra Kırılımı'!AD377+'Mecra Kırılımı'!AD417+'Mecra Kırılımı'!AD457+'Mecra Kırılımı'!AD497+'Mecra Kırılımı'!AD537+'Mecra Kırılımı'!AD577+'Mecra Kırılımı'!AD617+'Mecra Kırılımı'!AD657+'Mecra Kırılımı'!AD697+'Mecra Kırılımı'!AD737+'Mecra Kırılımı'!AD777+'Mecra Kırılımı'!AD817+'Mecra Kırılımı'!AD857+'Mecra Kırılımı'!AD897+'Mecra Kırılımı'!AD937+'Mecra Kırılımı'!AD977+'Mecra Kırılımı'!AD1017+'Mecra Kırılımı'!AD1057+'Mecra Kırılımı'!AD1097+'Mecra Kırılımı'!AD1137+'Mecra Kırılımı'!AD1177+'Mecra Kırılımı'!AD1217</f>
        <v>289.09632729177162</v>
      </c>
      <c r="AE55" s="55">
        <f t="shared" si="26"/>
        <v>6710.0770527013574</v>
      </c>
      <c r="AF55" s="136"/>
    </row>
    <row r="56" spans="2:32" ht="15.75" thickBot="1" x14ac:dyDescent="0.3">
      <c r="B56" s="400"/>
      <c r="C56" s="122" t="s">
        <v>62</v>
      </c>
      <c r="D56" s="129">
        <f>+'Mecra Kırılımı'!D378+'Mecra Kırılımı'!D418+'Mecra Kırılımı'!D458+'Mecra Kırılımı'!D498+'Mecra Kırılımı'!D538+'Mecra Kırılımı'!D578+'Mecra Kırılımı'!D618+'Mecra Kırılımı'!D658+'Mecra Kırılımı'!D698+'Mecra Kırılımı'!D738+'Mecra Kırılımı'!D778+'Mecra Kırılımı'!D818+'Mecra Kırılımı'!D858+'Mecra Kırılımı'!D898+'Mecra Kırılımı'!D938+'Mecra Kırılımı'!D978+'Mecra Kırılımı'!D1018+'Mecra Kırılımı'!D1058+'Mecra Kırılımı'!D1098+'Mecra Kırılımı'!D1138+'Mecra Kırılımı'!D1178+'Mecra Kırılımı'!D1218</f>
        <v>0</v>
      </c>
      <c r="E56" s="129">
        <f>+'Mecra Kırılımı'!E378+'Mecra Kırılımı'!E418+'Mecra Kırılımı'!E458+'Mecra Kırılımı'!E498+'Mecra Kırılımı'!E538+'Mecra Kırılımı'!E578+'Mecra Kırılımı'!E618+'Mecra Kırılımı'!E658+'Mecra Kırılımı'!E698+'Mecra Kırılımı'!E738+'Mecra Kırılımı'!E778+'Mecra Kırılımı'!E818+'Mecra Kırılımı'!E858+'Mecra Kırılımı'!E898+'Mecra Kırılımı'!E938+'Mecra Kırılımı'!E978+'Mecra Kırılımı'!E1018+'Mecra Kırılımı'!E1058+'Mecra Kırılımı'!E1098+'Mecra Kırılımı'!E1138+'Mecra Kırılımı'!E1178+'Mecra Kırılımı'!E1218</f>
        <v>0</v>
      </c>
      <c r="F56" s="129">
        <f>+'Mecra Kırılımı'!F378+'Mecra Kırılımı'!F418+'Mecra Kırılımı'!F458+'Mecra Kırılımı'!F498+'Mecra Kırılımı'!F538+'Mecra Kırılımı'!F578+'Mecra Kırılımı'!F618+'Mecra Kırılımı'!F658+'Mecra Kırılımı'!F698+'Mecra Kırılımı'!F738+'Mecra Kırılımı'!F778+'Mecra Kırılımı'!F818+'Mecra Kırılımı'!F858+'Mecra Kırılımı'!F898+'Mecra Kırılımı'!F938+'Mecra Kırılımı'!F978+'Mecra Kırılımı'!F1018+'Mecra Kırılımı'!F1058+'Mecra Kırılımı'!F1098+'Mecra Kırılımı'!F1138+'Mecra Kırılımı'!F1178+'Mecra Kırılımı'!F1218</f>
        <v>37319</v>
      </c>
      <c r="G56" s="129">
        <f>+'Mecra Kırılımı'!G378+'Mecra Kırılımı'!G418+'Mecra Kırılımı'!G458+'Mecra Kırılımı'!G498+'Mecra Kırılımı'!G538+'Mecra Kırılımı'!G578+'Mecra Kırılımı'!G618+'Mecra Kırılımı'!G658+'Mecra Kırılımı'!G698+'Mecra Kırılımı'!G738+'Mecra Kırılımı'!G778+'Mecra Kırılımı'!G818+'Mecra Kırılımı'!G858+'Mecra Kırılımı'!G898+'Mecra Kırılımı'!G938+'Mecra Kırılımı'!G978+'Mecra Kırılımı'!G1018+'Mecra Kırılımı'!G1058+'Mecra Kırılımı'!G1098+'Mecra Kırılımı'!G1138+'Mecra Kırılımı'!G1178+'Mecra Kırılımı'!G1218</f>
        <v>13360</v>
      </c>
      <c r="H56" s="129">
        <f>+'Mecra Kırılımı'!H378+'Mecra Kırılımı'!H418+'Mecra Kırılımı'!H458+'Mecra Kırılımı'!H498+'Mecra Kırılımı'!H538+'Mecra Kırılımı'!H578+'Mecra Kırılımı'!H618+'Mecra Kırılımı'!H658+'Mecra Kırılımı'!H698+'Mecra Kırılımı'!H738+'Mecra Kırılımı'!H778+'Mecra Kırılımı'!H818+'Mecra Kırılımı'!H858+'Mecra Kırılımı'!H898+'Mecra Kırılımı'!H938+'Mecra Kırılımı'!H978+'Mecra Kırılımı'!H1018+'Mecra Kırılımı'!H1058+'Mecra Kırılımı'!H1098+'Mecra Kırılımı'!H1138+'Mecra Kırılımı'!H1178+'Mecra Kırılımı'!H1218</f>
        <v>914</v>
      </c>
      <c r="I56" s="129">
        <f>+'Mecra Kırılımı'!I378+'Mecra Kırılımı'!I418+'Mecra Kırılımı'!I458+'Mecra Kırılımı'!I498+'Mecra Kırılımı'!I538+'Mecra Kırılımı'!I578+'Mecra Kırılımı'!I618+'Mecra Kırılımı'!I658+'Mecra Kırılımı'!I698+'Mecra Kırılımı'!I738+'Mecra Kırılımı'!I778+'Mecra Kırılımı'!I818+'Mecra Kırılımı'!I858+'Mecra Kırılımı'!I898+'Mecra Kırılımı'!I938+'Mecra Kırılımı'!I978+'Mecra Kırılımı'!I1018+'Mecra Kırılımı'!I1058+'Mecra Kırılımı'!I1098+'Mecra Kırılımı'!I1138+'Mecra Kırılımı'!I1178+'Mecra Kırılımı'!I1218</f>
        <v>0</v>
      </c>
      <c r="J56" s="129">
        <f>+'Mecra Kırılımı'!J378+'Mecra Kırılımı'!J418+'Mecra Kırılımı'!J458+'Mecra Kırılımı'!J498+'Mecra Kırılımı'!J538+'Mecra Kırılımı'!J578+'Mecra Kırılımı'!J618+'Mecra Kırılımı'!J658+'Mecra Kırılımı'!J698+'Mecra Kırılımı'!J738+'Mecra Kırılımı'!J778+'Mecra Kırılımı'!J818+'Mecra Kırılımı'!J858+'Mecra Kırılımı'!J898+'Mecra Kırılımı'!J938+'Mecra Kırılımı'!J978+'Mecra Kırılımı'!J1018+'Mecra Kırılımı'!J1058+'Mecra Kırılımı'!J1098+'Mecra Kırılımı'!J1138+'Mecra Kırılımı'!J1178+'Mecra Kırılımı'!J1218</f>
        <v>0</v>
      </c>
      <c r="K56" s="129">
        <f>+'Mecra Kırılımı'!K378+'Mecra Kırılımı'!K418+'Mecra Kırılımı'!K458+'Mecra Kırılımı'!K498+'Mecra Kırılımı'!K538+'Mecra Kırılımı'!K578+'Mecra Kırılımı'!K618+'Mecra Kırılımı'!K658+'Mecra Kırılımı'!K698+'Mecra Kırılımı'!K738+'Mecra Kırılımı'!K778+'Mecra Kırılımı'!K818+'Mecra Kırılımı'!K858+'Mecra Kırılımı'!K898+'Mecra Kırılımı'!K938+'Mecra Kırılımı'!K978+'Mecra Kırılımı'!K1018+'Mecra Kırılımı'!K1058+'Mecra Kırılımı'!K1098+'Mecra Kırılımı'!K1138+'Mecra Kırılımı'!K1178+'Mecra Kırılımı'!K1218</f>
        <v>0</v>
      </c>
      <c r="L56" s="129">
        <f>+'Mecra Kırılımı'!L378+'Mecra Kırılımı'!L418+'Mecra Kırılımı'!L458+'Mecra Kırılımı'!L498+'Mecra Kırılımı'!L538+'Mecra Kırılımı'!L578+'Mecra Kırılımı'!L618+'Mecra Kırılımı'!L658+'Mecra Kırılımı'!L698+'Mecra Kırılımı'!L738+'Mecra Kırılımı'!L778+'Mecra Kırılımı'!L818+'Mecra Kırılımı'!L858+'Mecra Kırılımı'!L898+'Mecra Kırılımı'!L938+'Mecra Kırılımı'!L978+'Mecra Kırılımı'!L1018+'Mecra Kırılımı'!L1058+'Mecra Kırılımı'!L1098+'Mecra Kırılımı'!L1138+'Mecra Kırılımı'!L1178+'Mecra Kırılımı'!L1218</f>
        <v>1827</v>
      </c>
      <c r="M56" s="129">
        <f>+'Mecra Kırılımı'!M378+'Mecra Kırılımı'!M418+'Mecra Kırılımı'!M458+'Mecra Kırılımı'!M498+'Mecra Kırılımı'!M538+'Mecra Kırılımı'!M578+'Mecra Kırılımı'!M618+'Mecra Kırılımı'!M658+'Mecra Kırılımı'!M698+'Mecra Kırılımı'!M738+'Mecra Kırılımı'!M778+'Mecra Kırılımı'!M818+'Mecra Kırılımı'!M858+'Mecra Kırılımı'!M898+'Mecra Kırılımı'!M938+'Mecra Kırılımı'!M978+'Mecra Kırılımı'!M1018+'Mecra Kırılımı'!M1058+'Mecra Kırılımı'!M1098+'Mecra Kırılımı'!M1138+'Mecra Kırılımı'!M1178+'Mecra Kırılımı'!M1218</f>
        <v>2284</v>
      </c>
      <c r="N56" s="129">
        <f>+'Mecra Kırılımı'!N378+'Mecra Kırılımı'!N418+'Mecra Kırılımı'!N458+'Mecra Kırılımı'!N498+'Mecra Kırılımı'!N538+'Mecra Kırılımı'!N578+'Mecra Kırılımı'!N618+'Mecra Kırılımı'!N658+'Mecra Kırılımı'!N698+'Mecra Kırılımı'!N738+'Mecra Kırılımı'!N778+'Mecra Kırılımı'!N818+'Mecra Kırılımı'!N858+'Mecra Kırılımı'!N898+'Mecra Kırılımı'!N938+'Mecra Kırılımı'!N978+'Mecra Kırılımı'!N1018+'Mecra Kırılımı'!N1058+'Mecra Kırılımı'!N1098+'Mecra Kırılımı'!N1138+'Mecra Kırılımı'!N1178+'Mecra Kırılımı'!N1218</f>
        <v>1827</v>
      </c>
      <c r="O56" s="129">
        <f>+'Mecra Kırılımı'!O378+'Mecra Kırılımı'!O418+'Mecra Kırılımı'!O458+'Mecra Kırılımı'!O498+'Mecra Kırılımı'!O538+'Mecra Kırılımı'!O578+'Mecra Kırılımı'!O618+'Mecra Kırılımı'!O658+'Mecra Kırılımı'!O698+'Mecra Kırılımı'!O738+'Mecra Kırılımı'!O778+'Mecra Kırılımı'!O818+'Mecra Kırılımı'!O858+'Mecra Kırılımı'!O898+'Mecra Kırılımı'!O938+'Mecra Kırılımı'!O978+'Mecra Kırılımı'!O1018+'Mecra Kırılımı'!O1058+'Mecra Kırılımı'!O1098+'Mecra Kırılımı'!O1138+'Mecra Kırılımı'!O1178+'Mecra Kırılımı'!O1218</f>
        <v>1827</v>
      </c>
      <c r="P56" s="144">
        <f t="shared" si="0"/>
        <v>59358</v>
      </c>
      <c r="Q56" s="4"/>
      <c r="R56" s="123" t="s">
        <v>223</v>
      </c>
      <c r="S56" s="128">
        <f>+'Mecra Kırılımı'!S378+'Mecra Kırılımı'!S418+'Mecra Kırılımı'!S458+'Mecra Kırılımı'!S498+'Mecra Kırılımı'!S538+'Mecra Kırılımı'!S578+'Mecra Kırılımı'!S618+'Mecra Kırılımı'!S658+'Mecra Kırılımı'!S698+'Mecra Kırılımı'!S738+'Mecra Kırılımı'!S778+'Mecra Kırılımı'!S818+'Mecra Kırılımı'!S858+'Mecra Kırılımı'!S898+'Mecra Kırılımı'!S938+'Mecra Kırılımı'!S978+'Mecra Kırılımı'!S1018+'Mecra Kırılımı'!S1058+'Mecra Kırılımı'!S1098+'Mecra Kırılımı'!S1138+'Mecra Kırılımı'!S1178+'Mecra Kırılımı'!S1218</f>
        <v>23.508333333333333</v>
      </c>
      <c r="T56" s="128">
        <f>+'Mecra Kırılımı'!T378+'Mecra Kırılımı'!T418+'Mecra Kırılımı'!T458+'Mecra Kırılımı'!T498+'Mecra Kırılımı'!T538+'Mecra Kırılımı'!T578+'Mecra Kırılımı'!T618+'Mecra Kırılımı'!T658+'Mecra Kırılımı'!T698+'Mecra Kırılımı'!T738+'Mecra Kırılımı'!T778+'Mecra Kırılımı'!T818+'Mecra Kırılımı'!T858+'Mecra Kırılımı'!T898+'Mecra Kırılımı'!T938+'Mecra Kırılımı'!T978+'Mecra Kırılımı'!T1018+'Mecra Kırılımı'!T1058+'Mecra Kırılımı'!T1098+'Mecra Kırılımı'!T1138+'Mecra Kırılımı'!T1178+'Mecra Kırılımı'!T1218</f>
        <v>184.80633333333333</v>
      </c>
      <c r="U56" s="128">
        <f>+'Mecra Kırılımı'!U378+'Mecra Kırılımı'!U418+'Mecra Kırılımı'!U458+'Mecra Kırılımı'!U498+'Mecra Kırılımı'!U538+'Mecra Kırılımı'!U578+'Mecra Kırılımı'!U618+'Mecra Kırılımı'!U658+'Mecra Kırılımı'!U698+'Mecra Kırılımı'!U738+'Mecra Kırılımı'!U778+'Mecra Kırılımı'!U818+'Mecra Kırılımı'!U858+'Mecra Kırılımı'!U898+'Mecra Kırılımı'!U938+'Mecra Kırılımı'!U978+'Mecra Kırılımı'!U1018+'Mecra Kırılımı'!U1058+'Mecra Kırılımı'!U1098+'Mecra Kırılımı'!U1138+'Mecra Kırılımı'!U1178+'Mecra Kırılımı'!U1218</f>
        <v>267.6633333333333</v>
      </c>
      <c r="V56" s="128">
        <f>+'Mecra Kırılımı'!V378+'Mecra Kırılımı'!V418+'Mecra Kırılımı'!V458+'Mecra Kırılımı'!V498+'Mecra Kırılımı'!V538+'Mecra Kırılımı'!V578+'Mecra Kırılımı'!V618+'Mecra Kırılımı'!V658+'Mecra Kırılımı'!V698+'Mecra Kırılımı'!V738+'Mecra Kırılımı'!V778+'Mecra Kırılımı'!V818+'Mecra Kırılımı'!V858+'Mecra Kırılımı'!V898+'Mecra Kırılımı'!V938+'Mecra Kırılımı'!V978+'Mecra Kırılımı'!V1018+'Mecra Kırılımı'!V1058+'Mecra Kırılımı'!V1098+'Mecra Kırılımı'!V1138+'Mecra Kırılımı'!V1178+'Mecra Kırılımı'!V1218</f>
        <v>564.95799999999997</v>
      </c>
      <c r="W56" s="128">
        <f>+'Mecra Kırılımı'!W378+'Mecra Kırılımı'!W418+'Mecra Kırılımı'!W458+'Mecra Kırılımı'!W498+'Mecra Kırılımı'!W538+'Mecra Kırılımı'!W578+'Mecra Kırılımı'!W618+'Mecra Kırılımı'!W658+'Mecra Kırılımı'!W698+'Mecra Kırılımı'!W738+'Mecra Kırılımı'!W778+'Mecra Kırılımı'!W818+'Mecra Kırılımı'!W858+'Mecra Kırılımı'!W898+'Mecra Kırılımı'!W938+'Mecra Kırılımı'!W978+'Mecra Kırılımı'!W1018+'Mecra Kırılımı'!W1058+'Mecra Kırılımı'!W1098+'Mecra Kırılımı'!W1138+'Mecra Kırılımı'!W1178+'Mecra Kırılımı'!W1218</f>
        <v>545.19366666666667</v>
      </c>
      <c r="X56" s="128">
        <f>+'Mecra Kırılımı'!X378+'Mecra Kırılımı'!X418+'Mecra Kırılımı'!X458+'Mecra Kırılımı'!X498+'Mecra Kırılımı'!X538+'Mecra Kırılımı'!X578+'Mecra Kırılımı'!X618+'Mecra Kırılımı'!X658+'Mecra Kırılımı'!X698+'Mecra Kırılımı'!X738+'Mecra Kırılımı'!X778+'Mecra Kırılımı'!X818+'Mecra Kırılımı'!X858+'Mecra Kırılımı'!X898+'Mecra Kırılımı'!X938+'Mecra Kırılımı'!X978+'Mecra Kırılımı'!X1018+'Mecra Kırılımı'!X1058+'Mecra Kırılımı'!X1098+'Mecra Kırılımı'!X1138+'Mecra Kırılımı'!X1178+'Mecra Kırılımı'!X1218</f>
        <v>257.59114713911839</v>
      </c>
      <c r="Y56" s="128">
        <f>+'Mecra Kırılımı'!Y378+'Mecra Kırılımı'!Y418+'Mecra Kırılımı'!Y458+'Mecra Kırılımı'!Y498+'Mecra Kırılımı'!Y538+'Mecra Kırılımı'!Y578+'Mecra Kırılımı'!Y618+'Mecra Kırılımı'!Y658+'Mecra Kırılımı'!Y698+'Mecra Kırılımı'!Y738+'Mecra Kırılımı'!Y778+'Mecra Kırılımı'!Y818+'Mecra Kırılımı'!Y858+'Mecra Kırılımı'!Y898+'Mecra Kırılımı'!Y938+'Mecra Kırılımı'!Y978+'Mecra Kırılımı'!Y1018+'Mecra Kırılımı'!Y1058+'Mecra Kırılımı'!Y1098+'Mecra Kırılımı'!Y1138+'Mecra Kırılımı'!Y1178+'Mecra Kırılımı'!Y1218</f>
        <v>313.38978538505876</v>
      </c>
      <c r="Z56" s="128">
        <f>+'Mecra Kırılımı'!Z378+'Mecra Kırılımı'!Z418+'Mecra Kırılımı'!Z458+'Mecra Kırılımı'!Z498+'Mecra Kırılımı'!Z538+'Mecra Kırılımı'!Z578+'Mecra Kırılımı'!Z618+'Mecra Kırılımı'!Z658+'Mecra Kırılımı'!Z698+'Mecra Kırılımı'!Z738+'Mecra Kırılımı'!Z778+'Mecra Kırılımı'!Z818+'Mecra Kırılımı'!Z858+'Mecra Kırılımı'!Z898+'Mecra Kırılımı'!Z938+'Mecra Kırılımı'!Z978+'Mecra Kırılımı'!Z1018+'Mecra Kırılımı'!Z1058+'Mecra Kırılımı'!Z1098+'Mecra Kırılımı'!Z1138+'Mecra Kırılımı'!Z1178+'Mecra Kırılımı'!Z1218</f>
        <v>156.03046852165366</v>
      </c>
      <c r="AA56" s="128">
        <f>+'Mecra Kırılımı'!AA378+'Mecra Kırılımı'!AA418+'Mecra Kırılımı'!AA458+'Mecra Kırılımı'!AA498+'Mecra Kırılımı'!AA538+'Mecra Kırılımı'!AA578+'Mecra Kırılımı'!AA618+'Mecra Kırılımı'!AA658+'Mecra Kırılımı'!AA698+'Mecra Kırılımı'!AA738+'Mecra Kırılımı'!AA778+'Mecra Kırılımı'!AA818+'Mecra Kırılımı'!AA858+'Mecra Kırılımı'!AA898+'Mecra Kırılımı'!AA938+'Mecra Kırılımı'!AA978+'Mecra Kırılımı'!AA1018+'Mecra Kırılımı'!AA1058+'Mecra Kırılımı'!AA1098+'Mecra Kırılımı'!AA1138+'Mecra Kırılımı'!AA1178+'Mecra Kırılımı'!AA1218</f>
        <v>29.566382077082643</v>
      </c>
      <c r="AB56" s="128">
        <f>+'Mecra Kırılımı'!AB378+'Mecra Kırılımı'!AB418+'Mecra Kırılımı'!AB458+'Mecra Kırılımı'!AB498+'Mecra Kırılımı'!AB538+'Mecra Kırılımı'!AB578+'Mecra Kırılımı'!AB618+'Mecra Kırılımı'!AB658+'Mecra Kırılımı'!AB698+'Mecra Kırılımı'!AB738+'Mecra Kırılımı'!AB778+'Mecra Kırılımı'!AB818+'Mecra Kırılımı'!AB858+'Mecra Kırılımı'!AB898+'Mecra Kırılımı'!AB938+'Mecra Kırılımı'!AB978+'Mecra Kırılımı'!AB1018+'Mecra Kırılımı'!AB1058+'Mecra Kırılımı'!AB1098+'Mecra Kırılımı'!AB1138+'Mecra Kırılımı'!AB1178+'Mecra Kırılımı'!AB1218</f>
        <v>80.094848805503375</v>
      </c>
      <c r="AC56" s="128">
        <f>+'Mecra Kırılımı'!AC378+'Mecra Kırılımı'!AC418+'Mecra Kırılımı'!AC458+'Mecra Kırılımı'!AC498+'Mecra Kırılımı'!AC538+'Mecra Kırılımı'!AC578+'Mecra Kırılımı'!AC618+'Mecra Kırılımı'!AC658+'Mecra Kırılımı'!AC698+'Mecra Kırılımı'!AC738+'Mecra Kırılımı'!AC778+'Mecra Kırılımı'!AC818+'Mecra Kırılımı'!AC858+'Mecra Kırılımı'!AC898+'Mecra Kırılımı'!AC938+'Mecra Kırılımı'!AC978+'Mecra Kırılımı'!AC1018+'Mecra Kırılımı'!AC1058+'Mecra Kırılımı'!AC1098+'Mecra Kırılımı'!AC1138+'Mecra Kırılımı'!AC1178+'Mecra Kırılımı'!AC1218</f>
        <v>27.923044652188736</v>
      </c>
      <c r="AD56" s="128">
        <f>+'Mecra Kırılımı'!AD378+'Mecra Kırılımı'!AD418+'Mecra Kırılımı'!AD458+'Mecra Kırılımı'!AD498+'Mecra Kırılımı'!AD538+'Mecra Kırılımı'!AD578+'Mecra Kırılımı'!AD618+'Mecra Kırılımı'!AD658+'Mecra Kırılımı'!AD698+'Mecra Kırılımı'!AD738+'Mecra Kırılımı'!AD778+'Mecra Kırılımı'!AD818+'Mecra Kırılımı'!AD858+'Mecra Kırılımı'!AD898+'Mecra Kırılımı'!AD938+'Mecra Kırılımı'!AD978+'Mecra Kırılımı'!AD1018+'Mecra Kırılımı'!AD1058+'Mecra Kırılımı'!AD1098+'Mecra Kırılımı'!AD1138+'Mecra Kırılımı'!AD1178+'Mecra Kırılımı'!AD1218</f>
        <v>0</v>
      </c>
      <c r="AE56" s="55">
        <f t="shared" si="26"/>
        <v>2450.7253432472726</v>
      </c>
      <c r="AF56" s="136"/>
    </row>
    <row r="57" spans="2:32" ht="15.75" thickBot="1" x14ac:dyDescent="0.3">
      <c r="B57" s="400"/>
      <c r="C57" s="122" t="s">
        <v>63</v>
      </c>
      <c r="D57" s="129">
        <f>+'Mecra Kırılımı'!D379+'Mecra Kırılımı'!D419+'Mecra Kırılımı'!D459+'Mecra Kırılımı'!D499+'Mecra Kırılımı'!D539+'Mecra Kırılımı'!D579+'Mecra Kırılımı'!D619+'Mecra Kırılımı'!D659+'Mecra Kırılımı'!D699+'Mecra Kırılımı'!D739+'Mecra Kırılımı'!D779+'Mecra Kırılımı'!D819+'Mecra Kırılımı'!D859+'Mecra Kırılımı'!D899+'Mecra Kırılımı'!D939+'Mecra Kırılımı'!D979+'Mecra Kırılımı'!D1019+'Mecra Kırılımı'!D1059+'Mecra Kırılımı'!D1099+'Mecra Kırılımı'!D1139+'Mecra Kırılımı'!D1179+'Mecra Kırılımı'!D1219</f>
        <v>14608</v>
      </c>
      <c r="E57" s="129">
        <f>+'Mecra Kırılımı'!E379+'Mecra Kırılımı'!E419+'Mecra Kırılımı'!E459+'Mecra Kırılımı'!E499+'Mecra Kırılımı'!E539+'Mecra Kırılımı'!E579+'Mecra Kırılımı'!E619+'Mecra Kırılımı'!E659+'Mecra Kırılımı'!E699+'Mecra Kırılımı'!E739+'Mecra Kırılımı'!E779+'Mecra Kırılımı'!E819+'Mecra Kırılımı'!E859+'Mecra Kırılımı'!E899+'Mecra Kırılımı'!E939+'Mecra Kırılımı'!E979+'Mecra Kırılımı'!E1019+'Mecra Kırılımı'!E1059+'Mecra Kırılımı'!E1099+'Mecra Kırılımı'!E1139+'Mecra Kırılımı'!E1179+'Mecra Kırılımı'!E1219</f>
        <v>2264</v>
      </c>
      <c r="F57" s="129">
        <f>+'Mecra Kırılımı'!F379+'Mecra Kırılımı'!F419+'Mecra Kırılımı'!F459+'Mecra Kırılımı'!F499+'Mecra Kırılımı'!F539+'Mecra Kırılımı'!F579+'Mecra Kırılımı'!F619+'Mecra Kırılımı'!F659+'Mecra Kırılımı'!F699+'Mecra Kırılımı'!F739+'Mecra Kırılımı'!F779+'Mecra Kırılımı'!F819+'Mecra Kırılımı'!F859+'Mecra Kırılımı'!F899+'Mecra Kırılımı'!F939+'Mecra Kırılımı'!F979+'Mecra Kırılımı'!F1019+'Mecra Kırılımı'!F1059+'Mecra Kırılımı'!F1099+'Mecra Kırılımı'!F1139+'Mecra Kırılımı'!F1179+'Mecra Kırılımı'!F1219</f>
        <v>147941</v>
      </c>
      <c r="G57" s="129">
        <f>+'Mecra Kırılımı'!G379+'Mecra Kırılımı'!G419+'Mecra Kırılımı'!G459+'Mecra Kırılımı'!G499+'Mecra Kırılımı'!G539+'Mecra Kırılımı'!G579+'Mecra Kırılımı'!G619+'Mecra Kırılımı'!G659+'Mecra Kırılımı'!G699+'Mecra Kırılımı'!G739+'Mecra Kırılımı'!G779+'Mecra Kırılımı'!G819+'Mecra Kırılımı'!G859+'Mecra Kırılımı'!G899+'Mecra Kırılımı'!G939+'Mecra Kırılımı'!G979+'Mecra Kırılımı'!G1019+'Mecra Kırılımı'!G1059+'Mecra Kırılımı'!G1099+'Mecra Kırılımı'!G1139+'Mecra Kırılımı'!G1179+'Mecra Kırılımı'!G1219</f>
        <v>104394</v>
      </c>
      <c r="H57" s="129">
        <f>+'Mecra Kırılımı'!H379+'Mecra Kırılımı'!H419+'Mecra Kırılımı'!H459+'Mecra Kırılımı'!H499+'Mecra Kırılımı'!H539+'Mecra Kırılımı'!H579+'Mecra Kırılımı'!H619+'Mecra Kırılımı'!H659+'Mecra Kırılımı'!H699+'Mecra Kırılımı'!H739+'Mecra Kırılımı'!H779+'Mecra Kırılımı'!H819+'Mecra Kırılımı'!H859+'Mecra Kırılımı'!H899+'Mecra Kırılımı'!H939+'Mecra Kırılımı'!H979+'Mecra Kırılımı'!H1019+'Mecra Kırılımı'!H1059+'Mecra Kırılımı'!H1099+'Mecra Kırılımı'!H1139+'Mecra Kırılımı'!H1179+'Mecra Kırılımı'!H1219</f>
        <v>71125</v>
      </c>
      <c r="I57" s="129">
        <f>+'Mecra Kırılımı'!I379+'Mecra Kırılımı'!I419+'Mecra Kırılımı'!I459+'Mecra Kırılımı'!I499+'Mecra Kırılımı'!I539+'Mecra Kırılımı'!I579+'Mecra Kırılımı'!I619+'Mecra Kırılımı'!I659+'Mecra Kırılımı'!I699+'Mecra Kırılımı'!I739+'Mecra Kırılımı'!I779+'Mecra Kırılımı'!I819+'Mecra Kırılımı'!I859+'Mecra Kırılımı'!I899+'Mecra Kırılımı'!I939+'Mecra Kırılımı'!I979+'Mecra Kırılımı'!I1019+'Mecra Kırılımı'!I1059+'Mecra Kırılımı'!I1099+'Mecra Kırılımı'!I1139+'Mecra Kırılımı'!I1179+'Mecra Kırılımı'!I1219</f>
        <v>45000</v>
      </c>
      <c r="J57" s="129">
        <f>+'Mecra Kırılımı'!J379+'Mecra Kırılımı'!J419+'Mecra Kırılımı'!J459+'Mecra Kırılımı'!J499+'Mecra Kırılımı'!J539+'Mecra Kırılımı'!J579+'Mecra Kırılımı'!J619+'Mecra Kırılımı'!J659+'Mecra Kırılımı'!J699+'Mecra Kırılımı'!J739+'Mecra Kırılımı'!J779+'Mecra Kırılımı'!J819+'Mecra Kırılımı'!J859+'Mecra Kırılımı'!J899+'Mecra Kırılımı'!J939+'Mecra Kırılımı'!J979+'Mecra Kırılımı'!J1019+'Mecra Kırılımı'!J1059+'Mecra Kırılımı'!J1099+'Mecra Kırılımı'!J1139+'Mecra Kırılımı'!J1179+'Mecra Kırılımı'!J1219</f>
        <v>0</v>
      </c>
      <c r="K57" s="129">
        <f>+'Mecra Kırılımı'!K379+'Mecra Kırılımı'!K419+'Mecra Kırılımı'!K459+'Mecra Kırılımı'!K499+'Mecra Kırılımı'!K539+'Mecra Kırılımı'!K579+'Mecra Kırılımı'!K619+'Mecra Kırılımı'!K659+'Mecra Kırılımı'!K699+'Mecra Kırılımı'!K739+'Mecra Kırılımı'!K779+'Mecra Kırılımı'!K819+'Mecra Kırılımı'!K859+'Mecra Kırılımı'!K899+'Mecra Kırılımı'!K939+'Mecra Kırılımı'!K979+'Mecra Kırılımı'!K1019+'Mecra Kırılımı'!K1059+'Mecra Kırılımı'!K1099+'Mecra Kırılımı'!K1139+'Mecra Kırılımı'!K1179+'Mecra Kırılımı'!K1219</f>
        <v>0</v>
      </c>
      <c r="L57" s="129">
        <f>+'Mecra Kırılımı'!L379+'Mecra Kırılımı'!L419+'Mecra Kırılımı'!L459+'Mecra Kırılımı'!L499+'Mecra Kırılımı'!L539+'Mecra Kırılımı'!L579+'Mecra Kırılımı'!L619+'Mecra Kırılımı'!L659+'Mecra Kırılımı'!L699+'Mecra Kırılımı'!L739+'Mecra Kırılımı'!L779+'Mecra Kırılımı'!L819+'Mecra Kırılımı'!L859+'Mecra Kırılımı'!L899+'Mecra Kırılımı'!L939+'Mecra Kırılımı'!L979+'Mecra Kırılımı'!L1019+'Mecra Kırılımı'!L1059+'Mecra Kırılımı'!L1099+'Mecra Kırılımı'!L1139+'Mecra Kırılımı'!L1179+'Mecra Kırılımı'!L1219</f>
        <v>0</v>
      </c>
      <c r="M57" s="129">
        <f>+'Mecra Kırılımı'!M379+'Mecra Kırılımı'!M419+'Mecra Kırılımı'!M459+'Mecra Kırılımı'!M499+'Mecra Kırılımı'!M539+'Mecra Kırılımı'!M579+'Mecra Kırılımı'!M619+'Mecra Kırılımı'!M659+'Mecra Kırılımı'!M699+'Mecra Kırılımı'!M739+'Mecra Kırılımı'!M779+'Mecra Kırılımı'!M819+'Mecra Kırılımı'!M859+'Mecra Kırılımı'!M899+'Mecra Kırılımı'!M939+'Mecra Kırılımı'!M979+'Mecra Kırılımı'!M1019+'Mecra Kırılımı'!M1059+'Mecra Kırılımı'!M1099+'Mecra Kırılımı'!M1139+'Mecra Kırılımı'!M1179+'Mecra Kırılımı'!M1219</f>
        <v>0</v>
      </c>
      <c r="N57" s="129">
        <f>+'Mecra Kırılımı'!N379+'Mecra Kırılımı'!N419+'Mecra Kırılımı'!N459+'Mecra Kırılımı'!N499+'Mecra Kırılımı'!N539+'Mecra Kırılımı'!N579+'Mecra Kırılımı'!N619+'Mecra Kırılımı'!N659+'Mecra Kırılımı'!N699+'Mecra Kırılımı'!N739+'Mecra Kırılımı'!N779+'Mecra Kırılımı'!N819+'Mecra Kırılımı'!N859+'Mecra Kırılımı'!N899+'Mecra Kırılımı'!N939+'Mecra Kırılımı'!N979+'Mecra Kırılımı'!N1019+'Mecra Kırılımı'!N1059+'Mecra Kırılımı'!N1099+'Mecra Kırılımı'!N1139+'Mecra Kırılımı'!N1179+'Mecra Kırılımı'!N1219</f>
        <v>0</v>
      </c>
      <c r="O57" s="129">
        <f>+'Mecra Kırılımı'!O379+'Mecra Kırılımı'!O419+'Mecra Kırılımı'!O459+'Mecra Kırılımı'!O499+'Mecra Kırılımı'!O539+'Mecra Kırılımı'!O579+'Mecra Kırılımı'!O619+'Mecra Kırılımı'!O659+'Mecra Kırılımı'!O699+'Mecra Kırılımı'!O739+'Mecra Kırılımı'!O779+'Mecra Kırılımı'!O819+'Mecra Kırılımı'!O859+'Mecra Kırılımı'!O899+'Mecra Kırılımı'!O939+'Mecra Kırılımı'!O979+'Mecra Kırılımı'!O1019+'Mecra Kırılımı'!O1059+'Mecra Kırılımı'!O1099+'Mecra Kırılımı'!O1139+'Mecra Kırılımı'!O1179+'Mecra Kırılımı'!O1219</f>
        <v>0</v>
      </c>
      <c r="P57" s="144">
        <f t="shared" si="0"/>
        <v>385332</v>
      </c>
      <c r="Q57" s="9"/>
      <c r="R57" s="123" t="s">
        <v>224</v>
      </c>
      <c r="S57" s="128">
        <f>+'Mecra Kırılımı'!S379+'Mecra Kırılımı'!S419+'Mecra Kırılımı'!S459+'Mecra Kırılımı'!S499+'Mecra Kırılımı'!S539+'Mecra Kırılımı'!S579+'Mecra Kırılımı'!S619+'Mecra Kırılımı'!S659+'Mecra Kırılımı'!S699+'Mecra Kırılımı'!S739+'Mecra Kırılımı'!S779+'Mecra Kırılımı'!S819+'Mecra Kırılımı'!S859+'Mecra Kırılımı'!S899+'Mecra Kırılımı'!S939+'Mecra Kırılımı'!S979+'Mecra Kırılımı'!S1019+'Mecra Kırılımı'!S1059+'Mecra Kırılımı'!S1099+'Mecra Kırılımı'!S1139+'Mecra Kırılımı'!S1179+'Mecra Kırılımı'!S1219</f>
        <v>0</v>
      </c>
      <c r="T57" s="128">
        <f>+'Mecra Kırılımı'!T379+'Mecra Kırılımı'!T419+'Mecra Kırılımı'!T459+'Mecra Kırılımı'!T499+'Mecra Kırılımı'!T539+'Mecra Kırılımı'!T579+'Mecra Kırılımı'!T619+'Mecra Kırılımı'!T659+'Mecra Kırılımı'!T699+'Mecra Kırılımı'!T739+'Mecra Kırılımı'!T779+'Mecra Kırılımı'!T819+'Mecra Kırılımı'!T859+'Mecra Kırılımı'!T899+'Mecra Kırılımı'!T939+'Mecra Kırılımı'!T979+'Mecra Kırılımı'!T1019+'Mecra Kırılımı'!T1059+'Mecra Kırılımı'!T1099+'Mecra Kırılımı'!T1139+'Mecra Kırılımı'!T1179+'Mecra Kırılımı'!T1219</f>
        <v>0</v>
      </c>
      <c r="U57" s="128">
        <f>+'Mecra Kırılımı'!U379+'Mecra Kırılımı'!U419+'Mecra Kırılımı'!U459+'Mecra Kırılımı'!U499+'Mecra Kırılımı'!U539+'Mecra Kırılımı'!U579+'Mecra Kırılımı'!U619+'Mecra Kırılımı'!U659+'Mecra Kırılımı'!U699+'Mecra Kırılımı'!U739+'Mecra Kırılımı'!U779+'Mecra Kırılımı'!U819+'Mecra Kırılımı'!U859+'Mecra Kırılımı'!U899+'Mecra Kırılımı'!U939+'Mecra Kırılımı'!U979+'Mecra Kırılımı'!U1019+'Mecra Kırılımı'!U1059+'Mecra Kırılımı'!U1099+'Mecra Kırılımı'!U1139+'Mecra Kırılımı'!U1179+'Mecra Kırılımı'!U1219</f>
        <v>0</v>
      </c>
      <c r="V57" s="128">
        <f>+'Mecra Kırılımı'!V379+'Mecra Kırılımı'!V419+'Mecra Kırılımı'!V459+'Mecra Kırılımı'!V499+'Mecra Kırılımı'!V539+'Mecra Kırılımı'!V579+'Mecra Kırılımı'!V619+'Mecra Kırılımı'!V659+'Mecra Kırılımı'!V699+'Mecra Kırılımı'!V739+'Mecra Kırılımı'!V779+'Mecra Kırılımı'!V819+'Mecra Kırılımı'!V859+'Mecra Kırılımı'!V899+'Mecra Kırılımı'!V939+'Mecra Kırılımı'!V979+'Mecra Kırılımı'!V1019+'Mecra Kırılımı'!V1059+'Mecra Kırılımı'!V1099+'Mecra Kırılımı'!V1139+'Mecra Kırılımı'!V1179+'Mecra Kırılımı'!V1219</f>
        <v>351.17</v>
      </c>
      <c r="W57" s="128">
        <f>+'Mecra Kırılımı'!W379+'Mecra Kırılımı'!W419+'Mecra Kırılımı'!W459+'Mecra Kırılımı'!W499+'Mecra Kırılımı'!W539+'Mecra Kırılımı'!W579+'Mecra Kırılımı'!W619+'Mecra Kırılımı'!W659+'Mecra Kırılımı'!W699+'Mecra Kırılımı'!W739+'Mecra Kırılımı'!W779+'Mecra Kırılımı'!W819+'Mecra Kırılımı'!W859+'Mecra Kırılımı'!W899+'Mecra Kırılımı'!W939+'Mecra Kırılımı'!W979+'Mecra Kırılımı'!W1019+'Mecra Kırılımı'!W1059+'Mecra Kırılımı'!W1099+'Mecra Kırılımı'!W1139+'Mecra Kırılımı'!W1179+'Mecra Kırılımı'!W1219</f>
        <v>283.98333333333335</v>
      </c>
      <c r="X57" s="128">
        <f>+'Mecra Kırılımı'!X379+'Mecra Kırılımı'!X419+'Mecra Kırılımı'!X459+'Mecra Kırılımı'!X499+'Mecra Kırılımı'!X539+'Mecra Kırılımı'!X579+'Mecra Kırılımı'!X619+'Mecra Kırılımı'!X659+'Mecra Kırılımı'!X699+'Mecra Kırılımı'!X739+'Mecra Kırılımı'!X779+'Mecra Kırılımı'!X819+'Mecra Kırılımı'!X859+'Mecra Kırılımı'!X899+'Mecra Kırılımı'!X939+'Mecra Kırılımı'!X979+'Mecra Kırılımı'!X1019+'Mecra Kırılımı'!X1059+'Mecra Kırılımı'!X1099+'Mecra Kırılımı'!X1139+'Mecra Kırılımı'!X1179+'Mecra Kırılımı'!X1219</f>
        <v>371</v>
      </c>
      <c r="Y57" s="128">
        <f>+'Mecra Kırılımı'!Y379+'Mecra Kırılımı'!Y419+'Mecra Kırılımı'!Y459+'Mecra Kırılımı'!Y499+'Mecra Kırılımı'!Y539+'Mecra Kırılımı'!Y579+'Mecra Kırılımı'!Y619+'Mecra Kırılımı'!Y659+'Mecra Kırılımı'!Y699+'Mecra Kırılımı'!Y739+'Mecra Kırılımı'!Y779+'Mecra Kırılımı'!Y819+'Mecra Kırılımı'!Y859+'Mecra Kırılımı'!Y899+'Mecra Kırılımı'!Y939+'Mecra Kırılımı'!Y979+'Mecra Kırılımı'!Y1019+'Mecra Kırılımı'!Y1059+'Mecra Kırılımı'!Y1099+'Mecra Kırılımı'!Y1139+'Mecra Kırılımı'!Y1179+'Mecra Kırılımı'!Y1219</f>
        <v>0</v>
      </c>
      <c r="Z57" s="128">
        <f>+'Mecra Kırılımı'!Z379+'Mecra Kırılımı'!Z419+'Mecra Kırılımı'!Z459+'Mecra Kırılımı'!Z499+'Mecra Kırılımı'!Z539+'Mecra Kırılımı'!Z579+'Mecra Kırılımı'!Z619+'Mecra Kırılımı'!Z659+'Mecra Kırılımı'!Z699+'Mecra Kırılımı'!Z739+'Mecra Kırılımı'!Z779+'Mecra Kırılımı'!Z819+'Mecra Kırılımı'!Z859+'Mecra Kırılımı'!Z899+'Mecra Kırılımı'!Z939+'Mecra Kırılımı'!Z979+'Mecra Kırılımı'!Z1019+'Mecra Kırılımı'!Z1059+'Mecra Kırılımı'!Z1099+'Mecra Kırılımı'!Z1139+'Mecra Kırılımı'!Z1179+'Mecra Kırılımı'!Z1219</f>
        <v>0</v>
      </c>
      <c r="AA57" s="128">
        <f>+'Mecra Kırılımı'!AA379+'Mecra Kırılımı'!AA419+'Mecra Kırılımı'!AA459+'Mecra Kırılımı'!AA499+'Mecra Kırılımı'!AA539+'Mecra Kırılımı'!AA579+'Mecra Kırılımı'!AA619+'Mecra Kırılımı'!AA659+'Mecra Kırılımı'!AA699+'Mecra Kırılımı'!AA739+'Mecra Kırılımı'!AA779+'Mecra Kırılımı'!AA819+'Mecra Kırılımı'!AA859+'Mecra Kırılımı'!AA899+'Mecra Kırılımı'!AA939+'Mecra Kırılımı'!AA979+'Mecra Kırılımı'!AA1019+'Mecra Kırılımı'!AA1059+'Mecra Kırılımı'!AA1099+'Mecra Kırılımı'!AA1139+'Mecra Kırılımı'!AA1179+'Mecra Kırılımı'!AA1219</f>
        <v>0</v>
      </c>
      <c r="AB57" s="128">
        <f>+'Mecra Kırılımı'!AB379+'Mecra Kırılımı'!AB419+'Mecra Kırılımı'!AB459+'Mecra Kırılımı'!AB499+'Mecra Kırılımı'!AB539+'Mecra Kırılımı'!AB579+'Mecra Kırılımı'!AB619+'Mecra Kırılımı'!AB659+'Mecra Kırılımı'!AB699+'Mecra Kırılımı'!AB739+'Mecra Kırılımı'!AB779+'Mecra Kırılımı'!AB819+'Mecra Kırılımı'!AB859+'Mecra Kırılımı'!AB899+'Mecra Kırılımı'!AB939+'Mecra Kırılımı'!AB979+'Mecra Kırılımı'!AB1019+'Mecra Kırılımı'!AB1059+'Mecra Kırılımı'!AB1099+'Mecra Kırılımı'!AB1139+'Mecra Kırılımı'!AB1179+'Mecra Kırılımı'!AB1219</f>
        <v>0</v>
      </c>
      <c r="AC57" s="128">
        <f>+'Mecra Kırılımı'!AC379+'Mecra Kırılımı'!AC419+'Mecra Kırılımı'!AC459+'Mecra Kırılımı'!AC499+'Mecra Kırılımı'!AC539+'Mecra Kırılımı'!AC579+'Mecra Kırılımı'!AC619+'Mecra Kırılımı'!AC659+'Mecra Kırılımı'!AC699+'Mecra Kırılımı'!AC739+'Mecra Kırılımı'!AC779+'Mecra Kırılımı'!AC819+'Mecra Kırılımı'!AC859+'Mecra Kırılımı'!AC899+'Mecra Kırılımı'!AC939+'Mecra Kırılımı'!AC979+'Mecra Kırılımı'!AC1019+'Mecra Kırılımı'!AC1059+'Mecra Kırılımı'!AC1099+'Mecra Kırılımı'!AC1139+'Mecra Kırılımı'!AC1179+'Mecra Kırılımı'!AC1219</f>
        <v>0</v>
      </c>
      <c r="AD57" s="128">
        <f>+'Mecra Kırılımı'!AD379+'Mecra Kırılımı'!AD419+'Mecra Kırılımı'!AD459+'Mecra Kırılımı'!AD499+'Mecra Kırılımı'!AD539+'Mecra Kırılımı'!AD579+'Mecra Kırılımı'!AD619+'Mecra Kırılımı'!AD659+'Mecra Kırılımı'!AD699+'Mecra Kırılımı'!AD739+'Mecra Kırılımı'!AD779+'Mecra Kırılımı'!AD819+'Mecra Kırılımı'!AD859+'Mecra Kırılımı'!AD899+'Mecra Kırılımı'!AD939+'Mecra Kırılımı'!AD979+'Mecra Kırılımı'!AD1019+'Mecra Kırılımı'!AD1059+'Mecra Kırılımı'!AD1099+'Mecra Kırılımı'!AD1139+'Mecra Kırılımı'!AD1179+'Mecra Kırılımı'!AD1219</f>
        <v>0</v>
      </c>
      <c r="AE57" s="55">
        <f t="shared" si="26"/>
        <v>1006.1533333333334</v>
      </c>
      <c r="AF57" s="136"/>
    </row>
    <row r="58" spans="2:32" x14ac:dyDescent="0.25">
      <c r="B58" s="400"/>
      <c r="C58" s="122" t="s">
        <v>64</v>
      </c>
      <c r="D58" s="129">
        <f>+'Mecra Kırılımı'!D380+'Mecra Kırılımı'!D420+'Mecra Kırılımı'!D460+'Mecra Kırılımı'!D500+'Mecra Kırılımı'!D540+'Mecra Kırılımı'!D580+'Mecra Kırılımı'!D620+'Mecra Kırılımı'!D660+'Mecra Kırılımı'!D700+'Mecra Kırılımı'!D740+'Mecra Kırılımı'!D780+'Mecra Kırılımı'!D820+'Mecra Kırılımı'!D860+'Mecra Kırılımı'!D900+'Mecra Kırılımı'!D940+'Mecra Kırılımı'!D980+'Mecra Kırılımı'!D1020+'Mecra Kırılımı'!D1060+'Mecra Kırılımı'!D1100+'Mecra Kırılımı'!D1140+'Mecra Kırılımı'!D1180+'Mecra Kırılımı'!D1220</f>
        <v>473602</v>
      </c>
      <c r="E58" s="129">
        <f>+'Mecra Kırılımı'!E380+'Mecra Kırılımı'!E420+'Mecra Kırılımı'!E460+'Mecra Kırılımı'!E500+'Mecra Kırılımı'!E540+'Mecra Kırılımı'!E580+'Mecra Kırılımı'!E620+'Mecra Kırılımı'!E660+'Mecra Kırılımı'!E700+'Mecra Kırılımı'!E740+'Mecra Kırılımı'!E780+'Mecra Kırılımı'!E820+'Mecra Kırılımı'!E860+'Mecra Kırılımı'!E900+'Mecra Kırılımı'!E940+'Mecra Kırılımı'!E980+'Mecra Kırılımı'!E1020+'Mecra Kırılımı'!E1060+'Mecra Kırılımı'!E1100+'Mecra Kırılımı'!E1140+'Mecra Kırılımı'!E1180+'Mecra Kırılımı'!E1220</f>
        <v>1228000</v>
      </c>
      <c r="F58" s="129">
        <f>+'Mecra Kırılımı'!F380+'Mecra Kırılımı'!F420+'Mecra Kırılımı'!F460+'Mecra Kırılımı'!F500+'Mecra Kırılımı'!F540+'Mecra Kırılımı'!F580+'Mecra Kırılımı'!F620+'Mecra Kırılımı'!F660+'Mecra Kırılımı'!F700+'Mecra Kırılımı'!F740+'Mecra Kırılımı'!F780+'Mecra Kırılımı'!F820+'Mecra Kırılımı'!F860+'Mecra Kırılımı'!F900+'Mecra Kırılımı'!F940+'Mecra Kırılımı'!F980+'Mecra Kırılımı'!F1020+'Mecra Kırılımı'!F1060+'Mecra Kırılımı'!F1100+'Mecra Kırılımı'!F1140+'Mecra Kırılımı'!F1180+'Mecra Kırılımı'!F1220</f>
        <v>363000</v>
      </c>
      <c r="G58" s="129">
        <f>+'Mecra Kırılımı'!G380+'Mecra Kırılımı'!G420+'Mecra Kırılımı'!G460+'Mecra Kırılımı'!G500+'Mecra Kırılımı'!G540+'Mecra Kırılımı'!G580+'Mecra Kırılımı'!G620+'Mecra Kırılımı'!G660+'Mecra Kırılımı'!G700+'Mecra Kırılımı'!G740+'Mecra Kırılımı'!G780+'Mecra Kırılımı'!G820+'Mecra Kırılımı'!G860+'Mecra Kırılımı'!G900+'Mecra Kırılımı'!G940+'Mecra Kırılımı'!G980+'Mecra Kırılımı'!G1020+'Mecra Kırılımı'!G1060+'Mecra Kırılımı'!G1100+'Mecra Kırılımı'!G1140+'Mecra Kırılımı'!G1180+'Mecra Kırılımı'!G1220</f>
        <v>822006</v>
      </c>
      <c r="H58" s="129">
        <f>+'Mecra Kırılımı'!H380+'Mecra Kırılımı'!H420+'Mecra Kırılımı'!H460+'Mecra Kırılımı'!H500+'Mecra Kırılımı'!H540+'Mecra Kırılımı'!H580+'Mecra Kırılımı'!H620+'Mecra Kırılımı'!H660+'Mecra Kırılımı'!H700+'Mecra Kırılımı'!H740+'Mecra Kırılımı'!H780+'Mecra Kırılımı'!H820+'Mecra Kırılımı'!H860+'Mecra Kırılımı'!H900+'Mecra Kırılımı'!H940+'Mecra Kırılımı'!H980+'Mecra Kırılımı'!H1020+'Mecra Kırılımı'!H1060+'Mecra Kırılımı'!H1100+'Mecra Kırılımı'!H1140+'Mecra Kırılımı'!H1180+'Mecra Kırılımı'!H1220</f>
        <v>276040</v>
      </c>
      <c r="I58" s="129">
        <f>+'Mecra Kırılımı'!I380+'Mecra Kırılımı'!I420+'Mecra Kırılımı'!I460+'Mecra Kırılımı'!I500+'Mecra Kırılımı'!I540+'Mecra Kırılımı'!I580+'Mecra Kırılımı'!I620+'Mecra Kırılımı'!I660+'Mecra Kırılımı'!I700+'Mecra Kırılımı'!I740+'Mecra Kırılımı'!I780+'Mecra Kırılımı'!I820+'Mecra Kırılımı'!I860+'Mecra Kırılımı'!I900+'Mecra Kırılımı'!I940+'Mecra Kırılımı'!I980+'Mecra Kırılımı'!I1020+'Mecra Kırılımı'!I1060+'Mecra Kırılımı'!I1100+'Mecra Kırılımı'!I1140+'Mecra Kırılımı'!I1180+'Mecra Kırılımı'!I1220</f>
        <v>302500</v>
      </c>
      <c r="J58" s="129">
        <f>+'Mecra Kırılımı'!J380+'Mecra Kırılımı'!J420+'Mecra Kırılımı'!J460+'Mecra Kırılımı'!J500+'Mecra Kırılımı'!J540+'Mecra Kırılımı'!J580+'Mecra Kırılımı'!J620+'Mecra Kırılımı'!J660+'Mecra Kırılımı'!J700+'Mecra Kırılımı'!J740+'Mecra Kırılımı'!J780+'Mecra Kırılımı'!J820+'Mecra Kırılımı'!J860+'Mecra Kırılımı'!J900+'Mecra Kırılımı'!J940+'Mecra Kırılımı'!J980+'Mecra Kırılımı'!J1020+'Mecra Kırılımı'!J1060+'Mecra Kırılımı'!J1100+'Mecra Kırılımı'!J1140+'Mecra Kırılımı'!J1180+'Mecra Kırılımı'!J1220</f>
        <v>137500</v>
      </c>
      <c r="K58" s="129">
        <f>+'Mecra Kırılımı'!K380+'Mecra Kırılımı'!K420+'Mecra Kırılımı'!K460+'Mecra Kırılımı'!K500+'Mecra Kırılımı'!K540+'Mecra Kırılımı'!K580+'Mecra Kırılımı'!K620+'Mecra Kırılımı'!K660+'Mecra Kırılımı'!K700+'Mecra Kırılımı'!K740+'Mecra Kırılımı'!K780+'Mecra Kırılımı'!K820+'Mecra Kırılımı'!K860+'Mecra Kırılımı'!K900+'Mecra Kırılımı'!K940+'Mecra Kırılımı'!K980+'Mecra Kırılımı'!K1020+'Mecra Kırılımı'!K1060+'Mecra Kırılımı'!K1100+'Mecra Kırılımı'!K1140+'Mecra Kırılımı'!K1180+'Mecra Kırılımı'!K1220</f>
        <v>79200</v>
      </c>
      <c r="L58" s="129">
        <f>+'Mecra Kırılımı'!L380+'Mecra Kırılımı'!L420+'Mecra Kırılımı'!L460+'Mecra Kırılımı'!L500+'Mecra Kırılımı'!L540+'Mecra Kırılımı'!L580+'Mecra Kırılımı'!L620+'Mecra Kırılımı'!L660+'Mecra Kırılımı'!L700+'Mecra Kırılımı'!L740+'Mecra Kırılımı'!L780+'Mecra Kırılımı'!L820+'Mecra Kırılımı'!L860+'Mecra Kırılımı'!L900+'Mecra Kırılımı'!L940+'Mecra Kırılımı'!L980+'Mecra Kırılımı'!L1020+'Mecra Kırılımı'!L1060+'Mecra Kırılımı'!L1100+'Mecra Kırılımı'!L1140+'Mecra Kırılımı'!L1180+'Mecra Kırılımı'!L1220</f>
        <v>1275901</v>
      </c>
      <c r="M58" s="129">
        <f>+'Mecra Kırılımı'!M380+'Mecra Kırılımı'!M420+'Mecra Kırılımı'!M460+'Mecra Kırılımı'!M500+'Mecra Kırılımı'!M540+'Mecra Kırılımı'!M580+'Mecra Kırılımı'!M620+'Mecra Kırılımı'!M660+'Mecra Kırılımı'!M700+'Mecra Kırılımı'!M740+'Mecra Kırılımı'!M780+'Mecra Kırılımı'!M820+'Mecra Kırılımı'!M860+'Mecra Kırılımı'!M900+'Mecra Kırılımı'!M940+'Mecra Kırılımı'!M980+'Mecra Kırılımı'!M1020+'Mecra Kırılımı'!M1060+'Mecra Kırılımı'!M1100+'Mecra Kırılımı'!M1140+'Mecra Kırılımı'!M1180+'Mecra Kırılımı'!M1220</f>
        <v>0</v>
      </c>
      <c r="N58" s="129">
        <f>+'Mecra Kırılımı'!N380+'Mecra Kırılımı'!N420+'Mecra Kırılımı'!N460+'Mecra Kırılımı'!N500+'Mecra Kırılımı'!N540+'Mecra Kırılımı'!N580+'Mecra Kırılımı'!N620+'Mecra Kırılımı'!N660+'Mecra Kırılımı'!N700+'Mecra Kırılımı'!N740+'Mecra Kırılımı'!N780+'Mecra Kırılımı'!N820+'Mecra Kırılımı'!N860+'Mecra Kırılımı'!N900+'Mecra Kırılımı'!N940+'Mecra Kırılımı'!N980+'Mecra Kırılımı'!N1020+'Mecra Kırılımı'!N1060+'Mecra Kırılımı'!N1100+'Mecra Kırılımı'!N1140+'Mecra Kırılımı'!N1180+'Mecra Kırılımı'!N1220</f>
        <v>0</v>
      </c>
      <c r="O58" s="129">
        <f>+'Mecra Kırılımı'!O380+'Mecra Kırılımı'!O420+'Mecra Kırılımı'!O460+'Mecra Kırılımı'!O500+'Mecra Kırılımı'!O540+'Mecra Kırılımı'!O580+'Mecra Kırılımı'!O620+'Mecra Kırılımı'!O660+'Mecra Kırılımı'!O700+'Mecra Kırılımı'!O740+'Mecra Kırılımı'!O780+'Mecra Kırılımı'!O820+'Mecra Kırılımı'!O860+'Mecra Kırılımı'!O900+'Mecra Kırılımı'!O940+'Mecra Kırılımı'!O980+'Mecra Kırılımı'!O1020+'Mecra Kırılımı'!O1060+'Mecra Kırılımı'!O1100+'Mecra Kırılımı'!O1140+'Mecra Kırılımı'!O1180+'Mecra Kırılımı'!O1220</f>
        <v>0</v>
      </c>
      <c r="P58" s="144">
        <f t="shared" si="0"/>
        <v>4957749</v>
      </c>
      <c r="Q58" s="9"/>
      <c r="R58" s="123" t="s">
        <v>101</v>
      </c>
      <c r="S58" s="128">
        <f>+'Mecra Kırılımı'!S380+'Mecra Kırılımı'!S420+'Mecra Kırılımı'!S460+'Mecra Kırılımı'!S500+'Mecra Kırılımı'!S540+'Mecra Kırılımı'!S580+'Mecra Kırılımı'!S620+'Mecra Kırılımı'!S660+'Mecra Kırılımı'!S700+'Mecra Kırılımı'!S740+'Mecra Kırılımı'!S780+'Mecra Kırılımı'!S820+'Mecra Kırılımı'!S860+'Mecra Kırılımı'!S900+'Mecra Kırılımı'!S940+'Mecra Kırılımı'!S980+'Mecra Kırılımı'!S1020+'Mecra Kırılımı'!S1060+'Mecra Kırılımı'!S1100+'Mecra Kırılımı'!S1140+'Mecra Kırılımı'!S1180+'Mecra Kırılımı'!S1220</f>
        <v>7.5483333333333329</v>
      </c>
      <c r="T58" s="128">
        <f>+'Mecra Kırılımı'!T380+'Mecra Kırılımı'!T420+'Mecra Kırılımı'!T460+'Mecra Kırılımı'!T500+'Mecra Kırılımı'!T540+'Mecra Kırılımı'!T580+'Mecra Kırılımı'!T620+'Mecra Kırılımı'!T660+'Mecra Kırılımı'!T700+'Mecra Kırılımı'!T740+'Mecra Kırılımı'!T780+'Mecra Kırılımı'!T820+'Mecra Kırılımı'!T860+'Mecra Kırılımı'!T900+'Mecra Kırılımı'!T940+'Mecra Kırılımı'!T980+'Mecra Kırılımı'!T1020+'Mecra Kırılımı'!T1060+'Mecra Kırılımı'!T1100+'Mecra Kırılımı'!T1140+'Mecra Kırılımı'!T1180+'Mecra Kırılımı'!T1220</f>
        <v>452.98133333333334</v>
      </c>
      <c r="U58" s="128">
        <f>+'Mecra Kırılımı'!U380+'Mecra Kırılımı'!U420+'Mecra Kırılımı'!U460+'Mecra Kırılımı'!U500+'Mecra Kırılımı'!U540+'Mecra Kırılımı'!U580+'Mecra Kırılımı'!U620+'Mecra Kırılımı'!U660+'Mecra Kırılımı'!U700+'Mecra Kırılımı'!U740+'Mecra Kırılımı'!U780+'Mecra Kırılımı'!U820+'Mecra Kırılımı'!U860+'Mecra Kırılımı'!U900+'Mecra Kırılımı'!U940+'Mecra Kırılımı'!U980+'Mecra Kırılımı'!U1020+'Mecra Kırılımı'!U1060+'Mecra Kırılımı'!U1100+'Mecra Kırılımı'!U1140+'Mecra Kırılımı'!U1180+'Mecra Kırılımı'!U1220</f>
        <v>433.47433333333328</v>
      </c>
      <c r="V58" s="128">
        <f>+'Mecra Kırılımı'!V380+'Mecra Kırılımı'!V420+'Mecra Kırılımı'!V460+'Mecra Kırılımı'!V500+'Mecra Kırılımı'!V540+'Mecra Kırılımı'!V580+'Mecra Kırılımı'!V620+'Mecra Kırılımı'!V660+'Mecra Kırılımı'!V700+'Mecra Kırılımı'!V740+'Mecra Kırılımı'!V780+'Mecra Kırılımı'!V820+'Mecra Kırılımı'!V860+'Mecra Kırılımı'!V900+'Mecra Kırılımı'!V940+'Mecra Kırılımı'!V980+'Mecra Kırılımı'!V1020+'Mecra Kırılımı'!V1060+'Mecra Kırılımı'!V1100+'Mecra Kırılımı'!V1140+'Mecra Kırılımı'!V1180+'Mecra Kırılımı'!V1220</f>
        <v>302.19166666666672</v>
      </c>
      <c r="W58" s="128">
        <f>+'Mecra Kırılımı'!W380+'Mecra Kırılımı'!W420+'Mecra Kırılımı'!W460+'Mecra Kırılımı'!W500+'Mecra Kırılımı'!W540+'Mecra Kırılımı'!W580+'Mecra Kırılımı'!W620+'Mecra Kırılımı'!W660+'Mecra Kırılımı'!W700+'Mecra Kırılımı'!W740+'Mecra Kırılımı'!W780+'Mecra Kırılımı'!W820+'Mecra Kırılımı'!W860+'Mecra Kırılımı'!W900+'Mecra Kırılımı'!W940+'Mecra Kırılımı'!W980+'Mecra Kırılımı'!W1020+'Mecra Kırılımı'!W1060+'Mecra Kırılımı'!W1100+'Mecra Kırılımı'!W1140+'Mecra Kırılımı'!W1180+'Mecra Kırılımı'!W1220</f>
        <v>133.54466666666667</v>
      </c>
      <c r="X58" s="128">
        <f>+'Mecra Kırılımı'!X380+'Mecra Kırılımı'!X420+'Mecra Kırılımı'!X460+'Mecra Kırılımı'!X500+'Mecra Kırılımı'!X540+'Mecra Kırılımı'!X580+'Mecra Kırılımı'!X620+'Mecra Kırılımı'!X660+'Mecra Kırılımı'!X700+'Mecra Kırılımı'!X740+'Mecra Kırılımı'!X780+'Mecra Kırılımı'!X820+'Mecra Kırılımı'!X860+'Mecra Kırılımı'!X900+'Mecra Kırılımı'!X940+'Mecra Kırılımı'!X980+'Mecra Kırılımı'!X1020+'Mecra Kırılımı'!X1060+'Mecra Kırılımı'!X1100+'Mecra Kırılımı'!X1140+'Mecra Kırılımı'!X1180+'Mecra Kırılımı'!X1220</f>
        <v>0</v>
      </c>
      <c r="Y58" s="128">
        <f>+'Mecra Kırılımı'!Y380+'Mecra Kırılımı'!Y420+'Mecra Kırılımı'!Y460+'Mecra Kırılımı'!Y500+'Mecra Kırılımı'!Y540+'Mecra Kırılımı'!Y580+'Mecra Kırılımı'!Y620+'Mecra Kırılımı'!Y660+'Mecra Kırılımı'!Y700+'Mecra Kırılımı'!Y740+'Mecra Kırılımı'!Y780+'Mecra Kırılımı'!Y820+'Mecra Kırılımı'!Y860+'Mecra Kırılımı'!Y900+'Mecra Kırılımı'!Y940+'Mecra Kırılımı'!Y980+'Mecra Kırılımı'!Y1020+'Mecra Kırılımı'!Y1060+'Mecra Kırılımı'!Y1100+'Mecra Kırılımı'!Y1140+'Mecra Kırılımı'!Y1180+'Mecra Kırılımı'!Y1220</f>
        <v>0</v>
      </c>
      <c r="Z58" s="128">
        <f>+'Mecra Kırılımı'!Z380+'Mecra Kırılımı'!Z420+'Mecra Kırılımı'!Z460+'Mecra Kırılımı'!Z500+'Mecra Kırılımı'!Z540+'Mecra Kırılımı'!Z580+'Mecra Kırılımı'!Z620+'Mecra Kırılımı'!Z660+'Mecra Kırılımı'!Z700+'Mecra Kırılımı'!Z740+'Mecra Kırılımı'!Z780+'Mecra Kırılımı'!Z820+'Mecra Kırılımı'!Z860+'Mecra Kırılımı'!Z900+'Mecra Kırılımı'!Z940+'Mecra Kırılımı'!Z980+'Mecra Kırılımı'!Z1020+'Mecra Kırılımı'!Z1060+'Mecra Kırılımı'!Z1100+'Mecra Kırılımı'!Z1140+'Mecra Kırılımı'!Z1180+'Mecra Kırılımı'!Z1220</f>
        <v>0</v>
      </c>
      <c r="AA58" s="128">
        <f>+'Mecra Kırılımı'!AA380+'Mecra Kırılımı'!AA420+'Mecra Kırılımı'!AA460+'Mecra Kırılımı'!AA500+'Mecra Kırılımı'!AA540+'Mecra Kırılımı'!AA580+'Mecra Kırılımı'!AA620+'Mecra Kırılımı'!AA660+'Mecra Kırılımı'!AA700+'Mecra Kırılımı'!AA740+'Mecra Kırılımı'!AA780+'Mecra Kırılımı'!AA820+'Mecra Kırılımı'!AA860+'Mecra Kırılımı'!AA900+'Mecra Kırılımı'!AA940+'Mecra Kırılımı'!AA980+'Mecra Kırılımı'!AA1020+'Mecra Kırılımı'!AA1060+'Mecra Kırılımı'!AA1100+'Mecra Kırılımı'!AA1140+'Mecra Kırılımı'!AA1180+'Mecra Kırılımı'!AA1220</f>
        <v>0</v>
      </c>
      <c r="AB58" s="128">
        <f>+'Mecra Kırılımı'!AB380+'Mecra Kırılımı'!AB420+'Mecra Kırılımı'!AB460+'Mecra Kırılımı'!AB500+'Mecra Kırılımı'!AB540+'Mecra Kırılımı'!AB580+'Mecra Kırılımı'!AB620+'Mecra Kırılımı'!AB660+'Mecra Kırılımı'!AB700+'Mecra Kırılımı'!AB740+'Mecra Kırılımı'!AB780+'Mecra Kırılımı'!AB820+'Mecra Kırılımı'!AB860+'Mecra Kırılımı'!AB900+'Mecra Kırılımı'!AB940+'Mecra Kırılımı'!AB980+'Mecra Kırılımı'!AB1020+'Mecra Kırılımı'!AB1060+'Mecra Kırılımı'!AB1100+'Mecra Kırılımı'!AB1140+'Mecra Kırılımı'!AB1180+'Mecra Kırılımı'!AB1220</f>
        <v>0</v>
      </c>
      <c r="AC58" s="128">
        <f>+'Mecra Kırılımı'!AC380+'Mecra Kırılımı'!AC420+'Mecra Kırılımı'!AC460+'Mecra Kırılımı'!AC500+'Mecra Kırılımı'!AC540+'Mecra Kırılımı'!AC580+'Mecra Kırılımı'!AC620+'Mecra Kırılımı'!AC660+'Mecra Kırılımı'!AC700+'Mecra Kırılımı'!AC740+'Mecra Kırılımı'!AC780+'Mecra Kırılımı'!AC820+'Mecra Kırılımı'!AC860+'Mecra Kırılımı'!AC900+'Mecra Kırılımı'!AC940+'Mecra Kırılımı'!AC980+'Mecra Kırılımı'!AC1020+'Mecra Kırılımı'!AC1060+'Mecra Kırılımı'!AC1100+'Mecra Kırılımı'!AC1140+'Mecra Kırılımı'!AC1180+'Mecra Kırılımı'!AC1220</f>
        <v>0</v>
      </c>
      <c r="AD58" s="128">
        <f>+'Mecra Kırılımı'!AD380+'Mecra Kırılımı'!AD420+'Mecra Kırılımı'!AD460+'Mecra Kırılımı'!AD500+'Mecra Kırılımı'!AD540+'Mecra Kırılımı'!AD580+'Mecra Kırılımı'!AD620+'Mecra Kırılımı'!AD660+'Mecra Kırılımı'!AD700+'Mecra Kırılımı'!AD740+'Mecra Kırılımı'!AD780+'Mecra Kırılımı'!AD820+'Mecra Kırılımı'!AD860+'Mecra Kırılımı'!AD900+'Mecra Kırılımı'!AD940+'Mecra Kırılımı'!AD980+'Mecra Kırılımı'!AD1020+'Mecra Kırılımı'!AD1060+'Mecra Kırılımı'!AD1100+'Mecra Kırılımı'!AD1140+'Mecra Kırılımı'!AD1180+'Mecra Kırılımı'!AD1220</f>
        <v>0</v>
      </c>
      <c r="AE58" s="55">
        <f t="shared" si="26"/>
        <v>1329.7403333333332</v>
      </c>
      <c r="AF58" s="136"/>
    </row>
    <row r="59" spans="2:32" x14ac:dyDescent="0.25">
      <c r="B59" s="400"/>
      <c r="C59" s="212" t="s">
        <v>65</v>
      </c>
      <c r="D59" s="213">
        <f>+'Mecra Kırılımı'!D381+'Mecra Kırılımı'!D421+'Mecra Kırılımı'!D461+'Mecra Kırılımı'!D501+'Mecra Kırılımı'!D541+'Mecra Kırılımı'!D581+'Mecra Kırılımı'!D621+'Mecra Kırılımı'!D661+'Mecra Kırılımı'!D701+'Mecra Kırılımı'!D741+'Mecra Kırılımı'!D781+'Mecra Kırılımı'!D821+'Mecra Kırılımı'!D861+'Mecra Kırılımı'!D901+'Mecra Kırılımı'!D941+'Mecra Kırılımı'!D981+'Mecra Kırılımı'!D1021+'Mecra Kırılımı'!D1061+'Mecra Kırılımı'!D1101+'Mecra Kırılımı'!D1141+'Mecra Kırılımı'!D1181+'Mecra Kırılımı'!D1221</f>
        <v>254239.99776</v>
      </c>
      <c r="E59" s="213">
        <f>+'Mecra Kırılımı'!E381+'Mecra Kırılımı'!E421+'Mecra Kırılımı'!E461+'Mecra Kırılımı'!E501+'Mecra Kırılımı'!E541+'Mecra Kırılımı'!E581+'Mecra Kırılımı'!E621+'Mecra Kırılımı'!E661+'Mecra Kırılımı'!E701+'Mecra Kırılımı'!E741+'Mecra Kırılımı'!E781+'Mecra Kırılımı'!E821+'Mecra Kırılımı'!E861+'Mecra Kırılımı'!E901+'Mecra Kırılımı'!E941+'Mecra Kırılımı'!E981+'Mecra Kırılımı'!E1021+'Mecra Kırılımı'!E1061+'Mecra Kırılımı'!E1101+'Mecra Kırılımı'!E1141+'Mecra Kırılımı'!E1181+'Mecra Kırılımı'!E1221</f>
        <v>683355.38400000008</v>
      </c>
      <c r="F59" s="213">
        <f>+'Mecra Kırılımı'!F381+'Mecra Kırılımı'!F421+'Mecra Kırılımı'!F461+'Mecra Kırılımı'!F501+'Mecra Kırılımı'!F541+'Mecra Kırılımı'!F581+'Mecra Kırılımı'!F621+'Mecra Kırılımı'!F661+'Mecra Kırılımı'!F701+'Mecra Kırılımı'!F741+'Mecra Kırılımı'!F781+'Mecra Kırılımı'!F821+'Mecra Kırılımı'!F861+'Mecra Kırılımı'!F901+'Mecra Kırılımı'!F941+'Mecra Kırılımı'!F981+'Mecra Kırılımı'!F1021+'Mecra Kırılımı'!F1061+'Mecra Kırılımı'!F1101+'Mecra Kırılımı'!F1141+'Mecra Kırılımı'!F1181+'Mecra Kırılımı'!F1221</f>
        <v>659263.43719999993</v>
      </c>
      <c r="G59" s="213">
        <f>+'Mecra Kırılımı'!G381+'Mecra Kırılımı'!G421+'Mecra Kırılımı'!G461+'Mecra Kırılımı'!G501+'Mecra Kırılımı'!G541+'Mecra Kırılımı'!G581+'Mecra Kırılımı'!G621+'Mecra Kırılımı'!G661+'Mecra Kırılımı'!G701+'Mecra Kırılımı'!G741+'Mecra Kırılımı'!G781+'Mecra Kırılımı'!G821+'Mecra Kırılımı'!G861+'Mecra Kırılımı'!G901+'Mecra Kırılımı'!G941+'Mecra Kırılımı'!G981+'Mecra Kırılımı'!G1021+'Mecra Kırılımı'!G1061+'Mecra Kırılımı'!G1101+'Mecra Kırılımı'!G1141+'Mecra Kırılımı'!G1181+'Mecra Kırılımı'!G1221</f>
        <v>1145012.034</v>
      </c>
      <c r="H59" s="213">
        <f>+'Mecra Kırılımı'!H381+'Mecra Kırılımı'!H421+'Mecra Kırılımı'!H461+'Mecra Kırılımı'!H501+'Mecra Kırılımı'!H541+'Mecra Kırılımı'!H581+'Mecra Kırılımı'!H621+'Mecra Kırılımı'!H661+'Mecra Kırılımı'!H701+'Mecra Kırılımı'!H741+'Mecra Kırılımı'!H781+'Mecra Kırılımı'!H821+'Mecra Kırılımı'!H861+'Mecra Kırılımı'!H901+'Mecra Kırılımı'!H941+'Mecra Kırılımı'!H981+'Mecra Kırılımı'!H1021+'Mecra Kırılımı'!H1061+'Mecra Kırılımı'!H1101+'Mecra Kırılımı'!H1141+'Mecra Kırılımı'!H1181+'Mecra Kırılımı'!H1221</f>
        <v>635171.81599999999</v>
      </c>
      <c r="I59" s="213">
        <f>+'Mecra Kırılımı'!I381+'Mecra Kırılımı'!I421+'Mecra Kırılımı'!I461+'Mecra Kırılımı'!I501+'Mecra Kırılımı'!I541+'Mecra Kırılımı'!I581+'Mecra Kırılımı'!I621+'Mecra Kırılımı'!I661+'Mecra Kırılımı'!I701+'Mecra Kırılımı'!I741+'Mecra Kırılımı'!I781+'Mecra Kırılımı'!I821+'Mecra Kırılımı'!I861+'Mecra Kırılımı'!I901+'Mecra Kırılımı'!I941+'Mecra Kırılımı'!I981+'Mecra Kırılımı'!I1021+'Mecra Kırılımı'!I1061+'Mecra Kırılımı'!I1101+'Mecra Kırılımı'!I1141+'Mecra Kırılımı'!I1181+'Mecra Kırılımı'!I1221</f>
        <v>999168.08</v>
      </c>
      <c r="J59" s="213">
        <f>+'Mecra Kırılımı'!J381+'Mecra Kırılımı'!J421+'Mecra Kırılımı'!J461+'Mecra Kırılımı'!J501+'Mecra Kırılımı'!J541+'Mecra Kırılımı'!J581+'Mecra Kırılımı'!J621+'Mecra Kırılımı'!J661+'Mecra Kırılımı'!J701+'Mecra Kırılımı'!J741+'Mecra Kırılımı'!J781+'Mecra Kırılımı'!J821+'Mecra Kırılımı'!J861+'Mecra Kırılımı'!J901+'Mecra Kırılımı'!J941+'Mecra Kırılımı'!J981+'Mecra Kırılımı'!J1021+'Mecra Kırılımı'!J1061+'Mecra Kırılımı'!J1101+'Mecra Kırılımı'!J1141+'Mecra Kırılımı'!J1181+'Mecra Kırılımı'!J1221</f>
        <v>390839.9</v>
      </c>
      <c r="K59" s="213">
        <f>+'Mecra Kırılımı'!K381+'Mecra Kırılımı'!K421+'Mecra Kırılımı'!K461+'Mecra Kırılımı'!K501+'Mecra Kırılımı'!K541+'Mecra Kırılımı'!K581+'Mecra Kırılımı'!K621+'Mecra Kırılımı'!K661+'Mecra Kırılımı'!K701+'Mecra Kırılımı'!K741+'Mecra Kırılımı'!K781+'Mecra Kırılımı'!K821+'Mecra Kırılımı'!K861+'Mecra Kırılımı'!K901+'Mecra Kırılımı'!K941+'Mecra Kırılımı'!K981+'Mecra Kırılımı'!K1021+'Mecra Kırılımı'!K1061+'Mecra Kırılımı'!K1101+'Mecra Kırılımı'!K1141+'Mecra Kırılımı'!K1181+'Mecra Kırılımı'!K1221</f>
        <v>493186.47000000003</v>
      </c>
      <c r="L59" s="213">
        <f>+'Mecra Kırılımı'!L381+'Mecra Kırılımı'!L421+'Mecra Kırılımı'!L461+'Mecra Kırılımı'!L501+'Mecra Kırılımı'!L541+'Mecra Kırılımı'!L581+'Mecra Kırılımı'!L621+'Mecra Kırılımı'!L661+'Mecra Kırılımı'!L701+'Mecra Kırılımı'!L741+'Mecra Kırılımı'!L781+'Mecra Kırılımı'!L821+'Mecra Kırılımı'!L861+'Mecra Kırılımı'!L901+'Mecra Kırılımı'!L941+'Mecra Kırılımı'!L981+'Mecra Kırılımı'!L1021+'Mecra Kırılımı'!L1061+'Mecra Kırılımı'!L1101+'Mecra Kırılımı'!L1141+'Mecra Kırılımı'!L1181+'Mecra Kırılımı'!L1221</f>
        <v>956479.03</v>
      </c>
      <c r="M59" s="213">
        <f>+'Mecra Kırılımı'!M381+'Mecra Kırılımı'!M421+'Mecra Kırılımı'!M461+'Mecra Kırılımı'!M501+'Mecra Kırılımı'!M541+'Mecra Kırılımı'!M581+'Mecra Kırılımı'!M621+'Mecra Kırılımı'!M661+'Mecra Kırılımı'!M701+'Mecra Kırılımı'!M741+'Mecra Kırılımı'!M781+'Mecra Kırılımı'!M821+'Mecra Kırılımı'!M861+'Mecra Kırılımı'!M901+'Mecra Kırılımı'!M941+'Mecra Kırılımı'!M981+'Mecra Kırılımı'!M1021+'Mecra Kırılımı'!M1061+'Mecra Kırılımı'!M1101+'Mecra Kırılımı'!M1141+'Mecra Kırılımı'!M1181+'Mecra Kırılımı'!M1221</f>
        <v>506495.40039999998</v>
      </c>
      <c r="N59" s="213">
        <f>+'Mecra Kırılımı'!N381+'Mecra Kırılımı'!N421+'Mecra Kırılımı'!N461+'Mecra Kırılımı'!N501+'Mecra Kırılımı'!N541+'Mecra Kırılımı'!N581+'Mecra Kırılımı'!N621+'Mecra Kırılımı'!N661+'Mecra Kırılımı'!N701+'Mecra Kırılımı'!N741+'Mecra Kırılımı'!N781+'Mecra Kırılımı'!N821+'Mecra Kırılımı'!N861+'Mecra Kırılımı'!N901+'Mecra Kırılımı'!N941+'Mecra Kırılımı'!N981+'Mecra Kırılımı'!N1021+'Mecra Kırılımı'!N1061+'Mecra Kırılımı'!N1101+'Mecra Kırılımı'!N1141+'Mecra Kırılımı'!N1181+'Mecra Kırılımı'!N1221</f>
        <v>429295.40039999998</v>
      </c>
      <c r="O59" s="213">
        <f>+'Mecra Kırılımı'!O381+'Mecra Kırılımı'!O421+'Mecra Kırılımı'!O461+'Mecra Kırılımı'!O501+'Mecra Kırılımı'!O541+'Mecra Kırılımı'!O581+'Mecra Kırılımı'!O621+'Mecra Kırılımı'!O661+'Mecra Kırılımı'!O701+'Mecra Kırılımı'!O741+'Mecra Kırılımı'!O781+'Mecra Kırılımı'!O821+'Mecra Kırılımı'!O861+'Mecra Kırılımı'!O901+'Mecra Kırılımı'!O941+'Mecra Kırılımı'!O981+'Mecra Kırılımı'!O1021+'Mecra Kırılımı'!O1061+'Mecra Kırılımı'!O1101+'Mecra Kırılımı'!O1141+'Mecra Kırılımı'!O1181+'Mecra Kırılımı'!O1221</f>
        <v>207905.40039999998</v>
      </c>
      <c r="P59" s="214">
        <f t="shared" si="0"/>
        <v>7360412.350159999</v>
      </c>
      <c r="Q59" s="136">
        <f>+P59/P82</f>
        <v>0.12920734382259907</v>
      </c>
      <c r="R59" s="8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136"/>
    </row>
    <row r="60" spans="2:32" x14ac:dyDescent="0.25">
      <c r="B60" s="400"/>
      <c r="C60" s="311" t="s">
        <v>284</v>
      </c>
      <c r="D60" s="215">
        <f>+'Mecra Kırılımı'!D382+'Mecra Kırılımı'!D422+'Mecra Kırılımı'!D462+'Mecra Kırılımı'!D502+'Mecra Kırılımı'!D542+'Mecra Kırılımı'!D582+'Mecra Kırılımı'!D622+'Mecra Kırılımı'!D662+'Mecra Kırılımı'!D702+'Mecra Kırılımı'!D742+'Mecra Kırılımı'!D782+'Mecra Kırılımı'!D822+'Mecra Kırılımı'!D862+'Mecra Kırılımı'!D902+'Mecra Kırılımı'!D942+'Mecra Kırılımı'!D982+'Mecra Kırılımı'!D1022+'Mecra Kırılımı'!D1062+'Mecra Kırılımı'!D1102+'Mecra Kırılımı'!D1142+'Mecra Kırılımı'!D1182+'Mecra Kırılımı'!D1222</f>
        <v>0</v>
      </c>
      <c r="E60" s="215">
        <f>+'Mecra Kırılımı'!E382+'Mecra Kırılımı'!E422+'Mecra Kırılımı'!E462+'Mecra Kırılımı'!E502+'Mecra Kırılımı'!E542+'Mecra Kırılımı'!E582+'Mecra Kırılımı'!E622+'Mecra Kırılımı'!E662+'Mecra Kırılımı'!E702+'Mecra Kırılımı'!E742+'Mecra Kırılımı'!E782+'Mecra Kırılımı'!E822+'Mecra Kırılımı'!E862+'Mecra Kırılımı'!E902+'Mecra Kırılımı'!E942+'Mecra Kırılımı'!E982+'Mecra Kırılımı'!E1022+'Mecra Kırılımı'!E1062+'Mecra Kırılımı'!E1102+'Mecra Kırılımı'!E1142+'Mecra Kırılımı'!E1182+'Mecra Kırılımı'!E1222</f>
        <v>55812.62</v>
      </c>
      <c r="F60" s="215">
        <f>+'Mecra Kırılımı'!F382+'Mecra Kırılımı'!F422+'Mecra Kırılımı'!F462+'Mecra Kırılımı'!F502+'Mecra Kırılımı'!F542+'Mecra Kırılımı'!F582+'Mecra Kırılımı'!F622+'Mecra Kırılımı'!F662+'Mecra Kırılımı'!F702+'Mecra Kırılımı'!F742+'Mecra Kırılımı'!F782+'Mecra Kırılımı'!F822+'Mecra Kırılımı'!F862+'Mecra Kırılımı'!F902+'Mecra Kırılımı'!F942+'Mecra Kırılımı'!F982+'Mecra Kırılımı'!F1022+'Mecra Kırılımı'!F1062+'Mecra Kırılımı'!F1102+'Mecra Kırılımı'!F1142+'Mecra Kırılımı'!F1182+'Mecra Kırılımı'!F1222</f>
        <v>85600</v>
      </c>
      <c r="G60" s="215">
        <f>+'Mecra Kırılımı'!G382+'Mecra Kırılımı'!G422+'Mecra Kırılımı'!G462+'Mecra Kırılımı'!G502+'Mecra Kırılımı'!G542+'Mecra Kırılımı'!G582+'Mecra Kırılımı'!G622+'Mecra Kırılımı'!G662+'Mecra Kırılımı'!G702+'Mecra Kırılımı'!G742+'Mecra Kırılımı'!G782+'Mecra Kırılımı'!G822+'Mecra Kırılımı'!G862+'Mecra Kırılımı'!G902+'Mecra Kırılımı'!G942+'Mecra Kırılımı'!G982+'Mecra Kırılımı'!G1022+'Mecra Kırılımı'!G1062+'Mecra Kırılımı'!G1102+'Mecra Kırılımı'!G1142+'Mecra Kırılımı'!G1182+'Mecra Kırılımı'!G1222</f>
        <v>0</v>
      </c>
      <c r="H60" s="215">
        <f>+'Mecra Kırılımı'!H382+'Mecra Kırılımı'!H422+'Mecra Kırılımı'!H462+'Mecra Kırılımı'!H502+'Mecra Kırılımı'!H542+'Mecra Kırılımı'!H582+'Mecra Kırılımı'!H622+'Mecra Kırılımı'!H662+'Mecra Kırılımı'!H702+'Mecra Kırılımı'!H742+'Mecra Kırılımı'!H782+'Mecra Kırılımı'!H822+'Mecra Kırılımı'!H862+'Mecra Kırılımı'!H902+'Mecra Kırılımı'!H942+'Mecra Kırılımı'!H982+'Mecra Kırılımı'!H1022+'Mecra Kırılımı'!H1062+'Mecra Kırılımı'!H1102+'Mecra Kırılımı'!H1142+'Mecra Kırılımı'!H1182+'Mecra Kırılımı'!H1222</f>
        <v>20133.75</v>
      </c>
      <c r="I60" s="215">
        <f>+'Mecra Kırılımı'!I382+'Mecra Kırılımı'!I422+'Mecra Kırılımı'!I462+'Mecra Kırılımı'!I502+'Mecra Kırılımı'!I542+'Mecra Kırılımı'!I582+'Mecra Kırılımı'!I622+'Mecra Kırılımı'!I662+'Mecra Kırılımı'!I702+'Mecra Kırılımı'!I742+'Mecra Kırılımı'!I782+'Mecra Kırılımı'!I822+'Mecra Kırılımı'!I862+'Mecra Kırılımı'!I902+'Mecra Kırılımı'!I942+'Mecra Kırılımı'!I982+'Mecra Kırılımı'!I1022+'Mecra Kırılımı'!I1062+'Mecra Kırılımı'!I1102+'Mecra Kırılımı'!I1142+'Mecra Kırılımı'!I1182+'Mecra Kırılımı'!I1222</f>
        <v>0</v>
      </c>
      <c r="J60" s="215">
        <f>+'Mecra Kırılımı'!J382+'Mecra Kırılımı'!J422+'Mecra Kırılımı'!J462+'Mecra Kırılımı'!J502+'Mecra Kırılımı'!J542+'Mecra Kırılımı'!J582+'Mecra Kırılımı'!J622+'Mecra Kırılımı'!J662+'Mecra Kırılımı'!J702+'Mecra Kırılımı'!J742+'Mecra Kırılımı'!J782+'Mecra Kırılımı'!J822+'Mecra Kırılımı'!J862+'Mecra Kırılımı'!J902+'Mecra Kırılımı'!J942+'Mecra Kırılımı'!J982+'Mecra Kırılımı'!J1022+'Mecra Kırılımı'!J1062+'Mecra Kırılımı'!J1102+'Mecra Kırılımı'!J1142+'Mecra Kırılımı'!J1182+'Mecra Kırılımı'!J1222</f>
        <v>0</v>
      </c>
      <c r="K60" s="215">
        <f>+'Mecra Kırılımı'!K382+'Mecra Kırılımı'!K422+'Mecra Kırılımı'!K462+'Mecra Kırılımı'!K502+'Mecra Kırılımı'!K542+'Mecra Kırılımı'!K582+'Mecra Kırılımı'!K622+'Mecra Kırılımı'!K662+'Mecra Kırılımı'!K702+'Mecra Kırılımı'!K742+'Mecra Kırılımı'!K782+'Mecra Kırılımı'!K822+'Mecra Kırılımı'!K862+'Mecra Kırılımı'!K902+'Mecra Kırılımı'!K942+'Mecra Kırılımı'!K982+'Mecra Kırılımı'!K1022+'Mecra Kırılımı'!K1062+'Mecra Kırılımı'!K1102+'Mecra Kırılımı'!K1142+'Mecra Kırılımı'!K1182+'Mecra Kırılımı'!K1222</f>
        <v>0</v>
      </c>
      <c r="L60" s="215">
        <f>+'Mecra Kırılımı'!L382+'Mecra Kırılımı'!L422+'Mecra Kırılımı'!L462+'Mecra Kırılımı'!L502+'Mecra Kırılımı'!L542+'Mecra Kırılımı'!L582+'Mecra Kırılımı'!L622+'Mecra Kırılımı'!L662+'Mecra Kırılımı'!L702+'Mecra Kırılımı'!L742+'Mecra Kırılımı'!L782+'Mecra Kırılımı'!L822+'Mecra Kırılımı'!L862+'Mecra Kırılımı'!L902+'Mecra Kırılımı'!L942+'Mecra Kırılımı'!L982+'Mecra Kırılımı'!L1022+'Mecra Kırılımı'!L1062+'Mecra Kırılımı'!L1102+'Mecra Kırılımı'!L1142+'Mecra Kırılımı'!L1182+'Mecra Kırılımı'!L1222</f>
        <v>0</v>
      </c>
      <c r="M60" s="215">
        <f>+'Mecra Kırılımı'!M382+'Mecra Kırılımı'!M422+'Mecra Kırılımı'!M462+'Mecra Kırılımı'!M502+'Mecra Kırılımı'!M542+'Mecra Kırılımı'!M582+'Mecra Kırılımı'!M622+'Mecra Kırılımı'!M662+'Mecra Kırılımı'!M702+'Mecra Kırılımı'!M742+'Mecra Kırılımı'!M782+'Mecra Kırılımı'!M822+'Mecra Kırılımı'!M862+'Mecra Kırılımı'!M902+'Mecra Kırılımı'!M942+'Mecra Kırılımı'!M982+'Mecra Kırılımı'!M1022+'Mecra Kırılımı'!M1062+'Mecra Kırılımı'!M1102+'Mecra Kırılımı'!M1142+'Mecra Kırılımı'!M1182+'Mecra Kırılımı'!M1222</f>
        <v>0</v>
      </c>
      <c r="N60" s="215">
        <f>+'Mecra Kırılımı'!N382+'Mecra Kırılımı'!N422+'Mecra Kırılımı'!N462+'Mecra Kırılımı'!N502+'Mecra Kırılımı'!N542+'Mecra Kırılımı'!N582+'Mecra Kırılımı'!N622+'Mecra Kırılımı'!N662+'Mecra Kırılımı'!N702+'Mecra Kırılımı'!N742+'Mecra Kırılımı'!N782+'Mecra Kırılımı'!N822+'Mecra Kırılımı'!N862+'Mecra Kırılımı'!N902+'Mecra Kırılımı'!N942+'Mecra Kırılımı'!N982+'Mecra Kırılımı'!N1022+'Mecra Kırılımı'!N1062+'Mecra Kırılımı'!N1102+'Mecra Kırılımı'!N1142+'Mecra Kırılımı'!N1182+'Mecra Kırılımı'!N1222</f>
        <v>0</v>
      </c>
      <c r="O60" s="215">
        <f>+'Mecra Kırılımı'!O382+'Mecra Kırılımı'!O422+'Mecra Kırılımı'!O462+'Mecra Kırılımı'!O502+'Mecra Kırılımı'!O542+'Mecra Kırılımı'!O582+'Mecra Kırılımı'!O622+'Mecra Kırılımı'!O662+'Mecra Kırılımı'!O702+'Mecra Kırılımı'!O742+'Mecra Kırılımı'!O782+'Mecra Kırılımı'!O822+'Mecra Kırılımı'!O862+'Mecra Kırılımı'!O902+'Mecra Kırılımı'!O942+'Mecra Kırılımı'!O982+'Mecra Kırılımı'!O1022+'Mecra Kırılımı'!O1062+'Mecra Kırılımı'!O1102+'Mecra Kırılımı'!O1142+'Mecra Kırılımı'!O1182+'Mecra Kırılımı'!O1222</f>
        <v>0</v>
      </c>
      <c r="P60" s="216">
        <f t="shared" ref="P60:P78" si="27">SUM(D60:O60)</f>
        <v>161546.37</v>
      </c>
      <c r="Q60" s="136"/>
      <c r="R60" s="8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136"/>
    </row>
    <row r="61" spans="2:32" x14ac:dyDescent="0.25">
      <c r="B61" s="400"/>
      <c r="C61" s="311" t="s">
        <v>288</v>
      </c>
      <c r="D61" s="215">
        <f>+'Mecra Kırılımı'!D383+'Mecra Kırılımı'!D423+'Mecra Kırılımı'!D463+'Mecra Kırılımı'!D503+'Mecra Kırılımı'!D543+'Mecra Kırılımı'!D583+'Mecra Kırılımı'!D623+'Mecra Kırılımı'!D663+'Mecra Kırılımı'!D703+'Mecra Kırılımı'!D743+'Mecra Kırılımı'!D783+'Mecra Kırılımı'!D823+'Mecra Kırılımı'!D863+'Mecra Kırılımı'!D903+'Mecra Kırılımı'!D943+'Mecra Kırılımı'!D983+'Mecra Kırılımı'!D1023+'Mecra Kırılımı'!D1063+'Mecra Kırılımı'!D1103+'Mecra Kırılımı'!D1143+'Mecra Kırılımı'!D1183+'Mecra Kırılımı'!D1223</f>
        <v>0</v>
      </c>
      <c r="E61" s="215">
        <f>+'Mecra Kırılımı'!E383+'Mecra Kırılımı'!E423+'Mecra Kırılımı'!E463+'Mecra Kırılımı'!E503+'Mecra Kırılımı'!E543+'Mecra Kırılımı'!E583+'Mecra Kırılımı'!E623+'Mecra Kırılımı'!E663+'Mecra Kırılımı'!E703+'Mecra Kırılımı'!E743+'Mecra Kırılımı'!E783+'Mecra Kırılımı'!E823+'Mecra Kırılımı'!E863+'Mecra Kırılımı'!E903+'Mecra Kırılımı'!E943+'Mecra Kırılımı'!E983+'Mecra Kırılımı'!E1023+'Mecra Kırılımı'!E1063+'Mecra Kırılımı'!E1103+'Mecra Kırılımı'!E1143+'Mecra Kırılımı'!E1183+'Mecra Kırılımı'!E1223</f>
        <v>21440</v>
      </c>
      <c r="F61" s="215">
        <f>+'Mecra Kırılımı'!F383+'Mecra Kırılımı'!F423+'Mecra Kırılımı'!F463+'Mecra Kırılımı'!F503+'Mecra Kırılımı'!F543+'Mecra Kırılımı'!F583+'Mecra Kırılımı'!F623+'Mecra Kırılımı'!F663+'Mecra Kırılımı'!F703+'Mecra Kırılımı'!F743+'Mecra Kırılımı'!F783+'Mecra Kırılımı'!F823+'Mecra Kırılımı'!F863+'Mecra Kırılımı'!F903+'Mecra Kırılımı'!F943+'Mecra Kırılımı'!F983+'Mecra Kırılımı'!F1023+'Mecra Kırılımı'!F1063+'Mecra Kırılımı'!F1103+'Mecra Kırılımı'!F1143+'Mecra Kırılımı'!F1183+'Mecra Kırılımı'!F1223</f>
        <v>0</v>
      </c>
      <c r="G61" s="215">
        <f>+'Mecra Kırılımı'!G383+'Mecra Kırılımı'!G423+'Mecra Kırılımı'!G463+'Mecra Kırılımı'!G503+'Mecra Kırılımı'!G543+'Mecra Kırılımı'!G583+'Mecra Kırılımı'!G623+'Mecra Kırılımı'!G663+'Mecra Kırılımı'!G703+'Mecra Kırılımı'!G743+'Mecra Kırılımı'!G783+'Mecra Kırılımı'!G823+'Mecra Kırılımı'!G863+'Mecra Kırılımı'!G903+'Mecra Kırılımı'!G943+'Mecra Kırılımı'!G983+'Mecra Kırılımı'!G1023+'Mecra Kırılımı'!G1063+'Mecra Kırılımı'!G1103+'Mecra Kırılımı'!G1143+'Mecra Kırılımı'!G1183+'Mecra Kırılımı'!G1223</f>
        <v>44640</v>
      </c>
      <c r="H61" s="215">
        <f>+'Mecra Kırılımı'!H383+'Mecra Kırılımı'!H423+'Mecra Kırılımı'!H463+'Mecra Kırılımı'!H503+'Mecra Kırılımı'!H543+'Mecra Kırılımı'!H583+'Mecra Kırılımı'!H623+'Mecra Kırılımı'!H663+'Mecra Kırılımı'!H703+'Mecra Kırılımı'!H743+'Mecra Kırılımı'!H783+'Mecra Kırılımı'!H823+'Mecra Kırılımı'!H863+'Mecra Kırılımı'!H903+'Mecra Kırılımı'!H943+'Mecra Kırılımı'!H983+'Mecra Kırılımı'!H1023+'Mecra Kırılımı'!H1063+'Mecra Kırılımı'!H1103+'Mecra Kırılımı'!H1143+'Mecra Kırılımı'!H1183+'Mecra Kırılımı'!H1223</f>
        <v>7615.5</v>
      </c>
      <c r="I61" s="215">
        <f>+'Mecra Kırılımı'!I383+'Mecra Kırılımı'!I423+'Mecra Kırılımı'!I463+'Mecra Kırılımı'!I503+'Mecra Kırılımı'!I543+'Mecra Kırılımı'!I583+'Mecra Kırılımı'!I623+'Mecra Kırılımı'!I663+'Mecra Kırılımı'!I703+'Mecra Kırılımı'!I743+'Mecra Kırılımı'!I783+'Mecra Kırılımı'!I823+'Mecra Kırılımı'!I863+'Mecra Kırılımı'!I903+'Mecra Kırılımı'!I943+'Mecra Kırılımı'!I983+'Mecra Kırılımı'!I1023+'Mecra Kırılımı'!I1063+'Mecra Kırılımı'!I1103+'Mecra Kırılımı'!I1143+'Mecra Kırılımı'!I1183+'Mecra Kırılımı'!I1223</f>
        <v>0</v>
      </c>
      <c r="J61" s="215">
        <f>+'Mecra Kırılımı'!J383+'Mecra Kırılımı'!J423+'Mecra Kırılımı'!J463+'Mecra Kırılımı'!J503+'Mecra Kırılımı'!J543+'Mecra Kırılımı'!J583+'Mecra Kırılımı'!J623+'Mecra Kırılımı'!J663+'Mecra Kırılımı'!J703+'Mecra Kırılımı'!J743+'Mecra Kırılımı'!J783+'Mecra Kırılımı'!J823+'Mecra Kırılımı'!J863+'Mecra Kırılımı'!J903+'Mecra Kırılımı'!J943+'Mecra Kırılımı'!J983+'Mecra Kırılımı'!J1023+'Mecra Kırılımı'!J1063+'Mecra Kırılımı'!J1103+'Mecra Kırılımı'!J1143+'Mecra Kırılımı'!J1183+'Mecra Kırılımı'!J1223</f>
        <v>0</v>
      </c>
      <c r="K61" s="215">
        <f>+'Mecra Kırılımı'!K383+'Mecra Kırılımı'!K423+'Mecra Kırılımı'!K463+'Mecra Kırılımı'!K503+'Mecra Kırılımı'!K543+'Mecra Kırılımı'!K583+'Mecra Kırılımı'!K623+'Mecra Kırılımı'!K663+'Mecra Kırılımı'!K703+'Mecra Kırılımı'!K743+'Mecra Kırılımı'!K783+'Mecra Kırılımı'!K823+'Mecra Kırılımı'!K863+'Mecra Kırılımı'!K903+'Mecra Kırılımı'!K943+'Mecra Kırılımı'!K983+'Mecra Kırılımı'!K1023+'Mecra Kırılımı'!K1063+'Mecra Kırılımı'!K1103+'Mecra Kırılımı'!K1143+'Mecra Kırılımı'!K1183+'Mecra Kırılımı'!K1223</f>
        <v>0</v>
      </c>
      <c r="L61" s="215">
        <f>+'Mecra Kırılımı'!L383+'Mecra Kırılımı'!L423+'Mecra Kırılımı'!L463+'Mecra Kırılımı'!L503+'Mecra Kırılımı'!L543+'Mecra Kırılımı'!L583+'Mecra Kırılımı'!L623+'Mecra Kırılımı'!L663+'Mecra Kırılımı'!L703+'Mecra Kırılımı'!L743+'Mecra Kırılımı'!L783+'Mecra Kırılımı'!L823+'Mecra Kırılımı'!L863+'Mecra Kırılımı'!L903+'Mecra Kırılımı'!L943+'Mecra Kırılımı'!L983+'Mecra Kırılımı'!L1023+'Mecra Kırılımı'!L1063+'Mecra Kırılımı'!L1103+'Mecra Kırılımı'!L1143+'Mecra Kırılımı'!L1183+'Mecra Kırılımı'!L1223</f>
        <v>0</v>
      </c>
      <c r="M61" s="215">
        <f>+'Mecra Kırılımı'!M383+'Mecra Kırılımı'!M423+'Mecra Kırılımı'!M463+'Mecra Kırılımı'!M503+'Mecra Kırılımı'!M543+'Mecra Kırılımı'!M583+'Mecra Kırılımı'!M623+'Mecra Kırılımı'!M663+'Mecra Kırılımı'!M703+'Mecra Kırılımı'!M743+'Mecra Kırılımı'!M783+'Mecra Kırılımı'!M823+'Mecra Kırılımı'!M863+'Mecra Kırılımı'!M903+'Mecra Kırılımı'!M943+'Mecra Kırılımı'!M983+'Mecra Kırılımı'!M1023+'Mecra Kırılımı'!M1063+'Mecra Kırılımı'!M1103+'Mecra Kırılımı'!M1143+'Mecra Kırılımı'!M1183+'Mecra Kırılımı'!M1223</f>
        <v>40000</v>
      </c>
      <c r="N61" s="215">
        <f>+'Mecra Kırılımı'!N383+'Mecra Kırılımı'!N423+'Mecra Kırılımı'!N463+'Mecra Kırılımı'!N503+'Mecra Kırılımı'!N543+'Mecra Kırılımı'!N583+'Mecra Kırılımı'!N623+'Mecra Kırılımı'!N663+'Mecra Kırılımı'!N703+'Mecra Kırılımı'!N743+'Mecra Kırılımı'!N783+'Mecra Kırılımı'!N823+'Mecra Kırılımı'!N863+'Mecra Kırılımı'!N903+'Mecra Kırılımı'!N943+'Mecra Kırılımı'!N983+'Mecra Kırılımı'!N1023+'Mecra Kırılımı'!N1063+'Mecra Kırılımı'!N1103+'Mecra Kırılımı'!N1143+'Mecra Kırılımı'!N1183+'Mecra Kırılımı'!N1223</f>
        <v>0</v>
      </c>
      <c r="O61" s="215">
        <f>+'Mecra Kırılımı'!O383+'Mecra Kırılımı'!O423+'Mecra Kırılımı'!O463+'Mecra Kırılımı'!O503+'Mecra Kırılımı'!O543+'Mecra Kırılımı'!O583+'Mecra Kırılımı'!O623+'Mecra Kırılımı'!O663+'Mecra Kırılımı'!O703+'Mecra Kırılımı'!O743+'Mecra Kırılımı'!O783+'Mecra Kırılımı'!O823+'Mecra Kırılımı'!O863+'Mecra Kırılımı'!O903+'Mecra Kırılımı'!O943+'Mecra Kırılımı'!O983+'Mecra Kırılımı'!O1023+'Mecra Kırılımı'!O1063+'Mecra Kırılımı'!O1103+'Mecra Kırılımı'!O1143+'Mecra Kırılımı'!O1183+'Mecra Kırılımı'!O1223</f>
        <v>0</v>
      </c>
      <c r="P61" s="216">
        <f t="shared" si="27"/>
        <v>113695.5</v>
      </c>
      <c r="Q61" s="136"/>
      <c r="R61" s="8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136"/>
    </row>
    <row r="62" spans="2:32" x14ac:dyDescent="0.25">
      <c r="B62" s="400"/>
      <c r="C62" s="311" t="s">
        <v>280</v>
      </c>
      <c r="D62" s="215">
        <f>+'Mecra Kırılımı'!D384+'Mecra Kırılımı'!D424+'Mecra Kırılımı'!D464+'Mecra Kırılımı'!D504+'Mecra Kırılımı'!D544+'Mecra Kırılımı'!D584+'Mecra Kırılımı'!D624+'Mecra Kırılımı'!D664+'Mecra Kırılımı'!D704+'Mecra Kırılımı'!D744+'Mecra Kırılımı'!D784+'Mecra Kırılımı'!D824+'Mecra Kırılımı'!D864+'Mecra Kırılımı'!D904+'Mecra Kırılımı'!D944+'Mecra Kırılımı'!D984+'Mecra Kırılımı'!D1024+'Mecra Kırılımı'!D1064+'Mecra Kırılımı'!D1104+'Mecra Kırılımı'!D1144+'Mecra Kırılımı'!D1184+'Mecra Kırılımı'!D1224</f>
        <v>13000</v>
      </c>
      <c r="E62" s="215">
        <f>+'Mecra Kırılımı'!E384+'Mecra Kırılımı'!E424+'Mecra Kırılımı'!E464+'Mecra Kırılımı'!E504+'Mecra Kırılımı'!E544+'Mecra Kırılımı'!E584+'Mecra Kırılımı'!E624+'Mecra Kırılımı'!E664+'Mecra Kırılımı'!E704+'Mecra Kırılımı'!E744+'Mecra Kırılımı'!E784+'Mecra Kırılımı'!E824+'Mecra Kırılımı'!E864+'Mecra Kırılımı'!E904+'Mecra Kırılımı'!E944+'Mecra Kırılımı'!E984+'Mecra Kırılımı'!E1024+'Mecra Kırılımı'!E1064+'Mecra Kırılımı'!E1104+'Mecra Kırılımı'!E1144+'Mecra Kırılımı'!E1184+'Mecra Kırılımı'!E1224</f>
        <v>302906.51</v>
      </c>
      <c r="F62" s="215">
        <f>+'Mecra Kırılımı'!F384+'Mecra Kırılımı'!F424+'Mecra Kırılımı'!F464+'Mecra Kırılımı'!F504+'Mecra Kırılımı'!F544+'Mecra Kırılımı'!F584+'Mecra Kırılımı'!F624+'Mecra Kırılımı'!F664+'Mecra Kırılımı'!F704+'Mecra Kırılımı'!F744+'Mecra Kırılımı'!F784+'Mecra Kırılımı'!F824+'Mecra Kırılımı'!F864+'Mecra Kırılımı'!F904+'Mecra Kırılımı'!F944+'Mecra Kırılımı'!F984+'Mecra Kırılımı'!F1024+'Mecra Kırılımı'!F1064+'Mecra Kırılımı'!F1104+'Mecra Kırılımı'!F1144+'Mecra Kırılımı'!F1184+'Mecra Kırılımı'!F1224</f>
        <v>289678</v>
      </c>
      <c r="G62" s="215">
        <f>+'Mecra Kırılımı'!G384+'Mecra Kırılımı'!G424+'Mecra Kırılımı'!G464+'Mecra Kırılımı'!G504+'Mecra Kırılımı'!G544+'Mecra Kırılımı'!G584+'Mecra Kırılımı'!G624+'Mecra Kırılımı'!G664+'Mecra Kırılımı'!G704+'Mecra Kırılımı'!G744+'Mecra Kırılımı'!G784+'Mecra Kırılımı'!G824+'Mecra Kırılımı'!G864+'Mecra Kırılımı'!G904+'Mecra Kırılımı'!G944+'Mecra Kırılımı'!G984+'Mecra Kırılımı'!G1024+'Mecra Kırılımı'!G1064+'Mecra Kırılımı'!G1104+'Mecra Kırılımı'!G1144+'Mecra Kırılımı'!G1184+'Mecra Kırılımı'!G1224</f>
        <v>443740.43</v>
      </c>
      <c r="H62" s="215">
        <f>+'Mecra Kırılımı'!H384+'Mecra Kırılımı'!H424+'Mecra Kırılımı'!H464+'Mecra Kırılımı'!H504+'Mecra Kırılımı'!H544+'Mecra Kırılımı'!H584+'Mecra Kırılımı'!H624+'Mecra Kırılımı'!H664+'Mecra Kırılımı'!H704+'Mecra Kırılımı'!H744+'Mecra Kırılımı'!H784+'Mecra Kırılımı'!H824+'Mecra Kırılımı'!H864+'Mecra Kırılımı'!H904+'Mecra Kırılımı'!H944+'Mecra Kırılımı'!H984+'Mecra Kırılımı'!H1024+'Mecra Kırılımı'!H1064+'Mecra Kırılımı'!H1104+'Mecra Kırılımı'!H1144+'Mecra Kırılımı'!H1184+'Mecra Kırılımı'!H1224</f>
        <v>364790.37</v>
      </c>
      <c r="I62" s="215">
        <f>+'Mecra Kırılımı'!I384+'Mecra Kırılımı'!I424+'Mecra Kırılımı'!I464+'Mecra Kırılımı'!I504+'Mecra Kırılımı'!I544+'Mecra Kırılımı'!I584+'Mecra Kırılımı'!I624+'Mecra Kırılımı'!I664+'Mecra Kırılımı'!I704+'Mecra Kırılımı'!I744+'Mecra Kırılımı'!I784+'Mecra Kırılımı'!I824+'Mecra Kırılımı'!I864+'Mecra Kırılımı'!I904+'Mecra Kırılımı'!I944+'Mecra Kırılımı'!I984+'Mecra Kırılımı'!I1024+'Mecra Kırılımı'!I1064+'Mecra Kırılımı'!I1104+'Mecra Kırılımı'!I1144+'Mecra Kırılımı'!I1184+'Mecra Kırılımı'!I1224</f>
        <v>103100</v>
      </c>
      <c r="J62" s="215">
        <f>+'Mecra Kırılımı'!J384+'Mecra Kırılımı'!J424+'Mecra Kırılımı'!J464+'Mecra Kırılımı'!J504+'Mecra Kırılımı'!J544+'Mecra Kırılımı'!J584+'Mecra Kırılımı'!J624+'Mecra Kırılımı'!J664+'Mecra Kırılımı'!J704+'Mecra Kırılımı'!J744+'Mecra Kırılımı'!J784+'Mecra Kırılımı'!J824+'Mecra Kırılımı'!J864+'Mecra Kırılımı'!J904+'Mecra Kırılımı'!J944+'Mecra Kırılımı'!J984+'Mecra Kırılımı'!J1024+'Mecra Kırılımı'!J1064+'Mecra Kırılımı'!J1104+'Mecra Kırılımı'!J1144+'Mecra Kırılımı'!J1184+'Mecra Kırılımı'!J1224</f>
        <v>33125</v>
      </c>
      <c r="K62" s="215">
        <f>+'Mecra Kırılımı'!K384+'Mecra Kırılımı'!K424+'Mecra Kırılımı'!K464+'Mecra Kırılımı'!K504+'Mecra Kırılımı'!K544+'Mecra Kırılımı'!K584+'Mecra Kırılımı'!K624+'Mecra Kırılımı'!K664+'Mecra Kırılımı'!K704+'Mecra Kırılımı'!K744+'Mecra Kırılımı'!K784+'Mecra Kırılımı'!K824+'Mecra Kırılımı'!K864+'Mecra Kırılımı'!K904+'Mecra Kırılımı'!K944+'Mecra Kırılımı'!K984+'Mecra Kırılımı'!K1024+'Mecra Kırılımı'!K1064+'Mecra Kırılımı'!K1104+'Mecra Kırılımı'!K1144+'Mecra Kırılımı'!K1184+'Mecra Kırılımı'!K1224</f>
        <v>3000</v>
      </c>
      <c r="L62" s="215">
        <f>+'Mecra Kırılımı'!L384+'Mecra Kırılımı'!L424+'Mecra Kırılımı'!L464+'Mecra Kırılımı'!L504+'Mecra Kırılımı'!L544+'Mecra Kırılımı'!L584+'Mecra Kırılımı'!L624+'Mecra Kırılımı'!L664+'Mecra Kırılımı'!L704+'Mecra Kırılımı'!L744+'Mecra Kırılımı'!L784+'Mecra Kırılımı'!L824+'Mecra Kırılımı'!L864+'Mecra Kırılımı'!L904+'Mecra Kırılımı'!L944+'Mecra Kırılımı'!L984+'Mecra Kırılımı'!L1024+'Mecra Kırılımı'!L1064+'Mecra Kırılımı'!L1104+'Mecra Kırılımı'!L1144+'Mecra Kırılımı'!L1184+'Mecra Kırılımı'!L1224</f>
        <v>0</v>
      </c>
      <c r="M62" s="215">
        <f>+'Mecra Kırılımı'!M384+'Mecra Kırılımı'!M424+'Mecra Kırılımı'!M464+'Mecra Kırılımı'!M504+'Mecra Kırılımı'!M544+'Mecra Kırılımı'!M584+'Mecra Kırılımı'!M624+'Mecra Kırılımı'!M664+'Mecra Kırılımı'!M704+'Mecra Kırılımı'!M744+'Mecra Kırılımı'!M784+'Mecra Kırılımı'!M824+'Mecra Kırılımı'!M864+'Mecra Kırılımı'!M904+'Mecra Kırılımı'!M944+'Mecra Kırılımı'!M984+'Mecra Kırılımı'!M1024+'Mecra Kırılımı'!M1064+'Mecra Kırılımı'!M1104+'Mecra Kırılımı'!M1144+'Mecra Kırılımı'!M1184+'Mecra Kırılımı'!M1224</f>
        <v>0</v>
      </c>
      <c r="N62" s="215">
        <f>+'Mecra Kırılımı'!N384+'Mecra Kırılımı'!N424+'Mecra Kırılımı'!N464+'Mecra Kırılımı'!N504+'Mecra Kırılımı'!N544+'Mecra Kırılımı'!N584+'Mecra Kırılımı'!N624+'Mecra Kırılımı'!N664+'Mecra Kırılımı'!N704+'Mecra Kırılımı'!N744+'Mecra Kırılımı'!N784+'Mecra Kırılımı'!N824+'Mecra Kırılımı'!N864+'Mecra Kırılımı'!N904+'Mecra Kırılımı'!N944+'Mecra Kırılımı'!N984+'Mecra Kırılımı'!N1024+'Mecra Kırılımı'!N1064+'Mecra Kırılımı'!N1104+'Mecra Kırılımı'!N1144+'Mecra Kırılımı'!N1184+'Mecra Kırılımı'!N1224</f>
        <v>0</v>
      </c>
      <c r="O62" s="215">
        <f>+'Mecra Kırılımı'!O384+'Mecra Kırılımı'!O424+'Mecra Kırılımı'!O464+'Mecra Kırılımı'!O504+'Mecra Kırılımı'!O544+'Mecra Kırılımı'!O584+'Mecra Kırılımı'!O624+'Mecra Kırılımı'!O664+'Mecra Kırılımı'!O704+'Mecra Kırılımı'!O744+'Mecra Kırılımı'!O784+'Mecra Kırılımı'!O824+'Mecra Kırılımı'!O864+'Mecra Kırılımı'!O904+'Mecra Kırılımı'!O944+'Mecra Kırılımı'!O984+'Mecra Kırılımı'!O1024+'Mecra Kırılımı'!O1064+'Mecra Kırılımı'!O1104+'Mecra Kırılımı'!O1144+'Mecra Kırılımı'!O1184+'Mecra Kırılımı'!O1224</f>
        <v>0</v>
      </c>
      <c r="P62" s="216">
        <f t="shared" si="27"/>
        <v>1553340.31</v>
      </c>
      <c r="Q62" s="136"/>
      <c r="R62" s="8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136"/>
    </row>
    <row r="63" spans="2:32" x14ac:dyDescent="0.25">
      <c r="B63" s="400"/>
      <c r="C63" s="311" t="s">
        <v>285</v>
      </c>
      <c r="D63" s="215">
        <f>+'Mecra Kırılımı'!D385+'Mecra Kırılımı'!D425+'Mecra Kırılımı'!D465+'Mecra Kırılımı'!D505+'Mecra Kırılımı'!D545+'Mecra Kırılımı'!D585+'Mecra Kırılımı'!D625+'Mecra Kırılımı'!D665+'Mecra Kırılımı'!D705+'Mecra Kırılımı'!D745+'Mecra Kırılımı'!D785+'Mecra Kırılımı'!D825+'Mecra Kırılımı'!D865+'Mecra Kırılımı'!D905+'Mecra Kırılımı'!D945+'Mecra Kırılımı'!D985+'Mecra Kırılımı'!D1025+'Mecra Kırılımı'!D1065+'Mecra Kırılımı'!D1105+'Mecra Kırılımı'!D1145+'Mecra Kırılımı'!D1185+'Mecra Kırılımı'!D1225</f>
        <v>85600</v>
      </c>
      <c r="E63" s="215">
        <f>+'Mecra Kırılımı'!E385+'Mecra Kırılımı'!E425+'Mecra Kırılımı'!E465+'Mecra Kırılımı'!E505+'Mecra Kırılımı'!E545+'Mecra Kırılımı'!E585+'Mecra Kırılımı'!E625+'Mecra Kırılımı'!E665+'Mecra Kırılımı'!E705+'Mecra Kırılımı'!E745+'Mecra Kırılımı'!E785+'Mecra Kırılımı'!E825+'Mecra Kırılımı'!E865+'Mecra Kırılımı'!E905+'Mecra Kırılımı'!E945+'Mecra Kırılımı'!E985+'Mecra Kırılımı'!E1025+'Mecra Kırılımı'!E1065+'Mecra Kırılımı'!E1105+'Mecra Kırılımı'!E1145+'Mecra Kırılımı'!E1185+'Mecra Kırılımı'!E1225</f>
        <v>81289.52</v>
      </c>
      <c r="F63" s="215">
        <f>+'Mecra Kırılımı'!F385+'Mecra Kırılımı'!F425+'Mecra Kırılımı'!F465+'Mecra Kırılımı'!F505+'Mecra Kırılımı'!F545+'Mecra Kırılımı'!F585+'Mecra Kırılımı'!F625+'Mecra Kırılımı'!F665+'Mecra Kırılımı'!F705+'Mecra Kırılımı'!F745+'Mecra Kırılımı'!F785+'Mecra Kırılımı'!F825+'Mecra Kırılımı'!F865+'Mecra Kırılımı'!F905+'Mecra Kırılımı'!F945+'Mecra Kırılımı'!F985+'Mecra Kırılımı'!F1025+'Mecra Kırılımı'!F1065+'Mecra Kırılımı'!F1105+'Mecra Kırılımı'!F1145+'Mecra Kırılımı'!F1185+'Mecra Kırılımı'!F1225</f>
        <v>81106.959999999992</v>
      </c>
      <c r="G63" s="215">
        <f>+'Mecra Kırılımı'!G385+'Mecra Kırılımı'!G425+'Mecra Kırılımı'!G465+'Mecra Kırılımı'!G505+'Mecra Kırılımı'!G545+'Mecra Kırılımı'!G585+'Mecra Kırılımı'!G625+'Mecra Kırılımı'!G665+'Mecra Kırılımı'!G705+'Mecra Kırılımı'!G745+'Mecra Kırılımı'!G785+'Mecra Kırılımı'!G825+'Mecra Kırılımı'!G865+'Mecra Kırılımı'!G905+'Mecra Kırılımı'!G945+'Mecra Kırılımı'!G985+'Mecra Kırılımı'!G1025+'Mecra Kırılımı'!G1065+'Mecra Kırılımı'!G1105+'Mecra Kırılımı'!G1145+'Mecra Kırılımı'!G1185+'Mecra Kırılımı'!G1225</f>
        <v>0</v>
      </c>
      <c r="H63" s="215">
        <f>+'Mecra Kırılımı'!H385+'Mecra Kırılımı'!H425+'Mecra Kırılımı'!H465+'Mecra Kırılımı'!H505+'Mecra Kırılımı'!H545+'Mecra Kırılımı'!H585+'Mecra Kırılımı'!H625+'Mecra Kırılımı'!H665+'Mecra Kırılımı'!H705+'Mecra Kırılımı'!H745+'Mecra Kırılımı'!H785+'Mecra Kırılımı'!H825+'Mecra Kırılımı'!H865+'Mecra Kırılımı'!H905+'Mecra Kırılımı'!H945+'Mecra Kırılımı'!H985+'Mecra Kırılımı'!H1025+'Mecra Kırılımı'!H1065+'Mecra Kırılımı'!H1105+'Mecra Kırılımı'!H1145+'Mecra Kırılımı'!H1185+'Mecra Kırılımı'!H1225</f>
        <v>0</v>
      </c>
      <c r="I63" s="215">
        <f>+'Mecra Kırılımı'!I385+'Mecra Kırılımı'!I425+'Mecra Kırılımı'!I465+'Mecra Kırılımı'!I505+'Mecra Kırılımı'!I545+'Mecra Kırılımı'!I585+'Mecra Kırılımı'!I625+'Mecra Kırılımı'!I665+'Mecra Kırılımı'!I705+'Mecra Kırılımı'!I745+'Mecra Kırılımı'!I785+'Mecra Kırılımı'!I825+'Mecra Kırılımı'!I865+'Mecra Kırılımı'!I905+'Mecra Kırılımı'!I945+'Mecra Kırılımı'!I985+'Mecra Kırılımı'!I1025+'Mecra Kırılımı'!I1065+'Mecra Kırılımı'!I1105+'Mecra Kırılımı'!I1145+'Mecra Kırılımı'!I1185+'Mecra Kırılımı'!I1225</f>
        <v>0</v>
      </c>
      <c r="J63" s="215">
        <f>+'Mecra Kırılımı'!J385+'Mecra Kırılımı'!J425+'Mecra Kırılımı'!J465+'Mecra Kırılımı'!J505+'Mecra Kırılımı'!J545+'Mecra Kırılımı'!J585+'Mecra Kırılımı'!J625+'Mecra Kırılımı'!J665+'Mecra Kırılımı'!J705+'Mecra Kırılımı'!J745+'Mecra Kırılımı'!J785+'Mecra Kırılımı'!J825+'Mecra Kırılımı'!J865+'Mecra Kırılımı'!J905+'Mecra Kırılımı'!J945+'Mecra Kırılımı'!J985+'Mecra Kırılımı'!J1025+'Mecra Kırılımı'!J1065+'Mecra Kırılımı'!J1105+'Mecra Kırılımı'!J1145+'Mecra Kırılımı'!J1185+'Mecra Kırılımı'!J1225</f>
        <v>0</v>
      </c>
      <c r="K63" s="215">
        <f>+'Mecra Kırılımı'!K385+'Mecra Kırılımı'!K425+'Mecra Kırılımı'!K465+'Mecra Kırılımı'!K505+'Mecra Kırılımı'!K545+'Mecra Kırılımı'!K585+'Mecra Kırılımı'!K625+'Mecra Kırılımı'!K665+'Mecra Kırılımı'!K705+'Mecra Kırılımı'!K745+'Mecra Kırılımı'!K785+'Mecra Kırılımı'!K825+'Mecra Kırılımı'!K865+'Mecra Kırılımı'!K905+'Mecra Kırılımı'!K945+'Mecra Kırılımı'!K985+'Mecra Kırılımı'!K1025+'Mecra Kırılımı'!K1065+'Mecra Kırılımı'!K1105+'Mecra Kırılımı'!K1145+'Mecra Kırılımı'!K1185+'Mecra Kırılımı'!K1225</f>
        <v>0</v>
      </c>
      <c r="L63" s="215">
        <f>+'Mecra Kırılımı'!L385+'Mecra Kırılımı'!L425+'Mecra Kırılımı'!L465+'Mecra Kırılımı'!L505+'Mecra Kırılımı'!L545+'Mecra Kırılımı'!L585+'Mecra Kırılımı'!L625+'Mecra Kırılımı'!L665+'Mecra Kırılımı'!L705+'Mecra Kırılımı'!L745+'Mecra Kırılımı'!L785+'Mecra Kırılımı'!L825+'Mecra Kırılımı'!L865+'Mecra Kırılımı'!L905+'Mecra Kırılımı'!L945+'Mecra Kırılımı'!L985+'Mecra Kırılımı'!L1025+'Mecra Kırılımı'!L1065+'Mecra Kırılımı'!L1105+'Mecra Kırılımı'!L1145+'Mecra Kırılımı'!L1185+'Mecra Kırılımı'!L1225</f>
        <v>0</v>
      </c>
      <c r="M63" s="215">
        <f>+'Mecra Kırılımı'!M385+'Mecra Kırılımı'!M425+'Mecra Kırılımı'!M465+'Mecra Kırılımı'!M505+'Mecra Kırılımı'!M545+'Mecra Kırılımı'!M585+'Mecra Kırılımı'!M625+'Mecra Kırılımı'!M665+'Mecra Kırılımı'!M705+'Mecra Kırılımı'!M745+'Mecra Kırılımı'!M785+'Mecra Kırılımı'!M825+'Mecra Kırılımı'!M865+'Mecra Kırılımı'!M905+'Mecra Kırılımı'!M945+'Mecra Kırılımı'!M985+'Mecra Kırılımı'!M1025+'Mecra Kırılımı'!M1065+'Mecra Kırılımı'!M1105+'Mecra Kırılımı'!M1145+'Mecra Kırılımı'!M1185+'Mecra Kırılımı'!M1225</f>
        <v>0</v>
      </c>
      <c r="N63" s="215">
        <f>+'Mecra Kırılımı'!N385+'Mecra Kırılımı'!N425+'Mecra Kırılımı'!N465+'Mecra Kırılımı'!N505+'Mecra Kırılımı'!N545+'Mecra Kırılımı'!N585+'Mecra Kırılımı'!N625+'Mecra Kırılımı'!N665+'Mecra Kırılımı'!N705+'Mecra Kırılımı'!N745+'Mecra Kırılımı'!N785+'Mecra Kırılımı'!N825+'Mecra Kırılımı'!N865+'Mecra Kırılımı'!N905+'Mecra Kırılımı'!N945+'Mecra Kırılımı'!N985+'Mecra Kırılımı'!N1025+'Mecra Kırılımı'!N1065+'Mecra Kırılımı'!N1105+'Mecra Kırılımı'!N1145+'Mecra Kırılımı'!N1185+'Mecra Kırılımı'!N1225</f>
        <v>0</v>
      </c>
      <c r="O63" s="215">
        <f>+'Mecra Kırılımı'!O385+'Mecra Kırılımı'!O425+'Mecra Kırılımı'!O465+'Mecra Kırılımı'!O505+'Mecra Kırılımı'!O545+'Mecra Kırılımı'!O585+'Mecra Kırılımı'!O625+'Mecra Kırılımı'!O665+'Mecra Kırılımı'!O705+'Mecra Kırılımı'!O745+'Mecra Kırılımı'!O785+'Mecra Kırılımı'!O825+'Mecra Kırılımı'!O865+'Mecra Kırılımı'!O905+'Mecra Kırılımı'!O945+'Mecra Kırılımı'!O985+'Mecra Kırılımı'!O1025+'Mecra Kırılımı'!O1065+'Mecra Kırılımı'!O1105+'Mecra Kırılımı'!O1145+'Mecra Kırılımı'!O1185+'Mecra Kırılımı'!O1225</f>
        <v>0</v>
      </c>
      <c r="P63" s="216">
        <f t="shared" si="27"/>
        <v>247996.48</v>
      </c>
      <c r="Q63" s="136"/>
      <c r="R63" s="8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136"/>
    </row>
    <row r="64" spans="2:32" x14ac:dyDescent="0.25">
      <c r="B64" s="400"/>
      <c r="C64" s="311" t="s">
        <v>280</v>
      </c>
      <c r="D64" s="215">
        <f>+'Mecra Kırılımı'!D386+'Mecra Kırılımı'!D426+'Mecra Kırılımı'!D466+'Mecra Kırılımı'!D506+'Mecra Kırılımı'!D546+'Mecra Kırılımı'!D586+'Mecra Kırılımı'!D626+'Mecra Kırılımı'!D666+'Mecra Kırılımı'!D706+'Mecra Kırılımı'!D746+'Mecra Kırılımı'!D786+'Mecra Kırılımı'!D826+'Mecra Kırılımı'!D866+'Mecra Kırılımı'!D906+'Mecra Kırılımı'!D946+'Mecra Kırılımı'!D986+'Mecra Kırılımı'!D1026+'Mecra Kırılımı'!D1066+'Mecra Kırılımı'!D1106+'Mecra Kırılımı'!D1146+'Mecra Kırılımı'!D1186+'Mecra Kırılımı'!D1226</f>
        <v>55000</v>
      </c>
      <c r="E64" s="215">
        <f>+'Mecra Kırılımı'!E386+'Mecra Kırılımı'!E426+'Mecra Kırılımı'!E466+'Mecra Kırılımı'!E506+'Mecra Kırılımı'!E546+'Mecra Kırılımı'!E586+'Mecra Kırılımı'!E626+'Mecra Kırılımı'!E666+'Mecra Kırılımı'!E706+'Mecra Kırılımı'!E746+'Mecra Kırılımı'!E786+'Mecra Kırılımı'!E826+'Mecra Kırılımı'!E866+'Mecra Kırılımı'!E906+'Mecra Kırılımı'!E946+'Mecra Kırılımı'!E986+'Mecra Kırılımı'!E1026+'Mecra Kırılımı'!E1066+'Mecra Kırılımı'!E1106+'Mecra Kırılımı'!E1146+'Mecra Kırılımı'!E1186+'Mecra Kırılımı'!E1226</f>
        <v>53875</v>
      </c>
      <c r="F64" s="215">
        <f>+'Mecra Kırılımı'!F386+'Mecra Kırılımı'!F426+'Mecra Kırılımı'!F466+'Mecra Kırılımı'!F506+'Mecra Kırılımı'!F546+'Mecra Kırılımı'!F586+'Mecra Kırılımı'!F626+'Mecra Kırılımı'!F666+'Mecra Kırılımı'!F706+'Mecra Kırılımı'!F746+'Mecra Kırılımı'!F786+'Mecra Kırılımı'!F826+'Mecra Kırılımı'!F866+'Mecra Kırılımı'!F906+'Mecra Kırılımı'!F946+'Mecra Kırılımı'!F986+'Mecra Kırılımı'!F1026+'Mecra Kırılımı'!F1066+'Mecra Kırılımı'!F1106+'Mecra Kırılımı'!F1146+'Mecra Kırılımı'!F1186+'Mecra Kırılımı'!F1226</f>
        <v>80600</v>
      </c>
      <c r="G64" s="215">
        <f>+'Mecra Kırılımı'!G386+'Mecra Kırılımı'!G426+'Mecra Kırılımı'!G466+'Mecra Kırılımı'!G506+'Mecra Kırılımı'!G546+'Mecra Kırılımı'!G586+'Mecra Kırılımı'!G626+'Mecra Kırılımı'!G666+'Mecra Kırılımı'!G706+'Mecra Kırılımı'!G746+'Mecra Kırılımı'!G786+'Mecra Kırılımı'!G826+'Mecra Kırılımı'!G866+'Mecra Kırılımı'!G906+'Mecra Kırılımı'!G946+'Mecra Kırılımı'!G986+'Mecra Kırılımı'!G1026+'Mecra Kırılımı'!G1066+'Mecra Kırılımı'!G1106+'Mecra Kırılımı'!G1146+'Mecra Kırılımı'!G1186+'Mecra Kırılımı'!G1226</f>
        <v>195428.61</v>
      </c>
      <c r="H64" s="215">
        <f>+'Mecra Kırılımı'!H386+'Mecra Kırılımı'!H426+'Mecra Kırılımı'!H466+'Mecra Kırılımı'!H506+'Mecra Kırılımı'!H546+'Mecra Kırılımı'!H586+'Mecra Kırılımı'!H626+'Mecra Kırılımı'!H666+'Mecra Kırılımı'!H706+'Mecra Kırılımı'!H746+'Mecra Kırılımı'!H786+'Mecra Kırılımı'!H826+'Mecra Kırılımı'!H866+'Mecra Kırılımı'!H906+'Mecra Kırılımı'!H946+'Mecra Kırılımı'!H986+'Mecra Kırılımı'!H1026+'Mecra Kırılımı'!H1066+'Mecra Kırılımı'!H1106+'Mecra Kırılımı'!H1146+'Mecra Kırılımı'!H1186+'Mecra Kırılımı'!H1226</f>
        <v>75233.070000000007</v>
      </c>
      <c r="I64" s="215">
        <f>+'Mecra Kırılımı'!I386+'Mecra Kırılımı'!I426+'Mecra Kırılımı'!I466+'Mecra Kırılımı'!I506+'Mecra Kırılımı'!I546+'Mecra Kırılımı'!I586+'Mecra Kırılımı'!I626+'Mecra Kırılımı'!I666+'Mecra Kırılımı'!I706+'Mecra Kırılımı'!I746+'Mecra Kırılımı'!I786+'Mecra Kırılımı'!I826+'Mecra Kırılımı'!I866+'Mecra Kırılımı'!I906+'Mecra Kırılımı'!I946+'Mecra Kırılımı'!I986+'Mecra Kırılımı'!I1026+'Mecra Kırılımı'!I1066+'Mecra Kırılımı'!I1106+'Mecra Kırılımı'!I1146+'Mecra Kırılımı'!I1186+'Mecra Kırılımı'!I1226</f>
        <v>47650</v>
      </c>
      <c r="J64" s="215">
        <f>+'Mecra Kırılımı'!J386+'Mecra Kırılımı'!J426+'Mecra Kırılımı'!J466+'Mecra Kırılımı'!J506+'Mecra Kırılımı'!J546+'Mecra Kırılımı'!J586+'Mecra Kırılımı'!J626+'Mecra Kırılımı'!J666+'Mecra Kırılımı'!J706+'Mecra Kırılımı'!J746+'Mecra Kırılımı'!J786+'Mecra Kırılımı'!J826+'Mecra Kırılımı'!J866+'Mecra Kırılımı'!J906+'Mecra Kırılımı'!J946+'Mecra Kırılımı'!J986+'Mecra Kırılımı'!J1026+'Mecra Kırılımı'!J1066+'Mecra Kırılımı'!J1106+'Mecra Kırılımı'!J1146+'Mecra Kırılımı'!J1186+'Mecra Kırılımı'!J1226</f>
        <v>17650</v>
      </c>
      <c r="K64" s="215">
        <f>+'Mecra Kırılımı'!K386+'Mecra Kırılımı'!K426+'Mecra Kırılımı'!K466+'Mecra Kırılımı'!K506+'Mecra Kırılımı'!K546+'Mecra Kırılımı'!K586+'Mecra Kırılımı'!K626+'Mecra Kırılımı'!K666+'Mecra Kırılımı'!K706+'Mecra Kırılımı'!K746+'Mecra Kırılımı'!K786+'Mecra Kırılımı'!K826+'Mecra Kırılımı'!K866+'Mecra Kırılımı'!K906+'Mecra Kırılımı'!K946+'Mecra Kırılımı'!K986+'Mecra Kırılımı'!K1026+'Mecra Kırılımı'!K1066+'Mecra Kırılımı'!K1106+'Mecra Kırılımı'!K1146+'Mecra Kırılımı'!K1186+'Mecra Kırılımı'!K1226</f>
        <v>6600</v>
      </c>
      <c r="L64" s="215">
        <f>+'Mecra Kırılımı'!L386+'Mecra Kırılımı'!L426+'Mecra Kırılımı'!L466+'Mecra Kırılımı'!L506+'Mecra Kırılımı'!L546+'Mecra Kırılımı'!L586+'Mecra Kırılımı'!L626+'Mecra Kırılımı'!L666+'Mecra Kırılımı'!L706+'Mecra Kırılımı'!L746+'Mecra Kırılımı'!L786+'Mecra Kırılımı'!L826+'Mecra Kırılımı'!L866+'Mecra Kırılımı'!L906+'Mecra Kırılımı'!L946+'Mecra Kırılımı'!L986+'Mecra Kırılımı'!L1026+'Mecra Kırılımı'!L1066+'Mecra Kırılımı'!L1106+'Mecra Kırılımı'!L1146+'Mecra Kırılımı'!L1186+'Mecra Kırılımı'!L1226</f>
        <v>0</v>
      </c>
      <c r="M64" s="215">
        <f>+'Mecra Kırılımı'!M386+'Mecra Kırılımı'!M426+'Mecra Kırılımı'!M466+'Mecra Kırılımı'!M506+'Mecra Kırılımı'!M546+'Mecra Kırılımı'!M586+'Mecra Kırılımı'!M626+'Mecra Kırılımı'!M666+'Mecra Kırılımı'!M706+'Mecra Kırılımı'!M746+'Mecra Kırılımı'!M786+'Mecra Kırılımı'!M826+'Mecra Kırılımı'!M866+'Mecra Kırılımı'!M906+'Mecra Kırılımı'!M946+'Mecra Kırılımı'!M986+'Mecra Kırılımı'!M1026+'Mecra Kırılımı'!M1066+'Mecra Kırılımı'!M1106+'Mecra Kırılımı'!M1146+'Mecra Kırılımı'!M1186+'Mecra Kırılımı'!M1226</f>
        <v>0</v>
      </c>
      <c r="N64" s="215">
        <f>+'Mecra Kırılımı'!N386+'Mecra Kırılımı'!N426+'Mecra Kırılımı'!N466+'Mecra Kırılımı'!N506+'Mecra Kırılımı'!N546+'Mecra Kırılımı'!N586+'Mecra Kırılımı'!N626+'Mecra Kırılımı'!N666+'Mecra Kırılımı'!N706+'Mecra Kırılımı'!N746+'Mecra Kırılımı'!N786+'Mecra Kırılımı'!N826+'Mecra Kırılımı'!N866+'Mecra Kırılımı'!N906+'Mecra Kırılımı'!N946+'Mecra Kırılımı'!N986+'Mecra Kırılımı'!N1026+'Mecra Kırılımı'!N1066+'Mecra Kırılımı'!N1106+'Mecra Kırılımı'!N1146+'Mecra Kırılımı'!N1186+'Mecra Kırılımı'!N1226</f>
        <v>0</v>
      </c>
      <c r="O64" s="215">
        <f>+'Mecra Kırılımı'!O386+'Mecra Kırılımı'!O426+'Mecra Kırılımı'!O466+'Mecra Kırılımı'!O506+'Mecra Kırılımı'!O546+'Mecra Kırılımı'!O586+'Mecra Kırılımı'!O626+'Mecra Kırılımı'!O666+'Mecra Kırılımı'!O706+'Mecra Kırılımı'!O746+'Mecra Kırılımı'!O786+'Mecra Kırılımı'!O826+'Mecra Kırılımı'!O866+'Mecra Kırılımı'!O906+'Mecra Kırılımı'!O946+'Mecra Kırılımı'!O986+'Mecra Kırılımı'!O1026+'Mecra Kırılımı'!O1066+'Mecra Kırılımı'!O1106+'Mecra Kırılımı'!O1146+'Mecra Kırılımı'!O1186+'Mecra Kırılımı'!O1226</f>
        <v>0</v>
      </c>
      <c r="P64" s="216">
        <f t="shared" si="27"/>
        <v>532036.67999999993</v>
      </c>
      <c r="Q64" s="136"/>
      <c r="R64" s="8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136"/>
    </row>
    <row r="65" spans="2:32" x14ac:dyDescent="0.25">
      <c r="B65" s="400"/>
      <c r="C65" s="311" t="s">
        <v>286</v>
      </c>
      <c r="D65" s="215">
        <f>+'Mecra Kırılımı'!D387+'Mecra Kırılımı'!D427+'Mecra Kırılımı'!D467+'Mecra Kırılımı'!D507+'Mecra Kırılımı'!D547+'Mecra Kırılımı'!D587+'Mecra Kırılımı'!D627+'Mecra Kırılımı'!D667+'Mecra Kırılımı'!D707+'Mecra Kırılımı'!D747+'Mecra Kırılımı'!D787+'Mecra Kırılımı'!D827+'Mecra Kırılımı'!D867+'Mecra Kırılımı'!D907+'Mecra Kırılımı'!D947+'Mecra Kırılımı'!D987+'Mecra Kırılımı'!D1027+'Mecra Kırılımı'!D1067+'Mecra Kırılımı'!D1107+'Mecra Kırılımı'!D1147+'Mecra Kırılımı'!D1187+'Mecra Kırılımı'!D1227</f>
        <v>24295.99</v>
      </c>
      <c r="E65" s="215">
        <f>+'Mecra Kırılımı'!E387+'Mecra Kırılımı'!E427+'Mecra Kırılımı'!E467+'Mecra Kırılımı'!E507+'Mecra Kırılımı'!E547+'Mecra Kırılımı'!E587+'Mecra Kırılımı'!E627+'Mecra Kırılımı'!E667+'Mecra Kırılımı'!E707+'Mecra Kırılımı'!E747+'Mecra Kırılımı'!E787+'Mecra Kırılımı'!E827+'Mecra Kırılımı'!E867+'Mecra Kırılımı'!E907+'Mecra Kırılımı'!E947+'Mecra Kırılımı'!E987+'Mecra Kırılımı'!E1027+'Mecra Kırılımı'!E1067+'Mecra Kırılımı'!E1107+'Mecra Kırılımı'!E1147+'Mecra Kırılımı'!E1187+'Mecra Kırılımı'!E1227</f>
        <v>25289.469999999998</v>
      </c>
      <c r="F65" s="215">
        <f>+'Mecra Kırılımı'!F387+'Mecra Kırılımı'!F427+'Mecra Kırılımı'!F467+'Mecra Kırılımı'!F507+'Mecra Kırılımı'!F547+'Mecra Kırılımı'!F587+'Mecra Kırılımı'!F627+'Mecra Kırılımı'!F667+'Mecra Kırılımı'!F707+'Mecra Kırılımı'!F747+'Mecra Kırılımı'!F787+'Mecra Kırılımı'!F827+'Mecra Kırılımı'!F867+'Mecra Kırılımı'!F907+'Mecra Kırılımı'!F947+'Mecra Kırılımı'!F987+'Mecra Kırılımı'!F1027+'Mecra Kırılımı'!F1067+'Mecra Kırılımı'!F1107+'Mecra Kırılımı'!F1147+'Mecra Kırılımı'!F1187+'Mecra Kırılımı'!F1227</f>
        <v>23778.545999999998</v>
      </c>
      <c r="G65" s="215">
        <f>+'Mecra Kırılımı'!G387+'Mecra Kırılımı'!G427+'Mecra Kırılımı'!G467+'Mecra Kırılımı'!G507+'Mecra Kırılımı'!G547+'Mecra Kırılımı'!G587+'Mecra Kırılımı'!G627+'Mecra Kırılımı'!G667+'Mecra Kırılımı'!G707+'Mecra Kırılımı'!G747+'Mecra Kırılımı'!G787+'Mecra Kırılımı'!G827+'Mecra Kırılımı'!G867+'Mecra Kırılımı'!G907+'Mecra Kırılımı'!G947+'Mecra Kırılımı'!G987+'Mecra Kırılımı'!G1027+'Mecra Kırılımı'!G1067+'Mecra Kırılımı'!G1107+'Mecra Kırılımı'!G1147+'Mecra Kırılımı'!G1187+'Mecra Kırılımı'!G1227</f>
        <v>26584.05</v>
      </c>
      <c r="H65" s="215">
        <f>+'Mecra Kırılımı'!H387+'Mecra Kırılımı'!H427+'Mecra Kırılımı'!H467+'Mecra Kırılımı'!H507+'Mecra Kırılımı'!H547+'Mecra Kırılımı'!H587+'Mecra Kırılımı'!H627+'Mecra Kırılımı'!H667+'Mecra Kırılımı'!H707+'Mecra Kırılımı'!H747+'Mecra Kırılımı'!H787+'Mecra Kırılımı'!H827+'Mecra Kırılımı'!H867+'Mecra Kırılımı'!H907+'Mecra Kırılımı'!H947+'Mecra Kırılımı'!H987+'Mecra Kırılımı'!H1027+'Mecra Kırılımı'!H1067+'Mecra Kırılımı'!H1107+'Mecra Kırılımı'!H1147+'Mecra Kırılımı'!H1187+'Mecra Kırılımı'!H1227</f>
        <v>27473.153999999999</v>
      </c>
      <c r="I65" s="215">
        <f>+'Mecra Kırılımı'!I387+'Mecra Kırılımı'!I427+'Mecra Kırılımı'!I467+'Mecra Kırılımı'!I507+'Mecra Kırılımı'!I547+'Mecra Kırılımı'!I587+'Mecra Kırılımı'!I627+'Mecra Kırılımı'!I667+'Mecra Kırılımı'!I707+'Mecra Kırılımı'!I747+'Mecra Kırılımı'!I787+'Mecra Kırılımı'!I827+'Mecra Kırılımı'!I867+'Mecra Kırılımı'!I907+'Mecra Kırılımı'!I947+'Mecra Kırılımı'!I987+'Mecra Kırılımı'!I1027+'Mecra Kırılımı'!I1067+'Mecra Kırılımı'!I1107+'Mecra Kırılımı'!I1147+'Mecra Kırılımı'!I1187+'Mecra Kırılımı'!I1227</f>
        <v>39668.504000000001</v>
      </c>
      <c r="J65" s="215">
        <f>+'Mecra Kırılımı'!J387+'Mecra Kırılımı'!J427+'Mecra Kırılımı'!J467+'Mecra Kırılımı'!J507+'Mecra Kırılımı'!J547+'Mecra Kırılımı'!J587+'Mecra Kırılımı'!J627+'Mecra Kırılımı'!J667+'Mecra Kırılımı'!J707+'Mecra Kırılımı'!J747+'Mecra Kırılımı'!J787+'Mecra Kırılımı'!J827+'Mecra Kırılımı'!J867+'Mecra Kırılımı'!J907+'Mecra Kırılımı'!J947+'Mecra Kırılımı'!J987+'Mecra Kırılımı'!J1027+'Mecra Kırılımı'!J1067+'Mecra Kırılımı'!J1107+'Mecra Kırılımı'!J1147+'Mecra Kırılımı'!J1187+'Mecra Kırılımı'!J1227</f>
        <v>39668.504000000001</v>
      </c>
      <c r="K65" s="215">
        <f>+'Mecra Kırılımı'!K387+'Mecra Kırılımı'!K427+'Mecra Kırılımı'!K467+'Mecra Kırılımı'!K507+'Mecra Kırılımı'!K547+'Mecra Kırılımı'!K587+'Mecra Kırılımı'!K627+'Mecra Kırılımı'!K667+'Mecra Kırılımı'!K707+'Mecra Kırılımı'!K747+'Mecra Kırılımı'!K787+'Mecra Kırılımı'!K827+'Mecra Kırılımı'!K867+'Mecra Kırılımı'!K907+'Mecra Kırılımı'!K947+'Mecra Kırılımı'!K987+'Mecra Kırılımı'!K1027+'Mecra Kırılımı'!K1067+'Mecra Kırılımı'!K1107+'Mecra Kırılımı'!K1147+'Mecra Kırılımı'!K1187+'Mecra Kırılımı'!K1227</f>
        <v>39668.504000000001</v>
      </c>
      <c r="L65" s="215">
        <f>+'Mecra Kırılımı'!L387+'Mecra Kırılımı'!L427+'Mecra Kırılımı'!L467+'Mecra Kırılımı'!L507+'Mecra Kırılımı'!L547+'Mecra Kırılımı'!L587+'Mecra Kırılımı'!L627+'Mecra Kırılımı'!L667+'Mecra Kırılımı'!L707+'Mecra Kırılımı'!L747+'Mecra Kırılımı'!L787+'Mecra Kırılımı'!L827+'Mecra Kırılımı'!L867+'Mecra Kırılımı'!L907+'Mecra Kırılımı'!L947+'Mecra Kırılımı'!L987+'Mecra Kırılımı'!L1027+'Mecra Kırılımı'!L1067+'Mecra Kırılımı'!L1107+'Mecra Kırılımı'!L1147+'Mecra Kırılımı'!L1187+'Mecra Kırılımı'!L1227</f>
        <v>36168.504000000001</v>
      </c>
      <c r="M65" s="215">
        <f>+'Mecra Kırılımı'!M387+'Mecra Kırılımı'!M427+'Mecra Kırılımı'!M467+'Mecra Kırılımı'!M507+'Mecra Kırılımı'!M547+'Mecra Kırılımı'!M587+'Mecra Kırılımı'!M627+'Mecra Kırılımı'!M667+'Mecra Kırılımı'!M707+'Mecra Kırılımı'!M747+'Mecra Kırılımı'!M787+'Mecra Kırılımı'!M827+'Mecra Kırılımı'!M867+'Mecra Kırılımı'!M907+'Mecra Kırılımı'!M947+'Mecra Kırılımı'!M987+'Mecra Kırılımı'!M1027+'Mecra Kırılımı'!M1067+'Mecra Kırılımı'!M1107+'Mecra Kırılımı'!M1147+'Mecra Kırılımı'!M1187+'Mecra Kırılımı'!M1227</f>
        <v>36168.504000000001</v>
      </c>
      <c r="N65" s="215">
        <f>+'Mecra Kırılımı'!N387+'Mecra Kırılımı'!N427+'Mecra Kırılımı'!N467+'Mecra Kırılımı'!N507+'Mecra Kırılımı'!N547+'Mecra Kırılımı'!N587+'Mecra Kırılımı'!N627+'Mecra Kırılımı'!N667+'Mecra Kırılımı'!N707+'Mecra Kırılımı'!N747+'Mecra Kırılımı'!N787+'Mecra Kırılımı'!N827+'Mecra Kırılımı'!N867+'Mecra Kırılımı'!N907+'Mecra Kırılımı'!N947+'Mecra Kırılımı'!N987+'Mecra Kırılımı'!N1027+'Mecra Kırılımı'!N1067+'Mecra Kırılımı'!N1107+'Mecra Kırılımı'!N1147+'Mecra Kırılımı'!N1187+'Mecra Kırılımı'!N1227</f>
        <v>36168.504000000001</v>
      </c>
      <c r="O65" s="215">
        <f>+'Mecra Kırılımı'!O387+'Mecra Kırılımı'!O427+'Mecra Kırılımı'!O467+'Mecra Kırılımı'!O507+'Mecra Kırılımı'!O547+'Mecra Kırılımı'!O587+'Mecra Kırılımı'!O627+'Mecra Kırılımı'!O667+'Mecra Kırılımı'!O707+'Mecra Kırılımı'!O747+'Mecra Kırılımı'!O787+'Mecra Kırılımı'!O827+'Mecra Kırılımı'!O867+'Mecra Kırılımı'!O907+'Mecra Kırılımı'!O947+'Mecra Kırılımı'!O987+'Mecra Kırılımı'!O1027+'Mecra Kırılımı'!O1067+'Mecra Kırılımı'!O1107+'Mecra Kırılımı'!O1147+'Mecra Kırılımı'!O1187+'Mecra Kırılımı'!O1227</f>
        <v>36168.504000000001</v>
      </c>
      <c r="P65" s="216">
        <f t="shared" si="27"/>
        <v>391100.73800000007</v>
      </c>
      <c r="Q65" s="136"/>
      <c r="R65" s="8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136"/>
    </row>
    <row r="66" spans="2:32" x14ac:dyDescent="0.25">
      <c r="B66" s="400"/>
      <c r="C66" s="311" t="s">
        <v>282</v>
      </c>
      <c r="D66" s="215">
        <f>+'Mecra Kırılımı'!D388+'Mecra Kırılımı'!D428+'Mecra Kırılımı'!D468+'Mecra Kırılımı'!D508+'Mecra Kırılımı'!D548+'Mecra Kırılımı'!D588+'Mecra Kırılımı'!D628+'Mecra Kırılımı'!D668+'Mecra Kırılımı'!D708+'Mecra Kırılımı'!D748+'Mecra Kırılımı'!D788+'Mecra Kırılımı'!D828+'Mecra Kırılımı'!D868+'Mecra Kırılımı'!D908+'Mecra Kırılımı'!D948+'Mecra Kırılımı'!D988+'Mecra Kırılımı'!D1028+'Mecra Kırılımı'!D1068+'Mecra Kırılımı'!D1108+'Mecra Kırılımı'!D1148+'Mecra Kırılımı'!D1188+'Mecra Kırılımı'!D1228</f>
        <v>46379.895599999996</v>
      </c>
      <c r="E66" s="215">
        <f>+'Mecra Kırılımı'!E388+'Mecra Kırılımı'!E428+'Mecra Kırılımı'!E468+'Mecra Kırılımı'!E508+'Mecra Kırılımı'!E548+'Mecra Kırılımı'!E588+'Mecra Kırılımı'!E628+'Mecra Kırılımı'!E668+'Mecra Kırılımı'!E708+'Mecra Kırılımı'!E748+'Mecra Kırılımı'!E788+'Mecra Kırılımı'!E828+'Mecra Kırılımı'!E868+'Mecra Kırılımı'!E908+'Mecra Kırılımı'!E948+'Mecra Kırılımı'!E988+'Mecra Kırılımı'!E1028+'Mecra Kırılımı'!E1068+'Mecra Kırılımı'!E1108+'Mecra Kırılımı'!E1148+'Mecra Kırılımı'!E1188+'Mecra Kırılımı'!E1228</f>
        <v>49853.057999999997</v>
      </c>
      <c r="F66" s="215">
        <f>+'Mecra Kırılımı'!F388+'Mecra Kırılımı'!F428+'Mecra Kırılımı'!F468+'Mecra Kırılımı'!F508+'Mecra Kırılımı'!F548+'Mecra Kırılımı'!F588+'Mecra Kırılımı'!F628+'Mecra Kırılımı'!F668+'Mecra Kırılımı'!F708+'Mecra Kırılımı'!F748+'Mecra Kırılımı'!F788+'Mecra Kırılımı'!F828+'Mecra Kırılımı'!F868+'Mecra Kırılımı'!F908+'Mecra Kırılımı'!F948+'Mecra Kırılımı'!F988+'Mecra Kırılımı'!F1028+'Mecra Kırılımı'!F1068+'Mecra Kırılımı'!F1108+'Mecra Kırılımı'!F1148+'Mecra Kırılımı'!F1188+'Mecra Kırılımı'!F1228</f>
        <v>21909.794999999998</v>
      </c>
      <c r="G66" s="215">
        <f>+'Mecra Kırılımı'!G388+'Mecra Kırılımı'!G428+'Mecra Kırılımı'!G468+'Mecra Kırılımı'!G508+'Mecra Kırılımı'!G548+'Mecra Kırılımı'!G588+'Mecra Kırılımı'!G628+'Mecra Kırılımı'!G668+'Mecra Kırılımı'!G708+'Mecra Kırılımı'!G748+'Mecra Kırılımı'!G788+'Mecra Kırılımı'!G828+'Mecra Kırılımı'!G868+'Mecra Kırılımı'!G908+'Mecra Kırılımı'!G948+'Mecra Kırılımı'!G988+'Mecra Kırılımı'!G1028+'Mecra Kırılımı'!G1068+'Mecra Kırılımı'!G1108+'Mecra Kırılımı'!G1148+'Mecra Kırılımı'!G1188+'Mecra Kırılımı'!G1228</f>
        <v>51319</v>
      </c>
      <c r="H66" s="215">
        <f>+'Mecra Kırılımı'!H388+'Mecra Kırılımı'!H428+'Mecra Kırılımı'!H468+'Mecra Kırılımı'!H508+'Mecra Kırılımı'!H548+'Mecra Kırılımı'!H588+'Mecra Kırılımı'!H628+'Mecra Kırılımı'!H668+'Mecra Kırılımı'!H708+'Mecra Kırılımı'!H748+'Mecra Kırılımı'!H788+'Mecra Kırılımı'!H828+'Mecra Kırılımı'!H868+'Mecra Kırılımı'!H908+'Mecra Kırılımı'!H948+'Mecra Kırılımı'!H988+'Mecra Kırılımı'!H1028+'Mecra Kırılımı'!H1068+'Mecra Kırılımı'!H1108+'Mecra Kırılımı'!H1148+'Mecra Kırılımı'!H1188+'Mecra Kırılımı'!H1228</f>
        <v>42494.686000000002</v>
      </c>
      <c r="I66" s="215">
        <f>+'Mecra Kırılımı'!I388+'Mecra Kırılımı'!I428+'Mecra Kırılımı'!I468+'Mecra Kırılımı'!I508+'Mecra Kırılımı'!I548+'Mecra Kırılımı'!I588+'Mecra Kırılımı'!I628+'Mecra Kırılımı'!I668+'Mecra Kırılımı'!I708+'Mecra Kırılımı'!I748+'Mecra Kırılımı'!I788+'Mecra Kırılımı'!I828+'Mecra Kırılımı'!I868+'Mecra Kırılımı'!I908+'Mecra Kırılımı'!I948+'Mecra Kırılımı'!I988+'Mecra Kırılımı'!I1028+'Mecra Kırılımı'!I1068+'Mecra Kırılımı'!I1108+'Mecra Kırılımı'!I1148+'Mecra Kırılımı'!I1188+'Mecra Kırılımı'!I1228</f>
        <v>32500</v>
      </c>
      <c r="J66" s="215">
        <f>+'Mecra Kırılımı'!J388+'Mecra Kırılımı'!J428+'Mecra Kırılımı'!J468+'Mecra Kırılımı'!J508+'Mecra Kırılımı'!J548+'Mecra Kırılımı'!J588+'Mecra Kırılımı'!J628+'Mecra Kırılımı'!J668+'Mecra Kırılımı'!J708+'Mecra Kırılımı'!J748+'Mecra Kırılımı'!J788+'Mecra Kırılımı'!J828+'Mecra Kırılımı'!J868+'Mecra Kırılımı'!J908+'Mecra Kırılımı'!J948+'Mecra Kırılımı'!J988+'Mecra Kırılımı'!J1028+'Mecra Kırılımı'!J1068+'Mecra Kırılımı'!J1108+'Mecra Kırılımı'!J1148+'Mecra Kırılımı'!J1188+'Mecra Kırılımı'!J1228</f>
        <v>23000</v>
      </c>
      <c r="K66" s="215">
        <f>+'Mecra Kırılımı'!K388+'Mecra Kırılımı'!K428+'Mecra Kırılımı'!K468+'Mecra Kırılımı'!K508+'Mecra Kırılımı'!K548+'Mecra Kırılımı'!K588+'Mecra Kırılımı'!K628+'Mecra Kırılımı'!K668+'Mecra Kırılımı'!K708+'Mecra Kırılımı'!K748+'Mecra Kırılımı'!K788+'Mecra Kırılımı'!K828+'Mecra Kırılımı'!K868+'Mecra Kırılımı'!K908+'Mecra Kırılımı'!K948+'Mecra Kırılımı'!K988+'Mecra Kırılımı'!K1028+'Mecra Kırılımı'!K1068+'Mecra Kırılımı'!K1108+'Mecra Kırılımı'!K1148+'Mecra Kırılımı'!K1188+'Mecra Kırılımı'!K1228</f>
        <v>22000</v>
      </c>
      <c r="L66" s="215">
        <f>+'Mecra Kırılımı'!L388+'Mecra Kırılımı'!L428+'Mecra Kırılımı'!L468+'Mecra Kırılımı'!L508+'Mecra Kırılımı'!L548+'Mecra Kırılımı'!L588+'Mecra Kırılımı'!L628+'Mecra Kırılımı'!L668+'Mecra Kırılımı'!L708+'Mecra Kırılımı'!L748+'Mecra Kırılımı'!L788+'Mecra Kırılımı'!L828+'Mecra Kırılımı'!L868+'Mecra Kırılımı'!L908+'Mecra Kırılımı'!L948+'Mecra Kırılımı'!L988+'Mecra Kırılımı'!L1028+'Mecra Kırılımı'!L1068+'Mecra Kırılımı'!L1108+'Mecra Kırılımı'!L1148+'Mecra Kırılımı'!L1188+'Mecra Kırılımı'!L1228</f>
        <v>16000</v>
      </c>
      <c r="M66" s="215">
        <f>+'Mecra Kırılımı'!M388+'Mecra Kırılımı'!M428+'Mecra Kırılımı'!M468+'Mecra Kırılımı'!M508+'Mecra Kırılımı'!M548+'Mecra Kırılımı'!M588+'Mecra Kırılımı'!M628+'Mecra Kırılımı'!M668+'Mecra Kırılımı'!M708+'Mecra Kırılımı'!M748+'Mecra Kırılımı'!M788+'Mecra Kırılımı'!M828+'Mecra Kırılımı'!M868+'Mecra Kırılımı'!M908+'Mecra Kırılımı'!M948+'Mecra Kırılımı'!M988+'Mecra Kırılımı'!M1028+'Mecra Kırılımı'!M1068+'Mecra Kırılımı'!M1108+'Mecra Kırılımı'!M1148+'Mecra Kırılımı'!M1188+'Mecra Kırılımı'!M1228</f>
        <v>12000</v>
      </c>
      <c r="N66" s="215">
        <f>+'Mecra Kırılımı'!N388+'Mecra Kırılımı'!N428+'Mecra Kırılımı'!N468+'Mecra Kırılımı'!N508+'Mecra Kırılımı'!N548+'Mecra Kırılımı'!N588+'Mecra Kırılımı'!N628+'Mecra Kırılımı'!N668+'Mecra Kırılımı'!N708+'Mecra Kırılımı'!N748+'Mecra Kırılımı'!N788+'Mecra Kırılımı'!N828+'Mecra Kırılımı'!N868+'Mecra Kırılımı'!N908+'Mecra Kırılımı'!N948+'Mecra Kırılımı'!N988+'Mecra Kırılımı'!N1028+'Mecra Kırılımı'!N1068+'Mecra Kırılımı'!N1108+'Mecra Kırılımı'!N1148+'Mecra Kırılımı'!N1188+'Mecra Kırılımı'!N1228</f>
        <v>12000</v>
      </c>
      <c r="O66" s="215">
        <f>+'Mecra Kırılımı'!O388+'Mecra Kırılımı'!O428+'Mecra Kırılımı'!O468+'Mecra Kırılımı'!O508+'Mecra Kırılımı'!O548+'Mecra Kırılımı'!O588+'Mecra Kırılımı'!O628+'Mecra Kırılımı'!O668+'Mecra Kırılımı'!O708+'Mecra Kırılımı'!O748+'Mecra Kırılımı'!O788+'Mecra Kırılımı'!O828+'Mecra Kırılımı'!O868+'Mecra Kırılımı'!O908+'Mecra Kırılımı'!O948+'Mecra Kırılımı'!O988+'Mecra Kırılımı'!O1028+'Mecra Kırılımı'!O1068+'Mecra Kırılımı'!O1108+'Mecra Kırılımı'!O1148+'Mecra Kırılımı'!O1188+'Mecra Kırılımı'!O1228</f>
        <v>98173</v>
      </c>
      <c r="P66" s="216">
        <f t="shared" si="27"/>
        <v>427629.43459999998</v>
      </c>
      <c r="Q66" s="136"/>
      <c r="R66" s="8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136"/>
    </row>
    <row r="67" spans="2:32" x14ac:dyDescent="0.25">
      <c r="B67" s="400"/>
      <c r="C67" s="311" t="s">
        <v>283</v>
      </c>
      <c r="D67" s="215">
        <f>+'Mecra Kırılımı'!D389+'Mecra Kırılımı'!D429+'Mecra Kırılımı'!D469+'Mecra Kırılımı'!D509+'Mecra Kırılımı'!D549+'Mecra Kırılımı'!D589+'Mecra Kırılımı'!D629+'Mecra Kırılımı'!D669+'Mecra Kırılımı'!D709+'Mecra Kırılımı'!D749+'Mecra Kırılımı'!D789+'Mecra Kırılımı'!D829+'Mecra Kırılımı'!D869+'Mecra Kırılımı'!D909+'Mecra Kırılımı'!D949+'Mecra Kırılımı'!D989+'Mecra Kırılımı'!D1029+'Mecra Kırılımı'!D1069+'Mecra Kırılımı'!D1109+'Mecra Kırılımı'!D1149+'Mecra Kırılımı'!D1189+'Mecra Kırılımı'!D1229</f>
        <v>9200</v>
      </c>
      <c r="E67" s="215">
        <f>+'Mecra Kırılımı'!E389+'Mecra Kırılımı'!E429+'Mecra Kırılımı'!E469+'Mecra Kırılımı'!E509+'Mecra Kırılımı'!E549+'Mecra Kırılımı'!E589+'Mecra Kırılımı'!E629+'Mecra Kırılımı'!E669+'Mecra Kırılımı'!E709+'Mecra Kırılımı'!E749+'Mecra Kırılımı'!E789+'Mecra Kırılımı'!E829+'Mecra Kırılımı'!E869+'Mecra Kırılımı'!E909+'Mecra Kırılımı'!E949+'Mecra Kırılımı'!E989+'Mecra Kırılımı'!E1029+'Mecra Kırılımı'!E1069+'Mecra Kırılımı'!E1109+'Mecra Kırılımı'!E1149+'Mecra Kırılımı'!E1189+'Mecra Kırılımı'!E1229</f>
        <v>27200</v>
      </c>
      <c r="F67" s="215">
        <f>+'Mecra Kırılımı'!F389+'Mecra Kırılımı'!F429+'Mecra Kırılımı'!F469+'Mecra Kırılımı'!F509+'Mecra Kırılımı'!F549+'Mecra Kırılımı'!F589+'Mecra Kırılımı'!F629+'Mecra Kırılımı'!F669+'Mecra Kırılımı'!F709+'Mecra Kırılımı'!F749+'Mecra Kırılımı'!F789+'Mecra Kırılımı'!F829+'Mecra Kırılımı'!F869+'Mecra Kırılımı'!F909+'Mecra Kırılımı'!F949+'Mecra Kırılımı'!F989+'Mecra Kırılımı'!F1029+'Mecra Kırılımı'!F1069+'Mecra Kırılımı'!F1109+'Mecra Kırılımı'!F1149+'Mecra Kırılımı'!F1189+'Mecra Kırılımı'!F1229</f>
        <v>28500</v>
      </c>
      <c r="G67" s="215">
        <f>+'Mecra Kırılımı'!G389+'Mecra Kırılımı'!G429+'Mecra Kırılımı'!G469+'Mecra Kırılımı'!G509+'Mecra Kırılımı'!G549+'Mecra Kırılımı'!G589+'Mecra Kırılımı'!G629+'Mecra Kırılımı'!G669+'Mecra Kırılımı'!G709+'Mecra Kırılımı'!G749+'Mecra Kırılımı'!G789+'Mecra Kırılımı'!G829+'Mecra Kırılımı'!G869+'Mecra Kırılımı'!G909+'Mecra Kırılımı'!G949+'Mecra Kırılımı'!G989+'Mecra Kırılımı'!G1029+'Mecra Kırılımı'!G1069+'Mecra Kırılımı'!G1109+'Mecra Kırılımı'!G1149+'Mecra Kırılımı'!G1189+'Mecra Kırılımı'!G1229</f>
        <v>45550</v>
      </c>
      <c r="H67" s="215">
        <f>+'Mecra Kırılımı'!H389+'Mecra Kırılımı'!H429+'Mecra Kırılımı'!H469+'Mecra Kırılımı'!H509+'Mecra Kırılımı'!H549+'Mecra Kırılımı'!H589+'Mecra Kırılımı'!H629+'Mecra Kırılımı'!H669+'Mecra Kırılımı'!H709+'Mecra Kırılımı'!H749+'Mecra Kırılımı'!H789+'Mecra Kırılımı'!H829+'Mecra Kırılımı'!H869+'Mecra Kırılımı'!H909+'Mecra Kırılımı'!H949+'Mecra Kırılımı'!H989+'Mecra Kırılımı'!H1029+'Mecra Kırılımı'!H1069+'Mecra Kırılımı'!H1109+'Mecra Kırılımı'!H1149+'Mecra Kırılımı'!H1189+'Mecra Kırılımı'!H1229</f>
        <v>5000</v>
      </c>
      <c r="I67" s="215">
        <f>+'Mecra Kırılımı'!I389+'Mecra Kırılımı'!I429+'Mecra Kırılımı'!I469+'Mecra Kırılımı'!I509+'Mecra Kırılımı'!I549+'Mecra Kırılımı'!I589+'Mecra Kırılımı'!I629+'Mecra Kırılımı'!I669+'Mecra Kırılımı'!I709+'Mecra Kırılımı'!I749+'Mecra Kırılımı'!I789+'Mecra Kırılımı'!I829+'Mecra Kırılımı'!I869+'Mecra Kırılımı'!I909+'Mecra Kırılımı'!I949+'Mecra Kırılımı'!I989+'Mecra Kırılımı'!I1029+'Mecra Kırılımı'!I1069+'Mecra Kırılımı'!I1109+'Mecra Kırılımı'!I1149+'Mecra Kırılımı'!I1189+'Mecra Kırılımı'!I1229</f>
        <v>16500</v>
      </c>
      <c r="J67" s="215">
        <f>+'Mecra Kırılımı'!J389+'Mecra Kırılımı'!J429+'Mecra Kırılımı'!J469+'Mecra Kırılımı'!J509+'Mecra Kırılımı'!J549+'Mecra Kırılımı'!J589+'Mecra Kırılımı'!J629+'Mecra Kırılımı'!J669+'Mecra Kırılımı'!J709+'Mecra Kırılımı'!J749+'Mecra Kırılımı'!J789+'Mecra Kırılımı'!J829+'Mecra Kırılımı'!J869+'Mecra Kırılımı'!J909+'Mecra Kırılımı'!J949+'Mecra Kırılımı'!J989+'Mecra Kırılımı'!J1029+'Mecra Kırılımı'!J1069+'Mecra Kırılımı'!J1109+'Mecra Kırılımı'!J1149+'Mecra Kırılımı'!J1189+'Mecra Kırılımı'!J1229</f>
        <v>10000</v>
      </c>
      <c r="K67" s="215">
        <f>+'Mecra Kırılımı'!K389+'Mecra Kırılımı'!K429+'Mecra Kırılımı'!K469+'Mecra Kırılımı'!K509+'Mecra Kırılımı'!K549+'Mecra Kırılımı'!K589+'Mecra Kırılımı'!K629+'Mecra Kırılımı'!K669+'Mecra Kırılımı'!K709+'Mecra Kırılımı'!K749+'Mecra Kırılımı'!K789+'Mecra Kırılımı'!K829+'Mecra Kırılımı'!K869+'Mecra Kırılımı'!K909+'Mecra Kırılımı'!K949+'Mecra Kırılımı'!K989+'Mecra Kırılımı'!K1029+'Mecra Kırılımı'!K1069+'Mecra Kırılımı'!K1109+'Mecra Kırılımı'!K1149+'Mecra Kırılımı'!K1189+'Mecra Kırılımı'!K1229</f>
        <v>10000</v>
      </c>
      <c r="L67" s="215">
        <f>+'Mecra Kırılımı'!L389+'Mecra Kırılımı'!L429+'Mecra Kırılımı'!L469+'Mecra Kırılımı'!L509+'Mecra Kırılımı'!L549+'Mecra Kırılımı'!L589+'Mecra Kırılımı'!L629+'Mecra Kırılımı'!L669+'Mecra Kırılımı'!L709+'Mecra Kırılımı'!L749+'Mecra Kırılımı'!L789+'Mecra Kırılımı'!L829+'Mecra Kırılımı'!L869+'Mecra Kırılımı'!L909+'Mecra Kırılımı'!L949+'Mecra Kırılımı'!L989+'Mecra Kırılımı'!L1029+'Mecra Kırılımı'!L1069+'Mecra Kırılımı'!L1109+'Mecra Kırılımı'!L1149+'Mecra Kırılımı'!L1189+'Mecra Kırılımı'!L1229</f>
        <v>4000</v>
      </c>
      <c r="M67" s="215">
        <f>+'Mecra Kırılımı'!M389+'Mecra Kırılımı'!M429+'Mecra Kırılımı'!M469+'Mecra Kırılımı'!M509+'Mecra Kırılımı'!M549+'Mecra Kırılımı'!M589+'Mecra Kırılımı'!M629+'Mecra Kırılımı'!M669+'Mecra Kırılımı'!M709+'Mecra Kırılımı'!M749+'Mecra Kırılımı'!M789+'Mecra Kırılımı'!M829+'Mecra Kırılımı'!M869+'Mecra Kırılımı'!M909+'Mecra Kırılımı'!M949+'Mecra Kırılımı'!M989+'Mecra Kırılımı'!M1029+'Mecra Kırılımı'!M1069+'Mecra Kırılımı'!M1109+'Mecra Kırılımı'!M1149+'Mecra Kırılımı'!M1189+'Mecra Kırılımı'!M1229</f>
        <v>0</v>
      </c>
      <c r="N67" s="215">
        <f>+'Mecra Kırılımı'!N389+'Mecra Kırılımı'!N429+'Mecra Kırılımı'!N469+'Mecra Kırılımı'!N509+'Mecra Kırılımı'!N549+'Mecra Kırılımı'!N589+'Mecra Kırılımı'!N629+'Mecra Kırılımı'!N669+'Mecra Kırılımı'!N709+'Mecra Kırılımı'!N749+'Mecra Kırılımı'!N789+'Mecra Kırılımı'!N829+'Mecra Kırılımı'!N869+'Mecra Kırılımı'!N909+'Mecra Kırılımı'!N949+'Mecra Kırılımı'!N989+'Mecra Kırılımı'!N1029+'Mecra Kırılımı'!N1069+'Mecra Kırılımı'!N1109+'Mecra Kırılımı'!N1149+'Mecra Kırılımı'!N1189+'Mecra Kırılımı'!N1229</f>
        <v>0</v>
      </c>
      <c r="O67" s="215">
        <f>+'Mecra Kırılımı'!O389+'Mecra Kırılımı'!O429+'Mecra Kırılımı'!O469+'Mecra Kırılımı'!O509+'Mecra Kırılımı'!O549+'Mecra Kırılımı'!O589+'Mecra Kırılımı'!O629+'Mecra Kırılımı'!O669+'Mecra Kırılımı'!O709+'Mecra Kırılımı'!O749+'Mecra Kırılımı'!O789+'Mecra Kırılımı'!O829+'Mecra Kırılımı'!O869+'Mecra Kırılımı'!O909+'Mecra Kırılımı'!O949+'Mecra Kırılımı'!O989+'Mecra Kırılımı'!O1029+'Mecra Kırılımı'!O1069+'Mecra Kırılımı'!O1109+'Mecra Kırılımı'!O1149+'Mecra Kırılımı'!O1189+'Mecra Kırılımı'!O1229</f>
        <v>0</v>
      </c>
      <c r="P67" s="216">
        <f t="shared" si="27"/>
        <v>155950</v>
      </c>
      <c r="Q67" s="136"/>
      <c r="R67" s="8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136"/>
    </row>
    <row r="68" spans="2:32" x14ac:dyDescent="0.25">
      <c r="B68" s="400"/>
      <c r="C68" s="313" t="s">
        <v>287</v>
      </c>
      <c r="D68" s="215">
        <f>+'Mecra Kırılımı'!D390+'Mecra Kırılımı'!D430+'Mecra Kırılımı'!D470+'Mecra Kırılımı'!D510+'Mecra Kırılımı'!D550+'Mecra Kırılımı'!D590+'Mecra Kırılımı'!D630+'Mecra Kırılımı'!D670+'Mecra Kırılımı'!D710+'Mecra Kırılımı'!D750+'Mecra Kırılımı'!D790+'Mecra Kırılımı'!D830+'Mecra Kırılımı'!D870+'Mecra Kırılımı'!D910+'Mecra Kırılımı'!D950+'Mecra Kırılımı'!D990+'Mecra Kırılımı'!D1030+'Mecra Kırılımı'!D1070+'Mecra Kırılımı'!D1110+'Mecra Kırılımı'!D1150+'Mecra Kırılımı'!D1190+'Mecra Kırılımı'!D1230</f>
        <v>0</v>
      </c>
      <c r="E68" s="215">
        <f>+'Mecra Kırılımı'!E390+'Mecra Kırılımı'!E430+'Mecra Kırılımı'!E470+'Mecra Kırılımı'!E510+'Mecra Kırılımı'!E550+'Mecra Kırılımı'!E590+'Mecra Kırılımı'!E630+'Mecra Kırılımı'!E670+'Mecra Kırılımı'!E710+'Mecra Kırılımı'!E750+'Mecra Kırılımı'!E790+'Mecra Kırılımı'!E830+'Mecra Kırılımı'!E870+'Mecra Kırılımı'!E910+'Mecra Kırılımı'!E950+'Mecra Kırılımı'!E990+'Mecra Kırılımı'!E1030+'Mecra Kırılımı'!E1070+'Mecra Kırılımı'!E1110+'Mecra Kırılımı'!E1150+'Mecra Kırılımı'!E1190+'Mecra Kırılımı'!E1230</f>
        <v>0</v>
      </c>
      <c r="F68" s="215">
        <f>+'Mecra Kırılımı'!F390+'Mecra Kırılımı'!F430+'Mecra Kırılımı'!F470+'Mecra Kırılımı'!F510+'Mecra Kırılımı'!F550+'Mecra Kırılımı'!F590+'Mecra Kırılımı'!F630+'Mecra Kırılımı'!F670+'Mecra Kırılımı'!F710+'Mecra Kırılımı'!F750+'Mecra Kırılımı'!F790+'Mecra Kırılımı'!F830+'Mecra Kırılımı'!F870+'Mecra Kırılımı'!F910+'Mecra Kırılımı'!F950+'Mecra Kırılımı'!F990+'Mecra Kırılımı'!F1030+'Mecra Kırılımı'!F1070+'Mecra Kırılımı'!F1110+'Mecra Kırılımı'!F1150+'Mecra Kırılımı'!F1190+'Mecra Kırılımı'!F1230</f>
        <v>6800</v>
      </c>
      <c r="G68" s="215">
        <f>+'Mecra Kırılımı'!G390+'Mecra Kırılımı'!G430+'Mecra Kırılımı'!G470+'Mecra Kırılımı'!G510+'Mecra Kırılımı'!G550+'Mecra Kırılımı'!G590+'Mecra Kırılımı'!G630+'Mecra Kırılımı'!G670+'Mecra Kırılımı'!G710+'Mecra Kırılımı'!G750+'Mecra Kırılımı'!G790+'Mecra Kırılımı'!G830+'Mecra Kırılımı'!G870+'Mecra Kırılımı'!G910+'Mecra Kırılımı'!G950+'Mecra Kırılımı'!G990+'Mecra Kırılımı'!G1030+'Mecra Kırılımı'!G1070+'Mecra Kırılımı'!G1110+'Mecra Kırılımı'!G1150+'Mecra Kırılımı'!G1190+'Mecra Kırılımı'!G1230</f>
        <v>0</v>
      </c>
      <c r="H68" s="215">
        <f>+'Mecra Kırılımı'!H390+'Mecra Kırılımı'!H430+'Mecra Kırılımı'!H470+'Mecra Kırılımı'!H510+'Mecra Kırılımı'!H550+'Mecra Kırılımı'!H590+'Mecra Kırılımı'!H630+'Mecra Kırılımı'!H670+'Mecra Kırılımı'!H710+'Mecra Kırılımı'!H750+'Mecra Kırılımı'!H790+'Mecra Kırılımı'!H830+'Mecra Kırılımı'!H870+'Mecra Kırılımı'!H910+'Mecra Kırılımı'!H950+'Mecra Kırılımı'!H990+'Mecra Kırılımı'!H1030+'Mecra Kırılımı'!H1070+'Mecra Kırılımı'!H1110+'Mecra Kırılımı'!H1150+'Mecra Kırılımı'!H1190+'Mecra Kırılımı'!H1230</f>
        <v>0</v>
      </c>
      <c r="I68" s="215">
        <f>+'Mecra Kırılımı'!I390+'Mecra Kırılımı'!I430+'Mecra Kırılımı'!I470+'Mecra Kırılımı'!I510+'Mecra Kırılımı'!I550+'Mecra Kırılımı'!I590+'Mecra Kırılımı'!I630+'Mecra Kırılımı'!I670+'Mecra Kırılımı'!I710+'Mecra Kırılımı'!I750+'Mecra Kırılımı'!I790+'Mecra Kırılımı'!I830+'Mecra Kırılımı'!I870+'Mecra Kırılımı'!I910+'Mecra Kırılımı'!I950+'Mecra Kırılımı'!I990+'Mecra Kırılımı'!I1030+'Mecra Kırılımı'!I1070+'Mecra Kırılımı'!I1110+'Mecra Kırılımı'!I1150+'Mecra Kırılımı'!I1190+'Mecra Kırılımı'!I1230</f>
        <v>0</v>
      </c>
      <c r="J68" s="215">
        <f>+'Mecra Kırılımı'!J390+'Mecra Kırılımı'!J430+'Mecra Kırılımı'!J470+'Mecra Kırılımı'!J510+'Mecra Kırılımı'!J550+'Mecra Kırılımı'!J590+'Mecra Kırılımı'!J630+'Mecra Kırılımı'!J670+'Mecra Kırılımı'!J710+'Mecra Kırılımı'!J750+'Mecra Kırılımı'!J790+'Mecra Kırılımı'!J830+'Mecra Kırılımı'!J870+'Mecra Kırılımı'!J910+'Mecra Kırılımı'!J950+'Mecra Kırılımı'!J990+'Mecra Kırılımı'!J1030+'Mecra Kırılımı'!J1070+'Mecra Kırılımı'!J1110+'Mecra Kırılımı'!J1150+'Mecra Kırılımı'!J1190+'Mecra Kırılımı'!J1230</f>
        <v>0</v>
      </c>
      <c r="K68" s="215">
        <f>+'Mecra Kırılımı'!K390+'Mecra Kırılımı'!K430+'Mecra Kırılımı'!K470+'Mecra Kırılımı'!K510+'Mecra Kırılımı'!K550+'Mecra Kırılımı'!K590+'Mecra Kırılımı'!K630+'Mecra Kırılımı'!K670+'Mecra Kırılımı'!K710+'Mecra Kırılımı'!K750+'Mecra Kırılımı'!K790+'Mecra Kırılımı'!K830+'Mecra Kırılımı'!K870+'Mecra Kırılımı'!K910+'Mecra Kırılımı'!K950+'Mecra Kırılımı'!K990+'Mecra Kırılımı'!K1030+'Mecra Kırılımı'!K1070+'Mecra Kırılımı'!K1110+'Mecra Kırılımı'!K1150+'Mecra Kırılımı'!K1190+'Mecra Kırılımı'!K1230</f>
        <v>0</v>
      </c>
      <c r="L68" s="215">
        <f>+'Mecra Kırılımı'!L390+'Mecra Kırılımı'!L430+'Mecra Kırılımı'!L470+'Mecra Kırılımı'!L510+'Mecra Kırılımı'!L550+'Mecra Kırılımı'!L590+'Mecra Kırılımı'!L630+'Mecra Kırılımı'!L670+'Mecra Kırılımı'!L710+'Mecra Kırılımı'!L750+'Mecra Kırılımı'!L790+'Mecra Kırılımı'!L830+'Mecra Kırılımı'!L870+'Mecra Kırılımı'!L910+'Mecra Kırılımı'!L950+'Mecra Kırılımı'!L990+'Mecra Kırılımı'!L1030+'Mecra Kırılımı'!L1070+'Mecra Kırılımı'!L1110+'Mecra Kırılımı'!L1150+'Mecra Kırılımı'!L1190+'Mecra Kırılımı'!L1230</f>
        <v>0</v>
      </c>
      <c r="M68" s="215">
        <f>+'Mecra Kırılımı'!M390+'Mecra Kırılımı'!M430+'Mecra Kırılımı'!M470+'Mecra Kırılımı'!M510+'Mecra Kırılımı'!M550+'Mecra Kırılımı'!M590+'Mecra Kırılımı'!M630+'Mecra Kırılımı'!M670+'Mecra Kırılımı'!M710+'Mecra Kırılımı'!M750+'Mecra Kırılımı'!M790+'Mecra Kırılımı'!M830+'Mecra Kırılımı'!M870+'Mecra Kırılımı'!M910+'Mecra Kırılımı'!M950+'Mecra Kırılımı'!M990+'Mecra Kırılımı'!M1030+'Mecra Kırılımı'!M1070+'Mecra Kırılımı'!M1110+'Mecra Kırılımı'!M1150+'Mecra Kırılımı'!M1190+'Mecra Kırılımı'!M1230</f>
        <v>0</v>
      </c>
      <c r="N68" s="215">
        <f>+'Mecra Kırılımı'!N390+'Mecra Kırılımı'!N430+'Mecra Kırılımı'!N470+'Mecra Kırılımı'!N510+'Mecra Kırılımı'!N550+'Mecra Kırılımı'!N590+'Mecra Kırılımı'!N630+'Mecra Kırılımı'!N670+'Mecra Kırılımı'!N710+'Mecra Kırılımı'!N750+'Mecra Kırılımı'!N790+'Mecra Kırılımı'!N830+'Mecra Kırılımı'!N870+'Mecra Kırılımı'!N910+'Mecra Kırılımı'!N950+'Mecra Kırılımı'!N990+'Mecra Kırılımı'!N1030+'Mecra Kırılımı'!N1070+'Mecra Kırılımı'!N1110+'Mecra Kırılımı'!N1150+'Mecra Kırılımı'!N1190+'Mecra Kırılımı'!N1230</f>
        <v>0</v>
      </c>
      <c r="O68" s="215">
        <f>+'Mecra Kırılımı'!O390+'Mecra Kırılımı'!O430+'Mecra Kırılımı'!O470+'Mecra Kırılımı'!O510+'Mecra Kırılımı'!O550+'Mecra Kırılımı'!O590+'Mecra Kırılımı'!O630+'Mecra Kırılımı'!O670+'Mecra Kırılımı'!O710+'Mecra Kırılımı'!O750+'Mecra Kırılımı'!O790+'Mecra Kırılımı'!O830+'Mecra Kırılımı'!O870+'Mecra Kırılımı'!O910+'Mecra Kırılımı'!O950+'Mecra Kırılımı'!O990+'Mecra Kırılımı'!O1030+'Mecra Kırılımı'!O1070+'Mecra Kırılımı'!O1110+'Mecra Kırılımı'!O1150+'Mecra Kırılımı'!O1190+'Mecra Kırılımı'!O1230</f>
        <v>0</v>
      </c>
      <c r="P68" s="216">
        <f t="shared" si="27"/>
        <v>6800</v>
      </c>
      <c r="Q68" s="136"/>
      <c r="R68" s="8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136"/>
    </row>
    <row r="69" spans="2:32" x14ac:dyDescent="0.25">
      <c r="B69" s="400"/>
      <c r="C69" s="313" t="s">
        <v>288</v>
      </c>
      <c r="D69" s="215">
        <f>+'Mecra Kırılımı'!D391+'Mecra Kırılımı'!D431+'Mecra Kırılımı'!D471+'Mecra Kırılımı'!D511+'Mecra Kırılımı'!D551+'Mecra Kırılımı'!D591+'Mecra Kırılımı'!D631+'Mecra Kırılımı'!D671+'Mecra Kırılımı'!D711+'Mecra Kırılımı'!D751+'Mecra Kırılımı'!D791+'Mecra Kırılımı'!D831+'Mecra Kırılımı'!D871+'Mecra Kırılımı'!D911+'Mecra Kırılımı'!D951+'Mecra Kırılımı'!D991+'Mecra Kırılımı'!D1031+'Mecra Kırılımı'!D1071+'Mecra Kırılımı'!D1111+'Mecra Kırılımı'!D1151+'Mecra Kırılımı'!D1191+'Mecra Kırılımı'!D1231</f>
        <v>0</v>
      </c>
      <c r="E69" s="215">
        <f>+'Mecra Kırılımı'!E391+'Mecra Kırılımı'!E431+'Mecra Kırılımı'!E471+'Mecra Kırılımı'!E511+'Mecra Kırılımı'!E551+'Mecra Kırılımı'!E591+'Mecra Kırılımı'!E631+'Mecra Kırılımı'!E671+'Mecra Kırılımı'!E711+'Mecra Kırılımı'!E751+'Mecra Kırılımı'!E791+'Mecra Kırılımı'!E831+'Mecra Kırılımı'!E871+'Mecra Kırılımı'!E911+'Mecra Kırılımı'!E951+'Mecra Kırılımı'!E991+'Mecra Kırılımı'!E1031+'Mecra Kırılımı'!E1071+'Mecra Kırılımı'!E1111+'Mecra Kırılımı'!E1151+'Mecra Kırılımı'!E1191+'Mecra Kırılımı'!E1231</f>
        <v>0</v>
      </c>
      <c r="F69" s="215">
        <f>+'Mecra Kırılımı'!F391+'Mecra Kırılımı'!F431+'Mecra Kırılımı'!F471+'Mecra Kırılımı'!F511+'Mecra Kırılımı'!F551+'Mecra Kırılımı'!F591+'Mecra Kırılımı'!F631+'Mecra Kırılımı'!F671+'Mecra Kırılımı'!F711+'Mecra Kırılımı'!F751+'Mecra Kırılımı'!F791+'Mecra Kırılımı'!F831+'Mecra Kırılımı'!F871+'Mecra Kırılımı'!F911+'Mecra Kırılımı'!F951+'Mecra Kırılımı'!F991+'Mecra Kırılımı'!F1031+'Mecra Kırılımı'!F1071+'Mecra Kırılımı'!F1111+'Mecra Kırılımı'!F1151+'Mecra Kırılımı'!F1191+'Mecra Kırılımı'!F1231</f>
        <v>0</v>
      </c>
      <c r="G69" s="215">
        <f>+'Mecra Kırılımı'!G391+'Mecra Kırılımı'!G431+'Mecra Kırılımı'!G471+'Mecra Kırılımı'!G511+'Mecra Kırılımı'!G551+'Mecra Kırılımı'!G591+'Mecra Kırılımı'!G631+'Mecra Kırılımı'!G671+'Mecra Kırılımı'!G711+'Mecra Kırılımı'!G751+'Mecra Kırılımı'!G791+'Mecra Kırılımı'!G831+'Mecra Kırılımı'!G871+'Mecra Kırılımı'!G911+'Mecra Kırılımı'!G951+'Mecra Kırılımı'!G991+'Mecra Kırılımı'!G1031+'Mecra Kırılımı'!G1071+'Mecra Kırılımı'!G1111+'Mecra Kırılımı'!G1151+'Mecra Kırılımı'!G1191+'Mecra Kırılımı'!G1231</f>
        <v>0</v>
      </c>
      <c r="H69" s="215">
        <f>+'Mecra Kırılımı'!H391+'Mecra Kırılımı'!H431+'Mecra Kırılımı'!H471+'Mecra Kırılımı'!H511+'Mecra Kırılımı'!H551+'Mecra Kırılımı'!H591+'Mecra Kırılımı'!H631+'Mecra Kırılımı'!H671+'Mecra Kırılımı'!H711+'Mecra Kırılımı'!H751+'Mecra Kırılımı'!H791+'Mecra Kırılımı'!H831+'Mecra Kırılımı'!H871+'Mecra Kırılımı'!H911+'Mecra Kırılımı'!H951+'Mecra Kırılımı'!H991+'Mecra Kırılımı'!H1031+'Mecra Kırılımı'!H1071+'Mecra Kırılımı'!H1111+'Mecra Kırılımı'!H1151+'Mecra Kırılımı'!H1191+'Mecra Kırılımı'!H1231</f>
        <v>0</v>
      </c>
      <c r="I69" s="215">
        <f>+'Mecra Kırılımı'!I391+'Mecra Kırılımı'!I431+'Mecra Kırılımı'!I471+'Mecra Kırılımı'!I511+'Mecra Kırılımı'!I551+'Mecra Kırılımı'!I591+'Mecra Kırılımı'!I631+'Mecra Kırılımı'!I671+'Mecra Kırılımı'!I711+'Mecra Kırılımı'!I751+'Mecra Kırılımı'!I791+'Mecra Kırılımı'!I831+'Mecra Kırılımı'!I871+'Mecra Kırılımı'!I911+'Mecra Kırılımı'!I951+'Mecra Kırılımı'!I991+'Mecra Kırılımı'!I1031+'Mecra Kırılımı'!I1071+'Mecra Kırılımı'!I1111+'Mecra Kırılımı'!I1151+'Mecra Kırılımı'!I1191+'Mecra Kırılımı'!I1231</f>
        <v>0</v>
      </c>
      <c r="J69" s="215">
        <f>+'Mecra Kırılımı'!J391+'Mecra Kırılımı'!J431+'Mecra Kırılımı'!J471+'Mecra Kırılımı'!J511+'Mecra Kırılımı'!J551+'Mecra Kırılımı'!J591+'Mecra Kırılımı'!J631+'Mecra Kırılımı'!J671+'Mecra Kırılımı'!J711+'Mecra Kırılımı'!J751+'Mecra Kırılımı'!J791+'Mecra Kırılımı'!J831+'Mecra Kırılımı'!J871+'Mecra Kırılımı'!J911+'Mecra Kırılımı'!J951+'Mecra Kırılımı'!J991+'Mecra Kırılımı'!J1031+'Mecra Kırılımı'!J1071+'Mecra Kırılımı'!J1111+'Mecra Kırılımı'!J1151+'Mecra Kırılımı'!J1191+'Mecra Kırılımı'!J1231</f>
        <v>0</v>
      </c>
      <c r="K69" s="215">
        <f>+'Mecra Kırılımı'!K391+'Mecra Kırılımı'!K431+'Mecra Kırılımı'!K471+'Mecra Kırılımı'!K511+'Mecra Kırılımı'!K551+'Mecra Kırılımı'!K591+'Mecra Kırılımı'!K631+'Mecra Kırılımı'!K671+'Mecra Kırılımı'!K711+'Mecra Kırılımı'!K751+'Mecra Kırılımı'!K791+'Mecra Kırılımı'!K831+'Mecra Kırılımı'!K871+'Mecra Kırılımı'!K911+'Mecra Kırılımı'!K951+'Mecra Kırılımı'!K991+'Mecra Kırılımı'!K1031+'Mecra Kırılımı'!K1071+'Mecra Kırılımı'!K1111+'Mecra Kırılımı'!K1151+'Mecra Kırılımı'!K1191+'Mecra Kırılımı'!K1231</f>
        <v>0</v>
      </c>
      <c r="L69" s="215">
        <f>+'Mecra Kırılımı'!L391+'Mecra Kırılımı'!L431+'Mecra Kırılımı'!L471+'Mecra Kırılımı'!L511+'Mecra Kırılımı'!L551+'Mecra Kırılımı'!L591+'Mecra Kırılımı'!L631+'Mecra Kırılımı'!L671+'Mecra Kırılımı'!L711+'Mecra Kırılımı'!L751+'Mecra Kırılımı'!L791+'Mecra Kırılımı'!L831+'Mecra Kırılımı'!L871+'Mecra Kırılımı'!L911+'Mecra Kırılımı'!L951+'Mecra Kırılımı'!L991+'Mecra Kırılımı'!L1031+'Mecra Kırılımı'!L1071+'Mecra Kırılımı'!L1111+'Mecra Kırılımı'!L1151+'Mecra Kırılımı'!L1191+'Mecra Kırılımı'!L1231</f>
        <v>0</v>
      </c>
      <c r="M69" s="215">
        <f>+'Mecra Kırılımı'!M391+'Mecra Kırılımı'!M431+'Mecra Kırılımı'!M471+'Mecra Kırılımı'!M511+'Mecra Kırılımı'!M551+'Mecra Kırılımı'!M591+'Mecra Kırılımı'!M631+'Mecra Kırılımı'!M671+'Mecra Kırılımı'!M711+'Mecra Kırılımı'!M751+'Mecra Kırılımı'!M791+'Mecra Kırılımı'!M831+'Mecra Kırılımı'!M871+'Mecra Kırılımı'!M911+'Mecra Kırılımı'!M951+'Mecra Kırılımı'!M991+'Mecra Kırılımı'!M1031+'Mecra Kırılımı'!M1071+'Mecra Kırılımı'!M1111+'Mecra Kırılımı'!M1151+'Mecra Kırılımı'!M1191+'Mecra Kırılımı'!M1231</f>
        <v>0</v>
      </c>
      <c r="N69" s="215">
        <f>+'Mecra Kırılımı'!N391+'Mecra Kırılımı'!N431+'Mecra Kırılımı'!N471+'Mecra Kırılımı'!N511+'Mecra Kırılımı'!N551+'Mecra Kırılımı'!N591+'Mecra Kırılımı'!N631+'Mecra Kırılımı'!N671+'Mecra Kırılımı'!N711+'Mecra Kırılımı'!N751+'Mecra Kırılımı'!N791+'Mecra Kırılımı'!N831+'Mecra Kırılımı'!N871+'Mecra Kırılımı'!N911+'Mecra Kırılımı'!N951+'Mecra Kırılımı'!N991+'Mecra Kırılımı'!N1031+'Mecra Kırılımı'!N1071+'Mecra Kırılımı'!N1111+'Mecra Kırılımı'!N1151+'Mecra Kırılımı'!N1191+'Mecra Kırılımı'!N1231</f>
        <v>0</v>
      </c>
      <c r="O69" s="215">
        <f>+'Mecra Kırılımı'!O391+'Mecra Kırılımı'!O431+'Mecra Kırılımı'!O471+'Mecra Kırılımı'!O511+'Mecra Kırılımı'!O551+'Mecra Kırılımı'!O591+'Mecra Kırılımı'!O631+'Mecra Kırılımı'!O671+'Mecra Kırılımı'!O711+'Mecra Kırılımı'!O751+'Mecra Kırılımı'!O791+'Mecra Kırılımı'!O831+'Mecra Kırılımı'!O871+'Mecra Kırılımı'!O911+'Mecra Kırılımı'!O951+'Mecra Kırılımı'!O991+'Mecra Kırılımı'!O1031+'Mecra Kırılımı'!O1071+'Mecra Kırılımı'!O1111+'Mecra Kırılımı'!O1151+'Mecra Kırılımı'!O1191+'Mecra Kırılımı'!O1231</f>
        <v>0</v>
      </c>
      <c r="P69" s="216">
        <f t="shared" si="27"/>
        <v>0</v>
      </c>
      <c r="Q69" s="136"/>
      <c r="R69" s="8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136"/>
    </row>
    <row r="70" spans="2:32" x14ac:dyDescent="0.25">
      <c r="B70" s="400"/>
      <c r="C70" s="313" t="s">
        <v>280</v>
      </c>
      <c r="D70" s="215">
        <f>+'Mecra Kırılımı'!D392+'Mecra Kırılımı'!D432+'Mecra Kırılımı'!D472+'Mecra Kırılımı'!D512+'Mecra Kırılımı'!D552+'Mecra Kırılımı'!D592+'Mecra Kırılımı'!D632+'Mecra Kırılımı'!D672+'Mecra Kırılımı'!D712+'Mecra Kırılımı'!D752+'Mecra Kırılımı'!D792+'Mecra Kırılımı'!D832+'Mecra Kırılımı'!D872+'Mecra Kırılımı'!D912+'Mecra Kırılımı'!D952+'Mecra Kırılımı'!D992+'Mecra Kırılımı'!D1032+'Mecra Kırılımı'!D1072+'Mecra Kırılımı'!D1112+'Mecra Kırılımı'!D1152+'Mecra Kırılımı'!D1192+'Mecra Kırılımı'!D1232</f>
        <v>0</v>
      </c>
      <c r="E70" s="215">
        <f>+'Mecra Kırılımı'!E392+'Mecra Kırılımı'!E432+'Mecra Kırılımı'!E472+'Mecra Kırılımı'!E512+'Mecra Kırılımı'!E552+'Mecra Kırılımı'!E592+'Mecra Kırılımı'!E632+'Mecra Kırılımı'!E672+'Mecra Kırılımı'!E712+'Mecra Kırılımı'!E752+'Mecra Kırılımı'!E792+'Mecra Kırılımı'!E832+'Mecra Kırılımı'!E872+'Mecra Kırılımı'!E912+'Mecra Kırılımı'!E952+'Mecra Kırılımı'!E992+'Mecra Kırılımı'!E1032+'Mecra Kırılımı'!E1072+'Mecra Kırılımı'!E1112+'Mecra Kırılımı'!E1152+'Mecra Kırılımı'!E1192+'Mecra Kırılımı'!E1232</f>
        <v>27947</v>
      </c>
      <c r="F70" s="215">
        <f>+'Mecra Kırılımı'!F392+'Mecra Kırılımı'!F432+'Mecra Kırılımı'!F472+'Mecra Kırılımı'!F512+'Mecra Kırılımı'!F552+'Mecra Kırılımı'!F592+'Mecra Kırılımı'!F632+'Mecra Kırılımı'!F672+'Mecra Kırılımı'!F712+'Mecra Kırılımı'!F752+'Mecra Kırılımı'!F792+'Mecra Kırılımı'!F832+'Mecra Kırılımı'!F872+'Mecra Kırılımı'!F912+'Mecra Kırılımı'!F952+'Mecra Kırılımı'!F992+'Mecra Kırılımı'!F1032+'Mecra Kırılımı'!F1072+'Mecra Kırılımı'!F1112+'Mecra Kırılımı'!F1152+'Mecra Kırılımı'!F1192+'Mecra Kırılımı'!F1232</f>
        <v>12035</v>
      </c>
      <c r="G70" s="215">
        <f>+'Mecra Kırılımı'!G392+'Mecra Kırılımı'!G432+'Mecra Kırılımı'!G472+'Mecra Kırılımı'!G512+'Mecra Kırılımı'!G552+'Mecra Kırılımı'!G592+'Mecra Kırılımı'!G632+'Mecra Kırılımı'!G672+'Mecra Kırılımı'!G712+'Mecra Kırılımı'!G752+'Mecra Kırılımı'!G792+'Mecra Kırılımı'!G832+'Mecra Kırılımı'!G872+'Mecra Kırılımı'!G912+'Mecra Kırılımı'!G952+'Mecra Kırılımı'!G992+'Mecra Kırılımı'!G1032+'Mecra Kırılımı'!G1072+'Mecra Kırılımı'!G1112+'Mecra Kırılımı'!G1152+'Mecra Kırılımı'!G1192+'Mecra Kırılımı'!G1232</f>
        <v>167953.5</v>
      </c>
      <c r="H70" s="215">
        <f>+'Mecra Kırılımı'!H392+'Mecra Kırılımı'!H432+'Mecra Kırılımı'!H472+'Mecra Kırılımı'!H512+'Mecra Kırılımı'!H552+'Mecra Kırılımı'!H592+'Mecra Kırılımı'!H632+'Mecra Kırılımı'!H672+'Mecra Kırılımı'!H712+'Mecra Kırılımı'!H752+'Mecra Kırılımı'!H792+'Mecra Kırılımı'!H832+'Mecra Kırılımı'!H872+'Mecra Kırılımı'!H912+'Mecra Kırılımı'!H952+'Mecra Kırılımı'!H992+'Mecra Kırılımı'!H1032+'Mecra Kırılımı'!H1072+'Mecra Kırılımı'!H1112+'Mecra Kırılımı'!H1152+'Mecra Kırılımı'!H1192+'Mecra Kırılımı'!H1232</f>
        <v>66471.8</v>
      </c>
      <c r="I70" s="215">
        <f>+'Mecra Kırılımı'!I392+'Mecra Kırılımı'!I432+'Mecra Kırılımı'!I472+'Mecra Kırılımı'!I512+'Mecra Kırılımı'!I552+'Mecra Kırılımı'!I592+'Mecra Kırılımı'!I632+'Mecra Kırılımı'!I672+'Mecra Kırılımı'!I712+'Mecra Kırılımı'!I752+'Mecra Kırılımı'!I792+'Mecra Kırılımı'!I832+'Mecra Kırılımı'!I872+'Mecra Kırılımı'!I912+'Mecra Kırılımı'!I952+'Mecra Kırılımı'!I992+'Mecra Kırılımı'!I1032+'Mecra Kırılımı'!I1072+'Mecra Kırılımı'!I1112+'Mecra Kırılımı'!I1152+'Mecra Kırılımı'!I1192+'Mecra Kırılımı'!I1232</f>
        <v>113662</v>
      </c>
      <c r="J70" s="215">
        <f>+'Mecra Kırılımı'!J392+'Mecra Kırılımı'!J432+'Mecra Kırılımı'!J472+'Mecra Kırılımı'!J512+'Mecra Kırılımı'!J552+'Mecra Kırılımı'!J592+'Mecra Kırılımı'!J632+'Mecra Kırılımı'!J672+'Mecra Kırılımı'!J712+'Mecra Kırılımı'!J752+'Mecra Kırılımı'!J792+'Mecra Kırılımı'!J832+'Mecra Kırılımı'!J872+'Mecra Kırılımı'!J912+'Mecra Kırılımı'!J952+'Mecra Kırılımı'!J992+'Mecra Kırılımı'!J1032+'Mecra Kırılımı'!J1072+'Mecra Kırılımı'!J1112+'Mecra Kırılımı'!J1152+'Mecra Kırılımı'!J1192+'Mecra Kırılımı'!J1232</f>
        <v>17430</v>
      </c>
      <c r="K70" s="215">
        <f>+'Mecra Kırılımı'!K392+'Mecra Kırılımı'!K432+'Mecra Kırılımı'!K472+'Mecra Kırılımı'!K512+'Mecra Kırılımı'!K552+'Mecra Kırılımı'!K592+'Mecra Kırılımı'!K632+'Mecra Kırılımı'!K672+'Mecra Kırılımı'!K712+'Mecra Kırılımı'!K752+'Mecra Kırılımı'!K792+'Mecra Kırılımı'!K832+'Mecra Kırılımı'!K872+'Mecra Kırılımı'!K912+'Mecra Kırılımı'!K952+'Mecra Kırılımı'!K992+'Mecra Kırılımı'!K1032+'Mecra Kırılımı'!K1072+'Mecra Kırılımı'!K1112+'Mecra Kırılımı'!K1152+'Mecra Kırılımı'!K1192+'Mecra Kırılımı'!K1232</f>
        <v>7000</v>
      </c>
      <c r="L70" s="215">
        <f>+'Mecra Kırılımı'!L392+'Mecra Kırılımı'!L432+'Mecra Kırılımı'!L472+'Mecra Kırılımı'!L512+'Mecra Kırılımı'!L552+'Mecra Kırılımı'!L592+'Mecra Kırılımı'!L632+'Mecra Kırılımı'!L672+'Mecra Kırılımı'!L712+'Mecra Kırılımı'!L752+'Mecra Kırılımı'!L792+'Mecra Kırılımı'!L832+'Mecra Kırılımı'!L872+'Mecra Kırılımı'!L912+'Mecra Kırılımı'!L952+'Mecra Kırılımı'!L992+'Mecra Kırılımı'!L1032+'Mecra Kırılımı'!L1072+'Mecra Kırılımı'!L1112+'Mecra Kırılımı'!L1152+'Mecra Kırılımı'!L1192+'Mecra Kırılımı'!L1232</f>
        <v>0</v>
      </c>
      <c r="M70" s="215">
        <f>+'Mecra Kırılımı'!M392+'Mecra Kırılımı'!M432+'Mecra Kırılımı'!M472+'Mecra Kırılımı'!M512+'Mecra Kırılımı'!M552+'Mecra Kırılımı'!M592+'Mecra Kırılımı'!M632+'Mecra Kırılımı'!M672+'Mecra Kırılımı'!M712+'Mecra Kırılımı'!M752+'Mecra Kırılımı'!M792+'Mecra Kırılımı'!M832+'Mecra Kırılımı'!M872+'Mecra Kırılımı'!M912+'Mecra Kırılımı'!M952+'Mecra Kırılımı'!M992+'Mecra Kırılımı'!M1032+'Mecra Kırılımı'!M1072+'Mecra Kırılımı'!M1112+'Mecra Kırılımı'!M1152+'Mecra Kırılımı'!M1192+'Mecra Kırılımı'!M1232</f>
        <v>0</v>
      </c>
      <c r="N70" s="215">
        <f>+'Mecra Kırılımı'!N392+'Mecra Kırılımı'!N432+'Mecra Kırılımı'!N472+'Mecra Kırılımı'!N512+'Mecra Kırılımı'!N552+'Mecra Kırılımı'!N592+'Mecra Kırılımı'!N632+'Mecra Kırılımı'!N672+'Mecra Kırılımı'!N712+'Mecra Kırılımı'!N752+'Mecra Kırılımı'!N792+'Mecra Kırılımı'!N832+'Mecra Kırılımı'!N872+'Mecra Kırılımı'!N912+'Mecra Kırılımı'!N952+'Mecra Kırılımı'!N992+'Mecra Kırılımı'!N1032+'Mecra Kırılımı'!N1072+'Mecra Kırılımı'!N1112+'Mecra Kırılımı'!N1152+'Mecra Kırılımı'!N1192+'Mecra Kırılımı'!N1232</f>
        <v>0</v>
      </c>
      <c r="O70" s="215">
        <f>+'Mecra Kırılımı'!O392+'Mecra Kırılımı'!O432+'Mecra Kırılımı'!O472+'Mecra Kırılımı'!O512+'Mecra Kırılımı'!O552+'Mecra Kırılımı'!O592+'Mecra Kırılımı'!O632+'Mecra Kırılımı'!O672+'Mecra Kırılımı'!O712+'Mecra Kırılımı'!O752+'Mecra Kırılımı'!O792+'Mecra Kırılımı'!O832+'Mecra Kırılımı'!O872+'Mecra Kırılımı'!O912+'Mecra Kırılımı'!O952+'Mecra Kırılımı'!O992+'Mecra Kırılımı'!O1032+'Mecra Kırılımı'!O1072+'Mecra Kırılımı'!O1112+'Mecra Kırılımı'!O1152+'Mecra Kırılımı'!O1192+'Mecra Kırılımı'!O1232</f>
        <v>0</v>
      </c>
      <c r="P70" s="216">
        <f t="shared" si="27"/>
        <v>412499.3</v>
      </c>
      <c r="Q70" s="136"/>
      <c r="R70" s="8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136"/>
    </row>
    <row r="71" spans="2:32" x14ac:dyDescent="0.25">
      <c r="B71" s="400"/>
      <c r="C71" s="313" t="s">
        <v>285</v>
      </c>
      <c r="D71" s="215">
        <f>+'Mecra Kırılımı'!D393+'Mecra Kırılımı'!D433+'Mecra Kırılımı'!D473+'Mecra Kırılımı'!D513+'Mecra Kırılımı'!D553+'Mecra Kırılımı'!D593+'Mecra Kırılımı'!D633+'Mecra Kırılımı'!D673+'Mecra Kırılımı'!D713+'Mecra Kırılımı'!D753+'Mecra Kırılımı'!D793+'Mecra Kırılımı'!D833+'Mecra Kırılımı'!D873+'Mecra Kırılımı'!D913+'Mecra Kırılımı'!D953+'Mecra Kırılımı'!D993+'Mecra Kırılımı'!D1033+'Mecra Kırılımı'!D1073+'Mecra Kırılımı'!D1113+'Mecra Kırılımı'!D1153+'Mecra Kırılımı'!D1193+'Mecra Kırılımı'!D1233</f>
        <v>0</v>
      </c>
      <c r="E71" s="215">
        <f>+'Mecra Kırılımı'!E393+'Mecra Kırılımı'!E433+'Mecra Kırılımı'!E473+'Mecra Kırılımı'!E513+'Mecra Kırılımı'!E553+'Mecra Kırılımı'!E593+'Mecra Kırılımı'!E633+'Mecra Kırılımı'!E673+'Mecra Kırılımı'!E713+'Mecra Kırılımı'!E753+'Mecra Kırılımı'!E793+'Mecra Kırılımı'!E833+'Mecra Kırılımı'!E873+'Mecra Kırılımı'!E913+'Mecra Kırılımı'!E953+'Mecra Kırılımı'!E993+'Mecra Kırılımı'!E1033+'Mecra Kırılımı'!E1073+'Mecra Kırılımı'!E1113+'Mecra Kırılımı'!E1153+'Mecra Kırılımı'!E1193+'Mecra Kırılımı'!E1233</f>
        <v>6800</v>
      </c>
      <c r="F71" s="215">
        <f>+'Mecra Kırılımı'!F393+'Mecra Kırılımı'!F433+'Mecra Kırılımı'!F473+'Mecra Kırılımı'!F513+'Mecra Kırılımı'!F553+'Mecra Kırılımı'!F593+'Mecra Kırılımı'!F633+'Mecra Kırılımı'!F673+'Mecra Kırılımı'!F713+'Mecra Kırılımı'!F753+'Mecra Kırılımı'!F793+'Mecra Kırılımı'!F833+'Mecra Kırılımı'!F873+'Mecra Kırılımı'!F913+'Mecra Kırılımı'!F953+'Mecra Kırılımı'!F993+'Mecra Kırılımı'!F1033+'Mecra Kırılımı'!F1073+'Mecra Kırılımı'!F1113+'Mecra Kırılımı'!F1153+'Mecra Kırılımı'!F1193+'Mecra Kırılımı'!F1233</f>
        <v>0</v>
      </c>
      <c r="G71" s="215">
        <f>+'Mecra Kırılımı'!G393+'Mecra Kırılımı'!G433+'Mecra Kırılımı'!G473+'Mecra Kırılımı'!G513+'Mecra Kırılımı'!G553+'Mecra Kırılımı'!G593+'Mecra Kırılımı'!G633+'Mecra Kırılımı'!G673+'Mecra Kırılımı'!G713+'Mecra Kırılımı'!G753+'Mecra Kırılımı'!G793+'Mecra Kırılımı'!G833+'Mecra Kırılımı'!G873+'Mecra Kırılımı'!G913+'Mecra Kırılımı'!G953+'Mecra Kırılımı'!G993+'Mecra Kırılımı'!G1033+'Mecra Kırılımı'!G1073+'Mecra Kırılımı'!G1113+'Mecra Kırılımı'!G1153+'Mecra Kırılımı'!G1193+'Mecra Kırılımı'!G1233</f>
        <v>16800</v>
      </c>
      <c r="H71" s="215">
        <f>+'Mecra Kırılımı'!H393+'Mecra Kırılımı'!H433+'Mecra Kırılımı'!H473+'Mecra Kırılımı'!H513+'Mecra Kırılımı'!H553+'Mecra Kırılımı'!H593+'Mecra Kırılımı'!H633+'Mecra Kırılımı'!H673+'Mecra Kırılımı'!H713+'Mecra Kırılımı'!H753+'Mecra Kırılımı'!H793+'Mecra Kırılımı'!H833+'Mecra Kırılımı'!H873+'Mecra Kırılımı'!H913+'Mecra Kırılımı'!H953+'Mecra Kırılımı'!H993+'Mecra Kırılımı'!H1033+'Mecra Kırılımı'!H1073+'Mecra Kırılımı'!H1113+'Mecra Kırılımı'!H1153+'Mecra Kırılımı'!H1193+'Mecra Kırılımı'!H1233</f>
        <v>0</v>
      </c>
      <c r="I71" s="215">
        <f>+'Mecra Kırılımı'!I393+'Mecra Kırılımı'!I433+'Mecra Kırılımı'!I473+'Mecra Kırılımı'!I513+'Mecra Kırılımı'!I553+'Mecra Kırılımı'!I593+'Mecra Kırılımı'!I633+'Mecra Kırılımı'!I673+'Mecra Kırılımı'!I713+'Mecra Kırılımı'!I753+'Mecra Kırılımı'!I793+'Mecra Kırılımı'!I833+'Mecra Kırılımı'!I873+'Mecra Kırılımı'!I913+'Mecra Kırılımı'!I953+'Mecra Kırılımı'!I993+'Mecra Kırılımı'!I1033+'Mecra Kırılımı'!I1073+'Mecra Kırılımı'!I1113+'Mecra Kırılımı'!I1153+'Mecra Kırılımı'!I1193+'Mecra Kırılımı'!I1233</f>
        <v>0</v>
      </c>
      <c r="J71" s="215">
        <f>+'Mecra Kırılımı'!J393+'Mecra Kırılımı'!J433+'Mecra Kırılımı'!J473+'Mecra Kırılımı'!J513+'Mecra Kırılımı'!J553+'Mecra Kırılımı'!J593+'Mecra Kırılımı'!J633+'Mecra Kırılımı'!J673+'Mecra Kırılımı'!J713+'Mecra Kırılımı'!J753+'Mecra Kırılımı'!J793+'Mecra Kırılımı'!J833+'Mecra Kırılımı'!J873+'Mecra Kırılımı'!J913+'Mecra Kırılımı'!J953+'Mecra Kırılımı'!J993+'Mecra Kırılımı'!J1033+'Mecra Kırılımı'!J1073+'Mecra Kırılımı'!J1113+'Mecra Kırılımı'!J1153+'Mecra Kırılımı'!J1193+'Mecra Kırılımı'!J1233</f>
        <v>0</v>
      </c>
      <c r="K71" s="215">
        <f>+'Mecra Kırılımı'!K393+'Mecra Kırılımı'!K433+'Mecra Kırılımı'!K473+'Mecra Kırılımı'!K513+'Mecra Kırılımı'!K553+'Mecra Kırılımı'!K593+'Mecra Kırılımı'!K633+'Mecra Kırılımı'!K673+'Mecra Kırılımı'!K713+'Mecra Kırılımı'!K753+'Mecra Kırılımı'!K793+'Mecra Kırılımı'!K833+'Mecra Kırılımı'!K873+'Mecra Kırılımı'!K913+'Mecra Kırılımı'!K953+'Mecra Kırılımı'!K993+'Mecra Kırılımı'!K1033+'Mecra Kırılımı'!K1073+'Mecra Kırılımı'!K1113+'Mecra Kırılımı'!K1153+'Mecra Kırılımı'!K1193+'Mecra Kırılımı'!K1233</f>
        <v>0</v>
      </c>
      <c r="L71" s="215">
        <f>+'Mecra Kırılımı'!L393+'Mecra Kırılımı'!L433+'Mecra Kırılımı'!L473+'Mecra Kırılımı'!L513+'Mecra Kırılımı'!L553+'Mecra Kırılımı'!L593+'Mecra Kırılımı'!L633+'Mecra Kırılımı'!L673+'Mecra Kırılımı'!L713+'Mecra Kırılımı'!L753+'Mecra Kırılımı'!L793+'Mecra Kırılımı'!L833+'Mecra Kırılımı'!L873+'Mecra Kırılımı'!L913+'Mecra Kırılımı'!L953+'Mecra Kırılımı'!L993+'Mecra Kırılımı'!L1033+'Mecra Kırılımı'!L1073+'Mecra Kırılımı'!L1113+'Mecra Kırılımı'!L1153+'Mecra Kırılımı'!L1193+'Mecra Kırılımı'!L1233</f>
        <v>0</v>
      </c>
      <c r="M71" s="215">
        <f>+'Mecra Kırılımı'!M393+'Mecra Kırılımı'!M433+'Mecra Kırılımı'!M473+'Mecra Kırılımı'!M513+'Mecra Kırılımı'!M553+'Mecra Kırılımı'!M593+'Mecra Kırılımı'!M633+'Mecra Kırılımı'!M673+'Mecra Kırılımı'!M713+'Mecra Kırılımı'!M753+'Mecra Kırılımı'!M793+'Mecra Kırılımı'!M833+'Mecra Kırılımı'!M873+'Mecra Kırılımı'!M913+'Mecra Kırılımı'!M953+'Mecra Kırılımı'!M993+'Mecra Kırılımı'!M1033+'Mecra Kırılımı'!M1073+'Mecra Kırılımı'!M1113+'Mecra Kırılımı'!M1153+'Mecra Kırılımı'!M1193+'Mecra Kırılımı'!M1233</f>
        <v>0</v>
      </c>
      <c r="N71" s="215">
        <f>+'Mecra Kırılımı'!N393+'Mecra Kırılımı'!N433+'Mecra Kırılımı'!N473+'Mecra Kırılımı'!N513+'Mecra Kırılımı'!N553+'Mecra Kırılımı'!N593+'Mecra Kırılımı'!N633+'Mecra Kırılımı'!N673+'Mecra Kırılımı'!N713+'Mecra Kırılımı'!N753+'Mecra Kırılımı'!N793+'Mecra Kırılımı'!N833+'Mecra Kırılımı'!N873+'Mecra Kırılımı'!N913+'Mecra Kırılımı'!N953+'Mecra Kırılımı'!N993+'Mecra Kırılımı'!N1033+'Mecra Kırılımı'!N1073+'Mecra Kırılımı'!N1113+'Mecra Kırılımı'!N1153+'Mecra Kırılımı'!N1193+'Mecra Kırılımı'!N1233</f>
        <v>0</v>
      </c>
      <c r="O71" s="215">
        <f>+'Mecra Kırılımı'!O393+'Mecra Kırılımı'!O433+'Mecra Kırılımı'!O473+'Mecra Kırılımı'!O513+'Mecra Kırılımı'!O553+'Mecra Kırılımı'!O593+'Mecra Kırılımı'!O633+'Mecra Kırılımı'!O673+'Mecra Kırılımı'!O713+'Mecra Kırılımı'!O753+'Mecra Kırılımı'!O793+'Mecra Kırılımı'!O833+'Mecra Kırılımı'!O873+'Mecra Kırılımı'!O913+'Mecra Kırılımı'!O953+'Mecra Kırılımı'!O993+'Mecra Kırılımı'!O1033+'Mecra Kırılımı'!O1073+'Mecra Kırılımı'!O1113+'Mecra Kırılımı'!O1153+'Mecra Kırılımı'!O1193+'Mecra Kırılımı'!O1233</f>
        <v>0</v>
      </c>
      <c r="P71" s="216">
        <f t="shared" si="27"/>
        <v>23600</v>
      </c>
      <c r="Q71" s="136"/>
      <c r="R71" s="8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136"/>
    </row>
    <row r="72" spans="2:32" x14ac:dyDescent="0.25">
      <c r="B72" s="400"/>
      <c r="C72" s="313" t="s">
        <v>280</v>
      </c>
      <c r="D72" s="215">
        <f>+'Mecra Kırılımı'!D394+'Mecra Kırılımı'!D434+'Mecra Kırılımı'!D474+'Mecra Kırılımı'!D514+'Mecra Kırılımı'!D554+'Mecra Kırılımı'!D594+'Mecra Kırılımı'!D634+'Mecra Kırılımı'!D674+'Mecra Kırılımı'!D714+'Mecra Kırılımı'!D754+'Mecra Kırılımı'!D794+'Mecra Kırılımı'!D834+'Mecra Kırılımı'!D874+'Mecra Kırılımı'!D914+'Mecra Kırılımı'!D954+'Mecra Kırılımı'!D994+'Mecra Kırılımı'!D1034+'Mecra Kırılımı'!D1074+'Mecra Kırılımı'!D1114+'Mecra Kırılımı'!D1154+'Mecra Kırılımı'!D1194+'Mecra Kırılımı'!D1234</f>
        <v>0</v>
      </c>
      <c r="E72" s="215">
        <f>+'Mecra Kırılımı'!E394+'Mecra Kırılımı'!E434+'Mecra Kırılımı'!E474+'Mecra Kırılımı'!E514+'Mecra Kırılımı'!E554+'Mecra Kırılımı'!E594+'Mecra Kırılımı'!E634+'Mecra Kırılımı'!E674+'Mecra Kırılımı'!E714+'Mecra Kırılımı'!E754+'Mecra Kırılımı'!E794+'Mecra Kırılımı'!E834+'Mecra Kırılımı'!E874+'Mecra Kırılımı'!E914+'Mecra Kırılımı'!E954+'Mecra Kırılımı'!E994+'Mecra Kırılımı'!E1034+'Mecra Kırılımı'!E1074+'Mecra Kırılımı'!E1114+'Mecra Kırılımı'!E1154+'Mecra Kırılımı'!E1194+'Mecra Kırılımı'!E1234</f>
        <v>975</v>
      </c>
      <c r="F72" s="215">
        <f>+'Mecra Kırılımı'!F394+'Mecra Kırılımı'!F434+'Mecra Kırılımı'!F474+'Mecra Kırılımı'!F514+'Mecra Kırılımı'!F554+'Mecra Kırılımı'!F594+'Mecra Kırılımı'!F634+'Mecra Kırılımı'!F674+'Mecra Kırılımı'!F714+'Mecra Kırılımı'!F754+'Mecra Kırılımı'!F794+'Mecra Kırılımı'!F834+'Mecra Kırılımı'!F874+'Mecra Kırılımı'!F914+'Mecra Kırılımı'!F954+'Mecra Kırılımı'!F994+'Mecra Kırılımı'!F1034+'Mecra Kırılımı'!F1074+'Mecra Kırılımı'!F1114+'Mecra Kırılımı'!F1154+'Mecra Kırılımı'!F1194+'Mecra Kırılımı'!F1234</f>
        <v>4063</v>
      </c>
      <c r="G72" s="215">
        <f>+'Mecra Kırılımı'!G394+'Mecra Kırılımı'!G434+'Mecra Kırılımı'!G474+'Mecra Kırılımı'!G514+'Mecra Kırılımı'!G554+'Mecra Kırılımı'!G594+'Mecra Kırılımı'!G634+'Mecra Kırılımı'!G674+'Mecra Kırılımı'!G714+'Mecra Kırılımı'!G754+'Mecra Kırılımı'!G794+'Mecra Kırılımı'!G834+'Mecra Kırılımı'!G874+'Mecra Kırılımı'!G914+'Mecra Kırılımı'!G954+'Mecra Kırılımı'!G994+'Mecra Kırılımı'!G1034+'Mecra Kırılımı'!G1074+'Mecra Kırılımı'!G1114+'Mecra Kırılımı'!G1154+'Mecra Kırılımı'!G1194+'Mecra Kırılımı'!G1234</f>
        <v>29063</v>
      </c>
      <c r="H72" s="215">
        <f>+'Mecra Kırılımı'!H394+'Mecra Kırılımı'!H434+'Mecra Kırılımı'!H474+'Mecra Kırılımı'!H514+'Mecra Kırılımı'!H554+'Mecra Kırılımı'!H594+'Mecra Kırılımı'!H634+'Mecra Kırılımı'!H674+'Mecra Kırılımı'!H714+'Mecra Kırılımı'!H754+'Mecra Kırılımı'!H794+'Mecra Kırılımı'!H834+'Mecra Kırılımı'!H874+'Mecra Kırılımı'!H914+'Mecra Kırılımı'!H954+'Mecra Kırılımı'!H994+'Mecra Kırılımı'!H1034+'Mecra Kırılımı'!H1074+'Mecra Kırılımı'!H1114+'Mecra Kırılımı'!H1154+'Mecra Kırılımı'!H1194+'Mecra Kırılımı'!H1234</f>
        <v>4063</v>
      </c>
      <c r="I72" s="215">
        <f>+'Mecra Kırılımı'!I394+'Mecra Kırılımı'!I434+'Mecra Kırılımı'!I474+'Mecra Kırılımı'!I514+'Mecra Kırılımı'!I554+'Mecra Kırılımı'!I594+'Mecra Kırılımı'!I634+'Mecra Kırılımı'!I674+'Mecra Kırılımı'!I714+'Mecra Kırılımı'!I754+'Mecra Kırılımı'!I794+'Mecra Kırılımı'!I834+'Mecra Kırılımı'!I874+'Mecra Kırılımı'!I914+'Mecra Kırılımı'!I954+'Mecra Kırılımı'!I994+'Mecra Kırılımı'!I1034+'Mecra Kırılımı'!I1074+'Mecra Kırılımı'!I1114+'Mecra Kırılımı'!I1154+'Mecra Kırılımı'!I1194+'Mecra Kırılımı'!I1234</f>
        <v>0</v>
      </c>
      <c r="J72" s="215">
        <f>+'Mecra Kırılımı'!J394+'Mecra Kırılımı'!J434+'Mecra Kırılımı'!J474+'Mecra Kırılımı'!J514+'Mecra Kırılımı'!J554+'Mecra Kırılımı'!J594+'Mecra Kırılımı'!J634+'Mecra Kırılımı'!J674+'Mecra Kırılımı'!J714+'Mecra Kırılımı'!J754+'Mecra Kırılımı'!J794+'Mecra Kırılımı'!J834+'Mecra Kırılımı'!J874+'Mecra Kırılımı'!J914+'Mecra Kırılımı'!J954+'Mecra Kırılımı'!J994+'Mecra Kırılımı'!J1034+'Mecra Kırılımı'!J1074+'Mecra Kırılımı'!J1114+'Mecra Kırılımı'!J1154+'Mecra Kırılımı'!J1194+'Mecra Kırılımı'!J1234</f>
        <v>0</v>
      </c>
      <c r="K72" s="215">
        <f>+'Mecra Kırılımı'!K394+'Mecra Kırılımı'!K434+'Mecra Kırılımı'!K474+'Mecra Kırılımı'!K514+'Mecra Kırılımı'!K554+'Mecra Kırılımı'!K594+'Mecra Kırılımı'!K634+'Mecra Kırılımı'!K674+'Mecra Kırılımı'!K714+'Mecra Kırılımı'!K754+'Mecra Kırılımı'!K794+'Mecra Kırılımı'!K834+'Mecra Kırılımı'!K874+'Mecra Kırılımı'!K914+'Mecra Kırılımı'!K954+'Mecra Kırılımı'!K994+'Mecra Kırılımı'!K1034+'Mecra Kırılımı'!K1074+'Mecra Kırılımı'!K1114+'Mecra Kırılımı'!K1154+'Mecra Kırılımı'!K1194+'Mecra Kırılımı'!K1234</f>
        <v>0</v>
      </c>
      <c r="L72" s="215">
        <f>+'Mecra Kırılımı'!L394+'Mecra Kırılımı'!L434+'Mecra Kırılımı'!L474+'Mecra Kırılımı'!L514+'Mecra Kırılımı'!L554+'Mecra Kırılımı'!L594+'Mecra Kırılımı'!L634+'Mecra Kırılımı'!L674+'Mecra Kırılımı'!L714+'Mecra Kırılımı'!L754+'Mecra Kırılımı'!L794+'Mecra Kırılımı'!L834+'Mecra Kırılımı'!L874+'Mecra Kırılımı'!L914+'Mecra Kırılımı'!L954+'Mecra Kırılımı'!L994+'Mecra Kırılımı'!L1034+'Mecra Kırılımı'!L1074+'Mecra Kırılımı'!L1114+'Mecra Kırılımı'!L1154+'Mecra Kırılımı'!L1194+'Mecra Kırılımı'!L1234</f>
        <v>0</v>
      </c>
      <c r="M72" s="215">
        <f>+'Mecra Kırılımı'!M394+'Mecra Kırılımı'!M434+'Mecra Kırılımı'!M474+'Mecra Kırılımı'!M514+'Mecra Kırılımı'!M554+'Mecra Kırılımı'!M594+'Mecra Kırılımı'!M634+'Mecra Kırılımı'!M674+'Mecra Kırılımı'!M714+'Mecra Kırılımı'!M754+'Mecra Kırılımı'!M794+'Mecra Kırılımı'!M834+'Mecra Kırılımı'!M874+'Mecra Kırılımı'!M914+'Mecra Kırılımı'!M954+'Mecra Kırılımı'!M994+'Mecra Kırılımı'!M1034+'Mecra Kırılımı'!M1074+'Mecra Kırılımı'!M1114+'Mecra Kırılımı'!M1154+'Mecra Kırılımı'!M1194+'Mecra Kırılımı'!M1234</f>
        <v>0</v>
      </c>
      <c r="N72" s="215">
        <f>+'Mecra Kırılımı'!N394+'Mecra Kırılımı'!N434+'Mecra Kırılımı'!N474+'Mecra Kırılımı'!N514+'Mecra Kırılımı'!N554+'Mecra Kırılımı'!N594+'Mecra Kırılımı'!N634+'Mecra Kırılımı'!N674+'Mecra Kırılımı'!N714+'Mecra Kırılımı'!N754+'Mecra Kırılımı'!N794+'Mecra Kırılımı'!N834+'Mecra Kırılımı'!N874+'Mecra Kırılımı'!N914+'Mecra Kırılımı'!N954+'Mecra Kırılımı'!N994+'Mecra Kırılımı'!N1034+'Mecra Kırılımı'!N1074+'Mecra Kırılımı'!N1114+'Mecra Kırılımı'!N1154+'Mecra Kırılımı'!N1194+'Mecra Kırılımı'!N1234</f>
        <v>0</v>
      </c>
      <c r="O72" s="215">
        <f>+'Mecra Kırılımı'!O394+'Mecra Kırılımı'!O434+'Mecra Kırılımı'!O474+'Mecra Kırılımı'!O514+'Mecra Kırılımı'!O554+'Mecra Kırılımı'!O594+'Mecra Kırılımı'!O634+'Mecra Kırılımı'!O674+'Mecra Kırılımı'!O714+'Mecra Kırılımı'!O754+'Mecra Kırılımı'!O794+'Mecra Kırılımı'!O834+'Mecra Kırılımı'!O874+'Mecra Kırılımı'!O914+'Mecra Kırılımı'!O954+'Mecra Kırılımı'!O994+'Mecra Kırılımı'!O1034+'Mecra Kırılımı'!O1074+'Mecra Kırılımı'!O1114+'Mecra Kırılımı'!O1154+'Mecra Kırılımı'!O1194+'Mecra Kırılımı'!O1234</f>
        <v>0</v>
      </c>
      <c r="P72" s="216">
        <f t="shared" si="27"/>
        <v>38164</v>
      </c>
      <c r="Q72" s="136"/>
      <c r="R72" s="8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136"/>
    </row>
    <row r="73" spans="2:32" x14ac:dyDescent="0.25">
      <c r="B73" s="400"/>
      <c r="C73" s="313" t="s">
        <v>286</v>
      </c>
      <c r="D73" s="215">
        <f>+'Mecra Kırılımı'!D395+'Mecra Kırılımı'!D435+'Mecra Kırılımı'!D475+'Mecra Kırılımı'!D515+'Mecra Kırılımı'!D555+'Mecra Kırılımı'!D595+'Mecra Kırılımı'!D635+'Mecra Kırılımı'!D675+'Mecra Kırılımı'!D715+'Mecra Kırılımı'!D755+'Mecra Kırılımı'!D795+'Mecra Kırılımı'!D835+'Mecra Kırılımı'!D875+'Mecra Kırılımı'!D915+'Mecra Kırılımı'!D955+'Mecra Kırılımı'!D995+'Mecra Kırılımı'!D1035+'Mecra Kırılımı'!D1075+'Mecra Kırılımı'!D1115+'Mecra Kırılımı'!D1155+'Mecra Kırılımı'!D1195+'Mecra Kırılımı'!D1235</f>
        <v>4086.09</v>
      </c>
      <c r="E73" s="215">
        <f>+'Mecra Kırılımı'!E395+'Mecra Kırılımı'!E435+'Mecra Kırılımı'!E475+'Mecra Kırılımı'!E515+'Mecra Kırılımı'!E555+'Mecra Kırılımı'!E595+'Mecra Kırılımı'!E635+'Mecra Kırılımı'!E675+'Mecra Kırılımı'!E715+'Mecra Kırılımı'!E755+'Mecra Kırılımı'!E795+'Mecra Kırılımı'!E835+'Mecra Kırılımı'!E875+'Mecra Kırılımı'!E915+'Mecra Kırılımı'!E955+'Mecra Kırılımı'!E995+'Mecra Kırılımı'!E1035+'Mecra Kırılımı'!E1075+'Mecra Kırılımı'!E1115+'Mecra Kırılımı'!E1155+'Mecra Kırılımı'!E1195+'Mecra Kırılımı'!E1235</f>
        <v>1684.97</v>
      </c>
      <c r="F73" s="215">
        <f>+'Mecra Kırılımı'!F395+'Mecra Kırılımı'!F435+'Mecra Kırılımı'!F475+'Mecra Kırılımı'!F515+'Mecra Kırılımı'!F555+'Mecra Kırılımı'!F595+'Mecra Kırılımı'!F635+'Mecra Kırılımı'!F675+'Mecra Kırılımı'!F715+'Mecra Kırılımı'!F755+'Mecra Kırılımı'!F795+'Mecra Kırılımı'!F835+'Mecra Kırılımı'!F875+'Mecra Kırılımı'!F915+'Mecra Kırılımı'!F955+'Mecra Kırılımı'!F995+'Mecra Kırılımı'!F1035+'Mecra Kırılımı'!F1075+'Mecra Kırılımı'!F1115+'Mecra Kırılımı'!F1155+'Mecra Kırılımı'!F1195+'Mecra Kırılımı'!F1235</f>
        <v>1315.0740000000001</v>
      </c>
      <c r="G73" s="215">
        <f>+'Mecra Kırılımı'!G395+'Mecra Kırılımı'!G435+'Mecra Kırılımı'!G475+'Mecra Kırılımı'!G515+'Mecra Kırılımı'!G555+'Mecra Kırılımı'!G595+'Mecra Kırılımı'!G635+'Mecra Kırılımı'!G675+'Mecra Kırılımı'!G715+'Mecra Kırılımı'!G755+'Mecra Kırılımı'!G795+'Mecra Kırılımı'!G835+'Mecra Kırılımı'!G875+'Mecra Kırılımı'!G915+'Mecra Kırılımı'!G955+'Mecra Kırılımı'!G995+'Mecra Kırılımı'!G1035+'Mecra Kırılımı'!G1075+'Mecra Kırılımı'!G1115+'Mecra Kırılımı'!G1155+'Mecra Kırılımı'!G1195+'Mecra Kırılımı'!G1235</f>
        <v>2675.25</v>
      </c>
      <c r="H73" s="215">
        <f>+'Mecra Kırılımı'!H395+'Mecra Kırılımı'!H435+'Mecra Kırılımı'!H475+'Mecra Kırılımı'!H515+'Mecra Kırılımı'!H555+'Mecra Kırılımı'!H595+'Mecra Kırılımı'!H635+'Mecra Kırılımı'!H675+'Mecra Kırılımı'!H715+'Mecra Kırılımı'!H755+'Mecra Kırılımı'!H795+'Mecra Kırılımı'!H835+'Mecra Kırılımı'!H875+'Mecra Kırılımı'!H915+'Mecra Kırılımı'!H955+'Mecra Kırılımı'!H995+'Mecra Kırılımı'!H1035+'Mecra Kırılımı'!H1075+'Mecra Kırılımı'!H1115+'Mecra Kırılımı'!H1155+'Mecra Kırılımı'!H1195+'Mecra Kırılımı'!H1235</f>
        <v>4027.8860000000004</v>
      </c>
      <c r="I73" s="215">
        <f>+'Mecra Kırılımı'!I395+'Mecra Kırılımı'!I435+'Mecra Kırılımı'!I475+'Mecra Kırılımı'!I515+'Mecra Kırılımı'!I555+'Mecra Kırılımı'!I595+'Mecra Kırılımı'!I635+'Mecra Kırılımı'!I675+'Mecra Kırılımı'!I715+'Mecra Kırılımı'!I755+'Mecra Kırılımı'!I795+'Mecra Kırılımı'!I835+'Mecra Kırılımı'!I875+'Mecra Kırılımı'!I915+'Mecra Kırılımı'!I955+'Mecra Kırılımı'!I995+'Mecra Kırılımı'!I1035+'Mecra Kırılımı'!I1075+'Mecra Kırılımı'!I1115+'Mecra Kırılımı'!I1155+'Mecra Kırılımı'!I1195+'Mecra Kırılımı'!I1235</f>
        <v>2505.846</v>
      </c>
      <c r="J73" s="215">
        <f>+'Mecra Kırılımı'!J395+'Mecra Kırılımı'!J435+'Mecra Kırılımı'!J475+'Mecra Kırılımı'!J515+'Mecra Kırılımı'!J555+'Mecra Kırılımı'!J595+'Mecra Kırılımı'!J635+'Mecra Kırılımı'!J675+'Mecra Kırılımı'!J715+'Mecra Kırılımı'!J755+'Mecra Kırılımı'!J795+'Mecra Kırılımı'!J835+'Mecra Kırılımı'!J875+'Mecra Kırılımı'!J915+'Mecra Kırılımı'!J955+'Mecra Kırılımı'!J995+'Mecra Kırılımı'!J1035+'Mecra Kırılımı'!J1075+'Mecra Kırılımı'!J1115+'Mecra Kırılımı'!J1155+'Mecra Kırılımı'!J1195+'Mecra Kırılımı'!J1235</f>
        <v>2851.9259999999999</v>
      </c>
      <c r="K73" s="215">
        <f>+'Mecra Kırılımı'!K395+'Mecra Kırılımı'!K435+'Mecra Kırılımı'!K475+'Mecra Kırılımı'!K515+'Mecra Kırılımı'!K555+'Mecra Kırılımı'!K595+'Mecra Kırılımı'!K635+'Mecra Kırılımı'!K675+'Mecra Kırılımı'!K715+'Mecra Kırılımı'!K755+'Mecra Kırılımı'!K795+'Mecra Kırılımı'!K835+'Mecra Kırılımı'!K875+'Mecra Kırılımı'!K915+'Mecra Kırılımı'!K955+'Mecra Kırılımı'!K995+'Mecra Kırılımı'!K1035+'Mecra Kırılımı'!K1075+'Mecra Kırılımı'!K1115+'Mecra Kırılımı'!K1155+'Mecra Kırılımı'!K1195+'Mecra Kırılımı'!K1235</f>
        <v>2851.9259999999999</v>
      </c>
      <c r="L73" s="215">
        <f>+'Mecra Kırılımı'!L395+'Mecra Kırılımı'!L435+'Mecra Kırılımı'!L475+'Mecra Kırılımı'!L515+'Mecra Kırılımı'!L555+'Mecra Kırılımı'!L595+'Mecra Kırılımı'!L635+'Mecra Kırılımı'!L675+'Mecra Kırılımı'!L715+'Mecra Kırılımı'!L755+'Mecra Kırılımı'!L795+'Mecra Kırılımı'!L835+'Mecra Kırılımı'!L875+'Mecra Kırılımı'!L915+'Mecra Kırılımı'!L955+'Mecra Kırılımı'!L995+'Mecra Kırılımı'!L1035+'Mecra Kırılımı'!L1075+'Mecra Kırılımı'!L1115+'Mecra Kırılımı'!L1155+'Mecra Kırılımı'!L1195+'Mecra Kırılımı'!L1235</f>
        <v>2851.9259999999999</v>
      </c>
      <c r="M73" s="215">
        <f>+'Mecra Kırılımı'!M395+'Mecra Kırılımı'!M435+'Mecra Kırılımı'!M475+'Mecra Kırılımı'!M515+'Mecra Kırılımı'!M555+'Mecra Kırılımı'!M595+'Mecra Kırılımı'!M635+'Mecra Kırılımı'!M675+'Mecra Kırılımı'!M715+'Mecra Kırılımı'!M755+'Mecra Kırılımı'!M795+'Mecra Kırılımı'!M835+'Mecra Kırılımı'!M875+'Mecra Kırılımı'!M915+'Mecra Kırılımı'!M955+'Mecra Kırılımı'!M995+'Mecra Kırılımı'!M1035+'Mecra Kırılımı'!M1075+'Mecra Kırılımı'!M1115+'Mecra Kırılımı'!M1155+'Mecra Kırılımı'!M1195+'Mecra Kırılımı'!M1235</f>
        <v>2851.9259999999999</v>
      </c>
      <c r="N73" s="215">
        <f>+'Mecra Kırılımı'!N395+'Mecra Kırılımı'!N435+'Mecra Kırılımı'!N475+'Mecra Kırılımı'!N515+'Mecra Kırılımı'!N555+'Mecra Kırılımı'!N595+'Mecra Kırılımı'!N635+'Mecra Kırılımı'!N675+'Mecra Kırılımı'!N715+'Mecra Kırılımı'!N755+'Mecra Kırılımı'!N795+'Mecra Kırılımı'!N835+'Mecra Kırılımı'!N875+'Mecra Kırılımı'!N915+'Mecra Kırılımı'!N955+'Mecra Kırılımı'!N995+'Mecra Kırılımı'!N1035+'Mecra Kırılımı'!N1075+'Mecra Kırılımı'!N1115+'Mecra Kırılımı'!N1155+'Mecra Kırılımı'!N1195+'Mecra Kırılımı'!N1235</f>
        <v>2851.9259999999999</v>
      </c>
      <c r="O73" s="215">
        <f>+'Mecra Kırılımı'!O395+'Mecra Kırılımı'!O435+'Mecra Kırılımı'!O475+'Mecra Kırılımı'!O515+'Mecra Kırılımı'!O555+'Mecra Kırılımı'!O595+'Mecra Kırılımı'!O635+'Mecra Kırılımı'!O675+'Mecra Kırılımı'!O715+'Mecra Kırılımı'!O755+'Mecra Kırılımı'!O795+'Mecra Kırılımı'!O835+'Mecra Kırılımı'!O875+'Mecra Kırılımı'!O915+'Mecra Kırılımı'!O955+'Mecra Kırılımı'!O995+'Mecra Kırılımı'!O1035+'Mecra Kırılımı'!O1075+'Mecra Kırılımı'!O1115+'Mecra Kırılımı'!O1155+'Mecra Kırılımı'!O1195+'Mecra Kırılımı'!O1235</f>
        <v>2851.9259999999999</v>
      </c>
      <c r="P73" s="216">
        <f t="shared" si="27"/>
        <v>33406.671999999999</v>
      </c>
      <c r="Q73" s="136"/>
      <c r="R73" s="8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136"/>
    </row>
    <row r="74" spans="2:32" x14ac:dyDescent="0.25">
      <c r="B74" s="400"/>
      <c r="C74" s="313" t="s">
        <v>282</v>
      </c>
      <c r="D74" s="215">
        <f>+'Mecra Kırılımı'!D396+'Mecra Kırılımı'!D436+'Mecra Kırılımı'!D476+'Mecra Kırılımı'!D516+'Mecra Kırılımı'!D556+'Mecra Kırılımı'!D596+'Mecra Kırılımı'!D636+'Mecra Kırılımı'!D676+'Mecra Kırılımı'!D716+'Mecra Kırılımı'!D756+'Mecra Kırılımı'!D796+'Mecra Kırılımı'!D836+'Mecra Kırılımı'!D876+'Mecra Kırılımı'!D916+'Mecra Kırılımı'!D956+'Mecra Kırılımı'!D996+'Mecra Kırılımı'!D1036+'Mecra Kırılımı'!D1076+'Mecra Kırılımı'!D1116+'Mecra Kırılımı'!D1156+'Mecra Kırılımı'!D1196+'Mecra Kırılımı'!D1236</f>
        <v>3537.4023999999999</v>
      </c>
      <c r="E74" s="215">
        <f>+'Mecra Kırılımı'!E396+'Mecra Kırılımı'!E436+'Mecra Kırılımı'!E476+'Mecra Kırılımı'!E516+'Mecra Kırılımı'!E556+'Mecra Kırılımı'!E596+'Mecra Kırılımı'!E636+'Mecra Kırılımı'!E676+'Mecra Kırılımı'!E716+'Mecra Kırılımı'!E756+'Mecra Kırılımı'!E796+'Mecra Kırılımı'!E836+'Mecra Kırılımı'!E876+'Mecra Kırılımı'!E916+'Mecra Kırılımı'!E956+'Mecra Kırılımı'!E996+'Mecra Kırılımı'!E1036+'Mecra Kırılımı'!E1076+'Mecra Kırılımı'!E1116+'Mecra Kırılımı'!E1156+'Mecra Kırılımı'!E1196+'Mecra Kırılımı'!E1236</f>
        <v>7593.0470000000005</v>
      </c>
      <c r="F74" s="215">
        <f>+'Mecra Kırılımı'!F396+'Mecra Kırılımı'!F436+'Mecra Kırılımı'!F476+'Mecra Kırılımı'!F516+'Mecra Kırılımı'!F556+'Mecra Kırılımı'!F596+'Mecra Kırılımı'!F636+'Mecra Kırılımı'!F676+'Mecra Kırılımı'!F716+'Mecra Kırılımı'!F756+'Mecra Kırılımı'!F796+'Mecra Kırılımı'!F836+'Mecra Kırılımı'!F876+'Mecra Kırılımı'!F916+'Mecra Kırılımı'!F956+'Mecra Kırılımı'!F996+'Mecra Kırılımı'!F1036+'Mecra Kırılımı'!F1076+'Mecra Kırılımı'!F1116+'Mecra Kırılımı'!F1156+'Mecra Kırılımı'!F1196+'Mecra Kırılımı'!F1236</f>
        <v>2243.8850000000002</v>
      </c>
      <c r="G74" s="215">
        <f>+'Mecra Kırılımı'!G396+'Mecra Kırılımı'!G436+'Mecra Kırılımı'!G476+'Mecra Kırılımı'!G516+'Mecra Kırılımı'!G556+'Mecra Kırılımı'!G596+'Mecra Kırılımı'!G636+'Mecra Kırılımı'!G676+'Mecra Kırılımı'!G716+'Mecra Kırılımı'!G756+'Mecra Kırılımı'!G796+'Mecra Kırılımı'!G836+'Mecra Kırılımı'!G876+'Mecra Kırılımı'!G916+'Mecra Kırılımı'!G956+'Mecra Kırılımı'!G996+'Mecra Kırılımı'!G1036+'Mecra Kırılımı'!G1076+'Mecra Kırılımı'!G1116+'Mecra Kırılımı'!G1156+'Mecra Kırılımı'!G1196+'Mecra Kırılımı'!G1236</f>
        <v>966</v>
      </c>
      <c r="H74" s="215">
        <f>+'Mecra Kırılımı'!H396+'Mecra Kırılımı'!H436+'Mecra Kırılımı'!H476+'Mecra Kırılımı'!H516+'Mecra Kırılımı'!H556+'Mecra Kırılımı'!H596+'Mecra Kırılımı'!H636+'Mecra Kırılımı'!H676+'Mecra Kırılımı'!H716+'Mecra Kırılımı'!H756+'Mecra Kırılımı'!H796+'Mecra Kırılımı'!H836+'Mecra Kırılımı'!H876+'Mecra Kırılımı'!H916+'Mecra Kırılımı'!H956+'Mecra Kırılımı'!H996+'Mecra Kırılımı'!H1036+'Mecra Kırılımı'!H1076+'Mecra Kırılımı'!H1116+'Mecra Kırılımı'!H1156+'Mecra Kırılımı'!H1196+'Mecra Kırılımı'!H1236</f>
        <v>2258.96</v>
      </c>
      <c r="I74" s="215">
        <f>+'Mecra Kırılımı'!I396+'Mecra Kırılımı'!I436+'Mecra Kırılımı'!I476+'Mecra Kırılımı'!I516+'Mecra Kırılımı'!I556+'Mecra Kırılımı'!I596+'Mecra Kırılımı'!I636+'Mecra Kırılımı'!I676+'Mecra Kırılımı'!I716+'Mecra Kırılımı'!I756+'Mecra Kırılımı'!I796+'Mecra Kırılımı'!I836+'Mecra Kırılımı'!I876+'Mecra Kırılımı'!I916+'Mecra Kırılımı'!I956+'Mecra Kırılımı'!I996+'Mecra Kırılımı'!I1036+'Mecra Kırılımı'!I1076+'Mecra Kırılımı'!I1116+'Mecra Kırılımı'!I1156+'Mecra Kırılımı'!I1196+'Mecra Kırılımı'!I1236</f>
        <v>9000</v>
      </c>
      <c r="J74" s="215">
        <f>+'Mecra Kırılımı'!J396+'Mecra Kırılımı'!J436+'Mecra Kırılımı'!J476+'Mecra Kırılımı'!J516+'Mecra Kırılımı'!J556+'Mecra Kırılımı'!J596+'Mecra Kırılımı'!J636+'Mecra Kırılımı'!J676+'Mecra Kırılımı'!J716+'Mecra Kırılımı'!J756+'Mecra Kırılımı'!J796+'Mecra Kırılımı'!J836+'Mecra Kırılımı'!J876+'Mecra Kırılımı'!J916+'Mecra Kırılımı'!J956+'Mecra Kırılımı'!J996+'Mecra Kırılımı'!J1036+'Mecra Kırılımı'!J1076+'Mecra Kırılımı'!J1116+'Mecra Kırılımı'!J1156+'Mecra Kırılımı'!J1196+'Mecra Kırılımı'!J1236</f>
        <v>2000</v>
      </c>
      <c r="K74" s="215">
        <f>+'Mecra Kırılımı'!K396+'Mecra Kırılımı'!K436+'Mecra Kırılımı'!K476+'Mecra Kırılımı'!K516+'Mecra Kırılımı'!K556+'Mecra Kırılımı'!K596+'Mecra Kırılımı'!K636+'Mecra Kırılımı'!K676+'Mecra Kırılımı'!K716+'Mecra Kırılımı'!K756+'Mecra Kırılımı'!K796+'Mecra Kırılımı'!K836+'Mecra Kırılımı'!K876+'Mecra Kırılımı'!K916+'Mecra Kırılımı'!K956+'Mecra Kırılımı'!K996+'Mecra Kırılımı'!K1036+'Mecra Kırılımı'!K1076+'Mecra Kırılımı'!K1116+'Mecra Kırılımı'!K1156+'Mecra Kırılımı'!K1196+'Mecra Kırılımı'!K1236</f>
        <v>2000</v>
      </c>
      <c r="L74" s="215">
        <f>+'Mecra Kırılımı'!L396+'Mecra Kırılımı'!L436+'Mecra Kırılımı'!L476+'Mecra Kırılımı'!L516+'Mecra Kırılımı'!L556+'Mecra Kırılımı'!L596+'Mecra Kırılımı'!L636+'Mecra Kırılımı'!L676+'Mecra Kırılımı'!L716+'Mecra Kırılımı'!L756+'Mecra Kırılımı'!L796+'Mecra Kırılımı'!L836+'Mecra Kırılımı'!L876+'Mecra Kırılımı'!L916+'Mecra Kırılımı'!L956+'Mecra Kırılımı'!L996+'Mecra Kırılımı'!L1036+'Mecra Kırılımı'!L1076+'Mecra Kırılımı'!L1116+'Mecra Kırılımı'!L1156+'Mecra Kırılımı'!L1196+'Mecra Kırılımı'!L1236</f>
        <v>2000</v>
      </c>
      <c r="M74" s="215">
        <f>+'Mecra Kırılımı'!M396+'Mecra Kırılımı'!M436+'Mecra Kırılımı'!M476+'Mecra Kırılımı'!M516+'Mecra Kırılımı'!M556+'Mecra Kırılımı'!M596+'Mecra Kırılımı'!M636+'Mecra Kırılımı'!M676+'Mecra Kırılımı'!M716+'Mecra Kırılımı'!M756+'Mecra Kırılımı'!M796+'Mecra Kırılımı'!M836+'Mecra Kırılımı'!M876+'Mecra Kırılımı'!M916+'Mecra Kırılımı'!M956+'Mecra Kırılımı'!M996+'Mecra Kırılımı'!M1036+'Mecra Kırılımı'!M1076+'Mecra Kırılımı'!M1116+'Mecra Kırılımı'!M1156+'Mecra Kırılımı'!M1196+'Mecra Kırılımı'!M1236</f>
        <v>1000</v>
      </c>
      <c r="N74" s="215">
        <f>+'Mecra Kırılımı'!N396+'Mecra Kırılımı'!N436+'Mecra Kırılımı'!N476+'Mecra Kırılımı'!N516+'Mecra Kırılımı'!N556+'Mecra Kırılımı'!N596+'Mecra Kırılımı'!N636+'Mecra Kırılımı'!N676+'Mecra Kırılımı'!N716+'Mecra Kırılımı'!N756+'Mecra Kırılımı'!N796+'Mecra Kırılımı'!N836+'Mecra Kırılımı'!N876+'Mecra Kırılımı'!N916+'Mecra Kırılımı'!N956+'Mecra Kırılımı'!N996+'Mecra Kırılımı'!N1036+'Mecra Kırılımı'!N1076+'Mecra Kırılımı'!N1116+'Mecra Kırılımı'!N1156+'Mecra Kırılımı'!N1196+'Mecra Kırılımı'!N1236</f>
        <v>1000</v>
      </c>
      <c r="O74" s="215">
        <f>+'Mecra Kırılımı'!O396+'Mecra Kırılımı'!O436+'Mecra Kırılımı'!O476+'Mecra Kırılımı'!O516+'Mecra Kırılımı'!O556+'Mecra Kırılımı'!O596+'Mecra Kırılımı'!O636+'Mecra Kırılımı'!O676+'Mecra Kırılımı'!O716+'Mecra Kırılımı'!O756+'Mecra Kırılımı'!O796+'Mecra Kırılımı'!O836+'Mecra Kırılımı'!O876+'Mecra Kırılımı'!O916+'Mecra Kırılımı'!O956+'Mecra Kırılımı'!O996+'Mecra Kırılımı'!O1036+'Mecra Kırılımı'!O1076+'Mecra Kırılımı'!O1116+'Mecra Kırılımı'!O1156+'Mecra Kırılımı'!O1196+'Mecra Kırılımı'!O1236</f>
        <v>1000</v>
      </c>
      <c r="P74" s="216">
        <f t="shared" si="27"/>
        <v>34599.294399999999</v>
      </c>
      <c r="Q74" s="136"/>
      <c r="R74" s="8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136"/>
    </row>
    <row r="75" spans="2:32" x14ac:dyDescent="0.25">
      <c r="B75" s="400"/>
      <c r="C75" s="313" t="s">
        <v>283</v>
      </c>
      <c r="D75" s="215">
        <f>+'Mecra Kırılımı'!D397+'Mecra Kırılımı'!D437+'Mecra Kırılımı'!D477+'Mecra Kırılımı'!D517+'Mecra Kırılımı'!D557+'Mecra Kırılımı'!D597+'Mecra Kırılımı'!D637+'Mecra Kırılımı'!D677+'Mecra Kırılımı'!D717+'Mecra Kırılımı'!D757+'Mecra Kırılımı'!D797+'Mecra Kırılımı'!D837+'Mecra Kırılımı'!D877+'Mecra Kırılımı'!D917+'Mecra Kırılımı'!D957+'Mecra Kırılımı'!D997+'Mecra Kırılımı'!D1037+'Mecra Kırılımı'!D1077+'Mecra Kırılımı'!D1117+'Mecra Kırılımı'!D1157+'Mecra Kırılımı'!D1197+'Mecra Kırılımı'!D1237</f>
        <v>2300</v>
      </c>
      <c r="E75" s="215">
        <f>+'Mecra Kırılımı'!E397+'Mecra Kırılımı'!E437+'Mecra Kırılımı'!E477+'Mecra Kırılımı'!E517+'Mecra Kırılımı'!E557+'Mecra Kırılımı'!E597+'Mecra Kırılımı'!E637+'Mecra Kırılımı'!E677+'Mecra Kırılımı'!E717+'Mecra Kırılımı'!E757+'Mecra Kırılımı'!E797+'Mecra Kırılımı'!E837+'Mecra Kırılımı'!E877+'Mecra Kırılımı'!E917+'Mecra Kırılımı'!E957+'Mecra Kırılımı'!E997+'Mecra Kırılımı'!E1037+'Mecra Kırılımı'!E1077+'Mecra Kırılımı'!E1117+'Mecra Kırılımı'!E1157+'Mecra Kırılımı'!E1197+'Mecra Kırılımı'!E1237</f>
        <v>4300</v>
      </c>
      <c r="F75" s="215">
        <f>+'Mecra Kırılımı'!F397+'Mecra Kırılımı'!F437+'Mecra Kırılımı'!F477+'Mecra Kırılımı'!F517+'Mecra Kırılımı'!F557+'Mecra Kırılımı'!F597+'Mecra Kırılımı'!F637+'Mecra Kırılımı'!F677+'Mecra Kırılımı'!F717+'Mecra Kırılımı'!F757+'Mecra Kırılımı'!F797+'Mecra Kırılımı'!F837+'Mecra Kırılımı'!F877+'Mecra Kırılımı'!F917+'Mecra Kırılımı'!F957+'Mecra Kırılımı'!F997+'Mecra Kırılımı'!F1037+'Mecra Kırılımı'!F1077+'Mecra Kırılımı'!F1117+'Mecra Kırılımı'!F1157+'Mecra Kırılımı'!F1197+'Mecra Kırılımı'!F1237</f>
        <v>5000</v>
      </c>
      <c r="G75" s="215">
        <f>+'Mecra Kırılımı'!G397+'Mecra Kırılımı'!G437+'Mecra Kırılımı'!G477+'Mecra Kırılımı'!G517+'Mecra Kırılımı'!G557+'Mecra Kırılımı'!G597+'Mecra Kırılımı'!G637+'Mecra Kırılımı'!G677+'Mecra Kırılımı'!G717+'Mecra Kırılımı'!G757+'Mecra Kırılımı'!G797+'Mecra Kırılımı'!G837+'Mecra Kırılımı'!G877+'Mecra Kırılımı'!G917+'Mecra Kırılımı'!G957+'Mecra Kırılımı'!G997+'Mecra Kırılımı'!G1037+'Mecra Kırılımı'!G1077+'Mecra Kırılımı'!G1117+'Mecra Kırılımı'!G1157+'Mecra Kırılımı'!G1197+'Mecra Kırılımı'!G1237</f>
        <v>500</v>
      </c>
      <c r="H75" s="215">
        <f>+'Mecra Kırılımı'!H397+'Mecra Kırılımı'!H437+'Mecra Kırılımı'!H477+'Mecra Kırılımı'!H517+'Mecra Kırılımı'!H557+'Mecra Kırılımı'!H597+'Mecra Kırılımı'!H637+'Mecra Kırılımı'!H677+'Mecra Kırılımı'!H717+'Mecra Kırılımı'!H757+'Mecra Kırılımı'!H797+'Mecra Kırılımı'!H837+'Mecra Kırılımı'!H877+'Mecra Kırılımı'!H917+'Mecra Kırılımı'!H957+'Mecra Kırılımı'!H997+'Mecra Kırılımı'!H1037+'Mecra Kırılımı'!H1077+'Mecra Kırılımı'!H1117+'Mecra Kırılımı'!H1157+'Mecra Kırılımı'!H1197+'Mecra Kırılımı'!H1237</f>
        <v>0</v>
      </c>
      <c r="I75" s="215">
        <f>+'Mecra Kırılımı'!I397+'Mecra Kırılımı'!I437+'Mecra Kırılımı'!I477+'Mecra Kırılımı'!I517+'Mecra Kırılımı'!I557+'Mecra Kırılımı'!I597+'Mecra Kırılımı'!I637+'Mecra Kırılımı'!I677+'Mecra Kırılımı'!I717+'Mecra Kırılımı'!I757+'Mecra Kırılımı'!I797+'Mecra Kırılımı'!I837+'Mecra Kırılımı'!I877+'Mecra Kırılımı'!I917+'Mecra Kırılımı'!I957+'Mecra Kırılımı'!I997+'Mecra Kırılımı'!I1037+'Mecra Kırılımı'!I1077+'Mecra Kırılımı'!I1117+'Mecra Kırılımı'!I1157+'Mecra Kırılımı'!I1197+'Mecra Kırılımı'!I1237</f>
        <v>6000</v>
      </c>
      <c r="J75" s="215">
        <f>+'Mecra Kırılımı'!J397+'Mecra Kırılımı'!J437+'Mecra Kırılımı'!J477+'Mecra Kırılımı'!J517+'Mecra Kırılımı'!J557+'Mecra Kırılımı'!J597+'Mecra Kırılımı'!J637+'Mecra Kırılımı'!J677+'Mecra Kırılımı'!J717+'Mecra Kırılımı'!J757+'Mecra Kırılımı'!J797+'Mecra Kırılımı'!J837+'Mecra Kırılımı'!J877+'Mecra Kırılımı'!J917+'Mecra Kırılımı'!J957+'Mecra Kırılımı'!J997+'Mecra Kırılımı'!J1037+'Mecra Kırılımı'!J1077+'Mecra Kırılımı'!J1117+'Mecra Kırılımı'!J1157+'Mecra Kırılımı'!J1197+'Mecra Kırılımı'!J1237</f>
        <v>1000</v>
      </c>
      <c r="K75" s="215">
        <f>+'Mecra Kırılımı'!K397+'Mecra Kırılımı'!K437+'Mecra Kırılımı'!K477+'Mecra Kırılımı'!K517+'Mecra Kırılımı'!K557+'Mecra Kırılımı'!K597+'Mecra Kırılımı'!K637+'Mecra Kırılımı'!K677+'Mecra Kırılımı'!K717+'Mecra Kırılımı'!K757+'Mecra Kırılımı'!K797+'Mecra Kırılımı'!K837+'Mecra Kırılımı'!K877+'Mecra Kırılımı'!K917+'Mecra Kırılımı'!K957+'Mecra Kırılımı'!K997+'Mecra Kırılımı'!K1037+'Mecra Kırılımı'!K1077+'Mecra Kırılımı'!K1117+'Mecra Kırılımı'!K1157+'Mecra Kırılımı'!K1197+'Mecra Kırılımı'!K1237</f>
        <v>1000</v>
      </c>
      <c r="L75" s="215">
        <f>+'Mecra Kırılımı'!L397+'Mecra Kırılımı'!L437+'Mecra Kırılımı'!L477+'Mecra Kırılımı'!L517+'Mecra Kırılımı'!L557+'Mecra Kırılımı'!L597+'Mecra Kırılımı'!L637+'Mecra Kırılımı'!L677+'Mecra Kırılımı'!L717+'Mecra Kırılımı'!L757+'Mecra Kırılımı'!L797+'Mecra Kırılımı'!L837+'Mecra Kırılımı'!L877+'Mecra Kırılımı'!L917+'Mecra Kırılımı'!L957+'Mecra Kırılımı'!L997+'Mecra Kırılımı'!L1037+'Mecra Kırılımı'!L1077+'Mecra Kırılımı'!L1117+'Mecra Kırılımı'!L1157+'Mecra Kırılımı'!L1197+'Mecra Kırılımı'!L1237</f>
        <v>1000</v>
      </c>
      <c r="M75" s="215">
        <f>+'Mecra Kırılımı'!M397+'Mecra Kırılımı'!M437+'Mecra Kırılımı'!M477+'Mecra Kırılımı'!M517+'Mecra Kırılımı'!M557+'Mecra Kırılımı'!M597+'Mecra Kırılımı'!M637+'Mecra Kırılımı'!M677+'Mecra Kırılımı'!M717+'Mecra Kırılımı'!M757+'Mecra Kırılımı'!M797+'Mecra Kırılımı'!M837+'Mecra Kırılımı'!M877+'Mecra Kırılımı'!M917+'Mecra Kırılımı'!M957+'Mecra Kırılımı'!M997+'Mecra Kırılımı'!M1037+'Mecra Kırılımı'!M1077+'Mecra Kırılımı'!M1117+'Mecra Kırılımı'!M1157+'Mecra Kırılımı'!M1197+'Mecra Kırılımı'!M1237</f>
        <v>0</v>
      </c>
      <c r="N75" s="215">
        <f>+'Mecra Kırılımı'!N397+'Mecra Kırılımı'!N437+'Mecra Kırılımı'!N477+'Mecra Kırılımı'!N517+'Mecra Kırılımı'!N557+'Mecra Kırılımı'!N597+'Mecra Kırılımı'!N637+'Mecra Kırılımı'!N677+'Mecra Kırılımı'!N717+'Mecra Kırılımı'!N757+'Mecra Kırılımı'!N797+'Mecra Kırılımı'!N837+'Mecra Kırılımı'!N877+'Mecra Kırılımı'!N917+'Mecra Kırılımı'!N957+'Mecra Kırılımı'!N997+'Mecra Kırılımı'!N1037+'Mecra Kırılımı'!N1077+'Mecra Kırılımı'!N1117+'Mecra Kırılımı'!N1157+'Mecra Kırılımı'!N1197+'Mecra Kırılımı'!N1237</f>
        <v>0</v>
      </c>
      <c r="O75" s="215">
        <f>+'Mecra Kırılımı'!O397+'Mecra Kırılımı'!O437+'Mecra Kırılımı'!O477+'Mecra Kırılımı'!O517+'Mecra Kırılımı'!O557+'Mecra Kırılımı'!O597+'Mecra Kırılımı'!O637+'Mecra Kırılımı'!O677+'Mecra Kırılımı'!O717+'Mecra Kırılımı'!O757+'Mecra Kırılımı'!O797+'Mecra Kırılımı'!O837+'Mecra Kırılımı'!O877+'Mecra Kırılımı'!O917+'Mecra Kırılımı'!O957+'Mecra Kırılımı'!O997+'Mecra Kırılımı'!O1037+'Mecra Kırılımı'!O1077+'Mecra Kırılımı'!O1117+'Mecra Kırılımı'!O1157+'Mecra Kırılımı'!O1197+'Mecra Kırılımı'!O1237</f>
        <v>0</v>
      </c>
      <c r="P75" s="216">
        <f t="shared" si="27"/>
        <v>21100</v>
      </c>
      <c r="Q75" s="136"/>
      <c r="R75" s="8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136"/>
    </row>
    <row r="76" spans="2:32" x14ac:dyDescent="0.25">
      <c r="B76" s="400"/>
      <c r="C76" s="313" t="s">
        <v>281</v>
      </c>
      <c r="D76" s="215">
        <f>+'Mecra Kırılımı'!D398+'Mecra Kırılımı'!D438+'Mecra Kırılımı'!D478+'Mecra Kırılımı'!D518+'Mecra Kırılımı'!D558+'Mecra Kırılımı'!D598+'Mecra Kırılımı'!D638+'Mecra Kırılımı'!D678+'Mecra Kırılımı'!D718+'Mecra Kırılımı'!D758+'Mecra Kırılımı'!D798+'Mecra Kırılımı'!D838+'Mecra Kırılımı'!D878+'Mecra Kırılımı'!D918+'Mecra Kırılımı'!D958+'Mecra Kırılımı'!D998+'Mecra Kırılımı'!D1038+'Mecra Kırılımı'!D1078+'Mecra Kırılımı'!D1118+'Mecra Kırılımı'!D1158+'Mecra Kırılımı'!D1198+'Mecra Kırılımı'!D1238</f>
        <v>0</v>
      </c>
      <c r="E76" s="215">
        <f>+'Mecra Kırılımı'!E398+'Mecra Kırılımı'!E438+'Mecra Kırılımı'!E478+'Mecra Kırılımı'!E518+'Mecra Kırılımı'!E558+'Mecra Kırılımı'!E598+'Mecra Kırılımı'!E638+'Mecra Kırılımı'!E678+'Mecra Kırılımı'!E718+'Mecra Kırılımı'!E758+'Mecra Kırılımı'!E798+'Mecra Kırılımı'!E838+'Mecra Kırılımı'!E878+'Mecra Kırılımı'!E918+'Mecra Kırılımı'!E958+'Mecra Kırılımı'!E998+'Mecra Kırılımı'!E1038+'Mecra Kırılımı'!E1078+'Mecra Kırılımı'!E1118+'Mecra Kırılımı'!E1158+'Mecra Kırılımı'!E1198+'Mecra Kırılımı'!E1238</f>
        <v>0</v>
      </c>
      <c r="F76" s="215">
        <f>+'Mecra Kırılımı'!F398+'Mecra Kırılımı'!F438+'Mecra Kırılımı'!F478+'Mecra Kırılımı'!F518+'Mecra Kırılımı'!F558+'Mecra Kırılımı'!F598+'Mecra Kırılımı'!F638+'Mecra Kırılımı'!F678+'Mecra Kırılımı'!F718+'Mecra Kırılımı'!F758+'Mecra Kırılımı'!F798+'Mecra Kırılımı'!F838+'Mecra Kırılımı'!F878+'Mecra Kırılımı'!F918+'Mecra Kırılımı'!F958+'Mecra Kırılımı'!F998+'Mecra Kırılımı'!F1038+'Mecra Kırılımı'!F1078+'Mecra Kırılımı'!F1118+'Mecra Kırılımı'!F1158+'Mecra Kırılımı'!F1198+'Mecra Kırılımı'!F1238</f>
        <v>0</v>
      </c>
      <c r="G76" s="215">
        <f>+'Mecra Kırılımı'!G398+'Mecra Kırılımı'!G438+'Mecra Kırılımı'!G478+'Mecra Kırılımı'!G518+'Mecra Kırılımı'!G558+'Mecra Kırılımı'!G598+'Mecra Kırılımı'!G638+'Mecra Kırılımı'!G678+'Mecra Kırılımı'!G718+'Mecra Kırılımı'!G758+'Mecra Kırılımı'!G798+'Mecra Kırılımı'!G838+'Mecra Kırılımı'!G878+'Mecra Kırılımı'!G918+'Mecra Kırılımı'!G958+'Mecra Kırılımı'!G998+'Mecra Kırılımı'!G1038+'Mecra Kırılımı'!G1078+'Mecra Kırılımı'!G1118+'Mecra Kırılımı'!G1158+'Mecra Kırılımı'!G1198+'Mecra Kırılımı'!G1238</f>
        <v>25786.720000000001</v>
      </c>
      <c r="H76" s="215">
        <f>+'Mecra Kırılımı'!H398+'Mecra Kırılımı'!H438+'Mecra Kırılımı'!H478+'Mecra Kırılımı'!H518+'Mecra Kırılımı'!H558+'Mecra Kırılımı'!H598+'Mecra Kırılımı'!H638+'Mecra Kırılımı'!H678+'Mecra Kırılımı'!H718+'Mecra Kırılımı'!H758+'Mecra Kırılımı'!H798+'Mecra Kırılımı'!H838+'Mecra Kırılımı'!H878+'Mecra Kırılımı'!H918+'Mecra Kırılımı'!H958+'Mecra Kırılımı'!H998+'Mecra Kırılımı'!H1038+'Mecra Kırılımı'!H1078+'Mecra Kırılımı'!H1118+'Mecra Kırılımı'!H1158+'Mecra Kırılımı'!H1198+'Mecra Kırılımı'!H1238</f>
        <v>0</v>
      </c>
      <c r="I76" s="215">
        <f>+'Mecra Kırılımı'!I398+'Mecra Kırılımı'!I438+'Mecra Kırılımı'!I478+'Mecra Kırılımı'!I518+'Mecra Kırılımı'!I558+'Mecra Kırılımı'!I598+'Mecra Kırılımı'!I638+'Mecra Kırılımı'!I678+'Mecra Kırılımı'!I718+'Mecra Kırılımı'!I758+'Mecra Kırılımı'!I798+'Mecra Kırılımı'!I838+'Mecra Kırılımı'!I878+'Mecra Kırılımı'!I918+'Mecra Kırılımı'!I958+'Mecra Kırılımı'!I998+'Mecra Kırılımı'!I1038+'Mecra Kırılımı'!I1078+'Mecra Kırılımı'!I1118+'Mecra Kırılımı'!I1158+'Mecra Kırılımı'!I1198+'Mecra Kırılımı'!I1238</f>
        <v>0</v>
      </c>
      <c r="J76" s="215">
        <f>+'Mecra Kırılımı'!J398+'Mecra Kırılımı'!J438+'Mecra Kırılımı'!J478+'Mecra Kırılımı'!J518+'Mecra Kırılımı'!J558+'Mecra Kırılımı'!J598+'Mecra Kırılımı'!J638+'Mecra Kırılımı'!J678+'Mecra Kırılımı'!J718+'Mecra Kırılımı'!J758+'Mecra Kırılımı'!J798+'Mecra Kırılımı'!J838+'Mecra Kırılımı'!J878+'Mecra Kırılımı'!J918+'Mecra Kırılımı'!J958+'Mecra Kırılımı'!J998+'Mecra Kırılımı'!J1038+'Mecra Kırılımı'!J1078+'Mecra Kırılımı'!J1118+'Mecra Kırılımı'!J1158+'Mecra Kırılımı'!J1198+'Mecra Kırılımı'!J1238</f>
        <v>0</v>
      </c>
      <c r="K76" s="215">
        <f>+'Mecra Kırılımı'!K398+'Mecra Kırılımı'!K438+'Mecra Kırılımı'!K478+'Mecra Kırılımı'!K518+'Mecra Kırılımı'!K558+'Mecra Kırılımı'!K598+'Mecra Kırılımı'!K638+'Mecra Kırılımı'!K678+'Mecra Kırılımı'!K718+'Mecra Kırılımı'!K758+'Mecra Kırılımı'!K798+'Mecra Kırılımı'!K838+'Mecra Kırılımı'!K878+'Mecra Kırılımı'!K918+'Mecra Kırılımı'!K958+'Mecra Kırılımı'!K998+'Mecra Kırılımı'!K1038+'Mecra Kırılımı'!K1078+'Mecra Kırılımı'!K1118+'Mecra Kırılımı'!K1158+'Mecra Kırılımı'!K1198+'Mecra Kırılımı'!K1238</f>
        <v>0</v>
      </c>
      <c r="L76" s="215">
        <f>+'Mecra Kırılımı'!L398+'Mecra Kırılımı'!L438+'Mecra Kırılımı'!L478+'Mecra Kırılımı'!L518+'Mecra Kırılımı'!L558+'Mecra Kırılımı'!L598+'Mecra Kırılımı'!L638+'Mecra Kırılımı'!L678+'Mecra Kırılımı'!L718+'Mecra Kırılımı'!L758+'Mecra Kırılımı'!L798+'Mecra Kırılımı'!L838+'Mecra Kırılımı'!L878+'Mecra Kırılımı'!L918+'Mecra Kırılımı'!L958+'Mecra Kırılımı'!L998+'Mecra Kırılımı'!L1038+'Mecra Kırılımı'!L1078+'Mecra Kırılımı'!L1118+'Mecra Kırılımı'!L1158+'Mecra Kırılımı'!L1198+'Mecra Kırılımı'!L1238</f>
        <v>0</v>
      </c>
      <c r="M76" s="215">
        <f>+'Mecra Kırılımı'!M398+'Mecra Kırılımı'!M438+'Mecra Kırılımı'!M478+'Mecra Kırılımı'!M518+'Mecra Kırılımı'!M558+'Mecra Kırılımı'!M598+'Mecra Kırılımı'!M638+'Mecra Kırılımı'!M678+'Mecra Kırılımı'!M718+'Mecra Kırılımı'!M758+'Mecra Kırılımı'!M798+'Mecra Kırılımı'!M838+'Mecra Kırılımı'!M878+'Mecra Kırılımı'!M918+'Mecra Kırılımı'!M958+'Mecra Kırılımı'!M998+'Mecra Kırılımı'!M1038+'Mecra Kırılımı'!M1078+'Mecra Kırılımı'!M1118+'Mecra Kırılımı'!M1158+'Mecra Kırılımı'!M1198+'Mecra Kırılımı'!M1238</f>
        <v>0</v>
      </c>
      <c r="N76" s="215">
        <f>+'Mecra Kırılımı'!N398+'Mecra Kırılımı'!N438+'Mecra Kırılımı'!N478+'Mecra Kırılımı'!N518+'Mecra Kırılımı'!N558+'Mecra Kırılımı'!N598+'Mecra Kırılımı'!N638+'Mecra Kırılımı'!N678+'Mecra Kırılımı'!N718+'Mecra Kırılımı'!N758+'Mecra Kırılımı'!N798+'Mecra Kırılımı'!N838+'Mecra Kırılımı'!N878+'Mecra Kırılımı'!N918+'Mecra Kırılımı'!N958+'Mecra Kırılımı'!N998+'Mecra Kırılımı'!N1038+'Mecra Kırılımı'!N1078+'Mecra Kırılımı'!N1118+'Mecra Kırılımı'!N1158+'Mecra Kırılımı'!N1198+'Mecra Kırılımı'!N1238</f>
        <v>0</v>
      </c>
      <c r="O76" s="215">
        <f>+'Mecra Kırılımı'!O398+'Mecra Kırılımı'!O438+'Mecra Kırılımı'!O478+'Mecra Kırılımı'!O518+'Mecra Kırılımı'!O558+'Mecra Kırılımı'!O598+'Mecra Kırılımı'!O638+'Mecra Kırılımı'!O678+'Mecra Kırılımı'!O718+'Mecra Kırılımı'!O758+'Mecra Kırılımı'!O798+'Mecra Kırılımı'!O838+'Mecra Kırılımı'!O878+'Mecra Kırılımı'!O918+'Mecra Kırılımı'!O958+'Mecra Kırılımı'!O998+'Mecra Kırılımı'!O1038+'Mecra Kırılımı'!O1078+'Mecra Kırılımı'!O1118+'Mecra Kırılımı'!O1158+'Mecra Kırılımı'!O1198+'Mecra Kırılımı'!O1238</f>
        <v>0</v>
      </c>
      <c r="P76" s="216">
        <f t="shared" si="27"/>
        <v>25786.720000000001</v>
      </c>
      <c r="Q76" s="136"/>
      <c r="R76" s="8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136"/>
    </row>
    <row r="77" spans="2:32" x14ac:dyDescent="0.25">
      <c r="B77" s="400"/>
      <c r="C77" s="318" t="s">
        <v>279</v>
      </c>
      <c r="D77" s="215">
        <f>+'Mecra Kırılımı'!D399+'Mecra Kırılımı'!D439+'Mecra Kırılımı'!D479+'Mecra Kırılımı'!D519+'Mecra Kırılımı'!D559+'Mecra Kırılımı'!D599+'Mecra Kırılımı'!D639+'Mecra Kırılımı'!D679+'Mecra Kırılımı'!D719+'Mecra Kırılımı'!D759+'Mecra Kırılımı'!D799+'Mecra Kırılımı'!D839+'Mecra Kırılımı'!D879+'Mecra Kırılımı'!D919+'Mecra Kırılımı'!D959+'Mecra Kırılımı'!D999+'Mecra Kırılımı'!D1039+'Mecra Kırılımı'!D1079+'Mecra Kırılımı'!D1119+'Mecra Kırılımı'!D1159+'Mecra Kırılımı'!D1199+'Mecra Kırılımı'!D1239</f>
        <v>10840.61976</v>
      </c>
      <c r="E77" s="215">
        <f>+'Mecra Kırılımı'!E399+'Mecra Kırılımı'!E439+'Mecra Kırılımı'!E479+'Mecra Kırılımı'!E519+'Mecra Kırılımı'!E559+'Mecra Kırılımı'!E599+'Mecra Kırılımı'!E639+'Mecra Kırılımı'!E679+'Mecra Kırılımı'!E719+'Mecra Kırılımı'!E759+'Mecra Kırılımı'!E799+'Mecra Kırılımı'!E839+'Mecra Kırılımı'!E879+'Mecra Kırılımı'!E919+'Mecra Kırılımı'!E959+'Mecra Kırılımı'!E999+'Mecra Kırılımı'!E1039+'Mecra Kırılımı'!E1079+'Mecra Kırılımı'!E1119+'Mecra Kırılımı'!E1159+'Mecra Kırılımı'!E1199+'Mecra Kırılımı'!E1239</f>
        <v>16389.188999999998</v>
      </c>
      <c r="F77" s="215">
        <f>+'Mecra Kırılımı'!F399+'Mecra Kırılımı'!F439+'Mecra Kırılımı'!F479+'Mecra Kırılımı'!F519+'Mecra Kırılımı'!F559+'Mecra Kırılımı'!F599+'Mecra Kırılımı'!F639+'Mecra Kırılımı'!F679+'Mecra Kırılımı'!F719+'Mecra Kırılımı'!F759+'Mecra Kırılımı'!F799+'Mecra Kırılımı'!F839+'Mecra Kırılımı'!F879+'Mecra Kırılımı'!F919+'Mecra Kırılımı'!F959+'Mecra Kırılımı'!F999+'Mecra Kırılımı'!F1039+'Mecra Kırılımı'!F1079+'Mecra Kırılımı'!F1119+'Mecra Kırılımı'!F1159+'Mecra Kırılımı'!F1199+'Mecra Kırılımı'!F1239</f>
        <v>16633.177199999998</v>
      </c>
      <c r="G77" s="215">
        <f>+'Mecra Kırılımı'!G399+'Mecra Kırılımı'!G439+'Mecra Kırılımı'!G479+'Mecra Kırılımı'!G519+'Mecra Kırılımı'!G559+'Mecra Kırılımı'!G599+'Mecra Kırılımı'!G639+'Mecra Kırılımı'!G679+'Mecra Kırılımı'!G719+'Mecra Kırılımı'!G759+'Mecra Kırılımı'!G799+'Mecra Kırılımı'!G839+'Mecra Kırılımı'!G879+'Mecra Kırılımı'!G919+'Mecra Kırılımı'!G959+'Mecra Kırılımı'!G999+'Mecra Kırılımı'!G1039+'Mecra Kırılımı'!G1079+'Mecra Kırılımı'!G1119+'Mecra Kırılımı'!G1159+'Mecra Kırılımı'!G1199+'Mecra Kırılımı'!G1239</f>
        <v>94005.473999999987</v>
      </c>
      <c r="H77" s="215">
        <f>+'Mecra Kırılımı'!H399+'Mecra Kırılımı'!H439+'Mecra Kırılımı'!H479+'Mecra Kırılımı'!H519+'Mecra Kırılımı'!H559+'Mecra Kırılımı'!H599+'Mecra Kırılımı'!H639+'Mecra Kırılımı'!H679+'Mecra Kırılımı'!H719+'Mecra Kırılımı'!H759+'Mecra Kırılımı'!H799+'Mecra Kırılımı'!H839+'Mecra Kırılımı'!H879+'Mecra Kırılımı'!H919+'Mecra Kırılımı'!H959+'Mecra Kırılımı'!H999+'Mecra Kırılımı'!H1039+'Mecra Kırılımı'!H1079+'Mecra Kırılımı'!H1119+'Mecra Kırılımı'!H1159+'Mecra Kırılımı'!H1199+'Mecra Kırılımı'!H1239</f>
        <v>15609.64</v>
      </c>
      <c r="I77" s="215">
        <f>+'Mecra Kırılımı'!I399+'Mecra Kırılımı'!I439+'Mecra Kırılımı'!I479+'Mecra Kırılımı'!I519+'Mecra Kırılımı'!I559+'Mecra Kırılımı'!I599+'Mecra Kırılımı'!I639+'Mecra Kırılımı'!I679+'Mecra Kırılımı'!I719+'Mecra Kırılımı'!I759+'Mecra Kırılımı'!I799+'Mecra Kırılımı'!I839+'Mecra Kırılımı'!I879+'Mecra Kırılımı'!I919+'Mecra Kırılımı'!I959+'Mecra Kırılımı'!I999+'Mecra Kırılımı'!I1039+'Mecra Kırılımı'!I1079+'Mecra Kırılımı'!I1119+'Mecra Kırılımı'!I1159+'Mecra Kırılımı'!I1199+'Mecra Kırılımı'!I1239</f>
        <v>628581.7300000001</v>
      </c>
      <c r="J77" s="215">
        <f>+'Mecra Kırılımı'!J399+'Mecra Kırılımı'!J439+'Mecra Kırılımı'!J479+'Mecra Kırılımı'!J519+'Mecra Kırılımı'!J559+'Mecra Kırılımı'!J599+'Mecra Kırılımı'!J639+'Mecra Kırılımı'!J679+'Mecra Kırılımı'!J719+'Mecra Kırılımı'!J759+'Mecra Kırılımı'!J799+'Mecra Kırılımı'!J839+'Mecra Kırılımı'!J879+'Mecra Kırılımı'!J919+'Mecra Kırılımı'!J959+'Mecra Kırılımı'!J999+'Mecra Kırılımı'!J1039+'Mecra Kırılımı'!J1079+'Mecra Kırılımı'!J1119+'Mecra Kırılımı'!J1159+'Mecra Kırılımı'!J1199+'Mecra Kırılımı'!J1239</f>
        <v>244114.47000000003</v>
      </c>
      <c r="K77" s="215">
        <f>+'Mecra Kırılımı'!K399+'Mecra Kırılımı'!K439+'Mecra Kırılımı'!K479+'Mecra Kırılımı'!K519+'Mecra Kırılımı'!K559+'Mecra Kırılımı'!K599+'Mecra Kırılımı'!K639+'Mecra Kırılımı'!K679+'Mecra Kırılımı'!K719+'Mecra Kırılımı'!K759+'Mecra Kırılımı'!K799+'Mecra Kırılımı'!K839+'Mecra Kırılımı'!K879+'Mecra Kırılımı'!K919+'Mecra Kırılımı'!K959+'Mecra Kırılımı'!K999+'Mecra Kırılımı'!K1039+'Mecra Kırılımı'!K1079+'Mecra Kırılımı'!K1119+'Mecra Kırılımı'!K1159+'Mecra Kırılımı'!K1199+'Mecra Kırılımı'!K1239</f>
        <v>399066.04000000004</v>
      </c>
      <c r="L77" s="215">
        <f>+'Mecra Kırılımı'!L399+'Mecra Kırılımı'!L439+'Mecra Kırılımı'!L479+'Mecra Kırılımı'!L519+'Mecra Kırılımı'!L559+'Mecra Kırılımı'!L599+'Mecra Kırılımı'!L639+'Mecra Kırılımı'!L679+'Mecra Kırılımı'!L719+'Mecra Kırılımı'!L759+'Mecra Kırılımı'!L799+'Mecra Kırılımı'!L839+'Mecra Kırılımı'!L879+'Mecra Kırılımı'!L919+'Mecra Kırılımı'!L959+'Mecra Kırılımı'!L999+'Mecra Kırılımı'!L1039+'Mecra Kırılımı'!L1079+'Mecra Kırılımı'!L1119+'Mecra Kırılımı'!L1159+'Mecra Kırılımı'!L1199+'Mecra Kırılımı'!L1239</f>
        <v>894458.6</v>
      </c>
      <c r="M77" s="215">
        <f>+'Mecra Kırılımı'!M399+'Mecra Kırılımı'!M439+'Mecra Kırılımı'!M479+'Mecra Kırılımı'!M519+'Mecra Kırılımı'!M559+'Mecra Kırılımı'!M599+'Mecra Kırılımı'!M639+'Mecra Kırılımı'!M679+'Mecra Kırılımı'!M719+'Mecra Kırılımı'!M759+'Mecra Kırılımı'!M799+'Mecra Kırılımı'!M839+'Mecra Kırılımı'!M879+'Mecra Kırılımı'!M919+'Mecra Kırılımı'!M959+'Mecra Kırılımı'!M999+'Mecra Kırılımı'!M1039+'Mecra Kırılımı'!M1079+'Mecra Kırılımı'!M1119+'Mecra Kırılımı'!M1159+'Mecra Kırılımı'!M1199+'Mecra Kırılımı'!M1239</f>
        <v>414474.97039999999</v>
      </c>
      <c r="N77" s="215">
        <f>+'Mecra Kırılımı'!N399+'Mecra Kırılımı'!N439+'Mecra Kırılımı'!N479+'Mecra Kırılımı'!N519+'Mecra Kırılımı'!N559+'Mecra Kırılımı'!N599+'Mecra Kırılımı'!N639+'Mecra Kırılımı'!N679+'Mecra Kırılımı'!N719+'Mecra Kırılımı'!N759+'Mecra Kırılımı'!N799+'Mecra Kırılımı'!N839+'Mecra Kırılımı'!N879+'Mecra Kırılımı'!N919+'Mecra Kırılımı'!N959+'Mecra Kırılımı'!N999+'Mecra Kırılımı'!N1039+'Mecra Kırılımı'!N1079+'Mecra Kırılımı'!N1119+'Mecra Kırılımı'!N1159+'Mecra Kırılımı'!N1199+'Mecra Kırılımı'!N1239</f>
        <v>377274.97039999999</v>
      </c>
      <c r="O77" s="215">
        <f>+'Mecra Kırılımı'!O399+'Mecra Kırılımı'!O439+'Mecra Kırılımı'!O479+'Mecra Kırılımı'!O519+'Mecra Kırılımı'!O559+'Mecra Kırılımı'!O599+'Mecra Kırılımı'!O639+'Mecra Kırılımı'!O679+'Mecra Kırılımı'!O719+'Mecra Kırılımı'!O759+'Mecra Kırılımı'!O799+'Mecra Kırılımı'!O839+'Mecra Kırılımı'!O879+'Mecra Kırılımı'!O919+'Mecra Kırılımı'!O959+'Mecra Kırılımı'!O999+'Mecra Kırılımı'!O1039+'Mecra Kırılımı'!O1079+'Mecra Kırılımı'!O1119+'Mecra Kırılımı'!O1159+'Mecra Kırılımı'!O1199+'Mecra Kırılımı'!O1239</f>
        <v>69711.970400000006</v>
      </c>
      <c r="P77" s="216">
        <f t="shared" si="27"/>
        <v>3181160.8511600001</v>
      </c>
      <c r="Q77" s="136"/>
      <c r="R77" s="8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136"/>
    </row>
    <row r="78" spans="2:32" ht="15.75" thickBot="1" x14ac:dyDescent="0.3">
      <c r="B78" s="400"/>
      <c r="C78" s="328" t="s">
        <v>290</v>
      </c>
      <c r="D78" s="215">
        <f>+'Mecra Kırılımı'!D400+'Mecra Kırılımı'!D440+'Mecra Kırılımı'!D480+'Mecra Kırılımı'!D520+'Mecra Kırılımı'!D560+'Mecra Kırılımı'!D600+'Mecra Kırılımı'!D640+'Mecra Kırılımı'!D680+'Mecra Kırılımı'!D720+'Mecra Kırılımı'!D760+'Mecra Kırılımı'!D800+'Mecra Kırılımı'!D840+'Mecra Kırılımı'!D880+'Mecra Kırılımı'!D920+'Mecra Kırılımı'!D960+'Mecra Kırılımı'!D1000+'Mecra Kırılımı'!D1040+'Mecra Kırılımı'!D1080+'Mecra Kırılımı'!D1120+'Mecra Kırılımı'!D1160+'Mecra Kırılımı'!D1200+'Mecra Kırılımı'!D1240</f>
        <v>0</v>
      </c>
      <c r="E78" s="215">
        <f>+'Mecra Kırılımı'!E400+'Mecra Kırılımı'!E440+'Mecra Kırılımı'!E480+'Mecra Kırılımı'!E520+'Mecra Kırılımı'!E560+'Mecra Kırılımı'!E600+'Mecra Kırılımı'!E640+'Mecra Kırılımı'!E680+'Mecra Kırılımı'!E720+'Mecra Kırılımı'!E760+'Mecra Kırılımı'!E800+'Mecra Kırılımı'!E840+'Mecra Kırılımı'!E880+'Mecra Kırılımı'!E920+'Mecra Kırılımı'!E960+'Mecra Kırılımı'!E1000+'Mecra Kırılımı'!E1040+'Mecra Kırılımı'!E1080+'Mecra Kırılımı'!E1120+'Mecra Kırılımı'!E1160+'Mecra Kırılımı'!E1200+'Mecra Kırılımı'!E1240</f>
        <v>0</v>
      </c>
      <c r="F78" s="215">
        <f>+'Mecra Kırılımı'!F400+'Mecra Kırılımı'!F440+'Mecra Kırılımı'!F480+'Mecra Kırılımı'!F520+'Mecra Kırılımı'!F560+'Mecra Kırılımı'!F600+'Mecra Kırılımı'!F640+'Mecra Kırılımı'!F680+'Mecra Kırılımı'!F720+'Mecra Kırılımı'!F760+'Mecra Kırılımı'!F800+'Mecra Kırılımı'!F840+'Mecra Kırılımı'!F880+'Mecra Kırılımı'!F920+'Mecra Kırılımı'!F960+'Mecra Kırılımı'!F1000+'Mecra Kırılımı'!F1040+'Mecra Kırılımı'!F1080+'Mecra Kırılımı'!F1120+'Mecra Kırılımı'!F1160+'Mecra Kırılımı'!F1200+'Mecra Kırılımı'!F1240</f>
        <v>0</v>
      </c>
      <c r="G78" s="215">
        <f>+'Mecra Kırılımı'!G400+'Mecra Kırılımı'!G440+'Mecra Kırılımı'!G480+'Mecra Kırılımı'!G520+'Mecra Kırılımı'!G560+'Mecra Kırılımı'!G600+'Mecra Kırılımı'!G640+'Mecra Kırılımı'!G680+'Mecra Kırılımı'!G720+'Mecra Kırılımı'!G760+'Mecra Kırılımı'!G800+'Mecra Kırılımı'!G840+'Mecra Kırılımı'!G880+'Mecra Kırılımı'!G920+'Mecra Kırılımı'!G960+'Mecra Kırılımı'!G1000+'Mecra Kırılımı'!G1040+'Mecra Kırılımı'!G1080+'Mecra Kırılımı'!G1120+'Mecra Kırılımı'!G1160+'Mecra Kırılımı'!G1200+'Mecra Kırılımı'!G1240</f>
        <v>0</v>
      </c>
      <c r="H78" s="215">
        <f>+'Mecra Kırılımı'!H400+'Mecra Kırılımı'!H440+'Mecra Kırılımı'!H480+'Mecra Kırılımı'!H520+'Mecra Kırılımı'!H560+'Mecra Kırılımı'!H600+'Mecra Kırılımı'!H640+'Mecra Kırılımı'!H680+'Mecra Kırılımı'!H720+'Mecra Kırılımı'!H760+'Mecra Kırılımı'!H800+'Mecra Kırılımı'!H840+'Mecra Kırılımı'!H880+'Mecra Kırılımı'!H920+'Mecra Kırılımı'!H960+'Mecra Kırılımı'!H1000+'Mecra Kırılımı'!H1040+'Mecra Kırılımı'!H1080+'Mecra Kırılımı'!H1120+'Mecra Kırılımı'!H1160+'Mecra Kırılımı'!H1200+'Mecra Kırılımı'!H1240</f>
        <v>0</v>
      </c>
      <c r="I78" s="215">
        <f>+'Mecra Kırılımı'!I400+'Mecra Kırılımı'!I440+'Mecra Kırılımı'!I480+'Mecra Kırılımı'!I520+'Mecra Kırılımı'!I560+'Mecra Kırılımı'!I600+'Mecra Kırılımı'!I640+'Mecra Kırılımı'!I680+'Mecra Kırılımı'!I720+'Mecra Kırılımı'!I760+'Mecra Kırılımı'!I800+'Mecra Kırılımı'!I840+'Mecra Kırılımı'!I880+'Mecra Kırılımı'!I920+'Mecra Kırılımı'!I960+'Mecra Kırılımı'!I1000+'Mecra Kırılımı'!I1040+'Mecra Kırılımı'!I1080+'Mecra Kırılımı'!I1120+'Mecra Kırılımı'!I1160+'Mecra Kırılımı'!I1200+'Mecra Kırılımı'!I1240</f>
        <v>0</v>
      </c>
      <c r="J78" s="215">
        <f>+'Mecra Kırılımı'!J400+'Mecra Kırılımı'!J440+'Mecra Kırılımı'!J480+'Mecra Kırılımı'!J520+'Mecra Kırılımı'!J560+'Mecra Kırılımı'!J600+'Mecra Kırılımı'!J640+'Mecra Kırılımı'!J680+'Mecra Kırılımı'!J720+'Mecra Kırılımı'!J760+'Mecra Kırılımı'!J800+'Mecra Kırılımı'!J840+'Mecra Kırılımı'!J880+'Mecra Kırılımı'!J920+'Mecra Kırılımı'!J960+'Mecra Kırılımı'!J1000+'Mecra Kırılımı'!J1040+'Mecra Kırılımı'!J1080+'Mecra Kırılımı'!J1120+'Mecra Kırılımı'!J1160+'Mecra Kırılımı'!J1200+'Mecra Kırılımı'!J1240</f>
        <v>0</v>
      </c>
      <c r="K78" s="215">
        <f>+'Mecra Kırılımı'!K400+'Mecra Kırılımı'!K440+'Mecra Kırılımı'!K480+'Mecra Kırılımı'!K520+'Mecra Kırılımı'!K560+'Mecra Kırılımı'!K600+'Mecra Kırılımı'!K640+'Mecra Kırılımı'!K680+'Mecra Kırılımı'!K720+'Mecra Kırılımı'!K760+'Mecra Kırılımı'!K800+'Mecra Kırılımı'!K840+'Mecra Kırılımı'!K880+'Mecra Kırılımı'!K920+'Mecra Kırılımı'!K960+'Mecra Kırılımı'!K1000+'Mecra Kırılımı'!K1040+'Mecra Kırılımı'!K1080+'Mecra Kırılımı'!K1120+'Mecra Kırılımı'!K1160+'Mecra Kırılımı'!K1200+'Mecra Kırılımı'!K1240</f>
        <v>0</v>
      </c>
      <c r="L78" s="215">
        <f>+'Mecra Kırılımı'!L400+'Mecra Kırılımı'!L440+'Mecra Kırılımı'!L480+'Mecra Kırılımı'!L520+'Mecra Kırılımı'!L560+'Mecra Kırılımı'!L600+'Mecra Kırılımı'!L640+'Mecra Kırılımı'!L680+'Mecra Kırılımı'!L720+'Mecra Kırılımı'!L760+'Mecra Kırılımı'!L800+'Mecra Kırılımı'!L840+'Mecra Kırılımı'!L880+'Mecra Kırılımı'!L920+'Mecra Kırılımı'!L960+'Mecra Kırılımı'!L1000+'Mecra Kırılımı'!L1040+'Mecra Kırılımı'!L1080+'Mecra Kırılımı'!L1120+'Mecra Kırılımı'!L1160+'Mecra Kırılımı'!L1200+'Mecra Kırılımı'!L1240</f>
        <v>0</v>
      </c>
      <c r="M78" s="215">
        <f>+'Mecra Kırılımı'!M400+'Mecra Kırılımı'!M440+'Mecra Kırılımı'!M480+'Mecra Kırılımı'!M520+'Mecra Kırılımı'!M560+'Mecra Kırılımı'!M600+'Mecra Kırılımı'!M640+'Mecra Kırılımı'!M680+'Mecra Kırılımı'!M720+'Mecra Kırılımı'!M760+'Mecra Kırılımı'!M800+'Mecra Kırılımı'!M840+'Mecra Kırılımı'!M880+'Mecra Kırılımı'!M920+'Mecra Kırılımı'!M960+'Mecra Kırılımı'!M1000+'Mecra Kırılımı'!M1040+'Mecra Kırılımı'!M1080+'Mecra Kırılımı'!M1120+'Mecra Kırılımı'!M1160+'Mecra Kırılımı'!M1200+'Mecra Kırılımı'!M1240</f>
        <v>0</v>
      </c>
      <c r="N78" s="215">
        <f>+'Mecra Kırılımı'!N400+'Mecra Kırılımı'!N440+'Mecra Kırılımı'!N480+'Mecra Kırılımı'!N520+'Mecra Kırılımı'!N560+'Mecra Kırılımı'!N600+'Mecra Kırılımı'!N640+'Mecra Kırılımı'!N680+'Mecra Kırılımı'!N720+'Mecra Kırılımı'!N760+'Mecra Kırılımı'!N800+'Mecra Kırılımı'!N840+'Mecra Kırılımı'!N880+'Mecra Kırılımı'!N920+'Mecra Kırılımı'!N960+'Mecra Kırılımı'!N1000+'Mecra Kırılımı'!N1040+'Mecra Kırılımı'!N1080+'Mecra Kırılımı'!N1120+'Mecra Kırılımı'!N1160+'Mecra Kırılımı'!N1200+'Mecra Kırılımı'!N1240</f>
        <v>0</v>
      </c>
      <c r="O78" s="215">
        <f>+'Mecra Kırılımı'!O400+'Mecra Kırılımı'!O440+'Mecra Kırılımı'!O480+'Mecra Kırılımı'!O520+'Mecra Kırılımı'!O560+'Mecra Kırılımı'!O600+'Mecra Kırılımı'!O640+'Mecra Kırılımı'!O680+'Mecra Kırılımı'!O720+'Mecra Kırılımı'!O760+'Mecra Kırılımı'!O800+'Mecra Kırılımı'!O840+'Mecra Kırılımı'!O880+'Mecra Kırılımı'!O920+'Mecra Kırılımı'!O960+'Mecra Kırılımı'!O1000+'Mecra Kırılımı'!O1040+'Mecra Kırılımı'!O1080+'Mecra Kırılımı'!O1120+'Mecra Kırılımı'!O1160+'Mecra Kırılımı'!O1200+'Mecra Kırılımı'!O1240</f>
        <v>0</v>
      </c>
      <c r="P78" s="216">
        <f t="shared" si="27"/>
        <v>0</v>
      </c>
      <c r="Q78" s="136"/>
      <c r="R78" s="8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136"/>
    </row>
    <row r="79" spans="2:32" x14ac:dyDescent="0.25">
      <c r="B79" s="400"/>
      <c r="C79" s="122" t="s">
        <v>66</v>
      </c>
      <c r="D79" s="129">
        <f>+'Mecra Kırılımı'!D401+'Mecra Kırılımı'!D441+'Mecra Kırılımı'!D481+'Mecra Kırılımı'!D521+'Mecra Kırılımı'!D561+'Mecra Kırılımı'!D601+'Mecra Kırılımı'!D641+'Mecra Kırılımı'!D681+'Mecra Kırılımı'!D721+'Mecra Kırılımı'!D761+'Mecra Kırılımı'!D801+'Mecra Kırılımı'!D841+'Mecra Kırılımı'!D881+'Mecra Kırılımı'!D921+'Mecra Kırılımı'!D961+'Mecra Kırılımı'!D1001+'Mecra Kırılımı'!D1041+'Mecra Kırılımı'!D1081+'Mecra Kırılımı'!D1121+'Mecra Kırılımı'!D1161+'Mecra Kırılımı'!D1201+'Mecra Kırılımı'!D1241</f>
        <v>0</v>
      </c>
      <c r="E79" s="129">
        <f>+'Mecra Kırılımı'!E401+'Mecra Kırılımı'!E441+'Mecra Kırılımı'!E481+'Mecra Kırılımı'!E521+'Mecra Kırılımı'!E561+'Mecra Kırılımı'!E601+'Mecra Kırılımı'!E641+'Mecra Kırılımı'!E681+'Mecra Kırılımı'!E721+'Mecra Kırılımı'!E761+'Mecra Kırılımı'!E801+'Mecra Kırılımı'!E841+'Mecra Kırılımı'!E881+'Mecra Kırılımı'!E921+'Mecra Kırılımı'!E961+'Mecra Kırılımı'!E1001+'Mecra Kırılımı'!E1041+'Mecra Kırılımı'!E1081+'Mecra Kırılımı'!E1121+'Mecra Kırılımı'!E1161+'Mecra Kırılımı'!E1201+'Mecra Kırılımı'!E1241</f>
        <v>0</v>
      </c>
      <c r="F79" s="129">
        <f>+'Mecra Kırılımı'!F401+'Mecra Kırılımı'!F441+'Mecra Kırılımı'!F481+'Mecra Kırılımı'!F521+'Mecra Kırılımı'!F561+'Mecra Kırılımı'!F601+'Mecra Kırılımı'!F641+'Mecra Kırılımı'!F681+'Mecra Kırılımı'!F721+'Mecra Kırılımı'!F761+'Mecra Kırılımı'!F801+'Mecra Kırılımı'!F841+'Mecra Kırılımı'!F881+'Mecra Kırılımı'!F921+'Mecra Kırılımı'!F961+'Mecra Kırılımı'!F1001+'Mecra Kırılımı'!F1041+'Mecra Kırılımı'!F1081+'Mecra Kırılımı'!F1121+'Mecra Kırılımı'!F1161+'Mecra Kırılımı'!F1201+'Mecra Kırılımı'!F1241</f>
        <v>0</v>
      </c>
      <c r="G79" s="129">
        <f>+'Mecra Kırılımı'!G401+'Mecra Kırılımı'!G441+'Mecra Kırılımı'!G481+'Mecra Kırılımı'!G521+'Mecra Kırılımı'!G561+'Mecra Kırılımı'!G601+'Mecra Kırılımı'!G641+'Mecra Kırılımı'!G681+'Mecra Kırılımı'!G721+'Mecra Kırılımı'!G761+'Mecra Kırılımı'!G801+'Mecra Kırılımı'!G841+'Mecra Kırılımı'!G881+'Mecra Kırılımı'!G921+'Mecra Kırılımı'!G961+'Mecra Kırılımı'!G1001+'Mecra Kırılımı'!G1041+'Mecra Kırılımı'!G1081+'Mecra Kırılımı'!G1121+'Mecra Kırılımı'!G1161+'Mecra Kırılımı'!G1201+'Mecra Kırılımı'!G1241</f>
        <v>0</v>
      </c>
      <c r="H79" s="129">
        <f>+'Mecra Kırılımı'!H401+'Mecra Kırılımı'!H441+'Mecra Kırılımı'!H481+'Mecra Kırılımı'!H521+'Mecra Kırılımı'!H561+'Mecra Kırılımı'!H601+'Mecra Kırılımı'!H641+'Mecra Kırılımı'!H681+'Mecra Kırılımı'!H721+'Mecra Kırılımı'!H761+'Mecra Kırılımı'!H801+'Mecra Kırılımı'!H841+'Mecra Kırılımı'!H881+'Mecra Kırılımı'!H921+'Mecra Kırılımı'!H961+'Mecra Kırılımı'!H1001+'Mecra Kırılımı'!H1041+'Mecra Kırılımı'!H1081+'Mecra Kırılımı'!H1121+'Mecra Kırılımı'!H1161+'Mecra Kırılımı'!H1201+'Mecra Kırılımı'!H1241</f>
        <v>0</v>
      </c>
      <c r="I79" s="129">
        <f>+'Mecra Kırılımı'!I401+'Mecra Kırılımı'!I441+'Mecra Kırılımı'!I481+'Mecra Kırılımı'!I521+'Mecra Kırılımı'!I561+'Mecra Kırılımı'!I601+'Mecra Kırılımı'!I641+'Mecra Kırılımı'!I681+'Mecra Kırılımı'!I721+'Mecra Kırılımı'!I761+'Mecra Kırılımı'!I801+'Mecra Kırılımı'!I841+'Mecra Kırılımı'!I881+'Mecra Kırılımı'!I921+'Mecra Kırılımı'!I961+'Mecra Kırılımı'!I1001+'Mecra Kırılımı'!I1041+'Mecra Kırılımı'!I1081+'Mecra Kırılımı'!I1121+'Mecra Kırılımı'!I1161+'Mecra Kırılımı'!I1201+'Mecra Kırılımı'!I1241</f>
        <v>0</v>
      </c>
      <c r="J79" s="129">
        <f>+'Mecra Kırılımı'!J401+'Mecra Kırılımı'!J441+'Mecra Kırılımı'!J481+'Mecra Kırılımı'!J521+'Mecra Kırılımı'!J561+'Mecra Kırılımı'!J601+'Mecra Kırılımı'!J641+'Mecra Kırılımı'!J681+'Mecra Kırılımı'!J721+'Mecra Kırılımı'!J761+'Mecra Kırılımı'!J801+'Mecra Kırılımı'!J841+'Mecra Kırılımı'!J881+'Mecra Kırılımı'!J921+'Mecra Kırılımı'!J961+'Mecra Kırılımı'!J1001+'Mecra Kırılımı'!J1041+'Mecra Kırılımı'!J1081+'Mecra Kırılımı'!J1121+'Mecra Kırılımı'!J1161+'Mecra Kırılımı'!J1201+'Mecra Kırılımı'!J1241</f>
        <v>0</v>
      </c>
      <c r="K79" s="129">
        <f>+'Mecra Kırılımı'!K401+'Mecra Kırılımı'!K441+'Mecra Kırılımı'!K481+'Mecra Kırılımı'!K521+'Mecra Kırılımı'!K561+'Mecra Kırılımı'!K601+'Mecra Kırılımı'!K641+'Mecra Kırılımı'!K681+'Mecra Kırılımı'!K721+'Mecra Kırılımı'!K761+'Mecra Kırılımı'!K801+'Mecra Kırılımı'!K841+'Mecra Kırılımı'!K881+'Mecra Kırılımı'!K921+'Mecra Kırılımı'!K961+'Mecra Kırılımı'!K1001+'Mecra Kırılımı'!K1041+'Mecra Kırılımı'!K1081+'Mecra Kırılımı'!K1121+'Mecra Kırılımı'!K1161+'Mecra Kırılımı'!K1201+'Mecra Kırılımı'!K1241</f>
        <v>0</v>
      </c>
      <c r="L79" s="129">
        <f>+'Mecra Kırılımı'!L401+'Mecra Kırılımı'!L441+'Mecra Kırılımı'!L481+'Mecra Kırılımı'!L521+'Mecra Kırılımı'!L561+'Mecra Kırılımı'!L601+'Mecra Kırılımı'!L641+'Mecra Kırılımı'!L681+'Mecra Kırılımı'!L721+'Mecra Kırılımı'!L761+'Mecra Kırılımı'!L801+'Mecra Kırılımı'!L841+'Mecra Kırılımı'!L881+'Mecra Kırılımı'!L921+'Mecra Kırılımı'!L961+'Mecra Kırılımı'!L1001+'Mecra Kırılımı'!L1041+'Mecra Kırılımı'!L1081+'Mecra Kırılımı'!L1121+'Mecra Kırılımı'!L1161+'Mecra Kırılımı'!L1201+'Mecra Kırılımı'!L1241</f>
        <v>0</v>
      </c>
      <c r="M79" s="129">
        <f>+'Mecra Kırılımı'!M401+'Mecra Kırılımı'!M441+'Mecra Kırılımı'!M481+'Mecra Kırılımı'!M521+'Mecra Kırılımı'!M561+'Mecra Kırılımı'!M601+'Mecra Kırılımı'!M641+'Mecra Kırılımı'!M681+'Mecra Kırılımı'!M721+'Mecra Kırılımı'!M761+'Mecra Kırılımı'!M801+'Mecra Kırılımı'!M841+'Mecra Kırılımı'!M881+'Mecra Kırılımı'!M921+'Mecra Kırılımı'!M961+'Mecra Kırılımı'!M1001+'Mecra Kırılımı'!M1041+'Mecra Kırılımı'!M1081+'Mecra Kırılımı'!M1121+'Mecra Kırılımı'!M1161+'Mecra Kırılımı'!M1201+'Mecra Kırılımı'!M1241</f>
        <v>0</v>
      </c>
      <c r="N79" s="129">
        <f>+'Mecra Kırılımı'!N401+'Mecra Kırılımı'!N441+'Mecra Kırılımı'!N481+'Mecra Kırılımı'!N521+'Mecra Kırılımı'!N561+'Mecra Kırılımı'!N601+'Mecra Kırılımı'!N641+'Mecra Kırılımı'!N681+'Mecra Kırılımı'!N721+'Mecra Kırılımı'!N761+'Mecra Kırılımı'!N801+'Mecra Kırılımı'!N841+'Mecra Kırılımı'!N881+'Mecra Kırılımı'!N921+'Mecra Kırılımı'!N961+'Mecra Kırılımı'!N1001+'Mecra Kırılımı'!N1041+'Mecra Kırılımı'!N1081+'Mecra Kırılımı'!N1121+'Mecra Kırılımı'!N1161+'Mecra Kırılımı'!N1201+'Mecra Kırılımı'!N1241</f>
        <v>0</v>
      </c>
      <c r="O79" s="129">
        <f>+'Mecra Kırılımı'!O401+'Mecra Kırılımı'!O441+'Mecra Kırılımı'!O481+'Mecra Kırılımı'!O521+'Mecra Kırılımı'!O561+'Mecra Kırılımı'!O601+'Mecra Kırılımı'!O641+'Mecra Kırılımı'!O681+'Mecra Kırılımı'!O721+'Mecra Kırılımı'!O761+'Mecra Kırılımı'!O801+'Mecra Kırılımı'!O841+'Mecra Kırılımı'!O881+'Mecra Kırılımı'!O921+'Mecra Kırılımı'!O961+'Mecra Kırılımı'!O1001+'Mecra Kırılımı'!O1041+'Mecra Kırılımı'!O1081+'Mecra Kırılımı'!O1121+'Mecra Kırılımı'!O1161+'Mecra Kırılımı'!O1201+'Mecra Kırılımı'!O1241</f>
        <v>0</v>
      </c>
      <c r="P79" s="144">
        <f t="shared" si="0"/>
        <v>0</v>
      </c>
      <c r="Q79" s="4"/>
      <c r="R79" s="8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136"/>
    </row>
    <row r="80" spans="2:32" x14ac:dyDescent="0.25">
      <c r="B80" s="400"/>
      <c r="C80" s="122" t="s">
        <v>67</v>
      </c>
      <c r="D80" s="129">
        <f>+'Mecra Kırılımı'!D402+'Mecra Kırılımı'!D442+'Mecra Kırılımı'!D482+'Mecra Kırılımı'!D522+'Mecra Kırılımı'!D562+'Mecra Kırılımı'!D602+'Mecra Kırılımı'!D642+'Mecra Kırılımı'!D682+'Mecra Kırılımı'!D722+'Mecra Kırılımı'!D762+'Mecra Kırılımı'!D802+'Mecra Kırılımı'!D842+'Mecra Kırılımı'!D882+'Mecra Kırılımı'!D922+'Mecra Kırılımı'!D962+'Mecra Kırılımı'!D1002+'Mecra Kırılımı'!D1042+'Mecra Kırılımı'!D1082+'Mecra Kırılımı'!D1122+'Mecra Kırılımı'!D1162+'Mecra Kırılımı'!D1202+'Mecra Kırılımı'!D1242</f>
        <v>0</v>
      </c>
      <c r="E80" s="129">
        <f>+'Mecra Kırılımı'!E402+'Mecra Kırılımı'!E442+'Mecra Kırılımı'!E482+'Mecra Kırılımı'!E522+'Mecra Kırılımı'!E562+'Mecra Kırılımı'!E602+'Mecra Kırılımı'!E642+'Mecra Kırılımı'!E682+'Mecra Kırılımı'!E722+'Mecra Kırılımı'!E762+'Mecra Kırılımı'!E802+'Mecra Kırılımı'!E842+'Mecra Kırılımı'!E882+'Mecra Kırılımı'!E922+'Mecra Kırılımı'!E962+'Mecra Kırılımı'!E1002+'Mecra Kırılımı'!E1042+'Mecra Kırılımı'!E1082+'Mecra Kırılımı'!E1122+'Mecra Kırılımı'!E1162+'Mecra Kırılımı'!E1202+'Mecra Kırılımı'!E1242</f>
        <v>22627</v>
      </c>
      <c r="F80" s="129">
        <f>+'Mecra Kırılımı'!F402+'Mecra Kırılımı'!F442+'Mecra Kırılımı'!F482+'Mecra Kırılımı'!F522+'Mecra Kırılımı'!F562+'Mecra Kırılımı'!F602+'Mecra Kırılımı'!F642+'Mecra Kırılımı'!F682+'Mecra Kırılımı'!F722+'Mecra Kırılımı'!F762+'Mecra Kırılımı'!F802+'Mecra Kırılımı'!F842+'Mecra Kırılımı'!F882+'Mecra Kırılımı'!F922+'Mecra Kırılımı'!F962+'Mecra Kırılımı'!F1002+'Mecra Kırılımı'!F1042+'Mecra Kırılımı'!F1082+'Mecra Kırılımı'!F1122+'Mecra Kırılımı'!F1162+'Mecra Kırılımı'!F1202+'Mecra Kırılımı'!F1242</f>
        <v>44045</v>
      </c>
      <c r="G80" s="129">
        <f>+'Mecra Kırılımı'!G402+'Mecra Kırılımı'!G442+'Mecra Kırılımı'!G482+'Mecra Kırılımı'!G522+'Mecra Kırılımı'!G562+'Mecra Kırılımı'!G602+'Mecra Kırılımı'!G642+'Mecra Kırılımı'!G682+'Mecra Kırılımı'!G722+'Mecra Kırılımı'!G762+'Mecra Kırılımı'!G802+'Mecra Kırılımı'!G842+'Mecra Kırılımı'!G882+'Mecra Kırılımı'!G922+'Mecra Kırılımı'!G962+'Mecra Kırılımı'!G1002+'Mecra Kırılımı'!G1042+'Mecra Kırılımı'!G1082+'Mecra Kırılımı'!G1122+'Mecra Kırılımı'!G1162+'Mecra Kırılımı'!G1202+'Mecra Kırılımı'!G1242</f>
        <v>63734</v>
      </c>
      <c r="H80" s="129">
        <f>+'Mecra Kırılımı'!H402+'Mecra Kırılımı'!H442+'Mecra Kırılımı'!H482+'Mecra Kırılımı'!H522+'Mecra Kırılımı'!H562+'Mecra Kırılımı'!H602+'Mecra Kırılımı'!H642+'Mecra Kırılımı'!H682+'Mecra Kırılımı'!H722+'Mecra Kırılımı'!H762+'Mecra Kırılımı'!H802+'Mecra Kırılımı'!H842+'Mecra Kırılımı'!H882+'Mecra Kırılımı'!H922+'Mecra Kırılımı'!H962+'Mecra Kırılımı'!H1002+'Mecra Kırılımı'!H1042+'Mecra Kırılımı'!H1082+'Mecra Kırılımı'!H1122+'Mecra Kırılımı'!H1162+'Mecra Kırılımı'!H1202+'Mecra Kırılımı'!H1242</f>
        <v>16734</v>
      </c>
      <c r="I80" s="129">
        <f>+'Mecra Kırılımı'!I402+'Mecra Kırılımı'!I442+'Mecra Kırılımı'!I482+'Mecra Kırılımı'!I522+'Mecra Kırılımı'!I562+'Mecra Kırılımı'!I602+'Mecra Kırılımı'!I642+'Mecra Kırılımı'!I682+'Mecra Kırılımı'!I722+'Mecra Kırılımı'!I762+'Mecra Kırılımı'!I802+'Mecra Kırılımı'!I842+'Mecra Kırılımı'!I882+'Mecra Kırılımı'!I922+'Mecra Kırılımı'!I962+'Mecra Kırılımı'!I1002+'Mecra Kırılımı'!I1042+'Mecra Kırılımı'!I1082+'Mecra Kırılımı'!I1122+'Mecra Kırılımı'!I1162+'Mecra Kırılımı'!I1202+'Mecra Kırılımı'!I1242</f>
        <v>16734</v>
      </c>
      <c r="J80" s="129">
        <f>+'Mecra Kırılımı'!J402+'Mecra Kırılımı'!J442+'Mecra Kırılımı'!J482+'Mecra Kırılımı'!J522+'Mecra Kırılımı'!J562+'Mecra Kırılımı'!J602+'Mecra Kırılımı'!J642+'Mecra Kırılımı'!J682+'Mecra Kırılımı'!J722+'Mecra Kırılımı'!J762+'Mecra Kırılımı'!J802+'Mecra Kırılımı'!J842+'Mecra Kırılımı'!J882+'Mecra Kırılımı'!J922+'Mecra Kırılımı'!J962+'Mecra Kırılımı'!J1002+'Mecra Kırılımı'!J1042+'Mecra Kırılımı'!J1082+'Mecra Kırılımı'!J1122+'Mecra Kırılımı'!J1162+'Mecra Kırılımı'!J1202+'Mecra Kırılımı'!J1242</f>
        <v>16734</v>
      </c>
      <c r="K80" s="129">
        <f>+'Mecra Kırılımı'!K402+'Mecra Kırılımı'!K442+'Mecra Kırılımı'!K482+'Mecra Kırılımı'!K522+'Mecra Kırılımı'!K562+'Mecra Kırılımı'!K602+'Mecra Kırılımı'!K642+'Mecra Kırılımı'!K682+'Mecra Kırılımı'!K722+'Mecra Kırılımı'!K762+'Mecra Kırılımı'!K802+'Mecra Kırılımı'!K842+'Mecra Kırılımı'!K882+'Mecra Kırılımı'!K922+'Mecra Kırılımı'!K962+'Mecra Kırılımı'!K1002+'Mecra Kırılımı'!K1042+'Mecra Kırılımı'!K1082+'Mecra Kırılımı'!K1122+'Mecra Kırılımı'!K1162+'Mecra Kırılımı'!K1202+'Mecra Kırılımı'!K1242</f>
        <v>16734</v>
      </c>
      <c r="L80" s="129">
        <f>+'Mecra Kırılımı'!L402+'Mecra Kırılımı'!L442+'Mecra Kırılımı'!L482+'Mecra Kırılımı'!L522+'Mecra Kırılımı'!L562+'Mecra Kırılımı'!L602+'Mecra Kırılımı'!L642+'Mecra Kırılımı'!L682+'Mecra Kırılımı'!L722+'Mecra Kırılımı'!L762+'Mecra Kırılımı'!L802+'Mecra Kırılımı'!L842+'Mecra Kırılımı'!L882+'Mecra Kırılımı'!L922+'Mecra Kırılımı'!L962+'Mecra Kırılımı'!L1002+'Mecra Kırılımı'!L1042+'Mecra Kırılımı'!L1082+'Mecra Kırılımı'!L1122+'Mecra Kırılımı'!L1162+'Mecra Kırılımı'!L1202+'Mecra Kırılımı'!L1242</f>
        <v>16734</v>
      </c>
      <c r="M80" s="129">
        <f>+'Mecra Kırılımı'!M402+'Mecra Kırılımı'!M442+'Mecra Kırılımı'!M482+'Mecra Kırılımı'!M522+'Mecra Kırılımı'!M562+'Mecra Kırılımı'!M602+'Mecra Kırılımı'!M642+'Mecra Kırılımı'!M682+'Mecra Kırılımı'!M722+'Mecra Kırılımı'!M762+'Mecra Kırılımı'!M802+'Mecra Kırılımı'!M842+'Mecra Kırılımı'!M882+'Mecra Kırılımı'!M922+'Mecra Kırılımı'!M962+'Mecra Kırılımı'!M1002+'Mecra Kırılımı'!M1042+'Mecra Kırılımı'!M1082+'Mecra Kırılımı'!M1122+'Mecra Kırılımı'!M1162+'Mecra Kırılımı'!M1202+'Mecra Kırılımı'!M1242</f>
        <v>5000</v>
      </c>
      <c r="N80" s="129">
        <f>+'Mecra Kırılımı'!N402+'Mecra Kırılımı'!N442+'Mecra Kırılımı'!N482+'Mecra Kırılımı'!N522+'Mecra Kırılımı'!N562+'Mecra Kırılımı'!N602+'Mecra Kırılımı'!N642+'Mecra Kırılımı'!N682+'Mecra Kırılımı'!N722+'Mecra Kırılımı'!N762+'Mecra Kırılımı'!N802+'Mecra Kırılımı'!N842+'Mecra Kırılımı'!N882+'Mecra Kırılımı'!N922+'Mecra Kırılımı'!N962+'Mecra Kırılımı'!N1002+'Mecra Kırılımı'!N1042+'Mecra Kırılımı'!N1082+'Mecra Kırılımı'!N1122+'Mecra Kırılımı'!N1162+'Mecra Kırılımı'!N1202+'Mecra Kırılımı'!N1242</f>
        <v>0</v>
      </c>
      <c r="O80" s="129">
        <f>+'Mecra Kırılımı'!O402+'Mecra Kırılımı'!O442+'Mecra Kırılımı'!O482+'Mecra Kırılımı'!O522+'Mecra Kırılımı'!O562+'Mecra Kırılımı'!O602+'Mecra Kırılımı'!O642+'Mecra Kırılımı'!O682+'Mecra Kırılımı'!O722+'Mecra Kırılımı'!O762+'Mecra Kırılımı'!O802+'Mecra Kırılımı'!O842+'Mecra Kırılımı'!O882+'Mecra Kırılımı'!O922+'Mecra Kırılımı'!O962+'Mecra Kırılımı'!O1002+'Mecra Kırılımı'!O1042+'Mecra Kırılımı'!O1082+'Mecra Kırılımı'!O1122+'Mecra Kırılımı'!O1162+'Mecra Kırılımı'!O1202+'Mecra Kırılımı'!O1242</f>
        <v>0</v>
      </c>
      <c r="P80" s="144">
        <f t="shared" si="0"/>
        <v>219076</v>
      </c>
      <c r="Q80" s="9"/>
      <c r="R80" s="8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136"/>
    </row>
    <row r="81" spans="2:32" x14ac:dyDescent="0.25">
      <c r="B81" s="400"/>
      <c r="C81" s="122" t="s">
        <v>68</v>
      </c>
      <c r="D81" s="129">
        <f>+'Mecra Kırılımı'!D403+'Mecra Kırılımı'!D443+'Mecra Kırılımı'!D483+'Mecra Kırılımı'!D523+'Mecra Kırılımı'!D563+'Mecra Kırılımı'!D603+'Mecra Kırılımı'!D643+'Mecra Kırılımı'!D683+'Mecra Kırılımı'!D723+'Mecra Kırılımı'!D763+'Mecra Kırılımı'!D803+'Mecra Kırılımı'!D843+'Mecra Kırılımı'!D883+'Mecra Kırılımı'!D923+'Mecra Kırılımı'!D963+'Mecra Kırılımı'!D1003+'Mecra Kırılımı'!D1043+'Mecra Kırılımı'!D1083+'Mecra Kırılımı'!D1123+'Mecra Kırılımı'!D1163+'Mecra Kırılımı'!D1203+'Mecra Kırılımı'!D1243</f>
        <v>0</v>
      </c>
      <c r="E81" s="129">
        <f>+'Mecra Kırılımı'!E403+'Mecra Kırılımı'!E443+'Mecra Kırılımı'!E483+'Mecra Kırılımı'!E523+'Mecra Kırılımı'!E563+'Mecra Kırılımı'!E603+'Mecra Kırılımı'!E643+'Mecra Kırılımı'!E683+'Mecra Kırılımı'!E723+'Mecra Kırılımı'!E763+'Mecra Kırılımı'!E803+'Mecra Kırılımı'!E843+'Mecra Kırılımı'!E883+'Mecra Kırılımı'!E923+'Mecra Kırılımı'!E963+'Mecra Kırılımı'!E1003+'Mecra Kırılımı'!E1043+'Mecra Kırılımı'!E1083+'Mecra Kırılımı'!E1123+'Mecra Kırılımı'!E1163+'Mecra Kırılımı'!E1203+'Mecra Kırılımı'!E1243</f>
        <v>0</v>
      </c>
      <c r="F81" s="129">
        <f>+'Mecra Kırılımı'!F403+'Mecra Kırılımı'!F443+'Mecra Kırılımı'!F483+'Mecra Kırılımı'!F523+'Mecra Kırılımı'!F563+'Mecra Kırılımı'!F603+'Mecra Kırılımı'!F643+'Mecra Kırılımı'!F683+'Mecra Kırılımı'!F723+'Mecra Kırılımı'!F763+'Mecra Kırılımı'!F803+'Mecra Kırılımı'!F843+'Mecra Kırılımı'!F883+'Mecra Kırılımı'!F923+'Mecra Kırılımı'!F963+'Mecra Kırılımı'!F1003+'Mecra Kırılımı'!F1043+'Mecra Kırılımı'!F1083+'Mecra Kırılımı'!F1123+'Mecra Kırılımı'!F1163+'Mecra Kırılımı'!F1203+'Mecra Kırılımı'!F1243</f>
        <v>0</v>
      </c>
      <c r="G81" s="129">
        <f>+'Mecra Kırılımı'!G403+'Mecra Kırılımı'!G443+'Mecra Kırılımı'!G483+'Mecra Kırılımı'!G523+'Mecra Kırılımı'!G563+'Mecra Kırılımı'!G603+'Mecra Kırılımı'!G643+'Mecra Kırılımı'!G683+'Mecra Kırılımı'!G723+'Mecra Kırılımı'!G763+'Mecra Kırılımı'!G803+'Mecra Kırılımı'!G843+'Mecra Kırılımı'!G883+'Mecra Kırılımı'!G923+'Mecra Kırılımı'!G963+'Mecra Kırılımı'!G1003+'Mecra Kırılımı'!G1043+'Mecra Kırılımı'!G1083+'Mecra Kırılımı'!G1123+'Mecra Kırılımı'!G1163+'Mecra Kırılımı'!G1203+'Mecra Kırılımı'!G1243</f>
        <v>0</v>
      </c>
      <c r="H81" s="129">
        <f>+'Mecra Kırılımı'!H403+'Mecra Kırılımı'!H443+'Mecra Kırılımı'!H483+'Mecra Kırılımı'!H523+'Mecra Kırılımı'!H563+'Mecra Kırılımı'!H603+'Mecra Kırılımı'!H643+'Mecra Kırılımı'!H683+'Mecra Kırılımı'!H723+'Mecra Kırılımı'!H763+'Mecra Kırılımı'!H803+'Mecra Kırılımı'!H843+'Mecra Kırılımı'!H883+'Mecra Kırılımı'!H923+'Mecra Kırılımı'!H963+'Mecra Kırılımı'!H1003+'Mecra Kırılımı'!H1043+'Mecra Kırılımı'!H1083+'Mecra Kırılımı'!H1123+'Mecra Kırılımı'!H1163+'Mecra Kırılımı'!H1203+'Mecra Kırılımı'!H1243</f>
        <v>0</v>
      </c>
      <c r="I81" s="129">
        <f>+'Mecra Kırılımı'!I403+'Mecra Kırılımı'!I443+'Mecra Kırılımı'!I483+'Mecra Kırılımı'!I523+'Mecra Kırılımı'!I563+'Mecra Kırılımı'!I603+'Mecra Kırılımı'!I643+'Mecra Kırılımı'!I683+'Mecra Kırılımı'!I723+'Mecra Kırılımı'!I763+'Mecra Kırılımı'!I803+'Mecra Kırılımı'!I843+'Mecra Kırılımı'!I883+'Mecra Kırılımı'!I923+'Mecra Kırılımı'!I963+'Mecra Kırılımı'!I1003+'Mecra Kırılımı'!I1043+'Mecra Kırılımı'!I1083+'Mecra Kırılımı'!I1123+'Mecra Kırılımı'!I1163+'Mecra Kırılımı'!I1203+'Mecra Kırılımı'!I1243</f>
        <v>0</v>
      </c>
      <c r="J81" s="129">
        <f>+'Mecra Kırılımı'!J403+'Mecra Kırılımı'!J443+'Mecra Kırılımı'!J483+'Mecra Kırılımı'!J523+'Mecra Kırılımı'!J563+'Mecra Kırılımı'!J603+'Mecra Kırılımı'!J643+'Mecra Kırılımı'!J683+'Mecra Kırılımı'!J723+'Mecra Kırılımı'!J763+'Mecra Kırılımı'!J803+'Mecra Kırılımı'!J843+'Mecra Kırılımı'!J883+'Mecra Kırılımı'!J923+'Mecra Kırılımı'!J963+'Mecra Kırılımı'!J1003+'Mecra Kırılımı'!J1043+'Mecra Kırılımı'!J1083+'Mecra Kırılımı'!J1123+'Mecra Kırılımı'!J1163+'Mecra Kırılımı'!J1203+'Mecra Kırılımı'!J1243</f>
        <v>0</v>
      </c>
      <c r="K81" s="129">
        <f>+'Mecra Kırılımı'!K403+'Mecra Kırılımı'!K443+'Mecra Kırılımı'!K483+'Mecra Kırılımı'!K523+'Mecra Kırılımı'!K563+'Mecra Kırılımı'!K603+'Mecra Kırılımı'!K643+'Mecra Kırılımı'!K683+'Mecra Kırılımı'!K723+'Mecra Kırılımı'!K763+'Mecra Kırılımı'!K803+'Mecra Kırılımı'!K843+'Mecra Kırılımı'!K883+'Mecra Kırılımı'!K923+'Mecra Kırılımı'!K963+'Mecra Kırılımı'!K1003+'Mecra Kırılımı'!K1043+'Mecra Kırılımı'!K1083+'Mecra Kırılımı'!K1123+'Mecra Kırılımı'!K1163+'Mecra Kırılımı'!K1203+'Mecra Kırılımı'!K1243</f>
        <v>0</v>
      </c>
      <c r="L81" s="129">
        <f>+'Mecra Kırılımı'!L403+'Mecra Kırılımı'!L443+'Mecra Kırılımı'!L483+'Mecra Kırılımı'!L523+'Mecra Kırılımı'!L563+'Mecra Kırılımı'!L603+'Mecra Kırılımı'!L643+'Mecra Kırılımı'!L683+'Mecra Kırılımı'!L723+'Mecra Kırılımı'!L763+'Mecra Kırılımı'!L803+'Mecra Kırılımı'!L843+'Mecra Kırılımı'!L883+'Mecra Kırılımı'!L923+'Mecra Kırılımı'!L963+'Mecra Kırılımı'!L1003+'Mecra Kırılımı'!L1043+'Mecra Kırılımı'!L1083+'Mecra Kırılımı'!L1123+'Mecra Kırılımı'!L1163+'Mecra Kırılımı'!L1203+'Mecra Kırılımı'!L1243</f>
        <v>0</v>
      </c>
      <c r="M81" s="129">
        <f>+'Mecra Kırılımı'!M403+'Mecra Kırılımı'!M443+'Mecra Kırılımı'!M483+'Mecra Kırılımı'!M523+'Mecra Kırılımı'!M563+'Mecra Kırılımı'!M603+'Mecra Kırılımı'!M643+'Mecra Kırılımı'!M683+'Mecra Kırılımı'!M723+'Mecra Kırılımı'!M763+'Mecra Kırılımı'!M803+'Mecra Kırılımı'!M843+'Mecra Kırılımı'!M883+'Mecra Kırılımı'!M923+'Mecra Kırılımı'!M963+'Mecra Kırılımı'!M1003+'Mecra Kırılımı'!M1043+'Mecra Kırılımı'!M1083+'Mecra Kırılımı'!M1123+'Mecra Kırılımı'!M1163+'Mecra Kırılımı'!M1203+'Mecra Kırılımı'!M1243</f>
        <v>0</v>
      </c>
      <c r="N81" s="129">
        <f>+'Mecra Kırılımı'!N403+'Mecra Kırılımı'!N443+'Mecra Kırılımı'!N483+'Mecra Kırılımı'!N523+'Mecra Kırılımı'!N563+'Mecra Kırılımı'!N603+'Mecra Kırılımı'!N643+'Mecra Kırılımı'!N683+'Mecra Kırılımı'!N723+'Mecra Kırılımı'!N763+'Mecra Kırılımı'!N803+'Mecra Kırılımı'!N843+'Mecra Kırılımı'!N883+'Mecra Kırılımı'!N923+'Mecra Kırılımı'!N963+'Mecra Kırılımı'!N1003+'Mecra Kırılımı'!N1043+'Mecra Kırılımı'!N1083+'Mecra Kırılımı'!N1123+'Mecra Kırılımı'!N1163+'Mecra Kırılımı'!N1203+'Mecra Kırılımı'!N1243</f>
        <v>0</v>
      </c>
      <c r="O81" s="129">
        <f>+'Mecra Kırılımı'!O403+'Mecra Kırılımı'!O443+'Mecra Kırılımı'!O483+'Mecra Kırılımı'!O523+'Mecra Kırılımı'!O563+'Mecra Kırılımı'!O603+'Mecra Kırılımı'!O643+'Mecra Kırılımı'!O683+'Mecra Kırılımı'!O723+'Mecra Kırılımı'!O763+'Mecra Kırılımı'!O803+'Mecra Kırılımı'!O843+'Mecra Kırılımı'!O883+'Mecra Kırılımı'!O923+'Mecra Kırılımı'!O963+'Mecra Kırılımı'!O1003+'Mecra Kırılımı'!O1043+'Mecra Kırılımı'!O1083+'Mecra Kırılımı'!O1123+'Mecra Kırılımı'!O1163+'Mecra Kırılımı'!O1203+'Mecra Kırılımı'!O1243</f>
        <v>0</v>
      </c>
      <c r="P81" s="144">
        <f t="shared" si="0"/>
        <v>0</v>
      </c>
      <c r="Q81" s="9"/>
      <c r="R81" s="8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136"/>
    </row>
    <row r="82" spans="2:32" ht="15.75" thickBot="1" x14ac:dyDescent="0.3">
      <c r="B82" s="401"/>
      <c r="C82" s="126" t="s">
        <v>55</v>
      </c>
      <c r="D82" s="56">
        <f>+D81+D80+D79+D59+D58+D57+D56+D55+D54+D43</f>
        <v>3432974.6961200004</v>
      </c>
      <c r="E82" s="56">
        <f t="shared" ref="E82" si="28">+E81+E80+E79+E59+E58+E57+E56+E55+E54+E43</f>
        <v>5538987.1461000014</v>
      </c>
      <c r="F82" s="56">
        <f t="shared" ref="F82" si="29">+F81+F80+F79+F59+F58+F57+F56+F55+F54+F43</f>
        <v>6742435.8560000006</v>
      </c>
      <c r="G82" s="56">
        <f t="shared" ref="G82" si="30">+G81+G80+G79+G59+G58+G57+G56+G55+G54+G43</f>
        <v>8585499.5944999997</v>
      </c>
      <c r="H82" s="56">
        <f t="shared" ref="H82" si="31">+H81+H80+H79+H59+H58+H57+H56+H55+H54+H43</f>
        <v>6439322.1340100002</v>
      </c>
      <c r="I82" s="56">
        <f t="shared" ref="I82" si="32">+I81+I80+I79+I59+I58+I57+I56+I55+I54+I43</f>
        <v>6864278.0797768012</v>
      </c>
      <c r="J82" s="56">
        <f t="shared" ref="J82" si="33">+J81+J80+J79+J59+J58+J57+J56+J55+J54+J43</f>
        <v>2648001.9780822052</v>
      </c>
      <c r="K82" s="56">
        <f t="shared" ref="K82" si="34">+K81+K80+K79+K59+K58+K57+K56+K55+K54+K43</f>
        <v>2221955.9975529243</v>
      </c>
      <c r="L82" s="56">
        <f t="shared" ref="L82" si="35">+L81+L80+L79+L59+L58+L57+L56+L55+L54+L43</f>
        <v>6207769.9212132972</v>
      </c>
      <c r="M82" s="56">
        <f t="shared" ref="M82" si="36">+M81+M80+M79+M59+M58+M57+M56+M55+M54+M43</f>
        <v>4221072.1400265815</v>
      </c>
      <c r="N82" s="56">
        <f t="shared" ref="N82" si="37">+N81+N80+N79+N59+N58+N57+N56+N55+N54+N43</f>
        <v>2964398.2561371643</v>
      </c>
      <c r="O82" s="56">
        <f t="shared" ref="O82" si="38">+O81+O80+O79+O59+O58+O57+O56+O55+O54+O43</f>
        <v>1099202.0542887992</v>
      </c>
      <c r="P82" s="57">
        <f t="shared" si="0"/>
        <v>56965897.85380777</v>
      </c>
      <c r="Q82" s="9"/>
      <c r="R82" s="8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136"/>
    </row>
    <row r="83" spans="2:32" x14ac:dyDescent="0.25">
      <c r="B83" s="399" t="s">
        <v>84</v>
      </c>
      <c r="C83" s="121" t="s">
        <v>56</v>
      </c>
      <c r="D83" s="54">
        <f>+'Mecra Kırılımı'!D1245+'Mecra Kırılımı'!D1285+'Mecra Kırılımı'!D1325+'Mecra Kırılımı'!D1365+'Mecra Kırılımı'!D1405+'Mecra Kırılımı'!D1445+'Mecra Kırılımı'!D1485+'Mecra Kırılımı'!D1525+'Mecra Kırılımı'!D1565+'Mecra Kırılımı'!D1605+'Mecra Kırılımı'!D1645+'Mecra Kırılımı'!D1685+'Mecra Kırılımı'!D1725+'Mecra Kırılımı'!D1765+'Mecra Kırılımı'!D1805</f>
        <v>3693042.0650999993</v>
      </c>
      <c r="E83" s="54">
        <f>+'Mecra Kırılımı'!E1245+'Mecra Kırılımı'!E1285+'Mecra Kırılımı'!E1325+'Mecra Kırılımı'!E1365+'Mecra Kırılımı'!E1405+'Mecra Kırılımı'!E1445+'Mecra Kırılımı'!E1485+'Mecra Kırılımı'!E1525+'Mecra Kırılımı'!E1565+'Mecra Kırılımı'!E1605+'Mecra Kırılımı'!E1645+'Mecra Kırılımı'!E1685+'Mecra Kırılımı'!E1725+'Mecra Kırılımı'!E1765+'Mecra Kırılımı'!E1805</f>
        <v>3386661.2503000004</v>
      </c>
      <c r="F83" s="54">
        <f>+'Mecra Kırılımı'!F1245+'Mecra Kırılımı'!F1285+'Mecra Kırılımı'!F1325+'Mecra Kırılımı'!F1365+'Mecra Kırılımı'!F1405+'Mecra Kırılımı'!F1445+'Mecra Kırılımı'!F1485+'Mecra Kırılımı'!F1525+'Mecra Kırılımı'!F1565+'Mecra Kırılımı'!F1605+'Mecra Kırılımı'!F1645+'Mecra Kırılımı'!F1685+'Mecra Kırılımı'!F1725+'Mecra Kırılımı'!F1765+'Mecra Kırılımı'!F1805</f>
        <v>2600516.6685999995</v>
      </c>
      <c r="G83" s="54">
        <f>+'Mecra Kırılımı'!G1245+'Mecra Kırılımı'!G1285+'Mecra Kırılımı'!G1325+'Mecra Kırılımı'!G1365+'Mecra Kırılımı'!G1405+'Mecra Kırılımı'!G1445+'Mecra Kırılımı'!G1485+'Mecra Kırılımı'!G1525+'Mecra Kırılımı'!G1565+'Mecra Kırılımı'!G1605+'Mecra Kırılımı'!G1645+'Mecra Kırılımı'!G1685+'Mecra Kırılımı'!G1725+'Mecra Kırılımı'!G1765+'Mecra Kırılımı'!G1805</f>
        <v>658218.65999999968</v>
      </c>
      <c r="H83" s="54">
        <f>+'Mecra Kırılımı'!H1245+'Mecra Kırılımı'!H1285+'Mecra Kırılımı'!H1325+'Mecra Kırılımı'!H1365+'Mecra Kırılımı'!H1405+'Mecra Kırılımı'!H1445+'Mecra Kırılımı'!H1485+'Mecra Kırılımı'!H1525+'Mecra Kırılımı'!H1565+'Mecra Kırılımı'!H1605+'Mecra Kırılımı'!H1645+'Mecra Kırılımı'!H1685+'Mecra Kırılımı'!H1725+'Mecra Kırılımı'!H1765+'Mecra Kırılımı'!H1805</f>
        <v>45283.75</v>
      </c>
      <c r="I83" s="54">
        <f>+'Mecra Kırılımı'!I1245+'Mecra Kırılımı'!I1285+'Mecra Kırılımı'!I1325+'Mecra Kırılımı'!I1365+'Mecra Kırılımı'!I1405+'Mecra Kırılımı'!I1445+'Mecra Kırılımı'!I1485+'Mecra Kırılımı'!I1525+'Mecra Kırılımı'!I1565+'Mecra Kırılımı'!I1605+'Mecra Kırılımı'!I1645+'Mecra Kırılımı'!I1685+'Mecra Kırılımı'!I1725+'Mecra Kırılımı'!I1765+'Mecra Kırılımı'!I1805</f>
        <v>1185623.8449352563</v>
      </c>
      <c r="J83" s="54">
        <f>+'Mecra Kırılımı'!J1245+'Mecra Kırılımı'!J1285+'Mecra Kırılımı'!J1325+'Mecra Kırılımı'!J1365+'Mecra Kırılımı'!J1405+'Mecra Kırılımı'!J1445+'Mecra Kırılımı'!J1485+'Mecra Kırılımı'!J1525+'Mecra Kırılımı'!J1565+'Mecra Kırılımı'!J1605+'Mecra Kırılımı'!J1645+'Mecra Kırılımı'!J1685+'Mecra Kırılımı'!J1725+'Mecra Kırılımı'!J1765+'Mecra Kırılımı'!J1805</f>
        <v>1803072.2361026877</v>
      </c>
      <c r="K83" s="54">
        <f>+'Mecra Kırılımı'!K1245+'Mecra Kırılımı'!K1285+'Mecra Kırılımı'!K1325+'Mecra Kırılımı'!K1365+'Mecra Kırılımı'!K1405+'Mecra Kırılımı'!K1445+'Mecra Kırılımı'!K1485+'Mecra Kırılımı'!K1525+'Mecra Kırılımı'!K1565+'Mecra Kırılımı'!K1605+'Mecra Kırılımı'!K1645+'Mecra Kırılımı'!K1685+'Mecra Kırılımı'!K1725+'Mecra Kırılımı'!K1765+'Mecra Kırılımı'!K1805</f>
        <v>122903.60003507059</v>
      </c>
      <c r="L83" s="54">
        <f>+'Mecra Kırılımı'!L1245+'Mecra Kırılımı'!L1285+'Mecra Kırılımı'!L1325+'Mecra Kırılımı'!L1365+'Mecra Kırılımı'!L1405+'Mecra Kırılımı'!L1445+'Mecra Kırılımı'!L1485+'Mecra Kırılımı'!L1525+'Mecra Kırılımı'!L1565+'Mecra Kırılımı'!L1605+'Mecra Kırılımı'!L1645+'Mecra Kırılımı'!L1685+'Mecra Kırılımı'!L1725+'Mecra Kırılımı'!L1765+'Mecra Kırılımı'!L1805</f>
        <v>2060896.4009957844</v>
      </c>
      <c r="M83" s="54">
        <f>+'Mecra Kırılımı'!M1245+'Mecra Kırılımı'!M1285+'Mecra Kırılımı'!M1325+'Mecra Kırılımı'!M1365+'Mecra Kırılımı'!M1405+'Mecra Kırılımı'!M1445+'Mecra Kırılımı'!M1485+'Mecra Kırılımı'!M1525+'Mecra Kırılımı'!M1565+'Mecra Kırılımı'!M1605+'Mecra Kırılımı'!M1645+'Mecra Kırılımı'!M1685+'Mecra Kırılımı'!M1725+'Mecra Kırılımı'!M1765+'Mecra Kırılımı'!M1805</f>
        <v>3772676.2397031486</v>
      </c>
      <c r="N83" s="54">
        <f>+'Mecra Kırılımı'!N1245+'Mecra Kırılımı'!N1285+'Mecra Kırılımı'!N1325+'Mecra Kırılımı'!N1365+'Mecra Kırılımı'!N1405+'Mecra Kırılımı'!N1445+'Mecra Kırılımı'!N1485+'Mecra Kırılımı'!N1525+'Mecra Kırılımı'!N1565+'Mecra Kırılımı'!N1605+'Mecra Kırılımı'!N1645+'Mecra Kırılımı'!N1685+'Mecra Kırılımı'!N1725+'Mecra Kırılımı'!N1765+'Mecra Kırılımı'!N1805</f>
        <v>2122701.7109578941</v>
      </c>
      <c r="O83" s="54">
        <f>+'Mecra Kırılımı'!O1245+'Mecra Kırılımı'!O1285+'Mecra Kırılımı'!O1325+'Mecra Kırılımı'!O1365+'Mecra Kırılımı'!O1405+'Mecra Kırılımı'!O1445+'Mecra Kırılımı'!O1485+'Mecra Kırılımı'!O1525+'Mecra Kırılımı'!O1565+'Mecra Kırılımı'!O1605+'Mecra Kırılımı'!O1645+'Mecra Kırılımı'!O1685+'Mecra Kırılımı'!O1725+'Mecra Kırılımı'!O1765+'Mecra Kırılımı'!O1805</f>
        <v>598552.92925713409</v>
      </c>
      <c r="P83" s="140">
        <f t="shared" si="0"/>
        <v>22050149.355986979</v>
      </c>
      <c r="Q83" s="4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136"/>
    </row>
    <row r="84" spans="2:32" x14ac:dyDescent="0.25">
      <c r="B84" s="400"/>
      <c r="C84" s="123" t="s">
        <v>57</v>
      </c>
      <c r="D84" s="58">
        <f>+'Mecra Kırılımı'!D1246+'Mecra Kırılımı'!D1286+'Mecra Kırılımı'!D1326+'Mecra Kırılımı'!D1366+'Mecra Kırılımı'!D1406+'Mecra Kırılımı'!D1446+'Mecra Kırılımı'!D1486+'Mecra Kırılımı'!D1526+'Mecra Kırılımı'!D1566+'Mecra Kırılımı'!D1606+'Mecra Kırılımı'!D1646+'Mecra Kırılımı'!D1686+'Mecra Kırılımı'!D1726+'Mecra Kırılımı'!D1766+'Mecra Kırılımı'!D1806</f>
        <v>1771853.2966999991</v>
      </c>
      <c r="E84" s="58">
        <f>+'Mecra Kırılımı'!E1246+'Mecra Kırılımı'!E1286+'Mecra Kırılımı'!E1326+'Mecra Kırılımı'!E1366+'Mecra Kırılımı'!E1406+'Mecra Kırılımı'!E1446+'Mecra Kırılımı'!E1486+'Mecra Kırılımı'!E1526+'Mecra Kırılımı'!E1566+'Mecra Kırılımı'!E1606+'Mecra Kırılımı'!E1646+'Mecra Kırılımı'!E1686+'Mecra Kırılımı'!E1726+'Mecra Kırılımı'!E1766+'Mecra Kırılımı'!E1806</f>
        <v>1596471.1179000004</v>
      </c>
      <c r="F84" s="58">
        <f>+'Mecra Kırılımı'!F1246+'Mecra Kırılımı'!F1286+'Mecra Kırılımı'!F1326+'Mecra Kırılımı'!F1366+'Mecra Kırılımı'!F1406+'Mecra Kırılımı'!F1446+'Mecra Kırılımı'!F1486+'Mecra Kırılımı'!F1526+'Mecra Kırılımı'!F1566+'Mecra Kırılımı'!F1606+'Mecra Kırılımı'!F1646+'Mecra Kırılımı'!F1686+'Mecra Kırılımı'!F1726+'Mecra Kırılımı'!F1766+'Mecra Kırılımı'!F1806</f>
        <v>971627.09159999993</v>
      </c>
      <c r="G84" s="58">
        <f>+'Mecra Kırılımı'!G1246+'Mecra Kırılımı'!G1286+'Mecra Kırılımı'!G1326+'Mecra Kırılımı'!G1366+'Mecra Kırılımı'!G1406+'Mecra Kırılımı'!G1446+'Mecra Kırılımı'!G1486+'Mecra Kırılımı'!G1526+'Mecra Kırılımı'!G1566+'Mecra Kırılımı'!G1606+'Mecra Kırılımı'!G1646+'Mecra Kırılımı'!G1686+'Mecra Kırılımı'!G1726+'Mecra Kırılımı'!G1766+'Mecra Kırılımı'!G1806</f>
        <v>0</v>
      </c>
      <c r="H84" s="58">
        <f>+'Mecra Kırılımı'!H1246+'Mecra Kırılımı'!H1286+'Mecra Kırılımı'!H1326+'Mecra Kırılımı'!H1366+'Mecra Kırılımı'!H1406+'Mecra Kırılımı'!H1446+'Mecra Kırılımı'!H1486+'Mecra Kırılımı'!H1526+'Mecra Kırılımı'!H1566+'Mecra Kırılımı'!H1606+'Mecra Kırılımı'!H1646+'Mecra Kırılımı'!H1686+'Mecra Kırılımı'!H1726+'Mecra Kırılımı'!H1766+'Mecra Kırılımı'!H1806</f>
        <v>0</v>
      </c>
      <c r="I84" s="58">
        <f>+'Mecra Kırılımı'!I1246+'Mecra Kırılımı'!I1286+'Mecra Kırılımı'!I1326+'Mecra Kırılımı'!I1366+'Mecra Kırılımı'!I1406+'Mecra Kırılımı'!I1446+'Mecra Kırılımı'!I1486+'Mecra Kırılımı'!I1526+'Mecra Kırılımı'!I1566+'Mecra Kırılımı'!I1606+'Mecra Kırılımı'!I1646+'Mecra Kırılımı'!I1686+'Mecra Kırılımı'!I1726+'Mecra Kırılımı'!I1766+'Mecra Kırılımı'!I1806</f>
        <v>433817.42525518918</v>
      </c>
      <c r="J84" s="58">
        <f>+'Mecra Kırılımı'!J1246+'Mecra Kırılımı'!J1286+'Mecra Kırılımı'!J1326+'Mecra Kırılımı'!J1366+'Mecra Kırılımı'!J1406+'Mecra Kırılımı'!J1446+'Mecra Kırılımı'!J1486+'Mecra Kırılımı'!J1526+'Mecra Kırılımı'!J1566+'Mecra Kırılımı'!J1606+'Mecra Kırılımı'!J1646+'Mecra Kırılımı'!J1686+'Mecra Kırılımı'!J1726+'Mecra Kırılımı'!J1766+'Mecra Kırılımı'!J1806</f>
        <v>736932.69571271585</v>
      </c>
      <c r="K84" s="58">
        <f>+'Mecra Kırılımı'!K1246+'Mecra Kırılımı'!K1286+'Mecra Kırılımı'!K1326+'Mecra Kırılımı'!K1366+'Mecra Kırılımı'!K1406+'Mecra Kırılımı'!K1446+'Mecra Kırılımı'!K1486+'Mecra Kırılımı'!K1526+'Mecra Kırılımı'!K1566+'Mecra Kırılımı'!K1606+'Mecra Kırılımı'!K1646+'Mecra Kırılımı'!K1686+'Mecra Kırılımı'!K1726+'Mecra Kırılımı'!K1766+'Mecra Kırılımı'!K1806</f>
        <v>77006.150039820946</v>
      </c>
      <c r="L84" s="58">
        <f>+'Mecra Kırılımı'!L1246+'Mecra Kırılımı'!L1286+'Mecra Kırılımı'!L1326+'Mecra Kırılımı'!L1366+'Mecra Kırılımı'!L1406+'Mecra Kırılımı'!L1446+'Mecra Kırılımı'!L1486+'Mecra Kırılımı'!L1526+'Mecra Kırılımı'!L1566+'Mecra Kırılımı'!L1606+'Mecra Kırılımı'!L1646+'Mecra Kırılımı'!L1686+'Mecra Kırılımı'!L1726+'Mecra Kırılımı'!L1766+'Mecra Kırılımı'!L1806</f>
        <v>1184539.4948514584</v>
      </c>
      <c r="M84" s="58">
        <f>+'Mecra Kırılımı'!M1246+'Mecra Kırılımı'!M1286+'Mecra Kırılımı'!M1326+'Mecra Kırılımı'!M1366+'Mecra Kırılımı'!M1406+'Mecra Kırılımı'!M1446+'Mecra Kırılımı'!M1486+'Mecra Kırılımı'!M1526+'Mecra Kırılımı'!M1566+'Mecra Kırılımı'!M1606+'Mecra Kırılımı'!M1646+'Mecra Kırılımı'!M1686+'Mecra Kırılımı'!M1726+'Mecra Kırılımı'!M1766+'Mecra Kırılımı'!M1806</f>
        <v>2334903.2551261117</v>
      </c>
      <c r="N84" s="58">
        <f>+'Mecra Kırılımı'!N1246+'Mecra Kırılımı'!N1286+'Mecra Kırılımı'!N1326+'Mecra Kırılımı'!N1366+'Mecra Kırılımı'!N1406+'Mecra Kırılımı'!N1446+'Mecra Kırılımı'!N1486+'Mecra Kırılımı'!N1526+'Mecra Kırılımı'!N1566+'Mecra Kırılımı'!N1606+'Mecra Kırılımı'!N1646+'Mecra Kırılımı'!N1686+'Mecra Kırılımı'!N1726+'Mecra Kırılımı'!N1766+'Mecra Kırılımı'!N1806</f>
        <v>1257468.8613266014</v>
      </c>
      <c r="O84" s="58">
        <f>+'Mecra Kırılımı'!O1246+'Mecra Kırılımı'!O1286+'Mecra Kırılımı'!O1326+'Mecra Kırılımı'!O1366+'Mecra Kırılımı'!O1406+'Mecra Kırılımı'!O1446+'Mecra Kırılımı'!O1486+'Mecra Kırılımı'!O1526+'Mecra Kırılımı'!O1566+'Mecra Kırılımı'!O1606+'Mecra Kırılımı'!O1646+'Mecra Kırılımı'!O1686+'Mecra Kırılımı'!O1726+'Mecra Kırılımı'!O1766+'Mecra Kırılımı'!O1806</f>
        <v>300990.99542982766</v>
      </c>
      <c r="P84" s="141">
        <f t="shared" si="0"/>
        <v>10665610.383941723</v>
      </c>
      <c r="Q84" s="4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136"/>
    </row>
    <row r="85" spans="2:32" x14ac:dyDescent="0.25">
      <c r="B85" s="400"/>
      <c r="C85" s="123" t="s">
        <v>221</v>
      </c>
      <c r="D85" s="58">
        <f>+'Mecra Kırılımı'!D1247+'Mecra Kırılımı'!D1287+'Mecra Kırılımı'!D1327+'Mecra Kırılımı'!D1367+'Mecra Kırılımı'!D1407+'Mecra Kırılımı'!D1447+'Mecra Kırılımı'!D1487+'Mecra Kırılımı'!D1527+'Mecra Kırılımı'!D1567+'Mecra Kırılımı'!D1607+'Mecra Kırılımı'!D1647+'Mecra Kırılımı'!D1687+'Mecra Kırılımı'!D1727+'Mecra Kırılımı'!D1767+'Mecra Kırılımı'!D1807</f>
        <v>0</v>
      </c>
      <c r="E85" s="58">
        <f>+'Mecra Kırılımı'!E1247+'Mecra Kırılımı'!E1287+'Mecra Kırılımı'!E1327+'Mecra Kırılımı'!E1367+'Mecra Kırılımı'!E1407+'Mecra Kırılımı'!E1447+'Mecra Kırılımı'!E1487+'Mecra Kırılımı'!E1527+'Mecra Kırılımı'!E1567+'Mecra Kırılımı'!E1607+'Mecra Kırılımı'!E1647+'Mecra Kırılımı'!E1687+'Mecra Kırılımı'!E1727+'Mecra Kırılımı'!E1767+'Mecra Kırılımı'!E1807</f>
        <v>4476.1499999999996</v>
      </c>
      <c r="F85" s="58">
        <f>+'Mecra Kırılımı'!F1247+'Mecra Kırılımı'!F1287+'Mecra Kırılımı'!F1327+'Mecra Kırılımı'!F1367+'Mecra Kırılımı'!F1407+'Mecra Kırılımı'!F1447+'Mecra Kırılımı'!F1487+'Mecra Kırılımı'!F1527+'Mecra Kırılımı'!F1567+'Mecra Kırılımı'!F1607+'Mecra Kırılımı'!F1647+'Mecra Kırılımı'!F1687+'Mecra Kırılımı'!F1727+'Mecra Kırılımı'!F1767+'Mecra Kırılımı'!F1807</f>
        <v>1990.44</v>
      </c>
      <c r="G85" s="58">
        <f>+'Mecra Kırılımı'!G1247+'Mecra Kırılımı'!G1287+'Mecra Kırılımı'!G1327+'Mecra Kırılımı'!G1367+'Mecra Kırılımı'!G1407+'Mecra Kırılımı'!G1447+'Mecra Kırılımı'!G1487+'Mecra Kırılımı'!G1527+'Mecra Kırılımı'!G1567+'Mecra Kırılımı'!G1607+'Mecra Kırılımı'!G1647+'Mecra Kırılımı'!G1687+'Mecra Kırılımı'!G1727+'Mecra Kırılımı'!G1767+'Mecra Kırılımı'!G1807</f>
        <v>3377.88</v>
      </c>
      <c r="H85" s="58">
        <f>+'Mecra Kırılımı'!H1247+'Mecra Kırılımı'!H1287+'Mecra Kırılımı'!H1327+'Mecra Kırılımı'!H1367+'Mecra Kırılımı'!H1407+'Mecra Kırılımı'!H1447+'Mecra Kırılımı'!H1487+'Mecra Kırılımı'!H1527+'Mecra Kırılımı'!H1567+'Mecra Kırılımı'!H1607+'Mecra Kırılımı'!H1647+'Mecra Kırılımı'!H1687+'Mecra Kırılımı'!H1727+'Mecra Kırılımı'!H1767+'Mecra Kırılımı'!H1807</f>
        <v>0</v>
      </c>
      <c r="I85" s="58">
        <f>+'Mecra Kırılımı'!I1247+'Mecra Kırılımı'!I1287+'Mecra Kırılımı'!I1327+'Mecra Kırılımı'!I1367+'Mecra Kırılımı'!I1407+'Mecra Kırılımı'!I1447+'Mecra Kırılımı'!I1487+'Mecra Kırılımı'!I1527+'Mecra Kırılımı'!I1567+'Mecra Kırılımı'!I1607+'Mecra Kırılımı'!I1647+'Mecra Kırılımı'!I1687+'Mecra Kırılımı'!I1727+'Mecra Kırılımı'!I1767+'Mecra Kırılımı'!I1807</f>
        <v>0</v>
      </c>
      <c r="J85" s="58">
        <f>+'Mecra Kırılımı'!J1247+'Mecra Kırılımı'!J1287+'Mecra Kırılımı'!J1327+'Mecra Kırılımı'!J1367+'Mecra Kırılımı'!J1407+'Mecra Kırılımı'!J1447+'Mecra Kırılımı'!J1487+'Mecra Kırılımı'!J1527+'Mecra Kırılımı'!J1567+'Mecra Kırılımı'!J1607+'Mecra Kırılımı'!J1647+'Mecra Kırılımı'!J1687+'Mecra Kırılımı'!J1727+'Mecra Kırılımı'!J1767+'Mecra Kırılımı'!J1807</f>
        <v>0</v>
      </c>
      <c r="K85" s="58">
        <f>+'Mecra Kırılımı'!K1247+'Mecra Kırılımı'!K1287+'Mecra Kırılımı'!K1327+'Mecra Kırılımı'!K1367+'Mecra Kırılımı'!K1407+'Mecra Kırılımı'!K1447+'Mecra Kırılımı'!K1487+'Mecra Kırılımı'!K1527+'Mecra Kırılımı'!K1567+'Mecra Kırılımı'!K1607+'Mecra Kırılımı'!K1647+'Mecra Kırılımı'!K1687+'Mecra Kırılımı'!K1727+'Mecra Kırılımı'!K1767+'Mecra Kırılımı'!K1807</f>
        <v>0</v>
      </c>
      <c r="L85" s="58">
        <f>+'Mecra Kırılımı'!L1247+'Mecra Kırılımı'!L1287+'Mecra Kırılımı'!L1327+'Mecra Kırılımı'!L1367+'Mecra Kırılımı'!L1407+'Mecra Kırılımı'!L1447+'Mecra Kırılımı'!L1487+'Mecra Kırılımı'!L1527+'Mecra Kırılımı'!L1567+'Mecra Kırılımı'!L1607+'Mecra Kırılımı'!L1647+'Mecra Kırılımı'!L1687+'Mecra Kırılımı'!L1727+'Mecra Kırılımı'!L1767+'Mecra Kırılımı'!L1807</f>
        <v>0</v>
      </c>
      <c r="M85" s="58">
        <f>+'Mecra Kırılımı'!M1247+'Mecra Kırılımı'!M1287+'Mecra Kırılımı'!M1327+'Mecra Kırılımı'!M1367+'Mecra Kırılımı'!M1407+'Mecra Kırılımı'!M1447+'Mecra Kırılımı'!M1487+'Mecra Kırılımı'!M1527+'Mecra Kırılımı'!M1567+'Mecra Kırılımı'!M1607+'Mecra Kırılımı'!M1647+'Mecra Kırılımı'!M1687+'Mecra Kırılımı'!M1727+'Mecra Kırılımı'!M1767+'Mecra Kırılımı'!M1807</f>
        <v>0</v>
      </c>
      <c r="N85" s="58">
        <f>+'Mecra Kırılımı'!N1247+'Mecra Kırılımı'!N1287+'Mecra Kırılımı'!N1327+'Mecra Kırılımı'!N1367+'Mecra Kırılımı'!N1407+'Mecra Kırılımı'!N1447+'Mecra Kırılımı'!N1487+'Mecra Kırılımı'!N1527+'Mecra Kırılımı'!N1567+'Mecra Kırılımı'!N1607+'Mecra Kırılımı'!N1647+'Mecra Kırılımı'!N1687+'Mecra Kırılımı'!N1727+'Mecra Kırılımı'!N1767+'Mecra Kırılımı'!N1807</f>
        <v>0</v>
      </c>
      <c r="O85" s="58">
        <f>+'Mecra Kırılımı'!O1247+'Mecra Kırılımı'!O1287+'Mecra Kırılımı'!O1327+'Mecra Kırılımı'!O1367+'Mecra Kırılımı'!O1407+'Mecra Kırılımı'!O1447+'Mecra Kırılımı'!O1487+'Mecra Kırılımı'!O1527+'Mecra Kırılımı'!O1567+'Mecra Kırılımı'!O1607+'Mecra Kırılımı'!O1647+'Mecra Kırılımı'!O1687+'Mecra Kırılımı'!O1727+'Mecra Kırılımı'!O1767+'Mecra Kırılımı'!O1807</f>
        <v>0</v>
      </c>
      <c r="P85" s="141">
        <f t="shared" si="0"/>
        <v>9844.4700000000012</v>
      </c>
      <c r="Q85" s="4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136"/>
    </row>
    <row r="86" spans="2:32" x14ac:dyDescent="0.25">
      <c r="B86" s="400"/>
      <c r="C86" s="123" t="s">
        <v>222</v>
      </c>
      <c r="D86" s="58">
        <f>+'Mecra Kırılımı'!D1248+'Mecra Kırılımı'!D1288+'Mecra Kırılımı'!D1328+'Mecra Kırılımı'!D1368+'Mecra Kırılımı'!D1408+'Mecra Kırılımı'!D1448+'Mecra Kırılımı'!D1488+'Mecra Kırılımı'!D1528+'Mecra Kırılımı'!D1568+'Mecra Kırılımı'!D1608+'Mecra Kırılımı'!D1648+'Mecra Kırılımı'!D1688+'Mecra Kırılımı'!D1728+'Mecra Kırılımı'!D1768+'Mecra Kırılımı'!D1808</f>
        <v>493265.68819999986</v>
      </c>
      <c r="E86" s="58">
        <f>+'Mecra Kırılımı'!E1248+'Mecra Kırılımı'!E1288+'Mecra Kırılımı'!E1328+'Mecra Kırılımı'!E1368+'Mecra Kırılımı'!E1408+'Mecra Kırılımı'!E1448+'Mecra Kırılımı'!E1488+'Mecra Kırılımı'!E1528+'Mecra Kırılımı'!E1568+'Mecra Kırılımı'!E1608+'Mecra Kırılımı'!E1648+'Mecra Kırılımı'!E1688+'Mecra Kırılımı'!E1728+'Mecra Kırılımı'!E1768+'Mecra Kırılımı'!E1808</f>
        <v>586477.06209999998</v>
      </c>
      <c r="F86" s="58">
        <f>+'Mecra Kırılımı'!F1248+'Mecra Kırılımı'!F1288+'Mecra Kırılımı'!F1328+'Mecra Kırılımı'!F1368+'Mecra Kırılımı'!F1408+'Mecra Kırılımı'!F1448+'Mecra Kırılımı'!F1488+'Mecra Kırılımı'!F1528+'Mecra Kırılımı'!F1568+'Mecra Kırılımı'!F1608+'Mecra Kırılımı'!F1648+'Mecra Kırılımı'!F1688+'Mecra Kırılımı'!F1728+'Mecra Kırılımı'!F1768+'Mecra Kırılımı'!F1808</f>
        <v>410068.03200000012</v>
      </c>
      <c r="G86" s="58">
        <f>+'Mecra Kırılımı'!G1248+'Mecra Kırılımı'!G1288+'Mecra Kırılımı'!G1328+'Mecra Kırılımı'!G1368+'Mecra Kırılımı'!G1408+'Mecra Kırılımı'!G1448+'Mecra Kırılımı'!G1488+'Mecra Kırılımı'!G1528+'Mecra Kırılımı'!G1568+'Mecra Kırılımı'!G1608+'Mecra Kırılımı'!G1648+'Mecra Kırılımı'!G1688+'Mecra Kırılımı'!G1728+'Mecra Kırılımı'!G1768+'Mecra Kırılımı'!G1808</f>
        <v>0</v>
      </c>
      <c r="H86" s="58">
        <f>+'Mecra Kırılımı'!H1248+'Mecra Kırılımı'!H1288+'Mecra Kırılımı'!H1328+'Mecra Kırılımı'!H1368+'Mecra Kırılımı'!H1408+'Mecra Kırılımı'!H1448+'Mecra Kırılımı'!H1488+'Mecra Kırılımı'!H1528+'Mecra Kırılımı'!H1568+'Mecra Kırılımı'!H1608+'Mecra Kırılımı'!H1648+'Mecra Kırılımı'!H1688+'Mecra Kırılımı'!H1728+'Mecra Kırılımı'!H1768+'Mecra Kırılımı'!H1808</f>
        <v>0</v>
      </c>
      <c r="I86" s="58">
        <f>+'Mecra Kırılımı'!I1248+'Mecra Kırılımı'!I1288+'Mecra Kırılımı'!I1328+'Mecra Kırılımı'!I1368+'Mecra Kırılımı'!I1408+'Mecra Kırılımı'!I1448+'Mecra Kırılımı'!I1488+'Mecra Kırılımı'!I1528+'Mecra Kırılımı'!I1568+'Mecra Kırılımı'!I1608+'Mecra Kırılımı'!I1648+'Mecra Kırılımı'!I1688+'Mecra Kırılımı'!I1728+'Mecra Kırılımı'!I1768+'Mecra Kırılımı'!I1808</f>
        <v>214276.10040297525</v>
      </c>
      <c r="J86" s="58">
        <f>+'Mecra Kırılımı'!J1248+'Mecra Kırılımı'!J1288+'Mecra Kırılımı'!J1328+'Mecra Kırılımı'!J1368+'Mecra Kırılımı'!J1408+'Mecra Kırılımı'!J1448+'Mecra Kırılımı'!J1488+'Mecra Kırılımı'!J1528+'Mecra Kırılımı'!J1568+'Mecra Kırılımı'!J1608+'Mecra Kırılımı'!J1648+'Mecra Kırılımı'!J1688+'Mecra Kırılımı'!J1728+'Mecra Kırılımı'!J1768+'Mecra Kırılımı'!J1808</f>
        <v>216370.12233246429</v>
      </c>
      <c r="K86" s="58">
        <f>+'Mecra Kırılımı'!K1248+'Mecra Kırılımı'!K1288+'Mecra Kırılımı'!K1328+'Mecra Kırılımı'!K1368+'Mecra Kırılımı'!K1408+'Mecra Kırılımı'!K1448+'Mecra Kırılımı'!K1488+'Mecra Kırılımı'!K1528+'Mecra Kırılımı'!K1568+'Mecra Kırılımı'!K1608+'Mecra Kırılımı'!K1648+'Mecra Kırılımı'!K1688+'Mecra Kırılımı'!K1728+'Mecra Kırılımı'!K1768+'Mecra Kırılımı'!K1808</f>
        <v>11747.360105258176</v>
      </c>
      <c r="L86" s="58">
        <f>+'Mecra Kırılımı'!L1248+'Mecra Kırılımı'!L1288+'Mecra Kırılımı'!L1328+'Mecra Kırılımı'!L1368+'Mecra Kırılımı'!L1408+'Mecra Kırılımı'!L1448+'Mecra Kırılımı'!L1488+'Mecra Kırılımı'!L1528+'Mecra Kırılımı'!L1568+'Mecra Kırılımı'!L1608+'Mecra Kırılımı'!L1648+'Mecra Kırılımı'!L1688+'Mecra Kırılımı'!L1728+'Mecra Kırılımı'!L1768+'Mecra Kırılımı'!L1808</f>
        <v>497876.77918241115</v>
      </c>
      <c r="M86" s="58">
        <f>+'Mecra Kırılımı'!M1248+'Mecra Kırılımı'!M1288+'Mecra Kırılımı'!M1328+'Mecra Kırılımı'!M1368+'Mecra Kırılımı'!M1408+'Mecra Kırılımı'!M1448+'Mecra Kırılımı'!M1488+'Mecra Kırılımı'!M1528+'Mecra Kırılımı'!M1568+'Mecra Kırılımı'!M1608+'Mecra Kırılımı'!M1648+'Mecra Kırılımı'!M1688+'Mecra Kırılımı'!M1728+'Mecra Kırılımı'!M1768+'Mecra Kırılımı'!M1808</f>
        <v>671136.96909260668</v>
      </c>
      <c r="N86" s="58">
        <f>+'Mecra Kırılımı'!N1248+'Mecra Kırılımı'!N1288+'Mecra Kırılımı'!N1328+'Mecra Kırılımı'!N1368+'Mecra Kırılımı'!N1408+'Mecra Kırılımı'!N1448+'Mecra Kırılımı'!N1488+'Mecra Kırılımı'!N1528+'Mecra Kırılımı'!N1568+'Mecra Kırılımı'!N1608+'Mecra Kırılımı'!N1648+'Mecra Kırılımı'!N1688+'Mecra Kırılımı'!N1728+'Mecra Kırılımı'!N1768+'Mecra Kırılımı'!N1808</f>
        <v>387576.53060377325</v>
      </c>
      <c r="O86" s="58">
        <f>+'Mecra Kırılımı'!O1248+'Mecra Kırılımı'!O1288+'Mecra Kırılımı'!O1328+'Mecra Kırılımı'!O1368+'Mecra Kırılımı'!O1408+'Mecra Kırılımı'!O1448+'Mecra Kırılımı'!O1488+'Mecra Kırılımı'!O1528+'Mecra Kırılımı'!O1568+'Mecra Kırılımı'!O1608+'Mecra Kırılımı'!O1648+'Mecra Kırılımı'!O1688+'Mecra Kırılımı'!O1728+'Mecra Kırılımı'!O1768+'Mecra Kırılımı'!O1808</f>
        <v>125061.93382730643</v>
      </c>
      <c r="P86" s="141">
        <f t="shared" si="0"/>
        <v>3613856.5778467953</v>
      </c>
      <c r="Q86" s="4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136"/>
    </row>
    <row r="87" spans="2:32" x14ac:dyDescent="0.25">
      <c r="B87" s="400"/>
      <c r="C87" s="123" t="s">
        <v>223</v>
      </c>
      <c r="D87" s="58">
        <f>+'Mecra Kırılımı'!D1249+'Mecra Kırılımı'!D1289+'Mecra Kırılımı'!D1329+'Mecra Kırılımı'!D1369+'Mecra Kırılımı'!D1409+'Mecra Kırılımı'!D1449+'Mecra Kırılımı'!D1489+'Mecra Kırılımı'!D1529+'Mecra Kırılımı'!D1569+'Mecra Kırılımı'!D1609+'Mecra Kırılımı'!D1649+'Mecra Kırılımı'!D1689+'Mecra Kırılımı'!D1729+'Mecra Kırılımı'!D1769+'Mecra Kırılımı'!D1809</f>
        <v>0</v>
      </c>
      <c r="E87" s="58">
        <f>+'Mecra Kırılımı'!E1249+'Mecra Kırılımı'!E1289+'Mecra Kırılımı'!E1329+'Mecra Kırılımı'!E1369+'Mecra Kırılımı'!E1409+'Mecra Kırılımı'!E1449+'Mecra Kırılımı'!E1489+'Mecra Kırılımı'!E1529+'Mecra Kırılımı'!E1569+'Mecra Kırılımı'!E1609+'Mecra Kırılımı'!E1649+'Mecra Kırılımı'!E1689+'Mecra Kırılımı'!E1729+'Mecra Kırılımı'!E1769+'Mecra Kırılımı'!E1809</f>
        <v>56021.349999999991</v>
      </c>
      <c r="F87" s="58">
        <f>+'Mecra Kırılımı'!F1249+'Mecra Kırılımı'!F1289+'Mecra Kırılımı'!F1329+'Mecra Kırılımı'!F1369+'Mecra Kırılımı'!F1409+'Mecra Kırılımı'!F1449+'Mecra Kırılımı'!F1489+'Mecra Kırılımı'!F1529+'Mecra Kırılımı'!F1569+'Mecra Kırılımı'!F1609+'Mecra Kırılımı'!F1649+'Mecra Kırılımı'!F1689+'Mecra Kırılımı'!F1729+'Mecra Kırılımı'!F1769+'Mecra Kırılımı'!F1809</f>
        <v>23536.965000000004</v>
      </c>
      <c r="G87" s="58">
        <f>+'Mecra Kırılımı'!G1249+'Mecra Kırılımı'!G1289+'Mecra Kırılımı'!G1329+'Mecra Kırılımı'!G1369+'Mecra Kırılımı'!G1409+'Mecra Kırılımı'!G1449+'Mecra Kırılımı'!G1489+'Mecra Kırılımı'!G1529+'Mecra Kırılımı'!G1569+'Mecra Kırılımı'!G1609+'Mecra Kırılımı'!G1649+'Mecra Kırılımı'!G1689+'Mecra Kırılımı'!G1729+'Mecra Kırılımı'!G1769+'Mecra Kırılımı'!G1809</f>
        <v>0</v>
      </c>
      <c r="H87" s="58">
        <f>+'Mecra Kırılımı'!H1249+'Mecra Kırılımı'!H1289+'Mecra Kırılımı'!H1329+'Mecra Kırılımı'!H1369+'Mecra Kırılımı'!H1409+'Mecra Kırılımı'!H1449+'Mecra Kırılımı'!H1489+'Mecra Kırılımı'!H1529+'Mecra Kırılımı'!H1569+'Mecra Kırılımı'!H1609+'Mecra Kırılımı'!H1649+'Mecra Kırılımı'!H1689+'Mecra Kırılımı'!H1729+'Mecra Kırılımı'!H1769+'Mecra Kırılımı'!H1809</f>
        <v>0</v>
      </c>
      <c r="I87" s="58">
        <f>+'Mecra Kırılımı'!I1249+'Mecra Kırılımı'!I1289+'Mecra Kırılımı'!I1329+'Mecra Kırılımı'!I1369+'Mecra Kırılımı'!I1409+'Mecra Kırılımı'!I1449+'Mecra Kırılımı'!I1489+'Mecra Kırılımı'!I1529+'Mecra Kırılımı'!I1569+'Mecra Kırılımı'!I1609+'Mecra Kırılımı'!I1649+'Mecra Kırılımı'!I1689+'Mecra Kırılımı'!I1729+'Mecra Kırılımı'!I1769+'Mecra Kırılımı'!I1809</f>
        <v>159840.31927709188</v>
      </c>
      <c r="J87" s="58">
        <f>+'Mecra Kırılımı'!J1249+'Mecra Kırılımı'!J1289+'Mecra Kırılımı'!J1329+'Mecra Kırılımı'!J1369+'Mecra Kırılımı'!J1409+'Mecra Kırılımı'!J1449+'Mecra Kırılımı'!J1489+'Mecra Kırılımı'!J1529+'Mecra Kırılımı'!J1569+'Mecra Kırılımı'!J1609+'Mecra Kırılımı'!J1649+'Mecra Kırılımı'!J1689+'Mecra Kırılımı'!J1729+'Mecra Kırılımı'!J1769+'Mecra Kırılımı'!J1809</f>
        <v>347547.51805750711</v>
      </c>
      <c r="K87" s="58">
        <f>+'Mecra Kırılımı'!K1249+'Mecra Kırılımı'!K1289+'Mecra Kırılımı'!K1329+'Mecra Kırılımı'!K1369+'Mecra Kırılımı'!K1409+'Mecra Kırılımı'!K1449+'Mecra Kırılımı'!K1489+'Mecra Kırılımı'!K1529+'Mecra Kırılımı'!K1569+'Mecra Kırılımı'!K1609+'Mecra Kırılımı'!K1649+'Mecra Kırılımı'!K1689+'Mecra Kırılımı'!K1729+'Mecra Kırılımı'!K1769+'Mecra Kırılımı'!K1809</f>
        <v>8650.0898899914537</v>
      </c>
      <c r="L87" s="58">
        <f>+'Mecra Kırılımı'!L1249+'Mecra Kırılımı'!L1289+'Mecra Kırılımı'!L1329+'Mecra Kırılımı'!L1369+'Mecra Kırılımı'!L1409+'Mecra Kırılımı'!L1449+'Mecra Kırılımı'!L1489+'Mecra Kırılımı'!L1529+'Mecra Kırılımı'!L1569+'Mecra Kırılımı'!L1609+'Mecra Kırılımı'!L1649+'Mecra Kırılımı'!L1689+'Mecra Kırılımı'!L1729+'Mecra Kırılımı'!L1769+'Mecra Kırılımı'!L1809</f>
        <v>19199.926961915004</v>
      </c>
      <c r="M87" s="58">
        <f>+'Mecra Kırılımı'!M1249+'Mecra Kırılımı'!M1289+'Mecra Kırılımı'!M1329+'Mecra Kırılımı'!M1369+'Mecra Kırılımı'!M1409+'Mecra Kırılımı'!M1449+'Mecra Kırılımı'!M1489+'Mecra Kırılımı'!M1529+'Mecra Kırılımı'!M1569+'Mecra Kırılımı'!M1609+'Mecra Kırılımı'!M1649+'Mecra Kırılımı'!M1689+'Mecra Kırılımı'!M1729+'Mecra Kırılımı'!M1769+'Mecra Kırılımı'!M1809</f>
        <v>111916.01548443013</v>
      </c>
      <c r="N87" s="58">
        <f>+'Mecra Kırılımı'!N1249+'Mecra Kırılımı'!N1289+'Mecra Kırılımı'!N1329+'Mecra Kırılımı'!N1369+'Mecra Kırılımı'!N1409+'Mecra Kırılımı'!N1449+'Mecra Kırılımı'!N1489+'Mecra Kırılımı'!N1529+'Mecra Kırılımı'!N1569+'Mecra Kırılımı'!N1609+'Mecra Kırılımı'!N1649+'Mecra Kırılımı'!N1689+'Mecra Kırılımı'!N1729+'Mecra Kırılımı'!N1769+'Mecra Kırılımı'!N1809</f>
        <v>27556.319027519501</v>
      </c>
      <c r="O87" s="58">
        <f>+'Mecra Kırılımı'!O1249+'Mecra Kırılımı'!O1289+'Mecra Kırılımı'!O1329+'Mecra Kırılımı'!O1369+'Mecra Kırılımı'!O1409+'Mecra Kırılımı'!O1449+'Mecra Kırılımı'!O1489+'Mecra Kırılımı'!O1529+'Mecra Kırılımı'!O1569+'Mecra Kırılımı'!O1609+'Mecra Kırılımı'!O1649+'Mecra Kırılımı'!O1689+'Mecra Kırılımı'!O1729+'Mecra Kırılımı'!O1769+'Mecra Kırılımı'!O1809</f>
        <v>0</v>
      </c>
      <c r="P87" s="141">
        <f t="shared" si="0"/>
        <v>754268.50369845517</v>
      </c>
      <c r="Q87" s="4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136"/>
    </row>
    <row r="88" spans="2:32" x14ac:dyDescent="0.25">
      <c r="B88" s="400"/>
      <c r="C88" s="123" t="s">
        <v>224</v>
      </c>
      <c r="D88" s="58">
        <f>+'Mecra Kırılımı'!D1250+'Mecra Kırılımı'!D1290+'Mecra Kırılımı'!D1330+'Mecra Kırılımı'!D1370+'Mecra Kırılımı'!D1410+'Mecra Kırılımı'!D1450+'Mecra Kırılımı'!D1490+'Mecra Kırılımı'!D1530+'Mecra Kırılımı'!D1570+'Mecra Kırılımı'!D1610+'Mecra Kırılımı'!D1650+'Mecra Kırılımı'!D1690+'Mecra Kırılımı'!D1730+'Mecra Kırılımı'!D1770+'Mecra Kırılımı'!D1810</f>
        <v>0</v>
      </c>
      <c r="E88" s="58">
        <f>+'Mecra Kırılımı'!E1250+'Mecra Kırılımı'!E1290+'Mecra Kırılımı'!E1330+'Mecra Kırılımı'!E1370+'Mecra Kırılımı'!E1410+'Mecra Kırılımı'!E1450+'Mecra Kırılımı'!E1490+'Mecra Kırılımı'!E1530+'Mecra Kırılımı'!E1570+'Mecra Kırılımı'!E1610+'Mecra Kırılımı'!E1650+'Mecra Kırılımı'!E1690+'Mecra Kırılımı'!E1730+'Mecra Kırılımı'!E1770+'Mecra Kırılımı'!E1810</f>
        <v>0</v>
      </c>
      <c r="F88" s="58">
        <f>+'Mecra Kırılımı'!F1250+'Mecra Kırılımı'!F1290+'Mecra Kırılımı'!F1330+'Mecra Kırılımı'!F1370+'Mecra Kırılımı'!F1410+'Mecra Kırılımı'!F1450+'Mecra Kırılımı'!F1490+'Mecra Kırılımı'!F1530+'Mecra Kırılımı'!F1570+'Mecra Kırılımı'!F1610+'Mecra Kırılımı'!F1650+'Mecra Kırılımı'!F1690+'Mecra Kırılımı'!F1730+'Mecra Kırılımı'!F1770+'Mecra Kırılımı'!F1810</f>
        <v>0</v>
      </c>
      <c r="G88" s="58">
        <f>+'Mecra Kırılımı'!G1250+'Mecra Kırılımı'!G1290+'Mecra Kırılımı'!G1330+'Mecra Kırılımı'!G1370+'Mecra Kırılımı'!G1410+'Mecra Kırılımı'!G1450+'Mecra Kırılımı'!G1490+'Mecra Kırılımı'!G1530+'Mecra Kırılımı'!G1570+'Mecra Kırılımı'!G1610+'Mecra Kırılımı'!G1650+'Mecra Kırılımı'!G1690+'Mecra Kırılımı'!G1730+'Mecra Kırılımı'!G1770+'Mecra Kırılımı'!G1810</f>
        <v>157411.97999999998</v>
      </c>
      <c r="H88" s="58">
        <f>+'Mecra Kırılımı'!H1250+'Mecra Kırılımı'!H1290+'Mecra Kırılımı'!H1330+'Mecra Kırılımı'!H1370+'Mecra Kırılımı'!H1410+'Mecra Kırılımı'!H1450+'Mecra Kırılımı'!H1490+'Mecra Kırılımı'!H1530+'Mecra Kırılımı'!H1570+'Mecra Kırılımı'!H1610+'Mecra Kırılımı'!H1650+'Mecra Kırılımı'!H1690+'Mecra Kırılımı'!H1730+'Mecra Kırılımı'!H1770+'Mecra Kırılımı'!H1810</f>
        <v>0</v>
      </c>
      <c r="I88" s="58">
        <f>+'Mecra Kırılımı'!I1250+'Mecra Kırılımı'!I1290+'Mecra Kırılımı'!I1330+'Mecra Kırılımı'!I1370+'Mecra Kırılımı'!I1410+'Mecra Kırılımı'!I1450+'Mecra Kırılımı'!I1490+'Mecra Kırılımı'!I1530+'Mecra Kırılımı'!I1570+'Mecra Kırılımı'!I1610+'Mecra Kırılımı'!I1650+'Mecra Kırılımı'!I1690+'Mecra Kırılımı'!I1730+'Mecra Kırılımı'!I1770+'Mecra Kırılımı'!I1810</f>
        <v>0</v>
      </c>
      <c r="J88" s="58">
        <f>+'Mecra Kırılımı'!J1250+'Mecra Kırılımı'!J1290+'Mecra Kırılımı'!J1330+'Mecra Kırılımı'!J1370+'Mecra Kırılımı'!J1410+'Mecra Kırılımı'!J1450+'Mecra Kırılımı'!J1490+'Mecra Kırılımı'!J1530+'Mecra Kırılımı'!J1570+'Mecra Kırılımı'!J1610+'Mecra Kırılımı'!J1650+'Mecra Kırılımı'!J1690+'Mecra Kırılımı'!J1730+'Mecra Kırılımı'!J1770+'Mecra Kırılımı'!J1810</f>
        <v>0</v>
      </c>
      <c r="K88" s="58">
        <f>+'Mecra Kırılımı'!K1250+'Mecra Kırılımı'!K1290+'Mecra Kırılımı'!K1330+'Mecra Kırılımı'!K1370+'Mecra Kırılımı'!K1410+'Mecra Kırılımı'!K1450+'Mecra Kırılımı'!K1490+'Mecra Kırılımı'!K1530+'Mecra Kırılımı'!K1570+'Mecra Kırılımı'!K1610+'Mecra Kırılımı'!K1650+'Mecra Kırılımı'!K1690+'Mecra Kırılımı'!K1730+'Mecra Kırılımı'!K1770+'Mecra Kırılımı'!K1810</f>
        <v>0</v>
      </c>
      <c r="L88" s="58">
        <f>+'Mecra Kırılımı'!L1250+'Mecra Kırılımı'!L1290+'Mecra Kırılımı'!L1330+'Mecra Kırılımı'!L1370+'Mecra Kırılımı'!L1410+'Mecra Kırılımı'!L1450+'Mecra Kırılımı'!L1490+'Mecra Kırılımı'!L1530+'Mecra Kırılımı'!L1570+'Mecra Kırılımı'!L1610+'Mecra Kırılımı'!L1650+'Mecra Kırılımı'!L1690+'Mecra Kırılımı'!L1730+'Mecra Kırılımı'!L1770+'Mecra Kırılımı'!L1810</f>
        <v>0</v>
      </c>
      <c r="M88" s="58">
        <f>+'Mecra Kırılımı'!M1250+'Mecra Kırılımı'!M1290+'Mecra Kırılımı'!M1330+'Mecra Kırılımı'!M1370+'Mecra Kırılımı'!M1410+'Mecra Kırılımı'!M1450+'Mecra Kırılımı'!M1490+'Mecra Kırılımı'!M1530+'Mecra Kırılımı'!M1570+'Mecra Kırılımı'!M1610+'Mecra Kırılımı'!M1650+'Mecra Kırılımı'!M1690+'Mecra Kırılımı'!M1730+'Mecra Kırılımı'!M1770+'Mecra Kırılımı'!M1810</f>
        <v>0</v>
      </c>
      <c r="N88" s="58">
        <f>+'Mecra Kırılımı'!N1250+'Mecra Kırılımı'!N1290+'Mecra Kırılımı'!N1330+'Mecra Kırılımı'!N1370+'Mecra Kırılımı'!N1410+'Mecra Kırılımı'!N1450+'Mecra Kırılımı'!N1490+'Mecra Kırılımı'!N1530+'Mecra Kırılımı'!N1570+'Mecra Kırılımı'!N1610+'Mecra Kırılımı'!N1650+'Mecra Kırılımı'!N1690+'Mecra Kırılımı'!N1730+'Mecra Kırılımı'!N1770+'Mecra Kırılımı'!N1810</f>
        <v>0</v>
      </c>
      <c r="O88" s="58">
        <f>+'Mecra Kırılımı'!O1250+'Mecra Kırılımı'!O1290+'Mecra Kırılımı'!O1330+'Mecra Kırılımı'!O1370+'Mecra Kırılımı'!O1410+'Mecra Kırılımı'!O1450+'Mecra Kırılımı'!O1490+'Mecra Kırılımı'!O1530+'Mecra Kırılımı'!O1570+'Mecra Kırılımı'!O1610+'Mecra Kırılımı'!O1650+'Mecra Kırılımı'!O1690+'Mecra Kırılımı'!O1730+'Mecra Kırılımı'!O1770+'Mecra Kırılımı'!O1810</f>
        <v>0</v>
      </c>
      <c r="P88" s="141">
        <f t="shared" si="0"/>
        <v>157411.97999999998</v>
      </c>
      <c r="Q88" s="9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136"/>
    </row>
    <row r="89" spans="2:32" x14ac:dyDescent="0.25">
      <c r="B89" s="400"/>
      <c r="C89" s="123" t="s">
        <v>101</v>
      </c>
      <c r="D89" s="58">
        <f>+'Mecra Kırılımı'!D1251+'Mecra Kırılımı'!D1291+'Mecra Kırılımı'!D1331+'Mecra Kırılımı'!D1371+'Mecra Kırılımı'!D1411+'Mecra Kırılımı'!D1451+'Mecra Kırılımı'!D1491+'Mecra Kırılımı'!D1531+'Mecra Kırılımı'!D1571+'Mecra Kırılımı'!D1611+'Mecra Kırılımı'!D1651+'Mecra Kırılımı'!D1691+'Mecra Kırılımı'!D1731+'Mecra Kırılımı'!D1771+'Mecra Kırılımı'!D1811</f>
        <v>320500</v>
      </c>
      <c r="E89" s="58">
        <f>+'Mecra Kırılımı'!E1251+'Mecra Kırılımı'!E1291+'Mecra Kırılımı'!E1331+'Mecra Kırılımı'!E1371+'Mecra Kırılımı'!E1411+'Mecra Kırılımı'!E1451+'Mecra Kırılımı'!E1491+'Mecra Kırılımı'!E1531+'Mecra Kırılımı'!E1571+'Mecra Kırılımı'!E1611+'Mecra Kırılımı'!E1651+'Mecra Kırılımı'!E1691+'Mecra Kırılımı'!E1731+'Mecra Kırılımı'!E1771+'Mecra Kırılımı'!E1811</f>
        <v>374241.39</v>
      </c>
      <c r="F89" s="58">
        <f>+'Mecra Kırılımı'!F1251+'Mecra Kırılımı'!F1291+'Mecra Kırılımı'!F1331+'Mecra Kırılımı'!F1371+'Mecra Kırılımı'!F1411+'Mecra Kırılımı'!F1451+'Mecra Kırılımı'!F1491+'Mecra Kırılımı'!F1531+'Mecra Kırılımı'!F1571+'Mecra Kırılımı'!F1611+'Mecra Kırılımı'!F1651+'Mecra Kırılımı'!F1691+'Mecra Kırılımı'!F1731+'Mecra Kırılımı'!F1771+'Mecra Kırılımı'!F1811</f>
        <v>493000</v>
      </c>
      <c r="G89" s="58">
        <f>+'Mecra Kırılımı'!G1251+'Mecra Kırılımı'!G1291+'Mecra Kırılımı'!G1331+'Mecra Kırılımı'!G1371+'Mecra Kırılımı'!G1411+'Mecra Kırılımı'!G1451+'Mecra Kırılımı'!G1491+'Mecra Kırılımı'!G1531+'Mecra Kırılımı'!G1571+'Mecra Kırılımı'!G1611+'Mecra Kırılımı'!G1651+'Mecra Kırılımı'!G1691+'Mecra Kırılımı'!G1731+'Mecra Kırılımı'!G1771+'Mecra Kırılımı'!G1811</f>
        <v>155500</v>
      </c>
      <c r="H89" s="58">
        <f>+'Mecra Kırılımı'!H1251+'Mecra Kırılımı'!H1291+'Mecra Kırılımı'!H1331+'Mecra Kırılımı'!H1371+'Mecra Kırılımı'!H1411+'Mecra Kırılımı'!H1451+'Mecra Kırılımı'!H1491+'Mecra Kırılımı'!H1531+'Mecra Kırılımı'!H1571+'Mecra Kırılımı'!H1611+'Mecra Kırılımı'!H1651+'Mecra Kırılımı'!H1691+'Mecra Kırılımı'!H1731+'Mecra Kırılımı'!H1771+'Mecra Kırılımı'!H1811</f>
        <v>0</v>
      </c>
      <c r="I89" s="58">
        <f>+'Mecra Kırılımı'!I1251+'Mecra Kırılımı'!I1291+'Mecra Kırılımı'!I1331+'Mecra Kırılımı'!I1371+'Mecra Kırılımı'!I1411+'Mecra Kırılımı'!I1451+'Mecra Kırılımı'!I1491+'Mecra Kırılımı'!I1531+'Mecra Kırılımı'!I1571+'Mecra Kırılımı'!I1611+'Mecra Kırılımı'!I1651+'Mecra Kırılımı'!I1691+'Mecra Kırılımı'!I1731+'Mecra Kırılımı'!I1771+'Mecra Kırılımı'!I1811</f>
        <v>110000</v>
      </c>
      <c r="J89" s="58">
        <f>+'Mecra Kırılımı'!J1251+'Mecra Kırılımı'!J1291+'Mecra Kırılımı'!J1331+'Mecra Kırılımı'!J1371+'Mecra Kırılımı'!J1411+'Mecra Kırılımı'!J1451+'Mecra Kırılımı'!J1491+'Mecra Kırılımı'!J1531+'Mecra Kırılımı'!J1571+'Mecra Kırılımı'!J1611+'Mecra Kırılımı'!J1651+'Mecra Kırılımı'!J1691+'Mecra Kırılımı'!J1731+'Mecra Kırılımı'!J1771+'Mecra Kırılımı'!J1811</f>
        <v>243630</v>
      </c>
      <c r="K89" s="58">
        <f>+'Mecra Kırılımı'!K1251+'Mecra Kırılımı'!K1291+'Mecra Kırılımı'!K1331+'Mecra Kırılımı'!K1371+'Mecra Kırılımı'!K1411+'Mecra Kırılımı'!K1451+'Mecra Kırılımı'!K1491+'Mecra Kırılımı'!K1531+'Mecra Kırılımı'!K1571+'Mecra Kırılımı'!K1611+'Mecra Kırılımı'!K1651+'Mecra Kırılımı'!K1691+'Mecra Kırılımı'!K1731+'Mecra Kırılımı'!K1771+'Mecra Kırılımı'!K1811</f>
        <v>0</v>
      </c>
      <c r="L89" s="58">
        <f>+'Mecra Kırılımı'!L1251+'Mecra Kırılımı'!L1291+'Mecra Kırılımı'!L1331+'Mecra Kırılımı'!L1371+'Mecra Kırılımı'!L1411+'Mecra Kırılımı'!L1451+'Mecra Kırılımı'!L1491+'Mecra Kırılımı'!L1531+'Mecra Kırılımı'!L1571+'Mecra Kırılımı'!L1611+'Mecra Kırılımı'!L1651+'Mecra Kırılımı'!L1691+'Mecra Kırılımı'!L1731+'Mecra Kırılımı'!L1771+'Mecra Kırılımı'!L1811</f>
        <v>19300</v>
      </c>
      <c r="M89" s="58">
        <f>+'Mecra Kırılımı'!M1251+'Mecra Kırılımı'!M1291+'Mecra Kırılımı'!M1331+'Mecra Kırılımı'!M1371+'Mecra Kırılımı'!M1411+'Mecra Kırılımı'!M1451+'Mecra Kırılımı'!M1491+'Mecra Kırılımı'!M1531+'Mecra Kırılımı'!M1571+'Mecra Kırılımı'!M1611+'Mecra Kırılımı'!M1651+'Mecra Kırılımı'!M1691+'Mecra Kırılımı'!M1731+'Mecra Kırılımı'!M1771+'Mecra Kırılımı'!M1811</f>
        <v>0</v>
      </c>
      <c r="N89" s="58">
        <f>+'Mecra Kırılımı'!N1251+'Mecra Kırılımı'!N1291+'Mecra Kırılımı'!N1331+'Mecra Kırılımı'!N1371+'Mecra Kırılımı'!N1411+'Mecra Kırılımı'!N1451+'Mecra Kırılımı'!N1491+'Mecra Kırılımı'!N1531+'Mecra Kırılımı'!N1571+'Mecra Kırılımı'!N1611+'Mecra Kırılımı'!N1651+'Mecra Kırılımı'!N1691+'Mecra Kırılımı'!N1731+'Mecra Kırılımı'!N1771+'Mecra Kırılımı'!N1811</f>
        <v>150000</v>
      </c>
      <c r="O89" s="58">
        <f>+'Mecra Kırılımı'!O1251+'Mecra Kırılımı'!O1291+'Mecra Kırılımı'!O1331+'Mecra Kırılımı'!O1371+'Mecra Kırılımı'!O1411+'Mecra Kırılımı'!O1451+'Mecra Kırılımı'!O1491+'Mecra Kırılımı'!O1531+'Mecra Kırılımı'!O1571+'Mecra Kırılımı'!O1611+'Mecra Kırılımı'!O1651+'Mecra Kırılımı'!O1691+'Mecra Kırılımı'!O1731+'Mecra Kırılımı'!O1771+'Mecra Kırılımı'!O1811</f>
        <v>53000</v>
      </c>
      <c r="P89" s="141">
        <f t="shared" si="0"/>
        <v>1919171.3900000001</v>
      </c>
      <c r="Q89" s="9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136"/>
    </row>
    <row r="90" spans="2:32" ht="15.75" thickBot="1" x14ac:dyDescent="0.3">
      <c r="B90" s="400"/>
      <c r="C90" s="124" t="s">
        <v>58</v>
      </c>
      <c r="D90" s="127">
        <f>+'Mecra Kırılımı'!D1252+'Mecra Kırılımı'!D1292+'Mecra Kırılımı'!D1332+'Mecra Kırılımı'!D1372+'Mecra Kırılımı'!D1412+'Mecra Kırılımı'!D1452+'Mecra Kırılımı'!D1492+'Mecra Kırılımı'!D1532+'Mecra Kırılımı'!D1572+'Mecra Kırılımı'!D1612+'Mecra Kırılımı'!D1652+'Mecra Kırılımı'!D1692+'Mecra Kırılımı'!D1732+'Mecra Kırılımı'!D1772+'Mecra Kırılımı'!D1812</f>
        <v>538934.68020000029</v>
      </c>
      <c r="E90" s="127">
        <f>+'Mecra Kırılımı'!E1252+'Mecra Kırılımı'!E1292+'Mecra Kırılımı'!E1332+'Mecra Kırılımı'!E1372+'Mecra Kırılımı'!E1412+'Mecra Kırılımı'!E1452+'Mecra Kırılımı'!E1492+'Mecra Kırılımı'!E1532+'Mecra Kırılımı'!E1572+'Mecra Kırılımı'!E1612+'Mecra Kırılımı'!E1652+'Mecra Kırılımı'!E1692+'Mecra Kırılımı'!E1732+'Mecra Kırılımı'!E1772+'Mecra Kırılımı'!E1812</f>
        <v>682249.68030000047</v>
      </c>
      <c r="F90" s="127">
        <f>+'Mecra Kırılımı'!F1252+'Mecra Kırılımı'!F1292+'Mecra Kırılımı'!F1332+'Mecra Kırılımı'!F1372+'Mecra Kırılımı'!F1412+'Mecra Kırılımı'!F1452+'Mecra Kırılımı'!F1492+'Mecra Kırılımı'!F1532+'Mecra Kırılımı'!F1572+'Mecra Kırılımı'!F1612+'Mecra Kırılımı'!F1652+'Mecra Kırılımı'!F1692+'Mecra Kırılımı'!F1732+'Mecra Kırılımı'!F1772+'Mecra Kırılımı'!F1812</f>
        <v>506206.63999999908</v>
      </c>
      <c r="G90" s="127">
        <f>+'Mecra Kırılımı'!G1252+'Mecra Kırılımı'!G1292+'Mecra Kırılımı'!G1332+'Mecra Kırılımı'!G1372+'Mecra Kırılımı'!G1412+'Mecra Kırılımı'!G1452+'Mecra Kırılımı'!G1492+'Mecra Kırılımı'!G1532+'Mecra Kırılımı'!G1572+'Mecra Kırılımı'!G1612+'Mecra Kırılımı'!G1652+'Mecra Kırılımı'!G1692+'Mecra Kırılımı'!G1732+'Mecra Kırılımı'!G1772+'Mecra Kırılımı'!G1812</f>
        <v>239263.79999999976</v>
      </c>
      <c r="H90" s="127">
        <f>+'Mecra Kırılımı'!H1252+'Mecra Kırılımı'!H1292+'Mecra Kırılımı'!H1332+'Mecra Kırılımı'!H1372+'Mecra Kırılımı'!H1412+'Mecra Kırılımı'!H1452+'Mecra Kırılımı'!H1492+'Mecra Kırılımı'!H1532+'Mecra Kırılımı'!H1572+'Mecra Kırılımı'!H1612+'Mecra Kırılımı'!H1652+'Mecra Kırılımı'!H1692+'Mecra Kırılımı'!H1732+'Mecra Kırılımı'!H1772+'Mecra Kırılımı'!H1812</f>
        <v>36458.75</v>
      </c>
      <c r="I90" s="127">
        <f>+'Mecra Kırılımı'!I1252+'Mecra Kırılımı'!I1292+'Mecra Kırılımı'!I1332+'Mecra Kırılımı'!I1372+'Mecra Kırılımı'!I1412+'Mecra Kırılımı'!I1452+'Mecra Kırılımı'!I1492+'Mecra Kırılımı'!I1532+'Mecra Kırılımı'!I1572+'Mecra Kırılımı'!I1612+'Mecra Kırılımı'!I1652+'Mecra Kırılımı'!I1692+'Mecra Kırılımı'!I1732+'Mecra Kırılımı'!I1772+'Mecra Kırılımı'!I1812</f>
        <v>207790</v>
      </c>
      <c r="J90" s="127">
        <f>+'Mecra Kırılımı'!J1252+'Mecra Kırılımı'!J1292+'Mecra Kırılımı'!J1332+'Mecra Kırılımı'!J1372+'Mecra Kırılımı'!J1412+'Mecra Kırılımı'!J1452+'Mecra Kırılımı'!J1492+'Mecra Kırılımı'!J1532+'Mecra Kırılımı'!J1572+'Mecra Kırılımı'!J1612+'Mecra Kırılımı'!J1652+'Mecra Kırılımı'!J1692+'Mecra Kırılımı'!J1732+'Mecra Kırılımı'!J1772+'Mecra Kırılımı'!J1812</f>
        <v>258591.9</v>
      </c>
      <c r="K90" s="127">
        <f>+'Mecra Kırılımı'!K1252+'Mecra Kırılımı'!K1292+'Mecra Kırılımı'!K1332+'Mecra Kırılımı'!K1372+'Mecra Kırılımı'!K1412+'Mecra Kırılımı'!K1452+'Mecra Kırılımı'!K1492+'Mecra Kırılımı'!K1532+'Mecra Kırılımı'!K1572+'Mecra Kırılımı'!K1612+'Mecra Kırılımı'!K1652+'Mecra Kırılımı'!K1692+'Mecra Kırılımı'!K1732+'Mecra Kırılımı'!K1772+'Mecra Kırılımı'!K1812</f>
        <v>25500</v>
      </c>
      <c r="L90" s="127">
        <f>+'Mecra Kırılımı'!L1252+'Mecra Kırılımı'!L1292+'Mecra Kırılımı'!L1332+'Mecra Kırılımı'!L1372+'Mecra Kırılımı'!L1412+'Mecra Kırılımı'!L1452+'Mecra Kırılımı'!L1492+'Mecra Kırılımı'!L1532+'Mecra Kırılımı'!L1572+'Mecra Kırılımı'!L1612+'Mecra Kırılımı'!L1652+'Mecra Kırılımı'!L1692+'Mecra Kırılımı'!L1732+'Mecra Kırılımı'!L1772+'Mecra Kırılımı'!L1812</f>
        <v>339980.2</v>
      </c>
      <c r="M90" s="127">
        <f>+'Mecra Kırılımı'!M1252+'Mecra Kırılımı'!M1292+'Mecra Kırılımı'!M1332+'Mecra Kırılımı'!M1372+'Mecra Kırılımı'!M1412+'Mecra Kırılımı'!M1452+'Mecra Kırılımı'!M1492+'Mecra Kırılımı'!M1532+'Mecra Kırılımı'!M1572+'Mecra Kırılımı'!M1612+'Mecra Kırılımı'!M1652+'Mecra Kırılımı'!M1692+'Mecra Kırılımı'!M1732+'Mecra Kırılımı'!M1772+'Mecra Kırılımı'!M1812</f>
        <v>579720</v>
      </c>
      <c r="N90" s="127">
        <f>+'Mecra Kırılımı'!N1252+'Mecra Kırılımı'!N1292+'Mecra Kırılımı'!N1332+'Mecra Kırılımı'!N1372+'Mecra Kırılımı'!N1412+'Mecra Kırılımı'!N1452+'Mecra Kırılımı'!N1492+'Mecra Kırılımı'!N1532+'Mecra Kırılımı'!N1572+'Mecra Kırılımı'!N1612+'Mecra Kırılımı'!N1652+'Mecra Kırılımı'!N1692+'Mecra Kırılımı'!N1732+'Mecra Kırılımı'!N1772+'Mecra Kırılımı'!N1812</f>
        <v>300100</v>
      </c>
      <c r="O90" s="127">
        <f>+'Mecra Kırılımı'!O1252+'Mecra Kırılımı'!O1292+'Mecra Kırılımı'!O1332+'Mecra Kırılımı'!O1372+'Mecra Kırılımı'!O1412+'Mecra Kırılımı'!O1452+'Mecra Kırılımı'!O1492+'Mecra Kırılımı'!O1532+'Mecra Kırılımı'!O1572+'Mecra Kırılımı'!O1612+'Mecra Kırılımı'!O1652+'Mecra Kırılımı'!O1692+'Mecra Kırılımı'!O1732+'Mecra Kırılımı'!O1772+'Mecra Kırılımı'!O1812</f>
        <v>119500</v>
      </c>
      <c r="P90" s="142">
        <f t="shared" si="0"/>
        <v>3834295.6505</v>
      </c>
      <c r="Q90" s="133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136"/>
    </row>
    <row r="91" spans="2:32" ht="15.75" thickBot="1" x14ac:dyDescent="0.3">
      <c r="B91" s="400"/>
      <c r="C91" s="124" t="s">
        <v>59</v>
      </c>
      <c r="D91" s="127">
        <f>+'Mecra Kırılımı'!D1253+'Mecra Kırılımı'!D1293+'Mecra Kırılımı'!D1333+'Mecra Kırılımı'!D1373+'Mecra Kırılımı'!D1413+'Mecra Kırılımı'!D1453+'Mecra Kırılımı'!D1493+'Mecra Kırılımı'!D1533+'Mecra Kırılımı'!D1573+'Mecra Kırılımı'!D1613+'Mecra Kırılımı'!D1653+'Mecra Kırılımı'!D1693+'Mecra Kırılımı'!D1733+'Mecra Kırılımı'!D1773+'Mecra Kırılımı'!D1813</f>
        <v>32288.399999999943</v>
      </c>
      <c r="E91" s="127">
        <f>+'Mecra Kırılımı'!E1253+'Mecra Kırılımı'!E1293+'Mecra Kırılımı'!E1333+'Mecra Kırılımı'!E1373+'Mecra Kırılımı'!E1413+'Mecra Kırılımı'!E1453+'Mecra Kırılımı'!E1493+'Mecra Kırılımı'!E1533+'Mecra Kırılımı'!E1573+'Mecra Kırılımı'!E1613+'Mecra Kırılımı'!E1653+'Mecra Kırılımı'!E1693+'Mecra Kırılımı'!E1733+'Mecra Kırılımı'!E1773+'Mecra Kırılımı'!E1813</f>
        <v>0</v>
      </c>
      <c r="F91" s="127">
        <f>+'Mecra Kırılımı'!F1253+'Mecra Kırılımı'!F1293+'Mecra Kırılımı'!F1333+'Mecra Kırılımı'!F1373+'Mecra Kırılımı'!F1413+'Mecra Kırılımı'!F1453+'Mecra Kırılımı'!F1493+'Mecra Kırılımı'!F1533+'Mecra Kırılımı'!F1573+'Mecra Kırılımı'!F1613+'Mecra Kırılımı'!F1653+'Mecra Kırılımı'!F1693+'Mecra Kırılımı'!F1733+'Mecra Kırılımı'!F1773+'Mecra Kırılımı'!F1813</f>
        <v>21967.5</v>
      </c>
      <c r="G91" s="127">
        <f>+'Mecra Kırılımı'!G1253+'Mecra Kırılımı'!G1293+'Mecra Kırılımı'!G1333+'Mecra Kırılımı'!G1373+'Mecra Kırılımı'!G1413+'Mecra Kırılımı'!G1453+'Mecra Kırılımı'!G1493+'Mecra Kırılımı'!G1533+'Mecra Kırılımı'!G1573+'Mecra Kırılımı'!G1613+'Mecra Kırılımı'!G1653+'Mecra Kırılımı'!G1693+'Mecra Kırılımı'!G1733+'Mecra Kırılımı'!G1773+'Mecra Kırılımı'!G1813</f>
        <v>40000.000000000036</v>
      </c>
      <c r="H91" s="127">
        <f>+'Mecra Kırılımı'!H1253+'Mecra Kırılımı'!H1293+'Mecra Kırılımı'!H1333+'Mecra Kırılımı'!H1373+'Mecra Kırılımı'!H1413+'Mecra Kırılımı'!H1453+'Mecra Kırılımı'!H1493+'Mecra Kırılımı'!H1533+'Mecra Kırılımı'!H1573+'Mecra Kırılımı'!H1613+'Mecra Kırılımı'!H1653+'Mecra Kırılımı'!H1693+'Mecra Kırılımı'!H1733+'Mecra Kırılımı'!H1773+'Mecra Kırılımı'!H1813</f>
        <v>2825</v>
      </c>
      <c r="I91" s="127">
        <f>+'Mecra Kırılımı'!I1253+'Mecra Kırılımı'!I1293+'Mecra Kırılımı'!I1333+'Mecra Kırılımı'!I1373+'Mecra Kırılımı'!I1413+'Mecra Kırılımı'!I1453+'Mecra Kırılımı'!I1493+'Mecra Kırılımı'!I1533+'Mecra Kırılımı'!I1573+'Mecra Kırılımı'!I1613+'Mecra Kırılımı'!I1653+'Mecra Kırılımı'!I1693+'Mecra Kırılımı'!I1733+'Mecra Kırılımı'!I1773+'Mecra Kırılımı'!I1813</f>
        <v>0</v>
      </c>
      <c r="J91" s="127">
        <f>+'Mecra Kırılımı'!J1253+'Mecra Kırılımı'!J1293+'Mecra Kırılımı'!J1333+'Mecra Kırılımı'!J1373+'Mecra Kırılımı'!J1413+'Mecra Kırılımı'!J1453+'Mecra Kırılımı'!J1493+'Mecra Kırılımı'!J1533+'Mecra Kırılımı'!J1573+'Mecra Kırılımı'!J1613+'Mecra Kırılımı'!J1653+'Mecra Kırılımı'!J1693+'Mecra Kırılımı'!J1733+'Mecra Kırılımı'!J1773+'Mecra Kırılımı'!J1813</f>
        <v>0</v>
      </c>
      <c r="K91" s="127">
        <f>+'Mecra Kırılımı'!K1253+'Mecra Kırılımı'!K1293+'Mecra Kırılımı'!K1333+'Mecra Kırılımı'!K1373+'Mecra Kırılımı'!K1413+'Mecra Kırılımı'!K1453+'Mecra Kırılımı'!K1493+'Mecra Kırılımı'!K1533+'Mecra Kırılımı'!K1573+'Mecra Kırılımı'!K1613+'Mecra Kırılımı'!K1653+'Mecra Kırılımı'!K1693+'Mecra Kırılımı'!K1733+'Mecra Kırılımı'!K1773+'Mecra Kırılımı'!K1813</f>
        <v>0</v>
      </c>
      <c r="L91" s="127">
        <f>+'Mecra Kırılımı'!L1253+'Mecra Kırılımı'!L1293+'Mecra Kırılımı'!L1333+'Mecra Kırılımı'!L1373+'Mecra Kırılımı'!L1413+'Mecra Kırılımı'!L1453+'Mecra Kırılımı'!L1493+'Mecra Kırılımı'!L1533+'Mecra Kırılımı'!L1573+'Mecra Kırılımı'!L1613+'Mecra Kırılımı'!L1653+'Mecra Kırılımı'!L1693+'Mecra Kırılımı'!L1733+'Mecra Kırılımı'!L1773+'Mecra Kırılımı'!L1813</f>
        <v>0</v>
      </c>
      <c r="M91" s="127">
        <f>+'Mecra Kırılımı'!M1253+'Mecra Kırılımı'!M1293+'Mecra Kırılımı'!M1333+'Mecra Kırılımı'!M1373+'Mecra Kırılımı'!M1413+'Mecra Kırılımı'!M1453+'Mecra Kırılımı'!M1493+'Mecra Kırılımı'!M1533+'Mecra Kırılımı'!M1573+'Mecra Kırılımı'!M1613+'Mecra Kırılımı'!M1653+'Mecra Kırılımı'!M1693+'Mecra Kırılımı'!M1733+'Mecra Kırılımı'!M1773+'Mecra Kırılımı'!M1813</f>
        <v>75000</v>
      </c>
      <c r="N91" s="127">
        <f>+'Mecra Kırılımı'!N1253+'Mecra Kırılımı'!N1293+'Mecra Kırılımı'!N1333+'Mecra Kırılımı'!N1373+'Mecra Kırılımı'!N1413+'Mecra Kırılımı'!N1453+'Mecra Kırılımı'!N1493+'Mecra Kırılımı'!N1533+'Mecra Kırılımı'!N1573+'Mecra Kırılımı'!N1613+'Mecra Kırılımı'!N1653+'Mecra Kırılımı'!N1693+'Mecra Kırılımı'!N1733+'Mecra Kırılımı'!N1773+'Mecra Kırılımı'!N1813</f>
        <v>0</v>
      </c>
      <c r="O91" s="127">
        <f>+'Mecra Kırılımı'!O1253+'Mecra Kırılımı'!O1293+'Mecra Kırılımı'!O1333+'Mecra Kırılımı'!O1373+'Mecra Kırılımı'!O1413+'Mecra Kırılımı'!O1453+'Mecra Kırılımı'!O1493+'Mecra Kırılımı'!O1533+'Mecra Kırılımı'!O1573+'Mecra Kırılımı'!O1613+'Mecra Kırılımı'!O1653+'Mecra Kırılımı'!O1693+'Mecra Kırılımı'!O1733+'Mecra Kırılımı'!O1773+'Mecra Kırılımı'!O1813</f>
        <v>0</v>
      </c>
      <c r="P91" s="142">
        <f t="shared" si="0"/>
        <v>172080.89999999997</v>
      </c>
      <c r="Q91" s="133"/>
      <c r="R91" s="133"/>
      <c r="S91" s="132" t="s">
        <v>43</v>
      </c>
      <c r="T91" s="132" t="s">
        <v>44</v>
      </c>
      <c r="U91" s="132" t="s">
        <v>45</v>
      </c>
      <c r="V91" s="132" t="s">
        <v>46</v>
      </c>
      <c r="W91" s="132" t="s">
        <v>47</v>
      </c>
      <c r="X91" s="132" t="s">
        <v>48</v>
      </c>
      <c r="Y91" s="132" t="s">
        <v>49</v>
      </c>
      <c r="Z91" s="132" t="s">
        <v>50</v>
      </c>
      <c r="AA91" s="132" t="s">
        <v>51</v>
      </c>
      <c r="AB91" s="132" t="s">
        <v>52</v>
      </c>
      <c r="AC91" s="132" t="s">
        <v>53</v>
      </c>
      <c r="AD91" s="132" t="s">
        <v>54</v>
      </c>
      <c r="AE91" s="120" t="s">
        <v>55</v>
      </c>
      <c r="AF91" s="136"/>
    </row>
    <row r="92" spans="2:32" ht="15.75" thickBot="1" x14ac:dyDescent="0.3">
      <c r="B92" s="400"/>
      <c r="C92" s="124" t="s">
        <v>102</v>
      </c>
      <c r="D92" s="127">
        <f>+'Mecra Kırılımı'!D1254+'Mecra Kırılımı'!D1294+'Mecra Kırılımı'!D1334+'Mecra Kırılımı'!D1374+'Mecra Kırılımı'!D1414+'Mecra Kırılımı'!D1454+'Mecra Kırılımı'!D1494+'Mecra Kırılımı'!D1534+'Mecra Kırılımı'!D1574+'Mecra Kırılımı'!D1614+'Mecra Kırılımı'!D1654+'Mecra Kırılımı'!D1694+'Mecra Kırılımı'!D1734+'Mecra Kırılımı'!D1774+'Mecra Kırılımı'!D1814</f>
        <v>122999.99999999999</v>
      </c>
      <c r="E92" s="127">
        <f>+'Mecra Kırılımı'!E1254+'Mecra Kırılımı'!E1294+'Mecra Kırılımı'!E1334+'Mecra Kırılımı'!E1374+'Mecra Kırılımı'!E1414+'Mecra Kırılımı'!E1454+'Mecra Kırılımı'!E1494+'Mecra Kırılımı'!E1534+'Mecra Kırılımı'!E1574+'Mecra Kırılımı'!E1614+'Mecra Kırılımı'!E1654+'Mecra Kırılımı'!E1694+'Mecra Kırılımı'!E1734+'Mecra Kırılımı'!E1774+'Mecra Kırılımı'!E1814</f>
        <v>76724.5</v>
      </c>
      <c r="F92" s="127">
        <f>+'Mecra Kırılımı'!F1254+'Mecra Kırılımı'!F1294+'Mecra Kırılımı'!F1334+'Mecra Kırılımı'!F1374+'Mecra Kırılımı'!F1414+'Mecra Kırılımı'!F1454+'Mecra Kırılımı'!F1494+'Mecra Kırılımı'!F1534+'Mecra Kırılımı'!F1574+'Mecra Kırılımı'!F1614+'Mecra Kırılımı'!F1654+'Mecra Kırılımı'!F1694+'Mecra Kırılımı'!F1734+'Mecra Kırılımı'!F1774+'Mecra Kırılımı'!F1814</f>
        <v>77120</v>
      </c>
      <c r="G92" s="127">
        <f>+'Mecra Kırılımı'!G1254+'Mecra Kırılımı'!G1294+'Mecra Kırılımı'!G1334+'Mecra Kırılımı'!G1374+'Mecra Kırılımı'!G1414+'Mecra Kırılımı'!G1454+'Mecra Kırılımı'!G1494+'Mecra Kırılımı'!G1534+'Mecra Kırılımı'!G1574+'Mecra Kırılımı'!G1614+'Mecra Kırılımı'!G1654+'Mecra Kırılımı'!G1694+'Mecra Kırılımı'!G1734+'Mecra Kırılımı'!G1774+'Mecra Kırılımı'!G1814</f>
        <v>61265</v>
      </c>
      <c r="H92" s="127">
        <f>+'Mecra Kırılımı'!H1254+'Mecra Kırılımı'!H1294+'Mecra Kırılımı'!H1334+'Mecra Kırılımı'!H1374+'Mecra Kırılımı'!H1414+'Mecra Kırılımı'!H1454+'Mecra Kırılımı'!H1494+'Mecra Kırılımı'!H1534+'Mecra Kırılımı'!H1574+'Mecra Kırılımı'!H1614+'Mecra Kırılımı'!H1654+'Mecra Kırılımı'!H1694+'Mecra Kırılımı'!H1734+'Mecra Kırılımı'!H1774+'Mecra Kırılımı'!H1814</f>
        <v>6000</v>
      </c>
      <c r="I92" s="127">
        <f>+'Mecra Kırılımı'!I1254+'Mecra Kırılımı'!I1294+'Mecra Kırılımı'!I1334+'Mecra Kırılımı'!I1374+'Mecra Kırılımı'!I1414+'Mecra Kırılımı'!I1454+'Mecra Kırılımı'!I1494+'Mecra Kırılımı'!I1534+'Mecra Kırılımı'!I1574+'Mecra Kırılımı'!I1614+'Mecra Kırılımı'!I1654+'Mecra Kırılımı'!I1694+'Mecra Kırılımı'!I1734+'Mecra Kırılımı'!I1774+'Mecra Kırılımı'!I1814</f>
        <v>59900</v>
      </c>
      <c r="J92" s="127">
        <f>+'Mecra Kırılımı'!J1254+'Mecra Kırılımı'!J1294+'Mecra Kırılımı'!J1334+'Mecra Kırılımı'!J1374+'Mecra Kırılımı'!J1414+'Mecra Kırılımı'!J1454+'Mecra Kırılımı'!J1494+'Mecra Kırılımı'!J1534+'Mecra Kırılımı'!J1574+'Mecra Kırılımı'!J1614+'Mecra Kırılımı'!J1654+'Mecra Kırılımı'!J1694+'Mecra Kırılımı'!J1734+'Mecra Kırılımı'!J1774+'Mecra Kırılımı'!J1814</f>
        <v>0</v>
      </c>
      <c r="K92" s="127">
        <f>+'Mecra Kırılımı'!K1254+'Mecra Kırılımı'!K1294+'Mecra Kırılımı'!K1334+'Mecra Kırılımı'!K1374+'Mecra Kırılımı'!K1414+'Mecra Kırılımı'!K1454+'Mecra Kırılımı'!K1494+'Mecra Kırılımı'!K1534+'Mecra Kırılımı'!K1574+'Mecra Kırılımı'!K1614+'Mecra Kırılımı'!K1654+'Mecra Kırılımı'!K1694+'Mecra Kırılımı'!K1734+'Mecra Kırılımı'!K1774+'Mecra Kırılımı'!K1814</f>
        <v>0</v>
      </c>
      <c r="L92" s="127">
        <f>+'Mecra Kırılımı'!L1254+'Mecra Kırılımı'!L1294+'Mecra Kırılımı'!L1334+'Mecra Kırılımı'!L1374+'Mecra Kırılımı'!L1414+'Mecra Kırılımı'!L1454+'Mecra Kırılımı'!L1494+'Mecra Kırılımı'!L1534+'Mecra Kırılımı'!L1574+'Mecra Kırılımı'!L1614+'Mecra Kırılımı'!L1654+'Mecra Kırılımı'!L1694+'Mecra Kırılımı'!L1734+'Mecra Kırılımı'!L1774+'Mecra Kırılımı'!L1814</f>
        <v>0</v>
      </c>
      <c r="M92" s="127">
        <f>+'Mecra Kırılımı'!M1254+'Mecra Kırılımı'!M1294+'Mecra Kırılımı'!M1334+'Mecra Kırılımı'!M1374+'Mecra Kırılımı'!M1414+'Mecra Kırılımı'!M1454+'Mecra Kırılımı'!M1494+'Mecra Kırılımı'!M1534+'Mecra Kırılımı'!M1574+'Mecra Kırılımı'!M1614+'Mecra Kırılımı'!M1654+'Mecra Kırılımı'!M1694+'Mecra Kırılımı'!M1734+'Mecra Kırılımı'!M1774+'Mecra Kırılımı'!M1814</f>
        <v>0</v>
      </c>
      <c r="N92" s="127">
        <f>+'Mecra Kırılımı'!N1254+'Mecra Kırılımı'!N1294+'Mecra Kırılımı'!N1334+'Mecra Kırılımı'!N1374+'Mecra Kırılımı'!N1414+'Mecra Kırılımı'!N1454+'Mecra Kırılımı'!N1494+'Mecra Kırılımı'!N1534+'Mecra Kırılımı'!N1574+'Mecra Kırılımı'!N1614+'Mecra Kırılımı'!N1654+'Mecra Kırılımı'!N1694+'Mecra Kırılımı'!N1734+'Mecra Kırılımı'!N1774+'Mecra Kırılımı'!N1814</f>
        <v>0</v>
      </c>
      <c r="O92" s="127">
        <f>+'Mecra Kırılımı'!O1254+'Mecra Kırılımı'!O1294+'Mecra Kırılımı'!O1334+'Mecra Kırılımı'!O1374+'Mecra Kırılımı'!O1414+'Mecra Kırılımı'!O1454+'Mecra Kırılımı'!O1494+'Mecra Kırılımı'!O1534+'Mecra Kırılımı'!O1574+'Mecra Kırılımı'!O1614+'Mecra Kırılımı'!O1654+'Mecra Kırılımı'!O1694+'Mecra Kırılımı'!O1734+'Mecra Kırılımı'!O1774+'Mecra Kırılımı'!O1814</f>
        <v>0</v>
      </c>
      <c r="P92" s="142">
        <f t="shared" si="0"/>
        <v>404009.5</v>
      </c>
      <c r="Q92" s="133"/>
      <c r="R92" s="121" t="s">
        <v>106</v>
      </c>
      <c r="S92" s="54">
        <f>SUM(S93:S98)</f>
        <v>4548.9470000000019</v>
      </c>
      <c r="T92" s="54">
        <f t="shared" ref="T92" si="39">SUM(T93:T98)</f>
        <v>4819.415</v>
      </c>
      <c r="U92" s="54">
        <f t="shared" ref="U92" si="40">SUM(U93:U98)</f>
        <v>2718.1864685774731</v>
      </c>
      <c r="V92" s="54">
        <f t="shared" ref="V92" si="41">SUM(V93:V98)</f>
        <v>251.47466666666668</v>
      </c>
      <c r="W92" s="54">
        <f t="shared" ref="W92" si="42">SUM(W93:W98)</f>
        <v>0</v>
      </c>
      <c r="X92" s="54">
        <f t="shared" ref="X92" si="43">SUM(X93:X98)</f>
        <v>863.29657660427961</v>
      </c>
      <c r="Y92" s="54">
        <f t="shared" ref="Y92" si="44">SUM(Y93:Y98)</f>
        <v>2021.1792502915059</v>
      </c>
      <c r="Z92" s="54">
        <f t="shared" ref="Z92" si="45">SUM(Z93:Z98)</f>
        <v>178.18839245356557</v>
      </c>
      <c r="AA92" s="54">
        <f t="shared" ref="AA92" si="46">SUM(AA93:AA98)</f>
        <v>2299.7970710612581</v>
      </c>
      <c r="AB92" s="54">
        <f t="shared" ref="AB92" si="47">SUM(AB93:AB98)</f>
        <v>3721.9938553528868</v>
      </c>
      <c r="AC92" s="54">
        <f t="shared" ref="AC92" si="48">SUM(AC93:AC98)</f>
        <v>2155.8426399738692</v>
      </c>
      <c r="AD92" s="54">
        <f t="shared" ref="AD92" si="49">SUM(AD93:AD98)</f>
        <v>636.89680586598615</v>
      </c>
      <c r="AE92" s="55">
        <f>SUM(S92:AD92)</f>
        <v>24215.217726847488</v>
      </c>
      <c r="AF92" s="136">
        <f>+AE92/$AE$176</f>
        <v>0.20447300298206617</v>
      </c>
    </row>
    <row r="93" spans="2:32" ht="15.75" thickBot="1" x14ac:dyDescent="0.3">
      <c r="B93" s="400"/>
      <c r="C93" s="125" t="s">
        <v>103</v>
      </c>
      <c r="D93" s="128">
        <f>+'Mecra Kırılımı'!D1255+'Mecra Kırılımı'!D1295+'Mecra Kırılımı'!D1335+'Mecra Kırılımı'!D1375+'Mecra Kırılımı'!D1415+'Mecra Kırılımı'!D1455+'Mecra Kırılımı'!D1495+'Mecra Kırılımı'!D1535+'Mecra Kırılımı'!D1575+'Mecra Kırılımı'!D1615+'Mecra Kırılımı'!D1655+'Mecra Kırılımı'!D1695+'Mecra Kırılımı'!D1735+'Mecra Kırılımı'!D1775+'Mecra Kırılımı'!D1815</f>
        <v>413200</v>
      </c>
      <c r="E93" s="128">
        <f>+'Mecra Kırılımı'!E1255+'Mecra Kırılımı'!E1295+'Mecra Kırılımı'!E1335+'Mecra Kırılımı'!E1375+'Mecra Kırılımı'!E1415+'Mecra Kırılımı'!E1455+'Mecra Kırılımı'!E1495+'Mecra Kırılımı'!E1535+'Mecra Kırılımı'!E1575+'Mecra Kırılımı'!E1615+'Mecra Kırılımı'!E1655+'Mecra Kırılımı'!E1695+'Mecra Kırılımı'!E1735+'Mecra Kırılımı'!E1775+'Mecra Kırılımı'!E1815</f>
        <v>10000</v>
      </c>
      <c r="F93" s="128">
        <f>+'Mecra Kırılımı'!F1255+'Mecra Kırılımı'!F1295+'Mecra Kırılımı'!F1335+'Mecra Kırılımı'!F1375+'Mecra Kırılımı'!F1415+'Mecra Kırılımı'!F1455+'Mecra Kırılımı'!F1495+'Mecra Kırılımı'!F1535+'Mecra Kırılımı'!F1575+'Mecra Kırılımı'!F1615+'Mecra Kırılımı'!F1655+'Mecra Kırılımı'!F1695+'Mecra Kırılımı'!F1735+'Mecra Kırılımı'!F1775+'Mecra Kırılımı'!F1815</f>
        <v>95000</v>
      </c>
      <c r="G93" s="128">
        <f>+'Mecra Kırılımı'!G1255+'Mecra Kırılımı'!G1295+'Mecra Kırılımı'!G1335+'Mecra Kırılımı'!G1375+'Mecra Kırılımı'!G1415+'Mecra Kırılımı'!G1455+'Mecra Kırılımı'!G1495+'Mecra Kırılımı'!G1535+'Mecra Kırılımı'!G1575+'Mecra Kırılımı'!G1615+'Mecra Kırılımı'!G1655+'Mecra Kırılımı'!G1695+'Mecra Kırılımı'!G1735+'Mecra Kırılımı'!G1775+'Mecra Kırılımı'!G1815</f>
        <v>1400</v>
      </c>
      <c r="H93" s="128">
        <f>+'Mecra Kırılımı'!H1255+'Mecra Kırılımı'!H1295+'Mecra Kırılımı'!H1335+'Mecra Kırılımı'!H1375+'Mecra Kırılımı'!H1415+'Mecra Kırılımı'!H1455+'Mecra Kırılımı'!H1495+'Mecra Kırılımı'!H1535+'Mecra Kırılımı'!H1575+'Mecra Kırılımı'!H1615+'Mecra Kırılımı'!H1655+'Mecra Kırılımı'!H1695+'Mecra Kırılımı'!H1735+'Mecra Kırılımı'!H1775+'Mecra Kırılımı'!H1815</f>
        <v>0</v>
      </c>
      <c r="I93" s="128">
        <f>+'Mecra Kırılımı'!I1255+'Mecra Kırılımı'!I1295+'Mecra Kırılımı'!I1335+'Mecra Kırılımı'!I1375+'Mecra Kırılımı'!I1415+'Mecra Kırılımı'!I1455+'Mecra Kırılımı'!I1495+'Mecra Kırılımı'!I1535+'Mecra Kırılımı'!I1575+'Mecra Kırılımı'!I1615+'Mecra Kırılımı'!I1655+'Mecra Kırılımı'!I1695+'Mecra Kırılımı'!I1735+'Mecra Kırılımı'!I1775+'Mecra Kırılımı'!I1815</f>
        <v>0</v>
      </c>
      <c r="J93" s="128">
        <f>+'Mecra Kırılımı'!J1255+'Mecra Kırılımı'!J1295+'Mecra Kırılımı'!J1335+'Mecra Kırılımı'!J1375+'Mecra Kırılımı'!J1415+'Mecra Kırılımı'!J1455+'Mecra Kırılımı'!J1495+'Mecra Kırılımı'!J1535+'Mecra Kırılımı'!J1575+'Mecra Kırılımı'!J1615+'Mecra Kırılımı'!J1655+'Mecra Kırılımı'!J1695+'Mecra Kırılımı'!J1735+'Mecra Kırılımı'!J1775+'Mecra Kırılımı'!J1815</f>
        <v>0</v>
      </c>
      <c r="K93" s="128">
        <f>+'Mecra Kırılımı'!K1255+'Mecra Kırılımı'!K1295+'Mecra Kırılımı'!K1335+'Mecra Kırılımı'!K1375+'Mecra Kırılımı'!K1415+'Mecra Kırılımı'!K1455+'Mecra Kırılımı'!K1495+'Mecra Kırılımı'!K1535+'Mecra Kırılımı'!K1575+'Mecra Kırılımı'!K1615+'Mecra Kırılımı'!K1655+'Mecra Kırılımı'!K1695+'Mecra Kırılımı'!K1735+'Mecra Kırılımı'!K1775+'Mecra Kırılımı'!K1815</f>
        <v>0</v>
      </c>
      <c r="L93" s="128">
        <f>+'Mecra Kırılımı'!L1255+'Mecra Kırılımı'!L1295+'Mecra Kırılımı'!L1335+'Mecra Kırılımı'!L1375+'Mecra Kırılımı'!L1415+'Mecra Kırılımı'!L1455+'Mecra Kırılımı'!L1495+'Mecra Kırılımı'!L1535+'Mecra Kırılımı'!L1575+'Mecra Kırılımı'!L1615+'Mecra Kırılımı'!L1655+'Mecra Kırılımı'!L1695+'Mecra Kırılımı'!L1735+'Mecra Kırılımı'!L1775+'Mecra Kırılımı'!L1815</f>
        <v>0</v>
      </c>
      <c r="M93" s="128">
        <f>+'Mecra Kırılımı'!M1255+'Mecra Kırılımı'!M1295+'Mecra Kırılımı'!M1335+'Mecra Kırılımı'!M1375+'Mecra Kırılımı'!M1415+'Mecra Kırılımı'!M1455+'Mecra Kırılımı'!M1495+'Mecra Kırılımı'!M1535+'Mecra Kırılımı'!M1575+'Mecra Kırılımı'!M1615+'Mecra Kırılımı'!M1655+'Mecra Kırılımı'!M1695+'Mecra Kırılımı'!M1735+'Mecra Kırılımı'!M1775+'Mecra Kırılımı'!M1815</f>
        <v>0</v>
      </c>
      <c r="N93" s="128">
        <f>+'Mecra Kırılımı'!N1255+'Mecra Kırılımı'!N1295+'Mecra Kırılımı'!N1335+'Mecra Kırılımı'!N1375+'Mecra Kırılımı'!N1415+'Mecra Kırılımı'!N1455+'Mecra Kırılımı'!N1495+'Mecra Kırılımı'!N1535+'Mecra Kırılımı'!N1575+'Mecra Kırılımı'!N1615+'Mecra Kırılımı'!N1655+'Mecra Kırılımı'!N1695+'Mecra Kırılımı'!N1735+'Mecra Kırılımı'!N1775+'Mecra Kırılımı'!N1815</f>
        <v>0</v>
      </c>
      <c r="O93" s="128">
        <f>+'Mecra Kırılımı'!O1255+'Mecra Kırılımı'!O1295+'Mecra Kırılımı'!O1335+'Mecra Kırılımı'!O1375+'Mecra Kırılımı'!O1415+'Mecra Kırılımı'!O1455+'Mecra Kırılımı'!O1495+'Mecra Kırılımı'!O1535+'Mecra Kırılımı'!O1575+'Mecra Kırılımı'!O1615+'Mecra Kırılımı'!O1655+'Mecra Kırılımı'!O1695+'Mecra Kırılımı'!O1735+'Mecra Kırılımı'!O1775+'Mecra Kırılımı'!O1815</f>
        <v>0</v>
      </c>
      <c r="P93" s="143">
        <f t="shared" si="0"/>
        <v>519600</v>
      </c>
      <c r="Q93" s="133"/>
      <c r="R93" s="123" t="s">
        <v>57</v>
      </c>
      <c r="S93" s="128">
        <f>+'Mecra Kırılımı'!S1255+'Mecra Kırılımı'!S1295+'Mecra Kırılımı'!S1335+'Mecra Kırılımı'!S1375+'Mecra Kırılımı'!S1415+'Mecra Kırılımı'!S1455+'Mecra Kırılımı'!S1495+'Mecra Kırılımı'!S1535+'Mecra Kırılımı'!S1575+'Mecra Kırılımı'!S1615+'Mecra Kırılımı'!S1655+'Mecra Kırılımı'!S1695+'Mecra Kırılımı'!S1735+'Mecra Kırılımı'!S1775+'Mecra Kırılımı'!S1815</f>
        <v>3506.9410000000016</v>
      </c>
      <c r="T93" s="128">
        <f>+'Mecra Kırılımı'!T1255+'Mecra Kırılımı'!T1295+'Mecra Kırılımı'!T1335+'Mecra Kırılımı'!T1375+'Mecra Kırılımı'!T1415+'Mecra Kırılımı'!T1455+'Mecra Kırılımı'!T1495+'Mecra Kırılımı'!T1535+'Mecra Kırılımı'!T1575+'Mecra Kırılımı'!T1615+'Mecra Kırılımı'!T1655+'Mecra Kırılımı'!T1695+'Mecra Kırılımı'!T1735+'Mecra Kırılımı'!T1775+'Mecra Kırılımı'!T1815</f>
        <v>3404.3389999999999</v>
      </c>
      <c r="U93" s="128">
        <f>+'Mecra Kırılımı'!U1255+'Mecra Kırılımı'!U1295+'Mecra Kırılımı'!U1335+'Mecra Kırılımı'!U1375+'Mecra Kırılımı'!U1415+'Mecra Kırılımı'!U1455+'Mecra Kırılımı'!U1495+'Mecra Kırılımı'!U1535+'Mecra Kırılımı'!U1575+'Mecra Kırılımı'!U1615+'Mecra Kırılımı'!U1655+'Mecra Kırılımı'!U1695+'Mecra Kırılımı'!U1735+'Mecra Kırılımı'!U1775+'Mecra Kırılımı'!U1815</f>
        <v>1797.436666666666</v>
      </c>
      <c r="V93" s="128">
        <f>+'Mecra Kırılımı'!V1255+'Mecra Kırılımı'!V1295+'Mecra Kırılımı'!V1335+'Mecra Kırılımı'!V1375+'Mecra Kırılımı'!V1415+'Mecra Kırılımı'!V1455+'Mecra Kırılımı'!V1495+'Mecra Kırılımı'!V1535+'Mecra Kırılımı'!V1575+'Mecra Kırılımı'!V1615+'Mecra Kırılımı'!V1655+'Mecra Kırılımı'!V1695+'Mecra Kırılımı'!V1735+'Mecra Kırılımı'!V1775+'Mecra Kırılımı'!V1815</f>
        <v>0</v>
      </c>
      <c r="W93" s="128">
        <f>+'Mecra Kırılımı'!W1255+'Mecra Kırılımı'!W1295+'Mecra Kırılımı'!W1335+'Mecra Kırılımı'!W1375+'Mecra Kırılımı'!W1415+'Mecra Kırılımı'!W1455+'Mecra Kırılımı'!W1495+'Mecra Kırılımı'!W1535+'Mecra Kırılımı'!W1575+'Mecra Kırılımı'!W1615+'Mecra Kırılımı'!W1655+'Mecra Kırılımı'!W1695+'Mecra Kırılımı'!W1735+'Mecra Kırılımı'!W1775+'Mecra Kırılımı'!W1815</f>
        <v>0</v>
      </c>
      <c r="X93" s="128">
        <f>+'Mecra Kırılımı'!X1255+'Mecra Kırılımı'!X1295+'Mecra Kırılımı'!X1335+'Mecra Kırılımı'!X1375+'Mecra Kırılımı'!X1415+'Mecra Kırılımı'!X1455+'Mecra Kırılımı'!X1495+'Mecra Kırılımı'!X1535+'Mecra Kırılımı'!X1575+'Mecra Kırılımı'!X1615+'Mecra Kırılımı'!X1655+'Mecra Kırılımı'!X1695+'Mecra Kırılımı'!X1735+'Mecra Kırılımı'!X1775+'Mecra Kırılımı'!X1815</f>
        <v>507.99751715110756</v>
      </c>
      <c r="Y93" s="128">
        <f>+'Mecra Kırılımı'!Y1255+'Mecra Kırılımı'!Y1295+'Mecra Kırılımı'!Y1335+'Mecra Kırılımı'!Y1375+'Mecra Kırılımı'!Y1415+'Mecra Kırılımı'!Y1455+'Mecra Kırılımı'!Y1495+'Mecra Kırılımı'!Y1535+'Mecra Kırılımı'!Y1575+'Mecra Kırılımı'!Y1615+'Mecra Kırılımı'!Y1655+'Mecra Kırılımı'!Y1695+'Mecra Kırılımı'!Y1735+'Mecra Kırılımı'!Y1775+'Mecra Kırılımı'!Y1815</f>
        <v>1224.0539979189489</v>
      </c>
      <c r="Z93" s="128">
        <f>+'Mecra Kırılımı'!Z1255+'Mecra Kırılımı'!Z1295+'Mecra Kırılımı'!Z1335+'Mecra Kırılımı'!Z1375+'Mecra Kırılımı'!Z1415+'Mecra Kırılımı'!Z1455+'Mecra Kırılımı'!Z1495+'Mecra Kırılımı'!Z1535+'Mecra Kırılımı'!Z1575+'Mecra Kırılımı'!Z1615+'Mecra Kırılımı'!Z1655+'Mecra Kırılımı'!Z1695+'Mecra Kırılımı'!Z1735+'Mecra Kırılımı'!Z1775+'Mecra Kırılımı'!Z1815</f>
        <v>142.72930265406427</v>
      </c>
      <c r="AA93" s="128">
        <f>+'Mecra Kırılımı'!AA1255+'Mecra Kırılımı'!AA1295+'Mecra Kırılımı'!AA1335+'Mecra Kırılımı'!AA1375+'Mecra Kırılımı'!AA1415+'Mecra Kırılımı'!AA1455+'Mecra Kırılımı'!AA1495+'Mecra Kırılımı'!AA1535+'Mecra Kırılımı'!AA1575+'Mecra Kırılımı'!AA1615+'Mecra Kırılımı'!AA1655+'Mecra Kırılımı'!AA1695+'Mecra Kırılımı'!AA1735+'Mecra Kırılımı'!AA1775+'Mecra Kırılımı'!AA1815</f>
        <v>1712.8793821177842</v>
      </c>
      <c r="AB93" s="128">
        <f>+'Mecra Kırılımı'!AB1255+'Mecra Kırılımı'!AB1295+'Mecra Kırılımı'!AB1335+'Mecra Kırılımı'!AB1375+'Mecra Kırılımı'!AB1415+'Mecra Kırılımı'!AB1455+'Mecra Kırılımı'!AB1495+'Mecra Kırılımı'!AB1535+'Mecra Kırılımı'!AB1575+'Mecra Kırılımı'!AB1615+'Mecra Kırılımı'!AB1655+'Mecra Kırılımı'!AB1695+'Mecra Kırılımı'!AB1735+'Mecra Kırılımı'!AB1775+'Mecra Kırılımı'!AB1815</f>
        <v>2952.5895030878009</v>
      </c>
      <c r="AC93" s="128">
        <f>+'Mecra Kırılımı'!AC1255+'Mecra Kırılımı'!AC1295+'Mecra Kırılımı'!AC1335+'Mecra Kırılımı'!AC1375+'Mecra Kırılımı'!AC1415+'Mecra Kırılımı'!AC1455+'Mecra Kırılımı'!AC1495+'Mecra Kırılımı'!AC1535+'Mecra Kırılımı'!AC1575+'Mecra Kırılımı'!AC1615+'Mecra Kırılımı'!AC1655+'Mecra Kırılımı'!AC1695+'Mecra Kırılımı'!AC1735+'Mecra Kırılımı'!AC1775+'Mecra Kırılımı'!AC1815</f>
        <v>1708.5429439004329</v>
      </c>
      <c r="AD93" s="128">
        <f>+'Mecra Kırılımı'!AD1255+'Mecra Kırılımı'!AD1295+'Mecra Kırılımı'!AD1335+'Mecra Kırılımı'!AD1375+'Mecra Kırılımı'!AD1415+'Mecra Kırılımı'!AD1455+'Mecra Kırılımı'!AD1495+'Mecra Kırılımı'!AD1535+'Mecra Kırılımı'!AD1575+'Mecra Kırılımı'!AD1615+'Mecra Kırılımı'!AD1655+'Mecra Kırılımı'!AD1695+'Mecra Kırılımı'!AD1735+'Mecra Kırılımı'!AD1775+'Mecra Kırılımı'!AD1815</f>
        <v>479.20752570162659</v>
      </c>
      <c r="AE93" s="55">
        <f t="shared" ref="AE93:AE98" si="50">SUM(S93:AD93)</f>
        <v>17436.716839198431</v>
      </c>
      <c r="AF93" s="136"/>
    </row>
    <row r="94" spans="2:32" ht="15.75" thickBot="1" x14ac:dyDescent="0.3">
      <c r="B94" s="400"/>
      <c r="C94" s="122" t="s">
        <v>60</v>
      </c>
      <c r="D94" s="129">
        <f>+'Mecra Kırılımı'!D1256+'Mecra Kırılımı'!D1296+'Mecra Kırılımı'!D1336+'Mecra Kırılımı'!D1376+'Mecra Kırılımı'!D1416+'Mecra Kırılımı'!D1456+'Mecra Kırılımı'!D1496+'Mecra Kırılımı'!D1536+'Mecra Kırılımı'!D1576+'Mecra Kırılımı'!D1616+'Mecra Kırılımı'!D1656+'Mecra Kırılımı'!D1696+'Mecra Kırılımı'!D1736+'Mecra Kırılımı'!D1776+'Mecra Kırılımı'!D1816</f>
        <v>0</v>
      </c>
      <c r="E94" s="129">
        <f>+'Mecra Kırılımı'!E1256+'Mecra Kırılımı'!E1296+'Mecra Kırılımı'!E1336+'Mecra Kırılımı'!E1376+'Mecra Kırılımı'!E1416+'Mecra Kırılımı'!E1456+'Mecra Kırılımı'!E1496+'Mecra Kırılımı'!E1536+'Mecra Kırılımı'!E1576+'Mecra Kırılımı'!E1616+'Mecra Kırılımı'!E1656+'Mecra Kırılımı'!E1696+'Mecra Kırılımı'!E1736+'Mecra Kırılımı'!E1776+'Mecra Kırılımı'!E1816</f>
        <v>24795</v>
      </c>
      <c r="F94" s="129">
        <f>+'Mecra Kırılımı'!F1256+'Mecra Kırılımı'!F1296+'Mecra Kırılımı'!F1336+'Mecra Kırılımı'!F1376+'Mecra Kırılımı'!F1416+'Mecra Kırılımı'!F1456+'Mecra Kırılımı'!F1496+'Mecra Kırılımı'!F1536+'Mecra Kırılımı'!F1576+'Mecra Kırılımı'!F1616+'Mecra Kırılımı'!F1656+'Mecra Kırılımı'!F1696+'Mecra Kırılımı'!F1736+'Mecra Kırılımı'!F1776+'Mecra Kırılımı'!F1816</f>
        <v>3000</v>
      </c>
      <c r="G94" s="129">
        <f>+'Mecra Kırılımı'!G1256+'Mecra Kırılımı'!G1296+'Mecra Kırılımı'!G1336+'Mecra Kırılımı'!G1376+'Mecra Kırılımı'!G1416+'Mecra Kırılımı'!G1456+'Mecra Kırılımı'!G1496+'Mecra Kırılımı'!G1536+'Mecra Kırılımı'!G1576+'Mecra Kırılımı'!G1616+'Mecra Kırılımı'!G1656+'Mecra Kırılımı'!G1696+'Mecra Kırılımı'!G1736+'Mecra Kırılımı'!G1776+'Mecra Kırılımı'!G1816</f>
        <v>3500</v>
      </c>
      <c r="H94" s="129">
        <f>+'Mecra Kırılımı'!H1256+'Mecra Kırılımı'!H1296+'Mecra Kırılımı'!H1336+'Mecra Kırılımı'!H1376+'Mecra Kırılımı'!H1416+'Mecra Kırılımı'!H1456+'Mecra Kırılımı'!H1496+'Mecra Kırılımı'!H1536+'Mecra Kırılımı'!H1576+'Mecra Kırılımı'!H1616+'Mecra Kırılımı'!H1656+'Mecra Kırılımı'!H1696+'Mecra Kırılımı'!H1736+'Mecra Kırılımı'!H1776+'Mecra Kırılımı'!H1816</f>
        <v>0</v>
      </c>
      <c r="I94" s="129">
        <f>+'Mecra Kırılımı'!I1256+'Mecra Kırılımı'!I1296+'Mecra Kırılımı'!I1336+'Mecra Kırılımı'!I1376+'Mecra Kırılımı'!I1416+'Mecra Kırılımı'!I1456+'Mecra Kırılımı'!I1496+'Mecra Kırılımı'!I1536+'Mecra Kırılımı'!I1576+'Mecra Kırılımı'!I1616+'Mecra Kırılımı'!I1656+'Mecra Kırılımı'!I1696+'Mecra Kırılımı'!I1736+'Mecra Kırılımı'!I1776+'Mecra Kırılımı'!I1816</f>
        <v>5583</v>
      </c>
      <c r="J94" s="129">
        <f>+'Mecra Kırılımı'!J1256+'Mecra Kırılımı'!J1296+'Mecra Kırılımı'!J1336+'Mecra Kırılımı'!J1376+'Mecra Kırılımı'!J1416+'Mecra Kırılımı'!J1456+'Mecra Kırılımı'!J1496+'Mecra Kırılımı'!J1536+'Mecra Kırılımı'!J1576+'Mecra Kırılımı'!J1616+'Mecra Kırılımı'!J1656+'Mecra Kırılımı'!J1696+'Mecra Kırılımı'!J1736+'Mecra Kırılımı'!J1776+'Mecra Kırılımı'!J1816</f>
        <v>583</v>
      </c>
      <c r="K94" s="129">
        <f>+'Mecra Kırılımı'!K1256+'Mecra Kırılımı'!K1296+'Mecra Kırılımı'!K1336+'Mecra Kırılımı'!K1376+'Mecra Kırılımı'!K1416+'Mecra Kırılımı'!K1456+'Mecra Kırılımı'!K1496+'Mecra Kırılımı'!K1536+'Mecra Kırılımı'!K1576+'Mecra Kırılımı'!K1616+'Mecra Kırılımı'!K1656+'Mecra Kırılımı'!K1696+'Mecra Kırılımı'!K1736+'Mecra Kırılımı'!K1776+'Mecra Kırılımı'!K1816</f>
        <v>1883</v>
      </c>
      <c r="L94" s="129">
        <f>+'Mecra Kırılımı'!L1256+'Mecra Kırılımı'!L1296+'Mecra Kırılımı'!L1336+'Mecra Kırılımı'!L1376+'Mecra Kırılımı'!L1416+'Mecra Kırılımı'!L1456+'Mecra Kırılımı'!L1496+'Mecra Kırılımı'!L1536+'Mecra Kırılımı'!L1576+'Mecra Kırılımı'!L1616+'Mecra Kırılımı'!L1656+'Mecra Kırılımı'!L1696+'Mecra Kırılımı'!L1736+'Mecra Kırılımı'!L1776+'Mecra Kırılımı'!L1816</f>
        <v>583</v>
      </c>
      <c r="M94" s="129">
        <f>+'Mecra Kırılımı'!M1256+'Mecra Kırılımı'!M1296+'Mecra Kırılımı'!M1336+'Mecra Kırılımı'!M1376+'Mecra Kırılımı'!M1416+'Mecra Kırılımı'!M1456+'Mecra Kırılımı'!M1496+'Mecra Kırılımı'!M1536+'Mecra Kırılımı'!M1576+'Mecra Kırılımı'!M1616+'Mecra Kırılımı'!M1656+'Mecra Kırılımı'!M1696+'Mecra Kırılımı'!M1736+'Mecra Kırılımı'!M1776+'Mecra Kırılımı'!M1816</f>
        <v>3300</v>
      </c>
      <c r="N94" s="129">
        <f>+'Mecra Kırılımı'!N1256+'Mecra Kırılımı'!N1296+'Mecra Kırılımı'!N1336+'Mecra Kırılımı'!N1376+'Mecra Kırılımı'!N1416+'Mecra Kırılımı'!N1456+'Mecra Kırılımı'!N1496+'Mecra Kırılımı'!N1536+'Mecra Kırılımı'!N1576+'Mecra Kırılımı'!N1616+'Mecra Kırılımı'!N1656+'Mecra Kırılımı'!N1696+'Mecra Kırılımı'!N1736+'Mecra Kırılımı'!N1776+'Mecra Kırılımı'!N1816</f>
        <v>2000</v>
      </c>
      <c r="O94" s="129">
        <f>+'Mecra Kırılımı'!O1256+'Mecra Kırılımı'!O1296+'Mecra Kırılımı'!O1336+'Mecra Kırılımı'!O1376+'Mecra Kırılımı'!O1416+'Mecra Kırılımı'!O1456+'Mecra Kırılımı'!O1496+'Mecra Kırılımı'!O1536+'Mecra Kırılımı'!O1576+'Mecra Kırılımı'!O1616+'Mecra Kırılımı'!O1656+'Mecra Kırılımı'!O1696+'Mecra Kırılımı'!O1736+'Mecra Kırılımı'!O1776+'Mecra Kırılımı'!O1816</f>
        <v>583</v>
      </c>
      <c r="P94" s="144">
        <f t="shared" si="0"/>
        <v>45810</v>
      </c>
      <c r="Q94" s="9"/>
      <c r="R94" s="123" t="s">
        <v>221</v>
      </c>
      <c r="S94" s="128">
        <f>+'Mecra Kırılımı'!S1256+'Mecra Kırılımı'!S1296+'Mecra Kırılımı'!S1336+'Mecra Kırılımı'!S1376+'Mecra Kırılımı'!S1416+'Mecra Kırılımı'!S1456+'Mecra Kırılımı'!S1496+'Mecra Kırılımı'!S1536+'Mecra Kırılımı'!S1576+'Mecra Kırılımı'!S1616+'Mecra Kırılımı'!S1656+'Mecra Kırılımı'!S1696+'Mecra Kırılımı'!S1736+'Mecra Kırılımı'!S1776+'Mecra Kırılımı'!S1816</f>
        <v>0</v>
      </c>
      <c r="T94" s="128">
        <f>+'Mecra Kırılımı'!T1256+'Mecra Kırılımı'!T1296+'Mecra Kırılımı'!T1336+'Mecra Kırılımı'!T1376+'Mecra Kırılımı'!T1416+'Mecra Kırılımı'!T1456+'Mecra Kırılımı'!T1496+'Mecra Kırılımı'!T1536+'Mecra Kırılımı'!T1576+'Mecra Kırılımı'!T1616+'Mecra Kırılımı'!T1656+'Mecra Kırılımı'!T1696+'Mecra Kırılımı'!T1736+'Mecra Kırılımı'!T1776+'Mecra Kırılımı'!T1816</f>
        <v>4.7366666666666664</v>
      </c>
      <c r="U94" s="128">
        <f>+'Mecra Kırılımı'!U1256+'Mecra Kırılımı'!U1296+'Mecra Kırılımı'!U1336+'Mecra Kırılımı'!U1376+'Mecra Kırılımı'!U1416+'Mecra Kırılımı'!U1456+'Mecra Kırılımı'!U1496+'Mecra Kırılımı'!U1536+'Mecra Kırılımı'!U1576+'Mecra Kırılımı'!U1616+'Mecra Kırılımı'!U1656+'Mecra Kırılımı'!U1696+'Mecra Kırılımı'!U1736+'Mecra Kırılımı'!U1776+'Mecra Kırılımı'!U1816</f>
        <v>3.2233333333333336</v>
      </c>
      <c r="V94" s="128">
        <f>+'Mecra Kırılımı'!V1256+'Mecra Kırılımı'!V1296+'Mecra Kırılımı'!V1336+'Mecra Kırılımı'!V1376+'Mecra Kırılımı'!V1416+'Mecra Kırılımı'!V1456+'Mecra Kırılımı'!V1496+'Mecra Kırılımı'!V1536+'Mecra Kırılımı'!V1576+'Mecra Kırılımı'!V1616+'Mecra Kırılımı'!V1656+'Mecra Kırılımı'!V1696+'Mecra Kırılımı'!V1736+'Mecra Kırılımı'!V1776+'Mecra Kırılımı'!V1816</f>
        <v>2.2746666666666666</v>
      </c>
      <c r="W94" s="128">
        <f>+'Mecra Kırılımı'!W1256+'Mecra Kırılımı'!W1296+'Mecra Kırılımı'!W1336+'Mecra Kırılımı'!W1376+'Mecra Kırılımı'!W1416+'Mecra Kırılımı'!W1456+'Mecra Kırılımı'!W1496+'Mecra Kırılımı'!W1536+'Mecra Kırılımı'!W1576+'Mecra Kırılımı'!W1616+'Mecra Kırılımı'!W1656+'Mecra Kırılımı'!W1696+'Mecra Kırılımı'!W1736+'Mecra Kırılımı'!W1776+'Mecra Kırılımı'!W1816</f>
        <v>0</v>
      </c>
      <c r="X94" s="128">
        <f>+'Mecra Kırılımı'!X1256+'Mecra Kırılımı'!X1296+'Mecra Kırılımı'!X1336+'Mecra Kırılımı'!X1376+'Mecra Kırılımı'!X1416+'Mecra Kırılımı'!X1456+'Mecra Kırılımı'!X1496+'Mecra Kırılımı'!X1536+'Mecra Kırılımı'!X1576+'Mecra Kırılımı'!X1616+'Mecra Kırılımı'!X1656+'Mecra Kırılımı'!X1696+'Mecra Kırılımı'!X1736+'Mecra Kırılımı'!X1776+'Mecra Kırılımı'!X1816</f>
        <v>0</v>
      </c>
      <c r="Y94" s="128">
        <f>+'Mecra Kırılımı'!Y1256+'Mecra Kırılımı'!Y1296+'Mecra Kırılımı'!Y1336+'Mecra Kırılımı'!Y1376+'Mecra Kırılımı'!Y1416+'Mecra Kırılımı'!Y1456+'Mecra Kırılımı'!Y1496+'Mecra Kırılımı'!Y1536+'Mecra Kırılımı'!Y1576+'Mecra Kırılımı'!Y1616+'Mecra Kırılımı'!Y1656+'Mecra Kırılımı'!Y1696+'Mecra Kırılımı'!Y1736+'Mecra Kırılımı'!Y1776+'Mecra Kırılımı'!Y1816</f>
        <v>0</v>
      </c>
      <c r="Z94" s="128">
        <f>+'Mecra Kırılımı'!Z1256+'Mecra Kırılımı'!Z1296+'Mecra Kırılımı'!Z1336+'Mecra Kırılımı'!Z1376+'Mecra Kırılımı'!Z1416+'Mecra Kırılımı'!Z1456+'Mecra Kırılımı'!Z1496+'Mecra Kırılımı'!Z1536+'Mecra Kırılımı'!Z1576+'Mecra Kırılımı'!Z1616+'Mecra Kırılımı'!Z1656+'Mecra Kırılımı'!Z1696+'Mecra Kırılımı'!Z1736+'Mecra Kırılımı'!Z1776+'Mecra Kırılımı'!Z1816</f>
        <v>0</v>
      </c>
      <c r="AA94" s="128">
        <f>+'Mecra Kırılımı'!AA1256+'Mecra Kırılımı'!AA1296+'Mecra Kırılımı'!AA1336+'Mecra Kırılımı'!AA1376+'Mecra Kırılımı'!AA1416+'Mecra Kırılımı'!AA1456+'Mecra Kırılımı'!AA1496+'Mecra Kırılımı'!AA1536+'Mecra Kırılımı'!AA1576+'Mecra Kırılımı'!AA1616+'Mecra Kırılımı'!AA1656+'Mecra Kırılımı'!AA1696+'Mecra Kırılımı'!AA1736+'Mecra Kırılımı'!AA1776+'Mecra Kırılımı'!AA1816</f>
        <v>0</v>
      </c>
      <c r="AB94" s="128">
        <f>+'Mecra Kırılımı'!AB1256+'Mecra Kırılımı'!AB1296+'Mecra Kırılımı'!AB1336+'Mecra Kırılımı'!AB1376+'Mecra Kırılımı'!AB1416+'Mecra Kırılımı'!AB1456+'Mecra Kırılımı'!AB1496+'Mecra Kırılımı'!AB1536+'Mecra Kırılımı'!AB1576+'Mecra Kırılımı'!AB1616+'Mecra Kırılımı'!AB1656+'Mecra Kırılımı'!AB1696+'Mecra Kırılımı'!AB1736+'Mecra Kırılımı'!AB1776+'Mecra Kırılımı'!AB1816</f>
        <v>0</v>
      </c>
      <c r="AC94" s="128">
        <f>+'Mecra Kırılımı'!AC1256+'Mecra Kırılımı'!AC1296+'Mecra Kırılımı'!AC1336+'Mecra Kırılımı'!AC1376+'Mecra Kırılımı'!AC1416+'Mecra Kırılımı'!AC1456+'Mecra Kırılımı'!AC1496+'Mecra Kırılımı'!AC1536+'Mecra Kırılımı'!AC1576+'Mecra Kırılımı'!AC1616+'Mecra Kırılımı'!AC1656+'Mecra Kırılımı'!AC1696+'Mecra Kırılımı'!AC1736+'Mecra Kırılımı'!AC1776+'Mecra Kırılımı'!AC1816</f>
        <v>0</v>
      </c>
      <c r="AD94" s="128">
        <f>+'Mecra Kırılımı'!AD1256+'Mecra Kırılımı'!AD1296+'Mecra Kırılımı'!AD1336+'Mecra Kırılımı'!AD1376+'Mecra Kırılımı'!AD1416+'Mecra Kırılımı'!AD1456+'Mecra Kırılımı'!AD1496+'Mecra Kırılımı'!AD1536+'Mecra Kırılımı'!AD1576+'Mecra Kırılımı'!AD1616+'Mecra Kırılımı'!AD1656+'Mecra Kırılımı'!AD1696+'Mecra Kırılımı'!AD1736+'Mecra Kırılımı'!AD1776+'Mecra Kırılımı'!AD1816</f>
        <v>0</v>
      </c>
      <c r="AE94" s="55">
        <f t="shared" si="50"/>
        <v>10.234666666666666</v>
      </c>
      <c r="AF94" s="136"/>
    </row>
    <row r="95" spans="2:32" ht="15.75" thickBot="1" x14ac:dyDescent="0.3">
      <c r="B95" s="400"/>
      <c r="C95" s="122" t="s">
        <v>61</v>
      </c>
      <c r="D95" s="129">
        <f>+'Mecra Kırılımı'!D1257+'Mecra Kırılımı'!D1297+'Mecra Kırılımı'!D1337+'Mecra Kırılımı'!D1377+'Mecra Kırılımı'!D1417+'Mecra Kırılımı'!D1457+'Mecra Kırılımı'!D1497+'Mecra Kırılımı'!D1537+'Mecra Kırılımı'!D1577+'Mecra Kırılımı'!D1617+'Mecra Kırılımı'!D1657+'Mecra Kırılımı'!D1697+'Mecra Kırılımı'!D1737+'Mecra Kırılımı'!D1777+'Mecra Kırılımı'!D1817</f>
        <v>0</v>
      </c>
      <c r="E95" s="129">
        <f>+'Mecra Kırılımı'!E1257+'Mecra Kırılımı'!E1297+'Mecra Kırılımı'!E1337+'Mecra Kırılımı'!E1377+'Mecra Kırılımı'!E1417+'Mecra Kırılımı'!E1457+'Mecra Kırılımı'!E1497+'Mecra Kırılımı'!E1537+'Mecra Kırılımı'!E1577+'Mecra Kırılımı'!E1617+'Mecra Kırılımı'!E1657+'Mecra Kırılımı'!E1697+'Mecra Kırılımı'!E1737+'Mecra Kırılımı'!E1777+'Mecra Kırılımı'!E1817</f>
        <v>53700</v>
      </c>
      <c r="F95" s="129">
        <f>+'Mecra Kırılımı'!F1257+'Mecra Kırılımı'!F1297+'Mecra Kırılımı'!F1337+'Mecra Kırılımı'!F1377+'Mecra Kırılımı'!F1417+'Mecra Kırılımı'!F1457+'Mecra Kırılımı'!F1497+'Mecra Kırılımı'!F1537+'Mecra Kırılımı'!F1577+'Mecra Kırılımı'!F1617+'Mecra Kırılımı'!F1657+'Mecra Kırılımı'!F1697+'Mecra Kırılımı'!F1737+'Mecra Kırılımı'!F1777+'Mecra Kırılımı'!F1817</f>
        <v>42502</v>
      </c>
      <c r="G95" s="129">
        <f>+'Mecra Kırılımı'!G1257+'Mecra Kırılımı'!G1297+'Mecra Kırılımı'!G1337+'Mecra Kırılımı'!G1377+'Mecra Kırılımı'!G1417+'Mecra Kırılımı'!G1457+'Mecra Kırılımı'!G1497+'Mecra Kırılımı'!G1537+'Mecra Kırılımı'!G1577+'Mecra Kırılımı'!G1617+'Mecra Kırılımı'!G1657+'Mecra Kırılımı'!G1697+'Mecra Kırılımı'!G1737+'Mecra Kırılımı'!G1777+'Mecra Kırılımı'!G1817</f>
        <v>20647</v>
      </c>
      <c r="H95" s="129">
        <f>+'Mecra Kırılımı'!H1257+'Mecra Kırılımı'!H1297+'Mecra Kırılımı'!H1337+'Mecra Kırılımı'!H1377+'Mecra Kırılımı'!H1417+'Mecra Kırılımı'!H1457+'Mecra Kırılımı'!H1497+'Mecra Kırılımı'!H1537+'Mecra Kırılımı'!H1577+'Mecra Kırılımı'!H1617+'Mecra Kırılımı'!H1657+'Mecra Kırılımı'!H1697+'Mecra Kırılımı'!H1737+'Mecra Kırılımı'!H1777+'Mecra Kırılımı'!H1817</f>
        <v>7300</v>
      </c>
      <c r="I95" s="129">
        <f>+'Mecra Kırılımı'!I1257+'Mecra Kırılımı'!I1297+'Mecra Kırılımı'!I1337+'Mecra Kırılımı'!I1377+'Mecra Kırılımı'!I1417+'Mecra Kırılımı'!I1457+'Mecra Kırılımı'!I1497+'Mecra Kırılımı'!I1537+'Mecra Kırılımı'!I1577+'Mecra Kırılımı'!I1617+'Mecra Kırılımı'!I1657+'Mecra Kırılımı'!I1697+'Mecra Kırılımı'!I1737+'Mecra Kırılımı'!I1777+'Mecra Kırılımı'!I1817</f>
        <v>6000</v>
      </c>
      <c r="J95" s="129">
        <f>+'Mecra Kırılımı'!J1257+'Mecra Kırılımı'!J1297+'Mecra Kırılımı'!J1337+'Mecra Kırılımı'!J1377+'Mecra Kırılımı'!J1417+'Mecra Kırılımı'!J1457+'Mecra Kırılımı'!J1497+'Mecra Kırılımı'!J1537+'Mecra Kırılımı'!J1577+'Mecra Kırılımı'!J1617+'Mecra Kırılımı'!J1657+'Mecra Kırılımı'!J1697+'Mecra Kırılımı'!J1737+'Mecra Kırılımı'!J1777+'Mecra Kırılımı'!J1817</f>
        <v>64800</v>
      </c>
      <c r="K95" s="129">
        <f>+'Mecra Kırılımı'!K1257+'Mecra Kırılımı'!K1297+'Mecra Kırılımı'!K1337+'Mecra Kırılımı'!K1377+'Mecra Kırılımı'!K1417+'Mecra Kırılımı'!K1457+'Mecra Kırılımı'!K1497+'Mecra Kırılımı'!K1537+'Mecra Kırılımı'!K1577+'Mecra Kırılımı'!K1617+'Mecra Kırılımı'!K1657+'Mecra Kırılımı'!K1697+'Mecra Kırılımı'!K1737+'Mecra Kırılımı'!K1777+'Mecra Kırılımı'!K1817</f>
        <v>0</v>
      </c>
      <c r="L95" s="129">
        <f>+'Mecra Kırılımı'!L1257+'Mecra Kırılımı'!L1297+'Mecra Kırılımı'!L1337+'Mecra Kırılımı'!L1377+'Mecra Kırılımı'!L1417+'Mecra Kırılımı'!L1457+'Mecra Kırılımı'!L1497+'Mecra Kırılımı'!L1537+'Mecra Kırılımı'!L1577+'Mecra Kırılımı'!L1617+'Mecra Kırılımı'!L1657+'Mecra Kırılımı'!L1697+'Mecra Kırılımı'!L1737+'Mecra Kırılımı'!L1777+'Mecra Kırılımı'!L1817</f>
        <v>1300</v>
      </c>
      <c r="M95" s="129">
        <f>+'Mecra Kırılımı'!M1257+'Mecra Kırılımı'!M1297+'Mecra Kırılımı'!M1337+'Mecra Kırılımı'!M1377+'Mecra Kırılımı'!M1417+'Mecra Kırılımı'!M1457+'Mecra Kırılımı'!M1497+'Mecra Kırılımı'!M1537+'Mecra Kırılımı'!M1577+'Mecra Kırılımı'!M1617+'Mecra Kırılımı'!M1657+'Mecra Kırılımı'!M1697+'Mecra Kırılımı'!M1737+'Mecra Kırılımı'!M1777+'Mecra Kırılımı'!M1817</f>
        <v>300000</v>
      </c>
      <c r="N95" s="129">
        <f>+'Mecra Kırılımı'!N1257+'Mecra Kırılımı'!N1297+'Mecra Kırılımı'!N1337+'Mecra Kırılımı'!N1377+'Mecra Kırılımı'!N1417+'Mecra Kırılımı'!N1457+'Mecra Kırılımı'!N1497+'Mecra Kırılımı'!N1537+'Mecra Kırılımı'!N1577+'Mecra Kırılımı'!N1617+'Mecra Kırılımı'!N1657+'Mecra Kırılımı'!N1697+'Mecra Kırılımı'!N1737+'Mecra Kırılımı'!N1777+'Mecra Kırılımı'!N1817</f>
        <v>0</v>
      </c>
      <c r="O95" s="129">
        <f>+'Mecra Kırılımı'!O1257+'Mecra Kırılımı'!O1297+'Mecra Kırılımı'!O1337+'Mecra Kırılımı'!O1377+'Mecra Kırılımı'!O1417+'Mecra Kırılımı'!O1457+'Mecra Kırılımı'!O1497+'Mecra Kırılımı'!O1537+'Mecra Kırılımı'!O1577+'Mecra Kırılımı'!O1617+'Mecra Kırılımı'!O1657+'Mecra Kırılımı'!O1697+'Mecra Kırılımı'!O1737+'Mecra Kırılımı'!O1777+'Mecra Kırılımı'!O1817</f>
        <v>1300</v>
      </c>
      <c r="P95" s="144">
        <f t="shared" si="0"/>
        <v>497549</v>
      </c>
      <c r="Q95" s="4"/>
      <c r="R95" s="123" t="s">
        <v>222</v>
      </c>
      <c r="S95" s="128">
        <f>+'Mecra Kırılımı'!S1257+'Mecra Kırılımı'!S1297+'Mecra Kırılımı'!S1337+'Mecra Kırılımı'!S1377+'Mecra Kırılımı'!S1417+'Mecra Kırılımı'!S1457+'Mecra Kırılımı'!S1497+'Mecra Kırılımı'!S1537+'Mecra Kırılımı'!S1577+'Mecra Kırılımı'!S1617+'Mecra Kırılımı'!S1657+'Mecra Kırılımı'!S1697+'Mecra Kırılımı'!S1737+'Mecra Kırılımı'!S1777+'Mecra Kırılımı'!S1817</f>
        <v>917.42599999999993</v>
      </c>
      <c r="T95" s="128">
        <f>+'Mecra Kırılımı'!T1257+'Mecra Kırılımı'!T1297+'Mecra Kırılımı'!T1337+'Mecra Kırılımı'!T1377+'Mecra Kırılımı'!T1417+'Mecra Kırılımı'!T1457+'Mecra Kırılımı'!T1497+'Mecra Kırılımı'!T1537+'Mecra Kırılımı'!T1577+'Mecra Kırılımı'!T1617+'Mecra Kırılımı'!T1657+'Mecra Kırılımı'!T1697+'Mecra Kırılımı'!T1737+'Mecra Kırılımı'!T1777+'Mecra Kırılımı'!T1817</f>
        <v>948.86133333333328</v>
      </c>
      <c r="U95" s="128">
        <f>+'Mecra Kırılımı'!U1257+'Mecra Kırılımı'!U1297+'Mecra Kırılımı'!U1337+'Mecra Kırılımı'!U1377+'Mecra Kırılımı'!U1417+'Mecra Kırılımı'!U1457+'Mecra Kırılımı'!U1497+'Mecra Kırılımı'!U1537+'Mecra Kırılımı'!U1577+'Mecra Kırılımı'!U1617+'Mecra Kırılımı'!U1657+'Mecra Kırılımı'!U1697+'Mecra Kırılımı'!U1737+'Mecra Kırılımı'!U1777+'Mecra Kırılımı'!U1817</f>
        <v>595.3786666666665</v>
      </c>
      <c r="V95" s="128">
        <f>+'Mecra Kırılımı'!V1257+'Mecra Kırılımı'!V1297+'Mecra Kırılımı'!V1337+'Mecra Kırılımı'!V1377+'Mecra Kırılımı'!V1417+'Mecra Kırılımı'!V1457+'Mecra Kırılımı'!V1497+'Mecra Kırılımı'!V1537+'Mecra Kırılımı'!V1577+'Mecra Kırılımı'!V1617+'Mecra Kırılımı'!V1657+'Mecra Kırılımı'!V1697+'Mecra Kırılımı'!V1737+'Mecra Kırılımı'!V1777+'Mecra Kırılımı'!V1817</f>
        <v>0</v>
      </c>
      <c r="W95" s="128">
        <f>+'Mecra Kırılımı'!W1257+'Mecra Kırılımı'!W1297+'Mecra Kırılımı'!W1337+'Mecra Kırılımı'!W1377+'Mecra Kırılımı'!W1417+'Mecra Kırılımı'!W1457+'Mecra Kırılımı'!W1497+'Mecra Kırılımı'!W1537+'Mecra Kırılımı'!W1577+'Mecra Kırılımı'!W1617+'Mecra Kırılımı'!W1657+'Mecra Kırılımı'!W1697+'Mecra Kırılımı'!W1737+'Mecra Kırılımı'!W1777+'Mecra Kırılımı'!W1817</f>
        <v>0</v>
      </c>
      <c r="X95" s="128">
        <f>+'Mecra Kırılımı'!X1257+'Mecra Kırılımı'!X1297+'Mecra Kırılımı'!X1337+'Mecra Kırılımı'!X1377+'Mecra Kırılımı'!X1417+'Mecra Kırılımı'!X1457+'Mecra Kırılımı'!X1497+'Mecra Kırılımı'!X1537+'Mecra Kırılımı'!X1577+'Mecra Kırılımı'!X1617+'Mecra Kırılımı'!X1657+'Mecra Kırılımı'!X1697+'Mecra Kırılımı'!X1737+'Mecra Kırılımı'!X1777+'Mecra Kırılımı'!X1817</f>
        <v>202.61940281902301</v>
      </c>
      <c r="Y95" s="128">
        <f>+'Mecra Kırılımı'!Y1257+'Mecra Kırılımı'!Y1297+'Mecra Kırılımı'!Y1337+'Mecra Kırılımı'!Y1377+'Mecra Kırılımı'!Y1417+'Mecra Kırılımı'!Y1457+'Mecra Kırılımı'!Y1497+'Mecra Kırılımı'!Y1537+'Mecra Kırılımı'!Y1577+'Mecra Kırılımı'!Y1617+'Mecra Kırılımı'!Y1657+'Mecra Kırılımı'!Y1697+'Mecra Kırılımı'!Y1737+'Mecra Kırılımı'!Y1777+'Mecra Kırılımı'!Y1817</f>
        <v>304.1505996089632</v>
      </c>
      <c r="Z95" s="128">
        <f>+'Mecra Kırılımı'!Z1257+'Mecra Kırılımı'!Z1297+'Mecra Kırılımı'!Z1337+'Mecra Kırılımı'!Z1377+'Mecra Kırılımı'!Z1417+'Mecra Kırılımı'!Z1457+'Mecra Kırılımı'!Z1497+'Mecra Kırılımı'!Z1537+'Mecra Kırılımı'!Z1577+'Mecra Kırılımı'!Z1617+'Mecra Kırılımı'!Z1657+'Mecra Kırılımı'!Z1697+'Mecra Kırılımı'!Z1737+'Mecra Kırılımı'!Z1777+'Mecra Kırılımı'!Z1817</f>
        <v>20.551381575824344</v>
      </c>
      <c r="AA95" s="128">
        <f>+'Mecra Kırılımı'!AA1257+'Mecra Kırılımı'!AA1297+'Mecra Kırılımı'!AA1337+'Mecra Kırılımı'!AA1377+'Mecra Kırılımı'!AA1417+'Mecra Kırılımı'!AA1457+'Mecra Kırılımı'!AA1497+'Mecra Kırılımı'!AA1537+'Mecra Kırılımı'!AA1577+'Mecra Kırılımı'!AA1617+'Mecra Kırılımı'!AA1657+'Mecra Kırılımı'!AA1697+'Mecra Kırılımı'!AA1737+'Mecra Kırılımı'!AA1777+'Mecra Kırılımı'!AA1817</f>
        <v>569.44953975806789</v>
      </c>
      <c r="AB95" s="128">
        <f>+'Mecra Kırılımı'!AB1257+'Mecra Kırılımı'!AB1297+'Mecra Kırılımı'!AB1337+'Mecra Kırılımı'!AB1377+'Mecra Kırılımı'!AB1417+'Mecra Kırılımı'!AB1457+'Mecra Kırılımı'!AB1497+'Mecra Kırılımı'!AB1537+'Mecra Kırılımı'!AB1577+'Mecra Kırılımı'!AB1617+'Mecra Kırılımı'!AB1657+'Mecra Kırılımı'!AB1697+'Mecra Kırılımı'!AB1737+'Mecra Kırılımı'!AB1777+'Mecra Kırılımı'!AB1817</f>
        <v>670.86320028423597</v>
      </c>
      <c r="AC95" s="128">
        <f>+'Mecra Kırılımı'!AC1257+'Mecra Kırılımı'!AC1297+'Mecra Kırılımı'!AC1337+'Mecra Kırılımı'!AC1377+'Mecra Kırılımı'!AC1417+'Mecra Kırılımı'!AC1457+'Mecra Kırılımı'!AC1497+'Mecra Kırılımı'!AC1537+'Mecra Kırılımı'!AC1577+'Mecra Kırılımı'!AC1617+'Mecra Kırılımı'!AC1657+'Mecra Kırılımı'!AC1697+'Mecra Kırılımı'!AC1737+'Mecra Kırılımı'!AC1777+'Mecra Kırılımı'!AC1817</f>
        <v>420.31456157058778</v>
      </c>
      <c r="AD95" s="128">
        <f>+'Mecra Kırılımı'!AD1257+'Mecra Kırılımı'!AD1297+'Mecra Kırılımı'!AD1337+'Mecra Kırılımı'!AD1377+'Mecra Kırılımı'!AD1417+'Mecra Kırılımı'!AD1457+'Mecra Kırılımı'!AD1497+'Mecra Kırılımı'!AD1537+'Mecra Kırılımı'!AD1577+'Mecra Kırılımı'!AD1617+'Mecra Kırılımı'!AD1657+'Mecra Kırılımı'!AD1697+'Mecra Kırılımı'!AD1737+'Mecra Kırılımı'!AD1777+'Mecra Kırılımı'!AD1817</f>
        <v>157.6892801643595</v>
      </c>
      <c r="AE95" s="55">
        <f t="shared" si="50"/>
        <v>4807.3039657810623</v>
      </c>
      <c r="AF95" s="136"/>
    </row>
    <row r="96" spans="2:32" ht="15.75" thickBot="1" x14ac:dyDescent="0.3">
      <c r="B96" s="400"/>
      <c r="C96" s="122" t="s">
        <v>62</v>
      </c>
      <c r="D96" s="129">
        <f>+'Mecra Kırılımı'!D1258+'Mecra Kırılımı'!D1298+'Mecra Kırılımı'!D1338+'Mecra Kırılımı'!D1378+'Mecra Kırılımı'!D1418+'Mecra Kırılımı'!D1458+'Mecra Kırılımı'!D1498+'Mecra Kırılımı'!D1538+'Mecra Kırılımı'!D1578+'Mecra Kırılımı'!D1618+'Mecra Kırılımı'!D1658+'Mecra Kırılımı'!D1698+'Mecra Kırılımı'!D1738+'Mecra Kırılımı'!D1778+'Mecra Kırılımı'!D1818</f>
        <v>0</v>
      </c>
      <c r="E96" s="129">
        <f>+'Mecra Kırılımı'!E1258+'Mecra Kırılımı'!E1298+'Mecra Kırılımı'!E1338+'Mecra Kırılımı'!E1378+'Mecra Kırılımı'!E1418+'Mecra Kırılımı'!E1458+'Mecra Kırılımı'!E1498+'Mecra Kırılımı'!E1538+'Mecra Kırılımı'!E1578+'Mecra Kırılımı'!E1618+'Mecra Kırılımı'!E1658+'Mecra Kırılımı'!E1698+'Mecra Kırılımı'!E1738+'Mecra Kırılımı'!E1778+'Mecra Kırılımı'!E1818</f>
        <v>0</v>
      </c>
      <c r="F96" s="129">
        <f>+'Mecra Kırılımı'!F1258+'Mecra Kırılımı'!F1298+'Mecra Kırılımı'!F1338+'Mecra Kırılımı'!F1378+'Mecra Kırılımı'!F1418+'Mecra Kırılımı'!F1458+'Mecra Kırılımı'!F1498+'Mecra Kırılımı'!F1538+'Mecra Kırılımı'!F1578+'Mecra Kırılımı'!F1618+'Mecra Kırılımı'!F1658+'Mecra Kırılımı'!F1698+'Mecra Kırılımı'!F1738+'Mecra Kırılımı'!F1778+'Mecra Kırılımı'!F1818</f>
        <v>0</v>
      </c>
      <c r="G96" s="129">
        <f>+'Mecra Kırılımı'!G1258+'Mecra Kırılımı'!G1298+'Mecra Kırılımı'!G1338+'Mecra Kırılımı'!G1378+'Mecra Kırılımı'!G1418+'Mecra Kırılımı'!G1458+'Mecra Kırılımı'!G1498+'Mecra Kırılımı'!G1538+'Mecra Kırılımı'!G1578+'Mecra Kırılımı'!G1618+'Mecra Kırılımı'!G1658+'Mecra Kırılımı'!G1698+'Mecra Kırılımı'!G1738+'Mecra Kırılımı'!G1778+'Mecra Kırılımı'!G1818</f>
        <v>0</v>
      </c>
      <c r="H96" s="129">
        <f>+'Mecra Kırılımı'!H1258+'Mecra Kırılımı'!H1298+'Mecra Kırılımı'!H1338+'Mecra Kırılımı'!H1378+'Mecra Kırılımı'!H1418+'Mecra Kırılımı'!H1458+'Mecra Kırılımı'!H1498+'Mecra Kırılımı'!H1538+'Mecra Kırılımı'!H1578+'Mecra Kırılımı'!H1618+'Mecra Kırılımı'!H1658+'Mecra Kırılımı'!H1698+'Mecra Kırılımı'!H1738+'Mecra Kırılımı'!H1778+'Mecra Kırılımı'!H1818</f>
        <v>0</v>
      </c>
      <c r="I96" s="129">
        <f>+'Mecra Kırılımı'!I1258+'Mecra Kırılımı'!I1298+'Mecra Kırılımı'!I1338+'Mecra Kırılımı'!I1378+'Mecra Kırılımı'!I1418+'Mecra Kırılımı'!I1458+'Mecra Kırılımı'!I1498+'Mecra Kırılımı'!I1538+'Mecra Kırılımı'!I1578+'Mecra Kırılımı'!I1618+'Mecra Kırılımı'!I1658+'Mecra Kırılımı'!I1698+'Mecra Kırılımı'!I1738+'Mecra Kırılımı'!I1778+'Mecra Kırılımı'!I1818</f>
        <v>0</v>
      </c>
      <c r="J96" s="129">
        <f>+'Mecra Kırılımı'!J1258+'Mecra Kırılımı'!J1298+'Mecra Kırılımı'!J1338+'Mecra Kırılımı'!J1378+'Mecra Kırılımı'!J1418+'Mecra Kırılımı'!J1458+'Mecra Kırılımı'!J1498+'Mecra Kırılımı'!J1538+'Mecra Kırılımı'!J1578+'Mecra Kırılımı'!J1618+'Mecra Kırılımı'!J1658+'Mecra Kırılımı'!J1698+'Mecra Kırılımı'!J1738+'Mecra Kırılımı'!J1778+'Mecra Kırılımı'!J1818</f>
        <v>0</v>
      </c>
      <c r="K96" s="129">
        <f>+'Mecra Kırılımı'!K1258+'Mecra Kırılımı'!K1298+'Mecra Kırılımı'!K1338+'Mecra Kırılımı'!K1378+'Mecra Kırılımı'!K1418+'Mecra Kırılımı'!K1458+'Mecra Kırılımı'!K1498+'Mecra Kırılımı'!K1538+'Mecra Kırılımı'!K1578+'Mecra Kırılımı'!K1618+'Mecra Kırılımı'!K1658+'Mecra Kırılımı'!K1698+'Mecra Kırılımı'!K1738+'Mecra Kırılımı'!K1778+'Mecra Kırılımı'!K1818</f>
        <v>0</v>
      </c>
      <c r="L96" s="129">
        <f>+'Mecra Kırılımı'!L1258+'Mecra Kırılımı'!L1298+'Mecra Kırılımı'!L1338+'Mecra Kırılımı'!L1378+'Mecra Kırılımı'!L1418+'Mecra Kırılımı'!L1458+'Mecra Kırılımı'!L1498+'Mecra Kırılımı'!L1538+'Mecra Kırılımı'!L1578+'Mecra Kırılımı'!L1618+'Mecra Kırılımı'!L1658+'Mecra Kırılımı'!L1698+'Mecra Kırılımı'!L1738+'Mecra Kırılımı'!L1778+'Mecra Kırılımı'!L1818</f>
        <v>0</v>
      </c>
      <c r="M96" s="129">
        <f>+'Mecra Kırılımı'!M1258+'Mecra Kırılımı'!M1298+'Mecra Kırılımı'!M1338+'Mecra Kırılımı'!M1378+'Mecra Kırılımı'!M1418+'Mecra Kırılımı'!M1458+'Mecra Kırılımı'!M1498+'Mecra Kırılımı'!M1538+'Mecra Kırılımı'!M1578+'Mecra Kırılımı'!M1618+'Mecra Kırılımı'!M1658+'Mecra Kırılımı'!M1698+'Mecra Kırılımı'!M1738+'Mecra Kırılımı'!M1778+'Mecra Kırılımı'!M1818</f>
        <v>0</v>
      </c>
      <c r="N96" s="129">
        <f>+'Mecra Kırılımı'!N1258+'Mecra Kırılımı'!N1298+'Mecra Kırılımı'!N1338+'Mecra Kırılımı'!N1378+'Mecra Kırılımı'!N1418+'Mecra Kırılımı'!N1458+'Mecra Kırılımı'!N1498+'Mecra Kırılımı'!N1538+'Mecra Kırılımı'!N1578+'Mecra Kırılımı'!N1618+'Mecra Kırılımı'!N1658+'Mecra Kırılımı'!N1698+'Mecra Kırılımı'!N1738+'Mecra Kırılımı'!N1778+'Mecra Kırılımı'!N1818</f>
        <v>0</v>
      </c>
      <c r="O96" s="129">
        <f>+'Mecra Kırılımı'!O1258+'Mecra Kırılımı'!O1298+'Mecra Kırılımı'!O1338+'Mecra Kırılımı'!O1378+'Mecra Kırılımı'!O1418+'Mecra Kırılımı'!O1458+'Mecra Kırılımı'!O1498+'Mecra Kırılımı'!O1538+'Mecra Kırılımı'!O1578+'Mecra Kırılımı'!O1618+'Mecra Kırılımı'!O1658+'Mecra Kırılımı'!O1698+'Mecra Kırılımı'!O1738+'Mecra Kırılımı'!O1778+'Mecra Kırılımı'!O1818</f>
        <v>0</v>
      </c>
      <c r="P96" s="144">
        <f t="shared" si="0"/>
        <v>0</v>
      </c>
      <c r="Q96" s="4"/>
      <c r="R96" s="123" t="s">
        <v>223</v>
      </c>
      <c r="S96" s="128">
        <f>+'Mecra Kırılımı'!S1258+'Mecra Kırılımı'!S1298+'Mecra Kırılımı'!S1338+'Mecra Kırılımı'!S1378+'Mecra Kırılımı'!S1418+'Mecra Kırılımı'!S1458+'Mecra Kırılımı'!S1498+'Mecra Kırılımı'!S1538+'Mecra Kırılımı'!S1578+'Mecra Kırılımı'!S1618+'Mecra Kırılımı'!S1658+'Mecra Kırılımı'!S1698+'Mecra Kırılımı'!S1738+'Mecra Kırılımı'!S1778+'Mecra Kırılımı'!S1818</f>
        <v>0</v>
      </c>
      <c r="T96" s="128">
        <f>+'Mecra Kırılımı'!T1258+'Mecra Kırılımı'!T1298+'Mecra Kırılımı'!T1338+'Mecra Kırılımı'!T1378+'Mecra Kırılımı'!T1418+'Mecra Kırılımı'!T1458+'Mecra Kırılımı'!T1498+'Mecra Kırılımı'!T1538+'Mecra Kırılımı'!T1578+'Mecra Kırılımı'!T1618+'Mecra Kırılımı'!T1658+'Mecra Kırılımı'!T1698+'Mecra Kırılımı'!T1738+'Mecra Kırılımı'!T1778+'Mecra Kırılımı'!T1818</f>
        <v>131.27099999999999</v>
      </c>
      <c r="U96" s="128">
        <f>+'Mecra Kırılımı'!U1258+'Mecra Kırılımı'!U1298+'Mecra Kırılımı'!U1338+'Mecra Kırılımı'!U1378+'Mecra Kırılımı'!U1418+'Mecra Kırılımı'!U1458+'Mecra Kırılımı'!U1498+'Mecra Kırılımı'!U1538+'Mecra Kırılımı'!U1578+'Mecra Kırılımı'!U1618+'Mecra Kırılımı'!U1658+'Mecra Kırılımı'!U1698+'Mecra Kırılımı'!U1738+'Mecra Kırılımı'!U1778+'Mecra Kırılımı'!U1818</f>
        <v>48.047801910807195</v>
      </c>
      <c r="V96" s="128">
        <f>+'Mecra Kırılımı'!V1258+'Mecra Kırılımı'!V1298+'Mecra Kırılımı'!V1338+'Mecra Kırılımı'!V1378+'Mecra Kırılımı'!V1418+'Mecra Kırılımı'!V1458+'Mecra Kırılımı'!V1498+'Mecra Kırılımı'!V1538+'Mecra Kırılımı'!V1578+'Mecra Kırılımı'!V1618+'Mecra Kırılımı'!V1658+'Mecra Kırılımı'!V1698+'Mecra Kırılımı'!V1738+'Mecra Kırılımı'!V1778+'Mecra Kırılımı'!V1818</f>
        <v>0</v>
      </c>
      <c r="W96" s="128">
        <f>+'Mecra Kırılımı'!W1258+'Mecra Kırılımı'!W1298+'Mecra Kırılımı'!W1338+'Mecra Kırılımı'!W1378+'Mecra Kırılımı'!W1418+'Mecra Kırılımı'!W1458+'Mecra Kırılımı'!W1498+'Mecra Kırılımı'!W1538+'Mecra Kırılımı'!W1578+'Mecra Kırılımı'!W1618+'Mecra Kırılımı'!W1658+'Mecra Kırılımı'!W1698+'Mecra Kırılımı'!W1738+'Mecra Kırılımı'!W1778+'Mecra Kırılımı'!W1818</f>
        <v>0</v>
      </c>
      <c r="X96" s="128">
        <f>+'Mecra Kırılımı'!X1258+'Mecra Kırılımı'!X1298+'Mecra Kırılımı'!X1338+'Mecra Kırılımı'!X1378+'Mecra Kırılımı'!X1418+'Mecra Kırılımı'!X1458+'Mecra Kırılımı'!X1498+'Mecra Kırılımı'!X1538+'Mecra Kırılımı'!X1578+'Mecra Kırılımı'!X1618+'Mecra Kırılımı'!X1658+'Mecra Kırılımı'!X1698+'Mecra Kırılımı'!X1738+'Mecra Kırılımı'!X1778+'Mecra Kırılımı'!X1818</f>
        <v>152.67965663414907</v>
      </c>
      <c r="Y96" s="128">
        <f>+'Mecra Kırılımı'!Y1258+'Mecra Kırılımı'!Y1298+'Mecra Kırılımı'!Y1338+'Mecra Kırılımı'!Y1378+'Mecra Kırılımı'!Y1418+'Mecra Kırılımı'!Y1458+'Mecra Kırılımı'!Y1498+'Mecra Kırılımı'!Y1538+'Mecra Kırılımı'!Y1578+'Mecra Kırılımı'!Y1618+'Mecra Kırılımı'!Y1658+'Mecra Kırılımı'!Y1698+'Mecra Kırılımı'!Y1738+'Mecra Kırılımı'!Y1778+'Mecra Kırılımı'!Y1818</f>
        <v>492.97465276359401</v>
      </c>
      <c r="Z96" s="128">
        <f>+'Mecra Kırılımı'!Z1258+'Mecra Kırılımı'!Z1298+'Mecra Kırılımı'!Z1338+'Mecra Kırılımı'!Z1378+'Mecra Kırılımı'!Z1418+'Mecra Kırılımı'!Z1458+'Mecra Kırılımı'!Z1498+'Mecra Kırılımı'!Z1538+'Mecra Kırılımı'!Z1578+'Mecra Kırılımı'!Z1618+'Mecra Kırılımı'!Z1658+'Mecra Kırılımı'!Z1698+'Mecra Kırılımı'!Z1738+'Mecra Kırılımı'!Z1778+'Mecra Kırılımı'!Z1818</f>
        <v>14.907708223676952</v>
      </c>
      <c r="AA96" s="128">
        <f>+'Mecra Kırılımı'!AA1258+'Mecra Kırılımı'!AA1298+'Mecra Kırılımı'!AA1338+'Mecra Kırılımı'!AA1378+'Mecra Kırılımı'!AA1418+'Mecra Kırılımı'!AA1458+'Mecra Kırılımı'!AA1498+'Mecra Kırılımı'!AA1538+'Mecra Kırılımı'!AA1578+'Mecra Kırılımı'!AA1618+'Mecra Kırılımı'!AA1658+'Mecra Kırılımı'!AA1698+'Mecra Kırılımı'!AA1738+'Mecra Kırılımı'!AA1778+'Mecra Kırılımı'!AA1818</f>
        <v>17.468149185406315</v>
      </c>
      <c r="AB96" s="128">
        <f>+'Mecra Kırılımı'!AB1258+'Mecra Kırılımı'!AB1298+'Mecra Kırılımı'!AB1338+'Mecra Kırılımı'!AB1378+'Mecra Kırılımı'!AB1418+'Mecra Kırılımı'!AB1458+'Mecra Kırılımı'!AB1498+'Mecra Kırılımı'!AB1538+'Mecra Kırılımı'!AB1578+'Mecra Kırılımı'!AB1618+'Mecra Kırılımı'!AB1658+'Mecra Kırılımı'!AB1698+'Mecra Kırılımı'!AB1738+'Mecra Kırılımı'!AB1778+'Mecra Kırılımı'!AB1818</f>
        <v>98.541151980849818</v>
      </c>
      <c r="AC96" s="128">
        <f>+'Mecra Kırılımı'!AC1258+'Mecra Kırılımı'!AC1298+'Mecra Kırılımı'!AC1338+'Mecra Kırılımı'!AC1378+'Mecra Kırılımı'!AC1418+'Mecra Kırılımı'!AC1458+'Mecra Kırılımı'!AC1498+'Mecra Kırılımı'!AC1538+'Mecra Kırılımı'!AC1578+'Mecra Kırılımı'!AC1618+'Mecra Kırılımı'!AC1658+'Mecra Kırılımı'!AC1698+'Mecra Kırılımı'!AC1738+'Mecra Kırılımı'!AC1778+'Mecra Kırılımı'!AC1818</f>
        <v>26.985134502848297</v>
      </c>
      <c r="AD96" s="128">
        <f>+'Mecra Kırılımı'!AD1258+'Mecra Kırılımı'!AD1298+'Mecra Kırılımı'!AD1338+'Mecra Kırılımı'!AD1378+'Mecra Kırılımı'!AD1418+'Mecra Kırılımı'!AD1458+'Mecra Kırılımı'!AD1498+'Mecra Kırılımı'!AD1538+'Mecra Kırılımı'!AD1578+'Mecra Kırılımı'!AD1618+'Mecra Kırılımı'!AD1658+'Mecra Kırılımı'!AD1698+'Mecra Kırılımı'!AD1738+'Mecra Kırılımı'!AD1778+'Mecra Kırılımı'!AD1818</f>
        <v>0</v>
      </c>
      <c r="AE96" s="55">
        <f t="shared" si="50"/>
        <v>982.87525520133158</v>
      </c>
      <c r="AF96" s="136"/>
    </row>
    <row r="97" spans="2:32" ht="15.75" thickBot="1" x14ac:dyDescent="0.3">
      <c r="B97" s="400"/>
      <c r="C97" s="122" t="s">
        <v>63</v>
      </c>
      <c r="D97" s="129">
        <f>+'Mecra Kırılımı'!D1259+'Mecra Kırılımı'!D1299+'Mecra Kırılımı'!D1339+'Mecra Kırılımı'!D1379+'Mecra Kırılımı'!D1419+'Mecra Kırılımı'!D1459+'Mecra Kırılımı'!D1499+'Mecra Kırılımı'!D1539+'Mecra Kırılımı'!D1579+'Mecra Kırılımı'!D1619+'Mecra Kırılımı'!D1659+'Mecra Kırılımı'!D1699+'Mecra Kırılımı'!D1739+'Mecra Kırılımı'!D1779+'Mecra Kırılımı'!D1819</f>
        <v>72081</v>
      </c>
      <c r="E97" s="129">
        <f>+'Mecra Kırılımı'!E1259+'Mecra Kırılımı'!E1299+'Mecra Kırılımı'!E1339+'Mecra Kırılımı'!E1379+'Mecra Kırılımı'!E1419+'Mecra Kırılımı'!E1459+'Mecra Kırılımı'!E1499+'Mecra Kırılımı'!E1539+'Mecra Kırılımı'!E1579+'Mecra Kırılımı'!E1619+'Mecra Kırılımı'!E1659+'Mecra Kırılımı'!E1699+'Mecra Kırılımı'!E1739+'Mecra Kırılımı'!E1779+'Mecra Kırılımı'!E1819</f>
        <v>122145</v>
      </c>
      <c r="F97" s="129">
        <f>+'Mecra Kırılımı'!F1259+'Mecra Kırılımı'!F1299+'Mecra Kırılımı'!F1339+'Mecra Kırılımı'!F1379+'Mecra Kırılımı'!F1419+'Mecra Kırılımı'!F1459+'Mecra Kırılımı'!F1499+'Mecra Kırılımı'!F1539+'Mecra Kırılımı'!F1579+'Mecra Kırılımı'!F1619+'Mecra Kırılımı'!F1659+'Mecra Kırılımı'!F1699+'Mecra Kırılımı'!F1739+'Mecra Kırılımı'!F1779+'Mecra Kırılımı'!F1819</f>
        <v>0</v>
      </c>
      <c r="G97" s="129">
        <f>+'Mecra Kırılımı'!G1259+'Mecra Kırılımı'!G1299+'Mecra Kırılımı'!G1339+'Mecra Kırılımı'!G1379+'Mecra Kırılımı'!G1419+'Mecra Kırılımı'!G1459+'Mecra Kırılımı'!G1499+'Mecra Kırılımı'!G1539+'Mecra Kırılımı'!G1579+'Mecra Kırılımı'!G1619+'Mecra Kırılımı'!G1659+'Mecra Kırılımı'!G1699+'Mecra Kırılımı'!G1739+'Mecra Kırılımı'!G1779+'Mecra Kırılımı'!G1819</f>
        <v>0</v>
      </c>
      <c r="H97" s="129">
        <f>+'Mecra Kırılımı'!H1259+'Mecra Kırılımı'!H1299+'Mecra Kırılımı'!H1339+'Mecra Kırılımı'!H1379+'Mecra Kırılımı'!H1419+'Mecra Kırılımı'!H1459+'Mecra Kırılımı'!H1499+'Mecra Kırılımı'!H1539+'Mecra Kırılımı'!H1579+'Mecra Kırılımı'!H1619+'Mecra Kırılımı'!H1659+'Mecra Kırılımı'!H1699+'Mecra Kırılımı'!H1739+'Mecra Kırılımı'!H1779+'Mecra Kırılımı'!H1819</f>
        <v>0</v>
      </c>
      <c r="I97" s="129">
        <f>+'Mecra Kırılımı'!I1259+'Mecra Kırılımı'!I1299+'Mecra Kırılımı'!I1339+'Mecra Kırılımı'!I1379+'Mecra Kırılımı'!I1419+'Mecra Kırılımı'!I1459+'Mecra Kırılımı'!I1499+'Mecra Kırılımı'!I1539+'Mecra Kırılımı'!I1579+'Mecra Kırılımı'!I1619+'Mecra Kırılımı'!I1659+'Mecra Kırılımı'!I1699+'Mecra Kırılımı'!I1739+'Mecra Kırılımı'!I1779+'Mecra Kırılımı'!I1819</f>
        <v>0</v>
      </c>
      <c r="J97" s="129">
        <f>+'Mecra Kırılımı'!J1259+'Mecra Kırılımı'!J1299+'Mecra Kırılımı'!J1339+'Mecra Kırılımı'!J1379+'Mecra Kırılımı'!J1419+'Mecra Kırılımı'!J1459+'Mecra Kırılımı'!J1499+'Mecra Kırılımı'!J1539+'Mecra Kırılımı'!J1579+'Mecra Kırılımı'!J1619+'Mecra Kırılımı'!J1659+'Mecra Kırılımı'!J1699+'Mecra Kırılımı'!J1739+'Mecra Kırılımı'!J1779+'Mecra Kırılımı'!J1819</f>
        <v>0</v>
      </c>
      <c r="K97" s="129">
        <f>+'Mecra Kırılımı'!K1259+'Mecra Kırılımı'!K1299+'Mecra Kırılımı'!K1339+'Mecra Kırılımı'!K1379+'Mecra Kırılımı'!K1419+'Mecra Kırılımı'!K1459+'Mecra Kırılımı'!K1499+'Mecra Kırılımı'!K1539+'Mecra Kırılımı'!K1579+'Mecra Kırılımı'!K1619+'Mecra Kırılımı'!K1659+'Mecra Kırılımı'!K1699+'Mecra Kırılımı'!K1739+'Mecra Kırılımı'!K1779+'Mecra Kırılımı'!K1819</f>
        <v>0</v>
      </c>
      <c r="L97" s="129">
        <f>+'Mecra Kırılımı'!L1259+'Mecra Kırılımı'!L1299+'Mecra Kırılımı'!L1339+'Mecra Kırılımı'!L1379+'Mecra Kırılımı'!L1419+'Mecra Kırılımı'!L1459+'Mecra Kırılımı'!L1499+'Mecra Kırılımı'!L1539+'Mecra Kırılımı'!L1579+'Mecra Kırılımı'!L1619+'Mecra Kırılımı'!L1659+'Mecra Kırılımı'!L1699+'Mecra Kırılımı'!L1739+'Mecra Kırılımı'!L1779+'Mecra Kırılımı'!L1819</f>
        <v>0</v>
      </c>
      <c r="M97" s="129">
        <f>+'Mecra Kırılımı'!M1259+'Mecra Kırılımı'!M1299+'Mecra Kırılımı'!M1339+'Mecra Kırılımı'!M1379+'Mecra Kırılımı'!M1419+'Mecra Kırılımı'!M1459+'Mecra Kırılımı'!M1499+'Mecra Kırılımı'!M1539+'Mecra Kırılımı'!M1579+'Mecra Kırılımı'!M1619+'Mecra Kırılımı'!M1659+'Mecra Kırılımı'!M1699+'Mecra Kırılımı'!M1739+'Mecra Kırılımı'!M1779+'Mecra Kırılımı'!M1819</f>
        <v>0</v>
      </c>
      <c r="N97" s="129">
        <f>+'Mecra Kırılımı'!N1259+'Mecra Kırılımı'!N1299+'Mecra Kırılımı'!N1339+'Mecra Kırılımı'!N1379+'Mecra Kırılımı'!N1419+'Mecra Kırılımı'!N1459+'Mecra Kırılımı'!N1499+'Mecra Kırılımı'!N1539+'Mecra Kırılımı'!N1579+'Mecra Kırılımı'!N1619+'Mecra Kırılımı'!N1659+'Mecra Kırılımı'!N1699+'Mecra Kırılımı'!N1739+'Mecra Kırılımı'!N1779+'Mecra Kırılımı'!N1819</f>
        <v>0</v>
      </c>
      <c r="O97" s="129">
        <f>+'Mecra Kırılımı'!O1259+'Mecra Kırılımı'!O1299+'Mecra Kırılımı'!O1339+'Mecra Kırılımı'!O1379+'Mecra Kırılımı'!O1419+'Mecra Kırılımı'!O1459+'Mecra Kırılımı'!O1499+'Mecra Kırılımı'!O1539+'Mecra Kırılımı'!O1579+'Mecra Kırılımı'!O1619+'Mecra Kırılımı'!O1659+'Mecra Kırılımı'!O1699+'Mecra Kırılımı'!O1739+'Mecra Kırılımı'!O1779+'Mecra Kırılımı'!O1819</f>
        <v>0</v>
      </c>
      <c r="P97" s="144">
        <f t="shared" si="0"/>
        <v>194226</v>
      </c>
      <c r="Q97" s="9"/>
      <c r="R97" s="123" t="s">
        <v>224</v>
      </c>
      <c r="S97" s="128">
        <f>+'Mecra Kırılımı'!S1259+'Mecra Kırılımı'!S1299+'Mecra Kırılımı'!S1339+'Mecra Kırılımı'!S1379+'Mecra Kırılımı'!S1419+'Mecra Kırılımı'!S1459+'Mecra Kırılımı'!S1499+'Mecra Kırılımı'!S1539+'Mecra Kırılımı'!S1579+'Mecra Kırılımı'!S1619+'Mecra Kırılımı'!S1659+'Mecra Kırılımı'!S1699+'Mecra Kırılımı'!S1739+'Mecra Kırılımı'!S1779+'Mecra Kırılımı'!S1819</f>
        <v>0</v>
      </c>
      <c r="T97" s="128">
        <f>+'Mecra Kırılımı'!T1259+'Mecra Kırılımı'!T1299+'Mecra Kırılımı'!T1339+'Mecra Kırılımı'!T1379+'Mecra Kırılımı'!T1419+'Mecra Kırılımı'!T1459+'Mecra Kırılımı'!T1499+'Mecra Kırılımı'!T1539+'Mecra Kırılımı'!T1579+'Mecra Kırılımı'!T1619+'Mecra Kırılımı'!T1659+'Mecra Kırılımı'!T1699+'Mecra Kırılımı'!T1739+'Mecra Kırılımı'!T1779+'Mecra Kırılımı'!T1819</f>
        <v>0</v>
      </c>
      <c r="U97" s="128">
        <f>+'Mecra Kırılımı'!U1259+'Mecra Kırılımı'!U1299+'Mecra Kırılımı'!U1339+'Mecra Kırılımı'!U1379+'Mecra Kırılımı'!U1419+'Mecra Kırılımı'!U1459+'Mecra Kırılımı'!U1499+'Mecra Kırılımı'!U1539+'Mecra Kırılımı'!U1579+'Mecra Kırılımı'!U1619+'Mecra Kırılımı'!U1659+'Mecra Kırılımı'!U1699+'Mecra Kırılımı'!U1739+'Mecra Kırılımı'!U1779+'Mecra Kırılımı'!U1819</f>
        <v>0</v>
      </c>
      <c r="V97" s="128">
        <f>+'Mecra Kırılımı'!V1259+'Mecra Kırılımı'!V1299+'Mecra Kırılımı'!V1339+'Mecra Kırılımı'!V1379+'Mecra Kırılımı'!V1419+'Mecra Kırılımı'!V1459+'Mecra Kırılımı'!V1499+'Mecra Kırılımı'!V1539+'Mecra Kırılımı'!V1579+'Mecra Kırılımı'!V1619+'Mecra Kırılımı'!V1659+'Mecra Kırılımı'!V1699+'Mecra Kırılımı'!V1739+'Mecra Kırılımı'!V1779+'Mecra Kırılımı'!V1819</f>
        <v>135.80000000000001</v>
      </c>
      <c r="W97" s="128">
        <f>+'Mecra Kırılımı'!W1259+'Mecra Kırılımı'!W1299+'Mecra Kırılımı'!W1339+'Mecra Kırılımı'!W1379+'Mecra Kırılımı'!W1419+'Mecra Kırılımı'!W1459+'Mecra Kırılımı'!W1499+'Mecra Kırılımı'!W1539+'Mecra Kırılımı'!W1579+'Mecra Kırılımı'!W1619+'Mecra Kırılımı'!W1659+'Mecra Kırılımı'!W1699+'Mecra Kırılımı'!W1739+'Mecra Kırılımı'!W1779+'Mecra Kırılımı'!W1819</f>
        <v>0</v>
      </c>
      <c r="X97" s="128">
        <f>+'Mecra Kırılımı'!X1259+'Mecra Kırılımı'!X1299+'Mecra Kırılımı'!X1339+'Mecra Kırılımı'!X1379+'Mecra Kırılımı'!X1419+'Mecra Kırılımı'!X1459+'Mecra Kırılımı'!X1499+'Mecra Kırılımı'!X1539+'Mecra Kırılımı'!X1579+'Mecra Kırılımı'!X1619+'Mecra Kırılımı'!X1659+'Mecra Kırılımı'!X1699+'Mecra Kırılımı'!X1739+'Mecra Kırılımı'!X1779+'Mecra Kırılımı'!X1819</f>
        <v>0</v>
      </c>
      <c r="Y97" s="128">
        <f>+'Mecra Kırılımı'!Y1259+'Mecra Kırılımı'!Y1299+'Mecra Kırılımı'!Y1339+'Mecra Kırılımı'!Y1379+'Mecra Kırılımı'!Y1419+'Mecra Kırılımı'!Y1459+'Mecra Kırılımı'!Y1499+'Mecra Kırılımı'!Y1539+'Mecra Kırılımı'!Y1579+'Mecra Kırılımı'!Y1619+'Mecra Kırılımı'!Y1659+'Mecra Kırılımı'!Y1699+'Mecra Kırılımı'!Y1739+'Mecra Kırılımı'!Y1779+'Mecra Kırılımı'!Y1819</f>
        <v>0</v>
      </c>
      <c r="Z97" s="128">
        <f>+'Mecra Kırılımı'!Z1259+'Mecra Kırılımı'!Z1299+'Mecra Kırılımı'!Z1339+'Mecra Kırılımı'!Z1379+'Mecra Kırılımı'!Z1419+'Mecra Kırılımı'!Z1459+'Mecra Kırılımı'!Z1499+'Mecra Kırılımı'!Z1539+'Mecra Kırılımı'!Z1579+'Mecra Kırılımı'!Z1619+'Mecra Kırılımı'!Z1659+'Mecra Kırılımı'!Z1699+'Mecra Kırılımı'!Z1739+'Mecra Kırılımı'!Z1779+'Mecra Kırılımı'!Z1819</f>
        <v>0</v>
      </c>
      <c r="AA97" s="128">
        <f>+'Mecra Kırılımı'!AA1259+'Mecra Kırılımı'!AA1299+'Mecra Kırılımı'!AA1339+'Mecra Kırılımı'!AA1379+'Mecra Kırılımı'!AA1419+'Mecra Kırılımı'!AA1459+'Mecra Kırılımı'!AA1499+'Mecra Kırılımı'!AA1539+'Mecra Kırılımı'!AA1579+'Mecra Kırılımı'!AA1619+'Mecra Kırılımı'!AA1659+'Mecra Kırılımı'!AA1699+'Mecra Kırılımı'!AA1739+'Mecra Kırılımı'!AA1779+'Mecra Kırılımı'!AA1819</f>
        <v>0</v>
      </c>
      <c r="AB97" s="128">
        <f>+'Mecra Kırılımı'!AB1259+'Mecra Kırılımı'!AB1299+'Mecra Kırılımı'!AB1339+'Mecra Kırılımı'!AB1379+'Mecra Kırılımı'!AB1419+'Mecra Kırılımı'!AB1459+'Mecra Kırılımı'!AB1499+'Mecra Kırılımı'!AB1539+'Mecra Kırılımı'!AB1579+'Mecra Kırılımı'!AB1619+'Mecra Kırılımı'!AB1659+'Mecra Kırılımı'!AB1699+'Mecra Kırılımı'!AB1739+'Mecra Kırılımı'!AB1779+'Mecra Kırılımı'!AB1819</f>
        <v>0</v>
      </c>
      <c r="AC97" s="128">
        <f>+'Mecra Kırılımı'!AC1259+'Mecra Kırılımı'!AC1299+'Mecra Kırılımı'!AC1339+'Mecra Kırılımı'!AC1379+'Mecra Kırılımı'!AC1419+'Mecra Kırılımı'!AC1459+'Mecra Kırılımı'!AC1499+'Mecra Kırılımı'!AC1539+'Mecra Kırılımı'!AC1579+'Mecra Kırılımı'!AC1619+'Mecra Kırılımı'!AC1659+'Mecra Kırılımı'!AC1699+'Mecra Kırılımı'!AC1739+'Mecra Kırılımı'!AC1779+'Mecra Kırılımı'!AC1819</f>
        <v>0</v>
      </c>
      <c r="AD97" s="128">
        <f>+'Mecra Kırılımı'!AD1259+'Mecra Kırılımı'!AD1299+'Mecra Kırılımı'!AD1339+'Mecra Kırılımı'!AD1379+'Mecra Kırılımı'!AD1419+'Mecra Kırılımı'!AD1459+'Mecra Kırılımı'!AD1499+'Mecra Kırılımı'!AD1539+'Mecra Kırılımı'!AD1579+'Mecra Kırılımı'!AD1619+'Mecra Kırılımı'!AD1659+'Mecra Kırılımı'!AD1699+'Mecra Kırılımı'!AD1739+'Mecra Kırılımı'!AD1779+'Mecra Kırılımı'!AD1819</f>
        <v>0</v>
      </c>
      <c r="AE97" s="55">
        <f t="shared" si="50"/>
        <v>135.80000000000001</v>
      </c>
      <c r="AF97" s="136"/>
    </row>
    <row r="98" spans="2:32" x14ac:dyDescent="0.25">
      <c r="B98" s="400"/>
      <c r="C98" s="122" t="s">
        <v>64</v>
      </c>
      <c r="D98" s="129">
        <f>+'Mecra Kırılımı'!D1260+'Mecra Kırılımı'!D1300+'Mecra Kırılımı'!D1340+'Mecra Kırılımı'!D1380+'Mecra Kırılımı'!D1420+'Mecra Kırılımı'!D1460+'Mecra Kırılımı'!D1500+'Mecra Kırılımı'!D1540+'Mecra Kırılımı'!D1580+'Mecra Kırılımı'!D1620+'Mecra Kırılımı'!D1660+'Mecra Kırılımı'!D1700+'Mecra Kırılımı'!D1740+'Mecra Kırılımı'!D1780+'Mecra Kırılımı'!D1820</f>
        <v>130700</v>
      </c>
      <c r="E98" s="129">
        <f>+'Mecra Kırılımı'!E1260+'Mecra Kırılımı'!E1300+'Mecra Kırılımı'!E1340+'Mecra Kırılımı'!E1380+'Mecra Kırılımı'!E1420+'Mecra Kırılımı'!E1460+'Mecra Kırılımı'!E1500+'Mecra Kırılımı'!E1540+'Mecra Kırılımı'!E1580+'Mecra Kırılımı'!E1620+'Mecra Kırılımı'!E1660+'Mecra Kırılımı'!E1700+'Mecra Kırılımı'!E1740+'Mecra Kırılımı'!E1780+'Mecra Kırılımı'!E1820</f>
        <v>405500</v>
      </c>
      <c r="F98" s="129">
        <f>+'Mecra Kırılımı'!F1260+'Mecra Kırılımı'!F1300+'Mecra Kırılımı'!F1340+'Mecra Kırılımı'!F1380+'Mecra Kırılımı'!F1420+'Mecra Kırılımı'!F1460+'Mecra Kırılımı'!F1500+'Mecra Kırılımı'!F1540+'Mecra Kırılımı'!F1580+'Mecra Kırılımı'!F1620+'Mecra Kırılımı'!F1660+'Mecra Kırılımı'!F1700+'Mecra Kırılımı'!F1740+'Mecra Kırılımı'!F1780+'Mecra Kırılımı'!F1820</f>
        <v>0</v>
      </c>
      <c r="G98" s="129">
        <f>+'Mecra Kırılımı'!G1260+'Mecra Kırılımı'!G1300+'Mecra Kırılımı'!G1340+'Mecra Kırılımı'!G1380+'Mecra Kırılımı'!G1420+'Mecra Kırılımı'!G1460+'Mecra Kırılımı'!G1500+'Mecra Kırılımı'!G1540+'Mecra Kırılımı'!G1580+'Mecra Kırılımı'!G1620+'Mecra Kırılımı'!G1660+'Mecra Kırılımı'!G1700+'Mecra Kırılımı'!G1740+'Mecra Kırılımı'!G1780+'Mecra Kırılımı'!G1820</f>
        <v>7000</v>
      </c>
      <c r="H98" s="129">
        <f>+'Mecra Kırılımı'!H1260+'Mecra Kırılımı'!H1300+'Mecra Kırılımı'!H1340+'Mecra Kırılımı'!H1380+'Mecra Kırılımı'!H1420+'Mecra Kırılımı'!H1460+'Mecra Kırılımı'!H1500+'Mecra Kırılımı'!H1540+'Mecra Kırılımı'!H1580+'Mecra Kırılımı'!H1620+'Mecra Kırılımı'!H1660+'Mecra Kırılımı'!H1700+'Mecra Kırılımı'!H1740+'Mecra Kırılımı'!H1780+'Mecra Kırılımı'!H1820</f>
        <v>0</v>
      </c>
      <c r="I98" s="129">
        <f>+'Mecra Kırılımı'!I1260+'Mecra Kırılımı'!I1300+'Mecra Kırılımı'!I1340+'Mecra Kırılımı'!I1380+'Mecra Kırılımı'!I1420+'Mecra Kırılımı'!I1460+'Mecra Kırılımı'!I1500+'Mecra Kırılımı'!I1540+'Mecra Kırılımı'!I1580+'Mecra Kırılımı'!I1620+'Mecra Kırılımı'!I1660+'Mecra Kırılımı'!I1700+'Mecra Kırılımı'!I1740+'Mecra Kırılımı'!I1780+'Mecra Kırılımı'!I1820</f>
        <v>0</v>
      </c>
      <c r="J98" s="129">
        <f>+'Mecra Kırılımı'!J1260+'Mecra Kırılımı'!J1300+'Mecra Kırılımı'!J1340+'Mecra Kırılımı'!J1380+'Mecra Kırılımı'!J1420+'Mecra Kırılımı'!J1460+'Mecra Kırılımı'!J1500+'Mecra Kırılımı'!J1540+'Mecra Kırılımı'!J1580+'Mecra Kırılımı'!J1620+'Mecra Kırılımı'!J1660+'Mecra Kırılımı'!J1700+'Mecra Kırılımı'!J1740+'Mecra Kırılımı'!J1780+'Mecra Kırılımı'!J1820</f>
        <v>0</v>
      </c>
      <c r="K98" s="129">
        <f>+'Mecra Kırılımı'!K1260+'Mecra Kırılımı'!K1300+'Mecra Kırılımı'!K1340+'Mecra Kırılımı'!K1380+'Mecra Kırılımı'!K1420+'Mecra Kırılımı'!K1460+'Mecra Kırılımı'!K1500+'Mecra Kırılımı'!K1540+'Mecra Kırılımı'!K1580+'Mecra Kırılımı'!K1620+'Mecra Kırılımı'!K1660+'Mecra Kırılımı'!K1700+'Mecra Kırılımı'!K1740+'Mecra Kırılımı'!K1780+'Mecra Kırılımı'!K1820</f>
        <v>0</v>
      </c>
      <c r="L98" s="129">
        <f>+'Mecra Kırılımı'!L1260+'Mecra Kırılımı'!L1300+'Mecra Kırılımı'!L1340+'Mecra Kırılımı'!L1380+'Mecra Kırılımı'!L1420+'Mecra Kırılımı'!L1460+'Mecra Kırılımı'!L1500+'Mecra Kırılımı'!L1540+'Mecra Kırılımı'!L1580+'Mecra Kırılımı'!L1620+'Mecra Kırılımı'!L1660+'Mecra Kırılımı'!L1700+'Mecra Kırılımı'!L1740+'Mecra Kırılımı'!L1780+'Mecra Kırılımı'!L1820</f>
        <v>270000</v>
      </c>
      <c r="M98" s="129">
        <f>+'Mecra Kırılımı'!M1260+'Mecra Kırılımı'!M1300+'Mecra Kırılımı'!M1340+'Mecra Kırılımı'!M1380+'Mecra Kırılımı'!M1420+'Mecra Kırılımı'!M1460+'Mecra Kırılımı'!M1500+'Mecra Kırılımı'!M1540+'Mecra Kırılımı'!M1580+'Mecra Kırılımı'!M1620+'Mecra Kırılımı'!M1660+'Mecra Kırılımı'!M1700+'Mecra Kırılımı'!M1740+'Mecra Kırılımı'!M1780+'Mecra Kırılımı'!M1820</f>
        <v>7000</v>
      </c>
      <c r="N98" s="129">
        <f>+'Mecra Kırılımı'!N1260+'Mecra Kırılımı'!N1300+'Mecra Kırılımı'!N1340+'Mecra Kırılımı'!N1380+'Mecra Kırılımı'!N1420+'Mecra Kırılımı'!N1460+'Mecra Kırılımı'!N1500+'Mecra Kırılımı'!N1540+'Mecra Kırılımı'!N1580+'Mecra Kırılımı'!N1620+'Mecra Kırılımı'!N1660+'Mecra Kırılımı'!N1700+'Mecra Kırılımı'!N1740+'Mecra Kırılımı'!N1780+'Mecra Kırılımı'!N1820</f>
        <v>0</v>
      </c>
      <c r="O98" s="129">
        <f>+'Mecra Kırılımı'!O1260+'Mecra Kırılımı'!O1300+'Mecra Kırılımı'!O1340+'Mecra Kırılımı'!O1380+'Mecra Kırılımı'!O1420+'Mecra Kırılımı'!O1460+'Mecra Kırılımı'!O1500+'Mecra Kırılımı'!O1540+'Mecra Kırılımı'!O1580+'Mecra Kırılımı'!O1620+'Mecra Kırılımı'!O1660+'Mecra Kırılımı'!O1700+'Mecra Kırılımı'!O1740+'Mecra Kırılımı'!O1780+'Mecra Kırılımı'!O1820</f>
        <v>0</v>
      </c>
      <c r="P98" s="144">
        <f t="shared" si="0"/>
        <v>820200</v>
      </c>
      <c r="Q98" s="9"/>
      <c r="R98" s="123" t="s">
        <v>101</v>
      </c>
      <c r="S98" s="128">
        <f>+'Mecra Kırılımı'!S1260+'Mecra Kırılımı'!S1300+'Mecra Kırılımı'!S1340+'Mecra Kırılımı'!S1380+'Mecra Kırılımı'!S1420+'Mecra Kırılımı'!S1460+'Mecra Kırılımı'!S1500+'Mecra Kırılımı'!S1540+'Mecra Kırılımı'!S1580+'Mecra Kırılımı'!S1620+'Mecra Kırılımı'!S1660+'Mecra Kırılımı'!S1700+'Mecra Kırılımı'!S1740+'Mecra Kırılımı'!S1780+'Mecra Kırılımı'!S1820</f>
        <v>124.58</v>
      </c>
      <c r="T98" s="128">
        <f>+'Mecra Kırılımı'!T1260+'Mecra Kırılımı'!T1300+'Mecra Kırılımı'!T1340+'Mecra Kırılımı'!T1380+'Mecra Kırılımı'!T1420+'Mecra Kırılımı'!T1460+'Mecra Kırılımı'!T1500+'Mecra Kırılımı'!T1540+'Mecra Kırılımı'!T1580+'Mecra Kırılımı'!T1620+'Mecra Kırılımı'!T1660+'Mecra Kırılımı'!T1700+'Mecra Kırılımı'!T1740+'Mecra Kırılımı'!T1780+'Mecra Kırılımı'!T1820</f>
        <v>330.20699999999999</v>
      </c>
      <c r="U98" s="128">
        <f>+'Mecra Kırılımı'!U1260+'Mecra Kırılımı'!U1300+'Mecra Kırılımı'!U1340+'Mecra Kırılımı'!U1380+'Mecra Kırılımı'!U1420+'Mecra Kırılımı'!U1460+'Mecra Kırılımı'!U1500+'Mecra Kırılımı'!U1540+'Mecra Kırılımı'!U1580+'Mecra Kırılımı'!U1620+'Mecra Kırılımı'!U1660+'Mecra Kırılımı'!U1700+'Mecra Kırılımı'!U1740+'Mecra Kırılımı'!U1780+'Mecra Kırılımı'!U1820</f>
        <v>274.09999999999997</v>
      </c>
      <c r="V98" s="128">
        <f>+'Mecra Kırılımı'!V1260+'Mecra Kırılımı'!V1300+'Mecra Kırılımı'!V1340+'Mecra Kırılımı'!V1380+'Mecra Kırılımı'!V1420+'Mecra Kırılımı'!V1460+'Mecra Kırılımı'!V1500+'Mecra Kırılımı'!V1540+'Mecra Kırılımı'!V1580+'Mecra Kırılımı'!V1620+'Mecra Kırılımı'!V1660+'Mecra Kırılımı'!V1700+'Mecra Kırılımı'!V1740+'Mecra Kırılımı'!V1780+'Mecra Kırılımı'!V1820</f>
        <v>113.4</v>
      </c>
      <c r="W98" s="128">
        <f>+'Mecra Kırılımı'!W1260+'Mecra Kırılımı'!W1300+'Mecra Kırılımı'!W1340+'Mecra Kırılımı'!W1380+'Mecra Kırılımı'!W1420+'Mecra Kırılımı'!W1460+'Mecra Kırılımı'!W1500+'Mecra Kırılımı'!W1540+'Mecra Kırılımı'!W1580+'Mecra Kırılımı'!W1620+'Mecra Kırılımı'!W1660+'Mecra Kırılımı'!W1700+'Mecra Kırılımı'!W1740+'Mecra Kırılımı'!W1780+'Mecra Kırılımı'!W1820</f>
        <v>0</v>
      </c>
      <c r="X98" s="128">
        <f>+'Mecra Kırılımı'!X1260+'Mecra Kırılımı'!X1300+'Mecra Kırılımı'!X1340+'Mecra Kırılımı'!X1380+'Mecra Kırılımı'!X1420+'Mecra Kırılımı'!X1460+'Mecra Kırılımı'!X1500+'Mecra Kırılımı'!X1540+'Mecra Kırılımı'!X1580+'Mecra Kırılımı'!X1620+'Mecra Kırılımı'!X1660+'Mecra Kırılımı'!X1700+'Mecra Kırılımı'!X1740+'Mecra Kırılımı'!X1780+'Mecra Kırılımı'!X1820</f>
        <v>0</v>
      </c>
      <c r="Y98" s="128">
        <f>+'Mecra Kırılımı'!Y1260+'Mecra Kırılımı'!Y1300+'Mecra Kırılımı'!Y1340+'Mecra Kırılımı'!Y1380+'Mecra Kırılımı'!Y1420+'Mecra Kırılımı'!Y1460+'Mecra Kırılımı'!Y1500+'Mecra Kırılımı'!Y1540+'Mecra Kırılımı'!Y1580+'Mecra Kırılımı'!Y1620+'Mecra Kırılımı'!Y1660+'Mecra Kırılımı'!Y1700+'Mecra Kırılımı'!Y1740+'Mecra Kırılımı'!Y1780+'Mecra Kırılımı'!Y1820</f>
        <v>0</v>
      </c>
      <c r="Z98" s="128">
        <f>+'Mecra Kırılımı'!Z1260+'Mecra Kırılımı'!Z1300+'Mecra Kırılımı'!Z1340+'Mecra Kırılımı'!Z1380+'Mecra Kırılımı'!Z1420+'Mecra Kırılımı'!Z1460+'Mecra Kırılımı'!Z1500+'Mecra Kırılımı'!Z1540+'Mecra Kırılımı'!Z1580+'Mecra Kırılımı'!Z1620+'Mecra Kırılımı'!Z1660+'Mecra Kırılımı'!Z1700+'Mecra Kırılımı'!Z1740+'Mecra Kırılımı'!Z1780+'Mecra Kırılımı'!Z1820</f>
        <v>0</v>
      </c>
      <c r="AA98" s="128">
        <f>+'Mecra Kırılımı'!AA1260+'Mecra Kırılımı'!AA1300+'Mecra Kırılımı'!AA1340+'Mecra Kırılımı'!AA1380+'Mecra Kırılımı'!AA1420+'Mecra Kırılımı'!AA1460+'Mecra Kırılımı'!AA1500+'Mecra Kırılımı'!AA1540+'Mecra Kırılımı'!AA1580+'Mecra Kırılımı'!AA1620+'Mecra Kırılımı'!AA1660+'Mecra Kırılımı'!AA1700+'Mecra Kırılımı'!AA1740+'Mecra Kırılımı'!AA1780+'Mecra Kırılımı'!AA1820</f>
        <v>0</v>
      </c>
      <c r="AB98" s="128">
        <f>+'Mecra Kırılımı'!AB1260+'Mecra Kırılımı'!AB1300+'Mecra Kırılımı'!AB1340+'Mecra Kırılımı'!AB1380+'Mecra Kırılımı'!AB1420+'Mecra Kırılımı'!AB1460+'Mecra Kırılımı'!AB1500+'Mecra Kırılımı'!AB1540+'Mecra Kırılımı'!AB1580+'Mecra Kırılımı'!AB1620+'Mecra Kırılımı'!AB1660+'Mecra Kırılımı'!AB1700+'Mecra Kırılımı'!AB1740+'Mecra Kırılımı'!AB1780+'Mecra Kırılımı'!AB1820</f>
        <v>0</v>
      </c>
      <c r="AC98" s="128">
        <f>+'Mecra Kırılımı'!AC1260+'Mecra Kırılımı'!AC1300+'Mecra Kırılımı'!AC1340+'Mecra Kırılımı'!AC1380+'Mecra Kırılımı'!AC1420+'Mecra Kırılımı'!AC1460+'Mecra Kırılımı'!AC1500+'Mecra Kırılımı'!AC1540+'Mecra Kırılımı'!AC1580+'Mecra Kırılımı'!AC1620+'Mecra Kırılımı'!AC1660+'Mecra Kırılımı'!AC1700+'Mecra Kırılımı'!AC1740+'Mecra Kırılımı'!AC1780+'Mecra Kırılımı'!AC1820</f>
        <v>0</v>
      </c>
      <c r="AD98" s="128">
        <f>+'Mecra Kırılımı'!AD1260+'Mecra Kırılımı'!AD1300+'Mecra Kırılımı'!AD1340+'Mecra Kırılımı'!AD1380+'Mecra Kırılımı'!AD1420+'Mecra Kırılımı'!AD1460+'Mecra Kırılımı'!AD1500+'Mecra Kırılımı'!AD1540+'Mecra Kırılımı'!AD1580+'Mecra Kırılımı'!AD1620+'Mecra Kırılımı'!AD1660+'Mecra Kırılımı'!AD1700+'Mecra Kırılımı'!AD1740+'Mecra Kırılımı'!AD1780+'Mecra Kırılımı'!AD1820</f>
        <v>0</v>
      </c>
      <c r="AE98" s="55">
        <f t="shared" si="50"/>
        <v>842.28699999999992</v>
      </c>
      <c r="AF98" s="136"/>
    </row>
    <row r="99" spans="2:32" x14ac:dyDescent="0.25">
      <c r="B99" s="400"/>
      <c r="C99" s="212" t="s">
        <v>65</v>
      </c>
      <c r="D99" s="213">
        <f>+'Mecra Kırılımı'!D1261+'Mecra Kırılımı'!D1301+'Mecra Kırılımı'!D1341+'Mecra Kırılımı'!D1381+'Mecra Kırılımı'!D1421+'Mecra Kırılımı'!D1461+'Mecra Kırılımı'!D1501+'Mecra Kırılımı'!D1541+'Mecra Kırılımı'!D1581+'Mecra Kırılımı'!D1621+'Mecra Kırılımı'!D1661+'Mecra Kırılımı'!D1701+'Mecra Kırılımı'!D1741+'Mecra Kırılımı'!D1781+'Mecra Kırılımı'!D1821</f>
        <v>179160.4284</v>
      </c>
      <c r="E99" s="213">
        <f>+'Mecra Kırılımı'!E1261+'Mecra Kırılımı'!E1301+'Mecra Kırılımı'!E1341+'Mecra Kırılımı'!E1381+'Mecra Kırılımı'!E1421+'Mecra Kırılımı'!E1461+'Mecra Kırılımı'!E1501+'Mecra Kırılımı'!E1541+'Mecra Kırılımı'!E1581+'Mecra Kırılımı'!E1621+'Mecra Kırılımı'!E1661+'Mecra Kırılımı'!E1701+'Mecra Kırılımı'!E1741+'Mecra Kırılımı'!E1781+'Mecra Kırılımı'!E1821</f>
        <v>357691.16560000007</v>
      </c>
      <c r="F99" s="213">
        <f>+'Mecra Kırılımı'!F1261+'Mecra Kırılımı'!F1301+'Mecra Kırılımı'!F1341+'Mecra Kırılımı'!F1381+'Mecra Kırılımı'!F1421+'Mecra Kırılımı'!F1461+'Mecra Kırılımı'!F1501+'Mecra Kırılımı'!F1541+'Mecra Kırılımı'!F1581+'Mecra Kırılımı'!F1621+'Mecra Kırılımı'!F1661+'Mecra Kırılımı'!F1701+'Mecra Kırılımı'!F1741+'Mecra Kırılımı'!F1781+'Mecra Kırılımı'!F1821</f>
        <v>151007.04519999999</v>
      </c>
      <c r="G99" s="213">
        <f>+'Mecra Kırılımı'!G1261+'Mecra Kırılımı'!G1301+'Mecra Kırılımı'!G1341+'Mecra Kırılımı'!G1381+'Mecra Kırılımı'!G1421+'Mecra Kırılımı'!G1461+'Mecra Kırılımı'!G1501+'Mecra Kırılımı'!G1541+'Mecra Kırılımı'!G1581+'Mecra Kırılımı'!G1621+'Mecra Kırılımı'!G1661+'Mecra Kırılımı'!G1701+'Mecra Kırılımı'!G1741+'Mecra Kırılımı'!G1781+'Mecra Kırılımı'!G1821</f>
        <v>161506.63</v>
      </c>
      <c r="H99" s="213">
        <f>+'Mecra Kırılımı'!H1261+'Mecra Kırılımı'!H1301+'Mecra Kırılımı'!H1341+'Mecra Kırılımı'!H1381+'Mecra Kırılımı'!H1421+'Mecra Kırılımı'!H1461+'Mecra Kırılımı'!H1501+'Mecra Kırılımı'!H1541+'Mecra Kırılımı'!H1581+'Mecra Kırılımı'!H1621+'Mecra Kırılımı'!H1661+'Mecra Kırılımı'!H1701+'Mecra Kırılımı'!H1741+'Mecra Kırılımı'!H1781+'Mecra Kırılımı'!H1821</f>
        <v>160484.41000000003</v>
      </c>
      <c r="I99" s="213">
        <f>+'Mecra Kırılımı'!I1261+'Mecra Kırılımı'!I1301+'Mecra Kırılımı'!I1341+'Mecra Kırılımı'!I1381+'Mecra Kırılımı'!I1421+'Mecra Kırılımı'!I1461+'Mecra Kırılımı'!I1501+'Mecra Kırılımı'!I1541+'Mecra Kırılımı'!I1581+'Mecra Kırılımı'!I1621+'Mecra Kırılımı'!I1661+'Mecra Kırılımı'!I1701+'Mecra Kırılımı'!I1741+'Mecra Kırılımı'!I1781+'Mecra Kırılımı'!I1821</f>
        <v>464021.03142857144</v>
      </c>
      <c r="J99" s="213">
        <f>+'Mecra Kırılımı'!J1261+'Mecra Kırılımı'!J1301+'Mecra Kırılımı'!J1341+'Mecra Kırılımı'!J1381+'Mecra Kırılımı'!J1421+'Mecra Kırılımı'!J1461+'Mecra Kırılımı'!J1501+'Mecra Kırılımı'!J1541+'Mecra Kırılımı'!J1581+'Mecra Kırılımı'!J1621+'Mecra Kırılımı'!J1661+'Mecra Kırılımı'!J1701+'Mecra Kırılımı'!J1741+'Mecra Kırılımı'!J1781+'Mecra Kırılımı'!J1821</f>
        <v>183410</v>
      </c>
      <c r="K99" s="213">
        <f>+'Mecra Kırılımı'!K1261+'Mecra Kırılımı'!K1301+'Mecra Kırılımı'!K1341+'Mecra Kırılımı'!K1381+'Mecra Kırılımı'!K1421+'Mecra Kırılımı'!K1461+'Mecra Kırılımı'!K1501+'Mecra Kırılımı'!K1541+'Mecra Kırılımı'!K1581+'Mecra Kırılımı'!K1621+'Mecra Kırılımı'!K1661+'Mecra Kırılımı'!K1701+'Mecra Kırılımı'!K1741+'Mecra Kırılımı'!K1781+'Mecra Kırılımı'!K1821</f>
        <v>67750</v>
      </c>
      <c r="L99" s="213">
        <f>+'Mecra Kırılımı'!L1261+'Mecra Kırılımı'!L1301+'Mecra Kırılımı'!L1341+'Mecra Kırılımı'!L1381+'Mecra Kırılımı'!L1421+'Mecra Kırılımı'!L1461+'Mecra Kırılımı'!L1501+'Mecra Kırılımı'!L1541+'Mecra Kırılımı'!L1581+'Mecra Kırılımı'!L1621+'Mecra Kırılımı'!L1661+'Mecra Kırılımı'!L1701+'Mecra Kırılımı'!L1741+'Mecra Kırılımı'!L1781+'Mecra Kırılımı'!L1821</f>
        <v>395250</v>
      </c>
      <c r="M99" s="213">
        <f>+'Mecra Kırılımı'!M1261+'Mecra Kırılımı'!M1301+'Mecra Kırılımı'!M1341+'Mecra Kırılımı'!M1381+'Mecra Kırılımı'!M1421+'Mecra Kırılımı'!M1461+'Mecra Kırılımı'!M1501+'Mecra Kırılımı'!M1541+'Mecra Kırılımı'!M1581+'Mecra Kırılımı'!M1621+'Mecra Kırılımı'!M1661+'Mecra Kırılımı'!M1701+'Mecra Kırılımı'!M1741+'Mecra Kırılımı'!M1781+'Mecra Kırılımı'!M1821</f>
        <v>500590</v>
      </c>
      <c r="N99" s="213">
        <f>+'Mecra Kırılımı'!N1261+'Mecra Kırılımı'!N1301+'Mecra Kırılımı'!N1341+'Mecra Kırılımı'!N1381+'Mecra Kırılımı'!N1421+'Mecra Kırılımı'!N1461+'Mecra Kırılımı'!N1501+'Mecra Kırılımı'!N1541+'Mecra Kırılımı'!N1581+'Mecra Kırılımı'!N1621+'Mecra Kırılımı'!N1661+'Mecra Kırılımı'!N1701+'Mecra Kırılımı'!N1741+'Mecra Kırılımı'!N1781+'Mecra Kırılımı'!N1821</f>
        <v>198570.02000000002</v>
      </c>
      <c r="O99" s="213">
        <f>+'Mecra Kırılımı'!O1261+'Mecra Kırılımı'!O1301+'Mecra Kırılımı'!O1341+'Mecra Kırılımı'!O1381+'Mecra Kırılımı'!O1421+'Mecra Kırılımı'!O1461+'Mecra Kırılımı'!O1501+'Mecra Kırılımı'!O1541+'Mecra Kırılımı'!O1581+'Mecra Kırılımı'!O1621+'Mecra Kırılımı'!O1661+'Mecra Kırılımı'!O1701+'Mecra Kırılımı'!O1741+'Mecra Kırılımı'!O1781+'Mecra Kırılımı'!O1821</f>
        <v>169350</v>
      </c>
      <c r="P99" s="214">
        <f t="shared" si="0"/>
        <v>2988790.7306285715</v>
      </c>
      <c r="Q99" s="136">
        <f>+P99/P122</f>
        <v>0.11135722482475394</v>
      </c>
      <c r="R99" s="8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136"/>
    </row>
    <row r="100" spans="2:32" x14ac:dyDescent="0.25">
      <c r="B100" s="400"/>
      <c r="C100" s="311" t="s">
        <v>284</v>
      </c>
      <c r="D100" s="215">
        <f>+'Mecra Kırılımı'!D1262+'Mecra Kırılımı'!D1302+'Mecra Kırılımı'!D1342+'Mecra Kırılımı'!D1382+'Mecra Kırılımı'!D1422+'Mecra Kırılımı'!D1462+'Mecra Kırılımı'!D1502+'Mecra Kırılımı'!D1542+'Mecra Kırılımı'!D1582+'Mecra Kırılımı'!D1622+'Mecra Kırılımı'!D1662+'Mecra Kırılımı'!D1702+'Mecra Kırılımı'!D1742+'Mecra Kırılımı'!D1782+'Mecra Kırılımı'!D1822</f>
        <v>0</v>
      </c>
      <c r="E100" s="215">
        <f>+'Mecra Kırılımı'!E1262+'Mecra Kırılımı'!E1302+'Mecra Kırılımı'!E1342+'Mecra Kırılımı'!E1382+'Mecra Kırılımı'!E1422+'Mecra Kırılımı'!E1462+'Mecra Kırılımı'!E1502+'Mecra Kırılımı'!E1542+'Mecra Kırılımı'!E1582+'Mecra Kırılımı'!E1622+'Mecra Kırılımı'!E1662+'Mecra Kırılımı'!E1702+'Mecra Kırılımı'!E1742+'Mecra Kırılımı'!E1782+'Mecra Kırılımı'!E1822</f>
        <v>42800</v>
      </c>
      <c r="F100" s="215">
        <f>+'Mecra Kırılımı'!F1262+'Mecra Kırılımı'!F1302+'Mecra Kırılımı'!F1342+'Mecra Kırılımı'!F1382+'Mecra Kırılımı'!F1422+'Mecra Kırılımı'!F1462+'Mecra Kırılımı'!F1502+'Mecra Kırılımı'!F1542+'Mecra Kırılımı'!F1582+'Mecra Kırılımı'!F1622+'Mecra Kırılımı'!F1662+'Mecra Kırılımı'!F1702+'Mecra Kırılımı'!F1742+'Mecra Kırılımı'!F1782+'Mecra Kırılımı'!F1822</f>
        <v>0</v>
      </c>
      <c r="G100" s="215">
        <f>+'Mecra Kırılımı'!G1262+'Mecra Kırılımı'!G1302+'Mecra Kırılımı'!G1342+'Mecra Kırılımı'!G1382+'Mecra Kırılımı'!G1422+'Mecra Kırılımı'!G1462+'Mecra Kırılımı'!G1502+'Mecra Kırılımı'!G1542+'Mecra Kırılımı'!G1582+'Mecra Kırılımı'!G1622+'Mecra Kırılımı'!G1662+'Mecra Kırılımı'!G1702+'Mecra Kırılımı'!G1742+'Mecra Kırılımı'!G1782+'Mecra Kırılımı'!G1822</f>
        <v>0</v>
      </c>
      <c r="H100" s="215">
        <f>+'Mecra Kırılımı'!H1262+'Mecra Kırılımı'!H1302+'Mecra Kırılımı'!H1342+'Mecra Kırılımı'!H1382+'Mecra Kırılımı'!H1422+'Mecra Kırılımı'!H1462+'Mecra Kırılımı'!H1502+'Mecra Kırılımı'!H1542+'Mecra Kırılımı'!H1582+'Mecra Kırılımı'!H1622+'Mecra Kırılımı'!H1662+'Mecra Kırılımı'!H1702+'Mecra Kırılımı'!H1742+'Mecra Kırılımı'!H1782+'Mecra Kırılımı'!H1822</f>
        <v>0</v>
      </c>
      <c r="I100" s="215">
        <f>+'Mecra Kırılımı'!I1262+'Mecra Kırılımı'!I1302+'Mecra Kırılımı'!I1342+'Mecra Kırılımı'!I1382+'Mecra Kırılımı'!I1422+'Mecra Kırılımı'!I1462+'Mecra Kırılımı'!I1502+'Mecra Kırılımı'!I1542+'Mecra Kırılımı'!I1582+'Mecra Kırılımı'!I1622+'Mecra Kırılımı'!I1662+'Mecra Kırılımı'!I1702+'Mecra Kırılımı'!I1742+'Mecra Kırılımı'!I1782+'Mecra Kırılımı'!I1822</f>
        <v>20000</v>
      </c>
      <c r="J100" s="215">
        <f>+'Mecra Kırılımı'!J1262+'Mecra Kırılımı'!J1302+'Mecra Kırılımı'!J1342+'Mecra Kırılımı'!J1382+'Mecra Kırılımı'!J1422+'Mecra Kırılımı'!J1462+'Mecra Kırılımı'!J1502+'Mecra Kırılımı'!J1542+'Mecra Kırılımı'!J1582+'Mecra Kırılımı'!J1622+'Mecra Kırılımı'!J1662+'Mecra Kırılımı'!J1702+'Mecra Kırılımı'!J1742+'Mecra Kırılımı'!J1782+'Mecra Kırılımı'!J1822</f>
        <v>39000</v>
      </c>
      <c r="K100" s="215">
        <f>+'Mecra Kırılımı'!K1262+'Mecra Kırılımı'!K1302+'Mecra Kırılımı'!K1342+'Mecra Kırılımı'!K1382+'Mecra Kırılımı'!K1422+'Mecra Kırılımı'!K1462+'Mecra Kırılımı'!K1502+'Mecra Kırılımı'!K1542+'Mecra Kırılımı'!K1582+'Mecra Kırılımı'!K1622+'Mecra Kırılımı'!K1662+'Mecra Kırılımı'!K1702+'Mecra Kırılımı'!K1742+'Mecra Kırılımı'!K1782+'Mecra Kırılımı'!K1822</f>
        <v>0</v>
      </c>
      <c r="L100" s="215">
        <f>+'Mecra Kırılımı'!L1262+'Mecra Kırılımı'!L1302+'Mecra Kırılımı'!L1342+'Mecra Kırılımı'!L1382+'Mecra Kırılımı'!L1422+'Mecra Kırılımı'!L1462+'Mecra Kırılımı'!L1502+'Mecra Kırılımı'!L1542+'Mecra Kırılımı'!L1582+'Mecra Kırılımı'!L1622+'Mecra Kırılımı'!L1662+'Mecra Kırılımı'!L1702+'Mecra Kırılımı'!L1742+'Mecra Kırılımı'!L1782+'Mecra Kırılımı'!L1822</f>
        <v>130000</v>
      </c>
      <c r="M100" s="215">
        <f>+'Mecra Kırılımı'!M1262+'Mecra Kırılımı'!M1302+'Mecra Kırılımı'!M1342+'Mecra Kırılımı'!M1382+'Mecra Kırılımı'!M1422+'Mecra Kırılımı'!M1462+'Mecra Kırılımı'!M1502+'Mecra Kırılımı'!M1542+'Mecra Kırılımı'!M1582+'Mecra Kırılımı'!M1622+'Mecra Kırılımı'!M1662+'Mecra Kırılımı'!M1702+'Mecra Kırılımı'!M1742+'Mecra Kırılımı'!M1782+'Mecra Kırılımı'!M1822</f>
        <v>184500</v>
      </c>
      <c r="N100" s="215">
        <f>+'Mecra Kırılımı'!N1262+'Mecra Kırılımı'!N1302+'Mecra Kırılımı'!N1342+'Mecra Kırılımı'!N1382+'Mecra Kırılımı'!N1422+'Mecra Kırılımı'!N1462+'Mecra Kırılımı'!N1502+'Mecra Kırılımı'!N1542+'Mecra Kırılımı'!N1582+'Mecra Kırılımı'!N1622+'Mecra Kırılımı'!N1662+'Mecra Kırılımı'!N1702+'Mecra Kırılımı'!N1742+'Mecra Kırılımı'!N1782+'Mecra Kırılımı'!N1822</f>
        <v>5000</v>
      </c>
      <c r="O100" s="215">
        <f>+'Mecra Kırılımı'!O1262+'Mecra Kırılımı'!O1302+'Mecra Kırılımı'!O1342+'Mecra Kırılımı'!O1382+'Mecra Kırılımı'!O1422+'Mecra Kırılımı'!O1462+'Mecra Kırılımı'!O1502+'Mecra Kırılımı'!O1542+'Mecra Kırılımı'!O1582+'Mecra Kırılımı'!O1622+'Mecra Kırılımı'!O1662+'Mecra Kırılımı'!O1702+'Mecra Kırılımı'!O1742+'Mecra Kırılımı'!O1782+'Mecra Kırılımı'!O1822</f>
        <v>25000</v>
      </c>
      <c r="P100" s="216">
        <f t="shared" ref="P100:P118" si="51">SUM(D100:O100)</f>
        <v>446300</v>
      </c>
      <c r="Q100" s="136"/>
      <c r="R100" s="8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136"/>
    </row>
    <row r="101" spans="2:32" x14ac:dyDescent="0.25">
      <c r="B101" s="400"/>
      <c r="C101" s="311" t="s">
        <v>288</v>
      </c>
      <c r="D101" s="215">
        <f>+'Mecra Kırılımı'!D1263+'Mecra Kırılımı'!D1303+'Mecra Kırılımı'!D1343+'Mecra Kırılımı'!D1383+'Mecra Kırılımı'!D1423+'Mecra Kırılımı'!D1463+'Mecra Kırılımı'!D1503+'Mecra Kırılımı'!D1543+'Mecra Kırılımı'!D1583+'Mecra Kırılımı'!D1623+'Mecra Kırılımı'!D1663+'Mecra Kırılımı'!D1703+'Mecra Kırılımı'!D1743+'Mecra Kırılımı'!D1783+'Mecra Kırılımı'!D1823</f>
        <v>0</v>
      </c>
      <c r="E101" s="215">
        <f>+'Mecra Kırılımı'!E1263+'Mecra Kırılımı'!E1303+'Mecra Kırılımı'!E1343+'Mecra Kırılımı'!E1383+'Mecra Kırılımı'!E1423+'Mecra Kırılımı'!E1463+'Mecra Kırılımı'!E1503+'Mecra Kırılımı'!E1543+'Mecra Kırılımı'!E1583+'Mecra Kırılımı'!E1623+'Mecra Kırılımı'!E1663+'Mecra Kırılımı'!E1703+'Mecra Kırılımı'!E1743+'Mecra Kırılımı'!E1783+'Mecra Kırılımı'!E1823</f>
        <v>0</v>
      </c>
      <c r="F101" s="215">
        <f>+'Mecra Kırılımı'!F1263+'Mecra Kırılımı'!F1303+'Mecra Kırılımı'!F1343+'Mecra Kırılımı'!F1383+'Mecra Kırılımı'!F1423+'Mecra Kırılımı'!F1463+'Mecra Kırılımı'!F1503+'Mecra Kırılımı'!F1543+'Mecra Kırılımı'!F1583+'Mecra Kırılımı'!F1623+'Mecra Kırılımı'!F1663+'Mecra Kırılımı'!F1703+'Mecra Kırılımı'!F1743+'Mecra Kırılımı'!F1783+'Mecra Kırılımı'!F1823</f>
        <v>0</v>
      </c>
      <c r="G101" s="215">
        <f>+'Mecra Kırılımı'!G1263+'Mecra Kırılımı'!G1303+'Mecra Kırılımı'!G1343+'Mecra Kırılımı'!G1383+'Mecra Kırılımı'!G1423+'Mecra Kırılımı'!G1463+'Mecra Kırılımı'!G1503+'Mecra Kırılımı'!G1543+'Mecra Kırılımı'!G1583+'Mecra Kırılımı'!G1623+'Mecra Kırılımı'!G1663+'Mecra Kırılımı'!G1703+'Mecra Kırılımı'!G1743+'Mecra Kırılımı'!G1783+'Mecra Kırılımı'!G1823</f>
        <v>0</v>
      </c>
      <c r="H101" s="215">
        <f>+'Mecra Kırılımı'!H1263+'Mecra Kırılımı'!H1303+'Mecra Kırılımı'!H1343+'Mecra Kırılımı'!H1383+'Mecra Kırılımı'!H1423+'Mecra Kırılımı'!H1463+'Mecra Kırılımı'!H1503+'Mecra Kırılımı'!H1543+'Mecra Kırılımı'!H1583+'Mecra Kırılımı'!H1623+'Mecra Kırılımı'!H1663+'Mecra Kırılımı'!H1703+'Mecra Kırılımı'!H1743+'Mecra Kırılımı'!H1783+'Mecra Kırılımı'!H1823</f>
        <v>0</v>
      </c>
      <c r="I101" s="215">
        <f>+'Mecra Kırılımı'!I1263+'Mecra Kırılımı'!I1303+'Mecra Kırılımı'!I1343+'Mecra Kırılımı'!I1383+'Mecra Kırılımı'!I1423+'Mecra Kırılımı'!I1463+'Mecra Kırılımı'!I1503+'Mecra Kırılımı'!I1543+'Mecra Kırılımı'!I1583+'Mecra Kırılımı'!I1623+'Mecra Kırılımı'!I1663+'Mecra Kırılımı'!I1703+'Mecra Kırılımı'!I1743+'Mecra Kırılımı'!I1783+'Mecra Kırılımı'!I1823</f>
        <v>0</v>
      </c>
      <c r="J101" s="215">
        <f>+'Mecra Kırılımı'!J1263+'Mecra Kırılımı'!J1303+'Mecra Kırılımı'!J1343+'Mecra Kırılımı'!J1383+'Mecra Kırılımı'!J1423+'Mecra Kırılımı'!J1463+'Mecra Kırılımı'!J1503+'Mecra Kırılımı'!J1543+'Mecra Kırılımı'!J1583+'Mecra Kırılımı'!J1623+'Mecra Kırılımı'!J1663+'Mecra Kırılımı'!J1703+'Mecra Kırılımı'!J1743+'Mecra Kırılımı'!J1783+'Mecra Kırılımı'!J1823</f>
        <v>0</v>
      </c>
      <c r="K101" s="215">
        <f>+'Mecra Kırılımı'!K1263+'Mecra Kırılımı'!K1303+'Mecra Kırılımı'!K1343+'Mecra Kırılımı'!K1383+'Mecra Kırılımı'!K1423+'Mecra Kırılımı'!K1463+'Mecra Kırılımı'!K1503+'Mecra Kırılımı'!K1543+'Mecra Kırılımı'!K1583+'Mecra Kırılımı'!K1623+'Mecra Kırılımı'!K1663+'Mecra Kırılımı'!K1703+'Mecra Kırılımı'!K1743+'Mecra Kırılımı'!K1783+'Mecra Kırılımı'!K1823</f>
        <v>0</v>
      </c>
      <c r="L101" s="215">
        <f>+'Mecra Kırılımı'!L1263+'Mecra Kırılımı'!L1303+'Mecra Kırılımı'!L1343+'Mecra Kırılımı'!L1383+'Mecra Kırılımı'!L1423+'Mecra Kırılımı'!L1463+'Mecra Kırılımı'!L1503+'Mecra Kırılımı'!L1543+'Mecra Kırılımı'!L1583+'Mecra Kırılımı'!L1623+'Mecra Kırılımı'!L1663+'Mecra Kırılımı'!L1703+'Mecra Kırılımı'!L1743+'Mecra Kırılımı'!L1783+'Mecra Kırılımı'!L1823</f>
        <v>0</v>
      </c>
      <c r="M101" s="215">
        <f>+'Mecra Kırılımı'!M1263+'Mecra Kırılımı'!M1303+'Mecra Kırılımı'!M1343+'Mecra Kırılımı'!M1383+'Mecra Kırılımı'!M1423+'Mecra Kırılımı'!M1463+'Mecra Kırılımı'!M1503+'Mecra Kırılımı'!M1543+'Mecra Kırılımı'!M1583+'Mecra Kırılımı'!M1623+'Mecra Kırılımı'!M1663+'Mecra Kırılımı'!M1703+'Mecra Kırılımı'!M1743+'Mecra Kırılımı'!M1783+'Mecra Kırılımı'!M1823</f>
        <v>0</v>
      </c>
      <c r="N101" s="215">
        <f>+'Mecra Kırılımı'!N1263+'Mecra Kırılımı'!N1303+'Mecra Kırılımı'!N1343+'Mecra Kırılımı'!N1383+'Mecra Kırılımı'!N1423+'Mecra Kırılımı'!N1463+'Mecra Kırılımı'!N1503+'Mecra Kırılımı'!N1543+'Mecra Kırılımı'!N1583+'Mecra Kırılımı'!N1623+'Mecra Kırılımı'!N1663+'Mecra Kırılımı'!N1703+'Mecra Kırılımı'!N1743+'Mecra Kırılımı'!N1783+'Mecra Kırılımı'!N1823</f>
        <v>0</v>
      </c>
      <c r="O101" s="215">
        <f>+'Mecra Kırılımı'!O1263+'Mecra Kırılımı'!O1303+'Mecra Kırılımı'!O1343+'Mecra Kırılımı'!O1383+'Mecra Kırılımı'!O1423+'Mecra Kırılımı'!O1463+'Mecra Kırılımı'!O1503+'Mecra Kırılımı'!O1543+'Mecra Kırılımı'!O1583+'Mecra Kırılımı'!O1623+'Mecra Kırılımı'!O1663+'Mecra Kırılımı'!O1703+'Mecra Kırılımı'!O1743+'Mecra Kırılımı'!O1783+'Mecra Kırılımı'!O1823</f>
        <v>0</v>
      </c>
      <c r="P101" s="216">
        <f t="shared" si="51"/>
        <v>0</v>
      </c>
      <c r="Q101" s="136"/>
      <c r="R101" s="8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136"/>
    </row>
    <row r="102" spans="2:32" x14ac:dyDescent="0.25">
      <c r="B102" s="400"/>
      <c r="C102" s="311" t="s">
        <v>280</v>
      </c>
      <c r="D102" s="215">
        <f>+'Mecra Kırılımı'!D1264+'Mecra Kırılımı'!D1304+'Mecra Kırılımı'!D1344+'Mecra Kırılımı'!D1384+'Mecra Kırılımı'!D1424+'Mecra Kırılımı'!D1464+'Mecra Kırılımı'!D1504+'Mecra Kırılımı'!D1544+'Mecra Kırılımı'!D1584+'Mecra Kırılımı'!D1624+'Mecra Kırılımı'!D1664+'Mecra Kırılımı'!D1704+'Mecra Kırılımı'!D1744+'Mecra Kırılımı'!D1784+'Mecra Kırılımı'!D1824</f>
        <v>28847</v>
      </c>
      <c r="E102" s="215">
        <f>+'Mecra Kırılımı'!E1264+'Mecra Kırılımı'!E1304+'Mecra Kırılımı'!E1344+'Mecra Kırılımı'!E1384+'Mecra Kırılımı'!E1424+'Mecra Kırılımı'!E1464+'Mecra Kırılımı'!E1504+'Mecra Kırılımı'!E1544+'Mecra Kırılımı'!E1584+'Mecra Kırılımı'!E1624+'Mecra Kırılımı'!E1664+'Mecra Kırılımı'!E1704+'Mecra Kırılımı'!E1744+'Mecra Kırılımı'!E1784+'Mecra Kırılımı'!E1824</f>
        <v>62800</v>
      </c>
      <c r="F102" s="215">
        <f>+'Mecra Kırılımı'!F1264+'Mecra Kırılımı'!F1304+'Mecra Kırılımı'!F1344+'Mecra Kırılımı'!F1384+'Mecra Kırılımı'!F1424+'Mecra Kırılımı'!F1464+'Mecra Kırılımı'!F1504+'Mecra Kırılımı'!F1544+'Mecra Kırılımı'!F1584+'Mecra Kırılımı'!F1624+'Mecra Kırılımı'!F1664+'Mecra Kırılımı'!F1704+'Mecra Kırılımı'!F1744+'Mecra Kırılımı'!F1784+'Mecra Kırılımı'!F1824</f>
        <v>4356</v>
      </c>
      <c r="G102" s="215">
        <f>+'Mecra Kırılımı'!G1264+'Mecra Kırılımı'!G1304+'Mecra Kırılımı'!G1344+'Mecra Kırılımı'!G1384+'Mecra Kırılımı'!G1424+'Mecra Kırılımı'!G1464+'Mecra Kırılımı'!G1504+'Mecra Kırılımı'!G1544+'Mecra Kırılımı'!G1584+'Mecra Kırılımı'!G1624+'Mecra Kırılımı'!G1664+'Mecra Kırılımı'!G1704+'Mecra Kırılımı'!G1744+'Mecra Kırılımı'!G1784+'Mecra Kırılımı'!G1824</f>
        <v>45008</v>
      </c>
      <c r="H102" s="215">
        <f>+'Mecra Kırılımı'!H1264+'Mecra Kırılımı'!H1304+'Mecra Kırılımı'!H1344+'Mecra Kırılımı'!H1384+'Mecra Kırılımı'!H1424+'Mecra Kırılımı'!H1464+'Mecra Kırılımı'!H1504+'Mecra Kırılımı'!H1544+'Mecra Kırılımı'!H1584+'Mecra Kırılımı'!H1624+'Mecra Kırılımı'!H1664+'Mecra Kırılımı'!H1704+'Mecra Kırılımı'!H1744+'Mecra Kırılımı'!H1784+'Mecra Kırılımı'!H1824</f>
        <v>31100</v>
      </c>
      <c r="I102" s="215">
        <f>+'Mecra Kırılımı'!I1264+'Mecra Kırılımı'!I1304+'Mecra Kırılımı'!I1344+'Mecra Kırılımı'!I1384+'Mecra Kırılımı'!I1424+'Mecra Kırılımı'!I1464+'Mecra Kırılımı'!I1504+'Mecra Kırılımı'!I1544+'Mecra Kırılımı'!I1584+'Mecra Kırılımı'!I1624+'Mecra Kırılımı'!I1664+'Mecra Kırılımı'!I1704+'Mecra Kırılımı'!I1744+'Mecra Kırılımı'!I1784+'Mecra Kırılımı'!I1824</f>
        <v>98200</v>
      </c>
      <c r="J102" s="215">
        <f>+'Mecra Kırılımı'!J1264+'Mecra Kırılımı'!J1304+'Mecra Kırılımı'!J1344+'Mecra Kırılımı'!J1384+'Mecra Kırılımı'!J1424+'Mecra Kırılımı'!J1464+'Mecra Kırılımı'!J1504+'Mecra Kırılımı'!J1544+'Mecra Kırılımı'!J1584+'Mecra Kırılımı'!J1624+'Mecra Kırılımı'!J1664+'Mecra Kırılımı'!J1704+'Mecra Kırılımı'!J1744+'Mecra Kırılımı'!J1784+'Mecra Kırılımı'!J1824</f>
        <v>30000</v>
      </c>
      <c r="K102" s="215">
        <f>+'Mecra Kırılımı'!K1264+'Mecra Kırılımı'!K1304+'Mecra Kırılımı'!K1344+'Mecra Kırılımı'!K1384+'Mecra Kırılımı'!K1424+'Mecra Kırılımı'!K1464+'Mecra Kırılımı'!K1504+'Mecra Kırılımı'!K1544+'Mecra Kırılımı'!K1584+'Mecra Kırılımı'!K1624+'Mecra Kırılımı'!K1664+'Mecra Kırılımı'!K1704+'Mecra Kırılımı'!K1744+'Mecra Kırılımı'!K1784+'Mecra Kırılımı'!K1824</f>
        <v>0</v>
      </c>
      <c r="L102" s="215">
        <f>+'Mecra Kırılımı'!L1264+'Mecra Kırılımı'!L1304+'Mecra Kırılımı'!L1344+'Mecra Kırılımı'!L1384+'Mecra Kırılımı'!L1424+'Mecra Kırılımı'!L1464+'Mecra Kırılımı'!L1504+'Mecra Kırılımı'!L1544+'Mecra Kırılımı'!L1584+'Mecra Kırılımı'!L1624+'Mecra Kırılımı'!L1664+'Mecra Kırılımı'!L1704+'Mecra Kırılımı'!L1744+'Mecra Kırılımı'!L1784+'Mecra Kırılımı'!L1824</f>
        <v>188000</v>
      </c>
      <c r="M102" s="215">
        <f>+'Mecra Kırılımı'!M1264+'Mecra Kırılımı'!M1304+'Mecra Kırılımı'!M1344+'Mecra Kırılımı'!M1384+'Mecra Kırılımı'!M1424+'Mecra Kırılımı'!M1464+'Mecra Kırılımı'!M1504+'Mecra Kırılımı'!M1544+'Mecra Kırılımı'!M1584+'Mecra Kırılımı'!M1624+'Mecra Kırılımı'!M1664+'Mecra Kırılımı'!M1704+'Mecra Kırılımı'!M1744+'Mecra Kırılımı'!M1784+'Mecra Kırılımı'!M1824</f>
        <v>220000</v>
      </c>
      <c r="N102" s="215">
        <f>+'Mecra Kırılımı'!N1264+'Mecra Kırılımı'!N1304+'Mecra Kırılımı'!N1344+'Mecra Kırılımı'!N1384+'Mecra Kırılımı'!N1424+'Mecra Kırılımı'!N1464+'Mecra Kırılımı'!N1504+'Mecra Kırılımı'!N1544+'Mecra Kırılımı'!N1584+'Mecra Kırılımı'!N1624+'Mecra Kırılımı'!N1664+'Mecra Kırılımı'!N1704+'Mecra Kırılımı'!N1744+'Mecra Kırılımı'!N1784+'Mecra Kırılımı'!N1824</f>
        <v>105000</v>
      </c>
      <c r="O102" s="215">
        <f>+'Mecra Kırılımı'!O1264+'Mecra Kırılımı'!O1304+'Mecra Kırılımı'!O1344+'Mecra Kırılımı'!O1384+'Mecra Kırılımı'!O1424+'Mecra Kırılımı'!O1464+'Mecra Kırılımı'!O1504+'Mecra Kırılımı'!O1544+'Mecra Kırılımı'!O1584+'Mecra Kırılımı'!O1624+'Mecra Kırılımı'!O1664+'Mecra Kırılımı'!O1704+'Mecra Kırılımı'!O1744+'Mecra Kırılımı'!O1784+'Mecra Kırılımı'!O1824</f>
        <v>60000</v>
      </c>
      <c r="P102" s="216">
        <f t="shared" si="51"/>
        <v>873311</v>
      </c>
      <c r="Q102" s="136"/>
      <c r="R102" s="8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136"/>
    </row>
    <row r="103" spans="2:32" x14ac:dyDescent="0.25">
      <c r="B103" s="400"/>
      <c r="C103" s="311" t="s">
        <v>285</v>
      </c>
      <c r="D103" s="215">
        <f>+'Mecra Kırılımı'!D1265+'Mecra Kırılımı'!D1305+'Mecra Kırılımı'!D1345+'Mecra Kırılımı'!D1385+'Mecra Kırılımı'!D1425+'Mecra Kırılımı'!D1465+'Mecra Kırılımı'!D1505+'Mecra Kırılımı'!D1545+'Mecra Kırılımı'!D1585+'Mecra Kırılımı'!D1625+'Mecra Kırılımı'!D1665+'Mecra Kırılımı'!D1705+'Mecra Kırılımı'!D1745+'Mecra Kırılımı'!D1785+'Mecra Kırılımı'!D1825</f>
        <v>1598.4</v>
      </c>
      <c r="E103" s="215">
        <f>+'Mecra Kırılımı'!E1265+'Mecra Kırılımı'!E1305+'Mecra Kırılımı'!E1345+'Mecra Kırılımı'!E1385+'Mecra Kırılımı'!E1425+'Mecra Kırılımı'!E1465+'Mecra Kırılımı'!E1505+'Mecra Kırılımı'!E1545+'Mecra Kırılımı'!E1585+'Mecra Kırılımı'!E1625+'Mecra Kırılımı'!E1665+'Mecra Kırılımı'!E1705+'Mecra Kırılımı'!E1745+'Mecra Kırılımı'!E1785+'Mecra Kırılımı'!E1825</f>
        <v>20675.52</v>
      </c>
      <c r="F103" s="215">
        <f>+'Mecra Kırılımı'!F1265+'Mecra Kırılımı'!F1305+'Mecra Kırılımı'!F1345+'Mecra Kırılımı'!F1385+'Mecra Kırılımı'!F1425+'Mecra Kırılımı'!F1465+'Mecra Kırılımı'!F1505+'Mecra Kırılımı'!F1545+'Mecra Kırılımı'!F1585+'Mecra Kırılımı'!F1625+'Mecra Kırılımı'!F1665+'Mecra Kırılımı'!F1705+'Mecra Kırılımı'!F1745+'Mecra Kırılımı'!F1785+'Mecra Kırılımı'!F1825</f>
        <v>66388.058799999999</v>
      </c>
      <c r="G103" s="215">
        <f>+'Mecra Kırılımı'!G1265+'Mecra Kırılımı'!G1305+'Mecra Kırılımı'!G1345+'Mecra Kırılımı'!G1385+'Mecra Kırılımı'!G1425+'Mecra Kırılımı'!G1465+'Mecra Kırılımı'!G1505+'Mecra Kırılımı'!G1545+'Mecra Kırılımı'!G1585+'Mecra Kırılımı'!G1625+'Mecra Kırılımı'!G1665+'Mecra Kırılımı'!G1705+'Mecra Kırılımı'!G1745+'Mecra Kırılımı'!G1785+'Mecra Kırılımı'!G1825</f>
        <v>49152.92</v>
      </c>
      <c r="H103" s="215">
        <f>+'Mecra Kırılımı'!H1265+'Mecra Kırılımı'!H1305+'Mecra Kırılımı'!H1345+'Mecra Kırılımı'!H1385+'Mecra Kırılımı'!H1425+'Mecra Kırılımı'!H1465+'Mecra Kırılımı'!H1505+'Mecra Kırılımı'!H1545+'Mecra Kırılımı'!H1585+'Mecra Kırılımı'!H1625+'Mecra Kırılımı'!H1665+'Mecra Kırılımı'!H1705+'Mecra Kırılımı'!H1745+'Mecra Kırılımı'!H1785+'Mecra Kırılımı'!H1825</f>
        <v>7992.8</v>
      </c>
      <c r="I103" s="215">
        <f>+'Mecra Kırılımı'!I1265+'Mecra Kırılımı'!I1305+'Mecra Kırılımı'!I1345+'Mecra Kırılımı'!I1385+'Mecra Kırılımı'!I1425+'Mecra Kırılımı'!I1465+'Mecra Kırılımı'!I1505+'Mecra Kırılımı'!I1545+'Mecra Kırılımı'!I1585+'Mecra Kırılımı'!I1625+'Mecra Kırılımı'!I1665+'Mecra Kırılımı'!I1705+'Mecra Kırılımı'!I1745+'Mecra Kırılımı'!I1785+'Mecra Kırılımı'!I1825</f>
        <v>67800</v>
      </c>
      <c r="J103" s="215">
        <f>+'Mecra Kırılımı'!J1265+'Mecra Kırılımı'!J1305+'Mecra Kırılımı'!J1345+'Mecra Kırılımı'!J1385+'Mecra Kırılımı'!J1425+'Mecra Kırılımı'!J1465+'Mecra Kırılımı'!J1505+'Mecra Kırılımı'!J1545+'Mecra Kırılımı'!J1585+'Mecra Kırılımı'!J1625+'Mecra Kırılımı'!J1665+'Mecra Kırılımı'!J1705+'Mecra Kırılımı'!J1745+'Mecra Kırılımı'!J1785+'Mecra Kırılımı'!J1825</f>
        <v>0</v>
      </c>
      <c r="K103" s="215">
        <f>+'Mecra Kırılımı'!K1265+'Mecra Kırılımı'!K1305+'Mecra Kırılımı'!K1345+'Mecra Kırılımı'!K1385+'Mecra Kırılımı'!K1425+'Mecra Kırılımı'!K1465+'Mecra Kırılımı'!K1505+'Mecra Kırılımı'!K1545+'Mecra Kırılımı'!K1585+'Mecra Kırılımı'!K1625+'Mecra Kırılımı'!K1665+'Mecra Kırılımı'!K1705+'Mecra Kırılımı'!K1745+'Mecra Kırılımı'!K1785+'Mecra Kırılımı'!K1825</f>
        <v>0</v>
      </c>
      <c r="L103" s="215">
        <f>+'Mecra Kırılımı'!L1265+'Mecra Kırılımı'!L1305+'Mecra Kırılımı'!L1345+'Mecra Kırılımı'!L1385+'Mecra Kırılımı'!L1425+'Mecra Kırılımı'!L1465+'Mecra Kırılımı'!L1505+'Mecra Kırılımı'!L1545+'Mecra Kırılımı'!L1585+'Mecra Kırılımı'!L1625+'Mecra Kırılımı'!L1665+'Mecra Kırılımı'!L1705+'Mecra Kırılımı'!L1745+'Mecra Kırılımı'!L1785+'Mecra Kırılımı'!L1825</f>
        <v>0</v>
      </c>
      <c r="M103" s="215">
        <f>+'Mecra Kırılımı'!M1265+'Mecra Kırılımı'!M1305+'Mecra Kırılımı'!M1345+'Mecra Kırılımı'!M1385+'Mecra Kırılımı'!M1425+'Mecra Kırılımı'!M1465+'Mecra Kırılımı'!M1505+'Mecra Kırılımı'!M1545+'Mecra Kırılımı'!M1585+'Mecra Kırılımı'!M1625+'Mecra Kırılımı'!M1665+'Mecra Kırılımı'!M1705+'Mecra Kırılımı'!M1745+'Mecra Kırılımı'!M1785+'Mecra Kırılımı'!M1825</f>
        <v>0</v>
      </c>
      <c r="N103" s="215">
        <f>+'Mecra Kırılımı'!N1265+'Mecra Kırılımı'!N1305+'Mecra Kırılımı'!N1345+'Mecra Kırılımı'!N1385+'Mecra Kırılımı'!N1425+'Mecra Kırılımı'!N1465+'Mecra Kırılımı'!N1505+'Mecra Kırılımı'!N1545+'Mecra Kırılımı'!N1585+'Mecra Kırılımı'!N1625+'Mecra Kırılımı'!N1665+'Mecra Kırılımı'!N1705+'Mecra Kırılımı'!N1745+'Mecra Kırılımı'!N1785+'Mecra Kırılımı'!N1825</f>
        <v>0</v>
      </c>
      <c r="O103" s="215">
        <f>+'Mecra Kırılımı'!O1265+'Mecra Kırılımı'!O1305+'Mecra Kırılımı'!O1345+'Mecra Kırılımı'!O1385+'Mecra Kırılımı'!O1425+'Mecra Kırılımı'!O1465+'Mecra Kırılımı'!O1505+'Mecra Kırılımı'!O1545+'Mecra Kırılımı'!O1585+'Mecra Kırılımı'!O1625+'Mecra Kırılımı'!O1665+'Mecra Kırılımı'!O1705+'Mecra Kırılımı'!O1745+'Mecra Kırılımı'!O1785+'Mecra Kırılımı'!O1825</f>
        <v>0</v>
      </c>
      <c r="P103" s="216">
        <f t="shared" si="51"/>
        <v>213607.69879999998</v>
      </c>
      <c r="Q103" s="136"/>
      <c r="R103" s="8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136"/>
    </row>
    <row r="104" spans="2:32" x14ac:dyDescent="0.25">
      <c r="B104" s="400"/>
      <c r="C104" s="311" t="s">
        <v>280</v>
      </c>
      <c r="D104" s="215">
        <f>+'Mecra Kırılımı'!D1266+'Mecra Kırılımı'!D1306+'Mecra Kırılımı'!D1346+'Mecra Kırılımı'!D1386+'Mecra Kırılımı'!D1426+'Mecra Kırılımı'!D1466+'Mecra Kırılımı'!D1506+'Mecra Kırılımı'!D1546+'Mecra Kırılımı'!D1586+'Mecra Kırılımı'!D1626+'Mecra Kırılımı'!D1666+'Mecra Kırılımı'!D1706+'Mecra Kırılımı'!D1746+'Mecra Kırılımı'!D1786+'Mecra Kırılımı'!D1826</f>
        <v>50020</v>
      </c>
      <c r="E104" s="215">
        <f>+'Mecra Kırılımı'!E1266+'Mecra Kırılımı'!E1306+'Mecra Kırılımı'!E1346+'Mecra Kırılımı'!E1386+'Mecra Kırılımı'!E1426+'Mecra Kırılımı'!E1466+'Mecra Kırılımı'!E1506+'Mecra Kırılımı'!E1546+'Mecra Kırılımı'!E1586+'Mecra Kırılımı'!E1626+'Mecra Kırılımı'!E1666+'Mecra Kırılımı'!E1706+'Mecra Kırılımı'!E1746+'Mecra Kırılımı'!E1786+'Mecra Kırılımı'!E1826</f>
        <v>5047.2</v>
      </c>
      <c r="F104" s="215">
        <f>+'Mecra Kırılımı'!F1266+'Mecra Kırılımı'!F1306+'Mecra Kırılımı'!F1346+'Mecra Kırılımı'!F1386+'Mecra Kırılımı'!F1426+'Mecra Kırılımı'!F1466+'Mecra Kırılımı'!F1506+'Mecra Kırılımı'!F1546+'Mecra Kırılımı'!F1586+'Mecra Kırılımı'!F1626+'Mecra Kırılımı'!F1666+'Mecra Kırılımı'!F1706+'Mecra Kırılımı'!F1746+'Mecra Kırılımı'!F1786+'Mecra Kırılımı'!F1826</f>
        <v>0</v>
      </c>
      <c r="G104" s="215">
        <f>+'Mecra Kırılımı'!G1266+'Mecra Kırılımı'!G1306+'Mecra Kırılımı'!G1346+'Mecra Kırılımı'!G1386+'Mecra Kırılımı'!G1426+'Mecra Kırılımı'!G1466+'Mecra Kırılımı'!G1506+'Mecra Kırılımı'!G1546+'Mecra Kırılımı'!G1586+'Mecra Kırılımı'!G1626+'Mecra Kırılımı'!G1666+'Mecra Kırılımı'!G1706+'Mecra Kırılımı'!G1746+'Mecra Kırılımı'!G1786+'Mecra Kırılımı'!G1826</f>
        <v>2191</v>
      </c>
      <c r="H104" s="215">
        <f>+'Mecra Kırılımı'!H1266+'Mecra Kırılımı'!H1306+'Mecra Kırılımı'!H1346+'Mecra Kırılımı'!H1386+'Mecra Kırılımı'!H1426+'Mecra Kırılımı'!H1466+'Mecra Kırılımı'!H1506+'Mecra Kırılımı'!H1546+'Mecra Kırılımı'!H1586+'Mecra Kırılımı'!H1626+'Mecra Kırılımı'!H1666+'Mecra Kırılımı'!H1706+'Mecra Kırılımı'!H1746+'Mecra Kırılımı'!H1786+'Mecra Kırılımı'!H1826</f>
        <v>25000</v>
      </c>
      <c r="I104" s="215">
        <f>+'Mecra Kırılımı'!I1266+'Mecra Kırılımı'!I1306+'Mecra Kırılımı'!I1346+'Mecra Kırılımı'!I1386+'Mecra Kırılımı'!I1426+'Mecra Kırılımı'!I1466+'Mecra Kırılımı'!I1506+'Mecra Kırılımı'!I1546+'Mecra Kırılımı'!I1586+'Mecra Kırılımı'!I1626+'Mecra Kırılımı'!I1666+'Mecra Kırılımı'!I1706+'Mecra Kırılımı'!I1746+'Mecra Kırılımı'!I1786+'Mecra Kırılımı'!I1826</f>
        <v>80925</v>
      </c>
      <c r="J104" s="215">
        <f>+'Mecra Kırılımı'!J1266+'Mecra Kırılımı'!J1306+'Mecra Kırılımı'!J1346+'Mecra Kırılımı'!J1386+'Mecra Kırılımı'!J1426+'Mecra Kırılımı'!J1466+'Mecra Kırılımı'!J1506+'Mecra Kırılımı'!J1546+'Mecra Kırılımı'!J1586+'Mecra Kırılımı'!J1626+'Mecra Kırılımı'!J1666+'Mecra Kırılımı'!J1706+'Mecra Kırılımı'!J1746+'Mecra Kırılımı'!J1786+'Mecra Kırılımı'!J1826</f>
        <v>2500</v>
      </c>
      <c r="K104" s="215">
        <f>+'Mecra Kırılımı'!K1266+'Mecra Kırılımı'!K1306+'Mecra Kırılımı'!K1346+'Mecra Kırılımı'!K1386+'Mecra Kırılımı'!K1426+'Mecra Kırılımı'!K1466+'Mecra Kırılımı'!K1506+'Mecra Kırılımı'!K1546+'Mecra Kırılımı'!K1586+'Mecra Kırılımı'!K1626+'Mecra Kırılımı'!K1666+'Mecra Kırılımı'!K1706+'Mecra Kırılımı'!K1746+'Mecra Kırılımı'!K1786+'Mecra Kırılımı'!K1826</f>
        <v>0</v>
      </c>
      <c r="L104" s="215">
        <f>+'Mecra Kırılımı'!L1266+'Mecra Kırılımı'!L1306+'Mecra Kırılımı'!L1346+'Mecra Kırılımı'!L1386+'Mecra Kırılımı'!L1426+'Mecra Kırılımı'!L1466+'Mecra Kırılımı'!L1506+'Mecra Kırılımı'!L1546+'Mecra Kırılımı'!L1586+'Mecra Kırılımı'!L1626+'Mecra Kırılımı'!L1666+'Mecra Kırılımı'!L1706+'Mecra Kırılımı'!L1746+'Mecra Kırılımı'!L1786+'Mecra Kırılımı'!L1826</f>
        <v>2500</v>
      </c>
      <c r="M104" s="215">
        <f>+'Mecra Kırılımı'!M1266+'Mecra Kırılımı'!M1306+'Mecra Kırılımı'!M1346+'Mecra Kırılımı'!M1386+'Mecra Kırılımı'!M1426+'Mecra Kırılımı'!M1466+'Mecra Kırılımı'!M1506+'Mecra Kırılımı'!M1546+'Mecra Kırılımı'!M1586+'Mecra Kırılımı'!M1626+'Mecra Kırılımı'!M1666+'Mecra Kırılımı'!M1706+'Mecra Kırılımı'!M1746+'Mecra Kırılımı'!M1786+'Mecra Kırılımı'!M1826</f>
        <v>2500</v>
      </c>
      <c r="N104" s="215">
        <f>+'Mecra Kırılımı'!N1266+'Mecra Kırılımı'!N1306+'Mecra Kırılımı'!N1346+'Mecra Kırılımı'!N1386+'Mecra Kırılımı'!N1426+'Mecra Kırılımı'!N1466+'Mecra Kırılımı'!N1506+'Mecra Kırılımı'!N1546+'Mecra Kırılımı'!N1586+'Mecra Kırılımı'!N1626+'Mecra Kırılımı'!N1666+'Mecra Kırılımı'!N1706+'Mecra Kırılımı'!N1746+'Mecra Kırılımı'!N1786+'Mecra Kırılımı'!N1826</f>
        <v>0</v>
      </c>
      <c r="O104" s="215">
        <f>+'Mecra Kırılımı'!O1266+'Mecra Kırılımı'!O1306+'Mecra Kırılımı'!O1346+'Mecra Kırılımı'!O1386+'Mecra Kırılımı'!O1426+'Mecra Kırılımı'!O1466+'Mecra Kırılımı'!O1506+'Mecra Kırılımı'!O1546+'Mecra Kırılımı'!O1586+'Mecra Kırılımı'!O1626+'Mecra Kırılımı'!O1666+'Mecra Kırılımı'!O1706+'Mecra Kırılımı'!O1746+'Mecra Kırılımı'!O1786+'Mecra Kırılımı'!O1826</f>
        <v>0</v>
      </c>
      <c r="P104" s="216">
        <f t="shared" si="51"/>
        <v>170683.2</v>
      </c>
      <c r="Q104" s="136"/>
      <c r="R104" s="8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136"/>
    </row>
    <row r="105" spans="2:32" x14ac:dyDescent="0.25">
      <c r="B105" s="400"/>
      <c r="C105" s="311" t="s">
        <v>286</v>
      </c>
      <c r="D105" s="215">
        <f>+'Mecra Kırılımı'!D1267+'Mecra Kırılımı'!D1307+'Mecra Kırılımı'!D1347+'Mecra Kırılımı'!D1387+'Mecra Kırılımı'!D1427+'Mecra Kırılımı'!D1467+'Mecra Kırılımı'!D1507+'Mecra Kırılımı'!D1547+'Mecra Kırılımı'!D1587+'Mecra Kırılımı'!D1627+'Mecra Kırılımı'!D1667+'Mecra Kırılımı'!D1707+'Mecra Kırılımı'!D1747+'Mecra Kırılımı'!D1787+'Mecra Kırılımı'!D1827</f>
        <v>44064.766400000008</v>
      </c>
      <c r="E105" s="215">
        <f>+'Mecra Kırılımı'!E1267+'Mecra Kırılımı'!E1307+'Mecra Kırılımı'!E1347+'Mecra Kırılımı'!E1387+'Mecra Kırılımı'!E1427+'Mecra Kırılımı'!E1467+'Mecra Kırılımı'!E1507+'Mecra Kırılımı'!E1547+'Mecra Kırılımı'!E1587+'Mecra Kırılımı'!E1627+'Mecra Kırılımı'!E1667+'Mecra Kırılımı'!E1707+'Mecra Kırılımı'!E1747+'Mecra Kırılımı'!E1787+'Mecra Kırılımı'!E1827</f>
        <v>111915.20600000001</v>
      </c>
      <c r="F105" s="215">
        <f>+'Mecra Kırılımı'!F1267+'Mecra Kırılımı'!F1307+'Mecra Kırılımı'!F1347+'Mecra Kırılımı'!F1387+'Mecra Kırılımı'!F1427+'Mecra Kırılımı'!F1467+'Mecra Kırılımı'!F1507+'Mecra Kırılımı'!F1547+'Mecra Kırılımı'!F1587+'Mecra Kırılımı'!F1627+'Mecra Kırılımı'!F1667+'Mecra Kırılımı'!F1707+'Mecra Kırılımı'!F1747+'Mecra Kırılımı'!F1787+'Mecra Kırılımı'!F1827</f>
        <v>61938.874400000001</v>
      </c>
      <c r="G105" s="215">
        <f>+'Mecra Kırılımı'!G1267+'Mecra Kırılımı'!G1307+'Mecra Kırılımı'!G1347+'Mecra Kırılımı'!G1387+'Mecra Kırılımı'!G1427+'Mecra Kırılımı'!G1467+'Mecra Kırılımı'!G1507+'Mecra Kırılımı'!G1547+'Mecra Kırılımı'!G1587+'Mecra Kırılımı'!G1627+'Mecra Kırılımı'!G1667+'Mecra Kırılımı'!G1707+'Mecra Kırılımı'!G1747+'Mecra Kırılımı'!G1787+'Mecra Kırılımı'!G1827</f>
        <v>33976.92</v>
      </c>
      <c r="H105" s="215">
        <f>+'Mecra Kırılımı'!H1267+'Mecra Kırılımı'!H1307+'Mecra Kırılımı'!H1347+'Mecra Kırılımı'!H1387+'Mecra Kırılımı'!H1427+'Mecra Kırılımı'!H1467+'Mecra Kırılımı'!H1507+'Mecra Kırılımı'!H1547+'Mecra Kırılımı'!H1587+'Mecra Kırılımı'!H1627+'Mecra Kırılımı'!H1667+'Mecra Kırılımı'!H1707+'Mecra Kırılımı'!H1747+'Mecra Kırılımı'!H1787+'Mecra Kırılımı'!H1827</f>
        <v>44978.6</v>
      </c>
      <c r="I105" s="215">
        <f>+'Mecra Kırılımı'!I1267+'Mecra Kırılımı'!I1307+'Mecra Kırılımı'!I1347+'Mecra Kırılımı'!I1387+'Mecra Kırılımı'!I1427+'Mecra Kırılımı'!I1467+'Mecra Kırılımı'!I1507+'Mecra Kırılımı'!I1547+'Mecra Kırılımı'!I1587+'Mecra Kırılımı'!I1627+'Mecra Kırılımı'!I1667+'Mecra Kırılımı'!I1707+'Mecra Kırılımı'!I1747+'Mecra Kırılımı'!I1787+'Mecra Kırılımı'!I1827</f>
        <v>42300</v>
      </c>
      <c r="J105" s="215">
        <f>+'Mecra Kırılımı'!J1267+'Mecra Kırılımı'!J1307+'Mecra Kırılımı'!J1347+'Mecra Kırılımı'!J1387+'Mecra Kırılımı'!J1427+'Mecra Kırılımı'!J1467+'Mecra Kırılımı'!J1507+'Mecra Kırılımı'!J1547+'Mecra Kırılımı'!J1587+'Mecra Kırılımı'!J1627+'Mecra Kırılımı'!J1667+'Mecra Kırılımı'!J1707+'Mecra Kırılımı'!J1747+'Mecra Kırılımı'!J1787+'Mecra Kırılımı'!J1827</f>
        <v>64300</v>
      </c>
      <c r="K105" s="215">
        <f>+'Mecra Kırılımı'!K1267+'Mecra Kırılımı'!K1307+'Mecra Kırılımı'!K1347+'Mecra Kırılımı'!K1387+'Mecra Kırılımı'!K1427+'Mecra Kırılımı'!K1467+'Mecra Kırılımı'!K1507+'Mecra Kırılımı'!K1547+'Mecra Kırılımı'!K1587+'Mecra Kırılımı'!K1627+'Mecra Kırılımı'!K1667+'Mecra Kırılımı'!K1707+'Mecra Kırılımı'!K1747+'Mecra Kırılımı'!K1787+'Mecra Kırılımı'!K1827</f>
        <v>35300</v>
      </c>
      <c r="L105" s="215">
        <f>+'Mecra Kırılımı'!L1267+'Mecra Kırılımı'!L1307+'Mecra Kırılımı'!L1347+'Mecra Kırılımı'!L1387+'Mecra Kırılımı'!L1427+'Mecra Kırılımı'!L1467+'Mecra Kırılımı'!L1507+'Mecra Kırılımı'!L1547+'Mecra Kırılımı'!L1587+'Mecra Kırılımı'!L1627+'Mecra Kırılımı'!L1667+'Mecra Kırılımı'!L1707+'Mecra Kırılımı'!L1747+'Mecra Kırılımı'!L1787+'Mecra Kırılımı'!L1827</f>
        <v>35300</v>
      </c>
      <c r="M105" s="215">
        <f>+'Mecra Kırılımı'!M1267+'Mecra Kırılımı'!M1307+'Mecra Kırılımı'!M1347+'Mecra Kırılımı'!M1387+'Mecra Kırılımı'!M1427+'Mecra Kırılımı'!M1467+'Mecra Kırılımı'!M1507+'Mecra Kırılımı'!M1547+'Mecra Kırılımı'!M1587+'Mecra Kırılımı'!M1627+'Mecra Kırılımı'!M1667+'Mecra Kırılımı'!M1707+'Mecra Kırılımı'!M1747+'Mecra Kırılımı'!M1787+'Mecra Kırılımı'!M1827</f>
        <v>40300</v>
      </c>
      <c r="N105" s="215">
        <f>+'Mecra Kırılımı'!N1267+'Mecra Kırılımı'!N1307+'Mecra Kırılımı'!N1347+'Mecra Kırılımı'!N1387+'Mecra Kırılımı'!N1427+'Mecra Kırılımı'!N1467+'Mecra Kırılımı'!N1507+'Mecra Kırılımı'!N1547+'Mecra Kırılımı'!N1587+'Mecra Kırılımı'!N1627+'Mecra Kırılımı'!N1667+'Mecra Kırılımı'!N1707+'Mecra Kırılımı'!N1747+'Mecra Kırılımı'!N1787+'Mecra Kırılımı'!N1827</f>
        <v>40300</v>
      </c>
      <c r="O105" s="215">
        <f>+'Mecra Kırılımı'!O1267+'Mecra Kırılımı'!O1307+'Mecra Kırılımı'!O1347+'Mecra Kırılımı'!O1387+'Mecra Kırılımı'!O1427+'Mecra Kırılımı'!O1467+'Mecra Kırılımı'!O1507+'Mecra Kırılımı'!O1547+'Mecra Kırılımı'!O1587+'Mecra Kırılımı'!O1627+'Mecra Kırılımı'!O1667+'Mecra Kırılımı'!O1707+'Mecra Kırılımı'!O1747+'Mecra Kırılımı'!O1787+'Mecra Kırılımı'!O1827</f>
        <v>38300</v>
      </c>
      <c r="P105" s="216">
        <f t="shared" si="51"/>
        <v>592974.36679999996</v>
      </c>
      <c r="Q105" s="136"/>
      <c r="R105" s="8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136"/>
    </row>
    <row r="106" spans="2:32" x14ac:dyDescent="0.25">
      <c r="B106" s="400"/>
      <c r="C106" s="311" t="s">
        <v>282</v>
      </c>
      <c r="D106" s="215">
        <f>+'Mecra Kırılımı'!D1268+'Mecra Kırılımı'!D1308+'Mecra Kırılımı'!D1348+'Mecra Kırılımı'!D1388+'Mecra Kırılımı'!D1428+'Mecra Kırılımı'!D1468+'Mecra Kırılımı'!D1508+'Mecra Kırılımı'!D1548+'Mecra Kırılımı'!D1588+'Mecra Kırılımı'!D1628+'Mecra Kırılımı'!D1668+'Mecra Kırılımı'!D1708+'Mecra Kırılımı'!D1748+'Mecra Kırılımı'!D1788+'Mecra Kırılımı'!D1828</f>
        <v>14484.262000000002</v>
      </c>
      <c r="E106" s="215">
        <f>+'Mecra Kırılımı'!E1268+'Mecra Kırılımı'!E1308+'Mecra Kırılımı'!E1348+'Mecra Kırılımı'!E1388+'Mecra Kırılımı'!E1428+'Mecra Kırılımı'!E1468+'Mecra Kırılımı'!E1508+'Mecra Kırılımı'!E1548+'Mecra Kırılımı'!E1588+'Mecra Kırılımı'!E1628+'Mecra Kırılımı'!E1668+'Mecra Kırılımı'!E1708+'Mecra Kırılımı'!E1748+'Mecra Kırılımı'!E1788+'Mecra Kırılımı'!E1828</f>
        <v>56143.729599999999</v>
      </c>
      <c r="F106" s="215">
        <f>+'Mecra Kırılımı'!F1268+'Mecra Kırılımı'!F1308+'Mecra Kırılımı'!F1348+'Mecra Kırılımı'!F1388+'Mecra Kırılımı'!F1428+'Mecra Kırılımı'!F1468+'Mecra Kırılımı'!F1508+'Mecra Kırılımı'!F1548+'Mecra Kırılımı'!F1588+'Mecra Kırılımı'!F1628+'Mecra Kırılımı'!F1668+'Mecra Kırılımı'!F1708+'Mecra Kırılımı'!F1748+'Mecra Kırılımı'!F1788+'Mecra Kırılımı'!F1828</f>
        <v>4285.7120000000004</v>
      </c>
      <c r="G106" s="215">
        <f>+'Mecra Kırılımı'!G1268+'Mecra Kırılımı'!G1308+'Mecra Kırılımı'!G1348+'Mecra Kırılımı'!G1388+'Mecra Kırılımı'!G1428+'Mecra Kırılımı'!G1468+'Mecra Kırılımı'!G1508+'Mecra Kırılımı'!G1548+'Mecra Kırılımı'!G1588+'Mecra Kırılımı'!G1628+'Mecra Kırılımı'!G1668+'Mecra Kırılımı'!G1708+'Mecra Kırılımı'!G1748+'Mecra Kırılımı'!G1788+'Mecra Kırılımı'!G1828</f>
        <v>12500</v>
      </c>
      <c r="H106" s="215">
        <f>+'Mecra Kırılımı'!H1268+'Mecra Kırılımı'!H1308+'Mecra Kırılımı'!H1348+'Mecra Kırılımı'!H1388+'Mecra Kırılımı'!H1428+'Mecra Kırılımı'!H1468+'Mecra Kırılımı'!H1508+'Mecra Kırılımı'!H1548+'Mecra Kırılımı'!H1588+'Mecra Kırılımı'!H1628+'Mecra Kırılımı'!H1668+'Mecra Kırılımı'!H1708+'Mecra Kırılımı'!H1748+'Mecra Kırılımı'!H1788+'Mecra Kırılımı'!H1828</f>
        <v>26992.879999999997</v>
      </c>
      <c r="I106" s="215">
        <f>+'Mecra Kırılımı'!I1268+'Mecra Kırılımı'!I1308+'Mecra Kırılımı'!I1348+'Mecra Kırılımı'!I1388+'Mecra Kırılımı'!I1428+'Mecra Kırılımı'!I1468+'Mecra Kırılımı'!I1508+'Mecra Kırılımı'!I1548+'Mecra Kırılımı'!I1588+'Mecra Kırılımı'!I1628+'Mecra Kırılımı'!I1668+'Mecra Kırılımı'!I1708+'Mecra Kırılımı'!I1748+'Mecra Kırılımı'!I1788+'Mecra Kırılımı'!I1828</f>
        <v>104760</v>
      </c>
      <c r="J106" s="215">
        <f>+'Mecra Kırılımı'!J1268+'Mecra Kırılımı'!J1308+'Mecra Kırılımı'!J1348+'Mecra Kırılımı'!J1388+'Mecra Kırılımı'!J1428+'Mecra Kırılımı'!J1468+'Mecra Kırılımı'!J1508+'Mecra Kırılımı'!J1548+'Mecra Kırılımı'!J1588+'Mecra Kırılımı'!J1628+'Mecra Kırılımı'!J1668+'Mecra Kırılımı'!J1708+'Mecra Kırılımı'!J1748+'Mecra Kırılımı'!J1788+'Mecra Kırılımı'!J1828</f>
        <v>29000</v>
      </c>
      <c r="K106" s="215">
        <f>+'Mecra Kırılımı'!K1268+'Mecra Kırılımı'!K1308+'Mecra Kırılımı'!K1348+'Mecra Kırılımı'!K1388+'Mecra Kırılımı'!K1428+'Mecra Kırılımı'!K1468+'Mecra Kırılımı'!K1508+'Mecra Kırılımı'!K1548+'Mecra Kırılımı'!K1588+'Mecra Kırılımı'!K1628+'Mecra Kırılımı'!K1668+'Mecra Kırılımı'!K1708+'Mecra Kırılımı'!K1748+'Mecra Kırılımı'!K1788+'Mecra Kırılımı'!K1828</f>
        <v>16000</v>
      </c>
      <c r="L106" s="215">
        <f>+'Mecra Kırılımı'!L1268+'Mecra Kırılımı'!L1308+'Mecra Kırılımı'!L1348+'Mecra Kırılımı'!L1388+'Mecra Kırılımı'!L1428+'Mecra Kırılımı'!L1468+'Mecra Kırılımı'!L1508+'Mecra Kırılımı'!L1548+'Mecra Kırılımı'!L1588+'Mecra Kırılımı'!L1628+'Mecra Kırılımı'!L1668+'Mecra Kırılımı'!L1708+'Mecra Kırılımı'!L1748+'Mecra Kırılımı'!L1788+'Mecra Kırılımı'!L1828</f>
        <v>23000</v>
      </c>
      <c r="M106" s="215">
        <f>+'Mecra Kırılımı'!M1268+'Mecra Kırılımı'!M1308+'Mecra Kırılımı'!M1348+'Mecra Kırılımı'!M1388+'Mecra Kırılımı'!M1428+'Mecra Kırılımı'!M1468+'Mecra Kırılımı'!M1508+'Mecra Kırılımı'!M1548+'Mecra Kırılımı'!M1588+'Mecra Kırılımı'!M1628+'Mecra Kırılımı'!M1668+'Mecra Kırılımı'!M1708+'Mecra Kırılımı'!M1748+'Mecra Kırılımı'!M1788+'Mecra Kırılımı'!M1828</f>
        <v>27000</v>
      </c>
      <c r="N106" s="215">
        <f>+'Mecra Kırılımı'!N1268+'Mecra Kırılımı'!N1308+'Mecra Kırılımı'!N1348+'Mecra Kırılımı'!N1388+'Mecra Kırılımı'!N1428+'Mecra Kırılımı'!N1468+'Mecra Kırılımı'!N1508+'Mecra Kırılımı'!N1548+'Mecra Kırılımı'!N1588+'Mecra Kırılımı'!N1628+'Mecra Kırılımı'!N1668+'Mecra Kırılımı'!N1708+'Mecra Kırılımı'!N1748+'Mecra Kırılımı'!N1788+'Mecra Kırılımı'!N1828</f>
        <v>17000</v>
      </c>
      <c r="O106" s="215">
        <f>+'Mecra Kırılımı'!O1268+'Mecra Kırılımı'!O1308+'Mecra Kırılımı'!O1348+'Mecra Kırılımı'!O1388+'Mecra Kırılımı'!O1428+'Mecra Kırılımı'!O1468+'Mecra Kırılımı'!O1508+'Mecra Kırılımı'!O1548+'Mecra Kırılımı'!O1588+'Mecra Kırılımı'!O1628+'Mecra Kırılımı'!O1668+'Mecra Kırılımı'!O1708+'Mecra Kırılımı'!O1748+'Mecra Kırılımı'!O1788+'Mecra Kırılımı'!O1828</f>
        <v>17000</v>
      </c>
      <c r="P106" s="216">
        <f t="shared" si="51"/>
        <v>348166.58360000001</v>
      </c>
      <c r="Q106" s="136"/>
      <c r="R106" s="8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136"/>
    </row>
    <row r="107" spans="2:32" x14ac:dyDescent="0.25">
      <c r="B107" s="400"/>
      <c r="C107" s="311" t="s">
        <v>283</v>
      </c>
      <c r="D107" s="215">
        <f>+'Mecra Kırılımı'!D1269+'Mecra Kırılımı'!D1309+'Mecra Kırılımı'!D1349+'Mecra Kırılımı'!D1389+'Mecra Kırılımı'!D1429+'Mecra Kırılımı'!D1469+'Mecra Kırılımı'!D1509+'Mecra Kırılımı'!D1549+'Mecra Kırılımı'!D1589+'Mecra Kırılımı'!D1629+'Mecra Kırılımı'!D1669+'Mecra Kırılımı'!D1709+'Mecra Kırılımı'!D1749+'Mecra Kırılımı'!D1789+'Mecra Kırılımı'!D1829</f>
        <v>1560</v>
      </c>
      <c r="E107" s="215">
        <f>+'Mecra Kırılımı'!E1269+'Mecra Kırılımı'!E1309+'Mecra Kırılımı'!E1349+'Mecra Kırılımı'!E1389+'Mecra Kırılımı'!E1429+'Mecra Kırılımı'!E1469+'Mecra Kırılımı'!E1509+'Mecra Kırılımı'!E1549+'Mecra Kırılımı'!E1589+'Mecra Kırılımı'!E1629+'Mecra Kırılımı'!E1669+'Mecra Kırılımı'!E1709+'Mecra Kırılımı'!E1749+'Mecra Kırılımı'!E1789+'Mecra Kırılımı'!E1829</f>
        <v>43310</v>
      </c>
      <c r="F107" s="215">
        <f>+'Mecra Kırılımı'!F1269+'Mecra Kırılımı'!F1309+'Mecra Kırılımı'!F1349+'Mecra Kırılımı'!F1389+'Mecra Kırılımı'!F1429+'Mecra Kırılımı'!F1469+'Mecra Kırılımı'!F1509+'Mecra Kırılımı'!F1549+'Mecra Kırılımı'!F1589+'Mecra Kırılımı'!F1629+'Mecra Kırılımı'!F1669+'Mecra Kırılımı'!F1709+'Mecra Kırılımı'!F1749+'Mecra Kırılımı'!F1789+'Mecra Kırılımı'!F1829</f>
        <v>0</v>
      </c>
      <c r="G107" s="215">
        <f>+'Mecra Kırılımı'!G1269+'Mecra Kırılımı'!G1309+'Mecra Kırılımı'!G1349+'Mecra Kırılımı'!G1389+'Mecra Kırılımı'!G1429+'Mecra Kırılımı'!G1469+'Mecra Kırılımı'!G1509+'Mecra Kırılımı'!G1549+'Mecra Kırılımı'!G1589+'Mecra Kırılımı'!G1629+'Mecra Kırılımı'!G1669+'Mecra Kırılımı'!G1709+'Mecra Kırılımı'!G1749+'Mecra Kırılımı'!G1789+'Mecra Kırılımı'!G1829</f>
        <v>2800.0000000000005</v>
      </c>
      <c r="H107" s="215">
        <f>+'Mecra Kırılımı'!H1269+'Mecra Kırılımı'!H1309+'Mecra Kırılımı'!H1349+'Mecra Kırılımı'!H1389+'Mecra Kırılımı'!H1429+'Mecra Kırılımı'!H1469+'Mecra Kırılımı'!H1509+'Mecra Kırılımı'!H1549+'Mecra Kırılımı'!H1589+'Mecra Kırılımı'!H1629+'Mecra Kırılımı'!H1669+'Mecra Kırılımı'!H1709+'Mecra Kırılımı'!H1749+'Mecra Kırılımı'!H1789+'Mecra Kırılımı'!H1829</f>
        <v>0</v>
      </c>
      <c r="I107" s="215">
        <f>+'Mecra Kırılımı'!I1269+'Mecra Kırılımı'!I1309+'Mecra Kırılımı'!I1349+'Mecra Kırılımı'!I1389+'Mecra Kırılımı'!I1429+'Mecra Kırılımı'!I1469+'Mecra Kırılımı'!I1509+'Mecra Kırılımı'!I1549+'Mecra Kırılımı'!I1589+'Mecra Kırılımı'!I1629+'Mecra Kırılımı'!I1669+'Mecra Kırılımı'!I1709+'Mecra Kırılımı'!I1749+'Mecra Kırılımı'!I1789+'Mecra Kırılımı'!I1829</f>
        <v>22960.000000000004</v>
      </c>
      <c r="J107" s="215">
        <f>+'Mecra Kırılımı'!J1269+'Mecra Kırılımı'!J1309+'Mecra Kırılımı'!J1349+'Mecra Kırılımı'!J1389+'Mecra Kırılımı'!J1429+'Mecra Kırılımı'!J1469+'Mecra Kırılımı'!J1509+'Mecra Kırılımı'!J1549+'Mecra Kırılımı'!J1589+'Mecra Kırılımı'!J1629+'Mecra Kırılımı'!J1669+'Mecra Kırılımı'!J1709+'Mecra Kırılımı'!J1749+'Mecra Kırılımı'!J1789+'Mecra Kırılımı'!J1829</f>
        <v>0</v>
      </c>
      <c r="K107" s="215">
        <f>+'Mecra Kırılımı'!K1269+'Mecra Kırılımı'!K1309+'Mecra Kırılımı'!K1349+'Mecra Kırılımı'!K1389+'Mecra Kırılımı'!K1429+'Mecra Kırılımı'!K1469+'Mecra Kırılımı'!K1509+'Mecra Kırılımı'!K1549+'Mecra Kırılımı'!K1589+'Mecra Kırılımı'!K1629+'Mecra Kırılımı'!K1669+'Mecra Kırılımı'!K1709+'Mecra Kırılımı'!K1749+'Mecra Kırılımı'!K1789+'Mecra Kırılımı'!K1829</f>
        <v>0</v>
      </c>
      <c r="L107" s="215">
        <f>+'Mecra Kırılımı'!L1269+'Mecra Kırılımı'!L1309+'Mecra Kırılımı'!L1349+'Mecra Kırılımı'!L1389+'Mecra Kırılımı'!L1429+'Mecra Kırılımı'!L1469+'Mecra Kırılımı'!L1509+'Mecra Kırılımı'!L1549+'Mecra Kırılımı'!L1589+'Mecra Kırılımı'!L1629+'Mecra Kırılımı'!L1669+'Mecra Kırılımı'!L1709+'Mecra Kırılımı'!L1749+'Mecra Kırılımı'!L1789+'Mecra Kırılımı'!L1829</f>
        <v>0</v>
      </c>
      <c r="M107" s="215">
        <f>+'Mecra Kırılımı'!M1269+'Mecra Kırılımı'!M1309+'Mecra Kırılımı'!M1349+'Mecra Kırılımı'!M1389+'Mecra Kırılımı'!M1429+'Mecra Kırılımı'!M1469+'Mecra Kırılımı'!M1509+'Mecra Kırılımı'!M1549+'Mecra Kırılımı'!M1589+'Mecra Kırılımı'!M1629+'Mecra Kırılımı'!M1669+'Mecra Kırılımı'!M1709+'Mecra Kırılımı'!M1749+'Mecra Kırılımı'!M1789+'Mecra Kırılımı'!M1829</f>
        <v>0</v>
      </c>
      <c r="N107" s="215">
        <f>+'Mecra Kırılımı'!N1269+'Mecra Kırılımı'!N1309+'Mecra Kırılımı'!N1349+'Mecra Kırılımı'!N1389+'Mecra Kırılımı'!N1429+'Mecra Kırılımı'!N1469+'Mecra Kırılımı'!N1509+'Mecra Kırılımı'!N1549+'Mecra Kırılımı'!N1589+'Mecra Kırılımı'!N1629+'Mecra Kırılımı'!N1669+'Mecra Kırılımı'!N1709+'Mecra Kırılımı'!N1749+'Mecra Kırılımı'!N1789+'Mecra Kırılımı'!N1829</f>
        <v>0</v>
      </c>
      <c r="O107" s="215">
        <f>+'Mecra Kırılımı'!O1269+'Mecra Kırılımı'!O1309+'Mecra Kırılımı'!O1349+'Mecra Kırılımı'!O1389+'Mecra Kırılımı'!O1429+'Mecra Kırılımı'!O1469+'Mecra Kırılımı'!O1509+'Mecra Kırılımı'!O1549+'Mecra Kırılımı'!O1589+'Mecra Kırılımı'!O1629+'Mecra Kırılımı'!O1669+'Mecra Kırılımı'!O1709+'Mecra Kırılımı'!O1749+'Mecra Kırılımı'!O1789+'Mecra Kırılımı'!O1829</f>
        <v>0</v>
      </c>
      <c r="P107" s="216">
        <f t="shared" si="51"/>
        <v>70630</v>
      </c>
      <c r="Q107" s="136"/>
      <c r="R107" s="8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136"/>
    </row>
    <row r="108" spans="2:32" x14ac:dyDescent="0.25">
      <c r="B108" s="400"/>
      <c r="C108" s="313" t="s">
        <v>287</v>
      </c>
      <c r="D108" s="215">
        <f>+'Mecra Kırılımı'!D1270+'Mecra Kırılımı'!D1310+'Mecra Kırılımı'!D1350+'Mecra Kırılımı'!D1390+'Mecra Kırılımı'!D1430+'Mecra Kırılımı'!D1470+'Mecra Kırılımı'!D1510+'Mecra Kırılımı'!D1550+'Mecra Kırılımı'!D1590+'Mecra Kırılımı'!D1630+'Mecra Kırılımı'!D1670+'Mecra Kırılımı'!D1710+'Mecra Kırılımı'!D1750+'Mecra Kırılımı'!D1790+'Mecra Kırılımı'!D1830</f>
        <v>0</v>
      </c>
      <c r="E108" s="215">
        <f>+'Mecra Kırılımı'!E1270+'Mecra Kırılımı'!E1310+'Mecra Kırılımı'!E1350+'Mecra Kırılımı'!E1390+'Mecra Kırılımı'!E1430+'Mecra Kırılımı'!E1470+'Mecra Kırılımı'!E1510+'Mecra Kırılımı'!E1550+'Mecra Kırılımı'!E1590+'Mecra Kırılımı'!E1630+'Mecra Kırılımı'!E1670+'Mecra Kırılımı'!E1710+'Mecra Kırılımı'!E1750+'Mecra Kırılımı'!E1790+'Mecra Kırılımı'!E1830</f>
        <v>0</v>
      </c>
      <c r="F108" s="215">
        <f>+'Mecra Kırılımı'!F1270+'Mecra Kırılımı'!F1310+'Mecra Kırılımı'!F1350+'Mecra Kırılımı'!F1390+'Mecra Kırılımı'!F1430+'Mecra Kırılımı'!F1470+'Mecra Kırılımı'!F1510+'Mecra Kırılımı'!F1550+'Mecra Kırılımı'!F1590+'Mecra Kırılımı'!F1630+'Mecra Kırılımı'!F1670+'Mecra Kırılımı'!F1710+'Mecra Kırılımı'!F1750+'Mecra Kırılımı'!F1790+'Mecra Kırılımı'!F1830</f>
        <v>0</v>
      </c>
      <c r="G108" s="215">
        <f>+'Mecra Kırılımı'!G1270+'Mecra Kırılımı'!G1310+'Mecra Kırılımı'!G1350+'Mecra Kırılımı'!G1390+'Mecra Kırılımı'!G1430+'Mecra Kırılımı'!G1470+'Mecra Kırılımı'!G1510+'Mecra Kırılımı'!G1550+'Mecra Kırılımı'!G1590+'Mecra Kırılımı'!G1630+'Mecra Kırılımı'!G1670+'Mecra Kırılımı'!G1710+'Mecra Kırılımı'!G1750+'Mecra Kırılımı'!G1790+'Mecra Kırılımı'!G1830</f>
        <v>0</v>
      </c>
      <c r="H108" s="215">
        <f>+'Mecra Kırılımı'!H1270+'Mecra Kırılımı'!H1310+'Mecra Kırılımı'!H1350+'Mecra Kırılımı'!H1390+'Mecra Kırılımı'!H1430+'Mecra Kırılımı'!H1470+'Mecra Kırılımı'!H1510+'Mecra Kırılımı'!H1550+'Mecra Kırılımı'!H1590+'Mecra Kırılımı'!H1630+'Mecra Kırılımı'!H1670+'Mecra Kırılımı'!H1710+'Mecra Kırılımı'!H1750+'Mecra Kırılımı'!H1790+'Mecra Kırılımı'!H1830</f>
        <v>0</v>
      </c>
      <c r="I108" s="215">
        <f>+'Mecra Kırılımı'!I1270+'Mecra Kırılımı'!I1310+'Mecra Kırılımı'!I1350+'Mecra Kırılımı'!I1390+'Mecra Kırılımı'!I1430+'Mecra Kırılımı'!I1470+'Mecra Kırılımı'!I1510+'Mecra Kırılımı'!I1550+'Mecra Kırılımı'!I1590+'Mecra Kırılımı'!I1630+'Mecra Kırılımı'!I1670+'Mecra Kırılımı'!I1710+'Mecra Kırılımı'!I1750+'Mecra Kırılımı'!I1790+'Mecra Kırılımı'!I1830</f>
        <v>0</v>
      </c>
      <c r="J108" s="215">
        <f>+'Mecra Kırılımı'!J1270+'Mecra Kırılımı'!J1310+'Mecra Kırılımı'!J1350+'Mecra Kırılımı'!J1390+'Mecra Kırılımı'!J1430+'Mecra Kırılımı'!J1470+'Mecra Kırılımı'!J1510+'Mecra Kırılımı'!J1550+'Mecra Kırılımı'!J1590+'Mecra Kırılımı'!J1630+'Mecra Kırılımı'!J1670+'Mecra Kırılımı'!J1710+'Mecra Kırılımı'!J1750+'Mecra Kırılımı'!J1790+'Mecra Kırılımı'!J1830</f>
        <v>0</v>
      </c>
      <c r="K108" s="215">
        <f>+'Mecra Kırılımı'!K1270+'Mecra Kırılımı'!K1310+'Mecra Kırılımı'!K1350+'Mecra Kırılımı'!K1390+'Mecra Kırılımı'!K1430+'Mecra Kırılımı'!K1470+'Mecra Kırılımı'!K1510+'Mecra Kırılımı'!K1550+'Mecra Kırılımı'!K1590+'Mecra Kırılımı'!K1630+'Mecra Kırılımı'!K1670+'Mecra Kırılımı'!K1710+'Mecra Kırılımı'!K1750+'Mecra Kırılımı'!K1790+'Mecra Kırılımı'!K1830</f>
        <v>0</v>
      </c>
      <c r="L108" s="215">
        <f>+'Mecra Kırılımı'!L1270+'Mecra Kırılımı'!L1310+'Mecra Kırılımı'!L1350+'Mecra Kırılımı'!L1390+'Mecra Kırılımı'!L1430+'Mecra Kırılımı'!L1470+'Mecra Kırılımı'!L1510+'Mecra Kırılımı'!L1550+'Mecra Kırılımı'!L1590+'Mecra Kırılımı'!L1630+'Mecra Kırılımı'!L1670+'Mecra Kırılımı'!L1710+'Mecra Kırılımı'!L1750+'Mecra Kırılımı'!L1790+'Mecra Kırılımı'!L1830</f>
        <v>0</v>
      </c>
      <c r="M108" s="215">
        <f>+'Mecra Kırılımı'!M1270+'Mecra Kırılımı'!M1310+'Mecra Kırılımı'!M1350+'Mecra Kırılımı'!M1390+'Mecra Kırılımı'!M1430+'Mecra Kırılımı'!M1470+'Mecra Kırılımı'!M1510+'Mecra Kırılımı'!M1550+'Mecra Kırılımı'!M1590+'Mecra Kırılımı'!M1630+'Mecra Kırılımı'!M1670+'Mecra Kırılımı'!M1710+'Mecra Kırılımı'!M1750+'Mecra Kırılımı'!M1790+'Mecra Kırılımı'!M1830</f>
        <v>1000</v>
      </c>
      <c r="N108" s="215">
        <f>+'Mecra Kırılımı'!N1270+'Mecra Kırılımı'!N1310+'Mecra Kırılımı'!N1350+'Mecra Kırılımı'!N1390+'Mecra Kırılımı'!N1430+'Mecra Kırılımı'!N1470+'Mecra Kırılımı'!N1510+'Mecra Kırılımı'!N1550+'Mecra Kırılımı'!N1590+'Mecra Kırılımı'!N1630+'Mecra Kırılımı'!N1670+'Mecra Kırılımı'!N1710+'Mecra Kırılımı'!N1750+'Mecra Kırılımı'!N1790+'Mecra Kırılımı'!N1830</f>
        <v>981.5</v>
      </c>
      <c r="O108" s="215">
        <f>+'Mecra Kırılımı'!O1270+'Mecra Kırılımı'!O1310+'Mecra Kırılımı'!O1350+'Mecra Kırılımı'!O1390+'Mecra Kırılımı'!O1430+'Mecra Kırılımı'!O1470+'Mecra Kırılımı'!O1510+'Mecra Kırılımı'!O1550+'Mecra Kırılımı'!O1590+'Mecra Kırılımı'!O1630+'Mecra Kırılımı'!O1670+'Mecra Kırılımı'!O1710+'Mecra Kırılımı'!O1750+'Mecra Kırılımı'!O1790+'Mecra Kırılımı'!O1830</f>
        <v>0</v>
      </c>
      <c r="P108" s="216">
        <f t="shared" si="51"/>
        <v>1981.5</v>
      </c>
      <c r="Q108" s="136"/>
      <c r="R108" s="8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136"/>
    </row>
    <row r="109" spans="2:32" x14ac:dyDescent="0.25">
      <c r="B109" s="400"/>
      <c r="C109" s="313" t="s">
        <v>288</v>
      </c>
      <c r="D109" s="215">
        <f>+'Mecra Kırılımı'!D1271+'Mecra Kırılımı'!D1311+'Mecra Kırılımı'!D1351+'Mecra Kırılımı'!D1391+'Mecra Kırılımı'!D1431+'Mecra Kırılımı'!D1471+'Mecra Kırılımı'!D1511+'Mecra Kırılımı'!D1551+'Mecra Kırılımı'!D1591+'Mecra Kırılımı'!D1631+'Mecra Kırılımı'!D1671+'Mecra Kırılımı'!D1711+'Mecra Kırılımı'!D1751+'Mecra Kırılımı'!D1791+'Mecra Kırılımı'!D1831</f>
        <v>0</v>
      </c>
      <c r="E109" s="215">
        <f>+'Mecra Kırılımı'!E1271+'Mecra Kırılımı'!E1311+'Mecra Kırılımı'!E1351+'Mecra Kırılımı'!E1391+'Mecra Kırılımı'!E1431+'Mecra Kırılımı'!E1471+'Mecra Kırılımı'!E1511+'Mecra Kırılımı'!E1551+'Mecra Kırılımı'!E1591+'Mecra Kırılımı'!E1631+'Mecra Kırılımı'!E1671+'Mecra Kırılımı'!E1711+'Mecra Kırılımı'!E1751+'Mecra Kırılımı'!E1791+'Mecra Kırılımı'!E1831</f>
        <v>0</v>
      </c>
      <c r="F109" s="215">
        <f>+'Mecra Kırılımı'!F1271+'Mecra Kırılımı'!F1311+'Mecra Kırılımı'!F1351+'Mecra Kırılımı'!F1391+'Mecra Kırılımı'!F1431+'Mecra Kırılımı'!F1471+'Mecra Kırılımı'!F1511+'Mecra Kırılımı'!F1551+'Mecra Kırılımı'!F1591+'Mecra Kırılımı'!F1631+'Mecra Kırılımı'!F1671+'Mecra Kırılımı'!F1711+'Mecra Kırılımı'!F1751+'Mecra Kırılımı'!F1791+'Mecra Kırılımı'!F1831</f>
        <v>0</v>
      </c>
      <c r="G109" s="215">
        <f>+'Mecra Kırılımı'!G1271+'Mecra Kırılımı'!G1311+'Mecra Kırılımı'!G1351+'Mecra Kırılımı'!G1391+'Mecra Kırılımı'!G1431+'Mecra Kırılımı'!G1471+'Mecra Kırılımı'!G1511+'Mecra Kırılımı'!G1551+'Mecra Kırılımı'!G1591+'Mecra Kırılımı'!G1631+'Mecra Kırılımı'!G1671+'Mecra Kırılımı'!G1711+'Mecra Kırılımı'!G1751+'Mecra Kırılımı'!G1791+'Mecra Kırılımı'!G1831</f>
        <v>0</v>
      </c>
      <c r="H109" s="215">
        <f>+'Mecra Kırılımı'!H1271+'Mecra Kırılımı'!H1311+'Mecra Kırılımı'!H1351+'Mecra Kırılımı'!H1391+'Mecra Kırılımı'!H1431+'Mecra Kırılımı'!H1471+'Mecra Kırılımı'!H1511+'Mecra Kırılımı'!H1551+'Mecra Kırılımı'!H1591+'Mecra Kırılımı'!H1631+'Mecra Kırılımı'!H1671+'Mecra Kırılımı'!H1711+'Mecra Kırılımı'!H1751+'Mecra Kırılımı'!H1791+'Mecra Kırılımı'!H1831</f>
        <v>0</v>
      </c>
      <c r="I109" s="215">
        <f>+'Mecra Kırılımı'!I1271+'Mecra Kırılımı'!I1311+'Mecra Kırılımı'!I1351+'Mecra Kırılımı'!I1391+'Mecra Kırılımı'!I1431+'Mecra Kırılımı'!I1471+'Mecra Kırılımı'!I1511+'Mecra Kırılımı'!I1551+'Mecra Kırılımı'!I1591+'Mecra Kırılımı'!I1631+'Mecra Kırılımı'!I1671+'Mecra Kırılımı'!I1711+'Mecra Kırılımı'!I1751+'Mecra Kırılımı'!I1791+'Mecra Kırılımı'!I1831</f>
        <v>0</v>
      </c>
      <c r="J109" s="215">
        <f>+'Mecra Kırılımı'!J1271+'Mecra Kırılımı'!J1311+'Mecra Kırılımı'!J1351+'Mecra Kırılımı'!J1391+'Mecra Kırılımı'!J1431+'Mecra Kırılımı'!J1471+'Mecra Kırılımı'!J1511+'Mecra Kırılımı'!J1551+'Mecra Kırılımı'!J1591+'Mecra Kırılımı'!J1631+'Mecra Kırılımı'!J1671+'Mecra Kırılımı'!J1711+'Mecra Kırılımı'!J1751+'Mecra Kırılımı'!J1791+'Mecra Kırılımı'!J1831</f>
        <v>0</v>
      </c>
      <c r="K109" s="215">
        <f>+'Mecra Kırılımı'!K1271+'Mecra Kırılımı'!K1311+'Mecra Kırılımı'!K1351+'Mecra Kırılımı'!K1391+'Mecra Kırılımı'!K1431+'Mecra Kırılımı'!K1471+'Mecra Kırılımı'!K1511+'Mecra Kırılımı'!K1551+'Mecra Kırılımı'!K1591+'Mecra Kırılımı'!K1631+'Mecra Kırılımı'!K1671+'Mecra Kırılımı'!K1711+'Mecra Kırılımı'!K1751+'Mecra Kırılımı'!K1791+'Mecra Kırılımı'!K1831</f>
        <v>0</v>
      </c>
      <c r="L109" s="215">
        <f>+'Mecra Kırılımı'!L1271+'Mecra Kırılımı'!L1311+'Mecra Kırılımı'!L1351+'Mecra Kırılımı'!L1391+'Mecra Kırılımı'!L1431+'Mecra Kırılımı'!L1471+'Mecra Kırılımı'!L1511+'Mecra Kırılımı'!L1551+'Mecra Kırılımı'!L1591+'Mecra Kırılımı'!L1631+'Mecra Kırılımı'!L1671+'Mecra Kırılımı'!L1711+'Mecra Kırılımı'!L1751+'Mecra Kırılımı'!L1791+'Mecra Kırılımı'!L1831</f>
        <v>0</v>
      </c>
      <c r="M109" s="215">
        <f>+'Mecra Kırılımı'!M1271+'Mecra Kırılımı'!M1311+'Mecra Kırılımı'!M1351+'Mecra Kırılımı'!M1391+'Mecra Kırılımı'!M1431+'Mecra Kırılımı'!M1471+'Mecra Kırılımı'!M1511+'Mecra Kırılımı'!M1551+'Mecra Kırılımı'!M1591+'Mecra Kırılımı'!M1631+'Mecra Kırılımı'!M1671+'Mecra Kırılımı'!M1711+'Mecra Kırılımı'!M1751+'Mecra Kırılımı'!M1791+'Mecra Kırılımı'!M1831</f>
        <v>0</v>
      </c>
      <c r="N109" s="215">
        <f>+'Mecra Kırılımı'!N1271+'Mecra Kırılımı'!N1311+'Mecra Kırılımı'!N1351+'Mecra Kırılımı'!N1391+'Mecra Kırılımı'!N1431+'Mecra Kırılımı'!N1471+'Mecra Kırılımı'!N1511+'Mecra Kırılımı'!N1551+'Mecra Kırılımı'!N1591+'Mecra Kırılımı'!N1631+'Mecra Kırılımı'!N1671+'Mecra Kırılımı'!N1711+'Mecra Kırılımı'!N1751+'Mecra Kırılımı'!N1791+'Mecra Kırılımı'!N1831</f>
        <v>0</v>
      </c>
      <c r="O109" s="215">
        <f>+'Mecra Kırılımı'!O1271+'Mecra Kırılımı'!O1311+'Mecra Kırılımı'!O1351+'Mecra Kırılımı'!O1391+'Mecra Kırılımı'!O1431+'Mecra Kırılımı'!O1471+'Mecra Kırılımı'!O1511+'Mecra Kırılımı'!O1551+'Mecra Kırılımı'!O1591+'Mecra Kırılımı'!O1631+'Mecra Kırılımı'!O1671+'Mecra Kırılımı'!O1711+'Mecra Kırılımı'!O1751+'Mecra Kırılımı'!O1791+'Mecra Kırılımı'!O1831</f>
        <v>0</v>
      </c>
      <c r="P109" s="216">
        <f t="shared" si="51"/>
        <v>0</v>
      </c>
      <c r="Q109" s="136"/>
      <c r="R109" s="8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136"/>
    </row>
    <row r="110" spans="2:32" x14ac:dyDescent="0.25">
      <c r="B110" s="400"/>
      <c r="C110" s="313" t="s">
        <v>280</v>
      </c>
      <c r="D110" s="215">
        <f>+'Mecra Kırılımı'!D1272+'Mecra Kırılımı'!D1312+'Mecra Kırılımı'!D1352+'Mecra Kırılımı'!D1392+'Mecra Kırılımı'!D1432+'Mecra Kırılımı'!D1472+'Mecra Kırılımı'!D1512+'Mecra Kırılımı'!D1552+'Mecra Kırılımı'!D1592+'Mecra Kırılımı'!D1632+'Mecra Kırılımı'!D1672+'Mecra Kırılımı'!D1712+'Mecra Kırılımı'!D1752+'Mecra Kırılımı'!D1792+'Mecra Kırılımı'!D1832</f>
        <v>0</v>
      </c>
      <c r="E110" s="215">
        <f>+'Mecra Kırılımı'!E1272+'Mecra Kırılımı'!E1312+'Mecra Kırılımı'!E1352+'Mecra Kırılımı'!E1392+'Mecra Kırılımı'!E1432+'Mecra Kırılımı'!E1472+'Mecra Kırılımı'!E1512+'Mecra Kırılımı'!E1552+'Mecra Kırılımı'!E1592+'Mecra Kırılımı'!E1632+'Mecra Kırılımı'!E1672+'Mecra Kırılımı'!E1712+'Mecra Kırılımı'!E1752+'Mecra Kırılımı'!E1792+'Mecra Kırılımı'!E1832</f>
        <v>0</v>
      </c>
      <c r="F110" s="215">
        <f>+'Mecra Kırılımı'!F1272+'Mecra Kırılımı'!F1312+'Mecra Kırılımı'!F1352+'Mecra Kırılımı'!F1392+'Mecra Kırılımı'!F1432+'Mecra Kırılımı'!F1472+'Mecra Kırılımı'!F1512+'Mecra Kırılımı'!F1552+'Mecra Kırılımı'!F1592+'Mecra Kırılımı'!F1632+'Mecra Kırılımı'!F1672+'Mecra Kırılımı'!F1712+'Mecra Kırılımı'!F1752+'Mecra Kırılımı'!F1792+'Mecra Kırılımı'!F1832</f>
        <v>0</v>
      </c>
      <c r="G110" s="215">
        <f>+'Mecra Kırılımı'!G1272+'Mecra Kırılımı'!G1312+'Mecra Kırılımı'!G1352+'Mecra Kırılımı'!G1392+'Mecra Kırılımı'!G1432+'Mecra Kırılımı'!G1472+'Mecra Kırılımı'!G1512+'Mecra Kırılımı'!G1552+'Mecra Kırılımı'!G1592+'Mecra Kırılımı'!G1632+'Mecra Kırılımı'!G1672+'Mecra Kırılımı'!G1712+'Mecra Kırılımı'!G1752+'Mecra Kırılımı'!G1792+'Mecra Kırılımı'!G1832</f>
        <v>0</v>
      </c>
      <c r="H110" s="215">
        <f>+'Mecra Kırılımı'!H1272+'Mecra Kırılımı'!H1312+'Mecra Kırılımı'!H1352+'Mecra Kırılımı'!H1392+'Mecra Kırılımı'!H1432+'Mecra Kırılımı'!H1472+'Mecra Kırılımı'!H1512+'Mecra Kırılımı'!H1552+'Mecra Kırılımı'!H1592+'Mecra Kırılımı'!H1632+'Mecra Kırılımı'!H1672+'Mecra Kırılımı'!H1712+'Mecra Kırılımı'!H1752+'Mecra Kırılımı'!H1792+'Mecra Kırılımı'!H1832</f>
        <v>0</v>
      </c>
      <c r="I110" s="215">
        <f>+'Mecra Kırılımı'!I1272+'Mecra Kırılımı'!I1312+'Mecra Kırılımı'!I1352+'Mecra Kırılımı'!I1392+'Mecra Kırılımı'!I1432+'Mecra Kırılımı'!I1472+'Mecra Kırılımı'!I1512+'Mecra Kırılımı'!I1552+'Mecra Kırılımı'!I1592+'Mecra Kırılımı'!I1632+'Mecra Kırılımı'!I1672+'Mecra Kırılımı'!I1712+'Mecra Kırılımı'!I1752+'Mecra Kırılımı'!I1792+'Mecra Kırılımı'!I1832</f>
        <v>0</v>
      </c>
      <c r="J110" s="215">
        <f>+'Mecra Kırılımı'!J1272+'Mecra Kırılımı'!J1312+'Mecra Kırılımı'!J1352+'Mecra Kırılımı'!J1392+'Mecra Kırılımı'!J1432+'Mecra Kırılımı'!J1472+'Mecra Kırılımı'!J1512+'Mecra Kırılımı'!J1552+'Mecra Kırılımı'!J1592+'Mecra Kırılımı'!J1632+'Mecra Kırılımı'!J1672+'Mecra Kırılımı'!J1712+'Mecra Kırılımı'!J1752+'Mecra Kırılımı'!J1792+'Mecra Kırılımı'!J1832</f>
        <v>0</v>
      </c>
      <c r="K110" s="215">
        <f>+'Mecra Kırılımı'!K1272+'Mecra Kırılımı'!K1312+'Mecra Kırılımı'!K1352+'Mecra Kırılımı'!K1392+'Mecra Kırılımı'!K1432+'Mecra Kırılımı'!K1472+'Mecra Kırılımı'!K1512+'Mecra Kırılımı'!K1552+'Mecra Kırılımı'!K1592+'Mecra Kırılımı'!K1632+'Mecra Kırılımı'!K1672+'Mecra Kırılımı'!K1712+'Mecra Kırılımı'!K1752+'Mecra Kırılımı'!K1792+'Mecra Kırılımı'!K1832</f>
        <v>0</v>
      </c>
      <c r="L110" s="215">
        <f>+'Mecra Kırılımı'!L1272+'Mecra Kırılımı'!L1312+'Mecra Kırılımı'!L1352+'Mecra Kırılımı'!L1392+'Mecra Kırılımı'!L1432+'Mecra Kırılımı'!L1472+'Mecra Kırılımı'!L1512+'Mecra Kırılımı'!L1552+'Mecra Kırılımı'!L1592+'Mecra Kırılımı'!L1632+'Mecra Kırılımı'!L1672+'Mecra Kırılımı'!L1712+'Mecra Kırılımı'!L1752+'Mecra Kırılımı'!L1792+'Mecra Kırılımı'!L1832</f>
        <v>0</v>
      </c>
      <c r="M110" s="215">
        <f>+'Mecra Kırılımı'!M1272+'Mecra Kırılımı'!M1312+'Mecra Kırılımı'!M1352+'Mecra Kırılımı'!M1392+'Mecra Kırılımı'!M1432+'Mecra Kırılımı'!M1472+'Mecra Kırılımı'!M1512+'Mecra Kırılımı'!M1552+'Mecra Kırılımı'!M1592+'Mecra Kırılımı'!M1632+'Mecra Kırılımı'!M1672+'Mecra Kırılımı'!M1712+'Mecra Kırılımı'!M1752+'Mecra Kırılımı'!M1792+'Mecra Kırılımı'!M1832</f>
        <v>0</v>
      </c>
      <c r="N110" s="215">
        <f>+'Mecra Kırılımı'!N1272+'Mecra Kırılımı'!N1312+'Mecra Kırılımı'!N1352+'Mecra Kırılımı'!N1392+'Mecra Kırılımı'!N1432+'Mecra Kırılımı'!N1472+'Mecra Kırılımı'!N1512+'Mecra Kırılımı'!N1552+'Mecra Kırılımı'!N1592+'Mecra Kırılımı'!N1632+'Mecra Kırılımı'!N1672+'Mecra Kırılımı'!N1712+'Mecra Kırılımı'!N1752+'Mecra Kırılımı'!N1792+'Mecra Kırılımı'!N1832</f>
        <v>0</v>
      </c>
      <c r="O110" s="215">
        <f>+'Mecra Kırılımı'!O1272+'Mecra Kırılımı'!O1312+'Mecra Kırılımı'!O1352+'Mecra Kırılımı'!O1392+'Mecra Kırılımı'!O1432+'Mecra Kırılımı'!O1472+'Mecra Kırılımı'!O1512+'Mecra Kırılımı'!O1552+'Mecra Kırılımı'!O1592+'Mecra Kırılımı'!O1632+'Mecra Kırılımı'!O1672+'Mecra Kırılımı'!O1712+'Mecra Kırılımı'!O1752+'Mecra Kırılımı'!O1792+'Mecra Kırılımı'!O1832</f>
        <v>0</v>
      </c>
      <c r="P110" s="216">
        <f t="shared" si="51"/>
        <v>0</v>
      </c>
      <c r="Q110" s="136"/>
      <c r="R110" s="8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136"/>
    </row>
    <row r="111" spans="2:32" x14ac:dyDescent="0.25">
      <c r="B111" s="400"/>
      <c r="C111" s="313" t="s">
        <v>285</v>
      </c>
      <c r="D111" s="215">
        <f>+'Mecra Kırılımı'!D1273+'Mecra Kırılımı'!D1313+'Mecra Kırılımı'!D1353+'Mecra Kırılımı'!D1393+'Mecra Kırılımı'!D1433+'Mecra Kırılımı'!D1473+'Mecra Kırılımı'!D1513+'Mecra Kırılımı'!D1553+'Mecra Kırılımı'!D1593+'Mecra Kırılımı'!D1633+'Mecra Kırılımı'!D1673+'Mecra Kırılımı'!D1713+'Mecra Kırılımı'!D1753+'Mecra Kırılımı'!D1793+'Mecra Kırılımı'!D1833</f>
        <v>0</v>
      </c>
      <c r="E111" s="215">
        <f>+'Mecra Kırılımı'!E1273+'Mecra Kırılımı'!E1313+'Mecra Kırılımı'!E1353+'Mecra Kırılımı'!E1393+'Mecra Kırılımı'!E1433+'Mecra Kırılımı'!E1473+'Mecra Kırılımı'!E1513+'Mecra Kırılımı'!E1553+'Mecra Kırılımı'!E1593+'Mecra Kırılımı'!E1633+'Mecra Kırılımı'!E1673+'Mecra Kırılımı'!E1713+'Mecra Kırılımı'!E1753+'Mecra Kırılımı'!E1793+'Mecra Kırılımı'!E1833</f>
        <v>0</v>
      </c>
      <c r="F111" s="215">
        <f>+'Mecra Kırılımı'!F1273+'Mecra Kırılımı'!F1313+'Mecra Kırılımı'!F1353+'Mecra Kırılımı'!F1393+'Mecra Kırılımı'!F1433+'Mecra Kırılımı'!F1473+'Mecra Kırılımı'!F1513+'Mecra Kırılımı'!F1553+'Mecra Kırılımı'!F1593+'Mecra Kırılımı'!F1633+'Mecra Kırılımı'!F1673+'Mecra Kırılımı'!F1713+'Mecra Kırılımı'!F1753+'Mecra Kırılımı'!F1793+'Mecra Kırılımı'!F1833</f>
        <v>0</v>
      </c>
      <c r="G111" s="215">
        <f>+'Mecra Kırılımı'!G1273+'Mecra Kırılımı'!G1313+'Mecra Kırılımı'!G1353+'Mecra Kırılımı'!G1393+'Mecra Kırılımı'!G1433+'Mecra Kırılımı'!G1473+'Mecra Kırılımı'!G1513+'Mecra Kırılımı'!G1553+'Mecra Kırılımı'!G1593+'Mecra Kırılımı'!G1633+'Mecra Kırılımı'!G1673+'Mecra Kırılımı'!G1713+'Mecra Kırılımı'!G1753+'Mecra Kırılımı'!G1793+'Mecra Kırılımı'!G1833</f>
        <v>0</v>
      </c>
      <c r="H111" s="215">
        <f>+'Mecra Kırılımı'!H1273+'Mecra Kırılımı'!H1313+'Mecra Kırılımı'!H1353+'Mecra Kırılımı'!H1393+'Mecra Kırılımı'!H1433+'Mecra Kırılımı'!H1473+'Mecra Kırılımı'!H1513+'Mecra Kırılımı'!H1553+'Mecra Kırılımı'!H1593+'Mecra Kırılımı'!H1633+'Mecra Kırılımı'!H1673+'Mecra Kırılımı'!H1713+'Mecra Kırılımı'!H1753+'Mecra Kırılımı'!H1793+'Mecra Kırılımı'!H1833</f>
        <v>0</v>
      </c>
      <c r="I111" s="215">
        <f>+'Mecra Kırılımı'!I1273+'Mecra Kırılımı'!I1313+'Mecra Kırılımı'!I1353+'Mecra Kırılımı'!I1393+'Mecra Kırılımı'!I1433+'Mecra Kırılımı'!I1473+'Mecra Kırılımı'!I1513+'Mecra Kırılımı'!I1553+'Mecra Kırılımı'!I1593+'Mecra Kırılımı'!I1633+'Mecra Kırılımı'!I1673+'Mecra Kırılımı'!I1713+'Mecra Kırılımı'!I1753+'Mecra Kırılımı'!I1793+'Mecra Kırılımı'!I1833</f>
        <v>0</v>
      </c>
      <c r="J111" s="215">
        <f>+'Mecra Kırılımı'!J1273+'Mecra Kırılımı'!J1313+'Mecra Kırılımı'!J1353+'Mecra Kırılımı'!J1393+'Mecra Kırılımı'!J1433+'Mecra Kırılımı'!J1473+'Mecra Kırılımı'!J1513+'Mecra Kırılımı'!J1553+'Mecra Kırılımı'!J1593+'Mecra Kırılımı'!J1633+'Mecra Kırılımı'!J1673+'Mecra Kırılımı'!J1713+'Mecra Kırılımı'!J1753+'Mecra Kırılımı'!J1793+'Mecra Kırılımı'!J1833</f>
        <v>0</v>
      </c>
      <c r="K111" s="215">
        <f>+'Mecra Kırılımı'!K1273+'Mecra Kırılımı'!K1313+'Mecra Kırılımı'!K1353+'Mecra Kırılımı'!K1393+'Mecra Kırılımı'!K1433+'Mecra Kırılımı'!K1473+'Mecra Kırılımı'!K1513+'Mecra Kırılımı'!K1553+'Mecra Kırılımı'!K1593+'Mecra Kırılımı'!K1633+'Mecra Kırılımı'!K1673+'Mecra Kırılımı'!K1713+'Mecra Kırılımı'!K1753+'Mecra Kırılımı'!K1793+'Mecra Kırılımı'!K1833</f>
        <v>0</v>
      </c>
      <c r="L111" s="215">
        <f>+'Mecra Kırılımı'!L1273+'Mecra Kırılımı'!L1313+'Mecra Kırılımı'!L1353+'Mecra Kırılımı'!L1393+'Mecra Kırılımı'!L1433+'Mecra Kırılımı'!L1473+'Mecra Kırılımı'!L1513+'Mecra Kırılımı'!L1553+'Mecra Kırılımı'!L1593+'Mecra Kırılımı'!L1633+'Mecra Kırılımı'!L1673+'Mecra Kırılımı'!L1713+'Mecra Kırılımı'!L1753+'Mecra Kırılımı'!L1793+'Mecra Kırılımı'!L1833</f>
        <v>0</v>
      </c>
      <c r="M111" s="215">
        <f>+'Mecra Kırılımı'!M1273+'Mecra Kırılımı'!M1313+'Mecra Kırılımı'!M1353+'Mecra Kırılımı'!M1393+'Mecra Kırılımı'!M1433+'Mecra Kırılımı'!M1473+'Mecra Kırılımı'!M1513+'Mecra Kırılımı'!M1553+'Mecra Kırılımı'!M1593+'Mecra Kırılımı'!M1633+'Mecra Kırılımı'!M1673+'Mecra Kırılımı'!M1713+'Mecra Kırılımı'!M1753+'Mecra Kırılımı'!M1793+'Mecra Kırılımı'!M1833</f>
        <v>0</v>
      </c>
      <c r="N111" s="215">
        <f>+'Mecra Kırılımı'!N1273+'Mecra Kırılımı'!N1313+'Mecra Kırılımı'!N1353+'Mecra Kırılımı'!N1393+'Mecra Kırılımı'!N1433+'Mecra Kırılımı'!N1473+'Mecra Kırılımı'!N1513+'Mecra Kırılımı'!N1553+'Mecra Kırılımı'!N1593+'Mecra Kırılımı'!N1633+'Mecra Kırılımı'!N1673+'Mecra Kırılımı'!N1713+'Mecra Kırılımı'!N1753+'Mecra Kırılımı'!N1793+'Mecra Kırılımı'!N1833</f>
        <v>0</v>
      </c>
      <c r="O111" s="215">
        <f>+'Mecra Kırılımı'!O1273+'Mecra Kırılımı'!O1313+'Mecra Kırılımı'!O1353+'Mecra Kırılımı'!O1393+'Mecra Kırılımı'!O1433+'Mecra Kırılımı'!O1473+'Mecra Kırılımı'!O1513+'Mecra Kırılımı'!O1553+'Mecra Kırılımı'!O1593+'Mecra Kırılımı'!O1633+'Mecra Kırılımı'!O1673+'Mecra Kırılımı'!O1713+'Mecra Kırılımı'!O1753+'Mecra Kırılımı'!O1793+'Mecra Kırılımı'!O1833</f>
        <v>0</v>
      </c>
      <c r="P111" s="216">
        <f t="shared" si="51"/>
        <v>0</v>
      </c>
      <c r="Q111" s="136"/>
      <c r="R111" s="8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136"/>
    </row>
    <row r="112" spans="2:32" x14ac:dyDescent="0.25">
      <c r="B112" s="400"/>
      <c r="C112" s="313" t="s">
        <v>280</v>
      </c>
      <c r="D112" s="215">
        <f>+'Mecra Kırılımı'!D1274+'Mecra Kırılımı'!D1314+'Mecra Kırılımı'!D1354+'Mecra Kırılımı'!D1394+'Mecra Kırılımı'!D1434+'Mecra Kırılımı'!D1474+'Mecra Kırılımı'!D1514+'Mecra Kırılımı'!D1554+'Mecra Kırılımı'!D1594+'Mecra Kırılımı'!D1634+'Mecra Kırılımı'!D1674+'Mecra Kırılımı'!D1714+'Mecra Kırılımı'!D1754+'Mecra Kırılımı'!D1794+'Mecra Kırılımı'!D1834</f>
        <v>25000</v>
      </c>
      <c r="E112" s="215">
        <f>+'Mecra Kırılımı'!E1274+'Mecra Kırılımı'!E1314+'Mecra Kırılımı'!E1354+'Mecra Kırılımı'!E1394+'Mecra Kırılımı'!E1434+'Mecra Kırılımı'!E1474+'Mecra Kırılımı'!E1514+'Mecra Kırılımı'!E1554+'Mecra Kırılımı'!E1594+'Mecra Kırılımı'!E1634+'Mecra Kırılımı'!E1674+'Mecra Kırılımı'!E1714+'Mecra Kırılımı'!E1754+'Mecra Kırılımı'!E1794+'Mecra Kırılımı'!E1834</f>
        <v>0</v>
      </c>
      <c r="F112" s="215">
        <f>+'Mecra Kırılımı'!F1274+'Mecra Kırılımı'!F1314+'Mecra Kırılımı'!F1354+'Mecra Kırılımı'!F1394+'Mecra Kırılımı'!F1434+'Mecra Kırılımı'!F1474+'Mecra Kırılımı'!F1514+'Mecra Kırılımı'!F1554+'Mecra Kırılımı'!F1594+'Mecra Kırılımı'!F1634+'Mecra Kırılımı'!F1674+'Mecra Kırılımı'!F1714+'Mecra Kırılımı'!F1754+'Mecra Kırılımı'!F1794+'Mecra Kırılımı'!F1834</f>
        <v>0</v>
      </c>
      <c r="G112" s="215">
        <f>+'Mecra Kırılımı'!G1274+'Mecra Kırılımı'!G1314+'Mecra Kırılımı'!G1354+'Mecra Kırılımı'!G1394+'Mecra Kırılımı'!G1434+'Mecra Kırılımı'!G1474+'Mecra Kırılımı'!G1514+'Mecra Kırılımı'!G1554+'Mecra Kırılımı'!G1594+'Mecra Kırılımı'!G1634+'Mecra Kırılımı'!G1674+'Mecra Kırılımı'!G1714+'Mecra Kırılımı'!G1754+'Mecra Kırılımı'!G1794+'Mecra Kırılımı'!G1834</f>
        <v>0</v>
      </c>
      <c r="H112" s="215">
        <f>+'Mecra Kırılımı'!H1274+'Mecra Kırılımı'!H1314+'Mecra Kırılımı'!H1354+'Mecra Kırılımı'!H1394+'Mecra Kırılımı'!H1434+'Mecra Kırılımı'!H1474+'Mecra Kırılımı'!H1514+'Mecra Kırılımı'!H1554+'Mecra Kırılımı'!H1594+'Mecra Kırılımı'!H1634+'Mecra Kırılımı'!H1674+'Mecra Kırılımı'!H1714+'Mecra Kırılımı'!H1754+'Mecra Kırılımı'!H1794+'Mecra Kırılımı'!H1834</f>
        <v>0</v>
      </c>
      <c r="I112" s="215">
        <f>+'Mecra Kırılımı'!I1274+'Mecra Kırılımı'!I1314+'Mecra Kırılımı'!I1354+'Mecra Kırılımı'!I1394+'Mecra Kırılımı'!I1434+'Mecra Kırılımı'!I1474+'Mecra Kırılımı'!I1514+'Mecra Kırılımı'!I1554+'Mecra Kırılımı'!I1594+'Mecra Kırılımı'!I1634+'Mecra Kırılımı'!I1674+'Mecra Kırılımı'!I1714+'Mecra Kırılımı'!I1754+'Mecra Kırılımı'!I1794+'Mecra Kırılımı'!I1834</f>
        <v>0</v>
      </c>
      <c r="J112" s="215">
        <f>+'Mecra Kırılımı'!J1274+'Mecra Kırılımı'!J1314+'Mecra Kırılımı'!J1354+'Mecra Kırılımı'!J1394+'Mecra Kırılımı'!J1434+'Mecra Kırılımı'!J1474+'Mecra Kırılımı'!J1514+'Mecra Kırılımı'!J1554+'Mecra Kırılımı'!J1594+'Mecra Kırılımı'!J1634+'Mecra Kırılımı'!J1674+'Mecra Kırılımı'!J1714+'Mecra Kırılımı'!J1754+'Mecra Kırılımı'!J1794+'Mecra Kırılımı'!J1834</f>
        <v>0</v>
      </c>
      <c r="K112" s="215">
        <f>+'Mecra Kırılımı'!K1274+'Mecra Kırılımı'!K1314+'Mecra Kırılımı'!K1354+'Mecra Kırılımı'!K1394+'Mecra Kırılımı'!K1434+'Mecra Kırılımı'!K1474+'Mecra Kırılımı'!K1514+'Mecra Kırılımı'!K1554+'Mecra Kırılımı'!K1594+'Mecra Kırılımı'!K1634+'Mecra Kırılımı'!K1674+'Mecra Kırılımı'!K1714+'Mecra Kırılımı'!K1754+'Mecra Kırılımı'!K1794+'Mecra Kırılımı'!K1834</f>
        <v>5000</v>
      </c>
      <c r="L112" s="215">
        <f>+'Mecra Kırılımı'!L1274+'Mecra Kırılımı'!L1314+'Mecra Kırılımı'!L1354+'Mecra Kırılımı'!L1394+'Mecra Kırılımı'!L1434+'Mecra Kırılımı'!L1474+'Mecra Kırılımı'!L1514+'Mecra Kırılımı'!L1554+'Mecra Kırılımı'!L1594+'Mecra Kırılımı'!L1634+'Mecra Kırılımı'!L1674+'Mecra Kırılımı'!L1714+'Mecra Kırılımı'!L1754+'Mecra Kırılımı'!L1794+'Mecra Kırılımı'!L1834</f>
        <v>5000</v>
      </c>
      <c r="M112" s="215">
        <f>+'Mecra Kırılımı'!M1274+'Mecra Kırılımı'!M1314+'Mecra Kırılımı'!M1354+'Mecra Kırılımı'!M1394+'Mecra Kırılımı'!M1434+'Mecra Kırılımı'!M1474+'Mecra Kırılımı'!M1514+'Mecra Kırılımı'!M1554+'Mecra Kırılımı'!M1594+'Mecra Kırılımı'!M1634+'Mecra Kırılımı'!M1674+'Mecra Kırılımı'!M1714+'Mecra Kırılımı'!M1754+'Mecra Kırılımı'!M1794+'Mecra Kırılımı'!M1834</f>
        <v>7000</v>
      </c>
      <c r="N112" s="215">
        <f>+'Mecra Kırılımı'!N1274+'Mecra Kırılımı'!N1314+'Mecra Kırılımı'!N1354+'Mecra Kırılımı'!N1394+'Mecra Kırılımı'!N1434+'Mecra Kırılımı'!N1474+'Mecra Kırılımı'!N1514+'Mecra Kırılımı'!N1554+'Mecra Kırılımı'!N1594+'Mecra Kırılımı'!N1634+'Mecra Kırılımı'!N1674+'Mecra Kırılımı'!N1714+'Mecra Kırılımı'!N1754+'Mecra Kırılımı'!N1794+'Mecra Kırılımı'!N1834</f>
        <v>12000</v>
      </c>
      <c r="O112" s="215">
        <f>+'Mecra Kırılımı'!O1274+'Mecra Kırılımı'!O1314+'Mecra Kırılımı'!O1354+'Mecra Kırılımı'!O1394+'Mecra Kırılımı'!O1434+'Mecra Kırılımı'!O1474+'Mecra Kırılımı'!O1514+'Mecra Kırılımı'!O1554+'Mecra Kırılımı'!O1594+'Mecra Kırılımı'!O1634+'Mecra Kırılımı'!O1674+'Mecra Kırılımı'!O1714+'Mecra Kırılımı'!O1754+'Mecra Kırılımı'!O1794+'Mecra Kırılımı'!O1834</f>
        <v>11000</v>
      </c>
      <c r="P112" s="216">
        <f t="shared" si="51"/>
        <v>65000</v>
      </c>
      <c r="Q112" s="136"/>
      <c r="R112" s="8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136"/>
    </row>
    <row r="113" spans="2:32" x14ac:dyDescent="0.25">
      <c r="B113" s="400"/>
      <c r="C113" s="313" t="s">
        <v>286</v>
      </c>
      <c r="D113" s="215">
        <f>+'Mecra Kırılımı'!D1275+'Mecra Kırılımı'!D1315+'Mecra Kırılımı'!D1355+'Mecra Kırılımı'!D1395+'Mecra Kırılımı'!D1435+'Mecra Kırılımı'!D1475+'Mecra Kırılımı'!D1515+'Mecra Kırılımı'!D1555+'Mecra Kırılımı'!D1595+'Mecra Kırılımı'!D1635+'Mecra Kırılımı'!D1675+'Mecra Kırılımı'!D1715+'Mecra Kırılımı'!D1755+'Mecra Kırılımı'!D1795+'Mecra Kırılımı'!D1835</f>
        <v>0</v>
      </c>
      <c r="E113" s="215">
        <f>+'Mecra Kırılımı'!E1275+'Mecra Kırılımı'!E1315+'Mecra Kırılımı'!E1355+'Mecra Kırılımı'!E1395+'Mecra Kırılımı'!E1435+'Mecra Kırılımı'!E1475+'Mecra Kırılımı'!E1515+'Mecra Kırılımı'!E1555+'Mecra Kırılımı'!E1595+'Mecra Kırılımı'!E1635+'Mecra Kırılımı'!E1675+'Mecra Kırılımı'!E1715+'Mecra Kırılımı'!E1755+'Mecra Kırılımı'!E1795+'Mecra Kırılımı'!E1835</f>
        <v>0</v>
      </c>
      <c r="F113" s="215">
        <f>+'Mecra Kırılımı'!F1275+'Mecra Kırılımı'!F1315+'Mecra Kırılımı'!F1355+'Mecra Kırılımı'!F1395+'Mecra Kırılımı'!F1435+'Mecra Kırılımı'!F1475+'Mecra Kırılımı'!F1515+'Mecra Kırılımı'!F1555+'Mecra Kırılımı'!F1595+'Mecra Kırılımı'!F1635+'Mecra Kırılımı'!F1675+'Mecra Kırılımı'!F1715+'Mecra Kırılımı'!F1755+'Mecra Kırılımı'!F1795+'Mecra Kırılımı'!F1835</f>
        <v>0</v>
      </c>
      <c r="G113" s="215">
        <f>+'Mecra Kırılımı'!G1275+'Mecra Kırılımı'!G1315+'Mecra Kırılımı'!G1355+'Mecra Kırılımı'!G1395+'Mecra Kırılımı'!G1435+'Mecra Kırılımı'!G1475+'Mecra Kırılımı'!G1515+'Mecra Kırılımı'!G1555+'Mecra Kırılımı'!G1595+'Mecra Kırılımı'!G1635+'Mecra Kırılımı'!G1675+'Mecra Kırılımı'!G1715+'Mecra Kırılımı'!G1755+'Mecra Kırılımı'!G1795+'Mecra Kırılımı'!G1835</f>
        <v>0</v>
      </c>
      <c r="H113" s="215">
        <f>+'Mecra Kırılımı'!H1275+'Mecra Kırılımı'!H1315+'Mecra Kırılımı'!H1355+'Mecra Kırılımı'!H1395+'Mecra Kırılımı'!H1435+'Mecra Kırılımı'!H1475+'Mecra Kırılımı'!H1515+'Mecra Kırılımı'!H1555+'Mecra Kırılımı'!H1595+'Mecra Kırılımı'!H1635+'Mecra Kırılımı'!H1675+'Mecra Kırılımı'!H1715+'Mecra Kırılımı'!H1755+'Mecra Kırılımı'!H1795+'Mecra Kırılımı'!H1835</f>
        <v>3000</v>
      </c>
      <c r="I113" s="215">
        <f>+'Mecra Kırılımı'!I1275+'Mecra Kırılımı'!I1315+'Mecra Kırılımı'!I1355+'Mecra Kırılımı'!I1395+'Mecra Kırılımı'!I1435+'Mecra Kırılımı'!I1475+'Mecra Kırılımı'!I1515+'Mecra Kırılımı'!I1555+'Mecra Kırılımı'!I1595+'Mecra Kırılımı'!I1635+'Mecra Kırılımı'!I1675+'Mecra Kırılımı'!I1715+'Mecra Kırılımı'!I1755+'Mecra Kırılımı'!I1795+'Mecra Kırılımı'!I1835</f>
        <v>3000</v>
      </c>
      <c r="J113" s="215">
        <f>+'Mecra Kırılımı'!J1275+'Mecra Kırılımı'!J1315+'Mecra Kırılımı'!J1355+'Mecra Kırılımı'!J1395+'Mecra Kırılımı'!J1435+'Mecra Kırılımı'!J1475+'Mecra Kırılımı'!J1515+'Mecra Kırılımı'!J1555+'Mecra Kırılımı'!J1595+'Mecra Kırılımı'!J1635+'Mecra Kırılımı'!J1675+'Mecra Kırılımı'!J1715+'Mecra Kırılımı'!J1755+'Mecra Kırılımı'!J1795+'Mecra Kırılımı'!J1835</f>
        <v>3000</v>
      </c>
      <c r="K113" s="215">
        <f>+'Mecra Kırılımı'!K1275+'Mecra Kırılımı'!K1315+'Mecra Kırılımı'!K1355+'Mecra Kırılımı'!K1395+'Mecra Kırılımı'!K1435+'Mecra Kırılımı'!K1475+'Mecra Kırılımı'!K1515+'Mecra Kırılımı'!K1555+'Mecra Kırılımı'!K1595+'Mecra Kırılımı'!K1635+'Mecra Kırılımı'!K1675+'Mecra Kırılımı'!K1715+'Mecra Kırılımı'!K1755+'Mecra Kırılımı'!K1795+'Mecra Kırılımı'!K1835</f>
        <v>0</v>
      </c>
      <c r="L113" s="215">
        <f>+'Mecra Kırılımı'!L1275+'Mecra Kırılımı'!L1315+'Mecra Kırılımı'!L1355+'Mecra Kırılımı'!L1395+'Mecra Kırılımı'!L1435+'Mecra Kırılımı'!L1475+'Mecra Kırılımı'!L1515+'Mecra Kırılımı'!L1555+'Mecra Kırılımı'!L1595+'Mecra Kırılımı'!L1635+'Mecra Kırılımı'!L1675+'Mecra Kırılımı'!L1715+'Mecra Kırılımı'!L1755+'Mecra Kırılımı'!L1795+'Mecra Kırılımı'!L1835</f>
        <v>0</v>
      </c>
      <c r="M113" s="215">
        <f>+'Mecra Kırılımı'!M1275+'Mecra Kırılımı'!M1315+'Mecra Kırılımı'!M1355+'Mecra Kırılımı'!M1395+'Mecra Kırılımı'!M1435+'Mecra Kırılımı'!M1475+'Mecra Kırılımı'!M1515+'Mecra Kırılımı'!M1555+'Mecra Kırılımı'!M1595+'Mecra Kırılımı'!M1635+'Mecra Kırılımı'!M1675+'Mecra Kırılımı'!M1715+'Mecra Kırılımı'!M1755+'Mecra Kırılımı'!M1795+'Mecra Kırılımı'!M1835</f>
        <v>3000</v>
      </c>
      <c r="N113" s="215">
        <f>+'Mecra Kırılımı'!N1275+'Mecra Kırılımı'!N1315+'Mecra Kırılımı'!N1355+'Mecra Kırılımı'!N1395+'Mecra Kırılımı'!N1435+'Mecra Kırılımı'!N1475+'Mecra Kırılımı'!N1515+'Mecra Kırılımı'!N1555+'Mecra Kırılımı'!N1595+'Mecra Kırılımı'!N1635+'Mecra Kırılımı'!N1675+'Mecra Kırılımı'!N1715+'Mecra Kırılımı'!N1755+'Mecra Kırılımı'!N1795+'Mecra Kırılımı'!N1835</f>
        <v>3000</v>
      </c>
      <c r="O113" s="215">
        <f>+'Mecra Kırılımı'!O1275+'Mecra Kırılımı'!O1315+'Mecra Kırılımı'!O1355+'Mecra Kırılımı'!O1395+'Mecra Kırılımı'!O1435+'Mecra Kırılımı'!O1475+'Mecra Kırılımı'!O1515+'Mecra Kırılımı'!O1555+'Mecra Kırılımı'!O1595+'Mecra Kırılımı'!O1635+'Mecra Kırılımı'!O1675+'Mecra Kırılımı'!O1715+'Mecra Kırılımı'!O1755+'Mecra Kırılımı'!O1795+'Mecra Kırılımı'!O1835</f>
        <v>3000</v>
      </c>
      <c r="P113" s="216">
        <f t="shared" si="51"/>
        <v>18000</v>
      </c>
      <c r="Q113" s="136"/>
      <c r="R113" s="8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136"/>
    </row>
    <row r="114" spans="2:32" x14ac:dyDescent="0.25">
      <c r="B114" s="400"/>
      <c r="C114" s="313" t="s">
        <v>282</v>
      </c>
      <c r="D114" s="215">
        <f>+'Mecra Kırılımı'!D1276+'Mecra Kırılımı'!D1316+'Mecra Kırılımı'!D1356+'Mecra Kırılımı'!D1396+'Mecra Kırılımı'!D1436+'Mecra Kırılımı'!D1476+'Mecra Kırılımı'!D1516+'Mecra Kırılımı'!D1556+'Mecra Kırılımı'!D1596+'Mecra Kırılımı'!D1636+'Mecra Kırılımı'!D1676+'Mecra Kırılımı'!D1716+'Mecra Kırılımı'!D1756+'Mecra Kırılımı'!D1796+'Mecra Kırılımı'!D1836</f>
        <v>1156</v>
      </c>
      <c r="E114" s="215">
        <f>+'Mecra Kırılımı'!E1276+'Mecra Kırılımı'!E1316+'Mecra Kırılımı'!E1356+'Mecra Kırılımı'!E1396+'Mecra Kırılımı'!E1436+'Mecra Kırılımı'!E1476+'Mecra Kırılımı'!E1516+'Mecra Kırılımı'!E1556+'Mecra Kırılımı'!E1596+'Mecra Kırılımı'!E1636+'Mecra Kırılımı'!E1676+'Mecra Kırılımı'!E1716+'Mecra Kırılımı'!E1756+'Mecra Kırılımı'!E1796+'Mecra Kırılımı'!E1836</f>
        <v>178.51</v>
      </c>
      <c r="F114" s="215">
        <f>+'Mecra Kırılımı'!F1276+'Mecra Kırılımı'!F1316+'Mecra Kırılımı'!F1356+'Mecra Kırılımı'!F1396+'Mecra Kırılımı'!F1436+'Mecra Kırılımı'!F1476+'Mecra Kırılımı'!F1516+'Mecra Kırılımı'!F1556+'Mecra Kırılımı'!F1596+'Mecra Kırılımı'!F1636+'Mecra Kırılımı'!F1676+'Mecra Kırılımı'!F1716+'Mecra Kırılımı'!F1756+'Mecra Kırılımı'!F1796+'Mecra Kırılımı'!F1836</f>
        <v>1071.42</v>
      </c>
      <c r="G114" s="215">
        <f>+'Mecra Kırılımı'!G1276+'Mecra Kırılımı'!G1316+'Mecra Kırılımı'!G1356+'Mecra Kırılımı'!G1396+'Mecra Kırılımı'!G1436+'Mecra Kırılımı'!G1476+'Mecra Kırılımı'!G1516+'Mecra Kırılımı'!G1556+'Mecra Kırılımı'!G1596+'Mecra Kırılımı'!G1636+'Mecra Kırılımı'!G1676+'Mecra Kırılımı'!G1716+'Mecra Kırılımı'!G1756+'Mecra Kırılımı'!G1796+'Mecra Kırılımı'!G1836</f>
        <v>1267.8499999999999</v>
      </c>
      <c r="H114" s="215">
        <f>+'Mecra Kırılımı'!H1276+'Mecra Kırılımı'!H1316+'Mecra Kırılımı'!H1356+'Mecra Kırılımı'!H1396+'Mecra Kırılımı'!H1436+'Mecra Kırılımı'!H1476+'Mecra Kırılımı'!H1516+'Mecra Kırılımı'!H1556+'Mecra Kırılımı'!H1596+'Mecra Kırılımı'!H1636+'Mecra Kırılımı'!H1676+'Mecra Kırılımı'!H1716+'Mecra Kırılımı'!H1756+'Mecra Kırılımı'!H1796+'Mecra Kırılımı'!H1836</f>
        <v>4998.2199999999993</v>
      </c>
      <c r="I114" s="215">
        <f>+'Mecra Kırılımı'!I1276+'Mecra Kırılımı'!I1316+'Mecra Kırılımı'!I1356+'Mecra Kırılımı'!I1396+'Mecra Kırılımı'!I1436+'Mecra Kırılımı'!I1476+'Mecra Kırılımı'!I1516+'Mecra Kırılımı'!I1556+'Mecra Kırılımı'!I1596+'Mecra Kırılımı'!I1636+'Mecra Kırılımı'!I1676+'Mecra Kırılımı'!I1716+'Mecra Kırılımı'!I1756+'Mecra Kırılımı'!I1796+'Mecra Kırılımı'!I1836</f>
        <v>2000</v>
      </c>
      <c r="J114" s="215">
        <f>+'Mecra Kırılımı'!J1276+'Mecra Kırılımı'!J1316+'Mecra Kırılımı'!J1356+'Mecra Kırılımı'!J1396+'Mecra Kırılımı'!J1436+'Mecra Kırılımı'!J1476+'Mecra Kırılımı'!J1516+'Mecra Kırılımı'!J1556+'Mecra Kırılımı'!J1596+'Mecra Kırılımı'!J1636+'Mecra Kırılımı'!J1676+'Mecra Kırılımı'!J1716+'Mecra Kırılımı'!J1756+'Mecra Kırılımı'!J1796+'Mecra Kırılımı'!J1836</f>
        <v>2000</v>
      </c>
      <c r="K114" s="215">
        <f>+'Mecra Kırılımı'!K1276+'Mecra Kırılımı'!K1316+'Mecra Kırılımı'!K1356+'Mecra Kırılımı'!K1396+'Mecra Kırılımı'!K1436+'Mecra Kırılımı'!K1476+'Mecra Kırılımı'!K1516+'Mecra Kırılımı'!K1556+'Mecra Kırılımı'!K1596+'Mecra Kırılımı'!K1636+'Mecra Kırılımı'!K1676+'Mecra Kırılımı'!K1716+'Mecra Kırılımı'!K1756+'Mecra Kırılımı'!K1796+'Mecra Kırılımı'!K1836</f>
        <v>0</v>
      </c>
      <c r="L114" s="215">
        <f>+'Mecra Kırılımı'!L1276+'Mecra Kırılımı'!L1316+'Mecra Kırılımı'!L1356+'Mecra Kırılımı'!L1396+'Mecra Kırılımı'!L1436+'Mecra Kırılımı'!L1476+'Mecra Kırılımı'!L1516+'Mecra Kırılımı'!L1556+'Mecra Kırılımı'!L1596+'Mecra Kırılımı'!L1636+'Mecra Kırılımı'!L1676+'Mecra Kırılımı'!L1716+'Mecra Kırılımı'!L1756+'Mecra Kırılımı'!L1796+'Mecra Kırılımı'!L1836</f>
        <v>0</v>
      </c>
      <c r="M114" s="215">
        <f>+'Mecra Kırılımı'!M1276+'Mecra Kırılımı'!M1316+'Mecra Kırılımı'!M1356+'Mecra Kırılımı'!M1396+'Mecra Kırılımı'!M1436+'Mecra Kırılımı'!M1476+'Mecra Kırılımı'!M1516+'Mecra Kırılımı'!M1556+'Mecra Kırılımı'!M1596+'Mecra Kırılımı'!M1636+'Mecra Kırılımı'!M1676+'Mecra Kırılımı'!M1716+'Mecra Kırılımı'!M1756+'Mecra Kırılımı'!M1796+'Mecra Kırılımı'!M1836</f>
        <v>2000</v>
      </c>
      <c r="N114" s="215">
        <f>+'Mecra Kırılımı'!N1276+'Mecra Kırılımı'!N1316+'Mecra Kırılımı'!N1356+'Mecra Kırılımı'!N1396+'Mecra Kırılımı'!N1436+'Mecra Kırılımı'!N1476+'Mecra Kırılımı'!N1516+'Mecra Kırılımı'!N1556+'Mecra Kırılımı'!N1596+'Mecra Kırılımı'!N1636+'Mecra Kırılımı'!N1676+'Mecra Kırılımı'!N1716+'Mecra Kırılımı'!N1756+'Mecra Kırılımı'!N1796+'Mecra Kırılımı'!N1836</f>
        <v>2000</v>
      </c>
      <c r="O114" s="215">
        <f>+'Mecra Kırılımı'!O1276+'Mecra Kırılımı'!O1316+'Mecra Kırılımı'!O1356+'Mecra Kırılımı'!O1396+'Mecra Kırılımı'!O1436+'Mecra Kırılımı'!O1476+'Mecra Kırılımı'!O1516+'Mecra Kırılımı'!O1556+'Mecra Kırılımı'!O1596+'Mecra Kırılımı'!O1636+'Mecra Kırılımı'!O1676+'Mecra Kırılımı'!O1716+'Mecra Kırılımı'!O1756+'Mecra Kırılımı'!O1796+'Mecra Kırılımı'!O1836</f>
        <v>2000</v>
      </c>
      <c r="P114" s="216">
        <f t="shared" si="51"/>
        <v>18672</v>
      </c>
      <c r="Q114" s="136"/>
      <c r="R114" s="8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136"/>
    </row>
    <row r="115" spans="2:32" x14ac:dyDescent="0.25">
      <c r="B115" s="400"/>
      <c r="C115" s="313" t="s">
        <v>283</v>
      </c>
      <c r="D115" s="215">
        <f>+'Mecra Kırılımı'!D1277+'Mecra Kırılımı'!D1317+'Mecra Kırılımı'!D1357+'Mecra Kırılımı'!D1397+'Mecra Kırılımı'!D1437+'Mecra Kırılımı'!D1477+'Mecra Kırılımı'!D1517+'Mecra Kırılımı'!D1557+'Mecra Kırılımı'!D1597+'Mecra Kırılımı'!D1637+'Mecra Kırılımı'!D1677+'Mecra Kırılımı'!D1717+'Mecra Kırılımı'!D1757+'Mecra Kırılımı'!D1797+'Mecra Kırılımı'!D1837</f>
        <v>440</v>
      </c>
      <c r="E115" s="215">
        <f>+'Mecra Kırılımı'!E1277+'Mecra Kırılımı'!E1317+'Mecra Kırılımı'!E1357+'Mecra Kırılımı'!E1397+'Mecra Kırılımı'!E1437+'Mecra Kırılımı'!E1477+'Mecra Kırılımı'!E1517+'Mecra Kırılımı'!E1557+'Mecra Kırılımı'!E1597+'Mecra Kırılımı'!E1637+'Mecra Kırılımı'!E1677+'Mecra Kırılımı'!E1717+'Mecra Kırılımı'!E1757+'Mecra Kırılımı'!E1797+'Mecra Kırılımı'!E1837</f>
        <v>2000</v>
      </c>
      <c r="F115" s="215">
        <f>+'Mecra Kırılımı'!F1277+'Mecra Kırılımı'!F1317+'Mecra Kırılımı'!F1357+'Mecra Kırılımı'!F1397+'Mecra Kırılımı'!F1437+'Mecra Kırılımı'!F1477+'Mecra Kırılımı'!F1517+'Mecra Kırılımı'!F1557+'Mecra Kırılımı'!F1597+'Mecra Kırılımı'!F1637+'Mecra Kırılımı'!F1677+'Mecra Kırılımı'!F1717+'Mecra Kırılımı'!F1757+'Mecra Kırılımı'!F1797+'Mecra Kırılımı'!F1837</f>
        <v>0</v>
      </c>
      <c r="G115" s="215">
        <f>+'Mecra Kırılımı'!G1277+'Mecra Kırılımı'!G1317+'Mecra Kırılımı'!G1357+'Mecra Kırılımı'!G1397+'Mecra Kırılımı'!G1437+'Mecra Kırılımı'!G1477+'Mecra Kırılımı'!G1517+'Mecra Kırılımı'!G1557+'Mecra Kırılımı'!G1597+'Mecra Kırılımı'!G1637+'Mecra Kırılımı'!G1677+'Mecra Kırılımı'!G1717+'Mecra Kırılımı'!G1757+'Mecra Kırılımı'!G1797+'Mecra Kırılımı'!G1837</f>
        <v>0</v>
      </c>
      <c r="H115" s="215">
        <f>+'Mecra Kırılımı'!H1277+'Mecra Kırılımı'!H1317+'Mecra Kırılımı'!H1357+'Mecra Kırılımı'!H1397+'Mecra Kırılımı'!H1437+'Mecra Kırılımı'!H1477+'Mecra Kırılımı'!H1517+'Mecra Kırılımı'!H1557+'Mecra Kırılımı'!H1597+'Mecra Kırılımı'!H1637+'Mecra Kırılımı'!H1677+'Mecra Kırılımı'!H1717+'Mecra Kırılımı'!H1757+'Mecra Kırılımı'!H1797+'Mecra Kırılımı'!H1837</f>
        <v>0</v>
      </c>
      <c r="I115" s="215">
        <f>+'Mecra Kırılımı'!I1277+'Mecra Kırılımı'!I1317+'Mecra Kırılımı'!I1357+'Mecra Kırılımı'!I1397+'Mecra Kırılımı'!I1437+'Mecra Kırılımı'!I1477+'Mecra Kırılımı'!I1517+'Mecra Kırılımı'!I1557+'Mecra Kırılımı'!I1597+'Mecra Kırılımı'!I1637+'Mecra Kırılımı'!I1677+'Mecra Kırılımı'!I1717+'Mecra Kırılımı'!I1757+'Mecra Kırılımı'!I1797+'Mecra Kırılımı'!I1837</f>
        <v>0</v>
      </c>
      <c r="J115" s="215">
        <f>+'Mecra Kırılımı'!J1277+'Mecra Kırılımı'!J1317+'Mecra Kırılımı'!J1357+'Mecra Kırılımı'!J1397+'Mecra Kırılımı'!J1437+'Mecra Kırılımı'!J1477+'Mecra Kırılımı'!J1517+'Mecra Kırılımı'!J1557+'Mecra Kırılımı'!J1597+'Mecra Kırılımı'!J1637+'Mecra Kırılımı'!J1677+'Mecra Kırılımı'!J1717+'Mecra Kırılımı'!J1757+'Mecra Kırılımı'!J1797+'Mecra Kırılımı'!J1837</f>
        <v>0</v>
      </c>
      <c r="K115" s="215">
        <f>+'Mecra Kırılımı'!K1277+'Mecra Kırılımı'!K1317+'Mecra Kırılımı'!K1357+'Mecra Kırılımı'!K1397+'Mecra Kırılımı'!K1437+'Mecra Kırılımı'!K1477+'Mecra Kırılımı'!K1517+'Mecra Kırılımı'!K1557+'Mecra Kırılımı'!K1597+'Mecra Kırılımı'!K1637+'Mecra Kırılımı'!K1677+'Mecra Kırılımı'!K1717+'Mecra Kırılımı'!K1757+'Mecra Kırılımı'!K1797+'Mecra Kırılımı'!K1837</f>
        <v>0</v>
      </c>
      <c r="L115" s="215">
        <f>+'Mecra Kırılımı'!L1277+'Mecra Kırılımı'!L1317+'Mecra Kırılımı'!L1357+'Mecra Kırılımı'!L1397+'Mecra Kırılımı'!L1437+'Mecra Kırılımı'!L1477+'Mecra Kırılımı'!L1517+'Mecra Kırılımı'!L1557+'Mecra Kırılımı'!L1597+'Mecra Kırılımı'!L1637+'Mecra Kırılımı'!L1677+'Mecra Kırılımı'!L1717+'Mecra Kırılımı'!L1757+'Mecra Kırılımı'!L1797+'Mecra Kırılımı'!L1837</f>
        <v>0</v>
      </c>
      <c r="M115" s="215">
        <f>+'Mecra Kırılımı'!M1277+'Mecra Kırılımı'!M1317+'Mecra Kırılımı'!M1357+'Mecra Kırılımı'!M1397+'Mecra Kırılımı'!M1437+'Mecra Kırılımı'!M1477+'Mecra Kırılımı'!M1517+'Mecra Kırılımı'!M1557+'Mecra Kırılımı'!M1597+'Mecra Kırılımı'!M1637+'Mecra Kırılımı'!M1677+'Mecra Kırılımı'!M1717+'Mecra Kırılımı'!M1757+'Mecra Kırılımı'!M1797+'Mecra Kırılımı'!M1837</f>
        <v>0</v>
      </c>
      <c r="N115" s="215">
        <f>+'Mecra Kırılımı'!N1277+'Mecra Kırılımı'!N1317+'Mecra Kırılımı'!N1357+'Mecra Kırılımı'!N1397+'Mecra Kırılımı'!N1437+'Mecra Kırılımı'!N1477+'Mecra Kırılımı'!N1517+'Mecra Kırılımı'!N1557+'Mecra Kırılımı'!N1597+'Mecra Kırılımı'!N1637+'Mecra Kırılımı'!N1677+'Mecra Kırılımı'!N1717+'Mecra Kırılımı'!N1757+'Mecra Kırılımı'!N1797+'Mecra Kırılımı'!N1837</f>
        <v>0</v>
      </c>
      <c r="O115" s="215">
        <f>+'Mecra Kırılımı'!O1277+'Mecra Kırılımı'!O1317+'Mecra Kırılımı'!O1357+'Mecra Kırılımı'!O1397+'Mecra Kırılımı'!O1437+'Mecra Kırılımı'!O1477+'Mecra Kırılımı'!O1517+'Mecra Kırılımı'!O1557+'Mecra Kırılımı'!O1597+'Mecra Kırılımı'!O1637+'Mecra Kırılımı'!O1677+'Mecra Kırılımı'!O1717+'Mecra Kırılımı'!O1757+'Mecra Kırılımı'!O1797+'Mecra Kırılımı'!O1837</f>
        <v>0</v>
      </c>
      <c r="P115" s="216">
        <f t="shared" si="51"/>
        <v>2440</v>
      </c>
      <c r="Q115" s="136"/>
      <c r="R115" s="8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136"/>
    </row>
    <row r="116" spans="2:32" x14ac:dyDescent="0.25">
      <c r="B116" s="400"/>
      <c r="C116" s="313" t="s">
        <v>281</v>
      </c>
      <c r="D116" s="215">
        <f>+'Mecra Kırılımı'!D1278+'Mecra Kırılımı'!D1318+'Mecra Kırılımı'!D1358+'Mecra Kırılımı'!D1398+'Mecra Kırılımı'!D1438+'Mecra Kırılımı'!D1478+'Mecra Kırılımı'!D1518+'Mecra Kırılımı'!D1558+'Mecra Kırılımı'!D1598+'Mecra Kırılımı'!D1638+'Mecra Kırılımı'!D1678+'Mecra Kırılımı'!D1718+'Mecra Kırılımı'!D1758+'Mecra Kırılımı'!D1798+'Mecra Kırılımı'!D1838</f>
        <v>0</v>
      </c>
      <c r="E116" s="215">
        <f>+'Mecra Kırılımı'!E1278+'Mecra Kırılımı'!E1318+'Mecra Kırılımı'!E1358+'Mecra Kırılımı'!E1398+'Mecra Kırılımı'!E1438+'Mecra Kırılımı'!E1478+'Mecra Kırılımı'!E1518+'Mecra Kırılımı'!E1558+'Mecra Kırılımı'!E1598+'Mecra Kırılımı'!E1638+'Mecra Kırılımı'!E1678+'Mecra Kırılımı'!E1718+'Mecra Kırılımı'!E1758+'Mecra Kırılımı'!E1798+'Mecra Kırılımı'!E1838</f>
        <v>0</v>
      </c>
      <c r="F116" s="215">
        <f>+'Mecra Kırılımı'!F1278+'Mecra Kırılımı'!F1318+'Mecra Kırılımı'!F1358+'Mecra Kırılımı'!F1398+'Mecra Kırılımı'!F1438+'Mecra Kırılımı'!F1478+'Mecra Kırılımı'!F1518+'Mecra Kırılımı'!F1558+'Mecra Kırılımı'!F1598+'Mecra Kırılımı'!F1638+'Mecra Kırılımı'!F1678+'Mecra Kırılımı'!F1718+'Mecra Kırılımı'!F1758+'Mecra Kırılımı'!F1798+'Mecra Kırılımı'!F1838</f>
        <v>0</v>
      </c>
      <c r="G116" s="215">
        <f>+'Mecra Kırılımı'!G1278+'Mecra Kırılımı'!G1318+'Mecra Kırılımı'!G1358+'Mecra Kırılımı'!G1398+'Mecra Kırılımı'!G1438+'Mecra Kırılımı'!G1478+'Mecra Kırılımı'!G1518+'Mecra Kırılımı'!G1558+'Mecra Kırılımı'!G1598+'Mecra Kırılımı'!G1638+'Mecra Kırılımı'!G1678+'Mecra Kırılımı'!G1718+'Mecra Kırılımı'!G1758+'Mecra Kırılımı'!G1798+'Mecra Kırılımı'!G1838</f>
        <v>0</v>
      </c>
      <c r="H116" s="215">
        <f>+'Mecra Kırılımı'!H1278+'Mecra Kırılımı'!H1318+'Mecra Kırılımı'!H1358+'Mecra Kırılımı'!H1398+'Mecra Kırılımı'!H1438+'Mecra Kırılımı'!H1478+'Mecra Kırılımı'!H1518+'Mecra Kırılımı'!H1558+'Mecra Kırılımı'!H1598+'Mecra Kırılımı'!H1638+'Mecra Kırılımı'!H1678+'Mecra Kırılımı'!H1718+'Mecra Kırılımı'!H1758+'Mecra Kırılımı'!H1798+'Mecra Kırılımı'!H1838</f>
        <v>0</v>
      </c>
      <c r="I116" s="215">
        <f>+'Mecra Kırılımı'!I1278+'Mecra Kırılımı'!I1318+'Mecra Kırılımı'!I1358+'Mecra Kırılımı'!I1398+'Mecra Kırılımı'!I1438+'Mecra Kırılımı'!I1478+'Mecra Kırılımı'!I1518+'Mecra Kırılımı'!I1558+'Mecra Kırılımı'!I1598+'Mecra Kırılımı'!I1638+'Mecra Kırılımı'!I1678+'Mecra Kırılımı'!I1718+'Mecra Kırılımı'!I1758+'Mecra Kırılımı'!I1798+'Mecra Kırılımı'!I1838</f>
        <v>0</v>
      </c>
      <c r="J116" s="215">
        <f>+'Mecra Kırılımı'!J1278+'Mecra Kırılımı'!J1318+'Mecra Kırılımı'!J1358+'Mecra Kırılımı'!J1398+'Mecra Kırılımı'!J1438+'Mecra Kırılımı'!J1478+'Mecra Kırılımı'!J1518+'Mecra Kırılımı'!J1558+'Mecra Kırılımı'!J1598+'Mecra Kırılımı'!J1638+'Mecra Kırılımı'!J1678+'Mecra Kırılımı'!J1718+'Mecra Kırılımı'!J1758+'Mecra Kırılımı'!J1798+'Mecra Kırılımı'!J1838</f>
        <v>0</v>
      </c>
      <c r="K116" s="215">
        <f>+'Mecra Kırılımı'!K1278+'Mecra Kırılımı'!K1318+'Mecra Kırılımı'!K1358+'Mecra Kırılımı'!K1398+'Mecra Kırılımı'!K1438+'Mecra Kırılımı'!K1478+'Mecra Kırılımı'!K1518+'Mecra Kırılımı'!K1558+'Mecra Kırılımı'!K1598+'Mecra Kırılımı'!K1638+'Mecra Kırılımı'!K1678+'Mecra Kırılımı'!K1718+'Mecra Kırılımı'!K1758+'Mecra Kırılımı'!K1798+'Mecra Kırılımı'!K1838</f>
        <v>0</v>
      </c>
      <c r="L116" s="215">
        <f>+'Mecra Kırılımı'!L1278+'Mecra Kırılımı'!L1318+'Mecra Kırılımı'!L1358+'Mecra Kırılımı'!L1398+'Mecra Kırılımı'!L1438+'Mecra Kırılımı'!L1478+'Mecra Kırılımı'!L1518+'Mecra Kırılımı'!L1558+'Mecra Kırılımı'!L1598+'Mecra Kırılımı'!L1638+'Mecra Kırılımı'!L1678+'Mecra Kırılımı'!L1718+'Mecra Kırılımı'!L1758+'Mecra Kırılımı'!L1798+'Mecra Kırılımı'!L1838</f>
        <v>0</v>
      </c>
      <c r="M116" s="215">
        <f>+'Mecra Kırılımı'!M1278+'Mecra Kırılımı'!M1318+'Mecra Kırılımı'!M1358+'Mecra Kırılımı'!M1398+'Mecra Kırılımı'!M1438+'Mecra Kırılımı'!M1478+'Mecra Kırılımı'!M1518+'Mecra Kırılımı'!M1558+'Mecra Kırılımı'!M1598+'Mecra Kırılımı'!M1638+'Mecra Kırılımı'!M1678+'Mecra Kırılımı'!M1718+'Mecra Kırılımı'!M1758+'Mecra Kırılımı'!M1798+'Mecra Kırılımı'!M1838</f>
        <v>0</v>
      </c>
      <c r="N116" s="215">
        <f>+'Mecra Kırılımı'!N1278+'Mecra Kırılımı'!N1318+'Mecra Kırılımı'!N1358+'Mecra Kırılımı'!N1398+'Mecra Kırılımı'!N1438+'Mecra Kırılımı'!N1478+'Mecra Kırılımı'!N1518+'Mecra Kırılımı'!N1558+'Mecra Kırılımı'!N1598+'Mecra Kırılımı'!N1638+'Mecra Kırılımı'!N1678+'Mecra Kırılımı'!N1718+'Mecra Kırılımı'!N1758+'Mecra Kırılımı'!N1798+'Mecra Kırılımı'!N1838</f>
        <v>0</v>
      </c>
      <c r="O116" s="215">
        <f>+'Mecra Kırılımı'!O1278+'Mecra Kırılımı'!O1318+'Mecra Kırılımı'!O1358+'Mecra Kırılımı'!O1398+'Mecra Kırılımı'!O1438+'Mecra Kırılımı'!O1478+'Mecra Kırılımı'!O1518+'Mecra Kırılımı'!O1558+'Mecra Kırılımı'!O1598+'Mecra Kırılımı'!O1638+'Mecra Kırılımı'!O1678+'Mecra Kırılımı'!O1718+'Mecra Kırılımı'!O1758+'Mecra Kırılımı'!O1798+'Mecra Kırılımı'!O1838</f>
        <v>0</v>
      </c>
      <c r="P116" s="216">
        <f t="shared" si="51"/>
        <v>0</v>
      </c>
      <c r="Q116" s="136"/>
      <c r="R116" s="8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136"/>
    </row>
    <row r="117" spans="2:32" x14ac:dyDescent="0.25">
      <c r="B117" s="400"/>
      <c r="C117" s="318" t="s">
        <v>279</v>
      </c>
      <c r="D117" s="215">
        <f>+'Mecra Kırılımı'!D1279+'Mecra Kırılımı'!D1319+'Mecra Kırılımı'!D1359+'Mecra Kırılımı'!D1399+'Mecra Kırılımı'!D1439+'Mecra Kırılımı'!D1479+'Mecra Kırılımı'!D1519+'Mecra Kırılımı'!D1559+'Mecra Kırılımı'!D1599+'Mecra Kırılımı'!D1639+'Mecra Kırılımı'!D1679+'Mecra Kırılımı'!D1719+'Mecra Kırılımı'!D1759+'Mecra Kırılımı'!D1799+'Mecra Kırılımı'!D1839</f>
        <v>11990</v>
      </c>
      <c r="E117" s="215">
        <f>+'Mecra Kırılımı'!E1279+'Mecra Kırılımı'!E1319+'Mecra Kırılımı'!E1359+'Mecra Kırılımı'!E1399+'Mecra Kırılımı'!E1439+'Mecra Kırılımı'!E1479+'Mecra Kırılımı'!E1519+'Mecra Kırılımı'!E1559+'Mecra Kırılımı'!E1599+'Mecra Kırılımı'!E1639+'Mecra Kırılımı'!E1679+'Mecra Kırılımı'!E1719+'Mecra Kırılımı'!E1759+'Mecra Kırılımı'!E1799+'Mecra Kırılımı'!E1839</f>
        <v>12821</v>
      </c>
      <c r="F117" s="215">
        <f>+'Mecra Kırılımı'!F1279+'Mecra Kırılımı'!F1319+'Mecra Kırılımı'!F1359+'Mecra Kırılımı'!F1399+'Mecra Kırılımı'!F1439+'Mecra Kırılımı'!F1479+'Mecra Kırılımı'!F1519+'Mecra Kırılımı'!F1559+'Mecra Kırılımı'!F1599+'Mecra Kırılımı'!F1639+'Mecra Kırılımı'!F1679+'Mecra Kırılımı'!F1719+'Mecra Kırılımı'!F1759+'Mecra Kırılımı'!F1799+'Mecra Kırılımı'!F1839</f>
        <v>12966.980000000001</v>
      </c>
      <c r="G117" s="215">
        <f>+'Mecra Kırılımı'!G1279+'Mecra Kırılımı'!G1319+'Mecra Kırılımı'!G1359+'Mecra Kırılımı'!G1399+'Mecra Kırılımı'!G1439+'Mecra Kırılımı'!G1479+'Mecra Kırılımı'!G1519+'Mecra Kırılımı'!G1559+'Mecra Kırılımı'!G1599+'Mecra Kırılımı'!G1639+'Mecra Kırılımı'!G1679+'Mecra Kırılımı'!G1719+'Mecra Kırılımı'!G1759+'Mecra Kırılımı'!G1799+'Mecra Kırılımı'!G1839</f>
        <v>14609.94</v>
      </c>
      <c r="H117" s="215">
        <f>+'Mecra Kırılımı'!H1279+'Mecra Kırılımı'!H1319+'Mecra Kırılımı'!H1359+'Mecra Kırılımı'!H1399+'Mecra Kırılımı'!H1439+'Mecra Kırılımı'!H1479+'Mecra Kırılımı'!H1519+'Mecra Kırılımı'!H1559+'Mecra Kırılımı'!H1599+'Mecra Kırılımı'!H1639+'Mecra Kırılımı'!H1679+'Mecra Kırılımı'!H1719+'Mecra Kırılımı'!H1759+'Mecra Kırılımı'!H1799+'Mecra Kırılımı'!H1839</f>
        <v>16421.91</v>
      </c>
      <c r="I117" s="215">
        <f>+'Mecra Kırılımı'!I1279+'Mecra Kırılımı'!I1319+'Mecra Kırılımı'!I1359+'Mecra Kırılımı'!I1399+'Mecra Kırılımı'!I1439+'Mecra Kırılımı'!I1479+'Mecra Kırılımı'!I1519+'Mecra Kırılımı'!I1559+'Mecra Kırılımı'!I1599+'Mecra Kırılımı'!I1639+'Mecra Kırılımı'!I1679+'Mecra Kırılımı'!I1719+'Mecra Kırılımı'!I1759+'Mecra Kırılımı'!I1799+'Mecra Kırılımı'!I1839</f>
        <v>22076.031428571427</v>
      </c>
      <c r="J117" s="215">
        <f>+'Mecra Kırılımı'!J1279+'Mecra Kırılımı'!J1319+'Mecra Kırılımı'!J1359+'Mecra Kırılımı'!J1399+'Mecra Kırılımı'!J1439+'Mecra Kırılımı'!J1479+'Mecra Kırılımı'!J1519+'Mecra Kırılımı'!J1559+'Mecra Kırılımı'!J1599+'Mecra Kırılımı'!J1639+'Mecra Kırılımı'!J1679+'Mecra Kırılımı'!J1719+'Mecra Kırılımı'!J1759+'Mecra Kırılımı'!J1799+'Mecra Kırılımı'!J1839</f>
        <v>13610</v>
      </c>
      <c r="K117" s="215">
        <f>+'Mecra Kırılımı'!K1279+'Mecra Kırılımı'!K1319+'Mecra Kırılımı'!K1359+'Mecra Kırılımı'!K1399+'Mecra Kırılımı'!K1439+'Mecra Kırılımı'!K1479+'Mecra Kırılımı'!K1519+'Mecra Kırılımı'!K1559+'Mecra Kırılımı'!K1599+'Mecra Kırılımı'!K1639+'Mecra Kırılımı'!K1679+'Mecra Kırılımı'!K1719+'Mecra Kırılımı'!K1759+'Mecra Kırılımı'!K1799+'Mecra Kırılımı'!K1839</f>
        <v>11450</v>
      </c>
      <c r="L117" s="215">
        <f>+'Mecra Kırılımı'!L1279+'Mecra Kırılımı'!L1319+'Mecra Kırılımı'!L1359+'Mecra Kırılımı'!L1399+'Mecra Kırılımı'!L1439+'Mecra Kırılımı'!L1479+'Mecra Kırılımı'!L1519+'Mecra Kırılımı'!L1559+'Mecra Kırılımı'!L1599+'Mecra Kırılımı'!L1639+'Mecra Kırılımı'!L1679+'Mecra Kırılımı'!L1719+'Mecra Kırılımı'!L1759+'Mecra Kırılımı'!L1799+'Mecra Kırılımı'!L1839</f>
        <v>11450</v>
      </c>
      <c r="M117" s="215">
        <f>+'Mecra Kırılımı'!M1279+'Mecra Kırılımı'!M1319+'Mecra Kırılımı'!M1359+'Mecra Kırılımı'!M1399+'Mecra Kırılımı'!M1439+'Mecra Kırılımı'!M1479+'Mecra Kırılımı'!M1519+'Mecra Kırılımı'!M1559+'Mecra Kırılımı'!M1599+'Mecra Kırılımı'!M1639+'Mecra Kırılımı'!M1679+'Mecra Kırılımı'!M1719+'Mecra Kırılımı'!M1759+'Mecra Kırılımı'!M1799+'Mecra Kırılımı'!M1839</f>
        <v>13290</v>
      </c>
      <c r="N117" s="215">
        <f>+'Mecra Kırılımı'!N1279+'Mecra Kırılımı'!N1319+'Mecra Kırılımı'!N1359+'Mecra Kırılımı'!N1399+'Mecra Kırılımı'!N1439+'Mecra Kırılımı'!N1479+'Mecra Kırılımı'!N1519+'Mecra Kırılımı'!N1559+'Mecra Kırılımı'!N1599+'Mecra Kırılımı'!N1639+'Mecra Kırılımı'!N1679+'Mecra Kırılımı'!N1719+'Mecra Kırılımı'!N1759+'Mecra Kırılımı'!N1799+'Mecra Kırılımı'!N1839</f>
        <v>13288.52</v>
      </c>
      <c r="O117" s="215">
        <f>+'Mecra Kırılımı'!O1279+'Mecra Kırılımı'!O1319+'Mecra Kırılımı'!O1359+'Mecra Kırılımı'!O1399+'Mecra Kırılımı'!O1439+'Mecra Kırılımı'!O1479+'Mecra Kırılımı'!O1519+'Mecra Kırılımı'!O1559+'Mecra Kırılımı'!O1599+'Mecra Kırılımı'!O1639+'Mecra Kırılımı'!O1679+'Mecra Kırılımı'!O1719+'Mecra Kırılımı'!O1759+'Mecra Kırılımı'!O1799+'Mecra Kırılımı'!O1839</f>
        <v>13050</v>
      </c>
      <c r="P117" s="216">
        <f t="shared" si="51"/>
        <v>167024.38142857142</v>
      </c>
      <c r="Q117" s="136"/>
      <c r="R117" s="8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136"/>
    </row>
    <row r="118" spans="2:32" ht="15.75" thickBot="1" x14ac:dyDescent="0.3">
      <c r="B118" s="400"/>
      <c r="C118" s="328" t="s">
        <v>290</v>
      </c>
      <c r="D118" s="215">
        <f>+'Mecra Kırılımı'!D1280+'Mecra Kırılımı'!D1320+'Mecra Kırılımı'!D1360+'Mecra Kırılımı'!D1400+'Mecra Kırılımı'!D1440+'Mecra Kırılımı'!D1480+'Mecra Kırılımı'!D1520+'Mecra Kırılımı'!D1560+'Mecra Kırılımı'!D1600+'Mecra Kırılımı'!D1640+'Mecra Kırılımı'!D1680+'Mecra Kırılımı'!D1720+'Mecra Kırılımı'!D1760+'Mecra Kırılımı'!D1800+'Mecra Kırılımı'!D1840</f>
        <v>0</v>
      </c>
      <c r="E118" s="215">
        <f>+'Mecra Kırılımı'!E1280+'Mecra Kırılımı'!E1320+'Mecra Kırılımı'!E1360+'Mecra Kırılımı'!E1400+'Mecra Kırılımı'!E1440+'Mecra Kırılımı'!E1480+'Mecra Kırılımı'!E1520+'Mecra Kırılımı'!E1560+'Mecra Kırılımı'!E1600+'Mecra Kırılımı'!E1640+'Mecra Kırılımı'!E1680+'Mecra Kırılımı'!E1720+'Mecra Kırılımı'!E1760+'Mecra Kırılımı'!E1800+'Mecra Kırılımı'!E1840</f>
        <v>0</v>
      </c>
      <c r="F118" s="215">
        <f>+'Mecra Kırılımı'!F1280+'Mecra Kırılımı'!F1320+'Mecra Kırılımı'!F1360+'Mecra Kırılımı'!F1400+'Mecra Kırılımı'!F1440+'Mecra Kırılımı'!F1480+'Mecra Kırılımı'!F1520+'Mecra Kırılımı'!F1560+'Mecra Kırılımı'!F1600+'Mecra Kırılımı'!F1640+'Mecra Kırılımı'!F1680+'Mecra Kırılımı'!F1720+'Mecra Kırılımı'!F1760+'Mecra Kırılımı'!F1800+'Mecra Kırılımı'!F1840</f>
        <v>0</v>
      </c>
      <c r="G118" s="215">
        <f>+'Mecra Kırılımı'!G1280+'Mecra Kırılımı'!G1320+'Mecra Kırılımı'!G1360+'Mecra Kırılımı'!G1400+'Mecra Kırılımı'!G1440+'Mecra Kırılımı'!G1480+'Mecra Kırılımı'!G1520+'Mecra Kırılımı'!G1560+'Mecra Kırılımı'!G1600+'Mecra Kırılımı'!G1640+'Mecra Kırılımı'!G1680+'Mecra Kırılımı'!G1720+'Mecra Kırılımı'!G1760+'Mecra Kırılımı'!G1800+'Mecra Kırılımı'!G1840</f>
        <v>0</v>
      </c>
      <c r="H118" s="215">
        <f>+'Mecra Kırılımı'!H1280+'Mecra Kırılımı'!H1320+'Mecra Kırılımı'!H1360+'Mecra Kırılımı'!H1400+'Mecra Kırılımı'!H1440+'Mecra Kırılımı'!H1480+'Mecra Kırılımı'!H1520+'Mecra Kırılımı'!H1560+'Mecra Kırılımı'!H1600+'Mecra Kırılımı'!H1640+'Mecra Kırılımı'!H1680+'Mecra Kırılımı'!H1720+'Mecra Kırılımı'!H1760+'Mecra Kırılımı'!H1800+'Mecra Kırılımı'!H1840</f>
        <v>0</v>
      </c>
      <c r="I118" s="215">
        <f>+'Mecra Kırılımı'!I1280+'Mecra Kırılımı'!I1320+'Mecra Kırılımı'!I1360+'Mecra Kırılımı'!I1400+'Mecra Kırılımı'!I1440+'Mecra Kırılımı'!I1480+'Mecra Kırılımı'!I1520+'Mecra Kırılımı'!I1560+'Mecra Kırılımı'!I1600+'Mecra Kırılımı'!I1640+'Mecra Kırılımı'!I1680+'Mecra Kırılımı'!I1720+'Mecra Kırılımı'!I1760+'Mecra Kırılımı'!I1800+'Mecra Kırılımı'!I1840</f>
        <v>0</v>
      </c>
      <c r="J118" s="215">
        <f>+'Mecra Kırılımı'!J1280+'Mecra Kırılımı'!J1320+'Mecra Kırılımı'!J1360+'Mecra Kırılımı'!J1400+'Mecra Kırılımı'!J1440+'Mecra Kırılımı'!J1480+'Mecra Kırılımı'!J1520+'Mecra Kırılımı'!J1560+'Mecra Kırılımı'!J1600+'Mecra Kırılımı'!J1640+'Mecra Kırılımı'!J1680+'Mecra Kırılımı'!J1720+'Mecra Kırılımı'!J1760+'Mecra Kırılımı'!J1800+'Mecra Kırılımı'!J1840</f>
        <v>0</v>
      </c>
      <c r="K118" s="215">
        <f>+'Mecra Kırılımı'!K1280+'Mecra Kırılımı'!K1320+'Mecra Kırılımı'!K1360+'Mecra Kırılımı'!K1400+'Mecra Kırılımı'!K1440+'Mecra Kırılımı'!K1480+'Mecra Kırılımı'!K1520+'Mecra Kırılımı'!K1560+'Mecra Kırılımı'!K1600+'Mecra Kırılımı'!K1640+'Mecra Kırılımı'!K1680+'Mecra Kırılımı'!K1720+'Mecra Kırılımı'!K1760+'Mecra Kırılımı'!K1800+'Mecra Kırılımı'!K1840</f>
        <v>0</v>
      </c>
      <c r="L118" s="215">
        <f>+'Mecra Kırılımı'!L1280+'Mecra Kırılımı'!L1320+'Mecra Kırılımı'!L1360+'Mecra Kırılımı'!L1400+'Mecra Kırılımı'!L1440+'Mecra Kırılımı'!L1480+'Mecra Kırılımı'!L1520+'Mecra Kırılımı'!L1560+'Mecra Kırılımı'!L1600+'Mecra Kırılımı'!L1640+'Mecra Kırılımı'!L1680+'Mecra Kırılımı'!L1720+'Mecra Kırılımı'!L1760+'Mecra Kırılımı'!L1800+'Mecra Kırılımı'!L1840</f>
        <v>0</v>
      </c>
      <c r="M118" s="215">
        <f>+'Mecra Kırılımı'!M1280+'Mecra Kırılımı'!M1320+'Mecra Kırılımı'!M1360+'Mecra Kırılımı'!M1400+'Mecra Kırılımı'!M1440+'Mecra Kırılımı'!M1480+'Mecra Kırılımı'!M1520+'Mecra Kırılımı'!M1560+'Mecra Kırılımı'!M1600+'Mecra Kırılımı'!M1640+'Mecra Kırılımı'!M1680+'Mecra Kırılımı'!M1720+'Mecra Kırılımı'!M1760+'Mecra Kırılımı'!M1800+'Mecra Kırılımı'!M1840</f>
        <v>0</v>
      </c>
      <c r="N118" s="215">
        <f>+'Mecra Kırılımı'!N1280+'Mecra Kırılımı'!N1320+'Mecra Kırılımı'!N1360+'Mecra Kırılımı'!N1400+'Mecra Kırılımı'!N1440+'Mecra Kırılımı'!N1480+'Mecra Kırılımı'!N1520+'Mecra Kırılımı'!N1560+'Mecra Kırılımı'!N1600+'Mecra Kırılımı'!N1640+'Mecra Kırılımı'!N1680+'Mecra Kırılımı'!N1720+'Mecra Kırılımı'!N1760+'Mecra Kırılımı'!N1800+'Mecra Kırılımı'!N1840</f>
        <v>0</v>
      </c>
      <c r="O118" s="215">
        <f>+'Mecra Kırılımı'!O1280+'Mecra Kırılımı'!O1320+'Mecra Kırılımı'!O1360+'Mecra Kırılımı'!O1400+'Mecra Kırılımı'!O1440+'Mecra Kırılımı'!O1480+'Mecra Kırılımı'!O1520+'Mecra Kırılımı'!O1560+'Mecra Kırılımı'!O1600+'Mecra Kırılımı'!O1640+'Mecra Kırılımı'!O1680+'Mecra Kırılımı'!O1720+'Mecra Kırılımı'!O1760+'Mecra Kırılımı'!O1800+'Mecra Kırılımı'!O1840</f>
        <v>0</v>
      </c>
      <c r="P118" s="216">
        <f t="shared" si="51"/>
        <v>0</v>
      </c>
      <c r="Q118" s="136"/>
      <c r="R118" s="8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136"/>
    </row>
    <row r="119" spans="2:32" x14ac:dyDescent="0.25">
      <c r="B119" s="400"/>
      <c r="C119" s="122" t="s">
        <v>66</v>
      </c>
      <c r="D119" s="129">
        <f>+'Mecra Kırılımı'!D1281+'Mecra Kırılımı'!D1321+'Mecra Kırılımı'!D1361+'Mecra Kırılımı'!D1401+'Mecra Kırılımı'!D1441+'Mecra Kırılımı'!D1481+'Mecra Kırılımı'!D1521+'Mecra Kırılımı'!D1561+'Mecra Kırılımı'!D1601+'Mecra Kırılımı'!D1641+'Mecra Kırılımı'!D1681+'Mecra Kırılımı'!D1721+'Mecra Kırılımı'!D1761+'Mecra Kırılımı'!D1801+'Mecra Kırılımı'!D1841</f>
        <v>18956</v>
      </c>
      <c r="E119" s="129">
        <f>+'Mecra Kırılımı'!E1281+'Mecra Kırılımı'!E1321+'Mecra Kırılımı'!E1361+'Mecra Kırılımı'!E1401+'Mecra Kırılımı'!E1441+'Mecra Kırılımı'!E1481+'Mecra Kırılımı'!E1521+'Mecra Kırılımı'!E1561+'Mecra Kırılımı'!E1601+'Mecra Kırılımı'!E1641+'Mecra Kırılımı'!E1681+'Mecra Kırılımı'!E1721+'Mecra Kırılımı'!E1761+'Mecra Kırılımı'!E1801+'Mecra Kırılımı'!E1841</f>
        <v>31370</v>
      </c>
      <c r="F119" s="129">
        <f>+'Mecra Kırılımı'!F1281+'Mecra Kırılımı'!F1321+'Mecra Kırılımı'!F1361+'Mecra Kırılımı'!F1401+'Mecra Kırılımı'!F1441+'Mecra Kırılımı'!F1481+'Mecra Kırılımı'!F1521+'Mecra Kırılımı'!F1561+'Mecra Kırılımı'!F1601+'Mecra Kırılımı'!F1641+'Mecra Kırılımı'!F1681+'Mecra Kırılımı'!F1721+'Mecra Kırılımı'!F1761+'Mecra Kırılımı'!F1801+'Mecra Kırılımı'!F1841</f>
        <v>20935</v>
      </c>
      <c r="G119" s="129">
        <f>+'Mecra Kırılımı'!G1281+'Mecra Kırılımı'!G1321+'Mecra Kırılımı'!G1361+'Mecra Kırılımı'!G1401+'Mecra Kırılımı'!G1441+'Mecra Kırılımı'!G1481+'Mecra Kırılımı'!G1521+'Mecra Kırılımı'!G1561+'Mecra Kırılımı'!G1601+'Mecra Kırılımı'!G1641+'Mecra Kırılımı'!G1681+'Mecra Kırılımı'!G1721+'Mecra Kırılımı'!G1761+'Mecra Kırılımı'!G1801+'Mecra Kırılımı'!G1841</f>
        <v>0</v>
      </c>
      <c r="H119" s="129">
        <f>+'Mecra Kırılımı'!H1281+'Mecra Kırılımı'!H1321+'Mecra Kırılımı'!H1361+'Mecra Kırılımı'!H1401+'Mecra Kırılımı'!H1441+'Mecra Kırılımı'!H1481+'Mecra Kırılımı'!H1521+'Mecra Kırılımı'!H1561+'Mecra Kırılımı'!H1601+'Mecra Kırılımı'!H1641+'Mecra Kırılımı'!H1681+'Mecra Kırılımı'!H1721+'Mecra Kırılımı'!H1761+'Mecra Kırılımı'!H1801+'Mecra Kırılımı'!H1841</f>
        <v>0</v>
      </c>
      <c r="I119" s="129">
        <f>+'Mecra Kırılımı'!I1281+'Mecra Kırılımı'!I1321+'Mecra Kırılımı'!I1361+'Mecra Kırılımı'!I1401+'Mecra Kırılımı'!I1441+'Mecra Kırılımı'!I1481+'Mecra Kırılımı'!I1521+'Mecra Kırılımı'!I1561+'Mecra Kırılımı'!I1601+'Mecra Kırılımı'!I1641+'Mecra Kırılımı'!I1681+'Mecra Kırılımı'!I1721+'Mecra Kırılımı'!I1761+'Mecra Kırılımı'!I1801+'Mecra Kırılımı'!I1841</f>
        <v>0</v>
      </c>
      <c r="J119" s="129">
        <f>+'Mecra Kırılımı'!J1281+'Mecra Kırılımı'!J1321+'Mecra Kırılımı'!J1361+'Mecra Kırılımı'!J1401+'Mecra Kırılımı'!J1441+'Mecra Kırılımı'!J1481+'Mecra Kırılımı'!J1521+'Mecra Kırılımı'!J1561+'Mecra Kırılımı'!J1601+'Mecra Kırılımı'!J1641+'Mecra Kırılımı'!J1681+'Mecra Kırılımı'!J1721+'Mecra Kırılımı'!J1761+'Mecra Kırılımı'!J1801+'Mecra Kırılımı'!J1841</f>
        <v>0</v>
      </c>
      <c r="K119" s="129">
        <f>+'Mecra Kırılımı'!K1281+'Mecra Kırılımı'!K1321+'Mecra Kırılımı'!K1361+'Mecra Kırılımı'!K1401+'Mecra Kırılımı'!K1441+'Mecra Kırılımı'!K1481+'Mecra Kırılımı'!K1521+'Mecra Kırılımı'!K1561+'Mecra Kırılımı'!K1601+'Mecra Kırılımı'!K1641+'Mecra Kırılımı'!K1681+'Mecra Kırılımı'!K1721+'Mecra Kırılımı'!K1761+'Mecra Kırılımı'!K1801+'Mecra Kırılımı'!K1841</f>
        <v>0</v>
      </c>
      <c r="L119" s="129">
        <f>+'Mecra Kırılımı'!L1281+'Mecra Kırılımı'!L1321+'Mecra Kırılımı'!L1361+'Mecra Kırılımı'!L1401+'Mecra Kırılımı'!L1441+'Mecra Kırılımı'!L1481+'Mecra Kırılımı'!L1521+'Mecra Kırılımı'!L1561+'Mecra Kırılımı'!L1601+'Mecra Kırılımı'!L1641+'Mecra Kırılımı'!L1681+'Mecra Kırılımı'!L1721+'Mecra Kırılımı'!L1761+'Mecra Kırılımı'!L1801+'Mecra Kırılımı'!L1841</f>
        <v>0</v>
      </c>
      <c r="M119" s="129">
        <f>+'Mecra Kırılımı'!M1281+'Mecra Kırılımı'!M1321+'Mecra Kırılımı'!M1361+'Mecra Kırılımı'!M1401+'Mecra Kırılımı'!M1441+'Mecra Kırılımı'!M1481+'Mecra Kırılımı'!M1521+'Mecra Kırılımı'!M1561+'Mecra Kırılımı'!M1601+'Mecra Kırılımı'!M1641+'Mecra Kırılımı'!M1681+'Mecra Kırılımı'!M1721+'Mecra Kırılımı'!M1761+'Mecra Kırılımı'!M1801+'Mecra Kırılımı'!M1841</f>
        <v>0</v>
      </c>
      <c r="N119" s="129">
        <f>+'Mecra Kırılımı'!N1281+'Mecra Kırılımı'!N1321+'Mecra Kırılımı'!N1361+'Mecra Kırılımı'!N1401+'Mecra Kırılımı'!N1441+'Mecra Kırılımı'!N1481+'Mecra Kırılımı'!N1521+'Mecra Kırılımı'!N1561+'Mecra Kırılımı'!N1601+'Mecra Kırılımı'!N1641+'Mecra Kırılımı'!N1681+'Mecra Kırılımı'!N1721+'Mecra Kırılımı'!N1761+'Mecra Kırılımı'!N1801+'Mecra Kırılımı'!N1841</f>
        <v>0</v>
      </c>
      <c r="O119" s="129">
        <f>+'Mecra Kırılımı'!O1281+'Mecra Kırılımı'!O1321+'Mecra Kırılımı'!O1361+'Mecra Kırılımı'!O1401+'Mecra Kırılımı'!O1441+'Mecra Kırılımı'!O1481+'Mecra Kırılımı'!O1521+'Mecra Kırılımı'!O1561+'Mecra Kırılımı'!O1601+'Mecra Kırılımı'!O1641+'Mecra Kırılımı'!O1681+'Mecra Kırılımı'!O1721+'Mecra Kırılımı'!O1761+'Mecra Kırılımı'!O1801+'Mecra Kırılımı'!O1841</f>
        <v>0</v>
      </c>
      <c r="P119" s="144">
        <f t="shared" ref="P119:P206" si="52">SUM(D119:O119)</f>
        <v>71261</v>
      </c>
      <c r="Q119" s="4"/>
      <c r="R119" s="8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136"/>
    </row>
    <row r="120" spans="2:32" x14ac:dyDescent="0.25">
      <c r="B120" s="400"/>
      <c r="C120" s="122" t="s">
        <v>67</v>
      </c>
      <c r="D120" s="129">
        <f>+'Mecra Kırılımı'!D1282+'Mecra Kırılımı'!D1322+'Mecra Kırılımı'!D1362+'Mecra Kırılımı'!D1402+'Mecra Kırılımı'!D1442+'Mecra Kırılımı'!D1482+'Mecra Kırılımı'!D1522+'Mecra Kırılımı'!D1562+'Mecra Kırılımı'!D1602+'Mecra Kırılımı'!D1642+'Mecra Kırılımı'!D1682+'Mecra Kırılımı'!D1722+'Mecra Kırılımı'!D1762+'Mecra Kırılımı'!D1802+'Mecra Kırılımı'!D1842</f>
        <v>0</v>
      </c>
      <c r="E120" s="129">
        <f>+'Mecra Kırılımı'!E1282+'Mecra Kırılımı'!E1322+'Mecra Kırılımı'!E1362+'Mecra Kırılımı'!E1402+'Mecra Kırılımı'!E1442+'Mecra Kırılımı'!E1482+'Mecra Kırılımı'!E1522+'Mecra Kırılımı'!E1562+'Mecra Kırılımı'!E1602+'Mecra Kırılımı'!E1642+'Mecra Kırılımı'!E1682+'Mecra Kırılımı'!E1722+'Mecra Kırılımı'!E1762+'Mecra Kırılımı'!E1802+'Mecra Kırılımı'!E1842</f>
        <v>0</v>
      </c>
      <c r="F120" s="129">
        <f>+'Mecra Kırılımı'!F1282+'Mecra Kırılımı'!F1322+'Mecra Kırılımı'!F1362+'Mecra Kırılımı'!F1402+'Mecra Kırılımı'!F1442+'Mecra Kırılımı'!F1482+'Mecra Kırılımı'!F1522+'Mecra Kırılımı'!F1562+'Mecra Kırılımı'!F1602+'Mecra Kırılımı'!F1642+'Mecra Kırılımı'!F1682+'Mecra Kırılımı'!F1722+'Mecra Kırılımı'!F1762+'Mecra Kırılımı'!F1802+'Mecra Kırılımı'!F1842</f>
        <v>0</v>
      </c>
      <c r="G120" s="129">
        <f>+'Mecra Kırılımı'!G1282+'Mecra Kırılımı'!G1322+'Mecra Kırılımı'!G1362+'Mecra Kırılımı'!G1402+'Mecra Kırılımı'!G1442+'Mecra Kırılımı'!G1482+'Mecra Kırılımı'!G1522+'Mecra Kırılımı'!G1562+'Mecra Kırılımı'!G1602+'Mecra Kırılımı'!G1642+'Mecra Kırılımı'!G1682+'Mecra Kırılımı'!G1722+'Mecra Kırılımı'!G1762+'Mecra Kırılımı'!G1802+'Mecra Kırılımı'!G1842</f>
        <v>0</v>
      </c>
      <c r="H120" s="129">
        <f>+'Mecra Kırılımı'!H1282+'Mecra Kırılımı'!H1322+'Mecra Kırılımı'!H1362+'Mecra Kırılımı'!H1402+'Mecra Kırılımı'!H1442+'Mecra Kırılımı'!H1482+'Mecra Kırılımı'!H1522+'Mecra Kırılımı'!H1562+'Mecra Kırılımı'!H1602+'Mecra Kırılımı'!H1642+'Mecra Kırılımı'!H1682+'Mecra Kırılımı'!H1722+'Mecra Kırılımı'!H1762+'Mecra Kırılımı'!H1802+'Mecra Kırılımı'!H1842</f>
        <v>0</v>
      </c>
      <c r="I120" s="129">
        <f>+'Mecra Kırılımı'!I1282+'Mecra Kırılımı'!I1322+'Mecra Kırılımı'!I1362+'Mecra Kırılımı'!I1402+'Mecra Kırılımı'!I1442+'Mecra Kırılımı'!I1482+'Mecra Kırılımı'!I1522+'Mecra Kırılımı'!I1562+'Mecra Kırılımı'!I1602+'Mecra Kırılımı'!I1642+'Mecra Kırılımı'!I1682+'Mecra Kırılımı'!I1722+'Mecra Kırılımı'!I1762+'Mecra Kırılımı'!I1802+'Mecra Kırılımı'!I1842</f>
        <v>0</v>
      </c>
      <c r="J120" s="129">
        <f>+'Mecra Kırılımı'!J1282+'Mecra Kırılımı'!J1322+'Mecra Kırılımı'!J1362+'Mecra Kırılımı'!J1402+'Mecra Kırılımı'!J1442+'Mecra Kırılımı'!J1482+'Mecra Kırılımı'!J1522+'Mecra Kırılımı'!J1562+'Mecra Kırılımı'!J1602+'Mecra Kırılımı'!J1642+'Mecra Kırılımı'!J1682+'Mecra Kırılımı'!J1722+'Mecra Kırılımı'!J1762+'Mecra Kırılımı'!J1802+'Mecra Kırılımı'!J1842</f>
        <v>0</v>
      </c>
      <c r="K120" s="129">
        <f>+'Mecra Kırılımı'!K1282+'Mecra Kırılımı'!K1322+'Mecra Kırılımı'!K1362+'Mecra Kırılımı'!K1402+'Mecra Kırılımı'!K1442+'Mecra Kırılımı'!K1482+'Mecra Kırılımı'!K1522+'Mecra Kırılımı'!K1562+'Mecra Kırılımı'!K1602+'Mecra Kırılımı'!K1642+'Mecra Kırılımı'!K1682+'Mecra Kırılımı'!K1722+'Mecra Kırılımı'!K1762+'Mecra Kırılımı'!K1802+'Mecra Kırılımı'!K1842</f>
        <v>0</v>
      </c>
      <c r="L120" s="129">
        <f>+'Mecra Kırılımı'!L1282+'Mecra Kırılımı'!L1322+'Mecra Kırılımı'!L1362+'Mecra Kırılımı'!L1402+'Mecra Kırılımı'!L1442+'Mecra Kırılımı'!L1482+'Mecra Kırılımı'!L1522+'Mecra Kırılımı'!L1562+'Mecra Kırılımı'!L1602+'Mecra Kırılımı'!L1642+'Mecra Kırılımı'!L1682+'Mecra Kırılımı'!L1722+'Mecra Kırılımı'!L1762+'Mecra Kırılımı'!L1802+'Mecra Kırılımı'!L1842</f>
        <v>0</v>
      </c>
      <c r="M120" s="129">
        <f>+'Mecra Kırılımı'!M1282+'Mecra Kırılımı'!M1322+'Mecra Kırılımı'!M1362+'Mecra Kırılımı'!M1402+'Mecra Kırılımı'!M1442+'Mecra Kırılımı'!M1482+'Mecra Kırılımı'!M1522+'Mecra Kırılımı'!M1562+'Mecra Kırılımı'!M1602+'Mecra Kırılımı'!M1642+'Mecra Kırılımı'!M1682+'Mecra Kırılımı'!M1722+'Mecra Kırılımı'!M1762+'Mecra Kırılımı'!M1802+'Mecra Kırılımı'!M1842</f>
        <v>0</v>
      </c>
      <c r="N120" s="129">
        <f>+'Mecra Kırılımı'!N1282+'Mecra Kırılımı'!N1322+'Mecra Kırılımı'!N1362+'Mecra Kırılımı'!N1402+'Mecra Kırılımı'!N1442+'Mecra Kırılımı'!N1482+'Mecra Kırılımı'!N1522+'Mecra Kırılımı'!N1562+'Mecra Kırılımı'!N1602+'Mecra Kırılımı'!N1642+'Mecra Kırılımı'!N1682+'Mecra Kırılımı'!N1722+'Mecra Kırılımı'!N1762+'Mecra Kırılımı'!N1802+'Mecra Kırılımı'!N1842</f>
        <v>0</v>
      </c>
      <c r="O120" s="129">
        <f>+'Mecra Kırılımı'!O1282+'Mecra Kırılımı'!O1322+'Mecra Kırılımı'!O1362+'Mecra Kırılımı'!O1402+'Mecra Kırılımı'!O1442+'Mecra Kırılımı'!O1482+'Mecra Kırılımı'!O1522+'Mecra Kırılımı'!O1562+'Mecra Kırılımı'!O1602+'Mecra Kırılımı'!O1642+'Mecra Kırılımı'!O1682+'Mecra Kırılımı'!O1722+'Mecra Kırılımı'!O1762+'Mecra Kırılımı'!O1802+'Mecra Kırılımı'!O1842</f>
        <v>0</v>
      </c>
      <c r="P120" s="144">
        <f t="shared" si="52"/>
        <v>0</v>
      </c>
      <c r="Q120" s="9"/>
      <c r="R120" s="8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136"/>
    </row>
    <row r="121" spans="2:32" x14ac:dyDescent="0.25">
      <c r="B121" s="400"/>
      <c r="C121" s="122" t="s">
        <v>68</v>
      </c>
      <c r="D121" s="129">
        <f>+'Mecra Kırılımı'!D1283+'Mecra Kırılımı'!D1323+'Mecra Kırılımı'!D1363+'Mecra Kırılımı'!D1403+'Mecra Kırılımı'!D1443+'Mecra Kırılımı'!D1483+'Mecra Kırılımı'!D1523+'Mecra Kırılımı'!D1563+'Mecra Kırılımı'!D1603+'Mecra Kırılımı'!D1643+'Mecra Kırılımı'!D1683+'Mecra Kırılımı'!D1723+'Mecra Kırılımı'!D1763+'Mecra Kırılımı'!D1803+'Mecra Kırılımı'!D1843</f>
        <v>0</v>
      </c>
      <c r="E121" s="129">
        <f>+'Mecra Kırılımı'!E1283+'Mecra Kırılımı'!E1323+'Mecra Kırılımı'!E1363+'Mecra Kırılımı'!E1403+'Mecra Kırılımı'!E1443+'Mecra Kırılımı'!E1483+'Mecra Kırılımı'!E1523+'Mecra Kırılımı'!E1563+'Mecra Kırılımı'!E1603+'Mecra Kırılımı'!E1643+'Mecra Kırılımı'!E1683+'Mecra Kırılımı'!E1723+'Mecra Kırılımı'!E1763+'Mecra Kırılımı'!E1803+'Mecra Kırılımı'!E1843</f>
        <v>0</v>
      </c>
      <c r="F121" s="129">
        <f>+'Mecra Kırılımı'!F1283+'Mecra Kırılımı'!F1323+'Mecra Kırılımı'!F1363+'Mecra Kırılımı'!F1403+'Mecra Kırılımı'!F1443+'Mecra Kırılımı'!F1483+'Mecra Kırılımı'!F1523+'Mecra Kırılımı'!F1563+'Mecra Kırılımı'!F1603+'Mecra Kırılımı'!F1643+'Mecra Kırılımı'!F1683+'Mecra Kırılımı'!F1723+'Mecra Kırılımı'!F1763+'Mecra Kırılımı'!F1803+'Mecra Kırılımı'!F1843</f>
        <v>0</v>
      </c>
      <c r="G121" s="129">
        <f>+'Mecra Kırılımı'!G1283+'Mecra Kırılımı'!G1323+'Mecra Kırılımı'!G1363+'Mecra Kırılımı'!G1403+'Mecra Kırılımı'!G1443+'Mecra Kırılımı'!G1483+'Mecra Kırılımı'!G1523+'Mecra Kırılımı'!G1563+'Mecra Kırılımı'!G1603+'Mecra Kırılımı'!G1643+'Mecra Kırılımı'!G1683+'Mecra Kırılımı'!G1723+'Mecra Kırılımı'!G1763+'Mecra Kırılımı'!G1803+'Mecra Kırılımı'!G1843</f>
        <v>0</v>
      </c>
      <c r="H121" s="129">
        <f>+'Mecra Kırılımı'!H1283+'Mecra Kırılımı'!H1323+'Mecra Kırılımı'!H1363+'Mecra Kırılımı'!H1403+'Mecra Kırılımı'!H1443+'Mecra Kırılımı'!H1483+'Mecra Kırılımı'!H1523+'Mecra Kırılımı'!H1563+'Mecra Kırılımı'!H1603+'Mecra Kırılımı'!H1643+'Mecra Kırılımı'!H1683+'Mecra Kırılımı'!H1723+'Mecra Kırılımı'!H1763+'Mecra Kırılımı'!H1803+'Mecra Kırılımı'!H1843</f>
        <v>0</v>
      </c>
      <c r="I121" s="129">
        <f>+'Mecra Kırılımı'!I1283+'Mecra Kırılımı'!I1323+'Mecra Kırılımı'!I1363+'Mecra Kırılımı'!I1403+'Mecra Kırılımı'!I1443+'Mecra Kırılımı'!I1483+'Mecra Kırılımı'!I1523+'Mecra Kırılımı'!I1563+'Mecra Kırılımı'!I1603+'Mecra Kırılımı'!I1643+'Mecra Kırılımı'!I1683+'Mecra Kırılımı'!I1723+'Mecra Kırılımı'!I1763+'Mecra Kırılımı'!I1803+'Mecra Kırılımı'!I1843</f>
        <v>0</v>
      </c>
      <c r="J121" s="129">
        <f>+'Mecra Kırılımı'!J1283+'Mecra Kırılımı'!J1323+'Mecra Kırılımı'!J1363+'Mecra Kırılımı'!J1403+'Mecra Kırılımı'!J1443+'Mecra Kırılımı'!J1483+'Mecra Kırılımı'!J1523+'Mecra Kırılımı'!J1563+'Mecra Kırılımı'!J1603+'Mecra Kırılımı'!J1643+'Mecra Kırılımı'!J1683+'Mecra Kırılımı'!J1723+'Mecra Kırılımı'!J1763+'Mecra Kırılımı'!J1803+'Mecra Kırılımı'!J1843</f>
        <v>0</v>
      </c>
      <c r="K121" s="129">
        <f>+'Mecra Kırılımı'!K1283+'Mecra Kırılımı'!K1323+'Mecra Kırılımı'!K1363+'Mecra Kırılımı'!K1403+'Mecra Kırılımı'!K1443+'Mecra Kırılımı'!K1483+'Mecra Kırılımı'!K1523+'Mecra Kırılımı'!K1563+'Mecra Kırılımı'!K1603+'Mecra Kırılımı'!K1643+'Mecra Kırılımı'!K1683+'Mecra Kırılımı'!K1723+'Mecra Kırılımı'!K1763+'Mecra Kırılımı'!K1803+'Mecra Kırılımı'!K1843</f>
        <v>0</v>
      </c>
      <c r="L121" s="129">
        <f>+'Mecra Kırılımı'!L1283+'Mecra Kırılımı'!L1323+'Mecra Kırılımı'!L1363+'Mecra Kırılımı'!L1403+'Mecra Kırılımı'!L1443+'Mecra Kırılımı'!L1483+'Mecra Kırılımı'!L1523+'Mecra Kırılımı'!L1563+'Mecra Kırılımı'!L1603+'Mecra Kırılımı'!L1643+'Mecra Kırılımı'!L1683+'Mecra Kırılımı'!L1723+'Mecra Kırılımı'!L1763+'Mecra Kırılımı'!L1803+'Mecra Kırılımı'!L1843</f>
        <v>0</v>
      </c>
      <c r="M121" s="129">
        <f>+'Mecra Kırılımı'!M1283+'Mecra Kırılımı'!M1323+'Mecra Kırılımı'!M1363+'Mecra Kırılımı'!M1403+'Mecra Kırılımı'!M1443+'Mecra Kırılımı'!M1483+'Mecra Kırılımı'!M1523+'Mecra Kırılımı'!M1563+'Mecra Kırılımı'!M1603+'Mecra Kırılımı'!M1643+'Mecra Kırılımı'!M1683+'Mecra Kırılımı'!M1723+'Mecra Kırılımı'!M1763+'Mecra Kırılımı'!M1803+'Mecra Kırılımı'!M1843</f>
        <v>0</v>
      </c>
      <c r="N121" s="129">
        <f>+'Mecra Kırılımı'!N1283+'Mecra Kırılımı'!N1323+'Mecra Kırılımı'!N1363+'Mecra Kırılımı'!N1403+'Mecra Kırılımı'!N1443+'Mecra Kırılımı'!N1483+'Mecra Kırılımı'!N1523+'Mecra Kırılımı'!N1563+'Mecra Kırılımı'!N1603+'Mecra Kırılımı'!N1643+'Mecra Kırılımı'!N1683+'Mecra Kırılımı'!N1723+'Mecra Kırılımı'!N1763+'Mecra Kırılımı'!N1803+'Mecra Kırılımı'!N1843</f>
        <v>0</v>
      </c>
      <c r="O121" s="129">
        <f>+'Mecra Kırılımı'!O1283+'Mecra Kırılımı'!O1323+'Mecra Kırılımı'!O1363+'Mecra Kırılımı'!O1403+'Mecra Kırılımı'!O1443+'Mecra Kırılımı'!O1483+'Mecra Kırılımı'!O1523+'Mecra Kırılımı'!O1563+'Mecra Kırılımı'!O1603+'Mecra Kırılımı'!O1643+'Mecra Kırılımı'!O1683+'Mecra Kırılımı'!O1723+'Mecra Kırılımı'!O1763+'Mecra Kırılımı'!O1803+'Mecra Kırılımı'!O1843</f>
        <v>171680</v>
      </c>
      <c r="P121" s="144">
        <f t="shared" si="52"/>
        <v>171680</v>
      </c>
      <c r="Q121" s="9"/>
      <c r="R121" s="8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136"/>
    </row>
    <row r="122" spans="2:32" ht="15.75" thickBot="1" x14ac:dyDescent="0.3">
      <c r="B122" s="401"/>
      <c r="C122" s="126" t="s">
        <v>55</v>
      </c>
      <c r="D122" s="56">
        <f>+D121+D120+D119+D99+D98+D97+D96+D95+D94+D83</f>
        <v>4093939.4934999994</v>
      </c>
      <c r="E122" s="56">
        <f t="shared" ref="E122" si="53">+E121+E120+E119+E99+E98+E97+E96+E95+E94+E83</f>
        <v>4381862.4159000004</v>
      </c>
      <c r="F122" s="56">
        <f t="shared" ref="F122" si="54">+F121+F120+F119+F99+F98+F97+F96+F95+F94+F83</f>
        <v>2817960.7137999996</v>
      </c>
      <c r="G122" s="56">
        <f t="shared" ref="G122" si="55">+G121+G120+G119+G99+G98+G97+G96+G95+G94+G83</f>
        <v>850872.28999999969</v>
      </c>
      <c r="H122" s="56">
        <f t="shared" ref="H122" si="56">+H121+H120+H119+H99+H98+H97+H96+H95+H94+H83</f>
        <v>213068.16000000003</v>
      </c>
      <c r="I122" s="56">
        <f t="shared" ref="I122" si="57">+I121+I120+I119+I99+I98+I97+I96+I95+I94+I83</f>
        <v>1661227.8763638278</v>
      </c>
      <c r="J122" s="56">
        <f t="shared" ref="J122" si="58">+J121+J120+J119+J99+J98+J97+J96+J95+J94+J83</f>
        <v>2051865.2361026877</v>
      </c>
      <c r="K122" s="56">
        <f t="shared" ref="K122" si="59">+K121+K120+K119+K99+K98+K97+K96+K95+K94+K83</f>
        <v>192536.60003507059</v>
      </c>
      <c r="L122" s="56">
        <f t="shared" ref="L122" si="60">+L121+L120+L119+L99+L98+L97+L96+L95+L94+L83</f>
        <v>2728029.4009957844</v>
      </c>
      <c r="M122" s="56">
        <f t="shared" ref="M122" si="61">+M121+M120+M119+M99+M98+M97+M96+M95+M94+M83</f>
        <v>4583566.2397031486</v>
      </c>
      <c r="N122" s="56">
        <f t="shared" ref="N122" si="62">+N121+N120+N119+N99+N98+N97+N96+N95+N94+N83</f>
        <v>2323271.7309578941</v>
      </c>
      <c r="O122" s="56">
        <f t="shared" ref="O122" si="63">+O121+O120+O119+O99+O98+O97+O96+O95+O94+O83</f>
        <v>941465.92925713409</v>
      </c>
      <c r="P122" s="57">
        <f t="shared" si="52"/>
        <v>26839666.086615551</v>
      </c>
      <c r="Q122" s="9"/>
      <c r="R122" s="8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136"/>
    </row>
    <row r="123" spans="2:32" x14ac:dyDescent="0.25">
      <c r="B123" s="399" t="s">
        <v>85</v>
      </c>
      <c r="C123" s="121" t="s">
        <v>56</v>
      </c>
      <c r="D123" s="54">
        <f>+'Mecra Kırılımı'!D1845+'Mecra Kırılımı'!D1885+'Mecra Kırılımı'!D1925+'Mecra Kırılımı'!D1965+'Mecra Kırılımı'!D2005+'Mecra Kırılımı'!D2045+'Mecra Kırılımı'!D2085+'Mecra Kırılımı'!D2125+'Mecra Kırılımı'!D2165+'Mecra Kırılımı'!D2205+'Mecra Kırılımı'!D2245+'Mecra Kırılımı'!D2285+'Mecra Kırılımı'!D2325+'Mecra Kırılımı'!D2365+'Mecra Kırılımı'!D2405+'Mecra Kırılımı'!D2445+'Mecra Kırılımı'!D2485+'Mecra Kırılımı'!D2525+'Mecra Kırılımı'!D2565+'Mecra Kırılımı'!D2605+'Mecra Kırılımı'!D2645+'Mecra Kırılımı'!D2685+'Mecra Kırılımı'!D2725+'Mecra Kırılımı'!D2765</f>
        <v>0</v>
      </c>
      <c r="E123" s="54">
        <f>+'Mecra Kırılımı'!E1845+'Mecra Kırılımı'!E1885+'Mecra Kırılımı'!E1925+'Mecra Kırılımı'!E1965+'Mecra Kırılımı'!E2005+'Mecra Kırılımı'!E2045+'Mecra Kırılımı'!E2085+'Mecra Kırılımı'!E2125+'Mecra Kırılımı'!E2165+'Mecra Kırılımı'!E2205+'Mecra Kırılımı'!E2245+'Mecra Kırılımı'!E2285+'Mecra Kırılımı'!E2325+'Mecra Kırılımı'!E2365+'Mecra Kırılımı'!E2405+'Mecra Kırılımı'!E2445+'Mecra Kırılımı'!E2485+'Mecra Kırılımı'!E2525+'Mecra Kırılımı'!E2565+'Mecra Kırılımı'!E2605+'Mecra Kırılımı'!E2645+'Mecra Kırılımı'!E2685+'Mecra Kırılımı'!E2725+'Mecra Kırılımı'!E2765</f>
        <v>144961.28</v>
      </c>
      <c r="F123" s="54">
        <f>+'Mecra Kırılımı'!F1845+'Mecra Kırılımı'!F1885+'Mecra Kırılımı'!F1925+'Mecra Kırılımı'!F1965+'Mecra Kırılımı'!F2005+'Mecra Kırılımı'!F2045+'Mecra Kırılımı'!F2085+'Mecra Kırılımı'!F2125+'Mecra Kırılımı'!F2165+'Mecra Kırılımı'!F2205+'Mecra Kırılımı'!F2245+'Mecra Kırılımı'!F2285+'Mecra Kırılımı'!F2325+'Mecra Kırılımı'!F2365+'Mecra Kırılımı'!F2405+'Mecra Kırılımı'!F2445+'Mecra Kırılımı'!F2485+'Mecra Kırılımı'!F2525+'Mecra Kırılımı'!F2565+'Mecra Kırılımı'!F2605+'Mecra Kırılımı'!F2645+'Mecra Kırılımı'!F2685+'Mecra Kırılımı'!F2725+'Mecra Kırılımı'!F2765</f>
        <v>192094.83999999991</v>
      </c>
      <c r="G123" s="54">
        <f>+'Mecra Kırılımı'!G1845+'Mecra Kırılımı'!G1885+'Mecra Kırılımı'!G1925+'Mecra Kırılımı'!G1965+'Mecra Kırılımı'!G2005+'Mecra Kırılımı'!G2045+'Mecra Kırılımı'!G2085+'Mecra Kırılımı'!G2125+'Mecra Kırılımı'!G2165+'Mecra Kırılımı'!G2205+'Mecra Kırılımı'!G2245+'Mecra Kırılımı'!G2285+'Mecra Kırılımı'!G2325+'Mecra Kırılımı'!G2365+'Mecra Kırılımı'!G2405+'Mecra Kırılımı'!G2445+'Mecra Kırılımı'!G2485+'Mecra Kırılımı'!G2525+'Mecra Kırılımı'!G2565+'Mecra Kırılımı'!G2605+'Mecra Kırılımı'!G2645+'Mecra Kırılımı'!G2685+'Mecra Kırılımı'!G2725+'Mecra Kırılımı'!G2765</f>
        <v>8168109.7995999986</v>
      </c>
      <c r="H123" s="54">
        <f>+'Mecra Kırılımı'!H1845+'Mecra Kırılımı'!H1885+'Mecra Kırılımı'!H1925+'Mecra Kırılımı'!H1965+'Mecra Kırılımı'!H2005+'Mecra Kırılımı'!H2045+'Mecra Kırılımı'!H2085+'Mecra Kırılımı'!H2125+'Mecra Kırılımı'!H2165+'Mecra Kırılımı'!H2205+'Mecra Kırılımı'!H2245+'Mecra Kırılımı'!H2285+'Mecra Kırılımı'!H2325+'Mecra Kırılımı'!H2365+'Mecra Kırılımı'!H2405+'Mecra Kırılımı'!H2445+'Mecra Kırılımı'!H2485+'Mecra Kırılımı'!H2525+'Mecra Kırılımı'!H2565+'Mecra Kırılımı'!H2605+'Mecra Kırılımı'!H2645+'Mecra Kırılımı'!H2685+'Mecra Kırılımı'!H2725+'Mecra Kırılımı'!H2765</f>
        <v>8148388.8369999994</v>
      </c>
      <c r="I123" s="54">
        <f>+'Mecra Kırılımı'!I1845+'Mecra Kırılımı'!I1885+'Mecra Kırılımı'!I1925+'Mecra Kırılımı'!I1965+'Mecra Kırılımı'!I2005+'Mecra Kırılımı'!I2045+'Mecra Kırılımı'!I2085+'Mecra Kırılımı'!I2125+'Mecra Kırılımı'!I2165+'Mecra Kırılımı'!I2205+'Mecra Kırılımı'!I2245+'Mecra Kırılımı'!I2285+'Mecra Kırılımı'!I2325+'Mecra Kırılımı'!I2365+'Mecra Kırılımı'!I2405+'Mecra Kırılımı'!I2445+'Mecra Kırılımı'!I2485+'Mecra Kırılımı'!I2525+'Mecra Kırılımı'!I2565+'Mecra Kırılımı'!I2605+'Mecra Kırılımı'!I2645+'Mecra Kırılımı'!I2685+'Mecra Kırılımı'!I2725+'Mecra Kırılımı'!I2765</f>
        <v>10839350.927007826</v>
      </c>
      <c r="J123" s="54">
        <f>+'Mecra Kırılımı'!J1845+'Mecra Kırılımı'!J1885+'Mecra Kırılımı'!J1925+'Mecra Kırılımı'!J1965+'Mecra Kırılımı'!J2005+'Mecra Kırılımı'!J2045+'Mecra Kırılımı'!J2085+'Mecra Kırılımı'!J2125+'Mecra Kırılımı'!J2165+'Mecra Kırılımı'!J2205+'Mecra Kırılımı'!J2245+'Mecra Kırılımı'!J2285+'Mecra Kırılımı'!J2325+'Mecra Kırılımı'!J2365+'Mecra Kırılımı'!J2405+'Mecra Kırılımı'!J2445+'Mecra Kırılımı'!J2485+'Mecra Kırılımı'!J2525+'Mecra Kırılımı'!J2565+'Mecra Kırılımı'!J2605+'Mecra Kırılımı'!J2645+'Mecra Kırılımı'!J2685+'Mecra Kırılımı'!J2725+'Mecra Kırılımı'!J2765</f>
        <v>5653833.8914380949</v>
      </c>
      <c r="K123" s="54">
        <f>+'Mecra Kırılımı'!K1845+'Mecra Kırılımı'!K1885+'Mecra Kırılımı'!K1925+'Mecra Kırılımı'!K1965+'Mecra Kırılımı'!K2005+'Mecra Kırılımı'!K2045+'Mecra Kırılımı'!K2085+'Mecra Kırılımı'!K2125+'Mecra Kırılımı'!K2165+'Mecra Kırılımı'!K2205+'Mecra Kırılımı'!K2245+'Mecra Kırılımı'!K2285+'Mecra Kırılımı'!K2325+'Mecra Kırılımı'!K2365+'Mecra Kırılımı'!K2405+'Mecra Kırılımı'!K2445+'Mecra Kırılımı'!K2485+'Mecra Kırılımı'!K2525+'Mecra Kırılımı'!K2565+'Mecra Kırılımı'!K2605+'Mecra Kırılımı'!K2645+'Mecra Kırılımı'!K2685+'Mecra Kırılımı'!K2725+'Mecra Kırılımı'!K2765</f>
        <v>3653738.3990269816</v>
      </c>
      <c r="L123" s="54">
        <f>+'Mecra Kırılımı'!L1845+'Mecra Kırılımı'!L1885+'Mecra Kırılımı'!L1925+'Mecra Kırılımı'!L1965+'Mecra Kırılımı'!L2005+'Mecra Kırılımı'!L2045+'Mecra Kırılımı'!L2085+'Mecra Kırılımı'!L2125+'Mecra Kırılımı'!L2165+'Mecra Kırılımı'!L2205+'Mecra Kırılımı'!L2245+'Mecra Kırılımı'!L2285+'Mecra Kırılımı'!L2325+'Mecra Kırılımı'!L2365+'Mecra Kırılımı'!L2405+'Mecra Kırılımı'!L2445+'Mecra Kırılımı'!L2485+'Mecra Kırılımı'!L2525+'Mecra Kırılımı'!L2565+'Mecra Kırılımı'!L2605+'Mecra Kırılımı'!L2645+'Mecra Kırılımı'!L2685+'Mecra Kırılımı'!L2725+'Mecra Kırılımı'!L2765</f>
        <v>1356878.6623524877</v>
      </c>
      <c r="M123" s="54">
        <f>+'Mecra Kırılımı'!M1845+'Mecra Kırılımı'!M1885+'Mecra Kırılımı'!M1925+'Mecra Kırılımı'!M1965+'Mecra Kırılımı'!M2005+'Mecra Kırılımı'!M2045+'Mecra Kırılımı'!M2085+'Mecra Kırılımı'!M2125+'Mecra Kırılımı'!M2165+'Mecra Kırılımı'!M2205+'Mecra Kırılımı'!M2245+'Mecra Kırılımı'!M2285+'Mecra Kırılımı'!M2325+'Mecra Kırılımı'!M2365+'Mecra Kırılımı'!M2405+'Mecra Kırılımı'!M2445+'Mecra Kırılımı'!M2485+'Mecra Kırılımı'!M2525+'Mecra Kırılımı'!M2565+'Mecra Kırılımı'!M2605+'Mecra Kırılımı'!M2645+'Mecra Kırılımı'!M2685+'Mecra Kırılımı'!M2725+'Mecra Kırılımı'!M2765</f>
        <v>90180</v>
      </c>
      <c r="N123" s="54">
        <f>+'Mecra Kırılımı'!N1845+'Mecra Kırılımı'!N1885+'Mecra Kırılımı'!N1925+'Mecra Kırılımı'!N1965+'Mecra Kırılımı'!N2005+'Mecra Kırılımı'!N2045+'Mecra Kırılımı'!N2085+'Mecra Kırılımı'!N2125+'Mecra Kırılımı'!N2165+'Mecra Kırılımı'!N2205+'Mecra Kırılımı'!N2245+'Mecra Kırılımı'!N2285+'Mecra Kırılımı'!N2325+'Mecra Kırılımı'!N2365+'Mecra Kırılımı'!N2405+'Mecra Kırılımı'!N2445+'Mecra Kırılımı'!N2485+'Mecra Kırılımı'!N2525+'Mecra Kırılımı'!N2565+'Mecra Kırılımı'!N2605+'Mecra Kırılımı'!N2645+'Mecra Kırılımı'!N2685+'Mecra Kırılımı'!N2725+'Mecra Kırılımı'!N2765</f>
        <v>0</v>
      </c>
      <c r="O123" s="54">
        <f>+'Mecra Kırılımı'!O1845+'Mecra Kırılımı'!O1885+'Mecra Kırılımı'!O1925+'Mecra Kırılımı'!O1965+'Mecra Kırılımı'!O2005+'Mecra Kırılımı'!O2045+'Mecra Kırılımı'!O2085+'Mecra Kırılımı'!O2125+'Mecra Kırılımı'!O2165+'Mecra Kırılımı'!O2205+'Mecra Kırılımı'!O2245+'Mecra Kırılımı'!O2285+'Mecra Kırılımı'!O2325+'Mecra Kırılımı'!O2365+'Mecra Kırılımı'!O2405+'Mecra Kırılımı'!O2445+'Mecra Kırılımı'!O2485+'Mecra Kırılımı'!O2525+'Mecra Kırılımı'!O2565+'Mecra Kırılımı'!O2605+'Mecra Kırılımı'!O2645+'Mecra Kırılımı'!O2685+'Mecra Kırılımı'!O2725+'Mecra Kırılımı'!O2765</f>
        <v>0</v>
      </c>
      <c r="P123" s="140">
        <f t="shared" si="52"/>
        <v>38247536.636425391</v>
      </c>
      <c r="Q123" s="4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136"/>
    </row>
    <row r="124" spans="2:32" x14ac:dyDescent="0.25">
      <c r="B124" s="400"/>
      <c r="C124" s="123" t="s">
        <v>57</v>
      </c>
      <c r="D124" s="58">
        <f>+'Mecra Kırılımı'!D1846+'Mecra Kırılımı'!D1886+'Mecra Kırılımı'!D1926+'Mecra Kırılımı'!D1966+'Mecra Kırılımı'!D2006+'Mecra Kırılımı'!D2046+'Mecra Kırılımı'!D2086+'Mecra Kırılımı'!D2126+'Mecra Kırılımı'!D2166+'Mecra Kırılımı'!D2206+'Mecra Kırılımı'!D2246+'Mecra Kırılımı'!D2286+'Mecra Kırılımı'!D2326+'Mecra Kırılımı'!D2366+'Mecra Kırılımı'!D2406+'Mecra Kırılımı'!D2446+'Mecra Kırılımı'!D2486+'Mecra Kırılımı'!D2526+'Mecra Kırılımı'!D2566+'Mecra Kırılımı'!D2606+'Mecra Kırılımı'!D2646+'Mecra Kırılımı'!D2686+'Mecra Kırılımı'!D2726+'Mecra Kırılımı'!D2766</f>
        <v>0</v>
      </c>
      <c r="E124" s="58">
        <f>+'Mecra Kırılımı'!E1846+'Mecra Kırılımı'!E1886+'Mecra Kırılımı'!E1926+'Mecra Kırılımı'!E1966+'Mecra Kırılımı'!E2006+'Mecra Kırılımı'!E2046+'Mecra Kırılımı'!E2086+'Mecra Kırılımı'!E2126+'Mecra Kırılımı'!E2166+'Mecra Kırılımı'!E2206+'Mecra Kırılımı'!E2246+'Mecra Kırılımı'!E2286+'Mecra Kırılımı'!E2326+'Mecra Kırılımı'!E2366+'Mecra Kırılımı'!E2406+'Mecra Kırılımı'!E2446+'Mecra Kırılımı'!E2486+'Mecra Kırılımı'!E2526+'Mecra Kırılımı'!E2566+'Mecra Kırılımı'!E2606+'Mecra Kırılımı'!E2646+'Mecra Kırılımı'!E2686+'Mecra Kırılımı'!E2726+'Mecra Kırılımı'!E2766</f>
        <v>0</v>
      </c>
      <c r="F124" s="58">
        <f>+'Mecra Kırılımı'!F1846+'Mecra Kırılımı'!F1886+'Mecra Kırılımı'!F1926+'Mecra Kırılımı'!F1966+'Mecra Kırılımı'!F2006+'Mecra Kırılımı'!F2046+'Mecra Kırılımı'!F2086+'Mecra Kırılımı'!F2126+'Mecra Kırılımı'!F2166+'Mecra Kırılımı'!F2206+'Mecra Kırılımı'!F2246+'Mecra Kırılımı'!F2286+'Mecra Kırılımı'!F2326+'Mecra Kırılımı'!F2366+'Mecra Kırılımı'!F2406+'Mecra Kırılımı'!F2446+'Mecra Kırılımı'!F2486+'Mecra Kırılımı'!F2526+'Mecra Kırılımı'!F2566+'Mecra Kırılımı'!F2606+'Mecra Kırılımı'!F2646+'Mecra Kırılımı'!F2686+'Mecra Kırılımı'!F2726+'Mecra Kırılımı'!F2766</f>
        <v>124108.48999999995</v>
      </c>
      <c r="G124" s="58">
        <f>+'Mecra Kırılımı'!G1846+'Mecra Kırılımı'!G1886+'Mecra Kırılımı'!G1926+'Mecra Kırılımı'!G1966+'Mecra Kırılımı'!G2006+'Mecra Kırılımı'!G2046+'Mecra Kırılımı'!G2086+'Mecra Kırılımı'!G2126+'Mecra Kırılımı'!G2166+'Mecra Kırılımı'!G2206+'Mecra Kırılımı'!G2246+'Mecra Kırılımı'!G2286+'Mecra Kırılımı'!G2326+'Mecra Kırılımı'!G2366+'Mecra Kırılımı'!G2406+'Mecra Kırılımı'!G2446+'Mecra Kırılımı'!G2486+'Mecra Kırılımı'!G2526+'Mecra Kırılımı'!G2566+'Mecra Kırılımı'!G2606+'Mecra Kırılımı'!G2646+'Mecra Kırılımı'!G2686+'Mecra Kırılımı'!G2726+'Mecra Kırılımı'!G2766</f>
        <v>2443408.4990000003</v>
      </c>
      <c r="H124" s="58">
        <f>+'Mecra Kırılımı'!H1846+'Mecra Kırılımı'!H1886+'Mecra Kırılımı'!H1926+'Mecra Kırılımı'!H1966+'Mecra Kırılımı'!H2006+'Mecra Kırılımı'!H2046+'Mecra Kırılımı'!H2086+'Mecra Kırılımı'!H2126+'Mecra Kırılımı'!H2166+'Mecra Kırılımı'!H2206+'Mecra Kırılımı'!H2246+'Mecra Kırılımı'!H2286+'Mecra Kırılımı'!H2326+'Mecra Kırılımı'!H2366+'Mecra Kırılımı'!H2406+'Mecra Kırılımı'!H2446+'Mecra Kırılımı'!H2486+'Mecra Kırılımı'!H2526+'Mecra Kırılımı'!H2566+'Mecra Kırılımı'!H2606+'Mecra Kırılımı'!H2646+'Mecra Kırılımı'!H2686+'Mecra Kırılımı'!H2726+'Mecra Kırılımı'!H2766</f>
        <v>2503201.5069999998</v>
      </c>
      <c r="I124" s="58">
        <f>+'Mecra Kırılımı'!I1846+'Mecra Kırılımı'!I1886+'Mecra Kırılımı'!I1926+'Mecra Kırılımı'!I1966+'Mecra Kırılımı'!I2006+'Mecra Kırılımı'!I2046+'Mecra Kırılımı'!I2086+'Mecra Kırılımı'!I2126+'Mecra Kırılımı'!I2166+'Mecra Kırılımı'!I2206+'Mecra Kırılımı'!I2246+'Mecra Kırılımı'!I2286+'Mecra Kırılımı'!I2326+'Mecra Kırılımı'!I2366+'Mecra Kırılımı'!I2406+'Mecra Kırılımı'!I2446+'Mecra Kırılımı'!I2486+'Mecra Kırılımı'!I2526+'Mecra Kırılımı'!I2566+'Mecra Kırılımı'!I2606+'Mecra Kırılımı'!I2646+'Mecra Kırılımı'!I2686+'Mecra Kırılımı'!I2726+'Mecra Kırılımı'!I2766</f>
        <v>3052313.772617022</v>
      </c>
      <c r="J124" s="58">
        <f>+'Mecra Kırılımı'!J1846+'Mecra Kırılımı'!J1886+'Mecra Kırılımı'!J1926+'Mecra Kırılımı'!J1966+'Mecra Kırılımı'!J2006+'Mecra Kırılımı'!J2046+'Mecra Kırılımı'!J2086+'Mecra Kırılımı'!J2126+'Mecra Kırılımı'!J2166+'Mecra Kırılımı'!J2206+'Mecra Kırılımı'!J2246+'Mecra Kırılımı'!J2286+'Mecra Kırılımı'!J2326+'Mecra Kırılımı'!J2366+'Mecra Kırılımı'!J2406+'Mecra Kırılımı'!J2446+'Mecra Kırılımı'!J2486+'Mecra Kırılımı'!J2526+'Mecra Kırılımı'!J2566+'Mecra Kırılımı'!J2606+'Mecra Kırılımı'!J2646+'Mecra Kırılımı'!J2686+'Mecra Kırılımı'!J2726+'Mecra Kırılımı'!J2766</f>
        <v>2038614.2283515465</v>
      </c>
      <c r="K124" s="58">
        <f>+'Mecra Kırılımı'!K1846+'Mecra Kırılımı'!K1886+'Mecra Kırılımı'!K1926+'Mecra Kırılımı'!K1966+'Mecra Kırılımı'!K2006+'Mecra Kırılımı'!K2046+'Mecra Kırılımı'!K2086+'Mecra Kırılımı'!K2126+'Mecra Kırılımı'!K2166+'Mecra Kırılımı'!K2206+'Mecra Kırılımı'!K2246+'Mecra Kırılımı'!K2286+'Mecra Kırılımı'!K2326+'Mecra Kırılımı'!K2366+'Mecra Kırılımı'!K2406+'Mecra Kırılımı'!K2446+'Mecra Kırılımı'!K2486+'Mecra Kırılımı'!K2526+'Mecra Kırılımı'!K2566+'Mecra Kırılımı'!K2606+'Mecra Kırılımı'!K2646+'Mecra Kırılımı'!K2686+'Mecra Kırılımı'!K2726+'Mecra Kırılımı'!K2766</f>
        <v>2217217.407346339</v>
      </c>
      <c r="L124" s="58">
        <f>+'Mecra Kırılımı'!L1846+'Mecra Kırılımı'!L1886+'Mecra Kırılımı'!L1926+'Mecra Kırılımı'!L1966+'Mecra Kırılımı'!L2006+'Mecra Kırılımı'!L2046+'Mecra Kırılımı'!L2086+'Mecra Kırılımı'!L2126+'Mecra Kırılımı'!L2166+'Mecra Kırılımı'!L2206+'Mecra Kırılımı'!L2246+'Mecra Kırılımı'!L2286+'Mecra Kırılımı'!L2326+'Mecra Kırılımı'!L2366+'Mecra Kırılımı'!L2406+'Mecra Kırılımı'!L2446+'Mecra Kırılımı'!L2486+'Mecra Kırılımı'!L2526+'Mecra Kırılımı'!L2566+'Mecra Kırılımı'!L2606+'Mecra Kırılımı'!L2646+'Mecra Kırılımı'!L2686+'Mecra Kırılımı'!L2726+'Mecra Kırılımı'!L2766</f>
        <v>621247.33031182236</v>
      </c>
      <c r="M124" s="58">
        <f>+'Mecra Kırılımı'!M1846+'Mecra Kırılımı'!M1886+'Mecra Kırılımı'!M1926+'Mecra Kırılımı'!M1966+'Mecra Kırılımı'!M2006+'Mecra Kırılımı'!M2046+'Mecra Kırılımı'!M2086+'Mecra Kırılımı'!M2126+'Mecra Kırılımı'!M2166+'Mecra Kırılımı'!M2206+'Mecra Kırılımı'!M2246+'Mecra Kırılımı'!M2286+'Mecra Kırılımı'!M2326+'Mecra Kırılımı'!M2366+'Mecra Kırılımı'!M2406+'Mecra Kırılımı'!M2446+'Mecra Kırılımı'!M2486+'Mecra Kırılımı'!M2526+'Mecra Kırılımı'!M2566+'Mecra Kırılımı'!M2606+'Mecra Kırılımı'!M2646+'Mecra Kırılımı'!M2686+'Mecra Kırılımı'!M2726+'Mecra Kırılımı'!M2766</f>
        <v>0</v>
      </c>
      <c r="N124" s="58">
        <f>+'Mecra Kırılımı'!N1846+'Mecra Kırılımı'!N1886+'Mecra Kırılımı'!N1926+'Mecra Kırılımı'!N1966+'Mecra Kırılımı'!N2006+'Mecra Kırılımı'!N2046+'Mecra Kırılımı'!N2086+'Mecra Kırılımı'!N2126+'Mecra Kırılımı'!N2166+'Mecra Kırılımı'!N2206+'Mecra Kırılımı'!N2246+'Mecra Kırılımı'!N2286+'Mecra Kırılımı'!N2326+'Mecra Kırılımı'!N2366+'Mecra Kırılımı'!N2406+'Mecra Kırılımı'!N2446+'Mecra Kırılımı'!N2486+'Mecra Kırılımı'!N2526+'Mecra Kırılımı'!N2566+'Mecra Kırılımı'!N2606+'Mecra Kırılımı'!N2646+'Mecra Kırılımı'!N2686+'Mecra Kırılımı'!N2726+'Mecra Kırılımı'!N2766</f>
        <v>0</v>
      </c>
      <c r="O124" s="58">
        <f>+'Mecra Kırılımı'!O1846+'Mecra Kırılımı'!O1886+'Mecra Kırılımı'!O1926+'Mecra Kırılımı'!O1966+'Mecra Kırılımı'!O2006+'Mecra Kırılımı'!O2046+'Mecra Kırılımı'!O2086+'Mecra Kırılımı'!O2126+'Mecra Kırılımı'!O2166+'Mecra Kırılımı'!O2206+'Mecra Kırılımı'!O2246+'Mecra Kırılımı'!O2286+'Mecra Kırılımı'!O2326+'Mecra Kırılımı'!O2366+'Mecra Kırılımı'!O2406+'Mecra Kırılımı'!O2446+'Mecra Kırılımı'!O2486+'Mecra Kırılımı'!O2526+'Mecra Kırılımı'!O2566+'Mecra Kırılımı'!O2606+'Mecra Kırılımı'!O2646+'Mecra Kırılımı'!O2686+'Mecra Kırılımı'!O2726+'Mecra Kırılımı'!O2766</f>
        <v>0</v>
      </c>
      <c r="P124" s="141">
        <f t="shared" si="52"/>
        <v>13000111.234626727</v>
      </c>
      <c r="Q124" s="4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136"/>
    </row>
    <row r="125" spans="2:32" x14ac:dyDescent="0.25">
      <c r="B125" s="400"/>
      <c r="C125" s="123" t="s">
        <v>221</v>
      </c>
      <c r="D125" s="58">
        <f>+'Mecra Kırılımı'!D1847+'Mecra Kırılımı'!D1887+'Mecra Kırılımı'!D1927+'Mecra Kırılımı'!D1967+'Mecra Kırılımı'!D2007+'Mecra Kırılımı'!D2047+'Mecra Kırılımı'!D2087+'Mecra Kırılımı'!D2127+'Mecra Kırılımı'!D2167+'Mecra Kırılımı'!D2207+'Mecra Kırılımı'!D2247+'Mecra Kırılımı'!D2287+'Mecra Kırılımı'!D2327+'Mecra Kırılımı'!D2367+'Mecra Kırılımı'!D2407+'Mecra Kırılımı'!D2447+'Mecra Kırılımı'!D2487+'Mecra Kırılımı'!D2527+'Mecra Kırılımı'!D2567+'Mecra Kırılımı'!D2607+'Mecra Kırılımı'!D2647+'Mecra Kırılımı'!D2687+'Mecra Kırılımı'!D2727+'Mecra Kırılımı'!D2767</f>
        <v>0</v>
      </c>
      <c r="E125" s="58">
        <f>+'Mecra Kırılımı'!E1847+'Mecra Kırılımı'!E1887+'Mecra Kırılımı'!E1927+'Mecra Kırılımı'!E1967+'Mecra Kırılımı'!E2007+'Mecra Kırılımı'!E2047+'Mecra Kırılımı'!E2087+'Mecra Kırılımı'!E2127+'Mecra Kırılımı'!E2167+'Mecra Kırılımı'!E2207+'Mecra Kırılımı'!E2247+'Mecra Kırılımı'!E2287+'Mecra Kırılımı'!E2327+'Mecra Kırılımı'!E2367+'Mecra Kırılımı'!E2407+'Mecra Kırılımı'!E2447+'Mecra Kırılımı'!E2487+'Mecra Kırılımı'!E2527+'Mecra Kırılımı'!E2567+'Mecra Kırılımı'!E2607+'Mecra Kırılımı'!E2647+'Mecra Kırılımı'!E2687+'Mecra Kırılımı'!E2727+'Mecra Kırılımı'!E2767</f>
        <v>0</v>
      </c>
      <c r="F125" s="58">
        <f>+'Mecra Kırılımı'!F1847+'Mecra Kırılımı'!F1887+'Mecra Kırılımı'!F1927+'Mecra Kırılımı'!F1967+'Mecra Kırılımı'!F2007+'Mecra Kırılımı'!F2047+'Mecra Kırılımı'!F2087+'Mecra Kırılımı'!F2127+'Mecra Kırılımı'!F2167+'Mecra Kırılımı'!F2207+'Mecra Kırılımı'!F2247+'Mecra Kırılımı'!F2287+'Mecra Kırılımı'!F2327+'Mecra Kırılımı'!F2367+'Mecra Kırılımı'!F2407+'Mecra Kırılımı'!F2447+'Mecra Kırılımı'!F2487+'Mecra Kırılımı'!F2527+'Mecra Kırılımı'!F2567+'Mecra Kırılımı'!F2607+'Mecra Kırılımı'!F2647+'Mecra Kırılımı'!F2687+'Mecra Kırılımı'!F2727+'Mecra Kırılımı'!F2767</f>
        <v>0</v>
      </c>
      <c r="G125" s="58">
        <f>+'Mecra Kırılımı'!G1847+'Mecra Kırılımı'!G1887+'Mecra Kırılımı'!G1927+'Mecra Kırılımı'!G1967+'Mecra Kırılımı'!G2007+'Mecra Kırılımı'!G2047+'Mecra Kırılımı'!G2087+'Mecra Kırılımı'!G2127+'Mecra Kırılımı'!G2167+'Mecra Kırılımı'!G2207+'Mecra Kırılımı'!G2247+'Mecra Kırılımı'!G2287+'Mecra Kırılımı'!G2327+'Mecra Kırılımı'!G2367+'Mecra Kırılımı'!G2407+'Mecra Kırılımı'!G2447+'Mecra Kırılımı'!G2487+'Mecra Kırılımı'!G2527+'Mecra Kırılımı'!G2567+'Mecra Kırılımı'!G2607+'Mecra Kırılımı'!G2647+'Mecra Kırılımı'!G2687+'Mecra Kırılımı'!G2727+'Mecra Kırılımı'!G2767</f>
        <v>104595.75</v>
      </c>
      <c r="H125" s="58">
        <f>+'Mecra Kırılımı'!H1847+'Mecra Kırılımı'!H1887+'Mecra Kırılımı'!H1927+'Mecra Kırılımı'!H1967+'Mecra Kırılımı'!H2007+'Mecra Kırılımı'!H2047+'Mecra Kırılımı'!H2087+'Mecra Kırılımı'!H2127+'Mecra Kırılımı'!H2167+'Mecra Kırılımı'!H2207+'Mecra Kırılımı'!H2247+'Mecra Kırılımı'!H2287+'Mecra Kırılımı'!H2327+'Mecra Kırılımı'!H2367+'Mecra Kırılımı'!H2407+'Mecra Kırılımı'!H2447+'Mecra Kırılımı'!H2487+'Mecra Kırılımı'!H2527+'Mecra Kırılımı'!H2567+'Mecra Kırılımı'!H2607+'Mecra Kırılımı'!H2647+'Mecra Kırılımı'!H2687+'Mecra Kırılımı'!H2727+'Mecra Kırılımı'!H2767</f>
        <v>285515.12000000005</v>
      </c>
      <c r="I125" s="58">
        <f>+'Mecra Kırılımı'!I1847+'Mecra Kırılımı'!I1887+'Mecra Kırılımı'!I1927+'Mecra Kırılımı'!I1967+'Mecra Kırılımı'!I2007+'Mecra Kırılımı'!I2047+'Mecra Kırılımı'!I2087+'Mecra Kırılımı'!I2127+'Mecra Kırılımı'!I2167+'Mecra Kırılımı'!I2207+'Mecra Kırılımı'!I2247+'Mecra Kırılımı'!I2287+'Mecra Kırılımı'!I2327+'Mecra Kırılımı'!I2367+'Mecra Kırılımı'!I2407+'Mecra Kırılımı'!I2447+'Mecra Kırılımı'!I2487+'Mecra Kırılımı'!I2527+'Mecra Kırılımı'!I2567+'Mecra Kırılımı'!I2607+'Mecra Kırılımı'!I2647+'Mecra Kırılımı'!I2687+'Mecra Kırılımı'!I2727+'Mecra Kırılımı'!I2767</f>
        <v>0</v>
      </c>
      <c r="J125" s="58">
        <f>+'Mecra Kırılımı'!J1847+'Mecra Kırılımı'!J1887+'Mecra Kırılımı'!J1927+'Mecra Kırılımı'!J1967+'Mecra Kırılımı'!J2007+'Mecra Kırılımı'!J2047+'Mecra Kırılımı'!J2087+'Mecra Kırılımı'!J2127+'Mecra Kırılımı'!J2167+'Mecra Kırılımı'!J2207+'Mecra Kırılımı'!J2247+'Mecra Kırılımı'!J2287+'Mecra Kırılımı'!J2327+'Mecra Kırılımı'!J2367+'Mecra Kırılımı'!J2407+'Mecra Kırılımı'!J2447+'Mecra Kırılımı'!J2487+'Mecra Kırılımı'!J2527+'Mecra Kırılımı'!J2567+'Mecra Kırılımı'!J2607+'Mecra Kırılımı'!J2647+'Mecra Kırılımı'!J2687+'Mecra Kırılımı'!AF2728+'Mecra Kırılımı'!J2767</f>
        <v>0</v>
      </c>
      <c r="K125" s="58">
        <f>+'Mecra Kırılımı'!K1847+'Mecra Kırılımı'!K1887+'Mecra Kırılımı'!K1927+'Mecra Kırılımı'!K1967+'Mecra Kırılımı'!K2007+'Mecra Kırılımı'!K2047+'Mecra Kırılımı'!K2087+'Mecra Kırılımı'!K2127+'Mecra Kırılımı'!K2167+'Mecra Kırılımı'!K2207+'Mecra Kırılımı'!K2247+'Mecra Kırılımı'!K2287+'Mecra Kırılımı'!K2327+'Mecra Kırılımı'!K2367+'Mecra Kırılımı'!K2407+'Mecra Kırılımı'!K2447+'Mecra Kırılımı'!K2487+'Mecra Kırılımı'!K2527+'Mecra Kırılımı'!K2567+'Mecra Kırılımı'!K2607+'Mecra Kırılımı'!K2647+'Mecra Kırılımı'!K2687+'Mecra Kırılımı'!AG2728+'Mecra Kırılımı'!K2767</f>
        <v>0</v>
      </c>
      <c r="L125" s="58">
        <f>+'Mecra Kırılımı'!L1847+'Mecra Kırılımı'!L1887+'Mecra Kırılımı'!L1927+'Mecra Kırılımı'!L1967+'Mecra Kırılımı'!L2007+'Mecra Kırılımı'!L2047+'Mecra Kırılımı'!L2087+'Mecra Kırılımı'!L2127+'Mecra Kırılımı'!L2167+'Mecra Kırılımı'!L2207+'Mecra Kırılımı'!L2247+'Mecra Kırılımı'!L2287+'Mecra Kırılımı'!L2327+'Mecra Kırılımı'!L2367+'Mecra Kırılımı'!L2407+'Mecra Kırılımı'!L2447+'Mecra Kırılımı'!L2487+'Mecra Kırılımı'!L2527+'Mecra Kırılımı'!L2567+'Mecra Kırılımı'!L2607+'Mecra Kırılımı'!L2647+'Mecra Kırılımı'!L2687+'Mecra Kırılımı'!AH2728+'Mecra Kırılımı'!L2767</f>
        <v>0</v>
      </c>
      <c r="M125" s="58">
        <f>+'Mecra Kırılımı'!M1847+'Mecra Kırılımı'!M1887+'Mecra Kırılımı'!M1927+'Mecra Kırılımı'!M1967+'Mecra Kırılımı'!M2007+'Mecra Kırılımı'!M2047+'Mecra Kırılımı'!M2087+'Mecra Kırılımı'!M2127+'Mecra Kırılımı'!M2167+'Mecra Kırılımı'!M2207+'Mecra Kırılımı'!M2247+'Mecra Kırılımı'!M2287+'Mecra Kırılımı'!M2327+'Mecra Kırılımı'!M2367+'Mecra Kırılımı'!M2407+'Mecra Kırılımı'!M2447+'Mecra Kırılımı'!M2487+'Mecra Kırılımı'!M2527+'Mecra Kırılımı'!M2567+'Mecra Kırılımı'!M2607+'Mecra Kırılımı'!M2647+'Mecra Kırılımı'!M2687+'Mecra Kırılımı'!AI2728+'Mecra Kırılımı'!M2767</f>
        <v>0</v>
      </c>
      <c r="N125" s="58">
        <f>+'Mecra Kırılımı'!N1847+'Mecra Kırılımı'!N1887+'Mecra Kırılımı'!N1927+'Mecra Kırılımı'!N1967+'Mecra Kırılımı'!N2007+'Mecra Kırılımı'!N2047+'Mecra Kırılımı'!N2087+'Mecra Kırılımı'!N2127+'Mecra Kırılımı'!N2167+'Mecra Kırılımı'!N2207+'Mecra Kırılımı'!N2247+'Mecra Kırılımı'!N2287+'Mecra Kırılımı'!N2327+'Mecra Kırılımı'!N2367+'Mecra Kırılımı'!N2407+'Mecra Kırılımı'!N2447+'Mecra Kırılımı'!N2487+'Mecra Kırılımı'!N2527+'Mecra Kırılımı'!N2567+'Mecra Kırılımı'!N2607+'Mecra Kırılımı'!N2647+'Mecra Kırılımı'!N2687+'Mecra Kırılımı'!AJ2728+'Mecra Kırılımı'!N2767</f>
        <v>0</v>
      </c>
      <c r="O125" s="58">
        <f>+'Mecra Kırılımı'!O1847+'Mecra Kırılımı'!O1887+'Mecra Kırılımı'!O1927+'Mecra Kırılımı'!O1967+'Mecra Kırılımı'!O2007+'Mecra Kırılımı'!O2047+'Mecra Kırılımı'!O2087+'Mecra Kırılımı'!O2127+'Mecra Kırılımı'!O2167+'Mecra Kırılımı'!O2207+'Mecra Kırılımı'!O2247+'Mecra Kırılımı'!O2287+'Mecra Kırılımı'!O2327+'Mecra Kırılımı'!O2367+'Mecra Kırılımı'!O2407+'Mecra Kırılımı'!O2447+'Mecra Kırılımı'!O2487+'Mecra Kırılımı'!O2527+'Mecra Kırılımı'!O2567+'Mecra Kırılımı'!O2607+'Mecra Kırılımı'!O2647+'Mecra Kırılımı'!O2687+'Mecra Kırılımı'!AK2728+'Mecra Kırılımı'!O2767</f>
        <v>0</v>
      </c>
      <c r="P125" s="141">
        <f t="shared" si="52"/>
        <v>390110.87000000005</v>
      </c>
      <c r="Q125" s="4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136"/>
    </row>
    <row r="126" spans="2:32" x14ac:dyDescent="0.25">
      <c r="B126" s="400"/>
      <c r="C126" s="123" t="s">
        <v>222</v>
      </c>
      <c r="D126" s="58">
        <f>+'Mecra Kırılımı'!D1848+'Mecra Kırılımı'!D1888+'Mecra Kırılımı'!D1928+'Mecra Kırılımı'!D1968+'Mecra Kırılımı'!D2008+'Mecra Kırılımı'!D2048+'Mecra Kırılımı'!D2088+'Mecra Kırılımı'!D2128+'Mecra Kırılımı'!D2168+'Mecra Kırılımı'!D2208+'Mecra Kırılımı'!D2248+'Mecra Kırılımı'!D2288+'Mecra Kırılımı'!D2328+'Mecra Kırılımı'!D2368+'Mecra Kırılımı'!D2408+'Mecra Kırılımı'!D2448+'Mecra Kırılımı'!D2488+'Mecra Kırılımı'!D2528+'Mecra Kırılımı'!D2568+'Mecra Kırılımı'!D2608+'Mecra Kırılımı'!D2648+'Mecra Kırılımı'!D2688+'Mecra Kırılımı'!D2728+'Mecra Kırılımı'!D2768</f>
        <v>0</v>
      </c>
      <c r="E126" s="58">
        <f>+'Mecra Kırılımı'!E1848+'Mecra Kırılımı'!E1888+'Mecra Kırılımı'!E1928+'Mecra Kırılımı'!E1968+'Mecra Kırılımı'!E2008+'Mecra Kırılımı'!E2048+'Mecra Kırılımı'!E2088+'Mecra Kırılımı'!E2128+'Mecra Kırılımı'!E2168+'Mecra Kırılımı'!E2208+'Mecra Kırılımı'!E2248+'Mecra Kırılımı'!E2288+'Mecra Kırılımı'!E2328+'Mecra Kırılımı'!E2368+'Mecra Kırılımı'!E2408+'Mecra Kırılımı'!E2448+'Mecra Kırılımı'!E2488+'Mecra Kırılımı'!E2528+'Mecra Kırılımı'!E2568+'Mecra Kırılımı'!E2608+'Mecra Kırılımı'!E2648+'Mecra Kırılımı'!E2688+'Mecra Kırılımı'!E2728+'Mecra Kırılımı'!E2768</f>
        <v>0</v>
      </c>
      <c r="F126" s="58">
        <f>+'Mecra Kırılımı'!F1848+'Mecra Kırılımı'!F1888+'Mecra Kırılımı'!F1928+'Mecra Kırılımı'!F1968+'Mecra Kırılımı'!F2008+'Mecra Kırılımı'!F2048+'Mecra Kırılımı'!F2088+'Mecra Kırılımı'!F2128+'Mecra Kırılımı'!F2168+'Mecra Kırılımı'!F2208+'Mecra Kırılımı'!F2248+'Mecra Kırılımı'!F2288+'Mecra Kırılımı'!F2328+'Mecra Kırılımı'!F2368+'Mecra Kırılımı'!F2408+'Mecra Kırılımı'!F2448+'Mecra Kırılımı'!F2488+'Mecra Kırılımı'!F2528+'Mecra Kırılımı'!F2568+'Mecra Kırılımı'!F2608+'Mecra Kırılımı'!F2648+'Mecra Kırılımı'!F2688+'Mecra Kırılımı'!F2728+'Mecra Kırılımı'!F2768</f>
        <v>36702</v>
      </c>
      <c r="G126" s="58">
        <f>+'Mecra Kırılımı'!G1848+'Mecra Kırılımı'!G1888+'Mecra Kırılımı'!G1928+'Mecra Kırılımı'!G1968+'Mecra Kırılımı'!G2008+'Mecra Kırılımı'!G2048+'Mecra Kırılımı'!G2088+'Mecra Kırılımı'!G2128+'Mecra Kırılımı'!G2168+'Mecra Kırılımı'!G2208+'Mecra Kırılımı'!G2248+'Mecra Kırılımı'!G2288+'Mecra Kırılımı'!G2328+'Mecra Kırılımı'!G2368+'Mecra Kırılımı'!G2408+'Mecra Kırılımı'!G2448+'Mecra Kırılımı'!G2488+'Mecra Kırılımı'!G2528+'Mecra Kırılımı'!G2568+'Mecra Kırılımı'!G2608+'Mecra Kırılımı'!G2648+'Mecra Kırılımı'!G2688+'Mecra Kırılımı'!G2728+'Mecra Kırılımı'!G2768</f>
        <v>1507417.3797000002</v>
      </c>
      <c r="H126" s="58">
        <f>+'Mecra Kırılımı'!H1848+'Mecra Kırılımı'!H1888+'Mecra Kırılımı'!H1928+'Mecra Kırılımı'!H1968+'Mecra Kırılımı'!H2008+'Mecra Kırılımı'!H2048+'Mecra Kırılımı'!H2088+'Mecra Kırılımı'!H2128+'Mecra Kırılımı'!H2168+'Mecra Kırılımı'!H2208+'Mecra Kırılımı'!H2248+'Mecra Kırılımı'!H2288+'Mecra Kırılımı'!H2328+'Mecra Kırılımı'!H2368+'Mecra Kırılımı'!H2408+'Mecra Kırılımı'!H2448+'Mecra Kırılımı'!H2488+'Mecra Kırılımı'!H2528+'Mecra Kırılımı'!H2568+'Mecra Kırılımı'!H2608+'Mecra Kırılımı'!H2648+'Mecra Kırılımı'!H2688+'Mecra Kırılımı'!H2728+'Mecra Kırılımı'!H2768</f>
        <v>855411.47799999989</v>
      </c>
      <c r="I126" s="58">
        <f>+'Mecra Kırılımı'!I1848+'Mecra Kırılımı'!I1888+'Mecra Kırılımı'!I1928+'Mecra Kırılımı'!I1968+'Mecra Kırılımı'!I2008+'Mecra Kırılımı'!I2048+'Mecra Kırılımı'!I2088+'Mecra Kırılımı'!I2128+'Mecra Kırılımı'!I2168+'Mecra Kırılımı'!I2208+'Mecra Kırılımı'!I2248+'Mecra Kırılımı'!I2288+'Mecra Kırılımı'!I2328+'Mecra Kırılımı'!I2368+'Mecra Kırılımı'!I2408+'Mecra Kırılımı'!I2448+'Mecra Kırılımı'!I2488+'Mecra Kırılımı'!I2528+'Mecra Kırılımı'!I2568+'Mecra Kırılımı'!I2608+'Mecra Kırılımı'!I2648+'Mecra Kırılımı'!I2688+'Mecra Kırılımı'!I2728+'Mecra Kırılımı'!I2768</f>
        <v>1545527.0191247247</v>
      </c>
      <c r="J126" s="58">
        <f>+'Mecra Kırılımı'!J1848+'Mecra Kırılımı'!J1888+'Mecra Kırılımı'!J1928+'Mecra Kırılımı'!J1968+'Mecra Kırılımı'!J2008+'Mecra Kırılımı'!J2048+'Mecra Kırılımı'!J2088+'Mecra Kırılımı'!J2128+'Mecra Kırılımı'!J2168+'Mecra Kırılımı'!J2208+'Mecra Kırılımı'!J2248+'Mecra Kırılımı'!J2288+'Mecra Kırılımı'!J2328+'Mecra Kırılımı'!J2368+'Mecra Kırılımı'!J2408+'Mecra Kırılımı'!J2448+'Mecra Kırılımı'!J2488+'Mecra Kırılımı'!J2528+'Mecra Kırılımı'!J2568+'Mecra Kırılımı'!J2608+'Mecra Kırılımı'!J2648+'Mecra Kırılımı'!J2688+'Mecra Kırılımı'!AF2729+'Mecra Kırılımı'!J2768</f>
        <v>615876.23285483918</v>
      </c>
      <c r="K126" s="58">
        <f>+'Mecra Kırılımı'!K1848+'Mecra Kırılımı'!K1888+'Mecra Kırılımı'!K1928+'Mecra Kırılımı'!K1968+'Mecra Kırılımı'!K2008+'Mecra Kırılımı'!K2048+'Mecra Kırılımı'!K2088+'Mecra Kırılımı'!K2128+'Mecra Kırılımı'!K2168+'Mecra Kırılımı'!K2208+'Mecra Kırılımı'!K2248+'Mecra Kırılımı'!K2288+'Mecra Kırılımı'!K2328+'Mecra Kırılımı'!K2368+'Mecra Kırılımı'!K2408+'Mecra Kırılımı'!K2448+'Mecra Kırılımı'!K2488+'Mecra Kırılımı'!K2528+'Mecra Kırılımı'!K2568+'Mecra Kırılımı'!K2608+'Mecra Kırılımı'!K2648+'Mecra Kırılımı'!K2688+'Mecra Kırılımı'!AG2729+'Mecra Kırılımı'!K2768</f>
        <v>347074.81885335787</v>
      </c>
      <c r="L126" s="58">
        <f>+'Mecra Kırılımı'!L1848+'Mecra Kırılımı'!L1888+'Mecra Kırılımı'!L1928+'Mecra Kırılımı'!L1968+'Mecra Kırılımı'!L2008+'Mecra Kırılımı'!L2048+'Mecra Kırılımı'!L2088+'Mecra Kırılımı'!L2128+'Mecra Kırılımı'!L2168+'Mecra Kırılımı'!L2208+'Mecra Kırılımı'!L2248+'Mecra Kırılımı'!L2288+'Mecra Kırılımı'!L2328+'Mecra Kırılımı'!L2368+'Mecra Kırılımı'!L2408+'Mecra Kırılımı'!L2448+'Mecra Kırılımı'!L2488+'Mecra Kırılımı'!L2528+'Mecra Kırılımı'!L2568+'Mecra Kırılımı'!L2608+'Mecra Kırılımı'!L2648+'Mecra Kırılımı'!L2688+'Mecra Kırılımı'!AH2729+'Mecra Kırılımı'!L2768</f>
        <v>258945.23963907553</v>
      </c>
      <c r="M126" s="58">
        <f>+'Mecra Kırılımı'!M1848+'Mecra Kırılımı'!M1888+'Mecra Kırılımı'!M1928+'Mecra Kırılımı'!M1968+'Mecra Kırılımı'!M2008+'Mecra Kırılımı'!M2048+'Mecra Kırılımı'!M2088+'Mecra Kırılımı'!M2128+'Mecra Kırılımı'!M2168+'Mecra Kırılımı'!M2208+'Mecra Kırılımı'!M2248+'Mecra Kırılımı'!M2288+'Mecra Kırılımı'!M2328+'Mecra Kırılımı'!M2368+'Mecra Kırılımı'!M2408+'Mecra Kırılımı'!M2448+'Mecra Kırılımı'!M2488+'Mecra Kırılımı'!M2528+'Mecra Kırılımı'!M2568+'Mecra Kırılımı'!M2608+'Mecra Kırılımı'!M2648+'Mecra Kırılımı'!M2688+'Mecra Kırılımı'!AI2729+'Mecra Kırılımı'!M2768</f>
        <v>0</v>
      </c>
      <c r="N126" s="58">
        <f>+'Mecra Kırılımı'!N1848+'Mecra Kırılımı'!N1888+'Mecra Kırılımı'!N1928+'Mecra Kırılımı'!N1968+'Mecra Kırılımı'!N2008+'Mecra Kırılımı'!N2048+'Mecra Kırılımı'!N2088+'Mecra Kırılımı'!N2128+'Mecra Kırılımı'!N2168+'Mecra Kırılımı'!N2208+'Mecra Kırılımı'!N2248+'Mecra Kırılımı'!N2288+'Mecra Kırılımı'!N2328+'Mecra Kırılımı'!N2368+'Mecra Kırılımı'!N2408+'Mecra Kırılımı'!N2448+'Mecra Kırılımı'!N2488+'Mecra Kırılımı'!N2528+'Mecra Kırılımı'!N2568+'Mecra Kırılımı'!N2608+'Mecra Kırılımı'!N2648+'Mecra Kırılımı'!N2688+'Mecra Kırılımı'!AJ2729+'Mecra Kırılımı'!N2768</f>
        <v>0</v>
      </c>
      <c r="O126" s="58">
        <f>+'Mecra Kırılımı'!O1848+'Mecra Kırılımı'!O1888+'Mecra Kırılımı'!O1928+'Mecra Kırılımı'!O1968+'Mecra Kırılımı'!O2008+'Mecra Kırılımı'!O2048+'Mecra Kırılımı'!O2088+'Mecra Kırılımı'!O2128+'Mecra Kırılımı'!O2168+'Mecra Kırılımı'!O2208+'Mecra Kırılımı'!O2248+'Mecra Kırılımı'!O2288+'Mecra Kırılımı'!O2328+'Mecra Kırılımı'!O2368+'Mecra Kırılımı'!O2408+'Mecra Kırılımı'!O2448+'Mecra Kırılımı'!O2488+'Mecra Kırılımı'!O2528+'Mecra Kırılımı'!O2568+'Mecra Kırılımı'!O2608+'Mecra Kırılımı'!O2648+'Mecra Kırılımı'!O2688+'Mecra Kırılımı'!AK2729+'Mecra Kırılımı'!O2768</f>
        <v>0</v>
      </c>
      <c r="P126" s="141">
        <f t="shared" si="52"/>
        <v>5166954.1681719972</v>
      </c>
      <c r="Q126" s="4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136"/>
    </row>
    <row r="127" spans="2:32" x14ac:dyDescent="0.25">
      <c r="B127" s="400"/>
      <c r="C127" s="123" t="s">
        <v>223</v>
      </c>
      <c r="D127" s="58">
        <f>+'Mecra Kırılımı'!D1849+'Mecra Kırılımı'!D1889+'Mecra Kırılımı'!D1929+'Mecra Kırılımı'!D1969+'Mecra Kırılımı'!D2009+'Mecra Kırılımı'!D2049+'Mecra Kırılımı'!D2089+'Mecra Kırılımı'!D2129+'Mecra Kırılımı'!D2169+'Mecra Kırılımı'!D2209+'Mecra Kırılımı'!D2249+'Mecra Kırılımı'!D2289+'Mecra Kırılımı'!D2329+'Mecra Kırılımı'!D2369+'Mecra Kırılımı'!D2409+'Mecra Kırılımı'!D2449+'Mecra Kırılımı'!D2489+'Mecra Kırılımı'!D2529+'Mecra Kırılımı'!D2569+'Mecra Kırılımı'!D2609+'Mecra Kırılımı'!D2649+'Mecra Kırılımı'!D2689+'Mecra Kırılımı'!D2729+'Mecra Kırılımı'!D2769</f>
        <v>0</v>
      </c>
      <c r="E127" s="58">
        <f>+'Mecra Kırılımı'!E1849+'Mecra Kırılımı'!E1889+'Mecra Kırılımı'!E1929+'Mecra Kırılımı'!E1969+'Mecra Kırılımı'!E2009+'Mecra Kırılımı'!E2049+'Mecra Kırılımı'!E2089+'Mecra Kırılımı'!E2129+'Mecra Kırılımı'!E2169+'Mecra Kırılımı'!E2209+'Mecra Kırılımı'!E2249+'Mecra Kırılımı'!E2289+'Mecra Kırılımı'!E2329+'Mecra Kırılımı'!E2369+'Mecra Kırılımı'!E2409+'Mecra Kırılımı'!E2449+'Mecra Kırılımı'!E2489+'Mecra Kırılımı'!E2529+'Mecra Kırılımı'!E2569+'Mecra Kırılımı'!E2609+'Mecra Kırılımı'!E2649+'Mecra Kırılımı'!E2689+'Mecra Kırılımı'!E2729+'Mecra Kırılımı'!E2769</f>
        <v>0</v>
      </c>
      <c r="F127" s="58">
        <f>+'Mecra Kırılımı'!F1849+'Mecra Kırılımı'!F1889+'Mecra Kırılımı'!F1929+'Mecra Kırılımı'!F1969+'Mecra Kırılımı'!F2009+'Mecra Kırılımı'!F2049+'Mecra Kırılımı'!F2089+'Mecra Kırılımı'!F2129+'Mecra Kırılımı'!F2169+'Mecra Kırılımı'!F2209+'Mecra Kırılımı'!F2249+'Mecra Kırılımı'!F2289+'Mecra Kırılımı'!F2329+'Mecra Kırılımı'!F2369+'Mecra Kırılımı'!F2409+'Mecra Kırılımı'!F2449+'Mecra Kırılımı'!F2489+'Mecra Kırılımı'!F2529+'Mecra Kırılımı'!F2569+'Mecra Kırılımı'!F2609+'Mecra Kırılımı'!F2649+'Mecra Kırılımı'!F2689+'Mecra Kırılımı'!F2729+'Mecra Kırılımı'!F2769</f>
        <v>3276.05</v>
      </c>
      <c r="G127" s="58">
        <f>+'Mecra Kırılımı'!G1849+'Mecra Kırılımı'!G1889+'Mecra Kırılımı'!G1929+'Mecra Kırılımı'!G1969+'Mecra Kırılımı'!G2009+'Mecra Kırılımı'!G2049+'Mecra Kırılımı'!G2089+'Mecra Kırılımı'!G2129+'Mecra Kırılımı'!G2169+'Mecra Kırılımı'!G2209+'Mecra Kırılımı'!G2249+'Mecra Kırılımı'!G2289+'Mecra Kırılımı'!G2329+'Mecra Kırılımı'!G2369+'Mecra Kırılımı'!G2409+'Mecra Kırılımı'!G2449+'Mecra Kırılımı'!G2489+'Mecra Kırılımı'!G2529+'Mecra Kırılımı'!G2569+'Mecra Kırılımı'!G2609+'Mecra Kırılımı'!G2649+'Mecra Kırılımı'!G2689+'Mecra Kırılımı'!G2729+'Mecra Kırılımı'!G2769</f>
        <v>1608857.9109000002</v>
      </c>
      <c r="H127" s="58">
        <f>+'Mecra Kırılımı'!H1849+'Mecra Kırılımı'!H1889+'Mecra Kırılımı'!H1929+'Mecra Kırılımı'!H1969+'Mecra Kırılımı'!H2009+'Mecra Kırılımı'!H2049+'Mecra Kırılımı'!H2089+'Mecra Kırılımı'!H2129+'Mecra Kırılımı'!H2169+'Mecra Kırılımı'!H2209+'Mecra Kırılımı'!H2249+'Mecra Kırılımı'!H2289+'Mecra Kırılımı'!H2329+'Mecra Kırılımı'!H2369+'Mecra Kırılımı'!H2409+'Mecra Kırılımı'!H2449+'Mecra Kırılımı'!H2489+'Mecra Kırılımı'!H2529+'Mecra Kırılımı'!H2569+'Mecra Kırılımı'!H2609+'Mecra Kırılımı'!H2649+'Mecra Kırılımı'!H2689+'Mecra Kırılımı'!H2729+'Mecra Kırılımı'!H2769</f>
        <v>2066295.2720000001</v>
      </c>
      <c r="I127" s="58">
        <f>+'Mecra Kırılımı'!I1849+'Mecra Kırılımı'!I1889+'Mecra Kırılımı'!I1929+'Mecra Kırılımı'!I1969+'Mecra Kırılımı'!I2009+'Mecra Kırılımı'!I2049+'Mecra Kırılımı'!I2089+'Mecra Kırılımı'!I2129+'Mecra Kırılımı'!I2169+'Mecra Kırılımı'!I2209+'Mecra Kırılımı'!I2249+'Mecra Kırılımı'!I2289+'Mecra Kırılımı'!I2329+'Mecra Kırılımı'!I2369+'Mecra Kırılımı'!I2409+'Mecra Kırılımı'!I2449+'Mecra Kırılımı'!I2489+'Mecra Kırılımı'!I2529+'Mecra Kırılımı'!I2569+'Mecra Kırılımı'!I2609+'Mecra Kırılımı'!I2649+'Mecra Kırılımı'!I2689+'Mecra Kırılımı'!I2729+'Mecra Kırılımı'!I2769</f>
        <v>1142219.1404894984</v>
      </c>
      <c r="J127" s="58">
        <f>+'Mecra Kırılımı'!J1849+'Mecra Kırılımı'!J1889+'Mecra Kırılımı'!J1929+'Mecra Kırılımı'!J1969+'Mecra Kırılımı'!J2009+'Mecra Kırılımı'!J2049+'Mecra Kırılımı'!J2089+'Mecra Kırılımı'!J2129+'Mecra Kırılımı'!J2169+'Mecra Kırılımı'!J2209+'Mecra Kırılımı'!J2249+'Mecra Kırılımı'!J2289+'Mecra Kırılımı'!J2329+'Mecra Kırılımı'!J2369+'Mecra Kırılımı'!J2409+'Mecra Kırılımı'!J2449+'Mecra Kırılımı'!J2489+'Mecra Kırılımı'!J2529+'Mecra Kırılımı'!J2569+'Mecra Kırılımı'!J2609+'Mecra Kırılımı'!J2649+'Mecra Kırılımı'!J2689+'Mecra Kırılımı'!J2729+'Mecra Kırılımı'!J2769</f>
        <v>972720.29634274461</v>
      </c>
      <c r="K127" s="58">
        <f>+'Mecra Kırılımı'!K1849+'Mecra Kırılımı'!K1889+'Mecra Kırılımı'!K1929+'Mecra Kırılımı'!K1969+'Mecra Kırılımı'!K2009+'Mecra Kırılımı'!K2049+'Mecra Kırılımı'!K2089+'Mecra Kırılımı'!K2129+'Mecra Kırılımı'!K2169+'Mecra Kırılımı'!K2209+'Mecra Kırılımı'!K2249+'Mecra Kırılımı'!K2289+'Mecra Kırılımı'!K2329+'Mecra Kırılımı'!K2369+'Mecra Kırılımı'!K2409+'Mecra Kırılımı'!K2449+'Mecra Kırılımı'!K2489+'Mecra Kırılımı'!K2529+'Mecra Kırılımı'!K2569+'Mecra Kırılımı'!K2609+'Mecra Kırılımı'!K2649+'Mecra Kırılımı'!K2689+'Mecra Kırılımı'!K2729+'Mecra Kırılımı'!K2769</f>
        <v>245196.35073072062</v>
      </c>
      <c r="L127" s="58">
        <f>+'Mecra Kırılımı'!L1849+'Mecra Kırılımı'!L1889+'Mecra Kırılımı'!L1929+'Mecra Kırılımı'!L1969+'Mecra Kırılımı'!L2009+'Mecra Kırılımı'!L2049+'Mecra Kırılımı'!L2089+'Mecra Kırılımı'!L2129+'Mecra Kırılımı'!L2169+'Mecra Kırılımı'!L2209+'Mecra Kırılımı'!L2249+'Mecra Kırılımı'!L2289+'Mecra Kırılımı'!L2329+'Mecra Kırılımı'!L2369+'Mecra Kırılımı'!L2409+'Mecra Kırılımı'!L2449+'Mecra Kırılımı'!L2489+'Mecra Kırılımı'!L2529+'Mecra Kırılımı'!L2569+'Mecra Kırılımı'!L2609+'Mecra Kırılımı'!L2649+'Mecra Kırılımı'!L2689+'Mecra Kırılımı'!L2729+'Mecra Kırılımı'!L2769</f>
        <v>9934.8597958586324</v>
      </c>
      <c r="M127" s="58">
        <f>+'Mecra Kırılımı'!M1849+'Mecra Kırılımı'!M1889+'Mecra Kırılımı'!M1929+'Mecra Kırılımı'!M1969+'Mecra Kırılımı'!M2009+'Mecra Kırılımı'!M2049+'Mecra Kırılımı'!M2089+'Mecra Kırılımı'!M2129+'Mecra Kırılımı'!M2169+'Mecra Kırılımı'!M2209+'Mecra Kırılımı'!M2249+'Mecra Kırılımı'!M2289+'Mecra Kırılımı'!M2329+'Mecra Kırılımı'!M2369+'Mecra Kırılımı'!M2409+'Mecra Kırılımı'!M2449+'Mecra Kırılımı'!M2489+'Mecra Kırılımı'!M2529+'Mecra Kırılımı'!M2569+'Mecra Kırılımı'!M2609+'Mecra Kırılımı'!M2649+'Mecra Kırılımı'!M2689+'Mecra Kırılımı'!M2729+'Mecra Kırılımı'!M2769</f>
        <v>0</v>
      </c>
      <c r="N127" s="58">
        <f>+'Mecra Kırılımı'!N1849+'Mecra Kırılımı'!N1889+'Mecra Kırılımı'!N1929+'Mecra Kırılımı'!N1969+'Mecra Kırılımı'!N2009+'Mecra Kırılımı'!N2049+'Mecra Kırılımı'!N2089+'Mecra Kırılımı'!N2129+'Mecra Kırılımı'!N2169+'Mecra Kırılımı'!N2209+'Mecra Kırılımı'!N2249+'Mecra Kırılımı'!N2289+'Mecra Kırılımı'!N2329+'Mecra Kırılımı'!N2369+'Mecra Kırılımı'!N2409+'Mecra Kırılımı'!N2449+'Mecra Kırılımı'!N2489+'Mecra Kırılımı'!N2529+'Mecra Kırılımı'!N2569+'Mecra Kırılımı'!N2609+'Mecra Kırılımı'!N2649+'Mecra Kırılımı'!N2689+'Mecra Kırılımı'!N2729+'Mecra Kırılımı'!N2769</f>
        <v>0</v>
      </c>
      <c r="O127" s="58">
        <f>+'Mecra Kırılımı'!O1849+'Mecra Kırılımı'!O1889+'Mecra Kırılımı'!O1929+'Mecra Kırılımı'!O1969+'Mecra Kırılımı'!O2009+'Mecra Kırılımı'!O2049+'Mecra Kırılımı'!O2089+'Mecra Kırılımı'!O2129+'Mecra Kırılımı'!O2169+'Mecra Kırılımı'!O2209+'Mecra Kırılımı'!O2249+'Mecra Kırılımı'!O2289+'Mecra Kırılımı'!O2329+'Mecra Kırılımı'!O2369+'Mecra Kırılımı'!O2409+'Mecra Kırılımı'!O2449+'Mecra Kırılımı'!O2489+'Mecra Kırılımı'!O2529+'Mecra Kırılımı'!O2569+'Mecra Kırılımı'!O2609+'Mecra Kırılımı'!O2649+'Mecra Kırılımı'!O2689+'Mecra Kırılımı'!O2729+'Mecra Kırılımı'!O2769</f>
        <v>0</v>
      </c>
      <c r="P127" s="141">
        <f t="shared" si="52"/>
        <v>6048499.8802588228</v>
      </c>
      <c r="Q127" s="4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136"/>
    </row>
    <row r="128" spans="2:32" x14ac:dyDescent="0.25">
      <c r="B128" s="400"/>
      <c r="C128" s="123" t="s">
        <v>224</v>
      </c>
      <c r="D128" s="58">
        <f>+'Mecra Kırılımı'!D1850+'Mecra Kırılımı'!D1890+'Mecra Kırılımı'!D1930+'Mecra Kırılımı'!D1970+'Mecra Kırılımı'!D2010+'Mecra Kırılımı'!D2050+'Mecra Kırılımı'!D2090+'Mecra Kırılımı'!D2130+'Mecra Kırılımı'!D2170+'Mecra Kırılımı'!D2210+'Mecra Kırılımı'!D2250+'Mecra Kırılımı'!D2290+'Mecra Kırılımı'!D2330+'Mecra Kırılımı'!D2370+'Mecra Kırılımı'!D2410+'Mecra Kırılımı'!D2450+'Mecra Kırılımı'!D2490+'Mecra Kırılımı'!D2530+'Mecra Kırılımı'!D2570+'Mecra Kırılımı'!D2610+'Mecra Kırılımı'!D2650+'Mecra Kırılımı'!D2690+'Mecra Kırılımı'!D2730+'Mecra Kırılımı'!D2770</f>
        <v>0</v>
      </c>
      <c r="E128" s="58">
        <f>+'Mecra Kırılımı'!E1850+'Mecra Kırılımı'!E1890+'Mecra Kırılımı'!E1930+'Mecra Kırılımı'!E1970+'Mecra Kırılımı'!E2010+'Mecra Kırılımı'!E2050+'Mecra Kırılımı'!E2090+'Mecra Kırılımı'!E2130+'Mecra Kırılımı'!E2170+'Mecra Kırılımı'!E2210+'Mecra Kırılımı'!E2250+'Mecra Kırılımı'!E2290+'Mecra Kırılımı'!E2330+'Mecra Kırılımı'!E2370+'Mecra Kırılımı'!E2410+'Mecra Kırılımı'!E2450+'Mecra Kırılımı'!E2490+'Mecra Kırılımı'!E2530+'Mecra Kırılımı'!E2570+'Mecra Kırılımı'!E2610+'Mecra Kırılımı'!E2650+'Mecra Kırılımı'!E2690+'Mecra Kırılımı'!E2730+'Mecra Kırılımı'!E2770</f>
        <v>0</v>
      </c>
      <c r="F128" s="58">
        <f>+'Mecra Kırılımı'!F1850+'Mecra Kırılımı'!F1890+'Mecra Kırılımı'!F1930+'Mecra Kırılımı'!F1970+'Mecra Kırılımı'!F2010+'Mecra Kırılımı'!F2050+'Mecra Kırılımı'!F2090+'Mecra Kırılımı'!F2130+'Mecra Kırılımı'!F2170+'Mecra Kırılımı'!F2210+'Mecra Kırılımı'!F2250+'Mecra Kırılımı'!F2290+'Mecra Kırılımı'!F2330+'Mecra Kırılımı'!F2370+'Mecra Kırılımı'!F2410+'Mecra Kırılımı'!F2450+'Mecra Kırılımı'!F2490+'Mecra Kırılımı'!F2530+'Mecra Kırılımı'!F2570+'Mecra Kırılımı'!F2610+'Mecra Kırılımı'!F2650+'Mecra Kırılımı'!F2690+'Mecra Kırılımı'!F2730+'Mecra Kırılımı'!F2770</f>
        <v>0</v>
      </c>
      <c r="G128" s="58">
        <f>+'Mecra Kırılımı'!G1850+'Mecra Kırılımı'!G1890+'Mecra Kırılımı'!G1930+'Mecra Kırılımı'!G1970+'Mecra Kırılımı'!G2010+'Mecra Kırılımı'!G2050+'Mecra Kırılımı'!G2090+'Mecra Kırılımı'!G2130+'Mecra Kırılımı'!G2170+'Mecra Kırılımı'!G2210+'Mecra Kırılımı'!G2250+'Mecra Kırılımı'!G2290+'Mecra Kırılımı'!G2330+'Mecra Kırılımı'!G2370+'Mecra Kırılımı'!G2410+'Mecra Kırılımı'!G2450+'Mecra Kırılımı'!G2490+'Mecra Kırılımı'!G2530+'Mecra Kırılımı'!G2570+'Mecra Kırılımı'!G2610+'Mecra Kırılımı'!G2650+'Mecra Kırılımı'!G2690+'Mecra Kırılımı'!G2730+'Mecra Kırılımı'!G2770</f>
        <v>299677.96999999997</v>
      </c>
      <c r="H128" s="58">
        <f>+'Mecra Kırılımı'!H1850+'Mecra Kırılımı'!H1890+'Mecra Kırılımı'!H1930+'Mecra Kırılımı'!H1970+'Mecra Kırılımı'!H2010+'Mecra Kırılımı'!H2050+'Mecra Kırılımı'!H2090+'Mecra Kırılımı'!H2130+'Mecra Kırılımı'!H2170+'Mecra Kırılımı'!H2210+'Mecra Kırılımı'!H2250+'Mecra Kırılımı'!H2290+'Mecra Kırılımı'!H2330+'Mecra Kırılımı'!H2370+'Mecra Kırılımı'!H2410+'Mecra Kırılımı'!H2450+'Mecra Kırılımı'!H2490+'Mecra Kırılımı'!H2530+'Mecra Kırılımı'!H2570+'Mecra Kırılımı'!H2610+'Mecra Kırılımı'!H2650+'Mecra Kırılımı'!H2690+'Mecra Kırılımı'!H2730+'Mecra Kırılımı'!H2770</f>
        <v>752807.70999999985</v>
      </c>
      <c r="I128" s="58">
        <f>+'Mecra Kırılımı'!I1850+'Mecra Kırılımı'!I1890+'Mecra Kırılımı'!I1930+'Mecra Kırılımı'!I1970+'Mecra Kırılımı'!I2010+'Mecra Kırılımı'!I2050+'Mecra Kırılımı'!I2090+'Mecra Kırılımı'!I2130+'Mecra Kırılımı'!I2170+'Mecra Kırılımı'!I2210+'Mecra Kırılımı'!I2250+'Mecra Kırılımı'!I2290+'Mecra Kırılımı'!I2330+'Mecra Kırılımı'!I2370+'Mecra Kırılımı'!I2410+'Mecra Kırılımı'!I2450+'Mecra Kırılımı'!I2490+'Mecra Kırılımı'!I2530+'Mecra Kırılımı'!I2570+'Mecra Kırılımı'!I2610+'Mecra Kırılımı'!I2650+'Mecra Kırılımı'!I2690+'Mecra Kırılımı'!I2730+'Mecra Kırılımı'!I2770</f>
        <v>291500</v>
      </c>
      <c r="J128" s="58">
        <f>+'Mecra Kırılımı'!J1850+'Mecra Kırılımı'!J1890+'Mecra Kırılımı'!J1930+'Mecra Kırılımı'!J1970+'Mecra Kırılımı'!J2010+'Mecra Kırılımı'!J2050+'Mecra Kırılımı'!J2090+'Mecra Kırılımı'!J2130+'Mecra Kırılımı'!J2170+'Mecra Kırılımı'!J2210+'Mecra Kırılımı'!J2250+'Mecra Kırılımı'!J2290+'Mecra Kırılımı'!J2330+'Mecra Kırılımı'!J2370+'Mecra Kırılımı'!J2410+'Mecra Kırılımı'!J2450+'Mecra Kırılımı'!J2490+'Mecra Kırılımı'!J2530+'Mecra Kırılımı'!J2570+'Mecra Kırılımı'!J2610+'Mecra Kırılımı'!J2650+'Mecra Kırılımı'!J2690+'Mecra Kırılımı'!J2730+'Mecra Kırılımı'!J2770</f>
        <v>0</v>
      </c>
      <c r="K128" s="58">
        <f>+'Mecra Kırılımı'!K1850+'Mecra Kırılımı'!K1890+'Mecra Kırılımı'!K1930+'Mecra Kırılımı'!K1970+'Mecra Kırılımı'!K2010+'Mecra Kırılımı'!K2050+'Mecra Kırılımı'!K2090+'Mecra Kırılımı'!K2130+'Mecra Kırılımı'!K2170+'Mecra Kırılımı'!K2210+'Mecra Kırılımı'!K2250+'Mecra Kırılımı'!K2290+'Mecra Kırılımı'!K2330+'Mecra Kırılımı'!K2370+'Mecra Kırılımı'!K2410+'Mecra Kırılımı'!K2450+'Mecra Kırılımı'!K2490+'Mecra Kırılımı'!K2530+'Mecra Kırılımı'!K2570+'Mecra Kırılımı'!K2610+'Mecra Kırılımı'!K2650+'Mecra Kırılımı'!K2690+'Mecra Kırılımı'!K2730+'Mecra Kırılımı'!K2770</f>
        <v>0</v>
      </c>
      <c r="L128" s="58">
        <f>+'Mecra Kırılımı'!L1850+'Mecra Kırılımı'!L1890+'Mecra Kırılımı'!L1930+'Mecra Kırılımı'!L1970+'Mecra Kırılımı'!L2010+'Mecra Kırılımı'!L2050+'Mecra Kırılımı'!L2090+'Mecra Kırılımı'!L2130+'Mecra Kırılımı'!L2170+'Mecra Kırılımı'!L2210+'Mecra Kırılımı'!L2250+'Mecra Kırılımı'!L2290+'Mecra Kırılımı'!L2330+'Mecra Kırılımı'!L2370+'Mecra Kırılımı'!L2410+'Mecra Kırılımı'!L2450+'Mecra Kırılımı'!L2490+'Mecra Kırılımı'!L2530+'Mecra Kırılımı'!L2570+'Mecra Kırılımı'!L2610+'Mecra Kırılımı'!L2650+'Mecra Kırılımı'!L2690+'Mecra Kırılımı'!L2730+'Mecra Kırılımı'!L2770</f>
        <v>0</v>
      </c>
      <c r="M128" s="58">
        <f>+'Mecra Kırılımı'!M1850+'Mecra Kırılımı'!M1890+'Mecra Kırılımı'!M1930+'Mecra Kırılımı'!M1970+'Mecra Kırılımı'!M2010+'Mecra Kırılımı'!M2050+'Mecra Kırılımı'!M2090+'Mecra Kırılımı'!M2130+'Mecra Kırılımı'!M2170+'Mecra Kırılımı'!M2210+'Mecra Kırılımı'!M2250+'Mecra Kırılımı'!M2290+'Mecra Kırılımı'!M2330+'Mecra Kırılımı'!M2370+'Mecra Kırılımı'!M2410+'Mecra Kırılımı'!M2450+'Mecra Kırılımı'!M2490+'Mecra Kırılımı'!M2530+'Mecra Kırılımı'!M2570+'Mecra Kırılımı'!M2610+'Mecra Kırılımı'!M2650+'Mecra Kırılımı'!M2690+'Mecra Kırılımı'!M2730+'Mecra Kırılımı'!M2770</f>
        <v>0</v>
      </c>
      <c r="N128" s="58">
        <f>+'Mecra Kırılımı'!N1850+'Mecra Kırılımı'!N1890+'Mecra Kırılımı'!N1930+'Mecra Kırılımı'!N1970+'Mecra Kırılımı'!N2010+'Mecra Kırılımı'!N2050+'Mecra Kırılımı'!N2090+'Mecra Kırılımı'!N2130+'Mecra Kırılımı'!N2170+'Mecra Kırılımı'!N2210+'Mecra Kırılımı'!N2250+'Mecra Kırılımı'!N2290+'Mecra Kırılımı'!N2330+'Mecra Kırılımı'!N2370+'Mecra Kırılımı'!N2410+'Mecra Kırılımı'!N2450+'Mecra Kırılımı'!N2490+'Mecra Kırılımı'!N2530+'Mecra Kırılımı'!N2570+'Mecra Kırılımı'!N2610+'Mecra Kırılımı'!N2650+'Mecra Kırılımı'!N2690+'Mecra Kırılımı'!N2730+'Mecra Kırılımı'!N2770</f>
        <v>0</v>
      </c>
      <c r="O128" s="58">
        <f>+'Mecra Kırılımı'!O1850+'Mecra Kırılımı'!O1890+'Mecra Kırılımı'!O1930+'Mecra Kırılımı'!O1970+'Mecra Kırılımı'!O2010+'Mecra Kırılımı'!O2050+'Mecra Kırılımı'!O2090+'Mecra Kırılımı'!O2130+'Mecra Kırılımı'!O2170+'Mecra Kırılımı'!O2210+'Mecra Kırılımı'!O2250+'Mecra Kırılımı'!O2290+'Mecra Kırılımı'!O2330+'Mecra Kırılımı'!O2370+'Mecra Kırılımı'!O2410+'Mecra Kırılımı'!O2450+'Mecra Kırılımı'!O2490+'Mecra Kırılımı'!O2530+'Mecra Kırılımı'!O2570+'Mecra Kırılımı'!O2610+'Mecra Kırılımı'!O2650+'Mecra Kırılımı'!O2690+'Mecra Kırılımı'!O2730+'Mecra Kırılımı'!O2770</f>
        <v>0</v>
      </c>
      <c r="P128" s="141">
        <f t="shared" si="52"/>
        <v>1343985.6799999997</v>
      </c>
      <c r="Q128" s="9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136"/>
    </row>
    <row r="129" spans="2:32" x14ac:dyDescent="0.25">
      <c r="B129" s="400"/>
      <c r="C129" s="123" t="s">
        <v>101</v>
      </c>
      <c r="D129" s="58">
        <f>+'Mecra Kırılımı'!D1851+'Mecra Kırılımı'!D1891+'Mecra Kırılımı'!D1931+'Mecra Kırılımı'!D1971+'Mecra Kırılımı'!D2011+'Mecra Kırılımı'!D2051+'Mecra Kırılımı'!D2091+'Mecra Kırılımı'!D2131+'Mecra Kırılımı'!D2171+'Mecra Kırılımı'!D2211+'Mecra Kırılımı'!D2251+'Mecra Kırılımı'!D2291+'Mecra Kırılımı'!D2331+'Mecra Kırılımı'!D2371+'Mecra Kırılımı'!D2411+'Mecra Kırılımı'!D2451+'Mecra Kırılımı'!D2491+'Mecra Kırılımı'!D2531+'Mecra Kırılımı'!D2571+'Mecra Kırılımı'!D2611+'Mecra Kırılımı'!D2651+'Mecra Kırılımı'!D2691+'Mecra Kırılımı'!D2731+'Mecra Kırılımı'!D2771</f>
        <v>0</v>
      </c>
      <c r="E129" s="58">
        <f>+'Mecra Kırılımı'!E1851+'Mecra Kırılımı'!E1891+'Mecra Kırılımı'!E1931+'Mecra Kırılımı'!E1971+'Mecra Kırılımı'!E2011+'Mecra Kırılımı'!E2051+'Mecra Kırılımı'!E2091+'Mecra Kırılımı'!E2131+'Mecra Kırılımı'!E2171+'Mecra Kırılımı'!E2211+'Mecra Kırılımı'!E2251+'Mecra Kırılımı'!E2291+'Mecra Kırılımı'!E2331+'Mecra Kırılımı'!E2371+'Mecra Kırılımı'!E2411+'Mecra Kırılımı'!E2451+'Mecra Kırılımı'!E2491+'Mecra Kırılımı'!E2531+'Mecra Kırılımı'!E2571+'Mecra Kırılımı'!E2611+'Mecra Kırılımı'!E2651+'Mecra Kırılımı'!E2691+'Mecra Kırılımı'!E2731+'Mecra Kırılımı'!E2771</f>
        <v>0</v>
      </c>
      <c r="F129" s="58">
        <f>+'Mecra Kırılımı'!F1851+'Mecra Kırılımı'!F1891+'Mecra Kırılımı'!F1931+'Mecra Kırılımı'!F1971+'Mecra Kırılımı'!F2011+'Mecra Kırılımı'!F2051+'Mecra Kırılımı'!F2091+'Mecra Kırılımı'!F2131+'Mecra Kırılımı'!F2171+'Mecra Kırılımı'!F2211+'Mecra Kırılımı'!F2251+'Mecra Kırılımı'!F2291+'Mecra Kırılımı'!F2331+'Mecra Kırılımı'!F2371+'Mecra Kırılımı'!F2411+'Mecra Kırılımı'!F2451+'Mecra Kırılımı'!F2491+'Mecra Kırılımı'!F2531+'Mecra Kırılımı'!F2571+'Mecra Kırılımı'!F2611+'Mecra Kırılımı'!F2651+'Mecra Kırılımı'!F2691+'Mecra Kırılımı'!F2731+'Mecra Kırılımı'!F2771</f>
        <v>0</v>
      </c>
      <c r="G129" s="58">
        <f>+'Mecra Kırılımı'!G1851+'Mecra Kırılımı'!G1891+'Mecra Kırılımı'!G1931+'Mecra Kırılımı'!G1971+'Mecra Kırılımı'!G2011+'Mecra Kırılımı'!G2051+'Mecra Kırılımı'!G2091+'Mecra Kırılımı'!G2131+'Mecra Kırılımı'!G2171+'Mecra Kırılımı'!G2211+'Mecra Kırılımı'!G2251+'Mecra Kırılımı'!G2291+'Mecra Kırılımı'!G2331+'Mecra Kırılımı'!G2371+'Mecra Kırılımı'!G2411+'Mecra Kırılımı'!G2451+'Mecra Kırılımı'!G2491+'Mecra Kırılımı'!G2531+'Mecra Kırılımı'!G2571+'Mecra Kırılımı'!G2611+'Mecra Kırılımı'!G2651+'Mecra Kırılımı'!G2691+'Mecra Kırılımı'!G2731+'Mecra Kırılımı'!G2771</f>
        <v>13250</v>
      </c>
      <c r="H129" s="58">
        <f>+'Mecra Kırılımı'!H1851+'Mecra Kırılımı'!H1891+'Mecra Kırılımı'!H1931+'Mecra Kırılımı'!H1971+'Mecra Kırılımı'!H2011+'Mecra Kırılımı'!H2051+'Mecra Kırılımı'!H2091+'Mecra Kırılımı'!H2131+'Mecra Kırılımı'!H2171+'Mecra Kırılımı'!H2211+'Mecra Kırılımı'!H2251+'Mecra Kırılımı'!H2291+'Mecra Kırılımı'!H2331+'Mecra Kırılımı'!H2371+'Mecra Kırılımı'!H2411+'Mecra Kırılımı'!H2451+'Mecra Kırılımı'!H2491+'Mecra Kırılımı'!H2531+'Mecra Kırılımı'!H2571+'Mecra Kırılımı'!H2611+'Mecra Kırılımı'!H2651+'Mecra Kırılımı'!H2691+'Mecra Kırılımı'!H2731+'Mecra Kırılımı'!H2771</f>
        <v>75000</v>
      </c>
      <c r="I129" s="58">
        <f>+'Mecra Kırılımı'!I1851+'Mecra Kırılımı'!I1891+'Mecra Kırılımı'!I1931+'Mecra Kırılımı'!I1971+'Mecra Kırılımı'!I2011+'Mecra Kırılımı'!I2051+'Mecra Kırılımı'!I2091+'Mecra Kırılımı'!I2131+'Mecra Kırılımı'!I2171+'Mecra Kırılımı'!I2211+'Mecra Kırılımı'!I2251+'Mecra Kırılımı'!I2291+'Mecra Kırılımı'!I2331+'Mecra Kırılımı'!I2371+'Mecra Kırılımı'!I2411+'Mecra Kırılımı'!I2451+'Mecra Kırılımı'!I2491+'Mecra Kırılımı'!I2531+'Mecra Kırılımı'!I2571+'Mecra Kırılımı'!I2611+'Mecra Kırılımı'!I2651+'Mecra Kırılımı'!I2691+'Mecra Kırılımı'!I2731+'Mecra Kırılımı'!I2771</f>
        <v>2288968.4527818514</v>
      </c>
      <c r="J129" s="58">
        <f>+'Mecra Kırılımı'!J1851+'Mecra Kırılımı'!J1891+'Mecra Kırılımı'!J1931+'Mecra Kırılımı'!J1971+'Mecra Kırılımı'!J2011+'Mecra Kırılımı'!J2051+'Mecra Kırılımı'!J2091+'Mecra Kırılımı'!J2131+'Mecra Kırılımı'!J2171+'Mecra Kırılımı'!J2211+'Mecra Kırılımı'!J2251+'Mecra Kırılımı'!J2291+'Mecra Kırılımı'!J2331+'Mecra Kırılımı'!J2371+'Mecra Kırılımı'!J2411+'Mecra Kırılımı'!J2451+'Mecra Kırılımı'!J2491+'Mecra Kırılımı'!J2531+'Mecra Kırılımı'!L2571+'Mecra Kırılımı'!J2611+'Mecra Kırılımı'!J2651+'Mecra Kırılımı'!J2691+'Mecra Kırılımı'!J2731+'Mecra Kırılımı'!J2771</f>
        <v>764306</v>
      </c>
      <c r="K129" s="58">
        <f>+'Mecra Kırılımı'!K1851+'Mecra Kırılımı'!K1891+'Mecra Kırılımı'!K1931+'Mecra Kırılımı'!K1971+'Mecra Kırılımı'!K2011+'Mecra Kırılımı'!K2051+'Mecra Kırılımı'!K2091+'Mecra Kırılımı'!K2131+'Mecra Kırılımı'!K2171+'Mecra Kırılımı'!K2211+'Mecra Kırılımı'!K2251+'Mecra Kırılımı'!K2291+'Mecra Kırılımı'!K2331+'Mecra Kırılımı'!K2371+'Mecra Kırılımı'!K2411+'Mecra Kırılımı'!K2451+'Mecra Kırılımı'!K2491+'Mecra Kırılımı'!K2531+'Mecra Kırılımı'!K2571+'Mecra Kırılımı'!K2611+'Mecra Kırılımı'!K2651+'Mecra Kırılımı'!K2691+'Mecra Kırılımı'!K2731+'Mecra Kırılımı'!K2771</f>
        <v>122104</v>
      </c>
      <c r="L129" s="58">
        <f>+'Mecra Kırılımı'!L1851+'Mecra Kırılımı'!L1891+'Mecra Kırılımı'!L1931+'Mecra Kırılımı'!L1971+'Mecra Kırılımı'!L2011+'Mecra Kırılımı'!L2051+'Mecra Kırılımı'!L2091+'Mecra Kırılımı'!L2131+'Mecra Kırılımı'!L2171+'Mecra Kırılımı'!L2211+'Mecra Kırılımı'!L2251+'Mecra Kırılımı'!L2291+'Mecra Kırılımı'!L2331+'Mecra Kırılımı'!L2371+'Mecra Kırılımı'!L2411+'Mecra Kırılımı'!L2451+'Mecra Kırılımı'!L2491+'Mecra Kırılımı'!L2531+'Mecra Kırılımı'!L2571+'Mecra Kırılımı'!L2611+'Mecra Kırılımı'!L2651+'Mecra Kırılımı'!L2691+'Mecra Kırılımı'!L2731+'Mecra Kırılımı'!L2771</f>
        <v>280474</v>
      </c>
      <c r="M129" s="58">
        <f>+'Mecra Kırılımı'!M1851+'Mecra Kırılımı'!M1891+'Mecra Kırılımı'!M1931+'Mecra Kırılımı'!M1971+'Mecra Kırılımı'!M2011+'Mecra Kırılımı'!M2051+'Mecra Kırılımı'!M2091+'Mecra Kırılımı'!M2131+'Mecra Kırılımı'!M2171+'Mecra Kırılımı'!M2211+'Mecra Kırılımı'!M2251+'Mecra Kırılımı'!M2291+'Mecra Kırılımı'!M2331+'Mecra Kırılımı'!M2371+'Mecra Kırılımı'!M2411+'Mecra Kırılımı'!M2451+'Mecra Kırılımı'!M2491+'Mecra Kırılımı'!M2531+'Mecra Kırılımı'!M2571+'Mecra Kırılımı'!M2611+'Mecra Kırılımı'!M2651+'Mecra Kırılımı'!M2691+'Mecra Kırılımı'!M2731+'Mecra Kırılımı'!M2771</f>
        <v>0</v>
      </c>
      <c r="N129" s="58">
        <f>+'Mecra Kırılımı'!N1851+'Mecra Kırılımı'!N1891+'Mecra Kırılımı'!N1931+'Mecra Kırılımı'!N1971+'Mecra Kırılımı'!N2011+'Mecra Kırılımı'!N2051+'Mecra Kırılımı'!N2091+'Mecra Kırılımı'!N2131+'Mecra Kırılımı'!N2171+'Mecra Kırılımı'!N2211+'Mecra Kırılımı'!N2251+'Mecra Kırılımı'!N2291+'Mecra Kırılımı'!N2331+'Mecra Kırılımı'!N2371+'Mecra Kırılımı'!N2411+'Mecra Kırılımı'!N2451+'Mecra Kırılımı'!N2491+'Mecra Kırılımı'!N2531+'Mecra Kırılımı'!N2571+'Mecra Kırılımı'!N2611+'Mecra Kırılımı'!N2651+'Mecra Kırılımı'!N2691+'Mecra Kırılımı'!N2731+'Mecra Kırılımı'!N2771</f>
        <v>0</v>
      </c>
      <c r="O129" s="58">
        <f>+'Mecra Kırılımı'!O1851+'Mecra Kırılımı'!O1891+'Mecra Kırılımı'!O1931+'Mecra Kırılımı'!O1971+'Mecra Kırılımı'!O2011+'Mecra Kırılımı'!O2051+'Mecra Kırılımı'!O2091+'Mecra Kırılımı'!O2131+'Mecra Kırılımı'!O2171+'Mecra Kırılımı'!O2211+'Mecra Kırılımı'!O2251+'Mecra Kırılımı'!O2291+'Mecra Kırılımı'!O2331+'Mecra Kırılımı'!O2371+'Mecra Kırılımı'!O2411+'Mecra Kırılımı'!O2451+'Mecra Kırılımı'!O2491+'Mecra Kırılımı'!O2531+'Mecra Kırılımı'!O2571+'Mecra Kırılımı'!O2611+'Mecra Kırılımı'!O2651+'Mecra Kırılımı'!O2691+'Mecra Kırılımı'!O2731+'Mecra Kırılımı'!O2771</f>
        <v>0</v>
      </c>
      <c r="P129" s="141">
        <f t="shared" si="52"/>
        <v>3544102.4527818514</v>
      </c>
      <c r="Q129" s="9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136"/>
    </row>
    <row r="130" spans="2:32" ht="15.75" thickBot="1" x14ac:dyDescent="0.3">
      <c r="B130" s="400"/>
      <c r="C130" s="124" t="s">
        <v>58</v>
      </c>
      <c r="D130" s="127">
        <f>+'Mecra Kırılımı'!D1852+'Mecra Kırılımı'!D1892+'Mecra Kırılımı'!D1932+'Mecra Kırılımı'!D1972+'Mecra Kırılımı'!D2012+'Mecra Kırılımı'!D2052+'Mecra Kırılımı'!D2092+'Mecra Kırılımı'!D2132+'Mecra Kırılımı'!D2172+'Mecra Kırılımı'!D2212+'Mecra Kırılımı'!D2252+'Mecra Kırılımı'!D2292+'Mecra Kırılımı'!D2332+'Mecra Kırılımı'!D2372+'Mecra Kırılımı'!D2412+'Mecra Kırılımı'!D2452+'Mecra Kırılımı'!D2492+'Mecra Kırılımı'!D2532+'Mecra Kırılımı'!D2572+'Mecra Kırılımı'!D2612+'Mecra Kırılımı'!D2652+'Mecra Kırılımı'!D2692+'Mecra Kırılımı'!D2732+'Mecra Kırılımı'!D2772</f>
        <v>0</v>
      </c>
      <c r="E130" s="127">
        <f>+'Mecra Kırılımı'!E1852+'Mecra Kırılımı'!E1892+'Mecra Kırılımı'!E1932+'Mecra Kırılımı'!E1972+'Mecra Kırılımı'!E2012+'Mecra Kırılımı'!E2052+'Mecra Kırılımı'!E2092+'Mecra Kırılımı'!E2132+'Mecra Kırılımı'!E2172+'Mecra Kırılımı'!E2212+'Mecra Kırılımı'!E2252+'Mecra Kırılımı'!E2292+'Mecra Kırılımı'!E2332+'Mecra Kırılımı'!E2372+'Mecra Kırılımı'!E2412+'Mecra Kırılımı'!E2452+'Mecra Kırılımı'!E2492+'Mecra Kırılımı'!E2532+'Mecra Kırılımı'!E2572+'Mecra Kırılımı'!E2612+'Mecra Kırılımı'!E2652+'Mecra Kırılımı'!E2692+'Mecra Kırılımı'!E2732+'Mecra Kırılımı'!E2772</f>
        <v>54961.280000000006</v>
      </c>
      <c r="F130" s="127">
        <f>+'Mecra Kırılımı'!F1852+'Mecra Kırılımı'!F1892+'Mecra Kırılımı'!F1932+'Mecra Kırılımı'!F1972+'Mecra Kırılımı'!F2012+'Mecra Kırılımı'!F2052+'Mecra Kırılımı'!F2092+'Mecra Kırılımı'!F2132+'Mecra Kırılımı'!F2172+'Mecra Kırılımı'!F2212+'Mecra Kırılımı'!F2252+'Mecra Kırılımı'!F2292+'Mecra Kırılımı'!F2332+'Mecra Kırılımı'!F2372+'Mecra Kırılımı'!F2412+'Mecra Kırılımı'!F2452+'Mecra Kırılımı'!F2492+'Mecra Kırılımı'!F2532+'Mecra Kırılımı'!F2572+'Mecra Kırılımı'!F2612+'Mecra Kırılımı'!F2652+'Mecra Kırılımı'!F2692+'Mecra Kırılımı'!F2732+'Mecra Kırılımı'!F2772</f>
        <v>28008.299999999981</v>
      </c>
      <c r="G130" s="127">
        <f>+'Mecra Kırılımı'!G1852+'Mecra Kırılımı'!G1892+'Mecra Kırılımı'!G1932+'Mecra Kırılımı'!G1972+'Mecra Kırılımı'!G2012+'Mecra Kırılımı'!G2052+'Mecra Kırılımı'!G2092+'Mecra Kırılımı'!G2132+'Mecra Kırılımı'!G2172+'Mecra Kırılımı'!G2212+'Mecra Kırılımı'!G2252+'Mecra Kırılımı'!G2292+'Mecra Kırılımı'!G2332+'Mecra Kırılımı'!G2372+'Mecra Kırılımı'!G2412+'Mecra Kırılımı'!G2452+'Mecra Kırılımı'!G2492+'Mecra Kırılımı'!G2532+'Mecra Kırılımı'!G2572+'Mecra Kırılımı'!G2612+'Mecra Kırılımı'!G2652+'Mecra Kırılımı'!G2692+'Mecra Kırılımı'!G2732+'Mecra Kırılımı'!G2772</f>
        <v>838963.29999999853</v>
      </c>
      <c r="H130" s="127">
        <f>+'Mecra Kırılımı'!H1852+'Mecra Kırılımı'!H1892+'Mecra Kırılımı'!H1932+'Mecra Kırılımı'!H1972+'Mecra Kırılımı'!H2012+'Mecra Kırılımı'!H2052+'Mecra Kırılımı'!H2092+'Mecra Kırılımı'!H2132+'Mecra Kırılımı'!H2172+'Mecra Kırılımı'!H2212+'Mecra Kırılımı'!H2252+'Mecra Kırılımı'!H2292+'Mecra Kırılımı'!H2332+'Mecra Kırılımı'!H2372+'Mecra Kırılımı'!H2412+'Mecra Kırılımı'!H2452+'Mecra Kırılımı'!H2492+'Mecra Kırılımı'!H2532+'Mecra Kırılımı'!H2572+'Mecra Kırılımı'!H2612+'Mecra Kırılımı'!H2652+'Mecra Kırılımı'!H2692+'Mecra Kırılımı'!H2732+'Mecra Kırılımı'!H2772</f>
        <v>1342038.1900000004</v>
      </c>
      <c r="I130" s="127">
        <f>+'Mecra Kırılımı'!I1852+'Mecra Kırılımı'!I1892+'Mecra Kırılımı'!I1932+'Mecra Kırılımı'!I1972+'Mecra Kırılımı'!I2012+'Mecra Kırılımı'!I2052+'Mecra Kırılımı'!I2092+'Mecra Kırılımı'!I2132+'Mecra Kırılımı'!I2172+'Mecra Kırılımı'!I2212+'Mecra Kırılımı'!I2252+'Mecra Kırılımı'!I2292+'Mecra Kırılımı'!I2332+'Mecra Kırılımı'!I2372+'Mecra Kırılımı'!I2412+'Mecra Kırılımı'!I2452+'Mecra Kırılımı'!I2492+'Mecra Kırılımı'!I2532+'Mecra Kırılımı'!I2572+'Mecra Kırılımı'!I2612+'Mecra Kırılımı'!I2652+'Mecra Kırılımı'!I2692+'Mecra Kırılımı'!I2732+'Mecra Kırılımı'!I2772</f>
        <v>1703822.5419947277</v>
      </c>
      <c r="J130" s="127">
        <f>+'Mecra Kırılımı'!J1852+'Mecra Kırılımı'!J1892+'Mecra Kırılımı'!J1932+'Mecra Kırılımı'!J1972+'Mecra Kırılımı'!J2012+'Mecra Kırılımı'!J2052+'Mecra Kırılımı'!J2092+'Mecra Kırılımı'!J2132+'Mecra Kırılımı'!J2172+'Mecra Kırılımı'!J2212+'Mecra Kırılımı'!J2252+'Mecra Kırılımı'!J2292+'Mecra Kırılımı'!J2332+'Mecra Kırılımı'!J2372+'Mecra Kırılımı'!J2412+'Mecra Kırılımı'!J2452+'Mecra Kırılımı'!J2492+'Mecra Kırılımı'!J2532+'Mecra Kırılımı'!J2572+'Mecra Kırılımı'!J2612+'Mecra Kırılımı'!J2652+'Mecra Kırılımı'!J2692+'Mecra Kırılımı'!J2732+'Mecra Kırılımı'!J2772</f>
        <v>1337717.6186674661</v>
      </c>
      <c r="K130" s="127">
        <f>+'Mecra Kırılımı'!K1852+'Mecra Kırılımı'!K1892+'Mecra Kırılımı'!K1932+'Mecra Kırılımı'!K1972+'Mecra Kırılımı'!K2012+'Mecra Kırılımı'!K2052+'Mecra Kırılımı'!K2092+'Mecra Kırılımı'!K2132+'Mecra Kırılımı'!K2172+'Mecra Kırılımı'!K2212+'Mecra Kırılımı'!K2252+'Mecra Kırılımı'!K2292+'Mecra Kırılımı'!K2332+'Mecra Kırılımı'!K2372+'Mecra Kırılımı'!K2412+'Mecra Kırılımı'!K2452+'Mecra Kırılımı'!K2492+'Mecra Kırılımı'!K2532+'Mecra Kırılımı'!K2572+'Mecra Kırılımı'!K2612+'Mecra Kırılımı'!K2652+'Mecra Kırılımı'!K2692+'Mecra Kırılımı'!K2732+'Mecra Kırılımı'!K2772</f>
        <v>789664.1006071422</v>
      </c>
      <c r="L130" s="127">
        <f>+'Mecra Kırılımı'!L1852+'Mecra Kırılımı'!L1892+'Mecra Kırılımı'!L1932+'Mecra Kırılımı'!L1972+'Mecra Kırılımı'!L2012+'Mecra Kırılımı'!L2052+'Mecra Kırılımı'!L2092+'Mecra Kırılımı'!L2132+'Mecra Kırılımı'!L2172+'Mecra Kırılımı'!L2212+'Mecra Kırılımı'!L2252+'Mecra Kırılımı'!L2292+'Mecra Kırılımı'!L2332+'Mecra Kırılımı'!L2372+'Mecra Kırılımı'!L2412+'Mecra Kırılımı'!L2452+'Mecra Kırılımı'!L2492+'Mecra Kırılımı'!L2532+'Mecra Kırılımı'!L2572+'Mecra Kırılımı'!L2612+'Mecra Kırılımı'!L2652+'Mecra Kırılımı'!L2692+'Mecra Kırılımı'!L2732+'Mecra Kırılımı'!L2772</f>
        <v>156277.23260573123</v>
      </c>
      <c r="M130" s="127">
        <f>+'Mecra Kırılımı'!M1852+'Mecra Kırılımı'!M1892+'Mecra Kırılımı'!M1932+'Mecra Kırılımı'!M1972+'Mecra Kırılımı'!M2012+'Mecra Kırılımı'!M2052+'Mecra Kırılımı'!M2092+'Mecra Kırılımı'!M2132+'Mecra Kırılımı'!M2172+'Mecra Kırılımı'!M2212+'Mecra Kırılımı'!M2252+'Mecra Kırılımı'!M2292+'Mecra Kırılımı'!M2332+'Mecra Kırılımı'!M2372+'Mecra Kırılımı'!M2412+'Mecra Kırılımı'!M2452+'Mecra Kırılımı'!M2492+'Mecra Kırılımı'!M2532+'Mecra Kırılımı'!M2572+'Mecra Kırılımı'!M2612+'Mecra Kırılımı'!M2652+'Mecra Kırılımı'!M2692+'Mecra Kırılımı'!M2732+'Mecra Kırılımı'!M2772</f>
        <v>90180</v>
      </c>
      <c r="N130" s="127">
        <f>+'Mecra Kırılımı'!N1852+'Mecra Kırılımı'!N1892+'Mecra Kırılımı'!N1932+'Mecra Kırılımı'!N1972+'Mecra Kırılımı'!N2012+'Mecra Kırılımı'!N2052+'Mecra Kırılımı'!N2092+'Mecra Kırılımı'!N2132+'Mecra Kırılımı'!N2172+'Mecra Kırılımı'!N2212+'Mecra Kırılımı'!N2252+'Mecra Kırılımı'!N2292+'Mecra Kırılımı'!N2332+'Mecra Kırılımı'!N2372+'Mecra Kırılımı'!N2412+'Mecra Kırılımı'!N2452+'Mecra Kırılımı'!N2492+'Mecra Kırılımı'!N2532+'Mecra Kırılımı'!N2572+'Mecra Kırılımı'!N2612+'Mecra Kırılımı'!N2652+'Mecra Kırılımı'!N2692+'Mecra Kırılımı'!N2732+'Mecra Kırılımı'!N2772</f>
        <v>0</v>
      </c>
      <c r="O130" s="127">
        <f>+'Mecra Kırılımı'!O1852+'Mecra Kırılımı'!O1892+'Mecra Kırılımı'!O1932+'Mecra Kırılımı'!O1972+'Mecra Kırılımı'!O2012+'Mecra Kırılımı'!O2052+'Mecra Kırılımı'!O2092+'Mecra Kırılımı'!O2132+'Mecra Kırılımı'!O2172+'Mecra Kırılımı'!O2212+'Mecra Kırılımı'!O2252+'Mecra Kırılımı'!O2292+'Mecra Kırılımı'!O2332+'Mecra Kırılımı'!O2372+'Mecra Kırılımı'!O2412+'Mecra Kırılımı'!O2452+'Mecra Kırılımı'!O2492+'Mecra Kırılımı'!O2532+'Mecra Kırılımı'!O2572+'Mecra Kırılımı'!O2612+'Mecra Kırılımı'!O2652+'Mecra Kırılımı'!O2692+'Mecra Kırılımı'!O2732+'Mecra Kırılımı'!O2772</f>
        <v>0</v>
      </c>
      <c r="P130" s="142">
        <f t="shared" si="52"/>
        <v>6341632.5638750661</v>
      </c>
      <c r="Q130" s="133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136"/>
    </row>
    <row r="131" spans="2:32" ht="15.75" thickBot="1" x14ac:dyDescent="0.3">
      <c r="B131" s="400"/>
      <c r="C131" s="124" t="s">
        <v>59</v>
      </c>
      <c r="D131" s="127">
        <f>+'Mecra Kırılımı'!D1853+'Mecra Kırılımı'!D1893+'Mecra Kırılımı'!D1933+'Mecra Kırılımı'!D1973+'Mecra Kırılımı'!D2013+'Mecra Kırılımı'!D2053+'Mecra Kırılımı'!D2093+'Mecra Kırılımı'!D2133+'Mecra Kırılımı'!D2173+'Mecra Kırılımı'!D2213+'Mecra Kırılımı'!D2253+'Mecra Kırılımı'!D2293+'Mecra Kırılımı'!D2333+'Mecra Kırılımı'!D2373+'Mecra Kırılımı'!D2413+'Mecra Kırılımı'!D2453+'Mecra Kırılımı'!D2493+'Mecra Kırılımı'!D2533+'Mecra Kırılımı'!D2573+'Mecra Kırılımı'!D2613+'Mecra Kırılımı'!D2653+'Mecra Kırılımı'!D2693+'Mecra Kırılımı'!D2733+'Mecra Kırılımı'!D2773</f>
        <v>0</v>
      </c>
      <c r="E131" s="127">
        <f>+'Mecra Kırılımı'!E1853+'Mecra Kırılımı'!E1893+'Mecra Kırılımı'!E1933+'Mecra Kırılımı'!E1973+'Mecra Kırılımı'!E2013+'Mecra Kırılımı'!E2053+'Mecra Kırılımı'!E2093+'Mecra Kırılımı'!E2133+'Mecra Kırılımı'!E2173+'Mecra Kırılımı'!E2213+'Mecra Kırılımı'!E2253+'Mecra Kırılımı'!E2293+'Mecra Kırılımı'!E2333+'Mecra Kırılımı'!E2373+'Mecra Kırılımı'!E2413+'Mecra Kırılımı'!E2453+'Mecra Kırılımı'!E2493+'Mecra Kırılımı'!E2533+'Mecra Kırılımı'!E2573+'Mecra Kırılımı'!E2613+'Mecra Kırılımı'!E2653+'Mecra Kırılımı'!E2693+'Mecra Kırılımı'!E2733+'Mecra Kırılımı'!E2773</f>
        <v>0</v>
      </c>
      <c r="F131" s="127">
        <f>+'Mecra Kırılımı'!F1853+'Mecra Kırılımı'!F1893+'Mecra Kırılımı'!F1933+'Mecra Kırılımı'!F1973+'Mecra Kırılımı'!F2013+'Mecra Kırılımı'!F2053+'Mecra Kırılımı'!F2093+'Mecra Kırılımı'!F2133+'Mecra Kırılımı'!F2173+'Mecra Kırılımı'!F2213+'Mecra Kırılımı'!F2253+'Mecra Kırılımı'!F2293+'Mecra Kırılımı'!F2333+'Mecra Kırılımı'!F2373+'Mecra Kırılımı'!F2413+'Mecra Kırılımı'!F2453+'Mecra Kırılımı'!F2493+'Mecra Kırılımı'!F2533+'Mecra Kırılımı'!F2573+'Mecra Kırılımı'!F2613+'Mecra Kırılımı'!F2653+'Mecra Kırılımı'!F2693+'Mecra Kırılımı'!F2733+'Mecra Kırılımı'!F2773</f>
        <v>0</v>
      </c>
      <c r="G131" s="127">
        <f>+'Mecra Kırılımı'!G1853+'Mecra Kırılımı'!G1893+'Mecra Kırılımı'!G1933+'Mecra Kırılımı'!G1973+'Mecra Kırılımı'!G2013+'Mecra Kırılımı'!G2053+'Mecra Kırılımı'!G2093+'Mecra Kırılımı'!G2133+'Mecra Kırılımı'!G2173+'Mecra Kırılımı'!G2213+'Mecra Kırılımı'!G2253+'Mecra Kırılımı'!G2293+'Mecra Kırılımı'!G2333+'Mecra Kırılımı'!G2373+'Mecra Kırılımı'!G2413+'Mecra Kırılımı'!G2453+'Mecra Kırılımı'!G2493+'Mecra Kırılımı'!G2533+'Mecra Kırılımı'!G2573+'Mecra Kırılımı'!G2613+'Mecra Kırılımı'!G2653+'Mecra Kırılımı'!G2693+'Mecra Kırılımı'!G2733+'Mecra Kırılımı'!G2773</f>
        <v>245938.99000000002</v>
      </c>
      <c r="H131" s="127">
        <f>+'Mecra Kırılımı'!H1853+'Mecra Kırılımı'!H1893+'Mecra Kırılımı'!H1933+'Mecra Kırılımı'!H1973+'Mecra Kırılımı'!H2013+'Mecra Kırılımı'!H2053+'Mecra Kırılımı'!H2093+'Mecra Kırılımı'!H2133+'Mecra Kırılımı'!H2173+'Mecra Kırılımı'!H2213+'Mecra Kırılımı'!H2253+'Mecra Kırılımı'!H2293+'Mecra Kırılımı'!H2333+'Mecra Kırılımı'!H2373+'Mecra Kırılımı'!H2413+'Mecra Kırılımı'!H2453+'Mecra Kırılımı'!H2493+'Mecra Kırılımı'!H2533+'Mecra Kırılımı'!H2573+'Mecra Kırılımı'!H2613+'Mecra Kırılımı'!H2653+'Mecra Kırılımı'!H2693+'Mecra Kırılımı'!H2733+'Mecra Kırılımı'!H2773</f>
        <v>149897.56000000006</v>
      </c>
      <c r="I131" s="127">
        <f>+'Mecra Kırılımı'!I1853+'Mecra Kırılımı'!I1893+'Mecra Kırılımı'!I1933+'Mecra Kırılımı'!I1973+'Mecra Kırılımı'!I2013+'Mecra Kırılımı'!I2053+'Mecra Kırılımı'!I2093+'Mecra Kırılımı'!I2133+'Mecra Kırılımı'!I2173+'Mecra Kırılımı'!I2213+'Mecra Kırılımı'!I2253+'Mecra Kırılımı'!I2293+'Mecra Kırılımı'!I2333+'Mecra Kırılımı'!I2373+'Mecra Kırılımı'!I2413+'Mecra Kırılımı'!I2453+'Mecra Kırılımı'!I2493+'Mecra Kırılımı'!I2533+'Mecra Kırılımı'!I2573+'Mecra Kırılımı'!I2613+'Mecra Kırılımı'!I2653+'Mecra Kırılımı'!I2693+'Mecra Kırılımı'!I2733+'Mecra Kırılımı'!I2773</f>
        <v>200000</v>
      </c>
      <c r="J131" s="127">
        <f>+'Mecra Kırılımı'!J1853+'Mecra Kırılımı'!J1893+'Mecra Kırılımı'!J1933+'Mecra Kırılımı'!J1973+'Mecra Kırılımı'!J2013+'Mecra Kırılımı'!J2053+'Mecra Kırılımı'!J2093+'Mecra Kırılımı'!J2133+'Mecra Kırılımı'!J2173+'Mecra Kırılımı'!J2213+'Mecra Kırılımı'!J2253+'Mecra Kırılımı'!J2293+'Mecra Kırılımı'!J2333+'Mecra Kırılımı'!J2373+'Mecra Kırılımı'!J2413+'Mecra Kırılımı'!J2453+'Mecra Kırılımı'!J2493+'Mecra Kırılımı'!J2533+'Mecra Kırılımı'!J2573+'Mecra Kırılımı'!J2613+'Mecra Kırılımı'!J2653+'Mecra Kırılımı'!J2693+'Mecra Kırılımı'!J2733+'Mecra Kırılımı'!J2773</f>
        <v>0</v>
      </c>
      <c r="K131" s="127">
        <f>+'Mecra Kırılımı'!K1853+'Mecra Kırılımı'!K1893+'Mecra Kırılımı'!K1933+'Mecra Kırılımı'!K1973+'Mecra Kırılımı'!K2013+'Mecra Kırılımı'!K2053+'Mecra Kırılımı'!K2093+'Mecra Kırılımı'!K2133+'Mecra Kırılımı'!K2173+'Mecra Kırılımı'!K2213+'Mecra Kırılımı'!K2253+'Mecra Kırılımı'!K2293+'Mecra Kırılımı'!K2333+'Mecra Kırılımı'!K2373+'Mecra Kırılımı'!K2413+'Mecra Kırılımı'!K2453+'Mecra Kırılımı'!K2493+'Mecra Kırılımı'!K2533+'Mecra Kırılımı'!K2573+'Mecra Kırılımı'!K2613+'Mecra Kırılımı'!K2653+'Mecra Kırılımı'!K2693+'Mecra Kırılımı'!K2733+'Mecra Kırılımı'!K2773</f>
        <v>0</v>
      </c>
      <c r="L131" s="127">
        <f>+'Mecra Kırılımı'!L1853+'Mecra Kırılımı'!L1893+'Mecra Kırılımı'!L1933+'Mecra Kırılımı'!L1973+'Mecra Kırılımı'!L2013+'Mecra Kırılımı'!L2053+'Mecra Kırılımı'!L2093+'Mecra Kırılımı'!L2133+'Mecra Kırılımı'!L2173+'Mecra Kırılımı'!L2213+'Mecra Kırılımı'!L2253+'Mecra Kırılımı'!L2293+'Mecra Kırılımı'!L2333+'Mecra Kırılımı'!L2373+'Mecra Kırılımı'!L2413+'Mecra Kırılımı'!L2453+'Mecra Kırılımı'!L2493+'Mecra Kırılımı'!L2533+'Mecra Kırılımı'!L2573+'Mecra Kırılımı'!L2613+'Mecra Kırılımı'!L2653+'Mecra Kırılımı'!L2693+'Mecra Kırılımı'!L2733+'Mecra Kırılımı'!L2773</f>
        <v>0</v>
      </c>
      <c r="M131" s="127">
        <f>+'Mecra Kırılımı'!M1853+'Mecra Kırılımı'!M1893+'Mecra Kırılımı'!M1933+'Mecra Kırılımı'!M1973+'Mecra Kırılımı'!M2013+'Mecra Kırılımı'!M2053+'Mecra Kırılımı'!M2093+'Mecra Kırılımı'!M2133+'Mecra Kırılımı'!M2173+'Mecra Kırılımı'!M2213+'Mecra Kırılımı'!M2253+'Mecra Kırılımı'!M2293+'Mecra Kırılımı'!M2333+'Mecra Kırılımı'!M2373+'Mecra Kırılımı'!M2413+'Mecra Kırılımı'!M2453+'Mecra Kırılımı'!M2493+'Mecra Kırılımı'!M2533+'Mecra Kırılımı'!M2573+'Mecra Kırılımı'!M2613+'Mecra Kırılımı'!M2653+'Mecra Kırılımı'!M2693+'Mecra Kırılımı'!M2733+'Mecra Kırılımı'!M2773</f>
        <v>0</v>
      </c>
      <c r="N131" s="127">
        <f>+'Mecra Kırılımı'!N1853+'Mecra Kırılımı'!N1893+'Mecra Kırılımı'!N1933+'Mecra Kırılımı'!N1973+'Mecra Kırılımı'!N2013+'Mecra Kırılımı'!N2053+'Mecra Kırılımı'!N2093+'Mecra Kırılımı'!N2133+'Mecra Kırılımı'!N2173+'Mecra Kırılımı'!N2213+'Mecra Kırılımı'!N2253+'Mecra Kırılımı'!N2293+'Mecra Kırılımı'!N2333+'Mecra Kırılımı'!N2373+'Mecra Kırılımı'!N2413+'Mecra Kırılımı'!N2453+'Mecra Kırılımı'!N2493+'Mecra Kırılımı'!N2533+'Mecra Kırılımı'!N2573+'Mecra Kırılımı'!N2613+'Mecra Kırılımı'!N2653+'Mecra Kırılımı'!N2693+'Mecra Kırılımı'!N2733+'Mecra Kırılımı'!N2773</f>
        <v>0</v>
      </c>
      <c r="O131" s="127">
        <f>+'Mecra Kırılımı'!O1853+'Mecra Kırılımı'!O1893+'Mecra Kırılımı'!O1933+'Mecra Kırılımı'!O1973+'Mecra Kırılımı'!O2013+'Mecra Kırılımı'!O2053+'Mecra Kırılımı'!O2093+'Mecra Kırılımı'!O2133+'Mecra Kırılımı'!O2173+'Mecra Kırılımı'!O2213+'Mecra Kırılımı'!O2253+'Mecra Kırılımı'!O2293+'Mecra Kırılımı'!O2333+'Mecra Kırılımı'!O2373+'Mecra Kırılımı'!O2413+'Mecra Kırılımı'!O2453+'Mecra Kırılımı'!O2493+'Mecra Kırılımı'!O2533+'Mecra Kırılımı'!O2573+'Mecra Kırılımı'!O2613+'Mecra Kırılımı'!O2653+'Mecra Kırılımı'!O2693+'Mecra Kırılımı'!O2733+'Mecra Kırılımı'!O2773</f>
        <v>0</v>
      </c>
      <c r="P131" s="142">
        <f t="shared" si="52"/>
        <v>595836.55000000005</v>
      </c>
      <c r="Q131" s="133"/>
      <c r="R131" s="133"/>
      <c r="S131" s="132" t="s">
        <v>43</v>
      </c>
      <c r="T131" s="132" t="s">
        <v>44</v>
      </c>
      <c r="U131" s="132" t="s">
        <v>45</v>
      </c>
      <c r="V131" s="132" t="s">
        <v>46</v>
      </c>
      <c r="W131" s="132" t="s">
        <v>47</v>
      </c>
      <c r="X131" s="132" t="s">
        <v>48</v>
      </c>
      <c r="Y131" s="132" t="s">
        <v>49</v>
      </c>
      <c r="Z131" s="132" t="s">
        <v>50</v>
      </c>
      <c r="AA131" s="132" t="s">
        <v>51</v>
      </c>
      <c r="AB131" s="132" t="s">
        <v>52</v>
      </c>
      <c r="AC131" s="132" t="s">
        <v>53</v>
      </c>
      <c r="AD131" s="132" t="s">
        <v>54</v>
      </c>
      <c r="AE131" s="120" t="s">
        <v>55</v>
      </c>
      <c r="AF131" s="136"/>
    </row>
    <row r="132" spans="2:32" ht="15.75" thickBot="1" x14ac:dyDescent="0.3">
      <c r="B132" s="400"/>
      <c r="C132" s="124" t="s">
        <v>102</v>
      </c>
      <c r="D132" s="127">
        <f>+'Mecra Kırılımı'!D1854+'Mecra Kırılımı'!D1894+'Mecra Kırılımı'!D1934+'Mecra Kırılımı'!D1974+'Mecra Kırılımı'!D2014+'Mecra Kırılımı'!D2054+'Mecra Kırılımı'!D2094+'Mecra Kırılımı'!D2134+'Mecra Kırılımı'!D2174+'Mecra Kırılımı'!D2214+'Mecra Kırılımı'!D2254+'Mecra Kırılımı'!D2294+'Mecra Kırılımı'!D2334+'Mecra Kırılımı'!D2374+'Mecra Kırılımı'!D2414+'Mecra Kırılımı'!D2454+'Mecra Kırılımı'!D2494+'Mecra Kırılımı'!D2534+'Mecra Kırılımı'!D2574+'Mecra Kırılımı'!D2614+'Mecra Kırılımı'!D2654+'Mecra Kırılımı'!D2694+'Mecra Kırılımı'!D2734+'Mecra Kırılımı'!D2774</f>
        <v>0</v>
      </c>
      <c r="E132" s="127">
        <f>+'Mecra Kırılımı'!E1854+'Mecra Kırılımı'!E1894+'Mecra Kırılımı'!E1934+'Mecra Kırılımı'!E1974+'Mecra Kırılımı'!E2014+'Mecra Kırılımı'!E2054+'Mecra Kırılımı'!E2094+'Mecra Kırılımı'!E2134+'Mecra Kırılımı'!E2174+'Mecra Kırılımı'!E2214+'Mecra Kırılımı'!E2254+'Mecra Kırılımı'!E2294+'Mecra Kırılımı'!E2334+'Mecra Kırılımı'!E2374+'Mecra Kırılımı'!E2414+'Mecra Kırılımı'!E2454+'Mecra Kırılımı'!E2494+'Mecra Kırılımı'!E2534+'Mecra Kırılımı'!E2574+'Mecra Kırılımı'!E2614+'Mecra Kırılımı'!E2654+'Mecra Kırılımı'!E2694+'Mecra Kırılımı'!E2734+'Mecra Kırılımı'!E2774</f>
        <v>90000</v>
      </c>
      <c r="F132" s="127">
        <f>+'Mecra Kırılımı'!F1854+'Mecra Kırılımı'!F1894+'Mecra Kırılımı'!F1934+'Mecra Kırılımı'!F1974+'Mecra Kırılımı'!F2014+'Mecra Kırılımı'!F2054+'Mecra Kırılımı'!F2094+'Mecra Kırılımı'!F2134+'Mecra Kırılımı'!F2174+'Mecra Kırılımı'!F2214+'Mecra Kırılımı'!F2254+'Mecra Kırılımı'!F2294+'Mecra Kırılımı'!F2334+'Mecra Kırılımı'!F2374+'Mecra Kırılımı'!F2414+'Mecra Kırılımı'!F2454+'Mecra Kırılımı'!F2494+'Mecra Kırılımı'!F2534+'Mecra Kırılımı'!F2574+'Mecra Kırılımı'!F2614+'Mecra Kırılımı'!F2654+'Mecra Kırılımı'!F2694+'Mecra Kırılımı'!F2734+'Mecra Kırılımı'!F2774</f>
        <v>0</v>
      </c>
      <c r="G132" s="127">
        <f>+'Mecra Kırılımı'!G1854+'Mecra Kırılımı'!G1894+'Mecra Kırılımı'!G1934+'Mecra Kırılımı'!G1974+'Mecra Kırılımı'!G2014+'Mecra Kırılımı'!G2054+'Mecra Kırılımı'!G2094+'Mecra Kırılımı'!G2134+'Mecra Kırılımı'!G2174+'Mecra Kırılımı'!G2214+'Mecra Kırılımı'!G2254+'Mecra Kırılımı'!G2294+'Mecra Kırılımı'!G2334+'Mecra Kırılımı'!G2374+'Mecra Kırılımı'!G2414+'Mecra Kırılımı'!G2454+'Mecra Kırılımı'!G2494+'Mecra Kırılımı'!G2534+'Mecra Kırılımı'!G2574+'Mecra Kırılımı'!G2614+'Mecra Kırılımı'!G2654+'Mecra Kırılımı'!G2694+'Mecra Kırılımı'!G2734+'Mecra Kırılımı'!G2774</f>
        <v>6000</v>
      </c>
      <c r="H132" s="127">
        <f>+'Mecra Kırılımı'!H1854+'Mecra Kırılımı'!H1894+'Mecra Kırılımı'!H1934+'Mecra Kırılımı'!H1974+'Mecra Kırılımı'!H2014+'Mecra Kırılımı'!H2054+'Mecra Kırılımı'!H2094+'Mecra Kırılımı'!H2134+'Mecra Kırılımı'!H2174+'Mecra Kırılımı'!H2214+'Mecra Kırılımı'!H2254+'Mecra Kırılımı'!H2294+'Mecra Kırılımı'!H2334+'Mecra Kırılımı'!H2374+'Mecra Kırılımı'!H2414+'Mecra Kırılımı'!H2454+'Mecra Kırılımı'!H2494+'Mecra Kırılımı'!H2534+'Mecra Kırılımı'!H2574+'Mecra Kırılımı'!H2614+'Mecra Kırılımı'!H2654+'Mecra Kırılımı'!H2694+'Mecra Kırılımı'!H2734+'Mecra Kırılımı'!H2774</f>
        <v>0</v>
      </c>
      <c r="I132" s="127">
        <f>+'Mecra Kırılımı'!I1854+'Mecra Kırılımı'!I1894+'Mecra Kırılımı'!I1934+'Mecra Kırılımı'!I1974+'Mecra Kırılımı'!I2014+'Mecra Kırılımı'!I2054+'Mecra Kırılımı'!I2094+'Mecra Kırılımı'!I2134+'Mecra Kırılımı'!I2174+'Mecra Kırılımı'!I2214+'Mecra Kırılımı'!I2254+'Mecra Kırılımı'!I2294+'Mecra Kırılımı'!I2334+'Mecra Kırılımı'!I2374+'Mecra Kırılımı'!I2414+'Mecra Kırılımı'!I2454+'Mecra Kırılımı'!I2494+'Mecra Kırılımı'!I2534+'Mecra Kırılımı'!I2574+'Mecra Kırılımı'!I2614+'Mecra Kırılımı'!I2654+'Mecra Kırılımı'!I2694+'Mecra Kırılımı'!I2734+'Mecra Kırılımı'!I2774</f>
        <v>0</v>
      </c>
      <c r="J132" s="127">
        <f>+'Mecra Kırılımı'!J1854+'Mecra Kırılımı'!J1894+'Mecra Kırılımı'!J1934+'Mecra Kırılımı'!J1974+'Mecra Kırılımı'!J2014+'Mecra Kırılımı'!J2054+'Mecra Kırılımı'!J2094+'Mecra Kırılımı'!J2134+'Mecra Kırılımı'!J2174+'Mecra Kırılımı'!J2214+'Mecra Kırılımı'!J2254+'Mecra Kırılımı'!J2294+'Mecra Kırılımı'!J2334+'Mecra Kırılımı'!J2374+'Mecra Kırılımı'!J2414+'Mecra Kırılımı'!J2454+'Mecra Kırılımı'!J2494+'Mecra Kırılımı'!J2534+'Mecra Kırılımı'!J2574+'Mecra Kırılımı'!J2614+'Mecra Kırılımı'!J2654+'Mecra Kırılımı'!J2694+'Mecra Kırılımı'!J2734+'Mecra Kırılımı'!J2774</f>
        <v>0</v>
      </c>
      <c r="K132" s="127">
        <f>+'Mecra Kırılımı'!K1854+'Mecra Kırılımı'!K1894+'Mecra Kırılımı'!K1934+'Mecra Kırılımı'!K1974+'Mecra Kırılımı'!K2014+'Mecra Kırılımı'!K2054+'Mecra Kırılımı'!K2094+'Mecra Kırılımı'!K2134+'Mecra Kırılımı'!K2174+'Mecra Kırılımı'!K2214+'Mecra Kırılımı'!K2254+'Mecra Kırılımı'!K2294+'Mecra Kırılımı'!K2334+'Mecra Kırılımı'!K2374+'Mecra Kırılımı'!K2414+'Mecra Kırılımı'!K2454+'Mecra Kırılımı'!K2494+'Mecra Kırılımı'!K2534+'Mecra Kırılımı'!K2574+'Mecra Kırılımı'!K2614+'Mecra Kırılımı'!K2654+'Mecra Kırılımı'!K2694+'Mecra Kırılımı'!K2734+'Mecra Kırılımı'!K2774</f>
        <v>0</v>
      </c>
      <c r="L132" s="127">
        <f>+'Mecra Kırılımı'!L1854+'Mecra Kırılımı'!L1894+'Mecra Kırılımı'!L1934+'Mecra Kırılımı'!L1974+'Mecra Kırılımı'!L2014+'Mecra Kırılımı'!L2054+'Mecra Kırılımı'!L2094+'Mecra Kırılımı'!L2134+'Mecra Kırılımı'!L2174+'Mecra Kırılımı'!L2214+'Mecra Kırılımı'!L2254+'Mecra Kırılımı'!L2294+'Mecra Kırılımı'!L2334+'Mecra Kırılımı'!L2374+'Mecra Kırılımı'!L2414+'Mecra Kırılımı'!L2454+'Mecra Kırılımı'!L2494+'Mecra Kırılımı'!L2534+'Mecra Kırılımı'!L2574+'Mecra Kırılımı'!L2614+'Mecra Kırılımı'!L2654+'Mecra Kırılımı'!L2694+'Mecra Kırılımı'!L2734+'Mecra Kırılımı'!L2774</f>
        <v>0</v>
      </c>
      <c r="M132" s="127">
        <f>+'Mecra Kırılımı'!M1854+'Mecra Kırılımı'!M1894+'Mecra Kırılımı'!M1934+'Mecra Kırılımı'!M1974+'Mecra Kırılımı'!M2014+'Mecra Kırılımı'!M2054+'Mecra Kırılımı'!M2094+'Mecra Kırılımı'!M2134+'Mecra Kırılımı'!M2174+'Mecra Kırılımı'!M2214+'Mecra Kırılımı'!M2254+'Mecra Kırılımı'!M2294+'Mecra Kırılımı'!M2334+'Mecra Kırılımı'!M2374+'Mecra Kırılımı'!M2414+'Mecra Kırılımı'!M2454+'Mecra Kırılımı'!M2494+'Mecra Kırılımı'!M2534+'Mecra Kırılımı'!M2574+'Mecra Kırılımı'!M2614+'Mecra Kırılımı'!M2654+'Mecra Kırılımı'!M2694+'Mecra Kırılımı'!M2734+'Mecra Kırılımı'!M2774</f>
        <v>0</v>
      </c>
      <c r="N132" s="127">
        <f>+'Mecra Kırılımı'!N1854+'Mecra Kırılımı'!N1894+'Mecra Kırılımı'!N1934+'Mecra Kırılımı'!N1974+'Mecra Kırılımı'!N2014+'Mecra Kırılımı'!N2054+'Mecra Kırılımı'!N2094+'Mecra Kırılımı'!N2134+'Mecra Kırılımı'!N2174+'Mecra Kırılımı'!N2214+'Mecra Kırılımı'!N2254+'Mecra Kırılımı'!N2294+'Mecra Kırılımı'!N2334+'Mecra Kırılımı'!N2374+'Mecra Kırılımı'!N2414+'Mecra Kırılımı'!N2454+'Mecra Kırılımı'!N2494+'Mecra Kırılımı'!N2534+'Mecra Kırılımı'!N2574+'Mecra Kırılımı'!N2614+'Mecra Kırılımı'!N2654+'Mecra Kırılımı'!N2694+'Mecra Kırılımı'!N2734+'Mecra Kırılımı'!N2774</f>
        <v>0</v>
      </c>
      <c r="O132" s="127">
        <f>+'Mecra Kırılımı'!O1854+'Mecra Kırılımı'!O1894+'Mecra Kırılımı'!O1934+'Mecra Kırılımı'!O1974+'Mecra Kırılımı'!O2014+'Mecra Kırılımı'!O2054+'Mecra Kırılımı'!O2094+'Mecra Kırılımı'!O2134+'Mecra Kırılımı'!O2174+'Mecra Kırılımı'!O2214+'Mecra Kırılımı'!O2254+'Mecra Kırılımı'!O2294+'Mecra Kırılımı'!O2334+'Mecra Kırılımı'!O2374+'Mecra Kırılımı'!O2414+'Mecra Kırılımı'!O2454+'Mecra Kırılımı'!O2494+'Mecra Kırılımı'!O2534+'Mecra Kırılımı'!O2574+'Mecra Kırılımı'!O2614+'Mecra Kırılımı'!O2654+'Mecra Kırılımı'!O2694+'Mecra Kırılımı'!O2734+'Mecra Kırılımı'!O2774</f>
        <v>0</v>
      </c>
      <c r="P132" s="142">
        <f t="shared" si="52"/>
        <v>96000</v>
      </c>
      <c r="Q132" s="133"/>
      <c r="R132" s="121" t="s">
        <v>106</v>
      </c>
      <c r="S132" s="54">
        <f>SUM(S133:S138)</f>
        <v>90.95478603633282</v>
      </c>
      <c r="T132" s="54">
        <f t="shared" ref="T132" si="64">SUM(T133:T138)</f>
        <v>183.01451627812438</v>
      </c>
      <c r="U132" s="54">
        <f t="shared" ref="U132" si="65">SUM(U133:U138)</f>
        <v>362.58667146653841</v>
      </c>
      <c r="V132" s="54">
        <f t="shared" ref="V132" si="66">SUM(V133:V138)</f>
        <v>6200.7746122439148</v>
      </c>
      <c r="W132" s="54">
        <f t="shared" ref="W132" si="67">SUM(W133:W138)</f>
        <v>6891.7845797140189</v>
      </c>
      <c r="X132" s="54">
        <f t="shared" ref="X132" si="68">SUM(X133:X138)</f>
        <v>6722.1626744457144</v>
      </c>
      <c r="Y132" s="54">
        <f>SUM(Y133:Y138)</f>
        <v>5682.0576948453909</v>
      </c>
      <c r="Z132" s="54">
        <f t="shared" ref="Z132" si="69">SUM(Z133:Z138)</f>
        <v>5443.030555143474</v>
      </c>
      <c r="AA132" s="54">
        <f t="shared" ref="AA132" si="70">SUM(AA133:AA138)</f>
        <v>1320.9636746285616</v>
      </c>
      <c r="AB132" s="54">
        <f t="shared" ref="AB132" si="71">SUM(AB133:AB138)</f>
        <v>128.24504566644512</v>
      </c>
      <c r="AC132" s="54">
        <f t="shared" ref="AC132" si="72">SUM(AC133:AC138)</f>
        <v>127.85879178407075</v>
      </c>
      <c r="AD132" s="54">
        <f t="shared" ref="AD132" si="73">SUM(AD133:AD138)</f>
        <v>66.032924749635541</v>
      </c>
      <c r="AE132" s="55">
        <f>SUM(S132:AD132)</f>
        <v>33219.466527002216</v>
      </c>
      <c r="AF132" s="136">
        <f>+AE132/$AE$176</f>
        <v>0.28050476996981621</v>
      </c>
    </row>
    <row r="133" spans="2:32" ht="15.75" thickBot="1" x14ac:dyDescent="0.3">
      <c r="B133" s="400"/>
      <c r="C133" s="125" t="s">
        <v>103</v>
      </c>
      <c r="D133" s="128">
        <f>+'Mecra Kırılımı'!D1855+'Mecra Kırılımı'!D1895+'Mecra Kırılımı'!D1935+'Mecra Kırılımı'!D1975+'Mecra Kırılımı'!D2015+'Mecra Kırılımı'!D2055+'Mecra Kırılımı'!D2095+'Mecra Kırılımı'!D2135+'Mecra Kırılımı'!D2175+'Mecra Kırılımı'!D2215+'Mecra Kırılımı'!D2255+'Mecra Kırılımı'!D2295+'Mecra Kırılımı'!D2335+'Mecra Kırılımı'!D2375+'Mecra Kırılımı'!D2415+'Mecra Kırılımı'!D2455+'Mecra Kırılımı'!D2495+'Mecra Kırılımı'!D2535+'Mecra Kırılımı'!D2575+'Mecra Kırılımı'!D2615+'Mecra Kırılımı'!D2655+'Mecra Kırılımı'!D2695+'Mecra Kırılımı'!D2735+'Mecra Kırılımı'!D2775</f>
        <v>0</v>
      </c>
      <c r="E133" s="128">
        <f>+'Mecra Kırılımı'!E1855+'Mecra Kırılımı'!E1895+'Mecra Kırılımı'!E1935+'Mecra Kırılımı'!E1975+'Mecra Kırılımı'!E2015+'Mecra Kırılımı'!E2055+'Mecra Kırılımı'!E2095+'Mecra Kırılımı'!E2135+'Mecra Kırılımı'!E2175+'Mecra Kırılımı'!E2215+'Mecra Kırılımı'!E2255+'Mecra Kırılımı'!E2295+'Mecra Kırılımı'!E2335+'Mecra Kırılımı'!E2375+'Mecra Kırılımı'!E2415+'Mecra Kırılımı'!E2455+'Mecra Kırılımı'!E2495+'Mecra Kırılımı'!E2535+'Mecra Kırılımı'!E2575+'Mecra Kırılımı'!E2615+'Mecra Kırılımı'!E2655+'Mecra Kırılımı'!E2695+'Mecra Kırılımı'!E2735+'Mecra Kırılımı'!E2775</f>
        <v>0</v>
      </c>
      <c r="F133" s="128">
        <f>+'Mecra Kırılımı'!F1855+'Mecra Kırılımı'!F1895+'Mecra Kırılımı'!F1935+'Mecra Kırılımı'!F1975+'Mecra Kırılımı'!F2015+'Mecra Kırılımı'!F2055+'Mecra Kırılımı'!F2095+'Mecra Kırılımı'!F2135+'Mecra Kırılımı'!F2175+'Mecra Kırılımı'!F2215+'Mecra Kırılımı'!F2255+'Mecra Kırılımı'!F2295+'Mecra Kırılımı'!F2335+'Mecra Kırılımı'!F2375+'Mecra Kırılımı'!F2415+'Mecra Kırılımı'!F2455+'Mecra Kırılımı'!F2495+'Mecra Kırılımı'!F2535+'Mecra Kırılımı'!F2575+'Mecra Kırılımı'!F2615+'Mecra Kırılımı'!F2655+'Mecra Kırılımı'!F2695+'Mecra Kırılımı'!F2735+'Mecra Kırılımı'!F2775</f>
        <v>0</v>
      </c>
      <c r="G133" s="128">
        <f>+'Mecra Kırılımı'!G1855+'Mecra Kırılımı'!G1895+'Mecra Kırılımı'!G1935+'Mecra Kırılımı'!G1975+'Mecra Kırılımı'!G2015+'Mecra Kırılımı'!G2055+'Mecra Kırılımı'!G2095+'Mecra Kırılımı'!G2135+'Mecra Kırılımı'!G2175+'Mecra Kırılımı'!G2215+'Mecra Kırılımı'!G2255+'Mecra Kırılımı'!G2295+'Mecra Kırılımı'!G2335+'Mecra Kırılımı'!G2375+'Mecra Kırılımı'!G2415+'Mecra Kırılımı'!G2455+'Mecra Kırılımı'!G2495+'Mecra Kırılımı'!G2535+'Mecra Kırılımı'!G2575+'Mecra Kırılımı'!G2615+'Mecra Kırılımı'!G2655+'Mecra Kırılımı'!G2695+'Mecra Kırılımı'!G2735+'Mecra Kırılımı'!G2775</f>
        <v>1100000</v>
      </c>
      <c r="H133" s="128">
        <f>+'Mecra Kırılımı'!H1855+'Mecra Kırılımı'!H1895+'Mecra Kırılımı'!H1935+'Mecra Kırılımı'!H1975+'Mecra Kırılımı'!H2015+'Mecra Kırılımı'!H2055+'Mecra Kırılımı'!H2095+'Mecra Kırılımı'!H2135+'Mecra Kırılımı'!H2175+'Mecra Kırılımı'!H2215+'Mecra Kırılımı'!H2255+'Mecra Kırılımı'!H2295+'Mecra Kırılımı'!H2335+'Mecra Kırılımı'!H2375+'Mecra Kırılımı'!H2415+'Mecra Kırılımı'!H2455+'Mecra Kırılımı'!H2495+'Mecra Kırılımı'!H2535+'Mecra Kırılımı'!H2575+'Mecra Kırılımı'!H2615+'Mecra Kırılımı'!H2655+'Mecra Kırılımı'!H2695+'Mecra Kırılımı'!H2735+'Mecra Kırılımı'!H2775</f>
        <v>118222</v>
      </c>
      <c r="I133" s="128">
        <f>+'Mecra Kırılımı'!I1855+'Mecra Kırılımı'!I1895+'Mecra Kırılımı'!I1935+'Mecra Kırılımı'!I1975+'Mecra Kırılımı'!I2015+'Mecra Kırılımı'!I2055+'Mecra Kırılımı'!I2095+'Mecra Kırılımı'!I2135+'Mecra Kırılımı'!I2175+'Mecra Kırılımı'!I2215+'Mecra Kırılımı'!I2255+'Mecra Kırılımı'!I2295+'Mecra Kırılımı'!I2335+'Mecra Kırılımı'!I2375+'Mecra Kırılımı'!I2415+'Mecra Kırılımı'!I2455+'Mecra Kırılımı'!I2495+'Mecra Kırılımı'!I2535+'Mecra Kırılımı'!I2575+'Mecra Kırılımı'!I2615+'Mecra Kırılımı'!I2655+'Mecra Kırılımı'!I2695+'Mecra Kırılımı'!I2735+'Mecra Kırılımı'!I2775</f>
        <v>615000</v>
      </c>
      <c r="J133" s="128">
        <f>+'Mecra Kırılımı'!J1855+'Mecra Kırılımı'!J1895+'Mecra Kırılımı'!J1935+'Mecra Kırılımı'!J1975+'Mecra Kırılımı'!J2015+'Mecra Kırılımı'!J2055+'Mecra Kırılımı'!J2095+'Mecra Kırılımı'!J2135+'Mecra Kırılımı'!J2175+'Mecra Kırılımı'!J2215+'Mecra Kırılımı'!J2255+'Mecra Kırılımı'!J2295+'Mecra Kırılımı'!J2335+'Mecra Kırılımı'!J2375+'Mecra Kırılımı'!J2415+'Mecra Kırılımı'!J2455+'Mecra Kırılımı'!J2495+'Mecra Kırılımı'!J2535+'Mecra Kırılımı'!J2575+'Mecra Kırılımı'!J2615+'Mecra Kırılımı'!J2655+'Mecra Kırılımı'!J2695+'Mecra Kırılımı'!J2735+'Mecra Kırılımı'!J2775</f>
        <v>0</v>
      </c>
      <c r="K133" s="128">
        <f>+'Mecra Kırılımı'!K1855+'Mecra Kırılımı'!K1895+'Mecra Kırılımı'!K1935+'Mecra Kırılımı'!K1975+'Mecra Kırılımı'!K2015+'Mecra Kırılımı'!K2055+'Mecra Kırılımı'!K2095+'Mecra Kırılımı'!K2135+'Mecra Kırılımı'!K2175+'Mecra Kırılımı'!K2215+'Mecra Kırılımı'!K2255+'Mecra Kırılımı'!K2295+'Mecra Kırılımı'!K2335+'Mecra Kırılımı'!K2375+'Mecra Kırılımı'!K2415+'Mecra Kırılımı'!K2455+'Mecra Kırılımı'!K2495+'Mecra Kırılımı'!K2535+'Mecra Kırılımı'!K2575+'Mecra Kırılımı'!K2615+'Mecra Kırılımı'!K2655+'Mecra Kırılımı'!K2695+'Mecra Kırılımı'!K2735+'Mecra Kırılımı'!K2775</f>
        <v>0</v>
      </c>
      <c r="L133" s="128">
        <f>+'Mecra Kırılımı'!L1855+'Mecra Kırılımı'!L1895+'Mecra Kırılımı'!L1935+'Mecra Kırılımı'!L1975+'Mecra Kırılımı'!L2015+'Mecra Kırılımı'!L2055+'Mecra Kırılımı'!L2095+'Mecra Kırılımı'!L2135+'Mecra Kırılımı'!L2175+'Mecra Kırılımı'!L2215+'Mecra Kırılımı'!L2255+'Mecra Kırılımı'!L2295+'Mecra Kırılımı'!L2335+'Mecra Kırılımı'!L2375+'Mecra Kırılımı'!L2415+'Mecra Kırılımı'!L2455+'Mecra Kırılımı'!L2495+'Mecra Kırılımı'!L2535+'Mecra Kırılımı'!L2575+'Mecra Kırılımı'!L2615+'Mecra Kırılımı'!L2655+'Mecra Kırılımı'!L2695+'Mecra Kırılımı'!L2735+'Mecra Kırılımı'!L2775</f>
        <v>30000</v>
      </c>
      <c r="M133" s="128">
        <f>+'Mecra Kırılımı'!M1855+'Mecra Kırılımı'!M1895+'Mecra Kırılımı'!M1935+'Mecra Kırılımı'!M1975+'Mecra Kırılımı'!M2015+'Mecra Kırılımı'!M2055+'Mecra Kırılımı'!M2095+'Mecra Kırılımı'!M2135+'Mecra Kırılımı'!M2175+'Mecra Kırılımı'!M2215+'Mecra Kırılımı'!M2255+'Mecra Kırılımı'!M2295+'Mecra Kırılımı'!M2335+'Mecra Kırılımı'!M2375+'Mecra Kırılımı'!M2415+'Mecra Kırılımı'!M2455+'Mecra Kırılımı'!M2495+'Mecra Kırılımı'!M2535+'Mecra Kırılımı'!M2575+'Mecra Kırılımı'!M2615+'Mecra Kırılımı'!M2655+'Mecra Kırılımı'!M2695+'Mecra Kırılımı'!M2735+'Mecra Kırılımı'!M2775</f>
        <v>0</v>
      </c>
      <c r="N133" s="128">
        <f>+'Mecra Kırılımı'!N1855+'Mecra Kırılımı'!N1895+'Mecra Kırılımı'!N1935+'Mecra Kırılımı'!N1975+'Mecra Kırılımı'!N2015+'Mecra Kırılımı'!N2055+'Mecra Kırılımı'!N2095+'Mecra Kırılımı'!N2135+'Mecra Kırılımı'!N2175+'Mecra Kırılımı'!N2215+'Mecra Kırılımı'!N2255+'Mecra Kırılımı'!N2295+'Mecra Kırılımı'!N2335+'Mecra Kırılımı'!N2375+'Mecra Kırılımı'!N2415+'Mecra Kırılımı'!N2455+'Mecra Kırılımı'!N2495+'Mecra Kırılımı'!N2535+'Mecra Kırılımı'!N2575+'Mecra Kırılımı'!N2615+'Mecra Kırılımı'!N2655+'Mecra Kırılımı'!N2695+'Mecra Kırılımı'!N2735+'Mecra Kırılımı'!N2775</f>
        <v>0</v>
      </c>
      <c r="O133" s="128">
        <f>+'Mecra Kırılımı'!O1855+'Mecra Kırılımı'!O1895+'Mecra Kırılımı'!O1935+'Mecra Kırılımı'!O1975+'Mecra Kırılımı'!O2015+'Mecra Kırılımı'!O2055+'Mecra Kırılımı'!O2095+'Mecra Kırılımı'!O2135+'Mecra Kırılımı'!O2175+'Mecra Kırılımı'!O2215+'Mecra Kırılımı'!O2255+'Mecra Kırılımı'!O2295+'Mecra Kırılımı'!O2335+'Mecra Kırılımı'!O2375+'Mecra Kırılımı'!O2415+'Mecra Kırılımı'!O2455+'Mecra Kırılımı'!O2495+'Mecra Kırılımı'!O2535+'Mecra Kırılımı'!O2575+'Mecra Kırılımı'!O2615+'Mecra Kırılımı'!O2655+'Mecra Kırılımı'!O2695+'Mecra Kırılımı'!O2735+'Mecra Kırılımı'!O2775</f>
        <v>0</v>
      </c>
      <c r="P133" s="143">
        <f t="shared" si="52"/>
        <v>1863222</v>
      </c>
      <c r="Q133" s="133"/>
      <c r="R133" s="123" t="s">
        <v>57</v>
      </c>
      <c r="S133" s="128">
        <f>+'Mecra Kırılımı'!S1855+'Mecra Kırılımı'!S1895+'Mecra Kırılımı'!S1935+'Mecra Kırılımı'!S1975+'Mecra Kırılımı'!S2015+'Mecra Kırılımı'!S2055+'Mecra Kırılımı'!S2095+'Mecra Kırılımı'!S2135+'Mecra Kırılımı'!S2175+'Mecra Kırılımı'!S2215+'Mecra Kırılımı'!S2255+'Mecra Kırılımı'!S2295+'Mecra Kırılımı'!S2335+'Mecra Kırılımı'!S2375+'Mecra Kırılımı'!S2415+'Mecra Kırılımı'!S2455+'Mecra Kırılımı'!S2495+'Mecra Kırılımı'!S2535+'Mecra Kırılımı'!S2575+'Mecra Kırılımı'!S2615+'Mecra Kırılımı'!S2655+'Mecra Kırılımı'!S2695+'Mecra Kırılımı'!S2735+'Mecra Kırılımı'!S2775</f>
        <v>13.255139170040486</v>
      </c>
      <c r="T133" s="128">
        <f>+'Mecra Kırılımı'!T1855+'Mecra Kırılımı'!T1895+'Mecra Kırılımı'!T1935+'Mecra Kırılımı'!T1975+'Mecra Kırılımı'!T2015+'Mecra Kırılımı'!T2055+'Mecra Kırılımı'!T2095+'Mecra Kırılımı'!T2135+'Mecra Kırılımı'!T2175+'Mecra Kırılımı'!T2215+'Mecra Kırılımı'!T2255+'Mecra Kırılımı'!T2295+'Mecra Kırılımı'!T2335+'Mecra Kırılımı'!T2375+'Mecra Kırılımı'!T2415+'Mecra Kırılımı'!T2455+'Mecra Kırılımı'!T2495+'Mecra Kırılımı'!T2535+'Mecra Kırılımı'!T2575+'Mecra Kırılımı'!T2615+'Mecra Kırılımı'!T2655+'Mecra Kırılımı'!T2695+'Mecra Kırılımı'!T2735+'Mecra Kırılımı'!T2775</f>
        <v>12.967943391043091</v>
      </c>
      <c r="U133" s="128">
        <f>+'Mecra Kırılımı'!U1855+'Mecra Kırılımı'!U1895+'Mecra Kırılımı'!U1935+'Mecra Kırılımı'!U1975+'Mecra Kırılımı'!U2015+'Mecra Kırılımı'!U2055+'Mecra Kırılımı'!U2095+'Mecra Kırılımı'!U2135+'Mecra Kırılımı'!U2175+'Mecra Kırılımı'!U2215+'Mecra Kırılımı'!U2255+'Mecra Kırılımı'!U2295+'Mecra Kırılımı'!U2335+'Mecra Kırılımı'!U2375+'Mecra Kırılımı'!U2415+'Mecra Kırılımı'!U2455+'Mecra Kırılımı'!U2495+'Mecra Kırılımı'!U2535+'Mecra Kırılımı'!U2575+'Mecra Kırılımı'!U2615+'Mecra Kırılımı'!U2655+'Mecra Kırılımı'!U2695+'Mecra Kırılımı'!U2735+'Mecra Kırılımı'!U2775</f>
        <v>225.90842872717354</v>
      </c>
      <c r="V133" s="128">
        <f>+'Mecra Kırılımı'!V1855+'Mecra Kırılımı'!V1895+'Mecra Kırılımı'!V1935+'Mecra Kırılımı'!V1975+'Mecra Kırılımı'!V2015+'Mecra Kırılımı'!V2055+'Mecra Kırılımı'!V2095+'Mecra Kırılımı'!V2135+'Mecra Kırılımı'!V2175+'Mecra Kırılımı'!V2215+'Mecra Kırılımı'!V2255+'Mecra Kırılımı'!V2295+'Mecra Kırılımı'!V2335+'Mecra Kırılımı'!V2375+'Mecra Kırılımı'!V2415+'Mecra Kırılımı'!V2455+'Mecra Kırılımı'!V2495+'Mecra Kırılımı'!V2535+'Mecra Kırılımı'!V2575+'Mecra Kırılımı'!V2615+'Mecra Kırılımı'!V2655+'Mecra Kırılımı'!V2695+'Mecra Kırılımı'!V2735+'Mecra Kırılımı'!V2775</f>
        <v>2930.2099050065544</v>
      </c>
      <c r="W133" s="128">
        <f>+'Mecra Kırılımı'!W1855+'Mecra Kırılımı'!W1895+'Mecra Kırılımı'!W1935+'Mecra Kırılımı'!W1975+'Mecra Kırılımı'!W2015+'Mecra Kırılımı'!W2055+'Mecra Kırılımı'!W2095+'Mecra Kırılımı'!W2135+'Mecra Kırılımı'!W2175+'Mecra Kırılımı'!W2215+'Mecra Kırılımı'!W2255+'Mecra Kırılımı'!W2295+'Mecra Kırılımı'!W2335+'Mecra Kırılımı'!W2375+'Mecra Kırılımı'!W2415+'Mecra Kırılımı'!W2455+'Mecra Kırılımı'!W2495+'Mecra Kırılımı'!W2535+'Mecra Kırılımı'!W2575+'Mecra Kırılımı'!W2615+'Mecra Kırılımı'!W2655+'Mecra Kırılımı'!W2695+'Mecra Kırılımı'!W2735+'Mecra Kırılımı'!W2775</f>
        <v>3007.5247461291492</v>
      </c>
      <c r="X133" s="128">
        <f>+'Mecra Kırılımı'!X1855+'Mecra Kırılımı'!X1895+'Mecra Kırılımı'!X1935+'Mecra Kırılımı'!X1975+'Mecra Kırılımı'!X2015+'Mecra Kırılımı'!X2055+'Mecra Kırılımı'!X2095+'Mecra Kırılımı'!X2135+'Mecra Kırılımı'!X2175+'Mecra Kırılımı'!X2215+'Mecra Kırılımı'!X2255+'Mecra Kırılımı'!X2295+'Mecra Kırılımı'!X2335+'Mecra Kırılımı'!X2375+'Mecra Kırılımı'!X2415+'Mecra Kırılımı'!X2455+'Mecra Kırılımı'!X2495+'Mecra Kırılımı'!X2535+'Mecra Kırılımı'!X2575+'Mecra Kırılımı'!X2615+'Mecra Kırılımı'!X2655+'Mecra Kırılımı'!X2695+'Mecra Kırılımı'!X2735+'Mecra Kırılımı'!X2775</f>
        <v>3624.7018740473259</v>
      </c>
      <c r="Y133" s="128">
        <f>+'Mecra Kırılımı'!Y1855+'Mecra Kırılımı'!Y1895+'Mecra Kırılımı'!Y1935+'Mecra Kırılımı'!Y1975+'Mecra Kırılımı'!Y2015+'Mecra Kırılımı'!Y2055+'Mecra Kırılımı'!Y2095+'Mecra Kırılımı'!Y2135+'Mecra Kırılımı'!Y2175+'Mecra Kırılımı'!Y2215+'Mecra Kırılımı'!Y2255+'Mecra Kırılımı'!Y2295+'Mecra Kırılımı'!Y2335+'Mecra Kırılımı'!Y2375+'Mecra Kırılımı'!Y2415+'Mecra Kırılımı'!Y2455+'Mecra Kırılımı'!Y2495+'Mecra Kırılımı'!Y2535+'Mecra Kırılımı'!Y2575+'Mecra Kırılımı'!Y2615+'Mecra Kırılımı'!Y2655+'Mecra Kırılımı'!Y2695+'Mecra Kırılımı'!Y2735+'Mecra Kırılımı'!Y2775</f>
        <v>3411.8148413178287</v>
      </c>
      <c r="Z133" s="128">
        <f>+'Mecra Kırılımı'!Z1855+'Mecra Kırılımı'!Z1895+'Mecra Kırılımı'!Z1935+'Mecra Kırılımı'!Z1975+'Mecra Kırılımı'!Z2015+'Mecra Kırılımı'!Z2055+'Mecra Kırılımı'!Z2095+'Mecra Kırılımı'!Z2135+'Mecra Kırılımı'!Z2175+'Mecra Kırılımı'!Z2215+'Mecra Kırılımı'!Z2255+'Mecra Kırılımı'!Z2295+'Mecra Kırılımı'!Z2335+'Mecra Kırılımı'!Z2375+'Mecra Kırılımı'!Z2415+'Mecra Kırılımı'!Z2455+'Mecra Kırılımı'!Z2495+'Mecra Kırılımı'!Z2535+'Mecra Kırılımı'!Z2575+'Mecra Kırılımı'!Z2615+'Mecra Kırılımı'!Z2655+'Mecra Kırılımı'!Z2695+'Mecra Kırılımı'!Z2735+'Mecra Kırılımı'!Z2775</f>
        <v>4320.739274766066</v>
      </c>
      <c r="AA133" s="128">
        <f>+'Mecra Kırılımı'!AA1855+'Mecra Kırılımı'!AA1895+'Mecra Kırılımı'!AA1935+'Mecra Kırılımı'!AA1975+'Mecra Kırılımı'!AA2015+'Mecra Kırılımı'!AA2055+'Mecra Kırılımı'!AA2095+'Mecra Kırılımı'!AA2135+'Mecra Kırılımı'!AA2175+'Mecra Kırılımı'!AA2215+'Mecra Kırılımı'!AA2255+'Mecra Kırılımı'!AA2295+'Mecra Kırılımı'!AA2335+'Mecra Kırılımı'!AA2375+'Mecra Kırılımı'!AA2415+'Mecra Kırılımı'!AA2455+'Mecra Kırılımı'!AA2495+'Mecra Kırılımı'!AA2535+'Mecra Kırılımı'!AA2575+'Mecra Kırılımı'!AA2615+'Mecra Kırılımı'!AA2655+'Mecra Kırılımı'!AA2695+'Mecra Kırılımı'!AA2735+'Mecra Kırılımı'!AA2775</f>
        <v>936.45160739514301</v>
      </c>
      <c r="AB133" s="128">
        <f>+'Mecra Kırılımı'!AB1855+'Mecra Kırılımı'!AB1895+'Mecra Kırılımı'!AB1935+'Mecra Kırılımı'!AB1975+'Mecra Kırılımı'!AB2015+'Mecra Kırılımı'!AB2055+'Mecra Kırılımı'!AB2095+'Mecra Kırılımı'!AB2135+'Mecra Kırılımı'!AB2175+'Mecra Kırılımı'!AB2215+'Mecra Kırılımı'!AB2255+'Mecra Kırılımı'!AB2295+'Mecra Kırılımı'!AB2335+'Mecra Kırılımı'!AB2375+'Mecra Kırılımı'!AB2415+'Mecra Kırılımı'!AB2455+'Mecra Kırılımı'!AB2495+'Mecra Kırılımı'!AB2535+'Mecra Kırılımı'!AB2575+'Mecra Kırılımı'!AB2615+'Mecra Kırılımı'!AB2655+'Mecra Kırılımı'!AB2695+'Mecra Kırılımı'!AB2735+'Mecra Kırılımı'!AB2775</f>
        <v>38.478373479269735</v>
      </c>
      <c r="AC133" s="128">
        <f>+'Mecra Kırılımı'!AC1855+'Mecra Kırılımı'!AC1895+'Mecra Kırılımı'!AC1935+'Mecra Kırılımı'!AC1975+'Mecra Kırılımı'!AC2015+'Mecra Kırılımı'!AC2055+'Mecra Kırılımı'!AC2095+'Mecra Kırılımı'!AC2135+'Mecra Kırılımı'!AC2175+'Mecra Kırılımı'!AC2215+'Mecra Kırılımı'!AC2255+'Mecra Kırılımı'!AC2295+'Mecra Kırılımı'!AC2335+'Mecra Kırılımı'!AC2375+'Mecra Kırılımı'!AC2415+'Mecra Kırılımı'!AC2455+'Mecra Kırılımı'!AC2495+'Mecra Kırılımı'!AC2535+'Mecra Kırılımı'!AC2575+'Mecra Kırılımı'!AC2615+'Mecra Kırılımı'!AC2655+'Mecra Kırılımı'!AC2695+'Mecra Kırılımı'!AC2735+'Mecra Kırılımı'!AC2775</f>
        <v>37.708155535043716</v>
      </c>
      <c r="AD133" s="128">
        <f>+'Mecra Kırılımı'!AD1855+'Mecra Kırılımı'!AD1895+'Mecra Kırılımı'!AD1935+'Mecra Kırılımı'!AD1975+'Mecra Kırılımı'!AD2015+'Mecra Kırılımı'!AD2055+'Mecra Kırılımı'!AD2095+'Mecra Kırılımı'!AD2135+'Mecra Kırılımı'!AD2175+'Mecra Kırılımı'!AD2215+'Mecra Kırılımı'!AD2255+'Mecra Kırılımı'!AD2295+'Mecra Kırılımı'!AD2335+'Mecra Kırılımı'!AD2375+'Mecra Kırılımı'!AD2415+'Mecra Kırılımı'!AD2455+'Mecra Kırılımı'!AD2495+'Mecra Kırılımı'!AD2535+'Mecra Kırılımı'!AD2575+'Mecra Kırılımı'!AD2615+'Mecra Kırılımı'!AD2655+'Mecra Kırılımı'!AD2695+'Mecra Kırılımı'!AD2735+'Mecra Kırılımı'!AD2775</f>
        <v>0</v>
      </c>
      <c r="AE133" s="55">
        <f t="shared" ref="AE133:AE138" si="74">SUM(S133:AD133)</f>
        <v>18559.760288964637</v>
      </c>
      <c r="AF133" s="136"/>
    </row>
    <row r="134" spans="2:32" ht="15.75" thickBot="1" x14ac:dyDescent="0.3">
      <c r="B134" s="400"/>
      <c r="C134" s="122" t="s">
        <v>60</v>
      </c>
      <c r="D134" s="129">
        <f>+'Mecra Kırılımı'!D1856+'Mecra Kırılımı'!D1896+'Mecra Kırılımı'!D1936+'Mecra Kırılımı'!D1976+'Mecra Kırılımı'!D2016+'Mecra Kırılımı'!D2056+'Mecra Kırılımı'!D2096+'Mecra Kırılımı'!D2136+'Mecra Kırılımı'!D2176+'Mecra Kırılımı'!D2216+'Mecra Kırılımı'!D2256+'Mecra Kırılımı'!D2296+'Mecra Kırılımı'!D2336+'Mecra Kırılımı'!D2376+'Mecra Kırılımı'!D2416+'Mecra Kırılımı'!D2456+'Mecra Kırılımı'!D2496+'Mecra Kırılımı'!D2536+'Mecra Kırılımı'!D2576+'Mecra Kırılımı'!D2616+'Mecra Kırılımı'!D2656+'Mecra Kırılımı'!D2696+'Mecra Kırılımı'!D2736+'Mecra Kırılımı'!D2776</f>
        <v>0</v>
      </c>
      <c r="E134" s="129">
        <f>+'Mecra Kırılımı'!E1856+'Mecra Kırılımı'!E1896+'Mecra Kırılımı'!E1936+'Mecra Kırılımı'!E1976+'Mecra Kırılımı'!E2016+'Mecra Kırılımı'!E2056+'Mecra Kırılımı'!E2096+'Mecra Kırılımı'!E2136+'Mecra Kırılımı'!E2176+'Mecra Kırılımı'!E2216+'Mecra Kırılımı'!E2256+'Mecra Kırılımı'!E2296+'Mecra Kırılımı'!E2336+'Mecra Kırılımı'!E2376+'Mecra Kırılımı'!E2416+'Mecra Kırılımı'!E2456+'Mecra Kırılımı'!E2496+'Mecra Kırılımı'!E2536+'Mecra Kırılımı'!E2576+'Mecra Kırılımı'!E2616+'Mecra Kırılımı'!E2656+'Mecra Kırılımı'!E2696+'Mecra Kırılımı'!E2736+'Mecra Kırılımı'!E2776</f>
        <v>0</v>
      </c>
      <c r="F134" s="129">
        <f>+'Mecra Kırılımı'!F1856+'Mecra Kırılımı'!F1896+'Mecra Kırılımı'!F1936+'Mecra Kırılımı'!F1976+'Mecra Kırılımı'!F2016+'Mecra Kırılımı'!F2056+'Mecra Kırılımı'!F2096+'Mecra Kırılımı'!F2136+'Mecra Kırılımı'!F2176+'Mecra Kırılımı'!F2216+'Mecra Kırılımı'!F2256+'Mecra Kırılımı'!F2296+'Mecra Kırılımı'!F2336+'Mecra Kırılımı'!F2376+'Mecra Kırılımı'!F2416+'Mecra Kırılımı'!F2456+'Mecra Kırılımı'!F2496+'Mecra Kırılımı'!F2536+'Mecra Kırılımı'!F2576+'Mecra Kırılımı'!F2616+'Mecra Kırılımı'!F2656+'Mecra Kırılımı'!F2696+'Mecra Kırılımı'!F2736+'Mecra Kırılımı'!F2776</f>
        <v>0</v>
      </c>
      <c r="G134" s="129">
        <f>+'Mecra Kırılımı'!G1856+'Mecra Kırılımı'!G1896+'Mecra Kırılımı'!G1936+'Mecra Kırılımı'!G1976+'Mecra Kırılımı'!G2016+'Mecra Kırılımı'!G2056+'Mecra Kırılımı'!G2096+'Mecra Kırılımı'!G2136+'Mecra Kırılımı'!G2176+'Mecra Kırılımı'!G2216+'Mecra Kırılımı'!G2256+'Mecra Kırılımı'!G2296+'Mecra Kırılımı'!G2336+'Mecra Kırılımı'!G2376+'Mecra Kırılımı'!G2416+'Mecra Kırılımı'!G2456+'Mecra Kırılımı'!G2496+'Mecra Kırılımı'!G2536+'Mecra Kırılımı'!G2576+'Mecra Kırılımı'!G2616+'Mecra Kırılımı'!G2656+'Mecra Kırılımı'!G2696+'Mecra Kırılımı'!G2736+'Mecra Kırılımı'!G2776</f>
        <v>0</v>
      </c>
      <c r="H134" s="129">
        <f>+'Mecra Kırılımı'!H1856+'Mecra Kırılımı'!H1896+'Mecra Kırılımı'!H1936+'Mecra Kırılımı'!H1976+'Mecra Kırılımı'!H2016+'Mecra Kırılımı'!H2056+'Mecra Kırılımı'!H2096+'Mecra Kırılımı'!H2136+'Mecra Kırılımı'!H2176+'Mecra Kırılımı'!H2216+'Mecra Kırılımı'!H2256+'Mecra Kırılımı'!H2296+'Mecra Kırılımı'!H2336+'Mecra Kırılımı'!H2376+'Mecra Kırılımı'!H2416+'Mecra Kırılımı'!H2456+'Mecra Kırılımı'!H2496+'Mecra Kırılımı'!H2536+'Mecra Kırılımı'!H2576+'Mecra Kırılımı'!H2616+'Mecra Kırılımı'!H2656+'Mecra Kırılımı'!H2696+'Mecra Kırılımı'!H2736+'Mecra Kırılımı'!H2776</f>
        <v>0</v>
      </c>
      <c r="I134" s="129">
        <f>+'Mecra Kırılımı'!I1856+'Mecra Kırılımı'!I1896+'Mecra Kırılımı'!I1936+'Mecra Kırılımı'!I1976+'Mecra Kırılımı'!I2016+'Mecra Kırılımı'!I2056+'Mecra Kırılımı'!I2096+'Mecra Kırılımı'!I2136+'Mecra Kırılımı'!I2176+'Mecra Kırılımı'!I2216+'Mecra Kırılımı'!I2256+'Mecra Kırılımı'!I2296+'Mecra Kırılımı'!I2336+'Mecra Kırılımı'!I2376+'Mecra Kırılımı'!I2416+'Mecra Kırılımı'!I2456+'Mecra Kırılımı'!I2496+'Mecra Kırılımı'!I2536+'Mecra Kırılımı'!I2576+'Mecra Kırılımı'!I2616+'Mecra Kırılımı'!I2656+'Mecra Kırılımı'!I2696+'Mecra Kırılımı'!I2736+'Mecra Kırılımı'!I2776</f>
        <v>0</v>
      </c>
      <c r="J134" s="129">
        <f>+'Mecra Kırılımı'!J1856+'Mecra Kırılımı'!J1896+'Mecra Kırılımı'!J1936+'Mecra Kırılımı'!J1976+'Mecra Kırılımı'!J2016+'Mecra Kırılımı'!J2056+'Mecra Kırılımı'!J2096+'Mecra Kırılımı'!J2136+'Mecra Kırılımı'!J2176+'Mecra Kırılımı'!J2216+'Mecra Kırılımı'!J2256+'Mecra Kırılımı'!J2296+'Mecra Kırılımı'!J2336+'Mecra Kırılımı'!J2376+'Mecra Kırılımı'!J2416+'Mecra Kırılımı'!J2456+'Mecra Kırılımı'!J2496+'Mecra Kırılımı'!J2536+'Mecra Kırılımı'!J2576+'Mecra Kırılımı'!J2616+'Mecra Kırılımı'!J2656+'Mecra Kırılımı'!J2696+'Mecra Kırılımı'!J2736+'Mecra Kırılımı'!J2776</f>
        <v>0</v>
      </c>
      <c r="K134" s="129">
        <f>+'Mecra Kırılımı'!K1856+'Mecra Kırılımı'!K1896+'Mecra Kırılımı'!K1936+'Mecra Kırılımı'!K1976+'Mecra Kırılımı'!K2016+'Mecra Kırılımı'!K2056+'Mecra Kırılımı'!K2096+'Mecra Kırılımı'!K2136+'Mecra Kırılımı'!K2176+'Mecra Kırılımı'!K2216+'Mecra Kırılımı'!K2256+'Mecra Kırılımı'!K2296+'Mecra Kırılımı'!K2336+'Mecra Kırılımı'!K2376+'Mecra Kırılımı'!K2416+'Mecra Kırılımı'!K2456+'Mecra Kırılımı'!K2496+'Mecra Kırılımı'!K2536+'Mecra Kırılımı'!K2576+'Mecra Kırılımı'!K2616+'Mecra Kırılımı'!K2656+'Mecra Kırılımı'!K2696+'Mecra Kırılımı'!K2736+'Mecra Kırılımı'!K2776</f>
        <v>0</v>
      </c>
      <c r="L134" s="129">
        <f>+'Mecra Kırılımı'!L1856+'Mecra Kırılımı'!L1896+'Mecra Kırılımı'!L1936+'Mecra Kırılımı'!L1976+'Mecra Kırılımı'!L2016+'Mecra Kırılımı'!L2056+'Mecra Kırılımı'!L2096+'Mecra Kırılımı'!L2136+'Mecra Kırılımı'!L2176+'Mecra Kırılımı'!L2216+'Mecra Kırılımı'!L2256+'Mecra Kırılımı'!L2296+'Mecra Kırılımı'!L2336+'Mecra Kırılımı'!L2376+'Mecra Kırılımı'!L2416+'Mecra Kırılımı'!L2456+'Mecra Kırılımı'!L2496+'Mecra Kırılımı'!L2536+'Mecra Kırılımı'!L2576+'Mecra Kırılımı'!L2616+'Mecra Kırılımı'!L2656+'Mecra Kırılımı'!L2696+'Mecra Kırılımı'!L2736+'Mecra Kırılımı'!L2776</f>
        <v>9346</v>
      </c>
      <c r="M134" s="129">
        <f>+'Mecra Kırılımı'!M1856+'Mecra Kırılımı'!M1896+'Mecra Kırılımı'!M1936+'Mecra Kırılımı'!M1976+'Mecra Kırılımı'!M2016+'Mecra Kırılımı'!M2056+'Mecra Kırılımı'!M2096+'Mecra Kırılımı'!M2136+'Mecra Kırılımı'!M2176+'Mecra Kırılımı'!M2216+'Mecra Kırılımı'!M2256+'Mecra Kırılımı'!M2296+'Mecra Kırılımı'!M2336+'Mecra Kırılımı'!M2376+'Mecra Kırılımı'!M2416+'Mecra Kırılımı'!M2456+'Mecra Kırılımı'!M2496+'Mecra Kırılımı'!M2536+'Mecra Kırılımı'!M2576+'Mecra Kırılımı'!M2616+'Mecra Kırılımı'!M2656+'Mecra Kırılımı'!M2696+'Mecra Kırılımı'!M2736+'Mecra Kırılımı'!M2776</f>
        <v>0</v>
      </c>
      <c r="N134" s="129">
        <f>+'Mecra Kırılımı'!N1856+'Mecra Kırılımı'!N1896+'Mecra Kırılımı'!N1936+'Mecra Kırılımı'!N1976+'Mecra Kırılımı'!N2016+'Mecra Kırılımı'!N2056+'Mecra Kırılımı'!N2096+'Mecra Kırılımı'!N2136+'Mecra Kırılımı'!N2176+'Mecra Kırılımı'!N2216+'Mecra Kırılımı'!N2256+'Mecra Kırılımı'!N2296+'Mecra Kırılımı'!N2336+'Mecra Kırılımı'!N2376+'Mecra Kırılımı'!N2416+'Mecra Kırılımı'!N2456+'Mecra Kırılımı'!N2496+'Mecra Kırılımı'!N2536+'Mecra Kırılımı'!N2576+'Mecra Kırılımı'!N2616+'Mecra Kırılımı'!N2656+'Mecra Kırılımı'!N2696+'Mecra Kırılımı'!N2736+'Mecra Kırılımı'!N2776</f>
        <v>0</v>
      </c>
      <c r="O134" s="129">
        <f>+'Mecra Kırılımı'!O1856+'Mecra Kırılımı'!O1896+'Mecra Kırılımı'!O1936+'Mecra Kırılımı'!O1976+'Mecra Kırılımı'!O2016+'Mecra Kırılımı'!O2056+'Mecra Kırılımı'!O2096+'Mecra Kırılımı'!O2136+'Mecra Kırılımı'!O2176+'Mecra Kırılımı'!O2216+'Mecra Kırılımı'!O2256+'Mecra Kırılımı'!O2296+'Mecra Kırılımı'!O2336+'Mecra Kırılımı'!O2376+'Mecra Kırılımı'!O2416+'Mecra Kırılımı'!O2456+'Mecra Kırılımı'!O2496+'Mecra Kırılımı'!O2536+'Mecra Kırılımı'!O2576+'Mecra Kırılımı'!O2616+'Mecra Kırılımı'!O2656+'Mecra Kırılımı'!O2696+'Mecra Kırılımı'!O2736+'Mecra Kırılımı'!O2776</f>
        <v>0</v>
      </c>
      <c r="P134" s="144">
        <f t="shared" si="52"/>
        <v>9346</v>
      </c>
      <c r="Q134" s="9"/>
      <c r="R134" s="123" t="s">
        <v>221</v>
      </c>
      <c r="S134" s="128">
        <f>+'Mecra Kırılımı'!S1856+'Mecra Kırılımı'!S1896+'Mecra Kırılımı'!S1936+'Mecra Kırılımı'!S1976+'Mecra Kırılımı'!S2016+'Mecra Kırılımı'!S2056+'Mecra Kırılımı'!S2096+'Mecra Kırılımı'!S2136+'Mecra Kırılımı'!S2176+'Mecra Kırılımı'!S2216+'Mecra Kırılımı'!S2256+'Mecra Kırılımı'!S2296+'Mecra Kırılımı'!S2336+'Mecra Kırılımı'!S2376+'Mecra Kırılımı'!S2416+'Mecra Kırılımı'!S2456+'Mecra Kırılımı'!S2496+'Mecra Kırılımı'!S2536+'Mecra Kırılımı'!S2576+'Mecra Kırılımı'!S2616+'Mecra Kırılımı'!S2656+'Mecra Kırılımı'!S2696+'Mecra Kırılımı'!S2736+'Mecra Kırılımı'!S2776</f>
        <v>0</v>
      </c>
      <c r="T134" s="128">
        <f>+'Mecra Kırılımı'!T1856+'Mecra Kırılımı'!T1896+'Mecra Kırılımı'!T1936+'Mecra Kırılımı'!T1976+'Mecra Kırılımı'!T2016+'Mecra Kırılımı'!T2056+'Mecra Kırılımı'!T2096+'Mecra Kırılımı'!T2136+'Mecra Kırılımı'!T2176+'Mecra Kırılımı'!T2216+'Mecra Kırılımı'!T2256+'Mecra Kırılımı'!T2296+'Mecra Kırılımı'!T2336+'Mecra Kırılımı'!T2376+'Mecra Kırılımı'!T2416+'Mecra Kırılımı'!T2456+'Mecra Kırılımı'!T2496+'Mecra Kırılımı'!T2536+'Mecra Kırılımı'!T2576+'Mecra Kırılımı'!T2616+'Mecra Kırılımı'!T2656+'Mecra Kırılımı'!T2696+'Mecra Kırılımı'!T2736+'Mecra Kırılımı'!T2776</f>
        <v>0</v>
      </c>
      <c r="U134" s="128">
        <f>+'Mecra Kırılımı'!U1856+'Mecra Kırılımı'!U1896+'Mecra Kırılımı'!U1936+'Mecra Kırılımı'!U1976+'Mecra Kırılımı'!U2016+'Mecra Kırılımı'!U2056+'Mecra Kırılımı'!U2096+'Mecra Kırılımı'!U2136+'Mecra Kırılımı'!U2176+'Mecra Kırılımı'!U2216+'Mecra Kırılımı'!U2256+'Mecra Kırılımı'!U2296+'Mecra Kırılımı'!U2336+'Mecra Kırılımı'!U2376+'Mecra Kırılımı'!U2416+'Mecra Kırılımı'!U2456+'Mecra Kırılımı'!U2496+'Mecra Kırılımı'!U2536+'Mecra Kırılımı'!U2576+'Mecra Kırılımı'!U2616+'Mecra Kırılımı'!U2656+'Mecra Kırılımı'!U2696+'Mecra Kırılımı'!U2736+'Mecra Kırılımı'!U2776</f>
        <v>0</v>
      </c>
      <c r="V134" s="128">
        <f>+'Mecra Kırılımı'!V1856+'Mecra Kırılımı'!V1896+'Mecra Kırılımı'!V1936+'Mecra Kırılımı'!V1976+'Mecra Kırılımı'!V2016+'Mecra Kırılımı'!V2056+'Mecra Kırılımı'!V2096+'Mecra Kırılımı'!V2136+'Mecra Kırılımı'!V2176+'Mecra Kırılımı'!V2216+'Mecra Kırılımı'!V2256+'Mecra Kırılımı'!V2296+'Mecra Kırılımı'!V2336+'Mecra Kırılımı'!V2376+'Mecra Kırılımı'!V2416+'Mecra Kırılımı'!V2456+'Mecra Kırılımı'!V2496+'Mecra Kırılımı'!V2536+'Mecra Kırılımı'!V2576+'Mecra Kırılımı'!V2616+'Mecra Kırılımı'!V2656+'Mecra Kırılımı'!V2696+'Mecra Kırılımı'!V2736+'Mecra Kırılımı'!V2776</f>
        <v>56.384</v>
      </c>
      <c r="W134" s="128">
        <f>+'Mecra Kırılımı'!W1856+'Mecra Kırılımı'!W1896+'Mecra Kırılımı'!W1936+'Mecra Kırılımı'!W1976+'Mecra Kırılımı'!W2016+'Mecra Kırılımı'!W2056+'Mecra Kırılımı'!W2096+'Mecra Kırılımı'!W2136+'Mecra Kırılımı'!W2176+'Mecra Kırılımı'!W2216+'Mecra Kırılımı'!W2256+'Mecra Kırılımı'!W2296+'Mecra Kırılımı'!W2336+'Mecra Kırılımı'!W2376+'Mecra Kırılımı'!W2416+'Mecra Kırılımı'!W2456+'Mecra Kırılımı'!W2496+'Mecra Kırılımı'!W2536+'Mecra Kırılımı'!W2576+'Mecra Kırılımı'!W2616+'Mecra Kırılımı'!W2656+'Mecra Kırılımı'!W2696+'Mecra Kırılımı'!W2736+'Mecra Kırılımı'!W2776</f>
        <v>231.98133333333334</v>
      </c>
      <c r="X134" s="128">
        <f>+'Mecra Kırılımı'!X1856+'Mecra Kırılımı'!X1896+'Mecra Kırılımı'!X1936+'Mecra Kırılımı'!X1976+'Mecra Kırılımı'!X2016+'Mecra Kırılımı'!X2056+'Mecra Kırılımı'!X2096+'Mecra Kırılımı'!X2136+'Mecra Kırılımı'!X2176+'Mecra Kırılımı'!X2216+'Mecra Kırılımı'!X2256+'Mecra Kırılımı'!X2296+'Mecra Kırılımı'!X2336+'Mecra Kırılımı'!X2376+'Mecra Kırılımı'!X2416+'Mecra Kırılımı'!X2456+'Mecra Kırılımı'!X2496+'Mecra Kırılımı'!X2536+'Mecra Kırılımı'!X2576+'Mecra Kırılımı'!X2616+'Mecra Kırılımı'!X2656+'Mecra Kırılımı'!X2696+'Mecra Kırılımı'!X2736+'Mecra Kırılımı'!X2776</f>
        <v>0</v>
      </c>
      <c r="Y134" s="128">
        <f>+'Mecra Kırılımı'!Y1856+'Mecra Kırılımı'!Y1896+'Mecra Kırılımı'!Y1936+'Mecra Kırılımı'!Y1976+'Mecra Kırılımı'!Y2016+'Mecra Kırılımı'!Y2056+'Mecra Kırılımı'!Y2096+'Mecra Kırılımı'!Y2136+'Mecra Kırılımı'!Y2176+'Mecra Kırılımı'!Y2216+'Mecra Kırılımı'!Y2256+'Mecra Kırılımı'!Y2296+'Mecra Kırılımı'!Y2336+'Mecra Kırılımı'!Y2376+'Mecra Kırılımı'!Y2416+'Mecra Kırılımı'!Y2456+'Mecra Kırılımı'!Y2496+'Mecra Kırılımı'!Y2536+'Mecra Kırılımı'!Y2576+'Mecra Kırılımı'!Y2616+'Mecra Kırılımı'!Y2656+'Mecra Kırılımı'!Y2696+'Mecra Kırılımı'!Y2736+'Mecra Kırılımı'!Y2776</f>
        <v>0</v>
      </c>
      <c r="Z134" s="128">
        <f>+'Mecra Kırılımı'!Z1856+'Mecra Kırılımı'!Z1896+'Mecra Kırılımı'!Z1936+'Mecra Kırılımı'!Z1976+'Mecra Kırılımı'!Z2016+'Mecra Kırılımı'!Z2056+'Mecra Kırılımı'!Z2096+'Mecra Kırılımı'!Z2136+'Mecra Kırılımı'!Z2176+'Mecra Kırılımı'!Z2216+'Mecra Kırılımı'!Z2256+'Mecra Kırılımı'!Z2296+'Mecra Kırılımı'!Z2336+'Mecra Kırılımı'!Z2376+'Mecra Kırılımı'!Z2416+'Mecra Kırılımı'!Z2456+'Mecra Kırılımı'!Z2496+'Mecra Kırılımı'!Z2536+'Mecra Kırılımı'!Z2576+'Mecra Kırılımı'!Z2616+'Mecra Kırılımı'!Z2656+'Mecra Kırılımı'!Z2696+'Mecra Kırılımı'!Z2736+'Mecra Kırılımı'!Z2776</f>
        <v>0</v>
      </c>
      <c r="AA134" s="128">
        <f>+'Mecra Kırılımı'!AA1856+'Mecra Kırılımı'!AA1896+'Mecra Kırılımı'!AA1936+'Mecra Kırılımı'!AA1976+'Mecra Kırılımı'!AA2016+'Mecra Kırılımı'!AA2056+'Mecra Kırılımı'!AA2096+'Mecra Kırılımı'!AA2136+'Mecra Kırılımı'!AA2176+'Mecra Kırılımı'!AA2216+'Mecra Kırılımı'!AA2256+'Mecra Kırılımı'!AA2296+'Mecra Kırılımı'!AA2336+'Mecra Kırılımı'!AA2376+'Mecra Kırılımı'!AA2416+'Mecra Kırılımı'!AA2456+'Mecra Kırılımı'!AA2496+'Mecra Kırılımı'!AA2536+'Mecra Kırılımı'!AA2576+'Mecra Kırılımı'!AA2616+'Mecra Kırılımı'!AA2656+'Mecra Kırılımı'!AA2696+'Mecra Kırılımı'!AA2736+'Mecra Kırılımı'!AA2776</f>
        <v>0</v>
      </c>
      <c r="AB134" s="128">
        <f>+'Mecra Kırılımı'!AB1856+'Mecra Kırılımı'!AB1896+'Mecra Kırılımı'!AB1936+'Mecra Kırılımı'!AB1976+'Mecra Kırılımı'!AB2016+'Mecra Kırılımı'!AB2056+'Mecra Kırılımı'!AB2096+'Mecra Kırılımı'!AB2136+'Mecra Kırılımı'!AB2176+'Mecra Kırılımı'!AB2216+'Mecra Kırılımı'!AB2256+'Mecra Kırılımı'!AB2296+'Mecra Kırılımı'!AB2336+'Mecra Kırılımı'!AB2376+'Mecra Kırılımı'!AB2416+'Mecra Kırılımı'!AB2456+'Mecra Kırılımı'!AB2496+'Mecra Kırılımı'!AB2536+'Mecra Kırılımı'!AB2576+'Mecra Kırılımı'!AB2616+'Mecra Kırılımı'!AB2656+'Mecra Kırılımı'!AB2696+'Mecra Kırılımı'!AB2736+'Mecra Kırılımı'!AB2776</f>
        <v>0</v>
      </c>
      <c r="AC134" s="128">
        <f>+'Mecra Kırılımı'!AC1856+'Mecra Kırılımı'!AC1896+'Mecra Kırılımı'!AC1936+'Mecra Kırılımı'!AC1976+'Mecra Kırılımı'!AC2016+'Mecra Kırılımı'!AC2056+'Mecra Kırılımı'!AC2096+'Mecra Kırılımı'!AC2136+'Mecra Kırılımı'!AC2176+'Mecra Kırılımı'!AC2216+'Mecra Kırılımı'!AC2256+'Mecra Kırılımı'!AC2296+'Mecra Kırılımı'!AC2336+'Mecra Kırılımı'!AC2376+'Mecra Kırılımı'!AC2416+'Mecra Kırılımı'!AC2456+'Mecra Kırılımı'!AC2496+'Mecra Kırılımı'!AC2536+'Mecra Kırılımı'!AC2576+'Mecra Kırılımı'!AC2616+'Mecra Kırılımı'!AC2656+'Mecra Kırılımı'!AC2696+'Mecra Kırılımı'!AC2736+'Mecra Kırılımı'!AC2776</f>
        <v>0</v>
      </c>
      <c r="AD134" s="128">
        <f>+'Mecra Kırılımı'!AD1856+'Mecra Kırılımı'!AD1896+'Mecra Kırılımı'!AD1936+'Mecra Kırılımı'!AD1976+'Mecra Kırılımı'!AD2016+'Mecra Kırılımı'!AD2056+'Mecra Kırılımı'!AD2096+'Mecra Kırılımı'!AD2136+'Mecra Kırılımı'!AD2176+'Mecra Kırılımı'!AD2216+'Mecra Kırılımı'!AD2256+'Mecra Kırılımı'!AD2296+'Mecra Kırılımı'!AD2336+'Mecra Kırılımı'!AD2376+'Mecra Kırılımı'!AD2416+'Mecra Kırılımı'!AD2456+'Mecra Kırılımı'!AD2496+'Mecra Kırılımı'!AD2536+'Mecra Kırılımı'!AD2576+'Mecra Kırılımı'!AD2616+'Mecra Kırılımı'!AD2656+'Mecra Kırılımı'!AD2696+'Mecra Kırılımı'!AD2736+'Mecra Kırılımı'!AD2776</f>
        <v>0</v>
      </c>
      <c r="AE134" s="55">
        <f t="shared" si="74"/>
        <v>288.36533333333335</v>
      </c>
      <c r="AF134" s="136"/>
    </row>
    <row r="135" spans="2:32" ht="15.75" thickBot="1" x14ac:dyDescent="0.3">
      <c r="B135" s="400"/>
      <c r="C135" s="122" t="s">
        <v>61</v>
      </c>
      <c r="D135" s="129">
        <f>+'Mecra Kırılımı'!D1857+'Mecra Kırılımı'!D1897+'Mecra Kırılımı'!D1937+'Mecra Kırılımı'!D1977+'Mecra Kırılımı'!D2017+'Mecra Kırılımı'!D2057+'Mecra Kırılımı'!D2097+'Mecra Kırılımı'!D2137+'Mecra Kırılımı'!D2177+'Mecra Kırılımı'!D2217+'Mecra Kırılımı'!D2257+'Mecra Kırılımı'!D2297+'Mecra Kırılımı'!D2337+'Mecra Kırılımı'!D2377+'Mecra Kırılımı'!D2417+'Mecra Kırılımı'!D2457+'Mecra Kırılımı'!D2497+'Mecra Kırılımı'!D2537+'Mecra Kırılımı'!D2577+'Mecra Kırılımı'!D2617+'Mecra Kırılımı'!D2657+'Mecra Kırılımı'!D2697+'Mecra Kırılımı'!D2737+'Mecra Kırılımı'!D2777</f>
        <v>2965</v>
      </c>
      <c r="E135" s="129">
        <f>+'Mecra Kırılımı'!E1857+'Mecra Kırılımı'!E1897+'Mecra Kırılımı'!E1937+'Mecra Kırılımı'!E1977+'Mecra Kırılımı'!E2017+'Mecra Kırılımı'!E2057+'Mecra Kırılımı'!E2097+'Mecra Kırılımı'!E2137+'Mecra Kırılımı'!E2177+'Mecra Kırılımı'!E2217+'Mecra Kırılımı'!E2257+'Mecra Kırılımı'!E2297+'Mecra Kırılımı'!E2337+'Mecra Kırılımı'!E2377+'Mecra Kırılımı'!E2417+'Mecra Kırılımı'!E2457+'Mecra Kırılımı'!E2497+'Mecra Kırılımı'!E2537+'Mecra Kırılımı'!E2577+'Mecra Kırılımı'!E2617+'Mecra Kırılımı'!E2657+'Mecra Kırılımı'!E2697+'Mecra Kırılımı'!E2737+'Mecra Kırılımı'!E2777</f>
        <v>7950</v>
      </c>
      <c r="F135" s="129">
        <f>+'Mecra Kırılımı'!F1857+'Mecra Kırılımı'!F1897+'Mecra Kırılımı'!F1937+'Mecra Kırılımı'!F1977+'Mecra Kırılımı'!F2017+'Mecra Kırılımı'!F2057+'Mecra Kırılımı'!F2097+'Mecra Kırılımı'!F2137+'Mecra Kırılımı'!F2177+'Mecra Kırılımı'!F2217+'Mecra Kırılımı'!F2257+'Mecra Kırılımı'!F2297+'Mecra Kırılımı'!F2337+'Mecra Kırılımı'!F2377+'Mecra Kırılımı'!F2417+'Mecra Kırılımı'!F2457+'Mecra Kırılımı'!F2497+'Mecra Kırılımı'!F2537+'Mecra Kırılımı'!F2577+'Mecra Kırılımı'!F2617+'Mecra Kırılımı'!F2657+'Mecra Kırılımı'!F2697+'Mecra Kırılımı'!F2737+'Mecra Kırılımı'!F2777</f>
        <v>2965</v>
      </c>
      <c r="G135" s="129">
        <f>+'Mecra Kırılımı'!G1857+'Mecra Kırılımı'!G1897+'Mecra Kırılımı'!G1937+'Mecra Kırılımı'!G1977+'Mecra Kırılımı'!G2017+'Mecra Kırılımı'!G2057+'Mecra Kırılımı'!G2097+'Mecra Kırılımı'!G2137+'Mecra Kırılımı'!G2177+'Mecra Kırılımı'!G2217+'Mecra Kırılımı'!G2257+'Mecra Kırılımı'!G2297+'Mecra Kırılımı'!G2337+'Mecra Kırılımı'!G2377+'Mecra Kırılımı'!G2417+'Mecra Kırılımı'!G2457+'Mecra Kırılımı'!G2497+'Mecra Kırılımı'!G2537+'Mecra Kırılımı'!G2577+'Mecra Kırılımı'!G2617+'Mecra Kırılımı'!G2657+'Mecra Kırılımı'!G2697+'Mecra Kırılımı'!G2737+'Mecra Kırılımı'!G2777</f>
        <v>2000</v>
      </c>
      <c r="H135" s="129">
        <f>+'Mecra Kırılımı'!H1857+'Mecra Kırılımı'!H1897+'Mecra Kırılımı'!H1937+'Mecra Kırılımı'!H1977+'Mecra Kırılımı'!H2017+'Mecra Kırılımı'!H2057+'Mecra Kırılımı'!H2097+'Mecra Kırılımı'!H2137+'Mecra Kırılımı'!H2177+'Mecra Kırılımı'!H2217+'Mecra Kırılımı'!H2257+'Mecra Kırılımı'!H2297+'Mecra Kırılımı'!H2337+'Mecra Kırılımı'!H2377+'Mecra Kırılımı'!H2417+'Mecra Kırılımı'!H2457+'Mecra Kırılımı'!H2497+'Mecra Kırılımı'!H2537+'Mecra Kırılımı'!H2577+'Mecra Kırılımı'!H2617+'Mecra Kırılımı'!H2657+'Mecra Kırılımı'!H2697+'Mecra Kırılımı'!H2737+'Mecra Kırılımı'!H2777</f>
        <v>71265</v>
      </c>
      <c r="I135" s="129">
        <f>+'Mecra Kırılımı'!I1857+'Mecra Kırılımı'!I1897+'Mecra Kırılımı'!I1937+'Mecra Kırılımı'!I1977+'Mecra Kırılımı'!I2017+'Mecra Kırılımı'!I2057+'Mecra Kırılımı'!I2097+'Mecra Kırılımı'!I2137+'Mecra Kırılımı'!I2177+'Mecra Kırılımı'!I2217+'Mecra Kırılımı'!I2257+'Mecra Kırılımı'!I2297+'Mecra Kırılımı'!I2337+'Mecra Kırılımı'!I2377+'Mecra Kırılımı'!I2417+'Mecra Kırılımı'!I2457+'Mecra Kırılımı'!I2497+'Mecra Kırılımı'!I2537+'Mecra Kırılımı'!I2577+'Mecra Kırılımı'!I2617+'Mecra Kırılımı'!I2657+'Mecra Kırılımı'!I2697+'Mecra Kırılımı'!I2737+'Mecra Kırılımı'!I2777</f>
        <v>65665</v>
      </c>
      <c r="J135" s="129">
        <f>+'Mecra Kırılımı'!J1857+'Mecra Kırılımı'!J1897+'Mecra Kırılımı'!J1937+'Mecra Kırılımı'!J1977+'Mecra Kırılımı'!J2017+'Mecra Kırılımı'!J2057+'Mecra Kırılımı'!J2097+'Mecra Kırılımı'!J2137+'Mecra Kırılımı'!J2177+'Mecra Kırılımı'!J2217+'Mecra Kırılımı'!J2257+'Mecra Kırılımı'!J2297+'Mecra Kırılımı'!J2337+'Mecra Kırılımı'!J2377+'Mecra Kırılımı'!J2417+'Mecra Kırılımı'!J2457+'Mecra Kırılımı'!J2497+'Mecra Kırılımı'!J2537+'Mecra Kırılımı'!J2577+'Mecra Kırılımı'!J2617+'Mecra Kırılımı'!J2657+'Mecra Kırılımı'!J2697+'Mecra Kırılımı'!J2737+'Mecra Kırılımı'!J2777</f>
        <v>12965</v>
      </c>
      <c r="K135" s="129">
        <f>+'Mecra Kırılımı'!K1857+'Mecra Kırılımı'!K1897+'Mecra Kırılımı'!K1937+'Mecra Kırılımı'!K1977+'Mecra Kırılımı'!K2017+'Mecra Kırılımı'!K2057+'Mecra Kırılımı'!K2097+'Mecra Kırılımı'!K2137+'Mecra Kırılımı'!K2177+'Mecra Kırılımı'!K2217+'Mecra Kırılımı'!K2257+'Mecra Kırılımı'!K2297+'Mecra Kırılımı'!K2337+'Mecra Kırılımı'!K2377+'Mecra Kırılımı'!K2417+'Mecra Kırılımı'!K2457+'Mecra Kırılımı'!K2497+'Mecra Kırılımı'!K2537+'Mecra Kırılımı'!K2577+'Mecra Kırılımı'!K2617+'Mecra Kırılımı'!K2657+'Mecra Kırılımı'!K2697+'Mecra Kırılımı'!K2737+'Mecra Kırılımı'!K2777</f>
        <v>44000</v>
      </c>
      <c r="L135" s="129">
        <f>+'Mecra Kırılımı'!L1857+'Mecra Kırılımı'!L1897+'Mecra Kırılımı'!L1937+'Mecra Kırılımı'!L1977+'Mecra Kırılımı'!L2017+'Mecra Kırılımı'!L2057+'Mecra Kırılımı'!L2097+'Mecra Kırılımı'!L2137+'Mecra Kırılımı'!L2177+'Mecra Kırılımı'!L2217+'Mecra Kırılımı'!L2257+'Mecra Kırılımı'!L2297+'Mecra Kırılımı'!L2337+'Mecra Kırılımı'!L2377+'Mecra Kırılımı'!L2417+'Mecra Kırılımı'!L2457+'Mecra Kırılımı'!L2497+'Mecra Kırılımı'!L2537+'Mecra Kırılımı'!L2577+'Mecra Kırılımı'!L2617+'Mecra Kırılımı'!L2657+'Mecra Kırılımı'!L2697+'Mecra Kırılımı'!L2737+'Mecra Kırılımı'!L2777</f>
        <v>2965</v>
      </c>
      <c r="M135" s="129">
        <f>+'Mecra Kırılımı'!M1857+'Mecra Kırılımı'!M1897+'Mecra Kırılımı'!M1937+'Mecra Kırılımı'!M1977+'Mecra Kırılımı'!M2017+'Mecra Kırılımı'!M2057+'Mecra Kırılımı'!M2097+'Mecra Kırılımı'!M2137+'Mecra Kırılımı'!M2177+'Mecra Kırılımı'!M2217+'Mecra Kırılımı'!M2257+'Mecra Kırılımı'!M2297+'Mecra Kırılımı'!M2337+'Mecra Kırılımı'!M2377+'Mecra Kırılımı'!M2417+'Mecra Kırılımı'!M2457+'Mecra Kırılımı'!M2497+'Mecra Kırılımı'!M2537+'Mecra Kırılımı'!M2577+'Mecra Kırılımı'!M2617+'Mecra Kırılımı'!M2657+'Mecra Kırılımı'!M2697+'Mecra Kırılımı'!M2737+'Mecra Kırılımı'!M2777</f>
        <v>2000</v>
      </c>
      <c r="N135" s="129">
        <f>+'Mecra Kırılımı'!N1857+'Mecra Kırılımı'!N1897+'Mecra Kırılımı'!N1937+'Mecra Kırılımı'!N1977+'Mecra Kırılımı'!N2017+'Mecra Kırılımı'!N2057+'Mecra Kırılımı'!N2097+'Mecra Kırılımı'!N2137+'Mecra Kırılımı'!N2177+'Mecra Kırılımı'!N2217+'Mecra Kırılımı'!N2257+'Mecra Kırılımı'!N2297+'Mecra Kırılımı'!N2337+'Mecra Kırılımı'!N2377+'Mecra Kırılımı'!N2417+'Mecra Kırılımı'!N2457+'Mecra Kırılımı'!N2497+'Mecra Kırılımı'!N2537+'Mecra Kırılımı'!N2577+'Mecra Kırılımı'!N2617+'Mecra Kırılımı'!N2657+'Mecra Kırılımı'!N2697+'Mecra Kırılımı'!N2737+'Mecra Kırılımı'!N2777</f>
        <v>2965</v>
      </c>
      <c r="O135" s="129">
        <f>+'Mecra Kırılımı'!O1857+'Mecra Kırılımı'!O1897+'Mecra Kırılımı'!O1937+'Mecra Kırılımı'!O1977+'Mecra Kırılımı'!O2017+'Mecra Kırılımı'!O2057+'Mecra Kırılımı'!O2097+'Mecra Kırılımı'!O2137+'Mecra Kırılımı'!O2177+'Mecra Kırılımı'!O2217+'Mecra Kırılımı'!O2257+'Mecra Kırılımı'!O2297+'Mecra Kırılımı'!O2337+'Mecra Kırılımı'!O2377+'Mecra Kırılımı'!O2417+'Mecra Kırılımı'!O2457+'Mecra Kırılımı'!O2497+'Mecra Kırılımı'!O2537+'Mecra Kırılımı'!O2577+'Mecra Kırılımı'!O2617+'Mecra Kırılımı'!O2657+'Mecra Kırılımı'!O2697+'Mecra Kırılımı'!O2737+'Mecra Kırılımı'!O2777</f>
        <v>2000</v>
      </c>
      <c r="P135" s="144">
        <f t="shared" si="52"/>
        <v>219705</v>
      </c>
      <c r="Q135" s="4"/>
      <c r="R135" s="123" t="s">
        <v>222</v>
      </c>
      <c r="S135" s="128">
        <f>+'Mecra Kırılımı'!S1857+'Mecra Kırılımı'!S1897+'Mecra Kırılımı'!S1937+'Mecra Kırılımı'!S1977+'Mecra Kırılımı'!S2017+'Mecra Kırılımı'!S2057+'Mecra Kırılımı'!S2097+'Mecra Kırılımı'!S2137+'Mecra Kırılımı'!S2177+'Mecra Kırılımı'!S2217+'Mecra Kırılımı'!S2257+'Mecra Kırılımı'!S2297+'Mecra Kırılımı'!S2337+'Mecra Kırılımı'!S2377+'Mecra Kırılımı'!S2417+'Mecra Kırılımı'!S2457+'Mecra Kırılımı'!S2497+'Mecra Kırılımı'!S2537+'Mecra Kırılımı'!S2577+'Mecra Kırılımı'!S2617+'Mecra Kırılımı'!S2657+'Mecra Kırılımı'!S2697+'Mecra Kırılımı'!S2737+'Mecra Kırılımı'!S2777</f>
        <v>25.05150136813327</v>
      </c>
      <c r="T135" s="128">
        <f>+'Mecra Kırılımı'!T1857+'Mecra Kırılımı'!T1897+'Mecra Kırılımı'!T1937+'Mecra Kırılımı'!T1977+'Mecra Kırılımı'!T2017+'Mecra Kırılımı'!T2057+'Mecra Kırılımı'!T2097+'Mecra Kırılımı'!T2137+'Mecra Kırılımı'!T2177+'Mecra Kırılımı'!T2217+'Mecra Kırılımı'!T2257+'Mecra Kırılımı'!T2297+'Mecra Kırılımı'!T2337+'Mecra Kırılımı'!T2377+'Mecra Kırılımı'!T2417+'Mecra Kırılımı'!T2457+'Mecra Kırılımı'!T2497+'Mecra Kırılımı'!T2537+'Mecra Kırılımı'!T2577+'Mecra Kırılımı'!T2617+'Mecra Kırılımı'!T2657+'Mecra Kırılımı'!T2697+'Mecra Kırılımı'!T2737+'Mecra Kırılımı'!T2777</f>
        <v>25.061262291670008</v>
      </c>
      <c r="U135" s="128">
        <f>+'Mecra Kırılımı'!U1857+'Mecra Kırılımı'!U1897+'Mecra Kırılımı'!U1937+'Mecra Kırılımı'!U1977+'Mecra Kırılımı'!U2017+'Mecra Kırılımı'!U2057+'Mecra Kırılımı'!U2097+'Mecra Kırılımı'!U2137+'Mecra Kırılımı'!U2177+'Mecra Kırılımı'!U2217+'Mecra Kırılımı'!U2257+'Mecra Kırılımı'!U2297+'Mecra Kırılımı'!U2337+'Mecra Kırılımı'!U2377+'Mecra Kırılımı'!U2417+'Mecra Kırılımı'!U2457+'Mecra Kırılımı'!U2497+'Mecra Kırılımı'!U2537+'Mecra Kırılımı'!U2577+'Mecra Kırılımı'!U2617+'Mecra Kırılımı'!U2657+'Mecra Kırılımı'!U2697+'Mecra Kırılımı'!U2737+'Mecra Kırılımı'!U2777</f>
        <v>71.294179413905326</v>
      </c>
      <c r="V135" s="128">
        <f>+'Mecra Kırılımı'!V1857+'Mecra Kırılımı'!V1897+'Mecra Kırılımı'!V1937+'Mecra Kırılımı'!V1977+'Mecra Kırılımı'!V2017+'Mecra Kırılımı'!V2057+'Mecra Kırılımı'!V2097+'Mecra Kırılımı'!V2137+'Mecra Kırılımı'!V2177+'Mecra Kırılımı'!V2217+'Mecra Kırılımı'!V2257+'Mecra Kırılımı'!V2297+'Mecra Kırılımı'!V2337+'Mecra Kırılımı'!V2377+'Mecra Kırılımı'!V2417+'Mecra Kırılımı'!V2457+'Mecra Kırılımı'!V2497+'Mecra Kırılımı'!V2537+'Mecra Kırılımı'!V2577+'Mecra Kırılımı'!V2617+'Mecra Kırılımı'!V2657+'Mecra Kırılımı'!V2697+'Mecra Kırılımı'!V2737+'Mecra Kırılımı'!V2777</f>
        <v>1346.6767502834364</v>
      </c>
      <c r="W135" s="128">
        <f>+'Mecra Kırılımı'!W1857+'Mecra Kırılımı'!W1897+'Mecra Kırılımı'!W1937+'Mecra Kırılımı'!W1977+'Mecra Kırılımı'!W2017+'Mecra Kırılımı'!W2057+'Mecra Kırılımı'!W2097+'Mecra Kırılımı'!W2137+'Mecra Kırılımı'!W2177+'Mecra Kırılımı'!W2217+'Mecra Kırılımı'!W2257+'Mecra Kırılımı'!W2297+'Mecra Kırılımı'!W2337+'Mecra Kırılımı'!W2377+'Mecra Kırılımı'!W2417+'Mecra Kırılımı'!W2457+'Mecra Kırılımı'!W2497+'Mecra Kırılımı'!W2537+'Mecra Kırılımı'!W2577+'Mecra Kırılımı'!W2617+'Mecra Kırılımı'!W2657+'Mecra Kırılımı'!W2697+'Mecra Kırılımı'!W2737+'Mecra Kırılımı'!W2777</f>
        <v>958.87324341965825</v>
      </c>
      <c r="X135" s="128">
        <f>+'Mecra Kırılımı'!X1857+'Mecra Kırılımı'!X1897+'Mecra Kırılımı'!X1937+'Mecra Kırılımı'!X1977+'Mecra Kırılımı'!X2017+'Mecra Kırılımı'!X2057+'Mecra Kırılımı'!X2097+'Mecra Kırılımı'!X2137+'Mecra Kırılımı'!X2177+'Mecra Kırılımı'!X2217+'Mecra Kırılımı'!X2257+'Mecra Kırılımı'!X2297+'Mecra Kırılımı'!X2337+'Mecra Kırılımı'!X2377+'Mecra Kırılımı'!X2417+'Mecra Kırılımı'!X2457+'Mecra Kırılımı'!X2497+'Mecra Kırılımı'!X2537+'Mecra Kırılımı'!X2577+'Mecra Kırılımı'!X2617+'Mecra Kırılımı'!X2657+'Mecra Kırılımı'!X2697+'Mecra Kırılımı'!X2737+'Mecra Kırılımı'!X2777</f>
        <v>1474.5778798566726</v>
      </c>
      <c r="Y135" s="128">
        <f>+'Mecra Kırılımı'!Y1857+'Mecra Kırılımı'!Y1897+'Mecra Kırılımı'!Y1937+'Mecra Kırılımı'!Y1977+'Mecra Kırılımı'!Y2017+'Mecra Kırılımı'!Y2057+'Mecra Kırılımı'!Y2097+'Mecra Kırılımı'!Y2137+'Mecra Kırılımı'!Y2177+'Mecra Kırılımı'!Y2217+'Mecra Kırılımı'!Y2257+'Mecra Kırılımı'!Y2297+'Mecra Kırılımı'!Y2337+'Mecra Kırılımı'!Y2377+'Mecra Kırılımı'!Y2417+'Mecra Kırılımı'!Y2457+'Mecra Kırılımı'!Y2497+'Mecra Kırılımı'!Y2537+'Mecra Kırılımı'!Y2577+'Mecra Kırılımı'!Y2617+'Mecra Kırılımı'!Y2657+'Mecra Kırılımı'!Y2697+'Mecra Kırılımı'!Y2737+'Mecra Kırılımı'!Y2777</f>
        <v>862.79245208081318</v>
      </c>
      <c r="Z135" s="128">
        <f>+'Mecra Kırılımı'!Z1857+'Mecra Kırılımı'!Z1897+'Mecra Kırılımı'!Z1937+'Mecra Kırılımı'!Z1977+'Mecra Kırılımı'!Z2017+'Mecra Kırılımı'!Z2057+'Mecra Kırılımı'!Z2097+'Mecra Kırılımı'!Z2137+'Mecra Kırılımı'!Z2177+'Mecra Kırılımı'!Z2217+'Mecra Kırılımı'!Z2257+'Mecra Kırılımı'!Z2297+'Mecra Kırılımı'!Z2337+'Mecra Kırılımı'!Z2377+'Mecra Kırılımı'!Z2417+'Mecra Kırılımı'!Z2457+'Mecra Kırılımı'!Z2497+'Mecra Kırılımı'!Z2537+'Mecra Kırılımı'!Z2577+'Mecra Kırılımı'!Z2617+'Mecra Kırılımı'!Z2657+'Mecra Kırılımı'!Z2697+'Mecra Kırılımı'!Z2737+'Mecra Kırılımı'!Z2777</f>
        <v>636.98222836808782</v>
      </c>
      <c r="AA135" s="128">
        <f>+'Mecra Kırılımı'!AA1857+'Mecra Kırılımı'!AA1897+'Mecra Kırılımı'!AA1937+'Mecra Kırılımı'!AA1977+'Mecra Kırılımı'!AA2017+'Mecra Kırılımı'!AA2057+'Mecra Kırılımı'!AA2097+'Mecra Kırılımı'!AA2137+'Mecra Kırılımı'!AA2177+'Mecra Kırılımı'!AA2217+'Mecra Kırılımı'!AA2257+'Mecra Kırılımı'!AA2297+'Mecra Kırılımı'!AA2337+'Mecra Kırılımı'!AA2377+'Mecra Kırılımı'!AA2417+'Mecra Kırılımı'!AA2457+'Mecra Kırılımı'!AA2497+'Mecra Kırılımı'!AA2537+'Mecra Kırılımı'!AA2577+'Mecra Kırılımı'!AA2617+'Mecra Kırılımı'!AA2657+'Mecra Kırılımı'!AA2697+'Mecra Kırılımı'!AA2737+'Mecra Kırılımı'!AA2777</f>
        <v>323.80931241063678</v>
      </c>
      <c r="AB135" s="128">
        <f>+'Mecra Kırılımı'!AB1857+'Mecra Kırılımı'!AB1897+'Mecra Kırılımı'!AB1937+'Mecra Kırılımı'!AB1977+'Mecra Kırılımı'!AB2017+'Mecra Kırılımı'!AB2057+'Mecra Kırılımı'!AB2097+'Mecra Kırılımı'!AB2137+'Mecra Kırılımı'!AB2177+'Mecra Kırılımı'!AB2217+'Mecra Kırılımı'!AB2257+'Mecra Kırılımı'!AB2297+'Mecra Kırılımı'!AB2337+'Mecra Kırılımı'!AB2377+'Mecra Kırılımı'!AB2417+'Mecra Kırılımı'!AB2457+'Mecra Kırılımı'!AB2497+'Mecra Kırılımı'!AB2537+'Mecra Kırılımı'!AB2577+'Mecra Kırılımı'!AB2617+'Mecra Kırılımı'!AB2657+'Mecra Kırılımı'!AB2697+'Mecra Kırılımı'!AB2737+'Mecra Kırılımı'!AB2777</f>
        <v>28.661474887727689</v>
      </c>
      <c r="AC135" s="128">
        <f>+'Mecra Kırılımı'!AC1857+'Mecra Kırılımı'!AC1897+'Mecra Kırılımı'!AC1937+'Mecra Kırılımı'!AC1977+'Mecra Kırılımı'!AC2017+'Mecra Kırılımı'!AC2057+'Mecra Kırılımı'!AC2097+'Mecra Kırılımı'!AC2137+'Mecra Kırılımı'!AC2177+'Mecra Kırılımı'!AC2217+'Mecra Kırılımı'!AC2257+'Mecra Kırılımı'!AC2297+'Mecra Kırılımı'!AC2337+'Mecra Kırılımı'!AC2377+'Mecra Kırılımı'!AC2417+'Mecra Kırılımı'!AC2457+'Mecra Kırılımı'!AC2497+'Mecra Kırılımı'!AC2537+'Mecra Kırılımı'!AC2577+'Mecra Kırılımı'!AC2617+'Mecra Kırılımı'!AC2657+'Mecra Kırılımı'!AC2697+'Mecra Kırılımı'!AC2737+'Mecra Kırılımı'!AC2777</f>
        <v>28.774042415346749</v>
      </c>
      <c r="AD135" s="128">
        <f>+'Mecra Kırılımı'!AD1857+'Mecra Kırılımı'!AD1897+'Mecra Kırılımı'!AD1937+'Mecra Kırılımı'!AD1977+'Mecra Kırılımı'!AD2017+'Mecra Kırılımı'!AD2057+'Mecra Kırılımı'!AD2097+'Mecra Kırılımı'!AD2137+'Mecra Kırılımı'!AD2177+'Mecra Kırılımı'!AD2217+'Mecra Kırılımı'!AD2257+'Mecra Kırılımı'!AD2297+'Mecra Kırılımı'!AD2337+'Mecra Kırılımı'!AD2377+'Mecra Kırılımı'!AD2417+'Mecra Kırılımı'!AD2457+'Mecra Kırılımı'!AD2497+'Mecra Kırılımı'!AD2537+'Mecra Kırılımı'!AD2577+'Mecra Kırılımı'!AD2617+'Mecra Kırılımı'!AD2657+'Mecra Kırılımı'!AD2697+'Mecra Kırılımı'!AD2737+'Mecra Kırılımı'!AD2777</f>
        <v>21.196595452974034</v>
      </c>
      <c r="AE135" s="55">
        <f t="shared" si="74"/>
        <v>5803.7509222490626</v>
      </c>
      <c r="AF135" s="136"/>
    </row>
    <row r="136" spans="2:32" ht="15.75" thickBot="1" x14ac:dyDescent="0.3">
      <c r="B136" s="400"/>
      <c r="C136" s="122" t="s">
        <v>62</v>
      </c>
      <c r="D136" s="129">
        <f>+'Mecra Kırılımı'!D1858+'Mecra Kırılımı'!D1898+'Mecra Kırılımı'!D1938+'Mecra Kırılımı'!D1978+'Mecra Kırılımı'!D2018+'Mecra Kırılımı'!D2058+'Mecra Kırılımı'!D2098+'Mecra Kırılımı'!D2138+'Mecra Kırılımı'!D2178+'Mecra Kırılımı'!D2218+'Mecra Kırılımı'!D2258+'Mecra Kırılımı'!D2298+'Mecra Kırılımı'!D2338+'Mecra Kırılımı'!D2378+'Mecra Kırılımı'!D2418+'Mecra Kırılımı'!D2458+'Mecra Kırılımı'!D2498+'Mecra Kırılımı'!D2538+'Mecra Kırılımı'!D2578+'Mecra Kırılımı'!D2618+'Mecra Kırılımı'!D2658+'Mecra Kırılımı'!D2698+'Mecra Kırılımı'!D2738+'Mecra Kırılımı'!D2778</f>
        <v>0</v>
      </c>
      <c r="E136" s="129">
        <f>+'Mecra Kırılımı'!E1858+'Mecra Kırılımı'!E1898+'Mecra Kırılımı'!E1938+'Mecra Kırılımı'!E1978+'Mecra Kırılımı'!E2018+'Mecra Kırılımı'!E2058+'Mecra Kırılımı'!E2098+'Mecra Kırılımı'!E2138+'Mecra Kırılımı'!E2178+'Mecra Kırılımı'!E2218+'Mecra Kırılımı'!E2258+'Mecra Kırılımı'!E2298+'Mecra Kırılımı'!E2338+'Mecra Kırılımı'!E2378+'Mecra Kırılımı'!E2418+'Mecra Kırılımı'!E2458+'Mecra Kırılımı'!E2498+'Mecra Kırılımı'!E2538+'Mecra Kırılımı'!E2578+'Mecra Kırılımı'!E2618+'Mecra Kırılımı'!E2658+'Mecra Kırılımı'!E2698+'Mecra Kırılımı'!E2738+'Mecra Kırılımı'!E2778</f>
        <v>0</v>
      </c>
      <c r="F136" s="129">
        <f>+'Mecra Kırılımı'!F1858+'Mecra Kırılımı'!F1898+'Mecra Kırılımı'!F1938+'Mecra Kırılımı'!F1978+'Mecra Kırılımı'!F2018+'Mecra Kırılımı'!F2058+'Mecra Kırılımı'!F2098+'Mecra Kırılımı'!F2138+'Mecra Kırılımı'!F2178+'Mecra Kırılımı'!F2218+'Mecra Kırılımı'!F2258+'Mecra Kırılımı'!F2298+'Mecra Kırılımı'!F2338+'Mecra Kırılımı'!F2378+'Mecra Kırılımı'!F2418+'Mecra Kırılımı'!F2458+'Mecra Kırılımı'!F2498+'Mecra Kırılımı'!F2538+'Mecra Kırılımı'!F2578+'Mecra Kırılımı'!F2618+'Mecra Kırılımı'!F2658+'Mecra Kırılımı'!F2698+'Mecra Kırılımı'!F2738+'Mecra Kırılımı'!F2778</f>
        <v>0</v>
      </c>
      <c r="G136" s="129">
        <f>+'Mecra Kırılımı'!G1858+'Mecra Kırılımı'!G1898+'Mecra Kırılımı'!G1938+'Mecra Kırılımı'!G1978+'Mecra Kırılımı'!G2018+'Mecra Kırılımı'!G2058+'Mecra Kırılımı'!G2098+'Mecra Kırılımı'!G2138+'Mecra Kırılımı'!G2178+'Mecra Kırılımı'!G2218+'Mecra Kırılımı'!G2258+'Mecra Kırılımı'!G2298+'Mecra Kırılımı'!G2338+'Mecra Kırılımı'!G2378+'Mecra Kırılımı'!G2418+'Mecra Kırılımı'!G2458+'Mecra Kırılımı'!G2498+'Mecra Kırılımı'!G2538+'Mecra Kırılımı'!G2578+'Mecra Kırılımı'!G2618+'Mecra Kırılımı'!G2658+'Mecra Kırılımı'!G2698+'Mecra Kırılımı'!G2738+'Mecra Kırılımı'!G2778</f>
        <v>45707</v>
      </c>
      <c r="H136" s="129">
        <f>+'Mecra Kırılımı'!H1858+'Mecra Kırılımı'!H1898+'Mecra Kırılımı'!H1938+'Mecra Kırılımı'!H1978+'Mecra Kırılımı'!H2018+'Mecra Kırılımı'!H2058+'Mecra Kırılımı'!H2098+'Mecra Kırılımı'!H2138+'Mecra Kırılımı'!H2178+'Mecra Kırılımı'!H2218+'Mecra Kırılımı'!H2258+'Mecra Kırılımı'!H2298+'Mecra Kırılımı'!H2338+'Mecra Kırılımı'!H2378+'Mecra Kırılımı'!H2418+'Mecra Kırılımı'!H2458+'Mecra Kırılımı'!H2498+'Mecra Kırılımı'!H2538+'Mecra Kırılımı'!H2578+'Mecra Kırılımı'!H2618+'Mecra Kırılımı'!H2658+'Mecra Kırılımı'!H2698+'Mecra Kırılımı'!H2738+'Mecra Kırılımı'!H2778</f>
        <v>91805</v>
      </c>
      <c r="I136" s="129">
        <f>+'Mecra Kırılımı'!I1858+'Mecra Kırılımı'!I1898+'Mecra Kırılımı'!I1938+'Mecra Kırılımı'!I1978+'Mecra Kırılımı'!I2018+'Mecra Kırılımı'!I2058+'Mecra Kırılımı'!I2098+'Mecra Kırılımı'!I2138+'Mecra Kırılımı'!I2178+'Mecra Kırılımı'!I2218+'Mecra Kırılımı'!I2258+'Mecra Kırılımı'!I2298+'Mecra Kırılımı'!I2338+'Mecra Kırılımı'!I2378+'Mecra Kırılımı'!I2418+'Mecra Kırılımı'!I2458+'Mecra Kırılımı'!I2498+'Mecra Kırılımı'!I2538+'Mecra Kırılımı'!I2578+'Mecra Kırılımı'!I2618+'Mecra Kırılımı'!I2658+'Mecra Kırılımı'!I2698+'Mecra Kırılımı'!I2738+'Mecra Kırılımı'!I2778</f>
        <v>101849</v>
      </c>
      <c r="J136" s="129">
        <f>+'Mecra Kırılımı'!J1858+'Mecra Kırılımı'!J1898+'Mecra Kırılımı'!J1938+'Mecra Kırılımı'!J1978+'Mecra Kırılımı'!J2018+'Mecra Kırılımı'!J2058+'Mecra Kırılımı'!J2098+'Mecra Kırılımı'!J2138+'Mecra Kırılımı'!J2178+'Mecra Kırılımı'!J2218+'Mecra Kırılımı'!J2258+'Mecra Kırılımı'!J2298+'Mecra Kırılımı'!J2338+'Mecra Kırılımı'!J2378+'Mecra Kırılımı'!J2418+'Mecra Kırılımı'!J2458+'Mecra Kırılımı'!J2498+'Mecra Kırılımı'!J2538+'Mecra Kırılımı'!J2578+'Mecra Kırılımı'!J2618+'Mecra Kırılımı'!J2658+'Mecra Kırılımı'!J2698+'Mecra Kırılımı'!J2738+'Mecra Kırılımı'!J2778</f>
        <v>48500</v>
      </c>
      <c r="K136" s="129">
        <f>+'Mecra Kırılımı'!K1858+'Mecra Kırılımı'!K1898+'Mecra Kırılımı'!K1938+'Mecra Kırılımı'!K1978+'Mecra Kırılımı'!K2018+'Mecra Kırılımı'!K2058+'Mecra Kırılımı'!K2098+'Mecra Kırılımı'!K2138+'Mecra Kırılımı'!K2178+'Mecra Kırılımı'!K2218+'Mecra Kırılımı'!K2258+'Mecra Kırılımı'!K2298+'Mecra Kırılımı'!K2338+'Mecra Kırılımı'!K2378+'Mecra Kırılımı'!K2418+'Mecra Kırılımı'!K2458+'Mecra Kırılımı'!K2498+'Mecra Kırılımı'!K2538+'Mecra Kırılımı'!K2578+'Mecra Kırılımı'!K2618+'Mecra Kırılımı'!K2658+'Mecra Kırılımı'!K2698+'Mecra Kırılımı'!K2738+'Mecra Kırılımı'!K2778</f>
        <v>48500</v>
      </c>
      <c r="L136" s="129">
        <f>+'Mecra Kırılımı'!L1858+'Mecra Kırılımı'!L1898+'Mecra Kırılımı'!L1938+'Mecra Kırılımı'!L1978+'Mecra Kırılımı'!L2018+'Mecra Kırılımı'!L2058+'Mecra Kırılımı'!L2098+'Mecra Kırılımı'!L2138+'Mecra Kırılımı'!L2178+'Mecra Kırılımı'!L2218+'Mecra Kırılımı'!L2258+'Mecra Kırılımı'!L2298+'Mecra Kırılımı'!L2338+'Mecra Kırılımı'!L2378+'Mecra Kırılımı'!L2418+'Mecra Kırılımı'!L2458+'Mecra Kırılımı'!L2498+'Mecra Kırılımı'!L2538+'Mecra Kırılımı'!L2578+'Mecra Kırılımı'!L2618+'Mecra Kırılımı'!L2658+'Mecra Kırılımı'!L2698+'Mecra Kırılımı'!L2738+'Mecra Kırılımı'!L2778</f>
        <v>10000</v>
      </c>
      <c r="M136" s="129">
        <f>+'Mecra Kırılımı'!M1858+'Mecra Kırılımı'!M1898+'Mecra Kırılımı'!M1938+'Mecra Kırılımı'!M1978+'Mecra Kırılımı'!M2018+'Mecra Kırılımı'!M2058+'Mecra Kırılımı'!M2098+'Mecra Kırılımı'!M2138+'Mecra Kırılımı'!M2178+'Mecra Kırılımı'!M2218+'Mecra Kırılımı'!M2258+'Mecra Kırılımı'!M2298+'Mecra Kırılımı'!M2338+'Mecra Kırılımı'!M2378+'Mecra Kırılımı'!M2418+'Mecra Kırılımı'!M2458+'Mecra Kırılımı'!M2498+'Mecra Kırılımı'!M2538+'Mecra Kırılımı'!M2578+'Mecra Kırılımı'!M2618+'Mecra Kırılımı'!M2658+'Mecra Kırılımı'!M2698+'Mecra Kırılımı'!M2738+'Mecra Kırılımı'!M2778</f>
        <v>0</v>
      </c>
      <c r="N136" s="129">
        <f>+'Mecra Kırılımı'!N1858+'Mecra Kırılımı'!N1898+'Mecra Kırılımı'!N1938+'Mecra Kırılımı'!N1978+'Mecra Kırılımı'!N2018+'Mecra Kırılımı'!N2058+'Mecra Kırılımı'!N2098+'Mecra Kırılımı'!N2138+'Mecra Kırılımı'!N2178+'Mecra Kırılımı'!N2218+'Mecra Kırılımı'!N2258+'Mecra Kırılımı'!N2298+'Mecra Kırılımı'!N2338+'Mecra Kırılımı'!N2378+'Mecra Kırılımı'!N2418+'Mecra Kırılımı'!N2458+'Mecra Kırılımı'!N2498+'Mecra Kırılımı'!N2538+'Mecra Kırılımı'!N2578+'Mecra Kırılımı'!N2618+'Mecra Kırılımı'!N2658+'Mecra Kırılımı'!N2698+'Mecra Kırılımı'!N2738+'Mecra Kırılımı'!N2778</f>
        <v>0</v>
      </c>
      <c r="O136" s="129">
        <f>+'Mecra Kırılımı'!O1858+'Mecra Kırılımı'!O1898+'Mecra Kırılımı'!O1938+'Mecra Kırılımı'!O1978+'Mecra Kırılımı'!O2018+'Mecra Kırılımı'!O2058+'Mecra Kırılımı'!O2098+'Mecra Kırılımı'!O2138+'Mecra Kırılımı'!O2178+'Mecra Kırılımı'!O2218+'Mecra Kırılımı'!O2258+'Mecra Kırılımı'!O2298+'Mecra Kırılımı'!O2338+'Mecra Kırılımı'!O2378+'Mecra Kırılımı'!O2418+'Mecra Kırılımı'!O2458+'Mecra Kırılımı'!O2498+'Mecra Kırılımı'!O2538+'Mecra Kırılımı'!O2578+'Mecra Kırılımı'!O2618+'Mecra Kırılımı'!O2658+'Mecra Kırılımı'!O2698+'Mecra Kırılımı'!O2738+'Mecra Kırılımı'!O2778</f>
        <v>0</v>
      </c>
      <c r="P136" s="144">
        <f t="shared" si="52"/>
        <v>346361</v>
      </c>
      <c r="Q136" s="4"/>
      <c r="R136" s="123" t="s">
        <v>223</v>
      </c>
      <c r="S136" s="128">
        <f>+'Mecra Kırılımı'!S1858+'Mecra Kırılımı'!S1898+'Mecra Kırılımı'!S1938+'Mecra Kırılımı'!S1978+'Mecra Kırılımı'!S2018+'Mecra Kırılımı'!S2058+'Mecra Kırılımı'!S2098+'Mecra Kırılımı'!S2138+'Mecra Kırılımı'!S2178+'Mecra Kırılımı'!S2218+'Mecra Kırılımı'!S2258+'Mecra Kırılımı'!S2298+'Mecra Kırılımı'!S2338+'Mecra Kırılımı'!S2378+'Mecra Kırılımı'!S2418+'Mecra Kırılımı'!S2458+'Mecra Kırılımı'!S2498+'Mecra Kırılımı'!S2538+'Mecra Kırılımı'!S2578+'Mecra Kırılımı'!S2618+'Mecra Kırılımı'!S2658+'Mecra Kırılımı'!S2698+'Mecra Kırılımı'!S2738+'Mecra Kırılımı'!S2778</f>
        <v>23.758404642333034</v>
      </c>
      <c r="T136" s="128">
        <f>+'Mecra Kırılımı'!T1858+'Mecra Kırılımı'!T1898+'Mecra Kırılımı'!T1938+'Mecra Kırılımı'!T1978+'Mecra Kırılımı'!T2018+'Mecra Kırılımı'!T2058+'Mecra Kırılımı'!T2098+'Mecra Kırılımı'!T2138+'Mecra Kırılımı'!T2178+'Mecra Kırılımı'!T2218+'Mecra Kırılımı'!T2258+'Mecra Kırılımı'!T2298+'Mecra Kırılımı'!T2338+'Mecra Kırılımı'!T2378+'Mecra Kırılımı'!T2418+'Mecra Kırılımı'!T2458+'Mecra Kırılımı'!T2498+'Mecra Kırılımı'!T2538+'Mecra Kırılımı'!T2578+'Mecra Kırılımı'!T2618+'Mecra Kırılımı'!T2658+'Mecra Kırılımı'!T2698+'Mecra Kırılımı'!T2738+'Mecra Kırılımı'!T2778</f>
        <v>23.197976091421861</v>
      </c>
      <c r="U136" s="128">
        <f>+'Mecra Kırılımı'!U1858+'Mecra Kırılımı'!U1898+'Mecra Kırılımı'!U1938+'Mecra Kırılımı'!U1978+'Mecra Kırılımı'!U2018+'Mecra Kırılımı'!U2058+'Mecra Kırılımı'!U2098+'Mecra Kırılımı'!U2138+'Mecra Kırılımı'!U2178+'Mecra Kırılımı'!U2218+'Mecra Kırılımı'!U2258+'Mecra Kırılımı'!U2298+'Mecra Kırılımı'!U2338+'Mecra Kırılımı'!U2378+'Mecra Kırılımı'!U2418+'Mecra Kırılımı'!U2458+'Mecra Kırılımı'!U2498+'Mecra Kırılımı'!U2538+'Mecra Kırılımı'!U2578+'Mecra Kırılımı'!U2618+'Mecra Kırılımı'!U2658+'Mecra Kırılımı'!U2698+'Mecra Kırılımı'!U2738+'Mecra Kırılımı'!U2778</f>
        <v>31.944921993560452</v>
      </c>
      <c r="V136" s="128">
        <f>+'Mecra Kırılımı'!V1858+'Mecra Kırılımı'!V1898+'Mecra Kırılımı'!V1938+'Mecra Kırılımı'!V1978+'Mecra Kırılımı'!V2018+'Mecra Kırılımı'!V2058+'Mecra Kırılımı'!V2098+'Mecra Kırılımı'!V2138+'Mecra Kırılımı'!V2178+'Mecra Kırılımı'!V2218+'Mecra Kırılımı'!V2258+'Mecra Kırılımı'!V2298+'Mecra Kırılımı'!V2338+'Mecra Kırılımı'!V2378+'Mecra Kırılımı'!V2418+'Mecra Kırılımı'!V2458+'Mecra Kırılımı'!V2498+'Mecra Kırılımı'!V2538+'Mecra Kırılımı'!V2578+'Mecra Kırılımı'!V2618+'Mecra Kırılımı'!V2658+'Mecra Kırılımı'!V2698+'Mecra Kırılımı'!V2738+'Mecra Kırılımı'!V2778</f>
        <v>1585.9065509677778</v>
      </c>
      <c r="W136" s="128">
        <f>+'Mecra Kırılımı'!W1858+'Mecra Kırılımı'!W1898+'Mecra Kırılımı'!W1938+'Mecra Kırılımı'!W1978+'Mecra Kırılımı'!W2018+'Mecra Kırılımı'!W2058+'Mecra Kırılımı'!W2098+'Mecra Kırılımı'!W2138+'Mecra Kırılımı'!W2178+'Mecra Kırılımı'!W2218+'Mecra Kırılımı'!W2258+'Mecra Kırılımı'!W2298+'Mecra Kırılımı'!W2338+'Mecra Kırılımı'!W2378+'Mecra Kırılımı'!W2418+'Mecra Kırılımı'!W2458+'Mecra Kırılımı'!W2498+'Mecra Kırılımı'!W2538+'Mecra Kırılımı'!W2578+'Mecra Kırılımı'!W2618+'Mecra Kırılımı'!W2658+'Mecra Kırılımı'!W2698+'Mecra Kırılımı'!W2738+'Mecra Kırılımı'!W2778</f>
        <v>2151.2067141256989</v>
      </c>
      <c r="X136" s="128">
        <f>+'Mecra Kırılımı'!X1858+'Mecra Kırılımı'!X1898+'Mecra Kırılımı'!X1938+'Mecra Kırılımı'!X1978+'Mecra Kırılımı'!X2018+'Mecra Kırılımı'!X2058+'Mecra Kırılımı'!X2098+'Mecra Kırılımı'!X2138+'Mecra Kırılımı'!X2178+'Mecra Kırılımı'!X2218+'Mecra Kırılımı'!X2258+'Mecra Kırılımı'!X2298+'Mecra Kırılımı'!X2338+'Mecra Kırılımı'!X2378+'Mecra Kırılımı'!X2418+'Mecra Kırılımı'!X2458+'Mecra Kırılımı'!X2498+'Mecra Kırılımı'!X2538+'Mecra Kırılımı'!X2578+'Mecra Kırılımı'!X2618+'Mecra Kırılımı'!X2658+'Mecra Kırılımı'!X2698+'Mecra Kırılımı'!X2738+'Mecra Kırılımı'!X2778</f>
        <v>1117.597498874889</v>
      </c>
      <c r="Y136" s="128">
        <f>+'Mecra Kırılımı'!Y1858+'Mecra Kırılımı'!Y1898+'Mecra Kırılımı'!Y1938+'Mecra Kırılımı'!Y1978+'Mecra Kırılımı'!Y2018+'Mecra Kırılımı'!Y2058+'Mecra Kırılımı'!Y2098+'Mecra Kırılımı'!Y2138+'Mecra Kırılımı'!Y2178+'Mecra Kırılımı'!Y2218+'Mecra Kırılımı'!Y2258+'Mecra Kırılımı'!Y2298+'Mecra Kırılımı'!Y2338+'Mecra Kırılımı'!Y2378+'Mecra Kırılımı'!Y2418+'Mecra Kırılımı'!Y2458+'Mecra Kırılımı'!Y2498+'Mecra Kırılımı'!Y2538+'Mecra Kırılımı'!Y2578+'Mecra Kırılımı'!Y2618+'Mecra Kırılımı'!Y2658+'Mecra Kırılımı'!Y2698+'Mecra Kırılımı'!Y2738+'Mecra Kırılımı'!Y2778</f>
        <v>1384.1104258971782</v>
      </c>
      <c r="Z136" s="128">
        <f>+'Mecra Kırılımı'!Z1858+'Mecra Kırılımı'!Z1898+'Mecra Kırılımı'!Z1938+'Mecra Kırılımı'!Z1978+'Mecra Kırılımı'!Z2018+'Mecra Kırılımı'!Z2058+'Mecra Kırılımı'!Z2098+'Mecra Kırılımı'!Z2138+'Mecra Kırılımı'!Z2178+'Mecra Kırılımı'!Z2218+'Mecra Kırılımı'!Z2258+'Mecra Kırılımı'!Z2298+'Mecra Kırılımı'!Z2338+'Mecra Kırılımı'!Z2378+'Mecra Kırılımı'!Z2418+'Mecra Kırılımı'!Z2458+'Mecra Kırılımı'!Z2498+'Mecra Kırılımı'!Z2538+'Mecra Kırılımı'!Z2578+'Mecra Kırılımı'!Z2618+'Mecra Kırılımı'!Z2658+'Mecra Kırılımı'!Z2698+'Mecra Kırılımı'!Z2738+'Mecra Kırılımı'!Z2778</f>
        <v>466.59853798573937</v>
      </c>
      <c r="AA136" s="128">
        <f>+'Mecra Kırılımı'!AA1858+'Mecra Kırılımı'!AA1898+'Mecra Kırılımı'!AA1938+'Mecra Kırılımı'!AA1978+'Mecra Kırılımı'!AA2018+'Mecra Kırılımı'!AA2058+'Mecra Kırılımı'!AA2098+'Mecra Kırılımı'!AA2138+'Mecra Kırılımı'!AA2178+'Mecra Kırılımı'!AA2218+'Mecra Kırılımı'!AA2258+'Mecra Kırılımı'!AA2298+'Mecra Kırılımı'!AA2338+'Mecra Kırılımı'!AA2378+'Mecra Kırılımı'!AA2418+'Mecra Kırılımı'!AA2458+'Mecra Kırılımı'!AA2498+'Mecra Kırılımı'!AA2538+'Mecra Kırılımı'!AA2578+'Mecra Kırılımı'!AA2618+'Mecra Kırılımı'!AA2658+'Mecra Kırılımı'!AA2698+'Mecra Kırılımı'!AA2738+'Mecra Kırılımı'!AA2778</f>
        <v>32.03563193646351</v>
      </c>
      <c r="AB136" s="128">
        <f>+'Mecra Kırılımı'!AB1858+'Mecra Kırılımı'!AB1898+'Mecra Kırılımı'!AB1938+'Mecra Kırılımı'!AB1978+'Mecra Kırılımı'!AB2018+'Mecra Kırılımı'!AB2058+'Mecra Kırılımı'!AB2098+'Mecra Kırılımı'!AB2138+'Mecra Kırılımı'!AB2178+'Mecra Kırılımı'!AB2218+'Mecra Kırılımı'!AB2258+'Mecra Kırılımı'!AB2298+'Mecra Kırılımı'!AB2338+'Mecra Kırılımı'!AB2378+'Mecra Kırılımı'!AB2418+'Mecra Kırılımı'!AB2458+'Mecra Kırılımı'!AB2498+'Mecra Kırılımı'!AB2538+'Mecra Kırılımı'!AB2578+'Mecra Kırılımı'!AB2618+'Mecra Kırılımı'!AB2658+'Mecra Kırılımı'!AB2698+'Mecra Kırılımı'!AB2738+'Mecra Kırılımı'!AB2778</f>
        <v>27.125471568663489</v>
      </c>
      <c r="AC136" s="128">
        <f>+'Mecra Kırılımı'!AC1858+'Mecra Kırılımı'!AC1898+'Mecra Kırılımı'!AC1938+'Mecra Kırılımı'!AC1978+'Mecra Kırılımı'!AC2018+'Mecra Kırılımı'!AC2058+'Mecra Kırılımı'!AC2098+'Mecra Kırılımı'!AC2138+'Mecra Kırılımı'!AC2178+'Mecra Kırılımı'!AC2218+'Mecra Kırılımı'!AC2258+'Mecra Kırılımı'!AC2298+'Mecra Kırılımı'!AC2338+'Mecra Kırılımı'!AC2378+'Mecra Kırılımı'!AC2418+'Mecra Kırılımı'!AC2458+'Mecra Kırılımı'!AC2498+'Mecra Kırılımı'!AC2538+'Mecra Kırılımı'!AC2578+'Mecra Kırılımı'!AC2618+'Mecra Kırılımı'!AC2658+'Mecra Kırılımı'!AC2698+'Mecra Kırılımı'!AC2738+'Mecra Kırılımı'!AC2778</f>
        <v>27.337754911797255</v>
      </c>
      <c r="AD136" s="128">
        <f>+'Mecra Kırılımı'!AD1858+'Mecra Kırılımı'!AD1898+'Mecra Kırılımı'!AD1938+'Mecra Kırılımı'!AD1978+'Mecra Kırılımı'!AD2018+'Mecra Kırılımı'!AD2058+'Mecra Kırılımı'!AD2098+'Mecra Kırılımı'!AD2138+'Mecra Kırılımı'!AD2178+'Mecra Kırılımı'!AD2218+'Mecra Kırılımı'!AD2258+'Mecra Kırılımı'!AD2298+'Mecra Kırılımı'!AD2338+'Mecra Kırılımı'!AD2378+'Mecra Kırılımı'!AD2418+'Mecra Kırılımı'!AD2458+'Mecra Kırılımı'!AD2498+'Mecra Kırılımı'!AD2538+'Mecra Kırılımı'!AD2578+'Mecra Kırılımı'!AD2618+'Mecra Kırılımı'!AD2658+'Mecra Kırılımı'!AD2698+'Mecra Kırılımı'!AD2738+'Mecra Kırılımı'!AD2778</f>
        <v>19.99835323959751</v>
      </c>
      <c r="AE136" s="55">
        <f t="shared" si="74"/>
        <v>6890.818242235121</v>
      </c>
      <c r="AF136" s="136"/>
    </row>
    <row r="137" spans="2:32" ht="15.75" thickBot="1" x14ac:dyDescent="0.3">
      <c r="B137" s="400"/>
      <c r="C137" s="122" t="s">
        <v>63</v>
      </c>
      <c r="D137" s="129">
        <f>+'Mecra Kırılımı'!D1859+'Mecra Kırılımı'!D1899+'Mecra Kırılımı'!D1939+'Mecra Kırılımı'!D1979+'Mecra Kırılımı'!D2019+'Mecra Kırılımı'!D2059+'Mecra Kırılımı'!D2099+'Mecra Kırılımı'!D2139+'Mecra Kırılımı'!D2179+'Mecra Kırılımı'!D2219+'Mecra Kırılımı'!D2259+'Mecra Kırılımı'!D2299+'Mecra Kırılımı'!D2339+'Mecra Kırılımı'!D2379+'Mecra Kırılımı'!D2419+'Mecra Kırılımı'!D2459+'Mecra Kırılımı'!D2499+'Mecra Kırılımı'!D2539+'Mecra Kırılımı'!D2579+'Mecra Kırılımı'!D2619+'Mecra Kırılımı'!D2659+'Mecra Kırılımı'!D2699+'Mecra Kırılımı'!D2739+'Mecra Kırılımı'!D2779</f>
        <v>0</v>
      </c>
      <c r="E137" s="129">
        <f>+'Mecra Kırılımı'!E1859+'Mecra Kırılımı'!E1899+'Mecra Kırılımı'!E1939+'Mecra Kırılımı'!E1979+'Mecra Kırılımı'!E2019+'Mecra Kırılımı'!E2059+'Mecra Kırılımı'!E2099+'Mecra Kırılımı'!E2139+'Mecra Kırılımı'!E2179+'Mecra Kırılımı'!E2219+'Mecra Kırılımı'!E2259+'Mecra Kırılımı'!E2299+'Mecra Kırılımı'!E2339+'Mecra Kırılımı'!E2379+'Mecra Kırılımı'!E2419+'Mecra Kırılımı'!E2459+'Mecra Kırılımı'!E2499+'Mecra Kırılımı'!E2539+'Mecra Kırılımı'!E2579+'Mecra Kırılımı'!E2619+'Mecra Kırılımı'!E2659+'Mecra Kırılımı'!E2699+'Mecra Kırılımı'!E2739+'Mecra Kırılımı'!E2779</f>
        <v>25833</v>
      </c>
      <c r="F137" s="129">
        <f>+'Mecra Kırılımı'!F1859+'Mecra Kırılımı'!F1899+'Mecra Kırılımı'!F1939+'Mecra Kırılımı'!F1979+'Mecra Kırılımı'!F2019+'Mecra Kırılımı'!F2059+'Mecra Kırılımı'!F2099+'Mecra Kırılımı'!F2139+'Mecra Kırılımı'!F2179+'Mecra Kırılımı'!F2219+'Mecra Kırılımı'!F2259+'Mecra Kırılımı'!F2299+'Mecra Kırılımı'!F2339+'Mecra Kırılımı'!F2379+'Mecra Kırılımı'!F2419+'Mecra Kırılımı'!F2459+'Mecra Kırılımı'!F2499+'Mecra Kırılımı'!F2539+'Mecra Kırılımı'!F2579+'Mecra Kırılımı'!F2619+'Mecra Kırılımı'!F2659+'Mecra Kırılımı'!F2699+'Mecra Kırılımı'!F2739+'Mecra Kırılımı'!F2779</f>
        <v>15833</v>
      </c>
      <c r="G137" s="129">
        <f>+'Mecra Kırılımı'!G1859+'Mecra Kırılımı'!G1899+'Mecra Kırılımı'!G1939+'Mecra Kırılımı'!G1979+'Mecra Kırılımı'!G2019+'Mecra Kırılımı'!G2059+'Mecra Kırılımı'!G2099+'Mecra Kırılımı'!G2139+'Mecra Kırılımı'!G2179+'Mecra Kırılımı'!G2219+'Mecra Kırılımı'!G2259+'Mecra Kırılımı'!G2299+'Mecra Kırılımı'!G2339+'Mecra Kırılımı'!G2379+'Mecra Kırılımı'!G2419+'Mecra Kırılımı'!G2459+'Mecra Kırılımı'!G2499+'Mecra Kırılımı'!G2539+'Mecra Kırılımı'!G2579+'Mecra Kırılımı'!G2619+'Mecra Kırılımı'!G2659+'Mecra Kırılımı'!G2699+'Mecra Kırılımı'!G2739+'Mecra Kırılımı'!G2779</f>
        <v>113852</v>
      </c>
      <c r="H137" s="129">
        <f>+'Mecra Kırılımı'!H1859+'Mecra Kırılımı'!H1899+'Mecra Kırılımı'!H1939+'Mecra Kırılımı'!H1979+'Mecra Kırılımı'!H2019+'Mecra Kırılımı'!H2059+'Mecra Kırılımı'!H2099+'Mecra Kırılımı'!H2139+'Mecra Kırılımı'!H2179+'Mecra Kırılımı'!H2219+'Mecra Kırılımı'!H2259+'Mecra Kırılımı'!H2299+'Mecra Kırılımı'!H2339+'Mecra Kırılımı'!H2379+'Mecra Kırılımı'!H2419+'Mecra Kırılımı'!H2459+'Mecra Kırılımı'!H2499+'Mecra Kırılımı'!H2539+'Mecra Kırılımı'!H2579+'Mecra Kırılımı'!H2619+'Mecra Kırılımı'!H2659+'Mecra Kırılımı'!H2699+'Mecra Kırılımı'!H2739+'Mecra Kırılımı'!H2779</f>
        <v>240939</v>
      </c>
      <c r="I137" s="129">
        <f>+'Mecra Kırılımı'!I1859+'Mecra Kırılımı'!I1899+'Mecra Kırılımı'!I1939+'Mecra Kırılımı'!I1979+'Mecra Kırılımı'!I2019+'Mecra Kırılımı'!I2059+'Mecra Kırılımı'!I2099+'Mecra Kırılımı'!I2139+'Mecra Kırılımı'!I2179+'Mecra Kırılımı'!I2219+'Mecra Kırılımı'!I2259+'Mecra Kırılımı'!I2299+'Mecra Kırılımı'!I2339+'Mecra Kırılımı'!I2379+'Mecra Kırılımı'!I2419+'Mecra Kırılımı'!I2459+'Mecra Kırılımı'!I2499+'Mecra Kırılımı'!I2539+'Mecra Kırılımı'!I2579+'Mecra Kırılımı'!I2619+'Mecra Kırılımı'!I2659+'Mecra Kırılımı'!I2699+'Mecra Kırılımı'!I2739+'Mecra Kırılımı'!I2779</f>
        <v>80809</v>
      </c>
      <c r="J137" s="129">
        <f>+'Mecra Kırılımı'!J1859+'Mecra Kırılımı'!J1899+'Mecra Kırılımı'!J1939+'Mecra Kırılımı'!J1979+'Mecra Kırılımı'!J2019+'Mecra Kırılımı'!J2059+'Mecra Kırılımı'!J2099+'Mecra Kırılımı'!J2139+'Mecra Kırılımı'!J2179+'Mecra Kırılımı'!J2219+'Mecra Kırılımı'!J2259+'Mecra Kırılımı'!J2299+'Mecra Kırılımı'!J2339+'Mecra Kırılımı'!J2379+'Mecra Kırılımı'!J2419+'Mecra Kırılımı'!J2459+'Mecra Kırılımı'!J2499+'Mecra Kırılımı'!J2539+'Mecra Kırılımı'!J2579+'Mecra Kırılımı'!J2619+'Mecra Kırılımı'!J2659+'Mecra Kırılımı'!J2699+'Mecra Kırılımı'!J2739+'Mecra Kırılımı'!J2779</f>
        <v>15833</v>
      </c>
      <c r="K137" s="129">
        <f>+'Mecra Kırılımı'!K1859+'Mecra Kırılımı'!K1899+'Mecra Kırılımı'!K1939+'Mecra Kırılımı'!K1979+'Mecra Kırılımı'!K2019+'Mecra Kırılımı'!K2059+'Mecra Kırılımı'!K2099+'Mecra Kırılımı'!K2139+'Mecra Kırılımı'!K2179+'Mecra Kırılımı'!K2219+'Mecra Kırılımı'!K2259+'Mecra Kırılımı'!K2299+'Mecra Kırılımı'!K2339+'Mecra Kırılımı'!K2379+'Mecra Kırılımı'!K2419+'Mecra Kırılımı'!K2459+'Mecra Kırılımı'!K2499+'Mecra Kırılımı'!K2539+'Mecra Kırılımı'!K2579+'Mecra Kırılımı'!K2619+'Mecra Kırılımı'!K2659+'Mecra Kırılımı'!K2699+'Mecra Kırılımı'!K2739+'Mecra Kırılımı'!K2779</f>
        <v>48149</v>
      </c>
      <c r="L137" s="129">
        <f>+'Mecra Kırılımı'!L1859+'Mecra Kırılımı'!L1899+'Mecra Kırılımı'!L1939+'Mecra Kırılımı'!L1979+'Mecra Kırılımı'!L2019+'Mecra Kırılımı'!L2059+'Mecra Kırılımı'!L2099+'Mecra Kırılımı'!L2139+'Mecra Kırılımı'!L2179+'Mecra Kırılımı'!L2219+'Mecra Kırılımı'!L2259+'Mecra Kırılımı'!L2299+'Mecra Kırılımı'!L2339+'Mecra Kırılımı'!L2379+'Mecra Kırılımı'!L2419+'Mecra Kırılımı'!L2459+'Mecra Kırılımı'!L2499+'Mecra Kırılımı'!L2539+'Mecra Kırılımı'!L2579+'Mecra Kırılımı'!L2619+'Mecra Kırılımı'!L2659+'Mecra Kırılımı'!L2699+'Mecra Kırılımı'!L2739+'Mecra Kırılımı'!L2779</f>
        <v>13125</v>
      </c>
      <c r="M137" s="129">
        <f>+'Mecra Kırılımı'!M1859+'Mecra Kırılımı'!M1899+'Mecra Kırılımı'!M1939+'Mecra Kırılımı'!M1979+'Mecra Kırılımı'!M2019+'Mecra Kırılımı'!M2059+'Mecra Kırılımı'!M2099+'Mecra Kırılımı'!M2139+'Mecra Kırılımı'!M2179+'Mecra Kırılımı'!M2219+'Mecra Kırılımı'!M2259+'Mecra Kırılımı'!M2299+'Mecra Kırılımı'!M2339+'Mecra Kırılımı'!M2379+'Mecra Kırılımı'!M2419+'Mecra Kırılımı'!M2459+'Mecra Kırılımı'!M2499+'Mecra Kırılımı'!M2539+'Mecra Kırılımı'!M2579+'Mecra Kırılımı'!M2619+'Mecra Kırılımı'!M2659+'Mecra Kırılımı'!M2699+'Mecra Kırılımı'!M2739+'Mecra Kırılımı'!M2779</f>
        <v>0</v>
      </c>
      <c r="N137" s="129">
        <f>+'Mecra Kırılımı'!N1859+'Mecra Kırılımı'!N1899+'Mecra Kırılımı'!N1939+'Mecra Kırılımı'!N1979+'Mecra Kırılımı'!N2019+'Mecra Kırılımı'!N2059+'Mecra Kırılımı'!N2099+'Mecra Kırılımı'!N2139+'Mecra Kırılımı'!N2179+'Mecra Kırılımı'!N2219+'Mecra Kırılımı'!N2259+'Mecra Kırılımı'!N2299+'Mecra Kırılımı'!N2339+'Mecra Kırılımı'!N2379+'Mecra Kırılımı'!N2419+'Mecra Kırılımı'!N2459+'Mecra Kırılımı'!N2499+'Mecra Kırılımı'!N2539+'Mecra Kırılımı'!N2579+'Mecra Kırılımı'!N2619+'Mecra Kırılımı'!N2659+'Mecra Kırılımı'!N2699+'Mecra Kırılımı'!N2739+'Mecra Kırılımı'!N2779</f>
        <v>0</v>
      </c>
      <c r="O137" s="129">
        <f>+'Mecra Kırılımı'!O1859+'Mecra Kırılımı'!O1899+'Mecra Kırılımı'!O1939+'Mecra Kırılımı'!O1979+'Mecra Kırılımı'!O2019+'Mecra Kırılımı'!O2059+'Mecra Kırılımı'!O2099+'Mecra Kırılımı'!O2139+'Mecra Kırılımı'!O2179+'Mecra Kırılımı'!O2219+'Mecra Kırılımı'!O2259+'Mecra Kırılımı'!O2299+'Mecra Kırılımı'!O2339+'Mecra Kırılımı'!O2379+'Mecra Kırılımı'!O2419+'Mecra Kırılımı'!O2459+'Mecra Kırılımı'!O2499+'Mecra Kırılımı'!O2539+'Mecra Kırılımı'!O2579+'Mecra Kırılımı'!O2619+'Mecra Kırılımı'!O2659+'Mecra Kırılımı'!O2699+'Mecra Kırılımı'!O2739+'Mecra Kırılımı'!O2779</f>
        <v>0</v>
      </c>
      <c r="P137" s="144">
        <f t="shared" si="52"/>
        <v>554373</v>
      </c>
      <c r="Q137" s="9"/>
      <c r="R137" s="123" t="s">
        <v>224</v>
      </c>
      <c r="S137" s="128">
        <f>+'Mecra Kırılımı'!S1859+'Mecra Kırılımı'!S1899+'Mecra Kırılımı'!S1939+'Mecra Kırılımı'!S1979+'Mecra Kırılımı'!S2019+'Mecra Kırılımı'!S2059+'Mecra Kırılımı'!S2099+'Mecra Kırılımı'!S2139+'Mecra Kırılımı'!S2179+'Mecra Kırılımı'!S2219+'Mecra Kırılımı'!S2259+'Mecra Kırılımı'!S2299+'Mecra Kırılımı'!S2339+'Mecra Kırılımı'!S2379+'Mecra Kırılımı'!S2419+'Mecra Kırılımı'!S2459+'Mecra Kırılımı'!S2499+'Mecra Kırılımı'!S2539+'Mecra Kırılımı'!S2579+'Mecra Kırılımı'!S2619+'Mecra Kırılımı'!S2659+'Mecra Kırılımı'!S2699+'Mecra Kırılımı'!S2739+'Mecra Kırılımı'!S2779</f>
        <v>0</v>
      </c>
      <c r="T137" s="128">
        <f>+'Mecra Kırılımı'!T1859+'Mecra Kırılımı'!T1899+'Mecra Kırılımı'!T1939+'Mecra Kırılımı'!T1979+'Mecra Kırılımı'!T2019+'Mecra Kırılımı'!T2059+'Mecra Kırılımı'!T2099+'Mecra Kırılımı'!T2139+'Mecra Kırılımı'!T2179+'Mecra Kırılımı'!T2219+'Mecra Kırılımı'!T2259+'Mecra Kırılımı'!T2299+'Mecra Kırılımı'!T2339+'Mecra Kırılımı'!T2379+'Mecra Kırılımı'!T2419+'Mecra Kırılımı'!T2459+'Mecra Kırılımı'!T2499+'Mecra Kırılımı'!T2539+'Mecra Kırılımı'!T2579+'Mecra Kırılımı'!T2619+'Mecra Kırılımı'!T2659+'Mecra Kırılımı'!T2699+'Mecra Kırılımı'!T2739+'Mecra Kırılımı'!T2779</f>
        <v>0</v>
      </c>
      <c r="U137" s="128">
        <f>+'Mecra Kırılımı'!U1859+'Mecra Kırılımı'!U1899+'Mecra Kırılımı'!U1939+'Mecra Kırılımı'!U1979+'Mecra Kırılımı'!U2019+'Mecra Kırılımı'!U2059+'Mecra Kırılımı'!U2099+'Mecra Kırılımı'!U2139+'Mecra Kırılımı'!U2179+'Mecra Kırılımı'!U2219+'Mecra Kırılımı'!U2259+'Mecra Kırılımı'!U2299+'Mecra Kırılımı'!U2339+'Mecra Kırılımı'!U2379+'Mecra Kırılımı'!U2419+'Mecra Kırılımı'!U2459+'Mecra Kırılımı'!U2499+'Mecra Kırılımı'!U2539+'Mecra Kırılımı'!U2579+'Mecra Kırılımı'!U2619+'Mecra Kırılımı'!U2659+'Mecra Kırılımı'!U2699+'Mecra Kırılımı'!U2739+'Mecra Kırılımı'!U2779</f>
        <v>0</v>
      </c>
      <c r="V137" s="128">
        <f>+'Mecra Kırılımı'!V1859+'Mecra Kırılımı'!V1899+'Mecra Kırılımı'!V1939+'Mecra Kırılımı'!V1979+'Mecra Kırılımı'!V2019+'Mecra Kırılımı'!V2059+'Mecra Kırılımı'!V2099+'Mecra Kırılımı'!V2139+'Mecra Kırılımı'!V2179+'Mecra Kırılımı'!V2219+'Mecra Kırılımı'!V2259+'Mecra Kırılımı'!V2299+'Mecra Kırılımı'!V2339+'Mecra Kırılımı'!V2379+'Mecra Kırılımı'!V2419+'Mecra Kırılımı'!V2459+'Mecra Kırılımı'!V2499+'Mecra Kırılımı'!V2539+'Mecra Kırılımı'!V2579+'Mecra Kırılımı'!V2619+'Mecra Kırılımı'!V2659+'Mecra Kırılımı'!V2699+'Mecra Kırılımı'!V2739+'Mecra Kırılımı'!V2779</f>
        <v>232.1756666666663</v>
      </c>
      <c r="W137" s="128">
        <f>+'Mecra Kırılımı'!W1859+'Mecra Kırılımı'!W1899+'Mecra Kırılımı'!W1939+'Mecra Kırılımı'!W1979+'Mecra Kırılımı'!W2019+'Mecra Kırılımı'!W2059+'Mecra Kırılımı'!W2099+'Mecra Kırılımı'!W2139+'Mecra Kırılımı'!W2179+'Mecra Kırılımı'!W2219+'Mecra Kırılımı'!W2259+'Mecra Kırılımı'!W2299+'Mecra Kırılımı'!W2339+'Mecra Kırılımı'!W2379+'Mecra Kırılımı'!W2419+'Mecra Kırılımı'!W2459+'Mecra Kırılımı'!W2499+'Mecra Kırılımı'!W2539+'Mecra Kırılımı'!W2579+'Mecra Kırılımı'!W2619+'Mecra Kırılımı'!W2659+'Mecra Kırılımı'!W2699+'Mecra Kırılımı'!W2739+'Mecra Kırılımı'!W2779</f>
        <v>489.69166666666666</v>
      </c>
      <c r="X137" s="128">
        <f>+'Mecra Kırılımı'!X1859+'Mecra Kırılımı'!X1899+'Mecra Kırılımı'!X1939+'Mecra Kırılımı'!X1979+'Mecra Kırılımı'!X2019+'Mecra Kırılımı'!X2059+'Mecra Kırılımı'!X2099+'Mecra Kırılımı'!X2139+'Mecra Kırılımı'!X2179+'Mecra Kırılımı'!X2219+'Mecra Kırılımı'!X2259+'Mecra Kırılımı'!X2299+'Mecra Kırılımı'!X2339+'Mecra Kırılımı'!X2379+'Mecra Kırılımı'!X2419+'Mecra Kırılımı'!X2459+'Mecra Kırılımı'!X2499+'Mecra Kırılımı'!X2539+'Mecra Kırılımı'!X2579+'Mecra Kırılımı'!X2619+'Mecra Kırılımı'!X2659+'Mecra Kırılımı'!X2699+'Mecra Kırılımı'!X2739+'Mecra Kırılımı'!X2779</f>
        <v>456</v>
      </c>
      <c r="Y137" s="128">
        <f>+'Mecra Kırılımı'!Y1859+'Mecra Kırılımı'!Y1899+'Mecra Kırılımı'!Y1939+'Mecra Kırılımı'!Y1979+'Mecra Kırılımı'!Y2019+'Mecra Kırılımı'!Y2059+'Mecra Kırılımı'!Y2099+'Mecra Kırılımı'!Y2139+'Mecra Kırılımı'!Y2179+'Mecra Kırılımı'!Y2219+'Mecra Kırılımı'!Y2259+'Mecra Kırılımı'!Y2299+'Mecra Kırılımı'!Y2339+'Mecra Kırılımı'!Y2379+'Mecra Kırılımı'!Y2419+'Mecra Kırılımı'!Y2459+'Mecra Kırılımı'!Y2499+'Mecra Kırılımı'!Y2539+'Mecra Kırılımı'!Y2579+'Mecra Kırılımı'!Y2619+'Mecra Kırılımı'!Y2659+'Mecra Kırılımı'!Y2699+'Mecra Kırılımı'!Y2739+'Mecra Kırılımı'!Y2779</f>
        <v>0</v>
      </c>
      <c r="Z137" s="128">
        <f>+'Mecra Kırılımı'!Z1859+'Mecra Kırılımı'!Z1899+'Mecra Kırılımı'!Z1939+'Mecra Kırılımı'!Z1979+'Mecra Kırılımı'!Z2019+'Mecra Kırılımı'!Z2059+'Mecra Kırılımı'!Z2099+'Mecra Kırılımı'!Z2139+'Mecra Kırılımı'!Z2179+'Mecra Kırılımı'!Z2219+'Mecra Kırılımı'!Z2259+'Mecra Kırılımı'!Z2299+'Mecra Kırılımı'!Z2339+'Mecra Kırılımı'!Z2379+'Mecra Kırılımı'!Z2419+'Mecra Kırılımı'!Z2459+'Mecra Kırılımı'!Z2499+'Mecra Kırılımı'!Z2539+'Mecra Kırılımı'!Z2579+'Mecra Kırılımı'!Z2619+'Mecra Kırılımı'!Z2659+'Mecra Kırılımı'!Z2699+'Mecra Kırılımı'!Z2739+'Mecra Kırılımı'!Z2779</f>
        <v>0</v>
      </c>
      <c r="AA137" s="128">
        <f>+'Mecra Kırılımı'!AA1859+'Mecra Kırılımı'!AA1899+'Mecra Kırılımı'!AA1939+'Mecra Kırılımı'!AA1979+'Mecra Kırılımı'!AA2019+'Mecra Kırılımı'!AA2059+'Mecra Kırılımı'!AA2099+'Mecra Kırılımı'!AA2139+'Mecra Kırılımı'!AA2179+'Mecra Kırılımı'!AA2219+'Mecra Kırılımı'!AA2259+'Mecra Kırılımı'!AA2299+'Mecra Kırılımı'!AA2339+'Mecra Kırılımı'!AA2379+'Mecra Kırılımı'!AA2419+'Mecra Kırılımı'!AA2459+'Mecra Kırılımı'!AA2499+'Mecra Kırılımı'!AA2539+'Mecra Kırılımı'!AA2579+'Mecra Kırılımı'!AA2619+'Mecra Kırılımı'!AA2659+'Mecra Kırılımı'!AA2699+'Mecra Kırılımı'!AA2739+'Mecra Kırılımı'!AA2779</f>
        <v>0</v>
      </c>
      <c r="AB137" s="128">
        <f>+'Mecra Kırılımı'!AB1859+'Mecra Kırılımı'!AB1899+'Mecra Kırılımı'!AB1939+'Mecra Kırılımı'!AB1979+'Mecra Kırılımı'!AB2019+'Mecra Kırılımı'!AB2059+'Mecra Kırılımı'!AB2099+'Mecra Kırılımı'!AB2139+'Mecra Kırılımı'!AB2179+'Mecra Kırılımı'!AB2219+'Mecra Kırılımı'!AB2259+'Mecra Kırılımı'!AB2299+'Mecra Kırılımı'!AB2339+'Mecra Kırılımı'!AB2379+'Mecra Kırılımı'!AB2419+'Mecra Kırılımı'!AB2459+'Mecra Kırılımı'!AB2499+'Mecra Kırılımı'!AB2539+'Mecra Kırılımı'!AB2579+'Mecra Kırılımı'!AB2619+'Mecra Kırılımı'!AB2659+'Mecra Kırılımı'!AB2699+'Mecra Kırılımı'!AB2739+'Mecra Kırılımı'!AB2779</f>
        <v>0</v>
      </c>
      <c r="AC137" s="128">
        <f>+'Mecra Kırılımı'!AC1859+'Mecra Kırılımı'!AC1899+'Mecra Kırılımı'!AC1939+'Mecra Kırılımı'!AC1979+'Mecra Kırılımı'!AC2019+'Mecra Kırılımı'!AC2059+'Mecra Kırılımı'!AC2099+'Mecra Kırılımı'!AC2139+'Mecra Kırılımı'!AC2179+'Mecra Kırılımı'!AC2219+'Mecra Kırılımı'!AC2259+'Mecra Kırılımı'!AC2299+'Mecra Kırılımı'!AC2339+'Mecra Kırılımı'!AC2379+'Mecra Kırılımı'!AC2419+'Mecra Kırılımı'!AC2459+'Mecra Kırılımı'!AC2499+'Mecra Kırılımı'!AC2539+'Mecra Kırılımı'!AC2579+'Mecra Kırılımı'!AC2619+'Mecra Kırılımı'!AC2659+'Mecra Kırılımı'!AC2699+'Mecra Kırılımı'!AC2739+'Mecra Kırılımı'!AC2779</f>
        <v>0</v>
      </c>
      <c r="AD137" s="128">
        <f>+'Mecra Kırılımı'!AD1859+'Mecra Kırılımı'!AD1899+'Mecra Kırılımı'!AD1939+'Mecra Kırılımı'!AD1979+'Mecra Kırılımı'!AD2019+'Mecra Kırılımı'!AD2059+'Mecra Kırılımı'!AD2099+'Mecra Kırılımı'!AD2139+'Mecra Kırılımı'!AD2179+'Mecra Kırılımı'!AD2219+'Mecra Kırılımı'!AD2259+'Mecra Kırılımı'!AD2299+'Mecra Kırılımı'!AD2339+'Mecra Kırılımı'!AD2379+'Mecra Kırılımı'!AD2419+'Mecra Kırılımı'!AD2459+'Mecra Kırılımı'!AD2499+'Mecra Kırılımı'!AD2539+'Mecra Kırılımı'!AD2579+'Mecra Kırılımı'!AD2619+'Mecra Kırılımı'!AD2659+'Mecra Kırılımı'!AD2699+'Mecra Kırılımı'!AD2739+'Mecra Kırılımı'!AD2779</f>
        <v>0</v>
      </c>
      <c r="AE137" s="55">
        <f t="shared" si="74"/>
        <v>1177.8673333333329</v>
      </c>
      <c r="AF137" s="136"/>
    </row>
    <row r="138" spans="2:32" x14ac:dyDescent="0.25">
      <c r="B138" s="400"/>
      <c r="C138" s="122" t="s">
        <v>64</v>
      </c>
      <c r="D138" s="129">
        <f>+'Mecra Kırılımı'!D1860+'Mecra Kırılımı'!D1900+'Mecra Kırılımı'!D1940+'Mecra Kırılımı'!D1980+'Mecra Kırılımı'!D2020+'Mecra Kırılımı'!D2060+'Mecra Kırılımı'!D2100+'Mecra Kırılımı'!D2140+'Mecra Kırılımı'!D2180+'Mecra Kırılımı'!D2220+'Mecra Kırılımı'!D2260+'Mecra Kırılımı'!D2300+'Mecra Kırılımı'!D2340+'Mecra Kırılımı'!D2380+'Mecra Kırılımı'!D2420+'Mecra Kırılımı'!D2460+'Mecra Kırılımı'!D2500+'Mecra Kırılımı'!D2540+'Mecra Kırılımı'!D2580+'Mecra Kırılımı'!D2620+'Mecra Kırılımı'!D2660+'Mecra Kırılımı'!D2700+'Mecra Kırılımı'!D2740+'Mecra Kırılımı'!D2780</f>
        <v>0</v>
      </c>
      <c r="E138" s="129">
        <f>+'Mecra Kırılımı'!E1860+'Mecra Kırılımı'!E1900+'Mecra Kırılımı'!E1940+'Mecra Kırılımı'!E1980+'Mecra Kırılımı'!E2020+'Mecra Kırılımı'!E2060+'Mecra Kırılımı'!E2100+'Mecra Kırılımı'!E2140+'Mecra Kırılımı'!E2180+'Mecra Kırılımı'!E2219+'Mecra Kırılımı'!E2260+'Mecra Kırılımı'!E2300+'Mecra Kırılımı'!E2340+'Mecra Kırılımı'!E2380+'Mecra Kırılımı'!E2420+'Mecra Kırılımı'!E2460+'Mecra Kırılımı'!E2500+'Mecra Kırılımı'!E2540+'Mecra Kırılımı'!E2580+'Mecra Kırılımı'!E2620+'Mecra Kırılımı'!E2660+'Mecra Kırılımı'!E2700+'Mecra Kırılımı'!E2740+'Mecra Kırılımı'!E2780</f>
        <v>0</v>
      </c>
      <c r="F138" s="129">
        <f>+'Mecra Kırılımı'!F1860+'Mecra Kırılımı'!F1900+'Mecra Kırılımı'!F1940+'Mecra Kırılımı'!F1980+'Mecra Kırılımı'!F2020+'Mecra Kırılımı'!F2060+'Mecra Kırılımı'!F2100+'Mecra Kırılımı'!F2140+'Mecra Kırılımı'!F2180+'Mecra Kırılımı'!F2219+'Mecra Kırılımı'!F2260+'Mecra Kırılımı'!F2300+'Mecra Kırılımı'!F2340+'Mecra Kırılımı'!F2380+'Mecra Kırılımı'!F2420+'Mecra Kırılımı'!F2460+'Mecra Kırılımı'!F2500+'Mecra Kırılımı'!F2540+'Mecra Kırılımı'!F2580+'Mecra Kırılımı'!F2620+'Mecra Kırılımı'!F2660+'Mecra Kırılımı'!F2700+'Mecra Kırılımı'!F2740+'Mecra Kırılımı'!F2780</f>
        <v>0</v>
      </c>
      <c r="G138" s="129">
        <f>+'Mecra Kırılımı'!G1860+'Mecra Kırılımı'!G1900+'Mecra Kırılımı'!G1940+'Mecra Kırılımı'!G1980+'Mecra Kırılımı'!G2020+'Mecra Kırılımı'!G2060+'Mecra Kırılımı'!G2100+'Mecra Kırılımı'!G2140+'Mecra Kırılımı'!G2180+'Mecra Kırılımı'!G2220+'Mecra Kırılımı'!G2260+'Mecra Kırılımı'!G2300+'Mecra Kırılımı'!G2340+'Mecra Kırılımı'!G2380+'Mecra Kırılımı'!G2420+'Mecra Kırılımı'!G2460+'Mecra Kırılımı'!G2500+'Mecra Kırılımı'!G2540+'Mecra Kırılımı'!G2580+'Mecra Kırılımı'!G2620+'Mecra Kırılımı'!G2660+'Mecra Kırılımı'!G2700+'Mecra Kırılımı'!G2740+'Mecra Kırılımı'!G2780</f>
        <v>0</v>
      </c>
      <c r="H138" s="129">
        <f>+'Mecra Kırılımı'!H1860+'Mecra Kırılımı'!H1900+'Mecra Kırılımı'!H1940+'Mecra Kırılımı'!H1980+'Mecra Kırılımı'!H2020+'Mecra Kırılımı'!H2060+'Mecra Kırılımı'!H2100+'Mecra Kırılımı'!H2140+'Mecra Kırılımı'!H2180+'Mecra Kırılımı'!H2220+'Mecra Kırılımı'!H2260+'Mecra Kırılımı'!H2300+'Mecra Kırılımı'!H2340+'Mecra Kırılımı'!H2380+'Mecra Kırılımı'!H2420+'Mecra Kırılımı'!H2460+'Mecra Kırılımı'!H2500+'Mecra Kırılımı'!H2540+'Mecra Kırılımı'!H2580+'Mecra Kırılımı'!H2620+'Mecra Kırılımı'!H2660+'Mecra Kırılımı'!H2700+'Mecra Kırılımı'!H2740+'Mecra Kırılımı'!H2780</f>
        <v>1725889</v>
      </c>
      <c r="I138" s="129">
        <f>+'Mecra Kırılımı'!I1860+'Mecra Kırılımı'!I1900+'Mecra Kırılımı'!I1940+'Mecra Kırılımı'!I1980+'Mecra Kırılımı'!I2020+'Mecra Kırılımı'!I2060+'Mecra Kırılımı'!I2100+'Mecra Kırılımı'!I2140+'Mecra Kırılımı'!I2180+'Mecra Kırılımı'!I2220+'Mecra Kırılımı'!I2260+'Mecra Kırılımı'!I2300+'Mecra Kırılımı'!I2340+'Mecra Kırılımı'!I2380+'Mecra Kırılımı'!I2420+'Mecra Kırılımı'!I2460+'Mecra Kırılımı'!I2500+'Mecra Kırılımı'!I2540+'Mecra Kırılımı'!I2580+'Mecra Kırılımı'!I2620+'Mecra Kırılımı'!I2660+'Mecra Kırılımı'!I2700+'Mecra Kırılımı'!I2740+'Mecra Kırılımı'!I2780</f>
        <v>606468</v>
      </c>
      <c r="J138" s="129">
        <f>+'Mecra Kırılımı'!J1860+'Mecra Kırılımı'!J1900+'Mecra Kırılımı'!J1940+'Mecra Kırılımı'!J1980+'Mecra Kırılımı'!J2020+'Mecra Kırılımı'!J2060+'Mecra Kırılımı'!J2100+'Mecra Kırılımı'!J2140+'Mecra Kırılımı'!J2180+'Mecra Kırılımı'!J2220+'Mecra Kırılımı'!J2260+'Mecra Kırılımı'!J2300+'Mecra Kırılımı'!J2340+'Mecra Kırılımı'!J2380+'Mecra Kırılımı'!J2420+'Mecra Kırılımı'!J2460+'Mecra Kırılımı'!J2500+'Mecra Kırılımı'!J2540+'Mecra Kırılımı'!J2580+'Mecra Kırılımı'!J2620+'Mecra Kırılımı'!J2660+'Mecra Kırılımı'!J2700+'Mecra Kırılımı'!J2740+'Mecra Kırılımı'!J2780</f>
        <v>211636</v>
      </c>
      <c r="K138" s="129">
        <f>+'Mecra Kırılımı'!K1860+'Mecra Kırılımı'!K1900+'Mecra Kırılımı'!K1940+'Mecra Kırılımı'!K1980+'Mecra Kırılımı'!K2020+'Mecra Kırılımı'!K2060+'Mecra Kırılımı'!K2100+'Mecra Kırılımı'!K2140+'Mecra Kırılımı'!K2180+'Mecra Kırılımı'!K2220+'Mecra Kırılımı'!K2260+'Mecra Kırılımı'!K2300+'Mecra Kırılımı'!K2340+'Mecra Kırılımı'!K2380+'Mecra Kırılımı'!K2420+'Mecra Kırılımı'!K2460+'Mecra Kırılımı'!K2500+'Mecra Kırılımı'!K2540+'Mecra Kırılımı'!K2580+'Mecra Kırılımı'!K2620+'Mecra Kırılımı'!K2660+'Mecra Kırılımı'!K2700+'Mecra Kırılımı'!K2740+'Mecra Kırılımı'!K2780</f>
        <v>0</v>
      </c>
      <c r="L138" s="129">
        <f>+'Mecra Kırılımı'!L1860+'Mecra Kırılımı'!L1900+'Mecra Kırılımı'!L1940+'Mecra Kırılımı'!L1980+'Mecra Kırılımı'!L2020+'Mecra Kırılımı'!L2060+'Mecra Kırılımı'!L2100+'Mecra Kırılımı'!L2140+'Mecra Kırılımı'!L2180+'Mecra Kırılımı'!L2220+'Mecra Kırılımı'!L2260+'Mecra Kırılımı'!L2300+'Mecra Kırılımı'!L2340+'Mecra Kırılımı'!L2380+'Mecra Kırılımı'!L2420+'Mecra Kırılımı'!L2460+'Mecra Kırılımı'!L2500+'Mecra Kırılımı'!L2540+'Mecra Kırılımı'!L2580+'Mecra Kırılımı'!L2620+'Mecra Kırılımı'!L2660+'Mecra Kırılımı'!L2700+'Mecra Kırılımı'!L2740+'Mecra Kırılımı'!L2780</f>
        <v>0</v>
      </c>
      <c r="M138" s="129">
        <f>+'Mecra Kırılımı'!M1860+'Mecra Kırılımı'!M1900+'Mecra Kırılımı'!M1940+'Mecra Kırılımı'!M1980+'Mecra Kırılımı'!M2020+'Mecra Kırılımı'!M2060+'Mecra Kırılımı'!M2100+'Mecra Kırılımı'!M2140+'Mecra Kırılımı'!M2180+'Mecra Kırılımı'!M2220+'Mecra Kırılımı'!M2260+'Mecra Kırılımı'!M2300+'Mecra Kırılımı'!M2340+'Mecra Kırılımı'!M2380+'Mecra Kırılımı'!M2420+'Mecra Kırılımı'!M2460+'Mecra Kırılımı'!M2500+'Mecra Kırılımı'!M2540+'Mecra Kırılımı'!M2580+'Mecra Kırılımı'!M2620+'Mecra Kırılımı'!M2660+'Mecra Kırılımı'!M2700+'Mecra Kırılımı'!M2740+'Mecra Kırılımı'!M2780</f>
        <v>0</v>
      </c>
      <c r="N138" s="129">
        <f>+'Mecra Kırılımı'!N1860+'Mecra Kırılımı'!N1900+'Mecra Kırılımı'!N1940+'Mecra Kırılımı'!N1980+'Mecra Kırılımı'!N2020+'Mecra Kırılımı'!N2060+'Mecra Kırılımı'!N2100+'Mecra Kırılımı'!N2140+'Mecra Kırılımı'!N2180+'Mecra Kırılımı'!N2220+'Mecra Kırılımı'!N2260+'Mecra Kırılımı'!N2300+'Mecra Kırılımı'!N2340+'Mecra Kırılımı'!N2380+'Mecra Kırılımı'!N2420+'Mecra Kırılımı'!N2460+'Mecra Kırılımı'!N2500+'Mecra Kırılımı'!N2540+'Mecra Kırılımı'!N2580+'Mecra Kırılımı'!N2620+'Mecra Kırılımı'!N2660+'Mecra Kırılımı'!N2700+'Mecra Kırılımı'!N2740+'Mecra Kırılımı'!N2780</f>
        <v>0</v>
      </c>
      <c r="O138" s="129">
        <f>+'Mecra Kırılımı'!O1860+'Mecra Kırılımı'!O1900+'Mecra Kırılımı'!O1940+'Mecra Kırılımı'!O1980+'Mecra Kırılımı'!O2020+'Mecra Kırılımı'!O2060+'Mecra Kırılımı'!O2100+'Mecra Kırılımı'!O2140+'Mecra Kırılımı'!O2180+'Mecra Kırılımı'!O2220+'Mecra Kırılımı'!O2260+'Mecra Kırılımı'!O2300+'Mecra Kırılımı'!O2340+'Mecra Kırılımı'!O2380+'Mecra Kırılımı'!O2420+'Mecra Kırılımı'!O2460+'Mecra Kırılımı'!O2500+'Mecra Kırılımı'!O2540+'Mecra Kırılımı'!O2580+'Mecra Kırılımı'!O2620+'Mecra Kırılımı'!O2660+'Mecra Kırılımı'!O2700+'Mecra Kırılımı'!O2740+'Mecra Kırılımı'!O2780</f>
        <v>0</v>
      </c>
      <c r="P138" s="144">
        <f t="shared" si="52"/>
        <v>2543993</v>
      </c>
      <c r="Q138" s="9"/>
      <c r="R138" s="123" t="s">
        <v>101</v>
      </c>
      <c r="S138" s="128">
        <f>+'Mecra Kırılımı'!S1860+'Mecra Kırılımı'!S1900+'Mecra Kırılımı'!S1940+'Mecra Kırılımı'!S1980+'Mecra Kırılımı'!S2020+'Mecra Kırılımı'!S2060+'Mecra Kırılımı'!S2100+'Mecra Kırılımı'!S2140+'Mecra Kırılımı'!S2180+'Mecra Kırılımı'!S2220+'Mecra Kırılımı'!S2260+'Mecra Kırılımı'!S2300+'Mecra Kırılımı'!S2340+'Mecra Kırılımı'!S2380+'Mecra Kırılımı'!S2420+'Mecra Kırılımı'!S2460+'Mecra Kırılımı'!S2500+'Mecra Kırılımı'!S2540+'Mecra Kırılımı'!S2580+'Mecra Kırılımı'!S2620+'Mecra Kırılımı'!S2660+'Mecra Kırılımı'!S2700+'Mecra Kırılımı'!S2740+'Mecra Kırılımı'!S2780</f>
        <v>28.889740855826034</v>
      </c>
      <c r="T138" s="128">
        <f>+'Mecra Kırılımı'!T1860+'Mecra Kırılımı'!T1900+'Mecra Kırılımı'!T1940+'Mecra Kırılımı'!T1980+'Mecra Kırılımı'!T2020+'Mecra Kırılımı'!T2060+'Mecra Kırılımı'!T2100+'Mecra Kırılımı'!T2140+'Mecra Kırılımı'!T2180+'Mecra Kırılımı'!T2220+'Mecra Kırılımı'!T2260+'Mecra Kırılımı'!T2300+'Mecra Kırılımı'!T2340+'Mecra Kırılımı'!T2380+'Mecra Kırılımı'!T2420+'Mecra Kırılımı'!T2460+'Mecra Kırılımı'!T2500+'Mecra Kırılımı'!T2540+'Mecra Kırılımı'!T2580+'Mecra Kırılımı'!T2620+'Mecra Kırılımı'!T2660+'Mecra Kırılımı'!T2700+'Mecra Kırılımı'!T2740+'Mecra Kırılımı'!T2780</f>
        <v>121.78733450398941</v>
      </c>
      <c r="U138" s="128">
        <f>+'Mecra Kırılımı'!U1860+'Mecra Kırılımı'!U1900+'Mecra Kırılımı'!U1940+'Mecra Kırılımı'!U1980+'Mecra Kırılımı'!U2020+'Mecra Kırılımı'!U2060+'Mecra Kırılımı'!U2100+'Mecra Kırılımı'!U2140+'Mecra Kırılımı'!U2180+'Mecra Kırılımı'!U2220+'Mecra Kırılımı'!U2260+'Mecra Kırılımı'!U2300+'Mecra Kırılımı'!U2340+'Mecra Kırılımı'!U2380+'Mecra Kırılımı'!U2420+'Mecra Kırılımı'!U2460+'Mecra Kırılımı'!U2500+'Mecra Kırılımı'!U2540+'Mecra Kırılımı'!U2580+'Mecra Kırılımı'!U2620+'Mecra Kırılımı'!U2660+'Mecra Kırılımı'!U2700+'Mecra Kırılımı'!U2740+'Mecra Kırılımı'!U2780</f>
        <v>33.439141331899037</v>
      </c>
      <c r="V138" s="128">
        <f>+'Mecra Kırılımı'!V1860+'Mecra Kırılımı'!V1900+'Mecra Kırılımı'!V1940+'Mecra Kırılımı'!V1980+'Mecra Kırılımı'!V2020+'Mecra Kırılımı'!V2060+'Mecra Kırılımı'!V2100+'Mecra Kırılımı'!V2140+'Mecra Kırılımı'!V2180+'Mecra Kırılımı'!V2220+'Mecra Kırılımı'!V2260+'Mecra Kırılımı'!V2300+'Mecra Kırılımı'!V2340+'Mecra Kırılımı'!V2380+'Mecra Kırılımı'!V2420+'Mecra Kırılımı'!V2460+'Mecra Kırılımı'!V2500+'Mecra Kırılımı'!V2540+'Mecra Kırılımı'!V2580+'Mecra Kırılımı'!V2620+'Mecra Kırılımı'!V2660+'Mecra Kırılımı'!V2700+'Mecra Kırılımı'!V2740+'Mecra Kırılımı'!V2780</f>
        <v>49.421739319480452</v>
      </c>
      <c r="W138" s="128">
        <f>+'Mecra Kırılımı'!W1860+'Mecra Kırılımı'!W1900+'Mecra Kırılımı'!W1940+'Mecra Kırılımı'!W1980+'Mecra Kırılımı'!W2020+'Mecra Kırılımı'!W2060+'Mecra Kırılımı'!W2100+'Mecra Kırılımı'!W2140+'Mecra Kırılımı'!W2180+'Mecra Kırılımı'!W2220+'Mecra Kırılımı'!W2260+'Mecra Kırılımı'!W2300+'Mecra Kırılımı'!W2340+'Mecra Kırılımı'!W2380+'Mecra Kırılımı'!W2420+'Mecra Kırılımı'!W2460+'Mecra Kırılımı'!W2500+'Mecra Kırılımı'!W2540+'Mecra Kırılımı'!W2580+'Mecra Kırılımı'!W2620+'Mecra Kırılımı'!W2660+'Mecra Kırılımı'!W2700+'Mecra Kırılımı'!W2740+'Mecra Kırılımı'!W2780</f>
        <v>52.506876039513052</v>
      </c>
      <c r="X138" s="128">
        <f>+'Mecra Kırılımı'!X1860+'Mecra Kırılımı'!X1900+'Mecra Kırılımı'!X1940+'Mecra Kırılımı'!X1980+'Mecra Kırılımı'!X2020+'Mecra Kırılımı'!X2060+'Mecra Kırılımı'!X2100+'Mecra Kırılımı'!X2140+'Mecra Kırılımı'!X2180+'Mecra Kırılımı'!X2220+'Mecra Kırılımı'!X2260+'Mecra Kırılımı'!X2300+'Mecra Kırılımı'!X2340+'Mecra Kırılımı'!X2380+'Mecra Kırılımı'!X2420+'Mecra Kırılımı'!X2460+'Mecra Kırılımı'!X2500+'Mecra Kırılımı'!X2540+'Mecra Kırılımı'!X2580+'Mecra Kırılımı'!X2620+'Mecra Kırılımı'!X2660+'Mecra Kırılımı'!X2700+'Mecra Kırılımı'!X2740+'Mecra Kırılımı'!X2780</f>
        <v>49.285421666826686</v>
      </c>
      <c r="Y138" s="128">
        <f>+'Mecra Kırılımı'!Y1860+'Mecra Kırılımı'!Y1900+'Mecra Kırılımı'!Y1940+'Mecra Kırılımı'!Y1980+'Mecra Kırılımı'!Y2020+'Mecra Kırılımı'!Y2060+'Mecra Kırılımı'!Y2100+'Mecra Kırılımı'!Y2140+'Mecra Kırılımı'!Y2180+'Mecra Kırılımı'!Y2220+'Mecra Kırılımı'!Y2260+'Mecra Kırılımı'!Y2300+'Mecra Kırılımı'!Y2340+'Mecra Kırılımı'!Y2380+'Mecra Kırılımı'!Y2420+'Mecra Kırılımı'!Y2460+'Mecra Kırılımı'!Y2500+'Mecra Kırılımı'!Y2540+'Mecra Kırılımı'!Y2580+'Mecra Kırılımı'!Y2620+'Mecra Kırılımı'!Y2660+'Mecra Kırılımı'!Y2700+'Mecra Kırılımı'!Y2740+'Mecra Kırılımı'!Y2780</f>
        <v>23.339975549570813</v>
      </c>
      <c r="Z138" s="128">
        <f>+'Mecra Kırılımı'!Z1860+'Mecra Kırılımı'!Z1900+'Mecra Kırılımı'!Z1940+'Mecra Kırılımı'!Z1980+'Mecra Kırılımı'!Z2020+'Mecra Kırılımı'!Z2060+'Mecra Kırılımı'!Z2100+'Mecra Kırılımı'!Z2140+'Mecra Kırılımı'!Z2180+'Mecra Kırılımı'!Z2220+'Mecra Kırılımı'!Z2260+'Mecra Kırılımı'!Z2300+'Mecra Kırılımı'!Z2340+'Mecra Kırılımı'!Z2380+'Mecra Kırılımı'!Z2420+'Mecra Kırılımı'!Z2460+'Mecra Kırılımı'!Z2500+'Mecra Kırılımı'!Z2540+'Mecra Kırılımı'!Z2580+'Mecra Kırılımı'!Z2620+'Mecra Kırılımı'!Z2660+'Mecra Kırılımı'!Z2700+'Mecra Kırılımı'!Z2740+'Mecra Kırılımı'!Z2780</f>
        <v>18.710514023581119</v>
      </c>
      <c r="AA138" s="128">
        <f>+'Mecra Kırılımı'!AA1860+'Mecra Kırılımı'!AA1900+'Mecra Kırılımı'!AA1940+'Mecra Kırılımı'!AA1980+'Mecra Kırılımı'!AA2020+'Mecra Kırılımı'!AA2060+'Mecra Kırılımı'!AA2100+'Mecra Kırılımı'!AA2140+'Mecra Kırılımı'!AA2180+'Mecra Kırılımı'!AA2220+'Mecra Kırılımı'!AA2260+'Mecra Kırılımı'!AA2300+'Mecra Kırılımı'!AA2340+'Mecra Kırılımı'!AA2380+'Mecra Kırılımı'!AA2420+'Mecra Kırılımı'!AA2460+'Mecra Kırılımı'!AA2500+'Mecra Kırılımı'!AA2540+'Mecra Kırılımı'!AA2580+'Mecra Kırılımı'!AA2620+'Mecra Kırılımı'!AA2660+'Mecra Kırılımı'!AA2700+'Mecra Kırılımı'!AA2740+'Mecra Kırılımı'!AA2780</f>
        <v>28.667122886318325</v>
      </c>
      <c r="AB138" s="128">
        <f>+'Mecra Kırılımı'!AB1860+'Mecra Kırılımı'!AB1900+'Mecra Kırılımı'!AB1940+'Mecra Kırılımı'!AB1980+'Mecra Kırılımı'!AB2020+'Mecra Kırılımı'!AB2060+'Mecra Kırılımı'!AB2100+'Mecra Kırılımı'!AB2140+'Mecra Kırılımı'!AB2180+'Mecra Kırılımı'!AB2220+'Mecra Kırılımı'!AB2260+'Mecra Kırılımı'!AB2300+'Mecra Kırılımı'!AB2340+'Mecra Kırılımı'!AB2380+'Mecra Kırılımı'!AB2420+'Mecra Kırılımı'!AB2460+'Mecra Kırılımı'!AB2500+'Mecra Kırılımı'!AB2540+'Mecra Kırılımı'!AB2580+'Mecra Kırılımı'!AB2620+'Mecra Kırılımı'!AB2660+'Mecra Kırılımı'!AB2700+'Mecra Kırılımı'!AB2740+'Mecra Kırılımı'!AB2780</f>
        <v>33.97972573078421</v>
      </c>
      <c r="AC138" s="128">
        <f>+'Mecra Kırılımı'!AC1860+'Mecra Kırılımı'!AC1900+'Mecra Kırılımı'!AC1940+'Mecra Kırılımı'!AC1980+'Mecra Kırılımı'!AC2020+'Mecra Kırılımı'!AC2060+'Mecra Kırılımı'!AC2100+'Mecra Kırılımı'!AC2140+'Mecra Kırılımı'!AC2180+'Mecra Kırılımı'!AC2220+'Mecra Kırılımı'!AC2260+'Mecra Kırılımı'!AC2300+'Mecra Kırılımı'!AC2340+'Mecra Kırılımı'!AC2380+'Mecra Kırılımı'!AC2420+'Mecra Kırılımı'!AC2460+'Mecra Kırılımı'!AC2500+'Mecra Kırılımı'!AC2540+'Mecra Kırılımı'!AC2580+'Mecra Kırılımı'!AC2620+'Mecra Kırılımı'!AC2660+'Mecra Kırılımı'!AC2700+'Mecra Kırılımı'!AC2740+'Mecra Kırılımı'!AC2780</f>
        <v>34.038838921883048</v>
      </c>
      <c r="AD138" s="128">
        <f>+'Mecra Kırılımı'!AD1860+'Mecra Kırılımı'!AD1900+'Mecra Kırılımı'!AD1940+'Mecra Kırılımı'!AD1980+'Mecra Kırılımı'!AD2020+'Mecra Kırılımı'!AD2060+'Mecra Kırılımı'!AD2100+'Mecra Kırılımı'!AD2140+'Mecra Kırılımı'!AD2180+'Mecra Kırılımı'!AD2220+'Mecra Kırılımı'!AD2260+'Mecra Kırılımı'!AD2300+'Mecra Kırılımı'!AD2340+'Mecra Kırılımı'!AD2380+'Mecra Kırılımı'!AD2420+'Mecra Kırılımı'!AD2460+'Mecra Kırılımı'!AD2500+'Mecra Kırılımı'!AD2540+'Mecra Kırılımı'!AD2580+'Mecra Kırılımı'!AD2620+'Mecra Kırılımı'!AD2660+'Mecra Kırılımı'!AD2700+'Mecra Kırılımı'!AD2740+'Mecra Kırılımı'!AD2780</f>
        <v>24.837976057063997</v>
      </c>
      <c r="AE138" s="55">
        <f t="shared" si="74"/>
        <v>498.90440688673613</v>
      </c>
      <c r="AF138" s="136"/>
    </row>
    <row r="139" spans="2:32" x14ac:dyDescent="0.25">
      <c r="B139" s="400"/>
      <c r="C139" s="212" t="s">
        <v>65</v>
      </c>
      <c r="D139" s="213">
        <f>+'Mecra Kırılımı'!D1861+'Mecra Kırılımı'!D1901+'Mecra Kırılımı'!D1941+'Mecra Kırılımı'!D1981+'Mecra Kırılımı'!D2021+'Mecra Kırılımı'!D2061+'Mecra Kırılımı'!D2101+'Mecra Kırılımı'!D2141+'Mecra Kırılımı'!D2181+'Mecra Kırılımı'!D2221+'Mecra Kırılımı'!D2261+'Mecra Kırılımı'!D2301+'Mecra Kırılımı'!D2341+'Mecra Kırılımı'!D2381+'Mecra Kırılımı'!D2421+'Mecra Kırılımı'!D2461+'Mecra Kırılımı'!D2501+'Mecra Kırılımı'!D2541+'Mecra Kırılımı'!D2581+'Mecra Kırılımı'!D2621+'Mecra Kırılımı'!D2661+'Mecra Kırılımı'!D2701+'Mecra Kırılımı'!D2741+'Mecra Kırılımı'!D2781</f>
        <v>7200</v>
      </c>
      <c r="E139" s="213">
        <f>+'Mecra Kırılımı'!E1861+'Mecra Kırılımı'!E1901+'Mecra Kırılımı'!E1941+'Mecra Kırılımı'!E1981+'Mecra Kırılımı'!E2021+'Mecra Kırılımı'!E2061+'Mecra Kırılımı'!E2101+'Mecra Kırılımı'!E2141+'Mecra Kırılımı'!E2181+'Mecra Kırılımı'!E2221+'Mecra Kırılımı'!E2261+'Mecra Kırılımı'!E2301+'Mecra Kırılımı'!E2341+'Mecra Kırılımı'!E2381+'Mecra Kırılımı'!E2421+'Mecra Kırılımı'!E2461+'Mecra Kırılımı'!E2501+'Mecra Kırılımı'!E2541+'Mecra Kırılımı'!E2581+'Mecra Kırılımı'!E2621+'Mecra Kırılımı'!E2661+'Mecra Kırılımı'!E2701+'Mecra Kırılımı'!E2741+'Mecra Kırılımı'!E2781</f>
        <v>281224.96720000001</v>
      </c>
      <c r="F139" s="213">
        <f>+'Mecra Kırılımı'!F1861+'Mecra Kırılımı'!F1901+'Mecra Kırılımı'!F1941+'Mecra Kırılımı'!F1981+'Mecra Kırılımı'!F2021+'Mecra Kırılımı'!F2061+'Mecra Kırılımı'!F2101+'Mecra Kırılımı'!F2141+'Mecra Kırılımı'!F2181+'Mecra Kırılımı'!F2221+'Mecra Kırılımı'!F2261+'Mecra Kırılımı'!F2301+'Mecra Kırılımı'!F2341+'Mecra Kırılımı'!F2381+'Mecra Kırılımı'!F2421+'Mecra Kırılımı'!F2461+'Mecra Kırılımı'!F2501+'Mecra Kırılımı'!F2541+'Mecra Kırılımı'!F2581+'Mecra Kırılımı'!F2621+'Mecra Kırılımı'!F2661+'Mecra Kırılımı'!F2701+'Mecra Kırılımı'!F2741+'Mecra Kırılımı'!F2781</f>
        <v>25136.231599999999</v>
      </c>
      <c r="G139" s="213">
        <f>+'Mecra Kırılımı'!G1861+'Mecra Kırılımı'!G1901+'Mecra Kırılımı'!G1941+'Mecra Kırılımı'!G1981+'Mecra Kırılımı'!G2021+'Mecra Kırılımı'!G2061+'Mecra Kırılımı'!G2101+'Mecra Kırılımı'!G2141+'Mecra Kırılımı'!G2181+'Mecra Kırılımı'!G2221+'Mecra Kırılımı'!G2261+'Mecra Kırılımı'!G2301+'Mecra Kırılımı'!G2341+'Mecra Kırılımı'!G2381+'Mecra Kırılımı'!G2421+'Mecra Kırılımı'!G2461+'Mecra Kırılımı'!G2501+'Mecra Kırılımı'!G2541+'Mecra Kırılımı'!G2581+'Mecra Kırılımı'!G2621+'Mecra Kırılımı'!G2661+'Mecra Kırılımı'!G2701+'Mecra Kırılımı'!G2741+'Mecra Kırılımı'!G2781</f>
        <v>1123322.1099999999</v>
      </c>
      <c r="H139" s="213">
        <f>+'Mecra Kırılımı'!H1861+'Mecra Kırılımı'!H1901+'Mecra Kırılımı'!H1941+'Mecra Kırılımı'!H1981+'Mecra Kırılımı'!H2021+'Mecra Kırılımı'!H2061+'Mecra Kırılımı'!H2101+'Mecra Kırılımı'!H2141+'Mecra Kırılımı'!H2181+'Mecra Kırılımı'!H2221+'Mecra Kırılımı'!H2261+'Mecra Kırılımı'!H2301+'Mecra Kırılımı'!H2341+'Mecra Kırılımı'!H2381+'Mecra Kırılımı'!H2421+'Mecra Kırılımı'!H2461+'Mecra Kırılımı'!H2501+'Mecra Kırılımı'!H2541+'Mecra Kırılımı'!H2581+'Mecra Kırılımı'!H2621+'Mecra Kırılımı'!H2661+'Mecra Kırılımı'!H2701+'Mecra Kırılımı'!H2741+'Mecra Kırılımı'!H2781</f>
        <v>443288.42920000001</v>
      </c>
      <c r="I139" s="213">
        <f>+'Mecra Kırılımı'!I1861+'Mecra Kırılımı'!I1901+'Mecra Kırılımı'!I1941+'Mecra Kırılımı'!I1981+'Mecra Kırılımı'!I2021+'Mecra Kırılımı'!I2061+'Mecra Kırılımı'!I2101+'Mecra Kırılımı'!I2141+'Mecra Kırılımı'!I2181+'Mecra Kırılımı'!I2221+'Mecra Kırılımı'!I2261+'Mecra Kırılımı'!I2301+'Mecra Kırılımı'!I2341+'Mecra Kırılımı'!I2381+'Mecra Kırılımı'!I2421+'Mecra Kırılımı'!I2461+'Mecra Kırılımı'!I2501+'Mecra Kırılımı'!I2541+'Mecra Kırılımı'!I2581+'Mecra Kırılımı'!I2621+'Mecra Kırılımı'!I2661+'Mecra Kırılımı'!I2701+'Mecra Kırılımı'!I2741+'Mecra Kırılımı'!I2781</f>
        <v>1765100.6706666667</v>
      </c>
      <c r="J139" s="213">
        <f>+'Mecra Kırılımı'!J1861+'Mecra Kırılımı'!J1901+'Mecra Kırılımı'!J1941+'Mecra Kırılımı'!J1981+'Mecra Kırılımı'!J2021+'Mecra Kırılımı'!J2061+'Mecra Kırılımı'!J2101+'Mecra Kırılımı'!J2141+'Mecra Kırılımı'!J2181+'Mecra Kırılımı'!J2221+'Mecra Kırılımı'!J2261+'Mecra Kırılımı'!J2301+'Mecra Kırılımı'!J2341+'Mecra Kırılımı'!J2381+'Mecra Kırılımı'!J2421+'Mecra Kırılımı'!J2461+'Mecra Kırılımı'!J2501+'Mecra Kırılımı'!J2541+'Mecra Kırılımı'!J2581+'Mecra Kırılımı'!J2621+'Mecra Kırılımı'!J2661+'Mecra Kırılımı'!J2701+'Mecra Kırılımı'!J2741+'Mecra Kırılımı'!J2781</f>
        <v>634986.23999999999</v>
      </c>
      <c r="K139" s="213">
        <f>+'Mecra Kırılımı'!K1861+'Mecra Kırılımı'!K1901+'Mecra Kırılımı'!K1941+'Mecra Kırılımı'!K1981+'Mecra Kırılımı'!K2021+'Mecra Kırılımı'!K2061+'Mecra Kırılımı'!K2101+'Mecra Kırılımı'!K2141+'Mecra Kırılımı'!K2181+'Mecra Kırılımı'!K2221+'Mecra Kırılımı'!K2261+'Mecra Kırılımı'!K2301+'Mecra Kırılımı'!K2341+'Mecra Kırılımı'!K2381+'Mecra Kırılımı'!K2421+'Mecra Kırılımı'!K2461+'Mecra Kırılımı'!K2501+'Mecra Kırılımı'!K2541+'Mecra Kırılımı'!K2581+'Mecra Kırılımı'!K2621+'Mecra Kırılımı'!K2661+'Mecra Kırılımı'!K2701+'Mecra Kırılımı'!K2741+'Mecra Kırılımı'!K2781</f>
        <v>213549.91666666666</v>
      </c>
      <c r="L139" s="213">
        <f>+'Mecra Kırılımı'!L1861+'Mecra Kırılımı'!L1901+'Mecra Kırılımı'!L1941+'Mecra Kırılımı'!L1981+'Mecra Kırılımı'!L2021+'Mecra Kırılımı'!L2061+'Mecra Kırılımı'!L2101+'Mecra Kırılımı'!L2141+'Mecra Kırılımı'!L2181+'Mecra Kırılımı'!L2221+'Mecra Kırılımı'!L2261+'Mecra Kırılımı'!L2301+'Mecra Kırılımı'!L2341+'Mecra Kırılımı'!L2381+'Mecra Kırılımı'!L2421+'Mecra Kırılımı'!L2461+'Mecra Kırılımı'!L2501+'Mecra Kırılımı'!L2541+'Mecra Kırılımı'!L2581+'Mecra Kırılımı'!L2621+'Mecra Kırılımı'!L2661+'Mecra Kırılımı'!L2701+'Mecra Kırılımı'!L2741+'Mecra Kırılımı'!L2781</f>
        <v>17060</v>
      </c>
      <c r="M139" s="213">
        <f>+'Mecra Kırılımı'!M1861+'Mecra Kırılımı'!M1901+'Mecra Kırılımı'!M1941+'Mecra Kırılımı'!M1981+'Mecra Kırılımı'!M2021+'Mecra Kırılımı'!M2061+'Mecra Kırılımı'!M2101+'Mecra Kırılımı'!M2141+'Mecra Kırılımı'!M2181+'Mecra Kırılımı'!M2221+'Mecra Kırılımı'!M2261+'Mecra Kırılımı'!M2301+'Mecra Kırılımı'!M2341+'Mecra Kırılımı'!M2381+'Mecra Kırılımı'!M2421+'Mecra Kırılımı'!M2461+'Mecra Kırılımı'!M2501+'Mecra Kırılımı'!M2541+'Mecra Kırılımı'!M2581+'Mecra Kırılımı'!M2621+'Mecra Kırılımı'!M2661+'Mecra Kırılımı'!M2701+'Mecra Kırılımı'!M2741+'Mecra Kırılımı'!M2781</f>
        <v>10350</v>
      </c>
      <c r="N139" s="213">
        <f>+'Mecra Kırılımı'!N1861+'Mecra Kırılımı'!N1901+'Mecra Kırılımı'!N1941+'Mecra Kırılımı'!N1981+'Mecra Kırılımı'!N2021+'Mecra Kırılımı'!N2061+'Mecra Kırılımı'!N2101+'Mecra Kırılımı'!N2141+'Mecra Kırılımı'!N2181+'Mecra Kırılımı'!N2221+'Mecra Kırılımı'!N2261+'Mecra Kırılımı'!N2301+'Mecra Kırılımı'!N2341+'Mecra Kırılımı'!N2381+'Mecra Kırılımı'!N2421+'Mecra Kırılımı'!N2461+'Mecra Kırılımı'!N2501+'Mecra Kırılımı'!N2541+'Mecra Kırılımı'!N2581+'Mecra Kırılımı'!N2621+'Mecra Kırılımı'!N2661+'Mecra Kırılımı'!N2701+'Mecra Kırılımı'!N2741+'Mecra Kırılımı'!N2781</f>
        <v>10350</v>
      </c>
      <c r="O139" s="213">
        <f>+'Mecra Kırılımı'!O1861+'Mecra Kırılımı'!O1901+'Mecra Kırılımı'!O1941+'Mecra Kırılımı'!O1981+'Mecra Kırılımı'!O2021+'Mecra Kırılımı'!O2061+'Mecra Kırılımı'!O2101+'Mecra Kırılımı'!O2141+'Mecra Kırılımı'!O2181+'Mecra Kırılımı'!O2221+'Mecra Kırılımı'!O2261+'Mecra Kırılımı'!O2301+'Mecra Kırılımı'!O2341+'Mecra Kırılımı'!O2381+'Mecra Kırılımı'!O2421+'Mecra Kırılımı'!O2461+'Mecra Kırılımı'!O2501+'Mecra Kırılımı'!O2541+'Mecra Kırılımı'!O2581+'Mecra Kırılımı'!O2621+'Mecra Kırılımı'!O2661+'Mecra Kırılımı'!O2701+'Mecra Kırılımı'!O2741+'Mecra Kırılımı'!O2781</f>
        <v>7350</v>
      </c>
      <c r="P139" s="214">
        <f t="shared" si="52"/>
        <v>4538918.5653333338</v>
      </c>
      <c r="Q139" s="136">
        <f>+P139/P162</f>
        <v>9.4000413707985883E-2</v>
      </c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>
        <f>(AE136+AE135)/AE132</f>
        <v>0.38214247523106637</v>
      </c>
      <c r="AF139" s="136"/>
    </row>
    <row r="140" spans="2:32" x14ac:dyDescent="0.25">
      <c r="B140" s="400"/>
      <c r="C140" s="311" t="s">
        <v>284</v>
      </c>
      <c r="D140" s="215">
        <f>+'Mecra Kırılımı'!D1862+'Mecra Kırılımı'!D1902+'Mecra Kırılımı'!D1942+'Mecra Kırılımı'!D1982+'Mecra Kırılımı'!D2022+'Mecra Kırılımı'!D2062+'Mecra Kırılımı'!D2102+'Mecra Kırılımı'!D2142+'Mecra Kırılımı'!D2182+'Mecra Kırılımı'!D2222+'Mecra Kırılımı'!D2262+'Mecra Kırılımı'!D2302+'Mecra Kırılımı'!D2342+'Mecra Kırılımı'!D2382+'Mecra Kırılımı'!D2422+'Mecra Kırılımı'!D2462+'Mecra Kırılımı'!D2502+'Mecra Kırılımı'!D2542+'Mecra Kırılımı'!D2582+'Mecra Kırılımı'!D2622+'Mecra Kırılımı'!D2662+'Mecra Kırılımı'!D2702+'Mecra Kırılımı'!D2742+'Mecra Kırılımı'!D2782</f>
        <v>0</v>
      </c>
      <c r="E140" s="215">
        <f>+'Mecra Kırılımı'!E1862+'Mecra Kırılımı'!E1902+'Mecra Kırılımı'!E1942+'Mecra Kırılımı'!E1982+'Mecra Kırılımı'!E2022+'Mecra Kırılımı'!E2062+'Mecra Kırılımı'!E2102+'Mecra Kırılımı'!E2142+'Mecra Kırılımı'!E2182+'Mecra Kırılımı'!E2222+'Mecra Kırılımı'!E2262+'Mecra Kırılımı'!E2302+'Mecra Kırılımı'!E2342+'Mecra Kırılımı'!E2382+'Mecra Kırılımı'!E2422+'Mecra Kırılımı'!E2462+'Mecra Kırılımı'!E2502+'Mecra Kırılımı'!E2542+'Mecra Kırılımı'!E2582+'Mecra Kırılımı'!E2622+'Mecra Kırılımı'!E2662+'Mecra Kırılımı'!E2702+'Mecra Kırılımı'!E2742+'Mecra Kırılımı'!E2782</f>
        <v>96559.679999999993</v>
      </c>
      <c r="F140" s="215">
        <f>+'Mecra Kırılımı'!F1862+'Mecra Kırılımı'!F1902+'Mecra Kırılımı'!F1942+'Mecra Kırılımı'!F1982+'Mecra Kırılımı'!F2022+'Mecra Kırılımı'!F2062+'Mecra Kırılımı'!F2102+'Mecra Kırılımı'!F2142+'Mecra Kırılımı'!F2182+'Mecra Kırılımı'!F2222+'Mecra Kırılımı'!F2262+'Mecra Kırılımı'!F2302+'Mecra Kırılımı'!F2342+'Mecra Kırılımı'!F2382+'Mecra Kırılımı'!F2422+'Mecra Kırılımı'!F2462+'Mecra Kırılımı'!F2502+'Mecra Kırılımı'!F2542+'Mecra Kırılımı'!F2582+'Mecra Kırılımı'!F2622+'Mecra Kırılımı'!F2662+'Mecra Kırılımı'!F2702+'Mecra Kırılımı'!F2742+'Mecra Kırılımı'!F2782</f>
        <v>0</v>
      </c>
      <c r="G140" s="215">
        <f>+'Mecra Kırılımı'!G1862+'Mecra Kırılımı'!G1902+'Mecra Kırılımı'!G1942+'Mecra Kırılımı'!G1982+'Mecra Kırılımı'!G2022+'Mecra Kırılımı'!G2062+'Mecra Kırılımı'!G2102+'Mecra Kırılımı'!G2142+'Mecra Kırılımı'!G2182+'Mecra Kırılımı'!G2222+'Mecra Kırılımı'!G2262+'Mecra Kırılımı'!G2302+'Mecra Kırılımı'!G2342+'Mecra Kırılımı'!G2382+'Mecra Kırılımı'!G2422+'Mecra Kırılımı'!G2462+'Mecra Kırılımı'!G2502+'Mecra Kırılımı'!G2542+'Mecra Kırılımı'!G2582+'Mecra Kırılımı'!G2622+'Mecra Kırılımı'!G2662+'Mecra Kırılımı'!G2702+'Mecra Kırılımı'!G2742+'Mecra Kırılımı'!G2782</f>
        <v>0</v>
      </c>
      <c r="H140" s="215">
        <f>+'Mecra Kırılımı'!H1862+'Mecra Kırılımı'!H1902+'Mecra Kırılımı'!H1942+'Mecra Kırılımı'!H1982+'Mecra Kırılımı'!H2022+'Mecra Kırılımı'!H2062+'Mecra Kırılımı'!H2102+'Mecra Kırılımı'!H2142+'Mecra Kırılımı'!H2182+'Mecra Kırılımı'!H2222+'Mecra Kırılımı'!H2262+'Mecra Kırılımı'!H2302+'Mecra Kırılımı'!H2342+'Mecra Kırılımı'!H2382+'Mecra Kırılımı'!H2422+'Mecra Kırılımı'!H2462+'Mecra Kırılımı'!H2502+'Mecra Kırılımı'!H2542+'Mecra Kırılımı'!H2582+'Mecra Kırılımı'!H2622+'Mecra Kırılımı'!H2662+'Mecra Kırılımı'!H2702+'Mecra Kırılımı'!H2742+'Mecra Kırılımı'!H2782</f>
        <v>0</v>
      </c>
      <c r="I140" s="215">
        <f>+'Mecra Kırılımı'!I1862+'Mecra Kırılımı'!I1902+'Mecra Kırılımı'!I1942+'Mecra Kırılımı'!I1982+'Mecra Kırılımı'!I2022+'Mecra Kırılımı'!I2062+'Mecra Kırılımı'!I2102+'Mecra Kırılımı'!I2142+'Mecra Kırılımı'!I2182+'Mecra Kırılımı'!I2222+'Mecra Kırılımı'!I2262+'Mecra Kırılımı'!I2302+'Mecra Kırılımı'!I2342+'Mecra Kırılımı'!I2382+'Mecra Kırılımı'!I2422+'Mecra Kırılımı'!I2462+'Mecra Kırılımı'!I2502+'Mecra Kırılımı'!I2542+'Mecra Kırılımı'!I2582+'Mecra Kırılımı'!I2622+'Mecra Kırılımı'!I2662+'Mecra Kırılımı'!I2702+'Mecra Kırılımı'!I2742+'Mecra Kırılımı'!I2782</f>
        <v>969146</v>
      </c>
      <c r="J140" s="215">
        <f>+'Mecra Kırılımı'!J1862+'Mecra Kırılımı'!J1902+'Mecra Kırılımı'!J1942+'Mecra Kırılımı'!J1982+'Mecra Kırılımı'!J2022+'Mecra Kırılımı'!J2062+'Mecra Kırılımı'!J2102+'Mecra Kırılımı'!J2142+'Mecra Kırılımı'!J2182+'Mecra Kırılımı'!J2222+'Mecra Kırılımı'!J2262+'Mecra Kırılımı'!J2302+'Mecra Kırılımı'!J2342+'Mecra Kırılımı'!J2382+'Mecra Kırılımı'!J2422+'Mecra Kırılımı'!J2462+'Mecra Kırılımı'!J2502+'Mecra Kırılımı'!J2542+'Mecra Kırılımı'!J2582+'Mecra Kırılımı'!J2622+'Mecra Kırılımı'!J2662+'Mecra Kırılımı'!J2702+'Mecra Kırılımı'!J2742+'Mecra Kırılımı'!J2782</f>
        <v>324881.32333333336</v>
      </c>
      <c r="K140" s="215">
        <f>+'Mecra Kırılımı'!K1862+'Mecra Kırılımı'!K1902+'Mecra Kırılımı'!K1942+'Mecra Kırılımı'!K1982+'Mecra Kırılımı'!K2022+'Mecra Kırılımı'!K2062+'Mecra Kırılımı'!K2102+'Mecra Kırılımı'!K2142+'Mecra Kırılımı'!K2182+'Mecra Kırılımı'!K2222+'Mecra Kırılımı'!K2262+'Mecra Kırılımı'!K2302+'Mecra Kırılımı'!K2342+'Mecra Kırılımı'!K2382+'Mecra Kırılımı'!K2422+'Mecra Kırılımı'!K2462+'Mecra Kırılımı'!K2502+'Mecra Kırılımı'!K2542+'Mecra Kırılımı'!K2582+'Mecra Kırılımı'!K2622+'Mecra Kırılımı'!K2662+'Mecra Kırılımı'!K2702+'Mecra Kırılımı'!K2742+'Mecra Kırılımı'!K2782</f>
        <v>0</v>
      </c>
      <c r="L140" s="215">
        <f>+'Mecra Kırılımı'!L1862+'Mecra Kırılımı'!L1902+'Mecra Kırılımı'!L1942+'Mecra Kırılımı'!L1982+'Mecra Kırılımı'!L2022+'Mecra Kırılımı'!L2062+'Mecra Kırılımı'!L2102+'Mecra Kırılımı'!L2142+'Mecra Kırılımı'!L2182+'Mecra Kırılımı'!L2222+'Mecra Kırılımı'!L2262+'Mecra Kırılımı'!L2302+'Mecra Kırılımı'!L2342+'Mecra Kırılımı'!L2382+'Mecra Kırılımı'!L2422+'Mecra Kırılımı'!L2462+'Mecra Kırılımı'!L2502+'Mecra Kırılımı'!L2542+'Mecra Kırılımı'!L2582+'Mecra Kırılımı'!L2622+'Mecra Kırılımı'!L2662+'Mecra Kırılımı'!L2702+'Mecra Kırılımı'!L2742+'Mecra Kırılımı'!L2782</f>
        <v>0</v>
      </c>
      <c r="M140" s="215">
        <f>+'Mecra Kırılımı'!M1862+'Mecra Kırılımı'!M1902+'Mecra Kırılımı'!M1942+'Mecra Kırılımı'!M1982+'Mecra Kırılımı'!M2022+'Mecra Kırılımı'!M2062+'Mecra Kırılımı'!M2102+'Mecra Kırılımı'!M2142+'Mecra Kırılımı'!M2182+'Mecra Kırılımı'!M2222+'Mecra Kırılımı'!M2262+'Mecra Kırılımı'!M2302+'Mecra Kırılımı'!M2342+'Mecra Kırılımı'!M2382+'Mecra Kırılımı'!M2422+'Mecra Kırılımı'!M2462+'Mecra Kırılımı'!M2502+'Mecra Kırılımı'!M2542+'Mecra Kırılımı'!M2582+'Mecra Kırılımı'!M2622+'Mecra Kırılımı'!M2662+'Mecra Kırılımı'!M2702+'Mecra Kırılımı'!M2742+'Mecra Kırılımı'!M2782</f>
        <v>0</v>
      </c>
      <c r="N140" s="215">
        <f>+'Mecra Kırılımı'!N1862+'Mecra Kırılımı'!N1902+'Mecra Kırılımı'!N1942+'Mecra Kırılımı'!N1982+'Mecra Kırılımı'!N2022+'Mecra Kırılımı'!N2062+'Mecra Kırılımı'!N2102+'Mecra Kırılımı'!N2142+'Mecra Kırılımı'!N2182+'Mecra Kırılımı'!N2222+'Mecra Kırılımı'!N2262+'Mecra Kırılımı'!N2302+'Mecra Kırılımı'!N2342+'Mecra Kırılımı'!N2382+'Mecra Kırılımı'!N2422+'Mecra Kırılımı'!N2462+'Mecra Kırılımı'!N2502+'Mecra Kırılımı'!N2542+'Mecra Kırılımı'!N2582+'Mecra Kırılımı'!N2622+'Mecra Kırılımı'!N2662+'Mecra Kırılımı'!N2702+'Mecra Kırılımı'!N2742+'Mecra Kırılımı'!N2782</f>
        <v>0</v>
      </c>
      <c r="O140" s="215">
        <f>+'Mecra Kırılımı'!O1862+'Mecra Kırılımı'!O1902+'Mecra Kırılımı'!O1942+'Mecra Kırılımı'!O1982+'Mecra Kırılımı'!O2022+'Mecra Kırılımı'!O2062+'Mecra Kırılımı'!O2102+'Mecra Kırılımı'!O2142+'Mecra Kırılımı'!O2182+'Mecra Kırılımı'!O2222+'Mecra Kırılımı'!O2262+'Mecra Kırılımı'!O2302+'Mecra Kırılımı'!O2342+'Mecra Kırılımı'!O2382+'Mecra Kırılımı'!O2422+'Mecra Kırılımı'!O2462+'Mecra Kırılımı'!O2502+'Mecra Kırılımı'!O2542+'Mecra Kırılımı'!O2582+'Mecra Kırılımı'!O2622+'Mecra Kırılımı'!O2662+'Mecra Kırılımı'!O2702+'Mecra Kırılımı'!O2742+'Mecra Kırılımı'!O2782</f>
        <v>0</v>
      </c>
      <c r="P140" s="216">
        <f t="shared" ref="P140:P158" si="75">SUM(D140:O140)</f>
        <v>1390587.0033333334</v>
      </c>
      <c r="Q140" s="136"/>
      <c r="R140" s="8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136"/>
    </row>
    <row r="141" spans="2:32" x14ac:dyDescent="0.25">
      <c r="B141" s="400"/>
      <c r="C141" s="311" t="s">
        <v>288</v>
      </c>
      <c r="D141" s="215">
        <f>+'Mecra Kırılımı'!D1863+'Mecra Kırılımı'!D1903+'Mecra Kırılımı'!D1943+'Mecra Kırılımı'!D1983+'Mecra Kırılımı'!D2023+'Mecra Kırılımı'!D2063+'Mecra Kırılımı'!D2103+'Mecra Kırılımı'!D2143+'Mecra Kırılımı'!D2183+'Mecra Kırılımı'!D2223+'Mecra Kırılımı'!D2263+'Mecra Kırılımı'!D2303+'Mecra Kırılımı'!D2343+'Mecra Kırılımı'!D2383+'Mecra Kırılımı'!D2423+'Mecra Kırılımı'!D2463+'Mecra Kırılımı'!D2503+'Mecra Kırılımı'!D2543+'Mecra Kırılımı'!D2583+'Mecra Kırılımı'!D2623+'Mecra Kırılımı'!D2663+'Mecra Kırılımı'!D2703+'Mecra Kırılımı'!D2743+'Mecra Kırılımı'!D2783</f>
        <v>0</v>
      </c>
      <c r="E141" s="215">
        <f>+'Mecra Kırılımı'!E1863+'Mecra Kırılımı'!E1903+'Mecra Kırılımı'!E1943+'Mecra Kırılımı'!E1983+'Mecra Kırılımı'!E2023+'Mecra Kırılımı'!E2063+'Mecra Kırılımı'!E2103+'Mecra Kırılımı'!E2143+'Mecra Kırılımı'!E2183+'Mecra Kırılımı'!E2223+'Mecra Kırılımı'!E2263+'Mecra Kırılımı'!E2303+'Mecra Kırılımı'!E2343+'Mecra Kırılımı'!E2383+'Mecra Kırılımı'!E2423+'Mecra Kırılımı'!E2463+'Mecra Kırılımı'!E2503+'Mecra Kırılımı'!E2543+'Mecra Kırılımı'!E2583+'Mecra Kırılımı'!E2623+'Mecra Kırılımı'!E2663+'Mecra Kırılımı'!E2703+'Mecra Kırılımı'!E2743+'Mecra Kırılımı'!E2783</f>
        <v>0</v>
      </c>
      <c r="F141" s="215">
        <f>+'Mecra Kırılımı'!F1863+'Mecra Kırılımı'!F1903+'Mecra Kırılımı'!F1943+'Mecra Kırılımı'!F1983+'Mecra Kırılımı'!F2023+'Mecra Kırılımı'!F2063+'Mecra Kırılımı'!F2103+'Mecra Kırılımı'!F2143+'Mecra Kırılımı'!F2183+'Mecra Kırılımı'!F2223+'Mecra Kırılımı'!F2263+'Mecra Kırılımı'!F2303+'Mecra Kırılımı'!F2343+'Mecra Kırılımı'!F2383+'Mecra Kırılımı'!F2423+'Mecra Kırılımı'!F2463+'Mecra Kırılımı'!F2503+'Mecra Kırılımı'!F2543+'Mecra Kırılımı'!F2583+'Mecra Kırılımı'!F2623+'Mecra Kırılımı'!F2663+'Mecra Kırılımı'!F2703+'Mecra Kırılımı'!F2743+'Mecra Kırılımı'!F2783</f>
        <v>0</v>
      </c>
      <c r="G141" s="215">
        <f>+'Mecra Kırılımı'!G1863+'Mecra Kırılımı'!G1903+'Mecra Kırılımı'!G1943+'Mecra Kırılımı'!G1983+'Mecra Kırılımı'!G2023+'Mecra Kırılımı'!G2063+'Mecra Kırılımı'!G2103+'Mecra Kırılımı'!G2143+'Mecra Kırılımı'!G2183+'Mecra Kırılımı'!G2223+'Mecra Kırılımı'!G2263+'Mecra Kırılımı'!G2303+'Mecra Kırılımı'!G2343+'Mecra Kırılımı'!G2383+'Mecra Kırılımı'!G2423+'Mecra Kırılımı'!G2463+'Mecra Kırılımı'!G2503+'Mecra Kırılımı'!G2543+'Mecra Kırılımı'!G2583+'Mecra Kırılımı'!G2623+'Mecra Kırılımı'!G2663+'Mecra Kırılımı'!G2703+'Mecra Kırılımı'!G2743+'Mecra Kırılımı'!G2783</f>
        <v>74100</v>
      </c>
      <c r="H141" s="215">
        <f>+'Mecra Kırılımı'!H1863+'Mecra Kırılımı'!H1903+'Mecra Kırılımı'!H1943+'Mecra Kırılımı'!H1983+'Mecra Kırılımı'!H2023+'Mecra Kırılımı'!H2063+'Mecra Kırılımı'!H2103+'Mecra Kırılımı'!H2143+'Mecra Kırılımı'!H2183+'Mecra Kırılımı'!H2223+'Mecra Kırılımı'!H2263+'Mecra Kırılımı'!H2303+'Mecra Kırılımı'!H2343+'Mecra Kırılımı'!H2383+'Mecra Kırılımı'!H2423+'Mecra Kırılımı'!H2463+'Mecra Kırılımı'!H2503+'Mecra Kırılımı'!H2543+'Mecra Kırılımı'!H2583+'Mecra Kırılımı'!H2623+'Mecra Kırılımı'!H2663+'Mecra Kırılımı'!H2703+'Mecra Kırılımı'!H2743+'Mecra Kırılımı'!H2783</f>
        <v>15000</v>
      </c>
      <c r="I141" s="215">
        <f>+'Mecra Kırılımı'!I1863+'Mecra Kırılımı'!I1903+'Mecra Kırılımı'!I1943+'Mecra Kırılımı'!I1983+'Mecra Kırılımı'!I2023+'Mecra Kırılımı'!I2063+'Mecra Kırılımı'!I2103+'Mecra Kırılımı'!I2143+'Mecra Kırılımı'!I2183+'Mecra Kırılımı'!I2223+'Mecra Kırılımı'!I2263+'Mecra Kırılımı'!I2303+'Mecra Kırılımı'!I2343+'Mecra Kırılımı'!I2383+'Mecra Kırılımı'!I2423+'Mecra Kırılımı'!I2463+'Mecra Kırılımı'!I2503+'Mecra Kırılımı'!I2543+'Mecra Kırılımı'!I2583+'Mecra Kırılımı'!I2623+'Mecra Kırılımı'!I2663+'Mecra Kırılımı'!I2703+'Mecra Kırılımı'!I2743+'Mecra Kırılımı'!I2783</f>
        <v>0</v>
      </c>
      <c r="J141" s="215">
        <f>+'Mecra Kırılımı'!J1863+'Mecra Kırılımı'!J1903+'Mecra Kırılımı'!J1943+'Mecra Kırılımı'!J1983+'Mecra Kırılımı'!J2023+'Mecra Kırılımı'!J2063+'Mecra Kırılımı'!J2103+'Mecra Kırılımı'!J2143+'Mecra Kırılımı'!J2183+'Mecra Kırılımı'!J2223+'Mecra Kırılımı'!J2263+'Mecra Kırılımı'!J2303+'Mecra Kırılımı'!J2343+'Mecra Kırılımı'!J2383+'Mecra Kırılımı'!J2423+'Mecra Kırılımı'!J2463+'Mecra Kırılımı'!J2503+'Mecra Kırılımı'!J2543+'Mecra Kırılımı'!J2583+'Mecra Kırılımı'!J2623+'Mecra Kırılımı'!J2663+'Mecra Kırılımı'!J2703+'Mecra Kırılımı'!J2743+'Mecra Kırılımı'!J2783</f>
        <v>82805</v>
      </c>
      <c r="K141" s="215">
        <f>+'Mecra Kırılımı'!K1863+'Mecra Kırılımı'!K1903+'Mecra Kırılımı'!K1943+'Mecra Kırılımı'!K1983+'Mecra Kırılımı'!K2023+'Mecra Kırılımı'!K2063+'Mecra Kırılımı'!K2103+'Mecra Kırılımı'!K2143+'Mecra Kırılımı'!K2183+'Mecra Kırılımı'!K2223+'Mecra Kırılımı'!K2263+'Mecra Kırılımı'!K2303+'Mecra Kırılımı'!K2343+'Mecra Kırılımı'!K2383+'Mecra Kırılımı'!K2423+'Mecra Kırılımı'!K2463+'Mecra Kırılımı'!K2503+'Mecra Kırılımı'!K2543+'Mecra Kırılımı'!K2583+'Mecra Kırılımı'!K2623+'Mecra Kırılımı'!K2663+'Mecra Kırılımı'!K2703+'Mecra Kırılımı'!K2743+'Mecra Kırılımı'!K2783</f>
        <v>0</v>
      </c>
      <c r="L141" s="215">
        <f>+'Mecra Kırılımı'!L1863+'Mecra Kırılımı'!L1903+'Mecra Kırılımı'!L1943+'Mecra Kırılımı'!L1983+'Mecra Kırılımı'!L2023+'Mecra Kırılımı'!L2063+'Mecra Kırılımı'!L2103+'Mecra Kırılımı'!L2143+'Mecra Kırılımı'!L2183+'Mecra Kırılımı'!L2223+'Mecra Kırılımı'!L2263+'Mecra Kırılımı'!L2303+'Mecra Kırılımı'!L2343+'Mecra Kırılımı'!L2383+'Mecra Kırılımı'!L2423+'Mecra Kırılımı'!L2463+'Mecra Kırılımı'!L2503+'Mecra Kırılımı'!L2543+'Mecra Kırılımı'!L2583+'Mecra Kırılımı'!L2623+'Mecra Kırılımı'!L2663+'Mecra Kırılımı'!L2703+'Mecra Kırılımı'!L2743+'Mecra Kırılımı'!L2783</f>
        <v>0</v>
      </c>
      <c r="M141" s="215">
        <f>+'Mecra Kırılımı'!M1863+'Mecra Kırılımı'!M1903+'Mecra Kırılımı'!M1943+'Mecra Kırılımı'!M1983+'Mecra Kırılımı'!M2023+'Mecra Kırılımı'!M2063+'Mecra Kırılımı'!M2103+'Mecra Kırılımı'!M2143+'Mecra Kırılımı'!M2183+'Mecra Kırılımı'!M2223+'Mecra Kırılımı'!M2263+'Mecra Kırılımı'!M2303+'Mecra Kırılımı'!M2343+'Mecra Kırılımı'!M2383+'Mecra Kırılımı'!M2423+'Mecra Kırılımı'!M2463+'Mecra Kırılımı'!M2503+'Mecra Kırılımı'!M2543+'Mecra Kırılımı'!M2583+'Mecra Kırılımı'!M2623+'Mecra Kırılımı'!M2663+'Mecra Kırılımı'!M2703+'Mecra Kırılımı'!M2743+'Mecra Kırılımı'!M2783</f>
        <v>0</v>
      </c>
      <c r="N141" s="215">
        <f>+'Mecra Kırılımı'!N1863+'Mecra Kırılımı'!N1903+'Mecra Kırılımı'!N1943+'Mecra Kırılımı'!N1983+'Mecra Kırılımı'!N2023+'Mecra Kırılımı'!N2063+'Mecra Kırılımı'!N2103+'Mecra Kırılımı'!N2143+'Mecra Kırılımı'!N2183+'Mecra Kırılımı'!N2223+'Mecra Kırılımı'!N2263+'Mecra Kırılımı'!N2303+'Mecra Kırılımı'!N2343+'Mecra Kırılımı'!N2383+'Mecra Kırılımı'!N2423+'Mecra Kırılımı'!N2463+'Mecra Kırılımı'!N2503+'Mecra Kırılımı'!N2543+'Mecra Kırılımı'!N2583+'Mecra Kırılımı'!N2623+'Mecra Kırılımı'!N2663+'Mecra Kırılımı'!N2703+'Mecra Kırılımı'!N2743+'Mecra Kırılımı'!N2783</f>
        <v>0</v>
      </c>
      <c r="O141" s="215">
        <f>+'Mecra Kırılımı'!O1863+'Mecra Kırılımı'!O1903+'Mecra Kırılımı'!O1943+'Mecra Kırılımı'!O1983+'Mecra Kırılımı'!O2023+'Mecra Kırılımı'!O2063+'Mecra Kırılımı'!O2103+'Mecra Kırılımı'!O2143+'Mecra Kırılımı'!O2183+'Mecra Kırılımı'!O2223+'Mecra Kırılımı'!O2263+'Mecra Kırılımı'!O2303+'Mecra Kırılımı'!O2343+'Mecra Kırılımı'!O2383+'Mecra Kırılımı'!O2423+'Mecra Kırılımı'!O2463+'Mecra Kırılımı'!O2503+'Mecra Kırılımı'!O2543+'Mecra Kırılımı'!O2583+'Mecra Kırılımı'!O2623+'Mecra Kırılımı'!O2663+'Mecra Kırılımı'!O2703+'Mecra Kırılımı'!O2743+'Mecra Kırılımı'!O2783</f>
        <v>0</v>
      </c>
      <c r="P141" s="216">
        <f t="shared" si="75"/>
        <v>171905</v>
      </c>
      <c r="Q141" s="136"/>
      <c r="R141" s="8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136"/>
    </row>
    <row r="142" spans="2:32" x14ac:dyDescent="0.25">
      <c r="B142" s="400"/>
      <c r="C142" s="311" t="s">
        <v>280</v>
      </c>
      <c r="D142" s="215">
        <f>+'Mecra Kırılımı'!D1864+'Mecra Kırılımı'!D1904+'Mecra Kırılımı'!D1944+'Mecra Kırılımı'!D1984+'Mecra Kırılımı'!D2024+'Mecra Kırılımı'!D2064+'Mecra Kırılımı'!D2104+'Mecra Kırılımı'!D2144+'Mecra Kırılımı'!D2184+'Mecra Kırılımı'!D2224+'Mecra Kırılımı'!D2264+'Mecra Kırılımı'!D2304+'Mecra Kırılımı'!D2344+'Mecra Kırılımı'!D2384+'Mecra Kırılımı'!D2424+'Mecra Kırılımı'!D2464+'Mecra Kırılımı'!D2504+'Mecra Kırılımı'!D2544+'Mecra Kırılımı'!D2584+'Mecra Kırılımı'!D2624+'Mecra Kırılımı'!D2664+'Mecra Kırılımı'!D2704+'Mecra Kırılımı'!D2744+'Mecra Kırılımı'!D2784</f>
        <v>0</v>
      </c>
      <c r="E142" s="215">
        <f>+'Mecra Kırılımı'!E1864+'Mecra Kırılımı'!E1904+'Mecra Kırılımı'!E1944+'Mecra Kırılımı'!E1984+'Mecra Kırılımı'!E2024+'Mecra Kırılımı'!E2064+'Mecra Kırılımı'!E2104+'Mecra Kırılımı'!E2144+'Mecra Kırılımı'!E2184+'Mecra Kırılımı'!E2224+'Mecra Kırılımı'!E2264+'Mecra Kırılımı'!E2304+'Mecra Kırılımı'!E2344+'Mecra Kırılımı'!E2384+'Mecra Kırılımı'!E2424+'Mecra Kırılımı'!E2464+'Mecra Kırılımı'!E2504+'Mecra Kırılımı'!E2544+'Mecra Kırılımı'!E2584+'Mecra Kırılımı'!E2624+'Mecra Kırılımı'!E2664+'Mecra Kırılımı'!E2704+'Mecra Kırılımı'!E2744+'Mecra Kırılımı'!E2784</f>
        <v>15000</v>
      </c>
      <c r="F142" s="215">
        <f>+'Mecra Kırılımı'!F1864+'Mecra Kırılımı'!F1904+'Mecra Kırılımı'!F1944+'Mecra Kırılımı'!F1984+'Mecra Kırılımı'!F2024+'Mecra Kırılımı'!F2064+'Mecra Kırılımı'!F2104+'Mecra Kırılımı'!F2144+'Mecra Kırılımı'!F2184+'Mecra Kırılımı'!F2224+'Mecra Kırılımı'!F2264+'Mecra Kırılımı'!F2304+'Mecra Kırılımı'!F2344+'Mecra Kırılımı'!F2384+'Mecra Kırılımı'!F2424+'Mecra Kırılımı'!F2464+'Mecra Kırılımı'!F2504+'Mecra Kırılımı'!F2544+'Mecra Kırılımı'!F2584+'Mecra Kırılımı'!F2624+'Mecra Kırılımı'!F2664+'Mecra Kırılımı'!F2704+'Mecra Kırılımı'!F2744+'Mecra Kırılımı'!F2784</f>
        <v>0</v>
      </c>
      <c r="G142" s="215">
        <f>+'Mecra Kırılımı'!G1864+'Mecra Kırılımı'!G1904+'Mecra Kırılımı'!G1944+'Mecra Kırılımı'!G1984+'Mecra Kırılımı'!G2024+'Mecra Kırılımı'!G2064+'Mecra Kırılımı'!G2104+'Mecra Kırılımı'!G2144+'Mecra Kırılımı'!G2184+'Mecra Kırılımı'!G2224+'Mecra Kırılımı'!G2264+'Mecra Kırılımı'!G2304+'Mecra Kırılımı'!G2344+'Mecra Kırılımı'!G2384+'Mecra Kırılımı'!G2424+'Mecra Kırılımı'!G2464+'Mecra Kırılımı'!G2504+'Mecra Kırılımı'!G2544+'Mecra Kırılımı'!G2584+'Mecra Kırılımı'!G2624+'Mecra Kırılımı'!G2664+'Mecra Kırılımı'!G2704+'Mecra Kırılımı'!G2744+'Mecra Kırılımı'!G2784</f>
        <v>49000</v>
      </c>
      <c r="H142" s="215">
        <f>+'Mecra Kırılımı'!H1864+'Mecra Kırılımı'!H1904+'Mecra Kırılımı'!H1944+'Mecra Kırılımı'!H1984+'Mecra Kırılımı'!H2024+'Mecra Kırılımı'!H2064+'Mecra Kırılımı'!H2104+'Mecra Kırılımı'!H2144+'Mecra Kırılımı'!H2184+'Mecra Kırılımı'!H2224+'Mecra Kırılımı'!H2264+'Mecra Kırılımı'!H2304+'Mecra Kırılımı'!H2344+'Mecra Kırılımı'!H2384+'Mecra Kırılımı'!H2424+'Mecra Kırılımı'!H2464+'Mecra Kırılımı'!H2504+'Mecra Kırılımı'!H2544+'Mecra Kırılımı'!H2584+'Mecra Kırılımı'!H2624+'Mecra Kırılımı'!H2664+'Mecra Kırılımı'!H2704+'Mecra Kırılımı'!H2744+'Mecra Kırılımı'!H2784</f>
        <v>23052.080000000002</v>
      </c>
      <c r="I142" s="215">
        <f>+'Mecra Kırılımı'!I1864+'Mecra Kırılımı'!I1904+'Mecra Kırılımı'!I1944+'Mecra Kırılımı'!I1984+'Mecra Kırılımı'!I2024+'Mecra Kırılımı'!I2064+'Mecra Kırılımı'!I2104+'Mecra Kırılımı'!I2144+'Mecra Kırılımı'!I2184+'Mecra Kırılımı'!I2224+'Mecra Kırılımı'!I2264+'Mecra Kırılımı'!I2304+'Mecra Kırılımı'!I2344+'Mecra Kırılımı'!I2384+'Mecra Kırılımı'!I2424+'Mecra Kırılımı'!I2464+'Mecra Kırılımı'!I2504+'Mecra Kırılımı'!I2544+'Mecra Kırılımı'!I2584+'Mecra Kırılımı'!I2624+'Mecra Kırılımı'!I2664+'Mecra Kırılımı'!I2704+'Mecra Kırılımı'!I2744+'Mecra Kırılımı'!I2784</f>
        <v>417828.91666666663</v>
      </c>
      <c r="J142" s="215">
        <f>+'Mecra Kırılımı'!J1864+'Mecra Kırılımı'!J1904+'Mecra Kırılımı'!J1944+'Mecra Kırılımı'!J1984+'Mecra Kırılımı'!J2024+'Mecra Kırılımı'!J2064+'Mecra Kırılımı'!J2104+'Mecra Kırılımı'!J2144+'Mecra Kırılımı'!J2184+'Mecra Kırılımı'!J2224+'Mecra Kırılımı'!J2264+'Mecra Kırılımı'!J2304+'Mecra Kırılımı'!J2344+'Mecra Kırılımı'!J2384+'Mecra Kırılımı'!J2424+'Mecra Kırılımı'!J2464+'Mecra Kırılımı'!J2504+'Mecra Kırılımı'!J2544+'Mecra Kırılımı'!J2584+'Mecra Kırılımı'!J2624+'Mecra Kırılımı'!J2664+'Mecra Kırılımı'!J2704+'Mecra Kırılımı'!J2744+'Mecra Kırılımı'!J2784</f>
        <v>209949.91666666666</v>
      </c>
      <c r="K142" s="215">
        <f>+'Mecra Kırılımı'!K1864+'Mecra Kırılımı'!K1904+'Mecra Kırılımı'!K1944+'Mecra Kırılımı'!K1984+'Mecra Kırılımı'!K2024+'Mecra Kırılımı'!K2064+'Mecra Kırılımı'!K2104+'Mecra Kırılımı'!K2144+'Mecra Kırılımı'!K2184+'Mecra Kırılımı'!K2224+'Mecra Kırılımı'!K2264+'Mecra Kırılımı'!K2304+'Mecra Kırılımı'!K2344+'Mecra Kırılımı'!K2384+'Mecra Kırılımı'!K2424+'Mecra Kırılımı'!K2464+'Mecra Kırılımı'!K2504+'Mecra Kırılımı'!K2544+'Mecra Kırılımı'!K2584+'Mecra Kırılımı'!K2624+'Mecra Kırılımı'!K2664+'Mecra Kırılımı'!K2704+'Mecra Kırılımı'!K2744+'Mecra Kırılımı'!K2784</f>
        <v>209949.91666666666</v>
      </c>
      <c r="L142" s="215">
        <f>+'Mecra Kırılımı'!L1864+'Mecra Kırılımı'!L1904+'Mecra Kırılımı'!L1944+'Mecra Kırılımı'!L1984+'Mecra Kırılımı'!L2024+'Mecra Kırılımı'!L2064+'Mecra Kırılımı'!L2104+'Mecra Kırılımı'!L2144+'Mecra Kırılımı'!L2184+'Mecra Kırılımı'!L2224+'Mecra Kırılımı'!L2264+'Mecra Kırılımı'!L2304+'Mecra Kırılımı'!L2344+'Mecra Kırılımı'!L2384+'Mecra Kırılımı'!L2424+'Mecra Kırılımı'!L2464+'Mecra Kırılımı'!L2504+'Mecra Kırılımı'!L2544+'Mecra Kırılımı'!L2584+'Mecra Kırılımı'!L2624+'Mecra Kırılımı'!L2664+'Mecra Kırılımı'!L2704+'Mecra Kırılımı'!L2744+'Mecra Kırılımı'!L2784</f>
        <v>10460</v>
      </c>
      <c r="M142" s="215">
        <f>+'Mecra Kırılımı'!M1864+'Mecra Kırılımı'!M1904+'Mecra Kırılımı'!M1944+'Mecra Kırılımı'!M1984+'Mecra Kırılımı'!M2024+'Mecra Kırılımı'!M2064+'Mecra Kırılımı'!M2104+'Mecra Kırılımı'!M2144+'Mecra Kırılımı'!M2184+'Mecra Kırılımı'!M2224+'Mecra Kırılımı'!M2264+'Mecra Kırılımı'!M2304+'Mecra Kırılımı'!M2344+'Mecra Kırılımı'!M2384+'Mecra Kırılımı'!M2424+'Mecra Kırılımı'!M2464+'Mecra Kırılımı'!M2504+'Mecra Kırılımı'!M2544+'Mecra Kırılımı'!M2584+'Mecra Kırılımı'!M2624+'Mecra Kırılımı'!M2664+'Mecra Kırılımı'!M2704+'Mecra Kırılımı'!M2744+'Mecra Kırılımı'!M2784</f>
        <v>0</v>
      </c>
      <c r="N142" s="215">
        <f>+'Mecra Kırılımı'!N1864+'Mecra Kırılımı'!N1904+'Mecra Kırılımı'!N1944+'Mecra Kırılımı'!N1984+'Mecra Kırılımı'!N2024+'Mecra Kırılımı'!N2064+'Mecra Kırılımı'!N2104+'Mecra Kırılımı'!N2144+'Mecra Kırılımı'!N2184+'Mecra Kırılımı'!N2224+'Mecra Kırılımı'!N2264+'Mecra Kırılımı'!N2304+'Mecra Kırılımı'!N2344+'Mecra Kırılımı'!N2384+'Mecra Kırılımı'!N2424+'Mecra Kırılımı'!N2464+'Mecra Kırılımı'!N2504+'Mecra Kırılımı'!N2544+'Mecra Kırılımı'!N2584+'Mecra Kırılımı'!N2624+'Mecra Kırılımı'!N2664+'Mecra Kırılımı'!N2704+'Mecra Kırılımı'!N2744+'Mecra Kırılımı'!N2784</f>
        <v>0</v>
      </c>
      <c r="O142" s="215">
        <f>+'Mecra Kırılımı'!O1864+'Mecra Kırılımı'!O1904+'Mecra Kırılımı'!O1944+'Mecra Kırılımı'!O1984+'Mecra Kırılımı'!O2024+'Mecra Kırılımı'!O2064+'Mecra Kırılımı'!O2104+'Mecra Kırılımı'!O2144+'Mecra Kırılımı'!O2184+'Mecra Kırılımı'!O2224+'Mecra Kırılımı'!O2264+'Mecra Kırılımı'!O2304+'Mecra Kırılımı'!O2344+'Mecra Kırılımı'!O2384+'Mecra Kırılımı'!O2424+'Mecra Kırılımı'!O2464+'Mecra Kırılımı'!O2504+'Mecra Kırılımı'!O2544+'Mecra Kırılımı'!O2584+'Mecra Kırılımı'!O2624+'Mecra Kırılımı'!O2664+'Mecra Kırılımı'!O2704+'Mecra Kırılımı'!O2744+'Mecra Kırılımı'!O2784</f>
        <v>0</v>
      </c>
      <c r="P142" s="216">
        <f t="shared" si="75"/>
        <v>935240.83</v>
      </c>
      <c r="Q142" s="136"/>
      <c r="R142" s="8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136"/>
    </row>
    <row r="143" spans="2:32" x14ac:dyDescent="0.25">
      <c r="B143" s="400"/>
      <c r="C143" s="311" t="s">
        <v>285</v>
      </c>
      <c r="D143" s="215">
        <f>+'Mecra Kırılımı'!D1865+'Mecra Kırılımı'!D1905+'Mecra Kırılımı'!D1945+'Mecra Kırılımı'!D1985+'Mecra Kırılımı'!D2025+'Mecra Kırılımı'!D2065+'Mecra Kırılımı'!D2105+'Mecra Kırılımı'!D2145+'Mecra Kırılımı'!D2185+'Mecra Kırılımı'!D2225+'Mecra Kırılımı'!D2265+'Mecra Kırılımı'!D2305+'Mecra Kırılımı'!D2345+'Mecra Kırılımı'!D2385+'Mecra Kırılımı'!D2425+'Mecra Kırılımı'!D2465+'Mecra Kırılımı'!D2505+'Mecra Kırılımı'!D2545+'Mecra Kırılımı'!D2585+'Mecra Kırılımı'!D2625+'Mecra Kırılımı'!D2665+'Mecra Kırılımı'!D2705+'Mecra Kırılımı'!D2745+'Mecra Kırılımı'!D2785</f>
        <v>0</v>
      </c>
      <c r="E143" s="215">
        <f>+'Mecra Kırılımı'!E1865+'Mecra Kırılımı'!E1905+'Mecra Kırılımı'!E1945+'Mecra Kırılımı'!E1985+'Mecra Kırılımı'!E2025+'Mecra Kırılımı'!E2065+'Mecra Kırılımı'!E2105+'Mecra Kırılımı'!E2145+'Mecra Kırılımı'!E2185+'Mecra Kırılımı'!E2225+'Mecra Kırılımı'!E2265+'Mecra Kırılımı'!E2305+'Mecra Kırılımı'!E2345+'Mecra Kırılımı'!E2385+'Mecra Kırılımı'!E2425+'Mecra Kırılımı'!E2465+'Mecra Kırılımı'!E2505+'Mecra Kırılımı'!E2545+'Mecra Kırılımı'!E2585+'Mecra Kırılımı'!E2625+'Mecra Kırılımı'!E2665+'Mecra Kırılımı'!E2705+'Mecra Kırılımı'!E2745+'Mecra Kırılımı'!E2785</f>
        <v>0</v>
      </c>
      <c r="F143" s="215">
        <f>+'Mecra Kırılımı'!F1865+'Mecra Kırılımı'!F1905+'Mecra Kırılımı'!F1945+'Mecra Kırılımı'!F1985+'Mecra Kırılımı'!F2025+'Mecra Kırılımı'!F2065+'Mecra Kırılımı'!F2105+'Mecra Kırılımı'!F2145+'Mecra Kırılımı'!F2185+'Mecra Kırılımı'!F2225+'Mecra Kırılımı'!F2265+'Mecra Kırılımı'!F2305+'Mecra Kırılımı'!F2345+'Mecra Kırılımı'!F2385+'Mecra Kırılımı'!F2425+'Mecra Kırılımı'!F2465+'Mecra Kırılımı'!F2505+'Mecra Kırılımı'!F2545+'Mecra Kırılımı'!F2585+'Mecra Kırılımı'!F2625+'Mecra Kırılımı'!F2665+'Mecra Kırılımı'!F2705+'Mecra Kırılımı'!F2745+'Mecra Kırılımı'!F2785</f>
        <v>0</v>
      </c>
      <c r="G143" s="215">
        <f>+'Mecra Kırılımı'!G1865+'Mecra Kırılımı'!G1905+'Mecra Kırılımı'!G1945+'Mecra Kırılımı'!G1985+'Mecra Kırılımı'!G2025+'Mecra Kırılımı'!G2065+'Mecra Kırılımı'!G2105+'Mecra Kırılımı'!G2145+'Mecra Kırılımı'!G2185+'Mecra Kırılımı'!G2225+'Mecra Kırılımı'!G2265+'Mecra Kırılımı'!G2305+'Mecra Kırılımı'!G2345+'Mecra Kırılımı'!G2385+'Mecra Kırılımı'!G2425+'Mecra Kırılımı'!G2465+'Mecra Kırılımı'!G2505+'Mecra Kırılımı'!G2545+'Mecra Kırılımı'!G2585+'Mecra Kırılımı'!G2625+'Mecra Kırılımı'!G2665+'Mecra Kırılımı'!G2705+'Mecra Kırılımı'!G2745+'Mecra Kırılımı'!G2785</f>
        <v>131992.37</v>
      </c>
      <c r="H143" s="215">
        <f>+'Mecra Kırılımı'!H1865+'Mecra Kırılımı'!H1905+'Mecra Kırılımı'!H1945+'Mecra Kırılımı'!H1985+'Mecra Kırılımı'!H2025+'Mecra Kırılımı'!H2065+'Mecra Kırılımı'!H2105+'Mecra Kırılımı'!H2145+'Mecra Kırılımı'!H2185+'Mecra Kırılımı'!H2225+'Mecra Kırılımı'!H2265+'Mecra Kırılımı'!H2305+'Mecra Kırılımı'!H2345+'Mecra Kırılımı'!H2385+'Mecra Kırılımı'!H2425+'Mecra Kırılımı'!H2465+'Mecra Kırılımı'!H2505+'Mecra Kırılımı'!H2545+'Mecra Kırılımı'!H2585+'Mecra Kırılımı'!H2625+'Mecra Kırılımı'!H2665+'Mecra Kırılımı'!H2705+'Mecra Kırılımı'!H2745+'Mecra Kırılımı'!H2785</f>
        <v>97473.7</v>
      </c>
      <c r="I143" s="215">
        <f>+'Mecra Kırılımı'!I1865+'Mecra Kırılımı'!I1905+'Mecra Kırılımı'!I1945+'Mecra Kırılımı'!I1985+'Mecra Kırılımı'!I2025+'Mecra Kırılımı'!I2065+'Mecra Kırılımı'!I2105+'Mecra Kırılımı'!I2145+'Mecra Kırılımı'!I2185+'Mecra Kırılımı'!I2225+'Mecra Kırılımı'!I2265+'Mecra Kırılımı'!I2305+'Mecra Kırılımı'!I2345+'Mecra Kırılımı'!I2385+'Mecra Kırılımı'!I2425+'Mecra Kırılımı'!I2465+'Mecra Kırılımı'!I2505+'Mecra Kırılımı'!I2545+'Mecra Kırılımı'!I2585+'Mecra Kırılımı'!I2625+'Mecra Kırılımı'!I2665+'Mecra Kırılımı'!I2705+'Mecra Kırılımı'!I2745+'Mecra Kırılımı'!I2785</f>
        <v>364981.93</v>
      </c>
      <c r="J143" s="215">
        <f>+'Mecra Kırılımı'!J1865+'Mecra Kırılımı'!J1905+'Mecra Kırılımı'!J1945+'Mecra Kırılımı'!J1985+'Mecra Kırılımı'!J2025+'Mecra Kırılımı'!J2065+'Mecra Kırılımı'!J2105+'Mecra Kırılımı'!J2145+'Mecra Kırılımı'!J2185+'Mecra Kırılımı'!J2225+'Mecra Kırılımı'!J2265+'Mecra Kırılımı'!J2305+'Mecra Kırılımı'!J2345+'Mecra Kırılımı'!J2385+'Mecra Kırılımı'!J2425+'Mecra Kırılımı'!J2465+'Mecra Kırılımı'!J2505+'Mecra Kırılımı'!J2545+'Mecra Kırılımı'!J2585+'Mecra Kırılımı'!J2625+'Mecra Kırılımı'!J2665+'Mecra Kırılımı'!J2705+'Mecra Kırılımı'!J2745+'Mecra Kırılımı'!J2785</f>
        <v>0</v>
      </c>
      <c r="K143" s="215">
        <f>+'Mecra Kırılımı'!K1865+'Mecra Kırılımı'!K1905+'Mecra Kırılımı'!K1945+'Mecra Kırılımı'!K1985+'Mecra Kırılımı'!K2025+'Mecra Kırılımı'!K2065+'Mecra Kırılımı'!K2105+'Mecra Kırılımı'!K2145+'Mecra Kırılımı'!K2185+'Mecra Kırılımı'!K2225+'Mecra Kırılımı'!K2265+'Mecra Kırılımı'!K2305+'Mecra Kırılımı'!K2345+'Mecra Kırılımı'!K2385+'Mecra Kırılımı'!K2425+'Mecra Kırılımı'!K2465+'Mecra Kırılımı'!K2505+'Mecra Kırılımı'!K2545+'Mecra Kırılımı'!K2585+'Mecra Kırılımı'!K2625+'Mecra Kırılımı'!K2665+'Mecra Kırılımı'!K2705+'Mecra Kırılımı'!K2745+'Mecra Kırılımı'!K2785</f>
        <v>0</v>
      </c>
      <c r="L143" s="215">
        <f>+'Mecra Kırılımı'!L1865+'Mecra Kırılımı'!L1905+'Mecra Kırılımı'!L1945+'Mecra Kırılımı'!L1985+'Mecra Kırılımı'!L2025+'Mecra Kırılımı'!L2065+'Mecra Kırılımı'!L2105+'Mecra Kırılımı'!L2145+'Mecra Kırılımı'!L2185+'Mecra Kırılımı'!L2225+'Mecra Kırılımı'!L2265+'Mecra Kırılımı'!L2305+'Mecra Kırılımı'!L2345+'Mecra Kırılımı'!L2385+'Mecra Kırılımı'!L2425+'Mecra Kırılımı'!L2465+'Mecra Kırılımı'!L2505+'Mecra Kırılımı'!L2545+'Mecra Kırılımı'!L2585+'Mecra Kırılımı'!L2625+'Mecra Kırılımı'!L2665+'Mecra Kırılımı'!L2705+'Mecra Kırılımı'!L2745+'Mecra Kırılımı'!L2785</f>
        <v>0</v>
      </c>
      <c r="M143" s="215">
        <f>+'Mecra Kırılımı'!M1865+'Mecra Kırılımı'!M1905+'Mecra Kırılımı'!M1945+'Mecra Kırılımı'!M1985+'Mecra Kırılımı'!M2025+'Mecra Kırılımı'!M2065+'Mecra Kırılımı'!M2105+'Mecra Kırılımı'!M2145+'Mecra Kırılımı'!M2185+'Mecra Kırılımı'!M2225+'Mecra Kırılımı'!M2265+'Mecra Kırılımı'!M2305+'Mecra Kırılımı'!M2345+'Mecra Kırılımı'!M2385+'Mecra Kırılımı'!M2425+'Mecra Kırılımı'!M2465+'Mecra Kırılımı'!M2505+'Mecra Kırılımı'!M2545+'Mecra Kırılımı'!M2585+'Mecra Kırılımı'!M2625+'Mecra Kırılımı'!M2665+'Mecra Kırılımı'!M2705+'Mecra Kırılımı'!M2745+'Mecra Kırılımı'!M2785</f>
        <v>0</v>
      </c>
      <c r="N143" s="215">
        <f>+'Mecra Kırılımı'!N1865+'Mecra Kırılımı'!N1905+'Mecra Kırılımı'!N1945+'Mecra Kırılımı'!N1985+'Mecra Kırılımı'!N2025+'Mecra Kırılımı'!N2065+'Mecra Kırılımı'!N2105+'Mecra Kırılımı'!N2145+'Mecra Kırılımı'!N2185+'Mecra Kırılımı'!N2225+'Mecra Kırılımı'!N2265+'Mecra Kırılımı'!N2305+'Mecra Kırılımı'!N2345+'Mecra Kırılımı'!N2385+'Mecra Kırılımı'!N2425+'Mecra Kırılımı'!N2465+'Mecra Kırılımı'!N2505+'Mecra Kırılımı'!N2545+'Mecra Kırılımı'!N2585+'Mecra Kırılımı'!N2625+'Mecra Kırılımı'!N2665+'Mecra Kırılımı'!N2705+'Mecra Kırılımı'!N2745+'Mecra Kırılımı'!N2785</f>
        <v>0</v>
      </c>
      <c r="O143" s="215">
        <f>+'Mecra Kırılımı'!O1865+'Mecra Kırılımı'!O1905+'Mecra Kırılımı'!O1945+'Mecra Kırılımı'!O1985+'Mecra Kırılımı'!O2025+'Mecra Kırılımı'!O2065+'Mecra Kırılımı'!O2105+'Mecra Kırılımı'!O2145+'Mecra Kırılımı'!O2185+'Mecra Kırılımı'!O2225+'Mecra Kırılımı'!O2265+'Mecra Kırılımı'!O2305+'Mecra Kırılımı'!O2345+'Mecra Kırılımı'!O2385+'Mecra Kırılımı'!O2425+'Mecra Kırılımı'!O2465+'Mecra Kırılımı'!O2505+'Mecra Kırılımı'!O2545+'Mecra Kırılımı'!O2585+'Mecra Kırılımı'!O2625+'Mecra Kırılımı'!O2665+'Mecra Kırılımı'!O2705+'Mecra Kırılımı'!O2745+'Mecra Kırılımı'!O2785</f>
        <v>0</v>
      </c>
      <c r="P143" s="216">
        <f t="shared" si="75"/>
        <v>594448</v>
      </c>
      <c r="Q143" s="136"/>
      <c r="R143" s="8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136"/>
    </row>
    <row r="144" spans="2:32" x14ac:dyDescent="0.25">
      <c r="B144" s="400"/>
      <c r="C144" s="311" t="s">
        <v>280</v>
      </c>
      <c r="D144" s="215">
        <f>+'Mecra Kırılımı'!D1866+'Mecra Kırılımı'!D1906+'Mecra Kırılımı'!D1946+'Mecra Kırılımı'!D1986+'Mecra Kırılımı'!D2026+'Mecra Kırılımı'!D2066+'Mecra Kırılımı'!D2106+'Mecra Kırılımı'!D2146+'Mecra Kırılımı'!D2186+'Mecra Kırılımı'!D2226+'Mecra Kırılımı'!D2266+'Mecra Kırılımı'!D2306+'Mecra Kırılımı'!D2346+'Mecra Kırılımı'!D2386+'Mecra Kırılımı'!D2426+'Mecra Kırılımı'!D2466+'Mecra Kırılımı'!D2506+'Mecra Kırılımı'!D2546+'Mecra Kırılımı'!D2586+'Mecra Kırılımı'!D2626+'Mecra Kırılımı'!D2666+'Mecra Kırılımı'!D2706+'Mecra Kırılımı'!D2746+'Mecra Kırılımı'!D2786</f>
        <v>0</v>
      </c>
      <c r="E144" s="215">
        <f>+'Mecra Kırılımı'!E1866+'Mecra Kırılımı'!E1906+'Mecra Kırılımı'!E1946+'Mecra Kırılımı'!E1986+'Mecra Kırılımı'!E2026+'Mecra Kırılımı'!E2066+'Mecra Kırılımı'!E2106+'Mecra Kırılımı'!E2146+'Mecra Kırılımı'!E2186+'Mecra Kırılımı'!E2226+'Mecra Kırılımı'!E2266+'Mecra Kırılımı'!E2306+'Mecra Kırılımı'!E2346+'Mecra Kırılımı'!E2386+'Mecra Kırılımı'!E2426+'Mecra Kırılımı'!E2466+'Mecra Kırılımı'!E2506+'Mecra Kırılımı'!E2546+'Mecra Kırılımı'!E2586+'Mecra Kırılımı'!E2626+'Mecra Kırılımı'!E2666+'Mecra Kırılımı'!E2706+'Mecra Kırılımı'!E2746+'Mecra Kırılımı'!E2786</f>
        <v>0</v>
      </c>
      <c r="F144" s="215">
        <f>+'Mecra Kırılımı'!F1866+'Mecra Kırılımı'!F1906+'Mecra Kırılımı'!F1946+'Mecra Kırılımı'!F1986+'Mecra Kırılımı'!F2026+'Mecra Kırılımı'!F2066+'Mecra Kırılımı'!F2106+'Mecra Kırılımı'!F2146+'Mecra Kırılımı'!F2186+'Mecra Kırılımı'!F2226+'Mecra Kırılımı'!F2266+'Mecra Kırılımı'!F2306+'Mecra Kırılımı'!F2346+'Mecra Kırılımı'!F2386+'Mecra Kırılımı'!F2426+'Mecra Kırılımı'!F2466+'Mecra Kırılımı'!F2506+'Mecra Kırılımı'!F2546+'Mecra Kırılımı'!F2586+'Mecra Kırılımı'!F2626+'Mecra Kırılımı'!F2666+'Mecra Kırılımı'!F2706+'Mecra Kırılımı'!F2746+'Mecra Kırılımı'!F2786</f>
        <v>0</v>
      </c>
      <c r="G144" s="215">
        <f>+'Mecra Kırılımı'!G1866+'Mecra Kırılımı'!G1906+'Mecra Kırılımı'!G1946+'Mecra Kırılımı'!G1986+'Mecra Kırılımı'!G2026+'Mecra Kırılımı'!G2066+'Mecra Kırılımı'!G2106+'Mecra Kırılımı'!G2146+'Mecra Kırılımı'!G2186+'Mecra Kırılımı'!G2226+'Mecra Kırılımı'!G2266+'Mecra Kırılımı'!G2306+'Mecra Kırılımı'!G2346+'Mecra Kırılımı'!G2386+'Mecra Kırılımı'!G2426+'Mecra Kırılımı'!G2466+'Mecra Kırılımı'!G2506+'Mecra Kırılımı'!G2546+'Mecra Kırılımı'!G2586+'Mecra Kırılımı'!G2626+'Mecra Kırılımı'!G2666+'Mecra Kırılımı'!G2706+'Mecra Kırılımı'!G2746+'Mecra Kırılımı'!G2786</f>
        <v>377130.35</v>
      </c>
      <c r="H144" s="215">
        <f>+'Mecra Kırılımı'!H1866+'Mecra Kırılımı'!H1906+'Mecra Kırılımı'!H1946+'Mecra Kırılımı'!H1986+'Mecra Kırılımı'!H2026+'Mecra Kırılımı'!H2066+'Mecra Kırılımı'!H2106+'Mecra Kırılımı'!H2146+'Mecra Kırılımı'!H2186+'Mecra Kırılımı'!H2226+'Mecra Kırılımı'!H2266+'Mecra Kırılımı'!H2306+'Mecra Kırılımı'!H2346+'Mecra Kırılımı'!H2386+'Mecra Kırılımı'!H2426+'Mecra Kırılımı'!H2466+'Mecra Kırılımı'!H2506+'Mecra Kırılımı'!H2546+'Mecra Kırılımı'!H2586+'Mecra Kırılımı'!H2626+'Mecra Kırılımı'!H2666+'Mecra Kırılımı'!H2706+'Mecra Kırılımı'!H2746+'Mecra Kırılımı'!H2786</f>
        <v>124600.65</v>
      </c>
      <c r="I144" s="215">
        <f>+'Mecra Kırılımı'!I1866+'Mecra Kırılımı'!I1906+'Mecra Kırılımı'!I1946+'Mecra Kırılımı'!I1986+'Mecra Kırılımı'!I2026+'Mecra Kırılımı'!I2066+'Mecra Kırılımı'!I2106+'Mecra Kırılımı'!I2146+'Mecra Kırılımı'!I2186+'Mecra Kırılımı'!I2226+'Mecra Kırılımı'!I2266+'Mecra Kırılımı'!I2306+'Mecra Kırılımı'!I2346+'Mecra Kırılımı'!I2386+'Mecra Kırılımı'!I2426+'Mecra Kırılımı'!I2466+'Mecra Kırılımı'!I2506+'Mecra Kırılımı'!I2546+'Mecra Kırılımı'!I2586+'Mecra Kırılımı'!I2626+'Mecra Kırılımı'!I2666+'Mecra Kırılımı'!I2706+'Mecra Kırılımı'!I2746+'Mecra Kırılımı'!I2786</f>
        <v>0</v>
      </c>
      <c r="J144" s="215">
        <f>+'Mecra Kırılımı'!J1866+'Mecra Kırılımı'!J1906+'Mecra Kırılımı'!J1946+'Mecra Kırılımı'!J1986+'Mecra Kırılımı'!J2026+'Mecra Kırılımı'!J2066+'Mecra Kırılımı'!J2106+'Mecra Kırılımı'!J2146+'Mecra Kırılımı'!J2186+'Mecra Kırılımı'!J2226+'Mecra Kırılımı'!J2266+'Mecra Kırılımı'!J2306+'Mecra Kırılımı'!J2346+'Mecra Kırılımı'!J2386+'Mecra Kırılımı'!J2426+'Mecra Kırılımı'!J2466+'Mecra Kırılımı'!J2506+'Mecra Kırılımı'!J2546+'Mecra Kırılımı'!J2586+'Mecra Kırılımı'!J2626+'Mecra Kırılımı'!J2666+'Mecra Kırılımı'!J2706+'Mecra Kırılımı'!J2746+'Mecra Kırılımı'!J2786</f>
        <v>0</v>
      </c>
      <c r="K144" s="215">
        <f>+'Mecra Kırılımı'!K1866+'Mecra Kırılımı'!K1906+'Mecra Kırılımı'!K1946+'Mecra Kırılımı'!K1986+'Mecra Kırılımı'!K2026+'Mecra Kırılımı'!K2066+'Mecra Kırılımı'!K2106+'Mecra Kırılımı'!K2146+'Mecra Kırılımı'!K2186+'Mecra Kırılımı'!K2226+'Mecra Kırılımı'!K2266+'Mecra Kırılımı'!K2306+'Mecra Kırılımı'!K2346+'Mecra Kırılımı'!K2386+'Mecra Kırılımı'!K2426+'Mecra Kırılımı'!K2466+'Mecra Kırılımı'!K2506+'Mecra Kırılımı'!K2546+'Mecra Kırılımı'!K2586+'Mecra Kırılımı'!K2626+'Mecra Kırılımı'!K2666+'Mecra Kırılımı'!K2706+'Mecra Kırılımı'!K2746+'Mecra Kırılımı'!K2786</f>
        <v>0</v>
      </c>
      <c r="L144" s="215">
        <f>+'Mecra Kırılımı'!L1866+'Mecra Kırılımı'!L1906+'Mecra Kırılımı'!L1946+'Mecra Kırılımı'!L1986+'Mecra Kırılımı'!L2026+'Mecra Kırılımı'!L2066+'Mecra Kırılımı'!L2106+'Mecra Kırılımı'!L2146+'Mecra Kırılımı'!L2186+'Mecra Kırılımı'!L2226+'Mecra Kırılımı'!L2266+'Mecra Kırılımı'!L2306+'Mecra Kırılımı'!L2346+'Mecra Kırılımı'!L2386+'Mecra Kırılımı'!L2426+'Mecra Kırılımı'!L2466+'Mecra Kırılımı'!L2506+'Mecra Kırılımı'!L2546+'Mecra Kırılımı'!L2586+'Mecra Kırılımı'!L2626+'Mecra Kırılımı'!L2666+'Mecra Kırılımı'!L2706+'Mecra Kırılımı'!L2746+'Mecra Kırılımı'!L2786</f>
        <v>0</v>
      </c>
      <c r="M144" s="215">
        <f>+'Mecra Kırılımı'!M1866+'Mecra Kırılımı'!M1906+'Mecra Kırılımı'!M1946+'Mecra Kırılımı'!M1986+'Mecra Kırılımı'!M2026+'Mecra Kırılımı'!M2066+'Mecra Kırılımı'!M2106+'Mecra Kırılımı'!M2146+'Mecra Kırılımı'!M2186+'Mecra Kırılımı'!M2226+'Mecra Kırılımı'!M2266+'Mecra Kırılımı'!M2306+'Mecra Kırılımı'!M2346+'Mecra Kırılımı'!M2386+'Mecra Kırılımı'!M2426+'Mecra Kırılımı'!M2466+'Mecra Kırılımı'!M2506+'Mecra Kırılımı'!M2546+'Mecra Kırılımı'!M2586+'Mecra Kırılımı'!M2626+'Mecra Kırılımı'!M2666+'Mecra Kırılımı'!M2706+'Mecra Kırılımı'!M2746+'Mecra Kırılımı'!M2786</f>
        <v>0</v>
      </c>
      <c r="N144" s="215">
        <f>+'Mecra Kırılımı'!N1866+'Mecra Kırılımı'!N1906+'Mecra Kırılımı'!N1946+'Mecra Kırılımı'!N1986+'Mecra Kırılımı'!N2026+'Mecra Kırılımı'!N2066+'Mecra Kırılımı'!N2106+'Mecra Kırılımı'!N2146+'Mecra Kırılımı'!N2186+'Mecra Kırılımı'!N2226+'Mecra Kırılımı'!N2266+'Mecra Kırılımı'!N2306+'Mecra Kırılımı'!N2346+'Mecra Kırılımı'!N2386+'Mecra Kırılımı'!N2426+'Mecra Kırılımı'!N2466+'Mecra Kırılımı'!N2506+'Mecra Kırılımı'!N2546+'Mecra Kırılımı'!N2586+'Mecra Kırılımı'!N2626+'Mecra Kırılımı'!N2666+'Mecra Kırılımı'!N2706+'Mecra Kırılımı'!N2746+'Mecra Kırılımı'!N2786</f>
        <v>0</v>
      </c>
      <c r="O144" s="215">
        <f>+'Mecra Kırılımı'!O1866+'Mecra Kırılımı'!O1906+'Mecra Kırılımı'!O1946+'Mecra Kırılımı'!O1986+'Mecra Kırılımı'!O2026+'Mecra Kırılımı'!O2066+'Mecra Kırılımı'!O2106+'Mecra Kırılımı'!O2146+'Mecra Kırılımı'!O2186+'Mecra Kırılımı'!O2226+'Mecra Kırılımı'!O2266+'Mecra Kırılımı'!O2306+'Mecra Kırılımı'!O2346+'Mecra Kırılımı'!O2386+'Mecra Kırılımı'!O2426+'Mecra Kırılımı'!O2466+'Mecra Kırılımı'!O2506+'Mecra Kırılımı'!O2546+'Mecra Kırılımı'!O2586+'Mecra Kırılımı'!O2626+'Mecra Kırılımı'!O2666+'Mecra Kırılımı'!O2706+'Mecra Kırılımı'!O2746+'Mecra Kırılımı'!O2786</f>
        <v>0</v>
      </c>
      <c r="P144" s="216">
        <f t="shared" si="75"/>
        <v>501731</v>
      </c>
      <c r="Q144" s="136"/>
      <c r="R144" s="8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136"/>
    </row>
    <row r="145" spans="2:32" x14ac:dyDescent="0.25">
      <c r="B145" s="400"/>
      <c r="C145" s="311" t="s">
        <v>286</v>
      </c>
      <c r="D145" s="215">
        <f>+'Mecra Kırılımı'!D1867+'Mecra Kırılımı'!D1907+'Mecra Kırılımı'!D1947+'Mecra Kırılımı'!D1987+'Mecra Kırılımı'!D2027+'Mecra Kırılımı'!D2067+'Mecra Kırılımı'!D2107+'Mecra Kırılımı'!D2147+'Mecra Kırılımı'!D2187+'Mecra Kırılımı'!D2227+'Mecra Kırılımı'!D2267+'Mecra Kırılımı'!D2307+'Mecra Kırılımı'!D2347+'Mecra Kırılımı'!D2387+'Mecra Kırılımı'!D2427+'Mecra Kırılımı'!D2467+'Mecra Kırılımı'!D2507+'Mecra Kırılımı'!D2547+'Mecra Kırılımı'!D2587+'Mecra Kırılımı'!D2627+'Mecra Kırılımı'!D2667+'Mecra Kırılımı'!D2707+'Mecra Kırılımı'!D2747+'Mecra Kırılımı'!D2787</f>
        <v>0</v>
      </c>
      <c r="E145" s="215">
        <f>+'Mecra Kırılımı'!E1867+'Mecra Kırılımı'!E1907+'Mecra Kırılımı'!E1947+'Mecra Kırılımı'!E1987+'Mecra Kırılımı'!E2027+'Mecra Kırılımı'!E2067+'Mecra Kırılımı'!E2107+'Mecra Kırılımı'!E2147+'Mecra Kırılımı'!E2187+'Mecra Kırılımı'!E2227+'Mecra Kırılımı'!E2267+'Mecra Kırılımı'!E2307+'Mecra Kırılımı'!E2347+'Mecra Kırılımı'!E2387+'Mecra Kırılımı'!E2427+'Mecra Kırılımı'!E2467+'Mecra Kırılımı'!E2507+'Mecra Kırılımı'!E2547+'Mecra Kırılımı'!E2587+'Mecra Kırılımı'!E2627+'Mecra Kırılımı'!E2667+'Mecra Kırılımı'!E2707+'Mecra Kırılımı'!E2747+'Mecra Kırılımı'!E2787</f>
        <v>11396.9</v>
      </c>
      <c r="F145" s="215">
        <f>+'Mecra Kırılımı'!F1867+'Mecra Kırılımı'!F1907+'Mecra Kırılımı'!F1947+'Mecra Kırılımı'!F1987+'Mecra Kırılımı'!F2027+'Mecra Kırılımı'!F2067+'Mecra Kırılımı'!F2107+'Mecra Kırılımı'!F2147+'Mecra Kırılımı'!F2187+'Mecra Kırılımı'!F2227+'Mecra Kırılımı'!F2267+'Mecra Kırılımı'!F2307+'Mecra Kırılımı'!F2347+'Mecra Kırılımı'!F2387+'Mecra Kırılımı'!F2427+'Mecra Kırılımı'!F2467+'Mecra Kırılımı'!F2507+'Mecra Kırılımı'!F2547+'Mecra Kırılımı'!F2587+'Mecra Kırılımı'!F2627+'Mecra Kırılımı'!F2667+'Mecra Kırılımı'!F2707+'Mecra Kırılımı'!F2747+'Mecra Kırılımı'!F2787</f>
        <v>0</v>
      </c>
      <c r="G145" s="215">
        <f>+'Mecra Kırılımı'!G1867+'Mecra Kırılımı'!G1907+'Mecra Kırılımı'!G1947+'Mecra Kırılımı'!G1987+'Mecra Kırılımı'!G2027+'Mecra Kırılımı'!G2067+'Mecra Kırılımı'!G2107+'Mecra Kırılımı'!G2147+'Mecra Kırılımı'!G2187+'Mecra Kırılımı'!G2227+'Mecra Kırılımı'!G2267+'Mecra Kırılımı'!G2307+'Mecra Kırılımı'!G2347+'Mecra Kırılımı'!G2387+'Mecra Kırılımı'!G2427+'Mecra Kırılımı'!G2467+'Mecra Kırılımı'!G2507+'Mecra Kırılımı'!G2547+'Mecra Kırılımı'!G2587+'Mecra Kırılımı'!G2627+'Mecra Kırılımı'!G2667+'Mecra Kırılımı'!G2707+'Mecra Kırılımı'!G2747+'Mecra Kırılımı'!G2787</f>
        <v>0</v>
      </c>
      <c r="H145" s="215">
        <f>+'Mecra Kırılımı'!H1867+'Mecra Kırılımı'!H1907+'Mecra Kırılımı'!H1947+'Mecra Kırılımı'!H1987+'Mecra Kırılımı'!H2027+'Mecra Kırılımı'!H2067+'Mecra Kırılımı'!H2107+'Mecra Kırılımı'!H2147+'Mecra Kırılımı'!H2187+'Mecra Kırılımı'!H2227+'Mecra Kırılımı'!H2267+'Mecra Kırılımı'!H2307+'Mecra Kırılımı'!H2347+'Mecra Kırılımı'!H2387+'Mecra Kırılımı'!H2427+'Mecra Kırılımı'!H2467+'Mecra Kırılımı'!H2507+'Mecra Kırılımı'!H2547+'Mecra Kırılımı'!H2587+'Mecra Kırılımı'!H2627+'Mecra Kırılımı'!H2667+'Mecra Kırılımı'!H2707+'Mecra Kırılımı'!H2747+'Mecra Kırılımı'!H2787</f>
        <v>93416.8</v>
      </c>
      <c r="I145" s="215">
        <f>+'Mecra Kırılımı'!I1867+'Mecra Kırılımı'!I1907+'Mecra Kırılımı'!I1947+'Mecra Kırılımı'!I1987+'Mecra Kırılımı'!I2027+'Mecra Kırılımı'!I2067+'Mecra Kırılımı'!I2107+'Mecra Kırılımı'!I2147+'Mecra Kırılımı'!I2187+'Mecra Kırılımı'!I2227+'Mecra Kırılımı'!I2267+'Mecra Kırılımı'!I2307+'Mecra Kırılımı'!I2347+'Mecra Kırılımı'!I2387+'Mecra Kırılımı'!I2427+'Mecra Kırılımı'!I2467+'Mecra Kırılımı'!I2507+'Mecra Kırılımı'!I2547+'Mecra Kırılımı'!I2587+'Mecra Kırılımı'!I2627+'Mecra Kırılımı'!I2667+'Mecra Kırılımı'!I2707+'Mecra Kırılımı'!I2747+'Mecra Kırılımı'!I2787</f>
        <v>0</v>
      </c>
      <c r="J145" s="215">
        <f>+'Mecra Kırılımı'!J1867+'Mecra Kırılımı'!J1907+'Mecra Kırılımı'!J1947+'Mecra Kırılımı'!J1987+'Mecra Kırılımı'!J2027+'Mecra Kırılımı'!J2067+'Mecra Kırılımı'!J2107+'Mecra Kırılımı'!J2147+'Mecra Kırılımı'!J2187+'Mecra Kırılımı'!J2227+'Mecra Kırılımı'!J2267+'Mecra Kırılımı'!J2307+'Mecra Kırılımı'!J2347+'Mecra Kırılımı'!J2387+'Mecra Kırılımı'!J2427+'Mecra Kırılımı'!J2467+'Mecra Kırılımı'!J2507+'Mecra Kırılımı'!J2547+'Mecra Kırılımı'!J2587+'Mecra Kırılımı'!J2627+'Mecra Kırılımı'!J2667+'Mecra Kırılımı'!J2707+'Mecra Kırılımı'!J2747+'Mecra Kırılımı'!J2787</f>
        <v>0</v>
      </c>
      <c r="K145" s="215">
        <f>+'Mecra Kırılımı'!K1867+'Mecra Kırılımı'!K1907+'Mecra Kırılımı'!K1947+'Mecra Kırılımı'!K1987+'Mecra Kırılımı'!K2027+'Mecra Kırılımı'!K2067+'Mecra Kırılımı'!K2107+'Mecra Kırılımı'!K2147+'Mecra Kırılımı'!K2187+'Mecra Kırılımı'!K2227+'Mecra Kırılımı'!K2267+'Mecra Kırılımı'!K2307+'Mecra Kırılımı'!K2347+'Mecra Kırılımı'!K2387+'Mecra Kırılımı'!K2427+'Mecra Kırılımı'!K2467+'Mecra Kırılımı'!K2507+'Mecra Kırılımı'!K2547+'Mecra Kırılımı'!K2587+'Mecra Kırılımı'!K2627+'Mecra Kırılımı'!K2667+'Mecra Kırılımı'!K2707+'Mecra Kırılımı'!K2747+'Mecra Kırılımı'!K2787</f>
        <v>0</v>
      </c>
      <c r="L145" s="215">
        <f>+'Mecra Kırılımı'!L1867+'Mecra Kırılımı'!L1907+'Mecra Kırılımı'!L1947+'Mecra Kırılımı'!L1987+'Mecra Kırılımı'!L2027+'Mecra Kırılımı'!L2067+'Mecra Kırılımı'!L2107+'Mecra Kırılımı'!L2147+'Mecra Kırılımı'!L2187+'Mecra Kırılımı'!L2227+'Mecra Kırılımı'!L2267+'Mecra Kırılımı'!L2307+'Mecra Kırılımı'!L2347+'Mecra Kırılımı'!L2387+'Mecra Kırılımı'!L2427+'Mecra Kırılımı'!L2467+'Mecra Kırılımı'!L2507+'Mecra Kırılımı'!L2547+'Mecra Kırılımı'!L2587+'Mecra Kırılımı'!L2627+'Mecra Kırılımı'!L2667+'Mecra Kırılımı'!L2707+'Mecra Kırılımı'!L2747+'Mecra Kırılımı'!L2787</f>
        <v>0</v>
      </c>
      <c r="M145" s="215">
        <f>+'Mecra Kırılımı'!M1867+'Mecra Kırılımı'!M1907+'Mecra Kırılımı'!M1947+'Mecra Kırılımı'!M1987+'Mecra Kırılımı'!M2027+'Mecra Kırılımı'!M2067+'Mecra Kırılımı'!M2107+'Mecra Kırılımı'!M2147+'Mecra Kırılımı'!M2187+'Mecra Kırılımı'!M2227+'Mecra Kırılımı'!M2267+'Mecra Kırılımı'!M2307+'Mecra Kırılımı'!M2347+'Mecra Kırılımı'!M2387+'Mecra Kırılımı'!M2427+'Mecra Kırılımı'!M2467+'Mecra Kırılımı'!M2507+'Mecra Kırılımı'!M2547+'Mecra Kırılımı'!M2587+'Mecra Kırılımı'!M2627+'Mecra Kırılımı'!M2667+'Mecra Kırılımı'!M2707+'Mecra Kırılımı'!M2747+'Mecra Kırılımı'!M2787</f>
        <v>0</v>
      </c>
      <c r="N145" s="215">
        <f>+'Mecra Kırılımı'!N1867+'Mecra Kırılımı'!N1907+'Mecra Kırılımı'!N1947+'Mecra Kırılımı'!N1987+'Mecra Kırılımı'!N2027+'Mecra Kırılımı'!N2067+'Mecra Kırılımı'!N2107+'Mecra Kırılımı'!N2147+'Mecra Kırılımı'!N2187+'Mecra Kırılımı'!N2227+'Mecra Kırılımı'!N2267+'Mecra Kırılımı'!N2307+'Mecra Kırılımı'!N2347+'Mecra Kırılımı'!N2387+'Mecra Kırılımı'!N2427+'Mecra Kırılımı'!N2467+'Mecra Kırılımı'!N2507+'Mecra Kırılımı'!N2547+'Mecra Kırılımı'!N2587+'Mecra Kırılımı'!N2627+'Mecra Kırılımı'!N2667+'Mecra Kırılımı'!N2707+'Mecra Kırılımı'!N2747+'Mecra Kırılımı'!N2787</f>
        <v>0</v>
      </c>
      <c r="O145" s="215">
        <f>+'Mecra Kırılımı'!O1867+'Mecra Kırılımı'!O1907+'Mecra Kırılımı'!O1947+'Mecra Kırılımı'!O1987+'Mecra Kırılımı'!O2027+'Mecra Kırılımı'!O2067+'Mecra Kırılımı'!O2107+'Mecra Kırılımı'!O2147+'Mecra Kırılımı'!O2187+'Mecra Kırılımı'!O2227+'Mecra Kırılımı'!O2267+'Mecra Kırılımı'!O2307+'Mecra Kırılımı'!O2347+'Mecra Kırılımı'!O2387+'Mecra Kırılımı'!O2427+'Mecra Kırılımı'!O2467+'Mecra Kırılımı'!O2507+'Mecra Kırılımı'!O2547+'Mecra Kırılımı'!O2587+'Mecra Kırılımı'!O2627+'Mecra Kırılımı'!O2667+'Mecra Kırılımı'!O2707+'Mecra Kırılımı'!O2747+'Mecra Kırılımı'!O2787</f>
        <v>0</v>
      </c>
      <c r="P145" s="216">
        <f t="shared" si="75"/>
        <v>104813.7</v>
      </c>
      <c r="Q145" s="136"/>
      <c r="R145" s="8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136"/>
    </row>
    <row r="146" spans="2:32" x14ac:dyDescent="0.25">
      <c r="B146" s="400"/>
      <c r="C146" s="311" t="s">
        <v>282</v>
      </c>
      <c r="D146" s="215">
        <f>+'Mecra Kırılımı'!D1868+'Mecra Kırılımı'!D1908+'Mecra Kırılımı'!D1948+'Mecra Kırılımı'!D1988+'Mecra Kırılımı'!D2028+'Mecra Kırılımı'!D2068+'Mecra Kırılımı'!D2108+'Mecra Kırılımı'!D2148+'Mecra Kırılımı'!D2188+'Mecra Kırılımı'!D2228+'Mecra Kırılımı'!D2268+'Mecra Kırılımı'!D2308+'Mecra Kırılımı'!D2348+'Mecra Kırılımı'!D2388+'Mecra Kırılımı'!D2428+'Mecra Kırılımı'!D2468+'Mecra Kırılımı'!D2508+'Mecra Kırılımı'!D2548+'Mecra Kırılımı'!D2588+'Mecra Kırılımı'!D2628+'Mecra Kırılımı'!D2668+'Mecra Kırılımı'!D2708+'Mecra Kırılımı'!D2748+'Mecra Kırılımı'!D2788</f>
        <v>0</v>
      </c>
      <c r="E146" s="215">
        <f>+'Mecra Kırılımı'!E1868+'Mecra Kırılımı'!E1908+'Mecra Kırılımı'!E1948+'Mecra Kırılımı'!E1988+'Mecra Kırılımı'!E2028+'Mecra Kırılımı'!E2068+'Mecra Kırılımı'!E2108+'Mecra Kırılımı'!E2148+'Mecra Kırılımı'!E2188+'Mecra Kırılımı'!E2228+'Mecra Kırılımı'!E2268+'Mecra Kırılımı'!E2308+'Mecra Kırılımı'!E2348+'Mecra Kırılımı'!E2388+'Mecra Kırılımı'!E2428+'Mecra Kırılımı'!E2468+'Mecra Kırılımı'!E2508+'Mecra Kırılımı'!E2548+'Mecra Kırılımı'!E2588+'Mecra Kırılımı'!E2628+'Mecra Kırılımı'!E2668+'Mecra Kırılımı'!E2708+'Mecra Kırılımı'!E2748+'Mecra Kırılımı'!E2788</f>
        <v>82422.59</v>
      </c>
      <c r="F146" s="215">
        <f>+'Mecra Kırılımı'!F1868+'Mecra Kırılımı'!F1908+'Mecra Kırılımı'!F1948+'Mecra Kırılımı'!F1988+'Mecra Kırılımı'!F2028+'Mecra Kırılımı'!F2068+'Mecra Kırılımı'!F2108+'Mecra Kırılımı'!F2148+'Mecra Kırılımı'!F2188+'Mecra Kırılımı'!F2228+'Mecra Kırılımı'!F2268+'Mecra Kırılımı'!F2308+'Mecra Kırılımı'!F2348+'Mecra Kırılımı'!F2388+'Mecra Kırılımı'!F2428+'Mecra Kırılımı'!F2468+'Mecra Kırılımı'!F2508+'Mecra Kırılımı'!F2548+'Mecra Kırılımı'!F2588+'Mecra Kırılımı'!F2628+'Mecra Kırılımı'!F2668+'Mecra Kırılımı'!F2708+'Mecra Kırılımı'!F2748+'Mecra Kırılımı'!F2788</f>
        <v>10087.930714285714</v>
      </c>
      <c r="G146" s="215">
        <f>+'Mecra Kırılımı'!G1868+'Mecra Kırılımı'!G1908+'Mecra Kırılımı'!G1948+'Mecra Kırılımı'!G1988+'Mecra Kırılımı'!G2028+'Mecra Kırılımı'!G2068+'Mecra Kırılımı'!G2108+'Mecra Kırılımı'!G2148+'Mecra Kırılımı'!G2188+'Mecra Kırılımı'!G2228+'Mecra Kırılımı'!G2268+'Mecra Kırılımı'!G2308+'Mecra Kırılımı'!G2348+'Mecra Kırılımı'!G2388+'Mecra Kırılımı'!G2428+'Mecra Kırılımı'!G2468+'Mecra Kırılımı'!G2508+'Mecra Kırılımı'!G2548+'Mecra Kırılımı'!G2588+'Mecra Kırılımı'!G2628+'Mecra Kırılımı'!G2668+'Mecra Kırılımı'!G2708+'Mecra Kırılımı'!G2748+'Mecra Kırılımı'!G2788</f>
        <v>198673.212</v>
      </c>
      <c r="H146" s="215">
        <f>+'Mecra Kırılımı'!H1868+'Mecra Kırılımı'!H1908+'Mecra Kırılımı'!H1948+'Mecra Kırılımı'!H1988+'Mecra Kırılımı'!H2028+'Mecra Kırılımı'!H2068+'Mecra Kırılımı'!H2108+'Mecra Kırılımı'!H2148+'Mecra Kırılımı'!H2188+'Mecra Kırılımı'!H2228+'Mecra Kırılımı'!H2268+'Mecra Kırılımı'!H2308+'Mecra Kırılımı'!H2348+'Mecra Kırılımı'!H2388+'Mecra Kırılımı'!H2428+'Mecra Kırılımı'!H2468+'Mecra Kırılımı'!H2508+'Mecra Kırılımı'!H2548+'Mecra Kırılımı'!H2588+'Mecra Kırılımı'!H2628+'Mecra Kırılımı'!H2668+'Mecra Kırılımı'!H2708+'Mecra Kırılımı'!H2748+'Mecra Kırılımı'!H2788</f>
        <v>35768.239999999998</v>
      </c>
      <c r="I146" s="215">
        <f>+'Mecra Kırılımı'!I1868+'Mecra Kırılımı'!I1908+'Mecra Kırılımı'!I1948+'Mecra Kırılımı'!I1988+'Mecra Kırılımı'!I2028+'Mecra Kırılımı'!I2068+'Mecra Kırılımı'!I2108+'Mecra Kırılımı'!I2148+'Mecra Kırılımı'!I2188+'Mecra Kırılımı'!I2228+'Mecra Kırılımı'!I2268+'Mecra Kırılımı'!I2308+'Mecra Kırılımı'!I2348+'Mecra Kırılımı'!I2388+'Mecra Kırılımı'!I2428+'Mecra Kırılımı'!I2468+'Mecra Kırılımı'!I2508+'Mecra Kırılımı'!I2548+'Mecra Kırılımı'!I2588+'Mecra Kırılımı'!I2628+'Mecra Kırılımı'!I2668+'Mecra Kırılımı'!I2708+'Mecra Kırılımı'!I2748+'Mecra Kırılımı'!I2788</f>
        <v>4082.5699999999997</v>
      </c>
      <c r="J146" s="215">
        <f>+'Mecra Kırılımı'!J1868+'Mecra Kırılımı'!J1908+'Mecra Kırılımı'!J1948+'Mecra Kırılımı'!J1988+'Mecra Kırılımı'!J2028+'Mecra Kırılımı'!J2068+'Mecra Kırılımı'!J2108+'Mecra Kırılımı'!J2148+'Mecra Kırılımı'!J2188+'Mecra Kırılımı'!J2228+'Mecra Kırılımı'!J2268+'Mecra Kırılımı'!J2308+'Mecra Kırılımı'!J2348+'Mecra Kırılımı'!J2388+'Mecra Kırılımı'!J2428+'Mecra Kırılımı'!J2468+'Mecra Kırılımı'!J2508+'Mecra Kırılımı'!J2548+'Mecra Kırılımı'!J2588+'Mecra Kırılımı'!J2628+'Mecra Kırılımı'!J2668+'Mecra Kırılımı'!J2708+'Mecra Kırılımı'!J2748+'Mecra Kırılımı'!J2788</f>
        <v>0</v>
      </c>
      <c r="K146" s="215">
        <f>+'Mecra Kırılımı'!K1868+'Mecra Kırılımı'!K1908+'Mecra Kırılımı'!K1948+'Mecra Kırılımı'!K1988+'Mecra Kırılımı'!K2028+'Mecra Kırılımı'!K2068+'Mecra Kırılımı'!K2108+'Mecra Kırılımı'!K2148+'Mecra Kırılımı'!K2188+'Mecra Kırılımı'!K2228+'Mecra Kırılımı'!K2268+'Mecra Kırılımı'!K2308+'Mecra Kırılımı'!K2348+'Mecra Kırılımı'!K2388+'Mecra Kırılımı'!K2428+'Mecra Kırılımı'!K2468+'Mecra Kırılımı'!K2508+'Mecra Kırılımı'!K2548+'Mecra Kırılımı'!K2588+'Mecra Kırılımı'!K2628+'Mecra Kırılımı'!K2668+'Mecra Kırılımı'!K2708+'Mecra Kırılımı'!K2748+'Mecra Kırılımı'!K2788</f>
        <v>0</v>
      </c>
      <c r="L146" s="215">
        <f>+'Mecra Kırılımı'!L1868+'Mecra Kırılımı'!L1908+'Mecra Kırılımı'!L1948+'Mecra Kırılımı'!L1988+'Mecra Kırılımı'!L2028+'Mecra Kırılımı'!L2068+'Mecra Kırılımı'!L2108+'Mecra Kırılımı'!L2148+'Mecra Kırılımı'!L2188+'Mecra Kırılımı'!L2228+'Mecra Kırılımı'!L2268+'Mecra Kırılımı'!L2308+'Mecra Kırılımı'!L2348+'Mecra Kırılımı'!L2388+'Mecra Kırılımı'!L2428+'Mecra Kırılımı'!L2468+'Mecra Kırılımı'!L2508+'Mecra Kırılımı'!L2548+'Mecra Kırılımı'!L2588+'Mecra Kırılımı'!L2628+'Mecra Kırılımı'!L2668+'Mecra Kırılımı'!L2708+'Mecra Kırılımı'!L2748+'Mecra Kırılımı'!L2788</f>
        <v>0</v>
      </c>
      <c r="M146" s="215">
        <f>+'Mecra Kırılımı'!M1868+'Mecra Kırılımı'!M1908+'Mecra Kırılımı'!M1948+'Mecra Kırılımı'!M1988+'Mecra Kırılımı'!M2028+'Mecra Kırılımı'!M2068+'Mecra Kırılımı'!M2108+'Mecra Kırılımı'!M2148+'Mecra Kırılımı'!M2188+'Mecra Kırılımı'!M2228+'Mecra Kırılımı'!M2268+'Mecra Kırılımı'!M2308+'Mecra Kırılımı'!M2348+'Mecra Kırılımı'!M2388+'Mecra Kırılımı'!M2428+'Mecra Kırılımı'!M2468+'Mecra Kırılımı'!M2508+'Mecra Kırılımı'!M2548+'Mecra Kırılımı'!M2588+'Mecra Kırılımı'!M2628+'Mecra Kırılımı'!M2668+'Mecra Kırılımı'!M2708+'Mecra Kırılımı'!M2748+'Mecra Kırılımı'!M2788</f>
        <v>0</v>
      </c>
      <c r="N146" s="215">
        <f>+'Mecra Kırılımı'!N1868+'Mecra Kırılımı'!N1908+'Mecra Kırılımı'!N1948+'Mecra Kırılımı'!N1988+'Mecra Kırılımı'!N2028+'Mecra Kırılımı'!N2068+'Mecra Kırılımı'!N2108+'Mecra Kırılımı'!N2148+'Mecra Kırılımı'!N2188+'Mecra Kırılımı'!N2228+'Mecra Kırılımı'!N2268+'Mecra Kırılımı'!N2308+'Mecra Kırılımı'!N2348+'Mecra Kırılımı'!N2388+'Mecra Kırılımı'!N2428+'Mecra Kırılımı'!N2468+'Mecra Kırılımı'!N2508+'Mecra Kırılımı'!N2548+'Mecra Kırılımı'!N2588+'Mecra Kırılımı'!N2628+'Mecra Kırılımı'!N2668+'Mecra Kırılımı'!N2708+'Mecra Kırılımı'!N2748+'Mecra Kırılımı'!N2788</f>
        <v>0</v>
      </c>
      <c r="O146" s="215">
        <f>+'Mecra Kırılımı'!O1868+'Mecra Kırılımı'!O1908+'Mecra Kırılımı'!O1948+'Mecra Kırılımı'!O1988+'Mecra Kırılımı'!O2028+'Mecra Kırılımı'!O2068+'Mecra Kırılımı'!O2108+'Mecra Kırılımı'!O2148+'Mecra Kırılımı'!O2188+'Mecra Kırılımı'!O2228+'Mecra Kırılımı'!O2268+'Mecra Kırılımı'!O2308+'Mecra Kırılımı'!O2348+'Mecra Kırılımı'!O2388+'Mecra Kırılımı'!O2428+'Mecra Kırılımı'!O2468+'Mecra Kırılımı'!O2508+'Mecra Kırılımı'!O2548+'Mecra Kırılımı'!O2588+'Mecra Kırılımı'!O2628+'Mecra Kırılımı'!O2668+'Mecra Kırılımı'!O2708+'Mecra Kırılımı'!O2748+'Mecra Kırılımı'!O2788</f>
        <v>0</v>
      </c>
      <c r="P146" s="216">
        <f t="shared" si="75"/>
        <v>331034.54271428572</v>
      </c>
      <c r="Q146" s="136"/>
      <c r="R146" s="8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136"/>
    </row>
    <row r="147" spans="2:32" x14ac:dyDescent="0.25">
      <c r="B147" s="400"/>
      <c r="C147" s="311" t="s">
        <v>283</v>
      </c>
      <c r="D147" s="215">
        <f>+'Mecra Kırılımı'!D1869+'Mecra Kırılımı'!D1909+'Mecra Kırılımı'!D1949+'Mecra Kırılımı'!D1989+'Mecra Kırılımı'!D2029+'Mecra Kırılımı'!D2069+'Mecra Kırılımı'!D2109+'Mecra Kırılımı'!D2149+'Mecra Kırılımı'!D2189+'Mecra Kırılımı'!D2229+'Mecra Kırılımı'!D2269+'Mecra Kırılımı'!D2309+'Mecra Kırılımı'!D2349+'Mecra Kırılımı'!D2389+'Mecra Kırılımı'!D2429+'Mecra Kırılımı'!D2469+'Mecra Kırılımı'!D2509+'Mecra Kırılımı'!D2549+'Mecra Kırılımı'!D2589+'Mecra Kırılımı'!D2629+'Mecra Kırılımı'!D2669+'Mecra Kırılımı'!D2709+'Mecra Kırılımı'!D2749+'Mecra Kırılımı'!D2789</f>
        <v>0</v>
      </c>
      <c r="E147" s="215">
        <f>+'Mecra Kırılımı'!E1869+'Mecra Kırılımı'!E1909+'Mecra Kırılımı'!E1949+'Mecra Kırılımı'!E1989+'Mecra Kırılımı'!E2029+'Mecra Kırılımı'!E2069+'Mecra Kırılımı'!E2109+'Mecra Kırılımı'!E2149+'Mecra Kırılımı'!E2189+'Mecra Kırılımı'!E2229+'Mecra Kırılımı'!E2269+'Mecra Kırılımı'!E2309+'Mecra Kırılımı'!E2349+'Mecra Kırılımı'!E2389+'Mecra Kırılımı'!E2429+'Mecra Kırılımı'!E2469+'Mecra Kırılımı'!E2509+'Mecra Kırılımı'!E2549+'Mecra Kırılımı'!E2589+'Mecra Kırılımı'!E2629+'Mecra Kırılımı'!E2669+'Mecra Kırılımı'!E2709+'Mecra Kırılımı'!E2749+'Mecra Kırılımı'!E2789</f>
        <v>46000</v>
      </c>
      <c r="F147" s="215">
        <f>+'Mecra Kırılımı'!F1869+'Mecra Kırılımı'!F1909+'Mecra Kırılımı'!F1949+'Mecra Kırılımı'!F1989+'Mecra Kırılımı'!F2029+'Mecra Kırılımı'!F2069+'Mecra Kırılımı'!F2109+'Mecra Kırılımı'!F2149+'Mecra Kırılımı'!F2189+'Mecra Kırılımı'!F2229+'Mecra Kırılımı'!F2269+'Mecra Kırılımı'!F2309+'Mecra Kırılımı'!F2349+'Mecra Kırılımı'!F2389+'Mecra Kırılımı'!F2429+'Mecra Kırılımı'!F2469+'Mecra Kırılımı'!F2509+'Mecra Kırılımı'!F2549+'Mecra Kırılımı'!F2589+'Mecra Kırılımı'!F2629+'Mecra Kırılımı'!F2669+'Mecra Kırılımı'!F2709+'Mecra Kırılımı'!F2749+'Mecra Kırılımı'!F2789</f>
        <v>0</v>
      </c>
      <c r="G147" s="215">
        <f>+'Mecra Kırılımı'!G1869+'Mecra Kırılımı'!G1909+'Mecra Kırılımı'!G1949+'Mecra Kırılımı'!G1989+'Mecra Kırılımı'!G2029+'Mecra Kırılımı'!G2069+'Mecra Kırılımı'!G2109+'Mecra Kırılımı'!G2149+'Mecra Kırılımı'!G2189+'Mecra Kırılımı'!G2229+'Mecra Kırılımı'!G2269+'Mecra Kırılımı'!G2309+'Mecra Kırılımı'!G2349+'Mecra Kırılımı'!G2389+'Mecra Kırılımı'!G2429+'Mecra Kırılımı'!G2469+'Mecra Kırılımı'!G2509+'Mecra Kırılımı'!G2549+'Mecra Kırılımı'!G2589+'Mecra Kırılımı'!G2629+'Mecra Kırılımı'!G2669+'Mecra Kırılımı'!G2709+'Mecra Kırılımı'!G2749+'Mecra Kırılımı'!G2789</f>
        <v>140101.58000000002</v>
      </c>
      <c r="H147" s="215">
        <f>+'Mecra Kırılımı'!H1869+'Mecra Kırılımı'!H1909+'Mecra Kırılımı'!H1949+'Mecra Kırılımı'!H1989+'Mecra Kırılımı'!H2029+'Mecra Kırılımı'!H2069+'Mecra Kırılımı'!H2109+'Mecra Kırılımı'!H2149+'Mecra Kırılımı'!H2189+'Mecra Kırılımı'!H2229+'Mecra Kırılımı'!H2269+'Mecra Kırılımı'!H2309+'Mecra Kırılımı'!H2349+'Mecra Kırılımı'!H2389+'Mecra Kırılımı'!H2429+'Mecra Kırılımı'!H2469+'Mecra Kırılımı'!H2509+'Mecra Kırılımı'!H2549+'Mecra Kırılımı'!H2589+'Mecra Kırılımı'!H2629+'Mecra Kırılımı'!H2669+'Mecra Kırılımı'!H2709+'Mecra Kırılımı'!H2749+'Mecra Kırılımı'!H2789</f>
        <v>12749.996800000001</v>
      </c>
      <c r="I147" s="215">
        <f>+'Mecra Kırılımı'!I1869+'Mecra Kırılımı'!I1909+'Mecra Kırılımı'!I1949+'Mecra Kırılımı'!I1989+'Mecra Kırılımı'!I2029+'Mecra Kırılımı'!I2069+'Mecra Kırılımı'!I2109+'Mecra Kırılımı'!I2149+'Mecra Kırılımı'!I2189+'Mecra Kırılımı'!I2229+'Mecra Kırılımı'!I2269+'Mecra Kırılımı'!I2309+'Mecra Kırılımı'!I2349+'Mecra Kırılımı'!I2389+'Mecra Kırılımı'!I2429+'Mecra Kırılımı'!I2469+'Mecra Kırılımı'!I2509+'Mecra Kırılımı'!I2549+'Mecra Kırılımı'!I2589+'Mecra Kırılımı'!I2629+'Mecra Kırılımı'!I2669+'Mecra Kırılımı'!I2709+'Mecra Kırılımı'!I2749+'Mecra Kırılımı'!I2789</f>
        <v>0</v>
      </c>
      <c r="J147" s="215">
        <f>+'Mecra Kırılımı'!J1869+'Mecra Kırılımı'!J1909+'Mecra Kırılımı'!J1949+'Mecra Kırılımı'!J1989+'Mecra Kırılımı'!J2029+'Mecra Kırılımı'!J2069+'Mecra Kırılımı'!J2109+'Mecra Kırılımı'!J2149+'Mecra Kırılımı'!J2189+'Mecra Kırılımı'!J2229+'Mecra Kırılımı'!J2269+'Mecra Kırılımı'!J2309+'Mecra Kırılımı'!J2349+'Mecra Kırılımı'!J2389+'Mecra Kırılımı'!J2429+'Mecra Kırılımı'!J2469+'Mecra Kırılımı'!J2509+'Mecra Kırılımı'!J2549+'Mecra Kırılımı'!J2589+'Mecra Kırılımı'!J2629+'Mecra Kırılımı'!J2669+'Mecra Kırılımı'!J2709+'Mecra Kırılımı'!J2749+'Mecra Kırılımı'!J2789</f>
        <v>0</v>
      </c>
      <c r="K147" s="215">
        <f>+'Mecra Kırılımı'!K1869+'Mecra Kırılımı'!K1909+'Mecra Kırılımı'!K1949+'Mecra Kırılımı'!K1989+'Mecra Kırılımı'!K2029+'Mecra Kırılımı'!K2069+'Mecra Kırılımı'!K2109+'Mecra Kırılımı'!K2149+'Mecra Kırılımı'!K2189+'Mecra Kırılımı'!K2229+'Mecra Kırılımı'!K2269+'Mecra Kırılımı'!K2309+'Mecra Kırılımı'!K2349+'Mecra Kırılımı'!K2389+'Mecra Kırılımı'!K2429+'Mecra Kırılımı'!K2469+'Mecra Kırılımı'!K2509+'Mecra Kırılımı'!K2549+'Mecra Kırılımı'!K2589+'Mecra Kırılımı'!K2629+'Mecra Kırılımı'!K2669+'Mecra Kırılımı'!K2709+'Mecra Kırılımı'!K2749+'Mecra Kırılımı'!K2789</f>
        <v>0</v>
      </c>
      <c r="L147" s="215">
        <f>+'Mecra Kırılımı'!L1869+'Mecra Kırılımı'!L1909+'Mecra Kırılımı'!L1949+'Mecra Kırılımı'!L1989+'Mecra Kırılımı'!L2029+'Mecra Kırılımı'!L2069+'Mecra Kırılımı'!L2109+'Mecra Kırılımı'!L2149+'Mecra Kırılımı'!L2189+'Mecra Kırılımı'!L2229+'Mecra Kırılımı'!L2269+'Mecra Kırılımı'!L2309+'Mecra Kırılımı'!L2349+'Mecra Kırılımı'!L2389+'Mecra Kırılımı'!L2429+'Mecra Kırılımı'!L2469+'Mecra Kırılımı'!L2509+'Mecra Kırılımı'!L2549+'Mecra Kırılımı'!L2589+'Mecra Kırılımı'!L2629+'Mecra Kırılımı'!L2669+'Mecra Kırılımı'!L2709+'Mecra Kırılımı'!L2749+'Mecra Kırılımı'!L2789</f>
        <v>0</v>
      </c>
      <c r="M147" s="215">
        <f>+'Mecra Kırılımı'!M1869+'Mecra Kırılımı'!M1909+'Mecra Kırılımı'!M1949+'Mecra Kırılımı'!M1989+'Mecra Kırılımı'!M2029+'Mecra Kırılımı'!M2069+'Mecra Kırılımı'!M2109+'Mecra Kırılımı'!M2149+'Mecra Kırılımı'!M2189+'Mecra Kırılımı'!M2229+'Mecra Kırılımı'!M2269+'Mecra Kırılımı'!M2309+'Mecra Kırılımı'!M2349+'Mecra Kırılımı'!M2389+'Mecra Kırılımı'!M2429+'Mecra Kırılımı'!M2469+'Mecra Kırılımı'!M2509+'Mecra Kırılımı'!M2549+'Mecra Kırılımı'!M2589+'Mecra Kırılımı'!M2629+'Mecra Kırılımı'!M2669+'Mecra Kırılımı'!M2709+'Mecra Kırılımı'!M2749+'Mecra Kırılımı'!M2789</f>
        <v>0</v>
      </c>
      <c r="N147" s="215">
        <f>+'Mecra Kırılımı'!N1869+'Mecra Kırılımı'!N1909+'Mecra Kırılımı'!N1949+'Mecra Kırılımı'!N1989+'Mecra Kırılımı'!N2029+'Mecra Kırılımı'!N2069+'Mecra Kırılımı'!N2109+'Mecra Kırılımı'!N2149+'Mecra Kırılımı'!N2189+'Mecra Kırılımı'!N2229+'Mecra Kırılımı'!N2269+'Mecra Kırılımı'!N2309+'Mecra Kırılımı'!N2349+'Mecra Kırılımı'!N2389+'Mecra Kırılımı'!N2429+'Mecra Kırılımı'!N2469+'Mecra Kırılımı'!N2509+'Mecra Kırılımı'!N2549+'Mecra Kırılımı'!N2589+'Mecra Kırılımı'!N2629+'Mecra Kırılımı'!N2669+'Mecra Kırılımı'!N2709+'Mecra Kırılımı'!N2749+'Mecra Kırılımı'!N2789</f>
        <v>0</v>
      </c>
      <c r="O147" s="215">
        <f>+'Mecra Kırılımı'!O1869+'Mecra Kırılımı'!O1909+'Mecra Kırılımı'!O1949+'Mecra Kırılımı'!O1989+'Mecra Kırılımı'!O2029+'Mecra Kırılımı'!O2069+'Mecra Kırılımı'!O2109+'Mecra Kırılımı'!O2149+'Mecra Kırılımı'!O2189+'Mecra Kırılımı'!O2229+'Mecra Kırılımı'!O2269+'Mecra Kırılımı'!O2309+'Mecra Kırılımı'!O2349+'Mecra Kırılımı'!O2389+'Mecra Kırılımı'!O2429+'Mecra Kırılımı'!O2469+'Mecra Kırılımı'!O2509+'Mecra Kırılımı'!O2549+'Mecra Kırılımı'!O2589+'Mecra Kırılımı'!O2629+'Mecra Kırılımı'!O2669+'Mecra Kırılımı'!O2709+'Mecra Kırılımı'!O2749+'Mecra Kırılımı'!O2789</f>
        <v>0</v>
      </c>
      <c r="P147" s="216">
        <f t="shared" si="75"/>
        <v>198851.57680000001</v>
      </c>
      <c r="Q147" s="136"/>
      <c r="R147" s="8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136"/>
    </row>
    <row r="148" spans="2:32" x14ac:dyDescent="0.25">
      <c r="B148" s="400"/>
      <c r="C148" s="313" t="s">
        <v>287</v>
      </c>
      <c r="D148" s="215">
        <f>+'Mecra Kırılımı'!D1870+'Mecra Kırılımı'!D1910+'Mecra Kırılımı'!D1950+'Mecra Kırılımı'!D1990+'Mecra Kırılımı'!D2030+'Mecra Kırılımı'!D2070+'Mecra Kırılımı'!D2110+'Mecra Kırılımı'!D2150+'Mecra Kırılımı'!D2190+'Mecra Kırılımı'!D2230+'Mecra Kırılımı'!D2270+'Mecra Kırılımı'!D2310+'Mecra Kırılımı'!D2350+'Mecra Kırılımı'!D2390+'Mecra Kırılımı'!D2430+'Mecra Kırılımı'!D2470+'Mecra Kırılımı'!D2510+'Mecra Kırılımı'!D2550+'Mecra Kırılımı'!D2590+'Mecra Kırılımı'!D2630+'Mecra Kırılımı'!D2670+'Mecra Kırılımı'!D2710+'Mecra Kırılımı'!D2750+'Mecra Kırılımı'!D2790</f>
        <v>0</v>
      </c>
      <c r="E148" s="215">
        <f>+'Mecra Kırılımı'!E1870+'Mecra Kırılımı'!E1910+'Mecra Kırılımı'!E1950+'Mecra Kırılımı'!E1990+'Mecra Kırılımı'!E2030+'Mecra Kırılımı'!E2070+'Mecra Kırılımı'!E2110+'Mecra Kırılımı'!E2150+'Mecra Kırılımı'!E2190+'Mecra Kırılımı'!E2230+'Mecra Kırılımı'!E2270+'Mecra Kırılımı'!E2310+'Mecra Kırılımı'!E2350+'Mecra Kırılımı'!E2390+'Mecra Kırılımı'!E2430+'Mecra Kırılımı'!E2470+'Mecra Kırılımı'!E2510+'Mecra Kırılımı'!E2550+'Mecra Kırılımı'!E2590+'Mecra Kırılımı'!E2630+'Mecra Kırılımı'!E2670+'Mecra Kırılımı'!E2710+'Mecra Kırılımı'!E2750+'Mecra Kırılımı'!E2790</f>
        <v>0</v>
      </c>
      <c r="F148" s="215">
        <f>+'Mecra Kırılımı'!F1870+'Mecra Kırılımı'!F1910+'Mecra Kırılımı'!F1950+'Mecra Kırılımı'!F1990+'Mecra Kırılımı'!F2030+'Mecra Kırılımı'!F2070+'Mecra Kırılımı'!F2110+'Mecra Kırılımı'!F2150+'Mecra Kırılımı'!F2190+'Mecra Kırılımı'!F2230+'Mecra Kırılımı'!F2270+'Mecra Kırılımı'!F2310+'Mecra Kırılımı'!F2350+'Mecra Kırılımı'!F2390+'Mecra Kırılımı'!F2430+'Mecra Kırılımı'!F2470+'Mecra Kırılımı'!F2510+'Mecra Kırılımı'!F2550+'Mecra Kırılımı'!F2590+'Mecra Kırılımı'!F2630+'Mecra Kırılımı'!F2670+'Mecra Kırılımı'!F2710+'Mecra Kırılımı'!F2750+'Mecra Kırılımı'!F2790</f>
        <v>0</v>
      </c>
      <c r="G148" s="215">
        <f>+'Mecra Kırılımı'!G1870+'Mecra Kırılımı'!G1910+'Mecra Kırılımı'!G1950+'Mecra Kırılımı'!G1990+'Mecra Kırılımı'!G2030+'Mecra Kırılımı'!G2070+'Mecra Kırılımı'!G2110+'Mecra Kırılımı'!G2150+'Mecra Kırılımı'!G2190+'Mecra Kırılımı'!G2230+'Mecra Kırılımı'!G2270+'Mecra Kırılımı'!G2310+'Mecra Kırılımı'!G2350+'Mecra Kırılımı'!G2390+'Mecra Kırılımı'!G2430+'Mecra Kırılımı'!G2470+'Mecra Kırılımı'!G2510+'Mecra Kırılımı'!G2550+'Mecra Kırılımı'!G2590+'Mecra Kırılımı'!G2630+'Mecra Kırılımı'!G2670+'Mecra Kırılımı'!G2710+'Mecra Kırılımı'!G2750+'Mecra Kırılımı'!G2790</f>
        <v>0</v>
      </c>
      <c r="H148" s="215">
        <f>+'Mecra Kırılımı'!H1870+'Mecra Kırılımı'!H1910+'Mecra Kırılımı'!H1950+'Mecra Kırılımı'!H1990+'Mecra Kırılımı'!H2030+'Mecra Kırılımı'!H2070+'Mecra Kırılımı'!H2110+'Mecra Kırılımı'!H2150+'Mecra Kırılımı'!H2190+'Mecra Kırılımı'!H2230+'Mecra Kırılımı'!H2270+'Mecra Kırılımı'!H2310+'Mecra Kırılımı'!H2350+'Mecra Kırılımı'!H2390+'Mecra Kırılımı'!H2430+'Mecra Kırılımı'!H2470+'Mecra Kırılımı'!H2510+'Mecra Kırılımı'!H2550+'Mecra Kırılımı'!H2590+'Mecra Kırılımı'!H2630+'Mecra Kırılımı'!H2670+'Mecra Kırılımı'!H2710+'Mecra Kırılımı'!H2750+'Mecra Kırılımı'!H2790</f>
        <v>0</v>
      </c>
      <c r="I148" s="215">
        <f>+'Mecra Kırılımı'!I1870+'Mecra Kırılımı'!I1910+'Mecra Kırılımı'!I1950+'Mecra Kırılımı'!I1990+'Mecra Kırılımı'!I2030+'Mecra Kırılımı'!I2070+'Mecra Kırılımı'!I2110+'Mecra Kırılımı'!I2150+'Mecra Kırılımı'!I2190+'Mecra Kırılımı'!I2230+'Mecra Kırılımı'!I2270+'Mecra Kırılımı'!I2310+'Mecra Kırılımı'!I2350+'Mecra Kırılımı'!I2390+'Mecra Kırılımı'!I2430+'Mecra Kırılımı'!I2470+'Mecra Kırılımı'!I2510+'Mecra Kırılımı'!I2550+'Mecra Kırılımı'!I2590+'Mecra Kırılımı'!I2630+'Mecra Kırılımı'!I2670+'Mecra Kırılımı'!I2710+'Mecra Kırılımı'!I2750+'Mecra Kırılımı'!I2790</f>
        <v>0</v>
      </c>
      <c r="J148" s="215">
        <f>+'Mecra Kırılımı'!J1870+'Mecra Kırılımı'!J1910+'Mecra Kırılımı'!J1950+'Mecra Kırılımı'!J1990+'Mecra Kırılımı'!J2030+'Mecra Kırılımı'!J2070+'Mecra Kırılımı'!J2110+'Mecra Kırılımı'!J2150+'Mecra Kırılımı'!J2190+'Mecra Kırılımı'!J2230+'Mecra Kırılımı'!J2270+'Mecra Kırılımı'!J2310+'Mecra Kırılımı'!J2350+'Mecra Kırılımı'!J2390+'Mecra Kırılımı'!J2430+'Mecra Kırılımı'!J2470+'Mecra Kırılımı'!J2510+'Mecra Kırılımı'!J2550+'Mecra Kırılımı'!J2590+'Mecra Kırılımı'!J2630+'Mecra Kırılımı'!J2670+'Mecra Kırılımı'!J2710+'Mecra Kırılımı'!J2750+'Mecra Kırılımı'!J2790</f>
        <v>0</v>
      </c>
      <c r="K148" s="215">
        <f>+'Mecra Kırılımı'!K1870+'Mecra Kırılımı'!K1910+'Mecra Kırılımı'!K1950+'Mecra Kırılımı'!K1990+'Mecra Kırılımı'!K2030+'Mecra Kırılımı'!K2070+'Mecra Kırılımı'!K2110+'Mecra Kırılımı'!K2150+'Mecra Kırılımı'!K2190+'Mecra Kırılımı'!K2230+'Mecra Kırılımı'!K2270+'Mecra Kırılımı'!K2310+'Mecra Kırılımı'!K2350+'Mecra Kırılımı'!K2390+'Mecra Kırılımı'!K2430+'Mecra Kırılımı'!K2470+'Mecra Kırılımı'!K2510+'Mecra Kırılımı'!K2550+'Mecra Kırılımı'!K2590+'Mecra Kırılımı'!K2630+'Mecra Kırılımı'!K2670+'Mecra Kırılımı'!K2710+'Mecra Kırılımı'!K2750+'Mecra Kırılımı'!K2790</f>
        <v>0</v>
      </c>
      <c r="L148" s="215">
        <f>+'Mecra Kırılımı'!L1870+'Mecra Kırılımı'!L1910+'Mecra Kırılımı'!L1950+'Mecra Kırılımı'!L1990+'Mecra Kırılımı'!L2030+'Mecra Kırılımı'!L2070+'Mecra Kırılımı'!L2110+'Mecra Kırılımı'!L2150+'Mecra Kırılımı'!L2190+'Mecra Kırılımı'!L2230+'Mecra Kırılımı'!L2270+'Mecra Kırılımı'!L2310+'Mecra Kırılımı'!L2350+'Mecra Kırılımı'!L2390+'Mecra Kırılımı'!L2430+'Mecra Kırılımı'!L2470+'Mecra Kırılımı'!L2510+'Mecra Kırılımı'!L2550+'Mecra Kırılımı'!L2590+'Mecra Kırılımı'!L2630+'Mecra Kırılımı'!L2670+'Mecra Kırılımı'!L2710+'Mecra Kırılımı'!L2750+'Mecra Kırılımı'!L2790</f>
        <v>0</v>
      </c>
      <c r="M148" s="215">
        <f>+'Mecra Kırılımı'!M1870+'Mecra Kırılımı'!M1910+'Mecra Kırılımı'!M1950+'Mecra Kırılımı'!M1990+'Mecra Kırılımı'!M2030+'Mecra Kırılımı'!M2070+'Mecra Kırılımı'!M2110+'Mecra Kırılımı'!M2150+'Mecra Kırılımı'!M2190+'Mecra Kırılımı'!M2230+'Mecra Kırılımı'!M2270+'Mecra Kırılımı'!M2310+'Mecra Kırılımı'!M2350+'Mecra Kırılımı'!M2390+'Mecra Kırılımı'!M2430+'Mecra Kırılımı'!M2470+'Mecra Kırılımı'!M2510+'Mecra Kırılımı'!M2550+'Mecra Kırılımı'!M2590+'Mecra Kırılımı'!M2630+'Mecra Kırılımı'!M2670+'Mecra Kırılımı'!M2710+'Mecra Kırılımı'!M2750+'Mecra Kırılımı'!M2790</f>
        <v>0</v>
      </c>
      <c r="N148" s="215">
        <f>+'Mecra Kırılımı'!N1870+'Mecra Kırılımı'!N1910+'Mecra Kırılımı'!N1950+'Mecra Kırılımı'!N1990+'Mecra Kırılımı'!N2030+'Mecra Kırılımı'!N2070+'Mecra Kırılımı'!N2110+'Mecra Kırılımı'!N2150+'Mecra Kırılımı'!N2190+'Mecra Kırılımı'!N2230+'Mecra Kırılımı'!N2270+'Mecra Kırılımı'!N2310+'Mecra Kırılımı'!N2350+'Mecra Kırılımı'!N2390+'Mecra Kırılımı'!N2430+'Mecra Kırılımı'!N2470+'Mecra Kırılımı'!N2510+'Mecra Kırılımı'!N2550+'Mecra Kırılımı'!N2590+'Mecra Kırılımı'!N2630+'Mecra Kırılımı'!N2670+'Mecra Kırılımı'!N2710+'Mecra Kırılımı'!N2750+'Mecra Kırılımı'!N2790</f>
        <v>0</v>
      </c>
      <c r="O148" s="215">
        <f>+'Mecra Kırılımı'!O1870+'Mecra Kırılımı'!O1910+'Mecra Kırılımı'!O1950+'Mecra Kırılımı'!O1990+'Mecra Kırılımı'!O2030+'Mecra Kırılımı'!O2070+'Mecra Kırılımı'!O2110+'Mecra Kırılımı'!O2150+'Mecra Kırılımı'!O2190+'Mecra Kırılımı'!O2230+'Mecra Kırılımı'!O2270+'Mecra Kırılımı'!O2310+'Mecra Kırılımı'!O2350+'Mecra Kırılımı'!O2390+'Mecra Kırılımı'!O2430+'Mecra Kırılımı'!O2470+'Mecra Kırılımı'!O2510+'Mecra Kırılımı'!O2550+'Mecra Kırılımı'!O2590+'Mecra Kırılımı'!O2630+'Mecra Kırılımı'!O2670+'Mecra Kırılımı'!O2710+'Mecra Kırılımı'!O2750+'Mecra Kırılımı'!O2790</f>
        <v>0</v>
      </c>
      <c r="P148" s="216">
        <f t="shared" si="75"/>
        <v>0</v>
      </c>
      <c r="Q148" s="136"/>
      <c r="R148" s="8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136"/>
    </row>
    <row r="149" spans="2:32" x14ac:dyDescent="0.25">
      <c r="B149" s="400"/>
      <c r="C149" s="313" t="s">
        <v>288</v>
      </c>
      <c r="D149" s="215">
        <f>+'Mecra Kırılımı'!D1871+'Mecra Kırılımı'!D1911+'Mecra Kırılımı'!D1951+'Mecra Kırılımı'!D1991+'Mecra Kırılımı'!D2031+'Mecra Kırılımı'!D2071+'Mecra Kırılımı'!D2111+'Mecra Kırılımı'!D2151+'Mecra Kırılımı'!D2191+'Mecra Kırılımı'!D2231+'Mecra Kırılımı'!D2271+'Mecra Kırılımı'!D2311+'Mecra Kırılımı'!D2351+'Mecra Kırılımı'!D2391+'Mecra Kırılımı'!D2431+'Mecra Kırılımı'!D2471+'Mecra Kırılımı'!D2511+'Mecra Kırılımı'!D2551+'Mecra Kırılımı'!D2591+'Mecra Kırılımı'!D2631+'Mecra Kırılımı'!D2671+'Mecra Kırılımı'!D2711+'Mecra Kırılımı'!D2751+'Mecra Kırılımı'!D2791</f>
        <v>0</v>
      </c>
      <c r="E149" s="215">
        <f>+'Mecra Kırılımı'!E1871+'Mecra Kırılımı'!E1911+'Mecra Kırılımı'!E1951+'Mecra Kırılımı'!E1991+'Mecra Kırılımı'!E2031+'Mecra Kırılımı'!E2071+'Mecra Kırılımı'!E2111+'Mecra Kırılımı'!E2151+'Mecra Kırılımı'!E2191+'Mecra Kırılımı'!E2231+'Mecra Kırılımı'!E2271+'Mecra Kırılımı'!E2311+'Mecra Kırılımı'!E2351+'Mecra Kırılımı'!E2391+'Mecra Kırılımı'!E2431+'Mecra Kırılımı'!E2471+'Mecra Kırılımı'!E2511+'Mecra Kırılımı'!E2551+'Mecra Kırılımı'!E2591+'Mecra Kırılımı'!E2631+'Mecra Kırılımı'!E2671+'Mecra Kırılımı'!E2711+'Mecra Kırılımı'!E2751+'Mecra Kırılımı'!E2791</f>
        <v>0</v>
      </c>
      <c r="F149" s="215">
        <f>+'Mecra Kırılımı'!F1871+'Mecra Kırılımı'!F1911+'Mecra Kırılımı'!F1951+'Mecra Kırılımı'!F1991+'Mecra Kırılımı'!F2031+'Mecra Kırılımı'!F2071+'Mecra Kırılımı'!F2111+'Mecra Kırılımı'!F2151+'Mecra Kırılımı'!F2191+'Mecra Kırılımı'!F2231+'Mecra Kırılımı'!F2271+'Mecra Kırılımı'!F2311+'Mecra Kırılımı'!F2351+'Mecra Kırılımı'!F2391+'Mecra Kırılımı'!F2431+'Mecra Kırılımı'!F2471+'Mecra Kırılımı'!F2511+'Mecra Kırılımı'!F2551+'Mecra Kırılımı'!F2591+'Mecra Kırılımı'!F2631+'Mecra Kırılımı'!F2671+'Mecra Kırılımı'!F2711+'Mecra Kırılımı'!F2751+'Mecra Kırılımı'!F2791</f>
        <v>0</v>
      </c>
      <c r="G149" s="215">
        <f>+'Mecra Kırılımı'!G1871+'Mecra Kırılımı'!G1911+'Mecra Kırılımı'!G1951+'Mecra Kırılımı'!G1991+'Mecra Kırılımı'!G2031+'Mecra Kırılımı'!G2071+'Mecra Kırılımı'!G2111+'Mecra Kırılımı'!G2151+'Mecra Kırılımı'!G2191+'Mecra Kırılımı'!G2231+'Mecra Kırılımı'!G2271+'Mecra Kırılımı'!G2311+'Mecra Kırılımı'!G2351+'Mecra Kırılımı'!G2391+'Mecra Kırılımı'!G2431+'Mecra Kırılımı'!G2471+'Mecra Kırılımı'!G2511+'Mecra Kırılımı'!G2551+'Mecra Kırılımı'!G2591+'Mecra Kırılımı'!G2631+'Mecra Kırılımı'!G2671+'Mecra Kırılımı'!G2711+'Mecra Kırılımı'!G2751+'Mecra Kırılımı'!G2791</f>
        <v>0</v>
      </c>
      <c r="H149" s="215">
        <f>+'Mecra Kırılımı'!H1871+'Mecra Kırılımı'!H1911+'Mecra Kırılımı'!H1951+'Mecra Kırılımı'!H1991+'Mecra Kırılımı'!H2031+'Mecra Kırılımı'!H2071+'Mecra Kırılımı'!H2111+'Mecra Kırılımı'!H2151+'Mecra Kırılımı'!H2191+'Mecra Kırılımı'!H2231+'Mecra Kırılımı'!H2271+'Mecra Kırılımı'!H2311+'Mecra Kırılımı'!H2351+'Mecra Kırılımı'!H2391+'Mecra Kırılımı'!H2431+'Mecra Kırılımı'!H2471+'Mecra Kırılımı'!H2511+'Mecra Kırılımı'!H2551+'Mecra Kırılımı'!H2591+'Mecra Kırılımı'!H2631+'Mecra Kırılımı'!H2671+'Mecra Kırılımı'!H2711+'Mecra Kırılımı'!H2751+'Mecra Kırılımı'!H2791</f>
        <v>0</v>
      </c>
      <c r="I149" s="215">
        <f>+'Mecra Kırılımı'!I1871+'Mecra Kırılımı'!I1911+'Mecra Kırılımı'!I1951+'Mecra Kırılımı'!I1991+'Mecra Kırılımı'!I2031+'Mecra Kırılımı'!I2071+'Mecra Kırılımı'!I2111+'Mecra Kırılımı'!I2151+'Mecra Kırılımı'!I2191+'Mecra Kırılımı'!I2231+'Mecra Kırılımı'!I2271+'Mecra Kırılımı'!I2311+'Mecra Kırılımı'!I2351+'Mecra Kırılımı'!I2391+'Mecra Kırılımı'!I2431+'Mecra Kırılımı'!I2471+'Mecra Kırılımı'!I2511+'Mecra Kırılımı'!I2551+'Mecra Kırılımı'!I2591+'Mecra Kırılımı'!I2631+'Mecra Kırılımı'!I2671+'Mecra Kırılımı'!I2711+'Mecra Kırılımı'!I2751+'Mecra Kırılımı'!I2791</f>
        <v>0</v>
      </c>
      <c r="J149" s="215">
        <f>+'Mecra Kırılımı'!J1871+'Mecra Kırılımı'!J1911+'Mecra Kırılımı'!J1951+'Mecra Kırılımı'!J1991+'Mecra Kırılımı'!J2031+'Mecra Kırılımı'!J2071+'Mecra Kırılımı'!J2111+'Mecra Kırılımı'!J2151+'Mecra Kırılımı'!J2191+'Mecra Kırılımı'!J2231+'Mecra Kırılımı'!J2271+'Mecra Kırılımı'!J2311+'Mecra Kırılımı'!J2351+'Mecra Kırılımı'!J2391+'Mecra Kırılımı'!J2431+'Mecra Kırılımı'!J2471+'Mecra Kırılımı'!J2511+'Mecra Kırılımı'!J2551+'Mecra Kırılımı'!J2591+'Mecra Kırılımı'!J2631+'Mecra Kırılımı'!J2671+'Mecra Kırılımı'!J2711+'Mecra Kırılımı'!J2751+'Mecra Kırılımı'!J2791</f>
        <v>0</v>
      </c>
      <c r="K149" s="215">
        <f>+'Mecra Kırılımı'!K1871+'Mecra Kırılımı'!K1911+'Mecra Kırılımı'!K1951+'Mecra Kırılımı'!K1991+'Mecra Kırılımı'!K2031+'Mecra Kırılımı'!K2071+'Mecra Kırılımı'!K2111+'Mecra Kırılımı'!K2151+'Mecra Kırılımı'!K2191+'Mecra Kırılımı'!K2231+'Mecra Kırılımı'!K2271+'Mecra Kırılımı'!K2311+'Mecra Kırılımı'!K2351+'Mecra Kırılımı'!K2391+'Mecra Kırılımı'!K2431+'Mecra Kırılımı'!K2471+'Mecra Kırılımı'!K2511+'Mecra Kırılımı'!K2551+'Mecra Kırılımı'!K2591+'Mecra Kırılımı'!K2631+'Mecra Kırılımı'!K2671+'Mecra Kırılımı'!K2711+'Mecra Kırılımı'!K2751+'Mecra Kırılımı'!K2791</f>
        <v>0</v>
      </c>
      <c r="L149" s="215">
        <f>+'Mecra Kırılımı'!L1871+'Mecra Kırılımı'!L1911+'Mecra Kırılımı'!L1951+'Mecra Kırılımı'!L1991+'Mecra Kırılımı'!L2031+'Mecra Kırılımı'!L2071+'Mecra Kırılımı'!L2111+'Mecra Kırılımı'!L2151+'Mecra Kırılımı'!L2191+'Mecra Kırılımı'!L2231+'Mecra Kırılımı'!L2271+'Mecra Kırılımı'!L2311+'Mecra Kırılımı'!L2351+'Mecra Kırılımı'!L2391+'Mecra Kırılımı'!L2431+'Mecra Kırılımı'!L2471+'Mecra Kırılımı'!L2511+'Mecra Kırılımı'!L2551+'Mecra Kırılımı'!L2591+'Mecra Kırılımı'!L2631+'Mecra Kırılımı'!L2671+'Mecra Kırılımı'!L2711+'Mecra Kırılımı'!L2751+'Mecra Kırılımı'!L2791</f>
        <v>0</v>
      </c>
      <c r="M149" s="215">
        <f>+'Mecra Kırılımı'!M1871+'Mecra Kırılımı'!M1911+'Mecra Kırılımı'!M1951+'Mecra Kırılımı'!M1991+'Mecra Kırılımı'!M2031+'Mecra Kırılımı'!M2071+'Mecra Kırılımı'!M2111+'Mecra Kırılımı'!M2151+'Mecra Kırılımı'!M2191+'Mecra Kırılımı'!M2231+'Mecra Kırılımı'!M2271+'Mecra Kırılımı'!M2311+'Mecra Kırılımı'!M2351+'Mecra Kırılımı'!M2391+'Mecra Kırılımı'!M2431+'Mecra Kırılımı'!M2471+'Mecra Kırılımı'!M2511+'Mecra Kırılımı'!M2551+'Mecra Kırılımı'!M2591+'Mecra Kırılımı'!M2631+'Mecra Kırılımı'!M2671+'Mecra Kırılımı'!M2711+'Mecra Kırılımı'!M2751+'Mecra Kırılımı'!M2791</f>
        <v>0</v>
      </c>
      <c r="N149" s="215">
        <f>+'Mecra Kırılımı'!N1871+'Mecra Kırılımı'!N1911+'Mecra Kırılımı'!N1951+'Mecra Kırılımı'!N1991+'Mecra Kırılımı'!N2031+'Mecra Kırılımı'!N2071+'Mecra Kırılımı'!N2111+'Mecra Kırılımı'!N2151+'Mecra Kırılımı'!N2191+'Mecra Kırılımı'!N2231+'Mecra Kırılımı'!N2271+'Mecra Kırılımı'!N2311+'Mecra Kırılımı'!N2351+'Mecra Kırılımı'!N2391+'Mecra Kırılımı'!N2431+'Mecra Kırılımı'!N2471+'Mecra Kırılımı'!N2511+'Mecra Kırılımı'!N2551+'Mecra Kırılımı'!N2591+'Mecra Kırılımı'!N2631+'Mecra Kırılımı'!N2671+'Mecra Kırılımı'!N2711+'Mecra Kırılımı'!N2751+'Mecra Kırılımı'!N2791</f>
        <v>0</v>
      </c>
      <c r="O149" s="215">
        <f>+'Mecra Kırılımı'!O1871+'Mecra Kırılımı'!O1911+'Mecra Kırılımı'!O1951+'Mecra Kırılımı'!O1991+'Mecra Kırılımı'!O2031+'Mecra Kırılımı'!O2071+'Mecra Kırılımı'!O2111+'Mecra Kırılımı'!O2151+'Mecra Kırılımı'!O2191+'Mecra Kırılımı'!O2231+'Mecra Kırılımı'!O2271+'Mecra Kırılımı'!O2311+'Mecra Kırılımı'!O2351+'Mecra Kırılımı'!O2391+'Mecra Kırılımı'!O2431+'Mecra Kırılımı'!O2471+'Mecra Kırılımı'!O2511+'Mecra Kırılımı'!O2551+'Mecra Kırılımı'!O2591+'Mecra Kırılımı'!O2631+'Mecra Kırılımı'!O2671+'Mecra Kırılımı'!O2711+'Mecra Kırılımı'!O2751+'Mecra Kırılımı'!O2791</f>
        <v>0</v>
      </c>
      <c r="P149" s="216">
        <f t="shared" si="75"/>
        <v>0</v>
      </c>
      <c r="Q149" s="136"/>
      <c r="R149" s="8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136"/>
    </row>
    <row r="150" spans="2:32" x14ac:dyDescent="0.25">
      <c r="B150" s="400"/>
      <c r="C150" s="313" t="s">
        <v>280</v>
      </c>
      <c r="D150" s="215">
        <f>+'Mecra Kırılımı'!D1872+'Mecra Kırılımı'!D1912+'Mecra Kırılımı'!D1952+'Mecra Kırılımı'!D1992+'Mecra Kırılımı'!D2032+'Mecra Kırılımı'!D2072+'Mecra Kırılımı'!D2112+'Mecra Kırılımı'!D2152+'Mecra Kırılımı'!D2192+'Mecra Kırılımı'!D2232+'Mecra Kırılımı'!D2272+'Mecra Kırılımı'!D2312+'Mecra Kırılımı'!D2352+'Mecra Kırılımı'!D2392+'Mecra Kırılımı'!D2432+'Mecra Kırılımı'!D2472+'Mecra Kırılımı'!D2512+'Mecra Kırılımı'!D2552+'Mecra Kırılımı'!D2592+'Mecra Kırılımı'!D2632+'Mecra Kırılımı'!D2672+'Mecra Kırılımı'!D2712+'Mecra Kırılımı'!D2752+'Mecra Kırılımı'!D2792</f>
        <v>0</v>
      </c>
      <c r="E150" s="215">
        <f>+'Mecra Kırılımı'!E1872+'Mecra Kırılımı'!E1912+'Mecra Kırılımı'!E1952+'Mecra Kırılımı'!E1992+'Mecra Kırılımı'!E2032+'Mecra Kırılımı'!E2072+'Mecra Kırılımı'!E2112+'Mecra Kırılımı'!E2152+'Mecra Kırılımı'!E2192+'Mecra Kırılımı'!E2232+'Mecra Kırılımı'!E2272+'Mecra Kırılımı'!E2312+'Mecra Kırılımı'!E2352+'Mecra Kırılımı'!E2392+'Mecra Kırılımı'!E2432+'Mecra Kırılımı'!E2472+'Mecra Kırılımı'!E2512+'Mecra Kırılımı'!E2552+'Mecra Kırılımı'!E2592+'Mecra Kırılımı'!E2632+'Mecra Kırılımı'!E2672+'Mecra Kırılımı'!E2712+'Mecra Kırılımı'!E2752+'Mecra Kırılımı'!E2792</f>
        <v>0</v>
      </c>
      <c r="F150" s="215">
        <f>+'Mecra Kırılımı'!F1872+'Mecra Kırılımı'!F1912+'Mecra Kırılımı'!F1952+'Mecra Kırılımı'!F1992+'Mecra Kırılımı'!F2032+'Mecra Kırılımı'!F2072+'Mecra Kırılımı'!F2112+'Mecra Kırılımı'!F2152+'Mecra Kırılımı'!F2192+'Mecra Kırılımı'!F2232+'Mecra Kırılımı'!F2272+'Mecra Kırılımı'!F2312+'Mecra Kırılımı'!F2352+'Mecra Kırılımı'!F2392+'Mecra Kırılımı'!F2432+'Mecra Kırılımı'!F2472+'Mecra Kırılımı'!F2512+'Mecra Kırılımı'!F2552+'Mecra Kırılımı'!F2592+'Mecra Kırılımı'!F2632+'Mecra Kırılımı'!F2672+'Mecra Kırılımı'!F2712+'Mecra Kırılımı'!F2752+'Mecra Kırılımı'!F2792</f>
        <v>0</v>
      </c>
      <c r="G150" s="215">
        <f>+'Mecra Kırılımı'!G1872+'Mecra Kırılımı'!G1912+'Mecra Kırılımı'!G1952+'Mecra Kırılımı'!G1992+'Mecra Kırılımı'!G2032+'Mecra Kırılımı'!G2072+'Mecra Kırılımı'!G2112+'Mecra Kırılımı'!G2152+'Mecra Kırılımı'!G2192+'Mecra Kırılımı'!G2232+'Mecra Kırılımı'!G2272+'Mecra Kırılımı'!G2312+'Mecra Kırılımı'!G2352+'Mecra Kırılımı'!G2392+'Mecra Kırılımı'!G2432+'Mecra Kırılımı'!G2472+'Mecra Kırılımı'!G2512+'Mecra Kırılımı'!G2552+'Mecra Kırılımı'!G2592+'Mecra Kırılımı'!G2632+'Mecra Kırılımı'!G2672+'Mecra Kırılımı'!G2712+'Mecra Kırılımı'!G2752+'Mecra Kırılımı'!G2792</f>
        <v>0</v>
      </c>
      <c r="H150" s="215">
        <f>+'Mecra Kırılımı'!H1872+'Mecra Kırılımı'!H1912+'Mecra Kırılımı'!H1952+'Mecra Kırılımı'!H1992+'Mecra Kırılımı'!H2032+'Mecra Kırılımı'!H2072+'Mecra Kırılımı'!H2112+'Mecra Kırılımı'!H2152+'Mecra Kırılımı'!H2192+'Mecra Kırılımı'!H2232+'Mecra Kırılımı'!H2272+'Mecra Kırılımı'!H2312+'Mecra Kırılımı'!H2352+'Mecra Kırılımı'!H2392+'Mecra Kırılımı'!H2432+'Mecra Kırılımı'!H2472+'Mecra Kırılımı'!H2512+'Mecra Kırılımı'!H2552+'Mecra Kırılımı'!H2592+'Mecra Kırılımı'!H2632+'Mecra Kırılımı'!H2672+'Mecra Kırılımı'!H2712+'Mecra Kırılımı'!H2752+'Mecra Kırılımı'!H2792</f>
        <v>0</v>
      </c>
      <c r="I150" s="215">
        <f>+'Mecra Kırılımı'!I1872+'Mecra Kırılımı'!I1912+'Mecra Kırılımı'!I1952+'Mecra Kırılımı'!I1992+'Mecra Kırılımı'!I2032+'Mecra Kırılımı'!I2072+'Mecra Kırılımı'!I2112+'Mecra Kırılımı'!I2152+'Mecra Kırılımı'!I2192+'Mecra Kırılımı'!I2232+'Mecra Kırılımı'!I2272+'Mecra Kırılımı'!I2312+'Mecra Kırılımı'!I2352+'Mecra Kırılımı'!I2392+'Mecra Kırılımı'!I2432+'Mecra Kırılımı'!I2472+'Mecra Kırılımı'!I2512+'Mecra Kırılımı'!I2552+'Mecra Kırılımı'!I2592+'Mecra Kırılımı'!I2632+'Mecra Kırılımı'!I2672+'Mecra Kırılımı'!I2712+'Mecra Kırılımı'!I2752+'Mecra Kırılımı'!I2792</f>
        <v>0</v>
      </c>
      <c r="J150" s="215">
        <f>+'Mecra Kırılımı'!J1872+'Mecra Kırılımı'!J1912+'Mecra Kırılımı'!J1952+'Mecra Kırılımı'!J1992+'Mecra Kırılımı'!J2032+'Mecra Kırılımı'!J2072+'Mecra Kırılımı'!J2112+'Mecra Kırılımı'!J2152+'Mecra Kırılımı'!J2192+'Mecra Kırılımı'!J2232+'Mecra Kırılımı'!J2272+'Mecra Kırılımı'!J2312+'Mecra Kırılımı'!J2352+'Mecra Kırılımı'!J2392+'Mecra Kırılımı'!J2432+'Mecra Kırılımı'!J2472+'Mecra Kırılımı'!J2512+'Mecra Kırılımı'!J2552+'Mecra Kırılımı'!J2592+'Mecra Kırılımı'!J2632+'Mecra Kırılımı'!J2672+'Mecra Kırılımı'!J2712+'Mecra Kırılımı'!J2752+'Mecra Kırılımı'!J2792</f>
        <v>0</v>
      </c>
      <c r="K150" s="215">
        <f>+'Mecra Kırılımı'!K1872+'Mecra Kırılımı'!K1912+'Mecra Kırılımı'!K1952+'Mecra Kırılımı'!K1992+'Mecra Kırılımı'!K2032+'Mecra Kırılımı'!K2072+'Mecra Kırılımı'!K2112+'Mecra Kırılımı'!K2152+'Mecra Kırılımı'!K2192+'Mecra Kırılımı'!K2232+'Mecra Kırılımı'!K2272+'Mecra Kırılımı'!K2312+'Mecra Kırılımı'!K2352+'Mecra Kırılımı'!K2392+'Mecra Kırılımı'!K2432+'Mecra Kırılımı'!K2472+'Mecra Kırılımı'!K2512+'Mecra Kırılımı'!K2552+'Mecra Kırılımı'!K2592+'Mecra Kırılımı'!K2632+'Mecra Kırılımı'!K2672+'Mecra Kırılımı'!K2712+'Mecra Kırılımı'!K2752+'Mecra Kırılımı'!K2792</f>
        <v>0</v>
      </c>
      <c r="L150" s="215">
        <f>+'Mecra Kırılımı'!L1872+'Mecra Kırılımı'!L1912+'Mecra Kırılımı'!L1952+'Mecra Kırılımı'!L1992+'Mecra Kırılımı'!L2032+'Mecra Kırılımı'!L2072+'Mecra Kırılımı'!L2112+'Mecra Kırılımı'!L2152+'Mecra Kırılımı'!L2192+'Mecra Kırılımı'!L2232+'Mecra Kırılımı'!L2272+'Mecra Kırılımı'!L2312+'Mecra Kırılımı'!L2352+'Mecra Kırılımı'!L2392+'Mecra Kırılımı'!L2432+'Mecra Kırılımı'!L2472+'Mecra Kırılımı'!L2512+'Mecra Kırılımı'!L2552+'Mecra Kırılımı'!L2592+'Mecra Kırılımı'!L2632+'Mecra Kırılımı'!L2672+'Mecra Kırılımı'!L2712+'Mecra Kırılımı'!L2752+'Mecra Kırılımı'!L2792</f>
        <v>0</v>
      </c>
      <c r="M150" s="215">
        <f>+'Mecra Kırılımı'!M1872+'Mecra Kırılımı'!M1912+'Mecra Kırılımı'!M1952+'Mecra Kırılımı'!M1992+'Mecra Kırılımı'!M2032+'Mecra Kırılımı'!M2072+'Mecra Kırılımı'!M2112+'Mecra Kırılımı'!M2152+'Mecra Kırılımı'!M2192+'Mecra Kırılımı'!M2232+'Mecra Kırılımı'!M2272+'Mecra Kırılımı'!M2312+'Mecra Kırılımı'!M2352+'Mecra Kırılımı'!M2392+'Mecra Kırılımı'!M2432+'Mecra Kırılımı'!M2472+'Mecra Kırılımı'!M2512+'Mecra Kırılımı'!M2552+'Mecra Kırılımı'!M2592+'Mecra Kırılımı'!M2632+'Mecra Kırılımı'!M2672+'Mecra Kırılımı'!M2712+'Mecra Kırılımı'!M2752+'Mecra Kırılımı'!M2792</f>
        <v>0</v>
      </c>
      <c r="N150" s="215">
        <f>+'Mecra Kırılımı'!N1872+'Mecra Kırılımı'!N1912+'Mecra Kırılımı'!N1952+'Mecra Kırılımı'!N1992+'Mecra Kırılımı'!N2032+'Mecra Kırılımı'!N2072+'Mecra Kırılımı'!N2112+'Mecra Kırılımı'!N2152+'Mecra Kırılımı'!N2192+'Mecra Kırılımı'!N2232+'Mecra Kırılımı'!N2272+'Mecra Kırılımı'!N2312+'Mecra Kırılımı'!N2352+'Mecra Kırılımı'!N2392+'Mecra Kırılımı'!N2432+'Mecra Kırılımı'!N2472+'Mecra Kırılımı'!N2512+'Mecra Kırılımı'!N2552+'Mecra Kırılımı'!N2592+'Mecra Kırılımı'!N2632+'Mecra Kırılımı'!N2672+'Mecra Kırılımı'!N2712+'Mecra Kırılımı'!N2752+'Mecra Kırılımı'!N2792</f>
        <v>0</v>
      </c>
      <c r="O150" s="215">
        <f>+'Mecra Kırılımı'!O1872+'Mecra Kırılımı'!O1912+'Mecra Kırılımı'!O1952+'Mecra Kırılımı'!O1992+'Mecra Kırılımı'!O2032+'Mecra Kırılımı'!O2072+'Mecra Kırılımı'!O2112+'Mecra Kırılımı'!O2152+'Mecra Kırılımı'!O2192+'Mecra Kırılımı'!O2232+'Mecra Kırılımı'!O2272+'Mecra Kırılımı'!O2312+'Mecra Kırılımı'!O2352+'Mecra Kırılımı'!O2392+'Mecra Kırılımı'!O2432+'Mecra Kırılımı'!O2472+'Mecra Kırılımı'!O2512+'Mecra Kırılımı'!O2552+'Mecra Kırılımı'!O2592+'Mecra Kırılımı'!O2632+'Mecra Kırılımı'!O2672+'Mecra Kırılımı'!O2712+'Mecra Kırılımı'!O2752+'Mecra Kırılımı'!O2792</f>
        <v>0</v>
      </c>
      <c r="P150" s="216">
        <f t="shared" si="75"/>
        <v>0</v>
      </c>
      <c r="Q150" s="136"/>
      <c r="R150" s="8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136"/>
    </row>
    <row r="151" spans="2:32" x14ac:dyDescent="0.25">
      <c r="B151" s="400"/>
      <c r="C151" s="313" t="s">
        <v>285</v>
      </c>
      <c r="D151" s="215">
        <f>+'Mecra Kırılımı'!D1873+'Mecra Kırılımı'!D1913+'Mecra Kırılımı'!D1953+'Mecra Kırılımı'!D1993+'Mecra Kırılımı'!D2033+'Mecra Kırılımı'!D2073+'Mecra Kırılımı'!D2113+'Mecra Kırılımı'!D2153+'Mecra Kırılımı'!D2193+'Mecra Kırılımı'!D2233+'Mecra Kırılımı'!D2273+'Mecra Kırılımı'!D2313+'Mecra Kırılımı'!D2353+'Mecra Kırılımı'!D2393+'Mecra Kırılımı'!D2433+'Mecra Kırılımı'!D2473+'Mecra Kırılımı'!D2513+'Mecra Kırılımı'!D2553+'Mecra Kırılımı'!D2593+'Mecra Kırılımı'!D2633+'Mecra Kırılımı'!D2673+'Mecra Kırılımı'!D2713+'Mecra Kırılımı'!D2753+'Mecra Kırılımı'!D2793</f>
        <v>0</v>
      </c>
      <c r="E151" s="215">
        <f>+'Mecra Kırılımı'!E1873+'Mecra Kırılımı'!E1913+'Mecra Kırılımı'!E1953+'Mecra Kırılımı'!E1993+'Mecra Kırılımı'!E2033+'Mecra Kırılımı'!E2073+'Mecra Kırılımı'!E2113+'Mecra Kırılımı'!E2153+'Mecra Kırılımı'!E2193+'Mecra Kırılımı'!E2233+'Mecra Kırılımı'!E2273+'Mecra Kırılımı'!E2313+'Mecra Kırılımı'!E2353+'Mecra Kırılımı'!E2393+'Mecra Kırılımı'!E2433+'Mecra Kırılımı'!E2473+'Mecra Kırılımı'!E2513+'Mecra Kırılımı'!E2553+'Mecra Kırılımı'!E2593+'Mecra Kırılımı'!E2633+'Mecra Kırılımı'!E2673+'Mecra Kırılımı'!E2713+'Mecra Kırılımı'!E2753+'Mecra Kırılımı'!E2793</f>
        <v>0</v>
      </c>
      <c r="F151" s="215">
        <f>+'Mecra Kırılımı'!F1873+'Mecra Kırılımı'!F1913+'Mecra Kırılımı'!F1953+'Mecra Kırılımı'!F1993+'Mecra Kırılımı'!F2033+'Mecra Kırılımı'!F2073+'Mecra Kırılımı'!F2113+'Mecra Kırılımı'!F2153+'Mecra Kırılımı'!F2193+'Mecra Kırılımı'!F2233+'Mecra Kırılımı'!F2273+'Mecra Kırılımı'!F2313+'Mecra Kırılımı'!F2353+'Mecra Kırılımı'!F2393+'Mecra Kırılımı'!F2433+'Mecra Kırılımı'!F2473+'Mecra Kırılımı'!F2513+'Mecra Kırılımı'!F2553+'Mecra Kırılımı'!F2593+'Mecra Kırılımı'!F2633+'Mecra Kırılımı'!F2673+'Mecra Kırılımı'!F2713+'Mecra Kırılımı'!F2753+'Mecra Kırılımı'!F2793</f>
        <v>0</v>
      </c>
      <c r="G151" s="215">
        <f>+'Mecra Kırılımı'!G1873+'Mecra Kırılımı'!G1913+'Mecra Kırılımı'!G1953+'Mecra Kırılımı'!G1993+'Mecra Kırılımı'!G2033+'Mecra Kırılımı'!G2073+'Mecra Kırılımı'!G2113+'Mecra Kırılımı'!G2153+'Mecra Kırılımı'!G2193+'Mecra Kırılımı'!G2233+'Mecra Kırılımı'!G2273+'Mecra Kırılımı'!G2313+'Mecra Kırılımı'!G2353+'Mecra Kırılımı'!G2393+'Mecra Kırılımı'!G2433+'Mecra Kırılımı'!G2473+'Mecra Kırılımı'!G2513+'Mecra Kırılımı'!G2553+'Mecra Kırılımı'!G2593+'Mecra Kırılımı'!G2633+'Mecra Kırılımı'!G2673+'Mecra Kırılımı'!G2713+'Mecra Kırılımı'!G2753+'Mecra Kırılımı'!G2793</f>
        <v>0</v>
      </c>
      <c r="H151" s="215">
        <f>+'Mecra Kırılımı'!H1873+'Mecra Kırılımı'!H1913+'Mecra Kırılımı'!H1953+'Mecra Kırılımı'!H1993+'Mecra Kırılımı'!H2033+'Mecra Kırılımı'!H2073+'Mecra Kırılımı'!H2113+'Mecra Kırılımı'!H2153+'Mecra Kırılımı'!H2193+'Mecra Kırılımı'!H2233+'Mecra Kırılımı'!H2273+'Mecra Kırılımı'!H2313+'Mecra Kırılımı'!H2353+'Mecra Kırılımı'!H2393+'Mecra Kırılımı'!H2433+'Mecra Kırılımı'!H2473+'Mecra Kırılımı'!H2513+'Mecra Kırılımı'!H2553+'Mecra Kırılımı'!H2593+'Mecra Kırılımı'!H2633+'Mecra Kırılımı'!H2673+'Mecra Kırılımı'!H2713+'Mecra Kırılımı'!H2753+'Mecra Kırılımı'!H2793</f>
        <v>0</v>
      </c>
      <c r="I151" s="215">
        <f>+'Mecra Kırılımı'!I1873+'Mecra Kırılımı'!I1913+'Mecra Kırılımı'!I1953+'Mecra Kırılımı'!I1993+'Mecra Kırılımı'!I2033+'Mecra Kırılımı'!I2073+'Mecra Kırılımı'!I2113+'Mecra Kırılımı'!I2153+'Mecra Kırılımı'!I2193+'Mecra Kırılımı'!I2233+'Mecra Kırılımı'!I2273+'Mecra Kırılımı'!I2313+'Mecra Kırılımı'!I2353+'Mecra Kırılımı'!I2393+'Mecra Kırılımı'!I2433+'Mecra Kırılımı'!I2473+'Mecra Kırılımı'!I2513+'Mecra Kırılımı'!I2553+'Mecra Kırılımı'!I2593+'Mecra Kırılımı'!I2633+'Mecra Kırılımı'!I2673+'Mecra Kırılımı'!I2713+'Mecra Kırılımı'!I2753+'Mecra Kırılımı'!I2793</f>
        <v>0</v>
      </c>
      <c r="J151" s="215">
        <f>+'Mecra Kırılımı'!J1873+'Mecra Kırılımı'!J1913+'Mecra Kırılımı'!J1953+'Mecra Kırılımı'!J1993+'Mecra Kırılımı'!J2033+'Mecra Kırılımı'!J2073+'Mecra Kırılımı'!J2113+'Mecra Kırılımı'!J2153+'Mecra Kırılımı'!J2193+'Mecra Kırılımı'!J2233+'Mecra Kırılımı'!J2273+'Mecra Kırılımı'!J2313+'Mecra Kırılımı'!J2353+'Mecra Kırılımı'!J2393+'Mecra Kırılımı'!J2433+'Mecra Kırılımı'!J2473+'Mecra Kırılımı'!J2513+'Mecra Kırılımı'!J2553+'Mecra Kırılımı'!J2593+'Mecra Kırılımı'!J2633+'Mecra Kırılımı'!J2673+'Mecra Kırılımı'!J2713+'Mecra Kırılımı'!J2753+'Mecra Kırılımı'!J2793</f>
        <v>0</v>
      </c>
      <c r="K151" s="215">
        <f>+'Mecra Kırılımı'!K1873+'Mecra Kırılımı'!K1913+'Mecra Kırılımı'!K1953+'Mecra Kırılımı'!K1993+'Mecra Kırılımı'!K2033+'Mecra Kırılımı'!K2073+'Mecra Kırılımı'!K2113+'Mecra Kırılımı'!K2153+'Mecra Kırılımı'!K2193+'Mecra Kırılımı'!K2233+'Mecra Kırılımı'!K2273+'Mecra Kırılımı'!K2313+'Mecra Kırılımı'!K2353+'Mecra Kırılımı'!K2393+'Mecra Kırılımı'!K2433+'Mecra Kırılımı'!K2473+'Mecra Kırılımı'!K2513+'Mecra Kırılımı'!K2553+'Mecra Kırılımı'!K2593+'Mecra Kırılımı'!K2633+'Mecra Kırılımı'!K2673+'Mecra Kırılımı'!K2713+'Mecra Kırılımı'!K2753+'Mecra Kırılımı'!K2793</f>
        <v>0</v>
      </c>
      <c r="L151" s="215">
        <f>+'Mecra Kırılımı'!L1873+'Mecra Kırılımı'!L1913+'Mecra Kırılımı'!L1953+'Mecra Kırılımı'!L1993+'Mecra Kırılımı'!L2033+'Mecra Kırılımı'!L2073+'Mecra Kırılımı'!L2113+'Mecra Kırılımı'!L2153+'Mecra Kırılımı'!L2193+'Mecra Kırılımı'!L2233+'Mecra Kırılımı'!L2273+'Mecra Kırılımı'!L2313+'Mecra Kırılımı'!L2353+'Mecra Kırılımı'!L2393+'Mecra Kırılımı'!L2433+'Mecra Kırılımı'!L2473+'Mecra Kırılımı'!L2513+'Mecra Kırılımı'!L2553+'Mecra Kırılımı'!L2593+'Mecra Kırılımı'!L2633+'Mecra Kırılımı'!L2673+'Mecra Kırılımı'!L2713+'Mecra Kırılımı'!L2753+'Mecra Kırılımı'!L2793</f>
        <v>0</v>
      </c>
      <c r="M151" s="215">
        <f>+'Mecra Kırılımı'!M1873+'Mecra Kırılımı'!M1913+'Mecra Kırılımı'!M1953+'Mecra Kırılımı'!M1993+'Mecra Kırılımı'!M2033+'Mecra Kırılımı'!M2073+'Mecra Kırılımı'!M2113+'Mecra Kırılımı'!M2153+'Mecra Kırılımı'!M2193+'Mecra Kırılımı'!M2233+'Mecra Kırılımı'!M2273+'Mecra Kırılımı'!M2313+'Mecra Kırılımı'!M2353+'Mecra Kırılımı'!M2393+'Mecra Kırılımı'!M2433+'Mecra Kırılımı'!M2473+'Mecra Kırılımı'!M2513+'Mecra Kırılımı'!M2553+'Mecra Kırılımı'!M2593+'Mecra Kırılımı'!M2633+'Mecra Kırılımı'!M2673+'Mecra Kırılımı'!M2713+'Mecra Kırılımı'!M2753+'Mecra Kırılımı'!M2793</f>
        <v>0</v>
      </c>
      <c r="N151" s="215">
        <f>+'Mecra Kırılımı'!N1873+'Mecra Kırılımı'!N1913+'Mecra Kırılımı'!N1953+'Mecra Kırılımı'!N1993+'Mecra Kırılımı'!N2033+'Mecra Kırılımı'!N2073+'Mecra Kırılımı'!N2113+'Mecra Kırılımı'!N2153+'Mecra Kırılımı'!N2193+'Mecra Kırılımı'!N2233+'Mecra Kırılımı'!N2273+'Mecra Kırılımı'!N2313+'Mecra Kırılımı'!N2353+'Mecra Kırılımı'!N2393+'Mecra Kırılımı'!N2433+'Mecra Kırılımı'!N2473+'Mecra Kırılımı'!N2513+'Mecra Kırılımı'!N2553+'Mecra Kırılımı'!N2593+'Mecra Kırılımı'!N2633+'Mecra Kırılımı'!N2673+'Mecra Kırılımı'!N2713+'Mecra Kırılımı'!N2753+'Mecra Kırılımı'!N2793</f>
        <v>0</v>
      </c>
      <c r="O151" s="215">
        <f>+'Mecra Kırılımı'!O1873+'Mecra Kırılımı'!O1913+'Mecra Kırılımı'!O1953+'Mecra Kırılımı'!O1993+'Mecra Kırılımı'!O2033+'Mecra Kırılımı'!O2073+'Mecra Kırılımı'!O2113+'Mecra Kırılımı'!O2153+'Mecra Kırılımı'!O2193+'Mecra Kırılımı'!O2233+'Mecra Kırılımı'!O2273+'Mecra Kırılımı'!O2313+'Mecra Kırılımı'!O2353+'Mecra Kırılımı'!O2393+'Mecra Kırılımı'!O2433+'Mecra Kırılımı'!O2473+'Mecra Kırılımı'!O2513+'Mecra Kırılımı'!O2553+'Mecra Kırılımı'!O2593+'Mecra Kırılımı'!O2633+'Mecra Kırılımı'!O2673+'Mecra Kırılımı'!O2713+'Mecra Kırılımı'!O2753+'Mecra Kırılımı'!O2793</f>
        <v>0</v>
      </c>
      <c r="P151" s="216">
        <f t="shared" si="75"/>
        <v>0</v>
      </c>
      <c r="Q151" s="136"/>
      <c r="R151" s="8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136"/>
    </row>
    <row r="152" spans="2:32" x14ac:dyDescent="0.25">
      <c r="B152" s="400"/>
      <c r="C152" s="313" t="s">
        <v>280</v>
      </c>
      <c r="D152" s="215">
        <f>+'Mecra Kırılımı'!D1874+'Mecra Kırılımı'!D1914+'Mecra Kırılımı'!D1954+'Mecra Kırılımı'!D1994+'Mecra Kırılımı'!D2034+'Mecra Kırılımı'!D2074+'Mecra Kırılımı'!D2114+'Mecra Kırılımı'!D2154+'Mecra Kırılımı'!D2194+'Mecra Kırılımı'!D2234+'Mecra Kırılımı'!D2274+'Mecra Kırılımı'!D2314+'Mecra Kırılımı'!D2354+'Mecra Kırılımı'!D2394+'Mecra Kırılımı'!D2434+'Mecra Kırılımı'!D2474+'Mecra Kırılımı'!D2514+'Mecra Kırılımı'!D2554+'Mecra Kırılımı'!D2594+'Mecra Kırılımı'!D2634+'Mecra Kırılımı'!D2674+'Mecra Kırılımı'!D2714+'Mecra Kırılımı'!D2754+'Mecra Kırılımı'!D2794</f>
        <v>0</v>
      </c>
      <c r="E152" s="215">
        <f>+'Mecra Kırılımı'!E1874+'Mecra Kırılımı'!E1914+'Mecra Kırılımı'!E1954+'Mecra Kırılımı'!E1994+'Mecra Kırılımı'!E2034+'Mecra Kırılımı'!E2074+'Mecra Kırılımı'!E2114+'Mecra Kırılımı'!E2154+'Mecra Kırılımı'!E2194+'Mecra Kırılımı'!E2234+'Mecra Kırılımı'!E2274+'Mecra Kırılımı'!E2314+'Mecra Kırılımı'!E2354+'Mecra Kırılımı'!E2394+'Mecra Kırılımı'!E2434+'Mecra Kırılımı'!E2474+'Mecra Kırılımı'!E2514+'Mecra Kırılımı'!E2554+'Mecra Kırılımı'!E2594+'Mecra Kırılımı'!E2634+'Mecra Kırılımı'!E2674+'Mecra Kırılımı'!E2714+'Mecra Kırılımı'!E2754+'Mecra Kırılımı'!E2794</f>
        <v>0</v>
      </c>
      <c r="F152" s="215">
        <f>+'Mecra Kırılımı'!F1874+'Mecra Kırılımı'!F1914+'Mecra Kırılımı'!F1954+'Mecra Kırılımı'!F1994+'Mecra Kırılımı'!F2034+'Mecra Kırılımı'!F2074+'Mecra Kırılımı'!F2114+'Mecra Kırılımı'!F2154+'Mecra Kırılımı'!F2194+'Mecra Kırılımı'!F2234+'Mecra Kırılımı'!F2274+'Mecra Kırılımı'!F2314+'Mecra Kırılımı'!F2354+'Mecra Kırılımı'!F2394+'Mecra Kırılımı'!F2434+'Mecra Kırılımı'!F2474+'Mecra Kırılımı'!F2514+'Mecra Kırılımı'!F2554+'Mecra Kırılımı'!F2594+'Mecra Kırılımı'!F2634+'Mecra Kırılımı'!F2674+'Mecra Kırılımı'!F2714+'Mecra Kırılımı'!F2754+'Mecra Kırılımı'!F2794</f>
        <v>3750</v>
      </c>
      <c r="G152" s="215">
        <f>+'Mecra Kırılımı'!G1874+'Mecra Kırılımı'!G1914+'Mecra Kırılımı'!G1954+'Mecra Kırılımı'!G1994+'Mecra Kırılımı'!G2034+'Mecra Kırılımı'!G2074+'Mecra Kırılımı'!G2114+'Mecra Kırılımı'!G2154+'Mecra Kırılımı'!G2194+'Mecra Kırılımı'!G2234+'Mecra Kırılımı'!G2274+'Mecra Kırılımı'!G2314+'Mecra Kırılımı'!G2354+'Mecra Kırılımı'!G2394+'Mecra Kırılımı'!G2434+'Mecra Kırılımı'!G2474+'Mecra Kırılımı'!G2514+'Mecra Kırılımı'!G2554+'Mecra Kırılımı'!G2594+'Mecra Kırılımı'!G2634+'Mecra Kırılımı'!G2674+'Mecra Kırılımı'!G2714+'Mecra Kırılımı'!G2754+'Mecra Kırılımı'!G2794</f>
        <v>39375</v>
      </c>
      <c r="H152" s="215">
        <f>+'Mecra Kırılımı'!H1874+'Mecra Kırılımı'!H1914+'Mecra Kırılımı'!H1954+'Mecra Kırılımı'!H1994+'Mecra Kırılımı'!H2034+'Mecra Kırılımı'!H2074+'Mecra Kırılımı'!H2114+'Mecra Kırılımı'!H2154+'Mecra Kırılımı'!H2194+'Mecra Kırılımı'!H2234+'Mecra Kırılımı'!H2274+'Mecra Kırılımı'!H2314+'Mecra Kırılımı'!H2354+'Mecra Kırılımı'!H2394+'Mecra Kırılımı'!H2434+'Mecra Kırılımı'!H2474+'Mecra Kırılımı'!H2514+'Mecra Kırılımı'!H2554+'Mecra Kırılımı'!H2594+'Mecra Kırılımı'!H2634+'Mecra Kırılımı'!H2674+'Mecra Kırılımı'!H2714+'Mecra Kırılımı'!H2754+'Mecra Kırılımı'!H2794</f>
        <v>0</v>
      </c>
      <c r="I152" s="215">
        <f>+'Mecra Kırılımı'!I1874+'Mecra Kırılımı'!I1914+'Mecra Kırılımı'!I1954+'Mecra Kırılımı'!I1994+'Mecra Kırılımı'!I2034+'Mecra Kırılımı'!I2074+'Mecra Kırılımı'!I2114+'Mecra Kırılımı'!I2154+'Mecra Kırılımı'!I2194+'Mecra Kırılımı'!I2234+'Mecra Kırılımı'!I2274+'Mecra Kırılımı'!I2314+'Mecra Kırılımı'!I2354+'Mecra Kırılımı'!I2394+'Mecra Kırılımı'!I2434+'Mecra Kırılımı'!I2474+'Mecra Kırılımı'!I2514+'Mecra Kırılımı'!I2554+'Mecra Kırılımı'!I2594+'Mecra Kırılımı'!I2634+'Mecra Kırılımı'!I2674+'Mecra Kırılımı'!I2714+'Mecra Kırılımı'!I2754+'Mecra Kırılımı'!I2794</f>
        <v>0</v>
      </c>
      <c r="J152" s="215">
        <f>+'Mecra Kırılımı'!J1874+'Mecra Kırılımı'!J1914+'Mecra Kırılımı'!J1954+'Mecra Kırılımı'!J1994+'Mecra Kırılımı'!J2034+'Mecra Kırılımı'!J2074+'Mecra Kırılımı'!J2114+'Mecra Kırılımı'!J2154+'Mecra Kırılımı'!J2194+'Mecra Kırılımı'!J2234+'Mecra Kırılımı'!J2274+'Mecra Kırılımı'!J2314+'Mecra Kırılımı'!J2354+'Mecra Kırılımı'!J2394+'Mecra Kırılımı'!J2434+'Mecra Kırılımı'!J2474+'Mecra Kırılımı'!J2514+'Mecra Kırılımı'!J2554+'Mecra Kırılımı'!J2594+'Mecra Kırılımı'!J2634+'Mecra Kırılımı'!J2674+'Mecra Kırılımı'!J2714+'Mecra Kırılımı'!J2754+'Mecra Kırılımı'!J2794</f>
        <v>0</v>
      </c>
      <c r="K152" s="215">
        <f>+'Mecra Kırılımı'!K1874+'Mecra Kırılımı'!K1914+'Mecra Kırılımı'!K1954+'Mecra Kırılımı'!K1994+'Mecra Kırılımı'!K2034+'Mecra Kırılımı'!K2074+'Mecra Kırılımı'!K2114+'Mecra Kırılımı'!K2154+'Mecra Kırılımı'!K2194+'Mecra Kırılımı'!K2234+'Mecra Kırılımı'!K2274+'Mecra Kırılımı'!K2314+'Mecra Kırılımı'!K2354+'Mecra Kırılımı'!K2394+'Mecra Kırılımı'!K2434+'Mecra Kırılımı'!K2474+'Mecra Kırılımı'!K2514+'Mecra Kırılımı'!K2554+'Mecra Kırılımı'!K2594+'Mecra Kırılımı'!K2634+'Mecra Kırılımı'!K2674+'Mecra Kırılımı'!K2714+'Mecra Kırılımı'!K2754+'Mecra Kırılımı'!K2794</f>
        <v>0</v>
      </c>
      <c r="L152" s="215">
        <f>+'Mecra Kırılımı'!L1874+'Mecra Kırılımı'!L1914+'Mecra Kırılımı'!L1954+'Mecra Kırılımı'!L1994+'Mecra Kırılımı'!L2034+'Mecra Kırılımı'!L2074+'Mecra Kırılımı'!L2114+'Mecra Kırılımı'!L2154+'Mecra Kırılımı'!L2194+'Mecra Kırılımı'!L2234+'Mecra Kırılımı'!L2274+'Mecra Kırılımı'!L2314+'Mecra Kırılımı'!L2354+'Mecra Kırılımı'!L2394+'Mecra Kırılımı'!L2434+'Mecra Kırılımı'!L2474+'Mecra Kırılımı'!L2514+'Mecra Kırılımı'!L2554+'Mecra Kırılımı'!L2594+'Mecra Kırılımı'!L2634+'Mecra Kırılımı'!L2674+'Mecra Kırılımı'!L2714+'Mecra Kırılımı'!L2754+'Mecra Kırılımı'!L2794</f>
        <v>3000</v>
      </c>
      <c r="M152" s="215">
        <f>+'Mecra Kırılımı'!M1874+'Mecra Kırılımı'!M1914+'Mecra Kırılımı'!M1954+'Mecra Kırılımı'!M1994+'Mecra Kırılımı'!M2034+'Mecra Kırılımı'!M2074+'Mecra Kırılımı'!M2114+'Mecra Kırılımı'!M2154+'Mecra Kırılımı'!M2194+'Mecra Kırılımı'!M2234+'Mecra Kırılımı'!M2274+'Mecra Kırılımı'!M2314+'Mecra Kırılımı'!M2354+'Mecra Kırılımı'!M2394+'Mecra Kırılımı'!M2434+'Mecra Kırılımı'!M2474+'Mecra Kırılımı'!M2514+'Mecra Kırılımı'!M2554+'Mecra Kırılımı'!M2594+'Mecra Kırılımı'!M2634+'Mecra Kırılımı'!M2674+'Mecra Kırılımı'!M2714+'Mecra Kırılımı'!M2754+'Mecra Kırılımı'!M2794</f>
        <v>3000</v>
      </c>
      <c r="N152" s="215">
        <f>+'Mecra Kırılımı'!N1874+'Mecra Kırılımı'!N1914+'Mecra Kırılımı'!N1954+'Mecra Kırılımı'!N1994+'Mecra Kırılımı'!N2034+'Mecra Kırılımı'!N2074+'Mecra Kırılımı'!N2114+'Mecra Kırılımı'!N2154+'Mecra Kırılımı'!N2194+'Mecra Kırılımı'!N2234+'Mecra Kırılımı'!N2274+'Mecra Kırılımı'!N2314+'Mecra Kırılımı'!N2354+'Mecra Kırılımı'!N2394+'Mecra Kırılımı'!N2434+'Mecra Kırılımı'!N2474+'Mecra Kırılımı'!N2514+'Mecra Kırılımı'!N2554+'Mecra Kırılımı'!N2594+'Mecra Kırılımı'!N2634+'Mecra Kırılımı'!N2674+'Mecra Kırılımı'!N2714+'Mecra Kırılımı'!N2754+'Mecra Kırılımı'!N2794</f>
        <v>3000</v>
      </c>
      <c r="O152" s="215">
        <f>+'Mecra Kırılımı'!O1874+'Mecra Kırılımı'!O1914+'Mecra Kırılımı'!O1954+'Mecra Kırılımı'!O1994+'Mecra Kırılımı'!O2034+'Mecra Kırılımı'!O2074+'Mecra Kırılımı'!O2114+'Mecra Kırılımı'!O2154+'Mecra Kırılımı'!O2194+'Mecra Kırılımı'!O2234+'Mecra Kırılımı'!O2274+'Mecra Kırılımı'!O2314+'Mecra Kırılımı'!O2354+'Mecra Kırılımı'!O2394+'Mecra Kırılımı'!O2434+'Mecra Kırılımı'!O2474+'Mecra Kırılımı'!O2514+'Mecra Kırılımı'!O2554+'Mecra Kırılımı'!O2594+'Mecra Kırılımı'!O2634+'Mecra Kırılımı'!O2674+'Mecra Kırılımı'!O2714+'Mecra Kırılımı'!O2754+'Mecra Kırılımı'!O2794</f>
        <v>0</v>
      </c>
      <c r="P152" s="216">
        <f t="shared" si="75"/>
        <v>52125</v>
      </c>
      <c r="Q152" s="136"/>
      <c r="R152" s="8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136"/>
    </row>
    <row r="153" spans="2:32" x14ac:dyDescent="0.25">
      <c r="B153" s="400"/>
      <c r="C153" s="313" t="s">
        <v>286</v>
      </c>
      <c r="D153" s="215">
        <f>+'Mecra Kırılımı'!D1875+'Mecra Kırılımı'!D1915+'Mecra Kırılımı'!D1955+'Mecra Kırılımı'!D1995+'Mecra Kırılımı'!D2035+'Mecra Kırılımı'!D2075+'Mecra Kırılımı'!D2115+'Mecra Kırılımı'!D2155+'Mecra Kırılımı'!D2195+'Mecra Kırılımı'!D2235+'Mecra Kırılımı'!D2275+'Mecra Kırılımı'!D2315+'Mecra Kırılımı'!D2355+'Mecra Kırılımı'!D2395+'Mecra Kırılımı'!D2435+'Mecra Kırılımı'!D2475+'Mecra Kırılımı'!D2515+'Mecra Kırılımı'!D2555+'Mecra Kırılımı'!D2595+'Mecra Kırılımı'!D2635+'Mecra Kırılımı'!D2675+'Mecra Kırılımı'!D2715+'Mecra Kırılımı'!D2755+'Mecra Kırılımı'!D2795</f>
        <v>0</v>
      </c>
      <c r="E153" s="215">
        <f>+'Mecra Kırılımı'!E1875+'Mecra Kırılımı'!E1915+'Mecra Kırılımı'!E1955+'Mecra Kırılımı'!E1995+'Mecra Kırılımı'!E2035+'Mecra Kırılımı'!E2075+'Mecra Kırılımı'!E2115+'Mecra Kırılımı'!E2155+'Mecra Kırılımı'!E2195+'Mecra Kırılımı'!E2235+'Mecra Kırılımı'!E2275+'Mecra Kırılımı'!E2315+'Mecra Kırılımı'!E2355+'Mecra Kırılımı'!E2395+'Mecra Kırılımı'!E2435+'Mecra Kırılımı'!E2475+'Mecra Kırılımı'!E2515+'Mecra Kırılımı'!E2555+'Mecra Kırılımı'!E2595+'Mecra Kırılımı'!E2635+'Mecra Kırılımı'!E2675+'Mecra Kırılımı'!E2715+'Mecra Kırılımı'!E2755+'Mecra Kırılımı'!E2795</f>
        <v>0</v>
      </c>
      <c r="F153" s="215">
        <f>+'Mecra Kırılımı'!F1875+'Mecra Kırılımı'!F1915+'Mecra Kırılımı'!F1955+'Mecra Kırılımı'!F1995+'Mecra Kırılımı'!F2035+'Mecra Kırılımı'!F2075+'Mecra Kırılımı'!F2115+'Mecra Kırılımı'!F2155+'Mecra Kırılımı'!F2195+'Mecra Kırılımı'!F2235+'Mecra Kırılımı'!F2275+'Mecra Kırılımı'!F2315+'Mecra Kırılımı'!F2355+'Mecra Kırılımı'!F2395+'Mecra Kırılımı'!F2435+'Mecra Kırılımı'!F2475+'Mecra Kırılımı'!F2515+'Mecra Kırılımı'!F2555+'Mecra Kırılımı'!F2595+'Mecra Kırılımı'!F2635+'Mecra Kırılımı'!F2675+'Mecra Kırılımı'!F2715+'Mecra Kırılımı'!F2755+'Mecra Kırılımı'!F2795</f>
        <v>685.7</v>
      </c>
      <c r="G153" s="215">
        <f>+'Mecra Kırılımı'!G1875+'Mecra Kırılımı'!G1915+'Mecra Kırılımı'!G1955+'Mecra Kırılımı'!G1995+'Mecra Kırılımı'!G2035+'Mecra Kırılımı'!G2075+'Mecra Kırılımı'!G2115+'Mecra Kırılımı'!G2155+'Mecra Kırılımı'!G2195+'Mecra Kırılımı'!G2235+'Mecra Kırılımı'!G2275+'Mecra Kırılımı'!G2315+'Mecra Kırılımı'!G2355+'Mecra Kırılımı'!G2395+'Mecra Kırılımı'!G2435+'Mecra Kırılımı'!G2475+'Mecra Kırılımı'!G2515+'Mecra Kırılımı'!G2555+'Mecra Kırılımı'!G2595+'Mecra Kırılımı'!G2635+'Mecra Kırılımı'!G2675+'Mecra Kırılımı'!G2715+'Mecra Kırılımı'!G2755+'Mecra Kırılımı'!G2795</f>
        <v>10682.73</v>
      </c>
      <c r="H153" s="215">
        <f>+'Mecra Kırılımı'!H1875+'Mecra Kırılımı'!H1915+'Mecra Kırılımı'!H1955+'Mecra Kırılımı'!H1995+'Mecra Kırılımı'!H2035+'Mecra Kırılımı'!H2075+'Mecra Kırılımı'!H2115+'Mecra Kırılımı'!H2155+'Mecra Kırılımı'!H2195+'Mecra Kırılımı'!H2235+'Mecra Kırılımı'!H2275+'Mecra Kırılımı'!H2315+'Mecra Kırılımı'!H2355+'Mecra Kırılımı'!H2395+'Mecra Kırılımı'!H2435+'Mecra Kırılımı'!H2475+'Mecra Kırılımı'!H2515+'Mecra Kırılımı'!H2555+'Mecra Kırılımı'!H2595+'Mecra Kırılımı'!H2635+'Mecra Kırılımı'!H2675+'Mecra Kırılımı'!H2715+'Mecra Kırılımı'!H2755+'Mecra Kırılımı'!H2795</f>
        <v>3000</v>
      </c>
      <c r="I153" s="215">
        <f>+'Mecra Kırılımı'!I1875+'Mecra Kırılımı'!I1915+'Mecra Kırılımı'!I1955+'Mecra Kırılımı'!I1995+'Mecra Kırılımı'!I2035+'Mecra Kırılımı'!I2075+'Mecra Kırılımı'!I2115+'Mecra Kırılımı'!I2155+'Mecra Kırılımı'!I2195+'Mecra Kırılımı'!I2235+'Mecra Kırılımı'!I2275+'Mecra Kırılımı'!I2315+'Mecra Kırılımı'!I2355+'Mecra Kırılımı'!I2395+'Mecra Kırılımı'!I2435+'Mecra Kırılımı'!I2475+'Mecra Kırılımı'!I2515+'Mecra Kırılımı'!I2555+'Mecra Kırılımı'!I2595+'Mecra Kırılımı'!I2635+'Mecra Kırılımı'!I2675+'Mecra Kırılımı'!I2715+'Mecra Kırılımı'!I2755+'Mecra Kırılımı'!I2795</f>
        <v>0</v>
      </c>
      <c r="J153" s="215">
        <f>+'Mecra Kırılımı'!J1875+'Mecra Kırılımı'!J1915+'Mecra Kırılımı'!J1955+'Mecra Kırılımı'!J1995+'Mecra Kırılımı'!J2035+'Mecra Kırılımı'!J2075+'Mecra Kırılımı'!J2115+'Mecra Kırılımı'!J2155+'Mecra Kırılımı'!J2195+'Mecra Kırılımı'!J2235+'Mecra Kırılımı'!J2275+'Mecra Kırılımı'!J2315+'Mecra Kırılımı'!J2355+'Mecra Kırılımı'!J2395+'Mecra Kırılımı'!J2435+'Mecra Kırılımı'!J2475+'Mecra Kırılımı'!J2515+'Mecra Kırılımı'!J2555+'Mecra Kırılımı'!J2595+'Mecra Kırılımı'!J2635+'Mecra Kırılımı'!J2675+'Mecra Kırılımı'!J2715+'Mecra Kırılımı'!J2755+'Mecra Kırılımı'!J2795</f>
        <v>0</v>
      </c>
      <c r="K153" s="215">
        <f>+'Mecra Kırılımı'!K1875+'Mecra Kırılımı'!K1915+'Mecra Kırılımı'!K1955+'Mecra Kırılımı'!K1995+'Mecra Kırılımı'!K2035+'Mecra Kırılımı'!K2075+'Mecra Kırılımı'!K2115+'Mecra Kırılımı'!K2155+'Mecra Kırılımı'!K2195+'Mecra Kırılımı'!K2235+'Mecra Kırılımı'!K2275+'Mecra Kırılımı'!K2315+'Mecra Kırılımı'!K2355+'Mecra Kırılımı'!K2395+'Mecra Kırılımı'!K2435+'Mecra Kırılımı'!K2475+'Mecra Kırılımı'!K2515+'Mecra Kırılımı'!K2555+'Mecra Kırılımı'!K2595+'Mecra Kırılımı'!K2635+'Mecra Kırılımı'!K2675+'Mecra Kırılımı'!K2715+'Mecra Kırılımı'!K2755+'Mecra Kırılımı'!K2795</f>
        <v>0</v>
      </c>
      <c r="L153" s="215">
        <f>+'Mecra Kırılımı'!L1875+'Mecra Kırılımı'!L1915+'Mecra Kırılımı'!L1955+'Mecra Kırılımı'!L1995+'Mecra Kırılımı'!L2035+'Mecra Kırılımı'!L2075+'Mecra Kırılımı'!L2115+'Mecra Kırılımı'!L2155+'Mecra Kırılımı'!L2195+'Mecra Kırılımı'!L2235+'Mecra Kırılımı'!L2275+'Mecra Kırılımı'!L2315+'Mecra Kırılımı'!L2355+'Mecra Kırılımı'!L2395+'Mecra Kırılımı'!L2435+'Mecra Kırılımı'!L2475+'Mecra Kırılımı'!L2515+'Mecra Kırılımı'!L2555+'Mecra Kırılımı'!L2595+'Mecra Kırılımı'!L2635+'Mecra Kırılımı'!L2675+'Mecra Kırılımı'!L2715+'Mecra Kırılımı'!L2755+'Mecra Kırılımı'!L2795</f>
        <v>0</v>
      </c>
      <c r="M153" s="215">
        <f>+'Mecra Kırılımı'!M1875+'Mecra Kırılımı'!M1915+'Mecra Kırılımı'!M1955+'Mecra Kırılımı'!M1995+'Mecra Kırılımı'!M2035+'Mecra Kırılımı'!M2075+'Mecra Kırılımı'!M2115+'Mecra Kırılımı'!M2155+'Mecra Kırılımı'!M2195+'Mecra Kırılımı'!M2235+'Mecra Kırılımı'!M2275+'Mecra Kırılımı'!M2315+'Mecra Kırılımı'!M2355+'Mecra Kırılımı'!M2395+'Mecra Kırılımı'!M2435+'Mecra Kırılımı'!M2475+'Mecra Kırılımı'!M2515+'Mecra Kırılımı'!M2555+'Mecra Kırılımı'!M2595+'Mecra Kırılımı'!M2635+'Mecra Kırılımı'!M2675+'Mecra Kırılımı'!M2715+'Mecra Kırılımı'!M2755+'Mecra Kırılımı'!M2795</f>
        <v>0</v>
      </c>
      <c r="N153" s="215">
        <f>+'Mecra Kırılımı'!N1875+'Mecra Kırılımı'!N1915+'Mecra Kırılımı'!N1955+'Mecra Kırılımı'!N1995+'Mecra Kırılımı'!N2035+'Mecra Kırılımı'!N2075+'Mecra Kırılımı'!N2115+'Mecra Kırılımı'!N2155+'Mecra Kırılımı'!N2195+'Mecra Kırılımı'!N2235+'Mecra Kırılımı'!N2275+'Mecra Kırılımı'!N2315+'Mecra Kırılımı'!N2355+'Mecra Kırılımı'!N2395+'Mecra Kırılımı'!N2435+'Mecra Kırılımı'!N2475+'Mecra Kırılımı'!N2515+'Mecra Kırılımı'!N2555+'Mecra Kırılımı'!N2595+'Mecra Kırılımı'!N2635+'Mecra Kırılımı'!N2675+'Mecra Kırılımı'!N2715+'Mecra Kırılımı'!N2755+'Mecra Kırılımı'!N2795</f>
        <v>0</v>
      </c>
      <c r="O153" s="215">
        <f>+'Mecra Kırılımı'!O1875+'Mecra Kırılımı'!O1915+'Mecra Kırılımı'!O1955+'Mecra Kırılımı'!O1995+'Mecra Kırılımı'!O2035+'Mecra Kırılımı'!O2075+'Mecra Kırılımı'!O2115+'Mecra Kırılımı'!O2155+'Mecra Kırılımı'!O2195+'Mecra Kırılımı'!O2235+'Mecra Kırılımı'!O2275+'Mecra Kırılımı'!O2315+'Mecra Kırılımı'!O2355+'Mecra Kırılımı'!O2395+'Mecra Kırılımı'!O2435+'Mecra Kırılımı'!O2475+'Mecra Kırılımı'!O2515+'Mecra Kırılımı'!O2555+'Mecra Kırılımı'!O2595+'Mecra Kırılımı'!O2635+'Mecra Kırılımı'!O2675+'Mecra Kırılımı'!O2715+'Mecra Kırılımı'!O2755+'Mecra Kırılımı'!O2795</f>
        <v>0</v>
      </c>
      <c r="P153" s="216">
        <f t="shared" si="75"/>
        <v>14368.43</v>
      </c>
      <c r="Q153" s="136"/>
      <c r="R153" s="8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136"/>
    </row>
    <row r="154" spans="2:32" x14ac:dyDescent="0.25">
      <c r="B154" s="400"/>
      <c r="C154" s="313" t="s">
        <v>282</v>
      </c>
      <c r="D154" s="215">
        <f>+'Mecra Kırılımı'!D1876+'Mecra Kırılımı'!D1916+'Mecra Kırılımı'!D1956+'Mecra Kırılımı'!D1996+'Mecra Kırılımı'!D2036+'Mecra Kırılımı'!D2076+'Mecra Kırılımı'!D2116+'Mecra Kırılımı'!D2156+'Mecra Kırılımı'!D2196+'Mecra Kırılımı'!D2236+'Mecra Kırılımı'!D2276+'Mecra Kırılımı'!D2316+'Mecra Kırılımı'!D2356+'Mecra Kırılımı'!D2396+'Mecra Kırılımı'!D2436+'Mecra Kırılımı'!D2476+'Mecra Kırılımı'!D2516+'Mecra Kırılımı'!D2556+'Mecra Kırılımı'!D2596+'Mecra Kırılımı'!D2636+'Mecra Kırılımı'!D2676+'Mecra Kırılımı'!D2716+'Mecra Kırılımı'!D2756+'Mecra Kırılımı'!D2796</f>
        <v>0</v>
      </c>
      <c r="E154" s="215">
        <f>+'Mecra Kırılımı'!E1876+'Mecra Kırılımı'!E1916+'Mecra Kırılımı'!E1956+'Mecra Kırılımı'!E1996+'Mecra Kırılımı'!E2036+'Mecra Kırılımı'!E2076+'Mecra Kırılımı'!E2116+'Mecra Kırılımı'!E2156+'Mecra Kırılımı'!E2196+'Mecra Kırılımı'!E2236+'Mecra Kırılımı'!E2276+'Mecra Kırılımı'!E2316+'Mecra Kırılımı'!E2356+'Mecra Kırılımı'!E2396+'Mecra Kırılımı'!E2436+'Mecra Kırılımı'!E2476+'Mecra Kırılımı'!E2516+'Mecra Kırılımı'!E2556+'Mecra Kırılımı'!E2596+'Mecra Kırılımı'!E2636+'Mecra Kırılımı'!E2676+'Mecra Kırılımı'!E2716+'Mecra Kırılımı'!E2756+'Mecra Kırılımı'!E2796</f>
        <v>1138</v>
      </c>
      <c r="F154" s="215">
        <f>+'Mecra Kırılımı'!F1876+'Mecra Kırılımı'!F1916+'Mecra Kırılımı'!F1956+'Mecra Kırılımı'!F1996+'Mecra Kırılımı'!F2036+'Mecra Kırılımı'!F2076+'Mecra Kırılımı'!F2116+'Mecra Kırılımı'!F2156+'Mecra Kırılımı'!F2196+'Mecra Kırılımı'!F2236+'Mecra Kırılımı'!F2276+'Mecra Kırılımı'!F2316+'Mecra Kırılımı'!F2356+'Mecra Kırılımı'!F2396+'Mecra Kırılımı'!F2436+'Mecra Kırılımı'!F2476+'Mecra Kırılımı'!F2516+'Mecra Kırılımı'!F2556+'Mecra Kırılımı'!F2596+'Mecra Kırılımı'!F2636+'Mecra Kırılımı'!F2676+'Mecra Kırılımı'!F2716+'Mecra Kırılımı'!F2756+'Mecra Kırılımı'!F2796</f>
        <v>1892.7224999999999</v>
      </c>
      <c r="G154" s="215">
        <f>+'Mecra Kırılımı'!G1876+'Mecra Kırılımı'!G1916+'Mecra Kırılımı'!G1956+'Mecra Kırılımı'!G1996+'Mecra Kırılımı'!G2036+'Mecra Kırılımı'!G2076+'Mecra Kırılımı'!G2116+'Mecra Kırılımı'!G2156+'Mecra Kırılımı'!G2196+'Mecra Kırılımı'!G2236+'Mecra Kırılımı'!G2276+'Mecra Kırılımı'!G2316+'Mecra Kırılımı'!G2356+'Mecra Kırılımı'!G2396+'Mecra Kırılımı'!G2436+'Mecra Kırılımı'!G2476+'Mecra Kırılımı'!G2516+'Mecra Kırılımı'!G2556+'Mecra Kırılımı'!G2596+'Mecra Kırılımı'!G2636+'Mecra Kırılımı'!G2676+'Mecra Kırılımı'!G2716+'Mecra Kırılımı'!G2756+'Mecra Kırılımı'!G2796</f>
        <v>39156.038</v>
      </c>
      <c r="H154" s="215">
        <f>+'Mecra Kırılımı'!H1876+'Mecra Kırılımı'!H1916+'Mecra Kırılımı'!H1956+'Mecra Kırılımı'!H1996+'Mecra Kırılımı'!H2036+'Mecra Kırılımı'!H2076+'Mecra Kırılımı'!H2116+'Mecra Kırılımı'!H2156+'Mecra Kırılımı'!H2196+'Mecra Kırılımı'!H2236+'Mecra Kırılımı'!H2276+'Mecra Kırılımı'!H2316+'Mecra Kırılımı'!H2356+'Mecra Kırılımı'!H2396+'Mecra Kırılımı'!H2436+'Mecra Kırılımı'!H2476+'Mecra Kırılımı'!H2516+'Mecra Kırılımı'!H2556+'Mecra Kırılımı'!H2596+'Mecra Kırılımı'!H2636+'Mecra Kırılımı'!H2676+'Mecra Kırılımı'!H2716+'Mecra Kırılımı'!H2756+'Mecra Kırılımı'!H2796</f>
        <v>9701.6400000000012</v>
      </c>
      <c r="I154" s="215">
        <f>+'Mecra Kırılımı'!I1876+'Mecra Kırılımı'!I1916+'Mecra Kırılımı'!I1956+'Mecra Kırılımı'!I1996+'Mecra Kırılımı'!I2036+'Mecra Kırılımı'!I2076+'Mecra Kırılımı'!I2116+'Mecra Kırılımı'!I2156+'Mecra Kırılımı'!I2196+'Mecra Kırılımı'!I2236+'Mecra Kırılımı'!I2276+'Mecra Kırılımı'!I2316+'Mecra Kırılımı'!I2356+'Mecra Kırılımı'!I2396+'Mecra Kırılımı'!I2436+'Mecra Kırılımı'!I2476+'Mecra Kırılımı'!I2516+'Mecra Kırılımı'!I2556+'Mecra Kırılımı'!I2596+'Mecra Kırılımı'!I2636+'Mecra Kırılımı'!I2676+'Mecra Kırılımı'!I2716+'Mecra Kırılımı'!I2756+'Mecra Kırılımı'!I2796</f>
        <v>1020.644</v>
      </c>
      <c r="J154" s="215">
        <f>+'Mecra Kırılımı'!J1876+'Mecra Kırılımı'!J1916+'Mecra Kırılımı'!J1956+'Mecra Kırılımı'!J1996+'Mecra Kırılımı'!J2036+'Mecra Kırılımı'!J2076+'Mecra Kırılımı'!J2116+'Mecra Kırılımı'!J2156+'Mecra Kırılımı'!J2196+'Mecra Kırılımı'!J2236+'Mecra Kırılımı'!J2276+'Mecra Kırılımı'!J2316+'Mecra Kırılımı'!J2356+'Mecra Kırılımı'!J2396+'Mecra Kırılımı'!J2436+'Mecra Kırılımı'!J2476+'Mecra Kırılımı'!J2516+'Mecra Kırılımı'!J2556+'Mecra Kırılımı'!J2596+'Mecra Kırılımı'!J2636+'Mecra Kırılımı'!J2676+'Mecra Kırılımı'!J2716+'Mecra Kırılımı'!J2756+'Mecra Kırılımı'!J2796</f>
        <v>0</v>
      </c>
      <c r="K154" s="215">
        <f>+'Mecra Kırılımı'!K1876+'Mecra Kırılımı'!K1916+'Mecra Kırılımı'!K1956+'Mecra Kırılımı'!K1996+'Mecra Kırılımı'!K2036+'Mecra Kırılımı'!K2076+'Mecra Kırılımı'!K2116+'Mecra Kırılımı'!K2156+'Mecra Kırılımı'!K2196+'Mecra Kırılımı'!K2236+'Mecra Kırılımı'!K2276+'Mecra Kırılımı'!K2316+'Mecra Kırılımı'!K2356+'Mecra Kırılımı'!K2396+'Mecra Kırılımı'!K2436+'Mecra Kırılımı'!K2476+'Mecra Kırılımı'!K2516+'Mecra Kırılımı'!K2556+'Mecra Kırılımı'!K2596+'Mecra Kırılımı'!K2636+'Mecra Kırılımı'!K2676+'Mecra Kırılımı'!K2716+'Mecra Kırılımı'!K2756+'Mecra Kırılımı'!K2796</f>
        <v>0</v>
      </c>
      <c r="L154" s="215">
        <f>+'Mecra Kırılımı'!L1876+'Mecra Kırılımı'!L1916+'Mecra Kırılımı'!L1956+'Mecra Kırılımı'!L1996+'Mecra Kırılımı'!L2036+'Mecra Kırılımı'!L2076+'Mecra Kırılımı'!L2116+'Mecra Kırılımı'!L2156+'Mecra Kırılımı'!L2196+'Mecra Kırılımı'!L2236+'Mecra Kırılımı'!L2276+'Mecra Kırılımı'!L2316+'Mecra Kırılımı'!L2356+'Mecra Kırılımı'!L2396+'Mecra Kırılımı'!L2436+'Mecra Kırılımı'!L2476+'Mecra Kırılımı'!L2516+'Mecra Kırılımı'!L2556+'Mecra Kırılımı'!L2596+'Mecra Kırılımı'!L2636+'Mecra Kırılımı'!L2676+'Mecra Kırılımı'!L2716+'Mecra Kırılımı'!L2756+'Mecra Kırılımı'!L2796</f>
        <v>0</v>
      </c>
      <c r="M154" s="215">
        <f>+'Mecra Kırılımı'!M1876+'Mecra Kırılımı'!M1916+'Mecra Kırılımı'!M1956+'Mecra Kırılımı'!M1996+'Mecra Kırılımı'!M2036+'Mecra Kırılımı'!M2076+'Mecra Kırılımı'!M2116+'Mecra Kırılımı'!M2156+'Mecra Kırılımı'!M2196+'Mecra Kırılımı'!M2236+'Mecra Kırılımı'!M2276+'Mecra Kırılımı'!M2316+'Mecra Kırılımı'!M2356+'Mecra Kırılımı'!M2396+'Mecra Kırılımı'!M2436+'Mecra Kırılımı'!M2476+'Mecra Kırılımı'!M2516+'Mecra Kırılımı'!M2556+'Mecra Kırılımı'!M2596+'Mecra Kırılımı'!M2636+'Mecra Kırılımı'!M2676+'Mecra Kırılımı'!M2716+'Mecra Kırılımı'!M2756+'Mecra Kırılımı'!M2796</f>
        <v>0</v>
      </c>
      <c r="N154" s="215">
        <f>+'Mecra Kırılımı'!N1876+'Mecra Kırılımı'!N1916+'Mecra Kırılımı'!N1956+'Mecra Kırılımı'!N1996+'Mecra Kırılımı'!N2036+'Mecra Kırılımı'!N2076+'Mecra Kırılımı'!N2116+'Mecra Kırılımı'!N2156+'Mecra Kırılımı'!N2196+'Mecra Kırılımı'!N2236+'Mecra Kırılımı'!N2276+'Mecra Kırılımı'!N2316+'Mecra Kırılımı'!N2356+'Mecra Kırılımı'!N2396+'Mecra Kırılımı'!N2436+'Mecra Kırılımı'!N2476+'Mecra Kırılımı'!N2516+'Mecra Kırılımı'!N2556+'Mecra Kırılımı'!N2596+'Mecra Kırılımı'!N2636+'Mecra Kırılımı'!N2676+'Mecra Kırılımı'!N2716+'Mecra Kırılımı'!N2756+'Mecra Kırılımı'!N2796</f>
        <v>0</v>
      </c>
      <c r="O154" s="215">
        <f>+'Mecra Kırılımı'!O1876+'Mecra Kırılımı'!O1916+'Mecra Kırılımı'!O1956+'Mecra Kırılımı'!O1996+'Mecra Kırılımı'!O2036+'Mecra Kırılımı'!O2076+'Mecra Kırılımı'!O2116+'Mecra Kırılımı'!O2156+'Mecra Kırılımı'!O2196+'Mecra Kırılımı'!O2236+'Mecra Kırılımı'!O2276+'Mecra Kırılımı'!O2316+'Mecra Kırılımı'!O2356+'Mecra Kırılımı'!O2396+'Mecra Kırılımı'!O2436+'Mecra Kırılımı'!O2476+'Mecra Kırılımı'!O2516+'Mecra Kırılımı'!O2556+'Mecra Kırılımı'!O2596+'Mecra Kırılımı'!O2636+'Mecra Kırılımı'!O2676+'Mecra Kırılımı'!O2716+'Mecra Kırılımı'!O2756+'Mecra Kırılımı'!O2796</f>
        <v>0</v>
      </c>
      <c r="P154" s="216">
        <f t="shared" si="75"/>
        <v>52909.044500000004</v>
      </c>
      <c r="Q154" s="136"/>
      <c r="R154" s="8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136"/>
    </row>
    <row r="155" spans="2:32" x14ac:dyDescent="0.25">
      <c r="B155" s="400"/>
      <c r="C155" s="313" t="s">
        <v>283</v>
      </c>
      <c r="D155" s="215">
        <f>+'Mecra Kırılımı'!D1877+'Mecra Kırılımı'!D1917+'Mecra Kırılımı'!D1957+'Mecra Kırılımı'!D1997+'Mecra Kırılımı'!D2037+'Mecra Kırılımı'!D2077+'Mecra Kırılımı'!D2117+'Mecra Kırılımı'!D2157+'Mecra Kırılımı'!D2197+'Mecra Kırılımı'!D2237+'Mecra Kırılımı'!D2277+'Mecra Kırılımı'!D2317+'Mecra Kırılımı'!D2357+'Mecra Kırılımı'!D2397+'Mecra Kırılımı'!D2437+'Mecra Kırılımı'!D2477+'Mecra Kırılımı'!D2517+'Mecra Kırılımı'!D2557+'Mecra Kırılımı'!D2597+'Mecra Kırılımı'!D2637+'Mecra Kırılımı'!D2677+'Mecra Kırılımı'!D2717+'Mecra Kırılımı'!D2757+'Mecra Kırılımı'!D2797</f>
        <v>0</v>
      </c>
      <c r="E155" s="215">
        <f>+'Mecra Kırılımı'!E1877+'Mecra Kırılımı'!E1917+'Mecra Kırılımı'!E1957+'Mecra Kırılımı'!E1997+'Mecra Kırılımı'!E2037+'Mecra Kırılımı'!E2077+'Mecra Kırılımı'!E2117+'Mecra Kırılımı'!E2157+'Mecra Kırılımı'!E2197+'Mecra Kırılımı'!E2237+'Mecra Kırılımı'!E2277+'Mecra Kırılımı'!E2317+'Mecra Kırılımı'!E2357+'Mecra Kırılımı'!E2397+'Mecra Kırılımı'!E2437+'Mecra Kırılımı'!E2477+'Mecra Kırılımı'!E2517+'Mecra Kırılımı'!E2557+'Mecra Kırılımı'!E2597+'Mecra Kırılımı'!E2637+'Mecra Kırılımı'!E2677+'Mecra Kırılımı'!E2717+'Mecra Kırılımı'!E2757+'Mecra Kırılımı'!E2797</f>
        <v>0</v>
      </c>
      <c r="F155" s="215">
        <f>+'Mecra Kırılımı'!F1877+'Mecra Kırılımı'!F1917+'Mecra Kırılımı'!F1957+'Mecra Kırılımı'!F1997+'Mecra Kırılımı'!F2037+'Mecra Kırılımı'!F2077+'Mecra Kırılımı'!F2117+'Mecra Kırılımı'!F2157+'Mecra Kırılımı'!F2197+'Mecra Kırılımı'!F2237+'Mecra Kırılımı'!F2277+'Mecra Kırılımı'!F2317+'Mecra Kırılımı'!F2357+'Mecra Kırılımı'!F2397+'Mecra Kırılımı'!F2437+'Mecra Kırılımı'!F2477+'Mecra Kırılımı'!F2517+'Mecra Kırılımı'!F2557+'Mecra Kırılımı'!F2597+'Mecra Kırılımı'!F2637+'Mecra Kırılımı'!F2677+'Mecra Kırılımı'!F2717+'Mecra Kırılımı'!F2757+'Mecra Kırılımı'!F2797</f>
        <v>0</v>
      </c>
      <c r="G155" s="215">
        <f>+'Mecra Kırılımı'!G1877+'Mecra Kırılımı'!G1917+'Mecra Kırılımı'!G1957+'Mecra Kırılımı'!G1997+'Mecra Kırılımı'!G2037+'Mecra Kırılımı'!G2077+'Mecra Kırılımı'!G2117+'Mecra Kırılımı'!G2157+'Mecra Kırılımı'!G2197+'Mecra Kırılımı'!G2237+'Mecra Kırılımı'!G2277+'Mecra Kırılımı'!G2317+'Mecra Kırılımı'!G2357+'Mecra Kırılımı'!G2397+'Mecra Kırılımı'!G2437+'Mecra Kırılımı'!G2477+'Mecra Kırılımı'!G2517+'Mecra Kırılımı'!G2557+'Mecra Kırılımı'!G2597+'Mecra Kırılımı'!G2637+'Mecra Kırılımı'!G2677+'Mecra Kırılımı'!G2717+'Mecra Kırılımı'!G2757+'Mecra Kırılımı'!G2797</f>
        <v>0</v>
      </c>
      <c r="H155" s="215">
        <f>+'Mecra Kırılımı'!H1877+'Mecra Kırılımı'!H1917+'Mecra Kırılımı'!H1957+'Mecra Kırılımı'!H1997+'Mecra Kırılımı'!H2037+'Mecra Kırılımı'!H2077+'Mecra Kırılımı'!H2117+'Mecra Kırılımı'!H2157+'Mecra Kırılımı'!H2197+'Mecra Kırılımı'!H2237+'Mecra Kırılımı'!H2277+'Mecra Kırılımı'!H2317+'Mecra Kırılımı'!H2357+'Mecra Kırılımı'!H2397+'Mecra Kırılımı'!H2437+'Mecra Kırılımı'!H2477+'Mecra Kırılımı'!H2517+'Mecra Kırılımı'!H2557+'Mecra Kırılımı'!H2597+'Mecra Kırılımı'!H2637+'Mecra Kırılımı'!H2677+'Mecra Kırılımı'!H2717+'Mecra Kırılımı'!H2757+'Mecra Kırılımı'!H2797</f>
        <v>0</v>
      </c>
      <c r="I155" s="215">
        <f>+'Mecra Kırılımı'!I1877+'Mecra Kırılımı'!I1917+'Mecra Kırılımı'!I1957+'Mecra Kırılımı'!I1997+'Mecra Kırılımı'!I2037+'Mecra Kırılımı'!I2077+'Mecra Kırılımı'!I2117+'Mecra Kırılımı'!I2157+'Mecra Kırılımı'!I2197+'Mecra Kırılımı'!I2237+'Mecra Kırılımı'!I2277+'Mecra Kırılımı'!I2317+'Mecra Kırılımı'!I2357+'Mecra Kırılımı'!I2397+'Mecra Kırılımı'!I2437+'Mecra Kırılımı'!I2477+'Mecra Kırılımı'!I2517+'Mecra Kırılımı'!I2557+'Mecra Kırılımı'!I2597+'Mecra Kırılımı'!I2637+'Mecra Kırılımı'!I2677+'Mecra Kırılımı'!I2717+'Mecra Kırılımı'!I2757+'Mecra Kırılımı'!I2797</f>
        <v>0</v>
      </c>
      <c r="J155" s="215">
        <f>+'Mecra Kırılımı'!J1877+'Mecra Kırılımı'!J1917+'Mecra Kırılımı'!J1957+'Mecra Kırılımı'!J1997+'Mecra Kırılımı'!J2037+'Mecra Kırılımı'!J2077+'Mecra Kırılımı'!J2117+'Mecra Kırılımı'!J2157+'Mecra Kırılımı'!J2197+'Mecra Kırılımı'!J2237+'Mecra Kırılımı'!J2277+'Mecra Kırılımı'!J2317+'Mecra Kırılımı'!J2357+'Mecra Kırılımı'!J2397+'Mecra Kırılımı'!J2437+'Mecra Kırılımı'!J2477+'Mecra Kırılımı'!J2517+'Mecra Kırılımı'!J2557+'Mecra Kırılımı'!J2597+'Mecra Kırılımı'!J2637+'Mecra Kırılımı'!J2677+'Mecra Kırılımı'!J2717+'Mecra Kırılımı'!J2757+'Mecra Kırılımı'!J2797</f>
        <v>0</v>
      </c>
      <c r="K155" s="215">
        <f>+'Mecra Kırılımı'!K1877+'Mecra Kırılımı'!K1917+'Mecra Kırılımı'!K1957+'Mecra Kırılımı'!K1997+'Mecra Kırılımı'!K2037+'Mecra Kırılımı'!K2077+'Mecra Kırılımı'!K2117+'Mecra Kırılımı'!K2157+'Mecra Kırılımı'!K2197+'Mecra Kırılımı'!K2237+'Mecra Kırılımı'!K2277+'Mecra Kırılımı'!K2317+'Mecra Kırılımı'!K2357+'Mecra Kırılımı'!K2397+'Mecra Kırılımı'!K2437+'Mecra Kırılımı'!K2477+'Mecra Kırılımı'!K2517+'Mecra Kırılımı'!K2557+'Mecra Kırılımı'!K2597+'Mecra Kırılımı'!K2637+'Mecra Kırılımı'!K2677+'Mecra Kırılımı'!K2717+'Mecra Kırılımı'!K2757+'Mecra Kırılımı'!K2797</f>
        <v>0</v>
      </c>
      <c r="L155" s="215">
        <f>+'Mecra Kırılımı'!L1877+'Mecra Kırılımı'!L1917+'Mecra Kırılımı'!L1957+'Mecra Kırılımı'!L1997+'Mecra Kırılımı'!L2037+'Mecra Kırılımı'!L2077+'Mecra Kırılımı'!L2117+'Mecra Kırılımı'!L2157+'Mecra Kırılımı'!L2197+'Mecra Kırılımı'!L2237+'Mecra Kırılımı'!L2277+'Mecra Kırılımı'!L2317+'Mecra Kırılımı'!L2357+'Mecra Kırılımı'!L2397+'Mecra Kırılımı'!L2437+'Mecra Kırılımı'!L2477+'Mecra Kırılımı'!L2517+'Mecra Kırılımı'!L2557+'Mecra Kırılımı'!L2597+'Mecra Kırılımı'!L2637+'Mecra Kırılımı'!L2677+'Mecra Kırılımı'!L2717+'Mecra Kırılımı'!L2757+'Mecra Kırılımı'!L2797</f>
        <v>0</v>
      </c>
      <c r="M155" s="215">
        <f>+'Mecra Kırılımı'!M1877+'Mecra Kırılımı'!M1917+'Mecra Kırılımı'!M1957+'Mecra Kırılımı'!M1997+'Mecra Kırılımı'!M2037+'Mecra Kırılımı'!M2077+'Mecra Kırılımı'!M2117+'Mecra Kırılımı'!M2157+'Mecra Kırılımı'!M2197+'Mecra Kırılımı'!M2237+'Mecra Kırılımı'!M2277+'Mecra Kırılımı'!M2317+'Mecra Kırılımı'!M2357+'Mecra Kırılımı'!M2397+'Mecra Kırılımı'!M2437+'Mecra Kırılımı'!M2477+'Mecra Kırılımı'!M2517+'Mecra Kırılımı'!M2557+'Mecra Kırılımı'!M2597+'Mecra Kırılımı'!M2637+'Mecra Kırılımı'!M2677+'Mecra Kırılımı'!M2717+'Mecra Kırılımı'!M2757+'Mecra Kırılımı'!M2797</f>
        <v>0</v>
      </c>
      <c r="N155" s="215">
        <f>+'Mecra Kırılımı'!N1877+'Mecra Kırılımı'!N1917+'Mecra Kırılımı'!N1957+'Mecra Kırılımı'!N1997+'Mecra Kırılımı'!N2037+'Mecra Kırılımı'!N2077+'Mecra Kırılımı'!N2117+'Mecra Kırılımı'!N2157+'Mecra Kırılımı'!N2197+'Mecra Kırılımı'!N2237+'Mecra Kırılımı'!N2277+'Mecra Kırılımı'!N2317+'Mecra Kırılımı'!N2357+'Mecra Kırılımı'!N2397+'Mecra Kırılımı'!N2437+'Mecra Kırılımı'!N2477+'Mecra Kırılımı'!N2517+'Mecra Kırılımı'!N2557+'Mecra Kırılımı'!N2597+'Mecra Kırılımı'!N2637+'Mecra Kırılımı'!N2677+'Mecra Kırılımı'!N2717+'Mecra Kırılımı'!N2757+'Mecra Kırılımı'!N2797</f>
        <v>0</v>
      </c>
      <c r="O155" s="215">
        <f>+'Mecra Kırılımı'!O1877+'Mecra Kırılımı'!O1917+'Mecra Kırılımı'!O1957+'Mecra Kırılımı'!O1997+'Mecra Kırılımı'!O2037+'Mecra Kırılımı'!O2077+'Mecra Kırılımı'!O2117+'Mecra Kırılımı'!O2157+'Mecra Kırılımı'!O2197+'Mecra Kırılımı'!O2237+'Mecra Kırılımı'!O2277+'Mecra Kırılımı'!O2317+'Mecra Kırılımı'!O2357+'Mecra Kırılımı'!O2397+'Mecra Kırılımı'!O2437+'Mecra Kırılımı'!O2477+'Mecra Kırılımı'!O2517+'Mecra Kırılımı'!O2557+'Mecra Kırılımı'!O2597+'Mecra Kırılımı'!O2637+'Mecra Kırılımı'!O2677+'Mecra Kırılımı'!O2717+'Mecra Kırılımı'!O2757+'Mecra Kırılımı'!O2797</f>
        <v>0</v>
      </c>
      <c r="P155" s="216">
        <f t="shared" si="75"/>
        <v>0</v>
      </c>
      <c r="Q155" s="136"/>
      <c r="R155" s="8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136"/>
    </row>
    <row r="156" spans="2:32" x14ac:dyDescent="0.25">
      <c r="B156" s="400"/>
      <c r="C156" s="313" t="s">
        <v>281</v>
      </c>
      <c r="D156" s="215">
        <f>+'Mecra Kırılımı'!D1878+'Mecra Kırılımı'!D1918+'Mecra Kırılımı'!D1958+'Mecra Kırılımı'!D1998+'Mecra Kırılımı'!D2038+'Mecra Kırılımı'!D2078+'Mecra Kırılımı'!D2118+'Mecra Kırılımı'!D2158+'Mecra Kırılımı'!D2198+'Mecra Kırılımı'!D2238+'Mecra Kırılımı'!D2278+'Mecra Kırılımı'!D2318+'Mecra Kırılımı'!D2358+'Mecra Kırılımı'!D2398+'Mecra Kırılımı'!D2438+'Mecra Kırılımı'!D2478+'Mecra Kırılımı'!D2518+'Mecra Kırılımı'!D2558+'Mecra Kırılımı'!D2598+'Mecra Kırılımı'!D2638+'Mecra Kırılımı'!D2678+'Mecra Kırılımı'!D2718+'Mecra Kırılımı'!D2758+'Mecra Kırılımı'!D2798</f>
        <v>0</v>
      </c>
      <c r="E156" s="215">
        <f>+'Mecra Kırılımı'!E1878+'Mecra Kırılımı'!E1918+'Mecra Kırılımı'!E1958+'Mecra Kırılımı'!E1998+'Mecra Kırılımı'!E2038+'Mecra Kırılımı'!E2078+'Mecra Kırılımı'!E2118+'Mecra Kırılımı'!E2158+'Mecra Kırılımı'!E2198+'Mecra Kırılımı'!E2238+'Mecra Kırılımı'!E2278+'Mecra Kırılımı'!E2318+'Mecra Kırılımı'!E2358+'Mecra Kırılımı'!E2398+'Mecra Kırılımı'!E2438+'Mecra Kırılımı'!E2478+'Mecra Kırılımı'!E2518+'Mecra Kırılımı'!E2558+'Mecra Kırılımı'!E2598+'Mecra Kırılımı'!E2638+'Mecra Kırılımı'!E2678+'Mecra Kırılımı'!E2718+'Mecra Kırılımı'!E2758+'Mecra Kırılımı'!E2798</f>
        <v>0</v>
      </c>
      <c r="F156" s="215">
        <f>+'Mecra Kırılımı'!F1878+'Mecra Kırılımı'!F1918+'Mecra Kırılımı'!F1958+'Mecra Kırılımı'!F1998+'Mecra Kırılımı'!F2038+'Mecra Kırılımı'!F2078+'Mecra Kırılımı'!F2118+'Mecra Kırılımı'!F2158+'Mecra Kırılımı'!F2198+'Mecra Kırılımı'!F2238+'Mecra Kırılımı'!F2278+'Mecra Kırılımı'!F2318+'Mecra Kırılımı'!F2358+'Mecra Kırılımı'!F2398+'Mecra Kırılımı'!F2438+'Mecra Kırılımı'!F2478+'Mecra Kırılımı'!F2518+'Mecra Kırılımı'!F2558+'Mecra Kırılımı'!F2598+'Mecra Kırılımı'!F2638+'Mecra Kırılımı'!F2678+'Mecra Kırılımı'!F2718+'Mecra Kırılımı'!F2758+'Mecra Kırılımı'!F2798</f>
        <v>0</v>
      </c>
      <c r="G156" s="215">
        <f>+'Mecra Kırılımı'!G1878+'Mecra Kırılımı'!G1918+'Mecra Kırılımı'!G1958+'Mecra Kırılımı'!G1998+'Mecra Kırılımı'!G2038+'Mecra Kırılımı'!G2078+'Mecra Kırılımı'!G2118+'Mecra Kırılımı'!G2158+'Mecra Kırılımı'!G2198+'Mecra Kırılımı'!G2238+'Mecra Kırılımı'!G2278+'Mecra Kırılımı'!G2318+'Mecra Kırılımı'!G2358+'Mecra Kırılımı'!G2398+'Mecra Kırılımı'!G2438+'Mecra Kırılımı'!G2478+'Mecra Kırılımı'!G2518+'Mecra Kırılımı'!G2558+'Mecra Kırılımı'!G2598+'Mecra Kırılımı'!G2638+'Mecra Kırılımı'!G2678+'Mecra Kırılımı'!G2718+'Mecra Kırılımı'!G2758+'Mecra Kırılımı'!G2798</f>
        <v>0</v>
      </c>
      <c r="H156" s="215">
        <f>+'Mecra Kırılımı'!H1878+'Mecra Kırılımı'!H1918+'Mecra Kırılımı'!H1958+'Mecra Kırılımı'!H1998+'Mecra Kırılımı'!H2038+'Mecra Kırılımı'!H2078+'Mecra Kırılımı'!H2118+'Mecra Kırılımı'!H2158+'Mecra Kırılımı'!H2198+'Mecra Kırılımı'!H2238+'Mecra Kırılımı'!H2278+'Mecra Kırılımı'!H2318+'Mecra Kırılımı'!H2358+'Mecra Kırılımı'!H2398+'Mecra Kırılımı'!H2438+'Mecra Kırılımı'!H2478+'Mecra Kırılımı'!H2518+'Mecra Kırılımı'!H2558+'Mecra Kırılımı'!H2598+'Mecra Kırılımı'!H2638+'Mecra Kırılımı'!H2678+'Mecra Kırılımı'!H2718+'Mecra Kırılımı'!H2758+'Mecra Kırılımı'!H2798</f>
        <v>0</v>
      </c>
      <c r="I156" s="215">
        <f>+'Mecra Kırılımı'!I1878+'Mecra Kırılımı'!I1918+'Mecra Kırılımı'!I1958+'Mecra Kırılımı'!I1998+'Mecra Kırılımı'!I2038+'Mecra Kırılımı'!I2078+'Mecra Kırılımı'!I2118+'Mecra Kırılımı'!I2158+'Mecra Kırılımı'!I2198+'Mecra Kırılımı'!I2238+'Mecra Kırılımı'!I2278+'Mecra Kırılımı'!I2318+'Mecra Kırılımı'!I2358+'Mecra Kırılımı'!I2398+'Mecra Kırılımı'!I2438+'Mecra Kırılımı'!I2478+'Mecra Kırılımı'!I2518+'Mecra Kırılımı'!I2558+'Mecra Kırılımı'!I2598+'Mecra Kırılımı'!I2638+'Mecra Kırılımı'!I2678+'Mecra Kırılımı'!I2718+'Mecra Kırılımı'!I2758+'Mecra Kırılımı'!I2798</f>
        <v>0</v>
      </c>
      <c r="J156" s="215">
        <f>+'Mecra Kırılımı'!J1878+'Mecra Kırılımı'!J1918+'Mecra Kırılımı'!J1958+'Mecra Kırılımı'!J1998+'Mecra Kırılımı'!J2038+'Mecra Kırılımı'!J2078+'Mecra Kırılımı'!J2118+'Mecra Kırılımı'!J2158+'Mecra Kırılımı'!J2198+'Mecra Kırılımı'!J2238+'Mecra Kırılımı'!J2278+'Mecra Kırılımı'!J2318+'Mecra Kırılımı'!J2358+'Mecra Kırılımı'!J2398+'Mecra Kırılımı'!J2438+'Mecra Kırılımı'!J2478+'Mecra Kırılımı'!J2518+'Mecra Kırılımı'!J2558+'Mecra Kırılımı'!J2598+'Mecra Kırılımı'!J2638+'Mecra Kırılımı'!J2678+'Mecra Kırılımı'!J2718+'Mecra Kırılımı'!J2758+'Mecra Kırılımı'!J2798</f>
        <v>0</v>
      </c>
      <c r="K156" s="215">
        <f>+'Mecra Kırılımı'!K1878+'Mecra Kırılımı'!K1918+'Mecra Kırılımı'!K1958+'Mecra Kırılımı'!K1998+'Mecra Kırılımı'!K2038+'Mecra Kırılımı'!K2078+'Mecra Kırılımı'!K2118+'Mecra Kırılımı'!K2158+'Mecra Kırılımı'!K2198+'Mecra Kırılımı'!K2238+'Mecra Kırılımı'!K2278+'Mecra Kırılımı'!K2318+'Mecra Kırılımı'!K2358+'Mecra Kırılımı'!K2398+'Mecra Kırılımı'!K2438+'Mecra Kırılımı'!K2478+'Mecra Kırılımı'!K2518+'Mecra Kırılımı'!K2558+'Mecra Kırılımı'!K2598+'Mecra Kırılımı'!K2638+'Mecra Kırılımı'!K2678+'Mecra Kırılımı'!K2718+'Mecra Kırılımı'!K2758+'Mecra Kırılımı'!K2798</f>
        <v>0</v>
      </c>
      <c r="L156" s="215">
        <f>+'Mecra Kırılımı'!L1878+'Mecra Kırılımı'!L1918+'Mecra Kırılımı'!L1958+'Mecra Kırılımı'!L1998+'Mecra Kırılımı'!L2038+'Mecra Kırılımı'!L2078+'Mecra Kırılımı'!L2118+'Mecra Kırılımı'!L2158+'Mecra Kırılımı'!L2198+'Mecra Kırılımı'!L2238+'Mecra Kırılımı'!L2278+'Mecra Kırılımı'!L2318+'Mecra Kırılımı'!L2358+'Mecra Kırılımı'!L2398+'Mecra Kırılımı'!L2438+'Mecra Kırılımı'!L2478+'Mecra Kırılımı'!L2518+'Mecra Kırılımı'!L2558+'Mecra Kırılımı'!L2598+'Mecra Kırılımı'!L2638+'Mecra Kırılımı'!L2678+'Mecra Kırılımı'!L2718+'Mecra Kırılımı'!L2758+'Mecra Kırılımı'!L2798</f>
        <v>0</v>
      </c>
      <c r="M156" s="215">
        <f>+'Mecra Kırılımı'!M1878+'Mecra Kırılımı'!M1918+'Mecra Kırılımı'!M1958+'Mecra Kırılımı'!M1998+'Mecra Kırılımı'!M2038+'Mecra Kırılımı'!M2078+'Mecra Kırılımı'!M2118+'Mecra Kırılımı'!M2158+'Mecra Kırılımı'!M2198+'Mecra Kırılımı'!M2238+'Mecra Kırılımı'!M2278+'Mecra Kırılımı'!M2318+'Mecra Kırılımı'!M2358+'Mecra Kırılımı'!M2398+'Mecra Kırılımı'!M2438+'Mecra Kırılımı'!M2478+'Mecra Kırılımı'!M2518+'Mecra Kırılımı'!M2558+'Mecra Kırılımı'!M2598+'Mecra Kırılımı'!M2638+'Mecra Kırılımı'!M2678+'Mecra Kırılımı'!M2718+'Mecra Kırılımı'!M2758+'Mecra Kırılımı'!M2798</f>
        <v>0</v>
      </c>
      <c r="N156" s="215">
        <f>+'Mecra Kırılımı'!N1878+'Mecra Kırılımı'!N1918+'Mecra Kırılımı'!N1958+'Mecra Kırılımı'!N1998+'Mecra Kırılımı'!N2038+'Mecra Kırılımı'!N2078+'Mecra Kırılımı'!N2118+'Mecra Kırılımı'!N2158+'Mecra Kırılımı'!N2198+'Mecra Kırılımı'!N2238+'Mecra Kırılımı'!N2278+'Mecra Kırılımı'!N2318+'Mecra Kırılımı'!N2358+'Mecra Kırılımı'!N2398+'Mecra Kırılımı'!N2438+'Mecra Kırılımı'!N2478+'Mecra Kırılımı'!N2518+'Mecra Kırılımı'!N2558+'Mecra Kırılımı'!N2598+'Mecra Kırılımı'!N2638+'Mecra Kırılımı'!N2678+'Mecra Kırılımı'!N2718+'Mecra Kırılımı'!N2758+'Mecra Kırılımı'!N2798</f>
        <v>0</v>
      </c>
      <c r="O156" s="215">
        <f>+'Mecra Kırılımı'!O1878+'Mecra Kırılımı'!O1918+'Mecra Kırılımı'!O1958+'Mecra Kırılımı'!O1998+'Mecra Kırılımı'!O2038+'Mecra Kırılımı'!O2078+'Mecra Kırılımı'!O2118+'Mecra Kırılımı'!O2158+'Mecra Kırılımı'!O2198+'Mecra Kırılımı'!O2238+'Mecra Kırılımı'!O2278+'Mecra Kırılımı'!O2318+'Mecra Kırılımı'!O2358+'Mecra Kırılımı'!O2398+'Mecra Kırılımı'!O2438+'Mecra Kırılımı'!O2478+'Mecra Kırılımı'!O2518+'Mecra Kırılımı'!O2558+'Mecra Kırılımı'!O2598+'Mecra Kırılımı'!O2638+'Mecra Kırılımı'!O2678+'Mecra Kırılımı'!O2718+'Mecra Kırılımı'!O2758+'Mecra Kırılımı'!O2798</f>
        <v>0</v>
      </c>
      <c r="P156" s="216">
        <f t="shared" si="75"/>
        <v>0</v>
      </c>
      <c r="Q156" s="136"/>
      <c r="R156" s="8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136"/>
    </row>
    <row r="157" spans="2:32" x14ac:dyDescent="0.25">
      <c r="B157" s="400"/>
      <c r="C157" s="318" t="s">
        <v>279</v>
      </c>
      <c r="D157" s="215">
        <f>+'Mecra Kırılımı'!D1879+'Mecra Kırılımı'!D1919+'Mecra Kırılımı'!D1959+'Mecra Kırılımı'!D1999+'Mecra Kırılımı'!D2039+'Mecra Kırılımı'!D2079+'Mecra Kırılımı'!D2119+'Mecra Kırılımı'!D2159+'Mecra Kırılımı'!D2199+'Mecra Kırılımı'!D2239+'Mecra Kırılımı'!D2279+'Mecra Kırılımı'!D2319+'Mecra Kırılımı'!D2359+'Mecra Kırılımı'!D2399+'Mecra Kırılımı'!D2439+'Mecra Kırılımı'!D2479+'Mecra Kırılımı'!D2519+'Mecra Kırılımı'!D2559+'Mecra Kırılımı'!D2599+'Mecra Kırılımı'!D2639+'Mecra Kırılımı'!D2679+'Mecra Kırılımı'!D2719+'Mecra Kırılımı'!D2759+'Mecra Kırılımı'!D2799</f>
        <v>7200</v>
      </c>
      <c r="E157" s="215">
        <f>+'Mecra Kırılımı'!E1879+'Mecra Kırılımı'!E1919+'Mecra Kırılımı'!E1959+'Mecra Kırılımı'!E1999+'Mecra Kırılımı'!E2039+'Mecra Kırılımı'!E2079+'Mecra Kırılımı'!E2119+'Mecra Kırılımı'!E2159+'Mecra Kırılımı'!E2199+'Mecra Kırılımı'!E2239+'Mecra Kırılımı'!E2279+'Mecra Kırılımı'!E2319+'Mecra Kırılımı'!E2359+'Mecra Kırılımı'!E2399+'Mecra Kırılımı'!E2439+'Mecra Kırılımı'!E2479+'Mecra Kırılımı'!E2519+'Mecra Kırılımı'!E2559+'Mecra Kırılımı'!E2599+'Mecra Kırılımı'!E2639+'Mecra Kırılımı'!E2679+'Mecra Kırılımı'!E2719+'Mecra Kırılımı'!E2759+'Mecra Kırılımı'!E2799</f>
        <v>28707.797200000001</v>
      </c>
      <c r="F157" s="215">
        <f>+'Mecra Kırılımı'!F1879+'Mecra Kırılımı'!F1919+'Mecra Kırılımı'!F1959+'Mecra Kırılımı'!F1999+'Mecra Kırılımı'!F2039+'Mecra Kırılımı'!F2079+'Mecra Kırılımı'!F2119+'Mecra Kırılımı'!F2159+'Mecra Kırılımı'!F2199+'Mecra Kırılımı'!F2239+'Mecra Kırılımı'!F2279+'Mecra Kırılımı'!F2319+'Mecra Kırılımı'!F2359+'Mecra Kırılımı'!F2399+'Mecra Kırılımı'!F2439+'Mecra Kırılımı'!F2479+'Mecra Kırılımı'!F2519+'Mecra Kırılımı'!F2559+'Mecra Kırılımı'!F2599+'Mecra Kırılımı'!F2639+'Mecra Kırılımı'!F2679+'Mecra Kırılımı'!F2719+'Mecra Kırılımı'!F2759+'Mecra Kırılımı'!F2799</f>
        <v>8719.8783857142844</v>
      </c>
      <c r="G157" s="215">
        <f>+'Mecra Kırılımı'!G1879+'Mecra Kırılımı'!G1919+'Mecra Kırılımı'!G1959+'Mecra Kırılımı'!G1999+'Mecra Kırılımı'!G2039+'Mecra Kırılımı'!G2079+'Mecra Kırılımı'!G2119+'Mecra Kırılımı'!G2159+'Mecra Kırılımı'!G2199+'Mecra Kırılımı'!G2239+'Mecra Kırılımı'!G2279+'Mecra Kırılımı'!G2319+'Mecra Kırılımı'!G2359+'Mecra Kırılımı'!G2399+'Mecra Kırılımı'!G2439+'Mecra Kırılımı'!G2479+'Mecra Kırılımı'!G2519+'Mecra Kırılımı'!G2559+'Mecra Kırılımı'!G2599+'Mecra Kırılımı'!G2639+'Mecra Kırılımı'!G2679+'Mecra Kırılımı'!G2719+'Mecra Kırılımı'!G2759+'Mecra Kırılımı'!G2799</f>
        <v>63110.83</v>
      </c>
      <c r="H157" s="215">
        <f>+'Mecra Kırılımı'!H1879+'Mecra Kırılımı'!H1919+'Mecra Kırılımı'!H1959+'Mecra Kırılımı'!H1999+'Mecra Kırılımı'!H2039+'Mecra Kırılımı'!H2079+'Mecra Kırılımı'!H2119+'Mecra Kırılımı'!H2159+'Mecra Kırılımı'!H2199+'Mecra Kırılımı'!H2239+'Mecra Kırılımı'!H2279+'Mecra Kırılımı'!H2319+'Mecra Kırılımı'!H2359+'Mecra Kırılımı'!H2399+'Mecra Kırılımı'!H2439+'Mecra Kırılımı'!H2479+'Mecra Kırılımı'!H2519+'Mecra Kırılımı'!H2559+'Mecra Kırılımı'!H2599+'Mecra Kırılımı'!H2639+'Mecra Kırılımı'!H2679+'Mecra Kırılımı'!H2719+'Mecra Kırılımı'!H2759+'Mecra Kırılımı'!H2799</f>
        <v>28525.322399999997</v>
      </c>
      <c r="I157" s="215">
        <f>+'Mecra Kırılımı'!I1879+'Mecra Kırılımı'!I1919+'Mecra Kırılımı'!I1959+'Mecra Kırılımı'!I1999+'Mecra Kırılımı'!I2039+'Mecra Kırılımı'!I2079+'Mecra Kırılımı'!I2119+'Mecra Kırılımı'!I2159+'Mecra Kırılımı'!I2199+'Mecra Kırılımı'!I2239+'Mecra Kırılımı'!I2279+'Mecra Kırılımı'!I2319+'Mecra Kırılımı'!I2359+'Mecra Kırılımı'!I2399+'Mecra Kırılımı'!I2439+'Mecra Kırılımı'!I2479+'Mecra Kırılımı'!I2519+'Mecra Kırılımı'!I2559+'Mecra Kırılımı'!I2599+'Mecra Kırılımı'!I2639+'Mecra Kırılımı'!I2679+'Mecra Kırılımı'!I2719+'Mecra Kırılımı'!I2759+'Mecra Kırılımı'!I2799</f>
        <v>8040.6100000000006</v>
      </c>
      <c r="J157" s="215">
        <f>+'Mecra Kırılımı'!J1879+'Mecra Kırılımı'!J1919+'Mecra Kırılımı'!J1959+'Mecra Kırılımı'!J1999+'Mecra Kırılımı'!J2039+'Mecra Kırılımı'!J2079+'Mecra Kırılımı'!J2119+'Mecra Kırılımı'!J2159+'Mecra Kırılımı'!J2199+'Mecra Kırılımı'!J2239+'Mecra Kırılımı'!J2279+'Mecra Kırılımı'!J2319+'Mecra Kırılımı'!J2359+'Mecra Kırılımı'!J2399+'Mecra Kırılımı'!J2439+'Mecra Kırılımı'!J2479+'Mecra Kırılımı'!J2519+'Mecra Kırılımı'!J2559+'Mecra Kırılımı'!J2599+'Mecra Kırılımı'!J2639+'Mecra Kırılımı'!J2679+'Mecra Kırılımı'!J2719+'Mecra Kırılımı'!J2759+'Mecra Kırılımı'!J2799</f>
        <v>17350</v>
      </c>
      <c r="K157" s="215">
        <f>+'Mecra Kırılımı'!K1879+'Mecra Kırılımı'!K1919+'Mecra Kırılımı'!K1959+'Mecra Kırılımı'!K1999+'Mecra Kırılımı'!K2039+'Mecra Kırılımı'!K2079+'Mecra Kırılımı'!K2119+'Mecra Kırılımı'!K2159+'Mecra Kırılımı'!K2199+'Mecra Kırılımı'!K2239+'Mecra Kırılımı'!K2279+'Mecra Kırılımı'!K2319+'Mecra Kırılımı'!K2359+'Mecra Kırılımı'!K2399+'Mecra Kırılımı'!K2439+'Mecra Kırılımı'!K2479+'Mecra Kırılımı'!K2519+'Mecra Kırılımı'!K2559+'Mecra Kırılımı'!K2599+'Mecra Kırılımı'!K2639+'Mecra Kırılımı'!K2679+'Mecra Kırılımı'!K2719+'Mecra Kırılımı'!K2759+'Mecra Kırılımı'!K2799</f>
        <v>3600</v>
      </c>
      <c r="L157" s="215">
        <f>+'Mecra Kırılımı'!L1879+'Mecra Kırılımı'!L1919+'Mecra Kırılımı'!L1959+'Mecra Kırılımı'!L1999+'Mecra Kırılımı'!L2039+'Mecra Kırılımı'!L2079+'Mecra Kırılımı'!L2119+'Mecra Kırılımı'!L2159+'Mecra Kırılımı'!L2199+'Mecra Kırılımı'!L2239+'Mecra Kırılımı'!L2279+'Mecra Kırılımı'!L2319+'Mecra Kırılımı'!L2359+'Mecra Kırılımı'!L2399+'Mecra Kırılımı'!L2439+'Mecra Kırılımı'!L2479+'Mecra Kırılımı'!L2519+'Mecra Kırılımı'!L2559+'Mecra Kırılımı'!L2599+'Mecra Kırılımı'!L2639+'Mecra Kırılımı'!L2679+'Mecra Kırılımı'!L2719+'Mecra Kırılımı'!L2759+'Mecra Kırılımı'!L2799</f>
        <v>3600</v>
      </c>
      <c r="M157" s="215">
        <f>+'Mecra Kırılımı'!M1879+'Mecra Kırılımı'!M1919+'Mecra Kırılımı'!M1959+'Mecra Kırılımı'!M1999+'Mecra Kırılımı'!M2039+'Mecra Kırılımı'!M2079+'Mecra Kırılımı'!M2119+'Mecra Kırılımı'!M2159+'Mecra Kırılımı'!M2199+'Mecra Kırılımı'!M2239+'Mecra Kırılımı'!M2279+'Mecra Kırılımı'!M2319+'Mecra Kırılımı'!M2359+'Mecra Kırılımı'!M2399+'Mecra Kırılımı'!M2439+'Mecra Kırılımı'!M2479+'Mecra Kırılımı'!M2519+'Mecra Kırılımı'!M2559+'Mecra Kırılımı'!M2599+'Mecra Kırılımı'!M2639+'Mecra Kırılımı'!M2679+'Mecra Kırılımı'!M2719+'Mecra Kırılımı'!M2759+'Mecra Kırılımı'!M2799</f>
        <v>7350</v>
      </c>
      <c r="N157" s="215">
        <f>+'Mecra Kırılımı'!N1879+'Mecra Kırılımı'!N1919+'Mecra Kırılımı'!N1959+'Mecra Kırılımı'!N1999+'Mecra Kırılımı'!N2039+'Mecra Kırılımı'!N2079+'Mecra Kırılımı'!N2119+'Mecra Kırılımı'!N2159+'Mecra Kırılımı'!N2199+'Mecra Kırılımı'!N2239+'Mecra Kırılımı'!N2279+'Mecra Kırılımı'!N2319+'Mecra Kırılımı'!N2359+'Mecra Kırılımı'!N2399+'Mecra Kırılımı'!N2439+'Mecra Kırılımı'!N2479+'Mecra Kırılımı'!N2519+'Mecra Kırılımı'!N2559+'Mecra Kırılımı'!N2599+'Mecra Kırılımı'!N2639+'Mecra Kırılımı'!N2679+'Mecra Kırılımı'!N2719+'Mecra Kırılımı'!N2759+'Mecra Kırılımı'!N2799</f>
        <v>7350</v>
      </c>
      <c r="O157" s="215">
        <f>+'Mecra Kırılımı'!O1879+'Mecra Kırılımı'!O1919+'Mecra Kırılımı'!O1959+'Mecra Kırılımı'!O1999+'Mecra Kırılımı'!O2039+'Mecra Kırılımı'!O2079+'Mecra Kırılımı'!O2119+'Mecra Kırılımı'!O2159+'Mecra Kırılımı'!O2199+'Mecra Kırılımı'!O2239+'Mecra Kırılımı'!O2279+'Mecra Kırılımı'!O2319+'Mecra Kırılımı'!O2359+'Mecra Kırılımı'!O2399+'Mecra Kırılımı'!O2439+'Mecra Kırılımı'!O2479+'Mecra Kırılımı'!O2519+'Mecra Kırılımı'!O2559+'Mecra Kırılımı'!O2599+'Mecra Kırılımı'!O2639+'Mecra Kırılımı'!O2679+'Mecra Kırılımı'!O2719+'Mecra Kırılımı'!O2759+'Mecra Kırılımı'!O2799</f>
        <v>7350</v>
      </c>
      <c r="P157" s="216">
        <f t="shared" si="75"/>
        <v>190904.43798571429</v>
      </c>
      <c r="Q157" s="136"/>
      <c r="R157" s="8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136"/>
    </row>
    <row r="158" spans="2:32" ht="15.75" thickBot="1" x14ac:dyDescent="0.3">
      <c r="B158" s="400"/>
      <c r="C158" s="328" t="s">
        <v>290</v>
      </c>
      <c r="D158" s="215">
        <f>+'Mecra Kırılımı'!D1880+'Mecra Kırılımı'!D1920+'Mecra Kırılımı'!D1960+'Mecra Kırılımı'!D2000+'Mecra Kırılımı'!D2040+'Mecra Kırılımı'!D2080+'Mecra Kırılımı'!D2120+'Mecra Kırılımı'!D2160+'Mecra Kırılımı'!D2200+'Mecra Kırılımı'!D2240+'Mecra Kırılımı'!D2280+'Mecra Kırılımı'!D2320+'Mecra Kırılımı'!D2360+'Mecra Kırılımı'!D2400+'Mecra Kırılımı'!D2440+'Mecra Kırılımı'!D2480+'Mecra Kırılımı'!D2520+'Mecra Kırılımı'!D2560+'Mecra Kırılımı'!D2600+'Mecra Kırılımı'!D2640+'Mecra Kırılımı'!D2680+'Mecra Kırılımı'!D2720+'Mecra Kırılımı'!D2760+'Mecra Kırılımı'!D2800</f>
        <v>0</v>
      </c>
      <c r="E158" s="215">
        <f>+'Mecra Kırılımı'!E1880+'Mecra Kırılımı'!E1920+'Mecra Kırılımı'!E1960+'Mecra Kırılımı'!E2000+'Mecra Kırılımı'!E2040+'Mecra Kırılımı'!E2080+'Mecra Kırılımı'!E2120+'Mecra Kırılımı'!E2160+'Mecra Kırılımı'!E2200+'Mecra Kırılımı'!E2240+'Mecra Kırılımı'!E2280+'Mecra Kırılımı'!E2320+'Mecra Kırılımı'!E2360+'Mecra Kırılımı'!E2400+'Mecra Kırılımı'!E2440+'Mecra Kırılımı'!E2480+'Mecra Kırılımı'!E2520+'Mecra Kırılımı'!E2560+'Mecra Kırılımı'!E2600+'Mecra Kırılımı'!E2640+'Mecra Kırılımı'!E2680+'Mecra Kırılımı'!E2720+'Mecra Kırılımı'!E2760+'Mecra Kırılımı'!E2800</f>
        <v>0</v>
      </c>
      <c r="F158" s="215">
        <f>+'Mecra Kırılımı'!F1880+'Mecra Kırılımı'!F1920+'Mecra Kırılımı'!F1960+'Mecra Kırılımı'!F2000+'Mecra Kırılımı'!F2040+'Mecra Kırılımı'!F2080+'Mecra Kırılımı'!F2120+'Mecra Kırılımı'!F2160+'Mecra Kırılımı'!F2200+'Mecra Kırılımı'!F2240+'Mecra Kırılımı'!F2280+'Mecra Kırılımı'!F2320+'Mecra Kırılımı'!F2360+'Mecra Kırılımı'!F2400+'Mecra Kırılımı'!F2440+'Mecra Kırılımı'!F2480+'Mecra Kırılımı'!F2520+'Mecra Kırılımı'!F2560+'Mecra Kırılımı'!F2600+'Mecra Kırılımı'!F2640+'Mecra Kırılımı'!F2680+'Mecra Kırılımı'!F2720+'Mecra Kırılımı'!F2760+'Mecra Kırılımı'!F2800</f>
        <v>0</v>
      </c>
      <c r="G158" s="215">
        <f>+'Mecra Kırılımı'!G1880+'Mecra Kırılımı'!G1920+'Mecra Kırılımı'!G1960+'Mecra Kırılımı'!G2000+'Mecra Kırılımı'!G2040+'Mecra Kırılımı'!G2080+'Mecra Kırılımı'!G2120+'Mecra Kırılımı'!G2160+'Mecra Kırılımı'!G2200+'Mecra Kırılımı'!G2240+'Mecra Kırılımı'!G2280+'Mecra Kırılımı'!G2320+'Mecra Kırılımı'!G2360+'Mecra Kırılımı'!G2400+'Mecra Kırılımı'!G2440+'Mecra Kırılımı'!G2480+'Mecra Kırılımı'!G2520+'Mecra Kırılımı'!G2560+'Mecra Kırılımı'!G2600+'Mecra Kırılımı'!G2640+'Mecra Kırılımı'!G2680+'Mecra Kırılımı'!G2720+'Mecra Kırılımı'!G2760+'Mecra Kırılımı'!G2800</f>
        <v>0</v>
      </c>
      <c r="H158" s="215">
        <f>+'Mecra Kırılımı'!H1880+'Mecra Kırılımı'!H1920+'Mecra Kırılımı'!H1960+'Mecra Kırılımı'!H2000+'Mecra Kırılımı'!H2040+'Mecra Kırılımı'!H2080+'Mecra Kırılımı'!H2120+'Mecra Kırılımı'!H2160+'Mecra Kırılımı'!H2200+'Mecra Kırılımı'!H2240+'Mecra Kırılımı'!H2280+'Mecra Kırılımı'!H2320+'Mecra Kırılımı'!H2360+'Mecra Kırılımı'!H2400+'Mecra Kırılımı'!H2440+'Mecra Kırılımı'!H2480+'Mecra Kırılımı'!H2520+'Mecra Kırılımı'!H2560+'Mecra Kırılımı'!H2600+'Mecra Kırılımı'!H2640+'Mecra Kırılımı'!H2680+'Mecra Kırılımı'!H2720+'Mecra Kırılımı'!H2760+'Mecra Kırılımı'!H2800</f>
        <v>0</v>
      </c>
      <c r="I158" s="215">
        <f>+'Mecra Kırılımı'!I1880+'Mecra Kırılımı'!I1920+'Mecra Kırılımı'!I1960+'Mecra Kırılımı'!I2000+'Mecra Kırılımı'!I2040+'Mecra Kırılımı'!I2080+'Mecra Kırılımı'!I2120+'Mecra Kırılımı'!I2160+'Mecra Kırılımı'!I2200+'Mecra Kırılımı'!I2240+'Mecra Kırılımı'!I2280+'Mecra Kırılımı'!I2320+'Mecra Kırılımı'!I2360+'Mecra Kırılımı'!I2400+'Mecra Kırılımı'!I2440+'Mecra Kırılımı'!I2480+'Mecra Kırılımı'!I2520+'Mecra Kırılımı'!I2560+'Mecra Kırılımı'!I2600+'Mecra Kırılımı'!I2640+'Mecra Kırılımı'!I2680+'Mecra Kırılımı'!I2720+'Mecra Kırılımı'!I2760+'Mecra Kırılımı'!I2800</f>
        <v>0</v>
      </c>
      <c r="J158" s="215">
        <f>+'Mecra Kırılımı'!J1880+'Mecra Kırılımı'!J1920+'Mecra Kırılımı'!J1960+'Mecra Kırılımı'!J2000+'Mecra Kırılımı'!J2040+'Mecra Kırılımı'!J2080+'Mecra Kırılımı'!J2120+'Mecra Kırılımı'!J2160+'Mecra Kırılımı'!J2200+'Mecra Kırılımı'!J2240+'Mecra Kırılımı'!J2280+'Mecra Kırılımı'!J2320+'Mecra Kırılımı'!J2360+'Mecra Kırılımı'!J2400+'Mecra Kırılımı'!J2440+'Mecra Kırılımı'!J2480+'Mecra Kırılımı'!J2520+'Mecra Kırılımı'!J2560+'Mecra Kırılımı'!J2600+'Mecra Kırılımı'!J2640+'Mecra Kırılımı'!J2680+'Mecra Kırılımı'!J2720+'Mecra Kırılımı'!J2760+'Mecra Kırılımı'!J2800</f>
        <v>0</v>
      </c>
      <c r="K158" s="215">
        <f>+'Mecra Kırılımı'!K1880+'Mecra Kırılımı'!K1920+'Mecra Kırılımı'!K1960+'Mecra Kırılımı'!K2000+'Mecra Kırılımı'!K2040+'Mecra Kırılımı'!K2080+'Mecra Kırılımı'!K2120+'Mecra Kırılımı'!K2160+'Mecra Kırılımı'!K2200+'Mecra Kırılımı'!K2240+'Mecra Kırılımı'!K2280+'Mecra Kırılımı'!K2320+'Mecra Kırılımı'!K2360+'Mecra Kırılımı'!K2400+'Mecra Kırılımı'!K2440+'Mecra Kırılımı'!K2480+'Mecra Kırılımı'!K2520+'Mecra Kırılımı'!K2560+'Mecra Kırılımı'!K2600+'Mecra Kırılımı'!K2640+'Mecra Kırılımı'!K2680+'Mecra Kırılımı'!K2720+'Mecra Kırılımı'!K2760+'Mecra Kırılımı'!K2800</f>
        <v>0</v>
      </c>
      <c r="L158" s="215">
        <f>+'Mecra Kırılımı'!L1880+'Mecra Kırılımı'!L1920+'Mecra Kırılımı'!L1960+'Mecra Kırılımı'!L2000+'Mecra Kırılımı'!L2040+'Mecra Kırılımı'!L2080+'Mecra Kırılımı'!L2120+'Mecra Kırılımı'!L2160+'Mecra Kırılımı'!L2200+'Mecra Kırılımı'!L2240+'Mecra Kırılımı'!L2280+'Mecra Kırılımı'!L2320+'Mecra Kırılımı'!L2360+'Mecra Kırılımı'!L2400+'Mecra Kırılımı'!L2440+'Mecra Kırılımı'!L2480+'Mecra Kırılımı'!L2520+'Mecra Kırılımı'!L2560+'Mecra Kırılımı'!L2600+'Mecra Kırılımı'!L2640+'Mecra Kırılımı'!L2680+'Mecra Kırılımı'!L2720+'Mecra Kırılımı'!L2760+'Mecra Kırılımı'!L2800</f>
        <v>0</v>
      </c>
      <c r="M158" s="215">
        <f>+'Mecra Kırılımı'!M1880+'Mecra Kırılımı'!M1920+'Mecra Kırılımı'!M1960+'Mecra Kırılımı'!M2000+'Mecra Kırılımı'!M2040+'Mecra Kırılımı'!M2080+'Mecra Kırılımı'!M2120+'Mecra Kırılımı'!M2160+'Mecra Kırılımı'!M2200+'Mecra Kırılımı'!M2240+'Mecra Kırılımı'!M2280+'Mecra Kırılımı'!M2320+'Mecra Kırılımı'!M2360+'Mecra Kırılımı'!M2400+'Mecra Kırılımı'!M2440+'Mecra Kırılımı'!M2480+'Mecra Kırılımı'!M2520+'Mecra Kırılımı'!M2560+'Mecra Kırılımı'!M2600+'Mecra Kırılımı'!M2640+'Mecra Kırılımı'!M2680+'Mecra Kırılımı'!M2720+'Mecra Kırılımı'!M2760+'Mecra Kırılımı'!M2800</f>
        <v>0</v>
      </c>
      <c r="N158" s="215">
        <f>+'Mecra Kırılımı'!N1880+'Mecra Kırılımı'!N1920+'Mecra Kırılımı'!N1960+'Mecra Kırılımı'!N2000+'Mecra Kırılımı'!N2040+'Mecra Kırılımı'!N2080+'Mecra Kırılımı'!N2120+'Mecra Kırılımı'!N2160+'Mecra Kırılımı'!N2200+'Mecra Kırılımı'!N2240+'Mecra Kırılımı'!N2280+'Mecra Kırılımı'!N2320+'Mecra Kırılımı'!N2360+'Mecra Kırılımı'!N2400+'Mecra Kırılımı'!N2440+'Mecra Kırılımı'!N2480+'Mecra Kırılımı'!N2520+'Mecra Kırılımı'!N2560+'Mecra Kırılımı'!N2600+'Mecra Kırılımı'!N2640+'Mecra Kırılımı'!N2680+'Mecra Kırılımı'!N2720+'Mecra Kırılımı'!N2760+'Mecra Kırılımı'!N2800</f>
        <v>0</v>
      </c>
      <c r="O158" s="215">
        <f>+'Mecra Kırılımı'!O1880+'Mecra Kırılımı'!O1920+'Mecra Kırılımı'!O1960+'Mecra Kırılımı'!O2000+'Mecra Kırılımı'!O2040+'Mecra Kırılımı'!O2080+'Mecra Kırılımı'!O2120+'Mecra Kırılımı'!O2160+'Mecra Kırılımı'!O2200+'Mecra Kırılımı'!O2240+'Mecra Kırılımı'!O2280+'Mecra Kırılımı'!O2320+'Mecra Kırılımı'!O2360+'Mecra Kırılımı'!O2400+'Mecra Kırılımı'!O2440+'Mecra Kırılımı'!O2480+'Mecra Kırılımı'!O2520+'Mecra Kırılımı'!O2560+'Mecra Kırılımı'!O2600+'Mecra Kırılımı'!O2640+'Mecra Kırılımı'!O2680+'Mecra Kırılımı'!O2720+'Mecra Kırılımı'!O2760+'Mecra Kırılımı'!O2800</f>
        <v>0</v>
      </c>
      <c r="P158" s="216">
        <f t="shared" si="75"/>
        <v>0</v>
      </c>
      <c r="Q158" s="136"/>
      <c r="R158" s="8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136"/>
    </row>
    <row r="159" spans="2:32" x14ac:dyDescent="0.25">
      <c r="B159" s="400"/>
      <c r="C159" s="122" t="s">
        <v>66</v>
      </c>
      <c r="D159" s="129">
        <f>+'Mecra Kırılımı'!D1881+'Mecra Kırılımı'!D1921+'Mecra Kırılımı'!D1961+'Mecra Kırılımı'!D2001+'Mecra Kırılımı'!D2041+'Mecra Kırılımı'!D2081+'Mecra Kırılımı'!D2121+'Mecra Kırılımı'!D2161+'Mecra Kırılımı'!D2201+'Mecra Kırılımı'!D2241+'Mecra Kırılımı'!D2281+'Mecra Kırılımı'!D2321+'Mecra Kırılımı'!D2361+'Mecra Kırılımı'!D2401+'Mecra Kırılımı'!D2441+'Mecra Kırılımı'!D2481+'Mecra Kırılımı'!D2521+'Mecra Kırılımı'!D2561+'Mecra Kırılımı'!D2601+'Mecra Kırılımı'!D2641+'Mecra Kırılımı'!D2681+'Mecra Kırılımı'!D2721+'Mecra Kırılımı'!D2761+'Mecra Kırılımı'!D2801</f>
        <v>0</v>
      </c>
      <c r="E159" s="129">
        <f>+'Mecra Kırılımı'!E1881+'Mecra Kırılımı'!E1921+'Mecra Kırılımı'!E1961+'Mecra Kırılımı'!E2001+'Mecra Kırılımı'!E2041+'Mecra Kırılımı'!E2081+'Mecra Kırılımı'!E2121+'Mecra Kırılımı'!E2161+'Mecra Kırılımı'!E2201+'Mecra Kırılımı'!E2241+'Mecra Kırılımı'!E2281+'Mecra Kırılımı'!E2321+'Mecra Kırılımı'!E2361+'Mecra Kırılımı'!E2401+'Mecra Kırılımı'!E2441+'Mecra Kırılımı'!E2481+'Mecra Kırılımı'!E2521+'Mecra Kırılımı'!E2561+'Mecra Kırılımı'!E2601+'Mecra Kırılımı'!E2641+'Mecra Kırılımı'!E2681+'Mecra Kırılımı'!E2721+'Mecra Kırılımı'!E2761+'Mecra Kırılımı'!E2801</f>
        <v>0</v>
      </c>
      <c r="F159" s="129">
        <f>+'Mecra Kırılımı'!F1881+'Mecra Kırılımı'!F1921+'Mecra Kırılımı'!F1961+'Mecra Kırılımı'!F2001+'Mecra Kırılımı'!F2041+'Mecra Kırılımı'!F2081+'Mecra Kırılımı'!F2121+'Mecra Kırılımı'!F2161+'Mecra Kırılımı'!F2201+'Mecra Kırılımı'!F2241+'Mecra Kırılımı'!F2281+'Mecra Kırılımı'!F2321+'Mecra Kırılımı'!F2361+'Mecra Kırılımı'!F2401+'Mecra Kırılımı'!F2441+'Mecra Kırılımı'!F2481+'Mecra Kırılımı'!F2521+'Mecra Kırılımı'!F2561+'Mecra Kırılımı'!F2601+'Mecra Kırılımı'!F2641+'Mecra Kırılımı'!F2681+'Mecra Kırılımı'!F2721+'Mecra Kırılımı'!F2761+'Mecra Kırılımı'!F2801</f>
        <v>0</v>
      </c>
      <c r="G159" s="129">
        <f>+'Mecra Kırılımı'!G1881+'Mecra Kırılımı'!G1921+'Mecra Kırılımı'!G1961+'Mecra Kırılımı'!G2001+'Mecra Kırılımı'!G2041+'Mecra Kırılımı'!G2081+'Mecra Kırılımı'!G2121+'Mecra Kırılımı'!G2161+'Mecra Kırılımı'!G2201+'Mecra Kırılımı'!G2241+'Mecra Kırılımı'!G2281+'Mecra Kırılımı'!G2321+'Mecra Kırılımı'!G2361+'Mecra Kırılımı'!G2401+'Mecra Kırılımı'!G2441+'Mecra Kırılımı'!G2481+'Mecra Kırılımı'!G2521+'Mecra Kırılımı'!G2561+'Mecra Kırılımı'!G2601+'Mecra Kırılımı'!G2641+'Mecra Kırılımı'!G2681+'Mecra Kırılımı'!G2721+'Mecra Kırılımı'!G2761+'Mecra Kırılımı'!G2801</f>
        <v>0</v>
      </c>
      <c r="H159" s="129">
        <f>+'Mecra Kırılımı'!H1881+'Mecra Kırılımı'!H1921+'Mecra Kırılımı'!H1961+'Mecra Kırılımı'!H2001+'Mecra Kırılımı'!H2041+'Mecra Kırılımı'!H2081+'Mecra Kırılımı'!H2121+'Mecra Kırılımı'!H2161+'Mecra Kırılımı'!H2201+'Mecra Kırılımı'!H2241+'Mecra Kırılımı'!H2281+'Mecra Kırılımı'!H2321+'Mecra Kırılımı'!H2361+'Mecra Kırılımı'!H2401+'Mecra Kırılımı'!H2441+'Mecra Kırılımı'!H2481+'Mecra Kırılımı'!H2521+'Mecra Kırılımı'!H2561+'Mecra Kırılımı'!H2601+'Mecra Kırılımı'!H2641+'Mecra Kırılımı'!H2681+'Mecra Kırılımı'!H2721+'Mecra Kırılımı'!H2761+'Mecra Kırılımı'!H2801</f>
        <v>0</v>
      </c>
      <c r="I159" s="129">
        <f>+'Mecra Kırılımı'!I1881+'Mecra Kırılımı'!I1921+'Mecra Kırılımı'!I1961+'Mecra Kırılımı'!I2001+'Mecra Kırılımı'!I2041+'Mecra Kırılımı'!I2081+'Mecra Kırılımı'!I2121+'Mecra Kırılımı'!I2161+'Mecra Kırılımı'!I2201+'Mecra Kırılımı'!I2241+'Mecra Kırılımı'!I2281+'Mecra Kırılımı'!I2321+'Mecra Kırılımı'!I2361+'Mecra Kırılımı'!I2401+'Mecra Kırılımı'!I2441+'Mecra Kırılımı'!I2481+'Mecra Kırılımı'!I2521+'Mecra Kırılımı'!I2561+'Mecra Kırılımı'!I2601+'Mecra Kırılımı'!I2641+'Mecra Kırılımı'!I2681+'Mecra Kırılımı'!I2721+'Mecra Kırılımı'!I2761+'Mecra Kırılımı'!I2801</f>
        <v>0</v>
      </c>
      <c r="J159" s="129">
        <f>+'Mecra Kırılımı'!J1881+'Mecra Kırılımı'!J1921+'Mecra Kırılımı'!J1961+'Mecra Kırılımı'!J2001+'Mecra Kırılımı'!J2041+'Mecra Kırılımı'!J2081+'Mecra Kırılımı'!J2121+'Mecra Kırılımı'!J2161+'Mecra Kırılımı'!J2201+'Mecra Kırılımı'!J2241+'Mecra Kırılımı'!J2281+'Mecra Kırılımı'!J2321+'Mecra Kırılımı'!J2361+'Mecra Kırılımı'!J2401+'Mecra Kırılımı'!J2441+'Mecra Kırılımı'!J2481+'Mecra Kırılımı'!J2521+'Mecra Kırılımı'!J2561+'Mecra Kırılımı'!J2601+'Mecra Kırılımı'!J2641+'Mecra Kırılımı'!J2681+'Mecra Kırılımı'!J2721+'Mecra Kırılımı'!J2761+'Mecra Kırılımı'!J2801</f>
        <v>0</v>
      </c>
      <c r="K159" s="129">
        <f>+'Mecra Kırılımı'!K1881+'Mecra Kırılımı'!K1921+'Mecra Kırılımı'!K1961+'Mecra Kırılımı'!K2001+'Mecra Kırılımı'!K2041+'Mecra Kırılımı'!K2081+'Mecra Kırılımı'!K2121+'Mecra Kırılımı'!K2161+'Mecra Kırılımı'!K2201+'Mecra Kırılımı'!K2241+'Mecra Kırılımı'!K2281+'Mecra Kırılımı'!K2321+'Mecra Kırılımı'!K2361+'Mecra Kırılımı'!K2401+'Mecra Kırılımı'!K2441+'Mecra Kırılımı'!K2481+'Mecra Kırılımı'!K2521+'Mecra Kırılımı'!K2561+'Mecra Kırılımı'!K2601+'Mecra Kırılımı'!K2641+'Mecra Kırılımı'!K2681+'Mecra Kırılımı'!K2721+'Mecra Kırılımı'!K2761+'Mecra Kırılımı'!K2801</f>
        <v>0</v>
      </c>
      <c r="L159" s="129">
        <f>+'Mecra Kırılımı'!L1881+'Mecra Kırılımı'!L1921+'Mecra Kırılımı'!L1961+'Mecra Kırılımı'!L2001+'Mecra Kırılımı'!L2041+'Mecra Kırılımı'!L2081+'Mecra Kırılımı'!L2121+'Mecra Kırılımı'!L2161+'Mecra Kırılımı'!L2201+'Mecra Kırılımı'!L2241+'Mecra Kırılımı'!L2281+'Mecra Kırılımı'!L2321+'Mecra Kırılımı'!L2361+'Mecra Kırılımı'!L2401+'Mecra Kırılımı'!L2441+'Mecra Kırılımı'!L2481+'Mecra Kırılımı'!L2521+'Mecra Kırılımı'!L2561+'Mecra Kırılımı'!L2601+'Mecra Kırılımı'!L2641+'Mecra Kırılımı'!L2681+'Mecra Kırılımı'!L2721+'Mecra Kırılımı'!L2761+'Mecra Kırılımı'!L2801</f>
        <v>0</v>
      </c>
      <c r="M159" s="129">
        <f>+'Mecra Kırılımı'!M1881+'Mecra Kırılımı'!M1921+'Mecra Kırılımı'!M1961+'Mecra Kırılımı'!M2001+'Mecra Kırılımı'!M2041+'Mecra Kırılımı'!M2081+'Mecra Kırılımı'!M2121+'Mecra Kırılımı'!M2161+'Mecra Kırılımı'!M2201+'Mecra Kırılımı'!M2241+'Mecra Kırılımı'!M2281+'Mecra Kırılımı'!M2321+'Mecra Kırılımı'!M2361+'Mecra Kırılımı'!M2401+'Mecra Kırılımı'!M2441+'Mecra Kırılımı'!M2481+'Mecra Kırılımı'!M2521+'Mecra Kırılımı'!M2561+'Mecra Kırılımı'!M2601+'Mecra Kırılımı'!M2641+'Mecra Kırılımı'!M2681+'Mecra Kırılımı'!M2721+'Mecra Kırılımı'!M2761+'Mecra Kırılımı'!M2801</f>
        <v>0</v>
      </c>
      <c r="N159" s="129">
        <f>+'Mecra Kırılımı'!N1881+'Mecra Kırılımı'!N1921+'Mecra Kırılımı'!N1961+'Mecra Kırılımı'!N2001+'Mecra Kırılımı'!N2041+'Mecra Kırılımı'!N2081+'Mecra Kırılımı'!N2121+'Mecra Kırılımı'!N2161+'Mecra Kırılımı'!N2201+'Mecra Kırılımı'!N2241+'Mecra Kırılımı'!N2281+'Mecra Kırılımı'!N2321+'Mecra Kırılımı'!N2361+'Mecra Kırılımı'!N2401+'Mecra Kırılımı'!N2441+'Mecra Kırılımı'!N2481+'Mecra Kırılımı'!N2521+'Mecra Kırılımı'!N2561+'Mecra Kırılımı'!N2601+'Mecra Kırılımı'!N2641+'Mecra Kırılımı'!N2681+'Mecra Kırılımı'!N2721+'Mecra Kırılımı'!N2761+'Mecra Kırılımı'!N2801</f>
        <v>0</v>
      </c>
      <c r="O159" s="129">
        <f>+'Mecra Kırılımı'!O1881+'Mecra Kırılımı'!O1921+'Mecra Kırılımı'!O1961+'Mecra Kırılımı'!O2001+'Mecra Kırılımı'!O2041+'Mecra Kırılımı'!O2081+'Mecra Kırılımı'!O2121+'Mecra Kırılımı'!O2161+'Mecra Kırılımı'!O2201+'Mecra Kırılımı'!O2241+'Mecra Kırılımı'!O2281+'Mecra Kırılımı'!O2321+'Mecra Kırılımı'!O2361+'Mecra Kırılımı'!O2401+'Mecra Kırılımı'!O2441+'Mecra Kırılımı'!O2481+'Mecra Kırılımı'!O2521+'Mecra Kırılımı'!O2561+'Mecra Kırılımı'!O2601+'Mecra Kırılımı'!O2641+'Mecra Kırılımı'!O2681+'Mecra Kırılımı'!O2721+'Mecra Kırılımı'!O2761+'Mecra Kırılımı'!O2801</f>
        <v>0</v>
      </c>
      <c r="P159" s="144">
        <f t="shared" si="52"/>
        <v>0</v>
      </c>
      <c r="Q159" s="4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136"/>
    </row>
    <row r="160" spans="2:32" x14ac:dyDescent="0.25">
      <c r="B160" s="400"/>
      <c r="C160" s="122" t="s">
        <v>67</v>
      </c>
      <c r="D160" s="129">
        <f>+'Mecra Kırılımı'!D1882+'Mecra Kırılımı'!D1922+'Mecra Kırılımı'!D1962+'Mecra Kırılımı'!D2002+'Mecra Kırılımı'!D2042+'Mecra Kırılımı'!D2082+'Mecra Kırılımı'!D2122+'Mecra Kırılımı'!D2162+'Mecra Kırılımı'!D2202+'Mecra Kırılımı'!D2242+'Mecra Kırılımı'!D2282+'Mecra Kırılımı'!D2322+'Mecra Kırılımı'!D2362+'Mecra Kırılımı'!D2402+'Mecra Kırılımı'!D2442+'Mecra Kırılımı'!D2482+'Mecra Kırılımı'!D2522+'Mecra Kırılımı'!D2562+'Mecra Kırılımı'!D2602+'Mecra Kırılımı'!D2642+'Mecra Kırılımı'!D2682+'Mecra Kırılımı'!D2722+'Mecra Kırılımı'!D2762+'Mecra Kırılımı'!D2802</f>
        <v>0</v>
      </c>
      <c r="E160" s="129">
        <f>+'Mecra Kırılımı'!E1882+'Mecra Kırılımı'!E1922+'Mecra Kırılımı'!E1962+'Mecra Kırılımı'!E2002+'Mecra Kırılımı'!E2042+'Mecra Kırılımı'!E2082+'Mecra Kırılımı'!E2122+'Mecra Kırılımı'!E2162+'Mecra Kırılımı'!E2202+'Mecra Kırılımı'!E2242+'Mecra Kırılımı'!E2282+'Mecra Kırılımı'!E2322+'Mecra Kırılımı'!E2362+'Mecra Kırılımı'!E2402+'Mecra Kırılımı'!E2442+'Mecra Kırılımı'!E2482+'Mecra Kırılımı'!E2522+'Mecra Kırılımı'!E2562+'Mecra Kırılımı'!E2602+'Mecra Kırılımı'!E2642+'Mecra Kırılımı'!E2682+'Mecra Kırılımı'!E2722+'Mecra Kırılımı'!E2762+'Mecra Kırılımı'!E2802</f>
        <v>0</v>
      </c>
      <c r="F160" s="129">
        <f>+'Mecra Kırılımı'!F1882+'Mecra Kırılımı'!F1922+'Mecra Kırılımı'!F1962+'Mecra Kırılımı'!F2002+'Mecra Kırılımı'!F2042+'Mecra Kırılımı'!F2082+'Mecra Kırılımı'!F2122+'Mecra Kırılımı'!F2162+'Mecra Kırılımı'!F2202+'Mecra Kırılımı'!F2242+'Mecra Kırılımı'!F2282+'Mecra Kırılımı'!F2322+'Mecra Kırılımı'!F2362+'Mecra Kırılımı'!F2402+'Mecra Kırılımı'!F2442+'Mecra Kırılımı'!F2482+'Mecra Kırılımı'!F2522+'Mecra Kırılımı'!F2562+'Mecra Kırılımı'!F2602+'Mecra Kırılımı'!F2642+'Mecra Kırılımı'!F2682+'Mecra Kırılımı'!F2722+'Mecra Kırılımı'!F2762+'Mecra Kırılımı'!F2802</f>
        <v>0</v>
      </c>
      <c r="G160" s="129">
        <f>+'Mecra Kırılımı'!G1882+'Mecra Kırılımı'!G1922+'Mecra Kırılımı'!G1962+'Mecra Kırılımı'!G2002+'Mecra Kırılımı'!G2042+'Mecra Kırılımı'!G2082+'Mecra Kırılımı'!G2122+'Mecra Kırılımı'!G2162+'Mecra Kırılımı'!G2202+'Mecra Kırılımı'!G2242+'Mecra Kırılımı'!G2282+'Mecra Kırılımı'!G2322+'Mecra Kırılımı'!G2362+'Mecra Kırılımı'!G2402+'Mecra Kırılımı'!G2442+'Mecra Kırılımı'!G2482+'Mecra Kırılımı'!G2522+'Mecra Kırılımı'!G2562+'Mecra Kırılımı'!G2602+'Mecra Kırılımı'!G2642+'Mecra Kırılımı'!G2682+'Mecra Kırılımı'!G2722+'Mecra Kırılımı'!G2762+'Mecra Kırılımı'!G2802</f>
        <v>0</v>
      </c>
      <c r="H160" s="129">
        <f>+'Mecra Kırılımı'!H1882+'Mecra Kırılımı'!H1922+'Mecra Kırılımı'!H1962+'Mecra Kırılımı'!H2002+'Mecra Kırılımı'!H2042+'Mecra Kırılımı'!H2082+'Mecra Kırılımı'!H2122+'Mecra Kırılımı'!H2162+'Mecra Kırılımı'!H2202+'Mecra Kırılımı'!H2242+'Mecra Kırılımı'!H2282+'Mecra Kırılımı'!H2322+'Mecra Kırılımı'!H2362+'Mecra Kırılımı'!H2402+'Mecra Kırılımı'!H2442+'Mecra Kırılımı'!H2482+'Mecra Kırılımı'!H2522+'Mecra Kırılımı'!H2562+'Mecra Kırılımı'!H2602+'Mecra Kırılımı'!H2642+'Mecra Kırılımı'!H2682+'Mecra Kırılımı'!H2722+'Mecra Kırılımı'!H2762+'Mecra Kırılımı'!H2802</f>
        <v>0</v>
      </c>
      <c r="I160" s="129">
        <f>+'Mecra Kırılımı'!I1882+'Mecra Kırılımı'!I1922+'Mecra Kırılımı'!I1962+'Mecra Kırılımı'!I2002+'Mecra Kırılımı'!I2042+'Mecra Kırılımı'!I2082+'Mecra Kırılımı'!I2122+'Mecra Kırılımı'!I2162+'Mecra Kırılımı'!I2202+'Mecra Kırılımı'!I2242+'Mecra Kırılımı'!I2282+'Mecra Kırılımı'!I2322+'Mecra Kırılımı'!I2362+'Mecra Kırılımı'!I2402+'Mecra Kırılımı'!I2442+'Mecra Kırılımı'!I2482+'Mecra Kırılımı'!I2522+'Mecra Kırılımı'!I2562+'Mecra Kırılımı'!I2602+'Mecra Kırılımı'!I2642+'Mecra Kırılımı'!I2682+'Mecra Kırılımı'!I2722+'Mecra Kırılımı'!I2762+'Mecra Kırılımı'!I2802</f>
        <v>0</v>
      </c>
      <c r="J160" s="129">
        <f>+'Mecra Kırılımı'!J1882+'Mecra Kırılımı'!J1922+'Mecra Kırılımı'!J1962+'Mecra Kırılımı'!J2002+'Mecra Kırılımı'!J2042+'Mecra Kırılımı'!J2082+'Mecra Kırılımı'!J2122+'Mecra Kırılımı'!J2162+'Mecra Kırılımı'!J2202+'Mecra Kırılımı'!J2242+'Mecra Kırılımı'!J2282+'Mecra Kırılımı'!J2322+'Mecra Kırılımı'!J2362+'Mecra Kırılımı'!J2402+'Mecra Kırılımı'!J2442+'Mecra Kırılımı'!J2482+'Mecra Kırılımı'!J2522+'Mecra Kırılımı'!J2562+'Mecra Kırılımı'!J2602+'Mecra Kırılımı'!J2642+'Mecra Kırılımı'!J2682+'Mecra Kırılımı'!J2722+'Mecra Kırılımı'!J2762+'Mecra Kırılımı'!J2802</f>
        <v>0</v>
      </c>
      <c r="K160" s="129">
        <f>+'Mecra Kırılımı'!K1882+'Mecra Kırılımı'!K1922+'Mecra Kırılımı'!K1962+'Mecra Kırılımı'!K2002+'Mecra Kırılımı'!K2042+'Mecra Kırılımı'!K2082+'Mecra Kırılımı'!K2122+'Mecra Kırılımı'!K2162+'Mecra Kırılımı'!K2202+'Mecra Kırılımı'!K2242+'Mecra Kırılımı'!K2282+'Mecra Kırılımı'!K2322+'Mecra Kırılımı'!K2362+'Mecra Kırılımı'!K2402+'Mecra Kırılımı'!K2442+'Mecra Kırılımı'!K2482+'Mecra Kırılımı'!K2522+'Mecra Kırılımı'!K2562+'Mecra Kırılımı'!K2602+'Mecra Kırılımı'!K2642+'Mecra Kırılımı'!K2682+'Mecra Kırılımı'!K2722+'Mecra Kırılımı'!K2762+'Mecra Kırılımı'!K2802</f>
        <v>0</v>
      </c>
      <c r="L160" s="129">
        <f>+'Mecra Kırılımı'!L1882+'Mecra Kırılımı'!L1922+'Mecra Kırılımı'!L1962+'Mecra Kırılımı'!L2002+'Mecra Kırılımı'!L2042+'Mecra Kırılımı'!L2082+'Mecra Kırılımı'!L2122+'Mecra Kırılımı'!L2162+'Mecra Kırılımı'!L2202+'Mecra Kırılımı'!L2242+'Mecra Kırılımı'!L2282+'Mecra Kırılımı'!L2322+'Mecra Kırılımı'!L2362+'Mecra Kırılımı'!L2402+'Mecra Kırılımı'!L2442+'Mecra Kırılımı'!L2482+'Mecra Kırılımı'!L2522+'Mecra Kırılımı'!L2562+'Mecra Kırılımı'!L2602+'Mecra Kırılımı'!L2642+'Mecra Kırılımı'!L2682+'Mecra Kırılımı'!L2722+'Mecra Kırılımı'!L2762+'Mecra Kırılımı'!L2802</f>
        <v>0</v>
      </c>
      <c r="M160" s="129">
        <f>+'Mecra Kırılımı'!M1882+'Mecra Kırılımı'!M1922+'Mecra Kırılımı'!M1962+'Mecra Kırılımı'!M2002+'Mecra Kırılımı'!M2042+'Mecra Kırılımı'!M2082+'Mecra Kırılımı'!M2122+'Mecra Kırılımı'!M2162+'Mecra Kırılımı'!M2202+'Mecra Kırılımı'!M2242+'Mecra Kırılımı'!M2282+'Mecra Kırılımı'!M2322+'Mecra Kırılımı'!M2362+'Mecra Kırılımı'!M2402+'Mecra Kırılımı'!M2442+'Mecra Kırılımı'!M2482+'Mecra Kırılımı'!M2522+'Mecra Kırılımı'!M2562+'Mecra Kırılımı'!M2602+'Mecra Kırılımı'!M2642+'Mecra Kırılımı'!M2682+'Mecra Kırılımı'!M2722+'Mecra Kırılımı'!M2762+'Mecra Kırılımı'!M2802</f>
        <v>0</v>
      </c>
      <c r="N160" s="129">
        <f>+'Mecra Kırılımı'!N1882+'Mecra Kırılımı'!N1922+'Mecra Kırılımı'!N1962+'Mecra Kırılımı'!N2002+'Mecra Kırılımı'!N2042+'Mecra Kırılımı'!N2082+'Mecra Kırılımı'!N2122+'Mecra Kırılımı'!N2162+'Mecra Kırılımı'!N2202+'Mecra Kırılımı'!N2242+'Mecra Kırılımı'!N2282+'Mecra Kırılımı'!N2322+'Mecra Kırılımı'!N2362+'Mecra Kırılımı'!N2402+'Mecra Kırılımı'!N2442+'Mecra Kırılımı'!N2482+'Mecra Kırılımı'!N2522+'Mecra Kırılımı'!N2562+'Mecra Kırılımı'!N2602+'Mecra Kırılımı'!N2642+'Mecra Kırılımı'!N2682+'Mecra Kırılımı'!N2722+'Mecra Kırılımı'!N2762+'Mecra Kırılımı'!N2802</f>
        <v>0</v>
      </c>
      <c r="O160" s="129">
        <f>+'Mecra Kırılımı'!O1882+'Mecra Kırılımı'!O1922+'Mecra Kırılımı'!O1962+'Mecra Kırılımı'!O2002+'Mecra Kırılımı'!O2042+'Mecra Kırılımı'!O2082+'Mecra Kırılımı'!O2122+'Mecra Kırılımı'!O2162+'Mecra Kırılımı'!O2202+'Mecra Kırılımı'!O2242+'Mecra Kırılımı'!O2282+'Mecra Kırılımı'!O2322+'Mecra Kırılımı'!O2362+'Mecra Kırılımı'!O2402+'Mecra Kırılımı'!O2442+'Mecra Kırılımı'!O2482+'Mecra Kırılımı'!O2522+'Mecra Kırılımı'!O2562+'Mecra Kırılımı'!O2602+'Mecra Kırılımı'!O2642+'Mecra Kırılımı'!O2682+'Mecra Kırılımı'!O2722+'Mecra Kırılımı'!O2762+'Mecra Kırılımı'!O2802</f>
        <v>0</v>
      </c>
      <c r="P160" s="144">
        <f t="shared" si="52"/>
        <v>0</v>
      </c>
      <c r="Q160" s="9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136"/>
    </row>
    <row r="161" spans="2:32" x14ac:dyDescent="0.25">
      <c r="B161" s="400"/>
      <c r="C161" s="122" t="s">
        <v>68</v>
      </c>
      <c r="D161" s="129">
        <f>+'Mecra Kırılımı'!D1883+'Mecra Kırılımı'!D1923+'Mecra Kırılımı'!D1963+'Mecra Kırılımı'!D2003+'Mecra Kırılımı'!D2043+'Mecra Kırılımı'!D2083+'Mecra Kırılımı'!D2123+'Mecra Kırılımı'!D2163+'Mecra Kırılımı'!D2203+'Mecra Kırılımı'!D2243+'Mecra Kırılımı'!D2283+'Mecra Kırılımı'!D2323+'Mecra Kırılımı'!D2363+'Mecra Kırılımı'!D2403+'Mecra Kırılımı'!D2443+'Mecra Kırılımı'!D2483+'Mecra Kırılımı'!D2523+'Mecra Kırılımı'!D2563+'Mecra Kırılımı'!D2603+'Mecra Kırılımı'!D2643+'Mecra Kırılımı'!D2683+'Mecra Kırılımı'!D2723+'Mecra Kırılımı'!D2763+'Mecra Kırılımı'!D2803</f>
        <v>3300</v>
      </c>
      <c r="E161" s="129">
        <f>+'Mecra Kırılımı'!E1883+'Mecra Kırılımı'!E1923+'Mecra Kırılımı'!E1963+'Mecra Kırılımı'!E2003+'Mecra Kırılımı'!E2043+'Mecra Kırılımı'!E2083+'Mecra Kırılımı'!E2123+'Mecra Kırılımı'!E2163+'Mecra Kırılımı'!E2203+'Mecra Kırılımı'!E2243+'Mecra Kırılımı'!E2283+'Mecra Kırılımı'!E2323+'Mecra Kırılımı'!E2363+'Mecra Kırılımı'!E2403+'Mecra Kırılımı'!E2443+'Mecra Kırılımı'!E2483+'Mecra Kırılımı'!E2523+'Mecra Kırılımı'!E2563+'Mecra Kırılımı'!E2603+'Mecra Kırılımı'!E2643+'Mecra Kırılımı'!E2683+'Mecra Kırılımı'!E2723+'Mecra Kırılımı'!E2763+'Mecra Kırılımı'!E2803</f>
        <v>5316</v>
      </c>
      <c r="F161" s="129">
        <f>+'Mecra Kırılımı'!F1883+'Mecra Kırılımı'!F1923+'Mecra Kırılımı'!F1963+'Mecra Kırılımı'!F2003+'Mecra Kırılımı'!F2043+'Mecra Kırılımı'!F2083+'Mecra Kırılımı'!F2123+'Mecra Kırılımı'!F2163+'Mecra Kırılımı'!F2203+'Mecra Kırılımı'!F2243+'Mecra Kırılımı'!F2283+'Mecra Kırılımı'!F2323+'Mecra Kırılımı'!F2363+'Mecra Kırılımı'!F2403+'Mecra Kırılımı'!F2443+'Mecra Kırılımı'!F2483+'Mecra Kırılımı'!F2523+'Mecra Kırılımı'!F2563+'Mecra Kırılımı'!F2603+'Mecra Kırılımı'!F2643+'Mecra Kırılımı'!F2683+'Mecra Kırılımı'!F2723+'Mecra Kırılımı'!F2763+'Mecra Kırılımı'!F2803</f>
        <v>1806</v>
      </c>
      <c r="G161" s="129">
        <f>+'Mecra Kırılımı'!G1883+'Mecra Kırılımı'!G1923+'Mecra Kırılımı'!G1963+'Mecra Kırılımı'!G2003+'Mecra Kırılımı'!G2043+'Mecra Kırılımı'!G2083+'Mecra Kırılımı'!G2123+'Mecra Kırılımı'!G2163+'Mecra Kırılımı'!G2203+'Mecra Kırılımı'!G2243+'Mecra Kırılımı'!G2283+'Mecra Kırılımı'!G2323+'Mecra Kırılımı'!G2363+'Mecra Kırılımı'!G2403+'Mecra Kırılımı'!G2443+'Mecra Kırılımı'!G2483+'Mecra Kırılımı'!G2523+'Mecra Kırılımı'!G2563+'Mecra Kırılımı'!G2603+'Mecra Kırılımı'!G2643+'Mecra Kırılımı'!G2683+'Mecra Kırılımı'!G2723+'Mecra Kırılımı'!G2763+'Mecra Kırılımı'!G2803</f>
        <v>0</v>
      </c>
      <c r="H161" s="129">
        <f>+'Mecra Kırılımı'!H1883+'Mecra Kırılımı'!H1923+'Mecra Kırılımı'!H1963+'Mecra Kırılımı'!H2003+'Mecra Kırılımı'!H2043+'Mecra Kırılımı'!H2083+'Mecra Kırılımı'!H2123+'Mecra Kırılımı'!H2163+'Mecra Kırılımı'!H2203+'Mecra Kırılımı'!H2243+'Mecra Kırılımı'!H2283+'Mecra Kırılımı'!H2323+'Mecra Kırılımı'!H2363+'Mecra Kırılımı'!H2403+'Mecra Kırılımı'!H2443+'Mecra Kırılımı'!H2483+'Mecra Kırılımı'!H2523+'Mecra Kırılımı'!H2563+'Mecra Kırılımı'!H2603+'Mecra Kırılımı'!H2643+'Mecra Kırılımı'!H2683+'Mecra Kırılımı'!H2723+'Mecra Kırılımı'!H2763+'Mecra Kırılımı'!H2803</f>
        <v>1355000</v>
      </c>
      <c r="I161" s="129">
        <f>+'Mecra Kırılımı'!I1883+'Mecra Kırılımı'!I1923+'Mecra Kırılımı'!I1963+'Mecra Kırılımı'!I2003+'Mecra Kırılımı'!I2043+'Mecra Kırılımı'!I2083+'Mecra Kırılımı'!I2123+'Mecra Kırılımı'!I2163+'Mecra Kırılımı'!I2203+'Mecra Kırılımı'!I2243+'Mecra Kırılımı'!I2283+'Mecra Kırılımı'!I2323+'Mecra Kırılımı'!I2363+'Mecra Kırılımı'!I2403+'Mecra Kırılımı'!I2443+'Mecra Kırılımı'!I2483+'Mecra Kırılımı'!I2523+'Mecra Kırılımı'!I2563+'Mecra Kırılımı'!I2603+'Mecra Kırılımı'!I2643+'Mecra Kırılımı'!I2683+'Mecra Kırılımı'!I2723+'Mecra Kırılımı'!I2763+'Mecra Kırılımı'!I2803</f>
        <v>0</v>
      </c>
      <c r="J161" s="129">
        <f>+'Mecra Kırılımı'!J1883+'Mecra Kırılımı'!J1923+'Mecra Kırılımı'!J1963+'Mecra Kırılımı'!J2003+'Mecra Kırılımı'!J2043+'Mecra Kırılımı'!J2083+'Mecra Kırılımı'!J2123+'Mecra Kırılımı'!J2163+'Mecra Kırılımı'!J2203+'Mecra Kırılımı'!J2243+'Mecra Kırılımı'!J2283+'Mecra Kırılımı'!J2323+'Mecra Kırılımı'!J2363+'Mecra Kırılımı'!J2403+'Mecra Kırılımı'!J2443+'Mecra Kırılımı'!J2483+'Mecra Kırılımı'!J2523+'Mecra Kırılımı'!J2563+'Mecra Kırılımı'!J2603+'Mecra Kırılımı'!J2643+'Mecra Kırılımı'!J2683+'Mecra Kırılımı'!J2723+'Mecra Kırılımı'!J2763+'Mecra Kırılımı'!J2803</f>
        <v>0</v>
      </c>
      <c r="K161" s="129">
        <f>+'Mecra Kırılımı'!K1883+'Mecra Kırılımı'!K1923+'Mecra Kırılımı'!K1963+'Mecra Kırılımı'!K2003+'Mecra Kırılımı'!K2043+'Mecra Kırılımı'!K2083+'Mecra Kırılımı'!K2123+'Mecra Kırılımı'!K2163+'Mecra Kırılımı'!K2203+'Mecra Kırılımı'!K2243+'Mecra Kırılımı'!K2283+'Mecra Kırılımı'!K2323+'Mecra Kırılımı'!K2363+'Mecra Kırılımı'!K2403+'Mecra Kırılımı'!K2443+'Mecra Kırılımı'!K2483+'Mecra Kırılımı'!K2523+'Mecra Kırılımı'!K2563+'Mecra Kırılımı'!K2603+'Mecra Kırılımı'!K2643+'Mecra Kırılımı'!K2683+'Mecra Kırılımı'!K2723+'Mecra Kırılımı'!K2763+'Mecra Kırılımı'!K2803</f>
        <v>0</v>
      </c>
      <c r="L161" s="129">
        <f>+'Mecra Kırılımı'!L1883+'Mecra Kırılımı'!L1923+'Mecra Kırılımı'!L1963+'Mecra Kırılımı'!L2003+'Mecra Kırılımı'!L2043+'Mecra Kırılımı'!L2083+'Mecra Kırılımı'!L2123+'Mecra Kırılımı'!L2163+'Mecra Kırılımı'!L2203+'Mecra Kırılımı'!L2243+'Mecra Kırılımı'!L2283+'Mecra Kırılımı'!L2323+'Mecra Kırılımı'!L2363+'Mecra Kırılımı'!L2403+'Mecra Kırılımı'!L2443+'Mecra Kırılımı'!L2483+'Mecra Kırılımı'!L2523+'Mecra Kırılımı'!L2563+'Mecra Kırılımı'!L2603+'Mecra Kırılımı'!L2643+'Mecra Kırılımı'!L2683+'Mecra Kırılımı'!L2723+'Mecra Kırılımı'!L2763+'Mecra Kırılımı'!L2803</f>
        <v>460500</v>
      </c>
      <c r="M161" s="129">
        <f>+'Mecra Kırılımı'!M1883+'Mecra Kırılımı'!M1923+'Mecra Kırılımı'!M1963+'Mecra Kırılımı'!M2003+'Mecra Kırılımı'!M2043+'Mecra Kırılımı'!M2083+'Mecra Kırılımı'!M2123+'Mecra Kırılımı'!M2163+'Mecra Kırılımı'!M2203+'Mecra Kırılımı'!M2243+'Mecra Kırılımı'!M2283+'Mecra Kırılımı'!M2323+'Mecra Kırılımı'!M2363+'Mecra Kırılımı'!M2403+'Mecra Kırılımı'!M2443+'Mecra Kırılımı'!M2483+'Mecra Kırılımı'!M2523+'Mecra Kırılımı'!M2563+'Mecra Kırılımı'!M2603+'Mecra Kırılımı'!M2643+'Mecra Kırılımı'!M2683+'Mecra Kırılımı'!M2723+'Mecra Kırılımı'!M2763+'Mecra Kırılımı'!M2803</f>
        <v>0</v>
      </c>
      <c r="N161" s="129">
        <f>+'Mecra Kırılımı'!N1883+'Mecra Kırılımı'!N1923+'Mecra Kırılımı'!N1963+'Mecra Kırılımı'!N2003+'Mecra Kırılımı'!N2043+'Mecra Kırılımı'!N2083+'Mecra Kırılımı'!N2123+'Mecra Kırılımı'!N2163+'Mecra Kırılımı'!N2203+'Mecra Kırılımı'!N2243+'Mecra Kırılımı'!N2283+'Mecra Kırılımı'!N2323+'Mecra Kırılımı'!N2363+'Mecra Kırılımı'!N2403+'Mecra Kırılımı'!N2443+'Mecra Kırılımı'!N2483+'Mecra Kırılımı'!N2523+'Mecra Kırılımı'!N2563+'Mecra Kırılımı'!N2603+'Mecra Kırılımı'!N2643+'Mecra Kırılımı'!N2683+'Mecra Kırılımı'!N2723+'Mecra Kırılımı'!N2763+'Mecra Kırılımı'!N2803</f>
        <v>0</v>
      </c>
      <c r="O161" s="129">
        <f>+'Mecra Kırılımı'!O1883+'Mecra Kırılımı'!O1923+'Mecra Kırılımı'!O1963+'Mecra Kırılımı'!O2003+'Mecra Kırılımı'!O2043+'Mecra Kırılımı'!O2083+'Mecra Kırılımı'!O2123+'Mecra Kırılımı'!O2163+'Mecra Kırılımı'!O2203+'Mecra Kırılımı'!O2243+'Mecra Kırılımı'!O2283+'Mecra Kırılımı'!O2323+'Mecra Kırılımı'!O2363+'Mecra Kırılımı'!O2403+'Mecra Kırılımı'!O2443+'Mecra Kırılımı'!O2483+'Mecra Kırılımı'!O2523+'Mecra Kırılımı'!O2563+'Mecra Kırılımı'!O2603+'Mecra Kırılımı'!O2643+'Mecra Kırılımı'!O2683+'Mecra Kırılımı'!O2723+'Mecra Kırılımı'!O2763+'Mecra Kırılımı'!O2803</f>
        <v>0</v>
      </c>
      <c r="P161" s="144">
        <f t="shared" si="52"/>
        <v>1825922</v>
      </c>
      <c r="Q161" s="9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136"/>
    </row>
    <row r="162" spans="2:32" ht="15.75" thickBot="1" x14ac:dyDescent="0.3">
      <c r="B162" s="401"/>
      <c r="C162" s="126" t="s">
        <v>55</v>
      </c>
      <c r="D162" s="56">
        <f>+D161+D160+D159+D139+D138+D137+D136+D135+D134+D123</f>
        <v>13465</v>
      </c>
      <c r="E162" s="56">
        <f t="shared" ref="E162" si="76">+E161+E160+E159+E139+E138+E137+E136+E135+E134+E123</f>
        <v>465285.24719999998</v>
      </c>
      <c r="F162" s="56">
        <f t="shared" ref="F162" si="77">+F161+F160+F159+F139+F138+F137+F136+F135+F134+F123</f>
        <v>237835.07159999991</v>
      </c>
      <c r="G162" s="56">
        <f t="shared" ref="G162" si="78">+G161+G160+G159+G139+G138+G137+G136+G135+G134+G123</f>
        <v>9452990.909599999</v>
      </c>
      <c r="H162" s="56">
        <f t="shared" ref="H162" si="79">+H161+H160+H159+H139+H138+H137+H136+H135+H134+H123</f>
        <v>12076575.266199999</v>
      </c>
      <c r="I162" s="56">
        <f t="shared" ref="I162" si="80">+I161+I160+I159+I139+I138+I137+I136+I135+I134+I123</f>
        <v>13459242.597674493</v>
      </c>
      <c r="J162" s="56">
        <f t="shared" ref="J162" si="81">+J161+J160+J159+J139+J138+J137+J136+J135+J134+J123</f>
        <v>6577754.1314380951</v>
      </c>
      <c r="K162" s="56">
        <f t="shared" ref="K162" si="82">+K161+K160+K159+K139+K138+K137+K136+K135+K134+K123</f>
        <v>4007937.3156936481</v>
      </c>
      <c r="L162" s="56">
        <f t="shared" ref="L162" si="83">+L161+L160+L159+L139+L138+L137+L136+L135+L134+L123</f>
        <v>1869874.6623524877</v>
      </c>
      <c r="M162" s="56">
        <f t="shared" ref="M162" si="84">+M161+M160+M159+M139+M138+M137+M136+M135+M134+M123</f>
        <v>102530</v>
      </c>
      <c r="N162" s="56">
        <f t="shared" ref="N162" si="85">+N161+N160+N159+N139+N138+N137+N136+N135+N134+N123</f>
        <v>13315</v>
      </c>
      <c r="O162" s="56">
        <f>+O161+O160+O159+O139+O138+O137+O136+O135+O134+O123</f>
        <v>9350</v>
      </c>
      <c r="P162" s="56">
        <f t="shared" si="52"/>
        <v>48286155.201758713</v>
      </c>
      <c r="Q162" s="9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136"/>
    </row>
    <row r="163" spans="2:32" x14ac:dyDescent="0.25">
      <c r="B163" s="4"/>
      <c r="C163" s="4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119">
        <f t="shared" si="52"/>
        <v>0</v>
      </c>
      <c r="Q163" s="4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136"/>
    </row>
    <row r="164" spans="2:32" x14ac:dyDescent="0.25">
      <c r="B164" s="4"/>
      <c r="C164" s="4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119">
        <f t="shared" si="52"/>
        <v>0</v>
      </c>
      <c r="Q164" s="4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136"/>
    </row>
    <row r="165" spans="2:32" ht="15.75" thickBot="1" x14ac:dyDescent="0.3">
      <c r="B165" s="4"/>
      <c r="C165" s="4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119">
        <f t="shared" si="52"/>
        <v>0</v>
      </c>
      <c r="Q165" s="4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136"/>
    </row>
    <row r="166" spans="2:32" ht="15.75" thickBot="1" x14ac:dyDescent="0.3">
      <c r="B166" s="137" t="s">
        <v>69</v>
      </c>
      <c r="C166" s="132" t="s">
        <v>42</v>
      </c>
      <c r="D166" s="132" t="s">
        <v>43</v>
      </c>
      <c r="E166" s="132" t="s">
        <v>44</v>
      </c>
      <c r="F166" s="132" t="s">
        <v>45</v>
      </c>
      <c r="G166" s="132" t="s">
        <v>46</v>
      </c>
      <c r="H166" s="132" t="s">
        <v>47</v>
      </c>
      <c r="I166" s="132" t="s">
        <v>48</v>
      </c>
      <c r="J166" s="132" t="s">
        <v>49</v>
      </c>
      <c r="K166" s="132" t="s">
        <v>50</v>
      </c>
      <c r="L166" s="132" t="s">
        <v>51</v>
      </c>
      <c r="M166" s="132" t="s">
        <v>52</v>
      </c>
      <c r="N166" s="132" t="s">
        <v>53</v>
      </c>
      <c r="O166" s="132" t="s">
        <v>54</v>
      </c>
      <c r="P166" s="120">
        <f t="shared" si="52"/>
        <v>0</v>
      </c>
      <c r="Q166" s="4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136"/>
    </row>
    <row r="167" spans="2:32" x14ac:dyDescent="0.25">
      <c r="B167" s="396" t="s">
        <v>293</v>
      </c>
      <c r="C167" s="121" t="s">
        <v>56</v>
      </c>
      <c r="D167" s="54">
        <f t="shared" ref="D167" si="86">+D3+D43+D83+D123</f>
        <v>8663680.658160001</v>
      </c>
      <c r="E167" s="54">
        <f t="shared" ref="E167:O167" si="87">+E3+E43+E83+E123</f>
        <v>9127243.780199999</v>
      </c>
      <c r="F167" s="54">
        <f t="shared" si="87"/>
        <v>10988207.4298</v>
      </c>
      <c r="G167" s="54">
        <f t="shared" si="87"/>
        <v>16065042.1241</v>
      </c>
      <c r="H167" s="54">
        <f t="shared" si="87"/>
        <v>14922116.65301</v>
      </c>
      <c r="I167" s="54">
        <f t="shared" si="87"/>
        <v>19160578.779550418</v>
      </c>
      <c r="J167" s="54">
        <f t="shared" si="87"/>
        <v>10092213.005622987</v>
      </c>
      <c r="K167" s="54">
        <f t="shared" si="87"/>
        <v>6522508.760438635</v>
      </c>
      <c r="L167" s="54">
        <f t="shared" si="87"/>
        <v>9161937.8652766887</v>
      </c>
      <c r="M167" s="54">
        <f t="shared" si="87"/>
        <v>9757722.8484701235</v>
      </c>
      <c r="N167" s="54">
        <f t="shared" si="87"/>
        <v>6206935.0423031999</v>
      </c>
      <c r="O167" s="54">
        <f t="shared" si="87"/>
        <v>2392587.0379370125</v>
      </c>
      <c r="P167" s="55">
        <f t="shared" si="52"/>
        <v>123060773.98486906</v>
      </c>
      <c r="Q167" s="136">
        <f>+P167/$P$206</f>
        <v>0.77543137653727834</v>
      </c>
      <c r="R167" s="5">
        <f>+P167-P177</f>
        <v>117965033.98486906</v>
      </c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136"/>
    </row>
    <row r="168" spans="2:32" x14ac:dyDescent="0.25">
      <c r="B168" s="397"/>
      <c r="C168" s="123" t="s">
        <v>57</v>
      </c>
      <c r="D168" s="58">
        <f t="shared" ref="D168:O168" si="88">+D4+D44+D84+D124</f>
        <v>4255993.4509309381</v>
      </c>
      <c r="E168" s="58">
        <f t="shared" si="88"/>
        <v>3965743.0239659897</v>
      </c>
      <c r="F168" s="58">
        <f t="shared" si="88"/>
        <v>4693793.7311000004</v>
      </c>
      <c r="G168" s="58">
        <f t="shared" si="88"/>
        <v>4231856.3623924758</v>
      </c>
      <c r="H168" s="58">
        <f t="shared" si="88"/>
        <v>3290993.4219999998</v>
      </c>
      <c r="I168" s="58">
        <f t="shared" si="88"/>
        <v>4740130.091247269</v>
      </c>
      <c r="J168" s="58">
        <f t="shared" si="88"/>
        <v>3196451.8108206023</v>
      </c>
      <c r="K168" s="58">
        <f t="shared" si="88"/>
        <v>3826647.5904671471</v>
      </c>
      <c r="L168" s="58">
        <f t="shared" si="88"/>
        <v>5175590.8931378927</v>
      </c>
      <c r="M168" s="58">
        <f t="shared" si="88"/>
        <v>6208778.5368509823</v>
      </c>
      <c r="N168" s="58">
        <f t="shared" si="88"/>
        <v>4095760.995159124</v>
      </c>
      <c r="O168" s="58">
        <f t="shared" si="88"/>
        <v>1485798.7694711622</v>
      </c>
      <c r="P168" s="45">
        <f t="shared" si="52"/>
        <v>49167538.677543581</v>
      </c>
      <c r="Q168" s="9">
        <f>+P168+P171+P172</f>
        <v>63743219.492121741</v>
      </c>
      <c r="R168" s="208">
        <f>+Q168/R167</f>
        <v>0.54035689508043416</v>
      </c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136"/>
    </row>
    <row r="169" spans="2:32" x14ac:dyDescent="0.25">
      <c r="B169" s="397"/>
      <c r="C169" s="123" t="s">
        <v>221</v>
      </c>
      <c r="D169" s="58">
        <f t="shared" ref="D169:O169" si="89">+D5+D45+D85+D125</f>
        <v>21781.599999999999</v>
      </c>
      <c r="E169" s="58">
        <f t="shared" si="89"/>
        <v>41346.149999999994</v>
      </c>
      <c r="F169" s="58">
        <f t="shared" si="89"/>
        <v>1990.44</v>
      </c>
      <c r="G169" s="58">
        <f t="shared" si="89"/>
        <v>107973.63</v>
      </c>
      <c r="H169" s="58">
        <f t="shared" si="89"/>
        <v>285648.77000000008</v>
      </c>
      <c r="I169" s="58">
        <f t="shared" si="89"/>
        <v>0</v>
      </c>
      <c r="J169" s="58">
        <f t="shared" si="89"/>
        <v>0</v>
      </c>
      <c r="K169" s="58">
        <f t="shared" si="89"/>
        <v>0</v>
      </c>
      <c r="L169" s="58">
        <f t="shared" si="89"/>
        <v>0</v>
      </c>
      <c r="M169" s="58">
        <f t="shared" si="89"/>
        <v>0</v>
      </c>
      <c r="N169" s="58">
        <f t="shared" si="89"/>
        <v>0</v>
      </c>
      <c r="O169" s="58">
        <f t="shared" si="89"/>
        <v>0</v>
      </c>
      <c r="P169" s="45">
        <f t="shared" si="52"/>
        <v>458740.59000000008</v>
      </c>
      <c r="Q169" s="9"/>
      <c r="R169" s="208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136"/>
    </row>
    <row r="170" spans="2:32" x14ac:dyDescent="0.25">
      <c r="B170" s="397"/>
      <c r="C170" s="123" t="s">
        <v>222</v>
      </c>
      <c r="D170" s="58">
        <f t="shared" ref="D170:O170" si="90">+D6+D46+D86+D126</f>
        <v>1467149.787029061</v>
      </c>
      <c r="E170" s="58">
        <f t="shared" si="90"/>
        <v>1631082.5029340102</v>
      </c>
      <c r="F170" s="58">
        <f t="shared" si="90"/>
        <v>1886158.2887000004</v>
      </c>
      <c r="G170" s="58">
        <f t="shared" si="90"/>
        <v>2575484.7009331807</v>
      </c>
      <c r="H170" s="58">
        <f t="shared" si="90"/>
        <v>1334619.4339999999</v>
      </c>
      <c r="I170" s="58">
        <f t="shared" si="90"/>
        <v>2365146.7944617169</v>
      </c>
      <c r="J170" s="58">
        <f t="shared" si="90"/>
        <v>959557.78423411213</v>
      </c>
      <c r="K170" s="58">
        <f t="shared" si="90"/>
        <v>598770.06889660365</v>
      </c>
      <c r="L170" s="58">
        <f t="shared" si="90"/>
        <v>2164674.3293680297</v>
      </c>
      <c r="M170" s="58">
        <f t="shared" si="90"/>
        <v>1775575.3575777211</v>
      </c>
      <c r="N170" s="58">
        <f t="shared" si="90"/>
        <v>1257190.2367830765</v>
      </c>
      <c r="O170" s="58">
        <f t="shared" si="90"/>
        <v>609288.26846585027</v>
      </c>
      <c r="P170" s="45">
        <f t="shared" si="52"/>
        <v>18624697.553383365</v>
      </c>
      <c r="Q170" s="9"/>
      <c r="R170" s="208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136"/>
    </row>
    <row r="171" spans="2:32" x14ac:dyDescent="0.25">
      <c r="B171" s="397"/>
      <c r="C171" s="123" t="s">
        <v>223</v>
      </c>
      <c r="D171" s="58">
        <f t="shared" ref="D171:O171" si="91">+D7+D47+D87+D127</f>
        <v>20240.21</v>
      </c>
      <c r="E171" s="58">
        <f t="shared" si="91"/>
        <v>199098.26999999996</v>
      </c>
      <c r="F171" s="58">
        <f t="shared" si="91"/>
        <v>216377.54999999996</v>
      </c>
      <c r="G171" s="58">
        <f t="shared" si="91"/>
        <v>2542983.7907743435</v>
      </c>
      <c r="H171" s="58">
        <f t="shared" si="91"/>
        <v>2759436.8969999999</v>
      </c>
      <c r="I171" s="58">
        <f t="shared" si="91"/>
        <v>1743281.8990648517</v>
      </c>
      <c r="J171" s="58">
        <f t="shared" si="91"/>
        <v>1521220.3491732734</v>
      </c>
      <c r="K171" s="58">
        <f t="shared" si="91"/>
        <v>423312.108979346</v>
      </c>
      <c r="L171" s="58">
        <f t="shared" si="91"/>
        <v>82893.402931483288</v>
      </c>
      <c r="M171" s="58">
        <f t="shared" si="91"/>
        <v>295008.60071085999</v>
      </c>
      <c r="N171" s="58">
        <f t="shared" si="91"/>
        <v>89001.735934000491</v>
      </c>
      <c r="O171" s="58">
        <f t="shared" si="91"/>
        <v>0</v>
      </c>
      <c r="P171" s="45">
        <f t="shared" si="52"/>
        <v>9892854.8145681582</v>
      </c>
      <c r="Q171" s="4"/>
      <c r="R171" s="208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136"/>
    </row>
    <row r="172" spans="2:32" x14ac:dyDescent="0.25">
      <c r="B172" s="397"/>
      <c r="C172" s="123" t="s">
        <v>224</v>
      </c>
      <c r="D172" s="58">
        <f t="shared" ref="D172:O172" si="92">+D8+D48+D88+D128</f>
        <v>0</v>
      </c>
      <c r="E172" s="58">
        <f t="shared" si="92"/>
        <v>0</v>
      </c>
      <c r="F172" s="58">
        <f t="shared" si="92"/>
        <v>0</v>
      </c>
      <c r="G172" s="58">
        <f t="shared" si="92"/>
        <v>982669.95</v>
      </c>
      <c r="H172" s="58">
        <f t="shared" si="92"/>
        <v>2092200.65001</v>
      </c>
      <c r="I172" s="58">
        <f t="shared" si="92"/>
        <v>1524622.4</v>
      </c>
      <c r="J172" s="58">
        <f t="shared" si="92"/>
        <v>83333</v>
      </c>
      <c r="K172" s="58">
        <f t="shared" si="92"/>
        <v>0</v>
      </c>
      <c r="L172" s="58">
        <f t="shared" si="92"/>
        <v>0</v>
      </c>
      <c r="M172" s="58">
        <f t="shared" si="92"/>
        <v>0</v>
      </c>
      <c r="N172" s="58">
        <f t="shared" si="92"/>
        <v>0</v>
      </c>
      <c r="O172" s="58">
        <f t="shared" si="92"/>
        <v>0</v>
      </c>
      <c r="P172" s="45">
        <f t="shared" si="52"/>
        <v>4682826.0000100005</v>
      </c>
      <c r="Q172" s="4"/>
      <c r="R172" s="208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136"/>
    </row>
    <row r="173" spans="2:32" x14ac:dyDescent="0.25">
      <c r="B173" s="397"/>
      <c r="C173" s="123" t="s">
        <v>101</v>
      </c>
      <c r="D173" s="58">
        <f t="shared" ref="D173:O173" si="93">+D9+D49+D89+D129</f>
        <v>904600</v>
      </c>
      <c r="E173" s="58">
        <f t="shared" si="93"/>
        <v>1395117.2080000001</v>
      </c>
      <c r="F173" s="58">
        <f t="shared" si="93"/>
        <v>1689226</v>
      </c>
      <c r="G173" s="58">
        <f t="shared" si="93"/>
        <v>1443645.5</v>
      </c>
      <c r="H173" s="58">
        <f t="shared" si="93"/>
        <v>1395362.8599999999</v>
      </c>
      <c r="I173" s="58">
        <f t="shared" si="93"/>
        <v>4090038.4527818514</v>
      </c>
      <c r="J173" s="58">
        <f t="shared" si="93"/>
        <v>1706156</v>
      </c>
      <c r="K173" s="58">
        <f t="shared" si="93"/>
        <v>350674</v>
      </c>
      <c r="L173" s="58">
        <f t="shared" si="93"/>
        <v>539563</v>
      </c>
      <c r="M173" s="58">
        <f t="shared" si="93"/>
        <v>100000</v>
      </c>
      <c r="N173" s="58">
        <f t="shared" si="93"/>
        <v>150000</v>
      </c>
      <c r="O173" s="58">
        <f t="shared" si="93"/>
        <v>53000</v>
      </c>
      <c r="P173" s="45">
        <f t="shared" si="52"/>
        <v>13817383.020781852</v>
      </c>
      <c r="Q173" s="9">
        <f>+P173+P174+P176</f>
        <v>32917692.464673039</v>
      </c>
      <c r="R173" s="208">
        <f>1-R168</f>
        <v>0.45964310491956584</v>
      </c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136"/>
    </row>
    <row r="174" spans="2:32" x14ac:dyDescent="0.25">
      <c r="B174" s="397"/>
      <c r="C174" s="124" t="s">
        <v>58</v>
      </c>
      <c r="D174" s="127">
        <f t="shared" ref="D174:O174" si="94">+D10+D50+D90+D130</f>
        <v>934709.6922200002</v>
      </c>
      <c r="E174" s="127">
        <f t="shared" si="94"/>
        <v>1143255.2303000006</v>
      </c>
      <c r="F174" s="127">
        <f t="shared" si="94"/>
        <v>1304056.9199999978</v>
      </c>
      <c r="G174" s="127">
        <f t="shared" si="94"/>
        <v>1811953.1999999983</v>
      </c>
      <c r="H174" s="127">
        <f t="shared" si="94"/>
        <v>1861708.56</v>
      </c>
      <c r="I174" s="127">
        <f t="shared" si="94"/>
        <v>2462273.5419947277</v>
      </c>
      <c r="J174" s="127">
        <f t="shared" si="94"/>
        <v>1972025.5461735008</v>
      </c>
      <c r="K174" s="127">
        <f t="shared" si="94"/>
        <v>1149758.2706061166</v>
      </c>
      <c r="L174" s="127">
        <f t="shared" si="94"/>
        <v>1057330.2398392842</v>
      </c>
      <c r="M174" s="127">
        <f t="shared" si="94"/>
        <v>1223360.3533305596</v>
      </c>
      <c r="N174" s="127">
        <f t="shared" si="94"/>
        <v>614982.07442699897</v>
      </c>
      <c r="O174" s="127">
        <f t="shared" si="94"/>
        <v>244500</v>
      </c>
      <c r="P174" s="47">
        <f t="shared" si="52"/>
        <v>15779913.628891187</v>
      </c>
      <c r="Q174" s="4"/>
      <c r="R174" s="3"/>
      <c r="S174" s="3"/>
      <c r="T174" s="3"/>
      <c r="U174" s="341"/>
      <c r="V174" s="341"/>
      <c r="W174" s="341"/>
      <c r="X174" s="341"/>
      <c r="Y174" s="341"/>
      <c r="Z174" s="341"/>
      <c r="AA174" s="341"/>
      <c r="AB174" s="341"/>
      <c r="AC174" s="341"/>
      <c r="AD174" s="341"/>
      <c r="AE174" s="3"/>
      <c r="AF174" s="136"/>
    </row>
    <row r="175" spans="2:32" ht="15.75" thickBot="1" x14ac:dyDescent="0.3">
      <c r="B175" s="397"/>
      <c r="C175" s="124" t="s">
        <v>59</v>
      </c>
      <c r="D175" s="127">
        <f t="shared" ref="D175:O175" si="95">+D11+D51+D91+D131</f>
        <v>57799.907979999989</v>
      </c>
      <c r="E175" s="127">
        <f t="shared" si="95"/>
        <v>360136.59000000113</v>
      </c>
      <c r="F175" s="127">
        <f t="shared" si="95"/>
        <v>121767.5</v>
      </c>
      <c r="G175" s="127">
        <f t="shared" si="95"/>
        <v>372438.99000000005</v>
      </c>
      <c r="H175" s="127">
        <f t="shared" si="95"/>
        <v>228116.06000000006</v>
      </c>
      <c r="I175" s="127">
        <f t="shared" si="95"/>
        <v>671223.6</v>
      </c>
      <c r="J175" s="127">
        <f t="shared" si="95"/>
        <v>284369</v>
      </c>
      <c r="K175" s="127">
        <f t="shared" si="95"/>
        <v>160865</v>
      </c>
      <c r="L175" s="127">
        <f t="shared" si="95"/>
        <v>31886</v>
      </c>
      <c r="M175" s="127">
        <f t="shared" si="95"/>
        <v>75000</v>
      </c>
      <c r="N175" s="127">
        <f t="shared" si="95"/>
        <v>0</v>
      </c>
      <c r="O175" s="127">
        <f t="shared" si="95"/>
        <v>0</v>
      </c>
      <c r="P175" s="47">
        <f t="shared" si="52"/>
        <v>2363602.6479800013</v>
      </c>
      <c r="Q175" s="4"/>
      <c r="R175" s="3"/>
      <c r="S175" s="3"/>
      <c r="T175" s="3"/>
      <c r="U175" s="341"/>
      <c r="V175" s="341"/>
      <c r="W175" s="341"/>
      <c r="X175" s="341"/>
      <c r="Y175" s="341"/>
      <c r="Z175" s="341"/>
      <c r="AA175" s="341"/>
      <c r="AB175" s="341"/>
      <c r="AC175" s="341"/>
      <c r="AD175" s="341"/>
      <c r="AE175" s="3"/>
      <c r="AF175" s="136"/>
    </row>
    <row r="176" spans="2:32" ht="15.75" thickBot="1" x14ac:dyDescent="0.3">
      <c r="B176" s="397"/>
      <c r="C176" s="124" t="s">
        <v>102</v>
      </c>
      <c r="D176" s="127">
        <f t="shared" ref="D176:O176" si="96">+D12+D52+D92+D132</f>
        <v>323206.01000000082</v>
      </c>
      <c r="E176" s="127">
        <f t="shared" si="96"/>
        <v>297464.80500000005</v>
      </c>
      <c r="F176" s="127">
        <f t="shared" si="96"/>
        <v>435294</v>
      </c>
      <c r="G176" s="127">
        <f t="shared" si="96"/>
        <v>394636</v>
      </c>
      <c r="H176" s="127">
        <f t="shared" si="96"/>
        <v>370808</v>
      </c>
      <c r="I176" s="127">
        <f t="shared" si="96"/>
        <v>814487</v>
      </c>
      <c r="J176" s="127">
        <f t="shared" si="96"/>
        <v>444500</v>
      </c>
      <c r="K176" s="127">
        <f t="shared" si="96"/>
        <v>80000</v>
      </c>
      <c r="L176" s="127">
        <f t="shared" si="96"/>
        <v>80000</v>
      </c>
      <c r="M176" s="127">
        <f t="shared" si="96"/>
        <v>80000</v>
      </c>
      <c r="N176" s="127">
        <f t="shared" si="96"/>
        <v>0</v>
      </c>
      <c r="O176" s="127">
        <f t="shared" si="96"/>
        <v>0</v>
      </c>
      <c r="P176" s="47">
        <f t="shared" si="52"/>
        <v>3320395.8150000009</v>
      </c>
      <c r="Q176" s="4"/>
      <c r="R176" s="121" t="s">
        <v>106</v>
      </c>
      <c r="S176" s="54">
        <f>SUM(S177:S182)</f>
        <v>11359.497786217345</v>
      </c>
      <c r="T176" s="54">
        <f t="shared" ref="T176" si="97">SUM(T177:T182)</f>
        <v>11768.395095668344</v>
      </c>
      <c r="U176" s="54">
        <f t="shared" ref="U176" si="98">SUM(U177:U182)</f>
        <v>12502.17814004401</v>
      </c>
      <c r="V176" s="54">
        <f t="shared" ref="V176" si="99">SUM(V177:V182)</f>
        <v>12030.772278910583</v>
      </c>
      <c r="W176" s="54">
        <f t="shared" ref="W176" si="100">SUM(W177:W182)</f>
        <v>10429.112246380686</v>
      </c>
      <c r="X176" s="54">
        <f t="shared" ref="X176" si="101">SUM(X177:X182)</f>
        <v>10862.390023529661</v>
      </c>
      <c r="Y176" s="54">
        <f t="shared" ref="Y176" si="102">SUM(Y177:Y182)</f>
        <v>8988.1243687045826</v>
      </c>
      <c r="Z176" s="54">
        <f t="shared" ref="Z176" si="103">SUM(Z177:Z182)</f>
        <v>9364.8701054694193</v>
      </c>
      <c r="AA176" s="54">
        <f t="shared" ref="AA176" si="104">SUM(AA177:AA182)</f>
        <v>10333.474977127056</v>
      </c>
      <c r="AB176" s="54">
        <f t="shared" ref="AB176" si="105">SUM(AB177:AB182)</f>
        <v>10162.112149971035</v>
      </c>
      <c r="AC176" s="54">
        <f t="shared" ref="AC176" si="106">SUM(AC177:AC182)</f>
        <v>7298.9109244265437</v>
      </c>
      <c r="AD176" s="54">
        <f t="shared" ref="AD176" si="107">SUM(AD177:AD182)</f>
        <v>3327.6187007267799</v>
      </c>
      <c r="AE176" s="55">
        <f>SUM(S176:AD176)</f>
        <v>118427.45679717604</v>
      </c>
      <c r="AF176" s="136">
        <f>+AE176/$AE$176</f>
        <v>1</v>
      </c>
    </row>
    <row r="177" spans="2:32" ht="15.75" thickBot="1" x14ac:dyDescent="0.3">
      <c r="B177" s="397"/>
      <c r="C177" s="125" t="s">
        <v>103</v>
      </c>
      <c r="D177" s="128">
        <f t="shared" ref="D177:O177" si="108">+D13+D53+D93+D133</f>
        <v>678200</v>
      </c>
      <c r="E177" s="128">
        <f t="shared" si="108"/>
        <v>94000</v>
      </c>
      <c r="F177" s="128">
        <f t="shared" si="108"/>
        <v>639543</v>
      </c>
      <c r="G177" s="128">
        <f t="shared" si="108"/>
        <v>1601400</v>
      </c>
      <c r="H177" s="128">
        <f t="shared" si="108"/>
        <v>1303222</v>
      </c>
      <c r="I177" s="128">
        <f t="shared" si="108"/>
        <v>749375</v>
      </c>
      <c r="J177" s="128">
        <f t="shared" si="108"/>
        <v>0</v>
      </c>
      <c r="K177" s="128">
        <f t="shared" si="108"/>
        <v>0</v>
      </c>
      <c r="L177" s="128">
        <f t="shared" si="108"/>
        <v>30000</v>
      </c>
      <c r="M177" s="128">
        <f t="shared" si="108"/>
        <v>0</v>
      </c>
      <c r="N177" s="128">
        <f t="shared" si="108"/>
        <v>0</v>
      </c>
      <c r="O177" s="128">
        <f t="shared" si="108"/>
        <v>0</v>
      </c>
      <c r="P177" s="49">
        <f t="shared" si="52"/>
        <v>5095740</v>
      </c>
      <c r="Q177" s="4"/>
      <c r="R177" s="123" t="s">
        <v>57</v>
      </c>
      <c r="S177" s="58">
        <f t="shared" ref="S177" si="109">+S13+S53+S93+S133</f>
        <v>8260.5668059721065</v>
      </c>
      <c r="T177" s="58">
        <f t="shared" ref="T177:AD177" si="110">+T13+T53+T93+T133</f>
        <v>7740.9182768505007</v>
      </c>
      <c r="U177" s="58">
        <f t="shared" si="110"/>
        <v>8423.1400953938391</v>
      </c>
      <c r="V177" s="58">
        <f t="shared" si="110"/>
        <v>5681.087905006555</v>
      </c>
      <c r="W177" s="58">
        <f t="shared" si="110"/>
        <v>4119.8057461291492</v>
      </c>
      <c r="X177" s="58">
        <f t="shared" si="110"/>
        <v>5577.8652455819301</v>
      </c>
      <c r="Y177" s="58">
        <f t="shared" si="110"/>
        <v>5414.0143636710745</v>
      </c>
      <c r="Z177" s="58">
        <f t="shared" si="110"/>
        <v>7462.1415649574446</v>
      </c>
      <c r="AA177" s="58">
        <f t="shared" si="110"/>
        <v>7648.932889071657</v>
      </c>
      <c r="AB177" s="58">
        <f t="shared" si="110"/>
        <v>7998.1612313486994</v>
      </c>
      <c r="AC177" s="58">
        <f t="shared" si="110"/>
        <v>5720.8922128449758</v>
      </c>
      <c r="AD177" s="58">
        <f t="shared" si="110"/>
        <v>2454.0497537029632</v>
      </c>
      <c r="AE177" s="55">
        <f t="shared" ref="AE177:AE182" si="111">SUM(S177:AD177)</f>
        <v>76501.5760905309</v>
      </c>
      <c r="AF177" s="136"/>
    </row>
    <row r="178" spans="2:32" ht="15.75" thickBot="1" x14ac:dyDescent="0.3">
      <c r="B178" s="397"/>
      <c r="C178" s="122" t="s">
        <v>60</v>
      </c>
      <c r="D178" s="129">
        <f t="shared" ref="D178:O178" si="112">+D14+D54+D94+D134</f>
        <v>14500</v>
      </c>
      <c r="E178" s="129">
        <f t="shared" si="112"/>
        <v>265932</v>
      </c>
      <c r="F178" s="129">
        <f t="shared" si="112"/>
        <v>120639</v>
      </c>
      <c r="G178" s="129">
        <f t="shared" si="112"/>
        <v>142985</v>
      </c>
      <c r="H178" s="129">
        <f t="shared" si="112"/>
        <v>258051</v>
      </c>
      <c r="I178" s="129">
        <f t="shared" si="112"/>
        <v>130767.8</v>
      </c>
      <c r="J178" s="129">
        <f t="shared" si="112"/>
        <v>18459.2</v>
      </c>
      <c r="K178" s="129">
        <f t="shared" si="112"/>
        <v>36768</v>
      </c>
      <c r="L178" s="129">
        <f t="shared" si="112"/>
        <v>88633</v>
      </c>
      <c r="M178" s="129">
        <f t="shared" si="112"/>
        <v>103300</v>
      </c>
      <c r="N178" s="129">
        <f t="shared" si="112"/>
        <v>2000</v>
      </c>
      <c r="O178" s="129">
        <f t="shared" si="112"/>
        <v>583</v>
      </c>
      <c r="P178" s="43">
        <f t="shared" si="52"/>
        <v>1182618</v>
      </c>
      <c r="Q178" s="233">
        <f t="shared" ref="Q178:Q183" si="113">+P178/$P$206</f>
        <v>7.4519204939383658E-3</v>
      </c>
      <c r="R178" s="123" t="s">
        <v>221</v>
      </c>
      <c r="S178" s="58">
        <f t="shared" ref="S178:AD178" si="114">+S14+S54+S94+S134</f>
        <v>13.805333333333332</v>
      </c>
      <c r="T178" s="58">
        <f t="shared" si="114"/>
        <v>41.9515792133029</v>
      </c>
      <c r="U178" s="58">
        <f t="shared" si="114"/>
        <v>3.2233333333333336</v>
      </c>
      <c r="V178" s="58">
        <f t="shared" si="114"/>
        <v>58.658666666666669</v>
      </c>
      <c r="W178" s="58">
        <f t="shared" si="114"/>
        <v>232.34800000000001</v>
      </c>
      <c r="X178" s="58">
        <f t="shared" si="114"/>
        <v>0</v>
      </c>
      <c r="Y178" s="58">
        <f t="shared" si="114"/>
        <v>0</v>
      </c>
      <c r="Z178" s="58">
        <f t="shared" si="114"/>
        <v>0</v>
      </c>
      <c r="AA178" s="58">
        <f t="shared" si="114"/>
        <v>0</v>
      </c>
      <c r="AB178" s="58">
        <f t="shared" si="114"/>
        <v>0</v>
      </c>
      <c r="AC178" s="58">
        <f t="shared" si="114"/>
        <v>0</v>
      </c>
      <c r="AD178" s="58">
        <f t="shared" si="114"/>
        <v>0</v>
      </c>
      <c r="AE178" s="55">
        <f t="shared" si="111"/>
        <v>349.98691254663623</v>
      </c>
      <c r="AF178" s="136"/>
    </row>
    <row r="179" spans="2:32" ht="15.75" thickBot="1" x14ac:dyDescent="0.3">
      <c r="B179" s="397"/>
      <c r="C179" s="122" t="s">
        <v>61</v>
      </c>
      <c r="D179" s="129">
        <f t="shared" ref="D179:O179" si="115">+D15+D55+D95+D135</f>
        <v>16975</v>
      </c>
      <c r="E179" s="129">
        <f t="shared" si="115"/>
        <v>179651</v>
      </c>
      <c r="F179" s="129">
        <f t="shared" si="115"/>
        <v>138654</v>
      </c>
      <c r="G179" s="129">
        <f t="shared" si="115"/>
        <v>230789.66999999998</v>
      </c>
      <c r="H179" s="129">
        <f t="shared" si="115"/>
        <v>375554.67</v>
      </c>
      <c r="I179" s="129">
        <f t="shared" si="115"/>
        <v>193249</v>
      </c>
      <c r="J179" s="129">
        <f t="shared" si="115"/>
        <v>223015</v>
      </c>
      <c r="K179" s="129">
        <f t="shared" si="115"/>
        <v>143833</v>
      </c>
      <c r="L179" s="129">
        <f t="shared" si="115"/>
        <v>517465</v>
      </c>
      <c r="M179" s="129">
        <f t="shared" si="115"/>
        <v>841821</v>
      </c>
      <c r="N179" s="129">
        <f t="shared" si="115"/>
        <v>550746</v>
      </c>
      <c r="O179" s="129">
        <f t="shared" si="115"/>
        <v>32269</v>
      </c>
      <c r="P179" s="43">
        <f t="shared" si="52"/>
        <v>3444022.34</v>
      </c>
      <c r="Q179" s="233">
        <f t="shared" si="113"/>
        <v>2.1701496727622584E-2</v>
      </c>
      <c r="R179" s="123" t="s">
        <v>222</v>
      </c>
      <c r="S179" s="58">
        <f t="shared" ref="S179:AD179" si="116">+S15+S55+S95+S135</f>
        <v>2798.3468347470816</v>
      </c>
      <c r="T179" s="58">
        <f t="shared" si="116"/>
        <v>2429.1855956757968</v>
      </c>
      <c r="U179" s="58">
        <f t="shared" si="116"/>
        <v>2588.4831794139045</v>
      </c>
      <c r="V179" s="58">
        <f t="shared" si="116"/>
        <v>2602.8964169501032</v>
      </c>
      <c r="W179" s="58">
        <f t="shared" si="116"/>
        <v>1490.1282434196582</v>
      </c>
      <c r="X179" s="58">
        <f t="shared" si="116"/>
        <v>2253.6147502880935</v>
      </c>
      <c r="Y179" s="58">
        <f t="shared" si="116"/>
        <v>1360.2951654381063</v>
      </c>
      <c r="Z179" s="58">
        <f t="shared" si="116"/>
        <v>1089.3081064350968</v>
      </c>
      <c r="AA179" s="58">
        <f t="shared" si="116"/>
        <v>2555.3846447958872</v>
      </c>
      <c r="AB179" s="58">
        <f t="shared" si="116"/>
        <v>1837.1954108424095</v>
      </c>
      <c r="AC179" s="58">
        <f t="shared" si="116"/>
        <v>1426.8805541076765</v>
      </c>
      <c r="AD179" s="58">
        <f t="shared" si="116"/>
        <v>828.73261772715523</v>
      </c>
      <c r="AE179" s="55">
        <f t="shared" si="111"/>
        <v>23260.451519840972</v>
      </c>
      <c r="AF179" s="136"/>
    </row>
    <row r="180" spans="2:32" ht="15.75" thickBot="1" x14ac:dyDescent="0.3">
      <c r="B180" s="397"/>
      <c r="C180" s="122" t="s">
        <v>62</v>
      </c>
      <c r="D180" s="129">
        <f t="shared" ref="D180:O180" si="117">+D16+D56+D96+D136</f>
        <v>0</v>
      </c>
      <c r="E180" s="129">
        <f t="shared" si="117"/>
        <v>0</v>
      </c>
      <c r="F180" s="129">
        <f t="shared" si="117"/>
        <v>37319</v>
      </c>
      <c r="G180" s="129">
        <f t="shared" si="117"/>
        <v>59067</v>
      </c>
      <c r="H180" s="129">
        <f t="shared" si="117"/>
        <v>92719</v>
      </c>
      <c r="I180" s="129">
        <f t="shared" si="117"/>
        <v>101849</v>
      </c>
      <c r="J180" s="129">
        <f t="shared" si="117"/>
        <v>48500</v>
      </c>
      <c r="K180" s="129">
        <f t="shared" si="117"/>
        <v>48500</v>
      </c>
      <c r="L180" s="129">
        <f t="shared" si="117"/>
        <v>11827</v>
      </c>
      <c r="M180" s="129">
        <f t="shared" si="117"/>
        <v>2284</v>
      </c>
      <c r="N180" s="129">
        <f t="shared" si="117"/>
        <v>1827</v>
      </c>
      <c r="O180" s="129">
        <f t="shared" si="117"/>
        <v>1827</v>
      </c>
      <c r="P180" s="43">
        <f t="shared" si="52"/>
        <v>405719</v>
      </c>
      <c r="Q180" s="136">
        <f t="shared" si="113"/>
        <v>2.5565192909969068E-3</v>
      </c>
      <c r="R180" s="123" t="s">
        <v>223</v>
      </c>
      <c r="S180" s="58">
        <f t="shared" ref="S180:AD180" si="118">+S16+S56+S96+S136</f>
        <v>47.266737975666366</v>
      </c>
      <c r="T180" s="58">
        <f t="shared" si="118"/>
        <v>555.38764275808853</v>
      </c>
      <c r="U180" s="58">
        <f t="shared" si="118"/>
        <v>487.82139057103427</v>
      </c>
      <c r="V180" s="58">
        <f t="shared" si="118"/>
        <v>2486.8645509677776</v>
      </c>
      <c r="W180" s="58">
        <f t="shared" si="118"/>
        <v>3016.4883807923657</v>
      </c>
      <c r="X180" s="58">
        <f t="shared" si="118"/>
        <v>1704.6246059928083</v>
      </c>
      <c r="Y180" s="58">
        <f t="shared" si="118"/>
        <v>2190.4748640458311</v>
      </c>
      <c r="Z180" s="58">
        <f t="shared" si="118"/>
        <v>794.70992005329606</v>
      </c>
      <c r="AA180" s="58">
        <f t="shared" si="118"/>
        <v>100.49032037319424</v>
      </c>
      <c r="AB180" s="58">
        <f t="shared" si="118"/>
        <v>292.77578204914215</v>
      </c>
      <c r="AC180" s="58">
        <f t="shared" si="118"/>
        <v>117.09931855200793</v>
      </c>
      <c r="AD180" s="58">
        <f t="shared" si="118"/>
        <v>19.99835323959751</v>
      </c>
      <c r="AE180" s="55">
        <f t="shared" si="111"/>
        <v>11814.001867370809</v>
      </c>
      <c r="AF180" s="136"/>
    </row>
    <row r="181" spans="2:32" ht="15.75" thickBot="1" x14ac:dyDescent="0.3">
      <c r="B181" s="397"/>
      <c r="C181" s="122" t="s">
        <v>63</v>
      </c>
      <c r="D181" s="129">
        <f t="shared" ref="D181:O182" si="119">+D17+D57+D97+D137</f>
        <v>86689</v>
      </c>
      <c r="E181" s="129">
        <f t="shared" si="119"/>
        <v>150242</v>
      </c>
      <c r="F181" s="129">
        <f t="shared" si="119"/>
        <v>163774</v>
      </c>
      <c r="G181" s="129">
        <f t="shared" si="119"/>
        <v>218246</v>
      </c>
      <c r="H181" s="129">
        <f t="shared" si="119"/>
        <v>312064</v>
      </c>
      <c r="I181" s="129">
        <f t="shared" si="119"/>
        <v>125809</v>
      </c>
      <c r="J181" s="129">
        <f t="shared" si="119"/>
        <v>15833</v>
      </c>
      <c r="K181" s="129">
        <f t="shared" si="119"/>
        <v>48149</v>
      </c>
      <c r="L181" s="129">
        <f t="shared" si="119"/>
        <v>13125</v>
      </c>
      <c r="M181" s="129">
        <f t="shared" si="119"/>
        <v>0</v>
      </c>
      <c r="N181" s="129">
        <f t="shared" si="119"/>
        <v>0</v>
      </c>
      <c r="O181" s="129">
        <f t="shared" si="119"/>
        <v>0</v>
      </c>
      <c r="P181" s="43">
        <f t="shared" si="52"/>
        <v>1133931</v>
      </c>
      <c r="Q181" s="136">
        <f t="shared" si="113"/>
        <v>7.1451336421498955E-3</v>
      </c>
      <c r="R181" s="123" t="s">
        <v>224</v>
      </c>
      <c r="S181" s="58">
        <f t="shared" ref="S181:AD181" si="120">+S17+S57+S97+S137</f>
        <v>0</v>
      </c>
      <c r="T181" s="58">
        <f t="shared" si="120"/>
        <v>0</v>
      </c>
      <c r="U181" s="58">
        <f t="shared" si="120"/>
        <v>0</v>
      </c>
      <c r="V181" s="58">
        <f t="shared" si="120"/>
        <v>719.14566666666633</v>
      </c>
      <c r="W181" s="58">
        <f t="shared" si="120"/>
        <v>1343.5150000000001</v>
      </c>
      <c r="X181" s="58">
        <f t="shared" si="120"/>
        <v>1277</v>
      </c>
      <c r="Y181" s="58">
        <f t="shared" si="120"/>
        <v>0</v>
      </c>
      <c r="Z181" s="58">
        <f t="shared" si="120"/>
        <v>0</v>
      </c>
      <c r="AA181" s="58">
        <f t="shared" si="120"/>
        <v>0</v>
      </c>
      <c r="AB181" s="58">
        <f t="shared" si="120"/>
        <v>0</v>
      </c>
      <c r="AC181" s="58">
        <f t="shared" si="120"/>
        <v>0</v>
      </c>
      <c r="AD181" s="58">
        <f t="shared" si="120"/>
        <v>0</v>
      </c>
      <c r="AE181" s="55">
        <f t="shared" si="111"/>
        <v>3339.6606666666667</v>
      </c>
      <c r="AF181" s="136"/>
    </row>
    <row r="182" spans="2:32" x14ac:dyDescent="0.25">
      <c r="B182" s="397"/>
      <c r="C182" s="122" t="s">
        <v>64</v>
      </c>
      <c r="D182" s="129">
        <f t="shared" si="119"/>
        <v>604302</v>
      </c>
      <c r="E182" s="129">
        <f t="shared" ref="E182:O182" si="121">+E18+E58+E98+E138</f>
        <v>1772439</v>
      </c>
      <c r="F182" s="129">
        <f t="shared" si="121"/>
        <v>363000</v>
      </c>
      <c r="G182" s="129">
        <f t="shared" si="121"/>
        <v>829006</v>
      </c>
      <c r="H182" s="129">
        <f t="shared" si="121"/>
        <v>2026979</v>
      </c>
      <c r="I182" s="129">
        <f t="shared" si="121"/>
        <v>908968</v>
      </c>
      <c r="J182" s="129">
        <f t="shared" si="121"/>
        <v>349136</v>
      </c>
      <c r="K182" s="129">
        <f t="shared" si="121"/>
        <v>79200</v>
      </c>
      <c r="L182" s="129">
        <f t="shared" si="121"/>
        <v>1715776</v>
      </c>
      <c r="M182" s="129">
        <f t="shared" si="121"/>
        <v>27125</v>
      </c>
      <c r="N182" s="129">
        <f t="shared" si="121"/>
        <v>0</v>
      </c>
      <c r="O182" s="129">
        <f t="shared" si="121"/>
        <v>0</v>
      </c>
      <c r="P182" s="43">
        <f t="shared" si="52"/>
        <v>8675931</v>
      </c>
      <c r="Q182" s="136">
        <f t="shared" si="113"/>
        <v>5.4668834757204084E-2</v>
      </c>
      <c r="R182" s="123" t="s">
        <v>101</v>
      </c>
      <c r="S182" s="58">
        <f t="shared" ref="S182:AD182" si="122">+S18+S58+S98+S138</f>
        <v>239.51207418915936</v>
      </c>
      <c r="T182" s="58">
        <f t="shared" si="122"/>
        <v>1000.9520011706561</v>
      </c>
      <c r="U182" s="58">
        <f t="shared" si="122"/>
        <v>999.51014133189892</v>
      </c>
      <c r="V182" s="58">
        <f t="shared" si="122"/>
        <v>482.11907265281388</v>
      </c>
      <c r="W182" s="58">
        <f t="shared" si="122"/>
        <v>226.82687603951305</v>
      </c>
      <c r="X182" s="58">
        <f t="shared" si="122"/>
        <v>49.285421666826686</v>
      </c>
      <c r="Y182" s="58">
        <f t="shared" si="122"/>
        <v>23.339975549570813</v>
      </c>
      <c r="Z182" s="58">
        <f t="shared" si="122"/>
        <v>18.710514023581119</v>
      </c>
      <c r="AA182" s="58">
        <f t="shared" si="122"/>
        <v>28.667122886318325</v>
      </c>
      <c r="AB182" s="58">
        <f t="shared" si="122"/>
        <v>33.97972573078421</v>
      </c>
      <c r="AC182" s="58">
        <f t="shared" si="122"/>
        <v>34.038838921883048</v>
      </c>
      <c r="AD182" s="58">
        <f t="shared" si="122"/>
        <v>24.837976057063997</v>
      </c>
      <c r="AE182" s="55">
        <f t="shared" si="111"/>
        <v>3161.7797402200695</v>
      </c>
      <c r="AF182" s="136"/>
    </row>
    <row r="183" spans="2:32" x14ac:dyDescent="0.25">
      <c r="B183" s="397"/>
      <c r="C183" s="212" t="s">
        <v>289</v>
      </c>
      <c r="D183" s="213">
        <f t="shared" ref="D183:O183" si="123">+D19+D59+D99+D139</f>
        <v>467081.55816000002</v>
      </c>
      <c r="E183" s="213">
        <f t="shared" si="123"/>
        <v>1659436.5011600002</v>
      </c>
      <c r="F183" s="213">
        <f t="shared" si="123"/>
        <v>1215366.1560733332</v>
      </c>
      <c r="G183" s="213">
        <f t="shared" si="123"/>
        <v>2628678.3679199996</v>
      </c>
      <c r="H183" s="213">
        <f t="shared" si="123"/>
        <v>1348175.4277599999</v>
      </c>
      <c r="I183" s="213">
        <f t="shared" si="123"/>
        <v>3471995.162095238</v>
      </c>
      <c r="J183" s="213">
        <f t="shared" si="123"/>
        <v>1627082.6943999999</v>
      </c>
      <c r="K183" s="213">
        <f t="shared" si="123"/>
        <v>1156831.9410666667</v>
      </c>
      <c r="L183" s="213">
        <f t="shared" si="123"/>
        <v>1777381.4755600002</v>
      </c>
      <c r="M183" s="213">
        <f t="shared" si="123"/>
        <v>1339705.3536400001</v>
      </c>
      <c r="N183" s="213">
        <f t="shared" si="123"/>
        <v>783852.25832000002</v>
      </c>
      <c r="O183" s="213">
        <f t="shared" si="123"/>
        <v>484953.5939199999</v>
      </c>
      <c r="P183" s="214">
        <f t="shared" si="52"/>
        <v>17960540.490075238</v>
      </c>
      <c r="Q183" s="136">
        <f t="shared" si="113"/>
        <v>0.11317307850903799</v>
      </c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136"/>
    </row>
    <row r="184" spans="2:32" x14ac:dyDescent="0.25">
      <c r="B184" s="397"/>
      <c r="C184" s="311" t="s">
        <v>284</v>
      </c>
      <c r="D184" s="215">
        <f t="shared" ref="D184:O184" si="124">+D20+D60+D100+D140</f>
        <v>0</v>
      </c>
      <c r="E184" s="215">
        <f t="shared" si="124"/>
        <v>270693.62</v>
      </c>
      <c r="F184" s="215">
        <f t="shared" si="124"/>
        <v>107395.19</v>
      </c>
      <c r="G184" s="215">
        <f t="shared" si="124"/>
        <v>3900</v>
      </c>
      <c r="H184" s="215">
        <f t="shared" si="124"/>
        <v>20133.75</v>
      </c>
      <c r="I184" s="215">
        <f t="shared" si="124"/>
        <v>989146</v>
      </c>
      <c r="J184" s="215">
        <f t="shared" si="124"/>
        <v>363881.32333333336</v>
      </c>
      <c r="K184" s="215">
        <f t="shared" si="124"/>
        <v>0</v>
      </c>
      <c r="L184" s="215">
        <f t="shared" si="124"/>
        <v>170000</v>
      </c>
      <c r="M184" s="215">
        <f t="shared" si="124"/>
        <v>225647</v>
      </c>
      <c r="N184" s="215">
        <f t="shared" si="124"/>
        <v>39229.283520000055</v>
      </c>
      <c r="O184" s="215">
        <f t="shared" si="124"/>
        <v>25000</v>
      </c>
      <c r="P184" s="216">
        <f t="shared" ref="P184:P202" si="125">SUM(D184:O184)</f>
        <v>2215026.1668533334</v>
      </c>
      <c r="Q184" s="136"/>
      <c r="R184" s="8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136"/>
    </row>
    <row r="185" spans="2:32" x14ac:dyDescent="0.25">
      <c r="B185" s="397"/>
      <c r="C185" s="311" t="s">
        <v>288</v>
      </c>
      <c r="D185" s="215">
        <f t="shared" ref="D185:O185" si="126">+D21+D61+D101+D141</f>
        <v>0</v>
      </c>
      <c r="E185" s="215">
        <f t="shared" si="126"/>
        <v>36740</v>
      </c>
      <c r="F185" s="215">
        <f t="shared" si="126"/>
        <v>25000</v>
      </c>
      <c r="G185" s="215">
        <f t="shared" si="126"/>
        <v>143740</v>
      </c>
      <c r="H185" s="215">
        <f t="shared" si="126"/>
        <v>47615.5</v>
      </c>
      <c r="I185" s="215">
        <f t="shared" si="126"/>
        <v>25000</v>
      </c>
      <c r="J185" s="215">
        <f t="shared" si="126"/>
        <v>107805</v>
      </c>
      <c r="K185" s="215">
        <f t="shared" si="126"/>
        <v>25000</v>
      </c>
      <c r="L185" s="215">
        <f t="shared" si="126"/>
        <v>16500</v>
      </c>
      <c r="M185" s="215">
        <f t="shared" si="126"/>
        <v>40000</v>
      </c>
      <c r="N185" s="215">
        <f t="shared" si="126"/>
        <v>0</v>
      </c>
      <c r="O185" s="215">
        <f t="shared" si="126"/>
        <v>0</v>
      </c>
      <c r="P185" s="216">
        <f t="shared" si="125"/>
        <v>467400.5</v>
      </c>
      <c r="Q185" s="136"/>
      <c r="R185" s="8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136"/>
    </row>
    <row r="186" spans="2:32" x14ac:dyDescent="0.25">
      <c r="B186" s="397"/>
      <c r="C186" s="311" t="s">
        <v>280</v>
      </c>
      <c r="D186" s="215">
        <f t="shared" ref="D186:O186" si="127">+D22+D62+D102+D142</f>
        <v>41847</v>
      </c>
      <c r="E186" s="215">
        <f t="shared" si="127"/>
        <v>478840.5</v>
      </c>
      <c r="F186" s="215">
        <f t="shared" si="127"/>
        <v>365172.59983333334</v>
      </c>
      <c r="G186" s="215">
        <f t="shared" si="127"/>
        <v>567235.92999999993</v>
      </c>
      <c r="H186" s="215">
        <f t="shared" si="127"/>
        <v>418942.45</v>
      </c>
      <c r="I186" s="215">
        <f t="shared" si="127"/>
        <v>719290.06666666665</v>
      </c>
      <c r="J186" s="215">
        <f t="shared" si="127"/>
        <v>445923.91666666663</v>
      </c>
      <c r="K186" s="215">
        <f t="shared" si="127"/>
        <v>423387.91666666663</v>
      </c>
      <c r="L186" s="215">
        <f t="shared" si="127"/>
        <v>363744.89116</v>
      </c>
      <c r="M186" s="215">
        <f t="shared" si="127"/>
        <v>358715.39884000004</v>
      </c>
      <c r="N186" s="215">
        <f t="shared" si="127"/>
        <v>114000</v>
      </c>
      <c r="O186" s="215">
        <f t="shared" si="127"/>
        <v>60000</v>
      </c>
      <c r="P186" s="216">
        <f t="shared" si="125"/>
        <v>4357100.6698333332</v>
      </c>
      <c r="Q186" s="136"/>
      <c r="R186" s="8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136"/>
    </row>
    <row r="187" spans="2:32" x14ac:dyDescent="0.25">
      <c r="B187" s="397"/>
      <c r="C187" s="311" t="s">
        <v>285</v>
      </c>
      <c r="D187" s="215">
        <f t="shared" ref="D187:O187" si="128">+D23+D63+D103+D143</f>
        <v>87198.399999999994</v>
      </c>
      <c r="E187" s="215">
        <f t="shared" si="128"/>
        <v>101965.04000000001</v>
      </c>
      <c r="F187" s="215">
        <f t="shared" si="128"/>
        <v>230100.19879999998</v>
      </c>
      <c r="G187" s="215">
        <f t="shared" si="128"/>
        <v>181145.28999999998</v>
      </c>
      <c r="H187" s="215">
        <f t="shared" si="128"/>
        <v>105466.5</v>
      </c>
      <c r="I187" s="215">
        <f t="shared" si="128"/>
        <v>432781.93</v>
      </c>
      <c r="J187" s="215">
        <f t="shared" si="128"/>
        <v>92589</v>
      </c>
      <c r="K187" s="215">
        <f t="shared" si="128"/>
        <v>0</v>
      </c>
      <c r="L187" s="215">
        <f t="shared" si="128"/>
        <v>0</v>
      </c>
      <c r="M187" s="215">
        <f t="shared" si="128"/>
        <v>0</v>
      </c>
      <c r="N187" s="215">
        <f t="shared" si="128"/>
        <v>0</v>
      </c>
      <c r="O187" s="215">
        <f t="shared" si="128"/>
        <v>0</v>
      </c>
      <c r="P187" s="216">
        <f t="shared" si="125"/>
        <v>1231246.3587999998</v>
      </c>
      <c r="Q187" s="136"/>
      <c r="R187" s="8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136"/>
    </row>
    <row r="188" spans="2:32" x14ac:dyDescent="0.25">
      <c r="B188" s="397"/>
      <c r="C188" s="311" t="s">
        <v>280</v>
      </c>
      <c r="D188" s="215">
        <f t="shared" ref="D188:O188" si="129">+D24+D64+D104+D144</f>
        <v>105020</v>
      </c>
      <c r="E188" s="215">
        <f t="shared" si="129"/>
        <v>99439.12</v>
      </c>
      <c r="F188" s="215">
        <f t="shared" si="129"/>
        <v>100100</v>
      </c>
      <c r="G188" s="215">
        <f t="shared" si="129"/>
        <v>574749.96</v>
      </c>
      <c r="H188" s="215">
        <f t="shared" si="129"/>
        <v>224833.72</v>
      </c>
      <c r="I188" s="215">
        <f t="shared" si="129"/>
        <v>128575</v>
      </c>
      <c r="J188" s="215">
        <f t="shared" si="129"/>
        <v>20150</v>
      </c>
      <c r="K188" s="215">
        <f t="shared" si="129"/>
        <v>6600</v>
      </c>
      <c r="L188" s="215">
        <f t="shared" si="129"/>
        <v>56900</v>
      </c>
      <c r="M188" s="215">
        <f t="shared" si="129"/>
        <v>42500</v>
      </c>
      <c r="N188" s="215">
        <f t="shared" si="129"/>
        <v>20000</v>
      </c>
      <c r="O188" s="215">
        <f t="shared" si="129"/>
        <v>10000</v>
      </c>
      <c r="P188" s="216">
        <f t="shared" si="125"/>
        <v>1388867.8</v>
      </c>
      <c r="Q188" s="136"/>
      <c r="R188" s="8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136"/>
    </row>
    <row r="189" spans="2:32" x14ac:dyDescent="0.25">
      <c r="B189" s="397"/>
      <c r="C189" s="311" t="s">
        <v>286</v>
      </c>
      <c r="D189" s="215">
        <f t="shared" ref="D189:O189" si="130">+D25+D65+D105+D145</f>
        <v>79984.066400000011</v>
      </c>
      <c r="E189" s="215">
        <f t="shared" si="130"/>
        <v>159882.25</v>
      </c>
      <c r="F189" s="215">
        <f t="shared" si="130"/>
        <v>99353.492400000003</v>
      </c>
      <c r="G189" s="215">
        <f t="shared" si="130"/>
        <v>71194.89948148148</v>
      </c>
      <c r="H189" s="215">
        <f t="shared" si="130"/>
        <v>187184.02399999998</v>
      </c>
      <c r="I189" s="215">
        <f t="shared" si="130"/>
        <v>125407.734</v>
      </c>
      <c r="J189" s="215">
        <f t="shared" si="130"/>
        <v>140969.50400000002</v>
      </c>
      <c r="K189" s="215">
        <f t="shared" si="130"/>
        <v>111968.504</v>
      </c>
      <c r="L189" s="215">
        <f t="shared" si="130"/>
        <v>108468.504</v>
      </c>
      <c r="M189" s="215">
        <f t="shared" si="130"/>
        <v>113468.504</v>
      </c>
      <c r="N189" s="215">
        <f t="shared" si="130"/>
        <v>113468.504</v>
      </c>
      <c r="O189" s="215">
        <f t="shared" si="130"/>
        <v>119576.16831999995</v>
      </c>
      <c r="P189" s="216">
        <f t="shared" si="125"/>
        <v>1430926.154601481</v>
      </c>
      <c r="Q189" s="136"/>
      <c r="R189" s="8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136"/>
    </row>
    <row r="190" spans="2:32" x14ac:dyDescent="0.25">
      <c r="B190" s="397"/>
      <c r="C190" s="311" t="s">
        <v>282</v>
      </c>
      <c r="D190" s="215">
        <f t="shared" ref="D190:O190" si="131">+D26+D66+D106+D146</f>
        <v>64149.853600000002</v>
      </c>
      <c r="E190" s="215">
        <f t="shared" si="131"/>
        <v>219845.64559999999</v>
      </c>
      <c r="F190" s="215">
        <f t="shared" si="131"/>
        <v>113781.33321428573</v>
      </c>
      <c r="G190" s="215">
        <f t="shared" si="131"/>
        <v>319491.2087428571</v>
      </c>
      <c r="H190" s="215">
        <f t="shared" si="131"/>
        <v>129735.09599999999</v>
      </c>
      <c r="I190" s="215">
        <f t="shared" si="131"/>
        <v>198952.57</v>
      </c>
      <c r="J190" s="215">
        <f t="shared" si="131"/>
        <v>121633.05439999999</v>
      </c>
      <c r="K190" s="215">
        <f t="shared" si="131"/>
        <v>127133.05439999999</v>
      </c>
      <c r="L190" s="215">
        <f t="shared" si="131"/>
        <v>113633.05439999999</v>
      </c>
      <c r="M190" s="215">
        <f t="shared" si="131"/>
        <v>83633.054399999994</v>
      </c>
      <c r="N190" s="215">
        <f t="shared" si="131"/>
        <v>53633.054400000001</v>
      </c>
      <c r="O190" s="215">
        <f t="shared" si="131"/>
        <v>139639.02919999999</v>
      </c>
      <c r="P190" s="216">
        <f t="shared" si="125"/>
        <v>1685260.0083571428</v>
      </c>
      <c r="Q190" s="136"/>
      <c r="R190" s="8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136"/>
    </row>
    <row r="191" spans="2:32" x14ac:dyDescent="0.25">
      <c r="B191" s="397"/>
      <c r="C191" s="311" t="s">
        <v>283</v>
      </c>
      <c r="D191" s="215">
        <f t="shared" ref="D191:O191" si="132">+D27+D67+D107+D147</f>
        <v>10760</v>
      </c>
      <c r="E191" s="215">
        <f t="shared" si="132"/>
        <v>118110</v>
      </c>
      <c r="F191" s="215">
        <f t="shared" si="132"/>
        <v>28500</v>
      </c>
      <c r="G191" s="215">
        <f t="shared" si="132"/>
        <v>208351.58000000002</v>
      </c>
      <c r="H191" s="215">
        <f t="shared" si="132"/>
        <v>20749.996800000001</v>
      </c>
      <c r="I191" s="215">
        <f t="shared" si="132"/>
        <v>46180</v>
      </c>
      <c r="J191" s="215">
        <f t="shared" si="132"/>
        <v>12000</v>
      </c>
      <c r="K191" s="215">
        <f t="shared" si="132"/>
        <v>12000</v>
      </c>
      <c r="L191" s="215">
        <f t="shared" si="132"/>
        <v>6000</v>
      </c>
      <c r="M191" s="215">
        <f t="shared" si="132"/>
        <v>2000</v>
      </c>
      <c r="N191" s="215">
        <f t="shared" si="132"/>
        <v>2000</v>
      </c>
      <c r="O191" s="215">
        <f t="shared" si="132"/>
        <v>2000</v>
      </c>
      <c r="P191" s="216">
        <f t="shared" si="125"/>
        <v>468651.57680000004</v>
      </c>
      <c r="Q191" s="136"/>
      <c r="R191" s="8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136"/>
    </row>
    <row r="192" spans="2:32" x14ac:dyDescent="0.25">
      <c r="B192" s="397"/>
      <c r="C192" s="313" t="s">
        <v>287</v>
      </c>
      <c r="D192" s="215">
        <f t="shared" ref="D192:O192" si="133">+D28+D68+D108+D148</f>
        <v>0</v>
      </c>
      <c r="E192" s="215">
        <f t="shared" si="133"/>
        <v>0</v>
      </c>
      <c r="F192" s="215">
        <f t="shared" si="133"/>
        <v>6800</v>
      </c>
      <c r="G192" s="215">
        <f t="shared" si="133"/>
        <v>0</v>
      </c>
      <c r="H192" s="215">
        <f t="shared" si="133"/>
        <v>0</v>
      </c>
      <c r="I192" s="215">
        <f t="shared" si="133"/>
        <v>0</v>
      </c>
      <c r="J192" s="215">
        <f t="shared" si="133"/>
        <v>0</v>
      </c>
      <c r="K192" s="215">
        <f t="shared" si="133"/>
        <v>0</v>
      </c>
      <c r="L192" s="215">
        <f t="shared" si="133"/>
        <v>0</v>
      </c>
      <c r="M192" s="215">
        <f t="shared" si="133"/>
        <v>1000</v>
      </c>
      <c r="N192" s="215">
        <f t="shared" si="133"/>
        <v>981.5</v>
      </c>
      <c r="O192" s="215">
        <f t="shared" si="133"/>
        <v>0</v>
      </c>
      <c r="P192" s="216">
        <f t="shared" si="125"/>
        <v>8781.5</v>
      </c>
      <c r="Q192" s="136"/>
      <c r="R192" s="8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136"/>
    </row>
    <row r="193" spans="2:32" x14ac:dyDescent="0.25">
      <c r="B193" s="397"/>
      <c r="C193" s="313" t="s">
        <v>288</v>
      </c>
      <c r="D193" s="215">
        <f t="shared" ref="D193:O193" si="134">+D29+D69+D109+D149</f>
        <v>0</v>
      </c>
      <c r="E193" s="215">
        <f t="shared" si="134"/>
        <v>0</v>
      </c>
      <c r="F193" s="215">
        <f t="shared" si="134"/>
        <v>0</v>
      </c>
      <c r="G193" s="215">
        <f t="shared" si="134"/>
        <v>0</v>
      </c>
      <c r="H193" s="215">
        <f t="shared" si="134"/>
        <v>0</v>
      </c>
      <c r="I193" s="215">
        <f t="shared" si="134"/>
        <v>0</v>
      </c>
      <c r="J193" s="215">
        <f t="shared" si="134"/>
        <v>0</v>
      </c>
      <c r="K193" s="215">
        <f t="shared" si="134"/>
        <v>0</v>
      </c>
      <c r="L193" s="215">
        <f t="shared" si="134"/>
        <v>0</v>
      </c>
      <c r="M193" s="215">
        <f t="shared" si="134"/>
        <v>0</v>
      </c>
      <c r="N193" s="215">
        <f t="shared" si="134"/>
        <v>0</v>
      </c>
      <c r="O193" s="215">
        <f t="shared" si="134"/>
        <v>0</v>
      </c>
      <c r="P193" s="216">
        <f t="shared" si="125"/>
        <v>0</v>
      </c>
      <c r="Q193" s="136"/>
      <c r="R193" s="8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136"/>
    </row>
    <row r="194" spans="2:32" x14ac:dyDescent="0.25">
      <c r="B194" s="397"/>
      <c r="C194" s="313" t="s">
        <v>280</v>
      </c>
      <c r="D194" s="215">
        <f t="shared" ref="D194:O194" si="135">+D30+D70+D110+D150</f>
        <v>0</v>
      </c>
      <c r="E194" s="215">
        <f t="shared" si="135"/>
        <v>63947</v>
      </c>
      <c r="F194" s="215">
        <f t="shared" si="135"/>
        <v>47635</v>
      </c>
      <c r="G194" s="215">
        <f t="shared" si="135"/>
        <v>171263.5</v>
      </c>
      <c r="H194" s="215">
        <f t="shared" si="135"/>
        <v>66471.8</v>
      </c>
      <c r="I194" s="215">
        <f t="shared" si="135"/>
        <v>113662</v>
      </c>
      <c r="J194" s="215">
        <f t="shared" si="135"/>
        <v>17430</v>
      </c>
      <c r="K194" s="215">
        <f t="shared" si="135"/>
        <v>7000</v>
      </c>
      <c r="L194" s="215">
        <f t="shared" si="135"/>
        <v>0</v>
      </c>
      <c r="M194" s="215">
        <f t="shared" si="135"/>
        <v>0</v>
      </c>
      <c r="N194" s="215">
        <f t="shared" si="135"/>
        <v>0</v>
      </c>
      <c r="O194" s="215">
        <f t="shared" si="135"/>
        <v>0</v>
      </c>
      <c r="P194" s="216">
        <f t="shared" si="125"/>
        <v>487409.3</v>
      </c>
      <c r="Q194" s="136"/>
      <c r="R194" s="8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136"/>
    </row>
    <row r="195" spans="2:32" x14ac:dyDescent="0.25">
      <c r="B195" s="397"/>
      <c r="C195" s="313" t="s">
        <v>285</v>
      </c>
      <c r="D195" s="215">
        <f t="shared" ref="D195:O195" si="136">+D31+D71+D111+D151</f>
        <v>0</v>
      </c>
      <c r="E195" s="215">
        <f t="shared" si="136"/>
        <v>6800</v>
      </c>
      <c r="F195" s="215">
        <f t="shared" si="136"/>
        <v>0</v>
      </c>
      <c r="G195" s="215">
        <f t="shared" si="136"/>
        <v>16800</v>
      </c>
      <c r="H195" s="215">
        <f t="shared" si="136"/>
        <v>0</v>
      </c>
      <c r="I195" s="215">
        <f t="shared" si="136"/>
        <v>0</v>
      </c>
      <c r="J195" s="215">
        <f t="shared" si="136"/>
        <v>0</v>
      </c>
      <c r="K195" s="215">
        <f t="shared" si="136"/>
        <v>0</v>
      </c>
      <c r="L195" s="215">
        <f t="shared" si="136"/>
        <v>0</v>
      </c>
      <c r="M195" s="215">
        <f t="shared" si="136"/>
        <v>0</v>
      </c>
      <c r="N195" s="215">
        <f t="shared" si="136"/>
        <v>0</v>
      </c>
      <c r="O195" s="215">
        <f t="shared" si="136"/>
        <v>0</v>
      </c>
      <c r="P195" s="216">
        <f t="shared" si="125"/>
        <v>23600</v>
      </c>
      <c r="Q195" s="136"/>
      <c r="R195" s="8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136"/>
    </row>
    <row r="196" spans="2:32" x14ac:dyDescent="0.25">
      <c r="B196" s="397"/>
      <c r="C196" s="313" t="s">
        <v>280</v>
      </c>
      <c r="D196" s="215">
        <f t="shared" ref="D196:O196" si="137">+D32+D72+D112+D152</f>
        <v>25000</v>
      </c>
      <c r="E196" s="215">
        <f t="shared" si="137"/>
        <v>975</v>
      </c>
      <c r="F196" s="215">
        <f t="shared" si="137"/>
        <v>7813</v>
      </c>
      <c r="G196" s="215">
        <f t="shared" si="137"/>
        <v>68438</v>
      </c>
      <c r="H196" s="215">
        <f t="shared" si="137"/>
        <v>4063</v>
      </c>
      <c r="I196" s="215">
        <f t="shared" si="137"/>
        <v>0</v>
      </c>
      <c r="J196" s="215">
        <f t="shared" si="137"/>
        <v>0</v>
      </c>
      <c r="K196" s="215">
        <f t="shared" si="137"/>
        <v>5000</v>
      </c>
      <c r="L196" s="215">
        <f t="shared" si="137"/>
        <v>8000</v>
      </c>
      <c r="M196" s="215">
        <f t="shared" si="137"/>
        <v>10000</v>
      </c>
      <c r="N196" s="215">
        <f t="shared" si="137"/>
        <v>15000</v>
      </c>
      <c r="O196" s="215">
        <f t="shared" si="137"/>
        <v>11000</v>
      </c>
      <c r="P196" s="216">
        <f t="shared" si="125"/>
        <v>155289</v>
      </c>
      <c r="Q196" s="136"/>
      <c r="R196" s="8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136"/>
    </row>
    <row r="197" spans="2:32" x14ac:dyDescent="0.25">
      <c r="B197" s="397"/>
      <c r="C197" s="313" t="s">
        <v>286</v>
      </c>
      <c r="D197" s="215">
        <f t="shared" ref="D197:O197" si="138">+D33+D73+D113+D153</f>
        <v>5987</v>
      </c>
      <c r="E197" s="215">
        <f t="shared" si="138"/>
        <v>3700.0360000000001</v>
      </c>
      <c r="F197" s="215">
        <f t="shared" si="138"/>
        <v>3838.442</v>
      </c>
      <c r="G197" s="215">
        <f t="shared" si="138"/>
        <v>16016.462370370369</v>
      </c>
      <c r="H197" s="215">
        <f t="shared" si="138"/>
        <v>10027.886</v>
      </c>
      <c r="I197" s="215">
        <f t="shared" si="138"/>
        <v>5505.8459999999995</v>
      </c>
      <c r="J197" s="215">
        <f t="shared" si="138"/>
        <v>8851.9259999999995</v>
      </c>
      <c r="K197" s="215">
        <f t="shared" si="138"/>
        <v>5851.9259999999995</v>
      </c>
      <c r="L197" s="215">
        <f t="shared" si="138"/>
        <v>5851.9259999999995</v>
      </c>
      <c r="M197" s="215">
        <f t="shared" si="138"/>
        <v>8851.9259999999995</v>
      </c>
      <c r="N197" s="215">
        <f t="shared" si="138"/>
        <v>8851.9259999999995</v>
      </c>
      <c r="O197" s="215">
        <f t="shared" si="138"/>
        <v>8851.9259999999995</v>
      </c>
      <c r="P197" s="216">
        <f t="shared" si="125"/>
        <v>92187.228370370372</v>
      </c>
      <c r="Q197" s="136"/>
      <c r="R197" s="8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136"/>
    </row>
    <row r="198" spans="2:32" x14ac:dyDescent="0.25">
      <c r="B198" s="397"/>
      <c r="C198" s="313" t="s">
        <v>282</v>
      </c>
      <c r="D198" s="215">
        <f t="shared" ref="D198:O198" si="139">+D34+D74+D114+D154</f>
        <v>5514.8263999999999</v>
      </c>
      <c r="E198" s="215">
        <f t="shared" si="139"/>
        <v>14223.424000000001</v>
      </c>
      <c r="F198" s="215">
        <f t="shared" si="139"/>
        <v>14463.699500000001</v>
      </c>
      <c r="G198" s="215">
        <f t="shared" si="139"/>
        <v>62577.051185714285</v>
      </c>
      <c r="H198" s="215">
        <f t="shared" si="139"/>
        <v>34510.837999999996</v>
      </c>
      <c r="I198" s="215">
        <f t="shared" si="139"/>
        <v>12020.644</v>
      </c>
      <c r="J198" s="215">
        <f t="shared" si="139"/>
        <v>9000</v>
      </c>
      <c r="K198" s="215">
        <f t="shared" si="139"/>
        <v>7000</v>
      </c>
      <c r="L198" s="215">
        <f t="shared" si="139"/>
        <v>7000</v>
      </c>
      <c r="M198" s="215">
        <f t="shared" si="139"/>
        <v>8000</v>
      </c>
      <c r="N198" s="215">
        <f t="shared" si="139"/>
        <v>8000</v>
      </c>
      <c r="O198" s="215">
        <f t="shared" si="139"/>
        <v>8000</v>
      </c>
      <c r="P198" s="216">
        <f t="shared" si="125"/>
        <v>190310.48308571428</v>
      </c>
      <c r="Q198" s="136"/>
      <c r="R198" s="8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136"/>
    </row>
    <row r="199" spans="2:32" x14ac:dyDescent="0.25">
      <c r="B199" s="397"/>
      <c r="C199" s="313" t="s">
        <v>283</v>
      </c>
      <c r="D199" s="215">
        <f t="shared" ref="D199:O199" si="140">+D35+D75+D115+D155</f>
        <v>2740</v>
      </c>
      <c r="E199" s="215">
        <f t="shared" si="140"/>
        <v>6700</v>
      </c>
      <c r="F199" s="215">
        <f t="shared" si="140"/>
        <v>5000</v>
      </c>
      <c r="G199" s="215">
        <f t="shared" si="140"/>
        <v>5100</v>
      </c>
      <c r="H199" s="215">
        <f t="shared" si="140"/>
        <v>0</v>
      </c>
      <c r="I199" s="215">
        <f t="shared" si="140"/>
        <v>6000</v>
      </c>
      <c r="J199" s="215">
        <f t="shared" si="140"/>
        <v>1500</v>
      </c>
      <c r="K199" s="215">
        <f t="shared" si="140"/>
        <v>1500</v>
      </c>
      <c r="L199" s="215">
        <f t="shared" si="140"/>
        <v>1500</v>
      </c>
      <c r="M199" s="215">
        <f t="shared" si="140"/>
        <v>500</v>
      </c>
      <c r="N199" s="215">
        <f t="shared" si="140"/>
        <v>500</v>
      </c>
      <c r="O199" s="215">
        <f t="shared" si="140"/>
        <v>500</v>
      </c>
      <c r="P199" s="216">
        <f t="shared" si="125"/>
        <v>31540</v>
      </c>
      <c r="Q199" s="136"/>
      <c r="R199" s="8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136"/>
    </row>
    <row r="200" spans="2:32" x14ac:dyDescent="0.25">
      <c r="B200" s="397"/>
      <c r="C200" s="313" t="s">
        <v>281</v>
      </c>
      <c r="D200" s="215">
        <f t="shared" ref="D200:O200" si="141">+D36+D76+D116+D156</f>
        <v>0</v>
      </c>
      <c r="E200" s="215">
        <f t="shared" si="141"/>
        <v>0</v>
      </c>
      <c r="F200" s="215">
        <f t="shared" si="141"/>
        <v>0</v>
      </c>
      <c r="G200" s="215">
        <f t="shared" si="141"/>
        <v>25786.720000000001</v>
      </c>
      <c r="H200" s="215">
        <f t="shared" si="141"/>
        <v>0</v>
      </c>
      <c r="I200" s="215">
        <f t="shared" si="141"/>
        <v>0</v>
      </c>
      <c r="J200" s="215">
        <f t="shared" si="141"/>
        <v>0</v>
      </c>
      <c r="K200" s="215">
        <f t="shared" si="141"/>
        <v>0</v>
      </c>
      <c r="L200" s="215">
        <f t="shared" si="141"/>
        <v>0</v>
      </c>
      <c r="M200" s="215">
        <f t="shared" si="141"/>
        <v>0</v>
      </c>
      <c r="N200" s="215">
        <f t="shared" si="141"/>
        <v>0</v>
      </c>
      <c r="O200" s="215">
        <f t="shared" si="141"/>
        <v>0</v>
      </c>
      <c r="P200" s="216">
        <f t="shared" si="125"/>
        <v>25786.720000000001</v>
      </c>
      <c r="Q200" s="136"/>
      <c r="R200" s="8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136"/>
    </row>
    <row r="201" spans="2:32" x14ac:dyDescent="0.25">
      <c r="B201" s="397"/>
      <c r="C201" s="318" t="s">
        <v>279</v>
      </c>
      <c r="D201" s="215">
        <f t="shared" ref="D201:O201" si="142">+D37+D77+D117+D157</f>
        <v>38880.411760000003</v>
      </c>
      <c r="E201" s="215">
        <f t="shared" si="142"/>
        <v>77574.865560000006</v>
      </c>
      <c r="F201" s="215">
        <f t="shared" si="142"/>
        <v>60413.200325714286</v>
      </c>
      <c r="G201" s="215">
        <f t="shared" si="142"/>
        <v>192887.76613957671</v>
      </c>
      <c r="H201" s="215">
        <f t="shared" si="142"/>
        <v>78440.866960000014</v>
      </c>
      <c r="I201" s="215">
        <f t="shared" si="142"/>
        <v>669473.37142857153</v>
      </c>
      <c r="J201" s="215">
        <f t="shared" si="142"/>
        <v>285348.97000000003</v>
      </c>
      <c r="K201" s="215">
        <f t="shared" si="142"/>
        <v>424390.54000000004</v>
      </c>
      <c r="L201" s="215">
        <f t="shared" si="142"/>
        <v>919783.1</v>
      </c>
      <c r="M201" s="215">
        <f t="shared" si="142"/>
        <v>445389.47039999999</v>
      </c>
      <c r="N201" s="215">
        <f t="shared" si="142"/>
        <v>408187.99040000001</v>
      </c>
      <c r="O201" s="215">
        <f t="shared" si="142"/>
        <v>100386.47040000001</v>
      </c>
      <c r="P201" s="216">
        <f t="shared" si="125"/>
        <v>3701157.0233738623</v>
      </c>
      <c r="Q201" s="136"/>
      <c r="R201" s="8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136"/>
    </row>
    <row r="202" spans="2:32" ht="15.75" thickBot="1" x14ac:dyDescent="0.3">
      <c r="B202" s="397"/>
      <c r="C202" s="328" t="s">
        <v>290</v>
      </c>
      <c r="D202" s="215">
        <f t="shared" ref="D202:O202" si="143">+D38+D78+D118+D158</f>
        <v>0</v>
      </c>
      <c r="E202" s="215">
        <f t="shared" si="143"/>
        <v>0</v>
      </c>
      <c r="F202" s="215">
        <f t="shared" si="143"/>
        <v>0</v>
      </c>
      <c r="G202" s="215">
        <f t="shared" si="143"/>
        <v>0</v>
      </c>
      <c r="H202" s="215">
        <f t="shared" si="143"/>
        <v>0</v>
      </c>
      <c r="I202" s="215">
        <f t="shared" si="143"/>
        <v>0</v>
      </c>
      <c r="J202" s="215">
        <f t="shared" si="143"/>
        <v>0</v>
      </c>
      <c r="K202" s="215">
        <f t="shared" si="143"/>
        <v>0</v>
      </c>
      <c r="L202" s="215">
        <f t="shared" si="143"/>
        <v>0</v>
      </c>
      <c r="M202" s="215">
        <f t="shared" si="143"/>
        <v>0</v>
      </c>
      <c r="N202" s="215">
        <f t="shared" si="143"/>
        <v>0</v>
      </c>
      <c r="O202" s="215">
        <f t="shared" si="143"/>
        <v>0</v>
      </c>
      <c r="P202" s="216">
        <f t="shared" si="125"/>
        <v>0</v>
      </c>
      <c r="Q202" s="136"/>
      <c r="R202" s="8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136"/>
    </row>
    <row r="203" spans="2:32" x14ac:dyDescent="0.25">
      <c r="B203" s="397"/>
      <c r="C203" s="122" t="s">
        <v>66</v>
      </c>
      <c r="D203" s="129">
        <f t="shared" ref="D203:O203" si="144">+D39+D79+D119+D159</f>
        <v>18956</v>
      </c>
      <c r="E203" s="129">
        <f t="shared" si="144"/>
        <v>31370</v>
      </c>
      <c r="F203" s="129">
        <f t="shared" si="144"/>
        <v>20935</v>
      </c>
      <c r="G203" s="129">
        <f t="shared" si="144"/>
        <v>0</v>
      </c>
      <c r="H203" s="129">
        <f t="shared" si="144"/>
        <v>0</v>
      </c>
      <c r="I203" s="129">
        <f t="shared" si="144"/>
        <v>0</v>
      </c>
      <c r="J203" s="129">
        <f t="shared" si="144"/>
        <v>0</v>
      </c>
      <c r="K203" s="129">
        <f t="shared" si="144"/>
        <v>0</v>
      </c>
      <c r="L203" s="129">
        <f t="shared" si="144"/>
        <v>0</v>
      </c>
      <c r="M203" s="129">
        <f t="shared" si="144"/>
        <v>0</v>
      </c>
      <c r="N203" s="129">
        <f t="shared" si="144"/>
        <v>0</v>
      </c>
      <c r="O203" s="129">
        <f t="shared" si="144"/>
        <v>0</v>
      </c>
      <c r="P203" s="43">
        <f t="shared" si="52"/>
        <v>71261</v>
      </c>
      <c r="Q203" s="136">
        <f>+P203/$P$206</f>
        <v>4.4903029238396665E-4</v>
      </c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136"/>
    </row>
    <row r="204" spans="2:32" x14ac:dyDescent="0.25">
      <c r="B204" s="397"/>
      <c r="C204" s="122" t="s">
        <v>67</v>
      </c>
      <c r="D204" s="129">
        <f t="shared" ref="D204:O204" si="145">+D40+D80+D120+D160</f>
        <v>0</v>
      </c>
      <c r="E204" s="129">
        <f t="shared" si="145"/>
        <v>147627</v>
      </c>
      <c r="F204" s="129">
        <f t="shared" si="145"/>
        <v>162545</v>
      </c>
      <c r="G204" s="129">
        <f t="shared" si="145"/>
        <v>92734</v>
      </c>
      <c r="H204" s="129">
        <f t="shared" si="145"/>
        <v>208784</v>
      </c>
      <c r="I204" s="129">
        <f t="shared" si="145"/>
        <v>33734</v>
      </c>
      <c r="J204" s="129">
        <f t="shared" si="145"/>
        <v>26734</v>
      </c>
      <c r="K204" s="129">
        <f t="shared" si="145"/>
        <v>26734</v>
      </c>
      <c r="L204" s="129">
        <f t="shared" si="145"/>
        <v>26734</v>
      </c>
      <c r="M204" s="129">
        <f t="shared" si="145"/>
        <v>27000</v>
      </c>
      <c r="N204" s="129">
        <f t="shared" si="145"/>
        <v>10000</v>
      </c>
      <c r="O204" s="129">
        <f t="shared" si="145"/>
        <v>0</v>
      </c>
      <c r="P204" s="43">
        <f t="shared" si="52"/>
        <v>762626</v>
      </c>
      <c r="Q204" s="136">
        <f>+P204/$P$206</f>
        <v>4.8054640793647992E-3</v>
      </c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136"/>
    </row>
    <row r="205" spans="2:32" x14ac:dyDescent="0.25">
      <c r="B205" s="397"/>
      <c r="C205" s="122" t="s">
        <v>68</v>
      </c>
      <c r="D205" s="129">
        <f t="shared" ref="D205:O205" si="146">+D41+D81+D121+D161</f>
        <v>3300</v>
      </c>
      <c r="E205" s="129">
        <f t="shared" si="146"/>
        <v>9302</v>
      </c>
      <c r="F205" s="129">
        <f t="shared" si="146"/>
        <v>2556</v>
      </c>
      <c r="G205" s="129">
        <f t="shared" si="146"/>
        <v>0</v>
      </c>
      <c r="H205" s="129">
        <f t="shared" si="146"/>
        <v>1355000</v>
      </c>
      <c r="I205" s="129">
        <f t="shared" si="146"/>
        <v>0</v>
      </c>
      <c r="J205" s="129">
        <f t="shared" si="146"/>
        <v>0</v>
      </c>
      <c r="K205" s="129">
        <f t="shared" si="146"/>
        <v>0</v>
      </c>
      <c r="L205" s="129">
        <f t="shared" si="146"/>
        <v>460500</v>
      </c>
      <c r="M205" s="129">
        <f t="shared" si="146"/>
        <v>0</v>
      </c>
      <c r="N205" s="129">
        <f t="shared" si="146"/>
        <v>0</v>
      </c>
      <c r="O205" s="129">
        <f t="shared" si="146"/>
        <v>171680</v>
      </c>
      <c r="P205" s="43">
        <f t="shared" si="52"/>
        <v>2002338</v>
      </c>
      <c r="Q205" s="136">
        <f>+P205/$P$206</f>
        <v>1.2617145670023254E-2</v>
      </c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136"/>
    </row>
    <row r="206" spans="2:32" ht="15.75" thickBot="1" x14ac:dyDescent="0.3">
      <c r="B206" s="398"/>
      <c r="C206" s="126" t="s">
        <v>55</v>
      </c>
      <c r="D206" s="56">
        <f>+D205+D204+D203+D183+D182+D181+D180+D179+D178+D167</f>
        <v>9875484.2163200006</v>
      </c>
      <c r="E206" s="56">
        <f t="shared" ref="E206:O206" si="147">+E205+E204+E203+E183+E182+E181+E180+E179+E178+E167</f>
        <v>13343243.28136</v>
      </c>
      <c r="F206" s="56">
        <f t="shared" si="147"/>
        <v>13212995.585873334</v>
      </c>
      <c r="G206" s="56">
        <f t="shared" si="147"/>
        <v>20266548.162019998</v>
      </c>
      <c r="H206" s="56">
        <f t="shared" si="147"/>
        <v>20899443.750769999</v>
      </c>
      <c r="I206" s="56">
        <f t="shared" si="147"/>
        <v>24126950.741645657</v>
      </c>
      <c r="J206" s="56">
        <f t="shared" si="147"/>
        <v>12400972.900022987</v>
      </c>
      <c r="K206" s="56">
        <f t="shared" si="147"/>
        <v>8062524.7015053015</v>
      </c>
      <c r="L206" s="56">
        <f t="shared" si="147"/>
        <v>13773379.340836689</v>
      </c>
      <c r="M206" s="56">
        <f t="shared" si="147"/>
        <v>12098958.202110123</v>
      </c>
      <c r="N206" s="56">
        <f t="shared" si="147"/>
        <v>7555360.3006231999</v>
      </c>
      <c r="O206" s="56">
        <f t="shared" si="147"/>
        <v>3083899.6318570124</v>
      </c>
      <c r="P206" s="57">
        <f t="shared" si="52"/>
        <v>158699760.81494427</v>
      </c>
      <c r="Q206" s="4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136"/>
    </row>
    <row r="207" spans="2:32" x14ac:dyDescent="0.25"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</row>
    <row r="208" spans="2:32" x14ac:dyDescent="0.25">
      <c r="C208" s="191" t="s">
        <v>131</v>
      </c>
      <c r="D208" s="190">
        <f>+D168+D171</f>
        <v>4276233.6609309381</v>
      </c>
      <c r="E208" s="190">
        <f t="shared" ref="E208:P208" si="148">+E168+E171</f>
        <v>4164841.2939659897</v>
      </c>
      <c r="F208" s="190">
        <f t="shared" si="148"/>
        <v>4910171.2811000003</v>
      </c>
      <c r="G208" s="190">
        <f t="shared" si="148"/>
        <v>6774840.1531668194</v>
      </c>
      <c r="H208" s="190">
        <f t="shared" si="148"/>
        <v>6050430.3190000001</v>
      </c>
      <c r="I208" s="190">
        <f t="shared" si="148"/>
        <v>6483411.9903121209</v>
      </c>
      <c r="J208" s="190">
        <f t="shared" si="148"/>
        <v>4717672.1599938758</v>
      </c>
      <c r="K208" s="190">
        <f t="shared" si="148"/>
        <v>4249959.6994464928</v>
      </c>
      <c r="L208" s="190">
        <f t="shared" si="148"/>
        <v>5258484.2960693762</v>
      </c>
      <c r="M208" s="190">
        <f t="shared" si="148"/>
        <v>6503787.1375618428</v>
      </c>
      <c r="N208" s="190">
        <f t="shared" si="148"/>
        <v>4184762.7310931245</v>
      </c>
      <c r="O208" s="190">
        <f t="shared" si="148"/>
        <v>1485798.7694711622</v>
      </c>
      <c r="P208" s="190">
        <f t="shared" si="148"/>
        <v>59060393.492111742</v>
      </c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</row>
    <row r="209" spans="3:31" x14ac:dyDescent="0.25">
      <c r="C209" s="191" t="s">
        <v>132</v>
      </c>
      <c r="D209" s="190">
        <f>+D174+D173</f>
        <v>1839309.6922200001</v>
      </c>
      <c r="E209" s="190">
        <f t="shared" ref="E209:P209" si="149">+E174+E173</f>
        <v>2538372.4383000005</v>
      </c>
      <c r="F209" s="190">
        <f t="shared" si="149"/>
        <v>2993282.9199999981</v>
      </c>
      <c r="G209" s="190">
        <f t="shared" si="149"/>
        <v>3255598.6999999983</v>
      </c>
      <c r="H209" s="190">
        <f t="shared" si="149"/>
        <v>3257071.42</v>
      </c>
      <c r="I209" s="190">
        <f t="shared" si="149"/>
        <v>6552311.9947765786</v>
      </c>
      <c r="J209" s="190">
        <f t="shared" si="149"/>
        <v>3678181.5461735008</v>
      </c>
      <c r="K209" s="190">
        <f t="shared" si="149"/>
        <v>1500432.2706061166</v>
      </c>
      <c r="L209" s="190">
        <f t="shared" si="149"/>
        <v>1596893.2398392842</v>
      </c>
      <c r="M209" s="190">
        <f t="shared" si="149"/>
        <v>1323360.3533305596</v>
      </c>
      <c r="N209" s="190">
        <f t="shared" si="149"/>
        <v>764982.07442699897</v>
      </c>
      <c r="O209" s="190">
        <f t="shared" si="149"/>
        <v>297500</v>
      </c>
      <c r="P209" s="190">
        <f t="shared" si="149"/>
        <v>29597296.649673037</v>
      </c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</row>
    <row r="210" spans="3:31" x14ac:dyDescent="0.25">
      <c r="C210" s="191" t="s">
        <v>108</v>
      </c>
      <c r="D210" s="190">
        <f>+D209+D208</f>
        <v>6115543.3531509377</v>
      </c>
      <c r="E210" s="190">
        <f t="shared" ref="E210:P210" si="150">+E209+E208</f>
        <v>6703213.7322659902</v>
      </c>
      <c r="F210" s="190">
        <f t="shared" si="150"/>
        <v>7903454.2010999983</v>
      </c>
      <c r="G210" s="190">
        <f t="shared" si="150"/>
        <v>10030438.853166819</v>
      </c>
      <c r="H210" s="190">
        <f t="shared" si="150"/>
        <v>9307501.7390000001</v>
      </c>
      <c r="I210" s="190">
        <f t="shared" si="150"/>
        <v>13035723.985088699</v>
      </c>
      <c r="J210" s="190">
        <f t="shared" si="150"/>
        <v>8395853.7061673775</v>
      </c>
      <c r="K210" s="190">
        <f t="shared" si="150"/>
        <v>5750391.9700526092</v>
      </c>
      <c r="L210" s="190">
        <f t="shared" si="150"/>
        <v>6855377.5359086599</v>
      </c>
      <c r="M210" s="190">
        <f t="shared" si="150"/>
        <v>7827147.4908924028</v>
      </c>
      <c r="N210" s="190">
        <f t="shared" si="150"/>
        <v>4949744.8055201238</v>
      </c>
      <c r="O210" s="190">
        <f t="shared" si="150"/>
        <v>1783298.7694711622</v>
      </c>
      <c r="P210" s="190">
        <f t="shared" si="150"/>
        <v>88657690.141784787</v>
      </c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</row>
    <row r="211" spans="3:31" x14ac:dyDescent="0.25"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</row>
    <row r="212" spans="3:31" x14ac:dyDescent="0.25">
      <c r="C212" s="191" t="s">
        <v>133</v>
      </c>
      <c r="D212" s="138">
        <f>+D208/D210</f>
        <v>0.69924018423116496</v>
      </c>
      <c r="E212" s="138">
        <f t="shared" ref="E212:P212" si="151">+E208/E210</f>
        <v>0.62132008023531793</v>
      </c>
      <c r="F212" s="138">
        <f t="shared" si="151"/>
        <v>0.62126902442435938</v>
      </c>
      <c r="G212" s="138">
        <f t="shared" si="151"/>
        <v>0.6754280896720547</v>
      </c>
      <c r="H212" s="138">
        <f t="shared" si="151"/>
        <v>0.65005954214842399</v>
      </c>
      <c r="I212" s="138">
        <f t="shared" si="151"/>
        <v>0.49735726206909298</v>
      </c>
      <c r="J212" s="138">
        <f t="shared" si="151"/>
        <v>0.5619049980025731</v>
      </c>
      <c r="K212" s="138">
        <f t="shared" si="151"/>
        <v>0.73907304433850807</v>
      </c>
      <c r="L212" s="138">
        <f t="shared" si="151"/>
        <v>0.76705976709893631</v>
      </c>
      <c r="M212" s="138">
        <f t="shared" si="151"/>
        <v>0.83092686641328661</v>
      </c>
      <c r="N212" s="138">
        <f t="shared" si="151"/>
        <v>0.84545019905392593</v>
      </c>
      <c r="O212" s="138">
        <f t="shared" si="151"/>
        <v>0.83317433674435626</v>
      </c>
      <c r="P212" s="138">
        <f t="shared" si="151"/>
        <v>0.66616210503183748</v>
      </c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</row>
    <row r="213" spans="3:31" x14ac:dyDescent="0.25">
      <c r="C213" s="191" t="s">
        <v>134</v>
      </c>
      <c r="D213" s="192">
        <f>1-D212</f>
        <v>0.30075981576883504</v>
      </c>
      <c r="E213" s="192">
        <f t="shared" ref="E213:P213" si="152">1-E212</f>
        <v>0.37867991976468207</v>
      </c>
      <c r="F213" s="192">
        <f t="shared" si="152"/>
        <v>0.37873097557564062</v>
      </c>
      <c r="G213" s="192">
        <f t="shared" si="152"/>
        <v>0.3245719103279453</v>
      </c>
      <c r="H213" s="192">
        <f t="shared" si="152"/>
        <v>0.34994045785157601</v>
      </c>
      <c r="I213" s="192">
        <f t="shared" si="152"/>
        <v>0.50264273793090708</v>
      </c>
      <c r="J213" s="192">
        <f t="shared" si="152"/>
        <v>0.4380950019974269</v>
      </c>
      <c r="K213" s="192">
        <f t="shared" si="152"/>
        <v>0.26092695566149193</v>
      </c>
      <c r="L213" s="192">
        <f t="shared" si="152"/>
        <v>0.23294023290106369</v>
      </c>
      <c r="M213" s="192">
        <f t="shared" si="152"/>
        <v>0.16907313358671339</v>
      </c>
      <c r="N213" s="192">
        <f t="shared" si="152"/>
        <v>0.15454980094607407</v>
      </c>
      <c r="O213" s="192">
        <f t="shared" si="152"/>
        <v>0.16682566325564374</v>
      </c>
      <c r="P213" s="192">
        <f t="shared" si="152"/>
        <v>0.33383789496816252</v>
      </c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</row>
    <row r="214" spans="3:31" x14ac:dyDescent="0.25"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</row>
  </sheetData>
  <sheetProtection formatColumns="0" formatRows="0" autoFilter="0"/>
  <autoFilter ref="A2:AF206"/>
  <customSheetViews>
    <customSheetView guid="{B038629F-75D1-4D4A-9132-D631B674B7E0}" scale="85" showGridLines="0" showAutoFilter="1">
      <pane xSplit="2" ySplit="1" topLeftCell="C2" activePane="bottomRight" state="frozen"/>
      <selection pane="bottomRight" activeCell="I27" sqref="I27"/>
      <pageMargins left="0.7" right="0.7" top="0.75" bottom="0.75" header="0.3" footer="0.3"/>
      <autoFilter ref="A2:AF206"/>
    </customSheetView>
    <customSheetView guid="{96F043BD-1BE6-4D4E-8101-802957D65524}" scale="85" showGridLines="0" showAutoFilter="1">
      <pane xSplit="2" ySplit="1" topLeftCell="C2" activePane="bottomRight" state="frozen"/>
      <selection pane="bottomRight" activeCell="I27" sqref="I27"/>
      <pageMargins left="0.7" right="0.7" top="0.75" bottom="0.75" header="0.3" footer="0.3"/>
      <autoFilter ref="A2:AF206"/>
    </customSheetView>
    <customSheetView guid="{0D168901-DEF3-4D3F-8923-D1C5B5F738B1}" scale="85" showGridLines="0" showAutoFilter="1">
      <pane xSplit="2" ySplit="1" topLeftCell="R164" activePane="bottomRight" state="frozen"/>
      <selection pane="bottomRight" activeCell="B167" sqref="B167:B206"/>
      <pageMargins left="0.7" right="0.7" top="0.75" bottom="0.75" header="0.3" footer="0.3"/>
      <autoFilter ref="A2:AF206"/>
    </customSheetView>
    <customSheetView guid="{3531DA0C-5E44-442B-9968-126ABC5E801F}" scale="85" showGridLines="0" showAutoFilter="1">
      <pane xSplit="2" ySplit="0.27777777777777779" topLeftCell="R164" activePane="bottomRight" state="frozen"/>
      <selection pane="bottomRight" activeCell="Z176" sqref="Z176"/>
      <pageMargins left="0.7" right="0.7" top="0.75" bottom="0.75" header="0.3" footer="0.3"/>
      <autoFilter ref="A2:AF206"/>
    </customSheetView>
    <customSheetView guid="{4CC93E45-CC11-461C-9D96-846EC7ADD472}" scale="85" showGridLines="0" showAutoFilter="1">
      <pane xSplit="2" ySplit="1" topLeftCell="E149" activePane="bottomRight" state="frozen"/>
      <selection pane="bottomRight" activeCell="R162" sqref="R162"/>
      <pageMargins left="0.7" right="0.7" top="0.75" bottom="0.75" header="0.3" footer="0.3"/>
      <autoFilter ref="A2:AF206"/>
    </customSheetView>
    <customSheetView guid="{077D77F8-DFB9-4D93-A787-F39714334BB8}" scale="85" showGridLines="0" showAutoFilter="1">
      <pane xSplit="2" ySplit="1" topLeftCell="R44" activePane="bottomRight" state="frozen"/>
      <selection pane="bottomRight" activeCell="X57" sqref="X57"/>
      <pageMargins left="0.7" right="0.7" top="0.75" bottom="0.75" header="0.3" footer="0.3"/>
      <autoFilter ref="A2:AF206"/>
    </customSheetView>
    <customSheetView guid="{9C8D5EF5-94C4-42FF-AC3B-E1FA4D5C2A16}" scale="85" showGridLines="0" showAutoFilter="1">
      <pane xSplit="2" ySplit="1" topLeftCell="C161" activePane="bottomRight" state="frozen"/>
      <selection pane="bottomRight" activeCell="H177" activeCellId="1" sqref="H172:H173 H177"/>
      <pageMargins left="0.7" right="0.7" top="0.75" bottom="0.75" header="0.3" footer="0.3"/>
      <autoFilter ref="A2:AF206"/>
    </customSheetView>
    <customSheetView guid="{B4230620-532D-4005-822F-6A355BCF0DE2}" scale="85" showGridLines="0" showAutoFilter="1">
      <pane xSplit="2" ySplit="0.27777777777777779" topLeftCell="C140" activePane="bottomRight" state="frozen"/>
      <selection pane="bottomRight" activeCell="C137" sqref="C137:P137"/>
      <pageMargins left="0.7" right="0.7" top="0.75" bottom="0.75" header="0.3" footer="0.3"/>
      <autoFilter ref="A2:AF206"/>
    </customSheetView>
    <customSheetView guid="{B5AA0A6A-1845-4241-B904-31DAD276739C}" scale="85" showGridLines="0" showAutoFilter="1">
      <pane xSplit="2" ySplit="1" topLeftCell="C2" activePane="bottomRight" state="frozen"/>
      <selection pane="bottomRight" activeCell="D7" sqref="D7"/>
      <pageMargins left="0.7" right="0.7" top="0.75" bottom="0.75" header="0.3" footer="0.3"/>
      <autoFilter ref="A2:AF206"/>
    </customSheetView>
    <customSheetView guid="{D2E30A99-0DD0-4B06-926D-81345FCEE57E}" scale="70" showGridLines="0" showAutoFilter="1">
      <pane xSplit="2" ySplit="0.46666666666666667" topLeftCell="C8" activePane="bottomRight" state="frozen"/>
      <selection pane="bottomRight" activeCell="D13" sqref="D13"/>
      <pageMargins left="0.7" right="0.7" top="0.75" bottom="0.75" header="0.3" footer="0.3"/>
      <autoFilter ref="A2:AF206"/>
    </customSheetView>
    <customSheetView guid="{03657EB2-5A47-4297-838B-E1ECCBF646EB}" scale="70" showGridLines="0">
      <pane xSplit="2" ySplit="2" topLeftCell="C12" activePane="bottomRight" state="frozen"/>
      <selection pane="bottomRight" activeCell="D20" sqref="D20"/>
      <pageMargins left="0.7" right="0.7" top="0.75" bottom="0.75" header="0.3" footer="0.3"/>
    </customSheetView>
    <customSheetView guid="{6D7B8075-47BE-4A78-9644-D91E7DCF5EAB}" scale="70" showGridLines="0">
      <pane xSplit="2" ySplit="2" topLeftCell="C69" activePane="bottomRight" state="frozen"/>
      <selection pane="bottomRight" activeCell="P79" sqref="P79"/>
      <pageMargins left="0.7" right="0.7" top="0.75" bottom="0.75" header="0.3" footer="0.3"/>
    </customSheetView>
    <customSheetView guid="{4667A42A-0B50-431F-B66B-05792C4717C6}" scale="70" showGridLines="0">
      <pane xSplit="2" ySplit="2" topLeftCell="C48" activePane="bottomRight" state="frozen"/>
      <selection pane="bottomRight" activeCell="D53" sqref="D53"/>
      <pageMargins left="0.7" right="0.7" top="0.75" bottom="0.75" header="0.3" footer="0.3"/>
    </customSheetView>
    <customSheetView guid="{EEA2614F-DE3F-4677-BD1A-CC94850B54AC}" scale="70" showGridLines="0">
      <pane xSplit="2" ySplit="2" topLeftCell="C3" activePane="bottomRight" state="frozen"/>
      <selection pane="bottomRight" activeCell="I27" sqref="I27"/>
      <pageMargins left="0.7" right="0.7" top="0.75" bottom="0.75" header="0.3" footer="0.3"/>
    </customSheetView>
    <customSheetView guid="{A4FA23C8-3E5B-43FC-9DF0-5C3DF90F5C5C}" scale="70" showGridLines="0">
      <pane xSplit="2" ySplit="2" topLeftCell="C48" activePane="bottomRight" state="frozen"/>
      <selection pane="bottomRight" activeCell="D53" sqref="D53"/>
      <pageMargins left="0.7" right="0.7" top="0.75" bottom="0.75" header="0.3" footer="0.3"/>
    </customSheetView>
    <customSheetView guid="{0306F60C-CE7E-43BA-819D-C736AA7DF40D}" scale="70" showGridLines="0">
      <pane xSplit="2" ySplit="2" topLeftCell="C30" activePane="bottomRight" state="frozen"/>
      <selection pane="bottomRight" activeCell="G48" sqref="G48"/>
      <pageMargins left="0.7" right="0.7" top="0.75" bottom="0.75" header="0.3" footer="0.3"/>
    </customSheetView>
    <customSheetView guid="{007E1B41-6999-484A-A03F-D1E57F393A30}" scale="70" showGridLines="0">
      <pane xSplit="2" ySplit="2" topLeftCell="C3" activePane="bottomRight" state="frozen"/>
      <selection pane="bottomRight" activeCell="I15" sqref="I15"/>
      <pageMargins left="0.7" right="0.7" top="0.75" bottom="0.75" header="0.3" footer="0.3"/>
    </customSheetView>
    <customSheetView guid="{BFEC2A7A-BD2D-4255-BB0C-35898AFB7293}" scale="70" showGridLines="0">
      <pane xSplit="2" ySplit="1" topLeftCell="C60" activePane="bottomRight" state="frozen"/>
      <selection pane="bottomRight" activeCell="P96" sqref="P96"/>
      <pageMargins left="0.7" right="0.7" top="0.75" bottom="0.75" header="0.3" footer="0.3"/>
    </customSheetView>
    <customSheetView guid="{0F564611-495D-4FCD-8F80-892CE92253E8}" scale="70" showGridLines="0">
      <pane xSplit="2" ySplit="2" topLeftCell="C51" activePane="bottomRight" state="frozen"/>
      <selection pane="bottomRight" activeCell="C85" sqref="C85"/>
      <pageMargins left="0.7" right="0.7" top="0.75" bottom="0.75" header="0.3" footer="0.3"/>
    </customSheetView>
    <customSheetView guid="{1362C6F5-1369-4718-AA75-28BD60573808}" scale="70" showGridLines="0" showAutoFilter="1">
      <pane xSplit="2" ySplit="1" topLeftCell="G68" activePane="bottomRight" state="frozen"/>
      <selection pane="bottomRight" activeCell="S85" sqref="S85"/>
      <pageMargins left="0.7" right="0.7" top="0.75" bottom="0.75" header="0.3" footer="0.3"/>
      <autoFilter ref="A2:AF74"/>
    </customSheetView>
    <customSheetView guid="{899E9B61-6C24-4B5C-BA24-B8A222FCE07F}" scale="85" showGridLines="0" showAutoFilter="1">
      <pane xSplit="2" ySplit="0.27777777777777779" topLeftCell="C2" activePane="bottomRight" state="frozen"/>
      <selection pane="bottomRight" activeCell="D7" sqref="D7"/>
      <pageMargins left="0.7" right="0.7" top="0.75" bottom="0.75" header="0.3" footer="0.3"/>
      <autoFilter ref="A2:AF206"/>
    </customSheetView>
    <customSheetView guid="{0EA3E08D-996C-413C-BAF7-5971FE977197}" scale="85" showGridLines="0" showAutoFilter="1">
      <pane xSplit="2" ySplit="1" topLeftCell="C8" activePane="bottomRight" state="frozen"/>
      <selection pane="bottomRight" activeCell="F43" sqref="F43"/>
      <pageMargins left="0.7" right="0.7" top="0.75" bottom="0.75" header="0.3" footer="0.3"/>
      <autoFilter ref="A2:AF206"/>
    </customSheetView>
    <customSheetView guid="{BD4D0C57-9988-49ED-8A11-7B0058250805}" scale="85" showGridLines="0" showAutoFilter="1">
      <pane xSplit="2" ySplit="1" topLeftCell="Q2" activePane="bottomRight" state="frozen"/>
      <selection pane="bottomRight" activeCell="X190" sqref="X190"/>
      <pageMargins left="0.7" right="0.7" top="0.75" bottom="0.75" header="0.3" footer="0.3"/>
      <autoFilter ref="A2:AF206"/>
    </customSheetView>
    <customSheetView guid="{799FB1AD-6D65-4A38-9AFF-393F15CB7906}" scale="70" showGridLines="0" showAutoFilter="1">
      <pane xSplit="2" ySplit="1" topLeftCell="C158" activePane="bottomRight" state="frozen"/>
      <selection pane="bottomRight" activeCell="B1" sqref="B1:Q1048576"/>
      <pageMargins left="0.7" right="0.7" top="0.75" bottom="0.75" header="0.3" footer="0.3"/>
      <autoFilter ref="A2:AF206"/>
    </customSheetView>
    <customSheetView guid="{FC9F6B0A-3568-4EFA-8B0D-62B408FC1FDC}" scale="85" showGridLines="0" showAutoFilter="1" hiddenColumns="1">
      <pane xSplit="2" ySplit="1" topLeftCell="C193" activePane="bottomRight" state="frozen"/>
      <selection pane="bottomRight" activeCell="P163" sqref="P163"/>
      <pageMargins left="0.7" right="0.7" top="0.75" bottom="0.75" header="0.3" footer="0.3"/>
      <autoFilter ref="A2:AF206"/>
    </customSheetView>
    <customSheetView guid="{5603AEE5-BB36-4F81-B5CE-1A7A5BB094E7}" scale="70" showGridLines="0" showAutoFilter="1">
      <pane xSplit="2" ySplit="1" topLeftCell="C122" activePane="bottomRight" state="frozen"/>
      <selection pane="bottomRight" activeCell="Y132" sqref="Y132"/>
      <pageMargins left="0.7" right="0.7" top="0.75" bottom="0.75" header="0.3" footer="0.3"/>
      <autoFilter ref="A2:AF206"/>
    </customSheetView>
    <customSheetView guid="{7A18F296-95F0-472A-979C-6856D3E263D6}" scale="80" showGridLines="0" showAutoFilter="1">
      <pane xSplit="2" ySplit="1" topLeftCell="C164" activePane="bottomRight" state="frozen"/>
      <selection pane="bottomRight" activeCell="I177" sqref="I177"/>
      <pageMargins left="0.7" right="0.7" top="0.75" bottom="0.75" header="0.3" footer="0.3"/>
      <autoFilter ref="A2:AF206"/>
    </customSheetView>
    <customSheetView guid="{73A55384-AAD2-4BD5-98DF-88E894587FE8}" scale="85" showGridLines="0" showAutoFilter="1">
      <pane xSplit="2" ySplit="1" topLeftCell="C42" activePane="bottomRight" state="frozen"/>
      <selection pane="bottomRight" activeCell="H48" sqref="H48:H49"/>
      <pageMargins left="0.7" right="0.7" top="0.75" bottom="0.75" header="0.3" footer="0.3"/>
      <autoFilter ref="A2:AF206"/>
    </customSheetView>
    <customSheetView guid="{1432EAF2-5E00-4503-997D-0E52B1CDBC29}" scale="85" showGridLines="0" showAutoFilter="1">
      <pane xSplit="2" ySplit="1" topLeftCell="C136" activePane="bottomRight" state="frozen"/>
      <selection pane="bottomRight" activeCell="H130" sqref="H130"/>
      <pageMargins left="0.7" right="0.7" top="0.75" bottom="0.75" header="0.3" footer="0.3"/>
      <autoFilter ref="A2:AF206"/>
    </customSheetView>
    <customSheetView guid="{9CC8141F-933B-43CC-AAF8-8A3BA7CF55B1}" scale="70" showGridLines="0" showAutoFilter="1">
      <pane xSplit="2" ySplit="1" topLeftCell="J128" activePane="bottomRight" state="frozen"/>
      <selection pane="bottomRight" activeCell="Y132" sqref="Y132"/>
      <pageMargins left="0.7" right="0.7" top="0.75" bottom="0.75" header="0.3" footer="0.3"/>
      <autoFilter ref="A2:AF206"/>
    </customSheetView>
  </customSheetViews>
  <mergeCells count="5">
    <mergeCell ref="B167:B206"/>
    <mergeCell ref="B3:B42"/>
    <mergeCell ref="B43:B82"/>
    <mergeCell ref="B83:B122"/>
    <mergeCell ref="B123:B16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C000"/>
    <pageSetUpPr fitToPage="1"/>
  </sheetPr>
  <dimension ref="A1:Q112"/>
  <sheetViews>
    <sheetView showGridLines="0" topLeftCell="A31" zoomScale="70" zoomScaleNormal="70" workbookViewId="0">
      <selection activeCell="G35" sqref="G34:G35"/>
    </sheetView>
  </sheetViews>
  <sheetFormatPr defaultRowHeight="15" outlineLevelRow="1" x14ac:dyDescent="0.25"/>
  <cols>
    <col min="1" max="1" width="3" customWidth="1"/>
    <col min="2" max="2" width="21.7109375" customWidth="1"/>
    <col min="15" max="15" width="3.42578125" customWidth="1"/>
    <col min="16" max="16" width="14.28515625" customWidth="1"/>
  </cols>
  <sheetData>
    <row r="1" spans="2:14" hidden="1" x14ac:dyDescent="0.25"/>
    <row r="2" spans="2:14" hidden="1" x14ac:dyDescent="0.25">
      <c r="B2" s="2" t="s">
        <v>109</v>
      </c>
      <c r="C2" s="61">
        <v>0.45</v>
      </c>
      <c r="D2" s="61">
        <v>0.45</v>
      </c>
      <c r="E2" s="61">
        <v>0.45</v>
      </c>
      <c r="F2" s="61">
        <v>0.5</v>
      </c>
      <c r="G2" s="61">
        <v>0.55000000000000004</v>
      </c>
      <c r="H2" s="61">
        <v>0.55000000000000004</v>
      </c>
      <c r="I2" s="61">
        <v>0.55000000000000004</v>
      </c>
      <c r="J2" s="61">
        <v>0.55000000000000004</v>
      </c>
      <c r="K2" s="61">
        <v>0.55000000000000004</v>
      </c>
      <c r="L2" s="61">
        <v>0.45</v>
      </c>
      <c r="M2" s="61">
        <v>0.4</v>
      </c>
      <c r="N2" s="61">
        <v>0.4</v>
      </c>
    </row>
    <row r="3" spans="2:14" ht="15.75" hidden="1" thickBot="1" x14ac:dyDescent="0.3">
      <c r="B3" s="41" t="s">
        <v>33</v>
      </c>
      <c r="C3" s="1">
        <v>1</v>
      </c>
      <c r="D3" s="1">
        <v>2</v>
      </c>
      <c r="E3" s="1">
        <v>3</v>
      </c>
      <c r="F3" s="1">
        <v>4</v>
      </c>
      <c r="G3" s="1">
        <v>5</v>
      </c>
      <c r="H3" s="1">
        <v>6</v>
      </c>
      <c r="I3" s="1">
        <v>7</v>
      </c>
      <c r="J3" s="1">
        <v>8</v>
      </c>
      <c r="K3" s="1">
        <v>9</v>
      </c>
      <c r="L3" s="1">
        <v>10</v>
      </c>
      <c r="M3" s="1">
        <v>11</v>
      </c>
      <c r="N3" s="1">
        <v>12</v>
      </c>
    </row>
    <row r="4" spans="2:14" ht="15.75" hidden="1" thickBot="1" x14ac:dyDescent="0.3">
      <c r="B4" s="269" t="s">
        <v>174</v>
      </c>
      <c r="C4" s="38">
        <f>AVERAGE(C34,C75)</f>
        <v>1.9718064164742843</v>
      </c>
      <c r="D4" s="38">
        <f t="shared" ref="D4:N4" si="0">AVERAGE(D34,D75)</f>
        <v>1.8549749924306043</v>
      </c>
      <c r="E4" s="38">
        <f t="shared" si="0"/>
        <v>1.8549749924306043</v>
      </c>
      <c r="F4" s="38">
        <f t="shared" si="0"/>
        <v>1.9195244733694667</v>
      </c>
      <c r="G4" s="38">
        <f t="shared" si="0"/>
        <v>1.9195244733694667</v>
      </c>
      <c r="H4" s="38">
        <f t="shared" si="0"/>
        <v>1.9195244733694667</v>
      </c>
      <c r="I4" s="38">
        <f t="shared" si="0"/>
        <v>1.6872440689940131</v>
      </c>
      <c r="J4" s="38">
        <f t="shared" si="0"/>
        <v>1.6872440689940131</v>
      </c>
      <c r="K4" s="38">
        <f t="shared" si="0"/>
        <v>1.8815701115087582</v>
      </c>
      <c r="L4" s="38">
        <f t="shared" si="0"/>
        <v>1.9718064164742839</v>
      </c>
      <c r="M4" s="38">
        <f t="shared" si="0"/>
        <v>1.9718064164742839</v>
      </c>
      <c r="N4" s="38">
        <f t="shared" si="0"/>
        <v>1.9718064164742839</v>
      </c>
    </row>
    <row r="5" spans="2:14" ht="15.75" hidden="1" thickBot="1" x14ac:dyDescent="0.3">
      <c r="B5" s="269" t="s">
        <v>110</v>
      </c>
      <c r="C5" s="38">
        <f t="shared" ref="C5:N5" si="1">AVERAGE(C35,C76)</f>
        <v>1.7869200008411261</v>
      </c>
      <c r="D5" s="38">
        <f t="shared" si="1"/>
        <v>1.7027762532256436</v>
      </c>
      <c r="E5" s="38">
        <f t="shared" si="1"/>
        <v>1.7027762532256414</v>
      </c>
      <c r="F5" s="38">
        <f t="shared" si="1"/>
        <v>1.8029683335874602</v>
      </c>
      <c r="G5" s="38">
        <f t="shared" si="1"/>
        <v>1.8029683335874602</v>
      </c>
      <c r="H5" s="38">
        <f t="shared" si="1"/>
        <v>1.8029683335874602</v>
      </c>
      <c r="I5" s="38">
        <f t="shared" si="1"/>
        <v>1.647902635040472</v>
      </c>
      <c r="J5" s="38">
        <f t="shared" si="1"/>
        <v>1.647902635040472</v>
      </c>
      <c r="K5" s="38">
        <f t="shared" si="1"/>
        <v>1.853852549726418</v>
      </c>
      <c r="L5" s="38">
        <f t="shared" si="1"/>
        <v>1.7869200008411261</v>
      </c>
      <c r="M5" s="38">
        <f t="shared" si="1"/>
        <v>1.7869200008411261</v>
      </c>
      <c r="N5" s="38">
        <f t="shared" si="1"/>
        <v>1.7869200008411261</v>
      </c>
    </row>
    <row r="6" spans="2:14" ht="15.75" hidden="1" thickBot="1" x14ac:dyDescent="0.3">
      <c r="B6" s="269" t="s">
        <v>19</v>
      </c>
      <c r="C6" s="38">
        <f t="shared" ref="C6:N6" si="2">AVERAGE(C36,C77)</f>
        <v>1.3521079028086289</v>
      </c>
      <c r="D6" s="38">
        <f t="shared" si="2"/>
        <v>1.3222528720558735</v>
      </c>
      <c r="E6" s="38">
        <f t="shared" si="2"/>
        <v>1.3222528720558735</v>
      </c>
      <c r="F6" s="38">
        <f t="shared" si="2"/>
        <v>1.3604912396300377</v>
      </c>
      <c r="G6" s="38">
        <f t="shared" si="2"/>
        <v>1.3604912396300377</v>
      </c>
      <c r="H6" s="38">
        <f t="shared" si="2"/>
        <v>1.3604912396300377</v>
      </c>
      <c r="I6" s="38">
        <f t="shared" si="2"/>
        <v>1.3273822963035713</v>
      </c>
      <c r="J6" s="38">
        <f t="shared" si="2"/>
        <v>1.3273822963035713</v>
      </c>
      <c r="K6" s="38">
        <f t="shared" si="2"/>
        <v>1.3855936272035918</v>
      </c>
      <c r="L6" s="38">
        <f t="shared" si="2"/>
        <v>1.3521079028086289</v>
      </c>
      <c r="M6" s="38">
        <f t="shared" si="2"/>
        <v>1.3521079028086289</v>
      </c>
      <c r="N6" s="38">
        <f t="shared" si="2"/>
        <v>1.3521079028086289</v>
      </c>
    </row>
    <row r="7" spans="2:14" ht="15.75" hidden="1" thickBot="1" x14ac:dyDescent="0.3">
      <c r="B7" s="269" t="s">
        <v>111</v>
      </c>
      <c r="C7" s="38">
        <f t="shared" ref="C7:N7" si="3">AVERAGE(C37,C78)</f>
        <v>1.7449891138439164</v>
      </c>
      <c r="D7" s="38">
        <f t="shared" si="3"/>
        <v>1.7053516909307955</v>
      </c>
      <c r="E7" s="38">
        <f t="shared" si="3"/>
        <v>1.7053516909307955</v>
      </c>
      <c r="F7" s="38">
        <f t="shared" si="3"/>
        <v>1.7942181739213825</v>
      </c>
      <c r="G7" s="38">
        <f t="shared" si="3"/>
        <v>1.7942181739213825</v>
      </c>
      <c r="H7" s="38">
        <f t="shared" si="3"/>
        <v>1.7942181739213825</v>
      </c>
      <c r="I7" s="38">
        <f t="shared" si="3"/>
        <v>1.729684465265235</v>
      </c>
      <c r="J7" s="38">
        <f t="shared" si="3"/>
        <v>1.729684465265235</v>
      </c>
      <c r="K7" s="38">
        <f t="shared" si="3"/>
        <v>1.7661175713488964</v>
      </c>
      <c r="L7" s="38">
        <f t="shared" si="3"/>
        <v>1.7449891138439164</v>
      </c>
      <c r="M7" s="38">
        <f t="shared" si="3"/>
        <v>1.7449891138439164</v>
      </c>
      <c r="N7" s="38">
        <f t="shared" si="3"/>
        <v>1.7449891138439164</v>
      </c>
    </row>
    <row r="8" spans="2:14" ht="15.75" hidden="1" thickBot="1" x14ac:dyDescent="0.3">
      <c r="B8" s="269" t="s">
        <v>225</v>
      </c>
      <c r="C8" s="38">
        <f t="shared" ref="C8:N8" si="4">AVERAGE(C38,C79)</f>
        <v>1.6820300096202423</v>
      </c>
      <c r="D8" s="38">
        <f t="shared" si="4"/>
        <v>1.7199414913301838</v>
      </c>
      <c r="E8" s="38">
        <f t="shared" si="4"/>
        <v>1.7199414913301838</v>
      </c>
      <c r="F8" s="38">
        <f t="shared" si="4"/>
        <v>1.691560701928688</v>
      </c>
      <c r="G8" s="38">
        <f t="shared" si="4"/>
        <v>1.691560701928688</v>
      </c>
      <c r="H8" s="38">
        <f t="shared" si="4"/>
        <v>1.691560701928688</v>
      </c>
      <c r="I8" s="38">
        <f t="shared" si="4"/>
        <v>1.4249743838785851</v>
      </c>
      <c r="J8" s="38">
        <f t="shared" si="4"/>
        <v>1.4249743838785851</v>
      </c>
      <c r="K8" s="38">
        <f t="shared" si="4"/>
        <v>1.552544291490658</v>
      </c>
      <c r="L8" s="38">
        <f t="shared" si="4"/>
        <v>1.6820300096202423</v>
      </c>
      <c r="M8" s="38">
        <f t="shared" si="4"/>
        <v>1.6820300096202423</v>
      </c>
      <c r="N8" s="38">
        <f t="shared" si="4"/>
        <v>1.6820300096202423</v>
      </c>
    </row>
    <row r="9" spans="2:14" ht="15.75" hidden="1" thickBot="1" x14ac:dyDescent="0.3">
      <c r="B9" s="269" t="s">
        <v>23</v>
      </c>
      <c r="C9" s="38">
        <f t="shared" ref="C9:N9" si="5">AVERAGE(C39,C80)</f>
        <v>1.3120523949778464</v>
      </c>
      <c r="D9" s="38">
        <f t="shared" si="5"/>
        <v>1.3088572381696806</v>
      </c>
      <c r="E9" s="38">
        <f t="shared" si="5"/>
        <v>1.3088572381696806</v>
      </c>
      <c r="F9" s="38">
        <f t="shared" si="5"/>
        <v>1.3442609936168801</v>
      </c>
      <c r="G9" s="38">
        <f t="shared" si="5"/>
        <v>1.3442609936168801</v>
      </c>
      <c r="H9" s="38">
        <f t="shared" si="5"/>
        <v>1.3442609936168801</v>
      </c>
      <c r="I9" s="38">
        <f t="shared" si="5"/>
        <v>1.2930542691158518</v>
      </c>
      <c r="J9" s="38">
        <f t="shared" si="5"/>
        <v>1.2930542691158518</v>
      </c>
      <c r="K9" s="38">
        <f t="shared" si="5"/>
        <v>1.314575981694305</v>
      </c>
      <c r="L9" s="38">
        <f t="shared" si="5"/>
        <v>1.3120523949778464</v>
      </c>
      <c r="M9" s="38">
        <f t="shared" si="5"/>
        <v>1.3120523949778464</v>
      </c>
      <c r="N9" s="38">
        <f t="shared" si="5"/>
        <v>1.3120523949778464</v>
      </c>
    </row>
    <row r="10" spans="2:14" ht="15.75" hidden="1" thickBot="1" x14ac:dyDescent="0.3">
      <c r="B10" s="269" t="s">
        <v>32</v>
      </c>
      <c r="C10" s="38">
        <f t="shared" ref="C10:N10" si="6">AVERAGE(C40,C81)</f>
        <v>1.3953625474704767</v>
      </c>
      <c r="D10" s="38">
        <f t="shared" si="6"/>
        <v>1.3517131811835057</v>
      </c>
      <c r="E10" s="38">
        <f t="shared" si="6"/>
        <v>1.3517131811835057</v>
      </c>
      <c r="F10" s="38">
        <f t="shared" si="6"/>
        <v>1.4062642660019762</v>
      </c>
      <c r="G10" s="38">
        <f t="shared" si="6"/>
        <v>1.4062642660019762</v>
      </c>
      <c r="H10" s="38">
        <f t="shared" si="6"/>
        <v>1.4062642660019762</v>
      </c>
      <c r="I10" s="38">
        <f t="shared" si="6"/>
        <v>1.2656756364300976</v>
      </c>
      <c r="J10" s="38">
        <f t="shared" si="6"/>
        <v>1.2656756364300976</v>
      </c>
      <c r="K10" s="38">
        <f t="shared" si="6"/>
        <v>1.4163175947645219</v>
      </c>
      <c r="L10" s="38">
        <f t="shared" si="6"/>
        <v>1.3953625474704767</v>
      </c>
      <c r="M10" s="38">
        <f t="shared" si="6"/>
        <v>1.3953625474704767</v>
      </c>
      <c r="N10" s="38">
        <f t="shared" si="6"/>
        <v>1.3953625474704767</v>
      </c>
    </row>
    <row r="11" spans="2:14" ht="15.75" hidden="1" thickBot="1" x14ac:dyDescent="0.3">
      <c r="B11" s="269" t="s">
        <v>24</v>
      </c>
      <c r="C11" s="38">
        <f t="shared" ref="C11:N11" si="7">AVERAGE(C41,C82)</f>
        <v>1.3006249502812652</v>
      </c>
      <c r="D11" s="38">
        <f t="shared" si="7"/>
        <v>1.2687023066463738</v>
      </c>
      <c r="E11" s="38">
        <f t="shared" si="7"/>
        <v>1.2687023066463738</v>
      </c>
      <c r="F11" s="38">
        <f t="shared" si="7"/>
        <v>1.315051771060606</v>
      </c>
      <c r="G11" s="38">
        <f t="shared" si="7"/>
        <v>1.315051771060606</v>
      </c>
      <c r="H11" s="38">
        <f t="shared" si="7"/>
        <v>1.315051771060606</v>
      </c>
      <c r="I11" s="38">
        <f t="shared" si="7"/>
        <v>1.2702309300380195</v>
      </c>
      <c r="J11" s="38">
        <f t="shared" si="7"/>
        <v>1.2702309300380195</v>
      </c>
      <c r="K11" s="38">
        <f t="shared" si="7"/>
        <v>1.346997688434862</v>
      </c>
      <c r="L11" s="38">
        <f t="shared" si="7"/>
        <v>1.3006249502812652</v>
      </c>
      <c r="M11" s="38">
        <f t="shared" si="7"/>
        <v>1.3006249502812652</v>
      </c>
      <c r="N11" s="38">
        <f t="shared" si="7"/>
        <v>1.3006249502812652</v>
      </c>
    </row>
    <row r="12" spans="2:14" ht="15.75" hidden="1" thickBot="1" x14ac:dyDescent="0.3">
      <c r="B12" s="269" t="s">
        <v>25</v>
      </c>
      <c r="C12" s="38">
        <f t="shared" ref="C12:N12" si="8">AVERAGE(C42,C83)</f>
        <v>1.2359581194170359</v>
      </c>
      <c r="D12" s="38">
        <f t="shared" si="8"/>
        <v>1.2415799938225758</v>
      </c>
      <c r="E12" s="38">
        <f t="shared" si="8"/>
        <v>1.2415799938225758</v>
      </c>
      <c r="F12" s="38">
        <f t="shared" si="8"/>
        <v>1.2600621047552154</v>
      </c>
      <c r="G12" s="38">
        <f t="shared" si="8"/>
        <v>1.2600621047552154</v>
      </c>
      <c r="H12" s="38">
        <f t="shared" si="8"/>
        <v>1.2600621047552154</v>
      </c>
      <c r="I12" s="38">
        <f t="shared" si="8"/>
        <v>1.2452871380387545</v>
      </c>
      <c r="J12" s="38">
        <f t="shared" si="8"/>
        <v>1.2452871380387545</v>
      </c>
      <c r="K12" s="38">
        <f t="shared" si="8"/>
        <v>1.2384026055557791</v>
      </c>
      <c r="L12" s="38">
        <f t="shared" si="8"/>
        <v>1.2359581194170359</v>
      </c>
      <c r="M12" s="38">
        <f t="shared" si="8"/>
        <v>1.2359581194170359</v>
      </c>
      <c r="N12" s="38">
        <f t="shared" si="8"/>
        <v>1.2359581194170359</v>
      </c>
    </row>
    <row r="13" spans="2:14" ht="15.75" hidden="1" thickBot="1" x14ac:dyDescent="0.3">
      <c r="B13" s="269" t="s">
        <v>26</v>
      </c>
      <c r="C13" s="38">
        <f t="shared" ref="C13:N13" si="9">AVERAGE(C43,C84)</f>
        <v>1.1930413098387456</v>
      </c>
      <c r="D13" s="38">
        <f t="shared" si="9"/>
        <v>1.2098221933827753</v>
      </c>
      <c r="E13" s="38">
        <f t="shared" si="9"/>
        <v>1.2098221933827753</v>
      </c>
      <c r="F13" s="38">
        <f t="shared" si="9"/>
        <v>1.2194539316196928</v>
      </c>
      <c r="G13" s="38">
        <f t="shared" si="9"/>
        <v>1.2194539316196928</v>
      </c>
      <c r="H13" s="38">
        <f t="shared" si="9"/>
        <v>1.2194539316196928</v>
      </c>
      <c r="I13" s="38">
        <f t="shared" si="9"/>
        <v>1.2320101699771637</v>
      </c>
      <c r="J13" s="38">
        <f t="shared" si="9"/>
        <v>1.2320101699771637</v>
      </c>
      <c r="K13" s="38">
        <f t="shared" si="9"/>
        <v>1.1996307106822997</v>
      </c>
      <c r="L13" s="38">
        <f t="shared" si="9"/>
        <v>1.1930413098387456</v>
      </c>
      <c r="M13" s="38">
        <f t="shared" si="9"/>
        <v>1.1930413098387456</v>
      </c>
      <c r="N13" s="38">
        <f t="shared" si="9"/>
        <v>1.1930413098387456</v>
      </c>
    </row>
    <row r="14" spans="2:14" ht="15.75" hidden="1" thickBot="1" x14ac:dyDescent="0.3">
      <c r="B14" s="269" t="s">
        <v>28</v>
      </c>
      <c r="C14" s="38">
        <f t="shared" ref="C14:N14" si="10">AVERAGE(C44,C85)</f>
        <v>1.1287259808484933</v>
      </c>
      <c r="D14" s="38">
        <f t="shared" si="10"/>
        <v>1.1650969060986665</v>
      </c>
      <c r="E14" s="38">
        <f t="shared" si="10"/>
        <v>1.1650969060986665</v>
      </c>
      <c r="F14" s="38">
        <f t="shared" si="10"/>
        <v>1.1642778984450595</v>
      </c>
      <c r="G14" s="38">
        <f t="shared" si="10"/>
        <v>1.1642778984450595</v>
      </c>
      <c r="H14" s="38">
        <f t="shared" si="10"/>
        <v>1.1642778984450595</v>
      </c>
      <c r="I14" s="38">
        <f t="shared" si="10"/>
        <v>1.1986553817841639</v>
      </c>
      <c r="J14" s="38">
        <f t="shared" si="10"/>
        <v>1.1986553817841639</v>
      </c>
      <c r="K14" s="38">
        <f t="shared" si="10"/>
        <v>1.1321638920010744</v>
      </c>
      <c r="L14" s="38">
        <f t="shared" si="10"/>
        <v>1.1287259808484933</v>
      </c>
      <c r="M14" s="38">
        <f t="shared" si="10"/>
        <v>1.1287259808484933</v>
      </c>
      <c r="N14" s="38">
        <f t="shared" si="10"/>
        <v>1.1287259808484933</v>
      </c>
    </row>
    <row r="15" spans="2:14" ht="15.75" hidden="1" thickBot="1" x14ac:dyDescent="0.3">
      <c r="B15" s="269" t="s">
        <v>29</v>
      </c>
      <c r="C15" s="38">
        <f t="shared" ref="C15:N15" si="11">AVERAGE(C45,C86)</f>
        <v>1.1082371262741002</v>
      </c>
      <c r="D15" s="38">
        <f t="shared" si="11"/>
        <v>1.1014482825270271</v>
      </c>
      <c r="E15" s="38">
        <f t="shared" si="11"/>
        <v>1.1014482825270271</v>
      </c>
      <c r="F15" s="38">
        <f t="shared" si="11"/>
        <v>1.1187759622393456</v>
      </c>
      <c r="G15" s="38">
        <f t="shared" si="11"/>
        <v>1.1187759622393456</v>
      </c>
      <c r="H15" s="38">
        <f t="shared" si="11"/>
        <v>1.1187759622393456</v>
      </c>
      <c r="I15" s="38">
        <f t="shared" si="11"/>
        <v>1.1421839057107852</v>
      </c>
      <c r="J15" s="38">
        <f t="shared" si="11"/>
        <v>1.1421839057107852</v>
      </c>
      <c r="K15" s="38">
        <f t="shared" si="11"/>
        <v>1.1148218888563877</v>
      </c>
      <c r="L15" s="38">
        <f t="shared" si="11"/>
        <v>1.1082371262741002</v>
      </c>
      <c r="M15" s="38">
        <f t="shared" si="11"/>
        <v>1.1082371262741002</v>
      </c>
      <c r="N15" s="38">
        <f t="shared" si="11"/>
        <v>1.1082371262741002</v>
      </c>
    </row>
    <row r="16" spans="2:14" ht="15.75" hidden="1" thickBot="1" x14ac:dyDescent="0.3">
      <c r="B16" s="269" t="s">
        <v>226</v>
      </c>
      <c r="C16" s="38">
        <f t="shared" ref="C16:N16" si="12">AVERAGE(C46,C87)</f>
        <v>3.3200667100238554</v>
      </c>
      <c r="D16" s="38">
        <f t="shared" si="12"/>
        <v>3.2947613930839896</v>
      </c>
      <c r="E16" s="38">
        <f t="shared" si="12"/>
        <v>3.2947613930839896</v>
      </c>
      <c r="F16" s="38">
        <f t="shared" si="12"/>
        <v>3.7792490489168711</v>
      </c>
      <c r="G16" s="38">
        <f t="shared" si="12"/>
        <v>3.7792490489168711</v>
      </c>
      <c r="H16" s="38">
        <f t="shared" si="12"/>
        <v>3.7792490489168711</v>
      </c>
      <c r="I16" s="38">
        <f t="shared" si="12"/>
        <v>3.3493582052122099</v>
      </c>
      <c r="J16" s="38">
        <f t="shared" si="12"/>
        <v>3.3493582052122099</v>
      </c>
      <c r="K16" s="38">
        <f t="shared" si="12"/>
        <v>3.5690661199198628</v>
      </c>
      <c r="L16" s="38">
        <f t="shared" si="12"/>
        <v>3.3200667100238554</v>
      </c>
      <c r="M16" s="38">
        <f t="shared" si="12"/>
        <v>3.3200667100238554</v>
      </c>
      <c r="N16" s="38">
        <f t="shared" si="12"/>
        <v>3.3200667100238554</v>
      </c>
    </row>
    <row r="17" spans="2:14" ht="15.75" hidden="1" thickBot="1" x14ac:dyDescent="0.3">
      <c r="B17" s="269" t="s">
        <v>128</v>
      </c>
      <c r="C17" s="38">
        <f t="shared" ref="C17:N17" si="13">AVERAGE(C47,C88)</f>
        <v>2.8924890278955564</v>
      </c>
      <c r="D17" s="38">
        <f t="shared" si="13"/>
        <v>2.7358780648850756</v>
      </c>
      <c r="E17" s="38">
        <f t="shared" si="13"/>
        <v>2.7358780648850756</v>
      </c>
      <c r="F17" s="38">
        <f t="shared" si="13"/>
        <v>3.0409323950079887</v>
      </c>
      <c r="G17" s="38">
        <f t="shared" si="13"/>
        <v>3.0409323950079887</v>
      </c>
      <c r="H17" s="38">
        <f t="shared" si="13"/>
        <v>3.0409323950079887</v>
      </c>
      <c r="I17" s="38">
        <f t="shared" si="13"/>
        <v>2.8785006157221611</v>
      </c>
      <c r="J17" s="38">
        <f t="shared" si="13"/>
        <v>2.8785006157221611</v>
      </c>
      <c r="K17" s="38">
        <f t="shared" si="13"/>
        <v>3.1251801304999383</v>
      </c>
      <c r="L17" s="38">
        <f t="shared" si="13"/>
        <v>2.8924890278955564</v>
      </c>
      <c r="M17" s="38">
        <f t="shared" si="13"/>
        <v>2.8924890278955564</v>
      </c>
      <c r="N17" s="38">
        <f t="shared" si="13"/>
        <v>2.8924890278955564</v>
      </c>
    </row>
    <row r="18" spans="2:14" ht="15.75" hidden="1" thickBot="1" x14ac:dyDescent="0.3">
      <c r="B18" s="269" t="s">
        <v>112</v>
      </c>
      <c r="C18" s="38">
        <f t="shared" ref="C18:N18" si="14">AVERAGE(C48,C89)</f>
        <v>2.163564935068111</v>
      </c>
      <c r="D18" s="38">
        <f t="shared" si="14"/>
        <v>2.0794724224750927</v>
      </c>
      <c r="E18" s="38">
        <f t="shared" si="14"/>
        <v>2.0794724224750927</v>
      </c>
      <c r="F18" s="38">
        <f t="shared" si="14"/>
        <v>2.3245062286395406</v>
      </c>
      <c r="G18" s="38">
        <f t="shared" si="14"/>
        <v>2.3245062286395406</v>
      </c>
      <c r="H18" s="38">
        <f t="shared" si="14"/>
        <v>2.3245062286395406</v>
      </c>
      <c r="I18" s="38">
        <f t="shared" si="14"/>
        <v>2.3170156986777406</v>
      </c>
      <c r="J18" s="38">
        <f t="shared" si="14"/>
        <v>2.3170156986777406</v>
      </c>
      <c r="K18" s="38">
        <f t="shared" si="14"/>
        <v>2.2768778227723958</v>
      </c>
      <c r="L18" s="38">
        <f t="shared" si="14"/>
        <v>2.163564935068111</v>
      </c>
      <c r="M18" s="38">
        <f t="shared" si="14"/>
        <v>2.163564935068111</v>
      </c>
      <c r="N18" s="38">
        <f t="shared" si="14"/>
        <v>2.163564935068111</v>
      </c>
    </row>
    <row r="19" spans="2:14" ht="15.75" hidden="1" thickBot="1" x14ac:dyDescent="0.3">
      <c r="B19" s="269" t="s">
        <v>173</v>
      </c>
      <c r="C19" s="38">
        <f t="shared" ref="C19:N19" si="15">AVERAGE(C49,C90)</f>
        <v>1.9360473665252325</v>
      </c>
      <c r="D19" s="38">
        <f t="shared" si="15"/>
        <v>1.8730510327537593</v>
      </c>
      <c r="E19" s="38">
        <f t="shared" si="15"/>
        <v>1.8730510327537593</v>
      </c>
      <c r="F19" s="38">
        <f t="shared" si="15"/>
        <v>2.0251743399614255</v>
      </c>
      <c r="G19" s="38">
        <f t="shared" si="15"/>
        <v>2.0251743399614255</v>
      </c>
      <c r="H19" s="38">
        <f t="shared" si="15"/>
        <v>2.0251743399614255</v>
      </c>
      <c r="I19" s="38">
        <f t="shared" si="15"/>
        <v>1.9924027743362829</v>
      </c>
      <c r="J19" s="38">
        <f t="shared" si="15"/>
        <v>1.9924027743362829</v>
      </c>
      <c r="K19" s="38">
        <f t="shared" si="15"/>
        <v>2.0387033663436958</v>
      </c>
      <c r="L19" s="38">
        <f t="shared" si="15"/>
        <v>1.9360473665252325</v>
      </c>
      <c r="M19" s="38">
        <f t="shared" si="15"/>
        <v>1.9360473665252325</v>
      </c>
      <c r="N19" s="38">
        <f t="shared" si="15"/>
        <v>1.9360473665252325</v>
      </c>
    </row>
    <row r="20" spans="2:14" ht="15.75" hidden="1" thickBot="1" x14ac:dyDescent="0.3">
      <c r="B20" s="269" t="s">
        <v>121</v>
      </c>
      <c r="C20" s="38">
        <f t="shared" ref="C20:N20" si="16">AVERAGE(C50,C91)</f>
        <v>2.4138301071531432</v>
      </c>
      <c r="D20" s="38">
        <f t="shared" si="16"/>
        <v>2.3318160514745028</v>
      </c>
      <c r="E20" s="38">
        <f t="shared" si="16"/>
        <v>2.3318160514745028</v>
      </c>
      <c r="F20" s="38">
        <f t="shared" si="16"/>
        <v>2.5762566615679803</v>
      </c>
      <c r="G20" s="38">
        <f t="shared" si="16"/>
        <v>2.5762566615679803</v>
      </c>
      <c r="H20" s="38">
        <f t="shared" si="16"/>
        <v>2.5762566615679803</v>
      </c>
      <c r="I20" s="38">
        <f t="shared" si="16"/>
        <v>2.4447227057480507</v>
      </c>
      <c r="J20" s="38">
        <f t="shared" si="16"/>
        <v>2.4447227057480507</v>
      </c>
      <c r="K20" s="38">
        <f t="shared" si="16"/>
        <v>2.4966067704808692</v>
      </c>
      <c r="L20" s="38">
        <f t="shared" si="16"/>
        <v>2.4138301071531432</v>
      </c>
      <c r="M20" s="38">
        <f t="shared" si="16"/>
        <v>2.4138301071531432</v>
      </c>
      <c r="N20" s="38">
        <f t="shared" si="16"/>
        <v>2.4138301071531432</v>
      </c>
    </row>
    <row r="21" spans="2:14" ht="15.75" hidden="1" thickBot="1" x14ac:dyDescent="0.3">
      <c r="B21" s="269" t="s">
        <v>27</v>
      </c>
      <c r="C21" s="38">
        <f t="shared" ref="C21:N21" si="17">AVERAGE(C51,C92)</f>
        <v>1</v>
      </c>
      <c r="D21" s="38">
        <f t="shared" si="17"/>
        <v>1</v>
      </c>
      <c r="E21" s="38">
        <f t="shared" si="17"/>
        <v>1</v>
      </c>
      <c r="F21" s="38">
        <f t="shared" si="17"/>
        <v>1</v>
      </c>
      <c r="G21" s="38">
        <f t="shared" si="17"/>
        <v>1</v>
      </c>
      <c r="H21" s="38">
        <f t="shared" si="17"/>
        <v>1</v>
      </c>
      <c r="I21" s="38">
        <f t="shared" si="17"/>
        <v>1</v>
      </c>
      <c r="J21" s="38">
        <f t="shared" si="17"/>
        <v>1</v>
      </c>
      <c r="K21" s="38">
        <f t="shared" si="17"/>
        <v>1</v>
      </c>
      <c r="L21" s="38">
        <f t="shared" si="17"/>
        <v>1</v>
      </c>
      <c r="M21" s="38">
        <f t="shared" si="17"/>
        <v>1</v>
      </c>
      <c r="N21" s="38">
        <f t="shared" si="17"/>
        <v>1</v>
      </c>
    </row>
    <row r="22" spans="2:14" ht="15.75" hidden="1" thickBot="1" x14ac:dyDescent="0.3">
      <c r="B22" s="269" t="s">
        <v>114</v>
      </c>
      <c r="C22" s="38">
        <f t="shared" ref="C22:N22" si="18">AVERAGE(C52,C93)</f>
        <v>1.154167537032937</v>
      </c>
      <c r="D22" s="38">
        <f t="shared" si="18"/>
        <v>1.1584898125119696</v>
      </c>
      <c r="E22" s="38">
        <f t="shared" si="18"/>
        <v>1.1584898125119696</v>
      </c>
      <c r="F22" s="38">
        <f t="shared" si="18"/>
        <v>1.1768963207329004</v>
      </c>
      <c r="G22" s="38">
        <f t="shared" si="18"/>
        <v>1.1768963207329004</v>
      </c>
      <c r="H22" s="38">
        <f t="shared" si="18"/>
        <v>1.1768963207329004</v>
      </c>
      <c r="I22" s="38">
        <f t="shared" si="18"/>
        <v>1.1366481547090406</v>
      </c>
      <c r="J22" s="38">
        <f t="shared" si="18"/>
        <v>1.1366481547090406</v>
      </c>
      <c r="K22" s="38">
        <f t="shared" si="18"/>
        <v>1.1516285744083763</v>
      </c>
      <c r="L22" s="38">
        <f t="shared" si="18"/>
        <v>1.154167537032937</v>
      </c>
      <c r="M22" s="38">
        <f t="shared" si="18"/>
        <v>1.154167537032937</v>
      </c>
      <c r="N22" s="38">
        <f t="shared" si="18"/>
        <v>1.154167537032937</v>
      </c>
    </row>
    <row r="23" spans="2:14" ht="15.75" hidden="1" thickBot="1" x14ac:dyDescent="0.3">
      <c r="B23" s="269" t="s">
        <v>172</v>
      </c>
      <c r="C23" s="38">
        <f t="shared" ref="C23:N23" si="19">AVERAGE(C53,C94)</f>
        <v>2.1689003110166913</v>
      </c>
      <c r="D23" s="38">
        <f t="shared" si="19"/>
        <v>2.1721278105843442</v>
      </c>
      <c r="E23" s="38">
        <f t="shared" si="19"/>
        <v>2.1721278105843442</v>
      </c>
      <c r="F23" s="38">
        <f t="shared" si="19"/>
        <v>2.2396816183254686</v>
      </c>
      <c r="G23" s="38">
        <f t="shared" si="19"/>
        <v>2.2396816183254686</v>
      </c>
      <c r="H23" s="38">
        <f t="shared" si="19"/>
        <v>2.2396816183254686</v>
      </c>
      <c r="I23" s="38">
        <f t="shared" si="19"/>
        <v>1.9108137429429575</v>
      </c>
      <c r="J23" s="38">
        <f t="shared" si="19"/>
        <v>1.9108137429429575</v>
      </c>
      <c r="K23" s="38">
        <f t="shared" si="19"/>
        <v>2.0858603934727653</v>
      </c>
      <c r="L23" s="38">
        <f t="shared" si="19"/>
        <v>2.1689003110166913</v>
      </c>
      <c r="M23" s="38">
        <f t="shared" si="19"/>
        <v>2.1689003110166913</v>
      </c>
      <c r="N23" s="38">
        <f t="shared" si="19"/>
        <v>2.1689003110166913</v>
      </c>
    </row>
    <row r="24" spans="2:14" ht="15.75" hidden="1" thickBot="1" x14ac:dyDescent="0.3">
      <c r="B24" s="269" t="s">
        <v>236</v>
      </c>
      <c r="C24" s="38">
        <f t="shared" ref="C24:N24" si="20">AVERAGE(C54,C95)</f>
        <v>1.4913120070664641</v>
      </c>
      <c r="D24" s="38">
        <f t="shared" si="20"/>
        <v>1.4720100528664379</v>
      </c>
      <c r="E24" s="38">
        <f t="shared" si="20"/>
        <v>1.4720100528664379</v>
      </c>
      <c r="F24" s="38">
        <f t="shared" si="20"/>
        <v>1.5435760473291258</v>
      </c>
      <c r="G24" s="38">
        <f t="shared" si="20"/>
        <v>1.5435760473291258</v>
      </c>
      <c r="H24" s="38">
        <f t="shared" si="20"/>
        <v>1.5435760473291258</v>
      </c>
      <c r="I24" s="38">
        <f t="shared" si="20"/>
        <v>1.4977048579955126</v>
      </c>
      <c r="J24" s="38">
        <f t="shared" si="20"/>
        <v>1.4977048579955126</v>
      </c>
      <c r="K24" s="38">
        <f t="shared" si="20"/>
        <v>1.5131609271956066</v>
      </c>
      <c r="L24" s="38">
        <f t="shared" si="20"/>
        <v>1.4913120070664641</v>
      </c>
      <c r="M24" s="38">
        <f t="shared" si="20"/>
        <v>1.4913120070664641</v>
      </c>
      <c r="N24" s="38">
        <f t="shared" si="20"/>
        <v>1.4913120070664641</v>
      </c>
    </row>
    <row r="25" spans="2:14" ht="15.75" hidden="1" thickBot="1" x14ac:dyDescent="0.3">
      <c r="B25" s="269" t="s">
        <v>113</v>
      </c>
      <c r="C25" s="38">
        <f t="shared" ref="C25:N25" si="21">AVERAGE(C55,C96)</f>
        <v>1.4736902039171147</v>
      </c>
      <c r="D25" s="38">
        <f t="shared" si="21"/>
        <v>1.4284204759240891</v>
      </c>
      <c r="E25" s="38">
        <f t="shared" si="21"/>
        <v>1.4284204759240891</v>
      </c>
      <c r="F25" s="38">
        <f t="shared" si="21"/>
        <v>1.4807133071809355</v>
      </c>
      <c r="G25" s="38">
        <f t="shared" si="21"/>
        <v>1.4807133071809355</v>
      </c>
      <c r="H25" s="38">
        <f t="shared" si="21"/>
        <v>1.4807133071809355</v>
      </c>
      <c r="I25" s="38">
        <f t="shared" si="21"/>
        <v>1.3895721858794019</v>
      </c>
      <c r="J25" s="38">
        <f t="shared" si="21"/>
        <v>1.3895721858794019</v>
      </c>
      <c r="K25" s="38">
        <f t="shared" si="21"/>
        <v>1.4881938807768473</v>
      </c>
      <c r="L25" s="38">
        <f t="shared" si="21"/>
        <v>1.4736902039171147</v>
      </c>
      <c r="M25" s="38">
        <f t="shared" si="21"/>
        <v>1.4736902039171147</v>
      </c>
      <c r="N25" s="38">
        <f t="shared" si="21"/>
        <v>1.4736902039171147</v>
      </c>
    </row>
    <row r="26" spans="2:14" ht="15.75" hidden="1" thickBot="1" x14ac:dyDescent="0.3"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</row>
    <row r="27" spans="2:14" ht="15.75" hidden="1" thickBot="1" x14ac:dyDescent="0.3"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</row>
    <row r="28" spans="2:14" ht="15.75" hidden="1" thickBot="1" x14ac:dyDescent="0.3"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</row>
    <row r="29" spans="2:14" ht="15.75" hidden="1" thickBot="1" x14ac:dyDescent="0.3"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</row>
    <row r="30" spans="2:14" ht="15.75" hidden="1" thickBot="1" x14ac:dyDescent="0.3"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</row>
    <row r="31" spans="2:14" ht="12.75" customHeight="1" x14ac:dyDescent="0.25">
      <c r="B31" s="209" t="s">
        <v>291</v>
      </c>
      <c r="C31" s="210"/>
      <c r="D31" s="340">
        <v>41670</v>
      </c>
      <c r="E31" s="340">
        <v>41670</v>
      </c>
    </row>
    <row r="32" spans="2:14" x14ac:dyDescent="0.25">
      <c r="B32" s="2" t="s">
        <v>6</v>
      </c>
    </row>
    <row r="33" spans="1:17" ht="15.75" thickBot="1" x14ac:dyDescent="0.3">
      <c r="B33" s="41" t="s">
        <v>33</v>
      </c>
      <c r="C33" s="153">
        <v>1</v>
      </c>
      <c r="D33" s="153">
        <v>2</v>
      </c>
      <c r="E33" s="153">
        <v>3</v>
      </c>
      <c r="F33" s="153">
        <v>4</v>
      </c>
      <c r="G33" s="153">
        <v>5</v>
      </c>
      <c r="H33" s="153">
        <v>6</v>
      </c>
      <c r="I33" s="153">
        <v>7</v>
      </c>
      <c r="J33" s="153">
        <v>8</v>
      </c>
      <c r="K33" s="153">
        <v>9</v>
      </c>
      <c r="L33" s="153">
        <v>10</v>
      </c>
      <c r="M33" s="153">
        <v>11</v>
      </c>
      <c r="N33" s="153">
        <v>12</v>
      </c>
    </row>
    <row r="34" spans="1:17" ht="15.75" thickBot="1" x14ac:dyDescent="0.3">
      <c r="A34" s="202"/>
      <c r="B34" s="269" t="s">
        <v>174</v>
      </c>
      <c r="C34" s="38">
        <v>2.1870751849018499</v>
      </c>
      <c r="D34" s="38">
        <v>2.0914331413906195</v>
      </c>
      <c r="E34" s="38">
        <v>2.0914331413906195</v>
      </c>
      <c r="F34" s="38">
        <v>2.1696518796255257</v>
      </c>
      <c r="G34" s="38">
        <v>2.1696518796255257</v>
      </c>
      <c r="H34" s="38">
        <v>2.1696518796255257</v>
      </c>
      <c r="I34" s="38">
        <v>1.6760671059454026</v>
      </c>
      <c r="J34" s="38">
        <v>1.6760671059454026</v>
      </c>
      <c r="K34" s="38">
        <v>2.0864871783860566</v>
      </c>
      <c r="L34" s="38">
        <v>2.187075184901849</v>
      </c>
      <c r="M34" s="38">
        <v>2.187075184901849</v>
      </c>
      <c r="N34" s="38">
        <v>2.187075184901849</v>
      </c>
      <c r="P34" s="269" t="s">
        <v>174</v>
      </c>
      <c r="Q34">
        <f>+IF(P34=B34,0)</f>
        <v>0</v>
      </c>
    </row>
    <row r="35" spans="1:17" ht="15.75" thickBot="1" x14ac:dyDescent="0.3">
      <c r="B35" s="269" t="s">
        <v>110</v>
      </c>
      <c r="C35" s="38">
        <v>1.9659143399193393</v>
      </c>
      <c r="D35" s="38">
        <v>1.8837567173302501</v>
      </c>
      <c r="E35" s="38">
        <v>1.8837567173302454</v>
      </c>
      <c r="F35" s="38">
        <v>2.028963155591843</v>
      </c>
      <c r="G35" s="38">
        <v>2.028963155591843</v>
      </c>
      <c r="H35" s="38">
        <v>2.028963155591843</v>
      </c>
      <c r="I35" s="38">
        <v>1.7757287500455701</v>
      </c>
      <c r="J35" s="38">
        <v>1.7757287500455701</v>
      </c>
      <c r="K35" s="38">
        <v>2.0363686624645214</v>
      </c>
      <c r="L35" s="38">
        <v>1.9659143399193393</v>
      </c>
      <c r="M35" s="38">
        <v>1.9659143399193393</v>
      </c>
      <c r="N35" s="38">
        <v>1.9659143399193393</v>
      </c>
      <c r="P35" t="s">
        <v>110</v>
      </c>
      <c r="Q35">
        <f t="shared" ref="Q35:Q55" si="22">+IF(P35=B35,0)</f>
        <v>0</v>
      </c>
    </row>
    <row r="36" spans="1:17" ht="15.75" thickBot="1" x14ac:dyDescent="0.3">
      <c r="B36" s="269" t="s">
        <v>19</v>
      </c>
      <c r="C36" s="38">
        <v>1.4212830229615727</v>
      </c>
      <c r="D36" s="38">
        <v>1.3879412224131498</v>
      </c>
      <c r="E36" s="38">
        <v>1.3879412224131498</v>
      </c>
      <c r="F36" s="38">
        <v>1.4395267054790617</v>
      </c>
      <c r="G36" s="38">
        <v>1.4395267054790617</v>
      </c>
      <c r="H36" s="38">
        <v>1.4395267054790617</v>
      </c>
      <c r="I36" s="38">
        <v>1.4020071204138036</v>
      </c>
      <c r="J36" s="38">
        <v>1.4020071204138036</v>
      </c>
      <c r="K36" s="38">
        <v>1.4574217656681872</v>
      </c>
      <c r="L36" s="38">
        <v>1.4212830229615727</v>
      </c>
      <c r="M36" s="38">
        <v>1.4212830229615727</v>
      </c>
      <c r="N36" s="38">
        <v>1.4212830229615727</v>
      </c>
      <c r="P36" t="s">
        <v>19</v>
      </c>
      <c r="Q36">
        <f t="shared" si="22"/>
        <v>0</v>
      </c>
    </row>
    <row r="37" spans="1:17" ht="15.75" thickBot="1" x14ac:dyDescent="0.3">
      <c r="B37" s="269" t="s">
        <v>111</v>
      </c>
      <c r="C37" s="38">
        <v>1.9791764623611612</v>
      </c>
      <c r="D37" s="38">
        <v>1.969120913873541</v>
      </c>
      <c r="E37" s="38">
        <v>1.969120913873541</v>
      </c>
      <c r="F37" s="38">
        <v>2.1057570458348756</v>
      </c>
      <c r="G37" s="38">
        <v>2.1057570458348756</v>
      </c>
      <c r="H37" s="38">
        <v>2.1057570458348756</v>
      </c>
      <c r="I37" s="38">
        <v>1.9651278864430841</v>
      </c>
      <c r="J37" s="38">
        <v>1.9651278864430841</v>
      </c>
      <c r="K37" s="38">
        <v>1.9614266322544283</v>
      </c>
      <c r="L37" s="38">
        <v>1.9791764623611612</v>
      </c>
      <c r="M37" s="38">
        <v>1.9791764623611612</v>
      </c>
      <c r="N37" s="38">
        <v>1.9791764623611612</v>
      </c>
      <c r="P37" t="s">
        <v>111</v>
      </c>
      <c r="Q37">
        <f t="shared" si="22"/>
        <v>0</v>
      </c>
    </row>
    <row r="38" spans="1:17" ht="15.75" outlineLevel="1" thickBot="1" x14ac:dyDescent="0.3">
      <c r="B38" s="269" t="s">
        <v>225</v>
      </c>
      <c r="C38" s="38">
        <v>1.8320091700934571</v>
      </c>
      <c r="D38" s="38">
        <v>1.9075456474313708</v>
      </c>
      <c r="E38" s="38">
        <v>1.9075456474313708</v>
      </c>
      <c r="F38" s="38">
        <v>1.8839483504749845</v>
      </c>
      <c r="G38" s="38">
        <v>1.8839483504749845</v>
      </c>
      <c r="H38" s="38">
        <v>1.8839483504749845</v>
      </c>
      <c r="I38" s="38">
        <v>1.4955300906067683</v>
      </c>
      <c r="J38" s="38">
        <v>1.4955300906067683</v>
      </c>
      <c r="K38" s="38">
        <v>1.6152569274584687</v>
      </c>
      <c r="L38" s="38">
        <v>1.8320091700934571</v>
      </c>
      <c r="M38" s="38">
        <v>1.8320091700934571</v>
      </c>
      <c r="N38" s="38">
        <v>1.8320091700934571</v>
      </c>
      <c r="P38" t="s">
        <v>225</v>
      </c>
      <c r="Q38">
        <f t="shared" si="22"/>
        <v>0</v>
      </c>
    </row>
    <row r="39" spans="1:17" ht="15.75" outlineLevel="1" thickBot="1" x14ac:dyDescent="0.3">
      <c r="B39" s="269" t="s">
        <v>23</v>
      </c>
      <c r="C39" s="38">
        <v>1.4121113310452209</v>
      </c>
      <c r="D39" s="38">
        <v>1.4382151051518883</v>
      </c>
      <c r="E39" s="38">
        <v>1.4382151051518883</v>
      </c>
      <c r="F39" s="38">
        <v>1.494437696503838</v>
      </c>
      <c r="G39" s="38">
        <v>1.494437696503838</v>
      </c>
      <c r="H39" s="38">
        <v>1.494437696503838</v>
      </c>
      <c r="I39" s="38">
        <v>1.4030125520490864</v>
      </c>
      <c r="J39" s="38">
        <v>1.4030125520490864</v>
      </c>
      <c r="K39" s="38">
        <v>1.3783810769045008</v>
      </c>
      <c r="L39" s="38">
        <v>1.4121113310452209</v>
      </c>
      <c r="M39" s="38">
        <v>1.4121113310452209</v>
      </c>
      <c r="N39" s="38">
        <v>1.4121113310452209</v>
      </c>
      <c r="P39" t="s">
        <v>23</v>
      </c>
      <c r="Q39">
        <f t="shared" si="22"/>
        <v>0</v>
      </c>
    </row>
    <row r="40" spans="1:17" ht="15.75" thickBot="1" x14ac:dyDescent="0.3">
      <c r="B40" s="269" t="s">
        <v>32</v>
      </c>
      <c r="C40" s="38">
        <v>1.5152623555857023</v>
      </c>
      <c r="D40" s="38">
        <v>1.4805446809415732</v>
      </c>
      <c r="E40" s="38">
        <v>1.4805446809415732</v>
      </c>
      <c r="F40" s="38">
        <v>1.5516521531549055</v>
      </c>
      <c r="G40" s="38">
        <v>1.5516521531549055</v>
      </c>
      <c r="H40" s="38">
        <v>1.5516521531549055</v>
      </c>
      <c r="I40" s="38">
        <v>1.3428629914628649</v>
      </c>
      <c r="J40" s="38">
        <v>1.3428629914628649</v>
      </c>
      <c r="K40" s="38">
        <v>1.5144495712363855</v>
      </c>
      <c r="L40" s="38">
        <v>1.5152623555857023</v>
      </c>
      <c r="M40" s="38">
        <v>1.5152623555857023</v>
      </c>
      <c r="N40" s="38">
        <v>1.5152623555857023</v>
      </c>
      <c r="P40" t="s">
        <v>32</v>
      </c>
      <c r="Q40">
        <f t="shared" si="22"/>
        <v>0</v>
      </c>
    </row>
    <row r="41" spans="1:17" ht="15.75" thickBot="1" x14ac:dyDescent="0.3">
      <c r="B41" s="269" t="s">
        <v>24</v>
      </c>
      <c r="C41" s="38">
        <v>1.3994389224564403</v>
      </c>
      <c r="D41" s="38">
        <v>1.3769448947555836</v>
      </c>
      <c r="E41" s="38">
        <v>1.3769448947555836</v>
      </c>
      <c r="F41" s="38">
        <v>1.4365473693880009</v>
      </c>
      <c r="G41" s="38">
        <v>1.4365473693880009</v>
      </c>
      <c r="H41" s="38">
        <v>1.4365473693880009</v>
      </c>
      <c r="I41" s="38">
        <v>1.36726366390381</v>
      </c>
      <c r="J41" s="38">
        <v>1.36726366390381</v>
      </c>
      <c r="K41" s="38">
        <v>1.4311147462717773</v>
      </c>
      <c r="L41" s="38">
        <v>1.3994389224564403</v>
      </c>
      <c r="M41" s="38">
        <v>1.3994389224564403</v>
      </c>
      <c r="N41" s="38">
        <v>1.3994389224564403</v>
      </c>
      <c r="P41" t="s">
        <v>24</v>
      </c>
      <c r="Q41">
        <f t="shared" si="22"/>
        <v>0</v>
      </c>
    </row>
    <row r="42" spans="1:17" ht="15.75" thickBot="1" x14ac:dyDescent="0.3">
      <c r="B42" s="269" t="s">
        <v>25</v>
      </c>
      <c r="C42" s="38">
        <v>1.3032811699478219</v>
      </c>
      <c r="D42" s="38">
        <v>1.3446774849708576</v>
      </c>
      <c r="E42" s="38">
        <v>1.3446774849708576</v>
      </c>
      <c r="F42" s="38">
        <v>1.3691883406306253</v>
      </c>
      <c r="G42" s="38">
        <v>1.3691883406306253</v>
      </c>
      <c r="H42" s="38">
        <v>1.3691883406306253</v>
      </c>
      <c r="I42" s="38">
        <v>1.3436976271430785</v>
      </c>
      <c r="J42" s="38">
        <v>1.3436976271430785</v>
      </c>
      <c r="K42" s="38">
        <v>1.2811771546541402</v>
      </c>
      <c r="L42" s="38">
        <v>1.3032811699478219</v>
      </c>
      <c r="M42" s="38">
        <v>1.3032811699478219</v>
      </c>
      <c r="N42" s="38">
        <v>1.3032811699478219</v>
      </c>
      <c r="P42" t="s">
        <v>25</v>
      </c>
      <c r="Q42">
        <f t="shared" si="22"/>
        <v>0</v>
      </c>
    </row>
    <row r="43" spans="1:17" ht="15.75" outlineLevel="1" thickBot="1" x14ac:dyDescent="0.3">
      <c r="B43" s="269" t="s">
        <v>26</v>
      </c>
      <c r="C43" s="38">
        <v>1.2619289821120847</v>
      </c>
      <c r="D43" s="38">
        <v>1.3191823739051221</v>
      </c>
      <c r="E43" s="38">
        <v>1.3191823739051221</v>
      </c>
      <c r="F43" s="38">
        <v>1.3286924548846317</v>
      </c>
      <c r="G43" s="38">
        <v>1.3286924548846317</v>
      </c>
      <c r="H43" s="38">
        <v>1.3286924548846317</v>
      </c>
      <c r="I43" s="38">
        <v>1.332463753811802</v>
      </c>
      <c r="J43" s="38">
        <v>1.332463753811802</v>
      </c>
      <c r="K43" s="38">
        <v>1.2405454000509719</v>
      </c>
      <c r="L43" s="38">
        <v>1.2619289821120847</v>
      </c>
      <c r="M43" s="38">
        <v>1.2619289821120847</v>
      </c>
      <c r="N43" s="38">
        <v>1.2619289821120847</v>
      </c>
      <c r="P43" t="s">
        <v>26</v>
      </c>
      <c r="Q43">
        <f t="shared" si="22"/>
        <v>0</v>
      </c>
    </row>
    <row r="44" spans="1:17" ht="15.75" thickBot="1" x14ac:dyDescent="0.3">
      <c r="B44" s="186" t="s">
        <v>28</v>
      </c>
      <c r="C44" s="38">
        <v>1.1888611649493708</v>
      </c>
      <c r="D44" s="38">
        <v>1.2706957337752476</v>
      </c>
      <c r="E44" s="38">
        <v>1.2706957337752476</v>
      </c>
      <c r="F44" s="38">
        <v>1.2609678349042717</v>
      </c>
      <c r="G44" s="38">
        <v>1.2609678349042717</v>
      </c>
      <c r="H44" s="38">
        <v>1.2609678349042717</v>
      </c>
      <c r="I44" s="38">
        <v>1.2747679051062868</v>
      </c>
      <c r="J44" s="38">
        <v>1.2747679051062868</v>
      </c>
      <c r="K44" s="38">
        <v>1.1748916075557905</v>
      </c>
      <c r="L44" s="38">
        <v>1.1888611649493708</v>
      </c>
      <c r="M44" s="38">
        <v>1.1888611649493708</v>
      </c>
      <c r="N44" s="38">
        <v>1.1888611649493708</v>
      </c>
      <c r="P44" t="s">
        <v>28</v>
      </c>
      <c r="Q44">
        <f t="shared" si="22"/>
        <v>0</v>
      </c>
    </row>
    <row r="45" spans="1:17" ht="15.75" thickBot="1" x14ac:dyDescent="0.3">
      <c r="B45" s="269" t="s">
        <v>29</v>
      </c>
      <c r="C45" s="38">
        <v>1.1681637180956133</v>
      </c>
      <c r="D45" s="38">
        <v>1.1734620254679939</v>
      </c>
      <c r="E45" s="38">
        <v>1.1734620254679939</v>
      </c>
      <c r="F45" s="38">
        <v>1.190644938745824</v>
      </c>
      <c r="G45" s="38">
        <v>1.190644938745824</v>
      </c>
      <c r="H45" s="38">
        <v>1.190644938745824</v>
      </c>
      <c r="I45" s="38">
        <v>1.2161019089793743</v>
      </c>
      <c r="J45" s="38">
        <v>1.2161019089793743</v>
      </c>
      <c r="K45" s="38">
        <v>1.1613541170725816</v>
      </c>
      <c r="L45" s="38">
        <v>1.1681637180956133</v>
      </c>
      <c r="M45" s="38">
        <v>1.1681637180956133</v>
      </c>
      <c r="N45" s="38">
        <v>1.1681637180956133</v>
      </c>
      <c r="P45" t="s">
        <v>29</v>
      </c>
      <c r="Q45">
        <f t="shared" si="22"/>
        <v>0</v>
      </c>
    </row>
    <row r="46" spans="1:17" ht="15.75" thickBot="1" x14ac:dyDescent="0.3">
      <c r="B46" s="269" t="s">
        <v>226</v>
      </c>
      <c r="C46" s="38">
        <v>4.1835366632951247</v>
      </c>
      <c r="D46" s="38">
        <v>4.3369986713227728</v>
      </c>
      <c r="E46" s="38">
        <v>4.3369986713227728</v>
      </c>
      <c r="F46" s="38">
        <v>5.0121303107662696</v>
      </c>
      <c r="G46" s="38">
        <v>5.0121303107662696</v>
      </c>
      <c r="H46" s="38">
        <v>5.0121303107662696</v>
      </c>
      <c r="I46" s="38">
        <v>4.2219787639232376</v>
      </c>
      <c r="J46" s="38">
        <v>4.2219787639232376</v>
      </c>
      <c r="K46" s="38">
        <v>4.5558516741967168</v>
      </c>
      <c r="L46" s="38">
        <v>4.1835366632951247</v>
      </c>
      <c r="M46" s="38">
        <v>4.1835366632951247</v>
      </c>
      <c r="N46" s="38">
        <v>4.1835366632951247</v>
      </c>
      <c r="P46" t="s">
        <v>226</v>
      </c>
      <c r="Q46">
        <f t="shared" si="22"/>
        <v>0</v>
      </c>
    </row>
    <row r="47" spans="1:17" ht="15.75" thickBot="1" x14ac:dyDescent="0.3">
      <c r="B47" s="269" t="s">
        <v>128</v>
      </c>
      <c r="C47" s="38">
        <v>3.5783961820857031</v>
      </c>
      <c r="D47" s="38">
        <v>3.4004819168773879</v>
      </c>
      <c r="E47" s="38">
        <v>3.4004819168773879</v>
      </c>
      <c r="F47" s="38">
        <v>3.9084736256760095</v>
      </c>
      <c r="G47" s="38">
        <v>3.9084736256760095</v>
      </c>
      <c r="H47" s="38">
        <v>3.9084736256760095</v>
      </c>
      <c r="I47" s="38">
        <v>3.4925886227518621</v>
      </c>
      <c r="J47" s="38">
        <v>3.4925886227518621</v>
      </c>
      <c r="K47" s="38">
        <v>3.9237962518192266</v>
      </c>
      <c r="L47" s="38">
        <v>3.5783961820857031</v>
      </c>
      <c r="M47" s="38">
        <v>3.5783961820857031</v>
      </c>
      <c r="N47" s="38">
        <v>3.5783961820857031</v>
      </c>
      <c r="P47" t="s">
        <v>128</v>
      </c>
      <c r="Q47">
        <f t="shared" si="22"/>
        <v>0</v>
      </c>
    </row>
    <row r="48" spans="1:17" ht="15.75" thickBot="1" x14ac:dyDescent="0.3">
      <c r="B48" s="269" t="s">
        <v>112</v>
      </c>
      <c r="C48" s="38">
        <v>2.644094913895187</v>
      </c>
      <c r="D48" s="38">
        <v>2.5655063023240818</v>
      </c>
      <c r="E48" s="38">
        <v>2.5655063023240818</v>
      </c>
      <c r="F48" s="38">
        <v>2.9550683482523832</v>
      </c>
      <c r="G48" s="38">
        <v>2.9550683482523832</v>
      </c>
      <c r="H48" s="38">
        <v>2.9550683482523832</v>
      </c>
      <c r="I48" s="38">
        <v>2.8993145389741923</v>
      </c>
      <c r="J48" s="38">
        <v>2.8993145389741923</v>
      </c>
      <c r="K48" s="38">
        <v>2.8068383933218852</v>
      </c>
      <c r="L48" s="38">
        <v>2.644094913895187</v>
      </c>
      <c r="M48" s="38">
        <v>2.644094913895187</v>
      </c>
      <c r="N48" s="38">
        <v>2.644094913895187</v>
      </c>
      <c r="O48" s="203"/>
      <c r="P48" t="s">
        <v>112</v>
      </c>
      <c r="Q48">
        <f t="shared" si="22"/>
        <v>0</v>
      </c>
    </row>
    <row r="49" spans="2:17" ht="15.75" thickBot="1" x14ac:dyDescent="0.3">
      <c r="B49" s="269" t="s">
        <v>173</v>
      </c>
      <c r="C49" s="38">
        <v>2.2869704158618718</v>
      </c>
      <c r="D49" s="38">
        <v>2.2266049411945041</v>
      </c>
      <c r="E49" s="38">
        <v>2.2266049411945041</v>
      </c>
      <c r="F49" s="38">
        <v>2.4588720393303154</v>
      </c>
      <c r="G49" s="38">
        <v>2.4588720393303154</v>
      </c>
      <c r="H49" s="38">
        <v>2.4588720393303154</v>
      </c>
      <c r="I49" s="38">
        <v>2.4004456158595611</v>
      </c>
      <c r="J49" s="38">
        <v>2.4004456158595611</v>
      </c>
      <c r="K49" s="38">
        <v>2.4294801489635116</v>
      </c>
      <c r="L49" s="38">
        <v>2.2869704158618718</v>
      </c>
      <c r="M49" s="38">
        <v>2.2869704158618718</v>
      </c>
      <c r="N49" s="38">
        <v>2.2869704158618718</v>
      </c>
      <c r="O49" s="203"/>
      <c r="P49" t="s">
        <v>173</v>
      </c>
      <c r="Q49">
        <f t="shared" si="22"/>
        <v>0</v>
      </c>
    </row>
    <row r="50" spans="2:17" ht="15.75" thickBot="1" x14ac:dyDescent="0.3">
      <c r="B50" s="269" t="s">
        <v>121</v>
      </c>
      <c r="C50" s="38">
        <v>3.0986420150426719</v>
      </c>
      <c r="D50" s="38">
        <v>3.0293333458108873</v>
      </c>
      <c r="E50" s="38">
        <v>3.0293333458108873</v>
      </c>
      <c r="F50" s="38">
        <v>3.439856528789333</v>
      </c>
      <c r="G50" s="38">
        <v>3.439856528789333</v>
      </c>
      <c r="H50" s="38">
        <v>3.439856528789333</v>
      </c>
      <c r="I50" s="38">
        <v>3.1262793116366381</v>
      </c>
      <c r="J50" s="38">
        <v>3.1262793116366381</v>
      </c>
      <c r="K50" s="38">
        <v>3.1875683636121042</v>
      </c>
      <c r="L50" s="38">
        <v>3.0986420150426719</v>
      </c>
      <c r="M50" s="38">
        <v>3.0986420150426719</v>
      </c>
      <c r="N50" s="38">
        <v>3.0986420150426719</v>
      </c>
      <c r="P50" t="s">
        <v>121</v>
      </c>
      <c r="Q50">
        <f t="shared" si="22"/>
        <v>0</v>
      </c>
    </row>
    <row r="51" spans="2:17" ht="15.75" thickBot="1" x14ac:dyDescent="0.3">
      <c r="B51" s="269" t="s">
        <v>27</v>
      </c>
      <c r="C51" s="38">
        <v>1</v>
      </c>
      <c r="D51" s="38">
        <v>1</v>
      </c>
      <c r="E51" s="38">
        <v>1</v>
      </c>
      <c r="F51" s="38">
        <v>1</v>
      </c>
      <c r="G51" s="38">
        <v>1</v>
      </c>
      <c r="H51" s="38">
        <v>1</v>
      </c>
      <c r="I51" s="38">
        <v>1</v>
      </c>
      <c r="J51" s="38">
        <v>1</v>
      </c>
      <c r="K51" s="38">
        <v>1</v>
      </c>
      <c r="L51" s="38">
        <v>1</v>
      </c>
      <c r="M51" s="38">
        <v>1</v>
      </c>
      <c r="N51" s="38">
        <v>1</v>
      </c>
      <c r="P51" t="s">
        <v>27</v>
      </c>
      <c r="Q51">
        <f t="shared" si="22"/>
        <v>0</v>
      </c>
    </row>
    <row r="52" spans="2:17" ht="15.75" thickBot="1" x14ac:dyDescent="0.3">
      <c r="B52" s="269" t="s">
        <v>114</v>
      </c>
      <c r="C52" s="38">
        <v>1.188472456133483</v>
      </c>
      <c r="D52" s="38">
        <v>1.2159114930416692</v>
      </c>
      <c r="E52" s="38">
        <v>1.2159114930416692</v>
      </c>
      <c r="F52" s="38">
        <v>1.2451190662822837</v>
      </c>
      <c r="G52" s="38">
        <v>1.2451190662822837</v>
      </c>
      <c r="H52" s="38">
        <v>1.2451190662822837</v>
      </c>
      <c r="I52" s="38">
        <v>1.1894327518002834</v>
      </c>
      <c r="J52" s="38">
        <v>1.1894327518002834</v>
      </c>
      <c r="K52" s="38">
        <v>1.1662845318706896</v>
      </c>
      <c r="L52" s="38">
        <v>1.188472456133483</v>
      </c>
      <c r="M52" s="38">
        <v>1.188472456133483</v>
      </c>
      <c r="N52" s="38">
        <v>1.188472456133483</v>
      </c>
      <c r="P52" t="s">
        <v>114</v>
      </c>
      <c r="Q52">
        <f t="shared" si="22"/>
        <v>0</v>
      </c>
    </row>
    <row r="53" spans="2:17" ht="15.75" thickBot="1" x14ac:dyDescent="0.3">
      <c r="B53" s="269" t="s">
        <v>172</v>
      </c>
      <c r="C53" s="38">
        <v>2.4837898446455311</v>
      </c>
      <c r="D53" s="38">
        <v>2.558570560634561</v>
      </c>
      <c r="E53" s="38">
        <v>2.558570560634561</v>
      </c>
      <c r="F53" s="38">
        <v>2.6413993026674745</v>
      </c>
      <c r="G53" s="38">
        <v>2.6413993026674745</v>
      </c>
      <c r="H53" s="38">
        <v>2.6413993026674745</v>
      </c>
      <c r="I53" s="38">
        <v>2.107599246325496</v>
      </c>
      <c r="J53" s="38">
        <v>2.107599246325496</v>
      </c>
      <c r="K53" s="38">
        <v>2.3191618123179758</v>
      </c>
      <c r="L53" s="38">
        <v>2.4837898446455311</v>
      </c>
      <c r="M53" s="38">
        <v>2.4837898446455311</v>
      </c>
      <c r="N53" s="38">
        <v>2.4837898446455311</v>
      </c>
      <c r="P53" t="s">
        <v>172</v>
      </c>
      <c r="Q53">
        <f t="shared" si="22"/>
        <v>0</v>
      </c>
    </row>
    <row r="54" spans="2:17" ht="15.75" thickBot="1" x14ac:dyDescent="0.3">
      <c r="B54" s="269" t="s">
        <v>236</v>
      </c>
      <c r="C54" s="38">
        <v>1.6431204184024168</v>
      </c>
      <c r="D54" s="38">
        <v>1.6471132219764031</v>
      </c>
      <c r="E54" s="38">
        <v>1.6471132219764031</v>
      </c>
      <c r="F54" s="38">
        <v>1.7502146065059534</v>
      </c>
      <c r="G54" s="38">
        <v>1.7502146065059534</v>
      </c>
      <c r="H54" s="38">
        <v>1.7502146065059534</v>
      </c>
      <c r="I54" s="38">
        <v>1.675358079044605</v>
      </c>
      <c r="J54" s="38">
        <v>1.675358079044605</v>
      </c>
      <c r="K54" s="38">
        <v>1.652652907124037</v>
      </c>
      <c r="L54" s="38">
        <v>1.6431204184024168</v>
      </c>
      <c r="M54" s="38">
        <v>1.6431204184024168</v>
      </c>
      <c r="N54" s="38">
        <v>1.6431204184024168</v>
      </c>
      <c r="P54" t="s">
        <v>236</v>
      </c>
      <c r="Q54">
        <f t="shared" si="22"/>
        <v>0</v>
      </c>
    </row>
    <row r="55" spans="2:17" ht="15.75" thickBot="1" x14ac:dyDescent="0.3">
      <c r="B55" s="210" t="s">
        <v>113</v>
      </c>
      <c r="C55" s="38">
        <v>1.566847116840155</v>
      </c>
      <c r="D55" s="38">
        <v>1.5206932270756446</v>
      </c>
      <c r="E55" s="38">
        <v>1.5206932270756446</v>
      </c>
      <c r="F55" s="38">
        <v>1.5923628655905824</v>
      </c>
      <c r="G55" s="38">
        <v>1.5923628655905824</v>
      </c>
      <c r="H55" s="38">
        <v>1.5923628655905824</v>
      </c>
      <c r="I55" s="38">
        <v>1.4467606740041787</v>
      </c>
      <c r="J55" s="38">
        <v>1.4467606740041787</v>
      </c>
      <c r="K55" s="38">
        <v>1.5779004791490627</v>
      </c>
      <c r="L55" s="38">
        <v>1.566847116840155</v>
      </c>
      <c r="M55" s="38">
        <v>1.566847116840155</v>
      </c>
      <c r="N55" s="38">
        <v>1.566847116840155</v>
      </c>
      <c r="P55" t="s">
        <v>113</v>
      </c>
      <c r="Q55">
        <f t="shared" si="22"/>
        <v>0</v>
      </c>
    </row>
    <row r="56" spans="2:17" ht="15.75" thickBot="1" x14ac:dyDescent="0.3">
      <c r="B56" s="210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</row>
    <row r="57" spans="2:17" ht="15.75" thickBot="1" x14ac:dyDescent="0.3">
      <c r="B57" s="210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</row>
    <row r="58" spans="2:17" ht="15.75" hidden="1" thickBot="1" x14ac:dyDescent="0.3">
      <c r="B58" s="210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</row>
    <row r="59" spans="2:17" ht="15.75" hidden="1" thickBot="1" x14ac:dyDescent="0.3">
      <c r="B59" s="210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</row>
    <row r="60" spans="2:17" ht="15.75" hidden="1" thickBot="1" x14ac:dyDescent="0.3">
      <c r="B60" s="210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</row>
    <row r="61" spans="2:17" ht="15.75" hidden="1" thickBot="1" x14ac:dyDescent="0.3">
      <c r="B61" s="210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</row>
    <row r="62" spans="2:17" ht="15.75" hidden="1" thickBot="1" x14ac:dyDescent="0.3">
      <c r="B62" s="210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</row>
    <row r="63" spans="2:17" ht="15.75" hidden="1" outlineLevel="1" thickBot="1" x14ac:dyDescent="0.3">
      <c r="B63" s="210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</row>
    <row r="64" spans="2:17" ht="15.75" hidden="1" thickBot="1" x14ac:dyDescent="0.3">
      <c r="B64" s="210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</row>
    <row r="65" spans="2:15" ht="15.75" hidden="1" outlineLevel="1" thickBot="1" x14ac:dyDescent="0.3">
      <c r="B65" s="210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</row>
    <row r="66" spans="2:15" ht="15.75" hidden="1" outlineLevel="1" thickBot="1" x14ac:dyDescent="0.3">
      <c r="B66" s="210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</row>
    <row r="67" spans="2:15" ht="15.75" hidden="1" outlineLevel="1" thickBot="1" x14ac:dyDescent="0.3">
      <c r="B67" s="210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</row>
    <row r="68" spans="2:15" ht="15.75" hidden="1" thickBot="1" x14ac:dyDescent="0.3">
      <c r="B68" s="210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203"/>
    </row>
    <row r="69" spans="2:15" ht="15.75" outlineLevel="1" thickBot="1" x14ac:dyDescent="0.3">
      <c r="B69" s="210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</row>
    <row r="70" spans="2:15" ht="15.75" thickBot="1" x14ac:dyDescent="0.3">
      <c r="B70" s="210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</row>
    <row r="71" spans="2:15" ht="15.75" outlineLevel="1" thickBot="1" x14ac:dyDescent="0.3"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73" spans="2:15" x14ac:dyDescent="0.25">
      <c r="B73" s="2" t="s">
        <v>7</v>
      </c>
    </row>
    <row r="74" spans="2:15" ht="15.75" thickBot="1" x14ac:dyDescent="0.3">
      <c r="B74" s="41" t="s">
        <v>33</v>
      </c>
      <c r="C74" s="153">
        <v>1</v>
      </c>
      <c r="D74" s="153">
        <v>2</v>
      </c>
      <c r="E74" s="153">
        <v>3</v>
      </c>
      <c r="F74" s="153">
        <v>4</v>
      </c>
      <c r="G74" s="153">
        <v>5</v>
      </c>
      <c r="H74" s="153">
        <v>6</v>
      </c>
      <c r="I74" s="153">
        <v>7</v>
      </c>
      <c r="J74" s="153">
        <v>8</v>
      </c>
      <c r="K74" s="153">
        <v>9</v>
      </c>
      <c r="L74" s="153">
        <v>10</v>
      </c>
      <c r="M74" s="153">
        <v>11</v>
      </c>
      <c r="N74" s="153">
        <v>12</v>
      </c>
    </row>
    <row r="75" spans="2:15" ht="15.75" thickBot="1" x14ac:dyDescent="0.3">
      <c r="B75" s="269" t="s">
        <v>174</v>
      </c>
      <c r="C75" s="38">
        <v>1.756537648046719</v>
      </c>
      <c r="D75" s="38">
        <v>1.6185168434705888</v>
      </c>
      <c r="E75" s="38">
        <v>1.6185168434705888</v>
      </c>
      <c r="F75" s="38">
        <v>1.669397067113408</v>
      </c>
      <c r="G75" s="38">
        <v>1.669397067113408</v>
      </c>
      <c r="H75" s="38">
        <v>1.669397067113408</v>
      </c>
      <c r="I75" s="38">
        <v>1.6984210320426236</v>
      </c>
      <c r="J75" s="38">
        <v>1.6984210320426236</v>
      </c>
      <c r="K75" s="38">
        <v>1.6766530446314596</v>
      </c>
      <c r="L75" s="38">
        <v>1.756537648046719</v>
      </c>
      <c r="M75" s="38">
        <v>1.756537648046719</v>
      </c>
      <c r="N75" s="38">
        <v>1.756537648046719</v>
      </c>
    </row>
    <row r="76" spans="2:15" ht="15.75" thickBot="1" x14ac:dyDescent="0.3">
      <c r="B76" s="269" t="s">
        <v>110</v>
      </c>
      <c r="C76" s="38">
        <v>1.6079256617629127</v>
      </c>
      <c r="D76" s="38">
        <v>1.5217957891210374</v>
      </c>
      <c r="E76" s="38">
        <v>1.5217957891210374</v>
      </c>
      <c r="F76" s="38">
        <v>1.5769735115830774</v>
      </c>
      <c r="G76" s="38">
        <v>1.5769735115830774</v>
      </c>
      <c r="H76" s="38">
        <v>1.5769735115830774</v>
      </c>
      <c r="I76" s="38">
        <v>1.5200765200353741</v>
      </c>
      <c r="J76" s="38">
        <v>1.5200765200353741</v>
      </c>
      <c r="K76" s="38">
        <v>1.6713364369883144</v>
      </c>
      <c r="L76" s="38">
        <v>1.6079256617629127</v>
      </c>
      <c r="M76" s="38">
        <v>1.6079256617629127</v>
      </c>
      <c r="N76" s="38">
        <v>1.6079256617629127</v>
      </c>
    </row>
    <row r="77" spans="2:15" ht="15.75" thickBot="1" x14ac:dyDescent="0.3">
      <c r="B77" s="269" t="s">
        <v>19</v>
      </c>
      <c r="C77" s="38">
        <v>1.2829327826556853</v>
      </c>
      <c r="D77" s="38">
        <v>1.2565645216985974</v>
      </c>
      <c r="E77" s="38">
        <v>1.2565645216985974</v>
      </c>
      <c r="F77" s="38">
        <v>1.2814557737810139</v>
      </c>
      <c r="G77" s="38">
        <v>1.2814557737810139</v>
      </c>
      <c r="H77" s="38">
        <v>1.2814557737810139</v>
      </c>
      <c r="I77" s="38">
        <v>1.252757472193339</v>
      </c>
      <c r="J77" s="38">
        <v>1.252757472193339</v>
      </c>
      <c r="K77" s="38">
        <v>1.3137654887389967</v>
      </c>
      <c r="L77" s="38">
        <v>1.2829327826556853</v>
      </c>
      <c r="M77" s="38">
        <v>1.2829327826556853</v>
      </c>
      <c r="N77" s="38">
        <v>1.2829327826556853</v>
      </c>
    </row>
    <row r="78" spans="2:15" ht="15.75" thickBot="1" x14ac:dyDescent="0.3">
      <c r="B78" s="269" t="s">
        <v>111</v>
      </c>
      <c r="C78" s="38">
        <v>1.5108017653266719</v>
      </c>
      <c r="D78" s="38">
        <v>1.44158246798805</v>
      </c>
      <c r="E78" s="38">
        <v>1.44158246798805</v>
      </c>
      <c r="F78" s="38">
        <v>1.4826793020078894</v>
      </c>
      <c r="G78" s="38">
        <v>1.4826793020078894</v>
      </c>
      <c r="H78" s="38">
        <v>1.4826793020078894</v>
      </c>
      <c r="I78" s="38">
        <v>1.4942410440873857</v>
      </c>
      <c r="J78" s="38">
        <v>1.4942410440873857</v>
      </c>
      <c r="K78" s="38">
        <v>1.5708085104433644</v>
      </c>
      <c r="L78" s="38">
        <v>1.5108017653266719</v>
      </c>
      <c r="M78" s="38">
        <v>1.5108017653266719</v>
      </c>
      <c r="N78" s="38">
        <v>1.5108017653266719</v>
      </c>
    </row>
    <row r="79" spans="2:15" ht="15.75" outlineLevel="1" thickBot="1" x14ac:dyDescent="0.3">
      <c r="B79" s="269" t="s">
        <v>225</v>
      </c>
      <c r="C79" s="38">
        <v>1.5320508491470275</v>
      </c>
      <c r="D79" s="38">
        <v>1.5323373352289968</v>
      </c>
      <c r="E79" s="38">
        <v>1.5323373352289968</v>
      </c>
      <c r="F79" s="38">
        <v>1.4991730533823917</v>
      </c>
      <c r="G79" s="38">
        <v>1.4991730533823917</v>
      </c>
      <c r="H79" s="38">
        <v>1.4991730533823917</v>
      </c>
      <c r="I79" s="38">
        <v>1.3544186771504019</v>
      </c>
      <c r="J79" s="38">
        <v>1.3544186771504019</v>
      </c>
      <c r="K79" s="38">
        <v>1.4898316555228472</v>
      </c>
      <c r="L79" s="38">
        <v>1.5320508491470275</v>
      </c>
      <c r="M79" s="38">
        <v>1.5320508491470275</v>
      </c>
      <c r="N79" s="38">
        <v>1.5320508491470275</v>
      </c>
    </row>
    <row r="80" spans="2:15" ht="15.75" outlineLevel="1" thickBot="1" x14ac:dyDescent="0.3">
      <c r="B80" s="269" t="s">
        <v>23</v>
      </c>
      <c r="C80" s="38">
        <v>1.2119934589104717</v>
      </c>
      <c r="D80" s="38">
        <v>1.1794993711874726</v>
      </c>
      <c r="E80" s="38">
        <v>1.1794993711874726</v>
      </c>
      <c r="F80" s="38">
        <v>1.1940842907299223</v>
      </c>
      <c r="G80" s="38">
        <v>1.1940842907299223</v>
      </c>
      <c r="H80" s="38">
        <v>1.1940842907299223</v>
      </c>
      <c r="I80" s="38">
        <v>1.1830959861826171</v>
      </c>
      <c r="J80" s="38">
        <v>1.1830959861826171</v>
      </c>
      <c r="K80" s="38">
        <v>1.2507708864841089</v>
      </c>
      <c r="L80" s="38">
        <v>1.2119934589104717</v>
      </c>
      <c r="M80" s="38">
        <v>1.2119934589104717</v>
      </c>
      <c r="N80" s="38">
        <v>1.2119934589104717</v>
      </c>
    </row>
    <row r="81" spans="2:15" ht="15.75" thickBot="1" x14ac:dyDescent="0.3">
      <c r="B81" s="269" t="s">
        <v>32</v>
      </c>
      <c r="C81" s="38">
        <v>1.2754627393552511</v>
      </c>
      <c r="D81" s="38">
        <v>1.2228816814254384</v>
      </c>
      <c r="E81" s="38">
        <v>1.2228816814254384</v>
      </c>
      <c r="F81" s="38">
        <v>1.2608763788490467</v>
      </c>
      <c r="G81" s="38">
        <v>1.2608763788490467</v>
      </c>
      <c r="H81" s="38">
        <v>1.2608763788490467</v>
      </c>
      <c r="I81" s="38">
        <v>1.1884882813973303</v>
      </c>
      <c r="J81" s="38">
        <v>1.1884882813973303</v>
      </c>
      <c r="K81" s="38">
        <v>1.3181856182926581</v>
      </c>
      <c r="L81" s="38">
        <v>1.2754627393552511</v>
      </c>
      <c r="M81" s="38">
        <v>1.2754627393552511</v>
      </c>
      <c r="N81" s="38">
        <v>1.2754627393552511</v>
      </c>
    </row>
    <row r="82" spans="2:15" ht="15.75" thickBot="1" x14ac:dyDescent="0.3">
      <c r="B82" s="269" t="s">
        <v>24</v>
      </c>
      <c r="C82" s="38">
        <v>1.2018109781060899</v>
      </c>
      <c r="D82" s="38">
        <v>1.1604597185371643</v>
      </c>
      <c r="E82" s="38">
        <v>1.1604597185371643</v>
      </c>
      <c r="F82" s="38">
        <v>1.1935561727332109</v>
      </c>
      <c r="G82" s="38">
        <v>1.1935561727332109</v>
      </c>
      <c r="H82" s="38">
        <v>1.1935561727332109</v>
      </c>
      <c r="I82" s="38">
        <v>1.1731981961722289</v>
      </c>
      <c r="J82" s="38">
        <v>1.1731981961722289</v>
      </c>
      <c r="K82" s="38">
        <v>1.2628806305979468</v>
      </c>
      <c r="L82" s="38">
        <v>1.2018109781060899</v>
      </c>
      <c r="M82" s="38">
        <v>1.2018109781060899</v>
      </c>
      <c r="N82" s="38">
        <v>1.2018109781060899</v>
      </c>
    </row>
    <row r="83" spans="2:15" ht="15.75" thickBot="1" x14ac:dyDescent="0.3">
      <c r="B83" s="269" t="s">
        <v>25</v>
      </c>
      <c r="C83" s="38">
        <v>1.1686350688862501</v>
      </c>
      <c r="D83" s="38">
        <v>1.138482502674294</v>
      </c>
      <c r="E83" s="38">
        <v>1.138482502674294</v>
      </c>
      <c r="F83" s="38">
        <v>1.1509358688798055</v>
      </c>
      <c r="G83" s="38">
        <v>1.1509358688798055</v>
      </c>
      <c r="H83" s="38">
        <v>1.1509358688798055</v>
      </c>
      <c r="I83" s="38">
        <v>1.1468766489344304</v>
      </c>
      <c r="J83" s="38">
        <v>1.1468766489344304</v>
      </c>
      <c r="K83" s="38">
        <v>1.1956280564574182</v>
      </c>
      <c r="L83" s="38">
        <v>1.1686350688862501</v>
      </c>
      <c r="M83" s="38">
        <v>1.1686350688862501</v>
      </c>
      <c r="N83" s="38">
        <v>1.1686350688862501</v>
      </c>
    </row>
    <row r="84" spans="2:15" ht="15.75" outlineLevel="1" thickBot="1" x14ac:dyDescent="0.3">
      <c r="B84" s="269" t="s">
        <v>26</v>
      </c>
      <c r="C84" s="38">
        <v>1.1241536375654064</v>
      </c>
      <c r="D84" s="38">
        <v>1.1004620128604286</v>
      </c>
      <c r="E84" s="38">
        <v>1.1004620128604286</v>
      </c>
      <c r="F84" s="38">
        <v>1.110215408354754</v>
      </c>
      <c r="G84" s="38">
        <v>1.110215408354754</v>
      </c>
      <c r="H84" s="38">
        <v>1.110215408354754</v>
      </c>
      <c r="I84" s="38">
        <v>1.1315565861425252</v>
      </c>
      <c r="J84" s="38">
        <v>1.1315565861425252</v>
      </c>
      <c r="K84" s="38">
        <v>1.1587160213136272</v>
      </c>
      <c r="L84" s="38">
        <v>1.1241536375654064</v>
      </c>
      <c r="M84" s="38">
        <v>1.1241536375654064</v>
      </c>
      <c r="N84" s="38">
        <v>1.1241536375654064</v>
      </c>
    </row>
    <row r="85" spans="2:15" ht="15.75" thickBot="1" x14ac:dyDescent="0.3">
      <c r="B85" s="186" t="s">
        <v>28</v>
      </c>
      <c r="C85" s="38">
        <v>1.068590796747616</v>
      </c>
      <c r="D85" s="38">
        <v>1.0594980784220853</v>
      </c>
      <c r="E85" s="38">
        <v>1.0594980784220853</v>
      </c>
      <c r="F85" s="38">
        <v>1.0675879619858475</v>
      </c>
      <c r="G85" s="38">
        <v>1.0675879619858475</v>
      </c>
      <c r="H85" s="38">
        <v>1.0675879619858475</v>
      </c>
      <c r="I85" s="38">
        <v>1.1225428584620409</v>
      </c>
      <c r="J85" s="38">
        <v>1.1225428584620409</v>
      </c>
      <c r="K85" s="38">
        <v>1.0894361764463583</v>
      </c>
      <c r="L85" s="38">
        <v>1.068590796747616</v>
      </c>
      <c r="M85" s="38">
        <v>1.068590796747616</v>
      </c>
      <c r="N85" s="38">
        <v>1.068590796747616</v>
      </c>
    </row>
    <row r="86" spans="2:15" ht="15.75" thickBot="1" x14ac:dyDescent="0.3">
      <c r="B86" s="269" t="s">
        <v>29</v>
      </c>
      <c r="C86" s="38">
        <v>1.0483105344525872</v>
      </c>
      <c r="D86" s="38">
        <v>1.02943453958606</v>
      </c>
      <c r="E86" s="38">
        <v>1.02943453958606</v>
      </c>
      <c r="F86" s="38">
        <v>1.0469069857328672</v>
      </c>
      <c r="G86" s="38">
        <v>1.0469069857328672</v>
      </c>
      <c r="H86" s="38">
        <v>1.0469069857328672</v>
      </c>
      <c r="I86" s="38">
        <v>1.0682659024421961</v>
      </c>
      <c r="J86" s="38">
        <v>1.0682659024421961</v>
      </c>
      <c r="K86" s="38">
        <v>1.0682896606401939</v>
      </c>
      <c r="L86" s="38">
        <v>1.0483105344525872</v>
      </c>
      <c r="M86" s="38">
        <v>1.0483105344525872</v>
      </c>
      <c r="N86" s="38">
        <v>1.0483105344525872</v>
      </c>
    </row>
    <row r="87" spans="2:15" ht="15.75" thickBot="1" x14ac:dyDescent="0.3">
      <c r="B87" s="269" t="s">
        <v>226</v>
      </c>
      <c r="C87" s="38">
        <v>2.4565967567525866</v>
      </c>
      <c r="D87" s="38">
        <v>2.252524114845206</v>
      </c>
      <c r="E87" s="38">
        <v>2.252524114845206</v>
      </c>
      <c r="F87" s="38">
        <v>2.5463677870674726</v>
      </c>
      <c r="G87" s="38">
        <v>2.5463677870674726</v>
      </c>
      <c r="H87" s="38">
        <v>2.5463677870674726</v>
      </c>
      <c r="I87" s="38">
        <v>2.4767376465011823</v>
      </c>
      <c r="J87" s="38">
        <v>2.4767376465011823</v>
      </c>
      <c r="K87" s="38">
        <v>2.5822805656430088</v>
      </c>
      <c r="L87" s="38">
        <v>2.4565967567525866</v>
      </c>
      <c r="M87" s="38">
        <v>2.4565967567525866</v>
      </c>
      <c r="N87" s="38">
        <v>2.4565967567525866</v>
      </c>
    </row>
    <row r="88" spans="2:15" ht="15.75" thickBot="1" x14ac:dyDescent="0.3">
      <c r="B88" s="269" t="s">
        <v>128</v>
      </c>
      <c r="C88" s="38">
        <v>2.2065818737054101</v>
      </c>
      <c r="D88" s="38">
        <v>2.0712742128927637</v>
      </c>
      <c r="E88" s="38">
        <v>2.0712742128927637</v>
      </c>
      <c r="F88" s="38">
        <v>2.1733911643399675</v>
      </c>
      <c r="G88" s="38">
        <v>2.1733911643399675</v>
      </c>
      <c r="H88" s="38">
        <v>2.1733911643399675</v>
      </c>
      <c r="I88" s="38">
        <v>2.2644126086924605</v>
      </c>
      <c r="J88" s="38">
        <v>2.2644126086924605</v>
      </c>
      <c r="K88" s="38">
        <v>2.3265640091806503</v>
      </c>
      <c r="L88" s="38">
        <v>2.2065818737054101</v>
      </c>
      <c r="M88" s="38">
        <v>2.2065818737054101</v>
      </c>
      <c r="N88" s="38">
        <v>2.2065818737054101</v>
      </c>
    </row>
    <row r="89" spans="2:15" ht="15.75" thickBot="1" x14ac:dyDescent="0.3">
      <c r="B89" s="269" t="s">
        <v>112</v>
      </c>
      <c r="C89" s="38">
        <v>1.6830349562410347</v>
      </c>
      <c r="D89" s="38">
        <v>1.5934385426261033</v>
      </c>
      <c r="E89" s="38">
        <v>1.5934385426261033</v>
      </c>
      <c r="F89" s="38">
        <v>1.6939441090266982</v>
      </c>
      <c r="G89" s="38">
        <v>1.6939441090266982</v>
      </c>
      <c r="H89" s="38">
        <v>1.6939441090266982</v>
      </c>
      <c r="I89" s="38">
        <v>1.7347168583812891</v>
      </c>
      <c r="J89" s="38">
        <v>1.7347168583812891</v>
      </c>
      <c r="K89" s="38">
        <v>1.7469172522229059</v>
      </c>
      <c r="L89" s="38">
        <v>1.6830349562410347</v>
      </c>
      <c r="M89" s="38">
        <v>1.6830349562410347</v>
      </c>
      <c r="N89" s="38">
        <v>1.6830349562410347</v>
      </c>
      <c r="O89" s="203"/>
    </row>
    <row r="90" spans="2:15" ht="15.75" thickBot="1" x14ac:dyDescent="0.3">
      <c r="B90" s="269" t="s">
        <v>173</v>
      </c>
      <c r="C90" s="38">
        <v>1.5851243171885931</v>
      </c>
      <c r="D90" s="38">
        <v>1.5194971243130144</v>
      </c>
      <c r="E90" s="38">
        <v>1.5194971243130144</v>
      </c>
      <c r="F90" s="38">
        <v>1.5914766405925358</v>
      </c>
      <c r="G90" s="38">
        <v>1.5914766405925358</v>
      </c>
      <c r="H90" s="38">
        <v>1.5914766405925358</v>
      </c>
      <c r="I90" s="38">
        <v>1.5843599328130049</v>
      </c>
      <c r="J90" s="38">
        <v>1.5843599328130049</v>
      </c>
      <c r="K90" s="38">
        <v>1.6479265837238797</v>
      </c>
      <c r="L90" s="38">
        <v>1.5851243171885931</v>
      </c>
      <c r="M90" s="38">
        <v>1.5851243171885931</v>
      </c>
      <c r="N90" s="38">
        <v>1.5851243171885931</v>
      </c>
      <c r="O90" s="203"/>
    </row>
    <row r="91" spans="2:15" ht="15.75" thickBot="1" x14ac:dyDescent="0.3">
      <c r="B91" s="269" t="s">
        <v>121</v>
      </c>
      <c r="C91" s="38">
        <v>1.7290181992636147</v>
      </c>
      <c r="D91" s="38">
        <v>1.634298757138118</v>
      </c>
      <c r="E91" s="38">
        <v>1.634298757138118</v>
      </c>
      <c r="F91" s="38">
        <v>1.7126567943466275</v>
      </c>
      <c r="G91" s="38">
        <v>1.7126567943466275</v>
      </c>
      <c r="H91" s="38">
        <v>1.7126567943466275</v>
      </c>
      <c r="I91" s="38">
        <v>1.7631660998594636</v>
      </c>
      <c r="J91" s="38">
        <v>1.7631660998594636</v>
      </c>
      <c r="K91" s="38">
        <v>1.8056451773496338</v>
      </c>
      <c r="L91" s="38">
        <v>1.7290181992636147</v>
      </c>
      <c r="M91" s="38">
        <v>1.7290181992636147</v>
      </c>
      <c r="N91" s="38">
        <v>1.7290181992636147</v>
      </c>
    </row>
    <row r="92" spans="2:15" ht="15.75" thickBot="1" x14ac:dyDescent="0.3">
      <c r="B92" s="269" t="s">
        <v>27</v>
      </c>
      <c r="C92" s="38">
        <v>1</v>
      </c>
      <c r="D92" s="38">
        <v>1</v>
      </c>
      <c r="E92" s="38">
        <v>1</v>
      </c>
      <c r="F92" s="38">
        <v>1</v>
      </c>
      <c r="G92" s="38">
        <v>1</v>
      </c>
      <c r="H92" s="38">
        <v>1</v>
      </c>
      <c r="I92" s="38">
        <v>1</v>
      </c>
      <c r="J92" s="38">
        <v>1</v>
      </c>
      <c r="K92" s="38">
        <v>1</v>
      </c>
      <c r="L92" s="38">
        <v>1</v>
      </c>
      <c r="M92" s="38">
        <v>1</v>
      </c>
      <c r="N92" s="38">
        <v>1</v>
      </c>
    </row>
    <row r="93" spans="2:15" ht="15.75" thickBot="1" x14ac:dyDescent="0.3">
      <c r="B93" s="269" t="s">
        <v>114</v>
      </c>
      <c r="C93" s="38">
        <v>1.1198626179323909</v>
      </c>
      <c r="D93" s="38">
        <v>1.1010681319822702</v>
      </c>
      <c r="E93" s="38">
        <v>1.1010681319822702</v>
      </c>
      <c r="F93" s="38">
        <v>1.1086735751835168</v>
      </c>
      <c r="G93" s="38">
        <v>1.1086735751835168</v>
      </c>
      <c r="H93" s="38">
        <v>1.1086735751835168</v>
      </c>
      <c r="I93" s="38">
        <v>1.0838635576177977</v>
      </c>
      <c r="J93" s="38">
        <v>1.0838635576177977</v>
      </c>
      <c r="K93" s="38">
        <v>1.136972616946063</v>
      </c>
      <c r="L93" s="38">
        <v>1.1198626179323909</v>
      </c>
      <c r="M93" s="38">
        <v>1.1198626179323909</v>
      </c>
      <c r="N93" s="38">
        <v>1.1198626179323909</v>
      </c>
    </row>
    <row r="94" spans="2:15" ht="15.75" thickBot="1" x14ac:dyDescent="0.3">
      <c r="B94" s="269" t="s">
        <v>172</v>
      </c>
      <c r="C94" s="38">
        <v>1.8540107773878516</v>
      </c>
      <c r="D94" s="38">
        <v>1.7856850605341275</v>
      </c>
      <c r="E94" s="38">
        <v>1.7856850605341275</v>
      </c>
      <c r="F94" s="38">
        <v>1.837963933983463</v>
      </c>
      <c r="G94" s="38">
        <v>1.837963933983463</v>
      </c>
      <c r="H94" s="38">
        <v>1.837963933983463</v>
      </c>
      <c r="I94" s="38">
        <v>1.7140282395604189</v>
      </c>
      <c r="J94" s="38">
        <v>1.7140282395604189</v>
      </c>
      <c r="K94" s="38">
        <v>1.8525589746275546</v>
      </c>
      <c r="L94" s="38">
        <v>1.8540107773878516</v>
      </c>
      <c r="M94" s="38">
        <v>1.8540107773878516</v>
      </c>
      <c r="N94" s="38">
        <v>1.8540107773878516</v>
      </c>
    </row>
    <row r="95" spans="2:15" ht="15.75" thickBot="1" x14ac:dyDescent="0.3">
      <c r="B95" s="269" t="s">
        <v>236</v>
      </c>
      <c r="C95" s="38">
        <v>1.339503595730511</v>
      </c>
      <c r="D95" s="38">
        <v>1.2969068837564726</v>
      </c>
      <c r="E95" s="38">
        <v>1.2969068837564726</v>
      </c>
      <c r="F95" s="38">
        <v>1.3369374881522984</v>
      </c>
      <c r="G95" s="38">
        <v>1.3369374881522984</v>
      </c>
      <c r="H95" s="38">
        <v>1.3369374881522984</v>
      </c>
      <c r="I95" s="38">
        <v>1.3200516369464199</v>
      </c>
      <c r="J95" s="38">
        <v>1.3200516369464199</v>
      </c>
      <c r="K95" s="38">
        <v>1.3736689472671759</v>
      </c>
      <c r="L95" s="38">
        <v>1.339503595730511</v>
      </c>
      <c r="M95" s="38">
        <v>1.339503595730511</v>
      </c>
      <c r="N95" s="38">
        <v>1.339503595730511</v>
      </c>
    </row>
    <row r="96" spans="2:15" ht="15.75" thickBot="1" x14ac:dyDescent="0.3">
      <c r="B96" s="210" t="s">
        <v>113</v>
      </c>
      <c r="C96" s="38">
        <v>1.3805332909940744</v>
      </c>
      <c r="D96" s="38">
        <v>1.3361477247725337</v>
      </c>
      <c r="E96" s="38">
        <v>1.3361477247725337</v>
      </c>
      <c r="F96" s="38">
        <v>1.3690637487712884</v>
      </c>
      <c r="G96" s="38">
        <v>1.3690637487712884</v>
      </c>
      <c r="H96" s="38">
        <v>1.3690637487712884</v>
      </c>
      <c r="I96" s="38">
        <v>1.3323836977546253</v>
      </c>
      <c r="J96" s="38">
        <v>1.3323836977546253</v>
      </c>
      <c r="K96" s="38">
        <v>1.3984872824046319</v>
      </c>
      <c r="L96" s="38">
        <v>1.3805332909940744</v>
      </c>
      <c r="M96" s="38">
        <v>1.3805332909940744</v>
      </c>
      <c r="N96" s="38">
        <v>1.3805332909940744</v>
      </c>
    </row>
    <row r="97" spans="2:15" ht="15.75" thickBot="1" x14ac:dyDescent="0.3">
      <c r="B97" s="210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</row>
    <row r="98" spans="2:15" ht="15.75" thickBot="1" x14ac:dyDescent="0.3">
      <c r="B98" s="210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</row>
    <row r="99" spans="2:15" ht="15.75" thickBot="1" x14ac:dyDescent="0.3">
      <c r="B99" s="210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</row>
    <row r="100" spans="2:15" ht="15.75" thickBot="1" x14ac:dyDescent="0.3">
      <c r="B100" s="210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</row>
    <row r="101" spans="2:15" ht="15.75" thickBot="1" x14ac:dyDescent="0.3">
      <c r="B101" s="210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</row>
    <row r="102" spans="2:15" ht="15.75" thickBot="1" x14ac:dyDescent="0.3">
      <c r="B102" s="210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</row>
    <row r="103" spans="2:15" ht="15.75" thickBot="1" x14ac:dyDescent="0.3">
      <c r="B103" s="210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</row>
    <row r="104" spans="2:15" ht="15.75" outlineLevel="1" thickBot="1" x14ac:dyDescent="0.3">
      <c r="B104" s="210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</row>
    <row r="105" spans="2:15" ht="15.75" thickBot="1" x14ac:dyDescent="0.3">
      <c r="B105" s="210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</row>
    <row r="106" spans="2:15" ht="15.75" outlineLevel="1" thickBot="1" x14ac:dyDescent="0.3">
      <c r="B106" s="210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</row>
    <row r="107" spans="2:15" ht="15.75" outlineLevel="1" thickBot="1" x14ac:dyDescent="0.3">
      <c r="B107" s="210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</row>
    <row r="108" spans="2:15" ht="15.75" outlineLevel="1" thickBot="1" x14ac:dyDescent="0.3">
      <c r="B108" s="210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</row>
    <row r="109" spans="2:15" ht="15.75" thickBot="1" x14ac:dyDescent="0.3">
      <c r="B109" s="210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203"/>
    </row>
    <row r="110" spans="2:15" ht="15.75" outlineLevel="1" thickBot="1" x14ac:dyDescent="0.3">
      <c r="B110" s="210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</row>
    <row r="111" spans="2:15" ht="15.75" thickBot="1" x14ac:dyDescent="0.3">
      <c r="B111" s="210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</row>
    <row r="112" spans="2:15" ht="19.5" customHeight="1" x14ac:dyDescent="0.25">
      <c r="B112" s="210"/>
    </row>
  </sheetData>
  <sheetProtection sheet="1" objects="1" scenarios="1" formatColumns="0" formatRows="0" autoFilter="0"/>
  <customSheetViews>
    <customSheetView guid="{B038629F-75D1-4D4A-9132-D631B674B7E0}" scale="70" showGridLines="0" fitToPage="1" hiddenRows="1" topLeftCell="A31">
      <selection activeCell="G35" sqref="G34:G35"/>
      <pageMargins left="0.7" right="0.7" top="0.75" bottom="0.75" header="0.3" footer="0.3"/>
      <pageSetup paperSize="9" scale="53" orientation="portrait" r:id="rId1"/>
    </customSheetView>
    <customSheetView guid="{96F043BD-1BE6-4D4E-8101-802957D65524}" scale="70" showGridLines="0" fitToPage="1" hiddenRows="1" topLeftCell="A69">
      <selection activeCell="G35" sqref="G34:G35"/>
      <pageMargins left="0.7" right="0.7" top="0.75" bottom="0.75" header="0.3" footer="0.3"/>
      <pageSetup paperSize="9" scale="53" orientation="portrait" r:id="rId2"/>
    </customSheetView>
    <customSheetView guid="{0D168901-DEF3-4D3F-8923-D1C5B5F738B1}" scale="70" showGridLines="0" fitToPage="1" hiddenRows="1" topLeftCell="A31">
      <selection activeCell="G35" sqref="G34:G35"/>
      <pageMargins left="0.7" right="0.7" top="0.75" bottom="0.75" header="0.3" footer="0.3"/>
      <pageSetup paperSize="9" scale="53" orientation="portrait" r:id="rId3"/>
    </customSheetView>
    <customSheetView guid="{3531DA0C-5E44-442B-9968-126ABC5E801F}" scale="70" showGridLines="0" fitToPage="1" hiddenRows="1" topLeftCell="A31">
      <selection activeCell="G35" sqref="G34:G35"/>
      <pageMargins left="0.7" right="0.7" top="0.75" bottom="0.75" header="0.3" footer="0.3"/>
      <pageSetup paperSize="9" scale="53" orientation="portrait" r:id="rId4"/>
    </customSheetView>
    <customSheetView guid="{4CC93E45-CC11-461C-9D96-846EC7ADD472}" scale="70" showGridLines="0" fitToPage="1" hiddenRows="1" topLeftCell="A75">
      <selection activeCell="V49" sqref="V49"/>
      <pageMargins left="0.7" right="0.7" top="0.75" bottom="0.75" header="0.3" footer="0.3"/>
      <pageSetup paperSize="9" scale="53" orientation="portrait" r:id="rId5"/>
    </customSheetView>
    <customSheetView guid="{077D77F8-DFB9-4D93-A787-F39714334BB8}" scale="70" showGridLines="0" fitToPage="1" hiddenRows="1" topLeftCell="A75">
      <selection activeCell="V49" sqref="V49"/>
      <pageMargins left="0.7" right="0.7" top="0.75" bottom="0.75" header="0.3" footer="0.3"/>
      <pageSetup paperSize="9" scale="53" orientation="portrait" r:id="rId6"/>
    </customSheetView>
    <customSheetView guid="{9C8D5EF5-94C4-42FF-AC3B-E1FA4D5C2A16}" scale="70" showGridLines="0" fitToPage="1" hiddenRows="1" topLeftCell="A75">
      <selection activeCell="V49" sqref="V49"/>
      <pageMargins left="0.7" right="0.7" top="0.75" bottom="0.75" header="0.3" footer="0.3"/>
      <pageSetup paperSize="9" scale="53" orientation="portrait" r:id="rId7"/>
    </customSheetView>
    <customSheetView guid="{B4230620-532D-4005-822F-6A355BCF0DE2}" scale="70" showGridLines="0" fitToPage="1" hiddenRows="1" topLeftCell="A31">
      <selection activeCell="F34" sqref="F34"/>
      <pageMargins left="0.7" right="0.7" top="0.75" bottom="0.75" header="0.3" footer="0.3"/>
      <pageSetup paperSize="9" scale="53" orientation="portrait" r:id="rId8"/>
    </customSheetView>
    <customSheetView guid="{B5AA0A6A-1845-4241-B904-31DAD276739C}" scale="70" showGridLines="0" fitToPage="1" hiddenRows="1" topLeftCell="A31">
      <selection activeCell="J42" sqref="J42"/>
      <pageMargins left="0.7" right="0.7" top="0.75" bottom="0.75" header="0.3" footer="0.3"/>
      <pageSetup paperSize="9" scale="53" orientation="portrait" r:id="rId9"/>
    </customSheetView>
    <customSheetView guid="{D2E30A99-0DD0-4B06-926D-81345FCEE57E}" scale="70" showGridLines="0" fitToPage="1" hiddenRows="1">
      <selection activeCell="F24" sqref="F24"/>
      <pageMargins left="0.7" right="0.7" top="0.75" bottom="0.75" header="0.3" footer="0.3"/>
      <pageSetup paperSize="9" scale="53" orientation="portrait" r:id="rId10"/>
    </customSheetView>
    <customSheetView guid="{03657EB2-5A47-4297-838B-E1ECCBF646EB}" scale="70" showGridLines="0" fitToPage="1" topLeftCell="A64">
      <selection activeCell="D20" sqref="D20"/>
      <pageMargins left="0.7" right="0.7" top="0.75" bottom="0.75" header="0.3" footer="0.3"/>
      <pageSetup paperSize="9" scale="53" orientation="portrait" r:id="rId11"/>
    </customSheetView>
    <customSheetView guid="{6D7B8075-47BE-4A78-9644-D91E7DCF5EAB}" scale="70" showGridLines="0" fitToPage="1">
      <selection activeCell="B12" sqref="B12"/>
      <pageMargins left="0.7" right="0.7" top="0.75" bottom="0.75" header="0.3" footer="0.3"/>
      <pageSetup paperSize="9" scale="53" orientation="portrait" r:id="rId12"/>
    </customSheetView>
    <customSheetView guid="{4667A42A-0B50-431F-B66B-05792C4717C6}" scale="70" showGridLines="0" fitToPage="1">
      <selection activeCell="N30" sqref="B2:N30"/>
      <pageMargins left="0.7" right="0.7" top="0.75" bottom="0.75" header="0.3" footer="0.3"/>
      <pageSetup paperSize="9" scale="53" orientation="portrait" r:id="rId13"/>
    </customSheetView>
    <customSheetView guid="{8EB41916-A1A8-46B6-8583-2C219E4007C6}" scale="70" showGridLines="0">
      <selection activeCell="B4" sqref="B4"/>
      <pageMargins left="0.7" right="0.7" top="0.75" bottom="0.75" header="0.3" footer="0.3"/>
    </customSheetView>
    <customSheetView guid="{EEA2614F-DE3F-4677-BD1A-CC94850B54AC}" scale="70" showGridLines="0">
      <selection activeCell="B18" sqref="B18"/>
      <pageMargins left="0.7" right="0.7" top="0.75" bottom="0.75" header="0.3" footer="0.3"/>
    </customSheetView>
    <customSheetView guid="{A4FA23C8-3E5B-43FC-9DF0-5C3DF90F5C5C}" scale="70" showGridLines="0" fitToPage="1">
      <selection activeCell="N30" sqref="B2:N30"/>
      <pageMargins left="0.7" right="0.7" top="0.75" bottom="0.75" header="0.3" footer="0.3"/>
      <pageSetup paperSize="9" scale="53" orientation="portrait" r:id="rId14"/>
    </customSheetView>
    <customSheetView guid="{0306F60C-CE7E-43BA-819D-C736AA7DF40D}" scale="70" showGridLines="0" fitToPage="1">
      <selection activeCell="B7" sqref="B7"/>
      <pageMargins left="0.7" right="0.7" top="0.75" bottom="0.75" header="0.3" footer="0.3"/>
      <pageSetup paperSize="9" scale="53" orientation="portrait" r:id="rId15"/>
    </customSheetView>
    <customSheetView guid="{007E1B41-6999-484A-A03F-D1E57F393A30}" scale="70" showGridLines="0" fitToPage="1">
      <selection activeCell="B7" sqref="B7"/>
      <pageMargins left="0.7" right="0.7" top="0.75" bottom="0.75" header="0.3" footer="0.3"/>
      <pageSetup paperSize="9" scale="53" orientation="portrait" r:id="rId16"/>
    </customSheetView>
    <customSheetView guid="{BFEC2A7A-BD2D-4255-BB0C-35898AFB7293}" scale="70" showGridLines="0" fitToPage="1" topLeftCell="A64">
      <selection activeCell="B83" sqref="B83"/>
      <pageMargins left="0.7" right="0.7" top="0.75" bottom="0.75" header="0.3" footer="0.3"/>
      <pageSetup paperSize="9" scale="53" orientation="portrait" r:id="rId17"/>
    </customSheetView>
    <customSheetView guid="{0F564611-495D-4FCD-8F80-892CE92253E8}" scale="70" showGridLines="0" fitToPage="1" hiddenRows="1">
      <selection activeCell="M34" sqref="M34:M45"/>
      <pageMargins left="0.7" right="0.7" top="0.75" bottom="0.75" header="0.3" footer="0.3"/>
      <pageSetup paperSize="9" scale="53" orientation="portrait" r:id="rId18"/>
    </customSheetView>
    <customSheetView guid="{1362C6F5-1369-4718-AA75-28BD60573808}" scale="70" showGridLines="0" fitToPage="1" hiddenRows="1">
      <selection activeCell="B34" sqref="B34:B35"/>
      <pageMargins left="0.7" right="0.7" top="0.75" bottom="0.75" header="0.3" footer="0.3"/>
      <pageSetup paperSize="9" scale="53" orientation="portrait" r:id="rId19"/>
    </customSheetView>
    <customSheetView guid="{899E9B61-6C24-4B5C-BA24-B8A222FCE07F}" scale="70" showGridLines="0" fitToPage="1" hiddenRows="1" topLeftCell="A31">
      <selection activeCell="J42" sqref="J42"/>
      <pageMargins left="0.7" right="0.7" top="0.75" bottom="0.75" header="0.3" footer="0.3"/>
      <pageSetup paperSize="9" scale="53" orientation="portrait" r:id="rId20"/>
    </customSheetView>
    <customSheetView guid="{0EA3E08D-996C-413C-BAF7-5971FE977197}" scale="70" showGridLines="0" fitToPage="1" hiddenRows="1" topLeftCell="A31">
      <selection activeCell="H34" sqref="H34:H55"/>
      <pageMargins left="0.7" right="0.7" top="0.75" bottom="0.75" header="0.3" footer="0.3"/>
      <pageSetup paperSize="9" scale="53" orientation="portrait" r:id="rId21"/>
    </customSheetView>
    <customSheetView guid="{BD4D0C57-9988-49ED-8A11-7B0058250805}" scale="70" showGridLines="0" fitToPage="1" hiddenRows="1" topLeftCell="A75">
      <selection activeCell="V49" sqref="V49"/>
      <pageMargins left="0.7" right="0.7" top="0.75" bottom="0.75" header="0.3" footer="0.3"/>
      <pageSetup paperSize="9" scale="53" orientation="portrait" r:id="rId22"/>
    </customSheetView>
    <customSheetView guid="{799FB1AD-6D65-4A38-9AFF-393F15CB7906}" scale="70" showGridLines="0" fitToPage="1" hiddenRows="1" topLeftCell="A75">
      <selection activeCell="V49" sqref="V49"/>
      <pageMargins left="0.7" right="0.7" top="0.75" bottom="0.75" header="0.3" footer="0.3"/>
      <pageSetup paperSize="9" scale="53" orientation="portrait" r:id="rId23"/>
    </customSheetView>
    <customSheetView guid="{FC9F6B0A-3568-4EFA-8B0D-62B408FC1FDC}" scale="70" showGridLines="0" fitToPage="1" hiddenRows="1" topLeftCell="A31">
      <selection activeCell="H34" sqref="H34:H55"/>
      <pageMargins left="0.7" right="0.7" top="0.75" bottom="0.75" header="0.3" footer="0.3"/>
      <pageSetup paperSize="9" scale="53" orientation="portrait" r:id="rId24"/>
    </customSheetView>
    <customSheetView guid="{5603AEE5-BB36-4F81-B5CE-1A7A5BB094E7}" scale="70" showGridLines="0" fitToPage="1" hiddenRows="1" topLeftCell="A75">
      <selection activeCell="V49" sqref="V49"/>
      <pageMargins left="0.7" right="0.7" top="0.75" bottom="0.75" header="0.3" footer="0.3"/>
      <pageSetup paperSize="9" scale="53" orientation="portrait" r:id="rId25"/>
    </customSheetView>
    <customSheetView guid="{7A18F296-95F0-472A-979C-6856D3E263D6}" scale="70" showGridLines="0" fitToPage="1" hiddenRows="1" topLeftCell="A31">
      <selection activeCell="H34" sqref="H34:H55"/>
      <pageMargins left="0.7" right="0.7" top="0.75" bottom="0.75" header="0.3" footer="0.3"/>
      <pageSetup paperSize="9" scale="53" orientation="portrait" r:id="rId26"/>
    </customSheetView>
    <customSheetView guid="{73A55384-AAD2-4BD5-98DF-88E894587FE8}" scale="70" showGridLines="0" fitToPage="1" hiddenRows="1" topLeftCell="A75">
      <selection activeCell="V49" sqref="V49"/>
      <pageMargins left="0.7" right="0.7" top="0.75" bottom="0.75" header="0.3" footer="0.3"/>
      <pageSetup paperSize="9" scale="53" orientation="portrait" r:id="rId27"/>
    </customSheetView>
    <customSheetView guid="{1432EAF2-5E00-4503-997D-0E52B1CDBC29}" scale="70" showGridLines="0" fitToPage="1" hiddenRows="1" topLeftCell="A75">
      <selection activeCell="V49" sqref="V49"/>
      <pageMargins left="0.7" right="0.7" top="0.75" bottom="0.75" header="0.3" footer="0.3"/>
      <pageSetup paperSize="9" scale="53" orientation="portrait" r:id="rId28"/>
    </customSheetView>
    <customSheetView guid="{9CC8141F-933B-43CC-AAF8-8A3BA7CF55B1}" scale="70" showGridLines="0" fitToPage="1" hiddenRows="1" topLeftCell="A75">
      <selection activeCell="V49" sqref="V49"/>
      <pageMargins left="0.7" right="0.7" top="0.75" bottom="0.75" header="0.3" footer="0.3"/>
      <pageSetup paperSize="9" scale="53" orientation="portrait" r:id="rId29"/>
    </customSheetView>
  </customSheetViews>
  <dataValidations disablePrompts="1" count="1">
    <dataValidation type="list" allowBlank="1" showInputMessage="1" showErrorMessage="1" sqref="B44 B85">
      <formula1>$B$34:$B$71</formula1>
    </dataValidation>
  </dataValidations>
  <pageMargins left="0.7" right="0.7" top="0.75" bottom="0.75" header="0.3" footer="0.3"/>
  <pageSetup paperSize="9" scale="53" orientation="portrait" r:id="rId30"/>
  <ignoredErrors>
    <ignoredError sqref="C72:N74" unlocked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S56"/>
  <sheetViews>
    <sheetView showGridLines="0" showZeros="0" zoomScale="70" zoomScaleNormal="85"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B4" sqref="B4"/>
    </sheetView>
  </sheetViews>
  <sheetFormatPr defaultRowHeight="12.75" x14ac:dyDescent="0.2"/>
  <cols>
    <col min="1" max="1" width="27.140625" style="4" bestFit="1" customWidth="1"/>
    <col min="2" max="7" width="14" style="4" bestFit="1" customWidth="1"/>
    <col min="8" max="8" width="13.5703125" style="4" customWidth="1"/>
    <col min="9" max="9" width="14.28515625" style="4" bestFit="1" customWidth="1"/>
    <col min="10" max="10" width="14" style="4" bestFit="1" customWidth="1"/>
    <col min="11" max="11" width="15.42578125" style="4" customWidth="1"/>
    <col min="12" max="12" width="13.85546875" style="4" customWidth="1"/>
    <col min="13" max="13" width="12.140625" style="4" bestFit="1" customWidth="1"/>
    <col min="14" max="14" width="15" style="23" bestFit="1" customWidth="1"/>
    <col min="15" max="15" width="15.28515625" style="4" bestFit="1" customWidth="1"/>
    <col min="16" max="16" width="15" style="4" bestFit="1" customWidth="1"/>
    <col min="17" max="17" width="14.140625" style="4" bestFit="1" customWidth="1"/>
    <col min="18" max="18" width="14" style="4" bestFit="1" customWidth="1"/>
    <col min="19" max="16384" width="9.140625" style="4"/>
  </cols>
  <sheetData>
    <row r="1" spans="1:19" s="11" customFormat="1" ht="15" x14ac:dyDescent="0.25">
      <c r="A1" s="10"/>
      <c r="C1" s="12"/>
      <c r="D1" s="13"/>
      <c r="E1" s="12"/>
      <c r="F1" s="12"/>
      <c r="G1" s="12"/>
      <c r="H1" s="12"/>
      <c r="I1" s="14"/>
      <c r="N1" s="15"/>
    </row>
    <row r="2" spans="1:19" s="11" customFormat="1" x14ac:dyDescent="0.2">
      <c r="A2" s="10"/>
      <c r="C2" s="14"/>
      <c r="D2" s="14"/>
      <c r="E2" s="14"/>
      <c r="F2" s="14"/>
      <c r="G2" s="14"/>
      <c r="H2" s="14"/>
      <c r="I2" s="14"/>
      <c r="N2" s="15"/>
    </row>
    <row r="3" spans="1:19" x14ac:dyDescent="0.2">
      <c r="A3" s="16" t="s">
        <v>86</v>
      </c>
      <c r="B3" s="17" t="s">
        <v>87</v>
      </c>
      <c r="C3" s="17" t="s">
        <v>88</v>
      </c>
      <c r="D3" s="17" t="s">
        <v>89</v>
      </c>
      <c r="E3" s="17" t="s">
        <v>90</v>
      </c>
      <c r="F3" s="17" t="s">
        <v>91</v>
      </c>
      <c r="G3" s="17" t="s">
        <v>92</v>
      </c>
      <c r="H3" s="17" t="s">
        <v>93</v>
      </c>
      <c r="I3" s="17" t="s">
        <v>94</v>
      </c>
      <c r="J3" s="17" t="s">
        <v>95</v>
      </c>
      <c r="K3" s="17" t="s">
        <v>96</v>
      </c>
      <c r="L3" s="17" t="s">
        <v>97</v>
      </c>
      <c r="M3" s="17" t="s">
        <v>98</v>
      </c>
      <c r="N3" s="17" t="s">
        <v>55</v>
      </c>
      <c r="Q3" s="9"/>
    </row>
    <row r="4" spans="1:19" x14ac:dyDescent="0.2">
      <c r="A4" s="16" t="s">
        <v>70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9">
        <f>SUM(B4:M4)</f>
        <v>0</v>
      </c>
      <c r="Q4" s="9"/>
      <c r="R4" s="20"/>
      <c r="S4" s="20"/>
    </row>
    <row r="5" spans="1:19" x14ac:dyDescent="0.2">
      <c r="A5" s="16" t="s">
        <v>71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9">
        <f t="shared" ref="N5:N45" si="0">SUM(B5:M5)</f>
        <v>0</v>
      </c>
      <c r="Q5" s="9"/>
      <c r="R5" s="20"/>
      <c r="S5" s="20"/>
    </row>
    <row r="6" spans="1:19" x14ac:dyDescent="0.2">
      <c r="A6" s="16" t="s">
        <v>297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9">
        <f t="shared" si="0"/>
        <v>0</v>
      </c>
      <c r="Q6" s="9"/>
      <c r="R6" s="20"/>
      <c r="S6" s="20"/>
    </row>
    <row r="7" spans="1:19" x14ac:dyDescent="0.2">
      <c r="A7" s="16" t="s">
        <v>72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9">
        <f t="shared" si="0"/>
        <v>0</v>
      </c>
      <c r="O7" s="21"/>
      <c r="Q7" s="9"/>
      <c r="R7" s="20"/>
      <c r="S7" s="20"/>
    </row>
    <row r="8" spans="1:19" x14ac:dyDescent="0.2">
      <c r="A8" s="16" t="s">
        <v>73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9">
        <f t="shared" si="0"/>
        <v>0</v>
      </c>
      <c r="Q8" s="9"/>
      <c r="R8" s="20"/>
      <c r="S8" s="20"/>
    </row>
    <row r="9" spans="1:19" x14ac:dyDescent="0.2">
      <c r="A9" s="16" t="s">
        <v>298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9">
        <f t="shared" si="0"/>
        <v>0</v>
      </c>
      <c r="Q9" s="9"/>
      <c r="R9" s="20"/>
      <c r="S9" s="20"/>
    </row>
    <row r="10" spans="1:19" x14ac:dyDescent="0.2">
      <c r="A10" s="16" t="s">
        <v>299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9">
        <f t="shared" si="0"/>
        <v>0</v>
      </c>
      <c r="Q10" s="9"/>
      <c r="R10" s="20"/>
      <c r="S10" s="20"/>
    </row>
    <row r="11" spans="1:19" x14ac:dyDescent="0.2">
      <c r="A11" s="16" t="s">
        <v>300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9">
        <f t="shared" si="0"/>
        <v>0</v>
      </c>
      <c r="Q11" s="9"/>
      <c r="R11" s="20"/>
      <c r="S11" s="20"/>
    </row>
    <row r="12" spans="1:19" x14ac:dyDescent="0.2">
      <c r="A12" s="16" t="s">
        <v>301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9">
        <f t="shared" si="0"/>
        <v>0</v>
      </c>
      <c r="Q12" s="9"/>
      <c r="R12" s="20"/>
      <c r="S12" s="20"/>
    </row>
    <row r="13" spans="1:19" x14ac:dyDescent="0.2">
      <c r="A13" s="16" t="s">
        <v>75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9">
        <f t="shared" si="0"/>
        <v>0</v>
      </c>
      <c r="Q13" s="9"/>
      <c r="R13" s="20"/>
      <c r="S13" s="20"/>
    </row>
    <row r="14" spans="1:19" x14ac:dyDescent="0.2">
      <c r="A14" s="16" t="s">
        <v>302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>
        <f t="shared" si="0"/>
        <v>0</v>
      </c>
      <c r="Q14" s="9"/>
      <c r="R14" s="20"/>
      <c r="S14" s="20"/>
    </row>
    <row r="15" spans="1:19" x14ac:dyDescent="0.2">
      <c r="A15" s="16" t="s">
        <v>303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>
        <f t="shared" si="0"/>
        <v>0</v>
      </c>
      <c r="Q15" s="9"/>
      <c r="R15" s="20"/>
      <c r="S15" s="20"/>
    </row>
    <row r="16" spans="1:19" x14ac:dyDescent="0.2">
      <c r="A16" s="16" t="s">
        <v>304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9">
        <f t="shared" si="0"/>
        <v>0</v>
      </c>
      <c r="Q16" s="9"/>
      <c r="R16" s="20"/>
      <c r="S16" s="20"/>
    </row>
    <row r="17" spans="1:19" x14ac:dyDescent="0.2">
      <c r="A17" s="16" t="s">
        <v>305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9">
        <f t="shared" si="0"/>
        <v>0</v>
      </c>
      <c r="Q17" s="9"/>
      <c r="R17" s="20"/>
      <c r="S17" s="20"/>
    </row>
    <row r="18" spans="1:19" x14ac:dyDescent="0.2">
      <c r="A18" s="16" t="s">
        <v>76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9">
        <f t="shared" si="0"/>
        <v>0</v>
      </c>
      <c r="Q18" s="9"/>
      <c r="R18" s="20"/>
      <c r="S18" s="20"/>
    </row>
    <row r="19" spans="1:19" x14ac:dyDescent="0.2">
      <c r="A19" s="16" t="s">
        <v>306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9">
        <f t="shared" si="0"/>
        <v>0</v>
      </c>
      <c r="Q19" s="9"/>
      <c r="R19" s="20"/>
      <c r="S19" s="20"/>
    </row>
    <row r="20" spans="1:19" x14ac:dyDescent="0.2">
      <c r="A20" s="16" t="s">
        <v>307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9">
        <f t="shared" si="0"/>
        <v>0</v>
      </c>
      <c r="Q20" s="9"/>
      <c r="R20" s="20"/>
      <c r="S20" s="20"/>
    </row>
    <row r="21" spans="1:19" x14ac:dyDescent="0.2">
      <c r="A21" s="16" t="s">
        <v>308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9">
        <f>SUM(B21:M21)</f>
        <v>0</v>
      </c>
      <c r="Q21" s="9"/>
      <c r="R21" s="20"/>
      <c r="S21" s="20"/>
    </row>
    <row r="22" spans="1:19" x14ac:dyDescent="0.2">
      <c r="A22" s="16" t="s">
        <v>309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9">
        <f t="shared" si="0"/>
        <v>0</v>
      </c>
      <c r="Q22" s="9"/>
      <c r="R22" s="20"/>
      <c r="S22" s="20"/>
    </row>
    <row r="23" spans="1:19" x14ac:dyDescent="0.2">
      <c r="A23" s="16" t="s">
        <v>310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9">
        <f t="shared" si="0"/>
        <v>0</v>
      </c>
      <c r="Q23" s="9"/>
      <c r="R23" s="20"/>
      <c r="S23" s="20"/>
    </row>
    <row r="24" spans="1:19" x14ac:dyDescent="0.2">
      <c r="A24" s="16" t="s">
        <v>311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9">
        <f t="shared" si="0"/>
        <v>0</v>
      </c>
      <c r="Q24" s="9"/>
      <c r="R24" s="20"/>
      <c r="S24" s="20"/>
    </row>
    <row r="25" spans="1:19" x14ac:dyDescent="0.2">
      <c r="A25" s="16" t="s">
        <v>312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9">
        <f t="shared" si="0"/>
        <v>0</v>
      </c>
      <c r="Q25" s="9"/>
      <c r="R25" s="20"/>
      <c r="S25" s="20"/>
    </row>
    <row r="26" spans="1:19" ht="13.5" customHeight="1" x14ac:dyDescent="0.2">
      <c r="A26" s="16" t="s">
        <v>313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9">
        <f t="shared" si="0"/>
        <v>0</v>
      </c>
      <c r="Q26" s="9"/>
      <c r="R26" s="20"/>
      <c r="S26" s="20"/>
    </row>
    <row r="27" spans="1:19" x14ac:dyDescent="0.2">
      <c r="A27" s="16" t="s">
        <v>314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9">
        <f t="shared" si="0"/>
        <v>0</v>
      </c>
      <c r="Q27" s="9"/>
      <c r="R27" s="20"/>
      <c r="S27" s="20"/>
    </row>
    <row r="28" spans="1:19" x14ac:dyDescent="0.2">
      <c r="A28" s="16" t="s">
        <v>315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9">
        <f t="shared" si="0"/>
        <v>0</v>
      </c>
      <c r="Q28" s="9"/>
      <c r="R28" s="20"/>
      <c r="S28" s="20"/>
    </row>
    <row r="29" spans="1:19" x14ac:dyDescent="0.2">
      <c r="A29" s="16" t="s">
        <v>316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9">
        <f t="shared" si="0"/>
        <v>0</v>
      </c>
      <c r="Q29" s="9"/>
      <c r="R29" s="20"/>
      <c r="S29" s="20"/>
    </row>
    <row r="30" spans="1:19" x14ac:dyDescent="0.2">
      <c r="A30" s="16" t="s">
        <v>77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9">
        <f t="shared" si="0"/>
        <v>0</v>
      </c>
      <c r="O30" s="21"/>
      <c r="Q30" s="9"/>
      <c r="R30" s="20"/>
      <c r="S30" s="20"/>
    </row>
    <row r="31" spans="1:19" x14ac:dyDescent="0.2">
      <c r="A31" s="16" t="s">
        <v>149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9">
        <f t="shared" si="0"/>
        <v>0</v>
      </c>
      <c r="Q31" s="9"/>
      <c r="R31" s="20"/>
      <c r="S31" s="20"/>
    </row>
    <row r="32" spans="1:19" x14ac:dyDescent="0.2">
      <c r="A32" s="16" t="s">
        <v>78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9">
        <f t="shared" si="0"/>
        <v>0</v>
      </c>
      <c r="Q32" s="9"/>
      <c r="R32" s="20"/>
      <c r="S32" s="20"/>
    </row>
    <row r="33" spans="1:19" x14ac:dyDescent="0.2">
      <c r="A33" s="16" t="s">
        <v>317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9">
        <f>SUM(B33:M33)</f>
        <v>0</v>
      </c>
      <c r="Q33" s="9"/>
      <c r="R33" s="20"/>
      <c r="S33" s="20"/>
    </row>
    <row r="34" spans="1:19" x14ac:dyDescent="0.2">
      <c r="A34" s="16" t="s">
        <v>318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9">
        <f t="shared" si="0"/>
        <v>0</v>
      </c>
      <c r="Q34" s="9"/>
      <c r="R34" s="20"/>
      <c r="S34" s="20"/>
    </row>
    <row r="35" spans="1:19" x14ac:dyDescent="0.2">
      <c r="A35" s="16" t="s">
        <v>319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9">
        <f t="shared" si="0"/>
        <v>0</v>
      </c>
      <c r="Q35" s="9"/>
      <c r="R35" s="20"/>
      <c r="S35" s="20"/>
    </row>
    <row r="36" spans="1:19" x14ac:dyDescent="0.2">
      <c r="A36" s="16" t="s">
        <v>320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9">
        <f t="shared" si="0"/>
        <v>0</v>
      </c>
      <c r="Q36" s="9"/>
      <c r="R36" s="20"/>
      <c r="S36" s="20"/>
    </row>
    <row r="37" spans="1:19" x14ac:dyDescent="0.2">
      <c r="A37" s="16" t="s">
        <v>321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9">
        <f t="shared" si="0"/>
        <v>0</v>
      </c>
      <c r="O37" s="9"/>
      <c r="Q37" s="9"/>
      <c r="R37" s="20"/>
      <c r="S37" s="20"/>
    </row>
    <row r="38" spans="1:19" x14ac:dyDescent="0.2">
      <c r="A38" s="16" t="s">
        <v>322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9">
        <f>SUM(B38:M38)</f>
        <v>0</v>
      </c>
      <c r="O38" s="9"/>
      <c r="Q38" s="9"/>
      <c r="R38" s="20"/>
      <c r="S38" s="20"/>
    </row>
    <row r="39" spans="1:19" x14ac:dyDescent="0.2">
      <c r="A39" s="16" t="s">
        <v>323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9">
        <f>SUM(B39:M39)</f>
        <v>0</v>
      </c>
      <c r="O39" s="9"/>
      <c r="Q39" s="9"/>
      <c r="R39" s="20"/>
      <c r="S39" s="20"/>
    </row>
    <row r="40" spans="1:19" x14ac:dyDescent="0.2">
      <c r="A40" s="16" t="s">
        <v>324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9">
        <f>SUM(B40:M40)</f>
        <v>0</v>
      </c>
      <c r="O40" s="9"/>
      <c r="Q40" s="9"/>
      <c r="R40" s="20"/>
      <c r="S40" s="20"/>
    </row>
    <row r="41" spans="1:19" x14ac:dyDescent="0.2">
      <c r="A41" s="16" t="s">
        <v>80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9">
        <f t="shared" si="0"/>
        <v>0</v>
      </c>
      <c r="O41" s="9"/>
      <c r="Q41" s="9"/>
      <c r="R41" s="20"/>
      <c r="S41" s="20"/>
    </row>
    <row r="42" spans="1:19" x14ac:dyDescent="0.2">
      <c r="A42" s="16" t="s">
        <v>325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9">
        <f t="shared" si="0"/>
        <v>0</v>
      </c>
      <c r="O42" s="9"/>
      <c r="Q42" s="9"/>
      <c r="R42" s="20"/>
      <c r="S42" s="20"/>
    </row>
    <row r="43" spans="1:19" x14ac:dyDescent="0.2">
      <c r="A43" s="16" t="s">
        <v>326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9">
        <f>SUM(B43:M43)</f>
        <v>0</v>
      </c>
      <c r="O43" s="9"/>
      <c r="Q43" s="9"/>
    </row>
    <row r="44" spans="1:19" x14ac:dyDescent="0.2">
      <c r="A44" s="16" t="s">
        <v>81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9">
        <f t="shared" si="0"/>
        <v>0</v>
      </c>
      <c r="O44" s="9"/>
      <c r="Q44" s="9"/>
    </row>
    <row r="45" spans="1:19" x14ac:dyDescent="0.2">
      <c r="A45" s="16" t="s">
        <v>327</v>
      </c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9">
        <f t="shared" si="0"/>
        <v>0</v>
      </c>
      <c r="Q45" s="9"/>
    </row>
    <row r="46" spans="1:19" x14ac:dyDescent="0.2">
      <c r="A46" s="22" t="s">
        <v>99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>
        <f t="shared" ref="N46" si="1">SUM(N4:N45)</f>
        <v>0</v>
      </c>
      <c r="Q46" s="9"/>
    </row>
    <row r="48" spans="1:19" x14ac:dyDescent="0.2">
      <c r="E48" s="21">
        <f>SUM(E37:E44)</f>
        <v>0</v>
      </c>
      <c r="F48" s="21">
        <f>SUM(F37:F44)</f>
        <v>0</v>
      </c>
      <c r="G48" s="21">
        <f>SUM(G37:G44)</f>
        <v>0</v>
      </c>
    </row>
    <row r="56" spans="8:8" x14ac:dyDescent="0.2">
      <c r="H56" s="21"/>
    </row>
  </sheetData>
  <sheetProtection formatCells="0" formatColumns="0" formatRows="0"/>
  <customSheetViews>
    <customSheetView guid="{B038629F-75D1-4D4A-9132-D631B674B7E0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"/>
    </customSheetView>
    <customSheetView guid="{96F043BD-1BE6-4D4E-8101-802957D65524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"/>
    </customSheetView>
    <customSheetView guid="{0D168901-DEF3-4D3F-8923-D1C5B5F738B1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3"/>
    </customSheetView>
    <customSheetView guid="{3531DA0C-5E44-442B-9968-126ABC5E801F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4"/>
    </customSheetView>
    <customSheetView guid="{4CC93E45-CC11-461C-9D96-846EC7ADD472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5"/>
    </customSheetView>
    <customSheetView guid="{077D77F8-DFB9-4D93-A787-F39714334BB8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6"/>
    </customSheetView>
    <customSheetView guid="{9C8D5EF5-94C4-42FF-AC3B-E1FA4D5C2A16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7"/>
    </customSheetView>
    <customSheetView guid="{B4230620-532D-4005-822F-6A355BCF0DE2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8"/>
    </customSheetView>
    <customSheetView guid="{B5AA0A6A-1845-4241-B904-31DAD276739C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9"/>
    </customSheetView>
    <customSheetView guid="{D2E30A99-0DD0-4B06-926D-81345FCEE57E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0"/>
    </customSheetView>
    <customSheetView guid="{03657EB2-5A47-4297-838B-E1ECCBF646EB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1"/>
    </customSheetView>
    <customSheetView guid="{6D7B8075-47BE-4A78-9644-D91E7DCF5EAB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2"/>
    </customSheetView>
    <customSheetView guid="{4667A42A-0B50-431F-B66B-05792C4717C6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3"/>
    </customSheetView>
    <customSheetView guid="{8EB41916-A1A8-46B6-8583-2C219E4007C6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4"/>
    </customSheetView>
    <customSheetView guid="{EEA2614F-DE3F-4677-BD1A-CC94850B54AC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5"/>
    </customSheetView>
    <customSheetView guid="{A4FA23C8-3E5B-43FC-9DF0-5C3DF90F5C5C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6"/>
    </customSheetView>
    <customSheetView guid="{0306F60C-CE7E-43BA-819D-C736AA7DF40D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7"/>
    </customSheetView>
    <customSheetView guid="{007E1B41-6999-484A-A03F-D1E57F393A30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8"/>
    </customSheetView>
    <customSheetView guid="{BFEC2A7A-BD2D-4255-BB0C-35898AFB7293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9"/>
    </customSheetView>
    <customSheetView guid="{0F564611-495D-4FCD-8F80-892CE92253E8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0"/>
    </customSheetView>
    <customSheetView guid="{1362C6F5-1369-4718-AA75-28BD60573808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1"/>
    </customSheetView>
    <customSheetView guid="{899E9B61-6C24-4B5C-BA24-B8A222FCE07F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2"/>
    </customSheetView>
    <customSheetView guid="{0EA3E08D-996C-413C-BAF7-5971FE977197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3"/>
    </customSheetView>
    <customSheetView guid="{BD4D0C57-9988-49ED-8A11-7B0058250805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4"/>
    </customSheetView>
    <customSheetView guid="{799FB1AD-6D65-4A38-9AFF-393F15CB7906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5"/>
    </customSheetView>
    <customSheetView guid="{FC9F6B0A-3568-4EFA-8B0D-62B408FC1FDC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6"/>
    </customSheetView>
    <customSheetView guid="{5603AEE5-BB36-4F81-B5CE-1A7A5BB094E7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7"/>
    </customSheetView>
    <customSheetView guid="{7A18F296-95F0-472A-979C-6856D3E263D6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8"/>
    </customSheetView>
    <customSheetView guid="{73A55384-AAD2-4BD5-98DF-88E894587FE8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9"/>
    </customSheetView>
    <customSheetView guid="{1432EAF2-5E00-4503-997D-0E52B1CDBC29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30"/>
    </customSheetView>
    <customSheetView guid="{9CC8141F-933B-43CC-AAF8-8A3BA7CF55B1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31"/>
    </customSheetView>
  </customSheetViews>
  <pageMargins left="0.7" right="0.7" top="0.75" bottom="0.75" header="0.3" footer="0.3"/>
  <pageSetup orientation="portrait" verticalDpi="0" r:id="rId3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S48"/>
  <sheetViews>
    <sheetView showGridLines="0" showZeros="0" zoomScale="70" zoomScaleNormal="85" workbookViewId="0">
      <selection activeCell="B4" sqref="B4"/>
    </sheetView>
  </sheetViews>
  <sheetFormatPr defaultRowHeight="12.75" x14ac:dyDescent="0.2"/>
  <cols>
    <col min="1" max="1" width="27.140625" style="32" bestFit="1" customWidth="1"/>
    <col min="2" max="4" width="12.140625" style="32" bestFit="1" customWidth="1"/>
    <col min="5" max="6" width="14" style="32" bestFit="1" customWidth="1"/>
    <col min="7" max="8" width="12.28515625" style="32" bestFit="1" customWidth="1"/>
    <col min="9" max="9" width="14.28515625" style="32" bestFit="1" customWidth="1"/>
    <col min="10" max="12" width="12.42578125" style="32" bestFit="1" customWidth="1"/>
    <col min="13" max="13" width="12.140625" style="32" bestFit="1" customWidth="1"/>
    <col min="14" max="14" width="14.140625" style="37" bestFit="1" customWidth="1"/>
    <col min="15" max="15" width="15.28515625" style="32" bestFit="1" customWidth="1"/>
    <col min="16" max="16" width="15" style="32" bestFit="1" customWidth="1"/>
    <col min="17" max="17" width="14.140625" style="32" bestFit="1" customWidth="1"/>
    <col min="18" max="18" width="14" style="32" bestFit="1" customWidth="1"/>
    <col min="19" max="16384" width="9.140625" style="32"/>
  </cols>
  <sheetData>
    <row r="1" spans="1:19" s="25" customFormat="1" ht="15" x14ac:dyDescent="0.25">
      <c r="A1" s="24"/>
      <c r="C1" s="26"/>
      <c r="D1" s="27"/>
      <c r="E1" s="26"/>
      <c r="F1" s="26"/>
      <c r="G1" s="26"/>
      <c r="H1" s="26"/>
      <c r="I1" s="28"/>
      <c r="N1" s="29"/>
    </row>
    <row r="2" spans="1:19" s="25" customFormat="1" x14ac:dyDescent="0.2">
      <c r="A2" s="24"/>
      <c r="C2" s="28"/>
      <c r="D2" s="28"/>
      <c r="E2" s="28"/>
      <c r="F2" s="28"/>
      <c r="G2" s="28"/>
      <c r="H2" s="28"/>
      <c r="I2" s="28"/>
      <c r="N2" s="29"/>
    </row>
    <row r="3" spans="1:19" x14ac:dyDescent="0.2">
      <c r="A3" s="30" t="s">
        <v>86</v>
      </c>
      <c r="B3" s="31" t="s">
        <v>87</v>
      </c>
      <c r="C3" s="31" t="s">
        <v>88</v>
      </c>
      <c r="D3" s="31" t="s">
        <v>89</v>
      </c>
      <c r="E3" s="31" t="s">
        <v>90</v>
      </c>
      <c r="F3" s="31" t="s">
        <v>91</v>
      </c>
      <c r="G3" s="31" t="s">
        <v>92</v>
      </c>
      <c r="H3" s="31" t="s">
        <v>93</v>
      </c>
      <c r="I3" s="31" t="s">
        <v>94</v>
      </c>
      <c r="J3" s="31" t="s">
        <v>95</v>
      </c>
      <c r="K3" s="31" t="s">
        <v>96</v>
      </c>
      <c r="L3" s="31" t="s">
        <v>97</v>
      </c>
      <c r="M3" s="31" t="s">
        <v>98</v>
      </c>
      <c r="N3" s="31" t="s">
        <v>55</v>
      </c>
      <c r="Q3" s="33"/>
    </row>
    <row r="4" spans="1:19" x14ac:dyDescent="0.2">
      <c r="A4" s="30" t="s">
        <v>70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9">
        <f>SUM(B4:M4)</f>
        <v>0</v>
      </c>
      <c r="Q4" s="33"/>
      <c r="R4" s="34"/>
      <c r="S4" s="34"/>
    </row>
    <row r="5" spans="1:19" x14ac:dyDescent="0.2">
      <c r="A5" s="30" t="s">
        <v>71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9">
        <f t="shared" ref="N5:N45" si="0">SUM(B5:M5)</f>
        <v>0</v>
      </c>
      <c r="Q5" s="33"/>
      <c r="R5" s="34"/>
      <c r="S5" s="34"/>
    </row>
    <row r="6" spans="1:19" x14ac:dyDescent="0.2">
      <c r="A6" s="30" t="s">
        <v>297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9">
        <f t="shared" si="0"/>
        <v>0</v>
      </c>
      <c r="Q6" s="33"/>
      <c r="R6" s="34"/>
      <c r="S6" s="34"/>
    </row>
    <row r="7" spans="1:19" x14ac:dyDescent="0.2">
      <c r="A7" s="30" t="s">
        <v>72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9">
        <f t="shared" si="0"/>
        <v>0</v>
      </c>
      <c r="Q7" s="33"/>
      <c r="R7" s="34"/>
      <c r="S7" s="34"/>
    </row>
    <row r="8" spans="1:19" x14ac:dyDescent="0.2">
      <c r="A8" s="30" t="s">
        <v>73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9">
        <f t="shared" si="0"/>
        <v>0</v>
      </c>
      <c r="Q8" s="33"/>
      <c r="R8" s="34"/>
      <c r="S8" s="34"/>
    </row>
    <row r="9" spans="1:19" x14ac:dyDescent="0.2">
      <c r="A9" s="30" t="s">
        <v>298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9">
        <f t="shared" si="0"/>
        <v>0</v>
      </c>
      <c r="Q9" s="33"/>
      <c r="R9" s="34"/>
      <c r="S9" s="34"/>
    </row>
    <row r="10" spans="1:19" x14ac:dyDescent="0.2">
      <c r="A10" s="30" t="s">
        <v>299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9">
        <f t="shared" si="0"/>
        <v>0</v>
      </c>
      <c r="Q10" s="33"/>
      <c r="R10" s="34"/>
      <c r="S10" s="34"/>
    </row>
    <row r="11" spans="1:19" x14ac:dyDescent="0.2">
      <c r="A11" s="30" t="s">
        <v>300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9">
        <f t="shared" si="0"/>
        <v>0</v>
      </c>
      <c r="Q11" s="33"/>
      <c r="R11" s="34"/>
      <c r="S11" s="34"/>
    </row>
    <row r="12" spans="1:19" x14ac:dyDescent="0.2">
      <c r="A12" s="30" t="s">
        <v>301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9">
        <f t="shared" si="0"/>
        <v>0</v>
      </c>
      <c r="Q12" s="33"/>
      <c r="R12" s="34"/>
      <c r="S12" s="34"/>
    </row>
    <row r="13" spans="1:19" x14ac:dyDescent="0.2">
      <c r="A13" s="30" t="s">
        <v>75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9">
        <f t="shared" si="0"/>
        <v>0</v>
      </c>
      <c r="Q13" s="33"/>
      <c r="R13" s="34"/>
      <c r="S13" s="34"/>
    </row>
    <row r="14" spans="1:19" x14ac:dyDescent="0.2">
      <c r="A14" s="30" t="s">
        <v>302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>
        <f t="shared" si="0"/>
        <v>0</v>
      </c>
      <c r="Q14" s="33"/>
      <c r="R14" s="34"/>
      <c r="S14" s="34"/>
    </row>
    <row r="15" spans="1:19" x14ac:dyDescent="0.2">
      <c r="A15" s="30" t="s">
        <v>303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>
        <f t="shared" si="0"/>
        <v>0</v>
      </c>
      <c r="Q15" s="33"/>
      <c r="R15" s="34"/>
      <c r="S15" s="34"/>
    </row>
    <row r="16" spans="1:19" x14ac:dyDescent="0.2">
      <c r="A16" s="30" t="s">
        <v>304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9">
        <f t="shared" si="0"/>
        <v>0</v>
      </c>
      <c r="Q16" s="33"/>
      <c r="R16" s="34"/>
      <c r="S16" s="34"/>
    </row>
    <row r="17" spans="1:19" x14ac:dyDescent="0.2">
      <c r="A17" s="30" t="s">
        <v>305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9">
        <f t="shared" si="0"/>
        <v>0</v>
      </c>
      <c r="Q17" s="33"/>
      <c r="R17" s="34"/>
      <c r="S17" s="34"/>
    </row>
    <row r="18" spans="1:19" x14ac:dyDescent="0.2">
      <c r="A18" s="30" t="s">
        <v>76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9">
        <f t="shared" si="0"/>
        <v>0</v>
      </c>
      <c r="Q18" s="33"/>
      <c r="R18" s="34"/>
      <c r="S18" s="34"/>
    </row>
    <row r="19" spans="1:19" x14ac:dyDescent="0.2">
      <c r="A19" s="30" t="s">
        <v>306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9">
        <f t="shared" si="0"/>
        <v>0</v>
      </c>
      <c r="Q19" s="33"/>
      <c r="R19" s="34"/>
      <c r="S19" s="34"/>
    </row>
    <row r="20" spans="1:19" x14ac:dyDescent="0.2">
      <c r="A20" s="30" t="s">
        <v>307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9">
        <f t="shared" si="0"/>
        <v>0</v>
      </c>
      <c r="Q20" s="33"/>
      <c r="R20" s="34"/>
      <c r="S20" s="34"/>
    </row>
    <row r="21" spans="1:19" x14ac:dyDescent="0.2">
      <c r="A21" s="30" t="s">
        <v>308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9">
        <f>SUM(B21:M21)</f>
        <v>0</v>
      </c>
      <c r="Q21" s="33"/>
      <c r="R21" s="34"/>
      <c r="S21" s="34"/>
    </row>
    <row r="22" spans="1:19" x14ac:dyDescent="0.2">
      <c r="A22" s="30" t="s">
        <v>309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9">
        <f t="shared" si="0"/>
        <v>0</v>
      </c>
      <c r="Q22" s="33"/>
      <c r="R22" s="34"/>
      <c r="S22" s="34"/>
    </row>
    <row r="23" spans="1:19" x14ac:dyDescent="0.2">
      <c r="A23" s="30" t="s">
        <v>310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9">
        <f t="shared" si="0"/>
        <v>0</v>
      </c>
      <c r="Q23" s="33"/>
      <c r="R23" s="34"/>
      <c r="S23" s="34"/>
    </row>
    <row r="24" spans="1:19" x14ac:dyDescent="0.2">
      <c r="A24" s="30" t="s">
        <v>311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9">
        <f t="shared" si="0"/>
        <v>0</v>
      </c>
      <c r="Q24" s="33"/>
      <c r="R24" s="34"/>
      <c r="S24" s="34"/>
    </row>
    <row r="25" spans="1:19" x14ac:dyDescent="0.2">
      <c r="A25" s="30" t="s">
        <v>312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9">
        <f t="shared" si="0"/>
        <v>0</v>
      </c>
      <c r="Q25" s="33"/>
      <c r="R25" s="34"/>
      <c r="S25" s="34"/>
    </row>
    <row r="26" spans="1:19" ht="13.5" customHeight="1" x14ac:dyDescent="0.2">
      <c r="A26" s="30" t="s">
        <v>313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9">
        <f t="shared" si="0"/>
        <v>0</v>
      </c>
      <c r="Q26" s="33"/>
      <c r="R26" s="34"/>
      <c r="S26" s="34"/>
    </row>
    <row r="27" spans="1:19" x14ac:dyDescent="0.2">
      <c r="A27" s="30" t="s">
        <v>314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9">
        <f t="shared" si="0"/>
        <v>0</v>
      </c>
      <c r="Q27" s="33"/>
      <c r="R27" s="34"/>
      <c r="S27" s="34"/>
    </row>
    <row r="28" spans="1:19" x14ac:dyDescent="0.2">
      <c r="A28" s="30" t="s">
        <v>315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9">
        <f t="shared" si="0"/>
        <v>0</v>
      </c>
      <c r="Q28" s="33"/>
      <c r="R28" s="34"/>
      <c r="S28" s="34"/>
    </row>
    <row r="29" spans="1:19" x14ac:dyDescent="0.2">
      <c r="A29" s="30" t="s">
        <v>316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9">
        <f t="shared" si="0"/>
        <v>0</v>
      </c>
      <c r="Q29" s="33"/>
      <c r="R29" s="34"/>
      <c r="S29" s="34"/>
    </row>
    <row r="30" spans="1:19" x14ac:dyDescent="0.2">
      <c r="A30" s="30" t="s">
        <v>77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9">
        <f t="shared" si="0"/>
        <v>0</v>
      </c>
      <c r="Q30" s="33"/>
      <c r="R30" s="34"/>
      <c r="S30" s="34"/>
    </row>
    <row r="31" spans="1:19" x14ac:dyDescent="0.2">
      <c r="A31" s="30" t="s">
        <v>149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9">
        <f t="shared" si="0"/>
        <v>0</v>
      </c>
      <c r="Q31" s="33"/>
      <c r="R31" s="34"/>
      <c r="S31" s="34"/>
    </row>
    <row r="32" spans="1:19" x14ac:dyDescent="0.2">
      <c r="A32" s="30" t="s">
        <v>78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9">
        <f t="shared" si="0"/>
        <v>0</v>
      </c>
      <c r="Q32" s="33"/>
      <c r="R32" s="34"/>
      <c r="S32" s="34"/>
    </row>
    <row r="33" spans="1:19" x14ac:dyDescent="0.2">
      <c r="A33" s="30" t="s">
        <v>317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9">
        <f>SUM(B33:M33)</f>
        <v>0</v>
      </c>
      <c r="Q33" s="33"/>
      <c r="R33" s="34"/>
      <c r="S33" s="34"/>
    </row>
    <row r="34" spans="1:19" x14ac:dyDescent="0.2">
      <c r="A34" s="30" t="s">
        <v>318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9">
        <f t="shared" si="0"/>
        <v>0</v>
      </c>
      <c r="Q34" s="33"/>
      <c r="R34" s="34"/>
      <c r="S34" s="34"/>
    </row>
    <row r="35" spans="1:19" x14ac:dyDescent="0.2">
      <c r="A35" s="30" t="s">
        <v>319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9">
        <f t="shared" si="0"/>
        <v>0</v>
      </c>
      <c r="Q35" s="33"/>
      <c r="R35" s="34"/>
      <c r="S35" s="34"/>
    </row>
    <row r="36" spans="1:19" x14ac:dyDescent="0.2">
      <c r="A36" s="30" t="s">
        <v>320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9">
        <f t="shared" si="0"/>
        <v>0</v>
      </c>
      <c r="Q36" s="33"/>
      <c r="R36" s="34"/>
      <c r="S36" s="34"/>
    </row>
    <row r="37" spans="1:19" x14ac:dyDescent="0.2">
      <c r="A37" s="30" t="s">
        <v>321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9">
        <f t="shared" si="0"/>
        <v>0</v>
      </c>
      <c r="O37" s="33">
        <f>+N37+'TV Measured Projects-ozel kusak'!O37</f>
        <v>0</v>
      </c>
      <c r="Q37" s="33"/>
      <c r="R37" s="34"/>
      <c r="S37" s="34"/>
    </row>
    <row r="38" spans="1:19" x14ac:dyDescent="0.2">
      <c r="A38" s="30" t="s">
        <v>322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9">
        <f>SUM(B38:M38)</f>
        <v>0</v>
      </c>
      <c r="O38" s="33">
        <f>+N38+'TV Measured Projects-ozel kusak'!O38</f>
        <v>0</v>
      </c>
      <c r="Q38" s="33"/>
      <c r="R38" s="34"/>
      <c r="S38" s="34"/>
    </row>
    <row r="39" spans="1:19" x14ac:dyDescent="0.2">
      <c r="A39" s="30" t="s">
        <v>323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9">
        <f>SUM(B39:M39)</f>
        <v>0</v>
      </c>
      <c r="O39" s="33">
        <f>+N39+'TV Measured Projects-ozel kusak'!O39</f>
        <v>0</v>
      </c>
      <c r="Q39" s="33"/>
      <c r="R39" s="34"/>
      <c r="S39" s="34"/>
    </row>
    <row r="40" spans="1:19" x14ac:dyDescent="0.2">
      <c r="A40" s="30" t="s">
        <v>324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9">
        <f>SUM(B40:M40)</f>
        <v>0</v>
      </c>
      <c r="O40" s="33">
        <f>+N40+'TV Measured Projects-ozel kusak'!O40</f>
        <v>0</v>
      </c>
      <c r="Q40" s="33"/>
      <c r="R40" s="34"/>
      <c r="S40" s="34"/>
    </row>
    <row r="41" spans="1:19" x14ac:dyDescent="0.2">
      <c r="A41" s="30" t="s">
        <v>80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9">
        <f t="shared" si="0"/>
        <v>0</v>
      </c>
      <c r="O41" s="33">
        <f>+N41+'TV Measured Projects-ozel kusak'!O41</f>
        <v>0</v>
      </c>
      <c r="Q41" s="33"/>
      <c r="R41" s="34"/>
      <c r="S41" s="34"/>
    </row>
    <row r="42" spans="1:19" x14ac:dyDescent="0.2">
      <c r="A42" s="30" t="s">
        <v>325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9">
        <f t="shared" si="0"/>
        <v>0</v>
      </c>
      <c r="O42" s="33">
        <f>+N42+'TV Measured Projects-ozel kusak'!O42</f>
        <v>0</v>
      </c>
      <c r="Q42" s="33"/>
      <c r="R42" s="34"/>
      <c r="S42" s="34"/>
    </row>
    <row r="43" spans="1:19" x14ac:dyDescent="0.2">
      <c r="A43" s="30" t="s">
        <v>326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9">
        <f>SUM(B43:M43)</f>
        <v>0</v>
      </c>
      <c r="O43" s="33">
        <f>+N43+'TV Measured Projects-ozel kusak'!O43</f>
        <v>0</v>
      </c>
      <c r="Q43" s="33"/>
    </row>
    <row r="44" spans="1:19" x14ac:dyDescent="0.2">
      <c r="A44" s="30" t="s">
        <v>81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9">
        <f t="shared" si="0"/>
        <v>0</v>
      </c>
      <c r="O44" s="33">
        <f>+N44+'TV Measured Projects-ozel kusak'!O44</f>
        <v>0</v>
      </c>
      <c r="Q44" s="33"/>
    </row>
    <row r="45" spans="1:19" x14ac:dyDescent="0.2">
      <c r="A45" s="30" t="s">
        <v>327</v>
      </c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9">
        <f t="shared" si="0"/>
        <v>0</v>
      </c>
      <c r="Q45" s="33"/>
    </row>
    <row r="46" spans="1:19" x14ac:dyDescent="0.2">
      <c r="A46" s="35" t="s">
        <v>99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>
        <f t="shared" ref="N46" si="1">SUM(N4:N45)</f>
        <v>0</v>
      </c>
      <c r="Q46" s="33"/>
    </row>
    <row r="48" spans="1:19" x14ac:dyDescent="0.2">
      <c r="E48" s="36">
        <f>SUM(E37:E44)</f>
        <v>0</v>
      </c>
      <c r="F48" s="36">
        <f>SUM(F37:F44)</f>
        <v>0</v>
      </c>
      <c r="G48" s="36">
        <f>SUM(G37:G44)</f>
        <v>0</v>
      </c>
    </row>
  </sheetData>
  <sheetProtection formatCells="0" formatColumns="0" formatRows="0"/>
  <customSheetViews>
    <customSheetView guid="{B038629F-75D1-4D4A-9132-D631B674B7E0}" scale="70" showGridLines="0" zeroValues="0" state="hidden">
      <selection activeCell="B4" sqref="B4"/>
      <pageMargins left="0.7" right="0.7" top="0.75" bottom="0.75" header="0.3" footer="0.3"/>
      <pageSetup orientation="portrait" verticalDpi="0" r:id="rId1"/>
    </customSheetView>
    <customSheetView guid="{96F043BD-1BE6-4D4E-8101-802957D65524}" scale="70" showGridLines="0" zeroValues="0" state="hidden">
      <selection activeCell="B4" sqref="B4"/>
      <pageMargins left="0.7" right="0.7" top="0.75" bottom="0.75" header="0.3" footer="0.3"/>
      <pageSetup orientation="portrait" verticalDpi="0" r:id="rId2"/>
    </customSheetView>
    <customSheetView guid="{0D168901-DEF3-4D3F-8923-D1C5B5F738B1}" scale="70" showGridLines="0" zeroValues="0" state="hidden">
      <selection activeCell="B4" sqref="B4"/>
      <pageMargins left="0.7" right="0.7" top="0.75" bottom="0.75" header="0.3" footer="0.3"/>
      <pageSetup orientation="portrait" verticalDpi="0" r:id="rId3"/>
    </customSheetView>
    <customSheetView guid="{3531DA0C-5E44-442B-9968-126ABC5E801F}" scale="70" showGridLines="0" zeroValues="0" state="hidden">
      <selection activeCell="B4" sqref="B4"/>
      <pageMargins left="0.7" right="0.7" top="0.75" bottom="0.75" header="0.3" footer="0.3"/>
      <pageSetup orientation="portrait" verticalDpi="0" r:id="rId4"/>
    </customSheetView>
    <customSheetView guid="{4CC93E45-CC11-461C-9D96-846EC7ADD472}" scale="70" showGridLines="0" zeroValues="0" state="hidden">
      <selection activeCell="B4" sqref="B4"/>
      <pageMargins left="0.7" right="0.7" top="0.75" bottom="0.75" header="0.3" footer="0.3"/>
      <pageSetup orientation="portrait" verticalDpi="0" r:id="rId5"/>
    </customSheetView>
    <customSheetView guid="{077D77F8-DFB9-4D93-A787-F39714334BB8}" scale="70" showGridLines="0" zeroValues="0" state="hidden">
      <selection activeCell="B4" sqref="B4"/>
      <pageMargins left="0.7" right="0.7" top="0.75" bottom="0.75" header="0.3" footer="0.3"/>
      <pageSetup orientation="portrait" verticalDpi="0" r:id="rId6"/>
    </customSheetView>
    <customSheetView guid="{9C8D5EF5-94C4-42FF-AC3B-E1FA4D5C2A16}" scale="70" showGridLines="0" zeroValues="0" state="hidden">
      <selection activeCell="B4" sqref="B4"/>
      <pageMargins left="0.7" right="0.7" top="0.75" bottom="0.75" header="0.3" footer="0.3"/>
      <pageSetup orientation="portrait" verticalDpi="0" r:id="rId7"/>
    </customSheetView>
    <customSheetView guid="{B4230620-532D-4005-822F-6A355BCF0DE2}" scale="70" showGridLines="0" zeroValues="0" state="hidden">
      <selection activeCell="B4" sqref="B4"/>
      <pageMargins left="0.7" right="0.7" top="0.75" bottom="0.75" header="0.3" footer="0.3"/>
      <pageSetup orientation="portrait" verticalDpi="0" r:id="rId8"/>
    </customSheetView>
    <customSheetView guid="{B5AA0A6A-1845-4241-B904-31DAD276739C}" scale="70" showGridLines="0" zeroValues="0" state="hidden">
      <selection activeCell="B4" sqref="B4"/>
      <pageMargins left="0.7" right="0.7" top="0.75" bottom="0.75" header="0.3" footer="0.3"/>
      <pageSetup orientation="portrait" verticalDpi="0" r:id="rId9"/>
    </customSheetView>
    <customSheetView guid="{D2E30A99-0DD0-4B06-926D-81345FCEE57E}" scale="70" showGridLines="0" zeroValues="0" state="hidden">
      <selection activeCell="B4" sqref="B4"/>
      <pageMargins left="0.7" right="0.7" top="0.75" bottom="0.75" header="0.3" footer="0.3"/>
      <pageSetup orientation="portrait" verticalDpi="0" r:id="rId10"/>
    </customSheetView>
    <customSheetView guid="{03657EB2-5A47-4297-838B-E1ECCBF646EB}" scale="70" showGridLines="0" zeroValues="0" state="hidden">
      <selection activeCell="B4" sqref="B4"/>
      <pageMargins left="0.7" right="0.7" top="0.75" bottom="0.75" header="0.3" footer="0.3"/>
      <pageSetup orientation="portrait" verticalDpi="0" r:id="rId11"/>
    </customSheetView>
    <customSheetView guid="{6D7B8075-47BE-4A78-9644-D91E7DCF5EAB}" scale="70" showGridLines="0" zeroValues="0" state="hidden">
      <selection activeCell="B4" sqref="B4"/>
      <pageMargins left="0.7" right="0.7" top="0.75" bottom="0.75" header="0.3" footer="0.3"/>
      <pageSetup orientation="portrait" verticalDpi="0" r:id="rId12"/>
    </customSheetView>
    <customSheetView guid="{4667A42A-0B50-431F-B66B-05792C4717C6}" scale="70" showGridLines="0" zeroValues="0" state="hidden">
      <selection activeCell="B4" sqref="B4"/>
      <pageMargins left="0.7" right="0.7" top="0.75" bottom="0.75" header="0.3" footer="0.3"/>
      <pageSetup orientation="portrait" verticalDpi="0" r:id="rId13"/>
    </customSheetView>
    <customSheetView guid="{8EB41916-A1A8-46B6-8583-2C219E4007C6}" scale="70" showGridLines="0" zeroValues="0" state="hidden">
      <selection activeCell="B4" sqref="B4"/>
      <pageMargins left="0.7" right="0.7" top="0.75" bottom="0.75" header="0.3" footer="0.3"/>
      <pageSetup orientation="portrait" verticalDpi="0" r:id="rId14"/>
    </customSheetView>
    <customSheetView guid="{EEA2614F-DE3F-4677-BD1A-CC94850B54AC}" scale="70" showGridLines="0" zeroValues="0" state="hidden">
      <selection activeCell="B4" sqref="B4"/>
      <pageMargins left="0.7" right="0.7" top="0.75" bottom="0.75" header="0.3" footer="0.3"/>
      <pageSetup orientation="portrait" verticalDpi="0" r:id="rId15"/>
    </customSheetView>
    <customSheetView guid="{A4FA23C8-3E5B-43FC-9DF0-5C3DF90F5C5C}" scale="70" showGridLines="0" zeroValues="0" state="hidden">
      <selection activeCell="B4" sqref="B4"/>
      <pageMargins left="0.7" right="0.7" top="0.75" bottom="0.75" header="0.3" footer="0.3"/>
      <pageSetup orientation="portrait" verticalDpi="0" r:id="rId16"/>
    </customSheetView>
    <customSheetView guid="{0306F60C-CE7E-43BA-819D-C736AA7DF40D}" scale="70" showGridLines="0" zeroValues="0" state="hidden">
      <selection activeCell="B4" sqref="B4"/>
      <pageMargins left="0.7" right="0.7" top="0.75" bottom="0.75" header="0.3" footer="0.3"/>
      <pageSetup orientation="portrait" verticalDpi="0" r:id="rId17"/>
    </customSheetView>
    <customSheetView guid="{007E1B41-6999-484A-A03F-D1E57F393A30}" scale="70" showGridLines="0" zeroValues="0" state="hidden">
      <selection activeCell="B4" sqref="B4"/>
      <pageMargins left="0.7" right="0.7" top="0.75" bottom="0.75" header="0.3" footer="0.3"/>
      <pageSetup orientation="portrait" verticalDpi="0" r:id="rId18"/>
    </customSheetView>
    <customSheetView guid="{BFEC2A7A-BD2D-4255-BB0C-35898AFB7293}" scale="70" showGridLines="0" zeroValues="0" state="hidden">
      <selection activeCell="B4" sqref="B4"/>
      <pageMargins left="0.7" right="0.7" top="0.75" bottom="0.75" header="0.3" footer="0.3"/>
      <pageSetup orientation="portrait" verticalDpi="0" r:id="rId19"/>
    </customSheetView>
    <customSheetView guid="{0F564611-495D-4FCD-8F80-892CE92253E8}" scale="70" showGridLines="0" zeroValues="0" state="hidden">
      <selection activeCell="B4" sqref="B4"/>
      <pageMargins left="0.7" right="0.7" top="0.75" bottom="0.75" header="0.3" footer="0.3"/>
      <pageSetup orientation="portrait" verticalDpi="0" r:id="rId20"/>
    </customSheetView>
    <customSheetView guid="{1362C6F5-1369-4718-AA75-28BD60573808}" scale="70" showGridLines="0" zeroValues="0" state="hidden">
      <selection activeCell="B4" sqref="B4"/>
      <pageMargins left="0.7" right="0.7" top="0.75" bottom="0.75" header="0.3" footer="0.3"/>
      <pageSetup orientation="portrait" verticalDpi="0" r:id="rId21"/>
    </customSheetView>
    <customSheetView guid="{899E9B61-6C24-4B5C-BA24-B8A222FCE07F}" scale="70" showGridLines="0" zeroValues="0" state="hidden">
      <selection activeCell="B4" sqref="B4"/>
      <pageMargins left="0.7" right="0.7" top="0.75" bottom="0.75" header="0.3" footer="0.3"/>
      <pageSetup orientation="portrait" verticalDpi="0" r:id="rId22"/>
    </customSheetView>
    <customSheetView guid="{0EA3E08D-996C-413C-BAF7-5971FE977197}" scale="70" showGridLines="0" zeroValues="0" state="hidden">
      <selection activeCell="B4" sqref="B4"/>
      <pageMargins left="0.7" right="0.7" top="0.75" bottom="0.75" header="0.3" footer="0.3"/>
      <pageSetup orientation="portrait" verticalDpi="0" r:id="rId23"/>
    </customSheetView>
    <customSheetView guid="{BD4D0C57-9988-49ED-8A11-7B0058250805}" scale="70" showGridLines="0" zeroValues="0" state="hidden">
      <selection activeCell="B4" sqref="B4"/>
      <pageMargins left="0.7" right="0.7" top="0.75" bottom="0.75" header="0.3" footer="0.3"/>
      <pageSetup orientation="portrait" verticalDpi="0" r:id="rId24"/>
    </customSheetView>
    <customSheetView guid="{799FB1AD-6D65-4A38-9AFF-393F15CB7906}" scale="70" showGridLines="0" zeroValues="0" state="hidden">
      <selection activeCell="B4" sqref="B4"/>
      <pageMargins left="0.7" right="0.7" top="0.75" bottom="0.75" header="0.3" footer="0.3"/>
      <pageSetup orientation="portrait" verticalDpi="0" r:id="rId25"/>
    </customSheetView>
    <customSheetView guid="{FC9F6B0A-3568-4EFA-8B0D-62B408FC1FDC}" scale="70" showGridLines="0" zeroValues="0" state="hidden">
      <selection activeCell="B4" sqref="B4"/>
      <pageMargins left="0.7" right="0.7" top="0.75" bottom="0.75" header="0.3" footer="0.3"/>
      <pageSetup orientation="portrait" verticalDpi="0" r:id="rId26"/>
    </customSheetView>
    <customSheetView guid="{5603AEE5-BB36-4F81-B5CE-1A7A5BB094E7}" scale="70" showGridLines="0" zeroValues="0" state="hidden">
      <selection activeCell="B4" sqref="B4"/>
      <pageMargins left="0.7" right="0.7" top="0.75" bottom="0.75" header="0.3" footer="0.3"/>
      <pageSetup orientation="portrait" verticalDpi="0" r:id="rId27"/>
    </customSheetView>
    <customSheetView guid="{7A18F296-95F0-472A-979C-6856D3E263D6}" scale="70" showGridLines="0" zeroValues="0" state="hidden">
      <selection activeCell="B4" sqref="B4"/>
      <pageMargins left="0.7" right="0.7" top="0.75" bottom="0.75" header="0.3" footer="0.3"/>
      <pageSetup orientation="portrait" verticalDpi="0" r:id="rId28"/>
    </customSheetView>
    <customSheetView guid="{73A55384-AAD2-4BD5-98DF-88E894587FE8}" scale="70" showGridLines="0" zeroValues="0" state="hidden">
      <selection activeCell="B4" sqref="B4"/>
      <pageMargins left="0.7" right="0.7" top="0.75" bottom="0.75" header="0.3" footer="0.3"/>
      <pageSetup orientation="portrait" verticalDpi="0" r:id="rId29"/>
    </customSheetView>
    <customSheetView guid="{1432EAF2-5E00-4503-997D-0E52B1CDBC29}" scale="70" showGridLines="0" zeroValues="0" state="hidden">
      <selection activeCell="B4" sqref="B4"/>
      <pageMargins left="0.7" right="0.7" top="0.75" bottom="0.75" header="0.3" footer="0.3"/>
      <pageSetup orientation="portrait" verticalDpi="0" r:id="rId30"/>
    </customSheetView>
    <customSheetView guid="{9CC8141F-933B-43CC-AAF8-8A3BA7CF55B1}" scale="70" showGridLines="0" zeroValues="0" state="hidden">
      <selection activeCell="B4" sqref="B4"/>
      <pageMargins left="0.7" right="0.7" top="0.75" bottom="0.75" header="0.3" footer="0.3"/>
      <pageSetup orientation="portrait" verticalDpi="0" r:id="rId31"/>
    </customSheetView>
  </customSheetViews>
  <pageMargins left="0.7" right="0.7" top="0.75" bottom="0.75" header="0.3" footer="0.3"/>
  <pageSetup orientation="portrait" verticalDpi="0" r:id="rId3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S60"/>
  <sheetViews>
    <sheetView showGridLines="0" showZeros="0" zoomScale="70" zoomScaleNormal="85"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B4" sqref="B4"/>
    </sheetView>
  </sheetViews>
  <sheetFormatPr defaultRowHeight="12.75" x14ac:dyDescent="0.2"/>
  <cols>
    <col min="1" max="1" width="23.28515625" style="32" customWidth="1"/>
    <col min="2" max="4" width="12.140625" style="32" bestFit="1" customWidth="1"/>
    <col min="5" max="8" width="14" style="32" bestFit="1" customWidth="1"/>
    <col min="9" max="9" width="14.28515625" style="32" bestFit="1" customWidth="1"/>
    <col min="10" max="10" width="14" style="32" bestFit="1" customWidth="1"/>
    <col min="11" max="12" width="12.42578125" style="32" bestFit="1" customWidth="1"/>
    <col min="13" max="13" width="12.140625" style="32" bestFit="1" customWidth="1"/>
    <col min="14" max="14" width="16.7109375" style="37" customWidth="1"/>
    <col min="15" max="15" width="15.28515625" style="32" bestFit="1" customWidth="1"/>
    <col min="16" max="16" width="15" style="32" bestFit="1" customWidth="1"/>
    <col min="17" max="17" width="14.140625" style="32" bestFit="1" customWidth="1"/>
    <col min="18" max="18" width="14" style="32" bestFit="1" customWidth="1"/>
    <col min="19" max="16384" width="9.140625" style="32"/>
  </cols>
  <sheetData>
    <row r="1" spans="1:19" s="25" customFormat="1" ht="15" x14ac:dyDescent="0.25">
      <c r="A1" s="24"/>
      <c r="C1" s="26"/>
      <c r="D1" s="27"/>
      <c r="E1" s="26"/>
      <c r="F1" s="26"/>
      <c r="G1" s="26"/>
      <c r="H1" s="26"/>
      <c r="I1" s="28"/>
      <c r="N1" s="29"/>
    </row>
    <row r="2" spans="1:19" s="25" customFormat="1" x14ac:dyDescent="0.2">
      <c r="A2" s="24"/>
      <c r="C2" s="28"/>
      <c r="D2" s="28"/>
      <c r="E2" s="28"/>
      <c r="F2" s="28"/>
      <c r="G2" s="28"/>
      <c r="H2" s="28"/>
      <c r="I2" s="28"/>
      <c r="N2" s="29"/>
    </row>
    <row r="3" spans="1:19" x14ac:dyDescent="0.2">
      <c r="A3" s="30" t="s">
        <v>86</v>
      </c>
      <c r="B3" s="31" t="s">
        <v>87</v>
      </c>
      <c r="C3" s="31" t="s">
        <v>88</v>
      </c>
      <c r="D3" s="31" t="s">
        <v>89</v>
      </c>
      <c r="E3" s="31" t="s">
        <v>90</v>
      </c>
      <c r="F3" s="31" t="s">
        <v>91</v>
      </c>
      <c r="G3" s="31" t="s">
        <v>92</v>
      </c>
      <c r="H3" s="31" t="s">
        <v>93</v>
      </c>
      <c r="I3" s="31" t="s">
        <v>94</v>
      </c>
      <c r="J3" s="31" t="s">
        <v>95</v>
      </c>
      <c r="K3" s="31" t="s">
        <v>96</v>
      </c>
      <c r="L3" s="31" t="s">
        <v>97</v>
      </c>
      <c r="M3" s="31" t="s">
        <v>98</v>
      </c>
      <c r="N3" s="31" t="s">
        <v>55</v>
      </c>
      <c r="Q3" s="33"/>
    </row>
    <row r="4" spans="1:19" x14ac:dyDescent="0.2">
      <c r="A4" s="30" t="s">
        <v>70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9">
        <f>SUM(B4:M4)</f>
        <v>0</v>
      </c>
      <c r="Q4" s="33"/>
      <c r="R4" s="34"/>
      <c r="S4" s="34"/>
    </row>
    <row r="5" spans="1:19" x14ac:dyDescent="0.2">
      <c r="A5" s="30" t="s">
        <v>71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9">
        <f t="shared" ref="N5:N45" si="0">SUM(B5:M5)</f>
        <v>0</v>
      </c>
      <c r="Q5" s="33"/>
      <c r="R5" s="34"/>
      <c r="S5" s="34"/>
    </row>
    <row r="6" spans="1:19" x14ac:dyDescent="0.2">
      <c r="A6" s="30" t="s">
        <v>297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9">
        <f t="shared" si="0"/>
        <v>0</v>
      </c>
      <c r="Q6" s="33"/>
      <c r="R6" s="34"/>
      <c r="S6" s="34"/>
    </row>
    <row r="7" spans="1:19" x14ac:dyDescent="0.2">
      <c r="A7" s="30" t="s">
        <v>72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9">
        <f t="shared" si="0"/>
        <v>0</v>
      </c>
      <c r="Q7" s="33"/>
      <c r="R7" s="34"/>
      <c r="S7" s="34"/>
    </row>
    <row r="8" spans="1:19" x14ac:dyDescent="0.2">
      <c r="A8" s="30" t="s">
        <v>73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9">
        <f t="shared" si="0"/>
        <v>0</v>
      </c>
      <c r="Q8" s="33"/>
      <c r="R8" s="34"/>
      <c r="S8" s="34"/>
    </row>
    <row r="9" spans="1:19" x14ac:dyDescent="0.2">
      <c r="A9" s="30" t="s">
        <v>298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9">
        <f t="shared" si="0"/>
        <v>0</v>
      </c>
      <c r="Q9" s="33"/>
      <c r="R9" s="34"/>
      <c r="S9" s="34"/>
    </row>
    <row r="10" spans="1:19" x14ac:dyDescent="0.2">
      <c r="A10" s="30" t="s">
        <v>299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9">
        <f t="shared" si="0"/>
        <v>0</v>
      </c>
      <c r="Q10" s="33"/>
      <c r="R10" s="34"/>
      <c r="S10" s="34"/>
    </row>
    <row r="11" spans="1:19" x14ac:dyDescent="0.2">
      <c r="A11" s="30" t="s">
        <v>300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9">
        <f t="shared" si="0"/>
        <v>0</v>
      </c>
      <c r="Q11" s="33"/>
      <c r="R11" s="34"/>
      <c r="S11" s="34"/>
    </row>
    <row r="12" spans="1:19" x14ac:dyDescent="0.2">
      <c r="A12" s="30" t="s">
        <v>301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9">
        <f t="shared" si="0"/>
        <v>0</v>
      </c>
      <c r="Q12" s="33"/>
      <c r="R12" s="34"/>
      <c r="S12" s="34"/>
    </row>
    <row r="13" spans="1:19" x14ac:dyDescent="0.2">
      <c r="A13" s="30" t="s">
        <v>75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9">
        <f t="shared" si="0"/>
        <v>0</v>
      </c>
      <c r="Q13" s="33"/>
      <c r="R13" s="34"/>
      <c r="S13" s="34"/>
    </row>
    <row r="14" spans="1:19" x14ac:dyDescent="0.2">
      <c r="A14" s="30" t="s">
        <v>302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>
        <f t="shared" si="0"/>
        <v>0</v>
      </c>
      <c r="Q14" s="33"/>
      <c r="R14" s="34"/>
      <c r="S14" s="34"/>
    </row>
    <row r="15" spans="1:19" x14ac:dyDescent="0.2">
      <c r="A15" s="30" t="s">
        <v>303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>
        <f t="shared" si="0"/>
        <v>0</v>
      </c>
      <c r="Q15" s="33"/>
      <c r="R15" s="34"/>
      <c r="S15" s="34"/>
    </row>
    <row r="16" spans="1:19" x14ac:dyDescent="0.2">
      <c r="A16" s="30" t="s">
        <v>304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9">
        <f t="shared" si="0"/>
        <v>0</v>
      </c>
      <c r="Q16" s="33"/>
      <c r="R16" s="34"/>
      <c r="S16" s="34"/>
    </row>
    <row r="17" spans="1:19" x14ac:dyDescent="0.2">
      <c r="A17" s="30" t="s">
        <v>305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9">
        <f t="shared" si="0"/>
        <v>0</v>
      </c>
      <c r="Q17" s="33"/>
      <c r="R17" s="34"/>
      <c r="S17" s="34"/>
    </row>
    <row r="18" spans="1:19" x14ac:dyDescent="0.2">
      <c r="A18" s="30" t="s">
        <v>76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9">
        <f t="shared" si="0"/>
        <v>0</v>
      </c>
      <c r="Q18" s="33"/>
      <c r="R18" s="34"/>
      <c r="S18" s="34"/>
    </row>
    <row r="19" spans="1:19" ht="13.5" customHeight="1" x14ac:dyDescent="0.2">
      <c r="A19" s="30" t="s">
        <v>306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9">
        <f t="shared" si="0"/>
        <v>0</v>
      </c>
      <c r="Q19" s="33"/>
      <c r="R19" s="34"/>
      <c r="S19" s="34"/>
    </row>
    <row r="20" spans="1:19" x14ac:dyDescent="0.2">
      <c r="A20" s="30" t="s">
        <v>307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9">
        <f t="shared" si="0"/>
        <v>0</v>
      </c>
      <c r="Q20" s="33"/>
      <c r="R20" s="34"/>
      <c r="S20" s="34"/>
    </row>
    <row r="21" spans="1:19" x14ac:dyDescent="0.2">
      <c r="A21" s="30" t="s">
        <v>308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9">
        <f>SUM(B21:M21)</f>
        <v>0</v>
      </c>
      <c r="Q21" s="33"/>
      <c r="R21" s="34"/>
      <c r="S21" s="34"/>
    </row>
    <row r="22" spans="1:19" x14ac:dyDescent="0.2">
      <c r="A22" s="30" t="s">
        <v>309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9">
        <f t="shared" si="0"/>
        <v>0</v>
      </c>
      <c r="Q22" s="33"/>
      <c r="R22" s="34"/>
      <c r="S22" s="34"/>
    </row>
    <row r="23" spans="1:19" x14ac:dyDescent="0.2">
      <c r="A23" s="30" t="s">
        <v>310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9">
        <f t="shared" si="0"/>
        <v>0</v>
      </c>
      <c r="Q23" s="33"/>
      <c r="R23" s="34"/>
      <c r="S23" s="34"/>
    </row>
    <row r="24" spans="1:19" x14ac:dyDescent="0.2">
      <c r="A24" s="30" t="s">
        <v>311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9">
        <f t="shared" si="0"/>
        <v>0</v>
      </c>
      <c r="Q24" s="33"/>
      <c r="R24" s="34"/>
      <c r="S24" s="34"/>
    </row>
    <row r="25" spans="1:19" x14ac:dyDescent="0.2">
      <c r="A25" s="30" t="s">
        <v>312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9">
        <f t="shared" si="0"/>
        <v>0</v>
      </c>
      <c r="Q25" s="33"/>
      <c r="R25" s="34"/>
      <c r="S25" s="34"/>
    </row>
    <row r="26" spans="1:19" ht="13.5" customHeight="1" x14ac:dyDescent="0.2">
      <c r="A26" s="30" t="s">
        <v>313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9">
        <f t="shared" si="0"/>
        <v>0</v>
      </c>
      <c r="Q26" s="33"/>
      <c r="R26" s="34"/>
      <c r="S26" s="34"/>
    </row>
    <row r="27" spans="1:19" x14ac:dyDescent="0.2">
      <c r="A27" s="30" t="s">
        <v>314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9">
        <f t="shared" si="0"/>
        <v>0</v>
      </c>
      <c r="Q27" s="33"/>
      <c r="R27" s="34"/>
      <c r="S27" s="34"/>
    </row>
    <row r="28" spans="1:19" x14ac:dyDescent="0.2">
      <c r="A28" s="30" t="s">
        <v>315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9">
        <f t="shared" si="0"/>
        <v>0</v>
      </c>
      <c r="Q28" s="33"/>
      <c r="R28" s="34"/>
      <c r="S28" s="34"/>
    </row>
    <row r="29" spans="1:19" x14ac:dyDescent="0.2">
      <c r="A29" s="30" t="s">
        <v>316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9">
        <f t="shared" si="0"/>
        <v>0</v>
      </c>
      <c r="Q29" s="33"/>
      <c r="R29" s="34"/>
      <c r="S29" s="34"/>
    </row>
    <row r="30" spans="1:19" x14ac:dyDescent="0.2">
      <c r="A30" s="30" t="s">
        <v>77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9">
        <f t="shared" si="0"/>
        <v>0</v>
      </c>
      <c r="Q30" s="33"/>
      <c r="R30" s="34"/>
      <c r="S30" s="34"/>
    </row>
    <row r="31" spans="1:19" x14ac:dyDescent="0.2">
      <c r="A31" s="30" t="s">
        <v>149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9">
        <f t="shared" si="0"/>
        <v>0</v>
      </c>
      <c r="Q31" s="33"/>
      <c r="R31" s="34"/>
      <c r="S31" s="34"/>
    </row>
    <row r="32" spans="1:19" x14ac:dyDescent="0.2">
      <c r="A32" s="30" t="s">
        <v>78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9">
        <f t="shared" si="0"/>
        <v>0</v>
      </c>
      <c r="Q32" s="33"/>
      <c r="R32" s="34"/>
      <c r="S32" s="34"/>
    </row>
    <row r="33" spans="1:19" x14ac:dyDescent="0.2">
      <c r="A33" s="30" t="s">
        <v>317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9">
        <f>SUM(B33:M33)</f>
        <v>0</v>
      </c>
      <c r="Q33" s="33"/>
      <c r="R33" s="34"/>
      <c r="S33" s="34"/>
    </row>
    <row r="34" spans="1:19" x14ac:dyDescent="0.2">
      <c r="A34" s="30" t="s">
        <v>318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9">
        <f t="shared" si="0"/>
        <v>0</v>
      </c>
      <c r="Q34" s="33"/>
      <c r="R34" s="34"/>
      <c r="S34" s="34"/>
    </row>
    <row r="35" spans="1:19" x14ac:dyDescent="0.2">
      <c r="A35" s="30" t="s">
        <v>319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9">
        <f t="shared" si="0"/>
        <v>0</v>
      </c>
      <c r="Q35" s="33"/>
      <c r="R35" s="34"/>
      <c r="S35" s="34"/>
    </row>
    <row r="36" spans="1:19" ht="13.5" customHeight="1" x14ac:dyDescent="0.2">
      <c r="A36" s="30" t="s">
        <v>320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9">
        <f t="shared" si="0"/>
        <v>0</v>
      </c>
      <c r="Q36" s="33"/>
      <c r="R36" s="34"/>
      <c r="S36" s="34"/>
    </row>
    <row r="37" spans="1:19" x14ac:dyDescent="0.2">
      <c r="A37" s="30" t="s">
        <v>321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9">
        <f t="shared" si="0"/>
        <v>0</v>
      </c>
      <c r="O37" s="33">
        <f>+N37+'TV Measured ADV+Entegrasyon etc'!O37</f>
        <v>0</v>
      </c>
      <c r="Q37" s="33"/>
      <c r="R37" s="34"/>
      <c r="S37" s="34"/>
    </row>
    <row r="38" spans="1:19" x14ac:dyDescent="0.2">
      <c r="A38" s="30" t="s">
        <v>322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9">
        <f>SUM(B38:M38)</f>
        <v>0</v>
      </c>
      <c r="O38" s="33">
        <f>+N38+'TV Measured ADV+Entegrasyon etc'!O38</f>
        <v>0</v>
      </c>
      <c r="Q38" s="33"/>
      <c r="R38" s="34"/>
      <c r="S38" s="34"/>
    </row>
    <row r="39" spans="1:19" x14ac:dyDescent="0.2">
      <c r="A39" s="30" t="s">
        <v>323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9">
        <f>SUM(B39:M39)</f>
        <v>0</v>
      </c>
      <c r="O39" s="33">
        <f>+N39+'TV Measured ADV+Entegrasyon etc'!O39</f>
        <v>0</v>
      </c>
      <c r="Q39" s="33"/>
      <c r="R39" s="34"/>
      <c r="S39" s="34"/>
    </row>
    <row r="40" spans="1:19" ht="12" customHeight="1" x14ac:dyDescent="0.2">
      <c r="A40" s="30" t="s">
        <v>324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9">
        <f>SUM(B40:M40)</f>
        <v>0</v>
      </c>
      <c r="O40" s="33">
        <f>+N40+'TV Measured ADV+Entegrasyon etc'!O40</f>
        <v>0</v>
      </c>
      <c r="Q40" s="33"/>
      <c r="R40" s="34"/>
      <c r="S40" s="34"/>
    </row>
    <row r="41" spans="1:19" x14ac:dyDescent="0.2">
      <c r="A41" s="30" t="s">
        <v>80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9">
        <f t="shared" si="0"/>
        <v>0</v>
      </c>
      <c r="O41" s="33">
        <f>+N41+'TV Measured ADV+Entegrasyon etc'!O41</f>
        <v>0</v>
      </c>
      <c r="Q41" s="33"/>
      <c r="R41" s="34"/>
      <c r="S41" s="34"/>
    </row>
    <row r="42" spans="1:19" x14ac:dyDescent="0.2">
      <c r="A42" s="30" t="s">
        <v>325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9">
        <f t="shared" si="0"/>
        <v>0</v>
      </c>
      <c r="O42" s="33">
        <f>+N42+'TV Measured ADV+Entegrasyon etc'!O42</f>
        <v>0</v>
      </c>
      <c r="Q42" s="33"/>
      <c r="R42" s="34"/>
      <c r="S42" s="34"/>
    </row>
    <row r="43" spans="1:19" x14ac:dyDescent="0.2">
      <c r="A43" s="30" t="s">
        <v>326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9">
        <f>SUM(B43:M43)</f>
        <v>0</v>
      </c>
      <c r="O43" s="33">
        <f>+N43+'TV Measured ADV+Entegrasyon etc'!O43</f>
        <v>0</v>
      </c>
      <c r="Q43" s="33"/>
    </row>
    <row r="44" spans="1:19" x14ac:dyDescent="0.2">
      <c r="A44" s="30" t="s">
        <v>81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9">
        <f t="shared" si="0"/>
        <v>0</v>
      </c>
      <c r="O44" s="33">
        <f>+N44+'TV Measured ADV+Entegrasyon etc'!O44</f>
        <v>0</v>
      </c>
      <c r="Q44" s="33"/>
    </row>
    <row r="45" spans="1:19" x14ac:dyDescent="0.2">
      <c r="A45" s="30" t="s">
        <v>327</v>
      </c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9">
        <f t="shared" si="0"/>
        <v>0</v>
      </c>
      <c r="Q45" s="33"/>
    </row>
    <row r="46" spans="1:19" x14ac:dyDescent="0.2">
      <c r="A46" s="35" t="s">
        <v>99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>
        <f t="shared" ref="N46" si="1">SUM(N4:N45)</f>
        <v>0</v>
      </c>
      <c r="Q46" s="33"/>
    </row>
    <row r="48" spans="1:19" x14ac:dyDescent="0.2">
      <c r="E48" s="36">
        <f>SUM(E37:E44)</f>
        <v>0</v>
      </c>
      <c r="F48" s="36">
        <f>SUM(F37:F44)</f>
        <v>0</v>
      </c>
      <c r="G48" s="36">
        <f>SUM(G37:G44)</f>
        <v>0</v>
      </c>
    </row>
    <row r="60" spans="7:7" x14ac:dyDescent="0.2">
      <c r="G60" s="36"/>
    </row>
  </sheetData>
  <sheetProtection formatCells="0" formatColumns="0" formatRows="0"/>
  <customSheetViews>
    <customSheetView guid="{B038629F-75D1-4D4A-9132-D631B674B7E0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"/>
    </customSheetView>
    <customSheetView guid="{96F043BD-1BE6-4D4E-8101-802957D65524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"/>
    </customSheetView>
    <customSheetView guid="{0D168901-DEF3-4D3F-8923-D1C5B5F738B1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3"/>
    </customSheetView>
    <customSheetView guid="{3531DA0C-5E44-442B-9968-126ABC5E801F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4"/>
    </customSheetView>
    <customSheetView guid="{4CC93E45-CC11-461C-9D96-846EC7ADD472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5"/>
    </customSheetView>
    <customSheetView guid="{077D77F8-DFB9-4D93-A787-F39714334BB8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6"/>
    </customSheetView>
    <customSheetView guid="{9C8D5EF5-94C4-42FF-AC3B-E1FA4D5C2A16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7"/>
    </customSheetView>
    <customSheetView guid="{B4230620-532D-4005-822F-6A355BCF0DE2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8"/>
    </customSheetView>
    <customSheetView guid="{B5AA0A6A-1845-4241-B904-31DAD276739C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9"/>
    </customSheetView>
    <customSheetView guid="{D2E30A99-0DD0-4B06-926D-81345FCEE57E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0"/>
    </customSheetView>
    <customSheetView guid="{03657EB2-5A47-4297-838B-E1ECCBF646EB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1"/>
    </customSheetView>
    <customSheetView guid="{6D7B8075-47BE-4A78-9644-D91E7DCF5EAB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2"/>
    </customSheetView>
    <customSheetView guid="{4667A42A-0B50-431F-B66B-05792C4717C6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3"/>
    </customSheetView>
    <customSheetView guid="{8EB41916-A1A8-46B6-8583-2C219E4007C6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4"/>
    </customSheetView>
    <customSheetView guid="{EEA2614F-DE3F-4677-BD1A-CC94850B54AC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5"/>
    </customSheetView>
    <customSheetView guid="{A4FA23C8-3E5B-43FC-9DF0-5C3DF90F5C5C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6"/>
    </customSheetView>
    <customSheetView guid="{0306F60C-CE7E-43BA-819D-C736AA7DF40D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7"/>
    </customSheetView>
    <customSheetView guid="{007E1B41-6999-484A-A03F-D1E57F393A30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8"/>
    </customSheetView>
    <customSheetView guid="{BFEC2A7A-BD2D-4255-BB0C-35898AFB7293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9"/>
    </customSheetView>
    <customSheetView guid="{0F564611-495D-4FCD-8F80-892CE92253E8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0"/>
    </customSheetView>
    <customSheetView guid="{1362C6F5-1369-4718-AA75-28BD60573808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1"/>
    </customSheetView>
    <customSheetView guid="{899E9B61-6C24-4B5C-BA24-B8A222FCE07F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2"/>
    </customSheetView>
    <customSheetView guid="{0EA3E08D-996C-413C-BAF7-5971FE977197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3"/>
    </customSheetView>
    <customSheetView guid="{BD4D0C57-9988-49ED-8A11-7B0058250805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4"/>
    </customSheetView>
    <customSheetView guid="{799FB1AD-6D65-4A38-9AFF-393F15CB7906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5"/>
    </customSheetView>
    <customSheetView guid="{FC9F6B0A-3568-4EFA-8B0D-62B408FC1FDC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6"/>
    </customSheetView>
    <customSheetView guid="{5603AEE5-BB36-4F81-B5CE-1A7A5BB094E7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7"/>
    </customSheetView>
    <customSheetView guid="{7A18F296-95F0-472A-979C-6856D3E263D6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8"/>
    </customSheetView>
    <customSheetView guid="{73A55384-AAD2-4BD5-98DF-88E894587FE8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9"/>
    </customSheetView>
    <customSheetView guid="{1432EAF2-5E00-4503-997D-0E52B1CDBC29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30"/>
    </customSheetView>
    <customSheetView guid="{9CC8141F-933B-43CC-AAF8-8A3BA7CF55B1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31"/>
    </customSheetView>
  </customSheetViews>
  <pageMargins left="0.7" right="0.7" top="0.75" bottom="0.75" header="0.3" footer="0.3"/>
  <pageSetup orientation="portrait" verticalDpi="0" r:id="rId3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"/>
  <sheetViews>
    <sheetView workbookViewId="0"/>
  </sheetViews>
  <sheetFormatPr defaultRowHeight="15" x14ac:dyDescent="0.25"/>
  <sheetData/>
  <customSheetViews>
    <customSheetView guid="{B038629F-75D1-4D4A-9132-D631B674B7E0}" state="hidden">
      <pageMargins left="0.7" right="0.7" top="0.75" bottom="0.75" header="0.3" footer="0.3"/>
    </customSheetView>
    <customSheetView guid="{96F043BD-1BE6-4D4E-8101-802957D65524}" state="hidden">
      <pageMargins left="0.7" right="0.7" top="0.75" bottom="0.75" header="0.3" footer="0.3"/>
    </customSheetView>
    <customSheetView guid="{0D168901-DEF3-4D3F-8923-D1C5B5F738B1}" state="hidden">
      <pageMargins left="0.7" right="0.7" top="0.75" bottom="0.75" header="0.3" footer="0.3"/>
    </customSheetView>
    <customSheetView guid="{3531DA0C-5E44-442B-9968-126ABC5E801F}" state="hidden">
      <pageMargins left="0.7" right="0.7" top="0.75" bottom="0.75" header="0.3" footer="0.3"/>
    </customSheetView>
    <customSheetView guid="{4CC93E45-CC11-461C-9D96-846EC7ADD472}" state="hidden">
      <pageMargins left="0.7" right="0.7" top="0.75" bottom="0.75" header="0.3" footer="0.3"/>
    </customSheetView>
    <customSheetView guid="{077D77F8-DFB9-4D93-A787-F39714334BB8}" state="hidden">
      <pageMargins left="0.7" right="0.7" top="0.75" bottom="0.75" header="0.3" footer="0.3"/>
    </customSheetView>
    <customSheetView guid="{9C8D5EF5-94C4-42FF-AC3B-E1FA4D5C2A16}" state="hidden">
      <pageMargins left="0.7" right="0.7" top="0.75" bottom="0.75" header="0.3" footer="0.3"/>
    </customSheetView>
    <customSheetView guid="{B4230620-532D-4005-822F-6A355BCF0DE2}" state="hidden">
      <pageMargins left="0.7" right="0.7" top="0.75" bottom="0.75" header="0.3" footer="0.3"/>
    </customSheetView>
    <customSheetView guid="{B5AA0A6A-1845-4241-B904-31DAD276739C}" state="hidden">
      <pageMargins left="0.7" right="0.7" top="0.75" bottom="0.75" header="0.3" footer="0.3"/>
    </customSheetView>
    <customSheetView guid="{D2E30A99-0DD0-4B06-926D-81345FCEE57E}" state="hidden">
      <pageMargins left="0.7" right="0.7" top="0.75" bottom="0.75" header="0.3" footer="0.3"/>
    </customSheetView>
    <customSheetView guid="{03657EB2-5A47-4297-838B-E1ECCBF646EB}" state="hidden">
      <pageMargins left="0.7" right="0.7" top="0.75" bottom="0.75" header="0.3" footer="0.3"/>
    </customSheetView>
    <customSheetView guid="{6D7B8075-47BE-4A78-9644-D91E7DCF5EAB}" state="hidden">
      <pageMargins left="0.7" right="0.7" top="0.75" bottom="0.75" header="0.3" footer="0.3"/>
    </customSheetView>
    <customSheetView guid="{4667A42A-0B50-431F-B66B-05792C4717C6}" state="hidden">
      <pageMargins left="0.7" right="0.7" top="0.75" bottom="0.75" header="0.3" footer="0.3"/>
    </customSheetView>
    <customSheetView guid="{A4FA23C8-3E5B-43FC-9DF0-5C3DF90F5C5C}" state="hidden">
      <pageMargins left="0.7" right="0.7" top="0.75" bottom="0.75" header="0.3" footer="0.3"/>
    </customSheetView>
    <customSheetView guid="{0306F60C-CE7E-43BA-819D-C736AA7DF40D}" state="hidden">
      <pageMargins left="0.7" right="0.7" top="0.75" bottom="0.75" header="0.3" footer="0.3"/>
    </customSheetView>
    <customSheetView guid="{007E1B41-6999-484A-A03F-D1E57F393A30}" state="hidden">
      <pageMargins left="0.7" right="0.7" top="0.75" bottom="0.75" header="0.3" footer="0.3"/>
    </customSheetView>
    <customSheetView guid="{BFEC2A7A-BD2D-4255-BB0C-35898AFB7293}" state="hidden">
      <pageMargins left="0.7" right="0.7" top="0.75" bottom="0.75" header="0.3" footer="0.3"/>
    </customSheetView>
    <customSheetView guid="{0F564611-495D-4FCD-8F80-892CE92253E8}" state="hidden">
      <pageMargins left="0.7" right="0.7" top="0.75" bottom="0.75" header="0.3" footer="0.3"/>
    </customSheetView>
    <customSheetView guid="{1362C6F5-1369-4718-AA75-28BD60573808}" state="hidden">
      <pageMargins left="0.7" right="0.7" top="0.75" bottom="0.75" header="0.3" footer="0.3"/>
    </customSheetView>
    <customSheetView guid="{899E9B61-6C24-4B5C-BA24-B8A222FCE07F}" state="hidden">
      <pageMargins left="0.7" right="0.7" top="0.75" bottom="0.75" header="0.3" footer="0.3"/>
    </customSheetView>
    <customSheetView guid="{0EA3E08D-996C-413C-BAF7-5971FE977197}" state="hidden">
      <pageMargins left="0.7" right="0.7" top="0.75" bottom="0.75" header="0.3" footer="0.3"/>
    </customSheetView>
    <customSheetView guid="{BD4D0C57-9988-49ED-8A11-7B0058250805}" state="hidden">
      <pageMargins left="0.7" right="0.7" top="0.75" bottom="0.75" header="0.3" footer="0.3"/>
    </customSheetView>
    <customSheetView guid="{799FB1AD-6D65-4A38-9AFF-393F15CB7906}" state="hidden">
      <pageMargins left="0.7" right="0.7" top="0.75" bottom="0.75" header="0.3" footer="0.3"/>
    </customSheetView>
    <customSheetView guid="{FC9F6B0A-3568-4EFA-8B0D-62B408FC1FDC}" state="hidden">
      <pageMargins left="0.7" right="0.7" top="0.75" bottom="0.75" header="0.3" footer="0.3"/>
    </customSheetView>
    <customSheetView guid="{5603AEE5-BB36-4F81-B5CE-1A7A5BB094E7}" state="hidden">
      <pageMargins left="0.7" right="0.7" top="0.75" bottom="0.75" header="0.3" footer="0.3"/>
    </customSheetView>
    <customSheetView guid="{7A18F296-95F0-472A-979C-6856D3E263D6}" state="hidden">
      <pageMargins left="0.7" right="0.7" top="0.75" bottom="0.75" header="0.3" footer="0.3"/>
    </customSheetView>
    <customSheetView guid="{73A55384-AAD2-4BD5-98DF-88E894587FE8}" state="hidden">
      <pageMargins left="0.7" right="0.7" top="0.75" bottom="0.75" header="0.3" footer="0.3"/>
    </customSheetView>
    <customSheetView guid="{1432EAF2-5E00-4503-997D-0E52B1CDBC29}" state="hidden">
      <pageMargins left="0.7" right="0.7" top="0.75" bottom="0.75" header="0.3" footer="0.3"/>
    </customSheetView>
    <customSheetView guid="{9CC8141F-933B-43CC-AAF8-8A3BA7CF55B1}" state="hidden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G363"/>
  <sheetViews>
    <sheetView showGridLines="0" topLeftCell="A4" zoomScale="70" zoomScaleNormal="70" workbookViewId="0">
      <selection activeCell="BN20" sqref="BN20"/>
    </sheetView>
  </sheetViews>
  <sheetFormatPr defaultRowHeight="15" x14ac:dyDescent="0.25"/>
  <cols>
    <col min="1" max="1" width="8" customWidth="1"/>
    <col min="2" max="2" width="9.7109375" bestFit="1" customWidth="1"/>
    <col min="3" max="3" width="0" hidden="1" customWidth="1"/>
    <col min="4" max="15" width="7.140625" hidden="1" customWidth="1"/>
    <col min="16" max="16" width="2.5703125" hidden="1" customWidth="1"/>
    <col min="17" max="17" width="0" hidden="1" customWidth="1"/>
    <col min="18" max="20" width="7.140625" hidden="1" customWidth="1"/>
    <col min="21" max="21" width="7.85546875" hidden="1" customWidth="1"/>
    <col min="22" max="29" width="7.140625" hidden="1" customWidth="1"/>
    <col min="30" max="30" width="4.85546875" customWidth="1"/>
    <col min="31" max="31" width="9.140625" customWidth="1"/>
    <col min="32" max="43" width="7.140625" customWidth="1"/>
    <col min="44" max="44" width="2.5703125" customWidth="1"/>
    <col min="45" max="45" width="9.140625" hidden="1" customWidth="1"/>
    <col min="46" max="57" width="8.7109375" style="275" hidden="1" customWidth="1"/>
    <col min="58" max="58" width="2.140625" customWidth="1"/>
  </cols>
  <sheetData>
    <row r="1" spans="1:85" ht="31.5" x14ac:dyDescent="0.5">
      <c r="C1" s="278" t="s">
        <v>233</v>
      </c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9" t="s">
        <v>234</v>
      </c>
      <c r="BG1" s="279" t="s">
        <v>294</v>
      </c>
      <c r="BV1" s="275"/>
      <c r="BW1" s="275"/>
      <c r="BX1" s="275"/>
      <c r="BY1" s="275"/>
      <c r="BZ1" s="275"/>
      <c r="CA1" s="275"/>
      <c r="CB1" s="275"/>
      <c r="CC1" s="275"/>
      <c r="CD1" s="275"/>
      <c r="CE1" s="275"/>
      <c r="CF1" s="275"/>
      <c r="CG1" s="275"/>
    </row>
    <row r="2" spans="1:85" ht="23.25" x14ac:dyDescent="0.35">
      <c r="C2" s="228" t="s">
        <v>188</v>
      </c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  <c r="AA2" s="225"/>
      <c r="AB2" s="225"/>
      <c r="AC2" s="225"/>
      <c r="AE2" s="228" t="s">
        <v>188</v>
      </c>
      <c r="AF2" s="225"/>
      <c r="AG2" s="225"/>
      <c r="AH2" s="225"/>
      <c r="AI2" s="225"/>
      <c r="AJ2" s="225"/>
      <c r="AK2" s="225"/>
      <c r="AL2" s="225"/>
      <c r="AM2" s="225"/>
      <c r="AN2" s="225"/>
      <c r="AO2" s="225"/>
      <c r="AP2" s="225"/>
      <c r="AQ2" s="225"/>
      <c r="AR2" s="225"/>
      <c r="AS2" s="225"/>
      <c r="AT2" s="274"/>
      <c r="AU2" s="274"/>
      <c r="AV2" s="274"/>
      <c r="AW2" s="274"/>
      <c r="AX2" s="274"/>
      <c r="AY2" s="274"/>
      <c r="AZ2" s="274"/>
      <c r="BA2" s="274"/>
      <c r="BB2" s="274"/>
      <c r="BC2" s="274"/>
      <c r="BD2" s="274"/>
      <c r="BE2" s="274"/>
      <c r="BG2" s="228" t="s">
        <v>188</v>
      </c>
      <c r="BH2" s="225"/>
      <c r="BI2" s="225"/>
      <c r="BJ2" s="225"/>
      <c r="BK2" s="225"/>
      <c r="BL2" s="225"/>
      <c r="BM2" s="225"/>
      <c r="BN2" s="225"/>
      <c r="BO2" s="225"/>
      <c r="BP2" s="225"/>
      <c r="BQ2" s="225"/>
      <c r="BR2" s="225"/>
      <c r="BS2" s="225"/>
      <c r="BT2" s="225"/>
      <c r="BU2" s="225"/>
      <c r="BV2" s="274"/>
      <c r="BW2" s="274"/>
      <c r="BX2" s="274"/>
      <c r="BY2" s="274"/>
      <c r="BZ2" s="274"/>
      <c r="CA2" s="274"/>
      <c r="CB2" s="274"/>
      <c r="CC2" s="274"/>
      <c r="CD2" s="274"/>
      <c r="CE2" s="274"/>
      <c r="CF2" s="274"/>
      <c r="CG2" s="274"/>
    </row>
    <row r="3" spans="1:85" ht="3" customHeight="1" x14ac:dyDescent="0.25">
      <c r="BV3" s="275"/>
      <c r="BW3" s="275"/>
      <c r="BX3" s="275"/>
      <c r="BY3" s="275"/>
      <c r="BZ3" s="275"/>
      <c r="CA3" s="275"/>
      <c r="CB3" s="275"/>
      <c r="CC3" s="275"/>
      <c r="CD3" s="275"/>
      <c r="CE3" s="275"/>
      <c r="CF3" s="275"/>
      <c r="CG3" s="275"/>
    </row>
    <row r="4" spans="1:85" x14ac:dyDescent="0.25">
      <c r="C4" s="218" t="s">
        <v>6</v>
      </c>
      <c r="D4" s="219" t="s">
        <v>43</v>
      </c>
      <c r="E4" s="219" t="s">
        <v>44</v>
      </c>
      <c r="F4" s="219" t="s">
        <v>45</v>
      </c>
      <c r="G4" s="219" t="s">
        <v>46</v>
      </c>
      <c r="H4" s="219" t="s">
        <v>47</v>
      </c>
      <c r="I4" s="219" t="s">
        <v>48</v>
      </c>
      <c r="J4" s="219" t="s">
        <v>49</v>
      </c>
      <c r="K4" s="219" t="s">
        <v>50</v>
      </c>
      <c r="L4" s="219" t="s">
        <v>177</v>
      </c>
      <c r="M4" s="219" t="s">
        <v>52</v>
      </c>
      <c r="N4" s="219" t="s">
        <v>53</v>
      </c>
      <c r="O4" s="219" t="s">
        <v>54</v>
      </c>
      <c r="R4" s="219" t="s">
        <v>43</v>
      </c>
      <c r="S4" s="219" t="s">
        <v>44</v>
      </c>
      <c r="T4" s="219" t="s">
        <v>45</v>
      </c>
      <c r="U4" s="219" t="s">
        <v>46</v>
      </c>
      <c r="V4" s="219" t="s">
        <v>47</v>
      </c>
      <c r="W4" s="219" t="s">
        <v>48</v>
      </c>
      <c r="X4" s="219" t="s">
        <v>49</v>
      </c>
      <c r="Y4" s="219" t="s">
        <v>50</v>
      </c>
      <c r="Z4" s="219" t="s">
        <v>177</v>
      </c>
      <c r="AA4" s="219" t="s">
        <v>52</v>
      </c>
      <c r="AB4" s="219" t="s">
        <v>53</v>
      </c>
      <c r="AC4" s="219" t="s">
        <v>54</v>
      </c>
      <c r="AE4" s="218" t="s">
        <v>6</v>
      </c>
      <c r="AF4" s="219" t="s">
        <v>43</v>
      </c>
      <c r="AG4" s="219" t="s">
        <v>44</v>
      </c>
      <c r="AH4" s="219" t="s">
        <v>45</v>
      </c>
      <c r="AI4" s="219" t="s">
        <v>46</v>
      </c>
      <c r="AJ4" s="219" t="s">
        <v>47</v>
      </c>
      <c r="AK4" s="219" t="s">
        <v>48</v>
      </c>
      <c r="AL4" s="219" t="s">
        <v>49</v>
      </c>
      <c r="AM4" s="219" t="s">
        <v>50</v>
      </c>
      <c r="AN4" s="219" t="s">
        <v>177</v>
      </c>
      <c r="AO4" s="219" t="s">
        <v>52</v>
      </c>
      <c r="AP4" s="219" t="s">
        <v>53</v>
      </c>
      <c r="AQ4" s="219" t="s">
        <v>54</v>
      </c>
      <c r="AT4" s="276" t="s">
        <v>43</v>
      </c>
      <c r="AU4" s="276" t="s">
        <v>44</v>
      </c>
      <c r="AV4" s="276" t="s">
        <v>45</v>
      </c>
      <c r="AW4" s="276" t="s">
        <v>46</v>
      </c>
      <c r="AX4" s="276" t="s">
        <v>47</v>
      </c>
      <c r="AY4" s="276" t="s">
        <v>48</v>
      </c>
      <c r="AZ4" s="276" t="s">
        <v>49</v>
      </c>
      <c r="BA4" s="276" t="s">
        <v>50</v>
      </c>
      <c r="BB4" s="276" t="s">
        <v>177</v>
      </c>
      <c r="BC4" s="276" t="s">
        <v>52</v>
      </c>
      <c r="BD4" s="276" t="s">
        <v>53</v>
      </c>
      <c r="BE4" s="276" t="s">
        <v>54</v>
      </c>
      <c r="BG4" s="218" t="s">
        <v>6</v>
      </c>
      <c r="BH4" s="219" t="s">
        <v>43</v>
      </c>
      <c r="BI4" s="219" t="s">
        <v>44</v>
      </c>
      <c r="BJ4" s="219" t="s">
        <v>45</v>
      </c>
      <c r="BK4" s="219" t="s">
        <v>46</v>
      </c>
      <c r="BL4" s="219" t="s">
        <v>47</v>
      </c>
      <c r="BM4" s="219" t="s">
        <v>48</v>
      </c>
      <c r="BN4" s="219" t="s">
        <v>49</v>
      </c>
      <c r="BO4" s="219" t="s">
        <v>50</v>
      </c>
      <c r="BP4" s="219" t="s">
        <v>177</v>
      </c>
      <c r="BQ4" s="219" t="s">
        <v>52</v>
      </c>
      <c r="BR4" s="219" t="s">
        <v>53</v>
      </c>
      <c r="BS4" s="219" t="s">
        <v>54</v>
      </c>
      <c r="BV4" s="276" t="s">
        <v>43</v>
      </c>
      <c r="BW4" s="276" t="s">
        <v>44</v>
      </c>
      <c r="BX4" s="276" t="s">
        <v>45</v>
      </c>
      <c r="BY4" s="276" t="s">
        <v>46</v>
      </c>
      <c r="BZ4" s="276" t="s">
        <v>47</v>
      </c>
      <c r="CA4" s="276" t="s">
        <v>48</v>
      </c>
      <c r="CB4" s="276" t="s">
        <v>49</v>
      </c>
      <c r="CC4" s="276" t="s">
        <v>50</v>
      </c>
      <c r="CD4" s="276" t="s">
        <v>177</v>
      </c>
      <c r="CE4" s="276" t="s">
        <v>52</v>
      </c>
      <c r="CF4" s="276" t="s">
        <v>53</v>
      </c>
      <c r="CG4" s="276" t="s">
        <v>54</v>
      </c>
    </row>
    <row r="5" spans="1:85" x14ac:dyDescent="0.25">
      <c r="A5" t="str">
        <f>+C2</f>
        <v>SPOT</v>
      </c>
      <c r="B5" t="s">
        <v>6</v>
      </c>
      <c r="C5" s="2" t="s">
        <v>178</v>
      </c>
      <c r="D5" s="220">
        <v>10.455357142857142</v>
      </c>
      <c r="E5" s="220">
        <v>10.455357142857142</v>
      </c>
      <c r="F5" s="220">
        <v>11.199999999999998</v>
      </c>
      <c r="G5" s="230">
        <v>13.730612244897959</v>
      </c>
      <c r="H5" s="230">
        <v>15.815686274509805</v>
      </c>
      <c r="I5" s="230">
        <v>15.693333333333332</v>
      </c>
      <c r="J5" s="230">
        <v>10.901960784313726</v>
      </c>
      <c r="K5" s="230">
        <v>10</v>
      </c>
      <c r="L5" s="230">
        <v>11.473122382352399</v>
      </c>
      <c r="M5" s="220">
        <v>12.538906519833967</v>
      </c>
      <c r="N5" s="220">
        <v>12.674690814589379</v>
      </c>
      <c r="O5" s="220">
        <v>11.357152018200372</v>
      </c>
      <c r="Q5" s="2" t="s">
        <v>178</v>
      </c>
      <c r="R5" s="221">
        <v>829.32416000000012</v>
      </c>
      <c r="S5" s="221">
        <v>783.21600000000001</v>
      </c>
      <c r="T5" s="221">
        <v>703.42328000000009</v>
      </c>
      <c r="U5" s="220">
        <v>443.2491</v>
      </c>
      <c r="V5" s="220">
        <v>465.12</v>
      </c>
      <c r="W5" s="220">
        <v>507.87000000000012</v>
      </c>
      <c r="X5" s="220">
        <v>517.05840000000001</v>
      </c>
      <c r="Y5" s="220">
        <v>704.26920000000007</v>
      </c>
      <c r="Z5" s="220">
        <v>649.53648647599755</v>
      </c>
      <c r="AA5" s="220">
        <v>700.86435586840787</v>
      </c>
      <c r="AB5" s="220">
        <v>831.19231725767054</v>
      </c>
      <c r="AC5" s="220">
        <v>686.19792000000007</v>
      </c>
      <c r="AE5" s="2" t="s">
        <v>178</v>
      </c>
      <c r="AF5" s="220">
        <f t="shared" ref="AF5:AQ9" si="0">+D5</f>
        <v>10.455357142857142</v>
      </c>
      <c r="AG5" s="220">
        <f t="shared" si="0"/>
        <v>10.455357142857142</v>
      </c>
      <c r="AH5" s="220">
        <f t="shared" si="0"/>
        <v>11.199999999999998</v>
      </c>
      <c r="AI5" s="220">
        <f t="shared" si="0"/>
        <v>13.730612244897959</v>
      </c>
      <c r="AJ5" s="220">
        <f t="shared" si="0"/>
        <v>15.815686274509805</v>
      </c>
      <c r="AK5" s="220">
        <f t="shared" si="0"/>
        <v>15.693333333333332</v>
      </c>
      <c r="AL5" s="220">
        <f t="shared" si="0"/>
        <v>10.901960784313726</v>
      </c>
      <c r="AM5" s="220">
        <f t="shared" si="0"/>
        <v>10</v>
      </c>
      <c r="AN5" s="220">
        <f t="shared" si="0"/>
        <v>11.473122382352399</v>
      </c>
      <c r="AO5" s="220">
        <f t="shared" si="0"/>
        <v>12.538906519833967</v>
      </c>
      <c r="AP5" s="220">
        <f t="shared" si="0"/>
        <v>12.674690814589379</v>
      </c>
      <c r="AQ5" s="220">
        <f t="shared" si="0"/>
        <v>11.357152018200372</v>
      </c>
      <c r="AS5" s="2" t="s">
        <v>178</v>
      </c>
      <c r="AT5" s="220">
        <f t="shared" ref="AT5:BE9" si="1">+R5</f>
        <v>829.32416000000012</v>
      </c>
      <c r="AU5" s="220">
        <f t="shared" si="1"/>
        <v>783.21600000000001</v>
      </c>
      <c r="AV5" s="220">
        <f t="shared" si="1"/>
        <v>703.42328000000009</v>
      </c>
      <c r="AW5" s="220">
        <f t="shared" si="1"/>
        <v>443.2491</v>
      </c>
      <c r="AX5" s="220">
        <f t="shared" si="1"/>
        <v>465.12</v>
      </c>
      <c r="AY5" s="220">
        <f t="shared" si="1"/>
        <v>507.87000000000012</v>
      </c>
      <c r="AZ5" s="220">
        <f t="shared" si="1"/>
        <v>517.05840000000001</v>
      </c>
      <c r="BA5" s="220">
        <f t="shared" si="1"/>
        <v>704.26920000000007</v>
      </c>
      <c r="BB5" s="220">
        <f t="shared" si="1"/>
        <v>649.53648647599755</v>
      </c>
      <c r="BC5" s="220">
        <f t="shared" si="1"/>
        <v>700.86435586840787</v>
      </c>
      <c r="BD5" s="220">
        <f t="shared" si="1"/>
        <v>831.19231725767054</v>
      </c>
      <c r="BE5" s="220">
        <f t="shared" si="1"/>
        <v>686.19792000000007</v>
      </c>
      <c r="BG5" s="2" t="s">
        <v>178</v>
      </c>
      <c r="BH5" s="220">
        <f>+D5</f>
        <v>10.455357142857142</v>
      </c>
      <c r="BI5" s="220">
        <f t="shared" ref="BI5:BS10" si="2">+E5</f>
        <v>10.455357142857142</v>
      </c>
      <c r="BJ5" s="220">
        <f t="shared" si="2"/>
        <v>11.199999999999998</v>
      </c>
      <c r="BK5" s="220">
        <f t="shared" si="2"/>
        <v>13.730612244897959</v>
      </c>
      <c r="BL5" s="220">
        <f t="shared" si="2"/>
        <v>15.815686274509805</v>
      </c>
      <c r="BM5" s="220">
        <f t="shared" si="2"/>
        <v>15.693333333333332</v>
      </c>
      <c r="BN5" s="220">
        <f t="shared" si="2"/>
        <v>10.901960784313726</v>
      </c>
      <c r="BO5" s="220">
        <f t="shared" si="2"/>
        <v>10</v>
      </c>
      <c r="BP5" s="220">
        <f t="shared" si="2"/>
        <v>11.473122382352399</v>
      </c>
      <c r="BQ5" s="220">
        <f t="shared" si="2"/>
        <v>12.538906519833967</v>
      </c>
      <c r="BR5" s="220">
        <f t="shared" si="2"/>
        <v>12.674690814589379</v>
      </c>
      <c r="BS5" s="220">
        <f t="shared" si="2"/>
        <v>11.357152018200372</v>
      </c>
      <c r="BU5" s="2" t="s">
        <v>178</v>
      </c>
      <c r="BV5" s="220">
        <f>+R5</f>
        <v>829.32416000000012</v>
      </c>
      <c r="BW5" s="220">
        <f t="shared" ref="BW5:CG10" si="3">+S5</f>
        <v>783.21600000000001</v>
      </c>
      <c r="BX5" s="220">
        <f t="shared" si="3"/>
        <v>703.42328000000009</v>
      </c>
      <c r="BY5" s="220">
        <f t="shared" si="3"/>
        <v>443.2491</v>
      </c>
      <c r="BZ5" s="220">
        <f t="shared" si="3"/>
        <v>465.12</v>
      </c>
      <c r="CA5" s="220">
        <f t="shared" si="3"/>
        <v>507.87000000000012</v>
      </c>
      <c r="CB5" s="220">
        <f t="shared" si="3"/>
        <v>517.05840000000001</v>
      </c>
      <c r="CC5" s="220">
        <f t="shared" si="3"/>
        <v>704.26920000000007</v>
      </c>
      <c r="CD5" s="220">
        <f t="shared" si="3"/>
        <v>649.53648647599755</v>
      </c>
      <c r="CE5" s="220">
        <f t="shared" si="3"/>
        <v>700.86435586840787</v>
      </c>
      <c r="CF5" s="220">
        <f t="shared" si="3"/>
        <v>831.19231725767054</v>
      </c>
      <c r="CG5" s="220">
        <f t="shared" si="3"/>
        <v>686.19792000000007</v>
      </c>
    </row>
    <row r="6" spans="1:85" x14ac:dyDescent="0.25">
      <c r="A6" t="str">
        <f>+C2</f>
        <v>SPOT</v>
      </c>
      <c r="B6" t="s">
        <v>6</v>
      </c>
      <c r="C6" s="2" t="s">
        <v>179</v>
      </c>
      <c r="D6" s="220">
        <v>9.4090909090909101</v>
      </c>
      <c r="E6" s="220">
        <v>9.4116071428571431</v>
      </c>
      <c r="F6" s="220">
        <v>9.8214285714285712</v>
      </c>
      <c r="G6" s="230">
        <v>12.138775510204081</v>
      </c>
      <c r="H6" s="230">
        <v>14.340980392156863</v>
      </c>
      <c r="I6" s="230">
        <v>13.137222222222222</v>
      </c>
      <c r="J6" s="230">
        <v>8.8039215686274517</v>
      </c>
      <c r="K6" s="230">
        <v>8.8039215686274517</v>
      </c>
      <c r="L6" s="230">
        <v>10.209134323279677</v>
      </c>
      <c r="M6" s="220">
        <v>12.538906519833967</v>
      </c>
      <c r="N6" s="220">
        <v>11.573482583679571</v>
      </c>
      <c r="O6" s="220">
        <v>10.41072268335034</v>
      </c>
      <c r="Q6" s="2" t="s">
        <v>179</v>
      </c>
      <c r="R6" s="221">
        <v>794.15193000000011</v>
      </c>
      <c r="S6" s="221">
        <v>783.21600000000001</v>
      </c>
      <c r="T6" s="221">
        <v>713.76774</v>
      </c>
      <c r="U6" s="220">
        <v>431.58465000000001</v>
      </c>
      <c r="V6" s="220">
        <v>452.88</v>
      </c>
      <c r="W6" s="220">
        <v>494.50500000000011</v>
      </c>
      <c r="X6" s="220">
        <v>517.05840000000001</v>
      </c>
      <c r="Y6" s="220">
        <v>695.35440000000006</v>
      </c>
      <c r="Z6" s="220">
        <v>649.53648647599755</v>
      </c>
      <c r="AA6" s="220">
        <v>700.86435586840787</v>
      </c>
      <c r="AB6" s="220">
        <v>831.19231725767054</v>
      </c>
      <c r="AC6" s="220">
        <v>686.19792000000007</v>
      </c>
      <c r="AE6" s="2" t="s">
        <v>179</v>
      </c>
      <c r="AF6" s="220">
        <f t="shared" si="0"/>
        <v>9.4090909090909101</v>
      </c>
      <c r="AG6" s="220">
        <f t="shared" si="0"/>
        <v>9.4116071428571431</v>
      </c>
      <c r="AH6" s="220">
        <f t="shared" si="0"/>
        <v>9.8214285714285712</v>
      </c>
      <c r="AI6" s="220">
        <f t="shared" si="0"/>
        <v>12.138775510204081</v>
      </c>
      <c r="AJ6" s="220">
        <f t="shared" si="0"/>
        <v>14.340980392156863</v>
      </c>
      <c r="AK6" s="220">
        <f t="shared" si="0"/>
        <v>13.137222222222222</v>
      </c>
      <c r="AL6" s="220">
        <f t="shared" si="0"/>
        <v>8.8039215686274517</v>
      </c>
      <c r="AM6" s="220">
        <f t="shared" si="0"/>
        <v>8.8039215686274517</v>
      </c>
      <c r="AN6" s="220">
        <f t="shared" si="0"/>
        <v>10.209134323279677</v>
      </c>
      <c r="AO6" s="220">
        <f t="shared" si="0"/>
        <v>12.538906519833967</v>
      </c>
      <c r="AP6" s="220">
        <f t="shared" si="0"/>
        <v>11.573482583679571</v>
      </c>
      <c r="AQ6" s="220">
        <f t="shared" si="0"/>
        <v>10.41072268335034</v>
      </c>
      <c r="AS6" s="2" t="s">
        <v>179</v>
      </c>
      <c r="AT6" s="220">
        <f t="shared" si="1"/>
        <v>794.15193000000011</v>
      </c>
      <c r="AU6" s="220">
        <f t="shared" si="1"/>
        <v>783.21600000000001</v>
      </c>
      <c r="AV6" s="220">
        <f t="shared" si="1"/>
        <v>713.76774</v>
      </c>
      <c r="AW6" s="220">
        <f t="shared" si="1"/>
        <v>431.58465000000001</v>
      </c>
      <c r="AX6" s="220">
        <f t="shared" si="1"/>
        <v>452.88</v>
      </c>
      <c r="AY6" s="220">
        <f t="shared" si="1"/>
        <v>494.50500000000011</v>
      </c>
      <c r="AZ6" s="220">
        <f t="shared" si="1"/>
        <v>517.05840000000001</v>
      </c>
      <c r="BA6" s="220">
        <f t="shared" si="1"/>
        <v>695.35440000000006</v>
      </c>
      <c r="BB6" s="220">
        <f t="shared" si="1"/>
        <v>649.53648647599755</v>
      </c>
      <c r="BC6" s="220">
        <f t="shared" si="1"/>
        <v>700.86435586840787</v>
      </c>
      <c r="BD6" s="220">
        <f t="shared" si="1"/>
        <v>831.19231725767054</v>
      </c>
      <c r="BE6" s="220">
        <f t="shared" si="1"/>
        <v>686.19792000000007</v>
      </c>
      <c r="BG6" s="2" t="s">
        <v>179</v>
      </c>
      <c r="BH6" s="220">
        <f t="shared" ref="BH6:BH10" si="4">+D6</f>
        <v>9.4090909090909101</v>
      </c>
      <c r="BI6" s="220">
        <f t="shared" si="2"/>
        <v>9.4116071428571431</v>
      </c>
      <c r="BJ6" s="220">
        <f t="shared" si="2"/>
        <v>9.8214285714285712</v>
      </c>
      <c r="BK6" s="220">
        <f t="shared" si="2"/>
        <v>12.138775510204081</v>
      </c>
      <c r="BL6" s="220">
        <f t="shared" si="2"/>
        <v>14.340980392156863</v>
      </c>
      <c r="BM6" s="220">
        <f t="shared" si="2"/>
        <v>13.137222222222222</v>
      </c>
      <c r="BN6" s="220">
        <f t="shared" si="2"/>
        <v>8.8039215686274517</v>
      </c>
      <c r="BO6" s="220">
        <f t="shared" si="2"/>
        <v>8.8039215686274517</v>
      </c>
      <c r="BP6" s="220">
        <f t="shared" si="2"/>
        <v>10.209134323279677</v>
      </c>
      <c r="BQ6" s="220">
        <f t="shared" si="2"/>
        <v>12.538906519833967</v>
      </c>
      <c r="BR6" s="220">
        <f t="shared" si="2"/>
        <v>11.573482583679571</v>
      </c>
      <c r="BS6" s="220">
        <f t="shared" si="2"/>
        <v>10.41072268335034</v>
      </c>
      <c r="BU6" s="2" t="s">
        <v>179</v>
      </c>
      <c r="BV6" s="220">
        <f t="shared" ref="BV6:BV10" si="5">+R6</f>
        <v>794.15193000000011</v>
      </c>
      <c r="BW6" s="220">
        <f t="shared" si="3"/>
        <v>783.21600000000001</v>
      </c>
      <c r="BX6" s="220">
        <f t="shared" si="3"/>
        <v>713.76774</v>
      </c>
      <c r="BY6" s="220">
        <f t="shared" si="3"/>
        <v>431.58465000000001</v>
      </c>
      <c r="BZ6" s="220">
        <f t="shared" si="3"/>
        <v>452.88</v>
      </c>
      <c r="CA6" s="220">
        <f t="shared" si="3"/>
        <v>494.50500000000011</v>
      </c>
      <c r="CB6" s="220">
        <f t="shared" si="3"/>
        <v>517.05840000000001</v>
      </c>
      <c r="CC6" s="220">
        <f t="shared" si="3"/>
        <v>695.35440000000006</v>
      </c>
      <c r="CD6" s="220">
        <f t="shared" si="3"/>
        <v>649.53648647599755</v>
      </c>
      <c r="CE6" s="220">
        <f t="shared" si="3"/>
        <v>700.86435586840787</v>
      </c>
      <c r="CF6" s="220">
        <f t="shared" si="3"/>
        <v>831.19231725767054</v>
      </c>
      <c r="CG6" s="220">
        <f t="shared" si="3"/>
        <v>686.19792000000007</v>
      </c>
    </row>
    <row r="7" spans="1:85" x14ac:dyDescent="0.25">
      <c r="A7" t="str">
        <f>+C2</f>
        <v>SPOT</v>
      </c>
      <c r="B7" t="s">
        <v>6</v>
      </c>
      <c r="C7" s="2" t="s">
        <v>180</v>
      </c>
      <c r="D7" s="220">
        <v>9.0526785714285705</v>
      </c>
      <c r="E7" s="220">
        <v>9.1437500000000007</v>
      </c>
      <c r="F7" s="220">
        <v>10.253571428571428</v>
      </c>
      <c r="G7" s="230">
        <v>12.644897959183671</v>
      </c>
      <c r="H7" s="230">
        <v>14.405098039215689</v>
      </c>
      <c r="I7" s="230">
        <v>13.553333333333333</v>
      </c>
      <c r="J7" s="230">
        <v>10.95294117647059</v>
      </c>
      <c r="K7" s="230">
        <v>9.5098039215686292</v>
      </c>
      <c r="L7" s="230">
        <v>12.036032044287619</v>
      </c>
      <c r="M7" s="220">
        <v>14.007325471999261</v>
      </c>
      <c r="N7" s="220">
        <v>13.94030371430375</v>
      </c>
      <c r="O7" s="220">
        <v>13.982335510249767</v>
      </c>
      <c r="Q7" s="2" t="s">
        <v>180</v>
      </c>
      <c r="R7" s="221">
        <v>380.56158000000005</v>
      </c>
      <c r="S7" s="221">
        <v>493.62600000000003</v>
      </c>
      <c r="T7" s="221">
        <v>450.12380000000007</v>
      </c>
      <c r="U7" s="220">
        <v>405.71999999999997</v>
      </c>
      <c r="V7" s="220">
        <v>408</v>
      </c>
      <c r="W7" s="220">
        <v>388.8</v>
      </c>
      <c r="X7" s="220">
        <v>244.92239999999998</v>
      </c>
      <c r="Y7" s="220">
        <v>333.60120000000001</v>
      </c>
      <c r="Z7" s="220">
        <v>307.67517780441989</v>
      </c>
      <c r="AA7" s="220">
        <v>331.98837909556164</v>
      </c>
      <c r="AB7" s="220">
        <v>393.72267659573873</v>
      </c>
      <c r="AC7" s="220">
        <v>325.04112000000003</v>
      </c>
      <c r="AE7" s="2" t="s">
        <v>180</v>
      </c>
      <c r="AF7" s="220">
        <f t="shared" si="0"/>
        <v>9.0526785714285705</v>
      </c>
      <c r="AG7" s="220">
        <f t="shared" si="0"/>
        <v>9.1437500000000007</v>
      </c>
      <c r="AH7" s="220">
        <f t="shared" si="0"/>
        <v>10.253571428571428</v>
      </c>
      <c r="AI7" s="220">
        <f t="shared" si="0"/>
        <v>12.644897959183671</v>
      </c>
      <c r="AJ7" s="220">
        <f t="shared" si="0"/>
        <v>14.405098039215689</v>
      </c>
      <c r="AK7" s="220">
        <f t="shared" si="0"/>
        <v>13.553333333333333</v>
      </c>
      <c r="AL7" s="220">
        <f t="shared" si="0"/>
        <v>10.95294117647059</v>
      </c>
      <c r="AM7" s="220">
        <f t="shared" si="0"/>
        <v>9.5098039215686292</v>
      </c>
      <c r="AN7" s="220">
        <f t="shared" si="0"/>
        <v>12.036032044287619</v>
      </c>
      <c r="AO7" s="220">
        <f t="shared" si="0"/>
        <v>14.007325471999261</v>
      </c>
      <c r="AP7" s="220">
        <f t="shared" si="0"/>
        <v>13.94030371430375</v>
      </c>
      <c r="AQ7" s="220">
        <f t="shared" si="0"/>
        <v>13.982335510249767</v>
      </c>
      <c r="AS7" s="2" t="s">
        <v>180</v>
      </c>
      <c r="AT7" s="220">
        <f t="shared" si="1"/>
        <v>380.56158000000005</v>
      </c>
      <c r="AU7" s="220">
        <f t="shared" si="1"/>
        <v>493.62600000000003</v>
      </c>
      <c r="AV7" s="220">
        <f t="shared" si="1"/>
        <v>450.12380000000007</v>
      </c>
      <c r="AW7" s="220">
        <f t="shared" si="1"/>
        <v>405.71999999999997</v>
      </c>
      <c r="AX7" s="220">
        <f t="shared" si="1"/>
        <v>408</v>
      </c>
      <c r="AY7" s="220">
        <f t="shared" si="1"/>
        <v>388.8</v>
      </c>
      <c r="AZ7" s="220">
        <f t="shared" si="1"/>
        <v>244.92239999999998</v>
      </c>
      <c r="BA7" s="220">
        <f t="shared" si="1"/>
        <v>333.60120000000001</v>
      </c>
      <c r="BB7" s="220">
        <f t="shared" si="1"/>
        <v>307.67517780441989</v>
      </c>
      <c r="BC7" s="220">
        <f t="shared" si="1"/>
        <v>331.98837909556164</v>
      </c>
      <c r="BD7" s="220">
        <f t="shared" si="1"/>
        <v>393.72267659573873</v>
      </c>
      <c r="BE7" s="220">
        <f t="shared" si="1"/>
        <v>325.04112000000003</v>
      </c>
      <c r="BG7" s="2" t="s">
        <v>180</v>
      </c>
      <c r="BH7" s="220">
        <f t="shared" si="4"/>
        <v>9.0526785714285705</v>
      </c>
      <c r="BI7" s="220">
        <f t="shared" si="2"/>
        <v>9.1437500000000007</v>
      </c>
      <c r="BJ7" s="220">
        <f t="shared" si="2"/>
        <v>10.253571428571428</v>
      </c>
      <c r="BK7" s="220">
        <f t="shared" si="2"/>
        <v>12.644897959183671</v>
      </c>
      <c r="BL7" s="220">
        <f t="shared" si="2"/>
        <v>14.405098039215689</v>
      </c>
      <c r="BM7" s="220">
        <f t="shared" si="2"/>
        <v>13.553333333333333</v>
      </c>
      <c r="BN7" s="220">
        <f t="shared" si="2"/>
        <v>10.95294117647059</v>
      </c>
      <c r="BO7" s="220">
        <f t="shared" si="2"/>
        <v>9.5098039215686292</v>
      </c>
      <c r="BP7" s="220">
        <f t="shared" si="2"/>
        <v>12.036032044287619</v>
      </c>
      <c r="BQ7" s="220">
        <f t="shared" si="2"/>
        <v>14.007325471999261</v>
      </c>
      <c r="BR7" s="220">
        <f t="shared" si="2"/>
        <v>13.94030371430375</v>
      </c>
      <c r="BS7" s="220">
        <f t="shared" si="2"/>
        <v>13.982335510249767</v>
      </c>
      <c r="BU7" s="2" t="s">
        <v>180</v>
      </c>
      <c r="BV7" s="220">
        <f t="shared" si="5"/>
        <v>380.56158000000005</v>
      </c>
      <c r="BW7" s="220">
        <f t="shared" si="3"/>
        <v>493.62600000000003</v>
      </c>
      <c r="BX7" s="220">
        <f t="shared" si="3"/>
        <v>450.12380000000007</v>
      </c>
      <c r="BY7" s="220">
        <f t="shared" si="3"/>
        <v>405.71999999999997</v>
      </c>
      <c r="BZ7" s="220">
        <f t="shared" si="3"/>
        <v>408</v>
      </c>
      <c r="CA7" s="220">
        <f t="shared" si="3"/>
        <v>388.8</v>
      </c>
      <c r="CB7" s="220">
        <f t="shared" si="3"/>
        <v>244.92239999999998</v>
      </c>
      <c r="CC7" s="220">
        <f t="shared" si="3"/>
        <v>333.60120000000001</v>
      </c>
      <c r="CD7" s="220">
        <f t="shared" si="3"/>
        <v>307.67517780441989</v>
      </c>
      <c r="CE7" s="220">
        <f t="shared" si="3"/>
        <v>331.98837909556164</v>
      </c>
      <c r="CF7" s="220">
        <f t="shared" si="3"/>
        <v>393.72267659573873</v>
      </c>
      <c r="CG7" s="220">
        <f t="shared" si="3"/>
        <v>325.04112000000003</v>
      </c>
    </row>
    <row r="8" spans="1:85" x14ac:dyDescent="0.25">
      <c r="A8" t="str">
        <f>+C2</f>
        <v>SPOT</v>
      </c>
      <c r="B8" t="s">
        <v>6</v>
      </c>
      <c r="C8" s="2" t="s">
        <v>181</v>
      </c>
      <c r="D8" s="220">
        <v>9.3329545454545446</v>
      </c>
      <c r="E8" s="220">
        <v>9.3351249999999979</v>
      </c>
      <c r="F8" s="220">
        <v>9.6283749999999984</v>
      </c>
      <c r="G8" s="230">
        <v>13.118367346938776</v>
      </c>
      <c r="H8" s="230">
        <v>14.618823529411769</v>
      </c>
      <c r="I8" s="230">
        <v>13.933777777777774</v>
      </c>
      <c r="J8" s="230">
        <v>9.7058823529411775</v>
      </c>
      <c r="K8" s="230">
        <v>8.8039215686274517</v>
      </c>
      <c r="L8" s="230">
        <v>11.677305068817992</v>
      </c>
      <c r="M8" s="220">
        <v>11.890798973932355</v>
      </c>
      <c r="N8" s="220">
        <v>12.527143306526298</v>
      </c>
      <c r="O8" s="220">
        <v>11.355743641213989</v>
      </c>
      <c r="Q8" s="2" t="s">
        <v>181</v>
      </c>
      <c r="R8" s="221">
        <v>794.15193000000011</v>
      </c>
      <c r="S8" s="221">
        <v>783.21600000000001</v>
      </c>
      <c r="T8" s="221">
        <v>713.76774</v>
      </c>
      <c r="U8" s="220">
        <v>431.58465000000001</v>
      </c>
      <c r="V8" s="220">
        <v>434.01</v>
      </c>
      <c r="W8" s="220">
        <v>476.52300000000008</v>
      </c>
      <c r="X8" s="220">
        <v>517.05840000000001</v>
      </c>
      <c r="Y8" s="220">
        <v>704.26920000000007</v>
      </c>
      <c r="Z8" s="220">
        <v>649.53648647599755</v>
      </c>
      <c r="AA8" s="220">
        <v>700.86435586840787</v>
      </c>
      <c r="AB8" s="220">
        <v>831.19231725767054</v>
      </c>
      <c r="AC8" s="220">
        <v>686.19792000000007</v>
      </c>
      <c r="AE8" s="2" t="s">
        <v>181</v>
      </c>
      <c r="AF8" s="220">
        <f t="shared" si="0"/>
        <v>9.3329545454545446</v>
      </c>
      <c r="AG8" s="220">
        <f t="shared" si="0"/>
        <v>9.3351249999999979</v>
      </c>
      <c r="AH8" s="220">
        <f t="shared" si="0"/>
        <v>9.6283749999999984</v>
      </c>
      <c r="AI8" s="220">
        <f t="shared" si="0"/>
        <v>13.118367346938776</v>
      </c>
      <c r="AJ8" s="220">
        <f t="shared" si="0"/>
        <v>14.618823529411769</v>
      </c>
      <c r="AK8" s="220">
        <f t="shared" si="0"/>
        <v>13.933777777777774</v>
      </c>
      <c r="AL8" s="220">
        <f t="shared" si="0"/>
        <v>9.7058823529411775</v>
      </c>
      <c r="AM8" s="220">
        <f t="shared" si="0"/>
        <v>8.8039215686274517</v>
      </c>
      <c r="AN8" s="220">
        <f t="shared" si="0"/>
        <v>11.677305068817992</v>
      </c>
      <c r="AO8" s="220">
        <f t="shared" si="0"/>
        <v>11.890798973932355</v>
      </c>
      <c r="AP8" s="220">
        <f t="shared" si="0"/>
        <v>12.527143306526298</v>
      </c>
      <c r="AQ8" s="220">
        <f t="shared" si="0"/>
        <v>11.355743641213989</v>
      </c>
      <c r="AS8" s="2" t="s">
        <v>181</v>
      </c>
      <c r="AT8" s="220">
        <f t="shared" si="1"/>
        <v>794.15193000000011</v>
      </c>
      <c r="AU8" s="220">
        <f t="shared" si="1"/>
        <v>783.21600000000001</v>
      </c>
      <c r="AV8" s="220">
        <f t="shared" si="1"/>
        <v>713.76774</v>
      </c>
      <c r="AW8" s="220">
        <f t="shared" si="1"/>
        <v>431.58465000000001</v>
      </c>
      <c r="AX8" s="220">
        <f t="shared" si="1"/>
        <v>434.01</v>
      </c>
      <c r="AY8" s="220">
        <f t="shared" si="1"/>
        <v>476.52300000000008</v>
      </c>
      <c r="AZ8" s="220">
        <f t="shared" si="1"/>
        <v>517.05840000000001</v>
      </c>
      <c r="BA8" s="220">
        <f t="shared" si="1"/>
        <v>704.26920000000007</v>
      </c>
      <c r="BB8" s="220">
        <f t="shared" si="1"/>
        <v>649.53648647599755</v>
      </c>
      <c r="BC8" s="220">
        <f t="shared" si="1"/>
        <v>700.86435586840787</v>
      </c>
      <c r="BD8" s="220">
        <f t="shared" si="1"/>
        <v>831.19231725767054</v>
      </c>
      <c r="BE8" s="220">
        <f t="shared" si="1"/>
        <v>686.19792000000007</v>
      </c>
      <c r="BG8" s="2" t="s">
        <v>181</v>
      </c>
      <c r="BH8" s="220">
        <f t="shared" si="4"/>
        <v>9.3329545454545446</v>
      </c>
      <c r="BI8" s="220">
        <f t="shared" si="2"/>
        <v>9.3351249999999979</v>
      </c>
      <c r="BJ8" s="220">
        <f t="shared" si="2"/>
        <v>9.6283749999999984</v>
      </c>
      <c r="BK8" s="220">
        <f t="shared" si="2"/>
        <v>13.118367346938776</v>
      </c>
      <c r="BL8" s="220">
        <f t="shared" si="2"/>
        <v>14.618823529411769</v>
      </c>
      <c r="BM8" s="220">
        <f t="shared" si="2"/>
        <v>13.933777777777774</v>
      </c>
      <c r="BN8" s="220">
        <f t="shared" si="2"/>
        <v>9.7058823529411775</v>
      </c>
      <c r="BO8" s="220">
        <f t="shared" si="2"/>
        <v>8.8039215686274517</v>
      </c>
      <c r="BP8" s="220">
        <f t="shared" si="2"/>
        <v>11.677305068817992</v>
      </c>
      <c r="BQ8" s="220">
        <f t="shared" si="2"/>
        <v>11.890798973932355</v>
      </c>
      <c r="BR8" s="220">
        <f t="shared" si="2"/>
        <v>12.527143306526298</v>
      </c>
      <c r="BS8" s="220">
        <f t="shared" si="2"/>
        <v>11.355743641213989</v>
      </c>
      <c r="BU8" s="2" t="s">
        <v>181</v>
      </c>
      <c r="BV8" s="220">
        <f t="shared" si="5"/>
        <v>794.15193000000011</v>
      </c>
      <c r="BW8" s="220">
        <f t="shared" si="3"/>
        <v>783.21600000000001</v>
      </c>
      <c r="BX8" s="220">
        <f t="shared" si="3"/>
        <v>713.76774</v>
      </c>
      <c r="BY8" s="220">
        <f t="shared" si="3"/>
        <v>431.58465000000001</v>
      </c>
      <c r="BZ8" s="220">
        <f t="shared" si="3"/>
        <v>434.01</v>
      </c>
      <c r="CA8" s="220">
        <f t="shared" si="3"/>
        <v>476.52300000000008</v>
      </c>
      <c r="CB8" s="220">
        <f t="shared" si="3"/>
        <v>517.05840000000001</v>
      </c>
      <c r="CC8" s="220">
        <f t="shared" si="3"/>
        <v>704.26920000000007</v>
      </c>
      <c r="CD8" s="220">
        <f t="shared" si="3"/>
        <v>649.53648647599755</v>
      </c>
      <c r="CE8" s="220">
        <f t="shared" si="3"/>
        <v>700.86435586840787</v>
      </c>
      <c r="CF8" s="220">
        <f t="shared" si="3"/>
        <v>831.19231725767054</v>
      </c>
      <c r="CG8" s="220">
        <f t="shared" si="3"/>
        <v>686.19792000000007</v>
      </c>
    </row>
    <row r="9" spans="1:85" x14ac:dyDescent="0.25">
      <c r="A9" t="str">
        <f>+C2</f>
        <v>SPOT</v>
      </c>
      <c r="B9" t="s">
        <v>6</v>
      </c>
      <c r="C9" s="2" t="s">
        <v>182</v>
      </c>
      <c r="D9" s="220">
        <v>9.1599999999999984</v>
      </c>
      <c r="E9" s="220">
        <v>9.1999999999999975</v>
      </c>
      <c r="F9" s="220">
        <v>10.371428571428572</v>
      </c>
      <c r="G9" s="230">
        <v>12.877551020408164</v>
      </c>
      <c r="H9" s="230">
        <v>15.569901960784316</v>
      </c>
      <c r="I9" s="230">
        <v>14.29638888888889</v>
      </c>
      <c r="J9" s="230">
        <v>10.345098039215689</v>
      </c>
      <c r="K9" s="230">
        <v>9.8039215686274517</v>
      </c>
      <c r="L9" s="230">
        <v>11.800633458387438</v>
      </c>
      <c r="M9" s="220">
        <v>12.835263924981325</v>
      </c>
      <c r="N9" s="220">
        <v>12.853512068673837</v>
      </c>
      <c r="O9" s="220">
        <v>11.252190870162501</v>
      </c>
      <c r="Q9" s="2" t="s">
        <v>182</v>
      </c>
      <c r="R9" s="221">
        <v>774.05456418362792</v>
      </c>
      <c r="S9" s="221">
        <v>762.048</v>
      </c>
      <c r="T9" s="221">
        <v>684.4118400000001</v>
      </c>
      <c r="U9" s="220">
        <v>423.97739999999999</v>
      </c>
      <c r="V9" s="220">
        <v>426.36</v>
      </c>
      <c r="W9" s="220">
        <v>461.70000000000005</v>
      </c>
      <c r="X9" s="220">
        <v>517.05840000000001</v>
      </c>
      <c r="Y9" s="220">
        <v>704.26920000000007</v>
      </c>
      <c r="Z9" s="220">
        <v>649.53648647599755</v>
      </c>
      <c r="AA9" s="220">
        <v>700.86435586840787</v>
      </c>
      <c r="AB9" s="220">
        <v>831.19231725767054</v>
      </c>
      <c r="AC9" s="220">
        <v>686.19792000000007</v>
      </c>
      <c r="AE9" s="2" t="s">
        <v>182</v>
      </c>
      <c r="AF9" s="220">
        <f t="shared" si="0"/>
        <v>9.1599999999999984</v>
      </c>
      <c r="AG9" s="220">
        <f t="shared" si="0"/>
        <v>9.1999999999999975</v>
      </c>
      <c r="AH9" s="220">
        <f t="shared" si="0"/>
        <v>10.371428571428572</v>
      </c>
      <c r="AI9" s="220">
        <f t="shared" si="0"/>
        <v>12.877551020408164</v>
      </c>
      <c r="AJ9" s="220">
        <f t="shared" si="0"/>
        <v>15.569901960784316</v>
      </c>
      <c r="AK9" s="220">
        <f t="shared" si="0"/>
        <v>14.29638888888889</v>
      </c>
      <c r="AL9" s="220">
        <f t="shared" si="0"/>
        <v>10.345098039215689</v>
      </c>
      <c r="AM9" s="220">
        <f t="shared" si="0"/>
        <v>9.8039215686274517</v>
      </c>
      <c r="AN9" s="220">
        <f t="shared" si="0"/>
        <v>11.800633458387438</v>
      </c>
      <c r="AO9" s="220">
        <f t="shared" si="0"/>
        <v>12.835263924981325</v>
      </c>
      <c r="AP9" s="220">
        <f t="shared" si="0"/>
        <v>12.853512068673837</v>
      </c>
      <c r="AQ9" s="220">
        <f t="shared" si="0"/>
        <v>11.252190870162501</v>
      </c>
      <c r="AS9" s="2" t="s">
        <v>182</v>
      </c>
      <c r="AT9" s="220">
        <f t="shared" si="1"/>
        <v>774.05456418362792</v>
      </c>
      <c r="AU9" s="220">
        <f t="shared" si="1"/>
        <v>762.048</v>
      </c>
      <c r="AV9" s="220">
        <f t="shared" si="1"/>
        <v>684.4118400000001</v>
      </c>
      <c r="AW9" s="220">
        <f t="shared" si="1"/>
        <v>423.97739999999999</v>
      </c>
      <c r="AX9" s="220">
        <f t="shared" si="1"/>
        <v>426.36</v>
      </c>
      <c r="AY9" s="220">
        <f t="shared" si="1"/>
        <v>461.70000000000005</v>
      </c>
      <c r="AZ9" s="220">
        <f t="shared" si="1"/>
        <v>517.05840000000001</v>
      </c>
      <c r="BA9" s="220">
        <f t="shared" si="1"/>
        <v>704.26920000000007</v>
      </c>
      <c r="BB9" s="220">
        <f t="shared" si="1"/>
        <v>649.53648647599755</v>
      </c>
      <c r="BC9" s="220">
        <f t="shared" si="1"/>
        <v>700.86435586840787</v>
      </c>
      <c r="BD9" s="220">
        <f t="shared" si="1"/>
        <v>831.19231725767054</v>
      </c>
      <c r="BE9" s="220">
        <f t="shared" si="1"/>
        <v>686.19792000000007</v>
      </c>
      <c r="BG9" s="2" t="s">
        <v>182</v>
      </c>
      <c r="BH9" s="220">
        <f t="shared" si="4"/>
        <v>9.1599999999999984</v>
      </c>
      <c r="BI9" s="220">
        <f t="shared" si="2"/>
        <v>9.1999999999999975</v>
      </c>
      <c r="BJ9" s="220">
        <f t="shared" si="2"/>
        <v>10.371428571428572</v>
      </c>
      <c r="BK9" s="220">
        <f t="shared" si="2"/>
        <v>12.877551020408164</v>
      </c>
      <c r="BL9" s="220">
        <f t="shared" si="2"/>
        <v>15.569901960784316</v>
      </c>
      <c r="BM9" s="220">
        <f t="shared" si="2"/>
        <v>14.29638888888889</v>
      </c>
      <c r="BN9" s="220">
        <f t="shared" si="2"/>
        <v>10.345098039215689</v>
      </c>
      <c r="BO9" s="220">
        <f t="shared" si="2"/>
        <v>9.8039215686274517</v>
      </c>
      <c r="BP9" s="220">
        <f t="shared" si="2"/>
        <v>11.800633458387438</v>
      </c>
      <c r="BQ9" s="220">
        <f t="shared" si="2"/>
        <v>12.835263924981325</v>
      </c>
      <c r="BR9" s="220">
        <f t="shared" si="2"/>
        <v>12.853512068673837</v>
      </c>
      <c r="BS9" s="220">
        <f t="shared" si="2"/>
        <v>11.252190870162501</v>
      </c>
      <c r="BU9" s="2" t="s">
        <v>182</v>
      </c>
      <c r="BV9" s="220">
        <f t="shared" si="5"/>
        <v>774.05456418362792</v>
      </c>
      <c r="BW9" s="220">
        <f t="shared" si="3"/>
        <v>762.048</v>
      </c>
      <c r="BX9" s="220">
        <f t="shared" si="3"/>
        <v>684.4118400000001</v>
      </c>
      <c r="BY9" s="220">
        <f t="shared" si="3"/>
        <v>423.97739999999999</v>
      </c>
      <c r="BZ9" s="220">
        <f t="shared" si="3"/>
        <v>426.36</v>
      </c>
      <c r="CA9" s="220">
        <f t="shared" si="3"/>
        <v>461.70000000000005</v>
      </c>
      <c r="CB9" s="220">
        <f t="shared" si="3"/>
        <v>517.05840000000001</v>
      </c>
      <c r="CC9" s="220">
        <f t="shared" si="3"/>
        <v>704.26920000000007</v>
      </c>
      <c r="CD9" s="220">
        <f t="shared" si="3"/>
        <v>649.53648647599755</v>
      </c>
      <c r="CE9" s="220">
        <f t="shared" si="3"/>
        <v>700.86435586840787</v>
      </c>
      <c r="CF9" s="220">
        <f t="shared" si="3"/>
        <v>831.19231725767054</v>
      </c>
      <c r="CG9" s="220">
        <f t="shared" si="3"/>
        <v>686.19792000000007</v>
      </c>
    </row>
    <row r="10" spans="1:85" x14ac:dyDescent="0.25">
      <c r="A10" t="str">
        <f>+C2</f>
        <v>SPOT</v>
      </c>
      <c r="B10" t="s">
        <v>6</v>
      </c>
      <c r="C10" s="2" t="s">
        <v>183</v>
      </c>
      <c r="D10" s="220">
        <v>0</v>
      </c>
      <c r="E10" s="220">
        <v>0</v>
      </c>
      <c r="F10" s="220">
        <v>9.1071428571428559</v>
      </c>
      <c r="G10" s="230">
        <v>11.293877551020408</v>
      </c>
      <c r="H10" s="230">
        <v>12.759411764705884</v>
      </c>
      <c r="I10" s="230">
        <v>10.462222222222222</v>
      </c>
      <c r="J10" s="230">
        <v>8</v>
      </c>
      <c r="K10" s="230">
        <v>8</v>
      </c>
      <c r="L10" s="230">
        <v>10.030026703573016</v>
      </c>
      <c r="M10" s="220">
        <v>13.255254305717422</v>
      </c>
      <c r="N10" s="220">
        <v>13.513381913053195</v>
      </c>
      <c r="O10" s="220">
        <v>10.311972438809203</v>
      </c>
      <c r="Q10" s="2" t="s">
        <v>183</v>
      </c>
      <c r="R10" s="221">
        <v>0</v>
      </c>
      <c r="S10" s="221">
        <v>0</v>
      </c>
      <c r="T10" s="221">
        <v>41.937000000000005</v>
      </c>
      <c r="U10" s="220">
        <v>40.318424999999998</v>
      </c>
      <c r="V10" s="220">
        <v>40.545000000000002</v>
      </c>
      <c r="W10" s="220">
        <v>40.095000000000006</v>
      </c>
      <c r="X10" s="220">
        <v>70.38</v>
      </c>
      <c r="Y10" s="220">
        <v>70.38</v>
      </c>
      <c r="Z10" s="220">
        <v>51.27919630073665</v>
      </c>
      <c r="AA10" s="220">
        <v>55.33139651592694</v>
      </c>
      <c r="AB10" s="220">
        <v>65.620446099289794</v>
      </c>
      <c r="AC10" s="220">
        <v>54.173520000000003</v>
      </c>
      <c r="AE10" s="2" t="s">
        <v>183</v>
      </c>
      <c r="AF10" s="220"/>
      <c r="AG10" s="220"/>
      <c r="AH10" s="220"/>
      <c r="AI10" s="220"/>
      <c r="AJ10" s="220"/>
      <c r="AK10" s="220"/>
      <c r="AL10" s="220"/>
      <c r="AM10" s="220"/>
      <c r="AN10" s="220"/>
      <c r="AO10" s="220"/>
      <c r="AP10" s="220"/>
      <c r="AQ10" s="220"/>
      <c r="AS10" s="2" t="s">
        <v>183</v>
      </c>
      <c r="AT10" s="221"/>
      <c r="AU10" s="221"/>
      <c r="AV10" s="221"/>
      <c r="AW10" s="221"/>
      <c r="AX10" s="221"/>
      <c r="AY10" s="221"/>
      <c r="AZ10" s="221"/>
      <c r="BA10" s="221"/>
      <c r="BB10" s="221"/>
      <c r="BC10" s="221"/>
      <c r="BD10" s="221"/>
      <c r="BE10" s="221"/>
      <c r="BG10" s="2" t="s">
        <v>183</v>
      </c>
      <c r="BH10" s="220">
        <f t="shared" si="4"/>
        <v>0</v>
      </c>
      <c r="BI10" s="220">
        <f t="shared" si="2"/>
        <v>0</v>
      </c>
      <c r="BJ10" s="220">
        <f t="shared" si="2"/>
        <v>9.1071428571428559</v>
      </c>
      <c r="BK10" s="220">
        <f t="shared" si="2"/>
        <v>11.293877551020408</v>
      </c>
      <c r="BL10" s="220">
        <f t="shared" si="2"/>
        <v>12.759411764705884</v>
      </c>
      <c r="BM10" s="220">
        <f t="shared" si="2"/>
        <v>10.462222222222222</v>
      </c>
      <c r="BN10" s="220">
        <f t="shared" si="2"/>
        <v>8</v>
      </c>
      <c r="BO10" s="220">
        <f t="shared" si="2"/>
        <v>8</v>
      </c>
      <c r="BP10" s="220">
        <f t="shared" si="2"/>
        <v>10.030026703573016</v>
      </c>
      <c r="BQ10" s="220">
        <f t="shared" si="2"/>
        <v>13.255254305717422</v>
      </c>
      <c r="BR10" s="220">
        <f t="shared" si="2"/>
        <v>13.513381913053195</v>
      </c>
      <c r="BS10" s="220">
        <f t="shared" si="2"/>
        <v>10.311972438809203</v>
      </c>
      <c r="BU10" s="2" t="s">
        <v>183</v>
      </c>
      <c r="BV10" s="220">
        <f t="shared" si="5"/>
        <v>0</v>
      </c>
      <c r="BW10" s="220">
        <f t="shared" si="3"/>
        <v>0</v>
      </c>
      <c r="BX10" s="220">
        <f t="shared" si="3"/>
        <v>41.937000000000005</v>
      </c>
      <c r="BY10" s="220">
        <f t="shared" si="3"/>
        <v>40.318424999999998</v>
      </c>
      <c r="BZ10" s="220">
        <f t="shared" si="3"/>
        <v>40.545000000000002</v>
      </c>
      <c r="CA10" s="220">
        <f t="shared" si="3"/>
        <v>40.095000000000006</v>
      </c>
      <c r="CB10" s="220">
        <f t="shared" si="3"/>
        <v>70.38</v>
      </c>
      <c r="CC10" s="220">
        <f t="shared" si="3"/>
        <v>70.38</v>
      </c>
      <c r="CD10" s="220">
        <f t="shared" si="3"/>
        <v>51.27919630073665</v>
      </c>
      <c r="CE10" s="220">
        <f t="shared" si="3"/>
        <v>55.33139651592694</v>
      </c>
      <c r="CF10" s="220">
        <f t="shared" si="3"/>
        <v>65.620446099289794</v>
      </c>
      <c r="CG10" s="220">
        <f t="shared" si="3"/>
        <v>54.173520000000003</v>
      </c>
    </row>
    <row r="11" spans="1:85" x14ac:dyDescent="0.25">
      <c r="A11" t="str">
        <f>+C2</f>
        <v>SPOT</v>
      </c>
      <c r="B11" t="s">
        <v>6</v>
      </c>
      <c r="C11" s="2" t="s">
        <v>184</v>
      </c>
      <c r="D11" s="220">
        <v>6.7321428571428577</v>
      </c>
      <c r="E11" s="220">
        <v>6.75</v>
      </c>
      <c r="F11" s="220">
        <v>8.1875</v>
      </c>
      <c r="G11" s="220">
        <v>9.1346938775510207</v>
      </c>
      <c r="H11" s="220">
        <v>10.793137254901962</v>
      </c>
      <c r="I11" s="230">
        <v>10.016388888888889</v>
      </c>
      <c r="J11" s="220">
        <v>7.7960784313725506</v>
      </c>
      <c r="K11" s="220">
        <v>5.7058823529411766</v>
      </c>
      <c r="L11" s="220">
        <v>10.030026703573016</v>
      </c>
      <c r="M11" s="220">
        <v>16.420213014668423</v>
      </c>
      <c r="N11" s="220">
        <v>10.553893893322314</v>
      </c>
      <c r="O11" s="220">
        <v>9.0923285987767972</v>
      </c>
      <c r="Q11" s="2" t="s">
        <v>184</v>
      </c>
      <c r="R11" s="221">
        <v>150.04220000000001</v>
      </c>
      <c r="S11" s="221">
        <v>266.17500000000001</v>
      </c>
      <c r="T11" s="221">
        <v>236.24510000000001</v>
      </c>
      <c r="U11" s="220">
        <v>147.83422500000003</v>
      </c>
      <c r="V11" s="220">
        <v>148.66499999999999</v>
      </c>
      <c r="W11" s="220">
        <v>147.01500000000001</v>
      </c>
      <c r="X11" s="220">
        <v>149.67479999999998</v>
      </c>
      <c r="Y11" s="220">
        <v>203.8674</v>
      </c>
      <c r="Z11" s="220">
        <v>188.02371976936772</v>
      </c>
      <c r="AA11" s="220">
        <v>202.88178722506544</v>
      </c>
      <c r="AB11" s="220">
        <v>240.60830236406252</v>
      </c>
      <c r="AC11" s="220">
        <v>198.63624000000002</v>
      </c>
      <c r="AE11" s="2" t="s">
        <v>184</v>
      </c>
      <c r="AF11" s="220"/>
      <c r="AG11" s="220"/>
      <c r="AH11" s="220"/>
      <c r="AI11" s="220"/>
      <c r="AJ11" s="220"/>
      <c r="AK11" s="220"/>
      <c r="AL11" s="220"/>
      <c r="AM11" s="220"/>
      <c r="AN11" s="220"/>
      <c r="AO11" s="220"/>
      <c r="AP11" s="220"/>
      <c r="AQ11" s="220"/>
      <c r="AS11" s="2" t="s">
        <v>184</v>
      </c>
      <c r="AT11" s="221"/>
      <c r="AU11" s="221"/>
      <c r="AV11" s="221"/>
      <c r="AW11" s="221"/>
      <c r="AX11" s="221"/>
      <c r="AY11" s="221"/>
      <c r="AZ11" s="221"/>
      <c r="BA11" s="221"/>
      <c r="BB11" s="221"/>
      <c r="BC11" s="221"/>
      <c r="BD11" s="221"/>
      <c r="BE11" s="221"/>
      <c r="BG11" s="2" t="s">
        <v>184</v>
      </c>
      <c r="BH11" s="220"/>
      <c r="BI11" s="220"/>
      <c r="BJ11" s="220"/>
      <c r="BK11" s="220"/>
      <c r="BL11" s="220"/>
      <c r="BM11" s="220"/>
      <c r="BN11" s="220"/>
      <c r="BO11" s="220"/>
      <c r="BP11" s="220"/>
      <c r="BQ11" s="220"/>
      <c r="BR11" s="220"/>
      <c r="BS11" s="220"/>
      <c r="BU11" s="2" t="s">
        <v>184</v>
      </c>
      <c r="BV11" s="221"/>
      <c r="BW11" s="221"/>
      <c r="BX11" s="221"/>
      <c r="BY11" s="221"/>
      <c r="BZ11" s="221"/>
      <c r="CA11" s="221"/>
      <c r="CB11" s="221"/>
      <c r="CC11" s="221"/>
      <c r="CD11" s="221"/>
      <c r="CE11" s="221"/>
      <c r="CF11" s="221"/>
      <c r="CG11" s="221"/>
    </row>
    <row r="12" spans="1:85" x14ac:dyDescent="0.25">
      <c r="A12" t="str">
        <f>+C2</f>
        <v>SPOT</v>
      </c>
      <c r="B12" t="s">
        <v>6</v>
      </c>
      <c r="C12" s="2" t="s">
        <v>185</v>
      </c>
      <c r="D12" s="220">
        <v>7.5079999999999982</v>
      </c>
      <c r="E12" s="220">
        <v>7.9499999999999993</v>
      </c>
      <c r="F12" s="220">
        <v>8.6</v>
      </c>
      <c r="G12" s="230">
        <v>10.039999999999999</v>
      </c>
      <c r="H12" s="230">
        <v>11.99</v>
      </c>
      <c r="I12" s="230">
        <v>10.726749999999999</v>
      </c>
      <c r="J12" s="230">
        <v>9.1999999999999993</v>
      </c>
      <c r="K12" s="230">
        <v>8.1999999999999993</v>
      </c>
      <c r="L12" s="230">
        <v>10.746457182399663</v>
      </c>
      <c r="M12" s="220">
        <v>9.5889073700934606</v>
      </c>
      <c r="N12" s="220">
        <v>9.9324663964414324</v>
      </c>
      <c r="O12" s="220">
        <v>8.9661726459476654</v>
      </c>
      <c r="Q12" s="2" t="s">
        <v>185</v>
      </c>
      <c r="R12" s="221">
        <v>350.74799999999999</v>
      </c>
      <c r="S12" s="221">
        <v>294</v>
      </c>
      <c r="T12" s="221">
        <v>279.58000000000004</v>
      </c>
      <c r="U12" s="220">
        <v>304.29000000000002</v>
      </c>
      <c r="V12" s="220">
        <v>306</v>
      </c>
      <c r="W12" s="220">
        <v>291.60000000000002</v>
      </c>
      <c r="X12" s="220">
        <v>281.52</v>
      </c>
      <c r="Y12" s="220">
        <v>281.52</v>
      </c>
      <c r="Z12" s="220">
        <v>205.1167852029466</v>
      </c>
      <c r="AA12" s="220">
        <v>221.32558606370776</v>
      </c>
      <c r="AB12" s="220">
        <v>262.48178439715917</v>
      </c>
      <c r="AC12" s="220">
        <v>216.69408000000001</v>
      </c>
      <c r="AE12" s="2" t="s">
        <v>185</v>
      </c>
      <c r="AF12" s="220"/>
      <c r="AG12" s="220"/>
      <c r="AH12" s="220"/>
      <c r="AI12" s="220"/>
      <c r="AJ12" s="220"/>
      <c r="AK12" s="220"/>
      <c r="AL12" s="220"/>
      <c r="AM12" s="220"/>
      <c r="AN12" s="220"/>
      <c r="AO12" s="220"/>
      <c r="AP12" s="220"/>
      <c r="AQ12" s="220"/>
      <c r="AS12" s="2" t="s">
        <v>185</v>
      </c>
      <c r="AT12" s="221"/>
      <c r="AU12" s="221"/>
      <c r="AV12" s="221"/>
      <c r="AW12" s="221"/>
      <c r="AX12" s="221"/>
      <c r="AY12" s="221"/>
      <c r="AZ12" s="221"/>
      <c r="BA12" s="221"/>
      <c r="BB12" s="221"/>
      <c r="BC12" s="221"/>
      <c r="BD12" s="221"/>
      <c r="BE12" s="221"/>
      <c r="BG12" s="2" t="s">
        <v>185</v>
      </c>
      <c r="BH12" s="220"/>
      <c r="BI12" s="220"/>
      <c r="BJ12" s="220"/>
      <c r="BK12" s="220"/>
      <c r="BL12" s="220"/>
      <c r="BM12" s="220"/>
      <c r="BN12" s="220"/>
      <c r="BO12" s="220"/>
      <c r="BP12" s="220"/>
      <c r="BQ12" s="220"/>
      <c r="BR12" s="220"/>
      <c r="BS12" s="220"/>
      <c r="BU12" s="2" t="s">
        <v>185</v>
      </c>
      <c r="BV12" s="221"/>
      <c r="BW12" s="221"/>
      <c r="BX12" s="221"/>
      <c r="BY12" s="221"/>
      <c r="BZ12" s="221"/>
      <c r="CA12" s="221"/>
      <c r="CB12" s="221"/>
      <c r="CC12" s="221"/>
      <c r="CD12" s="221"/>
      <c r="CE12" s="221"/>
      <c r="CF12" s="221"/>
      <c r="CG12" s="221"/>
    </row>
    <row r="13" spans="1:85" x14ac:dyDescent="0.25">
      <c r="A13" t="str">
        <f>+C2</f>
        <v>SPOT</v>
      </c>
      <c r="B13" t="s">
        <v>6</v>
      </c>
      <c r="C13" s="2" t="s">
        <v>186</v>
      </c>
      <c r="D13" s="220">
        <v>0</v>
      </c>
      <c r="E13" s="220">
        <v>0</v>
      </c>
      <c r="F13" s="220">
        <v>7.8214285714285703</v>
      </c>
      <c r="G13" s="220">
        <v>10.022448979591836</v>
      </c>
      <c r="H13" s="220">
        <v>11.562549019607843</v>
      </c>
      <c r="I13" s="230">
        <v>11.294444444444443</v>
      </c>
      <c r="J13" s="220">
        <v>8.8039215686274517</v>
      </c>
      <c r="K13" s="220">
        <v>7.8039215686274517</v>
      </c>
      <c r="L13" s="220">
        <v>10.848804393660609</v>
      </c>
      <c r="M13" s="220">
        <v>7.7245736503077191</v>
      </c>
      <c r="N13" s="220">
        <v>10.055149727491242</v>
      </c>
      <c r="O13" s="220">
        <v>8.0736360238107725</v>
      </c>
      <c r="Q13" s="2" t="s">
        <v>186</v>
      </c>
      <c r="R13" s="221">
        <v>0</v>
      </c>
      <c r="S13" s="221">
        <v>0</v>
      </c>
      <c r="T13" s="221">
        <v>89.465600000000023</v>
      </c>
      <c r="U13" s="220">
        <v>86.215499999999992</v>
      </c>
      <c r="V13" s="220">
        <v>91.8</v>
      </c>
      <c r="W13" s="220">
        <v>87.48</v>
      </c>
      <c r="X13" s="220">
        <v>70.38</v>
      </c>
      <c r="Y13" s="220">
        <v>70.38</v>
      </c>
      <c r="Z13" s="220">
        <v>68.372261734315529</v>
      </c>
      <c r="AA13" s="220">
        <v>73.775195354569249</v>
      </c>
      <c r="AB13" s="220">
        <v>87.493928132386372</v>
      </c>
      <c r="AC13" s="220">
        <v>72.231359999999995</v>
      </c>
      <c r="AE13" s="2" t="s">
        <v>186</v>
      </c>
      <c r="AF13" s="220"/>
      <c r="AG13" s="220"/>
      <c r="AH13" s="220"/>
      <c r="AI13" s="220"/>
      <c r="AJ13" s="220"/>
      <c r="AK13" s="220"/>
      <c r="AL13" s="220"/>
      <c r="AM13" s="220"/>
      <c r="AN13" s="220"/>
      <c r="AO13" s="220"/>
      <c r="AP13" s="220"/>
      <c r="AQ13" s="220"/>
      <c r="AS13" s="2" t="s">
        <v>186</v>
      </c>
      <c r="AT13" s="221"/>
      <c r="AU13" s="221"/>
      <c r="AV13" s="221"/>
      <c r="AW13" s="221"/>
      <c r="AX13" s="221"/>
      <c r="AY13" s="221"/>
      <c r="AZ13" s="221"/>
      <c r="BA13" s="221"/>
      <c r="BB13" s="221"/>
      <c r="BC13" s="221"/>
      <c r="BD13" s="221"/>
      <c r="BE13" s="221"/>
      <c r="BG13" s="2" t="s">
        <v>186</v>
      </c>
      <c r="BH13" s="220"/>
      <c r="BI13" s="220"/>
      <c r="BJ13" s="220"/>
      <c r="BK13" s="220"/>
      <c r="BL13" s="220"/>
      <c r="BM13" s="220"/>
      <c r="BN13" s="220"/>
      <c r="BO13" s="220"/>
      <c r="BP13" s="220"/>
      <c r="BQ13" s="220"/>
      <c r="BR13" s="220"/>
      <c r="BS13" s="220"/>
      <c r="BU13" s="2" t="s">
        <v>186</v>
      </c>
      <c r="BV13" s="221"/>
      <c r="BW13" s="221"/>
      <c r="BX13" s="221"/>
      <c r="BY13" s="221"/>
      <c r="BZ13" s="221"/>
      <c r="CA13" s="221"/>
      <c r="CB13" s="221"/>
      <c r="CC13" s="221"/>
      <c r="CD13" s="221"/>
      <c r="CE13" s="221"/>
      <c r="CF13" s="221"/>
      <c r="CG13" s="221"/>
    </row>
    <row r="14" spans="1:85" x14ac:dyDescent="0.25">
      <c r="A14" t="str">
        <f>+C2</f>
        <v>SPOT</v>
      </c>
      <c r="B14" t="s">
        <v>6</v>
      </c>
      <c r="C14" s="2" t="s">
        <v>203</v>
      </c>
      <c r="D14" s="220"/>
      <c r="E14" s="220"/>
      <c r="F14" s="220"/>
      <c r="G14" s="220"/>
      <c r="H14" s="220"/>
      <c r="I14" s="220"/>
      <c r="J14" s="220"/>
      <c r="K14" s="220"/>
      <c r="L14" s="220"/>
      <c r="M14" s="220"/>
      <c r="N14" s="220"/>
      <c r="O14" s="220"/>
      <c r="Q14" s="2"/>
      <c r="R14" s="221"/>
      <c r="S14" s="221"/>
      <c r="T14" s="221"/>
      <c r="U14" s="220"/>
      <c r="V14" s="220"/>
      <c r="W14" s="220"/>
      <c r="X14" s="220"/>
      <c r="Y14" s="220"/>
      <c r="Z14" s="220"/>
      <c r="AA14" s="220"/>
      <c r="AB14" s="220"/>
      <c r="AC14" s="220"/>
      <c r="AE14" s="2" t="s">
        <v>203</v>
      </c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S14" s="2"/>
      <c r="AT14" s="221"/>
      <c r="AU14" s="221"/>
      <c r="AV14" s="221"/>
      <c r="AW14" s="220"/>
      <c r="AX14" s="220"/>
      <c r="AY14" s="220"/>
      <c r="AZ14" s="220"/>
      <c r="BA14" s="220"/>
      <c r="BB14" s="220"/>
      <c r="BC14" s="220"/>
      <c r="BD14" s="220"/>
      <c r="BE14" s="220"/>
      <c r="BG14" s="2" t="s">
        <v>203</v>
      </c>
      <c r="BH14" s="220"/>
      <c r="BI14" s="220"/>
      <c r="BJ14" s="220"/>
      <c r="BK14" s="220"/>
      <c r="BL14" s="220"/>
      <c r="BM14" s="220"/>
      <c r="BN14" s="220"/>
      <c r="BO14" s="220"/>
      <c r="BP14" s="220"/>
      <c r="BQ14" s="220"/>
      <c r="BR14" s="220"/>
      <c r="BS14" s="220"/>
      <c r="BU14" s="2"/>
      <c r="BV14" s="221"/>
      <c r="BW14" s="221"/>
      <c r="BX14" s="221"/>
      <c r="BY14" s="220"/>
      <c r="BZ14" s="220"/>
      <c r="CA14" s="220"/>
      <c r="CB14" s="220"/>
      <c r="CC14" s="220"/>
      <c r="CD14" s="220"/>
      <c r="CE14" s="220"/>
      <c r="CF14" s="220"/>
      <c r="CG14" s="220"/>
    </row>
    <row r="15" spans="1:85" x14ac:dyDescent="0.25">
      <c r="A15" t="str">
        <f>+C2</f>
        <v>SPOT</v>
      </c>
      <c r="B15" t="s">
        <v>6</v>
      </c>
      <c r="C15" s="2" t="s">
        <v>204</v>
      </c>
      <c r="D15" s="220"/>
      <c r="E15" s="220"/>
      <c r="F15" s="220"/>
      <c r="G15" s="220"/>
      <c r="H15" s="220"/>
      <c r="I15" s="220"/>
      <c r="J15" s="220"/>
      <c r="K15" s="220"/>
      <c r="L15" s="220"/>
      <c r="M15" s="220"/>
      <c r="N15" s="220"/>
      <c r="O15" s="220"/>
      <c r="Q15" s="2"/>
      <c r="R15" s="221"/>
      <c r="S15" s="221"/>
      <c r="T15" s="221"/>
      <c r="U15" s="220"/>
      <c r="V15" s="220"/>
      <c r="W15" s="220"/>
      <c r="X15" s="220"/>
      <c r="Y15" s="220"/>
      <c r="Z15" s="220"/>
      <c r="AA15" s="220"/>
      <c r="AB15" s="220"/>
      <c r="AC15" s="220"/>
      <c r="AE15" s="2" t="s">
        <v>204</v>
      </c>
      <c r="AF15" s="220"/>
      <c r="AG15" s="220"/>
      <c r="AH15" s="220"/>
      <c r="AI15" s="220"/>
      <c r="AJ15" s="220"/>
      <c r="AK15" s="220"/>
      <c r="AL15" s="220"/>
      <c r="AM15" s="220"/>
      <c r="AN15" s="220"/>
      <c r="AO15" s="220"/>
      <c r="AP15" s="220"/>
      <c r="AQ15" s="220"/>
      <c r="AS15" s="2"/>
      <c r="AT15" s="221"/>
      <c r="AU15" s="221"/>
      <c r="AV15" s="221"/>
      <c r="AW15" s="220"/>
      <c r="AX15" s="220"/>
      <c r="AY15" s="220"/>
      <c r="AZ15" s="220"/>
      <c r="BA15" s="220"/>
      <c r="BB15" s="220"/>
      <c r="BC15" s="220"/>
      <c r="BD15" s="220"/>
      <c r="BE15" s="220"/>
      <c r="BG15" s="2" t="s">
        <v>204</v>
      </c>
      <c r="BH15" s="220"/>
      <c r="BI15" s="220"/>
      <c r="BJ15" s="220"/>
      <c r="BK15" s="220"/>
      <c r="BL15" s="220"/>
      <c r="BM15" s="220"/>
      <c r="BN15" s="220"/>
      <c r="BO15" s="220"/>
      <c r="BP15" s="220"/>
      <c r="BQ15" s="220"/>
      <c r="BR15" s="220"/>
      <c r="BS15" s="220"/>
      <c r="BU15" s="2"/>
      <c r="BV15" s="221"/>
      <c r="BW15" s="221"/>
      <c r="BX15" s="221"/>
      <c r="BY15" s="220"/>
      <c r="BZ15" s="220"/>
      <c r="CA15" s="220"/>
      <c r="CB15" s="220"/>
      <c r="CC15" s="220"/>
      <c r="CD15" s="220"/>
      <c r="CE15" s="220"/>
      <c r="CF15" s="220"/>
      <c r="CG15" s="220"/>
    </row>
    <row r="16" spans="1:85" x14ac:dyDescent="0.25">
      <c r="A16" t="str">
        <f>+C2</f>
        <v>SPOT</v>
      </c>
      <c r="B16" t="s">
        <v>6</v>
      </c>
      <c r="C16" s="2" t="s">
        <v>205</v>
      </c>
      <c r="D16" s="220"/>
      <c r="E16" s="220"/>
      <c r="F16" s="220"/>
      <c r="G16" s="220"/>
      <c r="H16" s="220"/>
      <c r="I16" s="220"/>
      <c r="J16" s="220"/>
      <c r="K16" s="220"/>
      <c r="L16" s="220"/>
      <c r="M16" s="220"/>
      <c r="N16" s="220"/>
      <c r="O16" s="220"/>
      <c r="Q16" s="2"/>
      <c r="R16" s="221"/>
      <c r="S16" s="221"/>
      <c r="T16" s="221"/>
      <c r="U16" s="220"/>
      <c r="V16" s="220"/>
      <c r="W16" s="220"/>
      <c r="X16" s="220"/>
      <c r="Y16" s="220"/>
      <c r="Z16" s="220"/>
      <c r="AA16" s="220"/>
      <c r="AB16" s="220"/>
      <c r="AC16" s="220"/>
      <c r="AE16" s="2" t="s">
        <v>205</v>
      </c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S16" s="2"/>
      <c r="AT16" s="221"/>
      <c r="AU16" s="221"/>
      <c r="AV16" s="221"/>
      <c r="AW16" s="220"/>
      <c r="AX16" s="220"/>
      <c r="AY16" s="220"/>
      <c r="AZ16" s="220"/>
      <c r="BA16" s="220"/>
      <c r="BB16" s="220"/>
      <c r="BC16" s="220"/>
      <c r="BD16" s="220"/>
      <c r="BE16" s="220"/>
      <c r="BG16" s="2" t="s">
        <v>205</v>
      </c>
      <c r="BH16" s="220"/>
      <c r="BI16" s="220"/>
      <c r="BJ16" s="220"/>
      <c r="BK16" s="220"/>
      <c r="BL16" s="220"/>
      <c r="BM16" s="220"/>
      <c r="BN16" s="220"/>
      <c r="BO16" s="220"/>
      <c r="BP16" s="220"/>
      <c r="BQ16" s="220"/>
      <c r="BR16" s="220"/>
      <c r="BS16" s="220"/>
      <c r="BU16" s="2"/>
      <c r="BV16" s="221"/>
      <c r="BW16" s="221"/>
      <c r="BX16" s="221"/>
      <c r="BY16" s="220"/>
      <c r="BZ16" s="220"/>
      <c r="CA16" s="220"/>
      <c r="CB16" s="220"/>
      <c r="CC16" s="220"/>
      <c r="CD16" s="220"/>
      <c r="CE16" s="220"/>
      <c r="CF16" s="220"/>
      <c r="CG16" s="220"/>
    </row>
    <row r="17" spans="1:85" x14ac:dyDescent="0.25">
      <c r="A17" t="str">
        <f>+C2</f>
        <v>SPOT</v>
      </c>
      <c r="B17" t="s">
        <v>6</v>
      </c>
      <c r="C17" s="2" t="s">
        <v>206</v>
      </c>
      <c r="D17" s="220"/>
      <c r="E17" s="220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Q17" s="2"/>
      <c r="R17" s="221"/>
      <c r="S17" s="221"/>
      <c r="T17" s="221"/>
      <c r="U17" s="220"/>
      <c r="V17" s="220"/>
      <c r="W17" s="220"/>
      <c r="X17" s="220"/>
      <c r="Y17" s="220"/>
      <c r="Z17" s="220"/>
      <c r="AA17" s="220"/>
      <c r="AB17" s="220"/>
      <c r="AC17" s="220"/>
      <c r="AE17" s="2" t="s">
        <v>206</v>
      </c>
      <c r="AF17" s="220"/>
      <c r="AG17" s="220"/>
      <c r="AH17" s="220"/>
      <c r="AI17" s="220"/>
      <c r="AJ17" s="220"/>
      <c r="AK17" s="220"/>
      <c r="AL17" s="220"/>
      <c r="AM17" s="220"/>
      <c r="AN17" s="220"/>
      <c r="AO17" s="220"/>
      <c r="AP17" s="220"/>
      <c r="AQ17" s="220"/>
      <c r="AS17" s="2"/>
      <c r="AT17" s="221"/>
      <c r="AU17" s="221"/>
      <c r="AV17" s="221"/>
      <c r="AW17" s="220"/>
      <c r="AX17" s="220"/>
      <c r="AY17" s="220"/>
      <c r="AZ17" s="220"/>
      <c r="BA17" s="220"/>
      <c r="BB17" s="220"/>
      <c r="BC17" s="220"/>
      <c r="BD17" s="220"/>
      <c r="BE17" s="220"/>
      <c r="BG17" s="2" t="s">
        <v>206</v>
      </c>
      <c r="BH17" s="220"/>
      <c r="BI17" s="220"/>
      <c r="BJ17" s="220"/>
      <c r="BK17" s="220"/>
      <c r="BL17" s="220"/>
      <c r="BM17" s="220"/>
      <c r="BN17" s="220"/>
      <c r="BO17" s="220"/>
      <c r="BP17" s="220"/>
      <c r="BQ17" s="220"/>
      <c r="BR17" s="220"/>
      <c r="BS17" s="220"/>
      <c r="BU17" s="2"/>
      <c r="BV17" s="221"/>
      <c r="BW17" s="221"/>
      <c r="BX17" s="221"/>
      <c r="BY17" s="220"/>
      <c r="BZ17" s="220"/>
      <c r="CA17" s="220"/>
      <c r="CB17" s="220"/>
      <c r="CC17" s="220"/>
      <c r="CD17" s="220"/>
      <c r="CE17" s="220"/>
      <c r="CF17" s="220"/>
      <c r="CG17" s="220"/>
    </row>
    <row r="18" spans="1:85" x14ac:dyDescent="0.25">
      <c r="A18" t="str">
        <f>+C2</f>
        <v>SPOT</v>
      </c>
      <c r="B18" t="s">
        <v>6</v>
      </c>
      <c r="C18" s="2" t="s">
        <v>207</v>
      </c>
      <c r="D18" s="220"/>
      <c r="E18" s="220"/>
      <c r="F18" s="220"/>
      <c r="G18" s="220"/>
      <c r="H18" s="220"/>
      <c r="I18" s="220"/>
      <c r="J18" s="220"/>
      <c r="K18" s="220"/>
      <c r="L18" s="220"/>
      <c r="M18" s="220"/>
      <c r="N18" s="220"/>
      <c r="O18" s="220"/>
      <c r="Q18" s="2"/>
      <c r="R18" s="221"/>
      <c r="S18" s="221"/>
      <c r="T18" s="221"/>
      <c r="U18" s="220"/>
      <c r="V18" s="220"/>
      <c r="W18" s="220"/>
      <c r="X18" s="220"/>
      <c r="Y18" s="220"/>
      <c r="Z18" s="220"/>
      <c r="AA18" s="220"/>
      <c r="AB18" s="220"/>
      <c r="AC18" s="220"/>
      <c r="AE18" s="2" t="s">
        <v>207</v>
      </c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S18" s="2"/>
      <c r="AT18" s="221"/>
      <c r="AU18" s="221"/>
      <c r="AV18" s="221"/>
      <c r="AW18" s="220"/>
      <c r="AX18" s="220"/>
      <c r="AY18" s="220"/>
      <c r="AZ18" s="220"/>
      <c r="BA18" s="220"/>
      <c r="BB18" s="220"/>
      <c r="BC18" s="220"/>
      <c r="BD18" s="220"/>
      <c r="BE18" s="220"/>
      <c r="BG18" s="2" t="s">
        <v>207</v>
      </c>
      <c r="BH18" s="220"/>
      <c r="BI18" s="220"/>
      <c r="BJ18" s="220"/>
      <c r="BK18" s="220"/>
      <c r="BL18" s="220"/>
      <c r="BM18" s="220"/>
      <c r="BN18" s="220"/>
      <c r="BO18" s="220"/>
      <c r="BP18" s="220"/>
      <c r="BQ18" s="220"/>
      <c r="BR18" s="220"/>
      <c r="BS18" s="220"/>
      <c r="BU18" s="2"/>
      <c r="BV18" s="221"/>
      <c r="BW18" s="221"/>
      <c r="BX18" s="221"/>
      <c r="BY18" s="220"/>
      <c r="BZ18" s="220"/>
      <c r="CA18" s="220"/>
      <c r="CB18" s="220"/>
      <c r="CC18" s="220"/>
      <c r="CD18" s="220"/>
      <c r="CE18" s="220"/>
      <c r="CF18" s="220"/>
      <c r="CG18" s="220"/>
    </row>
    <row r="19" spans="1:85" x14ac:dyDescent="0.25">
      <c r="A19" t="str">
        <f>+C2</f>
        <v>SPOT</v>
      </c>
      <c r="B19" t="s">
        <v>6</v>
      </c>
      <c r="C19" s="2" t="s">
        <v>208</v>
      </c>
      <c r="D19" s="220"/>
      <c r="E19" s="220"/>
      <c r="F19" s="220"/>
      <c r="G19" s="220"/>
      <c r="H19" s="220"/>
      <c r="I19" s="220"/>
      <c r="J19" s="220"/>
      <c r="K19" s="220"/>
      <c r="L19" s="220"/>
      <c r="M19" s="220"/>
      <c r="N19" s="220"/>
      <c r="O19" s="220"/>
      <c r="Q19" s="2"/>
      <c r="R19" s="221"/>
      <c r="S19" s="221"/>
      <c r="T19" s="221"/>
      <c r="U19" s="220"/>
      <c r="V19" s="220"/>
      <c r="W19" s="220"/>
      <c r="X19" s="220"/>
      <c r="Y19" s="220"/>
      <c r="Z19" s="220"/>
      <c r="AA19" s="220"/>
      <c r="AB19" s="220"/>
      <c r="AC19" s="220"/>
      <c r="AE19" s="2" t="s">
        <v>208</v>
      </c>
      <c r="AF19" s="220"/>
      <c r="AG19" s="220"/>
      <c r="AH19" s="220"/>
      <c r="AI19" s="220"/>
      <c r="AJ19" s="220"/>
      <c r="AK19" s="220"/>
      <c r="AL19" s="220"/>
      <c r="AM19" s="220"/>
      <c r="AN19" s="220"/>
      <c r="AO19" s="220"/>
      <c r="AP19" s="220"/>
      <c r="AQ19" s="220"/>
      <c r="AS19" s="2"/>
      <c r="AT19" s="221"/>
      <c r="AU19" s="221"/>
      <c r="AV19" s="221"/>
      <c r="AW19" s="220"/>
      <c r="AX19" s="220"/>
      <c r="AY19" s="220"/>
      <c r="AZ19" s="220"/>
      <c r="BA19" s="220"/>
      <c r="BB19" s="220"/>
      <c r="BC19" s="220"/>
      <c r="BD19" s="220"/>
      <c r="BE19" s="220"/>
      <c r="BG19" s="2" t="s">
        <v>208</v>
      </c>
      <c r="BH19" s="220"/>
      <c r="BI19" s="220"/>
      <c r="BJ19" s="220"/>
      <c r="BK19" s="220"/>
      <c r="BL19" s="220"/>
      <c r="BM19" s="220"/>
      <c r="BN19" s="220"/>
      <c r="BO19" s="220"/>
      <c r="BP19" s="220"/>
      <c r="BQ19" s="220"/>
      <c r="BR19" s="220"/>
      <c r="BS19" s="220"/>
      <c r="BU19" s="2"/>
      <c r="BV19" s="221"/>
      <c r="BW19" s="221"/>
      <c r="BX19" s="221"/>
      <c r="BY19" s="220"/>
      <c r="BZ19" s="220"/>
      <c r="CA19" s="220"/>
      <c r="CB19" s="220"/>
      <c r="CC19" s="220"/>
      <c r="CD19" s="220"/>
      <c r="CE19" s="220"/>
      <c r="CF19" s="220"/>
      <c r="CG19" s="220"/>
    </row>
    <row r="20" spans="1:85" x14ac:dyDescent="0.25">
      <c r="C20" s="222" t="s">
        <v>187</v>
      </c>
      <c r="D20" s="361">
        <f t="shared" ref="D20:O20" si="6">+IFERROR((SUMPRODUCT(D5:D13,R5:R13)/R20),0)</f>
        <v>9.2643153612908833</v>
      </c>
      <c r="E20" s="361">
        <f t="shared" si="6"/>
        <v>9.2497867960293796</v>
      </c>
      <c r="F20" s="361">
        <f t="shared" si="6"/>
        <v>9.9406517850762999</v>
      </c>
      <c r="G20" s="361">
        <f t="shared" si="6"/>
        <v>12.26683683000568</v>
      </c>
      <c r="H20" s="361">
        <f t="shared" si="6"/>
        <v>14.265476891013856</v>
      </c>
      <c r="I20" s="361">
        <f t="shared" si="6"/>
        <v>13.463427851441573</v>
      </c>
      <c r="J20" s="361">
        <f t="shared" si="6"/>
        <v>9.7669597160705237</v>
      </c>
      <c r="K20" s="361">
        <f t="shared" si="6"/>
        <v>9.0304525271910627</v>
      </c>
      <c r="L20" s="361">
        <f t="shared" si="6"/>
        <v>11.227545366292318</v>
      </c>
      <c r="M20" s="361">
        <f t="shared" si="6"/>
        <v>12.555162166414727</v>
      </c>
      <c r="N20" s="361">
        <f t="shared" si="6"/>
        <v>12.264320672411298</v>
      </c>
      <c r="O20" s="361">
        <f t="shared" si="6"/>
        <v>11.044014685126585</v>
      </c>
      <c r="Q20" s="222" t="s">
        <v>187</v>
      </c>
      <c r="R20" s="369">
        <f t="shared" ref="R20:AC20" si="7">SUM(R5:R19)</f>
        <v>4073.034364183628</v>
      </c>
      <c r="S20" s="369">
        <f t="shared" si="7"/>
        <v>4165.4970000000003</v>
      </c>
      <c r="T20" s="369">
        <f t="shared" si="7"/>
        <v>3912.7221000000004</v>
      </c>
      <c r="U20" s="369">
        <f t="shared" si="7"/>
        <v>2714.7739499999998</v>
      </c>
      <c r="V20" s="369">
        <f t="shared" si="7"/>
        <v>2773.38</v>
      </c>
      <c r="W20" s="369">
        <f t="shared" si="7"/>
        <v>2895.5879999999997</v>
      </c>
      <c r="X20" s="369">
        <f t="shared" si="7"/>
        <v>2885.1107999999999</v>
      </c>
      <c r="Y20" s="369">
        <f t="shared" si="7"/>
        <v>3767.9106000000006</v>
      </c>
      <c r="Z20" s="369">
        <f t="shared" si="7"/>
        <v>3418.6130867157767</v>
      </c>
      <c r="AA20" s="369">
        <f t="shared" si="7"/>
        <v>3688.759767728463</v>
      </c>
      <c r="AB20" s="369">
        <f t="shared" si="7"/>
        <v>4374.6964066193195</v>
      </c>
      <c r="AC20" s="369">
        <f t="shared" si="7"/>
        <v>3611.5680000000002</v>
      </c>
      <c r="AE20" s="222" t="s">
        <v>187</v>
      </c>
      <c r="AF20" s="361">
        <f t="shared" ref="AF20:AQ20" si="8">+IFERROR((SUMPRODUCT(AF5:AF13,AT5:AT13)/AT20),0)</f>
        <v>9.5431196053091654</v>
      </c>
      <c r="AG20" s="361">
        <f t="shared" si="8"/>
        <v>9.5403345108980542</v>
      </c>
      <c r="AH20" s="361">
        <f t="shared" si="8"/>
        <v>10.251032162732386</v>
      </c>
      <c r="AI20" s="361">
        <f t="shared" si="8"/>
        <v>12.909766071670832</v>
      </c>
      <c r="AJ20" s="361">
        <f t="shared" si="8"/>
        <v>14.961472303407019</v>
      </c>
      <c r="AK20" s="361">
        <f t="shared" si="8"/>
        <v>14.156678941511927</v>
      </c>
      <c r="AL20" s="361">
        <f t="shared" si="8"/>
        <v>10.046551326412921</v>
      </c>
      <c r="AM20" s="361">
        <f t="shared" si="8"/>
        <v>9.3711551526225794</v>
      </c>
      <c r="AN20" s="361">
        <f t="shared" si="8"/>
        <v>11.369035268500017</v>
      </c>
      <c r="AO20" s="361">
        <f t="shared" si="8"/>
        <v>12.615759671541694</v>
      </c>
      <c r="AP20" s="361">
        <f t="shared" si="8"/>
        <v>12.569535060289956</v>
      </c>
      <c r="AQ20" s="361">
        <f t="shared" si="8"/>
        <v>11.399781113386643</v>
      </c>
      <c r="AS20" s="222" t="s">
        <v>187</v>
      </c>
      <c r="AT20" s="369">
        <f t="shared" ref="AT20:BE20" si="9">SUM(AT5:AT19)</f>
        <v>3572.2441641836281</v>
      </c>
      <c r="AU20" s="369">
        <f t="shared" si="9"/>
        <v>3605.3220000000001</v>
      </c>
      <c r="AV20" s="369">
        <f t="shared" si="9"/>
        <v>3265.4944000000005</v>
      </c>
      <c r="AW20" s="369">
        <f t="shared" si="9"/>
        <v>2136.1158</v>
      </c>
      <c r="AX20" s="369">
        <f t="shared" si="9"/>
        <v>2186.37</v>
      </c>
      <c r="AY20" s="369">
        <f t="shared" si="9"/>
        <v>2329.3980000000001</v>
      </c>
      <c r="AZ20" s="369">
        <f t="shared" si="9"/>
        <v>2313.1559999999999</v>
      </c>
      <c r="BA20" s="369">
        <f t="shared" si="9"/>
        <v>3141.7632000000003</v>
      </c>
      <c r="BB20" s="369">
        <f t="shared" si="9"/>
        <v>2905.8211237084101</v>
      </c>
      <c r="BC20" s="369">
        <f t="shared" si="9"/>
        <v>3135.4458025691933</v>
      </c>
      <c r="BD20" s="369">
        <f t="shared" si="9"/>
        <v>3718.4919456264215</v>
      </c>
      <c r="BE20" s="369">
        <f t="shared" si="9"/>
        <v>3069.8328000000006</v>
      </c>
      <c r="BG20" s="222" t="s">
        <v>187</v>
      </c>
      <c r="BH20" s="361">
        <f t="shared" ref="BH20" si="10">+IFERROR((SUMPRODUCT(BH5:BH13,BV5:BV13)/BV20),0)</f>
        <v>9.5431196053091654</v>
      </c>
      <c r="BI20" s="361">
        <f t="shared" ref="BI20" si="11">+IFERROR((SUMPRODUCT(BI5:BI13,BW5:BW13)/BW20),0)</f>
        <v>9.5403345108980542</v>
      </c>
      <c r="BJ20" s="361">
        <f t="shared" ref="BJ20" si="12">+IFERROR((SUMPRODUCT(BJ5:BJ13,BX5:BX13)/BX20),0)</f>
        <v>10.236528071790845</v>
      </c>
      <c r="BK20" s="361">
        <f t="shared" ref="BK20" si="13">+IFERROR((SUMPRODUCT(BK5:BK13,BY5:BY13)/BY20),0)</f>
        <v>12.879831750945746</v>
      </c>
      <c r="BL20" s="361">
        <f t="shared" ref="BL20" si="14">+IFERROR((SUMPRODUCT(BL5:BL13,BZ5:BZ13)/BZ20),0)</f>
        <v>14.921379823657393</v>
      </c>
      <c r="BM20" s="361">
        <f t="shared" ref="BM20" si="15">+IFERROR((SUMPRODUCT(BM5:BM13,CA5:CA13)/CA20),0)</f>
        <v>14.094163778074044</v>
      </c>
      <c r="BN20" s="361">
        <f t="shared" ref="BN20" si="16">+IFERROR((SUMPRODUCT(BN5:BN13,CB5:CB13)/CB20),0)</f>
        <v>9.9861216612629313</v>
      </c>
      <c r="BO20" s="361">
        <f t="shared" ref="BO20" si="17">+IFERROR((SUMPRODUCT(BO5:BO13,CC5:CC13)/CC20),0)</f>
        <v>9.3411123140462742</v>
      </c>
      <c r="BP20" s="361">
        <f t="shared" ref="BP20" si="18">+IFERROR((SUMPRODUCT(BP5:BP13,CD5:CD13)/CD20),0)</f>
        <v>11.345815466796081</v>
      </c>
      <c r="BQ20" s="361">
        <f t="shared" ref="BQ20" si="19">+IFERROR((SUMPRODUCT(BQ5:BQ13,CE5:CE13)/CE20),0)</f>
        <v>12.626849173868441</v>
      </c>
      <c r="BR20" s="361">
        <f t="shared" ref="BR20" si="20">+IFERROR((SUMPRODUCT(BR5:BR13,CF5:CF13)/CF20),0)</f>
        <v>12.585902346754057</v>
      </c>
      <c r="BS20" s="361">
        <f t="shared" ref="BS20" si="21">+IFERROR((SUMPRODUCT(BS5:BS13,CG5:CG13)/CG20),0)</f>
        <v>11.380917379145417</v>
      </c>
      <c r="BU20" s="222" t="s">
        <v>187</v>
      </c>
      <c r="BV20" s="369">
        <f t="shared" ref="BV20:CG20" si="22">SUM(BV5:BV19)</f>
        <v>3572.2441641836281</v>
      </c>
      <c r="BW20" s="369">
        <f t="shared" si="22"/>
        <v>3605.3220000000001</v>
      </c>
      <c r="BX20" s="369">
        <f t="shared" si="22"/>
        <v>3307.4314000000004</v>
      </c>
      <c r="BY20" s="369">
        <f t="shared" si="22"/>
        <v>2176.434225</v>
      </c>
      <c r="BZ20" s="369">
        <f t="shared" si="22"/>
        <v>2226.915</v>
      </c>
      <c r="CA20" s="369">
        <f t="shared" si="22"/>
        <v>2369.4929999999999</v>
      </c>
      <c r="CB20" s="369">
        <f t="shared" si="22"/>
        <v>2383.5360000000001</v>
      </c>
      <c r="CC20" s="369">
        <f t="shared" si="22"/>
        <v>3212.1432000000004</v>
      </c>
      <c r="CD20" s="369">
        <f t="shared" si="22"/>
        <v>2957.1003200091468</v>
      </c>
      <c r="CE20" s="369">
        <f t="shared" si="22"/>
        <v>3190.7771990851202</v>
      </c>
      <c r="CF20" s="369">
        <f t="shared" si="22"/>
        <v>3784.1123917257114</v>
      </c>
      <c r="CG20" s="369">
        <f t="shared" si="22"/>
        <v>3124.0063200000004</v>
      </c>
    </row>
    <row r="21" spans="1:85" x14ac:dyDescent="0.25">
      <c r="C21" s="270" t="s">
        <v>126</v>
      </c>
      <c r="L21" s="203"/>
      <c r="M21" s="203"/>
      <c r="Z21" s="203"/>
      <c r="AA21" s="203"/>
      <c r="AE21" s="270" t="s">
        <v>126</v>
      </c>
      <c r="AN21" s="203"/>
      <c r="AO21" s="203"/>
      <c r="AT21"/>
      <c r="AU21"/>
      <c r="AV21"/>
      <c r="AW21"/>
      <c r="AX21"/>
      <c r="AY21"/>
      <c r="AZ21"/>
      <c r="BA21"/>
      <c r="BB21" s="203"/>
      <c r="BC21" s="203"/>
      <c r="BD21"/>
      <c r="BE21"/>
      <c r="BG21" s="270" t="s">
        <v>126</v>
      </c>
      <c r="BP21" s="203"/>
      <c r="BQ21" s="203"/>
      <c r="CD21" s="203"/>
      <c r="CE21" s="203"/>
    </row>
    <row r="22" spans="1:85" x14ac:dyDescent="0.25">
      <c r="C22" s="218" t="s">
        <v>7</v>
      </c>
      <c r="D22" s="219" t="s">
        <v>43</v>
      </c>
      <c r="E22" s="219" t="s">
        <v>44</v>
      </c>
      <c r="F22" s="219" t="s">
        <v>45</v>
      </c>
      <c r="G22" s="219" t="s">
        <v>46</v>
      </c>
      <c r="H22" s="219" t="s">
        <v>47</v>
      </c>
      <c r="I22" s="219" t="s">
        <v>48</v>
      </c>
      <c r="J22" s="219" t="s">
        <v>49</v>
      </c>
      <c r="K22" s="219" t="s">
        <v>50</v>
      </c>
      <c r="L22" s="219" t="s">
        <v>177</v>
      </c>
      <c r="M22" s="219" t="s">
        <v>52</v>
      </c>
      <c r="N22" s="219" t="s">
        <v>53</v>
      </c>
      <c r="O22" s="219" t="s">
        <v>54</v>
      </c>
      <c r="R22" s="219" t="s">
        <v>43</v>
      </c>
      <c r="S22" s="219" t="s">
        <v>44</v>
      </c>
      <c r="T22" s="219" t="s">
        <v>45</v>
      </c>
      <c r="U22" s="219" t="s">
        <v>46</v>
      </c>
      <c r="V22" s="219" t="s">
        <v>47</v>
      </c>
      <c r="W22" s="219" t="s">
        <v>48</v>
      </c>
      <c r="X22" s="219" t="s">
        <v>49</v>
      </c>
      <c r="Y22" s="219" t="s">
        <v>50</v>
      </c>
      <c r="Z22" s="219" t="s">
        <v>177</v>
      </c>
      <c r="AA22" s="219" t="s">
        <v>52</v>
      </c>
      <c r="AB22" s="219" t="s">
        <v>53</v>
      </c>
      <c r="AC22" s="219" t="s">
        <v>54</v>
      </c>
      <c r="AE22" s="218" t="s">
        <v>7</v>
      </c>
      <c r="AF22" s="219" t="s">
        <v>43</v>
      </c>
      <c r="AG22" s="219" t="s">
        <v>44</v>
      </c>
      <c r="AH22" s="219" t="s">
        <v>45</v>
      </c>
      <c r="AI22" s="219" t="s">
        <v>46</v>
      </c>
      <c r="AJ22" s="219" t="s">
        <v>47</v>
      </c>
      <c r="AK22" s="219" t="s">
        <v>48</v>
      </c>
      <c r="AL22" s="219" t="s">
        <v>49</v>
      </c>
      <c r="AM22" s="219" t="s">
        <v>50</v>
      </c>
      <c r="AN22" s="219" t="s">
        <v>177</v>
      </c>
      <c r="AO22" s="219" t="s">
        <v>52</v>
      </c>
      <c r="AP22" s="219" t="s">
        <v>53</v>
      </c>
      <c r="AQ22" s="219" t="s">
        <v>54</v>
      </c>
      <c r="AT22" s="219" t="s">
        <v>43</v>
      </c>
      <c r="AU22" s="219" t="s">
        <v>44</v>
      </c>
      <c r="AV22" s="219" t="s">
        <v>45</v>
      </c>
      <c r="AW22" s="219" t="s">
        <v>46</v>
      </c>
      <c r="AX22" s="219" t="s">
        <v>47</v>
      </c>
      <c r="AY22" s="219" t="s">
        <v>48</v>
      </c>
      <c r="AZ22" s="219" t="s">
        <v>49</v>
      </c>
      <c r="BA22" s="219" t="s">
        <v>50</v>
      </c>
      <c r="BB22" s="219" t="s">
        <v>177</v>
      </c>
      <c r="BC22" s="219" t="s">
        <v>52</v>
      </c>
      <c r="BD22" s="219" t="s">
        <v>53</v>
      </c>
      <c r="BE22" s="219" t="s">
        <v>54</v>
      </c>
      <c r="BG22" s="218" t="s">
        <v>7</v>
      </c>
      <c r="BH22" s="219" t="s">
        <v>43</v>
      </c>
      <c r="BI22" s="219" t="s">
        <v>44</v>
      </c>
      <c r="BJ22" s="219" t="s">
        <v>45</v>
      </c>
      <c r="BK22" s="219" t="s">
        <v>46</v>
      </c>
      <c r="BL22" s="219" t="s">
        <v>47</v>
      </c>
      <c r="BM22" s="219" t="s">
        <v>48</v>
      </c>
      <c r="BN22" s="219" t="s">
        <v>49</v>
      </c>
      <c r="BO22" s="219" t="s">
        <v>50</v>
      </c>
      <c r="BP22" s="219" t="s">
        <v>177</v>
      </c>
      <c r="BQ22" s="219" t="s">
        <v>52</v>
      </c>
      <c r="BR22" s="219" t="s">
        <v>53</v>
      </c>
      <c r="BS22" s="219" t="s">
        <v>54</v>
      </c>
      <c r="BV22" s="219" t="s">
        <v>43</v>
      </c>
      <c r="BW22" s="219" t="s">
        <v>44</v>
      </c>
      <c r="BX22" s="219" t="s">
        <v>45</v>
      </c>
      <c r="BY22" s="219" t="s">
        <v>46</v>
      </c>
      <c r="BZ22" s="219" t="s">
        <v>47</v>
      </c>
      <c r="CA22" s="219" t="s">
        <v>48</v>
      </c>
      <c r="CB22" s="219" t="s">
        <v>49</v>
      </c>
      <c r="CC22" s="219" t="s">
        <v>50</v>
      </c>
      <c r="CD22" s="219" t="s">
        <v>177</v>
      </c>
      <c r="CE22" s="219" t="s">
        <v>52</v>
      </c>
      <c r="CF22" s="219" t="s">
        <v>53</v>
      </c>
      <c r="CG22" s="219" t="s">
        <v>54</v>
      </c>
    </row>
    <row r="23" spans="1:85" x14ac:dyDescent="0.25">
      <c r="A23" t="str">
        <f>+C2</f>
        <v>SPOT</v>
      </c>
      <c r="B23" t="s">
        <v>7</v>
      </c>
      <c r="C23" s="2" t="s">
        <v>178</v>
      </c>
      <c r="D23" s="220">
        <v>29.81818181818182</v>
      </c>
      <c r="E23" s="220">
        <v>29.81818181818182</v>
      </c>
      <c r="F23" s="220">
        <v>31.563636363636366</v>
      </c>
      <c r="G23" s="230">
        <v>47.556862745098044</v>
      </c>
      <c r="H23" s="230">
        <v>57.436326530612241</v>
      </c>
      <c r="I23" s="230">
        <v>57.117065217391314</v>
      </c>
      <c r="J23" s="230">
        <v>33.142857142857146</v>
      </c>
      <c r="K23" s="230">
        <v>21.959183673469386</v>
      </c>
      <c r="L23" s="230">
        <v>40.056016165499507</v>
      </c>
      <c r="M23" s="220">
        <v>46.346520446331787</v>
      </c>
      <c r="N23" s="220">
        <v>48.312812091386256</v>
      </c>
      <c r="O23" s="220">
        <v>42.863953580596267</v>
      </c>
      <c r="Q23" s="2" t="s">
        <v>178</v>
      </c>
      <c r="R23" s="221">
        <v>651.61184000000003</v>
      </c>
      <c r="S23" s="221">
        <v>615.38400000000001</v>
      </c>
      <c r="T23" s="221">
        <v>552.68972000000008</v>
      </c>
      <c r="U23" s="220">
        <v>461.34090000000003</v>
      </c>
      <c r="V23" s="220">
        <v>446.88</v>
      </c>
      <c r="W23" s="220">
        <v>432.63000000000005</v>
      </c>
      <c r="X23" s="220">
        <v>496.78159999999997</v>
      </c>
      <c r="Y23" s="220">
        <v>676.6508</v>
      </c>
      <c r="Z23" s="220">
        <v>624.06446739850742</v>
      </c>
      <c r="AA23" s="220">
        <v>467.24290391227186</v>
      </c>
      <c r="AB23" s="220">
        <v>554.12821150511354</v>
      </c>
      <c r="AC23" s="220">
        <v>457.46527999999995</v>
      </c>
      <c r="AE23" s="2" t="s">
        <v>178</v>
      </c>
      <c r="AF23" s="220">
        <f t="shared" ref="AF23:AQ27" si="23">+D23</f>
        <v>29.81818181818182</v>
      </c>
      <c r="AG23" s="220">
        <f t="shared" si="23"/>
        <v>29.81818181818182</v>
      </c>
      <c r="AH23" s="220">
        <f t="shared" si="23"/>
        <v>31.563636363636366</v>
      </c>
      <c r="AI23" s="220">
        <f t="shared" si="23"/>
        <v>47.556862745098044</v>
      </c>
      <c r="AJ23" s="220">
        <f t="shared" si="23"/>
        <v>57.436326530612241</v>
      </c>
      <c r="AK23" s="220">
        <f t="shared" si="23"/>
        <v>57.117065217391314</v>
      </c>
      <c r="AL23" s="220">
        <f t="shared" si="23"/>
        <v>33.142857142857146</v>
      </c>
      <c r="AM23" s="220">
        <f t="shared" si="23"/>
        <v>21.959183673469386</v>
      </c>
      <c r="AN23" s="220">
        <f t="shared" si="23"/>
        <v>40.056016165499507</v>
      </c>
      <c r="AO23" s="220">
        <f t="shared" si="23"/>
        <v>46.346520446331787</v>
      </c>
      <c r="AP23" s="220">
        <f t="shared" si="23"/>
        <v>48.312812091386256</v>
      </c>
      <c r="AQ23" s="220">
        <f t="shared" si="23"/>
        <v>42.863953580596267</v>
      </c>
      <c r="AS23" s="2" t="s">
        <v>178</v>
      </c>
      <c r="AT23" s="220">
        <f t="shared" ref="AT23:BE27" si="24">+R23</f>
        <v>651.61184000000003</v>
      </c>
      <c r="AU23" s="220">
        <f t="shared" si="24"/>
        <v>615.38400000000001</v>
      </c>
      <c r="AV23" s="220">
        <f t="shared" si="24"/>
        <v>552.68972000000008</v>
      </c>
      <c r="AW23" s="220">
        <f t="shared" si="24"/>
        <v>461.34090000000003</v>
      </c>
      <c r="AX23" s="220">
        <f t="shared" si="24"/>
        <v>446.88</v>
      </c>
      <c r="AY23" s="220">
        <f t="shared" si="24"/>
        <v>432.63000000000005</v>
      </c>
      <c r="AZ23" s="220">
        <f t="shared" si="24"/>
        <v>496.78159999999997</v>
      </c>
      <c r="BA23" s="220">
        <f t="shared" si="24"/>
        <v>676.6508</v>
      </c>
      <c r="BB23" s="220">
        <f t="shared" si="24"/>
        <v>624.06446739850742</v>
      </c>
      <c r="BC23" s="220">
        <f t="shared" si="24"/>
        <v>467.24290391227186</v>
      </c>
      <c r="BD23" s="220">
        <f t="shared" si="24"/>
        <v>554.12821150511354</v>
      </c>
      <c r="BE23" s="220">
        <f t="shared" si="24"/>
        <v>457.46527999999995</v>
      </c>
      <c r="BG23" s="2" t="s">
        <v>178</v>
      </c>
      <c r="BH23" s="220">
        <f>+D23</f>
        <v>29.81818181818182</v>
      </c>
      <c r="BI23" s="220">
        <f t="shared" ref="BI23:BS28" si="25">+E23</f>
        <v>29.81818181818182</v>
      </c>
      <c r="BJ23" s="220">
        <f t="shared" si="25"/>
        <v>31.563636363636366</v>
      </c>
      <c r="BK23" s="220">
        <f t="shared" si="25"/>
        <v>47.556862745098044</v>
      </c>
      <c r="BL23" s="220">
        <f t="shared" si="25"/>
        <v>57.436326530612241</v>
      </c>
      <c r="BM23" s="220">
        <f t="shared" si="25"/>
        <v>57.117065217391314</v>
      </c>
      <c r="BN23" s="220">
        <f t="shared" si="25"/>
        <v>33.142857142857146</v>
      </c>
      <c r="BO23" s="220">
        <f t="shared" si="25"/>
        <v>21.959183673469386</v>
      </c>
      <c r="BP23" s="220">
        <f t="shared" si="25"/>
        <v>40.056016165499507</v>
      </c>
      <c r="BQ23" s="220">
        <f t="shared" si="25"/>
        <v>46.346520446331787</v>
      </c>
      <c r="BR23" s="220">
        <f t="shared" si="25"/>
        <v>48.312812091386256</v>
      </c>
      <c r="BS23" s="220">
        <f t="shared" si="25"/>
        <v>42.863953580596267</v>
      </c>
      <c r="BU23" s="2" t="s">
        <v>178</v>
      </c>
      <c r="BV23" s="220">
        <f>+R23</f>
        <v>651.61184000000003</v>
      </c>
      <c r="BW23" s="220">
        <f t="shared" ref="BW23:BW28" si="26">+S23</f>
        <v>615.38400000000001</v>
      </c>
      <c r="BX23" s="220">
        <f t="shared" ref="BX23:BX28" si="27">+T23</f>
        <v>552.68972000000008</v>
      </c>
      <c r="BY23" s="220">
        <f t="shared" ref="BY23:BY28" si="28">+U23</f>
        <v>461.34090000000003</v>
      </c>
      <c r="BZ23" s="220">
        <f t="shared" ref="BZ23:BZ28" si="29">+V23</f>
        <v>446.88</v>
      </c>
      <c r="CA23" s="220">
        <f t="shared" ref="CA23:CA28" si="30">+W23</f>
        <v>432.63000000000005</v>
      </c>
      <c r="CB23" s="220">
        <f t="shared" ref="CB23:CB28" si="31">+X23</f>
        <v>496.78159999999997</v>
      </c>
      <c r="CC23" s="220">
        <f t="shared" ref="CC23:CC28" si="32">+Y23</f>
        <v>676.6508</v>
      </c>
      <c r="CD23" s="220">
        <f t="shared" ref="CD23:CD28" si="33">+Z23</f>
        <v>624.06446739850742</v>
      </c>
      <c r="CE23" s="220">
        <f t="shared" ref="CE23:CE28" si="34">+AA23</f>
        <v>467.24290391227186</v>
      </c>
      <c r="CF23" s="220">
        <f t="shared" ref="CF23:CF28" si="35">+AB23</f>
        <v>554.12821150511354</v>
      </c>
      <c r="CG23" s="220">
        <f t="shared" ref="CG23:CG28" si="36">+AC23</f>
        <v>457.46527999999995</v>
      </c>
    </row>
    <row r="24" spans="1:85" x14ac:dyDescent="0.25">
      <c r="A24" t="str">
        <f>+C2</f>
        <v>SPOT</v>
      </c>
      <c r="B24" t="s">
        <v>7</v>
      </c>
      <c r="C24" s="2" t="s">
        <v>179</v>
      </c>
      <c r="D24" s="220">
        <v>31.488888888888894</v>
      </c>
      <c r="E24" s="220">
        <v>32.02272727272728</v>
      </c>
      <c r="F24" s="220">
        <v>37.204545454545453</v>
      </c>
      <c r="G24" s="230">
        <v>48.927450980392152</v>
      </c>
      <c r="H24" s="230">
        <v>58.593061224489809</v>
      </c>
      <c r="I24" s="230">
        <v>55.709782608695662</v>
      </c>
      <c r="J24" s="230">
        <v>27.77551020408163</v>
      </c>
      <c r="K24" s="230">
        <v>27.77551020408163</v>
      </c>
      <c r="L24" s="230">
        <v>35.681091996912052</v>
      </c>
      <c r="M24" s="220">
        <v>47.756247459057803</v>
      </c>
      <c r="N24" s="220">
        <v>45.073964353416237</v>
      </c>
      <c r="O24" s="220">
        <v>42.779450961413225</v>
      </c>
      <c r="Q24" s="2" t="s">
        <v>179</v>
      </c>
      <c r="R24" s="221">
        <v>649.76067000000012</v>
      </c>
      <c r="S24" s="221">
        <v>615.38400000000001</v>
      </c>
      <c r="T24" s="221">
        <v>560.81750999999997</v>
      </c>
      <c r="U24" s="220">
        <v>449.20035000000007</v>
      </c>
      <c r="V24" s="220">
        <v>435.12</v>
      </c>
      <c r="W24" s="220">
        <v>421.24500000000006</v>
      </c>
      <c r="X24" s="220">
        <v>496.78159999999997</v>
      </c>
      <c r="Y24" s="220">
        <v>668.0856</v>
      </c>
      <c r="Z24" s="220">
        <v>624.06446739850742</v>
      </c>
      <c r="AA24" s="220">
        <v>467.24290391227186</v>
      </c>
      <c r="AB24" s="220">
        <v>554.12821150511354</v>
      </c>
      <c r="AC24" s="220">
        <v>457.46527999999995</v>
      </c>
      <c r="AE24" s="2" t="s">
        <v>179</v>
      </c>
      <c r="AF24" s="220">
        <f t="shared" si="23"/>
        <v>31.488888888888894</v>
      </c>
      <c r="AG24" s="220">
        <f t="shared" si="23"/>
        <v>32.02272727272728</v>
      </c>
      <c r="AH24" s="220">
        <f t="shared" si="23"/>
        <v>37.204545454545453</v>
      </c>
      <c r="AI24" s="220">
        <f t="shared" si="23"/>
        <v>48.927450980392152</v>
      </c>
      <c r="AJ24" s="220">
        <f t="shared" si="23"/>
        <v>58.593061224489809</v>
      </c>
      <c r="AK24" s="220">
        <f t="shared" si="23"/>
        <v>55.709782608695662</v>
      </c>
      <c r="AL24" s="220">
        <f t="shared" si="23"/>
        <v>27.77551020408163</v>
      </c>
      <c r="AM24" s="220">
        <f t="shared" si="23"/>
        <v>27.77551020408163</v>
      </c>
      <c r="AN24" s="220">
        <f t="shared" si="23"/>
        <v>35.681091996912052</v>
      </c>
      <c r="AO24" s="220">
        <f t="shared" si="23"/>
        <v>47.756247459057803</v>
      </c>
      <c r="AP24" s="220">
        <f t="shared" si="23"/>
        <v>45.073964353416237</v>
      </c>
      <c r="AQ24" s="220">
        <f t="shared" si="23"/>
        <v>42.779450961413225</v>
      </c>
      <c r="AS24" s="2" t="s">
        <v>179</v>
      </c>
      <c r="AT24" s="220">
        <f t="shared" si="24"/>
        <v>649.76067000000012</v>
      </c>
      <c r="AU24" s="220">
        <f t="shared" si="24"/>
        <v>615.38400000000001</v>
      </c>
      <c r="AV24" s="220">
        <f t="shared" si="24"/>
        <v>560.81750999999997</v>
      </c>
      <c r="AW24" s="220">
        <f t="shared" si="24"/>
        <v>449.20035000000007</v>
      </c>
      <c r="AX24" s="220">
        <f t="shared" si="24"/>
        <v>435.12</v>
      </c>
      <c r="AY24" s="220">
        <f t="shared" si="24"/>
        <v>421.24500000000006</v>
      </c>
      <c r="AZ24" s="220">
        <f t="shared" si="24"/>
        <v>496.78159999999997</v>
      </c>
      <c r="BA24" s="220">
        <f t="shared" si="24"/>
        <v>668.0856</v>
      </c>
      <c r="BB24" s="220">
        <f t="shared" si="24"/>
        <v>624.06446739850742</v>
      </c>
      <c r="BC24" s="220">
        <f t="shared" si="24"/>
        <v>467.24290391227186</v>
      </c>
      <c r="BD24" s="220">
        <f t="shared" si="24"/>
        <v>554.12821150511354</v>
      </c>
      <c r="BE24" s="220">
        <f t="shared" si="24"/>
        <v>457.46527999999995</v>
      </c>
      <c r="BG24" s="2" t="s">
        <v>179</v>
      </c>
      <c r="BH24" s="220">
        <f t="shared" ref="BH24:BH28" si="37">+D24</f>
        <v>31.488888888888894</v>
      </c>
      <c r="BI24" s="220">
        <f t="shared" si="25"/>
        <v>32.02272727272728</v>
      </c>
      <c r="BJ24" s="220">
        <f t="shared" si="25"/>
        <v>37.204545454545453</v>
      </c>
      <c r="BK24" s="220">
        <f t="shared" si="25"/>
        <v>48.927450980392152</v>
      </c>
      <c r="BL24" s="220">
        <f t="shared" si="25"/>
        <v>58.593061224489809</v>
      </c>
      <c r="BM24" s="220">
        <f t="shared" si="25"/>
        <v>55.709782608695662</v>
      </c>
      <c r="BN24" s="220">
        <f t="shared" si="25"/>
        <v>27.77551020408163</v>
      </c>
      <c r="BO24" s="220">
        <f t="shared" si="25"/>
        <v>27.77551020408163</v>
      </c>
      <c r="BP24" s="220">
        <f t="shared" si="25"/>
        <v>35.681091996912052</v>
      </c>
      <c r="BQ24" s="220">
        <f t="shared" si="25"/>
        <v>47.756247459057803</v>
      </c>
      <c r="BR24" s="220">
        <f t="shared" si="25"/>
        <v>45.073964353416237</v>
      </c>
      <c r="BS24" s="220">
        <f t="shared" si="25"/>
        <v>42.779450961413225</v>
      </c>
      <c r="BU24" s="2" t="s">
        <v>179</v>
      </c>
      <c r="BV24" s="220">
        <f t="shared" ref="BV24:BV28" si="38">+R24</f>
        <v>649.76067000000012</v>
      </c>
      <c r="BW24" s="220">
        <f t="shared" si="26"/>
        <v>615.38400000000001</v>
      </c>
      <c r="BX24" s="220">
        <f t="shared" si="27"/>
        <v>560.81750999999997</v>
      </c>
      <c r="BY24" s="220">
        <f t="shared" si="28"/>
        <v>449.20035000000007</v>
      </c>
      <c r="BZ24" s="220">
        <f t="shared" si="29"/>
        <v>435.12</v>
      </c>
      <c r="CA24" s="220">
        <f t="shared" si="30"/>
        <v>421.24500000000006</v>
      </c>
      <c r="CB24" s="220">
        <f t="shared" si="31"/>
        <v>496.78159999999997</v>
      </c>
      <c r="CC24" s="220">
        <f t="shared" si="32"/>
        <v>668.0856</v>
      </c>
      <c r="CD24" s="220">
        <f t="shared" si="33"/>
        <v>624.06446739850742</v>
      </c>
      <c r="CE24" s="220">
        <f t="shared" si="34"/>
        <v>467.24290391227186</v>
      </c>
      <c r="CF24" s="220">
        <f t="shared" si="35"/>
        <v>554.12821150511354</v>
      </c>
      <c r="CG24" s="220">
        <f t="shared" si="36"/>
        <v>457.46527999999995</v>
      </c>
    </row>
    <row r="25" spans="1:85" x14ac:dyDescent="0.25">
      <c r="A25" t="str">
        <f>+C2</f>
        <v>SPOT</v>
      </c>
      <c r="B25" t="s">
        <v>7</v>
      </c>
      <c r="C25" s="2" t="s">
        <v>180</v>
      </c>
      <c r="D25" s="220">
        <v>27.95</v>
      </c>
      <c r="E25" s="220">
        <v>28.572727272727274</v>
      </c>
      <c r="F25" s="220">
        <v>30.790909090909096</v>
      </c>
      <c r="G25" s="230">
        <v>41.903921568627446</v>
      </c>
      <c r="H25" s="230">
        <v>47.648571428571437</v>
      </c>
      <c r="I25" s="230">
        <v>44.823695652173917</v>
      </c>
      <c r="J25" s="230">
        <v>33.836734693877553</v>
      </c>
      <c r="K25" s="230">
        <v>32.122448979591837</v>
      </c>
      <c r="L25" s="230">
        <v>34.508173792928396</v>
      </c>
      <c r="M25" s="220">
        <v>45.685066530263619</v>
      </c>
      <c r="N25" s="220">
        <v>44.238682568360808</v>
      </c>
      <c r="O25" s="220">
        <v>39.32531862257747</v>
      </c>
      <c r="Q25" s="2" t="s">
        <v>180</v>
      </c>
      <c r="R25" s="221">
        <v>299.01267000000001</v>
      </c>
      <c r="S25" s="221">
        <v>387.84899999999999</v>
      </c>
      <c r="T25" s="221">
        <v>353.6687</v>
      </c>
      <c r="U25" s="220">
        <v>422.28000000000003</v>
      </c>
      <c r="V25" s="220">
        <v>392</v>
      </c>
      <c r="W25" s="220">
        <v>331.2</v>
      </c>
      <c r="X25" s="220">
        <v>235.31759999999997</v>
      </c>
      <c r="Y25" s="220">
        <v>320.5188</v>
      </c>
      <c r="Z25" s="220">
        <v>295.60948455718773</v>
      </c>
      <c r="AA25" s="220">
        <v>221.3255860637077</v>
      </c>
      <c r="AB25" s="220">
        <v>262.48178439715912</v>
      </c>
      <c r="AC25" s="220">
        <v>216.69407999999996</v>
      </c>
      <c r="AE25" s="2" t="s">
        <v>180</v>
      </c>
      <c r="AF25" s="220">
        <f t="shared" si="23"/>
        <v>27.95</v>
      </c>
      <c r="AG25" s="220">
        <f t="shared" si="23"/>
        <v>28.572727272727274</v>
      </c>
      <c r="AH25" s="220">
        <f t="shared" si="23"/>
        <v>30.790909090909096</v>
      </c>
      <c r="AI25" s="220">
        <f t="shared" si="23"/>
        <v>41.903921568627446</v>
      </c>
      <c r="AJ25" s="220">
        <f t="shared" si="23"/>
        <v>47.648571428571437</v>
      </c>
      <c r="AK25" s="220">
        <f t="shared" si="23"/>
        <v>44.823695652173917</v>
      </c>
      <c r="AL25" s="220">
        <f t="shared" si="23"/>
        <v>33.836734693877553</v>
      </c>
      <c r="AM25" s="220">
        <f t="shared" si="23"/>
        <v>32.122448979591837</v>
      </c>
      <c r="AN25" s="220">
        <f t="shared" si="23"/>
        <v>34.508173792928396</v>
      </c>
      <c r="AO25" s="220">
        <f t="shared" si="23"/>
        <v>45.685066530263619</v>
      </c>
      <c r="AP25" s="220">
        <f t="shared" si="23"/>
        <v>44.238682568360808</v>
      </c>
      <c r="AQ25" s="220">
        <f t="shared" si="23"/>
        <v>39.32531862257747</v>
      </c>
      <c r="AS25" s="2" t="s">
        <v>180</v>
      </c>
      <c r="AT25" s="220">
        <f t="shared" si="24"/>
        <v>299.01267000000001</v>
      </c>
      <c r="AU25" s="220">
        <f t="shared" si="24"/>
        <v>387.84899999999999</v>
      </c>
      <c r="AV25" s="220">
        <f t="shared" si="24"/>
        <v>353.6687</v>
      </c>
      <c r="AW25" s="220">
        <f t="shared" si="24"/>
        <v>422.28000000000003</v>
      </c>
      <c r="AX25" s="220">
        <f t="shared" si="24"/>
        <v>392</v>
      </c>
      <c r="AY25" s="220">
        <f t="shared" si="24"/>
        <v>331.2</v>
      </c>
      <c r="AZ25" s="220">
        <f t="shared" si="24"/>
        <v>235.31759999999997</v>
      </c>
      <c r="BA25" s="220">
        <f t="shared" si="24"/>
        <v>320.5188</v>
      </c>
      <c r="BB25" s="220">
        <f t="shared" si="24"/>
        <v>295.60948455718773</v>
      </c>
      <c r="BC25" s="220">
        <f t="shared" si="24"/>
        <v>221.3255860637077</v>
      </c>
      <c r="BD25" s="220">
        <f t="shared" si="24"/>
        <v>262.48178439715912</v>
      </c>
      <c r="BE25" s="220">
        <f t="shared" si="24"/>
        <v>216.69407999999996</v>
      </c>
      <c r="BG25" s="2" t="s">
        <v>180</v>
      </c>
      <c r="BH25" s="220">
        <f t="shared" si="37"/>
        <v>27.95</v>
      </c>
      <c r="BI25" s="220">
        <f t="shared" si="25"/>
        <v>28.572727272727274</v>
      </c>
      <c r="BJ25" s="220">
        <f t="shared" si="25"/>
        <v>30.790909090909096</v>
      </c>
      <c r="BK25" s="220">
        <f t="shared" si="25"/>
        <v>41.903921568627446</v>
      </c>
      <c r="BL25" s="220">
        <f t="shared" si="25"/>
        <v>47.648571428571437</v>
      </c>
      <c r="BM25" s="220">
        <f t="shared" si="25"/>
        <v>44.823695652173917</v>
      </c>
      <c r="BN25" s="220">
        <f t="shared" si="25"/>
        <v>33.836734693877553</v>
      </c>
      <c r="BO25" s="220">
        <f t="shared" si="25"/>
        <v>32.122448979591837</v>
      </c>
      <c r="BP25" s="220">
        <f t="shared" si="25"/>
        <v>34.508173792928396</v>
      </c>
      <c r="BQ25" s="220">
        <f t="shared" si="25"/>
        <v>45.685066530263619</v>
      </c>
      <c r="BR25" s="220">
        <f t="shared" si="25"/>
        <v>44.238682568360808</v>
      </c>
      <c r="BS25" s="220">
        <f t="shared" si="25"/>
        <v>39.32531862257747</v>
      </c>
      <c r="BU25" s="2" t="s">
        <v>180</v>
      </c>
      <c r="BV25" s="220">
        <f t="shared" si="38"/>
        <v>299.01267000000001</v>
      </c>
      <c r="BW25" s="220">
        <f t="shared" si="26"/>
        <v>387.84899999999999</v>
      </c>
      <c r="BX25" s="220">
        <f t="shared" si="27"/>
        <v>353.6687</v>
      </c>
      <c r="BY25" s="220">
        <f t="shared" si="28"/>
        <v>422.28000000000003</v>
      </c>
      <c r="BZ25" s="220">
        <f t="shared" si="29"/>
        <v>392</v>
      </c>
      <c r="CA25" s="220">
        <f t="shared" si="30"/>
        <v>331.2</v>
      </c>
      <c r="CB25" s="220">
        <f t="shared" si="31"/>
        <v>235.31759999999997</v>
      </c>
      <c r="CC25" s="220">
        <f t="shared" si="32"/>
        <v>320.5188</v>
      </c>
      <c r="CD25" s="220">
        <f t="shared" si="33"/>
        <v>295.60948455718773</v>
      </c>
      <c r="CE25" s="220">
        <f t="shared" si="34"/>
        <v>221.3255860637077</v>
      </c>
      <c r="CF25" s="220">
        <f t="shared" si="35"/>
        <v>262.48178439715912</v>
      </c>
      <c r="CG25" s="220">
        <f t="shared" si="36"/>
        <v>216.69407999999996</v>
      </c>
    </row>
    <row r="26" spans="1:85" x14ac:dyDescent="0.25">
      <c r="A26" t="str">
        <f>+C2</f>
        <v>SPOT</v>
      </c>
      <c r="B26" t="s">
        <v>7</v>
      </c>
      <c r="C26" s="2" t="s">
        <v>181</v>
      </c>
      <c r="D26" s="220">
        <v>34.910555555555561</v>
      </c>
      <c r="E26" s="220">
        <v>36.020863636363636</v>
      </c>
      <c r="F26" s="220">
        <v>37.179454545454547</v>
      </c>
      <c r="G26" s="230">
        <v>51.74313725490196</v>
      </c>
      <c r="H26" s="230">
        <v>57.814489795918377</v>
      </c>
      <c r="I26" s="230">
        <v>55.325978260869562</v>
      </c>
      <c r="J26" s="230">
        <v>39.134693877551022</v>
      </c>
      <c r="K26" s="230">
        <v>35.632653061224495</v>
      </c>
      <c r="L26" s="230">
        <v>43.381092649727762</v>
      </c>
      <c r="M26" s="220">
        <v>48.292257757863162</v>
      </c>
      <c r="N26" s="220">
        <v>48.831027729461461</v>
      </c>
      <c r="O26" s="220">
        <v>43.835733701201207</v>
      </c>
      <c r="Q26" s="2" t="s">
        <v>181</v>
      </c>
      <c r="R26" s="221">
        <v>649.76067000000012</v>
      </c>
      <c r="S26" s="221">
        <v>615.38400000000001</v>
      </c>
      <c r="T26" s="221">
        <v>560.81750999999997</v>
      </c>
      <c r="U26" s="220">
        <v>449.20035000000007</v>
      </c>
      <c r="V26" s="220">
        <v>416.99</v>
      </c>
      <c r="W26" s="220">
        <v>405.92700000000002</v>
      </c>
      <c r="X26" s="220">
        <v>496.78159999999997</v>
      </c>
      <c r="Y26" s="220">
        <v>676.6508</v>
      </c>
      <c r="Z26" s="220">
        <v>624.06446739850742</v>
      </c>
      <c r="AA26" s="220">
        <v>467.24290391227186</v>
      </c>
      <c r="AB26" s="220">
        <v>554.12821150511354</v>
      </c>
      <c r="AC26" s="220">
        <v>457.46527999999995</v>
      </c>
      <c r="AE26" s="2" t="s">
        <v>181</v>
      </c>
      <c r="AF26" s="220">
        <f t="shared" si="23"/>
        <v>34.910555555555561</v>
      </c>
      <c r="AG26" s="220">
        <f t="shared" si="23"/>
        <v>36.020863636363636</v>
      </c>
      <c r="AH26" s="220">
        <f t="shared" si="23"/>
        <v>37.179454545454547</v>
      </c>
      <c r="AI26" s="220">
        <f t="shared" si="23"/>
        <v>51.74313725490196</v>
      </c>
      <c r="AJ26" s="220">
        <f t="shared" si="23"/>
        <v>57.814489795918377</v>
      </c>
      <c r="AK26" s="220">
        <f t="shared" si="23"/>
        <v>55.325978260869562</v>
      </c>
      <c r="AL26" s="220">
        <f t="shared" si="23"/>
        <v>39.134693877551022</v>
      </c>
      <c r="AM26" s="220">
        <f t="shared" si="23"/>
        <v>35.632653061224495</v>
      </c>
      <c r="AN26" s="220">
        <f t="shared" si="23"/>
        <v>43.381092649727762</v>
      </c>
      <c r="AO26" s="220">
        <f t="shared" si="23"/>
        <v>48.292257757863162</v>
      </c>
      <c r="AP26" s="220">
        <f t="shared" si="23"/>
        <v>48.831027729461461</v>
      </c>
      <c r="AQ26" s="220">
        <f t="shared" si="23"/>
        <v>43.835733701201207</v>
      </c>
      <c r="AS26" s="2" t="s">
        <v>181</v>
      </c>
      <c r="AT26" s="220">
        <f t="shared" si="24"/>
        <v>649.76067000000012</v>
      </c>
      <c r="AU26" s="220">
        <f t="shared" si="24"/>
        <v>615.38400000000001</v>
      </c>
      <c r="AV26" s="220">
        <f t="shared" si="24"/>
        <v>560.81750999999997</v>
      </c>
      <c r="AW26" s="220">
        <f t="shared" si="24"/>
        <v>449.20035000000007</v>
      </c>
      <c r="AX26" s="220">
        <f t="shared" si="24"/>
        <v>416.99</v>
      </c>
      <c r="AY26" s="220">
        <f t="shared" si="24"/>
        <v>405.92700000000002</v>
      </c>
      <c r="AZ26" s="220">
        <f t="shared" si="24"/>
        <v>496.78159999999997</v>
      </c>
      <c r="BA26" s="220">
        <f t="shared" si="24"/>
        <v>676.6508</v>
      </c>
      <c r="BB26" s="220">
        <f t="shared" si="24"/>
        <v>624.06446739850742</v>
      </c>
      <c r="BC26" s="220">
        <f t="shared" si="24"/>
        <v>467.24290391227186</v>
      </c>
      <c r="BD26" s="220">
        <f t="shared" si="24"/>
        <v>554.12821150511354</v>
      </c>
      <c r="BE26" s="220">
        <f t="shared" si="24"/>
        <v>457.46527999999995</v>
      </c>
      <c r="BG26" s="2" t="s">
        <v>181</v>
      </c>
      <c r="BH26" s="220">
        <f t="shared" si="37"/>
        <v>34.910555555555561</v>
      </c>
      <c r="BI26" s="220">
        <f t="shared" si="25"/>
        <v>36.020863636363636</v>
      </c>
      <c r="BJ26" s="220">
        <f t="shared" si="25"/>
        <v>37.179454545454547</v>
      </c>
      <c r="BK26" s="220">
        <f t="shared" si="25"/>
        <v>51.74313725490196</v>
      </c>
      <c r="BL26" s="220">
        <f t="shared" si="25"/>
        <v>57.814489795918377</v>
      </c>
      <c r="BM26" s="220">
        <f t="shared" si="25"/>
        <v>55.325978260869562</v>
      </c>
      <c r="BN26" s="220">
        <f t="shared" si="25"/>
        <v>39.134693877551022</v>
      </c>
      <c r="BO26" s="220">
        <f t="shared" si="25"/>
        <v>35.632653061224495</v>
      </c>
      <c r="BP26" s="220">
        <f t="shared" si="25"/>
        <v>43.381092649727762</v>
      </c>
      <c r="BQ26" s="220">
        <f t="shared" si="25"/>
        <v>48.292257757863162</v>
      </c>
      <c r="BR26" s="220">
        <f t="shared" si="25"/>
        <v>48.831027729461461</v>
      </c>
      <c r="BS26" s="220">
        <f t="shared" si="25"/>
        <v>43.835733701201207</v>
      </c>
      <c r="BU26" s="2" t="s">
        <v>181</v>
      </c>
      <c r="BV26" s="220">
        <f t="shared" si="38"/>
        <v>649.76067000000012</v>
      </c>
      <c r="BW26" s="220">
        <f t="shared" si="26"/>
        <v>615.38400000000001</v>
      </c>
      <c r="BX26" s="220">
        <f t="shared" si="27"/>
        <v>560.81750999999997</v>
      </c>
      <c r="BY26" s="220">
        <f t="shared" si="28"/>
        <v>449.20035000000007</v>
      </c>
      <c r="BZ26" s="220">
        <f t="shared" si="29"/>
        <v>416.99</v>
      </c>
      <c r="CA26" s="220">
        <f t="shared" si="30"/>
        <v>405.92700000000002</v>
      </c>
      <c r="CB26" s="220">
        <f t="shared" si="31"/>
        <v>496.78159999999997</v>
      </c>
      <c r="CC26" s="220">
        <f t="shared" si="32"/>
        <v>676.6508</v>
      </c>
      <c r="CD26" s="220">
        <f t="shared" si="33"/>
        <v>624.06446739850742</v>
      </c>
      <c r="CE26" s="220">
        <f t="shared" si="34"/>
        <v>467.24290391227186</v>
      </c>
      <c r="CF26" s="220">
        <f t="shared" si="35"/>
        <v>554.12821150511354</v>
      </c>
      <c r="CG26" s="220">
        <f t="shared" si="36"/>
        <v>457.46527999999995</v>
      </c>
    </row>
    <row r="27" spans="1:85" x14ac:dyDescent="0.25">
      <c r="A27" t="str">
        <f>+C2</f>
        <v>SPOT</v>
      </c>
      <c r="B27" t="s">
        <v>7</v>
      </c>
      <c r="C27" s="2" t="s">
        <v>182</v>
      </c>
      <c r="D27" s="220">
        <v>20.939999999999994</v>
      </c>
      <c r="E27" s="220">
        <v>21.072727272727271</v>
      </c>
      <c r="F27" s="220">
        <v>24.118181818181821</v>
      </c>
      <c r="G27" s="230">
        <v>30.980392156862745</v>
      </c>
      <c r="H27" s="230">
        <v>37.371428571428574</v>
      </c>
      <c r="I27" s="230">
        <v>34.495869565217397</v>
      </c>
      <c r="J27" s="230">
        <v>22.232653061224489</v>
      </c>
      <c r="K27" s="230">
        <v>20.122448979591841</v>
      </c>
      <c r="L27" s="230">
        <v>28.358935786832181</v>
      </c>
      <c r="M27" s="220">
        <v>32.068733985201185</v>
      </c>
      <c r="N27" s="220">
        <v>35.002284326132241</v>
      </c>
      <c r="O27" s="220">
        <v>27.969287865287544</v>
      </c>
      <c r="Q27" s="2" t="s">
        <v>182</v>
      </c>
      <c r="R27" s="221">
        <v>608.18572900142192</v>
      </c>
      <c r="S27" s="221">
        <v>598.75199999999995</v>
      </c>
      <c r="T27" s="221">
        <v>537.75216</v>
      </c>
      <c r="U27" s="220">
        <v>441.2826</v>
      </c>
      <c r="V27" s="220">
        <v>409.64</v>
      </c>
      <c r="W27" s="220">
        <v>393.3</v>
      </c>
      <c r="X27" s="220">
        <v>496.78159999999997</v>
      </c>
      <c r="Y27" s="220">
        <v>676.6508</v>
      </c>
      <c r="Z27" s="220">
        <v>624.06446739850742</v>
      </c>
      <c r="AA27" s="220">
        <v>467.24290391227186</v>
      </c>
      <c r="AB27" s="220">
        <v>554.12821150511354</v>
      </c>
      <c r="AC27" s="220">
        <v>457.46527999999995</v>
      </c>
      <c r="AE27" s="2" t="s">
        <v>182</v>
      </c>
      <c r="AF27" s="220">
        <f t="shared" si="23"/>
        <v>20.939999999999994</v>
      </c>
      <c r="AG27" s="220">
        <f t="shared" si="23"/>
        <v>21.072727272727271</v>
      </c>
      <c r="AH27" s="220">
        <f t="shared" si="23"/>
        <v>24.118181818181821</v>
      </c>
      <c r="AI27" s="220">
        <f t="shared" si="23"/>
        <v>30.980392156862745</v>
      </c>
      <c r="AJ27" s="220">
        <f t="shared" si="23"/>
        <v>37.371428571428574</v>
      </c>
      <c r="AK27" s="220">
        <f t="shared" si="23"/>
        <v>34.495869565217397</v>
      </c>
      <c r="AL27" s="220">
        <f t="shared" si="23"/>
        <v>22.232653061224489</v>
      </c>
      <c r="AM27" s="220">
        <f t="shared" si="23"/>
        <v>20.122448979591841</v>
      </c>
      <c r="AN27" s="220">
        <f t="shared" si="23"/>
        <v>28.358935786832181</v>
      </c>
      <c r="AO27" s="220">
        <f t="shared" si="23"/>
        <v>32.068733985201185</v>
      </c>
      <c r="AP27" s="220">
        <f t="shared" si="23"/>
        <v>35.002284326132241</v>
      </c>
      <c r="AQ27" s="220">
        <f t="shared" si="23"/>
        <v>27.969287865287544</v>
      </c>
      <c r="AS27" s="2" t="s">
        <v>182</v>
      </c>
      <c r="AT27" s="220">
        <f t="shared" si="24"/>
        <v>608.18572900142192</v>
      </c>
      <c r="AU27" s="220">
        <f t="shared" si="24"/>
        <v>598.75199999999995</v>
      </c>
      <c r="AV27" s="220">
        <f t="shared" si="24"/>
        <v>537.75216</v>
      </c>
      <c r="AW27" s="220">
        <f t="shared" si="24"/>
        <v>441.2826</v>
      </c>
      <c r="AX27" s="220">
        <f t="shared" si="24"/>
        <v>409.64</v>
      </c>
      <c r="AY27" s="220">
        <f t="shared" si="24"/>
        <v>393.3</v>
      </c>
      <c r="AZ27" s="220">
        <f t="shared" si="24"/>
        <v>496.78159999999997</v>
      </c>
      <c r="BA27" s="220">
        <f t="shared" si="24"/>
        <v>676.6508</v>
      </c>
      <c r="BB27" s="220">
        <f t="shared" si="24"/>
        <v>624.06446739850742</v>
      </c>
      <c r="BC27" s="220">
        <f t="shared" si="24"/>
        <v>467.24290391227186</v>
      </c>
      <c r="BD27" s="220">
        <f t="shared" si="24"/>
        <v>554.12821150511354</v>
      </c>
      <c r="BE27" s="220">
        <f t="shared" si="24"/>
        <v>457.46527999999995</v>
      </c>
      <c r="BG27" s="2" t="s">
        <v>182</v>
      </c>
      <c r="BH27" s="220">
        <f t="shared" si="37"/>
        <v>20.939999999999994</v>
      </c>
      <c r="BI27" s="220">
        <f t="shared" si="25"/>
        <v>21.072727272727271</v>
      </c>
      <c r="BJ27" s="220">
        <f t="shared" si="25"/>
        <v>24.118181818181821</v>
      </c>
      <c r="BK27" s="220">
        <f t="shared" si="25"/>
        <v>30.980392156862745</v>
      </c>
      <c r="BL27" s="220">
        <f t="shared" si="25"/>
        <v>37.371428571428574</v>
      </c>
      <c r="BM27" s="220">
        <f t="shared" si="25"/>
        <v>34.495869565217397</v>
      </c>
      <c r="BN27" s="220">
        <f t="shared" si="25"/>
        <v>22.232653061224489</v>
      </c>
      <c r="BO27" s="220">
        <f t="shared" si="25"/>
        <v>20.122448979591841</v>
      </c>
      <c r="BP27" s="220">
        <f t="shared" si="25"/>
        <v>28.358935786832181</v>
      </c>
      <c r="BQ27" s="220">
        <f t="shared" si="25"/>
        <v>32.068733985201185</v>
      </c>
      <c r="BR27" s="220">
        <f t="shared" si="25"/>
        <v>35.002284326132241</v>
      </c>
      <c r="BS27" s="220">
        <f t="shared" si="25"/>
        <v>27.969287865287544</v>
      </c>
      <c r="BU27" s="2" t="s">
        <v>182</v>
      </c>
      <c r="BV27" s="220">
        <f t="shared" si="38"/>
        <v>608.18572900142192</v>
      </c>
      <c r="BW27" s="220">
        <f t="shared" si="26"/>
        <v>598.75199999999995</v>
      </c>
      <c r="BX27" s="220">
        <f t="shared" si="27"/>
        <v>537.75216</v>
      </c>
      <c r="BY27" s="220">
        <f t="shared" si="28"/>
        <v>441.2826</v>
      </c>
      <c r="BZ27" s="220">
        <f t="shared" si="29"/>
        <v>409.64</v>
      </c>
      <c r="CA27" s="220">
        <f t="shared" si="30"/>
        <v>393.3</v>
      </c>
      <c r="CB27" s="220">
        <f t="shared" si="31"/>
        <v>496.78159999999997</v>
      </c>
      <c r="CC27" s="220">
        <f t="shared" si="32"/>
        <v>676.6508</v>
      </c>
      <c r="CD27" s="220">
        <f t="shared" si="33"/>
        <v>624.06446739850742</v>
      </c>
      <c r="CE27" s="220">
        <f t="shared" si="34"/>
        <v>467.24290391227186</v>
      </c>
      <c r="CF27" s="220">
        <f t="shared" si="35"/>
        <v>554.12821150511354</v>
      </c>
      <c r="CG27" s="220">
        <f t="shared" si="36"/>
        <v>457.46527999999995</v>
      </c>
    </row>
    <row r="28" spans="1:85" x14ac:dyDescent="0.25">
      <c r="A28" t="str">
        <f>+C2</f>
        <v>SPOT</v>
      </c>
      <c r="B28" t="s">
        <v>7</v>
      </c>
      <c r="C28" s="2" t="s">
        <v>183</v>
      </c>
      <c r="D28" s="220">
        <v>0</v>
      </c>
      <c r="E28" s="220">
        <v>22</v>
      </c>
      <c r="F28" s="220">
        <v>26.18181818181818</v>
      </c>
      <c r="G28" s="230">
        <v>31.678431372549024</v>
      </c>
      <c r="H28" s="230">
        <v>36.259183673469394</v>
      </c>
      <c r="I28" s="230">
        <v>35.54260869565217</v>
      </c>
      <c r="J28" s="230">
        <v>20.979591836734695</v>
      </c>
      <c r="K28" s="230">
        <v>23.285714285714285</v>
      </c>
      <c r="L28" s="230">
        <v>26.096715363140373</v>
      </c>
      <c r="M28" s="220">
        <v>37.227522730951051</v>
      </c>
      <c r="N28" s="220">
        <v>39.390070682729537</v>
      </c>
      <c r="O28" s="220">
        <v>29.36290457152451</v>
      </c>
      <c r="Q28" s="2" t="s">
        <v>183</v>
      </c>
      <c r="R28" s="221">
        <v>0</v>
      </c>
      <c r="S28" s="221">
        <v>78.75</v>
      </c>
      <c r="T28" s="221">
        <v>32.950499999999998</v>
      </c>
      <c r="U28" s="220">
        <v>41.964075000000001</v>
      </c>
      <c r="V28" s="220">
        <v>38.954999999999998</v>
      </c>
      <c r="W28" s="220">
        <v>34.155000000000001</v>
      </c>
      <c r="X28" s="220">
        <v>67.62</v>
      </c>
      <c r="Y28" s="220">
        <v>67.62</v>
      </c>
      <c r="Z28" s="220">
        <v>49.268247426197952</v>
      </c>
      <c r="AA28" s="220">
        <v>36.887597677284617</v>
      </c>
      <c r="AB28" s="220">
        <v>43.746964066193179</v>
      </c>
      <c r="AC28" s="220">
        <v>36.115679999999998</v>
      </c>
      <c r="AE28" s="2" t="s">
        <v>183</v>
      </c>
      <c r="AF28" s="220"/>
      <c r="AG28" s="220"/>
      <c r="AH28" s="220"/>
      <c r="AI28" s="220"/>
      <c r="AJ28" s="220"/>
      <c r="AK28" s="220"/>
      <c r="AL28" s="220"/>
      <c r="AM28" s="220"/>
      <c r="AN28" s="220"/>
      <c r="AO28" s="220"/>
      <c r="AP28" s="220"/>
      <c r="AQ28" s="220"/>
      <c r="AS28" s="2" t="s">
        <v>183</v>
      </c>
      <c r="AT28" s="221"/>
      <c r="AU28" s="221"/>
      <c r="AV28" s="221"/>
      <c r="AW28" s="221"/>
      <c r="AX28" s="221"/>
      <c r="AY28" s="221"/>
      <c r="AZ28" s="221"/>
      <c r="BA28" s="221"/>
      <c r="BB28" s="221"/>
      <c r="BC28" s="221"/>
      <c r="BD28" s="221"/>
      <c r="BE28" s="221"/>
      <c r="BG28" s="2" t="s">
        <v>183</v>
      </c>
      <c r="BH28" s="220">
        <f t="shared" si="37"/>
        <v>0</v>
      </c>
      <c r="BI28" s="220">
        <f t="shared" si="25"/>
        <v>22</v>
      </c>
      <c r="BJ28" s="220">
        <f t="shared" si="25"/>
        <v>26.18181818181818</v>
      </c>
      <c r="BK28" s="220">
        <f t="shared" si="25"/>
        <v>31.678431372549024</v>
      </c>
      <c r="BL28" s="220">
        <f t="shared" si="25"/>
        <v>36.259183673469394</v>
      </c>
      <c r="BM28" s="220">
        <f t="shared" si="25"/>
        <v>35.54260869565217</v>
      </c>
      <c r="BN28" s="220">
        <f t="shared" si="25"/>
        <v>20.979591836734695</v>
      </c>
      <c r="BO28" s="220">
        <f t="shared" si="25"/>
        <v>23.285714285714285</v>
      </c>
      <c r="BP28" s="220">
        <f t="shared" si="25"/>
        <v>26.096715363140373</v>
      </c>
      <c r="BQ28" s="220">
        <f t="shared" si="25"/>
        <v>37.227522730951051</v>
      </c>
      <c r="BR28" s="220">
        <f t="shared" si="25"/>
        <v>39.390070682729537</v>
      </c>
      <c r="BS28" s="220">
        <f t="shared" si="25"/>
        <v>29.36290457152451</v>
      </c>
      <c r="BU28" s="2" t="s">
        <v>183</v>
      </c>
      <c r="BV28" s="220">
        <f t="shared" si="38"/>
        <v>0</v>
      </c>
      <c r="BW28" s="220">
        <f t="shared" si="26"/>
        <v>78.75</v>
      </c>
      <c r="BX28" s="220">
        <f t="shared" si="27"/>
        <v>32.950499999999998</v>
      </c>
      <c r="BY28" s="220">
        <f t="shared" si="28"/>
        <v>41.964075000000001</v>
      </c>
      <c r="BZ28" s="220">
        <f t="shared" si="29"/>
        <v>38.954999999999998</v>
      </c>
      <c r="CA28" s="220">
        <f t="shared" si="30"/>
        <v>34.155000000000001</v>
      </c>
      <c r="CB28" s="220">
        <f t="shared" si="31"/>
        <v>67.62</v>
      </c>
      <c r="CC28" s="220">
        <f t="shared" si="32"/>
        <v>67.62</v>
      </c>
      <c r="CD28" s="220">
        <f t="shared" si="33"/>
        <v>49.268247426197952</v>
      </c>
      <c r="CE28" s="220">
        <f t="shared" si="34"/>
        <v>36.887597677284617</v>
      </c>
      <c r="CF28" s="220">
        <f t="shared" si="35"/>
        <v>43.746964066193179</v>
      </c>
      <c r="CG28" s="220">
        <f t="shared" si="36"/>
        <v>36.115679999999998</v>
      </c>
    </row>
    <row r="29" spans="1:85" x14ac:dyDescent="0.25">
      <c r="A29" t="str">
        <f>+C2</f>
        <v>SPOT</v>
      </c>
      <c r="B29" t="s">
        <v>7</v>
      </c>
      <c r="C29" s="2" t="s">
        <v>184</v>
      </c>
      <c r="D29" s="220">
        <v>19.09090909090909</v>
      </c>
      <c r="E29" s="220">
        <v>17.275000000000002</v>
      </c>
      <c r="F29" s="220">
        <v>18.636363636363633</v>
      </c>
      <c r="G29" s="220">
        <v>21.4</v>
      </c>
      <c r="H29" s="220">
        <v>28.918367346938776</v>
      </c>
      <c r="I29" s="230">
        <v>23.63304347826087</v>
      </c>
      <c r="J29" s="220">
        <v>19.902040816326533</v>
      </c>
      <c r="K29" s="220">
        <v>16.775510204081634</v>
      </c>
      <c r="L29" s="220">
        <v>23.640735229987591</v>
      </c>
      <c r="M29" s="220">
        <v>36.966241340214609</v>
      </c>
      <c r="N29" s="220">
        <v>38.857780400819891</v>
      </c>
      <c r="O29" s="220">
        <v>32.161596890797306</v>
      </c>
      <c r="Q29" s="2" t="s">
        <v>184</v>
      </c>
      <c r="R29" s="221">
        <v>117.8903</v>
      </c>
      <c r="S29" s="221">
        <v>177.45</v>
      </c>
      <c r="T29" s="221">
        <v>185.62115</v>
      </c>
      <c r="U29" s="220">
        <v>153.86827500000001</v>
      </c>
      <c r="V29" s="220">
        <v>142.83500000000001</v>
      </c>
      <c r="W29" s="220">
        <v>125.235</v>
      </c>
      <c r="X29" s="220">
        <v>143.80519999999999</v>
      </c>
      <c r="Y29" s="220">
        <v>195.87260000000001</v>
      </c>
      <c r="Z29" s="220">
        <v>180.65024056272583</v>
      </c>
      <c r="AA29" s="220">
        <v>135.25452481671027</v>
      </c>
      <c r="AB29" s="220">
        <v>160.40553490937498</v>
      </c>
      <c r="AC29" s="220">
        <v>132.42415999999997</v>
      </c>
      <c r="AE29" s="2" t="s">
        <v>184</v>
      </c>
      <c r="AF29" s="220"/>
      <c r="AG29" s="220"/>
      <c r="AH29" s="220"/>
      <c r="AI29" s="220"/>
      <c r="AJ29" s="220"/>
      <c r="AK29" s="220"/>
      <c r="AL29" s="220"/>
      <c r="AM29" s="220"/>
      <c r="AN29" s="220"/>
      <c r="AO29" s="220"/>
      <c r="AP29" s="220"/>
      <c r="AQ29" s="220"/>
      <c r="AS29" s="2" t="s">
        <v>184</v>
      </c>
      <c r="AT29" s="221"/>
      <c r="AU29" s="221"/>
      <c r="AV29" s="221"/>
      <c r="AW29" s="221"/>
      <c r="AX29" s="221"/>
      <c r="AY29" s="221"/>
      <c r="AZ29" s="221"/>
      <c r="BA29" s="221"/>
      <c r="BB29" s="221"/>
      <c r="BC29" s="221"/>
      <c r="BD29" s="221"/>
      <c r="BE29" s="221"/>
      <c r="BG29" s="2" t="s">
        <v>184</v>
      </c>
      <c r="BH29" s="220"/>
      <c r="BI29" s="220"/>
      <c r="BJ29" s="220"/>
      <c r="BK29" s="220"/>
      <c r="BL29" s="220"/>
      <c r="BM29" s="220"/>
      <c r="BN29" s="220"/>
      <c r="BO29" s="220"/>
      <c r="BP29" s="220"/>
      <c r="BQ29" s="220"/>
      <c r="BR29" s="220"/>
      <c r="BS29" s="220"/>
      <c r="BU29" s="2" t="s">
        <v>184</v>
      </c>
      <c r="BV29" s="221"/>
      <c r="BW29" s="221"/>
      <c r="BX29" s="221"/>
      <c r="BY29" s="221"/>
      <c r="BZ29" s="221"/>
      <c r="CA29" s="221"/>
      <c r="CB29" s="221"/>
      <c r="CC29" s="221"/>
      <c r="CD29" s="221"/>
      <c r="CE29" s="221"/>
      <c r="CF29" s="221"/>
      <c r="CG29" s="221"/>
    </row>
    <row r="30" spans="1:85" x14ac:dyDescent="0.25">
      <c r="A30" t="str">
        <f>+C2</f>
        <v>SPOT</v>
      </c>
      <c r="B30" t="s">
        <v>7</v>
      </c>
      <c r="C30" s="2" t="s">
        <v>185</v>
      </c>
      <c r="D30" s="220">
        <v>15.585999999999999</v>
      </c>
      <c r="E30" s="220">
        <v>16.404545454545456</v>
      </c>
      <c r="F30" s="220">
        <v>17.145454545454548</v>
      </c>
      <c r="G30" s="230">
        <v>20.969803921568626</v>
      </c>
      <c r="H30" s="230">
        <v>25.50377551020409</v>
      </c>
      <c r="I30" s="230">
        <v>21.082489130434784</v>
      </c>
      <c r="J30" s="230">
        <v>19.118367346938776</v>
      </c>
      <c r="K30" s="230">
        <v>17.016326530612247</v>
      </c>
      <c r="L30" s="230">
        <v>20.8781840458653</v>
      </c>
      <c r="M30" s="220">
        <v>23.690241737877944</v>
      </c>
      <c r="N30" s="220">
        <v>25.092546685746743</v>
      </c>
      <c r="O30" s="220">
        <v>19.92482810210592</v>
      </c>
      <c r="Q30" s="2" t="s">
        <v>185</v>
      </c>
      <c r="R30" s="221">
        <v>233.83199999999997</v>
      </c>
      <c r="S30" s="221">
        <v>231</v>
      </c>
      <c r="T30" s="221">
        <v>219.67</v>
      </c>
      <c r="U30" s="220">
        <v>316.70999999999998</v>
      </c>
      <c r="V30" s="220">
        <v>294</v>
      </c>
      <c r="W30" s="220">
        <v>248.4</v>
      </c>
      <c r="X30" s="220">
        <v>270.48</v>
      </c>
      <c r="Y30" s="220">
        <v>270.48</v>
      </c>
      <c r="Z30" s="220">
        <v>197.07298970479181</v>
      </c>
      <c r="AA30" s="220">
        <v>147.55039070913847</v>
      </c>
      <c r="AB30" s="220">
        <v>174.98785626477272</v>
      </c>
      <c r="AC30" s="220">
        <v>144.46271999999999</v>
      </c>
      <c r="AE30" s="2" t="s">
        <v>185</v>
      </c>
      <c r="AF30" s="220"/>
      <c r="AG30" s="220"/>
      <c r="AH30" s="220"/>
      <c r="AI30" s="220"/>
      <c r="AJ30" s="220"/>
      <c r="AK30" s="220"/>
      <c r="AL30" s="220"/>
      <c r="AM30" s="220"/>
      <c r="AN30" s="220"/>
      <c r="AO30" s="220"/>
      <c r="AP30" s="220"/>
      <c r="AQ30" s="220"/>
      <c r="AS30" s="2" t="s">
        <v>185</v>
      </c>
      <c r="AT30" s="221"/>
      <c r="AU30" s="221"/>
      <c r="AV30" s="221"/>
      <c r="AW30" s="221"/>
      <c r="AX30" s="221"/>
      <c r="AY30" s="221"/>
      <c r="AZ30" s="221"/>
      <c r="BA30" s="221"/>
      <c r="BB30" s="221"/>
      <c r="BC30" s="221"/>
      <c r="BD30" s="221"/>
      <c r="BE30" s="221"/>
      <c r="BG30" s="2" t="s">
        <v>185</v>
      </c>
      <c r="BH30" s="220"/>
      <c r="BI30" s="220"/>
      <c r="BJ30" s="220"/>
      <c r="BK30" s="220"/>
      <c r="BL30" s="220"/>
      <c r="BM30" s="220"/>
      <c r="BN30" s="220"/>
      <c r="BO30" s="220"/>
      <c r="BP30" s="220"/>
      <c r="BQ30" s="220"/>
      <c r="BR30" s="220"/>
      <c r="BS30" s="220"/>
      <c r="BU30" s="2" t="s">
        <v>185</v>
      </c>
      <c r="BV30" s="221"/>
      <c r="BW30" s="221"/>
      <c r="BX30" s="221"/>
      <c r="BY30" s="221"/>
      <c r="BZ30" s="221"/>
      <c r="CA30" s="221"/>
      <c r="CB30" s="221"/>
      <c r="CC30" s="221"/>
      <c r="CD30" s="221"/>
      <c r="CE30" s="221"/>
      <c r="CF30" s="221"/>
      <c r="CG30" s="221"/>
    </row>
    <row r="31" spans="1:85" x14ac:dyDescent="0.25">
      <c r="A31" t="str">
        <f>+C2</f>
        <v>SPOT</v>
      </c>
      <c r="B31" t="s">
        <v>7</v>
      </c>
      <c r="C31" s="2" t="s">
        <v>186</v>
      </c>
      <c r="D31" s="220">
        <v>0</v>
      </c>
      <c r="E31" s="220">
        <v>18.884020000000003</v>
      </c>
      <c r="F31" s="220">
        <v>19.363636363636363</v>
      </c>
      <c r="G31" s="220">
        <v>23.52941176470588</v>
      </c>
      <c r="H31" s="220">
        <v>28.829387755102044</v>
      </c>
      <c r="I31" s="230">
        <v>25.819565217391311</v>
      </c>
      <c r="J31" s="220">
        <v>17.18367346938776</v>
      </c>
      <c r="K31" s="220">
        <v>15.183673469387756</v>
      </c>
      <c r="L31" s="220">
        <v>20.161635921335318</v>
      </c>
      <c r="M31" s="220">
        <v>21.15200155167674</v>
      </c>
      <c r="N31" s="220">
        <v>26.215456076231007</v>
      </c>
      <c r="O31" s="220">
        <v>21.760009637826197</v>
      </c>
      <c r="Q31" s="2" t="s">
        <v>186</v>
      </c>
      <c r="R31" s="221">
        <v>0</v>
      </c>
      <c r="S31" s="221">
        <v>0</v>
      </c>
      <c r="T31" s="221">
        <v>70.29440000000001</v>
      </c>
      <c r="U31" s="220">
        <v>89.734499999999997</v>
      </c>
      <c r="V31" s="220">
        <v>88.2</v>
      </c>
      <c r="W31" s="220">
        <v>74.52000000000001</v>
      </c>
      <c r="X31" s="220">
        <v>67.62</v>
      </c>
      <c r="Y31" s="220">
        <v>67.62</v>
      </c>
      <c r="Z31" s="220">
        <v>65.690996568263941</v>
      </c>
      <c r="AA31" s="220">
        <v>49.183463569712821</v>
      </c>
      <c r="AB31" s="220">
        <v>58.329285421590903</v>
      </c>
      <c r="AC31" s="220">
        <v>48.154239999999987</v>
      </c>
      <c r="AE31" s="2" t="s">
        <v>186</v>
      </c>
      <c r="AF31" s="220"/>
      <c r="AG31" s="220"/>
      <c r="AH31" s="220"/>
      <c r="AI31" s="220"/>
      <c r="AJ31" s="220"/>
      <c r="AK31" s="220"/>
      <c r="AL31" s="220"/>
      <c r="AM31" s="220"/>
      <c r="AN31" s="220"/>
      <c r="AO31" s="220"/>
      <c r="AP31" s="220"/>
      <c r="AQ31" s="220"/>
      <c r="AS31" s="2" t="s">
        <v>186</v>
      </c>
      <c r="AT31" s="221"/>
      <c r="AU31" s="221"/>
      <c r="AV31" s="221"/>
      <c r="AW31" s="221"/>
      <c r="AX31" s="221"/>
      <c r="AY31" s="221"/>
      <c r="AZ31" s="221"/>
      <c r="BA31" s="221"/>
      <c r="BB31" s="221"/>
      <c r="BC31" s="221"/>
      <c r="BD31" s="221"/>
      <c r="BE31" s="221"/>
      <c r="BG31" s="2" t="s">
        <v>186</v>
      </c>
      <c r="BH31" s="220"/>
      <c r="BI31" s="220"/>
      <c r="BJ31" s="220"/>
      <c r="BK31" s="220"/>
      <c r="BL31" s="220"/>
      <c r="BM31" s="220"/>
      <c r="BN31" s="220"/>
      <c r="BO31" s="220"/>
      <c r="BP31" s="220"/>
      <c r="BQ31" s="220"/>
      <c r="BR31" s="220"/>
      <c r="BS31" s="220"/>
      <c r="BU31" s="2" t="s">
        <v>186</v>
      </c>
      <c r="BV31" s="221"/>
      <c r="BW31" s="221"/>
      <c r="BX31" s="221"/>
      <c r="BY31" s="221"/>
      <c r="BZ31" s="221"/>
      <c r="CA31" s="221"/>
      <c r="CB31" s="221"/>
      <c r="CC31" s="221"/>
      <c r="CD31" s="221"/>
      <c r="CE31" s="221"/>
      <c r="CF31" s="221"/>
      <c r="CG31" s="221"/>
    </row>
    <row r="32" spans="1:85" x14ac:dyDescent="0.25">
      <c r="A32" t="str">
        <f>+C2</f>
        <v>SPOT</v>
      </c>
      <c r="B32" t="s">
        <v>7</v>
      </c>
      <c r="C32" s="2" t="s">
        <v>203</v>
      </c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Q32" s="2"/>
      <c r="R32" s="221"/>
      <c r="S32" s="221"/>
      <c r="T32" s="221"/>
      <c r="U32" s="220"/>
      <c r="V32" s="220"/>
      <c r="W32" s="220"/>
      <c r="X32" s="220"/>
      <c r="Y32" s="220"/>
      <c r="Z32" s="220"/>
      <c r="AA32" s="220"/>
      <c r="AB32" s="220"/>
      <c r="AC32" s="220"/>
      <c r="AE32" s="2" t="s">
        <v>203</v>
      </c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S32" s="2"/>
      <c r="AT32" s="221"/>
      <c r="AU32" s="221"/>
      <c r="AV32" s="221"/>
      <c r="AW32" s="220"/>
      <c r="AX32" s="220"/>
      <c r="AY32" s="220"/>
      <c r="AZ32" s="220"/>
      <c r="BA32" s="220"/>
      <c r="BB32" s="220"/>
      <c r="BC32" s="220"/>
      <c r="BD32" s="220"/>
      <c r="BE32" s="220"/>
      <c r="BG32" s="2" t="s">
        <v>203</v>
      </c>
      <c r="BH32" s="220"/>
      <c r="BI32" s="220"/>
      <c r="BJ32" s="220"/>
      <c r="BK32" s="220"/>
      <c r="BL32" s="220"/>
      <c r="BM32" s="220"/>
      <c r="BN32" s="220"/>
      <c r="BO32" s="220"/>
      <c r="BP32" s="220"/>
      <c r="BQ32" s="220"/>
      <c r="BR32" s="220"/>
      <c r="BS32" s="220"/>
      <c r="BU32" s="2"/>
      <c r="BV32" s="221"/>
      <c r="BW32" s="221"/>
      <c r="BX32" s="221"/>
      <c r="BY32" s="220"/>
      <c r="BZ32" s="220"/>
      <c r="CA32" s="220"/>
      <c r="CB32" s="220"/>
      <c r="CC32" s="220"/>
      <c r="CD32" s="220"/>
      <c r="CE32" s="220"/>
      <c r="CF32" s="220"/>
      <c r="CG32" s="220"/>
    </row>
    <row r="33" spans="1:85" x14ac:dyDescent="0.25">
      <c r="A33" t="str">
        <f>+C2</f>
        <v>SPOT</v>
      </c>
      <c r="B33" t="s">
        <v>7</v>
      </c>
      <c r="C33" s="2" t="s">
        <v>204</v>
      </c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Q33" s="2"/>
      <c r="R33" s="221"/>
      <c r="S33" s="221"/>
      <c r="T33" s="221"/>
      <c r="U33" s="220"/>
      <c r="V33" s="220"/>
      <c r="W33" s="220"/>
      <c r="X33" s="220"/>
      <c r="Y33" s="220"/>
      <c r="Z33" s="220"/>
      <c r="AA33" s="220"/>
      <c r="AB33" s="220"/>
      <c r="AC33" s="220"/>
      <c r="AE33" s="2" t="s">
        <v>204</v>
      </c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S33" s="2"/>
      <c r="AT33" s="221"/>
      <c r="AU33" s="221"/>
      <c r="AV33" s="221"/>
      <c r="AW33" s="220"/>
      <c r="AX33" s="220"/>
      <c r="AY33" s="220"/>
      <c r="AZ33" s="220"/>
      <c r="BA33" s="220"/>
      <c r="BB33" s="220"/>
      <c r="BC33" s="220"/>
      <c r="BD33" s="220"/>
      <c r="BE33" s="220"/>
      <c r="BG33" s="2" t="s">
        <v>204</v>
      </c>
      <c r="BH33" s="220"/>
      <c r="BI33" s="220"/>
      <c r="BJ33" s="220"/>
      <c r="BK33" s="220"/>
      <c r="BL33" s="220"/>
      <c r="BM33" s="220"/>
      <c r="BN33" s="220"/>
      <c r="BO33" s="220"/>
      <c r="BP33" s="220"/>
      <c r="BQ33" s="220"/>
      <c r="BR33" s="220"/>
      <c r="BS33" s="220"/>
      <c r="BU33" s="2"/>
      <c r="BV33" s="221"/>
      <c r="BW33" s="221"/>
      <c r="BX33" s="221"/>
      <c r="BY33" s="220"/>
      <c r="BZ33" s="220"/>
      <c r="CA33" s="220"/>
      <c r="CB33" s="220"/>
      <c r="CC33" s="220"/>
      <c r="CD33" s="220"/>
      <c r="CE33" s="220"/>
      <c r="CF33" s="220"/>
      <c r="CG33" s="220"/>
    </row>
    <row r="34" spans="1:85" x14ac:dyDescent="0.25">
      <c r="A34" t="str">
        <f>+C2</f>
        <v>SPOT</v>
      </c>
      <c r="B34" t="s">
        <v>7</v>
      </c>
      <c r="C34" s="2" t="s">
        <v>205</v>
      </c>
      <c r="D34" s="220"/>
      <c r="E34" s="220"/>
      <c r="F34" s="220"/>
      <c r="G34" s="220"/>
      <c r="H34" s="220"/>
      <c r="I34" s="220"/>
      <c r="J34" s="220"/>
      <c r="K34" s="220"/>
      <c r="L34" s="220"/>
      <c r="M34" s="220"/>
      <c r="N34" s="220"/>
      <c r="O34" s="220"/>
      <c r="Q34" s="2"/>
      <c r="R34" s="221"/>
      <c r="S34" s="221"/>
      <c r="T34" s="221"/>
      <c r="U34" s="220"/>
      <c r="V34" s="220"/>
      <c r="W34" s="220"/>
      <c r="X34" s="220"/>
      <c r="Y34" s="220"/>
      <c r="Z34" s="220"/>
      <c r="AA34" s="220"/>
      <c r="AB34" s="220"/>
      <c r="AC34" s="220"/>
      <c r="AE34" s="2" t="s">
        <v>205</v>
      </c>
      <c r="AF34" s="220"/>
      <c r="AG34" s="220"/>
      <c r="AH34" s="220"/>
      <c r="AI34" s="220"/>
      <c r="AJ34" s="220"/>
      <c r="AK34" s="220"/>
      <c r="AL34" s="220"/>
      <c r="AM34" s="220"/>
      <c r="AN34" s="220"/>
      <c r="AO34" s="220"/>
      <c r="AP34" s="220"/>
      <c r="AQ34" s="220"/>
      <c r="AS34" s="2"/>
      <c r="AT34" s="221"/>
      <c r="AU34" s="221"/>
      <c r="AV34" s="221"/>
      <c r="AW34" s="220"/>
      <c r="AX34" s="220"/>
      <c r="AY34" s="220"/>
      <c r="AZ34" s="220"/>
      <c r="BA34" s="220"/>
      <c r="BB34" s="220"/>
      <c r="BC34" s="220"/>
      <c r="BD34" s="220"/>
      <c r="BE34" s="220"/>
      <c r="BG34" s="2" t="s">
        <v>205</v>
      </c>
      <c r="BH34" s="220"/>
      <c r="BI34" s="220"/>
      <c r="BJ34" s="220"/>
      <c r="BK34" s="220"/>
      <c r="BL34" s="220"/>
      <c r="BM34" s="220"/>
      <c r="BN34" s="220"/>
      <c r="BO34" s="220"/>
      <c r="BP34" s="220"/>
      <c r="BQ34" s="220"/>
      <c r="BR34" s="220"/>
      <c r="BS34" s="220"/>
      <c r="BU34" s="2"/>
      <c r="BV34" s="221"/>
      <c r="BW34" s="221"/>
      <c r="BX34" s="221"/>
      <c r="BY34" s="220"/>
      <c r="BZ34" s="220"/>
      <c r="CA34" s="220"/>
      <c r="CB34" s="220"/>
      <c r="CC34" s="220"/>
      <c r="CD34" s="220"/>
      <c r="CE34" s="220"/>
      <c r="CF34" s="220"/>
      <c r="CG34" s="220"/>
    </row>
    <row r="35" spans="1:85" x14ac:dyDescent="0.25">
      <c r="A35" t="str">
        <f>+C2</f>
        <v>SPOT</v>
      </c>
      <c r="B35" t="s">
        <v>7</v>
      </c>
      <c r="C35" s="2" t="s">
        <v>206</v>
      </c>
      <c r="D35" s="220"/>
      <c r="E35" s="220"/>
      <c r="F35" s="220"/>
      <c r="G35" s="220"/>
      <c r="H35" s="220"/>
      <c r="I35" s="220"/>
      <c r="J35" s="220"/>
      <c r="K35" s="220"/>
      <c r="L35" s="220"/>
      <c r="M35" s="220"/>
      <c r="N35" s="220"/>
      <c r="O35" s="220"/>
      <c r="Q35" s="2"/>
      <c r="R35" s="221"/>
      <c r="S35" s="221"/>
      <c r="T35" s="221"/>
      <c r="U35" s="220"/>
      <c r="V35" s="220"/>
      <c r="W35" s="220"/>
      <c r="X35" s="220"/>
      <c r="Y35" s="220"/>
      <c r="Z35" s="220"/>
      <c r="AA35" s="220"/>
      <c r="AB35" s="220"/>
      <c r="AC35" s="220"/>
      <c r="AE35" s="2" t="s">
        <v>206</v>
      </c>
      <c r="AF35" s="220"/>
      <c r="AG35" s="220"/>
      <c r="AH35" s="220"/>
      <c r="AI35" s="220"/>
      <c r="AJ35" s="220"/>
      <c r="AK35" s="220"/>
      <c r="AL35" s="220"/>
      <c r="AM35" s="220"/>
      <c r="AN35" s="220"/>
      <c r="AO35" s="220"/>
      <c r="AP35" s="220"/>
      <c r="AQ35" s="220"/>
      <c r="AS35" s="2"/>
      <c r="AT35" s="221"/>
      <c r="AU35" s="221"/>
      <c r="AV35" s="221"/>
      <c r="AW35" s="220"/>
      <c r="AX35" s="220"/>
      <c r="AY35" s="220"/>
      <c r="AZ35" s="220"/>
      <c r="BA35" s="220"/>
      <c r="BB35" s="220"/>
      <c r="BC35" s="220"/>
      <c r="BD35" s="220"/>
      <c r="BE35" s="220"/>
      <c r="BG35" s="2" t="s">
        <v>206</v>
      </c>
      <c r="BH35" s="220"/>
      <c r="BI35" s="220"/>
      <c r="BJ35" s="220"/>
      <c r="BK35" s="220"/>
      <c r="BL35" s="220"/>
      <c r="BM35" s="220"/>
      <c r="BN35" s="220"/>
      <c r="BO35" s="220"/>
      <c r="BP35" s="220"/>
      <c r="BQ35" s="220"/>
      <c r="BR35" s="220"/>
      <c r="BS35" s="220"/>
      <c r="BU35" s="2"/>
      <c r="BV35" s="221"/>
      <c r="BW35" s="221"/>
      <c r="BX35" s="221"/>
      <c r="BY35" s="220"/>
      <c r="BZ35" s="220"/>
      <c r="CA35" s="220"/>
      <c r="CB35" s="220"/>
      <c r="CC35" s="220"/>
      <c r="CD35" s="220"/>
      <c r="CE35" s="220"/>
      <c r="CF35" s="220"/>
      <c r="CG35" s="220"/>
    </row>
    <row r="36" spans="1:85" x14ac:dyDescent="0.25">
      <c r="A36" t="str">
        <f>+C2</f>
        <v>SPOT</v>
      </c>
      <c r="B36" t="s">
        <v>7</v>
      </c>
      <c r="C36" s="2" t="s">
        <v>207</v>
      </c>
      <c r="D36" s="220"/>
      <c r="E36" s="220"/>
      <c r="F36" s="220"/>
      <c r="G36" s="220"/>
      <c r="H36" s="220"/>
      <c r="I36" s="220"/>
      <c r="J36" s="220"/>
      <c r="K36" s="220"/>
      <c r="L36" s="220"/>
      <c r="M36" s="220"/>
      <c r="N36" s="220"/>
      <c r="O36" s="220"/>
      <c r="Q36" s="2"/>
      <c r="R36" s="221"/>
      <c r="S36" s="221"/>
      <c r="T36" s="221"/>
      <c r="U36" s="220"/>
      <c r="V36" s="220"/>
      <c r="W36" s="220"/>
      <c r="X36" s="220"/>
      <c r="Y36" s="220"/>
      <c r="Z36" s="220"/>
      <c r="AA36" s="220"/>
      <c r="AB36" s="220"/>
      <c r="AC36" s="220"/>
      <c r="AE36" s="2" t="s">
        <v>207</v>
      </c>
      <c r="AF36" s="220"/>
      <c r="AG36" s="220"/>
      <c r="AH36" s="220"/>
      <c r="AI36" s="220"/>
      <c r="AJ36" s="220"/>
      <c r="AK36" s="220"/>
      <c r="AL36" s="220"/>
      <c r="AM36" s="220"/>
      <c r="AN36" s="220"/>
      <c r="AO36" s="220"/>
      <c r="AP36" s="220"/>
      <c r="AQ36" s="220"/>
      <c r="AS36" s="2"/>
      <c r="AT36" s="221"/>
      <c r="AU36" s="221"/>
      <c r="AV36" s="221"/>
      <c r="AW36" s="220"/>
      <c r="AX36" s="220"/>
      <c r="AY36" s="220"/>
      <c r="AZ36" s="220"/>
      <c r="BA36" s="220"/>
      <c r="BB36" s="220"/>
      <c r="BC36" s="220"/>
      <c r="BD36" s="220"/>
      <c r="BE36" s="220"/>
      <c r="BG36" s="2" t="s">
        <v>207</v>
      </c>
      <c r="BH36" s="220"/>
      <c r="BI36" s="220"/>
      <c r="BJ36" s="220"/>
      <c r="BK36" s="220"/>
      <c r="BL36" s="220"/>
      <c r="BM36" s="220"/>
      <c r="BN36" s="220"/>
      <c r="BO36" s="220"/>
      <c r="BP36" s="220"/>
      <c r="BQ36" s="220"/>
      <c r="BR36" s="220"/>
      <c r="BS36" s="220"/>
      <c r="BU36" s="2"/>
      <c r="BV36" s="221"/>
      <c r="BW36" s="221"/>
      <c r="BX36" s="221"/>
      <c r="BY36" s="220"/>
      <c r="BZ36" s="220"/>
      <c r="CA36" s="220"/>
      <c r="CB36" s="220"/>
      <c r="CC36" s="220"/>
      <c r="CD36" s="220"/>
      <c r="CE36" s="220"/>
      <c r="CF36" s="220"/>
      <c r="CG36" s="220"/>
    </row>
    <row r="37" spans="1:85" x14ac:dyDescent="0.25">
      <c r="A37" t="str">
        <f>+C2</f>
        <v>SPOT</v>
      </c>
      <c r="B37" t="s">
        <v>7</v>
      </c>
      <c r="C37" s="2" t="s">
        <v>208</v>
      </c>
      <c r="D37" s="220"/>
      <c r="E37" s="220"/>
      <c r="F37" s="220"/>
      <c r="G37" s="220"/>
      <c r="H37" s="220"/>
      <c r="I37" s="220"/>
      <c r="J37" s="220"/>
      <c r="K37" s="220"/>
      <c r="L37" s="220"/>
      <c r="M37" s="220"/>
      <c r="N37" s="220"/>
      <c r="O37" s="220"/>
      <c r="Q37" s="2"/>
      <c r="R37" s="221"/>
      <c r="S37" s="221"/>
      <c r="T37" s="221"/>
      <c r="U37" s="220"/>
      <c r="V37" s="220"/>
      <c r="W37" s="220"/>
      <c r="X37" s="220"/>
      <c r="Y37" s="220"/>
      <c r="Z37" s="220"/>
      <c r="AA37" s="220"/>
      <c r="AB37" s="220"/>
      <c r="AC37" s="220"/>
      <c r="AE37" s="2" t="s">
        <v>208</v>
      </c>
      <c r="AF37" s="220"/>
      <c r="AG37" s="220"/>
      <c r="AH37" s="220"/>
      <c r="AI37" s="220"/>
      <c r="AJ37" s="220"/>
      <c r="AK37" s="220"/>
      <c r="AL37" s="220"/>
      <c r="AM37" s="220"/>
      <c r="AN37" s="220"/>
      <c r="AO37" s="220"/>
      <c r="AP37" s="220"/>
      <c r="AQ37" s="220"/>
      <c r="AS37" s="2"/>
      <c r="AT37" s="221"/>
      <c r="AU37" s="221"/>
      <c r="AV37" s="221"/>
      <c r="AW37" s="220"/>
      <c r="AX37" s="220"/>
      <c r="AY37" s="220"/>
      <c r="AZ37" s="220"/>
      <c r="BA37" s="220"/>
      <c r="BB37" s="220"/>
      <c r="BC37" s="220"/>
      <c r="BD37" s="220"/>
      <c r="BE37" s="220"/>
      <c r="BG37" s="2" t="s">
        <v>208</v>
      </c>
      <c r="BH37" s="220"/>
      <c r="BI37" s="220"/>
      <c r="BJ37" s="220"/>
      <c r="BK37" s="220"/>
      <c r="BL37" s="220"/>
      <c r="BM37" s="220"/>
      <c r="BN37" s="220"/>
      <c r="BO37" s="220"/>
      <c r="BP37" s="220"/>
      <c r="BQ37" s="220"/>
      <c r="BR37" s="220"/>
      <c r="BS37" s="220"/>
      <c r="BU37" s="2"/>
      <c r="BV37" s="221"/>
      <c r="BW37" s="221"/>
      <c r="BX37" s="221"/>
      <c r="BY37" s="220"/>
      <c r="BZ37" s="220"/>
      <c r="CA37" s="220"/>
      <c r="CB37" s="220"/>
      <c r="CC37" s="220"/>
      <c r="CD37" s="220"/>
      <c r="CE37" s="220"/>
      <c r="CF37" s="220"/>
      <c r="CG37" s="220"/>
    </row>
    <row r="38" spans="1:85" x14ac:dyDescent="0.25">
      <c r="C38" s="222" t="s">
        <v>187</v>
      </c>
      <c r="D38" s="361">
        <f t="shared" ref="D38:O38" si="39">+IFERROR((SUMPRODUCT(D23:D31,R23:R31)/R38),0)</f>
        <v>27.900335336894862</v>
      </c>
      <c r="E38" s="361">
        <f t="shared" si="39"/>
        <v>27.864614106886453</v>
      </c>
      <c r="F38" s="361">
        <f t="shared" si="39"/>
        <v>30.078453161843512</v>
      </c>
      <c r="G38" s="361">
        <f t="shared" si="39"/>
        <v>39.603312417812248</v>
      </c>
      <c r="H38" s="361">
        <f t="shared" si="39"/>
        <v>46.851403952533566</v>
      </c>
      <c r="I38" s="361">
        <f t="shared" si="39"/>
        <v>44.751169408686906</v>
      </c>
      <c r="J38" s="361">
        <f t="shared" si="39"/>
        <v>28.616993637591651</v>
      </c>
      <c r="K38" s="361">
        <f t="shared" si="39"/>
        <v>25.393272332904278</v>
      </c>
      <c r="L38" s="361">
        <f t="shared" si="39"/>
        <v>34.47400652444319</v>
      </c>
      <c r="M38" s="361">
        <f t="shared" si="39"/>
        <v>41.695780970912253</v>
      </c>
      <c r="N38" s="361">
        <f t="shared" si="39"/>
        <v>42.411189151183216</v>
      </c>
      <c r="O38" s="361">
        <f t="shared" si="39"/>
        <v>37.294500913096243</v>
      </c>
      <c r="R38" s="369">
        <f t="shared" ref="R38:AC38" si="40">SUM(R23:R37)</f>
        <v>3210.053879001422</v>
      </c>
      <c r="S38" s="369">
        <f t="shared" si="40"/>
        <v>3319.953</v>
      </c>
      <c r="T38" s="369">
        <f t="shared" si="40"/>
        <v>3074.2816500000004</v>
      </c>
      <c r="U38" s="369">
        <f t="shared" si="40"/>
        <v>2825.5810500000002</v>
      </c>
      <c r="V38" s="369">
        <f t="shared" si="40"/>
        <v>2664.62</v>
      </c>
      <c r="W38" s="369">
        <f t="shared" si="40"/>
        <v>2466.6120000000001</v>
      </c>
      <c r="X38" s="369">
        <f t="shared" si="40"/>
        <v>2771.9691999999995</v>
      </c>
      <c r="Y38" s="369">
        <f t="shared" si="40"/>
        <v>3620.1493999999998</v>
      </c>
      <c r="Z38" s="369">
        <f t="shared" si="40"/>
        <v>3284.5498284131968</v>
      </c>
      <c r="AA38" s="369">
        <f t="shared" si="40"/>
        <v>2459.1731784856411</v>
      </c>
      <c r="AB38" s="369">
        <f t="shared" si="40"/>
        <v>2916.4642710795451</v>
      </c>
      <c r="AC38" s="369">
        <f t="shared" si="40"/>
        <v>2407.7119999999995</v>
      </c>
      <c r="AE38" s="222" t="s">
        <v>187</v>
      </c>
      <c r="AF38" s="361">
        <f t="shared" ref="AF38:AQ38" si="41">+IFERROR((SUMPRODUCT(AF23:AF31,AT23:AT31)/AT38),0)</f>
        <v>29.271076083786351</v>
      </c>
      <c r="AG38" s="361">
        <f t="shared" si="41"/>
        <v>29.625530516779968</v>
      </c>
      <c r="AH38" s="361">
        <f t="shared" si="41"/>
        <v>32.357117621419675</v>
      </c>
      <c r="AI38" s="361">
        <f t="shared" si="41"/>
        <v>44.315791482784938</v>
      </c>
      <c r="AJ38" s="361">
        <f t="shared" si="41"/>
        <v>52.011679591360689</v>
      </c>
      <c r="AK38" s="361">
        <f t="shared" si="41"/>
        <v>49.916376225745893</v>
      </c>
      <c r="AL38" s="361">
        <f t="shared" si="41"/>
        <v>30.917166866746701</v>
      </c>
      <c r="AM38" s="361">
        <f t="shared" si="41"/>
        <v>26.979018847682447</v>
      </c>
      <c r="AN38" s="361">
        <f t="shared" si="41"/>
        <v>36.619284229609576</v>
      </c>
      <c r="AO38" s="361">
        <f t="shared" si="41"/>
        <v>43.835023906976438</v>
      </c>
      <c r="AP38" s="361">
        <f t="shared" si="41"/>
        <v>44.297997936738533</v>
      </c>
      <c r="AQ38" s="361">
        <f t="shared" si="41"/>
        <v>39.358211337231346</v>
      </c>
      <c r="AT38" s="369">
        <f t="shared" ref="AT38:BE38" si="42">SUM(AT23:AT37)</f>
        <v>2858.3315790014221</v>
      </c>
      <c r="AU38" s="369">
        <f t="shared" si="42"/>
        <v>2832.7530000000002</v>
      </c>
      <c r="AV38" s="369">
        <f t="shared" si="42"/>
        <v>2565.7456000000002</v>
      </c>
      <c r="AW38" s="369">
        <f t="shared" si="42"/>
        <v>2223.3042000000005</v>
      </c>
      <c r="AX38" s="369">
        <f t="shared" si="42"/>
        <v>2100.63</v>
      </c>
      <c r="AY38" s="369">
        <f t="shared" si="42"/>
        <v>1984.3019999999999</v>
      </c>
      <c r="AZ38" s="369">
        <f t="shared" si="42"/>
        <v>2222.444</v>
      </c>
      <c r="BA38" s="369">
        <f t="shared" si="42"/>
        <v>3018.5567999999998</v>
      </c>
      <c r="BB38" s="369">
        <f t="shared" si="42"/>
        <v>2791.8673541512176</v>
      </c>
      <c r="BC38" s="369">
        <f t="shared" si="42"/>
        <v>2090.297201712795</v>
      </c>
      <c r="BD38" s="369">
        <f t="shared" si="42"/>
        <v>2478.9946304176133</v>
      </c>
      <c r="BE38" s="369">
        <f t="shared" si="42"/>
        <v>2046.5551999999996</v>
      </c>
      <c r="BG38" s="222" t="s">
        <v>187</v>
      </c>
      <c r="BH38" s="361">
        <f t="shared" ref="BH38" si="43">+IFERROR((SUMPRODUCT(BH23:BH31,BV23:BV31)/BV38),0)</f>
        <v>29.271076083786351</v>
      </c>
      <c r="BI38" s="361">
        <f t="shared" ref="BI38" si="44">+IFERROR((SUMPRODUCT(BI23:BI31,BW23:BW31)/BW38),0)</f>
        <v>29.419276039901039</v>
      </c>
      <c r="BJ38" s="361">
        <f t="shared" ref="BJ38" si="45">+IFERROR((SUMPRODUCT(BJ23:BJ31,BX23:BX31)/BX38),0)</f>
        <v>32.278817121340204</v>
      </c>
      <c r="BK38" s="361">
        <f t="shared" ref="BK38" si="46">+IFERROR((SUMPRODUCT(BK23:BK31,BY23:BY31)/BY38),0)</f>
        <v>44.081684497170642</v>
      </c>
      <c r="BL38" s="361">
        <f t="shared" ref="BL38" si="47">+IFERROR((SUMPRODUCT(BL23:BL31,BZ23:BZ31)/BZ38),0)</f>
        <v>51.724877020543708</v>
      </c>
      <c r="BM38" s="361">
        <f t="shared" ref="BM38" si="48">+IFERROR((SUMPRODUCT(BM23:BM31,CA23:CA31)/CA38),0)</f>
        <v>49.673152798152266</v>
      </c>
      <c r="BN38" s="361">
        <f t="shared" ref="BN38" si="49">+IFERROR((SUMPRODUCT(BN23:BN31,CB23:CB31)/CB38),0)</f>
        <v>30.623734533183356</v>
      </c>
      <c r="BO38" s="361">
        <f t="shared" ref="BO38" si="50">+IFERROR((SUMPRODUCT(BO23:BO31,CC23:CC31)/CC38),0)</f>
        <v>26.898096311267718</v>
      </c>
      <c r="BP38" s="361">
        <f t="shared" ref="BP38" si="51">+IFERROR((SUMPRODUCT(BP23:BP31,CD23:CD31)/CD38),0)</f>
        <v>36.436811937127452</v>
      </c>
      <c r="BQ38" s="361">
        <f t="shared" ref="BQ38" si="52">+IFERROR((SUMPRODUCT(BQ23:BQ31,CE23:CE31)/CE38),0)</f>
        <v>43.72044296172745</v>
      </c>
      <c r="BR38" s="361">
        <f t="shared" ref="BR38" si="53">+IFERROR((SUMPRODUCT(BR23:BR31,CF23:CF31)/CF38),0)</f>
        <v>44.212889371640117</v>
      </c>
      <c r="BS38" s="361">
        <f t="shared" ref="BS38" si="54">+IFERROR((SUMPRODUCT(BS23:BS31,CG23:CG31)/CG38),0)</f>
        <v>39.184882318172846</v>
      </c>
      <c r="BV38" s="369">
        <f t="shared" ref="BV38:CG38" si="55">SUM(BV23:BV37)</f>
        <v>2858.3315790014221</v>
      </c>
      <c r="BW38" s="369">
        <f t="shared" si="55"/>
        <v>2911.5030000000002</v>
      </c>
      <c r="BX38" s="369">
        <f t="shared" si="55"/>
        <v>2598.6961000000001</v>
      </c>
      <c r="BY38" s="369">
        <f t="shared" si="55"/>
        <v>2265.2682750000004</v>
      </c>
      <c r="BZ38" s="369">
        <f t="shared" si="55"/>
        <v>2139.585</v>
      </c>
      <c r="CA38" s="369">
        <f t="shared" si="55"/>
        <v>2018.4569999999999</v>
      </c>
      <c r="CB38" s="369">
        <f t="shared" si="55"/>
        <v>2290.0639999999999</v>
      </c>
      <c r="CC38" s="369">
        <f t="shared" si="55"/>
        <v>3086.1767999999997</v>
      </c>
      <c r="CD38" s="369">
        <f t="shared" si="55"/>
        <v>2841.1356015774154</v>
      </c>
      <c r="CE38" s="369">
        <f t="shared" si="55"/>
        <v>2127.1847993900797</v>
      </c>
      <c r="CF38" s="369">
        <f t="shared" si="55"/>
        <v>2522.7415944838062</v>
      </c>
      <c r="CG38" s="369">
        <f t="shared" si="55"/>
        <v>2082.6708799999997</v>
      </c>
    </row>
    <row r="39" spans="1:85" x14ac:dyDescent="0.25">
      <c r="C39" s="270" t="s">
        <v>126</v>
      </c>
      <c r="D39" s="360"/>
      <c r="E39" s="360"/>
      <c r="F39" s="360"/>
      <c r="G39" s="360"/>
      <c r="H39" s="360"/>
      <c r="I39" s="360"/>
      <c r="J39" s="360"/>
      <c r="K39" s="360"/>
      <c r="L39" s="360"/>
      <c r="M39" s="360"/>
      <c r="N39" s="360"/>
      <c r="O39" s="360"/>
      <c r="R39" s="360"/>
      <c r="S39" s="360"/>
      <c r="T39" s="360"/>
      <c r="U39" s="360"/>
      <c r="V39" s="360"/>
      <c r="W39" s="360"/>
      <c r="X39" s="360"/>
      <c r="Y39" s="360"/>
      <c r="Z39" s="360"/>
      <c r="AA39" s="360"/>
      <c r="AB39" s="360"/>
      <c r="AC39" s="360"/>
      <c r="AE39" s="270" t="s">
        <v>126</v>
      </c>
      <c r="AF39" s="360"/>
      <c r="AG39" s="360"/>
      <c r="AH39" s="360"/>
      <c r="AI39" s="360"/>
      <c r="AJ39" s="360"/>
      <c r="AK39" s="360"/>
      <c r="AL39" s="360"/>
      <c r="AM39" s="360"/>
      <c r="AN39" s="360"/>
      <c r="AO39" s="360"/>
      <c r="AP39" s="360"/>
      <c r="AQ39" s="360"/>
      <c r="AT39" s="360"/>
      <c r="AU39" s="360"/>
      <c r="AV39" s="360"/>
      <c r="AW39" s="360"/>
      <c r="AX39" s="360"/>
      <c r="AY39" s="360"/>
      <c r="AZ39" s="360"/>
      <c r="BA39" s="360"/>
      <c r="BB39" s="360"/>
      <c r="BC39" s="360"/>
      <c r="BD39" s="360"/>
      <c r="BE39" s="360"/>
      <c r="BG39" s="270" t="s">
        <v>126</v>
      </c>
      <c r="BH39" s="360"/>
      <c r="BI39" s="360"/>
      <c r="BJ39" s="360"/>
      <c r="BK39" s="360"/>
      <c r="BL39" s="360"/>
      <c r="BM39" s="360"/>
      <c r="BN39" s="360"/>
      <c r="BO39" s="360"/>
      <c r="BP39" s="360"/>
      <c r="BQ39" s="360"/>
      <c r="BR39" s="360"/>
      <c r="BS39" s="360"/>
      <c r="BV39" s="360"/>
      <c r="BW39" s="360"/>
      <c r="BX39" s="360"/>
      <c r="BY39" s="360"/>
      <c r="BZ39" s="360"/>
      <c r="CA39" s="360"/>
      <c r="CB39" s="360"/>
      <c r="CC39" s="360"/>
      <c r="CD39" s="360"/>
      <c r="CE39" s="360"/>
      <c r="CF39" s="360"/>
      <c r="CG39" s="360"/>
    </row>
    <row r="40" spans="1:85" x14ac:dyDescent="0.25">
      <c r="C40" s="229" t="s">
        <v>99</v>
      </c>
      <c r="D40" s="219" t="s">
        <v>43</v>
      </c>
      <c r="E40" s="219" t="s">
        <v>44</v>
      </c>
      <c r="F40" s="219" t="s">
        <v>45</v>
      </c>
      <c r="G40" s="219" t="s">
        <v>46</v>
      </c>
      <c r="H40" s="219" t="s">
        <v>47</v>
      </c>
      <c r="I40" s="219" t="s">
        <v>48</v>
      </c>
      <c r="J40" s="219" t="s">
        <v>49</v>
      </c>
      <c r="K40" s="219" t="s">
        <v>50</v>
      </c>
      <c r="L40" s="219" t="s">
        <v>177</v>
      </c>
      <c r="M40" s="219" t="s">
        <v>52</v>
      </c>
      <c r="N40" s="219" t="s">
        <v>53</v>
      </c>
      <c r="O40" s="219" t="s">
        <v>54</v>
      </c>
      <c r="R40" s="219" t="s">
        <v>43</v>
      </c>
      <c r="S40" s="219" t="s">
        <v>44</v>
      </c>
      <c r="T40" s="219" t="s">
        <v>45</v>
      </c>
      <c r="U40" s="219" t="s">
        <v>46</v>
      </c>
      <c r="V40" s="219" t="s">
        <v>47</v>
      </c>
      <c r="W40" s="219" t="s">
        <v>48</v>
      </c>
      <c r="X40" s="219" t="s">
        <v>49</v>
      </c>
      <c r="Y40" s="219" t="s">
        <v>50</v>
      </c>
      <c r="Z40" s="219" t="s">
        <v>177</v>
      </c>
      <c r="AA40" s="219" t="s">
        <v>52</v>
      </c>
      <c r="AB40" s="219" t="s">
        <v>53</v>
      </c>
      <c r="AC40" s="219" t="s">
        <v>54</v>
      </c>
      <c r="AE40" s="229" t="s">
        <v>99</v>
      </c>
      <c r="AF40" s="219" t="s">
        <v>43</v>
      </c>
      <c r="AG40" s="219" t="s">
        <v>44</v>
      </c>
      <c r="AH40" s="219" t="s">
        <v>45</v>
      </c>
      <c r="AI40" s="219" t="s">
        <v>46</v>
      </c>
      <c r="AJ40" s="219" t="s">
        <v>47</v>
      </c>
      <c r="AK40" s="219" t="s">
        <v>48</v>
      </c>
      <c r="AL40" s="219" t="s">
        <v>49</v>
      </c>
      <c r="AM40" s="219" t="s">
        <v>50</v>
      </c>
      <c r="AN40" s="219" t="s">
        <v>177</v>
      </c>
      <c r="AO40" s="219" t="s">
        <v>52</v>
      </c>
      <c r="AP40" s="219" t="s">
        <v>53</v>
      </c>
      <c r="AQ40" s="219" t="s">
        <v>54</v>
      </c>
      <c r="AT40" s="219" t="s">
        <v>43</v>
      </c>
      <c r="AU40" s="219" t="s">
        <v>44</v>
      </c>
      <c r="AV40" s="219" t="s">
        <v>45</v>
      </c>
      <c r="AW40" s="219" t="s">
        <v>46</v>
      </c>
      <c r="AX40" s="219" t="s">
        <v>47</v>
      </c>
      <c r="AY40" s="219" t="s">
        <v>48</v>
      </c>
      <c r="AZ40" s="219" t="s">
        <v>49</v>
      </c>
      <c r="BA40" s="219" t="s">
        <v>50</v>
      </c>
      <c r="BB40" s="219" t="s">
        <v>177</v>
      </c>
      <c r="BC40" s="219" t="s">
        <v>52</v>
      </c>
      <c r="BD40" s="219" t="s">
        <v>53</v>
      </c>
      <c r="BE40" s="219" t="s">
        <v>54</v>
      </c>
      <c r="BG40" s="229" t="s">
        <v>99</v>
      </c>
      <c r="BH40" s="219" t="s">
        <v>43</v>
      </c>
      <c r="BI40" s="219" t="s">
        <v>44</v>
      </c>
      <c r="BJ40" s="219" t="s">
        <v>45</v>
      </c>
      <c r="BK40" s="219" t="s">
        <v>46</v>
      </c>
      <c r="BL40" s="219" t="s">
        <v>47</v>
      </c>
      <c r="BM40" s="219" t="s">
        <v>48</v>
      </c>
      <c r="BN40" s="219" t="s">
        <v>49</v>
      </c>
      <c r="BO40" s="219" t="s">
        <v>50</v>
      </c>
      <c r="BP40" s="219" t="s">
        <v>177</v>
      </c>
      <c r="BQ40" s="219" t="s">
        <v>52</v>
      </c>
      <c r="BR40" s="219" t="s">
        <v>53</v>
      </c>
      <c r="BS40" s="219" t="s">
        <v>54</v>
      </c>
      <c r="BV40" s="219" t="s">
        <v>43</v>
      </c>
      <c r="BW40" s="219" t="s">
        <v>44</v>
      </c>
      <c r="BX40" s="219" t="s">
        <v>45</v>
      </c>
      <c r="BY40" s="219" t="s">
        <v>46</v>
      </c>
      <c r="BZ40" s="219" t="s">
        <v>47</v>
      </c>
      <c r="CA40" s="219" t="s">
        <v>48</v>
      </c>
      <c r="CB40" s="219" t="s">
        <v>49</v>
      </c>
      <c r="CC40" s="219" t="s">
        <v>50</v>
      </c>
      <c r="CD40" s="219" t="s">
        <v>177</v>
      </c>
      <c r="CE40" s="219" t="s">
        <v>52</v>
      </c>
      <c r="CF40" s="219" t="s">
        <v>53</v>
      </c>
      <c r="CG40" s="219" t="s">
        <v>54</v>
      </c>
    </row>
    <row r="41" spans="1:85" x14ac:dyDescent="0.25">
      <c r="A41" t="str">
        <f>+C2</f>
        <v>SPOT</v>
      </c>
      <c r="B41" t="s">
        <v>99</v>
      </c>
      <c r="C41" s="2" t="s">
        <v>178</v>
      </c>
      <c r="D41" s="220">
        <f t="shared" ref="D41:D49" si="56">+IFERROR((D5*R5+D23*R23)/(R23+R5),0)</f>
        <v>18.975000000000001</v>
      </c>
      <c r="E41" s="220">
        <f t="shared" ref="E41:E49" si="57">+IFERROR((E5*S5+E23*S23)/(S23+S5),0)</f>
        <v>18.975000000000001</v>
      </c>
      <c r="F41" s="220">
        <f t="shared" ref="F41:F49" si="58">+IFERROR((F5*T5+F23*T23)/(T23+T5),0)</f>
        <v>20.159999999999997</v>
      </c>
      <c r="G41" s="220">
        <f t="shared" ref="G41:G49" si="59">+IFERROR((G5*U5+G23*U23)/(U23+U5),0)</f>
        <v>30.982000000000003</v>
      </c>
      <c r="H41" s="220">
        <f t="shared" ref="H41:H49" si="60">+IFERROR((H5*V5+H23*V23)/(V23+V5),0)</f>
        <v>36.209800000000001</v>
      </c>
      <c r="I41" s="220">
        <f t="shared" ref="I41:I49" si="61">+IFERROR((I5*W5+I23*W23)/(W23+W5),0)</f>
        <v>34.748249999999999</v>
      </c>
      <c r="J41" s="220">
        <f t="shared" ref="J41:J49" si="62">+IFERROR((J5*X5+J23*X23)/(X23+X5),0)</f>
        <v>21.800000000000004</v>
      </c>
      <c r="K41" s="220">
        <f t="shared" ref="K41:K49" si="63">+IFERROR((K5*Y5+K23*Y23)/(Y23+Y5),0)</f>
        <v>15.859999999999998</v>
      </c>
      <c r="L41" s="220">
        <f t="shared" ref="L41:L49" si="64">+IFERROR((L5*Z5+L23*Z23)/(Z23+Z5),0)</f>
        <v>25.478740336094482</v>
      </c>
      <c r="M41" s="220">
        <f t="shared" ref="M41:M49" si="65">+IFERROR((M5*AA5+M23*AA23)/(AA23+AA5),0)</f>
        <v>26.061952090433095</v>
      </c>
      <c r="N41" s="220">
        <f t="shared" ref="N41:N49" si="66">+IFERROR((N5*AB5+N23*AB23)/(AB23+AB5),0)</f>
        <v>26.929939325308126</v>
      </c>
      <c r="O41" s="220">
        <f t="shared" ref="O41:O49" si="67">+IFERROR((O5*AC5+O23*AC23)/(AC23+AC5),0)</f>
        <v>23.959872643158732</v>
      </c>
      <c r="Q41" s="2" t="s">
        <v>178</v>
      </c>
      <c r="R41" s="221">
        <f t="shared" ref="R41:AC41" si="68">+R23+R5</f>
        <v>1480.9360000000001</v>
      </c>
      <c r="S41" s="221">
        <f t="shared" si="68"/>
        <v>1398.6</v>
      </c>
      <c r="T41" s="221">
        <f t="shared" si="68"/>
        <v>1256.1130000000003</v>
      </c>
      <c r="U41" s="221">
        <f t="shared" si="68"/>
        <v>904.59</v>
      </c>
      <c r="V41" s="221">
        <f t="shared" si="68"/>
        <v>912</v>
      </c>
      <c r="W41" s="221">
        <f t="shared" si="68"/>
        <v>940.50000000000023</v>
      </c>
      <c r="X41" s="221">
        <f t="shared" si="68"/>
        <v>1013.8399999999999</v>
      </c>
      <c r="Y41" s="221">
        <f t="shared" si="68"/>
        <v>1380.92</v>
      </c>
      <c r="Z41" s="221">
        <f t="shared" si="68"/>
        <v>1273.600953874505</v>
      </c>
      <c r="AA41" s="221">
        <f t="shared" si="68"/>
        <v>1168.1072597806797</v>
      </c>
      <c r="AB41" s="221">
        <f t="shared" si="68"/>
        <v>1385.3205287627841</v>
      </c>
      <c r="AC41" s="221">
        <f t="shared" si="68"/>
        <v>1143.6632</v>
      </c>
      <c r="AE41" s="2" t="s">
        <v>178</v>
      </c>
      <c r="AF41" s="220">
        <f t="shared" ref="AF41:AQ45" si="69">+D41</f>
        <v>18.975000000000001</v>
      </c>
      <c r="AG41" s="220">
        <f t="shared" si="69"/>
        <v>18.975000000000001</v>
      </c>
      <c r="AH41" s="220">
        <f t="shared" si="69"/>
        <v>20.159999999999997</v>
      </c>
      <c r="AI41" s="220">
        <f t="shared" si="69"/>
        <v>30.982000000000003</v>
      </c>
      <c r="AJ41" s="220">
        <f t="shared" si="69"/>
        <v>36.209800000000001</v>
      </c>
      <c r="AK41" s="220">
        <f t="shared" si="69"/>
        <v>34.748249999999999</v>
      </c>
      <c r="AL41" s="220">
        <f t="shared" si="69"/>
        <v>21.800000000000004</v>
      </c>
      <c r="AM41" s="220">
        <f t="shared" si="69"/>
        <v>15.859999999999998</v>
      </c>
      <c r="AN41" s="220">
        <f t="shared" si="69"/>
        <v>25.478740336094482</v>
      </c>
      <c r="AO41" s="220">
        <f t="shared" si="69"/>
        <v>26.061952090433095</v>
      </c>
      <c r="AP41" s="220">
        <f t="shared" si="69"/>
        <v>26.929939325308126</v>
      </c>
      <c r="AQ41" s="220">
        <f t="shared" si="69"/>
        <v>23.959872643158732</v>
      </c>
      <c r="AS41" s="2" t="s">
        <v>178</v>
      </c>
      <c r="AT41" s="220">
        <f t="shared" ref="AT41:BE45" si="70">+R41</f>
        <v>1480.9360000000001</v>
      </c>
      <c r="AU41" s="220">
        <f t="shared" si="70"/>
        <v>1398.6</v>
      </c>
      <c r="AV41" s="220">
        <f t="shared" si="70"/>
        <v>1256.1130000000003</v>
      </c>
      <c r="AW41" s="220">
        <f t="shared" si="70"/>
        <v>904.59</v>
      </c>
      <c r="AX41" s="220">
        <f t="shared" si="70"/>
        <v>912</v>
      </c>
      <c r="AY41" s="220">
        <f t="shared" si="70"/>
        <v>940.50000000000023</v>
      </c>
      <c r="AZ41" s="220">
        <f t="shared" si="70"/>
        <v>1013.8399999999999</v>
      </c>
      <c r="BA41" s="220">
        <f t="shared" si="70"/>
        <v>1380.92</v>
      </c>
      <c r="BB41" s="220">
        <f t="shared" si="70"/>
        <v>1273.600953874505</v>
      </c>
      <c r="BC41" s="220">
        <f t="shared" si="70"/>
        <v>1168.1072597806797</v>
      </c>
      <c r="BD41" s="220">
        <f t="shared" si="70"/>
        <v>1385.3205287627841</v>
      </c>
      <c r="BE41" s="220">
        <f t="shared" si="70"/>
        <v>1143.6632</v>
      </c>
      <c r="BG41" s="2" t="s">
        <v>178</v>
      </c>
      <c r="BH41" s="220">
        <f>+D41</f>
        <v>18.975000000000001</v>
      </c>
      <c r="BI41" s="220">
        <f t="shared" ref="BI41:BI46" si="71">+E41</f>
        <v>18.975000000000001</v>
      </c>
      <c r="BJ41" s="220">
        <f t="shared" ref="BJ41:BJ46" si="72">+F41</f>
        <v>20.159999999999997</v>
      </c>
      <c r="BK41" s="220">
        <f t="shared" ref="BK41:BK46" si="73">+G41</f>
        <v>30.982000000000003</v>
      </c>
      <c r="BL41" s="220">
        <f t="shared" ref="BL41:BL46" si="74">+H41</f>
        <v>36.209800000000001</v>
      </c>
      <c r="BM41" s="220">
        <f t="shared" ref="BM41:BM46" si="75">+I41</f>
        <v>34.748249999999999</v>
      </c>
      <c r="BN41" s="220">
        <f t="shared" ref="BN41:BN46" si="76">+J41</f>
        <v>21.800000000000004</v>
      </c>
      <c r="BO41" s="220">
        <f t="shared" ref="BO41:BO46" si="77">+K41</f>
        <v>15.859999999999998</v>
      </c>
      <c r="BP41" s="220">
        <f t="shared" ref="BP41:BP46" si="78">+L41</f>
        <v>25.478740336094482</v>
      </c>
      <c r="BQ41" s="220">
        <f t="shared" ref="BQ41:BQ46" si="79">+M41</f>
        <v>26.061952090433095</v>
      </c>
      <c r="BR41" s="220">
        <f t="shared" ref="BR41:BR46" si="80">+N41</f>
        <v>26.929939325308126</v>
      </c>
      <c r="BS41" s="220">
        <f t="shared" ref="BS41:BS46" si="81">+O41</f>
        <v>23.959872643158732</v>
      </c>
      <c r="BU41" s="2" t="s">
        <v>178</v>
      </c>
      <c r="BV41" s="220">
        <f>+R41</f>
        <v>1480.9360000000001</v>
      </c>
      <c r="BW41" s="220">
        <f t="shared" ref="BW41:BW46" si="82">+S41</f>
        <v>1398.6</v>
      </c>
      <c r="BX41" s="220">
        <f t="shared" ref="BX41:BX46" si="83">+T41</f>
        <v>1256.1130000000003</v>
      </c>
      <c r="BY41" s="220">
        <f t="shared" ref="BY41:BY46" si="84">+U41</f>
        <v>904.59</v>
      </c>
      <c r="BZ41" s="220">
        <f t="shared" ref="BZ41:BZ46" si="85">+V41</f>
        <v>912</v>
      </c>
      <c r="CA41" s="220">
        <f t="shared" ref="CA41:CA46" si="86">+W41</f>
        <v>940.50000000000023</v>
      </c>
      <c r="CB41" s="220">
        <f t="shared" ref="CB41:CB46" si="87">+X41</f>
        <v>1013.8399999999999</v>
      </c>
      <c r="CC41" s="220">
        <f t="shared" ref="CC41:CC46" si="88">+Y41</f>
        <v>1380.92</v>
      </c>
      <c r="CD41" s="220">
        <f t="shared" ref="CD41:CD46" si="89">+Z41</f>
        <v>1273.600953874505</v>
      </c>
      <c r="CE41" s="220">
        <f t="shared" ref="CE41:CE46" si="90">+AA41</f>
        <v>1168.1072597806797</v>
      </c>
      <c r="CF41" s="220">
        <f t="shared" ref="CF41:CF46" si="91">+AB41</f>
        <v>1385.3205287627841</v>
      </c>
      <c r="CG41" s="220">
        <f t="shared" ref="CG41:CG46" si="92">+AC41</f>
        <v>1143.6632</v>
      </c>
    </row>
    <row r="42" spans="1:85" x14ac:dyDescent="0.25">
      <c r="A42" t="str">
        <f>+C2</f>
        <v>SPOT</v>
      </c>
      <c r="B42" t="s">
        <v>99</v>
      </c>
      <c r="C42" s="2" t="s">
        <v>179</v>
      </c>
      <c r="D42" s="220">
        <f t="shared" si="56"/>
        <v>19.345000000000006</v>
      </c>
      <c r="E42" s="220">
        <f t="shared" si="57"/>
        <v>19.360500000000005</v>
      </c>
      <c r="F42" s="220">
        <f t="shared" si="58"/>
        <v>21.869999999999994</v>
      </c>
      <c r="G42" s="220">
        <f t="shared" si="59"/>
        <v>30.900999999999996</v>
      </c>
      <c r="H42" s="220">
        <f t="shared" si="60"/>
        <v>36.024500000000003</v>
      </c>
      <c r="I42" s="220">
        <f t="shared" si="61"/>
        <v>32.720600000000005</v>
      </c>
      <c r="J42" s="220">
        <f t="shared" si="62"/>
        <v>18.100000000000001</v>
      </c>
      <c r="K42" s="220">
        <f t="shared" si="63"/>
        <v>18.099999999999998</v>
      </c>
      <c r="L42" s="220">
        <f t="shared" si="64"/>
        <v>22.69039358335954</v>
      </c>
      <c r="M42" s="220">
        <f t="shared" si="65"/>
        <v>26.625842895523501</v>
      </c>
      <c r="N42" s="220">
        <f t="shared" si="66"/>
        <v>24.973675291574235</v>
      </c>
      <c r="O42" s="220">
        <f t="shared" si="67"/>
        <v>23.358213994575497</v>
      </c>
      <c r="Q42" s="2" t="s">
        <v>179</v>
      </c>
      <c r="R42" s="221">
        <f t="shared" ref="R42:AC42" si="93">+R24+R6</f>
        <v>1443.9126000000001</v>
      </c>
      <c r="S42" s="221">
        <f t="shared" si="93"/>
        <v>1398.6</v>
      </c>
      <c r="T42" s="221">
        <f t="shared" si="93"/>
        <v>1274.5852500000001</v>
      </c>
      <c r="U42" s="221">
        <f t="shared" si="93"/>
        <v>880.78500000000008</v>
      </c>
      <c r="V42" s="221">
        <f t="shared" si="93"/>
        <v>888</v>
      </c>
      <c r="W42" s="221">
        <f t="shared" si="93"/>
        <v>915.75000000000023</v>
      </c>
      <c r="X42" s="221">
        <f t="shared" si="93"/>
        <v>1013.8399999999999</v>
      </c>
      <c r="Y42" s="221">
        <f t="shared" si="93"/>
        <v>1363.44</v>
      </c>
      <c r="Z42" s="221">
        <f t="shared" si="93"/>
        <v>1273.600953874505</v>
      </c>
      <c r="AA42" s="221">
        <f t="shared" si="93"/>
        <v>1168.1072597806797</v>
      </c>
      <c r="AB42" s="221">
        <f t="shared" si="93"/>
        <v>1385.3205287627841</v>
      </c>
      <c r="AC42" s="221">
        <f t="shared" si="93"/>
        <v>1143.6632</v>
      </c>
      <c r="AE42" s="2" t="s">
        <v>179</v>
      </c>
      <c r="AF42" s="220">
        <f t="shared" si="69"/>
        <v>19.345000000000006</v>
      </c>
      <c r="AG42" s="220">
        <f t="shared" si="69"/>
        <v>19.360500000000005</v>
      </c>
      <c r="AH42" s="220">
        <f t="shared" si="69"/>
        <v>21.869999999999994</v>
      </c>
      <c r="AI42" s="220">
        <f t="shared" si="69"/>
        <v>30.900999999999996</v>
      </c>
      <c r="AJ42" s="220">
        <f t="shared" si="69"/>
        <v>36.024500000000003</v>
      </c>
      <c r="AK42" s="220">
        <f t="shared" si="69"/>
        <v>32.720600000000005</v>
      </c>
      <c r="AL42" s="220">
        <f t="shared" si="69"/>
        <v>18.100000000000001</v>
      </c>
      <c r="AM42" s="220">
        <f t="shared" si="69"/>
        <v>18.099999999999998</v>
      </c>
      <c r="AN42" s="220">
        <f t="shared" si="69"/>
        <v>22.69039358335954</v>
      </c>
      <c r="AO42" s="220">
        <f t="shared" si="69"/>
        <v>26.625842895523501</v>
      </c>
      <c r="AP42" s="220">
        <f t="shared" si="69"/>
        <v>24.973675291574235</v>
      </c>
      <c r="AQ42" s="220">
        <f t="shared" si="69"/>
        <v>23.358213994575497</v>
      </c>
      <c r="AS42" s="2" t="s">
        <v>179</v>
      </c>
      <c r="AT42" s="220">
        <f t="shared" si="70"/>
        <v>1443.9126000000001</v>
      </c>
      <c r="AU42" s="220">
        <f t="shared" si="70"/>
        <v>1398.6</v>
      </c>
      <c r="AV42" s="220">
        <f t="shared" si="70"/>
        <v>1274.5852500000001</v>
      </c>
      <c r="AW42" s="220">
        <f t="shared" si="70"/>
        <v>880.78500000000008</v>
      </c>
      <c r="AX42" s="220">
        <f t="shared" si="70"/>
        <v>888</v>
      </c>
      <c r="AY42" s="220">
        <f t="shared" si="70"/>
        <v>915.75000000000023</v>
      </c>
      <c r="AZ42" s="220">
        <f t="shared" si="70"/>
        <v>1013.8399999999999</v>
      </c>
      <c r="BA42" s="220">
        <f t="shared" si="70"/>
        <v>1363.44</v>
      </c>
      <c r="BB42" s="220">
        <f t="shared" si="70"/>
        <v>1273.600953874505</v>
      </c>
      <c r="BC42" s="220">
        <f t="shared" si="70"/>
        <v>1168.1072597806797</v>
      </c>
      <c r="BD42" s="220">
        <f t="shared" si="70"/>
        <v>1385.3205287627841</v>
      </c>
      <c r="BE42" s="220">
        <f t="shared" si="70"/>
        <v>1143.6632</v>
      </c>
      <c r="BG42" s="2" t="s">
        <v>179</v>
      </c>
      <c r="BH42" s="220">
        <f t="shared" ref="BH42:BH46" si="94">+D42</f>
        <v>19.345000000000006</v>
      </c>
      <c r="BI42" s="220">
        <f t="shared" si="71"/>
        <v>19.360500000000005</v>
      </c>
      <c r="BJ42" s="220">
        <f t="shared" si="72"/>
        <v>21.869999999999994</v>
      </c>
      <c r="BK42" s="220">
        <f t="shared" si="73"/>
        <v>30.900999999999996</v>
      </c>
      <c r="BL42" s="220">
        <f t="shared" si="74"/>
        <v>36.024500000000003</v>
      </c>
      <c r="BM42" s="220">
        <f t="shared" si="75"/>
        <v>32.720600000000005</v>
      </c>
      <c r="BN42" s="220">
        <f t="shared" si="76"/>
        <v>18.100000000000001</v>
      </c>
      <c r="BO42" s="220">
        <f t="shared" si="77"/>
        <v>18.099999999999998</v>
      </c>
      <c r="BP42" s="220">
        <f t="shared" si="78"/>
        <v>22.69039358335954</v>
      </c>
      <c r="BQ42" s="220">
        <f t="shared" si="79"/>
        <v>26.625842895523501</v>
      </c>
      <c r="BR42" s="220">
        <f t="shared" si="80"/>
        <v>24.973675291574235</v>
      </c>
      <c r="BS42" s="220">
        <f t="shared" si="81"/>
        <v>23.358213994575497</v>
      </c>
      <c r="BU42" s="2" t="s">
        <v>179</v>
      </c>
      <c r="BV42" s="220">
        <f t="shared" ref="BV42:BV46" si="95">+R42</f>
        <v>1443.9126000000001</v>
      </c>
      <c r="BW42" s="220">
        <f t="shared" si="82"/>
        <v>1398.6</v>
      </c>
      <c r="BX42" s="220">
        <f t="shared" si="83"/>
        <v>1274.5852500000001</v>
      </c>
      <c r="BY42" s="220">
        <f t="shared" si="84"/>
        <v>880.78500000000008</v>
      </c>
      <c r="BZ42" s="220">
        <f t="shared" si="85"/>
        <v>888</v>
      </c>
      <c r="CA42" s="220">
        <f t="shared" si="86"/>
        <v>915.75000000000023</v>
      </c>
      <c r="CB42" s="220">
        <f t="shared" si="87"/>
        <v>1013.8399999999999</v>
      </c>
      <c r="CC42" s="220">
        <f t="shared" si="88"/>
        <v>1363.44</v>
      </c>
      <c r="CD42" s="220">
        <f t="shared" si="89"/>
        <v>1273.600953874505</v>
      </c>
      <c r="CE42" s="220">
        <f t="shared" si="90"/>
        <v>1168.1072597806797</v>
      </c>
      <c r="CF42" s="220">
        <f t="shared" si="91"/>
        <v>1385.3205287627841</v>
      </c>
      <c r="CG42" s="220">
        <f t="shared" si="92"/>
        <v>1143.6632</v>
      </c>
    </row>
    <row r="43" spans="1:85" x14ac:dyDescent="0.25">
      <c r="A43" t="str">
        <f>+C2</f>
        <v>SPOT</v>
      </c>
      <c r="B43" t="s">
        <v>99</v>
      </c>
      <c r="C43" s="2" t="s">
        <v>180</v>
      </c>
      <c r="D43" s="220">
        <f t="shared" si="56"/>
        <v>17.367499999999996</v>
      </c>
      <c r="E43" s="220">
        <f t="shared" si="57"/>
        <v>17.692500000000003</v>
      </c>
      <c r="F43" s="220">
        <f t="shared" si="58"/>
        <v>19.290000000000003</v>
      </c>
      <c r="G43" s="220">
        <f t="shared" si="59"/>
        <v>27.566999999999993</v>
      </c>
      <c r="H43" s="220">
        <f t="shared" si="60"/>
        <v>30.694400000000005</v>
      </c>
      <c r="I43" s="220">
        <f t="shared" si="61"/>
        <v>27.9377</v>
      </c>
      <c r="J43" s="220">
        <f t="shared" si="62"/>
        <v>22.166000000000004</v>
      </c>
      <c r="K43" s="220">
        <f t="shared" si="63"/>
        <v>20.59</v>
      </c>
      <c r="L43" s="220">
        <f t="shared" si="64"/>
        <v>23.047381501121599</v>
      </c>
      <c r="M43" s="220">
        <f t="shared" si="65"/>
        <v>26.678421895305</v>
      </c>
      <c r="N43" s="220">
        <f t="shared" si="66"/>
        <v>26.059655255926575</v>
      </c>
      <c r="O43" s="220">
        <f t="shared" si="67"/>
        <v>24.119528755180848</v>
      </c>
      <c r="Q43" s="2" t="s">
        <v>180</v>
      </c>
      <c r="R43" s="221">
        <f t="shared" ref="R43:AC43" si="96">+R25+R7</f>
        <v>679.57425000000012</v>
      </c>
      <c r="S43" s="221">
        <f t="shared" si="96"/>
        <v>881.47500000000002</v>
      </c>
      <c r="T43" s="221">
        <f t="shared" si="96"/>
        <v>803.79250000000002</v>
      </c>
      <c r="U43" s="221">
        <f t="shared" si="96"/>
        <v>828</v>
      </c>
      <c r="V43" s="221">
        <f t="shared" si="96"/>
        <v>800</v>
      </c>
      <c r="W43" s="221">
        <f t="shared" si="96"/>
        <v>720</v>
      </c>
      <c r="X43" s="221">
        <f t="shared" si="96"/>
        <v>480.23999999999995</v>
      </c>
      <c r="Y43" s="221">
        <f t="shared" si="96"/>
        <v>654.12</v>
      </c>
      <c r="Z43" s="221">
        <f t="shared" si="96"/>
        <v>603.28466236160762</v>
      </c>
      <c r="AA43" s="221">
        <f t="shared" si="96"/>
        <v>553.3139651592694</v>
      </c>
      <c r="AB43" s="221">
        <f t="shared" si="96"/>
        <v>656.20446099289779</v>
      </c>
      <c r="AC43" s="221">
        <f t="shared" si="96"/>
        <v>541.73519999999996</v>
      </c>
      <c r="AE43" s="2" t="s">
        <v>180</v>
      </c>
      <c r="AF43" s="220">
        <f t="shared" si="69"/>
        <v>17.367499999999996</v>
      </c>
      <c r="AG43" s="220">
        <f t="shared" si="69"/>
        <v>17.692500000000003</v>
      </c>
      <c r="AH43" s="220">
        <f t="shared" si="69"/>
        <v>19.290000000000003</v>
      </c>
      <c r="AI43" s="220">
        <f t="shared" si="69"/>
        <v>27.566999999999993</v>
      </c>
      <c r="AJ43" s="220">
        <f t="shared" si="69"/>
        <v>30.694400000000005</v>
      </c>
      <c r="AK43" s="220">
        <f t="shared" si="69"/>
        <v>27.9377</v>
      </c>
      <c r="AL43" s="220">
        <f t="shared" si="69"/>
        <v>22.166000000000004</v>
      </c>
      <c r="AM43" s="220">
        <f t="shared" si="69"/>
        <v>20.59</v>
      </c>
      <c r="AN43" s="220">
        <f t="shared" si="69"/>
        <v>23.047381501121599</v>
      </c>
      <c r="AO43" s="220">
        <f t="shared" si="69"/>
        <v>26.678421895305</v>
      </c>
      <c r="AP43" s="220">
        <f t="shared" si="69"/>
        <v>26.059655255926575</v>
      </c>
      <c r="AQ43" s="220">
        <f t="shared" si="69"/>
        <v>24.119528755180848</v>
      </c>
      <c r="AS43" s="2" t="s">
        <v>180</v>
      </c>
      <c r="AT43" s="220">
        <f t="shared" si="70"/>
        <v>679.57425000000012</v>
      </c>
      <c r="AU43" s="220">
        <f t="shared" si="70"/>
        <v>881.47500000000002</v>
      </c>
      <c r="AV43" s="220">
        <f t="shared" si="70"/>
        <v>803.79250000000002</v>
      </c>
      <c r="AW43" s="220">
        <f t="shared" si="70"/>
        <v>828</v>
      </c>
      <c r="AX43" s="220">
        <f t="shared" si="70"/>
        <v>800</v>
      </c>
      <c r="AY43" s="220">
        <f t="shared" si="70"/>
        <v>720</v>
      </c>
      <c r="AZ43" s="220">
        <f t="shared" si="70"/>
        <v>480.23999999999995</v>
      </c>
      <c r="BA43" s="220">
        <f t="shared" si="70"/>
        <v>654.12</v>
      </c>
      <c r="BB43" s="220">
        <f t="shared" si="70"/>
        <v>603.28466236160762</v>
      </c>
      <c r="BC43" s="220">
        <f t="shared" si="70"/>
        <v>553.3139651592694</v>
      </c>
      <c r="BD43" s="220">
        <f t="shared" si="70"/>
        <v>656.20446099289779</v>
      </c>
      <c r="BE43" s="220">
        <f t="shared" si="70"/>
        <v>541.73519999999996</v>
      </c>
      <c r="BG43" s="2" t="s">
        <v>180</v>
      </c>
      <c r="BH43" s="220">
        <f t="shared" si="94"/>
        <v>17.367499999999996</v>
      </c>
      <c r="BI43" s="220">
        <f t="shared" si="71"/>
        <v>17.692500000000003</v>
      </c>
      <c r="BJ43" s="220">
        <f t="shared" si="72"/>
        <v>19.290000000000003</v>
      </c>
      <c r="BK43" s="220">
        <f t="shared" si="73"/>
        <v>27.566999999999993</v>
      </c>
      <c r="BL43" s="220">
        <f t="shared" si="74"/>
        <v>30.694400000000005</v>
      </c>
      <c r="BM43" s="220">
        <f t="shared" si="75"/>
        <v>27.9377</v>
      </c>
      <c r="BN43" s="220">
        <f t="shared" si="76"/>
        <v>22.166000000000004</v>
      </c>
      <c r="BO43" s="220">
        <f t="shared" si="77"/>
        <v>20.59</v>
      </c>
      <c r="BP43" s="220">
        <f t="shared" si="78"/>
        <v>23.047381501121599</v>
      </c>
      <c r="BQ43" s="220">
        <f t="shared" si="79"/>
        <v>26.678421895305</v>
      </c>
      <c r="BR43" s="220">
        <f t="shared" si="80"/>
        <v>26.059655255926575</v>
      </c>
      <c r="BS43" s="220">
        <f t="shared" si="81"/>
        <v>24.119528755180848</v>
      </c>
      <c r="BU43" s="2" t="s">
        <v>180</v>
      </c>
      <c r="BV43" s="220">
        <f t="shared" si="95"/>
        <v>679.57425000000012</v>
      </c>
      <c r="BW43" s="220">
        <f t="shared" si="82"/>
        <v>881.47500000000002</v>
      </c>
      <c r="BX43" s="220">
        <f t="shared" si="83"/>
        <v>803.79250000000002</v>
      </c>
      <c r="BY43" s="220">
        <f t="shared" si="84"/>
        <v>828</v>
      </c>
      <c r="BZ43" s="220">
        <f t="shared" si="85"/>
        <v>800</v>
      </c>
      <c r="CA43" s="220">
        <f t="shared" si="86"/>
        <v>720</v>
      </c>
      <c r="CB43" s="220">
        <f t="shared" si="87"/>
        <v>480.23999999999995</v>
      </c>
      <c r="CC43" s="220">
        <f t="shared" si="88"/>
        <v>654.12</v>
      </c>
      <c r="CD43" s="220">
        <f t="shared" si="89"/>
        <v>603.28466236160762</v>
      </c>
      <c r="CE43" s="220">
        <f t="shared" si="90"/>
        <v>553.3139651592694</v>
      </c>
      <c r="CF43" s="220">
        <f t="shared" si="91"/>
        <v>656.20446099289779</v>
      </c>
      <c r="CG43" s="220">
        <f t="shared" si="92"/>
        <v>541.73519999999996</v>
      </c>
    </row>
    <row r="44" spans="1:85" x14ac:dyDescent="0.25">
      <c r="A44" t="str">
        <f>+C2</f>
        <v>SPOT</v>
      </c>
      <c r="B44" t="s">
        <v>99</v>
      </c>
      <c r="C44" s="2" t="s">
        <v>181</v>
      </c>
      <c r="D44" s="220">
        <f t="shared" si="56"/>
        <v>20.842875000000003</v>
      </c>
      <c r="E44" s="220">
        <f t="shared" si="57"/>
        <v>21.07685</v>
      </c>
      <c r="F44" s="220">
        <f t="shared" si="58"/>
        <v>21.75085</v>
      </c>
      <c r="G44" s="220">
        <f t="shared" si="59"/>
        <v>32.817</v>
      </c>
      <c r="H44" s="220">
        <f t="shared" si="60"/>
        <v>35.784700000000008</v>
      </c>
      <c r="I44" s="220">
        <f t="shared" si="61"/>
        <v>32.97419</v>
      </c>
      <c r="J44" s="220">
        <f t="shared" si="62"/>
        <v>24.126000000000005</v>
      </c>
      <c r="K44" s="220">
        <f t="shared" si="63"/>
        <v>21.950000000000003</v>
      </c>
      <c r="L44" s="220">
        <f t="shared" si="64"/>
        <v>27.212160983463779</v>
      </c>
      <c r="M44" s="220">
        <f t="shared" si="65"/>
        <v>26.451382487504681</v>
      </c>
      <c r="N44" s="220">
        <f t="shared" si="66"/>
        <v>27.048697075700364</v>
      </c>
      <c r="O44" s="220">
        <f t="shared" si="67"/>
        <v>24.347739665208877</v>
      </c>
      <c r="Q44" s="2" t="s">
        <v>181</v>
      </c>
      <c r="R44" s="221">
        <f t="shared" ref="R44:AC44" si="97">+R26+R8</f>
        <v>1443.9126000000001</v>
      </c>
      <c r="S44" s="221">
        <f t="shared" si="97"/>
        <v>1398.6</v>
      </c>
      <c r="T44" s="221">
        <f t="shared" si="97"/>
        <v>1274.5852500000001</v>
      </c>
      <c r="U44" s="221">
        <f t="shared" si="97"/>
        <v>880.78500000000008</v>
      </c>
      <c r="V44" s="221">
        <f t="shared" si="97"/>
        <v>851</v>
      </c>
      <c r="W44" s="221">
        <f t="shared" si="97"/>
        <v>882.45</v>
      </c>
      <c r="X44" s="221">
        <f t="shared" si="97"/>
        <v>1013.8399999999999</v>
      </c>
      <c r="Y44" s="221">
        <f t="shared" si="97"/>
        <v>1380.92</v>
      </c>
      <c r="Z44" s="221">
        <f t="shared" si="97"/>
        <v>1273.600953874505</v>
      </c>
      <c r="AA44" s="221">
        <f t="shared" si="97"/>
        <v>1168.1072597806797</v>
      </c>
      <c r="AB44" s="221">
        <f t="shared" si="97"/>
        <v>1385.3205287627841</v>
      </c>
      <c r="AC44" s="221">
        <f t="shared" si="97"/>
        <v>1143.6632</v>
      </c>
      <c r="AE44" s="2" t="s">
        <v>181</v>
      </c>
      <c r="AF44" s="220">
        <f t="shared" si="69"/>
        <v>20.842875000000003</v>
      </c>
      <c r="AG44" s="220">
        <f t="shared" si="69"/>
        <v>21.07685</v>
      </c>
      <c r="AH44" s="220">
        <f t="shared" si="69"/>
        <v>21.75085</v>
      </c>
      <c r="AI44" s="220">
        <f t="shared" si="69"/>
        <v>32.817</v>
      </c>
      <c r="AJ44" s="220">
        <f t="shared" si="69"/>
        <v>35.784700000000008</v>
      </c>
      <c r="AK44" s="220">
        <f t="shared" si="69"/>
        <v>32.97419</v>
      </c>
      <c r="AL44" s="220">
        <f t="shared" si="69"/>
        <v>24.126000000000005</v>
      </c>
      <c r="AM44" s="220">
        <f t="shared" si="69"/>
        <v>21.950000000000003</v>
      </c>
      <c r="AN44" s="220">
        <f t="shared" si="69"/>
        <v>27.212160983463779</v>
      </c>
      <c r="AO44" s="220">
        <f t="shared" si="69"/>
        <v>26.451382487504681</v>
      </c>
      <c r="AP44" s="220">
        <f t="shared" si="69"/>
        <v>27.048697075700364</v>
      </c>
      <c r="AQ44" s="220">
        <f t="shared" si="69"/>
        <v>24.347739665208877</v>
      </c>
      <c r="AS44" s="2" t="s">
        <v>181</v>
      </c>
      <c r="AT44" s="220">
        <f t="shared" si="70"/>
        <v>1443.9126000000001</v>
      </c>
      <c r="AU44" s="220">
        <f t="shared" si="70"/>
        <v>1398.6</v>
      </c>
      <c r="AV44" s="220">
        <f t="shared" si="70"/>
        <v>1274.5852500000001</v>
      </c>
      <c r="AW44" s="220">
        <f t="shared" si="70"/>
        <v>880.78500000000008</v>
      </c>
      <c r="AX44" s="220">
        <f t="shared" si="70"/>
        <v>851</v>
      </c>
      <c r="AY44" s="220">
        <f t="shared" si="70"/>
        <v>882.45</v>
      </c>
      <c r="AZ44" s="220">
        <f t="shared" si="70"/>
        <v>1013.8399999999999</v>
      </c>
      <c r="BA44" s="220">
        <f t="shared" si="70"/>
        <v>1380.92</v>
      </c>
      <c r="BB44" s="220">
        <f t="shared" si="70"/>
        <v>1273.600953874505</v>
      </c>
      <c r="BC44" s="220">
        <f t="shared" si="70"/>
        <v>1168.1072597806797</v>
      </c>
      <c r="BD44" s="220">
        <f t="shared" si="70"/>
        <v>1385.3205287627841</v>
      </c>
      <c r="BE44" s="220">
        <f t="shared" si="70"/>
        <v>1143.6632</v>
      </c>
      <c r="BG44" s="2" t="s">
        <v>181</v>
      </c>
      <c r="BH44" s="220">
        <f t="shared" si="94"/>
        <v>20.842875000000003</v>
      </c>
      <c r="BI44" s="220">
        <f t="shared" si="71"/>
        <v>21.07685</v>
      </c>
      <c r="BJ44" s="220">
        <f t="shared" si="72"/>
        <v>21.75085</v>
      </c>
      <c r="BK44" s="220">
        <f t="shared" si="73"/>
        <v>32.817</v>
      </c>
      <c r="BL44" s="220">
        <f t="shared" si="74"/>
        <v>35.784700000000008</v>
      </c>
      <c r="BM44" s="220">
        <f t="shared" si="75"/>
        <v>32.97419</v>
      </c>
      <c r="BN44" s="220">
        <f t="shared" si="76"/>
        <v>24.126000000000005</v>
      </c>
      <c r="BO44" s="220">
        <f t="shared" si="77"/>
        <v>21.950000000000003</v>
      </c>
      <c r="BP44" s="220">
        <f t="shared" si="78"/>
        <v>27.212160983463779</v>
      </c>
      <c r="BQ44" s="220">
        <f t="shared" si="79"/>
        <v>26.451382487504681</v>
      </c>
      <c r="BR44" s="220">
        <f t="shared" si="80"/>
        <v>27.048697075700364</v>
      </c>
      <c r="BS44" s="220">
        <f t="shared" si="81"/>
        <v>24.347739665208877</v>
      </c>
      <c r="BU44" s="2" t="s">
        <v>181</v>
      </c>
      <c r="BV44" s="220">
        <f t="shared" si="95"/>
        <v>1443.9126000000001</v>
      </c>
      <c r="BW44" s="220">
        <f t="shared" si="82"/>
        <v>1398.6</v>
      </c>
      <c r="BX44" s="220">
        <f t="shared" si="83"/>
        <v>1274.5852500000001</v>
      </c>
      <c r="BY44" s="220">
        <f t="shared" si="84"/>
        <v>880.78500000000008</v>
      </c>
      <c r="BZ44" s="220">
        <f t="shared" si="85"/>
        <v>851</v>
      </c>
      <c r="CA44" s="220">
        <f t="shared" si="86"/>
        <v>882.45</v>
      </c>
      <c r="CB44" s="220">
        <f t="shared" si="87"/>
        <v>1013.8399999999999</v>
      </c>
      <c r="CC44" s="220">
        <f t="shared" si="88"/>
        <v>1380.92</v>
      </c>
      <c r="CD44" s="220">
        <f t="shared" si="89"/>
        <v>1273.600953874505</v>
      </c>
      <c r="CE44" s="220">
        <f t="shared" si="90"/>
        <v>1168.1072597806797</v>
      </c>
      <c r="CF44" s="220">
        <f t="shared" si="91"/>
        <v>1385.3205287627841</v>
      </c>
      <c r="CG44" s="220">
        <f t="shared" si="92"/>
        <v>1143.6632</v>
      </c>
    </row>
    <row r="45" spans="1:85" x14ac:dyDescent="0.25">
      <c r="A45" t="str">
        <f>+C2</f>
        <v>SPOT</v>
      </c>
      <c r="B45" t="s">
        <v>99</v>
      </c>
      <c r="C45" s="2" t="s">
        <v>182</v>
      </c>
      <c r="D45" s="220">
        <f t="shared" si="56"/>
        <v>14.343199999999998</v>
      </c>
      <c r="E45" s="220">
        <f t="shared" si="57"/>
        <v>14.423999999999998</v>
      </c>
      <c r="F45" s="220">
        <f t="shared" si="58"/>
        <v>16.420000000000002</v>
      </c>
      <c r="G45" s="220">
        <f t="shared" si="59"/>
        <v>22.11</v>
      </c>
      <c r="H45" s="220">
        <f t="shared" si="60"/>
        <v>26.252650000000003</v>
      </c>
      <c r="I45" s="220">
        <f t="shared" si="61"/>
        <v>23.588150000000002</v>
      </c>
      <c r="J45" s="220">
        <f t="shared" si="62"/>
        <v>16.170000000000002</v>
      </c>
      <c r="K45" s="220">
        <f t="shared" si="63"/>
        <v>14.860000000000001</v>
      </c>
      <c r="L45" s="220">
        <f t="shared" si="64"/>
        <v>19.914201599325363</v>
      </c>
      <c r="M45" s="220">
        <f t="shared" si="65"/>
        <v>20.528651949069268</v>
      </c>
      <c r="N45" s="220">
        <f t="shared" si="66"/>
        <v>21.713020971657198</v>
      </c>
      <c r="O45" s="220">
        <f t="shared" si="67"/>
        <v>17.93902966821252</v>
      </c>
      <c r="Q45" s="2" t="s">
        <v>182</v>
      </c>
      <c r="R45" s="221">
        <f t="shared" ref="R45:AC45" si="98">+R27+R9</f>
        <v>1382.2402931850497</v>
      </c>
      <c r="S45" s="221">
        <f t="shared" si="98"/>
        <v>1360.8</v>
      </c>
      <c r="T45" s="221">
        <f t="shared" si="98"/>
        <v>1222.1640000000002</v>
      </c>
      <c r="U45" s="221">
        <f t="shared" si="98"/>
        <v>865.26</v>
      </c>
      <c r="V45" s="221">
        <f t="shared" si="98"/>
        <v>836</v>
      </c>
      <c r="W45" s="221">
        <f t="shared" si="98"/>
        <v>855</v>
      </c>
      <c r="X45" s="221">
        <f t="shared" si="98"/>
        <v>1013.8399999999999</v>
      </c>
      <c r="Y45" s="221">
        <f t="shared" si="98"/>
        <v>1380.92</v>
      </c>
      <c r="Z45" s="221">
        <f t="shared" si="98"/>
        <v>1273.600953874505</v>
      </c>
      <c r="AA45" s="221">
        <f t="shared" si="98"/>
        <v>1168.1072597806797</v>
      </c>
      <c r="AB45" s="221">
        <f t="shared" si="98"/>
        <v>1385.3205287627841</v>
      </c>
      <c r="AC45" s="221">
        <f t="shared" si="98"/>
        <v>1143.6632</v>
      </c>
      <c r="AE45" s="2" t="s">
        <v>182</v>
      </c>
      <c r="AF45" s="220">
        <f t="shared" si="69"/>
        <v>14.343199999999998</v>
      </c>
      <c r="AG45" s="220">
        <f t="shared" si="69"/>
        <v>14.423999999999998</v>
      </c>
      <c r="AH45" s="220">
        <f t="shared" si="69"/>
        <v>16.420000000000002</v>
      </c>
      <c r="AI45" s="220">
        <f t="shared" si="69"/>
        <v>22.11</v>
      </c>
      <c r="AJ45" s="220">
        <f t="shared" si="69"/>
        <v>26.252650000000003</v>
      </c>
      <c r="AK45" s="220">
        <f t="shared" si="69"/>
        <v>23.588150000000002</v>
      </c>
      <c r="AL45" s="220">
        <f t="shared" si="69"/>
        <v>16.170000000000002</v>
      </c>
      <c r="AM45" s="220">
        <f t="shared" si="69"/>
        <v>14.860000000000001</v>
      </c>
      <c r="AN45" s="220">
        <f t="shared" si="69"/>
        <v>19.914201599325363</v>
      </c>
      <c r="AO45" s="220">
        <f t="shared" si="69"/>
        <v>20.528651949069268</v>
      </c>
      <c r="AP45" s="220">
        <f t="shared" si="69"/>
        <v>21.713020971657198</v>
      </c>
      <c r="AQ45" s="220">
        <f t="shared" si="69"/>
        <v>17.93902966821252</v>
      </c>
      <c r="AS45" s="2" t="s">
        <v>182</v>
      </c>
      <c r="AT45" s="220">
        <f t="shared" si="70"/>
        <v>1382.2402931850497</v>
      </c>
      <c r="AU45" s="220">
        <f t="shared" si="70"/>
        <v>1360.8</v>
      </c>
      <c r="AV45" s="220">
        <f t="shared" si="70"/>
        <v>1222.1640000000002</v>
      </c>
      <c r="AW45" s="220">
        <f t="shared" si="70"/>
        <v>865.26</v>
      </c>
      <c r="AX45" s="220">
        <f t="shared" si="70"/>
        <v>836</v>
      </c>
      <c r="AY45" s="220">
        <f t="shared" si="70"/>
        <v>855</v>
      </c>
      <c r="AZ45" s="220">
        <f t="shared" si="70"/>
        <v>1013.8399999999999</v>
      </c>
      <c r="BA45" s="220">
        <f t="shared" si="70"/>
        <v>1380.92</v>
      </c>
      <c r="BB45" s="220">
        <f t="shared" si="70"/>
        <v>1273.600953874505</v>
      </c>
      <c r="BC45" s="220">
        <f t="shared" si="70"/>
        <v>1168.1072597806797</v>
      </c>
      <c r="BD45" s="220">
        <f t="shared" si="70"/>
        <v>1385.3205287627841</v>
      </c>
      <c r="BE45" s="220">
        <f t="shared" si="70"/>
        <v>1143.6632</v>
      </c>
      <c r="BG45" s="2" t="s">
        <v>182</v>
      </c>
      <c r="BH45" s="220">
        <f t="shared" si="94"/>
        <v>14.343199999999998</v>
      </c>
      <c r="BI45" s="220">
        <f t="shared" si="71"/>
        <v>14.423999999999998</v>
      </c>
      <c r="BJ45" s="220">
        <f t="shared" si="72"/>
        <v>16.420000000000002</v>
      </c>
      <c r="BK45" s="220">
        <f t="shared" si="73"/>
        <v>22.11</v>
      </c>
      <c r="BL45" s="220">
        <f t="shared" si="74"/>
        <v>26.252650000000003</v>
      </c>
      <c r="BM45" s="220">
        <f t="shared" si="75"/>
        <v>23.588150000000002</v>
      </c>
      <c r="BN45" s="220">
        <f t="shared" si="76"/>
        <v>16.170000000000002</v>
      </c>
      <c r="BO45" s="220">
        <f t="shared" si="77"/>
        <v>14.860000000000001</v>
      </c>
      <c r="BP45" s="220">
        <f t="shared" si="78"/>
        <v>19.914201599325363</v>
      </c>
      <c r="BQ45" s="220">
        <f t="shared" si="79"/>
        <v>20.528651949069268</v>
      </c>
      <c r="BR45" s="220">
        <f t="shared" si="80"/>
        <v>21.713020971657198</v>
      </c>
      <c r="BS45" s="220">
        <f t="shared" si="81"/>
        <v>17.93902966821252</v>
      </c>
      <c r="BU45" s="2" t="s">
        <v>182</v>
      </c>
      <c r="BV45" s="220">
        <f t="shared" si="95"/>
        <v>1382.2402931850497</v>
      </c>
      <c r="BW45" s="220">
        <f t="shared" si="82"/>
        <v>1360.8</v>
      </c>
      <c r="BX45" s="220">
        <f t="shared" si="83"/>
        <v>1222.1640000000002</v>
      </c>
      <c r="BY45" s="220">
        <f t="shared" si="84"/>
        <v>865.26</v>
      </c>
      <c r="BZ45" s="220">
        <f t="shared" si="85"/>
        <v>836</v>
      </c>
      <c r="CA45" s="220">
        <f t="shared" si="86"/>
        <v>855</v>
      </c>
      <c r="CB45" s="220">
        <f t="shared" si="87"/>
        <v>1013.8399999999999</v>
      </c>
      <c r="CC45" s="220">
        <f t="shared" si="88"/>
        <v>1380.92</v>
      </c>
      <c r="CD45" s="220">
        <f t="shared" si="89"/>
        <v>1273.600953874505</v>
      </c>
      <c r="CE45" s="220">
        <f t="shared" si="90"/>
        <v>1168.1072597806797</v>
      </c>
      <c r="CF45" s="220">
        <f t="shared" si="91"/>
        <v>1385.3205287627841</v>
      </c>
      <c r="CG45" s="220">
        <f t="shared" si="92"/>
        <v>1143.6632</v>
      </c>
    </row>
    <row r="46" spans="1:85" x14ac:dyDescent="0.25">
      <c r="A46" t="str">
        <f>+C2</f>
        <v>SPOT</v>
      </c>
      <c r="B46" t="s">
        <v>99</v>
      </c>
      <c r="C46" s="2" t="s">
        <v>183</v>
      </c>
      <c r="D46" s="220">
        <f t="shared" si="56"/>
        <v>0</v>
      </c>
      <c r="E46" s="220">
        <f t="shared" si="57"/>
        <v>22</v>
      </c>
      <c r="F46" s="220">
        <f t="shared" si="58"/>
        <v>16.619999999999994</v>
      </c>
      <c r="G46" s="220">
        <f t="shared" si="59"/>
        <v>21.690000000000005</v>
      </c>
      <c r="H46" s="220">
        <f t="shared" si="60"/>
        <v>24.274300000000004</v>
      </c>
      <c r="I46" s="220">
        <f t="shared" si="61"/>
        <v>21.999199999999998</v>
      </c>
      <c r="J46" s="220">
        <f t="shared" si="62"/>
        <v>14.360000000000001</v>
      </c>
      <c r="K46" s="220">
        <f t="shared" si="63"/>
        <v>15.489999999999998</v>
      </c>
      <c r="L46" s="220">
        <f t="shared" si="64"/>
        <v>17.902704146761021</v>
      </c>
      <c r="M46" s="220">
        <f t="shared" si="65"/>
        <v>22.84416167581087</v>
      </c>
      <c r="N46" s="220">
        <f t="shared" si="66"/>
        <v>23.864057420923729</v>
      </c>
      <c r="O46" s="220">
        <f t="shared" si="67"/>
        <v>17.932345291895327</v>
      </c>
      <c r="Q46" s="2" t="s">
        <v>183</v>
      </c>
      <c r="R46" s="221">
        <f t="shared" ref="R46:AC46" si="99">+R28+R10</f>
        <v>0</v>
      </c>
      <c r="S46" s="221">
        <f t="shared" si="99"/>
        <v>78.75</v>
      </c>
      <c r="T46" s="221">
        <f t="shared" si="99"/>
        <v>74.887500000000003</v>
      </c>
      <c r="U46" s="221">
        <f t="shared" si="99"/>
        <v>82.282499999999999</v>
      </c>
      <c r="V46" s="221">
        <f t="shared" si="99"/>
        <v>79.5</v>
      </c>
      <c r="W46" s="221">
        <f t="shared" si="99"/>
        <v>74.25</v>
      </c>
      <c r="X46" s="221">
        <f t="shared" si="99"/>
        <v>138</v>
      </c>
      <c r="Y46" s="221">
        <f t="shared" si="99"/>
        <v>138</v>
      </c>
      <c r="Z46" s="221">
        <f t="shared" si="99"/>
        <v>100.5474437269346</v>
      </c>
      <c r="AA46" s="221">
        <f t="shared" si="99"/>
        <v>92.218994193211557</v>
      </c>
      <c r="AB46" s="221">
        <f t="shared" si="99"/>
        <v>109.36741016548297</v>
      </c>
      <c r="AC46" s="221">
        <f t="shared" si="99"/>
        <v>90.289199999999994</v>
      </c>
      <c r="AE46" s="2" t="s">
        <v>183</v>
      </c>
      <c r="AF46" s="220"/>
      <c r="AG46" s="220"/>
      <c r="AH46" s="220"/>
      <c r="AI46" s="220"/>
      <c r="AJ46" s="220"/>
      <c r="AK46" s="220"/>
      <c r="AL46" s="220"/>
      <c r="AM46" s="220"/>
      <c r="AN46" s="220"/>
      <c r="AO46" s="220"/>
      <c r="AP46" s="220"/>
      <c r="AQ46" s="220"/>
      <c r="AS46" s="2" t="s">
        <v>183</v>
      </c>
      <c r="AT46" s="221"/>
      <c r="AU46" s="221"/>
      <c r="AV46" s="221"/>
      <c r="AW46" s="221"/>
      <c r="AX46" s="221"/>
      <c r="AY46" s="221"/>
      <c r="AZ46" s="221"/>
      <c r="BA46" s="221"/>
      <c r="BB46" s="221"/>
      <c r="BC46" s="221"/>
      <c r="BD46" s="221"/>
      <c r="BE46" s="221"/>
      <c r="BG46" s="2" t="s">
        <v>183</v>
      </c>
      <c r="BH46" s="220">
        <f t="shared" si="94"/>
        <v>0</v>
      </c>
      <c r="BI46" s="220">
        <f t="shared" si="71"/>
        <v>22</v>
      </c>
      <c r="BJ46" s="220">
        <f t="shared" si="72"/>
        <v>16.619999999999994</v>
      </c>
      <c r="BK46" s="220">
        <f t="shared" si="73"/>
        <v>21.690000000000005</v>
      </c>
      <c r="BL46" s="220">
        <f t="shared" si="74"/>
        <v>24.274300000000004</v>
      </c>
      <c r="BM46" s="220">
        <f t="shared" si="75"/>
        <v>21.999199999999998</v>
      </c>
      <c r="BN46" s="220">
        <f t="shared" si="76"/>
        <v>14.360000000000001</v>
      </c>
      <c r="BO46" s="220">
        <f t="shared" si="77"/>
        <v>15.489999999999998</v>
      </c>
      <c r="BP46" s="220">
        <f t="shared" si="78"/>
        <v>17.902704146761021</v>
      </c>
      <c r="BQ46" s="220">
        <f t="shared" si="79"/>
        <v>22.84416167581087</v>
      </c>
      <c r="BR46" s="220">
        <f t="shared" si="80"/>
        <v>23.864057420923729</v>
      </c>
      <c r="BS46" s="220">
        <f t="shared" si="81"/>
        <v>17.932345291895327</v>
      </c>
      <c r="BU46" s="2" t="s">
        <v>183</v>
      </c>
      <c r="BV46" s="220">
        <f t="shared" si="95"/>
        <v>0</v>
      </c>
      <c r="BW46" s="220">
        <f t="shared" si="82"/>
        <v>78.75</v>
      </c>
      <c r="BX46" s="220">
        <f t="shared" si="83"/>
        <v>74.887500000000003</v>
      </c>
      <c r="BY46" s="220">
        <f t="shared" si="84"/>
        <v>82.282499999999999</v>
      </c>
      <c r="BZ46" s="220">
        <f t="shared" si="85"/>
        <v>79.5</v>
      </c>
      <c r="CA46" s="220">
        <f t="shared" si="86"/>
        <v>74.25</v>
      </c>
      <c r="CB46" s="220">
        <f t="shared" si="87"/>
        <v>138</v>
      </c>
      <c r="CC46" s="220">
        <f t="shared" si="88"/>
        <v>138</v>
      </c>
      <c r="CD46" s="220">
        <f t="shared" si="89"/>
        <v>100.5474437269346</v>
      </c>
      <c r="CE46" s="220">
        <f t="shared" si="90"/>
        <v>92.218994193211557</v>
      </c>
      <c r="CF46" s="220">
        <f t="shared" si="91"/>
        <v>109.36741016548297</v>
      </c>
      <c r="CG46" s="220">
        <f t="shared" si="92"/>
        <v>90.289199999999994</v>
      </c>
    </row>
    <row r="47" spans="1:85" x14ac:dyDescent="0.25">
      <c r="A47" t="str">
        <f>+C2</f>
        <v>SPOT</v>
      </c>
      <c r="B47" t="s">
        <v>99</v>
      </c>
      <c r="C47" s="2" t="s">
        <v>184</v>
      </c>
      <c r="D47" s="220">
        <f t="shared" si="56"/>
        <v>12.169999999999998</v>
      </c>
      <c r="E47" s="220">
        <f t="shared" si="57"/>
        <v>10.96</v>
      </c>
      <c r="F47" s="220">
        <f t="shared" si="58"/>
        <v>12.784999999999998</v>
      </c>
      <c r="G47" s="220">
        <f t="shared" si="59"/>
        <v>15.389999999999997</v>
      </c>
      <c r="H47" s="220">
        <f t="shared" si="60"/>
        <v>19.674500000000002</v>
      </c>
      <c r="I47" s="220">
        <f t="shared" si="61"/>
        <v>16.280050000000003</v>
      </c>
      <c r="J47" s="220">
        <f t="shared" si="62"/>
        <v>13.728000000000002</v>
      </c>
      <c r="K47" s="220">
        <f t="shared" si="63"/>
        <v>11.13</v>
      </c>
      <c r="L47" s="220">
        <f t="shared" si="64"/>
        <v>16.699273881516156</v>
      </c>
      <c r="M47" s="220">
        <f t="shared" si="65"/>
        <v>24.6386243448869</v>
      </c>
      <c r="N47" s="220">
        <f t="shared" si="66"/>
        <v>21.875448496321344</v>
      </c>
      <c r="O47" s="220">
        <f t="shared" si="67"/>
        <v>18.320035915585002</v>
      </c>
      <c r="Q47" s="2" t="s">
        <v>184</v>
      </c>
      <c r="R47" s="221">
        <f t="shared" ref="R47:AC47" si="100">+R29+R11</f>
        <v>267.9325</v>
      </c>
      <c r="S47" s="221">
        <f t="shared" si="100"/>
        <v>443.625</v>
      </c>
      <c r="T47" s="221">
        <f t="shared" si="100"/>
        <v>421.86625000000004</v>
      </c>
      <c r="U47" s="221">
        <f t="shared" si="100"/>
        <v>301.70250000000004</v>
      </c>
      <c r="V47" s="221">
        <f t="shared" si="100"/>
        <v>291.5</v>
      </c>
      <c r="W47" s="221">
        <f t="shared" si="100"/>
        <v>272.25</v>
      </c>
      <c r="X47" s="221">
        <f t="shared" si="100"/>
        <v>293.47999999999996</v>
      </c>
      <c r="Y47" s="221">
        <f t="shared" si="100"/>
        <v>399.74</v>
      </c>
      <c r="Z47" s="221">
        <f t="shared" si="100"/>
        <v>368.67396033209354</v>
      </c>
      <c r="AA47" s="221">
        <f t="shared" si="100"/>
        <v>338.13631204177568</v>
      </c>
      <c r="AB47" s="221">
        <f t="shared" si="100"/>
        <v>401.0138372734375</v>
      </c>
      <c r="AC47" s="221">
        <f t="shared" si="100"/>
        <v>331.06039999999996</v>
      </c>
      <c r="AE47" s="2" t="s">
        <v>184</v>
      </c>
      <c r="AF47" s="220"/>
      <c r="AG47" s="220"/>
      <c r="AH47" s="220"/>
      <c r="AI47" s="220"/>
      <c r="AJ47" s="220"/>
      <c r="AK47" s="220"/>
      <c r="AL47" s="220"/>
      <c r="AM47" s="220"/>
      <c r="AN47" s="220"/>
      <c r="AO47" s="220"/>
      <c r="AP47" s="220"/>
      <c r="AQ47" s="220"/>
      <c r="AS47" s="2" t="s">
        <v>184</v>
      </c>
      <c r="AT47" s="221"/>
      <c r="AU47" s="221"/>
      <c r="AV47" s="221"/>
      <c r="AW47" s="221"/>
      <c r="AX47" s="221"/>
      <c r="AY47" s="221"/>
      <c r="AZ47" s="221"/>
      <c r="BA47" s="221"/>
      <c r="BB47" s="221"/>
      <c r="BC47" s="221"/>
      <c r="BD47" s="221"/>
      <c r="BE47" s="221"/>
      <c r="BG47" s="2" t="s">
        <v>184</v>
      </c>
      <c r="BH47" s="220"/>
      <c r="BI47" s="220"/>
      <c r="BJ47" s="220"/>
      <c r="BK47" s="220"/>
      <c r="BL47" s="220"/>
      <c r="BM47" s="220"/>
      <c r="BN47" s="220"/>
      <c r="BO47" s="220"/>
      <c r="BP47" s="220"/>
      <c r="BQ47" s="220"/>
      <c r="BR47" s="220"/>
      <c r="BS47" s="220"/>
      <c r="BU47" s="2" t="s">
        <v>184</v>
      </c>
      <c r="BV47" s="221"/>
      <c r="BW47" s="221"/>
      <c r="BX47" s="221"/>
      <c r="BY47" s="221"/>
      <c r="BZ47" s="221"/>
      <c r="CA47" s="221"/>
      <c r="CB47" s="221"/>
      <c r="CC47" s="221"/>
      <c r="CD47" s="221"/>
      <c r="CE47" s="221"/>
      <c r="CF47" s="221"/>
      <c r="CG47" s="221"/>
    </row>
    <row r="48" spans="1:85" x14ac:dyDescent="0.25">
      <c r="A48" t="str">
        <f>+C2</f>
        <v>SPOT</v>
      </c>
      <c r="B48" t="s">
        <v>99</v>
      </c>
      <c r="C48" s="2" t="s">
        <v>185</v>
      </c>
      <c r="D48" s="220">
        <f t="shared" si="56"/>
        <v>10.739199999999999</v>
      </c>
      <c r="E48" s="220">
        <f t="shared" si="57"/>
        <v>11.67</v>
      </c>
      <c r="F48" s="220">
        <f t="shared" si="58"/>
        <v>12.360000000000003</v>
      </c>
      <c r="G48" s="220">
        <f t="shared" si="59"/>
        <v>15.614199999999997</v>
      </c>
      <c r="H48" s="220">
        <f t="shared" si="60"/>
        <v>18.611750000000004</v>
      </c>
      <c r="I48" s="220">
        <f t="shared" si="61"/>
        <v>15.490390000000001</v>
      </c>
      <c r="J48" s="220">
        <f t="shared" si="62"/>
        <v>14.06</v>
      </c>
      <c r="K48" s="220">
        <f t="shared" si="63"/>
        <v>12.520000000000001</v>
      </c>
      <c r="L48" s="220">
        <f t="shared" si="64"/>
        <v>15.711003345497824</v>
      </c>
      <c r="M48" s="220">
        <f t="shared" si="65"/>
        <v>15.229441117207253</v>
      </c>
      <c r="N48" s="220">
        <f t="shared" si="66"/>
        <v>15.996498512163557</v>
      </c>
      <c r="O48" s="220">
        <f t="shared" si="67"/>
        <v>13.349634828410968</v>
      </c>
      <c r="Q48" s="2" t="s">
        <v>185</v>
      </c>
      <c r="R48" s="221">
        <f t="shared" ref="R48:AC48" si="101">+R30+R12</f>
        <v>584.57999999999993</v>
      </c>
      <c r="S48" s="221">
        <f t="shared" si="101"/>
        <v>525</v>
      </c>
      <c r="T48" s="221">
        <f t="shared" si="101"/>
        <v>499.25</v>
      </c>
      <c r="U48" s="221">
        <f t="shared" si="101"/>
        <v>621</v>
      </c>
      <c r="V48" s="221">
        <f t="shared" si="101"/>
        <v>600</v>
      </c>
      <c r="W48" s="221">
        <f t="shared" si="101"/>
        <v>540</v>
      </c>
      <c r="X48" s="221">
        <f t="shared" si="101"/>
        <v>552</v>
      </c>
      <c r="Y48" s="221">
        <f t="shared" si="101"/>
        <v>552</v>
      </c>
      <c r="Z48" s="221">
        <f t="shared" si="101"/>
        <v>402.18977490773841</v>
      </c>
      <c r="AA48" s="221">
        <f t="shared" si="101"/>
        <v>368.87597677284623</v>
      </c>
      <c r="AB48" s="221">
        <f t="shared" si="101"/>
        <v>437.46964066193186</v>
      </c>
      <c r="AC48" s="221">
        <f t="shared" si="101"/>
        <v>361.15679999999998</v>
      </c>
      <c r="AE48" s="2" t="s">
        <v>185</v>
      </c>
      <c r="AF48" s="220"/>
      <c r="AG48" s="220"/>
      <c r="AH48" s="220"/>
      <c r="AI48" s="220"/>
      <c r="AJ48" s="220"/>
      <c r="AK48" s="220"/>
      <c r="AL48" s="220"/>
      <c r="AM48" s="220"/>
      <c r="AN48" s="220"/>
      <c r="AO48" s="220"/>
      <c r="AP48" s="220"/>
      <c r="AQ48" s="220"/>
      <c r="AS48" s="2" t="s">
        <v>185</v>
      </c>
      <c r="AT48" s="221"/>
      <c r="AU48" s="221"/>
      <c r="AV48" s="221"/>
      <c r="AW48" s="221"/>
      <c r="AX48" s="221"/>
      <c r="AY48" s="221"/>
      <c r="AZ48" s="221"/>
      <c r="BA48" s="221"/>
      <c r="BB48" s="221"/>
      <c r="BC48" s="221"/>
      <c r="BD48" s="221"/>
      <c r="BE48" s="221"/>
      <c r="BG48" s="2" t="s">
        <v>185</v>
      </c>
      <c r="BH48" s="220"/>
      <c r="BI48" s="220"/>
      <c r="BJ48" s="220"/>
      <c r="BK48" s="220"/>
      <c r="BL48" s="220"/>
      <c r="BM48" s="220"/>
      <c r="BN48" s="220"/>
      <c r="BO48" s="220"/>
      <c r="BP48" s="220"/>
      <c r="BQ48" s="220"/>
      <c r="BR48" s="220"/>
      <c r="BS48" s="220"/>
      <c r="BU48" s="2" t="s">
        <v>185</v>
      </c>
      <c r="BV48" s="221"/>
      <c r="BW48" s="221"/>
      <c r="BX48" s="221"/>
      <c r="BY48" s="221"/>
      <c r="BZ48" s="221"/>
      <c r="CA48" s="221"/>
      <c r="CB48" s="221"/>
      <c r="CC48" s="221"/>
      <c r="CD48" s="221"/>
      <c r="CE48" s="221"/>
      <c r="CF48" s="221"/>
      <c r="CG48" s="221"/>
    </row>
    <row r="49" spans="1:85" x14ac:dyDescent="0.25">
      <c r="A49" t="str">
        <f>+C2</f>
        <v>SPOT</v>
      </c>
      <c r="B49" t="s">
        <v>99</v>
      </c>
      <c r="C49" s="2" t="s">
        <v>186</v>
      </c>
      <c r="D49" s="220">
        <f t="shared" si="56"/>
        <v>0</v>
      </c>
      <c r="E49" s="220">
        <f t="shared" si="57"/>
        <v>0</v>
      </c>
      <c r="F49" s="220">
        <f t="shared" si="58"/>
        <v>12.899999999999999</v>
      </c>
      <c r="G49" s="220">
        <f t="shared" si="59"/>
        <v>16.910999999999998</v>
      </c>
      <c r="H49" s="220">
        <f t="shared" si="60"/>
        <v>20.023300000000003</v>
      </c>
      <c r="I49" s="220">
        <f t="shared" si="61"/>
        <v>17.976000000000003</v>
      </c>
      <c r="J49" s="220">
        <f t="shared" si="62"/>
        <v>12.910000000000002</v>
      </c>
      <c r="K49" s="220">
        <f t="shared" si="63"/>
        <v>11.42</v>
      </c>
      <c r="L49" s="220">
        <f t="shared" si="64"/>
        <v>15.412091842221217</v>
      </c>
      <c r="M49" s="220">
        <f t="shared" si="65"/>
        <v>13.095544810855325</v>
      </c>
      <c r="N49" s="220">
        <f t="shared" si="66"/>
        <v>16.519272266987148</v>
      </c>
      <c r="O49" s="220">
        <f t="shared" si="67"/>
        <v>13.548185469416941</v>
      </c>
      <c r="Q49" s="2" t="s">
        <v>186</v>
      </c>
      <c r="R49" s="221">
        <f t="shared" ref="R49:AC49" si="102">+R31+R13</f>
        <v>0</v>
      </c>
      <c r="S49" s="221">
        <f t="shared" si="102"/>
        <v>0</v>
      </c>
      <c r="T49" s="221">
        <f t="shared" si="102"/>
        <v>159.76000000000005</v>
      </c>
      <c r="U49" s="221">
        <f t="shared" si="102"/>
        <v>175.95</v>
      </c>
      <c r="V49" s="221">
        <f t="shared" si="102"/>
        <v>180</v>
      </c>
      <c r="W49" s="221">
        <f t="shared" si="102"/>
        <v>162</v>
      </c>
      <c r="X49" s="221">
        <f t="shared" si="102"/>
        <v>138</v>
      </c>
      <c r="Y49" s="221">
        <f t="shared" si="102"/>
        <v>138</v>
      </c>
      <c r="Z49" s="221">
        <f t="shared" si="102"/>
        <v>134.06325830257947</v>
      </c>
      <c r="AA49" s="221">
        <f t="shared" si="102"/>
        <v>122.95865892428208</v>
      </c>
      <c r="AB49" s="221">
        <f t="shared" si="102"/>
        <v>145.82321355397727</v>
      </c>
      <c r="AC49" s="221">
        <f t="shared" si="102"/>
        <v>120.38559999999998</v>
      </c>
      <c r="AE49" s="2" t="s">
        <v>186</v>
      </c>
      <c r="AF49" s="220"/>
      <c r="AG49" s="220"/>
      <c r="AH49" s="220"/>
      <c r="AI49" s="220"/>
      <c r="AJ49" s="220"/>
      <c r="AK49" s="220"/>
      <c r="AL49" s="220"/>
      <c r="AM49" s="220"/>
      <c r="AN49" s="220"/>
      <c r="AO49" s="220"/>
      <c r="AP49" s="220"/>
      <c r="AQ49" s="220"/>
      <c r="AS49" s="2" t="s">
        <v>186</v>
      </c>
      <c r="AT49" s="221"/>
      <c r="AU49" s="221"/>
      <c r="AV49" s="221"/>
      <c r="AW49" s="221"/>
      <c r="AX49" s="221"/>
      <c r="AY49" s="221"/>
      <c r="AZ49" s="221"/>
      <c r="BA49" s="221"/>
      <c r="BB49" s="221"/>
      <c r="BC49" s="221"/>
      <c r="BD49" s="221"/>
      <c r="BE49" s="221"/>
      <c r="BG49" s="2" t="s">
        <v>186</v>
      </c>
      <c r="BH49" s="220"/>
      <c r="BI49" s="220"/>
      <c r="BJ49" s="220"/>
      <c r="BK49" s="220"/>
      <c r="BL49" s="220"/>
      <c r="BM49" s="220"/>
      <c r="BN49" s="220"/>
      <c r="BO49" s="220"/>
      <c r="BP49" s="220"/>
      <c r="BQ49" s="220"/>
      <c r="BR49" s="220"/>
      <c r="BS49" s="220"/>
      <c r="BU49" s="2" t="s">
        <v>186</v>
      </c>
      <c r="BV49" s="221"/>
      <c r="BW49" s="221"/>
      <c r="BX49" s="221"/>
      <c r="BY49" s="221"/>
      <c r="BZ49" s="221"/>
      <c r="CA49" s="221"/>
      <c r="CB49" s="221"/>
      <c r="CC49" s="221"/>
      <c r="CD49" s="221"/>
      <c r="CE49" s="221"/>
      <c r="CF49" s="221"/>
      <c r="CG49" s="221"/>
    </row>
    <row r="50" spans="1:85" x14ac:dyDescent="0.25">
      <c r="A50" t="str">
        <f>+C2</f>
        <v>SPOT</v>
      </c>
      <c r="B50" t="s">
        <v>99</v>
      </c>
      <c r="C50" s="2" t="s">
        <v>203</v>
      </c>
      <c r="D50" s="220"/>
      <c r="E50" s="220"/>
      <c r="F50" s="220"/>
      <c r="G50" s="220"/>
      <c r="H50" s="220"/>
      <c r="I50" s="220"/>
      <c r="J50" s="220"/>
      <c r="K50" s="220"/>
      <c r="L50" s="220"/>
      <c r="M50" s="220"/>
      <c r="N50" s="220"/>
      <c r="O50" s="220"/>
      <c r="Q50" s="2"/>
      <c r="R50" s="221"/>
      <c r="S50" s="221"/>
      <c r="T50" s="221"/>
      <c r="U50" s="220"/>
      <c r="V50" s="220"/>
      <c r="W50" s="220"/>
      <c r="X50" s="220"/>
      <c r="Y50" s="220"/>
      <c r="Z50" s="220"/>
      <c r="AA50" s="220"/>
      <c r="AB50" s="220"/>
      <c r="AC50" s="220"/>
      <c r="AE50" s="2" t="s">
        <v>203</v>
      </c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S50" s="2"/>
      <c r="AT50" s="221"/>
      <c r="AU50" s="221"/>
      <c r="AV50" s="221"/>
      <c r="AW50" s="220"/>
      <c r="AX50" s="220"/>
      <c r="AY50" s="220"/>
      <c r="AZ50" s="220"/>
      <c r="BA50" s="220"/>
      <c r="BB50" s="220"/>
      <c r="BC50" s="220"/>
      <c r="BD50" s="220"/>
      <c r="BE50" s="220"/>
      <c r="BG50" s="2" t="s">
        <v>203</v>
      </c>
      <c r="BH50" s="220"/>
      <c r="BI50" s="220"/>
      <c r="BJ50" s="220"/>
      <c r="BK50" s="220"/>
      <c r="BL50" s="220"/>
      <c r="BM50" s="220"/>
      <c r="BN50" s="220"/>
      <c r="BO50" s="220"/>
      <c r="BP50" s="220"/>
      <c r="BQ50" s="220"/>
      <c r="BR50" s="220"/>
      <c r="BS50" s="220"/>
      <c r="BU50" s="2"/>
      <c r="BV50" s="221"/>
      <c r="BW50" s="221"/>
      <c r="BX50" s="221"/>
      <c r="BY50" s="220"/>
      <c r="BZ50" s="220"/>
      <c r="CA50" s="220"/>
      <c r="CB50" s="220"/>
      <c r="CC50" s="220"/>
      <c r="CD50" s="220"/>
      <c r="CE50" s="220"/>
      <c r="CF50" s="220"/>
      <c r="CG50" s="220"/>
    </row>
    <row r="51" spans="1:85" x14ac:dyDescent="0.25">
      <c r="A51" t="str">
        <f>+C2</f>
        <v>SPOT</v>
      </c>
      <c r="B51" t="s">
        <v>99</v>
      </c>
      <c r="C51" s="2" t="s">
        <v>204</v>
      </c>
      <c r="D51" s="220"/>
      <c r="E51" s="220"/>
      <c r="F51" s="220"/>
      <c r="G51" s="220"/>
      <c r="H51" s="220"/>
      <c r="I51" s="220"/>
      <c r="J51" s="220"/>
      <c r="K51" s="220"/>
      <c r="L51" s="220"/>
      <c r="M51" s="220"/>
      <c r="N51" s="220"/>
      <c r="O51" s="220"/>
      <c r="Q51" s="2"/>
      <c r="R51" s="221"/>
      <c r="S51" s="221"/>
      <c r="T51" s="221"/>
      <c r="U51" s="220"/>
      <c r="V51" s="220"/>
      <c r="W51" s="220"/>
      <c r="X51" s="220"/>
      <c r="Y51" s="220"/>
      <c r="Z51" s="220"/>
      <c r="AA51" s="220"/>
      <c r="AB51" s="220"/>
      <c r="AC51" s="220"/>
      <c r="AE51" s="2" t="s">
        <v>204</v>
      </c>
      <c r="AF51" s="220"/>
      <c r="AG51" s="220"/>
      <c r="AH51" s="220"/>
      <c r="AI51" s="220"/>
      <c r="AJ51" s="220"/>
      <c r="AK51" s="220"/>
      <c r="AL51" s="220"/>
      <c r="AM51" s="220"/>
      <c r="AN51" s="220"/>
      <c r="AO51" s="220"/>
      <c r="AP51" s="220"/>
      <c r="AQ51" s="220"/>
      <c r="AS51" s="2"/>
      <c r="AT51" s="221"/>
      <c r="AU51" s="221"/>
      <c r="AV51" s="221"/>
      <c r="AW51" s="220"/>
      <c r="AX51" s="220"/>
      <c r="AY51" s="220"/>
      <c r="AZ51" s="220"/>
      <c r="BA51" s="220"/>
      <c r="BB51" s="220"/>
      <c r="BC51" s="220"/>
      <c r="BD51" s="220"/>
      <c r="BE51" s="220"/>
      <c r="BG51" s="2" t="s">
        <v>204</v>
      </c>
      <c r="BH51" s="220"/>
      <c r="BI51" s="220"/>
      <c r="BJ51" s="220"/>
      <c r="BK51" s="220"/>
      <c r="BL51" s="220"/>
      <c r="BM51" s="220"/>
      <c r="BN51" s="220"/>
      <c r="BO51" s="220"/>
      <c r="BP51" s="220"/>
      <c r="BQ51" s="220"/>
      <c r="BR51" s="220"/>
      <c r="BS51" s="220"/>
      <c r="BU51" s="2"/>
      <c r="BV51" s="221"/>
      <c r="BW51" s="221"/>
      <c r="BX51" s="221"/>
      <c r="BY51" s="220"/>
      <c r="BZ51" s="220"/>
      <c r="CA51" s="220"/>
      <c r="CB51" s="220"/>
      <c r="CC51" s="220"/>
      <c r="CD51" s="220"/>
      <c r="CE51" s="220"/>
      <c r="CF51" s="220"/>
      <c r="CG51" s="220"/>
    </row>
    <row r="52" spans="1:85" x14ac:dyDescent="0.25">
      <c r="A52" t="str">
        <f>+C2</f>
        <v>SPOT</v>
      </c>
      <c r="B52" t="s">
        <v>99</v>
      </c>
      <c r="C52" s="2" t="s">
        <v>205</v>
      </c>
      <c r="D52" s="220"/>
      <c r="E52" s="220"/>
      <c r="F52" s="220"/>
      <c r="G52" s="220"/>
      <c r="H52" s="220"/>
      <c r="I52" s="220"/>
      <c r="J52" s="220"/>
      <c r="K52" s="220"/>
      <c r="L52" s="220"/>
      <c r="M52" s="220"/>
      <c r="N52" s="220"/>
      <c r="O52" s="220"/>
      <c r="Q52" s="2"/>
      <c r="R52" s="221"/>
      <c r="S52" s="221"/>
      <c r="T52" s="221"/>
      <c r="U52" s="220"/>
      <c r="V52" s="220"/>
      <c r="W52" s="220"/>
      <c r="X52" s="220"/>
      <c r="Y52" s="220"/>
      <c r="Z52" s="220"/>
      <c r="AA52" s="220"/>
      <c r="AB52" s="220"/>
      <c r="AC52" s="220"/>
      <c r="AE52" s="2" t="s">
        <v>205</v>
      </c>
      <c r="AF52" s="220"/>
      <c r="AG52" s="220"/>
      <c r="AH52" s="220"/>
      <c r="AI52" s="220"/>
      <c r="AJ52" s="220"/>
      <c r="AK52" s="220"/>
      <c r="AL52" s="220"/>
      <c r="AM52" s="220"/>
      <c r="AN52" s="220"/>
      <c r="AO52" s="220"/>
      <c r="AP52" s="220"/>
      <c r="AQ52" s="220"/>
      <c r="AS52" s="2"/>
      <c r="AT52" s="221"/>
      <c r="AU52" s="221"/>
      <c r="AV52" s="221"/>
      <c r="AW52" s="220"/>
      <c r="AX52" s="220"/>
      <c r="AY52" s="220"/>
      <c r="AZ52" s="220"/>
      <c r="BA52" s="220"/>
      <c r="BB52" s="220"/>
      <c r="BC52" s="220"/>
      <c r="BD52" s="220"/>
      <c r="BE52" s="220"/>
      <c r="BG52" s="2" t="s">
        <v>205</v>
      </c>
      <c r="BH52" s="220"/>
      <c r="BI52" s="220"/>
      <c r="BJ52" s="220"/>
      <c r="BK52" s="220"/>
      <c r="BL52" s="220"/>
      <c r="BM52" s="220"/>
      <c r="BN52" s="220"/>
      <c r="BO52" s="220"/>
      <c r="BP52" s="220"/>
      <c r="BQ52" s="220"/>
      <c r="BR52" s="220"/>
      <c r="BS52" s="220"/>
      <c r="BU52" s="2"/>
      <c r="BV52" s="221"/>
      <c r="BW52" s="221"/>
      <c r="BX52" s="221"/>
      <c r="BY52" s="220"/>
      <c r="BZ52" s="220"/>
      <c r="CA52" s="220"/>
      <c r="CB52" s="220"/>
      <c r="CC52" s="220"/>
      <c r="CD52" s="220"/>
      <c r="CE52" s="220"/>
      <c r="CF52" s="220"/>
      <c r="CG52" s="220"/>
    </row>
    <row r="53" spans="1:85" x14ac:dyDescent="0.25">
      <c r="A53" t="str">
        <f>+C2</f>
        <v>SPOT</v>
      </c>
      <c r="B53" t="s">
        <v>99</v>
      </c>
      <c r="C53" s="2" t="s">
        <v>206</v>
      </c>
      <c r="D53" s="220"/>
      <c r="E53" s="220"/>
      <c r="F53" s="220"/>
      <c r="G53" s="220"/>
      <c r="H53" s="220"/>
      <c r="I53" s="220"/>
      <c r="J53" s="220"/>
      <c r="K53" s="220"/>
      <c r="L53" s="220"/>
      <c r="M53" s="220"/>
      <c r="N53" s="220"/>
      <c r="O53" s="220"/>
      <c r="Q53" s="2"/>
      <c r="R53" s="221"/>
      <c r="S53" s="221"/>
      <c r="T53" s="221"/>
      <c r="U53" s="220"/>
      <c r="V53" s="220"/>
      <c r="W53" s="220"/>
      <c r="X53" s="220"/>
      <c r="Y53" s="220"/>
      <c r="Z53" s="220"/>
      <c r="AA53" s="220"/>
      <c r="AB53" s="220"/>
      <c r="AC53" s="220"/>
      <c r="AE53" s="2" t="s">
        <v>206</v>
      </c>
      <c r="AF53" s="220"/>
      <c r="AG53" s="220"/>
      <c r="AH53" s="220"/>
      <c r="AI53" s="220"/>
      <c r="AJ53" s="220"/>
      <c r="AK53" s="220"/>
      <c r="AL53" s="220"/>
      <c r="AM53" s="220"/>
      <c r="AN53" s="220"/>
      <c r="AO53" s="220"/>
      <c r="AP53" s="220"/>
      <c r="AQ53" s="220"/>
      <c r="AS53" s="2"/>
      <c r="AT53" s="221"/>
      <c r="AU53" s="221"/>
      <c r="AV53" s="221"/>
      <c r="AW53" s="220"/>
      <c r="AX53" s="220"/>
      <c r="AY53" s="220"/>
      <c r="AZ53" s="220"/>
      <c r="BA53" s="220"/>
      <c r="BB53" s="220"/>
      <c r="BC53" s="220"/>
      <c r="BD53" s="220"/>
      <c r="BE53" s="220"/>
      <c r="BG53" s="2" t="s">
        <v>206</v>
      </c>
      <c r="BH53" s="220"/>
      <c r="BI53" s="220"/>
      <c r="BJ53" s="220"/>
      <c r="BK53" s="220"/>
      <c r="BL53" s="220"/>
      <c r="BM53" s="220"/>
      <c r="BN53" s="220"/>
      <c r="BO53" s="220"/>
      <c r="BP53" s="220"/>
      <c r="BQ53" s="220"/>
      <c r="BR53" s="220"/>
      <c r="BS53" s="220"/>
      <c r="BU53" s="2"/>
      <c r="BV53" s="221"/>
      <c r="BW53" s="221"/>
      <c r="BX53" s="221"/>
      <c r="BY53" s="220"/>
      <c r="BZ53" s="220"/>
      <c r="CA53" s="220"/>
      <c r="CB53" s="220"/>
      <c r="CC53" s="220"/>
      <c r="CD53" s="220"/>
      <c r="CE53" s="220"/>
      <c r="CF53" s="220"/>
      <c r="CG53" s="220"/>
    </row>
    <row r="54" spans="1:85" x14ac:dyDescent="0.25">
      <c r="A54" t="str">
        <f>+C2</f>
        <v>SPOT</v>
      </c>
      <c r="B54" t="s">
        <v>99</v>
      </c>
      <c r="C54" s="2" t="s">
        <v>207</v>
      </c>
      <c r="D54" s="220"/>
      <c r="E54" s="220"/>
      <c r="F54" s="220"/>
      <c r="G54" s="220"/>
      <c r="H54" s="220"/>
      <c r="I54" s="220"/>
      <c r="J54" s="220"/>
      <c r="K54" s="220"/>
      <c r="L54" s="220"/>
      <c r="M54" s="220"/>
      <c r="N54" s="220"/>
      <c r="O54" s="220"/>
      <c r="Q54" s="2"/>
      <c r="R54" s="221"/>
      <c r="S54" s="221"/>
      <c r="T54" s="221"/>
      <c r="U54" s="220"/>
      <c r="V54" s="220"/>
      <c r="W54" s="220"/>
      <c r="X54" s="220"/>
      <c r="Y54" s="220"/>
      <c r="Z54" s="220"/>
      <c r="AA54" s="220"/>
      <c r="AB54" s="220"/>
      <c r="AC54" s="220"/>
      <c r="AE54" s="2" t="s">
        <v>207</v>
      </c>
      <c r="AF54" s="220"/>
      <c r="AG54" s="220"/>
      <c r="AH54" s="220"/>
      <c r="AI54" s="220"/>
      <c r="AJ54" s="220"/>
      <c r="AK54" s="220"/>
      <c r="AL54" s="220"/>
      <c r="AM54" s="220"/>
      <c r="AN54" s="220"/>
      <c r="AO54" s="220"/>
      <c r="AP54" s="220"/>
      <c r="AQ54" s="220"/>
      <c r="AS54" s="2"/>
      <c r="AT54" s="221"/>
      <c r="AU54" s="221"/>
      <c r="AV54" s="221"/>
      <c r="AW54" s="220"/>
      <c r="AX54" s="220"/>
      <c r="AY54" s="220"/>
      <c r="AZ54" s="220"/>
      <c r="BA54" s="220"/>
      <c r="BB54" s="220"/>
      <c r="BC54" s="220"/>
      <c r="BD54" s="220"/>
      <c r="BE54" s="220"/>
      <c r="BG54" s="2" t="s">
        <v>207</v>
      </c>
      <c r="BH54" s="220"/>
      <c r="BI54" s="220"/>
      <c r="BJ54" s="220"/>
      <c r="BK54" s="220"/>
      <c r="BL54" s="220"/>
      <c r="BM54" s="220"/>
      <c r="BN54" s="220"/>
      <c r="BO54" s="220"/>
      <c r="BP54" s="220"/>
      <c r="BQ54" s="220"/>
      <c r="BR54" s="220"/>
      <c r="BS54" s="220"/>
      <c r="BU54" s="2"/>
      <c r="BV54" s="221"/>
      <c r="BW54" s="221"/>
      <c r="BX54" s="221"/>
      <c r="BY54" s="220"/>
      <c r="BZ54" s="220"/>
      <c r="CA54" s="220"/>
      <c r="CB54" s="220"/>
      <c r="CC54" s="220"/>
      <c r="CD54" s="220"/>
      <c r="CE54" s="220"/>
      <c r="CF54" s="220"/>
      <c r="CG54" s="220"/>
    </row>
    <row r="55" spans="1:85" x14ac:dyDescent="0.25">
      <c r="A55" t="str">
        <f>+C2</f>
        <v>SPOT</v>
      </c>
      <c r="B55" t="s">
        <v>99</v>
      </c>
      <c r="C55" s="2" t="s">
        <v>208</v>
      </c>
      <c r="D55" s="220"/>
      <c r="E55" s="220"/>
      <c r="F55" s="220"/>
      <c r="G55" s="220"/>
      <c r="H55" s="220"/>
      <c r="I55" s="220"/>
      <c r="J55" s="220"/>
      <c r="K55" s="220"/>
      <c r="L55" s="220"/>
      <c r="M55" s="220"/>
      <c r="N55" s="220"/>
      <c r="O55" s="220"/>
      <c r="Q55" s="2"/>
      <c r="R55" s="221"/>
      <c r="S55" s="221"/>
      <c r="T55" s="221"/>
      <c r="U55" s="220"/>
      <c r="V55" s="220"/>
      <c r="W55" s="220"/>
      <c r="X55" s="220"/>
      <c r="Y55" s="220"/>
      <c r="Z55" s="220"/>
      <c r="AA55" s="220"/>
      <c r="AB55" s="220"/>
      <c r="AC55" s="220"/>
      <c r="AE55" s="2" t="s">
        <v>208</v>
      </c>
      <c r="AF55" s="220"/>
      <c r="AG55" s="220"/>
      <c r="AH55" s="220"/>
      <c r="AI55" s="220"/>
      <c r="AJ55" s="220"/>
      <c r="AK55" s="220"/>
      <c r="AL55" s="220"/>
      <c r="AM55" s="220"/>
      <c r="AN55" s="220"/>
      <c r="AO55" s="220"/>
      <c r="AP55" s="220"/>
      <c r="AQ55" s="220"/>
      <c r="AS55" s="2"/>
      <c r="AT55" s="221"/>
      <c r="AU55" s="221"/>
      <c r="AV55" s="221"/>
      <c r="AW55" s="220"/>
      <c r="AX55" s="220"/>
      <c r="AY55" s="220"/>
      <c r="AZ55" s="220"/>
      <c r="BA55" s="220"/>
      <c r="BB55" s="220"/>
      <c r="BC55" s="220"/>
      <c r="BD55" s="220"/>
      <c r="BE55" s="220"/>
      <c r="BG55" s="2" t="s">
        <v>208</v>
      </c>
      <c r="BH55" s="220"/>
      <c r="BI55" s="220"/>
      <c r="BJ55" s="220"/>
      <c r="BK55" s="220"/>
      <c r="BL55" s="220"/>
      <c r="BM55" s="220"/>
      <c r="BN55" s="220"/>
      <c r="BO55" s="220"/>
      <c r="BP55" s="220"/>
      <c r="BQ55" s="220"/>
      <c r="BR55" s="220"/>
      <c r="BS55" s="220"/>
      <c r="BU55" s="2"/>
      <c r="BV55" s="221"/>
      <c r="BW55" s="221"/>
      <c r="BX55" s="221"/>
      <c r="BY55" s="220"/>
      <c r="BZ55" s="220"/>
      <c r="CA55" s="220"/>
      <c r="CB55" s="220"/>
      <c r="CC55" s="220"/>
      <c r="CD55" s="220"/>
      <c r="CE55" s="220"/>
      <c r="CF55" s="220"/>
      <c r="CG55" s="220"/>
    </row>
    <row r="56" spans="1:85" x14ac:dyDescent="0.25">
      <c r="C56" s="222" t="s">
        <v>187</v>
      </c>
      <c r="D56" s="361">
        <f t="shared" ref="D56:O56" si="103">+IFERROR((SUMPRODUCT(D41:D49,R41:R49)/R56),0)</f>
        <v>17.478224930190159</v>
      </c>
      <c r="E56" s="361">
        <f t="shared" si="103"/>
        <v>17.505850462898024</v>
      </c>
      <c r="F56" s="361">
        <f t="shared" si="103"/>
        <v>18.801284390853876</v>
      </c>
      <c r="G56" s="361">
        <f t="shared" si="103"/>
        <v>26.208439379787031</v>
      </c>
      <c r="H56" s="361">
        <f t="shared" si="103"/>
        <v>30.232581151158513</v>
      </c>
      <c r="I56" s="361">
        <f t="shared" si="103"/>
        <v>27.855788967774419</v>
      </c>
      <c r="J56" s="361">
        <f t="shared" si="103"/>
        <v>19.003476337615872</v>
      </c>
      <c r="K56" s="361">
        <f t="shared" si="103"/>
        <v>17.048234231990534</v>
      </c>
      <c r="L56" s="361">
        <f t="shared" si="103"/>
        <v>22.618311333786245</v>
      </c>
      <c r="M56" s="361">
        <f t="shared" si="103"/>
        <v>24.211409688213742</v>
      </c>
      <c r="N56" s="361">
        <f t="shared" si="103"/>
        <v>24.323068063920061</v>
      </c>
      <c r="O56" s="361">
        <f t="shared" si="103"/>
        <v>21.54420917631445</v>
      </c>
      <c r="R56" s="369">
        <f t="shared" ref="R56:AC56" si="104">SUM(R41:R55)</f>
        <v>7283.0882431850505</v>
      </c>
      <c r="S56" s="369">
        <f t="shared" si="104"/>
        <v>7485.45</v>
      </c>
      <c r="T56" s="369">
        <f t="shared" si="104"/>
        <v>6987.0037500000017</v>
      </c>
      <c r="U56" s="369">
        <f t="shared" si="104"/>
        <v>5540.3550000000005</v>
      </c>
      <c r="V56" s="369">
        <f t="shared" si="104"/>
        <v>5438</v>
      </c>
      <c r="W56" s="369">
        <f t="shared" si="104"/>
        <v>5362.2000000000007</v>
      </c>
      <c r="X56" s="369">
        <f t="shared" si="104"/>
        <v>5657.079999999999</v>
      </c>
      <c r="Y56" s="369">
        <f t="shared" si="104"/>
        <v>7388.0599999999995</v>
      </c>
      <c r="Z56" s="369">
        <f t="shared" si="104"/>
        <v>6703.1629151289744</v>
      </c>
      <c r="AA56" s="369">
        <f t="shared" si="104"/>
        <v>6147.9329462141031</v>
      </c>
      <c r="AB56" s="369">
        <f t="shared" si="104"/>
        <v>7291.1606776988638</v>
      </c>
      <c r="AC56" s="369">
        <f t="shared" si="104"/>
        <v>6019.28</v>
      </c>
      <c r="AE56" s="222" t="s">
        <v>187</v>
      </c>
      <c r="AF56" s="361">
        <f t="shared" ref="AF56:AQ56" si="105">+IFERROR((SUMPRODUCT(AF41:AF49,AT41:AT49)/AT56),0)</f>
        <v>18.31201421810594</v>
      </c>
      <c r="AG56" s="361">
        <f t="shared" si="105"/>
        <v>18.377820753486098</v>
      </c>
      <c r="AH56" s="361">
        <f t="shared" si="105"/>
        <v>19.977709764554792</v>
      </c>
      <c r="AI56" s="361">
        <f t="shared" si="105"/>
        <v>28.926839031339028</v>
      </c>
      <c r="AJ56" s="361">
        <f t="shared" si="105"/>
        <v>33.116073874504323</v>
      </c>
      <c r="AK56" s="361">
        <f t="shared" si="105"/>
        <v>30.606139692259546</v>
      </c>
      <c r="AL56" s="361">
        <f t="shared" si="105"/>
        <v>20.273152941176473</v>
      </c>
      <c r="AM56" s="361">
        <f t="shared" si="105"/>
        <v>17.999008363201913</v>
      </c>
      <c r="AN56" s="361">
        <f t="shared" si="105"/>
        <v>23.741657259443702</v>
      </c>
      <c r="AO56" s="361">
        <f t="shared" si="105"/>
        <v>25.103465365715596</v>
      </c>
      <c r="AP56" s="361">
        <f t="shared" si="105"/>
        <v>25.260920210869383</v>
      </c>
      <c r="AQ56" s="361">
        <f t="shared" si="105"/>
        <v>22.583153202924525</v>
      </c>
      <c r="AT56" s="369">
        <f t="shared" ref="AT56:BE56" si="106">SUM(AT41:AT55)</f>
        <v>6430.5757431850507</v>
      </c>
      <c r="AU56" s="369">
        <f t="shared" si="106"/>
        <v>6438.0749999999998</v>
      </c>
      <c r="AV56" s="369">
        <f t="shared" si="106"/>
        <v>5831.2400000000016</v>
      </c>
      <c r="AW56" s="369">
        <f t="shared" si="106"/>
        <v>4359.42</v>
      </c>
      <c r="AX56" s="369">
        <f t="shared" si="106"/>
        <v>4287</v>
      </c>
      <c r="AY56" s="369">
        <f t="shared" si="106"/>
        <v>4313.7000000000007</v>
      </c>
      <c r="AZ56" s="369">
        <f t="shared" si="106"/>
        <v>4535.5999999999995</v>
      </c>
      <c r="BA56" s="369">
        <f t="shared" si="106"/>
        <v>6160.32</v>
      </c>
      <c r="BB56" s="369">
        <f t="shared" si="106"/>
        <v>5697.6884778596268</v>
      </c>
      <c r="BC56" s="369">
        <f t="shared" si="106"/>
        <v>5225.7430042819879</v>
      </c>
      <c r="BD56" s="369">
        <f t="shared" si="106"/>
        <v>6197.4865760440343</v>
      </c>
      <c r="BE56" s="369">
        <f t="shared" si="106"/>
        <v>5116.3879999999999</v>
      </c>
      <c r="BG56" s="222" t="s">
        <v>187</v>
      </c>
      <c r="BH56" s="361">
        <f t="shared" ref="BH56" si="107">+IFERROR((SUMPRODUCT(BH41:BH49,BV41:BV49)/BV56),0)</f>
        <v>18.31201421810594</v>
      </c>
      <c r="BI56" s="361">
        <f t="shared" ref="BI56" si="108">+IFERROR((SUMPRODUCT(BI41:BI49,BW41:BW49)/BW56),0)</f>
        <v>18.42159154918231</v>
      </c>
      <c r="BJ56" s="361">
        <f t="shared" ref="BJ56" si="109">+IFERROR((SUMPRODUCT(BJ41:BJ49,BX41:BX49)/BX56),0)</f>
        <v>19.935135253592559</v>
      </c>
      <c r="BK56" s="361">
        <f t="shared" ref="BK56" si="110">+IFERROR((SUMPRODUCT(BK41:BK49,BY41:BY49)/BY56),0)</f>
        <v>28.792776651520445</v>
      </c>
      <c r="BL56" s="361">
        <f t="shared" ref="BL56" si="111">+IFERROR((SUMPRODUCT(BL41:BL49,BZ41:BZ49)/BZ56),0)</f>
        <v>32.955093450131692</v>
      </c>
      <c r="BM56" s="361">
        <f t="shared" ref="BM56" si="112">+IFERROR((SUMPRODUCT(BM41:BM49,CA41:CA49)/CA56),0)</f>
        <v>30.460498727310021</v>
      </c>
      <c r="BN56" s="361">
        <f t="shared" ref="BN56" si="113">+IFERROR((SUMPRODUCT(BN41:BN49,CB41:CB49)/CB56),0)</f>
        <v>20.098551968503937</v>
      </c>
      <c r="BO56" s="361">
        <f t="shared" ref="BO56" si="114">+IFERROR((SUMPRODUCT(BO41:BO49,CC41:CC49)/CC56),0)</f>
        <v>17.944034472684777</v>
      </c>
      <c r="BP56" s="361">
        <f t="shared" ref="BP56" si="115">+IFERROR((SUMPRODUCT(BP41:BP49,CD41:CD49)/CD56),0)</f>
        <v>23.640403737258453</v>
      </c>
      <c r="BQ56" s="361">
        <f t="shared" ref="BQ56" si="116">+IFERROR((SUMPRODUCT(BQ41:BQ49,CE41:CE49)/CE56),0)</f>
        <v>25.064286689012047</v>
      </c>
      <c r="BR56" s="361">
        <f t="shared" ref="BR56" si="117">+IFERROR((SUMPRODUCT(BR41:BR49,CF41:CF49)/CF56),0)</f>
        <v>25.236697156708473</v>
      </c>
      <c r="BS56" s="361">
        <f t="shared" ref="BS56" si="118">+IFERROR((SUMPRODUCT(BS41:BS49,CG41:CG49)/CG56),0)</f>
        <v>22.502503354756385</v>
      </c>
      <c r="BV56" s="369">
        <f t="shared" ref="BV56:CG56" si="119">SUM(BV41:BV55)</f>
        <v>6430.5757431850507</v>
      </c>
      <c r="BW56" s="369">
        <f t="shared" si="119"/>
        <v>6516.8249999999998</v>
      </c>
      <c r="BX56" s="369">
        <f t="shared" si="119"/>
        <v>5906.1275000000014</v>
      </c>
      <c r="BY56" s="369">
        <f t="shared" si="119"/>
        <v>4441.7025000000003</v>
      </c>
      <c r="BZ56" s="369">
        <f t="shared" si="119"/>
        <v>4366.5</v>
      </c>
      <c r="CA56" s="369">
        <f t="shared" si="119"/>
        <v>4387.9500000000007</v>
      </c>
      <c r="CB56" s="369">
        <f t="shared" si="119"/>
        <v>4673.5999999999995</v>
      </c>
      <c r="CC56" s="369">
        <f t="shared" si="119"/>
        <v>6298.32</v>
      </c>
      <c r="CD56" s="369">
        <f t="shared" si="119"/>
        <v>5798.2359215865617</v>
      </c>
      <c r="CE56" s="369">
        <f t="shared" si="119"/>
        <v>5317.9619984751998</v>
      </c>
      <c r="CF56" s="369">
        <f t="shared" si="119"/>
        <v>6306.8539862095176</v>
      </c>
      <c r="CG56" s="369">
        <f t="shared" si="119"/>
        <v>5206.6772000000001</v>
      </c>
    </row>
    <row r="57" spans="1:85" x14ac:dyDescent="0.25">
      <c r="C57" s="270" t="s">
        <v>126</v>
      </c>
      <c r="D57" s="360">
        <v>17.487863238878873</v>
      </c>
      <c r="E57" s="360">
        <v>17.883653738159374</v>
      </c>
      <c r="F57" s="360">
        <v>19.05190728891673</v>
      </c>
      <c r="G57" s="360">
        <v>30.186094918756403</v>
      </c>
      <c r="H57" s="360">
        <v>30.235638669390472</v>
      </c>
      <c r="I57" s="360">
        <v>31.509521500593856</v>
      </c>
      <c r="J57" s="360">
        <v>17.604573014131699</v>
      </c>
      <c r="K57" s="360">
        <v>17.100684458387281</v>
      </c>
      <c r="L57" s="360">
        <v>22.013722255879653</v>
      </c>
      <c r="M57" s="360">
        <v>25.577266483013503</v>
      </c>
      <c r="N57" s="360">
        <v>26.739519481883995</v>
      </c>
      <c r="O57" s="360">
        <v>23.507556214522186</v>
      </c>
      <c r="R57" s="360">
        <f t="shared" ref="R57:AC57" si="120">+D57/D56</f>
        <v>1.0005514466558938</v>
      </c>
      <c r="S57" s="360">
        <f t="shared" si="120"/>
        <v>1.0215815436137803</v>
      </c>
      <c r="T57" s="360">
        <f t="shared" si="120"/>
        <v>1.0133300945218813</v>
      </c>
      <c r="U57" s="360">
        <f t="shared" si="120"/>
        <v>1.1517700264914321</v>
      </c>
      <c r="V57" s="360">
        <f t="shared" si="120"/>
        <v>1.0001011332183869</v>
      </c>
      <c r="W57" s="360">
        <f t="shared" si="120"/>
        <v>1.1311660042028009</v>
      </c>
      <c r="X57" s="360">
        <f t="shared" si="120"/>
        <v>0.92638697790702873</v>
      </c>
      <c r="Y57" s="360">
        <f t="shared" si="120"/>
        <v>1.0030765782357873</v>
      </c>
      <c r="Z57" s="360">
        <f t="shared" si="120"/>
        <v>0.973269928555476</v>
      </c>
      <c r="AA57" s="360">
        <f t="shared" si="120"/>
        <v>1.0564137657570871</v>
      </c>
      <c r="AB57" s="360">
        <f t="shared" si="120"/>
        <v>1.0993481336981665</v>
      </c>
      <c r="AC57" s="360">
        <f t="shared" si="120"/>
        <v>1.0911310794534164</v>
      </c>
      <c r="AE57" s="270" t="s">
        <v>126</v>
      </c>
      <c r="AF57" s="360"/>
      <c r="AG57" s="360"/>
      <c r="AH57" s="360"/>
      <c r="AI57" s="360"/>
      <c r="AJ57" s="360"/>
      <c r="AK57" s="360"/>
      <c r="AL57" s="360"/>
      <c r="AM57" s="360"/>
      <c r="AN57" s="360"/>
      <c r="AO57" s="360"/>
      <c r="AP57" s="360"/>
      <c r="AQ57" s="360"/>
      <c r="AT57" s="360"/>
      <c r="AU57" s="360"/>
      <c r="AV57" s="360"/>
      <c r="AW57" s="360"/>
      <c r="AX57" s="360"/>
      <c r="AY57" s="360"/>
      <c r="AZ57" s="360"/>
      <c r="BA57" s="360"/>
      <c r="BB57" s="360"/>
      <c r="BC57" s="360"/>
      <c r="BD57" s="360"/>
      <c r="BE57" s="360"/>
      <c r="BG57" s="270" t="s">
        <v>126</v>
      </c>
      <c r="BH57" s="360"/>
      <c r="BI57" s="360"/>
      <c r="BJ57" s="360"/>
      <c r="BK57" s="360"/>
      <c r="BL57" s="360"/>
      <c r="BM57" s="360"/>
      <c r="BN57" s="360"/>
      <c r="BO57" s="360"/>
      <c r="BP57" s="360"/>
      <c r="BQ57" s="360"/>
      <c r="BR57" s="360"/>
      <c r="BS57" s="360"/>
      <c r="BV57" s="360"/>
      <c r="BW57" s="360"/>
      <c r="BX57" s="360"/>
      <c r="BY57" s="360"/>
      <c r="BZ57" s="360"/>
      <c r="CA57" s="360"/>
      <c r="CB57" s="360"/>
      <c r="CC57" s="360"/>
      <c r="CD57" s="360"/>
      <c r="CE57" s="360"/>
      <c r="CF57" s="360"/>
      <c r="CG57" s="360"/>
    </row>
    <row r="58" spans="1:85" ht="23.25" x14ac:dyDescent="0.35">
      <c r="C58" s="237" t="s">
        <v>191</v>
      </c>
      <c r="D58" s="367"/>
      <c r="E58" s="367"/>
      <c r="F58" s="367"/>
      <c r="G58" s="367"/>
      <c r="H58" s="367"/>
      <c r="I58" s="367"/>
      <c r="J58" s="367"/>
      <c r="K58" s="367"/>
      <c r="L58" s="367"/>
      <c r="M58" s="367"/>
      <c r="N58" s="367"/>
      <c r="O58" s="367"/>
      <c r="P58" s="238"/>
      <c r="Q58" s="238"/>
      <c r="R58" s="367"/>
      <c r="S58" s="367"/>
      <c r="T58" s="367"/>
      <c r="U58" s="367"/>
      <c r="V58" s="370"/>
      <c r="W58" s="370"/>
      <c r="X58" s="370"/>
      <c r="Y58" s="370"/>
      <c r="Z58" s="370"/>
      <c r="AA58" s="370"/>
      <c r="AB58" s="370"/>
      <c r="AC58" s="370"/>
      <c r="AE58" s="237" t="s">
        <v>191</v>
      </c>
      <c r="AF58" s="367"/>
      <c r="AG58" s="367"/>
      <c r="AH58" s="367"/>
      <c r="AI58" s="367"/>
      <c r="AJ58" s="367"/>
      <c r="AK58" s="367"/>
      <c r="AL58" s="367"/>
      <c r="AM58" s="367"/>
      <c r="AN58" s="367"/>
      <c r="AO58" s="367"/>
      <c r="AP58" s="367"/>
      <c r="AQ58" s="367"/>
      <c r="AR58" s="238"/>
      <c r="AS58" s="238"/>
      <c r="AT58" s="367"/>
      <c r="AU58" s="367"/>
      <c r="AV58" s="367"/>
      <c r="AW58" s="367"/>
      <c r="AX58" s="370"/>
      <c r="AY58" s="370"/>
      <c r="AZ58" s="370"/>
      <c r="BA58" s="370"/>
      <c r="BB58" s="370"/>
      <c r="BC58" s="370"/>
      <c r="BD58" s="370"/>
      <c r="BE58" s="370"/>
      <c r="BG58" s="237" t="s">
        <v>191</v>
      </c>
      <c r="BH58" s="367"/>
      <c r="BI58" s="367"/>
      <c r="BJ58" s="367"/>
      <c r="BK58" s="367"/>
      <c r="BL58" s="367"/>
      <c r="BM58" s="367"/>
      <c r="BN58" s="367"/>
      <c r="BO58" s="367"/>
      <c r="BP58" s="367"/>
      <c r="BQ58" s="367"/>
      <c r="BR58" s="367"/>
      <c r="BS58" s="367"/>
      <c r="BT58" s="238"/>
      <c r="BU58" s="238"/>
      <c r="BV58" s="367"/>
      <c r="BW58" s="367"/>
      <c r="BX58" s="367"/>
      <c r="BY58" s="367"/>
      <c r="BZ58" s="370"/>
      <c r="CA58" s="370"/>
      <c r="CB58" s="370"/>
      <c r="CC58" s="370"/>
      <c r="CD58" s="370"/>
      <c r="CE58" s="370"/>
      <c r="CF58" s="370"/>
      <c r="CG58" s="370"/>
    </row>
    <row r="59" spans="1:85" ht="3" customHeight="1" x14ac:dyDescent="0.25">
      <c r="C59" s="270" t="s">
        <v>126</v>
      </c>
      <c r="D59" s="360"/>
      <c r="E59" s="360"/>
      <c r="F59" s="360"/>
      <c r="G59" s="360"/>
      <c r="H59" s="360"/>
      <c r="I59" s="360"/>
      <c r="J59" s="360"/>
      <c r="K59" s="360"/>
      <c r="L59" s="360"/>
      <c r="M59" s="360"/>
      <c r="N59" s="360"/>
      <c r="O59" s="360"/>
      <c r="R59" s="360"/>
      <c r="S59" s="360"/>
      <c r="T59" s="360"/>
      <c r="U59" s="360"/>
      <c r="V59" s="360"/>
      <c r="W59" s="360"/>
      <c r="X59" s="360"/>
      <c r="Y59" s="360"/>
      <c r="Z59" s="360"/>
      <c r="AA59" s="360"/>
      <c r="AB59" s="360"/>
      <c r="AC59" s="360"/>
      <c r="AE59" s="270" t="s">
        <v>126</v>
      </c>
      <c r="AF59" s="360"/>
      <c r="AG59" s="360"/>
      <c r="AH59" s="360"/>
      <c r="AI59" s="360"/>
      <c r="AJ59" s="360"/>
      <c r="AK59" s="360"/>
      <c r="AL59" s="360"/>
      <c r="AM59" s="360"/>
      <c r="AN59" s="360"/>
      <c r="AO59" s="360"/>
      <c r="AP59" s="360"/>
      <c r="AQ59" s="360"/>
      <c r="AT59" s="360"/>
      <c r="AU59" s="360"/>
      <c r="AV59" s="360"/>
      <c r="AW59" s="360"/>
      <c r="AX59" s="360"/>
      <c r="AY59" s="360"/>
      <c r="AZ59" s="360"/>
      <c r="BA59" s="360"/>
      <c r="BB59" s="360"/>
      <c r="BC59" s="360"/>
      <c r="BD59" s="360"/>
      <c r="BE59" s="360"/>
      <c r="BG59" s="270" t="s">
        <v>126</v>
      </c>
      <c r="BH59" s="360"/>
      <c r="BI59" s="360"/>
      <c r="BJ59" s="360"/>
      <c r="BK59" s="360"/>
      <c r="BL59" s="360"/>
      <c r="BM59" s="360"/>
      <c r="BN59" s="360"/>
      <c r="BO59" s="360"/>
      <c r="BP59" s="360"/>
      <c r="BQ59" s="360"/>
      <c r="BR59" s="360"/>
      <c r="BS59" s="360"/>
      <c r="BV59" s="360"/>
      <c r="BW59" s="360"/>
      <c r="BX59" s="360"/>
      <c r="BY59" s="360"/>
      <c r="BZ59" s="360"/>
      <c r="CA59" s="360"/>
      <c r="CB59" s="360"/>
      <c r="CC59" s="360"/>
      <c r="CD59" s="360"/>
      <c r="CE59" s="360"/>
      <c r="CF59" s="360"/>
      <c r="CG59" s="360"/>
    </row>
    <row r="60" spans="1:85" x14ac:dyDescent="0.25">
      <c r="C60" s="218" t="s">
        <v>6</v>
      </c>
      <c r="D60" s="219" t="s">
        <v>43</v>
      </c>
      <c r="E60" s="219" t="s">
        <v>44</v>
      </c>
      <c r="F60" s="219" t="s">
        <v>45</v>
      </c>
      <c r="G60" s="219" t="s">
        <v>46</v>
      </c>
      <c r="H60" s="219" t="s">
        <v>47</v>
      </c>
      <c r="I60" s="219" t="s">
        <v>48</v>
      </c>
      <c r="J60" s="219" t="s">
        <v>49</v>
      </c>
      <c r="K60" s="219" t="s">
        <v>50</v>
      </c>
      <c r="L60" s="219" t="s">
        <v>177</v>
      </c>
      <c r="M60" s="219" t="s">
        <v>52</v>
      </c>
      <c r="N60" s="219" t="s">
        <v>53</v>
      </c>
      <c r="O60" s="219" t="s">
        <v>54</v>
      </c>
      <c r="R60" s="219" t="s">
        <v>43</v>
      </c>
      <c r="S60" s="219" t="s">
        <v>44</v>
      </c>
      <c r="T60" s="219" t="s">
        <v>45</v>
      </c>
      <c r="U60" s="219" t="s">
        <v>46</v>
      </c>
      <c r="V60" s="219" t="s">
        <v>47</v>
      </c>
      <c r="W60" s="219" t="s">
        <v>48</v>
      </c>
      <c r="X60" s="219" t="s">
        <v>49</v>
      </c>
      <c r="Y60" s="219" t="s">
        <v>50</v>
      </c>
      <c r="Z60" s="219" t="s">
        <v>177</v>
      </c>
      <c r="AA60" s="219" t="s">
        <v>52</v>
      </c>
      <c r="AB60" s="219" t="s">
        <v>53</v>
      </c>
      <c r="AC60" s="219" t="s">
        <v>54</v>
      </c>
      <c r="AE60" s="218" t="s">
        <v>6</v>
      </c>
      <c r="AF60" s="219" t="s">
        <v>43</v>
      </c>
      <c r="AG60" s="219" t="s">
        <v>44</v>
      </c>
      <c r="AH60" s="219" t="s">
        <v>45</v>
      </c>
      <c r="AI60" s="219" t="s">
        <v>46</v>
      </c>
      <c r="AJ60" s="219" t="s">
        <v>47</v>
      </c>
      <c r="AK60" s="219" t="s">
        <v>48</v>
      </c>
      <c r="AL60" s="219" t="s">
        <v>49</v>
      </c>
      <c r="AM60" s="219" t="s">
        <v>50</v>
      </c>
      <c r="AN60" s="219" t="s">
        <v>177</v>
      </c>
      <c r="AO60" s="219" t="s">
        <v>52</v>
      </c>
      <c r="AP60" s="219" t="s">
        <v>53</v>
      </c>
      <c r="AQ60" s="219" t="s">
        <v>54</v>
      </c>
      <c r="AT60" s="219" t="s">
        <v>43</v>
      </c>
      <c r="AU60" s="219" t="s">
        <v>44</v>
      </c>
      <c r="AV60" s="219" t="s">
        <v>45</v>
      </c>
      <c r="AW60" s="219" t="s">
        <v>46</v>
      </c>
      <c r="AX60" s="219" t="s">
        <v>47</v>
      </c>
      <c r="AY60" s="219" t="s">
        <v>48</v>
      </c>
      <c r="AZ60" s="219" t="s">
        <v>49</v>
      </c>
      <c r="BA60" s="219" t="s">
        <v>50</v>
      </c>
      <c r="BB60" s="219" t="s">
        <v>177</v>
      </c>
      <c r="BC60" s="219" t="s">
        <v>52</v>
      </c>
      <c r="BD60" s="219" t="s">
        <v>53</v>
      </c>
      <c r="BE60" s="219" t="s">
        <v>54</v>
      </c>
      <c r="BG60" s="218" t="s">
        <v>6</v>
      </c>
      <c r="BH60" s="219" t="s">
        <v>43</v>
      </c>
      <c r="BI60" s="219" t="s">
        <v>44</v>
      </c>
      <c r="BJ60" s="219" t="s">
        <v>45</v>
      </c>
      <c r="BK60" s="219" t="s">
        <v>46</v>
      </c>
      <c r="BL60" s="219" t="s">
        <v>47</v>
      </c>
      <c r="BM60" s="219" t="s">
        <v>48</v>
      </c>
      <c r="BN60" s="219" t="s">
        <v>49</v>
      </c>
      <c r="BO60" s="219" t="s">
        <v>50</v>
      </c>
      <c r="BP60" s="219" t="s">
        <v>177</v>
      </c>
      <c r="BQ60" s="219" t="s">
        <v>52</v>
      </c>
      <c r="BR60" s="219" t="s">
        <v>53</v>
      </c>
      <c r="BS60" s="219" t="s">
        <v>54</v>
      </c>
      <c r="BV60" s="219" t="s">
        <v>43</v>
      </c>
      <c r="BW60" s="219" t="s">
        <v>44</v>
      </c>
      <c r="BX60" s="219" t="s">
        <v>45</v>
      </c>
      <c r="BY60" s="219" t="s">
        <v>46</v>
      </c>
      <c r="BZ60" s="219" t="s">
        <v>47</v>
      </c>
      <c r="CA60" s="219" t="s">
        <v>48</v>
      </c>
      <c r="CB60" s="219" t="s">
        <v>49</v>
      </c>
      <c r="CC60" s="219" t="s">
        <v>50</v>
      </c>
      <c r="CD60" s="219" t="s">
        <v>177</v>
      </c>
      <c r="CE60" s="219" t="s">
        <v>52</v>
      </c>
      <c r="CF60" s="219" t="s">
        <v>53</v>
      </c>
      <c r="CG60" s="219" t="s">
        <v>54</v>
      </c>
    </row>
    <row r="61" spans="1:85" x14ac:dyDescent="0.25">
      <c r="A61" t="str">
        <f>+C58</f>
        <v>BANT</v>
      </c>
      <c r="B61" t="s">
        <v>6</v>
      </c>
      <c r="C61" s="2" t="s">
        <v>178</v>
      </c>
      <c r="D61" s="220">
        <v>9.4098214285714281</v>
      </c>
      <c r="E61" s="220">
        <v>9.4098214285714281</v>
      </c>
      <c r="F61" s="220">
        <v>10.079999999999998</v>
      </c>
      <c r="G61" s="230">
        <v>12.357551020408165</v>
      </c>
      <c r="H61" s="230">
        <v>14.234117647058824</v>
      </c>
      <c r="I61" s="230">
        <v>14.124000000000001</v>
      </c>
      <c r="J61" s="230">
        <v>9.8117647058823536</v>
      </c>
      <c r="K61" s="230">
        <v>9.0000000000000018</v>
      </c>
      <c r="L61" s="230"/>
      <c r="M61" s="220"/>
      <c r="N61" s="220"/>
      <c r="O61" s="220"/>
      <c r="Q61" s="2" t="s">
        <v>178</v>
      </c>
      <c r="R61" s="221"/>
      <c r="S61" s="221"/>
      <c r="T61" s="221"/>
      <c r="U61" s="220"/>
      <c r="V61" s="220"/>
      <c r="W61" s="220"/>
      <c r="X61" s="220"/>
      <c r="Y61" s="220"/>
      <c r="Z61" s="220"/>
      <c r="AA61" s="220"/>
      <c r="AB61" s="220"/>
      <c r="AC61" s="220"/>
      <c r="AE61" s="2" t="s">
        <v>178</v>
      </c>
      <c r="AF61" s="220">
        <f t="shared" ref="AF61:AQ65" si="121">+D61</f>
        <v>9.4098214285714281</v>
      </c>
      <c r="AG61" s="220">
        <f t="shared" si="121"/>
        <v>9.4098214285714281</v>
      </c>
      <c r="AH61" s="220">
        <f t="shared" si="121"/>
        <v>10.079999999999998</v>
      </c>
      <c r="AI61" s="220">
        <f t="shared" si="121"/>
        <v>12.357551020408165</v>
      </c>
      <c r="AJ61" s="220">
        <f t="shared" si="121"/>
        <v>14.234117647058824</v>
      </c>
      <c r="AK61" s="220">
        <f t="shared" si="121"/>
        <v>14.124000000000001</v>
      </c>
      <c r="AL61" s="220">
        <f t="shared" si="121"/>
        <v>9.8117647058823536</v>
      </c>
      <c r="AM61" s="220">
        <f t="shared" si="121"/>
        <v>9.0000000000000018</v>
      </c>
      <c r="AN61" s="220">
        <f t="shared" si="121"/>
        <v>0</v>
      </c>
      <c r="AO61" s="220">
        <f t="shared" si="121"/>
        <v>0</v>
      </c>
      <c r="AP61" s="220">
        <f t="shared" si="121"/>
        <v>0</v>
      </c>
      <c r="AQ61" s="220">
        <f t="shared" si="121"/>
        <v>0</v>
      </c>
      <c r="AS61" s="2" t="s">
        <v>178</v>
      </c>
      <c r="AT61" s="220">
        <f t="shared" ref="AT61:BE65" si="122">+R61</f>
        <v>0</v>
      </c>
      <c r="AU61" s="220">
        <f t="shared" si="122"/>
        <v>0</v>
      </c>
      <c r="AV61" s="220">
        <f t="shared" si="122"/>
        <v>0</v>
      </c>
      <c r="AW61" s="220">
        <f t="shared" si="122"/>
        <v>0</v>
      </c>
      <c r="AX61" s="220">
        <f t="shared" si="122"/>
        <v>0</v>
      </c>
      <c r="AY61" s="220">
        <f t="shared" si="122"/>
        <v>0</v>
      </c>
      <c r="AZ61" s="220">
        <f t="shared" si="122"/>
        <v>0</v>
      </c>
      <c r="BA61" s="220">
        <f t="shared" si="122"/>
        <v>0</v>
      </c>
      <c r="BB61" s="220">
        <f t="shared" si="122"/>
        <v>0</v>
      </c>
      <c r="BC61" s="220">
        <f t="shared" si="122"/>
        <v>0</v>
      </c>
      <c r="BD61" s="220">
        <f t="shared" si="122"/>
        <v>0</v>
      </c>
      <c r="BE61" s="220">
        <f t="shared" si="122"/>
        <v>0</v>
      </c>
      <c r="BG61" s="2" t="s">
        <v>178</v>
      </c>
      <c r="BH61" s="220">
        <f>+D61</f>
        <v>9.4098214285714281</v>
      </c>
      <c r="BI61" s="220">
        <f t="shared" ref="BI61:BI66" si="123">+E61</f>
        <v>9.4098214285714281</v>
      </c>
      <c r="BJ61" s="220">
        <f t="shared" ref="BJ61:BJ66" si="124">+F61</f>
        <v>10.079999999999998</v>
      </c>
      <c r="BK61" s="220">
        <f t="shared" ref="BK61:BK66" si="125">+G61</f>
        <v>12.357551020408165</v>
      </c>
      <c r="BL61" s="220">
        <f t="shared" ref="BL61:BL66" si="126">+H61</f>
        <v>14.234117647058824</v>
      </c>
      <c r="BM61" s="220">
        <f t="shared" ref="BM61:BM66" si="127">+I61</f>
        <v>14.124000000000001</v>
      </c>
      <c r="BN61" s="220">
        <f t="shared" ref="BN61:BN66" si="128">+J61</f>
        <v>9.8117647058823536</v>
      </c>
      <c r="BO61" s="220">
        <f t="shared" ref="BO61:BO66" si="129">+K61</f>
        <v>9.0000000000000018</v>
      </c>
      <c r="BP61" s="220">
        <f t="shared" ref="BP61:BP66" si="130">+L61</f>
        <v>0</v>
      </c>
      <c r="BQ61" s="220">
        <f t="shared" ref="BQ61:BQ66" si="131">+M61</f>
        <v>0</v>
      </c>
      <c r="BR61" s="220">
        <f t="shared" ref="BR61:BR66" si="132">+N61</f>
        <v>0</v>
      </c>
      <c r="BS61" s="220">
        <f t="shared" ref="BS61:BS66" si="133">+O61</f>
        <v>0</v>
      </c>
      <c r="BU61" s="2" t="s">
        <v>178</v>
      </c>
      <c r="BV61" s="220">
        <f>+R61</f>
        <v>0</v>
      </c>
      <c r="BW61" s="220">
        <f t="shared" ref="BW61:BW66" si="134">+S61</f>
        <v>0</v>
      </c>
      <c r="BX61" s="220">
        <f t="shared" ref="BX61:BX66" si="135">+T61</f>
        <v>0</v>
      </c>
      <c r="BY61" s="220">
        <f t="shared" ref="BY61:BY66" si="136">+U61</f>
        <v>0</v>
      </c>
      <c r="BZ61" s="220">
        <f t="shared" ref="BZ61:BZ66" si="137">+V61</f>
        <v>0</v>
      </c>
      <c r="CA61" s="220">
        <f t="shared" ref="CA61:CA66" si="138">+W61</f>
        <v>0</v>
      </c>
      <c r="CB61" s="220">
        <f t="shared" ref="CB61:CB66" si="139">+X61</f>
        <v>0</v>
      </c>
      <c r="CC61" s="220">
        <f t="shared" ref="CC61:CC66" si="140">+Y61</f>
        <v>0</v>
      </c>
      <c r="CD61" s="220">
        <f t="shared" ref="CD61:CD66" si="141">+Z61</f>
        <v>0</v>
      </c>
      <c r="CE61" s="220">
        <f t="shared" ref="CE61:CE66" si="142">+AA61</f>
        <v>0</v>
      </c>
      <c r="CF61" s="220">
        <f t="shared" ref="CF61:CF66" si="143">+AB61</f>
        <v>0</v>
      </c>
      <c r="CG61" s="220">
        <f t="shared" ref="CG61:CG66" si="144">+AC61</f>
        <v>0</v>
      </c>
    </row>
    <row r="62" spans="1:85" x14ac:dyDescent="0.25">
      <c r="A62" t="str">
        <f>+C58</f>
        <v>BANT</v>
      </c>
      <c r="B62" t="s">
        <v>6</v>
      </c>
      <c r="C62" s="2" t="s">
        <v>179</v>
      </c>
      <c r="D62" s="220">
        <v>8.4681818181818187</v>
      </c>
      <c r="E62" s="220">
        <v>8.4704464285714298</v>
      </c>
      <c r="F62" s="220">
        <v>8.8392857142857135</v>
      </c>
      <c r="G62" s="230">
        <v>10.924897959183673</v>
      </c>
      <c r="H62" s="230">
        <v>12.906882352941178</v>
      </c>
      <c r="I62" s="230">
        <v>11.823499999999999</v>
      </c>
      <c r="J62" s="230">
        <v>7.9235294117647062</v>
      </c>
      <c r="K62" s="230">
        <v>7.9235294117647062</v>
      </c>
      <c r="L62" s="230"/>
      <c r="M62" s="220"/>
      <c r="N62" s="220"/>
      <c r="O62" s="220"/>
      <c r="Q62" s="2" t="s">
        <v>179</v>
      </c>
      <c r="R62" s="221"/>
      <c r="S62" s="221"/>
      <c r="T62" s="221"/>
      <c r="U62" s="220"/>
      <c r="V62" s="220"/>
      <c r="W62" s="220"/>
      <c r="X62" s="220"/>
      <c r="Y62" s="220"/>
      <c r="Z62" s="220"/>
      <c r="AA62" s="220"/>
      <c r="AB62" s="220"/>
      <c r="AC62" s="220"/>
      <c r="AE62" s="2" t="s">
        <v>179</v>
      </c>
      <c r="AF62" s="220">
        <f t="shared" si="121"/>
        <v>8.4681818181818187</v>
      </c>
      <c r="AG62" s="220">
        <f t="shared" si="121"/>
        <v>8.4704464285714298</v>
      </c>
      <c r="AH62" s="220">
        <f t="shared" si="121"/>
        <v>8.8392857142857135</v>
      </c>
      <c r="AI62" s="220">
        <f t="shared" si="121"/>
        <v>10.924897959183673</v>
      </c>
      <c r="AJ62" s="220">
        <f t="shared" si="121"/>
        <v>12.906882352941178</v>
      </c>
      <c r="AK62" s="220">
        <f t="shared" si="121"/>
        <v>11.823499999999999</v>
      </c>
      <c r="AL62" s="220">
        <f t="shared" si="121"/>
        <v>7.9235294117647062</v>
      </c>
      <c r="AM62" s="220">
        <f t="shared" si="121"/>
        <v>7.9235294117647062</v>
      </c>
      <c r="AN62" s="220">
        <f t="shared" si="121"/>
        <v>0</v>
      </c>
      <c r="AO62" s="220">
        <f t="shared" si="121"/>
        <v>0</v>
      </c>
      <c r="AP62" s="220">
        <f t="shared" si="121"/>
        <v>0</v>
      </c>
      <c r="AQ62" s="220">
        <f t="shared" si="121"/>
        <v>0</v>
      </c>
      <c r="AS62" s="2" t="s">
        <v>179</v>
      </c>
      <c r="AT62" s="220">
        <f t="shared" si="122"/>
        <v>0</v>
      </c>
      <c r="AU62" s="220">
        <f t="shared" si="122"/>
        <v>0</v>
      </c>
      <c r="AV62" s="220">
        <f t="shared" si="122"/>
        <v>0</v>
      </c>
      <c r="AW62" s="220">
        <f t="shared" si="122"/>
        <v>0</v>
      </c>
      <c r="AX62" s="220">
        <f t="shared" si="122"/>
        <v>0</v>
      </c>
      <c r="AY62" s="220">
        <f t="shared" si="122"/>
        <v>0</v>
      </c>
      <c r="AZ62" s="220">
        <f t="shared" si="122"/>
        <v>0</v>
      </c>
      <c r="BA62" s="220">
        <f t="shared" si="122"/>
        <v>0</v>
      </c>
      <c r="BB62" s="220">
        <f t="shared" si="122"/>
        <v>0</v>
      </c>
      <c r="BC62" s="220">
        <f t="shared" si="122"/>
        <v>0</v>
      </c>
      <c r="BD62" s="220">
        <f t="shared" si="122"/>
        <v>0</v>
      </c>
      <c r="BE62" s="220">
        <f t="shared" si="122"/>
        <v>0</v>
      </c>
      <c r="BG62" s="2" t="s">
        <v>179</v>
      </c>
      <c r="BH62" s="220">
        <f t="shared" ref="BH62:BH66" si="145">+D62</f>
        <v>8.4681818181818187</v>
      </c>
      <c r="BI62" s="220">
        <f t="shared" si="123"/>
        <v>8.4704464285714298</v>
      </c>
      <c r="BJ62" s="220">
        <f t="shared" si="124"/>
        <v>8.8392857142857135</v>
      </c>
      <c r="BK62" s="220">
        <f t="shared" si="125"/>
        <v>10.924897959183673</v>
      </c>
      <c r="BL62" s="220">
        <f t="shared" si="126"/>
        <v>12.906882352941178</v>
      </c>
      <c r="BM62" s="220">
        <f t="shared" si="127"/>
        <v>11.823499999999999</v>
      </c>
      <c r="BN62" s="220">
        <f t="shared" si="128"/>
        <v>7.9235294117647062</v>
      </c>
      <c r="BO62" s="220">
        <f t="shared" si="129"/>
        <v>7.9235294117647062</v>
      </c>
      <c r="BP62" s="220">
        <f t="shared" si="130"/>
        <v>0</v>
      </c>
      <c r="BQ62" s="220">
        <f t="shared" si="131"/>
        <v>0</v>
      </c>
      <c r="BR62" s="220">
        <f t="shared" si="132"/>
        <v>0</v>
      </c>
      <c r="BS62" s="220">
        <f t="shared" si="133"/>
        <v>0</v>
      </c>
      <c r="BU62" s="2" t="s">
        <v>179</v>
      </c>
      <c r="BV62" s="220">
        <f t="shared" ref="BV62:BV66" si="146">+R62</f>
        <v>0</v>
      </c>
      <c r="BW62" s="220">
        <f t="shared" si="134"/>
        <v>0</v>
      </c>
      <c r="BX62" s="220">
        <f t="shared" si="135"/>
        <v>0</v>
      </c>
      <c r="BY62" s="220">
        <f t="shared" si="136"/>
        <v>0</v>
      </c>
      <c r="BZ62" s="220">
        <f t="shared" si="137"/>
        <v>0</v>
      </c>
      <c r="CA62" s="220">
        <f t="shared" si="138"/>
        <v>0</v>
      </c>
      <c r="CB62" s="220">
        <f t="shared" si="139"/>
        <v>0</v>
      </c>
      <c r="CC62" s="220">
        <f t="shared" si="140"/>
        <v>0</v>
      </c>
      <c r="CD62" s="220">
        <f t="shared" si="141"/>
        <v>0</v>
      </c>
      <c r="CE62" s="220">
        <f t="shared" si="142"/>
        <v>0</v>
      </c>
      <c r="CF62" s="220">
        <f t="shared" si="143"/>
        <v>0</v>
      </c>
      <c r="CG62" s="220">
        <f t="shared" si="144"/>
        <v>0</v>
      </c>
    </row>
    <row r="63" spans="1:85" x14ac:dyDescent="0.25">
      <c r="A63" t="str">
        <f>+C58</f>
        <v>BANT</v>
      </c>
      <c r="B63" t="s">
        <v>6</v>
      </c>
      <c r="C63" s="2" t="s">
        <v>180</v>
      </c>
      <c r="D63" s="220">
        <v>8.1474107142857122</v>
      </c>
      <c r="E63" s="220">
        <v>8.2293749999999992</v>
      </c>
      <c r="F63" s="220">
        <v>9.2282142857142837</v>
      </c>
      <c r="G63" s="230">
        <v>11.380408163265306</v>
      </c>
      <c r="H63" s="230">
        <v>12.964588235294119</v>
      </c>
      <c r="I63" s="230">
        <v>12.197999999999997</v>
      </c>
      <c r="J63" s="230">
        <v>9.8576470588235292</v>
      </c>
      <c r="K63" s="230">
        <v>9.5098039215686292</v>
      </c>
      <c r="L63" s="230"/>
      <c r="M63" s="220"/>
      <c r="N63" s="220"/>
      <c r="O63" s="220"/>
      <c r="Q63" s="2" t="s">
        <v>180</v>
      </c>
      <c r="R63" s="221"/>
      <c r="S63" s="221"/>
      <c r="T63" s="221"/>
      <c r="U63" s="220"/>
      <c r="V63" s="220"/>
      <c r="W63" s="220"/>
      <c r="X63" s="220"/>
      <c r="Y63" s="220"/>
      <c r="Z63" s="220"/>
      <c r="AA63" s="220"/>
      <c r="AB63" s="220"/>
      <c r="AC63" s="220"/>
      <c r="AE63" s="2" t="s">
        <v>180</v>
      </c>
      <c r="AF63" s="220">
        <f t="shared" si="121"/>
        <v>8.1474107142857122</v>
      </c>
      <c r="AG63" s="220">
        <f t="shared" si="121"/>
        <v>8.2293749999999992</v>
      </c>
      <c r="AH63" s="220">
        <f t="shared" si="121"/>
        <v>9.2282142857142837</v>
      </c>
      <c r="AI63" s="220">
        <f t="shared" si="121"/>
        <v>11.380408163265306</v>
      </c>
      <c r="AJ63" s="220">
        <f t="shared" si="121"/>
        <v>12.964588235294119</v>
      </c>
      <c r="AK63" s="220">
        <f t="shared" si="121"/>
        <v>12.197999999999997</v>
      </c>
      <c r="AL63" s="220">
        <f t="shared" si="121"/>
        <v>9.8576470588235292</v>
      </c>
      <c r="AM63" s="220">
        <f t="shared" si="121"/>
        <v>9.5098039215686292</v>
      </c>
      <c r="AN63" s="220">
        <f t="shared" si="121"/>
        <v>0</v>
      </c>
      <c r="AO63" s="220">
        <f t="shared" si="121"/>
        <v>0</v>
      </c>
      <c r="AP63" s="220">
        <f t="shared" si="121"/>
        <v>0</v>
      </c>
      <c r="AQ63" s="220">
        <f t="shared" si="121"/>
        <v>0</v>
      </c>
      <c r="AS63" s="2" t="s">
        <v>180</v>
      </c>
      <c r="AT63" s="220">
        <f t="shared" si="122"/>
        <v>0</v>
      </c>
      <c r="AU63" s="220">
        <f t="shared" si="122"/>
        <v>0</v>
      </c>
      <c r="AV63" s="220">
        <f t="shared" si="122"/>
        <v>0</v>
      </c>
      <c r="AW63" s="220">
        <f t="shared" si="122"/>
        <v>0</v>
      </c>
      <c r="AX63" s="220">
        <f t="shared" si="122"/>
        <v>0</v>
      </c>
      <c r="AY63" s="220">
        <f t="shared" si="122"/>
        <v>0</v>
      </c>
      <c r="AZ63" s="220">
        <f t="shared" si="122"/>
        <v>0</v>
      </c>
      <c r="BA63" s="220">
        <f t="shared" si="122"/>
        <v>0</v>
      </c>
      <c r="BB63" s="220">
        <f t="shared" si="122"/>
        <v>0</v>
      </c>
      <c r="BC63" s="220">
        <f t="shared" si="122"/>
        <v>0</v>
      </c>
      <c r="BD63" s="220">
        <f t="shared" si="122"/>
        <v>0</v>
      </c>
      <c r="BE63" s="220">
        <f t="shared" si="122"/>
        <v>0</v>
      </c>
      <c r="BG63" s="2" t="s">
        <v>180</v>
      </c>
      <c r="BH63" s="220">
        <f t="shared" si="145"/>
        <v>8.1474107142857122</v>
      </c>
      <c r="BI63" s="220">
        <f t="shared" si="123"/>
        <v>8.2293749999999992</v>
      </c>
      <c r="BJ63" s="220">
        <f t="shared" si="124"/>
        <v>9.2282142857142837</v>
      </c>
      <c r="BK63" s="220">
        <f t="shared" si="125"/>
        <v>11.380408163265306</v>
      </c>
      <c r="BL63" s="220">
        <f t="shared" si="126"/>
        <v>12.964588235294119</v>
      </c>
      <c r="BM63" s="220">
        <f t="shared" si="127"/>
        <v>12.197999999999997</v>
      </c>
      <c r="BN63" s="220">
        <f t="shared" si="128"/>
        <v>9.8576470588235292</v>
      </c>
      <c r="BO63" s="220">
        <f t="shared" si="129"/>
        <v>9.5098039215686292</v>
      </c>
      <c r="BP63" s="220">
        <f t="shared" si="130"/>
        <v>0</v>
      </c>
      <c r="BQ63" s="220">
        <f t="shared" si="131"/>
        <v>0</v>
      </c>
      <c r="BR63" s="220">
        <f t="shared" si="132"/>
        <v>0</v>
      </c>
      <c r="BS63" s="220">
        <f t="shared" si="133"/>
        <v>0</v>
      </c>
      <c r="BU63" s="2" t="s">
        <v>180</v>
      </c>
      <c r="BV63" s="220">
        <f t="shared" si="146"/>
        <v>0</v>
      </c>
      <c r="BW63" s="220">
        <f t="shared" si="134"/>
        <v>0</v>
      </c>
      <c r="BX63" s="220">
        <f t="shared" si="135"/>
        <v>0</v>
      </c>
      <c r="BY63" s="220">
        <f t="shared" si="136"/>
        <v>0</v>
      </c>
      <c r="BZ63" s="220">
        <f t="shared" si="137"/>
        <v>0</v>
      </c>
      <c r="CA63" s="220">
        <f t="shared" si="138"/>
        <v>0</v>
      </c>
      <c r="CB63" s="220">
        <f t="shared" si="139"/>
        <v>0</v>
      </c>
      <c r="CC63" s="220">
        <f t="shared" si="140"/>
        <v>0</v>
      </c>
      <c r="CD63" s="220">
        <f t="shared" si="141"/>
        <v>0</v>
      </c>
      <c r="CE63" s="220">
        <f t="shared" si="142"/>
        <v>0</v>
      </c>
      <c r="CF63" s="220">
        <f t="shared" si="143"/>
        <v>0</v>
      </c>
      <c r="CG63" s="220">
        <f t="shared" si="144"/>
        <v>0</v>
      </c>
    </row>
    <row r="64" spans="1:85" x14ac:dyDescent="0.25">
      <c r="A64" t="str">
        <f>+C58</f>
        <v>BANT</v>
      </c>
      <c r="B64" t="s">
        <v>6</v>
      </c>
      <c r="C64" s="2" t="s">
        <v>181</v>
      </c>
      <c r="D64" s="220">
        <v>8.3996590909090898</v>
      </c>
      <c r="E64" s="220">
        <v>8.4016124999999988</v>
      </c>
      <c r="F64" s="220">
        <v>8.665537500000001</v>
      </c>
      <c r="G64" s="230">
        <v>11.806530612244897</v>
      </c>
      <c r="H64" s="230">
        <v>13.156941176470591</v>
      </c>
      <c r="I64" s="230">
        <v>12.5404</v>
      </c>
      <c r="J64" s="230">
        <v>8.7352941176470598</v>
      </c>
      <c r="K64" s="230">
        <v>7.9235294117647062</v>
      </c>
      <c r="L64" s="230"/>
      <c r="M64" s="220"/>
      <c r="N64" s="220"/>
      <c r="O64" s="220"/>
      <c r="Q64" s="2" t="s">
        <v>181</v>
      </c>
      <c r="R64" s="221"/>
      <c r="S64" s="221"/>
      <c r="T64" s="221"/>
      <c r="U64" s="220"/>
      <c r="V64" s="220"/>
      <c r="W64" s="220"/>
      <c r="X64" s="220"/>
      <c r="Y64" s="220"/>
      <c r="Z64" s="220"/>
      <c r="AA64" s="220"/>
      <c r="AB64" s="220"/>
      <c r="AC64" s="220"/>
      <c r="AE64" s="2" t="s">
        <v>181</v>
      </c>
      <c r="AF64" s="220">
        <f t="shared" si="121"/>
        <v>8.3996590909090898</v>
      </c>
      <c r="AG64" s="220">
        <f t="shared" si="121"/>
        <v>8.4016124999999988</v>
      </c>
      <c r="AH64" s="220">
        <f t="shared" si="121"/>
        <v>8.665537500000001</v>
      </c>
      <c r="AI64" s="220">
        <f t="shared" si="121"/>
        <v>11.806530612244897</v>
      </c>
      <c r="AJ64" s="220">
        <f t="shared" si="121"/>
        <v>13.156941176470591</v>
      </c>
      <c r="AK64" s="220">
        <f t="shared" si="121"/>
        <v>12.5404</v>
      </c>
      <c r="AL64" s="220">
        <f t="shared" si="121"/>
        <v>8.7352941176470598</v>
      </c>
      <c r="AM64" s="220">
        <f t="shared" si="121"/>
        <v>7.9235294117647062</v>
      </c>
      <c r="AN64" s="220">
        <f t="shared" si="121"/>
        <v>0</v>
      </c>
      <c r="AO64" s="220">
        <f t="shared" si="121"/>
        <v>0</v>
      </c>
      <c r="AP64" s="220">
        <f t="shared" si="121"/>
        <v>0</v>
      </c>
      <c r="AQ64" s="220">
        <f t="shared" si="121"/>
        <v>0</v>
      </c>
      <c r="AS64" s="2" t="s">
        <v>181</v>
      </c>
      <c r="AT64" s="220">
        <f t="shared" si="122"/>
        <v>0</v>
      </c>
      <c r="AU64" s="220">
        <f t="shared" si="122"/>
        <v>0</v>
      </c>
      <c r="AV64" s="220">
        <f t="shared" si="122"/>
        <v>0</v>
      </c>
      <c r="AW64" s="220">
        <f t="shared" si="122"/>
        <v>0</v>
      </c>
      <c r="AX64" s="220">
        <f t="shared" si="122"/>
        <v>0</v>
      </c>
      <c r="AY64" s="220">
        <f t="shared" si="122"/>
        <v>0</v>
      </c>
      <c r="AZ64" s="220">
        <f t="shared" si="122"/>
        <v>0</v>
      </c>
      <c r="BA64" s="220">
        <f t="shared" si="122"/>
        <v>0</v>
      </c>
      <c r="BB64" s="220">
        <f t="shared" si="122"/>
        <v>0</v>
      </c>
      <c r="BC64" s="220">
        <f t="shared" si="122"/>
        <v>0</v>
      </c>
      <c r="BD64" s="220">
        <f t="shared" si="122"/>
        <v>0</v>
      </c>
      <c r="BE64" s="220">
        <f t="shared" si="122"/>
        <v>0</v>
      </c>
      <c r="BG64" s="2" t="s">
        <v>181</v>
      </c>
      <c r="BH64" s="220">
        <f t="shared" si="145"/>
        <v>8.3996590909090898</v>
      </c>
      <c r="BI64" s="220">
        <f t="shared" si="123"/>
        <v>8.4016124999999988</v>
      </c>
      <c r="BJ64" s="220">
        <f t="shared" si="124"/>
        <v>8.665537500000001</v>
      </c>
      <c r="BK64" s="220">
        <f t="shared" si="125"/>
        <v>11.806530612244897</v>
      </c>
      <c r="BL64" s="220">
        <f t="shared" si="126"/>
        <v>13.156941176470591</v>
      </c>
      <c r="BM64" s="220">
        <f t="shared" si="127"/>
        <v>12.5404</v>
      </c>
      <c r="BN64" s="220">
        <f t="shared" si="128"/>
        <v>8.7352941176470598</v>
      </c>
      <c r="BO64" s="220">
        <f t="shared" si="129"/>
        <v>7.9235294117647062</v>
      </c>
      <c r="BP64" s="220">
        <f t="shared" si="130"/>
        <v>0</v>
      </c>
      <c r="BQ64" s="220">
        <f t="shared" si="131"/>
        <v>0</v>
      </c>
      <c r="BR64" s="220">
        <f t="shared" si="132"/>
        <v>0</v>
      </c>
      <c r="BS64" s="220">
        <f t="shared" si="133"/>
        <v>0</v>
      </c>
      <c r="BU64" s="2" t="s">
        <v>181</v>
      </c>
      <c r="BV64" s="220">
        <f t="shared" si="146"/>
        <v>0</v>
      </c>
      <c r="BW64" s="220">
        <f t="shared" si="134"/>
        <v>0</v>
      </c>
      <c r="BX64" s="220">
        <f t="shared" si="135"/>
        <v>0</v>
      </c>
      <c r="BY64" s="220">
        <f t="shared" si="136"/>
        <v>0</v>
      </c>
      <c r="BZ64" s="220">
        <f t="shared" si="137"/>
        <v>0</v>
      </c>
      <c r="CA64" s="220">
        <f t="shared" si="138"/>
        <v>0</v>
      </c>
      <c r="CB64" s="220">
        <f t="shared" si="139"/>
        <v>0</v>
      </c>
      <c r="CC64" s="220">
        <f t="shared" si="140"/>
        <v>0</v>
      </c>
      <c r="CD64" s="220">
        <f t="shared" si="141"/>
        <v>0</v>
      </c>
      <c r="CE64" s="220">
        <f t="shared" si="142"/>
        <v>0</v>
      </c>
      <c r="CF64" s="220">
        <f t="shared" si="143"/>
        <v>0</v>
      </c>
      <c r="CG64" s="220">
        <f t="shared" si="144"/>
        <v>0</v>
      </c>
    </row>
    <row r="65" spans="1:85" x14ac:dyDescent="0.25">
      <c r="A65" t="str">
        <f>+C58</f>
        <v>BANT</v>
      </c>
      <c r="B65" t="s">
        <v>6</v>
      </c>
      <c r="C65" s="2" t="s">
        <v>182</v>
      </c>
      <c r="D65" s="220">
        <v>7.1999999999999993</v>
      </c>
      <c r="E65" s="220">
        <v>7.2000000000000011</v>
      </c>
      <c r="F65" s="220">
        <v>8.8392857142857135</v>
      </c>
      <c r="G65" s="230">
        <v>11.589795918367349</v>
      </c>
      <c r="H65" s="230">
        <v>14.012911764705885</v>
      </c>
      <c r="I65" s="230">
        <v>12.866749999999998</v>
      </c>
      <c r="J65" s="230">
        <v>8.8235294117647083</v>
      </c>
      <c r="K65" s="230">
        <v>8.8235294117647083</v>
      </c>
      <c r="L65" s="230"/>
      <c r="M65" s="220"/>
      <c r="N65" s="220"/>
      <c r="O65" s="220"/>
      <c r="Q65" s="2" t="s">
        <v>182</v>
      </c>
      <c r="R65" s="221"/>
      <c r="S65" s="221"/>
      <c r="T65" s="221"/>
      <c r="U65" s="220"/>
      <c r="V65" s="220"/>
      <c r="W65" s="220"/>
      <c r="X65" s="220"/>
      <c r="Y65" s="220"/>
      <c r="Z65" s="220"/>
      <c r="AA65" s="220"/>
      <c r="AB65" s="220"/>
      <c r="AC65" s="220"/>
      <c r="AE65" s="2" t="s">
        <v>182</v>
      </c>
      <c r="AF65" s="220">
        <f t="shared" si="121"/>
        <v>7.1999999999999993</v>
      </c>
      <c r="AG65" s="220">
        <f t="shared" si="121"/>
        <v>7.2000000000000011</v>
      </c>
      <c r="AH65" s="220">
        <f t="shared" si="121"/>
        <v>8.8392857142857135</v>
      </c>
      <c r="AI65" s="220">
        <f t="shared" si="121"/>
        <v>11.589795918367349</v>
      </c>
      <c r="AJ65" s="220">
        <f t="shared" si="121"/>
        <v>14.012911764705885</v>
      </c>
      <c r="AK65" s="220">
        <f t="shared" si="121"/>
        <v>12.866749999999998</v>
      </c>
      <c r="AL65" s="220">
        <f t="shared" si="121"/>
        <v>8.8235294117647083</v>
      </c>
      <c r="AM65" s="220">
        <f t="shared" si="121"/>
        <v>8.8235294117647083</v>
      </c>
      <c r="AN65" s="220">
        <f t="shared" si="121"/>
        <v>0</v>
      </c>
      <c r="AO65" s="220">
        <f t="shared" si="121"/>
        <v>0</v>
      </c>
      <c r="AP65" s="220">
        <f t="shared" si="121"/>
        <v>0</v>
      </c>
      <c r="AQ65" s="220">
        <f t="shared" si="121"/>
        <v>0</v>
      </c>
      <c r="AS65" s="2" t="s">
        <v>182</v>
      </c>
      <c r="AT65" s="220">
        <f t="shared" si="122"/>
        <v>0</v>
      </c>
      <c r="AU65" s="220">
        <f t="shared" si="122"/>
        <v>0</v>
      </c>
      <c r="AV65" s="220">
        <f t="shared" si="122"/>
        <v>0</v>
      </c>
      <c r="AW65" s="220">
        <f t="shared" si="122"/>
        <v>0</v>
      </c>
      <c r="AX65" s="220">
        <f t="shared" si="122"/>
        <v>0</v>
      </c>
      <c r="AY65" s="220">
        <f t="shared" si="122"/>
        <v>0</v>
      </c>
      <c r="AZ65" s="220">
        <f t="shared" si="122"/>
        <v>0</v>
      </c>
      <c r="BA65" s="220">
        <f t="shared" si="122"/>
        <v>0</v>
      </c>
      <c r="BB65" s="220">
        <f t="shared" si="122"/>
        <v>0</v>
      </c>
      <c r="BC65" s="220">
        <f t="shared" si="122"/>
        <v>0</v>
      </c>
      <c r="BD65" s="220">
        <f t="shared" si="122"/>
        <v>0</v>
      </c>
      <c r="BE65" s="220">
        <f t="shared" si="122"/>
        <v>0</v>
      </c>
      <c r="BG65" s="2" t="s">
        <v>182</v>
      </c>
      <c r="BH65" s="220">
        <f t="shared" si="145"/>
        <v>7.1999999999999993</v>
      </c>
      <c r="BI65" s="220">
        <f t="shared" si="123"/>
        <v>7.2000000000000011</v>
      </c>
      <c r="BJ65" s="220">
        <f t="shared" si="124"/>
        <v>8.8392857142857135</v>
      </c>
      <c r="BK65" s="220">
        <f t="shared" si="125"/>
        <v>11.589795918367349</v>
      </c>
      <c r="BL65" s="220">
        <f t="shared" si="126"/>
        <v>14.012911764705885</v>
      </c>
      <c r="BM65" s="220">
        <f t="shared" si="127"/>
        <v>12.866749999999998</v>
      </c>
      <c r="BN65" s="220">
        <f t="shared" si="128"/>
        <v>8.8235294117647083</v>
      </c>
      <c r="BO65" s="220">
        <f t="shared" si="129"/>
        <v>8.8235294117647083</v>
      </c>
      <c r="BP65" s="220">
        <f t="shared" si="130"/>
        <v>0</v>
      </c>
      <c r="BQ65" s="220">
        <f t="shared" si="131"/>
        <v>0</v>
      </c>
      <c r="BR65" s="220">
        <f t="shared" si="132"/>
        <v>0</v>
      </c>
      <c r="BS65" s="220">
        <f t="shared" si="133"/>
        <v>0</v>
      </c>
      <c r="BU65" s="2" t="s">
        <v>182</v>
      </c>
      <c r="BV65" s="220">
        <f t="shared" si="146"/>
        <v>0</v>
      </c>
      <c r="BW65" s="220">
        <f t="shared" si="134"/>
        <v>0</v>
      </c>
      <c r="BX65" s="220">
        <f t="shared" si="135"/>
        <v>0</v>
      </c>
      <c r="BY65" s="220">
        <f t="shared" si="136"/>
        <v>0</v>
      </c>
      <c r="BZ65" s="220">
        <f t="shared" si="137"/>
        <v>0</v>
      </c>
      <c r="CA65" s="220">
        <f t="shared" si="138"/>
        <v>0</v>
      </c>
      <c r="CB65" s="220">
        <f t="shared" si="139"/>
        <v>0</v>
      </c>
      <c r="CC65" s="220">
        <f t="shared" si="140"/>
        <v>0</v>
      </c>
      <c r="CD65" s="220">
        <f t="shared" si="141"/>
        <v>0</v>
      </c>
      <c r="CE65" s="220">
        <f t="shared" si="142"/>
        <v>0</v>
      </c>
      <c r="CF65" s="220">
        <f t="shared" si="143"/>
        <v>0</v>
      </c>
      <c r="CG65" s="220">
        <f t="shared" si="144"/>
        <v>0</v>
      </c>
    </row>
    <row r="66" spans="1:85" x14ac:dyDescent="0.25">
      <c r="A66" t="str">
        <f>+C58</f>
        <v>BANT</v>
      </c>
      <c r="B66" t="s">
        <v>6</v>
      </c>
      <c r="C66" s="2" t="s">
        <v>183</v>
      </c>
      <c r="D66" s="220">
        <v>0</v>
      </c>
      <c r="E66" s="220"/>
      <c r="F66" s="220"/>
      <c r="G66" s="230">
        <v>10.164489795918369</v>
      </c>
      <c r="H66" s="230">
        <v>11.483470588235297</v>
      </c>
      <c r="I66" s="230">
        <v>9.4160000000000021</v>
      </c>
      <c r="J66" s="230">
        <v>7.2</v>
      </c>
      <c r="K66" s="230">
        <v>7.2</v>
      </c>
      <c r="L66" s="230"/>
      <c r="M66" s="220"/>
      <c r="N66" s="220"/>
      <c r="O66" s="220"/>
      <c r="Q66" s="2" t="s">
        <v>183</v>
      </c>
      <c r="R66" s="221"/>
      <c r="S66" s="221"/>
      <c r="T66" s="221"/>
      <c r="U66" s="220"/>
      <c r="V66" s="220"/>
      <c r="W66" s="220"/>
      <c r="X66" s="220"/>
      <c r="Y66" s="220"/>
      <c r="Z66" s="220"/>
      <c r="AA66" s="220"/>
      <c r="AB66" s="220"/>
      <c r="AC66" s="220"/>
      <c r="AE66" s="2" t="s">
        <v>183</v>
      </c>
      <c r="AF66" s="220"/>
      <c r="AG66" s="220"/>
      <c r="AH66" s="220"/>
      <c r="AI66" s="220"/>
      <c r="AJ66" s="220"/>
      <c r="AK66" s="220"/>
      <c r="AL66" s="220"/>
      <c r="AM66" s="220"/>
      <c r="AN66" s="220"/>
      <c r="AO66" s="220"/>
      <c r="AP66" s="220"/>
      <c r="AQ66" s="220"/>
      <c r="AS66" s="2" t="s">
        <v>183</v>
      </c>
      <c r="AT66" s="221">
        <f t="shared" ref="AT66:AT71" si="147">+R66</f>
        <v>0</v>
      </c>
      <c r="AU66" s="221"/>
      <c r="AV66" s="221"/>
      <c r="AW66" s="221"/>
      <c r="AX66" s="221"/>
      <c r="AY66" s="221"/>
      <c r="AZ66" s="221"/>
      <c r="BA66" s="221"/>
      <c r="BB66" s="221"/>
      <c r="BC66" s="221"/>
      <c r="BD66" s="221"/>
      <c r="BE66" s="221"/>
      <c r="BG66" s="2" t="s">
        <v>183</v>
      </c>
      <c r="BH66" s="220">
        <f t="shared" si="145"/>
        <v>0</v>
      </c>
      <c r="BI66" s="220">
        <f t="shared" si="123"/>
        <v>0</v>
      </c>
      <c r="BJ66" s="220">
        <f t="shared" si="124"/>
        <v>0</v>
      </c>
      <c r="BK66" s="220">
        <f t="shared" si="125"/>
        <v>10.164489795918369</v>
      </c>
      <c r="BL66" s="220">
        <f t="shared" si="126"/>
        <v>11.483470588235297</v>
      </c>
      <c r="BM66" s="220">
        <f t="shared" si="127"/>
        <v>9.4160000000000021</v>
      </c>
      <c r="BN66" s="220">
        <f t="shared" si="128"/>
        <v>7.2</v>
      </c>
      <c r="BO66" s="220">
        <f t="shared" si="129"/>
        <v>7.2</v>
      </c>
      <c r="BP66" s="220">
        <f t="shared" si="130"/>
        <v>0</v>
      </c>
      <c r="BQ66" s="220">
        <f t="shared" si="131"/>
        <v>0</v>
      </c>
      <c r="BR66" s="220">
        <f t="shared" si="132"/>
        <v>0</v>
      </c>
      <c r="BS66" s="220">
        <f t="shared" si="133"/>
        <v>0</v>
      </c>
      <c r="BU66" s="2" t="s">
        <v>183</v>
      </c>
      <c r="BV66" s="220">
        <f t="shared" si="146"/>
        <v>0</v>
      </c>
      <c r="BW66" s="220">
        <f t="shared" si="134"/>
        <v>0</v>
      </c>
      <c r="BX66" s="220">
        <f t="shared" si="135"/>
        <v>0</v>
      </c>
      <c r="BY66" s="220">
        <f t="shared" si="136"/>
        <v>0</v>
      </c>
      <c r="BZ66" s="220">
        <f t="shared" si="137"/>
        <v>0</v>
      </c>
      <c r="CA66" s="220">
        <f t="shared" si="138"/>
        <v>0</v>
      </c>
      <c r="CB66" s="220">
        <f t="shared" si="139"/>
        <v>0</v>
      </c>
      <c r="CC66" s="220">
        <f t="shared" si="140"/>
        <v>0</v>
      </c>
      <c r="CD66" s="220">
        <f t="shared" si="141"/>
        <v>0</v>
      </c>
      <c r="CE66" s="220">
        <f t="shared" si="142"/>
        <v>0</v>
      </c>
      <c r="CF66" s="220">
        <f t="shared" si="143"/>
        <v>0</v>
      </c>
      <c r="CG66" s="220">
        <f t="shared" si="144"/>
        <v>0</v>
      </c>
    </row>
    <row r="67" spans="1:85" x14ac:dyDescent="0.25">
      <c r="A67" t="str">
        <f>+C58</f>
        <v>BANT</v>
      </c>
      <c r="B67" t="s">
        <v>6</v>
      </c>
      <c r="C67" s="2" t="s">
        <v>184</v>
      </c>
      <c r="D67" s="220">
        <v>6.058928571428571</v>
      </c>
      <c r="E67" s="220"/>
      <c r="F67" s="220">
        <v>7.3687499999999995</v>
      </c>
      <c r="G67" s="220">
        <v>8.2212244897959188</v>
      </c>
      <c r="H67" s="220">
        <v>9.7138235294117674</v>
      </c>
      <c r="I67" s="230">
        <v>9.0147499999999976</v>
      </c>
      <c r="J67" s="220">
        <v>7.0164705882352951</v>
      </c>
      <c r="K67" s="220">
        <v>5.1352941176470601</v>
      </c>
      <c r="L67" s="220"/>
      <c r="M67" s="220"/>
      <c r="N67" s="220"/>
      <c r="O67" s="220"/>
      <c r="Q67" s="2" t="s">
        <v>184</v>
      </c>
      <c r="R67" s="221"/>
      <c r="S67" s="221"/>
      <c r="T67" s="221"/>
      <c r="U67" s="220"/>
      <c r="V67" s="220"/>
      <c r="W67" s="220"/>
      <c r="X67" s="220"/>
      <c r="Y67" s="220"/>
      <c r="Z67" s="220"/>
      <c r="AA67" s="220"/>
      <c r="AB67" s="220"/>
      <c r="AC67" s="220"/>
      <c r="AE67" s="2" t="s">
        <v>184</v>
      </c>
      <c r="AF67" s="220"/>
      <c r="AG67" s="220"/>
      <c r="AH67" s="220"/>
      <c r="AI67" s="220"/>
      <c r="AJ67" s="220"/>
      <c r="AK67" s="220"/>
      <c r="AL67" s="220"/>
      <c r="AM67" s="220"/>
      <c r="AN67" s="220"/>
      <c r="AO67" s="220"/>
      <c r="AP67" s="220"/>
      <c r="AQ67" s="220"/>
      <c r="AS67" s="2" t="s">
        <v>184</v>
      </c>
      <c r="AT67" s="221">
        <f t="shared" si="147"/>
        <v>0</v>
      </c>
      <c r="AU67" s="221"/>
      <c r="AV67" s="221"/>
      <c r="AW67" s="221"/>
      <c r="AX67" s="221"/>
      <c r="AY67" s="221"/>
      <c r="AZ67" s="221"/>
      <c r="BA67" s="221"/>
      <c r="BB67" s="221"/>
      <c r="BC67" s="221"/>
      <c r="BD67" s="221"/>
      <c r="BE67" s="221"/>
      <c r="BG67" s="2" t="s">
        <v>184</v>
      </c>
      <c r="BH67" s="220"/>
      <c r="BI67" s="220"/>
      <c r="BJ67" s="220"/>
      <c r="BK67" s="220"/>
      <c r="BL67" s="220"/>
      <c r="BM67" s="220"/>
      <c r="BN67" s="220"/>
      <c r="BO67" s="220"/>
      <c r="BP67" s="220"/>
      <c r="BQ67" s="220"/>
      <c r="BR67" s="220"/>
      <c r="BS67" s="220"/>
      <c r="BU67" s="2" t="s">
        <v>184</v>
      </c>
      <c r="BV67" s="221">
        <f t="shared" ref="BV67:BV71" si="148">+AT67</f>
        <v>0</v>
      </c>
      <c r="BW67" s="221"/>
      <c r="BX67" s="221"/>
      <c r="BY67" s="221"/>
      <c r="BZ67" s="221"/>
      <c r="CA67" s="221"/>
      <c r="CB67" s="221"/>
      <c r="CC67" s="221"/>
      <c r="CD67" s="221"/>
      <c r="CE67" s="221"/>
      <c r="CF67" s="221"/>
      <c r="CG67" s="221"/>
    </row>
    <row r="68" spans="1:85" x14ac:dyDescent="0.25">
      <c r="A68" t="str">
        <f>+C58</f>
        <v>BANT</v>
      </c>
      <c r="B68" t="s">
        <v>6</v>
      </c>
      <c r="C68" s="2" t="s">
        <v>185</v>
      </c>
      <c r="D68" s="220">
        <v>0</v>
      </c>
      <c r="E68" s="220"/>
      <c r="F68" s="220"/>
      <c r="G68" s="220"/>
      <c r="H68" s="220"/>
      <c r="I68" s="230"/>
      <c r="J68" s="220"/>
      <c r="K68" s="220"/>
      <c r="L68" s="220"/>
      <c r="M68" s="220"/>
      <c r="N68" s="220"/>
      <c r="O68" s="220"/>
      <c r="Q68" s="2" t="s">
        <v>185</v>
      </c>
      <c r="R68" s="221"/>
      <c r="S68" s="221"/>
      <c r="T68" s="221"/>
      <c r="U68" s="220"/>
      <c r="V68" s="220"/>
      <c r="W68" s="220"/>
      <c r="X68" s="220"/>
      <c r="Y68" s="220"/>
      <c r="Z68" s="220"/>
      <c r="AA68" s="220"/>
      <c r="AB68" s="220"/>
      <c r="AC68" s="220"/>
      <c r="AE68" s="2" t="s">
        <v>185</v>
      </c>
      <c r="AF68" s="220"/>
      <c r="AG68" s="220"/>
      <c r="AH68" s="220"/>
      <c r="AI68" s="220"/>
      <c r="AJ68" s="220"/>
      <c r="AK68" s="220"/>
      <c r="AL68" s="220"/>
      <c r="AM68" s="220"/>
      <c r="AN68" s="220"/>
      <c r="AO68" s="220"/>
      <c r="AP68" s="220"/>
      <c r="AQ68" s="220"/>
      <c r="AS68" s="2" t="s">
        <v>185</v>
      </c>
      <c r="AT68" s="221">
        <f t="shared" si="147"/>
        <v>0</v>
      </c>
      <c r="AU68" s="221"/>
      <c r="AV68" s="221"/>
      <c r="AW68" s="221"/>
      <c r="AX68" s="221"/>
      <c r="AY68" s="221"/>
      <c r="AZ68" s="221"/>
      <c r="BA68" s="221"/>
      <c r="BB68" s="221"/>
      <c r="BC68" s="221"/>
      <c r="BD68" s="221"/>
      <c r="BE68" s="221"/>
      <c r="BG68" s="2" t="s">
        <v>185</v>
      </c>
      <c r="BH68" s="220"/>
      <c r="BI68" s="220"/>
      <c r="BJ68" s="220"/>
      <c r="BK68" s="220"/>
      <c r="BL68" s="220"/>
      <c r="BM68" s="220"/>
      <c r="BN68" s="220"/>
      <c r="BO68" s="220"/>
      <c r="BP68" s="220"/>
      <c r="BQ68" s="220"/>
      <c r="BR68" s="220"/>
      <c r="BS68" s="220"/>
      <c r="BU68" s="2" t="s">
        <v>185</v>
      </c>
      <c r="BV68" s="221">
        <f t="shared" si="148"/>
        <v>0</v>
      </c>
      <c r="BW68" s="221"/>
      <c r="BX68" s="221"/>
      <c r="BY68" s="221"/>
      <c r="BZ68" s="221"/>
      <c r="CA68" s="221"/>
      <c r="CB68" s="221"/>
      <c r="CC68" s="221"/>
      <c r="CD68" s="221"/>
      <c r="CE68" s="221"/>
      <c r="CF68" s="221"/>
      <c r="CG68" s="221"/>
    </row>
    <row r="69" spans="1:85" x14ac:dyDescent="0.25">
      <c r="A69" t="str">
        <f>+C58</f>
        <v>BANT</v>
      </c>
      <c r="B69" t="s">
        <v>6</v>
      </c>
      <c r="C69" s="2" t="s">
        <v>186</v>
      </c>
      <c r="D69" s="220">
        <v>0</v>
      </c>
      <c r="E69" s="220"/>
      <c r="F69" s="220"/>
      <c r="G69" s="220"/>
      <c r="H69" s="220"/>
      <c r="I69" s="230"/>
      <c r="J69" s="220"/>
      <c r="K69" s="220"/>
      <c r="L69" s="220"/>
      <c r="M69" s="220"/>
      <c r="N69" s="220"/>
      <c r="O69" s="220"/>
      <c r="Q69" s="2" t="s">
        <v>186</v>
      </c>
      <c r="R69" s="221"/>
      <c r="S69" s="221"/>
      <c r="T69" s="221"/>
      <c r="U69" s="220"/>
      <c r="V69" s="220"/>
      <c r="W69" s="220"/>
      <c r="X69" s="220"/>
      <c r="Y69" s="220"/>
      <c r="Z69" s="220"/>
      <c r="AA69" s="220"/>
      <c r="AB69" s="220"/>
      <c r="AC69" s="220"/>
      <c r="AE69" s="2" t="s">
        <v>186</v>
      </c>
      <c r="AF69" s="220"/>
      <c r="AG69" s="220"/>
      <c r="AH69" s="220"/>
      <c r="AI69" s="220"/>
      <c r="AJ69" s="220"/>
      <c r="AK69" s="220"/>
      <c r="AL69" s="220"/>
      <c r="AM69" s="220"/>
      <c r="AN69" s="220"/>
      <c r="AO69" s="220"/>
      <c r="AP69" s="220"/>
      <c r="AQ69" s="220"/>
      <c r="AS69" s="2" t="s">
        <v>186</v>
      </c>
      <c r="AT69" s="221">
        <f t="shared" si="147"/>
        <v>0</v>
      </c>
      <c r="AU69" s="221"/>
      <c r="AV69" s="221"/>
      <c r="AW69" s="221"/>
      <c r="AX69" s="221"/>
      <c r="AY69" s="221"/>
      <c r="AZ69" s="221"/>
      <c r="BA69" s="221"/>
      <c r="BB69" s="221"/>
      <c r="BC69" s="221"/>
      <c r="BD69" s="221"/>
      <c r="BE69" s="221"/>
      <c r="BG69" s="2" t="s">
        <v>186</v>
      </c>
      <c r="BH69" s="220"/>
      <c r="BI69" s="220"/>
      <c r="BJ69" s="220"/>
      <c r="BK69" s="220"/>
      <c r="BL69" s="220"/>
      <c r="BM69" s="220"/>
      <c r="BN69" s="220"/>
      <c r="BO69" s="220"/>
      <c r="BP69" s="220"/>
      <c r="BQ69" s="220"/>
      <c r="BR69" s="220"/>
      <c r="BS69" s="220"/>
      <c r="BU69" s="2" t="s">
        <v>186</v>
      </c>
      <c r="BV69" s="221">
        <f t="shared" si="148"/>
        <v>0</v>
      </c>
      <c r="BW69" s="221"/>
      <c r="BX69" s="221"/>
      <c r="BY69" s="221"/>
      <c r="BZ69" s="221"/>
      <c r="CA69" s="221"/>
      <c r="CB69" s="221"/>
      <c r="CC69" s="221"/>
      <c r="CD69" s="221"/>
      <c r="CE69" s="221"/>
      <c r="CF69" s="221"/>
      <c r="CG69" s="221"/>
    </row>
    <row r="70" spans="1:85" x14ac:dyDescent="0.25">
      <c r="A70" t="str">
        <f>+C58</f>
        <v>BANT</v>
      </c>
      <c r="B70" t="s">
        <v>6</v>
      </c>
      <c r="C70" s="2" t="s">
        <v>203</v>
      </c>
      <c r="D70" s="220">
        <v>0</v>
      </c>
      <c r="E70" s="220"/>
      <c r="F70" s="220"/>
      <c r="G70" s="220"/>
      <c r="H70" s="220"/>
      <c r="I70" s="220"/>
      <c r="J70" s="220"/>
      <c r="K70" s="220"/>
      <c r="L70" s="220"/>
      <c r="M70" s="220"/>
      <c r="N70" s="220"/>
      <c r="O70" s="220"/>
      <c r="Q70" s="2"/>
      <c r="R70" s="221"/>
      <c r="S70" s="221"/>
      <c r="T70" s="221"/>
      <c r="U70" s="220"/>
      <c r="V70" s="220"/>
      <c r="W70" s="220"/>
      <c r="X70" s="220"/>
      <c r="Y70" s="220"/>
      <c r="Z70" s="220"/>
      <c r="AA70" s="220"/>
      <c r="AB70" s="220"/>
      <c r="AC70" s="220"/>
      <c r="AE70" s="2" t="s">
        <v>203</v>
      </c>
      <c r="AF70" s="220"/>
      <c r="AG70" s="220"/>
      <c r="AH70" s="220"/>
      <c r="AI70" s="220"/>
      <c r="AJ70" s="220"/>
      <c r="AK70" s="220"/>
      <c r="AL70" s="220"/>
      <c r="AM70" s="220"/>
      <c r="AN70" s="220"/>
      <c r="AO70" s="220"/>
      <c r="AP70" s="220"/>
      <c r="AQ70" s="220"/>
      <c r="AS70" s="2"/>
      <c r="AT70" s="221">
        <f t="shared" si="147"/>
        <v>0</v>
      </c>
      <c r="AU70" s="221"/>
      <c r="AV70" s="221"/>
      <c r="AW70" s="220"/>
      <c r="AX70" s="220"/>
      <c r="AY70" s="220"/>
      <c r="AZ70" s="220"/>
      <c r="BA70" s="220"/>
      <c r="BB70" s="220"/>
      <c r="BC70" s="220"/>
      <c r="BD70" s="220"/>
      <c r="BE70" s="220"/>
      <c r="BG70" s="2" t="s">
        <v>203</v>
      </c>
      <c r="BH70" s="220"/>
      <c r="BI70" s="220"/>
      <c r="BJ70" s="220"/>
      <c r="BK70" s="220"/>
      <c r="BL70" s="220"/>
      <c r="BM70" s="220"/>
      <c r="BN70" s="220"/>
      <c r="BO70" s="220"/>
      <c r="BP70" s="220"/>
      <c r="BQ70" s="220"/>
      <c r="BR70" s="220"/>
      <c r="BS70" s="220"/>
      <c r="BU70" s="2"/>
      <c r="BV70" s="221">
        <f t="shared" si="148"/>
        <v>0</v>
      </c>
      <c r="BW70" s="221"/>
      <c r="BX70" s="221"/>
      <c r="BY70" s="220"/>
      <c r="BZ70" s="220"/>
      <c r="CA70" s="220"/>
      <c r="CB70" s="220"/>
      <c r="CC70" s="220"/>
      <c r="CD70" s="220"/>
      <c r="CE70" s="220"/>
      <c r="CF70" s="220"/>
      <c r="CG70" s="220"/>
    </row>
    <row r="71" spans="1:85" x14ac:dyDescent="0.25">
      <c r="A71" t="str">
        <f>+C58</f>
        <v>BANT</v>
      </c>
      <c r="B71" t="s">
        <v>6</v>
      </c>
      <c r="C71" s="2" t="s">
        <v>204</v>
      </c>
      <c r="D71" s="220"/>
      <c r="E71" s="220"/>
      <c r="F71" s="220"/>
      <c r="G71" s="220"/>
      <c r="H71" s="220"/>
      <c r="I71" s="220"/>
      <c r="J71" s="220"/>
      <c r="K71" s="220"/>
      <c r="L71" s="220"/>
      <c r="M71" s="220"/>
      <c r="N71" s="220"/>
      <c r="O71" s="220"/>
      <c r="Q71" s="2"/>
      <c r="R71" s="221"/>
      <c r="S71" s="221"/>
      <c r="T71" s="221"/>
      <c r="U71" s="220"/>
      <c r="V71" s="220"/>
      <c r="W71" s="220"/>
      <c r="X71" s="220"/>
      <c r="Y71" s="220"/>
      <c r="Z71" s="220"/>
      <c r="AA71" s="220"/>
      <c r="AB71" s="220"/>
      <c r="AC71" s="220"/>
      <c r="AE71" s="2" t="s">
        <v>204</v>
      </c>
      <c r="AF71" s="220"/>
      <c r="AG71" s="220"/>
      <c r="AH71" s="220"/>
      <c r="AI71" s="220"/>
      <c r="AJ71" s="220"/>
      <c r="AK71" s="220"/>
      <c r="AL71" s="220"/>
      <c r="AM71" s="220"/>
      <c r="AN71" s="220"/>
      <c r="AO71" s="220"/>
      <c r="AP71" s="220"/>
      <c r="AQ71" s="220"/>
      <c r="AS71" s="2"/>
      <c r="AT71" s="221">
        <f t="shared" si="147"/>
        <v>0</v>
      </c>
      <c r="AU71" s="221"/>
      <c r="AV71" s="221"/>
      <c r="AW71" s="220"/>
      <c r="AX71" s="220"/>
      <c r="AY71" s="220"/>
      <c r="AZ71" s="220"/>
      <c r="BA71" s="220"/>
      <c r="BB71" s="220"/>
      <c r="BC71" s="220"/>
      <c r="BD71" s="220"/>
      <c r="BE71" s="220"/>
      <c r="BG71" s="2" t="s">
        <v>204</v>
      </c>
      <c r="BH71" s="220"/>
      <c r="BI71" s="220"/>
      <c r="BJ71" s="220"/>
      <c r="BK71" s="220"/>
      <c r="BL71" s="220"/>
      <c r="BM71" s="220"/>
      <c r="BN71" s="220"/>
      <c r="BO71" s="220"/>
      <c r="BP71" s="220"/>
      <c r="BQ71" s="220"/>
      <c r="BR71" s="220"/>
      <c r="BS71" s="220"/>
      <c r="BU71" s="2"/>
      <c r="BV71" s="221">
        <f t="shared" si="148"/>
        <v>0</v>
      </c>
      <c r="BW71" s="221"/>
      <c r="BX71" s="221"/>
      <c r="BY71" s="220"/>
      <c r="BZ71" s="220"/>
      <c r="CA71" s="220"/>
      <c r="CB71" s="220"/>
      <c r="CC71" s="220"/>
      <c r="CD71" s="220"/>
      <c r="CE71" s="220"/>
      <c r="CF71" s="220"/>
      <c r="CG71" s="220"/>
    </row>
    <row r="72" spans="1:85" x14ac:dyDescent="0.25">
      <c r="A72" t="str">
        <f>+C58</f>
        <v>BANT</v>
      </c>
      <c r="B72" t="s">
        <v>6</v>
      </c>
      <c r="C72" s="2" t="s">
        <v>205</v>
      </c>
      <c r="D72" s="220"/>
      <c r="E72" s="220"/>
      <c r="F72" s="220"/>
      <c r="G72" s="220"/>
      <c r="H72" s="220"/>
      <c r="I72" s="220"/>
      <c r="J72" s="220"/>
      <c r="K72" s="220"/>
      <c r="L72" s="220"/>
      <c r="M72" s="220"/>
      <c r="N72" s="220"/>
      <c r="O72" s="220"/>
      <c r="Q72" s="2"/>
      <c r="R72" s="221"/>
      <c r="S72" s="221"/>
      <c r="T72" s="221"/>
      <c r="U72" s="220"/>
      <c r="V72" s="220"/>
      <c r="W72" s="220"/>
      <c r="X72" s="220"/>
      <c r="Y72" s="220"/>
      <c r="Z72" s="220"/>
      <c r="AA72" s="220"/>
      <c r="AB72" s="220"/>
      <c r="AC72" s="220"/>
      <c r="AE72" s="2" t="s">
        <v>205</v>
      </c>
      <c r="AF72" s="220"/>
      <c r="AG72" s="220"/>
      <c r="AH72" s="220"/>
      <c r="AI72" s="220"/>
      <c r="AJ72" s="220"/>
      <c r="AK72" s="220"/>
      <c r="AL72" s="220"/>
      <c r="AM72" s="220"/>
      <c r="AN72" s="220"/>
      <c r="AO72" s="220"/>
      <c r="AP72" s="220"/>
      <c r="AQ72" s="220"/>
      <c r="AS72" s="2"/>
      <c r="AT72" s="221"/>
      <c r="AU72" s="221"/>
      <c r="AV72" s="221"/>
      <c r="AW72" s="220"/>
      <c r="AX72" s="220"/>
      <c r="AY72" s="220"/>
      <c r="AZ72" s="220"/>
      <c r="BA72" s="220"/>
      <c r="BB72" s="220"/>
      <c r="BC72" s="220"/>
      <c r="BD72" s="220"/>
      <c r="BE72" s="220"/>
      <c r="BG72" s="2" t="s">
        <v>205</v>
      </c>
      <c r="BH72" s="220"/>
      <c r="BI72" s="220"/>
      <c r="BJ72" s="220"/>
      <c r="BK72" s="220"/>
      <c r="BL72" s="220"/>
      <c r="BM72" s="220"/>
      <c r="BN72" s="220"/>
      <c r="BO72" s="220"/>
      <c r="BP72" s="220"/>
      <c r="BQ72" s="220"/>
      <c r="BR72" s="220"/>
      <c r="BS72" s="220"/>
      <c r="BU72" s="2"/>
      <c r="BV72" s="221"/>
      <c r="BW72" s="221"/>
      <c r="BX72" s="221"/>
      <c r="BY72" s="220"/>
      <c r="BZ72" s="220"/>
      <c r="CA72" s="220"/>
      <c r="CB72" s="220"/>
      <c r="CC72" s="220"/>
      <c r="CD72" s="220"/>
      <c r="CE72" s="220"/>
      <c r="CF72" s="220"/>
      <c r="CG72" s="220"/>
    </row>
    <row r="73" spans="1:85" x14ac:dyDescent="0.25">
      <c r="A73" t="str">
        <f>+C58</f>
        <v>BANT</v>
      </c>
      <c r="B73" t="s">
        <v>6</v>
      </c>
      <c r="C73" s="2" t="s">
        <v>206</v>
      </c>
      <c r="D73" s="220"/>
      <c r="E73" s="220"/>
      <c r="F73" s="220"/>
      <c r="G73" s="220"/>
      <c r="H73" s="220"/>
      <c r="I73" s="220"/>
      <c r="J73" s="220"/>
      <c r="K73" s="220"/>
      <c r="L73" s="220"/>
      <c r="M73" s="220"/>
      <c r="N73" s="220"/>
      <c r="O73" s="220"/>
      <c r="Q73" s="2"/>
      <c r="R73" s="221"/>
      <c r="S73" s="221"/>
      <c r="T73" s="221"/>
      <c r="U73" s="220"/>
      <c r="V73" s="220"/>
      <c r="W73" s="220"/>
      <c r="X73" s="220"/>
      <c r="Y73" s="220"/>
      <c r="Z73" s="220"/>
      <c r="AA73" s="220"/>
      <c r="AB73" s="220"/>
      <c r="AC73" s="220"/>
      <c r="AE73" s="2" t="s">
        <v>206</v>
      </c>
      <c r="AF73" s="220"/>
      <c r="AG73" s="220"/>
      <c r="AH73" s="220"/>
      <c r="AI73" s="220"/>
      <c r="AJ73" s="220"/>
      <c r="AK73" s="220"/>
      <c r="AL73" s="220"/>
      <c r="AM73" s="220"/>
      <c r="AN73" s="220"/>
      <c r="AO73" s="220"/>
      <c r="AP73" s="220"/>
      <c r="AQ73" s="220"/>
      <c r="AS73" s="2"/>
      <c r="AT73" s="221"/>
      <c r="AU73" s="221"/>
      <c r="AV73" s="221"/>
      <c r="AW73" s="220"/>
      <c r="AX73" s="220"/>
      <c r="AY73" s="220"/>
      <c r="AZ73" s="220"/>
      <c r="BA73" s="220"/>
      <c r="BB73" s="220"/>
      <c r="BC73" s="220"/>
      <c r="BD73" s="220"/>
      <c r="BE73" s="220"/>
      <c r="BG73" s="2" t="s">
        <v>206</v>
      </c>
      <c r="BH73" s="220"/>
      <c r="BI73" s="220"/>
      <c r="BJ73" s="220"/>
      <c r="BK73" s="220"/>
      <c r="BL73" s="220"/>
      <c r="BM73" s="220"/>
      <c r="BN73" s="220"/>
      <c r="BO73" s="220"/>
      <c r="BP73" s="220"/>
      <c r="BQ73" s="220"/>
      <c r="BR73" s="220"/>
      <c r="BS73" s="220"/>
      <c r="BU73" s="2"/>
      <c r="BV73" s="221"/>
      <c r="BW73" s="221"/>
      <c r="BX73" s="221"/>
      <c r="BY73" s="220"/>
      <c r="BZ73" s="220"/>
      <c r="CA73" s="220"/>
      <c r="CB73" s="220"/>
      <c r="CC73" s="220"/>
      <c r="CD73" s="220"/>
      <c r="CE73" s="220"/>
      <c r="CF73" s="220"/>
      <c r="CG73" s="220"/>
    </row>
    <row r="74" spans="1:85" x14ac:dyDescent="0.25">
      <c r="A74" t="str">
        <f>+C58</f>
        <v>BANT</v>
      </c>
      <c r="B74" t="s">
        <v>6</v>
      </c>
      <c r="C74" s="2" t="s">
        <v>207</v>
      </c>
      <c r="D74" s="220"/>
      <c r="E74" s="220"/>
      <c r="F74" s="220"/>
      <c r="G74" s="220"/>
      <c r="H74" s="220"/>
      <c r="I74" s="220"/>
      <c r="J74" s="220"/>
      <c r="K74" s="220"/>
      <c r="L74" s="220"/>
      <c r="M74" s="220"/>
      <c r="N74" s="220"/>
      <c r="O74" s="220"/>
      <c r="Q74" s="2"/>
      <c r="R74" s="221"/>
      <c r="S74" s="221"/>
      <c r="T74" s="221"/>
      <c r="U74" s="220"/>
      <c r="V74" s="220"/>
      <c r="W74" s="220"/>
      <c r="X74" s="220"/>
      <c r="Y74" s="220"/>
      <c r="Z74" s="220"/>
      <c r="AA74" s="220"/>
      <c r="AB74" s="220"/>
      <c r="AC74" s="220"/>
      <c r="AE74" s="2" t="s">
        <v>207</v>
      </c>
      <c r="AF74" s="220"/>
      <c r="AG74" s="220"/>
      <c r="AH74" s="220"/>
      <c r="AI74" s="220"/>
      <c r="AJ74" s="220"/>
      <c r="AK74" s="220"/>
      <c r="AL74" s="220"/>
      <c r="AM74" s="220"/>
      <c r="AN74" s="220"/>
      <c r="AO74" s="220"/>
      <c r="AP74" s="220"/>
      <c r="AQ74" s="220"/>
      <c r="AS74" s="2"/>
      <c r="AT74" s="221"/>
      <c r="AU74" s="221"/>
      <c r="AV74" s="221"/>
      <c r="AW74" s="220"/>
      <c r="AX74" s="220"/>
      <c r="AY74" s="220"/>
      <c r="AZ74" s="220"/>
      <c r="BA74" s="220"/>
      <c r="BB74" s="220"/>
      <c r="BC74" s="220"/>
      <c r="BD74" s="220"/>
      <c r="BE74" s="220"/>
      <c r="BG74" s="2" t="s">
        <v>207</v>
      </c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0"/>
      <c r="BS74" s="220"/>
      <c r="BU74" s="2"/>
      <c r="BV74" s="221"/>
      <c r="BW74" s="221"/>
      <c r="BX74" s="221"/>
      <c r="BY74" s="220"/>
      <c r="BZ74" s="220"/>
      <c r="CA74" s="220"/>
      <c r="CB74" s="220"/>
      <c r="CC74" s="220"/>
      <c r="CD74" s="220"/>
      <c r="CE74" s="220"/>
      <c r="CF74" s="220"/>
      <c r="CG74" s="220"/>
    </row>
    <row r="75" spans="1:85" x14ac:dyDescent="0.25">
      <c r="A75" t="str">
        <f>+C58</f>
        <v>BANT</v>
      </c>
      <c r="B75" t="s">
        <v>6</v>
      </c>
      <c r="C75" s="2" t="s">
        <v>208</v>
      </c>
      <c r="D75" s="220"/>
      <c r="E75" s="220"/>
      <c r="F75" s="220"/>
      <c r="G75" s="220"/>
      <c r="H75" s="220"/>
      <c r="I75" s="220"/>
      <c r="J75" s="220"/>
      <c r="K75" s="220"/>
      <c r="L75" s="220"/>
      <c r="M75" s="220"/>
      <c r="N75" s="220"/>
      <c r="O75" s="220"/>
      <c r="Q75" s="2"/>
      <c r="R75" s="221"/>
      <c r="S75" s="221"/>
      <c r="T75" s="221"/>
      <c r="U75" s="220"/>
      <c r="V75" s="220"/>
      <c r="W75" s="220"/>
      <c r="X75" s="220"/>
      <c r="Y75" s="220"/>
      <c r="Z75" s="220"/>
      <c r="AA75" s="220"/>
      <c r="AB75" s="220"/>
      <c r="AC75" s="220"/>
      <c r="AE75" s="2" t="s">
        <v>208</v>
      </c>
      <c r="AF75" s="220"/>
      <c r="AG75" s="220"/>
      <c r="AH75" s="220"/>
      <c r="AI75" s="220"/>
      <c r="AJ75" s="220"/>
      <c r="AK75" s="220"/>
      <c r="AL75" s="220"/>
      <c r="AM75" s="220"/>
      <c r="AN75" s="220"/>
      <c r="AO75" s="220"/>
      <c r="AP75" s="220"/>
      <c r="AQ75" s="220"/>
      <c r="AS75" s="2"/>
      <c r="AT75" s="221"/>
      <c r="AU75" s="221"/>
      <c r="AV75" s="221"/>
      <c r="AW75" s="220"/>
      <c r="AX75" s="220"/>
      <c r="AY75" s="220"/>
      <c r="AZ75" s="220"/>
      <c r="BA75" s="220"/>
      <c r="BB75" s="220"/>
      <c r="BC75" s="220"/>
      <c r="BD75" s="220"/>
      <c r="BE75" s="220"/>
      <c r="BG75" s="2" t="s">
        <v>208</v>
      </c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0"/>
      <c r="BS75" s="220"/>
      <c r="BU75" s="2"/>
      <c r="BV75" s="221"/>
      <c r="BW75" s="221"/>
      <c r="BX75" s="221"/>
      <c r="BY75" s="220"/>
      <c r="BZ75" s="220"/>
      <c r="CA75" s="220"/>
      <c r="CB75" s="220"/>
      <c r="CC75" s="220"/>
      <c r="CD75" s="220"/>
      <c r="CE75" s="220"/>
      <c r="CF75" s="220"/>
      <c r="CG75" s="220"/>
    </row>
    <row r="76" spans="1:85" x14ac:dyDescent="0.25">
      <c r="C76" s="222" t="s">
        <v>187</v>
      </c>
      <c r="D76" s="361">
        <f t="shared" ref="D76:O76" si="149">+IFERROR((SUMPRODUCT(D61:D69,R61:R69)/R76),0)</f>
        <v>0</v>
      </c>
      <c r="E76" s="361">
        <f t="shared" si="149"/>
        <v>0</v>
      </c>
      <c r="F76" s="361">
        <f t="shared" si="149"/>
        <v>0</v>
      </c>
      <c r="G76" s="361">
        <f t="shared" si="149"/>
        <v>0</v>
      </c>
      <c r="H76" s="361">
        <f t="shared" si="149"/>
        <v>0</v>
      </c>
      <c r="I76" s="361">
        <f t="shared" si="149"/>
        <v>0</v>
      </c>
      <c r="J76" s="361">
        <f t="shared" si="149"/>
        <v>0</v>
      </c>
      <c r="K76" s="361">
        <f t="shared" si="149"/>
        <v>0</v>
      </c>
      <c r="L76" s="361">
        <f t="shared" si="149"/>
        <v>0</v>
      </c>
      <c r="M76" s="361">
        <f t="shared" si="149"/>
        <v>0</v>
      </c>
      <c r="N76" s="361">
        <f t="shared" si="149"/>
        <v>0</v>
      </c>
      <c r="O76" s="361">
        <f t="shared" si="149"/>
        <v>0</v>
      </c>
      <c r="Q76" s="222" t="s">
        <v>187</v>
      </c>
      <c r="R76" s="369">
        <f t="shared" ref="R76:AC76" si="150">SUM(R61:R75)</f>
        <v>0</v>
      </c>
      <c r="S76" s="369">
        <f t="shared" si="150"/>
        <v>0</v>
      </c>
      <c r="T76" s="369">
        <f t="shared" si="150"/>
        <v>0</v>
      </c>
      <c r="U76" s="369">
        <f t="shared" si="150"/>
        <v>0</v>
      </c>
      <c r="V76" s="369">
        <f t="shared" si="150"/>
        <v>0</v>
      </c>
      <c r="W76" s="369">
        <f t="shared" si="150"/>
        <v>0</v>
      </c>
      <c r="X76" s="369">
        <f t="shared" si="150"/>
        <v>0</v>
      </c>
      <c r="Y76" s="369">
        <f t="shared" si="150"/>
        <v>0</v>
      </c>
      <c r="Z76" s="369">
        <f t="shared" si="150"/>
        <v>0</v>
      </c>
      <c r="AA76" s="369">
        <f t="shared" si="150"/>
        <v>0</v>
      </c>
      <c r="AB76" s="369">
        <f t="shared" si="150"/>
        <v>0</v>
      </c>
      <c r="AC76" s="369">
        <f t="shared" si="150"/>
        <v>0</v>
      </c>
      <c r="AE76" s="222" t="s">
        <v>187</v>
      </c>
      <c r="AF76" s="361">
        <f t="shared" ref="AF76:AQ76" si="151">+IFERROR((SUMPRODUCT(AF61:AF69,AT61:AT69)/AT76),0)</f>
        <v>0</v>
      </c>
      <c r="AG76" s="361">
        <f t="shared" si="151"/>
        <v>0</v>
      </c>
      <c r="AH76" s="361">
        <f t="shared" si="151"/>
        <v>0</v>
      </c>
      <c r="AI76" s="361">
        <f t="shared" si="151"/>
        <v>0</v>
      </c>
      <c r="AJ76" s="361">
        <f t="shared" si="151"/>
        <v>0</v>
      </c>
      <c r="AK76" s="361">
        <f t="shared" si="151"/>
        <v>0</v>
      </c>
      <c r="AL76" s="361">
        <f t="shared" si="151"/>
        <v>0</v>
      </c>
      <c r="AM76" s="361">
        <f t="shared" si="151"/>
        <v>0</v>
      </c>
      <c r="AN76" s="361">
        <f t="shared" si="151"/>
        <v>0</v>
      </c>
      <c r="AO76" s="361">
        <f t="shared" si="151"/>
        <v>0</v>
      </c>
      <c r="AP76" s="361">
        <f t="shared" si="151"/>
        <v>0</v>
      </c>
      <c r="AQ76" s="361">
        <f t="shared" si="151"/>
        <v>0</v>
      </c>
      <c r="AS76" s="222" t="s">
        <v>187</v>
      </c>
      <c r="AT76" s="369">
        <f t="shared" ref="AT76:BE76" si="152">SUM(AT61:AT75)</f>
        <v>0</v>
      </c>
      <c r="AU76" s="369">
        <f t="shared" si="152"/>
        <v>0</v>
      </c>
      <c r="AV76" s="369">
        <f t="shared" si="152"/>
        <v>0</v>
      </c>
      <c r="AW76" s="369">
        <f t="shared" si="152"/>
        <v>0</v>
      </c>
      <c r="AX76" s="369">
        <f t="shared" si="152"/>
        <v>0</v>
      </c>
      <c r="AY76" s="369">
        <f t="shared" si="152"/>
        <v>0</v>
      </c>
      <c r="AZ76" s="369">
        <f t="shared" si="152"/>
        <v>0</v>
      </c>
      <c r="BA76" s="369">
        <f t="shared" si="152"/>
        <v>0</v>
      </c>
      <c r="BB76" s="369">
        <f t="shared" si="152"/>
        <v>0</v>
      </c>
      <c r="BC76" s="369">
        <f t="shared" si="152"/>
        <v>0</v>
      </c>
      <c r="BD76" s="369">
        <f t="shared" si="152"/>
        <v>0</v>
      </c>
      <c r="BE76" s="369">
        <f t="shared" si="152"/>
        <v>0</v>
      </c>
      <c r="BG76" s="222" t="s">
        <v>187</v>
      </c>
      <c r="BH76" s="361">
        <f t="shared" ref="BH76" si="153">+IFERROR((SUMPRODUCT(BH61:BH69,BV61:BV69)/BV76),0)</f>
        <v>0</v>
      </c>
      <c r="BI76" s="361">
        <f t="shared" ref="BI76" si="154">+IFERROR((SUMPRODUCT(BI61:BI69,BW61:BW69)/BW76),0)</f>
        <v>0</v>
      </c>
      <c r="BJ76" s="361">
        <f t="shared" ref="BJ76" si="155">+IFERROR((SUMPRODUCT(BJ61:BJ69,BX61:BX69)/BX76),0)</f>
        <v>0</v>
      </c>
      <c r="BK76" s="361">
        <f t="shared" ref="BK76" si="156">+IFERROR((SUMPRODUCT(BK61:BK69,BY61:BY69)/BY76),0)</f>
        <v>0</v>
      </c>
      <c r="BL76" s="361">
        <f t="shared" ref="BL76" si="157">+IFERROR((SUMPRODUCT(BL61:BL69,BZ61:BZ69)/BZ76),0)</f>
        <v>0</v>
      </c>
      <c r="BM76" s="361">
        <f t="shared" ref="BM76" si="158">+IFERROR((SUMPRODUCT(BM61:BM69,CA61:CA69)/CA76),0)</f>
        <v>0</v>
      </c>
      <c r="BN76" s="361">
        <f t="shared" ref="BN76" si="159">+IFERROR((SUMPRODUCT(BN61:BN69,CB61:CB69)/CB76),0)</f>
        <v>0</v>
      </c>
      <c r="BO76" s="361">
        <f t="shared" ref="BO76" si="160">+IFERROR((SUMPRODUCT(BO61:BO69,CC61:CC69)/CC76),0)</f>
        <v>0</v>
      </c>
      <c r="BP76" s="361">
        <f t="shared" ref="BP76" si="161">+IFERROR((SUMPRODUCT(BP61:BP69,CD61:CD69)/CD76),0)</f>
        <v>0</v>
      </c>
      <c r="BQ76" s="361">
        <f t="shared" ref="BQ76" si="162">+IFERROR((SUMPRODUCT(BQ61:BQ69,CE61:CE69)/CE76),0)</f>
        <v>0</v>
      </c>
      <c r="BR76" s="361">
        <f t="shared" ref="BR76" si="163">+IFERROR((SUMPRODUCT(BR61:BR69,CF61:CF69)/CF76),0)</f>
        <v>0</v>
      </c>
      <c r="BS76" s="361">
        <f t="shared" ref="BS76" si="164">+IFERROR((SUMPRODUCT(BS61:BS69,CG61:CG69)/CG76),0)</f>
        <v>0</v>
      </c>
      <c r="BU76" s="222" t="s">
        <v>187</v>
      </c>
      <c r="BV76" s="369">
        <f t="shared" ref="BV76:CG76" si="165">SUM(BV61:BV75)</f>
        <v>0</v>
      </c>
      <c r="BW76" s="369">
        <f t="shared" si="165"/>
        <v>0</v>
      </c>
      <c r="BX76" s="369">
        <f t="shared" si="165"/>
        <v>0</v>
      </c>
      <c r="BY76" s="369">
        <f t="shared" si="165"/>
        <v>0</v>
      </c>
      <c r="BZ76" s="369">
        <f t="shared" si="165"/>
        <v>0</v>
      </c>
      <c r="CA76" s="369">
        <f t="shared" si="165"/>
        <v>0</v>
      </c>
      <c r="CB76" s="369">
        <f t="shared" si="165"/>
        <v>0</v>
      </c>
      <c r="CC76" s="369">
        <f t="shared" si="165"/>
        <v>0</v>
      </c>
      <c r="CD76" s="369">
        <f t="shared" si="165"/>
        <v>0</v>
      </c>
      <c r="CE76" s="369">
        <f t="shared" si="165"/>
        <v>0</v>
      </c>
      <c r="CF76" s="369">
        <f t="shared" si="165"/>
        <v>0</v>
      </c>
      <c r="CG76" s="369">
        <f t="shared" si="165"/>
        <v>0</v>
      </c>
    </row>
    <row r="77" spans="1:85" x14ac:dyDescent="0.25">
      <c r="C77" s="270" t="s">
        <v>126</v>
      </c>
      <c r="D77" s="360"/>
      <c r="E77" s="360"/>
      <c r="F77" s="360"/>
      <c r="G77" s="360"/>
      <c r="H77" s="360"/>
      <c r="I77" s="360"/>
      <c r="J77" s="360"/>
      <c r="K77" s="360"/>
      <c r="L77" s="358"/>
      <c r="M77" s="358"/>
      <c r="N77" s="360"/>
      <c r="O77" s="360"/>
      <c r="R77" s="360"/>
      <c r="S77" s="360"/>
      <c r="T77" s="360"/>
      <c r="U77" s="360"/>
      <c r="V77" s="360"/>
      <c r="W77" s="360"/>
      <c r="X77" s="360"/>
      <c r="Y77" s="360"/>
      <c r="Z77" s="358"/>
      <c r="AA77" s="358"/>
      <c r="AB77" s="360"/>
      <c r="AC77" s="360"/>
      <c r="AE77" s="270" t="s">
        <v>126</v>
      </c>
      <c r="AF77" s="360"/>
      <c r="AG77" s="360"/>
      <c r="AH77" s="360"/>
      <c r="AI77" s="360"/>
      <c r="AJ77" s="360"/>
      <c r="AK77" s="360"/>
      <c r="AL77" s="360"/>
      <c r="AM77" s="360"/>
      <c r="AN77" s="358"/>
      <c r="AO77" s="358"/>
      <c r="AP77" s="360"/>
      <c r="AQ77" s="360"/>
      <c r="AT77" s="360"/>
      <c r="AU77" s="360"/>
      <c r="AV77" s="360"/>
      <c r="AW77" s="360"/>
      <c r="AX77" s="360"/>
      <c r="AY77" s="360"/>
      <c r="AZ77" s="360"/>
      <c r="BA77" s="360"/>
      <c r="BB77" s="358"/>
      <c r="BC77" s="358"/>
      <c r="BD77" s="360"/>
      <c r="BE77" s="360"/>
      <c r="BG77" s="270" t="s">
        <v>126</v>
      </c>
      <c r="BH77" s="360"/>
      <c r="BI77" s="360"/>
      <c r="BJ77" s="360"/>
      <c r="BK77" s="360"/>
      <c r="BL77" s="360"/>
      <c r="BM77" s="360"/>
      <c r="BN77" s="360"/>
      <c r="BO77" s="360"/>
      <c r="BP77" s="358"/>
      <c r="BQ77" s="358"/>
      <c r="BR77" s="360"/>
      <c r="BS77" s="360"/>
      <c r="BV77" s="360"/>
      <c r="BW77" s="360"/>
      <c r="BX77" s="360"/>
      <c r="BY77" s="360"/>
      <c r="BZ77" s="360"/>
      <c r="CA77" s="360"/>
      <c r="CB77" s="360"/>
      <c r="CC77" s="360"/>
      <c r="CD77" s="358"/>
      <c r="CE77" s="358"/>
      <c r="CF77" s="360"/>
      <c r="CG77" s="360"/>
    </row>
    <row r="78" spans="1:85" x14ac:dyDescent="0.25">
      <c r="C78" s="218" t="s">
        <v>7</v>
      </c>
      <c r="D78" s="219" t="s">
        <v>43</v>
      </c>
      <c r="E78" s="219" t="s">
        <v>44</v>
      </c>
      <c r="F78" s="219" t="s">
        <v>45</v>
      </c>
      <c r="G78" s="219" t="s">
        <v>46</v>
      </c>
      <c r="H78" s="219" t="s">
        <v>47</v>
      </c>
      <c r="I78" s="219" t="s">
        <v>48</v>
      </c>
      <c r="J78" s="219" t="s">
        <v>49</v>
      </c>
      <c r="K78" s="219" t="s">
        <v>50</v>
      </c>
      <c r="L78" s="219" t="s">
        <v>177</v>
      </c>
      <c r="M78" s="219" t="s">
        <v>52</v>
      </c>
      <c r="N78" s="219" t="s">
        <v>53</v>
      </c>
      <c r="O78" s="219" t="s">
        <v>54</v>
      </c>
      <c r="R78" s="219" t="s">
        <v>43</v>
      </c>
      <c r="S78" s="219" t="s">
        <v>44</v>
      </c>
      <c r="T78" s="219" t="s">
        <v>45</v>
      </c>
      <c r="U78" s="219" t="s">
        <v>46</v>
      </c>
      <c r="V78" s="219" t="s">
        <v>47</v>
      </c>
      <c r="W78" s="219" t="s">
        <v>48</v>
      </c>
      <c r="X78" s="219" t="s">
        <v>49</v>
      </c>
      <c r="Y78" s="219" t="s">
        <v>50</v>
      </c>
      <c r="Z78" s="219" t="s">
        <v>177</v>
      </c>
      <c r="AA78" s="219" t="s">
        <v>52</v>
      </c>
      <c r="AB78" s="219" t="s">
        <v>53</v>
      </c>
      <c r="AC78" s="219" t="s">
        <v>54</v>
      </c>
      <c r="AE78" s="218" t="s">
        <v>7</v>
      </c>
      <c r="AF78" s="219" t="s">
        <v>43</v>
      </c>
      <c r="AG78" s="219" t="s">
        <v>44</v>
      </c>
      <c r="AH78" s="219" t="s">
        <v>45</v>
      </c>
      <c r="AI78" s="219" t="s">
        <v>46</v>
      </c>
      <c r="AJ78" s="219" t="s">
        <v>47</v>
      </c>
      <c r="AK78" s="219" t="s">
        <v>48</v>
      </c>
      <c r="AL78" s="219" t="s">
        <v>49</v>
      </c>
      <c r="AM78" s="219" t="s">
        <v>50</v>
      </c>
      <c r="AN78" s="219" t="s">
        <v>177</v>
      </c>
      <c r="AO78" s="219" t="s">
        <v>52</v>
      </c>
      <c r="AP78" s="219" t="s">
        <v>53</v>
      </c>
      <c r="AQ78" s="219" t="s">
        <v>54</v>
      </c>
      <c r="AT78" s="219" t="s">
        <v>43</v>
      </c>
      <c r="AU78" s="219" t="s">
        <v>44</v>
      </c>
      <c r="AV78" s="219" t="s">
        <v>45</v>
      </c>
      <c r="AW78" s="219" t="s">
        <v>46</v>
      </c>
      <c r="AX78" s="219" t="s">
        <v>47</v>
      </c>
      <c r="AY78" s="219" t="s">
        <v>48</v>
      </c>
      <c r="AZ78" s="219" t="s">
        <v>49</v>
      </c>
      <c r="BA78" s="219" t="s">
        <v>50</v>
      </c>
      <c r="BB78" s="219" t="s">
        <v>177</v>
      </c>
      <c r="BC78" s="219" t="s">
        <v>52</v>
      </c>
      <c r="BD78" s="219" t="s">
        <v>53</v>
      </c>
      <c r="BE78" s="219" t="s">
        <v>54</v>
      </c>
      <c r="BG78" s="218" t="s">
        <v>7</v>
      </c>
      <c r="BH78" s="219" t="s">
        <v>43</v>
      </c>
      <c r="BI78" s="219" t="s">
        <v>44</v>
      </c>
      <c r="BJ78" s="219" t="s">
        <v>45</v>
      </c>
      <c r="BK78" s="219" t="s">
        <v>46</v>
      </c>
      <c r="BL78" s="219" t="s">
        <v>47</v>
      </c>
      <c r="BM78" s="219" t="s">
        <v>48</v>
      </c>
      <c r="BN78" s="219" t="s">
        <v>49</v>
      </c>
      <c r="BO78" s="219" t="s">
        <v>50</v>
      </c>
      <c r="BP78" s="219" t="s">
        <v>177</v>
      </c>
      <c r="BQ78" s="219" t="s">
        <v>52</v>
      </c>
      <c r="BR78" s="219" t="s">
        <v>53</v>
      </c>
      <c r="BS78" s="219" t="s">
        <v>54</v>
      </c>
      <c r="BV78" s="219" t="s">
        <v>43</v>
      </c>
      <c r="BW78" s="219" t="s">
        <v>44</v>
      </c>
      <c r="BX78" s="219" t="s">
        <v>45</v>
      </c>
      <c r="BY78" s="219" t="s">
        <v>46</v>
      </c>
      <c r="BZ78" s="219" t="s">
        <v>47</v>
      </c>
      <c r="CA78" s="219" t="s">
        <v>48</v>
      </c>
      <c r="CB78" s="219" t="s">
        <v>49</v>
      </c>
      <c r="CC78" s="219" t="s">
        <v>50</v>
      </c>
      <c r="CD78" s="219" t="s">
        <v>177</v>
      </c>
      <c r="CE78" s="219" t="s">
        <v>52</v>
      </c>
      <c r="CF78" s="219" t="s">
        <v>53</v>
      </c>
      <c r="CG78" s="219" t="s">
        <v>54</v>
      </c>
    </row>
    <row r="79" spans="1:85" x14ac:dyDescent="0.25">
      <c r="A79" t="str">
        <f>+C58</f>
        <v>BANT</v>
      </c>
      <c r="B79" t="s">
        <v>7</v>
      </c>
      <c r="C79" s="2" t="s">
        <v>178</v>
      </c>
      <c r="D79" s="220">
        <v>26.836363636363636</v>
      </c>
      <c r="E79" s="220">
        <v>26.836363636363636</v>
      </c>
      <c r="F79" s="220">
        <v>28.40727272727273</v>
      </c>
      <c r="G79" s="230">
        <v>42.801176470588238</v>
      </c>
      <c r="H79" s="230">
        <v>51.692693877551037</v>
      </c>
      <c r="I79" s="230">
        <v>51.405358695652183</v>
      </c>
      <c r="J79" s="230">
        <v>29.828571428571433</v>
      </c>
      <c r="K79" s="230">
        <v>19.763265306122452</v>
      </c>
      <c r="L79" s="230"/>
      <c r="M79" s="220"/>
      <c r="N79" s="220"/>
      <c r="O79" s="220"/>
      <c r="Q79" s="2" t="s">
        <v>178</v>
      </c>
      <c r="R79" s="221"/>
      <c r="S79" s="221"/>
      <c r="T79" s="221"/>
      <c r="U79" s="220"/>
      <c r="V79" s="220"/>
      <c r="W79" s="220"/>
      <c r="X79" s="220"/>
      <c r="Y79" s="220"/>
      <c r="Z79" s="220"/>
      <c r="AA79" s="220"/>
      <c r="AB79" s="220"/>
      <c r="AC79" s="220"/>
      <c r="AE79" s="2" t="s">
        <v>178</v>
      </c>
      <c r="AF79" s="220">
        <f t="shared" ref="AF79:AQ83" si="166">+D79</f>
        <v>26.836363636363636</v>
      </c>
      <c r="AG79" s="220">
        <f t="shared" si="166"/>
        <v>26.836363636363636</v>
      </c>
      <c r="AH79" s="220">
        <f t="shared" si="166"/>
        <v>28.40727272727273</v>
      </c>
      <c r="AI79" s="220">
        <f t="shared" si="166"/>
        <v>42.801176470588238</v>
      </c>
      <c r="AJ79" s="220">
        <f t="shared" si="166"/>
        <v>51.692693877551037</v>
      </c>
      <c r="AK79" s="220">
        <f t="shared" si="166"/>
        <v>51.405358695652183</v>
      </c>
      <c r="AL79" s="220">
        <f t="shared" si="166"/>
        <v>29.828571428571433</v>
      </c>
      <c r="AM79" s="220">
        <f t="shared" si="166"/>
        <v>19.763265306122452</v>
      </c>
      <c r="AN79" s="220">
        <f t="shared" si="166"/>
        <v>0</v>
      </c>
      <c r="AO79" s="220">
        <f t="shared" si="166"/>
        <v>0</v>
      </c>
      <c r="AP79" s="220">
        <f t="shared" si="166"/>
        <v>0</v>
      </c>
      <c r="AQ79" s="220">
        <f t="shared" si="166"/>
        <v>0</v>
      </c>
      <c r="AS79" s="2" t="s">
        <v>178</v>
      </c>
      <c r="AT79" s="220">
        <f t="shared" ref="AT79:BE83" si="167">+R79</f>
        <v>0</v>
      </c>
      <c r="AU79" s="220">
        <f t="shared" si="167"/>
        <v>0</v>
      </c>
      <c r="AV79" s="220">
        <f t="shared" si="167"/>
        <v>0</v>
      </c>
      <c r="AW79" s="220">
        <f t="shared" si="167"/>
        <v>0</v>
      </c>
      <c r="AX79" s="220">
        <f t="shared" si="167"/>
        <v>0</v>
      </c>
      <c r="AY79" s="220">
        <f t="shared" si="167"/>
        <v>0</v>
      </c>
      <c r="AZ79" s="220">
        <f t="shared" si="167"/>
        <v>0</v>
      </c>
      <c r="BA79" s="220">
        <f t="shared" si="167"/>
        <v>0</v>
      </c>
      <c r="BB79" s="220">
        <f t="shared" si="167"/>
        <v>0</v>
      </c>
      <c r="BC79" s="220">
        <f t="shared" si="167"/>
        <v>0</v>
      </c>
      <c r="BD79" s="220">
        <f t="shared" si="167"/>
        <v>0</v>
      </c>
      <c r="BE79" s="220">
        <f t="shared" si="167"/>
        <v>0</v>
      </c>
      <c r="BG79" s="2" t="s">
        <v>178</v>
      </c>
      <c r="BH79" s="220">
        <f>+D79</f>
        <v>26.836363636363636</v>
      </c>
      <c r="BI79" s="220">
        <f t="shared" ref="BI79:BI84" si="168">+E79</f>
        <v>26.836363636363636</v>
      </c>
      <c r="BJ79" s="220">
        <f t="shared" ref="BJ79:BJ84" si="169">+F79</f>
        <v>28.40727272727273</v>
      </c>
      <c r="BK79" s="220">
        <f t="shared" ref="BK79:BK84" si="170">+G79</f>
        <v>42.801176470588238</v>
      </c>
      <c r="BL79" s="220">
        <f t="shared" ref="BL79:BL84" si="171">+H79</f>
        <v>51.692693877551037</v>
      </c>
      <c r="BM79" s="220">
        <f t="shared" ref="BM79:BM84" si="172">+I79</f>
        <v>51.405358695652183</v>
      </c>
      <c r="BN79" s="220">
        <f t="shared" ref="BN79:BN84" si="173">+J79</f>
        <v>29.828571428571433</v>
      </c>
      <c r="BO79" s="220">
        <f t="shared" ref="BO79:BO84" si="174">+K79</f>
        <v>19.763265306122452</v>
      </c>
      <c r="BP79" s="220">
        <f t="shared" ref="BP79:BP84" si="175">+L79</f>
        <v>0</v>
      </c>
      <c r="BQ79" s="220">
        <f t="shared" ref="BQ79:BQ84" si="176">+M79</f>
        <v>0</v>
      </c>
      <c r="BR79" s="220">
        <f t="shared" ref="BR79:BR84" si="177">+N79</f>
        <v>0</v>
      </c>
      <c r="BS79" s="220">
        <f t="shared" ref="BS79:BS84" si="178">+O79</f>
        <v>0</v>
      </c>
      <c r="BU79" s="2" t="s">
        <v>178</v>
      </c>
      <c r="BV79" s="220">
        <f>+R79</f>
        <v>0</v>
      </c>
      <c r="BW79" s="220">
        <f t="shared" ref="BW79:BW84" si="179">+S79</f>
        <v>0</v>
      </c>
      <c r="BX79" s="220">
        <f t="shared" ref="BX79:BX84" si="180">+T79</f>
        <v>0</v>
      </c>
      <c r="BY79" s="220">
        <f t="shared" ref="BY79:BY84" si="181">+U79</f>
        <v>0</v>
      </c>
      <c r="BZ79" s="220">
        <f t="shared" ref="BZ79:BZ84" si="182">+V79</f>
        <v>0</v>
      </c>
      <c r="CA79" s="220">
        <f t="shared" ref="CA79:CA84" si="183">+W79</f>
        <v>0</v>
      </c>
      <c r="CB79" s="220">
        <f t="shared" ref="CB79:CB84" si="184">+X79</f>
        <v>0</v>
      </c>
      <c r="CC79" s="220">
        <f t="shared" ref="CC79:CC84" si="185">+Y79</f>
        <v>0</v>
      </c>
      <c r="CD79" s="220">
        <f t="shared" ref="CD79:CD84" si="186">+Z79</f>
        <v>0</v>
      </c>
      <c r="CE79" s="220">
        <f t="shared" ref="CE79:CE84" si="187">+AA79</f>
        <v>0</v>
      </c>
      <c r="CF79" s="220">
        <f t="shared" ref="CF79:CF84" si="188">+AB79</f>
        <v>0</v>
      </c>
      <c r="CG79" s="220">
        <f t="shared" ref="CG79:CG84" si="189">+AC79</f>
        <v>0</v>
      </c>
    </row>
    <row r="80" spans="1:85" x14ac:dyDescent="0.25">
      <c r="A80" t="str">
        <f>+C58</f>
        <v>BANT</v>
      </c>
      <c r="B80" t="s">
        <v>7</v>
      </c>
      <c r="C80" s="2" t="s">
        <v>179</v>
      </c>
      <c r="D80" s="220">
        <v>28.34</v>
      </c>
      <c r="E80" s="220">
        <v>28.820454545454549</v>
      </c>
      <c r="F80" s="220">
        <v>33.484090909090916</v>
      </c>
      <c r="G80" s="230">
        <v>44.034705882352938</v>
      </c>
      <c r="H80" s="230">
        <v>52.733755102040824</v>
      </c>
      <c r="I80" s="230">
        <v>50.138804347826081</v>
      </c>
      <c r="J80" s="230">
        <v>24.997959183673473</v>
      </c>
      <c r="K80" s="230">
        <v>24.997959183673473</v>
      </c>
      <c r="L80" s="230"/>
      <c r="M80" s="220"/>
      <c r="N80" s="220"/>
      <c r="O80" s="220"/>
      <c r="Q80" s="2" t="s">
        <v>179</v>
      </c>
      <c r="R80" s="221"/>
      <c r="S80" s="221"/>
      <c r="T80" s="221"/>
      <c r="U80" s="220"/>
      <c r="V80" s="220"/>
      <c r="W80" s="220"/>
      <c r="X80" s="220"/>
      <c r="Y80" s="220"/>
      <c r="Z80" s="220"/>
      <c r="AA80" s="220"/>
      <c r="AB80" s="220"/>
      <c r="AC80" s="220"/>
      <c r="AE80" s="2" t="s">
        <v>179</v>
      </c>
      <c r="AF80" s="220">
        <f t="shared" si="166"/>
        <v>28.34</v>
      </c>
      <c r="AG80" s="220">
        <f t="shared" si="166"/>
        <v>28.820454545454549</v>
      </c>
      <c r="AH80" s="220">
        <f t="shared" si="166"/>
        <v>33.484090909090916</v>
      </c>
      <c r="AI80" s="220">
        <f t="shared" si="166"/>
        <v>44.034705882352938</v>
      </c>
      <c r="AJ80" s="220">
        <f t="shared" si="166"/>
        <v>52.733755102040824</v>
      </c>
      <c r="AK80" s="220">
        <f t="shared" si="166"/>
        <v>50.138804347826081</v>
      </c>
      <c r="AL80" s="220">
        <f t="shared" si="166"/>
        <v>24.997959183673473</v>
      </c>
      <c r="AM80" s="220">
        <f t="shared" si="166"/>
        <v>24.997959183673473</v>
      </c>
      <c r="AN80" s="220">
        <f t="shared" si="166"/>
        <v>0</v>
      </c>
      <c r="AO80" s="220">
        <f t="shared" si="166"/>
        <v>0</v>
      </c>
      <c r="AP80" s="220">
        <f t="shared" si="166"/>
        <v>0</v>
      </c>
      <c r="AQ80" s="220">
        <f t="shared" si="166"/>
        <v>0</v>
      </c>
      <c r="AS80" s="2" t="s">
        <v>179</v>
      </c>
      <c r="AT80" s="220">
        <f t="shared" si="167"/>
        <v>0</v>
      </c>
      <c r="AU80" s="220">
        <f t="shared" si="167"/>
        <v>0</v>
      </c>
      <c r="AV80" s="220">
        <f t="shared" si="167"/>
        <v>0</v>
      </c>
      <c r="AW80" s="220">
        <f t="shared" si="167"/>
        <v>0</v>
      </c>
      <c r="AX80" s="220">
        <f t="shared" si="167"/>
        <v>0</v>
      </c>
      <c r="AY80" s="220">
        <f t="shared" si="167"/>
        <v>0</v>
      </c>
      <c r="AZ80" s="220">
        <f t="shared" si="167"/>
        <v>0</v>
      </c>
      <c r="BA80" s="220">
        <f t="shared" si="167"/>
        <v>0</v>
      </c>
      <c r="BB80" s="220">
        <f t="shared" si="167"/>
        <v>0</v>
      </c>
      <c r="BC80" s="220">
        <f t="shared" si="167"/>
        <v>0</v>
      </c>
      <c r="BD80" s="220">
        <f t="shared" si="167"/>
        <v>0</v>
      </c>
      <c r="BE80" s="220">
        <f t="shared" si="167"/>
        <v>0</v>
      </c>
      <c r="BG80" s="2" t="s">
        <v>179</v>
      </c>
      <c r="BH80" s="220">
        <f t="shared" ref="BH80:BH84" si="190">+D80</f>
        <v>28.34</v>
      </c>
      <c r="BI80" s="220">
        <f t="shared" si="168"/>
        <v>28.820454545454549</v>
      </c>
      <c r="BJ80" s="220">
        <f t="shared" si="169"/>
        <v>33.484090909090916</v>
      </c>
      <c r="BK80" s="220">
        <f t="shared" si="170"/>
        <v>44.034705882352938</v>
      </c>
      <c r="BL80" s="220">
        <f t="shared" si="171"/>
        <v>52.733755102040824</v>
      </c>
      <c r="BM80" s="220">
        <f t="shared" si="172"/>
        <v>50.138804347826081</v>
      </c>
      <c r="BN80" s="220">
        <f t="shared" si="173"/>
        <v>24.997959183673473</v>
      </c>
      <c r="BO80" s="220">
        <f t="shared" si="174"/>
        <v>24.997959183673473</v>
      </c>
      <c r="BP80" s="220">
        <f t="shared" si="175"/>
        <v>0</v>
      </c>
      <c r="BQ80" s="220">
        <f t="shared" si="176"/>
        <v>0</v>
      </c>
      <c r="BR80" s="220">
        <f t="shared" si="177"/>
        <v>0</v>
      </c>
      <c r="BS80" s="220">
        <f t="shared" si="178"/>
        <v>0</v>
      </c>
      <c r="BU80" s="2" t="s">
        <v>179</v>
      </c>
      <c r="BV80" s="220">
        <f t="shared" ref="BV80:BV84" si="191">+R80</f>
        <v>0</v>
      </c>
      <c r="BW80" s="220">
        <f t="shared" si="179"/>
        <v>0</v>
      </c>
      <c r="BX80" s="220">
        <f t="shared" si="180"/>
        <v>0</v>
      </c>
      <c r="BY80" s="220">
        <f t="shared" si="181"/>
        <v>0</v>
      </c>
      <c r="BZ80" s="220">
        <f t="shared" si="182"/>
        <v>0</v>
      </c>
      <c r="CA80" s="220">
        <f t="shared" si="183"/>
        <v>0</v>
      </c>
      <c r="CB80" s="220">
        <f t="shared" si="184"/>
        <v>0</v>
      </c>
      <c r="CC80" s="220">
        <f t="shared" si="185"/>
        <v>0</v>
      </c>
      <c r="CD80" s="220">
        <f t="shared" si="186"/>
        <v>0</v>
      </c>
      <c r="CE80" s="220">
        <f t="shared" si="187"/>
        <v>0</v>
      </c>
      <c r="CF80" s="220">
        <f t="shared" si="188"/>
        <v>0</v>
      </c>
      <c r="CG80" s="220">
        <f t="shared" si="189"/>
        <v>0</v>
      </c>
    </row>
    <row r="81" spans="1:85" x14ac:dyDescent="0.25">
      <c r="A81" t="str">
        <f>+C58</f>
        <v>BANT</v>
      </c>
      <c r="B81" t="s">
        <v>7</v>
      </c>
      <c r="C81" s="2" t="s">
        <v>180</v>
      </c>
      <c r="D81" s="220">
        <v>25.154999999999998</v>
      </c>
      <c r="E81" s="220">
        <v>25.715454545454548</v>
      </c>
      <c r="F81" s="220">
        <v>27.711818181818181</v>
      </c>
      <c r="G81" s="230">
        <v>37.713529411764704</v>
      </c>
      <c r="H81" s="230">
        <v>42.883714285714298</v>
      </c>
      <c r="I81" s="230">
        <v>40.341326086956528</v>
      </c>
      <c r="J81" s="230">
        <v>30.453061224489797</v>
      </c>
      <c r="K81" s="230">
        <v>32.122448979591837</v>
      </c>
      <c r="L81" s="230"/>
      <c r="M81" s="220"/>
      <c r="N81" s="220"/>
      <c r="O81" s="220"/>
      <c r="Q81" s="2" t="s">
        <v>180</v>
      </c>
      <c r="R81" s="221"/>
      <c r="S81" s="221"/>
      <c r="T81" s="221"/>
      <c r="U81" s="220"/>
      <c r="V81" s="220"/>
      <c r="W81" s="220"/>
      <c r="X81" s="220"/>
      <c r="Y81" s="220"/>
      <c r="Z81" s="220"/>
      <c r="AA81" s="220"/>
      <c r="AB81" s="220"/>
      <c r="AC81" s="220"/>
      <c r="AE81" s="2" t="s">
        <v>180</v>
      </c>
      <c r="AF81" s="220">
        <f t="shared" si="166"/>
        <v>25.154999999999998</v>
      </c>
      <c r="AG81" s="220">
        <f t="shared" si="166"/>
        <v>25.715454545454548</v>
      </c>
      <c r="AH81" s="220">
        <f t="shared" si="166"/>
        <v>27.711818181818181</v>
      </c>
      <c r="AI81" s="220">
        <f t="shared" si="166"/>
        <v>37.713529411764704</v>
      </c>
      <c r="AJ81" s="220">
        <f t="shared" si="166"/>
        <v>42.883714285714298</v>
      </c>
      <c r="AK81" s="220">
        <f t="shared" si="166"/>
        <v>40.341326086956528</v>
      </c>
      <c r="AL81" s="220">
        <f t="shared" si="166"/>
        <v>30.453061224489797</v>
      </c>
      <c r="AM81" s="220">
        <f t="shared" si="166"/>
        <v>32.122448979591837</v>
      </c>
      <c r="AN81" s="220">
        <f t="shared" si="166"/>
        <v>0</v>
      </c>
      <c r="AO81" s="220">
        <f t="shared" si="166"/>
        <v>0</v>
      </c>
      <c r="AP81" s="220">
        <f t="shared" si="166"/>
        <v>0</v>
      </c>
      <c r="AQ81" s="220">
        <f t="shared" si="166"/>
        <v>0</v>
      </c>
      <c r="AS81" s="2" t="s">
        <v>180</v>
      </c>
      <c r="AT81" s="220">
        <f t="shared" si="167"/>
        <v>0</v>
      </c>
      <c r="AU81" s="220">
        <f t="shared" si="167"/>
        <v>0</v>
      </c>
      <c r="AV81" s="220">
        <f t="shared" si="167"/>
        <v>0</v>
      </c>
      <c r="AW81" s="220">
        <f t="shared" si="167"/>
        <v>0</v>
      </c>
      <c r="AX81" s="220">
        <f t="shared" si="167"/>
        <v>0</v>
      </c>
      <c r="AY81" s="220">
        <f t="shared" si="167"/>
        <v>0</v>
      </c>
      <c r="AZ81" s="220">
        <f t="shared" si="167"/>
        <v>0</v>
      </c>
      <c r="BA81" s="220">
        <f t="shared" si="167"/>
        <v>0</v>
      </c>
      <c r="BB81" s="220">
        <f t="shared" si="167"/>
        <v>0</v>
      </c>
      <c r="BC81" s="220">
        <f t="shared" si="167"/>
        <v>0</v>
      </c>
      <c r="BD81" s="220">
        <f t="shared" si="167"/>
        <v>0</v>
      </c>
      <c r="BE81" s="220">
        <f t="shared" si="167"/>
        <v>0</v>
      </c>
      <c r="BG81" s="2" t="s">
        <v>180</v>
      </c>
      <c r="BH81" s="220">
        <f t="shared" si="190"/>
        <v>25.154999999999998</v>
      </c>
      <c r="BI81" s="220">
        <f t="shared" si="168"/>
        <v>25.715454545454548</v>
      </c>
      <c r="BJ81" s="220">
        <f t="shared" si="169"/>
        <v>27.711818181818181</v>
      </c>
      <c r="BK81" s="220">
        <f t="shared" si="170"/>
        <v>37.713529411764704</v>
      </c>
      <c r="BL81" s="220">
        <f t="shared" si="171"/>
        <v>42.883714285714298</v>
      </c>
      <c r="BM81" s="220">
        <f t="shared" si="172"/>
        <v>40.341326086956528</v>
      </c>
      <c r="BN81" s="220">
        <f t="shared" si="173"/>
        <v>30.453061224489797</v>
      </c>
      <c r="BO81" s="220">
        <f t="shared" si="174"/>
        <v>32.122448979591837</v>
      </c>
      <c r="BP81" s="220">
        <f t="shared" si="175"/>
        <v>0</v>
      </c>
      <c r="BQ81" s="220">
        <f t="shared" si="176"/>
        <v>0</v>
      </c>
      <c r="BR81" s="220">
        <f t="shared" si="177"/>
        <v>0</v>
      </c>
      <c r="BS81" s="220">
        <f t="shared" si="178"/>
        <v>0</v>
      </c>
      <c r="BU81" s="2" t="s">
        <v>180</v>
      </c>
      <c r="BV81" s="220">
        <f t="shared" si="191"/>
        <v>0</v>
      </c>
      <c r="BW81" s="220">
        <f t="shared" si="179"/>
        <v>0</v>
      </c>
      <c r="BX81" s="220">
        <f t="shared" si="180"/>
        <v>0</v>
      </c>
      <c r="BY81" s="220">
        <f t="shared" si="181"/>
        <v>0</v>
      </c>
      <c r="BZ81" s="220">
        <f t="shared" si="182"/>
        <v>0</v>
      </c>
      <c r="CA81" s="220">
        <f t="shared" si="183"/>
        <v>0</v>
      </c>
      <c r="CB81" s="220">
        <f t="shared" si="184"/>
        <v>0</v>
      </c>
      <c r="CC81" s="220">
        <f t="shared" si="185"/>
        <v>0</v>
      </c>
      <c r="CD81" s="220">
        <f t="shared" si="186"/>
        <v>0</v>
      </c>
      <c r="CE81" s="220">
        <f t="shared" si="187"/>
        <v>0</v>
      </c>
      <c r="CF81" s="220">
        <f t="shared" si="188"/>
        <v>0</v>
      </c>
      <c r="CG81" s="220">
        <f t="shared" si="189"/>
        <v>0</v>
      </c>
    </row>
    <row r="82" spans="1:85" x14ac:dyDescent="0.25">
      <c r="A82" t="str">
        <f>+C58</f>
        <v>BANT</v>
      </c>
      <c r="B82" t="s">
        <v>7</v>
      </c>
      <c r="C82" s="2" t="s">
        <v>181</v>
      </c>
      <c r="D82" s="220">
        <v>31.419500000000006</v>
      </c>
      <c r="E82" s="220">
        <v>32.418777272727276</v>
      </c>
      <c r="F82" s="220">
        <v>33.46150909090909</v>
      </c>
      <c r="G82" s="230">
        <v>46.568823529411766</v>
      </c>
      <c r="H82" s="230">
        <v>52.03304081632654</v>
      </c>
      <c r="I82" s="230">
        <v>49.793380434782598</v>
      </c>
      <c r="J82" s="230">
        <v>35.221224489795929</v>
      </c>
      <c r="K82" s="230">
        <v>32.069387755102049</v>
      </c>
      <c r="L82" s="230"/>
      <c r="M82" s="220"/>
      <c r="N82" s="220"/>
      <c r="O82" s="220"/>
      <c r="Q82" s="2" t="s">
        <v>181</v>
      </c>
      <c r="R82" s="221"/>
      <c r="S82" s="221"/>
      <c r="T82" s="221"/>
      <c r="U82" s="220"/>
      <c r="V82" s="220"/>
      <c r="W82" s="220"/>
      <c r="X82" s="220"/>
      <c r="Y82" s="220"/>
      <c r="Z82" s="220"/>
      <c r="AA82" s="220"/>
      <c r="AB82" s="220"/>
      <c r="AC82" s="220"/>
      <c r="AE82" s="2" t="s">
        <v>181</v>
      </c>
      <c r="AF82" s="220">
        <f t="shared" si="166"/>
        <v>31.419500000000006</v>
      </c>
      <c r="AG82" s="220">
        <f t="shared" si="166"/>
        <v>32.418777272727276</v>
      </c>
      <c r="AH82" s="220">
        <f t="shared" si="166"/>
        <v>33.46150909090909</v>
      </c>
      <c r="AI82" s="220">
        <f t="shared" si="166"/>
        <v>46.568823529411766</v>
      </c>
      <c r="AJ82" s="220">
        <f t="shared" si="166"/>
        <v>52.03304081632654</v>
      </c>
      <c r="AK82" s="220">
        <f t="shared" si="166"/>
        <v>49.793380434782598</v>
      </c>
      <c r="AL82" s="220">
        <f t="shared" si="166"/>
        <v>35.221224489795929</v>
      </c>
      <c r="AM82" s="220">
        <f t="shared" si="166"/>
        <v>32.069387755102049</v>
      </c>
      <c r="AN82" s="220">
        <f t="shared" si="166"/>
        <v>0</v>
      </c>
      <c r="AO82" s="220">
        <f t="shared" si="166"/>
        <v>0</v>
      </c>
      <c r="AP82" s="220">
        <f t="shared" si="166"/>
        <v>0</v>
      </c>
      <c r="AQ82" s="220">
        <f t="shared" si="166"/>
        <v>0</v>
      </c>
      <c r="AS82" s="2" t="s">
        <v>181</v>
      </c>
      <c r="AT82" s="220">
        <f t="shared" si="167"/>
        <v>0</v>
      </c>
      <c r="AU82" s="220">
        <f t="shared" si="167"/>
        <v>0</v>
      </c>
      <c r="AV82" s="220">
        <f t="shared" si="167"/>
        <v>0</v>
      </c>
      <c r="AW82" s="220">
        <f t="shared" si="167"/>
        <v>0</v>
      </c>
      <c r="AX82" s="220">
        <f t="shared" si="167"/>
        <v>0</v>
      </c>
      <c r="AY82" s="220">
        <f t="shared" si="167"/>
        <v>0</v>
      </c>
      <c r="AZ82" s="220">
        <f t="shared" si="167"/>
        <v>0</v>
      </c>
      <c r="BA82" s="220">
        <f t="shared" si="167"/>
        <v>0</v>
      </c>
      <c r="BB82" s="220">
        <f t="shared" si="167"/>
        <v>0</v>
      </c>
      <c r="BC82" s="220">
        <f t="shared" si="167"/>
        <v>0</v>
      </c>
      <c r="BD82" s="220">
        <f t="shared" si="167"/>
        <v>0</v>
      </c>
      <c r="BE82" s="220">
        <f t="shared" si="167"/>
        <v>0</v>
      </c>
      <c r="BG82" s="2" t="s">
        <v>181</v>
      </c>
      <c r="BH82" s="220">
        <f t="shared" si="190"/>
        <v>31.419500000000006</v>
      </c>
      <c r="BI82" s="220">
        <f t="shared" si="168"/>
        <v>32.418777272727276</v>
      </c>
      <c r="BJ82" s="220">
        <f t="shared" si="169"/>
        <v>33.46150909090909</v>
      </c>
      <c r="BK82" s="220">
        <f t="shared" si="170"/>
        <v>46.568823529411766</v>
      </c>
      <c r="BL82" s="220">
        <f t="shared" si="171"/>
        <v>52.03304081632654</v>
      </c>
      <c r="BM82" s="220">
        <f t="shared" si="172"/>
        <v>49.793380434782598</v>
      </c>
      <c r="BN82" s="220">
        <f t="shared" si="173"/>
        <v>35.221224489795929</v>
      </c>
      <c r="BO82" s="220">
        <f t="shared" si="174"/>
        <v>32.069387755102049</v>
      </c>
      <c r="BP82" s="220">
        <f t="shared" si="175"/>
        <v>0</v>
      </c>
      <c r="BQ82" s="220">
        <f t="shared" si="176"/>
        <v>0</v>
      </c>
      <c r="BR82" s="220">
        <f t="shared" si="177"/>
        <v>0</v>
      </c>
      <c r="BS82" s="220">
        <f t="shared" si="178"/>
        <v>0</v>
      </c>
      <c r="BU82" s="2" t="s">
        <v>181</v>
      </c>
      <c r="BV82" s="220">
        <f t="shared" si="191"/>
        <v>0</v>
      </c>
      <c r="BW82" s="220">
        <f t="shared" si="179"/>
        <v>0</v>
      </c>
      <c r="BX82" s="220">
        <f t="shared" si="180"/>
        <v>0</v>
      </c>
      <c r="BY82" s="220">
        <f t="shared" si="181"/>
        <v>0</v>
      </c>
      <c r="BZ82" s="220">
        <f t="shared" si="182"/>
        <v>0</v>
      </c>
      <c r="CA82" s="220">
        <f t="shared" si="183"/>
        <v>0</v>
      </c>
      <c r="CB82" s="220">
        <f t="shared" si="184"/>
        <v>0</v>
      </c>
      <c r="CC82" s="220">
        <f t="shared" si="185"/>
        <v>0</v>
      </c>
      <c r="CD82" s="220">
        <f t="shared" si="186"/>
        <v>0</v>
      </c>
      <c r="CE82" s="220">
        <f t="shared" si="187"/>
        <v>0</v>
      </c>
      <c r="CF82" s="220">
        <f t="shared" si="188"/>
        <v>0</v>
      </c>
      <c r="CG82" s="220">
        <f t="shared" si="189"/>
        <v>0</v>
      </c>
    </row>
    <row r="83" spans="1:85" x14ac:dyDescent="0.25">
      <c r="A83" t="str">
        <f>+C58</f>
        <v>BANT</v>
      </c>
      <c r="B83" t="s">
        <v>7</v>
      </c>
      <c r="C83" s="2" t="s">
        <v>182</v>
      </c>
      <c r="D83" s="220">
        <v>15.381818181818183</v>
      </c>
      <c r="E83" s="220">
        <v>15.381818181818183</v>
      </c>
      <c r="F83" s="220">
        <v>19.636363636363633</v>
      </c>
      <c r="G83" s="230">
        <v>27.882352941176471</v>
      </c>
      <c r="H83" s="230">
        <v>33.634285714285724</v>
      </c>
      <c r="I83" s="230">
        <v>31.046282608695655</v>
      </c>
      <c r="J83" s="230">
        <v>17.265306122448983</v>
      </c>
      <c r="K83" s="230">
        <v>18.110204081632652</v>
      </c>
      <c r="L83" s="230"/>
      <c r="M83" s="220"/>
      <c r="N83" s="220"/>
      <c r="O83" s="220"/>
      <c r="Q83" s="2" t="s">
        <v>182</v>
      </c>
      <c r="R83" s="221"/>
      <c r="S83" s="221"/>
      <c r="T83" s="221"/>
      <c r="U83" s="220"/>
      <c r="V83" s="220"/>
      <c r="W83" s="220"/>
      <c r="X83" s="220"/>
      <c r="Y83" s="220"/>
      <c r="Z83" s="220"/>
      <c r="AA83" s="220"/>
      <c r="AB83" s="220"/>
      <c r="AC83" s="220"/>
      <c r="AE83" s="2" t="s">
        <v>182</v>
      </c>
      <c r="AF83" s="220">
        <f t="shared" si="166"/>
        <v>15.381818181818183</v>
      </c>
      <c r="AG83" s="220">
        <f t="shared" si="166"/>
        <v>15.381818181818183</v>
      </c>
      <c r="AH83" s="220">
        <f t="shared" si="166"/>
        <v>19.636363636363633</v>
      </c>
      <c r="AI83" s="220">
        <f t="shared" si="166"/>
        <v>27.882352941176471</v>
      </c>
      <c r="AJ83" s="220">
        <f t="shared" si="166"/>
        <v>33.634285714285724</v>
      </c>
      <c r="AK83" s="220">
        <f t="shared" si="166"/>
        <v>31.046282608695655</v>
      </c>
      <c r="AL83" s="220">
        <f t="shared" si="166"/>
        <v>17.265306122448983</v>
      </c>
      <c r="AM83" s="220">
        <f t="shared" si="166"/>
        <v>18.110204081632652</v>
      </c>
      <c r="AN83" s="220">
        <f t="shared" si="166"/>
        <v>0</v>
      </c>
      <c r="AO83" s="220">
        <f t="shared" si="166"/>
        <v>0</v>
      </c>
      <c r="AP83" s="220">
        <f t="shared" si="166"/>
        <v>0</v>
      </c>
      <c r="AQ83" s="220">
        <f t="shared" si="166"/>
        <v>0</v>
      </c>
      <c r="AS83" s="2" t="s">
        <v>182</v>
      </c>
      <c r="AT83" s="220">
        <f t="shared" si="167"/>
        <v>0</v>
      </c>
      <c r="AU83" s="220">
        <f t="shared" si="167"/>
        <v>0</v>
      </c>
      <c r="AV83" s="220">
        <f t="shared" si="167"/>
        <v>0</v>
      </c>
      <c r="AW83" s="220">
        <f t="shared" si="167"/>
        <v>0</v>
      </c>
      <c r="AX83" s="220">
        <f t="shared" si="167"/>
        <v>0</v>
      </c>
      <c r="AY83" s="220">
        <f t="shared" si="167"/>
        <v>0</v>
      </c>
      <c r="AZ83" s="220">
        <f t="shared" si="167"/>
        <v>0</v>
      </c>
      <c r="BA83" s="220">
        <f t="shared" si="167"/>
        <v>0</v>
      </c>
      <c r="BB83" s="220">
        <f t="shared" si="167"/>
        <v>0</v>
      </c>
      <c r="BC83" s="220">
        <f t="shared" si="167"/>
        <v>0</v>
      </c>
      <c r="BD83" s="220">
        <f t="shared" si="167"/>
        <v>0</v>
      </c>
      <c r="BE83" s="220">
        <f t="shared" si="167"/>
        <v>0</v>
      </c>
      <c r="BG83" s="2" t="s">
        <v>182</v>
      </c>
      <c r="BH83" s="220">
        <f t="shared" si="190"/>
        <v>15.381818181818183</v>
      </c>
      <c r="BI83" s="220">
        <f t="shared" si="168"/>
        <v>15.381818181818183</v>
      </c>
      <c r="BJ83" s="220">
        <f t="shared" si="169"/>
        <v>19.636363636363633</v>
      </c>
      <c r="BK83" s="220">
        <f t="shared" si="170"/>
        <v>27.882352941176471</v>
      </c>
      <c r="BL83" s="220">
        <f t="shared" si="171"/>
        <v>33.634285714285724</v>
      </c>
      <c r="BM83" s="220">
        <f t="shared" si="172"/>
        <v>31.046282608695655</v>
      </c>
      <c r="BN83" s="220">
        <f t="shared" si="173"/>
        <v>17.265306122448983</v>
      </c>
      <c r="BO83" s="220">
        <f t="shared" si="174"/>
        <v>18.110204081632652</v>
      </c>
      <c r="BP83" s="220">
        <f t="shared" si="175"/>
        <v>0</v>
      </c>
      <c r="BQ83" s="220">
        <f t="shared" si="176"/>
        <v>0</v>
      </c>
      <c r="BR83" s="220">
        <f t="shared" si="177"/>
        <v>0</v>
      </c>
      <c r="BS83" s="220">
        <f t="shared" si="178"/>
        <v>0</v>
      </c>
      <c r="BU83" s="2" t="s">
        <v>182</v>
      </c>
      <c r="BV83" s="220">
        <f t="shared" si="191"/>
        <v>0</v>
      </c>
      <c r="BW83" s="220">
        <f t="shared" si="179"/>
        <v>0</v>
      </c>
      <c r="BX83" s="220">
        <f t="shared" si="180"/>
        <v>0</v>
      </c>
      <c r="BY83" s="220">
        <f t="shared" si="181"/>
        <v>0</v>
      </c>
      <c r="BZ83" s="220">
        <f t="shared" si="182"/>
        <v>0</v>
      </c>
      <c r="CA83" s="220">
        <f t="shared" si="183"/>
        <v>0</v>
      </c>
      <c r="CB83" s="220">
        <f t="shared" si="184"/>
        <v>0</v>
      </c>
      <c r="CC83" s="220">
        <f t="shared" si="185"/>
        <v>0</v>
      </c>
      <c r="CD83" s="220">
        <f t="shared" si="186"/>
        <v>0</v>
      </c>
      <c r="CE83" s="220">
        <f t="shared" si="187"/>
        <v>0</v>
      </c>
      <c r="CF83" s="220">
        <f t="shared" si="188"/>
        <v>0</v>
      </c>
      <c r="CG83" s="220">
        <f t="shared" si="189"/>
        <v>0</v>
      </c>
    </row>
    <row r="84" spans="1:85" x14ac:dyDescent="0.25">
      <c r="A84" t="str">
        <f>+C58</f>
        <v>BANT</v>
      </c>
      <c r="B84" t="s">
        <v>7</v>
      </c>
      <c r="C84" s="2" t="s">
        <v>183</v>
      </c>
      <c r="D84" s="220">
        <v>0</v>
      </c>
      <c r="E84" s="220"/>
      <c r="F84" s="220"/>
      <c r="G84" s="230">
        <v>28.510588235294122</v>
      </c>
      <c r="H84" s="230">
        <v>32.633265306122453</v>
      </c>
      <c r="I84" s="230">
        <v>31.988347826086962</v>
      </c>
      <c r="J84" s="230">
        <v>18.881632653061228</v>
      </c>
      <c r="K84" s="230">
        <v>20.957142857142859</v>
      </c>
      <c r="L84" s="230"/>
      <c r="M84" s="220"/>
      <c r="N84" s="220"/>
      <c r="O84" s="220"/>
      <c r="Q84" s="2" t="s">
        <v>183</v>
      </c>
      <c r="R84" s="221"/>
      <c r="S84" s="221"/>
      <c r="T84" s="221"/>
      <c r="U84" s="220"/>
      <c r="V84" s="220"/>
      <c r="W84" s="220"/>
      <c r="X84" s="220"/>
      <c r="Y84" s="220"/>
      <c r="Z84" s="220"/>
      <c r="AA84" s="220"/>
      <c r="AB84" s="220"/>
      <c r="AC84" s="220"/>
      <c r="AE84" s="2" t="s">
        <v>183</v>
      </c>
      <c r="AF84" s="220"/>
      <c r="AG84" s="220"/>
      <c r="AH84" s="220"/>
      <c r="AI84" s="220"/>
      <c r="AJ84" s="220"/>
      <c r="AK84" s="220"/>
      <c r="AL84" s="220"/>
      <c r="AM84" s="220"/>
      <c r="AN84" s="220"/>
      <c r="AO84" s="220"/>
      <c r="AP84" s="220"/>
      <c r="AQ84" s="220"/>
      <c r="AS84" s="2" t="s">
        <v>183</v>
      </c>
      <c r="AT84" s="221"/>
      <c r="AU84" s="221"/>
      <c r="AV84" s="221"/>
      <c r="AW84" s="221"/>
      <c r="AX84" s="221"/>
      <c r="AY84" s="221"/>
      <c r="AZ84" s="221"/>
      <c r="BA84" s="221"/>
      <c r="BB84" s="221"/>
      <c r="BC84" s="221"/>
      <c r="BD84" s="221"/>
      <c r="BE84" s="221"/>
      <c r="BG84" s="2" t="s">
        <v>183</v>
      </c>
      <c r="BH84" s="220">
        <f t="shared" si="190"/>
        <v>0</v>
      </c>
      <c r="BI84" s="220">
        <f t="shared" si="168"/>
        <v>0</v>
      </c>
      <c r="BJ84" s="220">
        <f t="shared" si="169"/>
        <v>0</v>
      </c>
      <c r="BK84" s="220">
        <f t="shared" si="170"/>
        <v>28.510588235294122</v>
      </c>
      <c r="BL84" s="220">
        <f t="shared" si="171"/>
        <v>32.633265306122453</v>
      </c>
      <c r="BM84" s="220">
        <f t="shared" si="172"/>
        <v>31.988347826086962</v>
      </c>
      <c r="BN84" s="220">
        <f t="shared" si="173"/>
        <v>18.881632653061228</v>
      </c>
      <c r="BO84" s="220">
        <f t="shared" si="174"/>
        <v>20.957142857142859</v>
      </c>
      <c r="BP84" s="220">
        <f t="shared" si="175"/>
        <v>0</v>
      </c>
      <c r="BQ84" s="220">
        <f t="shared" si="176"/>
        <v>0</v>
      </c>
      <c r="BR84" s="220">
        <f t="shared" si="177"/>
        <v>0</v>
      </c>
      <c r="BS84" s="220">
        <f t="shared" si="178"/>
        <v>0</v>
      </c>
      <c r="BU84" s="2" t="s">
        <v>183</v>
      </c>
      <c r="BV84" s="220">
        <f t="shared" si="191"/>
        <v>0</v>
      </c>
      <c r="BW84" s="220">
        <f t="shared" si="179"/>
        <v>0</v>
      </c>
      <c r="BX84" s="220">
        <f t="shared" si="180"/>
        <v>0</v>
      </c>
      <c r="BY84" s="220">
        <f t="shared" si="181"/>
        <v>0</v>
      </c>
      <c r="BZ84" s="220">
        <f t="shared" si="182"/>
        <v>0</v>
      </c>
      <c r="CA84" s="220">
        <f t="shared" si="183"/>
        <v>0</v>
      </c>
      <c r="CB84" s="220">
        <f t="shared" si="184"/>
        <v>0</v>
      </c>
      <c r="CC84" s="220">
        <f t="shared" si="185"/>
        <v>0</v>
      </c>
      <c r="CD84" s="220">
        <f t="shared" si="186"/>
        <v>0</v>
      </c>
      <c r="CE84" s="220">
        <f t="shared" si="187"/>
        <v>0</v>
      </c>
      <c r="CF84" s="220">
        <f t="shared" si="188"/>
        <v>0</v>
      </c>
      <c r="CG84" s="220">
        <f t="shared" si="189"/>
        <v>0</v>
      </c>
    </row>
    <row r="85" spans="1:85" x14ac:dyDescent="0.25">
      <c r="A85" t="str">
        <f>+C58</f>
        <v>BANT</v>
      </c>
      <c r="B85" t="s">
        <v>7</v>
      </c>
      <c r="C85" s="2" t="s">
        <v>184</v>
      </c>
      <c r="D85" s="220">
        <v>17.65909090909091</v>
      </c>
      <c r="E85" s="220"/>
      <c r="F85" s="220">
        <v>17.238636363636367</v>
      </c>
      <c r="G85" s="220">
        <v>19.259999999999998</v>
      </c>
      <c r="H85" s="220">
        <v>26.026530612244905</v>
      </c>
      <c r="I85" s="230">
        <v>21.269739130434782</v>
      </c>
      <c r="J85" s="220">
        <v>17.911836734693882</v>
      </c>
      <c r="K85" s="220">
        <v>15.097959183673469</v>
      </c>
      <c r="L85" s="220"/>
      <c r="M85" s="220"/>
      <c r="N85" s="220"/>
      <c r="O85" s="220"/>
      <c r="Q85" s="2" t="s">
        <v>184</v>
      </c>
      <c r="R85" s="221"/>
      <c r="S85" s="221"/>
      <c r="T85" s="221"/>
      <c r="U85" s="220"/>
      <c r="V85" s="220"/>
      <c r="W85" s="220"/>
      <c r="X85" s="220"/>
      <c r="Y85" s="220"/>
      <c r="Z85" s="220"/>
      <c r="AA85" s="220"/>
      <c r="AB85" s="220"/>
      <c r="AC85" s="220"/>
      <c r="AE85" s="2" t="s">
        <v>184</v>
      </c>
      <c r="AF85" s="220"/>
      <c r="AG85" s="220"/>
      <c r="AH85" s="220"/>
      <c r="AI85" s="220"/>
      <c r="AJ85" s="220"/>
      <c r="AK85" s="220"/>
      <c r="AL85" s="220"/>
      <c r="AM85" s="220"/>
      <c r="AN85" s="220"/>
      <c r="AO85" s="220"/>
      <c r="AP85" s="220"/>
      <c r="AQ85" s="220"/>
      <c r="AS85" s="2" t="s">
        <v>184</v>
      </c>
      <c r="AT85" s="221"/>
      <c r="AU85" s="221"/>
      <c r="AV85" s="221"/>
      <c r="AW85" s="221"/>
      <c r="AX85" s="221"/>
      <c r="AY85" s="221"/>
      <c r="AZ85" s="221"/>
      <c r="BA85" s="221"/>
      <c r="BB85" s="221"/>
      <c r="BC85" s="221"/>
      <c r="BD85" s="221"/>
      <c r="BE85" s="221"/>
      <c r="BG85" s="2" t="s">
        <v>184</v>
      </c>
      <c r="BH85" s="220"/>
      <c r="BI85" s="220"/>
      <c r="BJ85" s="220"/>
      <c r="BK85" s="220"/>
      <c r="BL85" s="220"/>
      <c r="BM85" s="220"/>
      <c r="BN85" s="220"/>
      <c r="BO85" s="220"/>
      <c r="BP85" s="220"/>
      <c r="BQ85" s="220"/>
      <c r="BR85" s="220"/>
      <c r="BS85" s="220"/>
      <c r="BU85" s="2" t="s">
        <v>184</v>
      </c>
      <c r="BV85" s="221"/>
      <c r="BW85" s="221"/>
      <c r="BX85" s="221"/>
      <c r="BY85" s="221"/>
      <c r="BZ85" s="221"/>
      <c r="CA85" s="221"/>
      <c r="CB85" s="221"/>
      <c r="CC85" s="221"/>
      <c r="CD85" s="221"/>
      <c r="CE85" s="221"/>
      <c r="CF85" s="221"/>
      <c r="CG85" s="221"/>
    </row>
    <row r="86" spans="1:85" x14ac:dyDescent="0.25">
      <c r="A86" t="str">
        <f>+C58</f>
        <v>BANT</v>
      </c>
      <c r="B86" t="s">
        <v>7</v>
      </c>
      <c r="C86" s="2" t="s">
        <v>185</v>
      </c>
      <c r="D86" s="220">
        <v>0</v>
      </c>
      <c r="E86" s="220"/>
      <c r="F86" s="220"/>
      <c r="G86" s="220"/>
      <c r="H86" s="220"/>
      <c r="I86" s="230"/>
      <c r="J86" s="220"/>
      <c r="K86" s="220"/>
      <c r="L86" s="220"/>
      <c r="M86" s="220"/>
      <c r="N86" s="220"/>
      <c r="O86" s="220"/>
      <c r="Q86" s="2" t="s">
        <v>185</v>
      </c>
      <c r="R86" s="221"/>
      <c r="S86" s="221"/>
      <c r="T86" s="221"/>
      <c r="U86" s="220"/>
      <c r="V86" s="220"/>
      <c r="W86" s="220"/>
      <c r="X86" s="220"/>
      <c r="Y86" s="220"/>
      <c r="Z86" s="220"/>
      <c r="AA86" s="220"/>
      <c r="AB86" s="220"/>
      <c r="AC86" s="220"/>
      <c r="AE86" s="2" t="s">
        <v>185</v>
      </c>
      <c r="AF86" s="220"/>
      <c r="AG86" s="220"/>
      <c r="AH86" s="220"/>
      <c r="AI86" s="220"/>
      <c r="AJ86" s="220"/>
      <c r="AK86" s="220"/>
      <c r="AL86" s="220"/>
      <c r="AM86" s="220"/>
      <c r="AN86" s="220"/>
      <c r="AO86" s="220"/>
      <c r="AP86" s="220"/>
      <c r="AQ86" s="220"/>
      <c r="AS86" s="2" t="s">
        <v>185</v>
      </c>
      <c r="AT86" s="221"/>
      <c r="AU86" s="221"/>
      <c r="AV86" s="221"/>
      <c r="AW86" s="221"/>
      <c r="AX86" s="221"/>
      <c r="AY86" s="221"/>
      <c r="AZ86" s="221"/>
      <c r="BA86" s="221"/>
      <c r="BB86" s="221"/>
      <c r="BC86" s="221"/>
      <c r="BD86" s="221"/>
      <c r="BE86" s="221"/>
      <c r="BG86" s="2" t="s">
        <v>185</v>
      </c>
      <c r="BH86" s="220"/>
      <c r="BI86" s="220"/>
      <c r="BJ86" s="220"/>
      <c r="BK86" s="220"/>
      <c r="BL86" s="220"/>
      <c r="BM86" s="220"/>
      <c r="BN86" s="220"/>
      <c r="BO86" s="220"/>
      <c r="BP86" s="220"/>
      <c r="BQ86" s="220"/>
      <c r="BR86" s="220"/>
      <c r="BS86" s="220"/>
      <c r="BU86" s="2" t="s">
        <v>185</v>
      </c>
      <c r="BV86" s="221"/>
      <c r="BW86" s="221"/>
      <c r="BX86" s="221"/>
      <c r="BY86" s="221"/>
      <c r="BZ86" s="221"/>
      <c r="CA86" s="221"/>
      <c r="CB86" s="221"/>
      <c r="CC86" s="221"/>
      <c r="CD86" s="221"/>
      <c r="CE86" s="221"/>
      <c r="CF86" s="221"/>
      <c r="CG86" s="221"/>
    </row>
    <row r="87" spans="1:85" x14ac:dyDescent="0.25">
      <c r="A87" t="str">
        <f>+C58</f>
        <v>BANT</v>
      </c>
      <c r="B87" t="s">
        <v>7</v>
      </c>
      <c r="C87" s="2" t="s">
        <v>186</v>
      </c>
      <c r="D87" s="220"/>
      <c r="E87" s="220"/>
      <c r="F87" s="220"/>
      <c r="G87" s="220"/>
      <c r="H87" s="220"/>
      <c r="I87" s="230"/>
      <c r="J87" s="220"/>
      <c r="K87" s="220"/>
      <c r="L87" s="220"/>
      <c r="M87" s="220"/>
      <c r="N87" s="220"/>
      <c r="O87" s="220"/>
      <c r="Q87" s="2" t="s">
        <v>186</v>
      </c>
      <c r="R87" s="221"/>
      <c r="S87" s="221"/>
      <c r="T87" s="221"/>
      <c r="U87" s="220"/>
      <c r="V87" s="220"/>
      <c r="W87" s="220"/>
      <c r="X87" s="220"/>
      <c r="Y87" s="220"/>
      <c r="Z87" s="220"/>
      <c r="AA87" s="220"/>
      <c r="AB87" s="220"/>
      <c r="AC87" s="220"/>
      <c r="AE87" s="2" t="s">
        <v>186</v>
      </c>
      <c r="AF87" s="220"/>
      <c r="AG87" s="220"/>
      <c r="AH87" s="220"/>
      <c r="AI87" s="220"/>
      <c r="AJ87" s="220"/>
      <c r="AK87" s="220"/>
      <c r="AL87" s="220"/>
      <c r="AM87" s="220"/>
      <c r="AN87" s="220"/>
      <c r="AO87" s="220"/>
      <c r="AP87" s="220"/>
      <c r="AQ87" s="220"/>
      <c r="AS87" s="2" t="s">
        <v>186</v>
      </c>
      <c r="AT87" s="221"/>
      <c r="AU87" s="221"/>
      <c r="AV87" s="221"/>
      <c r="AW87" s="221"/>
      <c r="AX87" s="221"/>
      <c r="AY87" s="221"/>
      <c r="AZ87" s="221"/>
      <c r="BA87" s="221"/>
      <c r="BB87" s="221"/>
      <c r="BC87" s="221"/>
      <c r="BD87" s="221"/>
      <c r="BE87" s="221"/>
      <c r="BG87" s="2" t="s">
        <v>186</v>
      </c>
      <c r="BH87" s="220"/>
      <c r="BI87" s="220"/>
      <c r="BJ87" s="220"/>
      <c r="BK87" s="220"/>
      <c r="BL87" s="220"/>
      <c r="BM87" s="220"/>
      <c r="BN87" s="220"/>
      <c r="BO87" s="220"/>
      <c r="BP87" s="220"/>
      <c r="BQ87" s="220"/>
      <c r="BR87" s="220"/>
      <c r="BS87" s="220"/>
      <c r="BU87" s="2" t="s">
        <v>186</v>
      </c>
      <c r="BV87" s="221"/>
      <c r="BW87" s="221"/>
      <c r="BX87" s="221"/>
      <c r="BY87" s="221"/>
      <c r="BZ87" s="221"/>
      <c r="CA87" s="221"/>
      <c r="CB87" s="221"/>
      <c r="CC87" s="221"/>
      <c r="CD87" s="221"/>
      <c r="CE87" s="221"/>
      <c r="CF87" s="221"/>
      <c r="CG87" s="221"/>
    </row>
    <row r="88" spans="1:85" x14ac:dyDescent="0.25">
      <c r="A88" t="str">
        <f>+C58</f>
        <v>BANT</v>
      </c>
      <c r="B88" t="s">
        <v>7</v>
      </c>
      <c r="C88" s="2" t="s">
        <v>203</v>
      </c>
      <c r="D88" s="220"/>
      <c r="E88" s="220"/>
      <c r="F88" s="220"/>
      <c r="G88" s="220"/>
      <c r="H88" s="220"/>
      <c r="I88" s="220"/>
      <c r="J88" s="220"/>
      <c r="K88" s="220"/>
      <c r="L88" s="220"/>
      <c r="M88" s="220"/>
      <c r="N88" s="220"/>
      <c r="O88" s="220"/>
      <c r="Q88" s="2"/>
      <c r="R88" s="221"/>
      <c r="S88" s="221"/>
      <c r="T88" s="221"/>
      <c r="U88" s="220"/>
      <c r="V88" s="220"/>
      <c r="W88" s="220"/>
      <c r="X88" s="220"/>
      <c r="Y88" s="220"/>
      <c r="Z88" s="220"/>
      <c r="AA88" s="220"/>
      <c r="AB88" s="220"/>
      <c r="AC88" s="220"/>
      <c r="AE88" s="2" t="s">
        <v>203</v>
      </c>
      <c r="AF88" s="220"/>
      <c r="AG88" s="220"/>
      <c r="AH88" s="220"/>
      <c r="AI88" s="220"/>
      <c r="AJ88" s="220"/>
      <c r="AK88" s="220"/>
      <c r="AL88" s="220"/>
      <c r="AM88" s="220"/>
      <c r="AN88" s="220"/>
      <c r="AO88" s="220"/>
      <c r="AP88" s="220"/>
      <c r="AQ88" s="220"/>
      <c r="AS88" s="2"/>
      <c r="AT88" s="221"/>
      <c r="AU88" s="221"/>
      <c r="AV88" s="221"/>
      <c r="AW88" s="220"/>
      <c r="AX88" s="220"/>
      <c r="AY88" s="220"/>
      <c r="AZ88" s="220"/>
      <c r="BA88" s="220"/>
      <c r="BB88" s="220"/>
      <c r="BC88" s="220"/>
      <c r="BD88" s="220"/>
      <c r="BE88" s="220"/>
      <c r="BG88" s="2" t="s">
        <v>203</v>
      </c>
      <c r="BH88" s="220"/>
      <c r="BI88" s="220"/>
      <c r="BJ88" s="220"/>
      <c r="BK88" s="220"/>
      <c r="BL88" s="220"/>
      <c r="BM88" s="220"/>
      <c r="BN88" s="220"/>
      <c r="BO88" s="220"/>
      <c r="BP88" s="220"/>
      <c r="BQ88" s="220"/>
      <c r="BR88" s="220"/>
      <c r="BS88" s="220"/>
      <c r="BU88" s="2"/>
      <c r="BV88" s="221"/>
      <c r="BW88" s="221"/>
      <c r="BX88" s="221"/>
      <c r="BY88" s="220"/>
      <c r="BZ88" s="220"/>
      <c r="CA88" s="220"/>
      <c r="CB88" s="220"/>
      <c r="CC88" s="220"/>
      <c r="CD88" s="220"/>
      <c r="CE88" s="220"/>
      <c r="CF88" s="220"/>
      <c r="CG88" s="220"/>
    </row>
    <row r="89" spans="1:85" x14ac:dyDescent="0.25">
      <c r="A89" t="str">
        <f>+C58</f>
        <v>BANT</v>
      </c>
      <c r="B89" t="s">
        <v>7</v>
      </c>
      <c r="C89" s="2" t="s">
        <v>204</v>
      </c>
      <c r="D89" s="220"/>
      <c r="E89" s="220"/>
      <c r="F89" s="220"/>
      <c r="G89" s="220"/>
      <c r="H89" s="220"/>
      <c r="I89" s="220"/>
      <c r="J89" s="220"/>
      <c r="K89" s="220"/>
      <c r="L89" s="220"/>
      <c r="M89" s="220"/>
      <c r="N89" s="220"/>
      <c r="O89" s="220"/>
      <c r="Q89" s="2"/>
      <c r="R89" s="221"/>
      <c r="S89" s="221"/>
      <c r="T89" s="221"/>
      <c r="U89" s="220"/>
      <c r="V89" s="220"/>
      <c r="W89" s="220"/>
      <c r="X89" s="220"/>
      <c r="Y89" s="220"/>
      <c r="Z89" s="220"/>
      <c r="AA89" s="220"/>
      <c r="AB89" s="220"/>
      <c r="AC89" s="220"/>
      <c r="AE89" s="2" t="s">
        <v>204</v>
      </c>
      <c r="AF89" s="220"/>
      <c r="AG89" s="220"/>
      <c r="AH89" s="220"/>
      <c r="AI89" s="220"/>
      <c r="AJ89" s="220"/>
      <c r="AK89" s="220"/>
      <c r="AL89" s="220"/>
      <c r="AM89" s="220"/>
      <c r="AN89" s="220"/>
      <c r="AO89" s="220"/>
      <c r="AP89" s="220"/>
      <c r="AQ89" s="220"/>
      <c r="AS89" s="2"/>
      <c r="AT89" s="221"/>
      <c r="AU89" s="221"/>
      <c r="AV89" s="221"/>
      <c r="AW89" s="220"/>
      <c r="AX89" s="220"/>
      <c r="AY89" s="220"/>
      <c r="AZ89" s="220"/>
      <c r="BA89" s="220"/>
      <c r="BB89" s="220"/>
      <c r="BC89" s="220"/>
      <c r="BD89" s="220"/>
      <c r="BE89" s="220"/>
      <c r="BG89" s="2" t="s">
        <v>204</v>
      </c>
      <c r="BH89" s="220"/>
      <c r="BI89" s="220"/>
      <c r="BJ89" s="220"/>
      <c r="BK89" s="220"/>
      <c r="BL89" s="220"/>
      <c r="BM89" s="220"/>
      <c r="BN89" s="220"/>
      <c r="BO89" s="220"/>
      <c r="BP89" s="220"/>
      <c r="BQ89" s="220"/>
      <c r="BR89" s="220"/>
      <c r="BS89" s="220"/>
      <c r="BU89" s="2"/>
      <c r="BV89" s="221"/>
      <c r="BW89" s="221"/>
      <c r="BX89" s="221"/>
      <c r="BY89" s="220"/>
      <c r="BZ89" s="220"/>
      <c r="CA89" s="220"/>
      <c r="CB89" s="220"/>
      <c r="CC89" s="220"/>
      <c r="CD89" s="220"/>
      <c r="CE89" s="220"/>
      <c r="CF89" s="220"/>
      <c r="CG89" s="220"/>
    </row>
    <row r="90" spans="1:85" x14ac:dyDescent="0.25">
      <c r="A90" t="str">
        <f>+C58</f>
        <v>BANT</v>
      </c>
      <c r="B90" t="s">
        <v>7</v>
      </c>
      <c r="C90" s="2" t="s">
        <v>205</v>
      </c>
      <c r="D90" s="220"/>
      <c r="E90" s="220"/>
      <c r="F90" s="220"/>
      <c r="G90" s="220"/>
      <c r="H90" s="220"/>
      <c r="I90" s="220"/>
      <c r="J90" s="220"/>
      <c r="K90" s="220"/>
      <c r="L90" s="220"/>
      <c r="M90" s="220"/>
      <c r="N90" s="220"/>
      <c r="O90" s="220"/>
      <c r="Q90" s="2"/>
      <c r="R90" s="221"/>
      <c r="S90" s="221"/>
      <c r="T90" s="221"/>
      <c r="U90" s="220"/>
      <c r="V90" s="220"/>
      <c r="W90" s="220"/>
      <c r="X90" s="220"/>
      <c r="Y90" s="220"/>
      <c r="Z90" s="220"/>
      <c r="AA90" s="220"/>
      <c r="AB90" s="220"/>
      <c r="AC90" s="220"/>
      <c r="AE90" s="2" t="s">
        <v>205</v>
      </c>
      <c r="AF90" s="220"/>
      <c r="AG90" s="220"/>
      <c r="AH90" s="220"/>
      <c r="AI90" s="220"/>
      <c r="AJ90" s="220"/>
      <c r="AK90" s="220"/>
      <c r="AL90" s="220"/>
      <c r="AM90" s="220"/>
      <c r="AN90" s="220"/>
      <c r="AO90" s="220"/>
      <c r="AP90" s="220"/>
      <c r="AQ90" s="220"/>
      <c r="AS90" s="2"/>
      <c r="AT90" s="221"/>
      <c r="AU90" s="221"/>
      <c r="AV90" s="221"/>
      <c r="AW90" s="220"/>
      <c r="AX90" s="220"/>
      <c r="AY90" s="220"/>
      <c r="AZ90" s="220"/>
      <c r="BA90" s="220"/>
      <c r="BB90" s="220"/>
      <c r="BC90" s="220"/>
      <c r="BD90" s="220"/>
      <c r="BE90" s="220"/>
      <c r="BG90" s="2" t="s">
        <v>205</v>
      </c>
      <c r="BH90" s="220"/>
      <c r="BI90" s="220"/>
      <c r="BJ90" s="220"/>
      <c r="BK90" s="220"/>
      <c r="BL90" s="220"/>
      <c r="BM90" s="220"/>
      <c r="BN90" s="220"/>
      <c r="BO90" s="220"/>
      <c r="BP90" s="220"/>
      <c r="BQ90" s="220"/>
      <c r="BR90" s="220"/>
      <c r="BS90" s="220"/>
      <c r="BU90" s="2"/>
      <c r="BV90" s="221"/>
      <c r="BW90" s="221"/>
      <c r="BX90" s="221"/>
      <c r="BY90" s="220"/>
      <c r="BZ90" s="220"/>
      <c r="CA90" s="220"/>
      <c r="CB90" s="220"/>
      <c r="CC90" s="220"/>
      <c r="CD90" s="220"/>
      <c r="CE90" s="220"/>
      <c r="CF90" s="220"/>
      <c r="CG90" s="220"/>
    </row>
    <row r="91" spans="1:85" x14ac:dyDescent="0.25">
      <c r="A91" t="str">
        <f>+C58</f>
        <v>BANT</v>
      </c>
      <c r="B91" t="s">
        <v>7</v>
      </c>
      <c r="C91" s="2" t="s">
        <v>206</v>
      </c>
      <c r="D91" s="220"/>
      <c r="E91" s="220"/>
      <c r="F91" s="220"/>
      <c r="G91" s="220"/>
      <c r="H91" s="220"/>
      <c r="I91" s="220"/>
      <c r="J91" s="220"/>
      <c r="K91" s="220"/>
      <c r="L91" s="220"/>
      <c r="M91" s="220"/>
      <c r="N91" s="220"/>
      <c r="O91" s="220"/>
      <c r="Q91" s="2"/>
      <c r="R91" s="221"/>
      <c r="S91" s="221"/>
      <c r="T91" s="221"/>
      <c r="U91" s="220"/>
      <c r="V91" s="220"/>
      <c r="W91" s="220"/>
      <c r="X91" s="220"/>
      <c r="Y91" s="220"/>
      <c r="Z91" s="220"/>
      <c r="AA91" s="220"/>
      <c r="AB91" s="220"/>
      <c r="AC91" s="220"/>
      <c r="AE91" s="2" t="s">
        <v>206</v>
      </c>
      <c r="AF91" s="220"/>
      <c r="AG91" s="220"/>
      <c r="AH91" s="220"/>
      <c r="AI91" s="220"/>
      <c r="AJ91" s="220"/>
      <c r="AK91" s="220"/>
      <c r="AL91" s="220"/>
      <c r="AM91" s="220"/>
      <c r="AN91" s="220"/>
      <c r="AO91" s="220"/>
      <c r="AP91" s="220"/>
      <c r="AQ91" s="220"/>
      <c r="AS91" s="2"/>
      <c r="AT91" s="221"/>
      <c r="AU91" s="221"/>
      <c r="AV91" s="221"/>
      <c r="AW91" s="220"/>
      <c r="AX91" s="220"/>
      <c r="AY91" s="220"/>
      <c r="AZ91" s="220"/>
      <c r="BA91" s="220"/>
      <c r="BB91" s="220"/>
      <c r="BC91" s="220"/>
      <c r="BD91" s="220"/>
      <c r="BE91" s="220"/>
      <c r="BG91" s="2" t="s">
        <v>206</v>
      </c>
      <c r="BH91" s="220"/>
      <c r="BI91" s="220"/>
      <c r="BJ91" s="220"/>
      <c r="BK91" s="220"/>
      <c r="BL91" s="220"/>
      <c r="BM91" s="220"/>
      <c r="BN91" s="220"/>
      <c r="BO91" s="220"/>
      <c r="BP91" s="220"/>
      <c r="BQ91" s="220"/>
      <c r="BR91" s="220"/>
      <c r="BS91" s="220"/>
      <c r="BU91" s="2"/>
      <c r="BV91" s="221"/>
      <c r="BW91" s="221"/>
      <c r="BX91" s="221"/>
      <c r="BY91" s="220"/>
      <c r="BZ91" s="220"/>
      <c r="CA91" s="220"/>
      <c r="CB91" s="220"/>
      <c r="CC91" s="220"/>
      <c r="CD91" s="220"/>
      <c r="CE91" s="220"/>
      <c r="CF91" s="220"/>
      <c r="CG91" s="220"/>
    </row>
    <row r="92" spans="1:85" x14ac:dyDescent="0.25">
      <c r="A92" t="str">
        <f>+C58</f>
        <v>BANT</v>
      </c>
      <c r="B92" t="s">
        <v>7</v>
      </c>
      <c r="C92" s="2" t="s">
        <v>207</v>
      </c>
      <c r="D92" s="220"/>
      <c r="E92" s="220"/>
      <c r="F92" s="220"/>
      <c r="G92" s="220"/>
      <c r="H92" s="220"/>
      <c r="I92" s="220"/>
      <c r="J92" s="220"/>
      <c r="K92" s="220"/>
      <c r="L92" s="220"/>
      <c r="M92" s="220"/>
      <c r="N92" s="220"/>
      <c r="O92" s="220"/>
      <c r="Q92" s="2"/>
      <c r="R92" s="221"/>
      <c r="S92" s="221"/>
      <c r="T92" s="221"/>
      <c r="U92" s="220"/>
      <c r="V92" s="220"/>
      <c r="W92" s="220"/>
      <c r="X92" s="220"/>
      <c r="Y92" s="220"/>
      <c r="Z92" s="220"/>
      <c r="AA92" s="220"/>
      <c r="AB92" s="220"/>
      <c r="AC92" s="220"/>
      <c r="AE92" s="2" t="s">
        <v>207</v>
      </c>
      <c r="AF92" s="220"/>
      <c r="AG92" s="220"/>
      <c r="AH92" s="220"/>
      <c r="AI92" s="220"/>
      <c r="AJ92" s="220"/>
      <c r="AK92" s="220"/>
      <c r="AL92" s="220"/>
      <c r="AM92" s="220"/>
      <c r="AN92" s="220"/>
      <c r="AO92" s="220"/>
      <c r="AP92" s="220"/>
      <c r="AQ92" s="220"/>
      <c r="AS92" s="2"/>
      <c r="AT92" s="221"/>
      <c r="AU92" s="221"/>
      <c r="AV92" s="221"/>
      <c r="AW92" s="220"/>
      <c r="AX92" s="220"/>
      <c r="AY92" s="220"/>
      <c r="AZ92" s="220"/>
      <c r="BA92" s="220"/>
      <c r="BB92" s="220"/>
      <c r="BC92" s="220"/>
      <c r="BD92" s="220"/>
      <c r="BE92" s="220"/>
      <c r="BG92" s="2" t="s">
        <v>207</v>
      </c>
      <c r="BH92" s="220"/>
      <c r="BI92" s="220"/>
      <c r="BJ92" s="220"/>
      <c r="BK92" s="220"/>
      <c r="BL92" s="220"/>
      <c r="BM92" s="220"/>
      <c r="BN92" s="220"/>
      <c r="BO92" s="220"/>
      <c r="BP92" s="220"/>
      <c r="BQ92" s="220"/>
      <c r="BR92" s="220"/>
      <c r="BS92" s="220"/>
      <c r="BU92" s="2"/>
      <c r="BV92" s="221"/>
      <c r="BW92" s="221"/>
      <c r="BX92" s="221"/>
      <c r="BY92" s="220"/>
      <c r="BZ92" s="220"/>
      <c r="CA92" s="220"/>
      <c r="CB92" s="220"/>
      <c r="CC92" s="220"/>
      <c r="CD92" s="220"/>
      <c r="CE92" s="220"/>
      <c r="CF92" s="220"/>
      <c r="CG92" s="220"/>
    </row>
    <row r="93" spans="1:85" x14ac:dyDescent="0.25">
      <c r="A93" t="str">
        <f>+C58</f>
        <v>BANT</v>
      </c>
      <c r="B93" t="s">
        <v>7</v>
      </c>
      <c r="C93" s="2" t="s">
        <v>208</v>
      </c>
      <c r="D93" s="220"/>
      <c r="E93" s="220"/>
      <c r="F93" s="220"/>
      <c r="G93" s="220"/>
      <c r="H93" s="220"/>
      <c r="I93" s="220"/>
      <c r="J93" s="220"/>
      <c r="K93" s="220"/>
      <c r="L93" s="220"/>
      <c r="M93" s="220"/>
      <c r="N93" s="220"/>
      <c r="O93" s="220"/>
      <c r="Q93" s="2"/>
      <c r="R93" s="221"/>
      <c r="S93" s="221"/>
      <c r="T93" s="221"/>
      <c r="U93" s="220"/>
      <c r="V93" s="220"/>
      <c r="W93" s="220"/>
      <c r="X93" s="220"/>
      <c r="Y93" s="220"/>
      <c r="Z93" s="220"/>
      <c r="AA93" s="220"/>
      <c r="AB93" s="220"/>
      <c r="AC93" s="220"/>
      <c r="AE93" s="2" t="s">
        <v>208</v>
      </c>
      <c r="AF93" s="220"/>
      <c r="AG93" s="220"/>
      <c r="AH93" s="220"/>
      <c r="AI93" s="220"/>
      <c r="AJ93" s="220"/>
      <c r="AK93" s="220"/>
      <c r="AL93" s="220"/>
      <c r="AM93" s="220"/>
      <c r="AN93" s="220"/>
      <c r="AO93" s="220"/>
      <c r="AP93" s="220"/>
      <c r="AQ93" s="220"/>
      <c r="AS93" s="2"/>
      <c r="AT93" s="221"/>
      <c r="AU93" s="221"/>
      <c r="AV93" s="221"/>
      <c r="AW93" s="220"/>
      <c r="AX93" s="220"/>
      <c r="AY93" s="220"/>
      <c r="AZ93" s="220"/>
      <c r="BA93" s="220"/>
      <c r="BB93" s="220"/>
      <c r="BC93" s="220"/>
      <c r="BD93" s="220"/>
      <c r="BE93" s="220"/>
      <c r="BG93" s="2" t="s">
        <v>208</v>
      </c>
      <c r="BH93" s="220"/>
      <c r="BI93" s="220"/>
      <c r="BJ93" s="220"/>
      <c r="BK93" s="220"/>
      <c r="BL93" s="220"/>
      <c r="BM93" s="220"/>
      <c r="BN93" s="220"/>
      <c r="BO93" s="220"/>
      <c r="BP93" s="220"/>
      <c r="BQ93" s="220"/>
      <c r="BR93" s="220"/>
      <c r="BS93" s="220"/>
      <c r="BU93" s="2"/>
      <c r="BV93" s="221"/>
      <c r="BW93" s="221"/>
      <c r="BX93" s="221"/>
      <c r="BY93" s="220"/>
      <c r="BZ93" s="220"/>
      <c r="CA93" s="220"/>
      <c r="CB93" s="220"/>
      <c r="CC93" s="220"/>
      <c r="CD93" s="220"/>
      <c r="CE93" s="220"/>
      <c r="CF93" s="220"/>
      <c r="CG93" s="220"/>
    </row>
    <row r="94" spans="1:85" x14ac:dyDescent="0.25">
      <c r="C94" s="222" t="s">
        <v>187</v>
      </c>
      <c r="D94" s="361">
        <f t="shared" ref="D94:O94" si="192">+IFERROR((SUMPRODUCT(D79:D87,R79:R87)/R94),0)</f>
        <v>0</v>
      </c>
      <c r="E94" s="361">
        <f t="shared" si="192"/>
        <v>0</v>
      </c>
      <c r="F94" s="361">
        <f t="shared" si="192"/>
        <v>0</v>
      </c>
      <c r="G94" s="361">
        <f t="shared" si="192"/>
        <v>0</v>
      </c>
      <c r="H94" s="361">
        <f t="shared" si="192"/>
        <v>0</v>
      </c>
      <c r="I94" s="361">
        <f t="shared" si="192"/>
        <v>0</v>
      </c>
      <c r="J94" s="361">
        <f t="shared" si="192"/>
        <v>0</v>
      </c>
      <c r="K94" s="361">
        <f t="shared" si="192"/>
        <v>0</v>
      </c>
      <c r="L94" s="361">
        <f t="shared" si="192"/>
        <v>0</v>
      </c>
      <c r="M94" s="361">
        <f t="shared" si="192"/>
        <v>0</v>
      </c>
      <c r="N94" s="361">
        <f t="shared" si="192"/>
        <v>0</v>
      </c>
      <c r="O94" s="361">
        <f t="shared" si="192"/>
        <v>0</v>
      </c>
      <c r="R94" s="369">
        <f t="shared" ref="R94:AC94" si="193">SUM(R79:R93)</f>
        <v>0</v>
      </c>
      <c r="S94" s="369">
        <f t="shared" si="193"/>
        <v>0</v>
      </c>
      <c r="T94" s="369">
        <f t="shared" si="193"/>
        <v>0</v>
      </c>
      <c r="U94" s="369">
        <f t="shared" si="193"/>
        <v>0</v>
      </c>
      <c r="V94" s="369">
        <f t="shared" si="193"/>
        <v>0</v>
      </c>
      <c r="W94" s="369">
        <f t="shared" si="193"/>
        <v>0</v>
      </c>
      <c r="X94" s="369">
        <f t="shared" si="193"/>
        <v>0</v>
      </c>
      <c r="Y94" s="369">
        <f t="shared" si="193"/>
        <v>0</v>
      </c>
      <c r="Z94" s="369">
        <f t="shared" si="193"/>
        <v>0</v>
      </c>
      <c r="AA94" s="369">
        <f t="shared" si="193"/>
        <v>0</v>
      </c>
      <c r="AB94" s="369">
        <f t="shared" si="193"/>
        <v>0</v>
      </c>
      <c r="AC94" s="369">
        <f t="shared" si="193"/>
        <v>0</v>
      </c>
      <c r="AE94" s="222" t="s">
        <v>187</v>
      </c>
      <c r="AF94" s="361">
        <f t="shared" ref="AF94:AQ94" si="194">+IFERROR((SUMPRODUCT(AF79:AF87,AT79:AT87)/AT94),0)</f>
        <v>0</v>
      </c>
      <c r="AG94" s="361">
        <f t="shared" si="194"/>
        <v>0</v>
      </c>
      <c r="AH94" s="361">
        <f t="shared" si="194"/>
        <v>0</v>
      </c>
      <c r="AI94" s="361">
        <f t="shared" si="194"/>
        <v>0</v>
      </c>
      <c r="AJ94" s="361">
        <f t="shared" si="194"/>
        <v>0</v>
      </c>
      <c r="AK94" s="361">
        <f t="shared" si="194"/>
        <v>0</v>
      </c>
      <c r="AL94" s="361">
        <f t="shared" si="194"/>
        <v>0</v>
      </c>
      <c r="AM94" s="361">
        <f t="shared" si="194"/>
        <v>0</v>
      </c>
      <c r="AN94" s="361">
        <f t="shared" si="194"/>
        <v>0</v>
      </c>
      <c r="AO94" s="361">
        <f t="shared" si="194"/>
        <v>0</v>
      </c>
      <c r="AP94" s="361">
        <f t="shared" si="194"/>
        <v>0</v>
      </c>
      <c r="AQ94" s="361">
        <f t="shared" si="194"/>
        <v>0</v>
      </c>
      <c r="AT94" s="369">
        <f t="shared" ref="AT94:BE94" si="195">SUM(AT79:AT93)</f>
        <v>0</v>
      </c>
      <c r="AU94" s="369">
        <f t="shared" si="195"/>
        <v>0</v>
      </c>
      <c r="AV94" s="369">
        <f t="shared" si="195"/>
        <v>0</v>
      </c>
      <c r="AW94" s="369">
        <f t="shared" si="195"/>
        <v>0</v>
      </c>
      <c r="AX94" s="369">
        <f t="shared" si="195"/>
        <v>0</v>
      </c>
      <c r="AY94" s="369">
        <f t="shared" si="195"/>
        <v>0</v>
      </c>
      <c r="AZ94" s="369">
        <f t="shared" si="195"/>
        <v>0</v>
      </c>
      <c r="BA94" s="369">
        <f t="shared" si="195"/>
        <v>0</v>
      </c>
      <c r="BB94" s="369">
        <f t="shared" si="195"/>
        <v>0</v>
      </c>
      <c r="BC94" s="369">
        <f t="shared" si="195"/>
        <v>0</v>
      </c>
      <c r="BD94" s="369">
        <f t="shared" si="195"/>
        <v>0</v>
      </c>
      <c r="BE94" s="369">
        <f t="shared" si="195"/>
        <v>0</v>
      </c>
      <c r="BG94" s="222" t="s">
        <v>187</v>
      </c>
      <c r="BH94" s="361">
        <f t="shared" ref="BH94" si="196">+IFERROR((SUMPRODUCT(BH79:BH87,BV79:BV87)/BV94),0)</f>
        <v>0</v>
      </c>
      <c r="BI94" s="361">
        <f t="shared" ref="BI94" si="197">+IFERROR((SUMPRODUCT(BI79:BI87,BW79:BW87)/BW94),0)</f>
        <v>0</v>
      </c>
      <c r="BJ94" s="361">
        <f t="shared" ref="BJ94" si="198">+IFERROR((SUMPRODUCT(BJ79:BJ87,BX79:BX87)/BX94),0)</f>
        <v>0</v>
      </c>
      <c r="BK94" s="361">
        <f t="shared" ref="BK94" si="199">+IFERROR((SUMPRODUCT(BK79:BK87,BY79:BY87)/BY94),0)</f>
        <v>0</v>
      </c>
      <c r="BL94" s="361">
        <f t="shared" ref="BL94" si="200">+IFERROR((SUMPRODUCT(BL79:BL87,BZ79:BZ87)/BZ94),0)</f>
        <v>0</v>
      </c>
      <c r="BM94" s="361">
        <f t="shared" ref="BM94" si="201">+IFERROR((SUMPRODUCT(BM79:BM87,CA79:CA87)/CA94),0)</f>
        <v>0</v>
      </c>
      <c r="BN94" s="361">
        <f t="shared" ref="BN94" si="202">+IFERROR((SUMPRODUCT(BN79:BN87,CB79:CB87)/CB94),0)</f>
        <v>0</v>
      </c>
      <c r="BO94" s="361">
        <f t="shared" ref="BO94" si="203">+IFERROR((SUMPRODUCT(BO79:BO87,CC79:CC87)/CC94),0)</f>
        <v>0</v>
      </c>
      <c r="BP94" s="361">
        <f t="shared" ref="BP94" si="204">+IFERROR((SUMPRODUCT(BP79:BP87,CD79:CD87)/CD94),0)</f>
        <v>0</v>
      </c>
      <c r="BQ94" s="361">
        <f t="shared" ref="BQ94" si="205">+IFERROR((SUMPRODUCT(BQ79:BQ87,CE79:CE87)/CE94),0)</f>
        <v>0</v>
      </c>
      <c r="BR94" s="361">
        <f t="shared" ref="BR94" si="206">+IFERROR((SUMPRODUCT(BR79:BR87,CF79:CF87)/CF94),0)</f>
        <v>0</v>
      </c>
      <c r="BS94" s="361">
        <f t="shared" ref="BS94" si="207">+IFERROR((SUMPRODUCT(BS79:BS87,CG79:CG87)/CG94),0)</f>
        <v>0</v>
      </c>
      <c r="BV94" s="369">
        <f t="shared" ref="BV94:CG94" si="208">SUM(BV79:BV93)</f>
        <v>0</v>
      </c>
      <c r="BW94" s="369">
        <f t="shared" si="208"/>
        <v>0</v>
      </c>
      <c r="BX94" s="369">
        <f t="shared" si="208"/>
        <v>0</v>
      </c>
      <c r="BY94" s="369">
        <f t="shared" si="208"/>
        <v>0</v>
      </c>
      <c r="BZ94" s="369">
        <f t="shared" si="208"/>
        <v>0</v>
      </c>
      <c r="CA94" s="369">
        <f t="shared" si="208"/>
        <v>0</v>
      </c>
      <c r="CB94" s="369">
        <f t="shared" si="208"/>
        <v>0</v>
      </c>
      <c r="CC94" s="369">
        <f t="shared" si="208"/>
        <v>0</v>
      </c>
      <c r="CD94" s="369">
        <f t="shared" si="208"/>
        <v>0</v>
      </c>
      <c r="CE94" s="369">
        <f t="shared" si="208"/>
        <v>0</v>
      </c>
      <c r="CF94" s="369">
        <f t="shared" si="208"/>
        <v>0</v>
      </c>
      <c r="CG94" s="369">
        <f t="shared" si="208"/>
        <v>0</v>
      </c>
    </row>
    <row r="95" spans="1:85" x14ac:dyDescent="0.25">
      <c r="C95" s="270" t="s">
        <v>126</v>
      </c>
      <c r="D95" s="360"/>
      <c r="E95" s="360"/>
      <c r="F95" s="360"/>
      <c r="G95" s="360"/>
      <c r="H95" s="360"/>
      <c r="I95" s="360"/>
      <c r="J95" s="360"/>
      <c r="K95" s="360"/>
      <c r="L95" s="360"/>
      <c r="M95" s="360"/>
      <c r="N95" s="360"/>
      <c r="O95" s="360"/>
      <c r="R95" s="360"/>
      <c r="S95" s="360"/>
      <c r="T95" s="360"/>
      <c r="U95" s="360"/>
      <c r="V95" s="360"/>
      <c r="W95" s="360"/>
      <c r="X95" s="360"/>
      <c r="Y95" s="360"/>
      <c r="Z95" s="360"/>
      <c r="AA95" s="360"/>
      <c r="AB95" s="360"/>
      <c r="AC95" s="360"/>
      <c r="AE95" s="270" t="s">
        <v>126</v>
      </c>
      <c r="AF95" s="360"/>
      <c r="AG95" s="360"/>
      <c r="AH95" s="360"/>
      <c r="AI95" s="360"/>
      <c r="AJ95" s="360"/>
      <c r="AK95" s="360"/>
      <c r="AL95" s="360"/>
      <c r="AM95" s="360"/>
      <c r="AN95" s="360"/>
      <c r="AO95" s="360"/>
      <c r="AP95" s="360"/>
      <c r="AQ95" s="360"/>
      <c r="AT95" s="360"/>
      <c r="AU95" s="360"/>
      <c r="AV95" s="360"/>
      <c r="AW95" s="360"/>
      <c r="AX95" s="360"/>
      <c r="AY95" s="360"/>
      <c r="AZ95" s="360"/>
      <c r="BA95" s="360"/>
      <c r="BB95" s="360"/>
      <c r="BC95" s="360"/>
      <c r="BD95" s="360"/>
      <c r="BE95" s="360"/>
      <c r="BG95" s="270" t="s">
        <v>126</v>
      </c>
      <c r="BH95" s="360"/>
      <c r="BI95" s="360"/>
      <c r="BJ95" s="360"/>
      <c r="BK95" s="360"/>
      <c r="BL95" s="360"/>
      <c r="BM95" s="360"/>
      <c r="BN95" s="360"/>
      <c r="BO95" s="360"/>
      <c r="BP95" s="360"/>
      <c r="BQ95" s="360"/>
      <c r="BR95" s="360"/>
      <c r="BS95" s="360"/>
      <c r="BV95" s="360"/>
      <c r="BW95" s="360"/>
      <c r="BX95" s="360"/>
      <c r="BY95" s="360"/>
      <c r="BZ95" s="360"/>
      <c r="CA95" s="360"/>
      <c r="CB95" s="360"/>
      <c r="CC95" s="360"/>
      <c r="CD95" s="360"/>
      <c r="CE95" s="360"/>
      <c r="CF95" s="360"/>
      <c r="CG95" s="360"/>
    </row>
    <row r="96" spans="1:85" x14ac:dyDescent="0.25">
      <c r="C96" s="229" t="s">
        <v>99</v>
      </c>
      <c r="D96" s="219" t="s">
        <v>43</v>
      </c>
      <c r="E96" s="219" t="s">
        <v>44</v>
      </c>
      <c r="F96" s="219" t="s">
        <v>45</v>
      </c>
      <c r="G96" s="219" t="s">
        <v>46</v>
      </c>
      <c r="H96" s="219" t="s">
        <v>47</v>
      </c>
      <c r="I96" s="219" t="s">
        <v>48</v>
      </c>
      <c r="J96" s="219" t="s">
        <v>49</v>
      </c>
      <c r="K96" s="219" t="s">
        <v>50</v>
      </c>
      <c r="L96" s="219" t="s">
        <v>177</v>
      </c>
      <c r="M96" s="219" t="s">
        <v>52</v>
      </c>
      <c r="N96" s="219" t="s">
        <v>53</v>
      </c>
      <c r="O96" s="219" t="s">
        <v>54</v>
      </c>
      <c r="R96" s="219" t="s">
        <v>43</v>
      </c>
      <c r="S96" s="219" t="s">
        <v>44</v>
      </c>
      <c r="T96" s="219" t="s">
        <v>45</v>
      </c>
      <c r="U96" s="219" t="s">
        <v>46</v>
      </c>
      <c r="V96" s="219" t="s">
        <v>47</v>
      </c>
      <c r="W96" s="219" t="s">
        <v>48</v>
      </c>
      <c r="X96" s="219" t="s">
        <v>49</v>
      </c>
      <c r="Y96" s="219" t="s">
        <v>50</v>
      </c>
      <c r="Z96" s="219" t="s">
        <v>177</v>
      </c>
      <c r="AA96" s="219" t="s">
        <v>52</v>
      </c>
      <c r="AB96" s="219" t="s">
        <v>53</v>
      </c>
      <c r="AC96" s="219" t="s">
        <v>54</v>
      </c>
      <c r="AE96" s="229" t="s">
        <v>99</v>
      </c>
      <c r="AF96" s="219" t="s">
        <v>43</v>
      </c>
      <c r="AG96" s="219" t="s">
        <v>44</v>
      </c>
      <c r="AH96" s="219" t="s">
        <v>45</v>
      </c>
      <c r="AI96" s="219" t="s">
        <v>46</v>
      </c>
      <c r="AJ96" s="219" t="s">
        <v>47</v>
      </c>
      <c r="AK96" s="219" t="s">
        <v>48</v>
      </c>
      <c r="AL96" s="219" t="s">
        <v>49</v>
      </c>
      <c r="AM96" s="219" t="s">
        <v>50</v>
      </c>
      <c r="AN96" s="219" t="s">
        <v>177</v>
      </c>
      <c r="AO96" s="219" t="s">
        <v>52</v>
      </c>
      <c r="AP96" s="219" t="s">
        <v>53</v>
      </c>
      <c r="AQ96" s="219" t="s">
        <v>54</v>
      </c>
      <c r="AT96" s="219" t="s">
        <v>43</v>
      </c>
      <c r="AU96" s="219" t="s">
        <v>44</v>
      </c>
      <c r="AV96" s="219" t="s">
        <v>45</v>
      </c>
      <c r="AW96" s="219" t="s">
        <v>46</v>
      </c>
      <c r="AX96" s="219" t="s">
        <v>47</v>
      </c>
      <c r="AY96" s="219" t="s">
        <v>48</v>
      </c>
      <c r="AZ96" s="219" t="s">
        <v>49</v>
      </c>
      <c r="BA96" s="219" t="s">
        <v>50</v>
      </c>
      <c r="BB96" s="219" t="s">
        <v>177</v>
      </c>
      <c r="BC96" s="219" t="s">
        <v>52</v>
      </c>
      <c r="BD96" s="219" t="s">
        <v>53</v>
      </c>
      <c r="BE96" s="219" t="s">
        <v>54</v>
      </c>
      <c r="BG96" s="229" t="s">
        <v>99</v>
      </c>
      <c r="BH96" s="219" t="s">
        <v>43</v>
      </c>
      <c r="BI96" s="219" t="s">
        <v>44</v>
      </c>
      <c r="BJ96" s="219" t="s">
        <v>45</v>
      </c>
      <c r="BK96" s="219" t="s">
        <v>46</v>
      </c>
      <c r="BL96" s="219" t="s">
        <v>47</v>
      </c>
      <c r="BM96" s="219" t="s">
        <v>48</v>
      </c>
      <c r="BN96" s="219" t="s">
        <v>49</v>
      </c>
      <c r="BO96" s="219" t="s">
        <v>50</v>
      </c>
      <c r="BP96" s="219" t="s">
        <v>177</v>
      </c>
      <c r="BQ96" s="219" t="s">
        <v>52</v>
      </c>
      <c r="BR96" s="219" t="s">
        <v>53</v>
      </c>
      <c r="BS96" s="219" t="s">
        <v>54</v>
      </c>
      <c r="BV96" s="219" t="s">
        <v>43</v>
      </c>
      <c r="BW96" s="219" t="s">
        <v>44</v>
      </c>
      <c r="BX96" s="219" t="s">
        <v>45</v>
      </c>
      <c r="BY96" s="219" t="s">
        <v>46</v>
      </c>
      <c r="BZ96" s="219" t="s">
        <v>47</v>
      </c>
      <c r="CA96" s="219" t="s">
        <v>48</v>
      </c>
      <c r="CB96" s="219" t="s">
        <v>49</v>
      </c>
      <c r="CC96" s="219" t="s">
        <v>50</v>
      </c>
      <c r="CD96" s="219" t="s">
        <v>177</v>
      </c>
      <c r="CE96" s="219" t="s">
        <v>52</v>
      </c>
      <c r="CF96" s="219" t="s">
        <v>53</v>
      </c>
      <c r="CG96" s="219" t="s">
        <v>54</v>
      </c>
    </row>
    <row r="97" spans="1:85" x14ac:dyDescent="0.25">
      <c r="A97" t="str">
        <f>+C58</f>
        <v>BANT</v>
      </c>
      <c r="B97" t="s">
        <v>99</v>
      </c>
      <c r="C97" s="2" t="s">
        <v>178</v>
      </c>
      <c r="D97" s="220">
        <f t="shared" ref="D97:D105" si="209">+IFERROR((D61*R61+D79*R79)/(R79+R61),0)</f>
        <v>0</v>
      </c>
      <c r="E97" s="220">
        <f t="shared" ref="E97:E105" si="210">+IFERROR((E61*S61+E79*S79)/(S79+S61),0)</f>
        <v>0</v>
      </c>
      <c r="F97" s="220">
        <f t="shared" ref="F97:F105" si="211">+IFERROR((F61*T61+F79*T79)/(T79+T61),0)</f>
        <v>0</v>
      </c>
      <c r="G97" s="220">
        <f t="shared" ref="G97:G105" si="212">+IFERROR((G61*U61+G79*U79)/(U79+U61),0)</f>
        <v>0</v>
      </c>
      <c r="H97" s="220">
        <f t="shared" ref="H97:H105" si="213">+IFERROR((H61*V61+H79*V79)/(V79+V61),0)</f>
        <v>0</v>
      </c>
      <c r="I97" s="220">
        <f t="shared" ref="I97:I105" si="214">+IFERROR((I61*W61+I79*W79)/(W79+W61),0)</f>
        <v>0</v>
      </c>
      <c r="J97" s="220">
        <f t="shared" ref="J97:J105" si="215">+IFERROR((J61*X61+J79*X79)/(X79+X61),0)</f>
        <v>0</v>
      </c>
      <c r="K97" s="220">
        <f t="shared" ref="K97:K105" si="216">+IFERROR((K61*Y61+K79*Y79)/(Y79+Y61),0)</f>
        <v>0</v>
      </c>
      <c r="L97" s="220">
        <f t="shared" ref="L97:L105" si="217">+IFERROR((L61*Z61+L79*Z79)/(Z79+Z61),0)</f>
        <v>0</v>
      </c>
      <c r="M97" s="220">
        <f t="shared" ref="M97:M105" si="218">+IFERROR((M61*AA61+M79*AA79)/(AA79+AA61),0)</f>
        <v>0</v>
      </c>
      <c r="N97" s="220">
        <f t="shared" ref="N97:N105" si="219">+IFERROR((N61*AB61+N79*AB79)/(AB79+AB61),0)</f>
        <v>0</v>
      </c>
      <c r="O97" s="220">
        <f t="shared" ref="O97:O105" si="220">+IFERROR((O61*AC61+O79*AC79)/(AC79+AC61),0)</f>
        <v>0</v>
      </c>
      <c r="Q97" s="2" t="s">
        <v>178</v>
      </c>
      <c r="R97" s="221">
        <f t="shared" ref="R97:AC97" si="221">+R79+R61</f>
        <v>0</v>
      </c>
      <c r="S97" s="221">
        <f t="shared" si="221"/>
        <v>0</v>
      </c>
      <c r="T97" s="221">
        <f t="shared" si="221"/>
        <v>0</v>
      </c>
      <c r="U97" s="221">
        <f t="shared" si="221"/>
        <v>0</v>
      </c>
      <c r="V97" s="221">
        <f t="shared" si="221"/>
        <v>0</v>
      </c>
      <c r="W97" s="221">
        <f t="shared" si="221"/>
        <v>0</v>
      </c>
      <c r="X97" s="221">
        <f t="shared" si="221"/>
        <v>0</v>
      </c>
      <c r="Y97" s="221">
        <f t="shared" si="221"/>
        <v>0</v>
      </c>
      <c r="Z97" s="221">
        <f t="shared" si="221"/>
        <v>0</v>
      </c>
      <c r="AA97" s="221">
        <f t="shared" si="221"/>
        <v>0</v>
      </c>
      <c r="AB97" s="221">
        <f t="shared" si="221"/>
        <v>0</v>
      </c>
      <c r="AC97" s="221">
        <f t="shared" si="221"/>
        <v>0</v>
      </c>
      <c r="AE97" s="2" t="s">
        <v>178</v>
      </c>
      <c r="AF97" s="220">
        <f t="shared" ref="AF97:AQ101" si="222">+D97</f>
        <v>0</v>
      </c>
      <c r="AG97" s="220">
        <f t="shared" si="222"/>
        <v>0</v>
      </c>
      <c r="AH97" s="220">
        <f t="shared" si="222"/>
        <v>0</v>
      </c>
      <c r="AI97" s="220">
        <f t="shared" si="222"/>
        <v>0</v>
      </c>
      <c r="AJ97" s="220">
        <f t="shared" si="222"/>
        <v>0</v>
      </c>
      <c r="AK97" s="220">
        <f t="shared" si="222"/>
        <v>0</v>
      </c>
      <c r="AL97" s="220">
        <f t="shared" si="222"/>
        <v>0</v>
      </c>
      <c r="AM97" s="220">
        <f t="shared" si="222"/>
        <v>0</v>
      </c>
      <c r="AN97" s="220">
        <f t="shared" si="222"/>
        <v>0</v>
      </c>
      <c r="AO97" s="220">
        <f t="shared" si="222"/>
        <v>0</v>
      </c>
      <c r="AP97" s="220">
        <f t="shared" si="222"/>
        <v>0</v>
      </c>
      <c r="AQ97" s="220">
        <f t="shared" si="222"/>
        <v>0</v>
      </c>
      <c r="AS97" s="2" t="s">
        <v>178</v>
      </c>
      <c r="AT97" s="220">
        <f t="shared" ref="AT97:BE101" si="223">+R97</f>
        <v>0</v>
      </c>
      <c r="AU97" s="220">
        <f t="shared" si="223"/>
        <v>0</v>
      </c>
      <c r="AV97" s="220">
        <f t="shared" si="223"/>
        <v>0</v>
      </c>
      <c r="AW97" s="220">
        <f t="shared" si="223"/>
        <v>0</v>
      </c>
      <c r="AX97" s="220">
        <f t="shared" si="223"/>
        <v>0</v>
      </c>
      <c r="AY97" s="220">
        <f t="shared" si="223"/>
        <v>0</v>
      </c>
      <c r="AZ97" s="220">
        <f t="shared" si="223"/>
        <v>0</v>
      </c>
      <c r="BA97" s="220">
        <f t="shared" si="223"/>
        <v>0</v>
      </c>
      <c r="BB97" s="220">
        <f t="shared" si="223"/>
        <v>0</v>
      </c>
      <c r="BC97" s="220">
        <f t="shared" si="223"/>
        <v>0</v>
      </c>
      <c r="BD97" s="220">
        <f t="shared" si="223"/>
        <v>0</v>
      </c>
      <c r="BE97" s="220">
        <f t="shared" si="223"/>
        <v>0</v>
      </c>
      <c r="BG97" s="2" t="s">
        <v>178</v>
      </c>
      <c r="BH97" s="220">
        <f>+D97</f>
        <v>0</v>
      </c>
      <c r="BI97" s="220">
        <f t="shared" ref="BI97:BI102" si="224">+E97</f>
        <v>0</v>
      </c>
      <c r="BJ97" s="220">
        <f t="shared" ref="BJ97:BJ102" si="225">+F97</f>
        <v>0</v>
      </c>
      <c r="BK97" s="220">
        <f t="shared" ref="BK97:BK102" si="226">+G97</f>
        <v>0</v>
      </c>
      <c r="BL97" s="220">
        <f t="shared" ref="BL97:BL102" si="227">+H97</f>
        <v>0</v>
      </c>
      <c r="BM97" s="220">
        <f t="shared" ref="BM97:BM102" si="228">+I97</f>
        <v>0</v>
      </c>
      <c r="BN97" s="220">
        <f t="shared" ref="BN97:BN102" si="229">+J97</f>
        <v>0</v>
      </c>
      <c r="BO97" s="220">
        <f t="shared" ref="BO97:BO102" si="230">+K97</f>
        <v>0</v>
      </c>
      <c r="BP97" s="220">
        <f t="shared" ref="BP97:BP102" si="231">+L97</f>
        <v>0</v>
      </c>
      <c r="BQ97" s="220">
        <f t="shared" ref="BQ97:BQ102" si="232">+M97</f>
        <v>0</v>
      </c>
      <c r="BR97" s="220">
        <f t="shared" ref="BR97:BR102" si="233">+N97</f>
        <v>0</v>
      </c>
      <c r="BS97" s="220">
        <f t="shared" ref="BS97:BS102" si="234">+O97</f>
        <v>0</v>
      </c>
      <c r="BU97" s="2" t="s">
        <v>178</v>
      </c>
      <c r="BV97" s="220">
        <f>+R97</f>
        <v>0</v>
      </c>
      <c r="BW97" s="220">
        <f t="shared" ref="BW97:BW102" si="235">+S97</f>
        <v>0</v>
      </c>
      <c r="BX97" s="220">
        <f t="shared" ref="BX97:BX102" si="236">+T97</f>
        <v>0</v>
      </c>
      <c r="BY97" s="220">
        <f t="shared" ref="BY97:BY102" si="237">+U97</f>
        <v>0</v>
      </c>
      <c r="BZ97" s="220">
        <f t="shared" ref="BZ97:BZ102" si="238">+V97</f>
        <v>0</v>
      </c>
      <c r="CA97" s="220">
        <f t="shared" ref="CA97:CA102" si="239">+W97</f>
        <v>0</v>
      </c>
      <c r="CB97" s="220">
        <f t="shared" ref="CB97:CB102" si="240">+X97</f>
        <v>0</v>
      </c>
      <c r="CC97" s="220">
        <f t="shared" ref="CC97:CC102" si="241">+Y97</f>
        <v>0</v>
      </c>
      <c r="CD97" s="220">
        <f t="shared" ref="CD97:CD102" si="242">+Z97</f>
        <v>0</v>
      </c>
      <c r="CE97" s="220">
        <f t="shared" ref="CE97:CE102" si="243">+AA97</f>
        <v>0</v>
      </c>
      <c r="CF97" s="220">
        <f t="shared" ref="CF97:CF102" si="244">+AB97</f>
        <v>0</v>
      </c>
      <c r="CG97" s="220">
        <f t="shared" ref="CG97:CG102" si="245">+AC97</f>
        <v>0</v>
      </c>
    </row>
    <row r="98" spans="1:85" x14ac:dyDescent="0.25">
      <c r="A98" t="str">
        <f>+C58</f>
        <v>BANT</v>
      </c>
      <c r="B98" t="s">
        <v>99</v>
      </c>
      <c r="C98" s="2" t="s">
        <v>179</v>
      </c>
      <c r="D98" s="220">
        <f t="shared" si="209"/>
        <v>0</v>
      </c>
      <c r="E98" s="220">
        <f t="shared" si="210"/>
        <v>0</v>
      </c>
      <c r="F98" s="220">
        <f t="shared" si="211"/>
        <v>0</v>
      </c>
      <c r="G98" s="220">
        <f t="shared" si="212"/>
        <v>0</v>
      </c>
      <c r="H98" s="220">
        <f t="shared" si="213"/>
        <v>0</v>
      </c>
      <c r="I98" s="220">
        <f t="shared" si="214"/>
        <v>0</v>
      </c>
      <c r="J98" s="220">
        <f t="shared" si="215"/>
        <v>0</v>
      </c>
      <c r="K98" s="220">
        <f t="shared" si="216"/>
        <v>0</v>
      </c>
      <c r="L98" s="220">
        <f t="shared" si="217"/>
        <v>0</v>
      </c>
      <c r="M98" s="220">
        <f t="shared" si="218"/>
        <v>0</v>
      </c>
      <c r="N98" s="220">
        <f t="shared" si="219"/>
        <v>0</v>
      </c>
      <c r="O98" s="220">
        <f t="shared" si="220"/>
        <v>0</v>
      </c>
      <c r="Q98" s="2" t="s">
        <v>179</v>
      </c>
      <c r="R98" s="221">
        <f t="shared" ref="R98:AC98" si="246">+R80+R62</f>
        <v>0</v>
      </c>
      <c r="S98" s="221">
        <f t="shared" si="246"/>
        <v>0</v>
      </c>
      <c r="T98" s="221">
        <f t="shared" si="246"/>
        <v>0</v>
      </c>
      <c r="U98" s="221">
        <f t="shared" si="246"/>
        <v>0</v>
      </c>
      <c r="V98" s="221">
        <f t="shared" si="246"/>
        <v>0</v>
      </c>
      <c r="W98" s="221">
        <f t="shared" si="246"/>
        <v>0</v>
      </c>
      <c r="X98" s="221">
        <f t="shared" si="246"/>
        <v>0</v>
      </c>
      <c r="Y98" s="221">
        <f t="shared" si="246"/>
        <v>0</v>
      </c>
      <c r="Z98" s="221">
        <f t="shared" si="246"/>
        <v>0</v>
      </c>
      <c r="AA98" s="221">
        <f t="shared" si="246"/>
        <v>0</v>
      </c>
      <c r="AB98" s="221">
        <f t="shared" si="246"/>
        <v>0</v>
      </c>
      <c r="AC98" s="221">
        <f t="shared" si="246"/>
        <v>0</v>
      </c>
      <c r="AE98" s="2" t="s">
        <v>179</v>
      </c>
      <c r="AF98" s="220">
        <f t="shared" si="222"/>
        <v>0</v>
      </c>
      <c r="AG98" s="220">
        <f t="shared" si="222"/>
        <v>0</v>
      </c>
      <c r="AH98" s="220">
        <f t="shared" si="222"/>
        <v>0</v>
      </c>
      <c r="AI98" s="220">
        <f t="shared" si="222"/>
        <v>0</v>
      </c>
      <c r="AJ98" s="220">
        <f t="shared" si="222"/>
        <v>0</v>
      </c>
      <c r="AK98" s="220">
        <f t="shared" si="222"/>
        <v>0</v>
      </c>
      <c r="AL98" s="220">
        <f t="shared" si="222"/>
        <v>0</v>
      </c>
      <c r="AM98" s="220">
        <f t="shared" si="222"/>
        <v>0</v>
      </c>
      <c r="AN98" s="220">
        <f t="shared" si="222"/>
        <v>0</v>
      </c>
      <c r="AO98" s="220">
        <f t="shared" si="222"/>
        <v>0</v>
      </c>
      <c r="AP98" s="220">
        <f t="shared" si="222"/>
        <v>0</v>
      </c>
      <c r="AQ98" s="220">
        <f t="shared" si="222"/>
        <v>0</v>
      </c>
      <c r="AS98" s="2" t="s">
        <v>179</v>
      </c>
      <c r="AT98" s="220">
        <f t="shared" si="223"/>
        <v>0</v>
      </c>
      <c r="AU98" s="220">
        <f t="shared" si="223"/>
        <v>0</v>
      </c>
      <c r="AV98" s="220">
        <f t="shared" si="223"/>
        <v>0</v>
      </c>
      <c r="AW98" s="220">
        <f t="shared" si="223"/>
        <v>0</v>
      </c>
      <c r="AX98" s="220">
        <f t="shared" si="223"/>
        <v>0</v>
      </c>
      <c r="AY98" s="220">
        <f t="shared" si="223"/>
        <v>0</v>
      </c>
      <c r="AZ98" s="220">
        <f t="shared" si="223"/>
        <v>0</v>
      </c>
      <c r="BA98" s="220">
        <f t="shared" si="223"/>
        <v>0</v>
      </c>
      <c r="BB98" s="220">
        <f t="shared" si="223"/>
        <v>0</v>
      </c>
      <c r="BC98" s="220">
        <f t="shared" si="223"/>
        <v>0</v>
      </c>
      <c r="BD98" s="220">
        <f t="shared" si="223"/>
        <v>0</v>
      </c>
      <c r="BE98" s="220">
        <f t="shared" si="223"/>
        <v>0</v>
      </c>
      <c r="BG98" s="2" t="s">
        <v>179</v>
      </c>
      <c r="BH98" s="220">
        <f t="shared" ref="BH98:BH102" si="247">+D98</f>
        <v>0</v>
      </c>
      <c r="BI98" s="220">
        <f t="shared" si="224"/>
        <v>0</v>
      </c>
      <c r="BJ98" s="220">
        <f t="shared" si="225"/>
        <v>0</v>
      </c>
      <c r="BK98" s="220">
        <f t="shared" si="226"/>
        <v>0</v>
      </c>
      <c r="BL98" s="220">
        <f t="shared" si="227"/>
        <v>0</v>
      </c>
      <c r="BM98" s="220">
        <f t="shared" si="228"/>
        <v>0</v>
      </c>
      <c r="BN98" s="220">
        <f t="shared" si="229"/>
        <v>0</v>
      </c>
      <c r="BO98" s="220">
        <f t="shared" si="230"/>
        <v>0</v>
      </c>
      <c r="BP98" s="220">
        <f t="shared" si="231"/>
        <v>0</v>
      </c>
      <c r="BQ98" s="220">
        <f t="shared" si="232"/>
        <v>0</v>
      </c>
      <c r="BR98" s="220">
        <f t="shared" si="233"/>
        <v>0</v>
      </c>
      <c r="BS98" s="220">
        <f t="shared" si="234"/>
        <v>0</v>
      </c>
      <c r="BU98" s="2" t="s">
        <v>179</v>
      </c>
      <c r="BV98" s="220">
        <f t="shared" ref="BV98:BV102" si="248">+R98</f>
        <v>0</v>
      </c>
      <c r="BW98" s="220">
        <f t="shared" si="235"/>
        <v>0</v>
      </c>
      <c r="BX98" s="220">
        <f t="shared" si="236"/>
        <v>0</v>
      </c>
      <c r="BY98" s="220">
        <f t="shared" si="237"/>
        <v>0</v>
      </c>
      <c r="BZ98" s="220">
        <f t="shared" si="238"/>
        <v>0</v>
      </c>
      <c r="CA98" s="220">
        <f t="shared" si="239"/>
        <v>0</v>
      </c>
      <c r="CB98" s="220">
        <f t="shared" si="240"/>
        <v>0</v>
      </c>
      <c r="CC98" s="220">
        <f t="shared" si="241"/>
        <v>0</v>
      </c>
      <c r="CD98" s="220">
        <f t="shared" si="242"/>
        <v>0</v>
      </c>
      <c r="CE98" s="220">
        <f t="shared" si="243"/>
        <v>0</v>
      </c>
      <c r="CF98" s="220">
        <f t="shared" si="244"/>
        <v>0</v>
      </c>
      <c r="CG98" s="220">
        <f t="shared" si="245"/>
        <v>0</v>
      </c>
    </row>
    <row r="99" spans="1:85" x14ac:dyDescent="0.25">
      <c r="A99" t="str">
        <f>+C58</f>
        <v>BANT</v>
      </c>
      <c r="B99" t="s">
        <v>99</v>
      </c>
      <c r="C99" s="2" t="s">
        <v>180</v>
      </c>
      <c r="D99" s="220">
        <f t="shared" si="209"/>
        <v>0</v>
      </c>
      <c r="E99" s="220">
        <f t="shared" si="210"/>
        <v>0</v>
      </c>
      <c r="F99" s="220">
        <f t="shared" si="211"/>
        <v>0</v>
      </c>
      <c r="G99" s="220">
        <f t="shared" si="212"/>
        <v>0</v>
      </c>
      <c r="H99" s="220">
        <f t="shared" si="213"/>
        <v>0</v>
      </c>
      <c r="I99" s="220">
        <f t="shared" si="214"/>
        <v>0</v>
      </c>
      <c r="J99" s="220">
        <f t="shared" si="215"/>
        <v>0</v>
      </c>
      <c r="K99" s="220">
        <f t="shared" si="216"/>
        <v>0</v>
      </c>
      <c r="L99" s="220">
        <f t="shared" si="217"/>
        <v>0</v>
      </c>
      <c r="M99" s="220">
        <f t="shared" si="218"/>
        <v>0</v>
      </c>
      <c r="N99" s="220">
        <f t="shared" si="219"/>
        <v>0</v>
      </c>
      <c r="O99" s="220">
        <f t="shared" si="220"/>
        <v>0</v>
      </c>
      <c r="Q99" s="2" t="s">
        <v>180</v>
      </c>
      <c r="R99" s="221">
        <f t="shared" ref="R99:AC99" si="249">+R81+R63</f>
        <v>0</v>
      </c>
      <c r="S99" s="221">
        <f t="shared" si="249"/>
        <v>0</v>
      </c>
      <c r="T99" s="221">
        <f t="shared" si="249"/>
        <v>0</v>
      </c>
      <c r="U99" s="221">
        <f t="shared" si="249"/>
        <v>0</v>
      </c>
      <c r="V99" s="221">
        <f t="shared" si="249"/>
        <v>0</v>
      </c>
      <c r="W99" s="221">
        <f t="shared" si="249"/>
        <v>0</v>
      </c>
      <c r="X99" s="221">
        <f t="shared" si="249"/>
        <v>0</v>
      </c>
      <c r="Y99" s="221">
        <f t="shared" si="249"/>
        <v>0</v>
      </c>
      <c r="Z99" s="221">
        <f t="shared" si="249"/>
        <v>0</v>
      </c>
      <c r="AA99" s="221">
        <f t="shared" si="249"/>
        <v>0</v>
      </c>
      <c r="AB99" s="221">
        <f t="shared" si="249"/>
        <v>0</v>
      </c>
      <c r="AC99" s="221">
        <f t="shared" si="249"/>
        <v>0</v>
      </c>
      <c r="AE99" s="2" t="s">
        <v>180</v>
      </c>
      <c r="AF99" s="220">
        <f t="shared" si="222"/>
        <v>0</v>
      </c>
      <c r="AG99" s="220">
        <f t="shared" si="222"/>
        <v>0</v>
      </c>
      <c r="AH99" s="220">
        <f t="shared" si="222"/>
        <v>0</v>
      </c>
      <c r="AI99" s="220">
        <f t="shared" si="222"/>
        <v>0</v>
      </c>
      <c r="AJ99" s="220">
        <f t="shared" si="222"/>
        <v>0</v>
      </c>
      <c r="AK99" s="220">
        <f t="shared" si="222"/>
        <v>0</v>
      </c>
      <c r="AL99" s="220">
        <f t="shared" si="222"/>
        <v>0</v>
      </c>
      <c r="AM99" s="220">
        <f t="shared" si="222"/>
        <v>0</v>
      </c>
      <c r="AN99" s="220">
        <f t="shared" si="222"/>
        <v>0</v>
      </c>
      <c r="AO99" s="220">
        <f t="shared" si="222"/>
        <v>0</v>
      </c>
      <c r="AP99" s="220">
        <f t="shared" si="222"/>
        <v>0</v>
      </c>
      <c r="AQ99" s="220">
        <f t="shared" si="222"/>
        <v>0</v>
      </c>
      <c r="AS99" s="2" t="s">
        <v>180</v>
      </c>
      <c r="AT99" s="220">
        <f t="shared" si="223"/>
        <v>0</v>
      </c>
      <c r="AU99" s="220">
        <f t="shared" si="223"/>
        <v>0</v>
      </c>
      <c r="AV99" s="220">
        <f t="shared" si="223"/>
        <v>0</v>
      </c>
      <c r="AW99" s="220">
        <f t="shared" si="223"/>
        <v>0</v>
      </c>
      <c r="AX99" s="220">
        <f t="shared" si="223"/>
        <v>0</v>
      </c>
      <c r="AY99" s="220">
        <f t="shared" si="223"/>
        <v>0</v>
      </c>
      <c r="AZ99" s="220">
        <f t="shared" si="223"/>
        <v>0</v>
      </c>
      <c r="BA99" s="220">
        <f t="shared" si="223"/>
        <v>0</v>
      </c>
      <c r="BB99" s="220">
        <f t="shared" si="223"/>
        <v>0</v>
      </c>
      <c r="BC99" s="220">
        <f t="shared" si="223"/>
        <v>0</v>
      </c>
      <c r="BD99" s="220">
        <f t="shared" si="223"/>
        <v>0</v>
      </c>
      <c r="BE99" s="220">
        <f t="shared" si="223"/>
        <v>0</v>
      </c>
      <c r="BG99" s="2" t="s">
        <v>180</v>
      </c>
      <c r="BH99" s="220">
        <f t="shared" si="247"/>
        <v>0</v>
      </c>
      <c r="BI99" s="220">
        <f t="shared" si="224"/>
        <v>0</v>
      </c>
      <c r="BJ99" s="220">
        <f t="shared" si="225"/>
        <v>0</v>
      </c>
      <c r="BK99" s="220">
        <f t="shared" si="226"/>
        <v>0</v>
      </c>
      <c r="BL99" s="220">
        <f t="shared" si="227"/>
        <v>0</v>
      </c>
      <c r="BM99" s="220">
        <f t="shared" si="228"/>
        <v>0</v>
      </c>
      <c r="BN99" s="220">
        <f t="shared" si="229"/>
        <v>0</v>
      </c>
      <c r="BO99" s="220">
        <f t="shared" si="230"/>
        <v>0</v>
      </c>
      <c r="BP99" s="220">
        <f t="shared" si="231"/>
        <v>0</v>
      </c>
      <c r="BQ99" s="220">
        <f t="shared" si="232"/>
        <v>0</v>
      </c>
      <c r="BR99" s="220">
        <f t="shared" si="233"/>
        <v>0</v>
      </c>
      <c r="BS99" s="220">
        <f t="shared" si="234"/>
        <v>0</v>
      </c>
      <c r="BU99" s="2" t="s">
        <v>180</v>
      </c>
      <c r="BV99" s="220">
        <f t="shared" si="248"/>
        <v>0</v>
      </c>
      <c r="BW99" s="220">
        <f t="shared" si="235"/>
        <v>0</v>
      </c>
      <c r="BX99" s="220">
        <f t="shared" si="236"/>
        <v>0</v>
      </c>
      <c r="BY99" s="220">
        <f t="shared" si="237"/>
        <v>0</v>
      </c>
      <c r="BZ99" s="220">
        <f t="shared" si="238"/>
        <v>0</v>
      </c>
      <c r="CA99" s="220">
        <f t="shared" si="239"/>
        <v>0</v>
      </c>
      <c r="CB99" s="220">
        <f t="shared" si="240"/>
        <v>0</v>
      </c>
      <c r="CC99" s="220">
        <f t="shared" si="241"/>
        <v>0</v>
      </c>
      <c r="CD99" s="220">
        <f t="shared" si="242"/>
        <v>0</v>
      </c>
      <c r="CE99" s="220">
        <f t="shared" si="243"/>
        <v>0</v>
      </c>
      <c r="CF99" s="220">
        <f t="shared" si="244"/>
        <v>0</v>
      </c>
      <c r="CG99" s="220">
        <f t="shared" si="245"/>
        <v>0</v>
      </c>
    </row>
    <row r="100" spans="1:85" x14ac:dyDescent="0.25">
      <c r="A100" t="str">
        <f>+C58</f>
        <v>BANT</v>
      </c>
      <c r="B100" t="s">
        <v>99</v>
      </c>
      <c r="C100" s="2" t="s">
        <v>181</v>
      </c>
      <c r="D100" s="220">
        <f t="shared" si="209"/>
        <v>0</v>
      </c>
      <c r="E100" s="220">
        <f t="shared" si="210"/>
        <v>0</v>
      </c>
      <c r="F100" s="220">
        <f t="shared" si="211"/>
        <v>0</v>
      </c>
      <c r="G100" s="220">
        <f t="shared" si="212"/>
        <v>0</v>
      </c>
      <c r="H100" s="220">
        <f t="shared" si="213"/>
        <v>0</v>
      </c>
      <c r="I100" s="220">
        <f t="shared" si="214"/>
        <v>0</v>
      </c>
      <c r="J100" s="220">
        <f t="shared" si="215"/>
        <v>0</v>
      </c>
      <c r="K100" s="220">
        <f t="shared" si="216"/>
        <v>0</v>
      </c>
      <c r="L100" s="220">
        <f t="shared" si="217"/>
        <v>0</v>
      </c>
      <c r="M100" s="220">
        <f t="shared" si="218"/>
        <v>0</v>
      </c>
      <c r="N100" s="220">
        <f t="shared" si="219"/>
        <v>0</v>
      </c>
      <c r="O100" s="220">
        <f t="shared" si="220"/>
        <v>0</v>
      </c>
      <c r="Q100" s="2" t="s">
        <v>181</v>
      </c>
      <c r="R100" s="221">
        <f t="shared" ref="R100:AC100" si="250">+R82+R64</f>
        <v>0</v>
      </c>
      <c r="S100" s="221">
        <f t="shared" si="250"/>
        <v>0</v>
      </c>
      <c r="T100" s="221">
        <f t="shared" si="250"/>
        <v>0</v>
      </c>
      <c r="U100" s="221">
        <f t="shared" si="250"/>
        <v>0</v>
      </c>
      <c r="V100" s="221">
        <f t="shared" si="250"/>
        <v>0</v>
      </c>
      <c r="W100" s="221">
        <f t="shared" si="250"/>
        <v>0</v>
      </c>
      <c r="X100" s="221">
        <f t="shared" si="250"/>
        <v>0</v>
      </c>
      <c r="Y100" s="221">
        <f t="shared" si="250"/>
        <v>0</v>
      </c>
      <c r="Z100" s="221">
        <f t="shared" si="250"/>
        <v>0</v>
      </c>
      <c r="AA100" s="221">
        <f t="shared" si="250"/>
        <v>0</v>
      </c>
      <c r="AB100" s="221">
        <f t="shared" si="250"/>
        <v>0</v>
      </c>
      <c r="AC100" s="221">
        <f t="shared" si="250"/>
        <v>0</v>
      </c>
      <c r="AE100" s="2" t="s">
        <v>181</v>
      </c>
      <c r="AF100" s="220">
        <f t="shared" si="222"/>
        <v>0</v>
      </c>
      <c r="AG100" s="220">
        <f t="shared" si="222"/>
        <v>0</v>
      </c>
      <c r="AH100" s="220">
        <f t="shared" si="222"/>
        <v>0</v>
      </c>
      <c r="AI100" s="220">
        <f t="shared" si="222"/>
        <v>0</v>
      </c>
      <c r="AJ100" s="220">
        <f t="shared" si="222"/>
        <v>0</v>
      </c>
      <c r="AK100" s="220">
        <f t="shared" si="222"/>
        <v>0</v>
      </c>
      <c r="AL100" s="220">
        <f t="shared" si="222"/>
        <v>0</v>
      </c>
      <c r="AM100" s="220">
        <f t="shared" si="222"/>
        <v>0</v>
      </c>
      <c r="AN100" s="220">
        <f t="shared" si="222"/>
        <v>0</v>
      </c>
      <c r="AO100" s="220">
        <f t="shared" si="222"/>
        <v>0</v>
      </c>
      <c r="AP100" s="220">
        <f t="shared" si="222"/>
        <v>0</v>
      </c>
      <c r="AQ100" s="220">
        <f t="shared" si="222"/>
        <v>0</v>
      </c>
      <c r="AS100" s="2" t="s">
        <v>181</v>
      </c>
      <c r="AT100" s="220">
        <f t="shared" si="223"/>
        <v>0</v>
      </c>
      <c r="AU100" s="220">
        <f t="shared" si="223"/>
        <v>0</v>
      </c>
      <c r="AV100" s="220">
        <f t="shared" si="223"/>
        <v>0</v>
      </c>
      <c r="AW100" s="220">
        <f t="shared" si="223"/>
        <v>0</v>
      </c>
      <c r="AX100" s="220">
        <f t="shared" si="223"/>
        <v>0</v>
      </c>
      <c r="AY100" s="220">
        <f t="shared" si="223"/>
        <v>0</v>
      </c>
      <c r="AZ100" s="220">
        <f t="shared" si="223"/>
        <v>0</v>
      </c>
      <c r="BA100" s="220">
        <f t="shared" si="223"/>
        <v>0</v>
      </c>
      <c r="BB100" s="220">
        <f t="shared" si="223"/>
        <v>0</v>
      </c>
      <c r="BC100" s="220">
        <f t="shared" si="223"/>
        <v>0</v>
      </c>
      <c r="BD100" s="220">
        <f t="shared" si="223"/>
        <v>0</v>
      </c>
      <c r="BE100" s="220">
        <f t="shared" si="223"/>
        <v>0</v>
      </c>
      <c r="BG100" s="2" t="s">
        <v>181</v>
      </c>
      <c r="BH100" s="220">
        <f t="shared" si="247"/>
        <v>0</v>
      </c>
      <c r="BI100" s="220">
        <f t="shared" si="224"/>
        <v>0</v>
      </c>
      <c r="BJ100" s="220">
        <f t="shared" si="225"/>
        <v>0</v>
      </c>
      <c r="BK100" s="220">
        <f t="shared" si="226"/>
        <v>0</v>
      </c>
      <c r="BL100" s="220">
        <f t="shared" si="227"/>
        <v>0</v>
      </c>
      <c r="BM100" s="220">
        <f t="shared" si="228"/>
        <v>0</v>
      </c>
      <c r="BN100" s="220">
        <f t="shared" si="229"/>
        <v>0</v>
      </c>
      <c r="BO100" s="220">
        <f t="shared" si="230"/>
        <v>0</v>
      </c>
      <c r="BP100" s="220">
        <f t="shared" si="231"/>
        <v>0</v>
      </c>
      <c r="BQ100" s="220">
        <f t="shared" si="232"/>
        <v>0</v>
      </c>
      <c r="BR100" s="220">
        <f t="shared" si="233"/>
        <v>0</v>
      </c>
      <c r="BS100" s="220">
        <f t="shared" si="234"/>
        <v>0</v>
      </c>
      <c r="BU100" s="2" t="s">
        <v>181</v>
      </c>
      <c r="BV100" s="220">
        <f t="shared" si="248"/>
        <v>0</v>
      </c>
      <c r="BW100" s="220">
        <f t="shared" si="235"/>
        <v>0</v>
      </c>
      <c r="BX100" s="220">
        <f t="shared" si="236"/>
        <v>0</v>
      </c>
      <c r="BY100" s="220">
        <f t="shared" si="237"/>
        <v>0</v>
      </c>
      <c r="BZ100" s="220">
        <f t="shared" si="238"/>
        <v>0</v>
      </c>
      <c r="CA100" s="220">
        <f t="shared" si="239"/>
        <v>0</v>
      </c>
      <c r="CB100" s="220">
        <f t="shared" si="240"/>
        <v>0</v>
      </c>
      <c r="CC100" s="220">
        <f t="shared" si="241"/>
        <v>0</v>
      </c>
      <c r="CD100" s="220">
        <f t="shared" si="242"/>
        <v>0</v>
      </c>
      <c r="CE100" s="220">
        <f t="shared" si="243"/>
        <v>0</v>
      </c>
      <c r="CF100" s="220">
        <f t="shared" si="244"/>
        <v>0</v>
      </c>
      <c r="CG100" s="220">
        <f t="shared" si="245"/>
        <v>0</v>
      </c>
    </row>
    <row r="101" spans="1:85" x14ac:dyDescent="0.25">
      <c r="A101" t="str">
        <f>+C58</f>
        <v>BANT</v>
      </c>
      <c r="B101" t="s">
        <v>99</v>
      </c>
      <c r="C101" s="2" t="s">
        <v>182</v>
      </c>
      <c r="D101" s="220">
        <f t="shared" si="209"/>
        <v>0</v>
      </c>
      <c r="E101" s="220">
        <f t="shared" si="210"/>
        <v>0</v>
      </c>
      <c r="F101" s="220">
        <f t="shared" si="211"/>
        <v>0</v>
      </c>
      <c r="G101" s="220">
        <f t="shared" si="212"/>
        <v>0</v>
      </c>
      <c r="H101" s="220">
        <f t="shared" si="213"/>
        <v>0</v>
      </c>
      <c r="I101" s="220">
        <f t="shared" si="214"/>
        <v>0</v>
      </c>
      <c r="J101" s="220">
        <f t="shared" si="215"/>
        <v>0</v>
      </c>
      <c r="K101" s="220">
        <f t="shared" si="216"/>
        <v>0</v>
      </c>
      <c r="L101" s="220">
        <f t="shared" si="217"/>
        <v>0</v>
      </c>
      <c r="M101" s="220">
        <f t="shared" si="218"/>
        <v>0</v>
      </c>
      <c r="N101" s="220">
        <f t="shared" si="219"/>
        <v>0</v>
      </c>
      <c r="O101" s="220">
        <f t="shared" si="220"/>
        <v>0</v>
      </c>
      <c r="Q101" s="2" t="s">
        <v>182</v>
      </c>
      <c r="R101" s="221">
        <f t="shared" ref="R101:AC101" si="251">+R83+R65</f>
        <v>0</v>
      </c>
      <c r="S101" s="221">
        <f t="shared" si="251"/>
        <v>0</v>
      </c>
      <c r="T101" s="221">
        <f t="shared" si="251"/>
        <v>0</v>
      </c>
      <c r="U101" s="221">
        <f t="shared" si="251"/>
        <v>0</v>
      </c>
      <c r="V101" s="221">
        <f t="shared" si="251"/>
        <v>0</v>
      </c>
      <c r="W101" s="221">
        <f t="shared" si="251"/>
        <v>0</v>
      </c>
      <c r="X101" s="221">
        <f t="shared" si="251"/>
        <v>0</v>
      </c>
      <c r="Y101" s="221">
        <f t="shared" si="251"/>
        <v>0</v>
      </c>
      <c r="Z101" s="221">
        <f t="shared" si="251"/>
        <v>0</v>
      </c>
      <c r="AA101" s="221">
        <f t="shared" si="251"/>
        <v>0</v>
      </c>
      <c r="AB101" s="221">
        <f t="shared" si="251"/>
        <v>0</v>
      </c>
      <c r="AC101" s="221">
        <f t="shared" si="251"/>
        <v>0</v>
      </c>
      <c r="AE101" s="2" t="s">
        <v>182</v>
      </c>
      <c r="AF101" s="220">
        <f t="shared" si="222"/>
        <v>0</v>
      </c>
      <c r="AG101" s="220">
        <f t="shared" si="222"/>
        <v>0</v>
      </c>
      <c r="AH101" s="220">
        <f t="shared" si="222"/>
        <v>0</v>
      </c>
      <c r="AI101" s="220">
        <f t="shared" si="222"/>
        <v>0</v>
      </c>
      <c r="AJ101" s="220">
        <f t="shared" si="222"/>
        <v>0</v>
      </c>
      <c r="AK101" s="220">
        <f t="shared" si="222"/>
        <v>0</v>
      </c>
      <c r="AL101" s="220">
        <f t="shared" si="222"/>
        <v>0</v>
      </c>
      <c r="AM101" s="220">
        <f t="shared" si="222"/>
        <v>0</v>
      </c>
      <c r="AN101" s="220">
        <f t="shared" si="222"/>
        <v>0</v>
      </c>
      <c r="AO101" s="220">
        <f t="shared" si="222"/>
        <v>0</v>
      </c>
      <c r="AP101" s="220">
        <f t="shared" si="222"/>
        <v>0</v>
      </c>
      <c r="AQ101" s="220">
        <f t="shared" si="222"/>
        <v>0</v>
      </c>
      <c r="AS101" s="2" t="s">
        <v>182</v>
      </c>
      <c r="AT101" s="220">
        <f t="shared" si="223"/>
        <v>0</v>
      </c>
      <c r="AU101" s="220">
        <f t="shared" si="223"/>
        <v>0</v>
      </c>
      <c r="AV101" s="220">
        <f t="shared" si="223"/>
        <v>0</v>
      </c>
      <c r="AW101" s="220">
        <f t="shared" si="223"/>
        <v>0</v>
      </c>
      <c r="AX101" s="220">
        <f t="shared" si="223"/>
        <v>0</v>
      </c>
      <c r="AY101" s="220">
        <f t="shared" si="223"/>
        <v>0</v>
      </c>
      <c r="AZ101" s="220">
        <f t="shared" si="223"/>
        <v>0</v>
      </c>
      <c r="BA101" s="220">
        <f t="shared" si="223"/>
        <v>0</v>
      </c>
      <c r="BB101" s="220">
        <f t="shared" si="223"/>
        <v>0</v>
      </c>
      <c r="BC101" s="220">
        <f t="shared" si="223"/>
        <v>0</v>
      </c>
      <c r="BD101" s="220">
        <f t="shared" si="223"/>
        <v>0</v>
      </c>
      <c r="BE101" s="220">
        <f t="shared" si="223"/>
        <v>0</v>
      </c>
      <c r="BG101" s="2" t="s">
        <v>182</v>
      </c>
      <c r="BH101" s="220">
        <f t="shared" si="247"/>
        <v>0</v>
      </c>
      <c r="BI101" s="220">
        <f t="shared" si="224"/>
        <v>0</v>
      </c>
      <c r="BJ101" s="220">
        <f t="shared" si="225"/>
        <v>0</v>
      </c>
      <c r="BK101" s="220">
        <f t="shared" si="226"/>
        <v>0</v>
      </c>
      <c r="BL101" s="220">
        <f t="shared" si="227"/>
        <v>0</v>
      </c>
      <c r="BM101" s="220">
        <f t="shared" si="228"/>
        <v>0</v>
      </c>
      <c r="BN101" s="220">
        <f t="shared" si="229"/>
        <v>0</v>
      </c>
      <c r="BO101" s="220">
        <f t="shared" si="230"/>
        <v>0</v>
      </c>
      <c r="BP101" s="220">
        <f t="shared" si="231"/>
        <v>0</v>
      </c>
      <c r="BQ101" s="220">
        <f t="shared" si="232"/>
        <v>0</v>
      </c>
      <c r="BR101" s="220">
        <f t="shared" si="233"/>
        <v>0</v>
      </c>
      <c r="BS101" s="220">
        <f t="shared" si="234"/>
        <v>0</v>
      </c>
      <c r="BU101" s="2" t="s">
        <v>182</v>
      </c>
      <c r="BV101" s="220">
        <f t="shared" si="248"/>
        <v>0</v>
      </c>
      <c r="BW101" s="220">
        <f t="shared" si="235"/>
        <v>0</v>
      </c>
      <c r="BX101" s="220">
        <f t="shared" si="236"/>
        <v>0</v>
      </c>
      <c r="BY101" s="220">
        <f t="shared" si="237"/>
        <v>0</v>
      </c>
      <c r="BZ101" s="220">
        <f t="shared" si="238"/>
        <v>0</v>
      </c>
      <c r="CA101" s="220">
        <f t="shared" si="239"/>
        <v>0</v>
      </c>
      <c r="CB101" s="220">
        <f t="shared" si="240"/>
        <v>0</v>
      </c>
      <c r="CC101" s="220">
        <f t="shared" si="241"/>
        <v>0</v>
      </c>
      <c r="CD101" s="220">
        <f t="shared" si="242"/>
        <v>0</v>
      </c>
      <c r="CE101" s="220">
        <f t="shared" si="243"/>
        <v>0</v>
      </c>
      <c r="CF101" s="220">
        <f t="shared" si="244"/>
        <v>0</v>
      </c>
      <c r="CG101" s="220">
        <f t="shared" si="245"/>
        <v>0</v>
      </c>
    </row>
    <row r="102" spans="1:85" x14ac:dyDescent="0.25">
      <c r="A102" t="str">
        <f>+C58</f>
        <v>BANT</v>
      </c>
      <c r="B102" t="s">
        <v>99</v>
      </c>
      <c r="C102" s="2" t="s">
        <v>183</v>
      </c>
      <c r="D102" s="220">
        <f t="shared" si="209"/>
        <v>0</v>
      </c>
      <c r="E102" s="220">
        <f t="shared" si="210"/>
        <v>0</v>
      </c>
      <c r="F102" s="220">
        <f t="shared" si="211"/>
        <v>0</v>
      </c>
      <c r="G102" s="220">
        <f t="shared" si="212"/>
        <v>0</v>
      </c>
      <c r="H102" s="220">
        <f t="shared" si="213"/>
        <v>0</v>
      </c>
      <c r="I102" s="220">
        <f t="shared" si="214"/>
        <v>0</v>
      </c>
      <c r="J102" s="220">
        <f t="shared" si="215"/>
        <v>0</v>
      </c>
      <c r="K102" s="220">
        <f t="shared" si="216"/>
        <v>0</v>
      </c>
      <c r="L102" s="220">
        <f t="shared" si="217"/>
        <v>0</v>
      </c>
      <c r="M102" s="220">
        <f t="shared" si="218"/>
        <v>0</v>
      </c>
      <c r="N102" s="220">
        <f t="shared" si="219"/>
        <v>0</v>
      </c>
      <c r="O102" s="220">
        <f t="shared" si="220"/>
        <v>0</v>
      </c>
      <c r="Q102" s="2" t="s">
        <v>183</v>
      </c>
      <c r="R102" s="221">
        <f t="shared" ref="R102:AC102" si="252">+R84+R66</f>
        <v>0</v>
      </c>
      <c r="S102" s="221">
        <f t="shared" si="252"/>
        <v>0</v>
      </c>
      <c r="T102" s="221">
        <f t="shared" si="252"/>
        <v>0</v>
      </c>
      <c r="U102" s="221">
        <f t="shared" si="252"/>
        <v>0</v>
      </c>
      <c r="V102" s="221">
        <f t="shared" si="252"/>
        <v>0</v>
      </c>
      <c r="W102" s="221">
        <f t="shared" si="252"/>
        <v>0</v>
      </c>
      <c r="X102" s="221">
        <f t="shared" si="252"/>
        <v>0</v>
      </c>
      <c r="Y102" s="221">
        <f t="shared" si="252"/>
        <v>0</v>
      </c>
      <c r="Z102" s="221">
        <f t="shared" si="252"/>
        <v>0</v>
      </c>
      <c r="AA102" s="221">
        <f t="shared" si="252"/>
        <v>0</v>
      </c>
      <c r="AB102" s="221">
        <f t="shared" si="252"/>
        <v>0</v>
      </c>
      <c r="AC102" s="221">
        <f t="shared" si="252"/>
        <v>0</v>
      </c>
      <c r="AE102" s="2" t="s">
        <v>183</v>
      </c>
      <c r="AF102" s="220"/>
      <c r="AG102" s="220"/>
      <c r="AH102" s="220"/>
      <c r="AI102" s="220"/>
      <c r="AJ102" s="220"/>
      <c r="AK102" s="220"/>
      <c r="AL102" s="220"/>
      <c r="AM102" s="220"/>
      <c r="AN102" s="220"/>
      <c r="AO102" s="220"/>
      <c r="AP102" s="220"/>
      <c r="AQ102" s="220"/>
      <c r="AS102" s="2" t="s">
        <v>183</v>
      </c>
      <c r="AT102" s="221"/>
      <c r="AU102" s="221"/>
      <c r="AV102" s="221"/>
      <c r="AW102" s="221"/>
      <c r="AX102" s="221"/>
      <c r="AY102" s="221"/>
      <c r="AZ102" s="221"/>
      <c r="BA102" s="221"/>
      <c r="BB102" s="221"/>
      <c r="BC102" s="221"/>
      <c r="BD102" s="221"/>
      <c r="BE102" s="221"/>
      <c r="BG102" s="2" t="s">
        <v>183</v>
      </c>
      <c r="BH102" s="220">
        <f t="shared" si="247"/>
        <v>0</v>
      </c>
      <c r="BI102" s="220">
        <f t="shared" si="224"/>
        <v>0</v>
      </c>
      <c r="BJ102" s="220">
        <f t="shared" si="225"/>
        <v>0</v>
      </c>
      <c r="BK102" s="220">
        <f t="shared" si="226"/>
        <v>0</v>
      </c>
      <c r="BL102" s="220">
        <f t="shared" si="227"/>
        <v>0</v>
      </c>
      <c r="BM102" s="220">
        <f t="shared" si="228"/>
        <v>0</v>
      </c>
      <c r="BN102" s="220">
        <f t="shared" si="229"/>
        <v>0</v>
      </c>
      <c r="BO102" s="220">
        <f t="shared" si="230"/>
        <v>0</v>
      </c>
      <c r="BP102" s="220">
        <f t="shared" si="231"/>
        <v>0</v>
      </c>
      <c r="BQ102" s="220">
        <f t="shared" si="232"/>
        <v>0</v>
      </c>
      <c r="BR102" s="220">
        <f t="shared" si="233"/>
        <v>0</v>
      </c>
      <c r="BS102" s="220">
        <f t="shared" si="234"/>
        <v>0</v>
      </c>
      <c r="BU102" s="2" t="s">
        <v>183</v>
      </c>
      <c r="BV102" s="220">
        <f t="shared" si="248"/>
        <v>0</v>
      </c>
      <c r="BW102" s="220">
        <f t="shared" si="235"/>
        <v>0</v>
      </c>
      <c r="BX102" s="220">
        <f t="shared" si="236"/>
        <v>0</v>
      </c>
      <c r="BY102" s="220">
        <f t="shared" si="237"/>
        <v>0</v>
      </c>
      <c r="BZ102" s="220">
        <f t="shared" si="238"/>
        <v>0</v>
      </c>
      <c r="CA102" s="220">
        <f t="shared" si="239"/>
        <v>0</v>
      </c>
      <c r="CB102" s="220">
        <f t="shared" si="240"/>
        <v>0</v>
      </c>
      <c r="CC102" s="220">
        <f t="shared" si="241"/>
        <v>0</v>
      </c>
      <c r="CD102" s="220">
        <f t="shared" si="242"/>
        <v>0</v>
      </c>
      <c r="CE102" s="220">
        <f t="shared" si="243"/>
        <v>0</v>
      </c>
      <c r="CF102" s="220">
        <f t="shared" si="244"/>
        <v>0</v>
      </c>
      <c r="CG102" s="220">
        <f t="shared" si="245"/>
        <v>0</v>
      </c>
    </row>
    <row r="103" spans="1:85" x14ac:dyDescent="0.25">
      <c r="A103" t="str">
        <f>+C58</f>
        <v>BANT</v>
      </c>
      <c r="B103" t="s">
        <v>99</v>
      </c>
      <c r="C103" s="2" t="s">
        <v>184</v>
      </c>
      <c r="D103" s="220">
        <f t="shared" si="209"/>
        <v>0</v>
      </c>
      <c r="E103" s="220">
        <f t="shared" si="210"/>
        <v>0</v>
      </c>
      <c r="F103" s="220">
        <f t="shared" si="211"/>
        <v>0</v>
      </c>
      <c r="G103" s="220">
        <f t="shared" si="212"/>
        <v>0</v>
      </c>
      <c r="H103" s="220">
        <f t="shared" si="213"/>
        <v>0</v>
      </c>
      <c r="I103" s="220">
        <f t="shared" si="214"/>
        <v>0</v>
      </c>
      <c r="J103" s="220">
        <f t="shared" si="215"/>
        <v>0</v>
      </c>
      <c r="K103" s="220">
        <f t="shared" si="216"/>
        <v>0</v>
      </c>
      <c r="L103" s="220">
        <f t="shared" si="217"/>
        <v>0</v>
      </c>
      <c r="M103" s="220">
        <f t="shared" si="218"/>
        <v>0</v>
      </c>
      <c r="N103" s="220">
        <f t="shared" si="219"/>
        <v>0</v>
      </c>
      <c r="O103" s="220">
        <f t="shared" si="220"/>
        <v>0</v>
      </c>
      <c r="Q103" s="2" t="s">
        <v>184</v>
      </c>
      <c r="R103" s="221">
        <f t="shared" ref="R103:AC103" si="253">+R85+R67</f>
        <v>0</v>
      </c>
      <c r="S103" s="221">
        <f t="shared" si="253"/>
        <v>0</v>
      </c>
      <c r="T103" s="221">
        <f t="shared" si="253"/>
        <v>0</v>
      </c>
      <c r="U103" s="221">
        <f t="shared" si="253"/>
        <v>0</v>
      </c>
      <c r="V103" s="221">
        <f t="shared" si="253"/>
        <v>0</v>
      </c>
      <c r="W103" s="221">
        <f t="shared" si="253"/>
        <v>0</v>
      </c>
      <c r="X103" s="221">
        <f t="shared" si="253"/>
        <v>0</v>
      </c>
      <c r="Y103" s="221">
        <f t="shared" si="253"/>
        <v>0</v>
      </c>
      <c r="Z103" s="221">
        <f t="shared" si="253"/>
        <v>0</v>
      </c>
      <c r="AA103" s="221">
        <f t="shared" si="253"/>
        <v>0</v>
      </c>
      <c r="AB103" s="221">
        <f t="shared" si="253"/>
        <v>0</v>
      </c>
      <c r="AC103" s="221">
        <f t="shared" si="253"/>
        <v>0</v>
      </c>
      <c r="AE103" s="2" t="s">
        <v>184</v>
      </c>
      <c r="AF103" s="220"/>
      <c r="AG103" s="220"/>
      <c r="AH103" s="220"/>
      <c r="AI103" s="220"/>
      <c r="AJ103" s="220"/>
      <c r="AK103" s="220"/>
      <c r="AL103" s="220"/>
      <c r="AM103" s="220"/>
      <c r="AN103" s="220"/>
      <c r="AO103" s="220"/>
      <c r="AP103" s="220"/>
      <c r="AQ103" s="220"/>
      <c r="AS103" s="2" t="s">
        <v>184</v>
      </c>
      <c r="AT103" s="221"/>
      <c r="AU103" s="221"/>
      <c r="AV103" s="221"/>
      <c r="AW103" s="221"/>
      <c r="AX103" s="221"/>
      <c r="AY103" s="221"/>
      <c r="AZ103" s="221"/>
      <c r="BA103" s="221"/>
      <c r="BB103" s="221"/>
      <c r="BC103" s="221"/>
      <c r="BD103" s="221"/>
      <c r="BE103" s="221"/>
      <c r="BG103" s="2" t="s">
        <v>184</v>
      </c>
      <c r="BH103" s="220"/>
      <c r="BI103" s="220"/>
      <c r="BJ103" s="220"/>
      <c r="BK103" s="220"/>
      <c r="BL103" s="220"/>
      <c r="BM103" s="220"/>
      <c r="BN103" s="220"/>
      <c r="BO103" s="220"/>
      <c r="BP103" s="220"/>
      <c r="BQ103" s="220"/>
      <c r="BR103" s="220"/>
      <c r="BS103" s="220"/>
      <c r="BU103" s="2" t="s">
        <v>184</v>
      </c>
      <c r="BV103" s="221"/>
      <c r="BW103" s="221"/>
      <c r="BX103" s="221"/>
      <c r="BY103" s="221"/>
      <c r="BZ103" s="221"/>
      <c r="CA103" s="221"/>
      <c r="CB103" s="221"/>
      <c r="CC103" s="221"/>
      <c r="CD103" s="221"/>
      <c r="CE103" s="221"/>
      <c r="CF103" s="221"/>
      <c r="CG103" s="221"/>
    </row>
    <row r="104" spans="1:85" x14ac:dyDescent="0.25">
      <c r="A104" t="str">
        <f>+C58</f>
        <v>BANT</v>
      </c>
      <c r="B104" t="s">
        <v>99</v>
      </c>
      <c r="C104" s="2" t="s">
        <v>185</v>
      </c>
      <c r="D104" s="220">
        <f t="shared" si="209"/>
        <v>0</v>
      </c>
      <c r="E104" s="220">
        <f t="shared" si="210"/>
        <v>0</v>
      </c>
      <c r="F104" s="220">
        <f t="shared" si="211"/>
        <v>0</v>
      </c>
      <c r="G104" s="220">
        <f t="shared" si="212"/>
        <v>0</v>
      </c>
      <c r="H104" s="220">
        <f t="shared" si="213"/>
        <v>0</v>
      </c>
      <c r="I104" s="220">
        <f t="shared" si="214"/>
        <v>0</v>
      </c>
      <c r="J104" s="220">
        <f t="shared" si="215"/>
        <v>0</v>
      </c>
      <c r="K104" s="220">
        <f t="shared" si="216"/>
        <v>0</v>
      </c>
      <c r="L104" s="220">
        <f t="shared" si="217"/>
        <v>0</v>
      </c>
      <c r="M104" s="220">
        <f t="shared" si="218"/>
        <v>0</v>
      </c>
      <c r="N104" s="220">
        <f t="shared" si="219"/>
        <v>0</v>
      </c>
      <c r="O104" s="220">
        <f t="shared" si="220"/>
        <v>0</v>
      </c>
      <c r="Q104" s="2" t="s">
        <v>185</v>
      </c>
      <c r="R104" s="221">
        <f t="shared" ref="R104:AC104" si="254">+R86+R68</f>
        <v>0</v>
      </c>
      <c r="S104" s="221">
        <f t="shared" si="254"/>
        <v>0</v>
      </c>
      <c r="T104" s="221">
        <f t="shared" si="254"/>
        <v>0</v>
      </c>
      <c r="U104" s="221">
        <f t="shared" si="254"/>
        <v>0</v>
      </c>
      <c r="V104" s="221">
        <f t="shared" si="254"/>
        <v>0</v>
      </c>
      <c r="W104" s="221">
        <f t="shared" si="254"/>
        <v>0</v>
      </c>
      <c r="X104" s="221">
        <f t="shared" si="254"/>
        <v>0</v>
      </c>
      <c r="Y104" s="221">
        <f t="shared" si="254"/>
        <v>0</v>
      </c>
      <c r="Z104" s="221">
        <f t="shared" si="254"/>
        <v>0</v>
      </c>
      <c r="AA104" s="221">
        <f t="shared" si="254"/>
        <v>0</v>
      </c>
      <c r="AB104" s="221">
        <f t="shared" si="254"/>
        <v>0</v>
      </c>
      <c r="AC104" s="221">
        <f t="shared" si="254"/>
        <v>0</v>
      </c>
      <c r="AE104" s="2" t="s">
        <v>185</v>
      </c>
      <c r="AF104" s="220"/>
      <c r="AG104" s="220"/>
      <c r="AH104" s="220"/>
      <c r="AI104" s="220"/>
      <c r="AJ104" s="220"/>
      <c r="AK104" s="220"/>
      <c r="AL104" s="220"/>
      <c r="AM104" s="220"/>
      <c r="AN104" s="220"/>
      <c r="AO104" s="220"/>
      <c r="AP104" s="220"/>
      <c r="AQ104" s="220"/>
      <c r="AS104" s="2" t="s">
        <v>185</v>
      </c>
      <c r="AT104" s="221"/>
      <c r="AU104" s="221"/>
      <c r="AV104" s="221"/>
      <c r="AW104" s="221"/>
      <c r="AX104" s="221"/>
      <c r="AY104" s="221"/>
      <c r="AZ104" s="221"/>
      <c r="BA104" s="221"/>
      <c r="BB104" s="221"/>
      <c r="BC104" s="221"/>
      <c r="BD104" s="221"/>
      <c r="BE104" s="221"/>
      <c r="BG104" s="2" t="s">
        <v>185</v>
      </c>
      <c r="BH104" s="220"/>
      <c r="BI104" s="220"/>
      <c r="BJ104" s="220"/>
      <c r="BK104" s="220"/>
      <c r="BL104" s="220"/>
      <c r="BM104" s="220"/>
      <c r="BN104" s="220"/>
      <c r="BO104" s="220"/>
      <c r="BP104" s="220"/>
      <c r="BQ104" s="220"/>
      <c r="BR104" s="220"/>
      <c r="BS104" s="220"/>
      <c r="BU104" s="2" t="s">
        <v>185</v>
      </c>
      <c r="BV104" s="221"/>
      <c r="BW104" s="221"/>
      <c r="BX104" s="221"/>
      <c r="BY104" s="221"/>
      <c r="BZ104" s="221"/>
      <c r="CA104" s="221"/>
      <c r="CB104" s="221"/>
      <c r="CC104" s="221"/>
      <c r="CD104" s="221"/>
      <c r="CE104" s="221"/>
      <c r="CF104" s="221"/>
      <c r="CG104" s="221"/>
    </row>
    <row r="105" spans="1:85" x14ac:dyDescent="0.25">
      <c r="A105" t="str">
        <f>+C58</f>
        <v>BANT</v>
      </c>
      <c r="B105" t="s">
        <v>99</v>
      </c>
      <c r="C105" s="2" t="s">
        <v>186</v>
      </c>
      <c r="D105" s="220">
        <f t="shared" si="209"/>
        <v>0</v>
      </c>
      <c r="E105" s="220">
        <f t="shared" si="210"/>
        <v>0</v>
      </c>
      <c r="F105" s="220">
        <f t="shared" si="211"/>
        <v>0</v>
      </c>
      <c r="G105" s="220">
        <f t="shared" si="212"/>
        <v>0</v>
      </c>
      <c r="H105" s="220">
        <f t="shared" si="213"/>
        <v>0</v>
      </c>
      <c r="I105" s="220">
        <f t="shared" si="214"/>
        <v>0</v>
      </c>
      <c r="J105" s="220">
        <f t="shared" si="215"/>
        <v>0</v>
      </c>
      <c r="K105" s="220">
        <f t="shared" si="216"/>
        <v>0</v>
      </c>
      <c r="L105" s="220">
        <f t="shared" si="217"/>
        <v>0</v>
      </c>
      <c r="M105" s="220">
        <f t="shared" si="218"/>
        <v>0</v>
      </c>
      <c r="N105" s="220">
        <f t="shared" si="219"/>
        <v>0</v>
      </c>
      <c r="O105" s="220">
        <f t="shared" si="220"/>
        <v>0</v>
      </c>
      <c r="Q105" s="2" t="s">
        <v>186</v>
      </c>
      <c r="R105" s="221">
        <f t="shared" ref="R105:AC105" si="255">+R87+R69</f>
        <v>0</v>
      </c>
      <c r="S105" s="221">
        <f t="shared" si="255"/>
        <v>0</v>
      </c>
      <c r="T105" s="221">
        <f t="shared" si="255"/>
        <v>0</v>
      </c>
      <c r="U105" s="221">
        <f t="shared" si="255"/>
        <v>0</v>
      </c>
      <c r="V105" s="221">
        <f t="shared" si="255"/>
        <v>0</v>
      </c>
      <c r="W105" s="221">
        <f t="shared" si="255"/>
        <v>0</v>
      </c>
      <c r="X105" s="221">
        <f t="shared" si="255"/>
        <v>0</v>
      </c>
      <c r="Y105" s="221">
        <f t="shared" si="255"/>
        <v>0</v>
      </c>
      <c r="Z105" s="221">
        <f t="shared" si="255"/>
        <v>0</v>
      </c>
      <c r="AA105" s="221">
        <f t="shared" si="255"/>
        <v>0</v>
      </c>
      <c r="AB105" s="221">
        <f t="shared" si="255"/>
        <v>0</v>
      </c>
      <c r="AC105" s="221">
        <f t="shared" si="255"/>
        <v>0</v>
      </c>
      <c r="AE105" s="2" t="s">
        <v>186</v>
      </c>
      <c r="AF105" s="220"/>
      <c r="AG105" s="220"/>
      <c r="AH105" s="220"/>
      <c r="AI105" s="220"/>
      <c r="AJ105" s="220"/>
      <c r="AK105" s="220"/>
      <c r="AL105" s="220"/>
      <c r="AM105" s="220"/>
      <c r="AN105" s="220"/>
      <c r="AO105" s="220"/>
      <c r="AP105" s="220"/>
      <c r="AQ105" s="220"/>
      <c r="AS105" s="2" t="s">
        <v>186</v>
      </c>
      <c r="AT105" s="221"/>
      <c r="AU105" s="221"/>
      <c r="AV105" s="221"/>
      <c r="AW105" s="221"/>
      <c r="AX105" s="221"/>
      <c r="AY105" s="221"/>
      <c r="AZ105" s="221"/>
      <c r="BA105" s="221"/>
      <c r="BB105" s="221"/>
      <c r="BC105" s="221"/>
      <c r="BD105" s="221"/>
      <c r="BE105" s="221"/>
      <c r="BG105" s="2" t="s">
        <v>186</v>
      </c>
      <c r="BH105" s="220"/>
      <c r="BI105" s="220"/>
      <c r="BJ105" s="220"/>
      <c r="BK105" s="220"/>
      <c r="BL105" s="220"/>
      <c r="BM105" s="220"/>
      <c r="BN105" s="220"/>
      <c r="BO105" s="220"/>
      <c r="BP105" s="220"/>
      <c r="BQ105" s="220"/>
      <c r="BR105" s="220"/>
      <c r="BS105" s="220"/>
      <c r="BU105" s="2" t="s">
        <v>186</v>
      </c>
      <c r="BV105" s="221"/>
      <c r="BW105" s="221"/>
      <c r="BX105" s="221"/>
      <c r="BY105" s="221"/>
      <c r="BZ105" s="221"/>
      <c r="CA105" s="221"/>
      <c r="CB105" s="221"/>
      <c r="CC105" s="221"/>
      <c r="CD105" s="221"/>
      <c r="CE105" s="221"/>
      <c r="CF105" s="221"/>
      <c r="CG105" s="221"/>
    </row>
    <row r="106" spans="1:85" x14ac:dyDescent="0.25">
      <c r="A106" t="str">
        <f>+C58</f>
        <v>BANT</v>
      </c>
      <c r="B106" t="s">
        <v>99</v>
      </c>
      <c r="C106" s="2" t="s">
        <v>203</v>
      </c>
      <c r="D106" s="220"/>
      <c r="E106" s="220"/>
      <c r="F106" s="220"/>
      <c r="G106" s="220"/>
      <c r="H106" s="220"/>
      <c r="I106" s="220"/>
      <c r="J106" s="220"/>
      <c r="K106" s="220"/>
      <c r="L106" s="220"/>
      <c r="M106" s="220"/>
      <c r="N106" s="220"/>
      <c r="O106" s="220"/>
      <c r="Q106" s="2"/>
      <c r="R106" s="221"/>
      <c r="S106" s="221"/>
      <c r="T106" s="221"/>
      <c r="U106" s="220"/>
      <c r="V106" s="220"/>
      <c r="W106" s="220"/>
      <c r="X106" s="220"/>
      <c r="Y106" s="220"/>
      <c r="Z106" s="220"/>
      <c r="AA106" s="220"/>
      <c r="AB106" s="220"/>
      <c r="AC106" s="220"/>
      <c r="AE106" s="2" t="s">
        <v>203</v>
      </c>
      <c r="AF106" s="220"/>
      <c r="AG106" s="220"/>
      <c r="AH106" s="220"/>
      <c r="AI106" s="220"/>
      <c r="AJ106" s="220"/>
      <c r="AK106" s="220"/>
      <c r="AL106" s="220"/>
      <c r="AM106" s="220"/>
      <c r="AN106" s="220"/>
      <c r="AO106" s="220"/>
      <c r="AP106" s="220"/>
      <c r="AQ106" s="220"/>
      <c r="AS106" s="2"/>
      <c r="AT106" s="221"/>
      <c r="AU106" s="221"/>
      <c r="AV106" s="221"/>
      <c r="AW106" s="220"/>
      <c r="AX106" s="220"/>
      <c r="AY106" s="220"/>
      <c r="AZ106" s="220"/>
      <c r="BA106" s="220"/>
      <c r="BB106" s="220"/>
      <c r="BC106" s="220"/>
      <c r="BD106" s="220"/>
      <c r="BE106" s="220"/>
      <c r="BG106" s="2" t="s">
        <v>203</v>
      </c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0"/>
      <c r="BS106" s="220"/>
      <c r="BU106" s="2"/>
      <c r="BV106" s="221"/>
      <c r="BW106" s="221"/>
      <c r="BX106" s="221"/>
      <c r="BY106" s="220"/>
      <c r="BZ106" s="220"/>
      <c r="CA106" s="220"/>
      <c r="CB106" s="220"/>
      <c r="CC106" s="220"/>
      <c r="CD106" s="220"/>
      <c r="CE106" s="220"/>
      <c r="CF106" s="220"/>
      <c r="CG106" s="220"/>
    </row>
    <row r="107" spans="1:85" x14ac:dyDescent="0.25">
      <c r="A107" t="str">
        <f>+C58</f>
        <v>BANT</v>
      </c>
      <c r="B107" t="s">
        <v>99</v>
      </c>
      <c r="C107" s="2" t="s">
        <v>204</v>
      </c>
      <c r="D107" s="220"/>
      <c r="E107" s="220"/>
      <c r="F107" s="220"/>
      <c r="G107" s="220"/>
      <c r="H107" s="220"/>
      <c r="I107" s="220"/>
      <c r="J107" s="220"/>
      <c r="K107" s="220"/>
      <c r="L107" s="220"/>
      <c r="M107" s="220"/>
      <c r="N107" s="220"/>
      <c r="O107" s="220"/>
      <c r="Q107" s="2"/>
      <c r="R107" s="221"/>
      <c r="S107" s="221"/>
      <c r="T107" s="221"/>
      <c r="U107" s="220"/>
      <c r="V107" s="220"/>
      <c r="W107" s="220"/>
      <c r="X107" s="220"/>
      <c r="Y107" s="220"/>
      <c r="Z107" s="220"/>
      <c r="AA107" s="220"/>
      <c r="AB107" s="220"/>
      <c r="AC107" s="220"/>
      <c r="AE107" s="2" t="s">
        <v>204</v>
      </c>
      <c r="AF107" s="220"/>
      <c r="AG107" s="220"/>
      <c r="AH107" s="220"/>
      <c r="AI107" s="220"/>
      <c r="AJ107" s="220"/>
      <c r="AK107" s="220"/>
      <c r="AL107" s="220"/>
      <c r="AM107" s="220"/>
      <c r="AN107" s="220"/>
      <c r="AO107" s="220"/>
      <c r="AP107" s="220"/>
      <c r="AQ107" s="220"/>
      <c r="AS107" s="2"/>
      <c r="AT107" s="221"/>
      <c r="AU107" s="221"/>
      <c r="AV107" s="221"/>
      <c r="AW107" s="220"/>
      <c r="AX107" s="220"/>
      <c r="AY107" s="220"/>
      <c r="AZ107" s="220"/>
      <c r="BA107" s="220"/>
      <c r="BB107" s="220"/>
      <c r="BC107" s="220"/>
      <c r="BD107" s="220"/>
      <c r="BE107" s="220"/>
      <c r="BG107" s="2" t="s">
        <v>204</v>
      </c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0"/>
      <c r="BS107" s="220"/>
      <c r="BU107" s="2"/>
      <c r="BV107" s="221"/>
      <c r="BW107" s="221"/>
      <c r="BX107" s="221"/>
      <c r="BY107" s="220"/>
      <c r="BZ107" s="220"/>
      <c r="CA107" s="220"/>
      <c r="CB107" s="220"/>
      <c r="CC107" s="220"/>
      <c r="CD107" s="220"/>
      <c r="CE107" s="220"/>
      <c r="CF107" s="220"/>
      <c r="CG107" s="220"/>
    </row>
    <row r="108" spans="1:85" x14ac:dyDescent="0.25">
      <c r="A108" t="str">
        <f>+C58</f>
        <v>BANT</v>
      </c>
      <c r="B108" t="s">
        <v>99</v>
      </c>
      <c r="C108" s="2" t="s">
        <v>205</v>
      </c>
      <c r="D108" s="220"/>
      <c r="E108" s="220"/>
      <c r="F108" s="220"/>
      <c r="G108" s="220"/>
      <c r="H108" s="220"/>
      <c r="I108" s="220"/>
      <c r="J108" s="220"/>
      <c r="K108" s="220"/>
      <c r="L108" s="220"/>
      <c r="M108" s="220"/>
      <c r="N108" s="220"/>
      <c r="O108" s="220"/>
      <c r="Q108" s="2"/>
      <c r="R108" s="221"/>
      <c r="S108" s="221"/>
      <c r="T108" s="221"/>
      <c r="U108" s="220"/>
      <c r="V108" s="220"/>
      <c r="W108" s="220"/>
      <c r="X108" s="220"/>
      <c r="Y108" s="220"/>
      <c r="Z108" s="220"/>
      <c r="AA108" s="220"/>
      <c r="AB108" s="220"/>
      <c r="AC108" s="220"/>
      <c r="AE108" s="2" t="s">
        <v>205</v>
      </c>
      <c r="AF108" s="220"/>
      <c r="AG108" s="220"/>
      <c r="AH108" s="220"/>
      <c r="AI108" s="220"/>
      <c r="AJ108" s="220"/>
      <c r="AK108" s="220"/>
      <c r="AL108" s="220"/>
      <c r="AM108" s="220"/>
      <c r="AN108" s="220"/>
      <c r="AO108" s="220"/>
      <c r="AP108" s="220"/>
      <c r="AQ108" s="220"/>
      <c r="AS108" s="2"/>
      <c r="AT108" s="221"/>
      <c r="AU108" s="221"/>
      <c r="AV108" s="221"/>
      <c r="AW108" s="220"/>
      <c r="AX108" s="220"/>
      <c r="AY108" s="220"/>
      <c r="AZ108" s="220"/>
      <c r="BA108" s="220"/>
      <c r="BB108" s="220"/>
      <c r="BC108" s="220"/>
      <c r="BD108" s="220"/>
      <c r="BE108" s="220"/>
      <c r="BG108" s="2" t="s">
        <v>205</v>
      </c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0"/>
      <c r="BS108" s="220"/>
      <c r="BU108" s="2"/>
      <c r="BV108" s="221"/>
      <c r="BW108" s="221"/>
      <c r="BX108" s="221"/>
      <c r="BY108" s="220"/>
      <c r="BZ108" s="220"/>
      <c r="CA108" s="220"/>
      <c r="CB108" s="220"/>
      <c r="CC108" s="220"/>
      <c r="CD108" s="220"/>
      <c r="CE108" s="220"/>
      <c r="CF108" s="220"/>
      <c r="CG108" s="220"/>
    </row>
    <row r="109" spans="1:85" x14ac:dyDescent="0.25">
      <c r="A109" t="str">
        <f>+C58</f>
        <v>BANT</v>
      </c>
      <c r="B109" t="s">
        <v>99</v>
      </c>
      <c r="C109" s="2" t="s">
        <v>206</v>
      </c>
      <c r="D109" s="220"/>
      <c r="E109" s="220"/>
      <c r="F109" s="220"/>
      <c r="G109" s="220"/>
      <c r="H109" s="220"/>
      <c r="I109" s="220"/>
      <c r="J109" s="220"/>
      <c r="K109" s="220"/>
      <c r="L109" s="220"/>
      <c r="M109" s="220"/>
      <c r="N109" s="220"/>
      <c r="O109" s="220"/>
      <c r="Q109" s="2"/>
      <c r="R109" s="221"/>
      <c r="S109" s="221"/>
      <c r="T109" s="221"/>
      <c r="U109" s="220"/>
      <c r="V109" s="220"/>
      <c r="W109" s="220"/>
      <c r="X109" s="220"/>
      <c r="Y109" s="220"/>
      <c r="Z109" s="220"/>
      <c r="AA109" s="220"/>
      <c r="AB109" s="220"/>
      <c r="AC109" s="220"/>
      <c r="AE109" s="2" t="s">
        <v>206</v>
      </c>
      <c r="AF109" s="220"/>
      <c r="AG109" s="220"/>
      <c r="AH109" s="220"/>
      <c r="AI109" s="220"/>
      <c r="AJ109" s="220"/>
      <c r="AK109" s="220"/>
      <c r="AL109" s="220"/>
      <c r="AM109" s="220"/>
      <c r="AN109" s="220"/>
      <c r="AO109" s="220"/>
      <c r="AP109" s="220"/>
      <c r="AQ109" s="220"/>
      <c r="AS109" s="2"/>
      <c r="AT109" s="221"/>
      <c r="AU109" s="221"/>
      <c r="AV109" s="221"/>
      <c r="AW109" s="220"/>
      <c r="AX109" s="220"/>
      <c r="AY109" s="220"/>
      <c r="AZ109" s="220"/>
      <c r="BA109" s="220"/>
      <c r="BB109" s="220"/>
      <c r="BC109" s="220"/>
      <c r="BD109" s="220"/>
      <c r="BE109" s="220"/>
      <c r="BG109" s="2" t="s">
        <v>206</v>
      </c>
      <c r="BH109" s="220"/>
      <c r="BI109" s="220"/>
      <c r="BJ109" s="220"/>
      <c r="BK109" s="220"/>
      <c r="BL109" s="220"/>
      <c r="BM109" s="220"/>
      <c r="BN109" s="220"/>
      <c r="BO109" s="220"/>
      <c r="BP109" s="220"/>
      <c r="BQ109" s="220"/>
      <c r="BR109" s="220"/>
      <c r="BS109" s="220"/>
      <c r="BU109" s="2"/>
      <c r="BV109" s="221"/>
      <c r="BW109" s="221"/>
      <c r="BX109" s="221"/>
      <c r="BY109" s="220"/>
      <c r="BZ109" s="220"/>
      <c r="CA109" s="220"/>
      <c r="CB109" s="220"/>
      <c r="CC109" s="220"/>
      <c r="CD109" s="220"/>
      <c r="CE109" s="220"/>
      <c r="CF109" s="220"/>
      <c r="CG109" s="220"/>
    </row>
    <row r="110" spans="1:85" x14ac:dyDescent="0.25">
      <c r="A110" t="str">
        <f>+C58</f>
        <v>BANT</v>
      </c>
      <c r="B110" t="s">
        <v>99</v>
      </c>
      <c r="C110" s="2" t="s">
        <v>207</v>
      </c>
      <c r="D110" s="220"/>
      <c r="E110" s="220"/>
      <c r="F110" s="220"/>
      <c r="G110" s="220"/>
      <c r="H110" s="220"/>
      <c r="I110" s="220"/>
      <c r="J110" s="220"/>
      <c r="K110" s="220"/>
      <c r="L110" s="220"/>
      <c r="M110" s="220"/>
      <c r="N110" s="220"/>
      <c r="O110" s="220"/>
      <c r="Q110" s="2"/>
      <c r="R110" s="221"/>
      <c r="S110" s="221"/>
      <c r="T110" s="221"/>
      <c r="U110" s="220"/>
      <c r="V110" s="220"/>
      <c r="W110" s="220"/>
      <c r="X110" s="220"/>
      <c r="Y110" s="220"/>
      <c r="Z110" s="220"/>
      <c r="AA110" s="220"/>
      <c r="AB110" s="220"/>
      <c r="AC110" s="220"/>
      <c r="AE110" s="2" t="s">
        <v>207</v>
      </c>
      <c r="AF110" s="220"/>
      <c r="AG110" s="220"/>
      <c r="AH110" s="220"/>
      <c r="AI110" s="220"/>
      <c r="AJ110" s="220"/>
      <c r="AK110" s="220"/>
      <c r="AL110" s="220"/>
      <c r="AM110" s="220"/>
      <c r="AN110" s="220"/>
      <c r="AO110" s="220"/>
      <c r="AP110" s="220"/>
      <c r="AQ110" s="220"/>
      <c r="AS110" s="2"/>
      <c r="AT110" s="221"/>
      <c r="AU110" s="221"/>
      <c r="AV110" s="221"/>
      <c r="AW110" s="220"/>
      <c r="AX110" s="220"/>
      <c r="AY110" s="220"/>
      <c r="AZ110" s="220"/>
      <c r="BA110" s="220"/>
      <c r="BB110" s="220"/>
      <c r="BC110" s="220"/>
      <c r="BD110" s="220"/>
      <c r="BE110" s="220"/>
      <c r="BG110" s="2" t="s">
        <v>207</v>
      </c>
      <c r="BH110" s="220"/>
      <c r="BI110" s="220"/>
      <c r="BJ110" s="220"/>
      <c r="BK110" s="220"/>
      <c r="BL110" s="220"/>
      <c r="BM110" s="220"/>
      <c r="BN110" s="220"/>
      <c r="BO110" s="220"/>
      <c r="BP110" s="220"/>
      <c r="BQ110" s="220"/>
      <c r="BR110" s="220"/>
      <c r="BS110" s="220"/>
      <c r="BU110" s="2"/>
      <c r="BV110" s="221"/>
      <c r="BW110" s="221"/>
      <c r="BX110" s="221"/>
      <c r="BY110" s="220"/>
      <c r="BZ110" s="220"/>
      <c r="CA110" s="220"/>
      <c r="CB110" s="220"/>
      <c r="CC110" s="220"/>
      <c r="CD110" s="220"/>
      <c r="CE110" s="220"/>
      <c r="CF110" s="220"/>
      <c r="CG110" s="220"/>
    </row>
    <row r="111" spans="1:85" x14ac:dyDescent="0.25">
      <c r="A111" t="str">
        <f>+C58</f>
        <v>BANT</v>
      </c>
      <c r="B111" t="s">
        <v>99</v>
      </c>
      <c r="C111" s="2" t="s">
        <v>208</v>
      </c>
      <c r="D111" s="220"/>
      <c r="E111" s="220"/>
      <c r="F111" s="220"/>
      <c r="G111" s="220"/>
      <c r="H111" s="220"/>
      <c r="I111" s="220"/>
      <c r="J111" s="220"/>
      <c r="K111" s="220"/>
      <c r="L111" s="220"/>
      <c r="M111" s="220"/>
      <c r="N111" s="220"/>
      <c r="O111" s="220"/>
      <c r="Q111" s="2"/>
      <c r="R111" s="221"/>
      <c r="S111" s="221"/>
      <c r="T111" s="221"/>
      <c r="U111" s="220"/>
      <c r="V111" s="220"/>
      <c r="W111" s="220"/>
      <c r="X111" s="220"/>
      <c r="Y111" s="220"/>
      <c r="Z111" s="220"/>
      <c r="AA111" s="220"/>
      <c r="AB111" s="220"/>
      <c r="AC111" s="220"/>
      <c r="AE111" s="2" t="s">
        <v>208</v>
      </c>
      <c r="AF111" s="220"/>
      <c r="AG111" s="220"/>
      <c r="AH111" s="220"/>
      <c r="AI111" s="220"/>
      <c r="AJ111" s="220"/>
      <c r="AK111" s="220"/>
      <c r="AL111" s="220"/>
      <c r="AM111" s="220"/>
      <c r="AN111" s="220"/>
      <c r="AO111" s="220"/>
      <c r="AP111" s="220"/>
      <c r="AQ111" s="220"/>
      <c r="AS111" s="2"/>
      <c r="AT111" s="221"/>
      <c r="AU111" s="221"/>
      <c r="AV111" s="221"/>
      <c r="AW111" s="220"/>
      <c r="AX111" s="220"/>
      <c r="AY111" s="220"/>
      <c r="AZ111" s="220"/>
      <c r="BA111" s="220"/>
      <c r="BB111" s="220"/>
      <c r="BC111" s="220"/>
      <c r="BD111" s="220"/>
      <c r="BE111" s="220"/>
      <c r="BG111" s="2" t="s">
        <v>208</v>
      </c>
      <c r="BH111" s="220"/>
      <c r="BI111" s="220"/>
      <c r="BJ111" s="220"/>
      <c r="BK111" s="220"/>
      <c r="BL111" s="220"/>
      <c r="BM111" s="220"/>
      <c r="BN111" s="220"/>
      <c r="BO111" s="220"/>
      <c r="BP111" s="220"/>
      <c r="BQ111" s="220"/>
      <c r="BR111" s="220"/>
      <c r="BS111" s="220"/>
      <c r="BU111" s="2"/>
      <c r="BV111" s="221"/>
      <c r="BW111" s="221"/>
      <c r="BX111" s="221"/>
      <c r="BY111" s="220"/>
      <c r="BZ111" s="220"/>
      <c r="CA111" s="220"/>
      <c r="CB111" s="220"/>
      <c r="CC111" s="220"/>
      <c r="CD111" s="220"/>
      <c r="CE111" s="220"/>
      <c r="CF111" s="220"/>
      <c r="CG111" s="220"/>
    </row>
    <row r="112" spans="1:85" x14ac:dyDescent="0.25">
      <c r="C112" s="222" t="s">
        <v>187</v>
      </c>
      <c r="D112" s="361">
        <f t="shared" ref="D112:O112" si="256">+IFERROR((SUMPRODUCT(D97:D105,R97:R105)/R112),0)</f>
        <v>0</v>
      </c>
      <c r="E112" s="361">
        <f t="shared" si="256"/>
        <v>0</v>
      </c>
      <c r="F112" s="361">
        <f t="shared" si="256"/>
        <v>0</v>
      </c>
      <c r="G112" s="361">
        <f t="shared" si="256"/>
        <v>0</v>
      </c>
      <c r="H112" s="361">
        <f t="shared" si="256"/>
        <v>0</v>
      </c>
      <c r="I112" s="361">
        <f t="shared" si="256"/>
        <v>0</v>
      </c>
      <c r="J112" s="361">
        <f t="shared" si="256"/>
        <v>0</v>
      </c>
      <c r="K112" s="361">
        <f t="shared" si="256"/>
        <v>0</v>
      </c>
      <c r="L112" s="361">
        <f t="shared" si="256"/>
        <v>0</v>
      </c>
      <c r="M112" s="361">
        <f t="shared" si="256"/>
        <v>0</v>
      </c>
      <c r="N112" s="361">
        <f t="shared" si="256"/>
        <v>0</v>
      </c>
      <c r="O112" s="361">
        <f t="shared" si="256"/>
        <v>0</v>
      </c>
      <c r="R112" s="369">
        <f t="shared" ref="R112:AC112" si="257">SUM(R97:R111)</f>
        <v>0</v>
      </c>
      <c r="S112" s="369">
        <f t="shared" si="257"/>
        <v>0</v>
      </c>
      <c r="T112" s="369">
        <f t="shared" si="257"/>
        <v>0</v>
      </c>
      <c r="U112" s="369">
        <f t="shared" si="257"/>
        <v>0</v>
      </c>
      <c r="V112" s="369">
        <f t="shared" si="257"/>
        <v>0</v>
      </c>
      <c r="W112" s="369">
        <f t="shared" si="257"/>
        <v>0</v>
      </c>
      <c r="X112" s="369">
        <f t="shared" si="257"/>
        <v>0</v>
      </c>
      <c r="Y112" s="369">
        <f t="shared" si="257"/>
        <v>0</v>
      </c>
      <c r="Z112" s="369">
        <f t="shared" si="257"/>
        <v>0</v>
      </c>
      <c r="AA112" s="369">
        <f t="shared" si="257"/>
        <v>0</v>
      </c>
      <c r="AB112" s="369">
        <f t="shared" si="257"/>
        <v>0</v>
      </c>
      <c r="AC112" s="369">
        <f t="shared" si="257"/>
        <v>0</v>
      </c>
      <c r="AE112" s="222" t="s">
        <v>187</v>
      </c>
      <c r="AF112" s="361">
        <f t="shared" ref="AF112:AQ112" si="258">+IFERROR((SUMPRODUCT(AF97:AF105,AT97:AT105)/AT112),0)</f>
        <v>0</v>
      </c>
      <c r="AG112" s="361">
        <f t="shared" si="258"/>
        <v>0</v>
      </c>
      <c r="AH112" s="361">
        <f t="shared" si="258"/>
        <v>0</v>
      </c>
      <c r="AI112" s="361">
        <f t="shared" si="258"/>
        <v>0</v>
      </c>
      <c r="AJ112" s="361">
        <f t="shared" si="258"/>
        <v>0</v>
      </c>
      <c r="AK112" s="361">
        <f t="shared" si="258"/>
        <v>0</v>
      </c>
      <c r="AL112" s="361">
        <f t="shared" si="258"/>
        <v>0</v>
      </c>
      <c r="AM112" s="361">
        <f t="shared" si="258"/>
        <v>0</v>
      </c>
      <c r="AN112" s="361">
        <f t="shared" si="258"/>
        <v>0</v>
      </c>
      <c r="AO112" s="361">
        <f t="shared" si="258"/>
        <v>0</v>
      </c>
      <c r="AP112" s="361">
        <f t="shared" si="258"/>
        <v>0</v>
      </c>
      <c r="AQ112" s="361">
        <f t="shared" si="258"/>
        <v>0</v>
      </c>
      <c r="AT112" s="369">
        <f t="shared" ref="AT112:BE112" si="259">SUM(AT97:AT111)</f>
        <v>0</v>
      </c>
      <c r="AU112" s="369">
        <f t="shared" si="259"/>
        <v>0</v>
      </c>
      <c r="AV112" s="369">
        <f t="shared" si="259"/>
        <v>0</v>
      </c>
      <c r="AW112" s="369">
        <f t="shared" si="259"/>
        <v>0</v>
      </c>
      <c r="AX112" s="369">
        <f t="shared" si="259"/>
        <v>0</v>
      </c>
      <c r="AY112" s="369">
        <f t="shared" si="259"/>
        <v>0</v>
      </c>
      <c r="AZ112" s="369">
        <f t="shared" si="259"/>
        <v>0</v>
      </c>
      <c r="BA112" s="369">
        <f t="shared" si="259"/>
        <v>0</v>
      </c>
      <c r="BB112" s="369">
        <f t="shared" si="259"/>
        <v>0</v>
      </c>
      <c r="BC112" s="369">
        <f t="shared" si="259"/>
        <v>0</v>
      </c>
      <c r="BD112" s="369">
        <f t="shared" si="259"/>
        <v>0</v>
      </c>
      <c r="BE112" s="369">
        <f t="shared" si="259"/>
        <v>0</v>
      </c>
      <c r="BG112" s="222" t="s">
        <v>187</v>
      </c>
      <c r="BH112" s="361">
        <f t="shared" ref="BH112" si="260">+IFERROR((SUMPRODUCT(BH97:BH105,BV97:BV105)/BV112),0)</f>
        <v>0</v>
      </c>
      <c r="BI112" s="361">
        <f t="shared" ref="BI112" si="261">+IFERROR((SUMPRODUCT(BI97:BI105,BW97:BW105)/BW112),0)</f>
        <v>0</v>
      </c>
      <c r="BJ112" s="361">
        <f t="shared" ref="BJ112" si="262">+IFERROR((SUMPRODUCT(BJ97:BJ105,BX97:BX105)/BX112),0)</f>
        <v>0</v>
      </c>
      <c r="BK112" s="361">
        <f t="shared" ref="BK112" si="263">+IFERROR((SUMPRODUCT(BK97:BK105,BY97:BY105)/BY112),0)</f>
        <v>0</v>
      </c>
      <c r="BL112" s="361">
        <f t="shared" ref="BL112" si="264">+IFERROR((SUMPRODUCT(BL97:BL105,BZ97:BZ105)/BZ112),0)</f>
        <v>0</v>
      </c>
      <c r="BM112" s="361">
        <f t="shared" ref="BM112" si="265">+IFERROR((SUMPRODUCT(BM97:BM105,CA97:CA105)/CA112),0)</f>
        <v>0</v>
      </c>
      <c r="BN112" s="361">
        <f t="shared" ref="BN112" si="266">+IFERROR((SUMPRODUCT(BN97:BN105,CB97:CB105)/CB112),0)</f>
        <v>0</v>
      </c>
      <c r="BO112" s="361">
        <f t="shared" ref="BO112" si="267">+IFERROR((SUMPRODUCT(BO97:BO105,CC97:CC105)/CC112),0)</f>
        <v>0</v>
      </c>
      <c r="BP112" s="361">
        <f t="shared" ref="BP112" si="268">+IFERROR((SUMPRODUCT(BP97:BP105,CD97:CD105)/CD112),0)</f>
        <v>0</v>
      </c>
      <c r="BQ112" s="361">
        <f t="shared" ref="BQ112" si="269">+IFERROR((SUMPRODUCT(BQ97:BQ105,CE97:CE105)/CE112),0)</f>
        <v>0</v>
      </c>
      <c r="BR112" s="361">
        <f t="shared" ref="BR112" si="270">+IFERROR((SUMPRODUCT(BR97:BR105,CF97:CF105)/CF112),0)</f>
        <v>0</v>
      </c>
      <c r="BS112" s="361">
        <f t="shared" ref="BS112" si="271">+IFERROR((SUMPRODUCT(BS97:BS105,CG97:CG105)/CG112),0)</f>
        <v>0</v>
      </c>
      <c r="BV112" s="369">
        <f t="shared" ref="BV112:CG112" si="272">SUM(BV97:BV111)</f>
        <v>0</v>
      </c>
      <c r="BW112" s="369">
        <f t="shared" si="272"/>
        <v>0</v>
      </c>
      <c r="BX112" s="369">
        <f t="shared" si="272"/>
        <v>0</v>
      </c>
      <c r="BY112" s="369">
        <f t="shared" si="272"/>
        <v>0</v>
      </c>
      <c r="BZ112" s="369">
        <f t="shared" si="272"/>
        <v>0</v>
      </c>
      <c r="CA112" s="369">
        <f t="shared" si="272"/>
        <v>0</v>
      </c>
      <c r="CB112" s="369">
        <f t="shared" si="272"/>
        <v>0</v>
      </c>
      <c r="CC112" s="369">
        <f t="shared" si="272"/>
        <v>0</v>
      </c>
      <c r="CD112" s="369">
        <f t="shared" si="272"/>
        <v>0</v>
      </c>
      <c r="CE112" s="369">
        <f t="shared" si="272"/>
        <v>0</v>
      </c>
      <c r="CF112" s="369">
        <f t="shared" si="272"/>
        <v>0</v>
      </c>
      <c r="CG112" s="369">
        <f t="shared" si="272"/>
        <v>0</v>
      </c>
    </row>
    <row r="113" spans="1:85" x14ac:dyDescent="0.25">
      <c r="A113">
        <v>25</v>
      </c>
      <c r="C113" s="270" t="s">
        <v>126</v>
      </c>
      <c r="D113" s="360">
        <v>16.649631534190579</v>
      </c>
      <c r="E113" s="360">
        <v>17.152847724642474</v>
      </c>
      <c r="F113" s="360">
        <v>18.201091054315963</v>
      </c>
      <c r="G113" s="360">
        <v>29.111542487729615</v>
      </c>
      <c r="H113" s="360">
        <v>29.225079208177387</v>
      </c>
      <c r="I113" s="360">
        <v>32.605916537472517</v>
      </c>
      <c r="J113" s="360">
        <v>16.838850099500942</v>
      </c>
      <c r="K113" s="360">
        <v>16.424781023797504</v>
      </c>
      <c r="L113" s="360">
        <v>21.045963195611016</v>
      </c>
      <c r="M113" s="360">
        <v>24.393003686986415</v>
      </c>
      <c r="N113" s="360">
        <v>25.611455903583447</v>
      </c>
      <c r="O113" s="360">
        <v>22.771958959395345</v>
      </c>
      <c r="R113" s="360" t="e">
        <f t="shared" ref="R113:AC113" si="273">+D113/D112</f>
        <v>#DIV/0!</v>
      </c>
      <c r="S113" s="360" t="e">
        <f t="shared" si="273"/>
        <v>#DIV/0!</v>
      </c>
      <c r="T113" s="360" t="e">
        <f t="shared" si="273"/>
        <v>#DIV/0!</v>
      </c>
      <c r="U113" s="360" t="e">
        <f t="shared" si="273"/>
        <v>#DIV/0!</v>
      </c>
      <c r="V113" s="360" t="e">
        <f t="shared" si="273"/>
        <v>#DIV/0!</v>
      </c>
      <c r="W113" s="360" t="e">
        <f t="shared" si="273"/>
        <v>#DIV/0!</v>
      </c>
      <c r="X113" s="360" t="e">
        <f t="shared" si="273"/>
        <v>#DIV/0!</v>
      </c>
      <c r="Y113" s="360" t="e">
        <f t="shared" si="273"/>
        <v>#DIV/0!</v>
      </c>
      <c r="Z113" s="360" t="e">
        <f t="shared" si="273"/>
        <v>#DIV/0!</v>
      </c>
      <c r="AA113" s="360" t="e">
        <f t="shared" si="273"/>
        <v>#DIV/0!</v>
      </c>
      <c r="AB113" s="360" t="e">
        <f t="shared" si="273"/>
        <v>#DIV/0!</v>
      </c>
      <c r="AC113" s="360" t="e">
        <f t="shared" si="273"/>
        <v>#DIV/0!</v>
      </c>
      <c r="AE113" s="270" t="s">
        <v>126</v>
      </c>
      <c r="AF113" s="360"/>
      <c r="AG113" s="360"/>
      <c r="AH113" s="360"/>
      <c r="AI113" s="360"/>
      <c r="AJ113" s="360"/>
      <c r="AK113" s="360"/>
      <c r="AL113" s="360"/>
      <c r="AM113" s="360"/>
      <c r="AN113" s="360"/>
      <c r="AO113" s="360"/>
      <c r="AP113" s="360"/>
      <c r="AQ113" s="360"/>
      <c r="AT113" s="360"/>
      <c r="AU113" s="360"/>
      <c r="AV113" s="360"/>
      <c r="AW113" s="360"/>
      <c r="AX113" s="360"/>
      <c r="AY113" s="360"/>
      <c r="AZ113" s="360"/>
      <c r="BA113" s="360"/>
      <c r="BB113" s="360"/>
      <c r="BC113" s="360"/>
      <c r="BD113" s="360"/>
      <c r="BE113" s="360"/>
      <c r="BG113" s="270" t="s">
        <v>126</v>
      </c>
      <c r="BH113" s="360"/>
      <c r="BI113" s="360"/>
      <c r="BJ113" s="360"/>
      <c r="BK113" s="360"/>
      <c r="BL113" s="360"/>
      <c r="BM113" s="360"/>
      <c r="BN113" s="360"/>
      <c r="BO113" s="360"/>
      <c r="BP113" s="360"/>
      <c r="BQ113" s="360"/>
      <c r="BR113" s="360"/>
      <c r="BS113" s="360"/>
      <c r="BV113" s="360"/>
      <c r="BW113" s="360"/>
      <c r="BX113" s="360"/>
      <c r="BY113" s="360"/>
      <c r="BZ113" s="360"/>
      <c r="CA113" s="360"/>
      <c r="CB113" s="360"/>
      <c r="CC113" s="360"/>
      <c r="CD113" s="360"/>
      <c r="CE113" s="360"/>
      <c r="CF113" s="360"/>
      <c r="CG113" s="360"/>
    </row>
    <row r="114" spans="1:85" ht="23.25" x14ac:dyDescent="0.35">
      <c r="A114">
        <v>25</v>
      </c>
      <c r="C114" s="226" t="s">
        <v>189</v>
      </c>
      <c r="D114" s="364"/>
      <c r="E114" s="364"/>
      <c r="F114" s="364"/>
      <c r="G114" s="364"/>
      <c r="H114" s="364"/>
      <c r="I114" s="364"/>
      <c r="J114" s="364"/>
      <c r="K114" s="364"/>
      <c r="L114" s="364"/>
      <c r="M114" s="364"/>
      <c r="N114" s="364"/>
      <c r="O114" s="364"/>
      <c r="P114" s="227"/>
      <c r="Q114" s="227"/>
      <c r="R114" s="364"/>
      <c r="S114" s="364"/>
      <c r="T114" s="364"/>
      <c r="U114" s="364"/>
      <c r="V114" s="364"/>
      <c r="W114" s="364"/>
      <c r="X114" s="364"/>
      <c r="Y114" s="364"/>
      <c r="Z114" s="364"/>
      <c r="AA114" s="364"/>
      <c r="AB114" s="364"/>
      <c r="AC114" s="364"/>
      <c r="AE114" s="226" t="s">
        <v>189</v>
      </c>
      <c r="AF114" s="364"/>
      <c r="AG114" s="364"/>
      <c r="AH114" s="364"/>
      <c r="AI114" s="364"/>
      <c r="AJ114" s="364"/>
      <c r="AK114" s="364"/>
      <c r="AL114" s="364"/>
      <c r="AM114" s="364"/>
      <c r="AN114" s="364"/>
      <c r="AO114" s="364"/>
      <c r="AP114" s="364"/>
      <c r="AQ114" s="364"/>
      <c r="AR114" s="227"/>
      <c r="AS114" s="227"/>
      <c r="AT114" s="364"/>
      <c r="AU114" s="364"/>
      <c r="AV114" s="364"/>
      <c r="AW114" s="364"/>
      <c r="AX114" s="364"/>
      <c r="AY114" s="364"/>
      <c r="AZ114" s="364"/>
      <c r="BA114" s="364"/>
      <c r="BB114" s="364"/>
      <c r="BC114" s="364"/>
      <c r="BD114" s="364"/>
      <c r="BE114" s="364"/>
      <c r="BG114" s="226" t="s">
        <v>189</v>
      </c>
      <c r="BH114" s="364"/>
      <c r="BI114" s="364"/>
      <c r="BJ114" s="364"/>
      <c r="BK114" s="364"/>
      <c r="BL114" s="364"/>
      <c r="BM114" s="364"/>
      <c r="BN114" s="364"/>
      <c r="BO114" s="364"/>
      <c r="BP114" s="364"/>
      <c r="BQ114" s="364"/>
      <c r="BR114" s="364"/>
      <c r="BS114" s="364"/>
      <c r="BT114" s="227"/>
      <c r="BU114" s="227"/>
      <c r="BV114" s="364"/>
      <c r="BW114" s="364"/>
      <c r="BX114" s="364"/>
      <c r="BY114" s="364"/>
      <c r="BZ114" s="364"/>
      <c r="CA114" s="364"/>
      <c r="CB114" s="364"/>
      <c r="CC114" s="364"/>
      <c r="CD114" s="364"/>
      <c r="CE114" s="364"/>
      <c r="CF114" s="364"/>
      <c r="CG114" s="364"/>
    </row>
    <row r="115" spans="1:85" ht="3" customHeight="1" x14ac:dyDescent="0.25">
      <c r="A115">
        <v>25</v>
      </c>
      <c r="C115" s="270" t="s">
        <v>126</v>
      </c>
      <c r="D115" s="360"/>
      <c r="E115" s="360"/>
      <c r="F115" s="360"/>
      <c r="G115" s="360"/>
      <c r="H115" s="360"/>
      <c r="I115" s="360"/>
      <c r="J115" s="360"/>
      <c r="K115" s="360"/>
      <c r="L115" s="360"/>
      <c r="M115" s="360"/>
      <c r="N115" s="360"/>
      <c r="O115" s="360"/>
      <c r="R115" s="360"/>
      <c r="S115" s="360"/>
      <c r="T115" s="360"/>
      <c r="U115" s="360"/>
      <c r="V115" s="360"/>
      <c r="W115" s="360"/>
      <c r="X115" s="360"/>
      <c r="Y115" s="360"/>
      <c r="Z115" s="360"/>
      <c r="AA115" s="360"/>
      <c r="AB115" s="360"/>
      <c r="AC115" s="360"/>
      <c r="AE115" s="270" t="s">
        <v>126</v>
      </c>
      <c r="AF115" s="360"/>
      <c r="AG115" s="360"/>
      <c r="AH115" s="360"/>
      <c r="AI115" s="360"/>
      <c r="AJ115" s="360"/>
      <c r="AK115" s="360"/>
      <c r="AL115" s="360"/>
      <c r="AM115" s="360"/>
      <c r="AN115" s="360"/>
      <c r="AO115" s="360"/>
      <c r="AP115" s="360"/>
      <c r="AQ115" s="360"/>
      <c r="AT115" s="360"/>
      <c r="AU115" s="360"/>
      <c r="AV115" s="360"/>
      <c r="AW115" s="360"/>
      <c r="AX115" s="360"/>
      <c r="AY115" s="360"/>
      <c r="AZ115" s="360"/>
      <c r="BA115" s="360"/>
      <c r="BB115" s="360"/>
      <c r="BC115" s="360"/>
      <c r="BD115" s="360"/>
      <c r="BE115" s="360"/>
      <c r="BG115" s="270" t="s">
        <v>126</v>
      </c>
      <c r="BH115" s="360"/>
      <c r="BI115" s="360"/>
      <c r="BJ115" s="360"/>
      <c r="BK115" s="360"/>
      <c r="BL115" s="360"/>
      <c r="BM115" s="360"/>
      <c r="BN115" s="360"/>
      <c r="BO115" s="360"/>
      <c r="BP115" s="360"/>
      <c r="BQ115" s="360"/>
      <c r="BR115" s="360"/>
      <c r="BS115" s="360"/>
      <c r="BV115" s="360"/>
      <c r="BW115" s="360"/>
      <c r="BX115" s="360"/>
      <c r="BY115" s="360"/>
      <c r="BZ115" s="360"/>
      <c r="CA115" s="360"/>
      <c r="CB115" s="360"/>
      <c r="CC115" s="360"/>
      <c r="CD115" s="360"/>
      <c r="CE115" s="360"/>
      <c r="CF115" s="360"/>
      <c r="CG115" s="360"/>
    </row>
    <row r="116" spans="1:85" x14ac:dyDescent="0.25">
      <c r="C116" s="218" t="s">
        <v>6</v>
      </c>
      <c r="D116" s="219" t="s">
        <v>43</v>
      </c>
      <c r="E116" s="219" t="s">
        <v>44</v>
      </c>
      <c r="F116" s="219" t="s">
        <v>45</v>
      </c>
      <c r="G116" s="219" t="s">
        <v>46</v>
      </c>
      <c r="H116" s="219" t="s">
        <v>47</v>
      </c>
      <c r="I116" s="219" t="s">
        <v>48</v>
      </c>
      <c r="J116" s="219" t="s">
        <v>49</v>
      </c>
      <c r="K116" s="219" t="s">
        <v>50</v>
      </c>
      <c r="L116" s="219" t="s">
        <v>177</v>
      </c>
      <c r="M116" s="219" t="s">
        <v>52</v>
      </c>
      <c r="N116" s="219" t="s">
        <v>53</v>
      </c>
      <c r="O116" s="219" t="s">
        <v>54</v>
      </c>
      <c r="R116" s="219" t="s">
        <v>43</v>
      </c>
      <c r="S116" s="219" t="s">
        <v>44</v>
      </c>
      <c r="T116" s="219" t="s">
        <v>45</v>
      </c>
      <c r="U116" s="219" t="s">
        <v>46</v>
      </c>
      <c r="V116" s="219" t="s">
        <v>47</v>
      </c>
      <c r="W116" s="219" t="s">
        <v>48</v>
      </c>
      <c r="X116" s="219" t="s">
        <v>49</v>
      </c>
      <c r="Y116" s="219" t="s">
        <v>50</v>
      </c>
      <c r="Z116" s="219" t="s">
        <v>177</v>
      </c>
      <c r="AA116" s="219" t="s">
        <v>52</v>
      </c>
      <c r="AB116" s="219" t="s">
        <v>53</v>
      </c>
      <c r="AC116" s="219" t="s">
        <v>54</v>
      </c>
      <c r="AE116" s="218" t="s">
        <v>6</v>
      </c>
      <c r="AF116" s="219" t="s">
        <v>43</v>
      </c>
      <c r="AG116" s="219" t="s">
        <v>44</v>
      </c>
      <c r="AH116" s="219" t="s">
        <v>45</v>
      </c>
      <c r="AI116" s="219" t="s">
        <v>46</v>
      </c>
      <c r="AJ116" s="219" t="s">
        <v>47</v>
      </c>
      <c r="AK116" s="219" t="s">
        <v>48</v>
      </c>
      <c r="AL116" s="219" t="s">
        <v>49</v>
      </c>
      <c r="AM116" s="219" t="s">
        <v>50</v>
      </c>
      <c r="AN116" s="219" t="s">
        <v>177</v>
      </c>
      <c r="AO116" s="219" t="s">
        <v>52</v>
      </c>
      <c r="AP116" s="219" t="s">
        <v>53</v>
      </c>
      <c r="AQ116" s="219" t="s">
        <v>54</v>
      </c>
      <c r="AT116" s="219" t="s">
        <v>43</v>
      </c>
      <c r="AU116" s="219" t="s">
        <v>44</v>
      </c>
      <c r="AV116" s="219" t="s">
        <v>45</v>
      </c>
      <c r="AW116" s="219" t="s">
        <v>46</v>
      </c>
      <c r="AX116" s="219" t="s">
        <v>47</v>
      </c>
      <c r="AY116" s="219" t="s">
        <v>48</v>
      </c>
      <c r="AZ116" s="219" t="s">
        <v>49</v>
      </c>
      <c r="BA116" s="219" t="s">
        <v>50</v>
      </c>
      <c r="BB116" s="219" t="s">
        <v>177</v>
      </c>
      <c r="BC116" s="219" t="s">
        <v>52</v>
      </c>
      <c r="BD116" s="219" t="s">
        <v>53</v>
      </c>
      <c r="BE116" s="219" t="s">
        <v>54</v>
      </c>
      <c r="BG116" s="218" t="s">
        <v>6</v>
      </c>
      <c r="BH116" s="219" t="s">
        <v>43</v>
      </c>
      <c r="BI116" s="219" t="s">
        <v>44</v>
      </c>
      <c r="BJ116" s="219" t="s">
        <v>45</v>
      </c>
      <c r="BK116" s="219" t="s">
        <v>46</v>
      </c>
      <c r="BL116" s="219" t="s">
        <v>47</v>
      </c>
      <c r="BM116" s="219" t="s">
        <v>48</v>
      </c>
      <c r="BN116" s="219" t="s">
        <v>49</v>
      </c>
      <c r="BO116" s="219" t="s">
        <v>50</v>
      </c>
      <c r="BP116" s="219" t="s">
        <v>177</v>
      </c>
      <c r="BQ116" s="219" t="s">
        <v>52</v>
      </c>
      <c r="BR116" s="219" t="s">
        <v>53</v>
      </c>
      <c r="BS116" s="219" t="s">
        <v>54</v>
      </c>
      <c r="BV116" s="219" t="s">
        <v>43</v>
      </c>
      <c r="BW116" s="219" t="s">
        <v>44</v>
      </c>
      <c r="BX116" s="219" t="s">
        <v>45</v>
      </c>
      <c r="BY116" s="219" t="s">
        <v>46</v>
      </c>
      <c r="BZ116" s="219" t="s">
        <v>47</v>
      </c>
      <c r="CA116" s="219" t="s">
        <v>48</v>
      </c>
      <c r="CB116" s="219" t="s">
        <v>49</v>
      </c>
      <c r="CC116" s="219" t="s">
        <v>50</v>
      </c>
      <c r="CD116" s="219" t="s">
        <v>177</v>
      </c>
      <c r="CE116" s="219" t="s">
        <v>52</v>
      </c>
      <c r="CF116" s="219" t="s">
        <v>53</v>
      </c>
      <c r="CG116" s="219" t="s">
        <v>54</v>
      </c>
    </row>
    <row r="117" spans="1:85" x14ac:dyDescent="0.25">
      <c r="A117" t="str">
        <f>+C114</f>
        <v>ÖZEL KUSAK</v>
      </c>
      <c r="B117" t="s">
        <v>6</v>
      </c>
      <c r="C117" s="2" t="s">
        <v>178</v>
      </c>
      <c r="D117" s="220">
        <v>16.099999999999998</v>
      </c>
      <c r="E117" s="220">
        <v>16.999999999999996</v>
      </c>
      <c r="F117" s="220">
        <v>17.600000000000001</v>
      </c>
      <c r="G117" s="230">
        <v>19.200000000000003</v>
      </c>
      <c r="H117" s="230">
        <v>21.8</v>
      </c>
      <c r="I117" s="230">
        <v>21.4</v>
      </c>
      <c r="J117" s="230">
        <v>14</v>
      </c>
      <c r="K117" s="230">
        <v>12.000000000000002</v>
      </c>
      <c r="L117" s="230">
        <v>19.445970139580339</v>
      </c>
      <c r="M117" s="220">
        <v>18.638285425245588</v>
      </c>
      <c r="N117" s="220">
        <v>17.27385460250682</v>
      </c>
      <c r="O117" s="220">
        <v>16.900523836607697</v>
      </c>
      <c r="Q117" s="2" t="s">
        <v>178</v>
      </c>
      <c r="R117" s="221">
        <v>207.33104000000003</v>
      </c>
      <c r="S117" s="221">
        <v>304.58400000000006</v>
      </c>
      <c r="T117" s="221">
        <v>331.02271999999999</v>
      </c>
      <c r="U117" s="221">
        <v>260.16795000000002</v>
      </c>
      <c r="V117" s="221">
        <v>251.94</v>
      </c>
      <c r="W117" s="221">
        <v>184.68</v>
      </c>
      <c r="X117" s="220">
        <v>187.21080000000001</v>
      </c>
      <c r="Y117" s="220">
        <v>93.605400000000003</v>
      </c>
      <c r="Z117" s="220">
        <v>215.93946260390857</v>
      </c>
      <c r="AA117" s="220">
        <v>159.24465769837423</v>
      </c>
      <c r="AB117" s="220">
        <v>204.47963316124773</v>
      </c>
      <c r="AC117" s="220">
        <v>225.80208000000002</v>
      </c>
      <c r="AE117" s="2" t="s">
        <v>178</v>
      </c>
      <c r="AF117" s="220">
        <f t="shared" ref="AF117:AQ121" si="274">+D117</f>
        <v>16.099999999999998</v>
      </c>
      <c r="AG117" s="220">
        <f t="shared" si="274"/>
        <v>16.999999999999996</v>
      </c>
      <c r="AH117" s="220">
        <f t="shared" si="274"/>
        <v>17.600000000000001</v>
      </c>
      <c r="AI117" s="220">
        <f t="shared" si="274"/>
        <v>19.200000000000003</v>
      </c>
      <c r="AJ117" s="220">
        <f t="shared" si="274"/>
        <v>21.8</v>
      </c>
      <c r="AK117" s="220">
        <f t="shared" si="274"/>
        <v>21.4</v>
      </c>
      <c r="AL117" s="220">
        <f t="shared" si="274"/>
        <v>14</v>
      </c>
      <c r="AM117" s="220">
        <f t="shared" si="274"/>
        <v>12.000000000000002</v>
      </c>
      <c r="AN117" s="220">
        <f t="shared" si="274"/>
        <v>19.445970139580339</v>
      </c>
      <c r="AO117" s="220">
        <f t="shared" si="274"/>
        <v>18.638285425245588</v>
      </c>
      <c r="AP117" s="220">
        <f t="shared" si="274"/>
        <v>17.27385460250682</v>
      </c>
      <c r="AQ117" s="220">
        <f t="shared" si="274"/>
        <v>16.900523836607697</v>
      </c>
      <c r="AS117" s="2" t="s">
        <v>178</v>
      </c>
      <c r="AT117" s="220">
        <f t="shared" ref="AT117:BE121" si="275">+R117</f>
        <v>207.33104000000003</v>
      </c>
      <c r="AU117" s="220">
        <f t="shared" si="275"/>
        <v>304.58400000000006</v>
      </c>
      <c r="AV117" s="220">
        <f t="shared" si="275"/>
        <v>331.02271999999999</v>
      </c>
      <c r="AW117" s="220">
        <f t="shared" si="275"/>
        <v>260.16795000000002</v>
      </c>
      <c r="AX117" s="220">
        <f t="shared" si="275"/>
        <v>251.94</v>
      </c>
      <c r="AY117" s="220">
        <f t="shared" si="275"/>
        <v>184.68</v>
      </c>
      <c r="AZ117" s="220">
        <f t="shared" si="275"/>
        <v>187.21080000000001</v>
      </c>
      <c r="BA117" s="220">
        <f t="shared" si="275"/>
        <v>93.605400000000003</v>
      </c>
      <c r="BB117" s="220">
        <f t="shared" si="275"/>
        <v>215.93946260390857</v>
      </c>
      <c r="BC117" s="220">
        <f t="shared" si="275"/>
        <v>159.24465769837423</v>
      </c>
      <c r="BD117" s="220">
        <f t="shared" si="275"/>
        <v>204.47963316124773</v>
      </c>
      <c r="BE117" s="220">
        <f t="shared" si="275"/>
        <v>225.80208000000002</v>
      </c>
      <c r="BG117" s="2" t="s">
        <v>178</v>
      </c>
      <c r="BH117" s="220">
        <f>+D117</f>
        <v>16.099999999999998</v>
      </c>
      <c r="BI117" s="220">
        <f t="shared" ref="BI117:BI122" si="276">+E117</f>
        <v>16.999999999999996</v>
      </c>
      <c r="BJ117" s="220">
        <f t="shared" ref="BJ117:BJ122" si="277">+F117</f>
        <v>17.600000000000001</v>
      </c>
      <c r="BK117" s="220">
        <f t="shared" ref="BK117:BK122" si="278">+G117</f>
        <v>19.200000000000003</v>
      </c>
      <c r="BL117" s="220">
        <f t="shared" ref="BL117:BL122" si="279">+H117</f>
        <v>21.8</v>
      </c>
      <c r="BM117" s="220">
        <f t="shared" ref="BM117:BM122" si="280">+I117</f>
        <v>21.4</v>
      </c>
      <c r="BN117" s="220">
        <f t="shared" ref="BN117:BN122" si="281">+J117</f>
        <v>14</v>
      </c>
      <c r="BO117" s="220">
        <f t="shared" ref="BO117:BO122" si="282">+K117</f>
        <v>12.000000000000002</v>
      </c>
      <c r="BP117" s="220">
        <f t="shared" ref="BP117:BP122" si="283">+L117</f>
        <v>19.445970139580339</v>
      </c>
      <c r="BQ117" s="220">
        <f t="shared" ref="BQ117:BQ122" si="284">+M117</f>
        <v>18.638285425245588</v>
      </c>
      <c r="BR117" s="220">
        <f t="shared" ref="BR117:BR122" si="285">+N117</f>
        <v>17.27385460250682</v>
      </c>
      <c r="BS117" s="220">
        <f t="shared" ref="BS117:BS122" si="286">+O117</f>
        <v>16.900523836607697</v>
      </c>
      <c r="BU117" s="2" t="s">
        <v>178</v>
      </c>
      <c r="BV117" s="220">
        <f>+R117</f>
        <v>207.33104000000003</v>
      </c>
      <c r="BW117" s="220">
        <f t="shared" ref="BW117:BW122" si="287">+S117</f>
        <v>304.58400000000006</v>
      </c>
      <c r="BX117" s="220">
        <f t="shared" ref="BX117:BX122" si="288">+T117</f>
        <v>331.02271999999999</v>
      </c>
      <c r="BY117" s="220">
        <f t="shared" ref="BY117:BY122" si="289">+U117</f>
        <v>260.16795000000002</v>
      </c>
      <c r="BZ117" s="220">
        <f t="shared" ref="BZ117:BZ122" si="290">+V117</f>
        <v>251.94</v>
      </c>
      <c r="CA117" s="220">
        <f t="shared" ref="CA117:CA122" si="291">+W117</f>
        <v>184.68</v>
      </c>
      <c r="CB117" s="220">
        <f t="shared" ref="CB117:CB122" si="292">+X117</f>
        <v>187.21080000000001</v>
      </c>
      <c r="CC117" s="220">
        <f t="shared" ref="CC117:CC122" si="293">+Y117</f>
        <v>93.605400000000003</v>
      </c>
      <c r="CD117" s="220">
        <f t="shared" ref="CD117:CD122" si="294">+Z117</f>
        <v>215.93946260390857</v>
      </c>
      <c r="CE117" s="220">
        <f t="shared" ref="CE117:CE122" si="295">+AA117</f>
        <v>159.24465769837423</v>
      </c>
      <c r="CF117" s="220">
        <f t="shared" ref="CF117:CF122" si="296">+AB117</f>
        <v>204.47963316124773</v>
      </c>
      <c r="CG117" s="220">
        <f t="shared" ref="CG117:CG122" si="297">+AC117</f>
        <v>225.80208000000002</v>
      </c>
    </row>
    <row r="118" spans="1:85" x14ac:dyDescent="0.25">
      <c r="A118" t="str">
        <f>+C114</f>
        <v>ÖZEL KUSAK</v>
      </c>
      <c r="B118" t="s">
        <v>6</v>
      </c>
      <c r="C118" s="2" t="s">
        <v>179</v>
      </c>
      <c r="D118" s="220">
        <v>10.100000000000001</v>
      </c>
      <c r="E118" s="220">
        <v>10.100000000000001</v>
      </c>
      <c r="F118" s="220">
        <v>11</v>
      </c>
      <c r="G118" s="230">
        <v>15.2</v>
      </c>
      <c r="H118" s="230">
        <v>18.53</v>
      </c>
      <c r="I118" s="230">
        <v>16.852499999999996</v>
      </c>
      <c r="J118" s="230">
        <v>12.000000000000002</v>
      </c>
      <c r="K118" s="230">
        <v>8.8039215686274517</v>
      </c>
      <c r="L118" s="230">
        <v>15.070626858174762</v>
      </c>
      <c r="M118" s="220">
        <v>16.69990374102003</v>
      </c>
      <c r="N118" s="220">
        <v>14.047558828779467</v>
      </c>
      <c r="O118" s="220">
        <v>13.604921688469194</v>
      </c>
      <c r="Q118" s="2" t="s">
        <v>179</v>
      </c>
      <c r="R118" s="221">
        <v>223.99157000000002</v>
      </c>
      <c r="S118" s="221">
        <v>304.58400000000006</v>
      </c>
      <c r="T118" s="221">
        <v>160.33912999999998</v>
      </c>
      <c r="U118" s="221">
        <v>253.32142500000003</v>
      </c>
      <c r="V118" s="221">
        <v>245.31</v>
      </c>
      <c r="W118" s="221">
        <v>206.79300000000001</v>
      </c>
      <c r="X118" s="220">
        <v>187.21080000000001</v>
      </c>
      <c r="Y118" s="220">
        <v>98.062799999999996</v>
      </c>
      <c r="Z118" s="220">
        <v>215.93946260390857</v>
      </c>
      <c r="AA118" s="220">
        <v>159.24465769837423</v>
      </c>
      <c r="AB118" s="220">
        <v>204.47963316124773</v>
      </c>
      <c r="AC118" s="220">
        <v>225.80208000000002</v>
      </c>
      <c r="AE118" s="2" t="s">
        <v>179</v>
      </c>
      <c r="AF118" s="220">
        <f t="shared" si="274"/>
        <v>10.100000000000001</v>
      </c>
      <c r="AG118" s="220">
        <f t="shared" si="274"/>
        <v>10.100000000000001</v>
      </c>
      <c r="AH118" s="220">
        <f t="shared" si="274"/>
        <v>11</v>
      </c>
      <c r="AI118" s="220">
        <f t="shared" si="274"/>
        <v>15.2</v>
      </c>
      <c r="AJ118" s="220">
        <f t="shared" si="274"/>
        <v>18.53</v>
      </c>
      <c r="AK118" s="220">
        <f t="shared" si="274"/>
        <v>16.852499999999996</v>
      </c>
      <c r="AL118" s="220">
        <f t="shared" si="274"/>
        <v>12.000000000000002</v>
      </c>
      <c r="AM118" s="220">
        <f t="shared" si="274"/>
        <v>8.8039215686274517</v>
      </c>
      <c r="AN118" s="220">
        <f t="shared" si="274"/>
        <v>15.070626858174762</v>
      </c>
      <c r="AO118" s="220">
        <f t="shared" si="274"/>
        <v>16.69990374102003</v>
      </c>
      <c r="AP118" s="220">
        <f t="shared" si="274"/>
        <v>14.047558828779467</v>
      </c>
      <c r="AQ118" s="220">
        <f t="shared" si="274"/>
        <v>13.604921688469194</v>
      </c>
      <c r="AS118" s="2" t="s">
        <v>179</v>
      </c>
      <c r="AT118" s="220">
        <f t="shared" si="275"/>
        <v>223.99157000000002</v>
      </c>
      <c r="AU118" s="220">
        <f t="shared" si="275"/>
        <v>304.58400000000006</v>
      </c>
      <c r="AV118" s="220">
        <f t="shared" si="275"/>
        <v>160.33912999999998</v>
      </c>
      <c r="AW118" s="220">
        <f t="shared" si="275"/>
        <v>253.32142500000003</v>
      </c>
      <c r="AX118" s="220">
        <f t="shared" si="275"/>
        <v>245.31</v>
      </c>
      <c r="AY118" s="220">
        <f t="shared" si="275"/>
        <v>206.79300000000001</v>
      </c>
      <c r="AZ118" s="220">
        <f t="shared" si="275"/>
        <v>187.21080000000001</v>
      </c>
      <c r="BA118" s="220">
        <f t="shared" si="275"/>
        <v>98.062799999999996</v>
      </c>
      <c r="BB118" s="220">
        <f t="shared" si="275"/>
        <v>215.93946260390857</v>
      </c>
      <c r="BC118" s="220">
        <f t="shared" si="275"/>
        <v>159.24465769837423</v>
      </c>
      <c r="BD118" s="220">
        <f t="shared" si="275"/>
        <v>204.47963316124773</v>
      </c>
      <c r="BE118" s="220">
        <f t="shared" si="275"/>
        <v>225.80208000000002</v>
      </c>
      <c r="BG118" s="2" t="s">
        <v>179</v>
      </c>
      <c r="BH118" s="220">
        <f t="shared" ref="BH118:BH122" si="298">+D118</f>
        <v>10.100000000000001</v>
      </c>
      <c r="BI118" s="220">
        <f t="shared" si="276"/>
        <v>10.100000000000001</v>
      </c>
      <c r="BJ118" s="220">
        <f t="shared" si="277"/>
        <v>11</v>
      </c>
      <c r="BK118" s="220">
        <f t="shared" si="278"/>
        <v>15.2</v>
      </c>
      <c r="BL118" s="220">
        <f t="shared" si="279"/>
        <v>18.53</v>
      </c>
      <c r="BM118" s="220">
        <f t="shared" si="280"/>
        <v>16.852499999999996</v>
      </c>
      <c r="BN118" s="220">
        <f t="shared" si="281"/>
        <v>12.000000000000002</v>
      </c>
      <c r="BO118" s="220">
        <f t="shared" si="282"/>
        <v>8.8039215686274517</v>
      </c>
      <c r="BP118" s="220">
        <f t="shared" si="283"/>
        <v>15.070626858174762</v>
      </c>
      <c r="BQ118" s="220">
        <f t="shared" si="284"/>
        <v>16.69990374102003</v>
      </c>
      <c r="BR118" s="220">
        <f t="shared" si="285"/>
        <v>14.047558828779467</v>
      </c>
      <c r="BS118" s="220">
        <f t="shared" si="286"/>
        <v>13.604921688469194</v>
      </c>
      <c r="BU118" s="2" t="s">
        <v>179</v>
      </c>
      <c r="BV118" s="220">
        <f t="shared" ref="BV118:BV122" si="299">+R118</f>
        <v>223.99157000000002</v>
      </c>
      <c r="BW118" s="220">
        <f t="shared" si="287"/>
        <v>304.58400000000006</v>
      </c>
      <c r="BX118" s="220">
        <f t="shared" si="288"/>
        <v>160.33912999999998</v>
      </c>
      <c r="BY118" s="220">
        <f t="shared" si="289"/>
        <v>253.32142500000003</v>
      </c>
      <c r="BZ118" s="220">
        <f t="shared" si="290"/>
        <v>245.31</v>
      </c>
      <c r="CA118" s="220">
        <f t="shared" si="291"/>
        <v>206.79300000000001</v>
      </c>
      <c r="CB118" s="220">
        <f t="shared" si="292"/>
        <v>187.21080000000001</v>
      </c>
      <c r="CC118" s="220">
        <f t="shared" si="293"/>
        <v>98.062799999999996</v>
      </c>
      <c r="CD118" s="220">
        <f t="shared" si="294"/>
        <v>215.93946260390857</v>
      </c>
      <c r="CE118" s="220">
        <f t="shared" si="295"/>
        <v>159.24465769837423</v>
      </c>
      <c r="CF118" s="220">
        <f t="shared" si="296"/>
        <v>204.47963316124773</v>
      </c>
      <c r="CG118" s="220">
        <f t="shared" si="297"/>
        <v>225.80208000000002</v>
      </c>
    </row>
    <row r="119" spans="1:85" x14ac:dyDescent="0.25">
      <c r="A119" t="str">
        <f>+C114</f>
        <v>ÖZEL KUSAK</v>
      </c>
      <c r="B119" t="s">
        <v>6</v>
      </c>
      <c r="C119" s="2" t="s">
        <v>180</v>
      </c>
      <c r="D119" s="220">
        <v>9.0526785714285705</v>
      </c>
      <c r="E119" s="220">
        <v>9.1437500000000007</v>
      </c>
      <c r="F119" s="220">
        <v>11.953571428571426</v>
      </c>
      <c r="G119" s="230">
        <v>15.902040816326533</v>
      </c>
      <c r="H119" s="230">
        <v>18.551372549019614</v>
      </c>
      <c r="I119" s="230">
        <v>17.12</v>
      </c>
      <c r="J119" s="230">
        <v>10.95294117647059</v>
      </c>
      <c r="K119" s="230">
        <v>9.5098039215686292</v>
      </c>
      <c r="L119" s="230">
        <v>16.375553801751863</v>
      </c>
      <c r="M119" s="220">
        <v>19.100177703121993</v>
      </c>
      <c r="N119" s="220">
        <v>18.137547332632163</v>
      </c>
      <c r="O119" s="220">
        <v>16.811573711151855</v>
      </c>
      <c r="Q119" s="2" t="s">
        <v>180</v>
      </c>
      <c r="R119" s="221">
        <v>110.48562000000001</v>
      </c>
      <c r="S119" s="221">
        <v>182.57400000000004</v>
      </c>
      <c r="T119" s="221">
        <v>192.91020000000003</v>
      </c>
      <c r="U119" s="221">
        <v>25.357499999999998</v>
      </c>
      <c r="V119" s="221">
        <v>25.5</v>
      </c>
      <c r="W119" s="221">
        <v>24.3</v>
      </c>
      <c r="X119" s="220">
        <v>21.114000000000004</v>
      </c>
      <c r="Y119" s="220">
        <v>0</v>
      </c>
      <c r="Z119" s="220">
        <v>102.28711386500932</v>
      </c>
      <c r="AA119" s="220">
        <v>75.43167996238779</v>
      </c>
      <c r="AB119" s="220">
        <v>96.858773602696274</v>
      </c>
      <c r="AC119" s="220">
        <v>106.95888000000001</v>
      </c>
      <c r="AE119" s="2" t="s">
        <v>180</v>
      </c>
      <c r="AF119" s="220">
        <f t="shared" si="274"/>
        <v>9.0526785714285705</v>
      </c>
      <c r="AG119" s="220">
        <f t="shared" si="274"/>
        <v>9.1437500000000007</v>
      </c>
      <c r="AH119" s="220">
        <f t="shared" si="274"/>
        <v>11.953571428571426</v>
      </c>
      <c r="AI119" s="220">
        <f t="shared" si="274"/>
        <v>15.902040816326533</v>
      </c>
      <c r="AJ119" s="220">
        <f t="shared" si="274"/>
        <v>18.551372549019614</v>
      </c>
      <c r="AK119" s="220">
        <f t="shared" si="274"/>
        <v>17.12</v>
      </c>
      <c r="AL119" s="220">
        <f t="shared" si="274"/>
        <v>10.95294117647059</v>
      </c>
      <c r="AM119" s="220">
        <f t="shared" si="274"/>
        <v>9.5098039215686292</v>
      </c>
      <c r="AN119" s="220">
        <f t="shared" si="274"/>
        <v>16.375553801751863</v>
      </c>
      <c r="AO119" s="220">
        <f t="shared" si="274"/>
        <v>19.100177703121993</v>
      </c>
      <c r="AP119" s="220">
        <f t="shared" si="274"/>
        <v>18.137547332632163</v>
      </c>
      <c r="AQ119" s="220">
        <f t="shared" si="274"/>
        <v>16.811573711151855</v>
      </c>
      <c r="AS119" s="2" t="s">
        <v>180</v>
      </c>
      <c r="AT119" s="220">
        <f t="shared" si="275"/>
        <v>110.48562000000001</v>
      </c>
      <c r="AU119" s="220">
        <f t="shared" si="275"/>
        <v>182.57400000000004</v>
      </c>
      <c r="AV119" s="220">
        <f t="shared" si="275"/>
        <v>192.91020000000003</v>
      </c>
      <c r="AW119" s="220">
        <f t="shared" si="275"/>
        <v>25.357499999999998</v>
      </c>
      <c r="AX119" s="220">
        <f t="shared" si="275"/>
        <v>25.5</v>
      </c>
      <c r="AY119" s="220">
        <f t="shared" si="275"/>
        <v>24.3</v>
      </c>
      <c r="AZ119" s="220">
        <f t="shared" si="275"/>
        <v>21.114000000000004</v>
      </c>
      <c r="BA119" s="220">
        <f t="shared" si="275"/>
        <v>0</v>
      </c>
      <c r="BB119" s="220">
        <f t="shared" si="275"/>
        <v>102.28711386500932</v>
      </c>
      <c r="BC119" s="220">
        <f t="shared" si="275"/>
        <v>75.43167996238779</v>
      </c>
      <c r="BD119" s="220">
        <f t="shared" si="275"/>
        <v>96.858773602696274</v>
      </c>
      <c r="BE119" s="220">
        <f t="shared" si="275"/>
        <v>106.95888000000001</v>
      </c>
      <c r="BG119" s="2" t="s">
        <v>180</v>
      </c>
      <c r="BH119" s="220">
        <f t="shared" si="298"/>
        <v>9.0526785714285705</v>
      </c>
      <c r="BI119" s="220">
        <f t="shared" si="276"/>
        <v>9.1437500000000007</v>
      </c>
      <c r="BJ119" s="220">
        <f t="shared" si="277"/>
        <v>11.953571428571426</v>
      </c>
      <c r="BK119" s="220">
        <f t="shared" si="278"/>
        <v>15.902040816326533</v>
      </c>
      <c r="BL119" s="220">
        <f t="shared" si="279"/>
        <v>18.551372549019614</v>
      </c>
      <c r="BM119" s="220">
        <f t="shared" si="280"/>
        <v>17.12</v>
      </c>
      <c r="BN119" s="220">
        <f t="shared" si="281"/>
        <v>10.95294117647059</v>
      </c>
      <c r="BO119" s="220">
        <f t="shared" si="282"/>
        <v>9.5098039215686292</v>
      </c>
      <c r="BP119" s="220">
        <f t="shared" si="283"/>
        <v>16.375553801751863</v>
      </c>
      <c r="BQ119" s="220">
        <f t="shared" si="284"/>
        <v>19.100177703121993</v>
      </c>
      <c r="BR119" s="220">
        <f t="shared" si="285"/>
        <v>18.137547332632163</v>
      </c>
      <c r="BS119" s="220">
        <f t="shared" si="286"/>
        <v>16.811573711151855</v>
      </c>
      <c r="BU119" s="2" t="s">
        <v>180</v>
      </c>
      <c r="BV119" s="220">
        <f t="shared" si="299"/>
        <v>110.48562000000001</v>
      </c>
      <c r="BW119" s="220">
        <f t="shared" si="287"/>
        <v>182.57400000000004</v>
      </c>
      <c r="BX119" s="220">
        <f t="shared" si="288"/>
        <v>192.91020000000003</v>
      </c>
      <c r="BY119" s="220">
        <f t="shared" si="289"/>
        <v>25.357499999999998</v>
      </c>
      <c r="BZ119" s="220">
        <f t="shared" si="290"/>
        <v>25.5</v>
      </c>
      <c r="CA119" s="220">
        <f t="shared" si="291"/>
        <v>24.3</v>
      </c>
      <c r="CB119" s="220">
        <f t="shared" si="292"/>
        <v>21.114000000000004</v>
      </c>
      <c r="CC119" s="220">
        <f t="shared" si="293"/>
        <v>0</v>
      </c>
      <c r="CD119" s="220">
        <f t="shared" si="294"/>
        <v>102.28711386500932</v>
      </c>
      <c r="CE119" s="220">
        <f t="shared" si="295"/>
        <v>75.43167996238779</v>
      </c>
      <c r="CF119" s="220">
        <f t="shared" si="296"/>
        <v>96.858773602696274</v>
      </c>
      <c r="CG119" s="220">
        <f t="shared" si="297"/>
        <v>106.95888000000001</v>
      </c>
    </row>
    <row r="120" spans="1:85" x14ac:dyDescent="0.25">
      <c r="A120" t="str">
        <f>+C114</f>
        <v>ÖZEL KUSAK</v>
      </c>
      <c r="B120" t="s">
        <v>6</v>
      </c>
      <c r="C120" s="2" t="s">
        <v>181</v>
      </c>
      <c r="D120" s="220">
        <v>10.007954545454544</v>
      </c>
      <c r="E120" s="220">
        <v>10.008874999999998</v>
      </c>
      <c r="F120" s="220">
        <v>10.669624999999998</v>
      </c>
      <c r="G120" s="230">
        <v>14.995918367346938</v>
      </c>
      <c r="H120" s="230">
        <v>16.713333333333335</v>
      </c>
      <c r="I120" s="230">
        <v>15.835999999999999</v>
      </c>
      <c r="J120" s="230">
        <v>11.400000000000004</v>
      </c>
      <c r="K120" s="230">
        <v>9.0000000000000018</v>
      </c>
      <c r="L120" s="230">
        <v>13.855253724450991</v>
      </c>
      <c r="M120" s="220">
        <v>14.418111647834357</v>
      </c>
      <c r="N120" s="220">
        <v>14.423668593093193</v>
      </c>
      <c r="O120" s="220">
        <v>13.520419069286154</v>
      </c>
      <c r="Q120" s="2" t="s">
        <v>181</v>
      </c>
      <c r="R120" s="221">
        <v>223.99157000000002</v>
      </c>
      <c r="S120" s="221">
        <v>304.58400000000006</v>
      </c>
      <c r="T120" s="221">
        <v>320.67825999999997</v>
      </c>
      <c r="U120" s="221">
        <v>253.32142500000003</v>
      </c>
      <c r="V120" s="221">
        <v>254.74500000000003</v>
      </c>
      <c r="W120" s="221">
        <v>197.80200000000002</v>
      </c>
      <c r="X120" s="220">
        <v>187.21080000000001</v>
      </c>
      <c r="Y120" s="220">
        <v>93.605400000000003</v>
      </c>
      <c r="Z120" s="220">
        <v>215.93946260390857</v>
      </c>
      <c r="AA120" s="220">
        <v>159.24465769837423</v>
      </c>
      <c r="AB120" s="220">
        <v>204.47963316124773</v>
      </c>
      <c r="AC120" s="220">
        <v>225.80208000000002</v>
      </c>
      <c r="AE120" s="2" t="s">
        <v>181</v>
      </c>
      <c r="AF120" s="220">
        <f t="shared" si="274"/>
        <v>10.007954545454544</v>
      </c>
      <c r="AG120" s="220">
        <f t="shared" si="274"/>
        <v>10.008874999999998</v>
      </c>
      <c r="AH120" s="220">
        <f t="shared" si="274"/>
        <v>10.669624999999998</v>
      </c>
      <c r="AI120" s="220">
        <f t="shared" si="274"/>
        <v>14.995918367346938</v>
      </c>
      <c r="AJ120" s="220">
        <f t="shared" si="274"/>
        <v>16.713333333333335</v>
      </c>
      <c r="AK120" s="220">
        <f t="shared" si="274"/>
        <v>15.835999999999999</v>
      </c>
      <c r="AL120" s="220">
        <f t="shared" si="274"/>
        <v>11.400000000000004</v>
      </c>
      <c r="AM120" s="220">
        <f t="shared" si="274"/>
        <v>9.0000000000000018</v>
      </c>
      <c r="AN120" s="220">
        <f t="shared" si="274"/>
        <v>13.855253724450991</v>
      </c>
      <c r="AO120" s="220">
        <f t="shared" si="274"/>
        <v>14.418111647834357</v>
      </c>
      <c r="AP120" s="220">
        <f t="shared" si="274"/>
        <v>14.423668593093193</v>
      </c>
      <c r="AQ120" s="220">
        <f t="shared" si="274"/>
        <v>13.520419069286154</v>
      </c>
      <c r="AS120" s="2" t="s">
        <v>181</v>
      </c>
      <c r="AT120" s="220">
        <f t="shared" si="275"/>
        <v>223.99157000000002</v>
      </c>
      <c r="AU120" s="220">
        <f t="shared" si="275"/>
        <v>304.58400000000006</v>
      </c>
      <c r="AV120" s="220">
        <f t="shared" si="275"/>
        <v>320.67825999999997</v>
      </c>
      <c r="AW120" s="220">
        <f t="shared" si="275"/>
        <v>253.32142500000003</v>
      </c>
      <c r="AX120" s="220">
        <f t="shared" si="275"/>
        <v>254.74500000000003</v>
      </c>
      <c r="AY120" s="220">
        <f t="shared" si="275"/>
        <v>197.80200000000002</v>
      </c>
      <c r="AZ120" s="220">
        <f t="shared" si="275"/>
        <v>187.21080000000001</v>
      </c>
      <c r="BA120" s="220">
        <f t="shared" si="275"/>
        <v>93.605400000000003</v>
      </c>
      <c r="BB120" s="220">
        <f t="shared" si="275"/>
        <v>215.93946260390857</v>
      </c>
      <c r="BC120" s="220">
        <f t="shared" si="275"/>
        <v>159.24465769837423</v>
      </c>
      <c r="BD120" s="220">
        <f t="shared" si="275"/>
        <v>204.47963316124773</v>
      </c>
      <c r="BE120" s="220">
        <f t="shared" si="275"/>
        <v>225.80208000000002</v>
      </c>
      <c r="BG120" s="2" t="s">
        <v>181</v>
      </c>
      <c r="BH120" s="220">
        <f t="shared" si="298"/>
        <v>10.007954545454544</v>
      </c>
      <c r="BI120" s="220">
        <f t="shared" si="276"/>
        <v>10.008874999999998</v>
      </c>
      <c r="BJ120" s="220">
        <f t="shared" si="277"/>
        <v>10.669624999999998</v>
      </c>
      <c r="BK120" s="220">
        <f t="shared" si="278"/>
        <v>14.995918367346938</v>
      </c>
      <c r="BL120" s="220">
        <f t="shared" si="279"/>
        <v>16.713333333333335</v>
      </c>
      <c r="BM120" s="220">
        <f t="shared" si="280"/>
        <v>15.835999999999999</v>
      </c>
      <c r="BN120" s="220">
        <f t="shared" si="281"/>
        <v>11.400000000000004</v>
      </c>
      <c r="BO120" s="220">
        <f t="shared" si="282"/>
        <v>9.0000000000000018</v>
      </c>
      <c r="BP120" s="220">
        <f t="shared" si="283"/>
        <v>13.855253724450991</v>
      </c>
      <c r="BQ120" s="220">
        <f t="shared" si="284"/>
        <v>14.418111647834357</v>
      </c>
      <c r="BR120" s="220">
        <f t="shared" si="285"/>
        <v>14.423668593093193</v>
      </c>
      <c r="BS120" s="220">
        <f t="shared" si="286"/>
        <v>13.520419069286154</v>
      </c>
      <c r="BU120" s="2" t="s">
        <v>181</v>
      </c>
      <c r="BV120" s="220">
        <f t="shared" si="299"/>
        <v>223.99157000000002</v>
      </c>
      <c r="BW120" s="220">
        <f t="shared" si="287"/>
        <v>304.58400000000006</v>
      </c>
      <c r="BX120" s="220">
        <f t="shared" si="288"/>
        <v>320.67825999999997</v>
      </c>
      <c r="BY120" s="220">
        <f t="shared" si="289"/>
        <v>253.32142500000003</v>
      </c>
      <c r="BZ120" s="220">
        <f t="shared" si="290"/>
        <v>254.74500000000003</v>
      </c>
      <c r="CA120" s="220">
        <f t="shared" si="291"/>
        <v>197.80200000000002</v>
      </c>
      <c r="CB120" s="220">
        <f t="shared" si="292"/>
        <v>187.21080000000001</v>
      </c>
      <c r="CC120" s="220">
        <f t="shared" si="293"/>
        <v>93.605400000000003</v>
      </c>
      <c r="CD120" s="220">
        <f t="shared" si="294"/>
        <v>215.93946260390857</v>
      </c>
      <c r="CE120" s="220">
        <f t="shared" si="295"/>
        <v>159.24465769837423</v>
      </c>
      <c r="CF120" s="220">
        <f t="shared" si="296"/>
        <v>204.47963316124773</v>
      </c>
      <c r="CG120" s="220">
        <f t="shared" si="297"/>
        <v>225.80208000000002</v>
      </c>
    </row>
    <row r="121" spans="1:85" x14ac:dyDescent="0.25">
      <c r="A121" t="str">
        <f>+C114</f>
        <v>ÖZEL KUSAK</v>
      </c>
      <c r="B121" t="s">
        <v>6</v>
      </c>
      <c r="C121" s="2" t="s">
        <v>182</v>
      </c>
      <c r="D121" s="220">
        <v>11.605599999999999</v>
      </c>
      <c r="E121" s="220">
        <v>11.671999999999999</v>
      </c>
      <c r="F121" s="220">
        <v>11.972321428571428</v>
      </c>
      <c r="G121" s="230">
        <v>16.877551020408163</v>
      </c>
      <c r="H121" s="230">
        <v>20.71</v>
      </c>
      <c r="I121" s="230">
        <v>18.903333333333332</v>
      </c>
      <c r="J121" s="230">
        <v>12.180392156862748</v>
      </c>
      <c r="K121" s="230">
        <v>12.000000000000002</v>
      </c>
      <c r="L121" s="230">
        <v>16.170859379229967</v>
      </c>
      <c r="M121" s="220">
        <v>16.746989935778561</v>
      </c>
      <c r="N121" s="220">
        <v>16.501076896605202</v>
      </c>
      <c r="O121" s="220">
        <v>15.655222080226075</v>
      </c>
      <c r="Q121" s="2" t="s">
        <v>182</v>
      </c>
      <c r="R121" s="221">
        <v>262.60063581637229</v>
      </c>
      <c r="S121" s="221">
        <v>296.35200000000003</v>
      </c>
      <c r="T121" s="221">
        <v>161.03808000000001</v>
      </c>
      <c r="U121" s="221">
        <v>269.80380000000002</v>
      </c>
      <c r="V121" s="221">
        <v>271.32</v>
      </c>
      <c r="W121" s="221">
        <v>230.85000000000002</v>
      </c>
      <c r="X121" s="220">
        <v>187.21080000000001</v>
      </c>
      <c r="Y121" s="220">
        <v>93.605400000000003</v>
      </c>
      <c r="Z121" s="220">
        <v>215.93946260390857</v>
      </c>
      <c r="AA121" s="220">
        <v>159.24465769837423</v>
      </c>
      <c r="AB121" s="220">
        <v>204.47963316124773</v>
      </c>
      <c r="AC121" s="220">
        <v>225.80208000000002</v>
      </c>
      <c r="AE121" s="2" t="s">
        <v>182</v>
      </c>
      <c r="AF121" s="220">
        <f t="shared" si="274"/>
        <v>11.605599999999999</v>
      </c>
      <c r="AG121" s="220">
        <f t="shared" si="274"/>
        <v>11.671999999999999</v>
      </c>
      <c r="AH121" s="220">
        <f t="shared" si="274"/>
        <v>11.972321428571428</v>
      </c>
      <c r="AI121" s="220">
        <f t="shared" si="274"/>
        <v>16.877551020408163</v>
      </c>
      <c r="AJ121" s="220">
        <f t="shared" si="274"/>
        <v>20.71</v>
      </c>
      <c r="AK121" s="220">
        <f t="shared" si="274"/>
        <v>18.903333333333332</v>
      </c>
      <c r="AL121" s="220">
        <f t="shared" si="274"/>
        <v>12.180392156862748</v>
      </c>
      <c r="AM121" s="220">
        <f t="shared" si="274"/>
        <v>12.000000000000002</v>
      </c>
      <c r="AN121" s="220">
        <f t="shared" si="274"/>
        <v>16.170859379229967</v>
      </c>
      <c r="AO121" s="220">
        <f t="shared" si="274"/>
        <v>16.746989935778561</v>
      </c>
      <c r="AP121" s="220">
        <f t="shared" si="274"/>
        <v>16.501076896605202</v>
      </c>
      <c r="AQ121" s="220">
        <f t="shared" si="274"/>
        <v>15.655222080226075</v>
      </c>
      <c r="AS121" s="2" t="s">
        <v>182</v>
      </c>
      <c r="AT121" s="220">
        <f t="shared" si="275"/>
        <v>262.60063581637229</v>
      </c>
      <c r="AU121" s="220">
        <f t="shared" si="275"/>
        <v>296.35200000000003</v>
      </c>
      <c r="AV121" s="220">
        <f t="shared" si="275"/>
        <v>161.03808000000001</v>
      </c>
      <c r="AW121" s="220">
        <f t="shared" si="275"/>
        <v>269.80380000000002</v>
      </c>
      <c r="AX121" s="220">
        <f t="shared" si="275"/>
        <v>271.32</v>
      </c>
      <c r="AY121" s="220">
        <f t="shared" si="275"/>
        <v>230.85000000000002</v>
      </c>
      <c r="AZ121" s="220">
        <f t="shared" si="275"/>
        <v>187.21080000000001</v>
      </c>
      <c r="BA121" s="220">
        <f t="shared" si="275"/>
        <v>93.605400000000003</v>
      </c>
      <c r="BB121" s="220">
        <f t="shared" si="275"/>
        <v>215.93946260390857</v>
      </c>
      <c r="BC121" s="220">
        <f t="shared" si="275"/>
        <v>159.24465769837423</v>
      </c>
      <c r="BD121" s="220">
        <f t="shared" si="275"/>
        <v>204.47963316124773</v>
      </c>
      <c r="BE121" s="220">
        <f t="shared" si="275"/>
        <v>225.80208000000002</v>
      </c>
      <c r="BG121" s="2" t="s">
        <v>182</v>
      </c>
      <c r="BH121" s="220">
        <f t="shared" si="298"/>
        <v>11.605599999999999</v>
      </c>
      <c r="BI121" s="220">
        <f t="shared" si="276"/>
        <v>11.671999999999999</v>
      </c>
      <c r="BJ121" s="220">
        <f t="shared" si="277"/>
        <v>11.972321428571428</v>
      </c>
      <c r="BK121" s="220">
        <f t="shared" si="278"/>
        <v>16.877551020408163</v>
      </c>
      <c r="BL121" s="220">
        <f t="shared" si="279"/>
        <v>20.71</v>
      </c>
      <c r="BM121" s="220">
        <f t="shared" si="280"/>
        <v>18.903333333333332</v>
      </c>
      <c r="BN121" s="220">
        <f t="shared" si="281"/>
        <v>12.180392156862748</v>
      </c>
      <c r="BO121" s="220">
        <f t="shared" si="282"/>
        <v>12.000000000000002</v>
      </c>
      <c r="BP121" s="220">
        <f t="shared" si="283"/>
        <v>16.170859379229967</v>
      </c>
      <c r="BQ121" s="220">
        <f t="shared" si="284"/>
        <v>16.746989935778561</v>
      </c>
      <c r="BR121" s="220">
        <f t="shared" si="285"/>
        <v>16.501076896605202</v>
      </c>
      <c r="BS121" s="220">
        <f t="shared" si="286"/>
        <v>15.655222080226075</v>
      </c>
      <c r="BU121" s="2" t="s">
        <v>182</v>
      </c>
      <c r="BV121" s="220">
        <f t="shared" si="299"/>
        <v>262.60063581637229</v>
      </c>
      <c r="BW121" s="220">
        <f t="shared" si="287"/>
        <v>296.35200000000003</v>
      </c>
      <c r="BX121" s="220">
        <f t="shared" si="288"/>
        <v>161.03808000000001</v>
      </c>
      <c r="BY121" s="220">
        <f t="shared" si="289"/>
        <v>269.80380000000002</v>
      </c>
      <c r="BZ121" s="220">
        <f t="shared" si="290"/>
        <v>271.32</v>
      </c>
      <c r="CA121" s="220">
        <f t="shared" si="291"/>
        <v>230.85000000000002</v>
      </c>
      <c r="CB121" s="220">
        <f t="shared" si="292"/>
        <v>187.21080000000001</v>
      </c>
      <c r="CC121" s="220">
        <f t="shared" si="293"/>
        <v>93.605400000000003</v>
      </c>
      <c r="CD121" s="220">
        <f t="shared" si="294"/>
        <v>215.93946260390857</v>
      </c>
      <c r="CE121" s="220">
        <f t="shared" si="295"/>
        <v>159.24465769837423</v>
      </c>
      <c r="CF121" s="220">
        <f t="shared" si="296"/>
        <v>204.47963316124773</v>
      </c>
      <c r="CG121" s="220">
        <f t="shared" si="297"/>
        <v>225.80208000000002</v>
      </c>
    </row>
    <row r="122" spans="1:85" x14ac:dyDescent="0.25">
      <c r="A122" t="str">
        <f>+C114</f>
        <v>ÖZEL KUSAK</v>
      </c>
      <c r="B122" t="s">
        <v>6</v>
      </c>
      <c r="C122" s="2" t="s">
        <v>183</v>
      </c>
      <c r="D122" s="220">
        <v>10</v>
      </c>
      <c r="E122" s="220"/>
      <c r="F122" s="220">
        <v>9.9999999999999982</v>
      </c>
      <c r="G122" s="230">
        <v>13.55265306122449</v>
      </c>
      <c r="H122" s="230">
        <v>15.31129411764706</v>
      </c>
      <c r="I122" s="230">
        <v>12.554666666666664</v>
      </c>
      <c r="J122" s="230">
        <v>0</v>
      </c>
      <c r="K122" s="230">
        <v>0</v>
      </c>
      <c r="L122" s="230">
        <v>10.030026703573016</v>
      </c>
      <c r="M122" s="220">
        <v>13.25525430571742</v>
      </c>
      <c r="N122" s="220">
        <v>13.513381913053195</v>
      </c>
      <c r="O122" s="220">
        <v>10.311972438809203</v>
      </c>
      <c r="Q122" s="2" t="s">
        <v>183</v>
      </c>
      <c r="R122" s="221"/>
      <c r="S122" s="221">
        <v>0</v>
      </c>
      <c r="T122" s="221">
        <v>0</v>
      </c>
      <c r="U122" s="221">
        <v>0</v>
      </c>
      <c r="V122" s="221">
        <v>0</v>
      </c>
      <c r="W122" s="221">
        <v>0</v>
      </c>
      <c r="X122" s="220">
        <v>0</v>
      </c>
      <c r="Y122" s="220">
        <v>0</v>
      </c>
      <c r="Z122" s="220">
        <v>17.047852310834887</v>
      </c>
      <c r="AA122" s="220">
        <v>12.571946660397964</v>
      </c>
      <c r="AB122" s="220">
        <v>16.143128933782716</v>
      </c>
      <c r="AC122" s="220">
        <v>17.826480000000004</v>
      </c>
      <c r="AE122" s="2" t="s">
        <v>183</v>
      </c>
      <c r="AF122" s="220"/>
      <c r="AG122" s="220"/>
      <c r="AH122" s="220"/>
      <c r="AI122" s="220"/>
      <c r="AJ122" s="220"/>
      <c r="AK122" s="220"/>
      <c r="AL122" s="220"/>
      <c r="AM122" s="220"/>
      <c r="AN122" s="220"/>
      <c r="AO122" s="220"/>
      <c r="AP122" s="220"/>
      <c r="AQ122" s="220"/>
      <c r="AS122" s="2" t="s">
        <v>183</v>
      </c>
      <c r="AT122" s="221"/>
      <c r="AU122" s="221"/>
      <c r="AV122" s="221"/>
      <c r="AW122" s="221"/>
      <c r="AX122" s="221"/>
      <c r="AY122" s="221"/>
      <c r="AZ122" s="221"/>
      <c r="BA122" s="221"/>
      <c r="BB122" s="221"/>
      <c r="BC122" s="221"/>
      <c r="BD122" s="221"/>
      <c r="BE122" s="221"/>
      <c r="BG122" s="2" t="s">
        <v>183</v>
      </c>
      <c r="BH122" s="220">
        <f t="shared" si="298"/>
        <v>10</v>
      </c>
      <c r="BI122" s="220">
        <f t="shared" si="276"/>
        <v>0</v>
      </c>
      <c r="BJ122" s="220">
        <f t="shared" si="277"/>
        <v>9.9999999999999982</v>
      </c>
      <c r="BK122" s="220">
        <f t="shared" si="278"/>
        <v>13.55265306122449</v>
      </c>
      <c r="BL122" s="220">
        <f t="shared" si="279"/>
        <v>15.31129411764706</v>
      </c>
      <c r="BM122" s="220">
        <f t="shared" si="280"/>
        <v>12.554666666666664</v>
      </c>
      <c r="BN122" s="220">
        <f t="shared" si="281"/>
        <v>0</v>
      </c>
      <c r="BO122" s="220">
        <f t="shared" si="282"/>
        <v>0</v>
      </c>
      <c r="BP122" s="220">
        <f t="shared" si="283"/>
        <v>10.030026703573016</v>
      </c>
      <c r="BQ122" s="220">
        <f t="shared" si="284"/>
        <v>13.25525430571742</v>
      </c>
      <c r="BR122" s="220">
        <f t="shared" si="285"/>
        <v>13.513381913053195</v>
      </c>
      <c r="BS122" s="220">
        <f t="shared" si="286"/>
        <v>10.311972438809203</v>
      </c>
      <c r="BU122" s="2" t="s">
        <v>183</v>
      </c>
      <c r="BV122" s="220">
        <f t="shared" si="299"/>
        <v>0</v>
      </c>
      <c r="BW122" s="220">
        <f t="shared" si="287"/>
        <v>0</v>
      </c>
      <c r="BX122" s="220">
        <f t="shared" si="288"/>
        <v>0</v>
      </c>
      <c r="BY122" s="220">
        <f t="shared" si="289"/>
        <v>0</v>
      </c>
      <c r="BZ122" s="220">
        <f t="shared" si="290"/>
        <v>0</v>
      </c>
      <c r="CA122" s="220">
        <f t="shared" si="291"/>
        <v>0</v>
      </c>
      <c r="CB122" s="220">
        <f t="shared" si="292"/>
        <v>0</v>
      </c>
      <c r="CC122" s="220">
        <f t="shared" si="293"/>
        <v>0</v>
      </c>
      <c r="CD122" s="220">
        <f t="shared" si="294"/>
        <v>17.047852310834887</v>
      </c>
      <c r="CE122" s="220">
        <f t="shared" si="295"/>
        <v>12.571946660397964</v>
      </c>
      <c r="CF122" s="220">
        <f t="shared" si="296"/>
        <v>16.143128933782716</v>
      </c>
      <c r="CG122" s="220">
        <f t="shared" si="297"/>
        <v>17.826480000000004</v>
      </c>
    </row>
    <row r="123" spans="1:85" x14ac:dyDescent="0.25">
      <c r="A123" t="str">
        <f>+C114</f>
        <v>ÖZEL KUSAK</v>
      </c>
      <c r="B123" t="s">
        <v>6</v>
      </c>
      <c r="C123" s="2" t="s">
        <v>184</v>
      </c>
      <c r="D123" s="220">
        <v>6.7321428571428577</v>
      </c>
      <c r="E123" s="220"/>
      <c r="F123" s="220">
        <v>8.1875</v>
      </c>
      <c r="G123" s="220">
        <v>10.504897959183673</v>
      </c>
      <c r="H123" s="220">
        <v>12.412107843137255</v>
      </c>
      <c r="I123" s="230">
        <v>11.518847222222222</v>
      </c>
      <c r="J123" s="220">
        <v>8.7807843137254906</v>
      </c>
      <c r="K123" s="220">
        <v>5.7058823529411766</v>
      </c>
      <c r="L123" s="220">
        <v>12.281665351313899</v>
      </c>
      <c r="M123" s="220">
        <v>16.994000910427154</v>
      </c>
      <c r="N123" s="220">
        <v>13.336154862311165</v>
      </c>
      <c r="O123" s="220">
        <v>9.3358731148154614</v>
      </c>
      <c r="Q123" s="2" t="s">
        <v>184</v>
      </c>
      <c r="R123" s="221"/>
      <c r="S123" s="221">
        <v>0</v>
      </c>
      <c r="T123" s="221">
        <v>0</v>
      </c>
      <c r="U123" s="221">
        <v>55.786500000000004</v>
      </c>
      <c r="V123" s="221">
        <v>56.1</v>
      </c>
      <c r="W123" s="221">
        <v>53.46</v>
      </c>
      <c r="X123" s="220">
        <v>54.192599999999999</v>
      </c>
      <c r="Y123" s="220">
        <v>27.096299999999999</v>
      </c>
      <c r="Z123" s="220">
        <v>62.508791806394584</v>
      </c>
      <c r="AA123" s="220">
        <v>46.097137754792541</v>
      </c>
      <c r="AB123" s="220">
        <v>59.191472757203286</v>
      </c>
      <c r="AC123" s="220">
        <v>65.363759999999999</v>
      </c>
      <c r="AE123" s="2" t="s">
        <v>184</v>
      </c>
      <c r="AF123" s="220"/>
      <c r="AG123" s="220"/>
      <c r="AH123" s="220"/>
      <c r="AI123" s="220"/>
      <c r="AJ123" s="220"/>
      <c r="AK123" s="220"/>
      <c r="AL123" s="220"/>
      <c r="AM123" s="220"/>
      <c r="AN123" s="220"/>
      <c r="AO123" s="220"/>
      <c r="AP123" s="220"/>
      <c r="AQ123" s="220"/>
      <c r="AS123" s="2" t="s">
        <v>184</v>
      </c>
      <c r="AT123" s="221"/>
      <c r="AU123" s="221"/>
      <c r="AV123" s="221"/>
      <c r="AW123" s="221"/>
      <c r="AX123" s="221"/>
      <c r="AY123" s="221"/>
      <c r="AZ123" s="221"/>
      <c r="BA123" s="221"/>
      <c r="BB123" s="221"/>
      <c r="BC123" s="221"/>
      <c r="BD123" s="221"/>
      <c r="BE123" s="221"/>
      <c r="BG123" s="2" t="s">
        <v>184</v>
      </c>
      <c r="BH123" s="220"/>
      <c r="BI123" s="220"/>
      <c r="BJ123" s="220"/>
      <c r="BK123" s="220"/>
      <c r="BL123" s="220"/>
      <c r="BM123" s="220"/>
      <c r="BN123" s="220"/>
      <c r="BO123" s="220"/>
      <c r="BP123" s="220"/>
      <c r="BQ123" s="220"/>
      <c r="BR123" s="220"/>
      <c r="BS123" s="220"/>
      <c r="BU123" s="2" t="s">
        <v>184</v>
      </c>
      <c r="BV123" s="221"/>
      <c r="BW123" s="221"/>
      <c r="BX123" s="221"/>
      <c r="BY123" s="221"/>
      <c r="BZ123" s="221"/>
      <c r="CA123" s="221"/>
      <c r="CB123" s="221"/>
      <c r="CC123" s="221"/>
      <c r="CD123" s="221"/>
      <c r="CE123" s="221"/>
      <c r="CF123" s="221"/>
      <c r="CG123" s="221"/>
    </row>
    <row r="124" spans="1:85" x14ac:dyDescent="0.25">
      <c r="A124" t="str">
        <f>+C114</f>
        <v>ÖZEL KUSAK</v>
      </c>
      <c r="B124" t="s">
        <v>6</v>
      </c>
      <c r="C124" s="2" t="s">
        <v>185</v>
      </c>
      <c r="D124" s="220">
        <v>7.2270000000000003</v>
      </c>
      <c r="E124" s="220"/>
      <c r="F124" s="220"/>
      <c r="G124" s="230"/>
      <c r="H124" s="230"/>
      <c r="I124" s="230"/>
      <c r="J124" s="230"/>
      <c r="K124" s="230"/>
      <c r="L124" s="230">
        <v>11.821102900639625</v>
      </c>
      <c r="M124" s="220">
        <v>10.547798107102805</v>
      </c>
      <c r="N124" s="220">
        <v>10.925713036085575</v>
      </c>
      <c r="O124" s="220">
        <v>9.8627899105424319</v>
      </c>
      <c r="Q124" s="2" t="s">
        <v>185</v>
      </c>
      <c r="R124" s="221"/>
      <c r="S124" s="221">
        <v>0</v>
      </c>
      <c r="T124" s="221">
        <v>0</v>
      </c>
      <c r="U124" s="221"/>
      <c r="V124" s="221"/>
      <c r="W124" s="221"/>
      <c r="X124" s="220"/>
      <c r="Y124" s="220">
        <v>0</v>
      </c>
      <c r="Z124" s="220">
        <v>68.19140924333955</v>
      </c>
      <c r="AA124" s="220">
        <v>50.287786641591858</v>
      </c>
      <c r="AB124" s="220">
        <v>64.572515735130864</v>
      </c>
      <c r="AC124" s="220">
        <v>71.305920000000015</v>
      </c>
      <c r="AE124" s="2" t="s">
        <v>185</v>
      </c>
      <c r="AF124" s="220"/>
      <c r="AG124" s="220"/>
      <c r="AH124" s="220"/>
      <c r="AI124" s="220"/>
      <c r="AJ124" s="220"/>
      <c r="AK124" s="220"/>
      <c r="AL124" s="220"/>
      <c r="AM124" s="220"/>
      <c r="AN124" s="220"/>
      <c r="AO124" s="220"/>
      <c r="AP124" s="220"/>
      <c r="AQ124" s="220"/>
      <c r="AS124" s="2" t="s">
        <v>185</v>
      </c>
      <c r="AT124" s="221"/>
      <c r="AU124" s="221"/>
      <c r="AV124" s="221"/>
      <c r="AW124" s="221"/>
      <c r="AX124" s="221"/>
      <c r="AY124" s="221"/>
      <c r="AZ124" s="221"/>
      <c r="BA124" s="221"/>
      <c r="BB124" s="221"/>
      <c r="BC124" s="221"/>
      <c r="BD124" s="221"/>
      <c r="BE124" s="221"/>
      <c r="BG124" s="2" t="s">
        <v>185</v>
      </c>
      <c r="BH124" s="220"/>
      <c r="BI124" s="220"/>
      <c r="BJ124" s="220"/>
      <c r="BK124" s="220"/>
      <c r="BL124" s="220"/>
      <c r="BM124" s="220"/>
      <c r="BN124" s="220"/>
      <c r="BO124" s="220"/>
      <c r="BP124" s="220"/>
      <c r="BQ124" s="220"/>
      <c r="BR124" s="220"/>
      <c r="BS124" s="220"/>
      <c r="BU124" s="2" t="s">
        <v>185</v>
      </c>
      <c r="BV124" s="221"/>
      <c r="BW124" s="221"/>
      <c r="BX124" s="221"/>
      <c r="BY124" s="221"/>
      <c r="BZ124" s="221"/>
      <c r="CA124" s="221"/>
      <c r="CB124" s="221"/>
      <c r="CC124" s="221"/>
      <c r="CD124" s="221"/>
      <c r="CE124" s="221"/>
      <c r="CF124" s="221"/>
      <c r="CG124" s="221"/>
    </row>
    <row r="125" spans="1:85" x14ac:dyDescent="0.25">
      <c r="A125" t="str">
        <f>+C114</f>
        <v>ÖZEL KUSAK</v>
      </c>
      <c r="B125" t="s">
        <v>6</v>
      </c>
      <c r="C125" s="2" t="s">
        <v>186</v>
      </c>
      <c r="D125" s="220"/>
      <c r="E125" s="220"/>
      <c r="F125" s="220"/>
      <c r="G125" s="220"/>
      <c r="H125" s="220"/>
      <c r="I125" s="230"/>
      <c r="J125" s="220"/>
      <c r="K125" s="220"/>
      <c r="L125" s="220">
        <v>13.561005492075763</v>
      </c>
      <c r="M125" s="220">
        <v>9.6557170628846496</v>
      </c>
      <c r="N125" s="220">
        <v>12.568937159364051</v>
      </c>
      <c r="O125" s="220">
        <v>10.092045029763465</v>
      </c>
      <c r="Q125" s="2" t="s">
        <v>186</v>
      </c>
      <c r="R125" s="221"/>
      <c r="S125" s="221">
        <v>0</v>
      </c>
      <c r="T125" s="221">
        <v>0</v>
      </c>
      <c r="U125" s="221"/>
      <c r="V125" s="221"/>
      <c r="W125" s="221"/>
      <c r="X125" s="220"/>
      <c r="Y125" s="220"/>
      <c r="Z125" s="220">
        <v>22.730469747779846</v>
      </c>
      <c r="AA125" s="220">
        <v>16.762595547197286</v>
      </c>
      <c r="AB125" s="220">
        <v>21.524171911710283</v>
      </c>
      <c r="AC125" s="220">
        <v>23.768640000000001</v>
      </c>
      <c r="AE125" s="2" t="s">
        <v>186</v>
      </c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S125" s="2" t="s">
        <v>186</v>
      </c>
      <c r="AT125" s="221"/>
      <c r="AU125" s="221"/>
      <c r="AV125" s="221"/>
      <c r="AW125" s="221"/>
      <c r="AX125" s="221"/>
      <c r="AY125" s="221"/>
      <c r="AZ125" s="221"/>
      <c r="BA125" s="221"/>
      <c r="BB125" s="221"/>
      <c r="BC125" s="221"/>
      <c r="BD125" s="221"/>
      <c r="BE125" s="221"/>
      <c r="BG125" s="2" t="s">
        <v>186</v>
      </c>
      <c r="BH125" s="220"/>
      <c r="BI125" s="220"/>
      <c r="BJ125" s="220"/>
      <c r="BK125" s="220"/>
      <c r="BL125" s="220"/>
      <c r="BM125" s="220"/>
      <c r="BN125" s="220"/>
      <c r="BO125" s="220"/>
      <c r="BP125" s="220"/>
      <c r="BQ125" s="220"/>
      <c r="BR125" s="220"/>
      <c r="BS125" s="220"/>
      <c r="BU125" s="2" t="s">
        <v>186</v>
      </c>
      <c r="BV125" s="221"/>
      <c r="BW125" s="221"/>
      <c r="BX125" s="221"/>
      <c r="BY125" s="221"/>
      <c r="BZ125" s="221"/>
      <c r="CA125" s="221"/>
      <c r="CB125" s="221"/>
      <c r="CC125" s="221"/>
      <c r="CD125" s="221"/>
      <c r="CE125" s="221"/>
      <c r="CF125" s="221"/>
      <c r="CG125" s="221"/>
    </row>
    <row r="126" spans="1:85" x14ac:dyDescent="0.25">
      <c r="A126" t="str">
        <f>+C114</f>
        <v>ÖZEL KUSAK</v>
      </c>
      <c r="B126" t="s">
        <v>6</v>
      </c>
      <c r="C126" s="2" t="s">
        <v>203</v>
      </c>
      <c r="D126" s="220"/>
      <c r="E126" s="220"/>
      <c r="F126" s="220"/>
      <c r="G126" s="220"/>
      <c r="H126" s="220"/>
      <c r="I126" s="220"/>
      <c r="J126" s="220"/>
      <c r="K126" s="220"/>
      <c r="L126" s="220">
        <v>25.203000773008736</v>
      </c>
      <c r="M126" s="220">
        <v>26.440001939595923</v>
      </c>
      <c r="N126" s="220">
        <v>32.769320095288755</v>
      </c>
      <c r="O126" s="220">
        <v>27.200012047282748</v>
      </c>
      <c r="Q126" s="2"/>
      <c r="R126" s="221"/>
      <c r="S126" s="221"/>
      <c r="T126" s="221"/>
      <c r="U126" s="220"/>
      <c r="V126" s="220"/>
      <c r="W126" s="220"/>
      <c r="X126" s="220"/>
      <c r="Y126" s="220"/>
      <c r="Z126" s="220"/>
      <c r="AA126" s="220"/>
      <c r="AB126" s="220"/>
      <c r="AC126" s="220"/>
      <c r="AE126" s="2" t="s">
        <v>203</v>
      </c>
      <c r="AF126" s="220"/>
      <c r="AG126" s="220"/>
      <c r="AH126" s="220"/>
      <c r="AI126" s="220"/>
      <c r="AJ126" s="220"/>
      <c r="AK126" s="220"/>
      <c r="AL126" s="220"/>
      <c r="AM126" s="220"/>
      <c r="AN126" s="220"/>
      <c r="AO126" s="220"/>
      <c r="AP126" s="220"/>
      <c r="AQ126" s="220"/>
      <c r="AS126" s="2"/>
      <c r="AT126" s="221"/>
      <c r="AU126" s="221"/>
      <c r="AV126" s="221"/>
      <c r="AW126" s="220"/>
      <c r="AX126" s="220"/>
      <c r="AY126" s="220"/>
      <c r="AZ126" s="220"/>
      <c r="BA126" s="220"/>
      <c r="BB126" s="220"/>
      <c r="BC126" s="220"/>
      <c r="BD126" s="220"/>
      <c r="BE126" s="220"/>
      <c r="BG126" s="2" t="s">
        <v>203</v>
      </c>
      <c r="BH126" s="220"/>
      <c r="BI126" s="220"/>
      <c r="BJ126" s="220"/>
      <c r="BK126" s="220"/>
      <c r="BL126" s="220"/>
      <c r="BM126" s="220"/>
      <c r="BN126" s="220"/>
      <c r="BO126" s="220"/>
      <c r="BP126" s="220"/>
      <c r="BQ126" s="220"/>
      <c r="BR126" s="220"/>
      <c r="BS126" s="220"/>
      <c r="BU126" s="2"/>
      <c r="BV126" s="221"/>
      <c r="BW126" s="221"/>
      <c r="BX126" s="221"/>
      <c r="BY126" s="220"/>
      <c r="BZ126" s="220"/>
      <c r="CA126" s="220"/>
      <c r="CB126" s="220"/>
      <c r="CC126" s="220"/>
      <c r="CD126" s="220"/>
      <c r="CE126" s="220"/>
      <c r="CF126" s="220"/>
      <c r="CG126" s="220"/>
    </row>
    <row r="127" spans="1:85" x14ac:dyDescent="0.25">
      <c r="A127" t="str">
        <f>+C114</f>
        <v>ÖZEL KUSAK</v>
      </c>
      <c r="B127" t="s">
        <v>6</v>
      </c>
      <c r="C127" s="2" t="s">
        <v>204</v>
      </c>
      <c r="D127" s="220"/>
      <c r="E127" s="220"/>
      <c r="F127" s="220"/>
      <c r="G127" s="220"/>
      <c r="H127" s="220"/>
      <c r="I127" s="220"/>
      <c r="J127" s="220"/>
      <c r="K127" s="220"/>
      <c r="L127" s="220"/>
      <c r="M127" s="220"/>
      <c r="N127" s="220"/>
      <c r="O127" s="220"/>
      <c r="Q127" s="2"/>
      <c r="R127" s="221"/>
      <c r="S127" s="221"/>
      <c r="T127" s="221"/>
      <c r="U127" s="220"/>
      <c r="V127" s="220"/>
      <c r="W127" s="220"/>
      <c r="X127" s="220"/>
      <c r="Y127" s="220"/>
      <c r="Z127" s="220"/>
      <c r="AA127" s="220"/>
      <c r="AB127" s="220"/>
      <c r="AC127" s="220"/>
      <c r="AE127" s="2" t="s">
        <v>204</v>
      </c>
      <c r="AF127" s="220"/>
      <c r="AG127" s="220"/>
      <c r="AH127" s="220"/>
      <c r="AI127" s="220"/>
      <c r="AJ127" s="220"/>
      <c r="AK127" s="220"/>
      <c r="AL127" s="220"/>
      <c r="AM127" s="220"/>
      <c r="AN127" s="220"/>
      <c r="AO127" s="220"/>
      <c r="AP127" s="220"/>
      <c r="AQ127" s="220"/>
      <c r="AS127" s="2"/>
      <c r="AT127" s="221"/>
      <c r="AU127" s="221"/>
      <c r="AV127" s="221"/>
      <c r="AW127" s="220"/>
      <c r="AX127" s="220"/>
      <c r="AY127" s="220"/>
      <c r="AZ127" s="220"/>
      <c r="BA127" s="220"/>
      <c r="BB127" s="220"/>
      <c r="BC127" s="220"/>
      <c r="BD127" s="220"/>
      <c r="BE127" s="220"/>
      <c r="BG127" s="2" t="s">
        <v>204</v>
      </c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0"/>
      <c r="BS127" s="220"/>
      <c r="BU127" s="2"/>
      <c r="BV127" s="221"/>
      <c r="BW127" s="221"/>
      <c r="BX127" s="221"/>
      <c r="BY127" s="220"/>
      <c r="BZ127" s="220"/>
      <c r="CA127" s="220"/>
      <c r="CB127" s="220"/>
      <c r="CC127" s="220"/>
      <c r="CD127" s="220"/>
      <c r="CE127" s="220"/>
      <c r="CF127" s="220"/>
      <c r="CG127" s="220"/>
    </row>
    <row r="128" spans="1:85" x14ac:dyDescent="0.25">
      <c r="A128" t="str">
        <f>+C114</f>
        <v>ÖZEL KUSAK</v>
      </c>
      <c r="B128" t="s">
        <v>6</v>
      </c>
      <c r="C128" s="2" t="s">
        <v>205</v>
      </c>
      <c r="D128" s="220"/>
      <c r="E128" s="220"/>
      <c r="F128" s="220"/>
      <c r="G128" s="220"/>
      <c r="H128" s="220"/>
      <c r="I128" s="220"/>
      <c r="J128" s="220"/>
      <c r="K128" s="220"/>
      <c r="L128" s="220"/>
      <c r="M128" s="220"/>
      <c r="N128" s="220"/>
      <c r="O128" s="220"/>
      <c r="Q128" s="2"/>
      <c r="R128" s="221"/>
      <c r="S128" s="221"/>
      <c r="T128" s="221"/>
      <c r="U128" s="220"/>
      <c r="V128" s="220"/>
      <c r="W128" s="220"/>
      <c r="X128" s="220"/>
      <c r="Y128" s="220"/>
      <c r="Z128" s="220"/>
      <c r="AA128" s="220"/>
      <c r="AB128" s="220"/>
      <c r="AC128" s="220"/>
      <c r="AE128" s="2" t="s">
        <v>205</v>
      </c>
      <c r="AF128" s="220"/>
      <c r="AG128" s="220"/>
      <c r="AH128" s="220"/>
      <c r="AI128" s="220"/>
      <c r="AJ128" s="220"/>
      <c r="AK128" s="220"/>
      <c r="AL128" s="220"/>
      <c r="AM128" s="220"/>
      <c r="AN128" s="220"/>
      <c r="AO128" s="220"/>
      <c r="AP128" s="220"/>
      <c r="AQ128" s="220"/>
      <c r="AS128" s="2"/>
      <c r="AT128" s="221"/>
      <c r="AU128" s="221"/>
      <c r="AV128" s="221"/>
      <c r="AW128" s="220"/>
      <c r="AX128" s="220"/>
      <c r="AY128" s="220"/>
      <c r="AZ128" s="220"/>
      <c r="BA128" s="220"/>
      <c r="BB128" s="220"/>
      <c r="BC128" s="220"/>
      <c r="BD128" s="220"/>
      <c r="BE128" s="220"/>
      <c r="BG128" s="2" t="s">
        <v>205</v>
      </c>
      <c r="BH128" s="220"/>
      <c r="BI128" s="220"/>
      <c r="BJ128" s="220"/>
      <c r="BK128" s="220"/>
      <c r="BL128" s="220"/>
      <c r="BM128" s="220"/>
      <c r="BN128" s="220"/>
      <c r="BO128" s="220"/>
      <c r="BP128" s="220"/>
      <c r="BQ128" s="220"/>
      <c r="BR128" s="220"/>
      <c r="BS128" s="220"/>
      <c r="BU128" s="2"/>
      <c r="BV128" s="221"/>
      <c r="BW128" s="221"/>
      <c r="BX128" s="221"/>
      <c r="BY128" s="220"/>
      <c r="BZ128" s="220"/>
      <c r="CA128" s="220"/>
      <c r="CB128" s="220"/>
      <c r="CC128" s="220"/>
      <c r="CD128" s="220"/>
      <c r="CE128" s="220"/>
      <c r="CF128" s="220"/>
      <c r="CG128" s="220"/>
    </row>
    <row r="129" spans="1:85" x14ac:dyDescent="0.25">
      <c r="A129" t="str">
        <f>+C114</f>
        <v>ÖZEL KUSAK</v>
      </c>
      <c r="B129" t="s">
        <v>6</v>
      </c>
      <c r="C129" s="2" t="s">
        <v>206</v>
      </c>
      <c r="D129" s="220"/>
      <c r="E129" s="220"/>
      <c r="F129" s="220"/>
      <c r="G129" s="220"/>
      <c r="H129" s="220"/>
      <c r="I129" s="220"/>
      <c r="J129" s="220"/>
      <c r="K129" s="220"/>
      <c r="L129" s="220"/>
      <c r="M129" s="220"/>
      <c r="N129" s="220"/>
      <c r="O129" s="220"/>
      <c r="Q129" s="2"/>
      <c r="R129" s="221"/>
      <c r="S129" s="221"/>
      <c r="T129" s="221"/>
      <c r="U129" s="220"/>
      <c r="V129" s="220"/>
      <c r="W129" s="220"/>
      <c r="X129" s="220"/>
      <c r="Y129" s="220"/>
      <c r="Z129" s="220"/>
      <c r="AA129" s="220"/>
      <c r="AB129" s="220"/>
      <c r="AC129" s="220"/>
      <c r="AE129" s="2" t="s">
        <v>206</v>
      </c>
      <c r="AF129" s="220"/>
      <c r="AG129" s="220"/>
      <c r="AH129" s="220"/>
      <c r="AI129" s="220"/>
      <c r="AJ129" s="220"/>
      <c r="AK129" s="220"/>
      <c r="AL129" s="220"/>
      <c r="AM129" s="220"/>
      <c r="AN129" s="220"/>
      <c r="AO129" s="220"/>
      <c r="AP129" s="220"/>
      <c r="AQ129" s="220"/>
      <c r="AS129" s="2"/>
      <c r="AT129" s="221"/>
      <c r="AU129" s="221"/>
      <c r="AV129" s="221"/>
      <c r="AW129" s="220"/>
      <c r="AX129" s="220"/>
      <c r="AY129" s="220"/>
      <c r="AZ129" s="220"/>
      <c r="BA129" s="220"/>
      <c r="BB129" s="220"/>
      <c r="BC129" s="220"/>
      <c r="BD129" s="220"/>
      <c r="BE129" s="220"/>
      <c r="BG129" s="2" t="s">
        <v>206</v>
      </c>
      <c r="BH129" s="220"/>
      <c r="BI129" s="220"/>
      <c r="BJ129" s="220"/>
      <c r="BK129" s="220"/>
      <c r="BL129" s="220"/>
      <c r="BM129" s="220"/>
      <c r="BN129" s="220"/>
      <c r="BO129" s="220"/>
      <c r="BP129" s="220"/>
      <c r="BQ129" s="220"/>
      <c r="BR129" s="220"/>
      <c r="BS129" s="220"/>
      <c r="BU129" s="2"/>
      <c r="BV129" s="221"/>
      <c r="BW129" s="221"/>
      <c r="BX129" s="221"/>
      <c r="BY129" s="220"/>
      <c r="BZ129" s="220"/>
      <c r="CA129" s="220"/>
      <c r="CB129" s="220"/>
      <c r="CC129" s="220"/>
      <c r="CD129" s="220"/>
      <c r="CE129" s="220"/>
      <c r="CF129" s="220"/>
      <c r="CG129" s="220"/>
    </row>
    <row r="130" spans="1:85" x14ac:dyDescent="0.25">
      <c r="A130" t="str">
        <f>+C114</f>
        <v>ÖZEL KUSAK</v>
      </c>
      <c r="B130" t="s">
        <v>6</v>
      </c>
      <c r="C130" s="2" t="s">
        <v>207</v>
      </c>
      <c r="D130" s="220"/>
      <c r="E130" s="220"/>
      <c r="F130" s="220"/>
      <c r="G130" s="220"/>
      <c r="H130" s="220"/>
      <c r="I130" s="220"/>
      <c r="J130" s="220"/>
      <c r="K130" s="220"/>
      <c r="L130" s="220"/>
      <c r="M130" s="220"/>
      <c r="N130" s="220"/>
      <c r="O130" s="220"/>
      <c r="Q130" s="2"/>
      <c r="R130" s="221"/>
      <c r="S130" s="221"/>
      <c r="T130" s="221"/>
      <c r="U130" s="220"/>
      <c r="V130" s="220"/>
      <c r="W130" s="220"/>
      <c r="X130" s="220"/>
      <c r="Y130" s="220"/>
      <c r="Z130" s="220"/>
      <c r="AA130" s="220"/>
      <c r="AB130" s="220"/>
      <c r="AC130" s="220"/>
      <c r="AE130" s="2" t="s">
        <v>207</v>
      </c>
      <c r="AF130" s="220"/>
      <c r="AG130" s="220"/>
      <c r="AH130" s="220"/>
      <c r="AI130" s="220"/>
      <c r="AJ130" s="220"/>
      <c r="AK130" s="220"/>
      <c r="AL130" s="220"/>
      <c r="AM130" s="220"/>
      <c r="AN130" s="220"/>
      <c r="AO130" s="220"/>
      <c r="AP130" s="220"/>
      <c r="AQ130" s="220"/>
      <c r="AS130" s="2"/>
      <c r="AT130" s="221"/>
      <c r="AU130" s="221"/>
      <c r="AV130" s="221"/>
      <c r="AW130" s="220"/>
      <c r="AX130" s="220"/>
      <c r="AY130" s="220"/>
      <c r="AZ130" s="220"/>
      <c r="BA130" s="220"/>
      <c r="BB130" s="220"/>
      <c r="BC130" s="220"/>
      <c r="BD130" s="220"/>
      <c r="BE130" s="220"/>
      <c r="BG130" s="2" t="s">
        <v>207</v>
      </c>
      <c r="BH130" s="220"/>
      <c r="BI130" s="220"/>
      <c r="BJ130" s="220"/>
      <c r="BK130" s="220"/>
      <c r="BL130" s="220"/>
      <c r="BM130" s="220"/>
      <c r="BN130" s="220"/>
      <c r="BO130" s="220"/>
      <c r="BP130" s="220"/>
      <c r="BQ130" s="220"/>
      <c r="BR130" s="220"/>
      <c r="BS130" s="220"/>
      <c r="BU130" s="2"/>
      <c r="BV130" s="221"/>
      <c r="BW130" s="221"/>
      <c r="BX130" s="221"/>
      <c r="BY130" s="220"/>
      <c r="BZ130" s="220"/>
      <c r="CA130" s="220"/>
      <c r="CB130" s="220"/>
      <c r="CC130" s="220"/>
      <c r="CD130" s="220"/>
      <c r="CE130" s="220"/>
      <c r="CF130" s="220"/>
      <c r="CG130" s="220"/>
    </row>
    <row r="131" spans="1:85" x14ac:dyDescent="0.25">
      <c r="A131" t="str">
        <f>+C114</f>
        <v>ÖZEL KUSAK</v>
      </c>
      <c r="B131" t="s">
        <v>6</v>
      </c>
      <c r="C131" s="2" t="s">
        <v>208</v>
      </c>
      <c r="D131" s="220"/>
      <c r="E131" s="220"/>
      <c r="F131" s="220"/>
      <c r="G131" s="220"/>
      <c r="H131" s="220"/>
      <c r="I131" s="220"/>
      <c r="J131" s="220"/>
      <c r="K131" s="220"/>
      <c r="L131" s="220"/>
      <c r="M131" s="220"/>
      <c r="N131" s="220"/>
      <c r="O131" s="220"/>
      <c r="Q131" s="2"/>
      <c r="R131" s="221"/>
      <c r="S131" s="221"/>
      <c r="T131" s="221"/>
      <c r="U131" s="220"/>
      <c r="V131" s="220"/>
      <c r="W131" s="220"/>
      <c r="X131" s="220"/>
      <c r="Y131" s="220"/>
      <c r="Z131" s="220"/>
      <c r="AA131" s="220"/>
      <c r="AB131" s="220"/>
      <c r="AC131" s="220"/>
      <c r="AE131" s="2" t="s">
        <v>208</v>
      </c>
      <c r="AF131" s="220"/>
      <c r="AG131" s="220"/>
      <c r="AH131" s="220"/>
      <c r="AI131" s="220"/>
      <c r="AJ131" s="220"/>
      <c r="AK131" s="220"/>
      <c r="AL131" s="220"/>
      <c r="AM131" s="220"/>
      <c r="AN131" s="220"/>
      <c r="AO131" s="220"/>
      <c r="AP131" s="220"/>
      <c r="AQ131" s="220"/>
      <c r="AS131" s="2"/>
      <c r="AT131" s="221"/>
      <c r="AU131" s="221"/>
      <c r="AV131" s="221"/>
      <c r="AW131" s="220"/>
      <c r="AX131" s="220"/>
      <c r="AY131" s="220"/>
      <c r="AZ131" s="220"/>
      <c r="BA131" s="220"/>
      <c r="BB131" s="220"/>
      <c r="BC131" s="220"/>
      <c r="BD131" s="220"/>
      <c r="BE131" s="220"/>
      <c r="BG131" s="2" t="s">
        <v>208</v>
      </c>
      <c r="BH131" s="220"/>
      <c r="BI131" s="220"/>
      <c r="BJ131" s="220"/>
      <c r="BK131" s="220"/>
      <c r="BL131" s="220"/>
      <c r="BM131" s="220"/>
      <c r="BN131" s="220"/>
      <c r="BO131" s="220"/>
      <c r="BP131" s="220"/>
      <c r="BQ131" s="220"/>
      <c r="BR131" s="220"/>
      <c r="BS131" s="220"/>
      <c r="BU131" s="2"/>
      <c r="BV131" s="221"/>
      <c r="BW131" s="221"/>
      <c r="BX131" s="221"/>
      <c r="BY131" s="220"/>
      <c r="BZ131" s="220"/>
      <c r="CA131" s="220"/>
      <c r="CB131" s="220"/>
      <c r="CC131" s="220"/>
      <c r="CD131" s="220"/>
      <c r="CE131" s="220"/>
      <c r="CF131" s="220"/>
      <c r="CG131" s="220"/>
    </row>
    <row r="132" spans="1:85" x14ac:dyDescent="0.25">
      <c r="C132" s="222" t="s">
        <v>187</v>
      </c>
      <c r="D132" s="223">
        <f t="shared" ref="D132:O132" si="300">+IFERROR((SUMPRODUCT(D117:D125,R117:R125)/R132),0)</f>
        <v>11.561518628044906</v>
      </c>
      <c r="E132" s="223">
        <f t="shared" si="300"/>
        <v>11.798277232425583</v>
      </c>
      <c r="F132" s="223">
        <f t="shared" si="300"/>
        <v>13.07492658040317</v>
      </c>
      <c r="G132" s="223">
        <f t="shared" si="300"/>
        <v>16.271306344679441</v>
      </c>
      <c r="H132" s="223">
        <f t="shared" si="300"/>
        <v>19.081957299882799</v>
      </c>
      <c r="I132" s="223">
        <f t="shared" si="300"/>
        <v>17.780864561720037</v>
      </c>
      <c r="J132" s="223">
        <f t="shared" si="300"/>
        <v>12.120489275129351</v>
      </c>
      <c r="K132" s="223">
        <f t="shared" si="300"/>
        <v>10.116191058914175</v>
      </c>
      <c r="L132" s="223">
        <f t="shared" si="300"/>
        <v>15.543343040186274</v>
      </c>
      <c r="M132" s="223">
        <f t="shared" si="300"/>
        <v>16.314122328101014</v>
      </c>
      <c r="N132" s="223">
        <f t="shared" si="300"/>
        <v>15.30226022639931</v>
      </c>
      <c r="O132" s="223">
        <f t="shared" si="300"/>
        <v>14.314209005300405</v>
      </c>
      <c r="Q132" s="222" t="s">
        <v>187</v>
      </c>
      <c r="R132" s="224">
        <f t="shared" ref="R132:AC132" si="301">SUM(R117:R131)</f>
        <v>1028.4004358163725</v>
      </c>
      <c r="S132" s="224">
        <f t="shared" si="301"/>
        <v>1392.6780000000003</v>
      </c>
      <c r="T132" s="224">
        <f t="shared" si="301"/>
        <v>1165.98839</v>
      </c>
      <c r="U132" s="224">
        <f t="shared" si="301"/>
        <v>1117.7585999999999</v>
      </c>
      <c r="V132" s="224">
        <f t="shared" si="301"/>
        <v>1104.915</v>
      </c>
      <c r="W132" s="224">
        <f t="shared" si="301"/>
        <v>897.8850000000001</v>
      </c>
      <c r="X132" s="224">
        <f t="shared" si="301"/>
        <v>824.14980000000003</v>
      </c>
      <c r="Y132" s="224">
        <f t="shared" si="301"/>
        <v>405.9753</v>
      </c>
      <c r="Z132" s="224">
        <f t="shared" si="301"/>
        <v>1136.5234873889924</v>
      </c>
      <c r="AA132" s="224">
        <f t="shared" si="301"/>
        <v>838.12977735986442</v>
      </c>
      <c r="AB132" s="224">
        <f t="shared" si="301"/>
        <v>1076.2085955855143</v>
      </c>
      <c r="AC132" s="224">
        <f t="shared" si="301"/>
        <v>1188.432</v>
      </c>
      <c r="AE132" s="222" t="s">
        <v>187</v>
      </c>
      <c r="AF132" s="223">
        <f t="shared" ref="AF132:AQ132" si="302">+IFERROR((SUMPRODUCT(AF117:AF125,AT117:AT125)/AT132),0)</f>
        <v>11.561518628044906</v>
      </c>
      <c r="AG132" s="223">
        <f t="shared" si="302"/>
        <v>11.798277232425583</v>
      </c>
      <c r="AH132" s="223">
        <f t="shared" si="302"/>
        <v>13.07492658040317</v>
      </c>
      <c r="AI132" s="223">
        <f t="shared" si="302"/>
        <v>16.574221780402713</v>
      </c>
      <c r="AJ132" s="223">
        <f t="shared" si="302"/>
        <v>19.438720460710421</v>
      </c>
      <c r="AK132" s="223">
        <f t="shared" si="302"/>
        <v>18.177308824940045</v>
      </c>
      <c r="AL132" s="223">
        <f t="shared" si="302"/>
        <v>12.355550776069112</v>
      </c>
      <c r="AM132" s="223">
        <f t="shared" si="302"/>
        <v>10.431603229527106</v>
      </c>
      <c r="AN132" s="223">
        <f t="shared" si="302"/>
        <v>16.161076189918258</v>
      </c>
      <c r="AO132" s="223">
        <f t="shared" si="302"/>
        <v>16.887813218538707</v>
      </c>
      <c r="AP132" s="223">
        <f t="shared" si="302"/>
        <v>15.834293476381157</v>
      </c>
      <c r="AQ132" s="223">
        <f t="shared" si="302"/>
        <v>15.120527179030118</v>
      </c>
      <c r="AS132" s="222" t="s">
        <v>187</v>
      </c>
      <c r="AT132" s="224">
        <f t="shared" ref="AT132:BE132" si="303">SUM(AT117:AT131)</f>
        <v>1028.4004358163725</v>
      </c>
      <c r="AU132" s="224">
        <f t="shared" si="303"/>
        <v>1392.6780000000003</v>
      </c>
      <c r="AV132" s="224">
        <f t="shared" si="303"/>
        <v>1165.98839</v>
      </c>
      <c r="AW132" s="224">
        <f t="shared" si="303"/>
        <v>1061.9721</v>
      </c>
      <c r="AX132" s="224">
        <f t="shared" si="303"/>
        <v>1048.8150000000001</v>
      </c>
      <c r="AY132" s="224">
        <f t="shared" si="303"/>
        <v>844.42500000000007</v>
      </c>
      <c r="AZ132" s="224">
        <f t="shared" si="303"/>
        <v>769.95720000000006</v>
      </c>
      <c r="BA132" s="224">
        <f t="shared" si="303"/>
        <v>378.87900000000002</v>
      </c>
      <c r="BB132" s="224">
        <f t="shared" si="303"/>
        <v>966.04496428064363</v>
      </c>
      <c r="BC132" s="224">
        <f t="shared" si="303"/>
        <v>712.41031075588467</v>
      </c>
      <c r="BD132" s="224">
        <f t="shared" si="303"/>
        <v>914.77730624768719</v>
      </c>
      <c r="BE132" s="224">
        <f t="shared" si="303"/>
        <v>1010.1672000000001</v>
      </c>
      <c r="BG132" s="222" t="s">
        <v>187</v>
      </c>
      <c r="BH132" s="223">
        <f t="shared" ref="BH132" si="304">+IFERROR((SUMPRODUCT(BH117:BH125,BV117:BV125)/BV132),0)</f>
        <v>11.561518628044906</v>
      </c>
      <c r="BI132" s="223">
        <f t="shared" ref="BI132" si="305">+IFERROR((SUMPRODUCT(BI117:BI125,BW117:BW125)/BW132),0)</f>
        <v>11.798277232425583</v>
      </c>
      <c r="BJ132" s="223">
        <f t="shared" ref="BJ132" si="306">+IFERROR((SUMPRODUCT(BJ117:BJ125,BX117:BX125)/BX132),0)</f>
        <v>13.07492658040317</v>
      </c>
      <c r="BK132" s="223">
        <f t="shared" ref="BK132" si="307">+IFERROR((SUMPRODUCT(BK117:BK125,BY117:BY125)/BY132),0)</f>
        <v>16.574221780402713</v>
      </c>
      <c r="BL132" s="223">
        <f t="shared" ref="BL132" si="308">+IFERROR((SUMPRODUCT(BL117:BL125,BZ117:BZ125)/BZ132),0)</f>
        <v>19.438720460710421</v>
      </c>
      <c r="BM132" s="223">
        <f t="shared" ref="BM132" si="309">+IFERROR((SUMPRODUCT(BM117:BM125,CA117:CA125)/CA132),0)</f>
        <v>18.177308824940045</v>
      </c>
      <c r="BN132" s="223">
        <f t="shared" ref="BN132" si="310">+IFERROR((SUMPRODUCT(BN117:BN125,CB117:CB125)/CB132),0)</f>
        <v>12.355550776069112</v>
      </c>
      <c r="BO132" s="223">
        <f t="shared" ref="BO132" si="311">+IFERROR((SUMPRODUCT(BO117:BO125,CC117:CC125)/CC132),0)</f>
        <v>10.431603229527106</v>
      </c>
      <c r="BP132" s="223">
        <f t="shared" ref="BP132" si="312">+IFERROR((SUMPRODUCT(BP117:BP125,CD117:CD125)/CD132),0)</f>
        <v>16.054757412698397</v>
      </c>
      <c r="BQ132" s="223">
        <f t="shared" ref="BQ132" si="313">+IFERROR((SUMPRODUCT(BQ117:BQ125,CE117:CE125)/CE132),0)</f>
        <v>16.824820867449318</v>
      </c>
      <c r="BR132" s="223">
        <f t="shared" ref="BR132" si="314">+IFERROR((SUMPRODUCT(BR117:BR125,CF117:CF125)/CF132),0)</f>
        <v>15.79404645505177</v>
      </c>
      <c r="BS132" s="223">
        <f t="shared" ref="BS132" si="315">+IFERROR((SUMPRODUCT(BS117:BS125,CG117:CG125)/CG132),0)</f>
        <v>15.037141836714149</v>
      </c>
      <c r="BU132" s="222" t="s">
        <v>187</v>
      </c>
      <c r="BV132" s="224">
        <f t="shared" ref="BV132:CG132" si="316">SUM(BV117:BV131)</f>
        <v>1028.4004358163725</v>
      </c>
      <c r="BW132" s="224">
        <f t="shared" si="316"/>
        <v>1392.6780000000003</v>
      </c>
      <c r="BX132" s="224">
        <f t="shared" si="316"/>
        <v>1165.98839</v>
      </c>
      <c r="BY132" s="224">
        <f t="shared" si="316"/>
        <v>1061.9721</v>
      </c>
      <c r="BZ132" s="224">
        <f t="shared" si="316"/>
        <v>1048.8150000000001</v>
      </c>
      <c r="CA132" s="224">
        <f t="shared" si="316"/>
        <v>844.42500000000007</v>
      </c>
      <c r="CB132" s="224">
        <f t="shared" si="316"/>
        <v>769.95720000000006</v>
      </c>
      <c r="CC132" s="224">
        <f t="shared" si="316"/>
        <v>378.87900000000002</v>
      </c>
      <c r="CD132" s="224">
        <f t="shared" si="316"/>
        <v>983.09281659147848</v>
      </c>
      <c r="CE132" s="224">
        <f t="shared" si="316"/>
        <v>724.98225741628266</v>
      </c>
      <c r="CF132" s="224">
        <f t="shared" si="316"/>
        <v>930.92043518146988</v>
      </c>
      <c r="CG132" s="224">
        <f t="shared" si="316"/>
        <v>1027.99368</v>
      </c>
    </row>
    <row r="133" spans="1:85" x14ac:dyDescent="0.25">
      <c r="C133" s="270" t="s">
        <v>126</v>
      </c>
      <c r="D133" s="360"/>
      <c r="E133" s="360"/>
      <c r="F133" s="360"/>
      <c r="G133" s="360"/>
      <c r="H133" s="360"/>
      <c r="I133" s="360"/>
      <c r="J133" s="360"/>
      <c r="K133" s="360"/>
      <c r="L133" s="358"/>
      <c r="M133" s="358"/>
      <c r="N133" s="360"/>
      <c r="O133" s="360"/>
      <c r="R133" s="360"/>
      <c r="S133" s="360"/>
      <c r="T133" s="360"/>
      <c r="U133" s="360"/>
      <c r="V133" s="360"/>
      <c r="W133" s="360"/>
      <c r="X133" s="360"/>
      <c r="Y133" s="360"/>
      <c r="Z133" s="358"/>
      <c r="AA133" s="358"/>
      <c r="AB133" s="360"/>
      <c r="AC133" s="360"/>
      <c r="AE133" s="270" t="s">
        <v>126</v>
      </c>
      <c r="AF133" s="360"/>
      <c r="AG133" s="360"/>
      <c r="AH133" s="360"/>
      <c r="AI133" s="360"/>
      <c r="AJ133" s="360"/>
      <c r="AK133" s="360"/>
      <c r="AN133" s="203"/>
      <c r="AO133" s="203"/>
      <c r="AT133"/>
      <c r="AU133"/>
      <c r="AV133"/>
      <c r="AW133"/>
      <c r="AX133"/>
      <c r="AY133"/>
      <c r="AZ133"/>
      <c r="BA133"/>
      <c r="BB133" s="203"/>
      <c r="BC133" s="203"/>
      <c r="BD133"/>
      <c r="BE133"/>
      <c r="BG133" s="270"/>
      <c r="BO133" s="360"/>
      <c r="BP133" s="358"/>
      <c r="BQ133" s="358"/>
      <c r="BR133" s="360"/>
      <c r="BS133" s="360"/>
      <c r="BV133" s="360"/>
      <c r="BW133" s="360"/>
      <c r="BX133" s="360"/>
      <c r="BY133" s="360"/>
      <c r="BZ133" s="360"/>
      <c r="CA133" s="360"/>
      <c r="CB133" s="360"/>
      <c r="CC133" s="360"/>
      <c r="CD133" s="358"/>
      <c r="CE133" s="358"/>
      <c r="CF133" s="360"/>
      <c r="CG133" s="360"/>
    </row>
    <row r="134" spans="1:85" x14ac:dyDescent="0.25">
      <c r="C134" s="218" t="s">
        <v>7</v>
      </c>
      <c r="D134" s="219" t="s">
        <v>43</v>
      </c>
      <c r="E134" s="219" t="s">
        <v>44</v>
      </c>
      <c r="F134" s="219" t="s">
        <v>45</v>
      </c>
      <c r="G134" s="219" t="s">
        <v>46</v>
      </c>
      <c r="H134" s="219" t="s">
        <v>47</v>
      </c>
      <c r="I134" s="219" t="s">
        <v>48</v>
      </c>
      <c r="J134" s="219" t="s">
        <v>49</v>
      </c>
      <c r="K134" s="219" t="s">
        <v>50</v>
      </c>
      <c r="L134" s="219" t="s">
        <v>177</v>
      </c>
      <c r="M134" s="219" t="s">
        <v>52</v>
      </c>
      <c r="N134" s="219" t="s">
        <v>53</v>
      </c>
      <c r="O134" s="219" t="s">
        <v>54</v>
      </c>
      <c r="R134" s="219" t="s">
        <v>43</v>
      </c>
      <c r="S134" s="219" t="s">
        <v>44</v>
      </c>
      <c r="T134" s="219" t="s">
        <v>45</v>
      </c>
      <c r="U134" s="219" t="s">
        <v>46</v>
      </c>
      <c r="V134" s="219" t="s">
        <v>47</v>
      </c>
      <c r="W134" s="219" t="s">
        <v>48</v>
      </c>
      <c r="X134" s="219" t="s">
        <v>49</v>
      </c>
      <c r="Y134" s="219" t="s">
        <v>50</v>
      </c>
      <c r="Z134" s="219" t="s">
        <v>177</v>
      </c>
      <c r="AA134" s="219" t="s">
        <v>52</v>
      </c>
      <c r="AB134" s="219" t="s">
        <v>53</v>
      </c>
      <c r="AC134" s="219" t="s">
        <v>54</v>
      </c>
      <c r="AE134" s="218" t="s">
        <v>7</v>
      </c>
      <c r="AF134" s="219" t="s">
        <v>43</v>
      </c>
      <c r="AG134" s="219" t="s">
        <v>44</v>
      </c>
      <c r="AH134" s="219" t="s">
        <v>45</v>
      </c>
      <c r="AI134" s="219" t="s">
        <v>46</v>
      </c>
      <c r="AJ134" s="219" t="s">
        <v>47</v>
      </c>
      <c r="AK134" s="219" t="s">
        <v>48</v>
      </c>
      <c r="AL134" s="219" t="s">
        <v>49</v>
      </c>
      <c r="AM134" s="219" t="s">
        <v>50</v>
      </c>
      <c r="AN134" s="219" t="s">
        <v>177</v>
      </c>
      <c r="AO134" s="219" t="s">
        <v>52</v>
      </c>
      <c r="AP134" s="219" t="s">
        <v>53</v>
      </c>
      <c r="AQ134" s="219" t="s">
        <v>54</v>
      </c>
      <c r="AT134" s="219" t="s">
        <v>43</v>
      </c>
      <c r="AU134" s="219" t="s">
        <v>44</v>
      </c>
      <c r="AV134" s="219" t="s">
        <v>45</v>
      </c>
      <c r="AW134" s="219" t="s">
        <v>46</v>
      </c>
      <c r="AX134" s="219" t="s">
        <v>47</v>
      </c>
      <c r="AY134" s="219" t="s">
        <v>48</v>
      </c>
      <c r="AZ134" s="219" t="s">
        <v>49</v>
      </c>
      <c r="BA134" s="219" t="s">
        <v>50</v>
      </c>
      <c r="BB134" s="219" t="s">
        <v>177</v>
      </c>
      <c r="BC134" s="219" t="s">
        <v>52</v>
      </c>
      <c r="BD134" s="219" t="s">
        <v>53</v>
      </c>
      <c r="BE134" s="219" t="s">
        <v>54</v>
      </c>
      <c r="BG134" s="218" t="s">
        <v>7</v>
      </c>
      <c r="BH134" s="219" t="s">
        <v>43</v>
      </c>
      <c r="BI134" s="219" t="s">
        <v>44</v>
      </c>
      <c r="BJ134" s="219" t="s">
        <v>45</v>
      </c>
      <c r="BK134" s="219" t="s">
        <v>46</v>
      </c>
      <c r="BL134" s="219" t="s">
        <v>47</v>
      </c>
      <c r="BM134" s="219" t="s">
        <v>48</v>
      </c>
      <c r="BN134" s="219" t="s">
        <v>49</v>
      </c>
      <c r="BO134" s="219" t="s">
        <v>50</v>
      </c>
      <c r="BP134" s="219" t="s">
        <v>177</v>
      </c>
      <c r="BQ134" s="219" t="s">
        <v>52</v>
      </c>
      <c r="BR134" s="219" t="s">
        <v>53</v>
      </c>
      <c r="BS134" s="219" t="s">
        <v>54</v>
      </c>
      <c r="BV134" s="219" t="s">
        <v>43</v>
      </c>
      <c r="BW134" s="219" t="s">
        <v>44</v>
      </c>
      <c r="BX134" s="219" t="s">
        <v>45</v>
      </c>
      <c r="BY134" s="219" t="s">
        <v>46</v>
      </c>
      <c r="BZ134" s="219" t="s">
        <v>47</v>
      </c>
      <c r="CA134" s="219" t="s">
        <v>48</v>
      </c>
      <c r="CB134" s="219" t="s">
        <v>49</v>
      </c>
      <c r="CC134" s="219" t="s">
        <v>50</v>
      </c>
      <c r="CD134" s="219" t="s">
        <v>177</v>
      </c>
      <c r="CE134" s="219" t="s">
        <v>52</v>
      </c>
      <c r="CF134" s="219" t="s">
        <v>53</v>
      </c>
      <c r="CG134" s="219" t="s">
        <v>54</v>
      </c>
    </row>
    <row r="135" spans="1:85" x14ac:dyDescent="0.25">
      <c r="A135" t="str">
        <f>+C114</f>
        <v>ÖZEL KUSAK</v>
      </c>
      <c r="B135" t="s">
        <v>7</v>
      </c>
      <c r="C135" s="2" t="s">
        <v>178</v>
      </c>
      <c r="D135" s="220">
        <v>39.363636363636367</v>
      </c>
      <c r="E135" s="220">
        <v>45.954545454545453</v>
      </c>
      <c r="F135" s="220">
        <v>48.800000000000004</v>
      </c>
      <c r="G135" s="230">
        <v>55.129411764705893</v>
      </c>
      <c r="H135" s="230">
        <v>63.086530612244907</v>
      </c>
      <c r="I135" s="230">
        <v>66.619130434782619</v>
      </c>
      <c r="J135" s="230">
        <v>37.530612244897952</v>
      </c>
      <c r="K135" s="230">
        <v>24.938775510204085</v>
      </c>
      <c r="L135" s="230">
        <v>53.472506164210117</v>
      </c>
      <c r="M135" s="220">
        <v>60.632672274002054</v>
      </c>
      <c r="N135" s="220">
        <v>56.194008253779991</v>
      </c>
      <c r="O135" s="220">
        <v>52.814136989399046</v>
      </c>
      <c r="Q135" s="2" t="s">
        <v>178</v>
      </c>
      <c r="R135" s="221">
        <v>162.90296000000001</v>
      </c>
      <c r="S135" s="221">
        <v>239.31600000000003</v>
      </c>
      <c r="T135" s="221">
        <v>260.08927999999997</v>
      </c>
      <c r="U135" s="220">
        <v>270.78705000000002</v>
      </c>
      <c r="V135" s="220">
        <v>242.06</v>
      </c>
      <c r="W135" s="220">
        <v>157.32</v>
      </c>
      <c r="X135" s="220">
        <v>179.86919999999998</v>
      </c>
      <c r="Y135" s="220">
        <v>89.934599999999989</v>
      </c>
      <c r="Z135" s="220">
        <v>207.47124838414743</v>
      </c>
      <c r="AA135" s="220">
        <v>106.16310513224946</v>
      </c>
      <c r="AB135" s="220">
        <v>136.31975544083178</v>
      </c>
      <c r="AC135" s="220">
        <v>150.53471999999999</v>
      </c>
      <c r="AE135" s="2" t="s">
        <v>178</v>
      </c>
      <c r="AF135" s="220">
        <f t="shared" ref="AF135:AQ139" si="317">+D135</f>
        <v>39.363636363636367</v>
      </c>
      <c r="AG135" s="220">
        <f t="shared" si="317"/>
        <v>45.954545454545453</v>
      </c>
      <c r="AH135" s="220">
        <f t="shared" si="317"/>
        <v>48.800000000000004</v>
      </c>
      <c r="AI135" s="220">
        <f t="shared" si="317"/>
        <v>55.129411764705893</v>
      </c>
      <c r="AJ135" s="220">
        <f t="shared" si="317"/>
        <v>63.086530612244907</v>
      </c>
      <c r="AK135" s="220">
        <f t="shared" si="317"/>
        <v>66.619130434782619</v>
      </c>
      <c r="AL135" s="220">
        <f t="shared" si="317"/>
        <v>37.530612244897952</v>
      </c>
      <c r="AM135" s="220">
        <f t="shared" si="317"/>
        <v>24.938775510204085</v>
      </c>
      <c r="AN135" s="220">
        <f t="shared" si="317"/>
        <v>53.472506164210117</v>
      </c>
      <c r="AO135" s="220">
        <f t="shared" si="317"/>
        <v>60.632672274002054</v>
      </c>
      <c r="AP135" s="220">
        <f t="shared" si="317"/>
        <v>56.194008253779991</v>
      </c>
      <c r="AQ135" s="220">
        <f t="shared" si="317"/>
        <v>52.814136989399046</v>
      </c>
      <c r="AS135" s="2" t="s">
        <v>178</v>
      </c>
      <c r="AT135" s="220">
        <f t="shared" ref="AT135:BE139" si="318">+R135</f>
        <v>162.90296000000001</v>
      </c>
      <c r="AU135" s="220">
        <f t="shared" si="318"/>
        <v>239.31600000000003</v>
      </c>
      <c r="AV135" s="220">
        <f t="shared" si="318"/>
        <v>260.08927999999997</v>
      </c>
      <c r="AW135" s="220">
        <f t="shared" si="318"/>
        <v>270.78705000000002</v>
      </c>
      <c r="AX135" s="220">
        <f t="shared" si="318"/>
        <v>242.06</v>
      </c>
      <c r="AY135" s="220">
        <f t="shared" si="318"/>
        <v>157.32</v>
      </c>
      <c r="AZ135" s="220">
        <f t="shared" si="318"/>
        <v>179.86919999999998</v>
      </c>
      <c r="BA135" s="220">
        <f t="shared" si="318"/>
        <v>89.934599999999989</v>
      </c>
      <c r="BB135" s="220">
        <f t="shared" si="318"/>
        <v>207.47124838414743</v>
      </c>
      <c r="BC135" s="220">
        <f t="shared" si="318"/>
        <v>106.16310513224946</v>
      </c>
      <c r="BD135" s="220">
        <f t="shared" si="318"/>
        <v>136.31975544083178</v>
      </c>
      <c r="BE135" s="220">
        <f t="shared" si="318"/>
        <v>150.53471999999999</v>
      </c>
      <c r="BG135" s="2" t="s">
        <v>178</v>
      </c>
      <c r="BH135" s="220">
        <f>+D135</f>
        <v>39.363636363636367</v>
      </c>
      <c r="BI135" s="220">
        <f t="shared" ref="BI135:BI140" si="319">+E135</f>
        <v>45.954545454545453</v>
      </c>
      <c r="BJ135" s="220">
        <f t="shared" ref="BJ135:BJ140" si="320">+F135</f>
        <v>48.800000000000004</v>
      </c>
      <c r="BK135" s="220">
        <f t="shared" ref="BK135:BK140" si="321">+G135</f>
        <v>55.129411764705893</v>
      </c>
      <c r="BL135" s="220">
        <f t="shared" ref="BL135:BL140" si="322">+H135</f>
        <v>63.086530612244907</v>
      </c>
      <c r="BM135" s="220">
        <f t="shared" ref="BM135:BM140" si="323">+I135</f>
        <v>66.619130434782619</v>
      </c>
      <c r="BN135" s="220">
        <f t="shared" ref="BN135:BN140" si="324">+J135</f>
        <v>37.530612244897952</v>
      </c>
      <c r="BO135" s="220">
        <f t="shared" ref="BO135:BO140" si="325">+K135</f>
        <v>24.938775510204085</v>
      </c>
      <c r="BP135" s="220">
        <f t="shared" ref="BP135:BP140" si="326">+L135</f>
        <v>53.472506164210117</v>
      </c>
      <c r="BQ135" s="220">
        <f t="shared" ref="BQ135:BQ140" si="327">+M135</f>
        <v>60.632672274002054</v>
      </c>
      <c r="BR135" s="220">
        <f t="shared" ref="BR135:BR140" si="328">+N135</f>
        <v>56.194008253779991</v>
      </c>
      <c r="BS135" s="220">
        <f t="shared" ref="BS135:BS140" si="329">+O135</f>
        <v>52.814136989399046</v>
      </c>
      <c r="BU135" s="2" t="s">
        <v>178</v>
      </c>
      <c r="BV135" s="220">
        <f>+R135</f>
        <v>162.90296000000001</v>
      </c>
      <c r="BW135" s="220">
        <f t="shared" ref="BW135:BW140" si="330">+S135</f>
        <v>239.31600000000003</v>
      </c>
      <c r="BX135" s="220">
        <f t="shared" ref="BX135:BX140" si="331">+T135</f>
        <v>260.08927999999997</v>
      </c>
      <c r="BY135" s="220">
        <f t="shared" ref="BY135:BY140" si="332">+U135</f>
        <v>270.78705000000002</v>
      </c>
      <c r="BZ135" s="220">
        <f t="shared" ref="BZ135:BZ140" si="333">+V135</f>
        <v>242.06</v>
      </c>
      <c r="CA135" s="220">
        <f t="shared" ref="CA135:CA140" si="334">+W135</f>
        <v>157.32</v>
      </c>
      <c r="CB135" s="220">
        <f t="shared" ref="CB135:CB140" si="335">+X135</f>
        <v>179.86919999999998</v>
      </c>
      <c r="CC135" s="220">
        <f t="shared" ref="CC135:CC140" si="336">+Y135</f>
        <v>89.934599999999989</v>
      </c>
      <c r="CD135" s="220">
        <f t="shared" ref="CD135:CD140" si="337">+Z135</f>
        <v>207.47124838414743</v>
      </c>
      <c r="CE135" s="220">
        <f t="shared" ref="CE135:CE140" si="338">+AA135</f>
        <v>106.16310513224946</v>
      </c>
      <c r="CF135" s="220">
        <f t="shared" ref="CF135:CF140" si="339">+AB135</f>
        <v>136.31975544083178</v>
      </c>
      <c r="CG135" s="220">
        <f t="shared" ref="CG135:CG140" si="340">+AC135</f>
        <v>150.53471999999999</v>
      </c>
    </row>
    <row r="136" spans="1:85" x14ac:dyDescent="0.25">
      <c r="A136" t="str">
        <f>+C114</f>
        <v>ÖZEL KUSAK</v>
      </c>
      <c r="B136" t="s">
        <v>7</v>
      </c>
      <c r="C136" s="2" t="s">
        <v>179</v>
      </c>
      <c r="D136" s="220">
        <v>34.955555555555563</v>
      </c>
      <c r="E136" s="220">
        <v>35.56818181818182</v>
      </c>
      <c r="F136" s="220">
        <v>42.01136363636364</v>
      </c>
      <c r="G136" s="230">
        <v>57.91568627450981</v>
      </c>
      <c r="H136" s="230">
        <v>70.405102040816345</v>
      </c>
      <c r="I136" s="230">
        <v>66.421413043478267</v>
      </c>
      <c r="J136" s="230">
        <v>35.020408163265309</v>
      </c>
      <c r="K136" s="230">
        <v>27.77551020408163</v>
      </c>
      <c r="L136" s="230">
        <v>43.215567200363175</v>
      </c>
      <c r="M136" s="220">
        <v>66.895479114825932</v>
      </c>
      <c r="N136" s="220">
        <v>77.34370768980159</v>
      </c>
      <c r="O136" s="220">
        <v>58.306807236296535</v>
      </c>
      <c r="Q136" s="2" t="s">
        <v>179</v>
      </c>
      <c r="R136" s="221">
        <v>183.26583000000002</v>
      </c>
      <c r="S136" s="221">
        <v>239.31600000000003</v>
      </c>
      <c r="T136" s="221">
        <v>125.98074499999998</v>
      </c>
      <c r="U136" s="220">
        <v>263.66107500000004</v>
      </c>
      <c r="V136" s="220">
        <v>235.69</v>
      </c>
      <c r="W136" s="220">
        <v>176.15700000000001</v>
      </c>
      <c r="X136" s="220">
        <v>179.86919999999998</v>
      </c>
      <c r="Y136" s="220">
        <v>94.217200000000005</v>
      </c>
      <c r="Z136" s="220">
        <v>207.47124838414743</v>
      </c>
      <c r="AA136" s="220">
        <v>106.16310513224946</v>
      </c>
      <c r="AB136" s="220">
        <v>136.31975544083178</v>
      </c>
      <c r="AC136" s="220">
        <v>150.53471999999999</v>
      </c>
      <c r="AE136" s="2" t="s">
        <v>179</v>
      </c>
      <c r="AF136" s="220">
        <f t="shared" si="317"/>
        <v>34.955555555555563</v>
      </c>
      <c r="AG136" s="220">
        <f t="shared" si="317"/>
        <v>35.56818181818182</v>
      </c>
      <c r="AH136" s="220">
        <f t="shared" si="317"/>
        <v>42.01136363636364</v>
      </c>
      <c r="AI136" s="220">
        <f t="shared" si="317"/>
        <v>57.91568627450981</v>
      </c>
      <c r="AJ136" s="220">
        <f t="shared" si="317"/>
        <v>70.405102040816345</v>
      </c>
      <c r="AK136" s="220">
        <f t="shared" si="317"/>
        <v>66.421413043478267</v>
      </c>
      <c r="AL136" s="220">
        <f t="shared" si="317"/>
        <v>35.020408163265309</v>
      </c>
      <c r="AM136" s="220">
        <f t="shared" si="317"/>
        <v>27.77551020408163</v>
      </c>
      <c r="AN136" s="220">
        <f t="shared" si="317"/>
        <v>43.215567200363175</v>
      </c>
      <c r="AO136" s="220">
        <f t="shared" si="317"/>
        <v>66.895479114825932</v>
      </c>
      <c r="AP136" s="220">
        <f t="shared" si="317"/>
        <v>77.34370768980159</v>
      </c>
      <c r="AQ136" s="220">
        <f t="shared" si="317"/>
        <v>58.306807236296535</v>
      </c>
      <c r="AS136" s="2" t="s">
        <v>179</v>
      </c>
      <c r="AT136" s="220">
        <f t="shared" si="318"/>
        <v>183.26583000000002</v>
      </c>
      <c r="AU136" s="220">
        <f t="shared" si="318"/>
        <v>239.31600000000003</v>
      </c>
      <c r="AV136" s="220">
        <f t="shared" si="318"/>
        <v>125.98074499999998</v>
      </c>
      <c r="AW136" s="220">
        <f t="shared" si="318"/>
        <v>263.66107500000004</v>
      </c>
      <c r="AX136" s="220">
        <f t="shared" si="318"/>
        <v>235.69</v>
      </c>
      <c r="AY136" s="220">
        <f t="shared" si="318"/>
        <v>176.15700000000001</v>
      </c>
      <c r="AZ136" s="220">
        <f t="shared" si="318"/>
        <v>179.86919999999998</v>
      </c>
      <c r="BA136" s="220">
        <f t="shared" si="318"/>
        <v>94.217200000000005</v>
      </c>
      <c r="BB136" s="220">
        <f t="shared" si="318"/>
        <v>207.47124838414743</v>
      </c>
      <c r="BC136" s="220">
        <f t="shared" si="318"/>
        <v>106.16310513224946</v>
      </c>
      <c r="BD136" s="220">
        <f t="shared" si="318"/>
        <v>136.31975544083178</v>
      </c>
      <c r="BE136" s="220">
        <f t="shared" si="318"/>
        <v>150.53471999999999</v>
      </c>
      <c r="BG136" s="2" t="s">
        <v>179</v>
      </c>
      <c r="BH136" s="220">
        <f t="shared" ref="BH136:BH140" si="341">+D136</f>
        <v>34.955555555555563</v>
      </c>
      <c r="BI136" s="220">
        <f t="shared" si="319"/>
        <v>35.56818181818182</v>
      </c>
      <c r="BJ136" s="220">
        <f t="shared" si="320"/>
        <v>42.01136363636364</v>
      </c>
      <c r="BK136" s="220">
        <f t="shared" si="321"/>
        <v>57.91568627450981</v>
      </c>
      <c r="BL136" s="220">
        <f t="shared" si="322"/>
        <v>70.405102040816345</v>
      </c>
      <c r="BM136" s="220">
        <f t="shared" si="323"/>
        <v>66.421413043478267</v>
      </c>
      <c r="BN136" s="220">
        <f t="shared" si="324"/>
        <v>35.020408163265309</v>
      </c>
      <c r="BO136" s="220">
        <f t="shared" si="325"/>
        <v>27.77551020408163</v>
      </c>
      <c r="BP136" s="220">
        <f t="shared" si="326"/>
        <v>43.215567200363175</v>
      </c>
      <c r="BQ136" s="220">
        <f t="shared" si="327"/>
        <v>66.895479114825932</v>
      </c>
      <c r="BR136" s="220">
        <f t="shared" si="328"/>
        <v>77.34370768980159</v>
      </c>
      <c r="BS136" s="220">
        <f t="shared" si="329"/>
        <v>58.306807236296535</v>
      </c>
      <c r="BU136" s="2" t="s">
        <v>179</v>
      </c>
      <c r="BV136" s="220">
        <f t="shared" ref="BV136:BV140" si="342">+R136</f>
        <v>183.26583000000002</v>
      </c>
      <c r="BW136" s="220">
        <f t="shared" si="330"/>
        <v>239.31600000000003</v>
      </c>
      <c r="BX136" s="220">
        <f t="shared" si="331"/>
        <v>125.98074499999998</v>
      </c>
      <c r="BY136" s="220">
        <f t="shared" si="332"/>
        <v>263.66107500000004</v>
      </c>
      <c r="BZ136" s="220">
        <f t="shared" si="333"/>
        <v>235.69</v>
      </c>
      <c r="CA136" s="220">
        <f t="shared" si="334"/>
        <v>176.15700000000001</v>
      </c>
      <c r="CB136" s="220">
        <f t="shared" si="335"/>
        <v>179.86919999999998</v>
      </c>
      <c r="CC136" s="220">
        <f t="shared" si="336"/>
        <v>94.217200000000005</v>
      </c>
      <c r="CD136" s="220">
        <f t="shared" si="337"/>
        <v>207.47124838414743</v>
      </c>
      <c r="CE136" s="220">
        <f t="shared" si="338"/>
        <v>106.16310513224946</v>
      </c>
      <c r="CF136" s="220">
        <f t="shared" si="339"/>
        <v>136.31975544083178</v>
      </c>
      <c r="CG136" s="220">
        <f t="shared" si="340"/>
        <v>150.53471999999999</v>
      </c>
    </row>
    <row r="137" spans="1:85" x14ac:dyDescent="0.25">
      <c r="A137" t="str">
        <f>+C114</f>
        <v>ÖZEL KUSAK</v>
      </c>
      <c r="B137" t="s">
        <v>7</v>
      </c>
      <c r="C137" s="2" t="s">
        <v>180</v>
      </c>
      <c r="D137" s="220">
        <v>27.95</v>
      </c>
      <c r="E137" s="220">
        <v>28.572727272727274</v>
      </c>
      <c r="F137" s="220">
        <v>33.218181818181812</v>
      </c>
      <c r="G137" s="230">
        <v>43.888235294117642</v>
      </c>
      <c r="H137" s="230">
        <v>49.917551020408162</v>
      </c>
      <c r="I137" s="230">
        <v>47.766195652173913</v>
      </c>
      <c r="J137" s="230">
        <v>34.930612244897965</v>
      </c>
      <c r="K137" s="230">
        <v>32.122448979591837</v>
      </c>
      <c r="L137" s="230">
        <v>42.030970288010984</v>
      </c>
      <c r="M137" s="220">
        <v>47.354733212997324</v>
      </c>
      <c r="N137" s="220">
        <v>44.747238485112241</v>
      </c>
      <c r="O137" s="220">
        <v>40.861463881271895</v>
      </c>
      <c r="Q137" s="2" t="s">
        <v>180</v>
      </c>
      <c r="R137" s="221">
        <v>86.810130000000001</v>
      </c>
      <c r="S137" s="221">
        <v>143.45100000000002</v>
      </c>
      <c r="T137" s="221">
        <v>151.57230000000001</v>
      </c>
      <c r="U137" s="220">
        <v>26.392500000000002</v>
      </c>
      <c r="V137" s="220">
        <v>24.5</v>
      </c>
      <c r="W137" s="220">
        <v>20.7</v>
      </c>
      <c r="X137" s="220">
        <v>20.286000000000001</v>
      </c>
      <c r="Y137" s="220">
        <v>0</v>
      </c>
      <c r="Z137" s="220">
        <v>98.275854497754054</v>
      </c>
      <c r="AA137" s="220">
        <v>50.28778664159185</v>
      </c>
      <c r="AB137" s="220">
        <v>64.572515735130835</v>
      </c>
      <c r="AC137" s="220">
        <v>71.305919999999986</v>
      </c>
      <c r="AE137" s="2" t="s">
        <v>180</v>
      </c>
      <c r="AF137" s="220">
        <f t="shared" si="317"/>
        <v>27.95</v>
      </c>
      <c r="AG137" s="220">
        <f t="shared" si="317"/>
        <v>28.572727272727274</v>
      </c>
      <c r="AH137" s="220">
        <f t="shared" si="317"/>
        <v>33.218181818181812</v>
      </c>
      <c r="AI137" s="220">
        <f t="shared" si="317"/>
        <v>43.888235294117642</v>
      </c>
      <c r="AJ137" s="220">
        <f t="shared" si="317"/>
        <v>49.917551020408162</v>
      </c>
      <c r="AK137" s="220">
        <f t="shared" si="317"/>
        <v>47.766195652173913</v>
      </c>
      <c r="AL137" s="220">
        <f t="shared" si="317"/>
        <v>34.930612244897965</v>
      </c>
      <c r="AM137" s="220">
        <f t="shared" si="317"/>
        <v>32.122448979591837</v>
      </c>
      <c r="AN137" s="220">
        <f t="shared" si="317"/>
        <v>42.030970288010984</v>
      </c>
      <c r="AO137" s="220">
        <f t="shared" si="317"/>
        <v>47.354733212997324</v>
      </c>
      <c r="AP137" s="220">
        <f t="shared" si="317"/>
        <v>44.747238485112241</v>
      </c>
      <c r="AQ137" s="220">
        <f t="shared" si="317"/>
        <v>40.861463881271895</v>
      </c>
      <c r="AS137" s="2" t="s">
        <v>180</v>
      </c>
      <c r="AT137" s="220">
        <f t="shared" si="318"/>
        <v>86.810130000000001</v>
      </c>
      <c r="AU137" s="220">
        <f t="shared" si="318"/>
        <v>143.45100000000002</v>
      </c>
      <c r="AV137" s="220">
        <f t="shared" si="318"/>
        <v>151.57230000000001</v>
      </c>
      <c r="AW137" s="220">
        <f t="shared" si="318"/>
        <v>26.392500000000002</v>
      </c>
      <c r="AX137" s="220">
        <f t="shared" si="318"/>
        <v>24.5</v>
      </c>
      <c r="AY137" s="220">
        <f t="shared" si="318"/>
        <v>20.7</v>
      </c>
      <c r="AZ137" s="220">
        <f t="shared" si="318"/>
        <v>20.286000000000001</v>
      </c>
      <c r="BA137" s="220">
        <f t="shared" si="318"/>
        <v>0</v>
      </c>
      <c r="BB137" s="220">
        <f t="shared" si="318"/>
        <v>98.275854497754054</v>
      </c>
      <c r="BC137" s="220">
        <f t="shared" si="318"/>
        <v>50.28778664159185</v>
      </c>
      <c r="BD137" s="220">
        <f t="shared" si="318"/>
        <v>64.572515735130835</v>
      </c>
      <c r="BE137" s="220">
        <f t="shared" si="318"/>
        <v>71.305919999999986</v>
      </c>
      <c r="BG137" s="2" t="s">
        <v>180</v>
      </c>
      <c r="BH137" s="220">
        <f t="shared" si="341"/>
        <v>27.95</v>
      </c>
      <c r="BI137" s="220">
        <f t="shared" si="319"/>
        <v>28.572727272727274</v>
      </c>
      <c r="BJ137" s="220">
        <f t="shared" si="320"/>
        <v>33.218181818181812</v>
      </c>
      <c r="BK137" s="220">
        <f t="shared" si="321"/>
        <v>43.888235294117642</v>
      </c>
      <c r="BL137" s="220">
        <f t="shared" si="322"/>
        <v>49.917551020408162</v>
      </c>
      <c r="BM137" s="220">
        <f t="shared" si="323"/>
        <v>47.766195652173913</v>
      </c>
      <c r="BN137" s="220">
        <f t="shared" si="324"/>
        <v>34.930612244897965</v>
      </c>
      <c r="BO137" s="220">
        <f t="shared" si="325"/>
        <v>32.122448979591837</v>
      </c>
      <c r="BP137" s="220">
        <f t="shared" si="326"/>
        <v>42.030970288010984</v>
      </c>
      <c r="BQ137" s="220">
        <f t="shared" si="327"/>
        <v>47.354733212997324</v>
      </c>
      <c r="BR137" s="220">
        <f t="shared" si="328"/>
        <v>44.747238485112241</v>
      </c>
      <c r="BS137" s="220">
        <f t="shared" si="329"/>
        <v>40.861463881271895</v>
      </c>
      <c r="BU137" s="2" t="s">
        <v>180</v>
      </c>
      <c r="BV137" s="220">
        <f t="shared" si="342"/>
        <v>86.810130000000001</v>
      </c>
      <c r="BW137" s="220">
        <f t="shared" si="330"/>
        <v>143.45100000000002</v>
      </c>
      <c r="BX137" s="220">
        <f t="shared" si="331"/>
        <v>151.57230000000001</v>
      </c>
      <c r="BY137" s="220">
        <f t="shared" si="332"/>
        <v>26.392500000000002</v>
      </c>
      <c r="BZ137" s="220">
        <f t="shared" si="333"/>
        <v>24.5</v>
      </c>
      <c r="CA137" s="220">
        <f t="shared" si="334"/>
        <v>20.7</v>
      </c>
      <c r="CB137" s="220">
        <f t="shared" si="335"/>
        <v>20.286000000000001</v>
      </c>
      <c r="CC137" s="220">
        <f t="shared" si="336"/>
        <v>0</v>
      </c>
      <c r="CD137" s="220">
        <f t="shared" si="337"/>
        <v>98.275854497754054</v>
      </c>
      <c r="CE137" s="220">
        <f t="shared" si="338"/>
        <v>50.28778664159185</v>
      </c>
      <c r="CF137" s="220">
        <f t="shared" si="339"/>
        <v>64.572515735130835</v>
      </c>
      <c r="CG137" s="220">
        <f t="shared" si="340"/>
        <v>71.305919999999986</v>
      </c>
    </row>
    <row r="138" spans="1:85" x14ac:dyDescent="0.25">
      <c r="A138" t="str">
        <f>+C114</f>
        <v>ÖZEL KUSAK</v>
      </c>
      <c r="B138" t="s">
        <v>7</v>
      </c>
      <c r="C138" s="2" t="s">
        <v>181</v>
      </c>
      <c r="D138" s="220">
        <v>37.477222222222224</v>
      </c>
      <c r="E138" s="220">
        <v>38.575863636363636</v>
      </c>
      <c r="F138" s="220">
        <v>41.680590909090917</v>
      </c>
      <c r="G138" s="230">
        <v>56.068627450980387</v>
      </c>
      <c r="H138" s="230">
        <v>66.456632653061234</v>
      </c>
      <c r="I138" s="230">
        <v>59.699021739130437</v>
      </c>
      <c r="J138" s="230">
        <v>43.910204081632656</v>
      </c>
      <c r="K138" s="230">
        <v>35.632653061224495</v>
      </c>
      <c r="L138" s="230">
        <v>49.822288055832885</v>
      </c>
      <c r="M138" s="220">
        <v>55.215920572290059</v>
      </c>
      <c r="N138" s="220">
        <v>53.635318540783672</v>
      </c>
      <c r="O138" s="220">
        <v>50.595943235844281</v>
      </c>
      <c r="Q138" s="2" t="s">
        <v>181</v>
      </c>
      <c r="R138" s="221">
        <v>183.26583000000002</v>
      </c>
      <c r="S138" s="221">
        <v>239.31600000000003</v>
      </c>
      <c r="T138" s="221">
        <v>251.96148999999997</v>
      </c>
      <c r="U138" s="220">
        <v>263.66107500000004</v>
      </c>
      <c r="V138" s="220">
        <v>244.75500000000002</v>
      </c>
      <c r="W138" s="220">
        <v>168.49800000000002</v>
      </c>
      <c r="X138" s="220">
        <v>179.86919999999998</v>
      </c>
      <c r="Y138" s="220">
        <v>89.934599999999989</v>
      </c>
      <c r="Z138" s="220">
        <v>207.47124838414743</v>
      </c>
      <c r="AA138" s="220">
        <v>106.16310513224946</v>
      </c>
      <c r="AB138" s="220">
        <v>136.31975544083178</v>
      </c>
      <c r="AC138" s="220">
        <v>150.53471999999999</v>
      </c>
      <c r="AE138" s="2" t="s">
        <v>181</v>
      </c>
      <c r="AF138" s="220">
        <f t="shared" si="317"/>
        <v>37.477222222222224</v>
      </c>
      <c r="AG138" s="220">
        <f t="shared" si="317"/>
        <v>38.575863636363636</v>
      </c>
      <c r="AH138" s="220">
        <f t="shared" si="317"/>
        <v>41.680590909090917</v>
      </c>
      <c r="AI138" s="220">
        <f t="shared" si="317"/>
        <v>56.068627450980387</v>
      </c>
      <c r="AJ138" s="220">
        <f t="shared" si="317"/>
        <v>66.456632653061234</v>
      </c>
      <c r="AK138" s="220">
        <f t="shared" si="317"/>
        <v>59.699021739130437</v>
      </c>
      <c r="AL138" s="220">
        <f t="shared" si="317"/>
        <v>43.910204081632656</v>
      </c>
      <c r="AM138" s="220">
        <f t="shared" si="317"/>
        <v>35.632653061224495</v>
      </c>
      <c r="AN138" s="220">
        <f t="shared" si="317"/>
        <v>49.822288055832885</v>
      </c>
      <c r="AO138" s="220">
        <f t="shared" si="317"/>
        <v>55.215920572290059</v>
      </c>
      <c r="AP138" s="220">
        <f t="shared" si="317"/>
        <v>53.635318540783672</v>
      </c>
      <c r="AQ138" s="220">
        <f t="shared" si="317"/>
        <v>50.595943235844281</v>
      </c>
      <c r="AS138" s="2" t="s">
        <v>181</v>
      </c>
      <c r="AT138" s="220">
        <f t="shared" si="318"/>
        <v>183.26583000000002</v>
      </c>
      <c r="AU138" s="220">
        <f t="shared" si="318"/>
        <v>239.31600000000003</v>
      </c>
      <c r="AV138" s="220">
        <f t="shared" si="318"/>
        <v>251.96148999999997</v>
      </c>
      <c r="AW138" s="220">
        <f t="shared" si="318"/>
        <v>263.66107500000004</v>
      </c>
      <c r="AX138" s="220">
        <f t="shared" si="318"/>
        <v>244.75500000000002</v>
      </c>
      <c r="AY138" s="220">
        <f t="shared" si="318"/>
        <v>168.49800000000002</v>
      </c>
      <c r="AZ138" s="220">
        <f t="shared" si="318"/>
        <v>179.86919999999998</v>
      </c>
      <c r="BA138" s="220">
        <f t="shared" si="318"/>
        <v>89.934599999999989</v>
      </c>
      <c r="BB138" s="220">
        <f t="shared" si="318"/>
        <v>207.47124838414743</v>
      </c>
      <c r="BC138" s="220">
        <f t="shared" si="318"/>
        <v>106.16310513224946</v>
      </c>
      <c r="BD138" s="220">
        <f t="shared" si="318"/>
        <v>136.31975544083178</v>
      </c>
      <c r="BE138" s="220">
        <f t="shared" si="318"/>
        <v>150.53471999999999</v>
      </c>
      <c r="BG138" s="2" t="s">
        <v>181</v>
      </c>
      <c r="BH138" s="220">
        <f t="shared" si="341"/>
        <v>37.477222222222224</v>
      </c>
      <c r="BI138" s="220">
        <f t="shared" si="319"/>
        <v>38.575863636363636</v>
      </c>
      <c r="BJ138" s="220">
        <f t="shared" si="320"/>
        <v>41.680590909090917</v>
      </c>
      <c r="BK138" s="220">
        <f t="shared" si="321"/>
        <v>56.068627450980387</v>
      </c>
      <c r="BL138" s="220">
        <f t="shared" si="322"/>
        <v>66.456632653061234</v>
      </c>
      <c r="BM138" s="220">
        <f t="shared" si="323"/>
        <v>59.699021739130437</v>
      </c>
      <c r="BN138" s="220">
        <f t="shared" si="324"/>
        <v>43.910204081632656</v>
      </c>
      <c r="BO138" s="220">
        <f t="shared" si="325"/>
        <v>35.632653061224495</v>
      </c>
      <c r="BP138" s="220">
        <f t="shared" si="326"/>
        <v>49.822288055832885</v>
      </c>
      <c r="BQ138" s="220">
        <f t="shared" si="327"/>
        <v>55.215920572290059</v>
      </c>
      <c r="BR138" s="220">
        <f t="shared" si="328"/>
        <v>53.635318540783672</v>
      </c>
      <c r="BS138" s="220">
        <f t="shared" si="329"/>
        <v>50.595943235844281</v>
      </c>
      <c r="BU138" s="2" t="s">
        <v>181</v>
      </c>
      <c r="BV138" s="220">
        <f t="shared" si="342"/>
        <v>183.26583000000002</v>
      </c>
      <c r="BW138" s="220">
        <f t="shared" si="330"/>
        <v>239.31600000000003</v>
      </c>
      <c r="BX138" s="220">
        <f t="shared" si="331"/>
        <v>251.96148999999997</v>
      </c>
      <c r="BY138" s="220">
        <f t="shared" si="332"/>
        <v>263.66107500000004</v>
      </c>
      <c r="BZ138" s="220">
        <f t="shared" si="333"/>
        <v>244.75500000000002</v>
      </c>
      <c r="CA138" s="220">
        <f t="shared" si="334"/>
        <v>168.49800000000002</v>
      </c>
      <c r="CB138" s="220">
        <f t="shared" si="335"/>
        <v>179.86919999999998</v>
      </c>
      <c r="CC138" s="220">
        <f t="shared" si="336"/>
        <v>89.934599999999989</v>
      </c>
      <c r="CD138" s="220">
        <f t="shared" si="337"/>
        <v>207.47124838414743</v>
      </c>
      <c r="CE138" s="220">
        <f t="shared" si="338"/>
        <v>106.16310513224946</v>
      </c>
      <c r="CF138" s="220">
        <f t="shared" si="339"/>
        <v>136.31975544083178</v>
      </c>
      <c r="CG138" s="220">
        <f t="shared" si="340"/>
        <v>150.53471999999999</v>
      </c>
    </row>
    <row r="139" spans="1:85" x14ac:dyDescent="0.25">
      <c r="A139" t="str">
        <f>+C114</f>
        <v>ÖZEL KUSAK</v>
      </c>
      <c r="B139" t="s">
        <v>7</v>
      </c>
      <c r="C139" s="2" t="s">
        <v>182</v>
      </c>
      <c r="D139" s="220">
        <v>26.575963636363642</v>
      </c>
      <c r="E139" s="220">
        <v>26.77927272727273</v>
      </c>
      <c r="F139" s="220">
        <v>28.268181818181823</v>
      </c>
      <c r="G139" s="230">
        <v>38.698039215686272</v>
      </c>
      <c r="H139" s="230">
        <v>46.291632653061235</v>
      </c>
      <c r="I139" s="230">
        <v>42.6720652173913</v>
      </c>
      <c r="J139" s="230">
        <v>25.243265306122453</v>
      </c>
      <c r="K139" s="230">
        <v>23.897959183673471</v>
      </c>
      <c r="L139" s="230">
        <v>33.578761206843915</v>
      </c>
      <c r="M139" s="220">
        <v>39.904936956347356</v>
      </c>
      <c r="N139" s="220">
        <v>39.815098420975431</v>
      </c>
      <c r="O139" s="220">
        <v>34.979636835505133</v>
      </c>
      <c r="Q139" s="2" t="s">
        <v>182</v>
      </c>
      <c r="R139" s="221">
        <v>206.3290709985782</v>
      </c>
      <c r="S139" s="221">
        <v>232.84800000000001</v>
      </c>
      <c r="T139" s="221">
        <v>126.52991999999999</v>
      </c>
      <c r="U139" s="220">
        <v>280.81619999999998</v>
      </c>
      <c r="V139" s="220">
        <v>260.68</v>
      </c>
      <c r="W139" s="220">
        <v>196.65</v>
      </c>
      <c r="X139" s="220">
        <v>179.86919999999998</v>
      </c>
      <c r="Y139" s="220">
        <v>89.934599999999989</v>
      </c>
      <c r="Z139" s="220">
        <v>207.47124838414743</v>
      </c>
      <c r="AA139" s="220">
        <v>106.16310513224946</v>
      </c>
      <c r="AB139" s="220">
        <v>136.31975544083178</v>
      </c>
      <c r="AC139" s="220">
        <v>150.53471999999999</v>
      </c>
      <c r="AE139" s="2" t="s">
        <v>182</v>
      </c>
      <c r="AF139" s="220">
        <f t="shared" si="317"/>
        <v>26.575963636363642</v>
      </c>
      <c r="AG139" s="220">
        <f t="shared" si="317"/>
        <v>26.77927272727273</v>
      </c>
      <c r="AH139" s="220">
        <f t="shared" si="317"/>
        <v>28.268181818181823</v>
      </c>
      <c r="AI139" s="220">
        <f t="shared" si="317"/>
        <v>38.698039215686272</v>
      </c>
      <c r="AJ139" s="220">
        <f t="shared" si="317"/>
        <v>46.291632653061235</v>
      </c>
      <c r="AK139" s="220">
        <f t="shared" si="317"/>
        <v>42.6720652173913</v>
      </c>
      <c r="AL139" s="220">
        <f t="shared" si="317"/>
        <v>25.243265306122453</v>
      </c>
      <c r="AM139" s="220">
        <f t="shared" si="317"/>
        <v>23.897959183673471</v>
      </c>
      <c r="AN139" s="220">
        <f t="shared" si="317"/>
        <v>33.578761206843915</v>
      </c>
      <c r="AO139" s="220">
        <f t="shared" si="317"/>
        <v>39.904936956347356</v>
      </c>
      <c r="AP139" s="220">
        <f t="shared" si="317"/>
        <v>39.815098420975431</v>
      </c>
      <c r="AQ139" s="220">
        <f t="shared" si="317"/>
        <v>34.979636835505133</v>
      </c>
      <c r="AS139" s="2" t="s">
        <v>182</v>
      </c>
      <c r="AT139" s="220">
        <f t="shared" si="318"/>
        <v>206.3290709985782</v>
      </c>
      <c r="AU139" s="220">
        <f t="shared" si="318"/>
        <v>232.84800000000001</v>
      </c>
      <c r="AV139" s="220">
        <f t="shared" si="318"/>
        <v>126.52991999999999</v>
      </c>
      <c r="AW139" s="220">
        <f t="shared" si="318"/>
        <v>280.81619999999998</v>
      </c>
      <c r="AX139" s="220">
        <f t="shared" si="318"/>
        <v>260.68</v>
      </c>
      <c r="AY139" s="220">
        <f t="shared" si="318"/>
        <v>196.65</v>
      </c>
      <c r="AZ139" s="220">
        <f t="shared" si="318"/>
        <v>179.86919999999998</v>
      </c>
      <c r="BA139" s="220">
        <f t="shared" si="318"/>
        <v>89.934599999999989</v>
      </c>
      <c r="BB139" s="220">
        <f t="shared" si="318"/>
        <v>207.47124838414743</v>
      </c>
      <c r="BC139" s="220">
        <f t="shared" si="318"/>
        <v>106.16310513224946</v>
      </c>
      <c r="BD139" s="220">
        <f t="shared" si="318"/>
        <v>136.31975544083178</v>
      </c>
      <c r="BE139" s="220">
        <f t="shared" si="318"/>
        <v>150.53471999999999</v>
      </c>
      <c r="BG139" s="2" t="s">
        <v>182</v>
      </c>
      <c r="BH139" s="220">
        <f t="shared" si="341"/>
        <v>26.575963636363642</v>
      </c>
      <c r="BI139" s="220">
        <f t="shared" si="319"/>
        <v>26.77927272727273</v>
      </c>
      <c r="BJ139" s="220">
        <f t="shared" si="320"/>
        <v>28.268181818181823</v>
      </c>
      <c r="BK139" s="220">
        <f t="shared" si="321"/>
        <v>38.698039215686272</v>
      </c>
      <c r="BL139" s="220">
        <f t="shared" si="322"/>
        <v>46.291632653061235</v>
      </c>
      <c r="BM139" s="220">
        <f t="shared" si="323"/>
        <v>42.6720652173913</v>
      </c>
      <c r="BN139" s="220">
        <f t="shared" si="324"/>
        <v>25.243265306122453</v>
      </c>
      <c r="BO139" s="220">
        <f t="shared" si="325"/>
        <v>23.897959183673471</v>
      </c>
      <c r="BP139" s="220">
        <f t="shared" si="326"/>
        <v>33.578761206843915</v>
      </c>
      <c r="BQ139" s="220">
        <f t="shared" si="327"/>
        <v>39.904936956347356</v>
      </c>
      <c r="BR139" s="220">
        <f t="shared" si="328"/>
        <v>39.815098420975431</v>
      </c>
      <c r="BS139" s="220">
        <f t="shared" si="329"/>
        <v>34.979636835505133</v>
      </c>
      <c r="BU139" s="2" t="s">
        <v>182</v>
      </c>
      <c r="BV139" s="220">
        <f t="shared" si="342"/>
        <v>206.3290709985782</v>
      </c>
      <c r="BW139" s="220">
        <f t="shared" si="330"/>
        <v>232.84800000000001</v>
      </c>
      <c r="BX139" s="220">
        <f t="shared" si="331"/>
        <v>126.52991999999999</v>
      </c>
      <c r="BY139" s="220">
        <f t="shared" si="332"/>
        <v>280.81619999999998</v>
      </c>
      <c r="BZ139" s="220">
        <f t="shared" si="333"/>
        <v>260.68</v>
      </c>
      <c r="CA139" s="220">
        <f t="shared" si="334"/>
        <v>196.65</v>
      </c>
      <c r="CB139" s="220">
        <f t="shared" si="335"/>
        <v>179.86919999999998</v>
      </c>
      <c r="CC139" s="220">
        <f t="shared" si="336"/>
        <v>89.934599999999989</v>
      </c>
      <c r="CD139" s="220">
        <f t="shared" si="337"/>
        <v>207.47124838414743</v>
      </c>
      <c r="CE139" s="220">
        <f t="shared" si="338"/>
        <v>106.16310513224946</v>
      </c>
      <c r="CF139" s="220">
        <f t="shared" si="339"/>
        <v>136.31975544083178</v>
      </c>
      <c r="CG139" s="220">
        <f t="shared" si="340"/>
        <v>150.53471999999999</v>
      </c>
    </row>
    <row r="140" spans="1:85" x14ac:dyDescent="0.25">
      <c r="A140" t="str">
        <f>+C114</f>
        <v>ÖZEL KUSAK</v>
      </c>
      <c r="B140" t="s">
        <v>7</v>
      </c>
      <c r="C140" s="2" t="s">
        <v>183</v>
      </c>
      <c r="D140" s="220">
        <v>0</v>
      </c>
      <c r="E140" s="220"/>
      <c r="F140" s="220">
        <v>26.18181818181818</v>
      </c>
      <c r="G140" s="230">
        <v>38.014117647058825</v>
      </c>
      <c r="H140" s="230">
        <v>43.511020408163269</v>
      </c>
      <c r="I140" s="230">
        <v>42.651130434782601</v>
      </c>
      <c r="J140" s="230">
        <v>0</v>
      </c>
      <c r="K140" s="230">
        <v>0</v>
      </c>
      <c r="L140" s="230">
        <v>26.096715363140376</v>
      </c>
      <c r="M140" s="220">
        <v>37.227522730951051</v>
      </c>
      <c r="N140" s="220">
        <v>39.390070682729537</v>
      </c>
      <c r="O140" s="220">
        <v>29.36290457152451</v>
      </c>
      <c r="Q140" s="2" t="s">
        <v>183</v>
      </c>
      <c r="R140" s="221"/>
      <c r="S140" s="221"/>
      <c r="T140" s="221"/>
      <c r="U140" s="220">
        <v>0</v>
      </c>
      <c r="V140" s="220">
        <v>0</v>
      </c>
      <c r="W140" s="220">
        <v>0</v>
      </c>
      <c r="X140" s="220">
        <v>0</v>
      </c>
      <c r="Y140" s="220">
        <v>0</v>
      </c>
      <c r="Z140" s="220">
        <v>16.379309082959008</v>
      </c>
      <c r="AA140" s="220">
        <v>8.3812977735986411</v>
      </c>
      <c r="AB140" s="220">
        <v>10.76208595585514</v>
      </c>
      <c r="AC140" s="220">
        <v>11.884319999999999</v>
      </c>
      <c r="AE140" s="2" t="s">
        <v>183</v>
      </c>
      <c r="AF140" s="220"/>
      <c r="AG140" s="220"/>
      <c r="AH140" s="220"/>
      <c r="AI140" s="220"/>
      <c r="AJ140" s="220"/>
      <c r="AK140" s="220"/>
      <c r="AL140" s="220"/>
      <c r="AM140" s="220"/>
      <c r="AN140" s="220"/>
      <c r="AO140" s="220"/>
      <c r="AP140" s="220"/>
      <c r="AQ140" s="220"/>
      <c r="AS140" s="2" t="s">
        <v>183</v>
      </c>
      <c r="AT140" s="221"/>
      <c r="AU140" s="221"/>
      <c r="AV140" s="221"/>
      <c r="AW140" s="221"/>
      <c r="AX140" s="221"/>
      <c r="AY140" s="221"/>
      <c r="AZ140" s="221"/>
      <c r="BA140" s="221"/>
      <c r="BB140" s="221"/>
      <c r="BC140" s="221"/>
      <c r="BD140" s="221"/>
      <c r="BE140" s="221"/>
      <c r="BG140" s="2" t="s">
        <v>183</v>
      </c>
      <c r="BH140" s="220">
        <f t="shared" si="341"/>
        <v>0</v>
      </c>
      <c r="BI140" s="220">
        <f t="shared" si="319"/>
        <v>0</v>
      </c>
      <c r="BJ140" s="220">
        <f t="shared" si="320"/>
        <v>26.18181818181818</v>
      </c>
      <c r="BK140" s="220">
        <f t="shared" si="321"/>
        <v>38.014117647058825</v>
      </c>
      <c r="BL140" s="220">
        <f t="shared" si="322"/>
        <v>43.511020408163269</v>
      </c>
      <c r="BM140" s="220">
        <f t="shared" si="323"/>
        <v>42.651130434782601</v>
      </c>
      <c r="BN140" s="220">
        <f t="shared" si="324"/>
        <v>0</v>
      </c>
      <c r="BO140" s="220">
        <f t="shared" si="325"/>
        <v>0</v>
      </c>
      <c r="BP140" s="220">
        <f t="shared" si="326"/>
        <v>26.096715363140376</v>
      </c>
      <c r="BQ140" s="220">
        <f t="shared" si="327"/>
        <v>37.227522730951051</v>
      </c>
      <c r="BR140" s="220">
        <f t="shared" si="328"/>
        <v>39.390070682729537</v>
      </c>
      <c r="BS140" s="220">
        <f t="shared" si="329"/>
        <v>29.36290457152451</v>
      </c>
      <c r="BU140" s="2" t="s">
        <v>183</v>
      </c>
      <c r="BV140" s="220">
        <f t="shared" si="342"/>
        <v>0</v>
      </c>
      <c r="BW140" s="220">
        <f t="shared" si="330"/>
        <v>0</v>
      </c>
      <c r="BX140" s="220">
        <f t="shared" si="331"/>
        <v>0</v>
      </c>
      <c r="BY140" s="220">
        <f t="shared" si="332"/>
        <v>0</v>
      </c>
      <c r="BZ140" s="220">
        <f t="shared" si="333"/>
        <v>0</v>
      </c>
      <c r="CA140" s="220">
        <f t="shared" si="334"/>
        <v>0</v>
      </c>
      <c r="CB140" s="220">
        <f t="shared" si="335"/>
        <v>0</v>
      </c>
      <c r="CC140" s="220">
        <f t="shared" si="336"/>
        <v>0</v>
      </c>
      <c r="CD140" s="220">
        <f t="shared" si="337"/>
        <v>16.379309082959008</v>
      </c>
      <c r="CE140" s="220">
        <f t="shared" si="338"/>
        <v>8.3812977735986411</v>
      </c>
      <c r="CF140" s="220">
        <f t="shared" si="339"/>
        <v>10.76208595585514</v>
      </c>
      <c r="CG140" s="220">
        <f t="shared" si="340"/>
        <v>11.884319999999999</v>
      </c>
    </row>
    <row r="141" spans="1:85" x14ac:dyDescent="0.25">
      <c r="A141" t="str">
        <f>+C114</f>
        <v>ÖZEL KUSAK</v>
      </c>
      <c r="B141" t="s">
        <v>7</v>
      </c>
      <c r="C141" s="2" t="s">
        <v>184</v>
      </c>
      <c r="D141" s="220">
        <v>19.09090909090909</v>
      </c>
      <c r="E141" s="220"/>
      <c r="F141" s="220">
        <v>18.636363636363633</v>
      </c>
      <c r="G141" s="220">
        <v>24.609999999999996</v>
      </c>
      <c r="H141" s="220">
        <v>33.256122448979589</v>
      </c>
      <c r="I141" s="230">
        <v>27.178000000000004</v>
      </c>
      <c r="J141" s="220">
        <v>22.439183673469387</v>
      </c>
      <c r="K141" s="220">
        <v>16.775510204081634</v>
      </c>
      <c r="L141" s="220">
        <v>27.595096942623194</v>
      </c>
      <c r="M141" s="220">
        <v>44.169502100419862</v>
      </c>
      <c r="N141" s="220">
        <v>49.419551968835179</v>
      </c>
      <c r="O141" s="220">
        <v>33.02306823608653</v>
      </c>
      <c r="Q141" s="2" t="s">
        <v>184</v>
      </c>
      <c r="R141" s="221"/>
      <c r="S141" s="221"/>
      <c r="T141" s="221"/>
      <c r="U141" s="220">
        <v>58.063500000000005</v>
      </c>
      <c r="V141" s="220">
        <v>53.9</v>
      </c>
      <c r="W141" s="220">
        <v>45.54</v>
      </c>
      <c r="X141" s="220">
        <v>52.067399999999992</v>
      </c>
      <c r="Y141" s="220">
        <v>26.033699999999996</v>
      </c>
      <c r="Z141" s="220">
        <v>60.057466637516356</v>
      </c>
      <c r="AA141" s="220">
        <v>30.731425169861687</v>
      </c>
      <c r="AB141" s="220">
        <v>39.460981838135517</v>
      </c>
      <c r="AC141" s="220">
        <v>43.575839999999992</v>
      </c>
      <c r="AE141" s="2" t="s">
        <v>184</v>
      </c>
      <c r="AF141" s="220"/>
      <c r="AG141" s="220"/>
      <c r="AH141" s="220"/>
      <c r="AI141" s="220"/>
      <c r="AJ141" s="220"/>
      <c r="AK141" s="220"/>
      <c r="AL141" s="220"/>
      <c r="AM141" s="220"/>
      <c r="AN141" s="220"/>
      <c r="AO141" s="220"/>
      <c r="AP141" s="220"/>
      <c r="AQ141" s="220"/>
      <c r="AS141" s="2" t="s">
        <v>184</v>
      </c>
      <c r="AT141" s="221"/>
      <c r="AU141" s="221"/>
      <c r="AV141" s="221"/>
      <c r="AW141" s="221"/>
      <c r="AX141" s="221"/>
      <c r="AY141" s="221"/>
      <c r="AZ141" s="221"/>
      <c r="BA141" s="221"/>
      <c r="BB141" s="221"/>
      <c r="BC141" s="221"/>
      <c r="BD141" s="221"/>
      <c r="BE141" s="221"/>
      <c r="BG141" s="2" t="s">
        <v>184</v>
      </c>
      <c r="BH141" s="220"/>
      <c r="BI141" s="220"/>
      <c r="BJ141" s="220"/>
      <c r="BK141" s="220"/>
      <c r="BL141" s="220"/>
      <c r="BM141" s="220"/>
      <c r="BN141" s="220"/>
      <c r="BO141" s="220"/>
      <c r="BP141" s="220"/>
      <c r="BQ141" s="220"/>
      <c r="BR141" s="220"/>
      <c r="BS141" s="220"/>
      <c r="BU141" s="2" t="s">
        <v>184</v>
      </c>
      <c r="BV141" s="221"/>
      <c r="BW141" s="221"/>
      <c r="BX141" s="221"/>
      <c r="BY141" s="221"/>
      <c r="BZ141" s="221"/>
      <c r="CA141" s="221"/>
      <c r="CB141" s="221"/>
      <c r="CC141" s="221"/>
      <c r="CD141" s="221"/>
      <c r="CE141" s="221"/>
      <c r="CF141" s="221"/>
      <c r="CG141" s="221"/>
    </row>
    <row r="142" spans="1:85" x14ac:dyDescent="0.25">
      <c r="A142" t="str">
        <f>+C114</f>
        <v>ÖZEL KUSAK</v>
      </c>
      <c r="B142" t="s">
        <v>7</v>
      </c>
      <c r="C142" s="2" t="s">
        <v>185</v>
      </c>
      <c r="D142" s="220">
        <v>15.957000000000003</v>
      </c>
      <c r="E142" s="220"/>
      <c r="F142" s="220"/>
      <c r="G142" s="230"/>
      <c r="H142" s="230"/>
      <c r="I142" s="230"/>
      <c r="J142" s="230"/>
      <c r="K142" s="230"/>
      <c r="L142" s="230">
        <v>22.966002450451828</v>
      </c>
      <c r="M142" s="220">
        <v>26.059265911665737</v>
      </c>
      <c r="N142" s="220">
        <v>27.60180135432142</v>
      </c>
      <c r="O142" s="220">
        <v>21.917310912316509</v>
      </c>
      <c r="Q142" s="2" t="s">
        <v>185</v>
      </c>
      <c r="R142" s="221"/>
      <c r="S142" s="221"/>
      <c r="T142" s="221"/>
      <c r="U142" s="220"/>
      <c r="V142" s="220"/>
      <c r="W142" s="220"/>
      <c r="X142" s="220"/>
      <c r="Y142" s="220"/>
      <c r="Z142" s="220">
        <v>65.517236331836031</v>
      </c>
      <c r="AA142" s="220">
        <v>33.525191094394565</v>
      </c>
      <c r="AB142" s="220">
        <v>43.048343823420559</v>
      </c>
      <c r="AC142" s="220">
        <v>47.537279999999996</v>
      </c>
      <c r="AE142" s="2" t="s">
        <v>185</v>
      </c>
      <c r="AF142" s="220"/>
      <c r="AG142" s="220"/>
      <c r="AH142" s="220"/>
      <c r="AI142" s="220"/>
      <c r="AJ142" s="220"/>
      <c r="AK142" s="220"/>
      <c r="AL142" s="220"/>
      <c r="AM142" s="220"/>
      <c r="AN142" s="220"/>
      <c r="AO142" s="220"/>
      <c r="AP142" s="220"/>
      <c r="AQ142" s="220"/>
      <c r="AS142" s="2" t="s">
        <v>185</v>
      </c>
      <c r="AT142" s="221"/>
      <c r="AU142" s="221"/>
      <c r="AV142" s="221"/>
      <c r="AW142" s="221"/>
      <c r="AX142" s="221"/>
      <c r="AY142" s="221"/>
      <c r="AZ142" s="221"/>
      <c r="BA142" s="221"/>
      <c r="BB142" s="221"/>
      <c r="BC142" s="221"/>
      <c r="BD142" s="221"/>
      <c r="BE142" s="221"/>
      <c r="BG142" s="2" t="s">
        <v>185</v>
      </c>
      <c r="BH142" s="220"/>
      <c r="BI142" s="220"/>
      <c r="BJ142" s="220"/>
      <c r="BK142" s="220"/>
      <c r="BL142" s="220"/>
      <c r="BM142" s="220"/>
      <c r="BN142" s="220"/>
      <c r="BO142" s="220"/>
      <c r="BP142" s="220"/>
      <c r="BQ142" s="220"/>
      <c r="BR142" s="220"/>
      <c r="BS142" s="220"/>
      <c r="BU142" s="2" t="s">
        <v>185</v>
      </c>
      <c r="BV142" s="221"/>
      <c r="BW142" s="221"/>
      <c r="BX142" s="221"/>
      <c r="BY142" s="221"/>
      <c r="BZ142" s="221"/>
      <c r="CA142" s="221"/>
      <c r="CB142" s="221"/>
      <c r="CC142" s="221"/>
      <c r="CD142" s="221"/>
      <c r="CE142" s="221"/>
      <c r="CF142" s="221"/>
      <c r="CG142" s="221"/>
    </row>
    <row r="143" spans="1:85" x14ac:dyDescent="0.25">
      <c r="A143" t="str">
        <f>+C114</f>
        <v>ÖZEL KUSAK</v>
      </c>
      <c r="B143" t="s">
        <v>7</v>
      </c>
      <c r="C143" s="2" t="s">
        <v>186</v>
      </c>
      <c r="D143" s="220">
        <v>0</v>
      </c>
      <c r="E143" s="220"/>
      <c r="F143" s="220"/>
      <c r="G143" s="220"/>
      <c r="H143" s="220"/>
      <c r="I143" s="230"/>
      <c r="J143" s="220"/>
      <c r="K143" s="220"/>
      <c r="L143" s="220">
        <v>25.202044901669151</v>
      </c>
      <c r="M143" s="220">
        <v>26.440001939595923</v>
      </c>
      <c r="N143" s="220">
        <v>32.769320095288755</v>
      </c>
      <c r="O143" s="220">
        <v>27.200012047282748</v>
      </c>
      <c r="Q143" s="2" t="s">
        <v>186</v>
      </c>
      <c r="R143" s="221"/>
      <c r="S143" s="221"/>
      <c r="T143" s="221"/>
      <c r="U143" s="220"/>
      <c r="V143" s="220"/>
      <c r="W143" s="220"/>
      <c r="X143" s="220"/>
      <c r="Y143" s="220"/>
      <c r="Z143" s="220">
        <v>21.839078777278676</v>
      </c>
      <c r="AA143" s="220">
        <v>11.175063698131522</v>
      </c>
      <c r="AB143" s="220">
        <v>14.349447941140186</v>
      </c>
      <c r="AC143" s="220">
        <v>15.845759999999997</v>
      </c>
      <c r="AE143" s="2" t="s">
        <v>186</v>
      </c>
      <c r="AF143" s="220"/>
      <c r="AG143" s="220"/>
      <c r="AH143" s="220"/>
      <c r="AI143" s="220"/>
      <c r="AJ143" s="220"/>
      <c r="AK143" s="220"/>
      <c r="AL143" s="220"/>
      <c r="AM143" s="220"/>
      <c r="AN143" s="220"/>
      <c r="AO143" s="220"/>
      <c r="AP143" s="220"/>
      <c r="AQ143" s="220"/>
      <c r="AS143" s="2" t="s">
        <v>186</v>
      </c>
      <c r="AT143" s="221"/>
      <c r="AU143" s="221"/>
      <c r="AV143" s="221"/>
      <c r="AW143" s="221"/>
      <c r="AX143" s="221"/>
      <c r="AY143" s="221"/>
      <c r="AZ143" s="221"/>
      <c r="BA143" s="221"/>
      <c r="BB143" s="221"/>
      <c r="BC143" s="221"/>
      <c r="BD143" s="221"/>
      <c r="BE143" s="221"/>
      <c r="BG143" s="2" t="s">
        <v>186</v>
      </c>
      <c r="BH143" s="220"/>
      <c r="BI143" s="220"/>
      <c r="BJ143" s="220"/>
      <c r="BK143" s="220"/>
      <c r="BL143" s="220"/>
      <c r="BM143" s="220"/>
      <c r="BN143" s="220"/>
      <c r="BO143" s="220"/>
      <c r="BP143" s="220"/>
      <c r="BQ143" s="220"/>
      <c r="BR143" s="220"/>
      <c r="BS143" s="220"/>
      <c r="BU143" s="2" t="s">
        <v>186</v>
      </c>
      <c r="BV143" s="221"/>
      <c r="BW143" s="221"/>
      <c r="BX143" s="221"/>
      <c r="BY143" s="221"/>
      <c r="BZ143" s="221"/>
      <c r="CA143" s="221"/>
      <c r="CB143" s="221"/>
      <c r="CC143" s="221"/>
      <c r="CD143" s="221"/>
      <c r="CE143" s="221"/>
      <c r="CF143" s="221"/>
      <c r="CG143" s="221"/>
    </row>
    <row r="144" spans="1:85" x14ac:dyDescent="0.25">
      <c r="A144" t="str">
        <f>+C114</f>
        <v>ÖZEL KUSAK</v>
      </c>
      <c r="B144" t="s">
        <v>7</v>
      </c>
      <c r="C144" s="2" t="s">
        <v>203</v>
      </c>
      <c r="D144" s="220"/>
      <c r="E144" s="220"/>
      <c r="F144" s="220"/>
      <c r="G144" s="220"/>
      <c r="H144" s="220"/>
      <c r="I144" s="220"/>
      <c r="J144" s="220"/>
      <c r="K144" s="220"/>
      <c r="L144" s="220"/>
      <c r="M144" s="220"/>
      <c r="N144" s="220"/>
      <c r="O144" s="220"/>
      <c r="Q144" s="2"/>
      <c r="R144" s="221"/>
      <c r="S144" s="221"/>
      <c r="T144" s="221"/>
      <c r="U144" s="220"/>
      <c r="V144" s="220"/>
      <c r="W144" s="220"/>
      <c r="X144" s="220"/>
      <c r="Y144" s="220"/>
      <c r="Z144" s="220"/>
      <c r="AA144" s="220"/>
      <c r="AB144" s="220"/>
      <c r="AC144" s="220"/>
      <c r="AE144" s="2" t="s">
        <v>203</v>
      </c>
      <c r="AF144" s="220"/>
      <c r="AG144" s="220"/>
      <c r="AH144" s="220"/>
      <c r="AI144" s="220"/>
      <c r="AJ144" s="220"/>
      <c r="AK144" s="220"/>
      <c r="AL144" s="220"/>
      <c r="AM144" s="220"/>
      <c r="AN144" s="220"/>
      <c r="AO144" s="220"/>
      <c r="AP144" s="220"/>
      <c r="AQ144" s="220"/>
      <c r="AS144" s="2"/>
      <c r="AT144" s="221"/>
      <c r="AU144" s="221"/>
      <c r="AV144" s="221"/>
      <c r="AW144" s="220"/>
      <c r="AX144" s="220"/>
      <c r="AY144" s="220"/>
      <c r="AZ144" s="220"/>
      <c r="BA144" s="220"/>
      <c r="BB144" s="220"/>
      <c r="BC144" s="220"/>
      <c r="BD144" s="220"/>
      <c r="BE144" s="220"/>
      <c r="BG144" s="2" t="s">
        <v>203</v>
      </c>
      <c r="BH144" s="220"/>
      <c r="BI144" s="220"/>
      <c r="BJ144" s="220"/>
      <c r="BK144" s="220"/>
      <c r="BL144" s="220"/>
      <c r="BM144" s="220"/>
      <c r="BN144" s="220"/>
      <c r="BO144" s="220"/>
      <c r="BP144" s="220"/>
      <c r="BQ144" s="220"/>
      <c r="BR144" s="220"/>
      <c r="BS144" s="220"/>
      <c r="BU144" s="2"/>
      <c r="BV144" s="221"/>
      <c r="BW144" s="221"/>
      <c r="BX144" s="221"/>
      <c r="BY144" s="220"/>
      <c r="BZ144" s="220"/>
      <c r="CA144" s="220"/>
      <c r="CB144" s="220"/>
      <c r="CC144" s="220"/>
      <c r="CD144" s="220"/>
      <c r="CE144" s="220"/>
      <c r="CF144" s="220"/>
      <c r="CG144" s="220"/>
    </row>
    <row r="145" spans="1:85" x14ac:dyDescent="0.25">
      <c r="A145" t="str">
        <f>+C114</f>
        <v>ÖZEL KUSAK</v>
      </c>
      <c r="B145" t="s">
        <v>7</v>
      </c>
      <c r="C145" s="2" t="s">
        <v>204</v>
      </c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Q145" s="2"/>
      <c r="R145" s="221"/>
      <c r="S145" s="221"/>
      <c r="T145" s="221"/>
      <c r="U145" s="220"/>
      <c r="V145" s="220"/>
      <c r="W145" s="220"/>
      <c r="X145" s="220"/>
      <c r="Y145" s="220"/>
      <c r="Z145" s="220"/>
      <c r="AA145" s="220"/>
      <c r="AB145" s="220"/>
      <c r="AC145" s="220"/>
      <c r="AE145" s="2" t="s">
        <v>204</v>
      </c>
      <c r="AF145" s="220"/>
      <c r="AG145" s="220"/>
      <c r="AH145" s="220"/>
      <c r="AI145" s="220"/>
      <c r="AJ145" s="220"/>
      <c r="AK145" s="220"/>
      <c r="AL145" s="220"/>
      <c r="AM145" s="220"/>
      <c r="AN145" s="220"/>
      <c r="AO145" s="220"/>
      <c r="AP145" s="220"/>
      <c r="AQ145" s="220"/>
      <c r="AS145" s="2"/>
      <c r="AT145" s="221"/>
      <c r="AU145" s="221"/>
      <c r="AV145" s="221"/>
      <c r="AW145" s="220"/>
      <c r="AX145" s="220"/>
      <c r="AY145" s="220"/>
      <c r="AZ145" s="220"/>
      <c r="BA145" s="220"/>
      <c r="BB145" s="220"/>
      <c r="BC145" s="220"/>
      <c r="BD145" s="220"/>
      <c r="BE145" s="220"/>
      <c r="BG145" s="2" t="s">
        <v>204</v>
      </c>
      <c r="BH145" s="220"/>
      <c r="BI145" s="220"/>
      <c r="BJ145" s="220"/>
      <c r="BK145" s="220"/>
      <c r="BL145" s="220"/>
      <c r="BM145" s="220"/>
      <c r="BN145" s="220"/>
      <c r="BO145" s="220"/>
      <c r="BP145" s="220"/>
      <c r="BQ145" s="220"/>
      <c r="BR145" s="220"/>
      <c r="BS145" s="220"/>
      <c r="BU145" s="2"/>
      <c r="BV145" s="221"/>
      <c r="BW145" s="221"/>
      <c r="BX145" s="221"/>
      <c r="BY145" s="220"/>
      <c r="BZ145" s="220"/>
      <c r="CA145" s="220"/>
      <c r="CB145" s="220"/>
      <c r="CC145" s="220"/>
      <c r="CD145" s="220"/>
      <c r="CE145" s="220"/>
      <c r="CF145" s="220"/>
      <c r="CG145" s="220"/>
    </row>
    <row r="146" spans="1:85" x14ac:dyDescent="0.25">
      <c r="A146" t="str">
        <f>+C114</f>
        <v>ÖZEL KUSAK</v>
      </c>
      <c r="B146" t="s">
        <v>7</v>
      </c>
      <c r="C146" s="2" t="s">
        <v>205</v>
      </c>
      <c r="D146" s="220"/>
      <c r="E146" s="220"/>
      <c r="F146" s="220"/>
      <c r="G146" s="220"/>
      <c r="H146" s="220"/>
      <c r="I146" s="220"/>
      <c r="J146" s="220"/>
      <c r="K146" s="220"/>
      <c r="L146" s="220"/>
      <c r="M146" s="220"/>
      <c r="N146" s="220"/>
      <c r="O146" s="220"/>
      <c r="Q146" s="2"/>
      <c r="R146" s="221"/>
      <c r="S146" s="221"/>
      <c r="T146" s="221"/>
      <c r="U146" s="220"/>
      <c r="V146" s="220"/>
      <c r="W146" s="220"/>
      <c r="X146" s="220"/>
      <c r="Y146" s="220"/>
      <c r="Z146" s="220"/>
      <c r="AA146" s="220"/>
      <c r="AB146" s="220"/>
      <c r="AC146" s="220"/>
      <c r="AE146" s="2" t="s">
        <v>205</v>
      </c>
      <c r="AF146" s="220"/>
      <c r="AG146" s="220"/>
      <c r="AH146" s="220"/>
      <c r="AI146" s="220"/>
      <c r="AJ146" s="220"/>
      <c r="AK146" s="220"/>
      <c r="AL146" s="220"/>
      <c r="AM146" s="220"/>
      <c r="AN146" s="220"/>
      <c r="AO146" s="220"/>
      <c r="AP146" s="220"/>
      <c r="AQ146" s="220"/>
      <c r="AS146" s="2"/>
      <c r="AT146" s="221"/>
      <c r="AU146" s="221"/>
      <c r="AV146" s="221"/>
      <c r="AW146" s="220"/>
      <c r="AX146" s="220"/>
      <c r="AY146" s="220"/>
      <c r="AZ146" s="220"/>
      <c r="BA146" s="220"/>
      <c r="BB146" s="220"/>
      <c r="BC146" s="220"/>
      <c r="BD146" s="220"/>
      <c r="BE146" s="220"/>
      <c r="BG146" s="2" t="s">
        <v>205</v>
      </c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0"/>
      <c r="BS146" s="220"/>
      <c r="BU146" s="2"/>
      <c r="BV146" s="221"/>
      <c r="BW146" s="221"/>
      <c r="BX146" s="221"/>
      <c r="BY146" s="220"/>
      <c r="BZ146" s="220"/>
      <c r="CA146" s="220"/>
      <c r="CB146" s="220"/>
      <c r="CC146" s="220"/>
      <c r="CD146" s="220"/>
      <c r="CE146" s="220"/>
      <c r="CF146" s="220"/>
      <c r="CG146" s="220"/>
    </row>
    <row r="147" spans="1:85" x14ac:dyDescent="0.25">
      <c r="A147" t="str">
        <f>+C114</f>
        <v>ÖZEL KUSAK</v>
      </c>
      <c r="B147" t="s">
        <v>7</v>
      </c>
      <c r="C147" s="2" t="s">
        <v>206</v>
      </c>
      <c r="D147" s="220"/>
      <c r="E147" s="220"/>
      <c r="F147" s="220"/>
      <c r="G147" s="220"/>
      <c r="H147" s="220"/>
      <c r="I147" s="220"/>
      <c r="J147" s="220"/>
      <c r="K147" s="220"/>
      <c r="L147" s="220"/>
      <c r="M147" s="220"/>
      <c r="N147" s="220"/>
      <c r="O147" s="220"/>
      <c r="Q147" s="2"/>
      <c r="R147" s="221"/>
      <c r="S147" s="221"/>
      <c r="T147" s="221"/>
      <c r="U147" s="220"/>
      <c r="V147" s="220"/>
      <c r="W147" s="220"/>
      <c r="X147" s="220"/>
      <c r="Y147" s="220"/>
      <c r="Z147" s="220"/>
      <c r="AA147" s="220"/>
      <c r="AB147" s="220"/>
      <c r="AC147" s="220"/>
      <c r="AE147" s="2" t="s">
        <v>206</v>
      </c>
      <c r="AF147" s="220"/>
      <c r="AG147" s="220"/>
      <c r="AH147" s="220"/>
      <c r="AI147" s="220"/>
      <c r="AJ147" s="220"/>
      <c r="AK147" s="220"/>
      <c r="AL147" s="220"/>
      <c r="AM147" s="220"/>
      <c r="AN147" s="220"/>
      <c r="AO147" s="220"/>
      <c r="AP147" s="220"/>
      <c r="AQ147" s="220"/>
      <c r="AS147" s="2"/>
      <c r="AT147" s="221"/>
      <c r="AU147" s="221"/>
      <c r="AV147" s="221"/>
      <c r="AW147" s="220"/>
      <c r="AX147" s="220"/>
      <c r="AY147" s="220"/>
      <c r="AZ147" s="220"/>
      <c r="BA147" s="220"/>
      <c r="BB147" s="220"/>
      <c r="BC147" s="220"/>
      <c r="BD147" s="220"/>
      <c r="BE147" s="220"/>
      <c r="BG147" s="2" t="s">
        <v>206</v>
      </c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0"/>
      <c r="BS147" s="220"/>
      <c r="BU147" s="2"/>
      <c r="BV147" s="221"/>
      <c r="BW147" s="221"/>
      <c r="BX147" s="221"/>
      <c r="BY147" s="220"/>
      <c r="BZ147" s="220"/>
      <c r="CA147" s="220"/>
      <c r="CB147" s="220"/>
      <c r="CC147" s="220"/>
      <c r="CD147" s="220"/>
      <c r="CE147" s="220"/>
      <c r="CF147" s="220"/>
      <c r="CG147" s="220"/>
    </row>
    <row r="148" spans="1:85" x14ac:dyDescent="0.25">
      <c r="A148" t="str">
        <f>+C114</f>
        <v>ÖZEL KUSAK</v>
      </c>
      <c r="B148" t="s">
        <v>7</v>
      </c>
      <c r="C148" s="2" t="s">
        <v>207</v>
      </c>
      <c r="D148" s="220"/>
      <c r="E148" s="220"/>
      <c r="F148" s="220"/>
      <c r="G148" s="220"/>
      <c r="H148" s="220"/>
      <c r="I148" s="220"/>
      <c r="J148" s="220"/>
      <c r="K148" s="220"/>
      <c r="L148" s="220"/>
      <c r="M148" s="220"/>
      <c r="N148" s="220"/>
      <c r="O148" s="220"/>
      <c r="Q148" s="2"/>
      <c r="R148" s="221"/>
      <c r="S148" s="221"/>
      <c r="T148" s="221"/>
      <c r="U148" s="220"/>
      <c r="V148" s="220"/>
      <c r="W148" s="220"/>
      <c r="X148" s="220"/>
      <c r="Y148" s="220"/>
      <c r="Z148" s="220"/>
      <c r="AA148" s="220"/>
      <c r="AB148" s="220"/>
      <c r="AC148" s="220"/>
      <c r="AE148" s="2" t="s">
        <v>207</v>
      </c>
      <c r="AF148" s="220"/>
      <c r="AG148" s="220"/>
      <c r="AH148" s="220"/>
      <c r="AI148" s="220"/>
      <c r="AJ148" s="220"/>
      <c r="AK148" s="220"/>
      <c r="AL148" s="220"/>
      <c r="AM148" s="220"/>
      <c r="AN148" s="220"/>
      <c r="AO148" s="220"/>
      <c r="AP148" s="220"/>
      <c r="AQ148" s="220"/>
      <c r="AS148" s="2"/>
      <c r="AT148" s="221"/>
      <c r="AU148" s="221"/>
      <c r="AV148" s="221"/>
      <c r="AW148" s="220"/>
      <c r="AX148" s="220"/>
      <c r="AY148" s="220"/>
      <c r="AZ148" s="220"/>
      <c r="BA148" s="220"/>
      <c r="BB148" s="220"/>
      <c r="BC148" s="220"/>
      <c r="BD148" s="220"/>
      <c r="BE148" s="220"/>
      <c r="BG148" s="2" t="s">
        <v>207</v>
      </c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0"/>
      <c r="BS148" s="220"/>
      <c r="BU148" s="2"/>
      <c r="BV148" s="221"/>
      <c r="BW148" s="221"/>
      <c r="BX148" s="221"/>
      <c r="BY148" s="220"/>
      <c r="BZ148" s="220"/>
      <c r="CA148" s="220"/>
      <c r="CB148" s="220"/>
      <c r="CC148" s="220"/>
      <c r="CD148" s="220"/>
      <c r="CE148" s="220"/>
      <c r="CF148" s="220"/>
      <c r="CG148" s="220"/>
    </row>
    <row r="149" spans="1:85" x14ac:dyDescent="0.25">
      <c r="A149" t="str">
        <f>+C114</f>
        <v>ÖZEL KUSAK</v>
      </c>
      <c r="B149" t="s">
        <v>7</v>
      </c>
      <c r="C149" s="2" t="s">
        <v>208</v>
      </c>
      <c r="D149" s="220"/>
      <c r="E149" s="220"/>
      <c r="F149" s="220"/>
      <c r="G149" s="220"/>
      <c r="H149" s="220"/>
      <c r="I149" s="220"/>
      <c r="J149" s="220"/>
      <c r="K149" s="220"/>
      <c r="L149" s="220"/>
      <c r="M149" s="220"/>
      <c r="N149" s="220"/>
      <c r="O149" s="220"/>
      <c r="Q149" s="2"/>
      <c r="R149" s="221"/>
      <c r="S149" s="221"/>
      <c r="T149" s="221"/>
      <c r="U149" s="220"/>
      <c r="V149" s="220"/>
      <c r="W149" s="220"/>
      <c r="X149" s="220"/>
      <c r="Y149" s="220"/>
      <c r="Z149" s="220"/>
      <c r="AA149" s="220"/>
      <c r="AB149" s="220"/>
      <c r="AC149" s="220"/>
      <c r="AE149" s="2" t="s">
        <v>208</v>
      </c>
      <c r="AF149" s="220"/>
      <c r="AG149" s="220"/>
      <c r="AH149" s="220"/>
      <c r="AI149" s="220"/>
      <c r="AJ149" s="220"/>
      <c r="AK149" s="220"/>
      <c r="AL149" s="220"/>
      <c r="AM149" s="220"/>
      <c r="AN149" s="220"/>
      <c r="AO149" s="220"/>
      <c r="AP149" s="220"/>
      <c r="AQ149" s="220"/>
      <c r="AS149" s="2"/>
      <c r="AT149" s="221"/>
      <c r="AU149" s="221"/>
      <c r="AV149" s="221"/>
      <c r="AW149" s="220"/>
      <c r="AX149" s="220"/>
      <c r="AY149" s="220"/>
      <c r="AZ149" s="220"/>
      <c r="BA149" s="220"/>
      <c r="BB149" s="220"/>
      <c r="BC149" s="220"/>
      <c r="BD149" s="220"/>
      <c r="BE149" s="220"/>
      <c r="BG149" s="2" t="s">
        <v>208</v>
      </c>
      <c r="BH149" s="220"/>
      <c r="BI149" s="220"/>
      <c r="BJ149" s="220"/>
      <c r="BK149" s="220"/>
      <c r="BL149" s="220"/>
      <c r="BM149" s="220"/>
      <c r="BN149" s="220"/>
      <c r="BO149" s="220"/>
      <c r="BP149" s="220"/>
      <c r="BQ149" s="220"/>
      <c r="BR149" s="220"/>
      <c r="BS149" s="220"/>
      <c r="BU149" s="2"/>
      <c r="BV149" s="221"/>
      <c r="BW149" s="221"/>
      <c r="BX149" s="221"/>
      <c r="BY149" s="220"/>
      <c r="BZ149" s="220"/>
      <c r="CA149" s="220"/>
      <c r="CB149" s="220"/>
      <c r="CC149" s="220"/>
      <c r="CD149" s="220"/>
      <c r="CE149" s="220"/>
      <c r="CF149" s="220"/>
      <c r="CG149" s="220"/>
    </row>
    <row r="150" spans="1:85" x14ac:dyDescent="0.25">
      <c r="C150" s="222" t="s">
        <v>187</v>
      </c>
      <c r="D150" s="361">
        <f t="shared" ref="D150:O150" si="343">+IFERROR((SUMPRODUCT(D135:D143,R135:R143)/R150),0)</f>
        <v>33.549138491462649</v>
      </c>
      <c r="E150" s="361">
        <f t="shared" si="343"/>
        <v>35.710219701767521</v>
      </c>
      <c r="F150" s="361">
        <f t="shared" si="343"/>
        <v>40.494754346001685</v>
      </c>
      <c r="G150" s="361">
        <f t="shared" si="343"/>
        <v>50.229320130956182</v>
      </c>
      <c r="H150" s="361">
        <f t="shared" si="343"/>
        <v>59.545759430474256</v>
      </c>
      <c r="I150" s="361">
        <f t="shared" si="343"/>
        <v>56.033668970994896</v>
      </c>
      <c r="J150" s="361">
        <f t="shared" si="343"/>
        <v>34.559461824012274</v>
      </c>
      <c r="K150" s="361">
        <f t="shared" si="343"/>
        <v>27.304836988248063</v>
      </c>
      <c r="L150" s="361">
        <f t="shared" si="343"/>
        <v>41.790902732450377</v>
      </c>
      <c r="M150" s="361">
        <f t="shared" si="343"/>
        <v>51.645329133467399</v>
      </c>
      <c r="N150" s="361">
        <f t="shared" si="343"/>
        <v>52.775417617366784</v>
      </c>
      <c r="O150" s="361">
        <f t="shared" si="343"/>
        <v>45.165622582995283</v>
      </c>
      <c r="R150" s="369">
        <f t="shared" ref="R150:AC150" si="344">SUM(R135:R149)</f>
        <v>822.5738209985783</v>
      </c>
      <c r="S150" s="369">
        <f t="shared" si="344"/>
        <v>1094.2470000000001</v>
      </c>
      <c r="T150" s="369">
        <f t="shared" si="344"/>
        <v>916.13373499999989</v>
      </c>
      <c r="U150" s="369">
        <f t="shared" si="344"/>
        <v>1163.3814000000002</v>
      </c>
      <c r="V150" s="369">
        <f t="shared" si="344"/>
        <v>1061.585</v>
      </c>
      <c r="W150" s="369">
        <f t="shared" si="344"/>
        <v>764.8649999999999</v>
      </c>
      <c r="X150" s="369">
        <f t="shared" si="344"/>
        <v>791.83019999999988</v>
      </c>
      <c r="Y150" s="369">
        <f t="shared" si="344"/>
        <v>390.05469999999997</v>
      </c>
      <c r="Z150" s="369">
        <f t="shared" si="344"/>
        <v>1091.9539388639339</v>
      </c>
      <c r="AA150" s="369">
        <f t="shared" si="344"/>
        <v>558.75318490657617</v>
      </c>
      <c r="AB150" s="369">
        <f t="shared" si="344"/>
        <v>717.47239705700918</v>
      </c>
      <c r="AC150" s="369">
        <f t="shared" si="344"/>
        <v>792.28800000000001</v>
      </c>
      <c r="AE150" s="222" t="s">
        <v>187</v>
      </c>
      <c r="AF150" s="361">
        <f t="shared" ref="AF150:AQ150" si="345">+IFERROR((SUMPRODUCT(AF135:AF143,AT135:AT143)/AT150),0)</f>
        <v>33.549138491462649</v>
      </c>
      <c r="AG150" s="361">
        <f t="shared" si="345"/>
        <v>35.710219701767521</v>
      </c>
      <c r="AH150" s="361">
        <f t="shared" si="345"/>
        <v>40.494754346001685</v>
      </c>
      <c r="AI150" s="361">
        <f t="shared" si="345"/>
        <v>51.575129688933828</v>
      </c>
      <c r="AJ150" s="361">
        <f t="shared" si="345"/>
        <v>60.951964180274615</v>
      </c>
      <c r="AK150" s="361">
        <f t="shared" si="345"/>
        <v>57.86050269002191</v>
      </c>
      <c r="AL150" s="361">
        <f t="shared" si="345"/>
        <v>35.412534417789054</v>
      </c>
      <c r="AM150" s="361">
        <f t="shared" si="345"/>
        <v>28.057863145258107</v>
      </c>
      <c r="AN150" s="361">
        <f t="shared" si="345"/>
        <v>44.705553676586476</v>
      </c>
      <c r="AO150" s="361">
        <f t="shared" si="345"/>
        <v>54.782632568809625</v>
      </c>
      <c r="AP150" s="361">
        <f t="shared" si="345"/>
        <v>55.476466724323345</v>
      </c>
      <c r="AQ150" s="361">
        <f t="shared" si="345"/>
        <v>48.29396631265061</v>
      </c>
      <c r="AT150" s="369">
        <f t="shared" ref="AT150:BE150" si="346">SUM(AT135:AT149)</f>
        <v>822.5738209985783</v>
      </c>
      <c r="AU150" s="369">
        <f t="shared" si="346"/>
        <v>1094.2470000000001</v>
      </c>
      <c r="AV150" s="369">
        <f t="shared" si="346"/>
        <v>916.13373499999989</v>
      </c>
      <c r="AW150" s="369">
        <f t="shared" si="346"/>
        <v>1105.3179000000002</v>
      </c>
      <c r="AX150" s="369">
        <f t="shared" si="346"/>
        <v>1007.6849999999999</v>
      </c>
      <c r="AY150" s="369">
        <f t="shared" si="346"/>
        <v>719.32499999999993</v>
      </c>
      <c r="AZ150" s="369">
        <f t="shared" si="346"/>
        <v>739.76279999999986</v>
      </c>
      <c r="BA150" s="369">
        <f t="shared" si="346"/>
        <v>364.02099999999996</v>
      </c>
      <c r="BB150" s="369">
        <f t="shared" si="346"/>
        <v>928.16084803434376</v>
      </c>
      <c r="BC150" s="369">
        <f t="shared" si="346"/>
        <v>474.9402071705897</v>
      </c>
      <c r="BD150" s="369">
        <f t="shared" si="346"/>
        <v>609.8515374984579</v>
      </c>
      <c r="BE150" s="369">
        <f t="shared" si="346"/>
        <v>673.44479999999999</v>
      </c>
      <c r="BG150" s="222" t="s">
        <v>187</v>
      </c>
      <c r="BH150" s="361">
        <f t="shared" ref="BH150" si="347">+IFERROR((SUMPRODUCT(BH135:BH143,BV135:BV143)/BV150),0)</f>
        <v>33.549138491462649</v>
      </c>
      <c r="BI150" s="361">
        <f t="shared" ref="BI150" si="348">+IFERROR((SUMPRODUCT(BI135:BI143,BW135:BW143)/BW150),0)</f>
        <v>35.710219701767521</v>
      </c>
      <c r="BJ150" s="361">
        <f t="shared" ref="BJ150" si="349">+IFERROR((SUMPRODUCT(BJ135:BJ143,BX135:BX143)/BX150),0)</f>
        <v>40.494754346001685</v>
      </c>
      <c r="BK150" s="361">
        <f t="shared" ref="BK150" si="350">+IFERROR((SUMPRODUCT(BK135:BK143,BY135:BY143)/BY150),0)</f>
        <v>51.575129688933828</v>
      </c>
      <c r="BL150" s="361">
        <f t="shared" ref="BL150" si="351">+IFERROR((SUMPRODUCT(BL135:BL143,BZ135:BZ143)/BZ150),0)</f>
        <v>60.951964180274615</v>
      </c>
      <c r="BM150" s="361">
        <f t="shared" ref="BM150" si="352">+IFERROR((SUMPRODUCT(BM135:BM143,CA135:CA143)/CA150),0)</f>
        <v>57.86050269002191</v>
      </c>
      <c r="BN150" s="361">
        <f t="shared" ref="BN150" si="353">+IFERROR((SUMPRODUCT(BN135:BN143,CB135:CB143)/CB150),0)</f>
        <v>35.412534417789054</v>
      </c>
      <c r="BO150" s="361">
        <f t="shared" ref="BO150" si="354">+IFERROR((SUMPRODUCT(BO135:BO143,CC135:CC143)/CC150),0)</f>
        <v>28.057863145258107</v>
      </c>
      <c r="BP150" s="361">
        <f t="shared" ref="BP150" si="355">+IFERROR((SUMPRODUCT(BP135:BP143,CD135:CD143)/CD150),0)</f>
        <v>44.382857058434233</v>
      </c>
      <c r="BQ150" s="361">
        <f t="shared" ref="BQ150" si="356">+IFERROR((SUMPRODUCT(BQ135:BQ143,CE135:CE143)/CE150),0)</f>
        <v>54.478208698788954</v>
      </c>
      <c r="BR150" s="361">
        <f t="shared" ref="BR150" si="357">+IFERROR((SUMPRODUCT(BR135:BR143,CF135:CF143)/CF150),0)</f>
        <v>55.197511879671431</v>
      </c>
      <c r="BS150" s="361">
        <f t="shared" ref="BS150" si="358">+IFERROR((SUMPRODUCT(BS135:BS143,CG135:CG143)/CG150),0)</f>
        <v>47.965682005001028</v>
      </c>
      <c r="BV150" s="369">
        <f t="shared" ref="BV150:CG150" si="359">SUM(BV135:BV149)</f>
        <v>822.5738209985783</v>
      </c>
      <c r="BW150" s="369">
        <f t="shared" si="359"/>
        <v>1094.2470000000001</v>
      </c>
      <c r="BX150" s="369">
        <f t="shared" si="359"/>
        <v>916.13373499999989</v>
      </c>
      <c r="BY150" s="369">
        <f t="shared" si="359"/>
        <v>1105.3179000000002</v>
      </c>
      <c r="BZ150" s="369">
        <f t="shared" si="359"/>
        <v>1007.6849999999999</v>
      </c>
      <c r="CA150" s="369">
        <f t="shared" si="359"/>
        <v>719.32499999999993</v>
      </c>
      <c r="CB150" s="369">
        <f t="shared" si="359"/>
        <v>739.76279999999986</v>
      </c>
      <c r="CC150" s="369">
        <f t="shared" si="359"/>
        <v>364.02099999999996</v>
      </c>
      <c r="CD150" s="369">
        <f t="shared" si="359"/>
        <v>944.54015711730278</v>
      </c>
      <c r="CE150" s="369">
        <f t="shared" si="359"/>
        <v>483.32150494418835</v>
      </c>
      <c r="CF150" s="369">
        <f t="shared" si="359"/>
        <v>620.61362345431303</v>
      </c>
      <c r="CG150" s="369">
        <f t="shared" si="359"/>
        <v>685.32911999999999</v>
      </c>
    </row>
    <row r="151" spans="1:85" x14ac:dyDescent="0.25">
      <c r="C151" s="270" t="s">
        <v>126</v>
      </c>
      <c r="AE151" s="270" t="s">
        <v>126</v>
      </c>
      <c r="AN151" s="203"/>
      <c r="AO151" s="203"/>
      <c r="AT151"/>
      <c r="AU151"/>
      <c r="AV151"/>
      <c r="AW151"/>
      <c r="AX151"/>
      <c r="AY151"/>
      <c r="AZ151"/>
      <c r="BA151"/>
      <c r="BB151" s="203"/>
      <c r="BC151" s="203"/>
      <c r="BD151"/>
      <c r="BE151"/>
      <c r="BG151" s="270"/>
    </row>
    <row r="152" spans="1:85" x14ac:dyDescent="0.25">
      <c r="C152" s="229" t="s">
        <v>99</v>
      </c>
      <c r="D152" s="219" t="s">
        <v>43</v>
      </c>
      <c r="E152" s="219" t="s">
        <v>44</v>
      </c>
      <c r="F152" s="219" t="s">
        <v>45</v>
      </c>
      <c r="G152" s="219" t="s">
        <v>46</v>
      </c>
      <c r="H152" s="219" t="s">
        <v>47</v>
      </c>
      <c r="I152" s="219" t="s">
        <v>48</v>
      </c>
      <c r="J152" s="219" t="s">
        <v>49</v>
      </c>
      <c r="K152" s="219" t="s">
        <v>50</v>
      </c>
      <c r="L152" s="219" t="s">
        <v>177</v>
      </c>
      <c r="M152" s="219" t="s">
        <v>52</v>
      </c>
      <c r="N152" s="219" t="s">
        <v>53</v>
      </c>
      <c r="O152" s="219" t="s">
        <v>54</v>
      </c>
      <c r="R152" s="219" t="s">
        <v>43</v>
      </c>
      <c r="S152" s="219" t="s">
        <v>44</v>
      </c>
      <c r="T152" s="219" t="s">
        <v>45</v>
      </c>
      <c r="U152" s="219" t="s">
        <v>46</v>
      </c>
      <c r="V152" s="219" t="s">
        <v>47</v>
      </c>
      <c r="W152" s="219" t="s">
        <v>48</v>
      </c>
      <c r="X152" s="219" t="s">
        <v>49</v>
      </c>
      <c r="Y152" s="219" t="s">
        <v>50</v>
      </c>
      <c r="Z152" s="219" t="s">
        <v>177</v>
      </c>
      <c r="AA152" s="219" t="s">
        <v>52</v>
      </c>
      <c r="AB152" s="219" t="s">
        <v>53</v>
      </c>
      <c r="AC152" s="219" t="s">
        <v>54</v>
      </c>
      <c r="AE152" s="229" t="s">
        <v>99</v>
      </c>
      <c r="AF152" s="219" t="s">
        <v>43</v>
      </c>
      <c r="AG152" s="219" t="s">
        <v>44</v>
      </c>
      <c r="AH152" s="219" t="s">
        <v>45</v>
      </c>
      <c r="AI152" s="219" t="s">
        <v>46</v>
      </c>
      <c r="AJ152" s="219" t="s">
        <v>47</v>
      </c>
      <c r="AK152" s="219" t="s">
        <v>48</v>
      </c>
      <c r="AL152" s="219" t="s">
        <v>49</v>
      </c>
      <c r="AM152" s="219" t="s">
        <v>50</v>
      </c>
      <c r="AN152" s="219" t="s">
        <v>177</v>
      </c>
      <c r="AO152" s="219" t="s">
        <v>52</v>
      </c>
      <c r="AP152" s="219" t="s">
        <v>53</v>
      </c>
      <c r="AQ152" s="219" t="s">
        <v>54</v>
      </c>
      <c r="AT152" s="219" t="s">
        <v>43</v>
      </c>
      <c r="AU152" s="219" t="s">
        <v>44</v>
      </c>
      <c r="AV152" s="219" t="s">
        <v>45</v>
      </c>
      <c r="AW152" s="219" t="s">
        <v>46</v>
      </c>
      <c r="AX152" s="219" t="s">
        <v>47</v>
      </c>
      <c r="AY152" s="219" t="s">
        <v>48</v>
      </c>
      <c r="AZ152" s="219" t="s">
        <v>49</v>
      </c>
      <c r="BA152" s="219" t="s">
        <v>50</v>
      </c>
      <c r="BB152" s="219" t="s">
        <v>177</v>
      </c>
      <c r="BC152" s="219" t="s">
        <v>52</v>
      </c>
      <c r="BD152" s="219" t="s">
        <v>53</v>
      </c>
      <c r="BE152" s="219" t="s">
        <v>54</v>
      </c>
      <c r="BG152" s="229" t="s">
        <v>99</v>
      </c>
      <c r="BH152" s="219" t="s">
        <v>43</v>
      </c>
      <c r="BI152" s="219" t="s">
        <v>44</v>
      </c>
      <c r="BJ152" s="219" t="s">
        <v>45</v>
      </c>
      <c r="BK152" s="219" t="s">
        <v>46</v>
      </c>
      <c r="BL152" s="219" t="s">
        <v>47</v>
      </c>
      <c r="BM152" s="219" t="s">
        <v>48</v>
      </c>
      <c r="BN152" s="219" t="s">
        <v>49</v>
      </c>
      <c r="BO152" s="219" t="s">
        <v>50</v>
      </c>
      <c r="BP152" s="219" t="s">
        <v>177</v>
      </c>
      <c r="BQ152" s="219" t="s">
        <v>52</v>
      </c>
      <c r="BR152" s="219" t="s">
        <v>53</v>
      </c>
      <c r="BS152" s="219" t="s">
        <v>54</v>
      </c>
      <c r="BV152" s="219" t="s">
        <v>43</v>
      </c>
      <c r="BW152" s="219" t="s">
        <v>44</v>
      </c>
      <c r="BX152" s="219" t="s">
        <v>45</v>
      </c>
      <c r="BY152" s="219" t="s">
        <v>46</v>
      </c>
      <c r="BZ152" s="219" t="s">
        <v>47</v>
      </c>
      <c r="CA152" s="219" t="s">
        <v>48</v>
      </c>
      <c r="CB152" s="219" t="s">
        <v>49</v>
      </c>
      <c r="CC152" s="219" t="s">
        <v>50</v>
      </c>
      <c r="CD152" s="219" t="s">
        <v>177</v>
      </c>
      <c r="CE152" s="219" t="s">
        <v>52</v>
      </c>
      <c r="CF152" s="219" t="s">
        <v>53</v>
      </c>
      <c r="CG152" s="219" t="s">
        <v>54</v>
      </c>
    </row>
    <row r="153" spans="1:85" x14ac:dyDescent="0.25">
      <c r="A153" t="str">
        <f>+C114</f>
        <v>ÖZEL KUSAK</v>
      </c>
      <c r="B153" t="s">
        <v>99</v>
      </c>
      <c r="C153" s="2" t="s">
        <v>178</v>
      </c>
      <c r="D153" s="220">
        <f t="shared" ref="D153:D161" si="360">+IFERROR((D117*R117+D135*R135)/(R135+R117),0)</f>
        <v>26.335999999999999</v>
      </c>
      <c r="E153" s="220">
        <f t="shared" ref="E153:E161" si="361">+IFERROR((E117*S117+E135*S135)/(S135+S117),0)</f>
        <v>29.74</v>
      </c>
      <c r="F153" s="220">
        <f t="shared" ref="F153:F161" si="362">+IFERROR((F117*T117+F135*T135)/(T135+T117),0)</f>
        <v>31.328000000000003</v>
      </c>
      <c r="G153" s="220">
        <f t="shared" ref="G153:G161" si="363">+IFERROR((G117*U117+G135*U135)/(U135+U117),0)</f>
        <v>37.524000000000008</v>
      </c>
      <c r="H153" s="220">
        <f t="shared" ref="H153:H161" si="364">+IFERROR((H117*V117+H135*V135)/(V135+V117),0)</f>
        <v>42.030400000000007</v>
      </c>
      <c r="I153" s="220">
        <f t="shared" ref="I153:I161" si="365">+IFERROR((I117*W117+I135*W135)/(W135+W117),0)</f>
        <v>42.200800000000008</v>
      </c>
      <c r="J153" s="220">
        <f t="shared" ref="J153:J161" si="366">+IFERROR((J117*X117+J135*X135)/(X135+X117),0)</f>
        <v>25.529999999999998</v>
      </c>
      <c r="K153" s="220">
        <f t="shared" ref="K153:K161" si="367">+IFERROR((K117*Y117+K135*Y135)/(Y135+Y117),0)</f>
        <v>18.34</v>
      </c>
      <c r="L153" s="220">
        <f t="shared" ref="L153:L161" si="368">+IFERROR((L117*Z117+L135*Z135)/(Z135+Z117),0)</f>
        <v>36.118972791648929</v>
      </c>
      <c r="M153" s="220">
        <f t="shared" ref="M153:M161" si="369">+IFERROR((M117*AA117+M135*AA135)/(AA135+AA117),0)</f>
        <v>35.436040164748171</v>
      </c>
      <c r="N153" s="220">
        <f t="shared" ref="N153:N161" si="370">+IFERROR((N117*AB117+N135*AB135)/(AB135+AB117),0)</f>
        <v>32.841916063016086</v>
      </c>
      <c r="O153" s="220">
        <f t="shared" ref="O153:O161" si="371">+IFERROR((O117*AC117+O135*AC135)/(AC135+AC117),0)</f>
        <v>31.265969097724234</v>
      </c>
      <c r="Q153" s="2" t="s">
        <v>178</v>
      </c>
      <c r="R153" s="221">
        <f t="shared" ref="R153:AC153" si="372">+R135+R117</f>
        <v>370.23400000000004</v>
      </c>
      <c r="S153" s="221">
        <f t="shared" si="372"/>
        <v>543.90000000000009</v>
      </c>
      <c r="T153" s="221">
        <f t="shared" si="372"/>
        <v>591.11199999999997</v>
      </c>
      <c r="U153" s="221">
        <f t="shared" si="372"/>
        <v>530.95500000000004</v>
      </c>
      <c r="V153" s="221">
        <f t="shared" si="372"/>
        <v>494</v>
      </c>
      <c r="W153" s="221">
        <f t="shared" si="372"/>
        <v>342</v>
      </c>
      <c r="X153" s="221">
        <f t="shared" si="372"/>
        <v>367.08</v>
      </c>
      <c r="Y153" s="221">
        <f t="shared" si="372"/>
        <v>183.54</v>
      </c>
      <c r="Z153" s="221">
        <f t="shared" si="372"/>
        <v>423.410710988056</v>
      </c>
      <c r="AA153" s="221">
        <f t="shared" si="372"/>
        <v>265.40776283062371</v>
      </c>
      <c r="AB153" s="221">
        <f t="shared" si="372"/>
        <v>340.79938860207949</v>
      </c>
      <c r="AC153" s="221">
        <f t="shared" si="372"/>
        <v>376.33680000000004</v>
      </c>
      <c r="AE153" s="2" t="s">
        <v>178</v>
      </c>
      <c r="AF153" s="220">
        <f t="shared" ref="AF153:AQ157" si="373">+D153</f>
        <v>26.335999999999999</v>
      </c>
      <c r="AG153" s="220">
        <f t="shared" si="373"/>
        <v>29.74</v>
      </c>
      <c r="AH153" s="220">
        <f t="shared" si="373"/>
        <v>31.328000000000003</v>
      </c>
      <c r="AI153" s="220">
        <f t="shared" si="373"/>
        <v>37.524000000000008</v>
      </c>
      <c r="AJ153" s="220">
        <f t="shared" si="373"/>
        <v>42.030400000000007</v>
      </c>
      <c r="AK153" s="220">
        <f t="shared" si="373"/>
        <v>42.200800000000008</v>
      </c>
      <c r="AL153" s="220">
        <f t="shared" si="373"/>
        <v>25.529999999999998</v>
      </c>
      <c r="AM153" s="220">
        <f t="shared" si="373"/>
        <v>18.34</v>
      </c>
      <c r="AN153" s="220">
        <f t="shared" si="373"/>
        <v>36.118972791648929</v>
      </c>
      <c r="AO153" s="220">
        <f t="shared" si="373"/>
        <v>35.436040164748171</v>
      </c>
      <c r="AP153" s="220">
        <f t="shared" si="373"/>
        <v>32.841916063016086</v>
      </c>
      <c r="AQ153" s="220">
        <f t="shared" si="373"/>
        <v>31.265969097724234</v>
      </c>
      <c r="AS153" s="2" t="s">
        <v>178</v>
      </c>
      <c r="AT153" s="220">
        <f t="shared" ref="AT153:BE157" si="374">+R153</f>
        <v>370.23400000000004</v>
      </c>
      <c r="AU153" s="220">
        <f t="shared" si="374"/>
        <v>543.90000000000009</v>
      </c>
      <c r="AV153" s="220">
        <f t="shared" si="374"/>
        <v>591.11199999999997</v>
      </c>
      <c r="AW153" s="220">
        <f t="shared" si="374"/>
        <v>530.95500000000004</v>
      </c>
      <c r="AX153" s="220">
        <f t="shared" si="374"/>
        <v>494</v>
      </c>
      <c r="AY153" s="220">
        <f t="shared" si="374"/>
        <v>342</v>
      </c>
      <c r="AZ153" s="220">
        <f t="shared" si="374"/>
        <v>367.08</v>
      </c>
      <c r="BA153" s="220">
        <f t="shared" si="374"/>
        <v>183.54</v>
      </c>
      <c r="BB153" s="220">
        <f t="shared" si="374"/>
        <v>423.410710988056</v>
      </c>
      <c r="BC153" s="220">
        <f t="shared" si="374"/>
        <v>265.40776283062371</v>
      </c>
      <c r="BD153" s="220">
        <f t="shared" si="374"/>
        <v>340.79938860207949</v>
      </c>
      <c r="BE153" s="220">
        <f t="shared" si="374"/>
        <v>376.33680000000004</v>
      </c>
      <c r="BG153" s="2" t="s">
        <v>178</v>
      </c>
      <c r="BH153" s="220">
        <f>+D153</f>
        <v>26.335999999999999</v>
      </c>
      <c r="BI153" s="220">
        <f t="shared" ref="BI153:BI158" si="375">+E153</f>
        <v>29.74</v>
      </c>
      <c r="BJ153" s="220">
        <f t="shared" ref="BJ153:BJ158" si="376">+F153</f>
        <v>31.328000000000003</v>
      </c>
      <c r="BK153" s="220">
        <f t="shared" ref="BK153:BK158" si="377">+G153</f>
        <v>37.524000000000008</v>
      </c>
      <c r="BL153" s="220">
        <f t="shared" ref="BL153:BL158" si="378">+H153</f>
        <v>42.030400000000007</v>
      </c>
      <c r="BM153" s="220">
        <f t="shared" ref="BM153:BM158" si="379">+I153</f>
        <v>42.200800000000008</v>
      </c>
      <c r="BN153" s="220">
        <f t="shared" ref="BN153:BN158" si="380">+J153</f>
        <v>25.529999999999998</v>
      </c>
      <c r="BO153" s="220">
        <f t="shared" ref="BO153:BO158" si="381">+K153</f>
        <v>18.34</v>
      </c>
      <c r="BP153" s="220">
        <f t="shared" ref="BP153:BP158" si="382">+L153</f>
        <v>36.118972791648929</v>
      </c>
      <c r="BQ153" s="220">
        <f t="shared" ref="BQ153:BQ158" si="383">+M153</f>
        <v>35.436040164748171</v>
      </c>
      <c r="BR153" s="220">
        <f t="shared" ref="BR153:BR158" si="384">+N153</f>
        <v>32.841916063016086</v>
      </c>
      <c r="BS153" s="220">
        <f t="shared" ref="BS153:BS158" si="385">+O153</f>
        <v>31.265969097724234</v>
      </c>
      <c r="BU153" s="2" t="s">
        <v>178</v>
      </c>
      <c r="BV153" s="220">
        <f>+R153</f>
        <v>370.23400000000004</v>
      </c>
      <c r="BW153" s="220">
        <f t="shared" ref="BW153:BW158" si="386">+S153</f>
        <v>543.90000000000009</v>
      </c>
      <c r="BX153" s="220">
        <f t="shared" ref="BX153:BX158" si="387">+T153</f>
        <v>591.11199999999997</v>
      </c>
      <c r="BY153" s="220">
        <f t="shared" ref="BY153:BY158" si="388">+U153</f>
        <v>530.95500000000004</v>
      </c>
      <c r="BZ153" s="220">
        <f t="shared" ref="BZ153:BZ158" si="389">+V153</f>
        <v>494</v>
      </c>
      <c r="CA153" s="220">
        <f t="shared" ref="CA153:CA158" si="390">+W153</f>
        <v>342</v>
      </c>
      <c r="CB153" s="220">
        <f t="shared" ref="CB153:CB158" si="391">+X153</f>
        <v>367.08</v>
      </c>
      <c r="CC153" s="220">
        <f t="shared" ref="CC153:CC158" si="392">+Y153</f>
        <v>183.54</v>
      </c>
      <c r="CD153" s="220">
        <f t="shared" ref="CD153:CD158" si="393">+Z153</f>
        <v>423.410710988056</v>
      </c>
      <c r="CE153" s="220">
        <f t="shared" ref="CE153:CE158" si="394">+AA153</f>
        <v>265.40776283062371</v>
      </c>
      <c r="CF153" s="220">
        <f t="shared" ref="CF153:CF158" si="395">+AB153</f>
        <v>340.79938860207949</v>
      </c>
      <c r="CG153" s="220">
        <f t="shared" ref="CG153:CG158" si="396">+AC153</f>
        <v>376.33680000000004</v>
      </c>
    </row>
    <row r="154" spans="1:85" x14ac:dyDescent="0.25">
      <c r="A154" t="str">
        <f>+C114</f>
        <v>ÖZEL KUSAK</v>
      </c>
      <c r="B154" t="s">
        <v>99</v>
      </c>
      <c r="C154" s="2" t="s">
        <v>179</v>
      </c>
      <c r="D154" s="220">
        <f t="shared" si="360"/>
        <v>21.285</v>
      </c>
      <c r="E154" s="220">
        <f t="shared" si="361"/>
        <v>21.306000000000001</v>
      </c>
      <c r="F154" s="220">
        <f t="shared" si="362"/>
        <v>24.645</v>
      </c>
      <c r="G154" s="220">
        <f t="shared" si="363"/>
        <v>36.984999999999999</v>
      </c>
      <c r="H154" s="220">
        <f t="shared" si="364"/>
        <v>43.948800000000013</v>
      </c>
      <c r="I154" s="220">
        <f t="shared" si="365"/>
        <v>39.654200000000003</v>
      </c>
      <c r="J154" s="220">
        <f t="shared" si="366"/>
        <v>23.28</v>
      </c>
      <c r="K154" s="220">
        <f t="shared" si="367"/>
        <v>18.100000000000001</v>
      </c>
      <c r="L154" s="220">
        <f t="shared" si="368"/>
        <v>28.861647625847084</v>
      </c>
      <c r="M154" s="220">
        <f t="shared" si="369"/>
        <v>36.778133890542385</v>
      </c>
      <c r="N154" s="220">
        <f t="shared" si="370"/>
        <v>39.366018373188318</v>
      </c>
      <c r="O154" s="220">
        <f t="shared" si="371"/>
        <v>31.485675907600129</v>
      </c>
      <c r="Q154" s="2" t="s">
        <v>179</v>
      </c>
      <c r="R154" s="221">
        <f t="shared" ref="R154:AC154" si="397">+R136+R118</f>
        <v>407.25740000000008</v>
      </c>
      <c r="S154" s="221">
        <f t="shared" si="397"/>
        <v>543.90000000000009</v>
      </c>
      <c r="T154" s="221">
        <f t="shared" si="397"/>
        <v>286.31987499999997</v>
      </c>
      <c r="U154" s="221">
        <f t="shared" si="397"/>
        <v>516.98250000000007</v>
      </c>
      <c r="V154" s="221">
        <f t="shared" si="397"/>
        <v>481</v>
      </c>
      <c r="W154" s="221">
        <f t="shared" si="397"/>
        <v>382.95000000000005</v>
      </c>
      <c r="X154" s="221">
        <f t="shared" si="397"/>
        <v>367.08</v>
      </c>
      <c r="Y154" s="221">
        <f t="shared" si="397"/>
        <v>192.28</v>
      </c>
      <c r="Z154" s="221">
        <f t="shared" si="397"/>
        <v>423.410710988056</v>
      </c>
      <c r="AA154" s="221">
        <f t="shared" si="397"/>
        <v>265.40776283062371</v>
      </c>
      <c r="AB154" s="221">
        <f t="shared" si="397"/>
        <v>340.79938860207949</v>
      </c>
      <c r="AC154" s="221">
        <f t="shared" si="397"/>
        <v>376.33680000000004</v>
      </c>
      <c r="AE154" s="2" t="s">
        <v>179</v>
      </c>
      <c r="AF154" s="220">
        <f t="shared" si="373"/>
        <v>21.285</v>
      </c>
      <c r="AG154" s="220">
        <f t="shared" si="373"/>
        <v>21.306000000000001</v>
      </c>
      <c r="AH154" s="220">
        <f t="shared" si="373"/>
        <v>24.645</v>
      </c>
      <c r="AI154" s="220">
        <f t="shared" si="373"/>
        <v>36.984999999999999</v>
      </c>
      <c r="AJ154" s="220">
        <f t="shared" si="373"/>
        <v>43.948800000000013</v>
      </c>
      <c r="AK154" s="220">
        <f t="shared" si="373"/>
        <v>39.654200000000003</v>
      </c>
      <c r="AL154" s="220">
        <f t="shared" si="373"/>
        <v>23.28</v>
      </c>
      <c r="AM154" s="220">
        <f t="shared" si="373"/>
        <v>18.100000000000001</v>
      </c>
      <c r="AN154" s="220">
        <f t="shared" si="373"/>
        <v>28.861647625847084</v>
      </c>
      <c r="AO154" s="220">
        <f t="shared" si="373"/>
        <v>36.778133890542385</v>
      </c>
      <c r="AP154" s="220">
        <f t="shared" si="373"/>
        <v>39.366018373188318</v>
      </c>
      <c r="AQ154" s="220">
        <f t="shared" si="373"/>
        <v>31.485675907600129</v>
      </c>
      <c r="AS154" s="2" t="s">
        <v>179</v>
      </c>
      <c r="AT154" s="220">
        <f t="shared" si="374"/>
        <v>407.25740000000008</v>
      </c>
      <c r="AU154" s="220">
        <f t="shared" si="374"/>
        <v>543.90000000000009</v>
      </c>
      <c r="AV154" s="220">
        <f t="shared" si="374"/>
        <v>286.31987499999997</v>
      </c>
      <c r="AW154" s="220">
        <f t="shared" si="374"/>
        <v>516.98250000000007</v>
      </c>
      <c r="AX154" s="220">
        <f t="shared" si="374"/>
        <v>481</v>
      </c>
      <c r="AY154" s="220">
        <f t="shared" si="374"/>
        <v>382.95000000000005</v>
      </c>
      <c r="AZ154" s="220">
        <f t="shared" si="374"/>
        <v>367.08</v>
      </c>
      <c r="BA154" s="220">
        <f t="shared" si="374"/>
        <v>192.28</v>
      </c>
      <c r="BB154" s="220">
        <f t="shared" si="374"/>
        <v>423.410710988056</v>
      </c>
      <c r="BC154" s="220">
        <f t="shared" si="374"/>
        <v>265.40776283062371</v>
      </c>
      <c r="BD154" s="220">
        <f t="shared" si="374"/>
        <v>340.79938860207949</v>
      </c>
      <c r="BE154" s="220">
        <f t="shared" si="374"/>
        <v>376.33680000000004</v>
      </c>
      <c r="BG154" s="2" t="s">
        <v>179</v>
      </c>
      <c r="BH154" s="220">
        <f t="shared" ref="BH154:BH158" si="398">+D154</f>
        <v>21.285</v>
      </c>
      <c r="BI154" s="220">
        <f t="shared" si="375"/>
        <v>21.306000000000001</v>
      </c>
      <c r="BJ154" s="220">
        <f t="shared" si="376"/>
        <v>24.645</v>
      </c>
      <c r="BK154" s="220">
        <f t="shared" si="377"/>
        <v>36.984999999999999</v>
      </c>
      <c r="BL154" s="220">
        <f t="shared" si="378"/>
        <v>43.948800000000013</v>
      </c>
      <c r="BM154" s="220">
        <f t="shared" si="379"/>
        <v>39.654200000000003</v>
      </c>
      <c r="BN154" s="220">
        <f t="shared" si="380"/>
        <v>23.28</v>
      </c>
      <c r="BO154" s="220">
        <f t="shared" si="381"/>
        <v>18.100000000000001</v>
      </c>
      <c r="BP154" s="220">
        <f t="shared" si="382"/>
        <v>28.861647625847084</v>
      </c>
      <c r="BQ154" s="220">
        <f t="shared" si="383"/>
        <v>36.778133890542385</v>
      </c>
      <c r="BR154" s="220">
        <f t="shared" si="384"/>
        <v>39.366018373188318</v>
      </c>
      <c r="BS154" s="220">
        <f t="shared" si="385"/>
        <v>31.485675907600129</v>
      </c>
      <c r="BU154" s="2" t="s">
        <v>179</v>
      </c>
      <c r="BV154" s="220">
        <f t="shared" ref="BV154:BV158" si="399">+R154</f>
        <v>407.25740000000008</v>
      </c>
      <c r="BW154" s="220">
        <f t="shared" si="386"/>
        <v>543.90000000000009</v>
      </c>
      <c r="BX154" s="220">
        <f t="shared" si="387"/>
        <v>286.31987499999997</v>
      </c>
      <c r="BY154" s="220">
        <f t="shared" si="388"/>
        <v>516.98250000000007</v>
      </c>
      <c r="BZ154" s="220">
        <f t="shared" si="389"/>
        <v>481</v>
      </c>
      <c r="CA154" s="220">
        <f t="shared" si="390"/>
        <v>382.95000000000005</v>
      </c>
      <c r="CB154" s="220">
        <f t="shared" si="391"/>
        <v>367.08</v>
      </c>
      <c r="CC154" s="220">
        <f t="shared" si="392"/>
        <v>192.28</v>
      </c>
      <c r="CD154" s="220">
        <f t="shared" si="393"/>
        <v>423.410710988056</v>
      </c>
      <c r="CE154" s="220">
        <f t="shared" si="394"/>
        <v>265.40776283062371</v>
      </c>
      <c r="CF154" s="220">
        <f t="shared" si="395"/>
        <v>340.79938860207949</v>
      </c>
      <c r="CG154" s="220">
        <f t="shared" si="396"/>
        <v>376.33680000000004</v>
      </c>
    </row>
    <row r="155" spans="1:85" x14ac:dyDescent="0.25">
      <c r="A155" t="str">
        <f>+C114</f>
        <v>ÖZEL KUSAK</v>
      </c>
      <c r="B155" t="s">
        <v>99</v>
      </c>
      <c r="C155" s="2" t="s">
        <v>180</v>
      </c>
      <c r="D155" s="220">
        <f t="shared" si="360"/>
        <v>17.3675</v>
      </c>
      <c r="E155" s="220">
        <f t="shared" si="361"/>
        <v>17.692499999999999</v>
      </c>
      <c r="F155" s="220">
        <f t="shared" si="362"/>
        <v>21.309999999999992</v>
      </c>
      <c r="G155" s="220">
        <f t="shared" si="363"/>
        <v>30.175000000000001</v>
      </c>
      <c r="H155" s="220">
        <f t="shared" si="364"/>
        <v>33.920800000000007</v>
      </c>
      <c r="I155" s="220">
        <f t="shared" si="365"/>
        <v>31.217249999999996</v>
      </c>
      <c r="J155" s="220">
        <f t="shared" si="366"/>
        <v>22.702000000000005</v>
      </c>
      <c r="K155" s="220">
        <f t="shared" si="367"/>
        <v>0</v>
      </c>
      <c r="L155" s="220">
        <f t="shared" si="368"/>
        <v>28.946707880018831</v>
      </c>
      <c r="M155" s="220">
        <f t="shared" si="369"/>
        <v>30.401999907072128</v>
      </c>
      <c r="N155" s="220">
        <f t="shared" si="370"/>
        <v>28.781423793624192</v>
      </c>
      <c r="O155" s="220">
        <f t="shared" si="371"/>
        <v>26.43152977919987</v>
      </c>
      <c r="Q155" s="2" t="s">
        <v>180</v>
      </c>
      <c r="R155" s="221">
        <f t="shared" ref="R155:AC155" si="400">+R137+R119</f>
        <v>197.29575</v>
      </c>
      <c r="S155" s="221">
        <f t="shared" si="400"/>
        <v>326.02500000000009</v>
      </c>
      <c r="T155" s="221">
        <f t="shared" si="400"/>
        <v>344.48250000000007</v>
      </c>
      <c r="U155" s="221">
        <f t="shared" si="400"/>
        <v>51.75</v>
      </c>
      <c r="V155" s="221">
        <f t="shared" si="400"/>
        <v>50</v>
      </c>
      <c r="W155" s="221">
        <f t="shared" si="400"/>
        <v>45</v>
      </c>
      <c r="X155" s="221">
        <f t="shared" si="400"/>
        <v>41.400000000000006</v>
      </c>
      <c r="Y155" s="221">
        <f t="shared" si="400"/>
        <v>0</v>
      </c>
      <c r="Z155" s="221">
        <f t="shared" si="400"/>
        <v>200.56296836276337</v>
      </c>
      <c r="AA155" s="221">
        <f t="shared" si="400"/>
        <v>125.71946660397964</v>
      </c>
      <c r="AB155" s="221">
        <f t="shared" si="400"/>
        <v>161.43128933782711</v>
      </c>
      <c r="AC155" s="221">
        <f t="shared" si="400"/>
        <v>178.26479999999998</v>
      </c>
      <c r="AE155" s="2" t="s">
        <v>180</v>
      </c>
      <c r="AF155" s="220">
        <f t="shared" si="373"/>
        <v>17.3675</v>
      </c>
      <c r="AG155" s="220">
        <f t="shared" si="373"/>
        <v>17.692499999999999</v>
      </c>
      <c r="AH155" s="220">
        <f t="shared" si="373"/>
        <v>21.309999999999992</v>
      </c>
      <c r="AI155" s="220">
        <f t="shared" si="373"/>
        <v>30.175000000000001</v>
      </c>
      <c r="AJ155" s="220">
        <f t="shared" si="373"/>
        <v>33.920800000000007</v>
      </c>
      <c r="AK155" s="220">
        <f t="shared" si="373"/>
        <v>31.217249999999996</v>
      </c>
      <c r="AL155" s="220">
        <f t="shared" si="373"/>
        <v>22.702000000000005</v>
      </c>
      <c r="AM155" s="220">
        <f t="shared" si="373"/>
        <v>0</v>
      </c>
      <c r="AN155" s="220">
        <f t="shared" si="373"/>
        <v>28.946707880018831</v>
      </c>
      <c r="AO155" s="220">
        <f t="shared" si="373"/>
        <v>30.401999907072128</v>
      </c>
      <c r="AP155" s="220">
        <f t="shared" si="373"/>
        <v>28.781423793624192</v>
      </c>
      <c r="AQ155" s="220">
        <f t="shared" si="373"/>
        <v>26.43152977919987</v>
      </c>
      <c r="AS155" s="2" t="s">
        <v>180</v>
      </c>
      <c r="AT155" s="220">
        <f t="shared" si="374"/>
        <v>197.29575</v>
      </c>
      <c r="AU155" s="220">
        <f t="shared" si="374"/>
        <v>326.02500000000009</v>
      </c>
      <c r="AV155" s="220">
        <f t="shared" si="374"/>
        <v>344.48250000000007</v>
      </c>
      <c r="AW155" s="220">
        <f t="shared" si="374"/>
        <v>51.75</v>
      </c>
      <c r="AX155" s="220">
        <f t="shared" si="374"/>
        <v>50</v>
      </c>
      <c r="AY155" s="220">
        <f t="shared" si="374"/>
        <v>45</v>
      </c>
      <c r="AZ155" s="220">
        <f t="shared" si="374"/>
        <v>41.400000000000006</v>
      </c>
      <c r="BA155" s="220">
        <f t="shared" si="374"/>
        <v>0</v>
      </c>
      <c r="BB155" s="220">
        <f t="shared" si="374"/>
        <v>200.56296836276337</v>
      </c>
      <c r="BC155" s="220">
        <f t="shared" si="374"/>
        <v>125.71946660397964</v>
      </c>
      <c r="BD155" s="220">
        <f t="shared" si="374"/>
        <v>161.43128933782711</v>
      </c>
      <c r="BE155" s="220">
        <f t="shared" si="374"/>
        <v>178.26479999999998</v>
      </c>
      <c r="BG155" s="2" t="s">
        <v>180</v>
      </c>
      <c r="BH155" s="220">
        <f t="shared" si="398"/>
        <v>17.3675</v>
      </c>
      <c r="BI155" s="220">
        <f t="shared" si="375"/>
        <v>17.692499999999999</v>
      </c>
      <c r="BJ155" s="220">
        <f t="shared" si="376"/>
        <v>21.309999999999992</v>
      </c>
      <c r="BK155" s="220">
        <f t="shared" si="377"/>
        <v>30.175000000000001</v>
      </c>
      <c r="BL155" s="220">
        <f t="shared" si="378"/>
        <v>33.920800000000007</v>
      </c>
      <c r="BM155" s="220">
        <f t="shared" si="379"/>
        <v>31.217249999999996</v>
      </c>
      <c r="BN155" s="220">
        <f t="shared" si="380"/>
        <v>22.702000000000005</v>
      </c>
      <c r="BO155" s="220">
        <f t="shared" si="381"/>
        <v>0</v>
      </c>
      <c r="BP155" s="220">
        <f t="shared" si="382"/>
        <v>28.946707880018831</v>
      </c>
      <c r="BQ155" s="220">
        <f t="shared" si="383"/>
        <v>30.401999907072128</v>
      </c>
      <c r="BR155" s="220">
        <f t="shared" si="384"/>
        <v>28.781423793624192</v>
      </c>
      <c r="BS155" s="220">
        <f t="shared" si="385"/>
        <v>26.43152977919987</v>
      </c>
      <c r="BU155" s="2" t="s">
        <v>180</v>
      </c>
      <c r="BV155" s="220">
        <f t="shared" si="399"/>
        <v>197.29575</v>
      </c>
      <c r="BW155" s="220">
        <f t="shared" si="386"/>
        <v>326.02500000000009</v>
      </c>
      <c r="BX155" s="220">
        <f t="shared" si="387"/>
        <v>344.48250000000007</v>
      </c>
      <c r="BY155" s="220">
        <f t="shared" si="388"/>
        <v>51.75</v>
      </c>
      <c r="BZ155" s="220">
        <f t="shared" si="389"/>
        <v>50</v>
      </c>
      <c r="CA155" s="220">
        <f t="shared" si="390"/>
        <v>45</v>
      </c>
      <c r="CB155" s="220">
        <f t="shared" si="391"/>
        <v>41.400000000000006</v>
      </c>
      <c r="CC155" s="220">
        <f t="shared" si="392"/>
        <v>0</v>
      </c>
      <c r="CD155" s="220">
        <f t="shared" si="393"/>
        <v>200.56296836276337</v>
      </c>
      <c r="CE155" s="220">
        <f t="shared" si="394"/>
        <v>125.71946660397964</v>
      </c>
      <c r="CF155" s="220">
        <f t="shared" si="395"/>
        <v>161.43128933782711</v>
      </c>
      <c r="CG155" s="220">
        <f t="shared" si="396"/>
        <v>178.26479999999998</v>
      </c>
    </row>
    <row r="156" spans="1:85" x14ac:dyDescent="0.25">
      <c r="A156" t="str">
        <f>+C114</f>
        <v>ÖZEL KUSAK</v>
      </c>
      <c r="B156" t="s">
        <v>99</v>
      </c>
      <c r="C156" s="2" t="s">
        <v>181</v>
      </c>
      <c r="D156" s="220">
        <f t="shared" si="360"/>
        <v>22.369124999999997</v>
      </c>
      <c r="E156" s="220">
        <f t="shared" si="361"/>
        <v>22.57835</v>
      </c>
      <c r="F156" s="220">
        <f t="shared" si="362"/>
        <v>24.314450000000004</v>
      </c>
      <c r="G156" s="220">
        <f t="shared" si="363"/>
        <v>35.942999999999998</v>
      </c>
      <c r="H156" s="220">
        <f t="shared" si="364"/>
        <v>41.087550000000007</v>
      </c>
      <c r="I156" s="220">
        <f t="shared" si="365"/>
        <v>36.012989999999995</v>
      </c>
      <c r="J156" s="220">
        <f t="shared" si="366"/>
        <v>27.330000000000005</v>
      </c>
      <c r="K156" s="220">
        <f t="shared" si="367"/>
        <v>22.05</v>
      </c>
      <c r="L156" s="220">
        <f t="shared" si="368"/>
        <v>31.479100546828118</v>
      </c>
      <c r="M156" s="220">
        <f t="shared" si="369"/>
        <v>30.737235217616632</v>
      </c>
      <c r="N156" s="220">
        <f t="shared" si="370"/>
        <v>30.108328572169384</v>
      </c>
      <c r="O156" s="220">
        <f t="shared" si="371"/>
        <v>28.350628735909403</v>
      </c>
      <c r="Q156" s="2" t="s">
        <v>181</v>
      </c>
      <c r="R156" s="221">
        <f t="shared" ref="R156:AC156" si="401">+R138+R120</f>
        <v>407.25740000000008</v>
      </c>
      <c r="S156" s="221">
        <f t="shared" si="401"/>
        <v>543.90000000000009</v>
      </c>
      <c r="T156" s="221">
        <f t="shared" si="401"/>
        <v>572.63974999999994</v>
      </c>
      <c r="U156" s="221">
        <f t="shared" si="401"/>
        <v>516.98250000000007</v>
      </c>
      <c r="V156" s="221">
        <f t="shared" si="401"/>
        <v>499.50000000000006</v>
      </c>
      <c r="W156" s="221">
        <f t="shared" si="401"/>
        <v>366.30000000000007</v>
      </c>
      <c r="X156" s="221">
        <f t="shared" si="401"/>
        <v>367.08</v>
      </c>
      <c r="Y156" s="221">
        <f t="shared" si="401"/>
        <v>183.54</v>
      </c>
      <c r="Z156" s="221">
        <f t="shared" si="401"/>
        <v>423.410710988056</v>
      </c>
      <c r="AA156" s="221">
        <f t="shared" si="401"/>
        <v>265.40776283062371</v>
      </c>
      <c r="AB156" s="221">
        <f t="shared" si="401"/>
        <v>340.79938860207949</v>
      </c>
      <c r="AC156" s="221">
        <f t="shared" si="401"/>
        <v>376.33680000000004</v>
      </c>
      <c r="AE156" s="2" t="s">
        <v>181</v>
      </c>
      <c r="AF156" s="220">
        <f t="shared" si="373"/>
        <v>22.369124999999997</v>
      </c>
      <c r="AG156" s="220">
        <f t="shared" si="373"/>
        <v>22.57835</v>
      </c>
      <c r="AH156" s="220">
        <f t="shared" si="373"/>
        <v>24.314450000000004</v>
      </c>
      <c r="AI156" s="220">
        <f t="shared" si="373"/>
        <v>35.942999999999998</v>
      </c>
      <c r="AJ156" s="220">
        <f t="shared" si="373"/>
        <v>41.087550000000007</v>
      </c>
      <c r="AK156" s="220">
        <f t="shared" si="373"/>
        <v>36.012989999999995</v>
      </c>
      <c r="AL156" s="220">
        <f t="shared" si="373"/>
        <v>27.330000000000005</v>
      </c>
      <c r="AM156" s="220">
        <f t="shared" si="373"/>
        <v>22.05</v>
      </c>
      <c r="AN156" s="220">
        <f t="shared" si="373"/>
        <v>31.479100546828118</v>
      </c>
      <c r="AO156" s="220">
        <f t="shared" si="373"/>
        <v>30.737235217616632</v>
      </c>
      <c r="AP156" s="220">
        <f t="shared" si="373"/>
        <v>30.108328572169384</v>
      </c>
      <c r="AQ156" s="220">
        <f t="shared" si="373"/>
        <v>28.350628735909403</v>
      </c>
      <c r="AS156" s="2" t="s">
        <v>181</v>
      </c>
      <c r="AT156" s="220">
        <f t="shared" si="374"/>
        <v>407.25740000000008</v>
      </c>
      <c r="AU156" s="220">
        <f t="shared" si="374"/>
        <v>543.90000000000009</v>
      </c>
      <c r="AV156" s="220">
        <f t="shared" si="374"/>
        <v>572.63974999999994</v>
      </c>
      <c r="AW156" s="220">
        <f t="shared" si="374"/>
        <v>516.98250000000007</v>
      </c>
      <c r="AX156" s="220">
        <f t="shared" si="374"/>
        <v>499.50000000000006</v>
      </c>
      <c r="AY156" s="220">
        <f t="shared" si="374"/>
        <v>366.30000000000007</v>
      </c>
      <c r="AZ156" s="220">
        <f t="shared" si="374"/>
        <v>367.08</v>
      </c>
      <c r="BA156" s="220">
        <f t="shared" si="374"/>
        <v>183.54</v>
      </c>
      <c r="BB156" s="220">
        <f t="shared" si="374"/>
        <v>423.410710988056</v>
      </c>
      <c r="BC156" s="220">
        <f t="shared" si="374"/>
        <v>265.40776283062371</v>
      </c>
      <c r="BD156" s="220">
        <f t="shared" si="374"/>
        <v>340.79938860207949</v>
      </c>
      <c r="BE156" s="220">
        <f t="shared" si="374"/>
        <v>376.33680000000004</v>
      </c>
      <c r="BG156" s="2" t="s">
        <v>181</v>
      </c>
      <c r="BH156" s="220">
        <f t="shared" si="398"/>
        <v>22.369124999999997</v>
      </c>
      <c r="BI156" s="220">
        <f t="shared" si="375"/>
        <v>22.57835</v>
      </c>
      <c r="BJ156" s="220">
        <f t="shared" si="376"/>
        <v>24.314450000000004</v>
      </c>
      <c r="BK156" s="220">
        <f t="shared" si="377"/>
        <v>35.942999999999998</v>
      </c>
      <c r="BL156" s="220">
        <f t="shared" si="378"/>
        <v>41.087550000000007</v>
      </c>
      <c r="BM156" s="220">
        <f t="shared" si="379"/>
        <v>36.012989999999995</v>
      </c>
      <c r="BN156" s="220">
        <f t="shared" si="380"/>
        <v>27.330000000000005</v>
      </c>
      <c r="BO156" s="220">
        <f t="shared" si="381"/>
        <v>22.05</v>
      </c>
      <c r="BP156" s="220">
        <f t="shared" si="382"/>
        <v>31.479100546828118</v>
      </c>
      <c r="BQ156" s="220">
        <f t="shared" si="383"/>
        <v>30.737235217616632</v>
      </c>
      <c r="BR156" s="220">
        <f t="shared" si="384"/>
        <v>30.108328572169384</v>
      </c>
      <c r="BS156" s="220">
        <f t="shared" si="385"/>
        <v>28.350628735909403</v>
      </c>
      <c r="BU156" s="2" t="s">
        <v>181</v>
      </c>
      <c r="BV156" s="220">
        <f t="shared" si="399"/>
        <v>407.25740000000008</v>
      </c>
      <c r="BW156" s="220">
        <f t="shared" si="386"/>
        <v>543.90000000000009</v>
      </c>
      <c r="BX156" s="220">
        <f t="shared" si="387"/>
        <v>572.63974999999994</v>
      </c>
      <c r="BY156" s="220">
        <f t="shared" si="388"/>
        <v>516.98250000000007</v>
      </c>
      <c r="BZ156" s="220">
        <f t="shared" si="389"/>
        <v>499.50000000000006</v>
      </c>
      <c r="CA156" s="220">
        <f t="shared" si="390"/>
        <v>366.30000000000007</v>
      </c>
      <c r="CB156" s="220">
        <f t="shared" si="391"/>
        <v>367.08</v>
      </c>
      <c r="CC156" s="220">
        <f t="shared" si="392"/>
        <v>183.54</v>
      </c>
      <c r="CD156" s="220">
        <f t="shared" si="393"/>
        <v>423.410710988056</v>
      </c>
      <c r="CE156" s="220">
        <f t="shared" si="394"/>
        <v>265.40776283062371</v>
      </c>
      <c r="CF156" s="220">
        <f t="shared" si="395"/>
        <v>340.79938860207949</v>
      </c>
      <c r="CG156" s="220">
        <f t="shared" si="396"/>
        <v>376.33680000000004</v>
      </c>
    </row>
    <row r="157" spans="1:85" x14ac:dyDescent="0.25">
      <c r="A157" t="str">
        <f>+C114</f>
        <v>ÖZEL KUSAK</v>
      </c>
      <c r="B157" t="s">
        <v>99</v>
      </c>
      <c r="C157" s="2" t="s">
        <v>182</v>
      </c>
      <c r="D157" s="220">
        <f t="shared" si="360"/>
        <v>18.192560000000004</v>
      </c>
      <c r="E157" s="220">
        <f t="shared" si="361"/>
        <v>18.319199999999999</v>
      </c>
      <c r="F157" s="220">
        <f t="shared" si="362"/>
        <v>19.142500000000002</v>
      </c>
      <c r="G157" s="220">
        <f t="shared" si="363"/>
        <v>28.006</v>
      </c>
      <c r="H157" s="220">
        <f t="shared" si="364"/>
        <v>33.245000000000005</v>
      </c>
      <c r="I157" s="220">
        <f t="shared" si="365"/>
        <v>29.836950000000002</v>
      </c>
      <c r="J157" s="220">
        <f t="shared" si="366"/>
        <v>18.581200000000003</v>
      </c>
      <c r="K157" s="220">
        <f t="shared" si="367"/>
        <v>17.830000000000002</v>
      </c>
      <c r="L157" s="220">
        <f t="shared" si="368"/>
        <v>24.700731274760802</v>
      </c>
      <c r="M157" s="220">
        <f t="shared" si="369"/>
        <v>26.010168744006076</v>
      </c>
      <c r="N157" s="220">
        <f t="shared" si="370"/>
        <v>25.826685506353293</v>
      </c>
      <c r="O157" s="220">
        <f t="shared" si="371"/>
        <v>23.384987982337694</v>
      </c>
      <c r="Q157" s="2" t="s">
        <v>182</v>
      </c>
      <c r="R157" s="221">
        <f t="shared" ref="R157:AC157" si="402">+R139+R121</f>
        <v>468.92970681495046</v>
      </c>
      <c r="S157" s="221">
        <f t="shared" si="402"/>
        <v>529.20000000000005</v>
      </c>
      <c r="T157" s="221">
        <f t="shared" si="402"/>
        <v>287.56799999999998</v>
      </c>
      <c r="U157" s="221">
        <f t="shared" si="402"/>
        <v>550.62</v>
      </c>
      <c r="V157" s="221">
        <f t="shared" si="402"/>
        <v>532</v>
      </c>
      <c r="W157" s="221">
        <f t="shared" si="402"/>
        <v>427.5</v>
      </c>
      <c r="X157" s="221">
        <f t="shared" si="402"/>
        <v>367.08</v>
      </c>
      <c r="Y157" s="221">
        <f t="shared" si="402"/>
        <v>183.54</v>
      </c>
      <c r="Z157" s="221">
        <f t="shared" si="402"/>
        <v>423.410710988056</v>
      </c>
      <c r="AA157" s="221">
        <f t="shared" si="402"/>
        <v>265.40776283062371</v>
      </c>
      <c r="AB157" s="221">
        <f t="shared" si="402"/>
        <v>340.79938860207949</v>
      </c>
      <c r="AC157" s="221">
        <f t="shared" si="402"/>
        <v>376.33680000000004</v>
      </c>
      <c r="AE157" s="2" t="s">
        <v>182</v>
      </c>
      <c r="AF157" s="220">
        <f t="shared" si="373"/>
        <v>18.192560000000004</v>
      </c>
      <c r="AG157" s="220">
        <f t="shared" si="373"/>
        <v>18.319199999999999</v>
      </c>
      <c r="AH157" s="220">
        <f t="shared" si="373"/>
        <v>19.142500000000002</v>
      </c>
      <c r="AI157" s="220">
        <f t="shared" si="373"/>
        <v>28.006</v>
      </c>
      <c r="AJ157" s="220">
        <f t="shared" si="373"/>
        <v>33.245000000000005</v>
      </c>
      <c r="AK157" s="220">
        <f t="shared" si="373"/>
        <v>29.836950000000002</v>
      </c>
      <c r="AL157" s="220">
        <f t="shared" si="373"/>
        <v>18.581200000000003</v>
      </c>
      <c r="AM157" s="220">
        <f t="shared" si="373"/>
        <v>17.830000000000002</v>
      </c>
      <c r="AN157" s="220">
        <f t="shared" si="373"/>
        <v>24.700731274760802</v>
      </c>
      <c r="AO157" s="220">
        <f t="shared" si="373"/>
        <v>26.010168744006076</v>
      </c>
      <c r="AP157" s="220">
        <f t="shared" si="373"/>
        <v>25.826685506353293</v>
      </c>
      <c r="AQ157" s="220">
        <f t="shared" si="373"/>
        <v>23.384987982337694</v>
      </c>
      <c r="AS157" s="2" t="s">
        <v>182</v>
      </c>
      <c r="AT157" s="220">
        <f t="shared" si="374"/>
        <v>468.92970681495046</v>
      </c>
      <c r="AU157" s="220">
        <f t="shared" si="374"/>
        <v>529.20000000000005</v>
      </c>
      <c r="AV157" s="220">
        <f t="shared" si="374"/>
        <v>287.56799999999998</v>
      </c>
      <c r="AW157" s="220">
        <f t="shared" si="374"/>
        <v>550.62</v>
      </c>
      <c r="AX157" s="220">
        <f t="shared" si="374"/>
        <v>532</v>
      </c>
      <c r="AY157" s="220">
        <f t="shared" si="374"/>
        <v>427.5</v>
      </c>
      <c r="AZ157" s="220">
        <f t="shared" si="374"/>
        <v>367.08</v>
      </c>
      <c r="BA157" s="220">
        <f t="shared" si="374"/>
        <v>183.54</v>
      </c>
      <c r="BB157" s="220">
        <f t="shared" si="374"/>
        <v>423.410710988056</v>
      </c>
      <c r="BC157" s="220">
        <f t="shared" si="374"/>
        <v>265.40776283062371</v>
      </c>
      <c r="BD157" s="220">
        <f t="shared" si="374"/>
        <v>340.79938860207949</v>
      </c>
      <c r="BE157" s="220">
        <f t="shared" si="374"/>
        <v>376.33680000000004</v>
      </c>
      <c r="BG157" s="2" t="s">
        <v>182</v>
      </c>
      <c r="BH157" s="220">
        <f t="shared" si="398"/>
        <v>18.192560000000004</v>
      </c>
      <c r="BI157" s="220">
        <f t="shared" si="375"/>
        <v>18.319199999999999</v>
      </c>
      <c r="BJ157" s="220">
        <f t="shared" si="376"/>
        <v>19.142500000000002</v>
      </c>
      <c r="BK157" s="220">
        <f t="shared" si="377"/>
        <v>28.006</v>
      </c>
      <c r="BL157" s="220">
        <f t="shared" si="378"/>
        <v>33.245000000000005</v>
      </c>
      <c r="BM157" s="220">
        <f t="shared" si="379"/>
        <v>29.836950000000002</v>
      </c>
      <c r="BN157" s="220">
        <f t="shared" si="380"/>
        <v>18.581200000000003</v>
      </c>
      <c r="BO157" s="220">
        <f t="shared" si="381"/>
        <v>17.830000000000002</v>
      </c>
      <c r="BP157" s="220">
        <f t="shared" si="382"/>
        <v>24.700731274760802</v>
      </c>
      <c r="BQ157" s="220">
        <f t="shared" si="383"/>
        <v>26.010168744006076</v>
      </c>
      <c r="BR157" s="220">
        <f t="shared" si="384"/>
        <v>25.826685506353293</v>
      </c>
      <c r="BS157" s="220">
        <f t="shared" si="385"/>
        <v>23.384987982337694</v>
      </c>
      <c r="BU157" s="2" t="s">
        <v>182</v>
      </c>
      <c r="BV157" s="220">
        <f t="shared" si="399"/>
        <v>468.92970681495046</v>
      </c>
      <c r="BW157" s="220">
        <f t="shared" si="386"/>
        <v>529.20000000000005</v>
      </c>
      <c r="BX157" s="220">
        <f t="shared" si="387"/>
        <v>287.56799999999998</v>
      </c>
      <c r="BY157" s="220">
        <f t="shared" si="388"/>
        <v>550.62</v>
      </c>
      <c r="BZ157" s="220">
        <f t="shared" si="389"/>
        <v>532</v>
      </c>
      <c r="CA157" s="220">
        <f t="shared" si="390"/>
        <v>427.5</v>
      </c>
      <c r="CB157" s="220">
        <f t="shared" si="391"/>
        <v>367.08</v>
      </c>
      <c r="CC157" s="220">
        <f t="shared" si="392"/>
        <v>183.54</v>
      </c>
      <c r="CD157" s="220">
        <f t="shared" si="393"/>
        <v>423.410710988056</v>
      </c>
      <c r="CE157" s="220">
        <f t="shared" si="394"/>
        <v>265.40776283062371</v>
      </c>
      <c r="CF157" s="220">
        <f t="shared" si="395"/>
        <v>340.79938860207949</v>
      </c>
      <c r="CG157" s="220">
        <f t="shared" si="396"/>
        <v>376.33680000000004</v>
      </c>
    </row>
    <row r="158" spans="1:85" x14ac:dyDescent="0.25">
      <c r="A158" t="str">
        <f>+C114</f>
        <v>ÖZEL KUSAK</v>
      </c>
      <c r="B158" t="s">
        <v>99</v>
      </c>
      <c r="C158" s="2" t="s">
        <v>183</v>
      </c>
      <c r="D158" s="220">
        <f t="shared" si="360"/>
        <v>0</v>
      </c>
      <c r="E158" s="220">
        <f t="shared" si="361"/>
        <v>0</v>
      </c>
      <c r="F158" s="220">
        <f t="shared" si="362"/>
        <v>0</v>
      </c>
      <c r="G158" s="220">
        <f t="shared" si="363"/>
        <v>0</v>
      </c>
      <c r="H158" s="220">
        <f t="shared" si="364"/>
        <v>0</v>
      </c>
      <c r="I158" s="220">
        <f t="shared" si="365"/>
        <v>0</v>
      </c>
      <c r="J158" s="220">
        <f t="shared" si="366"/>
        <v>0</v>
      </c>
      <c r="K158" s="220">
        <f t="shared" si="367"/>
        <v>0</v>
      </c>
      <c r="L158" s="220">
        <f t="shared" si="368"/>
        <v>17.902704146761021</v>
      </c>
      <c r="M158" s="220">
        <f t="shared" si="369"/>
        <v>22.84416167581087</v>
      </c>
      <c r="N158" s="220">
        <f t="shared" si="370"/>
        <v>23.864057420923729</v>
      </c>
      <c r="O158" s="220">
        <f t="shared" si="371"/>
        <v>17.932345291895324</v>
      </c>
      <c r="Q158" s="2" t="s">
        <v>183</v>
      </c>
      <c r="R158" s="221">
        <f t="shared" ref="R158:AC158" si="403">+R140+R122</f>
        <v>0</v>
      </c>
      <c r="S158" s="221">
        <f t="shared" si="403"/>
        <v>0</v>
      </c>
      <c r="T158" s="221">
        <f t="shared" si="403"/>
        <v>0</v>
      </c>
      <c r="U158" s="221">
        <f t="shared" si="403"/>
        <v>0</v>
      </c>
      <c r="V158" s="221">
        <f t="shared" si="403"/>
        <v>0</v>
      </c>
      <c r="W158" s="221">
        <f t="shared" si="403"/>
        <v>0</v>
      </c>
      <c r="X158" s="221">
        <f t="shared" si="403"/>
        <v>0</v>
      </c>
      <c r="Y158" s="221">
        <f t="shared" si="403"/>
        <v>0</v>
      </c>
      <c r="Z158" s="221">
        <f t="shared" si="403"/>
        <v>33.427161393793895</v>
      </c>
      <c r="AA158" s="221">
        <f t="shared" si="403"/>
        <v>20.953244433996606</v>
      </c>
      <c r="AB158" s="221">
        <f t="shared" si="403"/>
        <v>26.905214889637854</v>
      </c>
      <c r="AC158" s="221">
        <f t="shared" si="403"/>
        <v>29.710800000000003</v>
      </c>
      <c r="AE158" s="2" t="s">
        <v>183</v>
      </c>
      <c r="AF158" s="220"/>
      <c r="AG158" s="220"/>
      <c r="AH158" s="220"/>
      <c r="AI158" s="220"/>
      <c r="AJ158" s="220"/>
      <c r="AK158" s="220"/>
      <c r="AL158" s="220"/>
      <c r="AM158" s="220"/>
      <c r="AN158" s="220"/>
      <c r="AO158" s="220"/>
      <c r="AP158" s="220"/>
      <c r="AQ158" s="220"/>
      <c r="AS158" s="2" t="s">
        <v>183</v>
      </c>
      <c r="AT158" s="221"/>
      <c r="AU158" s="221"/>
      <c r="AV158" s="221"/>
      <c r="AW158" s="221"/>
      <c r="AX158" s="221"/>
      <c r="AY158" s="221"/>
      <c r="AZ158" s="221"/>
      <c r="BA158" s="221"/>
      <c r="BB158" s="221"/>
      <c r="BC158" s="221"/>
      <c r="BD158" s="221"/>
      <c r="BE158" s="221"/>
      <c r="BG158" s="2" t="s">
        <v>183</v>
      </c>
      <c r="BH158" s="220">
        <f t="shared" si="398"/>
        <v>0</v>
      </c>
      <c r="BI158" s="220">
        <f t="shared" si="375"/>
        <v>0</v>
      </c>
      <c r="BJ158" s="220">
        <f t="shared" si="376"/>
        <v>0</v>
      </c>
      <c r="BK158" s="220">
        <f t="shared" si="377"/>
        <v>0</v>
      </c>
      <c r="BL158" s="220">
        <f t="shared" si="378"/>
        <v>0</v>
      </c>
      <c r="BM158" s="220">
        <f t="shared" si="379"/>
        <v>0</v>
      </c>
      <c r="BN158" s="220">
        <f t="shared" si="380"/>
        <v>0</v>
      </c>
      <c r="BO158" s="220">
        <f t="shared" si="381"/>
        <v>0</v>
      </c>
      <c r="BP158" s="220">
        <f t="shared" si="382"/>
        <v>17.902704146761021</v>
      </c>
      <c r="BQ158" s="220">
        <f t="shared" si="383"/>
        <v>22.84416167581087</v>
      </c>
      <c r="BR158" s="220">
        <f t="shared" si="384"/>
        <v>23.864057420923729</v>
      </c>
      <c r="BS158" s="220">
        <f t="shared" si="385"/>
        <v>17.932345291895324</v>
      </c>
      <c r="BU158" s="2" t="s">
        <v>183</v>
      </c>
      <c r="BV158" s="220">
        <f t="shared" si="399"/>
        <v>0</v>
      </c>
      <c r="BW158" s="220">
        <f t="shared" si="386"/>
        <v>0</v>
      </c>
      <c r="BX158" s="220">
        <f t="shared" si="387"/>
        <v>0</v>
      </c>
      <c r="BY158" s="220">
        <f t="shared" si="388"/>
        <v>0</v>
      </c>
      <c r="BZ158" s="220">
        <f t="shared" si="389"/>
        <v>0</v>
      </c>
      <c r="CA158" s="220">
        <f t="shared" si="390"/>
        <v>0</v>
      </c>
      <c r="CB158" s="220">
        <f t="shared" si="391"/>
        <v>0</v>
      </c>
      <c r="CC158" s="220">
        <f t="shared" si="392"/>
        <v>0</v>
      </c>
      <c r="CD158" s="220">
        <f t="shared" si="393"/>
        <v>33.427161393793895</v>
      </c>
      <c r="CE158" s="220">
        <f t="shared" si="394"/>
        <v>20.953244433996606</v>
      </c>
      <c r="CF158" s="220">
        <f t="shared" si="395"/>
        <v>26.905214889637854</v>
      </c>
      <c r="CG158" s="220">
        <f t="shared" si="396"/>
        <v>29.710800000000003</v>
      </c>
    </row>
    <row r="159" spans="1:85" x14ac:dyDescent="0.25">
      <c r="A159" t="str">
        <f>+C114</f>
        <v>ÖZEL KUSAK</v>
      </c>
      <c r="B159" t="s">
        <v>99</v>
      </c>
      <c r="C159" s="2" t="s">
        <v>184</v>
      </c>
      <c r="D159" s="220">
        <f t="shared" si="360"/>
        <v>0</v>
      </c>
      <c r="E159" s="220">
        <f t="shared" si="361"/>
        <v>0</v>
      </c>
      <c r="F159" s="220">
        <f t="shared" si="362"/>
        <v>0</v>
      </c>
      <c r="G159" s="220">
        <f t="shared" si="363"/>
        <v>17.698499999999999</v>
      </c>
      <c r="H159" s="220">
        <f t="shared" si="364"/>
        <v>22.625674999999998</v>
      </c>
      <c r="I159" s="220">
        <f t="shared" si="365"/>
        <v>18.722057499999998</v>
      </c>
      <c r="J159" s="220">
        <f t="shared" si="366"/>
        <v>15.4734</v>
      </c>
      <c r="K159" s="220">
        <f t="shared" si="367"/>
        <v>11.13</v>
      </c>
      <c r="L159" s="220">
        <f t="shared" si="368"/>
        <v>19.785246831055453</v>
      </c>
      <c r="M159" s="220">
        <f t="shared" si="369"/>
        <v>27.864201386424234</v>
      </c>
      <c r="N159" s="220">
        <f t="shared" si="370"/>
        <v>27.769513704920769</v>
      </c>
      <c r="O159" s="220">
        <f t="shared" si="371"/>
        <v>18.810751163323889</v>
      </c>
      <c r="Q159" s="2" t="s">
        <v>184</v>
      </c>
      <c r="R159" s="221">
        <f t="shared" ref="R159:AC159" si="404">+R141+R123</f>
        <v>0</v>
      </c>
      <c r="S159" s="221">
        <f t="shared" si="404"/>
        <v>0</v>
      </c>
      <c r="T159" s="221">
        <f t="shared" si="404"/>
        <v>0</v>
      </c>
      <c r="U159" s="221">
        <f t="shared" si="404"/>
        <v>113.85000000000001</v>
      </c>
      <c r="V159" s="221">
        <f t="shared" si="404"/>
        <v>110</v>
      </c>
      <c r="W159" s="221">
        <f t="shared" si="404"/>
        <v>99</v>
      </c>
      <c r="X159" s="221">
        <f t="shared" si="404"/>
        <v>106.25999999999999</v>
      </c>
      <c r="Y159" s="221">
        <f t="shared" si="404"/>
        <v>53.129999999999995</v>
      </c>
      <c r="Z159" s="221">
        <f t="shared" si="404"/>
        <v>122.56625844391094</v>
      </c>
      <c r="AA159" s="221">
        <f t="shared" si="404"/>
        <v>76.828562924654221</v>
      </c>
      <c r="AB159" s="221">
        <f t="shared" si="404"/>
        <v>98.65245459533881</v>
      </c>
      <c r="AC159" s="221">
        <f t="shared" si="404"/>
        <v>108.93959999999998</v>
      </c>
      <c r="AE159" s="2" t="s">
        <v>184</v>
      </c>
      <c r="AF159" s="220"/>
      <c r="AG159" s="220"/>
      <c r="AH159" s="220"/>
      <c r="AI159" s="220"/>
      <c r="AJ159" s="220"/>
      <c r="AK159" s="220"/>
      <c r="AL159" s="220"/>
      <c r="AM159" s="220"/>
      <c r="AN159" s="220"/>
      <c r="AO159" s="220"/>
      <c r="AP159" s="220"/>
      <c r="AQ159" s="220"/>
      <c r="AS159" s="2" t="s">
        <v>184</v>
      </c>
      <c r="AT159" s="221"/>
      <c r="AU159" s="221"/>
      <c r="AV159" s="221"/>
      <c r="AW159" s="221"/>
      <c r="AX159" s="221"/>
      <c r="AY159" s="221"/>
      <c r="AZ159" s="221"/>
      <c r="BA159" s="221"/>
      <c r="BB159" s="221"/>
      <c r="BC159" s="221"/>
      <c r="BD159" s="221"/>
      <c r="BE159" s="221"/>
      <c r="BG159" s="2" t="s">
        <v>184</v>
      </c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0"/>
      <c r="BS159" s="220"/>
      <c r="BU159" s="2" t="s">
        <v>184</v>
      </c>
      <c r="BV159" s="221"/>
      <c r="BW159" s="221"/>
      <c r="BX159" s="221"/>
      <c r="BY159" s="221"/>
      <c r="BZ159" s="221"/>
      <c r="CA159" s="221"/>
      <c r="CB159" s="221"/>
      <c r="CC159" s="221"/>
      <c r="CD159" s="221"/>
      <c r="CE159" s="221"/>
      <c r="CF159" s="221"/>
      <c r="CG159" s="221"/>
    </row>
    <row r="160" spans="1:85" x14ac:dyDescent="0.25">
      <c r="A160" t="str">
        <f>+C114</f>
        <v>ÖZEL KUSAK</v>
      </c>
      <c r="B160" t="s">
        <v>99</v>
      </c>
      <c r="C160" s="2" t="s">
        <v>185</v>
      </c>
      <c r="D160" s="220">
        <f t="shared" si="360"/>
        <v>0</v>
      </c>
      <c r="E160" s="220">
        <f t="shared" si="361"/>
        <v>0</v>
      </c>
      <c r="F160" s="220">
        <f t="shared" si="362"/>
        <v>0</v>
      </c>
      <c r="G160" s="220">
        <f t="shared" si="363"/>
        <v>0</v>
      </c>
      <c r="H160" s="220">
        <f t="shared" si="364"/>
        <v>0</v>
      </c>
      <c r="I160" s="220">
        <f t="shared" si="365"/>
        <v>0</v>
      </c>
      <c r="J160" s="220">
        <f t="shared" si="366"/>
        <v>0</v>
      </c>
      <c r="K160" s="220">
        <f t="shared" si="367"/>
        <v>0</v>
      </c>
      <c r="L160" s="220">
        <f t="shared" si="368"/>
        <v>17.282103680047605</v>
      </c>
      <c r="M160" s="220">
        <f t="shared" si="369"/>
        <v>16.752385228927977</v>
      </c>
      <c r="N160" s="220">
        <f t="shared" si="370"/>
        <v>17.596148363379914</v>
      </c>
      <c r="O160" s="220">
        <f t="shared" si="371"/>
        <v>14.684598311252062</v>
      </c>
      <c r="Q160" s="2" t="s">
        <v>185</v>
      </c>
      <c r="R160" s="221">
        <f t="shared" ref="R160:AC160" si="405">+R142+R124</f>
        <v>0</v>
      </c>
      <c r="S160" s="221">
        <f t="shared" si="405"/>
        <v>0</v>
      </c>
      <c r="T160" s="221">
        <f t="shared" si="405"/>
        <v>0</v>
      </c>
      <c r="U160" s="221">
        <f t="shared" si="405"/>
        <v>0</v>
      </c>
      <c r="V160" s="221">
        <f t="shared" si="405"/>
        <v>0</v>
      </c>
      <c r="W160" s="221">
        <f t="shared" si="405"/>
        <v>0</v>
      </c>
      <c r="X160" s="221">
        <f t="shared" si="405"/>
        <v>0</v>
      </c>
      <c r="Y160" s="221">
        <f t="shared" si="405"/>
        <v>0</v>
      </c>
      <c r="Z160" s="221">
        <f t="shared" si="405"/>
        <v>133.70864557517558</v>
      </c>
      <c r="AA160" s="221">
        <f t="shared" si="405"/>
        <v>83.812977735986422</v>
      </c>
      <c r="AB160" s="221">
        <f t="shared" si="405"/>
        <v>107.62085955855142</v>
      </c>
      <c r="AC160" s="221">
        <f t="shared" si="405"/>
        <v>118.84320000000001</v>
      </c>
      <c r="AE160" s="2" t="s">
        <v>185</v>
      </c>
      <c r="AF160" s="220"/>
      <c r="AG160" s="220"/>
      <c r="AH160" s="220"/>
      <c r="AI160" s="220"/>
      <c r="AJ160" s="220"/>
      <c r="AK160" s="220"/>
      <c r="AL160" s="220"/>
      <c r="AM160" s="220"/>
      <c r="AN160" s="220"/>
      <c r="AO160" s="220"/>
      <c r="AP160" s="220"/>
      <c r="AQ160" s="220"/>
      <c r="AS160" s="2" t="s">
        <v>185</v>
      </c>
      <c r="AT160" s="221"/>
      <c r="AU160" s="221"/>
      <c r="AV160" s="221"/>
      <c r="AW160" s="221"/>
      <c r="AX160" s="221"/>
      <c r="AY160" s="221"/>
      <c r="AZ160" s="221"/>
      <c r="BA160" s="221"/>
      <c r="BB160" s="221"/>
      <c r="BC160" s="221"/>
      <c r="BD160" s="221"/>
      <c r="BE160" s="221"/>
      <c r="BG160" s="2" t="s">
        <v>185</v>
      </c>
      <c r="BH160" s="220"/>
      <c r="BI160" s="220"/>
      <c r="BJ160" s="220"/>
      <c r="BK160" s="220"/>
      <c r="BL160" s="220"/>
      <c r="BM160" s="220"/>
      <c r="BN160" s="220"/>
      <c r="BO160" s="220"/>
      <c r="BP160" s="220"/>
      <c r="BQ160" s="220"/>
      <c r="BR160" s="220"/>
      <c r="BS160" s="220"/>
      <c r="BU160" s="2" t="s">
        <v>185</v>
      </c>
      <c r="BV160" s="221"/>
      <c r="BW160" s="221"/>
      <c r="BX160" s="221"/>
      <c r="BY160" s="221"/>
      <c r="BZ160" s="221"/>
      <c r="CA160" s="221"/>
      <c r="CB160" s="221"/>
      <c r="CC160" s="221"/>
      <c r="CD160" s="221"/>
      <c r="CE160" s="221"/>
      <c r="CF160" s="221"/>
      <c r="CG160" s="221"/>
    </row>
    <row r="161" spans="1:85" x14ac:dyDescent="0.25">
      <c r="A161" t="str">
        <f>+C114</f>
        <v>ÖZEL KUSAK</v>
      </c>
      <c r="B161" t="s">
        <v>99</v>
      </c>
      <c r="C161" s="2" t="s">
        <v>186</v>
      </c>
      <c r="D161" s="220">
        <f t="shared" si="360"/>
        <v>0</v>
      </c>
      <c r="E161" s="220">
        <f t="shared" si="361"/>
        <v>0</v>
      </c>
      <c r="F161" s="220">
        <f t="shared" si="362"/>
        <v>0</v>
      </c>
      <c r="G161" s="220">
        <f t="shared" si="363"/>
        <v>0</v>
      </c>
      <c r="H161" s="220">
        <f t="shared" si="364"/>
        <v>0</v>
      </c>
      <c r="I161" s="220">
        <f t="shared" si="365"/>
        <v>0</v>
      </c>
      <c r="J161" s="220">
        <f t="shared" si="366"/>
        <v>0</v>
      </c>
      <c r="K161" s="220">
        <f t="shared" si="367"/>
        <v>0</v>
      </c>
      <c r="L161" s="220">
        <f t="shared" si="368"/>
        <v>19.265114802776523</v>
      </c>
      <c r="M161" s="220">
        <f t="shared" si="369"/>
        <v>16.369431013569155</v>
      </c>
      <c r="N161" s="220">
        <f t="shared" si="370"/>
        <v>20.649090333733934</v>
      </c>
      <c r="O161" s="220">
        <f t="shared" si="371"/>
        <v>16.93523183677118</v>
      </c>
      <c r="Q161" s="2" t="s">
        <v>186</v>
      </c>
      <c r="R161" s="221">
        <f t="shared" ref="R161:AC161" si="406">+R143+R125</f>
        <v>0</v>
      </c>
      <c r="S161" s="221">
        <f t="shared" si="406"/>
        <v>0</v>
      </c>
      <c r="T161" s="221">
        <f t="shared" si="406"/>
        <v>0</v>
      </c>
      <c r="U161" s="221">
        <f t="shared" si="406"/>
        <v>0</v>
      </c>
      <c r="V161" s="221">
        <f t="shared" si="406"/>
        <v>0</v>
      </c>
      <c r="W161" s="221">
        <f t="shared" si="406"/>
        <v>0</v>
      </c>
      <c r="X161" s="221">
        <f t="shared" si="406"/>
        <v>0</v>
      </c>
      <c r="Y161" s="221">
        <f t="shared" si="406"/>
        <v>0</v>
      </c>
      <c r="Z161" s="221">
        <f t="shared" si="406"/>
        <v>44.569548525058522</v>
      </c>
      <c r="AA161" s="221">
        <f t="shared" si="406"/>
        <v>27.93765924532881</v>
      </c>
      <c r="AB161" s="221">
        <f t="shared" si="406"/>
        <v>35.873619852850467</v>
      </c>
      <c r="AC161" s="221">
        <f t="shared" si="406"/>
        <v>39.614399999999996</v>
      </c>
      <c r="AE161" s="2" t="s">
        <v>186</v>
      </c>
      <c r="AF161" s="220"/>
      <c r="AG161" s="220"/>
      <c r="AH161" s="220"/>
      <c r="AI161" s="220"/>
      <c r="AJ161" s="220"/>
      <c r="AK161" s="220"/>
      <c r="AL161" s="220"/>
      <c r="AM161" s="220"/>
      <c r="AN161" s="220"/>
      <c r="AO161" s="220"/>
      <c r="AP161" s="220"/>
      <c r="AQ161" s="220"/>
      <c r="AS161" s="2" t="s">
        <v>186</v>
      </c>
      <c r="AT161" s="221"/>
      <c r="AU161" s="221"/>
      <c r="AV161" s="221"/>
      <c r="AW161" s="221"/>
      <c r="AX161" s="221"/>
      <c r="AY161" s="221"/>
      <c r="AZ161" s="221"/>
      <c r="BA161" s="221"/>
      <c r="BB161" s="221"/>
      <c r="BC161" s="221"/>
      <c r="BD161" s="221"/>
      <c r="BE161" s="221"/>
      <c r="BG161" s="2" t="s">
        <v>186</v>
      </c>
      <c r="BH161" s="220"/>
      <c r="BI161" s="220"/>
      <c r="BJ161" s="220"/>
      <c r="BK161" s="220"/>
      <c r="BL161" s="220"/>
      <c r="BM161" s="220"/>
      <c r="BN161" s="220"/>
      <c r="BO161" s="220"/>
      <c r="BP161" s="220"/>
      <c r="BQ161" s="220"/>
      <c r="BR161" s="220"/>
      <c r="BS161" s="220"/>
      <c r="BU161" s="2" t="s">
        <v>186</v>
      </c>
      <c r="BV161" s="221"/>
      <c r="BW161" s="221"/>
      <c r="BX161" s="221"/>
      <c r="BY161" s="221"/>
      <c r="BZ161" s="221"/>
      <c r="CA161" s="221"/>
      <c r="CB161" s="221"/>
      <c r="CC161" s="221"/>
      <c r="CD161" s="221"/>
      <c r="CE161" s="221"/>
      <c r="CF161" s="221"/>
      <c r="CG161" s="221"/>
    </row>
    <row r="162" spans="1:85" x14ac:dyDescent="0.25">
      <c r="A162" t="str">
        <f>+C114</f>
        <v>ÖZEL KUSAK</v>
      </c>
      <c r="B162" t="s">
        <v>99</v>
      </c>
      <c r="C162" s="2" t="s">
        <v>203</v>
      </c>
      <c r="D162" s="220"/>
      <c r="E162" s="220"/>
      <c r="F162" s="220"/>
      <c r="G162" s="220"/>
      <c r="H162" s="220"/>
      <c r="I162" s="220"/>
      <c r="J162" s="220"/>
      <c r="K162" s="220"/>
      <c r="L162" s="220"/>
      <c r="M162" s="220"/>
      <c r="N162" s="220"/>
      <c r="O162" s="220"/>
      <c r="Q162" s="2"/>
      <c r="R162" s="221"/>
      <c r="S162" s="221"/>
      <c r="T162" s="221"/>
      <c r="U162" s="220"/>
      <c r="V162" s="220"/>
      <c r="W162" s="220"/>
      <c r="X162" s="220"/>
      <c r="Y162" s="220"/>
      <c r="Z162" s="220"/>
      <c r="AA162" s="220"/>
      <c r="AB162" s="220"/>
      <c r="AC162" s="220"/>
      <c r="AE162" s="2" t="s">
        <v>203</v>
      </c>
      <c r="AF162" s="220"/>
      <c r="AG162" s="220"/>
      <c r="AH162" s="220"/>
      <c r="AI162" s="220"/>
      <c r="AJ162" s="220"/>
      <c r="AK162" s="220"/>
      <c r="AL162" s="220"/>
      <c r="AM162" s="220"/>
      <c r="AN162" s="220"/>
      <c r="AO162" s="220"/>
      <c r="AP162" s="220"/>
      <c r="AQ162" s="220"/>
      <c r="AS162" s="2"/>
      <c r="AT162" s="221"/>
      <c r="AU162" s="221"/>
      <c r="AV162" s="221"/>
      <c r="AW162" s="220"/>
      <c r="AX162" s="220"/>
      <c r="AY162" s="220"/>
      <c r="AZ162" s="220"/>
      <c r="BA162" s="220"/>
      <c r="BB162" s="220"/>
      <c r="BC162" s="220"/>
      <c r="BD162" s="220"/>
      <c r="BE162" s="220"/>
      <c r="BG162" s="2" t="s">
        <v>203</v>
      </c>
      <c r="BH162" s="220"/>
      <c r="BI162" s="220"/>
      <c r="BJ162" s="220"/>
      <c r="BK162" s="220"/>
      <c r="BL162" s="220"/>
      <c r="BM162" s="220"/>
      <c r="BN162" s="220"/>
      <c r="BO162" s="220"/>
      <c r="BP162" s="220"/>
      <c r="BQ162" s="220"/>
      <c r="BR162" s="220"/>
      <c r="BS162" s="220"/>
      <c r="BU162" s="2"/>
      <c r="BV162" s="221"/>
      <c r="BW162" s="221"/>
      <c r="BX162" s="221"/>
      <c r="BY162" s="220"/>
      <c r="BZ162" s="220"/>
      <c r="CA162" s="220"/>
      <c r="CB162" s="220"/>
      <c r="CC162" s="220"/>
      <c r="CD162" s="220"/>
      <c r="CE162" s="220"/>
      <c r="CF162" s="220"/>
      <c r="CG162" s="220"/>
    </row>
    <row r="163" spans="1:85" x14ac:dyDescent="0.25">
      <c r="A163" t="str">
        <f>+C114</f>
        <v>ÖZEL KUSAK</v>
      </c>
      <c r="B163" t="s">
        <v>99</v>
      </c>
      <c r="C163" s="2" t="s">
        <v>204</v>
      </c>
      <c r="D163" s="220"/>
      <c r="E163" s="220"/>
      <c r="F163" s="220"/>
      <c r="G163" s="220"/>
      <c r="H163" s="220"/>
      <c r="I163" s="220"/>
      <c r="J163" s="220"/>
      <c r="K163" s="220"/>
      <c r="L163" s="220"/>
      <c r="M163" s="220"/>
      <c r="N163" s="220"/>
      <c r="O163" s="220"/>
      <c r="Q163" s="2"/>
      <c r="R163" s="221"/>
      <c r="S163" s="221"/>
      <c r="T163" s="221"/>
      <c r="U163" s="220"/>
      <c r="V163" s="220"/>
      <c r="W163" s="220"/>
      <c r="X163" s="220"/>
      <c r="Y163" s="220"/>
      <c r="Z163" s="220"/>
      <c r="AA163" s="220"/>
      <c r="AB163" s="220"/>
      <c r="AC163" s="220"/>
      <c r="AE163" s="2" t="s">
        <v>204</v>
      </c>
      <c r="AF163" s="220"/>
      <c r="AG163" s="220"/>
      <c r="AH163" s="220"/>
      <c r="AI163" s="220"/>
      <c r="AJ163" s="220"/>
      <c r="AK163" s="220"/>
      <c r="AL163" s="220"/>
      <c r="AM163" s="220"/>
      <c r="AN163" s="220"/>
      <c r="AO163" s="220"/>
      <c r="AP163" s="220"/>
      <c r="AQ163" s="220"/>
      <c r="AS163" s="2"/>
      <c r="AT163" s="221"/>
      <c r="AU163" s="221"/>
      <c r="AV163" s="221"/>
      <c r="AW163" s="220"/>
      <c r="AX163" s="220"/>
      <c r="AY163" s="220"/>
      <c r="AZ163" s="220"/>
      <c r="BA163" s="220"/>
      <c r="BB163" s="220"/>
      <c r="BC163" s="220"/>
      <c r="BD163" s="220"/>
      <c r="BE163" s="220"/>
      <c r="BG163" s="2" t="s">
        <v>204</v>
      </c>
      <c r="BH163" s="220"/>
      <c r="BI163" s="220"/>
      <c r="BJ163" s="220"/>
      <c r="BK163" s="220"/>
      <c r="BL163" s="220"/>
      <c r="BM163" s="220"/>
      <c r="BN163" s="220"/>
      <c r="BO163" s="220"/>
      <c r="BP163" s="220"/>
      <c r="BQ163" s="220"/>
      <c r="BR163" s="220"/>
      <c r="BS163" s="220"/>
      <c r="BU163" s="2"/>
      <c r="BV163" s="221"/>
      <c r="BW163" s="221"/>
      <c r="BX163" s="221"/>
      <c r="BY163" s="220"/>
      <c r="BZ163" s="220"/>
      <c r="CA163" s="220"/>
      <c r="CB163" s="220"/>
      <c r="CC163" s="220"/>
      <c r="CD163" s="220"/>
      <c r="CE163" s="220"/>
      <c r="CF163" s="220"/>
      <c r="CG163" s="220"/>
    </row>
    <row r="164" spans="1:85" x14ac:dyDescent="0.25">
      <c r="A164" t="str">
        <f>+C114</f>
        <v>ÖZEL KUSAK</v>
      </c>
      <c r="B164" t="s">
        <v>99</v>
      </c>
      <c r="C164" s="2" t="s">
        <v>205</v>
      </c>
      <c r="D164" s="220"/>
      <c r="E164" s="220"/>
      <c r="F164" s="220"/>
      <c r="G164" s="220"/>
      <c r="H164" s="220"/>
      <c r="I164" s="220"/>
      <c r="J164" s="220"/>
      <c r="K164" s="220"/>
      <c r="L164" s="220"/>
      <c r="M164" s="220"/>
      <c r="N164" s="220"/>
      <c r="O164" s="220"/>
      <c r="Q164" s="2"/>
      <c r="R164" s="221"/>
      <c r="S164" s="221"/>
      <c r="T164" s="221"/>
      <c r="U164" s="220"/>
      <c r="V164" s="220"/>
      <c r="W164" s="220"/>
      <c r="X164" s="220"/>
      <c r="Y164" s="220"/>
      <c r="Z164" s="220"/>
      <c r="AA164" s="220"/>
      <c r="AB164" s="220"/>
      <c r="AC164" s="220"/>
      <c r="AE164" s="2" t="s">
        <v>205</v>
      </c>
      <c r="AF164" s="220"/>
      <c r="AG164" s="220"/>
      <c r="AH164" s="220"/>
      <c r="AI164" s="220"/>
      <c r="AJ164" s="220"/>
      <c r="AK164" s="220"/>
      <c r="AL164" s="220"/>
      <c r="AM164" s="220"/>
      <c r="AN164" s="220"/>
      <c r="AO164" s="220"/>
      <c r="AP164" s="220"/>
      <c r="AQ164" s="220"/>
      <c r="AS164" s="2"/>
      <c r="AT164" s="221"/>
      <c r="AU164" s="221"/>
      <c r="AV164" s="221"/>
      <c r="AW164" s="220"/>
      <c r="AX164" s="220"/>
      <c r="AY164" s="220"/>
      <c r="AZ164" s="220"/>
      <c r="BA164" s="220"/>
      <c r="BB164" s="220"/>
      <c r="BC164" s="220"/>
      <c r="BD164" s="220"/>
      <c r="BE164" s="220"/>
      <c r="BG164" s="2" t="s">
        <v>205</v>
      </c>
      <c r="BH164" s="220"/>
      <c r="BI164" s="220"/>
      <c r="BJ164" s="220"/>
      <c r="BK164" s="220"/>
      <c r="BL164" s="220"/>
      <c r="BM164" s="220"/>
      <c r="BN164" s="220"/>
      <c r="BO164" s="220"/>
      <c r="BP164" s="220"/>
      <c r="BQ164" s="220"/>
      <c r="BR164" s="220"/>
      <c r="BS164" s="220"/>
      <c r="BU164" s="2"/>
      <c r="BV164" s="221"/>
      <c r="BW164" s="221"/>
      <c r="BX164" s="221"/>
      <c r="BY164" s="220"/>
      <c r="BZ164" s="220"/>
      <c r="CA164" s="220"/>
      <c r="CB164" s="220"/>
      <c r="CC164" s="220"/>
      <c r="CD164" s="220"/>
      <c r="CE164" s="220"/>
      <c r="CF164" s="220"/>
      <c r="CG164" s="220"/>
    </row>
    <row r="165" spans="1:85" x14ac:dyDescent="0.25">
      <c r="A165" t="str">
        <f>+C114</f>
        <v>ÖZEL KUSAK</v>
      </c>
      <c r="B165" t="s">
        <v>99</v>
      </c>
      <c r="C165" s="2" t="s">
        <v>206</v>
      </c>
      <c r="D165" s="220"/>
      <c r="E165" s="220"/>
      <c r="F165" s="220"/>
      <c r="G165" s="220"/>
      <c r="H165" s="220"/>
      <c r="I165" s="220"/>
      <c r="J165" s="220"/>
      <c r="K165" s="220"/>
      <c r="L165" s="220"/>
      <c r="M165" s="220"/>
      <c r="N165" s="220"/>
      <c r="O165" s="220"/>
      <c r="Q165" s="2"/>
      <c r="R165" s="221"/>
      <c r="S165" s="221"/>
      <c r="T165" s="221"/>
      <c r="U165" s="220"/>
      <c r="V165" s="220"/>
      <c r="W165" s="220"/>
      <c r="X165" s="220"/>
      <c r="Y165" s="220"/>
      <c r="Z165" s="220"/>
      <c r="AA165" s="220"/>
      <c r="AB165" s="220"/>
      <c r="AC165" s="220"/>
      <c r="AE165" s="2" t="s">
        <v>206</v>
      </c>
      <c r="AF165" s="220"/>
      <c r="AG165" s="220"/>
      <c r="AH165" s="220"/>
      <c r="AI165" s="220"/>
      <c r="AJ165" s="220"/>
      <c r="AK165" s="220"/>
      <c r="AL165" s="220"/>
      <c r="AM165" s="220"/>
      <c r="AN165" s="220"/>
      <c r="AO165" s="220"/>
      <c r="AP165" s="220"/>
      <c r="AQ165" s="220"/>
      <c r="AS165" s="2"/>
      <c r="AT165" s="221"/>
      <c r="AU165" s="221"/>
      <c r="AV165" s="221"/>
      <c r="AW165" s="220"/>
      <c r="AX165" s="220"/>
      <c r="AY165" s="220"/>
      <c r="AZ165" s="220"/>
      <c r="BA165" s="220"/>
      <c r="BB165" s="220"/>
      <c r="BC165" s="220"/>
      <c r="BD165" s="220"/>
      <c r="BE165" s="220"/>
      <c r="BG165" s="2" t="s">
        <v>206</v>
      </c>
      <c r="BH165" s="220"/>
      <c r="BI165" s="220"/>
      <c r="BJ165" s="220"/>
      <c r="BK165" s="220"/>
      <c r="BL165" s="220"/>
      <c r="BM165" s="220"/>
      <c r="BN165" s="220"/>
      <c r="BO165" s="220"/>
      <c r="BP165" s="220"/>
      <c r="BQ165" s="220"/>
      <c r="BR165" s="220"/>
      <c r="BS165" s="220"/>
      <c r="BU165" s="2"/>
      <c r="BV165" s="221"/>
      <c r="BW165" s="221"/>
      <c r="BX165" s="221"/>
      <c r="BY165" s="220"/>
      <c r="BZ165" s="220"/>
      <c r="CA165" s="220"/>
      <c r="CB165" s="220"/>
      <c r="CC165" s="220"/>
      <c r="CD165" s="220"/>
      <c r="CE165" s="220"/>
      <c r="CF165" s="220"/>
      <c r="CG165" s="220"/>
    </row>
    <row r="166" spans="1:85" x14ac:dyDescent="0.25">
      <c r="A166" t="str">
        <f>+C114</f>
        <v>ÖZEL KUSAK</v>
      </c>
      <c r="B166" t="s">
        <v>99</v>
      </c>
      <c r="C166" s="2" t="s">
        <v>207</v>
      </c>
      <c r="D166" s="220"/>
      <c r="E166" s="220"/>
      <c r="F166" s="220"/>
      <c r="G166" s="220"/>
      <c r="H166" s="220"/>
      <c r="I166" s="220"/>
      <c r="J166" s="220"/>
      <c r="K166" s="220"/>
      <c r="L166" s="220"/>
      <c r="M166" s="220"/>
      <c r="N166" s="220"/>
      <c r="O166" s="220"/>
      <c r="Q166" s="2"/>
      <c r="R166" s="221"/>
      <c r="S166" s="221"/>
      <c r="T166" s="221"/>
      <c r="U166" s="220"/>
      <c r="V166" s="220"/>
      <c r="W166" s="220"/>
      <c r="X166" s="220"/>
      <c r="Y166" s="220"/>
      <c r="Z166" s="220"/>
      <c r="AA166" s="220"/>
      <c r="AB166" s="220"/>
      <c r="AC166" s="220"/>
      <c r="AE166" s="2" t="s">
        <v>207</v>
      </c>
      <c r="AF166" s="220"/>
      <c r="AG166" s="220"/>
      <c r="AH166" s="220"/>
      <c r="AI166" s="220"/>
      <c r="AJ166" s="220"/>
      <c r="AK166" s="220"/>
      <c r="AL166" s="220"/>
      <c r="AM166" s="220"/>
      <c r="AN166" s="220"/>
      <c r="AO166" s="220"/>
      <c r="AP166" s="220"/>
      <c r="AQ166" s="220"/>
      <c r="AS166" s="2"/>
      <c r="AT166" s="221"/>
      <c r="AU166" s="221"/>
      <c r="AV166" s="221"/>
      <c r="AW166" s="220"/>
      <c r="AX166" s="220"/>
      <c r="AY166" s="220"/>
      <c r="AZ166" s="220"/>
      <c r="BA166" s="220"/>
      <c r="BB166" s="220"/>
      <c r="BC166" s="220"/>
      <c r="BD166" s="220"/>
      <c r="BE166" s="220"/>
      <c r="BG166" s="2" t="s">
        <v>207</v>
      </c>
      <c r="BH166" s="220"/>
      <c r="BI166" s="220"/>
      <c r="BJ166" s="220"/>
      <c r="BK166" s="220"/>
      <c r="BL166" s="220"/>
      <c r="BM166" s="220"/>
      <c r="BN166" s="220"/>
      <c r="BO166" s="220"/>
      <c r="BP166" s="220"/>
      <c r="BQ166" s="220"/>
      <c r="BR166" s="220"/>
      <c r="BS166" s="220"/>
      <c r="BU166" s="2"/>
      <c r="BV166" s="221"/>
      <c r="BW166" s="221"/>
      <c r="BX166" s="221"/>
      <c r="BY166" s="220"/>
      <c r="BZ166" s="220"/>
      <c r="CA166" s="220"/>
      <c r="CB166" s="220"/>
      <c r="CC166" s="220"/>
      <c r="CD166" s="220"/>
      <c r="CE166" s="220"/>
      <c r="CF166" s="220"/>
      <c r="CG166" s="220"/>
    </row>
    <row r="167" spans="1:85" x14ac:dyDescent="0.25">
      <c r="A167" t="str">
        <f>+C114</f>
        <v>ÖZEL KUSAK</v>
      </c>
      <c r="B167" t="s">
        <v>99</v>
      </c>
      <c r="C167" s="2" t="s">
        <v>208</v>
      </c>
      <c r="D167" s="220"/>
      <c r="E167" s="220"/>
      <c r="F167" s="220"/>
      <c r="G167" s="220"/>
      <c r="H167" s="220"/>
      <c r="I167" s="220"/>
      <c r="J167" s="220"/>
      <c r="K167" s="220"/>
      <c r="L167" s="220"/>
      <c r="M167" s="220"/>
      <c r="N167" s="220"/>
      <c r="O167" s="220"/>
      <c r="Q167" s="2"/>
      <c r="R167" s="221"/>
      <c r="S167" s="221"/>
      <c r="T167" s="221"/>
      <c r="U167" s="220"/>
      <c r="V167" s="220"/>
      <c r="W167" s="220"/>
      <c r="X167" s="220"/>
      <c r="Y167" s="220"/>
      <c r="Z167" s="220"/>
      <c r="AA167" s="220"/>
      <c r="AB167" s="220"/>
      <c r="AC167" s="220"/>
      <c r="AE167" s="2" t="s">
        <v>208</v>
      </c>
      <c r="AF167" s="220"/>
      <c r="AG167" s="220"/>
      <c r="AH167" s="220"/>
      <c r="AI167" s="220"/>
      <c r="AJ167" s="220"/>
      <c r="AK167" s="220"/>
      <c r="AL167" s="220"/>
      <c r="AM167" s="220"/>
      <c r="AN167" s="220"/>
      <c r="AO167" s="220"/>
      <c r="AP167" s="220"/>
      <c r="AQ167" s="220"/>
      <c r="AS167" s="2"/>
      <c r="AT167" s="221"/>
      <c r="AU167" s="221"/>
      <c r="AV167" s="221"/>
      <c r="AW167" s="220"/>
      <c r="AX167" s="220"/>
      <c r="AY167" s="220"/>
      <c r="AZ167" s="220"/>
      <c r="BA167" s="220"/>
      <c r="BB167" s="220"/>
      <c r="BC167" s="220"/>
      <c r="BD167" s="220"/>
      <c r="BE167" s="220"/>
      <c r="BG167" s="2" t="s">
        <v>208</v>
      </c>
      <c r="BH167" s="220"/>
      <c r="BI167" s="220"/>
      <c r="BJ167" s="220"/>
      <c r="BK167" s="220"/>
      <c r="BL167" s="220"/>
      <c r="BM167" s="220"/>
      <c r="BN167" s="220"/>
      <c r="BO167" s="220"/>
      <c r="BP167" s="220"/>
      <c r="BQ167" s="220"/>
      <c r="BR167" s="220"/>
      <c r="BS167" s="220"/>
      <c r="BU167" s="2"/>
      <c r="BV167" s="221"/>
      <c r="BW167" s="221"/>
      <c r="BX167" s="221"/>
      <c r="BY167" s="220"/>
      <c r="BZ167" s="220"/>
      <c r="CA167" s="220"/>
      <c r="CB167" s="220"/>
      <c r="CC167" s="220"/>
      <c r="CD167" s="220"/>
      <c r="CE167" s="220"/>
      <c r="CF167" s="220"/>
      <c r="CG167" s="220"/>
    </row>
    <row r="168" spans="1:85" x14ac:dyDescent="0.25">
      <c r="C168" s="222" t="s">
        <v>187</v>
      </c>
      <c r="D168" s="361">
        <f t="shared" ref="D168:O168" si="407">+IFERROR((SUMPRODUCT(D153:D161,R153:R161)/R168),0)</f>
        <v>21.332827126326173</v>
      </c>
      <c r="E168" s="361">
        <f t="shared" si="407"/>
        <v>22.31953191893604</v>
      </c>
      <c r="F168" s="361">
        <f t="shared" si="407"/>
        <v>25.139650797266516</v>
      </c>
      <c r="G168" s="361">
        <f t="shared" si="407"/>
        <v>33.589893375680582</v>
      </c>
      <c r="H168" s="361">
        <f t="shared" si="407"/>
        <v>38.909220343872612</v>
      </c>
      <c r="I168" s="361">
        <f t="shared" si="407"/>
        <v>35.377154589986468</v>
      </c>
      <c r="J168" s="361">
        <f t="shared" si="407"/>
        <v>23.115585824081982</v>
      </c>
      <c r="K168" s="361">
        <f t="shared" si="407"/>
        <v>18.538627564287779</v>
      </c>
      <c r="L168" s="361">
        <f t="shared" si="407"/>
        <v>28.40464728939568</v>
      </c>
      <c r="M168" s="361">
        <f t="shared" si="407"/>
        <v>30.446605050247573</v>
      </c>
      <c r="N168" s="361">
        <f t="shared" si="407"/>
        <v>30.291523182786285</v>
      </c>
      <c r="O168" s="361">
        <f t="shared" si="407"/>
        <v>26.654774436378364</v>
      </c>
      <c r="R168" s="369">
        <f t="shared" ref="R168:AC168" si="408">SUM(R153:R167)</f>
        <v>1850.9742568149504</v>
      </c>
      <c r="S168" s="369">
        <f t="shared" si="408"/>
        <v>2486.9250000000002</v>
      </c>
      <c r="T168" s="369">
        <f t="shared" si="408"/>
        <v>2082.1221249999999</v>
      </c>
      <c r="U168" s="369">
        <f t="shared" si="408"/>
        <v>2281.14</v>
      </c>
      <c r="V168" s="369">
        <f t="shared" si="408"/>
        <v>2166.5</v>
      </c>
      <c r="W168" s="369">
        <f t="shared" si="408"/>
        <v>1662.75</v>
      </c>
      <c r="X168" s="369">
        <f t="shared" si="408"/>
        <v>1615.9799999999998</v>
      </c>
      <c r="Y168" s="369">
        <f t="shared" si="408"/>
        <v>796.03</v>
      </c>
      <c r="Z168" s="369">
        <f t="shared" si="408"/>
        <v>2228.4774262529263</v>
      </c>
      <c r="AA168" s="369">
        <f t="shared" si="408"/>
        <v>1396.8829622664405</v>
      </c>
      <c r="AB168" s="369">
        <f t="shared" si="408"/>
        <v>1793.6809926425237</v>
      </c>
      <c r="AC168" s="369">
        <f t="shared" si="408"/>
        <v>1980.72</v>
      </c>
      <c r="AE168" s="222" t="s">
        <v>187</v>
      </c>
      <c r="AF168" s="361">
        <f t="shared" ref="AF168:AQ168" si="409">+IFERROR((SUMPRODUCT(AF153:AF161,AT153:AT161)/AT168),0)</f>
        <v>21.332827126326173</v>
      </c>
      <c r="AG168" s="361">
        <f t="shared" si="409"/>
        <v>22.31953191893604</v>
      </c>
      <c r="AH168" s="361">
        <f t="shared" si="409"/>
        <v>25.139650797266516</v>
      </c>
      <c r="AI168" s="361">
        <f t="shared" si="409"/>
        <v>34.424684813753586</v>
      </c>
      <c r="AJ168" s="361">
        <f t="shared" si="409"/>
        <v>39.780209883296862</v>
      </c>
      <c r="AK168" s="361">
        <f t="shared" si="409"/>
        <v>36.4315780028777</v>
      </c>
      <c r="AL168" s="361">
        <f t="shared" si="409"/>
        <v>23.653472760511885</v>
      </c>
      <c r="AM168" s="361">
        <f t="shared" si="409"/>
        <v>19.068470588235297</v>
      </c>
      <c r="AN168" s="361">
        <f t="shared" si="409"/>
        <v>30.147870158385683</v>
      </c>
      <c r="AO168" s="361">
        <f t="shared" si="409"/>
        <v>32.04574095864708</v>
      </c>
      <c r="AP168" s="361">
        <f t="shared" si="409"/>
        <v>31.69116277555802</v>
      </c>
      <c r="AQ168" s="361">
        <f t="shared" si="409"/>
        <v>28.389902832478317</v>
      </c>
      <c r="AT168" s="369">
        <f t="shared" ref="AT168:BE168" si="410">SUM(AT153:AT167)</f>
        <v>1850.9742568149504</v>
      </c>
      <c r="AU168" s="369">
        <f t="shared" si="410"/>
        <v>2486.9250000000002</v>
      </c>
      <c r="AV168" s="369">
        <f t="shared" si="410"/>
        <v>2082.1221249999999</v>
      </c>
      <c r="AW168" s="369">
        <f t="shared" si="410"/>
        <v>2167.29</v>
      </c>
      <c r="AX168" s="369">
        <f t="shared" si="410"/>
        <v>2056.5</v>
      </c>
      <c r="AY168" s="369">
        <f t="shared" si="410"/>
        <v>1563.75</v>
      </c>
      <c r="AZ168" s="369">
        <f t="shared" si="410"/>
        <v>1509.7199999999998</v>
      </c>
      <c r="BA168" s="369">
        <f t="shared" si="410"/>
        <v>742.9</v>
      </c>
      <c r="BB168" s="369">
        <f t="shared" si="410"/>
        <v>1894.2058123149875</v>
      </c>
      <c r="BC168" s="369">
        <f t="shared" si="410"/>
        <v>1187.3505179264744</v>
      </c>
      <c r="BD168" s="369">
        <f t="shared" si="410"/>
        <v>1524.6288437461451</v>
      </c>
      <c r="BE168" s="369">
        <f t="shared" si="410"/>
        <v>1683.6120000000001</v>
      </c>
      <c r="BG168" s="222" t="s">
        <v>187</v>
      </c>
      <c r="BH168" s="361">
        <f t="shared" ref="BH168" si="411">+IFERROR((SUMPRODUCT(BH153:BH161,BV153:BV161)/BV168),0)</f>
        <v>21.332827126326173</v>
      </c>
      <c r="BI168" s="361">
        <f t="shared" ref="BI168" si="412">+IFERROR((SUMPRODUCT(BI153:BI161,BW153:BW161)/BW168),0)</f>
        <v>22.31953191893604</v>
      </c>
      <c r="BJ168" s="361">
        <f t="shared" ref="BJ168" si="413">+IFERROR((SUMPRODUCT(BJ153:BJ161,BX153:BX161)/BX168),0)</f>
        <v>25.139650797266516</v>
      </c>
      <c r="BK168" s="361">
        <f t="shared" ref="BK168" si="414">+IFERROR((SUMPRODUCT(BK153:BK161,BY153:BY161)/BY168),0)</f>
        <v>34.424684813753586</v>
      </c>
      <c r="BL168" s="361">
        <f t="shared" ref="BL168" si="415">+IFERROR((SUMPRODUCT(BL153:BL161,BZ153:BZ161)/BZ168),0)</f>
        <v>39.780209883296862</v>
      </c>
      <c r="BM168" s="361">
        <f t="shared" ref="BM168" si="416">+IFERROR((SUMPRODUCT(BM153:BM161,CA153:CA161)/CA168),0)</f>
        <v>36.4315780028777</v>
      </c>
      <c r="BN168" s="361">
        <f t="shared" ref="BN168" si="417">+IFERROR((SUMPRODUCT(BN153:BN161,CB153:CB161)/CB168),0)</f>
        <v>23.653472760511885</v>
      </c>
      <c r="BO168" s="361">
        <f t="shared" ref="BO168" si="418">+IFERROR((SUMPRODUCT(BO153:BO161,CC153:CC161)/CC168),0)</f>
        <v>19.068470588235297</v>
      </c>
      <c r="BP168" s="361">
        <f t="shared" ref="BP168" si="419">+IFERROR((SUMPRODUCT(BP153:BP161,CD153:CD161)/CD168),0)</f>
        <v>29.935526239108949</v>
      </c>
      <c r="BQ168" s="361">
        <f t="shared" ref="BQ168" si="420">+IFERROR((SUMPRODUCT(BQ153:BQ161,CE153:CE161)/CE168),0)</f>
        <v>31.886175999985177</v>
      </c>
      <c r="BR168" s="361">
        <f t="shared" ref="BR168" si="421">+IFERROR((SUMPRODUCT(BR153:BR161,CF153:CF161)/CF168),0)</f>
        <v>31.555432624899623</v>
      </c>
      <c r="BS168" s="361">
        <f t="shared" ref="BS168" si="422">+IFERROR((SUMPRODUCT(BS153:BS161,CG153:CG161)/CG168),0)</f>
        <v>28.208557904028904</v>
      </c>
      <c r="BV168" s="369">
        <f t="shared" ref="BV168:CG168" si="423">SUM(BV153:BV167)</f>
        <v>1850.9742568149504</v>
      </c>
      <c r="BW168" s="369">
        <f t="shared" si="423"/>
        <v>2486.9250000000002</v>
      </c>
      <c r="BX168" s="369">
        <f t="shared" si="423"/>
        <v>2082.1221249999999</v>
      </c>
      <c r="BY168" s="369">
        <f t="shared" si="423"/>
        <v>2167.29</v>
      </c>
      <c r="BZ168" s="369">
        <f t="shared" si="423"/>
        <v>2056.5</v>
      </c>
      <c r="CA168" s="369">
        <f t="shared" si="423"/>
        <v>1563.75</v>
      </c>
      <c r="CB168" s="369">
        <f t="shared" si="423"/>
        <v>1509.7199999999998</v>
      </c>
      <c r="CC168" s="369">
        <f t="shared" si="423"/>
        <v>742.9</v>
      </c>
      <c r="CD168" s="369">
        <f t="shared" si="423"/>
        <v>1927.6329737087815</v>
      </c>
      <c r="CE168" s="369">
        <f t="shared" si="423"/>
        <v>1208.303762360471</v>
      </c>
      <c r="CF168" s="369">
        <f t="shared" si="423"/>
        <v>1551.5340586357829</v>
      </c>
      <c r="CG168" s="369">
        <f t="shared" si="423"/>
        <v>1713.3228000000001</v>
      </c>
    </row>
    <row r="169" spans="1:85" x14ac:dyDescent="0.25">
      <c r="C169" s="270" t="s">
        <v>126</v>
      </c>
      <c r="D169" s="365">
        <v>21.916009044813347</v>
      </c>
      <c r="E169" s="365">
        <v>22.503780539457207</v>
      </c>
      <c r="F169" s="365">
        <v>23.876112920102202</v>
      </c>
      <c r="G169" s="365">
        <v>35.747319845479431</v>
      </c>
      <c r="H169" s="365">
        <v>35.907549892932366</v>
      </c>
      <c r="I169" s="365">
        <v>36.765145746998918</v>
      </c>
      <c r="J169" s="365">
        <v>21.674004622903016</v>
      </c>
      <c r="K169" s="365">
        <v>21.952202727878607</v>
      </c>
      <c r="L169" s="365">
        <v>27.656968781167393</v>
      </c>
      <c r="M169" s="365">
        <v>31.984836101954649</v>
      </c>
      <c r="N169" s="365">
        <v>33.018357200989371</v>
      </c>
      <c r="O169" s="365">
        <v>28.901092812377282</v>
      </c>
      <c r="P169" s="291">
        <v>27.083007148154497</v>
      </c>
      <c r="R169" s="360">
        <f t="shared" ref="R169:AC169" si="424">+D169/D168</f>
        <v>1.0273373011009632</v>
      </c>
      <c r="S169" s="360">
        <f t="shared" si="424"/>
        <v>1.0082550396303271</v>
      </c>
      <c r="T169" s="360">
        <f t="shared" si="424"/>
        <v>0.94973924310429558</v>
      </c>
      <c r="U169" s="360">
        <f t="shared" si="424"/>
        <v>1.0642284405511346</v>
      </c>
      <c r="V169" s="360">
        <f t="shared" si="424"/>
        <v>0.92285452074310337</v>
      </c>
      <c r="W169" s="360">
        <f t="shared" si="424"/>
        <v>1.0392341095008619</v>
      </c>
      <c r="X169" s="360">
        <f t="shared" si="424"/>
        <v>0.93763596509515601</v>
      </c>
      <c r="Y169" s="360">
        <f t="shared" si="424"/>
        <v>1.1841331108116455</v>
      </c>
      <c r="Z169" s="360">
        <f t="shared" si="424"/>
        <v>0.97367759928117759</v>
      </c>
      <c r="AA169" s="360">
        <f t="shared" si="424"/>
        <v>1.0505222519610464</v>
      </c>
      <c r="AB169" s="360">
        <f t="shared" si="424"/>
        <v>1.0900197062309716</v>
      </c>
      <c r="AC169" s="360">
        <f t="shared" si="424"/>
        <v>1.084274522050847</v>
      </c>
      <c r="AE169" s="270" t="s">
        <v>126</v>
      </c>
      <c r="AF169" s="360"/>
      <c r="AG169" s="360"/>
      <c r="AH169" s="360"/>
      <c r="AI169" s="360"/>
      <c r="AJ169" s="360"/>
      <c r="AK169" s="360"/>
      <c r="AL169" s="360"/>
      <c r="AM169" s="360"/>
      <c r="AN169" s="360"/>
      <c r="AO169" s="360"/>
      <c r="AP169" s="360"/>
      <c r="AQ169" s="360"/>
      <c r="AT169" s="360"/>
      <c r="AU169" s="360"/>
      <c r="AV169" s="360"/>
      <c r="AW169" s="360"/>
      <c r="AX169" s="360"/>
      <c r="AY169" s="360"/>
      <c r="AZ169" s="360"/>
      <c r="BA169" s="360"/>
      <c r="BB169" s="360"/>
      <c r="BC169" s="360"/>
      <c r="BD169" s="360"/>
      <c r="BE169" s="360"/>
      <c r="BG169" s="270" t="s">
        <v>126</v>
      </c>
      <c r="BH169" s="360"/>
      <c r="BI169" s="360"/>
      <c r="BJ169" s="360"/>
      <c r="BK169" s="360"/>
      <c r="BL169" s="360"/>
      <c r="BM169" s="360"/>
      <c r="BN169" s="360"/>
      <c r="BO169" s="360"/>
      <c r="BP169" s="360"/>
      <c r="BQ169" s="360"/>
      <c r="BR169" s="360"/>
      <c r="BS169" s="360"/>
      <c r="BV169" s="360"/>
      <c r="BW169" s="360"/>
      <c r="BX169" s="360"/>
      <c r="BY169" s="360"/>
      <c r="BZ169" s="360"/>
      <c r="CA169" s="360"/>
      <c r="CB169" s="360"/>
      <c r="CC169" s="360"/>
      <c r="CD169" s="360"/>
      <c r="CE169" s="360"/>
      <c r="CF169" s="360"/>
      <c r="CG169" s="360"/>
    </row>
    <row r="170" spans="1:85" ht="23.25" x14ac:dyDescent="0.35">
      <c r="C170" s="231" t="s">
        <v>190</v>
      </c>
      <c r="D170" s="363"/>
      <c r="E170" s="363"/>
      <c r="F170" s="363"/>
      <c r="G170" s="363"/>
      <c r="H170" s="363"/>
      <c r="I170" s="363"/>
      <c r="J170" s="363"/>
      <c r="K170" s="363"/>
      <c r="L170" s="363"/>
      <c r="M170" s="363"/>
      <c r="N170" s="363"/>
      <c r="O170" s="363"/>
      <c r="P170" s="232"/>
      <c r="Q170" s="232"/>
      <c r="R170" s="363"/>
      <c r="S170" s="363"/>
      <c r="T170" s="363"/>
      <c r="U170" s="363"/>
      <c r="V170" s="363"/>
      <c r="W170" s="363"/>
      <c r="X170" s="363"/>
      <c r="Y170" s="363"/>
      <c r="Z170" s="363"/>
      <c r="AA170" s="363"/>
      <c r="AB170" s="363"/>
      <c r="AC170" s="363"/>
      <c r="AE170" s="231" t="s">
        <v>190</v>
      </c>
      <c r="AF170" s="363"/>
      <c r="AG170" s="363"/>
      <c r="AH170" s="363"/>
      <c r="AI170" s="363"/>
      <c r="AJ170" s="363"/>
      <c r="AK170" s="363"/>
      <c r="AL170" s="363"/>
      <c r="AM170" s="363"/>
      <c r="AN170" s="363"/>
      <c r="AO170" s="363"/>
      <c r="AP170" s="363"/>
      <c r="AQ170" s="363"/>
      <c r="AR170" s="232"/>
      <c r="AS170" s="232"/>
      <c r="AT170" s="363"/>
      <c r="AU170" s="363"/>
      <c r="AV170" s="363"/>
      <c r="AW170" s="363"/>
      <c r="AX170" s="363"/>
      <c r="AY170" s="363"/>
      <c r="AZ170" s="363"/>
      <c r="BA170" s="363"/>
      <c r="BB170" s="363"/>
      <c r="BC170" s="363"/>
      <c r="BD170" s="363"/>
      <c r="BE170" s="363"/>
      <c r="BG170" s="231" t="s">
        <v>190</v>
      </c>
      <c r="BH170" s="363"/>
      <c r="BI170" s="363"/>
      <c r="BJ170" s="363"/>
      <c r="BK170" s="363"/>
      <c r="BL170" s="363"/>
      <c r="BM170" s="363"/>
      <c r="BN170" s="363"/>
      <c r="BO170" s="363"/>
      <c r="BP170" s="363"/>
      <c r="BQ170" s="363"/>
      <c r="BR170" s="363"/>
      <c r="BS170" s="363"/>
      <c r="BT170" s="232"/>
      <c r="BU170" s="232"/>
      <c r="BV170" s="363"/>
      <c r="BW170" s="363"/>
      <c r="BX170" s="363"/>
      <c r="BY170" s="363"/>
      <c r="BZ170" s="363"/>
      <c r="CA170" s="363"/>
      <c r="CB170" s="363"/>
      <c r="CC170" s="363"/>
      <c r="CD170" s="363"/>
      <c r="CE170" s="363"/>
      <c r="CF170" s="363"/>
      <c r="CG170" s="363"/>
    </row>
    <row r="171" spans="1:85" ht="3" customHeight="1" x14ac:dyDescent="0.25">
      <c r="C171" s="270" t="s">
        <v>126</v>
      </c>
      <c r="D171" s="360"/>
      <c r="E171" s="360"/>
      <c r="F171" s="360"/>
      <c r="G171" s="360"/>
      <c r="H171" s="360"/>
      <c r="I171" s="360"/>
      <c r="J171" s="360"/>
      <c r="K171" s="360"/>
      <c r="L171" s="360"/>
      <c r="M171" s="360"/>
      <c r="N171" s="360"/>
      <c r="O171" s="360"/>
      <c r="R171" s="360"/>
      <c r="S171" s="360"/>
      <c r="T171" s="360"/>
      <c r="U171" s="360"/>
      <c r="V171" s="360"/>
      <c r="W171" s="360"/>
      <c r="X171" s="360"/>
      <c r="Y171" s="360"/>
      <c r="Z171" s="360"/>
      <c r="AA171" s="360"/>
      <c r="AB171" s="360"/>
      <c r="AC171" s="360"/>
      <c r="AE171" s="270" t="s">
        <v>126</v>
      </c>
      <c r="AF171" s="360"/>
      <c r="AG171" s="360"/>
      <c r="AH171" s="360"/>
      <c r="AI171" s="360"/>
      <c r="AJ171" s="360"/>
      <c r="AK171" s="360"/>
      <c r="AL171" s="360"/>
      <c r="AM171" s="360"/>
      <c r="AN171" s="360"/>
      <c r="AO171" s="360"/>
      <c r="AP171" s="360"/>
      <c r="AQ171" s="360"/>
      <c r="AT171" s="360"/>
      <c r="AU171" s="360"/>
      <c r="AV171" s="360"/>
      <c r="AW171" s="360"/>
      <c r="AX171" s="360"/>
      <c r="AY171" s="360"/>
      <c r="AZ171" s="360"/>
      <c r="BA171" s="360"/>
      <c r="BB171" s="360"/>
      <c r="BC171" s="360"/>
      <c r="BD171" s="360"/>
      <c r="BE171" s="360"/>
      <c r="BG171" s="270" t="s">
        <v>126</v>
      </c>
      <c r="BH171" s="360"/>
      <c r="BI171" s="360"/>
      <c r="BJ171" s="360"/>
      <c r="BK171" s="360"/>
      <c r="BL171" s="360"/>
      <c r="BM171" s="360"/>
      <c r="BN171" s="360"/>
      <c r="BO171" s="360"/>
      <c r="BP171" s="360"/>
      <c r="BQ171" s="360"/>
      <c r="BR171" s="360"/>
      <c r="BS171" s="360"/>
      <c r="BV171" s="360"/>
      <c r="BW171" s="360"/>
      <c r="BX171" s="360"/>
      <c r="BY171" s="360"/>
      <c r="BZ171" s="360"/>
      <c r="CA171" s="360"/>
      <c r="CB171" s="360"/>
      <c r="CC171" s="360"/>
      <c r="CD171" s="360"/>
      <c r="CE171" s="360"/>
      <c r="CF171" s="360"/>
      <c r="CG171" s="360"/>
    </row>
    <row r="172" spans="1:85" x14ac:dyDescent="0.25">
      <c r="C172" s="218" t="s">
        <v>6</v>
      </c>
      <c r="D172" s="219" t="s">
        <v>43</v>
      </c>
      <c r="E172" s="219" t="s">
        <v>44</v>
      </c>
      <c r="F172" s="219" t="s">
        <v>45</v>
      </c>
      <c r="G172" s="219" t="s">
        <v>46</v>
      </c>
      <c r="H172" s="219" t="s">
        <v>47</v>
      </c>
      <c r="I172" s="219" t="s">
        <v>48</v>
      </c>
      <c r="J172" s="219" t="s">
        <v>49</v>
      </c>
      <c r="K172" s="219" t="s">
        <v>50</v>
      </c>
      <c r="L172" s="219" t="s">
        <v>177</v>
      </c>
      <c r="M172" s="219" t="s">
        <v>52</v>
      </c>
      <c r="N172" s="219" t="s">
        <v>53</v>
      </c>
      <c r="O172" s="219" t="s">
        <v>54</v>
      </c>
      <c r="R172" s="219" t="s">
        <v>43</v>
      </c>
      <c r="S172" s="219" t="s">
        <v>44</v>
      </c>
      <c r="T172" s="219" t="s">
        <v>45</v>
      </c>
      <c r="U172" s="219" t="s">
        <v>46</v>
      </c>
      <c r="V172" s="219" t="s">
        <v>47</v>
      </c>
      <c r="W172" s="219" t="s">
        <v>48</v>
      </c>
      <c r="X172" s="219" t="s">
        <v>49</v>
      </c>
      <c r="Y172" s="219" t="s">
        <v>50</v>
      </c>
      <c r="Z172" s="219" t="s">
        <v>177</v>
      </c>
      <c r="AA172" s="219" t="s">
        <v>52</v>
      </c>
      <c r="AB172" s="219" t="s">
        <v>53</v>
      </c>
      <c r="AC172" s="219" t="s">
        <v>54</v>
      </c>
      <c r="AE172" s="218" t="s">
        <v>6</v>
      </c>
      <c r="AF172" s="219" t="s">
        <v>43</v>
      </c>
      <c r="AG172" s="219" t="s">
        <v>44</v>
      </c>
      <c r="AH172" s="219" t="s">
        <v>45</v>
      </c>
      <c r="AI172" s="219" t="s">
        <v>46</v>
      </c>
      <c r="AJ172" s="219" t="s">
        <v>47</v>
      </c>
      <c r="AK172" s="219" t="s">
        <v>48</v>
      </c>
      <c r="AL172" s="219" t="s">
        <v>49</v>
      </c>
      <c r="AM172" s="219" t="s">
        <v>50</v>
      </c>
      <c r="AN172" s="219" t="s">
        <v>177</v>
      </c>
      <c r="AO172" s="219" t="s">
        <v>52</v>
      </c>
      <c r="AP172" s="219" t="s">
        <v>53</v>
      </c>
      <c r="AQ172" s="219" t="s">
        <v>54</v>
      </c>
      <c r="AT172" s="219" t="s">
        <v>43</v>
      </c>
      <c r="AU172" s="219" t="s">
        <v>44</v>
      </c>
      <c r="AV172" s="219" t="s">
        <v>45</v>
      </c>
      <c r="AW172" s="219" t="s">
        <v>46</v>
      </c>
      <c r="AX172" s="219" t="s">
        <v>47</v>
      </c>
      <c r="AY172" s="219" t="s">
        <v>48</v>
      </c>
      <c r="AZ172" s="219" t="s">
        <v>49</v>
      </c>
      <c r="BA172" s="219" t="s">
        <v>50</v>
      </c>
      <c r="BB172" s="219" t="s">
        <v>177</v>
      </c>
      <c r="BC172" s="219" t="s">
        <v>52</v>
      </c>
      <c r="BD172" s="219" t="s">
        <v>53</v>
      </c>
      <c r="BE172" s="219" t="s">
        <v>54</v>
      </c>
      <c r="BG172" s="218" t="s">
        <v>6</v>
      </c>
      <c r="BH172" s="219" t="s">
        <v>43</v>
      </c>
      <c r="BI172" s="219" t="s">
        <v>44</v>
      </c>
      <c r="BJ172" s="219" t="s">
        <v>45</v>
      </c>
      <c r="BK172" s="219" t="s">
        <v>46</v>
      </c>
      <c r="BL172" s="219" t="s">
        <v>47</v>
      </c>
      <c r="BM172" s="219" t="s">
        <v>48</v>
      </c>
      <c r="BN172" s="219" t="s">
        <v>49</v>
      </c>
      <c r="BO172" s="219" t="s">
        <v>50</v>
      </c>
      <c r="BP172" s="219" t="s">
        <v>177</v>
      </c>
      <c r="BQ172" s="219" t="s">
        <v>52</v>
      </c>
      <c r="BR172" s="219" t="s">
        <v>53</v>
      </c>
      <c r="BS172" s="219" t="s">
        <v>54</v>
      </c>
      <c r="BV172" s="219" t="s">
        <v>43</v>
      </c>
      <c r="BW172" s="219" t="s">
        <v>44</v>
      </c>
      <c r="BX172" s="219" t="s">
        <v>45</v>
      </c>
      <c r="BY172" s="219" t="s">
        <v>46</v>
      </c>
      <c r="BZ172" s="219" t="s">
        <v>47</v>
      </c>
      <c r="CA172" s="219" t="s">
        <v>48</v>
      </c>
      <c r="CB172" s="219" t="s">
        <v>49</v>
      </c>
      <c r="CC172" s="219" t="s">
        <v>50</v>
      </c>
      <c r="CD172" s="219" t="s">
        <v>177</v>
      </c>
      <c r="CE172" s="219" t="s">
        <v>52</v>
      </c>
      <c r="CF172" s="219" t="s">
        <v>53</v>
      </c>
      <c r="CG172" s="219" t="s">
        <v>54</v>
      </c>
    </row>
    <row r="173" spans="1:85" x14ac:dyDescent="0.25">
      <c r="A173" t="str">
        <f>+C170</f>
        <v>PREMIUM</v>
      </c>
      <c r="B173" t="s">
        <v>6</v>
      </c>
      <c r="C173" s="2" t="s">
        <v>178</v>
      </c>
      <c r="D173" s="220">
        <v>16.099999999999998</v>
      </c>
      <c r="E173" s="220">
        <v>16.999999999999996</v>
      </c>
      <c r="F173" s="220">
        <v>17.600000000000001</v>
      </c>
      <c r="G173" s="230">
        <v>19.200000000000003</v>
      </c>
      <c r="H173" s="230">
        <v>21.8</v>
      </c>
      <c r="I173" s="230">
        <v>21.4</v>
      </c>
      <c r="J173" s="230">
        <v>14</v>
      </c>
      <c r="K173" s="230">
        <v>12.000000000000002</v>
      </c>
      <c r="L173" s="230">
        <v>19.445970139580343</v>
      </c>
      <c r="M173" s="220">
        <v>18.638285425245591</v>
      </c>
      <c r="N173" s="220">
        <v>17.27385460250682</v>
      </c>
      <c r="O173" s="220">
        <v>16.900523836607697</v>
      </c>
      <c r="Q173" s="2" t="s">
        <v>178</v>
      </c>
      <c r="R173" s="221">
        <v>0</v>
      </c>
      <c r="S173" s="221">
        <v>0</v>
      </c>
      <c r="T173" s="221">
        <v>0</v>
      </c>
      <c r="U173" s="220">
        <v>260.16795000000002</v>
      </c>
      <c r="V173" s="220">
        <v>251.94</v>
      </c>
      <c r="W173" s="220">
        <v>230.85000000000002</v>
      </c>
      <c r="X173" s="220">
        <v>187.21080000000001</v>
      </c>
      <c r="Y173" s="220">
        <v>93.605400000000003</v>
      </c>
      <c r="Z173" s="220">
        <v>6.6240509200940139</v>
      </c>
      <c r="AA173" s="220">
        <v>23.390986433218192</v>
      </c>
      <c r="AB173" s="220">
        <v>13.128049581081829</v>
      </c>
      <c r="AC173" s="220">
        <v>0</v>
      </c>
      <c r="AE173" s="2" t="s">
        <v>178</v>
      </c>
      <c r="AF173" s="220">
        <f t="shared" ref="AF173:AQ177" si="425">+D173</f>
        <v>16.099999999999998</v>
      </c>
      <c r="AG173" s="220">
        <f t="shared" si="425"/>
        <v>16.999999999999996</v>
      </c>
      <c r="AH173" s="220">
        <f t="shared" si="425"/>
        <v>17.600000000000001</v>
      </c>
      <c r="AI173" s="220">
        <f t="shared" si="425"/>
        <v>19.200000000000003</v>
      </c>
      <c r="AJ173" s="220">
        <f t="shared" si="425"/>
        <v>21.8</v>
      </c>
      <c r="AK173" s="220">
        <f t="shared" si="425"/>
        <v>21.4</v>
      </c>
      <c r="AL173" s="220">
        <f t="shared" si="425"/>
        <v>14</v>
      </c>
      <c r="AM173" s="220">
        <f t="shared" si="425"/>
        <v>12.000000000000002</v>
      </c>
      <c r="AN173" s="220">
        <f t="shared" si="425"/>
        <v>19.445970139580343</v>
      </c>
      <c r="AO173" s="220">
        <f t="shared" si="425"/>
        <v>18.638285425245591</v>
      </c>
      <c r="AP173" s="220">
        <f t="shared" si="425"/>
        <v>17.27385460250682</v>
      </c>
      <c r="AQ173" s="220">
        <f t="shared" si="425"/>
        <v>16.900523836607697</v>
      </c>
      <c r="AS173" s="2" t="s">
        <v>178</v>
      </c>
      <c r="AT173" s="220">
        <f t="shared" ref="AT173:BE177" si="426">+R173</f>
        <v>0</v>
      </c>
      <c r="AU173" s="220">
        <f t="shared" si="426"/>
        <v>0</v>
      </c>
      <c r="AV173" s="220">
        <f t="shared" si="426"/>
        <v>0</v>
      </c>
      <c r="AW173" s="220">
        <f t="shared" si="426"/>
        <v>260.16795000000002</v>
      </c>
      <c r="AX173" s="220">
        <f t="shared" si="426"/>
        <v>251.94</v>
      </c>
      <c r="AY173" s="220">
        <f t="shared" si="426"/>
        <v>230.85000000000002</v>
      </c>
      <c r="AZ173" s="220">
        <f t="shared" si="426"/>
        <v>187.21080000000001</v>
      </c>
      <c r="BA173" s="220">
        <f t="shared" si="426"/>
        <v>93.605400000000003</v>
      </c>
      <c r="BB173" s="220">
        <f t="shared" si="426"/>
        <v>6.6240509200940139</v>
      </c>
      <c r="BC173" s="220">
        <f t="shared" si="426"/>
        <v>23.390986433218192</v>
      </c>
      <c r="BD173" s="220">
        <f t="shared" si="426"/>
        <v>13.128049581081829</v>
      </c>
      <c r="BE173" s="220">
        <f t="shared" si="426"/>
        <v>0</v>
      </c>
      <c r="BG173" s="2" t="s">
        <v>178</v>
      </c>
      <c r="BH173" s="220">
        <f>+D173</f>
        <v>16.099999999999998</v>
      </c>
      <c r="BI173" s="220">
        <f t="shared" ref="BI173:BI178" si="427">+E173</f>
        <v>16.999999999999996</v>
      </c>
      <c r="BJ173" s="220">
        <f t="shared" ref="BJ173:BJ178" si="428">+F173</f>
        <v>17.600000000000001</v>
      </c>
      <c r="BK173" s="220">
        <f t="shared" ref="BK173:BK178" si="429">+G173</f>
        <v>19.200000000000003</v>
      </c>
      <c r="BL173" s="220">
        <f t="shared" ref="BL173:BL178" si="430">+H173</f>
        <v>21.8</v>
      </c>
      <c r="BM173" s="220">
        <f t="shared" ref="BM173:BM178" si="431">+I173</f>
        <v>21.4</v>
      </c>
      <c r="BN173" s="220">
        <f t="shared" ref="BN173:BN178" si="432">+J173</f>
        <v>14</v>
      </c>
      <c r="BO173" s="220">
        <f t="shared" ref="BO173:BO178" si="433">+K173</f>
        <v>12.000000000000002</v>
      </c>
      <c r="BP173" s="220">
        <f t="shared" ref="BP173:BP178" si="434">+L173</f>
        <v>19.445970139580343</v>
      </c>
      <c r="BQ173" s="220">
        <f t="shared" ref="BQ173:BQ178" si="435">+M173</f>
        <v>18.638285425245591</v>
      </c>
      <c r="BR173" s="220">
        <f t="shared" ref="BR173:BR178" si="436">+N173</f>
        <v>17.27385460250682</v>
      </c>
      <c r="BS173" s="220">
        <f t="shared" ref="BS173:BS178" si="437">+O173</f>
        <v>16.900523836607697</v>
      </c>
      <c r="BU173" s="2" t="s">
        <v>178</v>
      </c>
      <c r="BV173" s="220">
        <f>+R173</f>
        <v>0</v>
      </c>
      <c r="BW173" s="220">
        <f t="shared" ref="BW173:BW178" si="438">+S173</f>
        <v>0</v>
      </c>
      <c r="BX173" s="220">
        <f t="shared" ref="BX173:BX178" si="439">+T173</f>
        <v>0</v>
      </c>
      <c r="BY173" s="220">
        <f t="shared" ref="BY173:BY178" si="440">+U173</f>
        <v>260.16795000000002</v>
      </c>
      <c r="BZ173" s="220">
        <f t="shared" ref="BZ173:BZ178" si="441">+V173</f>
        <v>251.94</v>
      </c>
      <c r="CA173" s="220">
        <f t="shared" ref="CA173:CA178" si="442">+W173</f>
        <v>230.85000000000002</v>
      </c>
      <c r="CB173" s="220">
        <f t="shared" ref="CB173:CB178" si="443">+X173</f>
        <v>187.21080000000001</v>
      </c>
      <c r="CC173" s="220">
        <f t="shared" ref="CC173:CC178" si="444">+Y173</f>
        <v>93.605400000000003</v>
      </c>
      <c r="CD173" s="220">
        <f t="shared" ref="CD173:CD178" si="445">+Z173</f>
        <v>6.6240509200940139</v>
      </c>
      <c r="CE173" s="220">
        <f t="shared" ref="CE173:CE178" si="446">+AA173</f>
        <v>23.390986433218192</v>
      </c>
      <c r="CF173" s="220">
        <f t="shared" ref="CF173:CF178" si="447">+AB173</f>
        <v>13.128049581081829</v>
      </c>
      <c r="CG173" s="220">
        <f t="shared" ref="CG173:CG178" si="448">+AC173</f>
        <v>0</v>
      </c>
    </row>
    <row r="174" spans="1:85" x14ac:dyDescent="0.25">
      <c r="A174" t="str">
        <f>+C170</f>
        <v>PREMIUM</v>
      </c>
      <c r="B174" t="s">
        <v>6</v>
      </c>
      <c r="C174" s="2" t="s">
        <v>179</v>
      </c>
      <c r="D174" s="220">
        <v>10.100000000000001</v>
      </c>
      <c r="E174" s="220">
        <v>10.100000000000001</v>
      </c>
      <c r="F174" s="220">
        <v>11.75</v>
      </c>
      <c r="G174" s="230">
        <v>15.2</v>
      </c>
      <c r="H174" s="230">
        <v>18.53</v>
      </c>
      <c r="I174" s="230">
        <v>16.852499999999996</v>
      </c>
      <c r="J174" s="230">
        <v>12.000000000000002</v>
      </c>
      <c r="K174" s="230">
        <v>8.8039215686274517</v>
      </c>
      <c r="L174" s="230">
        <v>16.165818113247784</v>
      </c>
      <c r="M174" s="220">
        <v>14.612415773392545</v>
      </c>
      <c r="N174" s="220">
        <v>13.905452955017989</v>
      </c>
      <c r="O174" s="220">
        <v>13.60492168846919</v>
      </c>
      <c r="Q174" s="2" t="s">
        <v>179</v>
      </c>
      <c r="R174" s="221">
        <v>0</v>
      </c>
      <c r="S174" s="221">
        <v>0</v>
      </c>
      <c r="T174" s="221">
        <v>160.33912999999998</v>
      </c>
      <c r="U174" s="220">
        <v>253.32142500000003</v>
      </c>
      <c r="V174" s="220">
        <v>245.31</v>
      </c>
      <c r="W174" s="220">
        <v>197.80200000000002</v>
      </c>
      <c r="X174" s="220">
        <v>187.21080000000001</v>
      </c>
      <c r="Y174" s="220">
        <v>98.062799999999996</v>
      </c>
      <c r="Z174" s="220">
        <v>6.6240509200940139</v>
      </c>
      <c r="AA174" s="220">
        <v>23.390986433218192</v>
      </c>
      <c r="AB174" s="220">
        <v>13.128049581081829</v>
      </c>
      <c r="AC174" s="220">
        <v>0</v>
      </c>
      <c r="AE174" s="2" t="s">
        <v>179</v>
      </c>
      <c r="AF174" s="220">
        <f t="shared" si="425"/>
        <v>10.100000000000001</v>
      </c>
      <c r="AG174" s="220">
        <f t="shared" si="425"/>
        <v>10.100000000000001</v>
      </c>
      <c r="AH174" s="220">
        <f t="shared" si="425"/>
        <v>11.75</v>
      </c>
      <c r="AI174" s="220">
        <f t="shared" si="425"/>
        <v>15.2</v>
      </c>
      <c r="AJ174" s="220">
        <f t="shared" si="425"/>
        <v>18.53</v>
      </c>
      <c r="AK174" s="220">
        <f t="shared" si="425"/>
        <v>16.852499999999996</v>
      </c>
      <c r="AL174" s="220">
        <f t="shared" si="425"/>
        <v>12.000000000000002</v>
      </c>
      <c r="AM174" s="220">
        <f t="shared" si="425"/>
        <v>8.8039215686274517</v>
      </c>
      <c r="AN174" s="220">
        <f t="shared" si="425"/>
        <v>16.165818113247784</v>
      </c>
      <c r="AO174" s="220">
        <f t="shared" si="425"/>
        <v>14.612415773392545</v>
      </c>
      <c r="AP174" s="220">
        <f t="shared" si="425"/>
        <v>13.905452955017989</v>
      </c>
      <c r="AQ174" s="220">
        <f t="shared" si="425"/>
        <v>13.60492168846919</v>
      </c>
      <c r="AS174" s="2" t="s">
        <v>179</v>
      </c>
      <c r="AT174" s="220">
        <f t="shared" si="426"/>
        <v>0</v>
      </c>
      <c r="AU174" s="220">
        <f t="shared" si="426"/>
        <v>0</v>
      </c>
      <c r="AV174" s="220">
        <f t="shared" si="426"/>
        <v>160.33912999999998</v>
      </c>
      <c r="AW174" s="220">
        <f t="shared" si="426"/>
        <v>253.32142500000003</v>
      </c>
      <c r="AX174" s="220">
        <f t="shared" si="426"/>
        <v>245.31</v>
      </c>
      <c r="AY174" s="220">
        <f t="shared" si="426"/>
        <v>197.80200000000002</v>
      </c>
      <c r="AZ174" s="220">
        <f t="shared" si="426"/>
        <v>187.21080000000001</v>
      </c>
      <c r="BA174" s="220">
        <f t="shared" si="426"/>
        <v>98.062799999999996</v>
      </c>
      <c r="BB174" s="220">
        <f t="shared" si="426"/>
        <v>6.6240509200940139</v>
      </c>
      <c r="BC174" s="220">
        <f t="shared" si="426"/>
        <v>23.390986433218192</v>
      </c>
      <c r="BD174" s="220">
        <f t="shared" si="426"/>
        <v>13.128049581081829</v>
      </c>
      <c r="BE174" s="220">
        <f t="shared" si="426"/>
        <v>0</v>
      </c>
      <c r="BG174" s="2" t="s">
        <v>179</v>
      </c>
      <c r="BH174" s="220">
        <f t="shared" ref="BH174:BH178" si="449">+D174</f>
        <v>10.100000000000001</v>
      </c>
      <c r="BI174" s="220">
        <f t="shared" si="427"/>
        <v>10.100000000000001</v>
      </c>
      <c r="BJ174" s="220">
        <f t="shared" si="428"/>
        <v>11.75</v>
      </c>
      <c r="BK174" s="220">
        <f t="shared" si="429"/>
        <v>15.2</v>
      </c>
      <c r="BL174" s="220">
        <f t="shared" si="430"/>
        <v>18.53</v>
      </c>
      <c r="BM174" s="220">
        <f t="shared" si="431"/>
        <v>16.852499999999996</v>
      </c>
      <c r="BN174" s="220">
        <f t="shared" si="432"/>
        <v>12.000000000000002</v>
      </c>
      <c r="BO174" s="220">
        <f t="shared" si="433"/>
        <v>8.8039215686274517</v>
      </c>
      <c r="BP174" s="220">
        <f t="shared" si="434"/>
        <v>16.165818113247784</v>
      </c>
      <c r="BQ174" s="220">
        <f t="shared" si="435"/>
        <v>14.612415773392545</v>
      </c>
      <c r="BR174" s="220">
        <f t="shared" si="436"/>
        <v>13.905452955017989</v>
      </c>
      <c r="BS174" s="220">
        <f t="shared" si="437"/>
        <v>13.60492168846919</v>
      </c>
      <c r="BU174" s="2" t="s">
        <v>179</v>
      </c>
      <c r="BV174" s="220">
        <f t="shared" ref="BV174:BV178" si="450">+R174</f>
        <v>0</v>
      </c>
      <c r="BW174" s="220">
        <f t="shared" si="438"/>
        <v>0</v>
      </c>
      <c r="BX174" s="220">
        <f t="shared" si="439"/>
        <v>160.33912999999998</v>
      </c>
      <c r="BY174" s="220">
        <f t="shared" si="440"/>
        <v>253.32142500000003</v>
      </c>
      <c r="BZ174" s="220">
        <f t="shared" si="441"/>
        <v>245.31</v>
      </c>
      <c r="CA174" s="220">
        <f t="shared" si="442"/>
        <v>197.80200000000002</v>
      </c>
      <c r="CB174" s="220">
        <f t="shared" si="443"/>
        <v>187.21080000000001</v>
      </c>
      <c r="CC174" s="220">
        <f t="shared" si="444"/>
        <v>98.062799999999996</v>
      </c>
      <c r="CD174" s="220">
        <f t="shared" si="445"/>
        <v>6.6240509200940139</v>
      </c>
      <c r="CE174" s="220">
        <f t="shared" si="446"/>
        <v>23.390986433218192</v>
      </c>
      <c r="CF174" s="220">
        <f t="shared" si="447"/>
        <v>13.128049581081829</v>
      </c>
      <c r="CG174" s="220">
        <f t="shared" si="448"/>
        <v>0</v>
      </c>
    </row>
    <row r="175" spans="1:85" x14ac:dyDescent="0.25">
      <c r="A175" t="str">
        <f>+C170</f>
        <v>PREMIUM</v>
      </c>
      <c r="B175" t="s">
        <v>6</v>
      </c>
      <c r="C175" s="2" t="s">
        <v>180</v>
      </c>
      <c r="D175" s="220">
        <v>9.0526785714285705</v>
      </c>
      <c r="E175" s="220">
        <v>9.1437500000000007</v>
      </c>
      <c r="F175" s="220">
        <v>11.953571428571426</v>
      </c>
      <c r="G175" s="230">
        <v>15.902040816326533</v>
      </c>
      <c r="H175" s="230">
        <v>18.551372549019614</v>
      </c>
      <c r="I175" s="230">
        <v>17.12</v>
      </c>
      <c r="J175" s="230">
        <v>10.95294117647059</v>
      </c>
      <c r="K175" s="230">
        <v>9.5098039215686292</v>
      </c>
      <c r="L175" s="230">
        <v>18.013109181927057</v>
      </c>
      <c r="M175" s="220">
        <v>21.010195473434198</v>
      </c>
      <c r="N175" s="220">
        <v>19.95130206589538</v>
      </c>
      <c r="O175" s="220">
        <v>18.492731082267042</v>
      </c>
      <c r="Q175" s="2" t="s">
        <v>180</v>
      </c>
      <c r="R175" s="221">
        <v>0</v>
      </c>
      <c r="S175" s="221">
        <v>0</v>
      </c>
      <c r="T175" s="221">
        <v>0</v>
      </c>
      <c r="U175" s="220">
        <v>76.072500000000005</v>
      </c>
      <c r="V175" s="220">
        <v>76.5</v>
      </c>
      <c r="W175" s="220">
        <v>72.900000000000006</v>
      </c>
      <c r="X175" s="220">
        <v>156.24360000000001</v>
      </c>
      <c r="Y175" s="220">
        <v>88.678799999999995</v>
      </c>
      <c r="Z175" s="220">
        <v>3.1377083305708489</v>
      </c>
      <c r="AA175" s="220">
        <v>11.079940942050724</v>
      </c>
      <c r="AB175" s="220">
        <v>6.2185498015650769</v>
      </c>
      <c r="AC175" s="220">
        <v>0</v>
      </c>
      <c r="AE175" s="2" t="s">
        <v>180</v>
      </c>
      <c r="AF175" s="220">
        <f t="shared" si="425"/>
        <v>9.0526785714285705</v>
      </c>
      <c r="AG175" s="220">
        <f t="shared" si="425"/>
        <v>9.1437500000000007</v>
      </c>
      <c r="AH175" s="220">
        <f t="shared" si="425"/>
        <v>11.953571428571426</v>
      </c>
      <c r="AI175" s="220">
        <f t="shared" si="425"/>
        <v>15.902040816326533</v>
      </c>
      <c r="AJ175" s="220">
        <f t="shared" si="425"/>
        <v>18.551372549019614</v>
      </c>
      <c r="AK175" s="220">
        <f t="shared" si="425"/>
        <v>17.12</v>
      </c>
      <c r="AL175" s="220">
        <f t="shared" si="425"/>
        <v>10.95294117647059</v>
      </c>
      <c r="AM175" s="220">
        <f t="shared" si="425"/>
        <v>9.5098039215686292</v>
      </c>
      <c r="AN175" s="220">
        <f t="shared" si="425"/>
        <v>18.013109181927057</v>
      </c>
      <c r="AO175" s="220">
        <f t="shared" si="425"/>
        <v>21.010195473434198</v>
      </c>
      <c r="AP175" s="220">
        <f t="shared" si="425"/>
        <v>19.95130206589538</v>
      </c>
      <c r="AQ175" s="220">
        <f t="shared" si="425"/>
        <v>18.492731082267042</v>
      </c>
      <c r="AS175" s="2" t="s">
        <v>180</v>
      </c>
      <c r="AT175" s="220">
        <f t="shared" si="426"/>
        <v>0</v>
      </c>
      <c r="AU175" s="220">
        <f t="shared" si="426"/>
        <v>0</v>
      </c>
      <c r="AV175" s="220">
        <f t="shared" si="426"/>
        <v>0</v>
      </c>
      <c r="AW175" s="220">
        <f t="shared" si="426"/>
        <v>76.072500000000005</v>
      </c>
      <c r="AX175" s="220">
        <f t="shared" si="426"/>
        <v>76.5</v>
      </c>
      <c r="AY175" s="220">
        <f t="shared" si="426"/>
        <v>72.900000000000006</v>
      </c>
      <c r="AZ175" s="220">
        <f t="shared" si="426"/>
        <v>156.24360000000001</v>
      </c>
      <c r="BA175" s="220">
        <f t="shared" si="426"/>
        <v>88.678799999999995</v>
      </c>
      <c r="BB175" s="220">
        <f t="shared" si="426"/>
        <v>3.1377083305708489</v>
      </c>
      <c r="BC175" s="220">
        <f t="shared" si="426"/>
        <v>11.079940942050724</v>
      </c>
      <c r="BD175" s="220">
        <f t="shared" si="426"/>
        <v>6.2185498015650769</v>
      </c>
      <c r="BE175" s="220">
        <f t="shared" si="426"/>
        <v>0</v>
      </c>
      <c r="BG175" s="2" t="s">
        <v>180</v>
      </c>
      <c r="BH175" s="220">
        <f t="shared" si="449"/>
        <v>9.0526785714285705</v>
      </c>
      <c r="BI175" s="220">
        <f t="shared" si="427"/>
        <v>9.1437500000000007</v>
      </c>
      <c r="BJ175" s="220">
        <f t="shared" si="428"/>
        <v>11.953571428571426</v>
      </c>
      <c r="BK175" s="220">
        <f t="shared" si="429"/>
        <v>15.902040816326533</v>
      </c>
      <c r="BL175" s="220">
        <f t="shared" si="430"/>
        <v>18.551372549019614</v>
      </c>
      <c r="BM175" s="220">
        <f t="shared" si="431"/>
        <v>17.12</v>
      </c>
      <c r="BN175" s="220">
        <f t="shared" si="432"/>
        <v>10.95294117647059</v>
      </c>
      <c r="BO175" s="220">
        <f t="shared" si="433"/>
        <v>9.5098039215686292</v>
      </c>
      <c r="BP175" s="220">
        <f t="shared" si="434"/>
        <v>18.013109181927057</v>
      </c>
      <c r="BQ175" s="220">
        <f t="shared" si="435"/>
        <v>21.010195473434198</v>
      </c>
      <c r="BR175" s="220">
        <f t="shared" si="436"/>
        <v>19.95130206589538</v>
      </c>
      <c r="BS175" s="220">
        <f t="shared" si="437"/>
        <v>18.492731082267042</v>
      </c>
      <c r="BU175" s="2" t="s">
        <v>180</v>
      </c>
      <c r="BV175" s="220">
        <f t="shared" si="450"/>
        <v>0</v>
      </c>
      <c r="BW175" s="220">
        <f t="shared" si="438"/>
        <v>0</v>
      </c>
      <c r="BX175" s="220">
        <f t="shared" si="439"/>
        <v>0</v>
      </c>
      <c r="BY175" s="220">
        <f t="shared" si="440"/>
        <v>76.072500000000005</v>
      </c>
      <c r="BZ175" s="220">
        <f t="shared" si="441"/>
        <v>76.5</v>
      </c>
      <c r="CA175" s="220">
        <f t="shared" si="442"/>
        <v>72.900000000000006</v>
      </c>
      <c r="CB175" s="220">
        <f t="shared" si="443"/>
        <v>156.24360000000001</v>
      </c>
      <c r="CC175" s="220">
        <f t="shared" si="444"/>
        <v>88.678799999999995</v>
      </c>
      <c r="CD175" s="220">
        <f t="shared" si="445"/>
        <v>3.1377083305708489</v>
      </c>
      <c r="CE175" s="220">
        <f t="shared" si="446"/>
        <v>11.079940942050724</v>
      </c>
      <c r="CF175" s="220">
        <f t="shared" si="447"/>
        <v>6.2185498015650769</v>
      </c>
      <c r="CG175" s="220">
        <f t="shared" si="448"/>
        <v>0</v>
      </c>
    </row>
    <row r="176" spans="1:85" x14ac:dyDescent="0.25">
      <c r="A176" t="str">
        <f>+C170</f>
        <v>PREMIUM</v>
      </c>
      <c r="B176" t="s">
        <v>6</v>
      </c>
      <c r="C176" s="2" t="s">
        <v>181</v>
      </c>
      <c r="D176" s="220">
        <v>10.007954545454544</v>
      </c>
      <c r="E176" s="220">
        <v>10.008874999999998</v>
      </c>
      <c r="F176" s="220">
        <v>10.669624999999998</v>
      </c>
      <c r="G176" s="230">
        <v>14.995918367346938</v>
      </c>
      <c r="H176" s="230">
        <v>16.713333333333335</v>
      </c>
      <c r="I176" s="230">
        <v>15.835999999999999</v>
      </c>
      <c r="J176" s="230">
        <v>11.400000000000004</v>
      </c>
      <c r="K176" s="230">
        <v>9.0000000000000018</v>
      </c>
      <c r="L176" s="230">
        <v>15.313701484919518</v>
      </c>
      <c r="M176" s="220">
        <v>16.774456882721026</v>
      </c>
      <c r="N176" s="220">
        <v>15.546469142256138</v>
      </c>
      <c r="O176" s="220">
        <v>15.210471452946924</v>
      </c>
      <c r="Q176" s="2" t="s">
        <v>181</v>
      </c>
      <c r="R176" s="221">
        <v>0</v>
      </c>
      <c r="S176" s="221">
        <v>0</v>
      </c>
      <c r="T176" s="221">
        <v>0</v>
      </c>
      <c r="U176" s="220">
        <v>253.32142500000003</v>
      </c>
      <c r="V176" s="220">
        <v>254.74500000000003</v>
      </c>
      <c r="W176" s="220">
        <v>224.77500000000001</v>
      </c>
      <c r="X176" s="220">
        <v>187.21080000000001</v>
      </c>
      <c r="Y176" s="220">
        <v>93.605400000000003</v>
      </c>
      <c r="Z176" s="220">
        <v>6.6240509200940139</v>
      </c>
      <c r="AA176" s="220">
        <v>23.390986433218192</v>
      </c>
      <c r="AB176" s="220">
        <v>13.128049581081829</v>
      </c>
      <c r="AC176" s="220">
        <v>0</v>
      </c>
      <c r="AE176" s="2" t="s">
        <v>181</v>
      </c>
      <c r="AF176" s="220">
        <f t="shared" si="425"/>
        <v>10.007954545454544</v>
      </c>
      <c r="AG176" s="220">
        <f t="shared" si="425"/>
        <v>10.008874999999998</v>
      </c>
      <c r="AH176" s="220">
        <f t="shared" si="425"/>
        <v>10.669624999999998</v>
      </c>
      <c r="AI176" s="220">
        <f t="shared" si="425"/>
        <v>14.995918367346938</v>
      </c>
      <c r="AJ176" s="220">
        <f t="shared" si="425"/>
        <v>16.713333333333335</v>
      </c>
      <c r="AK176" s="220">
        <f t="shared" si="425"/>
        <v>15.835999999999999</v>
      </c>
      <c r="AL176" s="220">
        <f t="shared" si="425"/>
        <v>11.400000000000004</v>
      </c>
      <c r="AM176" s="220">
        <f t="shared" si="425"/>
        <v>9.0000000000000018</v>
      </c>
      <c r="AN176" s="220">
        <f t="shared" si="425"/>
        <v>15.313701484919518</v>
      </c>
      <c r="AO176" s="220">
        <f t="shared" si="425"/>
        <v>16.774456882721026</v>
      </c>
      <c r="AP176" s="220">
        <f t="shared" si="425"/>
        <v>15.546469142256138</v>
      </c>
      <c r="AQ176" s="220">
        <f t="shared" si="425"/>
        <v>15.210471452946924</v>
      </c>
      <c r="AS176" s="2" t="s">
        <v>181</v>
      </c>
      <c r="AT176" s="220">
        <f t="shared" si="426"/>
        <v>0</v>
      </c>
      <c r="AU176" s="220">
        <f t="shared" si="426"/>
        <v>0</v>
      </c>
      <c r="AV176" s="220">
        <f t="shared" si="426"/>
        <v>0</v>
      </c>
      <c r="AW176" s="220">
        <f t="shared" si="426"/>
        <v>253.32142500000003</v>
      </c>
      <c r="AX176" s="220">
        <f t="shared" si="426"/>
        <v>254.74500000000003</v>
      </c>
      <c r="AY176" s="220">
        <f t="shared" si="426"/>
        <v>224.77500000000001</v>
      </c>
      <c r="AZ176" s="220">
        <f t="shared" si="426"/>
        <v>187.21080000000001</v>
      </c>
      <c r="BA176" s="220">
        <f t="shared" si="426"/>
        <v>93.605400000000003</v>
      </c>
      <c r="BB176" s="220">
        <f t="shared" si="426"/>
        <v>6.6240509200940139</v>
      </c>
      <c r="BC176" s="220">
        <f t="shared" si="426"/>
        <v>23.390986433218192</v>
      </c>
      <c r="BD176" s="220">
        <f t="shared" si="426"/>
        <v>13.128049581081829</v>
      </c>
      <c r="BE176" s="220">
        <f t="shared" si="426"/>
        <v>0</v>
      </c>
      <c r="BG176" s="2" t="s">
        <v>181</v>
      </c>
      <c r="BH176" s="220">
        <f t="shared" si="449"/>
        <v>10.007954545454544</v>
      </c>
      <c r="BI176" s="220">
        <f t="shared" si="427"/>
        <v>10.008874999999998</v>
      </c>
      <c r="BJ176" s="220">
        <f t="shared" si="428"/>
        <v>10.669624999999998</v>
      </c>
      <c r="BK176" s="220">
        <f t="shared" si="429"/>
        <v>14.995918367346938</v>
      </c>
      <c r="BL176" s="220">
        <f t="shared" si="430"/>
        <v>16.713333333333335</v>
      </c>
      <c r="BM176" s="220">
        <f t="shared" si="431"/>
        <v>15.835999999999999</v>
      </c>
      <c r="BN176" s="220">
        <f t="shared" si="432"/>
        <v>11.400000000000004</v>
      </c>
      <c r="BO176" s="220">
        <f t="shared" si="433"/>
        <v>9.0000000000000018</v>
      </c>
      <c r="BP176" s="220">
        <f t="shared" si="434"/>
        <v>15.313701484919518</v>
      </c>
      <c r="BQ176" s="220">
        <f t="shared" si="435"/>
        <v>16.774456882721026</v>
      </c>
      <c r="BR176" s="220">
        <f t="shared" si="436"/>
        <v>15.546469142256138</v>
      </c>
      <c r="BS176" s="220">
        <f t="shared" si="437"/>
        <v>15.210471452946924</v>
      </c>
      <c r="BU176" s="2" t="s">
        <v>181</v>
      </c>
      <c r="BV176" s="220">
        <f t="shared" si="450"/>
        <v>0</v>
      </c>
      <c r="BW176" s="220">
        <f t="shared" si="438"/>
        <v>0</v>
      </c>
      <c r="BX176" s="220">
        <f t="shared" si="439"/>
        <v>0</v>
      </c>
      <c r="BY176" s="220">
        <f t="shared" si="440"/>
        <v>253.32142500000003</v>
      </c>
      <c r="BZ176" s="220">
        <f t="shared" si="441"/>
        <v>254.74500000000003</v>
      </c>
      <c r="CA176" s="220">
        <f t="shared" si="442"/>
        <v>224.77500000000001</v>
      </c>
      <c r="CB176" s="220">
        <f t="shared" si="443"/>
        <v>187.21080000000001</v>
      </c>
      <c r="CC176" s="220">
        <f t="shared" si="444"/>
        <v>93.605400000000003</v>
      </c>
      <c r="CD176" s="220">
        <f t="shared" si="445"/>
        <v>6.6240509200940139</v>
      </c>
      <c r="CE176" s="220">
        <f t="shared" si="446"/>
        <v>23.390986433218192</v>
      </c>
      <c r="CF176" s="220">
        <f t="shared" si="447"/>
        <v>13.128049581081829</v>
      </c>
      <c r="CG176" s="220">
        <f t="shared" si="448"/>
        <v>0</v>
      </c>
    </row>
    <row r="177" spans="1:85" x14ac:dyDescent="0.25">
      <c r="A177" t="str">
        <f>+C170</f>
        <v>PREMIUM</v>
      </c>
      <c r="B177" t="s">
        <v>6</v>
      </c>
      <c r="C177" s="2" t="s">
        <v>182</v>
      </c>
      <c r="D177" s="220">
        <v>11.605599999999999</v>
      </c>
      <c r="E177" s="220">
        <v>11.671999999999999</v>
      </c>
      <c r="F177" s="220">
        <v>11.972321428571428</v>
      </c>
      <c r="G177" s="230">
        <v>16.877551020408163</v>
      </c>
      <c r="H177" s="230">
        <v>20.71</v>
      </c>
      <c r="I177" s="230">
        <v>18.903333333333332</v>
      </c>
      <c r="J177" s="230">
        <v>12.180392156862748</v>
      </c>
      <c r="K177" s="230">
        <v>12.000000000000002</v>
      </c>
      <c r="L177" s="230">
        <v>13.305137463923392</v>
      </c>
      <c r="M177" s="220">
        <v>19.619247816047988</v>
      </c>
      <c r="N177" s="220">
        <v>18.183004844744023</v>
      </c>
      <c r="O177" s="220">
        <v>16.900523836607697</v>
      </c>
      <c r="Q177" s="2" t="s">
        <v>182</v>
      </c>
      <c r="R177" s="221">
        <v>0</v>
      </c>
      <c r="S177" s="221">
        <v>0</v>
      </c>
      <c r="T177" s="221">
        <v>161.03808000000001</v>
      </c>
      <c r="U177" s="220">
        <v>269.80380000000002</v>
      </c>
      <c r="V177" s="220">
        <v>271.32</v>
      </c>
      <c r="W177" s="220">
        <v>230.85000000000002</v>
      </c>
      <c r="X177" s="220">
        <v>187.21080000000001</v>
      </c>
      <c r="Y177" s="220">
        <v>93.605400000000003</v>
      </c>
      <c r="Z177" s="220">
        <v>6.6240509200940139</v>
      </c>
      <c r="AA177" s="220">
        <v>23.390986433218192</v>
      </c>
      <c r="AB177" s="220">
        <v>13.128049581081829</v>
      </c>
      <c r="AC177" s="220">
        <v>0</v>
      </c>
      <c r="AE177" s="2" t="s">
        <v>182</v>
      </c>
      <c r="AF177" s="220">
        <f t="shared" si="425"/>
        <v>11.605599999999999</v>
      </c>
      <c r="AG177" s="220">
        <f t="shared" si="425"/>
        <v>11.671999999999999</v>
      </c>
      <c r="AH177" s="220">
        <f t="shared" si="425"/>
        <v>11.972321428571428</v>
      </c>
      <c r="AI177" s="220">
        <f t="shared" si="425"/>
        <v>16.877551020408163</v>
      </c>
      <c r="AJ177" s="220">
        <f t="shared" si="425"/>
        <v>20.71</v>
      </c>
      <c r="AK177" s="220">
        <f t="shared" si="425"/>
        <v>18.903333333333332</v>
      </c>
      <c r="AL177" s="220">
        <f t="shared" si="425"/>
        <v>12.180392156862748</v>
      </c>
      <c r="AM177" s="220">
        <f t="shared" si="425"/>
        <v>12.000000000000002</v>
      </c>
      <c r="AN177" s="220">
        <f t="shared" si="425"/>
        <v>13.305137463923392</v>
      </c>
      <c r="AO177" s="220">
        <f t="shared" si="425"/>
        <v>19.619247816047988</v>
      </c>
      <c r="AP177" s="220">
        <f t="shared" si="425"/>
        <v>18.183004844744023</v>
      </c>
      <c r="AQ177" s="220">
        <f t="shared" si="425"/>
        <v>16.900523836607697</v>
      </c>
      <c r="AS177" s="2" t="s">
        <v>182</v>
      </c>
      <c r="AT177" s="220">
        <f t="shared" si="426"/>
        <v>0</v>
      </c>
      <c r="AU177" s="220">
        <f t="shared" si="426"/>
        <v>0</v>
      </c>
      <c r="AV177" s="220">
        <f t="shared" si="426"/>
        <v>161.03808000000001</v>
      </c>
      <c r="AW177" s="220">
        <f t="shared" si="426"/>
        <v>269.80380000000002</v>
      </c>
      <c r="AX177" s="220">
        <f t="shared" si="426"/>
        <v>271.32</v>
      </c>
      <c r="AY177" s="220">
        <f t="shared" si="426"/>
        <v>230.85000000000002</v>
      </c>
      <c r="AZ177" s="220">
        <f t="shared" si="426"/>
        <v>187.21080000000001</v>
      </c>
      <c r="BA177" s="220">
        <f t="shared" si="426"/>
        <v>93.605400000000003</v>
      </c>
      <c r="BB177" s="220">
        <f t="shared" si="426"/>
        <v>6.6240509200940139</v>
      </c>
      <c r="BC177" s="220">
        <f t="shared" si="426"/>
        <v>23.390986433218192</v>
      </c>
      <c r="BD177" s="220">
        <f t="shared" si="426"/>
        <v>13.128049581081829</v>
      </c>
      <c r="BE177" s="220">
        <f t="shared" si="426"/>
        <v>0</v>
      </c>
      <c r="BG177" s="2" t="s">
        <v>182</v>
      </c>
      <c r="BH177" s="220">
        <f t="shared" si="449"/>
        <v>11.605599999999999</v>
      </c>
      <c r="BI177" s="220">
        <f t="shared" si="427"/>
        <v>11.671999999999999</v>
      </c>
      <c r="BJ177" s="220">
        <f t="shared" si="428"/>
        <v>11.972321428571428</v>
      </c>
      <c r="BK177" s="220">
        <f t="shared" si="429"/>
        <v>16.877551020408163</v>
      </c>
      <c r="BL177" s="220">
        <f t="shared" si="430"/>
        <v>20.71</v>
      </c>
      <c r="BM177" s="220">
        <f t="shared" si="431"/>
        <v>18.903333333333332</v>
      </c>
      <c r="BN177" s="220">
        <f t="shared" si="432"/>
        <v>12.180392156862748</v>
      </c>
      <c r="BO177" s="220">
        <f t="shared" si="433"/>
        <v>12.000000000000002</v>
      </c>
      <c r="BP177" s="220">
        <f t="shared" si="434"/>
        <v>13.305137463923392</v>
      </c>
      <c r="BQ177" s="220">
        <f t="shared" si="435"/>
        <v>19.619247816047988</v>
      </c>
      <c r="BR177" s="220">
        <f t="shared" si="436"/>
        <v>18.183004844744023</v>
      </c>
      <c r="BS177" s="220">
        <f t="shared" si="437"/>
        <v>16.900523836607697</v>
      </c>
      <c r="BU177" s="2" t="s">
        <v>182</v>
      </c>
      <c r="BV177" s="220">
        <f t="shared" si="450"/>
        <v>0</v>
      </c>
      <c r="BW177" s="220">
        <f t="shared" si="438"/>
        <v>0</v>
      </c>
      <c r="BX177" s="220">
        <f t="shared" si="439"/>
        <v>161.03808000000001</v>
      </c>
      <c r="BY177" s="220">
        <f t="shared" si="440"/>
        <v>269.80380000000002</v>
      </c>
      <c r="BZ177" s="220">
        <f t="shared" si="441"/>
        <v>271.32</v>
      </c>
      <c r="CA177" s="220">
        <f t="shared" si="442"/>
        <v>230.85000000000002</v>
      </c>
      <c r="CB177" s="220">
        <f t="shared" si="443"/>
        <v>187.21080000000001</v>
      </c>
      <c r="CC177" s="220">
        <f t="shared" si="444"/>
        <v>93.605400000000003</v>
      </c>
      <c r="CD177" s="220">
        <f t="shared" si="445"/>
        <v>6.6240509200940139</v>
      </c>
      <c r="CE177" s="220">
        <f t="shared" si="446"/>
        <v>23.390986433218192</v>
      </c>
      <c r="CF177" s="220">
        <f t="shared" si="447"/>
        <v>13.128049581081829</v>
      </c>
      <c r="CG177" s="220">
        <f t="shared" si="448"/>
        <v>0</v>
      </c>
    </row>
    <row r="178" spans="1:85" x14ac:dyDescent="0.25">
      <c r="A178" t="str">
        <f>+C170</f>
        <v>PREMIUM</v>
      </c>
      <c r="B178" t="s">
        <v>6</v>
      </c>
      <c r="C178" s="2" t="s">
        <v>183</v>
      </c>
      <c r="D178" s="220">
        <v>10</v>
      </c>
      <c r="E178" s="220">
        <v>9.9999999999999982</v>
      </c>
      <c r="F178" s="220">
        <v>9.9999999999999982</v>
      </c>
      <c r="G178" s="230">
        <v>13.55265306122449</v>
      </c>
      <c r="H178" s="230">
        <v>15.31129411764706</v>
      </c>
      <c r="I178" s="230">
        <v>12.554666666666664</v>
      </c>
      <c r="J178" s="230">
        <v>0</v>
      </c>
      <c r="K178" s="230">
        <v>0</v>
      </c>
      <c r="L178" s="230">
        <v>11.03302937393032</v>
      </c>
      <c r="M178" s="220">
        <v>14.580779736289164</v>
      </c>
      <c r="N178" s="220">
        <v>14.864720104358518</v>
      </c>
      <c r="O178" s="220">
        <v>11.343169682690123</v>
      </c>
      <c r="Q178" s="2" t="s">
        <v>183</v>
      </c>
      <c r="R178" s="221">
        <v>146.14499999999998</v>
      </c>
      <c r="S178" s="221">
        <v>47.250000000000007</v>
      </c>
      <c r="T178" s="221">
        <v>41.937000000000005</v>
      </c>
      <c r="U178" s="220">
        <v>35.754075</v>
      </c>
      <c r="V178" s="220">
        <v>35.954999999999998</v>
      </c>
      <c r="W178" s="220">
        <v>32.805</v>
      </c>
      <c r="X178" s="220">
        <v>0</v>
      </c>
      <c r="Y178" s="220">
        <v>0</v>
      </c>
      <c r="Z178" s="220">
        <v>0.52295138842847488</v>
      </c>
      <c r="AA178" s="220">
        <v>1.8466568236751206</v>
      </c>
      <c r="AB178" s="220">
        <v>1.036424966927513</v>
      </c>
      <c r="AC178" s="220">
        <v>0</v>
      </c>
      <c r="AE178" s="2" t="s">
        <v>183</v>
      </c>
      <c r="AF178" s="220"/>
      <c r="AG178" s="220"/>
      <c r="AH178" s="220"/>
      <c r="AI178" s="220"/>
      <c r="AJ178" s="220"/>
      <c r="AK178" s="220"/>
      <c r="AL178" s="220"/>
      <c r="AM178" s="220"/>
      <c r="AN178" s="220"/>
      <c r="AO178" s="220"/>
      <c r="AP178" s="220"/>
      <c r="AQ178" s="220"/>
      <c r="AS178" s="2" t="s">
        <v>183</v>
      </c>
      <c r="AT178" s="221"/>
      <c r="AU178" s="221"/>
      <c r="AV178" s="221"/>
      <c r="AW178" s="221"/>
      <c r="AX178" s="221"/>
      <c r="AY178" s="221"/>
      <c r="AZ178" s="221"/>
      <c r="BA178" s="221"/>
      <c r="BB178" s="221"/>
      <c r="BC178" s="221"/>
      <c r="BD178" s="221"/>
      <c r="BE178" s="221"/>
      <c r="BG178" s="2" t="s">
        <v>183</v>
      </c>
      <c r="BH178" s="220">
        <f t="shared" si="449"/>
        <v>10</v>
      </c>
      <c r="BI178" s="220">
        <f t="shared" si="427"/>
        <v>9.9999999999999982</v>
      </c>
      <c r="BJ178" s="220">
        <f t="shared" si="428"/>
        <v>9.9999999999999982</v>
      </c>
      <c r="BK178" s="220">
        <f t="shared" si="429"/>
        <v>13.55265306122449</v>
      </c>
      <c r="BL178" s="220">
        <f t="shared" si="430"/>
        <v>15.31129411764706</v>
      </c>
      <c r="BM178" s="220">
        <f t="shared" si="431"/>
        <v>12.554666666666664</v>
      </c>
      <c r="BN178" s="220">
        <f t="shared" si="432"/>
        <v>0</v>
      </c>
      <c r="BO178" s="220">
        <f t="shared" si="433"/>
        <v>0</v>
      </c>
      <c r="BP178" s="220">
        <f t="shared" si="434"/>
        <v>11.03302937393032</v>
      </c>
      <c r="BQ178" s="220">
        <f t="shared" si="435"/>
        <v>14.580779736289164</v>
      </c>
      <c r="BR178" s="220">
        <f t="shared" si="436"/>
        <v>14.864720104358518</v>
      </c>
      <c r="BS178" s="220">
        <f t="shared" si="437"/>
        <v>11.343169682690123</v>
      </c>
      <c r="BU178" s="2" t="s">
        <v>183</v>
      </c>
      <c r="BV178" s="220">
        <f t="shared" si="450"/>
        <v>146.14499999999998</v>
      </c>
      <c r="BW178" s="220">
        <f t="shared" si="438"/>
        <v>47.250000000000007</v>
      </c>
      <c r="BX178" s="220">
        <f t="shared" si="439"/>
        <v>41.937000000000005</v>
      </c>
      <c r="BY178" s="220">
        <f t="shared" si="440"/>
        <v>35.754075</v>
      </c>
      <c r="BZ178" s="220">
        <f t="shared" si="441"/>
        <v>35.954999999999998</v>
      </c>
      <c r="CA178" s="220">
        <f t="shared" si="442"/>
        <v>32.805</v>
      </c>
      <c r="CB178" s="220">
        <f t="shared" si="443"/>
        <v>0</v>
      </c>
      <c r="CC178" s="220">
        <f t="shared" si="444"/>
        <v>0</v>
      </c>
      <c r="CD178" s="220">
        <f t="shared" si="445"/>
        <v>0.52295138842847488</v>
      </c>
      <c r="CE178" s="220">
        <f t="shared" si="446"/>
        <v>1.8466568236751206</v>
      </c>
      <c r="CF178" s="220">
        <f t="shared" si="447"/>
        <v>1.036424966927513</v>
      </c>
      <c r="CG178" s="220">
        <f t="shared" si="448"/>
        <v>0</v>
      </c>
    </row>
    <row r="179" spans="1:85" x14ac:dyDescent="0.25">
      <c r="A179" t="str">
        <f>+C170</f>
        <v>PREMIUM</v>
      </c>
      <c r="B179" t="s">
        <v>6</v>
      </c>
      <c r="C179" s="2" t="s">
        <v>184</v>
      </c>
      <c r="D179" s="220">
        <v>6.7321428571428577</v>
      </c>
      <c r="E179" s="220">
        <v>6.7321428571428577</v>
      </c>
      <c r="F179" s="220">
        <v>8.1875</v>
      </c>
      <c r="G179" s="220">
        <v>10.798775510204081</v>
      </c>
      <c r="H179" s="220">
        <v>12.951764705882354</v>
      </c>
      <c r="I179" s="230">
        <v>11.911180555555555</v>
      </c>
      <c r="J179" s="220">
        <v>8.7807843137254906</v>
      </c>
      <c r="K179" s="220">
        <v>5.7058823529411766</v>
      </c>
      <c r="L179" s="220">
        <v>12.281665351313903</v>
      </c>
      <c r="M179" s="220">
        <v>16.994000910427157</v>
      </c>
      <c r="N179" s="220">
        <v>13.336154862311165</v>
      </c>
      <c r="O179" s="220">
        <v>9.3358731148154614</v>
      </c>
      <c r="Q179" s="2" t="s">
        <v>184</v>
      </c>
      <c r="R179" s="221">
        <v>150.04220000000001</v>
      </c>
      <c r="S179" s="221">
        <v>133.77000000000001</v>
      </c>
      <c r="T179" s="221">
        <v>127.2089</v>
      </c>
      <c r="U179" s="220">
        <v>75.311775000000011</v>
      </c>
      <c r="V179" s="220">
        <v>75.734999999999999</v>
      </c>
      <c r="W179" s="220">
        <v>66.825000000000003</v>
      </c>
      <c r="X179" s="220">
        <v>54.192599999999999</v>
      </c>
      <c r="Y179" s="220">
        <v>27.096299999999999</v>
      </c>
      <c r="Z179" s="220">
        <v>1.9174884242377412</v>
      </c>
      <c r="AA179" s="220">
        <v>6.771075020142109</v>
      </c>
      <c r="AB179" s="220">
        <v>3.8002248787342143</v>
      </c>
      <c r="AC179" s="220">
        <v>0</v>
      </c>
      <c r="AE179" s="2" t="s">
        <v>184</v>
      </c>
      <c r="AF179" s="220"/>
      <c r="AG179" s="220"/>
      <c r="AH179" s="220"/>
      <c r="AI179" s="220"/>
      <c r="AJ179" s="220"/>
      <c r="AK179" s="220"/>
      <c r="AL179" s="220"/>
      <c r="AM179" s="220"/>
      <c r="AN179" s="220"/>
      <c r="AO179" s="220"/>
      <c r="AP179" s="220"/>
      <c r="AQ179" s="220"/>
      <c r="AS179" s="2" t="s">
        <v>184</v>
      </c>
      <c r="AT179" s="221"/>
      <c r="AU179" s="221"/>
      <c r="AV179" s="221"/>
      <c r="AW179" s="221"/>
      <c r="AX179" s="221"/>
      <c r="AY179" s="221"/>
      <c r="AZ179" s="221"/>
      <c r="BA179" s="221"/>
      <c r="BB179" s="221"/>
      <c r="BC179" s="221"/>
      <c r="BD179" s="221"/>
      <c r="BE179" s="221"/>
      <c r="BG179" s="2" t="s">
        <v>184</v>
      </c>
      <c r="BH179" s="220"/>
      <c r="BI179" s="220"/>
      <c r="BJ179" s="220"/>
      <c r="BK179" s="220"/>
      <c r="BL179" s="220"/>
      <c r="BM179" s="220"/>
      <c r="BN179" s="220"/>
      <c r="BO179" s="220"/>
      <c r="BP179" s="220"/>
      <c r="BQ179" s="220"/>
      <c r="BR179" s="220"/>
      <c r="BS179" s="220"/>
      <c r="BU179" s="2" t="s">
        <v>184</v>
      </c>
      <c r="BV179" s="221"/>
      <c r="BW179" s="221"/>
      <c r="BX179" s="221"/>
      <c r="BY179" s="221"/>
      <c r="BZ179" s="221"/>
      <c r="CA179" s="221"/>
      <c r="CB179" s="221"/>
      <c r="CC179" s="221"/>
      <c r="CD179" s="221"/>
      <c r="CE179" s="221"/>
      <c r="CF179" s="221"/>
      <c r="CG179" s="221"/>
    </row>
    <row r="180" spans="1:85" x14ac:dyDescent="0.25">
      <c r="A180" t="str">
        <f>+C170</f>
        <v>PREMIUM</v>
      </c>
      <c r="B180" t="s">
        <v>6</v>
      </c>
      <c r="C180" s="2" t="s">
        <v>185</v>
      </c>
      <c r="D180" s="220">
        <v>7.4438100000000009</v>
      </c>
      <c r="E180" s="220">
        <v>0</v>
      </c>
      <c r="F180" s="220">
        <v>0</v>
      </c>
      <c r="G180" s="230"/>
      <c r="H180" s="230"/>
      <c r="I180" s="230"/>
      <c r="J180" s="230"/>
      <c r="K180" s="230"/>
      <c r="L180" s="230">
        <v>12.175735987658818</v>
      </c>
      <c r="M180" s="220">
        <v>10.864232050315891</v>
      </c>
      <c r="N180" s="220">
        <v>11.253484427168143</v>
      </c>
      <c r="O180" s="220">
        <v>10.158673607858708</v>
      </c>
      <c r="Q180" s="2" t="s">
        <v>185</v>
      </c>
      <c r="R180" s="221">
        <v>0</v>
      </c>
      <c r="S180" s="221">
        <v>0</v>
      </c>
      <c r="T180" s="221">
        <v>0</v>
      </c>
      <c r="U180" s="220">
        <v>0</v>
      </c>
      <c r="V180" s="220">
        <v>0</v>
      </c>
      <c r="W180" s="220">
        <v>0</v>
      </c>
      <c r="X180" s="220">
        <v>0</v>
      </c>
      <c r="Y180" s="220">
        <v>0</v>
      </c>
      <c r="Z180" s="220">
        <v>2.0918055537138995</v>
      </c>
      <c r="AA180" s="220">
        <v>7.3866272947004825</v>
      </c>
      <c r="AB180" s="220">
        <v>4.1456998677100518</v>
      </c>
      <c r="AC180" s="220">
        <v>0</v>
      </c>
      <c r="AE180" s="2" t="s">
        <v>185</v>
      </c>
      <c r="AF180" s="220"/>
      <c r="AG180" s="220"/>
      <c r="AH180" s="220"/>
      <c r="AI180" s="220"/>
      <c r="AJ180" s="220"/>
      <c r="AK180" s="220"/>
      <c r="AL180" s="220"/>
      <c r="AM180" s="220"/>
      <c r="AN180" s="220"/>
      <c r="AO180" s="220"/>
      <c r="AP180" s="220"/>
      <c r="AQ180" s="220"/>
      <c r="AS180" s="2" t="s">
        <v>185</v>
      </c>
      <c r="AT180" s="221"/>
      <c r="AU180" s="221"/>
      <c r="AV180" s="221"/>
      <c r="AW180" s="221"/>
      <c r="AX180" s="221"/>
      <c r="AY180" s="221"/>
      <c r="AZ180" s="221"/>
      <c r="BA180" s="221"/>
      <c r="BB180" s="221"/>
      <c r="BC180" s="221"/>
      <c r="BD180" s="221"/>
      <c r="BE180" s="221"/>
      <c r="BG180" s="2" t="s">
        <v>185</v>
      </c>
      <c r="BH180" s="220"/>
      <c r="BI180" s="220"/>
      <c r="BJ180" s="220"/>
      <c r="BK180" s="220"/>
      <c r="BL180" s="220"/>
      <c r="BM180" s="220"/>
      <c r="BN180" s="220"/>
      <c r="BO180" s="220"/>
      <c r="BP180" s="220"/>
      <c r="BQ180" s="220"/>
      <c r="BR180" s="220"/>
      <c r="BS180" s="220"/>
      <c r="BU180" s="2" t="s">
        <v>185</v>
      </c>
      <c r="BV180" s="221"/>
      <c r="BW180" s="221"/>
      <c r="BX180" s="221"/>
      <c r="BY180" s="221"/>
      <c r="BZ180" s="221"/>
      <c r="CA180" s="221"/>
      <c r="CB180" s="221"/>
      <c r="CC180" s="221"/>
      <c r="CD180" s="221"/>
      <c r="CE180" s="221"/>
      <c r="CF180" s="221"/>
      <c r="CG180" s="221"/>
    </row>
    <row r="181" spans="1:85" x14ac:dyDescent="0.25">
      <c r="A181" t="str">
        <f>+C170</f>
        <v>PREMIUM</v>
      </c>
      <c r="B181" t="s">
        <v>6</v>
      </c>
      <c r="C181" s="2" t="s">
        <v>186</v>
      </c>
      <c r="D181" s="220">
        <v>7.8214285714285703</v>
      </c>
      <c r="E181" s="220">
        <v>7.8214285714285703</v>
      </c>
      <c r="F181" s="220">
        <v>7.8214285714285703</v>
      </c>
      <c r="G181" s="220"/>
      <c r="H181" s="220"/>
      <c r="I181" s="230"/>
      <c r="J181" s="220"/>
      <c r="K181" s="220"/>
      <c r="L181" s="220">
        <v>14.917106041283343</v>
      </c>
      <c r="M181" s="220">
        <v>10.621288769173116</v>
      </c>
      <c r="N181" s="220">
        <v>13.825830875300458</v>
      </c>
      <c r="O181" s="220">
        <v>11.101249532739812</v>
      </c>
      <c r="Q181" s="2" t="s">
        <v>186</v>
      </c>
      <c r="R181" s="221">
        <v>109.12160000000002</v>
      </c>
      <c r="S181" s="221">
        <v>117.60000000000001</v>
      </c>
      <c r="T181" s="221">
        <v>22.366400000000006</v>
      </c>
      <c r="U181" s="220">
        <v>15.214499999999997</v>
      </c>
      <c r="V181" s="220">
        <v>10.199999999999999</v>
      </c>
      <c r="W181" s="220">
        <v>9.7200000000000006</v>
      </c>
      <c r="X181" s="220">
        <v>23.46</v>
      </c>
      <c r="Y181" s="220">
        <v>23.46</v>
      </c>
      <c r="Z181" s="220">
        <v>0.69726851790463307</v>
      </c>
      <c r="AA181" s="220">
        <v>2.4622090982334943</v>
      </c>
      <c r="AB181" s="220">
        <v>1.3818999559033505</v>
      </c>
      <c r="AC181" s="220">
        <v>0</v>
      </c>
      <c r="AE181" s="2" t="s">
        <v>186</v>
      </c>
      <c r="AF181" s="220"/>
      <c r="AG181" s="220"/>
      <c r="AH181" s="220"/>
      <c r="AI181" s="220"/>
      <c r="AJ181" s="220"/>
      <c r="AK181" s="220"/>
      <c r="AL181" s="220"/>
      <c r="AM181" s="220"/>
      <c r="AN181" s="220"/>
      <c r="AO181" s="220"/>
      <c r="AP181" s="220"/>
      <c r="AQ181" s="220"/>
      <c r="AS181" s="2" t="s">
        <v>186</v>
      </c>
      <c r="AT181" s="221"/>
      <c r="AU181" s="221"/>
      <c r="AV181" s="221"/>
      <c r="AW181" s="221"/>
      <c r="AX181" s="221"/>
      <c r="AY181" s="221"/>
      <c r="AZ181" s="221"/>
      <c r="BA181" s="221"/>
      <c r="BB181" s="221"/>
      <c r="BC181" s="221"/>
      <c r="BD181" s="221"/>
      <c r="BE181" s="221"/>
      <c r="BG181" s="2" t="s">
        <v>186</v>
      </c>
      <c r="BH181" s="220"/>
      <c r="BI181" s="220"/>
      <c r="BJ181" s="220"/>
      <c r="BK181" s="220"/>
      <c r="BL181" s="220"/>
      <c r="BM181" s="220"/>
      <c r="BN181" s="220"/>
      <c r="BO181" s="220"/>
      <c r="BP181" s="220"/>
      <c r="BQ181" s="220"/>
      <c r="BR181" s="220"/>
      <c r="BS181" s="220"/>
      <c r="BU181" s="2" t="s">
        <v>186</v>
      </c>
      <c r="BV181" s="221"/>
      <c r="BW181" s="221"/>
      <c r="BX181" s="221"/>
      <c r="BY181" s="221"/>
      <c r="BZ181" s="221"/>
      <c r="CA181" s="221"/>
      <c r="CB181" s="221"/>
      <c r="CC181" s="221"/>
      <c r="CD181" s="221"/>
      <c r="CE181" s="221"/>
      <c r="CF181" s="221"/>
      <c r="CG181" s="221"/>
    </row>
    <row r="182" spans="1:85" x14ac:dyDescent="0.25">
      <c r="A182" t="str">
        <f>+C170</f>
        <v>PREMIUM</v>
      </c>
      <c r="B182" t="s">
        <v>6</v>
      </c>
      <c r="C182" s="2" t="s">
        <v>203</v>
      </c>
      <c r="D182" s="220">
        <v>0</v>
      </c>
      <c r="E182" s="220"/>
      <c r="F182" s="220"/>
      <c r="G182" s="220"/>
      <c r="H182" s="220"/>
      <c r="I182" s="220"/>
      <c r="J182" s="220"/>
      <c r="K182" s="220"/>
      <c r="L182" s="220"/>
      <c r="M182" s="220"/>
      <c r="N182" s="220"/>
      <c r="O182" s="220"/>
      <c r="Q182" s="2"/>
      <c r="R182" s="221">
        <v>0</v>
      </c>
      <c r="S182" s="221"/>
      <c r="T182" s="221"/>
      <c r="U182" s="220"/>
      <c r="V182" s="220"/>
      <c r="W182" s="220"/>
      <c r="X182" s="220"/>
      <c r="Y182" s="220"/>
      <c r="Z182" s="220"/>
      <c r="AA182" s="220"/>
      <c r="AB182" s="220"/>
      <c r="AC182" s="220"/>
      <c r="AE182" s="2" t="s">
        <v>203</v>
      </c>
      <c r="AF182" s="220"/>
      <c r="AG182" s="220"/>
      <c r="AH182" s="220"/>
      <c r="AI182" s="220"/>
      <c r="AJ182" s="220"/>
      <c r="AK182" s="220"/>
      <c r="AL182" s="220"/>
      <c r="AM182" s="220"/>
      <c r="AN182" s="220"/>
      <c r="AO182" s="220"/>
      <c r="AP182" s="220"/>
      <c r="AQ182" s="220"/>
      <c r="AS182" s="2"/>
      <c r="AT182" s="221"/>
      <c r="AU182" s="221"/>
      <c r="AV182" s="221"/>
      <c r="AW182" s="220"/>
      <c r="AX182" s="220"/>
      <c r="AY182" s="220"/>
      <c r="AZ182" s="220"/>
      <c r="BA182" s="220"/>
      <c r="BB182" s="220"/>
      <c r="BC182" s="220"/>
      <c r="BD182" s="220"/>
      <c r="BE182" s="220"/>
      <c r="BG182" s="2" t="s">
        <v>203</v>
      </c>
      <c r="BH182" s="220"/>
      <c r="BI182" s="220"/>
      <c r="BJ182" s="220"/>
      <c r="BK182" s="220"/>
      <c r="BL182" s="220"/>
      <c r="BM182" s="220"/>
      <c r="BN182" s="220"/>
      <c r="BO182" s="220"/>
      <c r="BP182" s="220"/>
      <c r="BQ182" s="220"/>
      <c r="BR182" s="220"/>
      <c r="BS182" s="220"/>
      <c r="BU182" s="2"/>
      <c r="BV182" s="221"/>
      <c r="BW182" s="221"/>
      <c r="BX182" s="221"/>
      <c r="BY182" s="220"/>
      <c r="BZ182" s="220"/>
      <c r="CA182" s="220"/>
      <c r="CB182" s="220"/>
      <c r="CC182" s="220"/>
      <c r="CD182" s="220"/>
      <c r="CE182" s="220"/>
      <c r="CF182" s="220"/>
      <c r="CG182" s="220"/>
    </row>
    <row r="183" spans="1:85" x14ac:dyDescent="0.25">
      <c r="A183" t="str">
        <f>+C170</f>
        <v>PREMIUM</v>
      </c>
      <c r="B183" t="s">
        <v>6</v>
      </c>
      <c r="C183" s="2" t="s">
        <v>204</v>
      </c>
      <c r="D183" s="220"/>
      <c r="E183" s="220"/>
      <c r="F183" s="220"/>
      <c r="G183" s="220"/>
      <c r="H183" s="220"/>
      <c r="I183" s="220"/>
      <c r="J183" s="220"/>
      <c r="K183" s="220"/>
      <c r="L183" s="220"/>
      <c r="M183" s="220"/>
      <c r="N183" s="220"/>
      <c r="O183" s="220"/>
      <c r="Q183" s="2"/>
      <c r="R183" s="221">
        <v>0</v>
      </c>
      <c r="S183" s="221"/>
      <c r="T183" s="221"/>
      <c r="U183" s="220"/>
      <c r="V183" s="220"/>
      <c r="W183" s="220"/>
      <c r="X183" s="220"/>
      <c r="Y183" s="220"/>
      <c r="Z183" s="220"/>
      <c r="AA183" s="220"/>
      <c r="AB183" s="220"/>
      <c r="AC183" s="220"/>
      <c r="AE183" s="2" t="s">
        <v>204</v>
      </c>
      <c r="AF183" s="220"/>
      <c r="AG183" s="220"/>
      <c r="AH183" s="220"/>
      <c r="AI183" s="220"/>
      <c r="AJ183" s="220"/>
      <c r="AK183" s="220"/>
      <c r="AL183" s="220"/>
      <c r="AM183" s="220"/>
      <c r="AN183" s="220"/>
      <c r="AO183" s="220"/>
      <c r="AP183" s="220"/>
      <c r="AQ183" s="220"/>
      <c r="AS183" s="2"/>
      <c r="AT183" s="221"/>
      <c r="AU183" s="221"/>
      <c r="AV183" s="221"/>
      <c r="AW183" s="220"/>
      <c r="AX183" s="220"/>
      <c r="AY183" s="220"/>
      <c r="AZ183" s="220"/>
      <c r="BA183" s="220"/>
      <c r="BB183" s="220"/>
      <c r="BC183" s="220"/>
      <c r="BD183" s="220"/>
      <c r="BE183" s="220"/>
      <c r="BG183" s="2" t="s">
        <v>204</v>
      </c>
      <c r="BH183" s="220"/>
      <c r="BI183" s="220"/>
      <c r="BJ183" s="220"/>
      <c r="BK183" s="220"/>
      <c r="BL183" s="220"/>
      <c r="BM183" s="220"/>
      <c r="BN183" s="220"/>
      <c r="BO183" s="220"/>
      <c r="BP183" s="220"/>
      <c r="BQ183" s="220"/>
      <c r="BR183" s="220"/>
      <c r="BS183" s="220"/>
      <c r="BU183" s="2"/>
      <c r="BV183" s="221"/>
      <c r="BW183" s="221"/>
      <c r="BX183" s="221"/>
      <c r="BY183" s="220"/>
      <c r="BZ183" s="220"/>
      <c r="CA183" s="220"/>
      <c r="CB183" s="220"/>
      <c r="CC183" s="220"/>
      <c r="CD183" s="220"/>
      <c r="CE183" s="220"/>
      <c r="CF183" s="220"/>
      <c r="CG183" s="220"/>
    </row>
    <row r="184" spans="1:85" x14ac:dyDescent="0.25">
      <c r="A184" t="str">
        <f>+C170</f>
        <v>PREMIUM</v>
      </c>
      <c r="B184" t="s">
        <v>6</v>
      </c>
      <c r="C184" s="2" t="s">
        <v>205</v>
      </c>
      <c r="D184" s="220"/>
      <c r="E184" s="220"/>
      <c r="F184" s="220"/>
      <c r="G184" s="220"/>
      <c r="H184" s="220"/>
      <c r="I184" s="220"/>
      <c r="J184" s="220"/>
      <c r="K184" s="220"/>
      <c r="L184" s="220"/>
      <c r="M184" s="220"/>
      <c r="N184" s="220"/>
      <c r="O184" s="220"/>
      <c r="Q184" s="2"/>
      <c r="R184" s="221"/>
      <c r="S184" s="221"/>
      <c r="T184" s="221"/>
      <c r="U184" s="220"/>
      <c r="V184" s="220"/>
      <c r="W184" s="220"/>
      <c r="X184" s="220"/>
      <c r="Y184" s="220"/>
      <c r="Z184" s="220"/>
      <c r="AA184" s="220"/>
      <c r="AB184" s="220"/>
      <c r="AC184" s="220"/>
      <c r="AE184" s="2" t="s">
        <v>205</v>
      </c>
      <c r="AF184" s="220"/>
      <c r="AG184" s="220"/>
      <c r="AH184" s="220"/>
      <c r="AI184" s="220"/>
      <c r="AJ184" s="220"/>
      <c r="AK184" s="220"/>
      <c r="AL184" s="220"/>
      <c r="AM184" s="220"/>
      <c r="AN184" s="220"/>
      <c r="AO184" s="220"/>
      <c r="AP184" s="220"/>
      <c r="AQ184" s="220"/>
      <c r="AS184" s="2"/>
      <c r="AT184" s="221"/>
      <c r="AU184" s="221"/>
      <c r="AV184" s="221"/>
      <c r="AW184" s="220"/>
      <c r="AX184" s="220"/>
      <c r="AY184" s="220"/>
      <c r="AZ184" s="220"/>
      <c r="BA184" s="220"/>
      <c r="BB184" s="220"/>
      <c r="BC184" s="220"/>
      <c r="BD184" s="220"/>
      <c r="BE184" s="220"/>
      <c r="BG184" s="2" t="s">
        <v>205</v>
      </c>
      <c r="BH184" s="220"/>
      <c r="BI184" s="220"/>
      <c r="BJ184" s="220"/>
      <c r="BK184" s="220"/>
      <c r="BL184" s="220"/>
      <c r="BM184" s="220"/>
      <c r="BN184" s="220"/>
      <c r="BO184" s="220"/>
      <c r="BP184" s="220"/>
      <c r="BQ184" s="220"/>
      <c r="BR184" s="220"/>
      <c r="BS184" s="220"/>
      <c r="BU184" s="2"/>
      <c r="BV184" s="221"/>
      <c r="BW184" s="221"/>
      <c r="BX184" s="221"/>
      <c r="BY184" s="220"/>
      <c r="BZ184" s="220"/>
      <c r="CA184" s="220"/>
      <c r="CB184" s="220"/>
      <c r="CC184" s="220"/>
      <c r="CD184" s="220"/>
      <c r="CE184" s="220"/>
      <c r="CF184" s="220"/>
      <c r="CG184" s="220"/>
    </row>
    <row r="185" spans="1:85" x14ac:dyDescent="0.25">
      <c r="A185" t="str">
        <f>+C170</f>
        <v>PREMIUM</v>
      </c>
      <c r="B185" t="s">
        <v>6</v>
      </c>
      <c r="C185" s="2" t="s">
        <v>206</v>
      </c>
      <c r="D185" s="220"/>
      <c r="E185" s="220"/>
      <c r="F185" s="220"/>
      <c r="G185" s="220"/>
      <c r="H185" s="220"/>
      <c r="I185" s="220"/>
      <c r="J185" s="220"/>
      <c r="K185" s="220"/>
      <c r="L185" s="220"/>
      <c r="M185" s="220"/>
      <c r="N185" s="220"/>
      <c r="O185" s="220"/>
      <c r="Q185" s="2"/>
      <c r="R185" s="221"/>
      <c r="S185" s="221"/>
      <c r="T185" s="221"/>
      <c r="U185" s="220"/>
      <c r="V185" s="220"/>
      <c r="W185" s="220"/>
      <c r="X185" s="220"/>
      <c r="Y185" s="220"/>
      <c r="Z185" s="220"/>
      <c r="AA185" s="220"/>
      <c r="AB185" s="220"/>
      <c r="AC185" s="220"/>
      <c r="AE185" s="2" t="s">
        <v>206</v>
      </c>
      <c r="AF185" s="220"/>
      <c r="AG185" s="220"/>
      <c r="AH185" s="220"/>
      <c r="AI185" s="220"/>
      <c r="AJ185" s="220"/>
      <c r="AK185" s="220"/>
      <c r="AL185" s="220"/>
      <c r="AM185" s="220"/>
      <c r="AN185" s="220"/>
      <c r="AO185" s="220"/>
      <c r="AP185" s="220"/>
      <c r="AQ185" s="220"/>
      <c r="AS185" s="2"/>
      <c r="AT185" s="221"/>
      <c r="AU185" s="221"/>
      <c r="AV185" s="221"/>
      <c r="AW185" s="220"/>
      <c r="AX185" s="220"/>
      <c r="AY185" s="220"/>
      <c r="AZ185" s="220"/>
      <c r="BA185" s="220"/>
      <c r="BB185" s="220"/>
      <c r="BC185" s="220"/>
      <c r="BD185" s="220"/>
      <c r="BE185" s="220"/>
      <c r="BG185" s="2" t="s">
        <v>206</v>
      </c>
      <c r="BH185" s="220"/>
      <c r="BI185" s="220"/>
      <c r="BJ185" s="220"/>
      <c r="BK185" s="220"/>
      <c r="BL185" s="220"/>
      <c r="BM185" s="220"/>
      <c r="BN185" s="220"/>
      <c r="BO185" s="220"/>
      <c r="BP185" s="220"/>
      <c r="BQ185" s="220"/>
      <c r="BR185" s="220"/>
      <c r="BS185" s="220"/>
      <c r="BU185" s="2"/>
      <c r="BV185" s="221"/>
      <c r="BW185" s="221"/>
      <c r="BX185" s="221"/>
      <c r="BY185" s="220"/>
      <c r="BZ185" s="220"/>
      <c r="CA185" s="220"/>
      <c r="CB185" s="220"/>
      <c r="CC185" s="220"/>
      <c r="CD185" s="220"/>
      <c r="CE185" s="220"/>
      <c r="CF185" s="220"/>
      <c r="CG185" s="220"/>
    </row>
    <row r="186" spans="1:85" x14ac:dyDescent="0.25">
      <c r="A186" t="str">
        <f>+C170</f>
        <v>PREMIUM</v>
      </c>
      <c r="B186" t="s">
        <v>6</v>
      </c>
      <c r="C186" s="2" t="s">
        <v>207</v>
      </c>
      <c r="D186" s="220"/>
      <c r="E186" s="220"/>
      <c r="F186" s="220"/>
      <c r="G186" s="220"/>
      <c r="H186" s="220"/>
      <c r="I186" s="220"/>
      <c r="J186" s="220"/>
      <c r="K186" s="220"/>
      <c r="L186" s="220"/>
      <c r="M186" s="220"/>
      <c r="N186" s="220"/>
      <c r="O186" s="220"/>
      <c r="Q186" s="2"/>
      <c r="R186" s="221"/>
      <c r="S186" s="221"/>
      <c r="T186" s="221"/>
      <c r="U186" s="220"/>
      <c r="V186" s="220"/>
      <c r="W186" s="220"/>
      <c r="X186" s="220"/>
      <c r="Y186" s="220"/>
      <c r="Z186" s="220"/>
      <c r="AA186" s="220"/>
      <c r="AB186" s="220"/>
      <c r="AC186" s="220"/>
      <c r="AE186" s="2" t="s">
        <v>207</v>
      </c>
      <c r="AF186" s="220"/>
      <c r="AG186" s="220"/>
      <c r="AH186" s="220"/>
      <c r="AI186" s="220"/>
      <c r="AJ186" s="220"/>
      <c r="AK186" s="220"/>
      <c r="AL186" s="220"/>
      <c r="AM186" s="220"/>
      <c r="AN186" s="220"/>
      <c r="AO186" s="220"/>
      <c r="AP186" s="220"/>
      <c r="AQ186" s="220"/>
      <c r="AS186" s="2"/>
      <c r="AT186" s="221"/>
      <c r="AU186" s="221"/>
      <c r="AV186" s="221"/>
      <c r="AW186" s="220"/>
      <c r="AX186" s="220"/>
      <c r="AY186" s="220"/>
      <c r="AZ186" s="220"/>
      <c r="BA186" s="220"/>
      <c r="BB186" s="220"/>
      <c r="BC186" s="220"/>
      <c r="BD186" s="220"/>
      <c r="BE186" s="220"/>
      <c r="BG186" s="2" t="s">
        <v>207</v>
      </c>
      <c r="BH186" s="220"/>
      <c r="BI186" s="220"/>
      <c r="BJ186" s="220"/>
      <c r="BK186" s="220"/>
      <c r="BL186" s="220"/>
      <c r="BM186" s="220"/>
      <c r="BN186" s="220"/>
      <c r="BO186" s="220"/>
      <c r="BP186" s="220"/>
      <c r="BQ186" s="220"/>
      <c r="BR186" s="220"/>
      <c r="BS186" s="220"/>
      <c r="BU186" s="2"/>
      <c r="BV186" s="221"/>
      <c r="BW186" s="221"/>
      <c r="BX186" s="221"/>
      <c r="BY186" s="220"/>
      <c r="BZ186" s="220"/>
      <c r="CA186" s="220"/>
      <c r="CB186" s="220"/>
      <c r="CC186" s="220"/>
      <c r="CD186" s="220"/>
      <c r="CE186" s="220"/>
      <c r="CF186" s="220"/>
      <c r="CG186" s="220"/>
    </row>
    <row r="187" spans="1:85" x14ac:dyDescent="0.25">
      <c r="A187" t="str">
        <f>+C170</f>
        <v>PREMIUM</v>
      </c>
      <c r="B187" t="s">
        <v>6</v>
      </c>
      <c r="C187" s="2" t="s">
        <v>208</v>
      </c>
      <c r="D187" s="220"/>
      <c r="E187" s="220"/>
      <c r="F187" s="220"/>
      <c r="G187" s="220"/>
      <c r="H187" s="220"/>
      <c r="I187" s="220"/>
      <c r="J187" s="220"/>
      <c r="K187" s="220"/>
      <c r="L187" s="220"/>
      <c r="M187" s="220"/>
      <c r="N187" s="220"/>
      <c r="O187" s="220"/>
      <c r="Q187" s="2"/>
      <c r="R187" s="221"/>
      <c r="S187" s="221"/>
      <c r="T187" s="221"/>
      <c r="U187" s="220"/>
      <c r="V187" s="220"/>
      <c r="W187" s="220"/>
      <c r="X187" s="220"/>
      <c r="Y187" s="220"/>
      <c r="Z187" s="220"/>
      <c r="AA187" s="220"/>
      <c r="AB187" s="220"/>
      <c r="AC187" s="220"/>
      <c r="AE187" s="2" t="s">
        <v>208</v>
      </c>
      <c r="AF187" s="220"/>
      <c r="AG187" s="220"/>
      <c r="AH187" s="220"/>
      <c r="AI187" s="220"/>
      <c r="AJ187" s="220"/>
      <c r="AK187" s="220"/>
      <c r="AL187" s="220"/>
      <c r="AM187" s="220"/>
      <c r="AN187" s="220"/>
      <c r="AO187" s="220"/>
      <c r="AP187" s="220"/>
      <c r="AQ187" s="220"/>
      <c r="AS187" s="2"/>
      <c r="AT187" s="221"/>
      <c r="AU187" s="221"/>
      <c r="AV187" s="221"/>
      <c r="AW187" s="220"/>
      <c r="AX187" s="220"/>
      <c r="AY187" s="220"/>
      <c r="AZ187" s="220"/>
      <c r="BA187" s="220"/>
      <c r="BB187" s="220"/>
      <c r="BC187" s="220"/>
      <c r="BD187" s="220"/>
      <c r="BE187" s="220"/>
      <c r="BG187" s="2" t="s">
        <v>208</v>
      </c>
      <c r="BH187" s="220"/>
      <c r="BI187" s="220"/>
      <c r="BJ187" s="220"/>
      <c r="BK187" s="220"/>
      <c r="BL187" s="220"/>
      <c r="BM187" s="220"/>
      <c r="BN187" s="220"/>
      <c r="BO187" s="220"/>
      <c r="BP187" s="220"/>
      <c r="BQ187" s="220"/>
      <c r="BR187" s="220"/>
      <c r="BS187" s="220"/>
      <c r="BU187" s="2"/>
      <c r="BV187" s="221"/>
      <c r="BW187" s="221"/>
      <c r="BX187" s="221"/>
      <c r="BY187" s="220"/>
      <c r="BZ187" s="220"/>
      <c r="CA187" s="220"/>
      <c r="CB187" s="220"/>
      <c r="CC187" s="220"/>
      <c r="CD187" s="220"/>
      <c r="CE187" s="220"/>
      <c r="CF187" s="220"/>
      <c r="CG187" s="220"/>
    </row>
    <row r="188" spans="1:85" x14ac:dyDescent="0.25">
      <c r="C188" s="222" t="s">
        <v>187</v>
      </c>
      <c r="D188" s="361">
        <f t="shared" ref="D188:O188" si="451">+IFERROR((SUMPRODUCT(D173:D181,R173:R181)/R188),0)</f>
        <v>8.2037259615384617</v>
      </c>
      <c r="E188" s="361">
        <f t="shared" si="451"/>
        <v>7.6781821378340371</v>
      </c>
      <c r="F188" s="361">
        <f t="shared" si="451"/>
        <v>10.621809173383173</v>
      </c>
      <c r="G188" s="361">
        <f t="shared" si="451"/>
        <v>15.904913914808658</v>
      </c>
      <c r="H188" s="361">
        <f t="shared" si="451"/>
        <v>18.715779242943267</v>
      </c>
      <c r="I188" s="361">
        <f t="shared" si="451"/>
        <v>17.489372594997594</v>
      </c>
      <c r="J188" s="361">
        <f t="shared" si="451"/>
        <v>11.670607052083188</v>
      </c>
      <c r="K188" s="361">
        <f t="shared" si="451"/>
        <v>9.5543466197889622</v>
      </c>
      <c r="L188" s="361">
        <f t="shared" si="451"/>
        <v>15.69487230970735</v>
      </c>
      <c r="M188" s="361">
        <f t="shared" si="451"/>
        <v>17.141016157636681</v>
      </c>
      <c r="N188" s="361">
        <f t="shared" si="451"/>
        <v>16.036470681518921</v>
      </c>
      <c r="O188" s="361">
        <f t="shared" si="451"/>
        <v>0</v>
      </c>
      <c r="Q188" s="222" t="s">
        <v>187</v>
      </c>
      <c r="R188" s="369">
        <f t="shared" ref="R188:AC188" si="452">SUM(R173:R187)</f>
        <v>405.30879999999996</v>
      </c>
      <c r="S188" s="369">
        <f t="shared" si="452"/>
        <v>298.62</v>
      </c>
      <c r="T188" s="369">
        <f t="shared" si="452"/>
        <v>512.88950999999997</v>
      </c>
      <c r="U188" s="369">
        <f t="shared" si="452"/>
        <v>1238.9674500000001</v>
      </c>
      <c r="V188" s="369">
        <f t="shared" si="452"/>
        <v>1221.7049999999999</v>
      </c>
      <c r="W188" s="369">
        <f t="shared" si="452"/>
        <v>1066.527</v>
      </c>
      <c r="X188" s="369">
        <f t="shared" si="452"/>
        <v>982.73940000000005</v>
      </c>
      <c r="Y188" s="369">
        <f t="shared" si="452"/>
        <v>518.11410000000001</v>
      </c>
      <c r="Z188" s="369">
        <f t="shared" si="452"/>
        <v>34.86342589523165</v>
      </c>
      <c r="AA188" s="369">
        <f t="shared" si="452"/>
        <v>123.11045491167471</v>
      </c>
      <c r="AB188" s="369">
        <f t="shared" si="452"/>
        <v>69.094997795167515</v>
      </c>
      <c r="AC188" s="369">
        <f t="shared" si="452"/>
        <v>0</v>
      </c>
      <c r="AE188" s="222" t="s">
        <v>187</v>
      </c>
      <c r="AF188" s="361">
        <f t="shared" ref="AF188:AQ188" si="453">+IFERROR((SUMPRODUCT(AF173:AF181,AT173:AT181)/AT188),0)</f>
        <v>0</v>
      </c>
      <c r="AG188" s="361">
        <f t="shared" si="453"/>
        <v>0</v>
      </c>
      <c r="AH188" s="361">
        <f t="shared" si="453"/>
        <v>11.861402473124961</v>
      </c>
      <c r="AI188" s="361">
        <f t="shared" si="453"/>
        <v>16.54358454411847</v>
      </c>
      <c r="AJ188" s="361">
        <f t="shared" si="453"/>
        <v>19.397572864527216</v>
      </c>
      <c r="AK188" s="361">
        <f t="shared" si="453"/>
        <v>18.225539900143861</v>
      </c>
      <c r="AL188" s="361">
        <f t="shared" si="453"/>
        <v>12.146140944713812</v>
      </c>
      <c r="AM188" s="361">
        <f t="shared" si="453"/>
        <v>10.25677124838897</v>
      </c>
      <c r="AN188" s="361">
        <f t="shared" si="453"/>
        <v>16.264704699636393</v>
      </c>
      <c r="AO188" s="361">
        <f t="shared" si="453"/>
        <v>17.792182015431102</v>
      </c>
      <c r="AP188" s="361">
        <f t="shared" si="453"/>
        <v>16.62151256398862</v>
      </c>
      <c r="AQ188" s="361">
        <f t="shared" si="453"/>
        <v>0</v>
      </c>
      <c r="AS188" s="222" t="s">
        <v>187</v>
      </c>
      <c r="AT188" s="369">
        <f t="shared" ref="AT188:BE188" si="454">SUM(AT173:AT187)</f>
        <v>0</v>
      </c>
      <c r="AU188" s="369">
        <f t="shared" si="454"/>
        <v>0</v>
      </c>
      <c r="AV188" s="369">
        <f t="shared" si="454"/>
        <v>321.37720999999999</v>
      </c>
      <c r="AW188" s="369">
        <f t="shared" si="454"/>
        <v>1112.6871000000001</v>
      </c>
      <c r="AX188" s="369">
        <f t="shared" si="454"/>
        <v>1099.8150000000001</v>
      </c>
      <c r="AY188" s="369">
        <f t="shared" si="454"/>
        <v>957.17700000000002</v>
      </c>
      <c r="AZ188" s="369">
        <f t="shared" si="454"/>
        <v>905.08680000000004</v>
      </c>
      <c r="BA188" s="369">
        <f t="shared" si="454"/>
        <v>467.55780000000004</v>
      </c>
      <c r="BB188" s="369">
        <f t="shared" si="454"/>
        <v>29.633912010946904</v>
      </c>
      <c r="BC188" s="369">
        <f t="shared" si="454"/>
        <v>104.64388667492349</v>
      </c>
      <c r="BD188" s="369">
        <f t="shared" si="454"/>
        <v>58.73074812589239</v>
      </c>
      <c r="BE188" s="369">
        <f t="shared" si="454"/>
        <v>0</v>
      </c>
      <c r="BG188" s="222" t="s">
        <v>187</v>
      </c>
      <c r="BH188" s="361">
        <f t="shared" ref="BH188" si="455">+IFERROR((SUMPRODUCT(BH173:BH181,BV173:BV181)/BV188),0)</f>
        <v>10</v>
      </c>
      <c r="BI188" s="361">
        <f t="shared" ref="BI188" si="456">+IFERROR((SUMPRODUCT(BI173:BI181,BW173:BW181)/BW188),0)</f>
        <v>9.9999999999999982</v>
      </c>
      <c r="BJ188" s="361">
        <f t="shared" ref="BJ188" si="457">+IFERROR((SUMPRODUCT(BJ173:BJ181,BX173:BX181)/BX188),0)</f>
        <v>11.646542626284834</v>
      </c>
      <c r="BK188" s="361">
        <f t="shared" ref="BK188" si="458">+IFERROR((SUMPRODUCT(BK173:BK181,BY173:BY181)/BY188),0)</f>
        <v>16.450468770418301</v>
      </c>
      <c r="BL188" s="361">
        <f t="shared" ref="BL188" si="459">+IFERROR((SUMPRODUCT(BL173:BL181,BZ173:BZ181)/BZ188),0)</f>
        <v>19.268213793285614</v>
      </c>
      <c r="BM188" s="361">
        <f t="shared" ref="BM188" si="460">+IFERROR((SUMPRODUCT(BM173:BM181,CA173:CA181)/CA188),0)</f>
        <v>18.037624365897564</v>
      </c>
      <c r="BN188" s="361">
        <f t="shared" ref="BN188" si="461">+IFERROR((SUMPRODUCT(BN173:BN181,CB173:CB181)/CB188),0)</f>
        <v>12.146140944713812</v>
      </c>
      <c r="BO188" s="361">
        <f t="shared" ref="BO188" si="462">+IFERROR((SUMPRODUCT(BO173:BO181,CC173:CC181)/CC188),0)</f>
        <v>10.25677124838897</v>
      </c>
      <c r="BP188" s="361">
        <f t="shared" ref="BP188" si="463">+IFERROR((SUMPRODUCT(BP173:BP181,CD173:CD181)/CD188),0)</f>
        <v>16.173982006127037</v>
      </c>
      <c r="BQ188" s="361">
        <f t="shared" ref="BQ188" si="464">+IFERROR((SUMPRODUCT(BQ173:BQ181,CE173:CE181)/CE188),0)</f>
        <v>17.736492958567368</v>
      </c>
      <c r="BR188" s="361">
        <f t="shared" ref="BR188" si="465">+IFERROR((SUMPRODUCT(BR173:BR181,CF173:CF181)/CF188),0)</f>
        <v>16.591047954862088</v>
      </c>
      <c r="BS188" s="361">
        <f t="shared" ref="BS188" si="466">+IFERROR((SUMPRODUCT(BS173:BS181,CG173:CG181)/CG188),0)</f>
        <v>0</v>
      </c>
      <c r="BU188" s="222" t="s">
        <v>187</v>
      </c>
      <c r="BV188" s="369">
        <f t="shared" ref="BV188:CG188" si="467">SUM(BV173:BV187)</f>
        <v>146.14499999999998</v>
      </c>
      <c r="BW188" s="369">
        <f t="shared" si="467"/>
        <v>47.250000000000007</v>
      </c>
      <c r="BX188" s="369">
        <f t="shared" si="467"/>
        <v>363.31421</v>
      </c>
      <c r="BY188" s="369">
        <f t="shared" si="467"/>
        <v>1148.4411750000002</v>
      </c>
      <c r="BZ188" s="369">
        <f t="shared" si="467"/>
        <v>1135.77</v>
      </c>
      <c r="CA188" s="369">
        <f t="shared" si="467"/>
        <v>989.98199999999997</v>
      </c>
      <c r="CB188" s="369">
        <f t="shared" si="467"/>
        <v>905.08680000000004</v>
      </c>
      <c r="CC188" s="369">
        <f t="shared" si="467"/>
        <v>467.55780000000004</v>
      </c>
      <c r="CD188" s="369">
        <f t="shared" si="467"/>
        <v>30.156863399375379</v>
      </c>
      <c r="CE188" s="369">
        <f t="shared" si="467"/>
        <v>106.49054349859861</v>
      </c>
      <c r="CF188" s="369">
        <f t="shared" si="467"/>
        <v>59.767173092819903</v>
      </c>
      <c r="CG188" s="369">
        <f t="shared" si="467"/>
        <v>0</v>
      </c>
    </row>
    <row r="189" spans="1:85" x14ac:dyDescent="0.25">
      <c r="C189" s="270" t="s">
        <v>126</v>
      </c>
      <c r="D189" s="360"/>
      <c r="E189" s="360"/>
      <c r="F189" s="360"/>
      <c r="G189" s="360"/>
      <c r="H189" s="360"/>
      <c r="I189" s="360"/>
      <c r="J189" s="360"/>
      <c r="K189" s="360"/>
      <c r="L189" s="358"/>
      <c r="M189" s="358"/>
      <c r="N189" s="360"/>
      <c r="O189" s="360"/>
      <c r="R189" s="360"/>
      <c r="S189" s="360"/>
      <c r="T189" s="360"/>
      <c r="U189" s="360"/>
      <c r="V189" s="360"/>
      <c r="W189" s="360"/>
      <c r="X189" s="360"/>
      <c r="Y189" s="360"/>
      <c r="Z189" s="358"/>
      <c r="AA189" s="358"/>
      <c r="AB189" s="360"/>
      <c r="AC189" s="360"/>
      <c r="AE189" s="270" t="s">
        <v>126</v>
      </c>
      <c r="AF189" s="360"/>
      <c r="AG189" s="360"/>
      <c r="AH189" s="360"/>
      <c r="AI189" s="360"/>
      <c r="AJ189" s="360"/>
      <c r="AK189" s="360"/>
      <c r="AN189" s="203"/>
      <c r="AO189" s="203"/>
      <c r="AT189"/>
      <c r="AU189"/>
      <c r="AV189"/>
      <c r="AW189"/>
      <c r="AX189"/>
      <c r="AY189"/>
      <c r="AZ189"/>
      <c r="BA189"/>
      <c r="BB189" s="203"/>
      <c r="BC189" s="203"/>
      <c r="BD189"/>
      <c r="BE189"/>
      <c r="BG189" s="270"/>
      <c r="BO189" s="360"/>
      <c r="BP189" s="358"/>
      <c r="BQ189" s="358"/>
      <c r="BR189" s="360"/>
      <c r="BS189" s="360"/>
      <c r="BV189" s="360"/>
      <c r="BW189" s="360"/>
      <c r="BX189" s="360"/>
      <c r="BY189" s="360"/>
      <c r="BZ189" s="360"/>
      <c r="CA189" s="360"/>
      <c r="CB189" s="360"/>
      <c r="CC189" s="360"/>
      <c r="CD189" s="358"/>
      <c r="CE189" s="358"/>
      <c r="CF189" s="360"/>
      <c r="CG189" s="360"/>
    </row>
    <row r="190" spans="1:85" x14ac:dyDescent="0.25">
      <c r="C190" s="218" t="s">
        <v>7</v>
      </c>
      <c r="D190" s="219" t="s">
        <v>43</v>
      </c>
      <c r="E190" s="219" t="s">
        <v>44</v>
      </c>
      <c r="F190" s="219" t="s">
        <v>45</v>
      </c>
      <c r="G190" s="219" t="s">
        <v>46</v>
      </c>
      <c r="H190" s="219" t="s">
        <v>47</v>
      </c>
      <c r="I190" s="219" t="s">
        <v>48</v>
      </c>
      <c r="J190" s="219" t="s">
        <v>49</v>
      </c>
      <c r="K190" s="219" t="s">
        <v>50</v>
      </c>
      <c r="L190" s="219" t="s">
        <v>177</v>
      </c>
      <c r="M190" s="219" t="s">
        <v>52</v>
      </c>
      <c r="N190" s="219" t="s">
        <v>53</v>
      </c>
      <c r="O190" s="219" t="s">
        <v>54</v>
      </c>
      <c r="R190" s="219" t="s">
        <v>43</v>
      </c>
      <c r="S190" s="219" t="s">
        <v>44</v>
      </c>
      <c r="T190" s="219" t="s">
        <v>45</v>
      </c>
      <c r="U190" s="219" t="s">
        <v>46</v>
      </c>
      <c r="V190" s="219" t="s">
        <v>47</v>
      </c>
      <c r="W190" s="219" t="s">
        <v>48</v>
      </c>
      <c r="X190" s="219" t="s">
        <v>49</v>
      </c>
      <c r="Y190" s="219" t="s">
        <v>50</v>
      </c>
      <c r="Z190" s="219" t="s">
        <v>177</v>
      </c>
      <c r="AA190" s="219" t="s">
        <v>52</v>
      </c>
      <c r="AB190" s="219" t="s">
        <v>53</v>
      </c>
      <c r="AC190" s="219" t="s">
        <v>54</v>
      </c>
      <c r="AE190" s="218" t="s">
        <v>7</v>
      </c>
      <c r="AF190" s="219" t="s">
        <v>43</v>
      </c>
      <c r="AG190" s="219" t="s">
        <v>44</v>
      </c>
      <c r="AH190" s="219" t="s">
        <v>45</v>
      </c>
      <c r="AI190" s="219" t="s">
        <v>46</v>
      </c>
      <c r="AJ190" s="219" t="s">
        <v>47</v>
      </c>
      <c r="AK190" s="219" t="s">
        <v>48</v>
      </c>
      <c r="AL190" s="219" t="s">
        <v>49</v>
      </c>
      <c r="AM190" s="219" t="s">
        <v>50</v>
      </c>
      <c r="AN190" s="219" t="s">
        <v>177</v>
      </c>
      <c r="AO190" s="219" t="s">
        <v>52</v>
      </c>
      <c r="AP190" s="219" t="s">
        <v>53</v>
      </c>
      <c r="AQ190" s="219" t="s">
        <v>54</v>
      </c>
      <c r="AT190" s="219" t="s">
        <v>43</v>
      </c>
      <c r="AU190" s="219" t="s">
        <v>44</v>
      </c>
      <c r="AV190" s="219" t="s">
        <v>45</v>
      </c>
      <c r="AW190" s="219" t="s">
        <v>46</v>
      </c>
      <c r="AX190" s="219" t="s">
        <v>47</v>
      </c>
      <c r="AY190" s="219" t="s">
        <v>48</v>
      </c>
      <c r="AZ190" s="219" t="s">
        <v>49</v>
      </c>
      <c r="BA190" s="219" t="s">
        <v>50</v>
      </c>
      <c r="BB190" s="219" t="s">
        <v>177</v>
      </c>
      <c r="BC190" s="219" t="s">
        <v>52</v>
      </c>
      <c r="BD190" s="219" t="s">
        <v>53</v>
      </c>
      <c r="BE190" s="219" t="s">
        <v>54</v>
      </c>
      <c r="BG190" s="218" t="s">
        <v>7</v>
      </c>
      <c r="BH190" s="219" t="s">
        <v>43</v>
      </c>
      <c r="BI190" s="219" t="s">
        <v>44</v>
      </c>
      <c r="BJ190" s="219" t="s">
        <v>45</v>
      </c>
      <c r="BK190" s="219" t="s">
        <v>46</v>
      </c>
      <c r="BL190" s="219" t="s">
        <v>47</v>
      </c>
      <c r="BM190" s="219" t="s">
        <v>48</v>
      </c>
      <c r="BN190" s="219" t="s">
        <v>49</v>
      </c>
      <c r="BO190" s="219" t="s">
        <v>50</v>
      </c>
      <c r="BP190" s="219" t="s">
        <v>177</v>
      </c>
      <c r="BQ190" s="219" t="s">
        <v>52</v>
      </c>
      <c r="BR190" s="219" t="s">
        <v>53</v>
      </c>
      <c r="BS190" s="219" t="s">
        <v>54</v>
      </c>
      <c r="BV190" s="219" t="s">
        <v>43</v>
      </c>
      <c r="BW190" s="219" t="s">
        <v>44</v>
      </c>
      <c r="BX190" s="219" t="s">
        <v>45</v>
      </c>
      <c r="BY190" s="219" t="s">
        <v>46</v>
      </c>
      <c r="BZ190" s="219" t="s">
        <v>47</v>
      </c>
      <c r="CA190" s="219" t="s">
        <v>48</v>
      </c>
      <c r="CB190" s="219" t="s">
        <v>49</v>
      </c>
      <c r="CC190" s="219" t="s">
        <v>50</v>
      </c>
      <c r="CD190" s="219" t="s">
        <v>177</v>
      </c>
      <c r="CE190" s="219" t="s">
        <v>52</v>
      </c>
      <c r="CF190" s="219" t="s">
        <v>53</v>
      </c>
      <c r="CG190" s="219" t="s">
        <v>54</v>
      </c>
    </row>
    <row r="191" spans="1:85" x14ac:dyDescent="0.25">
      <c r="A191" t="str">
        <f>+C170</f>
        <v>PREMIUM</v>
      </c>
      <c r="B191" t="s">
        <v>7</v>
      </c>
      <c r="C191" s="2" t="s">
        <v>178</v>
      </c>
      <c r="D191" s="220">
        <v>39.363636363636367</v>
      </c>
      <c r="E191" s="220">
        <v>45.954545454545453</v>
      </c>
      <c r="F191" s="220">
        <v>48.800000000000004</v>
      </c>
      <c r="G191" s="230">
        <v>55.129411764705893</v>
      </c>
      <c r="H191" s="230">
        <v>63.086530612244907</v>
      </c>
      <c r="I191" s="230">
        <v>66.619130434782619</v>
      </c>
      <c r="J191" s="230">
        <v>37.530612244897952</v>
      </c>
      <c r="K191" s="230">
        <v>24.938775510204085</v>
      </c>
      <c r="L191" s="230">
        <v>79.60309839140757</v>
      </c>
      <c r="M191" s="220">
        <v>78.615568996698272</v>
      </c>
      <c r="N191" s="220">
        <v>72.860452416020181</v>
      </c>
      <c r="O191" s="220">
        <v>58.095550688338953</v>
      </c>
      <c r="Q191" s="2" t="s">
        <v>178</v>
      </c>
      <c r="R191" s="221">
        <v>0</v>
      </c>
      <c r="S191" s="221">
        <v>0</v>
      </c>
      <c r="T191" s="221">
        <v>0</v>
      </c>
      <c r="U191" s="220">
        <v>270.78705000000002</v>
      </c>
      <c r="V191" s="220">
        <v>242.06</v>
      </c>
      <c r="W191" s="220">
        <v>196.65</v>
      </c>
      <c r="X191" s="220">
        <v>179.86919999999998</v>
      </c>
      <c r="Y191" s="220">
        <v>89.934599999999989</v>
      </c>
      <c r="Z191" s="220">
        <v>6.3642842173452294</v>
      </c>
      <c r="AA191" s="220">
        <v>15.593990955478791</v>
      </c>
      <c r="AB191" s="220">
        <v>8.7520330540545501</v>
      </c>
      <c r="AC191" s="220">
        <v>0</v>
      </c>
      <c r="AE191" s="2" t="s">
        <v>178</v>
      </c>
      <c r="AF191" s="220">
        <f t="shared" ref="AF191:AQ195" si="468">+D191</f>
        <v>39.363636363636367</v>
      </c>
      <c r="AG191" s="220">
        <f t="shared" si="468"/>
        <v>45.954545454545453</v>
      </c>
      <c r="AH191" s="220">
        <f t="shared" si="468"/>
        <v>48.800000000000004</v>
      </c>
      <c r="AI191" s="220">
        <f t="shared" si="468"/>
        <v>55.129411764705893</v>
      </c>
      <c r="AJ191" s="220">
        <f t="shared" si="468"/>
        <v>63.086530612244907</v>
      </c>
      <c r="AK191" s="220">
        <f t="shared" si="468"/>
        <v>66.619130434782619</v>
      </c>
      <c r="AL191" s="220">
        <f t="shared" si="468"/>
        <v>37.530612244897952</v>
      </c>
      <c r="AM191" s="220">
        <f t="shared" si="468"/>
        <v>24.938775510204085</v>
      </c>
      <c r="AN191" s="220">
        <f t="shared" si="468"/>
        <v>79.60309839140757</v>
      </c>
      <c r="AO191" s="220">
        <f t="shared" si="468"/>
        <v>78.615568996698272</v>
      </c>
      <c r="AP191" s="220">
        <f t="shared" si="468"/>
        <v>72.860452416020181</v>
      </c>
      <c r="AQ191" s="220">
        <f t="shared" si="468"/>
        <v>58.095550688338953</v>
      </c>
      <c r="AS191" s="2" t="s">
        <v>178</v>
      </c>
      <c r="AT191" s="220">
        <f t="shared" ref="AT191:BE195" si="469">+R191</f>
        <v>0</v>
      </c>
      <c r="AU191" s="220">
        <f t="shared" si="469"/>
        <v>0</v>
      </c>
      <c r="AV191" s="220">
        <f t="shared" si="469"/>
        <v>0</v>
      </c>
      <c r="AW191" s="220">
        <f t="shared" si="469"/>
        <v>270.78705000000002</v>
      </c>
      <c r="AX191" s="220">
        <f t="shared" si="469"/>
        <v>242.06</v>
      </c>
      <c r="AY191" s="220">
        <f t="shared" si="469"/>
        <v>196.65</v>
      </c>
      <c r="AZ191" s="220">
        <f t="shared" si="469"/>
        <v>179.86919999999998</v>
      </c>
      <c r="BA191" s="220">
        <f t="shared" si="469"/>
        <v>89.934599999999989</v>
      </c>
      <c r="BB191" s="220">
        <f t="shared" si="469"/>
        <v>6.3642842173452294</v>
      </c>
      <c r="BC191" s="220">
        <f t="shared" si="469"/>
        <v>15.593990955478791</v>
      </c>
      <c r="BD191" s="220">
        <f t="shared" si="469"/>
        <v>8.7520330540545501</v>
      </c>
      <c r="BE191" s="220">
        <f t="shared" si="469"/>
        <v>0</v>
      </c>
      <c r="BG191" s="2" t="s">
        <v>178</v>
      </c>
      <c r="BH191" s="220">
        <f>+D191</f>
        <v>39.363636363636367</v>
      </c>
      <c r="BI191" s="220">
        <f t="shared" ref="BI191:BI196" si="470">+E191</f>
        <v>45.954545454545453</v>
      </c>
      <c r="BJ191" s="220">
        <f t="shared" ref="BJ191:BJ196" si="471">+F191</f>
        <v>48.800000000000004</v>
      </c>
      <c r="BK191" s="220">
        <f t="shared" ref="BK191:BK196" si="472">+G191</f>
        <v>55.129411764705893</v>
      </c>
      <c r="BL191" s="220">
        <f t="shared" ref="BL191:BL196" si="473">+H191</f>
        <v>63.086530612244907</v>
      </c>
      <c r="BM191" s="220">
        <f t="shared" ref="BM191:BM196" si="474">+I191</f>
        <v>66.619130434782619</v>
      </c>
      <c r="BN191" s="220">
        <f t="shared" ref="BN191:BN196" si="475">+J191</f>
        <v>37.530612244897952</v>
      </c>
      <c r="BO191" s="220">
        <f t="shared" ref="BO191:BO196" si="476">+K191</f>
        <v>24.938775510204085</v>
      </c>
      <c r="BP191" s="220">
        <f t="shared" ref="BP191:BP196" si="477">+L191</f>
        <v>79.60309839140757</v>
      </c>
      <c r="BQ191" s="220">
        <f t="shared" ref="BQ191:BQ196" si="478">+M191</f>
        <v>78.615568996698272</v>
      </c>
      <c r="BR191" s="220">
        <f t="shared" ref="BR191:BR196" si="479">+N191</f>
        <v>72.860452416020181</v>
      </c>
      <c r="BS191" s="220">
        <f t="shared" ref="BS191:BS196" si="480">+O191</f>
        <v>58.095550688338953</v>
      </c>
      <c r="BU191" s="2" t="s">
        <v>178</v>
      </c>
      <c r="BV191" s="220">
        <f>+R191</f>
        <v>0</v>
      </c>
      <c r="BW191" s="220">
        <f t="shared" ref="BW191:BW196" si="481">+S191</f>
        <v>0</v>
      </c>
      <c r="BX191" s="220">
        <f t="shared" ref="BX191:BX196" si="482">+T191</f>
        <v>0</v>
      </c>
      <c r="BY191" s="220">
        <f t="shared" ref="BY191:BY196" si="483">+U191</f>
        <v>270.78705000000002</v>
      </c>
      <c r="BZ191" s="220">
        <f t="shared" ref="BZ191:BZ196" si="484">+V191</f>
        <v>242.06</v>
      </c>
      <c r="CA191" s="220">
        <f t="shared" ref="CA191:CA196" si="485">+W191</f>
        <v>196.65</v>
      </c>
      <c r="CB191" s="220">
        <f t="shared" ref="CB191:CB196" si="486">+X191</f>
        <v>179.86919999999998</v>
      </c>
      <c r="CC191" s="220">
        <f t="shared" ref="CC191:CC196" si="487">+Y191</f>
        <v>89.934599999999989</v>
      </c>
      <c r="CD191" s="220">
        <f t="shared" ref="CD191:CD196" si="488">+Z191</f>
        <v>6.3642842173452294</v>
      </c>
      <c r="CE191" s="220">
        <f t="shared" ref="CE191:CE196" si="489">+AA191</f>
        <v>15.593990955478791</v>
      </c>
      <c r="CF191" s="220">
        <f t="shared" ref="CF191:CF196" si="490">+AB191</f>
        <v>8.7520330540545501</v>
      </c>
      <c r="CG191" s="220">
        <f t="shared" ref="CG191:CG196" si="491">+AC191</f>
        <v>0</v>
      </c>
    </row>
    <row r="192" spans="1:85" x14ac:dyDescent="0.25">
      <c r="A192" t="str">
        <f>+C170</f>
        <v>PREMIUM</v>
      </c>
      <c r="B192" t="s">
        <v>7</v>
      </c>
      <c r="C192" s="2" t="s">
        <v>179</v>
      </c>
      <c r="D192" s="220">
        <v>34.955555555555563</v>
      </c>
      <c r="E192" s="220">
        <v>35.56818181818182</v>
      </c>
      <c r="F192" s="220">
        <v>43.965909090909086</v>
      </c>
      <c r="G192" s="230">
        <v>57.91568627450981</v>
      </c>
      <c r="H192" s="230">
        <v>70.405102040816345</v>
      </c>
      <c r="I192" s="230">
        <v>66.421413043478267</v>
      </c>
      <c r="J192" s="230">
        <v>35.020408163265309</v>
      </c>
      <c r="K192" s="230">
        <v>27.77551020408163</v>
      </c>
      <c r="L192" s="230">
        <v>71.066723030564646</v>
      </c>
      <c r="M192" s="220">
        <v>66.895479114825932</v>
      </c>
      <c r="N192" s="220">
        <v>77.34370768980159</v>
      </c>
      <c r="O192" s="220">
        <v>58.306807236296528</v>
      </c>
      <c r="Q192" s="2" t="s">
        <v>179</v>
      </c>
      <c r="R192" s="221">
        <v>0</v>
      </c>
      <c r="S192" s="221">
        <v>0</v>
      </c>
      <c r="T192" s="221">
        <v>125.98074499999998</v>
      </c>
      <c r="U192" s="220">
        <v>263.66107500000004</v>
      </c>
      <c r="V192" s="220">
        <v>235.69</v>
      </c>
      <c r="W192" s="220">
        <v>168.49800000000002</v>
      </c>
      <c r="X192" s="220">
        <v>179.86919999999998</v>
      </c>
      <c r="Y192" s="220">
        <v>94.217200000000005</v>
      </c>
      <c r="Z192" s="220">
        <v>6.3642842173452294</v>
      </c>
      <c r="AA192" s="220">
        <v>15.593990955478791</v>
      </c>
      <c r="AB192" s="220">
        <v>8.7520330540545501</v>
      </c>
      <c r="AC192" s="220">
        <v>0</v>
      </c>
      <c r="AE192" s="2" t="s">
        <v>179</v>
      </c>
      <c r="AF192" s="220">
        <f t="shared" si="468"/>
        <v>34.955555555555563</v>
      </c>
      <c r="AG192" s="220">
        <f t="shared" si="468"/>
        <v>35.56818181818182</v>
      </c>
      <c r="AH192" s="220">
        <f t="shared" si="468"/>
        <v>43.965909090909086</v>
      </c>
      <c r="AI192" s="220">
        <f t="shared" si="468"/>
        <v>57.91568627450981</v>
      </c>
      <c r="AJ192" s="220">
        <f t="shared" si="468"/>
        <v>70.405102040816345</v>
      </c>
      <c r="AK192" s="220">
        <f t="shared" si="468"/>
        <v>66.421413043478267</v>
      </c>
      <c r="AL192" s="220">
        <f t="shared" si="468"/>
        <v>35.020408163265309</v>
      </c>
      <c r="AM192" s="220">
        <f t="shared" si="468"/>
        <v>27.77551020408163</v>
      </c>
      <c r="AN192" s="220">
        <f t="shared" si="468"/>
        <v>71.066723030564646</v>
      </c>
      <c r="AO192" s="220">
        <f t="shared" si="468"/>
        <v>66.895479114825932</v>
      </c>
      <c r="AP192" s="220">
        <f t="shared" si="468"/>
        <v>77.34370768980159</v>
      </c>
      <c r="AQ192" s="220">
        <f t="shared" si="468"/>
        <v>58.306807236296528</v>
      </c>
      <c r="AS192" s="2" t="s">
        <v>179</v>
      </c>
      <c r="AT192" s="220">
        <f t="shared" si="469"/>
        <v>0</v>
      </c>
      <c r="AU192" s="220">
        <f t="shared" si="469"/>
        <v>0</v>
      </c>
      <c r="AV192" s="220">
        <f t="shared" si="469"/>
        <v>125.98074499999998</v>
      </c>
      <c r="AW192" s="220">
        <f t="shared" si="469"/>
        <v>263.66107500000004</v>
      </c>
      <c r="AX192" s="220">
        <f t="shared" si="469"/>
        <v>235.69</v>
      </c>
      <c r="AY192" s="220">
        <f t="shared" si="469"/>
        <v>168.49800000000002</v>
      </c>
      <c r="AZ192" s="220">
        <f t="shared" si="469"/>
        <v>179.86919999999998</v>
      </c>
      <c r="BA192" s="220">
        <f t="shared" si="469"/>
        <v>94.217200000000005</v>
      </c>
      <c r="BB192" s="220">
        <f t="shared" si="469"/>
        <v>6.3642842173452294</v>
      </c>
      <c r="BC192" s="220">
        <f t="shared" si="469"/>
        <v>15.593990955478791</v>
      </c>
      <c r="BD192" s="220">
        <f t="shared" si="469"/>
        <v>8.7520330540545501</v>
      </c>
      <c r="BE192" s="220">
        <f t="shared" si="469"/>
        <v>0</v>
      </c>
      <c r="BG192" s="2" t="s">
        <v>179</v>
      </c>
      <c r="BH192" s="220">
        <f t="shared" ref="BH192:BH196" si="492">+D192</f>
        <v>34.955555555555563</v>
      </c>
      <c r="BI192" s="220">
        <f t="shared" si="470"/>
        <v>35.56818181818182</v>
      </c>
      <c r="BJ192" s="220">
        <f t="shared" si="471"/>
        <v>43.965909090909086</v>
      </c>
      <c r="BK192" s="220">
        <f t="shared" si="472"/>
        <v>57.91568627450981</v>
      </c>
      <c r="BL192" s="220">
        <f t="shared" si="473"/>
        <v>70.405102040816345</v>
      </c>
      <c r="BM192" s="220">
        <f t="shared" si="474"/>
        <v>66.421413043478267</v>
      </c>
      <c r="BN192" s="220">
        <f t="shared" si="475"/>
        <v>35.020408163265309</v>
      </c>
      <c r="BO192" s="220">
        <f t="shared" si="476"/>
        <v>27.77551020408163</v>
      </c>
      <c r="BP192" s="220">
        <f t="shared" si="477"/>
        <v>71.066723030564646</v>
      </c>
      <c r="BQ192" s="220">
        <f t="shared" si="478"/>
        <v>66.895479114825932</v>
      </c>
      <c r="BR192" s="220">
        <f t="shared" si="479"/>
        <v>77.34370768980159</v>
      </c>
      <c r="BS192" s="220">
        <f t="shared" si="480"/>
        <v>58.306807236296528</v>
      </c>
      <c r="BU192" s="2" t="s">
        <v>179</v>
      </c>
      <c r="BV192" s="220">
        <f t="shared" ref="BV192:BV196" si="493">+R192</f>
        <v>0</v>
      </c>
      <c r="BW192" s="220">
        <f t="shared" si="481"/>
        <v>0</v>
      </c>
      <c r="BX192" s="220">
        <f t="shared" si="482"/>
        <v>125.98074499999998</v>
      </c>
      <c r="BY192" s="220">
        <f t="shared" si="483"/>
        <v>263.66107500000004</v>
      </c>
      <c r="BZ192" s="220">
        <f t="shared" si="484"/>
        <v>235.69</v>
      </c>
      <c r="CA192" s="220">
        <f t="shared" si="485"/>
        <v>168.49800000000002</v>
      </c>
      <c r="CB192" s="220">
        <f t="shared" si="486"/>
        <v>179.86919999999998</v>
      </c>
      <c r="CC192" s="220">
        <f t="shared" si="487"/>
        <v>94.217200000000005</v>
      </c>
      <c r="CD192" s="220">
        <f t="shared" si="488"/>
        <v>6.3642842173452294</v>
      </c>
      <c r="CE192" s="220">
        <f t="shared" si="489"/>
        <v>15.593990955478791</v>
      </c>
      <c r="CF192" s="220">
        <f t="shared" si="490"/>
        <v>8.7520330540545501</v>
      </c>
      <c r="CG192" s="220">
        <f t="shared" si="491"/>
        <v>0</v>
      </c>
    </row>
    <row r="193" spans="1:85" x14ac:dyDescent="0.25">
      <c r="A193" t="str">
        <f>+C170</f>
        <v>PREMIUM</v>
      </c>
      <c r="B193" t="s">
        <v>7</v>
      </c>
      <c r="C193" s="2" t="s">
        <v>180</v>
      </c>
      <c r="D193" s="220">
        <v>27.95</v>
      </c>
      <c r="E193" s="220">
        <v>28.572727272727274</v>
      </c>
      <c r="F193" s="220">
        <v>33.218181818181812</v>
      </c>
      <c r="G193" s="230">
        <v>43.888235294117642</v>
      </c>
      <c r="H193" s="230">
        <v>49.917551020408162</v>
      </c>
      <c r="I193" s="230">
        <v>47.766195652173913</v>
      </c>
      <c r="J193" s="230">
        <v>34.930612244897965</v>
      </c>
      <c r="K193" s="230">
        <v>32.122448979591837</v>
      </c>
      <c r="L193" s="230">
        <v>46.234067316812094</v>
      </c>
      <c r="M193" s="220">
        <v>52.090206534297074</v>
      </c>
      <c r="N193" s="220">
        <v>49.221962333623466</v>
      </c>
      <c r="O193" s="220">
        <v>44.947610269399092</v>
      </c>
      <c r="Q193" s="2" t="s">
        <v>180</v>
      </c>
      <c r="R193" s="221">
        <v>0</v>
      </c>
      <c r="S193" s="221">
        <v>0</v>
      </c>
      <c r="T193" s="221">
        <v>0</v>
      </c>
      <c r="U193" s="220">
        <v>79.177499999999995</v>
      </c>
      <c r="V193" s="220">
        <v>73.5</v>
      </c>
      <c r="W193" s="220">
        <v>62.1</v>
      </c>
      <c r="X193" s="220">
        <v>150.1164</v>
      </c>
      <c r="Y193" s="220">
        <v>85.2012</v>
      </c>
      <c r="Z193" s="220">
        <v>3.0146609450582664</v>
      </c>
      <c r="AA193" s="220">
        <v>7.3866272947004807</v>
      </c>
      <c r="AB193" s="220">
        <v>4.1456998677100501</v>
      </c>
      <c r="AC193" s="220">
        <v>0</v>
      </c>
      <c r="AE193" s="2" t="s">
        <v>180</v>
      </c>
      <c r="AF193" s="220">
        <f t="shared" si="468"/>
        <v>27.95</v>
      </c>
      <c r="AG193" s="220">
        <f t="shared" si="468"/>
        <v>28.572727272727274</v>
      </c>
      <c r="AH193" s="220">
        <f t="shared" si="468"/>
        <v>33.218181818181812</v>
      </c>
      <c r="AI193" s="220">
        <f t="shared" si="468"/>
        <v>43.888235294117642</v>
      </c>
      <c r="AJ193" s="220">
        <f t="shared" si="468"/>
        <v>49.917551020408162</v>
      </c>
      <c r="AK193" s="220">
        <f t="shared" si="468"/>
        <v>47.766195652173913</v>
      </c>
      <c r="AL193" s="220">
        <f t="shared" si="468"/>
        <v>34.930612244897965</v>
      </c>
      <c r="AM193" s="220">
        <f t="shared" si="468"/>
        <v>32.122448979591837</v>
      </c>
      <c r="AN193" s="220">
        <f t="shared" si="468"/>
        <v>46.234067316812094</v>
      </c>
      <c r="AO193" s="220">
        <f t="shared" si="468"/>
        <v>52.090206534297074</v>
      </c>
      <c r="AP193" s="220">
        <f t="shared" si="468"/>
        <v>49.221962333623466</v>
      </c>
      <c r="AQ193" s="220">
        <f t="shared" si="468"/>
        <v>44.947610269399092</v>
      </c>
      <c r="AS193" s="2" t="s">
        <v>180</v>
      </c>
      <c r="AT193" s="220">
        <f t="shared" si="469"/>
        <v>0</v>
      </c>
      <c r="AU193" s="220">
        <f t="shared" si="469"/>
        <v>0</v>
      </c>
      <c r="AV193" s="220">
        <f t="shared" si="469"/>
        <v>0</v>
      </c>
      <c r="AW193" s="220">
        <f t="shared" si="469"/>
        <v>79.177499999999995</v>
      </c>
      <c r="AX193" s="220">
        <f t="shared" si="469"/>
        <v>73.5</v>
      </c>
      <c r="AY193" s="220">
        <f t="shared" si="469"/>
        <v>62.1</v>
      </c>
      <c r="AZ193" s="220">
        <f t="shared" si="469"/>
        <v>150.1164</v>
      </c>
      <c r="BA193" s="220">
        <f t="shared" si="469"/>
        <v>85.2012</v>
      </c>
      <c r="BB193" s="220">
        <f t="shared" si="469"/>
        <v>3.0146609450582664</v>
      </c>
      <c r="BC193" s="220">
        <f t="shared" si="469"/>
        <v>7.3866272947004807</v>
      </c>
      <c r="BD193" s="220">
        <f t="shared" si="469"/>
        <v>4.1456998677100501</v>
      </c>
      <c r="BE193" s="220">
        <f t="shared" si="469"/>
        <v>0</v>
      </c>
      <c r="BG193" s="2" t="s">
        <v>180</v>
      </c>
      <c r="BH193" s="220">
        <f t="shared" si="492"/>
        <v>27.95</v>
      </c>
      <c r="BI193" s="220">
        <f t="shared" si="470"/>
        <v>28.572727272727274</v>
      </c>
      <c r="BJ193" s="220">
        <f t="shared" si="471"/>
        <v>33.218181818181812</v>
      </c>
      <c r="BK193" s="220">
        <f t="shared" si="472"/>
        <v>43.888235294117642</v>
      </c>
      <c r="BL193" s="220">
        <f t="shared" si="473"/>
        <v>49.917551020408162</v>
      </c>
      <c r="BM193" s="220">
        <f t="shared" si="474"/>
        <v>47.766195652173913</v>
      </c>
      <c r="BN193" s="220">
        <f t="shared" si="475"/>
        <v>34.930612244897965</v>
      </c>
      <c r="BO193" s="220">
        <f t="shared" si="476"/>
        <v>32.122448979591837</v>
      </c>
      <c r="BP193" s="220">
        <f t="shared" si="477"/>
        <v>46.234067316812094</v>
      </c>
      <c r="BQ193" s="220">
        <f t="shared" si="478"/>
        <v>52.090206534297074</v>
      </c>
      <c r="BR193" s="220">
        <f t="shared" si="479"/>
        <v>49.221962333623466</v>
      </c>
      <c r="BS193" s="220">
        <f t="shared" si="480"/>
        <v>44.947610269399092</v>
      </c>
      <c r="BU193" s="2" t="s">
        <v>180</v>
      </c>
      <c r="BV193" s="220">
        <f t="shared" si="493"/>
        <v>0</v>
      </c>
      <c r="BW193" s="220">
        <f t="shared" si="481"/>
        <v>0</v>
      </c>
      <c r="BX193" s="220">
        <f t="shared" si="482"/>
        <v>0</v>
      </c>
      <c r="BY193" s="220">
        <f t="shared" si="483"/>
        <v>79.177499999999995</v>
      </c>
      <c r="BZ193" s="220">
        <f t="shared" si="484"/>
        <v>73.5</v>
      </c>
      <c r="CA193" s="220">
        <f t="shared" si="485"/>
        <v>62.1</v>
      </c>
      <c r="CB193" s="220">
        <f t="shared" si="486"/>
        <v>150.1164</v>
      </c>
      <c r="CC193" s="220">
        <f t="shared" si="487"/>
        <v>85.2012</v>
      </c>
      <c r="CD193" s="220">
        <f t="shared" si="488"/>
        <v>3.0146609450582664</v>
      </c>
      <c r="CE193" s="220">
        <f t="shared" si="489"/>
        <v>7.3866272947004807</v>
      </c>
      <c r="CF193" s="220">
        <f t="shared" si="490"/>
        <v>4.1456998677100501</v>
      </c>
      <c r="CG193" s="220">
        <f t="shared" si="491"/>
        <v>0</v>
      </c>
    </row>
    <row r="194" spans="1:85" x14ac:dyDescent="0.25">
      <c r="A194" t="str">
        <f>+C170</f>
        <v>PREMIUM</v>
      </c>
      <c r="B194" t="s">
        <v>7</v>
      </c>
      <c r="C194" s="2" t="s">
        <v>181</v>
      </c>
      <c r="D194" s="220">
        <v>37.477222222222224</v>
      </c>
      <c r="E194" s="220">
        <v>38.575863636363636</v>
      </c>
      <c r="F194" s="220">
        <v>41.680590909090917</v>
      </c>
      <c r="G194" s="230">
        <v>56.068627450980387</v>
      </c>
      <c r="H194" s="230">
        <v>66.456632653061234</v>
      </c>
      <c r="I194" s="230">
        <v>59.699021739130437</v>
      </c>
      <c r="J194" s="230">
        <v>43.910204081632656</v>
      </c>
      <c r="K194" s="230">
        <v>35.632653061224495</v>
      </c>
      <c r="L194" s="230">
        <v>53.740433100292918</v>
      </c>
      <c r="M194" s="220">
        <v>68.029741802146404</v>
      </c>
      <c r="N194" s="220">
        <v>63.049569299149887</v>
      </c>
      <c r="O194" s="220">
        <v>61.686912003618083</v>
      </c>
      <c r="Q194" s="2" t="s">
        <v>181</v>
      </c>
      <c r="R194" s="221">
        <v>0</v>
      </c>
      <c r="S194" s="221">
        <v>0</v>
      </c>
      <c r="T194" s="221">
        <v>0</v>
      </c>
      <c r="U194" s="220">
        <v>263.66107500000004</v>
      </c>
      <c r="V194" s="220">
        <v>244.75500000000002</v>
      </c>
      <c r="W194" s="220">
        <v>191.47499999999999</v>
      </c>
      <c r="X194" s="220">
        <v>179.86919999999998</v>
      </c>
      <c r="Y194" s="220">
        <v>89.934599999999989</v>
      </c>
      <c r="Z194" s="220">
        <v>6.3642842173452294</v>
      </c>
      <c r="AA194" s="220">
        <v>15.593990955478791</v>
      </c>
      <c r="AB194" s="220">
        <v>8.7520330540545501</v>
      </c>
      <c r="AC194" s="220">
        <v>0</v>
      </c>
      <c r="AE194" s="2" t="s">
        <v>181</v>
      </c>
      <c r="AF194" s="220">
        <f t="shared" si="468"/>
        <v>37.477222222222224</v>
      </c>
      <c r="AG194" s="220">
        <f t="shared" si="468"/>
        <v>38.575863636363636</v>
      </c>
      <c r="AH194" s="220">
        <f t="shared" si="468"/>
        <v>41.680590909090917</v>
      </c>
      <c r="AI194" s="220">
        <f t="shared" si="468"/>
        <v>56.068627450980387</v>
      </c>
      <c r="AJ194" s="220">
        <f t="shared" si="468"/>
        <v>66.456632653061234</v>
      </c>
      <c r="AK194" s="220">
        <f t="shared" si="468"/>
        <v>59.699021739130437</v>
      </c>
      <c r="AL194" s="220">
        <f t="shared" si="468"/>
        <v>43.910204081632656</v>
      </c>
      <c r="AM194" s="220">
        <f t="shared" si="468"/>
        <v>35.632653061224495</v>
      </c>
      <c r="AN194" s="220">
        <f t="shared" si="468"/>
        <v>53.740433100292918</v>
      </c>
      <c r="AO194" s="220">
        <f t="shared" si="468"/>
        <v>68.029741802146404</v>
      </c>
      <c r="AP194" s="220">
        <f t="shared" si="468"/>
        <v>63.049569299149887</v>
      </c>
      <c r="AQ194" s="220">
        <f t="shared" si="468"/>
        <v>61.686912003618083</v>
      </c>
      <c r="AS194" s="2" t="s">
        <v>181</v>
      </c>
      <c r="AT194" s="220">
        <f t="shared" si="469"/>
        <v>0</v>
      </c>
      <c r="AU194" s="220">
        <f t="shared" si="469"/>
        <v>0</v>
      </c>
      <c r="AV194" s="220">
        <f t="shared" si="469"/>
        <v>0</v>
      </c>
      <c r="AW194" s="220">
        <f t="shared" si="469"/>
        <v>263.66107500000004</v>
      </c>
      <c r="AX194" s="220">
        <f t="shared" si="469"/>
        <v>244.75500000000002</v>
      </c>
      <c r="AY194" s="220">
        <f t="shared" si="469"/>
        <v>191.47499999999999</v>
      </c>
      <c r="AZ194" s="220">
        <f t="shared" si="469"/>
        <v>179.86919999999998</v>
      </c>
      <c r="BA194" s="220">
        <f t="shared" si="469"/>
        <v>89.934599999999989</v>
      </c>
      <c r="BB194" s="220">
        <f t="shared" si="469"/>
        <v>6.3642842173452294</v>
      </c>
      <c r="BC194" s="220">
        <f t="shared" si="469"/>
        <v>15.593990955478791</v>
      </c>
      <c r="BD194" s="220">
        <f t="shared" si="469"/>
        <v>8.7520330540545501</v>
      </c>
      <c r="BE194" s="220">
        <f t="shared" si="469"/>
        <v>0</v>
      </c>
      <c r="BG194" s="2" t="s">
        <v>181</v>
      </c>
      <c r="BH194" s="220">
        <f t="shared" si="492"/>
        <v>37.477222222222224</v>
      </c>
      <c r="BI194" s="220">
        <f t="shared" si="470"/>
        <v>38.575863636363636</v>
      </c>
      <c r="BJ194" s="220">
        <f t="shared" si="471"/>
        <v>41.680590909090917</v>
      </c>
      <c r="BK194" s="220">
        <f t="shared" si="472"/>
        <v>56.068627450980387</v>
      </c>
      <c r="BL194" s="220">
        <f t="shared" si="473"/>
        <v>66.456632653061234</v>
      </c>
      <c r="BM194" s="220">
        <f t="shared" si="474"/>
        <v>59.699021739130437</v>
      </c>
      <c r="BN194" s="220">
        <f t="shared" si="475"/>
        <v>43.910204081632656</v>
      </c>
      <c r="BO194" s="220">
        <f t="shared" si="476"/>
        <v>35.632653061224495</v>
      </c>
      <c r="BP194" s="220">
        <f t="shared" si="477"/>
        <v>53.740433100292918</v>
      </c>
      <c r="BQ194" s="220">
        <f t="shared" si="478"/>
        <v>68.029741802146404</v>
      </c>
      <c r="BR194" s="220">
        <f t="shared" si="479"/>
        <v>63.049569299149887</v>
      </c>
      <c r="BS194" s="220">
        <f t="shared" si="480"/>
        <v>61.686912003618083</v>
      </c>
      <c r="BU194" s="2" t="s">
        <v>181</v>
      </c>
      <c r="BV194" s="220">
        <f t="shared" si="493"/>
        <v>0</v>
      </c>
      <c r="BW194" s="220">
        <f t="shared" si="481"/>
        <v>0</v>
      </c>
      <c r="BX194" s="220">
        <f t="shared" si="482"/>
        <v>0</v>
      </c>
      <c r="BY194" s="220">
        <f t="shared" si="483"/>
        <v>263.66107500000004</v>
      </c>
      <c r="BZ194" s="220">
        <f t="shared" si="484"/>
        <v>244.75500000000002</v>
      </c>
      <c r="CA194" s="220">
        <f t="shared" si="485"/>
        <v>191.47499999999999</v>
      </c>
      <c r="CB194" s="220">
        <f t="shared" si="486"/>
        <v>179.86919999999998</v>
      </c>
      <c r="CC194" s="220">
        <f t="shared" si="487"/>
        <v>89.934599999999989</v>
      </c>
      <c r="CD194" s="220">
        <f t="shared" si="488"/>
        <v>6.3642842173452294</v>
      </c>
      <c r="CE194" s="220">
        <f t="shared" si="489"/>
        <v>15.593990955478791</v>
      </c>
      <c r="CF194" s="220">
        <f t="shared" si="490"/>
        <v>8.7520330540545501</v>
      </c>
      <c r="CG194" s="220">
        <f t="shared" si="491"/>
        <v>0</v>
      </c>
    </row>
    <row r="195" spans="1:85" x14ac:dyDescent="0.25">
      <c r="A195" t="str">
        <f>+C170</f>
        <v>PREMIUM</v>
      </c>
      <c r="B195" t="s">
        <v>7</v>
      </c>
      <c r="C195" s="2" t="s">
        <v>182</v>
      </c>
      <c r="D195" s="220">
        <v>26.575963636363642</v>
      </c>
      <c r="E195" s="220">
        <v>26.77927272727273</v>
      </c>
      <c r="F195" s="220">
        <v>28.268181818181823</v>
      </c>
      <c r="G195" s="230">
        <v>38.698039215686272</v>
      </c>
      <c r="H195" s="230">
        <v>46.291632653061235</v>
      </c>
      <c r="I195" s="230">
        <v>42.6720652173913</v>
      </c>
      <c r="J195" s="230">
        <v>25.243265306122453</v>
      </c>
      <c r="K195" s="230">
        <v>23.897959183673471</v>
      </c>
      <c r="L195" s="230">
        <v>47.384582368307804</v>
      </c>
      <c r="M195" s="220">
        <v>49.048119540119963</v>
      </c>
      <c r="N195" s="220">
        <v>45.457512111860041</v>
      </c>
      <c r="O195" s="220">
        <v>42.251309591519238</v>
      </c>
      <c r="Q195" s="2" t="s">
        <v>182</v>
      </c>
      <c r="R195" s="221">
        <v>0</v>
      </c>
      <c r="S195" s="221">
        <v>0</v>
      </c>
      <c r="T195" s="221">
        <v>126.52991999999999</v>
      </c>
      <c r="U195" s="220">
        <v>280.81619999999998</v>
      </c>
      <c r="V195" s="220">
        <v>260.68</v>
      </c>
      <c r="W195" s="220">
        <v>196.65</v>
      </c>
      <c r="X195" s="220">
        <v>179.86919999999998</v>
      </c>
      <c r="Y195" s="220">
        <v>89.934599999999989</v>
      </c>
      <c r="Z195" s="220">
        <v>6.3642842173452294</v>
      </c>
      <c r="AA195" s="220">
        <v>15.593990955478791</v>
      </c>
      <c r="AB195" s="220">
        <v>8.7520330540545501</v>
      </c>
      <c r="AC195" s="220">
        <v>0</v>
      </c>
      <c r="AE195" s="2" t="s">
        <v>182</v>
      </c>
      <c r="AF195" s="220">
        <f t="shared" si="468"/>
        <v>26.575963636363642</v>
      </c>
      <c r="AG195" s="220">
        <f t="shared" si="468"/>
        <v>26.77927272727273</v>
      </c>
      <c r="AH195" s="220">
        <f t="shared" si="468"/>
        <v>28.268181818181823</v>
      </c>
      <c r="AI195" s="220">
        <f t="shared" si="468"/>
        <v>38.698039215686272</v>
      </c>
      <c r="AJ195" s="220">
        <f t="shared" si="468"/>
        <v>46.291632653061235</v>
      </c>
      <c r="AK195" s="220">
        <f t="shared" si="468"/>
        <v>42.6720652173913</v>
      </c>
      <c r="AL195" s="220">
        <f t="shared" si="468"/>
        <v>25.243265306122453</v>
      </c>
      <c r="AM195" s="220">
        <f t="shared" si="468"/>
        <v>23.897959183673471</v>
      </c>
      <c r="AN195" s="220">
        <f t="shared" si="468"/>
        <v>47.384582368307804</v>
      </c>
      <c r="AO195" s="220">
        <f t="shared" si="468"/>
        <v>49.048119540119963</v>
      </c>
      <c r="AP195" s="220">
        <f t="shared" si="468"/>
        <v>45.457512111860041</v>
      </c>
      <c r="AQ195" s="220">
        <f t="shared" si="468"/>
        <v>42.251309591519238</v>
      </c>
      <c r="AS195" s="2" t="s">
        <v>182</v>
      </c>
      <c r="AT195" s="220">
        <f t="shared" si="469"/>
        <v>0</v>
      </c>
      <c r="AU195" s="220">
        <f t="shared" si="469"/>
        <v>0</v>
      </c>
      <c r="AV195" s="220">
        <f t="shared" si="469"/>
        <v>126.52991999999999</v>
      </c>
      <c r="AW195" s="220">
        <f t="shared" si="469"/>
        <v>280.81619999999998</v>
      </c>
      <c r="AX195" s="220">
        <f t="shared" si="469"/>
        <v>260.68</v>
      </c>
      <c r="AY195" s="220">
        <f t="shared" si="469"/>
        <v>196.65</v>
      </c>
      <c r="AZ195" s="220">
        <f t="shared" si="469"/>
        <v>179.86919999999998</v>
      </c>
      <c r="BA195" s="220">
        <f t="shared" si="469"/>
        <v>89.934599999999989</v>
      </c>
      <c r="BB195" s="220">
        <f t="shared" si="469"/>
        <v>6.3642842173452294</v>
      </c>
      <c r="BC195" s="220">
        <f t="shared" si="469"/>
        <v>15.593990955478791</v>
      </c>
      <c r="BD195" s="220">
        <f t="shared" si="469"/>
        <v>8.7520330540545501</v>
      </c>
      <c r="BE195" s="220">
        <f t="shared" si="469"/>
        <v>0</v>
      </c>
      <c r="BG195" s="2" t="s">
        <v>182</v>
      </c>
      <c r="BH195" s="220">
        <f t="shared" si="492"/>
        <v>26.575963636363642</v>
      </c>
      <c r="BI195" s="220">
        <f t="shared" si="470"/>
        <v>26.77927272727273</v>
      </c>
      <c r="BJ195" s="220">
        <f t="shared" si="471"/>
        <v>28.268181818181823</v>
      </c>
      <c r="BK195" s="220">
        <f t="shared" si="472"/>
        <v>38.698039215686272</v>
      </c>
      <c r="BL195" s="220">
        <f t="shared" si="473"/>
        <v>46.291632653061235</v>
      </c>
      <c r="BM195" s="220">
        <f t="shared" si="474"/>
        <v>42.6720652173913</v>
      </c>
      <c r="BN195" s="220">
        <f t="shared" si="475"/>
        <v>25.243265306122453</v>
      </c>
      <c r="BO195" s="220">
        <f t="shared" si="476"/>
        <v>23.897959183673471</v>
      </c>
      <c r="BP195" s="220">
        <f t="shared" si="477"/>
        <v>47.384582368307804</v>
      </c>
      <c r="BQ195" s="220">
        <f t="shared" si="478"/>
        <v>49.048119540119963</v>
      </c>
      <c r="BR195" s="220">
        <f t="shared" si="479"/>
        <v>45.457512111860041</v>
      </c>
      <c r="BS195" s="220">
        <f t="shared" si="480"/>
        <v>42.251309591519238</v>
      </c>
      <c r="BU195" s="2" t="s">
        <v>182</v>
      </c>
      <c r="BV195" s="220">
        <f t="shared" si="493"/>
        <v>0</v>
      </c>
      <c r="BW195" s="220">
        <f t="shared" si="481"/>
        <v>0</v>
      </c>
      <c r="BX195" s="220">
        <f t="shared" si="482"/>
        <v>126.52991999999999</v>
      </c>
      <c r="BY195" s="220">
        <f t="shared" si="483"/>
        <v>280.81619999999998</v>
      </c>
      <c r="BZ195" s="220">
        <f t="shared" si="484"/>
        <v>260.68</v>
      </c>
      <c r="CA195" s="220">
        <f t="shared" si="485"/>
        <v>196.65</v>
      </c>
      <c r="CB195" s="220">
        <f t="shared" si="486"/>
        <v>179.86919999999998</v>
      </c>
      <c r="CC195" s="220">
        <f t="shared" si="487"/>
        <v>89.934599999999989</v>
      </c>
      <c r="CD195" s="220">
        <f t="shared" si="488"/>
        <v>6.3642842173452294</v>
      </c>
      <c r="CE195" s="220">
        <f t="shared" si="489"/>
        <v>15.593990955478791</v>
      </c>
      <c r="CF195" s="220">
        <f t="shared" si="490"/>
        <v>8.7520330540545501</v>
      </c>
      <c r="CG195" s="220">
        <f t="shared" si="491"/>
        <v>0</v>
      </c>
    </row>
    <row r="196" spans="1:85" x14ac:dyDescent="0.25">
      <c r="A196" t="str">
        <f>+C170</f>
        <v>PREMIUM</v>
      </c>
      <c r="B196" t="s">
        <v>7</v>
      </c>
      <c r="C196" s="2" t="s">
        <v>183</v>
      </c>
      <c r="D196" s="220">
        <v>0</v>
      </c>
      <c r="E196" s="220">
        <v>25</v>
      </c>
      <c r="F196" s="220">
        <v>26.18181818181818</v>
      </c>
      <c r="G196" s="230">
        <v>38.014117647058825</v>
      </c>
      <c r="H196" s="230">
        <v>43.511020408163269</v>
      </c>
      <c r="I196" s="230">
        <v>42.651130434782601</v>
      </c>
      <c r="J196" s="230">
        <v>0</v>
      </c>
      <c r="K196" s="230">
        <v>0</v>
      </c>
      <c r="L196" s="230">
        <v>28.706386899454419</v>
      </c>
      <c r="M196" s="220">
        <v>40.950275004046176</v>
      </c>
      <c r="N196" s="220">
        <v>43.329077751002487</v>
      </c>
      <c r="O196" s="220">
        <v>32.299195028676962</v>
      </c>
      <c r="Q196" s="2" t="s">
        <v>183</v>
      </c>
      <c r="R196" s="221">
        <v>0</v>
      </c>
      <c r="S196" s="221">
        <v>31.5</v>
      </c>
      <c r="T196" s="221">
        <v>32.950499999999998</v>
      </c>
      <c r="U196" s="220">
        <v>37.213425000000001</v>
      </c>
      <c r="V196" s="220">
        <v>34.545000000000002</v>
      </c>
      <c r="W196" s="220">
        <v>27.945</v>
      </c>
      <c r="X196" s="220">
        <v>0</v>
      </c>
      <c r="Y196" s="220">
        <v>0</v>
      </c>
      <c r="Z196" s="220">
        <v>0.5024434908430444</v>
      </c>
      <c r="AA196" s="220">
        <v>1.2311045491167469</v>
      </c>
      <c r="AB196" s="220">
        <v>0.69094997795167512</v>
      </c>
      <c r="AC196" s="220">
        <v>0</v>
      </c>
      <c r="AE196" s="2" t="s">
        <v>183</v>
      </c>
      <c r="AF196" s="220"/>
      <c r="AG196" s="220"/>
      <c r="AH196" s="220"/>
      <c r="AI196" s="220"/>
      <c r="AJ196" s="220"/>
      <c r="AK196" s="220"/>
      <c r="AL196" s="220"/>
      <c r="AM196" s="220"/>
      <c r="AN196" s="220"/>
      <c r="AO196" s="220"/>
      <c r="AP196" s="220"/>
      <c r="AQ196" s="220"/>
      <c r="AS196" s="2" t="s">
        <v>183</v>
      </c>
      <c r="AT196" s="221"/>
      <c r="AU196" s="221"/>
      <c r="AV196" s="221"/>
      <c r="AW196" s="221"/>
      <c r="AX196" s="221"/>
      <c r="AY196" s="221"/>
      <c r="AZ196" s="221"/>
      <c r="BA196" s="221"/>
      <c r="BB196" s="221"/>
      <c r="BC196" s="221"/>
      <c r="BD196" s="221"/>
      <c r="BE196" s="221"/>
      <c r="BG196" s="2" t="s">
        <v>183</v>
      </c>
      <c r="BH196" s="220">
        <f t="shared" si="492"/>
        <v>0</v>
      </c>
      <c r="BI196" s="220">
        <f t="shared" si="470"/>
        <v>25</v>
      </c>
      <c r="BJ196" s="220">
        <f t="shared" si="471"/>
        <v>26.18181818181818</v>
      </c>
      <c r="BK196" s="220">
        <f t="shared" si="472"/>
        <v>38.014117647058825</v>
      </c>
      <c r="BL196" s="220">
        <f t="shared" si="473"/>
        <v>43.511020408163269</v>
      </c>
      <c r="BM196" s="220">
        <f t="shared" si="474"/>
        <v>42.651130434782601</v>
      </c>
      <c r="BN196" s="220">
        <f t="shared" si="475"/>
        <v>0</v>
      </c>
      <c r="BO196" s="220">
        <f t="shared" si="476"/>
        <v>0</v>
      </c>
      <c r="BP196" s="220">
        <f t="shared" si="477"/>
        <v>28.706386899454419</v>
      </c>
      <c r="BQ196" s="220">
        <f t="shared" si="478"/>
        <v>40.950275004046176</v>
      </c>
      <c r="BR196" s="220">
        <f t="shared" si="479"/>
        <v>43.329077751002487</v>
      </c>
      <c r="BS196" s="220">
        <f t="shared" si="480"/>
        <v>32.299195028676962</v>
      </c>
      <c r="BU196" s="2" t="s">
        <v>183</v>
      </c>
      <c r="BV196" s="220">
        <f t="shared" si="493"/>
        <v>0</v>
      </c>
      <c r="BW196" s="220">
        <f t="shared" si="481"/>
        <v>31.5</v>
      </c>
      <c r="BX196" s="220">
        <f t="shared" si="482"/>
        <v>32.950499999999998</v>
      </c>
      <c r="BY196" s="220">
        <f t="shared" si="483"/>
        <v>37.213425000000001</v>
      </c>
      <c r="BZ196" s="220">
        <f t="shared" si="484"/>
        <v>34.545000000000002</v>
      </c>
      <c r="CA196" s="220">
        <f t="shared" si="485"/>
        <v>27.945</v>
      </c>
      <c r="CB196" s="220">
        <f t="shared" si="486"/>
        <v>0</v>
      </c>
      <c r="CC196" s="220">
        <f t="shared" si="487"/>
        <v>0</v>
      </c>
      <c r="CD196" s="220">
        <f t="shared" si="488"/>
        <v>0.5024434908430444</v>
      </c>
      <c r="CE196" s="220">
        <f t="shared" si="489"/>
        <v>1.2311045491167469</v>
      </c>
      <c r="CF196" s="220">
        <f t="shared" si="490"/>
        <v>0.69094997795167512</v>
      </c>
      <c r="CG196" s="220">
        <f t="shared" si="491"/>
        <v>0</v>
      </c>
    </row>
    <row r="197" spans="1:85" x14ac:dyDescent="0.25">
      <c r="A197" t="str">
        <f>+C170</f>
        <v>PREMIUM</v>
      </c>
      <c r="B197" t="s">
        <v>7</v>
      </c>
      <c r="C197" s="2" t="s">
        <v>184</v>
      </c>
      <c r="D197" s="220">
        <v>19.09090909090909</v>
      </c>
      <c r="E197" s="220">
        <v>17.40909090909091</v>
      </c>
      <c r="F197" s="220">
        <v>18.636363636363633</v>
      </c>
      <c r="G197" s="220">
        <v>25.304705882352938</v>
      </c>
      <c r="H197" s="220">
        <v>34.702040816326537</v>
      </c>
      <c r="I197" s="230">
        <v>28.107853260869565</v>
      </c>
      <c r="J197" s="220">
        <v>22.439183673469387</v>
      </c>
      <c r="K197" s="220">
        <v>16.775510204081634</v>
      </c>
      <c r="L197" s="220">
        <v>27.595096942623201</v>
      </c>
      <c r="M197" s="220">
        <v>44.169502100419869</v>
      </c>
      <c r="N197" s="220">
        <v>49.419551968835179</v>
      </c>
      <c r="O197" s="220">
        <v>33.02306823608653</v>
      </c>
      <c r="Q197" s="2" t="s">
        <v>184</v>
      </c>
      <c r="R197" s="221">
        <v>117.8903</v>
      </c>
      <c r="S197" s="221">
        <v>105.10499999999999</v>
      </c>
      <c r="T197" s="221">
        <v>99.949849999999984</v>
      </c>
      <c r="U197" s="220">
        <v>78.385725000000008</v>
      </c>
      <c r="V197" s="220">
        <v>72.765000000000001</v>
      </c>
      <c r="W197" s="220">
        <v>56.925000000000004</v>
      </c>
      <c r="X197" s="220">
        <v>52.067399999999992</v>
      </c>
      <c r="Y197" s="220">
        <v>26.033699999999996</v>
      </c>
      <c r="Z197" s="220">
        <v>1.8422927997578296</v>
      </c>
      <c r="AA197" s="220">
        <v>4.5140500134280721</v>
      </c>
      <c r="AB197" s="220">
        <v>2.5334832524894755</v>
      </c>
      <c r="AC197" s="220">
        <v>0</v>
      </c>
      <c r="AE197" s="2" t="s">
        <v>184</v>
      </c>
      <c r="AF197" s="220"/>
      <c r="AG197" s="220"/>
      <c r="AH197" s="220"/>
      <c r="AI197" s="220"/>
      <c r="AJ197" s="220"/>
      <c r="AK197" s="220"/>
      <c r="AL197" s="220"/>
      <c r="AM197" s="220"/>
      <c r="AN197" s="220"/>
      <c r="AO197" s="220"/>
      <c r="AP197" s="220"/>
      <c r="AQ197" s="220"/>
      <c r="AS197" s="2" t="s">
        <v>184</v>
      </c>
      <c r="AT197" s="221"/>
      <c r="AU197" s="221"/>
      <c r="AV197" s="221"/>
      <c r="AW197" s="221"/>
      <c r="AX197" s="221"/>
      <c r="AY197" s="221"/>
      <c r="AZ197" s="221"/>
      <c r="BA197" s="221"/>
      <c r="BB197" s="221"/>
      <c r="BC197" s="221"/>
      <c r="BD197" s="221"/>
      <c r="BE197" s="221"/>
      <c r="BG197" s="2" t="s">
        <v>184</v>
      </c>
      <c r="BH197" s="220"/>
      <c r="BI197" s="220"/>
      <c r="BJ197" s="220"/>
      <c r="BK197" s="220"/>
      <c r="BL197" s="220"/>
      <c r="BM197" s="220"/>
      <c r="BN197" s="220"/>
      <c r="BO197" s="220"/>
      <c r="BP197" s="220"/>
      <c r="BQ197" s="220"/>
      <c r="BR197" s="220"/>
      <c r="BS197" s="220"/>
      <c r="BU197" s="2" t="s">
        <v>184</v>
      </c>
      <c r="BV197" s="221"/>
      <c r="BW197" s="221"/>
      <c r="BX197" s="221"/>
      <c r="BY197" s="221"/>
      <c r="BZ197" s="221"/>
      <c r="CA197" s="221"/>
      <c r="CB197" s="221"/>
      <c r="CC197" s="221"/>
      <c r="CD197" s="221"/>
      <c r="CE197" s="221"/>
      <c r="CF197" s="221"/>
      <c r="CG197" s="221"/>
    </row>
    <row r="198" spans="1:85" x14ac:dyDescent="0.25">
      <c r="A198" t="str">
        <f>+C170</f>
        <v>PREMIUM</v>
      </c>
      <c r="B198" t="s">
        <v>7</v>
      </c>
      <c r="C198" s="2" t="s">
        <v>185</v>
      </c>
      <c r="D198" s="220">
        <v>16.435710000000007</v>
      </c>
      <c r="E198" s="220">
        <v>0</v>
      </c>
      <c r="F198" s="220">
        <v>0</v>
      </c>
      <c r="G198" s="230"/>
      <c r="H198" s="230"/>
      <c r="I198" s="230"/>
      <c r="J198" s="230"/>
      <c r="K198" s="230"/>
      <c r="L198" s="230">
        <v>23.654982523965387</v>
      </c>
      <c r="M198" s="220">
        <v>26.841043889015708</v>
      </c>
      <c r="N198" s="220">
        <v>28.429855394951062</v>
      </c>
      <c r="O198" s="220">
        <v>22.574830239686008</v>
      </c>
      <c r="Q198" s="2" t="s">
        <v>185</v>
      </c>
      <c r="R198" s="221">
        <v>0</v>
      </c>
      <c r="S198" s="221">
        <v>0</v>
      </c>
      <c r="T198" s="221">
        <v>0</v>
      </c>
      <c r="U198" s="220">
        <v>0</v>
      </c>
      <c r="V198" s="220">
        <v>0</v>
      </c>
      <c r="W198" s="220">
        <v>0</v>
      </c>
      <c r="X198" s="220">
        <v>0</v>
      </c>
      <c r="Y198" s="220">
        <v>0</v>
      </c>
      <c r="Z198" s="220">
        <v>2.0097739633721776</v>
      </c>
      <c r="AA198" s="220">
        <v>4.9244181964669878</v>
      </c>
      <c r="AB198" s="220">
        <v>2.7637999118067005</v>
      </c>
      <c r="AC198" s="220">
        <v>0</v>
      </c>
      <c r="AE198" s="2" t="s">
        <v>185</v>
      </c>
      <c r="AF198" s="220"/>
      <c r="AG198" s="220"/>
      <c r="AH198" s="220"/>
      <c r="AI198" s="220"/>
      <c r="AJ198" s="220"/>
      <c r="AK198" s="220"/>
      <c r="AL198" s="220"/>
      <c r="AM198" s="220"/>
      <c r="AN198" s="220"/>
      <c r="AO198" s="220"/>
      <c r="AP198" s="220"/>
      <c r="AQ198" s="220"/>
      <c r="AS198" s="2" t="s">
        <v>185</v>
      </c>
      <c r="AT198" s="221"/>
      <c r="AU198" s="221"/>
      <c r="AV198" s="221"/>
      <c r="AW198" s="221"/>
      <c r="AX198" s="221"/>
      <c r="AY198" s="221"/>
      <c r="AZ198" s="221"/>
      <c r="BA198" s="221"/>
      <c r="BB198" s="221"/>
      <c r="BC198" s="221"/>
      <c r="BD198" s="221"/>
      <c r="BE198" s="221"/>
      <c r="BG198" s="2" t="s">
        <v>185</v>
      </c>
      <c r="BH198" s="220"/>
      <c r="BI198" s="220"/>
      <c r="BJ198" s="220"/>
      <c r="BK198" s="220"/>
      <c r="BL198" s="220"/>
      <c r="BM198" s="220"/>
      <c r="BN198" s="220"/>
      <c r="BO198" s="220"/>
      <c r="BP198" s="220"/>
      <c r="BQ198" s="220"/>
      <c r="BR198" s="220"/>
      <c r="BS198" s="220"/>
      <c r="BU198" s="2" t="s">
        <v>185</v>
      </c>
      <c r="BV198" s="221"/>
      <c r="BW198" s="221"/>
      <c r="BX198" s="221"/>
      <c r="BY198" s="221"/>
      <c r="BZ198" s="221"/>
      <c r="CA198" s="221"/>
      <c r="CB198" s="221"/>
      <c r="CC198" s="221"/>
      <c r="CD198" s="221"/>
      <c r="CE198" s="221"/>
      <c r="CF198" s="221"/>
      <c r="CG198" s="221"/>
    </row>
    <row r="199" spans="1:85" x14ac:dyDescent="0.25">
      <c r="A199" t="str">
        <f>+C170</f>
        <v>PREMIUM</v>
      </c>
      <c r="B199" t="s">
        <v>7</v>
      </c>
      <c r="C199" s="2" t="s">
        <v>186</v>
      </c>
      <c r="D199" s="220">
        <v>20.5</v>
      </c>
      <c r="E199" s="220">
        <v>20.5</v>
      </c>
      <c r="F199" s="220">
        <v>19.363636363636363</v>
      </c>
      <c r="G199" s="220"/>
      <c r="H199" s="220"/>
      <c r="I199" s="230"/>
      <c r="J199" s="220"/>
      <c r="K199" s="220"/>
      <c r="L199" s="220">
        <v>27.722249391836069</v>
      </c>
      <c r="M199" s="220">
        <v>29.084002133555522</v>
      </c>
      <c r="N199" s="220">
        <v>36.046252104817633</v>
      </c>
      <c r="O199" s="220">
        <v>29.920013252011021</v>
      </c>
      <c r="Q199" s="2" t="s">
        <v>186</v>
      </c>
      <c r="R199" s="221">
        <v>85.738400000000013</v>
      </c>
      <c r="S199" s="221">
        <v>92.4</v>
      </c>
      <c r="T199" s="221">
        <v>17.573600000000003</v>
      </c>
      <c r="U199" s="220">
        <v>15.8355</v>
      </c>
      <c r="V199" s="220">
        <v>9.8000000000000007</v>
      </c>
      <c r="W199" s="220">
        <v>8.2800000000000011</v>
      </c>
      <c r="X199" s="220">
        <v>22.54</v>
      </c>
      <c r="Y199" s="220">
        <v>22.54</v>
      </c>
      <c r="Z199" s="220">
        <v>0.66992465445739258</v>
      </c>
      <c r="AA199" s="220">
        <v>1.6414727321556624</v>
      </c>
      <c r="AB199" s="220">
        <v>0.92126663726890012</v>
      </c>
      <c r="AC199" s="220">
        <v>0</v>
      </c>
      <c r="AE199" s="2" t="s">
        <v>186</v>
      </c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S199" s="2" t="s">
        <v>186</v>
      </c>
      <c r="AT199" s="221"/>
      <c r="AU199" s="221"/>
      <c r="AV199" s="221"/>
      <c r="AW199" s="221"/>
      <c r="AX199" s="221"/>
      <c r="AY199" s="221"/>
      <c r="AZ199" s="221"/>
      <c r="BA199" s="221"/>
      <c r="BB199" s="221"/>
      <c r="BC199" s="221"/>
      <c r="BD199" s="221"/>
      <c r="BE199" s="221"/>
      <c r="BG199" s="2" t="s">
        <v>186</v>
      </c>
      <c r="BH199" s="220"/>
      <c r="BI199" s="220"/>
      <c r="BJ199" s="220"/>
      <c r="BK199" s="220"/>
      <c r="BL199" s="220"/>
      <c r="BM199" s="220"/>
      <c r="BN199" s="220"/>
      <c r="BO199" s="220"/>
      <c r="BP199" s="220"/>
      <c r="BQ199" s="220"/>
      <c r="BR199" s="220"/>
      <c r="BS199" s="220"/>
      <c r="BU199" s="2" t="s">
        <v>186</v>
      </c>
      <c r="BV199" s="221"/>
      <c r="BW199" s="221"/>
      <c r="BX199" s="221"/>
      <c r="BY199" s="221"/>
      <c r="BZ199" s="221"/>
      <c r="CA199" s="221"/>
      <c r="CB199" s="221"/>
      <c r="CC199" s="221"/>
      <c r="CD199" s="221"/>
      <c r="CE199" s="221"/>
      <c r="CF199" s="221"/>
      <c r="CG199" s="221"/>
    </row>
    <row r="200" spans="1:85" x14ac:dyDescent="0.25">
      <c r="A200" t="str">
        <f>+C170</f>
        <v>PREMIUM</v>
      </c>
      <c r="B200" t="s">
        <v>7</v>
      </c>
      <c r="C200" s="2" t="s">
        <v>203</v>
      </c>
      <c r="D200" s="220">
        <v>0</v>
      </c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Q200" s="2"/>
      <c r="R200" s="221">
        <v>0</v>
      </c>
      <c r="S200" s="221"/>
      <c r="T200" s="221"/>
      <c r="U200" s="220"/>
      <c r="V200" s="220"/>
      <c r="W200" s="220"/>
      <c r="X200" s="220"/>
      <c r="Y200" s="220"/>
      <c r="Z200" s="220"/>
      <c r="AA200" s="220"/>
      <c r="AB200" s="220"/>
      <c r="AC200" s="220"/>
      <c r="AE200" s="2" t="s">
        <v>203</v>
      </c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S200" s="2"/>
      <c r="AT200" s="221"/>
      <c r="AU200" s="221"/>
      <c r="AV200" s="221"/>
      <c r="AW200" s="220"/>
      <c r="AX200" s="220"/>
      <c r="AY200" s="220"/>
      <c r="AZ200" s="220"/>
      <c r="BA200" s="220"/>
      <c r="BB200" s="220"/>
      <c r="BC200" s="220"/>
      <c r="BD200" s="220"/>
      <c r="BE200" s="220"/>
      <c r="BG200" s="2" t="s">
        <v>203</v>
      </c>
      <c r="BH200" s="220"/>
      <c r="BI200" s="220"/>
      <c r="BJ200" s="220"/>
      <c r="BK200" s="220"/>
      <c r="BL200" s="220"/>
      <c r="BM200" s="220"/>
      <c r="BN200" s="220"/>
      <c r="BO200" s="220"/>
      <c r="BP200" s="220"/>
      <c r="BQ200" s="220"/>
      <c r="BR200" s="220"/>
      <c r="BS200" s="220"/>
      <c r="BU200" s="2"/>
      <c r="BV200" s="221"/>
      <c r="BW200" s="221"/>
      <c r="BX200" s="221"/>
      <c r="BY200" s="220"/>
      <c r="BZ200" s="220"/>
      <c r="CA200" s="220"/>
      <c r="CB200" s="220"/>
      <c r="CC200" s="220"/>
      <c r="CD200" s="220"/>
      <c r="CE200" s="220"/>
      <c r="CF200" s="220"/>
      <c r="CG200" s="220"/>
    </row>
    <row r="201" spans="1:85" x14ac:dyDescent="0.25">
      <c r="A201" t="str">
        <f>+C170</f>
        <v>PREMIUM</v>
      </c>
      <c r="B201" t="s">
        <v>7</v>
      </c>
      <c r="C201" s="2" t="s">
        <v>204</v>
      </c>
      <c r="D201" s="220"/>
      <c r="E201" s="220"/>
      <c r="F201" s="220"/>
      <c r="G201" s="220"/>
      <c r="H201" s="220"/>
      <c r="I201" s="220"/>
      <c r="J201" s="220"/>
      <c r="K201" s="220"/>
      <c r="L201" s="220"/>
      <c r="M201" s="220"/>
      <c r="N201" s="220"/>
      <c r="O201" s="220"/>
      <c r="Q201" s="2"/>
      <c r="R201" s="221">
        <v>0</v>
      </c>
      <c r="S201" s="221"/>
      <c r="T201" s="221"/>
      <c r="U201" s="220"/>
      <c r="V201" s="220"/>
      <c r="W201" s="220"/>
      <c r="X201" s="220"/>
      <c r="Y201" s="220"/>
      <c r="Z201" s="220"/>
      <c r="AA201" s="220"/>
      <c r="AB201" s="220"/>
      <c r="AC201" s="220"/>
      <c r="AE201" s="2" t="s">
        <v>204</v>
      </c>
      <c r="AF201" s="220"/>
      <c r="AG201" s="220"/>
      <c r="AH201" s="220"/>
      <c r="AI201" s="220"/>
      <c r="AJ201" s="220"/>
      <c r="AK201" s="220"/>
      <c r="AL201" s="220"/>
      <c r="AM201" s="220"/>
      <c r="AN201" s="220"/>
      <c r="AO201" s="220"/>
      <c r="AP201" s="220"/>
      <c r="AQ201" s="220"/>
      <c r="AS201" s="2"/>
      <c r="AT201" s="221"/>
      <c r="AU201" s="221"/>
      <c r="AV201" s="221"/>
      <c r="AW201" s="220"/>
      <c r="AX201" s="220"/>
      <c r="AY201" s="220"/>
      <c r="AZ201" s="220"/>
      <c r="BA201" s="220"/>
      <c r="BB201" s="220"/>
      <c r="BC201" s="220"/>
      <c r="BD201" s="220"/>
      <c r="BE201" s="220"/>
      <c r="BG201" s="2" t="s">
        <v>204</v>
      </c>
      <c r="BH201" s="220"/>
      <c r="BI201" s="220"/>
      <c r="BJ201" s="220"/>
      <c r="BK201" s="220"/>
      <c r="BL201" s="220"/>
      <c r="BM201" s="220"/>
      <c r="BN201" s="220"/>
      <c r="BO201" s="220"/>
      <c r="BP201" s="220"/>
      <c r="BQ201" s="220"/>
      <c r="BR201" s="220"/>
      <c r="BS201" s="220"/>
      <c r="BU201" s="2"/>
      <c r="BV201" s="221"/>
      <c r="BW201" s="221"/>
      <c r="BX201" s="221"/>
      <c r="BY201" s="220"/>
      <c r="BZ201" s="220"/>
      <c r="CA201" s="220"/>
      <c r="CB201" s="220"/>
      <c r="CC201" s="220"/>
      <c r="CD201" s="220"/>
      <c r="CE201" s="220"/>
      <c r="CF201" s="220"/>
      <c r="CG201" s="220"/>
    </row>
    <row r="202" spans="1:85" x14ac:dyDescent="0.25">
      <c r="A202" t="str">
        <f>+C170</f>
        <v>PREMIUM</v>
      </c>
      <c r="B202" t="s">
        <v>7</v>
      </c>
      <c r="C202" s="2" t="s">
        <v>205</v>
      </c>
      <c r="D202" s="220"/>
      <c r="E202" s="220"/>
      <c r="F202" s="220"/>
      <c r="G202" s="220"/>
      <c r="H202" s="220"/>
      <c r="I202" s="220"/>
      <c r="J202" s="220"/>
      <c r="K202" s="220"/>
      <c r="L202" s="220"/>
      <c r="M202" s="220"/>
      <c r="N202" s="220"/>
      <c r="O202" s="220"/>
      <c r="Q202" s="2"/>
      <c r="R202" s="221">
        <v>0</v>
      </c>
      <c r="S202" s="221"/>
      <c r="T202" s="221"/>
      <c r="U202" s="220"/>
      <c r="V202" s="220"/>
      <c r="W202" s="220"/>
      <c r="X202" s="220"/>
      <c r="Y202" s="220"/>
      <c r="Z202" s="220"/>
      <c r="AA202" s="220"/>
      <c r="AB202" s="220"/>
      <c r="AC202" s="220"/>
      <c r="AE202" s="2" t="s">
        <v>205</v>
      </c>
      <c r="AF202" s="220"/>
      <c r="AG202" s="220"/>
      <c r="AH202" s="220"/>
      <c r="AI202" s="220"/>
      <c r="AJ202" s="220"/>
      <c r="AK202" s="220"/>
      <c r="AL202" s="220"/>
      <c r="AM202" s="220"/>
      <c r="AN202" s="220"/>
      <c r="AO202" s="220"/>
      <c r="AP202" s="220"/>
      <c r="AQ202" s="220"/>
      <c r="AS202" s="2"/>
      <c r="AT202" s="221"/>
      <c r="AU202" s="221"/>
      <c r="AV202" s="221"/>
      <c r="AW202" s="220"/>
      <c r="AX202" s="220"/>
      <c r="AY202" s="220"/>
      <c r="AZ202" s="220"/>
      <c r="BA202" s="220"/>
      <c r="BB202" s="220"/>
      <c r="BC202" s="220"/>
      <c r="BD202" s="220"/>
      <c r="BE202" s="220"/>
      <c r="BG202" s="2" t="s">
        <v>205</v>
      </c>
      <c r="BH202" s="220"/>
      <c r="BI202" s="220"/>
      <c r="BJ202" s="220"/>
      <c r="BK202" s="220"/>
      <c r="BL202" s="220"/>
      <c r="BM202" s="220"/>
      <c r="BN202" s="220"/>
      <c r="BO202" s="220"/>
      <c r="BP202" s="220"/>
      <c r="BQ202" s="220"/>
      <c r="BR202" s="220"/>
      <c r="BS202" s="220"/>
      <c r="BU202" s="2"/>
      <c r="BV202" s="221"/>
      <c r="BW202" s="221"/>
      <c r="BX202" s="221"/>
      <c r="BY202" s="220"/>
      <c r="BZ202" s="220"/>
      <c r="CA202" s="220"/>
      <c r="CB202" s="220"/>
      <c r="CC202" s="220"/>
      <c r="CD202" s="220"/>
      <c r="CE202" s="220"/>
      <c r="CF202" s="220"/>
      <c r="CG202" s="220"/>
    </row>
    <row r="203" spans="1:85" x14ac:dyDescent="0.25">
      <c r="A203" t="str">
        <f>+C170</f>
        <v>PREMIUM</v>
      </c>
      <c r="B203" t="s">
        <v>7</v>
      </c>
      <c r="C203" s="2" t="s">
        <v>206</v>
      </c>
      <c r="D203" s="220"/>
      <c r="E203" s="220"/>
      <c r="F203" s="220"/>
      <c r="G203" s="220"/>
      <c r="H203" s="220"/>
      <c r="I203" s="220"/>
      <c r="J203" s="220"/>
      <c r="K203" s="220"/>
      <c r="L203" s="220"/>
      <c r="M203" s="220"/>
      <c r="N203" s="220"/>
      <c r="O203" s="220"/>
      <c r="Q203" s="2"/>
      <c r="R203" s="221"/>
      <c r="S203" s="221"/>
      <c r="T203" s="221"/>
      <c r="U203" s="220"/>
      <c r="V203" s="220"/>
      <c r="W203" s="220"/>
      <c r="X203" s="220"/>
      <c r="Y203" s="220"/>
      <c r="Z203" s="220"/>
      <c r="AA203" s="220"/>
      <c r="AB203" s="220"/>
      <c r="AC203" s="220"/>
      <c r="AE203" s="2" t="s">
        <v>206</v>
      </c>
      <c r="AF203" s="220"/>
      <c r="AG203" s="220"/>
      <c r="AH203" s="220"/>
      <c r="AI203" s="220"/>
      <c r="AJ203" s="220"/>
      <c r="AK203" s="220"/>
      <c r="AL203" s="220"/>
      <c r="AM203" s="220"/>
      <c r="AN203" s="220"/>
      <c r="AO203" s="220"/>
      <c r="AP203" s="220"/>
      <c r="AQ203" s="220"/>
      <c r="AS203" s="2"/>
      <c r="AT203" s="221"/>
      <c r="AU203" s="221"/>
      <c r="AV203" s="221"/>
      <c r="AW203" s="220"/>
      <c r="AX203" s="220"/>
      <c r="AY203" s="220"/>
      <c r="AZ203" s="220"/>
      <c r="BA203" s="220"/>
      <c r="BB203" s="220"/>
      <c r="BC203" s="220"/>
      <c r="BD203" s="220"/>
      <c r="BE203" s="220"/>
      <c r="BG203" s="2" t="s">
        <v>206</v>
      </c>
      <c r="BH203" s="220"/>
      <c r="BI203" s="220"/>
      <c r="BJ203" s="220"/>
      <c r="BK203" s="220"/>
      <c r="BL203" s="220"/>
      <c r="BM203" s="220"/>
      <c r="BN203" s="220"/>
      <c r="BO203" s="220"/>
      <c r="BP203" s="220"/>
      <c r="BQ203" s="220"/>
      <c r="BR203" s="220"/>
      <c r="BS203" s="220"/>
      <c r="BU203" s="2"/>
      <c r="BV203" s="221"/>
      <c r="BW203" s="221"/>
      <c r="BX203" s="221"/>
      <c r="BY203" s="220"/>
      <c r="BZ203" s="220"/>
      <c r="CA203" s="220"/>
      <c r="CB203" s="220"/>
      <c r="CC203" s="220"/>
      <c r="CD203" s="220"/>
      <c r="CE203" s="220"/>
      <c r="CF203" s="220"/>
      <c r="CG203" s="220"/>
    </row>
    <row r="204" spans="1:85" x14ac:dyDescent="0.25">
      <c r="A204" t="str">
        <f>+C170</f>
        <v>PREMIUM</v>
      </c>
      <c r="B204" t="s">
        <v>7</v>
      </c>
      <c r="C204" s="2" t="s">
        <v>207</v>
      </c>
      <c r="D204" s="220"/>
      <c r="E204" s="220"/>
      <c r="F204" s="220"/>
      <c r="G204" s="220"/>
      <c r="H204" s="220"/>
      <c r="I204" s="220"/>
      <c r="J204" s="220"/>
      <c r="K204" s="220"/>
      <c r="L204" s="220"/>
      <c r="M204" s="220"/>
      <c r="N204" s="220"/>
      <c r="O204" s="220"/>
      <c r="Q204" s="2"/>
      <c r="R204" s="221"/>
      <c r="S204" s="221"/>
      <c r="T204" s="221"/>
      <c r="U204" s="220"/>
      <c r="V204" s="220"/>
      <c r="W204" s="220"/>
      <c r="X204" s="220"/>
      <c r="Y204" s="220"/>
      <c r="Z204" s="220"/>
      <c r="AA204" s="220"/>
      <c r="AB204" s="220"/>
      <c r="AC204" s="220"/>
      <c r="AE204" s="2" t="s">
        <v>207</v>
      </c>
      <c r="AF204" s="220"/>
      <c r="AG204" s="220"/>
      <c r="AH204" s="220"/>
      <c r="AI204" s="220"/>
      <c r="AJ204" s="220"/>
      <c r="AK204" s="220"/>
      <c r="AL204" s="220"/>
      <c r="AM204" s="220"/>
      <c r="AN204" s="220"/>
      <c r="AO204" s="220"/>
      <c r="AP204" s="220"/>
      <c r="AQ204" s="220"/>
      <c r="AS204" s="2"/>
      <c r="AT204" s="221"/>
      <c r="AU204" s="221"/>
      <c r="AV204" s="221"/>
      <c r="AW204" s="220"/>
      <c r="AX204" s="220"/>
      <c r="AY204" s="220"/>
      <c r="AZ204" s="220"/>
      <c r="BA204" s="220"/>
      <c r="BB204" s="220"/>
      <c r="BC204" s="220"/>
      <c r="BD204" s="220"/>
      <c r="BE204" s="220"/>
      <c r="BG204" s="2" t="s">
        <v>207</v>
      </c>
      <c r="BH204" s="220"/>
      <c r="BI204" s="220"/>
      <c r="BJ204" s="220"/>
      <c r="BK204" s="220"/>
      <c r="BL204" s="220"/>
      <c r="BM204" s="220"/>
      <c r="BN204" s="220"/>
      <c r="BO204" s="220"/>
      <c r="BP204" s="220"/>
      <c r="BQ204" s="220"/>
      <c r="BR204" s="220"/>
      <c r="BS204" s="220"/>
      <c r="BU204" s="2"/>
      <c r="BV204" s="221"/>
      <c r="BW204" s="221"/>
      <c r="BX204" s="221"/>
      <c r="BY204" s="220"/>
      <c r="BZ204" s="220"/>
      <c r="CA204" s="220"/>
      <c r="CB204" s="220"/>
      <c r="CC204" s="220"/>
      <c r="CD204" s="220"/>
      <c r="CE204" s="220"/>
      <c r="CF204" s="220"/>
      <c r="CG204" s="220"/>
    </row>
    <row r="205" spans="1:85" x14ac:dyDescent="0.25">
      <c r="A205" t="str">
        <f>+C170</f>
        <v>PREMIUM</v>
      </c>
      <c r="B205" t="s">
        <v>7</v>
      </c>
      <c r="C205" s="2" t="s">
        <v>208</v>
      </c>
      <c r="D205" s="220"/>
      <c r="E205" s="220"/>
      <c r="F205" s="220"/>
      <c r="G205" s="220"/>
      <c r="H205" s="220"/>
      <c r="I205" s="220"/>
      <c r="J205" s="220"/>
      <c r="K205" s="220"/>
      <c r="L205" s="220"/>
      <c r="M205" s="220"/>
      <c r="N205" s="220"/>
      <c r="O205" s="220"/>
      <c r="Q205" s="2"/>
      <c r="R205" s="221"/>
      <c r="S205" s="221"/>
      <c r="T205" s="221"/>
      <c r="U205" s="220"/>
      <c r="V205" s="220"/>
      <c r="W205" s="220"/>
      <c r="X205" s="220"/>
      <c r="Y205" s="220"/>
      <c r="Z205" s="220"/>
      <c r="AA205" s="220"/>
      <c r="AB205" s="220"/>
      <c r="AC205" s="220"/>
      <c r="AE205" s="2" t="s">
        <v>208</v>
      </c>
      <c r="AF205" s="220"/>
      <c r="AG205" s="220"/>
      <c r="AH205" s="220"/>
      <c r="AI205" s="220"/>
      <c r="AJ205" s="220"/>
      <c r="AK205" s="220"/>
      <c r="AL205" s="220"/>
      <c r="AM205" s="220"/>
      <c r="AN205" s="220"/>
      <c r="AO205" s="220"/>
      <c r="AP205" s="220"/>
      <c r="AQ205" s="220"/>
      <c r="AS205" s="2"/>
      <c r="AT205" s="221"/>
      <c r="AU205" s="221"/>
      <c r="AV205" s="221"/>
      <c r="AW205" s="220"/>
      <c r="AX205" s="220"/>
      <c r="AY205" s="220"/>
      <c r="AZ205" s="220"/>
      <c r="BA205" s="220"/>
      <c r="BB205" s="220"/>
      <c r="BC205" s="220"/>
      <c r="BD205" s="220"/>
      <c r="BE205" s="220"/>
      <c r="BG205" s="2" t="s">
        <v>208</v>
      </c>
      <c r="BH205" s="220"/>
      <c r="BI205" s="220"/>
      <c r="BJ205" s="220"/>
      <c r="BK205" s="220"/>
      <c r="BL205" s="220"/>
      <c r="BM205" s="220"/>
      <c r="BN205" s="220"/>
      <c r="BO205" s="220"/>
      <c r="BP205" s="220"/>
      <c r="BQ205" s="220"/>
      <c r="BR205" s="220"/>
      <c r="BS205" s="220"/>
      <c r="BU205" s="2"/>
      <c r="BV205" s="221"/>
      <c r="BW205" s="221"/>
      <c r="BX205" s="221"/>
      <c r="BY205" s="220"/>
      <c r="BZ205" s="220"/>
      <c r="CA205" s="220"/>
      <c r="CB205" s="220"/>
      <c r="CC205" s="220"/>
      <c r="CD205" s="220"/>
      <c r="CE205" s="220"/>
      <c r="CF205" s="220"/>
      <c r="CG205" s="220"/>
    </row>
    <row r="206" spans="1:85" x14ac:dyDescent="0.25">
      <c r="C206" s="222" t="s">
        <v>187</v>
      </c>
      <c r="D206" s="223">
        <f t="shared" ref="D206:O206" si="494">+IFERROR((SUMPRODUCT(D191:D199,R191:R199)/R206),0)</f>
        <v>19.684210526315788</v>
      </c>
      <c r="E206" s="223">
        <f t="shared" si="494"/>
        <v>19.700366804218248</v>
      </c>
      <c r="F206" s="223">
        <f t="shared" si="494"/>
        <v>30.227762704725098</v>
      </c>
      <c r="G206" s="223">
        <f t="shared" si="494"/>
        <v>48.638923133723409</v>
      </c>
      <c r="H206" s="223">
        <f t="shared" si="494"/>
        <v>57.841890811427902</v>
      </c>
      <c r="I206" s="223">
        <f t="shared" si="494"/>
        <v>54.89466442167673</v>
      </c>
      <c r="J206" s="223">
        <f t="shared" si="494"/>
        <v>33.78549105772651</v>
      </c>
      <c r="K206" s="223">
        <f t="shared" si="494"/>
        <v>26.893052353384189</v>
      </c>
      <c r="L206" s="223">
        <f t="shared" si="494"/>
        <v>55.92415514233268</v>
      </c>
      <c r="M206" s="223">
        <f t="shared" si="494"/>
        <v>59.815730800902791</v>
      </c>
      <c r="N206" s="223">
        <f t="shared" si="494"/>
        <v>59.37984038856851</v>
      </c>
      <c r="O206" s="223">
        <f t="shared" si="494"/>
        <v>0</v>
      </c>
      <c r="R206" s="224">
        <f t="shared" ref="R206:AC206" si="495">SUM(R191:R205)</f>
        <v>203.62870000000001</v>
      </c>
      <c r="S206" s="224">
        <f t="shared" si="495"/>
        <v>229.005</v>
      </c>
      <c r="T206" s="224">
        <f t="shared" si="495"/>
        <v>402.98461499999991</v>
      </c>
      <c r="U206" s="224">
        <f t="shared" si="495"/>
        <v>1289.53755</v>
      </c>
      <c r="V206" s="224">
        <f t="shared" si="495"/>
        <v>1173.7950000000001</v>
      </c>
      <c r="W206" s="224">
        <f t="shared" si="495"/>
        <v>908.52300000000002</v>
      </c>
      <c r="X206" s="224">
        <f t="shared" si="495"/>
        <v>944.20059999999989</v>
      </c>
      <c r="Y206" s="224">
        <f t="shared" si="495"/>
        <v>497.79589999999996</v>
      </c>
      <c r="Z206" s="224">
        <f t="shared" si="495"/>
        <v>33.496232722869628</v>
      </c>
      <c r="AA206" s="224">
        <f t="shared" si="495"/>
        <v>82.073636607783115</v>
      </c>
      <c r="AB206" s="224">
        <f t="shared" si="495"/>
        <v>46.063331863445001</v>
      </c>
      <c r="AC206" s="224">
        <f t="shared" si="495"/>
        <v>0</v>
      </c>
      <c r="AE206" s="222" t="s">
        <v>187</v>
      </c>
      <c r="AF206" s="223">
        <f t="shared" ref="AF206:AQ206" si="496">+IFERROR((SUMPRODUCT(AF191:AF199,AT191:AT199)/AT206),0)</f>
        <v>0</v>
      </c>
      <c r="AG206" s="223">
        <f t="shared" si="496"/>
        <v>0</v>
      </c>
      <c r="AH206" s="223">
        <f t="shared" si="496"/>
        <v>36.09997528569734</v>
      </c>
      <c r="AI206" s="223">
        <f t="shared" si="496"/>
        <v>51.224769871485513</v>
      </c>
      <c r="AJ206" s="223">
        <f t="shared" si="496"/>
        <v>60.440282605506866</v>
      </c>
      <c r="AK206" s="223">
        <f t="shared" si="496"/>
        <v>57.741843079792936</v>
      </c>
      <c r="AL206" s="223">
        <f t="shared" si="496"/>
        <v>35.340583362427402</v>
      </c>
      <c r="AM206" s="223">
        <f t="shared" si="496"/>
        <v>28.828768035061493</v>
      </c>
      <c r="AN206" s="223">
        <f t="shared" si="496"/>
        <v>61.178923609084642</v>
      </c>
      <c r="AO206" s="223">
        <f t="shared" si="496"/>
        <v>64.211778099184642</v>
      </c>
      <c r="AP206" s="223">
        <f t="shared" si="496"/>
        <v>63.041308821440154</v>
      </c>
      <c r="AQ206" s="223">
        <f t="shared" si="496"/>
        <v>0</v>
      </c>
      <c r="AT206" s="224">
        <f t="shared" ref="AT206:BE206" si="497">SUM(AT191:AT205)</f>
        <v>0</v>
      </c>
      <c r="AU206" s="224">
        <f t="shared" si="497"/>
        <v>0</v>
      </c>
      <c r="AV206" s="224">
        <f t="shared" si="497"/>
        <v>252.51066499999996</v>
      </c>
      <c r="AW206" s="224">
        <f t="shared" si="497"/>
        <v>1158.1029000000001</v>
      </c>
      <c r="AX206" s="224">
        <f t="shared" si="497"/>
        <v>1056.6849999999999</v>
      </c>
      <c r="AY206" s="224">
        <f t="shared" si="497"/>
        <v>815.37300000000005</v>
      </c>
      <c r="AZ206" s="224">
        <f t="shared" si="497"/>
        <v>869.59319999999991</v>
      </c>
      <c r="BA206" s="224">
        <f t="shared" si="497"/>
        <v>449.22219999999993</v>
      </c>
      <c r="BB206" s="224">
        <f t="shared" si="497"/>
        <v>28.471797814439185</v>
      </c>
      <c r="BC206" s="224">
        <f t="shared" si="497"/>
        <v>69.762591116615638</v>
      </c>
      <c r="BD206" s="224">
        <f t="shared" si="497"/>
        <v>39.153832083928251</v>
      </c>
      <c r="BE206" s="224">
        <f t="shared" si="497"/>
        <v>0</v>
      </c>
      <c r="BG206" s="222" t="s">
        <v>187</v>
      </c>
      <c r="BH206" s="223">
        <f t="shared" ref="BH206" si="498">+IFERROR((SUMPRODUCT(BH191:BH199,BV191:BV199)/BV206),0)</f>
        <v>0</v>
      </c>
      <c r="BI206" s="223">
        <f t="shared" ref="BI206" si="499">+IFERROR((SUMPRODUCT(BI191:BI199,BW191:BW199)/BW206),0)</f>
        <v>25</v>
      </c>
      <c r="BJ206" s="223">
        <f t="shared" ref="BJ206" si="500">+IFERROR((SUMPRODUCT(BJ191:BJ199,BX191:BX199)/BX206),0)</f>
        <v>34.955132218685513</v>
      </c>
      <c r="BK206" s="223">
        <f t="shared" ref="BK206" si="501">+IFERROR((SUMPRODUCT(BK191:BK199,BY191:BY199)/BY206),0)</f>
        <v>50.813486594019373</v>
      </c>
      <c r="BL206" s="223">
        <f t="shared" ref="BL206" si="502">+IFERROR((SUMPRODUCT(BL191:BL199,BZ191:BZ199)/BZ206),0)</f>
        <v>59.904354008779102</v>
      </c>
      <c r="BM206" s="223">
        <f t="shared" ref="BM206" si="503">+IFERROR((SUMPRODUCT(BM191:BM199,CA191:CA199)/CA206),0)</f>
        <v>57.241782646048115</v>
      </c>
      <c r="BN206" s="223">
        <f t="shared" ref="BN206" si="504">+IFERROR((SUMPRODUCT(BN191:BN199,CB191:CB199)/CB206),0)</f>
        <v>35.340583362427402</v>
      </c>
      <c r="BO206" s="223">
        <f t="shared" ref="BO206" si="505">+IFERROR((SUMPRODUCT(BO191:BO199,CC191:CC199)/CC206),0)</f>
        <v>28.828768035061493</v>
      </c>
      <c r="BP206" s="223">
        <f t="shared" ref="BP206" si="506">+IFERROR((SUMPRODUCT(BP191:BP199,CD191:CD199)/CD206),0)</f>
        <v>60.61581603608527</v>
      </c>
      <c r="BQ206" s="223">
        <f t="shared" ref="BQ206" si="507">+IFERROR((SUMPRODUCT(BQ191:BQ199,CE191:CE199)/CE206),0)</f>
        <v>63.808399432794957</v>
      </c>
      <c r="BR206" s="223">
        <f t="shared" ref="BR206" si="508">+IFERROR((SUMPRODUCT(BR191:BR199,CF191:CF199)/CF206),0)</f>
        <v>62.699478224842963</v>
      </c>
      <c r="BS206" s="223">
        <f t="shared" ref="BS206" si="509">+IFERROR((SUMPRODUCT(BS191:BS199,CG191:CG199)/CG206),0)</f>
        <v>0</v>
      </c>
      <c r="BV206" s="224">
        <f t="shared" ref="BV206:CG206" si="510">SUM(BV191:BV205)</f>
        <v>0</v>
      </c>
      <c r="BW206" s="224">
        <f t="shared" si="510"/>
        <v>31.5</v>
      </c>
      <c r="BX206" s="224">
        <f t="shared" si="510"/>
        <v>285.46116499999994</v>
      </c>
      <c r="BY206" s="224">
        <f t="shared" si="510"/>
        <v>1195.316325</v>
      </c>
      <c r="BZ206" s="224">
        <f t="shared" si="510"/>
        <v>1091.23</v>
      </c>
      <c r="CA206" s="224">
        <f t="shared" si="510"/>
        <v>843.3180000000001</v>
      </c>
      <c r="CB206" s="224">
        <f t="shared" si="510"/>
        <v>869.59319999999991</v>
      </c>
      <c r="CC206" s="224">
        <f t="shared" si="510"/>
        <v>449.22219999999993</v>
      </c>
      <c r="CD206" s="224">
        <f t="shared" si="510"/>
        <v>28.974241305282231</v>
      </c>
      <c r="CE206" s="224">
        <f t="shared" si="510"/>
        <v>70.993695665732389</v>
      </c>
      <c r="CF206" s="224">
        <f t="shared" si="510"/>
        <v>39.844782061879926</v>
      </c>
      <c r="CG206" s="224">
        <f t="shared" si="510"/>
        <v>0</v>
      </c>
    </row>
    <row r="207" spans="1:85" x14ac:dyDescent="0.25">
      <c r="C207" s="270" t="s">
        <v>126</v>
      </c>
      <c r="D207" s="360"/>
      <c r="E207" s="360"/>
      <c r="F207" s="360"/>
      <c r="G207" s="360"/>
      <c r="H207" s="360"/>
      <c r="I207" s="360"/>
      <c r="J207" s="360"/>
      <c r="K207" s="360"/>
      <c r="L207" s="360"/>
      <c r="M207" s="360"/>
      <c r="N207" s="360"/>
      <c r="O207" s="360"/>
      <c r="R207" s="360"/>
      <c r="S207" s="360"/>
      <c r="T207" s="360"/>
      <c r="U207" s="360"/>
      <c r="V207" s="360"/>
      <c r="W207" s="360"/>
      <c r="X207" s="360"/>
      <c r="Y207" s="360"/>
      <c r="Z207" s="360"/>
      <c r="AA207" s="360"/>
      <c r="AB207" s="360"/>
      <c r="AC207" s="360"/>
      <c r="AE207" s="270" t="s">
        <v>126</v>
      </c>
      <c r="AF207" s="360"/>
      <c r="AG207" s="360"/>
      <c r="AH207" s="360"/>
      <c r="AI207" s="360"/>
      <c r="AJ207" s="360"/>
      <c r="AK207" s="360"/>
      <c r="AL207" s="360"/>
      <c r="AM207" s="360"/>
      <c r="AN207" s="360"/>
      <c r="AO207" s="360"/>
      <c r="AP207" s="360"/>
      <c r="AQ207" s="360"/>
      <c r="AT207" s="360"/>
      <c r="AU207" s="360"/>
      <c r="AV207" s="360"/>
      <c r="AW207" s="360"/>
      <c r="AX207" s="360"/>
      <c r="AY207" s="360"/>
      <c r="AZ207" s="360"/>
      <c r="BA207" s="360"/>
      <c r="BB207" s="360"/>
      <c r="BC207" s="360"/>
      <c r="BD207" s="360"/>
      <c r="BE207" s="360"/>
      <c r="BG207" s="270" t="s">
        <v>126</v>
      </c>
      <c r="BH207" s="360"/>
      <c r="BI207" s="360"/>
      <c r="BJ207" s="360"/>
      <c r="BK207" s="360"/>
      <c r="BL207" s="360"/>
      <c r="BM207" s="360"/>
      <c r="BN207" s="360"/>
      <c r="BO207" s="360"/>
      <c r="BP207" s="360"/>
      <c r="BQ207" s="360"/>
      <c r="BR207" s="360"/>
      <c r="BS207" s="360"/>
      <c r="BV207" s="360"/>
      <c r="BW207" s="360"/>
      <c r="BX207" s="360"/>
      <c r="BY207" s="360"/>
      <c r="BZ207" s="360"/>
      <c r="CA207" s="360"/>
      <c r="CB207" s="360"/>
      <c r="CC207" s="360"/>
      <c r="CD207" s="360"/>
      <c r="CE207" s="360"/>
      <c r="CF207" s="360"/>
      <c r="CG207" s="360"/>
    </row>
    <row r="208" spans="1:85" x14ac:dyDescent="0.25">
      <c r="C208" s="229" t="s">
        <v>99</v>
      </c>
      <c r="D208" s="219" t="s">
        <v>43</v>
      </c>
      <c r="E208" s="219" t="s">
        <v>44</v>
      </c>
      <c r="F208" s="219" t="s">
        <v>45</v>
      </c>
      <c r="G208" s="219" t="s">
        <v>46</v>
      </c>
      <c r="H208" s="219" t="s">
        <v>47</v>
      </c>
      <c r="I208" s="219" t="s">
        <v>48</v>
      </c>
      <c r="J208" s="219" t="s">
        <v>49</v>
      </c>
      <c r="K208" s="219" t="s">
        <v>50</v>
      </c>
      <c r="L208" s="219" t="s">
        <v>177</v>
      </c>
      <c r="M208" s="219" t="s">
        <v>52</v>
      </c>
      <c r="N208" s="219" t="s">
        <v>53</v>
      </c>
      <c r="O208" s="219" t="s">
        <v>54</v>
      </c>
      <c r="R208" s="219" t="s">
        <v>43</v>
      </c>
      <c r="S208" s="219" t="s">
        <v>44</v>
      </c>
      <c r="T208" s="219" t="s">
        <v>45</v>
      </c>
      <c r="U208" s="219" t="s">
        <v>46</v>
      </c>
      <c r="V208" s="219" t="s">
        <v>47</v>
      </c>
      <c r="W208" s="219" t="s">
        <v>48</v>
      </c>
      <c r="X208" s="219" t="s">
        <v>49</v>
      </c>
      <c r="Y208" s="219" t="s">
        <v>50</v>
      </c>
      <c r="Z208" s="219" t="s">
        <v>177</v>
      </c>
      <c r="AA208" s="219" t="s">
        <v>52</v>
      </c>
      <c r="AB208" s="219" t="s">
        <v>53</v>
      </c>
      <c r="AC208" s="219" t="s">
        <v>54</v>
      </c>
      <c r="AE208" s="229" t="s">
        <v>99</v>
      </c>
      <c r="AF208" s="219" t="s">
        <v>43</v>
      </c>
      <c r="AG208" s="219" t="s">
        <v>44</v>
      </c>
      <c r="AH208" s="219" t="s">
        <v>45</v>
      </c>
      <c r="AI208" s="219" t="s">
        <v>46</v>
      </c>
      <c r="AJ208" s="219" t="s">
        <v>47</v>
      </c>
      <c r="AK208" s="219" t="s">
        <v>48</v>
      </c>
      <c r="AL208" s="219" t="s">
        <v>49</v>
      </c>
      <c r="AM208" s="219" t="s">
        <v>50</v>
      </c>
      <c r="AN208" s="219" t="s">
        <v>177</v>
      </c>
      <c r="AO208" s="219" t="s">
        <v>52</v>
      </c>
      <c r="AP208" s="219" t="s">
        <v>53</v>
      </c>
      <c r="AQ208" s="219" t="s">
        <v>54</v>
      </c>
      <c r="AT208" s="219" t="s">
        <v>43</v>
      </c>
      <c r="AU208" s="219" t="s">
        <v>44</v>
      </c>
      <c r="AV208" s="219" t="s">
        <v>45</v>
      </c>
      <c r="AW208" s="219" t="s">
        <v>46</v>
      </c>
      <c r="AX208" s="219" t="s">
        <v>47</v>
      </c>
      <c r="AY208" s="219" t="s">
        <v>48</v>
      </c>
      <c r="AZ208" s="219" t="s">
        <v>49</v>
      </c>
      <c r="BA208" s="219" t="s">
        <v>50</v>
      </c>
      <c r="BB208" s="219" t="s">
        <v>177</v>
      </c>
      <c r="BC208" s="219" t="s">
        <v>52</v>
      </c>
      <c r="BD208" s="219" t="s">
        <v>53</v>
      </c>
      <c r="BE208" s="219" t="s">
        <v>54</v>
      </c>
      <c r="BG208" s="229" t="s">
        <v>99</v>
      </c>
      <c r="BH208" s="219" t="s">
        <v>43</v>
      </c>
      <c r="BI208" s="219" t="s">
        <v>44</v>
      </c>
      <c r="BJ208" s="219" t="s">
        <v>45</v>
      </c>
      <c r="BK208" s="219" t="s">
        <v>46</v>
      </c>
      <c r="BL208" s="219" t="s">
        <v>47</v>
      </c>
      <c r="BM208" s="219" t="s">
        <v>48</v>
      </c>
      <c r="BN208" s="219" t="s">
        <v>49</v>
      </c>
      <c r="BO208" s="219" t="s">
        <v>50</v>
      </c>
      <c r="BP208" s="219" t="s">
        <v>177</v>
      </c>
      <c r="BQ208" s="219" t="s">
        <v>52</v>
      </c>
      <c r="BR208" s="219" t="s">
        <v>53</v>
      </c>
      <c r="BS208" s="219" t="s">
        <v>54</v>
      </c>
      <c r="BV208" s="219" t="s">
        <v>43</v>
      </c>
      <c r="BW208" s="219" t="s">
        <v>44</v>
      </c>
      <c r="BX208" s="219" t="s">
        <v>45</v>
      </c>
      <c r="BY208" s="219" t="s">
        <v>46</v>
      </c>
      <c r="BZ208" s="219" t="s">
        <v>47</v>
      </c>
      <c r="CA208" s="219" t="s">
        <v>48</v>
      </c>
      <c r="CB208" s="219" t="s">
        <v>49</v>
      </c>
      <c r="CC208" s="219" t="s">
        <v>50</v>
      </c>
      <c r="CD208" s="219" t="s">
        <v>177</v>
      </c>
      <c r="CE208" s="219" t="s">
        <v>52</v>
      </c>
      <c r="CF208" s="219" t="s">
        <v>53</v>
      </c>
      <c r="CG208" s="219" t="s">
        <v>54</v>
      </c>
    </row>
    <row r="209" spans="1:85" x14ac:dyDescent="0.25">
      <c r="A209" t="str">
        <f>+C170</f>
        <v>PREMIUM</v>
      </c>
      <c r="B209" t="s">
        <v>99</v>
      </c>
      <c r="C209" s="2" t="s">
        <v>178</v>
      </c>
      <c r="D209" s="220">
        <f t="shared" ref="D209:D217" si="511">+IFERROR((D173*R173+D191*R191)/(R191+R173),0)</f>
        <v>0</v>
      </c>
      <c r="E209" s="220">
        <f t="shared" ref="E209:E217" si="512">+IFERROR((E173*S173+E191*S191)/(S191+S173),0)</f>
        <v>0</v>
      </c>
      <c r="F209" s="220">
        <f t="shared" ref="F209:F217" si="513">+IFERROR((F173*T173+F191*T191)/(T191+T173),0)</f>
        <v>0</v>
      </c>
      <c r="G209" s="220">
        <f t="shared" ref="G209:G217" si="514">+IFERROR((G173*U173+G191*U191)/(U191+U173),0)</f>
        <v>37.524000000000008</v>
      </c>
      <c r="H209" s="220">
        <f t="shared" ref="H209:H217" si="515">+IFERROR((H173*V173+H191*V191)/(V191+V173),0)</f>
        <v>42.030400000000007</v>
      </c>
      <c r="I209" s="220">
        <f t="shared" ref="I209:I217" si="516">+IFERROR((I173*W173+I191*W191)/(W191+W173),0)</f>
        <v>42.200800000000008</v>
      </c>
      <c r="J209" s="220">
        <f t="shared" ref="J209:J217" si="517">+IFERROR((J173*X173+J191*X191)/(X191+X173),0)</f>
        <v>25.529999999999998</v>
      </c>
      <c r="K209" s="220">
        <f t="shared" ref="K209:K217" si="518">+IFERROR((K173*Y173+K191*Y191)/(Y191+Y173),0)</f>
        <v>18.34</v>
      </c>
      <c r="L209" s="220">
        <f t="shared" ref="L209:L217" si="519">+IFERROR((L173*Z173+L191*Z191)/(Z191+Z173),0)</f>
        <v>48.92296298297569</v>
      </c>
      <c r="M209" s="220">
        <f t="shared" ref="M209:M217" si="520">+IFERROR((M173*AA173+M191*AA191)/(AA191+AA173),0)</f>
        <v>42.629198853826658</v>
      </c>
      <c r="N209" s="220">
        <f t="shared" ref="N209:N217" si="521">+IFERROR((N173*AB173+N191*AB191)/(AB191+AB173),0)</f>
        <v>39.50849372791216</v>
      </c>
      <c r="O209" s="220">
        <f t="shared" ref="O209:O217" si="522">+IFERROR((O173*AC173+O191*AC191)/(AC191+AC173),0)</f>
        <v>0</v>
      </c>
      <c r="Q209" s="2" t="s">
        <v>178</v>
      </c>
      <c r="R209" s="221">
        <f t="shared" ref="R209:AC209" si="523">+R191+R173</f>
        <v>0</v>
      </c>
      <c r="S209" s="221">
        <f t="shared" si="523"/>
        <v>0</v>
      </c>
      <c r="T209" s="221">
        <f t="shared" si="523"/>
        <v>0</v>
      </c>
      <c r="U209" s="221">
        <f t="shared" si="523"/>
        <v>530.95500000000004</v>
      </c>
      <c r="V209" s="221">
        <f t="shared" si="523"/>
        <v>494</v>
      </c>
      <c r="W209" s="221">
        <f t="shared" si="523"/>
        <v>427.5</v>
      </c>
      <c r="X209" s="221">
        <f t="shared" si="523"/>
        <v>367.08</v>
      </c>
      <c r="Y209" s="221">
        <f t="shared" si="523"/>
        <v>183.54</v>
      </c>
      <c r="Z209" s="221">
        <f t="shared" si="523"/>
        <v>12.988335137439243</v>
      </c>
      <c r="AA209" s="221">
        <f t="shared" si="523"/>
        <v>38.984977388696983</v>
      </c>
      <c r="AB209" s="221">
        <f t="shared" si="523"/>
        <v>21.880082635136379</v>
      </c>
      <c r="AC209" s="221">
        <f t="shared" si="523"/>
        <v>0</v>
      </c>
      <c r="AE209" s="2" t="s">
        <v>178</v>
      </c>
      <c r="AF209" s="220">
        <f t="shared" ref="AF209:AQ213" si="524">+D209</f>
        <v>0</v>
      </c>
      <c r="AG209" s="220">
        <f t="shared" si="524"/>
        <v>0</v>
      </c>
      <c r="AH209" s="220">
        <f t="shared" si="524"/>
        <v>0</v>
      </c>
      <c r="AI209" s="220">
        <f t="shared" si="524"/>
        <v>37.524000000000008</v>
      </c>
      <c r="AJ209" s="220">
        <f t="shared" si="524"/>
        <v>42.030400000000007</v>
      </c>
      <c r="AK209" s="220">
        <f t="shared" si="524"/>
        <v>42.200800000000008</v>
      </c>
      <c r="AL209" s="220">
        <f t="shared" si="524"/>
        <v>25.529999999999998</v>
      </c>
      <c r="AM209" s="220">
        <f t="shared" si="524"/>
        <v>18.34</v>
      </c>
      <c r="AN209" s="220">
        <f t="shared" si="524"/>
        <v>48.92296298297569</v>
      </c>
      <c r="AO209" s="220">
        <f t="shared" si="524"/>
        <v>42.629198853826658</v>
      </c>
      <c r="AP209" s="220">
        <f t="shared" si="524"/>
        <v>39.50849372791216</v>
      </c>
      <c r="AQ209" s="220">
        <f t="shared" si="524"/>
        <v>0</v>
      </c>
      <c r="AS209" s="2" t="s">
        <v>178</v>
      </c>
      <c r="AT209" s="220">
        <f t="shared" ref="AT209:BE213" si="525">+R209</f>
        <v>0</v>
      </c>
      <c r="AU209" s="220">
        <f t="shared" si="525"/>
        <v>0</v>
      </c>
      <c r="AV209" s="220">
        <f t="shared" si="525"/>
        <v>0</v>
      </c>
      <c r="AW209" s="220">
        <f t="shared" si="525"/>
        <v>530.95500000000004</v>
      </c>
      <c r="AX209" s="220">
        <f t="shared" si="525"/>
        <v>494</v>
      </c>
      <c r="AY209" s="220">
        <f t="shared" si="525"/>
        <v>427.5</v>
      </c>
      <c r="AZ209" s="220">
        <f t="shared" si="525"/>
        <v>367.08</v>
      </c>
      <c r="BA209" s="220">
        <f t="shared" si="525"/>
        <v>183.54</v>
      </c>
      <c r="BB209" s="220">
        <f t="shared" si="525"/>
        <v>12.988335137439243</v>
      </c>
      <c r="BC209" s="220">
        <f t="shared" si="525"/>
        <v>38.984977388696983</v>
      </c>
      <c r="BD209" s="220">
        <f t="shared" si="525"/>
        <v>21.880082635136379</v>
      </c>
      <c r="BE209" s="220">
        <f t="shared" si="525"/>
        <v>0</v>
      </c>
      <c r="BG209" s="2" t="s">
        <v>178</v>
      </c>
      <c r="BH209" s="220">
        <f>+D209</f>
        <v>0</v>
      </c>
      <c r="BI209" s="220">
        <f t="shared" ref="BI209:BI214" si="526">+E209</f>
        <v>0</v>
      </c>
      <c r="BJ209" s="220">
        <f t="shared" ref="BJ209:BJ214" si="527">+F209</f>
        <v>0</v>
      </c>
      <c r="BK209" s="220">
        <f t="shared" ref="BK209:BK214" si="528">+G209</f>
        <v>37.524000000000008</v>
      </c>
      <c r="BL209" s="220">
        <f t="shared" ref="BL209:BL214" si="529">+H209</f>
        <v>42.030400000000007</v>
      </c>
      <c r="BM209" s="220">
        <f t="shared" ref="BM209:BM214" si="530">+I209</f>
        <v>42.200800000000008</v>
      </c>
      <c r="BN209" s="220">
        <f t="shared" ref="BN209:BN214" si="531">+J209</f>
        <v>25.529999999999998</v>
      </c>
      <c r="BO209" s="220">
        <f t="shared" ref="BO209:BO214" si="532">+K209</f>
        <v>18.34</v>
      </c>
      <c r="BP209" s="220">
        <f t="shared" ref="BP209:BP214" si="533">+L209</f>
        <v>48.92296298297569</v>
      </c>
      <c r="BQ209" s="220">
        <f t="shared" ref="BQ209:BQ214" si="534">+M209</f>
        <v>42.629198853826658</v>
      </c>
      <c r="BR209" s="220">
        <f t="shared" ref="BR209:BR214" si="535">+N209</f>
        <v>39.50849372791216</v>
      </c>
      <c r="BS209" s="220">
        <f t="shared" ref="BS209:BS214" si="536">+O209</f>
        <v>0</v>
      </c>
      <c r="BU209" s="2" t="s">
        <v>178</v>
      </c>
      <c r="BV209" s="220">
        <f>+R209</f>
        <v>0</v>
      </c>
      <c r="BW209" s="220">
        <f t="shared" ref="BW209:BW214" si="537">+S209</f>
        <v>0</v>
      </c>
      <c r="BX209" s="220">
        <f t="shared" ref="BX209:BX214" si="538">+T209</f>
        <v>0</v>
      </c>
      <c r="BY209" s="220">
        <f t="shared" ref="BY209:BY214" si="539">+U209</f>
        <v>530.95500000000004</v>
      </c>
      <c r="BZ209" s="220">
        <f t="shared" ref="BZ209:BZ214" si="540">+V209</f>
        <v>494</v>
      </c>
      <c r="CA209" s="220">
        <f t="shared" ref="CA209:CA214" si="541">+W209</f>
        <v>427.5</v>
      </c>
      <c r="CB209" s="220">
        <f t="shared" ref="CB209:CB214" si="542">+X209</f>
        <v>367.08</v>
      </c>
      <c r="CC209" s="220">
        <f t="shared" ref="CC209:CC214" si="543">+Y209</f>
        <v>183.54</v>
      </c>
      <c r="CD209" s="220">
        <f t="shared" ref="CD209:CD214" si="544">+Z209</f>
        <v>12.988335137439243</v>
      </c>
      <c r="CE209" s="220">
        <f t="shared" ref="CE209:CE214" si="545">+AA209</f>
        <v>38.984977388696983</v>
      </c>
      <c r="CF209" s="220">
        <f t="shared" ref="CF209:CF214" si="546">+AB209</f>
        <v>21.880082635136379</v>
      </c>
      <c r="CG209" s="220">
        <f t="shared" ref="CG209:CG214" si="547">+AC209</f>
        <v>0</v>
      </c>
    </row>
    <row r="210" spans="1:85" x14ac:dyDescent="0.25">
      <c r="A210" t="str">
        <f>+C170</f>
        <v>PREMIUM</v>
      </c>
      <c r="B210" t="s">
        <v>99</v>
      </c>
      <c r="C210" s="2" t="s">
        <v>179</v>
      </c>
      <c r="D210" s="220">
        <f t="shared" si="511"/>
        <v>0</v>
      </c>
      <c r="E210" s="220">
        <f t="shared" si="512"/>
        <v>0</v>
      </c>
      <c r="F210" s="220">
        <f t="shared" si="513"/>
        <v>25.924999999999997</v>
      </c>
      <c r="G210" s="220">
        <f t="shared" si="514"/>
        <v>36.984999999999999</v>
      </c>
      <c r="H210" s="220">
        <f t="shared" si="515"/>
        <v>43.948800000000013</v>
      </c>
      <c r="I210" s="220">
        <f t="shared" si="516"/>
        <v>39.654199999999996</v>
      </c>
      <c r="J210" s="220">
        <f t="shared" si="517"/>
        <v>23.28</v>
      </c>
      <c r="K210" s="220">
        <f t="shared" si="518"/>
        <v>18.100000000000001</v>
      </c>
      <c r="L210" s="220">
        <f t="shared" si="519"/>
        <v>43.067261522733048</v>
      </c>
      <c r="M210" s="220">
        <f t="shared" si="520"/>
        <v>35.525641109965903</v>
      </c>
      <c r="N210" s="220">
        <f t="shared" si="521"/>
        <v>39.280754848931423</v>
      </c>
      <c r="O210" s="220">
        <f t="shared" si="522"/>
        <v>0</v>
      </c>
      <c r="Q210" s="2" t="s">
        <v>179</v>
      </c>
      <c r="R210" s="221">
        <f t="shared" ref="R210:AC210" si="548">+R192+R174</f>
        <v>0</v>
      </c>
      <c r="S210" s="221">
        <f t="shared" si="548"/>
        <v>0</v>
      </c>
      <c r="T210" s="221">
        <f t="shared" si="548"/>
        <v>286.31987499999997</v>
      </c>
      <c r="U210" s="221">
        <f t="shared" si="548"/>
        <v>516.98250000000007</v>
      </c>
      <c r="V210" s="221">
        <f t="shared" si="548"/>
        <v>481</v>
      </c>
      <c r="W210" s="221">
        <f t="shared" si="548"/>
        <v>366.30000000000007</v>
      </c>
      <c r="X210" s="221">
        <f t="shared" si="548"/>
        <v>367.08</v>
      </c>
      <c r="Y210" s="221">
        <f t="shared" si="548"/>
        <v>192.28</v>
      </c>
      <c r="Z210" s="221">
        <f t="shared" si="548"/>
        <v>12.988335137439243</v>
      </c>
      <c r="AA210" s="221">
        <f t="shared" si="548"/>
        <v>38.984977388696983</v>
      </c>
      <c r="AB210" s="221">
        <f t="shared" si="548"/>
        <v>21.880082635136379</v>
      </c>
      <c r="AC210" s="221">
        <f t="shared" si="548"/>
        <v>0</v>
      </c>
      <c r="AE210" s="2" t="s">
        <v>179</v>
      </c>
      <c r="AF210" s="220">
        <f t="shared" si="524"/>
        <v>0</v>
      </c>
      <c r="AG210" s="220">
        <f t="shared" si="524"/>
        <v>0</v>
      </c>
      <c r="AH210" s="220">
        <f t="shared" si="524"/>
        <v>25.924999999999997</v>
      </c>
      <c r="AI210" s="220">
        <f t="shared" si="524"/>
        <v>36.984999999999999</v>
      </c>
      <c r="AJ210" s="220">
        <f t="shared" si="524"/>
        <v>43.948800000000013</v>
      </c>
      <c r="AK210" s="220">
        <f t="shared" si="524"/>
        <v>39.654199999999996</v>
      </c>
      <c r="AL210" s="220">
        <f t="shared" si="524"/>
        <v>23.28</v>
      </c>
      <c r="AM210" s="220">
        <f t="shared" si="524"/>
        <v>18.100000000000001</v>
      </c>
      <c r="AN210" s="220">
        <f t="shared" si="524"/>
        <v>43.067261522733048</v>
      </c>
      <c r="AO210" s="220">
        <f t="shared" si="524"/>
        <v>35.525641109965903</v>
      </c>
      <c r="AP210" s="220">
        <f t="shared" si="524"/>
        <v>39.280754848931423</v>
      </c>
      <c r="AQ210" s="220">
        <f t="shared" si="524"/>
        <v>0</v>
      </c>
      <c r="AS210" s="2" t="s">
        <v>179</v>
      </c>
      <c r="AT210" s="220">
        <f t="shared" si="525"/>
        <v>0</v>
      </c>
      <c r="AU210" s="220">
        <f t="shared" si="525"/>
        <v>0</v>
      </c>
      <c r="AV210" s="220">
        <f t="shared" si="525"/>
        <v>286.31987499999997</v>
      </c>
      <c r="AW210" s="220">
        <f t="shared" si="525"/>
        <v>516.98250000000007</v>
      </c>
      <c r="AX210" s="220">
        <f t="shared" si="525"/>
        <v>481</v>
      </c>
      <c r="AY210" s="220">
        <f t="shared" si="525"/>
        <v>366.30000000000007</v>
      </c>
      <c r="AZ210" s="220">
        <f t="shared" si="525"/>
        <v>367.08</v>
      </c>
      <c r="BA210" s="220">
        <f t="shared" si="525"/>
        <v>192.28</v>
      </c>
      <c r="BB210" s="220">
        <f t="shared" si="525"/>
        <v>12.988335137439243</v>
      </c>
      <c r="BC210" s="220">
        <f t="shared" si="525"/>
        <v>38.984977388696983</v>
      </c>
      <c r="BD210" s="220">
        <f t="shared" si="525"/>
        <v>21.880082635136379</v>
      </c>
      <c r="BE210" s="220">
        <f t="shared" si="525"/>
        <v>0</v>
      </c>
      <c r="BG210" s="2" t="s">
        <v>179</v>
      </c>
      <c r="BH210" s="220">
        <f t="shared" ref="BH210:BH214" si="549">+D210</f>
        <v>0</v>
      </c>
      <c r="BI210" s="220">
        <f t="shared" si="526"/>
        <v>0</v>
      </c>
      <c r="BJ210" s="220">
        <f t="shared" si="527"/>
        <v>25.924999999999997</v>
      </c>
      <c r="BK210" s="220">
        <f t="shared" si="528"/>
        <v>36.984999999999999</v>
      </c>
      <c r="BL210" s="220">
        <f t="shared" si="529"/>
        <v>43.948800000000013</v>
      </c>
      <c r="BM210" s="220">
        <f t="shared" si="530"/>
        <v>39.654199999999996</v>
      </c>
      <c r="BN210" s="220">
        <f t="shared" si="531"/>
        <v>23.28</v>
      </c>
      <c r="BO210" s="220">
        <f t="shared" si="532"/>
        <v>18.100000000000001</v>
      </c>
      <c r="BP210" s="220">
        <f t="shared" si="533"/>
        <v>43.067261522733048</v>
      </c>
      <c r="BQ210" s="220">
        <f t="shared" si="534"/>
        <v>35.525641109965903</v>
      </c>
      <c r="BR210" s="220">
        <f t="shared" si="535"/>
        <v>39.280754848931423</v>
      </c>
      <c r="BS210" s="220">
        <f t="shared" si="536"/>
        <v>0</v>
      </c>
      <c r="BU210" s="2" t="s">
        <v>179</v>
      </c>
      <c r="BV210" s="220">
        <f t="shared" ref="BV210:BV214" si="550">+R210</f>
        <v>0</v>
      </c>
      <c r="BW210" s="220">
        <f t="shared" si="537"/>
        <v>0</v>
      </c>
      <c r="BX210" s="220">
        <f t="shared" si="538"/>
        <v>286.31987499999997</v>
      </c>
      <c r="BY210" s="220">
        <f t="shared" si="539"/>
        <v>516.98250000000007</v>
      </c>
      <c r="BZ210" s="220">
        <f t="shared" si="540"/>
        <v>481</v>
      </c>
      <c r="CA210" s="220">
        <f t="shared" si="541"/>
        <v>366.30000000000007</v>
      </c>
      <c r="CB210" s="220">
        <f t="shared" si="542"/>
        <v>367.08</v>
      </c>
      <c r="CC210" s="220">
        <f t="shared" si="543"/>
        <v>192.28</v>
      </c>
      <c r="CD210" s="220">
        <f t="shared" si="544"/>
        <v>12.988335137439243</v>
      </c>
      <c r="CE210" s="220">
        <f t="shared" si="545"/>
        <v>38.984977388696983</v>
      </c>
      <c r="CF210" s="220">
        <f t="shared" si="546"/>
        <v>21.880082635136379</v>
      </c>
      <c r="CG210" s="220">
        <f t="shared" si="547"/>
        <v>0</v>
      </c>
    </row>
    <row r="211" spans="1:85" x14ac:dyDescent="0.25">
      <c r="A211" t="str">
        <f>+C170</f>
        <v>PREMIUM</v>
      </c>
      <c r="B211" t="s">
        <v>99</v>
      </c>
      <c r="C211" s="2" t="s">
        <v>180</v>
      </c>
      <c r="D211" s="220">
        <f t="shared" si="511"/>
        <v>0</v>
      </c>
      <c r="E211" s="220">
        <f t="shared" si="512"/>
        <v>0</v>
      </c>
      <c r="F211" s="220">
        <f t="shared" si="513"/>
        <v>0</v>
      </c>
      <c r="G211" s="220">
        <f t="shared" si="514"/>
        <v>30.174999999999997</v>
      </c>
      <c r="H211" s="220">
        <f t="shared" si="515"/>
        <v>33.920800000000007</v>
      </c>
      <c r="I211" s="220">
        <f t="shared" si="516"/>
        <v>31.217250000000003</v>
      </c>
      <c r="J211" s="220">
        <f t="shared" si="517"/>
        <v>22.702000000000002</v>
      </c>
      <c r="K211" s="220">
        <f t="shared" si="518"/>
        <v>20.590000000000003</v>
      </c>
      <c r="L211" s="220">
        <f t="shared" si="519"/>
        <v>31.841378668020727</v>
      </c>
      <c r="M211" s="220">
        <f t="shared" si="520"/>
        <v>33.442199897779346</v>
      </c>
      <c r="N211" s="220">
        <f t="shared" si="521"/>
        <v>31.659566172986612</v>
      </c>
      <c r="O211" s="220">
        <f t="shared" si="522"/>
        <v>0</v>
      </c>
      <c r="Q211" s="2" t="s">
        <v>180</v>
      </c>
      <c r="R211" s="221">
        <f t="shared" ref="R211:AC211" si="551">+R193+R175</f>
        <v>0</v>
      </c>
      <c r="S211" s="221">
        <f t="shared" si="551"/>
        <v>0</v>
      </c>
      <c r="T211" s="221">
        <f t="shared" si="551"/>
        <v>0</v>
      </c>
      <c r="U211" s="221">
        <f t="shared" si="551"/>
        <v>155.25</v>
      </c>
      <c r="V211" s="221">
        <f t="shared" si="551"/>
        <v>150</v>
      </c>
      <c r="W211" s="221">
        <f t="shared" si="551"/>
        <v>135</v>
      </c>
      <c r="X211" s="221">
        <f t="shared" si="551"/>
        <v>306.36</v>
      </c>
      <c r="Y211" s="221">
        <f t="shared" si="551"/>
        <v>173.88</v>
      </c>
      <c r="Z211" s="221">
        <f t="shared" si="551"/>
        <v>6.1523692756291153</v>
      </c>
      <c r="AA211" s="221">
        <f t="shared" si="551"/>
        <v>18.466568236751204</v>
      </c>
      <c r="AB211" s="221">
        <f t="shared" si="551"/>
        <v>10.364249669275127</v>
      </c>
      <c r="AC211" s="221">
        <f t="shared" si="551"/>
        <v>0</v>
      </c>
      <c r="AE211" s="2" t="s">
        <v>180</v>
      </c>
      <c r="AF211" s="220">
        <f t="shared" si="524"/>
        <v>0</v>
      </c>
      <c r="AG211" s="220">
        <f t="shared" si="524"/>
        <v>0</v>
      </c>
      <c r="AH211" s="220">
        <f t="shared" si="524"/>
        <v>0</v>
      </c>
      <c r="AI211" s="220">
        <f t="shared" si="524"/>
        <v>30.174999999999997</v>
      </c>
      <c r="AJ211" s="220">
        <f t="shared" si="524"/>
        <v>33.920800000000007</v>
      </c>
      <c r="AK211" s="220">
        <f t="shared" si="524"/>
        <v>31.217250000000003</v>
      </c>
      <c r="AL211" s="220">
        <f t="shared" si="524"/>
        <v>22.702000000000002</v>
      </c>
      <c r="AM211" s="220">
        <f t="shared" si="524"/>
        <v>20.590000000000003</v>
      </c>
      <c r="AN211" s="220">
        <f t="shared" si="524"/>
        <v>31.841378668020727</v>
      </c>
      <c r="AO211" s="220">
        <f t="shared" si="524"/>
        <v>33.442199897779346</v>
      </c>
      <c r="AP211" s="220">
        <f t="shared" si="524"/>
        <v>31.659566172986612</v>
      </c>
      <c r="AQ211" s="220">
        <f t="shared" si="524"/>
        <v>0</v>
      </c>
      <c r="AS211" s="2" t="s">
        <v>180</v>
      </c>
      <c r="AT211" s="220">
        <f t="shared" si="525"/>
        <v>0</v>
      </c>
      <c r="AU211" s="220">
        <f t="shared" si="525"/>
        <v>0</v>
      </c>
      <c r="AV211" s="220">
        <f t="shared" si="525"/>
        <v>0</v>
      </c>
      <c r="AW211" s="220">
        <f t="shared" si="525"/>
        <v>155.25</v>
      </c>
      <c r="AX211" s="220">
        <f t="shared" si="525"/>
        <v>150</v>
      </c>
      <c r="AY211" s="220">
        <f t="shared" si="525"/>
        <v>135</v>
      </c>
      <c r="AZ211" s="220">
        <f t="shared" si="525"/>
        <v>306.36</v>
      </c>
      <c r="BA211" s="220">
        <f t="shared" si="525"/>
        <v>173.88</v>
      </c>
      <c r="BB211" s="220">
        <f t="shared" si="525"/>
        <v>6.1523692756291153</v>
      </c>
      <c r="BC211" s="220">
        <f t="shared" si="525"/>
        <v>18.466568236751204</v>
      </c>
      <c r="BD211" s="220">
        <f t="shared" si="525"/>
        <v>10.364249669275127</v>
      </c>
      <c r="BE211" s="220">
        <f t="shared" si="525"/>
        <v>0</v>
      </c>
      <c r="BG211" s="2" t="s">
        <v>180</v>
      </c>
      <c r="BH211" s="220">
        <f t="shared" si="549"/>
        <v>0</v>
      </c>
      <c r="BI211" s="220">
        <f t="shared" si="526"/>
        <v>0</v>
      </c>
      <c r="BJ211" s="220">
        <f t="shared" si="527"/>
        <v>0</v>
      </c>
      <c r="BK211" s="220">
        <f t="shared" si="528"/>
        <v>30.174999999999997</v>
      </c>
      <c r="BL211" s="220">
        <f t="shared" si="529"/>
        <v>33.920800000000007</v>
      </c>
      <c r="BM211" s="220">
        <f t="shared" si="530"/>
        <v>31.217250000000003</v>
      </c>
      <c r="BN211" s="220">
        <f t="shared" si="531"/>
        <v>22.702000000000002</v>
      </c>
      <c r="BO211" s="220">
        <f t="shared" si="532"/>
        <v>20.590000000000003</v>
      </c>
      <c r="BP211" s="220">
        <f t="shared" si="533"/>
        <v>31.841378668020727</v>
      </c>
      <c r="BQ211" s="220">
        <f t="shared" si="534"/>
        <v>33.442199897779346</v>
      </c>
      <c r="BR211" s="220">
        <f t="shared" si="535"/>
        <v>31.659566172986612</v>
      </c>
      <c r="BS211" s="220">
        <f t="shared" si="536"/>
        <v>0</v>
      </c>
      <c r="BU211" s="2" t="s">
        <v>180</v>
      </c>
      <c r="BV211" s="220">
        <f t="shared" si="550"/>
        <v>0</v>
      </c>
      <c r="BW211" s="220">
        <f t="shared" si="537"/>
        <v>0</v>
      </c>
      <c r="BX211" s="220">
        <f t="shared" si="538"/>
        <v>0</v>
      </c>
      <c r="BY211" s="220">
        <f t="shared" si="539"/>
        <v>155.25</v>
      </c>
      <c r="BZ211" s="220">
        <f t="shared" si="540"/>
        <v>150</v>
      </c>
      <c r="CA211" s="220">
        <f t="shared" si="541"/>
        <v>135</v>
      </c>
      <c r="CB211" s="220">
        <f t="shared" si="542"/>
        <v>306.36</v>
      </c>
      <c r="CC211" s="220">
        <f t="shared" si="543"/>
        <v>173.88</v>
      </c>
      <c r="CD211" s="220">
        <f t="shared" si="544"/>
        <v>6.1523692756291153</v>
      </c>
      <c r="CE211" s="220">
        <f t="shared" si="545"/>
        <v>18.466568236751204</v>
      </c>
      <c r="CF211" s="220">
        <f t="shared" si="546"/>
        <v>10.364249669275127</v>
      </c>
      <c r="CG211" s="220">
        <f t="shared" si="547"/>
        <v>0</v>
      </c>
    </row>
    <row r="212" spans="1:85" x14ac:dyDescent="0.25">
      <c r="A212" t="str">
        <f>+C170</f>
        <v>PREMIUM</v>
      </c>
      <c r="B212" t="s">
        <v>99</v>
      </c>
      <c r="C212" s="2" t="s">
        <v>181</v>
      </c>
      <c r="D212" s="220">
        <f t="shared" si="511"/>
        <v>0</v>
      </c>
      <c r="E212" s="220">
        <f t="shared" si="512"/>
        <v>0</v>
      </c>
      <c r="F212" s="220">
        <f t="shared" si="513"/>
        <v>0</v>
      </c>
      <c r="G212" s="220">
        <f t="shared" si="514"/>
        <v>35.942999999999998</v>
      </c>
      <c r="H212" s="220">
        <f t="shared" si="515"/>
        <v>41.087550000000007</v>
      </c>
      <c r="I212" s="220">
        <f t="shared" si="516"/>
        <v>36.012990000000002</v>
      </c>
      <c r="J212" s="220">
        <f t="shared" si="517"/>
        <v>27.330000000000005</v>
      </c>
      <c r="K212" s="220">
        <f t="shared" si="518"/>
        <v>22.05</v>
      </c>
      <c r="L212" s="220">
        <f t="shared" si="519"/>
        <v>34.142799976452487</v>
      </c>
      <c r="M212" s="220">
        <f t="shared" si="520"/>
        <v>37.276570850491176</v>
      </c>
      <c r="N212" s="220">
        <f t="shared" si="521"/>
        <v>34.547709205013632</v>
      </c>
      <c r="O212" s="220">
        <f t="shared" si="522"/>
        <v>0</v>
      </c>
      <c r="Q212" s="2" t="s">
        <v>181</v>
      </c>
      <c r="R212" s="221">
        <f t="shared" ref="R212:AC212" si="552">+R194+R176</f>
        <v>0</v>
      </c>
      <c r="S212" s="221">
        <f t="shared" si="552"/>
        <v>0</v>
      </c>
      <c r="T212" s="221">
        <f t="shared" si="552"/>
        <v>0</v>
      </c>
      <c r="U212" s="221">
        <f t="shared" si="552"/>
        <v>516.98250000000007</v>
      </c>
      <c r="V212" s="221">
        <f t="shared" si="552"/>
        <v>499.50000000000006</v>
      </c>
      <c r="W212" s="221">
        <f t="shared" si="552"/>
        <v>416.25</v>
      </c>
      <c r="X212" s="221">
        <f t="shared" si="552"/>
        <v>367.08</v>
      </c>
      <c r="Y212" s="221">
        <f t="shared" si="552"/>
        <v>183.54</v>
      </c>
      <c r="Z212" s="221">
        <f t="shared" si="552"/>
        <v>12.988335137439243</v>
      </c>
      <c r="AA212" s="221">
        <f t="shared" si="552"/>
        <v>38.984977388696983</v>
      </c>
      <c r="AB212" s="221">
        <f t="shared" si="552"/>
        <v>21.880082635136379</v>
      </c>
      <c r="AC212" s="221">
        <f t="shared" si="552"/>
        <v>0</v>
      </c>
      <c r="AE212" s="2" t="s">
        <v>181</v>
      </c>
      <c r="AF212" s="220">
        <f t="shared" si="524"/>
        <v>0</v>
      </c>
      <c r="AG212" s="220">
        <f t="shared" si="524"/>
        <v>0</v>
      </c>
      <c r="AH212" s="220">
        <f t="shared" si="524"/>
        <v>0</v>
      </c>
      <c r="AI212" s="220">
        <f t="shared" si="524"/>
        <v>35.942999999999998</v>
      </c>
      <c r="AJ212" s="220">
        <f t="shared" si="524"/>
        <v>41.087550000000007</v>
      </c>
      <c r="AK212" s="220">
        <f t="shared" si="524"/>
        <v>36.012990000000002</v>
      </c>
      <c r="AL212" s="220">
        <f t="shared" si="524"/>
        <v>27.330000000000005</v>
      </c>
      <c r="AM212" s="220">
        <f t="shared" si="524"/>
        <v>22.05</v>
      </c>
      <c r="AN212" s="220">
        <f t="shared" si="524"/>
        <v>34.142799976452487</v>
      </c>
      <c r="AO212" s="220">
        <f t="shared" si="524"/>
        <v>37.276570850491176</v>
      </c>
      <c r="AP212" s="220">
        <f t="shared" si="524"/>
        <v>34.547709205013632</v>
      </c>
      <c r="AQ212" s="220">
        <f t="shared" si="524"/>
        <v>0</v>
      </c>
      <c r="AS212" s="2" t="s">
        <v>181</v>
      </c>
      <c r="AT212" s="220">
        <f t="shared" si="525"/>
        <v>0</v>
      </c>
      <c r="AU212" s="220">
        <f t="shared" si="525"/>
        <v>0</v>
      </c>
      <c r="AV212" s="220">
        <f t="shared" si="525"/>
        <v>0</v>
      </c>
      <c r="AW212" s="220">
        <f t="shared" si="525"/>
        <v>516.98250000000007</v>
      </c>
      <c r="AX212" s="220">
        <f t="shared" si="525"/>
        <v>499.50000000000006</v>
      </c>
      <c r="AY212" s="220">
        <f t="shared" si="525"/>
        <v>416.25</v>
      </c>
      <c r="AZ212" s="220">
        <f t="shared" si="525"/>
        <v>367.08</v>
      </c>
      <c r="BA212" s="220">
        <f t="shared" si="525"/>
        <v>183.54</v>
      </c>
      <c r="BB212" s="220">
        <f t="shared" si="525"/>
        <v>12.988335137439243</v>
      </c>
      <c r="BC212" s="220">
        <f t="shared" si="525"/>
        <v>38.984977388696983</v>
      </c>
      <c r="BD212" s="220">
        <f t="shared" si="525"/>
        <v>21.880082635136379</v>
      </c>
      <c r="BE212" s="220">
        <f t="shared" si="525"/>
        <v>0</v>
      </c>
      <c r="BG212" s="2" t="s">
        <v>181</v>
      </c>
      <c r="BH212" s="220">
        <f t="shared" si="549"/>
        <v>0</v>
      </c>
      <c r="BI212" s="220">
        <f t="shared" si="526"/>
        <v>0</v>
      </c>
      <c r="BJ212" s="220">
        <f t="shared" si="527"/>
        <v>0</v>
      </c>
      <c r="BK212" s="220">
        <f t="shared" si="528"/>
        <v>35.942999999999998</v>
      </c>
      <c r="BL212" s="220">
        <f t="shared" si="529"/>
        <v>41.087550000000007</v>
      </c>
      <c r="BM212" s="220">
        <f t="shared" si="530"/>
        <v>36.012990000000002</v>
      </c>
      <c r="BN212" s="220">
        <f t="shared" si="531"/>
        <v>27.330000000000005</v>
      </c>
      <c r="BO212" s="220">
        <f t="shared" si="532"/>
        <v>22.05</v>
      </c>
      <c r="BP212" s="220">
        <f t="shared" si="533"/>
        <v>34.142799976452487</v>
      </c>
      <c r="BQ212" s="220">
        <f t="shared" si="534"/>
        <v>37.276570850491176</v>
      </c>
      <c r="BR212" s="220">
        <f t="shared" si="535"/>
        <v>34.547709205013632</v>
      </c>
      <c r="BS212" s="220">
        <f t="shared" si="536"/>
        <v>0</v>
      </c>
      <c r="BU212" s="2" t="s">
        <v>181</v>
      </c>
      <c r="BV212" s="220">
        <f t="shared" si="550"/>
        <v>0</v>
      </c>
      <c r="BW212" s="220">
        <f t="shared" si="537"/>
        <v>0</v>
      </c>
      <c r="BX212" s="220">
        <f t="shared" si="538"/>
        <v>0</v>
      </c>
      <c r="BY212" s="220">
        <f t="shared" si="539"/>
        <v>516.98250000000007</v>
      </c>
      <c r="BZ212" s="220">
        <f t="shared" si="540"/>
        <v>499.50000000000006</v>
      </c>
      <c r="CA212" s="220">
        <f t="shared" si="541"/>
        <v>416.25</v>
      </c>
      <c r="CB212" s="220">
        <f t="shared" si="542"/>
        <v>367.08</v>
      </c>
      <c r="CC212" s="220">
        <f t="shared" si="543"/>
        <v>183.54</v>
      </c>
      <c r="CD212" s="220">
        <f t="shared" si="544"/>
        <v>12.988335137439243</v>
      </c>
      <c r="CE212" s="220">
        <f t="shared" si="545"/>
        <v>38.984977388696983</v>
      </c>
      <c r="CF212" s="220">
        <f t="shared" si="546"/>
        <v>21.880082635136379</v>
      </c>
      <c r="CG212" s="220">
        <f t="shared" si="547"/>
        <v>0</v>
      </c>
    </row>
    <row r="213" spans="1:85" x14ac:dyDescent="0.25">
      <c r="A213" t="str">
        <f>+C170</f>
        <v>PREMIUM</v>
      </c>
      <c r="B213" t="s">
        <v>99</v>
      </c>
      <c r="C213" s="2" t="s">
        <v>182</v>
      </c>
      <c r="D213" s="220">
        <f t="shared" si="511"/>
        <v>0</v>
      </c>
      <c r="E213" s="220">
        <f t="shared" si="512"/>
        <v>0</v>
      </c>
      <c r="F213" s="220">
        <f t="shared" si="513"/>
        <v>19.142500000000002</v>
      </c>
      <c r="G213" s="220">
        <f t="shared" si="514"/>
        <v>28.006</v>
      </c>
      <c r="H213" s="220">
        <f t="shared" si="515"/>
        <v>33.245000000000005</v>
      </c>
      <c r="I213" s="220">
        <f t="shared" si="516"/>
        <v>29.836950000000002</v>
      </c>
      <c r="J213" s="220">
        <f t="shared" si="517"/>
        <v>18.581200000000003</v>
      </c>
      <c r="K213" s="220">
        <f t="shared" si="518"/>
        <v>17.830000000000002</v>
      </c>
      <c r="L213" s="220">
        <f t="shared" si="519"/>
        <v>30.004065467071754</v>
      </c>
      <c r="M213" s="220">
        <f t="shared" si="520"/>
        <v>31.390796505676775</v>
      </c>
      <c r="N213" s="220">
        <f t="shared" si="521"/>
        <v>29.092807751590424</v>
      </c>
      <c r="O213" s="220">
        <f t="shared" si="522"/>
        <v>0</v>
      </c>
      <c r="Q213" s="2" t="s">
        <v>182</v>
      </c>
      <c r="R213" s="221">
        <f t="shared" ref="R213:AC213" si="553">+R195+R177</f>
        <v>0</v>
      </c>
      <c r="S213" s="221">
        <f t="shared" si="553"/>
        <v>0</v>
      </c>
      <c r="T213" s="221">
        <f t="shared" si="553"/>
        <v>287.56799999999998</v>
      </c>
      <c r="U213" s="221">
        <f t="shared" si="553"/>
        <v>550.62</v>
      </c>
      <c r="V213" s="221">
        <f t="shared" si="553"/>
        <v>532</v>
      </c>
      <c r="W213" s="221">
        <f t="shared" si="553"/>
        <v>427.5</v>
      </c>
      <c r="X213" s="221">
        <f t="shared" si="553"/>
        <v>367.08</v>
      </c>
      <c r="Y213" s="221">
        <f t="shared" si="553"/>
        <v>183.54</v>
      </c>
      <c r="Z213" s="221">
        <f t="shared" si="553"/>
        <v>12.988335137439243</v>
      </c>
      <c r="AA213" s="221">
        <f t="shared" si="553"/>
        <v>38.984977388696983</v>
      </c>
      <c r="AB213" s="221">
        <f t="shared" si="553"/>
        <v>21.880082635136379</v>
      </c>
      <c r="AC213" s="221">
        <f t="shared" si="553"/>
        <v>0</v>
      </c>
      <c r="AE213" s="2" t="s">
        <v>182</v>
      </c>
      <c r="AF213" s="220">
        <f t="shared" si="524"/>
        <v>0</v>
      </c>
      <c r="AG213" s="220">
        <f t="shared" si="524"/>
        <v>0</v>
      </c>
      <c r="AH213" s="220">
        <f t="shared" si="524"/>
        <v>19.142500000000002</v>
      </c>
      <c r="AI213" s="220">
        <f t="shared" si="524"/>
        <v>28.006</v>
      </c>
      <c r="AJ213" s="220">
        <f t="shared" si="524"/>
        <v>33.245000000000005</v>
      </c>
      <c r="AK213" s="220">
        <f t="shared" si="524"/>
        <v>29.836950000000002</v>
      </c>
      <c r="AL213" s="220">
        <f t="shared" si="524"/>
        <v>18.581200000000003</v>
      </c>
      <c r="AM213" s="220">
        <f t="shared" si="524"/>
        <v>17.830000000000002</v>
      </c>
      <c r="AN213" s="220">
        <f t="shared" si="524"/>
        <v>30.004065467071754</v>
      </c>
      <c r="AO213" s="220">
        <f t="shared" si="524"/>
        <v>31.390796505676775</v>
      </c>
      <c r="AP213" s="220">
        <f t="shared" si="524"/>
        <v>29.092807751590424</v>
      </c>
      <c r="AQ213" s="220">
        <f t="shared" si="524"/>
        <v>0</v>
      </c>
      <c r="AS213" s="2" t="s">
        <v>182</v>
      </c>
      <c r="AT213" s="220">
        <f t="shared" si="525"/>
        <v>0</v>
      </c>
      <c r="AU213" s="220">
        <f t="shared" si="525"/>
        <v>0</v>
      </c>
      <c r="AV213" s="220">
        <f t="shared" si="525"/>
        <v>287.56799999999998</v>
      </c>
      <c r="AW213" s="220">
        <f t="shared" si="525"/>
        <v>550.62</v>
      </c>
      <c r="AX213" s="220">
        <f t="shared" si="525"/>
        <v>532</v>
      </c>
      <c r="AY213" s="220">
        <f t="shared" si="525"/>
        <v>427.5</v>
      </c>
      <c r="AZ213" s="220">
        <f t="shared" si="525"/>
        <v>367.08</v>
      </c>
      <c r="BA213" s="220">
        <f t="shared" si="525"/>
        <v>183.54</v>
      </c>
      <c r="BB213" s="220">
        <f t="shared" si="525"/>
        <v>12.988335137439243</v>
      </c>
      <c r="BC213" s="220">
        <f t="shared" si="525"/>
        <v>38.984977388696983</v>
      </c>
      <c r="BD213" s="220">
        <f t="shared" si="525"/>
        <v>21.880082635136379</v>
      </c>
      <c r="BE213" s="220">
        <f t="shared" si="525"/>
        <v>0</v>
      </c>
      <c r="BG213" s="2" t="s">
        <v>182</v>
      </c>
      <c r="BH213" s="220">
        <f t="shared" si="549"/>
        <v>0</v>
      </c>
      <c r="BI213" s="220">
        <f t="shared" si="526"/>
        <v>0</v>
      </c>
      <c r="BJ213" s="220">
        <f t="shared" si="527"/>
        <v>19.142500000000002</v>
      </c>
      <c r="BK213" s="220">
        <f t="shared" si="528"/>
        <v>28.006</v>
      </c>
      <c r="BL213" s="220">
        <f t="shared" si="529"/>
        <v>33.245000000000005</v>
      </c>
      <c r="BM213" s="220">
        <f t="shared" si="530"/>
        <v>29.836950000000002</v>
      </c>
      <c r="BN213" s="220">
        <f t="shared" si="531"/>
        <v>18.581200000000003</v>
      </c>
      <c r="BO213" s="220">
        <f t="shared" si="532"/>
        <v>17.830000000000002</v>
      </c>
      <c r="BP213" s="220">
        <f t="shared" si="533"/>
        <v>30.004065467071754</v>
      </c>
      <c r="BQ213" s="220">
        <f t="shared" si="534"/>
        <v>31.390796505676775</v>
      </c>
      <c r="BR213" s="220">
        <f t="shared" si="535"/>
        <v>29.092807751590424</v>
      </c>
      <c r="BS213" s="220">
        <f t="shared" si="536"/>
        <v>0</v>
      </c>
      <c r="BU213" s="2" t="s">
        <v>182</v>
      </c>
      <c r="BV213" s="220">
        <f t="shared" si="550"/>
        <v>0</v>
      </c>
      <c r="BW213" s="220">
        <f t="shared" si="537"/>
        <v>0</v>
      </c>
      <c r="BX213" s="220">
        <f t="shared" si="538"/>
        <v>287.56799999999998</v>
      </c>
      <c r="BY213" s="220">
        <f t="shared" si="539"/>
        <v>550.62</v>
      </c>
      <c r="BZ213" s="220">
        <f t="shared" si="540"/>
        <v>532</v>
      </c>
      <c r="CA213" s="220">
        <f t="shared" si="541"/>
        <v>427.5</v>
      </c>
      <c r="CB213" s="220">
        <f t="shared" si="542"/>
        <v>367.08</v>
      </c>
      <c r="CC213" s="220">
        <f t="shared" si="543"/>
        <v>183.54</v>
      </c>
      <c r="CD213" s="220">
        <f t="shared" si="544"/>
        <v>12.988335137439243</v>
      </c>
      <c r="CE213" s="220">
        <f t="shared" si="545"/>
        <v>38.984977388696983</v>
      </c>
      <c r="CF213" s="220">
        <f t="shared" si="546"/>
        <v>21.880082635136379</v>
      </c>
      <c r="CG213" s="220">
        <f t="shared" si="547"/>
        <v>0</v>
      </c>
    </row>
    <row r="214" spans="1:85" x14ac:dyDescent="0.25">
      <c r="A214" t="str">
        <f>+C170</f>
        <v>PREMIUM</v>
      </c>
      <c r="B214" t="s">
        <v>99</v>
      </c>
      <c r="C214" s="2" t="s">
        <v>183</v>
      </c>
      <c r="D214" s="220">
        <f t="shared" si="511"/>
        <v>10</v>
      </c>
      <c r="E214" s="220">
        <f t="shared" si="512"/>
        <v>16</v>
      </c>
      <c r="F214" s="220">
        <f t="shared" si="513"/>
        <v>17.119999999999997</v>
      </c>
      <c r="G214" s="220">
        <f t="shared" si="514"/>
        <v>26.028000000000002</v>
      </c>
      <c r="H214" s="220">
        <f t="shared" si="515"/>
        <v>29.129160000000006</v>
      </c>
      <c r="I214" s="220">
        <f t="shared" si="516"/>
        <v>26.399039999999999</v>
      </c>
      <c r="J214" s="220">
        <f t="shared" si="517"/>
        <v>0</v>
      </c>
      <c r="K214" s="220">
        <f t="shared" si="518"/>
        <v>0</v>
      </c>
      <c r="L214" s="220">
        <f t="shared" si="519"/>
        <v>19.692974561437126</v>
      </c>
      <c r="M214" s="220">
        <f t="shared" si="520"/>
        <v>25.12857784339197</v>
      </c>
      <c r="N214" s="220">
        <f t="shared" si="521"/>
        <v>26.250463163016104</v>
      </c>
      <c r="O214" s="220">
        <f t="shared" si="522"/>
        <v>0</v>
      </c>
      <c r="Q214" s="2" t="s">
        <v>183</v>
      </c>
      <c r="R214" s="221">
        <f t="shared" ref="R214:AC214" si="554">+R196+R178</f>
        <v>146.14499999999998</v>
      </c>
      <c r="S214" s="221">
        <f t="shared" si="554"/>
        <v>78.75</v>
      </c>
      <c r="T214" s="221">
        <f t="shared" si="554"/>
        <v>74.887500000000003</v>
      </c>
      <c r="U214" s="221">
        <f t="shared" si="554"/>
        <v>72.967500000000001</v>
      </c>
      <c r="V214" s="221">
        <f t="shared" si="554"/>
        <v>70.5</v>
      </c>
      <c r="W214" s="221">
        <f t="shared" si="554"/>
        <v>60.75</v>
      </c>
      <c r="X214" s="221">
        <f t="shared" si="554"/>
        <v>0</v>
      </c>
      <c r="Y214" s="221">
        <f t="shared" si="554"/>
        <v>0</v>
      </c>
      <c r="Z214" s="221">
        <f t="shared" si="554"/>
        <v>1.0253948792715193</v>
      </c>
      <c r="AA214" s="221">
        <f t="shared" si="554"/>
        <v>3.0777613727918673</v>
      </c>
      <c r="AB214" s="221">
        <f t="shared" si="554"/>
        <v>1.727374944879188</v>
      </c>
      <c r="AC214" s="221">
        <f t="shared" si="554"/>
        <v>0</v>
      </c>
      <c r="AE214" s="2" t="s">
        <v>183</v>
      </c>
      <c r="AF214" s="220"/>
      <c r="AG214" s="220"/>
      <c r="AH214" s="220"/>
      <c r="AI214" s="220"/>
      <c r="AJ214" s="220"/>
      <c r="AK214" s="220"/>
      <c r="AL214" s="220"/>
      <c r="AM214" s="220"/>
      <c r="AN214" s="220"/>
      <c r="AO214" s="220"/>
      <c r="AP214" s="220"/>
      <c r="AQ214" s="220"/>
      <c r="AS214" s="2" t="s">
        <v>183</v>
      </c>
      <c r="AT214" s="221"/>
      <c r="AU214" s="221"/>
      <c r="AV214" s="221"/>
      <c r="AW214" s="221"/>
      <c r="AX214" s="221"/>
      <c r="AY214" s="221"/>
      <c r="AZ214" s="221"/>
      <c r="BA214" s="221"/>
      <c r="BB214" s="221"/>
      <c r="BC214" s="221"/>
      <c r="BD214" s="221"/>
      <c r="BE214" s="221"/>
      <c r="BG214" s="2" t="s">
        <v>183</v>
      </c>
      <c r="BH214" s="220">
        <f t="shared" si="549"/>
        <v>10</v>
      </c>
      <c r="BI214" s="220">
        <f t="shared" si="526"/>
        <v>16</v>
      </c>
      <c r="BJ214" s="220">
        <f t="shared" si="527"/>
        <v>17.119999999999997</v>
      </c>
      <c r="BK214" s="220">
        <f t="shared" si="528"/>
        <v>26.028000000000002</v>
      </c>
      <c r="BL214" s="220">
        <f t="shared" si="529"/>
        <v>29.129160000000006</v>
      </c>
      <c r="BM214" s="220">
        <f t="shared" si="530"/>
        <v>26.399039999999999</v>
      </c>
      <c r="BN214" s="220">
        <f t="shared" si="531"/>
        <v>0</v>
      </c>
      <c r="BO214" s="220">
        <f t="shared" si="532"/>
        <v>0</v>
      </c>
      <c r="BP214" s="220">
        <f t="shared" si="533"/>
        <v>19.692974561437126</v>
      </c>
      <c r="BQ214" s="220">
        <f t="shared" si="534"/>
        <v>25.12857784339197</v>
      </c>
      <c r="BR214" s="220">
        <f t="shared" si="535"/>
        <v>26.250463163016104</v>
      </c>
      <c r="BS214" s="220">
        <f t="shared" si="536"/>
        <v>0</v>
      </c>
      <c r="BU214" s="2" t="s">
        <v>183</v>
      </c>
      <c r="BV214" s="220">
        <f t="shared" si="550"/>
        <v>146.14499999999998</v>
      </c>
      <c r="BW214" s="220">
        <f t="shared" si="537"/>
        <v>78.75</v>
      </c>
      <c r="BX214" s="220">
        <f t="shared" si="538"/>
        <v>74.887500000000003</v>
      </c>
      <c r="BY214" s="220">
        <f t="shared" si="539"/>
        <v>72.967500000000001</v>
      </c>
      <c r="BZ214" s="220">
        <f t="shared" si="540"/>
        <v>70.5</v>
      </c>
      <c r="CA214" s="220">
        <f t="shared" si="541"/>
        <v>60.75</v>
      </c>
      <c r="CB214" s="220">
        <f t="shared" si="542"/>
        <v>0</v>
      </c>
      <c r="CC214" s="220">
        <f t="shared" si="543"/>
        <v>0</v>
      </c>
      <c r="CD214" s="220">
        <f t="shared" si="544"/>
        <v>1.0253948792715193</v>
      </c>
      <c r="CE214" s="220">
        <f t="shared" si="545"/>
        <v>3.0777613727918673</v>
      </c>
      <c r="CF214" s="220">
        <f t="shared" si="546"/>
        <v>1.727374944879188</v>
      </c>
      <c r="CG214" s="220">
        <f t="shared" si="547"/>
        <v>0</v>
      </c>
    </row>
    <row r="215" spans="1:85" x14ac:dyDescent="0.25">
      <c r="A215" t="str">
        <f>+C170</f>
        <v>PREMIUM</v>
      </c>
      <c r="B215" t="s">
        <v>99</v>
      </c>
      <c r="C215" s="2" t="s">
        <v>184</v>
      </c>
      <c r="D215" s="220">
        <f t="shared" si="511"/>
        <v>12.169999999999998</v>
      </c>
      <c r="E215" s="220">
        <f t="shared" si="512"/>
        <v>11.430000000000001</v>
      </c>
      <c r="F215" s="220">
        <f t="shared" si="513"/>
        <v>12.784999999999998</v>
      </c>
      <c r="G215" s="220">
        <f t="shared" si="514"/>
        <v>18.1968</v>
      </c>
      <c r="H215" s="220">
        <f t="shared" si="515"/>
        <v>23.609400000000004</v>
      </c>
      <c r="I215" s="220">
        <f t="shared" si="516"/>
        <v>19.361650000000001</v>
      </c>
      <c r="J215" s="220">
        <f t="shared" si="517"/>
        <v>15.4734</v>
      </c>
      <c r="K215" s="220">
        <f t="shared" si="518"/>
        <v>11.13</v>
      </c>
      <c r="L215" s="220">
        <f t="shared" si="519"/>
        <v>19.785246831055456</v>
      </c>
      <c r="M215" s="220">
        <f t="shared" si="520"/>
        <v>27.864201386424245</v>
      </c>
      <c r="N215" s="220">
        <f t="shared" si="521"/>
        <v>27.769513704920772</v>
      </c>
      <c r="O215" s="220">
        <f t="shared" si="522"/>
        <v>0</v>
      </c>
      <c r="Q215" s="2" t="s">
        <v>184</v>
      </c>
      <c r="R215" s="221">
        <f t="shared" ref="R215:AC215" si="555">+R197+R179</f>
        <v>267.9325</v>
      </c>
      <c r="S215" s="221">
        <f t="shared" si="555"/>
        <v>238.875</v>
      </c>
      <c r="T215" s="221">
        <f t="shared" si="555"/>
        <v>227.15875</v>
      </c>
      <c r="U215" s="221">
        <f t="shared" si="555"/>
        <v>153.69750000000002</v>
      </c>
      <c r="V215" s="221">
        <f t="shared" si="555"/>
        <v>148.5</v>
      </c>
      <c r="W215" s="221">
        <f t="shared" si="555"/>
        <v>123.75</v>
      </c>
      <c r="X215" s="221">
        <f t="shared" si="555"/>
        <v>106.25999999999999</v>
      </c>
      <c r="Y215" s="221">
        <f t="shared" si="555"/>
        <v>53.129999999999995</v>
      </c>
      <c r="Z215" s="221">
        <f t="shared" si="555"/>
        <v>3.7597812239955708</v>
      </c>
      <c r="AA215" s="221">
        <f t="shared" si="555"/>
        <v>11.285125033570182</v>
      </c>
      <c r="AB215" s="221">
        <f t="shared" si="555"/>
        <v>6.3337081312236894</v>
      </c>
      <c r="AC215" s="221">
        <f t="shared" si="555"/>
        <v>0</v>
      </c>
      <c r="AE215" s="2" t="s">
        <v>184</v>
      </c>
      <c r="AF215" s="220"/>
      <c r="AG215" s="220"/>
      <c r="AH215" s="220"/>
      <c r="AI215" s="220"/>
      <c r="AJ215" s="220"/>
      <c r="AK215" s="220"/>
      <c r="AL215" s="220"/>
      <c r="AM215" s="220"/>
      <c r="AN215" s="220"/>
      <c r="AO215" s="220"/>
      <c r="AP215" s="220"/>
      <c r="AQ215" s="220"/>
      <c r="AS215" s="2" t="s">
        <v>184</v>
      </c>
      <c r="AT215" s="221"/>
      <c r="AU215" s="221"/>
      <c r="AV215" s="221"/>
      <c r="AW215" s="221"/>
      <c r="AX215" s="221"/>
      <c r="AY215" s="221"/>
      <c r="AZ215" s="221"/>
      <c r="BA215" s="221"/>
      <c r="BB215" s="221"/>
      <c r="BC215" s="221"/>
      <c r="BD215" s="221"/>
      <c r="BE215" s="221"/>
      <c r="BG215" s="2" t="s">
        <v>184</v>
      </c>
      <c r="BH215" s="220"/>
      <c r="BI215" s="220"/>
      <c r="BJ215" s="220"/>
      <c r="BK215" s="220"/>
      <c r="BL215" s="220"/>
      <c r="BM215" s="220"/>
      <c r="BN215" s="220"/>
      <c r="BO215" s="220"/>
      <c r="BP215" s="220"/>
      <c r="BQ215" s="220"/>
      <c r="BR215" s="220"/>
      <c r="BS215" s="220"/>
      <c r="BU215" s="2" t="s">
        <v>184</v>
      </c>
      <c r="BV215" s="221"/>
      <c r="BW215" s="221"/>
      <c r="BX215" s="221"/>
      <c r="BY215" s="221"/>
      <c r="BZ215" s="221"/>
      <c r="CA215" s="221"/>
      <c r="CB215" s="221"/>
      <c r="CC215" s="221"/>
      <c r="CD215" s="221"/>
      <c r="CE215" s="221"/>
      <c r="CF215" s="221"/>
      <c r="CG215" s="221"/>
    </row>
    <row r="216" spans="1:85" x14ac:dyDescent="0.25">
      <c r="A216" t="str">
        <f>+C170</f>
        <v>PREMIUM</v>
      </c>
      <c r="B216" t="s">
        <v>99</v>
      </c>
      <c r="C216" s="2" t="s">
        <v>185</v>
      </c>
      <c r="D216" s="220">
        <f t="shared" si="511"/>
        <v>0</v>
      </c>
      <c r="E216" s="220">
        <f t="shared" si="512"/>
        <v>0</v>
      </c>
      <c r="F216" s="220">
        <f t="shared" si="513"/>
        <v>0</v>
      </c>
      <c r="G216" s="220">
        <f t="shared" si="514"/>
        <v>0</v>
      </c>
      <c r="H216" s="220">
        <f t="shared" si="515"/>
        <v>0</v>
      </c>
      <c r="I216" s="220">
        <f t="shared" si="516"/>
        <v>0</v>
      </c>
      <c r="J216" s="220">
        <f t="shared" si="517"/>
        <v>0</v>
      </c>
      <c r="K216" s="220">
        <f t="shared" si="518"/>
        <v>0</v>
      </c>
      <c r="L216" s="220">
        <f t="shared" si="519"/>
        <v>17.800566790449036</v>
      </c>
      <c r="M216" s="220">
        <f t="shared" si="520"/>
        <v>17.254956785795819</v>
      </c>
      <c r="N216" s="220">
        <f t="shared" si="521"/>
        <v>18.124032814281311</v>
      </c>
      <c r="O216" s="220">
        <f t="shared" si="522"/>
        <v>0</v>
      </c>
      <c r="Q216" s="2" t="s">
        <v>185</v>
      </c>
      <c r="R216" s="221">
        <f t="shared" ref="R216:AC216" si="556">+R198+R180</f>
        <v>0</v>
      </c>
      <c r="S216" s="221">
        <f t="shared" si="556"/>
        <v>0</v>
      </c>
      <c r="T216" s="221">
        <f t="shared" si="556"/>
        <v>0</v>
      </c>
      <c r="U216" s="221">
        <f t="shared" si="556"/>
        <v>0</v>
      </c>
      <c r="V216" s="221">
        <f t="shared" si="556"/>
        <v>0</v>
      </c>
      <c r="W216" s="221">
        <f t="shared" si="556"/>
        <v>0</v>
      </c>
      <c r="X216" s="221">
        <f t="shared" si="556"/>
        <v>0</v>
      </c>
      <c r="Y216" s="221">
        <f t="shared" si="556"/>
        <v>0</v>
      </c>
      <c r="Z216" s="221">
        <f t="shared" si="556"/>
        <v>4.1015795170860772</v>
      </c>
      <c r="AA216" s="221">
        <f t="shared" si="556"/>
        <v>12.311045491167469</v>
      </c>
      <c r="AB216" s="221">
        <f t="shared" si="556"/>
        <v>6.9094997795167519</v>
      </c>
      <c r="AC216" s="221">
        <f t="shared" si="556"/>
        <v>0</v>
      </c>
      <c r="AE216" s="2" t="s">
        <v>185</v>
      </c>
      <c r="AF216" s="220"/>
      <c r="AG216" s="220"/>
      <c r="AH216" s="220"/>
      <c r="AI216" s="220"/>
      <c r="AJ216" s="220"/>
      <c r="AK216" s="220"/>
      <c r="AL216" s="220"/>
      <c r="AM216" s="220"/>
      <c r="AN216" s="220"/>
      <c r="AO216" s="220"/>
      <c r="AP216" s="220"/>
      <c r="AQ216" s="220"/>
      <c r="AS216" s="2" t="s">
        <v>185</v>
      </c>
      <c r="AT216" s="221"/>
      <c r="AU216" s="221"/>
      <c r="AV216" s="221"/>
      <c r="AW216" s="221"/>
      <c r="AX216" s="221"/>
      <c r="AY216" s="221"/>
      <c r="AZ216" s="221"/>
      <c r="BA216" s="221"/>
      <c r="BB216" s="221"/>
      <c r="BC216" s="221"/>
      <c r="BD216" s="221"/>
      <c r="BE216" s="221"/>
      <c r="BG216" s="2" t="s">
        <v>185</v>
      </c>
      <c r="BH216" s="220"/>
      <c r="BI216" s="220"/>
      <c r="BJ216" s="220"/>
      <c r="BK216" s="220"/>
      <c r="BL216" s="220"/>
      <c r="BM216" s="220"/>
      <c r="BN216" s="220"/>
      <c r="BO216" s="220"/>
      <c r="BP216" s="220"/>
      <c r="BQ216" s="220"/>
      <c r="BR216" s="220"/>
      <c r="BS216" s="220"/>
      <c r="BU216" s="2" t="s">
        <v>185</v>
      </c>
      <c r="BV216" s="221"/>
      <c r="BW216" s="221"/>
      <c r="BX216" s="221"/>
      <c r="BY216" s="221"/>
      <c r="BZ216" s="221"/>
      <c r="CA216" s="221"/>
      <c r="CB216" s="221"/>
      <c r="CC216" s="221"/>
      <c r="CD216" s="221"/>
      <c r="CE216" s="221"/>
      <c r="CF216" s="221"/>
      <c r="CG216" s="221"/>
    </row>
    <row r="217" spans="1:85" x14ac:dyDescent="0.25">
      <c r="A217" t="str">
        <f>+C170</f>
        <v>PREMIUM</v>
      </c>
      <c r="B217" t="s">
        <v>99</v>
      </c>
      <c r="C217" s="2" t="s">
        <v>186</v>
      </c>
      <c r="D217" s="220">
        <f t="shared" si="511"/>
        <v>13.4</v>
      </c>
      <c r="E217" s="220">
        <f t="shared" si="512"/>
        <v>13.4</v>
      </c>
      <c r="F217" s="220">
        <f t="shared" si="513"/>
        <v>12.899999999999999</v>
      </c>
      <c r="G217" s="220">
        <f t="shared" si="514"/>
        <v>0</v>
      </c>
      <c r="H217" s="220">
        <f t="shared" si="515"/>
        <v>0</v>
      </c>
      <c r="I217" s="220">
        <f t="shared" si="516"/>
        <v>0</v>
      </c>
      <c r="J217" s="220">
        <f t="shared" si="517"/>
        <v>0</v>
      </c>
      <c r="K217" s="220">
        <f t="shared" si="518"/>
        <v>0</v>
      </c>
      <c r="L217" s="220">
        <f t="shared" si="519"/>
        <v>21.191626283054177</v>
      </c>
      <c r="M217" s="220">
        <f t="shared" si="520"/>
        <v>18.006374114926079</v>
      </c>
      <c r="N217" s="220">
        <f t="shared" si="521"/>
        <v>22.713999367107327</v>
      </c>
      <c r="O217" s="220">
        <f t="shared" si="522"/>
        <v>0</v>
      </c>
      <c r="Q217" s="2" t="s">
        <v>186</v>
      </c>
      <c r="R217" s="221">
        <f t="shared" ref="R217:AC217" si="557">+R199+R181</f>
        <v>194.86</v>
      </c>
      <c r="S217" s="221">
        <f t="shared" si="557"/>
        <v>210</v>
      </c>
      <c r="T217" s="221">
        <f t="shared" si="557"/>
        <v>39.940000000000012</v>
      </c>
      <c r="U217" s="221">
        <f t="shared" si="557"/>
        <v>31.049999999999997</v>
      </c>
      <c r="V217" s="221">
        <f t="shared" si="557"/>
        <v>20</v>
      </c>
      <c r="W217" s="221">
        <f t="shared" si="557"/>
        <v>18</v>
      </c>
      <c r="X217" s="221">
        <f t="shared" si="557"/>
        <v>46</v>
      </c>
      <c r="Y217" s="221">
        <f t="shared" si="557"/>
        <v>46</v>
      </c>
      <c r="Z217" s="221">
        <f t="shared" si="557"/>
        <v>1.3671931723620256</v>
      </c>
      <c r="AA217" s="221">
        <f t="shared" si="557"/>
        <v>4.1036818303891565</v>
      </c>
      <c r="AB217" s="221">
        <f t="shared" si="557"/>
        <v>2.3031665931722505</v>
      </c>
      <c r="AC217" s="221">
        <f t="shared" si="557"/>
        <v>0</v>
      </c>
      <c r="AE217" s="2" t="s">
        <v>186</v>
      </c>
      <c r="AF217" s="220"/>
      <c r="AG217" s="220"/>
      <c r="AH217" s="220"/>
      <c r="AI217" s="220"/>
      <c r="AJ217" s="220"/>
      <c r="AK217" s="220"/>
      <c r="AL217" s="220"/>
      <c r="AM217" s="220"/>
      <c r="AN217" s="220"/>
      <c r="AO217" s="220"/>
      <c r="AP217" s="220"/>
      <c r="AQ217" s="220"/>
      <c r="AS217" s="2" t="s">
        <v>186</v>
      </c>
      <c r="AT217" s="221"/>
      <c r="AU217" s="221"/>
      <c r="AV217" s="221"/>
      <c r="AW217" s="221"/>
      <c r="AX217" s="221"/>
      <c r="AY217" s="221"/>
      <c r="AZ217" s="221"/>
      <c r="BA217" s="221"/>
      <c r="BB217" s="221"/>
      <c r="BC217" s="221"/>
      <c r="BD217" s="221"/>
      <c r="BE217" s="221"/>
      <c r="BG217" s="2" t="s">
        <v>186</v>
      </c>
      <c r="BH217" s="220"/>
      <c r="BI217" s="220"/>
      <c r="BJ217" s="220"/>
      <c r="BK217" s="220"/>
      <c r="BL217" s="220"/>
      <c r="BM217" s="220"/>
      <c r="BN217" s="220"/>
      <c r="BO217" s="220"/>
      <c r="BP217" s="220"/>
      <c r="BQ217" s="220"/>
      <c r="BR217" s="220"/>
      <c r="BS217" s="220"/>
      <c r="BU217" s="2" t="s">
        <v>186</v>
      </c>
      <c r="BV217" s="221"/>
      <c r="BW217" s="221"/>
      <c r="BX217" s="221"/>
      <c r="BY217" s="221"/>
      <c r="BZ217" s="221"/>
      <c r="CA217" s="221"/>
      <c r="CB217" s="221"/>
      <c r="CC217" s="221"/>
      <c r="CD217" s="221"/>
      <c r="CE217" s="221"/>
      <c r="CF217" s="221"/>
      <c r="CG217" s="221"/>
    </row>
    <row r="218" spans="1:85" x14ac:dyDescent="0.25">
      <c r="A218" t="str">
        <f>+C170</f>
        <v>PREMIUM</v>
      </c>
      <c r="B218" t="s">
        <v>99</v>
      </c>
      <c r="C218" s="2" t="s">
        <v>203</v>
      </c>
      <c r="D218" s="220"/>
      <c r="E218" s="220"/>
      <c r="F218" s="220"/>
      <c r="G218" s="220"/>
      <c r="H218" s="220"/>
      <c r="I218" s="220"/>
      <c r="J218" s="220"/>
      <c r="K218" s="220"/>
      <c r="L218" s="220"/>
      <c r="M218" s="220"/>
      <c r="N218" s="220"/>
      <c r="O218" s="220"/>
      <c r="Q218" s="2"/>
      <c r="R218" s="221"/>
      <c r="S218" s="221"/>
      <c r="T218" s="221"/>
      <c r="U218" s="220"/>
      <c r="V218" s="220"/>
      <c r="W218" s="220"/>
      <c r="X218" s="220"/>
      <c r="Y218" s="220"/>
      <c r="Z218" s="220"/>
      <c r="AA218" s="220"/>
      <c r="AB218" s="220"/>
      <c r="AC218" s="220"/>
      <c r="AE218" s="2" t="s">
        <v>203</v>
      </c>
      <c r="AF218" s="220"/>
      <c r="AG218" s="220"/>
      <c r="AH218" s="220"/>
      <c r="AI218" s="220"/>
      <c r="AJ218" s="220"/>
      <c r="AK218" s="220"/>
      <c r="AL218" s="220"/>
      <c r="AM218" s="220"/>
      <c r="AN218" s="220"/>
      <c r="AO218" s="220"/>
      <c r="AP218" s="220"/>
      <c r="AQ218" s="220"/>
      <c r="AS218" s="2"/>
      <c r="AT218" s="221"/>
      <c r="AU218" s="221"/>
      <c r="AV218" s="221"/>
      <c r="AW218" s="220"/>
      <c r="AX218" s="220"/>
      <c r="AY218" s="220"/>
      <c r="AZ218" s="220"/>
      <c r="BA218" s="220"/>
      <c r="BB218" s="220"/>
      <c r="BC218" s="220"/>
      <c r="BD218" s="220"/>
      <c r="BE218" s="220"/>
      <c r="BG218" s="2" t="s">
        <v>203</v>
      </c>
      <c r="BH218" s="220"/>
      <c r="BI218" s="220"/>
      <c r="BJ218" s="220"/>
      <c r="BK218" s="220"/>
      <c r="BL218" s="220"/>
      <c r="BM218" s="220"/>
      <c r="BN218" s="220"/>
      <c r="BO218" s="220"/>
      <c r="BP218" s="220"/>
      <c r="BQ218" s="220"/>
      <c r="BR218" s="220"/>
      <c r="BS218" s="220"/>
      <c r="BU218" s="2"/>
      <c r="BV218" s="221"/>
      <c r="BW218" s="221"/>
      <c r="BX218" s="221"/>
      <c r="BY218" s="220"/>
      <c r="BZ218" s="220"/>
      <c r="CA218" s="220"/>
      <c r="CB218" s="220"/>
      <c r="CC218" s="220"/>
      <c r="CD218" s="220"/>
      <c r="CE218" s="220"/>
      <c r="CF218" s="220"/>
      <c r="CG218" s="220"/>
    </row>
    <row r="219" spans="1:85" x14ac:dyDescent="0.25">
      <c r="A219" t="str">
        <f>+C170</f>
        <v>PREMIUM</v>
      </c>
      <c r="B219" t="s">
        <v>99</v>
      </c>
      <c r="C219" s="2" t="s">
        <v>204</v>
      </c>
      <c r="D219" s="220"/>
      <c r="E219" s="220"/>
      <c r="F219" s="220"/>
      <c r="G219" s="220"/>
      <c r="H219" s="220"/>
      <c r="I219" s="220"/>
      <c r="J219" s="220"/>
      <c r="K219" s="220"/>
      <c r="L219" s="220"/>
      <c r="M219" s="220"/>
      <c r="N219" s="220"/>
      <c r="O219" s="220"/>
      <c r="Q219" s="2"/>
      <c r="R219" s="221"/>
      <c r="S219" s="221"/>
      <c r="T219" s="221"/>
      <c r="U219" s="220"/>
      <c r="V219" s="220"/>
      <c r="W219" s="220"/>
      <c r="X219" s="220"/>
      <c r="Y219" s="220"/>
      <c r="Z219" s="220"/>
      <c r="AA219" s="220"/>
      <c r="AB219" s="220"/>
      <c r="AC219" s="220"/>
      <c r="AE219" s="2" t="s">
        <v>204</v>
      </c>
      <c r="AF219" s="220"/>
      <c r="AG219" s="220"/>
      <c r="AH219" s="220"/>
      <c r="AI219" s="220"/>
      <c r="AJ219" s="220"/>
      <c r="AK219" s="220"/>
      <c r="AL219" s="220"/>
      <c r="AM219" s="220"/>
      <c r="AN219" s="220"/>
      <c r="AO219" s="220"/>
      <c r="AP219" s="220"/>
      <c r="AQ219" s="220"/>
      <c r="AS219" s="2"/>
      <c r="AT219" s="221"/>
      <c r="AU219" s="221"/>
      <c r="AV219" s="221"/>
      <c r="AW219" s="220"/>
      <c r="AX219" s="220"/>
      <c r="AY219" s="220"/>
      <c r="AZ219" s="220"/>
      <c r="BA219" s="220"/>
      <c r="BB219" s="220"/>
      <c r="BC219" s="220"/>
      <c r="BD219" s="220"/>
      <c r="BE219" s="220"/>
      <c r="BG219" s="2" t="s">
        <v>204</v>
      </c>
      <c r="BH219" s="220"/>
      <c r="BI219" s="220"/>
      <c r="BJ219" s="220"/>
      <c r="BK219" s="220"/>
      <c r="BL219" s="220"/>
      <c r="BM219" s="220"/>
      <c r="BN219" s="220"/>
      <c r="BO219" s="220"/>
      <c r="BP219" s="220"/>
      <c r="BQ219" s="220"/>
      <c r="BR219" s="220"/>
      <c r="BS219" s="220"/>
      <c r="BU219" s="2"/>
      <c r="BV219" s="221"/>
      <c r="BW219" s="221"/>
      <c r="BX219" s="221"/>
      <c r="BY219" s="220"/>
      <c r="BZ219" s="220"/>
      <c r="CA219" s="220"/>
      <c r="CB219" s="220"/>
      <c r="CC219" s="220"/>
      <c r="CD219" s="220"/>
      <c r="CE219" s="220"/>
      <c r="CF219" s="220"/>
      <c r="CG219" s="220"/>
    </row>
    <row r="220" spans="1:85" x14ac:dyDescent="0.25">
      <c r="A220" t="str">
        <f>+C170</f>
        <v>PREMIUM</v>
      </c>
      <c r="B220" t="s">
        <v>99</v>
      </c>
      <c r="C220" s="2" t="s">
        <v>205</v>
      </c>
      <c r="D220" s="220"/>
      <c r="E220" s="220"/>
      <c r="F220" s="220"/>
      <c r="G220" s="220"/>
      <c r="H220" s="220"/>
      <c r="I220" s="220"/>
      <c r="J220" s="220"/>
      <c r="K220" s="220"/>
      <c r="L220" s="220"/>
      <c r="M220" s="220"/>
      <c r="N220" s="220"/>
      <c r="O220" s="220"/>
      <c r="Q220" s="2"/>
      <c r="R220" s="221"/>
      <c r="S220" s="221"/>
      <c r="T220" s="221"/>
      <c r="U220" s="220"/>
      <c r="V220" s="220"/>
      <c r="W220" s="220"/>
      <c r="X220" s="220"/>
      <c r="Y220" s="220"/>
      <c r="Z220" s="220"/>
      <c r="AA220" s="220"/>
      <c r="AB220" s="220"/>
      <c r="AC220" s="220"/>
      <c r="AE220" s="2" t="s">
        <v>205</v>
      </c>
      <c r="AF220" s="220"/>
      <c r="AG220" s="220"/>
      <c r="AH220" s="220"/>
      <c r="AI220" s="220"/>
      <c r="AJ220" s="220"/>
      <c r="AK220" s="220"/>
      <c r="AL220" s="220"/>
      <c r="AM220" s="220"/>
      <c r="AN220" s="220"/>
      <c r="AO220" s="220"/>
      <c r="AP220" s="220"/>
      <c r="AQ220" s="220"/>
      <c r="AS220" s="2"/>
      <c r="AT220" s="221"/>
      <c r="AU220" s="221"/>
      <c r="AV220" s="221"/>
      <c r="AW220" s="220"/>
      <c r="AX220" s="220"/>
      <c r="AY220" s="220"/>
      <c r="AZ220" s="220"/>
      <c r="BA220" s="220"/>
      <c r="BB220" s="220"/>
      <c r="BC220" s="220"/>
      <c r="BD220" s="220"/>
      <c r="BE220" s="220"/>
      <c r="BG220" s="2" t="s">
        <v>205</v>
      </c>
      <c r="BH220" s="220"/>
      <c r="BI220" s="220"/>
      <c r="BJ220" s="220"/>
      <c r="BK220" s="220"/>
      <c r="BL220" s="220"/>
      <c r="BM220" s="220"/>
      <c r="BN220" s="220"/>
      <c r="BO220" s="220"/>
      <c r="BP220" s="220"/>
      <c r="BQ220" s="220"/>
      <c r="BR220" s="220"/>
      <c r="BS220" s="220"/>
      <c r="BU220" s="2"/>
      <c r="BV220" s="221"/>
      <c r="BW220" s="221"/>
      <c r="BX220" s="221"/>
      <c r="BY220" s="220"/>
      <c r="BZ220" s="220"/>
      <c r="CA220" s="220"/>
      <c r="CB220" s="220"/>
      <c r="CC220" s="220"/>
      <c r="CD220" s="220"/>
      <c r="CE220" s="220"/>
      <c r="CF220" s="220"/>
      <c r="CG220" s="220"/>
    </row>
    <row r="221" spans="1:85" x14ac:dyDescent="0.25">
      <c r="A221" t="str">
        <f>+C170</f>
        <v>PREMIUM</v>
      </c>
      <c r="B221" t="s">
        <v>99</v>
      </c>
      <c r="C221" s="2" t="s">
        <v>206</v>
      </c>
      <c r="D221" s="220"/>
      <c r="E221" s="220"/>
      <c r="F221" s="220"/>
      <c r="G221" s="220"/>
      <c r="H221" s="220"/>
      <c r="I221" s="220"/>
      <c r="J221" s="220"/>
      <c r="K221" s="220"/>
      <c r="L221" s="220"/>
      <c r="M221" s="220"/>
      <c r="N221" s="220"/>
      <c r="O221" s="220"/>
      <c r="Q221" s="2"/>
      <c r="R221" s="221"/>
      <c r="S221" s="221"/>
      <c r="T221" s="221"/>
      <c r="U221" s="220"/>
      <c r="V221" s="220"/>
      <c r="W221" s="220"/>
      <c r="X221" s="220"/>
      <c r="Y221" s="220"/>
      <c r="Z221" s="220"/>
      <c r="AA221" s="220"/>
      <c r="AB221" s="220"/>
      <c r="AC221" s="220"/>
      <c r="AE221" s="2" t="s">
        <v>206</v>
      </c>
      <c r="AF221" s="220"/>
      <c r="AG221" s="220"/>
      <c r="AH221" s="220"/>
      <c r="AI221" s="220"/>
      <c r="AJ221" s="220"/>
      <c r="AK221" s="220"/>
      <c r="AL221" s="220"/>
      <c r="AM221" s="220"/>
      <c r="AN221" s="220"/>
      <c r="AO221" s="220"/>
      <c r="AP221" s="220"/>
      <c r="AQ221" s="220"/>
      <c r="AS221" s="2"/>
      <c r="AT221" s="221"/>
      <c r="AU221" s="221"/>
      <c r="AV221" s="221"/>
      <c r="AW221" s="220"/>
      <c r="AX221" s="220"/>
      <c r="AY221" s="220"/>
      <c r="AZ221" s="220"/>
      <c r="BA221" s="220"/>
      <c r="BB221" s="220"/>
      <c r="BC221" s="220"/>
      <c r="BD221" s="220"/>
      <c r="BE221" s="220"/>
      <c r="BG221" s="2" t="s">
        <v>206</v>
      </c>
      <c r="BH221" s="220"/>
      <c r="BI221" s="220"/>
      <c r="BJ221" s="220"/>
      <c r="BK221" s="220"/>
      <c r="BL221" s="220"/>
      <c r="BM221" s="220"/>
      <c r="BN221" s="220"/>
      <c r="BO221" s="220"/>
      <c r="BP221" s="220"/>
      <c r="BQ221" s="220"/>
      <c r="BR221" s="220"/>
      <c r="BS221" s="220"/>
      <c r="BU221" s="2"/>
      <c r="BV221" s="221"/>
      <c r="BW221" s="221"/>
      <c r="BX221" s="221"/>
      <c r="BY221" s="220"/>
      <c r="BZ221" s="220"/>
      <c r="CA221" s="220"/>
      <c r="CB221" s="220"/>
      <c r="CC221" s="220"/>
      <c r="CD221" s="220"/>
      <c r="CE221" s="220"/>
      <c r="CF221" s="220"/>
      <c r="CG221" s="220"/>
    </row>
    <row r="222" spans="1:85" x14ac:dyDescent="0.25">
      <c r="A222" t="str">
        <f>+C170</f>
        <v>PREMIUM</v>
      </c>
      <c r="B222" t="s">
        <v>99</v>
      </c>
      <c r="C222" s="2" t="s">
        <v>207</v>
      </c>
      <c r="D222" s="220"/>
      <c r="E222" s="220"/>
      <c r="F222" s="220"/>
      <c r="G222" s="220"/>
      <c r="H222" s="220"/>
      <c r="I222" s="220"/>
      <c r="J222" s="220"/>
      <c r="K222" s="220"/>
      <c r="L222" s="220"/>
      <c r="M222" s="220"/>
      <c r="N222" s="220"/>
      <c r="O222" s="220"/>
      <c r="Q222" s="2"/>
      <c r="R222" s="221"/>
      <c r="S222" s="221"/>
      <c r="T222" s="221"/>
      <c r="U222" s="220"/>
      <c r="V222" s="220"/>
      <c r="W222" s="220"/>
      <c r="X222" s="220"/>
      <c r="Y222" s="220"/>
      <c r="Z222" s="220"/>
      <c r="AA222" s="220"/>
      <c r="AB222" s="220"/>
      <c r="AC222" s="220"/>
      <c r="AE222" s="2" t="s">
        <v>207</v>
      </c>
      <c r="AF222" s="220"/>
      <c r="AG222" s="220"/>
      <c r="AH222" s="220"/>
      <c r="AI222" s="220"/>
      <c r="AJ222" s="220"/>
      <c r="AK222" s="220"/>
      <c r="AL222" s="220"/>
      <c r="AM222" s="220"/>
      <c r="AN222" s="220"/>
      <c r="AO222" s="220"/>
      <c r="AP222" s="220"/>
      <c r="AQ222" s="220"/>
      <c r="AS222" s="2"/>
      <c r="AT222" s="221"/>
      <c r="AU222" s="221"/>
      <c r="AV222" s="221"/>
      <c r="AW222" s="220"/>
      <c r="AX222" s="220"/>
      <c r="AY222" s="220"/>
      <c r="AZ222" s="220"/>
      <c r="BA222" s="220"/>
      <c r="BB222" s="220"/>
      <c r="BC222" s="220"/>
      <c r="BD222" s="220"/>
      <c r="BE222" s="220"/>
      <c r="BG222" s="2" t="s">
        <v>207</v>
      </c>
      <c r="BH222" s="220"/>
      <c r="BI222" s="220"/>
      <c r="BJ222" s="220"/>
      <c r="BK222" s="220"/>
      <c r="BL222" s="220"/>
      <c r="BM222" s="220"/>
      <c r="BN222" s="220"/>
      <c r="BO222" s="220"/>
      <c r="BP222" s="220"/>
      <c r="BQ222" s="220"/>
      <c r="BR222" s="220"/>
      <c r="BS222" s="220"/>
      <c r="BU222" s="2"/>
      <c r="BV222" s="221"/>
      <c r="BW222" s="221"/>
      <c r="BX222" s="221"/>
      <c r="BY222" s="220"/>
      <c r="BZ222" s="220"/>
      <c r="CA222" s="220"/>
      <c r="CB222" s="220"/>
      <c r="CC222" s="220"/>
      <c r="CD222" s="220"/>
      <c r="CE222" s="220"/>
      <c r="CF222" s="220"/>
      <c r="CG222" s="220"/>
    </row>
    <row r="223" spans="1:85" x14ac:dyDescent="0.25">
      <c r="A223" t="str">
        <f>+C170</f>
        <v>PREMIUM</v>
      </c>
      <c r="B223" t="s">
        <v>99</v>
      </c>
      <c r="C223" s="2" t="s">
        <v>208</v>
      </c>
      <c r="D223" s="220"/>
      <c r="E223" s="220"/>
      <c r="F223" s="220"/>
      <c r="G223" s="220"/>
      <c r="H223" s="220"/>
      <c r="I223" s="220"/>
      <c r="J223" s="220"/>
      <c r="K223" s="220"/>
      <c r="L223" s="220"/>
      <c r="M223" s="220"/>
      <c r="N223" s="220"/>
      <c r="O223" s="220"/>
      <c r="Q223" s="2"/>
      <c r="R223" s="221"/>
      <c r="S223" s="221"/>
      <c r="T223" s="221"/>
      <c r="U223" s="220"/>
      <c r="V223" s="220"/>
      <c r="W223" s="220"/>
      <c r="X223" s="220"/>
      <c r="Y223" s="220"/>
      <c r="Z223" s="220"/>
      <c r="AA223" s="220"/>
      <c r="AB223" s="220"/>
      <c r="AC223" s="220"/>
      <c r="AE223" s="2" t="s">
        <v>208</v>
      </c>
      <c r="AF223" s="220"/>
      <c r="AG223" s="220"/>
      <c r="AH223" s="220"/>
      <c r="AI223" s="220"/>
      <c r="AJ223" s="220"/>
      <c r="AK223" s="220"/>
      <c r="AL223" s="220"/>
      <c r="AM223" s="220"/>
      <c r="AN223" s="220"/>
      <c r="AO223" s="220"/>
      <c r="AP223" s="220"/>
      <c r="AQ223" s="220"/>
      <c r="AS223" s="2"/>
      <c r="AT223" s="221"/>
      <c r="AU223" s="221"/>
      <c r="AV223" s="221"/>
      <c r="AW223" s="220"/>
      <c r="AX223" s="220"/>
      <c r="AY223" s="220"/>
      <c r="AZ223" s="220"/>
      <c r="BA223" s="220"/>
      <c r="BB223" s="220"/>
      <c r="BC223" s="220"/>
      <c r="BD223" s="220"/>
      <c r="BE223" s="220"/>
      <c r="BG223" s="2" t="s">
        <v>208</v>
      </c>
      <c r="BH223" s="220"/>
      <c r="BI223" s="220"/>
      <c r="BJ223" s="220"/>
      <c r="BK223" s="220"/>
      <c r="BL223" s="220"/>
      <c r="BM223" s="220"/>
      <c r="BN223" s="220"/>
      <c r="BO223" s="220"/>
      <c r="BP223" s="220"/>
      <c r="BQ223" s="220"/>
      <c r="BR223" s="220"/>
      <c r="BS223" s="220"/>
      <c r="BU223" s="2"/>
      <c r="BV223" s="221"/>
      <c r="BW223" s="221"/>
      <c r="BX223" s="221"/>
      <c r="BY223" s="220"/>
      <c r="BZ223" s="220"/>
      <c r="CA223" s="220"/>
      <c r="CB223" s="220"/>
      <c r="CC223" s="220"/>
      <c r="CD223" s="220"/>
      <c r="CE223" s="220"/>
      <c r="CF223" s="220"/>
      <c r="CG223" s="220"/>
    </row>
    <row r="224" spans="1:85" x14ac:dyDescent="0.25">
      <c r="C224" s="222" t="s">
        <v>187</v>
      </c>
      <c r="D224" s="361">
        <f t="shared" ref="D224:O224" si="558">+IFERROR((SUMPRODUCT(D209:D217,R209:R217)/R224),0)</f>
        <v>12.0428</v>
      </c>
      <c r="E224" s="361">
        <f t="shared" si="558"/>
        <v>12.896169154228856</v>
      </c>
      <c r="F224" s="361">
        <f t="shared" si="558"/>
        <v>19.248428727173611</v>
      </c>
      <c r="G224" s="361">
        <f t="shared" si="558"/>
        <v>32.599258616455174</v>
      </c>
      <c r="H224" s="361">
        <f t="shared" si="558"/>
        <v>37.887573911500738</v>
      </c>
      <c r="I224" s="361">
        <f t="shared" si="558"/>
        <v>34.695806835269998</v>
      </c>
      <c r="J224" s="361">
        <f t="shared" si="558"/>
        <v>22.506900214848411</v>
      </c>
      <c r="K224" s="361">
        <f t="shared" si="558"/>
        <v>18.050312429250621</v>
      </c>
      <c r="L224" s="361">
        <f t="shared" si="558"/>
        <v>35.407220897693769</v>
      </c>
      <c r="M224" s="361">
        <f t="shared" si="558"/>
        <v>34.210902014943116</v>
      </c>
      <c r="N224" s="361">
        <f t="shared" si="558"/>
        <v>33.373818564338762</v>
      </c>
      <c r="O224" s="361">
        <f t="shared" si="558"/>
        <v>0</v>
      </c>
      <c r="R224" s="369">
        <f t="shared" ref="R224:AC224" si="559">SUM(R209:R223)</f>
        <v>608.9375</v>
      </c>
      <c r="S224" s="369">
        <f t="shared" si="559"/>
        <v>527.625</v>
      </c>
      <c r="T224" s="369">
        <f t="shared" si="559"/>
        <v>915.87412500000005</v>
      </c>
      <c r="U224" s="369">
        <f t="shared" si="559"/>
        <v>2528.5050000000006</v>
      </c>
      <c r="V224" s="369">
        <f t="shared" si="559"/>
        <v>2395.5</v>
      </c>
      <c r="W224" s="369">
        <f t="shared" si="559"/>
        <v>1975.0500000000002</v>
      </c>
      <c r="X224" s="369">
        <f t="shared" si="559"/>
        <v>1926.9399999999998</v>
      </c>
      <c r="Y224" s="369">
        <f t="shared" si="559"/>
        <v>1015.91</v>
      </c>
      <c r="Z224" s="369">
        <f t="shared" si="559"/>
        <v>68.359658618101278</v>
      </c>
      <c r="AA224" s="369">
        <f t="shared" si="559"/>
        <v>205.18409151945781</v>
      </c>
      <c r="AB224" s="369">
        <f t="shared" si="559"/>
        <v>115.15832965861252</v>
      </c>
      <c r="AC224" s="369">
        <f t="shared" si="559"/>
        <v>0</v>
      </c>
      <c r="AE224" s="222" t="s">
        <v>187</v>
      </c>
      <c r="AF224" s="361">
        <f t="shared" ref="AF224:AQ224" si="560">+IFERROR((SUMPRODUCT(AF209:AF217,AT209:AT217)/AT224),0)</f>
        <v>0</v>
      </c>
      <c r="AG224" s="361">
        <f t="shared" si="560"/>
        <v>0</v>
      </c>
      <c r="AH224" s="361">
        <f t="shared" si="560"/>
        <v>22.526374510656808</v>
      </c>
      <c r="AI224" s="361">
        <f t="shared" si="560"/>
        <v>34.230989061075661</v>
      </c>
      <c r="AJ224" s="361">
        <f t="shared" si="560"/>
        <v>39.508500637607241</v>
      </c>
      <c r="AK224" s="361">
        <f t="shared" si="560"/>
        <v>36.403039362782437</v>
      </c>
      <c r="AL224" s="361">
        <f t="shared" si="560"/>
        <v>23.511417729393468</v>
      </c>
      <c r="AM224" s="361">
        <f t="shared" si="560"/>
        <v>19.357049673858505</v>
      </c>
      <c r="AN224" s="361">
        <f t="shared" si="560"/>
        <v>38.272671965266042</v>
      </c>
      <c r="AO224" s="361">
        <f t="shared" si="560"/>
        <v>36.360020448932509</v>
      </c>
      <c r="AP224" s="361">
        <f t="shared" si="560"/>
        <v>35.189431066969235</v>
      </c>
      <c r="AQ224" s="361">
        <f t="shared" si="560"/>
        <v>0</v>
      </c>
      <c r="AT224" s="369">
        <f t="shared" ref="AT224:BE224" si="561">SUM(AT209:AT223)</f>
        <v>0</v>
      </c>
      <c r="AU224" s="369">
        <f t="shared" si="561"/>
        <v>0</v>
      </c>
      <c r="AV224" s="369">
        <f t="shared" si="561"/>
        <v>573.88787499999989</v>
      </c>
      <c r="AW224" s="369">
        <f t="shared" si="561"/>
        <v>2270.79</v>
      </c>
      <c r="AX224" s="369">
        <f t="shared" si="561"/>
        <v>2156.5</v>
      </c>
      <c r="AY224" s="369">
        <f t="shared" si="561"/>
        <v>1772.5500000000002</v>
      </c>
      <c r="AZ224" s="369">
        <f t="shared" si="561"/>
        <v>1774.6799999999998</v>
      </c>
      <c r="BA224" s="369">
        <f t="shared" si="561"/>
        <v>916.78</v>
      </c>
      <c r="BB224" s="369">
        <f t="shared" si="561"/>
        <v>58.105709825386086</v>
      </c>
      <c r="BC224" s="369">
        <f t="shared" si="561"/>
        <v>174.40647779153915</v>
      </c>
      <c r="BD224" s="369">
        <f t="shared" si="561"/>
        <v>97.884580209820641</v>
      </c>
      <c r="BE224" s="369">
        <f t="shared" si="561"/>
        <v>0</v>
      </c>
      <c r="BG224" s="222" t="s">
        <v>187</v>
      </c>
      <c r="BH224" s="361">
        <f t="shared" ref="BH224" si="562">+IFERROR((SUMPRODUCT(BH209:BH217,BV209:BV217)/BV224),0)</f>
        <v>10</v>
      </c>
      <c r="BI224" s="361">
        <f t="shared" ref="BI224" si="563">+IFERROR((SUMPRODUCT(BI209:BI217,BW209:BW217)/BW224),0)</f>
        <v>16</v>
      </c>
      <c r="BJ224" s="361">
        <f t="shared" ref="BJ224" si="564">+IFERROR((SUMPRODUCT(BJ209:BJ217,BX209:BX217)/BX224),0)</f>
        <v>21.902322046941133</v>
      </c>
      <c r="BK224" s="361">
        <f t="shared" ref="BK224" si="565">+IFERROR((SUMPRODUCT(BK209:BK217,BY209:BY217)/BY224),0)</f>
        <v>33.975607860454851</v>
      </c>
      <c r="BL224" s="361">
        <f t="shared" ref="BL224" si="566">+IFERROR((SUMPRODUCT(BL209:BL217,BZ209:BZ217)/BZ224),0)</f>
        <v>39.179922498877424</v>
      </c>
      <c r="BM224" s="361">
        <f t="shared" ref="BM224" si="567">+IFERROR((SUMPRODUCT(BM209:BM217,CA209:CA217)/CA224),0)</f>
        <v>36.071537174766817</v>
      </c>
      <c r="BN224" s="361">
        <f t="shared" ref="BN224" si="568">+IFERROR((SUMPRODUCT(BN209:BN217,CB209:CB217)/CB224),0)</f>
        <v>23.511417729393468</v>
      </c>
      <c r="BO224" s="361">
        <f t="shared" ref="BO224" si="569">+IFERROR((SUMPRODUCT(BO209:BO217,CC209:CC217)/CC224),0)</f>
        <v>19.357049673858505</v>
      </c>
      <c r="BP224" s="361">
        <f t="shared" ref="BP224" si="570">+IFERROR((SUMPRODUCT(BP209:BP217,CD209:CD217)/CD224),0)</f>
        <v>37.950480680806578</v>
      </c>
      <c r="BQ224" s="361">
        <f t="shared" ref="BQ224" si="571">+IFERROR((SUMPRODUCT(BQ209:BQ217,CE209:CE217)/CE224),0)</f>
        <v>36.165255548258401</v>
      </c>
      <c r="BR224" s="361">
        <f t="shared" ref="BR224" si="572">+IFERROR((SUMPRODUCT(BR209:BR217,CF209:CF217)/CF224),0)</f>
        <v>35.034420062854437</v>
      </c>
      <c r="BS224" s="361">
        <f t="shared" ref="BS224" si="573">+IFERROR((SUMPRODUCT(BS209:BS217,CG209:CG217)/CG224),0)</f>
        <v>0</v>
      </c>
      <c r="BV224" s="369">
        <f t="shared" ref="BV224:CG224" si="574">SUM(BV209:BV223)</f>
        <v>146.14499999999998</v>
      </c>
      <c r="BW224" s="369">
        <f t="shared" si="574"/>
        <v>78.75</v>
      </c>
      <c r="BX224" s="369">
        <f t="shared" si="574"/>
        <v>648.77537499999994</v>
      </c>
      <c r="BY224" s="369">
        <f t="shared" si="574"/>
        <v>2343.7575000000002</v>
      </c>
      <c r="BZ224" s="369">
        <f t="shared" si="574"/>
        <v>2227</v>
      </c>
      <c r="CA224" s="369">
        <f t="shared" si="574"/>
        <v>1833.3000000000002</v>
      </c>
      <c r="CB224" s="369">
        <f t="shared" si="574"/>
        <v>1774.6799999999998</v>
      </c>
      <c r="CC224" s="369">
        <f t="shared" si="574"/>
        <v>916.78</v>
      </c>
      <c r="CD224" s="369">
        <f t="shared" si="574"/>
        <v>59.131104704657602</v>
      </c>
      <c r="CE224" s="369">
        <f t="shared" si="574"/>
        <v>177.484239164331</v>
      </c>
      <c r="CF224" s="369">
        <f t="shared" si="574"/>
        <v>99.611955154699828</v>
      </c>
      <c r="CG224" s="369">
        <f t="shared" si="574"/>
        <v>0</v>
      </c>
    </row>
    <row r="225" spans="1:85" x14ac:dyDescent="0.25">
      <c r="C225" s="270" t="s">
        <v>126</v>
      </c>
      <c r="D225" s="365">
        <v>22.277648685379265</v>
      </c>
      <c r="E225" s="365">
        <v>22.925567926937003</v>
      </c>
      <c r="F225" s="365">
        <v>24.465391099664114</v>
      </c>
      <c r="G225" s="365">
        <v>41.052402693347432</v>
      </c>
      <c r="H225" s="365">
        <v>41.001432646153049</v>
      </c>
      <c r="I225" s="365">
        <v>43.683241799953116</v>
      </c>
      <c r="J225" s="365">
        <v>27.864647318380197</v>
      </c>
      <c r="K225" s="365">
        <v>24.693165413275647</v>
      </c>
      <c r="L225" s="365">
        <v>34.199636098076532</v>
      </c>
      <c r="M225" s="365">
        <v>36.154582489526312</v>
      </c>
      <c r="N225" s="365">
        <v>36.553334262641506</v>
      </c>
      <c r="O225" s="365">
        <v>31.650643217743813</v>
      </c>
      <c r="P225" s="291">
        <v>31.349982973151263</v>
      </c>
      <c r="R225" s="360">
        <f t="shared" ref="R225:AC225" si="575">+D225/D224</f>
        <v>1.8498728439714407</v>
      </c>
      <c r="S225" s="360">
        <f t="shared" si="575"/>
        <v>1.7777037236999447</v>
      </c>
      <c r="T225" s="360">
        <f t="shared" si="575"/>
        <v>1.2710331552998688</v>
      </c>
      <c r="U225" s="360">
        <f t="shared" si="575"/>
        <v>1.2593047951288485</v>
      </c>
      <c r="V225" s="360">
        <f t="shared" si="575"/>
        <v>1.0821868072610239</v>
      </c>
      <c r="W225" s="360">
        <f t="shared" si="575"/>
        <v>1.2590351914095552</v>
      </c>
      <c r="X225" s="360">
        <f t="shared" si="575"/>
        <v>1.2380490894964351</v>
      </c>
      <c r="Y225" s="360">
        <f t="shared" si="575"/>
        <v>1.3680187259950276</v>
      </c>
      <c r="Z225" s="360">
        <f t="shared" si="575"/>
        <v>0.96589439190648563</v>
      </c>
      <c r="AA225" s="360">
        <f t="shared" si="575"/>
        <v>1.0568146514737966</v>
      </c>
      <c r="AB225" s="360">
        <f t="shared" si="575"/>
        <v>1.0952697604013519</v>
      </c>
      <c r="AC225" s="360" t="e">
        <f t="shared" si="575"/>
        <v>#DIV/0!</v>
      </c>
      <c r="AE225" s="270" t="s">
        <v>126</v>
      </c>
      <c r="AF225" s="360"/>
      <c r="AG225" s="360"/>
      <c r="AH225" s="360"/>
      <c r="AI225" s="360"/>
      <c r="AJ225" s="360"/>
      <c r="AK225" s="360"/>
      <c r="AL225" s="360"/>
      <c r="AM225" s="360"/>
      <c r="AN225" s="360"/>
      <c r="AO225" s="360"/>
      <c r="AP225" s="360"/>
      <c r="AQ225" s="360"/>
      <c r="AT225" s="360"/>
      <c r="AU225" s="360"/>
      <c r="AV225" s="360"/>
      <c r="AW225" s="360"/>
      <c r="AX225" s="360"/>
      <c r="AY225" s="360"/>
      <c r="AZ225" s="360"/>
      <c r="BA225" s="360"/>
      <c r="BB225" s="360"/>
      <c r="BC225" s="360"/>
      <c r="BD225" s="360"/>
      <c r="BE225" s="360"/>
      <c r="BG225" s="270" t="s">
        <v>126</v>
      </c>
      <c r="BH225" s="360"/>
      <c r="BI225" s="360"/>
      <c r="BJ225" s="360"/>
      <c r="BK225" s="360"/>
      <c r="BL225" s="360"/>
      <c r="BM225" s="360"/>
      <c r="BN225" s="360"/>
      <c r="BO225" s="360"/>
      <c r="BP225" s="360"/>
      <c r="BQ225" s="360"/>
      <c r="BR225" s="360"/>
      <c r="BS225" s="360"/>
      <c r="BV225" s="360"/>
      <c r="BW225" s="360"/>
      <c r="BX225" s="360"/>
      <c r="BY225" s="360"/>
      <c r="BZ225" s="360"/>
      <c r="CA225" s="360"/>
      <c r="CB225" s="360"/>
      <c r="CC225" s="360"/>
      <c r="CD225" s="360"/>
      <c r="CE225" s="360"/>
      <c r="CF225" s="360"/>
      <c r="CG225" s="360"/>
    </row>
    <row r="226" spans="1:85" ht="23.25" x14ac:dyDescent="0.35">
      <c r="C226" s="253" t="s">
        <v>232</v>
      </c>
      <c r="D226" s="366"/>
      <c r="E226" s="366"/>
      <c r="F226" s="366"/>
      <c r="G226" s="366"/>
      <c r="H226" s="366"/>
      <c r="I226" s="366"/>
      <c r="J226" s="366"/>
      <c r="K226" s="366"/>
      <c r="L226" s="366"/>
      <c r="M226" s="366"/>
      <c r="N226" s="366"/>
      <c r="O226" s="366"/>
      <c r="P226" s="254"/>
      <c r="Q226" s="254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E226" s="253" t="s">
        <v>232</v>
      </c>
      <c r="AF226" s="366"/>
      <c r="AG226" s="366"/>
      <c r="AH226" s="366"/>
      <c r="AI226" s="366"/>
      <c r="AJ226" s="366"/>
      <c r="AK226" s="366"/>
      <c r="AL226" s="366"/>
      <c r="AM226" s="366"/>
      <c r="AN226" s="366"/>
      <c r="AO226" s="366"/>
      <c r="AP226" s="366"/>
      <c r="AQ226" s="366"/>
      <c r="AR226" s="254"/>
      <c r="AS226" s="254"/>
      <c r="AT226" s="366"/>
      <c r="AU226" s="366"/>
      <c r="AV226" s="366"/>
      <c r="AW226" s="366"/>
      <c r="AX226" s="366"/>
      <c r="AY226" s="366"/>
      <c r="AZ226" s="366"/>
      <c r="BA226" s="366"/>
      <c r="BB226" s="366"/>
      <c r="BC226" s="366"/>
      <c r="BD226" s="366"/>
      <c r="BE226" s="366"/>
      <c r="BG226" s="253" t="s">
        <v>232</v>
      </c>
      <c r="BH226" s="366"/>
      <c r="BI226" s="366"/>
      <c r="BJ226" s="366"/>
      <c r="BK226" s="366"/>
      <c r="BL226" s="366"/>
      <c r="BM226" s="366"/>
      <c r="BN226" s="366"/>
      <c r="BO226" s="366"/>
      <c r="BP226" s="366"/>
      <c r="BQ226" s="366"/>
      <c r="BR226" s="366"/>
      <c r="BS226" s="366"/>
      <c r="BT226" s="254"/>
      <c r="BU226" s="254"/>
      <c r="BV226" s="366"/>
      <c r="BW226" s="366"/>
      <c r="BX226" s="366"/>
      <c r="BY226" s="366"/>
      <c r="BZ226" s="366"/>
      <c r="CA226" s="366"/>
      <c r="CB226" s="366"/>
      <c r="CC226" s="366"/>
      <c r="CD226" s="366"/>
      <c r="CE226" s="366"/>
      <c r="CF226" s="366"/>
      <c r="CG226" s="366"/>
    </row>
    <row r="227" spans="1:85" ht="3" customHeight="1" x14ac:dyDescent="0.25">
      <c r="C227" s="270" t="s">
        <v>126</v>
      </c>
      <c r="D227" s="360"/>
      <c r="E227" s="360"/>
      <c r="F227" s="360"/>
      <c r="G227" s="360"/>
      <c r="H227" s="360"/>
      <c r="I227" s="360"/>
      <c r="J227" s="360"/>
      <c r="K227" s="360"/>
      <c r="L227" s="360"/>
      <c r="M227" s="360"/>
      <c r="N227" s="360"/>
      <c r="O227" s="360"/>
      <c r="R227" s="360"/>
      <c r="S227" s="360"/>
      <c r="T227" s="360"/>
      <c r="U227" s="360"/>
      <c r="V227" s="360"/>
      <c r="W227" s="360"/>
      <c r="X227" s="360"/>
      <c r="Y227" s="360"/>
      <c r="Z227" s="360"/>
      <c r="AA227" s="360"/>
      <c r="AB227" s="360"/>
      <c r="AC227" s="360"/>
      <c r="AE227" s="270" t="s">
        <v>126</v>
      </c>
      <c r="AF227" s="360"/>
      <c r="AG227" s="360"/>
      <c r="AH227" s="360"/>
      <c r="AI227" s="360"/>
      <c r="AJ227" s="360"/>
      <c r="AK227" s="360"/>
      <c r="AL227" s="360"/>
      <c r="AM227" s="360"/>
      <c r="AN227" s="360"/>
      <c r="AO227" s="360"/>
      <c r="AP227" s="360"/>
      <c r="AQ227" s="360"/>
      <c r="AT227" s="360"/>
      <c r="AU227" s="360"/>
      <c r="AV227" s="360"/>
      <c r="AW227" s="360"/>
      <c r="AX227" s="360"/>
      <c r="AY227" s="360"/>
      <c r="AZ227" s="360"/>
      <c r="BA227" s="360"/>
      <c r="BB227" s="360"/>
      <c r="BC227" s="360"/>
      <c r="BD227" s="360"/>
      <c r="BE227" s="360"/>
      <c r="BG227" s="270" t="s">
        <v>126</v>
      </c>
      <c r="BH227" s="360"/>
      <c r="BI227" s="360"/>
      <c r="BJ227" s="360"/>
      <c r="BK227" s="360"/>
      <c r="BL227" s="360"/>
      <c r="BM227" s="360"/>
      <c r="BN227" s="360"/>
      <c r="BO227" s="360"/>
      <c r="BP227" s="360"/>
      <c r="BQ227" s="360"/>
      <c r="BR227" s="360"/>
      <c r="BS227" s="360"/>
      <c r="BV227" s="360"/>
      <c r="BW227" s="360"/>
      <c r="BX227" s="360"/>
      <c r="BY227" s="360"/>
      <c r="BZ227" s="360"/>
      <c r="CA227" s="360"/>
      <c r="CB227" s="360"/>
      <c r="CC227" s="360"/>
      <c r="CD227" s="360"/>
      <c r="CE227" s="360"/>
      <c r="CF227" s="360"/>
      <c r="CG227" s="360"/>
    </row>
    <row r="228" spans="1:85" x14ac:dyDescent="0.25">
      <c r="C228" s="218" t="s">
        <v>6</v>
      </c>
      <c r="D228" s="219" t="s">
        <v>43</v>
      </c>
      <c r="E228" s="219" t="s">
        <v>44</v>
      </c>
      <c r="F228" s="219" t="s">
        <v>45</v>
      </c>
      <c r="G228" s="219" t="s">
        <v>46</v>
      </c>
      <c r="H228" s="219" t="s">
        <v>47</v>
      </c>
      <c r="I228" s="219" t="s">
        <v>48</v>
      </c>
      <c r="J228" s="219" t="s">
        <v>49</v>
      </c>
      <c r="K228" s="219" t="s">
        <v>50</v>
      </c>
      <c r="L228" s="219" t="s">
        <v>177</v>
      </c>
      <c r="M228" s="219" t="s">
        <v>52</v>
      </c>
      <c r="N228" s="219" t="s">
        <v>53</v>
      </c>
      <c r="O228" s="219" t="s">
        <v>54</v>
      </c>
      <c r="R228" s="219" t="s">
        <v>43</v>
      </c>
      <c r="S228" s="219" t="s">
        <v>44</v>
      </c>
      <c r="T228" s="219" t="s">
        <v>45</v>
      </c>
      <c r="U228" s="219" t="s">
        <v>46</v>
      </c>
      <c r="V228" s="219" t="s">
        <v>47</v>
      </c>
      <c r="W228" s="219" t="s">
        <v>48</v>
      </c>
      <c r="X228" s="219" t="s">
        <v>49</v>
      </c>
      <c r="Y228" s="219" t="s">
        <v>50</v>
      </c>
      <c r="Z228" s="219" t="s">
        <v>177</v>
      </c>
      <c r="AA228" s="219" t="s">
        <v>52</v>
      </c>
      <c r="AB228" s="219" t="s">
        <v>53</v>
      </c>
      <c r="AC228" s="219" t="s">
        <v>54</v>
      </c>
      <c r="AE228" s="218" t="s">
        <v>6</v>
      </c>
      <c r="AF228" s="219" t="s">
        <v>43</v>
      </c>
      <c r="AG228" s="219" t="s">
        <v>44</v>
      </c>
      <c r="AH228" s="219" t="s">
        <v>45</v>
      </c>
      <c r="AI228" s="219" t="s">
        <v>46</v>
      </c>
      <c r="AJ228" s="219" t="s">
        <v>47</v>
      </c>
      <c r="AK228" s="219" t="s">
        <v>48</v>
      </c>
      <c r="AL228" s="219" t="s">
        <v>49</v>
      </c>
      <c r="AM228" s="219" t="s">
        <v>50</v>
      </c>
      <c r="AN228" s="219" t="s">
        <v>177</v>
      </c>
      <c r="AO228" s="219" t="s">
        <v>52</v>
      </c>
      <c r="AP228" s="219" t="s">
        <v>53</v>
      </c>
      <c r="AQ228" s="219" t="s">
        <v>54</v>
      </c>
      <c r="AT228" s="219" t="s">
        <v>43</v>
      </c>
      <c r="AU228" s="219" t="s">
        <v>44</v>
      </c>
      <c r="AV228" s="219" t="s">
        <v>45</v>
      </c>
      <c r="AW228" s="219" t="s">
        <v>46</v>
      </c>
      <c r="AX228" s="219" t="s">
        <v>47</v>
      </c>
      <c r="AY228" s="219" t="s">
        <v>48</v>
      </c>
      <c r="AZ228" s="219" t="s">
        <v>49</v>
      </c>
      <c r="BA228" s="219" t="s">
        <v>50</v>
      </c>
      <c r="BB228" s="219" t="s">
        <v>177</v>
      </c>
      <c r="BC228" s="219" t="s">
        <v>52</v>
      </c>
      <c r="BD228" s="219" t="s">
        <v>53</v>
      </c>
      <c r="BE228" s="219" t="s">
        <v>54</v>
      </c>
      <c r="BG228" s="218" t="s">
        <v>6</v>
      </c>
      <c r="BH228" s="219" t="s">
        <v>43</v>
      </c>
      <c r="BI228" s="219" t="s">
        <v>44</v>
      </c>
      <c r="BJ228" s="219" t="s">
        <v>45</v>
      </c>
      <c r="BK228" s="219" t="s">
        <v>46</v>
      </c>
      <c r="BL228" s="219" t="s">
        <v>47</v>
      </c>
      <c r="BM228" s="219" t="s">
        <v>48</v>
      </c>
      <c r="BN228" s="219" t="s">
        <v>49</v>
      </c>
      <c r="BO228" s="219" t="s">
        <v>50</v>
      </c>
      <c r="BP228" s="219" t="s">
        <v>177</v>
      </c>
      <c r="BQ228" s="219" t="s">
        <v>52</v>
      </c>
      <c r="BR228" s="219" t="s">
        <v>53</v>
      </c>
      <c r="BS228" s="219" t="s">
        <v>54</v>
      </c>
      <c r="BV228" s="219" t="s">
        <v>43</v>
      </c>
      <c r="BW228" s="219" t="s">
        <v>44</v>
      </c>
      <c r="BX228" s="219" t="s">
        <v>45</v>
      </c>
      <c r="BY228" s="219" t="s">
        <v>46</v>
      </c>
      <c r="BZ228" s="219" t="s">
        <v>47</v>
      </c>
      <c r="CA228" s="219" t="s">
        <v>48</v>
      </c>
      <c r="CB228" s="219" t="s">
        <v>49</v>
      </c>
      <c r="CC228" s="219" t="s">
        <v>50</v>
      </c>
      <c r="CD228" s="219" t="s">
        <v>177</v>
      </c>
      <c r="CE228" s="219" t="s">
        <v>52</v>
      </c>
      <c r="CF228" s="219" t="s">
        <v>53</v>
      </c>
      <c r="CG228" s="219" t="s">
        <v>54</v>
      </c>
    </row>
    <row r="229" spans="1:85" x14ac:dyDescent="0.25">
      <c r="A229" t="str">
        <f>+C226</f>
        <v>ILK-SON</v>
      </c>
      <c r="B229" t="s">
        <v>6</v>
      </c>
      <c r="C229" s="2" t="s">
        <v>178</v>
      </c>
      <c r="D229" s="220"/>
      <c r="E229" s="220"/>
      <c r="F229" s="220"/>
      <c r="G229" s="230"/>
      <c r="H229" s="230"/>
      <c r="I229" s="230"/>
      <c r="J229" s="230"/>
      <c r="K229" s="230"/>
      <c r="L229" s="230"/>
      <c r="M229" s="220"/>
      <c r="N229" s="220"/>
      <c r="O229" s="220"/>
      <c r="Q229" s="2" t="s">
        <v>178</v>
      </c>
      <c r="R229" s="221"/>
      <c r="S229" s="221"/>
      <c r="T229" s="221"/>
      <c r="U229" s="220"/>
      <c r="V229" s="220"/>
      <c r="W229" s="220"/>
      <c r="X229" s="220"/>
      <c r="Y229" s="220"/>
      <c r="Z229" s="220"/>
      <c r="AA229" s="220"/>
      <c r="AB229" s="220"/>
      <c r="AC229" s="220"/>
      <c r="AE229" s="2" t="s">
        <v>178</v>
      </c>
      <c r="AF229" s="220">
        <f t="shared" ref="AF229:AQ233" si="576">+D229</f>
        <v>0</v>
      </c>
      <c r="AG229" s="220">
        <f t="shared" si="576"/>
        <v>0</v>
      </c>
      <c r="AH229" s="220">
        <f t="shared" si="576"/>
        <v>0</v>
      </c>
      <c r="AI229" s="220">
        <f t="shared" si="576"/>
        <v>0</v>
      </c>
      <c r="AJ229" s="220">
        <f t="shared" si="576"/>
        <v>0</v>
      </c>
      <c r="AK229" s="220">
        <f t="shared" si="576"/>
        <v>0</v>
      </c>
      <c r="AL229" s="220">
        <f t="shared" si="576"/>
        <v>0</v>
      </c>
      <c r="AM229" s="220">
        <f t="shared" si="576"/>
        <v>0</v>
      </c>
      <c r="AN229" s="220">
        <f t="shared" si="576"/>
        <v>0</v>
      </c>
      <c r="AO229" s="220">
        <f t="shared" si="576"/>
        <v>0</v>
      </c>
      <c r="AP229" s="220">
        <f t="shared" si="576"/>
        <v>0</v>
      </c>
      <c r="AQ229" s="220">
        <f t="shared" si="576"/>
        <v>0</v>
      </c>
      <c r="AS229" s="2" t="s">
        <v>178</v>
      </c>
      <c r="AT229" s="220">
        <f t="shared" ref="AT229:BE233" si="577">+R229</f>
        <v>0</v>
      </c>
      <c r="AU229" s="220">
        <f t="shared" si="577"/>
        <v>0</v>
      </c>
      <c r="AV229" s="220">
        <f t="shared" si="577"/>
        <v>0</v>
      </c>
      <c r="AW229" s="220">
        <f t="shared" si="577"/>
        <v>0</v>
      </c>
      <c r="AX229" s="220">
        <f t="shared" si="577"/>
        <v>0</v>
      </c>
      <c r="AY229" s="220">
        <f t="shared" si="577"/>
        <v>0</v>
      </c>
      <c r="AZ229" s="220">
        <f t="shared" si="577"/>
        <v>0</v>
      </c>
      <c r="BA229" s="220">
        <f t="shared" si="577"/>
        <v>0</v>
      </c>
      <c r="BB229" s="220">
        <f t="shared" si="577"/>
        <v>0</v>
      </c>
      <c r="BC229" s="220">
        <f t="shared" si="577"/>
        <v>0</v>
      </c>
      <c r="BD229" s="220">
        <f t="shared" si="577"/>
        <v>0</v>
      </c>
      <c r="BE229" s="220">
        <f t="shared" si="577"/>
        <v>0</v>
      </c>
      <c r="BG229" s="2" t="s">
        <v>178</v>
      </c>
      <c r="BH229" s="220">
        <f>+D229</f>
        <v>0</v>
      </c>
      <c r="BI229" s="220">
        <f t="shared" ref="BI229:BI234" si="578">+E229</f>
        <v>0</v>
      </c>
      <c r="BJ229" s="220">
        <f t="shared" ref="BJ229:BJ234" si="579">+F229</f>
        <v>0</v>
      </c>
      <c r="BK229" s="220">
        <f t="shared" ref="BK229:BK234" si="580">+G229</f>
        <v>0</v>
      </c>
      <c r="BL229" s="220">
        <f t="shared" ref="BL229:BL234" si="581">+H229</f>
        <v>0</v>
      </c>
      <c r="BM229" s="220">
        <f t="shared" ref="BM229:BM234" si="582">+I229</f>
        <v>0</v>
      </c>
      <c r="BN229" s="220">
        <f t="shared" ref="BN229:BN234" si="583">+J229</f>
        <v>0</v>
      </c>
      <c r="BO229" s="220">
        <f t="shared" ref="BO229:BO234" si="584">+K229</f>
        <v>0</v>
      </c>
      <c r="BP229" s="220">
        <f t="shared" ref="BP229:BP234" si="585">+L229</f>
        <v>0</v>
      </c>
      <c r="BQ229" s="220">
        <f t="shared" ref="BQ229:BQ234" si="586">+M229</f>
        <v>0</v>
      </c>
      <c r="BR229" s="220">
        <f t="shared" ref="BR229:BR234" si="587">+N229</f>
        <v>0</v>
      </c>
      <c r="BS229" s="220">
        <f t="shared" ref="BS229:BS234" si="588">+O229</f>
        <v>0</v>
      </c>
      <c r="BU229" s="2" t="s">
        <v>178</v>
      </c>
      <c r="BV229" s="220">
        <f>+R229</f>
        <v>0</v>
      </c>
      <c r="BW229" s="220">
        <f t="shared" ref="BW229:BW234" si="589">+S229</f>
        <v>0</v>
      </c>
      <c r="BX229" s="220">
        <f t="shared" ref="BX229:BX234" si="590">+T229</f>
        <v>0</v>
      </c>
      <c r="BY229" s="220">
        <f t="shared" ref="BY229:BY234" si="591">+U229</f>
        <v>0</v>
      </c>
      <c r="BZ229" s="220">
        <f t="shared" ref="BZ229:BZ234" si="592">+V229</f>
        <v>0</v>
      </c>
      <c r="CA229" s="220">
        <f t="shared" ref="CA229:CA234" si="593">+W229</f>
        <v>0</v>
      </c>
      <c r="CB229" s="220">
        <f t="shared" ref="CB229:CB234" si="594">+X229</f>
        <v>0</v>
      </c>
      <c r="CC229" s="220">
        <f t="shared" ref="CC229:CC234" si="595">+Y229</f>
        <v>0</v>
      </c>
      <c r="CD229" s="220">
        <f t="shared" ref="CD229:CD234" si="596">+Z229</f>
        <v>0</v>
      </c>
      <c r="CE229" s="220">
        <f t="shared" ref="CE229:CE234" si="597">+AA229</f>
        <v>0</v>
      </c>
      <c r="CF229" s="220">
        <f t="shared" ref="CF229:CF234" si="598">+AB229</f>
        <v>0</v>
      </c>
      <c r="CG229" s="220">
        <f t="shared" ref="CG229:CG234" si="599">+AC229</f>
        <v>0</v>
      </c>
    </row>
    <row r="230" spans="1:85" x14ac:dyDescent="0.25">
      <c r="A230" t="str">
        <f>+C226</f>
        <v>ILK-SON</v>
      </c>
      <c r="B230" t="s">
        <v>6</v>
      </c>
      <c r="C230" s="2" t="s">
        <v>179</v>
      </c>
      <c r="D230" s="220"/>
      <c r="E230" s="220"/>
      <c r="F230" s="220"/>
      <c r="G230" s="230"/>
      <c r="H230" s="230"/>
      <c r="I230" s="230"/>
      <c r="J230" s="230"/>
      <c r="K230" s="230"/>
      <c r="L230" s="230"/>
      <c r="M230" s="220"/>
      <c r="N230" s="220"/>
      <c r="O230" s="220"/>
      <c r="Q230" s="2" t="s">
        <v>179</v>
      </c>
      <c r="R230" s="221"/>
      <c r="S230" s="221"/>
      <c r="T230" s="221"/>
      <c r="U230" s="220"/>
      <c r="V230" s="220"/>
      <c r="W230" s="220"/>
      <c r="X230" s="220"/>
      <c r="Y230" s="220"/>
      <c r="Z230" s="220"/>
      <c r="AA230" s="220"/>
      <c r="AB230" s="220"/>
      <c r="AC230" s="220"/>
      <c r="AE230" s="2" t="s">
        <v>179</v>
      </c>
      <c r="AF230" s="220">
        <f t="shared" si="576"/>
        <v>0</v>
      </c>
      <c r="AG230" s="220">
        <f t="shared" si="576"/>
        <v>0</v>
      </c>
      <c r="AH230" s="220">
        <f t="shared" si="576"/>
        <v>0</v>
      </c>
      <c r="AI230" s="220">
        <f t="shared" si="576"/>
        <v>0</v>
      </c>
      <c r="AJ230" s="220">
        <f t="shared" si="576"/>
        <v>0</v>
      </c>
      <c r="AK230" s="220">
        <f t="shared" si="576"/>
        <v>0</v>
      </c>
      <c r="AL230" s="220">
        <f t="shared" si="576"/>
        <v>0</v>
      </c>
      <c r="AM230" s="220">
        <f t="shared" si="576"/>
        <v>0</v>
      </c>
      <c r="AN230" s="220">
        <f t="shared" si="576"/>
        <v>0</v>
      </c>
      <c r="AO230" s="220">
        <f t="shared" si="576"/>
        <v>0</v>
      </c>
      <c r="AP230" s="220">
        <f t="shared" si="576"/>
        <v>0</v>
      </c>
      <c r="AQ230" s="220">
        <f t="shared" si="576"/>
        <v>0</v>
      </c>
      <c r="AS230" s="2" t="s">
        <v>179</v>
      </c>
      <c r="AT230" s="220">
        <f t="shared" si="577"/>
        <v>0</v>
      </c>
      <c r="AU230" s="220">
        <f t="shared" si="577"/>
        <v>0</v>
      </c>
      <c r="AV230" s="220">
        <f t="shared" si="577"/>
        <v>0</v>
      </c>
      <c r="AW230" s="220">
        <f t="shared" si="577"/>
        <v>0</v>
      </c>
      <c r="AX230" s="220">
        <f t="shared" si="577"/>
        <v>0</v>
      </c>
      <c r="AY230" s="220">
        <f t="shared" si="577"/>
        <v>0</v>
      </c>
      <c r="AZ230" s="220">
        <f t="shared" si="577"/>
        <v>0</v>
      </c>
      <c r="BA230" s="220">
        <f t="shared" si="577"/>
        <v>0</v>
      </c>
      <c r="BB230" s="220">
        <f t="shared" si="577"/>
        <v>0</v>
      </c>
      <c r="BC230" s="220">
        <f t="shared" si="577"/>
        <v>0</v>
      </c>
      <c r="BD230" s="220">
        <f t="shared" si="577"/>
        <v>0</v>
      </c>
      <c r="BE230" s="220">
        <f t="shared" si="577"/>
        <v>0</v>
      </c>
      <c r="BG230" s="2" t="s">
        <v>179</v>
      </c>
      <c r="BH230" s="220">
        <f t="shared" ref="BH230:BH234" si="600">+D230</f>
        <v>0</v>
      </c>
      <c r="BI230" s="220">
        <f t="shared" si="578"/>
        <v>0</v>
      </c>
      <c r="BJ230" s="220">
        <f t="shared" si="579"/>
        <v>0</v>
      </c>
      <c r="BK230" s="220">
        <f t="shared" si="580"/>
        <v>0</v>
      </c>
      <c r="BL230" s="220">
        <f t="shared" si="581"/>
        <v>0</v>
      </c>
      <c r="BM230" s="220">
        <f t="shared" si="582"/>
        <v>0</v>
      </c>
      <c r="BN230" s="220">
        <f t="shared" si="583"/>
        <v>0</v>
      </c>
      <c r="BO230" s="220">
        <f t="shared" si="584"/>
        <v>0</v>
      </c>
      <c r="BP230" s="220">
        <f t="shared" si="585"/>
        <v>0</v>
      </c>
      <c r="BQ230" s="220">
        <f t="shared" si="586"/>
        <v>0</v>
      </c>
      <c r="BR230" s="220">
        <f t="shared" si="587"/>
        <v>0</v>
      </c>
      <c r="BS230" s="220">
        <f t="shared" si="588"/>
        <v>0</v>
      </c>
      <c r="BU230" s="2" t="s">
        <v>179</v>
      </c>
      <c r="BV230" s="220">
        <f t="shared" ref="BV230:BV234" si="601">+R230</f>
        <v>0</v>
      </c>
      <c r="BW230" s="220">
        <f t="shared" si="589"/>
        <v>0</v>
      </c>
      <c r="BX230" s="220">
        <f t="shared" si="590"/>
        <v>0</v>
      </c>
      <c r="BY230" s="220">
        <f t="shared" si="591"/>
        <v>0</v>
      </c>
      <c r="BZ230" s="220">
        <f t="shared" si="592"/>
        <v>0</v>
      </c>
      <c r="CA230" s="220">
        <f t="shared" si="593"/>
        <v>0</v>
      </c>
      <c r="CB230" s="220">
        <f t="shared" si="594"/>
        <v>0</v>
      </c>
      <c r="CC230" s="220">
        <f t="shared" si="595"/>
        <v>0</v>
      </c>
      <c r="CD230" s="220">
        <f t="shared" si="596"/>
        <v>0</v>
      </c>
      <c r="CE230" s="220">
        <f t="shared" si="597"/>
        <v>0</v>
      </c>
      <c r="CF230" s="220">
        <f t="shared" si="598"/>
        <v>0</v>
      </c>
      <c r="CG230" s="220">
        <f t="shared" si="599"/>
        <v>0</v>
      </c>
    </row>
    <row r="231" spans="1:85" x14ac:dyDescent="0.25">
      <c r="A231" t="str">
        <f>+C226</f>
        <v>ILK-SON</v>
      </c>
      <c r="B231" t="s">
        <v>6</v>
      </c>
      <c r="C231" s="2" t="s">
        <v>180</v>
      </c>
      <c r="D231" s="220"/>
      <c r="E231" s="220"/>
      <c r="F231" s="220"/>
      <c r="G231" s="230"/>
      <c r="H231" s="230"/>
      <c r="I231" s="230"/>
      <c r="J231" s="230"/>
      <c r="K231" s="230"/>
      <c r="L231" s="230"/>
      <c r="M231" s="220"/>
      <c r="N231" s="220"/>
      <c r="O231" s="220"/>
      <c r="Q231" s="2" t="s">
        <v>180</v>
      </c>
      <c r="R231" s="221"/>
      <c r="S231" s="221"/>
      <c r="T231" s="221"/>
      <c r="U231" s="220"/>
      <c r="V231" s="220"/>
      <c r="W231" s="220"/>
      <c r="X231" s="220"/>
      <c r="Y231" s="220"/>
      <c r="Z231" s="220"/>
      <c r="AA231" s="220"/>
      <c r="AB231" s="220"/>
      <c r="AC231" s="220"/>
      <c r="AE231" s="2" t="s">
        <v>180</v>
      </c>
      <c r="AF231" s="220">
        <f t="shared" si="576"/>
        <v>0</v>
      </c>
      <c r="AG231" s="220">
        <f t="shared" si="576"/>
        <v>0</v>
      </c>
      <c r="AH231" s="220">
        <f t="shared" si="576"/>
        <v>0</v>
      </c>
      <c r="AI231" s="220">
        <f t="shared" si="576"/>
        <v>0</v>
      </c>
      <c r="AJ231" s="220">
        <f t="shared" si="576"/>
        <v>0</v>
      </c>
      <c r="AK231" s="220">
        <f t="shared" si="576"/>
        <v>0</v>
      </c>
      <c r="AL231" s="220">
        <f t="shared" si="576"/>
        <v>0</v>
      </c>
      <c r="AM231" s="220">
        <f t="shared" si="576"/>
        <v>0</v>
      </c>
      <c r="AN231" s="220">
        <f t="shared" si="576"/>
        <v>0</v>
      </c>
      <c r="AO231" s="220">
        <f t="shared" si="576"/>
        <v>0</v>
      </c>
      <c r="AP231" s="220">
        <f t="shared" si="576"/>
        <v>0</v>
      </c>
      <c r="AQ231" s="220">
        <f t="shared" si="576"/>
        <v>0</v>
      </c>
      <c r="AS231" s="2" t="s">
        <v>180</v>
      </c>
      <c r="AT231" s="220">
        <f t="shared" si="577"/>
        <v>0</v>
      </c>
      <c r="AU231" s="220">
        <f t="shared" si="577"/>
        <v>0</v>
      </c>
      <c r="AV231" s="220">
        <f t="shared" si="577"/>
        <v>0</v>
      </c>
      <c r="AW231" s="220">
        <f t="shared" si="577"/>
        <v>0</v>
      </c>
      <c r="AX231" s="220">
        <f t="shared" si="577"/>
        <v>0</v>
      </c>
      <c r="AY231" s="220">
        <f t="shared" si="577"/>
        <v>0</v>
      </c>
      <c r="AZ231" s="220">
        <f t="shared" si="577"/>
        <v>0</v>
      </c>
      <c r="BA231" s="220">
        <f t="shared" si="577"/>
        <v>0</v>
      </c>
      <c r="BB231" s="220">
        <f t="shared" si="577"/>
        <v>0</v>
      </c>
      <c r="BC231" s="220">
        <f t="shared" si="577"/>
        <v>0</v>
      </c>
      <c r="BD231" s="220">
        <f t="shared" si="577"/>
        <v>0</v>
      </c>
      <c r="BE231" s="220">
        <f t="shared" si="577"/>
        <v>0</v>
      </c>
      <c r="BG231" s="2" t="s">
        <v>180</v>
      </c>
      <c r="BH231" s="220">
        <f t="shared" si="600"/>
        <v>0</v>
      </c>
      <c r="BI231" s="220">
        <f t="shared" si="578"/>
        <v>0</v>
      </c>
      <c r="BJ231" s="220">
        <f t="shared" si="579"/>
        <v>0</v>
      </c>
      <c r="BK231" s="220">
        <f t="shared" si="580"/>
        <v>0</v>
      </c>
      <c r="BL231" s="220">
        <f t="shared" si="581"/>
        <v>0</v>
      </c>
      <c r="BM231" s="220">
        <f t="shared" si="582"/>
        <v>0</v>
      </c>
      <c r="BN231" s="220">
        <f t="shared" si="583"/>
        <v>0</v>
      </c>
      <c r="BO231" s="220">
        <f t="shared" si="584"/>
        <v>0</v>
      </c>
      <c r="BP231" s="220">
        <f t="shared" si="585"/>
        <v>0</v>
      </c>
      <c r="BQ231" s="220">
        <f t="shared" si="586"/>
        <v>0</v>
      </c>
      <c r="BR231" s="220">
        <f t="shared" si="587"/>
        <v>0</v>
      </c>
      <c r="BS231" s="220">
        <f t="shared" si="588"/>
        <v>0</v>
      </c>
      <c r="BU231" s="2" t="s">
        <v>180</v>
      </c>
      <c r="BV231" s="220">
        <f t="shared" si="601"/>
        <v>0</v>
      </c>
      <c r="BW231" s="220">
        <f t="shared" si="589"/>
        <v>0</v>
      </c>
      <c r="BX231" s="220">
        <f t="shared" si="590"/>
        <v>0</v>
      </c>
      <c r="BY231" s="220">
        <f t="shared" si="591"/>
        <v>0</v>
      </c>
      <c r="BZ231" s="220">
        <f t="shared" si="592"/>
        <v>0</v>
      </c>
      <c r="CA231" s="220">
        <f t="shared" si="593"/>
        <v>0</v>
      </c>
      <c r="CB231" s="220">
        <f t="shared" si="594"/>
        <v>0</v>
      </c>
      <c r="CC231" s="220">
        <f t="shared" si="595"/>
        <v>0</v>
      </c>
      <c r="CD231" s="220">
        <f t="shared" si="596"/>
        <v>0</v>
      </c>
      <c r="CE231" s="220">
        <f t="shared" si="597"/>
        <v>0</v>
      </c>
      <c r="CF231" s="220">
        <f t="shared" si="598"/>
        <v>0</v>
      </c>
      <c r="CG231" s="220">
        <f t="shared" si="599"/>
        <v>0</v>
      </c>
    </row>
    <row r="232" spans="1:85" x14ac:dyDescent="0.25">
      <c r="A232" t="str">
        <f>+C226</f>
        <v>ILK-SON</v>
      </c>
      <c r="B232" t="s">
        <v>6</v>
      </c>
      <c r="C232" s="2" t="s">
        <v>181</v>
      </c>
      <c r="D232" s="220"/>
      <c r="E232" s="220"/>
      <c r="F232" s="220"/>
      <c r="G232" s="230"/>
      <c r="H232" s="230"/>
      <c r="I232" s="230"/>
      <c r="J232" s="230"/>
      <c r="K232" s="230"/>
      <c r="L232" s="230"/>
      <c r="M232" s="220"/>
      <c r="N232" s="220"/>
      <c r="O232" s="220"/>
      <c r="Q232" s="2" t="s">
        <v>181</v>
      </c>
      <c r="R232" s="221"/>
      <c r="S232" s="221"/>
      <c r="T232" s="221"/>
      <c r="U232" s="220"/>
      <c r="V232" s="220"/>
      <c r="W232" s="220"/>
      <c r="X232" s="220"/>
      <c r="Y232" s="220"/>
      <c r="Z232" s="220"/>
      <c r="AA232" s="220"/>
      <c r="AB232" s="220"/>
      <c r="AC232" s="220"/>
      <c r="AE232" s="2" t="s">
        <v>181</v>
      </c>
      <c r="AF232" s="220">
        <f t="shared" si="576"/>
        <v>0</v>
      </c>
      <c r="AG232" s="220">
        <f t="shared" si="576"/>
        <v>0</v>
      </c>
      <c r="AH232" s="220">
        <f t="shared" si="576"/>
        <v>0</v>
      </c>
      <c r="AI232" s="220">
        <f t="shared" si="576"/>
        <v>0</v>
      </c>
      <c r="AJ232" s="220">
        <f t="shared" si="576"/>
        <v>0</v>
      </c>
      <c r="AK232" s="220">
        <f t="shared" si="576"/>
        <v>0</v>
      </c>
      <c r="AL232" s="220">
        <f t="shared" si="576"/>
        <v>0</v>
      </c>
      <c r="AM232" s="220">
        <f t="shared" si="576"/>
        <v>0</v>
      </c>
      <c r="AN232" s="220">
        <f t="shared" si="576"/>
        <v>0</v>
      </c>
      <c r="AO232" s="220">
        <f t="shared" si="576"/>
        <v>0</v>
      </c>
      <c r="AP232" s="220">
        <f t="shared" si="576"/>
        <v>0</v>
      </c>
      <c r="AQ232" s="220">
        <f t="shared" si="576"/>
        <v>0</v>
      </c>
      <c r="AS232" s="2" t="s">
        <v>181</v>
      </c>
      <c r="AT232" s="220">
        <f t="shared" si="577"/>
        <v>0</v>
      </c>
      <c r="AU232" s="220">
        <f t="shared" si="577"/>
        <v>0</v>
      </c>
      <c r="AV232" s="220">
        <f t="shared" si="577"/>
        <v>0</v>
      </c>
      <c r="AW232" s="220">
        <f t="shared" si="577"/>
        <v>0</v>
      </c>
      <c r="AX232" s="220">
        <f t="shared" si="577"/>
        <v>0</v>
      </c>
      <c r="AY232" s="220">
        <f t="shared" si="577"/>
        <v>0</v>
      </c>
      <c r="AZ232" s="220">
        <f t="shared" si="577"/>
        <v>0</v>
      </c>
      <c r="BA232" s="220">
        <f t="shared" si="577"/>
        <v>0</v>
      </c>
      <c r="BB232" s="220">
        <f t="shared" si="577"/>
        <v>0</v>
      </c>
      <c r="BC232" s="220">
        <f t="shared" si="577"/>
        <v>0</v>
      </c>
      <c r="BD232" s="220">
        <f t="shared" si="577"/>
        <v>0</v>
      </c>
      <c r="BE232" s="220">
        <f t="shared" si="577"/>
        <v>0</v>
      </c>
      <c r="BG232" s="2" t="s">
        <v>181</v>
      </c>
      <c r="BH232" s="220">
        <f t="shared" si="600"/>
        <v>0</v>
      </c>
      <c r="BI232" s="220">
        <f t="shared" si="578"/>
        <v>0</v>
      </c>
      <c r="BJ232" s="220">
        <f t="shared" si="579"/>
        <v>0</v>
      </c>
      <c r="BK232" s="220">
        <f t="shared" si="580"/>
        <v>0</v>
      </c>
      <c r="BL232" s="220">
        <f t="shared" si="581"/>
        <v>0</v>
      </c>
      <c r="BM232" s="220">
        <f t="shared" si="582"/>
        <v>0</v>
      </c>
      <c r="BN232" s="220">
        <f t="shared" si="583"/>
        <v>0</v>
      </c>
      <c r="BO232" s="220">
        <f t="shared" si="584"/>
        <v>0</v>
      </c>
      <c r="BP232" s="220">
        <f t="shared" si="585"/>
        <v>0</v>
      </c>
      <c r="BQ232" s="220">
        <f t="shared" si="586"/>
        <v>0</v>
      </c>
      <c r="BR232" s="220">
        <f t="shared" si="587"/>
        <v>0</v>
      </c>
      <c r="BS232" s="220">
        <f t="shared" si="588"/>
        <v>0</v>
      </c>
      <c r="BU232" s="2" t="s">
        <v>181</v>
      </c>
      <c r="BV232" s="220">
        <f t="shared" si="601"/>
        <v>0</v>
      </c>
      <c r="BW232" s="220">
        <f t="shared" si="589"/>
        <v>0</v>
      </c>
      <c r="BX232" s="220">
        <f t="shared" si="590"/>
        <v>0</v>
      </c>
      <c r="BY232" s="220">
        <f t="shared" si="591"/>
        <v>0</v>
      </c>
      <c r="BZ232" s="220">
        <f t="shared" si="592"/>
        <v>0</v>
      </c>
      <c r="CA232" s="220">
        <f t="shared" si="593"/>
        <v>0</v>
      </c>
      <c r="CB232" s="220">
        <f t="shared" si="594"/>
        <v>0</v>
      </c>
      <c r="CC232" s="220">
        <f t="shared" si="595"/>
        <v>0</v>
      </c>
      <c r="CD232" s="220">
        <f t="shared" si="596"/>
        <v>0</v>
      </c>
      <c r="CE232" s="220">
        <f t="shared" si="597"/>
        <v>0</v>
      </c>
      <c r="CF232" s="220">
        <f t="shared" si="598"/>
        <v>0</v>
      </c>
      <c r="CG232" s="220">
        <f t="shared" si="599"/>
        <v>0</v>
      </c>
    </row>
    <row r="233" spans="1:85" x14ac:dyDescent="0.25">
      <c r="A233" t="str">
        <f>+C226</f>
        <v>ILK-SON</v>
      </c>
      <c r="B233" t="s">
        <v>6</v>
      </c>
      <c r="C233" s="2" t="s">
        <v>182</v>
      </c>
      <c r="D233" s="220"/>
      <c r="E233" s="220"/>
      <c r="F233" s="220"/>
      <c r="G233" s="230"/>
      <c r="H233" s="230"/>
      <c r="I233" s="230"/>
      <c r="J233" s="230"/>
      <c r="K233" s="230"/>
      <c r="L233" s="230"/>
      <c r="M233" s="220"/>
      <c r="N233" s="220"/>
      <c r="O233" s="220"/>
      <c r="Q233" s="2" t="s">
        <v>182</v>
      </c>
      <c r="R233" s="221"/>
      <c r="S233" s="221"/>
      <c r="T233" s="221"/>
      <c r="U233" s="220"/>
      <c r="V233" s="220"/>
      <c r="W233" s="220"/>
      <c r="X233" s="220"/>
      <c r="Y233" s="220"/>
      <c r="Z233" s="220"/>
      <c r="AA233" s="220"/>
      <c r="AB233" s="220"/>
      <c r="AC233" s="220"/>
      <c r="AE233" s="2" t="s">
        <v>182</v>
      </c>
      <c r="AF233" s="220">
        <f t="shared" si="576"/>
        <v>0</v>
      </c>
      <c r="AG233" s="220">
        <f t="shared" si="576"/>
        <v>0</v>
      </c>
      <c r="AH233" s="220">
        <f t="shared" si="576"/>
        <v>0</v>
      </c>
      <c r="AI233" s="220">
        <f t="shared" si="576"/>
        <v>0</v>
      </c>
      <c r="AJ233" s="220">
        <f t="shared" si="576"/>
        <v>0</v>
      </c>
      <c r="AK233" s="220">
        <f t="shared" si="576"/>
        <v>0</v>
      </c>
      <c r="AL233" s="220">
        <f t="shared" si="576"/>
        <v>0</v>
      </c>
      <c r="AM233" s="220">
        <f t="shared" si="576"/>
        <v>0</v>
      </c>
      <c r="AN233" s="220">
        <f t="shared" si="576"/>
        <v>0</v>
      </c>
      <c r="AO233" s="220">
        <f t="shared" si="576"/>
        <v>0</v>
      </c>
      <c r="AP233" s="220">
        <f t="shared" si="576"/>
        <v>0</v>
      </c>
      <c r="AQ233" s="220">
        <f t="shared" si="576"/>
        <v>0</v>
      </c>
      <c r="AS233" s="2" t="s">
        <v>182</v>
      </c>
      <c r="AT233" s="220">
        <f t="shared" si="577"/>
        <v>0</v>
      </c>
      <c r="AU233" s="220">
        <f t="shared" si="577"/>
        <v>0</v>
      </c>
      <c r="AV233" s="220">
        <f t="shared" si="577"/>
        <v>0</v>
      </c>
      <c r="AW233" s="220">
        <f t="shared" si="577"/>
        <v>0</v>
      </c>
      <c r="AX233" s="220">
        <f t="shared" si="577"/>
        <v>0</v>
      </c>
      <c r="AY233" s="220">
        <f t="shared" si="577"/>
        <v>0</v>
      </c>
      <c r="AZ233" s="220">
        <f t="shared" si="577"/>
        <v>0</v>
      </c>
      <c r="BA233" s="220">
        <f t="shared" si="577"/>
        <v>0</v>
      </c>
      <c r="BB233" s="220">
        <f t="shared" si="577"/>
        <v>0</v>
      </c>
      <c r="BC233" s="220">
        <f t="shared" si="577"/>
        <v>0</v>
      </c>
      <c r="BD233" s="220">
        <f t="shared" si="577"/>
        <v>0</v>
      </c>
      <c r="BE233" s="220">
        <f t="shared" si="577"/>
        <v>0</v>
      </c>
      <c r="BG233" s="2" t="s">
        <v>182</v>
      </c>
      <c r="BH233" s="220">
        <f t="shared" si="600"/>
        <v>0</v>
      </c>
      <c r="BI233" s="220">
        <f t="shared" si="578"/>
        <v>0</v>
      </c>
      <c r="BJ233" s="220">
        <f t="shared" si="579"/>
        <v>0</v>
      </c>
      <c r="BK233" s="220">
        <f t="shared" si="580"/>
        <v>0</v>
      </c>
      <c r="BL233" s="220">
        <f t="shared" si="581"/>
        <v>0</v>
      </c>
      <c r="BM233" s="220">
        <f t="shared" si="582"/>
        <v>0</v>
      </c>
      <c r="BN233" s="220">
        <f t="shared" si="583"/>
        <v>0</v>
      </c>
      <c r="BO233" s="220">
        <f t="shared" si="584"/>
        <v>0</v>
      </c>
      <c r="BP233" s="220">
        <f t="shared" si="585"/>
        <v>0</v>
      </c>
      <c r="BQ233" s="220">
        <f t="shared" si="586"/>
        <v>0</v>
      </c>
      <c r="BR233" s="220">
        <f t="shared" si="587"/>
        <v>0</v>
      </c>
      <c r="BS233" s="220">
        <f t="shared" si="588"/>
        <v>0</v>
      </c>
      <c r="BU233" s="2" t="s">
        <v>182</v>
      </c>
      <c r="BV233" s="220">
        <f t="shared" si="601"/>
        <v>0</v>
      </c>
      <c r="BW233" s="220">
        <f t="shared" si="589"/>
        <v>0</v>
      </c>
      <c r="BX233" s="220">
        <f t="shared" si="590"/>
        <v>0</v>
      </c>
      <c r="BY233" s="220">
        <f t="shared" si="591"/>
        <v>0</v>
      </c>
      <c r="BZ233" s="220">
        <f t="shared" si="592"/>
        <v>0</v>
      </c>
      <c r="CA233" s="220">
        <f t="shared" si="593"/>
        <v>0</v>
      </c>
      <c r="CB233" s="220">
        <f t="shared" si="594"/>
        <v>0</v>
      </c>
      <c r="CC233" s="220">
        <f t="shared" si="595"/>
        <v>0</v>
      </c>
      <c r="CD233" s="220">
        <f t="shared" si="596"/>
        <v>0</v>
      </c>
      <c r="CE233" s="220">
        <f t="shared" si="597"/>
        <v>0</v>
      </c>
      <c r="CF233" s="220">
        <f t="shared" si="598"/>
        <v>0</v>
      </c>
      <c r="CG233" s="220">
        <f t="shared" si="599"/>
        <v>0</v>
      </c>
    </row>
    <row r="234" spans="1:85" x14ac:dyDescent="0.25">
      <c r="A234" t="str">
        <f>+C226</f>
        <v>ILK-SON</v>
      </c>
      <c r="B234" t="s">
        <v>6</v>
      </c>
      <c r="C234" s="2" t="s">
        <v>183</v>
      </c>
      <c r="D234" s="220"/>
      <c r="E234" s="220"/>
      <c r="F234" s="220"/>
      <c r="G234" s="230"/>
      <c r="H234" s="230"/>
      <c r="I234" s="230"/>
      <c r="J234" s="230"/>
      <c r="K234" s="230"/>
      <c r="L234" s="230"/>
      <c r="M234" s="220"/>
      <c r="N234" s="220"/>
      <c r="O234" s="220"/>
      <c r="Q234" s="2" t="s">
        <v>183</v>
      </c>
      <c r="R234" s="221"/>
      <c r="S234" s="221"/>
      <c r="T234" s="221"/>
      <c r="U234" s="220"/>
      <c r="V234" s="220"/>
      <c r="W234" s="220"/>
      <c r="X234" s="220"/>
      <c r="Y234" s="220"/>
      <c r="Z234" s="220"/>
      <c r="AA234" s="220"/>
      <c r="AB234" s="220"/>
      <c r="AC234" s="220"/>
      <c r="AE234" s="2" t="s">
        <v>183</v>
      </c>
      <c r="AF234" s="220"/>
      <c r="AG234" s="220"/>
      <c r="AH234" s="220"/>
      <c r="AI234" s="220"/>
      <c r="AJ234" s="220"/>
      <c r="AK234" s="220"/>
      <c r="AL234" s="220"/>
      <c r="AM234" s="220"/>
      <c r="AN234" s="220"/>
      <c r="AO234" s="220"/>
      <c r="AP234" s="220"/>
      <c r="AQ234" s="220"/>
      <c r="AS234" s="2" t="s">
        <v>183</v>
      </c>
      <c r="AT234" s="221"/>
      <c r="AU234" s="221"/>
      <c r="AV234" s="221"/>
      <c r="AW234" s="221"/>
      <c r="AX234" s="221"/>
      <c r="AY234" s="221"/>
      <c r="AZ234" s="221"/>
      <c r="BA234" s="221"/>
      <c r="BB234" s="221"/>
      <c r="BC234" s="221"/>
      <c r="BD234" s="221"/>
      <c r="BE234" s="221"/>
      <c r="BG234" s="2" t="s">
        <v>183</v>
      </c>
      <c r="BH234" s="220">
        <f t="shared" si="600"/>
        <v>0</v>
      </c>
      <c r="BI234" s="220">
        <f t="shared" si="578"/>
        <v>0</v>
      </c>
      <c r="BJ234" s="220">
        <f t="shared" si="579"/>
        <v>0</v>
      </c>
      <c r="BK234" s="220">
        <f t="shared" si="580"/>
        <v>0</v>
      </c>
      <c r="BL234" s="220">
        <f t="shared" si="581"/>
        <v>0</v>
      </c>
      <c r="BM234" s="220">
        <f t="shared" si="582"/>
        <v>0</v>
      </c>
      <c r="BN234" s="220">
        <f t="shared" si="583"/>
        <v>0</v>
      </c>
      <c r="BO234" s="220">
        <f t="shared" si="584"/>
        <v>0</v>
      </c>
      <c r="BP234" s="220">
        <f t="shared" si="585"/>
        <v>0</v>
      </c>
      <c r="BQ234" s="220">
        <f t="shared" si="586"/>
        <v>0</v>
      </c>
      <c r="BR234" s="220">
        <f t="shared" si="587"/>
        <v>0</v>
      </c>
      <c r="BS234" s="220">
        <f t="shared" si="588"/>
        <v>0</v>
      </c>
      <c r="BU234" s="2" t="s">
        <v>183</v>
      </c>
      <c r="BV234" s="220">
        <f t="shared" si="601"/>
        <v>0</v>
      </c>
      <c r="BW234" s="220">
        <f t="shared" si="589"/>
        <v>0</v>
      </c>
      <c r="BX234" s="220">
        <f t="shared" si="590"/>
        <v>0</v>
      </c>
      <c r="BY234" s="220">
        <f t="shared" si="591"/>
        <v>0</v>
      </c>
      <c r="BZ234" s="220">
        <f t="shared" si="592"/>
        <v>0</v>
      </c>
      <c r="CA234" s="220">
        <f t="shared" si="593"/>
        <v>0</v>
      </c>
      <c r="CB234" s="220">
        <f t="shared" si="594"/>
        <v>0</v>
      </c>
      <c r="CC234" s="220">
        <f t="shared" si="595"/>
        <v>0</v>
      </c>
      <c r="CD234" s="220">
        <f t="shared" si="596"/>
        <v>0</v>
      </c>
      <c r="CE234" s="220">
        <f t="shared" si="597"/>
        <v>0</v>
      </c>
      <c r="CF234" s="220">
        <f t="shared" si="598"/>
        <v>0</v>
      </c>
      <c r="CG234" s="220">
        <f t="shared" si="599"/>
        <v>0</v>
      </c>
    </row>
    <row r="235" spans="1:85" x14ac:dyDescent="0.25">
      <c r="A235" t="str">
        <f>+C226</f>
        <v>ILK-SON</v>
      </c>
      <c r="B235" t="s">
        <v>6</v>
      </c>
      <c r="C235" s="2" t="s">
        <v>184</v>
      </c>
      <c r="D235" s="220"/>
      <c r="E235" s="220"/>
      <c r="F235" s="220"/>
      <c r="G235" s="220"/>
      <c r="H235" s="220"/>
      <c r="I235" s="230"/>
      <c r="J235" s="220"/>
      <c r="K235" s="220"/>
      <c r="L235" s="220"/>
      <c r="M235" s="220"/>
      <c r="N235" s="220"/>
      <c r="O235" s="220"/>
      <c r="Q235" s="2" t="s">
        <v>184</v>
      </c>
      <c r="R235" s="221"/>
      <c r="S235" s="221"/>
      <c r="T235" s="221"/>
      <c r="U235" s="220"/>
      <c r="V235" s="220"/>
      <c r="W235" s="220"/>
      <c r="X235" s="220"/>
      <c r="Y235" s="220"/>
      <c r="Z235" s="220"/>
      <c r="AA235" s="220"/>
      <c r="AB235" s="220"/>
      <c r="AC235" s="220"/>
      <c r="AE235" s="2" t="s">
        <v>184</v>
      </c>
      <c r="AF235" s="220"/>
      <c r="AG235" s="220"/>
      <c r="AH235" s="220"/>
      <c r="AI235" s="220"/>
      <c r="AJ235" s="220"/>
      <c r="AK235" s="220"/>
      <c r="AL235" s="220"/>
      <c r="AM235" s="220"/>
      <c r="AN235" s="220"/>
      <c r="AO235" s="220"/>
      <c r="AP235" s="220"/>
      <c r="AQ235" s="220"/>
      <c r="AS235" s="2" t="s">
        <v>184</v>
      </c>
      <c r="AT235" s="221"/>
      <c r="AU235" s="221"/>
      <c r="AV235" s="221"/>
      <c r="AW235" s="221"/>
      <c r="AX235" s="221"/>
      <c r="AY235" s="221"/>
      <c r="AZ235" s="221"/>
      <c r="BA235" s="221"/>
      <c r="BB235" s="221"/>
      <c r="BC235" s="221"/>
      <c r="BD235" s="221"/>
      <c r="BE235" s="221"/>
      <c r="BG235" s="2" t="s">
        <v>184</v>
      </c>
      <c r="BH235" s="220"/>
      <c r="BI235" s="220"/>
      <c r="BJ235" s="220"/>
      <c r="BK235" s="220"/>
      <c r="BL235" s="220"/>
      <c r="BM235" s="220"/>
      <c r="BN235" s="220"/>
      <c r="BO235" s="220"/>
      <c r="BP235" s="220"/>
      <c r="BQ235" s="220"/>
      <c r="BR235" s="220"/>
      <c r="BS235" s="220"/>
      <c r="BU235" s="2" t="s">
        <v>184</v>
      </c>
      <c r="BV235" s="221"/>
      <c r="BW235" s="221"/>
      <c r="BX235" s="221"/>
      <c r="BY235" s="221"/>
      <c r="BZ235" s="221"/>
      <c r="CA235" s="221"/>
      <c r="CB235" s="221"/>
      <c r="CC235" s="221"/>
      <c r="CD235" s="221"/>
      <c r="CE235" s="221"/>
      <c r="CF235" s="221"/>
      <c r="CG235" s="221"/>
    </row>
    <row r="236" spans="1:85" x14ac:dyDescent="0.25">
      <c r="A236" t="str">
        <f>+C226</f>
        <v>ILK-SON</v>
      </c>
      <c r="B236" t="s">
        <v>6</v>
      </c>
      <c r="C236" s="2" t="s">
        <v>185</v>
      </c>
      <c r="D236" s="220"/>
      <c r="E236" s="220"/>
      <c r="F236" s="220"/>
      <c r="G236" s="220"/>
      <c r="H236" s="220"/>
      <c r="I236" s="230"/>
      <c r="J236" s="220"/>
      <c r="K236" s="220"/>
      <c r="L236" s="220"/>
      <c r="M236" s="220"/>
      <c r="N236" s="220"/>
      <c r="O236" s="220"/>
      <c r="Q236" s="2" t="s">
        <v>185</v>
      </c>
      <c r="R236" s="221"/>
      <c r="S236" s="221"/>
      <c r="T236" s="221"/>
      <c r="U236" s="220"/>
      <c r="V236" s="220"/>
      <c r="W236" s="220"/>
      <c r="X236" s="220"/>
      <c r="Y236" s="220"/>
      <c r="Z236" s="220"/>
      <c r="AA236" s="220"/>
      <c r="AB236" s="220"/>
      <c r="AC236" s="220"/>
      <c r="AE236" s="2" t="s">
        <v>185</v>
      </c>
      <c r="AF236" s="220"/>
      <c r="AG236" s="220"/>
      <c r="AH236" s="220"/>
      <c r="AI236" s="220"/>
      <c r="AJ236" s="220"/>
      <c r="AK236" s="220"/>
      <c r="AL236" s="220"/>
      <c r="AM236" s="220"/>
      <c r="AN236" s="220"/>
      <c r="AO236" s="220"/>
      <c r="AP236" s="220"/>
      <c r="AQ236" s="220"/>
      <c r="AS236" s="2" t="s">
        <v>185</v>
      </c>
      <c r="AT236" s="221"/>
      <c r="AU236" s="221"/>
      <c r="AV236" s="221"/>
      <c r="AW236" s="221"/>
      <c r="AX236" s="221"/>
      <c r="AY236" s="221"/>
      <c r="AZ236" s="221"/>
      <c r="BA236" s="221"/>
      <c r="BB236" s="221"/>
      <c r="BC236" s="221"/>
      <c r="BD236" s="221"/>
      <c r="BE236" s="221"/>
      <c r="BG236" s="2" t="s">
        <v>185</v>
      </c>
      <c r="BH236" s="220"/>
      <c r="BI236" s="220"/>
      <c r="BJ236" s="220"/>
      <c r="BK236" s="220"/>
      <c r="BL236" s="220"/>
      <c r="BM236" s="220"/>
      <c r="BN236" s="220"/>
      <c r="BO236" s="220"/>
      <c r="BP236" s="220"/>
      <c r="BQ236" s="220"/>
      <c r="BR236" s="220"/>
      <c r="BS236" s="220"/>
      <c r="BU236" s="2" t="s">
        <v>185</v>
      </c>
      <c r="BV236" s="221"/>
      <c r="BW236" s="221"/>
      <c r="BX236" s="221"/>
      <c r="BY236" s="221"/>
      <c r="BZ236" s="221"/>
      <c r="CA236" s="221"/>
      <c r="CB236" s="221"/>
      <c r="CC236" s="221"/>
      <c r="CD236" s="221"/>
      <c r="CE236" s="221"/>
      <c r="CF236" s="221"/>
      <c r="CG236" s="221"/>
    </row>
    <row r="237" spans="1:85" x14ac:dyDescent="0.25">
      <c r="A237" t="str">
        <f>+C226</f>
        <v>ILK-SON</v>
      </c>
      <c r="B237" t="s">
        <v>6</v>
      </c>
      <c r="C237" s="2" t="s">
        <v>186</v>
      </c>
      <c r="D237" s="220"/>
      <c r="E237" s="220"/>
      <c r="F237" s="220"/>
      <c r="G237" s="220"/>
      <c r="H237" s="220"/>
      <c r="I237" s="230"/>
      <c r="J237" s="220"/>
      <c r="K237" s="220"/>
      <c r="L237" s="220"/>
      <c r="M237" s="220"/>
      <c r="N237" s="220"/>
      <c r="O237" s="220"/>
      <c r="Q237" s="2" t="s">
        <v>186</v>
      </c>
      <c r="R237" s="221"/>
      <c r="S237" s="221"/>
      <c r="T237" s="221"/>
      <c r="U237" s="220"/>
      <c r="V237" s="220"/>
      <c r="W237" s="220"/>
      <c r="X237" s="220"/>
      <c r="Y237" s="220"/>
      <c r="Z237" s="220"/>
      <c r="AA237" s="220"/>
      <c r="AB237" s="220"/>
      <c r="AC237" s="220"/>
      <c r="AE237" s="2" t="s">
        <v>186</v>
      </c>
      <c r="AF237" s="220"/>
      <c r="AG237" s="220"/>
      <c r="AH237" s="220"/>
      <c r="AI237" s="220"/>
      <c r="AJ237" s="220"/>
      <c r="AK237" s="220"/>
      <c r="AL237" s="220"/>
      <c r="AM237" s="220"/>
      <c r="AN237" s="220"/>
      <c r="AO237" s="220"/>
      <c r="AP237" s="220"/>
      <c r="AQ237" s="220"/>
      <c r="AS237" s="2" t="s">
        <v>186</v>
      </c>
      <c r="AT237" s="221"/>
      <c r="AU237" s="221"/>
      <c r="AV237" s="221"/>
      <c r="AW237" s="221"/>
      <c r="AX237" s="221"/>
      <c r="AY237" s="221"/>
      <c r="AZ237" s="221"/>
      <c r="BA237" s="221"/>
      <c r="BB237" s="221"/>
      <c r="BC237" s="221"/>
      <c r="BD237" s="221"/>
      <c r="BE237" s="221"/>
      <c r="BG237" s="2" t="s">
        <v>186</v>
      </c>
      <c r="BH237" s="220"/>
      <c r="BI237" s="220"/>
      <c r="BJ237" s="220"/>
      <c r="BK237" s="220"/>
      <c r="BL237" s="220"/>
      <c r="BM237" s="220"/>
      <c r="BN237" s="220"/>
      <c r="BO237" s="220"/>
      <c r="BP237" s="220"/>
      <c r="BQ237" s="220"/>
      <c r="BR237" s="220"/>
      <c r="BS237" s="220"/>
      <c r="BU237" s="2" t="s">
        <v>186</v>
      </c>
      <c r="BV237" s="221"/>
      <c r="BW237" s="221"/>
      <c r="BX237" s="221"/>
      <c r="BY237" s="221"/>
      <c r="BZ237" s="221"/>
      <c r="CA237" s="221"/>
      <c r="CB237" s="221"/>
      <c r="CC237" s="221"/>
      <c r="CD237" s="221"/>
      <c r="CE237" s="221"/>
      <c r="CF237" s="221"/>
      <c r="CG237" s="221"/>
    </row>
    <row r="238" spans="1:85" x14ac:dyDescent="0.25">
      <c r="A238" t="str">
        <f>+C226</f>
        <v>ILK-SON</v>
      </c>
      <c r="B238" t="s">
        <v>6</v>
      </c>
      <c r="C238" s="2" t="s">
        <v>203</v>
      </c>
      <c r="D238" s="220"/>
      <c r="E238" s="220"/>
      <c r="F238" s="220"/>
      <c r="G238" s="220"/>
      <c r="H238" s="220"/>
      <c r="I238" s="220"/>
      <c r="J238" s="220"/>
      <c r="K238" s="220"/>
      <c r="L238" s="220"/>
      <c r="M238" s="220"/>
      <c r="N238" s="220"/>
      <c r="O238" s="220"/>
      <c r="Q238" s="2"/>
      <c r="R238" s="221"/>
      <c r="S238" s="221"/>
      <c r="T238" s="221"/>
      <c r="U238" s="220"/>
      <c r="V238" s="220"/>
      <c r="W238" s="220"/>
      <c r="X238" s="220"/>
      <c r="Y238" s="220"/>
      <c r="Z238" s="220"/>
      <c r="AA238" s="220"/>
      <c r="AB238" s="220"/>
      <c r="AC238" s="220"/>
      <c r="AE238" s="2" t="s">
        <v>203</v>
      </c>
      <c r="AF238" s="220"/>
      <c r="AG238" s="220"/>
      <c r="AH238" s="220"/>
      <c r="AI238" s="220"/>
      <c r="AJ238" s="220"/>
      <c r="AK238" s="220"/>
      <c r="AL238" s="220"/>
      <c r="AM238" s="220"/>
      <c r="AN238" s="220"/>
      <c r="AO238" s="220"/>
      <c r="AP238" s="220"/>
      <c r="AQ238" s="220"/>
      <c r="AS238" s="2"/>
      <c r="AT238" s="221"/>
      <c r="AU238" s="221"/>
      <c r="AV238" s="221"/>
      <c r="AW238" s="220"/>
      <c r="AX238" s="220"/>
      <c r="AY238" s="220"/>
      <c r="AZ238" s="220"/>
      <c r="BA238" s="220"/>
      <c r="BB238" s="220"/>
      <c r="BC238" s="220"/>
      <c r="BD238" s="220"/>
      <c r="BE238" s="220"/>
      <c r="BG238" s="2" t="s">
        <v>203</v>
      </c>
      <c r="BH238" s="220"/>
      <c r="BI238" s="220"/>
      <c r="BJ238" s="220"/>
      <c r="BK238" s="220"/>
      <c r="BL238" s="220"/>
      <c r="BM238" s="220"/>
      <c r="BN238" s="220"/>
      <c r="BO238" s="220"/>
      <c r="BP238" s="220"/>
      <c r="BQ238" s="220"/>
      <c r="BR238" s="220"/>
      <c r="BS238" s="220"/>
      <c r="BU238" s="2"/>
      <c r="BV238" s="221"/>
      <c r="BW238" s="221"/>
      <c r="BX238" s="221"/>
      <c r="BY238" s="220"/>
      <c r="BZ238" s="220"/>
      <c r="CA238" s="220"/>
      <c r="CB238" s="220"/>
      <c r="CC238" s="220"/>
      <c r="CD238" s="220"/>
      <c r="CE238" s="220"/>
      <c r="CF238" s="220"/>
      <c r="CG238" s="220"/>
    </row>
    <row r="239" spans="1:85" x14ac:dyDescent="0.25">
      <c r="A239" t="str">
        <f>+C226</f>
        <v>ILK-SON</v>
      </c>
      <c r="B239" t="s">
        <v>6</v>
      </c>
      <c r="C239" s="2" t="s">
        <v>204</v>
      </c>
      <c r="D239" s="220"/>
      <c r="E239" s="220"/>
      <c r="F239" s="220"/>
      <c r="G239" s="220"/>
      <c r="H239" s="220"/>
      <c r="I239" s="220"/>
      <c r="J239" s="220"/>
      <c r="K239" s="220"/>
      <c r="L239" s="220"/>
      <c r="M239" s="220"/>
      <c r="N239" s="220"/>
      <c r="O239" s="220"/>
      <c r="Q239" s="2"/>
      <c r="R239" s="221"/>
      <c r="S239" s="221"/>
      <c r="T239" s="221"/>
      <c r="U239" s="220"/>
      <c r="V239" s="220"/>
      <c r="W239" s="220"/>
      <c r="X239" s="220"/>
      <c r="Y239" s="220"/>
      <c r="Z239" s="220"/>
      <c r="AA239" s="220"/>
      <c r="AB239" s="220"/>
      <c r="AC239" s="220"/>
      <c r="AE239" s="2" t="s">
        <v>204</v>
      </c>
      <c r="AF239" s="220"/>
      <c r="AG239" s="220"/>
      <c r="AH239" s="220"/>
      <c r="AI239" s="220"/>
      <c r="AJ239" s="220"/>
      <c r="AK239" s="220"/>
      <c r="AL239" s="220"/>
      <c r="AM239" s="220"/>
      <c r="AN239" s="220"/>
      <c r="AO239" s="220"/>
      <c r="AP239" s="220"/>
      <c r="AQ239" s="220"/>
      <c r="AS239" s="2"/>
      <c r="AT239" s="221"/>
      <c r="AU239" s="221"/>
      <c r="AV239" s="221"/>
      <c r="AW239" s="220"/>
      <c r="AX239" s="220"/>
      <c r="AY239" s="220"/>
      <c r="AZ239" s="220"/>
      <c r="BA239" s="220"/>
      <c r="BB239" s="220"/>
      <c r="BC239" s="220"/>
      <c r="BD239" s="220"/>
      <c r="BE239" s="220"/>
      <c r="BG239" s="2" t="s">
        <v>204</v>
      </c>
      <c r="BH239" s="220"/>
      <c r="BI239" s="220"/>
      <c r="BJ239" s="220"/>
      <c r="BK239" s="220"/>
      <c r="BL239" s="220"/>
      <c r="BM239" s="220"/>
      <c r="BN239" s="220"/>
      <c r="BO239" s="220"/>
      <c r="BP239" s="220"/>
      <c r="BQ239" s="220"/>
      <c r="BR239" s="220"/>
      <c r="BS239" s="220"/>
      <c r="BU239" s="2"/>
      <c r="BV239" s="221"/>
      <c r="BW239" s="221"/>
      <c r="BX239" s="221"/>
      <c r="BY239" s="220"/>
      <c r="BZ239" s="220"/>
      <c r="CA239" s="220"/>
      <c r="CB239" s="220"/>
      <c r="CC239" s="220"/>
      <c r="CD239" s="220"/>
      <c r="CE239" s="220"/>
      <c r="CF239" s="220"/>
      <c r="CG239" s="220"/>
    </row>
    <row r="240" spans="1:85" x14ac:dyDescent="0.25">
      <c r="A240" t="str">
        <f>+C226</f>
        <v>ILK-SON</v>
      </c>
      <c r="B240" t="s">
        <v>6</v>
      </c>
      <c r="C240" s="2" t="s">
        <v>205</v>
      </c>
      <c r="D240" s="220"/>
      <c r="E240" s="220"/>
      <c r="F240" s="220"/>
      <c r="G240" s="220"/>
      <c r="H240" s="220"/>
      <c r="I240" s="220"/>
      <c r="J240" s="220"/>
      <c r="K240" s="220"/>
      <c r="L240" s="220"/>
      <c r="M240" s="220"/>
      <c r="N240" s="220"/>
      <c r="O240" s="220"/>
      <c r="Q240" s="2"/>
      <c r="R240" s="221"/>
      <c r="S240" s="221"/>
      <c r="T240" s="221"/>
      <c r="U240" s="220"/>
      <c r="V240" s="220"/>
      <c r="W240" s="220"/>
      <c r="X240" s="220"/>
      <c r="Y240" s="220"/>
      <c r="Z240" s="220"/>
      <c r="AA240" s="220"/>
      <c r="AB240" s="220"/>
      <c r="AC240" s="220"/>
      <c r="AE240" s="2" t="s">
        <v>205</v>
      </c>
      <c r="AF240" s="220"/>
      <c r="AG240" s="220"/>
      <c r="AH240" s="220"/>
      <c r="AI240" s="220"/>
      <c r="AJ240" s="220"/>
      <c r="AK240" s="220"/>
      <c r="AL240" s="220"/>
      <c r="AM240" s="220"/>
      <c r="AN240" s="220"/>
      <c r="AO240" s="220"/>
      <c r="AP240" s="220"/>
      <c r="AQ240" s="220"/>
      <c r="AS240" s="2"/>
      <c r="AT240" s="221"/>
      <c r="AU240" s="221"/>
      <c r="AV240" s="221"/>
      <c r="AW240" s="220"/>
      <c r="AX240" s="220"/>
      <c r="AY240" s="220"/>
      <c r="AZ240" s="220"/>
      <c r="BA240" s="220"/>
      <c r="BB240" s="220"/>
      <c r="BC240" s="220"/>
      <c r="BD240" s="220"/>
      <c r="BE240" s="220"/>
      <c r="BG240" s="2" t="s">
        <v>205</v>
      </c>
      <c r="BH240" s="220"/>
      <c r="BI240" s="220"/>
      <c r="BJ240" s="220"/>
      <c r="BK240" s="220"/>
      <c r="BL240" s="220"/>
      <c r="BM240" s="220"/>
      <c r="BN240" s="220"/>
      <c r="BO240" s="220"/>
      <c r="BP240" s="220"/>
      <c r="BQ240" s="220"/>
      <c r="BR240" s="220"/>
      <c r="BS240" s="220"/>
      <c r="BU240" s="2"/>
      <c r="BV240" s="221"/>
      <c r="BW240" s="221"/>
      <c r="BX240" s="221"/>
      <c r="BY240" s="220"/>
      <c r="BZ240" s="220"/>
      <c r="CA240" s="220"/>
      <c r="CB240" s="220"/>
      <c r="CC240" s="220"/>
      <c r="CD240" s="220"/>
      <c r="CE240" s="220"/>
      <c r="CF240" s="220"/>
      <c r="CG240" s="220"/>
    </row>
    <row r="241" spans="1:85" x14ac:dyDescent="0.25">
      <c r="A241" t="str">
        <f>+C226</f>
        <v>ILK-SON</v>
      </c>
      <c r="B241" t="s">
        <v>6</v>
      </c>
      <c r="C241" s="2" t="s">
        <v>206</v>
      </c>
      <c r="D241" s="220"/>
      <c r="E241" s="220"/>
      <c r="F241" s="220"/>
      <c r="G241" s="220"/>
      <c r="H241" s="220"/>
      <c r="I241" s="220"/>
      <c r="J241" s="220"/>
      <c r="K241" s="220"/>
      <c r="L241" s="220"/>
      <c r="M241" s="220"/>
      <c r="N241" s="220"/>
      <c r="O241" s="220"/>
      <c r="Q241" s="2"/>
      <c r="R241" s="221"/>
      <c r="S241" s="221"/>
      <c r="T241" s="221"/>
      <c r="U241" s="220"/>
      <c r="V241" s="220"/>
      <c r="W241" s="220"/>
      <c r="X241" s="220"/>
      <c r="Y241" s="220"/>
      <c r="Z241" s="220"/>
      <c r="AA241" s="220"/>
      <c r="AB241" s="220"/>
      <c r="AC241" s="220"/>
      <c r="AE241" s="2" t="s">
        <v>206</v>
      </c>
      <c r="AF241" s="220"/>
      <c r="AG241" s="220"/>
      <c r="AH241" s="220"/>
      <c r="AI241" s="220"/>
      <c r="AJ241" s="220"/>
      <c r="AK241" s="220"/>
      <c r="AL241" s="220"/>
      <c r="AM241" s="220"/>
      <c r="AN241" s="220"/>
      <c r="AO241" s="220"/>
      <c r="AP241" s="220"/>
      <c r="AQ241" s="220"/>
      <c r="AS241" s="2"/>
      <c r="AT241" s="221"/>
      <c r="AU241" s="221"/>
      <c r="AV241" s="221"/>
      <c r="AW241" s="220"/>
      <c r="AX241" s="220"/>
      <c r="AY241" s="220"/>
      <c r="AZ241" s="220"/>
      <c r="BA241" s="220"/>
      <c r="BB241" s="220"/>
      <c r="BC241" s="220"/>
      <c r="BD241" s="220"/>
      <c r="BE241" s="220"/>
      <c r="BG241" s="2" t="s">
        <v>206</v>
      </c>
      <c r="BH241" s="220"/>
      <c r="BI241" s="220"/>
      <c r="BJ241" s="220"/>
      <c r="BK241" s="220"/>
      <c r="BL241" s="220"/>
      <c r="BM241" s="220"/>
      <c r="BN241" s="220"/>
      <c r="BO241" s="220"/>
      <c r="BP241" s="220"/>
      <c r="BQ241" s="220"/>
      <c r="BR241" s="220"/>
      <c r="BS241" s="220"/>
      <c r="BU241" s="2"/>
      <c r="BV241" s="221"/>
      <c r="BW241" s="221"/>
      <c r="BX241" s="221"/>
      <c r="BY241" s="220"/>
      <c r="BZ241" s="220"/>
      <c r="CA241" s="220"/>
      <c r="CB241" s="220"/>
      <c r="CC241" s="220"/>
      <c r="CD241" s="220"/>
      <c r="CE241" s="220"/>
      <c r="CF241" s="220"/>
      <c r="CG241" s="220"/>
    </row>
    <row r="242" spans="1:85" x14ac:dyDescent="0.25">
      <c r="A242" t="str">
        <f>+C226</f>
        <v>ILK-SON</v>
      </c>
      <c r="B242" t="s">
        <v>6</v>
      </c>
      <c r="C242" s="2" t="s">
        <v>207</v>
      </c>
      <c r="D242" s="220"/>
      <c r="E242" s="220"/>
      <c r="F242" s="220"/>
      <c r="G242" s="220"/>
      <c r="H242" s="220"/>
      <c r="I242" s="220"/>
      <c r="J242" s="220"/>
      <c r="K242" s="220"/>
      <c r="L242" s="220"/>
      <c r="M242" s="220"/>
      <c r="N242" s="220"/>
      <c r="O242" s="220"/>
      <c r="Q242" s="2"/>
      <c r="R242" s="221"/>
      <c r="S242" s="221"/>
      <c r="T242" s="221"/>
      <c r="U242" s="220"/>
      <c r="V242" s="220"/>
      <c r="W242" s="220"/>
      <c r="X242" s="220"/>
      <c r="Y242" s="220"/>
      <c r="Z242" s="220"/>
      <c r="AA242" s="220"/>
      <c r="AB242" s="220"/>
      <c r="AC242" s="220"/>
      <c r="AE242" s="2" t="s">
        <v>207</v>
      </c>
      <c r="AF242" s="220"/>
      <c r="AG242" s="220"/>
      <c r="AH242" s="220"/>
      <c r="AI242" s="220"/>
      <c r="AJ242" s="220"/>
      <c r="AK242" s="220"/>
      <c r="AL242" s="220"/>
      <c r="AM242" s="220"/>
      <c r="AN242" s="220"/>
      <c r="AO242" s="220"/>
      <c r="AP242" s="220"/>
      <c r="AQ242" s="220"/>
      <c r="AS242" s="2"/>
      <c r="AT242" s="221"/>
      <c r="AU242" s="221"/>
      <c r="AV242" s="221"/>
      <c r="AW242" s="220"/>
      <c r="AX242" s="220"/>
      <c r="AY242" s="220"/>
      <c r="AZ242" s="220"/>
      <c r="BA242" s="220"/>
      <c r="BB242" s="220"/>
      <c r="BC242" s="220"/>
      <c r="BD242" s="220"/>
      <c r="BE242" s="220"/>
      <c r="BG242" s="2" t="s">
        <v>207</v>
      </c>
      <c r="BH242" s="220"/>
      <c r="BI242" s="220"/>
      <c r="BJ242" s="220"/>
      <c r="BK242" s="220"/>
      <c r="BL242" s="220"/>
      <c r="BM242" s="220"/>
      <c r="BN242" s="220"/>
      <c r="BO242" s="220"/>
      <c r="BP242" s="220"/>
      <c r="BQ242" s="220"/>
      <c r="BR242" s="220"/>
      <c r="BS242" s="220"/>
      <c r="BU242" s="2"/>
      <c r="BV242" s="221"/>
      <c r="BW242" s="221"/>
      <c r="BX242" s="221"/>
      <c r="BY242" s="220"/>
      <c r="BZ242" s="220"/>
      <c r="CA242" s="220"/>
      <c r="CB242" s="220"/>
      <c r="CC242" s="220"/>
      <c r="CD242" s="220"/>
      <c r="CE242" s="220"/>
      <c r="CF242" s="220"/>
      <c r="CG242" s="220"/>
    </row>
    <row r="243" spans="1:85" x14ac:dyDescent="0.25">
      <c r="A243" t="str">
        <f>+C226</f>
        <v>ILK-SON</v>
      </c>
      <c r="B243" t="s">
        <v>6</v>
      </c>
      <c r="C243" s="2" t="s">
        <v>208</v>
      </c>
      <c r="D243" s="220"/>
      <c r="E243" s="220"/>
      <c r="F243" s="220"/>
      <c r="G243" s="220"/>
      <c r="H243" s="220"/>
      <c r="I243" s="220"/>
      <c r="J243" s="220"/>
      <c r="K243" s="220"/>
      <c r="L243" s="220"/>
      <c r="M243" s="220"/>
      <c r="N243" s="220"/>
      <c r="O243" s="220"/>
      <c r="Q243" s="2"/>
      <c r="R243" s="221"/>
      <c r="S243" s="221"/>
      <c r="T243" s="221"/>
      <c r="U243" s="220"/>
      <c r="V243" s="220"/>
      <c r="W243" s="220"/>
      <c r="X243" s="220"/>
      <c r="Y243" s="220"/>
      <c r="Z243" s="220"/>
      <c r="AA243" s="220"/>
      <c r="AB243" s="220"/>
      <c r="AC243" s="220"/>
      <c r="AE243" s="2" t="s">
        <v>208</v>
      </c>
      <c r="AF243" s="220"/>
      <c r="AG243" s="220"/>
      <c r="AH243" s="220"/>
      <c r="AI243" s="220"/>
      <c r="AJ243" s="220"/>
      <c r="AK243" s="220"/>
      <c r="AL243" s="220"/>
      <c r="AM243" s="220"/>
      <c r="AN243" s="220"/>
      <c r="AO243" s="220"/>
      <c r="AP243" s="220"/>
      <c r="AQ243" s="220"/>
      <c r="AS243" s="2"/>
      <c r="AT243" s="221"/>
      <c r="AU243" s="221"/>
      <c r="AV243" s="221"/>
      <c r="AW243" s="220"/>
      <c r="AX243" s="220"/>
      <c r="AY243" s="220"/>
      <c r="AZ243" s="220"/>
      <c r="BA243" s="220"/>
      <c r="BB243" s="220"/>
      <c r="BC243" s="220"/>
      <c r="BD243" s="220"/>
      <c r="BE243" s="220"/>
      <c r="BG243" s="2" t="s">
        <v>208</v>
      </c>
      <c r="BH243" s="220"/>
      <c r="BI243" s="220"/>
      <c r="BJ243" s="220"/>
      <c r="BK243" s="220"/>
      <c r="BL243" s="220"/>
      <c r="BM243" s="220"/>
      <c r="BN243" s="220"/>
      <c r="BO243" s="220"/>
      <c r="BP243" s="220"/>
      <c r="BQ243" s="220"/>
      <c r="BR243" s="220"/>
      <c r="BS243" s="220"/>
      <c r="BU243" s="2"/>
      <c r="BV243" s="221"/>
      <c r="BW243" s="221"/>
      <c r="BX243" s="221"/>
      <c r="BY243" s="220"/>
      <c r="BZ243" s="220"/>
      <c r="CA243" s="220"/>
      <c r="CB243" s="220"/>
      <c r="CC243" s="220"/>
      <c r="CD243" s="220"/>
      <c r="CE243" s="220"/>
      <c r="CF243" s="220"/>
      <c r="CG243" s="220"/>
    </row>
    <row r="244" spans="1:85" x14ac:dyDescent="0.25">
      <c r="C244" s="222" t="s">
        <v>187</v>
      </c>
      <c r="D244" s="361">
        <f t="shared" ref="D244:O244" si="602">+IFERROR((SUMPRODUCT(D229:D237,R229:R237)/R244),0)</f>
        <v>0</v>
      </c>
      <c r="E244" s="361">
        <f t="shared" si="602"/>
        <v>0</v>
      </c>
      <c r="F244" s="361">
        <f t="shared" si="602"/>
        <v>0</v>
      </c>
      <c r="G244" s="361">
        <f t="shared" si="602"/>
        <v>0</v>
      </c>
      <c r="H244" s="361">
        <f t="shared" si="602"/>
        <v>0</v>
      </c>
      <c r="I244" s="361">
        <f t="shared" si="602"/>
        <v>0</v>
      </c>
      <c r="J244" s="361">
        <f t="shared" si="602"/>
        <v>0</v>
      </c>
      <c r="K244" s="361">
        <f t="shared" si="602"/>
        <v>0</v>
      </c>
      <c r="L244" s="361">
        <f t="shared" si="602"/>
        <v>0</v>
      </c>
      <c r="M244" s="361">
        <f t="shared" si="602"/>
        <v>0</v>
      </c>
      <c r="N244" s="361">
        <f t="shared" si="602"/>
        <v>0</v>
      </c>
      <c r="O244" s="361">
        <f t="shared" si="602"/>
        <v>0</v>
      </c>
      <c r="Q244" s="222" t="s">
        <v>187</v>
      </c>
      <c r="R244" s="369">
        <f t="shared" ref="R244:AC244" si="603">SUM(R229:R243)</f>
        <v>0</v>
      </c>
      <c r="S244" s="369">
        <f t="shared" si="603"/>
        <v>0</v>
      </c>
      <c r="T244" s="369">
        <f t="shared" si="603"/>
        <v>0</v>
      </c>
      <c r="U244" s="369">
        <f t="shared" si="603"/>
        <v>0</v>
      </c>
      <c r="V244" s="369">
        <f t="shared" si="603"/>
        <v>0</v>
      </c>
      <c r="W244" s="369">
        <f t="shared" si="603"/>
        <v>0</v>
      </c>
      <c r="X244" s="369">
        <f t="shared" si="603"/>
        <v>0</v>
      </c>
      <c r="Y244" s="369">
        <f t="shared" si="603"/>
        <v>0</v>
      </c>
      <c r="Z244" s="369">
        <f t="shared" si="603"/>
        <v>0</v>
      </c>
      <c r="AA244" s="369">
        <f t="shared" si="603"/>
        <v>0</v>
      </c>
      <c r="AB244" s="369">
        <f t="shared" si="603"/>
        <v>0</v>
      </c>
      <c r="AC244" s="369">
        <f t="shared" si="603"/>
        <v>0</v>
      </c>
      <c r="AE244" s="222" t="s">
        <v>187</v>
      </c>
      <c r="AF244" s="361">
        <f t="shared" ref="AF244:AQ244" si="604">+IFERROR((SUMPRODUCT(AF229:AF237,AT229:AT237)/AT244),0)</f>
        <v>0</v>
      </c>
      <c r="AG244" s="361">
        <f t="shared" si="604"/>
        <v>0</v>
      </c>
      <c r="AH244" s="361">
        <f t="shared" si="604"/>
        <v>0</v>
      </c>
      <c r="AI244" s="361">
        <f t="shared" si="604"/>
        <v>0</v>
      </c>
      <c r="AJ244" s="361">
        <f t="shared" si="604"/>
        <v>0</v>
      </c>
      <c r="AK244" s="361">
        <f t="shared" si="604"/>
        <v>0</v>
      </c>
      <c r="AL244" s="361">
        <f t="shared" si="604"/>
        <v>0</v>
      </c>
      <c r="AM244" s="361">
        <f t="shared" si="604"/>
        <v>0</v>
      </c>
      <c r="AN244" s="361">
        <f t="shared" si="604"/>
        <v>0</v>
      </c>
      <c r="AO244" s="361">
        <f t="shared" si="604"/>
        <v>0</v>
      </c>
      <c r="AP244" s="361">
        <f t="shared" si="604"/>
        <v>0</v>
      </c>
      <c r="AQ244" s="361">
        <f t="shared" si="604"/>
        <v>0</v>
      </c>
      <c r="AS244" s="222" t="s">
        <v>187</v>
      </c>
      <c r="AT244" s="369">
        <f t="shared" ref="AT244:BE244" si="605">SUM(AT229:AT243)</f>
        <v>0</v>
      </c>
      <c r="AU244" s="369">
        <f t="shared" si="605"/>
        <v>0</v>
      </c>
      <c r="AV244" s="369">
        <f t="shared" si="605"/>
        <v>0</v>
      </c>
      <c r="AW244" s="369">
        <f t="shared" si="605"/>
        <v>0</v>
      </c>
      <c r="AX244" s="369">
        <f t="shared" si="605"/>
        <v>0</v>
      </c>
      <c r="AY244" s="369">
        <f t="shared" si="605"/>
        <v>0</v>
      </c>
      <c r="AZ244" s="369">
        <f t="shared" si="605"/>
        <v>0</v>
      </c>
      <c r="BA244" s="369">
        <f t="shared" si="605"/>
        <v>0</v>
      </c>
      <c r="BB244" s="369">
        <f t="shared" si="605"/>
        <v>0</v>
      </c>
      <c r="BC244" s="369">
        <f t="shared" si="605"/>
        <v>0</v>
      </c>
      <c r="BD244" s="369">
        <f t="shared" si="605"/>
        <v>0</v>
      </c>
      <c r="BE244" s="369">
        <f t="shared" si="605"/>
        <v>0</v>
      </c>
      <c r="BG244" s="222" t="s">
        <v>187</v>
      </c>
      <c r="BH244" s="361">
        <f t="shared" ref="BH244" si="606">+IFERROR((SUMPRODUCT(BH229:BH237,BV229:BV237)/BV244),0)</f>
        <v>0</v>
      </c>
      <c r="BI244" s="361">
        <f t="shared" ref="BI244" si="607">+IFERROR((SUMPRODUCT(BI229:BI237,BW229:BW237)/BW244),0)</f>
        <v>0</v>
      </c>
      <c r="BJ244" s="361">
        <f t="shared" ref="BJ244" si="608">+IFERROR((SUMPRODUCT(BJ229:BJ237,BX229:BX237)/BX244),0)</f>
        <v>0</v>
      </c>
      <c r="BK244" s="361">
        <f t="shared" ref="BK244" si="609">+IFERROR((SUMPRODUCT(BK229:BK237,BY229:BY237)/BY244),0)</f>
        <v>0</v>
      </c>
      <c r="BL244" s="361">
        <f t="shared" ref="BL244" si="610">+IFERROR((SUMPRODUCT(BL229:BL237,BZ229:BZ237)/BZ244),0)</f>
        <v>0</v>
      </c>
      <c r="BM244" s="361">
        <f t="shared" ref="BM244" si="611">+IFERROR((SUMPRODUCT(BM229:BM237,CA229:CA237)/CA244),0)</f>
        <v>0</v>
      </c>
      <c r="BN244" s="361">
        <f t="shared" ref="BN244" si="612">+IFERROR((SUMPRODUCT(BN229:BN237,CB229:CB237)/CB244),0)</f>
        <v>0</v>
      </c>
      <c r="BO244" s="361">
        <f t="shared" ref="BO244" si="613">+IFERROR((SUMPRODUCT(BO229:BO237,CC229:CC237)/CC244),0)</f>
        <v>0</v>
      </c>
      <c r="BP244" s="361">
        <f t="shared" ref="BP244" si="614">+IFERROR((SUMPRODUCT(BP229:BP237,CD229:CD237)/CD244),0)</f>
        <v>0</v>
      </c>
      <c r="BQ244" s="361">
        <f t="shared" ref="BQ244" si="615">+IFERROR((SUMPRODUCT(BQ229:BQ237,CE229:CE237)/CE244),0)</f>
        <v>0</v>
      </c>
      <c r="BR244" s="361">
        <f t="shared" ref="BR244" si="616">+IFERROR((SUMPRODUCT(BR229:BR237,CF229:CF237)/CF244),0)</f>
        <v>0</v>
      </c>
      <c r="BS244" s="361">
        <f t="shared" ref="BS244" si="617">+IFERROR((SUMPRODUCT(BS229:BS237,CG229:CG237)/CG244),0)</f>
        <v>0</v>
      </c>
      <c r="BU244" s="222" t="s">
        <v>187</v>
      </c>
      <c r="BV244" s="369">
        <f t="shared" ref="BV244:CG244" si="618">SUM(BV229:BV243)</f>
        <v>0</v>
      </c>
      <c r="BW244" s="369">
        <f t="shared" si="618"/>
        <v>0</v>
      </c>
      <c r="BX244" s="369">
        <f t="shared" si="618"/>
        <v>0</v>
      </c>
      <c r="BY244" s="369">
        <f t="shared" si="618"/>
        <v>0</v>
      </c>
      <c r="BZ244" s="369">
        <f t="shared" si="618"/>
        <v>0</v>
      </c>
      <c r="CA244" s="369">
        <f t="shared" si="618"/>
        <v>0</v>
      </c>
      <c r="CB244" s="369">
        <f t="shared" si="618"/>
        <v>0</v>
      </c>
      <c r="CC244" s="369">
        <f t="shared" si="618"/>
        <v>0</v>
      </c>
      <c r="CD244" s="369">
        <f t="shared" si="618"/>
        <v>0</v>
      </c>
      <c r="CE244" s="369">
        <f t="shared" si="618"/>
        <v>0</v>
      </c>
      <c r="CF244" s="369">
        <f t="shared" si="618"/>
        <v>0</v>
      </c>
      <c r="CG244" s="369">
        <f t="shared" si="618"/>
        <v>0</v>
      </c>
    </row>
    <row r="245" spans="1:85" x14ac:dyDescent="0.25">
      <c r="C245" s="270" t="s">
        <v>126</v>
      </c>
      <c r="D245" s="360"/>
      <c r="E245" s="360"/>
      <c r="F245" s="360"/>
      <c r="G245" s="360"/>
      <c r="H245" s="360"/>
      <c r="I245" s="360"/>
      <c r="J245" s="360"/>
      <c r="K245" s="360"/>
      <c r="L245" s="358"/>
      <c r="M245" s="358"/>
      <c r="N245" s="360"/>
      <c r="O245" s="360"/>
      <c r="R245" s="360"/>
      <c r="S245" s="360"/>
      <c r="T245" s="360"/>
      <c r="U245" s="360"/>
      <c r="V245" s="360"/>
      <c r="W245" s="360"/>
      <c r="X245" s="360"/>
      <c r="Y245" s="360"/>
      <c r="Z245" s="358"/>
      <c r="AA245" s="358"/>
      <c r="AB245" s="360"/>
      <c r="AC245" s="360"/>
      <c r="AE245" s="270" t="s">
        <v>126</v>
      </c>
      <c r="AF245" s="360"/>
      <c r="AG245" s="360"/>
      <c r="AH245" s="360"/>
      <c r="AI245" s="360"/>
      <c r="AJ245" s="360"/>
      <c r="AK245" s="360"/>
      <c r="AL245" s="360"/>
      <c r="AM245" s="360"/>
      <c r="AN245" s="358"/>
      <c r="AO245" s="358"/>
      <c r="AP245" s="360"/>
      <c r="AQ245" s="360"/>
      <c r="AT245" s="360"/>
      <c r="AU245" s="360"/>
      <c r="AV245" s="360"/>
      <c r="AW245" s="360"/>
      <c r="AX245" s="360"/>
      <c r="AY245" s="360"/>
      <c r="AZ245" s="360"/>
      <c r="BA245" s="360"/>
      <c r="BB245" s="358"/>
      <c r="BC245" s="358"/>
      <c r="BD245" s="360"/>
      <c r="BE245" s="360"/>
      <c r="BG245" s="270" t="s">
        <v>126</v>
      </c>
      <c r="BH245" s="360"/>
      <c r="BI245" s="360"/>
      <c r="BJ245" s="360"/>
      <c r="BK245" s="360"/>
      <c r="BL245" s="360"/>
      <c r="BM245" s="360"/>
      <c r="BN245" s="360"/>
      <c r="BO245" s="360"/>
      <c r="BP245" s="358"/>
      <c r="BQ245" s="358"/>
      <c r="BR245" s="360"/>
      <c r="BS245" s="360"/>
      <c r="BV245" s="360"/>
      <c r="BW245" s="360"/>
      <c r="BX245" s="360"/>
      <c r="BY245" s="360"/>
      <c r="BZ245" s="360"/>
      <c r="CA245" s="360"/>
      <c r="CB245" s="360"/>
      <c r="CC245" s="360"/>
      <c r="CD245" s="358"/>
      <c r="CE245" s="358"/>
      <c r="CF245" s="360"/>
      <c r="CG245" s="360"/>
    </row>
    <row r="246" spans="1:85" x14ac:dyDescent="0.25">
      <c r="C246" s="218" t="s">
        <v>7</v>
      </c>
      <c r="D246" s="219" t="s">
        <v>43</v>
      </c>
      <c r="E246" s="219" t="s">
        <v>44</v>
      </c>
      <c r="F246" s="219" t="s">
        <v>45</v>
      </c>
      <c r="G246" s="219" t="s">
        <v>46</v>
      </c>
      <c r="H246" s="219" t="s">
        <v>47</v>
      </c>
      <c r="I246" s="219" t="s">
        <v>48</v>
      </c>
      <c r="J246" s="219" t="s">
        <v>49</v>
      </c>
      <c r="K246" s="219" t="s">
        <v>50</v>
      </c>
      <c r="L246" s="219" t="s">
        <v>177</v>
      </c>
      <c r="M246" s="219" t="s">
        <v>52</v>
      </c>
      <c r="N246" s="219" t="s">
        <v>53</v>
      </c>
      <c r="O246" s="219" t="s">
        <v>54</v>
      </c>
      <c r="R246" s="219" t="s">
        <v>43</v>
      </c>
      <c r="S246" s="219" t="s">
        <v>44</v>
      </c>
      <c r="T246" s="219" t="s">
        <v>45</v>
      </c>
      <c r="U246" s="219" t="s">
        <v>46</v>
      </c>
      <c r="V246" s="219" t="s">
        <v>47</v>
      </c>
      <c r="W246" s="219" t="s">
        <v>48</v>
      </c>
      <c r="X246" s="219" t="s">
        <v>49</v>
      </c>
      <c r="Y246" s="219" t="s">
        <v>50</v>
      </c>
      <c r="Z246" s="219" t="s">
        <v>177</v>
      </c>
      <c r="AA246" s="219" t="s">
        <v>52</v>
      </c>
      <c r="AB246" s="219" t="s">
        <v>53</v>
      </c>
      <c r="AC246" s="219" t="s">
        <v>54</v>
      </c>
      <c r="AE246" s="218" t="s">
        <v>7</v>
      </c>
      <c r="AF246" s="219" t="s">
        <v>43</v>
      </c>
      <c r="AG246" s="219" t="s">
        <v>44</v>
      </c>
      <c r="AH246" s="219" t="s">
        <v>45</v>
      </c>
      <c r="AI246" s="219" t="s">
        <v>46</v>
      </c>
      <c r="AJ246" s="219" t="s">
        <v>47</v>
      </c>
      <c r="AK246" s="219" t="s">
        <v>48</v>
      </c>
      <c r="AL246" s="219" t="s">
        <v>49</v>
      </c>
      <c r="AM246" s="219" t="s">
        <v>50</v>
      </c>
      <c r="AN246" s="219" t="s">
        <v>177</v>
      </c>
      <c r="AO246" s="219" t="s">
        <v>52</v>
      </c>
      <c r="AP246" s="219" t="s">
        <v>53</v>
      </c>
      <c r="AQ246" s="219" t="s">
        <v>54</v>
      </c>
      <c r="AT246" s="219" t="s">
        <v>43</v>
      </c>
      <c r="AU246" s="219" t="s">
        <v>44</v>
      </c>
      <c r="AV246" s="219" t="s">
        <v>45</v>
      </c>
      <c r="AW246" s="219" t="s">
        <v>46</v>
      </c>
      <c r="AX246" s="219" t="s">
        <v>47</v>
      </c>
      <c r="AY246" s="219" t="s">
        <v>48</v>
      </c>
      <c r="AZ246" s="219" t="s">
        <v>49</v>
      </c>
      <c r="BA246" s="219" t="s">
        <v>50</v>
      </c>
      <c r="BB246" s="219" t="s">
        <v>177</v>
      </c>
      <c r="BC246" s="219" t="s">
        <v>52</v>
      </c>
      <c r="BD246" s="219" t="s">
        <v>53</v>
      </c>
      <c r="BE246" s="219" t="s">
        <v>54</v>
      </c>
      <c r="BG246" s="218" t="s">
        <v>7</v>
      </c>
      <c r="BH246" s="219" t="s">
        <v>43</v>
      </c>
      <c r="BI246" s="219" t="s">
        <v>44</v>
      </c>
      <c r="BJ246" s="219" t="s">
        <v>45</v>
      </c>
      <c r="BK246" s="219" t="s">
        <v>46</v>
      </c>
      <c r="BL246" s="219" t="s">
        <v>47</v>
      </c>
      <c r="BM246" s="219" t="s">
        <v>48</v>
      </c>
      <c r="BN246" s="219" t="s">
        <v>49</v>
      </c>
      <c r="BO246" s="219" t="s">
        <v>50</v>
      </c>
      <c r="BP246" s="219" t="s">
        <v>177</v>
      </c>
      <c r="BQ246" s="219" t="s">
        <v>52</v>
      </c>
      <c r="BR246" s="219" t="s">
        <v>53</v>
      </c>
      <c r="BS246" s="219" t="s">
        <v>54</v>
      </c>
      <c r="BV246" s="219" t="s">
        <v>43</v>
      </c>
      <c r="BW246" s="219" t="s">
        <v>44</v>
      </c>
      <c r="BX246" s="219" t="s">
        <v>45</v>
      </c>
      <c r="BY246" s="219" t="s">
        <v>46</v>
      </c>
      <c r="BZ246" s="219" t="s">
        <v>47</v>
      </c>
      <c r="CA246" s="219" t="s">
        <v>48</v>
      </c>
      <c r="CB246" s="219" t="s">
        <v>49</v>
      </c>
      <c r="CC246" s="219" t="s">
        <v>50</v>
      </c>
      <c r="CD246" s="219" t="s">
        <v>177</v>
      </c>
      <c r="CE246" s="219" t="s">
        <v>52</v>
      </c>
      <c r="CF246" s="219" t="s">
        <v>53</v>
      </c>
      <c r="CG246" s="219" t="s">
        <v>54</v>
      </c>
    </row>
    <row r="247" spans="1:85" x14ac:dyDescent="0.25">
      <c r="A247" t="str">
        <f>+C226</f>
        <v>ILK-SON</v>
      </c>
      <c r="B247" t="s">
        <v>7</v>
      </c>
      <c r="C247" s="2" t="s">
        <v>178</v>
      </c>
      <c r="D247" s="220"/>
      <c r="E247" s="220"/>
      <c r="F247" s="220"/>
      <c r="G247" s="230"/>
      <c r="H247" s="230"/>
      <c r="I247" s="230"/>
      <c r="J247" s="230"/>
      <c r="K247" s="230"/>
      <c r="L247" s="230"/>
      <c r="M247" s="220"/>
      <c r="N247" s="220"/>
      <c r="O247" s="220"/>
      <c r="Q247" s="2" t="s">
        <v>178</v>
      </c>
      <c r="R247" s="221"/>
      <c r="S247" s="221"/>
      <c r="T247" s="221"/>
      <c r="U247" s="220"/>
      <c r="V247" s="220"/>
      <c r="W247" s="220"/>
      <c r="X247" s="220"/>
      <c r="Y247" s="220"/>
      <c r="Z247" s="220"/>
      <c r="AA247" s="220"/>
      <c r="AB247" s="220"/>
      <c r="AC247" s="220"/>
      <c r="AE247" s="2" t="s">
        <v>178</v>
      </c>
      <c r="AF247" s="220">
        <f t="shared" ref="AF247:AQ251" si="619">+D247</f>
        <v>0</v>
      </c>
      <c r="AG247" s="220">
        <f t="shared" si="619"/>
        <v>0</v>
      </c>
      <c r="AH247" s="220">
        <f t="shared" si="619"/>
        <v>0</v>
      </c>
      <c r="AI247" s="220">
        <f t="shared" si="619"/>
        <v>0</v>
      </c>
      <c r="AJ247" s="220">
        <f t="shared" si="619"/>
        <v>0</v>
      </c>
      <c r="AK247" s="220">
        <f t="shared" si="619"/>
        <v>0</v>
      </c>
      <c r="AL247" s="220">
        <f t="shared" si="619"/>
        <v>0</v>
      </c>
      <c r="AM247" s="220">
        <f t="shared" si="619"/>
        <v>0</v>
      </c>
      <c r="AN247" s="220">
        <f t="shared" si="619"/>
        <v>0</v>
      </c>
      <c r="AO247" s="220">
        <f t="shared" si="619"/>
        <v>0</v>
      </c>
      <c r="AP247" s="220">
        <f t="shared" si="619"/>
        <v>0</v>
      </c>
      <c r="AQ247" s="220">
        <f t="shared" si="619"/>
        <v>0</v>
      </c>
      <c r="AS247" s="2" t="s">
        <v>178</v>
      </c>
      <c r="AT247" s="220">
        <f t="shared" ref="AT247:BE251" si="620">+R247</f>
        <v>0</v>
      </c>
      <c r="AU247" s="220">
        <f t="shared" si="620"/>
        <v>0</v>
      </c>
      <c r="AV247" s="220">
        <f t="shared" si="620"/>
        <v>0</v>
      </c>
      <c r="AW247" s="220">
        <f t="shared" si="620"/>
        <v>0</v>
      </c>
      <c r="AX247" s="220">
        <f t="shared" si="620"/>
        <v>0</v>
      </c>
      <c r="AY247" s="220">
        <f t="shared" si="620"/>
        <v>0</v>
      </c>
      <c r="AZ247" s="220">
        <f t="shared" si="620"/>
        <v>0</v>
      </c>
      <c r="BA247" s="220">
        <f t="shared" si="620"/>
        <v>0</v>
      </c>
      <c r="BB247" s="220">
        <f t="shared" si="620"/>
        <v>0</v>
      </c>
      <c r="BC247" s="220">
        <f t="shared" si="620"/>
        <v>0</v>
      </c>
      <c r="BD247" s="220">
        <f t="shared" si="620"/>
        <v>0</v>
      </c>
      <c r="BE247" s="220">
        <f t="shared" si="620"/>
        <v>0</v>
      </c>
      <c r="BG247" s="2" t="s">
        <v>178</v>
      </c>
      <c r="BH247" s="220">
        <f>+D247</f>
        <v>0</v>
      </c>
      <c r="BI247" s="220">
        <f t="shared" ref="BI247:BI252" si="621">+E247</f>
        <v>0</v>
      </c>
      <c r="BJ247" s="220">
        <f t="shared" ref="BJ247:BJ252" si="622">+F247</f>
        <v>0</v>
      </c>
      <c r="BK247" s="220">
        <f t="shared" ref="BK247:BK252" si="623">+G247</f>
        <v>0</v>
      </c>
      <c r="BL247" s="220">
        <f t="shared" ref="BL247:BL252" si="624">+H247</f>
        <v>0</v>
      </c>
      <c r="BM247" s="220">
        <f t="shared" ref="BM247:BM252" si="625">+I247</f>
        <v>0</v>
      </c>
      <c r="BN247" s="220">
        <f t="shared" ref="BN247:BN252" si="626">+J247</f>
        <v>0</v>
      </c>
      <c r="BO247" s="220">
        <f t="shared" ref="BO247:BO252" si="627">+K247</f>
        <v>0</v>
      </c>
      <c r="BP247" s="220">
        <f t="shared" ref="BP247:BP252" si="628">+L247</f>
        <v>0</v>
      </c>
      <c r="BQ247" s="220">
        <f t="shared" ref="BQ247:BQ252" si="629">+M247</f>
        <v>0</v>
      </c>
      <c r="BR247" s="220">
        <f t="shared" ref="BR247:BR252" si="630">+N247</f>
        <v>0</v>
      </c>
      <c r="BS247" s="220">
        <f t="shared" ref="BS247:BS252" si="631">+O247</f>
        <v>0</v>
      </c>
      <c r="BU247" s="2" t="s">
        <v>178</v>
      </c>
      <c r="BV247" s="220">
        <f>+R247</f>
        <v>0</v>
      </c>
      <c r="BW247" s="220">
        <f t="shared" ref="BW247:BW252" si="632">+S247</f>
        <v>0</v>
      </c>
      <c r="BX247" s="220">
        <f t="shared" ref="BX247:BX252" si="633">+T247</f>
        <v>0</v>
      </c>
      <c r="BY247" s="220">
        <f t="shared" ref="BY247:BY252" si="634">+U247</f>
        <v>0</v>
      </c>
      <c r="BZ247" s="220">
        <f t="shared" ref="BZ247:BZ252" si="635">+V247</f>
        <v>0</v>
      </c>
      <c r="CA247" s="220">
        <f t="shared" ref="CA247:CA252" si="636">+W247</f>
        <v>0</v>
      </c>
      <c r="CB247" s="220">
        <f t="shared" ref="CB247:CB252" si="637">+X247</f>
        <v>0</v>
      </c>
      <c r="CC247" s="220">
        <f t="shared" ref="CC247:CC252" si="638">+Y247</f>
        <v>0</v>
      </c>
      <c r="CD247" s="220">
        <f t="shared" ref="CD247:CD252" si="639">+Z247</f>
        <v>0</v>
      </c>
      <c r="CE247" s="220">
        <f t="shared" ref="CE247:CE252" si="640">+AA247</f>
        <v>0</v>
      </c>
      <c r="CF247" s="220">
        <f t="shared" ref="CF247:CF252" si="641">+AB247</f>
        <v>0</v>
      </c>
      <c r="CG247" s="220">
        <f t="shared" ref="CG247:CG252" si="642">+AC247</f>
        <v>0</v>
      </c>
    </row>
    <row r="248" spans="1:85" x14ac:dyDescent="0.25">
      <c r="A248" t="str">
        <f>+C226</f>
        <v>ILK-SON</v>
      </c>
      <c r="B248" t="s">
        <v>7</v>
      </c>
      <c r="C248" s="2" t="s">
        <v>179</v>
      </c>
      <c r="D248" s="220"/>
      <c r="E248" s="220"/>
      <c r="F248" s="220"/>
      <c r="G248" s="230"/>
      <c r="H248" s="230"/>
      <c r="I248" s="230"/>
      <c r="J248" s="230"/>
      <c r="K248" s="230"/>
      <c r="L248" s="230"/>
      <c r="M248" s="220"/>
      <c r="N248" s="220"/>
      <c r="O248" s="220"/>
      <c r="Q248" s="2" t="s">
        <v>179</v>
      </c>
      <c r="R248" s="221"/>
      <c r="S248" s="221"/>
      <c r="T248" s="221"/>
      <c r="U248" s="220"/>
      <c r="V248" s="220"/>
      <c r="W248" s="220"/>
      <c r="X248" s="220"/>
      <c r="Y248" s="220"/>
      <c r="Z248" s="220"/>
      <c r="AA248" s="220"/>
      <c r="AB248" s="220"/>
      <c r="AC248" s="220"/>
      <c r="AE248" s="2" t="s">
        <v>179</v>
      </c>
      <c r="AF248" s="220">
        <f t="shared" si="619"/>
        <v>0</v>
      </c>
      <c r="AG248" s="220">
        <f t="shared" si="619"/>
        <v>0</v>
      </c>
      <c r="AH248" s="220">
        <f t="shared" si="619"/>
        <v>0</v>
      </c>
      <c r="AI248" s="220">
        <f t="shared" si="619"/>
        <v>0</v>
      </c>
      <c r="AJ248" s="220">
        <f t="shared" si="619"/>
        <v>0</v>
      </c>
      <c r="AK248" s="220">
        <f t="shared" si="619"/>
        <v>0</v>
      </c>
      <c r="AL248" s="220">
        <f t="shared" si="619"/>
        <v>0</v>
      </c>
      <c r="AM248" s="220">
        <f t="shared" si="619"/>
        <v>0</v>
      </c>
      <c r="AN248" s="220">
        <f t="shared" si="619"/>
        <v>0</v>
      </c>
      <c r="AO248" s="220">
        <f t="shared" si="619"/>
        <v>0</v>
      </c>
      <c r="AP248" s="220">
        <f t="shared" si="619"/>
        <v>0</v>
      </c>
      <c r="AQ248" s="220">
        <f t="shared" si="619"/>
        <v>0</v>
      </c>
      <c r="AS248" s="2" t="s">
        <v>179</v>
      </c>
      <c r="AT248" s="220">
        <f t="shared" si="620"/>
        <v>0</v>
      </c>
      <c r="AU248" s="220">
        <f t="shared" si="620"/>
        <v>0</v>
      </c>
      <c r="AV248" s="220">
        <f t="shared" si="620"/>
        <v>0</v>
      </c>
      <c r="AW248" s="220">
        <f t="shared" si="620"/>
        <v>0</v>
      </c>
      <c r="AX248" s="220">
        <f t="shared" si="620"/>
        <v>0</v>
      </c>
      <c r="AY248" s="220">
        <f t="shared" si="620"/>
        <v>0</v>
      </c>
      <c r="AZ248" s="220">
        <f t="shared" si="620"/>
        <v>0</v>
      </c>
      <c r="BA248" s="220">
        <f t="shared" si="620"/>
        <v>0</v>
      </c>
      <c r="BB248" s="220">
        <f t="shared" si="620"/>
        <v>0</v>
      </c>
      <c r="BC248" s="220">
        <f t="shared" si="620"/>
        <v>0</v>
      </c>
      <c r="BD248" s="220">
        <f t="shared" si="620"/>
        <v>0</v>
      </c>
      <c r="BE248" s="220">
        <f t="shared" si="620"/>
        <v>0</v>
      </c>
      <c r="BG248" s="2" t="s">
        <v>179</v>
      </c>
      <c r="BH248" s="220">
        <f t="shared" ref="BH248:BH252" si="643">+D248</f>
        <v>0</v>
      </c>
      <c r="BI248" s="220">
        <f t="shared" si="621"/>
        <v>0</v>
      </c>
      <c r="BJ248" s="220">
        <f t="shared" si="622"/>
        <v>0</v>
      </c>
      <c r="BK248" s="220">
        <f t="shared" si="623"/>
        <v>0</v>
      </c>
      <c r="BL248" s="220">
        <f t="shared" si="624"/>
        <v>0</v>
      </c>
      <c r="BM248" s="220">
        <f t="shared" si="625"/>
        <v>0</v>
      </c>
      <c r="BN248" s="220">
        <f t="shared" si="626"/>
        <v>0</v>
      </c>
      <c r="BO248" s="220">
        <f t="shared" si="627"/>
        <v>0</v>
      </c>
      <c r="BP248" s="220">
        <f t="shared" si="628"/>
        <v>0</v>
      </c>
      <c r="BQ248" s="220">
        <f t="shared" si="629"/>
        <v>0</v>
      </c>
      <c r="BR248" s="220">
        <f t="shared" si="630"/>
        <v>0</v>
      </c>
      <c r="BS248" s="220">
        <f t="shared" si="631"/>
        <v>0</v>
      </c>
      <c r="BU248" s="2" t="s">
        <v>179</v>
      </c>
      <c r="BV248" s="220">
        <f t="shared" ref="BV248:BV252" si="644">+R248</f>
        <v>0</v>
      </c>
      <c r="BW248" s="220">
        <f t="shared" si="632"/>
        <v>0</v>
      </c>
      <c r="BX248" s="220">
        <f t="shared" si="633"/>
        <v>0</v>
      </c>
      <c r="BY248" s="220">
        <f t="shared" si="634"/>
        <v>0</v>
      </c>
      <c r="BZ248" s="220">
        <f t="shared" si="635"/>
        <v>0</v>
      </c>
      <c r="CA248" s="220">
        <f t="shared" si="636"/>
        <v>0</v>
      </c>
      <c r="CB248" s="220">
        <f t="shared" si="637"/>
        <v>0</v>
      </c>
      <c r="CC248" s="220">
        <f t="shared" si="638"/>
        <v>0</v>
      </c>
      <c r="CD248" s="220">
        <f t="shared" si="639"/>
        <v>0</v>
      </c>
      <c r="CE248" s="220">
        <f t="shared" si="640"/>
        <v>0</v>
      </c>
      <c r="CF248" s="220">
        <f t="shared" si="641"/>
        <v>0</v>
      </c>
      <c r="CG248" s="220">
        <f t="shared" si="642"/>
        <v>0</v>
      </c>
    </row>
    <row r="249" spans="1:85" x14ac:dyDescent="0.25">
      <c r="A249" t="str">
        <f>+C226</f>
        <v>ILK-SON</v>
      </c>
      <c r="B249" t="s">
        <v>7</v>
      </c>
      <c r="C249" s="2" t="s">
        <v>180</v>
      </c>
      <c r="D249" s="220"/>
      <c r="E249" s="220"/>
      <c r="F249" s="220"/>
      <c r="G249" s="230"/>
      <c r="H249" s="230"/>
      <c r="I249" s="230"/>
      <c r="J249" s="230"/>
      <c r="K249" s="230"/>
      <c r="L249" s="230"/>
      <c r="M249" s="220"/>
      <c r="N249" s="220"/>
      <c r="O249" s="220"/>
      <c r="Q249" s="2" t="s">
        <v>180</v>
      </c>
      <c r="R249" s="221"/>
      <c r="S249" s="221"/>
      <c r="T249" s="221"/>
      <c r="U249" s="220"/>
      <c r="V249" s="220"/>
      <c r="W249" s="220"/>
      <c r="X249" s="220"/>
      <c r="Y249" s="220"/>
      <c r="Z249" s="220"/>
      <c r="AA249" s="220"/>
      <c r="AB249" s="220"/>
      <c r="AC249" s="220"/>
      <c r="AE249" s="2" t="s">
        <v>180</v>
      </c>
      <c r="AF249" s="220">
        <f t="shared" si="619"/>
        <v>0</v>
      </c>
      <c r="AG249" s="220">
        <f t="shared" si="619"/>
        <v>0</v>
      </c>
      <c r="AH249" s="220">
        <f t="shared" si="619"/>
        <v>0</v>
      </c>
      <c r="AI249" s="220">
        <f t="shared" si="619"/>
        <v>0</v>
      </c>
      <c r="AJ249" s="220">
        <f t="shared" si="619"/>
        <v>0</v>
      </c>
      <c r="AK249" s="220">
        <f t="shared" si="619"/>
        <v>0</v>
      </c>
      <c r="AL249" s="220">
        <f t="shared" si="619"/>
        <v>0</v>
      </c>
      <c r="AM249" s="220">
        <f t="shared" si="619"/>
        <v>0</v>
      </c>
      <c r="AN249" s="220">
        <f t="shared" si="619"/>
        <v>0</v>
      </c>
      <c r="AO249" s="220">
        <f t="shared" si="619"/>
        <v>0</v>
      </c>
      <c r="AP249" s="220">
        <f t="shared" si="619"/>
        <v>0</v>
      </c>
      <c r="AQ249" s="220">
        <f t="shared" si="619"/>
        <v>0</v>
      </c>
      <c r="AS249" s="2" t="s">
        <v>180</v>
      </c>
      <c r="AT249" s="220">
        <f t="shared" si="620"/>
        <v>0</v>
      </c>
      <c r="AU249" s="220">
        <f t="shared" si="620"/>
        <v>0</v>
      </c>
      <c r="AV249" s="220">
        <f t="shared" si="620"/>
        <v>0</v>
      </c>
      <c r="AW249" s="220">
        <f t="shared" si="620"/>
        <v>0</v>
      </c>
      <c r="AX249" s="220">
        <f t="shared" si="620"/>
        <v>0</v>
      </c>
      <c r="AY249" s="220">
        <f t="shared" si="620"/>
        <v>0</v>
      </c>
      <c r="AZ249" s="220">
        <f t="shared" si="620"/>
        <v>0</v>
      </c>
      <c r="BA249" s="220">
        <f t="shared" si="620"/>
        <v>0</v>
      </c>
      <c r="BB249" s="220">
        <f t="shared" si="620"/>
        <v>0</v>
      </c>
      <c r="BC249" s="220">
        <f t="shared" si="620"/>
        <v>0</v>
      </c>
      <c r="BD249" s="220">
        <f t="shared" si="620"/>
        <v>0</v>
      </c>
      <c r="BE249" s="220">
        <f t="shared" si="620"/>
        <v>0</v>
      </c>
      <c r="BG249" s="2" t="s">
        <v>180</v>
      </c>
      <c r="BH249" s="220">
        <f t="shared" si="643"/>
        <v>0</v>
      </c>
      <c r="BI249" s="220">
        <f t="shared" si="621"/>
        <v>0</v>
      </c>
      <c r="BJ249" s="220">
        <f t="shared" si="622"/>
        <v>0</v>
      </c>
      <c r="BK249" s="220">
        <f t="shared" si="623"/>
        <v>0</v>
      </c>
      <c r="BL249" s="220">
        <f t="shared" si="624"/>
        <v>0</v>
      </c>
      <c r="BM249" s="220">
        <f t="shared" si="625"/>
        <v>0</v>
      </c>
      <c r="BN249" s="220">
        <f t="shared" si="626"/>
        <v>0</v>
      </c>
      <c r="BO249" s="220">
        <f t="shared" si="627"/>
        <v>0</v>
      </c>
      <c r="BP249" s="220">
        <f t="shared" si="628"/>
        <v>0</v>
      </c>
      <c r="BQ249" s="220">
        <f t="shared" si="629"/>
        <v>0</v>
      </c>
      <c r="BR249" s="220">
        <f t="shared" si="630"/>
        <v>0</v>
      </c>
      <c r="BS249" s="220">
        <f t="shared" si="631"/>
        <v>0</v>
      </c>
      <c r="BU249" s="2" t="s">
        <v>180</v>
      </c>
      <c r="BV249" s="220">
        <f t="shared" si="644"/>
        <v>0</v>
      </c>
      <c r="BW249" s="220">
        <f t="shared" si="632"/>
        <v>0</v>
      </c>
      <c r="BX249" s="220">
        <f t="shared" si="633"/>
        <v>0</v>
      </c>
      <c r="BY249" s="220">
        <f t="shared" si="634"/>
        <v>0</v>
      </c>
      <c r="BZ249" s="220">
        <f t="shared" si="635"/>
        <v>0</v>
      </c>
      <c r="CA249" s="220">
        <f t="shared" si="636"/>
        <v>0</v>
      </c>
      <c r="CB249" s="220">
        <f t="shared" si="637"/>
        <v>0</v>
      </c>
      <c r="CC249" s="220">
        <f t="shared" si="638"/>
        <v>0</v>
      </c>
      <c r="CD249" s="220">
        <f t="shared" si="639"/>
        <v>0</v>
      </c>
      <c r="CE249" s="220">
        <f t="shared" si="640"/>
        <v>0</v>
      </c>
      <c r="CF249" s="220">
        <f t="shared" si="641"/>
        <v>0</v>
      </c>
      <c r="CG249" s="220">
        <f t="shared" si="642"/>
        <v>0</v>
      </c>
    </row>
    <row r="250" spans="1:85" x14ac:dyDescent="0.25">
      <c r="A250" t="str">
        <f>+C226</f>
        <v>ILK-SON</v>
      </c>
      <c r="B250" t="s">
        <v>7</v>
      </c>
      <c r="C250" s="2" t="s">
        <v>181</v>
      </c>
      <c r="D250" s="220"/>
      <c r="E250" s="220"/>
      <c r="F250" s="220"/>
      <c r="G250" s="230"/>
      <c r="H250" s="230"/>
      <c r="I250" s="230"/>
      <c r="J250" s="230"/>
      <c r="K250" s="230"/>
      <c r="L250" s="230"/>
      <c r="M250" s="220"/>
      <c r="N250" s="220"/>
      <c r="O250" s="220"/>
      <c r="Q250" s="2" t="s">
        <v>181</v>
      </c>
      <c r="R250" s="221"/>
      <c r="S250" s="221"/>
      <c r="T250" s="221"/>
      <c r="U250" s="220"/>
      <c r="V250" s="220"/>
      <c r="W250" s="220"/>
      <c r="X250" s="220"/>
      <c r="Y250" s="220"/>
      <c r="Z250" s="220"/>
      <c r="AA250" s="220"/>
      <c r="AB250" s="220"/>
      <c r="AC250" s="220"/>
      <c r="AE250" s="2" t="s">
        <v>181</v>
      </c>
      <c r="AF250" s="220">
        <f t="shared" si="619"/>
        <v>0</v>
      </c>
      <c r="AG250" s="220">
        <f t="shared" si="619"/>
        <v>0</v>
      </c>
      <c r="AH250" s="220">
        <f t="shared" si="619"/>
        <v>0</v>
      </c>
      <c r="AI250" s="220">
        <f t="shared" si="619"/>
        <v>0</v>
      </c>
      <c r="AJ250" s="220">
        <f t="shared" si="619"/>
        <v>0</v>
      </c>
      <c r="AK250" s="220">
        <f t="shared" si="619"/>
        <v>0</v>
      </c>
      <c r="AL250" s="220">
        <f t="shared" si="619"/>
        <v>0</v>
      </c>
      <c r="AM250" s="220">
        <f t="shared" si="619"/>
        <v>0</v>
      </c>
      <c r="AN250" s="220">
        <f t="shared" si="619"/>
        <v>0</v>
      </c>
      <c r="AO250" s="220">
        <f t="shared" si="619"/>
        <v>0</v>
      </c>
      <c r="AP250" s="220">
        <f t="shared" si="619"/>
        <v>0</v>
      </c>
      <c r="AQ250" s="220">
        <f t="shared" si="619"/>
        <v>0</v>
      </c>
      <c r="AS250" s="2" t="s">
        <v>181</v>
      </c>
      <c r="AT250" s="220">
        <f t="shared" si="620"/>
        <v>0</v>
      </c>
      <c r="AU250" s="220">
        <f t="shared" si="620"/>
        <v>0</v>
      </c>
      <c r="AV250" s="220">
        <f t="shared" si="620"/>
        <v>0</v>
      </c>
      <c r="AW250" s="220">
        <f t="shared" si="620"/>
        <v>0</v>
      </c>
      <c r="AX250" s="220">
        <f t="shared" si="620"/>
        <v>0</v>
      </c>
      <c r="AY250" s="220">
        <f t="shared" si="620"/>
        <v>0</v>
      </c>
      <c r="AZ250" s="220">
        <f t="shared" si="620"/>
        <v>0</v>
      </c>
      <c r="BA250" s="220">
        <f t="shared" si="620"/>
        <v>0</v>
      </c>
      <c r="BB250" s="220">
        <f t="shared" si="620"/>
        <v>0</v>
      </c>
      <c r="BC250" s="220">
        <f t="shared" si="620"/>
        <v>0</v>
      </c>
      <c r="BD250" s="220">
        <f t="shared" si="620"/>
        <v>0</v>
      </c>
      <c r="BE250" s="220">
        <f t="shared" si="620"/>
        <v>0</v>
      </c>
      <c r="BG250" s="2" t="s">
        <v>181</v>
      </c>
      <c r="BH250" s="220">
        <f t="shared" si="643"/>
        <v>0</v>
      </c>
      <c r="BI250" s="220">
        <f t="shared" si="621"/>
        <v>0</v>
      </c>
      <c r="BJ250" s="220">
        <f t="shared" si="622"/>
        <v>0</v>
      </c>
      <c r="BK250" s="220">
        <f t="shared" si="623"/>
        <v>0</v>
      </c>
      <c r="BL250" s="220">
        <f t="shared" si="624"/>
        <v>0</v>
      </c>
      <c r="BM250" s="220">
        <f t="shared" si="625"/>
        <v>0</v>
      </c>
      <c r="BN250" s="220">
        <f t="shared" si="626"/>
        <v>0</v>
      </c>
      <c r="BO250" s="220">
        <f t="shared" si="627"/>
        <v>0</v>
      </c>
      <c r="BP250" s="220">
        <f t="shared" si="628"/>
        <v>0</v>
      </c>
      <c r="BQ250" s="220">
        <f t="shared" si="629"/>
        <v>0</v>
      </c>
      <c r="BR250" s="220">
        <f t="shared" si="630"/>
        <v>0</v>
      </c>
      <c r="BS250" s="220">
        <f t="shared" si="631"/>
        <v>0</v>
      </c>
      <c r="BU250" s="2" t="s">
        <v>181</v>
      </c>
      <c r="BV250" s="220">
        <f t="shared" si="644"/>
        <v>0</v>
      </c>
      <c r="BW250" s="220">
        <f t="shared" si="632"/>
        <v>0</v>
      </c>
      <c r="BX250" s="220">
        <f t="shared" si="633"/>
        <v>0</v>
      </c>
      <c r="BY250" s="220">
        <f t="shared" si="634"/>
        <v>0</v>
      </c>
      <c r="BZ250" s="220">
        <f t="shared" si="635"/>
        <v>0</v>
      </c>
      <c r="CA250" s="220">
        <f t="shared" si="636"/>
        <v>0</v>
      </c>
      <c r="CB250" s="220">
        <f t="shared" si="637"/>
        <v>0</v>
      </c>
      <c r="CC250" s="220">
        <f t="shared" si="638"/>
        <v>0</v>
      </c>
      <c r="CD250" s="220">
        <f t="shared" si="639"/>
        <v>0</v>
      </c>
      <c r="CE250" s="220">
        <f t="shared" si="640"/>
        <v>0</v>
      </c>
      <c r="CF250" s="220">
        <f t="shared" si="641"/>
        <v>0</v>
      </c>
      <c r="CG250" s="220">
        <f t="shared" si="642"/>
        <v>0</v>
      </c>
    </row>
    <row r="251" spans="1:85" x14ac:dyDescent="0.25">
      <c r="A251" t="str">
        <f>+C226</f>
        <v>ILK-SON</v>
      </c>
      <c r="B251" t="s">
        <v>7</v>
      </c>
      <c r="C251" s="2" t="s">
        <v>182</v>
      </c>
      <c r="D251" s="220"/>
      <c r="E251" s="220"/>
      <c r="F251" s="220"/>
      <c r="G251" s="230"/>
      <c r="H251" s="230"/>
      <c r="I251" s="230"/>
      <c r="J251" s="230"/>
      <c r="K251" s="230"/>
      <c r="L251" s="230"/>
      <c r="M251" s="220"/>
      <c r="N251" s="220"/>
      <c r="O251" s="220"/>
      <c r="Q251" s="2" t="s">
        <v>182</v>
      </c>
      <c r="R251" s="221"/>
      <c r="S251" s="221"/>
      <c r="T251" s="221"/>
      <c r="U251" s="220"/>
      <c r="V251" s="220"/>
      <c r="W251" s="220"/>
      <c r="X251" s="220"/>
      <c r="Y251" s="220"/>
      <c r="Z251" s="220"/>
      <c r="AA251" s="220"/>
      <c r="AB251" s="220"/>
      <c r="AC251" s="220"/>
      <c r="AE251" s="2" t="s">
        <v>182</v>
      </c>
      <c r="AF251" s="220">
        <f t="shared" si="619"/>
        <v>0</v>
      </c>
      <c r="AG251" s="220">
        <f t="shared" si="619"/>
        <v>0</v>
      </c>
      <c r="AH251" s="220">
        <f t="shared" si="619"/>
        <v>0</v>
      </c>
      <c r="AI251" s="220">
        <f t="shared" si="619"/>
        <v>0</v>
      </c>
      <c r="AJ251" s="220">
        <f t="shared" si="619"/>
        <v>0</v>
      </c>
      <c r="AK251" s="220">
        <f t="shared" si="619"/>
        <v>0</v>
      </c>
      <c r="AL251" s="220">
        <f t="shared" si="619"/>
        <v>0</v>
      </c>
      <c r="AM251" s="220">
        <f t="shared" si="619"/>
        <v>0</v>
      </c>
      <c r="AN251" s="220">
        <f t="shared" si="619"/>
        <v>0</v>
      </c>
      <c r="AO251" s="220">
        <f t="shared" si="619"/>
        <v>0</v>
      </c>
      <c r="AP251" s="220">
        <f t="shared" si="619"/>
        <v>0</v>
      </c>
      <c r="AQ251" s="220">
        <f t="shared" si="619"/>
        <v>0</v>
      </c>
      <c r="AS251" s="2" t="s">
        <v>182</v>
      </c>
      <c r="AT251" s="220">
        <f t="shared" si="620"/>
        <v>0</v>
      </c>
      <c r="AU251" s="220">
        <f t="shared" si="620"/>
        <v>0</v>
      </c>
      <c r="AV251" s="220">
        <f t="shared" si="620"/>
        <v>0</v>
      </c>
      <c r="AW251" s="220">
        <f t="shared" si="620"/>
        <v>0</v>
      </c>
      <c r="AX251" s="220">
        <f t="shared" si="620"/>
        <v>0</v>
      </c>
      <c r="AY251" s="220">
        <f t="shared" si="620"/>
        <v>0</v>
      </c>
      <c r="AZ251" s="220">
        <f t="shared" si="620"/>
        <v>0</v>
      </c>
      <c r="BA251" s="220">
        <f t="shared" si="620"/>
        <v>0</v>
      </c>
      <c r="BB251" s="220">
        <f t="shared" si="620"/>
        <v>0</v>
      </c>
      <c r="BC251" s="220">
        <f t="shared" si="620"/>
        <v>0</v>
      </c>
      <c r="BD251" s="220">
        <f t="shared" si="620"/>
        <v>0</v>
      </c>
      <c r="BE251" s="220">
        <f t="shared" si="620"/>
        <v>0</v>
      </c>
      <c r="BG251" s="2" t="s">
        <v>182</v>
      </c>
      <c r="BH251" s="220">
        <f t="shared" si="643"/>
        <v>0</v>
      </c>
      <c r="BI251" s="220">
        <f t="shared" si="621"/>
        <v>0</v>
      </c>
      <c r="BJ251" s="220">
        <f t="shared" si="622"/>
        <v>0</v>
      </c>
      <c r="BK251" s="220">
        <f t="shared" si="623"/>
        <v>0</v>
      </c>
      <c r="BL251" s="220">
        <f t="shared" si="624"/>
        <v>0</v>
      </c>
      <c r="BM251" s="220">
        <f t="shared" si="625"/>
        <v>0</v>
      </c>
      <c r="BN251" s="220">
        <f t="shared" si="626"/>
        <v>0</v>
      </c>
      <c r="BO251" s="220">
        <f t="shared" si="627"/>
        <v>0</v>
      </c>
      <c r="BP251" s="220">
        <f t="shared" si="628"/>
        <v>0</v>
      </c>
      <c r="BQ251" s="220">
        <f t="shared" si="629"/>
        <v>0</v>
      </c>
      <c r="BR251" s="220">
        <f t="shared" si="630"/>
        <v>0</v>
      </c>
      <c r="BS251" s="220">
        <f t="shared" si="631"/>
        <v>0</v>
      </c>
      <c r="BU251" s="2" t="s">
        <v>182</v>
      </c>
      <c r="BV251" s="220">
        <f t="shared" si="644"/>
        <v>0</v>
      </c>
      <c r="BW251" s="220">
        <f t="shared" si="632"/>
        <v>0</v>
      </c>
      <c r="BX251" s="220">
        <f t="shared" si="633"/>
        <v>0</v>
      </c>
      <c r="BY251" s="220">
        <f t="shared" si="634"/>
        <v>0</v>
      </c>
      <c r="BZ251" s="220">
        <f t="shared" si="635"/>
        <v>0</v>
      </c>
      <c r="CA251" s="220">
        <f t="shared" si="636"/>
        <v>0</v>
      </c>
      <c r="CB251" s="220">
        <f t="shared" si="637"/>
        <v>0</v>
      </c>
      <c r="CC251" s="220">
        <f t="shared" si="638"/>
        <v>0</v>
      </c>
      <c r="CD251" s="220">
        <f t="shared" si="639"/>
        <v>0</v>
      </c>
      <c r="CE251" s="220">
        <f t="shared" si="640"/>
        <v>0</v>
      </c>
      <c r="CF251" s="220">
        <f t="shared" si="641"/>
        <v>0</v>
      </c>
      <c r="CG251" s="220">
        <f t="shared" si="642"/>
        <v>0</v>
      </c>
    </row>
    <row r="252" spans="1:85" x14ac:dyDescent="0.25">
      <c r="A252" t="str">
        <f>+C226</f>
        <v>ILK-SON</v>
      </c>
      <c r="B252" t="s">
        <v>7</v>
      </c>
      <c r="C252" s="2" t="s">
        <v>183</v>
      </c>
      <c r="D252" s="220"/>
      <c r="E252" s="220"/>
      <c r="F252" s="220"/>
      <c r="G252" s="230"/>
      <c r="H252" s="230"/>
      <c r="I252" s="230"/>
      <c r="J252" s="230"/>
      <c r="K252" s="230"/>
      <c r="L252" s="230"/>
      <c r="M252" s="220"/>
      <c r="N252" s="220"/>
      <c r="O252" s="220"/>
      <c r="Q252" s="2" t="s">
        <v>183</v>
      </c>
      <c r="R252" s="221"/>
      <c r="S252" s="221"/>
      <c r="T252" s="221"/>
      <c r="U252" s="220"/>
      <c r="V252" s="220"/>
      <c r="W252" s="220"/>
      <c r="X252" s="220"/>
      <c r="Y252" s="220"/>
      <c r="Z252" s="220"/>
      <c r="AA252" s="220"/>
      <c r="AB252" s="220"/>
      <c r="AC252" s="220"/>
      <c r="AE252" s="2" t="s">
        <v>183</v>
      </c>
      <c r="AF252" s="220"/>
      <c r="AG252" s="220"/>
      <c r="AH252" s="220"/>
      <c r="AI252" s="220"/>
      <c r="AJ252" s="220"/>
      <c r="AK252" s="220"/>
      <c r="AL252" s="220"/>
      <c r="AM252" s="220"/>
      <c r="AN252" s="220"/>
      <c r="AO252" s="220"/>
      <c r="AP252" s="220"/>
      <c r="AQ252" s="220"/>
      <c r="AS252" s="2" t="s">
        <v>183</v>
      </c>
      <c r="AT252" s="221"/>
      <c r="AU252" s="221"/>
      <c r="AV252" s="221"/>
      <c r="AW252" s="221"/>
      <c r="AX252" s="221"/>
      <c r="AY252" s="221"/>
      <c r="AZ252" s="221"/>
      <c r="BA252" s="221"/>
      <c r="BB252" s="221"/>
      <c r="BC252" s="221"/>
      <c r="BD252" s="221"/>
      <c r="BE252" s="221"/>
      <c r="BG252" s="2" t="s">
        <v>183</v>
      </c>
      <c r="BH252" s="220">
        <f t="shared" si="643"/>
        <v>0</v>
      </c>
      <c r="BI252" s="220">
        <f t="shared" si="621"/>
        <v>0</v>
      </c>
      <c r="BJ252" s="220">
        <f t="shared" si="622"/>
        <v>0</v>
      </c>
      <c r="BK252" s="220">
        <f t="shared" si="623"/>
        <v>0</v>
      </c>
      <c r="BL252" s="220">
        <f t="shared" si="624"/>
        <v>0</v>
      </c>
      <c r="BM252" s="220">
        <f t="shared" si="625"/>
        <v>0</v>
      </c>
      <c r="BN252" s="220">
        <f t="shared" si="626"/>
        <v>0</v>
      </c>
      <c r="BO252" s="220">
        <f t="shared" si="627"/>
        <v>0</v>
      </c>
      <c r="BP252" s="220">
        <f t="shared" si="628"/>
        <v>0</v>
      </c>
      <c r="BQ252" s="220">
        <f t="shared" si="629"/>
        <v>0</v>
      </c>
      <c r="BR252" s="220">
        <f t="shared" si="630"/>
        <v>0</v>
      </c>
      <c r="BS252" s="220">
        <f t="shared" si="631"/>
        <v>0</v>
      </c>
      <c r="BU252" s="2" t="s">
        <v>183</v>
      </c>
      <c r="BV252" s="220">
        <f t="shared" si="644"/>
        <v>0</v>
      </c>
      <c r="BW252" s="220">
        <f t="shared" si="632"/>
        <v>0</v>
      </c>
      <c r="BX252" s="220">
        <f t="shared" si="633"/>
        <v>0</v>
      </c>
      <c r="BY252" s="220">
        <f t="shared" si="634"/>
        <v>0</v>
      </c>
      <c r="BZ252" s="220">
        <f t="shared" si="635"/>
        <v>0</v>
      </c>
      <c r="CA252" s="220">
        <f t="shared" si="636"/>
        <v>0</v>
      </c>
      <c r="CB252" s="220">
        <f t="shared" si="637"/>
        <v>0</v>
      </c>
      <c r="CC252" s="220">
        <f t="shared" si="638"/>
        <v>0</v>
      </c>
      <c r="CD252" s="220">
        <f t="shared" si="639"/>
        <v>0</v>
      </c>
      <c r="CE252" s="220">
        <f t="shared" si="640"/>
        <v>0</v>
      </c>
      <c r="CF252" s="220">
        <f t="shared" si="641"/>
        <v>0</v>
      </c>
      <c r="CG252" s="220">
        <f t="shared" si="642"/>
        <v>0</v>
      </c>
    </row>
    <row r="253" spans="1:85" x14ac:dyDescent="0.25">
      <c r="A253" t="str">
        <f>+C226</f>
        <v>ILK-SON</v>
      </c>
      <c r="B253" t="s">
        <v>7</v>
      </c>
      <c r="C253" s="2" t="s">
        <v>184</v>
      </c>
      <c r="D253" s="220"/>
      <c r="E253" s="220"/>
      <c r="F253" s="220"/>
      <c r="G253" s="220"/>
      <c r="H253" s="220"/>
      <c r="I253" s="230"/>
      <c r="J253" s="220"/>
      <c r="K253" s="220"/>
      <c r="L253" s="220"/>
      <c r="M253" s="220"/>
      <c r="N253" s="220"/>
      <c r="O253" s="220"/>
      <c r="Q253" s="2" t="s">
        <v>184</v>
      </c>
      <c r="R253" s="221"/>
      <c r="S253" s="221"/>
      <c r="T253" s="221"/>
      <c r="U253" s="220"/>
      <c r="V253" s="220"/>
      <c r="W253" s="220"/>
      <c r="X253" s="220"/>
      <c r="Y253" s="220"/>
      <c r="Z253" s="220"/>
      <c r="AA253" s="220"/>
      <c r="AB253" s="220"/>
      <c r="AC253" s="220"/>
      <c r="AE253" s="2" t="s">
        <v>184</v>
      </c>
      <c r="AF253" s="220"/>
      <c r="AG253" s="220"/>
      <c r="AH253" s="220"/>
      <c r="AI253" s="220"/>
      <c r="AJ253" s="220"/>
      <c r="AK253" s="220"/>
      <c r="AL253" s="220"/>
      <c r="AM253" s="220"/>
      <c r="AN253" s="220"/>
      <c r="AO253" s="220"/>
      <c r="AP253" s="220"/>
      <c r="AQ253" s="220"/>
      <c r="AS253" s="2" t="s">
        <v>184</v>
      </c>
      <c r="AT253" s="221"/>
      <c r="AU253" s="221"/>
      <c r="AV253" s="221"/>
      <c r="AW253" s="221"/>
      <c r="AX253" s="221"/>
      <c r="AY253" s="221"/>
      <c r="AZ253" s="221"/>
      <c r="BA253" s="221"/>
      <c r="BB253" s="221"/>
      <c r="BC253" s="221"/>
      <c r="BD253" s="221"/>
      <c r="BE253" s="221"/>
      <c r="BG253" s="2" t="s">
        <v>184</v>
      </c>
      <c r="BH253" s="220"/>
      <c r="BI253" s="220"/>
      <c r="BJ253" s="220"/>
      <c r="BK253" s="220"/>
      <c r="BL253" s="220"/>
      <c r="BM253" s="220"/>
      <c r="BN253" s="220"/>
      <c r="BO253" s="220"/>
      <c r="BP253" s="220"/>
      <c r="BQ253" s="220"/>
      <c r="BR253" s="220"/>
      <c r="BS253" s="220"/>
      <c r="BU253" s="2" t="s">
        <v>184</v>
      </c>
      <c r="BV253" s="221"/>
      <c r="BW253" s="221"/>
      <c r="BX253" s="221"/>
      <c r="BY253" s="221"/>
      <c r="BZ253" s="221"/>
      <c r="CA253" s="221"/>
      <c r="CB253" s="221"/>
      <c r="CC253" s="221"/>
      <c r="CD253" s="221"/>
      <c r="CE253" s="221"/>
      <c r="CF253" s="221"/>
      <c r="CG253" s="221"/>
    </row>
    <row r="254" spans="1:85" x14ac:dyDescent="0.25">
      <c r="A254" t="str">
        <f>+C226</f>
        <v>ILK-SON</v>
      </c>
      <c r="B254" t="s">
        <v>7</v>
      </c>
      <c r="C254" s="2" t="s">
        <v>185</v>
      </c>
      <c r="D254" s="220"/>
      <c r="E254" s="220"/>
      <c r="F254" s="220"/>
      <c r="G254" s="220"/>
      <c r="H254" s="220"/>
      <c r="I254" s="230"/>
      <c r="J254" s="220"/>
      <c r="K254" s="220"/>
      <c r="L254" s="220"/>
      <c r="M254" s="220"/>
      <c r="N254" s="220"/>
      <c r="O254" s="220"/>
      <c r="Q254" s="2" t="s">
        <v>185</v>
      </c>
      <c r="R254" s="221"/>
      <c r="S254" s="221"/>
      <c r="T254" s="221"/>
      <c r="U254" s="220"/>
      <c r="V254" s="220"/>
      <c r="W254" s="220"/>
      <c r="X254" s="220"/>
      <c r="Y254" s="220"/>
      <c r="Z254" s="220"/>
      <c r="AA254" s="220"/>
      <c r="AB254" s="220"/>
      <c r="AC254" s="220"/>
      <c r="AE254" s="2" t="s">
        <v>185</v>
      </c>
      <c r="AF254" s="220"/>
      <c r="AG254" s="220"/>
      <c r="AH254" s="220"/>
      <c r="AI254" s="220"/>
      <c r="AJ254" s="220"/>
      <c r="AK254" s="220"/>
      <c r="AL254" s="220"/>
      <c r="AM254" s="220"/>
      <c r="AN254" s="220"/>
      <c r="AO254" s="220"/>
      <c r="AP254" s="220"/>
      <c r="AQ254" s="220"/>
      <c r="AS254" s="2" t="s">
        <v>185</v>
      </c>
      <c r="AT254" s="221"/>
      <c r="AU254" s="221"/>
      <c r="AV254" s="221"/>
      <c r="AW254" s="221"/>
      <c r="AX254" s="221"/>
      <c r="AY254" s="221"/>
      <c r="AZ254" s="221"/>
      <c r="BA254" s="221"/>
      <c r="BB254" s="221"/>
      <c r="BC254" s="221"/>
      <c r="BD254" s="221"/>
      <c r="BE254" s="221"/>
      <c r="BG254" s="2" t="s">
        <v>185</v>
      </c>
      <c r="BH254" s="220"/>
      <c r="BI254" s="220"/>
      <c r="BJ254" s="220"/>
      <c r="BK254" s="220"/>
      <c r="BL254" s="220"/>
      <c r="BM254" s="220"/>
      <c r="BN254" s="220"/>
      <c r="BO254" s="220"/>
      <c r="BP254" s="220"/>
      <c r="BQ254" s="220"/>
      <c r="BR254" s="220"/>
      <c r="BS254" s="220"/>
      <c r="BU254" s="2" t="s">
        <v>185</v>
      </c>
      <c r="BV254" s="221"/>
      <c r="BW254" s="221"/>
      <c r="BX254" s="221"/>
      <c r="BY254" s="221"/>
      <c r="BZ254" s="221"/>
      <c r="CA254" s="221"/>
      <c r="CB254" s="221"/>
      <c r="CC254" s="221"/>
      <c r="CD254" s="221"/>
      <c r="CE254" s="221"/>
      <c r="CF254" s="221"/>
      <c r="CG254" s="221"/>
    </row>
    <row r="255" spans="1:85" x14ac:dyDescent="0.25">
      <c r="A255" t="str">
        <f>+C226</f>
        <v>ILK-SON</v>
      </c>
      <c r="B255" t="s">
        <v>7</v>
      </c>
      <c r="C255" s="2" t="s">
        <v>186</v>
      </c>
      <c r="D255" s="220"/>
      <c r="E255" s="220"/>
      <c r="F255" s="220"/>
      <c r="G255" s="220"/>
      <c r="H255" s="220"/>
      <c r="I255" s="230"/>
      <c r="J255" s="220"/>
      <c r="K255" s="220"/>
      <c r="L255" s="220"/>
      <c r="M255" s="220"/>
      <c r="N255" s="220"/>
      <c r="O255" s="220"/>
      <c r="Q255" s="2" t="s">
        <v>186</v>
      </c>
      <c r="R255" s="221"/>
      <c r="S255" s="221"/>
      <c r="T255" s="221"/>
      <c r="U255" s="220"/>
      <c r="V255" s="220"/>
      <c r="W255" s="220"/>
      <c r="X255" s="220"/>
      <c r="Y255" s="220"/>
      <c r="Z255" s="220"/>
      <c r="AA255" s="220"/>
      <c r="AB255" s="220"/>
      <c r="AC255" s="220"/>
      <c r="AE255" s="2" t="s">
        <v>186</v>
      </c>
      <c r="AF255" s="220"/>
      <c r="AG255" s="220"/>
      <c r="AH255" s="220"/>
      <c r="AI255" s="220"/>
      <c r="AJ255" s="220"/>
      <c r="AK255" s="220"/>
      <c r="AL255" s="220"/>
      <c r="AM255" s="220"/>
      <c r="AN255" s="220"/>
      <c r="AO255" s="220"/>
      <c r="AP255" s="220"/>
      <c r="AQ255" s="220"/>
      <c r="AS255" s="2" t="s">
        <v>186</v>
      </c>
      <c r="AT255" s="221"/>
      <c r="AU255" s="221"/>
      <c r="AV255" s="221"/>
      <c r="AW255" s="221"/>
      <c r="AX255" s="221"/>
      <c r="AY255" s="221"/>
      <c r="AZ255" s="221"/>
      <c r="BA255" s="221"/>
      <c r="BB255" s="221"/>
      <c r="BC255" s="221"/>
      <c r="BD255" s="221"/>
      <c r="BE255" s="221"/>
      <c r="BG255" s="2" t="s">
        <v>186</v>
      </c>
      <c r="BH255" s="220"/>
      <c r="BI255" s="220"/>
      <c r="BJ255" s="220"/>
      <c r="BK255" s="220"/>
      <c r="BL255" s="220"/>
      <c r="BM255" s="220"/>
      <c r="BN255" s="220"/>
      <c r="BO255" s="220"/>
      <c r="BP255" s="220"/>
      <c r="BQ255" s="220"/>
      <c r="BR255" s="220"/>
      <c r="BS255" s="220"/>
      <c r="BU255" s="2" t="s">
        <v>186</v>
      </c>
      <c r="BV255" s="221"/>
      <c r="BW255" s="221"/>
      <c r="BX255" s="221"/>
      <c r="BY255" s="221"/>
      <c r="BZ255" s="221"/>
      <c r="CA255" s="221"/>
      <c r="CB255" s="221"/>
      <c r="CC255" s="221"/>
      <c r="CD255" s="221"/>
      <c r="CE255" s="221"/>
      <c r="CF255" s="221"/>
      <c r="CG255" s="221"/>
    </row>
    <row r="256" spans="1:85" x14ac:dyDescent="0.25">
      <c r="A256" t="str">
        <f>+C226</f>
        <v>ILK-SON</v>
      </c>
      <c r="B256" t="s">
        <v>7</v>
      </c>
      <c r="C256" s="2" t="s">
        <v>203</v>
      </c>
      <c r="D256" s="220"/>
      <c r="E256" s="220"/>
      <c r="F256" s="220"/>
      <c r="G256" s="220"/>
      <c r="H256" s="220"/>
      <c r="I256" s="220"/>
      <c r="J256" s="220"/>
      <c r="K256" s="220"/>
      <c r="L256" s="220"/>
      <c r="M256" s="220"/>
      <c r="N256" s="220"/>
      <c r="O256" s="220"/>
      <c r="Q256" s="2"/>
      <c r="R256" s="221"/>
      <c r="S256" s="221"/>
      <c r="T256" s="221"/>
      <c r="U256" s="220"/>
      <c r="V256" s="220"/>
      <c r="W256" s="220"/>
      <c r="X256" s="220"/>
      <c r="Y256" s="220"/>
      <c r="Z256" s="220"/>
      <c r="AA256" s="220"/>
      <c r="AB256" s="220"/>
      <c r="AC256" s="220"/>
      <c r="AE256" s="2" t="s">
        <v>203</v>
      </c>
      <c r="AF256" s="220"/>
      <c r="AG256" s="220"/>
      <c r="AH256" s="220"/>
      <c r="AI256" s="220"/>
      <c r="AJ256" s="220"/>
      <c r="AK256" s="220"/>
      <c r="AL256" s="220"/>
      <c r="AM256" s="220"/>
      <c r="AN256" s="220"/>
      <c r="AO256" s="220"/>
      <c r="AP256" s="220"/>
      <c r="AQ256" s="220"/>
      <c r="AS256" s="2"/>
      <c r="AT256" s="221"/>
      <c r="AU256" s="221"/>
      <c r="AV256" s="221"/>
      <c r="AW256" s="220"/>
      <c r="AX256" s="220"/>
      <c r="AY256" s="220"/>
      <c r="AZ256" s="220"/>
      <c r="BA256" s="220"/>
      <c r="BB256" s="220"/>
      <c r="BC256" s="220"/>
      <c r="BD256" s="220"/>
      <c r="BE256" s="220"/>
      <c r="BG256" s="2" t="s">
        <v>203</v>
      </c>
      <c r="BH256" s="220"/>
      <c r="BI256" s="220"/>
      <c r="BJ256" s="220"/>
      <c r="BK256" s="220"/>
      <c r="BL256" s="220"/>
      <c r="BM256" s="220"/>
      <c r="BN256" s="220"/>
      <c r="BO256" s="220"/>
      <c r="BP256" s="220"/>
      <c r="BQ256" s="220"/>
      <c r="BR256" s="220"/>
      <c r="BS256" s="220"/>
      <c r="BU256" s="2"/>
      <c r="BV256" s="221"/>
      <c r="BW256" s="221"/>
      <c r="BX256" s="221"/>
      <c r="BY256" s="220"/>
      <c r="BZ256" s="220"/>
      <c r="CA256" s="220"/>
      <c r="CB256" s="220"/>
      <c r="CC256" s="220"/>
      <c r="CD256" s="220"/>
      <c r="CE256" s="220"/>
      <c r="CF256" s="220"/>
      <c r="CG256" s="220"/>
    </row>
    <row r="257" spans="1:85" x14ac:dyDescent="0.25">
      <c r="A257" t="str">
        <f>+C226</f>
        <v>ILK-SON</v>
      </c>
      <c r="B257" t="s">
        <v>7</v>
      </c>
      <c r="C257" s="2" t="s">
        <v>204</v>
      </c>
      <c r="D257" s="220"/>
      <c r="E257" s="220"/>
      <c r="F257" s="220"/>
      <c r="G257" s="220"/>
      <c r="H257" s="220"/>
      <c r="I257" s="220"/>
      <c r="J257" s="220"/>
      <c r="K257" s="220"/>
      <c r="L257" s="220"/>
      <c r="M257" s="220"/>
      <c r="N257" s="220"/>
      <c r="O257" s="220"/>
      <c r="Q257" s="2"/>
      <c r="R257" s="221"/>
      <c r="S257" s="221"/>
      <c r="T257" s="221"/>
      <c r="U257" s="220"/>
      <c r="V257" s="220"/>
      <c r="W257" s="220"/>
      <c r="X257" s="220"/>
      <c r="Y257" s="220"/>
      <c r="Z257" s="220"/>
      <c r="AA257" s="220"/>
      <c r="AB257" s="220"/>
      <c r="AC257" s="220"/>
      <c r="AE257" s="2" t="s">
        <v>204</v>
      </c>
      <c r="AF257" s="220"/>
      <c r="AG257" s="220"/>
      <c r="AH257" s="220"/>
      <c r="AI257" s="220"/>
      <c r="AJ257" s="220"/>
      <c r="AK257" s="220"/>
      <c r="AL257" s="220"/>
      <c r="AM257" s="220"/>
      <c r="AN257" s="220"/>
      <c r="AO257" s="220"/>
      <c r="AP257" s="220"/>
      <c r="AQ257" s="220"/>
      <c r="AS257" s="2"/>
      <c r="AT257" s="221"/>
      <c r="AU257" s="221"/>
      <c r="AV257" s="221"/>
      <c r="AW257" s="220"/>
      <c r="AX257" s="220"/>
      <c r="AY257" s="220"/>
      <c r="AZ257" s="220"/>
      <c r="BA257" s="220"/>
      <c r="BB257" s="220"/>
      <c r="BC257" s="220"/>
      <c r="BD257" s="220"/>
      <c r="BE257" s="220"/>
      <c r="BG257" s="2" t="s">
        <v>204</v>
      </c>
      <c r="BH257" s="220"/>
      <c r="BI257" s="220"/>
      <c r="BJ257" s="220"/>
      <c r="BK257" s="220"/>
      <c r="BL257" s="220"/>
      <c r="BM257" s="220"/>
      <c r="BN257" s="220"/>
      <c r="BO257" s="220"/>
      <c r="BP257" s="220"/>
      <c r="BQ257" s="220"/>
      <c r="BR257" s="220"/>
      <c r="BS257" s="220"/>
      <c r="BU257" s="2"/>
      <c r="BV257" s="221"/>
      <c r="BW257" s="221"/>
      <c r="BX257" s="221"/>
      <c r="BY257" s="220"/>
      <c r="BZ257" s="220"/>
      <c r="CA257" s="220"/>
      <c r="CB257" s="220"/>
      <c r="CC257" s="220"/>
      <c r="CD257" s="220"/>
      <c r="CE257" s="220"/>
      <c r="CF257" s="220"/>
      <c r="CG257" s="220"/>
    </row>
    <row r="258" spans="1:85" x14ac:dyDescent="0.25">
      <c r="A258" t="str">
        <f>+C226</f>
        <v>ILK-SON</v>
      </c>
      <c r="B258" t="s">
        <v>7</v>
      </c>
      <c r="C258" s="2" t="s">
        <v>205</v>
      </c>
      <c r="D258" s="220"/>
      <c r="E258" s="220"/>
      <c r="F258" s="220"/>
      <c r="G258" s="220"/>
      <c r="H258" s="220"/>
      <c r="I258" s="220"/>
      <c r="J258" s="220"/>
      <c r="K258" s="220"/>
      <c r="L258" s="220"/>
      <c r="M258" s="220"/>
      <c r="N258" s="220"/>
      <c r="O258" s="220"/>
      <c r="Q258" s="2"/>
      <c r="R258" s="221"/>
      <c r="S258" s="221"/>
      <c r="T258" s="221"/>
      <c r="U258" s="220"/>
      <c r="V258" s="220"/>
      <c r="W258" s="220"/>
      <c r="X258" s="220"/>
      <c r="Y258" s="220"/>
      <c r="Z258" s="220"/>
      <c r="AA258" s="220"/>
      <c r="AB258" s="220"/>
      <c r="AC258" s="220"/>
      <c r="AE258" s="2" t="s">
        <v>205</v>
      </c>
      <c r="AF258" s="220"/>
      <c r="AG258" s="220"/>
      <c r="AH258" s="220"/>
      <c r="AI258" s="220"/>
      <c r="AJ258" s="220"/>
      <c r="AK258" s="220"/>
      <c r="AL258" s="220"/>
      <c r="AM258" s="220"/>
      <c r="AN258" s="220"/>
      <c r="AO258" s="220"/>
      <c r="AP258" s="220"/>
      <c r="AQ258" s="220"/>
      <c r="AS258" s="2"/>
      <c r="AT258" s="221"/>
      <c r="AU258" s="221"/>
      <c r="AV258" s="221"/>
      <c r="AW258" s="220"/>
      <c r="AX258" s="220"/>
      <c r="AY258" s="220"/>
      <c r="AZ258" s="220"/>
      <c r="BA258" s="220"/>
      <c r="BB258" s="220"/>
      <c r="BC258" s="220"/>
      <c r="BD258" s="220"/>
      <c r="BE258" s="220"/>
      <c r="BG258" s="2" t="s">
        <v>205</v>
      </c>
      <c r="BH258" s="220"/>
      <c r="BI258" s="220"/>
      <c r="BJ258" s="220"/>
      <c r="BK258" s="220"/>
      <c r="BL258" s="220"/>
      <c r="BM258" s="220"/>
      <c r="BN258" s="220"/>
      <c r="BO258" s="220"/>
      <c r="BP258" s="220"/>
      <c r="BQ258" s="220"/>
      <c r="BR258" s="220"/>
      <c r="BS258" s="220"/>
      <c r="BU258" s="2"/>
      <c r="BV258" s="221"/>
      <c r="BW258" s="221"/>
      <c r="BX258" s="221"/>
      <c r="BY258" s="220"/>
      <c r="BZ258" s="220"/>
      <c r="CA258" s="220"/>
      <c r="CB258" s="220"/>
      <c r="CC258" s="220"/>
      <c r="CD258" s="220"/>
      <c r="CE258" s="220"/>
      <c r="CF258" s="220"/>
      <c r="CG258" s="220"/>
    </row>
    <row r="259" spans="1:85" x14ac:dyDescent="0.25">
      <c r="A259" t="str">
        <f>+C226</f>
        <v>ILK-SON</v>
      </c>
      <c r="B259" t="s">
        <v>7</v>
      </c>
      <c r="C259" s="2" t="s">
        <v>206</v>
      </c>
      <c r="D259" s="220"/>
      <c r="E259" s="220"/>
      <c r="F259" s="220"/>
      <c r="G259" s="220"/>
      <c r="H259" s="220"/>
      <c r="I259" s="220"/>
      <c r="J259" s="220"/>
      <c r="K259" s="220"/>
      <c r="L259" s="220"/>
      <c r="M259" s="220"/>
      <c r="N259" s="220"/>
      <c r="O259" s="220"/>
      <c r="Q259" s="2"/>
      <c r="R259" s="221"/>
      <c r="S259" s="221"/>
      <c r="T259" s="221"/>
      <c r="U259" s="220"/>
      <c r="V259" s="220"/>
      <c r="W259" s="220"/>
      <c r="X259" s="220"/>
      <c r="Y259" s="220"/>
      <c r="Z259" s="220"/>
      <c r="AA259" s="220"/>
      <c r="AB259" s="220"/>
      <c r="AC259" s="220"/>
      <c r="AE259" s="2" t="s">
        <v>206</v>
      </c>
      <c r="AF259" s="220"/>
      <c r="AG259" s="220"/>
      <c r="AH259" s="220"/>
      <c r="AI259" s="220"/>
      <c r="AJ259" s="220"/>
      <c r="AK259" s="220"/>
      <c r="AL259" s="220"/>
      <c r="AM259" s="220"/>
      <c r="AN259" s="220"/>
      <c r="AO259" s="220"/>
      <c r="AP259" s="220"/>
      <c r="AQ259" s="220"/>
      <c r="AS259" s="2"/>
      <c r="AT259" s="221"/>
      <c r="AU259" s="221"/>
      <c r="AV259" s="221"/>
      <c r="AW259" s="220"/>
      <c r="AX259" s="220"/>
      <c r="AY259" s="220"/>
      <c r="AZ259" s="220"/>
      <c r="BA259" s="220"/>
      <c r="BB259" s="220"/>
      <c r="BC259" s="220"/>
      <c r="BD259" s="220"/>
      <c r="BE259" s="220"/>
      <c r="BG259" s="2" t="s">
        <v>206</v>
      </c>
      <c r="BH259" s="220"/>
      <c r="BI259" s="220"/>
      <c r="BJ259" s="220"/>
      <c r="BK259" s="220"/>
      <c r="BL259" s="220"/>
      <c r="BM259" s="220"/>
      <c r="BN259" s="220"/>
      <c r="BO259" s="220"/>
      <c r="BP259" s="220"/>
      <c r="BQ259" s="220"/>
      <c r="BR259" s="220"/>
      <c r="BS259" s="220"/>
      <c r="BU259" s="2"/>
      <c r="BV259" s="221"/>
      <c r="BW259" s="221"/>
      <c r="BX259" s="221"/>
      <c r="BY259" s="220"/>
      <c r="BZ259" s="220"/>
      <c r="CA259" s="220"/>
      <c r="CB259" s="220"/>
      <c r="CC259" s="220"/>
      <c r="CD259" s="220"/>
      <c r="CE259" s="220"/>
      <c r="CF259" s="220"/>
      <c r="CG259" s="220"/>
    </row>
    <row r="260" spans="1:85" x14ac:dyDescent="0.25">
      <c r="A260" t="str">
        <f>+C226</f>
        <v>ILK-SON</v>
      </c>
      <c r="B260" t="s">
        <v>7</v>
      </c>
      <c r="C260" s="2" t="s">
        <v>207</v>
      </c>
      <c r="D260" s="220"/>
      <c r="E260" s="220"/>
      <c r="F260" s="220"/>
      <c r="G260" s="220"/>
      <c r="H260" s="220"/>
      <c r="I260" s="220"/>
      <c r="J260" s="220"/>
      <c r="K260" s="220"/>
      <c r="L260" s="220"/>
      <c r="M260" s="220"/>
      <c r="N260" s="220"/>
      <c r="O260" s="220"/>
      <c r="Q260" s="2"/>
      <c r="R260" s="221"/>
      <c r="S260" s="221"/>
      <c r="T260" s="221"/>
      <c r="U260" s="220"/>
      <c r="V260" s="220"/>
      <c r="W260" s="220"/>
      <c r="X260" s="220"/>
      <c r="Y260" s="220"/>
      <c r="Z260" s="220"/>
      <c r="AA260" s="220"/>
      <c r="AB260" s="220"/>
      <c r="AC260" s="220"/>
      <c r="AE260" s="2" t="s">
        <v>207</v>
      </c>
      <c r="AF260" s="220"/>
      <c r="AG260" s="220"/>
      <c r="AH260" s="220"/>
      <c r="AI260" s="220"/>
      <c r="AJ260" s="220"/>
      <c r="AK260" s="220"/>
      <c r="AL260" s="220"/>
      <c r="AM260" s="220"/>
      <c r="AN260" s="220"/>
      <c r="AO260" s="220"/>
      <c r="AP260" s="220"/>
      <c r="AQ260" s="220"/>
      <c r="AS260" s="2"/>
      <c r="AT260" s="221"/>
      <c r="AU260" s="221"/>
      <c r="AV260" s="221"/>
      <c r="AW260" s="220"/>
      <c r="AX260" s="220"/>
      <c r="AY260" s="220"/>
      <c r="AZ260" s="220"/>
      <c r="BA260" s="220"/>
      <c r="BB260" s="220"/>
      <c r="BC260" s="220"/>
      <c r="BD260" s="220"/>
      <c r="BE260" s="220"/>
      <c r="BG260" s="2" t="s">
        <v>207</v>
      </c>
      <c r="BH260" s="220"/>
      <c r="BI260" s="220"/>
      <c r="BJ260" s="220"/>
      <c r="BK260" s="220"/>
      <c r="BL260" s="220"/>
      <c r="BM260" s="220"/>
      <c r="BN260" s="220"/>
      <c r="BO260" s="220"/>
      <c r="BP260" s="220"/>
      <c r="BQ260" s="220"/>
      <c r="BR260" s="220"/>
      <c r="BS260" s="220"/>
      <c r="BU260" s="2"/>
      <c r="BV260" s="221"/>
      <c r="BW260" s="221"/>
      <c r="BX260" s="221"/>
      <c r="BY260" s="220"/>
      <c r="BZ260" s="220"/>
      <c r="CA260" s="220"/>
      <c r="CB260" s="220"/>
      <c r="CC260" s="220"/>
      <c r="CD260" s="220"/>
      <c r="CE260" s="220"/>
      <c r="CF260" s="220"/>
      <c r="CG260" s="220"/>
    </row>
    <row r="261" spans="1:85" x14ac:dyDescent="0.25">
      <c r="A261" t="str">
        <f>+C226</f>
        <v>ILK-SON</v>
      </c>
      <c r="B261" t="s">
        <v>7</v>
      </c>
      <c r="C261" s="2" t="s">
        <v>208</v>
      </c>
      <c r="D261" s="220"/>
      <c r="E261" s="220"/>
      <c r="F261" s="220"/>
      <c r="G261" s="220"/>
      <c r="H261" s="220"/>
      <c r="I261" s="220"/>
      <c r="J261" s="220"/>
      <c r="K261" s="220"/>
      <c r="L261" s="220"/>
      <c r="M261" s="220"/>
      <c r="N261" s="220"/>
      <c r="O261" s="220"/>
      <c r="Q261" s="2"/>
      <c r="R261" s="221"/>
      <c r="S261" s="221"/>
      <c r="T261" s="221"/>
      <c r="U261" s="220"/>
      <c r="V261" s="220"/>
      <c r="W261" s="220"/>
      <c r="X261" s="220"/>
      <c r="Y261" s="220"/>
      <c r="Z261" s="220"/>
      <c r="AA261" s="220"/>
      <c r="AB261" s="220"/>
      <c r="AC261" s="220"/>
      <c r="AE261" s="2" t="s">
        <v>208</v>
      </c>
      <c r="AF261" s="220"/>
      <c r="AG261" s="220"/>
      <c r="AH261" s="220"/>
      <c r="AI261" s="220"/>
      <c r="AJ261" s="220"/>
      <c r="AK261" s="220"/>
      <c r="AL261" s="220"/>
      <c r="AM261" s="220"/>
      <c r="AN261" s="220"/>
      <c r="AO261" s="220"/>
      <c r="AP261" s="220"/>
      <c r="AQ261" s="220"/>
      <c r="AS261" s="2"/>
      <c r="AT261" s="221"/>
      <c r="AU261" s="221"/>
      <c r="AV261" s="221"/>
      <c r="AW261" s="220"/>
      <c r="AX261" s="220"/>
      <c r="AY261" s="220"/>
      <c r="AZ261" s="220"/>
      <c r="BA261" s="220"/>
      <c r="BB261" s="220"/>
      <c r="BC261" s="220"/>
      <c r="BD261" s="220"/>
      <c r="BE261" s="220"/>
      <c r="BG261" s="2" t="s">
        <v>208</v>
      </c>
      <c r="BH261" s="220"/>
      <c r="BI261" s="220"/>
      <c r="BJ261" s="220"/>
      <c r="BK261" s="220"/>
      <c r="BL261" s="220"/>
      <c r="BM261" s="220"/>
      <c r="BN261" s="220"/>
      <c r="BO261" s="220"/>
      <c r="BP261" s="220"/>
      <c r="BQ261" s="220"/>
      <c r="BR261" s="220"/>
      <c r="BS261" s="220"/>
      <c r="BU261" s="2"/>
      <c r="BV261" s="221"/>
      <c r="BW261" s="221"/>
      <c r="BX261" s="221"/>
      <c r="BY261" s="220"/>
      <c r="BZ261" s="220"/>
      <c r="CA261" s="220"/>
      <c r="CB261" s="220"/>
      <c r="CC261" s="220"/>
      <c r="CD261" s="220"/>
      <c r="CE261" s="220"/>
      <c r="CF261" s="220"/>
      <c r="CG261" s="220"/>
    </row>
    <row r="262" spans="1:85" x14ac:dyDescent="0.25">
      <c r="C262" s="222" t="s">
        <v>187</v>
      </c>
      <c r="D262" s="223">
        <f t="shared" ref="D262:O262" si="645">+IFERROR((SUMPRODUCT(D247:D255,R247:R255)/R262),0)</f>
        <v>0</v>
      </c>
      <c r="E262" s="223">
        <f t="shared" si="645"/>
        <v>0</v>
      </c>
      <c r="F262" s="223">
        <f t="shared" si="645"/>
        <v>0</v>
      </c>
      <c r="G262" s="223">
        <f t="shared" si="645"/>
        <v>0</v>
      </c>
      <c r="H262" s="223">
        <f t="shared" si="645"/>
        <v>0</v>
      </c>
      <c r="I262" s="223">
        <f t="shared" si="645"/>
        <v>0</v>
      </c>
      <c r="J262" s="223">
        <f t="shared" si="645"/>
        <v>0</v>
      </c>
      <c r="K262" s="223">
        <f t="shared" si="645"/>
        <v>0</v>
      </c>
      <c r="L262" s="223">
        <f t="shared" si="645"/>
        <v>0</v>
      </c>
      <c r="M262" s="223">
        <f t="shared" si="645"/>
        <v>0</v>
      </c>
      <c r="N262" s="223">
        <f t="shared" si="645"/>
        <v>0</v>
      </c>
      <c r="O262" s="223">
        <f t="shared" si="645"/>
        <v>0</v>
      </c>
      <c r="R262" s="224">
        <f t="shared" ref="R262:AC262" si="646">SUM(R247:R261)</f>
        <v>0</v>
      </c>
      <c r="S262" s="224">
        <f t="shared" si="646"/>
        <v>0</v>
      </c>
      <c r="T262" s="224">
        <f t="shared" si="646"/>
        <v>0</v>
      </c>
      <c r="U262" s="224">
        <f t="shared" si="646"/>
        <v>0</v>
      </c>
      <c r="V262" s="224">
        <f t="shared" si="646"/>
        <v>0</v>
      </c>
      <c r="W262" s="224">
        <f t="shared" si="646"/>
        <v>0</v>
      </c>
      <c r="X262" s="224">
        <f t="shared" si="646"/>
        <v>0</v>
      </c>
      <c r="Y262" s="224">
        <f t="shared" si="646"/>
        <v>0</v>
      </c>
      <c r="Z262" s="224">
        <f t="shared" si="646"/>
        <v>0</v>
      </c>
      <c r="AA262" s="224">
        <f t="shared" si="646"/>
        <v>0</v>
      </c>
      <c r="AB262" s="224">
        <f t="shared" si="646"/>
        <v>0</v>
      </c>
      <c r="AC262" s="224">
        <f t="shared" si="646"/>
        <v>0</v>
      </c>
      <c r="AE262" s="222" t="s">
        <v>187</v>
      </c>
      <c r="AF262" s="223">
        <f t="shared" ref="AF262:AQ262" si="647">+IFERROR((SUMPRODUCT(AF247:AF255,AT247:AT255)/AT262),0)</f>
        <v>0</v>
      </c>
      <c r="AG262" s="223">
        <f t="shared" si="647"/>
        <v>0</v>
      </c>
      <c r="AH262" s="223">
        <f t="shared" si="647"/>
        <v>0</v>
      </c>
      <c r="AI262" s="223">
        <f t="shared" si="647"/>
        <v>0</v>
      </c>
      <c r="AJ262" s="223">
        <f t="shared" si="647"/>
        <v>0</v>
      </c>
      <c r="AK262" s="223">
        <f t="shared" si="647"/>
        <v>0</v>
      </c>
      <c r="AL262" s="223">
        <f t="shared" si="647"/>
        <v>0</v>
      </c>
      <c r="AM262" s="223">
        <f t="shared" si="647"/>
        <v>0</v>
      </c>
      <c r="AN262" s="223">
        <f t="shared" si="647"/>
        <v>0</v>
      </c>
      <c r="AO262" s="223">
        <f t="shared" si="647"/>
        <v>0</v>
      </c>
      <c r="AP262" s="223">
        <f t="shared" si="647"/>
        <v>0</v>
      </c>
      <c r="AQ262" s="223">
        <f t="shared" si="647"/>
        <v>0</v>
      </c>
      <c r="AT262" s="224">
        <f t="shared" ref="AT262:BE262" si="648">SUM(AT247:AT261)</f>
        <v>0</v>
      </c>
      <c r="AU262" s="224">
        <f t="shared" si="648"/>
        <v>0</v>
      </c>
      <c r="AV262" s="224">
        <f t="shared" si="648"/>
        <v>0</v>
      </c>
      <c r="AW262" s="224">
        <f t="shared" si="648"/>
        <v>0</v>
      </c>
      <c r="AX262" s="224">
        <f t="shared" si="648"/>
        <v>0</v>
      </c>
      <c r="AY262" s="224">
        <f t="shared" si="648"/>
        <v>0</v>
      </c>
      <c r="AZ262" s="224">
        <f t="shared" si="648"/>
        <v>0</v>
      </c>
      <c r="BA262" s="224">
        <f t="shared" si="648"/>
        <v>0</v>
      </c>
      <c r="BB262" s="224">
        <f t="shared" si="648"/>
        <v>0</v>
      </c>
      <c r="BC262" s="224">
        <f t="shared" si="648"/>
        <v>0</v>
      </c>
      <c r="BD262" s="224">
        <f t="shared" si="648"/>
        <v>0</v>
      </c>
      <c r="BE262" s="224">
        <f t="shared" si="648"/>
        <v>0</v>
      </c>
      <c r="BG262" s="222" t="s">
        <v>187</v>
      </c>
      <c r="BH262" s="223">
        <f t="shared" ref="BH262" si="649">+IFERROR((SUMPRODUCT(BH247:BH255,BV247:BV255)/BV262),0)</f>
        <v>0</v>
      </c>
      <c r="BI262" s="223">
        <f t="shared" ref="BI262" si="650">+IFERROR((SUMPRODUCT(BI247:BI255,BW247:BW255)/BW262),0)</f>
        <v>0</v>
      </c>
      <c r="BJ262" s="223">
        <f t="shared" ref="BJ262" si="651">+IFERROR((SUMPRODUCT(BJ247:BJ255,BX247:BX255)/BX262),0)</f>
        <v>0</v>
      </c>
      <c r="BK262" s="223">
        <f t="shared" ref="BK262" si="652">+IFERROR((SUMPRODUCT(BK247:BK255,BY247:BY255)/BY262),0)</f>
        <v>0</v>
      </c>
      <c r="BL262" s="223">
        <f t="shared" ref="BL262" si="653">+IFERROR((SUMPRODUCT(BL247:BL255,BZ247:BZ255)/BZ262),0)</f>
        <v>0</v>
      </c>
      <c r="BM262" s="223">
        <f t="shared" ref="BM262" si="654">+IFERROR((SUMPRODUCT(BM247:BM255,CA247:CA255)/CA262),0)</f>
        <v>0</v>
      </c>
      <c r="BN262" s="223">
        <f t="shared" ref="BN262" si="655">+IFERROR((SUMPRODUCT(BN247:BN255,CB247:CB255)/CB262),0)</f>
        <v>0</v>
      </c>
      <c r="BO262" s="223">
        <f t="shared" ref="BO262" si="656">+IFERROR((SUMPRODUCT(BO247:BO255,CC247:CC255)/CC262),0)</f>
        <v>0</v>
      </c>
      <c r="BP262" s="223">
        <f t="shared" ref="BP262" si="657">+IFERROR((SUMPRODUCT(BP247:BP255,CD247:CD255)/CD262),0)</f>
        <v>0</v>
      </c>
      <c r="BQ262" s="223">
        <f t="shared" ref="BQ262" si="658">+IFERROR((SUMPRODUCT(BQ247:BQ255,CE247:CE255)/CE262),0)</f>
        <v>0</v>
      </c>
      <c r="BR262" s="223">
        <f t="shared" ref="BR262" si="659">+IFERROR((SUMPRODUCT(BR247:BR255,CF247:CF255)/CF262),0)</f>
        <v>0</v>
      </c>
      <c r="BS262" s="223">
        <f t="shared" ref="BS262" si="660">+IFERROR((SUMPRODUCT(BS247:BS255,CG247:CG255)/CG262),0)</f>
        <v>0</v>
      </c>
      <c r="BV262" s="224">
        <f t="shared" ref="BV262:CG262" si="661">SUM(BV247:BV261)</f>
        <v>0</v>
      </c>
      <c r="BW262" s="224">
        <f t="shared" si="661"/>
        <v>0</v>
      </c>
      <c r="BX262" s="224">
        <f t="shared" si="661"/>
        <v>0</v>
      </c>
      <c r="BY262" s="224">
        <f t="shared" si="661"/>
        <v>0</v>
      </c>
      <c r="BZ262" s="224">
        <f t="shared" si="661"/>
        <v>0</v>
      </c>
      <c r="CA262" s="224">
        <f t="shared" si="661"/>
        <v>0</v>
      </c>
      <c r="CB262" s="224">
        <f t="shared" si="661"/>
        <v>0</v>
      </c>
      <c r="CC262" s="224">
        <f t="shared" si="661"/>
        <v>0</v>
      </c>
      <c r="CD262" s="224">
        <f t="shared" si="661"/>
        <v>0</v>
      </c>
      <c r="CE262" s="224">
        <f t="shared" si="661"/>
        <v>0</v>
      </c>
      <c r="CF262" s="224">
        <f t="shared" si="661"/>
        <v>0</v>
      </c>
      <c r="CG262" s="224">
        <f t="shared" si="661"/>
        <v>0</v>
      </c>
    </row>
    <row r="263" spans="1:85" x14ac:dyDescent="0.25">
      <c r="C263" s="270" t="s">
        <v>126</v>
      </c>
      <c r="D263" s="365">
        <v>21.504445799181422</v>
      </c>
      <c r="E263" s="365">
        <v>23.776943808785063</v>
      </c>
      <c r="F263" s="365">
        <v>25.66991730241622</v>
      </c>
      <c r="G263" s="365">
        <v>42.284915099259578</v>
      </c>
      <c r="H263" s="365">
        <v>41.715861407009392</v>
      </c>
      <c r="I263" s="365">
        <v>43.69637712854054</v>
      </c>
      <c r="J263" s="365">
        <v>34.560385795930827</v>
      </c>
      <c r="K263" s="365">
        <v>31.163621391109672</v>
      </c>
      <c r="L263" s="365">
        <v>37.486954474053348</v>
      </c>
      <c r="M263" s="365">
        <v>41.357747433880036</v>
      </c>
      <c r="N263" s="365">
        <v>41.489183085531032</v>
      </c>
      <c r="O263" s="365">
        <v>36.066977503489163</v>
      </c>
      <c r="P263" s="291">
        <v>35.297777623330063</v>
      </c>
      <c r="R263" s="360"/>
      <c r="S263" s="360"/>
      <c r="T263" s="360"/>
      <c r="U263" s="360"/>
      <c r="V263" s="360"/>
      <c r="W263" s="360"/>
      <c r="X263" s="360"/>
      <c r="Y263" s="360"/>
      <c r="Z263" s="360"/>
      <c r="AA263" s="360"/>
      <c r="AB263" s="360"/>
      <c r="AC263" s="360"/>
      <c r="AE263" s="270" t="s">
        <v>126</v>
      </c>
      <c r="AF263" s="360"/>
      <c r="AG263" s="360"/>
      <c r="AH263" s="360"/>
      <c r="AI263" s="360"/>
      <c r="AJ263" s="360"/>
      <c r="AK263" s="360"/>
      <c r="AL263" s="360"/>
      <c r="AM263" s="360"/>
      <c r="AN263" s="360"/>
      <c r="AO263" s="360"/>
      <c r="AP263" s="360"/>
      <c r="AQ263" s="360"/>
      <c r="AT263" s="360"/>
      <c r="AU263" s="360"/>
      <c r="AV263" s="360"/>
      <c r="AW263" s="360"/>
      <c r="AX263" s="360"/>
      <c r="AY263" s="360"/>
      <c r="AZ263" s="360"/>
      <c r="BA263" s="360"/>
      <c r="BB263" s="360"/>
      <c r="BC263" s="360"/>
      <c r="BD263" s="360"/>
      <c r="BE263" s="360"/>
      <c r="BG263" s="270" t="s">
        <v>126</v>
      </c>
      <c r="BH263" s="360"/>
      <c r="BI263" s="360"/>
      <c r="BJ263" s="360"/>
      <c r="BK263" s="360"/>
      <c r="BL263" s="360"/>
      <c r="BM263" s="360"/>
      <c r="BN263" s="360"/>
      <c r="BO263" s="360"/>
      <c r="BP263" s="360"/>
      <c r="BQ263" s="360"/>
      <c r="BR263" s="360"/>
      <c r="BS263" s="360"/>
      <c r="BV263" s="360"/>
      <c r="BW263" s="360"/>
      <c r="BX263" s="360"/>
      <c r="BY263" s="360"/>
      <c r="BZ263" s="360"/>
      <c r="CA263" s="360"/>
      <c r="CB263" s="360"/>
      <c r="CC263" s="360"/>
      <c r="CD263" s="360"/>
      <c r="CE263" s="360"/>
      <c r="CF263" s="360"/>
      <c r="CG263" s="360"/>
    </row>
    <row r="264" spans="1:85" x14ac:dyDescent="0.25">
      <c r="C264" s="229" t="s">
        <v>99</v>
      </c>
      <c r="D264" s="219" t="s">
        <v>43</v>
      </c>
      <c r="E264" s="219" t="s">
        <v>44</v>
      </c>
      <c r="F264" s="219" t="s">
        <v>45</v>
      </c>
      <c r="G264" s="219" t="s">
        <v>46</v>
      </c>
      <c r="H264" s="219" t="s">
        <v>47</v>
      </c>
      <c r="I264" s="219" t="s">
        <v>48</v>
      </c>
      <c r="J264" s="219" t="s">
        <v>49</v>
      </c>
      <c r="K264" s="219" t="s">
        <v>50</v>
      </c>
      <c r="L264" s="219" t="s">
        <v>177</v>
      </c>
      <c r="M264" s="219" t="s">
        <v>52</v>
      </c>
      <c r="N264" s="219" t="s">
        <v>53</v>
      </c>
      <c r="O264" s="219" t="s">
        <v>54</v>
      </c>
      <c r="R264" s="219" t="s">
        <v>43</v>
      </c>
      <c r="S264" s="219" t="s">
        <v>44</v>
      </c>
      <c r="T264" s="219" t="s">
        <v>45</v>
      </c>
      <c r="U264" s="219" t="s">
        <v>46</v>
      </c>
      <c r="V264" s="219" t="s">
        <v>47</v>
      </c>
      <c r="W264" s="219" t="s">
        <v>48</v>
      </c>
      <c r="X264" s="219" t="s">
        <v>49</v>
      </c>
      <c r="Y264" s="219" t="s">
        <v>50</v>
      </c>
      <c r="Z264" s="219" t="s">
        <v>177</v>
      </c>
      <c r="AA264" s="219" t="s">
        <v>52</v>
      </c>
      <c r="AB264" s="219" t="s">
        <v>53</v>
      </c>
      <c r="AC264" s="219" t="s">
        <v>54</v>
      </c>
      <c r="AE264" s="229" t="s">
        <v>99</v>
      </c>
      <c r="AF264" s="219" t="s">
        <v>43</v>
      </c>
      <c r="AG264" s="219" t="s">
        <v>44</v>
      </c>
      <c r="AH264" s="219" t="s">
        <v>45</v>
      </c>
      <c r="AI264" s="219" t="s">
        <v>46</v>
      </c>
      <c r="AJ264" s="219" t="s">
        <v>47</v>
      </c>
      <c r="AK264" s="219" t="s">
        <v>48</v>
      </c>
      <c r="AL264" s="219" t="s">
        <v>49</v>
      </c>
      <c r="AM264" s="219" t="s">
        <v>50</v>
      </c>
      <c r="AN264" s="219" t="s">
        <v>177</v>
      </c>
      <c r="AO264" s="219" t="s">
        <v>52</v>
      </c>
      <c r="AP264" s="219" t="s">
        <v>53</v>
      </c>
      <c r="AQ264" s="219" t="s">
        <v>54</v>
      </c>
      <c r="AT264" s="219" t="s">
        <v>43</v>
      </c>
      <c r="AU264" s="219" t="s">
        <v>44</v>
      </c>
      <c r="AV264" s="219" t="s">
        <v>45</v>
      </c>
      <c r="AW264" s="219" t="s">
        <v>46</v>
      </c>
      <c r="AX264" s="219" t="s">
        <v>47</v>
      </c>
      <c r="AY264" s="219" t="s">
        <v>48</v>
      </c>
      <c r="AZ264" s="219" t="s">
        <v>49</v>
      </c>
      <c r="BA264" s="219" t="s">
        <v>50</v>
      </c>
      <c r="BB264" s="219" t="s">
        <v>177</v>
      </c>
      <c r="BC264" s="219" t="s">
        <v>52</v>
      </c>
      <c r="BD264" s="219" t="s">
        <v>53</v>
      </c>
      <c r="BE264" s="219" t="s">
        <v>54</v>
      </c>
      <c r="BG264" s="229" t="s">
        <v>99</v>
      </c>
      <c r="BH264" s="219" t="s">
        <v>43</v>
      </c>
      <c r="BI264" s="219" t="s">
        <v>44</v>
      </c>
      <c r="BJ264" s="219" t="s">
        <v>45</v>
      </c>
      <c r="BK264" s="219" t="s">
        <v>46</v>
      </c>
      <c r="BL264" s="219" t="s">
        <v>47</v>
      </c>
      <c r="BM264" s="219" t="s">
        <v>48</v>
      </c>
      <c r="BN264" s="219" t="s">
        <v>49</v>
      </c>
      <c r="BO264" s="219" t="s">
        <v>50</v>
      </c>
      <c r="BP264" s="219" t="s">
        <v>177</v>
      </c>
      <c r="BQ264" s="219" t="s">
        <v>52</v>
      </c>
      <c r="BR264" s="219" t="s">
        <v>53</v>
      </c>
      <c r="BS264" s="219" t="s">
        <v>54</v>
      </c>
      <c r="BV264" s="219" t="s">
        <v>43</v>
      </c>
      <c r="BW264" s="219" t="s">
        <v>44</v>
      </c>
      <c r="BX264" s="219" t="s">
        <v>45</v>
      </c>
      <c r="BY264" s="219" t="s">
        <v>46</v>
      </c>
      <c r="BZ264" s="219" t="s">
        <v>47</v>
      </c>
      <c r="CA264" s="219" t="s">
        <v>48</v>
      </c>
      <c r="CB264" s="219" t="s">
        <v>49</v>
      </c>
      <c r="CC264" s="219" t="s">
        <v>50</v>
      </c>
      <c r="CD264" s="219" t="s">
        <v>177</v>
      </c>
      <c r="CE264" s="219" t="s">
        <v>52</v>
      </c>
      <c r="CF264" s="219" t="s">
        <v>53</v>
      </c>
      <c r="CG264" s="219" t="s">
        <v>54</v>
      </c>
    </row>
    <row r="265" spans="1:85" x14ac:dyDescent="0.25">
      <c r="A265" t="str">
        <f>+C226</f>
        <v>ILK-SON</v>
      </c>
      <c r="B265" t="s">
        <v>99</v>
      </c>
      <c r="C265" s="2" t="s">
        <v>178</v>
      </c>
      <c r="D265" s="220">
        <f t="shared" ref="D265:D273" si="662">+IFERROR((D229*R229+D247*R247)/(R247+R229),0)</f>
        <v>0</v>
      </c>
      <c r="E265" s="220">
        <f t="shared" ref="E265:E273" si="663">+IFERROR((E229*S229+E247*S247)/(S247+S229),0)</f>
        <v>0</v>
      </c>
      <c r="F265" s="220">
        <f t="shared" ref="F265:F273" si="664">+IFERROR((F229*T229+F247*T247)/(T247+T229),0)</f>
        <v>0</v>
      </c>
      <c r="G265" s="220">
        <f t="shared" ref="G265:G273" si="665">+IFERROR((G229*U229+G247*U247)/(U247+U229),0)</f>
        <v>0</v>
      </c>
      <c r="H265" s="220">
        <f t="shared" ref="H265:H273" si="666">+IFERROR((H229*V229+H247*V247)/(V247+V229),0)</f>
        <v>0</v>
      </c>
      <c r="I265" s="220">
        <f t="shared" ref="I265:I273" si="667">+IFERROR((I229*W229+I247*W247)/(W247+W229),0)</f>
        <v>0</v>
      </c>
      <c r="J265" s="220">
        <f t="shared" ref="J265:J273" si="668">+IFERROR((J229*X229+J247*X247)/(X247+X229),0)</f>
        <v>0</v>
      </c>
      <c r="K265" s="220">
        <f t="shared" ref="K265:K273" si="669">+IFERROR((K229*Y229+K247*Y247)/(Y247+Y229),0)</f>
        <v>0</v>
      </c>
      <c r="L265" s="220">
        <f t="shared" ref="L265:L273" si="670">+IFERROR((L229*Z229+L247*Z247)/(Z247+Z229),0)</f>
        <v>0</v>
      </c>
      <c r="M265" s="220">
        <f t="shared" ref="M265:M273" si="671">+IFERROR((M229*AA229+M247*AA247)/(AA247+AA229),0)</f>
        <v>0</v>
      </c>
      <c r="N265" s="220">
        <f t="shared" ref="N265:N273" si="672">+IFERROR((N229*AB229+N247*AB247)/(AB247+AB229),0)</f>
        <v>0</v>
      </c>
      <c r="O265" s="220">
        <f t="shared" ref="O265:O273" si="673">+IFERROR((O229*AC229+O247*AC247)/(AC247+AC229),0)</f>
        <v>0</v>
      </c>
      <c r="Q265" s="2" t="s">
        <v>178</v>
      </c>
      <c r="R265" s="221">
        <f t="shared" ref="R265:AC265" si="674">+R247+R229</f>
        <v>0</v>
      </c>
      <c r="S265" s="221">
        <f t="shared" si="674"/>
        <v>0</v>
      </c>
      <c r="T265" s="221">
        <f t="shared" si="674"/>
        <v>0</v>
      </c>
      <c r="U265" s="221">
        <f t="shared" si="674"/>
        <v>0</v>
      </c>
      <c r="V265" s="221">
        <f t="shared" si="674"/>
        <v>0</v>
      </c>
      <c r="W265" s="221">
        <f t="shared" si="674"/>
        <v>0</v>
      </c>
      <c r="X265" s="221">
        <f t="shared" si="674"/>
        <v>0</v>
      </c>
      <c r="Y265" s="221">
        <f t="shared" si="674"/>
        <v>0</v>
      </c>
      <c r="Z265" s="221">
        <f t="shared" si="674"/>
        <v>0</v>
      </c>
      <c r="AA265" s="221">
        <f t="shared" si="674"/>
        <v>0</v>
      </c>
      <c r="AB265" s="221">
        <f t="shared" si="674"/>
        <v>0</v>
      </c>
      <c r="AC265" s="221">
        <f t="shared" si="674"/>
        <v>0</v>
      </c>
      <c r="AE265" s="2" t="s">
        <v>178</v>
      </c>
      <c r="AF265" s="220">
        <f t="shared" ref="AF265:AQ269" si="675">+D265</f>
        <v>0</v>
      </c>
      <c r="AG265" s="220">
        <f t="shared" si="675"/>
        <v>0</v>
      </c>
      <c r="AH265" s="220">
        <f t="shared" si="675"/>
        <v>0</v>
      </c>
      <c r="AI265" s="220">
        <f t="shared" si="675"/>
        <v>0</v>
      </c>
      <c r="AJ265" s="220">
        <f t="shared" si="675"/>
        <v>0</v>
      </c>
      <c r="AK265" s="220">
        <f t="shared" si="675"/>
        <v>0</v>
      </c>
      <c r="AL265" s="220">
        <f t="shared" si="675"/>
        <v>0</v>
      </c>
      <c r="AM265" s="220">
        <f t="shared" si="675"/>
        <v>0</v>
      </c>
      <c r="AN265" s="220">
        <f t="shared" si="675"/>
        <v>0</v>
      </c>
      <c r="AO265" s="220">
        <f t="shared" si="675"/>
        <v>0</v>
      </c>
      <c r="AP265" s="220">
        <f t="shared" si="675"/>
        <v>0</v>
      </c>
      <c r="AQ265" s="220">
        <f t="shared" si="675"/>
        <v>0</v>
      </c>
      <c r="AS265" s="2" t="s">
        <v>178</v>
      </c>
      <c r="AT265" s="220">
        <f t="shared" ref="AT265:BE269" si="676">+R265</f>
        <v>0</v>
      </c>
      <c r="AU265" s="220">
        <f t="shared" si="676"/>
        <v>0</v>
      </c>
      <c r="AV265" s="220">
        <f t="shared" si="676"/>
        <v>0</v>
      </c>
      <c r="AW265" s="220">
        <f t="shared" si="676"/>
        <v>0</v>
      </c>
      <c r="AX265" s="220">
        <f t="shared" si="676"/>
        <v>0</v>
      </c>
      <c r="AY265" s="220">
        <f t="shared" si="676"/>
        <v>0</v>
      </c>
      <c r="AZ265" s="220">
        <f t="shared" si="676"/>
        <v>0</v>
      </c>
      <c r="BA265" s="220">
        <f t="shared" si="676"/>
        <v>0</v>
      </c>
      <c r="BB265" s="220">
        <f t="shared" si="676"/>
        <v>0</v>
      </c>
      <c r="BC265" s="220">
        <f t="shared" si="676"/>
        <v>0</v>
      </c>
      <c r="BD265" s="220">
        <f t="shared" si="676"/>
        <v>0</v>
      </c>
      <c r="BE265" s="220">
        <f t="shared" si="676"/>
        <v>0</v>
      </c>
      <c r="BG265" s="2" t="s">
        <v>178</v>
      </c>
      <c r="BH265" s="220">
        <f>+D265</f>
        <v>0</v>
      </c>
      <c r="BI265" s="220">
        <f t="shared" ref="BI265:BI270" si="677">+E265</f>
        <v>0</v>
      </c>
      <c r="BJ265" s="220">
        <f t="shared" ref="BJ265:BJ270" si="678">+F265</f>
        <v>0</v>
      </c>
      <c r="BK265" s="220">
        <f t="shared" ref="BK265:BK270" si="679">+G265</f>
        <v>0</v>
      </c>
      <c r="BL265" s="220">
        <f t="shared" ref="BL265:BL270" si="680">+H265</f>
        <v>0</v>
      </c>
      <c r="BM265" s="220">
        <f t="shared" ref="BM265:BM270" si="681">+I265</f>
        <v>0</v>
      </c>
      <c r="BN265" s="220">
        <f t="shared" ref="BN265:BN270" si="682">+J265</f>
        <v>0</v>
      </c>
      <c r="BO265" s="220">
        <f t="shared" ref="BO265:BO270" si="683">+K265</f>
        <v>0</v>
      </c>
      <c r="BP265" s="220">
        <f t="shared" ref="BP265:BP270" si="684">+L265</f>
        <v>0</v>
      </c>
      <c r="BQ265" s="220">
        <f t="shared" ref="BQ265:BQ270" si="685">+M265</f>
        <v>0</v>
      </c>
      <c r="BR265" s="220">
        <f t="shared" ref="BR265:BR270" si="686">+N265</f>
        <v>0</v>
      </c>
      <c r="BS265" s="220">
        <f t="shared" ref="BS265:BS270" si="687">+O265</f>
        <v>0</v>
      </c>
      <c r="BU265" s="2" t="s">
        <v>178</v>
      </c>
      <c r="BV265" s="220">
        <f>+R265</f>
        <v>0</v>
      </c>
      <c r="BW265" s="220">
        <f t="shared" ref="BW265:BW270" si="688">+S265</f>
        <v>0</v>
      </c>
      <c r="BX265" s="220">
        <f t="shared" ref="BX265:BX270" si="689">+T265</f>
        <v>0</v>
      </c>
      <c r="BY265" s="220">
        <f t="shared" ref="BY265:BY270" si="690">+U265</f>
        <v>0</v>
      </c>
      <c r="BZ265" s="220">
        <f t="shared" ref="BZ265:BZ270" si="691">+V265</f>
        <v>0</v>
      </c>
      <c r="CA265" s="220">
        <f t="shared" ref="CA265:CA270" si="692">+W265</f>
        <v>0</v>
      </c>
      <c r="CB265" s="220">
        <f t="shared" ref="CB265:CB270" si="693">+X265</f>
        <v>0</v>
      </c>
      <c r="CC265" s="220">
        <f t="shared" ref="CC265:CC270" si="694">+Y265</f>
        <v>0</v>
      </c>
      <c r="CD265" s="220">
        <f t="shared" ref="CD265:CD270" si="695">+Z265</f>
        <v>0</v>
      </c>
      <c r="CE265" s="220">
        <f t="shared" ref="CE265:CE270" si="696">+AA265</f>
        <v>0</v>
      </c>
      <c r="CF265" s="220">
        <f t="shared" ref="CF265:CF270" si="697">+AB265</f>
        <v>0</v>
      </c>
      <c r="CG265" s="220">
        <f t="shared" ref="CG265:CG270" si="698">+AC265</f>
        <v>0</v>
      </c>
    </row>
    <row r="266" spans="1:85" x14ac:dyDescent="0.25">
      <c r="A266" t="str">
        <f>+C226</f>
        <v>ILK-SON</v>
      </c>
      <c r="B266" t="s">
        <v>99</v>
      </c>
      <c r="C266" s="2" t="s">
        <v>179</v>
      </c>
      <c r="D266" s="220">
        <f t="shared" si="662"/>
        <v>0</v>
      </c>
      <c r="E266" s="220">
        <f t="shared" si="663"/>
        <v>0</v>
      </c>
      <c r="F266" s="220">
        <f t="shared" si="664"/>
        <v>0</v>
      </c>
      <c r="G266" s="220">
        <f t="shared" si="665"/>
        <v>0</v>
      </c>
      <c r="H266" s="220">
        <f t="shared" si="666"/>
        <v>0</v>
      </c>
      <c r="I266" s="220">
        <f t="shared" si="667"/>
        <v>0</v>
      </c>
      <c r="J266" s="220">
        <f t="shared" si="668"/>
        <v>0</v>
      </c>
      <c r="K266" s="220">
        <f t="shared" si="669"/>
        <v>0</v>
      </c>
      <c r="L266" s="220">
        <f t="shared" si="670"/>
        <v>0</v>
      </c>
      <c r="M266" s="220">
        <f t="shared" si="671"/>
        <v>0</v>
      </c>
      <c r="N266" s="220">
        <f t="shared" si="672"/>
        <v>0</v>
      </c>
      <c r="O266" s="220">
        <f t="shared" si="673"/>
        <v>0</v>
      </c>
      <c r="Q266" s="2" t="s">
        <v>179</v>
      </c>
      <c r="R266" s="221">
        <f t="shared" ref="R266:AC266" si="699">+R248+R230</f>
        <v>0</v>
      </c>
      <c r="S266" s="221">
        <f t="shared" si="699"/>
        <v>0</v>
      </c>
      <c r="T266" s="221">
        <f t="shared" si="699"/>
        <v>0</v>
      </c>
      <c r="U266" s="221">
        <f t="shared" si="699"/>
        <v>0</v>
      </c>
      <c r="V266" s="221">
        <f t="shared" si="699"/>
        <v>0</v>
      </c>
      <c r="W266" s="221">
        <f t="shared" si="699"/>
        <v>0</v>
      </c>
      <c r="X266" s="221">
        <f t="shared" si="699"/>
        <v>0</v>
      </c>
      <c r="Y266" s="221">
        <f t="shared" si="699"/>
        <v>0</v>
      </c>
      <c r="Z266" s="221">
        <f t="shared" si="699"/>
        <v>0</v>
      </c>
      <c r="AA266" s="221">
        <f t="shared" si="699"/>
        <v>0</v>
      </c>
      <c r="AB266" s="221">
        <f t="shared" si="699"/>
        <v>0</v>
      </c>
      <c r="AC266" s="221">
        <f t="shared" si="699"/>
        <v>0</v>
      </c>
      <c r="AE266" s="2" t="s">
        <v>179</v>
      </c>
      <c r="AF266" s="220">
        <f t="shared" si="675"/>
        <v>0</v>
      </c>
      <c r="AG266" s="220">
        <f t="shared" si="675"/>
        <v>0</v>
      </c>
      <c r="AH266" s="220">
        <f t="shared" si="675"/>
        <v>0</v>
      </c>
      <c r="AI266" s="220">
        <f t="shared" si="675"/>
        <v>0</v>
      </c>
      <c r="AJ266" s="220">
        <f t="shared" si="675"/>
        <v>0</v>
      </c>
      <c r="AK266" s="220">
        <f t="shared" si="675"/>
        <v>0</v>
      </c>
      <c r="AL266" s="220">
        <f t="shared" si="675"/>
        <v>0</v>
      </c>
      <c r="AM266" s="220">
        <f t="shared" si="675"/>
        <v>0</v>
      </c>
      <c r="AN266" s="220">
        <f t="shared" si="675"/>
        <v>0</v>
      </c>
      <c r="AO266" s="220">
        <f t="shared" si="675"/>
        <v>0</v>
      </c>
      <c r="AP266" s="220">
        <f t="shared" si="675"/>
        <v>0</v>
      </c>
      <c r="AQ266" s="220">
        <f t="shared" si="675"/>
        <v>0</v>
      </c>
      <c r="AS266" s="2" t="s">
        <v>179</v>
      </c>
      <c r="AT266" s="220">
        <f t="shared" si="676"/>
        <v>0</v>
      </c>
      <c r="AU266" s="220">
        <f t="shared" si="676"/>
        <v>0</v>
      </c>
      <c r="AV266" s="220">
        <f t="shared" si="676"/>
        <v>0</v>
      </c>
      <c r="AW266" s="220">
        <f t="shared" si="676"/>
        <v>0</v>
      </c>
      <c r="AX266" s="220">
        <f t="shared" si="676"/>
        <v>0</v>
      </c>
      <c r="AY266" s="220">
        <f t="shared" si="676"/>
        <v>0</v>
      </c>
      <c r="AZ266" s="220">
        <f t="shared" si="676"/>
        <v>0</v>
      </c>
      <c r="BA266" s="220">
        <f t="shared" si="676"/>
        <v>0</v>
      </c>
      <c r="BB266" s="220">
        <f t="shared" si="676"/>
        <v>0</v>
      </c>
      <c r="BC266" s="220">
        <f t="shared" si="676"/>
        <v>0</v>
      </c>
      <c r="BD266" s="220">
        <f t="shared" si="676"/>
        <v>0</v>
      </c>
      <c r="BE266" s="220">
        <f t="shared" si="676"/>
        <v>0</v>
      </c>
      <c r="BG266" s="2" t="s">
        <v>179</v>
      </c>
      <c r="BH266" s="220">
        <f t="shared" ref="BH266:BH270" si="700">+D266</f>
        <v>0</v>
      </c>
      <c r="BI266" s="220">
        <f t="shared" si="677"/>
        <v>0</v>
      </c>
      <c r="BJ266" s="220">
        <f t="shared" si="678"/>
        <v>0</v>
      </c>
      <c r="BK266" s="220">
        <f t="shared" si="679"/>
        <v>0</v>
      </c>
      <c r="BL266" s="220">
        <f t="shared" si="680"/>
        <v>0</v>
      </c>
      <c r="BM266" s="220">
        <f t="shared" si="681"/>
        <v>0</v>
      </c>
      <c r="BN266" s="220">
        <f t="shared" si="682"/>
        <v>0</v>
      </c>
      <c r="BO266" s="220">
        <f t="shared" si="683"/>
        <v>0</v>
      </c>
      <c r="BP266" s="220">
        <f t="shared" si="684"/>
        <v>0</v>
      </c>
      <c r="BQ266" s="220">
        <f t="shared" si="685"/>
        <v>0</v>
      </c>
      <c r="BR266" s="220">
        <f t="shared" si="686"/>
        <v>0</v>
      </c>
      <c r="BS266" s="220">
        <f t="shared" si="687"/>
        <v>0</v>
      </c>
      <c r="BU266" s="2" t="s">
        <v>179</v>
      </c>
      <c r="BV266" s="220">
        <f t="shared" ref="BV266:BV270" si="701">+R266</f>
        <v>0</v>
      </c>
      <c r="BW266" s="220">
        <f t="shared" si="688"/>
        <v>0</v>
      </c>
      <c r="BX266" s="220">
        <f t="shared" si="689"/>
        <v>0</v>
      </c>
      <c r="BY266" s="220">
        <f t="shared" si="690"/>
        <v>0</v>
      </c>
      <c r="BZ266" s="220">
        <f t="shared" si="691"/>
        <v>0</v>
      </c>
      <c r="CA266" s="220">
        <f t="shared" si="692"/>
        <v>0</v>
      </c>
      <c r="CB266" s="220">
        <f t="shared" si="693"/>
        <v>0</v>
      </c>
      <c r="CC266" s="220">
        <f t="shared" si="694"/>
        <v>0</v>
      </c>
      <c r="CD266" s="220">
        <f t="shared" si="695"/>
        <v>0</v>
      </c>
      <c r="CE266" s="220">
        <f t="shared" si="696"/>
        <v>0</v>
      </c>
      <c r="CF266" s="220">
        <f t="shared" si="697"/>
        <v>0</v>
      </c>
      <c r="CG266" s="220">
        <f t="shared" si="698"/>
        <v>0</v>
      </c>
    </row>
    <row r="267" spans="1:85" x14ac:dyDescent="0.25">
      <c r="A267" t="str">
        <f>+C226</f>
        <v>ILK-SON</v>
      </c>
      <c r="B267" t="s">
        <v>99</v>
      </c>
      <c r="C267" s="2" t="s">
        <v>180</v>
      </c>
      <c r="D267" s="220">
        <f t="shared" si="662"/>
        <v>0</v>
      </c>
      <c r="E267" s="220">
        <f t="shared" si="663"/>
        <v>0</v>
      </c>
      <c r="F267" s="220">
        <f t="shared" si="664"/>
        <v>0</v>
      </c>
      <c r="G267" s="220">
        <f t="shared" si="665"/>
        <v>0</v>
      </c>
      <c r="H267" s="220">
        <f t="shared" si="666"/>
        <v>0</v>
      </c>
      <c r="I267" s="220">
        <f t="shared" si="667"/>
        <v>0</v>
      </c>
      <c r="J267" s="220">
        <f t="shared" si="668"/>
        <v>0</v>
      </c>
      <c r="K267" s="220">
        <f t="shared" si="669"/>
        <v>0</v>
      </c>
      <c r="L267" s="220">
        <f t="shared" si="670"/>
        <v>0</v>
      </c>
      <c r="M267" s="220">
        <f t="shared" si="671"/>
        <v>0</v>
      </c>
      <c r="N267" s="220">
        <f t="shared" si="672"/>
        <v>0</v>
      </c>
      <c r="O267" s="220">
        <f t="shared" si="673"/>
        <v>0</v>
      </c>
      <c r="Q267" s="2" t="s">
        <v>180</v>
      </c>
      <c r="R267" s="221">
        <f t="shared" ref="R267:AC267" si="702">+R249+R231</f>
        <v>0</v>
      </c>
      <c r="S267" s="221">
        <f t="shared" si="702"/>
        <v>0</v>
      </c>
      <c r="T267" s="221">
        <f t="shared" si="702"/>
        <v>0</v>
      </c>
      <c r="U267" s="221">
        <f t="shared" si="702"/>
        <v>0</v>
      </c>
      <c r="V267" s="221">
        <f t="shared" si="702"/>
        <v>0</v>
      </c>
      <c r="W267" s="221">
        <f t="shared" si="702"/>
        <v>0</v>
      </c>
      <c r="X267" s="221">
        <f t="shared" si="702"/>
        <v>0</v>
      </c>
      <c r="Y267" s="221">
        <f t="shared" si="702"/>
        <v>0</v>
      </c>
      <c r="Z267" s="221">
        <f t="shared" si="702"/>
        <v>0</v>
      </c>
      <c r="AA267" s="221">
        <f t="shared" si="702"/>
        <v>0</v>
      </c>
      <c r="AB267" s="221">
        <f t="shared" si="702"/>
        <v>0</v>
      </c>
      <c r="AC267" s="221">
        <f t="shared" si="702"/>
        <v>0</v>
      </c>
      <c r="AE267" s="2" t="s">
        <v>180</v>
      </c>
      <c r="AF267" s="220">
        <f t="shared" si="675"/>
        <v>0</v>
      </c>
      <c r="AG267" s="220">
        <f t="shared" si="675"/>
        <v>0</v>
      </c>
      <c r="AH267" s="220">
        <f t="shared" si="675"/>
        <v>0</v>
      </c>
      <c r="AI267" s="220">
        <f t="shared" si="675"/>
        <v>0</v>
      </c>
      <c r="AJ267" s="220">
        <f t="shared" si="675"/>
        <v>0</v>
      </c>
      <c r="AK267" s="220">
        <f t="shared" si="675"/>
        <v>0</v>
      </c>
      <c r="AL267" s="220">
        <f t="shared" si="675"/>
        <v>0</v>
      </c>
      <c r="AM267" s="220">
        <f t="shared" si="675"/>
        <v>0</v>
      </c>
      <c r="AN267" s="220">
        <f t="shared" si="675"/>
        <v>0</v>
      </c>
      <c r="AO267" s="220">
        <f t="shared" si="675"/>
        <v>0</v>
      </c>
      <c r="AP267" s="220">
        <f t="shared" si="675"/>
        <v>0</v>
      </c>
      <c r="AQ267" s="220">
        <f t="shared" si="675"/>
        <v>0</v>
      </c>
      <c r="AS267" s="2" t="s">
        <v>180</v>
      </c>
      <c r="AT267" s="220">
        <f t="shared" si="676"/>
        <v>0</v>
      </c>
      <c r="AU267" s="220">
        <f t="shared" si="676"/>
        <v>0</v>
      </c>
      <c r="AV267" s="220">
        <f t="shared" si="676"/>
        <v>0</v>
      </c>
      <c r="AW267" s="220">
        <f t="shared" si="676"/>
        <v>0</v>
      </c>
      <c r="AX267" s="220">
        <f t="shared" si="676"/>
        <v>0</v>
      </c>
      <c r="AY267" s="220">
        <f t="shared" si="676"/>
        <v>0</v>
      </c>
      <c r="AZ267" s="220">
        <f t="shared" si="676"/>
        <v>0</v>
      </c>
      <c r="BA267" s="220">
        <f t="shared" si="676"/>
        <v>0</v>
      </c>
      <c r="BB267" s="220">
        <f t="shared" si="676"/>
        <v>0</v>
      </c>
      <c r="BC267" s="220">
        <f t="shared" si="676"/>
        <v>0</v>
      </c>
      <c r="BD267" s="220">
        <f t="shared" si="676"/>
        <v>0</v>
      </c>
      <c r="BE267" s="220">
        <f t="shared" si="676"/>
        <v>0</v>
      </c>
      <c r="BG267" s="2" t="s">
        <v>180</v>
      </c>
      <c r="BH267" s="220">
        <f t="shared" si="700"/>
        <v>0</v>
      </c>
      <c r="BI267" s="220">
        <f t="shared" si="677"/>
        <v>0</v>
      </c>
      <c r="BJ267" s="220">
        <f t="shared" si="678"/>
        <v>0</v>
      </c>
      <c r="BK267" s="220">
        <f t="shared" si="679"/>
        <v>0</v>
      </c>
      <c r="BL267" s="220">
        <f t="shared" si="680"/>
        <v>0</v>
      </c>
      <c r="BM267" s="220">
        <f t="shared" si="681"/>
        <v>0</v>
      </c>
      <c r="BN267" s="220">
        <f t="shared" si="682"/>
        <v>0</v>
      </c>
      <c r="BO267" s="220">
        <f t="shared" si="683"/>
        <v>0</v>
      </c>
      <c r="BP267" s="220">
        <f t="shared" si="684"/>
        <v>0</v>
      </c>
      <c r="BQ267" s="220">
        <f t="shared" si="685"/>
        <v>0</v>
      </c>
      <c r="BR267" s="220">
        <f t="shared" si="686"/>
        <v>0</v>
      </c>
      <c r="BS267" s="220">
        <f t="shared" si="687"/>
        <v>0</v>
      </c>
      <c r="BU267" s="2" t="s">
        <v>180</v>
      </c>
      <c r="BV267" s="220">
        <f t="shared" si="701"/>
        <v>0</v>
      </c>
      <c r="BW267" s="220">
        <f t="shared" si="688"/>
        <v>0</v>
      </c>
      <c r="BX267" s="220">
        <f t="shared" si="689"/>
        <v>0</v>
      </c>
      <c r="BY267" s="220">
        <f t="shared" si="690"/>
        <v>0</v>
      </c>
      <c r="BZ267" s="220">
        <f t="shared" si="691"/>
        <v>0</v>
      </c>
      <c r="CA267" s="220">
        <f t="shared" si="692"/>
        <v>0</v>
      </c>
      <c r="CB267" s="220">
        <f t="shared" si="693"/>
        <v>0</v>
      </c>
      <c r="CC267" s="220">
        <f t="shared" si="694"/>
        <v>0</v>
      </c>
      <c r="CD267" s="220">
        <f t="shared" si="695"/>
        <v>0</v>
      </c>
      <c r="CE267" s="220">
        <f t="shared" si="696"/>
        <v>0</v>
      </c>
      <c r="CF267" s="220">
        <f t="shared" si="697"/>
        <v>0</v>
      </c>
      <c r="CG267" s="220">
        <f t="shared" si="698"/>
        <v>0</v>
      </c>
    </row>
    <row r="268" spans="1:85" x14ac:dyDescent="0.25">
      <c r="A268" t="str">
        <f>+C226</f>
        <v>ILK-SON</v>
      </c>
      <c r="B268" t="s">
        <v>99</v>
      </c>
      <c r="C268" s="2" t="s">
        <v>181</v>
      </c>
      <c r="D268" s="220">
        <f t="shared" si="662"/>
        <v>0</v>
      </c>
      <c r="E268" s="220">
        <f t="shared" si="663"/>
        <v>0</v>
      </c>
      <c r="F268" s="220">
        <f t="shared" si="664"/>
        <v>0</v>
      </c>
      <c r="G268" s="220">
        <f t="shared" si="665"/>
        <v>0</v>
      </c>
      <c r="H268" s="220">
        <f t="shared" si="666"/>
        <v>0</v>
      </c>
      <c r="I268" s="220">
        <f t="shared" si="667"/>
        <v>0</v>
      </c>
      <c r="J268" s="220">
        <f t="shared" si="668"/>
        <v>0</v>
      </c>
      <c r="K268" s="220">
        <f t="shared" si="669"/>
        <v>0</v>
      </c>
      <c r="L268" s="220">
        <f t="shared" si="670"/>
        <v>0</v>
      </c>
      <c r="M268" s="220">
        <f t="shared" si="671"/>
        <v>0</v>
      </c>
      <c r="N268" s="220">
        <f t="shared" si="672"/>
        <v>0</v>
      </c>
      <c r="O268" s="220">
        <f t="shared" si="673"/>
        <v>0</v>
      </c>
      <c r="Q268" s="2" t="s">
        <v>181</v>
      </c>
      <c r="R268" s="221">
        <f t="shared" ref="R268:AC268" si="703">+R250+R232</f>
        <v>0</v>
      </c>
      <c r="S268" s="221">
        <f t="shared" si="703"/>
        <v>0</v>
      </c>
      <c r="T268" s="221">
        <f t="shared" si="703"/>
        <v>0</v>
      </c>
      <c r="U268" s="221">
        <f t="shared" si="703"/>
        <v>0</v>
      </c>
      <c r="V268" s="221">
        <f t="shared" si="703"/>
        <v>0</v>
      </c>
      <c r="W268" s="221">
        <f t="shared" si="703"/>
        <v>0</v>
      </c>
      <c r="X268" s="221">
        <f t="shared" si="703"/>
        <v>0</v>
      </c>
      <c r="Y268" s="221">
        <f t="shared" si="703"/>
        <v>0</v>
      </c>
      <c r="Z268" s="221">
        <f t="shared" si="703"/>
        <v>0</v>
      </c>
      <c r="AA268" s="221">
        <f t="shared" si="703"/>
        <v>0</v>
      </c>
      <c r="AB268" s="221">
        <f t="shared" si="703"/>
        <v>0</v>
      </c>
      <c r="AC268" s="221">
        <f t="shared" si="703"/>
        <v>0</v>
      </c>
      <c r="AE268" s="2" t="s">
        <v>181</v>
      </c>
      <c r="AF268" s="220">
        <f t="shared" si="675"/>
        <v>0</v>
      </c>
      <c r="AG268" s="220">
        <f t="shared" si="675"/>
        <v>0</v>
      </c>
      <c r="AH268" s="220">
        <f t="shared" si="675"/>
        <v>0</v>
      </c>
      <c r="AI268" s="220">
        <f t="shared" si="675"/>
        <v>0</v>
      </c>
      <c r="AJ268" s="220">
        <f t="shared" si="675"/>
        <v>0</v>
      </c>
      <c r="AK268" s="220">
        <f t="shared" si="675"/>
        <v>0</v>
      </c>
      <c r="AL268" s="220">
        <f t="shared" si="675"/>
        <v>0</v>
      </c>
      <c r="AM268" s="220">
        <f t="shared" si="675"/>
        <v>0</v>
      </c>
      <c r="AN268" s="220">
        <f t="shared" si="675"/>
        <v>0</v>
      </c>
      <c r="AO268" s="220">
        <f t="shared" si="675"/>
        <v>0</v>
      </c>
      <c r="AP268" s="220">
        <f t="shared" si="675"/>
        <v>0</v>
      </c>
      <c r="AQ268" s="220">
        <f t="shared" si="675"/>
        <v>0</v>
      </c>
      <c r="AS268" s="2" t="s">
        <v>181</v>
      </c>
      <c r="AT268" s="220">
        <f t="shared" si="676"/>
        <v>0</v>
      </c>
      <c r="AU268" s="220">
        <f t="shared" si="676"/>
        <v>0</v>
      </c>
      <c r="AV268" s="220">
        <f t="shared" si="676"/>
        <v>0</v>
      </c>
      <c r="AW268" s="220">
        <f t="shared" si="676"/>
        <v>0</v>
      </c>
      <c r="AX268" s="220">
        <f t="shared" si="676"/>
        <v>0</v>
      </c>
      <c r="AY268" s="220">
        <f t="shared" si="676"/>
        <v>0</v>
      </c>
      <c r="AZ268" s="220">
        <f t="shared" si="676"/>
        <v>0</v>
      </c>
      <c r="BA268" s="220">
        <f t="shared" si="676"/>
        <v>0</v>
      </c>
      <c r="BB268" s="220">
        <f t="shared" si="676"/>
        <v>0</v>
      </c>
      <c r="BC268" s="220">
        <f t="shared" si="676"/>
        <v>0</v>
      </c>
      <c r="BD268" s="220">
        <f t="shared" si="676"/>
        <v>0</v>
      </c>
      <c r="BE268" s="220">
        <f t="shared" si="676"/>
        <v>0</v>
      </c>
      <c r="BG268" s="2" t="s">
        <v>181</v>
      </c>
      <c r="BH268" s="220">
        <f t="shared" si="700"/>
        <v>0</v>
      </c>
      <c r="BI268" s="220">
        <f t="shared" si="677"/>
        <v>0</v>
      </c>
      <c r="BJ268" s="220">
        <f t="shared" si="678"/>
        <v>0</v>
      </c>
      <c r="BK268" s="220">
        <f t="shared" si="679"/>
        <v>0</v>
      </c>
      <c r="BL268" s="220">
        <f t="shared" si="680"/>
        <v>0</v>
      </c>
      <c r="BM268" s="220">
        <f t="shared" si="681"/>
        <v>0</v>
      </c>
      <c r="BN268" s="220">
        <f t="shared" si="682"/>
        <v>0</v>
      </c>
      <c r="BO268" s="220">
        <f t="shared" si="683"/>
        <v>0</v>
      </c>
      <c r="BP268" s="220">
        <f t="shared" si="684"/>
        <v>0</v>
      </c>
      <c r="BQ268" s="220">
        <f t="shared" si="685"/>
        <v>0</v>
      </c>
      <c r="BR268" s="220">
        <f t="shared" si="686"/>
        <v>0</v>
      </c>
      <c r="BS268" s="220">
        <f t="shared" si="687"/>
        <v>0</v>
      </c>
      <c r="BU268" s="2" t="s">
        <v>181</v>
      </c>
      <c r="BV268" s="220">
        <f t="shared" si="701"/>
        <v>0</v>
      </c>
      <c r="BW268" s="220">
        <f t="shared" si="688"/>
        <v>0</v>
      </c>
      <c r="BX268" s="220">
        <f t="shared" si="689"/>
        <v>0</v>
      </c>
      <c r="BY268" s="220">
        <f t="shared" si="690"/>
        <v>0</v>
      </c>
      <c r="BZ268" s="220">
        <f t="shared" si="691"/>
        <v>0</v>
      </c>
      <c r="CA268" s="220">
        <f t="shared" si="692"/>
        <v>0</v>
      </c>
      <c r="CB268" s="220">
        <f t="shared" si="693"/>
        <v>0</v>
      </c>
      <c r="CC268" s="220">
        <f t="shared" si="694"/>
        <v>0</v>
      </c>
      <c r="CD268" s="220">
        <f t="shared" si="695"/>
        <v>0</v>
      </c>
      <c r="CE268" s="220">
        <f t="shared" si="696"/>
        <v>0</v>
      </c>
      <c r="CF268" s="220">
        <f t="shared" si="697"/>
        <v>0</v>
      </c>
      <c r="CG268" s="220">
        <f t="shared" si="698"/>
        <v>0</v>
      </c>
    </row>
    <row r="269" spans="1:85" x14ac:dyDescent="0.25">
      <c r="A269" t="str">
        <f>+C226</f>
        <v>ILK-SON</v>
      </c>
      <c r="B269" t="s">
        <v>99</v>
      </c>
      <c r="C269" s="2" t="s">
        <v>182</v>
      </c>
      <c r="D269" s="220">
        <f t="shared" si="662"/>
        <v>0</v>
      </c>
      <c r="E269" s="220">
        <f t="shared" si="663"/>
        <v>0</v>
      </c>
      <c r="F269" s="220">
        <f t="shared" si="664"/>
        <v>0</v>
      </c>
      <c r="G269" s="220">
        <f t="shared" si="665"/>
        <v>0</v>
      </c>
      <c r="H269" s="220">
        <f t="shared" si="666"/>
        <v>0</v>
      </c>
      <c r="I269" s="220">
        <f t="shared" si="667"/>
        <v>0</v>
      </c>
      <c r="J269" s="220">
        <f t="shared" si="668"/>
        <v>0</v>
      </c>
      <c r="K269" s="220">
        <f t="shared" si="669"/>
        <v>0</v>
      </c>
      <c r="L269" s="220">
        <f t="shared" si="670"/>
        <v>0</v>
      </c>
      <c r="M269" s="220">
        <f t="shared" si="671"/>
        <v>0</v>
      </c>
      <c r="N269" s="220">
        <f t="shared" si="672"/>
        <v>0</v>
      </c>
      <c r="O269" s="220">
        <f t="shared" si="673"/>
        <v>0</v>
      </c>
      <c r="Q269" s="2" t="s">
        <v>182</v>
      </c>
      <c r="R269" s="221">
        <f t="shared" ref="R269:AC269" si="704">+R251+R233</f>
        <v>0</v>
      </c>
      <c r="S269" s="221">
        <f t="shared" si="704"/>
        <v>0</v>
      </c>
      <c r="T269" s="221">
        <f t="shared" si="704"/>
        <v>0</v>
      </c>
      <c r="U269" s="221">
        <f t="shared" si="704"/>
        <v>0</v>
      </c>
      <c r="V269" s="221">
        <f t="shared" si="704"/>
        <v>0</v>
      </c>
      <c r="W269" s="221">
        <f t="shared" si="704"/>
        <v>0</v>
      </c>
      <c r="X269" s="221">
        <f t="shared" si="704"/>
        <v>0</v>
      </c>
      <c r="Y269" s="221">
        <f t="shared" si="704"/>
        <v>0</v>
      </c>
      <c r="Z269" s="221">
        <f t="shared" si="704"/>
        <v>0</v>
      </c>
      <c r="AA269" s="221">
        <f t="shared" si="704"/>
        <v>0</v>
      </c>
      <c r="AB269" s="221">
        <f t="shared" si="704"/>
        <v>0</v>
      </c>
      <c r="AC269" s="221">
        <f t="shared" si="704"/>
        <v>0</v>
      </c>
      <c r="AE269" s="2" t="s">
        <v>182</v>
      </c>
      <c r="AF269" s="220">
        <f t="shared" si="675"/>
        <v>0</v>
      </c>
      <c r="AG269" s="220">
        <f t="shared" si="675"/>
        <v>0</v>
      </c>
      <c r="AH269" s="220">
        <f t="shared" si="675"/>
        <v>0</v>
      </c>
      <c r="AI269" s="220">
        <f t="shared" si="675"/>
        <v>0</v>
      </c>
      <c r="AJ269" s="220">
        <f t="shared" si="675"/>
        <v>0</v>
      </c>
      <c r="AK269" s="220">
        <f t="shared" si="675"/>
        <v>0</v>
      </c>
      <c r="AL269" s="220">
        <f t="shared" si="675"/>
        <v>0</v>
      </c>
      <c r="AM269" s="220">
        <f t="shared" si="675"/>
        <v>0</v>
      </c>
      <c r="AN269" s="220">
        <f t="shared" si="675"/>
        <v>0</v>
      </c>
      <c r="AO269" s="220">
        <f t="shared" si="675"/>
        <v>0</v>
      </c>
      <c r="AP269" s="220">
        <f t="shared" si="675"/>
        <v>0</v>
      </c>
      <c r="AQ269" s="220">
        <f t="shared" si="675"/>
        <v>0</v>
      </c>
      <c r="AS269" s="2" t="s">
        <v>182</v>
      </c>
      <c r="AT269" s="220">
        <f t="shared" si="676"/>
        <v>0</v>
      </c>
      <c r="AU269" s="220">
        <f t="shared" si="676"/>
        <v>0</v>
      </c>
      <c r="AV269" s="220">
        <f t="shared" si="676"/>
        <v>0</v>
      </c>
      <c r="AW269" s="220">
        <f t="shared" si="676"/>
        <v>0</v>
      </c>
      <c r="AX269" s="220">
        <f t="shared" si="676"/>
        <v>0</v>
      </c>
      <c r="AY269" s="220">
        <f t="shared" si="676"/>
        <v>0</v>
      </c>
      <c r="AZ269" s="220">
        <f t="shared" si="676"/>
        <v>0</v>
      </c>
      <c r="BA269" s="220">
        <f t="shared" si="676"/>
        <v>0</v>
      </c>
      <c r="BB269" s="220">
        <f t="shared" si="676"/>
        <v>0</v>
      </c>
      <c r="BC269" s="220">
        <f t="shared" si="676"/>
        <v>0</v>
      </c>
      <c r="BD269" s="220">
        <f t="shared" si="676"/>
        <v>0</v>
      </c>
      <c r="BE269" s="220">
        <f t="shared" si="676"/>
        <v>0</v>
      </c>
      <c r="BG269" s="2" t="s">
        <v>182</v>
      </c>
      <c r="BH269" s="220">
        <f t="shared" si="700"/>
        <v>0</v>
      </c>
      <c r="BI269" s="220">
        <f t="shared" si="677"/>
        <v>0</v>
      </c>
      <c r="BJ269" s="220">
        <f t="shared" si="678"/>
        <v>0</v>
      </c>
      <c r="BK269" s="220">
        <f t="shared" si="679"/>
        <v>0</v>
      </c>
      <c r="BL269" s="220">
        <f t="shared" si="680"/>
        <v>0</v>
      </c>
      <c r="BM269" s="220">
        <f t="shared" si="681"/>
        <v>0</v>
      </c>
      <c r="BN269" s="220">
        <f t="shared" si="682"/>
        <v>0</v>
      </c>
      <c r="BO269" s="220">
        <f t="shared" si="683"/>
        <v>0</v>
      </c>
      <c r="BP269" s="220">
        <f t="shared" si="684"/>
        <v>0</v>
      </c>
      <c r="BQ269" s="220">
        <f t="shared" si="685"/>
        <v>0</v>
      </c>
      <c r="BR269" s="220">
        <f t="shared" si="686"/>
        <v>0</v>
      </c>
      <c r="BS269" s="220">
        <f t="shared" si="687"/>
        <v>0</v>
      </c>
      <c r="BU269" s="2" t="s">
        <v>182</v>
      </c>
      <c r="BV269" s="220">
        <f t="shared" si="701"/>
        <v>0</v>
      </c>
      <c r="BW269" s="220">
        <f t="shared" si="688"/>
        <v>0</v>
      </c>
      <c r="BX269" s="220">
        <f t="shared" si="689"/>
        <v>0</v>
      </c>
      <c r="BY269" s="220">
        <f t="shared" si="690"/>
        <v>0</v>
      </c>
      <c r="BZ269" s="220">
        <f t="shared" si="691"/>
        <v>0</v>
      </c>
      <c r="CA269" s="220">
        <f t="shared" si="692"/>
        <v>0</v>
      </c>
      <c r="CB269" s="220">
        <f t="shared" si="693"/>
        <v>0</v>
      </c>
      <c r="CC269" s="220">
        <f t="shared" si="694"/>
        <v>0</v>
      </c>
      <c r="CD269" s="220">
        <f t="shared" si="695"/>
        <v>0</v>
      </c>
      <c r="CE269" s="220">
        <f t="shared" si="696"/>
        <v>0</v>
      </c>
      <c r="CF269" s="220">
        <f t="shared" si="697"/>
        <v>0</v>
      </c>
      <c r="CG269" s="220">
        <f t="shared" si="698"/>
        <v>0</v>
      </c>
    </row>
    <row r="270" spans="1:85" x14ac:dyDescent="0.25">
      <c r="A270" t="str">
        <f>+C226</f>
        <v>ILK-SON</v>
      </c>
      <c r="B270" t="s">
        <v>99</v>
      </c>
      <c r="C270" s="2" t="s">
        <v>183</v>
      </c>
      <c r="D270" s="220">
        <f t="shared" si="662"/>
        <v>0</v>
      </c>
      <c r="E270" s="220">
        <f t="shared" si="663"/>
        <v>0</v>
      </c>
      <c r="F270" s="220">
        <f t="shared" si="664"/>
        <v>0</v>
      </c>
      <c r="G270" s="220">
        <f t="shared" si="665"/>
        <v>0</v>
      </c>
      <c r="H270" s="220">
        <f t="shared" si="666"/>
        <v>0</v>
      </c>
      <c r="I270" s="220">
        <f t="shared" si="667"/>
        <v>0</v>
      </c>
      <c r="J270" s="220">
        <f t="shared" si="668"/>
        <v>0</v>
      </c>
      <c r="K270" s="220">
        <f t="shared" si="669"/>
        <v>0</v>
      </c>
      <c r="L270" s="220">
        <f t="shared" si="670"/>
        <v>0</v>
      </c>
      <c r="M270" s="220">
        <f t="shared" si="671"/>
        <v>0</v>
      </c>
      <c r="N270" s="220">
        <f t="shared" si="672"/>
        <v>0</v>
      </c>
      <c r="O270" s="220">
        <f t="shared" si="673"/>
        <v>0</v>
      </c>
      <c r="Q270" s="2" t="s">
        <v>183</v>
      </c>
      <c r="R270" s="221">
        <f t="shared" ref="R270:AC270" si="705">+R252+R234</f>
        <v>0</v>
      </c>
      <c r="S270" s="221">
        <f t="shared" si="705"/>
        <v>0</v>
      </c>
      <c r="T270" s="221">
        <f t="shared" si="705"/>
        <v>0</v>
      </c>
      <c r="U270" s="221">
        <f t="shared" si="705"/>
        <v>0</v>
      </c>
      <c r="V270" s="221">
        <f t="shared" si="705"/>
        <v>0</v>
      </c>
      <c r="W270" s="221">
        <f t="shared" si="705"/>
        <v>0</v>
      </c>
      <c r="X270" s="221">
        <f t="shared" si="705"/>
        <v>0</v>
      </c>
      <c r="Y270" s="221">
        <f t="shared" si="705"/>
        <v>0</v>
      </c>
      <c r="Z270" s="221">
        <f t="shared" si="705"/>
        <v>0</v>
      </c>
      <c r="AA270" s="221">
        <f t="shared" si="705"/>
        <v>0</v>
      </c>
      <c r="AB270" s="221">
        <f t="shared" si="705"/>
        <v>0</v>
      </c>
      <c r="AC270" s="221">
        <f t="shared" si="705"/>
        <v>0</v>
      </c>
      <c r="AE270" s="2" t="s">
        <v>183</v>
      </c>
      <c r="AF270" s="220"/>
      <c r="AG270" s="220"/>
      <c r="AH270" s="220"/>
      <c r="AI270" s="220"/>
      <c r="AJ270" s="220"/>
      <c r="AK270" s="220"/>
      <c r="AL270" s="220"/>
      <c r="AM270" s="220"/>
      <c r="AN270" s="220"/>
      <c r="AO270" s="220"/>
      <c r="AP270" s="220"/>
      <c r="AQ270" s="220"/>
      <c r="AS270" s="2" t="s">
        <v>183</v>
      </c>
      <c r="AT270" s="221"/>
      <c r="AU270" s="221"/>
      <c r="AV270" s="221"/>
      <c r="AW270" s="221"/>
      <c r="AX270" s="221"/>
      <c r="AY270" s="221"/>
      <c r="AZ270" s="221"/>
      <c r="BA270" s="221"/>
      <c r="BB270" s="221"/>
      <c r="BC270" s="221"/>
      <c r="BD270" s="221"/>
      <c r="BE270" s="221"/>
      <c r="BG270" s="2" t="s">
        <v>183</v>
      </c>
      <c r="BH270" s="220">
        <f t="shared" si="700"/>
        <v>0</v>
      </c>
      <c r="BI270" s="220">
        <f t="shared" si="677"/>
        <v>0</v>
      </c>
      <c r="BJ270" s="220">
        <f t="shared" si="678"/>
        <v>0</v>
      </c>
      <c r="BK270" s="220">
        <f t="shared" si="679"/>
        <v>0</v>
      </c>
      <c r="BL270" s="220">
        <f t="shared" si="680"/>
        <v>0</v>
      </c>
      <c r="BM270" s="220">
        <f t="shared" si="681"/>
        <v>0</v>
      </c>
      <c r="BN270" s="220">
        <f t="shared" si="682"/>
        <v>0</v>
      </c>
      <c r="BO270" s="220">
        <f t="shared" si="683"/>
        <v>0</v>
      </c>
      <c r="BP270" s="220">
        <f t="shared" si="684"/>
        <v>0</v>
      </c>
      <c r="BQ270" s="220">
        <f t="shared" si="685"/>
        <v>0</v>
      </c>
      <c r="BR270" s="220">
        <f t="shared" si="686"/>
        <v>0</v>
      </c>
      <c r="BS270" s="220">
        <f t="shared" si="687"/>
        <v>0</v>
      </c>
      <c r="BU270" s="2" t="s">
        <v>183</v>
      </c>
      <c r="BV270" s="220">
        <f t="shared" si="701"/>
        <v>0</v>
      </c>
      <c r="BW270" s="220">
        <f t="shared" si="688"/>
        <v>0</v>
      </c>
      <c r="BX270" s="220">
        <f t="shared" si="689"/>
        <v>0</v>
      </c>
      <c r="BY270" s="220">
        <f t="shared" si="690"/>
        <v>0</v>
      </c>
      <c r="BZ270" s="220">
        <f t="shared" si="691"/>
        <v>0</v>
      </c>
      <c r="CA270" s="220">
        <f t="shared" si="692"/>
        <v>0</v>
      </c>
      <c r="CB270" s="220">
        <f t="shared" si="693"/>
        <v>0</v>
      </c>
      <c r="CC270" s="220">
        <f t="shared" si="694"/>
        <v>0</v>
      </c>
      <c r="CD270" s="220">
        <f t="shared" si="695"/>
        <v>0</v>
      </c>
      <c r="CE270" s="220">
        <f t="shared" si="696"/>
        <v>0</v>
      </c>
      <c r="CF270" s="220">
        <f t="shared" si="697"/>
        <v>0</v>
      </c>
      <c r="CG270" s="220">
        <f t="shared" si="698"/>
        <v>0</v>
      </c>
    </row>
    <row r="271" spans="1:85" x14ac:dyDescent="0.25">
      <c r="A271" t="str">
        <f>+C226</f>
        <v>ILK-SON</v>
      </c>
      <c r="B271" t="s">
        <v>99</v>
      </c>
      <c r="C271" s="2" t="s">
        <v>184</v>
      </c>
      <c r="D271" s="220">
        <f t="shared" si="662"/>
        <v>0</v>
      </c>
      <c r="E271" s="220">
        <f t="shared" si="663"/>
        <v>0</v>
      </c>
      <c r="F271" s="220">
        <f t="shared" si="664"/>
        <v>0</v>
      </c>
      <c r="G271" s="220">
        <f t="shared" si="665"/>
        <v>0</v>
      </c>
      <c r="H271" s="220">
        <f t="shared" si="666"/>
        <v>0</v>
      </c>
      <c r="I271" s="220">
        <f t="shared" si="667"/>
        <v>0</v>
      </c>
      <c r="J271" s="220">
        <f t="shared" si="668"/>
        <v>0</v>
      </c>
      <c r="K271" s="220">
        <f t="shared" si="669"/>
        <v>0</v>
      </c>
      <c r="L271" s="220">
        <f t="shared" si="670"/>
        <v>0</v>
      </c>
      <c r="M271" s="220">
        <f t="shared" si="671"/>
        <v>0</v>
      </c>
      <c r="N271" s="220">
        <f t="shared" si="672"/>
        <v>0</v>
      </c>
      <c r="O271" s="220">
        <f t="shared" si="673"/>
        <v>0</v>
      </c>
      <c r="Q271" s="2" t="s">
        <v>184</v>
      </c>
      <c r="R271" s="221">
        <f t="shared" ref="R271:AC271" si="706">+R253+R235</f>
        <v>0</v>
      </c>
      <c r="S271" s="221">
        <f t="shared" si="706"/>
        <v>0</v>
      </c>
      <c r="T271" s="221">
        <f t="shared" si="706"/>
        <v>0</v>
      </c>
      <c r="U271" s="221">
        <f t="shared" si="706"/>
        <v>0</v>
      </c>
      <c r="V271" s="221">
        <f t="shared" si="706"/>
        <v>0</v>
      </c>
      <c r="W271" s="221">
        <f t="shared" si="706"/>
        <v>0</v>
      </c>
      <c r="X271" s="221">
        <f t="shared" si="706"/>
        <v>0</v>
      </c>
      <c r="Y271" s="221">
        <f t="shared" si="706"/>
        <v>0</v>
      </c>
      <c r="Z271" s="221">
        <f t="shared" si="706"/>
        <v>0</v>
      </c>
      <c r="AA271" s="221">
        <f t="shared" si="706"/>
        <v>0</v>
      </c>
      <c r="AB271" s="221">
        <f t="shared" si="706"/>
        <v>0</v>
      </c>
      <c r="AC271" s="221">
        <f t="shared" si="706"/>
        <v>0</v>
      </c>
      <c r="AE271" s="2" t="s">
        <v>184</v>
      </c>
      <c r="AF271" s="220"/>
      <c r="AG271" s="220"/>
      <c r="AH271" s="220"/>
      <c r="AI271" s="220"/>
      <c r="AJ271" s="220"/>
      <c r="AK271" s="220"/>
      <c r="AL271" s="220"/>
      <c r="AM271" s="220"/>
      <c r="AN271" s="220"/>
      <c r="AO271" s="220"/>
      <c r="AP271" s="220"/>
      <c r="AQ271" s="220"/>
      <c r="AS271" s="2" t="s">
        <v>184</v>
      </c>
      <c r="AT271" s="221"/>
      <c r="AU271" s="221"/>
      <c r="AV271" s="221"/>
      <c r="AW271" s="221"/>
      <c r="AX271" s="221"/>
      <c r="AY271" s="221"/>
      <c r="AZ271" s="221"/>
      <c r="BA271" s="221"/>
      <c r="BB271" s="221"/>
      <c r="BC271" s="221"/>
      <c r="BD271" s="221"/>
      <c r="BE271" s="221"/>
      <c r="BG271" s="2" t="s">
        <v>184</v>
      </c>
      <c r="BH271" s="220"/>
      <c r="BI271" s="220"/>
      <c r="BJ271" s="220"/>
      <c r="BK271" s="220"/>
      <c r="BL271" s="220"/>
      <c r="BM271" s="220"/>
      <c r="BN271" s="220"/>
      <c r="BO271" s="220"/>
      <c r="BP271" s="220"/>
      <c r="BQ271" s="220"/>
      <c r="BR271" s="220"/>
      <c r="BS271" s="220"/>
      <c r="BU271" s="2" t="s">
        <v>184</v>
      </c>
      <c r="BV271" s="221"/>
      <c r="BW271" s="221"/>
      <c r="BX271" s="221"/>
      <c r="BY271" s="221"/>
      <c r="BZ271" s="221"/>
      <c r="CA271" s="221"/>
      <c r="CB271" s="221"/>
      <c r="CC271" s="221"/>
      <c r="CD271" s="221"/>
      <c r="CE271" s="221"/>
      <c r="CF271" s="221"/>
      <c r="CG271" s="221"/>
    </row>
    <row r="272" spans="1:85" x14ac:dyDescent="0.25">
      <c r="A272" t="str">
        <f>+C226</f>
        <v>ILK-SON</v>
      </c>
      <c r="B272" t="s">
        <v>99</v>
      </c>
      <c r="C272" s="2" t="s">
        <v>185</v>
      </c>
      <c r="D272" s="220">
        <f t="shared" si="662"/>
        <v>0</v>
      </c>
      <c r="E272" s="220">
        <f t="shared" si="663"/>
        <v>0</v>
      </c>
      <c r="F272" s="220">
        <f t="shared" si="664"/>
        <v>0</v>
      </c>
      <c r="G272" s="220">
        <f t="shared" si="665"/>
        <v>0</v>
      </c>
      <c r="H272" s="220">
        <f t="shared" si="666"/>
        <v>0</v>
      </c>
      <c r="I272" s="220">
        <f t="shared" si="667"/>
        <v>0</v>
      </c>
      <c r="J272" s="220">
        <f t="shared" si="668"/>
        <v>0</v>
      </c>
      <c r="K272" s="220">
        <f t="shared" si="669"/>
        <v>0</v>
      </c>
      <c r="L272" s="220">
        <f t="shared" si="670"/>
        <v>0</v>
      </c>
      <c r="M272" s="220">
        <f t="shared" si="671"/>
        <v>0</v>
      </c>
      <c r="N272" s="220">
        <f t="shared" si="672"/>
        <v>0</v>
      </c>
      <c r="O272" s="220">
        <f t="shared" si="673"/>
        <v>0</v>
      </c>
      <c r="Q272" s="2" t="s">
        <v>185</v>
      </c>
      <c r="R272" s="221">
        <f t="shared" ref="R272:AC272" si="707">+R254+R236</f>
        <v>0</v>
      </c>
      <c r="S272" s="221">
        <f t="shared" si="707"/>
        <v>0</v>
      </c>
      <c r="T272" s="221">
        <f t="shared" si="707"/>
        <v>0</v>
      </c>
      <c r="U272" s="221">
        <f t="shared" si="707"/>
        <v>0</v>
      </c>
      <c r="V272" s="221">
        <f t="shared" si="707"/>
        <v>0</v>
      </c>
      <c r="W272" s="221">
        <f t="shared" si="707"/>
        <v>0</v>
      </c>
      <c r="X272" s="221">
        <f t="shared" si="707"/>
        <v>0</v>
      </c>
      <c r="Y272" s="221">
        <f t="shared" si="707"/>
        <v>0</v>
      </c>
      <c r="Z272" s="221">
        <f t="shared" si="707"/>
        <v>0</v>
      </c>
      <c r="AA272" s="221">
        <f t="shared" si="707"/>
        <v>0</v>
      </c>
      <c r="AB272" s="221">
        <f t="shared" si="707"/>
        <v>0</v>
      </c>
      <c r="AC272" s="221">
        <f t="shared" si="707"/>
        <v>0</v>
      </c>
      <c r="AE272" s="2" t="s">
        <v>185</v>
      </c>
      <c r="AF272" s="220"/>
      <c r="AG272" s="220"/>
      <c r="AH272" s="220"/>
      <c r="AI272" s="220"/>
      <c r="AJ272" s="220"/>
      <c r="AK272" s="220"/>
      <c r="AL272" s="220"/>
      <c r="AM272" s="220"/>
      <c r="AN272" s="220"/>
      <c r="AO272" s="220"/>
      <c r="AP272" s="220"/>
      <c r="AQ272" s="220"/>
      <c r="AS272" s="2" t="s">
        <v>185</v>
      </c>
      <c r="AT272" s="221"/>
      <c r="AU272" s="221"/>
      <c r="AV272" s="221"/>
      <c r="AW272" s="221"/>
      <c r="AX272" s="221"/>
      <c r="AY272" s="221"/>
      <c r="AZ272" s="221"/>
      <c r="BA272" s="221"/>
      <c r="BB272" s="221"/>
      <c r="BC272" s="221"/>
      <c r="BD272" s="221"/>
      <c r="BE272" s="221"/>
      <c r="BG272" s="2" t="s">
        <v>185</v>
      </c>
      <c r="BH272" s="220"/>
      <c r="BI272" s="220"/>
      <c r="BJ272" s="220"/>
      <c r="BK272" s="220"/>
      <c r="BL272" s="220"/>
      <c r="BM272" s="220"/>
      <c r="BN272" s="220"/>
      <c r="BO272" s="220"/>
      <c r="BP272" s="220"/>
      <c r="BQ272" s="220"/>
      <c r="BR272" s="220"/>
      <c r="BS272" s="220"/>
      <c r="BU272" s="2" t="s">
        <v>185</v>
      </c>
      <c r="BV272" s="221"/>
      <c r="BW272" s="221"/>
      <c r="BX272" s="221"/>
      <c r="BY272" s="221"/>
      <c r="BZ272" s="221"/>
      <c r="CA272" s="221"/>
      <c r="CB272" s="221"/>
      <c r="CC272" s="221"/>
      <c r="CD272" s="221"/>
      <c r="CE272" s="221"/>
      <c r="CF272" s="221"/>
      <c r="CG272" s="221"/>
    </row>
    <row r="273" spans="1:85" x14ac:dyDescent="0.25">
      <c r="A273" t="str">
        <f>+C226</f>
        <v>ILK-SON</v>
      </c>
      <c r="B273" t="s">
        <v>99</v>
      </c>
      <c r="C273" s="2" t="s">
        <v>186</v>
      </c>
      <c r="D273" s="220">
        <f t="shared" si="662"/>
        <v>0</v>
      </c>
      <c r="E273" s="220">
        <f t="shared" si="663"/>
        <v>0</v>
      </c>
      <c r="F273" s="220">
        <f t="shared" si="664"/>
        <v>0</v>
      </c>
      <c r="G273" s="220">
        <f t="shared" si="665"/>
        <v>0</v>
      </c>
      <c r="H273" s="220">
        <f t="shared" si="666"/>
        <v>0</v>
      </c>
      <c r="I273" s="220">
        <f t="shared" si="667"/>
        <v>0</v>
      </c>
      <c r="J273" s="220">
        <f t="shared" si="668"/>
        <v>0</v>
      </c>
      <c r="K273" s="220">
        <f t="shared" si="669"/>
        <v>0</v>
      </c>
      <c r="L273" s="220">
        <f t="shared" si="670"/>
        <v>0</v>
      </c>
      <c r="M273" s="220">
        <f t="shared" si="671"/>
        <v>0</v>
      </c>
      <c r="N273" s="220">
        <f t="shared" si="672"/>
        <v>0</v>
      </c>
      <c r="O273" s="220">
        <f t="shared" si="673"/>
        <v>0</v>
      </c>
      <c r="Q273" s="2" t="s">
        <v>186</v>
      </c>
      <c r="R273" s="221">
        <f t="shared" ref="R273:AC273" si="708">+R255+R237</f>
        <v>0</v>
      </c>
      <c r="S273" s="221">
        <f t="shared" si="708"/>
        <v>0</v>
      </c>
      <c r="T273" s="221">
        <f t="shared" si="708"/>
        <v>0</v>
      </c>
      <c r="U273" s="221">
        <f t="shared" si="708"/>
        <v>0</v>
      </c>
      <c r="V273" s="221">
        <f t="shared" si="708"/>
        <v>0</v>
      </c>
      <c r="W273" s="221">
        <f t="shared" si="708"/>
        <v>0</v>
      </c>
      <c r="X273" s="221">
        <f t="shared" si="708"/>
        <v>0</v>
      </c>
      <c r="Y273" s="221">
        <f t="shared" si="708"/>
        <v>0</v>
      </c>
      <c r="Z273" s="221">
        <f t="shared" si="708"/>
        <v>0</v>
      </c>
      <c r="AA273" s="221">
        <f t="shared" si="708"/>
        <v>0</v>
      </c>
      <c r="AB273" s="221">
        <f t="shared" si="708"/>
        <v>0</v>
      </c>
      <c r="AC273" s="221">
        <f t="shared" si="708"/>
        <v>0</v>
      </c>
      <c r="AE273" s="2" t="s">
        <v>186</v>
      </c>
      <c r="AF273" s="220"/>
      <c r="AG273" s="220"/>
      <c r="AH273" s="220"/>
      <c r="AI273" s="220"/>
      <c r="AJ273" s="220"/>
      <c r="AK273" s="220"/>
      <c r="AL273" s="220"/>
      <c r="AM273" s="220"/>
      <c r="AN273" s="220"/>
      <c r="AO273" s="220"/>
      <c r="AP273" s="220"/>
      <c r="AQ273" s="220"/>
      <c r="AS273" s="2" t="s">
        <v>186</v>
      </c>
      <c r="AT273" s="221"/>
      <c r="AU273" s="221"/>
      <c r="AV273" s="221"/>
      <c r="AW273" s="221"/>
      <c r="AX273" s="221"/>
      <c r="AY273" s="221"/>
      <c r="AZ273" s="221"/>
      <c r="BA273" s="221"/>
      <c r="BB273" s="221"/>
      <c r="BC273" s="221"/>
      <c r="BD273" s="221"/>
      <c r="BE273" s="221"/>
      <c r="BG273" s="2" t="s">
        <v>186</v>
      </c>
      <c r="BH273" s="220"/>
      <c r="BI273" s="220"/>
      <c r="BJ273" s="220"/>
      <c r="BK273" s="220"/>
      <c r="BL273" s="220"/>
      <c r="BM273" s="220"/>
      <c r="BN273" s="220"/>
      <c r="BO273" s="220"/>
      <c r="BP273" s="220"/>
      <c r="BQ273" s="220"/>
      <c r="BR273" s="220"/>
      <c r="BS273" s="220"/>
      <c r="BU273" s="2" t="s">
        <v>186</v>
      </c>
      <c r="BV273" s="221"/>
      <c r="BW273" s="221"/>
      <c r="BX273" s="221"/>
      <c r="BY273" s="221"/>
      <c r="BZ273" s="221"/>
      <c r="CA273" s="221"/>
      <c r="CB273" s="221"/>
      <c r="CC273" s="221"/>
      <c r="CD273" s="221"/>
      <c r="CE273" s="221"/>
      <c r="CF273" s="221"/>
      <c r="CG273" s="221"/>
    </row>
    <row r="274" spans="1:85" x14ac:dyDescent="0.25">
      <c r="A274" t="str">
        <f>+C226</f>
        <v>ILK-SON</v>
      </c>
      <c r="B274" t="s">
        <v>99</v>
      </c>
      <c r="C274" s="2" t="s">
        <v>203</v>
      </c>
      <c r="D274" s="220"/>
      <c r="E274" s="220"/>
      <c r="F274" s="220"/>
      <c r="G274" s="220"/>
      <c r="H274" s="220"/>
      <c r="I274" s="220"/>
      <c r="J274" s="220"/>
      <c r="K274" s="220"/>
      <c r="L274" s="220"/>
      <c r="M274" s="220"/>
      <c r="N274" s="220"/>
      <c r="O274" s="220"/>
      <c r="Q274" s="2"/>
      <c r="R274" s="221"/>
      <c r="S274" s="221"/>
      <c r="T274" s="221"/>
      <c r="U274" s="220"/>
      <c r="V274" s="220"/>
      <c r="W274" s="220"/>
      <c r="X274" s="220"/>
      <c r="Y274" s="220"/>
      <c r="Z274" s="220"/>
      <c r="AA274" s="220"/>
      <c r="AB274" s="220"/>
      <c r="AC274" s="220"/>
      <c r="AE274" s="2" t="s">
        <v>203</v>
      </c>
      <c r="AF274" s="220"/>
      <c r="AG274" s="220"/>
      <c r="AH274" s="220"/>
      <c r="AI274" s="220"/>
      <c r="AJ274" s="220"/>
      <c r="AK274" s="220"/>
      <c r="AL274" s="220"/>
      <c r="AM274" s="220"/>
      <c r="AN274" s="220"/>
      <c r="AO274" s="220"/>
      <c r="AP274" s="220"/>
      <c r="AQ274" s="220"/>
      <c r="AS274" s="2"/>
      <c r="AT274" s="221"/>
      <c r="AU274" s="221"/>
      <c r="AV274" s="221"/>
      <c r="AW274" s="220"/>
      <c r="AX274" s="220"/>
      <c r="AY274" s="220"/>
      <c r="AZ274" s="220"/>
      <c r="BA274" s="220"/>
      <c r="BB274" s="220"/>
      <c r="BC274" s="220"/>
      <c r="BD274" s="220"/>
      <c r="BE274" s="220"/>
      <c r="BG274" s="2" t="s">
        <v>203</v>
      </c>
      <c r="BH274" s="220"/>
      <c r="BI274" s="220"/>
      <c r="BJ274" s="220"/>
      <c r="BK274" s="220"/>
      <c r="BL274" s="220"/>
      <c r="BM274" s="220"/>
      <c r="BN274" s="220"/>
      <c r="BO274" s="220"/>
      <c r="BP274" s="220"/>
      <c r="BQ274" s="220"/>
      <c r="BR274" s="220"/>
      <c r="BS274" s="220"/>
      <c r="BU274" s="2"/>
      <c r="BV274" s="221"/>
      <c r="BW274" s="221"/>
      <c r="BX274" s="221"/>
      <c r="BY274" s="220"/>
      <c r="BZ274" s="220"/>
      <c r="CA274" s="220"/>
      <c r="CB274" s="220"/>
      <c r="CC274" s="220"/>
      <c r="CD274" s="220"/>
      <c r="CE274" s="220"/>
      <c r="CF274" s="220"/>
      <c r="CG274" s="220"/>
    </row>
    <row r="275" spans="1:85" x14ac:dyDescent="0.25">
      <c r="A275" t="str">
        <f>+C226</f>
        <v>ILK-SON</v>
      </c>
      <c r="B275" t="s">
        <v>99</v>
      </c>
      <c r="C275" s="2" t="s">
        <v>204</v>
      </c>
      <c r="D275" s="220"/>
      <c r="E275" s="220"/>
      <c r="F275" s="220"/>
      <c r="G275" s="220"/>
      <c r="H275" s="220"/>
      <c r="I275" s="220"/>
      <c r="J275" s="220"/>
      <c r="K275" s="220"/>
      <c r="L275" s="220"/>
      <c r="M275" s="220"/>
      <c r="N275" s="220"/>
      <c r="O275" s="220"/>
      <c r="Q275" s="2"/>
      <c r="R275" s="221"/>
      <c r="S275" s="221"/>
      <c r="T275" s="221"/>
      <c r="U275" s="220"/>
      <c r="V275" s="220"/>
      <c r="W275" s="220"/>
      <c r="X275" s="220"/>
      <c r="Y275" s="220"/>
      <c r="Z275" s="220"/>
      <c r="AA275" s="220"/>
      <c r="AB275" s="220"/>
      <c r="AC275" s="220"/>
      <c r="AE275" s="2" t="s">
        <v>204</v>
      </c>
      <c r="AF275" s="220"/>
      <c r="AG275" s="220"/>
      <c r="AH275" s="220"/>
      <c r="AI275" s="220"/>
      <c r="AJ275" s="220"/>
      <c r="AK275" s="220"/>
      <c r="AL275" s="220"/>
      <c r="AM275" s="220"/>
      <c r="AN275" s="220"/>
      <c r="AO275" s="220"/>
      <c r="AP275" s="220"/>
      <c r="AQ275" s="220"/>
      <c r="AS275" s="2"/>
      <c r="AT275" s="221"/>
      <c r="AU275" s="221"/>
      <c r="AV275" s="221"/>
      <c r="AW275" s="220"/>
      <c r="AX275" s="220"/>
      <c r="AY275" s="220"/>
      <c r="AZ275" s="220"/>
      <c r="BA275" s="220"/>
      <c r="BB275" s="220"/>
      <c r="BC275" s="220"/>
      <c r="BD275" s="220"/>
      <c r="BE275" s="220"/>
      <c r="BG275" s="2" t="s">
        <v>204</v>
      </c>
      <c r="BH275" s="220"/>
      <c r="BI275" s="220"/>
      <c r="BJ275" s="220"/>
      <c r="BK275" s="220"/>
      <c r="BL275" s="220"/>
      <c r="BM275" s="220"/>
      <c r="BN275" s="220"/>
      <c r="BO275" s="220"/>
      <c r="BP275" s="220"/>
      <c r="BQ275" s="220"/>
      <c r="BR275" s="220"/>
      <c r="BS275" s="220"/>
      <c r="BU275" s="2"/>
      <c r="BV275" s="221"/>
      <c r="BW275" s="221"/>
      <c r="BX275" s="221"/>
      <c r="BY275" s="220"/>
      <c r="BZ275" s="220"/>
      <c r="CA275" s="220"/>
      <c r="CB275" s="220"/>
      <c r="CC275" s="220"/>
      <c r="CD275" s="220"/>
      <c r="CE275" s="220"/>
      <c r="CF275" s="220"/>
      <c r="CG275" s="220"/>
    </row>
    <row r="276" spans="1:85" x14ac:dyDescent="0.25">
      <c r="A276" t="str">
        <f>+C226</f>
        <v>ILK-SON</v>
      </c>
      <c r="B276" t="s">
        <v>99</v>
      </c>
      <c r="C276" s="2" t="s">
        <v>205</v>
      </c>
      <c r="D276" s="220"/>
      <c r="E276" s="220"/>
      <c r="F276" s="220"/>
      <c r="G276" s="220"/>
      <c r="H276" s="220"/>
      <c r="I276" s="220"/>
      <c r="J276" s="220"/>
      <c r="K276" s="220"/>
      <c r="L276" s="220"/>
      <c r="M276" s="220"/>
      <c r="N276" s="220"/>
      <c r="O276" s="220"/>
      <c r="Q276" s="2"/>
      <c r="R276" s="221"/>
      <c r="S276" s="221"/>
      <c r="T276" s="221"/>
      <c r="U276" s="220"/>
      <c r="V276" s="220"/>
      <c r="W276" s="220"/>
      <c r="X276" s="220"/>
      <c r="Y276" s="220"/>
      <c r="Z276" s="220"/>
      <c r="AA276" s="220"/>
      <c r="AB276" s="220"/>
      <c r="AC276" s="220"/>
      <c r="AE276" s="2" t="s">
        <v>205</v>
      </c>
      <c r="AF276" s="220"/>
      <c r="AG276" s="220"/>
      <c r="AH276" s="220"/>
      <c r="AI276" s="220"/>
      <c r="AJ276" s="220"/>
      <c r="AK276" s="220"/>
      <c r="AL276" s="220"/>
      <c r="AM276" s="220"/>
      <c r="AN276" s="220"/>
      <c r="AO276" s="220"/>
      <c r="AP276" s="220"/>
      <c r="AQ276" s="220"/>
      <c r="AS276" s="2"/>
      <c r="AT276" s="221"/>
      <c r="AU276" s="221"/>
      <c r="AV276" s="221"/>
      <c r="AW276" s="220"/>
      <c r="AX276" s="220"/>
      <c r="AY276" s="220"/>
      <c r="AZ276" s="220"/>
      <c r="BA276" s="220"/>
      <c r="BB276" s="220"/>
      <c r="BC276" s="220"/>
      <c r="BD276" s="220"/>
      <c r="BE276" s="220"/>
      <c r="BG276" s="2" t="s">
        <v>205</v>
      </c>
      <c r="BH276" s="220"/>
      <c r="BI276" s="220"/>
      <c r="BJ276" s="220"/>
      <c r="BK276" s="220"/>
      <c r="BL276" s="220"/>
      <c r="BM276" s="220"/>
      <c r="BN276" s="220"/>
      <c r="BO276" s="220"/>
      <c r="BP276" s="220"/>
      <c r="BQ276" s="220"/>
      <c r="BR276" s="220"/>
      <c r="BS276" s="220"/>
      <c r="BU276" s="2"/>
      <c r="BV276" s="221"/>
      <c r="BW276" s="221"/>
      <c r="BX276" s="221"/>
      <c r="BY276" s="220"/>
      <c r="BZ276" s="220"/>
      <c r="CA276" s="220"/>
      <c r="CB276" s="220"/>
      <c r="CC276" s="220"/>
      <c r="CD276" s="220"/>
      <c r="CE276" s="220"/>
      <c r="CF276" s="220"/>
      <c r="CG276" s="220"/>
    </row>
    <row r="277" spans="1:85" x14ac:dyDescent="0.25">
      <c r="A277" t="str">
        <f>+C226</f>
        <v>ILK-SON</v>
      </c>
      <c r="B277" t="s">
        <v>99</v>
      </c>
      <c r="C277" s="2" t="s">
        <v>206</v>
      </c>
      <c r="D277" s="220"/>
      <c r="E277" s="220"/>
      <c r="F277" s="220"/>
      <c r="G277" s="220"/>
      <c r="H277" s="220"/>
      <c r="I277" s="220"/>
      <c r="J277" s="220"/>
      <c r="K277" s="220"/>
      <c r="L277" s="220"/>
      <c r="M277" s="220"/>
      <c r="N277" s="220"/>
      <c r="O277" s="220"/>
      <c r="Q277" s="2"/>
      <c r="R277" s="221"/>
      <c r="S277" s="221"/>
      <c r="T277" s="221"/>
      <c r="U277" s="220"/>
      <c r="V277" s="220"/>
      <c r="W277" s="220"/>
      <c r="X277" s="220"/>
      <c r="Y277" s="220"/>
      <c r="Z277" s="220"/>
      <c r="AA277" s="220"/>
      <c r="AB277" s="220"/>
      <c r="AC277" s="220"/>
      <c r="AE277" s="2" t="s">
        <v>206</v>
      </c>
      <c r="AF277" s="220"/>
      <c r="AG277" s="220"/>
      <c r="AH277" s="220"/>
      <c r="AI277" s="220"/>
      <c r="AJ277" s="220"/>
      <c r="AK277" s="220"/>
      <c r="AL277" s="220"/>
      <c r="AM277" s="220"/>
      <c r="AN277" s="220"/>
      <c r="AO277" s="220"/>
      <c r="AP277" s="220"/>
      <c r="AQ277" s="220"/>
      <c r="AS277" s="2"/>
      <c r="AT277" s="221"/>
      <c r="AU277" s="221"/>
      <c r="AV277" s="221"/>
      <c r="AW277" s="220"/>
      <c r="AX277" s="220"/>
      <c r="AY277" s="220"/>
      <c r="AZ277" s="220"/>
      <c r="BA277" s="220"/>
      <c r="BB277" s="220"/>
      <c r="BC277" s="220"/>
      <c r="BD277" s="220"/>
      <c r="BE277" s="220"/>
      <c r="BG277" s="2" t="s">
        <v>206</v>
      </c>
      <c r="BH277" s="220"/>
      <c r="BI277" s="220"/>
      <c r="BJ277" s="220"/>
      <c r="BK277" s="220"/>
      <c r="BL277" s="220"/>
      <c r="BM277" s="220"/>
      <c r="BN277" s="220"/>
      <c r="BO277" s="220"/>
      <c r="BP277" s="220"/>
      <c r="BQ277" s="220"/>
      <c r="BR277" s="220"/>
      <c r="BS277" s="220"/>
      <c r="BU277" s="2"/>
      <c r="BV277" s="221"/>
      <c r="BW277" s="221"/>
      <c r="BX277" s="221"/>
      <c r="BY277" s="220"/>
      <c r="BZ277" s="220"/>
      <c r="CA277" s="220"/>
      <c r="CB277" s="220"/>
      <c r="CC277" s="220"/>
      <c r="CD277" s="220"/>
      <c r="CE277" s="220"/>
      <c r="CF277" s="220"/>
      <c r="CG277" s="220"/>
    </row>
    <row r="278" spans="1:85" x14ac:dyDescent="0.25">
      <c r="A278" t="str">
        <f>+C226</f>
        <v>ILK-SON</v>
      </c>
      <c r="B278" t="s">
        <v>99</v>
      </c>
      <c r="C278" s="2" t="s">
        <v>207</v>
      </c>
      <c r="D278" s="220"/>
      <c r="E278" s="220"/>
      <c r="F278" s="220"/>
      <c r="G278" s="220"/>
      <c r="H278" s="220"/>
      <c r="I278" s="220"/>
      <c r="J278" s="220"/>
      <c r="K278" s="220"/>
      <c r="L278" s="220"/>
      <c r="M278" s="220"/>
      <c r="N278" s="220"/>
      <c r="O278" s="220"/>
      <c r="Q278" s="2"/>
      <c r="R278" s="221"/>
      <c r="S278" s="221"/>
      <c r="T278" s="221"/>
      <c r="U278" s="220"/>
      <c r="V278" s="220"/>
      <c r="W278" s="220"/>
      <c r="X278" s="220"/>
      <c r="Y278" s="220"/>
      <c r="Z278" s="220"/>
      <c r="AA278" s="220"/>
      <c r="AB278" s="220"/>
      <c r="AC278" s="220"/>
      <c r="AE278" s="2" t="s">
        <v>207</v>
      </c>
      <c r="AF278" s="220"/>
      <c r="AG278" s="220"/>
      <c r="AH278" s="220"/>
      <c r="AI278" s="220"/>
      <c r="AJ278" s="220"/>
      <c r="AK278" s="220"/>
      <c r="AL278" s="220"/>
      <c r="AM278" s="220"/>
      <c r="AN278" s="220"/>
      <c r="AO278" s="220"/>
      <c r="AP278" s="220"/>
      <c r="AQ278" s="220"/>
      <c r="AS278" s="2"/>
      <c r="AT278" s="221"/>
      <c r="AU278" s="221"/>
      <c r="AV278" s="221"/>
      <c r="AW278" s="220"/>
      <c r="AX278" s="220"/>
      <c r="AY278" s="220"/>
      <c r="AZ278" s="220"/>
      <c r="BA278" s="220"/>
      <c r="BB278" s="220"/>
      <c r="BC278" s="220"/>
      <c r="BD278" s="220"/>
      <c r="BE278" s="220"/>
      <c r="BG278" s="2" t="s">
        <v>207</v>
      </c>
      <c r="BH278" s="220"/>
      <c r="BI278" s="220"/>
      <c r="BJ278" s="220"/>
      <c r="BK278" s="220"/>
      <c r="BL278" s="220"/>
      <c r="BM278" s="220"/>
      <c r="BN278" s="220"/>
      <c r="BO278" s="220"/>
      <c r="BP278" s="220"/>
      <c r="BQ278" s="220"/>
      <c r="BR278" s="220"/>
      <c r="BS278" s="220"/>
      <c r="BU278" s="2"/>
      <c r="BV278" s="221"/>
      <c r="BW278" s="221"/>
      <c r="BX278" s="221"/>
      <c r="BY278" s="220"/>
      <c r="BZ278" s="220"/>
      <c r="CA278" s="220"/>
      <c r="CB278" s="220"/>
      <c r="CC278" s="220"/>
      <c r="CD278" s="220"/>
      <c r="CE278" s="220"/>
      <c r="CF278" s="220"/>
      <c r="CG278" s="220"/>
    </row>
    <row r="279" spans="1:85" x14ac:dyDescent="0.25">
      <c r="A279" t="str">
        <f>+C226</f>
        <v>ILK-SON</v>
      </c>
      <c r="B279" t="s">
        <v>99</v>
      </c>
      <c r="C279" s="2" t="s">
        <v>208</v>
      </c>
      <c r="D279" s="220"/>
      <c r="E279" s="220"/>
      <c r="F279" s="220"/>
      <c r="G279" s="220"/>
      <c r="H279" s="220"/>
      <c r="I279" s="220"/>
      <c r="J279" s="220"/>
      <c r="K279" s="220"/>
      <c r="L279" s="220"/>
      <c r="M279" s="220"/>
      <c r="N279" s="220"/>
      <c r="O279" s="220"/>
      <c r="Q279" s="2"/>
      <c r="R279" s="221"/>
      <c r="S279" s="221"/>
      <c r="T279" s="221"/>
      <c r="U279" s="220"/>
      <c r="V279" s="220"/>
      <c r="W279" s="220"/>
      <c r="X279" s="220"/>
      <c r="Y279" s="220"/>
      <c r="Z279" s="220"/>
      <c r="AA279" s="220"/>
      <c r="AB279" s="220"/>
      <c r="AC279" s="220"/>
      <c r="AE279" s="2" t="s">
        <v>208</v>
      </c>
      <c r="AF279" s="220"/>
      <c r="AG279" s="220"/>
      <c r="AH279" s="220"/>
      <c r="AI279" s="220"/>
      <c r="AJ279" s="220"/>
      <c r="AK279" s="220"/>
      <c r="AL279" s="220"/>
      <c r="AM279" s="220"/>
      <c r="AN279" s="220"/>
      <c r="AO279" s="220"/>
      <c r="AP279" s="220"/>
      <c r="AQ279" s="220"/>
      <c r="AS279" s="2"/>
      <c r="AT279" s="221"/>
      <c r="AU279" s="221"/>
      <c r="AV279" s="221"/>
      <c r="AW279" s="220"/>
      <c r="AX279" s="220"/>
      <c r="AY279" s="220"/>
      <c r="AZ279" s="220"/>
      <c r="BA279" s="220"/>
      <c r="BB279" s="220"/>
      <c r="BC279" s="220"/>
      <c r="BD279" s="220"/>
      <c r="BE279" s="220"/>
      <c r="BG279" s="2" t="s">
        <v>208</v>
      </c>
      <c r="BH279" s="220"/>
      <c r="BI279" s="220"/>
      <c r="BJ279" s="220"/>
      <c r="BK279" s="220"/>
      <c r="BL279" s="220"/>
      <c r="BM279" s="220"/>
      <c r="BN279" s="220"/>
      <c r="BO279" s="220"/>
      <c r="BP279" s="220"/>
      <c r="BQ279" s="220"/>
      <c r="BR279" s="220"/>
      <c r="BS279" s="220"/>
      <c r="BU279" s="2"/>
      <c r="BV279" s="221"/>
      <c r="BW279" s="221"/>
      <c r="BX279" s="221"/>
      <c r="BY279" s="220"/>
      <c r="BZ279" s="220"/>
      <c r="CA279" s="220"/>
      <c r="CB279" s="220"/>
      <c r="CC279" s="220"/>
      <c r="CD279" s="220"/>
      <c r="CE279" s="220"/>
      <c r="CF279" s="220"/>
      <c r="CG279" s="220"/>
    </row>
    <row r="280" spans="1:85" x14ac:dyDescent="0.25">
      <c r="C280" s="222" t="s">
        <v>187</v>
      </c>
      <c r="D280" s="361">
        <f t="shared" ref="D280:O280" si="709">+IFERROR((SUMPRODUCT(D265:D273,R265:R273)/R280),0)</f>
        <v>0</v>
      </c>
      <c r="E280" s="361">
        <f t="shared" si="709"/>
        <v>0</v>
      </c>
      <c r="F280" s="361">
        <f t="shared" si="709"/>
        <v>0</v>
      </c>
      <c r="G280" s="361">
        <f t="shared" si="709"/>
        <v>0</v>
      </c>
      <c r="H280" s="361">
        <f t="shared" si="709"/>
        <v>0</v>
      </c>
      <c r="I280" s="361">
        <f t="shared" si="709"/>
        <v>0</v>
      </c>
      <c r="J280" s="361">
        <f t="shared" si="709"/>
        <v>0</v>
      </c>
      <c r="K280" s="361">
        <f t="shared" si="709"/>
        <v>0</v>
      </c>
      <c r="L280" s="361">
        <f t="shared" si="709"/>
        <v>0</v>
      </c>
      <c r="M280" s="361">
        <f t="shared" si="709"/>
        <v>0</v>
      </c>
      <c r="N280" s="361">
        <f t="shared" si="709"/>
        <v>0</v>
      </c>
      <c r="O280" s="361">
        <f t="shared" si="709"/>
        <v>0</v>
      </c>
      <c r="R280" s="369">
        <f t="shared" ref="R280:AC280" si="710">SUM(R265:R279)</f>
        <v>0</v>
      </c>
      <c r="S280" s="369">
        <f t="shared" si="710"/>
        <v>0</v>
      </c>
      <c r="T280" s="369">
        <f t="shared" si="710"/>
        <v>0</v>
      </c>
      <c r="U280" s="369">
        <f t="shared" si="710"/>
        <v>0</v>
      </c>
      <c r="V280" s="369">
        <f t="shared" si="710"/>
        <v>0</v>
      </c>
      <c r="W280" s="369">
        <f t="shared" si="710"/>
        <v>0</v>
      </c>
      <c r="X280" s="369">
        <f t="shared" si="710"/>
        <v>0</v>
      </c>
      <c r="Y280" s="369">
        <f t="shared" si="710"/>
        <v>0</v>
      </c>
      <c r="Z280" s="369">
        <f t="shared" si="710"/>
        <v>0</v>
      </c>
      <c r="AA280" s="369">
        <f t="shared" si="710"/>
        <v>0</v>
      </c>
      <c r="AB280" s="369">
        <f t="shared" si="710"/>
        <v>0</v>
      </c>
      <c r="AC280" s="369">
        <f t="shared" si="710"/>
        <v>0</v>
      </c>
      <c r="AE280" s="222" t="s">
        <v>187</v>
      </c>
      <c r="AF280" s="361">
        <f t="shared" ref="AF280:AQ280" si="711">+IFERROR((SUMPRODUCT(AF265:AF273,AT265:AT273)/AT280),0)</f>
        <v>0</v>
      </c>
      <c r="AG280" s="361">
        <f t="shared" si="711"/>
        <v>0</v>
      </c>
      <c r="AH280" s="361">
        <f t="shared" si="711"/>
        <v>0</v>
      </c>
      <c r="AI280" s="361">
        <f t="shared" si="711"/>
        <v>0</v>
      </c>
      <c r="AJ280" s="361">
        <f t="shared" si="711"/>
        <v>0</v>
      </c>
      <c r="AK280" s="361">
        <f t="shared" si="711"/>
        <v>0</v>
      </c>
      <c r="AL280" s="361">
        <f t="shared" si="711"/>
        <v>0</v>
      </c>
      <c r="AM280" s="361">
        <f t="shared" si="711"/>
        <v>0</v>
      </c>
      <c r="AN280" s="361">
        <f t="shared" si="711"/>
        <v>0</v>
      </c>
      <c r="AO280" s="361">
        <f t="shared" si="711"/>
        <v>0</v>
      </c>
      <c r="AP280" s="361">
        <f t="shared" si="711"/>
        <v>0</v>
      </c>
      <c r="AQ280" s="361">
        <f t="shared" si="711"/>
        <v>0</v>
      </c>
      <c r="AT280" s="369">
        <f t="shared" ref="AT280:BE280" si="712">SUM(AT265:AT279)</f>
        <v>0</v>
      </c>
      <c r="AU280" s="369">
        <f t="shared" si="712"/>
        <v>0</v>
      </c>
      <c r="AV280" s="369">
        <f t="shared" si="712"/>
        <v>0</v>
      </c>
      <c r="AW280" s="369">
        <f t="shared" si="712"/>
        <v>0</v>
      </c>
      <c r="AX280" s="369">
        <f t="shared" si="712"/>
        <v>0</v>
      </c>
      <c r="AY280" s="369">
        <f t="shared" si="712"/>
        <v>0</v>
      </c>
      <c r="AZ280" s="369">
        <f t="shared" si="712"/>
        <v>0</v>
      </c>
      <c r="BA280" s="369">
        <f t="shared" si="712"/>
        <v>0</v>
      </c>
      <c r="BB280" s="369">
        <f t="shared" si="712"/>
        <v>0</v>
      </c>
      <c r="BC280" s="369">
        <f t="shared" si="712"/>
        <v>0</v>
      </c>
      <c r="BD280" s="369">
        <f t="shared" si="712"/>
        <v>0</v>
      </c>
      <c r="BE280" s="369">
        <f t="shared" si="712"/>
        <v>0</v>
      </c>
      <c r="BG280" s="222" t="s">
        <v>187</v>
      </c>
      <c r="BH280" s="361">
        <f t="shared" ref="BH280" si="713">+IFERROR((SUMPRODUCT(BH265:BH273,BV265:BV273)/BV280),0)</f>
        <v>0</v>
      </c>
      <c r="BI280" s="361">
        <f t="shared" ref="BI280" si="714">+IFERROR((SUMPRODUCT(BI265:BI273,BW265:BW273)/BW280),0)</f>
        <v>0</v>
      </c>
      <c r="BJ280" s="361">
        <f t="shared" ref="BJ280" si="715">+IFERROR((SUMPRODUCT(BJ265:BJ273,BX265:BX273)/BX280),0)</f>
        <v>0</v>
      </c>
      <c r="BK280" s="361">
        <f t="shared" ref="BK280" si="716">+IFERROR((SUMPRODUCT(BK265:BK273,BY265:BY273)/BY280),0)</f>
        <v>0</v>
      </c>
      <c r="BL280" s="361">
        <f t="shared" ref="BL280" si="717">+IFERROR((SUMPRODUCT(BL265:BL273,BZ265:BZ273)/BZ280),0)</f>
        <v>0</v>
      </c>
      <c r="BM280" s="361">
        <f t="shared" ref="BM280" si="718">+IFERROR((SUMPRODUCT(BM265:BM273,CA265:CA273)/CA280),0)</f>
        <v>0</v>
      </c>
      <c r="BN280" s="361">
        <f t="shared" ref="BN280" si="719">+IFERROR((SUMPRODUCT(BN265:BN273,CB265:CB273)/CB280),0)</f>
        <v>0</v>
      </c>
      <c r="BO280" s="361">
        <f t="shared" ref="BO280" si="720">+IFERROR((SUMPRODUCT(BO265:BO273,CC265:CC273)/CC280),0)</f>
        <v>0</v>
      </c>
      <c r="BP280" s="361">
        <f t="shared" ref="BP280" si="721">+IFERROR((SUMPRODUCT(BP265:BP273,CD265:CD273)/CD280),0)</f>
        <v>0</v>
      </c>
      <c r="BQ280" s="361">
        <f t="shared" ref="BQ280" si="722">+IFERROR((SUMPRODUCT(BQ265:BQ273,CE265:CE273)/CE280),0)</f>
        <v>0</v>
      </c>
      <c r="BR280" s="361">
        <f t="shared" ref="BR280" si="723">+IFERROR((SUMPRODUCT(BR265:BR273,CF265:CF273)/CF280),0)</f>
        <v>0</v>
      </c>
      <c r="BS280" s="361">
        <f t="shared" ref="BS280" si="724">+IFERROR((SUMPRODUCT(BS265:BS273,CG265:CG273)/CG280),0)</f>
        <v>0</v>
      </c>
      <c r="BV280" s="369">
        <f t="shared" ref="BV280:CG280" si="725">SUM(BV265:BV279)</f>
        <v>0</v>
      </c>
      <c r="BW280" s="369">
        <f t="shared" si="725"/>
        <v>0</v>
      </c>
      <c r="BX280" s="369">
        <f t="shared" si="725"/>
        <v>0</v>
      </c>
      <c r="BY280" s="369">
        <f t="shared" si="725"/>
        <v>0</v>
      </c>
      <c r="BZ280" s="369">
        <f t="shared" si="725"/>
        <v>0</v>
      </c>
      <c r="CA280" s="369">
        <f t="shared" si="725"/>
        <v>0</v>
      </c>
      <c r="CB280" s="369">
        <f t="shared" si="725"/>
        <v>0</v>
      </c>
      <c r="CC280" s="369">
        <f t="shared" si="725"/>
        <v>0</v>
      </c>
      <c r="CD280" s="369">
        <f t="shared" si="725"/>
        <v>0</v>
      </c>
      <c r="CE280" s="369">
        <f t="shared" si="725"/>
        <v>0</v>
      </c>
      <c r="CF280" s="369">
        <f t="shared" si="725"/>
        <v>0</v>
      </c>
      <c r="CG280" s="369">
        <f t="shared" si="725"/>
        <v>0</v>
      </c>
    </row>
    <row r="281" spans="1:85" x14ac:dyDescent="0.25">
      <c r="D281" s="365">
        <v>23.656650985250199</v>
      </c>
      <c r="E281" s="365">
        <v>24.490252123048617</v>
      </c>
      <c r="F281" s="365">
        <v>26.52134572357852</v>
      </c>
      <c r="G281" s="365">
        <v>45.199829040064024</v>
      </c>
      <c r="H281" s="365">
        <v>44.59154758688036</v>
      </c>
      <c r="I281" s="365">
        <v>48.082372383193473</v>
      </c>
      <c r="J281" s="365">
        <v>37.276417569930196</v>
      </c>
      <c r="K281" s="365">
        <v>31.163621391109672</v>
      </c>
      <c r="L281" s="365">
        <v>37.897520004084633</v>
      </c>
      <c r="M281" s="365">
        <v>39.825033779492315</v>
      </c>
      <c r="N281" s="365">
        <v>40.382965351878752</v>
      </c>
      <c r="O281" s="365">
        <v>36.066977503489163</v>
      </c>
      <c r="P281" s="291">
        <v>35.297777623330063</v>
      </c>
      <c r="R281" s="360" t="e">
        <f t="shared" ref="R281:AC281" si="726">+D281/D280</f>
        <v>#DIV/0!</v>
      </c>
      <c r="S281" s="360" t="e">
        <f t="shared" si="726"/>
        <v>#DIV/0!</v>
      </c>
      <c r="T281" s="360" t="e">
        <f t="shared" si="726"/>
        <v>#DIV/0!</v>
      </c>
      <c r="U281" s="360" t="e">
        <f t="shared" si="726"/>
        <v>#DIV/0!</v>
      </c>
      <c r="V281" s="360" t="e">
        <f t="shared" si="726"/>
        <v>#DIV/0!</v>
      </c>
      <c r="W281" s="360" t="e">
        <f t="shared" si="726"/>
        <v>#DIV/0!</v>
      </c>
      <c r="X281" s="360" t="e">
        <f t="shared" si="726"/>
        <v>#DIV/0!</v>
      </c>
      <c r="Y281" s="360" t="e">
        <f t="shared" si="726"/>
        <v>#DIV/0!</v>
      </c>
      <c r="Z281" s="360" t="e">
        <f t="shared" si="726"/>
        <v>#DIV/0!</v>
      </c>
      <c r="AA281" s="360" t="e">
        <f t="shared" si="726"/>
        <v>#DIV/0!</v>
      </c>
      <c r="AB281" s="360" t="e">
        <f t="shared" si="726"/>
        <v>#DIV/0!</v>
      </c>
      <c r="AC281" s="360" t="e">
        <f t="shared" si="726"/>
        <v>#DIV/0!</v>
      </c>
      <c r="AF281" s="360"/>
      <c r="AG281" s="360"/>
      <c r="AH281" s="360"/>
      <c r="AI281" s="360"/>
      <c r="AJ281" s="360"/>
      <c r="AK281" s="360"/>
      <c r="AL281" s="360"/>
      <c r="AM281" s="360"/>
      <c r="AN281" s="360"/>
      <c r="AO281" s="360"/>
      <c r="AP281" s="360"/>
      <c r="AQ281" s="360"/>
      <c r="AT281" s="359"/>
      <c r="AU281" s="359"/>
      <c r="AV281" s="359"/>
      <c r="AW281" s="359"/>
      <c r="AX281" s="359"/>
      <c r="AY281" s="359"/>
      <c r="AZ281" s="359"/>
      <c r="BA281" s="359"/>
      <c r="BB281" s="359"/>
      <c r="BC281" s="359"/>
      <c r="BD281" s="359"/>
      <c r="BE281" s="359"/>
      <c r="BH281" s="360"/>
      <c r="BI281" s="360"/>
      <c r="BJ281" s="360"/>
      <c r="BK281" s="360"/>
      <c r="BL281" s="360"/>
      <c r="BM281" s="360"/>
      <c r="BN281" s="360"/>
      <c r="BO281" s="360"/>
      <c r="BP281" s="360"/>
      <c r="BQ281" s="360"/>
      <c r="BR281" s="360"/>
      <c r="BS281" s="360"/>
      <c r="BV281" s="359"/>
      <c r="BW281" s="359"/>
      <c r="BX281" s="359"/>
      <c r="BY281" s="359"/>
      <c r="BZ281" s="359"/>
      <c r="CA281" s="359"/>
      <c r="CB281" s="359"/>
      <c r="CC281" s="359"/>
      <c r="CD281" s="359"/>
      <c r="CE281" s="359"/>
      <c r="CF281" s="359"/>
      <c r="CG281" s="359"/>
    </row>
    <row r="282" spans="1:85" ht="23.25" x14ac:dyDescent="0.35">
      <c r="C282" s="271" t="s">
        <v>99</v>
      </c>
      <c r="D282" s="362"/>
      <c r="E282" s="362"/>
      <c r="F282" s="362"/>
      <c r="G282" s="362"/>
      <c r="H282" s="362"/>
      <c r="I282" s="362"/>
      <c r="J282" s="362"/>
      <c r="K282" s="362"/>
      <c r="L282" s="362"/>
      <c r="M282" s="362"/>
      <c r="N282" s="362"/>
      <c r="O282" s="362"/>
      <c r="P282" s="272"/>
      <c r="Q282" s="272"/>
      <c r="R282" s="362"/>
      <c r="S282" s="362"/>
      <c r="T282" s="362"/>
      <c r="U282" s="362"/>
      <c r="V282" s="362"/>
      <c r="W282" s="362"/>
      <c r="X282" s="362"/>
      <c r="Y282" s="362"/>
      <c r="Z282" s="362"/>
      <c r="AA282" s="362"/>
      <c r="AB282" s="362"/>
      <c r="AC282" s="362"/>
      <c r="AE282" s="271" t="s">
        <v>99</v>
      </c>
      <c r="AF282" s="362"/>
      <c r="AG282" s="362"/>
      <c r="AH282" s="362"/>
      <c r="AI282" s="362"/>
      <c r="AJ282" s="362"/>
      <c r="AK282" s="362"/>
      <c r="AL282" s="362"/>
      <c r="AM282" s="362"/>
      <c r="AN282" s="362"/>
      <c r="AO282" s="362"/>
      <c r="AP282" s="362"/>
      <c r="AQ282" s="362"/>
      <c r="AR282" s="272"/>
      <c r="AS282" s="272"/>
      <c r="AT282" s="371"/>
      <c r="AU282" s="371"/>
      <c r="AV282" s="371"/>
      <c r="AW282" s="371"/>
      <c r="AX282" s="371"/>
      <c r="AY282" s="371"/>
      <c r="AZ282" s="371"/>
      <c r="BA282" s="371"/>
      <c r="BB282" s="371"/>
      <c r="BC282" s="371"/>
      <c r="BD282" s="371"/>
      <c r="BE282" s="371"/>
      <c r="BG282" s="271" t="s">
        <v>99</v>
      </c>
      <c r="BH282" s="362"/>
      <c r="BI282" s="362"/>
      <c r="BJ282" s="362"/>
      <c r="BK282" s="362"/>
      <c r="BL282" s="362"/>
      <c r="BM282" s="362"/>
      <c r="BN282" s="362"/>
      <c r="BO282" s="362"/>
      <c r="BP282" s="362"/>
      <c r="BQ282" s="362"/>
      <c r="BR282" s="362"/>
      <c r="BS282" s="362"/>
      <c r="BT282" s="272"/>
      <c r="BU282" s="272"/>
      <c r="BV282" s="371"/>
      <c r="BW282" s="371"/>
      <c r="BX282" s="371"/>
      <c r="BY282" s="371"/>
      <c r="BZ282" s="371"/>
      <c r="CA282" s="371"/>
      <c r="CB282" s="371"/>
      <c r="CC282" s="371"/>
      <c r="CD282" s="371"/>
      <c r="CE282" s="371"/>
      <c r="CF282" s="371"/>
      <c r="CG282" s="371"/>
    </row>
    <row r="283" spans="1:85" ht="3" customHeight="1" x14ac:dyDescent="0.25">
      <c r="C283" s="270" t="s">
        <v>126</v>
      </c>
      <c r="D283" s="360"/>
      <c r="E283" s="360"/>
      <c r="F283" s="360"/>
      <c r="G283" s="360"/>
      <c r="H283" s="360"/>
      <c r="I283" s="360"/>
      <c r="J283" s="360"/>
      <c r="K283" s="360"/>
      <c r="L283" s="360"/>
      <c r="M283" s="360"/>
      <c r="N283" s="360"/>
      <c r="O283" s="360"/>
      <c r="R283" s="360"/>
      <c r="S283" s="360"/>
      <c r="T283" s="360"/>
      <c r="U283" s="360"/>
      <c r="V283" s="360"/>
      <c r="W283" s="360"/>
      <c r="X283" s="360"/>
      <c r="Y283" s="360"/>
      <c r="Z283" s="360"/>
      <c r="AA283" s="360"/>
      <c r="AB283" s="360"/>
      <c r="AC283" s="360"/>
      <c r="AE283" s="270" t="s">
        <v>126</v>
      </c>
      <c r="AF283" s="360"/>
      <c r="AG283" s="360"/>
      <c r="AH283" s="360"/>
      <c r="AI283" s="360"/>
      <c r="AJ283" s="360"/>
      <c r="AK283" s="360"/>
      <c r="AL283" s="360"/>
      <c r="AM283" s="360"/>
      <c r="AN283" s="360"/>
      <c r="AO283" s="360"/>
      <c r="AP283" s="360"/>
      <c r="AQ283" s="360"/>
      <c r="AT283" s="359"/>
      <c r="AU283" s="359"/>
      <c r="AV283" s="359"/>
      <c r="AW283" s="359"/>
      <c r="AX283" s="359"/>
      <c r="AY283" s="359"/>
      <c r="AZ283" s="359"/>
      <c r="BA283" s="359"/>
      <c r="BB283" s="359"/>
      <c r="BC283" s="359"/>
      <c r="BD283" s="359"/>
      <c r="BE283" s="359"/>
      <c r="BG283" s="270" t="s">
        <v>126</v>
      </c>
      <c r="BH283" s="360"/>
      <c r="BI283" s="360"/>
      <c r="BJ283" s="360"/>
      <c r="BK283" s="360"/>
      <c r="BL283" s="360"/>
      <c r="BM283" s="360"/>
      <c r="BN283" s="360"/>
      <c r="BO283" s="360"/>
      <c r="BP283" s="360"/>
      <c r="BQ283" s="360"/>
      <c r="BR283" s="360"/>
      <c r="BS283" s="360"/>
      <c r="BV283" s="359"/>
      <c r="BW283" s="359"/>
      <c r="BX283" s="359"/>
      <c r="BY283" s="359"/>
      <c r="BZ283" s="359"/>
      <c r="CA283" s="359"/>
      <c r="CB283" s="359"/>
      <c r="CC283" s="359"/>
      <c r="CD283" s="359"/>
      <c r="CE283" s="359"/>
      <c r="CF283" s="359"/>
      <c r="CG283" s="359"/>
    </row>
    <row r="284" spans="1:85" x14ac:dyDescent="0.25">
      <c r="C284" s="218" t="s">
        <v>6</v>
      </c>
      <c r="D284" s="219" t="s">
        <v>43</v>
      </c>
      <c r="E284" s="219" t="s">
        <v>44</v>
      </c>
      <c r="F284" s="219" t="s">
        <v>45</v>
      </c>
      <c r="G284" s="219" t="s">
        <v>46</v>
      </c>
      <c r="H284" s="219" t="s">
        <v>47</v>
      </c>
      <c r="I284" s="219" t="s">
        <v>48</v>
      </c>
      <c r="J284" s="219" t="s">
        <v>49</v>
      </c>
      <c r="K284" s="219" t="s">
        <v>50</v>
      </c>
      <c r="L284" s="219" t="s">
        <v>177</v>
      </c>
      <c r="M284" s="219" t="s">
        <v>52</v>
      </c>
      <c r="N284" s="219" t="s">
        <v>53</v>
      </c>
      <c r="O284" s="219" t="s">
        <v>54</v>
      </c>
      <c r="R284" s="219" t="s">
        <v>43</v>
      </c>
      <c r="S284" s="219" t="s">
        <v>44</v>
      </c>
      <c r="T284" s="219" t="s">
        <v>45</v>
      </c>
      <c r="U284" s="219" t="s">
        <v>46</v>
      </c>
      <c r="V284" s="219" t="s">
        <v>47</v>
      </c>
      <c r="W284" s="219" t="s">
        <v>48</v>
      </c>
      <c r="X284" s="219" t="s">
        <v>49</v>
      </c>
      <c r="Y284" s="219" t="s">
        <v>50</v>
      </c>
      <c r="Z284" s="219" t="s">
        <v>177</v>
      </c>
      <c r="AA284" s="219" t="s">
        <v>52</v>
      </c>
      <c r="AB284" s="219" t="s">
        <v>53</v>
      </c>
      <c r="AC284" s="219" t="s">
        <v>54</v>
      </c>
      <c r="AE284" s="218" t="s">
        <v>6</v>
      </c>
      <c r="AF284" s="219" t="s">
        <v>43</v>
      </c>
      <c r="AG284" s="219" t="s">
        <v>44</v>
      </c>
      <c r="AH284" s="219" t="s">
        <v>45</v>
      </c>
      <c r="AI284" s="219" t="s">
        <v>46</v>
      </c>
      <c r="AJ284" s="219" t="s">
        <v>47</v>
      </c>
      <c r="AK284" s="219" t="s">
        <v>48</v>
      </c>
      <c r="AL284" s="219" t="s">
        <v>49</v>
      </c>
      <c r="AM284" s="219" t="s">
        <v>50</v>
      </c>
      <c r="AN284" s="219" t="s">
        <v>177</v>
      </c>
      <c r="AO284" s="219" t="s">
        <v>52</v>
      </c>
      <c r="AP284" s="219" t="s">
        <v>53</v>
      </c>
      <c r="AQ284" s="219" t="s">
        <v>54</v>
      </c>
      <c r="AT284" s="276" t="s">
        <v>43</v>
      </c>
      <c r="AU284" s="276" t="s">
        <v>44</v>
      </c>
      <c r="AV284" s="276" t="s">
        <v>45</v>
      </c>
      <c r="AW284" s="276" t="s">
        <v>46</v>
      </c>
      <c r="AX284" s="276" t="s">
        <v>47</v>
      </c>
      <c r="AY284" s="276" t="s">
        <v>48</v>
      </c>
      <c r="AZ284" s="276" t="s">
        <v>49</v>
      </c>
      <c r="BA284" s="276" t="s">
        <v>50</v>
      </c>
      <c r="BB284" s="276" t="s">
        <v>177</v>
      </c>
      <c r="BC284" s="276" t="s">
        <v>52</v>
      </c>
      <c r="BD284" s="276" t="s">
        <v>53</v>
      </c>
      <c r="BE284" s="276" t="s">
        <v>54</v>
      </c>
      <c r="BG284" s="218" t="s">
        <v>6</v>
      </c>
      <c r="BH284" s="219" t="s">
        <v>43</v>
      </c>
      <c r="BI284" s="219" t="s">
        <v>44</v>
      </c>
      <c r="BJ284" s="219" t="s">
        <v>45</v>
      </c>
      <c r="BK284" s="219" t="s">
        <v>46</v>
      </c>
      <c r="BL284" s="219" t="s">
        <v>47</v>
      </c>
      <c r="BM284" s="219" t="s">
        <v>48</v>
      </c>
      <c r="BN284" s="219" t="s">
        <v>49</v>
      </c>
      <c r="BO284" s="219" t="s">
        <v>50</v>
      </c>
      <c r="BP284" s="219" t="s">
        <v>177</v>
      </c>
      <c r="BQ284" s="219" t="s">
        <v>52</v>
      </c>
      <c r="BR284" s="219" t="s">
        <v>53</v>
      </c>
      <c r="BS284" s="219" t="s">
        <v>54</v>
      </c>
      <c r="BV284" s="276" t="s">
        <v>43</v>
      </c>
      <c r="BW284" s="276" t="s">
        <v>44</v>
      </c>
      <c r="BX284" s="276" t="s">
        <v>45</v>
      </c>
      <c r="BY284" s="276" t="s">
        <v>46</v>
      </c>
      <c r="BZ284" s="276" t="s">
        <v>47</v>
      </c>
      <c r="CA284" s="276" t="s">
        <v>48</v>
      </c>
      <c r="CB284" s="276" t="s">
        <v>49</v>
      </c>
      <c r="CC284" s="276" t="s">
        <v>50</v>
      </c>
      <c r="CD284" s="276" t="s">
        <v>177</v>
      </c>
      <c r="CE284" s="276" t="s">
        <v>52</v>
      </c>
      <c r="CF284" s="276" t="s">
        <v>53</v>
      </c>
      <c r="CG284" s="276" t="s">
        <v>54</v>
      </c>
    </row>
    <row r="285" spans="1:85" x14ac:dyDescent="0.25">
      <c r="A285" t="str">
        <f>+C282</f>
        <v>TOPLAM</v>
      </c>
      <c r="B285" t="s">
        <v>6</v>
      </c>
      <c r="C285" s="2" t="s">
        <v>178</v>
      </c>
      <c r="D285" s="220">
        <f t="shared" ref="D285:D293" si="727">+IFERROR((D5*R5+D61*R61+D117*R117+D173*R173+D229*R229)/(R5+R61+R117+R173+R229),0)</f>
        <v>11.584285714285713</v>
      </c>
      <c r="E285" s="220">
        <f t="shared" ref="E285:E293" si="728">+IFERROR((E5*S5+E61*S61+E117*S117+E173*S173+E229*S229)/(S5+S61+S117+S173+S229),0)</f>
        <v>12.28785714285714</v>
      </c>
      <c r="F285" s="220">
        <f t="shared" ref="F285:F293" si="729">+IFERROR((F5*T5+F61*T61+F117*T117+F173*T173+F229*T229)/(T5+T61+T117+T173+T229),0)</f>
        <v>13.247999999999998</v>
      </c>
      <c r="G285" s="220">
        <f t="shared" ref="G285:G293" si="730">+IFERROR((G5*U5+G61*U61+G117*U117+G173*U173+G229*U229)/(U5+U61+U117+U173+U229),0)</f>
        <v>16.684081632653061</v>
      </c>
      <c r="H285" s="220">
        <f t="shared" ref="H285:H293" si="731">+IFERROR((H5*V5+H61*V61+H117*V117+H173*V173+H229*V229)/(V5+V61+V117+V173+V229),0)</f>
        <v>18.927529411764709</v>
      </c>
      <c r="I285" s="220">
        <f t="shared" ref="I285:I293" si="732">+IFERROR((I5*W5+I61*W61+I117*W117+I173*W173+I229*W229)/(W5+W61+W117+W173+W229),0)</f>
        <v>18.261333333333329</v>
      </c>
      <c r="J285" s="220">
        <f t="shared" ref="J285:J293" si="733">+IFERROR((J5*X5+J61*X61+J117*X117+J173*X173+J229*X229)/(X5+X61+X117+X173+X229),0)</f>
        <v>12.203137254901961</v>
      </c>
      <c r="K285" s="220">
        <f t="shared" ref="K285:K293" si="734">+IFERROR((K5*Y5+K61*Y61+K117*Y117+K173*Y173+K229*Y229)/(Y5+Y61+Y117+Y173+Y229),0)</f>
        <v>10.42</v>
      </c>
      <c r="L285" s="220">
        <f t="shared" ref="L285:L293" si="735">+IFERROR((L5*Z5+L61*Z61+L117*Z117+L173*Z173+L229*Z229)/(Z5+Z61+Z117+Z173+Z229),0)</f>
        <v>13.507825982444837</v>
      </c>
      <c r="M285" s="220">
        <f t="shared" ref="M285:M293" si="736">+IFERROR((M5*AA5+M61*AA61+M117*AA117+M173*AA173+M229*AA229)/(AA5+AA61+AA117+AA173+AA229),0)</f>
        <v>13.799759938274823</v>
      </c>
      <c r="N285" s="220">
        <f t="shared" ref="N285:N293" si="737">+IFERROR((N5*AB5+N61*AB61+N117*AB117+N173*AB173+N229*AB229)/(AB5+AB61+AB117+AB173+AB229),0)</f>
        <v>13.628936976337235</v>
      </c>
      <c r="O285" s="220">
        <f t="shared" ref="O285:O293" si="738">+IFERROR((O5*AC5+O61*AC61+O117*AC117+O173*AC173+O229*AC229)/(AC5+AC61+AC117+AC173+AC229),0)</f>
        <v>12.729635446719842</v>
      </c>
      <c r="Q285" s="2" t="s">
        <v>178</v>
      </c>
      <c r="R285" s="221">
        <f t="shared" ref="R285:AC285" si="739">+(R5+R61+R117+R173+R229)</f>
        <v>1036.6552000000001</v>
      </c>
      <c r="S285" s="221">
        <f t="shared" si="739"/>
        <v>1087.8000000000002</v>
      </c>
      <c r="T285" s="221">
        <f t="shared" si="739"/>
        <v>1034.4460000000001</v>
      </c>
      <c r="U285" s="221">
        <f t="shared" si="739"/>
        <v>963.58500000000004</v>
      </c>
      <c r="V285" s="221">
        <f t="shared" si="739"/>
        <v>969</v>
      </c>
      <c r="W285" s="221">
        <f t="shared" si="739"/>
        <v>923.4000000000002</v>
      </c>
      <c r="X285" s="221">
        <f t="shared" si="739"/>
        <v>891.48</v>
      </c>
      <c r="Y285" s="221">
        <f t="shared" si="739"/>
        <v>891.48000000000013</v>
      </c>
      <c r="Z285" s="221">
        <f t="shared" si="739"/>
        <v>872.1</v>
      </c>
      <c r="AA285" s="221">
        <f t="shared" si="739"/>
        <v>883.50000000000034</v>
      </c>
      <c r="AB285" s="221">
        <f t="shared" si="739"/>
        <v>1048.8</v>
      </c>
      <c r="AC285" s="221">
        <f t="shared" si="739"/>
        <v>912.00000000000011</v>
      </c>
      <c r="AE285" s="2" t="s">
        <v>178</v>
      </c>
      <c r="AF285" s="220">
        <f t="shared" ref="AF285:AQ289" si="740">+D285</f>
        <v>11.584285714285713</v>
      </c>
      <c r="AG285" s="220">
        <f t="shared" si="740"/>
        <v>12.28785714285714</v>
      </c>
      <c r="AH285" s="220">
        <f t="shared" si="740"/>
        <v>13.247999999999998</v>
      </c>
      <c r="AI285" s="220">
        <f t="shared" si="740"/>
        <v>16.684081632653061</v>
      </c>
      <c r="AJ285" s="220">
        <f t="shared" si="740"/>
        <v>18.927529411764709</v>
      </c>
      <c r="AK285" s="220">
        <f t="shared" si="740"/>
        <v>18.261333333333329</v>
      </c>
      <c r="AL285" s="220">
        <f t="shared" si="740"/>
        <v>12.203137254901961</v>
      </c>
      <c r="AM285" s="220">
        <f t="shared" si="740"/>
        <v>10.42</v>
      </c>
      <c r="AN285" s="220">
        <f t="shared" si="740"/>
        <v>13.507825982444837</v>
      </c>
      <c r="AO285" s="220">
        <f t="shared" si="740"/>
        <v>13.799759938274823</v>
      </c>
      <c r="AP285" s="220">
        <f t="shared" si="740"/>
        <v>13.628936976337235</v>
      </c>
      <c r="AQ285" s="220">
        <f t="shared" si="740"/>
        <v>12.729635446719842</v>
      </c>
      <c r="AS285" s="2" t="s">
        <v>178</v>
      </c>
      <c r="AT285" s="221">
        <f t="shared" ref="AT285:BE289" si="741">+R285</f>
        <v>1036.6552000000001</v>
      </c>
      <c r="AU285" s="221">
        <f t="shared" si="741"/>
        <v>1087.8000000000002</v>
      </c>
      <c r="AV285" s="221">
        <f t="shared" si="741"/>
        <v>1034.4460000000001</v>
      </c>
      <c r="AW285" s="221">
        <f t="shared" si="741"/>
        <v>963.58500000000004</v>
      </c>
      <c r="AX285" s="221">
        <f t="shared" si="741"/>
        <v>969</v>
      </c>
      <c r="AY285" s="221">
        <f t="shared" si="741"/>
        <v>923.4000000000002</v>
      </c>
      <c r="AZ285" s="221">
        <f t="shared" si="741"/>
        <v>891.48</v>
      </c>
      <c r="BA285" s="221">
        <f t="shared" si="741"/>
        <v>891.48000000000013</v>
      </c>
      <c r="BB285" s="221">
        <f t="shared" si="741"/>
        <v>872.1</v>
      </c>
      <c r="BC285" s="221">
        <f t="shared" si="741"/>
        <v>883.50000000000034</v>
      </c>
      <c r="BD285" s="221">
        <f t="shared" si="741"/>
        <v>1048.8</v>
      </c>
      <c r="BE285" s="221">
        <f t="shared" si="741"/>
        <v>912.00000000000011</v>
      </c>
      <c r="BG285" s="2" t="s">
        <v>178</v>
      </c>
      <c r="BH285" s="220">
        <f>+D285</f>
        <v>11.584285714285713</v>
      </c>
      <c r="BI285" s="220">
        <f t="shared" ref="BI285:BI290" si="742">+E285</f>
        <v>12.28785714285714</v>
      </c>
      <c r="BJ285" s="220">
        <f t="shared" ref="BJ285:BJ290" si="743">+F285</f>
        <v>13.247999999999998</v>
      </c>
      <c r="BK285" s="220">
        <f t="shared" ref="BK285:BK290" si="744">+G285</f>
        <v>16.684081632653061</v>
      </c>
      <c r="BL285" s="220">
        <f t="shared" ref="BL285:BL290" si="745">+H285</f>
        <v>18.927529411764709</v>
      </c>
      <c r="BM285" s="220">
        <f t="shared" ref="BM285:BM290" si="746">+I285</f>
        <v>18.261333333333329</v>
      </c>
      <c r="BN285" s="220">
        <f t="shared" ref="BN285:BN290" si="747">+J285</f>
        <v>12.203137254901961</v>
      </c>
      <c r="BO285" s="220">
        <f t="shared" ref="BO285:BO290" si="748">+K285</f>
        <v>10.42</v>
      </c>
      <c r="BP285" s="220">
        <f t="shared" ref="BP285:BP290" si="749">+L285</f>
        <v>13.507825982444837</v>
      </c>
      <c r="BQ285" s="220">
        <f t="shared" ref="BQ285:BQ290" si="750">+M285</f>
        <v>13.799759938274823</v>
      </c>
      <c r="BR285" s="220">
        <f t="shared" ref="BR285:BR290" si="751">+N285</f>
        <v>13.628936976337235</v>
      </c>
      <c r="BS285" s="220">
        <f t="shared" ref="BS285:BS290" si="752">+O285</f>
        <v>12.729635446719842</v>
      </c>
      <c r="BU285" s="2" t="s">
        <v>178</v>
      </c>
      <c r="BV285" s="221">
        <f>+R285</f>
        <v>1036.6552000000001</v>
      </c>
      <c r="BW285" s="221">
        <f t="shared" ref="BW285:BW290" si="753">+S285</f>
        <v>1087.8000000000002</v>
      </c>
      <c r="BX285" s="221">
        <f t="shared" ref="BX285:BX290" si="754">+T285</f>
        <v>1034.4460000000001</v>
      </c>
      <c r="BY285" s="221">
        <f t="shared" ref="BY285:BY290" si="755">+U285</f>
        <v>963.58500000000004</v>
      </c>
      <c r="BZ285" s="221">
        <f t="shared" ref="BZ285:BZ290" si="756">+V285</f>
        <v>969</v>
      </c>
      <c r="CA285" s="221">
        <f t="shared" ref="CA285:CA290" si="757">+W285</f>
        <v>923.4000000000002</v>
      </c>
      <c r="CB285" s="221">
        <f t="shared" ref="CB285:CB290" si="758">+X285</f>
        <v>891.48</v>
      </c>
      <c r="CC285" s="221">
        <f t="shared" ref="CC285:CC290" si="759">+Y285</f>
        <v>891.48000000000013</v>
      </c>
      <c r="CD285" s="221">
        <f t="shared" ref="CD285:CD290" si="760">+Z285</f>
        <v>872.1</v>
      </c>
      <c r="CE285" s="221">
        <f t="shared" ref="CE285:CE290" si="761">+AA285</f>
        <v>883.50000000000034</v>
      </c>
      <c r="CF285" s="221">
        <f t="shared" ref="CF285:CF290" si="762">+AB285</f>
        <v>1048.8</v>
      </c>
      <c r="CG285" s="221">
        <f t="shared" ref="CG285:CG290" si="763">+AC285</f>
        <v>912.00000000000011</v>
      </c>
    </row>
    <row r="286" spans="1:85" x14ac:dyDescent="0.25">
      <c r="A286" t="str">
        <f>+C282</f>
        <v>TOPLAM</v>
      </c>
      <c r="B286" t="s">
        <v>6</v>
      </c>
      <c r="C286" s="2" t="s">
        <v>179</v>
      </c>
      <c r="D286" s="220">
        <f t="shared" si="727"/>
        <v>9.5610909090909111</v>
      </c>
      <c r="E286" s="220">
        <f t="shared" si="728"/>
        <v>9.6043571428571415</v>
      </c>
      <c r="F286" s="220">
        <f t="shared" si="729"/>
        <v>10.303035714285715</v>
      </c>
      <c r="G286" s="220">
        <f t="shared" si="730"/>
        <v>13.791836734693875</v>
      </c>
      <c r="H286" s="220">
        <f t="shared" si="731"/>
        <v>16.519270588235297</v>
      </c>
      <c r="I286" s="220">
        <f t="shared" si="732"/>
        <v>14.809097222222219</v>
      </c>
      <c r="J286" s="220">
        <f t="shared" si="733"/>
        <v>10.146274509803922</v>
      </c>
      <c r="K286" s="220">
        <f t="shared" si="734"/>
        <v>8.8039215686274499</v>
      </c>
      <c r="L286" s="220">
        <f t="shared" si="735"/>
        <v>11.458125794645126</v>
      </c>
      <c r="M286" s="220">
        <f t="shared" si="736"/>
        <v>13.343793905222537</v>
      </c>
      <c r="N286" s="220">
        <f t="shared" si="737"/>
        <v>12.085031425849223</v>
      </c>
      <c r="O286" s="220">
        <f t="shared" si="738"/>
        <v>11.201574415027716</v>
      </c>
      <c r="Q286" s="2" t="s">
        <v>179</v>
      </c>
      <c r="R286" s="221">
        <f t="shared" ref="R286:AC286" si="764">+(R6+R62+R118+R174+R230)</f>
        <v>1018.1435000000001</v>
      </c>
      <c r="S286" s="221">
        <f t="shared" si="764"/>
        <v>1087.8000000000002</v>
      </c>
      <c r="T286" s="221">
        <f t="shared" si="764"/>
        <v>1034.4459999999999</v>
      </c>
      <c r="U286" s="221">
        <f t="shared" si="764"/>
        <v>938.22750000000019</v>
      </c>
      <c r="V286" s="221">
        <f t="shared" si="764"/>
        <v>943.5</v>
      </c>
      <c r="W286" s="221">
        <f t="shared" si="764"/>
        <v>899.10000000000014</v>
      </c>
      <c r="X286" s="221">
        <f t="shared" si="764"/>
        <v>891.48</v>
      </c>
      <c r="Y286" s="221">
        <f t="shared" si="764"/>
        <v>891.48000000000013</v>
      </c>
      <c r="Z286" s="221">
        <f t="shared" si="764"/>
        <v>872.1</v>
      </c>
      <c r="AA286" s="221">
        <f t="shared" si="764"/>
        <v>883.50000000000034</v>
      </c>
      <c r="AB286" s="221">
        <f t="shared" si="764"/>
        <v>1048.8</v>
      </c>
      <c r="AC286" s="221">
        <f t="shared" si="764"/>
        <v>912.00000000000011</v>
      </c>
      <c r="AE286" s="2" t="s">
        <v>179</v>
      </c>
      <c r="AF286" s="220">
        <f t="shared" si="740"/>
        <v>9.5610909090909111</v>
      </c>
      <c r="AG286" s="220">
        <f t="shared" si="740"/>
        <v>9.6043571428571415</v>
      </c>
      <c r="AH286" s="220">
        <f t="shared" si="740"/>
        <v>10.303035714285715</v>
      </c>
      <c r="AI286" s="220">
        <f t="shared" si="740"/>
        <v>13.791836734693875</v>
      </c>
      <c r="AJ286" s="220">
        <f t="shared" si="740"/>
        <v>16.519270588235297</v>
      </c>
      <c r="AK286" s="220">
        <f t="shared" si="740"/>
        <v>14.809097222222219</v>
      </c>
      <c r="AL286" s="220">
        <f t="shared" si="740"/>
        <v>10.146274509803922</v>
      </c>
      <c r="AM286" s="220">
        <f t="shared" si="740"/>
        <v>8.8039215686274499</v>
      </c>
      <c r="AN286" s="220">
        <f t="shared" si="740"/>
        <v>11.458125794645126</v>
      </c>
      <c r="AO286" s="220">
        <f t="shared" si="740"/>
        <v>13.343793905222537</v>
      </c>
      <c r="AP286" s="220">
        <f t="shared" si="740"/>
        <v>12.085031425849223</v>
      </c>
      <c r="AQ286" s="220">
        <f t="shared" si="740"/>
        <v>11.201574415027716</v>
      </c>
      <c r="AS286" s="2" t="s">
        <v>179</v>
      </c>
      <c r="AT286" s="221">
        <f t="shared" si="741"/>
        <v>1018.1435000000001</v>
      </c>
      <c r="AU286" s="221">
        <f t="shared" si="741"/>
        <v>1087.8000000000002</v>
      </c>
      <c r="AV286" s="221">
        <f t="shared" si="741"/>
        <v>1034.4459999999999</v>
      </c>
      <c r="AW286" s="221">
        <f t="shared" si="741"/>
        <v>938.22750000000019</v>
      </c>
      <c r="AX286" s="221">
        <f t="shared" si="741"/>
        <v>943.5</v>
      </c>
      <c r="AY286" s="221">
        <f t="shared" si="741"/>
        <v>899.10000000000014</v>
      </c>
      <c r="AZ286" s="221">
        <f t="shared" si="741"/>
        <v>891.48</v>
      </c>
      <c r="BA286" s="221">
        <f t="shared" si="741"/>
        <v>891.48000000000013</v>
      </c>
      <c r="BB286" s="221">
        <f t="shared" si="741"/>
        <v>872.1</v>
      </c>
      <c r="BC286" s="221">
        <f t="shared" si="741"/>
        <v>883.50000000000034</v>
      </c>
      <c r="BD286" s="221">
        <f t="shared" si="741"/>
        <v>1048.8</v>
      </c>
      <c r="BE286" s="221">
        <f t="shared" si="741"/>
        <v>912.00000000000011</v>
      </c>
      <c r="BG286" s="2" t="s">
        <v>179</v>
      </c>
      <c r="BH286" s="220">
        <f t="shared" ref="BH286:BH290" si="765">+D286</f>
        <v>9.5610909090909111</v>
      </c>
      <c r="BI286" s="220">
        <f t="shared" si="742"/>
        <v>9.6043571428571415</v>
      </c>
      <c r="BJ286" s="220">
        <f t="shared" si="743"/>
        <v>10.303035714285715</v>
      </c>
      <c r="BK286" s="220">
        <f t="shared" si="744"/>
        <v>13.791836734693875</v>
      </c>
      <c r="BL286" s="220">
        <f t="shared" si="745"/>
        <v>16.519270588235297</v>
      </c>
      <c r="BM286" s="220">
        <f t="shared" si="746"/>
        <v>14.809097222222219</v>
      </c>
      <c r="BN286" s="220">
        <f t="shared" si="747"/>
        <v>10.146274509803922</v>
      </c>
      <c r="BO286" s="220">
        <f t="shared" si="748"/>
        <v>8.8039215686274499</v>
      </c>
      <c r="BP286" s="220">
        <f t="shared" si="749"/>
        <v>11.458125794645126</v>
      </c>
      <c r="BQ286" s="220">
        <f t="shared" si="750"/>
        <v>13.343793905222537</v>
      </c>
      <c r="BR286" s="220">
        <f t="shared" si="751"/>
        <v>12.085031425849223</v>
      </c>
      <c r="BS286" s="220">
        <f t="shared" si="752"/>
        <v>11.201574415027716</v>
      </c>
      <c r="BU286" s="2" t="s">
        <v>179</v>
      </c>
      <c r="BV286" s="221">
        <f t="shared" ref="BV286:BV290" si="766">+R286</f>
        <v>1018.1435000000001</v>
      </c>
      <c r="BW286" s="221">
        <f t="shared" si="753"/>
        <v>1087.8000000000002</v>
      </c>
      <c r="BX286" s="221">
        <f t="shared" si="754"/>
        <v>1034.4459999999999</v>
      </c>
      <c r="BY286" s="221">
        <f t="shared" si="755"/>
        <v>938.22750000000019</v>
      </c>
      <c r="BZ286" s="221">
        <f t="shared" si="756"/>
        <v>943.5</v>
      </c>
      <c r="CA286" s="221">
        <f t="shared" si="757"/>
        <v>899.10000000000014</v>
      </c>
      <c r="CB286" s="221">
        <f t="shared" si="758"/>
        <v>891.48</v>
      </c>
      <c r="CC286" s="221">
        <f t="shared" si="759"/>
        <v>891.48000000000013</v>
      </c>
      <c r="CD286" s="221">
        <f t="shared" si="760"/>
        <v>872.1</v>
      </c>
      <c r="CE286" s="221">
        <f t="shared" si="761"/>
        <v>883.50000000000034</v>
      </c>
      <c r="CF286" s="221">
        <f t="shared" si="762"/>
        <v>1048.8</v>
      </c>
      <c r="CG286" s="221">
        <f t="shared" si="763"/>
        <v>912.00000000000011</v>
      </c>
    </row>
    <row r="287" spans="1:85" x14ac:dyDescent="0.25">
      <c r="A287" t="str">
        <f>+C282</f>
        <v>TOPLAM</v>
      </c>
      <c r="B287" t="s">
        <v>6</v>
      </c>
      <c r="C287" s="2" t="s">
        <v>180</v>
      </c>
      <c r="D287" s="220">
        <f t="shared" si="727"/>
        <v>9.0526785714285687</v>
      </c>
      <c r="E287" s="220">
        <f t="shared" si="728"/>
        <v>9.1437500000000025</v>
      </c>
      <c r="F287" s="220">
        <f t="shared" si="729"/>
        <v>10.763571428571426</v>
      </c>
      <c r="G287" s="220">
        <f t="shared" si="730"/>
        <v>13.296326530612244</v>
      </c>
      <c r="H287" s="220">
        <f t="shared" si="731"/>
        <v>15.234352941176475</v>
      </c>
      <c r="I287" s="220">
        <f t="shared" si="732"/>
        <v>14.266666666666667</v>
      </c>
      <c r="J287" s="220">
        <f t="shared" si="733"/>
        <v>10.95294117647059</v>
      </c>
      <c r="K287" s="220">
        <f t="shared" si="734"/>
        <v>9.5098039215686292</v>
      </c>
      <c r="L287" s="220">
        <f t="shared" si="735"/>
        <v>13.155933958721574</v>
      </c>
      <c r="M287" s="220">
        <f t="shared" si="736"/>
        <v>15.11067979848562</v>
      </c>
      <c r="N287" s="220">
        <f t="shared" si="737"/>
        <v>14.833861608807638</v>
      </c>
      <c r="O287" s="220">
        <f t="shared" si="738"/>
        <v>14.682826596411113</v>
      </c>
      <c r="Q287" s="2" t="s">
        <v>180</v>
      </c>
      <c r="R287" s="221">
        <f t="shared" ref="R287:AC287" si="767">+(R7+R63+R119+R175+R231)</f>
        <v>491.04720000000009</v>
      </c>
      <c r="S287" s="221">
        <f t="shared" si="767"/>
        <v>676.2</v>
      </c>
      <c r="T287" s="221">
        <f t="shared" si="767"/>
        <v>643.03400000000011</v>
      </c>
      <c r="U287" s="221">
        <f t="shared" si="767"/>
        <v>507.15</v>
      </c>
      <c r="V287" s="221">
        <f t="shared" si="767"/>
        <v>510</v>
      </c>
      <c r="W287" s="221">
        <f t="shared" si="767"/>
        <v>486</v>
      </c>
      <c r="X287" s="221">
        <f t="shared" si="767"/>
        <v>422.28</v>
      </c>
      <c r="Y287" s="221">
        <f t="shared" si="767"/>
        <v>422.28</v>
      </c>
      <c r="Z287" s="221">
        <f t="shared" si="767"/>
        <v>413.1</v>
      </c>
      <c r="AA287" s="221">
        <f t="shared" si="767"/>
        <v>418.50000000000011</v>
      </c>
      <c r="AB287" s="221">
        <f t="shared" si="767"/>
        <v>496.80000000000007</v>
      </c>
      <c r="AC287" s="221">
        <f t="shared" si="767"/>
        <v>432.00000000000006</v>
      </c>
      <c r="AE287" s="2" t="s">
        <v>180</v>
      </c>
      <c r="AF287" s="220">
        <f t="shared" si="740"/>
        <v>9.0526785714285687</v>
      </c>
      <c r="AG287" s="220">
        <f t="shared" si="740"/>
        <v>9.1437500000000025</v>
      </c>
      <c r="AH287" s="220">
        <f t="shared" si="740"/>
        <v>10.763571428571426</v>
      </c>
      <c r="AI287" s="220">
        <f t="shared" si="740"/>
        <v>13.296326530612244</v>
      </c>
      <c r="AJ287" s="220">
        <f t="shared" si="740"/>
        <v>15.234352941176475</v>
      </c>
      <c r="AK287" s="220">
        <f t="shared" si="740"/>
        <v>14.266666666666667</v>
      </c>
      <c r="AL287" s="220">
        <f t="shared" si="740"/>
        <v>10.95294117647059</v>
      </c>
      <c r="AM287" s="220">
        <f t="shared" si="740"/>
        <v>9.5098039215686292</v>
      </c>
      <c r="AN287" s="220">
        <f t="shared" si="740"/>
        <v>13.155933958721574</v>
      </c>
      <c r="AO287" s="220">
        <f t="shared" si="740"/>
        <v>15.11067979848562</v>
      </c>
      <c r="AP287" s="220">
        <f t="shared" si="740"/>
        <v>14.833861608807638</v>
      </c>
      <c r="AQ287" s="220">
        <f t="shared" si="740"/>
        <v>14.682826596411113</v>
      </c>
      <c r="AS287" s="2" t="s">
        <v>180</v>
      </c>
      <c r="AT287" s="221">
        <f t="shared" si="741"/>
        <v>491.04720000000009</v>
      </c>
      <c r="AU287" s="221">
        <f t="shared" si="741"/>
        <v>676.2</v>
      </c>
      <c r="AV287" s="221">
        <f t="shared" si="741"/>
        <v>643.03400000000011</v>
      </c>
      <c r="AW287" s="221">
        <f t="shared" si="741"/>
        <v>507.15</v>
      </c>
      <c r="AX287" s="221">
        <f t="shared" si="741"/>
        <v>510</v>
      </c>
      <c r="AY287" s="221">
        <f t="shared" si="741"/>
        <v>486</v>
      </c>
      <c r="AZ287" s="221">
        <f t="shared" si="741"/>
        <v>422.28</v>
      </c>
      <c r="BA287" s="221">
        <f t="shared" si="741"/>
        <v>422.28</v>
      </c>
      <c r="BB287" s="221">
        <f t="shared" si="741"/>
        <v>413.1</v>
      </c>
      <c r="BC287" s="221">
        <f t="shared" si="741"/>
        <v>418.50000000000011</v>
      </c>
      <c r="BD287" s="221">
        <f t="shared" si="741"/>
        <v>496.80000000000007</v>
      </c>
      <c r="BE287" s="221">
        <f t="shared" si="741"/>
        <v>432.00000000000006</v>
      </c>
      <c r="BG287" s="2" t="s">
        <v>180</v>
      </c>
      <c r="BH287" s="220">
        <f t="shared" si="765"/>
        <v>9.0526785714285687</v>
      </c>
      <c r="BI287" s="220">
        <f t="shared" si="742"/>
        <v>9.1437500000000025</v>
      </c>
      <c r="BJ287" s="220">
        <f t="shared" si="743"/>
        <v>10.763571428571426</v>
      </c>
      <c r="BK287" s="220">
        <f t="shared" si="744"/>
        <v>13.296326530612244</v>
      </c>
      <c r="BL287" s="220">
        <f t="shared" si="745"/>
        <v>15.234352941176475</v>
      </c>
      <c r="BM287" s="220">
        <f t="shared" si="746"/>
        <v>14.266666666666667</v>
      </c>
      <c r="BN287" s="220">
        <f t="shared" si="747"/>
        <v>10.95294117647059</v>
      </c>
      <c r="BO287" s="220">
        <f t="shared" si="748"/>
        <v>9.5098039215686292</v>
      </c>
      <c r="BP287" s="220">
        <f t="shared" si="749"/>
        <v>13.155933958721574</v>
      </c>
      <c r="BQ287" s="220">
        <f t="shared" si="750"/>
        <v>15.11067979848562</v>
      </c>
      <c r="BR287" s="220">
        <f t="shared" si="751"/>
        <v>14.833861608807638</v>
      </c>
      <c r="BS287" s="220">
        <f t="shared" si="752"/>
        <v>14.682826596411113</v>
      </c>
      <c r="BU287" s="2" t="s">
        <v>180</v>
      </c>
      <c r="BV287" s="221">
        <f t="shared" si="766"/>
        <v>491.04720000000009</v>
      </c>
      <c r="BW287" s="221">
        <f t="shared" si="753"/>
        <v>676.2</v>
      </c>
      <c r="BX287" s="221">
        <f t="shared" si="754"/>
        <v>643.03400000000011</v>
      </c>
      <c r="BY287" s="221">
        <f t="shared" si="755"/>
        <v>507.15</v>
      </c>
      <c r="BZ287" s="221">
        <f t="shared" si="756"/>
        <v>510</v>
      </c>
      <c r="CA287" s="221">
        <f t="shared" si="757"/>
        <v>486</v>
      </c>
      <c r="CB287" s="221">
        <f t="shared" si="758"/>
        <v>422.28</v>
      </c>
      <c r="CC287" s="221">
        <f t="shared" si="759"/>
        <v>422.28</v>
      </c>
      <c r="CD287" s="221">
        <f t="shared" si="760"/>
        <v>413.1</v>
      </c>
      <c r="CE287" s="221">
        <f t="shared" si="761"/>
        <v>418.50000000000011</v>
      </c>
      <c r="CF287" s="221">
        <f t="shared" si="762"/>
        <v>496.80000000000007</v>
      </c>
      <c r="CG287" s="221">
        <f t="shared" si="763"/>
        <v>432.00000000000006</v>
      </c>
    </row>
    <row r="288" spans="1:85" x14ac:dyDescent="0.25">
      <c r="A288" t="str">
        <f>+C282</f>
        <v>TOPLAM</v>
      </c>
      <c r="B288" t="s">
        <v>6</v>
      </c>
      <c r="C288" s="2" t="s">
        <v>181</v>
      </c>
      <c r="D288" s="220">
        <f t="shared" si="727"/>
        <v>9.4814545454545449</v>
      </c>
      <c r="E288" s="220">
        <f t="shared" si="728"/>
        <v>9.5237749999999952</v>
      </c>
      <c r="F288" s="220">
        <f t="shared" si="729"/>
        <v>9.9511624999999988</v>
      </c>
      <c r="G288" s="220">
        <f t="shared" si="730"/>
        <v>14.132244897959183</v>
      </c>
      <c r="H288" s="220">
        <f t="shared" si="731"/>
        <v>15.749858823529415</v>
      </c>
      <c r="I288" s="220">
        <f t="shared" si="732"/>
        <v>14.82782222222222</v>
      </c>
      <c r="J288" s="220">
        <f t="shared" si="733"/>
        <v>10.417411764705884</v>
      </c>
      <c r="K288" s="220">
        <f t="shared" si="734"/>
        <v>8.8450980392156868</v>
      </c>
      <c r="L288" s="220">
        <f t="shared" si="735"/>
        <v>12.244204205731419</v>
      </c>
      <c r="M288" s="220">
        <f t="shared" si="736"/>
        <v>12.475625932100144</v>
      </c>
      <c r="N288" s="220">
        <f t="shared" si="737"/>
        <v>12.934693510713114</v>
      </c>
      <c r="O288" s="220">
        <f t="shared" si="738"/>
        <v>11.891695630450377</v>
      </c>
      <c r="Q288" s="2" t="s">
        <v>181</v>
      </c>
      <c r="R288" s="221">
        <f t="shared" ref="R288:AC288" si="768">+(R8+R64+R120+R176+R232)</f>
        <v>1018.1435000000001</v>
      </c>
      <c r="S288" s="221">
        <f t="shared" si="768"/>
        <v>1087.8000000000002</v>
      </c>
      <c r="T288" s="221">
        <f t="shared" si="768"/>
        <v>1034.4459999999999</v>
      </c>
      <c r="U288" s="221">
        <f t="shared" si="768"/>
        <v>938.22750000000019</v>
      </c>
      <c r="V288" s="221">
        <f t="shared" si="768"/>
        <v>943.5</v>
      </c>
      <c r="W288" s="221">
        <f t="shared" si="768"/>
        <v>899.1</v>
      </c>
      <c r="X288" s="221">
        <f t="shared" si="768"/>
        <v>891.48</v>
      </c>
      <c r="Y288" s="221">
        <f t="shared" si="768"/>
        <v>891.48000000000013</v>
      </c>
      <c r="Z288" s="221">
        <f t="shared" si="768"/>
        <v>872.1</v>
      </c>
      <c r="AA288" s="221">
        <f t="shared" si="768"/>
        <v>883.50000000000034</v>
      </c>
      <c r="AB288" s="221">
        <f t="shared" si="768"/>
        <v>1048.8</v>
      </c>
      <c r="AC288" s="221">
        <f t="shared" si="768"/>
        <v>912.00000000000011</v>
      </c>
      <c r="AE288" s="2" t="s">
        <v>181</v>
      </c>
      <c r="AF288" s="220">
        <f t="shared" si="740"/>
        <v>9.4814545454545449</v>
      </c>
      <c r="AG288" s="220">
        <f t="shared" si="740"/>
        <v>9.5237749999999952</v>
      </c>
      <c r="AH288" s="220">
        <f t="shared" si="740"/>
        <v>9.9511624999999988</v>
      </c>
      <c r="AI288" s="220">
        <f t="shared" si="740"/>
        <v>14.132244897959183</v>
      </c>
      <c r="AJ288" s="220">
        <f t="shared" si="740"/>
        <v>15.749858823529415</v>
      </c>
      <c r="AK288" s="220">
        <f t="shared" si="740"/>
        <v>14.82782222222222</v>
      </c>
      <c r="AL288" s="220">
        <f t="shared" si="740"/>
        <v>10.417411764705884</v>
      </c>
      <c r="AM288" s="220">
        <f t="shared" si="740"/>
        <v>8.8450980392156868</v>
      </c>
      <c r="AN288" s="220">
        <f t="shared" si="740"/>
        <v>12.244204205731419</v>
      </c>
      <c r="AO288" s="220">
        <f t="shared" si="740"/>
        <v>12.475625932100144</v>
      </c>
      <c r="AP288" s="220">
        <f t="shared" si="740"/>
        <v>12.934693510713114</v>
      </c>
      <c r="AQ288" s="220">
        <f t="shared" si="740"/>
        <v>11.891695630450377</v>
      </c>
      <c r="AS288" s="2" t="s">
        <v>181</v>
      </c>
      <c r="AT288" s="221">
        <f t="shared" si="741"/>
        <v>1018.1435000000001</v>
      </c>
      <c r="AU288" s="221">
        <f t="shared" si="741"/>
        <v>1087.8000000000002</v>
      </c>
      <c r="AV288" s="221">
        <f t="shared" si="741"/>
        <v>1034.4459999999999</v>
      </c>
      <c r="AW288" s="221">
        <f t="shared" si="741"/>
        <v>938.22750000000019</v>
      </c>
      <c r="AX288" s="221">
        <f t="shared" si="741"/>
        <v>943.5</v>
      </c>
      <c r="AY288" s="221">
        <f t="shared" si="741"/>
        <v>899.1</v>
      </c>
      <c r="AZ288" s="221">
        <f t="shared" si="741"/>
        <v>891.48</v>
      </c>
      <c r="BA288" s="221">
        <f t="shared" si="741"/>
        <v>891.48000000000013</v>
      </c>
      <c r="BB288" s="221">
        <f t="shared" si="741"/>
        <v>872.1</v>
      </c>
      <c r="BC288" s="221">
        <f t="shared" si="741"/>
        <v>883.50000000000034</v>
      </c>
      <c r="BD288" s="221">
        <f t="shared" si="741"/>
        <v>1048.8</v>
      </c>
      <c r="BE288" s="221">
        <f t="shared" si="741"/>
        <v>912.00000000000011</v>
      </c>
      <c r="BG288" s="2" t="s">
        <v>181</v>
      </c>
      <c r="BH288" s="220">
        <f t="shared" si="765"/>
        <v>9.4814545454545449</v>
      </c>
      <c r="BI288" s="220">
        <f t="shared" si="742"/>
        <v>9.5237749999999952</v>
      </c>
      <c r="BJ288" s="220">
        <f t="shared" si="743"/>
        <v>9.9511624999999988</v>
      </c>
      <c r="BK288" s="220">
        <f t="shared" si="744"/>
        <v>14.132244897959183</v>
      </c>
      <c r="BL288" s="220">
        <f t="shared" si="745"/>
        <v>15.749858823529415</v>
      </c>
      <c r="BM288" s="220">
        <f t="shared" si="746"/>
        <v>14.82782222222222</v>
      </c>
      <c r="BN288" s="220">
        <f t="shared" si="747"/>
        <v>10.417411764705884</v>
      </c>
      <c r="BO288" s="220">
        <f t="shared" si="748"/>
        <v>8.8450980392156868</v>
      </c>
      <c r="BP288" s="220">
        <f t="shared" si="749"/>
        <v>12.244204205731419</v>
      </c>
      <c r="BQ288" s="220">
        <f t="shared" si="750"/>
        <v>12.475625932100144</v>
      </c>
      <c r="BR288" s="220">
        <f t="shared" si="751"/>
        <v>12.934693510713114</v>
      </c>
      <c r="BS288" s="220">
        <f t="shared" si="752"/>
        <v>11.891695630450377</v>
      </c>
      <c r="BU288" s="2" t="s">
        <v>181</v>
      </c>
      <c r="BV288" s="221">
        <f t="shared" si="766"/>
        <v>1018.1435000000001</v>
      </c>
      <c r="BW288" s="221">
        <f t="shared" si="753"/>
        <v>1087.8000000000002</v>
      </c>
      <c r="BX288" s="221">
        <f t="shared" si="754"/>
        <v>1034.4459999999999</v>
      </c>
      <c r="BY288" s="221">
        <f t="shared" si="755"/>
        <v>938.22750000000019</v>
      </c>
      <c r="BZ288" s="221">
        <f t="shared" si="756"/>
        <v>943.5</v>
      </c>
      <c r="CA288" s="221">
        <f t="shared" si="757"/>
        <v>899.1</v>
      </c>
      <c r="CB288" s="221">
        <f t="shared" si="758"/>
        <v>891.48</v>
      </c>
      <c r="CC288" s="221">
        <f t="shared" si="759"/>
        <v>891.48000000000013</v>
      </c>
      <c r="CD288" s="221">
        <f t="shared" si="760"/>
        <v>872.1</v>
      </c>
      <c r="CE288" s="221">
        <f t="shared" si="761"/>
        <v>883.50000000000034</v>
      </c>
      <c r="CF288" s="221">
        <f t="shared" si="762"/>
        <v>1048.8</v>
      </c>
      <c r="CG288" s="221">
        <f t="shared" si="763"/>
        <v>912.00000000000011</v>
      </c>
    </row>
    <row r="289" spans="1:85" x14ac:dyDescent="0.25">
      <c r="A289" t="str">
        <f>+C282</f>
        <v>TOPLAM</v>
      </c>
      <c r="B289" t="s">
        <v>6</v>
      </c>
      <c r="C289" s="2" t="s">
        <v>182</v>
      </c>
      <c r="D289" s="220">
        <f t="shared" si="727"/>
        <v>9.77950792795186</v>
      </c>
      <c r="E289" s="220">
        <f t="shared" si="728"/>
        <v>9.8921599999999987</v>
      </c>
      <c r="F289" s="220">
        <f t="shared" si="729"/>
        <v>10.883714285714284</v>
      </c>
      <c r="G289" s="220">
        <f t="shared" si="730"/>
        <v>15.117551020408165</v>
      </c>
      <c r="H289" s="220">
        <f t="shared" si="731"/>
        <v>18.448356862745097</v>
      </c>
      <c r="I289" s="220">
        <f t="shared" si="732"/>
        <v>16.59986111111111</v>
      </c>
      <c r="J289" s="220">
        <f t="shared" si="733"/>
        <v>11.115921568627453</v>
      </c>
      <c r="K289" s="220">
        <f t="shared" si="734"/>
        <v>10.265098039215687</v>
      </c>
      <c r="L289" s="220">
        <f t="shared" si="735"/>
        <v>12.894166479768661</v>
      </c>
      <c r="M289" s="220">
        <f t="shared" si="736"/>
        <v>13.719933471963037</v>
      </c>
      <c r="N289" s="220">
        <f t="shared" si="737"/>
        <v>13.631371110772943</v>
      </c>
      <c r="O289" s="220">
        <f t="shared" si="738"/>
        <v>12.342337367462141</v>
      </c>
      <c r="Q289" s="2" t="s">
        <v>182</v>
      </c>
      <c r="R289" s="221">
        <f t="shared" ref="R289:AC289" si="769">+(R9+R65+R121+R177+R233)</f>
        <v>1036.6552000000001</v>
      </c>
      <c r="S289" s="221">
        <f t="shared" si="769"/>
        <v>1058.4000000000001</v>
      </c>
      <c r="T289" s="221">
        <f t="shared" si="769"/>
        <v>1006.4880000000002</v>
      </c>
      <c r="U289" s="221">
        <f t="shared" si="769"/>
        <v>963.58500000000004</v>
      </c>
      <c r="V289" s="221">
        <f t="shared" si="769"/>
        <v>969</v>
      </c>
      <c r="W289" s="221">
        <f t="shared" si="769"/>
        <v>923.40000000000009</v>
      </c>
      <c r="X289" s="221">
        <f t="shared" si="769"/>
        <v>891.48</v>
      </c>
      <c r="Y289" s="221">
        <f t="shared" si="769"/>
        <v>891.48000000000013</v>
      </c>
      <c r="Z289" s="221">
        <f t="shared" si="769"/>
        <v>872.1</v>
      </c>
      <c r="AA289" s="221">
        <f t="shared" si="769"/>
        <v>883.50000000000034</v>
      </c>
      <c r="AB289" s="221">
        <f t="shared" si="769"/>
        <v>1048.8</v>
      </c>
      <c r="AC289" s="221">
        <f t="shared" si="769"/>
        <v>912.00000000000011</v>
      </c>
      <c r="AE289" s="2" t="s">
        <v>182</v>
      </c>
      <c r="AF289" s="220">
        <f t="shared" si="740"/>
        <v>9.77950792795186</v>
      </c>
      <c r="AG289" s="220">
        <f t="shared" si="740"/>
        <v>9.8921599999999987</v>
      </c>
      <c r="AH289" s="220">
        <f t="shared" si="740"/>
        <v>10.883714285714284</v>
      </c>
      <c r="AI289" s="220">
        <f t="shared" si="740"/>
        <v>15.117551020408165</v>
      </c>
      <c r="AJ289" s="220">
        <f t="shared" si="740"/>
        <v>18.448356862745097</v>
      </c>
      <c r="AK289" s="220">
        <f t="shared" si="740"/>
        <v>16.59986111111111</v>
      </c>
      <c r="AL289" s="220">
        <f t="shared" si="740"/>
        <v>11.115921568627453</v>
      </c>
      <c r="AM289" s="220">
        <f t="shared" si="740"/>
        <v>10.265098039215687</v>
      </c>
      <c r="AN289" s="220">
        <f t="shared" si="740"/>
        <v>12.894166479768661</v>
      </c>
      <c r="AO289" s="220">
        <f t="shared" si="740"/>
        <v>13.719933471963037</v>
      </c>
      <c r="AP289" s="220">
        <f t="shared" si="740"/>
        <v>13.631371110772943</v>
      </c>
      <c r="AQ289" s="220">
        <f t="shared" si="740"/>
        <v>12.342337367462141</v>
      </c>
      <c r="AS289" s="2" t="s">
        <v>182</v>
      </c>
      <c r="AT289" s="221">
        <f t="shared" si="741"/>
        <v>1036.6552000000001</v>
      </c>
      <c r="AU289" s="221">
        <f t="shared" si="741"/>
        <v>1058.4000000000001</v>
      </c>
      <c r="AV289" s="221">
        <f t="shared" si="741"/>
        <v>1006.4880000000002</v>
      </c>
      <c r="AW289" s="221">
        <f t="shared" si="741"/>
        <v>963.58500000000004</v>
      </c>
      <c r="AX289" s="221">
        <f t="shared" si="741"/>
        <v>969</v>
      </c>
      <c r="AY289" s="221">
        <f t="shared" si="741"/>
        <v>923.40000000000009</v>
      </c>
      <c r="AZ289" s="221">
        <f t="shared" si="741"/>
        <v>891.48</v>
      </c>
      <c r="BA289" s="221">
        <f t="shared" si="741"/>
        <v>891.48000000000013</v>
      </c>
      <c r="BB289" s="221">
        <f t="shared" si="741"/>
        <v>872.1</v>
      </c>
      <c r="BC289" s="221">
        <f t="shared" si="741"/>
        <v>883.50000000000034</v>
      </c>
      <c r="BD289" s="221">
        <f t="shared" si="741"/>
        <v>1048.8</v>
      </c>
      <c r="BE289" s="221">
        <f t="shared" si="741"/>
        <v>912.00000000000011</v>
      </c>
      <c r="BG289" s="2" t="s">
        <v>182</v>
      </c>
      <c r="BH289" s="220">
        <f t="shared" si="765"/>
        <v>9.77950792795186</v>
      </c>
      <c r="BI289" s="220">
        <f t="shared" si="742"/>
        <v>9.8921599999999987</v>
      </c>
      <c r="BJ289" s="220">
        <f t="shared" si="743"/>
        <v>10.883714285714284</v>
      </c>
      <c r="BK289" s="220">
        <f t="shared" si="744"/>
        <v>15.117551020408165</v>
      </c>
      <c r="BL289" s="220">
        <f t="shared" si="745"/>
        <v>18.448356862745097</v>
      </c>
      <c r="BM289" s="220">
        <f t="shared" si="746"/>
        <v>16.59986111111111</v>
      </c>
      <c r="BN289" s="220">
        <f t="shared" si="747"/>
        <v>11.115921568627453</v>
      </c>
      <c r="BO289" s="220">
        <f t="shared" si="748"/>
        <v>10.265098039215687</v>
      </c>
      <c r="BP289" s="220">
        <f t="shared" si="749"/>
        <v>12.894166479768661</v>
      </c>
      <c r="BQ289" s="220">
        <f t="shared" si="750"/>
        <v>13.719933471963037</v>
      </c>
      <c r="BR289" s="220">
        <f t="shared" si="751"/>
        <v>13.631371110772943</v>
      </c>
      <c r="BS289" s="220">
        <f t="shared" si="752"/>
        <v>12.342337367462141</v>
      </c>
      <c r="BU289" s="2" t="s">
        <v>182</v>
      </c>
      <c r="BV289" s="221">
        <f t="shared" si="766"/>
        <v>1036.6552000000001</v>
      </c>
      <c r="BW289" s="221">
        <f t="shared" si="753"/>
        <v>1058.4000000000001</v>
      </c>
      <c r="BX289" s="221">
        <f t="shared" si="754"/>
        <v>1006.4880000000002</v>
      </c>
      <c r="BY289" s="221">
        <f t="shared" si="755"/>
        <v>963.58500000000004</v>
      </c>
      <c r="BZ289" s="221">
        <f t="shared" si="756"/>
        <v>969</v>
      </c>
      <c r="CA289" s="221">
        <f t="shared" si="757"/>
        <v>923.40000000000009</v>
      </c>
      <c r="CB289" s="221">
        <f t="shared" si="758"/>
        <v>891.48</v>
      </c>
      <c r="CC289" s="221">
        <f t="shared" si="759"/>
        <v>891.48000000000013</v>
      </c>
      <c r="CD289" s="221">
        <f t="shared" si="760"/>
        <v>872.1</v>
      </c>
      <c r="CE289" s="221">
        <f t="shared" si="761"/>
        <v>883.50000000000034</v>
      </c>
      <c r="CF289" s="221">
        <f t="shared" si="762"/>
        <v>1048.8</v>
      </c>
      <c r="CG289" s="221">
        <f t="shared" si="763"/>
        <v>912.00000000000011</v>
      </c>
    </row>
    <row r="290" spans="1:85" x14ac:dyDescent="0.25">
      <c r="A290" t="str">
        <f>+C282</f>
        <v>TOPLAM</v>
      </c>
      <c r="B290" t="s">
        <v>6</v>
      </c>
      <c r="C290" s="2" t="s">
        <v>183</v>
      </c>
      <c r="D290" s="220">
        <f t="shared" si="727"/>
        <v>10</v>
      </c>
      <c r="E290" s="220">
        <f t="shared" si="728"/>
        <v>9.9999999999999982</v>
      </c>
      <c r="F290" s="220">
        <f t="shared" si="729"/>
        <v>9.5535714285714253</v>
      </c>
      <c r="G290" s="220">
        <f t="shared" si="730"/>
        <v>12.355502040816328</v>
      </c>
      <c r="H290" s="220">
        <f t="shared" si="731"/>
        <v>13.958796470588236</v>
      </c>
      <c r="I290" s="220">
        <f t="shared" si="732"/>
        <v>11.403822222222221</v>
      </c>
      <c r="J290" s="220">
        <f t="shared" si="733"/>
        <v>8</v>
      </c>
      <c r="K290" s="220">
        <f t="shared" si="734"/>
        <v>8</v>
      </c>
      <c r="L290" s="220">
        <f t="shared" si="735"/>
        <v>10.037645028032866</v>
      </c>
      <c r="M290" s="220">
        <f t="shared" si="736"/>
        <v>13.290348077492622</v>
      </c>
      <c r="N290" s="220">
        <f t="shared" si="737"/>
        <v>13.530296896630871</v>
      </c>
      <c r="O290" s="220">
        <f t="shared" si="738"/>
        <v>10.311972438809205</v>
      </c>
      <c r="Q290" s="2" t="s">
        <v>183</v>
      </c>
      <c r="R290" s="221">
        <f t="shared" ref="R290:AC290" si="770">+(R10+R66+R122+R178+R234)</f>
        <v>146.14499999999998</v>
      </c>
      <c r="S290" s="221">
        <f t="shared" si="770"/>
        <v>47.250000000000007</v>
      </c>
      <c r="T290" s="221">
        <f t="shared" si="770"/>
        <v>83.874000000000009</v>
      </c>
      <c r="U290" s="221">
        <f t="shared" si="770"/>
        <v>76.072499999999991</v>
      </c>
      <c r="V290" s="221">
        <f t="shared" si="770"/>
        <v>76.5</v>
      </c>
      <c r="W290" s="221">
        <f t="shared" si="770"/>
        <v>72.900000000000006</v>
      </c>
      <c r="X290" s="221">
        <f t="shared" si="770"/>
        <v>70.38</v>
      </c>
      <c r="Y290" s="221">
        <f t="shared" si="770"/>
        <v>70.38</v>
      </c>
      <c r="Z290" s="221">
        <f t="shared" si="770"/>
        <v>68.850000000000023</v>
      </c>
      <c r="AA290" s="221">
        <f t="shared" si="770"/>
        <v>69.750000000000028</v>
      </c>
      <c r="AB290" s="221">
        <f t="shared" si="770"/>
        <v>82.800000000000026</v>
      </c>
      <c r="AC290" s="221">
        <f t="shared" si="770"/>
        <v>72</v>
      </c>
      <c r="AE290" s="2" t="s">
        <v>183</v>
      </c>
      <c r="AF290" s="220"/>
      <c r="AG290" s="220"/>
      <c r="AH290" s="220"/>
      <c r="AI290" s="220"/>
      <c r="AJ290" s="220"/>
      <c r="AK290" s="220"/>
      <c r="AL290" s="220"/>
      <c r="AM290" s="220"/>
      <c r="AN290" s="220"/>
      <c r="AO290" s="220"/>
      <c r="AP290" s="220"/>
      <c r="AQ290" s="220"/>
      <c r="AS290" s="2" t="s">
        <v>183</v>
      </c>
      <c r="AT290" s="221"/>
      <c r="AU290" s="221"/>
      <c r="AV290" s="221"/>
      <c r="AW290" s="221"/>
      <c r="AX290" s="221"/>
      <c r="AY290" s="221"/>
      <c r="AZ290" s="221"/>
      <c r="BA290" s="221"/>
      <c r="BB290" s="221"/>
      <c r="BC290" s="221"/>
      <c r="BD290" s="221"/>
      <c r="BE290" s="221"/>
      <c r="BG290" s="2" t="s">
        <v>183</v>
      </c>
      <c r="BH290" s="220">
        <f t="shared" si="765"/>
        <v>10</v>
      </c>
      <c r="BI290" s="220">
        <f t="shared" si="742"/>
        <v>9.9999999999999982</v>
      </c>
      <c r="BJ290" s="220">
        <f t="shared" si="743"/>
        <v>9.5535714285714253</v>
      </c>
      <c r="BK290" s="220">
        <f t="shared" si="744"/>
        <v>12.355502040816328</v>
      </c>
      <c r="BL290" s="220">
        <f t="shared" si="745"/>
        <v>13.958796470588236</v>
      </c>
      <c r="BM290" s="220">
        <f t="shared" si="746"/>
        <v>11.403822222222221</v>
      </c>
      <c r="BN290" s="220">
        <f t="shared" si="747"/>
        <v>8</v>
      </c>
      <c r="BO290" s="220">
        <f t="shared" si="748"/>
        <v>8</v>
      </c>
      <c r="BP290" s="220">
        <f t="shared" si="749"/>
        <v>10.037645028032866</v>
      </c>
      <c r="BQ290" s="220">
        <f t="shared" si="750"/>
        <v>13.290348077492622</v>
      </c>
      <c r="BR290" s="220">
        <f t="shared" si="751"/>
        <v>13.530296896630871</v>
      </c>
      <c r="BS290" s="220">
        <f t="shared" si="752"/>
        <v>10.311972438809205</v>
      </c>
      <c r="BU290" s="2" t="s">
        <v>183</v>
      </c>
      <c r="BV290" s="221">
        <f t="shared" si="766"/>
        <v>146.14499999999998</v>
      </c>
      <c r="BW290" s="221">
        <f t="shared" si="753"/>
        <v>47.250000000000007</v>
      </c>
      <c r="BX290" s="221">
        <f t="shared" si="754"/>
        <v>83.874000000000009</v>
      </c>
      <c r="BY290" s="221">
        <f t="shared" si="755"/>
        <v>76.072499999999991</v>
      </c>
      <c r="BZ290" s="221">
        <f t="shared" si="756"/>
        <v>76.5</v>
      </c>
      <c r="CA290" s="221">
        <f t="shared" si="757"/>
        <v>72.900000000000006</v>
      </c>
      <c r="CB290" s="221">
        <f t="shared" si="758"/>
        <v>70.38</v>
      </c>
      <c r="CC290" s="221">
        <f t="shared" si="759"/>
        <v>70.38</v>
      </c>
      <c r="CD290" s="221">
        <f t="shared" si="760"/>
        <v>68.850000000000023</v>
      </c>
      <c r="CE290" s="221">
        <f t="shared" si="761"/>
        <v>69.750000000000028</v>
      </c>
      <c r="CF290" s="221">
        <f t="shared" si="762"/>
        <v>82.800000000000026</v>
      </c>
      <c r="CG290" s="221">
        <f t="shared" si="763"/>
        <v>72</v>
      </c>
    </row>
    <row r="291" spans="1:85" x14ac:dyDescent="0.25">
      <c r="A291" t="str">
        <f>+C282</f>
        <v>TOPLAM</v>
      </c>
      <c r="B291" t="s">
        <v>6</v>
      </c>
      <c r="C291" s="2" t="s">
        <v>184</v>
      </c>
      <c r="D291" s="220">
        <f t="shared" si="727"/>
        <v>6.7321428571428577</v>
      </c>
      <c r="E291" s="220">
        <f t="shared" si="728"/>
        <v>6.7440273037542662</v>
      </c>
      <c r="F291" s="220">
        <f t="shared" si="729"/>
        <v>8.1875</v>
      </c>
      <c r="G291" s="220">
        <f t="shared" si="730"/>
        <v>9.8580367346938758</v>
      </c>
      <c r="H291" s="220">
        <f t="shared" si="731"/>
        <v>11.699760784313726</v>
      </c>
      <c r="I291" s="220">
        <f t="shared" si="732"/>
        <v>10.790578472222222</v>
      </c>
      <c r="J291" s="220">
        <f t="shared" si="733"/>
        <v>8.2096549019607856</v>
      </c>
      <c r="K291" s="220">
        <f t="shared" si="734"/>
        <v>5.7058823529411775</v>
      </c>
      <c r="L291" s="220">
        <f t="shared" si="735"/>
        <v>10.604654164446361</v>
      </c>
      <c r="M291" s="220">
        <f t="shared" si="736"/>
        <v>16.538825489978901</v>
      </c>
      <c r="N291" s="220">
        <f t="shared" si="737"/>
        <v>11.131164452290744</v>
      </c>
      <c r="O291" s="220">
        <f t="shared" si="738"/>
        <v>9.1526277855028102</v>
      </c>
      <c r="Q291" s="2" t="s">
        <v>184</v>
      </c>
      <c r="R291" s="221">
        <f t="shared" ref="R291:AC291" si="771">+(R11+R67+R123+R179+R235)</f>
        <v>300.08440000000002</v>
      </c>
      <c r="S291" s="221">
        <f t="shared" si="771"/>
        <v>399.94500000000005</v>
      </c>
      <c r="T291" s="221">
        <f t="shared" si="771"/>
        <v>363.45400000000001</v>
      </c>
      <c r="U291" s="221">
        <f t="shared" si="771"/>
        <v>278.93250000000006</v>
      </c>
      <c r="V291" s="221">
        <f t="shared" si="771"/>
        <v>280.5</v>
      </c>
      <c r="W291" s="221">
        <f t="shared" si="771"/>
        <v>267.3</v>
      </c>
      <c r="X291" s="221">
        <f t="shared" si="771"/>
        <v>258.05999999999995</v>
      </c>
      <c r="Y291" s="221">
        <f t="shared" si="771"/>
        <v>258.06</v>
      </c>
      <c r="Z291" s="221">
        <f t="shared" si="771"/>
        <v>252.45000000000005</v>
      </c>
      <c r="AA291" s="221">
        <f t="shared" si="771"/>
        <v>255.75000000000011</v>
      </c>
      <c r="AB291" s="221">
        <f t="shared" si="771"/>
        <v>303.60000000000008</v>
      </c>
      <c r="AC291" s="221">
        <f t="shared" si="771"/>
        <v>264</v>
      </c>
      <c r="AE291" s="2" t="s">
        <v>184</v>
      </c>
      <c r="AF291" s="220"/>
      <c r="AG291" s="220"/>
      <c r="AH291" s="220"/>
      <c r="AI291" s="220"/>
      <c r="AJ291" s="220"/>
      <c r="AK291" s="220"/>
      <c r="AL291" s="220"/>
      <c r="AM291" s="220"/>
      <c r="AN291" s="220"/>
      <c r="AO291" s="220"/>
      <c r="AP291" s="220"/>
      <c r="AQ291" s="220"/>
      <c r="AS291" s="2" t="s">
        <v>184</v>
      </c>
      <c r="AT291" s="221"/>
      <c r="AU291" s="221"/>
      <c r="AV291" s="221"/>
      <c r="AW291" s="221"/>
      <c r="AX291" s="221"/>
      <c r="AY291" s="221"/>
      <c r="AZ291" s="221"/>
      <c r="BA291" s="221"/>
      <c r="BB291" s="221"/>
      <c r="BC291" s="221"/>
      <c r="BD291" s="221"/>
      <c r="BE291" s="221"/>
      <c r="BG291" s="2" t="s">
        <v>184</v>
      </c>
      <c r="BH291" s="220"/>
      <c r="BI291" s="220"/>
      <c r="BJ291" s="220"/>
      <c r="BK291" s="220"/>
      <c r="BL291" s="220"/>
      <c r="BM291" s="220"/>
      <c r="BN291" s="220"/>
      <c r="BO291" s="220"/>
      <c r="BP291" s="220"/>
      <c r="BQ291" s="220"/>
      <c r="BR291" s="220"/>
      <c r="BS291" s="220"/>
      <c r="BU291" s="2" t="s">
        <v>184</v>
      </c>
      <c r="BV291" s="221"/>
      <c r="BW291" s="221"/>
      <c r="BX291" s="221"/>
      <c r="BY291" s="221"/>
      <c r="BZ291" s="221"/>
      <c r="CA291" s="221"/>
      <c r="CB291" s="221"/>
      <c r="CC291" s="221"/>
      <c r="CD291" s="221"/>
      <c r="CE291" s="221"/>
      <c r="CF291" s="221"/>
      <c r="CG291" s="221"/>
    </row>
    <row r="292" spans="1:85" x14ac:dyDescent="0.25">
      <c r="A292" t="str">
        <f>+C282</f>
        <v>TOPLAM</v>
      </c>
      <c r="B292" t="s">
        <v>6</v>
      </c>
      <c r="C292" s="2" t="s">
        <v>185</v>
      </c>
      <c r="D292" s="220">
        <f t="shared" si="727"/>
        <v>7.5079999999999982</v>
      </c>
      <c r="E292" s="220">
        <f t="shared" si="728"/>
        <v>7.9499999999999993</v>
      </c>
      <c r="F292" s="220">
        <f t="shared" si="729"/>
        <v>8.6</v>
      </c>
      <c r="G292" s="220">
        <f t="shared" si="730"/>
        <v>10.039999999999999</v>
      </c>
      <c r="H292" s="220">
        <f t="shared" si="731"/>
        <v>11.99</v>
      </c>
      <c r="I292" s="220">
        <f t="shared" si="732"/>
        <v>10.726749999999999</v>
      </c>
      <c r="J292" s="220">
        <f t="shared" si="733"/>
        <v>9.1999999999999993</v>
      </c>
      <c r="K292" s="220">
        <f t="shared" si="734"/>
        <v>8.1999999999999993</v>
      </c>
      <c r="L292" s="220">
        <f t="shared" si="735"/>
        <v>11.023404819679074</v>
      </c>
      <c r="M292" s="220">
        <f t="shared" si="736"/>
        <v>9.7955053661072977</v>
      </c>
      <c r="N292" s="220">
        <f t="shared" si="737"/>
        <v>10.142650510398296</v>
      </c>
      <c r="O292" s="220">
        <f t="shared" si="738"/>
        <v>9.1881661144886859</v>
      </c>
      <c r="Q292" s="2" t="s">
        <v>185</v>
      </c>
      <c r="R292" s="221">
        <f t="shared" ref="R292:AC292" si="772">+(R12+R68+R124+R180+R236)</f>
        <v>350.74799999999999</v>
      </c>
      <c r="S292" s="221">
        <f t="shared" si="772"/>
        <v>294</v>
      </c>
      <c r="T292" s="221">
        <f t="shared" si="772"/>
        <v>279.58000000000004</v>
      </c>
      <c r="U292" s="221">
        <f t="shared" si="772"/>
        <v>304.29000000000002</v>
      </c>
      <c r="V292" s="221">
        <f t="shared" si="772"/>
        <v>306</v>
      </c>
      <c r="W292" s="221">
        <f t="shared" si="772"/>
        <v>291.60000000000002</v>
      </c>
      <c r="X292" s="221">
        <f t="shared" si="772"/>
        <v>281.52</v>
      </c>
      <c r="Y292" s="221">
        <f t="shared" si="772"/>
        <v>281.52</v>
      </c>
      <c r="Z292" s="221">
        <f t="shared" si="772"/>
        <v>275.40000000000009</v>
      </c>
      <c r="AA292" s="221">
        <f t="shared" si="772"/>
        <v>279.00000000000011</v>
      </c>
      <c r="AB292" s="221">
        <f t="shared" si="772"/>
        <v>331.2000000000001</v>
      </c>
      <c r="AC292" s="221">
        <f t="shared" si="772"/>
        <v>288</v>
      </c>
      <c r="AE292" s="2" t="s">
        <v>185</v>
      </c>
      <c r="AF292" s="220"/>
      <c r="AG292" s="220"/>
      <c r="AH292" s="220"/>
      <c r="AI292" s="220"/>
      <c r="AJ292" s="220"/>
      <c r="AK292" s="220"/>
      <c r="AL292" s="220"/>
      <c r="AM292" s="220"/>
      <c r="AN292" s="220"/>
      <c r="AO292" s="220"/>
      <c r="AP292" s="220"/>
      <c r="AQ292" s="220"/>
      <c r="AS292" s="2" t="s">
        <v>185</v>
      </c>
      <c r="AT292" s="221"/>
      <c r="AU292" s="221"/>
      <c r="AV292" s="221"/>
      <c r="AW292" s="221"/>
      <c r="AX292" s="221"/>
      <c r="AY292" s="221"/>
      <c r="AZ292" s="221"/>
      <c r="BA292" s="221"/>
      <c r="BB292" s="221"/>
      <c r="BC292" s="221"/>
      <c r="BD292" s="221"/>
      <c r="BE292" s="221"/>
      <c r="BG292" s="2" t="s">
        <v>185</v>
      </c>
      <c r="BH292" s="220"/>
      <c r="BI292" s="220"/>
      <c r="BJ292" s="220"/>
      <c r="BK292" s="220"/>
      <c r="BL292" s="220"/>
      <c r="BM292" s="220"/>
      <c r="BN292" s="220"/>
      <c r="BO292" s="220"/>
      <c r="BP292" s="220"/>
      <c r="BQ292" s="220"/>
      <c r="BR292" s="220"/>
      <c r="BS292" s="220"/>
      <c r="BU292" s="2" t="s">
        <v>185</v>
      </c>
      <c r="BV292" s="221"/>
      <c r="BW292" s="221"/>
      <c r="BX292" s="221"/>
      <c r="BY292" s="221"/>
      <c r="BZ292" s="221"/>
      <c r="CA292" s="221"/>
      <c r="CB292" s="221"/>
      <c r="CC292" s="221"/>
      <c r="CD292" s="221"/>
      <c r="CE292" s="221"/>
      <c r="CF292" s="221"/>
      <c r="CG292" s="221"/>
    </row>
    <row r="293" spans="1:85" x14ac:dyDescent="0.25">
      <c r="A293" t="str">
        <f>+C282</f>
        <v>TOPLAM</v>
      </c>
      <c r="B293" t="s">
        <v>6</v>
      </c>
      <c r="C293" s="2" t="s">
        <v>186</v>
      </c>
      <c r="D293" s="220">
        <f t="shared" si="727"/>
        <v>7.8214285714285703</v>
      </c>
      <c r="E293" s="220">
        <f t="shared" si="728"/>
        <v>7.8214285714285703</v>
      </c>
      <c r="F293" s="220">
        <f t="shared" si="729"/>
        <v>7.8214285714285712</v>
      </c>
      <c r="G293" s="220">
        <f t="shared" si="730"/>
        <v>8.5190816326530605</v>
      </c>
      <c r="H293" s="220">
        <f t="shared" si="731"/>
        <v>10.406294117647059</v>
      </c>
      <c r="I293" s="220">
        <f t="shared" si="732"/>
        <v>10.164999999999999</v>
      </c>
      <c r="J293" s="220">
        <f t="shared" si="733"/>
        <v>6.6029411764705879</v>
      </c>
      <c r="K293" s="220">
        <f t="shared" si="734"/>
        <v>5.8529411764705879</v>
      </c>
      <c r="L293" s="220">
        <f t="shared" si="735"/>
        <v>11.551269575334333</v>
      </c>
      <c r="M293" s="220">
        <f t="shared" si="736"/>
        <v>8.1493402555692498</v>
      </c>
      <c r="N293" s="220">
        <f t="shared" si="737"/>
        <v>10.592449518659814</v>
      </c>
      <c r="O293" s="220">
        <f t="shared" si="738"/>
        <v>8.5733739095945989</v>
      </c>
      <c r="Q293" s="2" t="s">
        <v>186</v>
      </c>
      <c r="R293" s="221">
        <f t="shared" ref="R293:AC293" si="773">+(R13+R69+R125+R181+R237)</f>
        <v>109.12160000000002</v>
      </c>
      <c r="S293" s="221">
        <f t="shared" si="773"/>
        <v>117.60000000000001</v>
      </c>
      <c r="T293" s="221">
        <f t="shared" si="773"/>
        <v>111.83200000000002</v>
      </c>
      <c r="U293" s="221">
        <f t="shared" si="773"/>
        <v>101.42999999999999</v>
      </c>
      <c r="V293" s="221">
        <f t="shared" si="773"/>
        <v>102</v>
      </c>
      <c r="W293" s="221">
        <f t="shared" si="773"/>
        <v>97.2</v>
      </c>
      <c r="X293" s="221">
        <f t="shared" si="773"/>
        <v>93.84</v>
      </c>
      <c r="Y293" s="221">
        <f t="shared" si="773"/>
        <v>93.84</v>
      </c>
      <c r="Z293" s="221">
        <f t="shared" si="773"/>
        <v>91.800000000000011</v>
      </c>
      <c r="AA293" s="221">
        <f t="shared" si="773"/>
        <v>93.000000000000028</v>
      </c>
      <c r="AB293" s="221">
        <f t="shared" si="773"/>
        <v>110.4</v>
      </c>
      <c r="AC293" s="221">
        <f t="shared" si="773"/>
        <v>96</v>
      </c>
      <c r="AE293" s="2" t="s">
        <v>186</v>
      </c>
      <c r="AF293" s="220"/>
      <c r="AG293" s="220"/>
      <c r="AH293" s="220"/>
      <c r="AI293" s="220"/>
      <c r="AJ293" s="220"/>
      <c r="AK293" s="220"/>
      <c r="AL293" s="220"/>
      <c r="AM293" s="220"/>
      <c r="AN293" s="220"/>
      <c r="AO293" s="220"/>
      <c r="AP293" s="220"/>
      <c r="AQ293" s="220"/>
      <c r="AS293" s="2" t="s">
        <v>186</v>
      </c>
      <c r="AT293" s="221"/>
      <c r="AU293" s="221"/>
      <c r="AV293" s="221"/>
      <c r="AW293" s="221"/>
      <c r="AX293" s="221"/>
      <c r="AY293" s="221"/>
      <c r="AZ293" s="221"/>
      <c r="BA293" s="221"/>
      <c r="BB293" s="221"/>
      <c r="BC293" s="221"/>
      <c r="BD293" s="221"/>
      <c r="BE293" s="221"/>
      <c r="BG293" s="2" t="s">
        <v>186</v>
      </c>
      <c r="BH293" s="220"/>
      <c r="BI293" s="220"/>
      <c r="BJ293" s="220"/>
      <c r="BK293" s="220"/>
      <c r="BL293" s="220"/>
      <c r="BM293" s="220"/>
      <c r="BN293" s="220"/>
      <c r="BO293" s="220"/>
      <c r="BP293" s="220"/>
      <c r="BQ293" s="220"/>
      <c r="BR293" s="220"/>
      <c r="BS293" s="220"/>
      <c r="BU293" s="2" t="s">
        <v>186</v>
      </c>
      <c r="BV293" s="221"/>
      <c r="BW293" s="221"/>
      <c r="BX293" s="221"/>
      <c r="BY293" s="221"/>
      <c r="BZ293" s="221"/>
      <c r="CA293" s="221"/>
      <c r="CB293" s="221"/>
      <c r="CC293" s="221"/>
      <c r="CD293" s="221"/>
      <c r="CE293" s="221"/>
      <c r="CF293" s="221"/>
      <c r="CG293" s="221"/>
    </row>
    <row r="294" spans="1:85" x14ac:dyDescent="0.25">
      <c r="A294" t="str">
        <f>+C282</f>
        <v>TOPLAM</v>
      </c>
      <c r="B294" t="s">
        <v>6</v>
      </c>
      <c r="C294" s="2" t="s">
        <v>203</v>
      </c>
      <c r="D294" s="220"/>
      <c r="E294" s="220"/>
      <c r="F294" s="220"/>
      <c r="G294" s="220"/>
      <c r="H294" s="220"/>
      <c r="I294" s="220"/>
      <c r="J294" s="220"/>
      <c r="K294" s="220"/>
      <c r="L294" s="220"/>
      <c r="M294" s="220"/>
      <c r="N294" s="220"/>
      <c r="O294" s="220"/>
      <c r="Q294" s="2"/>
      <c r="R294" s="221"/>
      <c r="S294" s="221"/>
      <c r="T294" s="221"/>
      <c r="U294" s="220"/>
      <c r="V294" s="220"/>
      <c r="W294" s="220"/>
      <c r="X294" s="220"/>
      <c r="Y294" s="220"/>
      <c r="Z294" s="220"/>
      <c r="AA294" s="220"/>
      <c r="AB294" s="220"/>
      <c r="AC294" s="220"/>
      <c r="AE294" s="2" t="s">
        <v>203</v>
      </c>
      <c r="AF294" s="220"/>
      <c r="AG294" s="220"/>
      <c r="AH294" s="220"/>
      <c r="AI294" s="220"/>
      <c r="AJ294" s="220"/>
      <c r="AK294" s="220"/>
      <c r="AL294" s="220"/>
      <c r="AM294" s="220"/>
      <c r="AN294" s="220"/>
      <c r="AO294" s="220"/>
      <c r="AP294" s="220"/>
      <c r="AQ294" s="220"/>
      <c r="AS294" s="2"/>
      <c r="AT294" s="221"/>
      <c r="AU294" s="221"/>
      <c r="AV294" s="221"/>
      <c r="AW294" s="221"/>
      <c r="AX294" s="221"/>
      <c r="AY294" s="221"/>
      <c r="AZ294" s="221"/>
      <c r="BA294" s="221"/>
      <c r="BB294" s="221"/>
      <c r="BC294" s="221"/>
      <c r="BD294" s="221"/>
      <c r="BE294" s="221"/>
      <c r="BG294" s="2" t="s">
        <v>203</v>
      </c>
      <c r="BH294" s="220"/>
      <c r="BI294" s="220"/>
      <c r="BJ294" s="220"/>
      <c r="BK294" s="220"/>
      <c r="BL294" s="220"/>
      <c r="BM294" s="220"/>
      <c r="BN294" s="220"/>
      <c r="BO294" s="220"/>
      <c r="BP294" s="220"/>
      <c r="BQ294" s="220"/>
      <c r="BR294" s="220"/>
      <c r="BS294" s="220"/>
      <c r="BU294" s="2"/>
      <c r="BV294" s="221"/>
      <c r="BW294" s="221"/>
      <c r="BX294" s="221"/>
      <c r="BY294" s="221"/>
      <c r="BZ294" s="221"/>
      <c r="CA294" s="221"/>
      <c r="CB294" s="221"/>
      <c r="CC294" s="221"/>
      <c r="CD294" s="221"/>
      <c r="CE294" s="221"/>
      <c r="CF294" s="221"/>
      <c r="CG294" s="221"/>
    </row>
    <row r="295" spans="1:85" x14ac:dyDescent="0.25">
      <c r="A295" t="str">
        <f>+C282</f>
        <v>TOPLAM</v>
      </c>
      <c r="B295" t="s">
        <v>6</v>
      </c>
      <c r="C295" s="2" t="s">
        <v>204</v>
      </c>
      <c r="D295" s="220"/>
      <c r="E295" s="220"/>
      <c r="F295" s="220"/>
      <c r="G295" s="220"/>
      <c r="H295" s="220"/>
      <c r="I295" s="220"/>
      <c r="J295" s="220"/>
      <c r="K295" s="220"/>
      <c r="L295" s="220"/>
      <c r="M295" s="220"/>
      <c r="N295" s="220"/>
      <c r="O295" s="220"/>
      <c r="Q295" s="2"/>
      <c r="R295" s="221"/>
      <c r="S295" s="221"/>
      <c r="T295" s="221"/>
      <c r="U295" s="220"/>
      <c r="V295" s="220"/>
      <c r="W295" s="220"/>
      <c r="X295" s="220"/>
      <c r="Y295" s="220"/>
      <c r="Z295" s="220"/>
      <c r="AA295" s="220"/>
      <c r="AB295" s="220"/>
      <c r="AC295" s="220"/>
      <c r="AE295" s="2" t="s">
        <v>204</v>
      </c>
      <c r="AF295" s="220"/>
      <c r="AG295" s="220"/>
      <c r="AH295" s="220"/>
      <c r="AI295" s="220"/>
      <c r="AJ295" s="220"/>
      <c r="AK295" s="220"/>
      <c r="AL295" s="220"/>
      <c r="AM295" s="220"/>
      <c r="AN295" s="220"/>
      <c r="AO295" s="220"/>
      <c r="AP295" s="220"/>
      <c r="AQ295" s="220"/>
      <c r="AS295" s="2"/>
      <c r="AT295" s="221"/>
      <c r="AU295" s="221"/>
      <c r="AV295" s="221"/>
      <c r="AW295" s="221"/>
      <c r="AX295" s="221"/>
      <c r="AY295" s="221"/>
      <c r="AZ295" s="221"/>
      <c r="BA295" s="221"/>
      <c r="BB295" s="221"/>
      <c r="BC295" s="221"/>
      <c r="BD295" s="221"/>
      <c r="BE295" s="221"/>
      <c r="BG295" s="2" t="s">
        <v>204</v>
      </c>
      <c r="BH295" s="220"/>
      <c r="BI295" s="220"/>
      <c r="BJ295" s="220"/>
      <c r="BK295" s="220"/>
      <c r="BL295" s="220"/>
      <c r="BM295" s="220"/>
      <c r="BN295" s="220"/>
      <c r="BO295" s="220"/>
      <c r="BP295" s="220"/>
      <c r="BQ295" s="220"/>
      <c r="BR295" s="220"/>
      <c r="BS295" s="220"/>
      <c r="BU295" s="2"/>
      <c r="BV295" s="221"/>
      <c r="BW295" s="221"/>
      <c r="BX295" s="221"/>
      <c r="BY295" s="221"/>
      <c r="BZ295" s="221"/>
      <c r="CA295" s="221"/>
      <c r="CB295" s="221"/>
      <c r="CC295" s="221"/>
      <c r="CD295" s="221"/>
      <c r="CE295" s="221"/>
      <c r="CF295" s="221"/>
      <c r="CG295" s="221"/>
    </row>
    <row r="296" spans="1:85" x14ac:dyDescent="0.25">
      <c r="A296" t="str">
        <f>+C282</f>
        <v>TOPLAM</v>
      </c>
      <c r="B296" t="s">
        <v>6</v>
      </c>
      <c r="C296" s="2" t="s">
        <v>205</v>
      </c>
      <c r="D296" s="220"/>
      <c r="E296" s="220"/>
      <c r="F296" s="220"/>
      <c r="G296" s="220"/>
      <c r="H296" s="220"/>
      <c r="I296" s="220"/>
      <c r="J296" s="220"/>
      <c r="K296" s="220"/>
      <c r="L296" s="220"/>
      <c r="M296" s="220"/>
      <c r="N296" s="220"/>
      <c r="O296" s="220"/>
      <c r="Q296" s="2"/>
      <c r="R296" s="221"/>
      <c r="S296" s="221"/>
      <c r="T296" s="221"/>
      <c r="U296" s="220"/>
      <c r="V296" s="220"/>
      <c r="W296" s="220"/>
      <c r="X296" s="220"/>
      <c r="Y296" s="220"/>
      <c r="Z296" s="220"/>
      <c r="AA296" s="220"/>
      <c r="AB296" s="220"/>
      <c r="AC296" s="220"/>
      <c r="AE296" s="2" t="s">
        <v>205</v>
      </c>
      <c r="AF296" s="220"/>
      <c r="AG296" s="220"/>
      <c r="AH296" s="220"/>
      <c r="AI296" s="220"/>
      <c r="AJ296" s="220"/>
      <c r="AK296" s="220"/>
      <c r="AL296" s="220"/>
      <c r="AM296" s="220"/>
      <c r="AN296" s="220"/>
      <c r="AO296" s="220"/>
      <c r="AP296" s="220"/>
      <c r="AQ296" s="220"/>
      <c r="AS296" s="2"/>
      <c r="AT296" s="221"/>
      <c r="AU296" s="221"/>
      <c r="AV296" s="221"/>
      <c r="AW296" s="221"/>
      <c r="AX296" s="221"/>
      <c r="AY296" s="221"/>
      <c r="AZ296" s="221"/>
      <c r="BA296" s="221"/>
      <c r="BB296" s="221"/>
      <c r="BC296" s="221"/>
      <c r="BD296" s="221"/>
      <c r="BE296" s="221"/>
      <c r="BG296" s="2" t="s">
        <v>205</v>
      </c>
      <c r="BH296" s="220"/>
      <c r="BI296" s="220"/>
      <c r="BJ296" s="220"/>
      <c r="BK296" s="220"/>
      <c r="BL296" s="220"/>
      <c r="BM296" s="220"/>
      <c r="BN296" s="220"/>
      <c r="BO296" s="220"/>
      <c r="BP296" s="220"/>
      <c r="BQ296" s="220"/>
      <c r="BR296" s="220"/>
      <c r="BS296" s="220"/>
      <c r="BU296" s="2"/>
      <c r="BV296" s="221"/>
      <c r="BW296" s="221"/>
      <c r="BX296" s="221"/>
      <c r="BY296" s="221"/>
      <c r="BZ296" s="221"/>
      <c r="CA296" s="221"/>
      <c r="CB296" s="221"/>
      <c r="CC296" s="221"/>
      <c r="CD296" s="221"/>
      <c r="CE296" s="221"/>
      <c r="CF296" s="221"/>
      <c r="CG296" s="221"/>
    </row>
    <row r="297" spans="1:85" x14ac:dyDescent="0.25">
      <c r="A297" t="str">
        <f>+C282</f>
        <v>TOPLAM</v>
      </c>
      <c r="B297" t="s">
        <v>6</v>
      </c>
      <c r="C297" s="2" t="s">
        <v>206</v>
      </c>
      <c r="D297" s="220"/>
      <c r="E297" s="220"/>
      <c r="F297" s="220"/>
      <c r="G297" s="220"/>
      <c r="H297" s="220"/>
      <c r="I297" s="220"/>
      <c r="J297" s="220"/>
      <c r="K297" s="220"/>
      <c r="L297" s="220"/>
      <c r="M297" s="220"/>
      <c r="N297" s="220"/>
      <c r="O297" s="220"/>
      <c r="Q297" s="2"/>
      <c r="R297" s="221"/>
      <c r="S297" s="221"/>
      <c r="T297" s="221"/>
      <c r="U297" s="220"/>
      <c r="V297" s="220"/>
      <c r="W297" s="220"/>
      <c r="X297" s="220"/>
      <c r="Y297" s="220"/>
      <c r="Z297" s="220"/>
      <c r="AA297" s="220"/>
      <c r="AB297" s="220"/>
      <c r="AC297" s="220"/>
      <c r="AE297" s="2" t="s">
        <v>206</v>
      </c>
      <c r="AF297" s="220"/>
      <c r="AG297" s="220"/>
      <c r="AH297" s="220"/>
      <c r="AI297" s="220"/>
      <c r="AJ297" s="220"/>
      <c r="AK297" s="220"/>
      <c r="AL297" s="220"/>
      <c r="AM297" s="220"/>
      <c r="AN297" s="220"/>
      <c r="AO297" s="220"/>
      <c r="AP297" s="220"/>
      <c r="AQ297" s="220"/>
      <c r="AS297" s="2"/>
      <c r="AT297" s="221"/>
      <c r="AU297" s="221"/>
      <c r="AV297" s="221"/>
      <c r="AW297" s="221"/>
      <c r="AX297" s="221"/>
      <c r="AY297" s="221"/>
      <c r="AZ297" s="221"/>
      <c r="BA297" s="221"/>
      <c r="BB297" s="221"/>
      <c r="BC297" s="221"/>
      <c r="BD297" s="221"/>
      <c r="BE297" s="221"/>
      <c r="BG297" s="2" t="s">
        <v>206</v>
      </c>
      <c r="BH297" s="220"/>
      <c r="BI297" s="220"/>
      <c r="BJ297" s="220"/>
      <c r="BK297" s="220"/>
      <c r="BL297" s="220"/>
      <c r="BM297" s="220"/>
      <c r="BN297" s="220"/>
      <c r="BO297" s="220"/>
      <c r="BP297" s="220"/>
      <c r="BQ297" s="220"/>
      <c r="BR297" s="220"/>
      <c r="BS297" s="220"/>
      <c r="BU297" s="2"/>
      <c r="BV297" s="221"/>
      <c r="BW297" s="221"/>
      <c r="BX297" s="221"/>
      <c r="BY297" s="221"/>
      <c r="BZ297" s="221"/>
      <c r="CA297" s="221"/>
      <c r="CB297" s="221"/>
      <c r="CC297" s="221"/>
      <c r="CD297" s="221"/>
      <c r="CE297" s="221"/>
      <c r="CF297" s="221"/>
      <c r="CG297" s="221"/>
    </row>
    <row r="298" spans="1:85" x14ac:dyDescent="0.25">
      <c r="A298" t="str">
        <f>+C282</f>
        <v>TOPLAM</v>
      </c>
      <c r="B298" t="s">
        <v>6</v>
      </c>
      <c r="C298" s="2" t="s">
        <v>207</v>
      </c>
      <c r="D298" s="220"/>
      <c r="E298" s="220"/>
      <c r="F298" s="220"/>
      <c r="G298" s="220"/>
      <c r="H298" s="220"/>
      <c r="I298" s="220"/>
      <c r="J298" s="220"/>
      <c r="K298" s="220"/>
      <c r="L298" s="220"/>
      <c r="M298" s="220"/>
      <c r="N298" s="220"/>
      <c r="O298" s="220"/>
      <c r="Q298" s="2"/>
      <c r="R298" s="221"/>
      <c r="S298" s="221"/>
      <c r="T298" s="221"/>
      <c r="U298" s="220"/>
      <c r="V298" s="220"/>
      <c r="W298" s="220"/>
      <c r="X298" s="220"/>
      <c r="Y298" s="220"/>
      <c r="Z298" s="220"/>
      <c r="AA298" s="220"/>
      <c r="AB298" s="220"/>
      <c r="AC298" s="220"/>
      <c r="AE298" s="2" t="s">
        <v>207</v>
      </c>
      <c r="AF298" s="220"/>
      <c r="AG298" s="220"/>
      <c r="AH298" s="220"/>
      <c r="AI298" s="220"/>
      <c r="AJ298" s="220"/>
      <c r="AK298" s="220"/>
      <c r="AL298" s="220"/>
      <c r="AM298" s="220"/>
      <c r="AN298" s="220"/>
      <c r="AO298" s="220"/>
      <c r="AP298" s="220"/>
      <c r="AQ298" s="220"/>
      <c r="AS298" s="2"/>
      <c r="AT298" s="221"/>
      <c r="AU298" s="221"/>
      <c r="AV298" s="221"/>
      <c r="AW298" s="221"/>
      <c r="AX298" s="221"/>
      <c r="AY298" s="221"/>
      <c r="AZ298" s="221"/>
      <c r="BA298" s="221"/>
      <c r="BB298" s="221"/>
      <c r="BC298" s="221"/>
      <c r="BD298" s="221"/>
      <c r="BE298" s="221"/>
      <c r="BG298" s="2" t="s">
        <v>207</v>
      </c>
      <c r="BH298" s="220"/>
      <c r="BI298" s="220"/>
      <c r="BJ298" s="220"/>
      <c r="BK298" s="220"/>
      <c r="BL298" s="220"/>
      <c r="BM298" s="220"/>
      <c r="BN298" s="220"/>
      <c r="BO298" s="220"/>
      <c r="BP298" s="220"/>
      <c r="BQ298" s="220"/>
      <c r="BR298" s="220"/>
      <c r="BS298" s="220"/>
      <c r="BU298" s="2"/>
      <c r="BV298" s="221"/>
      <c r="BW298" s="221"/>
      <c r="BX298" s="221"/>
      <c r="BY298" s="221"/>
      <c r="BZ298" s="221"/>
      <c r="CA298" s="221"/>
      <c r="CB298" s="221"/>
      <c r="CC298" s="221"/>
      <c r="CD298" s="221"/>
      <c r="CE298" s="221"/>
      <c r="CF298" s="221"/>
      <c r="CG298" s="221"/>
    </row>
    <row r="299" spans="1:85" x14ac:dyDescent="0.25">
      <c r="A299" t="str">
        <f>+C282</f>
        <v>TOPLAM</v>
      </c>
      <c r="B299" t="s">
        <v>6</v>
      </c>
      <c r="C299" s="2" t="s">
        <v>208</v>
      </c>
      <c r="D299" s="220"/>
      <c r="E299" s="220"/>
      <c r="F299" s="220"/>
      <c r="G299" s="220"/>
      <c r="H299" s="220"/>
      <c r="I299" s="220"/>
      <c r="J299" s="220"/>
      <c r="K299" s="220"/>
      <c r="L299" s="220"/>
      <c r="M299" s="220"/>
      <c r="N299" s="220"/>
      <c r="O299" s="220"/>
      <c r="Q299" s="2"/>
      <c r="R299" s="221"/>
      <c r="S299" s="221"/>
      <c r="T299" s="221"/>
      <c r="U299" s="220"/>
      <c r="V299" s="220"/>
      <c r="W299" s="220"/>
      <c r="X299" s="220"/>
      <c r="Y299" s="220"/>
      <c r="Z299" s="220"/>
      <c r="AA299" s="220"/>
      <c r="AB299" s="220"/>
      <c r="AC299" s="220"/>
      <c r="AE299" s="2" t="s">
        <v>208</v>
      </c>
      <c r="AF299" s="220"/>
      <c r="AG299" s="220"/>
      <c r="AH299" s="220"/>
      <c r="AI299" s="220"/>
      <c r="AJ299" s="220"/>
      <c r="AK299" s="220"/>
      <c r="AL299" s="220"/>
      <c r="AM299" s="220"/>
      <c r="AN299" s="220"/>
      <c r="AO299" s="220"/>
      <c r="AP299" s="220"/>
      <c r="AQ299" s="220"/>
      <c r="AS299" s="2"/>
      <c r="AT299" s="221"/>
      <c r="AU299" s="221"/>
      <c r="AV299" s="221"/>
      <c r="AW299" s="221"/>
      <c r="AX299" s="221"/>
      <c r="AY299" s="221"/>
      <c r="AZ299" s="221"/>
      <c r="BA299" s="221"/>
      <c r="BB299" s="221"/>
      <c r="BC299" s="221"/>
      <c r="BD299" s="221"/>
      <c r="BE299" s="221"/>
      <c r="BG299" s="2" t="s">
        <v>208</v>
      </c>
      <c r="BH299" s="220"/>
      <c r="BI299" s="220"/>
      <c r="BJ299" s="220"/>
      <c r="BK299" s="220"/>
      <c r="BL299" s="220"/>
      <c r="BM299" s="220"/>
      <c r="BN299" s="220"/>
      <c r="BO299" s="220"/>
      <c r="BP299" s="220"/>
      <c r="BQ299" s="220"/>
      <c r="BR299" s="220"/>
      <c r="BS299" s="220"/>
      <c r="BU299" s="2"/>
      <c r="BV299" s="221"/>
      <c r="BW299" s="221"/>
      <c r="BX299" s="221"/>
      <c r="BY299" s="221"/>
      <c r="BZ299" s="221"/>
      <c r="CA299" s="221"/>
      <c r="CB299" s="221"/>
      <c r="CC299" s="221"/>
      <c r="CD299" s="221"/>
      <c r="CE299" s="221"/>
      <c r="CF299" s="221"/>
      <c r="CG299" s="221"/>
    </row>
    <row r="300" spans="1:85" x14ac:dyDescent="0.25">
      <c r="C300" s="222" t="s">
        <v>187</v>
      </c>
      <c r="D300" s="361">
        <f t="shared" ref="D300:O300" si="774">+IFERROR((SUMPRODUCT(D321:D329,R321:R329)/R300),0)</f>
        <v>31.618555994095178</v>
      </c>
      <c r="E300" s="361">
        <f t="shared" si="774"/>
        <v>33.013023593108514</v>
      </c>
      <c r="F300" s="361">
        <f t="shared" si="774"/>
        <v>36.007154571428579</v>
      </c>
      <c r="G300" s="361">
        <f t="shared" si="774"/>
        <v>59.993038734693862</v>
      </c>
      <c r="H300" s="361">
        <f t="shared" si="774"/>
        <v>66.561036368627455</v>
      </c>
      <c r="I300" s="361">
        <f t="shared" si="774"/>
        <v>56.937783680555583</v>
      </c>
      <c r="J300" s="361">
        <f t="shared" si="774"/>
        <v>40.116785294117648</v>
      </c>
      <c r="K300" s="361">
        <f t="shared" si="774"/>
        <v>33.897735294117645</v>
      </c>
      <c r="L300" s="361">
        <f t="shared" si="774"/>
        <v>47.349404477942038</v>
      </c>
      <c r="M300" s="361">
        <f t="shared" si="774"/>
        <v>42.666666666666671</v>
      </c>
      <c r="N300" s="361">
        <f t="shared" si="774"/>
        <v>42.666666666666664</v>
      </c>
      <c r="O300" s="361">
        <f t="shared" si="774"/>
        <v>38.015890048422783</v>
      </c>
      <c r="Q300" s="222" t="s">
        <v>187</v>
      </c>
      <c r="R300" s="369">
        <f t="shared" ref="R300:AC300" si="775">SUM(R285:R299)</f>
        <v>5506.7435999999998</v>
      </c>
      <c r="S300" s="369">
        <f t="shared" si="775"/>
        <v>5856.7950000000001</v>
      </c>
      <c r="T300" s="369">
        <f t="shared" si="775"/>
        <v>5591.5999999999995</v>
      </c>
      <c r="U300" s="369">
        <f t="shared" si="775"/>
        <v>5071.5000000000009</v>
      </c>
      <c r="V300" s="369">
        <f t="shared" si="775"/>
        <v>5100</v>
      </c>
      <c r="W300" s="369">
        <f t="shared" si="775"/>
        <v>4860</v>
      </c>
      <c r="X300" s="369">
        <f t="shared" si="775"/>
        <v>4692</v>
      </c>
      <c r="Y300" s="369">
        <f t="shared" si="775"/>
        <v>4692</v>
      </c>
      <c r="Z300" s="369">
        <f t="shared" si="775"/>
        <v>4590.0000000000009</v>
      </c>
      <c r="AA300" s="369">
        <f t="shared" si="775"/>
        <v>4650.0000000000018</v>
      </c>
      <c r="AB300" s="369">
        <f t="shared" si="775"/>
        <v>5520</v>
      </c>
      <c r="AC300" s="369">
        <f t="shared" si="775"/>
        <v>4800</v>
      </c>
      <c r="AE300" s="222" t="s">
        <v>187</v>
      </c>
      <c r="AF300" s="361">
        <f t="shared" ref="AF300:AQ300" si="776">+IFERROR((SUMPRODUCT(AF321:AF329,AT321:AT329)/AT300),0)</f>
        <v>34.178538432576431</v>
      </c>
      <c r="AG300" s="361">
        <f t="shared" si="776"/>
        <v>34.778869600840331</v>
      </c>
      <c r="AH300" s="361">
        <f t="shared" si="776"/>
        <v>38.243553697478994</v>
      </c>
      <c r="AI300" s="361">
        <f t="shared" si="776"/>
        <v>64.592539255702263</v>
      </c>
      <c r="AJ300" s="361">
        <f t="shared" si="776"/>
        <v>71.274900103806232</v>
      </c>
      <c r="AK300" s="361">
        <f t="shared" si="776"/>
        <v>61.370562167756013</v>
      </c>
      <c r="AL300" s="361">
        <f t="shared" si="776"/>
        <v>42.471861038062293</v>
      </c>
      <c r="AM300" s="361">
        <f t="shared" si="776"/>
        <v>35.803564013840827</v>
      </c>
      <c r="AN300" s="361">
        <f t="shared" si="776"/>
        <v>49.878943654187474</v>
      </c>
      <c r="AO300" s="361">
        <f t="shared" si="776"/>
        <v>44.42130518447496</v>
      </c>
      <c r="AP300" s="361">
        <f t="shared" si="776"/>
        <v>44.398119661693315</v>
      </c>
      <c r="AQ300" s="361">
        <f t="shared" si="776"/>
        <v>40.034743906176239</v>
      </c>
      <c r="AS300" s="222" t="s">
        <v>187</v>
      </c>
      <c r="AT300" s="369">
        <f t="shared" ref="AT300:BE300" si="777">SUM(AT285:AT299)</f>
        <v>4600.6446000000005</v>
      </c>
      <c r="AU300" s="369">
        <f t="shared" si="777"/>
        <v>4998</v>
      </c>
      <c r="AV300" s="369">
        <f t="shared" si="777"/>
        <v>4752.8599999999997</v>
      </c>
      <c r="AW300" s="369">
        <f t="shared" si="777"/>
        <v>4310.7750000000005</v>
      </c>
      <c r="AX300" s="369">
        <f t="shared" si="777"/>
        <v>4335</v>
      </c>
      <c r="AY300" s="369">
        <f t="shared" si="777"/>
        <v>4131</v>
      </c>
      <c r="AZ300" s="369">
        <f t="shared" si="777"/>
        <v>3988.2</v>
      </c>
      <c r="BA300" s="369">
        <f t="shared" si="777"/>
        <v>3988.2000000000003</v>
      </c>
      <c r="BB300" s="369">
        <f t="shared" si="777"/>
        <v>3901.5</v>
      </c>
      <c r="BC300" s="369">
        <f t="shared" si="777"/>
        <v>3952.5000000000018</v>
      </c>
      <c r="BD300" s="369">
        <f t="shared" si="777"/>
        <v>4692</v>
      </c>
      <c r="BE300" s="369">
        <f t="shared" si="777"/>
        <v>4080.0000000000005</v>
      </c>
      <c r="BG300" s="222" t="s">
        <v>187</v>
      </c>
      <c r="BH300" s="361">
        <f t="shared" ref="BH300" si="778">+IFERROR((SUMPRODUCT(BH321:BH329,BV321:BV329)/BV300),0)</f>
        <v>33.434125303494646</v>
      </c>
      <c r="BI300" s="361">
        <f t="shared" ref="BI300" si="779">+IFERROR((SUMPRODUCT(BI321:BI329,BW321:BW329)/BW300),0)</f>
        <v>35.046289136316332</v>
      </c>
      <c r="BJ300" s="361">
        <f t="shared" ref="BJ300" si="780">+IFERROR((SUMPRODUCT(BJ321:BJ329,BX321:BX329)/BX300),0)</f>
        <v>38.102769529314621</v>
      </c>
      <c r="BK300" s="361">
        <f t="shared" ref="BK300" si="781">+IFERROR((SUMPRODUCT(BK321:BK329,BY321:BY329)/BY300),0)</f>
        <v>64.31219889111712</v>
      </c>
      <c r="BL300" s="361">
        <f t="shared" ref="BL300" si="782">+IFERROR((SUMPRODUCT(BL321:BL329,BZ321:BZ329)/BZ300),0)</f>
        <v>70.941880217613047</v>
      </c>
      <c r="BM300" s="361">
        <f t="shared" ref="BM300" si="783">+IFERROR((SUMPRODUCT(BM321:BM329,CA321:CA329)/CA300),0)</f>
        <v>61.076375412117351</v>
      </c>
      <c r="BN300" s="361">
        <f t="shared" ref="BN300" si="784">+IFERROR((SUMPRODUCT(BN321:BN329,CB321:CB329)/CB300),0)</f>
        <v>42.223624073444412</v>
      </c>
      <c r="BO300" s="361">
        <f t="shared" ref="BO300" si="785">+IFERROR((SUMPRODUCT(BO321:BO329,CC321:CC329)/CC300),0)</f>
        <v>35.709384563073783</v>
      </c>
      <c r="BP300" s="361">
        <f t="shared" ref="BP300" si="786">+IFERROR((SUMPRODUCT(BP321:BP329,CD321:CD329)/CD300),0)</f>
        <v>49.623181699533014</v>
      </c>
      <c r="BQ300" s="361">
        <f t="shared" ref="BQ300" si="787">+IFERROR((SUMPRODUCT(BQ321:BQ329,CE321:CE329)/CE300),0)</f>
        <v>44.312977419178381</v>
      </c>
      <c r="BR300" s="361">
        <f t="shared" ref="BR300" si="788">+IFERROR((SUMPRODUCT(BR321:BR329,CF321:CF329)/CF300),0)</f>
        <v>44.318786042188094</v>
      </c>
      <c r="BS300" s="361">
        <f t="shared" ref="BS300" si="789">+IFERROR((SUMPRODUCT(BS321:BS329,CG321:CG329)/CG300),0)</f>
        <v>39.858775667684611</v>
      </c>
      <c r="BU300" s="222" t="s">
        <v>187</v>
      </c>
      <c r="BV300" s="369">
        <f t="shared" ref="BV300:CG300" si="790">SUM(BV285:BV299)</f>
        <v>4746.7896000000001</v>
      </c>
      <c r="BW300" s="369">
        <f t="shared" si="790"/>
        <v>5045.25</v>
      </c>
      <c r="BX300" s="369">
        <f t="shared" si="790"/>
        <v>4836.7339999999995</v>
      </c>
      <c r="BY300" s="369">
        <f t="shared" si="790"/>
        <v>4386.8475000000008</v>
      </c>
      <c r="BZ300" s="369">
        <f t="shared" si="790"/>
        <v>4411.5</v>
      </c>
      <c r="CA300" s="369">
        <f t="shared" si="790"/>
        <v>4203.8999999999996</v>
      </c>
      <c r="CB300" s="369">
        <f t="shared" si="790"/>
        <v>4058.58</v>
      </c>
      <c r="CC300" s="369">
        <f t="shared" si="790"/>
        <v>4058.5800000000004</v>
      </c>
      <c r="CD300" s="369">
        <f t="shared" si="790"/>
        <v>3970.35</v>
      </c>
      <c r="CE300" s="369">
        <f t="shared" si="790"/>
        <v>4022.2500000000018</v>
      </c>
      <c r="CF300" s="369">
        <f t="shared" si="790"/>
        <v>4774.8</v>
      </c>
      <c r="CG300" s="369">
        <f t="shared" si="790"/>
        <v>4152</v>
      </c>
    </row>
    <row r="301" spans="1:85" x14ac:dyDescent="0.25">
      <c r="C301" s="270" t="s">
        <v>126</v>
      </c>
      <c r="L301" s="203"/>
      <c r="M301" s="203"/>
      <c r="Z301" s="203"/>
      <c r="AA301" s="203"/>
      <c r="AE301" s="270" t="s">
        <v>126</v>
      </c>
      <c r="AN301" s="203"/>
      <c r="AO301" s="203"/>
      <c r="BG301" s="270" t="s">
        <v>126</v>
      </c>
      <c r="BP301" s="203"/>
      <c r="BQ301" s="203"/>
      <c r="BV301" s="275"/>
      <c r="BW301" s="275"/>
      <c r="BX301" s="275"/>
      <c r="BY301" s="275"/>
      <c r="BZ301" s="275"/>
      <c r="CA301" s="275"/>
      <c r="CB301" s="275"/>
      <c r="CC301" s="275"/>
      <c r="CD301" s="275"/>
      <c r="CE301" s="275"/>
      <c r="CF301" s="275"/>
      <c r="CG301" s="275"/>
    </row>
    <row r="302" spans="1:85" x14ac:dyDescent="0.25">
      <c r="C302" s="218" t="s">
        <v>7</v>
      </c>
      <c r="D302" s="219" t="s">
        <v>43</v>
      </c>
      <c r="E302" s="219" t="s">
        <v>44</v>
      </c>
      <c r="F302" s="219" t="s">
        <v>45</v>
      </c>
      <c r="G302" s="219" t="s">
        <v>46</v>
      </c>
      <c r="H302" s="219" t="s">
        <v>47</v>
      </c>
      <c r="I302" s="219" t="s">
        <v>48</v>
      </c>
      <c r="J302" s="219" t="s">
        <v>49</v>
      </c>
      <c r="K302" s="219" t="s">
        <v>50</v>
      </c>
      <c r="L302" s="219" t="s">
        <v>177</v>
      </c>
      <c r="M302" s="219" t="s">
        <v>52</v>
      </c>
      <c r="N302" s="219" t="s">
        <v>53</v>
      </c>
      <c r="O302" s="219" t="s">
        <v>54</v>
      </c>
      <c r="R302" s="219" t="s">
        <v>43</v>
      </c>
      <c r="S302" s="219" t="s">
        <v>44</v>
      </c>
      <c r="T302" s="219" t="s">
        <v>45</v>
      </c>
      <c r="U302" s="219" t="s">
        <v>46</v>
      </c>
      <c r="V302" s="219" t="s">
        <v>47</v>
      </c>
      <c r="W302" s="219" t="s">
        <v>48</v>
      </c>
      <c r="X302" s="219" t="s">
        <v>49</v>
      </c>
      <c r="Y302" s="219" t="s">
        <v>50</v>
      </c>
      <c r="Z302" s="219" t="s">
        <v>177</v>
      </c>
      <c r="AA302" s="219" t="s">
        <v>52</v>
      </c>
      <c r="AB302" s="219" t="s">
        <v>53</v>
      </c>
      <c r="AC302" s="219" t="s">
        <v>54</v>
      </c>
      <c r="AE302" s="218" t="s">
        <v>7</v>
      </c>
      <c r="AF302" s="219" t="s">
        <v>43</v>
      </c>
      <c r="AG302" s="219" t="s">
        <v>44</v>
      </c>
      <c r="AH302" s="219" t="s">
        <v>45</v>
      </c>
      <c r="AI302" s="219" t="s">
        <v>46</v>
      </c>
      <c r="AJ302" s="219" t="s">
        <v>47</v>
      </c>
      <c r="AK302" s="219" t="s">
        <v>48</v>
      </c>
      <c r="AL302" s="219" t="s">
        <v>49</v>
      </c>
      <c r="AM302" s="219" t="s">
        <v>50</v>
      </c>
      <c r="AN302" s="219" t="s">
        <v>177</v>
      </c>
      <c r="AO302" s="219" t="s">
        <v>52</v>
      </c>
      <c r="AP302" s="219" t="s">
        <v>53</v>
      </c>
      <c r="AQ302" s="219" t="s">
        <v>54</v>
      </c>
      <c r="AT302" s="276" t="s">
        <v>43</v>
      </c>
      <c r="AU302" s="276" t="s">
        <v>44</v>
      </c>
      <c r="AV302" s="276" t="s">
        <v>45</v>
      </c>
      <c r="AW302" s="276" t="s">
        <v>46</v>
      </c>
      <c r="AX302" s="276" t="s">
        <v>47</v>
      </c>
      <c r="AY302" s="276" t="s">
        <v>48</v>
      </c>
      <c r="AZ302" s="276" t="s">
        <v>49</v>
      </c>
      <c r="BA302" s="276" t="s">
        <v>50</v>
      </c>
      <c r="BB302" s="276" t="s">
        <v>177</v>
      </c>
      <c r="BC302" s="276" t="s">
        <v>52</v>
      </c>
      <c r="BD302" s="276" t="s">
        <v>53</v>
      </c>
      <c r="BE302" s="276" t="s">
        <v>54</v>
      </c>
      <c r="BG302" s="218" t="s">
        <v>7</v>
      </c>
      <c r="BH302" s="219" t="s">
        <v>43</v>
      </c>
      <c r="BI302" s="219" t="s">
        <v>44</v>
      </c>
      <c r="BJ302" s="219" t="s">
        <v>45</v>
      </c>
      <c r="BK302" s="219" t="s">
        <v>46</v>
      </c>
      <c r="BL302" s="219" t="s">
        <v>47</v>
      </c>
      <c r="BM302" s="219" t="s">
        <v>48</v>
      </c>
      <c r="BN302" s="219" t="s">
        <v>49</v>
      </c>
      <c r="BO302" s="219" t="s">
        <v>50</v>
      </c>
      <c r="BP302" s="219" t="s">
        <v>177</v>
      </c>
      <c r="BQ302" s="219" t="s">
        <v>52</v>
      </c>
      <c r="BR302" s="219" t="s">
        <v>53</v>
      </c>
      <c r="BS302" s="219" t="s">
        <v>54</v>
      </c>
      <c r="BV302" s="276" t="s">
        <v>43</v>
      </c>
      <c r="BW302" s="276" t="s">
        <v>44</v>
      </c>
      <c r="BX302" s="276" t="s">
        <v>45</v>
      </c>
      <c r="BY302" s="276" t="s">
        <v>46</v>
      </c>
      <c r="BZ302" s="276" t="s">
        <v>47</v>
      </c>
      <c r="CA302" s="276" t="s">
        <v>48</v>
      </c>
      <c r="CB302" s="276" t="s">
        <v>49</v>
      </c>
      <c r="CC302" s="276" t="s">
        <v>50</v>
      </c>
      <c r="CD302" s="276" t="s">
        <v>177</v>
      </c>
      <c r="CE302" s="276" t="s">
        <v>52</v>
      </c>
      <c r="CF302" s="276" t="s">
        <v>53</v>
      </c>
      <c r="CG302" s="276" t="s">
        <v>54</v>
      </c>
    </row>
    <row r="303" spans="1:85" x14ac:dyDescent="0.25">
      <c r="A303" t="str">
        <f>+C282</f>
        <v>TOPLAM</v>
      </c>
      <c r="B303" t="s">
        <v>7</v>
      </c>
      <c r="C303" s="2" t="s">
        <v>178</v>
      </c>
      <c r="D303" s="220">
        <f t="shared" ref="D303:D311" si="791">+IFERROR((D23*R23+D79*R79+D135*R135+D191*R191+D247*R247)/(R23+R79+R135+R191+R247),0)</f>
        <v>31.72727272727273</v>
      </c>
      <c r="E303" s="220">
        <f t="shared" ref="E303:E311" si="792">+IFERROR((E23*S23+E79*S79+E135*S135+E191*S191+E247*S247)/(S23+S79+S135+S191+S247),0)</f>
        <v>34.336363636363636</v>
      </c>
      <c r="F303" s="220">
        <f t="shared" ref="F303:F311" si="793">+IFERROR((F23*T23+F79*T79+F135*T135+F191*T191+F247*T247)/(T23+T79+T135+T191+T247),0)</f>
        <v>37.079272727272738</v>
      </c>
      <c r="G303" s="220">
        <f t="shared" ref="G303:G311" si="794">+IFERROR((G23*U23+G79*U79+G135*U135+G191*U191+G247*U247)/(U23+U79+U135+U191+U247),0)</f>
        <v>51.64603921568628</v>
      </c>
      <c r="H303" s="220">
        <f t="shared" ref="H303:H311" si="795">+IFERROR((H23*V23+H79*V79+H135*V135+H191*V191+H247*V247)/(V23+V79+V135+V191+V247),0)</f>
        <v>60.374432653061227</v>
      </c>
      <c r="I303" s="220">
        <f t="shared" ref="I303:I311" si="796">+IFERROR((I23*W23+I79*W79+I135*W135+I191*W191+I247*W247)/(W23+W79+W135+W191+W247),0)</f>
        <v>61.3929945652174</v>
      </c>
      <c r="J303" s="220">
        <f t="shared" ref="J303:J311" si="797">+IFERROR((J23*X23+J79*X79+J135*X135+J191*X191+J247*X247)/(X23+X79+X135+X191+X247),0)</f>
        <v>34.985714285714288</v>
      </c>
      <c r="K303" s="220">
        <f t="shared" ref="K303:K311" si="798">+IFERROR((K23*Y23+K79*Y79+K135*Y135+K191*Y191+K247*Y247)/(Y23+Y79+Y135+Y191+Y247),0)</f>
        <v>22.584897959183674</v>
      </c>
      <c r="L303" s="220">
        <f t="shared" ref="L303:L311" si="799">+IFERROR((L23*Z23+L79*Z79+L135*Z135+L191*Z191+L247*Z247)/(Z23+Z79+Z135+Z191+Z247),0)</f>
        <v>43.678435070163921</v>
      </c>
      <c r="M303" s="220">
        <f t="shared" ref="M303:M311" si="800">+IFERROR((M23*AA23+M79*AA79+M135*AA135+M191*AA191+M247*AA247)/(AA23+AA79+AA135+AA191+AA247),0)</f>
        <v>49.775833671548348</v>
      </c>
      <c r="N303" s="220">
        <f t="shared" ref="N303:N311" si="801">+IFERROR((N23*AB23+N79*AB79+N135*AB135+N191*AB191+N247*AB247)/(AB23+AB79+AB135+AB191+AB247),0)</f>
        <v>50.156640027540398</v>
      </c>
      <c r="O303" s="220">
        <f t="shared" ref="O303:O311" si="802">+IFERROR((O23*AC23+O79*AC79+O135*AC135+O191*AC191+O247*AC247)/(AC23+AC79+AC135+AC191+AC247),0)</f>
        <v>45.327519490781746</v>
      </c>
      <c r="Q303" s="2" t="s">
        <v>178</v>
      </c>
      <c r="R303" s="221">
        <f t="shared" ref="R303:AC303" si="803">+(R23+R79+R135+R191+R247)</f>
        <v>814.51480000000004</v>
      </c>
      <c r="S303" s="221">
        <f t="shared" si="803"/>
        <v>854.7</v>
      </c>
      <c r="T303" s="221">
        <f t="shared" si="803"/>
        <v>812.779</v>
      </c>
      <c r="U303" s="221">
        <f t="shared" si="803"/>
        <v>1002.9150000000001</v>
      </c>
      <c r="V303" s="221">
        <f t="shared" si="803"/>
        <v>931</v>
      </c>
      <c r="W303" s="221">
        <f t="shared" si="803"/>
        <v>786.6</v>
      </c>
      <c r="X303" s="221">
        <f t="shared" si="803"/>
        <v>856.51999999999987</v>
      </c>
      <c r="Y303" s="221">
        <f t="shared" si="803"/>
        <v>856.52</v>
      </c>
      <c r="Z303" s="221">
        <f t="shared" si="803"/>
        <v>837.90000000000009</v>
      </c>
      <c r="AA303" s="221">
        <f t="shared" si="803"/>
        <v>589.00000000000011</v>
      </c>
      <c r="AB303" s="221">
        <f t="shared" si="803"/>
        <v>699.19999999999993</v>
      </c>
      <c r="AC303" s="221">
        <f t="shared" si="803"/>
        <v>608</v>
      </c>
      <c r="AE303" s="2" t="s">
        <v>178</v>
      </c>
      <c r="AF303" s="220">
        <f t="shared" ref="AF303:AQ307" si="804">+D303</f>
        <v>31.72727272727273</v>
      </c>
      <c r="AG303" s="220">
        <f t="shared" si="804"/>
        <v>34.336363636363636</v>
      </c>
      <c r="AH303" s="220">
        <f t="shared" si="804"/>
        <v>37.079272727272738</v>
      </c>
      <c r="AI303" s="220">
        <f t="shared" si="804"/>
        <v>51.64603921568628</v>
      </c>
      <c r="AJ303" s="220">
        <f t="shared" si="804"/>
        <v>60.374432653061227</v>
      </c>
      <c r="AK303" s="220">
        <f t="shared" si="804"/>
        <v>61.3929945652174</v>
      </c>
      <c r="AL303" s="220">
        <f t="shared" si="804"/>
        <v>34.985714285714288</v>
      </c>
      <c r="AM303" s="220">
        <f t="shared" si="804"/>
        <v>22.584897959183674</v>
      </c>
      <c r="AN303" s="220">
        <f t="shared" si="804"/>
        <v>43.678435070163921</v>
      </c>
      <c r="AO303" s="220">
        <f t="shared" si="804"/>
        <v>49.775833671548348</v>
      </c>
      <c r="AP303" s="220">
        <f t="shared" si="804"/>
        <v>50.156640027540398</v>
      </c>
      <c r="AQ303" s="220">
        <f t="shared" si="804"/>
        <v>45.327519490781746</v>
      </c>
      <c r="AS303" s="2" t="s">
        <v>178</v>
      </c>
      <c r="AT303" s="221">
        <f t="shared" ref="AT303:AT307" si="805">+R303</f>
        <v>814.51480000000004</v>
      </c>
      <c r="AU303" s="221">
        <f t="shared" ref="AU303:AU307" si="806">+S303</f>
        <v>854.7</v>
      </c>
      <c r="AV303" s="221">
        <f t="shared" ref="AV303:AV307" si="807">+T303</f>
        <v>812.779</v>
      </c>
      <c r="AW303" s="221">
        <f t="shared" ref="AW303:AW307" si="808">+U303</f>
        <v>1002.9150000000001</v>
      </c>
      <c r="AX303" s="221">
        <f t="shared" ref="AX303:AX307" si="809">+V303</f>
        <v>931</v>
      </c>
      <c r="AY303" s="221">
        <f t="shared" ref="AY303:AY307" si="810">+W303</f>
        <v>786.6</v>
      </c>
      <c r="AZ303" s="221">
        <f t="shared" ref="AZ303:AZ307" si="811">+X303</f>
        <v>856.51999999999987</v>
      </c>
      <c r="BA303" s="221">
        <f t="shared" ref="BA303:BA307" si="812">+Y303</f>
        <v>856.52</v>
      </c>
      <c r="BB303" s="221">
        <f t="shared" ref="BB303:BB307" si="813">+Z303</f>
        <v>837.90000000000009</v>
      </c>
      <c r="BC303" s="221">
        <f t="shared" ref="BC303:BC307" si="814">+AA303</f>
        <v>589.00000000000011</v>
      </c>
      <c r="BD303" s="221">
        <f t="shared" ref="BD303:BD307" si="815">+AB303</f>
        <v>699.19999999999993</v>
      </c>
      <c r="BE303" s="221">
        <f t="shared" ref="BE303:BE307" si="816">+AC303</f>
        <v>608</v>
      </c>
      <c r="BG303" s="2" t="s">
        <v>178</v>
      </c>
      <c r="BH303" s="220">
        <f>+D303</f>
        <v>31.72727272727273</v>
      </c>
      <c r="BI303" s="220">
        <f t="shared" ref="BI303:BI308" si="817">+E303</f>
        <v>34.336363636363636</v>
      </c>
      <c r="BJ303" s="220">
        <f t="shared" ref="BJ303:BJ308" si="818">+F303</f>
        <v>37.079272727272738</v>
      </c>
      <c r="BK303" s="220">
        <f t="shared" ref="BK303:BK308" si="819">+G303</f>
        <v>51.64603921568628</v>
      </c>
      <c r="BL303" s="220">
        <f t="shared" ref="BL303:BL308" si="820">+H303</f>
        <v>60.374432653061227</v>
      </c>
      <c r="BM303" s="220">
        <f t="shared" ref="BM303:BM308" si="821">+I303</f>
        <v>61.3929945652174</v>
      </c>
      <c r="BN303" s="220">
        <f t="shared" ref="BN303:BN308" si="822">+J303</f>
        <v>34.985714285714288</v>
      </c>
      <c r="BO303" s="220">
        <f t="shared" ref="BO303:BO308" si="823">+K303</f>
        <v>22.584897959183674</v>
      </c>
      <c r="BP303" s="220">
        <f t="shared" ref="BP303:BP308" si="824">+L303</f>
        <v>43.678435070163921</v>
      </c>
      <c r="BQ303" s="220">
        <f t="shared" ref="BQ303:BQ308" si="825">+M303</f>
        <v>49.775833671548348</v>
      </c>
      <c r="BR303" s="220">
        <f t="shared" ref="BR303:BR308" si="826">+N303</f>
        <v>50.156640027540398</v>
      </c>
      <c r="BS303" s="220">
        <f t="shared" ref="BS303:BS308" si="827">+O303</f>
        <v>45.327519490781746</v>
      </c>
      <c r="BU303" s="2" t="s">
        <v>178</v>
      </c>
      <c r="BV303" s="221">
        <f>+R303</f>
        <v>814.51480000000004</v>
      </c>
      <c r="BW303" s="221">
        <f t="shared" ref="BW303:BW308" si="828">+S303</f>
        <v>854.7</v>
      </c>
      <c r="BX303" s="221">
        <f t="shared" ref="BX303:BX308" si="829">+T303</f>
        <v>812.779</v>
      </c>
      <c r="BY303" s="221">
        <f t="shared" ref="BY303:BY308" si="830">+U303</f>
        <v>1002.9150000000001</v>
      </c>
      <c r="BZ303" s="221">
        <f t="shared" ref="BZ303:BZ308" si="831">+V303</f>
        <v>931</v>
      </c>
      <c r="CA303" s="221">
        <f t="shared" ref="CA303:CA308" si="832">+W303</f>
        <v>786.6</v>
      </c>
      <c r="CB303" s="221">
        <f t="shared" ref="CB303:CB308" si="833">+X303</f>
        <v>856.51999999999987</v>
      </c>
      <c r="CC303" s="221">
        <f t="shared" ref="CC303:CC308" si="834">+Y303</f>
        <v>856.52</v>
      </c>
      <c r="CD303" s="221">
        <f t="shared" ref="CD303:CD308" si="835">+Z303</f>
        <v>837.90000000000009</v>
      </c>
      <c r="CE303" s="221">
        <f t="shared" ref="CE303:CE308" si="836">+AA303</f>
        <v>589.00000000000011</v>
      </c>
      <c r="CF303" s="221">
        <f t="shared" ref="CF303:CF308" si="837">+AB303</f>
        <v>699.19999999999993</v>
      </c>
      <c r="CG303" s="221">
        <f t="shared" ref="CG303:CG308" si="838">+AC303</f>
        <v>608</v>
      </c>
    </row>
    <row r="304" spans="1:85" x14ac:dyDescent="0.25">
      <c r="A304" t="str">
        <f>+C282</f>
        <v>TOPLAM</v>
      </c>
      <c r="B304" t="s">
        <v>7</v>
      </c>
      <c r="C304" s="2" t="s">
        <v>179</v>
      </c>
      <c r="D304" s="220">
        <f t="shared" si="791"/>
        <v>32.251555555555562</v>
      </c>
      <c r="E304" s="220">
        <f t="shared" si="792"/>
        <v>33.015454545454553</v>
      </c>
      <c r="F304" s="220">
        <f t="shared" si="793"/>
        <v>38.997613636363639</v>
      </c>
      <c r="G304" s="220">
        <f t="shared" si="794"/>
        <v>53.781098039215692</v>
      </c>
      <c r="H304" s="220">
        <f t="shared" si="795"/>
        <v>64.735322448979602</v>
      </c>
      <c r="I304" s="220">
        <f t="shared" si="796"/>
        <v>60.530016304347839</v>
      </c>
      <c r="J304" s="220">
        <f t="shared" si="797"/>
        <v>30.818367346938775</v>
      </c>
      <c r="K304" s="220">
        <f t="shared" si="798"/>
        <v>27.775510204081627</v>
      </c>
      <c r="L304" s="220">
        <f t="shared" si="799"/>
        <v>37.815465059912036</v>
      </c>
      <c r="M304" s="220">
        <f t="shared" si="800"/>
        <v>51.712677455249057</v>
      </c>
      <c r="N304" s="220">
        <f t="shared" si="801"/>
        <v>51.769372505705078</v>
      </c>
      <c r="O304" s="220">
        <f t="shared" si="802"/>
        <v>46.62386910151158</v>
      </c>
      <c r="Q304" s="2" t="s">
        <v>179</v>
      </c>
      <c r="R304" s="221">
        <f t="shared" ref="R304:AC304" si="839">+(R24+R80+R136+R192+R248)</f>
        <v>833.02650000000017</v>
      </c>
      <c r="S304" s="221">
        <f t="shared" si="839"/>
        <v>854.7</v>
      </c>
      <c r="T304" s="221">
        <f t="shared" si="839"/>
        <v>812.77899999999988</v>
      </c>
      <c r="U304" s="221">
        <f t="shared" si="839"/>
        <v>976.52250000000004</v>
      </c>
      <c r="V304" s="221">
        <f t="shared" si="839"/>
        <v>906.5</v>
      </c>
      <c r="W304" s="221">
        <f t="shared" si="839"/>
        <v>765.90000000000009</v>
      </c>
      <c r="X304" s="221">
        <f t="shared" si="839"/>
        <v>856.51999999999987</v>
      </c>
      <c r="Y304" s="221">
        <f t="shared" si="839"/>
        <v>856.5200000000001</v>
      </c>
      <c r="Z304" s="221">
        <f t="shared" si="839"/>
        <v>837.90000000000009</v>
      </c>
      <c r="AA304" s="221">
        <f t="shared" si="839"/>
        <v>589.00000000000011</v>
      </c>
      <c r="AB304" s="221">
        <f t="shared" si="839"/>
        <v>699.19999999999993</v>
      </c>
      <c r="AC304" s="221">
        <f t="shared" si="839"/>
        <v>608</v>
      </c>
      <c r="AE304" s="2" t="s">
        <v>179</v>
      </c>
      <c r="AF304" s="220">
        <f t="shared" si="804"/>
        <v>32.251555555555562</v>
      </c>
      <c r="AG304" s="220">
        <f t="shared" si="804"/>
        <v>33.015454545454553</v>
      </c>
      <c r="AH304" s="220">
        <f t="shared" si="804"/>
        <v>38.997613636363639</v>
      </c>
      <c r="AI304" s="220">
        <f t="shared" si="804"/>
        <v>53.781098039215692</v>
      </c>
      <c r="AJ304" s="220">
        <f t="shared" si="804"/>
        <v>64.735322448979602</v>
      </c>
      <c r="AK304" s="220">
        <f t="shared" si="804"/>
        <v>60.530016304347839</v>
      </c>
      <c r="AL304" s="220">
        <f t="shared" si="804"/>
        <v>30.818367346938775</v>
      </c>
      <c r="AM304" s="220">
        <f t="shared" si="804"/>
        <v>27.775510204081627</v>
      </c>
      <c r="AN304" s="220">
        <f t="shared" si="804"/>
        <v>37.815465059912036</v>
      </c>
      <c r="AO304" s="220">
        <f t="shared" si="804"/>
        <v>51.712677455249057</v>
      </c>
      <c r="AP304" s="220">
        <f t="shared" si="804"/>
        <v>51.769372505705078</v>
      </c>
      <c r="AQ304" s="220">
        <f t="shared" si="804"/>
        <v>46.62386910151158</v>
      </c>
      <c r="AS304" s="2" t="s">
        <v>179</v>
      </c>
      <c r="AT304" s="221">
        <f t="shared" si="805"/>
        <v>833.02650000000017</v>
      </c>
      <c r="AU304" s="221">
        <f t="shared" si="806"/>
        <v>854.7</v>
      </c>
      <c r="AV304" s="221">
        <f t="shared" si="807"/>
        <v>812.77899999999988</v>
      </c>
      <c r="AW304" s="221">
        <f t="shared" si="808"/>
        <v>976.52250000000004</v>
      </c>
      <c r="AX304" s="221">
        <f t="shared" si="809"/>
        <v>906.5</v>
      </c>
      <c r="AY304" s="221">
        <f t="shared" si="810"/>
        <v>765.90000000000009</v>
      </c>
      <c r="AZ304" s="221">
        <f t="shared" si="811"/>
        <v>856.51999999999987</v>
      </c>
      <c r="BA304" s="221">
        <f t="shared" si="812"/>
        <v>856.5200000000001</v>
      </c>
      <c r="BB304" s="221">
        <f t="shared" si="813"/>
        <v>837.90000000000009</v>
      </c>
      <c r="BC304" s="221">
        <f t="shared" si="814"/>
        <v>589.00000000000011</v>
      </c>
      <c r="BD304" s="221">
        <f t="shared" si="815"/>
        <v>699.19999999999993</v>
      </c>
      <c r="BE304" s="221">
        <f t="shared" si="816"/>
        <v>608</v>
      </c>
      <c r="BG304" s="2" t="s">
        <v>179</v>
      </c>
      <c r="BH304" s="220">
        <f t="shared" ref="BH304:BH308" si="840">+D304</f>
        <v>32.251555555555562</v>
      </c>
      <c r="BI304" s="220">
        <f t="shared" si="817"/>
        <v>33.015454545454553</v>
      </c>
      <c r="BJ304" s="220">
        <f t="shared" si="818"/>
        <v>38.997613636363639</v>
      </c>
      <c r="BK304" s="220">
        <f t="shared" si="819"/>
        <v>53.781098039215692</v>
      </c>
      <c r="BL304" s="220">
        <f t="shared" si="820"/>
        <v>64.735322448979602</v>
      </c>
      <c r="BM304" s="220">
        <f t="shared" si="821"/>
        <v>60.530016304347839</v>
      </c>
      <c r="BN304" s="220">
        <f t="shared" si="822"/>
        <v>30.818367346938775</v>
      </c>
      <c r="BO304" s="220">
        <f t="shared" si="823"/>
        <v>27.775510204081627</v>
      </c>
      <c r="BP304" s="220">
        <f t="shared" si="824"/>
        <v>37.815465059912036</v>
      </c>
      <c r="BQ304" s="220">
        <f t="shared" si="825"/>
        <v>51.712677455249057</v>
      </c>
      <c r="BR304" s="220">
        <f t="shared" si="826"/>
        <v>51.769372505705078</v>
      </c>
      <c r="BS304" s="220">
        <f t="shared" si="827"/>
        <v>46.62386910151158</v>
      </c>
      <c r="BU304" s="2" t="s">
        <v>179</v>
      </c>
      <c r="BV304" s="221">
        <f t="shared" ref="BV304:BV308" si="841">+R304</f>
        <v>833.02650000000017</v>
      </c>
      <c r="BW304" s="221">
        <f t="shared" si="828"/>
        <v>854.7</v>
      </c>
      <c r="BX304" s="221">
        <f t="shared" si="829"/>
        <v>812.77899999999988</v>
      </c>
      <c r="BY304" s="221">
        <f t="shared" si="830"/>
        <v>976.52250000000004</v>
      </c>
      <c r="BZ304" s="221">
        <f t="shared" si="831"/>
        <v>906.5</v>
      </c>
      <c r="CA304" s="221">
        <f t="shared" si="832"/>
        <v>765.90000000000009</v>
      </c>
      <c r="CB304" s="221">
        <f t="shared" si="833"/>
        <v>856.51999999999987</v>
      </c>
      <c r="CC304" s="221">
        <f t="shared" si="834"/>
        <v>856.5200000000001</v>
      </c>
      <c r="CD304" s="221">
        <f t="shared" si="835"/>
        <v>837.90000000000009</v>
      </c>
      <c r="CE304" s="221">
        <f t="shared" si="836"/>
        <v>589.00000000000011</v>
      </c>
      <c r="CF304" s="221">
        <f t="shared" si="837"/>
        <v>699.19999999999993</v>
      </c>
      <c r="CG304" s="221">
        <f t="shared" si="838"/>
        <v>608</v>
      </c>
    </row>
    <row r="305" spans="1:85" x14ac:dyDescent="0.25">
      <c r="A305" t="str">
        <f>+C282</f>
        <v>TOPLAM</v>
      </c>
      <c r="B305" t="s">
        <v>7</v>
      </c>
      <c r="C305" s="2" t="s">
        <v>180</v>
      </c>
      <c r="D305" s="220">
        <f t="shared" si="791"/>
        <v>27.95</v>
      </c>
      <c r="E305" s="220">
        <f t="shared" si="792"/>
        <v>28.572727272727281</v>
      </c>
      <c r="F305" s="220">
        <f t="shared" si="793"/>
        <v>31.519090909090913</v>
      </c>
      <c r="G305" s="220">
        <f t="shared" si="794"/>
        <v>42.300784313725487</v>
      </c>
      <c r="H305" s="220">
        <f t="shared" si="795"/>
        <v>48.102367346938777</v>
      </c>
      <c r="I305" s="220">
        <f t="shared" si="796"/>
        <v>45.412195652173907</v>
      </c>
      <c r="J305" s="220">
        <f t="shared" si="797"/>
        <v>34.296163265306127</v>
      </c>
      <c r="K305" s="220">
        <f t="shared" si="798"/>
        <v>32.12244897959183</v>
      </c>
      <c r="L305" s="220">
        <f t="shared" si="799"/>
        <v>36.45994715402518</v>
      </c>
      <c r="M305" s="220">
        <f t="shared" si="800"/>
        <v>46.15559063020649</v>
      </c>
      <c r="N305" s="220">
        <f t="shared" si="801"/>
        <v>44.400210096139311</v>
      </c>
      <c r="O305" s="220">
        <f t="shared" si="802"/>
        <v>39.705652827177616</v>
      </c>
      <c r="Q305" s="2" t="s">
        <v>180</v>
      </c>
      <c r="R305" s="221">
        <f t="shared" ref="R305:AC305" si="842">+(R25+R81+R137+R193+R249)</f>
        <v>385.82280000000003</v>
      </c>
      <c r="S305" s="221">
        <f t="shared" si="842"/>
        <v>531.29999999999995</v>
      </c>
      <c r="T305" s="221">
        <f t="shared" si="842"/>
        <v>505.24099999999999</v>
      </c>
      <c r="U305" s="221">
        <f t="shared" si="842"/>
        <v>527.85</v>
      </c>
      <c r="V305" s="221">
        <f t="shared" si="842"/>
        <v>490</v>
      </c>
      <c r="W305" s="221">
        <f t="shared" si="842"/>
        <v>414</v>
      </c>
      <c r="X305" s="221">
        <f t="shared" si="842"/>
        <v>405.71999999999997</v>
      </c>
      <c r="Y305" s="221">
        <f t="shared" si="842"/>
        <v>405.72</v>
      </c>
      <c r="Z305" s="221">
        <f t="shared" si="842"/>
        <v>396.90000000000003</v>
      </c>
      <c r="AA305" s="221">
        <f t="shared" si="842"/>
        <v>279</v>
      </c>
      <c r="AB305" s="221">
        <f t="shared" si="842"/>
        <v>331.2</v>
      </c>
      <c r="AC305" s="221">
        <f t="shared" si="842"/>
        <v>287.99999999999994</v>
      </c>
      <c r="AE305" s="2" t="s">
        <v>180</v>
      </c>
      <c r="AF305" s="220">
        <f t="shared" si="804"/>
        <v>27.95</v>
      </c>
      <c r="AG305" s="220">
        <f t="shared" si="804"/>
        <v>28.572727272727281</v>
      </c>
      <c r="AH305" s="220">
        <f t="shared" si="804"/>
        <v>31.519090909090913</v>
      </c>
      <c r="AI305" s="220">
        <f t="shared" si="804"/>
        <v>42.300784313725487</v>
      </c>
      <c r="AJ305" s="220">
        <f t="shared" si="804"/>
        <v>48.102367346938777</v>
      </c>
      <c r="AK305" s="220">
        <f t="shared" si="804"/>
        <v>45.412195652173907</v>
      </c>
      <c r="AL305" s="220">
        <f t="shared" si="804"/>
        <v>34.296163265306127</v>
      </c>
      <c r="AM305" s="220">
        <f t="shared" si="804"/>
        <v>32.12244897959183</v>
      </c>
      <c r="AN305" s="220">
        <f t="shared" si="804"/>
        <v>36.45994715402518</v>
      </c>
      <c r="AO305" s="220">
        <f t="shared" si="804"/>
        <v>46.15559063020649</v>
      </c>
      <c r="AP305" s="220">
        <f t="shared" si="804"/>
        <v>44.400210096139311</v>
      </c>
      <c r="AQ305" s="220">
        <f t="shared" si="804"/>
        <v>39.705652827177616</v>
      </c>
      <c r="AS305" s="2" t="s">
        <v>180</v>
      </c>
      <c r="AT305" s="221">
        <f t="shared" si="805"/>
        <v>385.82280000000003</v>
      </c>
      <c r="AU305" s="221">
        <f t="shared" si="806"/>
        <v>531.29999999999995</v>
      </c>
      <c r="AV305" s="221">
        <f t="shared" si="807"/>
        <v>505.24099999999999</v>
      </c>
      <c r="AW305" s="221">
        <f t="shared" si="808"/>
        <v>527.85</v>
      </c>
      <c r="AX305" s="221">
        <f t="shared" si="809"/>
        <v>490</v>
      </c>
      <c r="AY305" s="221">
        <f t="shared" si="810"/>
        <v>414</v>
      </c>
      <c r="AZ305" s="221">
        <f t="shared" si="811"/>
        <v>405.71999999999997</v>
      </c>
      <c r="BA305" s="221">
        <f t="shared" si="812"/>
        <v>405.72</v>
      </c>
      <c r="BB305" s="221">
        <f t="shared" si="813"/>
        <v>396.90000000000003</v>
      </c>
      <c r="BC305" s="221">
        <f t="shared" si="814"/>
        <v>279</v>
      </c>
      <c r="BD305" s="221">
        <f t="shared" si="815"/>
        <v>331.2</v>
      </c>
      <c r="BE305" s="221">
        <f t="shared" si="816"/>
        <v>287.99999999999994</v>
      </c>
      <c r="BG305" s="2" t="s">
        <v>180</v>
      </c>
      <c r="BH305" s="220">
        <f t="shared" si="840"/>
        <v>27.95</v>
      </c>
      <c r="BI305" s="220">
        <f t="shared" si="817"/>
        <v>28.572727272727281</v>
      </c>
      <c r="BJ305" s="220">
        <f t="shared" si="818"/>
        <v>31.519090909090913</v>
      </c>
      <c r="BK305" s="220">
        <f t="shared" si="819"/>
        <v>42.300784313725487</v>
      </c>
      <c r="BL305" s="220">
        <f t="shared" si="820"/>
        <v>48.102367346938777</v>
      </c>
      <c r="BM305" s="220">
        <f t="shared" si="821"/>
        <v>45.412195652173907</v>
      </c>
      <c r="BN305" s="220">
        <f t="shared" si="822"/>
        <v>34.296163265306127</v>
      </c>
      <c r="BO305" s="220">
        <f t="shared" si="823"/>
        <v>32.12244897959183</v>
      </c>
      <c r="BP305" s="220">
        <f t="shared" si="824"/>
        <v>36.45994715402518</v>
      </c>
      <c r="BQ305" s="220">
        <f t="shared" si="825"/>
        <v>46.15559063020649</v>
      </c>
      <c r="BR305" s="220">
        <f t="shared" si="826"/>
        <v>44.400210096139311</v>
      </c>
      <c r="BS305" s="220">
        <f t="shared" si="827"/>
        <v>39.705652827177616</v>
      </c>
      <c r="BU305" s="2" t="s">
        <v>180</v>
      </c>
      <c r="BV305" s="221">
        <f t="shared" si="841"/>
        <v>385.82280000000003</v>
      </c>
      <c r="BW305" s="221">
        <f t="shared" si="828"/>
        <v>531.29999999999995</v>
      </c>
      <c r="BX305" s="221">
        <f t="shared" si="829"/>
        <v>505.24099999999999</v>
      </c>
      <c r="BY305" s="221">
        <f t="shared" si="830"/>
        <v>527.85</v>
      </c>
      <c r="BZ305" s="221">
        <f t="shared" si="831"/>
        <v>490</v>
      </c>
      <c r="CA305" s="221">
        <f t="shared" si="832"/>
        <v>414</v>
      </c>
      <c r="CB305" s="221">
        <f t="shared" si="833"/>
        <v>405.71999999999997</v>
      </c>
      <c r="CC305" s="221">
        <f t="shared" si="834"/>
        <v>405.72</v>
      </c>
      <c r="CD305" s="221">
        <f t="shared" si="835"/>
        <v>396.90000000000003</v>
      </c>
      <c r="CE305" s="221">
        <f t="shared" si="836"/>
        <v>279</v>
      </c>
      <c r="CF305" s="221">
        <f t="shared" si="837"/>
        <v>331.2</v>
      </c>
      <c r="CG305" s="221">
        <f t="shared" si="838"/>
        <v>287.99999999999994</v>
      </c>
    </row>
    <row r="306" spans="1:85" x14ac:dyDescent="0.25">
      <c r="A306" t="str">
        <f>+C282</f>
        <v>TOPLAM</v>
      </c>
      <c r="B306" t="s">
        <v>7</v>
      </c>
      <c r="C306" s="2" t="s">
        <v>181</v>
      </c>
      <c r="D306" s="220">
        <f t="shared" si="791"/>
        <v>35.475222222222229</v>
      </c>
      <c r="E306" s="220">
        <f t="shared" si="792"/>
        <v>36.736263636363638</v>
      </c>
      <c r="F306" s="220">
        <f t="shared" si="793"/>
        <v>38.57480681818182</v>
      </c>
      <c r="G306" s="220">
        <f t="shared" si="794"/>
        <v>54.078901960784314</v>
      </c>
      <c r="H306" s="220">
        <f t="shared" si="795"/>
        <v>62.481246938775527</v>
      </c>
      <c r="I306" s="220">
        <f t="shared" si="796"/>
        <v>57.381308695652173</v>
      </c>
      <c r="J306" s="220">
        <f t="shared" si="797"/>
        <v>41.140408163265313</v>
      </c>
      <c r="K306" s="220">
        <f t="shared" si="798"/>
        <v>35.632653061224495</v>
      </c>
      <c r="L306" s="220">
        <f t="shared" si="799"/>
        <v>45.0546725983165</v>
      </c>
      <c r="M306" s="220">
        <f t="shared" si="800"/>
        <v>50.062756384244672</v>
      </c>
      <c r="N306" s="220">
        <f t="shared" si="801"/>
        <v>49.945674317368265</v>
      </c>
      <c r="O306" s="220">
        <f t="shared" si="802"/>
        <v>45.509493979883487</v>
      </c>
      <c r="Q306" s="2" t="s">
        <v>181</v>
      </c>
      <c r="R306" s="221">
        <f t="shared" ref="R306:AC306" si="843">+(R26+R82+R138+R194+R250)</f>
        <v>833.02650000000017</v>
      </c>
      <c r="S306" s="221">
        <f t="shared" si="843"/>
        <v>854.7</v>
      </c>
      <c r="T306" s="221">
        <f t="shared" si="843"/>
        <v>812.779</v>
      </c>
      <c r="U306" s="221">
        <f t="shared" si="843"/>
        <v>976.52250000000004</v>
      </c>
      <c r="V306" s="221">
        <f t="shared" si="843"/>
        <v>906.5</v>
      </c>
      <c r="W306" s="221">
        <f t="shared" si="843"/>
        <v>765.90000000000009</v>
      </c>
      <c r="X306" s="221">
        <f t="shared" si="843"/>
        <v>856.51999999999987</v>
      </c>
      <c r="Y306" s="221">
        <f t="shared" si="843"/>
        <v>856.52</v>
      </c>
      <c r="Z306" s="221">
        <f t="shared" si="843"/>
        <v>837.90000000000009</v>
      </c>
      <c r="AA306" s="221">
        <f t="shared" si="843"/>
        <v>589.00000000000011</v>
      </c>
      <c r="AB306" s="221">
        <f t="shared" si="843"/>
        <v>699.19999999999993</v>
      </c>
      <c r="AC306" s="221">
        <f t="shared" si="843"/>
        <v>608</v>
      </c>
      <c r="AE306" s="2" t="s">
        <v>181</v>
      </c>
      <c r="AF306" s="220">
        <f t="shared" si="804"/>
        <v>35.475222222222229</v>
      </c>
      <c r="AG306" s="220">
        <f t="shared" si="804"/>
        <v>36.736263636363638</v>
      </c>
      <c r="AH306" s="220">
        <f t="shared" si="804"/>
        <v>38.57480681818182</v>
      </c>
      <c r="AI306" s="220">
        <f t="shared" si="804"/>
        <v>54.078901960784314</v>
      </c>
      <c r="AJ306" s="220">
        <f t="shared" si="804"/>
        <v>62.481246938775527</v>
      </c>
      <c r="AK306" s="220">
        <f t="shared" si="804"/>
        <v>57.381308695652173</v>
      </c>
      <c r="AL306" s="220">
        <f t="shared" si="804"/>
        <v>41.140408163265313</v>
      </c>
      <c r="AM306" s="220">
        <f t="shared" si="804"/>
        <v>35.632653061224495</v>
      </c>
      <c r="AN306" s="220">
        <f t="shared" si="804"/>
        <v>45.0546725983165</v>
      </c>
      <c r="AO306" s="220">
        <f t="shared" si="804"/>
        <v>50.062756384244672</v>
      </c>
      <c r="AP306" s="220">
        <f t="shared" si="804"/>
        <v>49.945674317368265</v>
      </c>
      <c r="AQ306" s="220">
        <f t="shared" si="804"/>
        <v>45.509493979883487</v>
      </c>
      <c r="AS306" s="2" t="s">
        <v>181</v>
      </c>
      <c r="AT306" s="221">
        <f t="shared" si="805"/>
        <v>833.02650000000017</v>
      </c>
      <c r="AU306" s="221">
        <f t="shared" si="806"/>
        <v>854.7</v>
      </c>
      <c r="AV306" s="221">
        <f t="shared" si="807"/>
        <v>812.779</v>
      </c>
      <c r="AW306" s="221">
        <f t="shared" si="808"/>
        <v>976.52250000000004</v>
      </c>
      <c r="AX306" s="221">
        <f t="shared" si="809"/>
        <v>906.5</v>
      </c>
      <c r="AY306" s="221">
        <f t="shared" si="810"/>
        <v>765.90000000000009</v>
      </c>
      <c r="AZ306" s="221">
        <f t="shared" si="811"/>
        <v>856.51999999999987</v>
      </c>
      <c r="BA306" s="221">
        <f t="shared" si="812"/>
        <v>856.52</v>
      </c>
      <c r="BB306" s="221">
        <f t="shared" si="813"/>
        <v>837.90000000000009</v>
      </c>
      <c r="BC306" s="221">
        <f t="shared" si="814"/>
        <v>589.00000000000011</v>
      </c>
      <c r="BD306" s="221">
        <f t="shared" si="815"/>
        <v>699.19999999999993</v>
      </c>
      <c r="BE306" s="221">
        <f t="shared" si="816"/>
        <v>608</v>
      </c>
      <c r="BG306" s="2" t="s">
        <v>181</v>
      </c>
      <c r="BH306" s="220">
        <f t="shared" si="840"/>
        <v>35.475222222222229</v>
      </c>
      <c r="BI306" s="220">
        <f t="shared" si="817"/>
        <v>36.736263636363638</v>
      </c>
      <c r="BJ306" s="220">
        <f t="shared" si="818"/>
        <v>38.57480681818182</v>
      </c>
      <c r="BK306" s="220">
        <f t="shared" si="819"/>
        <v>54.078901960784314</v>
      </c>
      <c r="BL306" s="220">
        <f t="shared" si="820"/>
        <v>62.481246938775527</v>
      </c>
      <c r="BM306" s="220">
        <f t="shared" si="821"/>
        <v>57.381308695652173</v>
      </c>
      <c r="BN306" s="220">
        <f t="shared" si="822"/>
        <v>41.140408163265313</v>
      </c>
      <c r="BO306" s="220">
        <f t="shared" si="823"/>
        <v>35.632653061224495</v>
      </c>
      <c r="BP306" s="220">
        <f t="shared" si="824"/>
        <v>45.0546725983165</v>
      </c>
      <c r="BQ306" s="220">
        <f t="shared" si="825"/>
        <v>50.062756384244672</v>
      </c>
      <c r="BR306" s="220">
        <f t="shared" si="826"/>
        <v>49.945674317368265</v>
      </c>
      <c r="BS306" s="220">
        <f t="shared" si="827"/>
        <v>45.509493979883487</v>
      </c>
      <c r="BU306" s="2" t="s">
        <v>181</v>
      </c>
      <c r="BV306" s="221">
        <f t="shared" si="841"/>
        <v>833.02650000000017</v>
      </c>
      <c r="BW306" s="221">
        <f t="shared" si="828"/>
        <v>854.7</v>
      </c>
      <c r="BX306" s="221">
        <f t="shared" si="829"/>
        <v>812.779</v>
      </c>
      <c r="BY306" s="221">
        <f t="shared" si="830"/>
        <v>976.52250000000004</v>
      </c>
      <c r="BZ306" s="221">
        <f t="shared" si="831"/>
        <v>906.5</v>
      </c>
      <c r="CA306" s="221">
        <f t="shared" si="832"/>
        <v>765.90000000000009</v>
      </c>
      <c r="CB306" s="221">
        <f t="shared" si="833"/>
        <v>856.51999999999987</v>
      </c>
      <c r="CC306" s="221">
        <f t="shared" si="834"/>
        <v>856.52</v>
      </c>
      <c r="CD306" s="221">
        <f t="shared" si="835"/>
        <v>837.90000000000009</v>
      </c>
      <c r="CE306" s="221">
        <f t="shared" si="836"/>
        <v>589.00000000000011</v>
      </c>
      <c r="CF306" s="221">
        <f t="shared" si="837"/>
        <v>699.19999999999993</v>
      </c>
      <c r="CG306" s="221">
        <f t="shared" si="838"/>
        <v>608</v>
      </c>
    </row>
    <row r="307" spans="1:85" x14ac:dyDescent="0.25">
      <c r="A307" t="str">
        <f>+C282</f>
        <v>TOPLAM</v>
      </c>
      <c r="B307" t="s">
        <v>7</v>
      </c>
      <c r="C307" s="2" t="s">
        <v>182</v>
      </c>
      <c r="D307" s="220">
        <f t="shared" si="791"/>
        <v>22.367675889097011</v>
      </c>
      <c r="E307" s="220">
        <f t="shared" si="792"/>
        <v>22.670560000000002</v>
      </c>
      <c r="F307" s="220">
        <f t="shared" si="793"/>
        <v>25.446181818181824</v>
      </c>
      <c r="G307" s="220">
        <f t="shared" si="794"/>
        <v>35.302274509803922</v>
      </c>
      <c r="H307" s="220">
        <f t="shared" si="795"/>
        <v>42.36674285714286</v>
      </c>
      <c r="I307" s="220">
        <f t="shared" si="796"/>
        <v>38.583967391304348</v>
      </c>
      <c r="J307" s="220">
        <f t="shared" si="797"/>
        <v>23.497110204081636</v>
      </c>
      <c r="K307" s="220">
        <f t="shared" si="798"/>
        <v>20.915306122448985</v>
      </c>
      <c r="L307" s="220">
        <f t="shared" si="799"/>
        <v>29.795919100473924</v>
      </c>
      <c r="M307" s="220">
        <f t="shared" si="800"/>
        <v>33.930689884414129</v>
      </c>
      <c r="N307" s="220">
        <f t="shared" si="801"/>
        <v>36.071486470811259</v>
      </c>
      <c r="O307" s="220">
        <f t="shared" si="802"/>
        <v>29.704980166823713</v>
      </c>
      <c r="Q307" s="2" t="s">
        <v>182</v>
      </c>
      <c r="R307" s="221">
        <f t="shared" ref="R307:AC307" si="844">+(R27+R83+R139+R195+R251)</f>
        <v>814.51480000000015</v>
      </c>
      <c r="S307" s="221">
        <f t="shared" si="844"/>
        <v>831.59999999999991</v>
      </c>
      <c r="T307" s="221">
        <f t="shared" si="844"/>
        <v>790.8119999999999</v>
      </c>
      <c r="U307" s="221">
        <f t="shared" si="844"/>
        <v>1002.915</v>
      </c>
      <c r="V307" s="221">
        <f t="shared" si="844"/>
        <v>931</v>
      </c>
      <c r="W307" s="221">
        <f t="shared" si="844"/>
        <v>786.6</v>
      </c>
      <c r="X307" s="221">
        <f t="shared" si="844"/>
        <v>856.51999999999987</v>
      </c>
      <c r="Y307" s="221">
        <f t="shared" si="844"/>
        <v>856.52</v>
      </c>
      <c r="Z307" s="221">
        <f t="shared" si="844"/>
        <v>837.90000000000009</v>
      </c>
      <c r="AA307" s="221">
        <f t="shared" si="844"/>
        <v>589.00000000000011</v>
      </c>
      <c r="AB307" s="221">
        <f t="shared" si="844"/>
        <v>699.19999999999993</v>
      </c>
      <c r="AC307" s="221">
        <f t="shared" si="844"/>
        <v>608</v>
      </c>
      <c r="AE307" s="2" t="s">
        <v>182</v>
      </c>
      <c r="AF307" s="220">
        <f t="shared" si="804"/>
        <v>22.367675889097011</v>
      </c>
      <c r="AG307" s="220">
        <f t="shared" si="804"/>
        <v>22.670560000000002</v>
      </c>
      <c r="AH307" s="220">
        <f t="shared" si="804"/>
        <v>25.446181818181824</v>
      </c>
      <c r="AI307" s="220">
        <f t="shared" si="804"/>
        <v>35.302274509803922</v>
      </c>
      <c r="AJ307" s="220">
        <f t="shared" si="804"/>
        <v>42.36674285714286</v>
      </c>
      <c r="AK307" s="220">
        <f t="shared" si="804"/>
        <v>38.583967391304348</v>
      </c>
      <c r="AL307" s="220">
        <f t="shared" si="804"/>
        <v>23.497110204081636</v>
      </c>
      <c r="AM307" s="220">
        <f t="shared" si="804"/>
        <v>20.915306122448985</v>
      </c>
      <c r="AN307" s="220">
        <f t="shared" si="804"/>
        <v>29.795919100473924</v>
      </c>
      <c r="AO307" s="220">
        <f t="shared" si="804"/>
        <v>33.930689884414129</v>
      </c>
      <c r="AP307" s="220">
        <f t="shared" si="804"/>
        <v>36.071486470811259</v>
      </c>
      <c r="AQ307" s="220">
        <f t="shared" si="804"/>
        <v>29.704980166823713</v>
      </c>
      <c r="AS307" s="2" t="s">
        <v>182</v>
      </c>
      <c r="AT307" s="221">
        <f t="shared" si="805"/>
        <v>814.51480000000015</v>
      </c>
      <c r="AU307" s="221">
        <f t="shared" si="806"/>
        <v>831.59999999999991</v>
      </c>
      <c r="AV307" s="221">
        <f t="shared" si="807"/>
        <v>790.8119999999999</v>
      </c>
      <c r="AW307" s="221">
        <f t="shared" si="808"/>
        <v>1002.915</v>
      </c>
      <c r="AX307" s="221">
        <f t="shared" si="809"/>
        <v>931</v>
      </c>
      <c r="AY307" s="221">
        <f t="shared" si="810"/>
        <v>786.6</v>
      </c>
      <c r="AZ307" s="221">
        <f t="shared" si="811"/>
        <v>856.51999999999987</v>
      </c>
      <c r="BA307" s="221">
        <f t="shared" si="812"/>
        <v>856.52</v>
      </c>
      <c r="BB307" s="221">
        <f t="shared" si="813"/>
        <v>837.90000000000009</v>
      </c>
      <c r="BC307" s="221">
        <f t="shared" si="814"/>
        <v>589.00000000000011</v>
      </c>
      <c r="BD307" s="221">
        <f t="shared" si="815"/>
        <v>699.19999999999993</v>
      </c>
      <c r="BE307" s="221">
        <f t="shared" si="816"/>
        <v>608</v>
      </c>
      <c r="BG307" s="2" t="s">
        <v>182</v>
      </c>
      <c r="BH307" s="220">
        <f t="shared" si="840"/>
        <v>22.367675889097011</v>
      </c>
      <c r="BI307" s="220">
        <f t="shared" si="817"/>
        <v>22.670560000000002</v>
      </c>
      <c r="BJ307" s="220">
        <f t="shared" si="818"/>
        <v>25.446181818181824</v>
      </c>
      <c r="BK307" s="220">
        <f t="shared" si="819"/>
        <v>35.302274509803922</v>
      </c>
      <c r="BL307" s="220">
        <f t="shared" si="820"/>
        <v>42.36674285714286</v>
      </c>
      <c r="BM307" s="220">
        <f t="shared" si="821"/>
        <v>38.583967391304348</v>
      </c>
      <c r="BN307" s="220">
        <f t="shared" si="822"/>
        <v>23.497110204081636</v>
      </c>
      <c r="BO307" s="220">
        <f t="shared" si="823"/>
        <v>20.915306122448985</v>
      </c>
      <c r="BP307" s="220">
        <f t="shared" si="824"/>
        <v>29.795919100473924</v>
      </c>
      <c r="BQ307" s="220">
        <f t="shared" si="825"/>
        <v>33.930689884414129</v>
      </c>
      <c r="BR307" s="220">
        <f t="shared" si="826"/>
        <v>36.071486470811259</v>
      </c>
      <c r="BS307" s="220">
        <f t="shared" si="827"/>
        <v>29.704980166823713</v>
      </c>
      <c r="BU307" s="2" t="s">
        <v>182</v>
      </c>
      <c r="BV307" s="221">
        <f t="shared" si="841"/>
        <v>814.51480000000015</v>
      </c>
      <c r="BW307" s="221">
        <f t="shared" si="828"/>
        <v>831.59999999999991</v>
      </c>
      <c r="BX307" s="221">
        <f t="shared" si="829"/>
        <v>790.8119999999999</v>
      </c>
      <c r="BY307" s="221">
        <f t="shared" si="830"/>
        <v>1002.915</v>
      </c>
      <c r="BZ307" s="221">
        <f t="shared" si="831"/>
        <v>931</v>
      </c>
      <c r="CA307" s="221">
        <f t="shared" si="832"/>
        <v>786.6</v>
      </c>
      <c r="CB307" s="221">
        <f t="shared" si="833"/>
        <v>856.51999999999987</v>
      </c>
      <c r="CC307" s="221">
        <f t="shared" si="834"/>
        <v>856.52</v>
      </c>
      <c r="CD307" s="221">
        <f t="shared" si="835"/>
        <v>837.90000000000009</v>
      </c>
      <c r="CE307" s="221">
        <f t="shared" si="836"/>
        <v>589.00000000000011</v>
      </c>
      <c r="CF307" s="221">
        <f t="shared" si="837"/>
        <v>699.19999999999993</v>
      </c>
      <c r="CG307" s="221">
        <f t="shared" si="838"/>
        <v>608</v>
      </c>
    </row>
    <row r="308" spans="1:85" x14ac:dyDescent="0.25">
      <c r="A308" t="str">
        <f>+C282</f>
        <v>TOPLAM</v>
      </c>
      <c r="B308" t="s">
        <v>7</v>
      </c>
      <c r="C308" s="2" t="s">
        <v>183</v>
      </c>
      <c r="D308" s="220">
        <f t="shared" si="791"/>
        <v>0</v>
      </c>
      <c r="E308" s="220">
        <f t="shared" si="792"/>
        <v>22.857142857142858</v>
      </c>
      <c r="F308" s="220">
        <f t="shared" si="793"/>
        <v>26.18181818181818</v>
      </c>
      <c r="G308" s="220">
        <f t="shared" si="794"/>
        <v>34.656203921568626</v>
      </c>
      <c r="H308" s="220">
        <f t="shared" si="795"/>
        <v>39.667546938775516</v>
      </c>
      <c r="I308" s="220">
        <f t="shared" si="796"/>
        <v>38.741443478260869</v>
      </c>
      <c r="J308" s="220">
        <f t="shared" si="797"/>
        <v>20.979591836734695</v>
      </c>
      <c r="K308" s="220">
        <f t="shared" si="798"/>
        <v>23.285714285714285</v>
      </c>
      <c r="L308" s="220">
        <f t="shared" si="799"/>
        <v>26.116537169287906</v>
      </c>
      <c r="M308" s="220">
        <f t="shared" si="800"/>
        <v>37.3260839623197</v>
      </c>
      <c r="N308" s="220">
        <f t="shared" si="801"/>
        <v>39.439376060392121</v>
      </c>
      <c r="O308" s="220">
        <f t="shared" si="802"/>
        <v>29.36290457152451</v>
      </c>
      <c r="Q308" s="2" t="s">
        <v>183</v>
      </c>
      <c r="R308" s="221">
        <f t="shared" ref="R308:AC308" si="845">+(R28+R84+R140+R196+R252)</f>
        <v>0</v>
      </c>
      <c r="S308" s="221">
        <f t="shared" si="845"/>
        <v>110.25</v>
      </c>
      <c r="T308" s="221">
        <f t="shared" si="845"/>
        <v>65.900999999999996</v>
      </c>
      <c r="U308" s="221">
        <f t="shared" si="845"/>
        <v>79.177500000000009</v>
      </c>
      <c r="V308" s="221">
        <f t="shared" si="845"/>
        <v>73.5</v>
      </c>
      <c r="W308" s="221">
        <f t="shared" si="845"/>
        <v>62.1</v>
      </c>
      <c r="X308" s="221">
        <f t="shared" si="845"/>
        <v>67.62</v>
      </c>
      <c r="Y308" s="221">
        <f t="shared" si="845"/>
        <v>67.62</v>
      </c>
      <c r="Z308" s="221">
        <f t="shared" si="845"/>
        <v>66.150000000000006</v>
      </c>
      <c r="AA308" s="221">
        <f t="shared" si="845"/>
        <v>46.5</v>
      </c>
      <c r="AB308" s="221">
        <f t="shared" si="845"/>
        <v>55.199999999999996</v>
      </c>
      <c r="AC308" s="221">
        <f t="shared" si="845"/>
        <v>48</v>
      </c>
      <c r="AE308" s="2" t="s">
        <v>183</v>
      </c>
      <c r="AF308" s="220"/>
      <c r="AG308" s="220"/>
      <c r="AH308" s="220"/>
      <c r="AI308" s="220"/>
      <c r="AJ308" s="220"/>
      <c r="AK308" s="220"/>
      <c r="AL308" s="220"/>
      <c r="AM308" s="220"/>
      <c r="AN308" s="220"/>
      <c r="AO308" s="220"/>
      <c r="AP308" s="220"/>
      <c r="AQ308" s="220"/>
      <c r="AS308" s="2" t="s">
        <v>183</v>
      </c>
      <c r="AT308" s="221"/>
      <c r="AU308" s="221"/>
      <c r="AV308" s="221"/>
      <c r="AW308" s="221"/>
      <c r="AX308" s="221"/>
      <c r="AY308" s="221"/>
      <c r="AZ308" s="221"/>
      <c r="BA308" s="221"/>
      <c r="BB308" s="221"/>
      <c r="BC308" s="221"/>
      <c r="BD308" s="221"/>
      <c r="BE308" s="221"/>
      <c r="BG308" s="2" t="s">
        <v>183</v>
      </c>
      <c r="BH308" s="220">
        <f t="shared" si="840"/>
        <v>0</v>
      </c>
      <c r="BI308" s="220">
        <f t="shared" si="817"/>
        <v>22.857142857142858</v>
      </c>
      <c r="BJ308" s="220">
        <f t="shared" si="818"/>
        <v>26.18181818181818</v>
      </c>
      <c r="BK308" s="220">
        <f t="shared" si="819"/>
        <v>34.656203921568626</v>
      </c>
      <c r="BL308" s="220">
        <f t="shared" si="820"/>
        <v>39.667546938775516</v>
      </c>
      <c r="BM308" s="220">
        <f t="shared" si="821"/>
        <v>38.741443478260869</v>
      </c>
      <c r="BN308" s="220">
        <f t="shared" si="822"/>
        <v>20.979591836734695</v>
      </c>
      <c r="BO308" s="220">
        <f t="shared" si="823"/>
        <v>23.285714285714285</v>
      </c>
      <c r="BP308" s="220">
        <f t="shared" si="824"/>
        <v>26.116537169287906</v>
      </c>
      <c r="BQ308" s="220">
        <f t="shared" si="825"/>
        <v>37.3260839623197</v>
      </c>
      <c r="BR308" s="220">
        <f t="shared" si="826"/>
        <v>39.439376060392121</v>
      </c>
      <c r="BS308" s="220">
        <f t="shared" si="827"/>
        <v>29.36290457152451</v>
      </c>
      <c r="BU308" s="2" t="s">
        <v>183</v>
      </c>
      <c r="BV308" s="221">
        <f t="shared" si="841"/>
        <v>0</v>
      </c>
      <c r="BW308" s="221">
        <f t="shared" si="828"/>
        <v>110.25</v>
      </c>
      <c r="BX308" s="221">
        <f t="shared" si="829"/>
        <v>65.900999999999996</v>
      </c>
      <c r="BY308" s="221">
        <f t="shared" si="830"/>
        <v>79.177500000000009</v>
      </c>
      <c r="BZ308" s="221">
        <f t="shared" si="831"/>
        <v>73.5</v>
      </c>
      <c r="CA308" s="221">
        <f t="shared" si="832"/>
        <v>62.1</v>
      </c>
      <c r="CB308" s="221">
        <f t="shared" si="833"/>
        <v>67.62</v>
      </c>
      <c r="CC308" s="221">
        <f t="shared" si="834"/>
        <v>67.62</v>
      </c>
      <c r="CD308" s="221">
        <f t="shared" si="835"/>
        <v>66.150000000000006</v>
      </c>
      <c r="CE308" s="221">
        <f t="shared" si="836"/>
        <v>46.5</v>
      </c>
      <c r="CF308" s="221">
        <f t="shared" si="837"/>
        <v>55.199999999999996</v>
      </c>
      <c r="CG308" s="221">
        <f t="shared" si="838"/>
        <v>48</v>
      </c>
    </row>
    <row r="309" spans="1:85" x14ac:dyDescent="0.25">
      <c r="A309" t="str">
        <f>+C282</f>
        <v>TOPLAM</v>
      </c>
      <c r="B309" t="s">
        <v>7</v>
      </c>
      <c r="C309" s="2" t="s">
        <v>184</v>
      </c>
      <c r="D309" s="220">
        <f t="shared" si="791"/>
        <v>19.09090909090909</v>
      </c>
      <c r="E309" s="220">
        <f t="shared" si="792"/>
        <v>17.324879227053142</v>
      </c>
      <c r="F309" s="220">
        <f t="shared" si="793"/>
        <v>18.636363636363637</v>
      </c>
      <c r="G309" s="220">
        <f t="shared" si="794"/>
        <v>23.096270588235296</v>
      </c>
      <c r="H309" s="220">
        <f t="shared" si="795"/>
        <v>31.347510204081633</v>
      </c>
      <c r="I309" s="220">
        <f t="shared" si="796"/>
        <v>25.460737228260868</v>
      </c>
      <c r="J309" s="220">
        <f t="shared" si="797"/>
        <v>20.967640816326529</v>
      </c>
      <c r="K309" s="220">
        <f t="shared" si="798"/>
        <v>16.775510204081634</v>
      </c>
      <c r="L309" s="220">
        <f t="shared" si="799"/>
        <v>24.649904633162652</v>
      </c>
      <c r="M309" s="220">
        <f t="shared" si="800"/>
        <v>38.455287371666685</v>
      </c>
      <c r="N309" s="220">
        <f t="shared" si="801"/>
        <v>41.049163540188331</v>
      </c>
      <c r="O309" s="220">
        <f t="shared" si="802"/>
        <v>32.374888581177466</v>
      </c>
      <c r="Q309" s="2" t="s">
        <v>184</v>
      </c>
      <c r="R309" s="221">
        <f t="shared" ref="R309:AC309" si="846">+(R29+R85+R141+R197+R253)</f>
        <v>235.78059999999999</v>
      </c>
      <c r="S309" s="221">
        <f t="shared" si="846"/>
        <v>282.55499999999995</v>
      </c>
      <c r="T309" s="221">
        <f t="shared" si="846"/>
        <v>285.57099999999997</v>
      </c>
      <c r="U309" s="221">
        <f t="shared" si="846"/>
        <v>290.3175</v>
      </c>
      <c r="V309" s="221">
        <f t="shared" si="846"/>
        <v>269.5</v>
      </c>
      <c r="W309" s="221">
        <f t="shared" si="846"/>
        <v>227.70000000000002</v>
      </c>
      <c r="X309" s="221">
        <f t="shared" si="846"/>
        <v>247.93999999999997</v>
      </c>
      <c r="Y309" s="221">
        <f t="shared" si="846"/>
        <v>247.94</v>
      </c>
      <c r="Z309" s="221">
        <f t="shared" si="846"/>
        <v>242.55</v>
      </c>
      <c r="AA309" s="221">
        <f t="shared" si="846"/>
        <v>170.50000000000003</v>
      </c>
      <c r="AB309" s="221">
        <f t="shared" si="846"/>
        <v>202.39999999999998</v>
      </c>
      <c r="AC309" s="221">
        <f t="shared" si="846"/>
        <v>175.99999999999997</v>
      </c>
      <c r="AE309" s="2" t="s">
        <v>184</v>
      </c>
      <c r="AF309" s="220"/>
      <c r="AG309" s="220"/>
      <c r="AH309" s="220"/>
      <c r="AI309" s="220"/>
      <c r="AJ309" s="220"/>
      <c r="AK309" s="220"/>
      <c r="AL309" s="220"/>
      <c r="AM309" s="220"/>
      <c r="AN309" s="220"/>
      <c r="AO309" s="220"/>
      <c r="AP309" s="220"/>
      <c r="AQ309" s="220"/>
      <c r="AS309" s="2" t="s">
        <v>184</v>
      </c>
      <c r="AT309" s="221"/>
      <c r="AU309" s="221"/>
      <c r="AV309" s="221"/>
      <c r="AW309" s="221"/>
      <c r="AX309" s="221"/>
      <c r="AY309" s="221"/>
      <c r="AZ309" s="221"/>
      <c r="BA309" s="221"/>
      <c r="BB309" s="221"/>
      <c r="BC309" s="221"/>
      <c r="BD309" s="221"/>
      <c r="BE309" s="221"/>
      <c r="BG309" s="2" t="s">
        <v>184</v>
      </c>
      <c r="BH309" s="220"/>
      <c r="BI309" s="220"/>
      <c r="BJ309" s="220"/>
      <c r="BK309" s="220"/>
      <c r="BL309" s="220"/>
      <c r="BM309" s="220"/>
      <c r="BN309" s="220"/>
      <c r="BO309" s="220"/>
      <c r="BP309" s="220"/>
      <c r="BQ309" s="220"/>
      <c r="BR309" s="220"/>
      <c r="BS309" s="220"/>
      <c r="BU309" s="2" t="s">
        <v>184</v>
      </c>
      <c r="BV309" s="221"/>
      <c r="BW309" s="221"/>
      <c r="BX309" s="221"/>
      <c r="BY309" s="221"/>
      <c r="BZ309" s="221"/>
      <c r="CA309" s="221"/>
      <c r="CB309" s="221"/>
      <c r="CC309" s="221"/>
      <c r="CD309" s="221"/>
      <c r="CE309" s="221"/>
      <c r="CF309" s="221"/>
      <c r="CG309" s="221"/>
    </row>
    <row r="310" spans="1:85" x14ac:dyDescent="0.25">
      <c r="A310" t="str">
        <f>+C282</f>
        <v>TOPLAM</v>
      </c>
      <c r="B310" t="s">
        <v>7</v>
      </c>
      <c r="C310" s="2" t="s">
        <v>185</v>
      </c>
      <c r="D310" s="220">
        <f t="shared" si="791"/>
        <v>15.585999999999999</v>
      </c>
      <c r="E310" s="220">
        <f t="shared" si="792"/>
        <v>16.404545454545456</v>
      </c>
      <c r="F310" s="220">
        <f t="shared" si="793"/>
        <v>17.145454545454548</v>
      </c>
      <c r="G310" s="220">
        <f t="shared" si="794"/>
        <v>20.969803921568626</v>
      </c>
      <c r="H310" s="220">
        <f t="shared" si="795"/>
        <v>25.50377551020409</v>
      </c>
      <c r="I310" s="220">
        <f t="shared" si="796"/>
        <v>21.082489130434784</v>
      </c>
      <c r="J310" s="220">
        <f t="shared" si="797"/>
        <v>19.118367346938776</v>
      </c>
      <c r="K310" s="220">
        <f t="shared" si="798"/>
        <v>17.016326530612247</v>
      </c>
      <c r="L310" s="220">
        <f t="shared" si="799"/>
        <v>21.416237065948707</v>
      </c>
      <c r="M310" s="220">
        <f t="shared" si="800"/>
        <v>24.200660316265076</v>
      </c>
      <c r="N310" s="220">
        <f t="shared" si="801"/>
        <v>25.623538131532506</v>
      </c>
      <c r="O310" s="220">
        <f t="shared" si="802"/>
        <v>20.41814692108596</v>
      </c>
      <c r="Q310" s="2" t="s">
        <v>185</v>
      </c>
      <c r="R310" s="221">
        <f t="shared" ref="R310:AC310" si="847">+(R30+R86+R142+R198+R254)</f>
        <v>233.83199999999997</v>
      </c>
      <c r="S310" s="221">
        <f t="shared" si="847"/>
        <v>231</v>
      </c>
      <c r="T310" s="221">
        <f t="shared" si="847"/>
        <v>219.67</v>
      </c>
      <c r="U310" s="221">
        <f t="shared" si="847"/>
        <v>316.70999999999998</v>
      </c>
      <c r="V310" s="221">
        <f t="shared" si="847"/>
        <v>294</v>
      </c>
      <c r="W310" s="221">
        <f t="shared" si="847"/>
        <v>248.4</v>
      </c>
      <c r="X310" s="221">
        <f t="shared" si="847"/>
        <v>270.48</v>
      </c>
      <c r="Y310" s="221">
        <f t="shared" si="847"/>
        <v>270.48</v>
      </c>
      <c r="Z310" s="221">
        <f t="shared" si="847"/>
        <v>264.60000000000002</v>
      </c>
      <c r="AA310" s="221">
        <f t="shared" si="847"/>
        <v>186</v>
      </c>
      <c r="AB310" s="221">
        <f t="shared" si="847"/>
        <v>220.79999999999998</v>
      </c>
      <c r="AC310" s="221">
        <f t="shared" si="847"/>
        <v>192</v>
      </c>
      <c r="AE310" s="2" t="s">
        <v>185</v>
      </c>
      <c r="AF310" s="220"/>
      <c r="AG310" s="220"/>
      <c r="AH310" s="220"/>
      <c r="AI310" s="220"/>
      <c r="AJ310" s="220"/>
      <c r="AK310" s="220"/>
      <c r="AL310" s="220"/>
      <c r="AM310" s="220"/>
      <c r="AN310" s="220"/>
      <c r="AO310" s="220"/>
      <c r="AP310" s="220"/>
      <c r="AQ310" s="220"/>
      <c r="AS310" s="2" t="s">
        <v>185</v>
      </c>
      <c r="AT310" s="221"/>
      <c r="AU310" s="221"/>
      <c r="AV310" s="221"/>
      <c r="AW310" s="221"/>
      <c r="AX310" s="221"/>
      <c r="AY310" s="221"/>
      <c r="AZ310" s="221"/>
      <c r="BA310" s="221"/>
      <c r="BB310" s="221"/>
      <c r="BC310" s="221"/>
      <c r="BD310" s="221"/>
      <c r="BE310" s="221"/>
      <c r="BG310" s="2" t="s">
        <v>185</v>
      </c>
      <c r="BH310" s="220"/>
      <c r="BI310" s="220"/>
      <c r="BJ310" s="220"/>
      <c r="BK310" s="220"/>
      <c r="BL310" s="220"/>
      <c r="BM310" s="220"/>
      <c r="BN310" s="220"/>
      <c r="BO310" s="220"/>
      <c r="BP310" s="220"/>
      <c r="BQ310" s="220"/>
      <c r="BR310" s="220"/>
      <c r="BS310" s="220"/>
      <c r="BU310" s="2" t="s">
        <v>185</v>
      </c>
      <c r="BV310" s="221"/>
      <c r="BW310" s="221"/>
      <c r="BX310" s="221"/>
      <c r="BY310" s="221"/>
      <c r="BZ310" s="221"/>
      <c r="CA310" s="221"/>
      <c r="CB310" s="221"/>
      <c r="CC310" s="221"/>
      <c r="CD310" s="221"/>
      <c r="CE310" s="221"/>
      <c r="CF310" s="221"/>
      <c r="CG310" s="221"/>
    </row>
    <row r="311" spans="1:85" x14ac:dyDescent="0.25">
      <c r="A311" t="str">
        <f>+C282</f>
        <v>TOPLAM</v>
      </c>
      <c r="B311" t="s">
        <v>7</v>
      </c>
      <c r="C311" s="2" t="s">
        <v>186</v>
      </c>
      <c r="D311" s="220">
        <f t="shared" si="791"/>
        <v>20.5</v>
      </c>
      <c r="E311" s="220">
        <f t="shared" si="792"/>
        <v>20.5</v>
      </c>
      <c r="F311" s="220">
        <f t="shared" si="793"/>
        <v>19.363636363636363</v>
      </c>
      <c r="G311" s="220">
        <f t="shared" si="794"/>
        <v>19.999999999999996</v>
      </c>
      <c r="H311" s="220">
        <f t="shared" si="795"/>
        <v>25.946448979591842</v>
      </c>
      <c r="I311" s="220">
        <f t="shared" si="796"/>
        <v>23.237608695652181</v>
      </c>
      <c r="J311" s="220">
        <f t="shared" si="797"/>
        <v>12.887755102040821</v>
      </c>
      <c r="K311" s="220">
        <f t="shared" si="798"/>
        <v>11.387755102040817</v>
      </c>
      <c r="L311" s="220">
        <f t="shared" si="799"/>
        <v>21.467111319951243</v>
      </c>
      <c r="M311" s="220">
        <f t="shared" si="800"/>
        <v>22.315129032924123</v>
      </c>
      <c r="N311" s="220">
        <f t="shared" si="801"/>
        <v>27.616286442449937</v>
      </c>
      <c r="O311" s="220">
        <f t="shared" si="802"/>
        <v>23.106899834383544</v>
      </c>
      <c r="Q311" s="2" t="s">
        <v>186</v>
      </c>
      <c r="R311" s="221">
        <f t="shared" ref="R311:AC311" si="848">+(R31+R87+R143+R199+R255)</f>
        <v>85.738400000000013</v>
      </c>
      <c r="S311" s="221">
        <f t="shared" si="848"/>
        <v>92.4</v>
      </c>
      <c r="T311" s="221">
        <f t="shared" si="848"/>
        <v>87.868000000000009</v>
      </c>
      <c r="U311" s="221">
        <f t="shared" si="848"/>
        <v>105.57</v>
      </c>
      <c r="V311" s="221">
        <f t="shared" si="848"/>
        <v>98</v>
      </c>
      <c r="W311" s="221">
        <f t="shared" si="848"/>
        <v>82.800000000000011</v>
      </c>
      <c r="X311" s="221">
        <f t="shared" si="848"/>
        <v>90.16</v>
      </c>
      <c r="Y311" s="221">
        <f t="shared" si="848"/>
        <v>90.16</v>
      </c>
      <c r="Z311" s="221">
        <f t="shared" si="848"/>
        <v>88.2</v>
      </c>
      <c r="AA311" s="221">
        <f t="shared" si="848"/>
        <v>62.000000000000007</v>
      </c>
      <c r="AB311" s="221">
        <f t="shared" si="848"/>
        <v>73.599999999999994</v>
      </c>
      <c r="AC311" s="221">
        <f t="shared" si="848"/>
        <v>63.999999999999986</v>
      </c>
      <c r="AE311" s="2" t="s">
        <v>186</v>
      </c>
      <c r="AF311" s="220"/>
      <c r="AG311" s="220"/>
      <c r="AH311" s="220"/>
      <c r="AI311" s="220"/>
      <c r="AJ311" s="220"/>
      <c r="AK311" s="220"/>
      <c r="AL311" s="220"/>
      <c r="AM311" s="220"/>
      <c r="AN311" s="220"/>
      <c r="AO311" s="220"/>
      <c r="AP311" s="220"/>
      <c r="AQ311" s="220"/>
      <c r="AS311" s="2" t="s">
        <v>186</v>
      </c>
      <c r="AT311" s="221"/>
      <c r="AU311" s="221"/>
      <c r="AV311" s="221"/>
      <c r="AW311" s="221"/>
      <c r="AX311" s="221"/>
      <c r="AY311" s="221"/>
      <c r="AZ311" s="221"/>
      <c r="BA311" s="221"/>
      <c r="BB311" s="221"/>
      <c r="BC311" s="221"/>
      <c r="BD311" s="221"/>
      <c r="BE311" s="221"/>
      <c r="BG311" s="2" t="s">
        <v>186</v>
      </c>
      <c r="BH311" s="220"/>
      <c r="BI311" s="220"/>
      <c r="BJ311" s="220"/>
      <c r="BK311" s="220"/>
      <c r="BL311" s="220"/>
      <c r="BM311" s="220"/>
      <c r="BN311" s="220"/>
      <c r="BO311" s="220"/>
      <c r="BP311" s="220"/>
      <c r="BQ311" s="220"/>
      <c r="BR311" s="220"/>
      <c r="BS311" s="220"/>
      <c r="BU311" s="2" t="s">
        <v>186</v>
      </c>
      <c r="BV311" s="221"/>
      <c r="BW311" s="221"/>
      <c r="BX311" s="221"/>
      <c r="BY311" s="221"/>
      <c r="BZ311" s="221"/>
      <c r="CA311" s="221"/>
      <c r="CB311" s="221"/>
      <c r="CC311" s="221"/>
      <c r="CD311" s="221"/>
      <c r="CE311" s="221"/>
      <c r="CF311" s="221"/>
      <c r="CG311" s="221"/>
    </row>
    <row r="312" spans="1:85" x14ac:dyDescent="0.25">
      <c r="A312" t="str">
        <f>+C282</f>
        <v>TOPLAM</v>
      </c>
      <c r="B312" t="s">
        <v>7</v>
      </c>
      <c r="C312" s="2" t="s">
        <v>203</v>
      </c>
      <c r="D312" s="220"/>
      <c r="E312" s="220"/>
      <c r="F312" s="220"/>
      <c r="G312" s="220"/>
      <c r="H312" s="220"/>
      <c r="I312" s="220"/>
      <c r="J312" s="220"/>
      <c r="K312" s="220"/>
      <c r="L312" s="220"/>
      <c r="M312" s="220"/>
      <c r="N312" s="220"/>
      <c r="O312" s="220"/>
      <c r="Q312" s="2"/>
      <c r="R312" s="221"/>
      <c r="S312" s="221"/>
      <c r="T312" s="221"/>
      <c r="U312" s="220"/>
      <c r="V312" s="220"/>
      <c r="W312" s="220"/>
      <c r="X312" s="220"/>
      <c r="Y312" s="220"/>
      <c r="Z312" s="220"/>
      <c r="AA312" s="220"/>
      <c r="AB312" s="220"/>
      <c r="AC312" s="220"/>
      <c r="AE312" s="2" t="s">
        <v>203</v>
      </c>
      <c r="AF312" s="220"/>
      <c r="AG312" s="220"/>
      <c r="AH312" s="220"/>
      <c r="AI312" s="220"/>
      <c r="AJ312" s="220"/>
      <c r="AK312" s="220"/>
      <c r="AL312" s="220"/>
      <c r="AM312" s="220"/>
      <c r="AN312" s="220"/>
      <c r="AO312" s="220"/>
      <c r="AP312" s="220"/>
      <c r="AQ312" s="220"/>
      <c r="AS312" s="2"/>
      <c r="AT312" s="221"/>
      <c r="AU312" s="221"/>
      <c r="AV312" s="221"/>
      <c r="AW312" s="221"/>
      <c r="AX312" s="221"/>
      <c r="AY312" s="221"/>
      <c r="AZ312" s="221"/>
      <c r="BA312" s="221"/>
      <c r="BB312" s="221"/>
      <c r="BC312" s="221"/>
      <c r="BD312" s="221"/>
      <c r="BE312" s="221"/>
      <c r="BG312" s="2" t="s">
        <v>203</v>
      </c>
      <c r="BH312" s="220"/>
      <c r="BI312" s="220"/>
      <c r="BJ312" s="220"/>
      <c r="BK312" s="220"/>
      <c r="BL312" s="220"/>
      <c r="BM312" s="220"/>
      <c r="BN312" s="220"/>
      <c r="BO312" s="220"/>
      <c r="BP312" s="220"/>
      <c r="BQ312" s="220"/>
      <c r="BR312" s="220"/>
      <c r="BS312" s="220"/>
      <c r="BU312" s="2"/>
      <c r="BV312" s="221"/>
      <c r="BW312" s="221"/>
      <c r="BX312" s="221"/>
      <c r="BY312" s="221"/>
      <c r="BZ312" s="221"/>
      <c r="CA312" s="221"/>
      <c r="CB312" s="221"/>
      <c r="CC312" s="221"/>
      <c r="CD312" s="221"/>
      <c r="CE312" s="221"/>
      <c r="CF312" s="221"/>
      <c r="CG312" s="221"/>
    </row>
    <row r="313" spans="1:85" x14ac:dyDescent="0.25">
      <c r="A313" t="str">
        <f>+C282</f>
        <v>TOPLAM</v>
      </c>
      <c r="B313" t="s">
        <v>7</v>
      </c>
      <c r="C313" s="2" t="s">
        <v>204</v>
      </c>
      <c r="D313" s="220"/>
      <c r="E313" s="220"/>
      <c r="F313" s="220"/>
      <c r="G313" s="220"/>
      <c r="H313" s="220"/>
      <c r="I313" s="220"/>
      <c r="J313" s="220"/>
      <c r="K313" s="220"/>
      <c r="L313" s="220"/>
      <c r="M313" s="220"/>
      <c r="N313" s="220"/>
      <c r="O313" s="220"/>
      <c r="Q313" s="2"/>
      <c r="R313" s="221"/>
      <c r="S313" s="221"/>
      <c r="T313" s="221"/>
      <c r="U313" s="220"/>
      <c r="V313" s="220"/>
      <c r="W313" s="220"/>
      <c r="X313" s="220"/>
      <c r="Y313" s="220"/>
      <c r="Z313" s="220"/>
      <c r="AA313" s="220"/>
      <c r="AB313" s="220"/>
      <c r="AC313" s="220"/>
      <c r="AE313" s="2" t="s">
        <v>204</v>
      </c>
      <c r="AF313" s="220"/>
      <c r="AG313" s="220"/>
      <c r="AH313" s="220"/>
      <c r="AI313" s="220"/>
      <c r="AJ313" s="220"/>
      <c r="AK313" s="220"/>
      <c r="AL313" s="220"/>
      <c r="AM313" s="220"/>
      <c r="AN313" s="220"/>
      <c r="AO313" s="220"/>
      <c r="AP313" s="220"/>
      <c r="AQ313" s="220"/>
      <c r="AS313" s="2"/>
      <c r="AT313" s="221"/>
      <c r="AU313" s="221"/>
      <c r="AV313" s="221"/>
      <c r="AW313" s="221"/>
      <c r="AX313" s="221"/>
      <c r="AY313" s="221"/>
      <c r="AZ313" s="221"/>
      <c r="BA313" s="221"/>
      <c r="BB313" s="221"/>
      <c r="BC313" s="221"/>
      <c r="BD313" s="221"/>
      <c r="BE313" s="221"/>
      <c r="BG313" s="2" t="s">
        <v>204</v>
      </c>
      <c r="BH313" s="220"/>
      <c r="BI313" s="220"/>
      <c r="BJ313" s="220"/>
      <c r="BK313" s="220"/>
      <c r="BL313" s="220"/>
      <c r="BM313" s="220"/>
      <c r="BN313" s="220"/>
      <c r="BO313" s="220"/>
      <c r="BP313" s="220"/>
      <c r="BQ313" s="220"/>
      <c r="BR313" s="220"/>
      <c r="BS313" s="220"/>
      <c r="BU313" s="2"/>
      <c r="BV313" s="221"/>
      <c r="BW313" s="221"/>
      <c r="BX313" s="221"/>
      <c r="BY313" s="221"/>
      <c r="BZ313" s="221"/>
      <c r="CA313" s="221"/>
      <c r="CB313" s="221"/>
      <c r="CC313" s="221"/>
      <c r="CD313" s="221"/>
      <c r="CE313" s="221"/>
      <c r="CF313" s="221"/>
      <c r="CG313" s="221"/>
    </row>
    <row r="314" spans="1:85" x14ac:dyDescent="0.25">
      <c r="A314" t="str">
        <f>+C282</f>
        <v>TOPLAM</v>
      </c>
      <c r="B314" t="s">
        <v>7</v>
      </c>
      <c r="C314" s="2" t="s">
        <v>205</v>
      </c>
      <c r="D314" s="220"/>
      <c r="E314" s="220"/>
      <c r="F314" s="220"/>
      <c r="G314" s="220"/>
      <c r="H314" s="220"/>
      <c r="I314" s="220"/>
      <c r="J314" s="220"/>
      <c r="K314" s="220"/>
      <c r="L314" s="220"/>
      <c r="M314" s="220"/>
      <c r="N314" s="220"/>
      <c r="O314" s="220"/>
      <c r="Q314" s="2"/>
      <c r="R314" s="221"/>
      <c r="S314" s="221"/>
      <c r="T314" s="221"/>
      <c r="U314" s="220"/>
      <c r="V314" s="220"/>
      <c r="W314" s="220"/>
      <c r="X314" s="220"/>
      <c r="Y314" s="220"/>
      <c r="Z314" s="220"/>
      <c r="AA314" s="220"/>
      <c r="AB314" s="220"/>
      <c r="AC314" s="220"/>
      <c r="AE314" s="2" t="s">
        <v>205</v>
      </c>
      <c r="AF314" s="220"/>
      <c r="AG314" s="220"/>
      <c r="AH314" s="220"/>
      <c r="AI314" s="220"/>
      <c r="AJ314" s="220"/>
      <c r="AK314" s="220"/>
      <c r="AL314" s="220"/>
      <c r="AM314" s="220"/>
      <c r="AN314" s="220"/>
      <c r="AO314" s="220"/>
      <c r="AP314" s="220"/>
      <c r="AQ314" s="220"/>
      <c r="AS314" s="2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G314" s="2" t="s">
        <v>205</v>
      </c>
      <c r="BH314" s="220"/>
      <c r="BI314" s="220"/>
      <c r="BJ314" s="220"/>
      <c r="BK314" s="220"/>
      <c r="BL314" s="220"/>
      <c r="BM314" s="220"/>
      <c r="BN314" s="220"/>
      <c r="BO314" s="220"/>
      <c r="BP314" s="220"/>
      <c r="BQ314" s="220"/>
      <c r="BR314" s="220"/>
      <c r="BS314" s="220"/>
      <c r="BU314" s="2"/>
      <c r="BV314" s="221"/>
      <c r="BW314" s="221"/>
      <c r="BX314" s="221"/>
      <c r="BY314" s="221"/>
      <c r="BZ314" s="221"/>
      <c r="CA314" s="221"/>
      <c r="CB314" s="221"/>
      <c r="CC314" s="221"/>
      <c r="CD314" s="221"/>
      <c r="CE314" s="221"/>
      <c r="CF314" s="221"/>
      <c r="CG314" s="221"/>
    </row>
    <row r="315" spans="1:85" x14ac:dyDescent="0.25">
      <c r="A315" t="str">
        <f>+C282</f>
        <v>TOPLAM</v>
      </c>
      <c r="B315" t="s">
        <v>7</v>
      </c>
      <c r="C315" s="2" t="s">
        <v>206</v>
      </c>
      <c r="D315" s="220"/>
      <c r="E315" s="220"/>
      <c r="F315" s="220"/>
      <c r="G315" s="220"/>
      <c r="H315" s="220"/>
      <c r="I315" s="220"/>
      <c r="J315" s="220"/>
      <c r="K315" s="220"/>
      <c r="L315" s="220"/>
      <c r="M315" s="220"/>
      <c r="N315" s="220"/>
      <c r="O315" s="220"/>
      <c r="Q315" s="2"/>
      <c r="R315" s="221"/>
      <c r="S315" s="221"/>
      <c r="T315" s="221"/>
      <c r="U315" s="220"/>
      <c r="V315" s="220"/>
      <c r="W315" s="220"/>
      <c r="X315" s="220"/>
      <c r="Y315" s="220"/>
      <c r="Z315" s="220"/>
      <c r="AA315" s="220"/>
      <c r="AB315" s="220"/>
      <c r="AC315" s="220"/>
      <c r="AE315" s="2" t="s">
        <v>206</v>
      </c>
      <c r="AF315" s="220"/>
      <c r="AG315" s="220"/>
      <c r="AH315" s="220"/>
      <c r="AI315" s="220"/>
      <c r="AJ315" s="220"/>
      <c r="AK315" s="220"/>
      <c r="AL315" s="220"/>
      <c r="AM315" s="220"/>
      <c r="AN315" s="220"/>
      <c r="AO315" s="220"/>
      <c r="AP315" s="220"/>
      <c r="AQ315" s="220"/>
      <c r="AS315" s="2"/>
      <c r="AT315" s="221"/>
      <c r="AU315" s="221"/>
      <c r="AV315" s="221"/>
      <c r="AW315" s="221"/>
      <c r="AX315" s="221"/>
      <c r="AY315" s="221"/>
      <c r="AZ315" s="221"/>
      <c r="BA315" s="221"/>
      <c r="BB315" s="221"/>
      <c r="BC315" s="221"/>
      <c r="BD315" s="221"/>
      <c r="BE315" s="221"/>
      <c r="BG315" s="2" t="s">
        <v>206</v>
      </c>
      <c r="BH315" s="220"/>
      <c r="BI315" s="220"/>
      <c r="BJ315" s="220"/>
      <c r="BK315" s="220"/>
      <c r="BL315" s="220"/>
      <c r="BM315" s="220"/>
      <c r="BN315" s="220"/>
      <c r="BO315" s="220"/>
      <c r="BP315" s="220"/>
      <c r="BQ315" s="220"/>
      <c r="BR315" s="220"/>
      <c r="BS315" s="220"/>
      <c r="BU315" s="2"/>
      <c r="BV315" s="221"/>
      <c r="BW315" s="221"/>
      <c r="BX315" s="221"/>
      <c r="BY315" s="221"/>
      <c r="BZ315" s="221"/>
      <c r="CA315" s="221"/>
      <c r="CB315" s="221"/>
      <c r="CC315" s="221"/>
      <c r="CD315" s="221"/>
      <c r="CE315" s="221"/>
      <c r="CF315" s="221"/>
      <c r="CG315" s="221"/>
    </row>
    <row r="316" spans="1:85" x14ac:dyDescent="0.25">
      <c r="A316" t="str">
        <f>+C282</f>
        <v>TOPLAM</v>
      </c>
      <c r="B316" t="s">
        <v>7</v>
      </c>
      <c r="C316" s="2" t="s">
        <v>207</v>
      </c>
      <c r="D316" s="220"/>
      <c r="E316" s="220"/>
      <c r="F316" s="220"/>
      <c r="G316" s="220"/>
      <c r="H316" s="220"/>
      <c r="I316" s="220"/>
      <c r="J316" s="220"/>
      <c r="K316" s="220"/>
      <c r="L316" s="220"/>
      <c r="M316" s="220"/>
      <c r="N316" s="220"/>
      <c r="O316" s="220"/>
      <c r="Q316" s="2"/>
      <c r="R316" s="221"/>
      <c r="S316" s="221"/>
      <c r="T316" s="221"/>
      <c r="U316" s="220"/>
      <c r="V316" s="220"/>
      <c r="W316" s="220"/>
      <c r="X316" s="220"/>
      <c r="Y316" s="220"/>
      <c r="Z316" s="220"/>
      <c r="AA316" s="220"/>
      <c r="AB316" s="220"/>
      <c r="AC316" s="220"/>
      <c r="AE316" s="2" t="s">
        <v>207</v>
      </c>
      <c r="AF316" s="220"/>
      <c r="AG316" s="220"/>
      <c r="AH316" s="220"/>
      <c r="AI316" s="220"/>
      <c r="AJ316" s="220"/>
      <c r="AK316" s="220"/>
      <c r="AL316" s="220"/>
      <c r="AM316" s="220"/>
      <c r="AN316" s="220"/>
      <c r="AO316" s="220"/>
      <c r="AP316" s="220"/>
      <c r="AQ316" s="220"/>
      <c r="AS316" s="2"/>
      <c r="AT316" s="221"/>
      <c r="AU316" s="221"/>
      <c r="AV316" s="221"/>
      <c r="AW316" s="221"/>
      <c r="AX316" s="221"/>
      <c r="AY316" s="221"/>
      <c r="AZ316" s="221"/>
      <c r="BA316" s="221"/>
      <c r="BB316" s="221"/>
      <c r="BC316" s="221"/>
      <c r="BD316" s="221"/>
      <c r="BE316" s="221"/>
      <c r="BG316" s="2" t="s">
        <v>207</v>
      </c>
      <c r="BH316" s="220"/>
      <c r="BI316" s="220"/>
      <c r="BJ316" s="220"/>
      <c r="BK316" s="220"/>
      <c r="BL316" s="220"/>
      <c r="BM316" s="220"/>
      <c r="BN316" s="220"/>
      <c r="BO316" s="220"/>
      <c r="BP316" s="220"/>
      <c r="BQ316" s="220"/>
      <c r="BR316" s="220"/>
      <c r="BS316" s="220"/>
      <c r="BU316" s="2"/>
      <c r="BV316" s="221"/>
      <c r="BW316" s="221"/>
      <c r="BX316" s="221"/>
      <c r="BY316" s="221"/>
      <c r="BZ316" s="221"/>
      <c r="CA316" s="221"/>
      <c r="CB316" s="221"/>
      <c r="CC316" s="221"/>
      <c r="CD316" s="221"/>
      <c r="CE316" s="221"/>
      <c r="CF316" s="221"/>
      <c r="CG316" s="221"/>
    </row>
    <row r="317" spans="1:85" x14ac:dyDescent="0.25">
      <c r="A317" t="str">
        <f>+C282</f>
        <v>TOPLAM</v>
      </c>
      <c r="B317" t="s">
        <v>7</v>
      </c>
      <c r="C317" s="2" t="s">
        <v>208</v>
      </c>
      <c r="D317" s="220"/>
      <c r="E317" s="220"/>
      <c r="F317" s="220"/>
      <c r="G317" s="220"/>
      <c r="H317" s="220"/>
      <c r="I317" s="220"/>
      <c r="J317" s="220"/>
      <c r="K317" s="220"/>
      <c r="L317" s="220"/>
      <c r="M317" s="220"/>
      <c r="N317" s="220"/>
      <c r="O317" s="220"/>
      <c r="Q317" s="2"/>
      <c r="R317" s="221"/>
      <c r="S317" s="221"/>
      <c r="T317" s="221"/>
      <c r="U317" s="220"/>
      <c r="V317" s="220"/>
      <c r="W317" s="220"/>
      <c r="X317" s="220"/>
      <c r="Y317" s="220"/>
      <c r="Z317" s="220"/>
      <c r="AA317" s="220"/>
      <c r="AB317" s="220"/>
      <c r="AC317" s="220"/>
      <c r="AE317" s="2" t="s">
        <v>208</v>
      </c>
      <c r="AF317" s="220"/>
      <c r="AG317" s="220"/>
      <c r="AH317" s="220"/>
      <c r="AI317" s="220"/>
      <c r="AJ317" s="220"/>
      <c r="AK317" s="220"/>
      <c r="AL317" s="220"/>
      <c r="AM317" s="220"/>
      <c r="AN317" s="220"/>
      <c r="AO317" s="220"/>
      <c r="AP317" s="220"/>
      <c r="AQ317" s="220"/>
      <c r="AS317" s="2"/>
      <c r="AT317" s="221"/>
      <c r="AU317" s="221"/>
      <c r="AV317" s="221"/>
      <c r="AW317" s="221"/>
      <c r="AX317" s="221"/>
      <c r="AY317" s="221"/>
      <c r="AZ317" s="221"/>
      <c r="BA317" s="221"/>
      <c r="BB317" s="221"/>
      <c r="BC317" s="221"/>
      <c r="BD317" s="221"/>
      <c r="BE317" s="221"/>
      <c r="BG317" s="2" t="s">
        <v>208</v>
      </c>
      <c r="BH317" s="220"/>
      <c r="BI317" s="220"/>
      <c r="BJ317" s="220"/>
      <c r="BK317" s="220"/>
      <c r="BL317" s="220"/>
      <c r="BM317" s="220"/>
      <c r="BN317" s="220"/>
      <c r="BO317" s="220"/>
      <c r="BP317" s="220"/>
      <c r="BQ317" s="220"/>
      <c r="BR317" s="220"/>
      <c r="BS317" s="220"/>
      <c r="BU317" s="2"/>
      <c r="BV317" s="221"/>
      <c r="BW317" s="221"/>
      <c r="BX317" s="221"/>
      <c r="BY317" s="221"/>
      <c r="BZ317" s="221"/>
      <c r="CA317" s="221"/>
      <c r="CB317" s="221"/>
      <c r="CC317" s="221"/>
      <c r="CD317" s="221"/>
      <c r="CE317" s="221"/>
      <c r="CF317" s="221"/>
      <c r="CG317" s="221"/>
    </row>
    <row r="318" spans="1:85" x14ac:dyDescent="0.25">
      <c r="C318" s="222" t="s">
        <v>187</v>
      </c>
      <c r="D318" s="361">
        <f t="shared" ref="D318:O318" si="849">+IFERROR((SUMPRODUCT(D303:D311,R303:R311)/R318),0)</f>
        <v>28.602256679688388</v>
      </c>
      <c r="E318" s="361">
        <f t="shared" si="849"/>
        <v>29.310894624725826</v>
      </c>
      <c r="F318" s="361">
        <f t="shared" si="849"/>
        <v>32.264207784090907</v>
      </c>
      <c r="G318" s="361">
        <f t="shared" si="849"/>
        <v>44.152684215686271</v>
      </c>
      <c r="H318" s="361">
        <f t="shared" si="849"/>
        <v>52.234407193877558</v>
      </c>
      <c r="I318" s="361">
        <f t="shared" si="849"/>
        <v>49.061601183423925</v>
      </c>
      <c r="J318" s="361">
        <f t="shared" si="849"/>
        <v>30.743329959183665</v>
      </c>
      <c r="K318" s="361">
        <f t="shared" si="849"/>
        <v>25.724283673469387</v>
      </c>
      <c r="L318" s="361">
        <f t="shared" si="849"/>
        <v>36.448657954066086</v>
      </c>
      <c r="M318" s="361">
        <f t="shared" si="849"/>
        <v>43.968849326366112</v>
      </c>
      <c r="N318" s="361">
        <f t="shared" si="849"/>
        <v>44.644254492080478</v>
      </c>
      <c r="O318" s="361">
        <f t="shared" si="849"/>
        <v>39.243311927346539</v>
      </c>
      <c r="R318" s="369">
        <f t="shared" ref="R318:AC318" si="850">SUM(R303:R317)</f>
        <v>4236.2564000000011</v>
      </c>
      <c r="S318" s="369">
        <f t="shared" si="850"/>
        <v>4643.204999999999</v>
      </c>
      <c r="T318" s="369">
        <f t="shared" si="850"/>
        <v>4393.3999999999996</v>
      </c>
      <c r="U318" s="369">
        <f t="shared" si="850"/>
        <v>5278.5</v>
      </c>
      <c r="V318" s="369">
        <f t="shared" si="850"/>
        <v>4900</v>
      </c>
      <c r="W318" s="369">
        <f t="shared" si="850"/>
        <v>4140</v>
      </c>
      <c r="X318" s="369">
        <f t="shared" si="850"/>
        <v>4508</v>
      </c>
      <c r="Y318" s="369">
        <f t="shared" si="850"/>
        <v>4508</v>
      </c>
      <c r="Z318" s="369">
        <f t="shared" si="850"/>
        <v>4410.0000000000009</v>
      </c>
      <c r="AA318" s="369">
        <f t="shared" si="850"/>
        <v>3100.0000000000005</v>
      </c>
      <c r="AB318" s="369">
        <f t="shared" si="850"/>
        <v>3679.9999999999995</v>
      </c>
      <c r="AC318" s="369">
        <f t="shared" si="850"/>
        <v>3200</v>
      </c>
      <c r="AE318" s="222" t="s">
        <v>187</v>
      </c>
      <c r="AF318" s="361">
        <f t="shared" ref="AF318:AQ318" si="851">+IFERROR((SUMPRODUCT(AF303:AF311,AT303:AT311)/AT318),0)</f>
        <v>30.227096888111468</v>
      </c>
      <c r="AG318" s="361">
        <f t="shared" si="851"/>
        <v>31.321011262032094</v>
      </c>
      <c r="AH318" s="361">
        <f t="shared" si="851"/>
        <v>34.606554612299469</v>
      </c>
      <c r="AI318" s="361">
        <f t="shared" si="851"/>
        <v>47.887480046136098</v>
      </c>
      <c r="AJ318" s="361">
        <f t="shared" si="851"/>
        <v>56.313088727490999</v>
      </c>
      <c r="AK318" s="361">
        <f t="shared" si="851"/>
        <v>53.353455837595924</v>
      </c>
      <c r="AL318" s="361">
        <f t="shared" si="851"/>
        <v>32.788892581032414</v>
      </c>
      <c r="AM318" s="361">
        <f t="shared" si="851"/>
        <v>27.298364945978388</v>
      </c>
      <c r="AN318" s="361">
        <f t="shared" si="851"/>
        <v>38.808057283937508</v>
      </c>
      <c r="AO318" s="361">
        <f t="shared" si="851"/>
        <v>46.347735366888543</v>
      </c>
      <c r="AP318" s="361">
        <f t="shared" si="851"/>
        <v>46.7120256937921</v>
      </c>
      <c r="AQ318" s="361">
        <f t="shared" si="851"/>
        <v>41.570614911595392</v>
      </c>
      <c r="AT318" s="369">
        <f t="shared" ref="AT318:BE318" si="852">SUM(AT303:AT317)</f>
        <v>3680.9054000000006</v>
      </c>
      <c r="AU318" s="369">
        <f t="shared" si="852"/>
        <v>3926.9999999999995</v>
      </c>
      <c r="AV318" s="369">
        <f t="shared" si="852"/>
        <v>3734.39</v>
      </c>
      <c r="AW318" s="369">
        <f t="shared" si="852"/>
        <v>4486.7250000000004</v>
      </c>
      <c r="AX318" s="369">
        <f t="shared" si="852"/>
        <v>4165</v>
      </c>
      <c r="AY318" s="369">
        <f t="shared" si="852"/>
        <v>3519</v>
      </c>
      <c r="AZ318" s="369">
        <f t="shared" si="852"/>
        <v>3831.7999999999997</v>
      </c>
      <c r="BA318" s="369">
        <f t="shared" si="852"/>
        <v>3831.8</v>
      </c>
      <c r="BB318" s="369">
        <f t="shared" si="852"/>
        <v>3748.5000000000005</v>
      </c>
      <c r="BC318" s="369">
        <f t="shared" si="852"/>
        <v>2635.0000000000005</v>
      </c>
      <c r="BD318" s="369">
        <f t="shared" si="852"/>
        <v>3127.9999999999995</v>
      </c>
      <c r="BE318" s="369">
        <f t="shared" si="852"/>
        <v>2720</v>
      </c>
      <c r="BG318" s="222" t="s">
        <v>187</v>
      </c>
      <c r="BH318" s="361">
        <f t="shared" ref="BH318" si="853">+IFERROR((SUMPRODUCT(BH303:BH311,BV303:BV311)/BV318),0)</f>
        <v>30.227096888111468</v>
      </c>
      <c r="BI318" s="361">
        <f t="shared" ref="BI318" si="854">+IFERROR((SUMPRODUCT(BI303:BI311,BW303:BW311)/BW318),0)</f>
        <v>31.089878314694417</v>
      </c>
      <c r="BJ318" s="361">
        <f t="shared" ref="BJ318" si="855">+IFERROR((SUMPRODUCT(BJ303:BJ311,BX303:BX311)/BX318),0)</f>
        <v>34.460460916973204</v>
      </c>
      <c r="BK318" s="361">
        <f t="shared" ref="BK318" si="856">+IFERROR((SUMPRODUCT(BK303:BK311,BY303:BY311)/BY318),0)</f>
        <v>47.658035951490419</v>
      </c>
      <c r="BL318" s="361">
        <f t="shared" ref="BL318" si="857">+IFERROR((SUMPRODUCT(BL303:BL311,BZ303:BZ311)/BZ318),0)</f>
        <v>56.024437713813853</v>
      </c>
      <c r="BM318" s="361">
        <f t="shared" ref="BM318" si="858">+IFERROR((SUMPRODUCT(BM303:BM311,CA303:CA311)/CA318),0)</f>
        <v>53.1000683400352</v>
      </c>
      <c r="BN318" s="361">
        <f t="shared" ref="BN318" si="859">+IFERROR((SUMPRODUCT(BN303:BN311,CB303:CB311)/CB318),0)</f>
        <v>32.584107018992569</v>
      </c>
      <c r="BO318" s="361">
        <f t="shared" ref="BO318" si="860">+IFERROR((SUMPRODUCT(BO303:BO311,CC303:CC311)/CC318),0)</f>
        <v>27.228781408517161</v>
      </c>
      <c r="BP318" s="361">
        <f t="shared" ref="BP318" si="861">+IFERROR((SUMPRODUCT(BP303:BP311,CD303:CD311)/CD318),0)</f>
        <v>38.587973120099647</v>
      </c>
      <c r="BQ318" s="361">
        <f t="shared" ref="BQ318" si="862">+IFERROR((SUMPRODUCT(BQ303:BQ311,CE303:CE311)/CE318),0)</f>
        <v>46.191290544843994</v>
      </c>
      <c r="BR318" s="361">
        <f t="shared" ref="BR318" si="863">+IFERROR((SUMPRODUCT(BR303:BR311,CF303:CF311)/CF318),0)</f>
        <v>46.585910382230253</v>
      </c>
      <c r="BS318" s="361">
        <f t="shared" ref="BS318" si="864">+IFERROR((SUMPRODUCT(BS303:BS311,CG303:CG311)/CG318),0)</f>
        <v>41.358920512634626</v>
      </c>
      <c r="BV318" s="369">
        <f t="shared" ref="BV318:CG318" si="865">SUM(BV303:BV317)</f>
        <v>3680.9054000000006</v>
      </c>
      <c r="BW318" s="369">
        <f t="shared" si="865"/>
        <v>4037.2499999999995</v>
      </c>
      <c r="BX318" s="369">
        <f t="shared" si="865"/>
        <v>3800.2909999999997</v>
      </c>
      <c r="BY318" s="369">
        <f t="shared" si="865"/>
        <v>4565.9025000000001</v>
      </c>
      <c r="BZ318" s="369">
        <f t="shared" si="865"/>
        <v>4238.5</v>
      </c>
      <c r="CA318" s="369">
        <f t="shared" si="865"/>
        <v>3581.1</v>
      </c>
      <c r="CB318" s="369">
        <f t="shared" si="865"/>
        <v>3899.4199999999996</v>
      </c>
      <c r="CC318" s="369">
        <f t="shared" si="865"/>
        <v>3899.42</v>
      </c>
      <c r="CD318" s="369">
        <f t="shared" si="865"/>
        <v>3814.6500000000005</v>
      </c>
      <c r="CE318" s="369">
        <f t="shared" si="865"/>
        <v>2681.5000000000005</v>
      </c>
      <c r="CF318" s="369">
        <f t="shared" si="865"/>
        <v>3183.1999999999994</v>
      </c>
      <c r="CG318" s="369">
        <f t="shared" si="865"/>
        <v>2768</v>
      </c>
    </row>
    <row r="319" spans="1:85" x14ac:dyDescent="0.25">
      <c r="C319" s="270" t="s">
        <v>126</v>
      </c>
      <c r="D319" s="360"/>
      <c r="E319" s="360"/>
      <c r="F319" s="360"/>
      <c r="G319" s="360"/>
      <c r="H319" s="360"/>
      <c r="I319" s="360"/>
      <c r="J319" s="360"/>
      <c r="K319" s="360"/>
      <c r="L319" s="360"/>
      <c r="M319" s="360"/>
      <c r="N319" s="360"/>
      <c r="O319" s="360"/>
      <c r="R319" s="360"/>
      <c r="S319" s="360"/>
      <c r="T319" s="360"/>
      <c r="U319" s="360"/>
      <c r="V319" s="360"/>
      <c r="W319" s="360"/>
      <c r="X319" s="360"/>
      <c r="Y319" s="360"/>
      <c r="Z319" s="360"/>
      <c r="AA319" s="360"/>
      <c r="AB319" s="360"/>
      <c r="AC319" s="360"/>
      <c r="AE319" s="270" t="s">
        <v>126</v>
      </c>
      <c r="AF319" s="360"/>
      <c r="AG319" s="360"/>
      <c r="AH319" s="360"/>
      <c r="AI319" s="360"/>
      <c r="AJ319" s="360"/>
      <c r="AK319" s="360"/>
      <c r="AL319" s="360"/>
      <c r="AM319" s="360"/>
      <c r="AN319" s="360"/>
      <c r="AO319" s="360"/>
      <c r="AP319" s="360"/>
      <c r="AQ319" s="360"/>
      <c r="AT319" s="359"/>
      <c r="AU319" s="359"/>
      <c r="AV319" s="359"/>
      <c r="AW319" s="359"/>
      <c r="AX319" s="359"/>
      <c r="AY319" s="359"/>
      <c r="AZ319" s="359"/>
      <c r="BA319" s="359"/>
      <c r="BB319" s="359"/>
      <c r="BC319" s="359"/>
      <c r="BD319" s="359"/>
      <c r="BE319" s="359"/>
      <c r="BG319" s="270" t="s">
        <v>126</v>
      </c>
      <c r="BH319" s="360"/>
      <c r="BI319" s="360"/>
      <c r="BJ319" s="360"/>
      <c r="BK319" s="360"/>
      <c r="BL319" s="360"/>
      <c r="BM319" s="360"/>
      <c r="BN319" s="360"/>
      <c r="BO319" s="360"/>
      <c r="BP319" s="360"/>
      <c r="BQ319" s="360"/>
      <c r="BR319" s="360"/>
      <c r="BS319" s="360"/>
      <c r="BV319" s="359"/>
      <c r="BW319" s="359"/>
      <c r="BX319" s="359"/>
      <c r="BY319" s="359"/>
      <c r="BZ319" s="359"/>
      <c r="CA319" s="359"/>
      <c r="CB319" s="359"/>
      <c r="CC319" s="359"/>
      <c r="CD319" s="359"/>
      <c r="CE319" s="359"/>
      <c r="CF319" s="359"/>
      <c r="CG319" s="359"/>
    </row>
    <row r="320" spans="1:85" x14ac:dyDescent="0.25">
      <c r="C320" s="229" t="s">
        <v>99</v>
      </c>
      <c r="D320" s="219" t="s">
        <v>43</v>
      </c>
      <c r="E320" s="219" t="s">
        <v>44</v>
      </c>
      <c r="F320" s="219" t="s">
        <v>45</v>
      </c>
      <c r="G320" s="219" t="s">
        <v>46</v>
      </c>
      <c r="H320" s="219" t="s">
        <v>47</v>
      </c>
      <c r="I320" s="219" t="s">
        <v>48</v>
      </c>
      <c r="J320" s="219" t="s">
        <v>49</v>
      </c>
      <c r="K320" s="219" t="s">
        <v>50</v>
      </c>
      <c r="L320" s="219" t="s">
        <v>177</v>
      </c>
      <c r="M320" s="219" t="s">
        <v>52</v>
      </c>
      <c r="N320" s="219" t="s">
        <v>53</v>
      </c>
      <c r="O320" s="219" t="s">
        <v>54</v>
      </c>
      <c r="R320" s="219" t="s">
        <v>43</v>
      </c>
      <c r="S320" s="219" t="s">
        <v>44</v>
      </c>
      <c r="T320" s="219" t="s">
        <v>45</v>
      </c>
      <c r="U320" s="219" t="s">
        <v>46</v>
      </c>
      <c r="V320" s="219" t="s">
        <v>47</v>
      </c>
      <c r="W320" s="219" t="s">
        <v>48</v>
      </c>
      <c r="X320" s="219" t="s">
        <v>49</v>
      </c>
      <c r="Y320" s="219" t="s">
        <v>50</v>
      </c>
      <c r="Z320" s="219" t="s">
        <v>177</v>
      </c>
      <c r="AA320" s="219" t="s">
        <v>52</v>
      </c>
      <c r="AB320" s="219" t="s">
        <v>53</v>
      </c>
      <c r="AC320" s="219" t="s">
        <v>54</v>
      </c>
      <c r="AE320" s="229" t="s">
        <v>99</v>
      </c>
      <c r="AF320" s="219" t="s">
        <v>43</v>
      </c>
      <c r="AG320" s="219" t="s">
        <v>44</v>
      </c>
      <c r="AH320" s="219" t="s">
        <v>45</v>
      </c>
      <c r="AI320" s="219" t="s">
        <v>46</v>
      </c>
      <c r="AJ320" s="219" t="s">
        <v>47</v>
      </c>
      <c r="AK320" s="219" t="s">
        <v>48</v>
      </c>
      <c r="AL320" s="219" t="s">
        <v>49</v>
      </c>
      <c r="AM320" s="219" t="s">
        <v>50</v>
      </c>
      <c r="AN320" s="219" t="s">
        <v>177</v>
      </c>
      <c r="AO320" s="219" t="s">
        <v>52</v>
      </c>
      <c r="AP320" s="219" t="s">
        <v>53</v>
      </c>
      <c r="AQ320" s="219" t="s">
        <v>54</v>
      </c>
      <c r="AT320" s="276" t="s">
        <v>43</v>
      </c>
      <c r="AU320" s="276" t="s">
        <v>44</v>
      </c>
      <c r="AV320" s="276" t="s">
        <v>45</v>
      </c>
      <c r="AW320" s="276" t="s">
        <v>46</v>
      </c>
      <c r="AX320" s="276" t="s">
        <v>47</v>
      </c>
      <c r="AY320" s="276" t="s">
        <v>48</v>
      </c>
      <c r="AZ320" s="276" t="s">
        <v>49</v>
      </c>
      <c r="BA320" s="276" t="s">
        <v>50</v>
      </c>
      <c r="BB320" s="276" t="s">
        <v>177</v>
      </c>
      <c r="BC320" s="276" t="s">
        <v>52</v>
      </c>
      <c r="BD320" s="276" t="s">
        <v>53</v>
      </c>
      <c r="BE320" s="276" t="s">
        <v>54</v>
      </c>
      <c r="BG320" s="229" t="s">
        <v>99</v>
      </c>
      <c r="BH320" s="219" t="s">
        <v>43</v>
      </c>
      <c r="BI320" s="219" t="s">
        <v>44</v>
      </c>
      <c r="BJ320" s="219" t="s">
        <v>45</v>
      </c>
      <c r="BK320" s="219" t="s">
        <v>46</v>
      </c>
      <c r="BL320" s="219" t="s">
        <v>47</v>
      </c>
      <c r="BM320" s="219" t="s">
        <v>48</v>
      </c>
      <c r="BN320" s="219" t="s">
        <v>49</v>
      </c>
      <c r="BO320" s="219" t="s">
        <v>50</v>
      </c>
      <c r="BP320" s="219" t="s">
        <v>177</v>
      </c>
      <c r="BQ320" s="219" t="s">
        <v>52</v>
      </c>
      <c r="BR320" s="219" t="s">
        <v>53</v>
      </c>
      <c r="BS320" s="219" t="s">
        <v>54</v>
      </c>
      <c r="BV320" s="276" t="s">
        <v>43</v>
      </c>
      <c r="BW320" s="276" t="s">
        <v>44</v>
      </c>
      <c r="BX320" s="276" t="s">
        <v>45</v>
      </c>
      <c r="BY320" s="276" t="s">
        <v>46</v>
      </c>
      <c r="BZ320" s="276" t="s">
        <v>47</v>
      </c>
      <c r="CA320" s="276" t="s">
        <v>48</v>
      </c>
      <c r="CB320" s="276" t="s">
        <v>49</v>
      </c>
      <c r="CC320" s="276" t="s">
        <v>50</v>
      </c>
      <c r="CD320" s="276" t="s">
        <v>177</v>
      </c>
      <c r="CE320" s="276" t="s">
        <v>52</v>
      </c>
      <c r="CF320" s="276" t="s">
        <v>53</v>
      </c>
      <c r="CG320" s="276" t="s">
        <v>54</v>
      </c>
    </row>
    <row r="321" spans="1:85" x14ac:dyDescent="0.25">
      <c r="A321" t="str">
        <f>+C282</f>
        <v>TOPLAM</v>
      </c>
      <c r="B321" t="s">
        <v>99</v>
      </c>
      <c r="C321" s="2" t="s">
        <v>178</v>
      </c>
      <c r="D321" s="220">
        <f t="shared" ref="D321:D329" si="866">+IFERROR((D41*R41+D97*R97+D153*R153+D209*R209+D265*R265)/(R41+R97+R153+R209+R265),0)</f>
        <v>20.447200000000002</v>
      </c>
      <c r="E321" s="220">
        <f t="shared" ref="E321:E329" si="867">+IFERROR((E41*S41+E97*S97+E153*S153+E209*S209+E265*S265)/(S41+S97+S153+S209+S265),0)</f>
        <v>21.9892</v>
      </c>
      <c r="F321" s="220">
        <f t="shared" ref="F321:F329" si="868">+IFERROR((F41*T41+F97*T97+F153*T153+F209*T209+F265*T265)/(T41+T97+T153+T209+T265),0)</f>
        <v>23.733759999999997</v>
      </c>
      <c r="G321" s="220">
        <f t="shared" ref="G321:G329" si="869">+IFERROR((G41*U41+G97*U97+G153*U153+G209*U209+G265*U265)/(U41+U97+U153+U209+U265),0)</f>
        <v>34.514679999999998</v>
      </c>
      <c r="H321" s="220">
        <f t="shared" ref="H321:H329" si="870">+IFERROR((H41*V41+H97*V97+H153*V153+H209*V209+H265*V265)/(V41+V97+V153+V209+V265),0)</f>
        <v>39.236512000000005</v>
      </c>
      <c r="I321" s="220">
        <f t="shared" ref="I321:I329" si="871">+IFERROR((I41*W41+I97*W97+I153*W153+I209*W209+I265*W265)/(W41+W97+W153+W209+W265),0)</f>
        <v>38.1018975</v>
      </c>
      <c r="J321" s="220">
        <f t="shared" ref="J321:J329" si="872">+IFERROR((J41*X41+J97*X97+J153*X153+J209*X209+J265*X265)/(X41+X97+X153+X209+X265),0)</f>
        <v>23.366600000000002</v>
      </c>
      <c r="K321" s="220">
        <f t="shared" ref="K321:K329" si="873">+IFERROR((K41*Y41+K97*Y97+K153*Y153+K209*Y209+K265*Y265)/(Y41+Y97+Y153+Y209+Y265),0)</f>
        <v>16.380799999999997</v>
      </c>
      <c r="L321" s="220">
        <f t="shared" ref="L321:L329" si="874">+IFERROR((L41*Z41+L97*Z97+L153*Z153+L209*Z209+L265*Z265)/(Z41+Z97+Z153+Z209+Z265),0)</f>
        <v>28.291424435427192</v>
      </c>
      <c r="M321" s="220">
        <f t="shared" ref="M321:M329" si="875">+IFERROR((M41*AA41+M97*AA97+M153*AA153+M209*AA209+M265*AA265)/(AA41+AA97+AA153+AA209+AA265),0)</f>
        <v>28.190189431584237</v>
      </c>
      <c r="N321" s="220">
        <f t="shared" ref="N321:N329" si="876">+IFERROR((N41*AB41+N97*AB97+N153*AB153+N209*AB209+N265*AB265)/(AB41+AB97+AB153+AB209+AB265),0)</f>
        <v>28.240018196818493</v>
      </c>
      <c r="O321" s="220">
        <f t="shared" ref="O321:O329" si="877">+IFERROR((O41*AC41+O97*AC97+O153*AC153+O209*AC209+O265*AC265)/(AC41+AC97+AC153+AC209+AC265),0)</f>
        <v>25.768789064344606</v>
      </c>
      <c r="Q321" s="2" t="s">
        <v>178</v>
      </c>
      <c r="R321" s="221">
        <f t="shared" ref="R321:AC321" si="878">+(R41+R97+R153+R209+R265)</f>
        <v>1851.17</v>
      </c>
      <c r="S321" s="221">
        <f t="shared" si="878"/>
        <v>1942.5</v>
      </c>
      <c r="T321" s="221">
        <f t="shared" si="878"/>
        <v>1847.2250000000004</v>
      </c>
      <c r="U321" s="221">
        <f t="shared" si="878"/>
        <v>1966.5</v>
      </c>
      <c r="V321" s="221">
        <f t="shared" si="878"/>
        <v>1900</v>
      </c>
      <c r="W321" s="221">
        <f t="shared" si="878"/>
        <v>1710.0000000000002</v>
      </c>
      <c r="X321" s="221">
        <f t="shared" si="878"/>
        <v>1747.9999999999998</v>
      </c>
      <c r="Y321" s="221">
        <f t="shared" si="878"/>
        <v>1748</v>
      </c>
      <c r="Z321" s="221">
        <f t="shared" si="878"/>
        <v>1710.0000000000002</v>
      </c>
      <c r="AA321" s="221">
        <f t="shared" si="878"/>
        <v>1472.5000000000002</v>
      </c>
      <c r="AB321" s="221">
        <f t="shared" si="878"/>
        <v>1748</v>
      </c>
      <c r="AC321" s="221">
        <f t="shared" si="878"/>
        <v>1520</v>
      </c>
      <c r="AE321" s="2" t="s">
        <v>178</v>
      </c>
      <c r="AF321" s="220">
        <f t="shared" ref="AF321:AQ325" si="879">+D321</f>
        <v>20.447200000000002</v>
      </c>
      <c r="AG321" s="220">
        <f t="shared" si="879"/>
        <v>21.9892</v>
      </c>
      <c r="AH321" s="220">
        <f t="shared" si="879"/>
        <v>23.733759999999997</v>
      </c>
      <c r="AI321" s="220">
        <f t="shared" si="879"/>
        <v>34.514679999999998</v>
      </c>
      <c r="AJ321" s="220">
        <f t="shared" si="879"/>
        <v>39.236512000000005</v>
      </c>
      <c r="AK321" s="220">
        <f t="shared" si="879"/>
        <v>38.1018975</v>
      </c>
      <c r="AL321" s="220">
        <f t="shared" si="879"/>
        <v>23.366600000000002</v>
      </c>
      <c r="AM321" s="220">
        <f t="shared" si="879"/>
        <v>16.380799999999997</v>
      </c>
      <c r="AN321" s="220">
        <f t="shared" si="879"/>
        <v>28.291424435427192</v>
      </c>
      <c r="AO321" s="220">
        <f t="shared" si="879"/>
        <v>28.190189431584237</v>
      </c>
      <c r="AP321" s="220">
        <f t="shared" si="879"/>
        <v>28.240018196818493</v>
      </c>
      <c r="AQ321" s="220">
        <f t="shared" si="879"/>
        <v>25.768789064344606</v>
      </c>
      <c r="AS321" s="2" t="s">
        <v>178</v>
      </c>
      <c r="AT321" s="221">
        <f t="shared" ref="AT321:BE325" si="880">+R321</f>
        <v>1851.17</v>
      </c>
      <c r="AU321" s="221">
        <f t="shared" si="880"/>
        <v>1942.5</v>
      </c>
      <c r="AV321" s="221">
        <f t="shared" si="880"/>
        <v>1847.2250000000004</v>
      </c>
      <c r="AW321" s="221">
        <f t="shared" si="880"/>
        <v>1966.5</v>
      </c>
      <c r="AX321" s="221">
        <f t="shared" si="880"/>
        <v>1900</v>
      </c>
      <c r="AY321" s="221">
        <f t="shared" si="880"/>
        <v>1710.0000000000002</v>
      </c>
      <c r="AZ321" s="221">
        <f t="shared" si="880"/>
        <v>1747.9999999999998</v>
      </c>
      <c r="BA321" s="221">
        <f t="shared" si="880"/>
        <v>1748</v>
      </c>
      <c r="BB321" s="221">
        <f t="shared" si="880"/>
        <v>1710.0000000000002</v>
      </c>
      <c r="BC321" s="221">
        <f t="shared" si="880"/>
        <v>1472.5000000000002</v>
      </c>
      <c r="BD321" s="221">
        <f t="shared" si="880"/>
        <v>1748</v>
      </c>
      <c r="BE321" s="221">
        <f t="shared" si="880"/>
        <v>1520</v>
      </c>
      <c r="BG321" s="2" t="s">
        <v>178</v>
      </c>
      <c r="BH321" s="220">
        <f>+D321</f>
        <v>20.447200000000002</v>
      </c>
      <c r="BI321" s="220">
        <f t="shared" ref="BI321:BI326" si="881">+E321</f>
        <v>21.9892</v>
      </c>
      <c r="BJ321" s="220">
        <f t="shared" ref="BJ321:BJ326" si="882">+F321</f>
        <v>23.733759999999997</v>
      </c>
      <c r="BK321" s="220">
        <f t="shared" ref="BK321:BK326" si="883">+G321</f>
        <v>34.514679999999998</v>
      </c>
      <c r="BL321" s="220">
        <f t="shared" ref="BL321:BL326" si="884">+H321</f>
        <v>39.236512000000005</v>
      </c>
      <c r="BM321" s="220">
        <f t="shared" ref="BM321:BM326" si="885">+I321</f>
        <v>38.1018975</v>
      </c>
      <c r="BN321" s="220">
        <f t="shared" ref="BN321:BN326" si="886">+J321</f>
        <v>23.366600000000002</v>
      </c>
      <c r="BO321" s="220">
        <f t="shared" ref="BO321:BO326" si="887">+K321</f>
        <v>16.380799999999997</v>
      </c>
      <c r="BP321" s="220">
        <f t="shared" ref="BP321:BP326" si="888">+L321</f>
        <v>28.291424435427192</v>
      </c>
      <c r="BQ321" s="220">
        <f t="shared" ref="BQ321:BQ326" si="889">+M321</f>
        <v>28.190189431584237</v>
      </c>
      <c r="BR321" s="220">
        <f t="shared" ref="BR321:BR326" si="890">+N321</f>
        <v>28.240018196818493</v>
      </c>
      <c r="BS321" s="220">
        <f t="shared" ref="BS321:BS326" si="891">+O321</f>
        <v>25.768789064344606</v>
      </c>
      <c r="BU321" s="2" t="s">
        <v>178</v>
      </c>
      <c r="BV321" s="221">
        <f>+R321</f>
        <v>1851.17</v>
      </c>
      <c r="BW321" s="221">
        <f t="shared" ref="BW321:BW326" si="892">+S321</f>
        <v>1942.5</v>
      </c>
      <c r="BX321" s="221">
        <f t="shared" ref="BX321:BX326" si="893">+T321</f>
        <v>1847.2250000000004</v>
      </c>
      <c r="BY321" s="221">
        <f t="shared" ref="BY321:BY326" si="894">+U321</f>
        <v>1966.5</v>
      </c>
      <c r="BZ321" s="221">
        <f t="shared" ref="BZ321:BZ326" si="895">+V321</f>
        <v>1900</v>
      </c>
      <c r="CA321" s="221">
        <f t="shared" ref="CA321:CA326" si="896">+W321</f>
        <v>1710.0000000000002</v>
      </c>
      <c r="CB321" s="221">
        <f t="shared" ref="CB321:CB326" si="897">+X321</f>
        <v>1747.9999999999998</v>
      </c>
      <c r="CC321" s="221">
        <f t="shared" ref="CC321:CC326" si="898">+Y321</f>
        <v>1748</v>
      </c>
      <c r="CD321" s="221">
        <f t="shared" ref="CD321:CD326" si="899">+Z321</f>
        <v>1710.0000000000002</v>
      </c>
      <c r="CE321" s="221">
        <f t="shared" ref="CE321:CE326" si="900">+AA321</f>
        <v>1472.5000000000002</v>
      </c>
      <c r="CF321" s="221">
        <f t="shared" ref="CF321:CF326" si="901">+AB321</f>
        <v>1748</v>
      </c>
      <c r="CG321" s="221">
        <f t="shared" ref="CG321:CG326" si="902">+AC321</f>
        <v>1520</v>
      </c>
    </row>
    <row r="322" spans="1:85" x14ac:dyDescent="0.25">
      <c r="A322" t="str">
        <f>+C282</f>
        <v>TOPLAM</v>
      </c>
      <c r="B322" t="s">
        <v>99</v>
      </c>
      <c r="C322" s="2" t="s">
        <v>179</v>
      </c>
      <c r="D322" s="220">
        <f t="shared" si="866"/>
        <v>19.771800000000006</v>
      </c>
      <c r="E322" s="220">
        <f t="shared" si="867"/>
        <v>19.905240000000003</v>
      </c>
      <c r="F322" s="220">
        <f t="shared" si="868"/>
        <v>22.928649999999998</v>
      </c>
      <c r="G322" s="220">
        <f t="shared" si="869"/>
        <v>34.186359999999993</v>
      </c>
      <c r="H322" s="220">
        <f t="shared" si="870"/>
        <v>40.145136000000008</v>
      </c>
      <c r="I322" s="220">
        <f t="shared" si="871"/>
        <v>35.840720000000005</v>
      </c>
      <c r="J322" s="220">
        <f t="shared" si="872"/>
        <v>20.275600000000004</v>
      </c>
      <c r="K322" s="220">
        <f t="shared" si="873"/>
        <v>18.099999999999998</v>
      </c>
      <c r="L322" s="220">
        <f t="shared" si="874"/>
        <v>24.373222034625904</v>
      </c>
      <c r="M322" s="220">
        <f t="shared" si="875"/>
        <v>28.691347325233146</v>
      </c>
      <c r="N322" s="220">
        <f t="shared" si="876"/>
        <v>27.958767857791564</v>
      </c>
      <c r="O322" s="220">
        <f t="shared" si="877"/>
        <v>25.370492289621268</v>
      </c>
      <c r="Q322" s="2" t="s">
        <v>179</v>
      </c>
      <c r="R322" s="221">
        <f t="shared" ref="R322:AC322" si="903">+(R42+R98+R154+R210+R266)</f>
        <v>1851.17</v>
      </c>
      <c r="S322" s="221">
        <f t="shared" si="903"/>
        <v>1942.5</v>
      </c>
      <c r="T322" s="221">
        <f t="shared" si="903"/>
        <v>1847.2249999999999</v>
      </c>
      <c r="U322" s="221">
        <f t="shared" si="903"/>
        <v>1914.7500000000002</v>
      </c>
      <c r="V322" s="221">
        <f t="shared" si="903"/>
        <v>1850</v>
      </c>
      <c r="W322" s="221">
        <f t="shared" si="903"/>
        <v>1665.0000000000005</v>
      </c>
      <c r="X322" s="221">
        <f t="shared" si="903"/>
        <v>1747.9999999999998</v>
      </c>
      <c r="Y322" s="221">
        <f t="shared" si="903"/>
        <v>1748</v>
      </c>
      <c r="Z322" s="221">
        <f t="shared" si="903"/>
        <v>1710.0000000000002</v>
      </c>
      <c r="AA322" s="221">
        <f t="shared" si="903"/>
        <v>1472.5000000000002</v>
      </c>
      <c r="AB322" s="221">
        <f t="shared" si="903"/>
        <v>1748</v>
      </c>
      <c r="AC322" s="221">
        <f t="shared" si="903"/>
        <v>1520</v>
      </c>
      <c r="AE322" s="2" t="s">
        <v>179</v>
      </c>
      <c r="AF322" s="220">
        <f t="shared" si="879"/>
        <v>19.771800000000006</v>
      </c>
      <c r="AG322" s="220">
        <f t="shared" si="879"/>
        <v>19.905240000000003</v>
      </c>
      <c r="AH322" s="220">
        <f t="shared" si="879"/>
        <v>22.928649999999998</v>
      </c>
      <c r="AI322" s="220">
        <f t="shared" si="879"/>
        <v>34.186359999999993</v>
      </c>
      <c r="AJ322" s="220">
        <f t="shared" si="879"/>
        <v>40.145136000000008</v>
      </c>
      <c r="AK322" s="220">
        <f t="shared" si="879"/>
        <v>35.840720000000005</v>
      </c>
      <c r="AL322" s="220">
        <f t="shared" si="879"/>
        <v>20.275600000000004</v>
      </c>
      <c r="AM322" s="220">
        <f t="shared" si="879"/>
        <v>18.099999999999998</v>
      </c>
      <c r="AN322" s="220">
        <f t="shared" si="879"/>
        <v>24.373222034625904</v>
      </c>
      <c r="AO322" s="220">
        <f t="shared" si="879"/>
        <v>28.691347325233146</v>
      </c>
      <c r="AP322" s="220">
        <f t="shared" si="879"/>
        <v>27.958767857791564</v>
      </c>
      <c r="AQ322" s="220">
        <f t="shared" si="879"/>
        <v>25.370492289621268</v>
      </c>
      <c r="AS322" s="2" t="s">
        <v>179</v>
      </c>
      <c r="AT322" s="221">
        <f t="shared" si="880"/>
        <v>1851.17</v>
      </c>
      <c r="AU322" s="221">
        <f t="shared" si="880"/>
        <v>1942.5</v>
      </c>
      <c r="AV322" s="221">
        <f t="shared" si="880"/>
        <v>1847.2249999999999</v>
      </c>
      <c r="AW322" s="221">
        <f t="shared" si="880"/>
        <v>1914.7500000000002</v>
      </c>
      <c r="AX322" s="221">
        <f t="shared" si="880"/>
        <v>1850</v>
      </c>
      <c r="AY322" s="221">
        <f t="shared" si="880"/>
        <v>1665.0000000000005</v>
      </c>
      <c r="AZ322" s="221">
        <f t="shared" si="880"/>
        <v>1747.9999999999998</v>
      </c>
      <c r="BA322" s="221">
        <f t="shared" si="880"/>
        <v>1748</v>
      </c>
      <c r="BB322" s="221">
        <f t="shared" si="880"/>
        <v>1710.0000000000002</v>
      </c>
      <c r="BC322" s="221">
        <f t="shared" si="880"/>
        <v>1472.5000000000002</v>
      </c>
      <c r="BD322" s="221">
        <f t="shared" si="880"/>
        <v>1748</v>
      </c>
      <c r="BE322" s="221">
        <f t="shared" si="880"/>
        <v>1520</v>
      </c>
      <c r="BG322" s="2" t="s">
        <v>179</v>
      </c>
      <c r="BH322" s="220">
        <f t="shared" ref="BH322:BH326" si="904">+D322</f>
        <v>19.771800000000006</v>
      </c>
      <c r="BI322" s="220">
        <f t="shared" si="881"/>
        <v>19.905240000000003</v>
      </c>
      <c r="BJ322" s="220">
        <f t="shared" si="882"/>
        <v>22.928649999999998</v>
      </c>
      <c r="BK322" s="220">
        <f t="shared" si="883"/>
        <v>34.186359999999993</v>
      </c>
      <c r="BL322" s="220">
        <f t="shared" si="884"/>
        <v>40.145136000000008</v>
      </c>
      <c r="BM322" s="220">
        <f t="shared" si="885"/>
        <v>35.840720000000005</v>
      </c>
      <c r="BN322" s="220">
        <f t="shared" si="886"/>
        <v>20.275600000000004</v>
      </c>
      <c r="BO322" s="220">
        <f t="shared" si="887"/>
        <v>18.099999999999998</v>
      </c>
      <c r="BP322" s="220">
        <f t="shared" si="888"/>
        <v>24.373222034625904</v>
      </c>
      <c r="BQ322" s="220">
        <f t="shared" si="889"/>
        <v>28.691347325233146</v>
      </c>
      <c r="BR322" s="220">
        <f t="shared" si="890"/>
        <v>27.958767857791564</v>
      </c>
      <c r="BS322" s="220">
        <f t="shared" si="891"/>
        <v>25.370492289621268</v>
      </c>
      <c r="BU322" s="2" t="s">
        <v>179</v>
      </c>
      <c r="BV322" s="221">
        <f t="shared" ref="BV322:BV326" si="905">+R322</f>
        <v>1851.17</v>
      </c>
      <c r="BW322" s="221">
        <f t="shared" si="892"/>
        <v>1942.5</v>
      </c>
      <c r="BX322" s="221">
        <f t="shared" si="893"/>
        <v>1847.2249999999999</v>
      </c>
      <c r="BY322" s="221">
        <f t="shared" si="894"/>
        <v>1914.7500000000002</v>
      </c>
      <c r="BZ322" s="221">
        <f t="shared" si="895"/>
        <v>1850</v>
      </c>
      <c r="CA322" s="221">
        <f t="shared" si="896"/>
        <v>1665.0000000000005</v>
      </c>
      <c r="CB322" s="221">
        <f t="shared" si="897"/>
        <v>1747.9999999999998</v>
      </c>
      <c r="CC322" s="221">
        <f t="shared" si="898"/>
        <v>1748</v>
      </c>
      <c r="CD322" s="221">
        <f t="shared" si="899"/>
        <v>1710.0000000000002</v>
      </c>
      <c r="CE322" s="221">
        <f t="shared" si="900"/>
        <v>1472.5000000000002</v>
      </c>
      <c r="CF322" s="221">
        <f t="shared" si="901"/>
        <v>1748</v>
      </c>
      <c r="CG322" s="221">
        <f t="shared" si="902"/>
        <v>1520</v>
      </c>
    </row>
    <row r="323" spans="1:85" x14ac:dyDescent="0.25">
      <c r="A323" t="str">
        <f>+C282</f>
        <v>TOPLAM</v>
      </c>
      <c r="B323" t="s">
        <v>99</v>
      </c>
      <c r="C323" s="2" t="s">
        <v>180</v>
      </c>
      <c r="D323" s="220">
        <f t="shared" si="866"/>
        <v>17.367499999999996</v>
      </c>
      <c r="E323" s="220">
        <f t="shared" si="867"/>
        <v>17.692500000000003</v>
      </c>
      <c r="F323" s="220">
        <f t="shared" si="868"/>
        <v>19.896000000000001</v>
      </c>
      <c r="G323" s="220">
        <f t="shared" si="869"/>
        <v>28.088599999999996</v>
      </c>
      <c r="H323" s="220">
        <f t="shared" si="870"/>
        <v>31.339680000000008</v>
      </c>
      <c r="I323" s="220">
        <f t="shared" si="871"/>
        <v>28.593609999999998</v>
      </c>
      <c r="J323" s="220">
        <f t="shared" si="872"/>
        <v>22.391120000000004</v>
      </c>
      <c r="K323" s="220">
        <f t="shared" si="873"/>
        <v>20.59</v>
      </c>
      <c r="L323" s="220">
        <f t="shared" si="874"/>
        <v>24.574900424420342</v>
      </c>
      <c r="M323" s="220">
        <f t="shared" si="875"/>
        <v>27.528644131173955</v>
      </c>
      <c r="N323" s="220">
        <f t="shared" si="876"/>
        <v>26.660401003740301</v>
      </c>
      <c r="O323" s="220">
        <f t="shared" si="877"/>
        <v>24.691957088717714</v>
      </c>
      <c r="Q323" s="2" t="s">
        <v>180</v>
      </c>
      <c r="R323" s="221">
        <f t="shared" ref="R323:AC323" si="906">+(R43+R99+R155+R211+R267)</f>
        <v>876.87000000000012</v>
      </c>
      <c r="S323" s="221">
        <f t="shared" si="906"/>
        <v>1207.5</v>
      </c>
      <c r="T323" s="221">
        <f t="shared" si="906"/>
        <v>1148.2750000000001</v>
      </c>
      <c r="U323" s="221">
        <f t="shared" si="906"/>
        <v>1035</v>
      </c>
      <c r="V323" s="221">
        <f t="shared" si="906"/>
        <v>1000</v>
      </c>
      <c r="W323" s="221">
        <f t="shared" si="906"/>
        <v>900</v>
      </c>
      <c r="X323" s="221">
        <f t="shared" si="906"/>
        <v>828</v>
      </c>
      <c r="Y323" s="221">
        <f t="shared" si="906"/>
        <v>828</v>
      </c>
      <c r="Z323" s="221">
        <f t="shared" si="906"/>
        <v>810.00000000000011</v>
      </c>
      <c r="AA323" s="221">
        <f t="shared" si="906"/>
        <v>697.50000000000023</v>
      </c>
      <c r="AB323" s="221">
        <f t="shared" si="906"/>
        <v>828.00000000000011</v>
      </c>
      <c r="AC323" s="221">
        <f t="shared" si="906"/>
        <v>720</v>
      </c>
      <c r="AE323" s="2" t="s">
        <v>180</v>
      </c>
      <c r="AF323" s="220">
        <f t="shared" si="879"/>
        <v>17.367499999999996</v>
      </c>
      <c r="AG323" s="220">
        <f t="shared" si="879"/>
        <v>17.692500000000003</v>
      </c>
      <c r="AH323" s="220">
        <f t="shared" si="879"/>
        <v>19.896000000000001</v>
      </c>
      <c r="AI323" s="220">
        <f t="shared" si="879"/>
        <v>28.088599999999996</v>
      </c>
      <c r="AJ323" s="220">
        <f t="shared" si="879"/>
        <v>31.339680000000008</v>
      </c>
      <c r="AK323" s="220">
        <f t="shared" si="879"/>
        <v>28.593609999999998</v>
      </c>
      <c r="AL323" s="220">
        <f t="shared" si="879"/>
        <v>22.391120000000004</v>
      </c>
      <c r="AM323" s="220">
        <f t="shared" si="879"/>
        <v>20.59</v>
      </c>
      <c r="AN323" s="220">
        <f t="shared" si="879"/>
        <v>24.574900424420342</v>
      </c>
      <c r="AO323" s="220">
        <f t="shared" si="879"/>
        <v>27.528644131173955</v>
      </c>
      <c r="AP323" s="220">
        <f t="shared" si="879"/>
        <v>26.660401003740301</v>
      </c>
      <c r="AQ323" s="220">
        <f t="shared" si="879"/>
        <v>24.691957088717714</v>
      </c>
      <c r="AS323" s="2" t="s">
        <v>180</v>
      </c>
      <c r="AT323" s="221">
        <f t="shared" si="880"/>
        <v>876.87000000000012</v>
      </c>
      <c r="AU323" s="221">
        <f t="shared" si="880"/>
        <v>1207.5</v>
      </c>
      <c r="AV323" s="221">
        <f t="shared" si="880"/>
        <v>1148.2750000000001</v>
      </c>
      <c r="AW323" s="221">
        <f t="shared" si="880"/>
        <v>1035</v>
      </c>
      <c r="AX323" s="221">
        <f t="shared" si="880"/>
        <v>1000</v>
      </c>
      <c r="AY323" s="221">
        <f t="shared" si="880"/>
        <v>900</v>
      </c>
      <c r="AZ323" s="221">
        <f t="shared" si="880"/>
        <v>828</v>
      </c>
      <c r="BA323" s="221">
        <f t="shared" si="880"/>
        <v>828</v>
      </c>
      <c r="BB323" s="221">
        <f t="shared" si="880"/>
        <v>810.00000000000011</v>
      </c>
      <c r="BC323" s="221">
        <f t="shared" si="880"/>
        <v>697.50000000000023</v>
      </c>
      <c r="BD323" s="221">
        <f t="shared" si="880"/>
        <v>828.00000000000011</v>
      </c>
      <c r="BE323" s="221">
        <f t="shared" si="880"/>
        <v>720</v>
      </c>
      <c r="BG323" s="2" t="s">
        <v>180</v>
      </c>
      <c r="BH323" s="220">
        <f t="shared" si="904"/>
        <v>17.367499999999996</v>
      </c>
      <c r="BI323" s="220">
        <f t="shared" si="881"/>
        <v>17.692500000000003</v>
      </c>
      <c r="BJ323" s="220">
        <f t="shared" si="882"/>
        <v>19.896000000000001</v>
      </c>
      <c r="BK323" s="220">
        <f t="shared" si="883"/>
        <v>28.088599999999996</v>
      </c>
      <c r="BL323" s="220">
        <f t="shared" si="884"/>
        <v>31.339680000000008</v>
      </c>
      <c r="BM323" s="220">
        <f t="shared" si="885"/>
        <v>28.593609999999998</v>
      </c>
      <c r="BN323" s="220">
        <f t="shared" si="886"/>
        <v>22.391120000000004</v>
      </c>
      <c r="BO323" s="220">
        <f t="shared" si="887"/>
        <v>20.59</v>
      </c>
      <c r="BP323" s="220">
        <f t="shared" si="888"/>
        <v>24.574900424420342</v>
      </c>
      <c r="BQ323" s="220">
        <f t="shared" si="889"/>
        <v>27.528644131173955</v>
      </c>
      <c r="BR323" s="220">
        <f t="shared" si="890"/>
        <v>26.660401003740301</v>
      </c>
      <c r="BS323" s="220">
        <f t="shared" si="891"/>
        <v>24.691957088717714</v>
      </c>
      <c r="BU323" s="2" t="s">
        <v>180</v>
      </c>
      <c r="BV323" s="221">
        <f t="shared" si="905"/>
        <v>876.87000000000012</v>
      </c>
      <c r="BW323" s="221">
        <f t="shared" si="892"/>
        <v>1207.5</v>
      </c>
      <c r="BX323" s="221">
        <f t="shared" si="893"/>
        <v>1148.2750000000001</v>
      </c>
      <c r="BY323" s="221">
        <f t="shared" si="894"/>
        <v>1035</v>
      </c>
      <c r="BZ323" s="221">
        <f t="shared" si="895"/>
        <v>1000</v>
      </c>
      <c r="CA323" s="221">
        <f t="shared" si="896"/>
        <v>900</v>
      </c>
      <c r="CB323" s="221">
        <f t="shared" si="897"/>
        <v>828</v>
      </c>
      <c r="CC323" s="221">
        <f t="shared" si="898"/>
        <v>828</v>
      </c>
      <c r="CD323" s="221">
        <f t="shared" si="899"/>
        <v>810.00000000000011</v>
      </c>
      <c r="CE323" s="221">
        <f t="shared" si="900"/>
        <v>697.50000000000023</v>
      </c>
      <c r="CF323" s="221">
        <f t="shared" si="901"/>
        <v>828.00000000000011</v>
      </c>
      <c r="CG323" s="221">
        <f t="shared" si="902"/>
        <v>720</v>
      </c>
    </row>
    <row r="324" spans="1:85" x14ac:dyDescent="0.25">
      <c r="A324" t="str">
        <f>+C282</f>
        <v>TOPLAM</v>
      </c>
      <c r="B324" t="s">
        <v>99</v>
      </c>
      <c r="C324" s="2" t="s">
        <v>181</v>
      </c>
      <c r="D324" s="220">
        <f t="shared" si="866"/>
        <v>21.178650000000005</v>
      </c>
      <c r="E324" s="220">
        <f t="shared" si="867"/>
        <v>21.49727</v>
      </c>
      <c r="F324" s="220">
        <f t="shared" si="868"/>
        <v>22.545566000000004</v>
      </c>
      <c r="G324" s="220">
        <f t="shared" si="869"/>
        <v>34.505040000000001</v>
      </c>
      <c r="H324" s="220">
        <f t="shared" si="870"/>
        <v>38.648239000000011</v>
      </c>
      <c r="I324" s="220">
        <f t="shared" si="871"/>
        <v>34.402426000000006</v>
      </c>
      <c r="J324" s="220">
        <f t="shared" si="872"/>
        <v>25.471680000000006</v>
      </c>
      <c r="K324" s="220">
        <f t="shared" si="873"/>
        <v>21.971000000000004</v>
      </c>
      <c r="L324" s="220">
        <f t="shared" si="874"/>
        <v>28.32133371809811</v>
      </c>
      <c r="M324" s="220">
        <f t="shared" si="875"/>
        <v>27.510478112957959</v>
      </c>
      <c r="N324" s="220">
        <f t="shared" si="876"/>
        <v>27.739085833375171</v>
      </c>
      <c r="O324" s="220">
        <f t="shared" si="877"/>
        <v>25.338814970223623</v>
      </c>
      <c r="Q324" s="2" t="s">
        <v>181</v>
      </c>
      <c r="R324" s="221">
        <f t="shared" ref="R324:AC324" si="907">+(R44+R100+R156+R212+R268)</f>
        <v>1851.17</v>
      </c>
      <c r="S324" s="221">
        <f t="shared" si="907"/>
        <v>1942.5</v>
      </c>
      <c r="T324" s="221">
        <f t="shared" si="907"/>
        <v>1847.2249999999999</v>
      </c>
      <c r="U324" s="221">
        <f t="shared" si="907"/>
        <v>1914.7500000000002</v>
      </c>
      <c r="V324" s="221">
        <f t="shared" si="907"/>
        <v>1850</v>
      </c>
      <c r="W324" s="221">
        <f t="shared" si="907"/>
        <v>1665</v>
      </c>
      <c r="X324" s="221">
        <f t="shared" si="907"/>
        <v>1747.9999999999998</v>
      </c>
      <c r="Y324" s="221">
        <f t="shared" si="907"/>
        <v>1748</v>
      </c>
      <c r="Z324" s="221">
        <f t="shared" si="907"/>
        <v>1710.0000000000002</v>
      </c>
      <c r="AA324" s="221">
        <f t="shared" si="907"/>
        <v>1472.5000000000002</v>
      </c>
      <c r="AB324" s="221">
        <f t="shared" si="907"/>
        <v>1748</v>
      </c>
      <c r="AC324" s="221">
        <f t="shared" si="907"/>
        <v>1520</v>
      </c>
      <c r="AE324" s="2" t="s">
        <v>181</v>
      </c>
      <c r="AF324" s="220">
        <f t="shared" si="879"/>
        <v>21.178650000000005</v>
      </c>
      <c r="AG324" s="220">
        <f t="shared" si="879"/>
        <v>21.49727</v>
      </c>
      <c r="AH324" s="220">
        <f t="shared" si="879"/>
        <v>22.545566000000004</v>
      </c>
      <c r="AI324" s="220">
        <f t="shared" si="879"/>
        <v>34.505040000000001</v>
      </c>
      <c r="AJ324" s="220">
        <f t="shared" si="879"/>
        <v>38.648239000000011</v>
      </c>
      <c r="AK324" s="220">
        <f t="shared" si="879"/>
        <v>34.402426000000006</v>
      </c>
      <c r="AL324" s="220">
        <f t="shared" si="879"/>
        <v>25.471680000000006</v>
      </c>
      <c r="AM324" s="220">
        <f t="shared" si="879"/>
        <v>21.971000000000004</v>
      </c>
      <c r="AN324" s="220">
        <f t="shared" si="879"/>
        <v>28.32133371809811</v>
      </c>
      <c r="AO324" s="220">
        <f t="shared" si="879"/>
        <v>27.510478112957959</v>
      </c>
      <c r="AP324" s="220">
        <f t="shared" si="879"/>
        <v>27.739085833375171</v>
      </c>
      <c r="AQ324" s="220">
        <f t="shared" si="879"/>
        <v>25.338814970223623</v>
      </c>
      <c r="AS324" s="2" t="s">
        <v>181</v>
      </c>
      <c r="AT324" s="221">
        <f t="shared" si="880"/>
        <v>1851.17</v>
      </c>
      <c r="AU324" s="221">
        <f t="shared" si="880"/>
        <v>1942.5</v>
      </c>
      <c r="AV324" s="221">
        <f t="shared" si="880"/>
        <v>1847.2249999999999</v>
      </c>
      <c r="AW324" s="221">
        <f t="shared" si="880"/>
        <v>1914.7500000000002</v>
      </c>
      <c r="AX324" s="221">
        <f t="shared" si="880"/>
        <v>1850</v>
      </c>
      <c r="AY324" s="221">
        <f t="shared" si="880"/>
        <v>1665</v>
      </c>
      <c r="AZ324" s="221">
        <f t="shared" si="880"/>
        <v>1747.9999999999998</v>
      </c>
      <c r="BA324" s="221">
        <f t="shared" si="880"/>
        <v>1748</v>
      </c>
      <c r="BB324" s="221">
        <f t="shared" si="880"/>
        <v>1710.0000000000002</v>
      </c>
      <c r="BC324" s="221">
        <f t="shared" si="880"/>
        <v>1472.5000000000002</v>
      </c>
      <c r="BD324" s="221">
        <f t="shared" si="880"/>
        <v>1748</v>
      </c>
      <c r="BE324" s="221">
        <f t="shared" si="880"/>
        <v>1520</v>
      </c>
      <c r="BG324" s="2" t="s">
        <v>181</v>
      </c>
      <c r="BH324" s="220">
        <f t="shared" si="904"/>
        <v>21.178650000000005</v>
      </c>
      <c r="BI324" s="220">
        <f t="shared" si="881"/>
        <v>21.49727</v>
      </c>
      <c r="BJ324" s="220">
        <f t="shared" si="882"/>
        <v>22.545566000000004</v>
      </c>
      <c r="BK324" s="220">
        <f t="shared" si="883"/>
        <v>34.505040000000001</v>
      </c>
      <c r="BL324" s="220">
        <f t="shared" si="884"/>
        <v>38.648239000000011</v>
      </c>
      <c r="BM324" s="220">
        <f t="shared" si="885"/>
        <v>34.402426000000006</v>
      </c>
      <c r="BN324" s="220">
        <f t="shared" si="886"/>
        <v>25.471680000000006</v>
      </c>
      <c r="BO324" s="220">
        <f t="shared" si="887"/>
        <v>21.971000000000004</v>
      </c>
      <c r="BP324" s="220">
        <f t="shared" si="888"/>
        <v>28.32133371809811</v>
      </c>
      <c r="BQ324" s="220">
        <f t="shared" si="889"/>
        <v>27.510478112957959</v>
      </c>
      <c r="BR324" s="220">
        <f t="shared" si="890"/>
        <v>27.739085833375171</v>
      </c>
      <c r="BS324" s="220">
        <f t="shared" si="891"/>
        <v>25.338814970223623</v>
      </c>
      <c r="BU324" s="2" t="s">
        <v>181</v>
      </c>
      <c r="BV324" s="221">
        <f t="shared" si="905"/>
        <v>1851.17</v>
      </c>
      <c r="BW324" s="221">
        <f t="shared" si="892"/>
        <v>1942.5</v>
      </c>
      <c r="BX324" s="221">
        <f t="shared" si="893"/>
        <v>1847.2249999999999</v>
      </c>
      <c r="BY324" s="221">
        <f t="shared" si="894"/>
        <v>1914.7500000000002</v>
      </c>
      <c r="BZ324" s="221">
        <f t="shared" si="895"/>
        <v>1850</v>
      </c>
      <c r="CA324" s="221">
        <f t="shared" si="896"/>
        <v>1665</v>
      </c>
      <c r="CB324" s="221">
        <f t="shared" si="897"/>
        <v>1747.9999999999998</v>
      </c>
      <c r="CC324" s="221">
        <f t="shared" si="898"/>
        <v>1748</v>
      </c>
      <c r="CD324" s="221">
        <f t="shared" si="899"/>
        <v>1710.0000000000002</v>
      </c>
      <c r="CE324" s="221">
        <f t="shared" si="900"/>
        <v>1472.5000000000002</v>
      </c>
      <c r="CF324" s="221">
        <f t="shared" si="901"/>
        <v>1748</v>
      </c>
      <c r="CG324" s="221">
        <f t="shared" si="902"/>
        <v>1520</v>
      </c>
    </row>
    <row r="325" spans="1:85" x14ac:dyDescent="0.25">
      <c r="A325" t="str">
        <f>+C282</f>
        <v>TOPLAM</v>
      </c>
      <c r="B325" t="s">
        <v>99</v>
      </c>
      <c r="C325" s="2" t="s">
        <v>182</v>
      </c>
      <c r="D325" s="220">
        <f t="shared" si="866"/>
        <v>15.318301830855727</v>
      </c>
      <c r="E325" s="220">
        <f t="shared" si="867"/>
        <v>15.514655999999997</v>
      </c>
      <c r="F325" s="220">
        <f t="shared" si="868"/>
        <v>17.2912</v>
      </c>
      <c r="G325" s="220">
        <f t="shared" si="869"/>
        <v>25.411759999999997</v>
      </c>
      <c r="H325" s="220">
        <f t="shared" si="870"/>
        <v>30.168366000000006</v>
      </c>
      <c r="I325" s="220">
        <f t="shared" si="871"/>
        <v>26.712550000000004</v>
      </c>
      <c r="J325" s="220">
        <f t="shared" si="872"/>
        <v>17.182704000000005</v>
      </c>
      <c r="K325" s="220">
        <f t="shared" si="873"/>
        <v>15.483700000000001</v>
      </c>
      <c r="L325" s="220">
        <f t="shared" si="874"/>
        <v>21.176025263914237</v>
      </c>
      <c r="M325" s="220">
        <f t="shared" si="875"/>
        <v>21.804236036943475</v>
      </c>
      <c r="N325" s="220">
        <f t="shared" si="876"/>
        <v>22.607417254788267</v>
      </c>
      <c r="O325" s="220">
        <f t="shared" si="877"/>
        <v>19.287394487206772</v>
      </c>
      <c r="Q325" s="2" t="s">
        <v>182</v>
      </c>
      <c r="R325" s="221">
        <f t="shared" ref="R325:AC325" si="908">+(R45+R101+R157+R213+R269)</f>
        <v>1851.17</v>
      </c>
      <c r="S325" s="221">
        <f t="shared" si="908"/>
        <v>1890</v>
      </c>
      <c r="T325" s="221">
        <f t="shared" si="908"/>
        <v>1797.3000000000002</v>
      </c>
      <c r="U325" s="221">
        <f t="shared" si="908"/>
        <v>1966.5</v>
      </c>
      <c r="V325" s="221">
        <f t="shared" si="908"/>
        <v>1900</v>
      </c>
      <c r="W325" s="221">
        <f t="shared" si="908"/>
        <v>1710</v>
      </c>
      <c r="X325" s="221">
        <f t="shared" si="908"/>
        <v>1747.9999999999998</v>
      </c>
      <c r="Y325" s="221">
        <f t="shared" si="908"/>
        <v>1748</v>
      </c>
      <c r="Z325" s="221">
        <f t="shared" si="908"/>
        <v>1710.0000000000002</v>
      </c>
      <c r="AA325" s="221">
        <f t="shared" si="908"/>
        <v>1472.5000000000002</v>
      </c>
      <c r="AB325" s="221">
        <f t="shared" si="908"/>
        <v>1748</v>
      </c>
      <c r="AC325" s="221">
        <f t="shared" si="908"/>
        <v>1520</v>
      </c>
      <c r="AE325" s="2" t="s">
        <v>182</v>
      </c>
      <c r="AF325" s="220">
        <f t="shared" si="879"/>
        <v>15.318301830855727</v>
      </c>
      <c r="AG325" s="220">
        <f t="shared" si="879"/>
        <v>15.514655999999997</v>
      </c>
      <c r="AH325" s="220">
        <f t="shared" si="879"/>
        <v>17.2912</v>
      </c>
      <c r="AI325" s="220">
        <f t="shared" si="879"/>
        <v>25.411759999999997</v>
      </c>
      <c r="AJ325" s="220">
        <f t="shared" si="879"/>
        <v>30.168366000000006</v>
      </c>
      <c r="AK325" s="220">
        <f t="shared" si="879"/>
        <v>26.712550000000004</v>
      </c>
      <c r="AL325" s="220">
        <f t="shared" si="879"/>
        <v>17.182704000000005</v>
      </c>
      <c r="AM325" s="220">
        <f t="shared" si="879"/>
        <v>15.483700000000001</v>
      </c>
      <c r="AN325" s="220">
        <f t="shared" si="879"/>
        <v>21.176025263914237</v>
      </c>
      <c r="AO325" s="220">
        <f t="shared" si="879"/>
        <v>21.804236036943475</v>
      </c>
      <c r="AP325" s="220">
        <f t="shared" si="879"/>
        <v>22.607417254788267</v>
      </c>
      <c r="AQ325" s="220">
        <f t="shared" si="879"/>
        <v>19.287394487206772</v>
      </c>
      <c r="AS325" s="2" t="s">
        <v>182</v>
      </c>
      <c r="AT325" s="221">
        <f t="shared" si="880"/>
        <v>1851.17</v>
      </c>
      <c r="AU325" s="221">
        <f t="shared" si="880"/>
        <v>1890</v>
      </c>
      <c r="AV325" s="221">
        <f t="shared" si="880"/>
        <v>1797.3000000000002</v>
      </c>
      <c r="AW325" s="221">
        <f t="shared" si="880"/>
        <v>1966.5</v>
      </c>
      <c r="AX325" s="221">
        <f t="shared" si="880"/>
        <v>1900</v>
      </c>
      <c r="AY325" s="221">
        <f t="shared" si="880"/>
        <v>1710</v>
      </c>
      <c r="AZ325" s="221">
        <f t="shared" si="880"/>
        <v>1747.9999999999998</v>
      </c>
      <c r="BA325" s="221">
        <f t="shared" si="880"/>
        <v>1748</v>
      </c>
      <c r="BB325" s="221">
        <f t="shared" si="880"/>
        <v>1710.0000000000002</v>
      </c>
      <c r="BC325" s="221">
        <f t="shared" si="880"/>
        <v>1472.5000000000002</v>
      </c>
      <c r="BD325" s="221">
        <f t="shared" si="880"/>
        <v>1748</v>
      </c>
      <c r="BE325" s="221">
        <f t="shared" si="880"/>
        <v>1520</v>
      </c>
      <c r="BG325" s="2" t="s">
        <v>182</v>
      </c>
      <c r="BH325" s="220">
        <f t="shared" si="904"/>
        <v>15.318301830855727</v>
      </c>
      <c r="BI325" s="220">
        <f t="shared" si="881"/>
        <v>15.514655999999997</v>
      </c>
      <c r="BJ325" s="220">
        <f t="shared" si="882"/>
        <v>17.2912</v>
      </c>
      <c r="BK325" s="220">
        <f t="shared" si="883"/>
        <v>25.411759999999997</v>
      </c>
      <c r="BL325" s="220">
        <f t="shared" si="884"/>
        <v>30.168366000000006</v>
      </c>
      <c r="BM325" s="220">
        <f t="shared" si="885"/>
        <v>26.712550000000004</v>
      </c>
      <c r="BN325" s="220">
        <f t="shared" si="886"/>
        <v>17.182704000000005</v>
      </c>
      <c r="BO325" s="220">
        <f t="shared" si="887"/>
        <v>15.483700000000001</v>
      </c>
      <c r="BP325" s="220">
        <f t="shared" si="888"/>
        <v>21.176025263914237</v>
      </c>
      <c r="BQ325" s="220">
        <f t="shared" si="889"/>
        <v>21.804236036943475</v>
      </c>
      <c r="BR325" s="220">
        <f t="shared" si="890"/>
        <v>22.607417254788267</v>
      </c>
      <c r="BS325" s="220">
        <f t="shared" si="891"/>
        <v>19.287394487206772</v>
      </c>
      <c r="BU325" s="2" t="s">
        <v>182</v>
      </c>
      <c r="BV325" s="221">
        <f t="shared" si="905"/>
        <v>1851.17</v>
      </c>
      <c r="BW325" s="221">
        <f t="shared" si="892"/>
        <v>1890</v>
      </c>
      <c r="BX325" s="221">
        <f t="shared" si="893"/>
        <v>1797.3000000000002</v>
      </c>
      <c r="BY325" s="221">
        <f t="shared" si="894"/>
        <v>1966.5</v>
      </c>
      <c r="BZ325" s="221">
        <f t="shared" si="895"/>
        <v>1900</v>
      </c>
      <c r="CA325" s="221">
        <f t="shared" si="896"/>
        <v>1710</v>
      </c>
      <c r="CB325" s="221">
        <f t="shared" si="897"/>
        <v>1747.9999999999998</v>
      </c>
      <c r="CC325" s="221">
        <f t="shared" si="898"/>
        <v>1748</v>
      </c>
      <c r="CD325" s="221">
        <f t="shared" si="899"/>
        <v>1710.0000000000002</v>
      </c>
      <c r="CE325" s="221">
        <f t="shared" si="900"/>
        <v>1472.5000000000002</v>
      </c>
      <c r="CF325" s="221">
        <f t="shared" si="901"/>
        <v>1748</v>
      </c>
      <c r="CG325" s="221">
        <f t="shared" si="902"/>
        <v>1520</v>
      </c>
    </row>
    <row r="326" spans="1:85" x14ac:dyDescent="0.25">
      <c r="A326" t="str">
        <f>+C282</f>
        <v>TOPLAM</v>
      </c>
      <c r="B326" t="s">
        <v>99</v>
      </c>
      <c r="C326" s="2" t="s">
        <v>183</v>
      </c>
      <c r="D326" s="220">
        <f t="shared" si="866"/>
        <v>10</v>
      </c>
      <c r="E326" s="220">
        <f t="shared" si="867"/>
        <v>19</v>
      </c>
      <c r="F326" s="220">
        <f t="shared" si="868"/>
        <v>16.869999999999994</v>
      </c>
      <c r="G326" s="220">
        <f t="shared" si="869"/>
        <v>23.728860000000001</v>
      </c>
      <c r="H326" s="220">
        <f t="shared" si="870"/>
        <v>26.556084200000004</v>
      </c>
      <c r="I326" s="220">
        <f t="shared" si="871"/>
        <v>23.979127999999999</v>
      </c>
      <c r="J326" s="220">
        <f t="shared" si="872"/>
        <v>14.360000000000001</v>
      </c>
      <c r="K326" s="220">
        <f t="shared" si="873"/>
        <v>15.489999999999998</v>
      </c>
      <c r="L326" s="220">
        <f t="shared" si="874"/>
        <v>17.916302177247839</v>
      </c>
      <c r="M326" s="220">
        <f t="shared" si="875"/>
        <v>22.904642431423451</v>
      </c>
      <c r="N326" s="220">
        <f t="shared" si="876"/>
        <v>23.893928562135372</v>
      </c>
      <c r="O326" s="220">
        <f t="shared" si="877"/>
        <v>17.932345291895327</v>
      </c>
      <c r="Q326" s="2" t="s">
        <v>183</v>
      </c>
      <c r="R326" s="221">
        <f t="shared" ref="R326:AC326" si="909">+(R46+R102+R158+R214+R270)</f>
        <v>146.14499999999998</v>
      </c>
      <c r="S326" s="221">
        <f t="shared" si="909"/>
        <v>157.5</v>
      </c>
      <c r="T326" s="221">
        <f t="shared" si="909"/>
        <v>149.77500000000001</v>
      </c>
      <c r="U326" s="221">
        <f t="shared" si="909"/>
        <v>155.25</v>
      </c>
      <c r="V326" s="221">
        <f t="shared" si="909"/>
        <v>150</v>
      </c>
      <c r="W326" s="221">
        <f t="shared" si="909"/>
        <v>135</v>
      </c>
      <c r="X326" s="221">
        <f t="shared" si="909"/>
        <v>138</v>
      </c>
      <c r="Y326" s="221">
        <f t="shared" si="909"/>
        <v>138</v>
      </c>
      <c r="Z326" s="221">
        <f t="shared" si="909"/>
        <v>135</v>
      </c>
      <c r="AA326" s="221">
        <f t="shared" si="909"/>
        <v>116.25000000000003</v>
      </c>
      <c r="AB326" s="221">
        <f t="shared" si="909"/>
        <v>138</v>
      </c>
      <c r="AC326" s="221">
        <f t="shared" si="909"/>
        <v>120</v>
      </c>
      <c r="AE326" s="2" t="s">
        <v>183</v>
      </c>
      <c r="AF326" s="220"/>
      <c r="AG326" s="220"/>
      <c r="AH326" s="220"/>
      <c r="AI326" s="220"/>
      <c r="AJ326" s="220"/>
      <c r="AK326" s="220"/>
      <c r="AL326" s="220"/>
      <c r="AM326" s="220"/>
      <c r="AN326" s="220"/>
      <c r="AO326" s="220"/>
      <c r="AP326" s="220"/>
      <c r="AQ326" s="220"/>
      <c r="AS326" s="2" t="s">
        <v>183</v>
      </c>
      <c r="AT326" s="221"/>
      <c r="AU326" s="221"/>
      <c r="AV326" s="221"/>
      <c r="AW326" s="221"/>
      <c r="AX326" s="221"/>
      <c r="AY326" s="221"/>
      <c r="AZ326" s="221"/>
      <c r="BA326" s="221"/>
      <c r="BB326" s="221"/>
      <c r="BC326" s="221"/>
      <c r="BD326" s="221"/>
      <c r="BE326" s="221"/>
      <c r="BG326" s="2" t="s">
        <v>183</v>
      </c>
      <c r="BH326" s="220">
        <f t="shared" si="904"/>
        <v>10</v>
      </c>
      <c r="BI326" s="220">
        <f t="shared" si="881"/>
        <v>19</v>
      </c>
      <c r="BJ326" s="220">
        <f t="shared" si="882"/>
        <v>16.869999999999994</v>
      </c>
      <c r="BK326" s="220">
        <f t="shared" si="883"/>
        <v>23.728860000000001</v>
      </c>
      <c r="BL326" s="220">
        <f t="shared" si="884"/>
        <v>26.556084200000004</v>
      </c>
      <c r="BM326" s="220">
        <f t="shared" si="885"/>
        <v>23.979127999999999</v>
      </c>
      <c r="BN326" s="220">
        <f t="shared" si="886"/>
        <v>14.360000000000001</v>
      </c>
      <c r="BO326" s="220">
        <f t="shared" si="887"/>
        <v>15.489999999999998</v>
      </c>
      <c r="BP326" s="220">
        <f t="shared" si="888"/>
        <v>17.916302177247839</v>
      </c>
      <c r="BQ326" s="220">
        <f t="shared" si="889"/>
        <v>22.904642431423451</v>
      </c>
      <c r="BR326" s="220">
        <f t="shared" si="890"/>
        <v>23.893928562135372</v>
      </c>
      <c r="BS326" s="220">
        <f t="shared" si="891"/>
        <v>17.932345291895327</v>
      </c>
      <c r="BU326" s="2" t="s">
        <v>183</v>
      </c>
      <c r="BV326" s="221">
        <f t="shared" si="905"/>
        <v>146.14499999999998</v>
      </c>
      <c r="BW326" s="221">
        <f t="shared" si="892"/>
        <v>157.5</v>
      </c>
      <c r="BX326" s="221">
        <f t="shared" si="893"/>
        <v>149.77500000000001</v>
      </c>
      <c r="BY326" s="221">
        <f t="shared" si="894"/>
        <v>155.25</v>
      </c>
      <c r="BZ326" s="221">
        <f t="shared" si="895"/>
        <v>150</v>
      </c>
      <c r="CA326" s="221">
        <f t="shared" si="896"/>
        <v>135</v>
      </c>
      <c r="CB326" s="221">
        <f t="shared" si="897"/>
        <v>138</v>
      </c>
      <c r="CC326" s="221">
        <f t="shared" si="898"/>
        <v>138</v>
      </c>
      <c r="CD326" s="221">
        <f t="shared" si="899"/>
        <v>135</v>
      </c>
      <c r="CE326" s="221">
        <f t="shared" si="900"/>
        <v>116.25000000000003</v>
      </c>
      <c r="CF326" s="221">
        <f t="shared" si="901"/>
        <v>138</v>
      </c>
      <c r="CG326" s="221">
        <f t="shared" si="902"/>
        <v>120</v>
      </c>
    </row>
    <row r="327" spans="1:85" x14ac:dyDescent="0.25">
      <c r="A327" t="str">
        <f>+C282</f>
        <v>TOPLAM</v>
      </c>
      <c r="B327" t="s">
        <v>99</v>
      </c>
      <c r="C327" s="2" t="s">
        <v>184</v>
      </c>
      <c r="D327" s="220">
        <f t="shared" si="866"/>
        <v>12.169999999999998</v>
      </c>
      <c r="E327" s="220">
        <f t="shared" si="867"/>
        <v>11.124500000000001</v>
      </c>
      <c r="F327" s="220">
        <f t="shared" si="868"/>
        <v>12.784999999999998</v>
      </c>
      <c r="G327" s="220">
        <f t="shared" si="869"/>
        <v>16.609535999999999</v>
      </c>
      <c r="H327" s="220">
        <f t="shared" si="870"/>
        <v>21.327158000000001</v>
      </c>
      <c r="I327" s="220">
        <f t="shared" si="871"/>
        <v>17.538851500000003</v>
      </c>
      <c r="J327" s="220">
        <f t="shared" si="872"/>
        <v>14.461067999999999</v>
      </c>
      <c r="K327" s="220">
        <f t="shared" si="873"/>
        <v>11.13</v>
      </c>
      <c r="L327" s="220">
        <f t="shared" si="874"/>
        <v>17.486826894117343</v>
      </c>
      <c r="M327" s="220">
        <f t="shared" si="875"/>
        <v>25.305410242654016</v>
      </c>
      <c r="N327" s="220">
        <f t="shared" si="876"/>
        <v>23.098364087449781</v>
      </c>
      <c r="O327" s="220">
        <f t="shared" si="877"/>
        <v>18.441532103772673</v>
      </c>
      <c r="Q327" s="2" t="s">
        <v>184</v>
      </c>
      <c r="R327" s="221">
        <f t="shared" ref="R327:AC327" si="910">+(R47+R103+R159+R215+R271)</f>
        <v>535.86500000000001</v>
      </c>
      <c r="S327" s="221">
        <f t="shared" si="910"/>
        <v>682.5</v>
      </c>
      <c r="T327" s="221">
        <f t="shared" si="910"/>
        <v>649.02500000000009</v>
      </c>
      <c r="U327" s="221">
        <f t="shared" si="910"/>
        <v>569.25000000000011</v>
      </c>
      <c r="V327" s="221">
        <f t="shared" si="910"/>
        <v>550</v>
      </c>
      <c r="W327" s="221">
        <f t="shared" si="910"/>
        <v>495</v>
      </c>
      <c r="X327" s="221">
        <f t="shared" si="910"/>
        <v>505.99999999999994</v>
      </c>
      <c r="Y327" s="221">
        <f t="shared" si="910"/>
        <v>506</v>
      </c>
      <c r="Z327" s="221">
        <f t="shared" si="910"/>
        <v>495.00000000000006</v>
      </c>
      <c r="AA327" s="221">
        <f t="shared" si="910"/>
        <v>426.25000000000006</v>
      </c>
      <c r="AB327" s="221">
        <f t="shared" si="910"/>
        <v>506</v>
      </c>
      <c r="AC327" s="221">
        <f t="shared" si="910"/>
        <v>439.99999999999994</v>
      </c>
      <c r="AE327" s="2" t="s">
        <v>184</v>
      </c>
      <c r="AF327" s="220"/>
      <c r="AG327" s="220"/>
      <c r="AH327" s="220"/>
      <c r="AI327" s="220"/>
      <c r="AJ327" s="220"/>
      <c r="AK327" s="220"/>
      <c r="AL327" s="220"/>
      <c r="AM327" s="220"/>
      <c r="AN327" s="220"/>
      <c r="AO327" s="220"/>
      <c r="AP327" s="220"/>
      <c r="AQ327" s="220"/>
      <c r="AS327" s="2" t="s">
        <v>184</v>
      </c>
      <c r="AT327" s="221"/>
      <c r="AU327" s="221"/>
      <c r="AV327" s="221"/>
      <c r="AW327" s="221"/>
      <c r="AX327" s="221"/>
      <c r="AY327" s="221"/>
      <c r="AZ327" s="221"/>
      <c r="BA327" s="221"/>
      <c r="BB327" s="221"/>
      <c r="BC327" s="221"/>
      <c r="BD327" s="221"/>
      <c r="BE327" s="221"/>
      <c r="BG327" s="2" t="s">
        <v>184</v>
      </c>
      <c r="BH327" s="220"/>
      <c r="BI327" s="220"/>
      <c r="BJ327" s="220"/>
      <c r="BK327" s="220"/>
      <c r="BL327" s="220"/>
      <c r="BM327" s="220"/>
      <c r="BN327" s="220"/>
      <c r="BO327" s="220"/>
      <c r="BP327" s="220"/>
      <c r="BQ327" s="220"/>
      <c r="BR327" s="220"/>
      <c r="BS327" s="220"/>
      <c r="BU327" s="2" t="s">
        <v>184</v>
      </c>
      <c r="BV327" s="221"/>
      <c r="BW327" s="221"/>
      <c r="BX327" s="221"/>
      <c r="BY327" s="221"/>
      <c r="BZ327" s="221"/>
      <c r="CA327" s="221"/>
      <c r="CB327" s="221"/>
      <c r="CC327" s="221"/>
      <c r="CD327" s="221"/>
      <c r="CE327" s="221"/>
      <c r="CF327" s="221"/>
      <c r="CG327" s="221"/>
    </row>
    <row r="328" spans="1:85" x14ac:dyDescent="0.25">
      <c r="A328" t="str">
        <f>+C282</f>
        <v>TOPLAM</v>
      </c>
      <c r="B328" t="s">
        <v>99</v>
      </c>
      <c r="C328" s="2" t="s">
        <v>185</v>
      </c>
      <c r="D328" s="220">
        <f t="shared" si="866"/>
        <v>10.739199999999999</v>
      </c>
      <c r="E328" s="220">
        <f t="shared" si="867"/>
        <v>11.67</v>
      </c>
      <c r="F328" s="220">
        <f t="shared" si="868"/>
        <v>12.360000000000003</v>
      </c>
      <c r="G328" s="220">
        <f t="shared" si="869"/>
        <v>15.614199999999997</v>
      </c>
      <c r="H328" s="220">
        <f t="shared" si="870"/>
        <v>18.611750000000004</v>
      </c>
      <c r="I328" s="220">
        <f t="shared" si="871"/>
        <v>15.490390000000001</v>
      </c>
      <c r="J328" s="220">
        <f t="shared" si="872"/>
        <v>14.06</v>
      </c>
      <c r="K328" s="220">
        <f t="shared" si="873"/>
        <v>12.520000000000001</v>
      </c>
      <c r="L328" s="220">
        <f t="shared" si="874"/>
        <v>16.115892620351197</v>
      </c>
      <c r="M328" s="220">
        <f t="shared" si="875"/>
        <v>15.557567346170407</v>
      </c>
      <c r="N328" s="220">
        <f t="shared" si="876"/>
        <v>16.335005558851982</v>
      </c>
      <c r="O328" s="220">
        <f t="shared" si="877"/>
        <v>13.680158437127595</v>
      </c>
      <c r="Q328" s="2" t="s">
        <v>185</v>
      </c>
      <c r="R328" s="221">
        <f t="shared" ref="R328:AC328" si="911">+(R48+R104+R160+R216+R272)</f>
        <v>584.57999999999993</v>
      </c>
      <c r="S328" s="221">
        <f t="shared" si="911"/>
        <v>525</v>
      </c>
      <c r="T328" s="221">
        <f t="shared" si="911"/>
        <v>499.25</v>
      </c>
      <c r="U328" s="221">
        <f t="shared" si="911"/>
        <v>621</v>
      </c>
      <c r="V328" s="221">
        <f t="shared" si="911"/>
        <v>600</v>
      </c>
      <c r="W328" s="221">
        <f t="shared" si="911"/>
        <v>540</v>
      </c>
      <c r="X328" s="221">
        <f t="shared" si="911"/>
        <v>552</v>
      </c>
      <c r="Y328" s="221">
        <f t="shared" si="911"/>
        <v>552</v>
      </c>
      <c r="Z328" s="221">
        <f t="shared" si="911"/>
        <v>540</v>
      </c>
      <c r="AA328" s="221">
        <f t="shared" si="911"/>
        <v>465.00000000000011</v>
      </c>
      <c r="AB328" s="221">
        <f t="shared" si="911"/>
        <v>552</v>
      </c>
      <c r="AC328" s="221">
        <f t="shared" si="911"/>
        <v>480</v>
      </c>
      <c r="AE328" s="2" t="s">
        <v>185</v>
      </c>
      <c r="AF328" s="220"/>
      <c r="AG328" s="220"/>
      <c r="AH328" s="220"/>
      <c r="AI328" s="220"/>
      <c r="AJ328" s="220"/>
      <c r="AK328" s="220"/>
      <c r="AL328" s="220"/>
      <c r="AM328" s="220"/>
      <c r="AN328" s="220"/>
      <c r="AO328" s="220"/>
      <c r="AP328" s="220"/>
      <c r="AQ328" s="220"/>
      <c r="AS328" s="2" t="s">
        <v>185</v>
      </c>
      <c r="AT328" s="221"/>
      <c r="AU328" s="221"/>
      <c r="AV328" s="221"/>
      <c r="AW328" s="221"/>
      <c r="AX328" s="221"/>
      <c r="AY328" s="221"/>
      <c r="AZ328" s="221"/>
      <c r="BA328" s="221"/>
      <c r="BB328" s="221"/>
      <c r="BC328" s="221"/>
      <c r="BD328" s="221"/>
      <c r="BE328" s="221"/>
      <c r="BG328" s="2" t="s">
        <v>185</v>
      </c>
      <c r="BH328" s="220"/>
      <c r="BI328" s="220"/>
      <c r="BJ328" s="220"/>
      <c r="BK328" s="220"/>
      <c r="BL328" s="220"/>
      <c r="BM328" s="220"/>
      <c r="BN328" s="220"/>
      <c r="BO328" s="220"/>
      <c r="BP328" s="220"/>
      <c r="BQ328" s="220"/>
      <c r="BR328" s="220"/>
      <c r="BS328" s="220"/>
      <c r="BU328" s="2" t="s">
        <v>185</v>
      </c>
      <c r="BV328" s="221"/>
      <c r="BW328" s="221"/>
      <c r="BX328" s="221"/>
      <c r="BY328" s="221"/>
      <c r="BZ328" s="221"/>
      <c r="CA328" s="221"/>
      <c r="CB328" s="221"/>
      <c r="CC328" s="221"/>
      <c r="CD328" s="221"/>
      <c r="CE328" s="221"/>
      <c r="CF328" s="221"/>
      <c r="CG328" s="221"/>
    </row>
    <row r="329" spans="1:85" x14ac:dyDescent="0.25">
      <c r="A329" t="str">
        <f>+C282</f>
        <v>TOPLAM</v>
      </c>
      <c r="B329" t="s">
        <v>99</v>
      </c>
      <c r="C329" s="2" t="s">
        <v>186</v>
      </c>
      <c r="D329" s="220">
        <f t="shared" si="866"/>
        <v>13.4</v>
      </c>
      <c r="E329" s="220">
        <f t="shared" si="867"/>
        <v>13.4</v>
      </c>
      <c r="F329" s="220">
        <f t="shared" si="868"/>
        <v>12.9</v>
      </c>
      <c r="G329" s="220">
        <f t="shared" si="869"/>
        <v>14.374349999999996</v>
      </c>
      <c r="H329" s="220">
        <f t="shared" si="870"/>
        <v>18.020970000000002</v>
      </c>
      <c r="I329" s="220">
        <f t="shared" si="871"/>
        <v>16.178400000000003</v>
      </c>
      <c r="J329" s="220">
        <f t="shared" si="872"/>
        <v>9.682500000000001</v>
      </c>
      <c r="K329" s="220">
        <f t="shared" si="873"/>
        <v>8.5649999999999995</v>
      </c>
      <c r="L329" s="220">
        <f t="shared" si="874"/>
        <v>16.410032030196621</v>
      </c>
      <c r="M329" s="220">
        <f t="shared" si="875"/>
        <v>13.815655766511197</v>
      </c>
      <c r="N329" s="220">
        <f t="shared" si="876"/>
        <v>17.401984288175864</v>
      </c>
      <c r="O329" s="220">
        <f t="shared" si="877"/>
        <v>14.386784279510177</v>
      </c>
      <c r="Q329" s="2" t="s">
        <v>186</v>
      </c>
      <c r="R329" s="221">
        <f t="shared" ref="R329:AC329" si="912">+(R49+R105+R161+R217+R273)</f>
        <v>194.86</v>
      </c>
      <c r="S329" s="221">
        <f t="shared" si="912"/>
        <v>210</v>
      </c>
      <c r="T329" s="221">
        <f t="shared" si="912"/>
        <v>199.70000000000005</v>
      </c>
      <c r="U329" s="221">
        <f t="shared" si="912"/>
        <v>207</v>
      </c>
      <c r="V329" s="221">
        <f t="shared" si="912"/>
        <v>200</v>
      </c>
      <c r="W329" s="221">
        <f t="shared" si="912"/>
        <v>180</v>
      </c>
      <c r="X329" s="221">
        <f t="shared" si="912"/>
        <v>184</v>
      </c>
      <c r="Y329" s="221">
        <f t="shared" si="912"/>
        <v>184</v>
      </c>
      <c r="Z329" s="221">
        <f t="shared" si="912"/>
        <v>180</v>
      </c>
      <c r="AA329" s="221">
        <f t="shared" si="912"/>
        <v>155.00000000000003</v>
      </c>
      <c r="AB329" s="221">
        <f t="shared" si="912"/>
        <v>184</v>
      </c>
      <c r="AC329" s="221">
        <f t="shared" si="912"/>
        <v>159.99999999999997</v>
      </c>
      <c r="AE329" s="2" t="s">
        <v>186</v>
      </c>
      <c r="AF329" s="220"/>
      <c r="AG329" s="220"/>
      <c r="AH329" s="220"/>
      <c r="AI329" s="220"/>
      <c r="AJ329" s="220"/>
      <c r="AK329" s="220"/>
      <c r="AL329" s="220"/>
      <c r="AM329" s="220"/>
      <c r="AN329" s="220"/>
      <c r="AO329" s="220"/>
      <c r="AP329" s="220"/>
      <c r="AQ329" s="220"/>
      <c r="AS329" s="2" t="s">
        <v>186</v>
      </c>
      <c r="AT329" s="221"/>
      <c r="AU329" s="221"/>
      <c r="AV329" s="221"/>
      <c r="AW329" s="221"/>
      <c r="AX329" s="221"/>
      <c r="AY329" s="221"/>
      <c r="AZ329" s="221"/>
      <c r="BA329" s="221"/>
      <c r="BB329" s="221"/>
      <c r="BC329" s="221"/>
      <c r="BD329" s="221"/>
      <c r="BE329" s="221"/>
      <c r="BG329" s="2" t="s">
        <v>186</v>
      </c>
      <c r="BH329" s="220"/>
      <c r="BI329" s="220"/>
      <c r="BJ329" s="220"/>
      <c r="BK329" s="220"/>
      <c r="BL329" s="220"/>
      <c r="BM329" s="220"/>
      <c r="BN329" s="220"/>
      <c r="BO329" s="220"/>
      <c r="BP329" s="220"/>
      <c r="BQ329" s="220"/>
      <c r="BR329" s="220"/>
      <c r="BS329" s="220"/>
      <c r="BU329" s="2" t="s">
        <v>186</v>
      </c>
      <c r="BV329" s="221"/>
      <c r="BW329" s="221"/>
      <c r="BX329" s="221"/>
      <c r="BY329" s="221"/>
      <c r="BZ329" s="221"/>
      <c r="CA329" s="221"/>
      <c r="CB329" s="221"/>
      <c r="CC329" s="221"/>
      <c r="CD329" s="221"/>
      <c r="CE329" s="221"/>
      <c r="CF329" s="221"/>
      <c r="CG329" s="221"/>
    </row>
    <row r="330" spans="1:85" x14ac:dyDescent="0.25">
      <c r="A330" t="str">
        <f>+C282</f>
        <v>TOPLAM</v>
      </c>
      <c r="B330" t="s">
        <v>99</v>
      </c>
      <c r="C330" s="2" t="s">
        <v>203</v>
      </c>
      <c r="D330" s="220"/>
      <c r="E330" s="220"/>
      <c r="F330" s="220"/>
      <c r="G330" s="220"/>
      <c r="H330" s="220"/>
      <c r="I330" s="220"/>
      <c r="J330" s="220"/>
      <c r="K330" s="220"/>
      <c r="L330" s="220"/>
      <c r="M330" s="220"/>
      <c r="N330" s="220"/>
      <c r="O330" s="220"/>
      <c r="Q330" s="2"/>
      <c r="R330" s="221"/>
      <c r="S330" s="221"/>
      <c r="T330" s="221"/>
      <c r="U330" s="220"/>
      <c r="V330" s="220"/>
      <c r="W330" s="220"/>
      <c r="X330" s="220"/>
      <c r="Y330" s="220"/>
      <c r="Z330" s="220"/>
      <c r="AA330" s="220"/>
      <c r="AB330" s="220"/>
      <c r="AC330" s="220"/>
      <c r="AE330" s="2" t="s">
        <v>203</v>
      </c>
      <c r="AF330" s="220"/>
      <c r="AG330" s="220"/>
      <c r="AH330" s="220"/>
      <c r="AI330" s="220"/>
      <c r="AJ330" s="220"/>
      <c r="AK330" s="220"/>
      <c r="AL330" s="220"/>
      <c r="AM330" s="220"/>
      <c r="AN330" s="220"/>
      <c r="AO330" s="220"/>
      <c r="AP330" s="220"/>
      <c r="AQ330" s="220"/>
      <c r="AS330" s="2"/>
      <c r="AT330" s="221"/>
      <c r="AU330" s="221"/>
      <c r="AV330" s="221"/>
      <c r="AW330" s="221"/>
      <c r="AX330" s="221"/>
      <c r="AY330" s="221"/>
      <c r="AZ330" s="221"/>
      <c r="BA330" s="221"/>
      <c r="BB330" s="221"/>
      <c r="BC330" s="221"/>
      <c r="BD330" s="221"/>
      <c r="BE330" s="221"/>
      <c r="BG330" s="2" t="s">
        <v>203</v>
      </c>
      <c r="BH330" s="220"/>
      <c r="BI330" s="220"/>
      <c r="BJ330" s="220"/>
      <c r="BK330" s="220"/>
      <c r="BL330" s="220"/>
      <c r="BM330" s="220"/>
      <c r="BN330" s="220"/>
      <c r="BO330" s="220"/>
      <c r="BP330" s="220"/>
      <c r="BQ330" s="220"/>
      <c r="BR330" s="220"/>
      <c r="BS330" s="220"/>
      <c r="BU330" s="2"/>
      <c r="BV330" s="221"/>
      <c r="BW330" s="221"/>
      <c r="BX330" s="221"/>
      <c r="BY330" s="221"/>
      <c r="BZ330" s="221"/>
      <c r="CA330" s="221"/>
      <c r="CB330" s="221"/>
      <c r="CC330" s="221"/>
      <c r="CD330" s="221"/>
      <c r="CE330" s="221"/>
      <c r="CF330" s="221"/>
      <c r="CG330" s="221"/>
    </row>
    <row r="331" spans="1:85" x14ac:dyDescent="0.25">
      <c r="A331" t="str">
        <f>+C282</f>
        <v>TOPLAM</v>
      </c>
      <c r="B331" t="s">
        <v>99</v>
      </c>
      <c r="C331" s="2" t="s">
        <v>204</v>
      </c>
      <c r="D331" s="220"/>
      <c r="E331" s="220"/>
      <c r="F331" s="220"/>
      <c r="G331" s="220"/>
      <c r="H331" s="220"/>
      <c r="I331" s="220"/>
      <c r="J331" s="220"/>
      <c r="K331" s="220"/>
      <c r="L331" s="220"/>
      <c r="M331" s="220"/>
      <c r="N331" s="220"/>
      <c r="O331" s="220"/>
      <c r="Q331" s="2"/>
      <c r="R331" s="221"/>
      <c r="S331" s="221"/>
      <c r="T331" s="221"/>
      <c r="U331" s="220"/>
      <c r="V331" s="220"/>
      <c r="W331" s="220"/>
      <c r="X331" s="220"/>
      <c r="Y331" s="220"/>
      <c r="Z331" s="220"/>
      <c r="AA331" s="220"/>
      <c r="AB331" s="220"/>
      <c r="AC331" s="220"/>
      <c r="AE331" s="2" t="s">
        <v>204</v>
      </c>
      <c r="AF331" s="220"/>
      <c r="AG331" s="220"/>
      <c r="AH331" s="220"/>
      <c r="AI331" s="220"/>
      <c r="AJ331" s="220"/>
      <c r="AK331" s="220"/>
      <c r="AL331" s="220"/>
      <c r="AM331" s="220"/>
      <c r="AN331" s="220"/>
      <c r="AO331" s="220"/>
      <c r="AP331" s="220"/>
      <c r="AQ331" s="220"/>
      <c r="AS331" s="2"/>
      <c r="AT331" s="221"/>
      <c r="AU331" s="221"/>
      <c r="AV331" s="221"/>
      <c r="AW331" s="221"/>
      <c r="AX331" s="221"/>
      <c r="AY331" s="221"/>
      <c r="AZ331" s="221"/>
      <c r="BA331" s="221"/>
      <c r="BB331" s="221"/>
      <c r="BC331" s="221"/>
      <c r="BD331" s="221"/>
      <c r="BE331" s="221"/>
      <c r="BG331" s="2" t="s">
        <v>204</v>
      </c>
      <c r="BH331" s="220"/>
      <c r="BI331" s="220"/>
      <c r="BJ331" s="220"/>
      <c r="BK331" s="220"/>
      <c r="BL331" s="220"/>
      <c r="BM331" s="220"/>
      <c r="BN331" s="220"/>
      <c r="BO331" s="220"/>
      <c r="BP331" s="220"/>
      <c r="BQ331" s="220"/>
      <c r="BR331" s="220"/>
      <c r="BS331" s="220"/>
      <c r="BU331" s="2"/>
      <c r="BV331" s="221"/>
      <c r="BW331" s="221"/>
      <c r="BX331" s="221"/>
      <c r="BY331" s="221"/>
      <c r="BZ331" s="221"/>
      <c r="CA331" s="221"/>
      <c r="CB331" s="221"/>
      <c r="CC331" s="221"/>
      <c r="CD331" s="221"/>
      <c r="CE331" s="221"/>
      <c r="CF331" s="221"/>
      <c r="CG331" s="221"/>
    </row>
    <row r="332" spans="1:85" x14ac:dyDescent="0.25">
      <c r="A332" t="str">
        <f>+C282</f>
        <v>TOPLAM</v>
      </c>
      <c r="B332" t="s">
        <v>99</v>
      </c>
      <c r="C332" s="2" t="s">
        <v>205</v>
      </c>
      <c r="D332" s="220"/>
      <c r="E332" s="220"/>
      <c r="F332" s="220"/>
      <c r="G332" s="220"/>
      <c r="H332" s="220"/>
      <c r="I332" s="220"/>
      <c r="J332" s="220"/>
      <c r="K332" s="220"/>
      <c r="L332" s="220"/>
      <c r="M332" s="220"/>
      <c r="N332" s="220"/>
      <c r="O332" s="220"/>
      <c r="Q332" s="2"/>
      <c r="R332" s="221"/>
      <c r="S332" s="221"/>
      <c r="T332" s="221"/>
      <c r="U332" s="220"/>
      <c r="V332" s="220"/>
      <c r="W332" s="220"/>
      <c r="X332" s="220"/>
      <c r="Y332" s="220"/>
      <c r="Z332" s="220"/>
      <c r="AA332" s="220"/>
      <c r="AB332" s="220"/>
      <c r="AC332" s="220"/>
      <c r="AE332" s="2" t="s">
        <v>205</v>
      </c>
      <c r="AF332" s="220"/>
      <c r="AG332" s="220"/>
      <c r="AH332" s="220"/>
      <c r="AI332" s="220"/>
      <c r="AJ332" s="220"/>
      <c r="AK332" s="220"/>
      <c r="AL332" s="220"/>
      <c r="AM332" s="220"/>
      <c r="AN332" s="220"/>
      <c r="AO332" s="220"/>
      <c r="AP332" s="220"/>
      <c r="AQ332" s="220"/>
      <c r="AS332" s="2"/>
      <c r="AT332" s="221"/>
      <c r="AU332" s="221"/>
      <c r="AV332" s="221"/>
      <c r="AW332" s="221"/>
      <c r="AX332" s="221"/>
      <c r="AY332" s="221"/>
      <c r="AZ332" s="221"/>
      <c r="BA332" s="221"/>
      <c r="BB332" s="221"/>
      <c r="BC332" s="221"/>
      <c r="BD332" s="221"/>
      <c r="BE332" s="221"/>
      <c r="BG332" s="2" t="s">
        <v>205</v>
      </c>
      <c r="BH332" s="220"/>
      <c r="BI332" s="220"/>
      <c r="BJ332" s="220"/>
      <c r="BK332" s="220"/>
      <c r="BL332" s="220"/>
      <c r="BM332" s="220"/>
      <c r="BN332" s="220"/>
      <c r="BO332" s="220"/>
      <c r="BP332" s="220"/>
      <c r="BQ332" s="220"/>
      <c r="BR332" s="220"/>
      <c r="BS332" s="220"/>
      <c r="BU332" s="2"/>
      <c r="BV332" s="221"/>
      <c r="BW332" s="221"/>
      <c r="BX332" s="221"/>
      <c r="BY332" s="221"/>
      <c r="BZ332" s="221"/>
      <c r="CA332" s="221"/>
      <c r="CB332" s="221"/>
      <c r="CC332" s="221"/>
      <c r="CD332" s="221"/>
      <c r="CE332" s="221"/>
      <c r="CF332" s="221"/>
      <c r="CG332" s="221"/>
    </row>
    <row r="333" spans="1:85" x14ac:dyDescent="0.25">
      <c r="A333" t="str">
        <f>+C282</f>
        <v>TOPLAM</v>
      </c>
      <c r="B333" t="s">
        <v>99</v>
      </c>
      <c r="C333" s="2" t="s">
        <v>206</v>
      </c>
      <c r="D333" s="220"/>
      <c r="E333" s="220"/>
      <c r="F333" s="220"/>
      <c r="G333" s="220"/>
      <c r="H333" s="220"/>
      <c r="I333" s="220"/>
      <c r="J333" s="220"/>
      <c r="K333" s="220"/>
      <c r="L333" s="220"/>
      <c r="M333" s="220"/>
      <c r="N333" s="220"/>
      <c r="O333" s="220"/>
      <c r="Q333" s="2"/>
      <c r="R333" s="221"/>
      <c r="S333" s="221"/>
      <c r="T333" s="221"/>
      <c r="U333" s="220"/>
      <c r="V333" s="220"/>
      <c r="W333" s="220"/>
      <c r="X333" s="220"/>
      <c r="Y333" s="220"/>
      <c r="Z333" s="220"/>
      <c r="AA333" s="220"/>
      <c r="AB333" s="220"/>
      <c r="AC333" s="220"/>
      <c r="AE333" s="2" t="s">
        <v>206</v>
      </c>
      <c r="AF333" s="220"/>
      <c r="AG333" s="220"/>
      <c r="AH333" s="220"/>
      <c r="AI333" s="220"/>
      <c r="AJ333" s="220"/>
      <c r="AK333" s="220"/>
      <c r="AL333" s="220"/>
      <c r="AM333" s="220"/>
      <c r="AN333" s="220"/>
      <c r="AO333" s="220"/>
      <c r="AP333" s="220"/>
      <c r="AQ333" s="220"/>
      <c r="AS333" s="2"/>
      <c r="AT333" s="221"/>
      <c r="AU333" s="221"/>
      <c r="AV333" s="221"/>
      <c r="AW333" s="221"/>
      <c r="AX333" s="221"/>
      <c r="AY333" s="221"/>
      <c r="AZ333" s="221"/>
      <c r="BA333" s="221"/>
      <c r="BB333" s="221"/>
      <c r="BC333" s="221"/>
      <c r="BD333" s="221"/>
      <c r="BE333" s="221"/>
      <c r="BG333" s="2" t="s">
        <v>206</v>
      </c>
      <c r="BH333" s="220"/>
      <c r="BI333" s="220"/>
      <c r="BJ333" s="220"/>
      <c r="BK333" s="220"/>
      <c r="BL333" s="220"/>
      <c r="BM333" s="220"/>
      <c r="BN333" s="220"/>
      <c r="BO333" s="220"/>
      <c r="BP333" s="220"/>
      <c r="BQ333" s="220"/>
      <c r="BR333" s="220"/>
      <c r="BS333" s="220"/>
      <c r="BU333" s="2"/>
      <c r="BV333" s="221"/>
      <c r="BW333" s="221"/>
      <c r="BX333" s="221"/>
      <c r="BY333" s="221"/>
      <c r="BZ333" s="221"/>
      <c r="CA333" s="221"/>
      <c r="CB333" s="221"/>
      <c r="CC333" s="221"/>
      <c r="CD333" s="221"/>
      <c r="CE333" s="221"/>
      <c r="CF333" s="221"/>
      <c r="CG333" s="221"/>
    </row>
    <row r="334" spans="1:85" x14ac:dyDescent="0.25">
      <c r="A334" t="str">
        <f>+C282</f>
        <v>TOPLAM</v>
      </c>
      <c r="B334" t="s">
        <v>99</v>
      </c>
      <c r="C334" s="2" t="s">
        <v>207</v>
      </c>
      <c r="D334" s="220"/>
      <c r="E334" s="220"/>
      <c r="F334" s="220"/>
      <c r="G334" s="220"/>
      <c r="H334" s="220"/>
      <c r="I334" s="220"/>
      <c r="J334" s="220"/>
      <c r="K334" s="220"/>
      <c r="L334" s="220"/>
      <c r="M334" s="220"/>
      <c r="N334" s="220"/>
      <c r="O334" s="220"/>
      <c r="Q334" s="2"/>
      <c r="R334" s="221"/>
      <c r="S334" s="221"/>
      <c r="T334" s="221"/>
      <c r="U334" s="220"/>
      <c r="V334" s="220"/>
      <c r="W334" s="220"/>
      <c r="X334" s="220"/>
      <c r="Y334" s="220"/>
      <c r="Z334" s="220"/>
      <c r="AA334" s="220"/>
      <c r="AB334" s="220"/>
      <c r="AC334" s="220"/>
      <c r="AE334" s="2" t="s">
        <v>207</v>
      </c>
      <c r="AF334" s="220"/>
      <c r="AG334" s="220"/>
      <c r="AH334" s="220"/>
      <c r="AI334" s="220"/>
      <c r="AJ334" s="220"/>
      <c r="AK334" s="220"/>
      <c r="AL334" s="220"/>
      <c r="AM334" s="220"/>
      <c r="AN334" s="220"/>
      <c r="AO334" s="220"/>
      <c r="AP334" s="220"/>
      <c r="AQ334" s="220"/>
      <c r="AS334" s="2"/>
      <c r="AT334" s="221"/>
      <c r="AU334" s="221"/>
      <c r="AV334" s="221"/>
      <c r="AW334" s="221"/>
      <c r="AX334" s="221"/>
      <c r="AY334" s="221"/>
      <c r="AZ334" s="221"/>
      <c r="BA334" s="221"/>
      <c r="BB334" s="221"/>
      <c r="BC334" s="221"/>
      <c r="BD334" s="221"/>
      <c r="BE334" s="221"/>
      <c r="BG334" s="2" t="s">
        <v>207</v>
      </c>
      <c r="BH334" s="220"/>
      <c r="BI334" s="220"/>
      <c r="BJ334" s="220"/>
      <c r="BK334" s="220"/>
      <c r="BL334" s="220"/>
      <c r="BM334" s="220"/>
      <c r="BN334" s="220"/>
      <c r="BO334" s="220"/>
      <c r="BP334" s="220"/>
      <c r="BQ334" s="220"/>
      <c r="BR334" s="220"/>
      <c r="BS334" s="220"/>
      <c r="BU334" s="2"/>
      <c r="BV334" s="221"/>
      <c r="BW334" s="221"/>
      <c r="BX334" s="221"/>
      <c r="BY334" s="221"/>
      <c r="BZ334" s="221"/>
      <c r="CA334" s="221"/>
      <c r="CB334" s="221"/>
      <c r="CC334" s="221"/>
      <c r="CD334" s="221"/>
      <c r="CE334" s="221"/>
      <c r="CF334" s="221"/>
      <c r="CG334" s="221"/>
    </row>
    <row r="335" spans="1:85" x14ac:dyDescent="0.25">
      <c r="A335" t="str">
        <f>+C282</f>
        <v>TOPLAM</v>
      </c>
      <c r="B335" t="s">
        <v>99</v>
      </c>
      <c r="C335" s="2" t="s">
        <v>208</v>
      </c>
      <c r="D335" s="220"/>
      <c r="E335" s="220"/>
      <c r="F335" s="220"/>
      <c r="G335" s="220"/>
      <c r="H335" s="220"/>
      <c r="I335" s="220"/>
      <c r="J335" s="220"/>
      <c r="K335" s="357"/>
      <c r="L335" s="220"/>
      <c r="M335" s="220"/>
      <c r="N335" s="220"/>
      <c r="O335" s="220"/>
      <c r="Q335" s="2"/>
      <c r="R335" s="221"/>
      <c r="S335" s="221"/>
      <c r="T335" s="221"/>
      <c r="U335" s="220"/>
      <c r="V335" s="220"/>
      <c r="W335" s="220"/>
      <c r="X335" s="220"/>
      <c r="Y335" s="220"/>
      <c r="Z335" s="220"/>
      <c r="AA335" s="220"/>
      <c r="AB335" s="220"/>
      <c r="AC335" s="220"/>
      <c r="AE335" s="2" t="s">
        <v>208</v>
      </c>
      <c r="AF335" s="220"/>
      <c r="AG335" s="220"/>
      <c r="AH335" s="220"/>
      <c r="AI335" s="220"/>
      <c r="AJ335" s="220"/>
      <c r="AK335" s="220"/>
      <c r="AL335" s="220"/>
      <c r="AM335" s="220"/>
      <c r="AN335" s="220"/>
      <c r="AO335" s="220"/>
      <c r="AP335" s="220"/>
      <c r="AQ335" s="220"/>
      <c r="AS335" s="2"/>
      <c r="AT335" s="221"/>
      <c r="AU335" s="221"/>
      <c r="AV335" s="221"/>
      <c r="AW335" s="221"/>
      <c r="AX335" s="221"/>
      <c r="AY335" s="221"/>
      <c r="AZ335" s="221"/>
      <c r="BA335" s="221"/>
      <c r="BB335" s="221"/>
      <c r="BC335" s="221"/>
      <c r="BD335" s="221"/>
      <c r="BE335" s="221"/>
      <c r="BG335" s="2" t="s">
        <v>208</v>
      </c>
      <c r="BH335" s="220"/>
      <c r="BI335" s="220"/>
      <c r="BJ335" s="220"/>
      <c r="BK335" s="220"/>
      <c r="BL335" s="220"/>
      <c r="BM335" s="220"/>
      <c r="BN335" s="220"/>
      <c r="BO335" s="220"/>
      <c r="BP335" s="220"/>
      <c r="BQ335" s="220"/>
      <c r="BR335" s="220"/>
      <c r="BS335" s="220"/>
      <c r="BU335" s="2"/>
      <c r="BV335" s="221"/>
      <c r="BW335" s="221"/>
      <c r="BX335" s="221"/>
      <c r="BY335" s="221"/>
      <c r="BZ335" s="221"/>
      <c r="CA335" s="221"/>
      <c r="CB335" s="221"/>
      <c r="CC335" s="221"/>
      <c r="CD335" s="221"/>
      <c r="CE335" s="221"/>
      <c r="CF335" s="221"/>
      <c r="CG335" s="221"/>
    </row>
    <row r="336" spans="1:85" x14ac:dyDescent="0.25">
      <c r="C336" s="222" t="s">
        <v>187</v>
      </c>
      <c r="D336" s="361">
        <f t="shared" ref="D336:O336" si="913">+IFERROR((SUMPRODUCT(D321:D329,R321:R329)/R336),0)</f>
        <v>17.870807847862594</v>
      </c>
      <c r="E336" s="361">
        <f t="shared" si="913"/>
        <v>18.41433443</v>
      </c>
      <c r="F336" s="368">
        <f t="shared" si="913"/>
        <v>20.164006560000001</v>
      </c>
      <c r="G336" s="368">
        <f t="shared" si="913"/>
        <v>29.396588979999997</v>
      </c>
      <c r="H336" s="368">
        <f t="shared" si="913"/>
        <v>33.946128548000004</v>
      </c>
      <c r="I336" s="368">
        <f t="shared" si="913"/>
        <v>30.746403187500015</v>
      </c>
      <c r="J336" s="368">
        <f t="shared" si="913"/>
        <v>20.459560500000002</v>
      </c>
      <c r="K336" s="368">
        <f t="shared" si="913"/>
        <v>17.287845000000001</v>
      </c>
      <c r="L336" s="368">
        <f t="shared" si="913"/>
        <v>24.148196283750437</v>
      </c>
      <c r="M336" s="368">
        <f t="shared" si="913"/>
        <v>25.600000000000009</v>
      </c>
      <c r="N336" s="368">
        <f t="shared" si="913"/>
        <v>25.599999999999998</v>
      </c>
      <c r="O336" s="368">
        <f t="shared" si="913"/>
        <v>22.809534029053669</v>
      </c>
      <c r="R336" s="369">
        <f t="shared" ref="R336:AC336" si="914">SUM(R321:R335)</f>
        <v>9743</v>
      </c>
      <c r="S336" s="369">
        <f t="shared" si="914"/>
        <v>10500</v>
      </c>
      <c r="T336" s="369">
        <f t="shared" si="914"/>
        <v>9985</v>
      </c>
      <c r="U336" s="369">
        <f t="shared" si="914"/>
        <v>10350</v>
      </c>
      <c r="V336" s="369">
        <f t="shared" si="914"/>
        <v>10000</v>
      </c>
      <c r="W336" s="369">
        <f t="shared" si="914"/>
        <v>9000</v>
      </c>
      <c r="X336" s="369">
        <f t="shared" si="914"/>
        <v>9200</v>
      </c>
      <c r="Y336" s="369">
        <f t="shared" si="914"/>
        <v>9200</v>
      </c>
      <c r="Z336" s="369">
        <f t="shared" si="914"/>
        <v>9000.0000000000018</v>
      </c>
      <c r="AA336" s="369">
        <f t="shared" si="914"/>
        <v>7750.0000000000009</v>
      </c>
      <c r="AB336" s="369">
        <f t="shared" si="914"/>
        <v>9200</v>
      </c>
      <c r="AC336" s="369">
        <f t="shared" si="914"/>
        <v>8000</v>
      </c>
      <c r="AE336" s="222" t="s">
        <v>187</v>
      </c>
      <c r="AF336" s="368">
        <f t="shared" ref="AF336:AQ336" si="915">+IFERROR((SUMPRODUCT(AF321:AF329,AT321:AT329)/AT336),0)</f>
        <v>18.98718335042658</v>
      </c>
      <c r="AG336" s="368">
        <f t="shared" si="915"/>
        <v>19.476166976470587</v>
      </c>
      <c r="AH336" s="368">
        <f t="shared" si="915"/>
        <v>21.416390070588236</v>
      </c>
      <c r="AI336" s="368">
        <f t="shared" si="915"/>
        <v>31.650344235294114</v>
      </c>
      <c r="AJ336" s="368">
        <f t="shared" si="915"/>
        <v>36.350199052941178</v>
      </c>
      <c r="AK336" s="368">
        <f t="shared" si="915"/>
        <v>33.140103570588245</v>
      </c>
      <c r="AL336" s="368">
        <f t="shared" si="915"/>
        <v>21.660649129411766</v>
      </c>
      <c r="AM336" s="368">
        <f t="shared" si="915"/>
        <v>18.259817647058824</v>
      </c>
      <c r="AN336" s="368">
        <f t="shared" si="915"/>
        <v>25.438261263635606</v>
      </c>
      <c r="AO336" s="368">
        <f t="shared" si="915"/>
        <v>26.652783110684982</v>
      </c>
      <c r="AP336" s="368">
        <f t="shared" si="915"/>
        <v>26.638871797015991</v>
      </c>
      <c r="AQ336" s="368">
        <f t="shared" si="915"/>
        <v>24.020846343705745</v>
      </c>
      <c r="AT336" s="369">
        <f t="shared" ref="AT336:BE336" si="916">SUM(AT321:AT335)</f>
        <v>8281.5499999999993</v>
      </c>
      <c r="AU336" s="369">
        <f t="shared" si="916"/>
        <v>8925</v>
      </c>
      <c r="AV336" s="369">
        <f t="shared" si="916"/>
        <v>8487.25</v>
      </c>
      <c r="AW336" s="369">
        <f t="shared" si="916"/>
        <v>8797.5</v>
      </c>
      <c r="AX336" s="369">
        <f t="shared" si="916"/>
        <v>8500</v>
      </c>
      <c r="AY336" s="369">
        <f t="shared" si="916"/>
        <v>7650.0000000000009</v>
      </c>
      <c r="AZ336" s="369">
        <f t="shared" si="916"/>
        <v>7820</v>
      </c>
      <c r="BA336" s="369">
        <f t="shared" si="916"/>
        <v>7820</v>
      </c>
      <c r="BB336" s="369">
        <f t="shared" si="916"/>
        <v>7650.0000000000009</v>
      </c>
      <c r="BC336" s="369">
        <f t="shared" si="916"/>
        <v>6587.5000000000009</v>
      </c>
      <c r="BD336" s="369">
        <f t="shared" si="916"/>
        <v>7820</v>
      </c>
      <c r="BE336" s="369">
        <f t="shared" si="916"/>
        <v>6800</v>
      </c>
      <c r="BG336" s="222" t="s">
        <v>187</v>
      </c>
      <c r="BH336" s="368">
        <f t="shared" ref="BH336" si="917">+IFERROR((SUMPRODUCT(BH321:BH329,BV321:BV329)/BV336),0)</f>
        <v>18.831336240303575</v>
      </c>
      <c r="BI336" s="368">
        <f t="shared" ref="BI336" si="918">+IFERROR((SUMPRODUCT(BI321:BI329,BW321:BW329)/BW336),0)</f>
        <v>19.467909745664738</v>
      </c>
      <c r="BJ336" s="368">
        <f t="shared" ref="BJ336" si="919">+IFERROR((SUMPRODUCT(BJ321:BJ329,BX321:BX329)/BX336),0)</f>
        <v>21.337550936416186</v>
      </c>
      <c r="BK336" s="368">
        <f t="shared" ref="BK336" si="920">+IFERROR((SUMPRODUCT(BK321:BK329,BY321:BY329)/BY336),0)</f>
        <v>31.512977456647395</v>
      </c>
      <c r="BL336" s="368">
        <f t="shared" ref="BL336" si="921">+IFERROR((SUMPRODUCT(BL321:BL329,BZ321:BZ329)/BZ336),0)</f>
        <v>36.180358910982655</v>
      </c>
      <c r="BM336" s="368">
        <f t="shared" ref="BM336" si="922">+IFERROR((SUMPRODUCT(BM321:BM329,CA321:CA329)/CA336),0)</f>
        <v>32.981242722543364</v>
      </c>
      <c r="BN336" s="368">
        <f t="shared" ref="BN336" si="923">+IFERROR((SUMPRODUCT(BN321:BN329,CB321:CB329)/CB336),0)</f>
        <v>21.534048277456648</v>
      </c>
      <c r="BO336" s="368">
        <f t="shared" ref="BO336" si="924">+IFERROR((SUMPRODUCT(BO321:BO329,CC321:CC329)/CC336),0)</f>
        <v>18.211786127167631</v>
      </c>
      <c r="BP336" s="368">
        <f t="shared" ref="BP336" si="925">+IFERROR((SUMPRODUCT(BP321:BP329,CD321:CD329)/CD336),0)</f>
        <v>25.307822666761833</v>
      </c>
      <c r="BQ336" s="368">
        <f t="shared" ref="BQ336" si="926">+IFERROR((SUMPRODUCT(BQ321:BQ329,CE321:CE329)/CE336),0)</f>
        <v>26.587786451507039</v>
      </c>
      <c r="BR336" s="368">
        <f t="shared" ref="BR336" si="927">+IFERROR((SUMPRODUCT(BR321:BR329,CF321:CF329)/CF336),0)</f>
        <v>26.591271625312856</v>
      </c>
      <c r="BS336" s="368">
        <f t="shared" ref="BS336" si="928">+IFERROR((SUMPRODUCT(BS321:BS329,CG321:CG329)/CG336),0)</f>
        <v>23.915265400610767</v>
      </c>
      <c r="BV336" s="369">
        <f t="shared" ref="BV336:CG336" si="929">SUM(BV321:BV335)</f>
        <v>8427.6949999999997</v>
      </c>
      <c r="BW336" s="369">
        <f t="shared" si="929"/>
        <v>9082.5</v>
      </c>
      <c r="BX336" s="369">
        <f t="shared" si="929"/>
        <v>8637.0249999999996</v>
      </c>
      <c r="BY336" s="369">
        <f t="shared" si="929"/>
        <v>8952.75</v>
      </c>
      <c r="BZ336" s="369">
        <f t="shared" si="929"/>
        <v>8650</v>
      </c>
      <c r="CA336" s="369">
        <f t="shared" si="929"/>
        <v>7785.0000000000009</v>
      </c>
      <c r="CB336" s="369">
        <f t="shared" si="929"/>
        <v>7958</v>
      </c>
      <c r="CC336" s="369">
        <f t="shared" si="929"/>
        <v>7958</v>
      </c>
      <c r="CD336" s="369">
        <f t="shared" si="929"/>
        <v>7785.0000000000009</v>
      </c>
      <c r="CE336" s="369">
        <f t="shared" si="929"/>
        <v>6703.7500000000009</v>
      </c>
      <c r="CF336" s="369">
        <f t="shared" si="929"/>
        <v>7958</v>
      </c>
      <c r="CG336" s="369">
        <f t="shared" si="929"/>
        <v>6920</v>
      </c>
    </row>
    <row r="337" spans="4:34" x14ac:dyDescent="0.25">
      <c r="D337" s="292"/>
      <c r="E337" s="292"/>
      <c r="F337" s="292"/>
      <c r="G337" s="292"/>
      <c r="H337" s="292"/>
      <c r="I337" s="292"/>
      <c r="J337" s="292"/>
      <c r="K337" s="292"/>
      <c r="L337" s="292"/>
      <c r="M337" s="292"/>
      <c r="N337" s="292"/>
      <c r="O337" s="292"/>
      <c r="AH337" s="61"/>
    </row>
    <row r="338" spans="4:34" x14ac:dyDescent="0.25">
      <c r="R338" s="61">
        <f>+R318/R336</f>
        <v>0.43480000000000013</v>
      </c>
      <c r="S338" s="61">
        <f t="shared" ref="S338:AC338" si="930">+S318/S336</f>
        <v>0.44220999999999988</v>
      </c>
      <c r="T338" s="61">
        <f t="shared" si="930"/>
        <v>0.43999999999999995</v>
      </c>
      <c r="U338" s="61">
        <f t="shared" si="930"/>
        <v>0.51</v>
      </c>
      <c r="V338" s="61">
        <f t="shared" si="930"/>
        <v>0.49</v>
      </c>
      <c r="W338" s="61">
        <f t="shared" si="930"/>
        <v>0.46</v>
      </c>
      <c r="X338" s="61">
        <f t="shared" si="930"/>
        <v>0.49</v>
      </c>
      <c r="Y338" s="61">
        <f t="shared" si="930"/>
        <v>0.49</v>
      </c>
      <c r="Z338" s="61">
        <f t="shared" si="930"/>
        <v>0.49</v>
      </c>
      <c r="AA338" s="61">
        <f t="shared" si="930"/>
        <v>0.4</v>
      </c>
      <c r="AB338" s="61">
        <f t="shared" si="930"/>
        <v>0.39999999999999997</v>
      </c>
      <c r="AC338" s="61">
        <f t="shared" si="930"/>
        <v>0.4</v>
      </c>
    </row>
    <row r="363" spans="1:1" x14ac:dyDescent="0.25">
      <c r="A363" s="2"/>
    </row>
  </sheetData>
  <sheetProtection sheet="1" objects="1" scenarios="1" autoFilter="0"/>
  <autoFilter ref="A4:BE280"/>
  <customSheetViews>
    <customSheetView guid="{B038629F-75D1-4D4A-9132-D631B674B7E0}" scale="70" showGridLines="0" showAutoFilter="1" hiddenColumns="1" topLeftCell="A4">
      <selection activeCell="BN20" sqref="BN20"/>
      <pageMargins left="0.7" right="0.7" top="0.75" bottom="0.75" header="0.3" footer="0.3"/>
      <pageSetup paperSize="9" orientation="portrait" verticalDpi="0" r:id="rId1"/>
      <autoFilter ref="A4:BE280"/>
    </customSheetView>
    <customSheetView guid="{96F043BD-1BE6-4D4E-8101-802957D65524}" scale="70" showGridLines="0" showAutoFilter="1" hiddenColumns="1" topLeftCell="A4">
      <selection activeCell="BN20" sqref="BN20"/>
      <pageMargins left="0.7" right="0.7" top="0.75" bottom="0.75" header="0.3" footer="0.3"/>
      <pageSetup paperSize="9" orientation="portrait" verticalDpi="0" r:id="rId2"/>
      <autoFilter ref="A4:BE280"/>
    </customSheetView>
    <customSheetView guid="{0D168901-DEF3-4D3F-8923-D1C5B5F738B1}" scale="70" showGridLines="0" showAutoFilter="1" hiddenColumns="1" topLeftCell="A4">
      <selection activeCell="BN20" sqref="BN20"/>
      <pageMargins left="0.7" right="0.7" top="0.75" bottom="0.75" header="0.3" footer="0.3"/>
      <pageSetup paperSize="9" orientation="portrait" verticalDpi="0" r:id="rId3"/>
      <autoFilter ref="A4:BE280"/>
    </customSheetView>
    <customSheetView guid="{3531DA0C-5E44-442B-9968-126ABC5E801F}" scale="70" showGridLines="0" showAutoFilter="1">
      <selection activeCell="CB196" sqref="CB196"/>
      <pageMargins left="0.7" right="0.7" top="0.75" bottom="0.75" header="0.3" footer="0.3"/>
      <pageSetup paperSize="9" orientation="portrait" verticalDpi="0" r:id="rId4"/>
      <autoFilter ref="A4:BE280"/>
    </customSheetView>
    <customSheetView guid="{4CC93E45-CC11-461C-9D96-846EC7ADD472}" scale="70" showGridLines="0" showAutoFilter="1">
      <selection activeCell="N12" sqref="N12"/>
      <pageMargins left="0.7" right="0.7" top="0.75" bottom="0.75" header="0.3" footer="0.3"/>
      <pageSetup paperSize="9" orientation="portrait" verticalDpi="0" r:id="rId5"/>
      <autoFilter ref="A4:BE280"/>
    </customSheetView>
    <customSheetView guid="{077D77F8-DFB9-4D93-A787-F39714334BB8}" scale="70" showGridLines="0" showAutoFilter="1">
      <selection activeCell="N12" sqref="N12"/>
      <pageMargins left="0.7" right="0.7" top="0.75" bottom="0.75" header="0.3" footer="0.3"/>
      <pageSetup paperSize="9" orientation="portrait" verticalDpi="0" r:id="rId6"/>
      <autoFilter ref="A4:BE280"/>
    </customSheetView>
    <customSheetView guid="{9C8D5EF5-94C4-42FF-AC3B-E1FA4D5C2A16}" scale="70" showGridLines="0" showAutoFilter="1">
      <selection activeCell="N12" sqref="N12"/>
      <pageMargins left="0.7" right="0.7" top="0.75" bottom="0.75" header="0.3" footer="0.3"/>
      <pageSetup paperSize="9" orientation="portrait" verticalDpi="0" r:id="rId7"/>
      <autoFilter ref="A4:BE280"/>
    </customSheetView>
    <customSheetView guid="{B4230620-532D-4005-822F-6A355BCF0DE2}" scale="70" showGridLines="0" showAutoFilter="1">
      <selection activeCell="M11" sqref="M11"/>
      <pageMargins left="0.7" right="0.7" top="0.75" bottom="0.75" header="0.3" footer="0.3"/>
      <pageSetup paperSize="9" orientation="portrait" verticalDpi="0" r:id="rId8"/>
      <autoFilter ref="A4:BE280"/>
    </customSheetView>
    <customSheetView guid="{B5AA0A6A-1845-4241-B904-31DAD276739C}" scale="70" showGridLines="0" showAutoFilter="1" topLeftCell="A25">
      <selection activeCell="E199" sqref="E199"/>
      <pageMargins left="0.7" right="0.7" top="0.75" bottom="0.75" header="0.3" footer="0.3"/>
      <pageSetup paperSize="9" orientation="portrait" verticalDpi="0" r:id="rId9"/>
      <autoFilter ref="A4:BE280"/>
    </customSheetView>
    <customSheetView guid="{D2E30A99-0DD0-4B06-926D-81345FCEE57E}" scale="70" showGridLines="0" showAutoFilter="1" topLeftCell="A16">
      <selection activeCell="AF20" activeCellId="1" sqref="AF38 AF20"/>
      <pageMargins left="0.7" right="0.7" top="0.75" bottom="0.75" header="0.3" footer="0.3"/>
      <pageSetup paperSize="9" orientation="portrait" verticalDpi="0" r:id="rId10"/>
      <autoFilter ref="A4:BE280"/>
    </customSheetView>
    <customSheetView guid="{899E9B61-6C24-4B5C-BA24-B8A222FCE07F}" scale="70" showGridLines="0" showAutoFilter="1" topLeftCell="A25">
      <selection activeCell="E199" sqref="E199"/>
      <pageMargins left="0.7" right="0.7" top="0.75" bottom="0.75" header="0.3" footer="0.3"/>
      <pageSetup paperSize="9" orientation="portrait" verticalDpi="0" r:id="rId11"/>
      <autoFilter ref="A4:BE280"/>
    </customSheetView>
    <customSheetView guid="{0EA3E08D-996C-413C-BAF7-5971FE977197}" scale="70" showGridLines="0" showAutoFilter="1" topLeftCell="A205">
      <selection activeCell="V179" sqref="V179"/>
      <pageMargins left="0.7" right="0.7" top="0.75" bottom="0.75" header="0.3" footer="0.3"/>
      <pageSetup paperSize="9" orientation="portrait" verticalDpi="0" r:id="rId12"/>
      <autoFilter ref="A4:BE280"/>
    </customSheetView>
    <customSheetView guid="{BD4D0C57-9988-49ED-8A11-7B0058250805}" scale="70" showGridLines="0" showAutoFilter="1">
      <selection activeCell="N12" sqref="N12"/>
      <pageMargins left="0.7" right="0.7" top="0.75" bottom="0.75" header="0.3" footer="0.3"/>
      <pageSetup paperSize="9" orientation="portrait" verticalDpi="0" r:id="rId13"/>
      <autoFilter ref="A4:BE280"/>
    </customSheetView>
    <customSheetView guid="{799FB1AD-6D65-4A38-9AFF-393F15CB7906}" scale="70" showGridLines="0" showAutoFilter="1">
      <selection activeCell="N12" sqref="N12"/>
      <pageMargins left="0.7" right="0.7" top="0.75" bottom="0.75" header="0.3" footer="0.3"/>
      <pageSetup paperSize="9" orientation="portrait" verticalDpi="0" r:id="rId14"/>
      <autoFilter ref="A4:BE280"/>
    </customSheetView>
    <customSheetView guid="{FC9F6B0A-3568-4EFA-8B0D-62B408FC1FDC}" scale="70" showGridLines="0" showAutoFilter="1">
      <selection activeCell="N12" sqref="N12"/>
      <pageMargins left="0.7" right="0.7" top="0.75" bottom="0.75" header="0.3" footer="0.3"/>
      <pageSetup paperSize="9" orientation="portrait" verticalDpi="0" r:id="rId15"/>
      <autoFilter ref="A4:BE280"/>
    </customSheetView>
    <customSheetView guid="{5603AEE5-BB36-4F81-B5CE-1A7A5BB094E7}" scale="70" showGridLines="0" showAutoFilter="1">
      <selection activeCell="CB196" sqref="CB196"/>
      <pageMargins left="0.7" right="0.7" top="0.75" bottom="0.75" header="0.3" footer="0.3"/>
      <pageSetup paperSize="9" orientation="portrait" verticalDpi="0" r:id="rId16"/>
      <autoFilter ref="A4:BE280"/>
    </customSheetView>
    <customSheetView guid="{7A18F296-95F0-472A-979C-6856D3E263D6}" scale="70" showGridLines="0" showAutoFilter="1" hiddenColumns="1" topLeftCell="A19">
      <selection activeCell="AL56" sqref="AL55:AL56"/>
      <pageMargins left="0.7" right="0.7" top="0.75" bottom="0.75" header="0.3" footer="0.3"/>
      <pageSetup paperSize="9" orientation="portrait" verticalDpi="0" r:id="rId17"/>
      <autoFilter ref="A4:BE280"/>
    </customSheetView>
    <customSheetView guid="{73A55384-AAD2-4BD5-98DF-88E894587FE8}" scale="70" showGridLines="0" showAutoFilter="1" hiddenColumns="1" topLeftCell="A4">
      <selection activeCell="BN20" sqref="BN20"/>
      <pageMargins left="0.7" right="0.7" top="0.75" bottom="0.75" header="0.3" footer="0.3"/>
      <pageSetup paperSize="9" orientation="portrait" verticalDpi="0" r:id="rId18"/>
      <autoFilter ref="A4:BE280"/>
    </customSheetView>
    <customSheetView guid="{1432EAF2-5E00-4503-997D-0E52B1CDBC29}" scale="70" showGridLines="0" showAutoFilter="1" hiddenColumns="1" topLeftCell="A4">
      <selection activeCell="BN20" sqref="BN20"/>
      <pageMargins left="0.7" right="0.7" top="0.75" bottom="0.75" header="0.3" footer="0.3"/>
      <pageSetup paperSize="9" orientation="portrait" verticalDpi="0" r:id="rId19"/>
      <autoFilter ref="A4:BE280"/>
    </customSheetView>
    <customSheetView guid="{9CC8141F-933B-43CC-AAF8-8A3BA7CF55B1}" scale="70" showGridLines="0" showAutoFilter="1" hiddenColumns="1" topLeftCell="A4">
      <selection activeCell="BN20" sqref="BN20"/>
      <pageMargins left="0.7" right="0.7" top="0.75" bottom="0.75" header="0.3" footer="0.3"/>
      <pageSetup paperSize="9" orientation="portrait" verticalDpi="0" r:id="rId20"/>
      <autoFilter ref="A4:BE280"/>
    </customSheetView>
  </customSheetViews>
  <pageMargins left="0.7" right="0.7" top="0.75" bottom="0.75" header="0.3" footer="0.3"/>
  <pageSetup paperSize="9" orientation="portrait" verticalDpi="0" r:id="rId21"/>
  <ignoredErrors>
    <ignoredError sqref="L132:O132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G363"/>
  <sheetViews>
    <sheetView showGridLines="0" topLeftCell="BD199" zoomScale="70" zoomScaleNormal="70" workbookViewId="0">
      <selection activeCell="BQ9" sqref="BQ9"/>
    </sheetView>
  </sheetViews>
  <sheetFormatPr defaultRowHeight="15" x14ac:dyDescent="0.25"/>
  <cols>
    <col min="1" max="1" width="8" customWidth="1"/>
    <col min="2" max="2" width="9.7109375" bestFit="1" customWidth="1"/>
    <col min="4" max="15" width="7.140625" customWidth="1"/>
    <col min="16" max="16" width="2.5703125" customWidth="1"/>
    <col min="18" max="20" width="7.140625" customWidth="1"/>
    <col min="21" max="21" width="7.85546875" customWidth="1"/>
    <col min="22" max="29" width="7.140625" customWidth="1"/>
    <col min="30" max="30" width="4.85546875" customWidth="1"/>
    <col min="31" max="31" width="9.140625" customWidth="1"/>
    <col min="32" max="43" width="7.140625" customWidth="1"/>
    <col min="44" max="44" width="2.5703125" customWidth="1"/>
    <col min="45" max="45" width="9.140625" customWidth="1"/>
    <col min="46" max="57" width="8.7109375" style="275" customWidth="1"/>
    <col min="59" max="59" width="9.140625" customWidth="1"/>
    <col min="60" max="71" width="7.140625" customWidth="1"/>
    <col min="72" max="72" width="2.5703125" customWidth="1"/>
    <col min="73" max="73" width="9.140625" customWidth="1"/>
    <col min="74" max="85" width="8.7109375" style="275" customWidth="1"/>
  </cols>
  <sheetData>
    <row r="1" spans="1:85" ht="31.5" x14ac:dyDescent="0.5">
      <c r="C1" s="278" t="s">
        <v>233</v>
      </c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9" t="s">
        <v>234</v>
      </c>
      <c r="BG1" s="279" t="s">
        <v>294</v>
      </c>
    </row>
    <row r="2" spans="1:85" ht="23.25" x14ac:dyDescent="0.35">
      <c r="C2" s="228" t="s">
        <v>188</v>
      </c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  <c r="AA2" s="225"/>
      <c r="AB2" s="225"/>
      <c r="AC2" s="225"/>
      <c r="AE2" s="228" t="s">
        <v>188</v>
      </c>
      <c r="AF2" s="225"/>
      <c r="AG2" s="225"/>
      <c r="AH2" s="225"/>
      <c r="AI2" s="225"/>
      <c r="AJ2" s="225"/>
      <c r="AK2" s="225"/>
      <c r="AL2" s="225"/>
      <c r="AM2" s="225"/>
      <c r="AN2" s="225"/>
      <c r="AO2" s="225"/>
      <c r="AP2" s="225"/>
      <c r="AQ2" s="225"/>
      <c r="AR2" s="225"/>
      <c r="AS2" s="225"/>
      <c r="AT2" s="274"/>
      <c r="AU2" s="274"/>
      <c r="AV2" s="274"/>
      <c r="AW2" s="274"/>
      <c r="AX2" s="274"/>
      <c r="AY2" s="274"/>
      <c r="AZ2" s="274"/>
      <c r="BA2" s="274"/>
      <c r="BB2" s="274"/>
      <c r="BC2" s="274"/>
      <c r="BD2" s="274"/>
      <c r="BE2" s="274"/>
      <c r="BG2" s="228" t="s">
        <v>188</v>
      </c>
      <c r="BH2" s="225"/>
      <c r="BI2" s="225"/>
      <c r="BJ2" s="225"/>
      <c r="BK2" s="225"/>
      <c r="BL2" s="225"/>
      <c r="BM2" s="225"/>
      <c r="BN2" s="225"/>
      <c r="BO2" s="225"/>
      <c r="BP2" s="225"/>
      <c r="BQ2" s="225"/>
      <c r="BR2" s="225"/>
      <c r="BS2" s="225"/>
      <c r="BT2" s="225"/>
      <c r="BU2" s="225"/>
      <c r="BV2" s="274"/>
      <c r="BW2" s="274"/>
      <c r="BX2" s="274"/>
      <c r="BY2" s="274"/>
      <c r="BZ2" s="274"/>
      <c r="CA2" s="274"/>
      <c r="CB2" s="274"/>
      <c r="CC2" s="274"/>
      <c r="CD2" s="274"/>
      <c r="CE2" s="274"/>
      <c r="CF2" s="274"/>
      <c r="CG2" s="274"/>
    </row>
    <row r="3" spans="1:85" ht="3" customHeight="1" x14ac:dyDescent="0.25"/>
    <row r="4" spans="1:85" x14ac:dyDescent="0.25">
      <c r="C4" s="218" t="s">
        <v>6</v>
      </c>
      <c r="D4" s="219" t="s">
        <v>43</v>
      </c>
      <c r="E4" s="219" t="s">
        <v>44</v>
      </c>
      <c r="F4" s="219" t="s">
        <v>45</v>
      </c>
      <c r="G4" s="219" t="s">
        <v>46</v>
      </c>
      <c r="H4" s="219" t="s">
        <v>47</v>
      </c>
      <c r="I4" s="219" t="s">
        <v>48</v>
      </c>
      <c r="J4" s="219" t="s">
        <v>49</v>
      </c>
      <c r="K4" s="219" t="s">
        <v>50</v>
      </c>
      <c r="L4" s="219" t="s">
        <v>177</v>
      </c>
      <c r="M4" s="219" t="s">
        <v>52</v>
      </c>
      <c r="N4" s="219" t="s">
        <v>53</v>
      </c>
      <c r="O4" s="219" t="s">
        <v>54</v>
      </c>
      <c r="R4" s="219" t="s">
        <v>43</v>
      </c>
      <c r="S4" s="219" t="s">
        <v>44</v>
      </c>
      <c r="T4" s="219" t="s">
        <v>45</v>
      </c>
      <c r="U4" s="219" t="s">
        <v>46</v>
      </c>
      <c r="V4" s="219" t="s">
        <v>47</v>
      </c>
      <c r="W4" s="219" t="s">
        <v>48</v>
      </c>
      <c r="X4" s="219" t="s">
        <v>49</v>
      </c>
      <c r="Y4" s="219" t="s">
        <v>50</v>
      </c>
      <c r="Z4" s="219" t="s">
        <v>177</v>
      </c>
      <c r="AA4" s="219" t="s">
        <v>52</v>
      </c>
      <c r="AB4" s="219" t="s">
        <v>53</v>
      </c>
      <c r="AC4" s="219" t="s">
        <v>54</v>
      </c>
      <c r="AE4" s="218" t="s">
        <v>6</v>
      </c>
      <c r="AF4" s="219" t="s">
        <v>43</v>
      </c>
      <c r="AG4" s="219" t="s">
        <v>44</v>
      </c>
      <c r="AH4" s="219" t="s">
        <v>45</v>
      </c>
      <c r="AI4" s="219" t="s">
        <v>46</v>
      </c>
      <c r="AJ4" s="219" t="s">
        <v>47</v>
      </c>
      <c r="AK4" s="219" t="s">
        <v>48</v>
      </c>
      <c r="AL4" s="219" t="s">
        <v>49</v>
      </c>
      <c r="AM4" s="219" t="s">
        <v>50</v>
      </c>
      <c r="AN4" s="219" t="s">
        <v>177</v>
      </c>
      <c r="AO4" s="219" t="s">
        <v>52</v>
      </c>
      <c r="AP4" s="219" t="s">
        <v>53</v>
      </c>
      <c r="AQ4" s="219" t="s">
        <v>54</v>
      </c>
      <c r="AT4" s="276" t="s">
        <v>43</v>
      </c>
      <c r="AU4" s="276" t="s">
        <v>44</v>
      </c>
      <c r="AV4" s="276" t="s">
        <v>45</v>
      </c>
      <c r="AW4" s="276" t="s">
        <v>46</v>
      </c>
      <c r="AX4" s="276" t="s">
        <v>47</v>
      </c>
      <c r="AY4" s="276" t="s">
        <v>48</v>
      </c>
      <c r="AZ4" s="276" t="s">
        <v>49</v>
      </c>
      <c r="BA4" s="276" t="s">
        <v>50</v>
      </c>
      <c r="BB4" s="276" t="s">
        <v>177</v>
      </c>
      <c r="BC4" s="276" t="s">
        <v>52</v>
      </c>
      <c r="BD4" s="276" t="s">
        <v>53</v>
      </c>
      <c r="BE4" s="276" t="s">
        <v>54</v>
      </c>
      <c r="BG4" s="218" t="s">
        <v>6</v>
      </c>
      <c r="BH4" s="219" t="s">
        <v>43</v>
      </c>
      <c r="BI4" s="219" t="s">
        <v>44</v>
      </c>
      <c r="BJ4" s="219" t="s">
        <v>45</v>
      </c>
      <c r="BK4" s="219" t="s">
        <v>46</v>
      </c>
      <c r="BL4" s="219" t="s">
        <v>47</v>
      </c>
      <c r="BM4" s="219" t="s">
        <v>48</v>
      </c>
      <c r="BN4" s="219" t="s">
        <v>49</v>
      </c>
      <c r="BO4" s="219" t="s">
        <v>50</v>
      </c>
      <c r="BP4" s="219" t="s">
        <v>177</v>
      </c>
      <c r="BQ4" s="219" t="s">
        <v>52</v>
      </c>
      <c r="BR4" s="219" t="s">
        <v>53</v>
      </c>
      <c r="BS4" s="219" t="s">
        <v>54</v>
      </c>
      <c r="BV4" s="276" t="s">
        <v>43</v>
      </c>
      <c r="BW4" s="276" t="s">
        <v>44</v>
      </c>
      <c r="BX4" s="276" t="s">
        <v>45</v>
      </c>
      <c r="BY4" s="276" t="s">
        <v>46</v>
      </c>
      <c r="BZ4" s="276" t="s">
        <v>47</v>
      </c>
      <c r="CA4" s="276" t="s">
        <v>48</v>
      </c>
      <c r="CB4" s="276" t="s">
        <v>49</v>
      </c>
      <c r="CC4" s="276" t="s">
        <v>50</v>
      </c>
      <c r="CD4" s="276" t="s">
        <v>177</v>
      </c>
      <c r="CE4" s="276" t="s">
        <v>52</v>
      </c>
      <c r="CF4" s="276" t="s">
        <v>53</v>
      </c>
      <c r="CG4" s="276" t="s">
        <v>54</v>
      </c>
    </row>
    <row r="5" spans="1:85" x14ac:dyDescent="0.25">
      <c r="A5" t="str">
        <f>+C2</f>
        <v>SPOT</v>
      </c>
      <c r="B5" t="s">
        <v>6</v>
      </c>
      <c r="C5" s="2" t="s">
        <v>178</v>
      </c>
      <c r="D5" s="220">
        <v>9.9999999999999982</v>
      </c>
      <c r="E5" s="220">
        <v>9.9999999999999982</v>
      </c>
      <c r="F5" s="220">
        <v>9.9999999999999982</v>
      </c>
      <c r="G5" s="220">
        <v>12.591836734693878</v>
      </c>
      <c r="H5" s="220">
        <v>15.815686274509805</v>
      </c>
      <c r="I5" s="220">
        <v>13.553333333333333</v>
      </c>
      <c r="J5" s="220">
        <v>10.901960784313726</v>
      </c>
      <c r="K5" s="220">
        <f>+'CPP Detay Tum Ay'!K5</f>
        <v>10</v>
      </c>
      <c r="L5" s="220">
        <f>+'CPP Detay Tum Ay'!L5</f>
        <v>11.473122382352399</v>
      </c>
      <c r="M5" s="220">
        <f>+'CPP Detay Tum Ay'!M5</f>
        <v>12.538906519833967</v>
      </c>
      <c r="N5" s="220">
        <f>+'CPP Detay Tum Ay'!N5</f>
        <v>12.674690814589379</v>
      </c>
      <c r="O5" s="220">
        <f>+'CPP Detay Tum Ay'!O5</f>
        <v>11.357152018200372</v>
      </c>
      <c r="Q5" s="2" t="s">
        <v>178</v>
      </c>
      <c r="R5" s="220">
        <v>414.66208000000006</v>
      </c>
      <c r="S5" s="220">
        <v>391.608</v>
      </c>
      <c r="T5" s="220">
        <v>281.36931200000004</v>
      </c>
      <c r="U5" s="220">
        <v>177.29964000000001</v>
      </c>
      <c r="V5" s="220">
        <v>232.56</v>
      </c>
      <c r="W5" s="220">
        <v>126.96750000000003</v>
      </c>
      <c r="X5" s="220">
        <v>258.5292</v>
      </c>
      <c r="Y5" s="220">
        <f>+'CPP Detay Tum Ay'!Y5</f>
        <v>704.26920000000007</v>
      </c>
      <c r="Z5" s="220">
        <f>+'CPP Detay Tum Ay'!Z5</f>
        <v>649.53648647599755</v>
      </c>
      <c r="AA5" s="220">
        <f>+'CPP Detay Tum Ay'!AA5</f>
        <v>700.86435586840787</v>
      </c>
      <c r="AB5" s="220">
        <f>+'CPP Detay Tum Ay'!AB5</f>
        <v>831.19231725767054</v>
      </c>
      <c r="AC5" s="220">
        <f>+'CPP Detay Tum Ay'!AC5</f>
        <v>686.19792000000007</v>
      </c>
      <c r="AE5" s="2" t="s">
        <v>178</v>
      </c>
      <c r="AF5" s="220">
        <f>+D5</f>
        <v>9.9999999999999982</v>
      </c>
      <c r="AG5" s="220">
        <f t="shared" ref="AG5:AQ9" si="0">+E5</f>
        <v>9.9999999999999982</v>
      </c>
      <c r="AH5" s="220">
        <f t="shared" si="0"/>
        <v>9.9999999999999982</v>
      </c>
      <c r="AI5" s="220">
        <f t="shared" si="0"/>
        <v>12.591836734693878</v>
      </c>
      <c r="AJ5" s="220">
        <f t="shared" si="0"/>
        <v>15.815686274509805</v>
      </c>
      <c r="AK5" s="220">
        <f t="shared" si="0"/>
        <v>13.553333333333333</v>
      </c>
      <c r="AL5" s="220">
        <f t="shared" si="0"/>
        <v>10.901960784313726</v>
      </c>
      <c r="AM5" s="220">
        <f t="shared" si="0"/>
        <v>10</v>
      </c>
      <c r="AN5" s="220">
        <f t="shared" si="0"/>
        <v>11.473122382352399</v>
      </c>
      <c r="AO5" s="220">
        <f t="shared" si="0"/>
        <v>12.538906519833967</v>
      </c>
      <c r="AP5" s="220">
        <f t="shared" si="0"/>
        <v>12.674690814589379</v>
      </c>
      <c r="AQ5" s="220">
        <f t="shared" si="0"/>
        <v>11.357152018200372</v>
      </c>
      <c r="AS5" s="2" t="s">
        <v>178</v>
      </c>
      <c r="AT5" s="220">
        <f t="shared" ref="AT5:BE9" si="1">+R5</f>
        <v>414.66208000000006</v>
      </c>
      <c r="AU5" s="220">
        <f t="shared" si="1"/>
        <v>391.608</v>
      </c>
      <c r="AV5" s="220">
        <f t="shared" si="1"/>
        <v>281.36931200000004</v>
      </c>
      <c r="AW5" s="220">
        <f t="shared" si="1"/>
        <v>177.29964000000001</v>
      </c>
      <c r="AX5" s="220">
        <f t="shared" si="1"/>
        <v>232.56</v>
      </c>
      <c r="AY5" s="220">
        <f t="shared" si="1"/>
        <v>126.96750000000003</v>
      </c>
      <c r="AZ5" s="220">
        <f t="shared" si="1"/>
        <v>258.5292</v>
      </c>
      <c r="BA5" s="220">
        <f t="shared" si="1"/>
        <v>704.26920000000007</v>
      </c>
      <c r="BB5" s="220">
        <f t="shared" si="1"/>
        <v>649.53648647599755</v>
      </c>
      <c r="BC5" s="220">
        <f t="shared" si="1"/>
        <v>700.86435586840787</v>
      </c>
      <c r="BD5" s="220">
        <f t="shared" si="1"/>
        <v>831.19231725767054</v>
      </c>
      <c r="BE5" s="220">
        <f t="shared" si="1"/>
        <v>686.19792000000007</v>
      </c>
      <c r="BG5" s="2" t="s">
        <v>178</v>
      </c>
      <c r="BH5" s="220">
        <f>+D5</f>
        <v>9.9999999999999982</v>
      </c>
      <c r="BI5" s="220">
        <f t="shared" ref="BI5:BI10" si="2">+E5</f>
        <v>9.9999999999999982</v>
      </c>
      <c r="BJ5" s="220">
        <f t="shared" ref="BJ5:BJ10" si="3">+F5</f>
        <v>9.9999999999999982</v>
      </c>
      <c r="BK5" s="220">
        <f t="shared" ref="BK5:BK10" si="4">+G5</f>
        <v>12.591836734693878</v>
      </c>
      <c r="BL5" s="220">
        <f t="shared" ref="BL5:BL10" si="5">+H5</f>
        <v>15.815686274509805</v>
      </c>
      <c r="BM5" s="220">
        <f t="shared" ref="BM5:BM10" si="6">+I5</f>
        <v>13.553333333333333</v>
      </c>
      <c r="BN5" s="220">
        <f t="shared" ref="BN5:BN10" si="7">+J5</f>
        <v>10.901960784313726</v>
      </c>
      <c r="BO5" s="220">
        <f t="shared" ref="BO5:BO10" si="8">+K5</f>
        <v>10</v>
      </c>
      <c r="BP5" s="220">
        <f t="shared" ref="BP5:BP10" si="9">+L5</f>
        <v>11.473122382352399</v>
      </c>
      <c r="BQ5" s="220">
        <f t="shared" ref="BQ5:BQ10" si="10">+M5</f>
        <v>12.538906519833967</v>
      </c>
      <c r="BR5" s="220">
        <f t="shared" ref="BR5:BR10" si="11">+N5</f>
        <v>12.674690814589379</v>
      </c>
      <c r="BS5" s="220">
        <f t="shared" ref="BS5:BS10" si="12">+O5</f>
        <v>11.357152018200372</v>
      </c>
      <c r="BU5" s="2" t="s">
        <v>178</v>
      </c>
      <c r="BV5" s="220">
        <f>+R5</f>
        <v>414.66208000000006</v>
      </c>
      <c r="BW5" s="220">
        <f t="shared" ref="BW5:BW10" si="13">+S5</f>
        <v>391.608</v>
      </c>
      <c r="BX5" s="220">
        <f t="shared" ref="BX5:BX10" si="14">+T5</f>
        <v>281.36931200000004</v>
      </c>
      <c r="BY5" s="220">
        <f t="shared" ref="BY5:BY10" si="15">+U5</f>
        <v>177.29964000000001</v>
      </c>
      <c r="BZ5" s="220">
        <f t="shared" ref="BZ5:BZ10" si="16">+V5</f>
        <v>232.56</v>
      </c>
      <c r="CA5" s="220">
        <f t="shared" ref="CA5:CA10" si="17">+W5</f>
        <v>126.96750000000003</v>
      </c>
      <c r="CB5" s="220">
        <f t="shared" ref="CB5:CB10" si="18">+X5</f>
        <v>258.5292</v>
      </c>
      <c r="CC5" s="220">
        <f t="shared" ref="CC5:CC10" si="19">+Y5</f>
        <v>704.26920000000007</v>
      </c>
      <c r="CD5" s="220">
        <f t="shared" ref="CD5:CD10" si="20">+Z5</f>
        <v>649.53648647599755</v>
      </c>
      <c r="CE5" s="220">
        <f t="shared" ref="CE5:CE10" si="21">+AA5</f>
        <v>700.86435586840787</v>
      </c>
      <c r="CF5" s="220">
        <f t="shared" ref="CF5:CF10" si="22">+AB5</f>
        <v>831.19231725767054</v>
      </c>
      <c r="CG5" s="220">
        <f t="shared" ref="CG5:CG10" si="23">+AC5</f>
        <v>686.19792000000007</v>
      </c>
    </row>
    <row r="6" spans="1:85" x14ac:dyDescent="0.25">
      <c r="A6" t="str">
        <f>+C2</f>
        <v>SPOT</v>
      </c>
      <c r="B6" t="s">
        <v>6</v>
      </c>
      <c r="C6" s="2" t="s">
        <v>179</v>
      </c>
      <c r="D6" s="220">
        <v>8.9090909090909083</v>
      </c>
      <c r="E6" s="220">
        <v>8.9107142857142847</v>
      </c>
      <c r="F6" s="220">
        <v>9.8214285714285712</v>
      </c>
      <c r="G6" s="220">
        <v>9.7959183673469408</v>
      </c>
      <c r="H6" s="220">
        <v>14.340980392156863</v>
      </c>
      <c r="I6" s="220">
        <v>10.462222222222222</v>
      </c>
      <c r="J6" s="220">
        <v>8.8039215686274517</v>
      </c>
      <c r="K6" s="220">
        <f>+'CPP Detay Tum Ay'!K6</f>
        <v>8.8039215686274517</v>
      </c>
      <c r="L6" s="220">
        <f>+'CPP Detay Tum Ay'!L6</f>
        <v>10.209134323279677</v>
      </c>
      <c r="M6" s="220">
        <f>+'CPP Detay Tum Ay'!M6</f>
        <v>12.538906519833967</v>
      </c>
      <c r="N6" s="220">
        <f>+'CPP Detay Tum Ay'!N6</f>
        <v>11.573482583679571</v>
      </c>
      <c r="O6" s="220">
        <f>+'CPP Detay Tum Ay'!O6</f>
        <v>10.41072268335034</v>
      </c>
      <c r="Q6" s="2" t="s">
        <v>179</v>
      </c>
      <c r="R6" s="220">
        <v>357.36836850000009</v>
      </c>
      <c r="S6" s="220">
        <v>352.44720000000001</v>
      </c>
      <c r="T6" s="220">
        <v>178.441935</v>
      </c>
      <c r="U6" s="220">
        <v>129.47539499999999</v>
      </c>
      <c r="V6" s="220">
        <v>226.44</v>
      </c>
      <c r="W6" s="220">
        <v>123.62625000000003</v>
      </c>
      <c r="X6" s="220">
        <v>258.5292</v>
      </c>
      <c r="Y6" s="220">
        <f>+'CPP Detay Tum Ay'!Y6</f>
        <v>695.35440000000006</v>
      </c>
      <c r="Z6" s="220">
        <f>+'CPP Detay Tum Ay'!Z6</f>
        <v>649.53648647599755</v>
      </c>
      <c r="AA6" s="220">
        <f>+'CPP Detay Tum Ay'!AA6</f>
        <v>700.86435586840787</v>
      </c>
      <c r="AB6" s="220">
        <f>+'CPP Detay Tum Ay'!AB6</f>
        <v>831.19231725767054</v>
      </c>
      <c r="AC6" s="220">
        <f>+'CPP Detay Tum Ay'!AC6</f>
        <v>686.19792000000007</v>
      </c>
      <c r="AE6" s="2" t="s">
        <v>179</v>
      </c>
      <c r="AF6" s="220">
        <f t="shared" ref="AF6:AF9" si="24">+D6</f>
        <v>8.9090909090909083</v>
      </c>
      <c r="AG6" s="220">
        <f t="shared" si="0"/>
        <v>8.9107142857142847</v>
      </c>
      <c r="AH6" s="220">
        <f t="shared" si="0"/>
        <v>9.8214285714285712</v>
      </c>
      <c r="AI6" s="220">
        <f t="shared" si="0"/>
        <v>9.7959183673469408</v>
      </c>
      <c r="AJ6" s="220">
        <f t="shared" si="0"/>
        <v>14.340980392156863</v>
      </c>
      <c r="AK6" s="220">
        <f t="shared" si="0"/>
        <v>10.462222222222222</v>
      </c>
      <c r="AL6" s="220">
        <f t="shared" si="0"/>
        <v>8.8039215686274517</v>
      </c>
      <c r="AM6" s="220">
        <f t="shared" si="0"/>
        <v>8.8039215686274517</v>
      </c>
      <c r="AN6" s="220">
        <f t="shared" si="0"/>
        <v>10.209134323279677</v>
      </c>
      <c r="AO6" s="220">
        <f t="shared" si="0"/>
        <v>12.538906519833967</v>
      </c>
      <c r="AP6" s="220">
        <f t="shared" si="0"/>
        <v>11.573482583679571</v>
      </c>
      <c r="AQ6" s="220">
        <f t="shared" si="0"/>
        <v>10.41072268335034</v>
      </c>
      <c r="AS6" s="2" t="s">
        <v>179</v>
      </c>
      <c r="AT6" s="220">
        <f t="shared" si="1"/>
        <v>357.36836850000009</v>
      </c>
      <c r="AU6" s="220">
        <f t="shared" si="1"/>
        <v>352.44720000000001</v>
      </c>
      <c r="AV6" s="220">
        <f t="shared" si="1"/>
        <v>178.441935</v>
      </c>
      <c r="AW6" s="220">
        <f t="shared" si="1"/>
        <v>129.47539499999999</v>
      </c>
      <c r="AX6" s="220">
        <f t="shared" si="1"/>
        <v>226.44</v>
      </c>
      <c r="AY6" s="220">
        <f t="shared" si="1"/>
        <v>123.62625000000003</v>
      </c>
      <c r="AZ6" s="220">
        <f t="shared" si="1"/>
        <v>258.5292</v>
      </c>
      <c r="BA6" s="220">
        <f t="shared" si="1"/>
        <v>695.35440000000006</v>
      </c>
      <c r="BB6" s="220">
        <f t="shared" si="1"/>
        <v>649.53648647599755</v>
      </c>
      <c r="BC6" s="220">
        <f t="shared" si="1"/>
        <v>700.86435586840787</v>
      </c>
      <c r="BD6" s="220">
        <f t="shared" si="1"/>
        <v>831.19231725767054</v>
      </c>
      <c r="BE6" s="220">
        <f t="shared" si="1"/>
        <v>686.19792000000007</v>
      </c>
      <c r="BG6" s="2" t="s">
        <v>179</v>
      </c>
      <c r="BH6" s="220">
        <f t="shared" ref="BH6:BH10" si="25">+D6</f>
        <v>8.9090909090909083</v>
      </c>
      <c r="BI6" s="220">
        <f t="shared" si="2"/>
        <v>8.9107142857142847</v>
      </c>
      <c r="BJ6" s="220">
        <f t="shared" si="3"/>
        <v>9.8214285714285712</v>
      </c>
      <c r="BK6" s="220">
        <f t="shared" si="4"/>
        <v>9.7959183673469408</v>
      </c>
      <c r="BL6" s="220">
        <f t="shared" si="5"/>
        <v>14.340980392156863</v>
      </c>
      <c r="BM6" s="220">
        <f t="shared" si="6"/>
        <v>10.462222222222222</v>
      </c>
      <c r="BN6" s="220">
        <f t="shared" si="7"/>
        <v>8.8039215686274517</v>
      </c>
      <c r="BO6" s="220">
        <f t="shared" si="8"/>
        <v>8.8039215686274517</v>
      </c>
      <c r="BP6" s="220">
        <f t="shared" si="9"/>
        <v>10.209134323279677</v>
      </c>
      <c r="BQ6" s="220">
        <f t="shared" si="10"/>
        <v>12.538906519833967</v>
      </c>
      <c r="BR6" s="220">
        <f t="shared" si="11"/>
        <v>11.573482583679571</v>
      </c>
      <c r="BS6" s="220">
        <f t="shared" si="12"/>
        <v>10.41072268335034</v>
      </c>
      <c r="BU6" s="2" t="s">
        <v>179</v>
      </c>
      <c r="BV6" s="220">
        <f t="shared" ref="BV6:BV10" si="26">+R6</f>
        <v>357.36836850000009</v>
      </c>
      <c r="BW6" s="220">
        <f t="shared" si="13"/>
        <v>352.44720000000001</v>
      </c>
      <c r="BX6" s="220">
        <f t="shared" si="14"/>
        <v>178.441935</v>
      </c>
      <c r="BY6" s="220">
        <f t="shared" si="15"/>
        <v>129.47539499999999</v>
      </c>
      <c r="BZ6" s="220">
        <f t="shared" si="16"/>
        <v>226.44</v>
      </c>
      <c r="CA6" s="220">
        <f t="shared" si="17"/>
        <v>123.62625000000003</v>
      </c>
      <c r="CB6" s="220">
        <f t="shared" si="18"/>
        <v>258.5292</v>
      </c>
      <c r="CC6" s="220">
        <f t="shared" si="19"/>
        <v>695.35440000000006</v>
      </c>
      <c r="CD6" s="220">
        <f t="shared" si="20"/>
        <v>649.53648647599755</v>
      </c>
      <c r="CE6" s="220">
        <f t="shared" si="21"/>
        <v>700.86435586840787</v>
      </c>
      <c r="CF6" s="220">
        <f t="shared" si="22"/>
        <v>831.19231725767054</v>
      </c>
      <c r="CG6" s="220">
        <f t="shared" si="23"/>
        <v>686.19792000000007</v>
      </c>
    </row>
    <row r="7" spans="1:85" x14ac:dyDescent="0.25">
      <c r="A7" t="str">
        <f>+C2</f>
        <v>SPOT</v>
      </c>
      <c r="B7" t="s">
        <v>6</v>
      </c>
      <c r="C7" s="2" t="s">
        <v>180</v>
      </c>
      <c r="D7" s="220">
        <v>8.6428571428571423</v>
      </c>
      <c r="E7" s="220">
        <v>8.6428571428571423</v>
      </c>
      <c r="F7" s="220">
        <v>9.553571428571427</v>
      </c>
      <c r="G7" s="220">
        <v>11.387755102040817</v>
      </c>
      <c r="H7" s="220">
        <v>14.405098039215689</v>
      </c>
      <c r="I7" s="220">
        <v>12.126666666666667</v>
      </c>
      <c r="J7" s="220">
        <v>9.5098039215686292</v>
      </c>
      <c r="K7" s="220">
        <f>+'CPP Detay Tum Ay'!K7</f>
        <v>9.5098039215686292</v>
      </c>
      <c r="L7" s="220">
        <f>+'CPP Detay Tum Ay'!L7</f>
        <v>12.036032044287619</v>
      </c>
      <c r="M7" s="220">
        <f>+'CPP Detay Tum Ay'!M7</f>
        <v>14.007325471999261</v>
      </c>
      <c r="N7" s="220">
        <f>+'CPP Detay Tum Ay'!N7</f>
        <v>13.94030371430375</v>
      </c>
      <c r="O7" s="220">
        <f>+'CPP Detay Tum Ay'!O7</f>
        <v>13.982335510249767</v>
      </c>
      <c r="Q7" s="2" t="s">
        <v>180</v>
      </c>
      <c r="R7" s="220">
        <v>209.30886900000004</v>
      </c>
      <c r="S7" s="220">
        <v>222.13170000000002</v>
      </c>
      <c r="T7" s="220">
        <v>135.03713999999999</v>
      </c>
      <c r="U7" s="220">
        <v>121.71599999999998</v>
      </c>
      <c r="V7" s="220">
        <v>204</v>
      </c>
      <c r="W7" s="220">
        <v>97.2</v>
      </c>
      <c r="X7" s="220">
        <v>48.984480000000005</v>
      </c>
      <c r="Y7" s="220">
        <f>+'CPP Detay Tum Ay'!Y7</f>
        <v>333.60120000000001</v>
      </c>
      <c r="Z7" s="220">
        <f>+'CPP Detay Tum Ay'!Z7</f>
        <v>307.67517780441989</v>
      </c>
      <c r="AA7" s="220">
        <f>+'CPP Detay Tum Ay'!AA7</f>
        <v>331.98837909556164</v>
      </c>
      <c r="AB7" s="220">
        <f>+'CPP Detay Tum Ay'!AB7</f>
        <v>393.72267659573873</v>
      </c>
      <c r="AC7" s="220">
        <f>+'CPP Detay Tum Ay'!AC7</f>
        <v>325.04112000000003</v>
      </c>
      <c r="AE7" s="2" t="s">
        <v>180</v>
      </c>
      <c r="AF7" s="220">
        <f t="shared" si="24"/>
        <v>8.6428571428571423</v>
      </c>
      <c r="AG7" s="220">
        <f t="shared" si="0"/>
        <v>8.6428571428571423</v>
      </c>
      <c r="AH7" s="220">
        <f t="shared" si="0"/>
        <v>9.553571428571427</v>
      </c>
      <c r="AI7" s="220">
        <f t="shared" si="0"/>
        <v>11.387755102040817</v>
      </c>
      <c r="AJ7" s="220">
        <f t="shared" si="0"/>
        <v>14.405098039215689</v>
      </c>
      <c r="AK7" s="220">
        <f t="shared" si="0"/>
        <v>12.126666666666667</v>
      </c>
      <c r="AL7" s="220">
        <f t="shared" si="0"/>
        <v>9.5098039215686292</v>
      </c>
      <c r="AM7" s="220">
        <f t="shared" si="0"/>
        <v>9.5098039215686292</v>
      </c>
      <c r="AN7" s="220">
        <f t="shared" si="0"/>
        <v>12.036032044287619</v>
      </c>
      <c r="AO7" s="220">
        <f t="shared" si="0"/>
        <v>14.007325471999261</v>
      </c>
      <c r="AP7" s="220">
        <f t="shared" si="0"/>
        <v>13.94030371430375</v>
      </c>
      <c r="AQ7" s="220">
        <f t="shared" si="0"/>
        <v>13.982335510249767</v>
      </c>
      <c r="AS7" s="2" t="s">
        <v>180</v>
      </c>
      <c r="AT7" s="220">
        <f t="shared" si="1"/>
        <v>209.30886900000004</v>
      </c>
      <c r="AU7" s="220">
        <f t="shared" si="1"/>
        <v>222.13170000000002</v>
      </c>
      <c r="AV7" s="220">
        <f t="shared" si="1"/>
        <v>135.03713999999999</v>
      </c>
      <c r="AW7" s="220">
        <f t="shared" si="1"/>
        <v>121.71599999999998</v>
      </c>
      <c r="AX7" s="220">
        <f t="shared" si="1"/>
        <v>204</v>
      </c>
      <c r="AY7" s="220">
        <f t="shared" si="1"/>
        <v>97.2</v>
      </c>
      <c r="AZ7" s="220">
        <f t="shared" si="1"/>
        <v>48.984480000000005</v>
      </c>
      <c r="BA7" s="220">
        <f t="shared" si="1"/>
        <v>333.60120000000001</v>
      </c>
      <c r="BB7" s="220">
        <f t="shared" si="1"/>
        <v>307.67517780441989</v>
      </c>
      <c r="BC7" s="220">
        <f t="shared" si="1"/>
        <v>331.98837909556164</v>
      </c>
      <c r="BD7" s="220">
        <f t="shared" si="1"/>
        <v>393.72267659573873</v>
      </c>
      <c r="BE7" s="220">
        <f t="shared" si="1"/>
        <v>325.04112000000003</v>
      </c>
      <c r="BG7" s="2" t="s">
        <v>180</v>
      </c>
      <c r="BH7" s="220">
        <f t="shared" si="25"/>
        <v>8.6428571428571423</v>
      </c>
      <c r="BI7" s="220">
        <f t="shared" si="2"/>
        <v>8.6428571428571423</v>
      </c>
      <c r="BJ7" s="220">
        <f t="shared" si="3"/>
        <v>9.553571428571427</v>
      </c>
      <c r="BK7" s="220">
        <f t="shared" si="4"/>
        <v>11.387755102040817</v>
      </c>
      <c r="BL7" s="220">
        <f t="shared" si="5"/>
        <v>14.405098039215689</v>
      </c>
      <c r="BM7" s="220">
        <f t="shared" si="6"/>
        <v>12.126666666666667</v>
      </c>
      <c r="BN7" s="220">
        <f t="shared" si="7"/>
        <v>9.5098039215686292</v>
      </c>
      <c r="BO7" s="220">
        <f t="shared" si="8"/>
        <v>9.5098039215686292</v>
      </c>
      <c r="BP7" s="220">
        <f t="shared" si="9"/>
        <v>12.036032044287619</v>
      </c>
      <c r="BQ7" s="220">
        <f t="shared" si="10"/>
        <v>14.007325471999261</v>
      </c>
      <c r="BR7" s="220">
        <f t="shared" si="11"/>
        <v>13.94030371430375</v>
      </c>
      <c r="BS7" s="220">
        <f t="shared" si="12"/>
        <v>13.982335510249767</v>
      </c>
      <c r="BU7" s="2" t="s">
        <v>180</v>
      </c>
      <c r="BV7" s="220">
        <f t="shared" si="26"/>
        <v>209.30886900000004</v>
      </c>
      <c r="BW7" s="220">
        <f t="shared" si="13"/>
        <v>222.13170000000002</v>
      </c>
      <c r="BX7" s="220">
        <f t="shared" si="14"/>
        <v>135.03713999999999</v>
      </c>
      <c r="BY7" s="220">
        <f t="shared" si="15"/>
        <v>121.71599999999998</v>
      </c>
      <c r="BZ7" s="220">
        <f t="shared" si="16"/>
        <v>204</v>
      </c>
      <c r="CA7" s="220">
        <f t="shared" si="17"/>
        <v>97.2</v>
      </c>
      <c r="CB7" s="220">
        <f t="shared" si="18"/>
        <v>48.984480000000005</v>
      </c>
      <c r="CC7" s="220">
        <f t="shared" si="19"/>
        <v>333.60120000000001</v>
      </c>
      <c r="CD7" s="220">
        <f t="shared" si="20"/>
        <v>307.67517780441989</v>
      </c>
      <c r="CE7" s="220">
        <f t="shared" si="21"/>
        <v>331.98837909556164</v>
      </c>
      <c r="CF7" s="220">
        <f t="shared" si="22"/>
        <v>393.72267659573873</v>
      </c>
      <c r="CG7" s="220">
        <f t="shared" si="23"/>
        <v>325.04112000000003</v>
      </c>
    </row>
    <row r="8" spans="1:85" x14ac:dyDescent="0.25">
      <c r="A8" t="str">
        <f>+C2</f>
        <v>SPOT</v>
      </c>
      <c r="B8" t="s">
        <v>6</v>
      </c>
      <c r="C8" s="2" t="s">
        <v>181</v>
      </c>
      <c r="D8" s="220">
        <v>8.795454545454545</v>
      </c>
      <c r="E8" s="220">
        <v>8.7974999999999994</v>
      </c>
      <c r="F8" s="220">
        <v>8.7974999999999994</v>
      </c>
      <c r="G8" s="220">
        <v>12.489795918367347</v>
      </c>
      <c r="H8" s="220">
        <v>14.618823529411769</v>
      </c>
      <c r="I8" s="220">
        <v>13.315555555555557</v>
      </c>
      <c r="J8" s="220">
        <v>8.8039215686274517</v>
      </c>
      <c r="K8" s="220">
        <f>+'CPP Detay Tum Ay'!K8</f>
        <v>8.8039215686274517</v>
      </c>
      <c r="L8" s="220">
        <f>+'CPP Detay Tum Ay'!L8</f>
        <v>11.677305068817992</v>
      </c>
      <c r="M8" s="220">
        <f>+'CPP Detay Tum Ay'!M8</f>
        <v>11.890798973932355</v>
      </c>
      <c r="N8" s="220">
        <f>+'CPP Detay Tum Ay'!N8</f>
        <v>12.527143306526298</v>
      </c>
      <c r="O8" s="220">
        <f>+'CPP Detay Tum Ay'!O8</f>
        <v>11.355743641213989</v>
      </c>
      <c r="Q8" s="2" t="s">
        <v>181</v>
      </c>
      <c r="R8" s="220">
        <v>357.36836850000009</v>
      </c>
      <c r="S8" s="220">
        <v>352.44720000000001</v>
      </c>
      <c r="T8" s="220">
        <v>107.065161</v>
      </c>
      <c r="U8" s="220">
        <v>129.47539499999999</v>
      </c>
      <c r="V8" s="220">
        <v>217.005</v>
      </c>
      <c r="W8" s="220">
        <v>166.78305000000003</v>
      </c>
      <c r="X8" s="220">
        <v>103.41168</v>
      </c>
      <c r="Y8" s="220">
        <f>+'CPP Detay Tum Ay'!Y8</f>
        <v>704.26920000000007</v>
      </c>
      <c r="Z8" s="220">
        <f>+'CPP Detay Tum Ay'!Z8</f>
        <v>649.53648647599755</v>
      </c>
      <c r="AA8" s="220">
        <f>+'CPP Detay Tum Ay'!AA8</f>
        <v>700.86435586840787</v>
      </c>
      <c r="AB8" s="220">
        <f>+'CPP Detay Tum Ay'!AB8</f>
        <v>831.19231725767054</v>
      </c>
      <c r="AC8" s="220">
        <f>+'CPP Detay Tum Ay'!AC8</f>
        <v>686.19792000000007</v>
      </c>
      <c r="AE8" s="2" t="s">
        <v>181</v>
      </c>
      <c r="AF8" s="220">
        <f t="shared" si="24"/>
        <v>8.795454545454545</v>
      </c>
      <c r="AG8" s="220">
        <f t="shared" si="0"/>
        <v>8.7974999999999994</v>
      </c>
      <c r="AH8" s="220">
        <f t="shared" si="0"/>
        <v>8.7974999999999994</v>
      </c>
      <c r="AI8" s="220">
        <f t="shared" si="0"/>
        <v>12.489795918367347</v>
      </c>
      <c r="AJ8" s="220">
        <f t="shared" si="0"/>
        <v>14.618823529411769</v>
      </c>
      <c r="AK8" s="220">
        <f t="shared" si="0"/>
        <v>13.315555555555557</v>
      </c>
      <c r="AL8" s="220">
        <f t="shared" si="0"/>
        <v>8.8039215686274517</v>
      </c>
      <c r="AM8" s="220">
        <f t="shared" si="0"/>
        <v>8.8039215686274517</v>
      </c>
      <c r="AN8" s="220">
        <f t="shared" si="0"/>
        <v>11.677305068817992</v>
      </c>
      <c r="AO8" s="220">
        <f t="shared" si="0"/>
        <v>11.890798973932355</v>
      </c>
      <c r="AP8" s="220">
        <f t="shared" si="0"/>
        <v>12.527143306526298</v>
      </c>
      <c r="AQ8" s="220">
        <f t="shared" si="0"/>
        <v>11.355743641213989</v>
      </c>
      <c r="AS8" s="2" t="s">
        <v>181</v>
      </c>
      <c r="AT8" s="220">
        <f t="shared" si="1"/>
        <v>357.36836850000009</v>
      </c>
      <c r="AU8" s="220">
        <f t="shared" si="1"/>
        <v>352.44720000000001</v>
      </c>
      <c r="AV8" s="220">
        <f t="shared" si="1"/>
        <v>107.065161</v>
      </c>
      <c r="AW8" s="220">
        <f t="shared" si="1"/>
        <v>129.47539499999999</v>
      </c>
      <c r="AX8" s="220">
        <f t="shared" si="1"/>
        <v>217.005</v>
      </c>
      <c r="AY8" s="220">
        <f t="shared" si="1"/>
        <v>166.78305000000003</v>
      </c>
      <c r="AZ8" s="220">
        <f t="shared" si="1"/>
        <v>103.41168</v>
      </c>
      <c r="BA8" s="220">
        <f t="shared" si="1"/>
        <v>704.26920000000007</v>
      </c>
      <c r="BB8" s="220">
        <f t="shared" si="1"/>
        <v>649.53648647599755</v>
      </c>
      <c r="BC8" s="220">
        <f t="shared" si="1"/>
        <v>700.86435586840787</v>
      </c>
      <c r="BD8" s="220">
        <f t="shared" si="1"/>
        <v>831.19231725767054</v>
      </c>
      <c r="BE8" s="220">
        <f t="shared" si="1"/>
        <v>686.19792000000007</v>
      </c>
      <c r="BG8" s="2" t="s">
        <v>181</v>
      </c>
      <c r="BH8" s="220">
        <f t="shared" si="25"/>
        <v>8.795454545454545</v>
      </c>
      <c r="BI8" s="220">
        <f t="shared" si="2"/>
        <v>8.7974999999999994</v>
      </c>
      <c r="BJ8" s="220">
        <f t="shared" si="3"/>
        <v>8.7974999999999994</v>
      </c>
      <c r="BK8" s="220">
        <f t="shared" si="4"/>
        <v>12.489795918367347</v>
      </c>
      <c r="BL8" s="220">
        <f t="shared" si="5"/>
        <v>14.618823529411769</v>
      </c>
      <c r="BM8" s="220">
        <f t="shared" si="6"/>
        <v>13.315555555555557</v>
      </c>
      <c r="BN8" s="220">
        <f t="shared" si="7"/>
        <v>8.8039215686274517</v>
      </c>
      <c r="BO8" s="220">
        <f t="shared" si="8"/>
        <v>8.8039215686274517</v>
      </c>
      <c r="BP8" s="220">
        <f t="shared" si="9"/>
        <v>11.677305068817992</v>
      </c>
      <c r="BQ8" s="220">
        <f t="shared" si="10"/>
        <v>11.890798973932355</v>
      </c>
      <c r="BR8" s="220">
        <f t="shared" si="11"/>
        <v>12.527143306526298</v>
      </c>
      <c r="BS8" s="220">
        <f t="shared" si="12"/>
        <v>11.355743641213989</v>
      </c>
      <c r="BU8" s="2" t="s">
        <v>181</v>
      </c>
      <c r="BV8" s="220">
        <f t="shared" si="26"/>
        <v>357.36836850000009</v>
      </c>
      <c r="BW8" s="220">
        <f t="shared" si="13"/>
        <v>352.44720000000001</v>
      </c>
      <c r="BX8" s="220">
        <f t="shared" si="14"/>
        <v>107.065161</v>
      </c>
      <c r="BY8" s="220">
        <f t="shared" si="15"/>
        <v>129.47539499999999</v>
      </c>
      <c r="BZ8" s="220">
        <f t="shared" si="16"/>
        <v>217.005</v>
      </c>
      <c r="CA8" s="220">
        <f t="shared" si="17"/>
        <v>166.78305000000003</v>
      </c>
      <c r="CB8" s="220">
        <f t="shared" si="18"/>
        <v>103.41168</v>
      </c>
      <c r="CC8" s="220">
        <f t="shared" si="19"/>
        <v>704.26920000000007</v>
      </c>
      <c r="CD8" s="220">
        <f t="shared" si="20"/>
        <v>649.53648647599755</v>
      </c>
      <c r="CE8" s="220">
        <f t="shared" si="21"/>
        <v>700.86435586840787</v>
      </c>
      <c r="CF8" s="220">
        <f t="shared" si="22"/>
        <v>831.19231725767054</v>
      </c>
      <c r="CG8" s="220">
        <f t="shared" si="23"/>
        <v>686.19792000000007</v>
      </c>
    </row>
    <row r="9" spans="1:85" x14ac:dyDescent="0.25">
      <c r="A9" t="str">
        <f>+C2</f>
        <v>SPOT</v>
      </c>
      <c r="B9" t="s">
        <v>6</v>
      </c>
      <c r="C9" s="2" t="s">
        <v>182</v>
      </c>
      <c r="D9" s="220">
        <v>8</v>
      </c>
      <c r="E9" s="220">
        <v>8</v>
      </c>
      <c r="F9" s="220">
        <v>9.8214285714285712</v>
      </c>
      <c r="G9" s="220">
        <v>10.795918367346939</v>
      </c>
      <c r="H9" s="220">
        <v>15.569901960784316</v>
      </c>
      <c r="I9" s="220">
        <v>11.532222222222222</v>
      </c>
      <c r="J9" s="220">
        <v>8.9019607843137276</v>
      </c>
      <c r="K9" s="220">
        <f>+'CPP Detay Tum Ay'!K9</f>
        <v>9.8039215686274517</v>
      </c>
      <c r="L9" s="220">
        <f>+'CPP Detay Tum Ay'!L9</f>
        <v>11.800633458387438</v>
      </c>
      <c r="M9" s="220">
        <f>+'CPP Detay Tum Ay'!M9</f>
        <v>12.835263924981325</v>
      </c>
      <c r="N9" s="220">
        <f>+'CPP Detay Tum Ay'!N9</f>
        <v>12.853512068673837</v>
      </c>
      <c r="O9" s="220">
        <f>+'CPP Detay Tum Ay'!O9</f>
        <v>11.252190870162501</v>
      </c>
      <c r="Q9" s="2" t="s">
        <v>182</v>
      </c>
      <c r="R9" s="220">
        <v>325.10291695712368</v>
      </c>
      <c r="S9" s="220">
        <v>304.81920000000008</v>
      </c>
      <c r="T9" s="220">
        <v>307.98532800000004</v>
      </c>
      <c r="U9" s="220">
        <v>169.59096000000002</v>
      </c>
      <c r="V9" s="220">
        <v>213.18</v>
      </c>
      <c r="W9" s="220">
        <v>115.42500000000001</v>
      </c>
      <c r="X9" s="220">
        <v>103.41168</v>
      </c>
      <c r="Y9" s="220">
        <f>+'CPP Detay Tum Ay'!Y9</f>
        <v>704.26920000000007</v>
      </c>
      <c r="Z9" s="220">
        <f>+'CPP Detay Tum Ay'!Z9</f>
        <v>649.53648647599755</v>
      </c>
      <c r="AA9" s="220">
        <f>+'CPP Detay Tum Ay'!AA9</f>
        <v>700.86435586840787</v>
      </c>
      <c r="AB9" s="220">
        <f>+'CPP Detay Tum Ay'!AB9</f>
        <v>831.19231725767054</v>
      </c>
      <c r="AC9" s="220">
        <f>+'CPP Detay Tum Ay'!AC9</f>
        <v>686.19792000000007</v>
      </c>
      <c r="AE9" s="2" t="s">
        <v>182</v>
      </c>
      <c r="AF9" s="220">
        <f t="shared" si="24"/>
        <v>8</v>
      </c>
      <c r="AG9" s="220">
        <f t="shared" si="0"/>
        <v>8</v>
      </c>
      <c r="AH9" s="220">
        <f t="shared" si="0"/>
        <v>9.8214285714285712</v>
      </c>
      <c r="AI9" s="220">
        <f t="shared" si="0"/>
        <v>10.795918367346939</v>
      </c>
      <c r="AJ9" s="220">
        <f t="shared" si="0"/>
        <v>15.569901960784316</v>
      </c>
      <c r="AK9" s="220">
        <f t="shared" si="0"/>
        <v>11.532222222222222</v>
      </c>
      <c r="AL9" s="220">
        <f t="shared" si="0"/>
        <v>8.9019607843137276</v>
      </c>
      <c r="AM9" s="220">
        <f t="shared" si="0"/>
        <v>9.8039215686274517</v>
      </c>
      <c r="AN9" s="220">
        <f t="shared" si="0"/>
        <v>11.800633458387438</v>
      </c>
      <c r="AO9" s="220">
        <f t="shared" si="0"/>
        <v>12.835263924981325</v>
      </c>
      <c r="AP9" s="220">
        <f t="shared" si="0"/>
        <v>12.853512068673837</v>
      </c>
      <c r="AQ9" s="220">
        <f t="shared" si="0"/>
        <v>11.252190870162501</v>
      </c>
      <c r="AS9" s="2" t="s">
        <v>182</v>
      </c>
      <c r="AT9" s="220">
        <f t="shared" si="1"/>
        <v>325.10291695712368</v>
      </c>
      <c r="AU9" s="220">
        <f t="shared" si="1"/>
        <v>304.81920000000008</v>
      </c>
      <c r="AV9" s="220">
        <f t="shared" si="1"/>
        <v>307.98532800000004</v>
      </c>
      <c r="AW9" s="220">
        <f t="shared" si="1"/>
        <v>169.59096000000002</v>
      </c>
      <c r="AX9" s="220">
        <f t="shared" si="1"/>
        <v>213.18</v>
      </c>
      <c r="AY9" s="220">
        <f t="shared" si="1"/>
        <v>115.42500000000001</v>
      </c>
      <c r="AZ9" s="220">
        <f t="shared" si="1"/>
        <v>103.41168</v>
      </c>
      <c r="BA9" s="220">
        <f t="shared" si="1"/>
        <v>704.26920000000007</v>
      </c>
      <c r="BB9" s="220">
        <f t="shared" si="1"/>
        <v>649.53648647599755</v>
      </c>
      <c r="BC9" s="220">
        <f t="shared" si="1"/>
        <v>700.86435586840787</v>
      </c>
      <c r="BD9" s="220">
        <f t="shared" si="1"/>
        <v>831.19231725767054</v>
      </c>
      <c r="BE9" s="220">
        <f t="shared" si="1"/>
        <v>686.19792000000007</v>
      </c>
      <c r="BG9" s="2" t="s">
        <v>182</v>
      </c>
      <c r="BH9" s="220">
        <f t="shared" si="25"/>
        <v>8</v>
      </c>
      <c r="BI9" s="220">
        <f t="shared" si="2"/>
        <v>8</v>
      </c>
      <c r="BJ9" s="220">
        <f t="shared" si="3"/>
        <v>9.8214285714285712</v>
      </c>
      <c r="BK9" s="220">
        <f t="shared" si="4"/>
        <v>10.795918367346939</v>
      </c>
      <c r="BL9" s="220">
        <f t="shared" si="5"/>
        <v>15.569901960784316</v>
      </c>
      <c r="BM9" s="220">
        <f t="shared" si="6"/>
        <v>11.532222222222222</v>
      </c>
      <c r="BN9" s="220">
        <f t="shared" si="7"/>
        <v>8.9019607843137276</v>
      </c>
      <c r="BO9" s="220">
        <f t="shared" si="8"/>
        <v>9.8039215686274517</v>
      </c>
      <c r="BP9" s="220">
        <f t="shared" si="9"/>
        <v>11.800633458387438</v>
      </c>
      <c r="BQ9" s="220">
        <f t="shared" si="10"/>
        <v>12.835263924981325</v>
      </c>
      <c r="BR9" s="220">
        <f t="shared" si="11"/>
        <v>12.853512068673837</v>
      </c>
      <c r="BS9" s="220">
        <f t="shared" si="12"/>
        <v>11.252190870162501</v>
      </c>
      <c r="BU9" s="2" t="s">
        <v>182</v>
      </c>
      <c r="BV9" s="220">
        <f t="shared" si="26"/>
        <v>325.10291695712368</v>
      </c>
      <c r="BW9" s="220">
        <f t="shared" si="13"/>
        <v>304.81920000000008</v>
      </c>
      <c r="BX9" s="220">
        <f t="shared" si="14"/>
        <v>307.98532800000004</v>
      </c>
      <c r="BY9" s="220">
        <f t="shared" si="15"/>
        <v>169.59096000000002</v>
      </c>
      <c r="BZ9" s="220">
        <f t="shared" si="16"/>
        <v>213.18</v>
      </c>
      <c r="CA9" s="220">
        <f t="shared" si="17"/>
        <v>115.42500000000001</v>
      </c>
      <c r="CB9" s="220">
        <f t="shared" si="18"/>
        <v>103.41168</v>
      </c>
      <c r="CC9" s="220">
        <f t="shared" si="19"/>
        <v>704.26920000000007</v>
      </c>
      <c r="CD9" s="220">
        <f t="shared" si="20"/>
        <v>649.53648647599755</v>
      </c>
      <c r="CE9" s="220">
        <f t="shared" si="21"/>
        <v>700.86435586840787</v>
      </c>
      <c r="CF9" s="220">
        <f t="shared" si="22"/>
        <v>831.19231725767054</v>
      </c>
      <c r="CG9" s="220">
        <f t="shared" si="23"/>
        <v>686.19792000000007</v>
      </c>
    </row>
    <row r="10" spans="1:85" x14ac:dyDescent="0.25">
      <c r="A10" t="str">
        <f>+C2</f>
        <v>SPOT</v>
      </c>
      <c r="B10" t="s">
        <v>6</v>
      </c>
      <c r="C10" s="2" t="s">
        <v>183</v>
      </c>
      <c r="D10" s="220">
        <v>0</v>
      </c>
      <c r="E10" s="220">
        <v>0</v>
      </c>
      <c r="F10" s="220">
        <v>9.1071428571428559</v>
      </c>
      <c r="G10" s="220">
        <v>10.693877551020408</v>
      </c>
      <c r="H10" s="220">
        <v>12.759411764705884</v>
      </c>
      <c r="I10" s="220">
        <v>10.462222222222222</v>
      </c>
      <c r="J10" s="220">
        <v>8</v>
      </c>
      <c r="K10" s="220">
        <f>+'CPP Detay Tum Ay'!K10</f>
        <v>8</v>
      </c>
      <c r="L10" s="220">
        <f>+'CPP Detay Tum Ay'!L10</f>
        <v>10.030026703573016</v>
      </c>
      <c r="M10" s="220">
        <f>+'CPP Detay Tum Ay'!M10</f>
        <v>13.255254305717422</v>
      </c>
      <c r="N10" s="220">
        <f>+'CPP Detay Tum Ay'!N10</f>
        <v>13.513381913053195</v>
      </c>
      <c r="O10" s="220">
        <f>+'CPP Detay Tum Ay'!O10</f>
        <v>10.311972438809203</v>
      </c>
      <c r="Q10" s="2" t="s">
        <v>183</v>
      </c>
      <c r="R10" s="220">
        <v>0</v>
      </c>
      <c r="S10" s="220">
        <v>0</v>
      </c>
      <c r="T10" s="220">
        <v>20.968500000000002</v>
      </c>
      <c r="U10" s="220">
        <v>16.127370000000003</v>
      </c>
      <c r="V10" s="220">
        <v>20.272500000000001</v>
      </c>
      <c r="W10" s="220">
        <v>20.047500000000003</v>
      </c>
      <c r="X10" s="220">
        <v>35.19</v>
      </c>
      <c r="Y10" s="220">
        <f>+'CPP Detay Tum Ay'!Y10</f>
        <v>70.38</v>
      </c>
      <c r="Z10" s="220">
        <f>+'CPP Detay Tum Ay'!Z10</f>
        <v>51.27919630073665</v>
      </c>
      <c r="AA10" s="220">
        <f>+'CPP Detay Tum Ay'!AA10</f>
        <v>55.33139651592694</v>
      </c>
      <c r="AB10" s="220">
        <f>+'CPP Detay Tum Ay'!AB10</f>
        <v>65.620446099289794</v>
      </c>
      <c r="AC10" s="220">
        <f>+'CPP Detay Tum Ay'!AC10</f>
        <v>54.173520000000003</v>
      </c>
      <c r="AE10" s="2" t="s">
        <v>183</v>
      </c>
      <c r="AF10" s="220"/>
      <c r="AG10" s="220"/>
      <c r="AH10" s="220"/>
      <c r="AI10" s="220"/>
      <c r="AJ10" s="220"/>
      <c r="AK10" s="220"/>
      <c r="AL10" s="220"/>
      <c r="AM10" s="220"/>
      <c r="AN10" s="220"/>
      <c r="AO10" s="220"/>
      <c r="AP10" s="220"/>
      <c r="AQ10" s="220"/>
      <c r="AS10" s="2" t="s">
        <v>183</v>
      </c>
      <c r="AT10" s="221"/>
      <c r="AU10" s="221"/>
      <c r="AV10" s="221"/>
      <c r="AW10" s="221"/>
      <c r="AX10" s="221"/>
      <c r="AY10" s="221"/>
      <c r="AZ10" s="221"/>
      <c r="BA10" s="221"/>
      <c r="BB10" s="221"/>
      <c r="BC10" s="221"/>
      <c r="BD10" s="221"/>
      <c r="BE10" s="221"/>
      <c r="BG10" s="2" t="s">
        <v>183</v>
      </c>
      <c r="BH10" s="220">
        <f t="shared" si="25"/>
        <v>0</v>
      </c>
      <c r="BI10" s="220">
        <f t="shared" si="2"/>
        <v>0</v>
      </c>
      <c r="BJ10" s="220">
        <f t="shared" si="3"/>
        <v>9.1071428571428559</v>
      </c>
      <c r="BK10" s="220">
        <f t="shared" si="4"/>
        <v>10.693877551020408</v>
      </c>
      <c r="BL10" s="220">
        <f t="shared" si="5"/>
        <v>12.759411764705884</v>
      </c>
      <c r="BM10" s="220">
        <f t="shared" si="6"/>
        <v>10.462222222222222</v>
      </c>
      <c r="BN10" s="220">
        <f t="shared" si="7"/>
        <v>8</v>
      </c>
      <c r="BO10" s="220">
        <f t="shared" si="8"/>
        <v>8</v>
      </c>
      <c r="BP10" s="220">
        <f t="shared" si="9"/>
        <v>10.030026703573016</v>
      </c>
      <c r="BQ10" s="220">
        <f t="shared" si="10"/>
        <v>13.255254305717422</v>
      </c>
      <c r="BR10" s="220">
        <f t="shared" si="11"/>
        <v>13.513381913053195</v>
      </c>
      <c r="BS10" s="220">
        <f t="shared" si="12"/>
        <v>10.311972438809203</v>
      </c>
      <c r="BU10" s="2" t="s">
        <v>183</v>
      </c>
      <c r="BV10" s="220">
        <f t="shared" si="26"/>
        <v>0</v>
      </c>
      <c r="BW10" s="220">
        <f t="shared" si="13"/>
        <v>0</v>
      </c>
      <c r="BX10" s="220">
        <f t="shared" si="14"/>
        <v>20.968500000000002</v>
      </c>
      <c r="BY10" s="220">
        <f t="shared" si="15"/>
        <v>16.127370000000003</v>
      </c>
      <c r="BZ10" s="220">
        <f t="shared" si="16"/>
        <v>20.272500000000001</v>
      </c>
      <c r="CA10" s="220">
        <f t="shared" si="17"/>
        <v>20.047500000000003</v>
      </c>
      <c r="CB10" s="220">
        <f t="shared" si="18"/>
        <v>35.19</v>
      </c>
      <c r="CC10" s="220">
        <f t="shared" si="19"/>
        <v>70.38</v>
      </c>
      <c r="CD10" s="220">
        <f t="shared" si="20"/>
        <v>51.27919630073665</v>
      </c>
      <c r="CE10" s="220">
        <f t="shared" si="21"/>
        <v>55.33139651592694</v>
      </c>
      <c r="CF10" s="220">
        <f t="shared" si="22"/>
        <v>65.620446099289794</v>
      </c>
      <c r="CG10" s="220">
        <f t="shared" si="23"/>
        <v>54.173520000000003</v>
      </c>
    </row>
    <row r="11" spans="1:85" x14ac:dyDescent="0.25">
      <c r="A11" t="str">
        <f>+C2</f>
        <v>SPOT</v>
      </c>
      <c r="B11" t="s">
        <v>6</v>
      </c>
      <c r="C11" s="2" t="s">
        <v>184</v>
      </c>
      <c r="D11" s="220">
        <v>6.7321428571428577</v>
      </c>
      <c r="E11" s="220">
        <v>6.75</v>
      </c>
      <c r="F11" s="220">
        <v>8.1875</v>
      </c>
      <c r="G11" s="220">
        <v>8.1428571428571441</v>
      </c>
      <c r="H11" s="220">
        <v>10.793137254901962</v>
      </c>
      <c r="I11" s="220">
        <v>8.6788888888888884</v>
      </c>
      <c r="J11" s="220">
        <v>6.1568627450980395</v>
      </c>
      <c r="K11" s="220">
        <f>+'CPP Detay Tum Ay'!K11</f>
        <v>5.7058823529411766</v>
      </c>
      <c r="L11" s="220">
        <f>+'CPP Detay Tum Ay'!L11</f>
        <v>10.030026703573016</v>
      </c>
      <c r="M11" s="220">
        <f>+'CPP Detay Tum Ay'!M11</f>
        <v>16.420213014668423</v>
      </c>
      <c r="N11" s="220">
        <f>+'CPP Detay Tum Ay'!N11</f>
        <v>10.553893893322314</v>
      </c>
      <c r="O11" s="220">
        <f>+'CPP Detay Tum Ay'!O11</f>
        <v>9.0923285987767972</v>
      </c>
      <c r="Q11" s="2" t="s">
        <v>184</v>
      </c>
      <c r="R11" s="220">
        <v>75.021100000000004</v>
      </c>
      <c r="S11" s="220">
        <v>133.08750000000001</v>
      </c>
      <c r="T11" s="220">
        <v>118.12255</v>
      </c>
      <c r="U11" s="220">
        <v>59.133690000000009</v>
      </c>
      <c r="V11" s="220">
        <v>74.332499999999996</v>
      </c>
      <c r="W11" s="220">
        <v>36.753750000000004</v>
      </c>
      <c r="X11" s="220">
        <v>29.93496</v>
      </c>
      <c r="Y11" s="220">
        <f>+'CPP Detay Tum Ay'!Y11</f>
        <v>203.8674</v>
      </c>
      <c r="Z11" s="220">
        <f>+'CPP Detay Tum Ay'!Z11</f>
        <v>188.02371976936772</v>
      </c>
      <c r="AA11" s="220">
        <f>+'CPP Detay Tum Ay'!AA11</f>
        <v>202.88178722506544</v>
      </c>
      <c r="AB11" s="220">
        <f>+'CPP Detay Tum Ay'!AB11</f>
        <v>240.60830236406252</v>
      </c>
      <c r="AC11" s="220">
        <f>+'CPP Detay Tum Ay'!AC11</f>
        <v>198.63624000000002</v>
      </c>
      <c r="AE11" s="2" t="s">
        <v>184</v>
      </c>
      <c r="AF11" s="220"/>
      <c r="AG11" s="220"/>
      <c r="AH11" s="220"/>
      <c r="AI11" s="220"/>
      <c r="AJ11" s="220"/>
      <c r="AK11" s="220"/>
      <c r="AL11" s="220"/>
      <c r="AM11" s="220"/>
      <c r="AN11" s="220"/>
      <c r="AO11" s="220"/>
      <c r="AP11" s="220"/>
      <c r="AQ11" s="220"/>
      <c r="AS11" s="2" t="s">
        <v>184</v>
      </c>
      <c r="AT11" s="221"/>
      <c r="AU11" s="221"/>
      <c r="AV11" s="221"/>
      <c r="AW11" s="221"/>
      <c r="AX11" s="221"/>
      <c r="AY11" s="221"/>
      <c r="AZ11" s="221"/>
      <c r="BA11" s="221"/>
      <c r="BB11" s="221"/>
      <c r="BC11" s="221"/>
      <c r="BD11" s="221"/>
      <c r="BE11" s="221"/>
      <c r="BG11" s="2" t="s">
        <v>184</v>
      </c>
      <c r="BH11" s="220"/>
      <c r="BI11" s="220"/>
      <c r="BJ11" s="220"/>
      <c r="BK11" s="220"/>
      <c r="BL11" s="220"/>
      <c r="BM11" s="220"/>
      <c r="BN11" s="220"/>
      <c r="BO11" s="220"/>
      <c r="BP11" s="220"/>
      <c r="BQ11" s="220"/>
      <c r="BR11" s="220"/>
      <c r="BS11" s="220"/>
      <c r="BU11" s="2" t="s">
        <v>184</v>
      </c>
      <c r="BV11" s="221"/>
      <c r="BW11" s="221"/>
      <c r="BX11" s="221"/>
      <c r="BY11" s="221"/>
      <c r="BZ11" s="221"/>
      <c r="CA11" s="221"/>
      <c r="CB11" s="221"/>
      <c r="CC11" s="221"/>
      <c r="CD11" s="221"/>
      <c r="CE11" s="221"/>
      <c r="CF11" s="221"/>
      <c r="CG11" s="221"/>
    </row>
    <row r="12" spans="1:85" x14ac:dyDescent="0.25">
      <c r="A12" t="str">
        <f>+C2</f>
        <v>SPOT</v>
      </c>
      <c r="B12" t="s">
        <v>6</v>
      </c>
      <c r="C12" s="2" t="s">
        <v>185</v>
      </c>
      <c r="D12" s="220">
        <v>6</v>
      </c>
      <c r="E12" s="220">
        <v>6</v>
      </c>
      <c r="F12" s="220">
        <v>8.6</v>
      </c>
      <c r="G12" s="220">
        <v>8.6</v>
      </c>
      <c r="H12" s="220">
        <v>11.99</v>
      </c>
      <c r="I12" s="220">
        <v>9.202</v>
      </c>
      <c r="J12" s="220">
        <v>9.1999999999999993</v>
      </c>
      <c r="K12" s="220">
        <f>+'CPP Detay Tum Ay'!K12</f>
        <v>8.1999999999999993</v>
      </c>
      <c r="L12" s="220">
        <f>+'CPP Detay Tum Ay'!L12</f>
        <v>10.746457182399663</v>
      </c>
      <c r="M12" s="220">
        <f>+'CPP Detay Tum Ay'!M12</f>
        <v>9.5889073700934606</v>
      </c>
      <c r="N12" s="220">
        <f>+'CPP Detay Tum Ay'!N12</f>
        <v>9.9324663964414324</v>
      </c>
      <c r="O12" s="220">
        <f>+'CPP Detay Tum Ay'!O12</f>
        <v>8.9661726459476654</v>
      </c>
      <c r="Q12" s="2" t="s">
        <v>185</v>
      </c>
      <c r="R12" s="220">
        <v>147.31415999999999</v>
      </c>
      <c r="S12" s="220">
        <v>73.5</v>
      </c>
      <c r="T12" s="220">
        <v>139.79000000000002</v>
      </c>
      <c r="U12" s="220">
        <v>121.71599999999999</v>
      </c>
      <c r="V12" s="220">
        <v>153</v>
      </c>
      <c r="W12" s="220">
        <v>72.900000000000006</v>
      </c>
      <c r="X12" s="220">
        <v>140.76</v>
      </c>
      <c r="Y12" s="220">
        <f>+'CPP Detay Tum Ay'!Y12</f>
        <v>281.52</v>
      </c>
      <c r="Z12" s="220">
        <f>+'CPP Detay Tum Ay'!Z12</f>
        <v>205.1167852029466</v>
      </c>
      <c r="AA12" s="220">
        <f>+'CPP Detay Tum Ay'!AA12</f>
        <v>221.32558606370776</v>
      </c>
      <c r="AB12" s="220">
        <f>+'CPP Detay Tum Ay'!AB12</f>
        <v>262.48178439715917</v>
      </c>
      <c r="AC12" s="220">
        <f>+'CPP Detay Tum Ay'!AC12</f>
        <v>216.69408000000001</v>
      </c>
      <c r="AE12" s="2" t="s">
        <v>185</v>
      </c>
      <c r="AF12" s="220"/>
      <c r="AG12" s="220"/>
      <c r="AH12" s="220"/>
      <c r="AI12" s="220"/>
      <c r="AJ12" s="220"/>
      <c r="AK12" s="220"/>
      <c r="AL12" s="220"/>
      <c r="AM12" s="220"/>
      <c r="AN12" s="220"/>
      <c r="AO12" s="220"/>
      <c r="AP12" s="220"/>
      <c r="AQ12" s="220"/>
      <c r="AS12" s="2" t="s">
        <v>185</v>
      </c>
      <c r="AT12" s="221"/>
      <c r="AU12" s="221"/>
      <c r="AV12" s="221"/>
      <c r="AW12" s="221"/>
      <c r="AX12" s="221"/>
      <c r="AY12" s="221"/>
      <c r="AZ12" s="221"/>
      <c r="BA12" s="221"/>
      <c r="BB12" s="221"/>
      <c r="BC12" s="221"/>
      <c r="BD12" s="221"/>
      <c r="BE12" s="221"/>
      <c r="BG12" s="2" t="s">
        <v>185</v>
      </c>
      <c r="BH12" s="220"/>
      <c r="BI12" s="220"/>
      <c r="BJ12" s="220"/>
      <c r="BK12" s="220"/>
      <c r="BL12" s="220"/>
      <c r="BM12" s="220"/>
      <c r="BN12" s="220"/>
      <c r="BO12" s="220"/>
      <c r="BP12" s="220"/>
      <c r="BQ12" s="220"/>
      <c r="BR12" s="220"/>
      <c r="BS12" s="220"/>
      <c r="BU12" s="2" t="s">
        <v>185</v>
      </c>
      <c r="BV12" s="221"/>
      <c r="BW12" s="221"/>
      <c r="BX12" s="221"/>
      <c r="BY12" s="221"/>
      <c r="BZ12" s="221"/>
      <c r="CA12" s="221"/>
      <c r="CB12" s="221"/>
      <c r="CC12" s="221"/>
      <c r="CD12" s="221"/>
      <c r="CE12" s="221"/>
      <c r="CF12" s="221"/>
      <c r="CG12" s="221"/>
    </row>
    <row r="13" spans="1:85" x14ac:dyDescent="0.25">
      <c r="A13" t="str">
        <f>+C2</f>
        <v>SPOT</v>
      </c>
      <c r="B13" t="s">
        <v>6</v>
      </c>
      <c r="C13" s="2" t="s">
        <v>186</v>
      </c>
      <c r="D13" s="220">
        <f>+'CPP Detay Tum Ay'!D13</f>
        <v>0</v>
      </c>
      <c r="E13" s="220">
        <v>0</v>
      </c>
      <c r="F13" s="220">
        <v>7.8214285714285703</v>
      </c>
      <c r="G13" s="220">
        <v>8.6938775510204085</v>
      </c>
      <c r="H13" s="220">
        <v>11.562549019607843</v>
      </c>
      <c r="I13" s="220">
        <v>11.294444444444443</v>
      </c>
      <c r="J13" s="220">
        <v>8.8039215686274517</v>
      </c>
      <c r="K13" s="220">
        <f>+'CPP Detay Tum Ay'!K13</f>
        <v>7.8039215686274517</v>
      </c>
      <c r="L13" s="220">
        <f>+'CPP Detay Tum Ay'!L13</f>
        <v>10.848804393660609</v>
      </c>
      <c r="M13" s="220">
        <f>+'CPP Detay Tum Ay'!M13</f>
        <v>7.7245736503077191</v>
      </c>
      <c r="N13" s="220">
        <f>+'CPP Detay Tum Ay'!N13</f>
        <v>10.055149727491242</v>
      </c>
      <c r="O13" s="220">
        <f>+'CPP Detay Tum Ay'!O13</f>
        <v>8.0736360238107725</v>
      </c>
      <c r="Q13" s="2" t="s">
        <v>186</v>
      </c>
      <c r="R13" s="220">
        <v>0</v>
      </c>
      <c r="S13" s="220">
        <v>0</v>
      </c>
      <c r="T13" s="220">
        <v>44.732800000000012</v>
      </c>
      <c r="U13" s="220">
        <v>25.864649999999997</v>
      </c>
      <c r="V13" s="220">
        <v>45.9</v>
      </c>
      <c r="W13" s="220">
        <v>21.87</v>
      </c>
      <c r="X13" s="220">
        <v>35.19</v>
      </c>
      <c r="Y13" s="220">
        <f>+'CPP Detay Tum Ay'!Y13</f>
        <v>70.38</v>
      </c>
      <c r="Z13" s="220">
        <f>+'CPP Detay Tum Ay'!Z13</f>
        <v>68.372261734315529</v>
      </c>
      <c r="AA13" s="220">
        <f>+'CPP Detay Tum Ay'!AA13</f>
        <v>73.775195354569249</v>
      </c>
      <c r="AB13" s="220">
        <f>+'CPP Detay Tum Ay'!AB13</f>
        <v>87.493928132386372</v>
      </c>
      <c r="AC13" s="220">
        <f>+'CPP Detay Tum Ay'!AC13</f>
        <v>72.231359999999995</v>
      </c>
      <c r="AE13" s="2" t="s">
        <v>186</v>
      </c>
      <c r="AF13" s="220"/>
      <c r="AG13" s="220"/>
      <c r="AH13" s="220"/>
      <c r="AI13" s="220"/>
      <c r="AJ13" s="220"/>
      <c r="AK13" s="220"/>
      <c r="AL13" s="220"/>
      <c r="AM13" s="220"/>
      <c r="AN13" s="220"/>
      <c r="AO13" s="220"/>
      <c r="AP13" s="220"/>
      <c r="AQ13" s="220"/>
      <c r="AS13" s="2" t="s">
        <v>186</v>
      </c>
      <c r="AT13" s="221"/>
      <c r="AU13" s="221"/>
      <c r="AV13" s="221"/>
      <c r="AW13" s="221"/>
      <c r="AX13" s="221"/>
      <c r="AY13" s="221"/>
      <c r="AZ13" s="221"/>
      <c r="BA13" s="221"/>
      <c r="BB13" s="221"/>
      <c r="BC13" s="221"/>
      <c r="BD13" s="221"/>
      <c r="BE13" s="221"/>
      <c r="BG13" s="2" t="s">
        <v>186</v>
      </c>
      <c r="BH13" s="220"/>
      <c r="BI13" s="220"/>
      <c r="BJ13" s="220"/>
      <c r="BK13" s="220"/>
      <c r="BL13" s="220"/>
      <c r="BM13" s="220"/>
      <c r="BN13" s="220"/>
      <c r="BO13" s="220"/>
      <c r="BP13" s="220"/>
      <c r="BQ13" s="220"/>
      <c r="BR13" s="220"/>
      <c r="BS13" s="220"/>
      <c r="BU13" s="2" t="s">
        <v>186</v>
      </c>
      <c r="BV13" s="221"/>
      <c r="BW13" s="221"/>
      <c r="BX13" s="221"/>
      <c r="BY13" s="221"/>
      <c r="BZ13" s="221"/>
      <c r="CA13" s="221"/>
      <c r="CB13" s="221"/>
      <c r="CC13" s="221"/>
      <c r="CD13" s="221"/>
      <c r="CE13" s="221"/>
      <c r="CF13" s="221"/>
      <c r="CG13" s="221"/>
    </row>
    <row r="14" spans="1:85" x14ac:dyDescent="0.25">
      <c r="A14" t="str">
        <f>+C2</f>
        <v>SPOT</v>
      </c>
      <c r="B14" t="s">
        <v>6</v>
      </c>
      <c r="C14" s="2" t="s">
        <v>203</v>
      </c>
      <c r="D14" s="220"/>
      <c r="E14" s="220"/>
      <c r="F14" s="220"/>
      <c r="G14" s="220"/>
      <c r="H14" s="220"/>
      <c r="I14" s="220"/>
      <c r="J14" s="220"/>
      <c r="K14" s="220"/>
      <c r="L14" s="220"/>
      <c r="M14" s="220"/>
      <c r="N14" s="220"/>
      <c r="O14" s="220"/>
      <c r="Q14" s="2"/>
      <c r="R14" s="221"/>
      <c r="S14" s="221"/>
      <c r="T14" s="221"/>
      <c r="U14" s="220"/>
      <c r="V14" s="220"/>
      <c r="W14" s="220"/>
      <c r="X14" s="220"/>
      <c r="Y14" s="220"/>
      <c r="Z14" s="220"/>
      <c r="AA14" s="220"/>
      <c r="AB14" s="220"/>
      <c r="AC14" s="220"/>
      <c r="AE14" s="2" t="s">
        <v>203</v>
      </c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S14" s="2"/>
      <c r="AT14" s="221"/>
      <c r="AU14" s="221"/>
      <c r="AV14" s="221"/>
      <c r="AW14" s="220"/>
      <c r="AX14" s="220"/>
      <c r="AY14" s="220"/>
      <c r="AZ14" s="220"/>
      <c r="BA14" s="220"/>
      <c r="BB14" s="220"/>
      <c r="BC14" s="220"/>
      <c r="BD14" s="220"/>
      <c r="BE14" s="220"/>
      <c r="BG14" s="2" t="s">
        <v>203</v>
      </c>
      <c r="BH14" s="220"/>
      <c r="BI14" s="220"/>
      <c r="BJ14" s="220"/>
      <c r="BK14" s="220"/>
      <c r="BL14" s="220"/>
      <c r="BM14" s="220"/>
      <c r="BN14" s="220"/>
      <c r="BO14" s="220"/>
      <c r="BP14" s="220"/>
      <c r="BQ14" s="220"/>
      <c r="BR14" s="220"/>
      <c r="BS14" s="220"/>
      <c r="BU14" s="2"/>
      <c r="BV14" s="221"/>
      <c r="BW14" s="221"/>
      <c r="BX14" s="221"/>
      <c r="BY14" s="220"/>
      <c r="BZ14" s="220"/>
      <c r="CA14" s="220"/>
      <c r="CB14" s="220"/>
      <c r="CC14" s="220"/>
      <c r="CD14" s="220"/>
      <c r="CE14" s="220"/>
      <c r="CF14" s="220"/>
      <c r="CG14" s="220"/>
    </row>
    <row r="15" spans="1:85" x14ac:dyDescent="0.25">
      <c r="A15" t="str">
        <f>+C2</f>
        <v>SPOT</v>
      </c>
      <c r="B15" t="s">
        <v>6</v>
      </c>
      <c r="C15" s="2" t="s">
        <v>204</v>
      </c>
      <c r="D15" s="220"/>
      <c r="E15" s="220"/>
      <c r="F15" s="220"/>
      <c r="G15" s="220"/>
      <c r="H15" s="220"/>
      <c r="I15" s="220"/>
      <c r="J15" s="220"/>
      <c r="K15" s="220"/>
      <c r="L15" s="220"/>
      <c r="M15" s="220"/>
      <c r="N15" s="220"/>
      <c r="O15" s="220"/>
      <c r="Q15" s="2"/>
      <c r="R15" s="221"/>
      <c r="S15" s="221"/>
      <c r="T15" s="221"/>
      <c r="U15" s="220"/>
      <c r="V15" s="220"/>
      <c r="W15" s="220"/>
      <c r="X15" s="220"/>
      <c r="Y15" s="220"/>
      <c r="Z15" s="220"/>
      <c r="AA15" s="220"/>
      <c r="AB15" s="220"/>
      <c r="AC15" s="220"/>
      <c r="AE15" s="2" t="s">
        <v>204</v>
      </c>
      <c r="AF15" s="220"/>
      <c r="AG15" s="220"/>
      <c r="AH15" s="220"/>
      <c r="AI15" s="220"/>
      <c r="AJ15" s="220"/>
      <c r="AK15" s="220"/>
      <c r="AL15" s="220"/>
      <c r="AM15" s="220"/>
      <c r="AN15" s="220"/>
      <c r="AO15" s="220"/>
      <c r="AP15" s="220"/>
      <c r="AQ15" s="220"/>
      <c r="AS15" s="2"/>
      <c r="AT15" s="221"/>
      <c r="AU15" s="221"/>
      <c r="AV15" s="221"/>
      <c r="AW15" s="220"/>
      <c r="AX15" s="220"/>
      <c r="AY15" s="220"/>
      <c r="AZ15" s="220"/>
      <c r="BA15" s="220"/>
      <c r="BB15" s="220"/>
      <c r="BC15" s="220"/>
      <c r="BD15" s="220"/>
      <c r="BE15" s="220"/>
      <c r="BG15" s="2" t="s">
        <v>204</v>
      </c>
      <c r="BH15" s="220"/>
      <c r="BI15" s="220"/>
      <c r="BJ15" s="220"/>
      <c r="BK15" s="220"/>
      <c r="BL15" s="220"/>
      <c r="BM15" s="220"/>
      <c r="BN15" s="220"/>
      <c r="BO15" s="220"/>
      <c r="BP15" s="220"/>
      <c r="BQ15" s="220"/>
      <c r="BR15" s="220"/>
      <c r="BS15" s="220"/>
      <c r="BU15" s="2"/>
      <c r="BV15" s="221"/>
      <c r="BW15" s="221"/>
      <c r="BX15" s="221"/>
      <c r="BY15" s="220"/>
      <c r="BZ15" s="220"/>
      <c r="CA15" s="220"/>
      <c r="CB15" s="220"/>
      <c r="CC15" s="220"/>
      <c r="CD15" s="220"/>
      <c r="CE15" s="220"/>
      <c r="CF15" s="220"/>
      <c r="CG15" s="220"/>
    </row>
    <row r="16" spans="1:85" x14ac:dyDescent="0.25">
      <c r="A16" t="str">
        <f>+C2</f>
        <v>SPOT</v>
      </c>
      <c r="B16" t="s">
        <v>6</v>
      </c>
      <c r="C16" s="2" t="s">
        <v>205</v>
      </c>
      <c r="D16" s="220"/>
      <c r="E16" s="220"/>
      <c r="F16" s="220"/>
      <c r="G16" s="220"/>
      <c r="H16" s="220"/>
      <c r="I16" s="220"/>
      <c r="J16" s="220"/>
      <c r="K16" s="220"/>
      <c r="L16" s="220"/>
      <c r="M16" s="220"/>
      <c r="N16" s="220"/>
      <c r="O16" s="220"/>
      <c r="Q16" s="2"/>
      <c r="R16" s="221"/>
      <c r="S16" s="221"/>
      <c r="T16" s="221"/>
      <c r="U16" s="220"/>
      <c r="V16" s="220"/>
      <c r="W16" s="220"/>
      <c r="X16" s="220"/>
      <c r="Y16" s="220"/>
      <c r="Z16" s="220"/>
      <c r="AA16" s="220"/>
      <c r="AB16" s="220"/>
      <c r="AC16" s="220"/>
      <c r="AE16" s="2" t="s">
        <v>205</v>
      </c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S16" s="2"/>
      <c r="AT16" s="221"/>
      <c r="AU16" s="221"/>
      <c r="AV16" s="221"/>
      <c r="AW16" s="220"/>
      <c r="AX16" s="220"/>
      <c r="AY16" s="220"/>
      <c r="AZ16" s="220"/>
      <c r="BA16" s="220"/>
      <c r="BB16" s="220"/>
      <c r="BC16" s="220"/>
      <c r="BD16" s="220"/>
      <c r="BE16" s="220"/>
      <c r="BG16" s="2" t="s">
        <v>205</v>
      </c>
      <c r="BH16" s="220"/>
      <c r="BI16" s="220"/>
      <c r="BJ16" s="220"/>
      <c r="BK16" s="220"/>
      <c r="BL16" s="220"/>
      <c r="BM16" s="220"/>
      <c r="BN16" s="220"/>
      <c r="BO16" s="220"/>
      <c r="BP16" s="220"/>
      <c r="BQ16" s="220"/>
      <c r="BR16" s="220"/>
      <c r="BS16" s="220"/>
      <c r="BU16" s="2"/>
      <c r="BV16" s="221"/>
      <c r="BW16" s="221"/>
      <c r="BX16" s="221"/>
      <c r="BY16" s="220"/>
      <c r="BZ16" s="220"/>
      <c r="CA16" s="220"/>
      <c r="CB16" s="220"/>
      <c r="CC16" s="220"/>
      <c r="CD16" s="220"/>
      <c r="CE16" s="220"/>
      <c r="CF16" s="220"/>
      <c r="CG16" s="220"/>
    </row>
    <row r="17" spans="1:85" x14ac:dyDescent="0.25">
      <c r="A17" t="str">
        <f>+C2</f>
        <v>SPOT</v>
      </c>
      <c r="B17" t="s">
        <v>6</v>
      </c>
      <c r="C17" s="2" t="s">
        <v>206</v>
      </c>
      <c r="D17" s="220"/>
      <c r="E17" s="220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Q17" s="2"/>
      <c r="R17" s="221"/>
      <c r="S17" s="221"/>
      <c r="T17" s="221"/>
      <c r="U17" s="220"/>
      <c r="V17" s="220"/>
      <c r="W17" s="220"/>
      <c r="X17" s="220"/>
      <c r="Y17" s="220"/>
      <c r="Z17" s="220"/>
      <c r="AA17" s="220"/>
      <c r="AB17" s="220"/>
      <c r="AC17" s="220"/>
      <c r="AE17" s="2" t="s">
        <v>206</v>
      </c>
      <c r="AF17" s="220"/>
      <c r="AG17" s="220"/>
      <c r="AH17" s="220"/>
      <c r="AI17" s="220"/>
      <c r="AJ17" s="220"/>
      <c r="AK17" s="220"/>
      <c r="AL17" s="220"/>
      <c r="AM17" s="220"/>
      <c r="AN17" s="220"/>
      <c r="AO17" s="220"/>
      <c r="AP17" s="220"/>
      <c r="AQ17" s="220"/>
      <c r="AS17" s="2"/>
      <c r="AT17" s="221"/>
      <c r="AU17" s="221"/>
      <c r="AV17" s="221"/>
      <c r="AW17" s="220"/>
      <c r="AX17" s="220"/>
      <c r="AY17" s="220"/>
      <c r="AZ17" s="220"/>
      <c r="BA17" s="220"/>
      <c r="BB17" s="220"/>
      <c r="BC17" s="220"/>
      <c r="BD17" s="220"/>
      <c r="BE17" s="220"/>
      <c r="BG17" s="2" t="s">
        <v>206</v>
      </c>
      <c r="BH17" s="220"/>
      <c r="BI17" s="220"/>
      <c r="BJ17" s="220"/>
      <c r="BK17" s="220"/>
      <c r="BL17" s="220"/>
      <c r="BM17" s="220"/>
      <c r="BN17" s="220"/>
      <c r="BO17" s="220"/>
      <c r="BP17" s="220"/>
      <c r="BQ17" s="220"/>
      <c r="BR17" s="220"/>
      <c r="BS17" s="220"/>
      <c r="BU17" s="2"/>
      <c r="BV17" s="221"/>
      <c r="BW17" s="221"/>
      <c r="BX17" s="221"/>
      <c r="BY17" s="220"/>
      <c r="BZ17" s="220"/>
      <c r="CA17" s="220"/>
      <c r="CB17" s="220"/>
      <c r="CC17" s="220"/>
      <c r="CD17" s="220"/>
      <c r="CE17" s="220"/>
      <c r="CF17" s="220"/>
      <c r="CG17" s="220"/>
    </row>
    <row r="18" spans="1:85" x14ac:dyDescent="0.25">
      <c r="A18" t="str">
        <f>+C2</f>
        <v>SPOT</v>
      </c>
      <c r="B18" t="s">
        <v>6</v>
      </c>
      <c r="C18" s="2" t="s">
        <v>207</v>
      </c>
      <c r="D18" s="220"/>
      <c r="E18" s="220"/>
      <c r="F18" s="220"/>
      <c r="G18" s="220"/>
      <c r="H18" s="220"/>
      <c r="I18" s="220"/>
      <c r="J18" s="220"/>
      <c r="K18" s="220"/>
      <c r="L18" s="220"/>
      <c r="M18" s="220"/>
      <c r="N18" s="220"/>
      <c r="O18" s="220"/>
      <c r="Q18" s="2"/>
      <c r="R18" s="221"/>
      <c r="S18" s="221"/>
      <c r="T18" s="221"/>
      <c r="U18" s="220"/>
      <c r="V18" s="220"/>
      <c r="W18" s="220"/>
      <c r="X18" s="220"/>
      <c r="Y18" s="220"/>
      <c r="Z18" s="220"/>
      <c r="AA18" s="220"/>
      <c r="AB18" s="220"/>
      <c r="AC18" s="220"/>
      <c r="AE18" s="2" t="s">
        <v>207</v>
      </c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S18" s="2"/>
      <c r="AT18" s="221"/>
      <c r="AU18" s="221"/>
      <c r="AV18" s="221"/>
      <c r="AW18" s="220"/>
      <c r="AX18" s="220"/>
      <c r="AY18" s="220"/>
      <c r="AZ18" s="220"/>
      <c r="BA18" s="220"/>
      <c r="BB18" s="220"/>
      <c r="BC18" s="220"/>
      <c r="BD18" s="220"/>
      <c r="BE18" s="220"/>
      <c r="BG18" s="2" t="s">
        <v>207</v>
      </c>
      <c r="BH18" s="220"/>
      <c r="BI18" s="220"/>
      <c r="BJ18" s="220"/>
      <c r="BK18" s="220"/>
      <c r="BL18" s="220"/>
      <c r="BM18" s="220"/>
      <c r="BN18" s="220"/>
      <c r="BO18" s="220"/>
      <c r="BP18" s="220"/>
      <c r="BQ18" s="220"/>
      <c r="BR18" s="220"/>
      <c r="BS18" s="220"/>
      <c r="BU18" s="2"/>
      <c r="BV18" s="221"/>
      <c r="BW18" s="221"/>
      <c r="BX18" s="221"/>
      <c r="BY18" s="220"/>
      <c r="BZ18" s="220"/>
      <c r="CA18" s="220"/>
      <c r="CB18" s="220"/>
      <c r="CC18" s="220"/>
      <c r="CD18" s="220"/>
      <c r="CE18" s="220"/>
      <c r="CF18" s="220"/>
      <c r="CG18" s="220"/>
    </row>
    <row r="19" spans="1:85" x14ac:dyDescent="0.25">
      <c r="A19" t="str">
        <f>+C2</f>
        <v>SPOT</v>
      </c>
      <c r="B19" t="s">
        <v>6</v>
      </c>
      <c r="C19" s="2" t="s">
        <v>208</v>
      </c>
      <c r="D19" s="220"/>
      <c r="E19" s="220"/>
      <c r="F19" s="220"/>
      <c r="G19" s="220"/>
      <c r="H19" s="220"/>
      <c r="I19" s="220"/>
      <c r="J19" s="220"/>
      <c r="K19" s="220"/>
      <c r="L19" s="220"/>
      <c r="M19" s="220"/>
      <c r="N19" s="220"/>
      <c r="O19" s="220"/>
      <c r="Q19" s="2"/>
      <c r="R19" s="221"/>
      <c r="S19" s="221"/>
      <c r="T19" s="221"/>
      <c r="U19" s="220"/>
      <c r="V19" s="220"/>
      <c r="W19" s="220"/>
      <c r="X19" s="220"/>
      <c r="Y19" s="220"/>
      <c r="Z19" s="220"/>
      <c r="AA19" s="220"/>
      <c r="AB19" s="220"/>
      <c r="AC19" s="220"/>
      <c r="AE19" s="2" t="s">
        <v>208</v>
      </c>
      <c r="AF19" s="220"/>
      <c r="AG19" s="220"/>
      <c r="AH19" s="220"/>
      <c r="AI19" s="220"/>
      <c r="AJ19" s="220"/>
      <c r="AK19" s="220"/>
      <c r="AL19" s="220"/>
      <c r="AM19" s="220"/>
      <c r="AN19" s="220"/>
      <c r="AO19" s="220"/>
      <c r="AP19" s="220"/>
      <c r="AQ19" s="220"/>
      <c r="AS19" s="2"/>
      <c r="AT19" s="221"/>
      <c r="AU19" s="221"/>
      <c r="AV19" s="221"/>
      <c r="AW19" s="220"/>
      <c r="AX19" s="220"/>
      <c r="AY19" s="220"/>
      <c r="AZ19" s="220"/>
      <c r="BA19" s="220"/>
      <c r="BB19" s="220"/>
      <c r="BC19" s="220"/>
      <c r="BD19" s="220"/>
      <c r="BE19" s="220"/>
      <c r="BG19" s="2" t="s">
        <v>208</v>
      </c>
      <c r="BH19" s="220"/>
      <c r="BI19" s="220"/>
      <c r="BJ19" s="220"/>
      <c r="BK19" s="220"/>
      <c r="BL19" s="220"/>
      <c r="BM19" s="220"/>
      <c r="BN19" s="220"/>
      <c r="BO19" s="220"/>
      <c r="BP19" s="220"/>
      <c r="BQ19" s="220"/>
      <c r="BR19" s="220"/>
      <c r="BS19" s="220"/>
      <c r="BU19" s="2"/>
      <c r="BV19" s="221"/>
      <c r="BW19" s="221"/>
      <c r="BX19" s="221"/>
      <c r="BY19" s="220"/>
      <c r="BZ19" s="220"/>
      <c r="CA19" s="220"/>
      <c r="CB19" s="220"/>
      <c r="CC19" s="220"/>
      <c r="CD19" s="220"/>
      <c r="CE19" s="220"/>
      <c r="CF19" s="220"/>
      <c r="CG19" s="220"/>
    </row>
    <row r="20" spans="1:85" x14ac:dyDescent="0.25">
      <c r="C20" s="222" t="s">
        <v>187</v>
      </c>
      <c r="D20" s="223">
        <f>+IFERROR((SUMPRODUCT(D5:D13,R5:R13)/R20),0)</f>
        <v>8.6273566405250488</v>
      </c>
      <c r="E20" s="223">
        <f t="shared" ref="E20:O20" si="27">+IFERROR((SUMPRODUCT(E5:E13,S5:S13)/S20),0)</f>
        <v>8.6637616587564601</v>
      </c>
      <c r="F20" s="223">
        <f t="shared" si="27"/>
        <v>9.3986777283087601</v>
      </c>
      <c r="G20" s="223">
        <f t="shared" si="27"/>
        <v>10.796038159127047</v>
      </c>
      <c r="H20" s="223">
        <f t="shared" si="27"/>
        <v>14.265476891013856</v>
      </c>
      <c r="I20" s="223">
        <f t="shared" si="27"/>
        <v>11.760160205754284</v>
      </c>
      <c r="J20" s="223">
        <f t="shared" si="27"/>
        <v>9.3319033490304939</v>
      </c>
      <c r="K20" s="223">
        <f t="shared" si="27"/>
        <v>9.0304525271910627</v>
      </c>
      <c r="L20" s="223">
        <f t="shared" si="27"/>
        <v>11.227545366292318</v>
      </c>
      <c r="M20" s="223">
        <f t="shared" si="27"/>
        <v>12.555162166414727</v>
      </c>
      <c r="N20" s="223">
        <f t="shared" si="27"/>
        <v>12.264320672411298</v>
      </c>
      <c r="O20" s="223">
        <f t="shared" si="27"/>
        <v>11.044014685126585</v>
      </c>
      <c r="Q20" s="222" t="s">
        <v>187</v>
      </c>
      <c r="R20" s="224">
        <f t="shared" ref="R20:AC20" si="28">SUM(R5:R19)</f>
        <v>1886.1458629571237</v>
      </c>
      <c r="S20" s="224">
        <f t="shared" si="28"/>
        <v>1830.0408000000002</v>
      </c>
      <c r="T20" s="224">
        <f t="shared" si="28"/>
        <v>1333.5127259999999</v>
      </c>
      <c r="U20" s="224">
        <f t="shared" si="28"/>
        <v>950.39909999999998</v>
      </c>
      <c r="V20" s="224">
        <f t="shared" si="28"/>
        <v>1386.69</v>
      </c>
      <c r="W20" s="224">
        <f t="shared" si="28"/>
        <v>781.57304999999997</v>
      </c>
      <c r="X20" s="224">
        <f t="shared" si="28"/>
        <v>1013.9412000000002</v>
      </c>
      <c r="Y20" s="224">
        <f t="shared" si="28"/>
        <v>3767.9106000000006</v>
      </c>
      <c r="Z20" s="224">
        <f t="shared" si="28"/>
        <v>3418.6130867157767</v>
      </c>
      <c r="AA20" s="224">
        <f t="shared" si="28"/>
        <v>3688.759767728463</v>
      </c>
      <c r="AB20" s="224">
        <f t="shared" si="28"/>
        <v>4374.6964066193195</v>
      </c>
      <c r="AC20" s="224">
        <f t="shared" si="28"/>
        <v>3611.5680000000002</v>
      </c>
      <c r="AE20" s="222" t="s">
        <v>187</v>
      </c>
      <c r="AF20" s="223">
        <f>+IFERROR((SUMPRODUCT(AF5:AF13,AT5:AT13)/AT20),0)</f>
        <v>8.9454384332142265</v>
      </c>
      <c r="AG20" s="223">
        <f t="shared" ref="AG20:AQ20" si="29">+IFERROR((SUMPRODUCT(AG5:AG13,AU5:AU13)/AU20),0)</f>
        <v>8.9412468421481535</v>
      </c>
      <c r="AH20" s="223">
        <f t="shared" si="29"/>
        <v>9.7268119497812986</v>
      </c>
      <c r="AI20" s="223">
        <f t="shared" si="29"/>
        <v>11.45606113629057</v>
      </c>
      <c r="AJ20" s="223">
        <f t="shared" si="29"/>
        <v>14.961472303407019</v>
      </c>
      <c r="AK20" s="223">
        <f t="shared" si="29"/>
        <v>12.293402761706398</v>
      </c>
      <c r="AL20" s="223">
        <f t="shared" si="29"/>
        <v>9.5635874067937028</v>
      </c>
      <c r="AM20" s="223">
        <f t="shared" si="29"/>
        <v>9.3711551526225794</v>
      </c>
      <c r="AN20" s="223">
        <f t="shared" si="29"/>
        <v>11.369035268500017</v>
      </c>
      <c r="AO20" s="223">
        <f t="shared" si="29"/>
        <v>12.615759671541694</v>
      </c>
      <c r="AP20" s="223">
        <f t="shared" si="29"/>
        <v>12.569535060289956</v>
      </c>
      <c r="AQ20" s="223">
        <f t="shared" si="29"/>
        <v>11.399781113386643</v>
      </c>
      <c r="AS20" s="222" t="s">
        <v>187</v>
      </c>
      <c r="AT20" s="224">
        <f t="shared" ref="AT20:BE20" si="30">SUM(AT5:AT19)</f>
        <v>1663.8106029571238</v>
      </c>
      <c r="AU20" s="224">
        <f t="shared" si="30"/>
        <v>1623.4533000000001</v>
      </c>
      <c r="AV20" s="224">
        <f t="shared" si="30"/>
        <v>1009.898876</v>
      </c>
      <c r="AW20" s="224">
        <f t="shared" si="30"/>
        <v>727.55738999999994</v>
      </c>
      <c r="AX20" s="224">
        <f t="shared" si="30"/>
        <v>1093.1849999999999</v>
      </c>
      <c r="AY20" s="224">
        <f t="shared" si="30"/>
        <v>630.0018</v>
      </c>
      <c r="AZ20" s="224">
        <f t="shared" si="30"/>
        <v>772.86624000000006</v>
      </c>
      <c r="BA20" s="224">
        <f t="shared" si="30"/>
        <v>3141.7632000000003</v>
      </c>
      <c r="BB20" s="224">
        <f t="shared" si="30"/>
        <v>2905.8211237084101</v>
      </c>
      <c r="BC20" s="224">
        <f t="shared" si="30"/>
        <v>3135.4458025691933</v>
      </c>
      <c r="BD20" s="224">
        <f t="shared" si="30"/>
        <v>3718.4919456264215</v>
      </c>
      <c r="BE20" s="224">
        <f t="shared" si="30"/>
        <v>3069.8328000000006</v>
      </c>
      <c r="BG20" s="222" t="s">
        <v>187</v>
      </c>
      <c r="BH20" s="223">
        <f>+IFERROR((SUMPRODUCT(BH5:BH13,BV5:BV13)/BV20),0)</f>
        <v>8.9454384332142265</v>
      </c>
      <c r="BI20" s="223">
        <f t="shared" ref="BI20" si="31">+IFERROR((SUMPRODUCT(BI5:BI13,BW5:BW13)/BW20),0)</f>
        <v>8.9412468421481535</v>
      </c>
      <c r="BJ20" s="223">
        <f t="shared" ref="BJ20" si="32">+IFERROR((SUMPRODUCT(BJ5:BJ13,BX5:BX13)/BX20),0)</f>
        <v>9.7142074851610225</v>
      </c>
      <c r="BK20" s="223">
        <f t="shared" ref="BK20" si="33">+IFERROR((SUMPRODUCT(BK5:BK13,BY5:BY13)/BY20),0)</f>
        <v>11.439532605186102</v>
      </c>
      <c r="BL20" s="223">
        <f t="shared" ref="BL20" si="34">+IFERROR((SUMPRODUCT(BL5:BL13,BZ5:BZ13)/BZ20),0)</f>
        <v>14.921379823657393</v>
      </c>
      <c r="BM20" s="223">
        <f t="shared" ref="BM20" si="35">+IFERROR((SUMPRODUCT(BM5:BM13,CA5:CA13)/CA20),0)</f>
        <v>12.236929211369047</v>
      </c>
      <c r="BN20" s="223">
        <f t="shared" ref="BN20" si="36">+IFERROR((SUMPRODUCT(BN5:BN13,CB5:CB13)/CB20),0)</f>
        <v>9.495494818528968</v>
      </c>
      <c r="BO20" s="223">
        <f t="shared" ref="BO20" si="37">+IFERROR((SUMPRODUCT(BO5:BO13,CC5:CC13)/CC20),0)</f>
        <v>9.3411123140462742</v>
      </c>
      <c r="BP20" s="223">
        <f t="shared" ref="BP20" si="38">+IFERROR((SUMPRODUCT(BP5:BP13,CD5:CD13)/CD20),0)</f>
        <v>11.345815466796081</v>
      </c>
      <c r="BQ20" s="223">
        <f t="shared" ref="BQ20" si="39">+IFERROR((SUMPRODUCT(BQ5:BQ13,CE5:CE13)/CE20),0)</f>
        <v>12.626849173868441</v>
      </c>
      <c r="BR20" s="223">
        <f t="shared" ref="BR20" si="40">+IFERROR((SUMPRODUCT(BR5:BR13,CF5:CF13)/CF20),0)</f>
        <v>12.585902346754057</v>
      </c>
      <c r="BS20" s="223">
        <f t="shared" ref="BS20" si="41">+IFERROR((SUMPRODUCT(BS5:BS13,CG5:CG13)/CG20),0)</f>
        <v>11.380917379145417</v>
      </c>
      <c r="BU20" s="222" t="s">
        <v>187</v>
      </c>
      <c r="BV20" s="224">
        <f t="shared" ref="BV20:CG20" si="42">SUM(BV5:BV19)</f>
        <v>1663.8106029571238</v>
      </c>
      <c r="BW20" s="224">
        <f t="shared" si="42"/>
        <v>1623.4533000000001</v>
      </c>
      <c r="BX20" s="224">
        <f t="shared" si="42"/>
        <v>1030.8673759999999</v>
      </c>
      <c r="BY20" s="224">
        <f t="shared" si="42"/>
        <v>743.68475999999998</v>
      </c>
      <c r="BZ20" s="224">
        <f t="shared" si="42"/>
        <v>1113.4575</v>
      </c>
      <c r="CA20" s="224">
        <f t="shared" si="42"/>
        <v>650.04930000000002</v>
      </c>
      <c r="CB20" s="224">
        <f t="shared" si="42"/>
        <v>808.05624000000012</v>
      </c>
      <c r="CC20" s="224">
        <f t="shared" si="42"/>
        <v>3212.1432000000004</v>
      </c>
      <c r="CD20" s="224">
        <f t="shared" si="42"/>
        <v>2957.1003200091468</v>
      </c>
      <c r="CE20" s="224">
        <f t="shared" si="42"/>
        <v>3190.7771990851202</v>
      </c>
      <c r="CF20" s="224">
        <f t="shared" si="42"/>
        <v>3784.1123917257114</v>
      </c>
      <c r="CG20" s="224">
        <f t="shared" si="42"/>
        <v>3124.0063200000004</v>
      </c>
    </row>
    <row r="21" spans="1:85" x14ac:dyDescent="0.25">
      <c r="C21" s="270" t="s">
        <v>126</v>
      </c>
      <c r="L21" s="203"/>
      <c r="M21" s="203"/>
      <c r="Z21" s="203"/>
      <c r="AA21" s="203"/>
      <c r="AE21" s="270" t="s">
        <v>126</v>
      </c>
      <c r="AN21" s="203"/>
      <c r="AO21" s="203"/>
      <c r="AT21"/>
      <c r="AU21"/>
      <c r="AV21"/>
      <c r="AW21"/>
      <c r="AX21"/>
      <c r="AY21"/>
      <c r="AZ21"/>
      <c r="BA21"/>
      <c r="BB21" s="203"/>
      <c r="BC21" s="203"/>
      <c r="BD21"/>
      <c r="BE21"/>
      <c r="BG21" s="270" t="s">
        <v>126</v>
      </c>
      <c r="BP21" s="203"/>
      <c r="BQ21" s="203"/>
      <c r="BV21"/>
      <c r="BW21"/>
      <c r="BX21"/>
      <c r="BY21"/>
      <c r="BZ21"/>
      <c r="CA21"/>
      <c r="CB21"/>
      <c r="CC21"/>
      <c r="CD21" s="203"/>
      <c r="CE21" s="203"/>
      <c r="CF21"/>
      <c r="CG21"/>
    </row>
    <row r="22" spans="1:85" x14ac:dyDescent="0.25">
      <c r="C22" s="218" t="s">
        <v>7</v>
      </c>
      <c r="D22" s="219" t="s">
        <v>43</v>
      </c>
      <c r="E22" s="219" t="s">
        <v>44</v>
      </c>
      <c r="F22" s="219" t="s">
        <v>45</v>
      </c>
      <c r="G22" s="219" t="s">
        <v>46</v>
      </c>
      <c r="H22" s="219" t="s">
        <v>47</v>
      </c>
      <c r="I22" s="219" t="s">
        <v>48</v>
      </c>
      <c r="J22" s="219" t="s">
        <v>49</v>
      </c>
      <c r="K22" s="219" t="s">
        <v>50</v>
      </c>
      <c r="L22" s="219" t="s">
        <v>177</v>
      </c>
      <c r="M22" s="219" t="s">
        <v>52</v>
      </c>
      <c r="N22" s="219" t="s">
        <v>53</v>
      </c>
      <c r="O22" s="219" t="s">
        <v>54</v>
      </c>
      <c r="R22" s="219" t="s">
        <v>43</v>
      </c>
      <c r="S22" s="219" t="s">
        <v>44</v>
      </c>
      <c r="T22" s="219" t="s">
        <v>45</v>
      </c>
      <c r="U22" s="219" t="s">
        <v>46</v>
      </c>
      <c r="V22" s="219" t="s">
        <v>47</v>
      </c>
      <c r="W22" s="219" t="s">
        <v>48</v>
      </c>
      <c r="X22" s="219" t="s">
        <v>49</v>
      </c>
      <c r="Y22" s="219" t="s">
        <v>50</v>
      </c>
      <c r="Z22" s="219" t="s">
        <v>177</v>
      </c>
      <c r="AA22" s="219" t="s">
        <v>52</v>
      </c>
      <c r="AB22" s="219" t="s">
        <v>53</v>
      </c>
      <c r="AC22" s="219" t="s">
        <v>54</v>
      </c>
      <c r="AE22" s="218" t="s">
        <v>7</v>
      </c>
      <c r="AF22" s="219" t="s">
        <v>43</v>
      </c>
      <c r="AG22" s="219" t="s">
        <v>44</v>
      </c>
      <c r="AH22" s="219" t="s">
        <v>45</v>
      </c>
      <c r="AI22" s="219" t="s">
        <v>46</v>
      </c>
      <c r="AJ22" s="219" t="s">
        <v>47</v>
      </c>
      <c r="AK22" s="219" t="s">
        <v>48</v>
      </c>
      <c r="AL22" s="219" t="s">
        <v>49</v>
      </c>
      <c r="AM22" s="219" t="s">
        <v>50</v>
      </c>
      <c r="AN22" s="219" t="s">
        <v>177</v>
      </c>
      <c r="AO22" s="219" t="s">
        <v>52</v>
      </c>
      <c r="AP22" s="219" t="s">
        <v>53</v>
      </c>
      <c r="AQ22" s="219" t="s">
        <v>54</v>
      </c>
      <c r="AT22" s="219" t="s">
        <v>43</v>
      </c>
      <c r="AU22" s="219" t="s">
        <v>44</v>
      </c>
      <c r="AV22" s="219" t="s">
        <v>45</v>
      </c>
      <c r="AW22" s="219" t="s">
        <v>46</v>
      </c>
      <c r="AX22" s="219" t="s">
        <v>47</v>
      </c>
      <c r="AY22" s="219" t="s">
        <v>48</v>
      </c>
      <c r="AZ22" s="219" t="s">
        <v>49</v>
      </c>
      <c r="BA22" s="219" t="s">
        <v>50</v>
      </c>
      <c r="BB22" s="219" t="s">
        <v>177</v>
      </c>
      <c r="BC22" s="219" t="s">
        <v>52</v>
      </c>
      <c r="BD22" s="219" t="s">
        <v>53</v>
      </c>
      <c r="BE22" s="219" t="s">
        <v>54</v>
      </c>
      <c r="BG22" s="218" t="s">
        <v>7</v>
      </c>
      <c r="BH22" s="219" t="s">
        <v>43</v>
      </c>
      <c r="BI22" s="219" t="s">
        <v>44</v>
      </c>
      <c r="BJ22" s="219" t="s">
        <v>45</v>
      </c>
      <c r="BK22" s="219" t="s">
        <v>46</v>
      </c>
      <c r="BL22" s="219" t="s">
        <v>47</v>
      </c>
      <c r="BM22" s="219" t="s">
        <v>48</v>
      </c>
      <c r="BN22" s="219" t="s">
        <v>49</v>
      </c>
      <c r="BO22" s="219" t="s">
        <v>50</v>
      </c>
      <c r="BP22" s="219" t="s">
        <v>177</v>
      </c>
      <c r="BQ22" s="219" t="s">
        <v>52</v>
      </c>
      <c r="BR22" s="219" t="s">
        <v>53</v>
      </c>
      <c r="BS22" s="219" t="s">
        <v>54</v>
      </c>
      <c r="BV22" s="219" t="s">
        <v>43</v>
      </c>
      <c r="BW22" s="219" t="s">
        <v>44</v>
      </c>
      <c r="BX22" s="219" t="s">
        <v>45</v>
      </c>
      <c r="BY22" s="219" t="s">
        <v>46</v>
      </c>
      <c r="BZ22" s="219" t="s">
        <v>47</v>
      </c>
      <c r="CA22" s="219" t="s">
        <v>48</v>
      </c>
      <c r="CB22" s="219" t="s">
        <v>49</v>
      </c>
      <c r="CC22" s="219" t="s">
        <v>50</v>
      </c>
      <c r="CD22" s="219" t="s">
        <v>177</v>
      </c>
      <c r="CE22" s="219" t="s">
        <v>52</v>
      </c>
      <c r="CF22" s="219" t="s">
        <v>53</v>
      </c>
      <c r="CG22" s="219" t="s">
        <v>54</v>
      </c>
    </row>
    <row r="23" spans="1:85" x14ac:dyDescent="0.25">
      <c r="A23" t="str">
        <f>+C2</f>
        <v>SPOT</v>
      </c>
      <c r="B23" t="s">
        <v>7</v>
      </c>
      <c r="C23" s="2" t="s">
        <v>178</v>
      </c>
      <c r="D23" s="220">
        <v>28.181818181818183</v>
      </c>
      <c r="E23" s="220">
        <v>28.181818181818183</v>
      </c>
      <c r="F23" s="220">
        <v>29.54545454545455</v>
      </c>
      <c r="G23" s="220">
        <v>44.745098039215677</v>
      </c>
      <c r="H23" s="220">
        <v>57.436326530612241</v>
      </c>
      <c r="I23" s="220">
        <v>52.616086956521741</v>
      </c>
      <c r="J23" s="220">
        <v>33.142857142857146</v>
      </c>
      <c r="K23" s="220">
        <f>+'CPP Detay Tum Ay'!K23</f>
        <v>21.959183673469386</v>
      </c>
      <c r="L23" s="220">
        <f>+'CPP Detay Tum Ay'!L23</f>
        <v>40.056016165499507</v>
      </c>
      <c r="M23" s="220">
        <f>+'CPP Detay Tum Ay'!M23</f>
        <v>46.346520446331787</v>
      </c>
      <c r="N23" s="220">
        <f>+'CPP Detay Tum Ay'!N23</f>
        <v>48.312812091386256</v>
      </c>
      <c r="O23" s="220">
        <f>+'CPP Detay Tum Ay'!O23</f>
        <v>42.863953580596267</v>
      </c>
      <c r="Q23" s="2" t="s">
        <v>178</v>
      </c>
      <c r="R23" s="220">
        <v>325.80592000000001</v>
      </c>
      <c r="S23" s="220">
        <v>307.69200000000001</v>
      </c>
      <c r="T23" s="220">
        <v>221.07588800000002</v>
      </c>
      <c r="U23" s="220">
        <v>184.53636</v>
      </c>
      <c r="V23" s="220">
        <v>223.44</v>
      </c>
      <c r="W23" s="220">
        <v>108.15750000000001</v>
      </c>
      <c r="X23" s="220">
        <v>248.39079999999998</v>
      </c>
      <c r="Y23" s="220">
        <f>+'CPP Detay Tum Ay'!Y23</f>
        <v>676.6508</v>
      </c>
      <c r="Z23" s="220">
        <f>+'CPP Detay Tum Ay'!Z23</f>
        <v>624.06446739850742</v>
      </c>
      <c r="AA23" s="220">
        <f>+'CPP Detay Tum Ay'!AA23</f>
        <v>467.24290391227186</v>
      </c>
      <c r="AB23" s="220">
        <f>+'CPP Detay Tum Ay'!AB23</f>
        <v>554.12821150511354</v>
      </c>
      <c r="AC23" s="220">
        <f>+'CPP Detay Tum Ay'!AC23</f>
        <v>457.46527999999995</v>
      </c>
      <c r="AE23" s="2" t="s">
        <v>178</v>
      </c>
      <c r="AF23" s="220">
        <f>+D23</f>
        <v>28.181818181818183</v>
      </c>
      <c r="AG23" s="220">
        <f t="shared" ref="AG23:AQ27" si="43">+E23</f>
        <v>28.181818181818183</v>
      </c>
      <c r="AH23" s="220">
        <f t="shared" si="43"/>
        <v>29.54545454545455</v>
      </c>
      <c r="AI23" s="220">
        <f t="shared" si="43"/>
        <v>44.745098039215677</v>
      </c>
      <c r="AJ23" s="220">
        <f t="shared" si="43"/>
        <v>57.436326530612241</v>
      </c>
      <c r="AK23" s="220">
        <f t="shared" si="43"/>
        <v>52.616086956521741</v>
      </c>
      <c r="AL23" s="220">
        <f t="shared" si="43"/>
        <v>33.142857142857146</v>
      </c>
      <c r="AM23" s="220">
        <f t="shared" si="43"/>
        <v>21.959183673469386</v>
      </c>
      <c r="AN23" s="220">
        <f t="shared" si="43"/>
        <v>40.056016165499507</v>
      </c>
      <c r="AO23" s="220">
        <f t="shared" si="43"/>
        <v>46.346520446331787</v>
      </c>
      <c r="AP23" s="220">
        <f t="shared" si="43"/>
        <v>48.312812091386256</v>
      </c>
      <c r="AQ23" s="220">
        <f t="shared" si="43"/>
        <v>42.863953580596267</v>
      </c>
      <c r="AS23" s="2" t="s">
        <v>178</v>
      </c>
      <c r="AT23" s="220">
        <f t="shared" ref="AT23:BE27" si="44">+R23</f>
        <v>325.80592000000001</v>
      </c>
      <c r="AU23" s="220">
        <f t="shared" si="44"/>
        <v>307.69200000000001</v>
      </c>
      <c r="AV23" s="220">
        <f t="shared" si="44"/>
        <v>221.07588800000002</v>
      </c>
      <c r="AW23" s="220">
        <f t="shared" si="44"/>
        <v>184.53636</v>
      </c>
      <c r="AX23" s="220">
        <f t="shared" si="44"/>
        <v>223.44</v>
      </c>
      <c r="AY23" s="220">
        <f t="shared" si="44"/>
        <v>108.15750000000001</v>
      </c>
      <c r="AZ23" s="220">
        <f t="shared" si="44"/>
        <v>248.39079999999998</v>
      </c>
      <c r="BA23" s="220">
        <f t="shared" si="44"/>
        <v>676.6508</v>
      </c>
      <c r="BB23" s="220">
        <f t="shared" si="44"/>
        <v>624.06446739850742</v>
      </c>
      <c r="BC23" s="220">
        <f t="shared" si="44"/>
        <v>467.24290391227186</v>
      </c>
      <c r="BD23" s="220">
        <f t="shared" si="44"/>
        <v>554.12821150511354</v>
      </c>
      <c r="BE23" s="220">
        <f t="shared" si="44"/>
        <v>457.46527999999995</v>
      </c>
      <c r="BG23" s="2" t="s">
        <v>178</v>
      </c>
      <c r="BH23" s="220">
        <f t="shared" ref="BH23:BH28" si="45">+D23</f>
        <v>28.181818181818183</v>
      </c>
      <c r="BI23" s="220">
        <f t="shared" ref="BI23:BI28" si="46">+E23</f>
        <v>28.181818181818183</v>
      </c>
      <c r="BJ23" s="220">
        <f t="shared" ref="BJ23:BJ28" si="47">+F23</f>
        <v>29.54545454545455</v>
      </c>
      <c r="BK23" s="220">
        <f t="shared" ref="BK23:BK28" si="48">+G23</f>
        <v>44.745098039215677</v>
      </c>
      <c r="BL23" s="220">
        <f t="shared" ref="BL23:BL28" si="49">+H23</f>
        <v>57.436326530612241</v>
      </c>
      <c r="BM23" s="220">
        <f t="shared" ref="BM23:BM28" si="50">+I23</f>
        <v>52.616086956521741</v>
      </c>
      <c r="BN23" s="220">
        <f t="shared" ref="BN23:BN28" si="51">+J23</f>
        <v>33.142857142857146</v>
      </c>
      <c r="BO23" s="220">
        <f t="shared" ref="BO23:BO28" si="52">+K23</f>
        <v>21.959183673469386</v>
      </c>
      <c r="BP23" s="220">
        <f t="shared" ref="BP23:BP28" si="53">+L23</f>
        <v>40.056016165499507</v>
      </c>
      <c r="BQ23" s="220">
        <f t="shared" ref="BQ23:BQ28" si="54">+M23</f>
        <v>46.346520446331787</v>
      </c>
      <c r="BR23" s="220">
        <f t="shared" ref="BR23:BR28" si="55">+N23</f>
        <v>48.312812091386256</v>
      </c>
      <c r="BS23" s="220">
        <f t="shared" ref="BS23:BS28" si="56">+O23</f>
        <v>42.863953580596267</v>
      </c>
      <c r="BU23" s="2" t="s">
        <v>178</v>
      </c>
      <c r="BV23" s="220">
        <f t="shared" ref="BV23:BV28" si="57">+R23</f>
        <v>325.80592000000001</v>
      </c>
      <c r="BW23" s="220">
        <f t="shared" ref="BW23:BW28" si="58">+S23</f>
        <v>307.69200000000001</v>
      </c>
      <c r="BX23" s="220">
        <f t="shared" ref="BX23:BX28" si="59">+T23</f>
        <v>221.07588800000002</v>
      </c>
      <c r="BY23" s="220">
        <f t="shared" ref="BY23:BY28" si="60">+U23</f>
        <v>184.53636</v>
      </c>
      <c r="BZ23" s="220">
        <f t="shared" ref="BZ23:BZ28" si="61">+V23</f>
        <v>223.44</v>
      </c>
      <c r="CA23" s="220">
        <f t="shared" ref="CA23:CA28" si="62">+W23</f>
        <v>108.15750000000001</v>
      </c>
      <c r="CB23" s="220">
        <f t="shared" ref="CB23:CB28" si="63">+X23</f>
        <v>248.39079999999998</v>
      </c>
      <c r="CC23" s="220">
        <f t="shared" ref="CC23:CC28" si="64">+Y23</f>
        <v>676.6508</v>
      </c>
      <c r="CD23" s="220">
        <f t="shared" ref="CD23:CD28" si="65">+Z23</f>
        <v>624.06446739850742</v>
      </c>
      <c r="CE23" s="220">
        <f t="shared" ref="CE23:CE28" si="66">+AA23</f>
        <v>467.24290391227186</v>
      </c>
      <c r="CF23" s="220">
        <f t="shared" ref="CF23:CF28" si="67">+AB23</f>
        <v>554.12821150511354</v>
      </c>
      <c r="CG23" s="220">
        <f t="shared" ref="CG23:CG28" si="68">+AC23</f>
        <v>457.46527999999995</v>
      </c>
    </row>
    <row r="24" spans="1:85" x14ac:dyDescent="0.25">
      <c r="A24" t="str">
        <f>+C2</f>
        <v>SPOT</v>
      </c>
      <c r="B24" t="s">
        <v>7</v>
      </c>
      <c r="C24" s="2" t="s">
        <v>179</v>
      </c>
      <c r="D24" s="220">
        <v>29.777777777777779</v>
      </c>
      <c r="E24" s="220">
        <v>30.272727272727273</v>
      </c>
      <c r="F24" s="220">
        <v>33.45454545454546</v>
      </c>
      <c r="G24" s="220">
        <v>38.647058823529413</v>
      </c>
      <c r="H24" s="220">
        <v>58.593061224489809</v>
      </c>
      <c r="I24" s="220">
        <v>50.057391304347824</v>
      </c>
      <c r="J24" s="220">
        <v>27.77551020408163</v>
      </c>
      <c r="K24" s="220">
        <f>+'CPP Detay Tum Ay'!K24</f>
        <v>27.77551020408163</v>
      </c>
      <c r="L24" s="220">
        <f>+'CPP Detay Tum Ay'!L24</f>
        <v>35.681091996912052</v>
      </c>
      <c r="M24" s="220">
        <f>+'CPP Detay Tum Ay'!M24</f>
        <v>47.756247459057803</v>
      </c>
      <c r="N24" s="220">
        <f>+'CPP Detay Tum Ay'!N24</f>
        <v>45.073964353416237</v>
      </c>
      <c r="O24" s="220">
        <f>+'CPP Detay Tum Ay'!O24</f>
        <v>42.779450961413225</v>
      </c>
      <c r="Q24" s="2" t="s">
        <v>179</v>
      </c>
      <c r="R24" s="220">
        <v>292.39230150000009</v>
      </c>
      <c r="S24" s="220">
        <v>276.9228</v>
      </c>
      <c r="T24" s="220">
        <v>140.20437749999999</v>
      </c>
      <c r="U24" s="220">
        <v>134.76010500000001</v>
      </c>
      <c r="V24" s="220">
        <v>217.56</v>
      </c>
      <c r="W24" s="220">
        <v>105.31125000000002</v>
      </c>
      <c r="X24" s="220">
        <v>248.39079999999998</v>
      </c>
      <c r="Y24" s="220">
        <f>+'CPP Detay Tum Ay'!Y24</f>
        <v>668.0856</v>
      </c>
      <c r="Z24" s="220">
        <f>+'CPP Detay Tum Ay'!Z24</f>
        <v>624.06446739850742</v>
      </c>
      <c r="AA24" s="220">
        <f>+'CPP Detay Tum Ay'!AA24</f>
        <v>467.24290391227186</v>
      </c>
      <c r="AB24" s="220">
        <f>+'CPP Detay Tum Ay'!AB24</f>
        <v>554.12821150511354</v>
      </c>
      <c r="AC24" s="220">
        <f>+'CPP Detay Tum Ay'!AC24</f>
        <v>457.46527999999995</v>
      </c>
      <c r="AE24" s="2" t="s">
        <v>179</v>
      </c>
      <c r="AF24" s="220">
        <f t="shared" ref="AF24:AF27" si="69">+D24</f>
        <v>29.777777777777779</v>
      </c>
      <c r="AG24" s="220">
        <f t="shared" si="43"/>
        <v>30.272727272727273</v>
      </c>
      <c r="AH24" s="220">
        <f t="shared" si="43"/>
        <v>33.45454545454546</v>
      </c>
      <c r="AI24" s="220">
        <f t="shared" si="43"/>
        <v>38.647058823529413</v>
      </c>
      <c r="AJ24" s="220">
        <f t="shared" si="43"/>
        <v>58.593061224489809</v>
      </c>
      <c r="AK24" s="220">
        <f t="shared" si="43"/>
        <v>50.057391304347824</v>
      </c>
      <c r="AL24" s="220">
        <f t="shared" si="43"/>
        <v>27.77551020408163</v>
      </c>
      <c r="AM24" s="220">
        <f t="shared" si="43"/>
        <v>27.77551020408163</v>
      </c>
      <c r="AN24" s="220">
        <f t="shared" si="43"/>
        <v>35.681091996912052</v>
      </c>
      <c r="AO24" s="220">
        <f t="shared" si="43"/>
        <v>47.756247459057803</v>
      </c>
      <c r="AP24" s="220">
        <f t="shared" si="43"/>
        <v>45.073964353416237</v>
      </c>
      <c r="AQ24" s="220">
        <f t="shared" si="43"/>
        <v>42.779450961413225</v>
      </c>
      <c r="AS24" s="2" t="s">
        <v>179</v>
      </c>
      <c r="AT24" s="220">
        <f t="shared" si="44"/>
        <v>292.39230150000009</v>
      </c>
      <c r="AU24" s="220">
        <f t="shared" si="44"/>
        <v>276.9228</v>
      </c>
      <c r="AV24" s="220">
        <f t="shared" si="44"/>
        <v>140.20437749999999</v>
      </c>
      <c r="AW24" s="220">
        <f t="shared" si="44"/>
        <v>134.76010500000001</v>
      </c>
      <c r="AX24" s="220">
        <f t="shared" si="44"/>
        <v>217.56</v>
      </c>
      <c r="AY24" s="220">
        <f t="shared" si="44"/>
        <v>105.31125000000002</v>
      </c>
      <c r="AZ24" s="220">
        <f t="shared" si="44"/>
        <v>248.39079999999998</v>
      </c>
      <c r="BA24" s="220">
        <f t="shared" si="44"/>
        <v>668.0856</v>
      </c>
      <c r="BB24" s="220">
        <f t="shared" si="44"/>
        <v>624.06446739850742</v>
      </c>
      <c r="BC24" s="220">
        <f t="shared" si="44"/>
        <v>467.24290391227186</v>
      </c>
      <c r="BD24" s="220">
        <f t="shared" si="44"/>
        <v>554.12821150511354</v>
      </c>
      <c r="BE24" s="220">
        <f t="shared" si="44"/>
        <v>457.46527999999995</v>
      </c>
      <c r="BG24" s="2" t="s">
        <v>179</v>
      </c>
      <c r="BH24" s="220">
        <f t="shared" si="45"/>
        <v>29.777777777777779</v>
      </c>
      <c r="BI24" s="220">
        <f t="shared" si="46"/>
        <v>30.272727272727273</v>
      </c>
      <c r="BJ24" s="220">
        <f t="shared" si="47"/>
        <v>33.45454545454546</v>
      </c>
      <c r="BK24" s="220">
        <f t="shared" si="48"/>
        <v>38.647058823529413</v>
      </c>
      <c r="BL24" s="220">
        <f t="shared" si="49"/>
        <v>58.593061224489809</v>
      </c>
      <c r="BM24" s="220">
        <f t="shared" si="50"/>
        <v>50.057391304347824</v>
      </c>
      <c r="BN24" s="220">
        <f t="shared" si="51"/>
        <v>27.77551020408163</v>
      </c>
      <c r="BO24" s="220">
        <f t="shared" si="52"/>
        <v>27.77551020408163</v>
      </c>
      <c r="BP24" s="220">
        <f t="shared" si="53"/>
        <v>35.681091996912052</v>
      </c>
      <c r="BQ24" s="220">
        <f t="shared" si="54"/>
        <v>47.756247459057803</v>
      </c>
      <c r="BR24" s="220">
        <f t="shared" si="55"/>
        <v>45.073964353416237</v>
      </c>
      <c r="BS24" s="220">
        <f t="shared" si="56"/>
        <v>42.779450961413225</v>
      </c>
      <c r="BU24" s="2" t="s">
        <v>179</v>
      </c>
      <c r="BV24" s="220">
        <f t="shared" si="57"/>
        <v>292.39230150000009</v>
      </c>
      <c r="BW24" s="220">
        <f t="shared" si="58"/>
        <v>276.9228</v>
      </c>
      <c r="BX24" s="220">
        <f t="shared" si="59"/>
        <v>140.20437749999999</v>
      </c>
      <c r="BY24" s="220">
        <f t="shared" si="60"/>
        <v>134.76010500000001</v>
      </c>
      <c r="BZ24" s="220">
        <f t="shared" si="61"/>
        <v>217.56</v>
      </c>
      <c r="CA24" s="220">
        <f t="shared" si="62"/>
        <v>105.31125000000002</v>
      </c>
      <c r="CB24" s="220">
        <f t="shared" si="63"/>
        <v>248.39079999999998</v>
      </c>
      <c r="CC24" s="220">
        <f t="shared" si="64"/>
        <v>668.0856</v>
      </c>
      <c r="CD24" s="220">
        <f t="shared" si="65"/>
        <v>624.06446739850742</v>
      </c>
      <c r="CE24" s="220">
        <f t="shared" si="66"/>
        <v>467.24290391227186</v>
      </c>
      <c r="CF24" s="220">
        <f t="shared" si="67"/>
        <v>554.12821150511354</v>
      </c>
      <c r="CG24" s="220">
        <f t="shared" si="68"/>
        <v>457.46527999999995</v>
      </c>
    </row>
    <row r="25" spans="1:85" x14ac:dyDescent="0.25">
      <c r="A25" t="str">
        <f>+C2</f>
        <v>SPOT</v>
      </c>
      <c r="B25" t="s">
        <v>7</v>
      </c>
      <c r="C25" s="2" t="s">
        <v>180</v>
      </c>
      <c r="D25" s="220">
        <v>26.27272727272727</v>
      </c>
      <c r="E25" s="220">
        <v>26.27272727272727</v>
      </c>
      <c r="F25" s="220">
        <v>28.181818181818183</v>
      </c>
      <c r="G25" s="220">
        <v>38.568627450980394</v>
      </c>
      <c r="H25" s="220">
        <v>47.648571428571437</v>
      </c>
      <c r="I25" s="220">
        <v>41.543913043478256</v>
      </c>
      <c r="J25" s="220">
        <v>30.816326530612248</v>
      </c>
      <c r="K25" s="220">
        <f>+'CPP Detay Tum Ay'!K25</f>
        <v>32.122448979591837</v>
      </c>
      <c r="L25" s="220">
        <f>+'CPP Detay Tum Ay'!L25</f>
        <v>34.508173792928396</v>
      </c>
      <c r="M25" s="220">
        <f>+'CPP Detay Tum Ay'!M25</f>
        <v>45.685066530263619</v>
      </c>
      <c r="N25" s="220">
        <f>+'CPP Detay Tum Ay'!N25</f>
        <v>44.238682568360808</v>
      </c>
      <c r="O25" s="220">
        <f>+'CPP Detay Tum Ay'!O25</f>
        <v>39.32531862257747</v>
      </c>
      <c r="Q25" s="2" t="s">
        <v>180</v>
      </c>
      <c r="R25" s="220">
        <v>164.45696850000002</v>
      </c>
      <c r="S25" s="220">
        <v>174.53205</v>
      </c>
      <c r="T25" s="220">
        <v>106.10060999999999</v>
      </c>
      <c r="U25" s="220">
        <v>126.684</v>
      </c>
      <c r="V25" s="220">
        <v>196</v>
      </c>
      <c r="W25" s="220">
        <v>82.8</v>
      </c>
      <c r="X25" s="220">
        <v>47.063519999999997</v>
      </c>
      <c r="Y25" s="220">
        <f>+'CPP Detay Tum Ay'!Y25</f>
        <v>320.5188</v>
      </c>
      <c r="Z25" s="220">
        <f>+'CPP Detay Tum Ay'!Z25</f>
        <v>295.60948455718773</v>
      </c>
      <c r="AA25" s="220">
        <f>+'CPP Detay Tum Ay'!AA25</f>
        <v>221.3255860637077</v>
      </c>
      <c r="AB25" s="220">
        <f>+'CPP Detay Tum Ay'!AB25</f>
        <v>262.48178439715912</v>
      </c>
      <c r="AC25" s="220">
        <f>+'CPP Detay Tum Ay'!AC25</f>
        <v>216.69407999999996</v>
      </c>
      <c r="AE25" s="2" t="s">
        <v>180</v>
      </c>
      <c r="AF25" s="220">
        <f t="shared" si="69"/>
        <v>26.27272727272727</v>
      </c>
      <c r="AG25" s="220">
        <f t="shared" si="43"/>
        <v>26.27272727272727</v>
      </c>
      <c r="AH25" s="220">
        <f t="shared" si="43"/>
        <v>28.181818181818183</v>
      </c>
      <c r="AI25" s="220">
        <f t="shared" si="43"/>
        <v>38.568627450980394</v>
      </c>
      <c r="AJ25" s="220">
        <f t="shared" si="43"/>
        <v>47.648571428571437</v>
      </c>
      <c r="AK25" s="220">
        <f t="shared" si="43"/>
        <v>41.543913043478256</v>
      </c>
      <c r="AL25" s="220">
        <f t="shared" si="43"/>
        <v>30.816326530612248</v>
      </c>
      <c r="AM25" s="220">
        <f t="shared" si="43"/>
        <v>32.122448979591837</v>
      </c>
      <c r="AN25" s="220">
        <f t="shared" si="43"/>
        <v>34.508173792928396</v>
      </c>
      <c r="AO25" s="220">
        <f t="shared" si="43"/>
        <v>45.685066530263619</v>
      </c>
      <c r="AP25" s="220">
        <f t="shared" si="43"/>
        <v>44.238682568360808</v>
      </c>
      <c r="AQ25" s="220">
        <f t="shared" si="43"/>
        <v>39.32531862257747</v>
      </c>
      <c r="AS25" s="2" t="s">
        <v>180</v>
      </c>
      <c r="AT25" s="220">
        <f t="shared" si="44"/>
        <v>164.45696850000002</v>
      </c>
      <c r="AU25" s="220">
        <f t="shared" si="44"/>
        <v>174.53205</v>
      </c>
      <c r="AV25" s="220">
        <f t="shared" si="44"/>
        <v>106.10060999999999</v>
      </c>
      <c r="AW25" s="220">
        <f t="shared" si="44"/>
        <v>126.684</v>
      </c>
      <c r="AX25" s="220">
        <f t="shared" si="44"/>
        <v>196</v>
      </c>
      <c r="AY25" s="220">
        <f t="shared" si="44"/>
        <v>82.8</v>
      </c>
      <c r="AZ25" s="220">
        <f t="shared" si="44"/>
        <v>47.063519999999997</v>
      </c>
      <c r="BA25" s="220">
        <f t="shared" si="44"/>
        <v>320.5188</v>
      </c>
      <c r="BB25" s="220">
        <f t="shared" si="44"/>
        <v>295.60948455718773</v>
      </c>
      <c r="BC25" s="220">
        <f t="shared" si="44"/>
        <v>221.3255860637077</v>
      </c>
      <c r="BD25" s="220">
        <f t="shared" si="44"/>
        <v>262.48178439715912</v>
      </c>
      <c r="BE25" s="220">
        <f t="shared" si="44"/>
        <v>216.69407999999996</v>
      </c>
      <c r="BG25" s="2" t="s">
        <v>180</v>
      </c>
      <c r="BH25" s="220">
        <f t="shared" si="45"/>
        <v>26.27272727272727</v>
      </c>
      <c r="BI25" s="220">
        <f t="shared" si="46"/>
        <v>26.27272727272727</v>
      </c>
      <c r="BJ25" s="220">
        <f t="shared" si="47"/>
        <v>28.181818181818183</v>
      </c>
      <c r="BK25" s="220">
        <f t="shared" si="48"/>
        <v>38.568627450980394</v>
      </c>
      <c r="BL25" s="220">
        <f t="shared" si="49"/>
        <v>47.648571428571437</v>
      </c>
      <c r="BM25" s="220">
        <f t="shared" si="50"/>
        <v>41.543913043478256</v>
      </c>
      <c r="BN25" s="220">
        <f t="shared" si="51"/>
        <v>30.816326530612248</v>
      </c>
      <c r="BO25" s="220">
        <f t="shared" si="52"/>
        <v>32.122448979591837</v>
      </c>
      <c r="BP25" s="220">
        <f t="shared" si="53"/>
        <v>34.508173792928396</v>
      </c>
      <c r="BQ25" s="220">
        <f t="shared" si="54"/>
        <v>45.685066530263619</v>
      </c>
      <c r="BR25" s="220">
        <f t="shared" si="55"/>
        <v>44.238682568360808</v>
      </c>
      <c r="BS25" s="220">
        <f t="shared" si="56"/>
        <v>39.32531862257747</v>
      </c>
      <c r="BU25" s="2" t="s">
        <v>180</v>
      </c>
      <c r="BV25" s="220">
        <f t="shared" si="57"/>
        <v>164.45696850000002</v>
      </c>
      <c r="BW25" s="220">
        <f t="shared" si="58"/>
        <v>174.53205</v>
      </c>
      <c r="BX25" s="220">
        <f t="shared" si="59"/>
        <v>106.10060999999999</v>
      </c>
      <c r="BY25" s="220">
        <f t="shared" si="60"/>
        <v>126.684</v>
      </c>
      <c r="BZ25" s="220">
        <f t="shared" si="61"/>
        <v>196</v>
      </c>
      <c r="CA25" s="220">
        <f t="shared" si="62"/>
        <v>82.8</v>
      </c>
      <c r="CB25" s="220">
        <f t="shared" si="63"/>
        <v>47.063519999999997</v>
      </c>
      <c r="CC25" s="220">
        <f t="shared" si="64"/>
        <v>320.5188</v>
      </c>
      <c r="CD25" s="220">
        <f t="shared" si="65"/>
        <v>295.60948455718773</v>
      </c>
      <c r="CE25" s="220">
        <f t="shared" si="66"/>
        <v>221.3255860637077</v>
      </c>
      <c r="CF25" s="220">
        <f t="shared" si="67"/>
        <v>262.48178439715912</v>
      </c>
      <c r="CG25" s="220">
        <f t="shared" si="68"/>
        <v>216.69407999999996</v>
      </c>
    </row>
    <row r="26" spans="1:85" x14ac:dyDescent="0.25">
      <c r="A26" t="str">
        <f>+C2</f>
        <v>SPOT</v>
      </c>
      <c r="B26" t="s">
        <v>7</v>
      </c>
      <c r="C26" s="2" t="s">
        <v>181</v>
      </c>
      <c r="D26" s="220">
        <v>32.9</v>
      </c>
      <c r="E26" s="220">
        <v>33.946363636363635</v>
      </c>
      <c r="F26" s="220">
        <v>33.946363636363635</v>
      </c>
      <c r="G26" s="220">
        <v>49.176470588235297</v>
      </c>
      <c r="H26" s="220">
        <v>57.814489795918377</v>
      </c>
      <c r="I26" s="220">
        <v>52.755652173913042</v>
      </c>
      <c r="J26" s="220">
        <v>35.632653061224495</v>
      </c>
      <c r="K26" s="220">
        <f>+'CPP Detay Tum Ay'!K26</f>
        <v>35.632653061224495</v>
      </c>
      <c r="L26" s="220">
        <f>+'CPP Detay Tum Ay'!L26</f>
        <v>43.381092649727762</v>
      </c>
      <c r="M26" s="220">
        <f>+'CPP Detay Tum Ay'!M26</f>
        <v>48.292257757863162</v>
      </c>
      <c r="N26" s="220">
        <f>+'CPP Detay Tum Ay'!N26</f>
        <v>48.831027729461461</v>
      </c>
      <c r="O26" s="220">
        <f>+'CPP Detay Tum Ay'!O26</f>
        <v>43.835733701201207</v>
      </c>
      <c r="Q26" s="2" t="s">
        <v>181</v>
      </c>
      <c r="R26" s="220">
        <v>292.39230150000009</v>
      </c>
      <c r="S26" s="220">
        <v>276.9228</v>
      </c>
      <c r="T26" s="220">
        <v>84.122626499999996</v>
      </c>
      <c r="U26" s="220">
        <v>134.76010500000001</v>
      </c>
      <c r="V26" s="220">
        <v>208.495</v>
      </c>
      <c r="W26" s="220">
        <v>142.07445000000001</v>
      </c>
      <c r="X26" s="220">
        <v>99.356319999999997</v>
      </c>
      <c r="Y26" s="220">
        <f>+'CPP Detay Tum Ay'!Y26</f>
        <v>676.6508</v>
      </c>
      <c r="Z26" s="220">
        <f>+'CPP Detay Tum Ay'!Z26</f>
        <v>624.06446739850742</v>
      </c>
      <c r="AA26" s="220">
        <f>+'CPP Detay Tum Ay'!AA26</f>
        <v>467.24290391227186</v>
      </c>
      <c r="AB26" s="220">
        <f>+'CPP Detay Tum Ay'!AB26</f>
        <v>554.12821150511354</v>
      </c>
      <c r="AC26" s="220">
        <f>+'CPP Detay Tum Ay'!AC26</f>
        <v>457.46527999999995</v>
      </c>
      <c r="AE26" s="2" t="s">
        <v>181</v>
      </c>
      <c r="AF26" s="220">
        <f t="shared" si="69"/>
        <v>32.9</v>
      </c>
      <c r="AG26" s="220">
        <f t="shared" si="43"/>
        <v>33.946363636363635</v>
      </c>
      <c r="AH26" s="220">
        <f t="shared" si="43"/>
        <v>33.946363636363635</v>
      </c>
      <c r="AI26" s="220">
        <f t="shared" si="43"/>
        <v>49.176470588235297</v>
      </c>
      <c r="AJ26" s="220">
        <f t="shared" si="43"/>
        <v>57.814489795918377</v>
      </c>
      <c r="AK26" s="220">
        <f t="shared" si="43"/>
        <v>52.755652173913042</v>
      </c>
      <c r="AL26" s="220">
        <f t="shared" si="43"/>
        <v>35.632653061224495</v>
      </c>
      <c r="AM26" s="220">
        <f t="shared" si="43"/>
        <v>35.632653061224495</v>
      </c>
      <c r="AN26" s="220">
        <f t="shared" si="43"/>
        <v>43.381092649727762</v>
      </c>
      <c r="AO26" s="220">
        <f t="shared" si="43"/>
        <v>48.292257757863162</v>
      </c>
      <c r="AP26" s="220">
        <f t="shared" si="43"/>
        <v>48.831027729461461</v>
      </c>
      <c r="AQ26" s="220">
        <f t="shared" si="43"/>
        <v>43.835733701201207</v>
      </c>
      <c r="AS26" s="2" t="s">
        <v>181</v>
      </c>
      <c r="AT26" s="220">
        <f t="shared" si="44"/>
        <v>292.39230150000009</v>
      </c>
      <c r="AU26" s="220">
        <f t="shared" si="44"/>
        <v>276.9228</v>
      </c>
      <c r="AV26" s="220">
        <f t="shared" si="44"/>
        <v>84.122626499999996</v>
      </c>
      <c r="AW26" s="220">
        <f t="shared" si="44"/>
        <v>134.76010500000001</v>
      </c>
      <c r="AX26" s="220">
        <f t="shared" si="44"/>
        <v>208.495</v>
      </c>
      <c r="AY26" s="220">
        <f t="shared" si="44"/>
        <v>142.07445000000001</v>
      </c>
      <c r="AZ26" s="220">
        <f t="shared" si="44"/>
        <v>99.356319999999997</v>
      </c>
      <c r="BA26" s="220">
        <f t="shared" si="44"/>
        <v>676.6508</v>
      </c>
      <c r="BB26" s="220">
        <f t="shared" si="44"/>
        <v>624.06446739850742</v>
      </c>
      <c r="BC26" s="220">
        <f t="shared" si="44"/>
        <v>467.24290391227186</v>
      </c>
      <c r="BD26" s="220">
        <f t="shared" si="44"/>
        <v>554.12821150511354</v>
      </c>
      <c r="BE26" s="220">
        <f t="shared" si="44"/>
        <v>457.46527999999995</v>
      </c>
      <c r="BG26" s="2" t="s">
        <v>181</v>
      </c>
      <c r="BH26" s="220">
        <f t="shared" si="45"/>
        <v>32.9</v>
      </c>
      <c r="BI26" s="220">
        <f t="shared" si="46"/>
        <v>33.946363636363635</v>
      </c>
      <c r="BJ26" s="220">
        <f t="shared" si="47"/>
        <v>33.946363636363635</v>
      </c>
      <c r="BK26" s="220">
        <f t="shared" si="48"/>
        <v>49.176470588235297</v>
      </c>
      <c r="BL26" s="220">
        <f t="shared" si="49"/>
        <v>57.814489795918377</v>
      </c>
      <c r="BM26" s="220">
        <f t="shared" si="50"/>
        <v>52.755652173913042</v>
      </c>
      <c r="BN26" s="220">
        <f t="shared" si="51"/>
        <v>35.632653061224495</v>
      </c>
      <c r="BO26" s="220">
        <f t="shared" si="52"/>
        <v>35.632653061224495</v>
      </c>
      <c r="BP26" s="220">
        <f t="shared" si="53"/>
        <v>43.381092649727762</v>
      </c>
      <c r="BQ26" s="220">
        <f t="shared" si="54"/>
        <v>48.292257757863162</v>
      </c>
      <c r="BR26" s="220">
        <f t="shared" si="55"/>
        <v>48.831027729461461</v>
      </c>
      <c r="BS26" s="220">
        <f t="shared" si="56"/>
        <v>43.835733701201207</v>
      </c>
      <c r="BU26" s="2" t="s">
        <v>181</v>
      </c>
      <c r="BV26" s="220">
        <f t="shared" si="57"/>
        <v>292.39230150000009</v>
      </c>
      <c r="BW26" s="220">
        <f t="shared" si="58"/>
        <v>276.9228</v>
      </c>
      <c r="BX26" s="220">
        <f t="shared" si="59"/>
        <v>84.122626499999996</v>
      </c>
      <c r="BY26" s="220">
        <f t="shared" si="60"/>
        <v>134.76010500000001</v>
      </c>
      <c r="BZ26" s="220">
        <f t="shared" si="61"/>
        <v>208.495</v>
      </c>
      <c r="CA26" s="220">
        <f t="shared" si="62"/>
        <v>142.07445000000001</v>
      </c>
      <c r="CB26" s="220">
        <f t="shared" si="63"/>
        <v>99.356319999999997</v>
      </c>
      <c r="CC26" s="220">
        <f t="shared" si="64"/>
        <v>676.6508</v>
      </c>
      <c r="CD26" s="220">
        <f t="shared" si="65"/>
        <v>624.06446739850742</v>
      </c>
      <c r="CE26" s="220">
        <f t="shared" si="66"/>
        <v>467.24290391227186</v>
      </c>
      <c r="CF26" s="220">
        <f t="shared" si="67"/>
        <v>554.12821150511354</v>
      </c>
      <c r="CG26" s="220">
        <f t="shared" si="68"/>
        <v>457.46527999999995</v>
      </c>
    </row>
    <row r="27" spans="1:85" x14ac:dyDescent="0.25">
      <c r="A27" t="str">
        <f>+C2</f>
        <v>SPOT</v>
      </c>
      <c r="B27" t="s">
        <v>7</v>
      </c>
      <c r="C27" s="2" t="s">
        <v>182</v>
      </c>
      <c r="D27" s="220">
        <v>17.090909090909093</v>
      </c>
      <c r="E27" s="220">
        <v>17.090909090909093</v>
      </c>
      <c r="F27" s="220">
        <v>21.81818181818182</v>
      </c>
      <c r="G27" s="220">
        <v>26.156862745098039</v>
      </c>
      <c r="H27" s="220">
        <v>37.371428571428574</v>
      </c>
      <c r="I27" s="220">
        <v>28.006086956521738</v>
      </c>
      <c r="J27" s="220">
        <v>18.183673469387756</v>
      </c>
      <c r="K27" s="220">
        <f>+'CPP Detay Tum Ay'!K27</f>
        <v>20.122448979591841</v>
      </c>
      <c r="L27" s="220">
        <f>+'CPP Detay Tum Ay'!L27</f>
        <v>28.358935786832181</v>
      </c>
      <c r="M27" s="220">
        <f>+'CPP Detay Tum Ay'!M27</f>
        <v>32.068733985201185</v>
      </c>
      <c r="N27" s="220">
        <f>+'CPP Detay Tum Ay'!N27</f>
        <v>35.002284326132241</v>
      </c>
      <c r="O27" s="220">
        <f>+'CPP Detay Tum Ay'!O27</f>
        <v>27.969287865287544</v>
      </c>
      <c r="Q27" s="2" t="s">
        <v>182</v>
      </c>
      <c r="R27" s="220">
        <v>255.43800618059717</v>
      </c>
      <c r="S27" s="220">
        <v>239.50080000000003</v>
      </c>
      <c r="T27" s="220">
        <v>241.988472</v>
      </c>
      <c r="U27" s="220">
        <v>176.51304000000002</v>
      </c>
      <c r="V27" s="220">
        <v>204.82</v>
      </c>
      <c r="W27" s="220">
        <v>98.325000000000003</v>
      </c>
      <c r="X27" s="220">
        <v>99.356319999999997</v>
      </c>
      <c r="Y27" s="220">
        <f>+'CPP Detay Tum Ay'!Y27</f>
        <v>676.6508</v>
      </c>
      <c r="Z27" s="220">
        <f>+'CPP Detay Tum Ay'!Z27</f>
        <v>624.06446739850742</v>
      </c>
      <c r="AA27" s="220">
        <f>+'CPP Detay Tum Ay'!AA27</f>
        <v>467.24290391227186</v>
      </c>
      <c r="AB27" s="220">
        <f>+'CPP Detay Tum Ay'!AB27</f>
        <v>554.12821150511354</v>
      </c>
      <c r="AC27" s="220">
        <f>+'CPP Detay Tum Ay'!AC27</f>
        <v>457.46527999999995</v>
      </c>
      <c r="AE27" s="2" t="s">
        <v>182</v>
      </c>
      <c r="AF27" s="220">
        <f t="shared" si="69"/>
        <v>17.090909090909093</v>
      </c>
      <c r="AG27" s="220">
        <f t="shared" si="43"/>
        <v>17.090909090909093</v>
      </c>
      <c r="AH27" s="220">
        <f t="shared" si="43"/>
        <v>21.81818181818182</v>
      </c>
      <c r="AI27" s="220">
        <f t="shared" si="43"/>
        <v>26.156862745098039</v>
      </c>
      <c r="AJ27" s="220">
        <f t="shared" si="43"/>
        <v>37.371428571428574</v>
      </c>
      <c r="AK27" s="220">
        <f t="shared" si="43"/>
        <v>28.006086956521738</v>
      </c>
      <c r="AL27" s="220">
        <f t="shared" si="43"/>
        <v>18.183673469387756</v>
      </c>
      <c r="AM27" s="220">
        <f t="shared" si="43"/>
        <v>20.122448979591841</v>
      </c>
      <c r="AN27" s="220">
        <f t="shared" si="43"/>
        <v>28.358935786832181</v>
      </c>
      <c r="AO27" s="220">
        <f t="shared" si="43"/>
        <v>32.068733985201185</v>
      </c>
      <c r="AP27" s="220">
        <f t="shared" si="43"/>
        <v>35.002284326132241</v>
      </c>
      <c r="AQ27" s="220">
        <f t="shared" si="43"/>
        <v>27.969287865287544</v>
      </c>
      <c r="AS27" s="2" t="s">
        <v>182</v>
      </c>
      <c r="AT27" s="220">
        <f t="shared" si="44"/>
        <v>255.43800618059717</v>
      </c>
      <c r="AU27" s="220">
        <f t="shared" si="44"/>
        <v>239.50080000000003</v>
      </c>
      <c r="AV27" s="220">
        <f t="shared" si="44"/>
        <v>241.988472</v>
      </c>
      <c r="AW27" s="220">
        <f t="shared" si="44"/>
        <v>176.51304000000002</v>
      </c>
      <c r="AX27" s="220">
        <f t="shared" si="44"/>
        <v>204.82</v>
      </c>
      <c r="AY27" s="220">
        <f t="shared" si="44"/>
        <v>98.325000000000003</v>
      </c>
      <c r="AZ27" s="220">
        <f t="shared" si="44"/>
        <v>99.356319999999997</v>
      </c>
      <c r="BA27" s="220">
        <f t="shared" si="44"/>
        <v>676.6508</v>
      </c>
      <c r="BB27" s="220">
        <f t="shared" si="44"/>
        <v>624.06446739850742</v>
      </c>
      <c r="BC27" s="220">
        <f t="shared" si="44"/>
        <v>467.24290391227186</v>
      </c>
      <c r="BD27" s="220">
        <f t="shared" si="44"/>
        <v>554.12821150511354</v>
      </c>
      <c r="BE27" s="220">
        <f t="shared" si="44"/>
        <v>457.46527999999995</v>
      </c>
      <c r="BG27" s="2" t="s">
        <v>182</v>
      </c>
      <c r="BH27" s="220">
        <f t="shared" si="45"/>
        <v>17.090909090909093</v>
      </c>
      <c r="BI27" s="220">
        <f t="shared" si="46"/>
        <v>17.090909090909093</v>
      </c>
      <c r="BJ27" s="220">
        <f t="shared" si="47"/>
        <v>21.81818181818182</v>
      </c>
      <c r="BK27" s="220">
        <f t="shared" si="48"/>
        <v>26.156862745098039</v>
      </c>
      <c r="BL27" s="220">
        <f t="shared" si="49"/>
        <v>37.371428571428574</v>
      </c>
      <c r="BM27" s="220">
        <f t="shared" si="50"/>
        <v>28.006086956521738</v>
      </c>
      <c r="BN27" s="220">
        <f t="shared" si="51"/>
        <v>18.183673469387756</v>
      </c>
      <c r="BO27" s="220">
        <f t="shared" si="52"/>
        <v>20.122448979591841</v>
      </c>
      <c r="BP27" s="220">
        <f t="shared" si="53"/>
        <v>28.358935786832181</v>
      </c>
      <c r="BQ27" s="220">
        <f t="shared" si="54"/>
        <v>32.068733985201185</v>
      </c>
      <c r="BR27" s="220">
        <f t="shared" si="55"/>
        <v>35.002284326132241</v>
      </c>
      <c r="BS27" s="220">
        <f t="shared" si="56"/>
        <v>27.969287865287544</v>
      </c>
      <c r="BU27" s="2" t="s">
        <v>182</v>
      </c>
      <c r="BV27" s="220">
        <f t="shared" si="57"/>
        <v>255.43800618059717</v>
      </c>
      <c r="BW27" s="220">
        <f t="shared" si="58"/>
        <v>239.50080000000003</v>
      </c>
      <c r="BX27" s="220">
        <f t="shared" si="59"/>
        <v>241.988472</v>
      </c>
      <c r="BY27" s="220">
        <f t="shared" si="60"/>
        <v>176.51304000000002</v>
      </c>
      <c r="BZ27" s="220">
        <f t="shared" si="61"/>
        <v>204.82</v>
      </c>
      <c r="CA27" s="220">
        <f t="shared" si="62"/>
        <v>98.325000000000003</v>
      </c>
      <c r="CB27" s="220">
        <f t="shared" si="63"/>
        <v>99.356319999999997</v>
      </c>
      <c r="CC27" s="220">
        <f t="shared" si="64"/>
        <v>676.6508</v>
      </c>
      <c r="CD27" s="220">
        <f t="shared" si="65"/>
        <v>624.06446739850742</v>
      </c>
      <c r="CE27" s="220">
        <f t="shared" si="66"/>
        <v>467.24290391227186</v>
      </c>
      <c r="CF27" s="220">
        <f t="shared" si="67"/>
        <v>554.12821150511354</v>
      </c>
      <c r="CG27" s="220">
        <f t="shared" si="68"/>
        <v>457.46527999999995</v>
      </c>
    </row>
    <row r="28" spans="1:85" x14ac:dyDescent="0.25">
      <c r="A28" t="str">
        <f>+C2</f>
        <v>SPOT</v>
      </c>
      <c r="B28" t="s">
        <v>7</v>
      </c>
      <c r="C28" s="2" t="s">
        <v>183</v>
      </c>
      <c r="D28" s="220">
        <v>0</v>
      </c>
      <c r="E28" s="220">
        <v>22</v>
      </c>
      <c r="F28" s="220">
        <v>26.18181818181818</v>
      </c>
      <c r="G28" s="220">
        <v>29.372549019607838</v>
      </c>
      <c r="H28" s="220">
        <v>36.259183673469394</v>
      </c>
      <c r="I28" s="220">
        <v>35.54260869565217</v>
      </c>
      <c r="J28" s="220">
        <v>20.979591836734695</v>
      </c>
      <c r="K28" s="220">
        <f>+'CPP Detay Tum Ay'!K28</f>
        <v>23.285714285714285</v>
      </c>
      <c r="L28" s="220">
        <f>+'CPP Detay Tum Ay'!L28</f>
        <v>26.096715363140373</v>
      </c>
      <c r="M28" s="220">
        <f>+'CPP Detay Tum Ay'!M28</f>
        <v>37.227522730951051</v>
      </c>
      <c r="N28" s="220">
        <f>+'CPP Detay Tum Ay'!N28</f>
        <v>39.390070682729537</v>
      </c>
      <c r="O28" s="220">
        <f>+'CPP Detay Tum Ay'!O28</f>
        <v>29.36290457152451</v>
      </c>
      <c r="Q28" s="2" t="s">
        <v>183</v>
      </c>
      <c r="R28" s="220">
        <v>0</v>
      </c>
      <c r="S28" s="220">
        <v>39.375</v>
      </c>
      <c r="T28" s="220">
        <v>16.475249999999999</v>
      </c>
      <c r="U28" s="220">
        <v>16.785630000000001</v>
      </c>
      <c r="V28" s="220">
        <v>19.477499999999999</v>
      </c>
      <c r="W28" s="220">
        <v>17.077500000000001</v>
      </c>
      <c r="X28" s="220">
        <v>33.81</v>
      </c>
      <c r="Y28" s="220">
        <f>+'CPP Detay Tum Ay'!Y28</f>
        <v>67.62</v>
      </c>
      <c r="Z28" s="220">
        <f>+'CPP Detay Tum Ay'!Z28</f>
        <v>49.268247426197952</v>
      </c>
      <c r="AA28" s="220">
        <f>+'CPP Detay Tum Ay'!AA28</f>
        <v>36.887597677284617</v>
      </c>
      <c r="AB28" s="220">
        <f>+'CPP Detay Tum Ay'!AB28</f>
        <v>43.746964066193179</v>
      </c>
      <c r="AC28" s="220">
        <f>+'CPP Detay Tum Ay'!AC28</f>
        <v>36.115679999999998</v>
      </c>
      <c r="AE28" s="2" t="s">
        <v>183</v>
      </c>
      <c r="AF28" s="220"/>
      <c r="AG28" s="220"/>
      <c r="AH28" s="220"/>
      <c r="AI28" s="220"/>
      <c r="AJ28" s="220"/>
      <c r="AK28" s="220"/>
      <c r="AL28" s="220"/>
      <c r="AM28" s="220"/>
      <c r="AN28" s="220"/>
      <c r="AO28" s="220"/>
      <c r="AP28" s="220"/>
      <c r="AQ28" s="220"/>
      <c r="AS28" s="2" t="s">
        <v>183</v>
      </c>
      <c r="AT28" s="221"/>
      <c r="AU28" s="221"/>
      <c r="AV28" s="221"/>
      <c r="AW28" s="221"/>
      <c r="AX28" s="221"/>
      <c r="AY28" s="221"/>
      <c r="AZ28" s="221"/>
      <c r="BA28" s="221"/>
      <c r="BB28" s="221"/>
      <c r="BC28" s="221"/>
      <c r="BD28" s="221"/>
      <c r="BE28" s="221"/>
      <c r="BG28" s="2" t="s">
        <v>183</v>
      </c>
      <c r="BH28" s="220">
        <f t="shared" si="45"/>
        <v>0</v>
      </c>
      <c r="BI28" s="220">
        <f t="shared" si="46"/>
        <v>22</v>
      </c>
      <c r="BJ28" s="220">
        <f t="shared" si="47"/>
        <v>26.18181818181818</v>
      </c>
      <c r="BK28" s="220">
        <f t="shared" si="48"/>
        <v>29.372549019607838</v>
      </c>
      <c r="BL28" s="220">
        <f t="shared" si="49"/>
        <v>36.259183673469394</v>
      </c>
      <c r="BM28" s="220">
        <f t="shared" si="50"/>
        <v>35.54260869565217</v>
      </c>
      <c r="BN28" s="220">
        <f t="shared" si="51"/>
        <v>20.979591836734695</v>
      </c>
      <c r="BO28" s="220">
        <f t="shared" si="52"/>
        <v>23.285714285714285</v>
      </c>
      <c r="BP28" s="220">
        <f t="shared" si="53"/>
        <v>26.096715363140373</v>
      </c>
      <c r="BQ28" s="220">
        <f t="shared" si="54"/>
        <v>37.227522730951051</v>
      </c>
      <c r="BR28" s="220">
        <f t="shared" si="55"/>
        <v>39.390070682729537</v>
      </c>
      <c r="BS28" s="220">
        <f t="shared" si="56"/>
        <v>29.36290457152451</v>
      </c>
      <c r="BU28" s="2" t="s">
        <v>183</v>
      </c>
      <c r="BV28" s="220">
        <f t="shared" si="57"/>
        <v>0</v>
      </c>
      <c r="BW28" s="220">
        <f t="shared" si="58"/>
        <v>39.375</v>
      </c>
      <c r="BX28" s="220">
        <f t="shared" si="59"/>
        <v>16.475249999999999</v>
      </c>
      <c r="BY28" s="220">
        <f t="shared" si="60"/>
        <v>16.785630000000001</v>
      </c>
      <c r="BZ28" s="220">
        <f t="shared" si="61"/>
        <v>19.477499999999999</v>
      </c>
      <c r="CA28" s="220">
        <f t="shared" si="62"/>
        <v>17.077500000000001</v>
      </c>
      <c r="CB28" s="220">
        <f t="shared" si="63"/>
        <v>33.81</v>
      </c>
      <c r="CC28" s="220">
        <f t="shared" si="64"/>
        <v>67.62</v>
      </c>
      <c r="CD28" s="220">
        <f t="shared" si="65"/>
        <v>49.268247426197952</v>
      </c>
      <c r="CE28" s="220">
        <f t="shared" si="66"/>
        <v>36.887597677284617</v>
      </c>
      <c r="CF28" s="220">
        <f t="shared" si="67"/>
        <v>43.746964066193179</v>
      </c>
      <c r="CG28" s="220">
        <f t="shared" si="68"/>
        <v>36.115679999999998</v>
      </c>
    </row>
    <row r="29" spans="1:85" x14ac:dyDescent="0.25">
      <c r="A29" t="str">
        <f>+C2</f>
        <v>SPOT</v>
      </c>
      <c r="B29" t="s">
        <v>7</v>
      </c>
      <c r="C29" s="2" t="s">
        <v>184</v>
      </c>
      <c r="D29" s="220">
        <v>19.09090909090909</v>
      </c>
      <c r="E29" s="220">
        <v>17.275000000000002</v>
      </c>
      <c r="F29" s="220">
        <v>18.636363636363633</v>
      </c>
      <c r="G29" s="220">
        <v>18.764705882352942</v>
      </c>
      <c r="H29" s="220">
        <v>28.918367346938776</v>
      </c>
      <c r="I29" s="220">
        <v>20.143913043478261</v>
      </c>
      <c r="J29" s="220">
        <v>14.938775510204083</v>
      </c>
      <c r="K29" s="220">
        <f>+'CPP Detay Tum Ay'!K29</f>
        <v>16.775510204081634</v>
      </c>
      <c r="L29" s="220">
        <f>+'CPP Detay Tum Ay'!L29</f>
        <v>23.640735229987591</v>
      </c>
      <c r="M29" s="220">
        <f>+'CPP Detay Tum Ay'!M29</f>
        <v>36.966241340214609</v>
      </c>
      <c r="N29" s="220">
        <f>+'CPP Detay Tum Ay'!N29</f>
        <v>38.857780400819891</v>
      </c>
      <c r="O29" s="220">
        <f>+'CPP Detay Tum Ay'!O29</f>
        <v>32.161596890797306</v>
      </c>
      <c r="Q29" s="2" t="s">
        <v>184</v>
      </c>
      <c r="R29" s="220">
        <v>58.945149999999998</v>
      </c>
      <c r="S29" s="220">
        <v>88.724999999999994</v>
      </c>
      <c r="T29" s="220">
        <v>92.810575</v>
      </c>
      <c r="U29" s="220">
        <v>61.547310000000017</v>
      </c>
      <c r="V29" s="220">
        <v>71.417500000000004</v>
      </c>
      <c r="W29" s="220">
        <v>31.30875</v>
      </c>
      <c r="X29" s="220">
        <v>28.761039999999998</v>
      </c>
      <c r="Y29" s="220">
        <f>+'CPP Detay Tum Ay'!Y29</f>
        <v>195.87260000000001</v>
      </c>
      <c r="Z29" s="220">
        <f>+'CPP Detay Tum Ay'!Z29</f>
        <v>180.65024056272583</v>
      </c>
      <c r="AA29" s="220">
        <f>+'CPP Detay Tum Ay'!AA29</f>
        <v>135.25452481671027</v>
      </c>
      <c r="AB29" s="220">
        <f>+'CPP Detay Tum Ay'!AB29</f>
        <v>160.40553490937498</v>
      </c>
      <c r="AC29" s="220">
        <f>+'CPP Detay Tum Ay'!AC29</f>
        <v>132.42415999999997</v>
      </c>
      <c r="AE29" s="2" t="s">
        <v>184</v>
      </c>
      <c r="AF29" s="220"/>
      <c r="AG29" s="220"/>
      <c r="AH29" s="220"/>
      <c r="AI29" s="220"/>
      <c r="AJ29" s="220"/>
      <c r="AK29" s="220"/>
      <c r="AL29" s="220"/>
      <c r="AM29" s="220"/>
      <c r="AN29" s="220"/>
      <c r="AO29" s="220"/>
      <c r="AP29" s="220"/>
      <c r="AQ29" s="220"/>
      <c r="AS29" s="2" t="s">
        <v>184</v>
      </c>
      <c r="AT29" s="221"/>
      <c r="AU29" s="221"/>
      <c r="AV29" s="221"/>
      <c r="AW29" s="221"/>
      <c r="AX29" s="221"/>
      <c r="AY29" s="221"/>
      <c r="AZ29" s="221"/>
      <c r="BA29" s="221"/>
      <c r="BB29" s="221"/>
      <c r="BC29" s="221"/>
      <c r="BD29" s="221"/>
      <c r="BE29" s="221"/>
      <c r="BG29" s="2" t="s">
        <v>184</v>
      </c>
      <c r="BH29" s="220"/>
      <c r="BI29" s="220"/>
      <c r="BJ29" s="220"/>
      <c r="BK29" s="220"/>
      <c r="BL29" s="220"/>
      <c r="BM29" s="220"/>
      <c r="BN29" s="220"/>
      <c r="BO29" s="220"/>
      <c r="BP29" s="220"/>
      <c r="BQ29" s="220"/>
      <c r="BR29" s="220"/>
      <c r="BS29" s="220"/>
      <c r="BU29" s="2" t="s">
        <v>184</v>
      </c>
      <c r="BV29" s="221"/>
      <c r="BW29" s="221"/>
      <c r="BX29" s="221"/>
      <c r="BY29" s="221"/>
      <c r="BZ29" s="221"/>
      <c r="CA29" s="221"/>
      <c r="CB29" s="221"/>
      <c r="CC29" s="221"/>
      <c r="CD29" s="221"/>
      <c r="CE29" s="221"/>
      <c r="CF29" s="221"/>
      <c r="CG29" s="221"/>
    </row>
    <row r="30" spans="1:85" x14ac:dyDescent="0.25">
      <c r="A30" t="str">
        <f>+C2</f>
        <v>SPOT</v>
      </c>
      <c r="B30" t="s">
        <v>7</v>
      </c>
      <c r="C30" s="2" t="s">
        <v>185</v>
      </c>
      <c r="D30" s="220">
        <v>13.875</v>
      </c>
      <c r="E30" s="220">
        <v>14.181818181818182</v>
      </c>
      <c r="F30" s="220">
        <v>17.145454545454548</v>
      </c>
      <c r="G30" s="220">
        <v>17.262745098039215</v>
      </c>
      <c r="H30" s="220">
        <v>25.50377551020409</v>
      </c>
      <c r="I30" s="220">
        <v>18.385391304347827</v>
      </c>
      <c r="J30" s="220">
        <v>19.118367346938776</v>
      </c>
      <c r="K30" s="220">
        <f>+'CPP Detay Tum Ay'!K30</f>
        <v>17.016326530612247</v>
      </c>
      <c r="L30" s="220">
        <f>+'CPP Detay Tum Ay'!L30</f>
        <v>20.8781840458653</v>
      </c>
      <c r="M30" s="220">
        <f>+'CPP Detay Tum Ay'!M30</f>
        <v>23.690241737877944</v>
      </c>
      <c r="N30" s="220">
        <f>+'CPP Detay Tum Ay'!N30</f>
        <v>25.092546685746743</v>
      </c>
      <c r="O30" s="220">
        <f>+'CPP Detay Tum Ay'!O30</f>
        <v>19.92482810210592</v>
      </c>
      <c r="Q30" s="2" t="s">
        <v>185</v>
      </c>
      <c r="R30" s="220">
        <v>98.209439999999972</v>
      </c>
      <c r="S30" s="220">
        <v>57.75</v>
      </c>
      <c r="T30" s="220">
        <v>109.83499999999999</v>
      </c>
      <c r="U30" s="220">
        <v>126.68400000000001</v>
      </c>
      <c r="V30" s="220">
        <v>147</v>
      </c>
      <c r="W30" s="220">
        <v>62.1</v>
      </c>
      <c r="X30" s="220">
        <v>135.24</v>
      </c>
      <c r="Y30" s="220">
        <f>+'CPP Detay Tum Ay'!Y30</f>
        <v>270.48</v>
      </c>
      <c r="Z30" s="220">
        <f>+'CPP Detay Tum Ay'!Z30</f>
        <v>197.07298970479181</v>
      </c>
      <c r="AA30" s="220">
        <f>+'CPP Detay Tum Ay'!AA30</f>
        <v>147.55039070913847</v>
      </c>
      <c r="AB30" s="220">
        <f>+'CPP Detay Tum Ay'!AB30</f>
        <v>174.98785626477272</v>
      </c>
      <c r="AC30" s="220">
        <f>+'CPP Detay Tum Ay'!AC30</f>
        <v>144.46271999999999</v>
      </c>
      <c r="AE30" s="2" t="s">
        <v>185</v>
      </c>
      <c r="AF30" s="220"/>
      <c r="AG30" s="220"/>
      <c r="AH30" s="220"/>
      <c r="AI30" s="220"/>
      <c r="AJ30" s="220"/>
      <c r="AK30" s="220"/>
      <c r="AL30" s="220"/>
      <c r="AM30" s="220"/>
      <c r="AN30" s="220"/>
      <c r="AO30" s="220"/>
      <c r="AP30" s="220"/>
      <c r="AQ30" s="220"/>
      <c r="AS30" s="2" t="s">
        <v>185</v>
      </c>
      <c r="AT30" s="221"/>
      <c r="AU30" s="221"/>
      <c r="AV30" s="221"/>
      <c r="AW30" s="221"/>
      <c r="AX30" s="221"/>
      <c r="AY30" s="221"/>
      <c r="AZ30" s="221"/>
      <c r="BA30" s="221"/>
      <c r="BB30" s="221"/>
      <c r="BC30" s="221"/>
      <c r="BD30" s="221"/>
      <c r="BE30" s="221"/>
      <c r="BG30" s="2" t="s">
        <v>185</v>
      </c>
      <c r="BH30" s="220"/>
      <c r="BI30" s="220"/>
      <c r="BJ30" s="220"/>
      <c r="BK30" s="220"/>
      <c r="BL30" s="220"/>
      <c r="BM30" s="220"/>
      <c r="BN30" s="220"/>
      <c r="BO30" s="220"/>
      <c r="BP30" s="220"/>
      <c r="BQ30" s="220"/>
      <c r="BR30" s="220"/>
      <c r="BS30" s="220"/>
      <c r="BU30" s="2" t="s">
        <v>185</v>
      </c>
      <c r="BV30" s="221"/>
      <c r="BW30" s="221"/>
      <c r="BX30" s="221"/>
      <c r="BY30" s="221"/>
      <c r="BZ30" s="221"/>
      <c r="CA30" s="221"/>
      <c r="CB30" s="221"/>
      <c r="CC30" s="221"/>
      <c r="CD30" s="221"/>
      <c r="CE30" s="221"/>
      <c r="CF30" s="221"/>
      <c r="CG30" s="221"/>
    </row>
    <row r="31" spans="1:85" x14ac:dyDescent="0.25">
      <c r="A31" t="str">
        <f>+C2</f>
        <v>SPOT</v>
      </c>
      <c r="B31" t="s">
        <v>7</v>
      </c>
      <c r="C31" s="2" t="s">
        <v>186</v>
      </c>
      <c r="D31" s="220">
        <v>0</v>
      </c>
      <c r="E31" s="220"/>
      <c r="F31" s="220">
        <v>19.363636363636363</v>
      </c>
      <c r="G31" s="220">
        <v>22.294117647058822</v>
      </c>
      <c r="H31" s="220">
        <v>28.829387755102044</v>
      </c>
      <c r="I31" s="220">
        <v>25.819565217391311</v>
      </c>
      <c r="J31" s="220">
        <v>17.18367346938776</v>
      </c>
      <c r="K31" s="220">
        <f>+'CPP Detay Tum Ay'!K31</f>
        <v>15.183673469387756</v>
      </c>
      <c r="L31" s="220">
        <f>+'CPP Detay Tum Ay'!L31</f>
        <v>20.161635921335318</v>
      </c>
      <c r="M31" s="220">
        <f>+'CPP Detay Tum Ay'!M31</f>
        <v>21.15200155167674</v>
      </c>
      <c r="N31" s="220">
        <f>+'CPP Detay Tum Ay'!N31</f>
        <v>26.215456076231007</v>
      </c>
      <c r="O31" s="220">
        <f>+'CPP Detay Tum Ay'!O31</f>
        <v>21.760009637826197</v>
      </c>
      <c r="Q31" s="2" t="s">
        <v>186</v>
      </c>
      <c r="R31" s="220">
        <v>0</v>
      </c>
      <c r="S31" s="220">
        <v>0</v>
      </c>
      <c r="T31" s="220">
        <v>35.147200000000005</v>
      </c>
      <c r="U31" s="220">
        <v>26.920349999999999</v>
      </c>
      <c r="V31" s="220">
        <v>44.1</v>
      </c>
      <c r="W31" s="220">
        <v>18.630000000000003</v>
      </c>
      <c r="X31" s="220">
        <v>33.81</v>
      </c>
      <c r="Y31" s="220">
        <f>+'CPP Detay Tum Ay'!Y31</f>
        <v>67.62</v>
      </c>
      <c r="Z31" s="220">
        <f>+'CPP Detay Tum Ay'!Z31</f>
        <v>65.690996568263941</v>
      </c>
      <c r="AA31" s="220">
        <f>+'CPP Detay Tum Ay'!AA31</f>
        <v>49.183463569712821</v>
      </c>
      <c r="AB31" s="220">
        <f>+'CPP Detay Tum Ay'!AB31</f>
        <v>58.329285421590903</v>
      </c>
      <c r="AC31" s="220">
        <f>+'CPP Detay Tum Ay'!AC31</f>
        <v>48.154239999999987</v>
      </c>
      <c r="AE31" s="2" t="s">
        <v>186</v>
      </c>
      <c r="AF31" s="220"/>
      <c r="AG31" s="220"/>
      <c r="AH31" s="220"/>
      <c r="AI31" s="220"/>
      <c r="AJ31" s="220"/>
      <c r="AK31" s="220"/>
      <c r="AL31" s="220"/>
      <c r="AM31" s="220"/>
      <c r="AN31" s="220"/>
      <c r="AO31" s="220"/>
      <c r="AP31" s="220"/>
      <c r="AQ31" s="220"/>
      <c r="AS31" s="2" t="s">
        <v>186</v>
      </c>
      <c r="AT31" s="221"/>
      <c r="AU31" s="221"/>
      <c r="AV31" s="221"/>
      <c r="AW31" s="221"/>
      <c r="AX31" s="221"/>
      <c r="AY31" s="221"/>
      <c r="AZ31" s="221"/>
      <c r="BA31" s="221"/>
      <c r="BB31" s="221"/>
      <c r="BC31" s="221"/>
      <c r="BD31" s="221"/>
      <c r="BE31" s="221"/>
      <c r="BG31" s="2" t="s">
        <v>186</v>
      </c>
      <c r="BH31" s="220"/>
      <c r="BI31" s="220"/>
      <c r="BJ31" s="220"/>
      <c r="BK31" s="220"/>
      <c r="BL31" s="220"/>
      <c r="BM31" s="220"/>
      <c r="BN31" s="220"/>
      <c r="BO31" s="220"/>
      <c r="BP31" s="220"/>
      <c r="BQ31" s="220"/>
      <c r="BR31" s="220"/>
      <c r="BS31" s="220"/>
      <c r="BU31" s="2" t="s">
        <v>186</v>
      </c>
      <c r="BV31" s="221"/>
      <c r="BW31" s="221"/>
      <c r="BX31" s="221"/>
      <c r="BY31" s="221"/>
      <c r="BZ31" s="221"/>
      <c r="CA31" s="221"/>
      <c r="CB31" s="221"/>
      <c r="CC31" s="221"/>
      <c r="CD31" s="221"/>
      <c r="CE31" s="221"/>
      <c r="CF31" s="221"/>
      <c r="CG31" s="221"/>
    </row>
    <row r="32" spans="1:85" x14ac:dyDescent="0.25">
      <c r="A32" t="str">
        <f>+C2</f>
        <v>SPOT</v>
      </c>
      <c r="B32" t="s">
        <v>7</v>
      </c>
      <c r="C32" s="2" t="s">
        <v>203</v>
      </c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Q32" s="2"/>
      <c r="R32" s="221"/>
      <c r="S32" s="221"/>
      <c r="T32" s="221"/>
      <c r="U32" s="220"/>
      <c r="V32" s="220"/>
      <c r="W32" s="220"/>
      <c r="X32" s="220"/>
      <c r="Y32" s="220"/>
      <c r="Z32" s="220"/>
      <c r="AA32" s="220"/>
      <c r="AB32" s="220"/>
      <c r="AC32" s="220"/>
      <c r="AE32" s="2" t="s">
        <v>203</v>
      </c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S32" s="2"/>
      <c r="AT32" s="221"/>
      <c r="AU32" s="221"/>
      <c r="AV32" s="221"/>
      <c r="AW32" s="220"/>
      <c r="AX32" s="220"/>
      <c r="AY32" s="220"/>
      <c r="AZ32" s="220"/>
      <c r="BA32" s="220"/>
      <c r="BB32" s="220"/>
      <c r="BC32" s="220"/>
      <c r="BD32" s="220"/>
      <c r="BE32" s="220"/>
      <c r="BG32" s="2" t="s">
        <v>203</v>
      </c>
      <c r="BH32" s="220"/>
      <c r="BI32" s="220"/>
      <c r="BJ32" s="220"/>
      <c r="BK32" s="220"/>
      <c r="BL32" s="220"/>
      <c r="BM32" s="220"/>
      <c r="BN32" s="220"/>
      <c r="BO32" s="220"/>
      <c r="BP32" s="220"/>
      <c r="BQ32" s="220"/>
      <c r="BR32" s="220"/>
      <c r="BS32" s="220"/>
      <c r="BU32" s="2"/>
      <c r="BV32" s="221"/>
      <c r="BW32" s="221"/>
      <c r="BX32" s="221"/>
      <c r="BY32" s="220"/>
      <c r="BZ32" s="220"/>
      <c r="CA32" s="220"/>
      <c r="CB32" s="220"/>
      <c r="CC32" s="220"/>
      <c r="CD32" s="220"/>
      <c r="CE32" s="220"/>
      <c r="CF32" s="220"/>
      <c r="CG32" s="220"/>
    </row>
    <row r="33" spans="1:85" x14ac:dyDescent="0.25">
      <c r="A33" t="str">
        <f>+C2</f>
        <v>SPOT</v>
      </c>
      <c r="B33" t="s">
        <v>7</v>
      </c>
      <c r="C33" s="2" t="s">
        <v>204</v>
      </c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Q33" s="2"/>
      <c r="R33" s="221"/>
      <c r="S33" s="221"/>
      <c r="T33" s="221"/>
      <c r="U33" s="220"/>
      <c r="V33" s="220"/>
      <c r="W33" s="220"/>
      <c r="X33" s="220"/>
      <c r="Y33" s="220"/>
      <c r="Z33" s="220"/>
      <c r="AA33" s="220"/>
      <c r="AB33" s="220"/>
      <c r="AC33" s="220"/>
      <c r="AE33" s="2" t="s">
        <v>204</v>
      </c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S33" s="2"/>
      <c r="AT33" s="221"/>
      <c r="AU33" s="221"/>
      <c r="AV33" s="221"/>
      <c r="AW33" s="220"/>
      <c r="AX33" s="220"/>
      <c r="AY33" s="220"/>
      <c r="AZ33" s="220"/>
      <c r="BA33" s="220"/>
      <c r="BB33" s="220"/>
      <c r="BC33" s="220"/>
      <c r="BD33" s="220"/>
      <c r="BE33" s="220"/>
      <c r="BG33" s="2" t="s">
        <v>204</v>
      </c>
      <c r="BH33" s="220"/>
      <c r="BI33" s="220"/>
      <c r="BJ33" s="220"/>
      <c r="BK33" s="220"/>
      <c r="BL33" s="220"/>
      <c r="BM33" s="220"/>
      <c r="BN33" s="220"/>
      <c r="BO33" s="220"/>
      <c r="BP33" s="220"/>
      <c r="BQ33" s="220"/>
      <c r="BR33" s="220"/>
      <c r="BS33" s="220"/>
      <c r="BU33" s="2"/>
      <c r="BV33" s="221"/>
      <c r="BW33" s="221"/>
      <c r="BX33" s="221"/>
      <c r="BY33" s="220"/>
      <c r="BZ33" s="220"/>
      <c r="CA33" s="220"/>
      <c r="CB33" s="220"/>
      <c r="CC33" s="220"/>
      <c r="CD33" s="220"/>
      <c r="CE33" s="220"/>
      <c r="CF33" s="220"/>
      <c r="CG33" s="220"/>
    </row>
    <row r="34" spans="1:85" x14ac:dyDescent="0.25">
      <c r="A34" t="str">
        <f>+C2</f>
        <v>SPOT</v>
      </c>
      <c r="B34" t="s">
        <v>7</v>
      </c>
      <c r="C34" s="2" t="s">
        <v>205</v>
      </c>
      <c r="D34" s="220"/>
      <c r="E34" s="220"/>
      <c r="F34" s="220"/>
      <c r="G34" s="220"/>
      <c r="H34" s="220"/>
      <c r="I34" s="220"/>
      <c r="J34" s="220"/>
      <c r="K34" s="220"/>
      <c r="L34" s="220"/>
      <c r="M34" s="220"/>
      <c r="N34" s="220"/>
      <c r="O34" s="220"/>
      <c r="Q34" s="2"/>
      <c r="R34" s="221"/>
      <c r="S34" s="221"/>
      <c r="T34" s="221"/>
      <c r="U34" s="220"/>
      <c r="V34" s="220"/>
      <c r="W34" s="220"/>
      <c r="X34" s="220"/>
      <c r="Y34" s="220"/>
      <c r="Z34" s="220"/>
      <c r="AA34" s="220"/>
      <c r="AB34" s="220"/>
      <c r="AC34" s="220"/>
      <c r="AE34" s="2" t="s">
        <v>205</v>
      </c>
      <c r="AF34" s="220"/>
      <c r="AG34" s="220"/>
      <c r="AH34" s="220"/>
      <c r="AI34" s="220"/>
      <c r="AJ34" s="220"/>
      <c r="AK34" s="220"/>
      <c r="AL34" s="220"/>
      <c r="AM34" s="220"/>
      <c r="AN34" s="220"/>
      <c r="AO34" s="220"/>
      <c r="AP34" s="220"/>
      <c r="AQ34" s="220"/>
      <c r="AS34" s="2"/>
      <c r="AT34" s="221"/>
      <c r="AU34" s="221"/>
      <c r="AV34" s="221"/>
      <c r="AW34" s="220"/>
      <c r="AX34" s="220"/>
      <c r="AY34" s="220"/>
      <c r="AZ34" s="220"/>
      <c r="BA34" s="220"/>
      <c r="BB34" s="220"/>
      <c r="BC34" s="220"/>
      <c r="BD34" s="220"/>
      <c r="BE34" s="220"/>
      <c r="BG34" s="2" t="s">
        <v>205</v>
      </c>
      <c r="BH34" s="220"/>
      <c r="BI34" s="220"/>
      <c r="BJ34" s="220"/>
      <c r="BK34" s="220"/>
      <c r="BL34" s="220"/>
      <c r="BM34" s="220"/>
      <c r="BN34" s="220"/>
      <c r="BO34" s="220"/>
      <c r="BP34" s="220"/>
      <c r="BQ34" s="220"/>
      <c r="BR34" s="220"/>
      <c r="BS34" s="220"/>
      <c r="BU34" s="2"/>
      <c r="BV34" s="221"/>
      <c r="BW34" s="221"/>
      <c r="BX34" s="221"/>
      <c r="BY34" s="220"/>
      <c r="BZ34" s="220"/>
      <c r="CA34" s="220"/>
      <c r="CB34" s="220"/>
      <c r="CC34" s="220"/>
      <c r="CD34" s="220"/>
      <c r="CE34" s="220"/>
      <c r="CF34" s="220"/>
      <c r="CG34" s="220"/>
    </row>
    <row r="35" spans="1:85" x14ac:dyDescent="0.25">
      <c r="A35" t="str">
        <f>+C2</f>
        <v>SPOT</v>
      </c>
      <c r="B35" t="s">
        <v>7</v>
      </c>
      <c r="C35" s="2" t="s">
        <v>206</v>
      </c>
      <c r="D35" s="220"/>
      <c r="E35" s="220"/>
      <c r="F35" s="220"/>
      <c r="G35" s="220"/>
      <c r="H35" s="220"/>
      <c r="I35" s="220"/>
      <c r="J35" s="220"/>
      <c r="K35" s="220"/>
      <c r="L35" s="220"/>
      <c r="M35" s="220"/>
      <c r="N35" s="220"/>
      <c r="O35" s="220"/>
      <c r="Q35" s="2"/>
      <c r="R35" s="221"/>
      <c r="S35" s="221"/>
      <c r="T35" s="221"/>
      <c r="U35" s="220"/>
      <c r="V35" s="220"/>
      <c r="W35" s="220"/>
      <c r="X35" s="220"/>
      <c r="Y35" s="220"/>
      <c r="Z35" s="220"/>
      <c r="AA35" s="220"/>
      <c r="AB35" s="220"/>
      <c r="AC35" s="220"/>
      <c r="AE35" s="2" t="s">
        <v>206</v>
      </c>
      <c r="AF35" s="220"/>
      <c r="AG35" s="220"/>
      <c r="AH35" s="220"/>
      <c r="AI35" s="220"/>
      <c r="AJ35" s="220"/>
      <c r="AK35" s="220"/>
      <c r="AL35" s="220"/>
      <c r="AM35" s="220"/>
      <c r="AN35" s="220"/>
      <c r="AO35" s="220"/>
      <c r="AP35" s="220"/>
      <c r="AQ35" s="220"/>
      <c r="AS35" s="2"/>
      <c r="AT35" s="221"/>
      <c r="AU35" s="221"/>
      <c r="AV35" s="221"/>
      <c r="AW35" s="220"/>
      <c r="AX35" s="220"/>
      <c r="AY35" s="220"/>
      <c r="AZ35" s="220"/>
      <c r="BA35" s="220"/>
      <c r="BB35" s="220"/>
      <c r="BC35" s="220"/>
      <c r="BD35" s="220"/>
      <c r="BE35" s="220"/>
      <c r="BG35" s="2" t="s">
        <v>206</v>
      </c>
      <c r="BH35" s="220"/>
      <c r="BI35" s="220"/>
      <c r="BJ35" s="220"/>
      <c r="BK35" s="220"/>
      <c r="BL35" s="220"/>
      <c r="BM35" s="220"/>
      <c r="BN35" s="220"/>
      <c r="BO35" s="220"/>
      <c r="BP35" s="220"/>
      <c r="BQ35" s="220"/>
      <c r="BR35" s="220"/>
      <c r="BS35" s="220"/>
      <c r="BU35" s="2"/>
      <c r="BV35" s="221"/>
      <c r="BW35" s="221"/>
      <c r="BX35" s="221"/>
      <c r="BY35" s="220"/>
      <c r="BZ35" s="220"/>
      <c r="CA35" s="220"/>
      <c r="CB35" s="220"/>
      <c r="CC35" s="220"/>
      <c r="CD35" s="220"/>
      <c r="CE35" s="220"/>
      <c r="CF35" s="220"/>
      <c r="CG35" s="220"/>
    </row>
    <row r="36" spans="1:85" x14ac:dyDescent="0.25">
      <c r="A36" t="str">
        <f>+C2</f>
        <v>SPOT</v>
      </c>
      <c r="B36" t="s">
        <v>7</v>
      </c>
      <c r="C36" s="2" t="s">
        <v>207</v>
      </c>
      <c r="D36" s="220"/>
      <c r="E36" s="220"/>
      <c r="F36" s="220"/>
      <c r="G36" s="220"/>
      <c r="H36" s="220"/>
      <c r="I36" s="220"/>
      <c r="J36" s="220"/>
      <c r="K36" s="220"/>
      <c r="L36" s="220"/>
      <c r="M36" s="220"/>
      <c r="N36" s="220"/>
      <c r="O36" s="220"/>
      <c r="Q36" s="2"/>
      <c r="R36" s="221"/>
      <c r="S36" s="221"/>
      <c r="T36" s="221"/>
      <c r="U36" s="220"/>
      <c r="V36" s="220"/>
      <c r="W36" s="220"/>
      <c r="X36" s="220"/>
      <c r="Y36" s="220"/>
      <c r="Z36" s="220"/>
      <c r="AA36" s="220"/>
      <c r="AB36" s="220"/>
      <c r="AC36" s="220"/>
      <c r="AE36" s="2" t="s">
        <v>207</v>
      </c>
      <c r="AF36" s="220"/>
      <c r="AG36" s="220"/>
      <c r="AH36" s="220"/>
      <c r="AI36" s="220"/>
      <c r="AJ36" s="220"/>
      <c r="AK36" s="220"/>
      <c r="AL36" s="220"/>
      <c r="AM36" s="220"/>
      <c r="AN36" s="220"/>
      <c r="AO36" s="220"/>
      <c r="AP36" s="220"/>
      <c r="AQ36" s="220"/>
      <c r="AS36" s="2"/>
      <c r="AT36" s="221"/>
      <c r="AU36" s="221"/>
      <c r="AV36" s="221"/>
      <c r="AW36" s="220"/>
      <c r="AX36" s="220"/>
      <c r="AY36" s="220"/>
      <c r="AZ36" s="220"/>
      <c r="BA36" s="220"/>
      <c r="BB36" s="220"/>
      <c r="BC36" s="220"/>
      <c r="BD36" s="220"/>
      <c r="BE36" s="220"/>
      <c r="BG36" s="2" t="s">
        <v>207</v>
      </c>
      <c r="BH36" s="220"/>
      <c r="BI36" s="220"/>
      <c r="BJ36" s="220"/>
      <c r="BK36" s="220"/>
      <c r="BL36" s="220"/>
      <c r="BM36" s="220"/>
      <c r="BN36" s="220"/>
      <c r="BO36" s="220"/>
      <c r="BP36" s="220"/>
      <c r="BQ36" s="220"/>
      <c r="BR36" s="220"/>
      <c r="BS36" s="220"/>
      <c r="BU36" s="2"/>
      <c r="BV36" s="221"/>
      <c r="BW36" s="221"/>
      <c r="BX36" s="221"/>
      <c r="BY36" s="220"/>
      <c r="BZ36" s="220"/>
      <c r="CA36" s="220"/>
      <c r="CB36" s="220"/>
      <c r="CC36" s="220"/>
      <c r="CD36" s="220"/>
      <c r="CE36" s="220"/>
      <c r="CF36" s="220"/>
      <c r="CG36" s="220"/>
    </row>
    <row r="37" spans="1:85" x14ac:dyDescent="0.25">
      <c r="A37" t="str">
        <f>+C2</f>
        <v>SPOT</v>
      </c>
      <c r="B37" t="s">
        <v>7</v>
      </c>
      <c r="C37" s="2" t="s">
        <v>208</v>
      </c>
      <c r="D37" s="220"/>
      <c r="E37" s="220"/>
      <c r="F37" s="220"/>
      <c r="G37" s="220"/>
      <c r="H37" s="220"/>
      <c r="I37" s="220"/>
      <c r="J37" s="220"/>
      <c r="K37" s="220"/>
      <c r="L37" s="220"/>
      <c r="M37" s="220"/>
      <c r="N37" s="220"/>
      <c r="O37" s="220"/>
      <c r="Q37" s="2"/>
      <c r="R37" s="221"/>
      <c r="S37" s="221"/>
      <c r="T37" s="221"/>
      <c r="U37" s="220"/>
      <c r="V37" s="220"/>
      <c r="W37" s="220"/>
      <c r="X37" s="220"/>
      <c r="Y37" s="220"/>
      <c r="Z37" s="220"/>
      <c r="AA37" s="220"/>
      <c r="AB37" s="220"/>
      <c r="AC37" s="220"/>
      <c r="AE37" s="2" t="s">
        <v>208</v>
      </c>
      <c r="AF37" s="220"/>
      <c r="AG37" s="220"/>
      <c r="AH37" s="220"/>
      <c r="AI37" s="220"/>
      <c r="AJ37" s="220"/>
      <c r="AK37" s="220"/>
      <c r="AL37" s="220"/>
      <c r="AM37" s="220"/>
      <c r="AN37" s="220"/>
      <c r="AO37" s="220"/>
      <c r="AP37" s="220"/>
      <c r="AQ37" s="220"/>
      <c r="AS37" s="2"/>
      <c r="AT37" s="221"/>
      <c r="AU37" s="221"/>
      <c r="AV37" s="221"/>
      <c r="AW37" s="220"/>
      <c r="AX37" s="220"/>
      <c r="AY37" s="220"/>
      <c r="AZ37" s="220"/>
      <c r="BA37" s="220"/>
      <c r="BB37" s="220"/>
      <c r="BC37" s="220"/>
      <c r="BD37" s="220"/>
      <c r="BE37" s="220"/>
      <c r="BG37" s="2" t="s">
        <v>208</v>
      </c>
      <c r="BH37" s="220"/>
      <c r="BI37" s="220"/>
      <c r="BJ37" s="220"/>
      <c r="BK37" s="220"/>
      <c r="BL37" s="220"/>
      <c r="BM37" s="220"/>
      <c r="BN37" s="220"/>
      <c r="BO37" s="220"/>
      <c r="BP37" s="220"/>
      <c r="BQ37" s="220"/>
      <c r="BR37" s="220"/>
      <c r="BS37" s="220"/>
      <c r="BU37" s="2"/>
      <c r="BV37" s="221"/>
      <c r="BW37" s="221"/>
      <c r="BX37" s="221"/>
      <c r="BY37" s="220"/>
      <c r="BZ37" s="220"/>
      <c r="CA37" s="220"/>
      <c r="CB37" s="220"/>
      <c r="CC37" s="220"/>
      <c r="CD37" s="220"/>
      <c r="CE37" s="220"/>
      <c r="CF37" s="220"/>
      <c r="CG37" s="220"/>
    </row>
    <row r="38" spans="1:85" x14ac:dyDescent="0.25">
      <c r="C38" s="222" t="s">
        <v>187</v>
      </c>
      <c r="D38" s="223">
        <f>+IFERROR((SUMPRODUCT(D23:D31,R23:R31)/R38),0)</f>
        <v>26.002711624393257</v>
      </c>
      <c r="E38" s="223">
        <f t="shared" ref="E38:O38" si="70">+IFERROR((SUMPRODUCT(E23:E31,S23:S31)/S38),0)</f>
        <v>26.242786046274361</v>
      </c>
      <c r="F38" s="223">
        <f t="shared" si="70"/>
        <v>25.838481541625445</v>
      </c>
      <c r="G38" s="223">
        <f t="shared" si="70"/>
        <v>34.402150166363235</v>
      </c>
      <c r="H38" s="223">
        <f t="shared" si="70"/>
        <v>46.851403952533566</v>
      </c>
      <c r="I38" s="223">
        <f t="shared" si="70"/>
        <v>41.322092427211231</v>
      </c>
      <c r="J38" s="223">
        <f t="shared" si="70"/>
        <v>26.929760409485407</v>
      </c>
      <c r="K38" s="223">
        <f t="shared" si="70"/>
        <v>25.393272332904278</v>
      </c>
      <c r="L38" s="223">
        <f t="shared" si="70"/>
        <v>34.47400652444319</v>
      </c>
      <c r="M38" s="223">
        <f t="shared" si="70"/>
        <v>41.695780970912253</v>
      </c>
      <c r="N38" s="223">
        <f t="shared" si="70"/>
        <v>42.411189151183216</v>
      </c>
      <c r="O38" s="223">
        <f t="shared" si="70"/>
        <v>37.294500913096243</v>
      </c>
      <c r="R38" s="224">
        <f t="shared" ref="R38:AC38" si="71">SUM(R23:R37)</f>
        <v>1487.6400876805974</v>
      </c>
      <c r="S38" s="224">
        <f t="shared" si="71"/>
        <v>1461.4204500000001</v>
      </c>
      <c r="T38" s="224">
        <f t="shared" si="71"/>
        <v>1047.7599990000001</v>
      </c>
      <c r="U38" s="224">
        <f t="shared" si="71"/>
        <v>989.19089999999994</v>
      </c>
      <c r="V38" s="224">
        <f t="shared" si="71"/>
        <v>1332.31</v>
      </c>
      <c r="W38" s="224">
        <f t="shared" si="71"/>
        <v>665.78445000000011</v>
      </c>
      <c r="X38" s="224">
        <f t="shared" si="71"/>
        <v>974.17879999999991</v>
      </c>
      <c r="Y38" s="224">
        <f t="shared" si="71"/>
        <v>3620.1493999999998</v>
      </c>
      <c r="Z38" s="224">
        <f t="shared" si="71"/>
        <v>3284.5498284131968</v>
      </c>
      <c r="AA38" s="224">
        <f t="shared" si="71"/>
        <v>2459.1731784856411</v>
      </c>
      <c r="AB38" s="224">
        <f t="shared" si="71"/>
        <v>2916.4642710795451</v>
      </c>
      <c r="AC38" s="224">
        <f t="shared" si="71"/>
        <v>2407.7119999999995</v>
      </c>
      <c r="AE38" s="222" t="s">
        <v>187</v>
      </c>
      <c r="AF38" s="223">
        <f>+IFERROR((SUMPRODUCT(AF23:AF31,AT23:AT31)/AT38),0)</f>
        <v>27.204132464384621</v>
      </c>
      <c r="AG38" s="223">
        <f t="shared" ref="AG38:AQ38" si="72">+IFERROR((SUMPRODUCT(AG23:AG31,AU23:AU31)/AU38),0)</f>
        <v>27.543574577162708</v>
      </c>
      <c r="AH38" s="223">
        <f t="shared" si="72"/>
        <v>28.163832655495767</v>
      </c>
      <c r="AI38" s="223">
        <f t="shared" si="72"/>
        <v>39.082363602069854</v>
      </c>
      <c r="AJ38" s="223">
        <f t="shared" si="72"/>
        <v>52.011679591360689</v>
      </c>
      <c r="AK38" s="223">
        <f t="shared" si="72"/>
        <v>45.933773683627976</v>
      </c>
      <c r="AL38" s="223">
        <f t="shared" si="72"/>
        <v>29.53154642138546</v>
      </c>
      <c r="AM38" s="223">
        <f t="shared" si="72"/>
        <v>26.979018847682447</v>
      </c>
      <c r="AN38" s="223">
        <f t="shared" si="72"/>
        <v>36.619284229609576</v>
      </c>
      <c r="AO38" s="223">
        <f t="shared" si="72"/>
        <v>43.835023906976438</v>
      </c>
      <c r="AP38" s="223">
        <f t="shared" si="72"/>
        <v>44.297997936738533</v>
      </c>
      <c r="AQ38" s="223">
        <f t="shared" si="72"/>
        <v>39.358211337231346</v>
      </c>
      <c r="AT38" s="224">
        <f t="shared" ref="AT38:BE38" si="73">SUM(AT23:AT37)</f>
        <v>1330.4854976805973</v>
      </c>
      <c r="AU38" s="224">
        <f t="shared" si="73"/>
        <v>1275.5704500000002</v>
      </c>
      <c r="AV38" s="224">
        <f t="shared" si="73"/>
        <v>793.49197400000003</v>
      </c>
      <c r="AW38" s="224">
        <f t="shared" si="73"/>
        <v>757.25360999999998</v>
      </c>
      <c r="AX38" s="224">
        <f t="shared" si="73"/>
        <v>1050.3150000000001</v>
      </c>
      <c r="AY38" s="224">
        <f t="shared" si="73"/>
        <v>536.66820000000007</v>
      </c>
      <c r="AZ38" s="224">
        <f t="shared" si="73"/>
        <v>742.55775999999992</v>
      </c>
      <c r="BA38" s="224">
        <f t="shared" si="73"/>
        <v>3018.5567999999998</v>
      </c>
      <c r="BB38" s="224">
        <f t="shared" si="73"/>
        <v>2791.8673541512176</v>
      </c>
      <c r="BC38" s="224">
        <f t="shared" si="73"/>
        <v>2090.297201712795</v>
      </c>
      <c r="BD38" s="224">
        <f t="shared" si="73"/>
        <v>2478.9946304176133</v>
      </c>
      <c r="BE38" s="224">
        <f t="shared" si="73"/>
        <v>2046.5551999999996</v>
      </c>
      <c r="BG38" s="222" t="s">
        <v>187</v>
      </c>
      <c r="BH38" s="223">
        <f>+IFERROR((SUMPRODUCT(BH23:BH31,BV23:BV31)/BV38),0)</f>
        <v>27.204132464384621</v>
      </c>
      <c r="BI38" s="223">
        <f t="shared" ref="BI38" si="74">+IFERROR((SUMPRODUCT(BI23:BI31,BW23:BW31)/BW38),0)</f>
        <v>27.377576627228144</v>
      </c>
      <c r="BJ38" s="223">
        <f t="shared" ref="BJ38" si="75">+IFERROR((SUMPRODUCT(BJ23:BJ31,BX23:BX31)/BX38),0)</f>
        <v>28.123517216809006</v>
      </c>
      <c r="BK38" s="223">
        <f t="shared" ref="BK38" si="76">+IFERROR((SUMPRODUCT(BK23:BK31,BY23:BY31)/BY38),0)</f>
        <v>38.871798883219412</v>
      </c>
      <c r="BL38" s="223">
        <f t="shared" ref="BL38" si="77">+IFERROR((SUMPRODUCT(BL23:BL31,BZ23:BZ31)/BZ38),0)</f>
        <v>51.724877020543708</v>
      </c>
      <c r="BM38" s="223">
        <f t="shared" ref="BM38" si="78">+IFERROR((SUMPRODUCT(BM23:BM31,CA23:CA31)/CA38),0)</f>
        <v>45.613310481688607</v>
      </c>
      <c r="BN38" s="223">
        <f t="shared" ref="BN38" si="79">+IFERROR((SUMPRODUCT(BN23:BN31,CB23:CB31)/CB38),0)</f>
        <v>29.159117787168295</v>
      </c>
      <c r="BO38" s="223">
        <f t="shared" ref="BO38" si="80">+IFERROR((SUMPRODUCT(BO23:BO31,CC23:CC31)/CC38),0)</f>
        <v>26.898096311267718</v>
      </c>
      <c r="BP38" s="223">
        <f t="shared" ref="BP38" si="81">+IFERROR((SUMPRODUCT(BP23:BP31,CD23:CD31)/CD38),0)</f>
        <v>36.436811937127452</v>
      </c>
      <c r="BQ38" s="223">
        <f t="shared" ref="BQ38" si="82">+IFERROR((SUMPRODUCT(BQ23:BQ31,CE23:CE31)/CE38),0)</f>
        <v>43.72044296172745</v>
      </c>
      <c r="BR38" s="223">
        <f t="shared" ref="BR38" si="83">+IFERROR((SUMPRODUCT(BR23:BR31,CF23:CF31)/CF38),0)</f>
        <v>44.212889371640117</v>
      </c>
      <c r="BS38" s="223">
        <f t="shared" ref="BS38" si="84">+IFERROR((SUMPRODUCT(BS23:BS31,CG23:CG31)/CG38),0)</f>
        <v>39.184882318172846</v>
      </c>
      <c r="BV38" s="224">
        <f t="shared" ref="BV38:CG38" si="85">SUM(BV23:BV37)</f>
        <v>1330.4854976805973</v>
      </c>
      <c r="BW38" s="224">
        <f t="shared" si="85"/>
        <v>1314.9454500000002</v>
      </c>
      <c r="BX38" s="224">
        <f t="shared" si="85"/>
        <v>809.96722399999999</v>
      </c>
      <c r="BY38" s="224">
        <f t="shared" si="85"/>
        <v>774.03923999999995</v>
      </c>
      <c r="BZ38" s="224">
        <f t="shared" si="85"/>
        <v>1069.7925</v>
      </c>
      <c r="CA38" s="224">
        <f t="shared" si="85"/>
        <v>553.74570000000006</v>
      </c>
      <c r="CB38" s="224">
        <f t="shared" si="85"/>
        <v>776.36775999999986</v>
      </c>
      <c r="CC38" s="224">
        <f t="shared" si="85"/>
        <v>3086.1767999999997</v>
      </c>
      <c r="CD38" s="224">
        <f t="shared" si="85"/>
        <v>2841.1356015774154</v>
      </c>
      <c r="CE38" s="224">
        <f t="shared" si="85"/>
        <v>2127.1847993900797</v>
      </c>
      <c r="CF38" s="224">
        <f t="shared" si="85"/>
        <v>2522.7415944838062</v>
      </c>
      <c r="CG38" s="224">
        <f t="shared" si="85"/>
        <v>2082.6708799999997</v>
      </c>
    </row>
    <row r="39" spans="1:85" x14ac:dyDescent="0.25">
      <c r="C39" s="270" t="s">
        <v>126</v>
      </c>
      <c r="AE39" s="270" t="s">
        <v>126</v>
      </c>
      <c r="AT39"/>
      <c r="AU39"/>
      <c r="AV39"/>
      <c r="AW39"/>
      <c r="AX39"/>
      <c r="AY39"/>
      <c r="AZ39"/>
      <c r="BA39"/>
      <c r="BB39"/>
      <c r="BC39"/>
      <c r="BD39"/>
      <c r="BE39"/>
      <c r="BG39" s="270" t="s">
        <v>126</v>
      </c>
      <c r="BV39"/>
      <c r="BW39"/>
      <c r="BX39"/>
      <c r="BY39"/>
      <c r="BZ39"/>
      <c r="CA39"/>
      <c r="CB39"/>
      <c r="CC39"/>
      <c r="CD39"/>
      <c r="CE39"/>
      <c r="CF39"/>
      <c r="CG39"/>
    </row>
    <row r="40" spans="1:85" x14ac:dyDescent="0.25">
      <c r="C40" s="229" t="s">
        <v>99</v>
      </c>
      <c r="D40" s="219" t="s">
        <v>43</v>
      </c>
      <c r="E40" s="219" t="s">
        <v>44</v>
      </c>
      <c r="F40" s="219" t="s">
        <v>45</v>
      </c>
      <c r="G40" s="219" t="s">
        <v>46</v>
      </c>
      <c r="H40" s="219" t="s">
        <v>47</v>
      </c>
      <c r="I40" s="219" t="s">
        <v>48</v>
      </c>
      <c r="J40" s="219" t="s">
        <v>49</v>
      </c>
      <c r="K40" s="219" t="s">
        <v>50</v>
      </c>
      <c r="L40" s="219" t="s">
        <v>177</v>
      </c>
      <c r="M40" s="219" t="s">
        <v>52</v>
      </c>
      <c r="N40" s="219" t="s">
        <v>53</v>
      </c>
      <c r="O40" s="219" t="s">
        <v>54</v>
      </c>
      <c r="R40" s="219" t="s">
        <v>43</v>
      </c>
      <c r="S40" s="219" t="s">
        <v>44</v>
      </c>
      <c r="T40" s="219" t="s">
        <v>45</v>
      </c>
      <c r="U40" s="219" t="s">
        <v>46</v>
      </c>
      <c r="V40" s="219" t="s">
        <v>47</v>
      </c>
      <c r="W40" s="219" t="s">
        <v>48</v>
      </c>
      <c r="X40" s="219" t="s">
        <v>49</v>
      </c>
      <c r="Y40" s="219" t="s">
        <v>50</v>
      </c>
      <c r="Z40" s="219" t="s">
        <v>177</v>
      </c>
      <c r="AA40" s="219" t="s">
        <v>52</v>
      </c>
      <c r="AB40" s="219" t="s">
        <v>53</v>
      </c>
      <c r="AC40" s="219" t="s">
        <v>54</v>
      </c>
      <c r="AE40" s="229" t="s">
        <v>99</v>
      </c>
      <c r="AF40" s="219" t="s">
        <v>43</v>
      </c>
      <c r="AG40" s="219" t="s">
        <v>44</v>
      </c>
      <c r="AH40" s="219" t="s">
        <v>45</v>
      </c>
      <c r="AI40" s="219" t="s">
        <v>46</v>
      </c>
      <c r="AJ40" s="219" t="s">
        <v>47</v>
      </c>
      <c r="AK40" s="219" t="s">
        <v>48</v>
      </c>
      <c r="AL40" s="219" t="s">
        <v>49</v>
      </c>
      <c r="AM40" s="219" t="s">
        <v>50</v>
      </c>
      <c r="AN40" s="219" t="s">
        <v>177</v>
      </c>
      <c r="AO40" s="219" t="s">
        <v>52</v>
      </c>
      <c r="AP40" s="219" t="s">
        <v>53</v>
      </c>
      <c r="AQ40" s="219" t="s">
        <v>54</v>
      </c>
      <c r="AT40" s="219" t="s">
        <v>43</v>
      </c>
      <c r="AU40" s="219" t="s">
        <v>44</v>
      </c>
      <c r="AV40" s="219" t="s">
        <v>45</v>
      </c>
      <c r="AW40" s="219" t="s">
        <v>46</v>
      </c>
      <c r="AX40" s="219" t="s">
        <v>47</v>
      </c>
      <c r="AY40" s="219" t="s">
        <v>48</v>
      </c>
      <c r="AZ40" s="219" t="s">
        <v>49</v>
      </c>
      <c r="BA40" s="219" t="s">
        <v>50</v>
      </c>
      <c r="BB40" s="219" t="s">
        <v>177</v>
      </c>
      <c r="BC40" s="219" t="s">
        <v>52</v>
      </c>
      <c r="BD40" s="219" t="s">
        <v>53</v>
      </c>
      <c r="BE40" s="219" t="s">
        <v>54</v>
      </c>
      <c r="BG40" s="229" t="s">
        <v>99</v>
      </c>
      <c r="BH40" s="219" t="s">
        <v>43</v>
      </c>
      <c r="BI40" s="219" t="s">
        <v>44</v>
      </c>
      <c r="BJ40" s="219" t="s">
        <v>45</v>
      </c>
      <c r="BK40" s="219" t="s">
        <v>46</v>
      </c>
      <c r="BL40" s="219" t="s">
        <v>47</v>
      </c>
      <c r="BM40" s="219" t="s">
        <v>48</v>
      </c>
      <c r="BN40" s="219" t="s">
        <v>49</v>
      </c>
      <c r="BO40" s="219" t="s">
        <v>50</v>
      </c>
      <c r="BP40" s="219" t="s">
        <v>177</v>
      </c>
      <c r="BQ40" s="219" t="s">
        <v>52</v>
      </c>
      <c r="BR40" s="219" t="s">
        <v>53</v>
      </c>
      <c r="BS40" s="219" t="s">
        <v>54</v>
      </c>
      <c r="BV40" s="219" t="s">
        <v>43</v>
      </c>
      <c r="BW40" s="219" t="s">
        <v>44</v>
      </c>
      <c r="BX40" s="219" t="s">
        <v>45</v>
      </c>
      <c r="BY40" s="219" t="s">
        <v>46</v>
      </c>
      <c r="BZ40" s="219" t="s">
        <v>47</v>
      </c>
      <c r="CA40" s="219" t="s">
        <v>48</v>
      </c>
      <c r="CB40" s="219" t="s">
        <v>49</v>
      </c>
      <c r="CC40" s="219" t="s">
        <v>50</v>
      </c>
      <c r="CD40" s="219" t="s">
        <v>177</v>
      </c>
      <c r="CE40" s="219" t="s">
        <v>52</v>
      </c>
      <c r="CF40" s="219" t="s">
        <v>53</v>
      </c>
      <c r="CG40" s="219" t="s">
        <v>54</v>
      </c>
    </row>
    <row r="41" spans="1:85" x14ac:dyDescent="0.25">
      <c r="A41" t="str">
        <f>+C2</f>
        <v>SPOT</v>
      </c>
      <c r="B41" t="s">
        <v>99</v>
      </c>
      <c r="C41" s="2" t="s">
        <v>178</v>
      </c>
      <c r="D41" s="220">
        <f>+IFERROR((D5*R5+D23*R23)/(R23+R5),0)</f>
        <v>17.999999999999996</v>
      </c>
      <c r="E41" s="220">
        <f t="shared" ref="E41:O41" si="86">+IFERROR((E5*S5+E23*S23)/(S23+S5),0)</f>
        <v>18.000000000000004</v>
      </c>
      <c r="F41" s="220">
        <f t="shared" si="86"/>
        <v>18.600000000000001</v>
      </c>
      <c r="G41" s="220">
        <f t="shared" si="86"/>
        <v>28.989999999999995</v>
      </c>
      <c r="H41" s="220">
        <f t="shared" si="86"/>
        <v>36.209800000000001</v>
      </c>
      <c r="I41" s="220">
        <f t="shared" si="86"/>
        <v>31.522199999999998</v>
      </c>
      <c r="J41" s="220">
        <f>+IFERROR((J5*X5+J23*X23)/(X23+X5),0)</f>
        <v>21.800000000000004</v>
      </c>
      <c r="K41" s="220">
        <f t="shared" si="86"/>
        <v>15.859999999999998</v>
      </c>
      <c r="L41" s="220">
        <f t="shared" si="86"/>
        <v>25.478740336094482</v>
      </c>
      <c r="M41" s="220">
        <f t="shared" si="86"/>
        <v>26.061952090433095</v>
      </c>
      <c r="N41" s="220">
        <f t="shared" si="86"/>
        <v>26.929939325308126</v>
      </c>
      <c r="O41" s="220">
        <f t="shared" si="86"/>
        <v>23.959872643158732</v>
      </c>
      <c r="Q41" s="2" t="s">
        <v>178</v>
      </c>
      <c r="R41" s="221">
        <f t="shared" ref="R41:AC49" si="87">+R23+R5</f>
        <v>740.46800000000007</v>
      </c>
      <c r="S41" s="221">
        <f t="shared" si="87"/>
        <v>699.3</v>
      </c>
      <c r="T41" s="221">
        <f t="shared" si="87"/>
        <v>502.44520000000006</v>
      </c>
      <c r="U41" s="221">
        <f t="shared" si="87"/>
        <v>361.83600000000001</v>
      </c>
      <c r="V41" s="221">
        <f t="shared" si="87"/>
        <v>456</v>
      </c>
      <c r="W41" s="221">
        <f t="shared" si="87"/>
        <v>235.12500000000006</v>
      </c>
      <c r="X41" s="221">
        <f t="shared" si="87"/>
        <v>506.91999999999996</v>
      </c>
      <c r="Y41" s="221">
        <f t="shared" si="87"/>
        <v>1380.92</v>
      </c>
      <c r="Z41" s="221">
        <f t="shared" si="87"/>
        <v>1273.600953874505</v>
      </c>
      <c r="AA41" s="221">
        <f t="shared" si="87"/>
        <v>1168.1072597806797</v>
      </c>
      <c r="AB41" s="221">
        <f t="shared" si="87"/>
        <v>1385.3205287627841</v>
      </c>
      <c r="AC41" s="221">
        <f t="shared" si="87"/>
        <v>1143.6632</v>
      </c>
      <c r="AE41" s="2" t="s">
        <v>178</v>
      </c>
      <c r="AF41" s="220">
        <f>+D41</f>
        <v>17.999999999999996</v>
      </c>
      <c r="AG41" s="220">
        <f t="shared" ref="AG41:AQ45" si="88">+E41</f>
        <v>18.000000000000004</v>
      </c>
      <c r="AH41" s="220">
        <f t="shared" si="88"/>
        <v>18.600000000000001</v>
      </c>
      <c r="AI41" s="220">
        <f t="shared" si="88"/>
        <v>28.989999999999995</v>
      </c>
      <c r="AJ41" s="220">
        <f t="shared" si="88"/>
        <v>36.209800000000001</v>
      </c>
      <c r="AK41" s="220">
        <f t="shared" si="88"/>
        <v>31.522199999999998</v>
      </c>
      <c r="AL41" s="220">
        <f t="shared" si="88"/>
        <v>21.800000000000004</v>
      </c>
      <c r="AM41" s="220">
        <f t="shared" si="88"/>
        <v>15.859999999999998</v>
      </c>
      <c r="AN41" s="220">
        <f t="shared" si="88"/>
        <v>25.478740336094482</v>
      </c>
      <c r="AO41" s="220">
        <f t="shared" si="88"/>
        <v>26.061952090433095</v>
      </c>
      <c r="AP41" s="220">
        <f t="shared" si="88"/>
        <v>26.929939325308126</v>
      </c>
      <c r="AQ41" s="220">
        <f t="shared" si="88"/>
        <v>23.959872643158732</v>
      </c>
      <c r="AS41" s="2" t="s">
        <v>178</v>
      </c>
      <c r="AT41" s="220">
        <f t="shared" ref="AT41:BE45" si="89">+R41</f>
        <v>740.46800000000007</v>
      </c>
      <c r="AU41" s="220">
        <f t="shared" si="89"/>
        <v>699.3</v>
      </c>
      <c r="AV41" s="220">
        <f t="shared" si="89"/>
        <v>502.44520000000006</v>
      </c>
      <c r="AW41" s="220">
        <f t="shared" si="89"/>
        <v>361.83600000000001</v>
      </c>
      <c r="AX41" s="220">
        <f t="shared" si="89"/>
        <v>456</v>
      </c>
      <c r="AY41" s="220">
        <f t="shared" si="89"/>
        <v>235.12500000000006</v>
      </c>
      <c r="AZ41" s="220">
        <f t="shared" si="89"/>
        <v>506.91999999999996</v>
      </c>
      <c r="BA41" s="220">
        <f t="shared" si="89"/>
        <v>1380.92</v>
      </c>
      <c r="BB41" s="220">
        <f t="shared" si="89"/>
        <v>1273.600953874505</v>
      </c>
      <c r="BC41" s="220">
        <f t="shared" si="89"/>
        <v>1168.1072597806797</v>
      </c>
      <c r="BD41" s="220">
        <f t="shared" si="89"/>
        <v>1385.3205287627841</v>
      </c>
      <c r="BE41" s="220">
        <f t="shared" si="89"/>
        <v>1143.6632</v>
      </c>
      <c r="BG41" s="2" t="s">
        <v>178</v>
      </c>
      <c r="BH41" s="220">
        <f t="shared" ref="BH41" si="90">+D41</f>
        <v>17.999999999999996</v>
      </c>
      <c r="BI41" s="220">
        <f t="shared" ref="BI41:BI46" si="91">+E41</f>
        <v>18.000000000000004</v>
      </c>
      <c r="BJ41" s="220">
        <f t="shared" ref="BJ41:BJ46" si="92">+F41</f>
        <v>18.600000000000001</v>
      </c>
      <c r="BK41" s="220">
        <f t="shared" ref="BK41:BK46" si="93">+G41</f>
        <v>28.989999999999995</v>
      </c>
      <c r="BL41" s="220">
        <f t="shared" ref="BL41:BL46" si="94">+H41</f>
        <v>36.209800000000001</v>
      </c>
      <c r="BM41" s="220">
        <f t="shared" ref="BM41:BM46" si="95">+I41</f>
        <v>31.522199999999998</v>
      </c>
      <c r="BN41" s="220">
        <f t="shared" ref="BN41:BN46" si="96">+J41</f>
        <v>21.800000000000004</v>
      </c>
      <c r="BO41" s="220">
        <f t="shared" ref="BO41:BO46" si="97">+K41</f>
        <v>15.859999999999998</v>
      </c>
      <c r="BP41" s="220">
        <f t="shared" ref="BP41:BP46" si="98">+L41</f>
        <v>25.478740336094482</v>
      </c>
      <c r="BQ41" s="220">
        <f t="shared" ref="BQ41:BQ46" si="99">+M41</f>
        <v>26.061952090433095</v>
      </c>
      <c r="BR41" s="220">
        <f t="shared" ref="BR41:BR46" si="100">+N41</f>
        <v>26.929939325308126</v>
      </c>
      <c r="BS41" s="220">
        <f t="shared" ref="BS41:BS46" si="101">+O41</f>
        <v>23.959872643158732</v>
      </c>
      <c r="BU41" s="2" t="s">
        <v>178</v>
      </c>
      <c r="BV41" s="220">
        <f t="shared" ref="BV41" si="102">+R41</f>
        <v>740.46800000000007</v>
      </c>
      <c r="BW41" s="220">
        <f t="shared" ref="BW41:BW46" si="103">+S41</f>
        <v>699.3</v>
      </c>
      <c r="BX41" s="220">
        <f t="shared" ref="BX41:BX46" si="104">+T41</f>
        <v>502.44520000000006</v>
      </c>
      <c r="BY41" s="220">
        <f t="shared" ref="BY41:BY46" si="105">+U41</f>
        <v>361.83600000000001</v>
      </c>
      <c r="BZ41" s="220">
        <f t="shared" ref="BZ41:BZ46" si="106">+V41</f>
        <v>456</v>
      </c>
      <c r="CA41" s="220">
        <f t="shared" ref="CA41:CA46" si="107">+W41</f>
        <v>235.12500000000006</v>
      </c>
      <c r="CB41" s="220">
        <f t="shared" ref="CB41:CB46" si="108">+X41</f>
        <v>506.91999999999996</v>
      </c>
      <c r="CC41" s="220">
        <f t="shared" ref="CC41:CC46" si="109">+Y41</f>
        <v>1380.92</v>
      </c>
      <c r="CD41" s="220">
        <f t="shared" ref="CD41:CD46" si="110">+Z41</f>
        <v>1273.600953874505</v>
      </c>
      <c r="CE41" s="220">
        <f t="shared" ref="CE41:CE46" si="111">+AA41</f>
        <v>1168.1072597806797</v>
      </c>
      <c r="CF41" s="220">
        <f t="shared" ref="CF41:CF46" si="112">+AB41</f>
        <v>1385.3205287627841</v>
      </c>
      <c r="CG41" s="220">
        <f t="shared" ref="CG41:CG46" si="113">+AC41</f>
        <v>1143.6632</v>
      </c>
    </row>
    <row r="42" spans="1:85" x14ac:dyDescent="0.25">
      <c r="A42" t="str">
        <f>+C2</f>
        <v>SPOT</v>
      </c>
      <c r="B42" t="s">
        <v>99</v>
      </c>
      <c r="C42" s="2" t="s">
        <v>179</v>
      </c>
      <c r="D42" s="220">
        <f t="shared" ref="D42:O49" si="114">+IFERROR((D6*R6+D24*R24)/(R24+R6),0)</f>
        <v>18.3</v>
      </c>
      <c r="E42" s="220">
        <f t="shared" si="114"/>
        <v>18.309999999999999</v>
      </c>
      <c r="F42" s="220">
        <f t="shared" si="114"/>
        <v>20.22</v>
      </c>
      <c r="G42" s="220">
        <f t="shared" si="114"/>
        <v>24.510000000000005</v>
      </c>
      <c r="H42" s="220">
        <f t="shared" si="114"/>
        <v>36.024500000000003</v>
      </c>
      <c r="I42" s="220">
        <f t="shared" si="114"/>
        <v>28.675999999999995</v>
      </c>
      <c r="J42" s="220">
        <f t="shared" si="114"/>
        <v>18.100000000000001</v>
      </c>
      <c r="K42" s="220">
        <f t="shared" si="114"/>
        <v>18.099999999999998</v>
      </c>
      <c r="L42" s="220">
        <f t="shared" si="114"/>
        <v>22.69039358335954</v>
      </c>
      <c r="M42" s="220">
        <f t="shared" si="114"/>
        <v>26.625842895523501</v>
      </c>
      <c r="N42" s="220">
        <f t="shared" si="114"/>
        <v>24.973675291574235</v>
      </c>
      <c r="O42" s="220">
        <f t="shared" si="114"/>
        <v>23.358213994575497</v>
      </c>
      <c r="Q42" s="2" t="s">
        <v>179</v>
      </c>
      <c r="R42" s="221">
        <f t="shared" si="87"/>
        <v>649.76067000000012</v>
      </c>
      <c r="S42" s="221">
        <f t="shared" si="87"/>
        <v>629.37</v>
      </c>
      <c r="T42" s="221">
        <f t="shared" si="87"/>
        <v>318.64631250000002</v>
      </c>
      <c r="U42" s="221">
        <f t="shared" si="87"/>
        <v>264.2355</v>
      </c>
      <c r="V42" s="221">
        <f t="shared" si="87"/>
        <v>444</v>
      </c>
      <c r="W42" s="221">
        <f t="shared" si="87"/>
        <v>228.93750000000006</v>
      </c>
      <c r="X42" s="221">
        <f t="shared" si="87"/>
        <v>506.91999999999996</v>
      </c>
      <c r="Y42" s="221">
        <f t="shared" si="87"/>
        <v>1363.44</v>
      </c>
      <c r="Z42" s="221">
        <f t="shared" si="87"/>
        <v>1273.600953874505</v>
      </c>
      <c r="AA42" s="221">
        <f t="shared" si="87"/>
        <v>1168.1072597806797</v>
      </c>
      <c r="AB42" s="221">
        <f t="shared" si="87"/>
        <v>1385.3205287627841</v>
      </c>
      <c r="AC42" s="221">
        <f t="shared" si="87"/>
        <v>1143.6632</v>
      </c>
      <c r="AE42" s="2" t="s">
        <v>179</v>
      </c>
      <c r="AF42" s="220">
        <f t="shared" ref="AF42:AF45" si="115">+D42</f>
        <v>18.3</v>
      </c>
      <c r="AG42" s="220">
        <f t="shared" si="88"/>
        <v>18.309999999999999</v>
      </c>
      <c r="AH42" s="220">
        <f t="shared" si="88"/>
        <v>20.22</v>
      </c>
      <c r="AI42" s="220">
        <f t="shared" si="88"/>
        <v>24.510000000000005</v>
      </c>
      <c r="AJ42" s="220">
        <f t="shared" si="88"/>
        <v>36.024500000000003</v>
      </c>
      <c r="AK42" s="220">
        <f t="shared" si="88"/>
        <v>28.675999999999995</v>
      </c>
      <c r="AL42" s="220">
        <f t="shared" si="88"/>
        <v>18.100000000000001</v>
      </c>
      <c r="AM42" s="220">
        <f t="shared" si="88"/>
        <v>18.099999999999998</v>
      </c>
      <c r="AN42" s="220">
        <f t="shared" si="88"/>
        <v>22.69039358335954</v>
      </c>
      <c r="AO42" s="220">
        <f t="shared" si="88"/>
        <v>26.625842895523501</v>
      </c>
      <c r="AP42" s="220">
        <f t="shared" si="88"/>
        <v>24.973675291574235</v>
      </c>
      <c r="AQ42" s="220">
        <f t="shared" si="88"/>
        <v>23.358213994575497</v>
      </c>
      <c r="AS42" s="2" t="s">
        <v>179</v>
      </c>
      <c r="AT42" s="220">
        <f t="shared" si="89"/>
        <v>649.76067000000012</v>
      </c>
      <c r="AU42" s="220">
        <f t="shared" si="89"/>
        <v>629.37</v>
      </c>
      <c r="AV42" s="220">
        <f t="shared" si="89"/>
        <v>318.64631250000002</v>
      </c>
      <c r="AW42" s="220">
        <f t="shared" si="89"/>
        <v>264.2355</v>
      </c>
      <c r="AX42" s="220">
        <f t="shared" si="89"/>
        <v>444</v>
      </c>
      <c r="AY42" s="220">
        <f t="shared" si="89"/>
        <v>228.93750000000006</v>
      </c>
      <c r="AZ42" s="220">
        <f t="shared" si="89"/>
        <v>506.91999999999996</v>
      </c>
      <c r="BA42" s="220">
        <f t="shared" si="89"/>
        <v>1363.44</v>
      </c>
      <c r="BB42" s="220">
        <f t="shared" si="89"/>
        <v>1273.600953874505</v>
      </c>
      <c r="BC42" s="220">
        <f t="shared" si="89"/>
        <v>1168.1072597806797</v>
      </c>
      <c r="BD42" s="220">
        <f t="shared" si="89"/>
        <v>1385.3205287627841</v>
      </c>
      <c r="BE42" s="220">
        <f t="shared" si="89"/>
        <v>1143.6632</v>
      </c>
      <c r="BG42" s="2" t="s">
        <v>179</v>
      </c>
      <c r="BH42" s="220">
        <f t="shared" ref="BH42:BH46" si="116">+D42</f>
        <v>18.3</v>
      </c>
      <c r="BI42" s="220">
        <f t="shared" si="91"/>
        <v>18.309999999999999</v>
      </c>
      <c r="BJ42" s="220">
        <f t="shared" si="92"/>
        <v>20.22</v>
      </c>
      <c r="BK42" s="220">
        <f t="shared" si="93"/>
        <v>24.510000000000005</v>
      </c>
      <c r="BL42" s="220">
        <f t="shared" si="94"/>
        <v>36.024500000000003</v>
      </c>
      <c r="BM42" s="220">
        <f t="shared" si="95"/>
        <v>28.675999999999995</v>
      </c>
      <c r="BN42" s="220">
        <f t="shared" si="96"/>
        <v>18.100000000000001</v>
      </c>
      <c r="BO42" s="220">
        <f t="shared" si="97"/>
        <v>18.099999999999998</v>
      </c>
      <c r="BP42" s="220">
        <f t="shared" si="98"/>
        <v>22.69039358335954</v>
      </c>
      <c r="BQ42" s="220">
        <f t="shared" si="99"/>
        <v>26.625842895523501</v>
      </c>
      <c r="BR42" s="220">
        <f t="shared" si="100"/>
        <v>24.973675291574235</v>
      </c>
      <c r="BS42" s="220">
        <f t="shared" si="101"/>
        <v>23.358213994575497</v>
      </c>
      <c r="BU42" s="2" t="s">
        <v>179</v>
      </c>
      <c r="BV42" s="220">
        <f t="shared" ref="BV42:BV46" si="117">+R42</f>
        <v>649.76067000000012</v>
      </c>
      <c r="BW42" s="220">
        <f t="shared" si="103"/>
        <v>629.37</v>
      </c>
      <c r="BX42" s="220">
        <f t="shared" si="104"/>
        <v>318.64631250000002</v>
      </c>
      <c r="BY42" s="220">
        <f t="shared" si="105"/>
        <v>264.2355</v>
      </c>
      <c r="BZ42" s="220">
        <f t="shared" si="106"/>
        <v>444</v>
      </c>
      <c r="CA42" s="220">
        <f t="shared" si="107"/>
        <v>228.93750000000006</v>
      </c>
      <c r="CB42" s="220">
        <f t="shared" si="108"/>
        <v>506.91999999999996</v>
      </c>
      <c r="CC42" s="220">
        <f t="shared" si="109"/>
        <v>1363.44</v>
      </c>
      <c r="CD42" s="220">
        <f t="shared" si="110"/>
        <v>1273.600953874505</v>
      </c>
      <c r="CE42" s="220">
        <f t="shared" si="111"/>
        <v>1168.1072597806797</v>
      </c>
      <c r="CF42" s="220">
        <f t="shared" si="112"/>
        <v>1385.3205287627841</v>
      </c>
      <c r="CG42" s="220">
        <f t="shared" si="113"/>
        <v>1143.6632</v>
      </c>
    </row>
    <row r="43" spans="1:85" x14ac:dyDescent="0.25">
      <c r="A43" t="str">
        <f>+C2</f>
        <v>SPOT</v>
      </c>
      <c r="B43" t="s">
        <v>99</v>
      </c>
      <c r="C43" s="2" t="s">
        <v>180</v>
      </c>
      <c r="D43" s="220">
        <f t="shared" si="114"/>
        <v>16.399999999999995</v>
      </c>
      <c r="E43" s="220">
        <f t="shared" si="114"/>
        <v>16.399999999999999</v>
      </c>
      <c r="F43" s="220">
        <f t="shared" si="114"/>
        <v>17.75</v>
      </c>
      <c r="G43" s="220">
        <f t="shared" si="114"/>
        <v>25.250000000000004</v>
      </c>
      <c r="H43" s="220">
        <f t="shared" si="114"/>
        <v>30.694400000000005</v>
      </c>
      <c r="I43" s="220">
        <f t="shared" si="114"/>
        <v>25.658599999999993</v>
      </c>
      <c r="J43" s="220">
        <f t="shared" si="114"/>
        <v>19.950000000000003</v>
      </c>
      <c r="K43" s="220">
        <f t="shared" si="114"/>
        <v>20.59</v>
      </c>
      <c r="L43" s="220">
        <f t="shared" si="114"/>
        <v>23.047381501121599</v>
      </c>
      <c r="M43" s="220">
        <f t="shared" si="114"/>
        <v>26.678421895305</v>
      </c>
      <c r="N43" s="220">
        <f t="shared" si="114"/>
        <v>26.059655255926575</v>
      </c>
      <c r="O43" s="220">
        <f t="shared" si="114"/>
        <v>24.119528755180848</v>
      </c>
      <c r="Q43" s="2" t="s">
        <v>180</v>
      </c>
      <c r="R43" s="221">
        <f t="shared" si="87"/>
        <v>373.76583750000009</v>
      </c>
      <c r="S43" s="221">
        <f t="shared" si="87"/>
        <v>396.66375000000005</v>
      </c>
      <c r="T43" s="221">
        <f t="shared" si="87"/>
        <v>241.13774999999998</v>
      </c>
      <c r="U43" s="221">
        <f t="shared" si="87"/>
        <v>248.39999999999998</v>
      </c>
      <c r="V43" s="221">
        <f t="shared" si="87"/>
        <v>400</v>
      </c>
      <c r="W43" s="221">
        <f t="shared" si="87"/>
        <v>180</v>
      </c>
      <c r="X43" s="221">
        <f t="shared" si="87"/>
        <v>96.048000000000002</v>
      </c>
      <c r="Y43" s="221">
        <f t="shared" si="87"/>
        <v>654.12</v>
      </c>
      <c r="Z43" s="221">
        <f t="shared" si="87"/>
        <v>603.28466236160762</v>
      </c>
      <c r="AA43" s="221">
        <f t="shared" si="87"/>
        <v>553.3139651592694</v>
      </c>
      <c r="AB43" s="221">
        <f t="shared" si="87"/>
        <v>656.20446099289779</v>
      </c>
      <c r="AC43" s="221">
        <f t="shared" si="87"/>
        <v>541.73519999999996</v>
      </c>
      <c r="AE43" s="2" t="s">
        <v>180</v>
      </c>
      <c r="AF43" s="220">
        <f t="shared" si="115"/>
        <v>16.399999999999995</v>
      </c>
      <c r="AG43" s="220">
        <f t="shared" si="88"/>
        <v>16.399999999999999</v>
      </c>
      <c r="AH43" s="220">
        <f t="shared" si="88"/>
        <v>17.75</v>
      </c>
      <c r="AI43" s="220">
        <f t="shared" si="88"/>
        <v>25.250000000000004</v>
      </c>
      <c r="AJ43" s="220">
        <f t="shared" si="88"/>
        <v>30.694400000000005</v>
      </c>
      <c r="AK43" s="220">
        <f t="shared" si="88"/>
        <v>25.658599999999993</v>
      </c>
      <c r="AL43" s="220">
        <f t="shared" si="88"/>
        <v>19.950000000000003</v>
      </c>
      <c r="AM43" s="220">
        <f t="shared" si="88"/>
        <v>20.59</v>
      </c>
      <c r="AN43" s="220">
        <f t="shared" si="88"/>
        <v>23.047381501121599</v>
      </c>
      <c r="AO43" s="220">
        <f t="shared" si="88"/>
        <v>26.678421895305</v>
      </c>
      <c r="AP43" s="220">
        <f t="shared" si="88"/>
        <v>26.059655255926575</v>
      </c>
      <c r="AQ43" s="220">
        <f t="shared" si="88"/>
        <v>24.119528755180848</v>
      </c>
      <c r="AS43" s="2" t="s">
        <v>180</v>
      </c>
      <c r="AT43" s="220">
        <f t="shared" si="89"/>
        <v>373.76583750000009</v>
      </c>
      <c r="AU43" s="220">
        <f t="shared" si="89"/>
        <v>396.66375000000005</v>
      </c>
      <c r="AV43" s="220">
        <f t="shared" si="89"/>
        <v>241.13774999999998</v>
      </c>
      <c r="AW43" s="220">
        <f t="shared" si="89"/>
        <v>248.39999999999998</v>
      </c>
      <c r="AX43" s="220">
        <f t="shared" si="89"/>
        <v>400</v>
      </c>
      <c r="AY43" s="220">
        <f t="shared" si="89"/>
        <v>180</v>
      </c>
      <c r="AZ43" s="220">
        <f t="shared" si="89"/>
        <v>96.048000000000002</v>
      </c>
      <c r="BA43" s="220">
        <f t="shared" si="89"/>
        <v>654.12</v>
      </c>
      <c r="BB43" s="220">
        <f t="shared" si="89"/>
        <v>603.28466236160762</v>
      </c>
      <c r="BC43" s="220">
        <f t="shared" si="89"/>
        <v>553.3139651592694</v>
      </c>
      <c r="BD43" s="220">
        <f t="shared" si="89"/>
        <v>656.20446099289779</v>
      </c>
      <c r="BE43" s="220">
        <f t="shared" si="89"/>
        <v>541.73519999999996</v>
      </c>
      <c r="BG43" s="2" t="s">
        <v>180</v>
      </c>
      <c r="BH43" s="220">
        <f t="shared" si="116"/>
        <v>16.399999999999995</v>
      </c>
      <c r="BI43" s="220">
        <f t="shared" si="91"/>
        <v>16.399999999999999</v>
      </c>
      <c r="BJ43" s="220">
        <f t="shared" si="92"/>
        <v>17.75</v>
      </c>
      <c r="BK43" s="220">
        <f t="shared" si="93"/>
        <v>25.250000000000004</v>
      </c>
      <c r="BL43" s="220">
        <f t="shared" si="94"/>
        <v>30.694400000000005</v>
      </c>
      <c r="BM43" s="220">
        <f t="shared" si="95"/>
        <v>25.658599999999993</v>
      </c>
      <c r="BN43" s="220">
        <f t="shared" si="96"/>
        <v>19.950000000000003</v>
      </c>
      <c r="BO43" s="220">
        <f t="shared" si="97"/>
        <v>20.59</v>
      </c>
      <c r="BP43" s="220">
        <f t="shared" si="98"/>
        <v>23.047381501121599</v>
      </c>
      <c r="BQ43" s="220">
        <f t="shared" si="99"/>
        <v>26.678421895305</v>
      </c>
      <c r="BR43" s="220">
        <f t="shared" si="100"/>
        <v>26.059655255926575</v>
      </c>
      <c r="BS43" s="220">
        <f t="shared" si="101"/>
        <v>24.119528755180848</v>
      </c>
      <c r="BU43" s="2" t="s">
        <v>180</v>
      </c>
      <c r="BV43" s="220">
        <f t="shared" si="117"/>
        <v>373.76583750000009</v>
      </c>
      <c r="BW43" s="220">
        <f t="shared" si="103"/>
        <v>396.66375000000005</v>
      </c>
      <c r="BX43" s="220">
        <f t="shared" si="104"/>
        <v>241.13774999999998</v>
      </c>
      <c r="BY43" s="220">
        <f t="shared" si="105"/>
        <v>248.39999999999998</v>
      </c>
      <c r="BZ43" s="220">
        <f t="shared" si="106"/>
        <v>400</v>
      </c>
      <c r="CA43" s="220">
        <f t="shared" si="107"/>
        <v>180</v>
      </c>
      <c r="CB43" s="220">
        <f t="shared" si="108"/>
        <v>96.048000000000002</v>
      </c>
      <c r="CC43" s="220">
        <f t="shared" si="109"/>
        <v>654.12</v>
      </c>
      <c r="CD43" s="220">
        <f t="shared" si="110"/>
        <v>603.28466236160762</v>
      </c>
      <c r="CE43" s="220">
        <f t="shared" si="111"/>
        <v>553.3139651592694</v>
      </c>
      <c r="CF43" s="220">
        <f t="shared" si="112"/>
        <v>656.20446099289779</v>
      </c>
      <c r="CG43" s="220">
        <f t="shared" si="113"/>
        <v>541.73519999999996</v>
      </c>
    </row>
    <row r="44" spans="1:85" x14ac:dyDescent="0.25">
      <c r="A44" t="str">
        <f>+C2</f>
        <v>SPOT</v>
      </c>
      <c r="B44" t="s">
        <v>99</v>
      </c>
      <c r="C44" s="2" t="s">
        <v>181</v>
      </c>
      <c r="D44" s="220">
        <f t="shared" si="114"/>
        <v>19.642500000000002</v>
      </c>
      <c r="E44" s="220">
        <f t="shared" si="114"/>
        <v>19.863</v>
      </c>
      <c r="F44" s="220">
        <f t="shared" si="114"/>
        <v>19.862999999999996</v>
      </c>
      <c r="G44" s="220">
        <f t="shared" si="114"/>
        <v>31.2</v>
      </c>
      <c r="H44" s="220">
        <f t="shared" si="114"/>
        <v>35.784700000000008</v>
      </c>
      <c r="I44" s="220">
        <f t="shared" si="114"/>
        <v>31.457999999999998</v>
      </c>
      <c r="J44" s="220">
        <f t="shared" si="114"/>
        <v>21.950000000000003</v>
      </c>
      <c r="K44" s="220">
        <f t="shared" si="114"/>
        <v>21.950000000000003</v>
      </c>
      <c r="L44" s="220">
        <f t="shared" si="114"/>
        <v>27.212160983463779</v>
      </c>
      <c r="M44" s="220">
        <f t="shared" si="114"/>
        <v>26.451382487504681</v>
      </c>
      <c r="N44" s="220">
        <f t="shared" si="114"/>
        <v>27.048697075700364</v>
      </c>
      <c r="O44" s="220">
        <f t="shared" si="114"/>
        <v>24.347739665208877</v>
      </c>
      <c r="Q44" s="2" t="s">
        <v>181</v>
      </c>
      <c r="R44" s="221">
        <f t="shared" si="87"/>
        <v>649.76067000000012</v>
      </c>
      <c r="S44" s="221">
        <f t="shared" si="87"/>
        <v>629.37</v>
      </c>
      <c r="T44" s="221">
        <f t="shared" si="87"/>
        <v>191.18778750000001</v>
      </c>
      <c r="U44" s="221">
        <f t="shared" si="87"/>
        <v>264.2355</v>
      </c>
      <c r="V44" s="221">
        <f t="shared" si="87"/>
        <v>425.5</v>
      </c>
      <c r="W44" s="221">
        <f t="shared" si="87"/>
        <v>308.85750000000007</v>
      </c>
      <c r="X44" s="221">
        <f t="shared" si="87"/>
        <v>202.768</v>
      </c>
      <c r="Y44" s="221">
        <f t="shared" si="87"/>
        <v>1380.92</v>
      </c>
      <c r="Z44" s="221">
        <f t="shared" si="87"/>
        <v>1273.600953874505</v>
      </c>
      <c r="AA44" s="221">
        <f t="shared" si="87"/>
        <v>1168.1072597806797</v>
      </c>
      <c r="AB44" s="221">
        <f t="shared" si="87"/>
        <v>1385.3205287627841</v>
      </c>
      <c r="AC44" s="221">
        <f t="shared" si="87"/>
        <v>1143.6632</v>
      </c>
      <c r="AE44" s="2" t="s">
        <v>181</v>
      </c>
      <c r="AF44" s="220">
        <f t="shared" si="115"/>
        <v>19.642500000000002</v>
      </c>
      <c r="AG44" s="220">
        <f t="shared" si="88"/>
        <v>19.863</v>
      </c>
      <c r="AH44" s="220">
        <f t="shared" si="88"/>
        <v>19.862999999999996</v>
      </c>
      <c r="AI44" s="220">
        <f t="shared" si="88"/>
        <v>31.2</v>
      </c>
      <c r="AJ44" s="220">
        <f t="shared" si="88"/>
        <v>35.784700000000008</v>
      </c>
      <c r="AK44" s="220">
        <f t="shared" si="88"/>
        <v>31.457999999999998</v>
      </c>
      <c r="AL44" s="220">
        <f t="shared" si="88"/>
        <v>21.950000000000003</v>
      </c>
      <c r="AM44" s="220">
        <f t="shared" si="88"/>
        <v>21.950000000000003</v>
      </c>
      <c r="AN44" s="220">
        <f t="shared" si="88"/>
        <v>27.212160983463779</v>
      </c>
      <c r="AO44" s="220">
        <f t="shared" si="88"/>
        <v>26.451382487504681</v>
      </c>
      <c r="AP44" s="220">
        <f t="shared" si="88"/>
        <v>27.048697075700364</v>
      </c>
      <c r="AQ44" s="220">
        <f t="shared" si="88"/>
        <v>24.347739665208877</v>
      </c>
      <c r="AS44" s="2" t="s">
        <v>181</v>
      </c>
      <c r="AT44" s="220">
        <f t="shared" si="89"/>
        <v>649.76067000000012</v>
      </c>
      <c r="AU44" s="220">
        <f t="shared" si="89"/>
        <v>629.37</v>
      </c>
      <c r="AV44" s="220">
        <f t="shared" si="89"/>
        <v>191.18778750000001</v>
      </c>
      <c r="AW44" s="220">
        <f t="shared" si="89"/>
        <v>264.2355</v>
      </c>
      <c r="AX44" s="220">
        <f t="shared" si="89"/>
        <v>425.5</v>
      </c>
      <c r="AY44" s="220">
        <f t="shared" si="89"/>
        <v>308.85750000000007</v>
      </c>
      <c r="AZ44" s="220">
        <f t="shared" si="89"/>
        <v>202.768</v>
      </c>
      <c r="BA44" s="220">
        <f t="shared" si="89"/>
        <v>1380.92</v>
      </c>
      <c r="BB44" s="220">
        <f t="shared" si="89"/>
        <v>1273.600953874505</v>
      </c>
      <c r="BC44" s="220">
        <f t="shared" si="89"/>
        <v>1168.1072597806797</v>
      </c>
      <c r="BD44" s="220">
        <f t="shared" si="89"/>
        <v>1385.3205287627841</v>
      </c>
      <c r="BE44" s="220">
        <f t="shared" si="89"/>
        <v>1143.6632</v>
      </c>
      <c r="BG44" s="2" t="s">
        <v>181</v>
      </c>
      <c r="BH44" s="220">
        <f t="shared" si="116"/>
        <v>19.642500000000002</v>
      </c>
      <c r="BI44" s="220">
        <f t="shared" si="91"/>
        <v>19.863</v>
      </c>
      <c r="BJ44" s="220">
        <f t="shared" si="92"/>
        <v>19.862999999999996</v>
      </c>
      <c r="BK44" s="220">
        <f t="shared" si="93"/>
        <v>31.2</v>
      </c>
      <c r="BL44" s="220">
        <f t="shared" si="94"/>
        <v>35.784700000000008</v>
      </c>
      <c r="BM44" s="220">
        <f t="shared" si="95"/>
        <v>31.457999999999998</v>
      </c>
      <c r="BN44" s="220">
        <f t="shared" si="96"/>
        <v>21.950000000000003</v>
      </c>
      <c r="BO44" s="220">
        <f t="shared" si="97"/>
        <v>21.950000000000003</v>
      </c>
      <c r="BP44" s="220">
        <f t="shared" si="98"/>
        <v>27.212160983463779</v>
      </c>
      <c r="BQ44" s="220">
        <f t="shared" si="99"/>
        <v>26.451382487504681</v>
      </c>
      <c r="BR44" s="220">
        <f t="shared" si="100"/>
        <v>27.048697075700364</v>
      </c>
      <c r="BS44" s="220">
        <f t="shared" si="101"/>
        <v>24.347739665208877</v>
      </c>
      <c r="BU44" s="2" t="s">
        <v>181</v>
      </c>
      <c r="BV44" s="220">
        <f t="shared" si="117"/>
        <v>649.76067000000012</v>
      </c>
      <c r="BW44" s="220">
        <f t="shared" si="103"/>
        <v>629.37</v>
      </c>
      <c r="BX44" s="220">
        <f t="shared" si="104"/>
        <v>191.18778750000001</v>
      </c>
      <c r="BY44" s="220">
        <f t="shared" si="105"/>
        <v>264.2355</v>
      </c>
      <c r="BZ44" s="220">
        <f t="shared" si="106"/>
        <v>425.5</v>
      </c>
      <c r="CA44" s="220">
        <f t="shared" si="107"/>
        <v>308.85750000000007</v>
      </c>
      <c r="CB44" s="220">
        <f t="shared" si="108"/>
        <v>202.768</v>
      </c>
      <c r="CC44" s="220">
        <f t="shared" si="109"/>
        <v>1380.92</v>
      </c>
      <c r="CD44" s="220">
        <f t="shared" si="110"/>
        <v>1273.600953874505</v>
      </c>
      <c r="CE44" s="220">
        <f t="shared" si="111"/>
        <v>1168.1072597806797</v>
      </c>
      <c r="CF44" s="220">
        <f t="shared" si="112"/>
        <v>1385.3205287627841</v>
      </c>
      <c r="CG44" s="220">
        <f t="shared" si="113"/>
        <v>1143.6632</v>
      </c>
    </row>
    <row r="45" spans="1:85" x14ac:dyDescent="0.25">
      <c r="A45" t="str">
        <f>+C2</f>
        <v>SPOT</v>
      </c>
      <c r="B45" t="s">
        <v>99</v>
      </c>
      <c r="C45" s="2" t="s">
        <v>182</v>
      </c>
      <c r="D45" s="220">
        <f t="shared" si="114"/>
        <v>12</v>
      </c>
      <c r="E45" s="220">
        <f t="shared" si="114"/>
        <v>12</v>
      </c>
      <c r="F45" s="220">
        <f t="shared" si="114"/>
        <v>15.100000000000001</v>
      </c>
      <c r="G45" s="220">
        <f t="shared" si="114"/>
        <v>18.63</v>
      </c>
      <c r="H45" s="220">
        <f t="shared" si="114"/>
        <v>26.252650000000003</v>
      </c>
      <c r="I45" s="220">
        <f t="shared" si="114"/>
        <v>19.110200000000003</v>
      </c>
      <c r="J45" s="220">
        <f t="shared" si="114"/>
        <v>13.450000000000003</v>
      </c>
      <c r="K45" s="220">
        <f t="shared" si="114"/>
        <v>14.860000000000001</v>
      </c>
      <c r="L45" s="220">
        <f t="shared" si="114"/>
        <v>19.914201599325363</v>
      </c>
      <c r="M45" s="220">
        <f t="shared" si="114"/>
        <v>20.528651949069268</v>
      </c>
      <c r="N45" s="220">
        <f t="shared" si="114"/>
        <v>21.713020971657198</v>
      </c>
      <c r="O45" s="220">
        <f t="shared" si="114"/>
        <v>17.93902966821252</v>
      </c>
      <c r="Q45" s="2" t="s">
        <v>182</v>
      </c>
      <c r="R45" s="221">
        <f t="shared" si="87"/>
        <v>580.54092313772082</v>
      </c>
      <c r="S45" s="221">
        <f t="shared" si="87"/>
        <v>544.32000000000016</v>
      </c>
      <c r="T45" s="221">
        <f t="shared" si="87"/>
        <v>549.97379999999998</v>
      </c>
      <c r="U45" s="221">
        <f t="shared" si="87"/>
        <v>346.10400000000004</v>
      </c>
      <c r="V45" s="221">
        <f t="shared" si="87"/>
        <v>418</v>
      </c>
      <c r="W45" s="221">
        <f t="shared" si="87"/>
        <v>213.75</v>
      </c>
      <c r="X45" s="221">
        <f t="shared" si="87"/>
        <v>202.768</v>
      </c>
      <c r="Y45" s="221">
        <f t="shared" si="87"/>
        <v>1380.92</v>
      </c>
      <c r="Z45" s="221">
        <f t="shared" si="87"/>
        <v>1273.600953874505</v>
      </c>
      <c r="AA45" s="221">
        <f t="shared" si="87"/>
        <v>1168.1072597806797</v>
      </c>
      <c r="AB45" s="221">
        <f t="shared" si="87"/>
        <v>1385.3205287627841</v>
      </c>
      <c r="AC45" s="221">
        <f t="shared" si="87"/>
        <v>1143.6632</v>
      </c>
      <c r="AE45" s="2" t="s">
        <v>182</v>
      </c>
      <c r="AF45" s="220">
        <f t="shared" si="115"/>
        <v>12</v>
      </c>
      <c r="AG45" s="220">
        <f t="shared" si="88"/>
        <v>12</v>
      </c>
      <c r="AH45" s="220">
        <f t="shared" si="88"/>
        <v>15.100000000000001</v>
      </c>
      <c r="AI45" s="220">
        <f t="shared" si="88"/>
        <v>18.63</v>
      </c>
      <c r="AJ45" s="220">
        <f t="shared" si="88"/>
        <v>26.252650000000003</v>
      </c>
      <c r="AK45" s="220">
        <f t="shared" si="88"/>
        <v>19.110200000000003</v>
      </c>
      <c r="AL45" s="220">
        <f t="shared" si="88"/>
        <v>13.450000000000003</v>
      </c>
      <c r="AM45" s="220">
        <f t="shared" si="88"/>
        <v>14.860000000000001</v>
      </c>
      <c r="AN45" s="220">
        <f t="shared" si="88"/>
        <v>19.914201599325363</v>
      </c>
      <c r="AO45" s="220">
        <f t="shared" si="88"/>
        <v>20.528651949069268</v>
      </c>
      <c r="AP45" s="220">
        <f t="shared" si="88"/>
        <v>21.713020971657198</v>
      </c>
      <c r="AQ45" s="220">
        <f t="shared" si="88"/>
        <v>17.93902966821252</v>
      </c>
      <c r="AS45" s="2" t="s">
        <v>182</v>
      </c>
      <c r="AT45" s="220">
        <f t="shared" si="89"/>
        <v>580.54092313772082</v>
      </c>
      <c r="AU45" s="220">
        <f t="shared" si="89"/>
        <v>544.32000000000016</v>
      </c>
      <c r="AV45" s="220">
        <f t="shared" si="89"/>
        <v>549.97379999999998</v>
      </c>
      <c r="AW45" s="220">
        <f t="shared" si="89"/>
        <v>346.10400000000004</v>
      </c>
      <c r="AX45" s="220">
        <f t="shared" si="89"/>
        <v>418</v>
      </c>
      <c r="AY45" s="220">
        <f t="shared" si="89"/>
        <v>213.75</v>
      </c>
      <c r="AZ45" s="220">
        <f t="shared" si="89"/>
        <v>202.768</v>
      </c>
      <c r="BA45" s="220">
        <f t="shared" si="89"/>
        <v>1380.92</v>
      </c>
      <c r="BB45" s="220">
        <f t="shared" si="89"/>
        <v>1273.600953874505</v>
      </c>
      <c r="BC45" s="220">
        <f t="shared" si="89"/>
        <v>1168.1072597806797</v>
      </c>
      <c r="BD45" s="220">
        <f t="shared" si="89"/>
        <v>1385.3205287627841</v>
      </c>
      <c r="BE45" s="220">
        <f t="shared" si="89"/>
        <v>1143.6632</v>
      </c>
      <c r="BG45" s="2" t="s">
        <v>182</v>
      </c>
      <c r="BH45" s="220">
        <f t="shared" si="116"/>
        <v>12</v>
      </c>
      <c r="BI45" s="220">
        <f t="shared" si="91"/>
        <v>12</v>
      </c>
      <c r="BJ45" s="220">
        <f t="shared" si="92"/>
        <v>15.100000000000001</v>
      </c>
      <c r="BK45" s="220">
        <f t="shared" si="93"/>
        <v>18.63</v>
      </c>
      <c r="BL45" s="220">
        <f t="shared" si="94"/>
        <v>26.252650000000003</v>
      </c>
      <c r="BM45" s="220">
        <f t="shared" si="95"/>
        <v>19.110200000000003</v>
      </c>
      <c r="BN45" s="220">
        <f t="shared" si="96"/>
        <v>13.450000000000003</v>
      </c>
      <c r="BO45" s="220">
        <f t="shared" si="97"/>
        <v>14.860000000000001</v>
      </c>
      <c r="BP45" s="220">
        <f t="shared" si="98"/>
        <v>19.914201599325363</v>
      </c>
      <c r="BQ45" s="220">
        <f t="shared" si="99"/>
        <v>20.528651949069268</v>
      </c>
      <c r="BR45" s="220">
        <f t="shared" si="100"/>
        <v>21.713020971657198</v>
      </c>
      <c r="BS45" s="220">
        <f t="shared" si="101"/>
        <v>17.93902966821252</v>
      </c>
      <c r="BU45" s="2" t="s">
        <v>182</v>
      </c>
      <c r="BV45" s="220">
        <f t="shared" si="117"/>
        <v>580.54092313772082</v>
      </c>
      <c r="BW45" s="220">
        <f t="shared" si="103"/>
        <v>544.32000000000016</v>
      </c>
      <c r="BX45" s="220">
        <f t="shared" si="104"/>
        <v>549.97379999999998</v>
      </c>
      <c r="BY45" s="220">
        <f t="shared" si="105"/>
        <v>346.10400000000004</v>
      </c>
      <c r="BZ45" s="220">
        <f t="shared" si="106"/>
        <v>418</v>
      </c>
      <c r="CA45" s="220">
        <f t="shared" si="107"/>
        <v>213.75</v>
      </c>
      <c r="CB45" s="220">
        <f t="shared" si="108"/>
        <v>202.768</v>
      </c>
      <c r="CC45" s="220">
        <f t="shared" si="109"/>
        <v>1380.92</v>
      </c>
      <c r="CD45" s="220">
        <f t="shared" si="110"/>
        <v>1273.600953874505</v>
      </c>
      <c r="CE45" s="220">
        <f t="shared" si="111"/>
        <v>1168.1072597806797</v>
      </c>
      <c r="CF45" s="220">
        <f t="shared" si="112"/>
        <v>1385.3205287627841</v>
      </c>
      <c r="CG45" s="220">
        <f t="shared" si="113"/>
        <v>1143.6632</v>
      </c>
    </row>
    <row r="46" spans="1:85" x14ac:dyDescent="0.25">
      <c r="A46" t="str">
        <f>+C2</f>
        <v>SPOT</v>
      </c>
      <c r="B46" t="s">
        <v>99</v>
      </c>
      <c r="C46" s="2" t="s">
        <v>183</v>
      </c>
      <c r="D46" s="220">
        <f t="shared" si="114"/>
        <v>0</v>
      </c>
      <c r="E46" s="220">
        <f t="shared" si="114"/>
        <v>22</v>
      </c>
      <c r="F46" s="220">
        <f t="shared" si="114"/>
        <v>16.619999999999994</v>
      </c>
      <c r="G46" s="220">
        <f t="shared" si="114"/>
        <v>20.22</v>
      </c>
      <c r="H46" s="220">
        <f t="shared" si="114"/>
        <v>24.274300000000004</v>
      </c>
      <c r="I46" s="220">
        <f t="shared" si="114"/>
        <v>21.999199999999998</v>
      </c>
      <c r="J46" s="220">
        <f t="shared" si="114"/>
        <v>14.360000000000001</v>
      </c>
      <c r="K46" s="220">
        <f t="shared" si="114"/>
        <v>15.489999999999998</v>
      </c>
      <c r="L46" s="220">
        <f t="shared" si="114"/>
        <v>17.902704146761021</v>
      </c>
      <c r="M46" s="220">
        <f t="shared" si="114"/>
        <v>22.84416167581087</v>
      </c>
      <c r="N46" s="220">
        <f t="shared" si="114"/>
        <v>23.864057420923729</v>
      </c>
      <c r="O46" s="220">
        <f t="shared" si="114"/>
        <v>17.932345291895327</v>
      </c>
      <c r="Q46" s="2" t="s">
        <v>183</v>
      </c>
      <c r="R46" s="221">
        <f t="shared" si="87"/>
        <v>0</v>
      </c>
      <c r="S46" s="221">
        <f t="shared" si="87"/>
        <v>39.375</v>
      </c>
      <c r="T46" s="221">
        <f t="shared" si="87"/>
        <v>37.443750000000001</v>
      </c>
      <c r="U46" s="221">
        <f t="shared" si="87"/>
        <v>32.913000000000004</v>
      </c>
      <c r="V46" s="221">
        <f t="shared" si="87"/>
        <v>39.75</v>
      </c>
      <c r="W46" s="221">
        <f t="shared" si="87"/>
        <v>37.125</v>
      </c>
      <c r="X46" s="221">
        <f t="shared" si="87"/>
        <v>69</v>
      </c>
      <c r="Y46" s="221">
        <f t="shared" si="87"/>
        <v>138</v>
      </c>
      <c r="Z46" s="221">
        <f t="shared" si="87"/>
        <v>100.5474437269346</v>
      </c>
      <c r="AA46" s="221">
        <f t="shared" si="87"/>
        <v>92.218994193211557</v>
      </c>
      <c r="AB46" s="221">
        <f t="shared" si="87"/>
        <v>109.36741016548297</v>
      </c>
      <c r="AC46" s="221">
        <f t="shared" si="87"/>
        <v>90.289199999999994</v>
      </c>
      <c r="AE46" s="2" t="s">
        <v>183</v>
      </c>
      <c r="AF46" s="220"/>
      <c r="AG46" s="220"/>
      <c r="AH46" s="220"/>
      <c r="AI46" s="220"/>
      <c r="AJ46" s="220"/>
      <c r="AK46" s="220"/>
      <c r="AL46" s="220"/>
      <c r="AM46" s="220"/>
      <c r="AN46" s="220"/>
      <c r="AO46" s="220"/>
      <c r="AP46" s="220"/>
      <c r="AQ46" s="220"/>
      <c r="AS46" s="2" t="s">
        <v>183</v>
      </c>
      <c r="AT46" s="221"/>
      <c r="AU46" s="221"/>
      <c r="AV46" s="221"/>
      <c r="AW46" s="221"/>
      <c r="AX46" s="221"/>
      <c r="AY46" s="221"/>
      <c r="AZ46" s="221"/>
      <c r="BA46" s="221"/>
      <c r="BB46" s="221"/>
      <c r="BC46" s="221"/>
      <c r="BD46" s="221"/>
      <c r="BE46" s="221"/>
      <c r="BG46" s="2" t="s">
        <v>183</v>
      </c>
      <c r="BH46" s="220">
        <f t="shared" si="116"/>
        <v>0</v>
      </c>
      <c r="BI46" s="220">
        <f t="shared" si="91"/>
        <v>22</v>
      </c>
      <c r="BJ46" s="220">
        <f t="shared" si="92"/>
        <v>16.619999999999994</v>
      </c>
      <c r="BK46" s="220">
        <f t="shared" si="93"/>
        <v>20.22</v>
      </c>
      <c r="BL46" s="220">
        <f t="shared" si="94"/>
        <v>24.274300000000004</v>
      </c>
      <c r="BM46" s="220">
        <f t="shared" si="95"/>
        <v>21.999199999999998</v>
      </c>
      <c r="BN46" s="220">
        <f t="shared" si="96"/>
        <v>14.360000000000001</v>
      </c>
      <c r="BO46" s="220">
        <f t="shared" si="97"/>
        <v>15.489999999999998</v>
      </c>
      <c r="BP46" s="220">
        <f t="shared" si="98"/>
        <v>17.902704146761021</v>
      </c>
      <c r="BQ46" s="220">
        <f t="shared" si="99"/>
        <v>22.84416167581087</v>
      </c>
      <c r="BR46" s="220">
        <f t="shared" si="100"/>
        <v>23.864057420923729</v>
      </c>
      <c r="BS46" s="220">
        <f t="shared" si="101"/>
        <v>17.932345291895327</v>
      </c>
      <c r="BU46" s="2" t="s">
        <v>183</v>
      </c>
      <c r="BV46" s="220">
        <f t="shared" si="117"/>
        <v>0</v>
      </c>
      <c r="BW46" s="220">
        <f t="shared" si="103"/>
        <v>39.375</v>
      </c>
      <c r="BX46" s="220">
        <f t="shared" si="104"/>
        <v>37.443750000000001</v>
      </c>
      <c r="BY46" s="220">
        <f t="shared" si="105"/>
        <v>32.913000000000004</v>
      </c>
      <c r="BZ46" s="220">
        <f t="shared" si="106"/>
        <v>39.75</v>
      </c>
      <c r="CA46" s="220">
        <f t="shared" si="107"/>
        <v>37.125</v>
      </c>
      <c r="CB46" s="220">
        <f t="shared" si="108"/>
        <v>69</v>
      </c>
      <c r="CC46" s="220">
        <f t="shared" si="109"/>
        <v>138</v>
      </c>
      <c r="CD46" s="220">
        <f t="shared" si="110"/>
        <v>100.5474437269346</v>
      </c>
      <c r="CE46" s="220">
        <f t="shared" si="111"/>
        <v>92.218994193211557</v>
      </c>
      <c r="CF46" s="220">
        <f t="shared" si="112"/>
        <v>109.36741016548297</v>
      </c>
      <c r="CG46" s="220">
        <f t="shared" si="113"/>
        <v>90.289199999999994</v>
      </c>
    </row>
    <row r="47" spans="1:85" x14ac:dyDescent="0.25">
      <c r="A47" t="str">
        <f>+C2</f>
        <v>SPOT</v>
      </c>
      <c r="B47" t="s">
        <v>99</v>
      </c>
      <c r="C47" s="2" t="s">
        <v>184</v>
      </c>
      <c r="D47" s="220">
        <f t="shared" si="114"/>
        <v>12.169999999999998</v>
      </c>
      <c r="E47" s="220">
        <f t="shared" si="114"/>
        <v>10.96</v>
      </c>
      <c r="F47" s="220">
        <f t="shared" si="114"/>
        <v>12.784999999999998</v>
      </c>
      <c r="G47" s="220">
        <f t="shared" si="114"/>
        <v>13.560000000000002</v>
      </c>
      <c r="H47" s="220">
        <f t="shared" si="114"/>
        <v>19.674500000000002</v>
      </c>
      <c r="I47" s="220">
        <f t="shared" si="114"/>
        <v>13.9528</v>
      </c>
      <c r="J47" s="220">
        <f t="shared" si="114"/>
        <v>10.459999999999999</v>
      </c>
      <c r="K47" s="220">
        <f t="shared" si="114"/>
        <v>11.13</v>
      </c>
      <c r="L47" s="220">
        <f t="shared" si="114"/>
        <v>16.699273881516156</v>
      </c>
      <c r="M47" s="220">
        <f t="shared" si="114"/>
        <v>24.6386243448869</v>
      </c>
      <c r="N47" s="220">
        <f t="shared" si="114"/>
        <v>21.875448496321344</v>
      </c>
      <c r="O47" s="220">
        <f t="shared" si="114"/>
        <v>18.320035915585002</v>
      </c>
      <c r="Q47" s="2" t="s">
        <v>184</v>
      </c>
      <c r="R47" s="221">
        <f t="shared" si="87"/>
        <v>133.96625</v>
      </c>
      <c r="S47" s="221">
        <f t="shared" si="87"/>
        <v>221.8125</v>
      </c>
      <c r="T47" s="221">
        <f t="shared" si="87"/>
        <v>210.93312500000002</v>
      </c>
      <c r="U47" s="221">
        <f t="shared" si="87"/>
        <v>120.68100000000003</v>
      </c>
      <c r="V47" s="221">
        <f t="shared" si="87"/>
        <v>145.75</v>
      </c>
      <c r="W47" s="221">
        <f t="shared" si="87"/>
        <v>68.0625</v>
      </c>
      <c r="X47" s="221">
        <f t="shared" si="87"/>
        <v>58.695999999999998</v>
      </c>
      <c r="Y47" s="221">
        <f t="shared" si="87"/>
        <v>399.74</v>
      </c>
      <c r="Z47" s="221">
        <f t="shared" si="87"/>
        <v>368.67396033209354</v>
      </c>
      <c r="AA47" s="221">
        <f t="shared" si="87"/>
        <v>338.13631204177568</v>
      </c>
      <c r="AB47" s="221">
        <f t="shared" si="87"/>
        <v>401.0138372734375</v>
      </c>
      <c r="AC47" s="221">
        <f t="shared" si="87"/>
        <v>331.06039999999996</v>
      </c>
      <c r="AE47" s="2" t="s">
        <v>184</v>
      </c>
      <c r="AF47" s="220"/>
      <c r="AG47" s="220"/>
      <c r="AH47" s="220"/>
      <c r="AI47" s="220"/>
      <c r="AJ47" s="220"/>
      <c r="AK47" s="220"/>
      <c r="AL47" s="220"/>
      <c r="AM47" s="220"/>
      <c r="AN47" s="220"/>
      <c r="AO47" s="220"/>
      <c r="AP47" s="220"/>
      <c r="AQ47" s="220"/>
      <c r="AS47" s="2" t="s">
        <v>184</v>
      </c>
      <c r="AT47" s="221"/>
      <c r="AU47" s="221"/>
      <c r="AV47" s="221"/>
      <c r="AW47" s="221"/>
      <c r="AX47" s="221"/>
      <c r="AY47" s="221"/>
      <c r="AZ47" s="221"/>
      <c r="BA47" s="221"/>
      <c r="BB47" s="221"/>
      <c r="BC47" s="221"/>
      <c r="BD47" s="221"/>
      <c r="BE47" s="221"/>
      <c r="BG47" s="2" t="s">
        <v>184</v>
      </c>
      <c r="BH47" s="220"/>
      <c r="BI47" s="220"/>
      <c r="BJ47" s="220"/>
      <c r="BK47" s="220"/>
      <c r="BL47" s="220"/>
      <c r="BM47" s="220"/>
      <c r="BN47" s="220"/>
      <c r="BO47" s="220"/>
      <c r="BP47" s="220"/>
      <c r="BQ47" s="220"/>
      <c r="BR47" s="220"/>
      <c r="BS47" s="220"/>
      <c r="BU47" s="2" t="s">
        <v>184</v>
      </c>
      <c r="BV47" s="221"/>
      <c r="BW47" s="221"/>
      <c r="BX47" s="221"/>
      <c r="BY47" s="221"/>
      <c r="BZ47" s="221"/>
      <c r="CA47" s="221"/>
      <c r="CB47" s="221"/>
      <c r="CC47" s="221"/>
      <c r="CD47" s="221"/>
      <c r="CE47" s="221"/>
      <c r="CF47" s="221"/>
      <c r="CG47" s="221"/>
    </row>
    <row r="48" spans="1:85" x14ac:dyDescent="0.25">
      <c r="A48" t="str">
        <f>+C2</f>
        <v>SPOT</v>
      </c>
      <c r="B48" t="s">
        <v>99</v>
      </c>
      <c r="C48" s="2" t="s">
        <v>185</v>
      </c>
      <c r="D48" s="220">
        <f t="shared" si="114"/>
        <v>9.1499999999999986</v>
      </c>
      <c r="E48" s="220">
        <f t="shared" si="114"/>
        <v>9.6</v>
      </c>
      <c r="F48" s="220">
        <f t="shared" si="114"/>
        <v>12.360000000000003</v>
      </c>
      <c r="G48" s="220">
        <f t="shared" si="114"/>
        <v>13.017999999999999</v>
      </c>
      <c r="H48" s="220">
        <f t="shared" si="114"/>
        <v>18.611750000000004</v>
      </c>
      <c r="I48" s="220">
        <f t="shared" si="114"/>
        <v>13.426360000000001</v>
      </c>
      <c r="J48" s="220">
        <f t="shared" si="114"/>
        <v>14.06</v>
      </c>
      <c r="K48" s="220">
        <f t="shared" si="114"/>
        <v>12.520000000000001</v>
      </c>
      <c r="L48" s="220">
        <f t="shared" si="114"/>
        <v>15.711003345497824</v>
      </c>
      <c r="M48" s="220">
        <f t="shared" si="114"/>
        <v>15.229441117207253</v>
      </c>
      <c r="N48" s="220">
        <f t="shared" si="114"/>
        <v>15.996498512163557</v>
      </c>
      <c r="O48" s="220">
        <f t="shared" si="114"/>
        <v>13.349634828410968</v>
      </c>
      <c r="Q48" s="2" t="s">
        <v>185</v>
      </c>
      <c r="R48" s="221">
        <f t="shared" si="87"/>
        <v>245.52359999999996</v>
      </c>
      <c r="S48" s="221">
        <f t="shared" si="87"/>
        <v>131.25</v>
      </c>
      <c r="T48" s="221">
        <f t="shared" si="87"/>
        <v>249.625</v>
      </c>
      <c r="U48" s="221">
        <f t="shared" si="87"/>
        <v>248.4</v>
      </c>
      <c r="V48" s="221">
        <f t="shared" si="87"/>
        <v>300</v>
      </c>
      <c r="W48" s="221">
        <f t="shared" si="87"/>
        <v>135</v>
      </c>
      <c r="X48" s="221">
        <f t="shared" si="87"/>
        <v>276</v>
      </c>
      <c r="Y48" s="221">
        <f t="shared" si="87"/>
        <v>552</v>
      </c>
      <c r="Z48" s="221">
        <f t="shared" si="87"/>
        <v>402.18977490773841</v>
      </c>
      <c r="AA48" s="221">
        <f t="shared" si="87"/>
        <v>368.87597677284623</v>
      </c>
      <c r="AB48" s="221">
        <f t="shared" si="87"/>
        <v>437.46964066193186</v>
      </c>
      <c r="AC48" s="221">
        <f t="shared" si="87"/>
        <v>361.15679999999998</v>
      </c>
      <c r="AE48" s="2" t="s">
        <v>185</v>
      </c>
      <c r="AF48" s="220"/>
      <c r="AG48" s="220"/>
      <c r="AH48" s="220"/>
      <c r="AI48" s="220"/>
      <c r="AJ48" s="220"/>
      <c r="AK48" s="220"/>
      <c r="AL48" s="220"/>
      <c r="AM48" s="220"/>
      <c r="AN48" s="220"/>
      <c r="AO48" s="220"/>
      <c r="AP48" s="220"/>
      <c r="AQ48" s="220"/>
      <c r="AS48" s="2" t="s">
        <v>185</v>
      </c>
      <c r="AT48" s="221"/>
      <c r="AU48" s="221"/>
      <c r="AV48" s="221"/>
      <c r="AW48" s="221"/>
      <c r="AX48" s="221"/>
      <c r="AY48" s="221"/>
      <c r="AZ48" s="221"/>
      <c r="BA48" s="221"/>
      <c r="BB48" s="221"/>
      <c r="BC48" s="221"/>
      <c r="BD48" s="221"/>
      <c r="BE48" s="221"/>
      <c r="BG48" s="2" t="s">
        <v>185</v>
      </c>
      <c r="BH48" s="220"/>
      <c r="BI48" s="220"/>
      <c r="BJ48" s="220"/>
      <c r="BK48" s="220"/>
      <c r="BL48" s="220"/>
      <c r="BM48" s="220"/>
      <c r="BN48" s="220"/>
      <c r="BO48" s="220"/>
      <c r="BP48" s="220"/>
      <c r="BQ48" s="220"/>
      <c r="BR48" s="220"/>
      <c r="BS48" s="220"/>
      <c r="BU48" s="2" t="s">
        <v>185</v>
      </c>
      <c r="BV48" s="221"/>
      <c r="BW48" s="221"/>
      <c r="BX48" s="221"/>
      <c r="BY48" s="221"/>
      <c r="BZ48" s="221"/>
      <c r="CA48" s="221"/>
      <c r="CB48" s="221"/>
      <c r="CC48" s="221"/>
      <c r="CD48" s="221"/>
      <c r="CE48" s="221"/>
      <c r="CF48" s="221"/>
      <c r="CG48" s="221"/>
    </row>
    <row r="49" spans="1:85" x14ac:dyDescent="0.25">
      <c r="A49" t="str">
        <f>+C2</f>
        <v>SPOT</v>
      </c>
      <c r="B49" t="s">
        <v>99</v>
      </c>
      <c r="C49" s="2" t="s">
        <v>186</v>
      </c>
      <c r="D49" s="220">
        <f t="shared" si="114"/>
        <v>0</v>
      </c>
      <c r="E49" s="220">
        <f t="shared" si="114"/>
        <v>0</v>
      </c>
      <c r="F49" s="220">
        <f t="shared" si="114"/>
        <v>12.899999999999999</v>
      </c>
      <c r="G49" s="220">
        <f t="shared" si="114"/>
        <v>15.63</v>
      </c>
      <c r="H49" s="220">
        <f t="shared" si="114"/>
        <v>20.023300000000003</v>
      </c>
      <c r="I49" s="220">
        <f t="shared" si="114"/>
        <v>17.976000000000003</v>
      </c>
      <c r="J49" s="220">
        <f t="shared" si="114"/>
        <v>12.910000000000002</v>
      </c>
      <c r="K49" s="220">
        <f t="shared" si="114"/>
        <v>11.42</v>
      </c>
      <c r="L49" s="220">
        <f t="shared" si="114"/>
        <v>15.412091842221217</v>
      </c>
      <c r="M49" s="220">
        <f t="shared" si="114"/>
        <v>13.095544810855325</v>
      </c>
      <c r="N49" s="220">
        <f t="shared" si="114"/>
        <v>16.519272266987148</v>
      </c>
      <c r="O49" s="220">
        <f t="shared" si="114"/>
        <v>13.548185469416941</v>
      </c>
      <c r="Q49" s="2" t="s">
        <v>186</v>
      </c>
      <c r="R49" s="221">
        <f t="shared" si="87"/>
        <v>0</v>
      </c>
      <c r="S49" s="221">
        <f t="shared" si="87"/>
        <v>0</v>
      </c>
      <c r="T49" s="221">
        <f t="shared" si="87"/>
        <v>79.880000000000024</v>
      </c>
      <c r="U49" s="221">
        <f t="shared" si="87"/>
        <v>52.784999999999997</v>
      </c>
      <c r="V49" s="221">
        <f t="shared" si="87"/>
        <v>90</v>
      </c>
      <c r="W49" s="221">
        <f t="shared" si="87"/>
        <v>40.5</v>
      </c>
      <c r="X49" s="221">
        <f t="shared" si="87"/>
        <v>69</v>
      </c>
      <c r="Y49" s="221">
        <f t="shared" si="87"/>
        <v>138</v>
      </c>
      <c r="Z49" s="221">
        <f t="shared" si="87"/>
        <v>134.06325830257947</v>
      </c>
      <c r="AA49" s="221">
        <f t="shared" si="87"/>
        <v>122.95865892428208</v>
      </c>
      <c r="AB49" s="221">
        <f t="shared" si="87"/>
        <v>145.82321355397727</v>
      </c>
      <c r="AC49" s="221">
        <f t="shared" si="87"/>
        <v>120.38559999999998</v>
      </c>
      <c r="AE49" s="2" t="s">
        <v>186</v>
      </c>
      <c r="AF49" s="220"/>
      <c r="AG49" s="220"/>
      <c r="AH49" s="220"/>
      <c r="AI49" s="220"/>
      <c r="AJ49" s="220"/>
      <c r="AK49" s="220"/>
      <c r="AL49" s="220"/>
      <c r="AM49" s="220"/>
      <c r="AN49" s="220"/>
      <c r="AO49" s="220"/>
      <c r="AP49" s="220"/>
      <c r="AQ49" s="220"/>
      <c r="AS49" s="2" t="s">
        <v>186</v>
      </c>
      <c r="AT49" s="221"/>
      <c r="AU49" s="221"/>
      <c r="AV49" s="221"/>
      <c r="AW49" s="221"/>
      <c r="AX49" s="221"/>
      <c r="AY49" s="221"/>
      <c r="AZ49" s="221"/>
      <c r="BA49" s="221"/>
      <c r="BB49" s="221"/>
      <c r="BC49" s="221"/>
      <c r="BD49" s="221"/>
      <c r="BE49" s="221"/>
      <c r="BG49" s="2" t="s">
        <v>186</v>
      </c>
      <c r="BH49" s="220"/>
      <c r="BI49" s="220"/>
      <c r="BJ49" s="220"/>
      <c r="BK49" s="220"/>
      <c r="BL49" s="220"/>
      <c r="BM49" s="220"/>
      <c r="BN49" s="220"/>
      <c r="BO49" s="220"/>
      <c r="BP49" s="220"/>
      <c r="BQ49" s="220"/>
      <c r="BR49" s="220"/>
      <c r="BS49" s="220"/>
      <c r="BU49" s="2" t="s">
        <v>186</v>
      </c>
      <c r="BV49" s="221"/>
      <c r="BW49" s="221"/>
      <c r="BX49" s="221"/>
      <c r="BY49" s="221"/>
      <c r="BZ49" s="221"/>
      <c r="CA49" s="221"/>
      <c r="CB49" s="221"/>
      <c r="CC49" s="221"/>
      <c r="CD49" s="221"/>
      <c r="CE49" s="221"/>
      <c r="CF49" s="221"/>
      <c r="CG49" s="221"/>
    </row>
    <row r="50" spans="1:85" x14ac:dyDescent="0.25">
      <c r="A50" t="str">
        <f>+C2</f>
        <v>SPOT</v>
      </c>
      <c r="B50" t="s">
        <v>99</v>
      </c>
      <c r="C50" s="2" t="s">
        <v>203</v>
      </c>
      <c r="D50" s="220"/>
      <c r="E50" s="220"/>
      <c r="F50" s="220"/>
      <c r="G50" s="220"/>
      <c r="H50" s="220"/>
      <c r="I50" s="220"/>
      <c r="J50" s="220"/>
      <c r="K50" s="220"/>
      <c r="L50" s="220"/>
      <c r="M50" s="220"/>
      <c r="N50" s="220"/>
      <c r="O50" s="220"/>
      <c r="Q50" s="2"/>
      <c r="R50" s="221"/>
      <c r="S50" s="221"/>
      <c r="T50" s="221"/>
      <c r="U50" s="220"/>
      <c r="V50" s="220"/>
      <c r="W50" s="220"/>
      <c r="X50" s="220"/>
      <c r="Y50" s="220"/>
      <c r="Z50" s="220"/>
      <c r="AA50" s="220"/>
      <c r="AB50" s="220"/>
      <c r="AC50" s="220"/>
      <c r="AE50" s="2" t="s">
        <v>203</v>
      </c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S50" s="2"/>
      <c r="AT50" s="221"/>
      <c r="AU50" s="221"/>
      <c r="AV50" s="221"/>
      <c r="AW50" s="220"/>
      <c r="AX50" s="220"/>
      <c r="AY50" s="220"/>
      <c r="AZ50" s="220"/>
      <c r="BA50" s="220"/>
      <c r="BB50" s="220"/>
      <c r="BC50" s="220"/>
      <c r="BD50" s="220"/>
      <c r="BE50" s="220"/>
      <c r="BG50" s="2" t="s">
        <v>203</v>
      </c>
      <c r="BH50" s="220"/>
      <c r="BI50" s="220"/>
      <c r="BJ50" s="220"/>
      <c r="BK50" s="220"/>
      <c r="BL50" s="220"/>
      <c r="BM50" s="220"/>
      <c r="BN50" s="220"/>
      <c r="BO50" s="220"/>
      <c r="BP50" s="220"/>
      <c r="BQ50" s="220"/>
      <c r="BR50" s="220"/>
      <c r="BS50" s="220"/>
      <c r="BU50" s="2"/>
      <c r="BV50" s="221"/>
      <c r="BW50" s="221"/>
      <c r="BX50" s="221"/>
      <c r="BY50" s="220"/>
      <c r="BZ50" s="220"/>
      <c r="CA50" s="220"/>
      <c r="CB50" s="220"/>
      <c r="CC50" s="220"/>
      <c r="CD50" s="220"/>
      <c r="CE50" s="220"/>
      <c r="CF50" s="220"/>
      <c r="CG50" s="220"/>
    </row>
    <row r="51" spans="1:85" x14ac:dyDescent="0.25">
      <c r="A51" t="str">
        <f>+C2</f>
        <v>SPOT</v>
      </c>
      <c r="B51" t="s">
        <v>99</v>
      </c>
      <c r="C51" s="2" t="s">
        <v>204</v>
      </c>
      <c r="D51" s="220"/>
      <c r="E51" s="220"/>
      <c r="F51" s="220"/>
      <c r="G51" s="220"/>
      <c r="H51" s="220"/>
      <c r="I51" s="220"/>
      <c r="J51" s="220"/>
      <c r="K51" s="220"/>
      <c r="L51" s="220"/>
      <c r="M51" s="220"/>
      <c r="N51" s="220"/>
      <c r="O51" s="220"/>
      <c r="Q51" s="2"/>
      <c r="R51" s="221"/>
      <c r="S51" s="221"/>
      <c r="T51" s="221"/>
      <c r="U51" s="220"/>
      <c r="V51" s="220"/>
      <c r="W51" s="220"/>
      <c r="X51" s="220"/>
      <c r="Y51" s="220"/>
      <c r="Z51" s="220"/>
      <c r="AA51" s="220"/>
      <c r="AB51" s="220"/>
      <c r="AC51" s="220"/>
      <c r="AE51" s="2" t="s">
        <v>204</v>
      </c>
      <c r="AF51" s="220"/>
      <c r="AG51" s="220"/>
      <c r="AH51" s="220"/>
      <c r="AI51" s="220"/>
      <c r="AJ51" s="220"/>
      <c r="AK51" s="220"/>
      <c r="AL51" s="220"/>
      <c r="AM51" s="220"/>
      <c r="AN51" s="220"/>
      <c r="AO51" s="220"/>
      <c r="AP51" s="220"/>
      <c r="AQ51" s="220"/>
      <c r="AS51" s="2"/>
      <c r="AT51" s="221"/>
      <c r="AU51" s="221"/>
      <c r="AV51" s="221"/>
      <c r="AW51" s="220"/>
      <c r="AX51" s="220"/>
      <c r="AY51" s="220"/>
      <c r="AZ51" s="220"/>
      <c r="BA51" s="220"/>
      <c r="BB51" s="220"/>
      <c r="BC51" s="220"/>
      <c r="BD51" s="220"/>
      <c r="BE51" s="220"/>
      <c r="BG51" s="2" t="s">
        <v>204</v>
      </c>
      <c r="BH51" s="220"/>
      <c r="BI51" s="220"/>
      <c r="BJ51" s="220"/>
      <c r="BK51" s="220"/>
      <c r="BL51" s="220"/>
      <c r="BM51" s="220"/>
      <c r="BN51" s="220"/>
      <c r="BO51" s="220"/>
      <c r="BP51" s="220"/>
      <c r="BQ51" s="220"/>
      <c r="BR51" s="220"/>
      <c r="BS51" s="220"/>
      <c r="BU51" s="2"/>
      <c r="BV51" s="221"/>
      <c r="BW51" s="221"/>
      <c r="BX51" s="221"/>
      <c r="BY51" s="220"/>
      <c r="BZ51" s="220"/>
      <c r="CA51" s="220"/>
      <c r="CB51" s="220"/>
      <c r="CC51" s="220"/>
      <c r="CD51" s="220"/>
      <c r="CE51" s="220"/>
      <c r="CF51" s="220"/>
      <c r="CG51" s="220"/>
    </row>
    <row r="52" spans="1:85" x14ac:dyDescent="0.25">
      <c r="A52" t="str">
        <f>+C2</f>
        <v>SPOT</v>
      </c>
      <c r="B52" t="s">
        <v>99</v>
      </c>
      <c r="C52" s="2" t="s">
        <v>205</v>
      </c>
      <c r="D52" s="220"/>
      <c r="E52" s="220"/>
      <c r="F52" s="220"/>
      <c r="G52" s="220"/>
      <c r="H52" s="220"/>
      <c r="I52" s="220"/>
      <c r="J52" s="220"/>
      <c r="K52" s="220"/>
      <c r="L52" s="220"/>
      <c r="M52" s="220"/>
      <c r="N52" s="220"/>
      <c r="O52" s="220"/>
      <c r="Q52" s="2"/>
      <c r="R52" s="221"/>
      <c r="S52" s="221"/>
      <c r="T52" s="221"/>
      <c r="U52" s="220"/>
      <c r="V52" s="220"/>
      <c r="W52" s="220"/>
      <c r="X52" s="220"/>
      <c r="Y52" s="220"/>
      <c r="Z52" s="220"/>
      <c r="AA52" s="220"/>
      <c r="AB52" s="220"/>
      <c r="AC52" s="220"/>
      <c r="AE52" s="2" t="s">
        <v>205</v>
      </c>
      <c r="AF52" s="220"/>
      <c r="AG52" s="220"/>
      <c r="AH52" s="220"/>
      <c r="AI52" s="220"/>
      <c r="AJ52" s="220"/>
      <c r="AK52" s="220"/>
      <c r="AL52" s="220"/>
      <c r="AM52" s="220"/>
      <c r="AN52" s="220"/>
      <c r="AO52" s="220"/>
      <c r="AP52" s="220"/>
      <c r="AQ52" s="220"/>
      <c r="AS52" s="2"/>
      <c r="AT52" s="221"/>
      <c r="AU52" s="221"/>
      <c r="AV52" s="221"/>
      <c r="AW52" s="220"/>
      <c r="AX52" s="220"/>
      <c r="AY52" s="220"/>
      <c r="AZ52" s="220"/>
      <c r="BA52" s="220"/>
      <c r="BB52" s="220"/>
      <c r="BC52" s="220"/>
      <c r="BD52" s="220"/>
      <c r="BE52" s="220"/>
      <c r="BG52" s="2" t="s">
        <v>205</v>
      </c>
      <c r="BH52" s="220"/>
      <c r="BI52" s="220"/>
      <c r="BJ52" s="220"/>
      <c r="BK52" s="220"/>
      <c r="BL52" s="220"/>
      <c r="BM52" s="220"/>
      <c r="BN52" s="220"/>
      <c r="BO52" s="220"/>
      <c r="BP52" s="220"/>
      <c r="BQ52" s="220"/>
      <c r="BR52" s="220"/>
      <c r="BS52" s="220"/>
      <c r="BU52" s="2"/>
      <c r="BV52" s="221"/>
      <c r="BW52" s="221"/>
      <c r="BX52" s="221"/>
      <c r="BY52" s="220"/>
      <c r="BZ52" s="220"/>
      <c r="CA52" s="220"/>
      <c r="CB52" s="220"/>
      <c r="CC52" s="220"/>
      <c r="CD52" s="220"/>
      <c r="CE52" s="220"/>
      <c r="CF52" s="220"/>
      <c r="CG52" s="220"/>
    </row>
    <row r="53" spans="1:85" x14ac:dyDescent="0.25">
      <c r="A53" t="str">
        <f>+C2</f>
        <v>SPOT</v>
      </c>
      <c r="B53" t="s">
        <v>99</v>
      </c>
      <c r="C53" s="2" t="s">
        <v>206</v>
      </c>
      <c r="D53" s="220"/>
      <c r="E53" s="220"/>
      <c r="F53" s="220"/>
      <c r="G53" s="220"/>
      <c r="H53" s="220"/>
      <c r="I53" s="220"/>
      <c r="J53" s="220"/>
      <c r="K53" s="220"/>
      <c r="L53" s="220"/>
      <c r="M53" s="220"/>
      <c r="N53" s="220"/>
      <c r="O53" s="220"/>
      <c r="Q53" s="2"/>
      <c r="R53" s="221"/>
      <c r="S53" s="221"/>
      <c r="T53" s="221"/>
      <c r="U53" s="220"/>
      <c r="V53" s="220"/>
      <c r="W53" s="220"/>
      <c r="X53" s="220"/>
      <c r="Y53" s="220"/>
      <c r="Z53" s="220"/>
      <c r="AA53" s="220"/>
      <c r="AB53" s="220"/>
      <c r="AC53" s="220"/>
      <c r="AE53" s="2" t="s">
        <v>206</v>
      </c>
      <c r="AF53" s="220"/>
      <c r="AG53" s="220"/>
      <c r="AH53" s="220"/>
      <c r="AI53" s="220"/>
      <c r="AJ53" s="220"/>
      <c r="AK53" s="220"/>
      <c r="AL53" s="220"/>
      <c r="AM53" s="220"/>
      <c r="AN53" s="220"/>
      <c r="AO53" s="220"/>
      <c r="AP53" s="220"/>
      <c r="AQ53" s="220"/>
      <c r="AS53" s="2"/>
      <c r="AT53" s="221"/>
      <c r="AU53" s="221"/>
      <c r="AV53" s="221"/>
      <c r="AW53" s="220"/>
      <c r="AX53" s="220"/>
      <c r="AY53" s="220"/>
      <c r="AZ53" s="220"/>
      <c r="BA53" s="220"/>
      <c r="BB53" s="220"/>
      <c r="BC53" s="220"/>
      <c r="BD53" s="220"/>
      <c r="BE53" s="220"/>
      <c r="BG53" s="2" t="s">
        <v>206</v>
      </c>
      <c r="BH53" s="220"/>
      <c r="BI53" s="220"/>
      <c r="BJ53" s="220"/>
      <c r="BK53" s="220"/>
      <c r="BL53" s="220"/>
      <c r="BM53" s="220"/>
      <c r="BN53" s="220"/>
      <c r="BO53" s="220"/>
      <c r="BP53" s="220"/>
      <c r="BQ53" s="220"/>
      <c r="BR53" s="220"/>
      <c r="BS53" s="220"/>
      <c r="BU53" s="2"/>
      <c r="BV53" s="221"/>
      <c r="BW53" s="221"/>
      <c r="BX53" s="221"/>
      <c r="BY53" s="220"/>
      <c r="BZ53" s="220"/>
      <c r="CA53" s="220"/>
      <c r="CB53" s="220"/>
      <c r="CC53" s="220"/>
      <c r="CD53" s="220"/>
      <c r="CE53" s="220"/>
      <c r="CF53" s="220"/>
      <c r="CG53" s="220"/>
    </row>
    <row r="54" spans="1:85" x14ac:dyDescent="0.25">
      <c r="A54" t="str">
        <f>+C2</f>
        <v>SPOT</v>
      </c>
      <c r="B54" t="s">
        <v>99</v>
      </c>
      <c r="C54" s="2" t="s">
        <v>207</v>
      </c>
      <c r="D54" s="220"/>
      <c r="E54" s="220"/>
      <c r="F54" s="220"/>
      <c r="G54" s="220"/>
      <c r="H54" s="220"/>
      <c r="I54" s="220"/>
      <c r="J54" s="220"/>
      <c r="K54" s="220"/>
      <c r="L54" s="220"/>
      <c r="M54" s="220"/>
      <c r="N54" s="220"/>
      <c r="O54" s="220"/>
      <c r="Q54" s="2"/>
      <c r="R54" s="221"/>
      <c r="S54" s="221"/>
      <c r="T54" s="221"/>
      <c r="U54" s="220"/>
      <c r="V54" s="220"/>
      <c r="W54" s="220"/>
      <c r="X54" s="220"/>
      <c r="Y54" s="220"/>
      <c r="Z54" s="220"/>
      <c r="AA54" s="220"/>
      <c r="AB54" s="220"/>
      <c r="AC54" s="220"/>
      <c r="AE54" s="2" t="s">
        <v>207</v>
      </c>
      <c r="AF54" s="220"/>
      <c r="AG54" s="220"/>
      <c r="AH54" s="220"/>
      <c r="AI54" s="220"/>
      <c r="AJ54" s="220"/>
      <c r="AK54" s="220"/>
      <c r="AL54" s="220"/>
      <c r="AM54" s="220"/>
      <c r="AN54" s="220"/>
      <c r="AO54" s="220"/>
      <c r="AP54" s="220"/>
      <c r="AQ54" s="220"/>
      <c r="AS54" s="2"/>
      <c r="AT54" s="221"/>
      <c r="AU54" s="221"/>
      <c r="AV54" s="221"/>
      <c r="AW54" s="220"/>
      <c r="AX54" s="220"/>
      <c r="AY54" s="220"/>
      <c r="AZ54" s="220"/>
      <c r="BA54" s="220"/>
      <c r="BB54" s="220"/>
      <c r="BC54" s="220"/>
      <c r="BD54" s="220"/>
      <c r="BE54" s="220"/>
      <c r="BG54" s="2" t="s">
        <v>207</v>
      </c>
      <c r="BH54" s="220"/>
      <c r="BI54" s="220"/>
      <c r="BJ54" s="220"/>
      <c r="BK54" s="220"/>
      <c r="BL54" s="220"/>
      <c r="BM54" s="220"/>
      <c r="BN54" s="220"/>
      <c r="BO54" s="220"/>
      <c r="BP54" s="220"/>
      <c r="BQ54" s="220"/>
      <c r="BR54" s="220"/>
      <c r="BS54" s="220"/>
      <c r="BU54" s="2"/>
      <c r="BV54" s="221"/>
      <c r="BW54" s="221"/>
      <c r="BX54" s="221"/>
      <c r="BY54" s="220"/>
      <c r="BZ54" s="220"/>
      <c r="CA54" s="220"/>
      <c r="CB54" s="220"/>
      <c r="CC54" s="220"/>
      <c r="CD54" s="220"/>
      <c r="CE54" s="220"/>
      <c r="CF54" s="220"/>
      <c r="CG54" s="220"/>
    </row>
    <row r="55" spans="1:85" x14ac:dyDescent="0.25">
      <c r="A55" t="str">
        <f>+C2</f>
        <v>SPOT</v>
      </c>
      <c r="B55" t="s">
        <v>99</v>
      </c>
      <c r="C55" s="2" t="s">
        <v>208</v>
      </c>
      <c r="D55" s="220"/>
      <c r="E55" s="220"/>
      <c r="F55" s="220"/>
      <c r="G55" s="220"/>
      <c r="H55" s="220"/>
      <c r="I55" s="220"/>
      <c r="J55" s="220"/>
      <c r="K55" s="220"/>
      <c r="L55" s="220"/>
      <c r="M55" s="220"/>
      <c r="N55" s="220"/>
      <c r="O55" s="220"/>
      <c r="Q55" s="2"/>
      <c r="R55" s="221"/>
      <c r="S55" s="221"/>
      <c r="T55" s="221"/>
      <c r="U55" s="220"/>
      <c r="V55" s="220"/>
      <c r="W55" s="220"/>
      <c r="X55" s="220"/>
      <c r="Y55" s="220"/>
      <c r="Z55" s="220"/>
      <c r="AA55" s="220"/>
      <c r="AB55" s="220"/>
      <c r="AC55" s="220"/>
      <c r="AE55" s="2" t="s">
        <v>208</v>
      </c>
      <c r="AF55" s="220"/>
      <c r="AG55" s="220"/>
      <c r="AH55" s="220"/>
      <c r="AI55" s="220"/>
      <c r="AJ55" s="220"/>
      <c r="AK55" s="220"/>
      <c r="AL55" s="220"/>
      <c r="AM55" s="220"/>
      <c r="AN55" s="220"/>
      <c r="AO55" s="220"/>
      <c r="AP55" s="220"/>
      <c r="AQ55" s="220"/>
      <c r="AS55" s="2"/>
      <c r="AT55" s="221"/>
      <c r="AU55" s="221"/>
      <c r="AV55" s="221"/>
      <c r="AW55" s="220"/>
      <c r="AX55" s="220"/>
      <c r="AY55" s="220"/>
      <c r="AZ55" s="220"/>
      <c r="BA55" s="220"/>
      <c r="BB55" s="220"/>
      <c r="BC55" s="220"/>
      <c r="BD55" s="220"/>
      <c r="BE55" s="220"/>
      <c r="BG55" s="2" t="s">
        <v>208</v>
      </c>
      <c r="BH55" s="220"/>
      <c r="BI55" s="220"/>
      <c r="BJ55" s="220"/>
      <c r="BK55" s="220"/>
      <c r="BL55" s="220"/>
      <c r="BM55" s="220"/>
      <c r="BN55" s="220"/>
      <c r="BO55" s="220"/>
      <c r="BP55" s="220"/>
      <c r="BQ55" s="220"/>
      <c r="BR55" s="220"/>
      <c r="BS55" s="220"/>
      <c r="BU55" s="2"/>
      <c r="BV55" s="221"/>
      <c r="BW55" s="221"/>
      <c r="BX55" s="221"/>
      <c r="BY55" s="220"/>
      <c r="BZ55" s="220"/>
      <c r="CA55" s="220"/>
      <c r="CB55" s="220"/>
      <c r="CC55" s="220"/>
      <c r="CD55" s="220"/>
      <c r="CE55" s="220"/>
      <c r="CF55" s="220"/>
      <c r="CG55" s="220"/>
    </row>
    <row r="56" spans="1:85" x14ac:dyDescent="0.25">
      <c r="C56" s="222" t="s">
        <v>187</v>
      </c>
      <c r="D56" s="223">
        <f>+IFERROR((SUMPRODUCT(D41:D49,R41:R49)/R56),0)</f>
        <v>16.288860657043138</v>
      </c>
      <c r="E56" s="223">
        <f t="shared" ref="E56:O56" si="118">+IFERROR((SUMPRODUCT(E41:E49,S41:S49)/S56),0)</f>
        <v>16.468910733796427</v>
      </c>
      <c r="F56" s="223">
        <f t="shared" si="118"/>
        <v>16.632191406168104</v>
      </c>
      <c r="G56" s="223">
        <f t="shared" si="118"/>
        <v>22.8351552828175</v>
      </c>
      <c r="H56" s="223">
        <f t="shared" si="118"/>
        <v>30.232581151158513</v>
      </c>
      <c r="I56" s="223">
        <f t="shared" si="118"/>
        <v>25.35864902762448</v>
      </c>
      <c r="J56" s="223">
        <f t="shared" si="118"/>
        <v>17.954853308653401</v>
      </c>
      <c r="K56" s="223">
        <f t="shared" si="118"/>
        <v>17.048234231990534</v>
      </c>
      <c r="L56" s="223">
        <f t="shared" si="118"/>
        <v>22.618311333786245</v>
      </c>
      <c r="M56" s="223">
        <f t="shared" si="118"/>
        <v>24.211409688213742</v>
      </c>
      <c r="N56" s="223">
        <f t="shared" si="118"/>
        <v>24.323068063920061</v>
      </c>
      <c r="O56" s="223">
        <f t="shared" si="118"/>
        <v>21.54420917631445</v>
      </c>
      <c r="R56" s="224">
        <f t="shared" ref="R56:AC56" si="119">SUM(R41:R55)</f>
        <v>3373.7859506377208</v>
      </c>
      <c r="S56" s="224">
        <f t="shared" si="119"/>
        <v>3291.4612500000003</v>
      </c>
      <c r="T56" s="224">
        <f t="shared" si="119"/>
        <v>2381.2727249999998</v>
      </c>
      <c r="U56" s="224">
        <f t="shared" si="119"/>
        <v>1939.5900000000001</v>
      </c>
      <c r="V56" s="224">
        <f t="shared" si="119"/>
        <v>2719</v>
      </c>
      <c r="W56" s="224">
        <f t="shared" si="119"/>
        <v>1447.3575000000001</v>
      </c>
      <c r="X56" s="224">
        <f t="shared" si="119"/>
        <v>1988.12</v>
      </c>
      <c r="Y56" s="224">
        <f t="shared" si="119"/>
        <v>7388.0599999999995</v>
      </c>
      <c r="Z56" s="224">
        <f t="shared" si="119"/>
        <v>6703.1629151289744</v>
      </c>
      <c r="AA56" s="224">
        <f t="shared" si="119"/>
        <v>6147.9329462141031</v>
      </c>
      <c r="AB56" s="224">
        <f t="shared" si="119"/>
        <v>7291.1606776988638</v>
      </c>
      <c r="AC56" s="224">
        <f t="shared" si="119"/>
        <v>6019.28</v>
      </c>
      <c r="AE56" s="222" t="s">
        <v>187</v>
      </c>
      <c r="AF56" s="223">
        <f>+IFERROR((SUMPRODUCT(AF41:AF49,AT41:AT49)/AT56),0)</f>
        <v>17.058506345865091</v>
      </c>
      <c r="AG56" s="223">
        <f t="shared" ref="AG56:AQ56" si="120">+IFERROR((SUMPRODUCT(AG41:AG49,AU41:AU49)/AU56),0)</f>
        <v>17.12627104555456</v>
      </c>
      <c r="AH56" s="223">
        <f t="shared" si="120"/>
        <v>17.839101060295665</v>
      </c>
      <c r="AI56" s="223">
        <f t="shared" si="120"/>
        <v>25.545475393838004</v>
      </c>
      <c r="AJ56" s="223">
        <f t="shared" si="120"/>
        <v>33.116073874504323</v>
      </c>
      <c r="AK56" s="223">
        <f t="shared" si="120"/>
        <v>27.767973385790327</v>
      </c>
      <c r="AL56" s="223">
        <f t="shared" si="120"/>
        <v>19.347887323943663</v>
      </c>
      <c r="AM56" s="223">
        <f t="shared" si="120"/>
        <v>17.999008363201913</v>
      </c>
      <c r="AN56" s="223">
        <f t="shared" si="120"/>
        <v>23.741657259443702</v>
      </c>
      <c r="AO56" s="223">
        <f t="shared" si="120"/>
        <v>25.103465365715596</v>
      </c>
      <c r="AP56" s="223">
        <f t="shared" si="120"/>
        <v>25.260920210869383</v>
      </c>
      <c r="AQ56" s="223">
        <f t="shared" si="120"/>
        <v>22.583153202924525</v>
      </c>
      <c r="AT56" s="224">
        <f t="shared" ref="AT56:BE56" si="121">SUM(AT41:AT55)</f>
        <v>2994.2961006377209</v>
      </c>
      <c r="AU56" s="224">
        <f t="shared" si="121"/>
        <v>2899.0237500000003</v>
      </c>
      <c r="AV56" s="224">
        <f t="shared" si="121"/>
        <v>1803.39085</v>
      </c>
      <c r="AW56" s="224">
        <f t="shared" si="121"/>
        <v>1484.8109999999999</v>
      </c>
      <c r="AX56" s="224">
        <f t="shared" si="121"/>
        <v>2143.5</v>
      </c>
      <c r="AY56" s="224">
        <f t="shared" si="121"/>
        <v>1166.67</v>
      </c>
      <c r="AZ56" s="224">
        <f t="shared" si="121"/>
        <v>1515.424</v>
      </c>
      <c r="BA56" s="224">
        <f t="shared" si="121"/>
        <v>6160.32</v>
      </c>
      <c r="BB56" s="224">
        <f t="shared" si="121"/>
        <v>5697.6884778596268</v>
      </c>
      <c r="BC56" s="224">
        <f t="shared" si="121"/>
        <v>5225.7430042819879</v>
      </c>
      <c r="BD56" s="224">
        <f t="shared" si="121"/>
        <v>6197.4865760440343</v>
      </c>
      <c r="BE56" s="224">
        <f t="shared" si="121"/>
        <v>5116.3879999999999</v>
      </c>
      <c r="BG56" s="222" t="s">
        <v>187</v>
      </c>
      <c r="BH56" s="223">
        <f>+IFERROR((SUMPRODUCT(BH41:BH49,BV41:BV49)/BV56),0)</f>
        <v>17.058506345865091</v>
      </c>
      <c r="BI56" s="223">
        <f t="shared" ref="BI56" si="122">+IFERROR((SUMPRODUCT(BI41:BI49,BW41:BW49)/BW56),0)</f>
        <v>17.191579771125344</v>
      </c>
      <c r="BJ56" s="223">
        <f t="shared" ref="BJ56" si="123">+IFERROR((SUMPRODUCT(BJ41:BJ49,BX41:BX49)/BX56),0)</f>
        <v>17.814303767086137</v>
      </c>
      <c r="BK56" s="223">
        <f t="shared" ref="BK56" si="124">+IFERROR((SUMPRODUCT(BK41:BK49,BY41:BY49)/BY56),0)</f>
        <v>25.429988406983089</v>
      </c>
      <c r="BL56" s="223">
        <f t="shared" ref="BL56" si="125">+IFERROR((SUMPRODUCT(BL41:BL49,BZ41:BZ49)/BZ56),0)</f>
        <v>32.955093450131692</v>
      </c>
      <c r="BM56" s="223">
        <f t="shared" ref="BM56" si="126">+IFERROR((SUMPRODUCT(BM41:BM49,CA41:CA49)/CA56),0)</f>
        <v>27.590064595716047</v>
      </c>
      <c r="BN56" s="223">
        <f t="shared" ref="BN56" si="127">+IFERROR((SUMPRODUCT(BN41:BN49,CB41:CB49)/CB56),0)</f>
        <v>19.130670073162236</v>
      </c>
      <c r="BO56" s="223">
        <f t="shared" ref="BO56" si="128">+IFERROR((SUMPRODUCT(BO41:BO49,CC41:CC49)/CC56),0)</f>
        <v>17.944034472684777</v>
      </c>
      <c r="BP56" s="223">
        <f t="shared" ref="BP56" si="129">+IFERROR((SUMPRODUCT(BP41:BP49,CD41:CD49)/CD56),0)</f>
        <v>23.640403737258453</v>
      </c>
      <c r="BQ56" s="223">
        <f t="shared" ref="BQ56" si="130">+IFERROR((SUMPRODUCT(BQ41:BQ49,CE41:CE49)/CE56),0)</f>
        <v>25.064286689012047</v>
      </c>
      <c r="BR56" s="223">
        <f t="shared" ref="BR56" si="131">+IFERROR((SUMPRODUCT(BR41:BR49,CF41:CF49)/CF56),0)</f>
        <v>25.236697156708473</v>
      </c>
      <c r="BS56" s="223">
        <f t="shared" ref="BS56" si="132">+IFERROR((SUMPRODUCT(BS41:BS49,CG41:CG49)/CG56),0)</f>
        <v>22.502503354756385</v>
      </c>
      <c r="BV56" s="224">
        <f t="shared" ref="BV56:CG56" si="133">SUM(BV41:BV55)</f>
        <v>2994.2961006377209</v>
      </c>
      <c r="BW56" s="224">
        <f t="shared" si="133"/>
        <v>2938.3987500000003</v>
      </c>
      <c r="BX56" s="224">
        <f t="shared" si="133"/>
        <v>1840.8345999999999</v>
      </c>
      <c r="BY56" s="224">
        <f t="shared" si="133"/>
        <v>1517.7239999999999</v>
      </c>
      <c r="BZ56" s="224">
        <f t="shared" si="133"/>
        <v>2183.25</v>
      </c>
      <c r="CA56" s="224">
        <f t="shared" si="133"/>
        <v>1203.7950000000001</v>
      </c>
      <c r="CB56" s="224">
        <f t="shared" si="133"/>
        <v>1584.424</v>
      </c>
      <c r="CC56" s="224">
        <f t="shared" si="133"/>
        <v>6298.32</v>
      </c>
      <c r="CD56" s="224">
        <f t="shared" si="133"/>
        <v>5798.2359215865617</v>
      </c>
      <c r="CE56" s="224">
        <f t="shared" si="133"/>
        <v>5317.9619984751998</v>
      </c>
      <c r="CF56" s="224">
        <f t="shared" si="133"/>
        <v>6306.8539862095176</v>
      </c>
      <c r="CG56" s="224">
        <f t="shared" si="133"/>
        <v>5206.6772000000001</v>
      </c>
    </row>
    <row r="57" spans="1:85" x14ac:dyDescent="0.25">
      <c r="C57" s="270" t="s">
        <v>126</v>
      </c>
      <c r="D57" s="220">
        <f>+'CPP Detay Tum Ay'!D57</f>
        <v>17.487863238878873</v>
      </c>
      <c r="E57" s="220">
        <f>+'CPP Detay Tum Ay'!E57</f>
        <v>17.883653738159374</v>
      </c>
      <c r="F57" s="220">
        <f>+'CPP Detay Tum Ay'!F57</f>
        <v>19.05190728891673</v>
      </c>
      <c r="G57" s="220">
        <f>+'CPP Detay Tum Ay'!G57</f>
        <v>30.186094918756403</v>
      </c>
      <c r="H57" s="220">
        <f>+'CPP Detay Tum Ay'!H57</f>
        <v>30.235638669390472</v>
      </c>
      <c r="I57" s="220">
        <f>+'CPP Detay Tum Ay'!I57</f>
        <v>31.509521500593856</v>
      </c>
      <c r="J57" s="220">
        <f>+'CPP Detay Tum Ay'!J57</f>
        <v>17.604573014131699</v>
      </c>
      <c r="K57" s="220">
        <f>+'CPP Detay Tum Ay'!K57</f>
        <v>17.100684458387281</v>
      </c>
      <c r="L57" s="220">
        <f>+'CPP Detay Tum Ay'!L57</f>
        <v>22.013722255879653</v>
      </c>
      <c r="M57" s="220">
        <f>+'CPP Detay Tum Ay'!M57</f>
        <v>25.577266483013503</v>
      </c>
      <c r="N57" s="220">
        <f>+'CPP Detay Tum Ay'!N57</f>
        <v>26.739519481883995</v>
      </c>
      <c r="O57" s="220">
        <f>+'CPP Detay Tum Ay'!O57</f>
        <v>23.507556214522186</v>
      </c>
      <c r="R57">
        <f>+D57/D56</f>
        <v>1.0736087444714741</v>
      </c>
      <c r="S57">
        <f t="shared" ref="S57:AC57" si="134">+E57/E56</f>
        <v>1.0859038601417459</v>
      </c>
      <c r="T57">
        <f t="shared" si="134"/>
        <v>1.1454838886625167</v>
      </c>
      <c r="U57">
        <f t="shared" si="134"/>
        <v>1.3219132756005465</v>
      </c>
      <c r="V57">
        <f t="shared" si="134"/>
        <v>1.0001011332183869</v>
      </c>
      <c r="W57">
        <f t="shared" si="134"/>
        <v>1.2425552112917733</v>
      </c>
      <c r="X57">
        <f t="shared" si="134"/>
        <v>0.98049105227983768</v>
      </c>
      <c r="Y57">
        <f t="shared" si="134"/>
        <v>1.0030765782357873</v>
      </c>
      <c r="Z57">
        <f t="shared" si="134"/>
        <v>0.973269928555476</v>
      </c>
      <c r="AA57">
        <f t="shared" si="134"/>
        <v>1.0564137657570871</v>
      </c>
      <c r="AB57">
        <f t="shared" si="134"/>
        <v>1.0993481336981665</v>
      </c>
      <c r="AC57">
        <f t="shared" si="134"/>
        <v>1.0911310794534164</v>
      </c>
      <c r="AE57" s="270" t="s">
        <v>126</v>
      </c>
      <c r="AT57"/>
      <c r="AU57"/>
      <c r="AV57"/>
      <c r="AW57"/>
      <c r="AX57"/>
      <c r="AY57"/>
      <c r="AZ57"/>
      <c r="BA57"/>
      <c r="BB57"/>
      <c r="BC57"/>
      <c r="BD57"/>
      <c r="BE57"/>
      <c r="BG57" s="270" t="s">
        <v>126</v>
      </c>
      <c r="BV57"/>
      <c r="BW57"/>
      <c r="BX57"/>
      <c r="BY57"/>
      <c r="BZ57"/>
      <c r="CA57"/>
      <c r="CB57"/>
      <c r="CC57"/>
      <c r="CD57"/>
      <c r="CE57"/>
      <c r="CF57"/>
      <c r="CG57"/>
    </row>
    <row r="58" spans="1:85" ht="23.25" x14ac:dyDescent="0.35">
      <c r="C58" s="237" t="s">
        <v>191</v>
      </c>
      <c r="D58" s="238"/>
      <c r="E58" s="238"/>
      <c r="F58" s="238"/>
      <c r="G58" s="238"/>
      <c r="H58" s="238"/>
      <c r="I58" s="238"/>
      <c r="J58" s="238"/>
      <c r="K58" s="238"/>
      <c r="L58" s="238"/>
      <c r="M58" s="238"/>
      <c r="N58" s="238"/>
      <c r="O58" s="238"/>
      <c r="P58" s="238"/>
      <c r="Q58" s="238"/>
      <c r="R58" s="238"/>
      <c r="S58" s="238"/>
      <c r="T58" s="238"/>
      <c r="U58" s="238"/>
      <c r="V58" s="209"/>
      <c r="W58" s="209"/>
      <c r="X58" s="209"/>
      <c r="Y58" s="209"/>
      <c r="Z58" s="209"/>
      <c r="AA58" s="209"/>
      <c r="AB58" s="209"/>
      <c r="AC58" s="209"/>
      <c r="AE58" s="237" t="s">
        <v>191</v>
      </c>
      <c r="AF58" s="238"/>
      <c r="AG58" s="238"/>
      <c r="AH58" s="238"/>
      <c r="AI58" s="238"/>
      <c r="AJ58" s="238"/>
      <c r="AK58" s="238"/>
      <c r="AL58" s="238"/>
      <c r="AM58" s="238"/>
      <c r="AN58" s="238"/>
      <c r="AO58" s="238"/>
      <c r="AP58" s="238"/>
      <c r="AQ58" s="238"/>
      <c r="AR58" s="238"/>
      <c r="AS58" s="238"/>
      <c r="AT58" s="238"/>
      <c r="AU58" s="238"/>
      <c r="AV58" s="238"/>
      <c r="AW58" s="238"/>
      <c r="AX58" s="209"/>
      <c r="AY58" s="209"/>
      <c r="AZ58" s="209"/>
      <c r="BA58" s="209"/>
      <c r="BB58" s="209"/>
      <c r="BC58" s="209"/>
      <c r="BD58" s="209"/>
      <c r="BE58" s="209"/>
      <c r="BG58" s="237" t="s">
        <v>191</v>
      </c>
      <c r="BH58" s="238"/>
      <c r="BI58" s="238"/>
      <c r="BJ58" s="238"/>
      <c r="BK58" s="238"/>
      <c r="BL58" s="238"/>
      <c r="BM58" s="238"/>
      <c r="BN58" s="238"/>
      <c r="BO58" s="238"/>
      <c r="BP58" s="238"/>
      <c r="BQ58" s="238"/>
      <c r="BR58" s="238"/>
      <c r="BS58" s="238"/>
      <c r="BT58" s="238"/>
      <c r="BU58" s="238"/>
      <c r="BV58" s="238"/>
      <c r="BW58" s="238"/>
      <c r="BX58" s="238"/>
      <c r="BY58" s="238"/>
      <c r="BZ58" s="209"/>
      <c r="CA58" s="209"/>
      <c r="CB58" s="209"/>
      <c r="CC58" s="209"/>
      <c r="CD58" s="209"/>
      <c r="CE58" s="209"/>
      <c r="CF58" s="209"/>
      <c r="CG58" s="209"/>
    </row>
    <row r="59" spans="1:85" ht="3" customHeight="1" x14ac:dyDescent="0.25">
      <c r="C59" s="270" t="s">
        <v>126</v>
      </c>
      <c r="AE59" s="270" t="s">
        <v>126</v>
      </c>
      <c r="AT59"/>
      <c r="AU59"/>
      <c r="AV59"/>
      <c r="AW59"/>
      <c r="AX59"/>
      <c r="AY59"/>
      <c r="AZ59"/>
      <c r="BA59"/>
      <c r="BB59"/>
      <c r="BC59"/>
      <c r="BD59"/>
      <c r="BE59"/>
      <c r="BG59" s="270" t="s">
        <v>126</v>
      </c>
      <c r="BV59"/>
      <c r="BW59"/>
      <c r="BX59"/>
      <c r="BY59"/>
      <c r="BZ59"/>
      <c r="CA59"/>
      <c r="CB59"/>
      <c r="CC59"/>
      <c r="CD59"/>
      <c r="CE59"/>
      <c r="CF59"/>
      <c r="CG59"/>
    </row>
    <row r="60" spans="1:85" x14ac:dyDescent="0.25">
      <c r="C60" s="218" t="s">
        <v>6</v>
      </c>
      <c r="D60" s="219" t="s">
        <v>43</v>
      </c>
      <c r="E60" s="219" t="s">
        <v>44</v>
      </c>
      <c r="F60" s="219" t="s">
        <v>45</v>
      </c>
      <c r="G60" s="219" t="s">
        <v>46</v>
      </c>
      <c r="H60" s="219" t="s">
        <v>47</v>
      </c>
      <c r="I60" s="219" t="s">
        <v>48</v>
      </c>
      <c r="J60" s="219" t="s">
        <v>49</v>
      </c>
      <c r="K60" s="219" t="s">
        <v>50</v>
      </c>
      <c r="L60" s="219" t="s">
        <v>177</v>
      </c>
      <c r="M60" s="219" t="s">
        <v>52</v>
      </c>
      <c r="N60" s="219" t="s">
        <v>53</v>
      </c>
      <c r="O60" s="219" t="s">
        <v>54</v>
      </c>
      <c r="R60" s="219" t="s">
        <v>43</v>
      </c>
      <c r="S60" s="219" t="s">
        <v>44</v>
      </c>
      <c r="T60" s="219" t="s">
        <v>45</v>
      </c>
      <c r="U60" s="219" t="s">
        <v>46</v>
      </c>
      <c r="V60" s="219" t="s">
        <v>47</v>
      </c>
      <c r="W60" s="219" t="s">
        <v>48</v>
      </c>
      <c r="X60" s="219" t="s">
        <v>49</v>
      </c>
      <c r="Y60" s="219" t="s">
        <v>50</v>
      </c>
      <c r="Z60" s="219" t="s">
        <v>177</v>
      </c>
      <c r="AA60" s="219" t="s">
        <v>52</v>
      </c>
      <c r="AB60" s="219" t="s">
        <v>53</v>
      </c>
      <c r="AC60" s="219" t="s">
        <v>54</v>
      </c>
      <c r="AE60" s="218" t="s">
        <v>6</v>
      </c>
      <c r="AF60" s="219" t="s">
        <v>43</v>
      </c>
      <c r="AG60" s="219" t="s">
        <v>44</v>
      </c>
      <c r="AH60" s="219" t="s">
        <v>45</v>
      </c>
      <c r="AI60" s="219" t="s">
        <v>46</v>
      </c>
      <c r="AJ60" s="219" t="s">
        <v>47</v>
      </c>
      <c r="AK60" s="219" t="s">
        <v>48</v>
      </c>
      <c r="AL60" s="219" t="s">
        <v>49</v>
      </c>
      <c r="AM60" s="219" t="s">
        <v>50</v>
      </c>
      <c r="AN60" s="219" t="s">
        <v>177</v>
      </c>
      <c r="AO60" s="219" t="s">
        <v>52</v>
      </c>
      <c r="AP60" s="219" t="s">
        <v>53</v>
      </c>
      <c r="AQ60" s="219" t="s">
        <v>54</v>
      </c>
      <c r="AT60" s="219" t="s">
        <v>43</v>
      </c>
      <c r="AU60" s="219" t="s">
        <v>44</v>
      </c>
      <c r="AV60" s="219" t="s">
        <v>45</v>
      </c>
      <c r="AW60" s="219" t="s">
        <v>46</v>
      </c>
      <c r="AX60" s="219" t="s">
        <v>47</v>
      </c>
      <c r="AY60" s="219" t="s">
        <v>48</v>
      </c>
      <c r="AZ60" s="219" t="s">
        <v>49</v>
      </c>
      <c r="BA60" s="219" t="s">
        <v>50</v>
      </c>
      <c r="BB60" s="219" t="s">
        <v>177</v>
      </c>
      <c r="BC60" s="219" t="s">
        <v>52</v>
      </c>
      <c r="BD60" s="219" t="s">
        <v>53</v>
      </c>
      <c r="BE60" s="219" t="s">
        <v>54</v>
      </c>
      <c r="BG60" s="218" t="s">
        <v>6</v>
      </c>
      <c r="BH60" s="219" t="s">
        <v>43</v>
      </c>
      <c r="BI60" s="219" t="s">
        <v>44</v>
      </c>
      <c r="BJ60" s="219" t="s">
        <v>45</v>
      </c>
      <c r="BK60" s="219" t="s">
        <v>46</v>
      </c>
      <c r="BL60" s="219" t="s">
        <v>47</v>
      </c>
      <c r="BM60" s="219" t="s">
        <v>48</v>
      </c>
      <c r="BN60" s="219" t="s">
        <v>49</v>
      </c>
      <c r="BO60" s="219" t="s">
        <v>50</v>
      </c>
      <c r="BP60" s="219" t="s">
        <v>177</v>
      </c>
      <c r="BQ60" s="219" t="s">
        <v>52</v>
      </c>
      <c r="BR60" s="219" t="s">
        <v>53</v>
      </c>
      <c r="BS60" s="219" t="s">
        <v>54</v>
      </c>
      <c r="BV60" s="219" t="s">
        <v>43</v>
      </c>
      <c r="BW60" s="219" t="s">
        <v>44</v>
      </c>
      <c r="BX60" s="219" t="s">
        <v>45</v>
      </c>
      <c r="BY60" s="219" t="s">
        <v>46</v>
      </c>
      <c r="BZ60" s="219" t="s">
        <v>47</v>
      </c>
      <c r="CA60" s="219" t="s">
        <v>48</v>
      </c>
      <c r="CB60" s="219" t="s">
        <v>49</v>
      </c>
      <c r="CC60" s="219" t="s">
        <v>50</v>
      </c>
      <c r="CD60" s="219" t="s">
        <v>177</v>
      </c>
      <c r="CE60" s="219" t="s">
        <v>52</v>
      </c>
      <c r="CF60" s="219" t="s">
        <v>53</v>
      </c>
      <c r="CG60" s="219" t="s">
        <v>54</v>
      </c>
    </row>
    <row r="61" spans="1:85" x14ac:dyDescent="0.25">
      <c r="A61" t="str">
        <f>+C58</f>
        <v>BANT</v>
      </c>
      <c r="B61" t="s">
        <v>6</v>
      </c>
      <c r="C61" s="2" t="s">
        <v>178</v>
      </c>
      <c r="D61" s="220">
        <f>+'CPP Detay Tum Ay'!D61</f>
        <v>9.4098214285714281</v>
      </c>
      <c r="E61" s="220">
        <v>9</v>
      </c>
      <c r="F61" s="220">
        <v>9</v>
      </c>
      <c r="G61" s="220">
        <v>11.332653061224491</v>
      </c>
      <c r="H61" s="220">
        <v>14.234117647058824</v>
      </c>
      <c r="I61" s="220">
        <v>14.766</v>
      </c>
      <c r="J61" s="220">
        <f>+'CPP Detay Tum Ay'!J61</f>
        <v>9.8117647058823536</v>
      </c>
      <c r="K61" s="220">
        <f>+'CPP Detay Tum Ay'!K61</f>
        <v>9.0000000000000018</v>
      </c>
      <c r="L61" s="220">
        <f>+'CPP Detay Tum Ay'!L61</f>
        <v>0</v>
      </c>
      <c r="M61" s="220">
        <f>+'CPP Detay Tum Ay'!M61</f>
        <v>0</v>
      </c>
      <c r="N61" s="220">
        <f>+'CPP Detay Tum Ay'!N61</f>
        <v>0</v>
      </c>
      <c r="O61" s="220">
        <f>+'CPP Detay Tum Ay'!O61</f>
        <v>0</v>
      </c>
      <c r="Q61" s="2" t="s">
        <v>178</v>
      </c>
      <c r="R61" s="220">
        <f>+'CPP Detay Tum Ay'!R61</f>
        <v>0</v>
      </c>
      <c r="S61" s="220">
        <f>+'CPP Detay Tum Ay'!S61</f>
        <v>0</v>
      </c>
      <c r="T61" s="220">
        <f>+'CPP Detay Tum Ay'!T61</f>
        <v>0</v>
      </c>
      <c r="U61" s="220">
        <f>+'CPP Detay Tum Ay'!U61</f>
        <v>0</v>
      </c>
      <c r="V61" s="220">
        <f>+'CPP Detay Tum Ay'!V61</f>
        <v>0</v>
      </c>
      <c r="W61" s="220">
        <f>+'CPP Detay Tum Ay'!W61</f>
        <v>0</v>
      </c>
      <c r="X61" s="220">
        <f>+'CPP Detay Tum Ay'!X61</f>
        <v>0</v>
      </c>
      <c r="Y61" s="220">
        <f>+'CPP Detay Tum Ay'!Y61</f>
        <v>0</v>
      </c>
      <c r="Z61" s="220">
        <f>+'CPP Detay Tum Ay'!Z61</f>
        <v>0</v>
      </c>
      <c r="AA61" s="220">
        <f>+'CPP Detay Tum Ay'!AA61</f>
        <v>0</v>
      </c>
      <c r="AB61" s="220">
        <f>+'CPP Detay Tum Ay'!AB61</f>
        <v>0</v>
      </c>
      <c r="AC61" s="220">
        <f>+'CPP Detay Tum Ay'!AC61</f>
        <v>0</v>
      </c>
      <c r="AE61" s="2" t="s">
        <v>178</v>
      </c>
      <c r="AF61" s="220">
        <f>+D61</f>
        <v>9.4098214285714281</v>
      </c>
      <c r="AG61" s="220">
        <f t="shared" ref="AG61:AQ65" si="135">+E61</f>
        <v>9</v>
      </c>
      <c r="AH61" s="220">
        <f t="shared" si="135"/>
        <v>9</v>
      </c>
      <c r="AI61" s="220">
        <f t="shared" si="135"/>
        <v>11.332653061224491</v>
      </c>
      <c r="AJ61" s="220">
        <f t="shared" si="135"/>
        <v>14.234117647058824</v>
      </c>
      <c r="AK61" s="220">
        <f t="shared" si="135"/>
        <v>14.766</v>
      </c>
      <c r="AL61" s="220">
        <f t="shared" si="135"/>
        <v>9.8117647058823536</v>
      </c>
      <c r="AM61" s="220">
        <f t="shared" si="135"/>
        <v>9.0000000000000018</v>
      </c>
      <c r="AN61" s="220">
        <f t="shared" si="135"/>
        <v>0</v>
      </c>
      <c r="AO61" s="220">
        <f t="shared" si="135"/>
        <v>0</v>
      </c>
      <c r="AP61" s="220">
        <f t="shared" si="135"/>
        <v>0</v>
      </c>
      <c r="AQ61" s="220">
        <f t="shared" si="135"/>
        <v>0</v>
      </c>
      <c r="AS61" s="2" t="s">
        <v>178</v>
      </c>
      <c r="AT61" s="220">
        <f t="shared" ref="AT61:BE65" si="136">+R61</f>
        <v>0</v>
      </c>
      <c r="AU61" s="220">
        <f t="shared" si="136"/>
        <v>0</v>
      </c>
      <c r="AV61" s="220">
        <f t="shared" si="136"/>
        <v>0</v>
      </c>
      <c r="AW61" s="220">
        <f t="shared" si="136"/>
        <v>0</v>
      </c>
      <c r="AX61" s="220">
        <f t="shared" si="136"/>
        <v>0</v>
      </c>
      <c r="AY61" s="220">
        <f t="shared" si="136"/>
        <v>0</v>
      </c>
      <c r="AZ61" s="220">
        <f t="shared" si="136"/>
        <v>0</v>
      </c>
      <c r="BA61" s="220">
        <f t="shared" si="136"/>
        <v>0</v>
      </c>
      <c r="BB61" s="220">
        <f t="shared" si="136"/>
        <v>0</v>
      </c>
      <c r="BC61" s="220">
        <f t="shared" si="136"/>
        <v>0</v>
      </c>
      <c r="BD61" s="220">
        <f t="shared" si="136"/>
        <v>0</v>
      </c>
      <c r="BE61" s="220">
        <f t="shared" si="136"/>
        <v>0</v>
      </c>
      <c r="BG61" s="2" t="s">
        <v>178</v>
      </c>
      <c r="BH61" s="220">
        <f t="shared" ref="BH61" si="137">+D61</f>
        <v>9.4098214285714281</v>
      </c>
      <c r="BI61" s="220">
        <f t="shared" ref="BI61:BI66" si="138">+E61</f>
        <v>9</v>
      </c>
      <c r="BJ61" s="220">
        <f t="shared" ref="BJ61:BJ66" si="139">+F61</f>
        <v>9</v>
      </c>
      <c r="BK61" s="220">
        <f t="shared" ref="BK61:BK66" si="140">+G61</f>
        <v>11.332653061224491</v>
      </c>
      <c r="BL61" s="220">
        <f t="shared" ref="BL61:BL66" si="141">+H61</f>
        <v>14.234117647058824</v>
      </c>
      <c r="BM61" s="220">
        <f t="shared" ref="BM61:BM66" si="142">+I61</f>
        <v>14.766</v>
      </c>
      <c r="BN61" s="220">
        <f t="shared" ref="BN61:BN66" si="143">+J61</f>
        <v>9.8117647058823536</v>
      </c>
      <c r="BO61" s="220">
        <f t="shared" ref="BO61:BO66" si="144">+K61</f>
        <v>9.0000000000000018</v>
      </c>
      <c r="BP61" s="220">
        <f t="shared" ref="BP61:BP66" si="145">+L61</f>
        <v>0</v>
      </c>
      <c r="BQ61" s="220">
        <f t="shared" ref="BQ61:BQ66" si="146">+M61</f>
        <v>0</v>
      </c>
      <c r="BR61" s="220">
        <f t="shared" ref="BR61:BR66" si="147">+N61</f>
        <v>0</v>
      </c>
      <c r="BS61" s="220">
        <f t="shared" ref="BS61:BS66" si="148">+O61</f>
        <v>0</v>
      </c>
      <c r="BU61" s="2" t="s">
        <v>178</v>
      </c>
      <c r="BV61" s="220">
        <f t="shared" ref="BV61" si="149">+R61</f>
        <v>0</v>
      </c>
      <c r="BW61" s="220">
        <f t="shared" ref="BW61:BW66" si="150">+S61</f>
        <v>0</v>
      </c>
      <c r="BX61" s="220">
        <f t="shared" ref="BX61:BX66" si="151">+T61</f>
        <v>0</v>
      </c>
      <c r="BY61" s="220">
        <f t="shared" ref="BY61:BY66" si="152">+U61</f>
        <v>0</v>
      </c>
      <c r="BZ61" s="220">
        <f t="shared" ref="BZ61:BZ66" si="153">+V61</f>
        <v>0</v>
      </c>
      <c r="CA61" s="220">
        <f t="shared" ref="CA61:CA66" si="154">+W61</f>
        <v>0</v>
      </c>
      <c r="CB61" s="220">
        <f t="shared" ref="CB61:CB66" si="155">+X61</f>
        <v>0</v>
      </c>
      <c r="CC61" s="220">
        <f t="shared" ref="CC61:CC66" si="156">+Y61</f>
        <v>0</v>
      </c>
      <c r="CD61" s="220">
        <f t="shared" ref="CD61:CD66" si="157">+Z61</f>
        <v>0</v>
      </c>
      <c r="CE61" s="220">
        <f t="shared" ref="CE61:CE66" si="158">+AA61</f>
        <v>0</v>
      </c>
      <c r="CF61" s="220">
        <f t="shared" ref="CF61:CF66" si="159">+AB61</f>
        <v>0</v>
      </c>
      <c r="CG61" s="220">
        <f t="shared" ref="CG61:CG66" si="160">+AC61</f>
        <v>0</v>
      </c>
    </row>
    <row r="62" spans="1:85" x14ac:dyDescent="0.25">
      <c r="A62" t="str">
        <f>+C58</f>
        <v>BANT</v>
      </c>
      <c r="B62" t="s">
        <v>6</v>
      </c>
      <c r="C62" s="2" t="s">
        <v>179</v>
      </c>
      <c r="D62" s="220">
        <f>+'CPP Detay Tum Ay'!D62</f>
        <v>8.4681818181818187</v>
      </c>
      <c r="E62" s="220">
        <v>8.0196428571428573</v>
      </c>
      <c r="F62" s="220">
        <v>8.8392857142857135</v>
      </c>
      <c r="G62" s="220">
        <v>8.8163265306122458</v>
      </c>
      <c r="H62" s="220">
        <v>12.906882352941178</v>
      </c>
      <c r="I62" s="220">
        <v>12.625999999999999</v>
      </c>
      <c r="J62" s="220">
        <f>+'CPP Detay Tum Ay'!J62</f>
        <v>7.9235294117647062</v>
      </c>
      <c r="K62" s="220">
        <f>+'CPP Detay Tum Ay'!K62</f>
        <v>7.9235294117647062</v>
      </c>
      <c r="L62" s="220">
        <f>+'CPP Detay Tum Ay'!L62</f>
        <v>0</v>
      </c>
      <c r="M62" s="220">
        <f>+'CPP Detay Tum Ay'!M62</f>
        <v>0</v>
      </c>
      <c r="N62" s="220">
        <f>+'CPP Detay Tum Ay'!N62</f>
        <v>0</v>
      </c>
      <c r="O62" s="220">
        <f>+'CPP Detay Tum Ay'!O62</f>
        <v>0</v>
      </c>
      <c r="Q62" s="2" t="s">
        <v>179</v>
      </c>
      <c r="R62" s="220">
        <f>+'CPP Detay Tum Ay'!R62</f>
        <v>0</v>
      </c>
      <c r="S62" s="220">
        <f>+'CPP Detay Tum Ay'!S62</f>
        <v>0</v>
      </c>
      <c r="T62" s="220">
        <f>+'CPP Detay Tum Ay'!T62</f>
        <v>0</v>
      </c>
      <c r="U62" s="220">
        <f>+'CPP Detay Tum Ay'!U62</f>
        <v>0</v>
      </c>
      <c r="V62" s="220">
        <f>+'CPP Detay Tum Ay'!V62</f>
        <v>0</v>
      </c>
      <c r="W62" s="220">
        <f>+'CPP Detay Tum Ay'!W62</f>
        <v>0</v>
      </c>
      <c r="X62" s="220">
        <f>+'CPP Detay Tum Ay'!X62</f>
        <v>0</v>
      </c>
      <c r="Y62" s="220">
        <f>+'CPP Detay Tum Ay'!Y62</f>
        <v>0</v>
      </c>
      <c r="Z62" s="220">
        <f>+'CPP Detay Tum Ay'!Z62</f>
        <v>0</v>
      </c>
      <c r="AA62" s="220">
        <f>+'CPP Detay Tum Ay'!AA62</f>
        <v>0</v>
      </c>
      <c r="AB62" s="220">
        <f>+'CPP Detay Tum Ay'!AB62</f>
        <v>0</v>
      </c>
      <c r="AC62" s="220">
        <f>+'CPP Detay Tum Ay'!AC62</f>
        <v>0</v>
      </c>
      <c r="AE62" s="2" t="s">
        <v>179</v>
      </c>
      <c r="AF62" s="220">
        <f t="shared" ref="AF62:AF65" si="161">+D62</f>
        <v>8.4681818181818187</v>
      </c>
      <c r="AG62" s="220">
        <f t="shared" si="135"/>
        <v>8.0196428571428573</v>
      </c>
      <c r="AH62" s="220">
        <f t="shared" si="135"/>
        <v>8.8392857142857135</v>
      </c>
      <c r="AI62" s="220">
        <f t="shared" si="135"/>
        <v>8.8163265306122458</v>
      </c>
      <c r="AJ62" s="220">
        <f t="shared" si="135"/>
        <v>12.906882352941178</v>
      </c>
      <c r="AK62" s="220">
        <f t="shared" si="135"/>
        <v>12.625999999999999</v>
      </c>
      <c r="AL62" s="220">
        <f t="shared" si="135"/>
        <v>7.9235294117647062</v>
      </c>
      <c r="AM62" s="220">
        <f t="shared" si="135"/>
        <v>7.9235294117647062</v>
      </c>
      <c r="AN62" s="220">
        <f t="shared" si="135"/>
        <v>0</v>
      </c>
      <c r="AO62" s="220">
        <f t="shared" si="135"/>
        <v>0</v>
      </c>
      <c r="AP62" s="220">
        <f t="shared" si="135"/>
        <v>0</v>
      </c>
      <c r="AQ62" s="220">
        <f t="shared" si="135"/>
        <v>0</v>
      </c>
      <c r="AS62" s="2" t="s">
        <v>179</v>
      </c>
      <c r="AT62" s="220">
        <f t="shared" si="136"/>
        <v>0</v>
      </c>
      <c r="AU62" s="220">
        <f t="shared" si="136"/>
        <v>0</v>
      </c>
      <c r="AV62" s="220">
        <f t="shared" si="136"/>
        <v>0</v>
      </c>
      <c r="AW62" s="220">
        <f t="shared" si="136"/>
        <v>0</v>
      </c>
      <c r="AX62" s="220">
        <f t="shared" si="136"/>
        <v>0</v>
      </c>
      <c r="AY62" s="220">
        <f t="shared" si="136"/>
        <v>0</v>
      </c>
      <c r="AZ62" s="220">
        <f t="shared" si="136"/>
        <v>0</v>
      </c>
      <c r="BA62" s="220">
        <f t="shared" si="136"/>
        <v>0</v>
      </c>
      <c r="BB62" s="220">
        <f t="shared" si="136"/>
        <v>0</v>
      </c>
      <c r="BC62" s="220">
        <f t="shared" si="136"/>
        <v>0</v>
      </c>
      <c r="BD62" s="220">
        <f t="shared" si="136"/>
        <v>0</v>
      </c>
      <c r="BE62" s="220">
        <f t="shared" si="136"/>
        <v>0</v>
      </c>
      <c r="BG62" s="2" t="s">
        <v>179</v>
      </c>
      <c r="BH62" s="220">
        <f t="shared" ref="BH62:BH66" si="162">+D62</f>
        <v>8.4681818181818187</v>
      </c>
      <c r="BI62" s="220">
        <f t="shared" si="138"/>
        <v>8.0196428571428573</v>
      </c>
      <c r="BJ62" s="220">
        <f t="shared" si="139"/>
        <v>8.8392857142857135</v>
      </c>
      <c r="BK62" s="220">
        <f t="shared" si="140"/>
        <v>8.8163265306122458</v>
      </c>
      <c r="BL62" s="220">
        <f t="shared" si="141"/>
        <v>12.906882352941178</v>
      </c>
      <c r="BM62" s="220">
        <f t="shared" si="142"/>
        <v>12.625999999999999</v>
      </c>
      <c r="BN62" s="220">
        <f t="shared" si="143"/>
        <v>7.9235294117647062</v>
      </c>
      <c r="BO62" s="220">
        <f t="shared" si="144"/>
        <v>7.9235294117647062</v>
      </c>
      <c r="BP62" s="220">
        <f t="shared" si="145"/>
        <v>0</v>
      </c>
      <c r="BQ62" s="220">
        <f t="shared" si="146"/>
        <v>0</v>
      </c>
      <c r="BR62" s="220">
        <f t="shared" si="147"/>
        <v>0</v>
      </c>
      <c r="BS62" s="220">
        <f t="shared" si="148"/>
        <v>0</v>
      </c>
      <c r="BU62" s="2" t="s">
        <v>179</v>
      </c>
      <c r="BV62" s="220">
        <f t="shared" ref="BV62:BV66" si="163">+R62</f>
        <v>0</v>
      </c>
      <c r="BW62" s="220">
        <f t="shared" si="150"/>
        <v>0</v>
      </c>
      <c r="BX62" s="220">
        <f t="shared" si="151"/>
        <v>0</v>
      </c>
      <c r="BY62" s="220">
        <f t="shared" si="152"/>
        <v>0</v>
      </c>
      <c r="BZ62" s="220">
        <f t="shared" si="153"/>
        <v>0</v>
      </c>
      <c r="CA62" s="220">
        <f t="shared" si="154"/>
        <v>0</v>
      </c>
      <c r="CB62" s="220">
        <f t="shared" si="155"/>
        <v>0</v>
      </c>
      <c r="CC62" s="220">
        <f t="shared" si="156"/>
        <v>0</v>
      </c>
      <c r="CD62" s="220">
        <f t="shared" si="157"/>
        <v>0</v>
      </c>
      <c r="CE62" s="220">
        <f t="shared" si="158"/>
        <v>0</v>
      </c>
      <c r="CF62" s="220">
        <f t="shared" si="159"/>
        <v>0</v>
      </c>
      <c r="CG62" s="220">
        <f t="shared" si="160"/>
        <v>0</v>
      </c>
    </row>
    <row r="63" spans="1:85" x14ac:dyDescent="0.25">
      <c r="A63" t="str">
        <f>+C58</f>
        <v>BANT</v>
      </c>
      <c r="B63" t="s">
        <v>6</v>
      </c>
      <c r="C63" s="2" t="s">
        <v>180</v>
      </c>
      <c r="D63" s="220">
        <f>+'CPP Detay Tum Ay'!D63</f>
        <v>8.1474107142857122</v>
      </c>
      <c r="E63" s="220">
        <v>7.7785714285714276</v>
      </c>
      <c r="F63" s="220">
        <v>8.5982142857142847</v>
      </c>
      <c r="G63" s="220">
        <v>10.248979591836735</v>
      </c>
      <c r="H63" s="220">
        <v>12.964588235294119</v>
      </c>
      <c r="I63" s="220">
        <v>12.625999999999999</v>
      </c>
      <c r="J63" s="220">
        <f>+'CPP Detay Tum Ay'!J63</f>
        <v>9.8576470588235292</v>
      </c>
      <c r="K63" s="220">
        <f>+'CPP Detay Tum Ay'!K63</f>
        <v>9.5098039215686292</v>
      </c>
      <c r="L63" s="220">
        <f>+'CPP Detay Tum Ay'!L63</f>
        <v>0</v>
      </c>
      <c r="M63" s="220">
        <f>+'CPP Detay Tum Ay'!M63</f>
        <v>0</v>
      </c>
      <c r="N63" s="220">
        <f>+'CPP Detay Tum Ay'!N63</f>
        <v>0</v>
      </c>
      <c r="O63" s="220">
        <f>+'CPP Detay Tum Ay'!O63</f>
        <v>0</v>
      </c>
      <c r="Q63" s="2" t="s">
        <v>180</v>
      </c>
      <c r="R63" s="220">
        <f>+'CPP Detay Tum Ay'!R63</f>
        <v>0</v>
      </c>
      <c r="S63" s="220">
        <f>+'CPP Detay Tum Ay'!S63</f>
        <v>0</v>
      </c>
      <c r="T63" s="220">
        <f>+'CPP Detay Tum Ay'!T63</f>
        <v>0</v>
      </c>
      <c r="U63" s="220">
        <f>+'CPP Detay Tum Ay'!U63</f>
        <v>0</v>
      </c>
      <c r="V63" s="220">
        <f>+'CPP Detay Tum Ay'!V63</f>
        <v>0</v>
      </c>
      <c r="W63" s="220">
        <f>+'CPP Detay Tum Ay'!W63</f>
        <v>0</v>
      </c>
      <c r="X63" s="220">
        <f>+'CPP Detay Tum Ay'!X63</f>
        <v>0</v>
      </c>
      <c r="Y63" s="220">
        <f>+'CPP Detay Tum Ay'!Y63</f>
        <v>0</v>
      </c>
      <c r="Z63" s="220">
        <f>+'CPP Detay Tum Ay'!Z63</f>
        <v>0</v>
      </c>
      <c r="AA63" s="220">
        <f>+'CPP Detay Tum Ay'!AA63</f>
        <v>0</v>
      </c>
      <c r="AB63" s="220">
        <f>+'CPP Detay Tum Ay'!AB63</f>
        <v>0</v>
      </c>
      <c r="AC63" s="220">
        <f>+'CPP Detay Tum Ay'!AC63</f>
        <v>0</v>
      </c>
      <c r="AE63" s="2" t="s">
        <v>180</v>
      </c>
      <c r="AF63" s="220">
        <f t="shared" si="161"/>
        <v>8.1474107142857122</v>
      </c>
      <c r="AG63" s="220">
        <f t="shared" si="135"/>
        <v>7.7785714285714276</v>
      </c>
      <c r="AH63" s="220">
        <f t="shared" si="135"/>
        <v>8.5982142857142847</v>
      </c>
      <c r="AI63" s="220">
        <f t="shared" si="135"/>
        <v>10.248979591836735</v>
      </c>
      <c r="AJ63" s="220">
        <f t="shared" si="135"/>
        <v>12.964588235294119</v>
      </c>
      <c r="AK63" s="220">
        <f t="shared" si="135"/>
        <v>12.625999999999999</v>
      </c>
      <c r="AL63" s="220">
        <f t="shared" si="135"/>
        <v>9.8576470588235292</v>
      </c>
      <c r="AM63" s="220">
        <f t="shared" si="135"/>
        <v>9.5098039215686292</v>
      </c>
      <c r="AN63" s="220">
        <f t="shared" si="135"/>
        <v>0</v>
      </c>
      <c r="AO63" s="220">
        <f t="shared" si="135"/>
        <v>0</v>
      </c>
      <c r="AP63" s="220">
        <f t="shared" si="135"/>
        <v>0</v>
      </c>
      <c r="AQ63" s="220">
        <f t="shared" si="135"/>
        <v>0</v>
      </c>
      <c r="AS63" s="2" t="s">
        <v>180</v>
      </c>
      <c r="AT63" s="220">
        <f t="shared" si="136"/>
        <v>0</v>
      </c>
      <c r="AU63" s="220">
        <f t="shared" si="136"/>
        <v>0</v>
      </c>
      <c r="AV63" s="220">
        <f t="shared" si="136"/>
        <v>0</v>
      </c>
      <c r="AW63" s="220">
        <f t="shared" si="136"/>
        <v>0</v>
      </c>
      <c r="AX63" s="220">
        <f t="shared" si="136"/>
        <v>0</v>
      </c>
      <c r="AY63" s="220">
        <f t="shared" si="136"/>
        <v>0</v>
      </c>
      <c r="AZ63" s="220">
        <f t="shared" si="136"/>
        <v>0</v>
      </c>
      <c r="BA63" s="220">
        <f t="shared" si="136"/>
        <v>0</v>
      </c>
      <c r="BB63" s="220">
        <f t="shared" si="136"/>
        <v>0</v>
      </c>
      <c r="BC63" s="220">
        <f t="shared" si="136"/>
        <v>0</v>
      </c>
      <c r="BD63" s="220">
        <f t="shared" si="136"/>
        <v>0</v>
      </c>
      <c r="BE63" s="220">
        <f t="shared" si="136"/>
        <v>0</v>
      </c>
      <c r="BG63" s="2" t="s">
        <v>180</v>
      </c>
      <c r="BH63" s="220">
        <f t="shared" si="162"/>
        <v>8.1474107142857122</v>
      </c>
      <c r="BI63" s="220">
        <f t="shared" si="138"/>
        <v>7.7785714285714276</v>
      </c>
      <c r="BJ63" s="220">
        <f t="shared" si="139"/>
        <v>8.5982142857142847</v>
      </c>
      <c r="BK63" s="220">
        <f t="shared" si="140"/>
        <v>10.248979591836735</v>
      </c>
      <c r="BL63" s="220">
        <f t="shared" si="141"/>
        <v>12.964588235294119</v>
      </c>
      <c r="BM63" s="220">
        <f t="shared" si="142"/>
        <v>12.625999999999999</v>
      </c>
      <c r="BN63" s="220">
        <f t="shared" si="143"/>
        <v>9.8576470588235292</v>
      </c>
      <c r="BO63" s="220">
        <f t="shared" si="144"/>
        <v>9.5098039215686292</v>
      </c>
      <c r="BP63" s="220">
        <f t="shared" si="145"/>
        <v>0</v>
      </c>
      <c r="BQ63" s="220">
        <f t="shared" si="146"/>
        <v>0</v>
      </c>
      <c r="BR63" s="220">
        <f t="shared" si="147"/>
        <v>0</v>
      </c>
      <c r="BS63" s="220">
        <f t="shared" si="148"/>
        <v>0</v>
      </c>
      <c r="BU63" s="2" t="s">
        <v>180</v>
      </c>
      <c r="BV63" s="220">
        <f t="shared" si="163"/>
        <v>0</v>
      </c>
      <c r="BW63" s="220">
        <f t="shared" si="150"/>
        <v>0</v>
      </c>
      <c r="BX63" s="220">
        <f t="shared" si="151"/>
        <v>0</v>
      </c>
      <c r="BY63" s="220">
        <f t="shared" si="152"/>
        <v>0</v>
      </c>
      <c r="BZ63" s="220">
        <f t="shared" si="153"/>
        <v>0</v>
      </c>
      <c r="CA63" s="220">
        <f t="shared" si="154"/>
        <v>0</v>
      </c>
      <c r="CB63" s="220">
        <f t="shared" si="155"/>
        <v>0</v>
      </c>
      <c r="CC63" s="220">
        <f t="shared" si="156"/>
        <v>0</v>
      </c>
      <c r="CD63" s="220">
        <f t="shared" si="157"/>
        <v>0</v>
      </c>
      <c r="CE63" s="220">
        <f t="shared" si="158"/>
        <v>0</v>
      </c>
      <c r="CF63" s="220">
        <f t="shared" si="159"/>
        <v>0</v>
      </c>
      <c r="CG63" s="220">
        <f t="shared" si="160"/>
        <v>0</v>
      </c>
    </row>
    <row r="64" spans="1:85" x14ac:dyDescent="0.25">
      <c r="A64" t="str">
        <f>+C58</f>
        <v>BANT</v>
      </c>
      <c r="B64" t="s">
        <v>6</v>
      </c>
      <c r="C64" s="2" t="s">
        <v>181</v>
      </c>
      <c r="D64" s="220">
        <f>+'CPP Detay Tum Ay'!D64</f>
        <v>8.3996590909090898</v>
      </c>
      <c r="E64" s="220">
        <v>7.917749999999999</v>
      </c>
      <c r="F64" s="220">
        <v>7.917749999999999</v>
      </c>
      <c r="G64" s="220">
        <v>11.240816326530615</v>
      </c>
      <c r="H64" s="220">
        <v>13.156941176470591</v>
      </c>
      <c r="I64" s="220">
        <v>12.84</v>
      </c>
      <c r="J64" s="220">
        <f>+'CPP Detay Tum Ay'!J64</f>
        <v>8.7352941176470598</v>
      </c>
      <c r="K64" s="220">
        <f>+'CPP Detay Tum Ay'!K64</f>
        <v>7.9235294117647062</v>
      </c>
      <c r="L64" s="220">
        <f>+'CPP Detay Tum Ay'!L64</f>
        <v>0</v>
      </c>
      <c r="M64" s="220">
        <f>+'CPP Detay Tum Ay'!M64</f>
        <v>0</v>
      </c>
      <c r="N64" s="220">
        <f>+'CPP Detay Tum Ay'!N64</f>
        <v>0</v>
      </c>
      <c r="O64" s="220">
        <f>+'CPP Detay Tum Ay'!O64</f>
        <v>0</v>
      </c>
      <c r="Q64" s="2" t="s">
        <v>181</v>
      </c>
      <c r="R64" s="220">
        <f>+'CPP Detay Tum Ay'!R64</f>
        <v>0</v>
      </c>
      <c r="S64" s="220">
        <f>+'CPP Detay Tum Ay'!S64</f>
        <v>0</v>
      </c>
      <c r="T64" s="220">
        <f>+'CPP Detay Tum Ay'!T64</f>
        <v>0</v>
      </c>
      <c r="U64" s="220">
        <f>+'CPP Detay Tum Ay'!U64</f>
        <v>0</v>
      </c>
      <c r="V64" s="220">
        <f>+'CPP Detay Tum Ay'!V64</f>
        <v>0</v>
      </c>
      <c r="W64" s="220">
        <f>+'CPP Detay Tum Ay'!W64</f>
        <v>0</v>
      </c>
      <c r="X64" s="220">
        <f>+'CPP Detay Tum Ay'!X64</f>
        <v>0</v>
      </c>
      <c r="Y64" s="220">
        <f>+'CPP Detay Tum Ay'!Y64</f>
        <v>0</v>
      </c>
      <c r="Z64" s="220">
        <f>+'CPP Detay Tum Ay'!Z64</f>
        <v>0</v>
      </c>
      <c r="AA64" s="220">
        <f>+'CPP Detay Tum Ay'!AA64</f>
        <v>0</v>
      </c>
      <c r="AB64" s="220">
        <f>+'CPP Detay Tum Ay'!AB64</f>
        <v>0</v>
      </c>
      <c r="AC64" s="220">
        <f>+'CPP Detay Tum Ay'!AC64</f>
        <v>0</v>
      </c>
      <c r="AE64" s="2" t="s">
        <v>181</v>
      </c>
      <c r="AF64" s="220">
        <f t="shared" si="161"/>
        <v>8.3996590909090898</v>
      </c>
      <c r="AG64" s="220">
        <f t="shared" si="135"/>
        <v>7.917749999999999</v>
      </c>
      <c r="AH64" s="220">
        <f t="shared" si="135"/>
        <v>7.917749999999999</v>
      </c>
      <c r="AI64" s="220">
        <f t="shared" si="135"/>
        <v>11.240816326530615</v>
      </c>
      <c r="AJ64" s="220">
        <f t="shared" si="135"/>
        <v>13.156941176470591</v>
      </c>
      <c r="AK64" s="220">
        <f t="shared" si="135"/>
        <v>12.84</v>
      </c>
      <c r="AL64" s="220">
        <f t="shared" si="135"/>
        <v>8.7352941176470598</v>
      </c>
      <c r="AM64" s="220">
        <f t="shared" si="135"/>
        <v>7.9235294117647062</v>
      </c>
      <c r="AN64" s="220">
        <f t="shared" si="135"/>
        <v>0</v>
      </c>
      <c r="AO64" s="220">
        <f t="shared" si="135"/>
        <v>0</v>
      </c>
      <c r="AP64" s="220">
        <f t="shared" si="135"/>
        <v>0</v>
      </c>
      <c r="AQ64" s="220">
        <f t="shared" si="135"/>
        <v>0</v>
      </c>
      <c r="AS64" s="2" t="s">
        <v>181</v>
      </c>
      <c r="AT64" s="220">
        <f t="shared" si="136"/>
        <v>0</v>
      </c>
      <c r="AU64" s="220">
        <f t="shared" si="136"/>
        <v>0</v>
      </c>
      <c r="AV64" s="220">
        <f t="shared" si="136"/>
        <v>0</v>
      </c>
      <c r="AW64" s="220">
        <f t="shared" si="136"/>
        <v>0</v>
      </c>
      <c r="AX64" s="220">
        <f t="shared" si="136"/>
        <v>0</v>
      </c>
      <c r="AY64" s="220">
        <f t="shared" si="136"/>
        <v>0</v>
      </c>
      <c r="AZ64" s="220">
        <f t="shared" si="136"/>
        <v>0</v>
      </c>
      <c r="BA64" s="220">
        <f t="shared" si="136"/>
        <v>0</v>
      </c>
      <c r="BB64" s="220">
        <f t="shared" si="136"/>
        <v>0</v>
      </c>
      <c r="BC64" s="220">
        <f t="shared" si="136"/>
        <v>0</v>
      </c>
      <c r="BD64" s="220">
        <f t="shared" si="136"/>
        <v>0</v>
      </c>
      <c r="BE64" s="220">
        <f t="shared" si="136"/>
        <v>0</v>
      </c>
      <c r="BG64" s="2" t="s">
        <v>181</v>
      </c>
      <c r="BH64" s="220">
        <f t="shared" si="162"/>
        <v>8.3996590909090898</v>
      </c>
      <c r="BI64" s="220">
        <f t="shared" si="138"/>
        <v>7.917749999999999</v>
      </c>
      <c r="BJ64" s="220">
        <f t="shared" si="139"/>
        <v>7.917749999999999</v>
      </c>
      <c r="BK64" s="220">
        <f t="shared" si="140"/>
        <v>11.240816326530615</v>
      </c>
      <c r="BL64" s="220">
        <f t="shared" si="141"/>
        <v>13.156941176470591</v>
      </c>
      <c r="BM64" s="220">
        <f t="shared" si="142"/>
        <v>12.84</v>
      </c>
      <c r="BN64" s="220">
        <f t="shared" si="143"/>
        <v>8.7352941176470598</v>
      </c>
      <c r="BO64" s="220">
        <f t="shared" si="144"/>
        <v>7.9235294117647062</v>
      </c>
      <c r="BP64" s="220">
        <f t="shared" si="145"/>
        <v>0</v>
      </c>
      <c r="BQ64" s="220">
        <f t="shared" si="146"/>
        <v>0</v>
      </c>
      <c r="BR64" s="220">
        <f t="shared" si="147"/>
        <v>0</v>
      </c>
      <c r="BS64" s="220">
        <f t="shared" si="148"/>
        <v>0</v>
      </c>
      <c r="BU64" s="2" t="s">
        <v>181</v>
      </c>
      <c r="BV64" s="220">
        <f t="shared" si="163"/>
        <v>0</v>
      </c>
      <c r="BW64" s="220">
        <f t="shared" si="150"/>
        <v>0</v>
      </c>
      <c r="BX64" s="220">
        <f t="shared" si="151"/>
        <v>0</v>
      </c>
      <c r="BY64" s="220">
        <f t="shared" si="152"/>
        <v>0</v>
      </c>
      <c r="BZ64" s="220">
        <f t="shared" si="153"/>
        <v>0</v>
      </c>
      <c r="CA64" s="220">
        <f t="shared" si="154"/>
        <v>0</v>
      </c>
      <c r="CB64" s="220">
        <f t="shared" si="155"/>
        <v>0</v>
      </c>
      <c r="CC64" s="220">
        <f t="shared" si="156"/>
        <v>0</v>
      </c>
      <c r="CD64" s="220">
        <f t="shared" si="157"/>
        <v>0</v>
      </c>
      <c r="CE64" s="220">
        <f t="shared" si="158"/>
        <v>0</v>
      </c>
      <c r="CF64" s="220">
        <f t="shared" si="159"/>
        <v>0</v>
      </c>
      <c r="CG64" s="220">
        <f t="shared" si="160"/>
        <v>0</v>
      </c>
    </row>
    <row r="65" spans="1:85" x14ac:dyDescent="0.25">
      <c r="A65" t="str">
        <f>+C58</f>
        <v>BANT</v>
      </c>
      <c r="B65" t="s">
        <v>6</v>
      </c>
      <c r="C65" s="2" t="s">
        <v>182</v>
      </c>
      <c r="D65" s="220">
        <f>+'CPP Detay Tum Ay'!D65</f>
        <v>7.1999999999999993</v>
      </c>
      <c r="E65" s="220">
        <v>7.1999999999999993</v>
      </c>
      <c r="F65" s="220">
        <v>8.8392857142857135</v>
      </c>
      <c r="G65" s="220">
        <v>9.7163265306122462</v>
      </c>
      <c r="H65" s="220">
        <v>14.012911764705885</v>
      </c>
      <c r="I65" s="220">
        <v>13.696</v>
      </c>
      <c r="J65" s="220">
        <f>+'CPP Detay Tum Ay'!J65</f>
        <v>8.8235294117647083</v>
      </c>
      <c r="K65" s="220">
        <f>+'CPP Detay Tum Ay'!K65</f>
        <v>8.8235294117647083</v>
      </c>
      <c r="L65" s="220">
        <f>+'CPP Detay Tum Ay'!L65</f>
        <v>0</v>
      </c>
      <c r="M65" s="220">
        <f>+'CPP Detay Tum Ay'!M65</f>
        <v>0</v>
      </c>
      <c r="N65" s="220">
        <f>+'CPP Detay Tum Ay'!N65</f>
        <v>0</v>
      </c>
      <c r="O65" s="220">
        <f>+'CPP Detay Tum Ay'!O65</f>
        <v>0</v>
      </c>
      <c r="Q65" s="2" t="s">
        <v>182</v>
      </c>
      <c r="R65" s="220">
        <f>+'CPP Detay Tum Ay'!R65</f>
        <v>0</v>
      </c>
      <c r="S65" s="220">
        <f>+'CPP Detay Tum Ay'!S65</f>
        <v>0</v>
      </c>
      <c r="T65" s="220">
        <f>+'CPP Detay Tum Ay'!T65</f>
        <v>0</v>
      </c>
      <c r="U65" s="220">
        <f>+'CPP Detay Tum Ay'!U65</f>
        <v>0</v>
      </c>
      <c r="V65" s="220">
        <f>+'CPP Detay Tum Ay'!V65</f>
        <v>0</v>
      </c>
      <c r="W65" s="220">
        <f>+'CPP Detay Tum Ay'!W65</f>
        <v>0</v>
      </c>
      <c r="X65" s="220">
        <f>+'CPP Detay Tum Ay'!X65</f>
        <v>0</v>
      </c>
      <c r="Y65" s="220">
        <f>+'CPP Detay Tum Ay'!Y65</f>
        <v>0</v>
      </c>
      <c r="Z65" s="220">
        <f>+'CPP Detay Tum Ay'!Z65</f>
        <v>0</v>
      </c>
      <c r="AA65" s="220">
        <f>+'CPP Detay Tum Ay'!AA65</f>
        <v>0</v>
      </c>
      <c r="AB65" s="220">
        <f>+'CPP Detay Tum Ay'!AB65</f>
        <v>0</v>
      </c>
      <c r="AC65" s="220">
        <f>+'CPP Detay Tum Ay'!AC65</f>
        <v>0</v>
      </c>
      <c r="AE65" s="2" t="s">
        <v>182</v>
      </c>
      <c r="AF65" s="220">
        <f t="shared" si="161"/>
        <v>7.1999999999999993</v>
      </c>
      <c r="AG65" s="220">
        <f t="shared" si="135"/>
        <v>7.1999999999999993</v>
      </c>
      <c r="AH65" s="220">
        <f t="shared" si="135"/>
        <v>8.8392857142857135</v>
      </c>
      <c r="AI65" s="220">
        <f t="shared" si="135"/>
        <v>9.7163265306122462</v>
      </c>
      <c r="AJ65" s="220">
        <f t="shared" si="135"/>
        <v>14.012911764705885</v>
      </c>
      <c r="AK65" s="220">
        <f t="shared" si="135"/>
        <v>13.696</v>
      </c>
      <c r="AL65" s="220">
        <f t="shared" si="135"/>
        <v>8.8235294117647083</v>
      </c>
      <c r="AM65" s="220">
        <f t="shared" si="135"/>
        <v>8.8235294117647083</v>
      </c>
      <c r="AN65" s="220">
        <f t="shared" si="135"/>
        <v>0</v>
      </c>
      <c r="AO65" s="220">
        <f t="shared" si="135"/>
        <v>0</v>
      </c>
      <c r="AP65" s="220">
        <f t="shared" si="135"/>
        <v>0</v>
      </c>
      <c r="AQ65" s="220">
        <f t="shared" si="135"/>
        <v>0</v>
      </c>
      <c r="AS65" s="2" t="s">
        <v>182</v>
      </c>
      <c r="AT65" s="220">
        <f t="shared" si="136"/>
        <v>0</v>
      </c>
      <c r="AU65" s="220">
        <f t="shared" si="136"/>
        <v>0</v>
      </c>
      <c r="AV65" s="220">
        <f t="shared" si="136"/>
        <v>0</v>
      </c>
      <c r="AW65" s="220">
        <f t="shared" si="136"/>
        <v>0</v>
      </c>
      <c r="AX65" s="220">
        <f t="shared" si="136"/>
        <v>0</v>
      </c>
      <c r="AY65" s="220">
        <f t="shared" si="136"/>
        <v>0</v>
      </c>
      <c r="AZ65" s="220">
        <f t="shared" si="136"/>
        <v>0</v>
      </c>
      <c r="BA65" s="220">
        <f t="shared" si="136"/>
        <v>0</v>
      </c>
      <c r="BB65" s="220">
        <f t="shared" si="136"/>
        <v>0</v>
      </c>
      <c r="BC65" s="220">
        <f t="shared" si="136"/>
        <v>0</v>
      </c>
      <c r="BD65" s="220">
        <f t="shared" si="136"/>
        <v>0</v>
      </c>
      <c r="BE65" s="220">
        <f t="shared" si="136"/>
        <v>0</v>
      </c>
      <c r="BG65" s="2" t="s">
        <v>182</v>
      </c>
      <c r="BH65" s="220">
        <f t="shared" si="162"/>
        <v>7.1999999999999993</v>
      </c>
      <c r="BI65" s="220">
        <f t="shared" si="138"/>
        <v>7.1999999999999993</v>
      </c>
      <c r="BJ65" s="220">
        <f t="shared" si="139"/>
        <v>8.8392857142857135</v>
      </c>
      <c r="BK65" s="220">
        <f t="shared" si="140"/>
        <v>9.7163265306122462</v>
      </c>
      <c r="BL65" s="220">
        <f t="shared" si="141"/>
        <v>14.012911764705885</v>
      </c>
      <c r="BM65" s="220">
        <f t="shared" si="142"/>
        <v>13.696</v>
      </c>
      <c r="BN65" s="220">
        <f t="shared" si="143"/>
        <v>8.8235294117647083</v>
      </c>
      <c r="BO65" s="220">
        <f t="shared" si="144"/>
        <v>8.8235294117647083</v>
      </c>
      <c r="BP65" s="220">
        <f t="shared" si="145"/>
        <v>0</v>
      </c>
      <c r="BQ65" s="220">
        <f t="shared" si="146"/>
        <v>0</v>
      </c>
      <c r="BR65" s="220">
        <f t="shared" si="147"/>
        <v>0</v>
      </c>
      <c r="BS65" s="220">
        <f t="shared" si="148"/>
        <v>0</v>
      </c>
      <c r="BU65" s="2" t="s">
        <v>182</v>
      </c>
      <c r="BV65" s="220">
        <f t="shared" si="163"/>
        <v>0</v>
      </c>
      <c r="BW65" s="220">
        <f t="shared" si="150"/>
        <v>0</v>
      </c>
      <c r="BX65" s="220">
        <f t="shared" si="151"/>
        <v>0</v>
      </c>
      <c r="BY65" s="220">
        <f t="shared" si="152"/>
        <v>0</v>
      </c>
      <c r="BZ65" s="220">
        <f t="shared" si="153"/>
        <v>0</v>
      </c>
      <c r="CA65" s="220">
        <f t="shared" si="154"/>
        <v>0</v>
      </c>
      <c r="CB65" s="220">
        <f t="shared" si="155"/>
        <v>0</v>
      </c>
      <c r="CC65" s="220">
        <f t="shared" si="156"/>
        <v>0</v>
      </c>
      <c r="CD65" s="220">
        <f t="shared" si="157"/>
        <v>0</v>
      </c>
      <c r="CE65" s="220">
        <f t="shared" si="158"/>
        <v>0</v>
      </c>
      <c r="CF65" s="220">
        <f t="shared" si="159"/>
        <v>0</v>
      </c>
      <c r="CG65" s="220">
        <f t="shared" si="160"/>
        <v>0</v>
      </c>
    </row>
    <row r="66" spans="1:85" x14ac:dyDescent="0.25">
      <c r="A66" t="str">
        <f>+C58</f>
        <v>BANT</v>
      </c>
      <c r="B66" t="s">
        <v>6</v>
      </c>
      <c r="C66" s="2" t="s">
        <v>183</v>
      </c>
      <c r="D66" s="220"/>
      <c r="E66" s="220"/>
      <c r="F66" s="220"/>
      <c r="G66" s="230">
        <v>9.6244897959183682</v>
      </c>
      <c r="H66" s="230">
        <v>11.483470588235297</v>
      </c>
      <c r="I66" s="230">
        <v>9.4160000000000021</v>
      </c>
      <c r="J66" s="230"/>
      <c r="K66" s="230"/>
      <c r="L66" s="230"/>
      <c r="M66" s="220"/>
      <c r="N66" s="220"/>
      <c r="O66" s="220"/>
      <c r="Q66" s="2" t="s">
        <v>183</v>
      </c>
      <c r="R66" s="221"/>
      <c r="S66" s="221"/>
      <c r="T66" s="221"/>
      <c r="U66" s="220"/>
      <c r="V66" s="220"/>
      <c r="W66" s="220"/>
      <c r="X66" s="220"/>
      <c r="Y66" s="220"/>
      <c r="Z66" s="220"/>
      <c r="AA66" s="220"/>
      <c r="AB66" s="220"/>
      <c r="AC66" s="220"/>
      <c r="AE66" s="2" t="s">
        <v>183</v>
      </c>
      <c r="AF66" s="220"/>
      <c r="AG66" s="220"/>
      <c r="AH66" s="220"/>
      <c r="AI66" s="220"/>
      <c r="AJ66" s="220"/>
      <c r="AK66" s="220"/>
      <c r="AL66" s="220"/>
      <c r="AM66" s="220"/>
      <c r="AN66" s="220"/>
      <c r="AO66" s="220"/>
      <c r="AP66" s="220"/>
      <c r="AQ66" s="220"/>
      <c r="AS66" s="2" t="s">
        <v>183</v>
      </c>
      <c r="AT66" s="221"/>
      <c r="AU66" s="221"/>
      <c r="AV66" s="221"/>
      <c r="AW66" s="221"/>
      <c r="AX66" s="221"/>
      <c r="AY66" s="221"/>
      <c r="AZ66" s="221"/>
      <c r="BA66" s="221"/>
      <c r="BB66" s="221"/>
      <c r="BC66" s="221"/>
      <c r="BD66" s="221"/>
      <c r="BE66" s="221"/>
      <c r="BG66" s="2" t="s">
        <v>183</v>
      </c>
      <c r="BH66" s="220">
        <f t="shared" si="162"/>
        <v>0</v>
      </c>
      <c r="BI66" s="220">
        <f t="shared" si="138"/>
        <v>0</v>
      </c>
      <c r="BJ66" s="220">
        <f t="shared" si="139"/>
        <v>0</v>
      </c>
      <c r="BK66" s="220">
        <f t="shared" si="140"/>
        <v>9.6244897959183682</v>
      </c>
      <c r="BL66" s="220">
        <f t="shared" si="141"/>
        <v>11.483470588235297</v>
      </c>
      <c r="BM66" s="220">
        <f t="shared" si="142"/>
        <v>9.4160000000000021</v>
      </c>
      <c r="BN66" s="220">
        <f t="shared" si="143"/>
        <v>0</v>
      </c>
      <c r="BO66" s="220">
        <f t="shared" si="144"/>
        <v>0</v>
      </c>
      <c r="BP66" s="220">
        <f t="shared" si="145"/>
        <v>0</v>
      </c>
      <c r="BQ66" s="220">
        <f t="shared" si="146"/>
        <v>0</v>
      </c>
      <c r="BR66" s="220">
        <f t="shared" si="147"/>
        <v>0</v>
      </c>
      <c r="BS66" s="220">
        <f t="shared" si="148"/>
        <v>0</v>
      </c>
      <c r="BU66" s="2" t="s">
        <v>183</v>
      </c>
      <c r="BV66" s="220">
        <f t="shared" si="163"/>
        <v>0</v>
      </c>
      <c r="BW66" s="220">
        <f t="shared" si="150"/>
        <v>0</v>
      </c>
      <c r="BX66" s="220">
        <f t="shared" si="151"/>
        <v>0</v>
      </c>
      <c r="BY66" s="220">
        <f t="shared" si="152"/>
        <v>0</v>
      </c>
      <c r="BZ66" s="220">
        <f t="shared" si="153"/>
        <v>0</v>
      </c>
      <c r="CA66" s="220">
        <f t="shared" si="154"/>
        <v>0</v>
      </c>
      <c r="CB66" s="220">
        <f t="shared" si="155"/>
        <v>0</v>
      </c>
      <c r="CC66" s="220">
        <f t="shared" si="156"/>
        <v>0</v>
      </c>
      <c r="CD66" s="220">
        <f t="shared" si="157"/>
        <v>0</v>
      </c>
      <c r="CE66" s="220">
        <f t="shared" si="158"/>
        <v>0</v>
      </c>
      <c r="CF66" s="220">
        <f t="shared" si="159"/>
        <v>0</v>
      </c>
      <c r="CG66" s="220">
        <f t="shared" si="160"/>
        <v>0</v>
      </c>
    </row>
    <row r="67" spans="1:85" x14ac:dyDescent="0.25">
      <c r="A67" t="str">
        <f>+C58</f>
        <v>BANT</v>
      </c>
      <c r="B67" t="s">
        <v>6</v>
      </c>
      <c r="C67" s="2" t="s">
        <v>184</v>
      </c>
      <c r="D67" s="220"/>
      <c r="E67" s="220"/>
      <c r="F67" s="220">
        <v>7.3687499999999995</v>
      </c>
      <c r="G67" s="220">
        <v>7.3285714285714292</v>
      </c>
      <c r="H67" s="220">
        <v>9.7138235294117674</v>
      </c>
      <c r="I67" s="230">
        <v>9.4160000000000021</v>
      </c>
      <c r="J67" s="220"/>
      <c r="K67" s="220"/>
      <c r="L67" s="220"/>
      <c r="M67" s="220"/>
      <c r="N67" s="220"/>
      <c r="O67" s="220"/>
      <c r="Q67" s="2" t="s">
        <v>184</v>
      </c>
      <c r="R67" s="221"/>
      <c r="S67" s="221"/>
      <c r="T67" s="221"/>
      <c r="U67" s="220"/>
      <c r="V67" s="220"/>
      <c r="W67" s="220"/>
      <c r="X67" s="220"/>
      <c r="Y67" s="220"/>
      <c r="Z67" s="220"/>
      <c r="AA67" s="220"/>
      <c r="AB67" s="220"/>
      <c r="AC67" s="220"/>
      <c r="AE67" s="2" t="s">
        <v>184</v>
      </c>
      <c r="AF67" s="220"/>
      <c r="AG67" s="220"/>
      <c r="AH67" s="220"/>
      <c r="AI67" s="220"/>
      <c r="AJ67" s="220"/>
      <c r="AK67" s="220"/>
      <c r="AL67" s="220"/>
      <c r="AM67" s="220"/>
      <c r="AN67" s="220"/>
      <c r="AO67" s="220"/>
      <c r="AP67" s="220"/>
      <c r="AQ67" s="220"/>
      <c r="AS67" s="2" t="s">
        <v>184</v>
      </c>
      <c r="AT67" s="221"/>
      <c r="AU67" s="221"/>
      <c r="AV67" s="221"/>
      <c r="AW67" s="221"/>
      <c r="AX67" s="221"/>
      <c r="AY67" s="221"/>
      <c r="AZ67" s="221"/>
      <c r="BA67" s="221"/>
      <c r="BB67" s="221"/>
      <c r="BC67" s="221"/>
      <c r="BD67" s="221"/>
      <c r="BE67" s="221"/>
      <c r="BG67" s="2" t="s">
        <v>184</v>
      </c>
      <c r="BH67" s="220"/>
      <c r="BI67" s="220"/>
      <c r="BJ67" s="220"/>
      <c r="BK67" s="220"/>
      <c r="BL67" s="220"/>
      <c r="BM67" s="220"/>
      <c r="BN67" s="220"/>
      <c r="BO67" s="220"/>
      <c r="BP67" s="220"/>
      <c r="BQ67" s="220"/>
      <c r="BR67" s="220"/>
      <c r="BS67" s="220"/>
      <c r="BU67" s="2" t="s">
        <v>184</v>
      </c>
      <c r="BV67" s="221"/>
      <c r="BW67" s="221"/>
      <c r="BX67" s="221"/>
      <c r="BY67" s="221"/>
      <c r="BZ67" s="221"/>
      <c r="CA67" s="221"/>
      <c r="CB67" s="221"/>
      <c r="CC67" s="221"/>
      <c r="CD67" s="221"/>
      <c r="CE67" s="221"/>
      <c r="CF67" s="221"/>
      <c r="CG67" s="221"/>
    </row>
    <row r="68" spans="1:85" x14ac:dyDescent="0.25">
      <c r="A68" t="str">
        <f>+C58</f>
        <v>BANT</v>
      </c>
      <c r="B68" t="s">
        <v>6</v>
      </c>
      <c r="C68" s="2" t="s">
        <v>185</v>
      </c>
      <c r="D68" s="220"/>
      <c r="E68" s="220"/>
      <c r="F68" s="220"/>
      <c r="G68" s="220"/>
      <c r="H68" s="220"/>
      <c r="I68" s="230"/>
      <c r="J68" s="220"/>
      <c r="K68" s="220"/>
      <c r="L68" s="220"/>
      <c r="M68" s="220"/>
      <c r="N68" s="220"/>
      <c r="O68" s="220"/>
      <c r="Q68" s="2" t="s">
        <v>185</v>
      </c>
      <c r="R68" s="221"/>
      <c r="S68" s="221"/>
      <c r="T68" s="221"/>
      <c r="U68" s="220"/>
      <c r="V68" s="220"/>
      <c r="W68" s="220"/>
      <c r="X68" s="220"/>
      <c r="Y68" s="220"/>
      <c r="Z68" s="220"/>
      <c r="AA68" s="220"/>
      <c r="AB68" s="220"/>
      <c r="AC68" s="220"/>
      <c r="AE68" s="2" t="s">
        <v>185</v>
      </c>
      <c r="AF68" s="220"/>
      <c r="AG68" s="220"/>
      <c r="AH68" s="220"/>
      <c r="AI68" s="220"/>
      <c r="AJ68" s="220"/>
      <c r="AK68" s="220"/>
      <c r="AL68" s="220"/>
      <c r="AM68" s="220"/>
      <c r="AN68" s="220"/>
      <c r="AO68" s="220"/>
      <c r="AP68" s="220"/>
      <c r="AQ68" s="220"/>
      <c r="AS68" s="2" t="s">
        <v>185</v>
      </c>
      <c r="AT68" s="221"/>
      <c r="AU68" s="221"/>
      <c r="AV68" s="221"/>
      <c r="AW68" s="221"/>
      <c r="AX68" s="221"/>
      <c r="AY68" s="221"/>
      <c r="AZ68" s="221"/>
      <c r="BA68" s="221"/>
      <c r="BB68" s="221"/>
      <c r="BC68" s="221"/>
      <c r="BD68" s="221"/>
      <c r="BE68" s="221"/>
      <c r="BG68" s="2" t="s">
        <v>185</v>
      </c>
      <c r="BH68" s="220"/>
      <c r="BI68" s="220"/>
      <c r="BJ68" s="220"/>
      <c r="BK68" s="220"/>
      <c r="BL68" s="220"/>
      <c r="BM68" s="220"/>
      <c r="BN68" s="220"/>
      <c r="BO68" s="220"/>
      <c r="BP68" s="220"/>
      <c r="BQ68" s="220"/>
      <c r="BR68" s="220"/>
      <c r="BS68" s="220"/>
      <c r="BU68" s="2" t="s">
        <v>185</v>
      </c>
      <c r="BV68" s="221"/>
      <c r="BW68" s="221"/>
      <c r="BX68" s="221"/>
      <c r="BY68" s="221"/>
      <c r="BZ68" s="221"/>
      <c r="CA68" s="221"/>
      <c r="CB68" s="221"/>
      <c r="CC68" s="221"/>
      <c r="CD68" s="221"/>
      <c r="CE68" s="221"/>
      <c r="CF68" s="221"/>
      <c r="CG68" s="221"/>
    </row>
    <row r="69" spans="1:85" x14ac:dyDescent="0.25">
      <c r="A69" t="str">
        <f>+C58</f>
        <v>BANT</v>
      </c>
      <c r="B69" t="s">
        <v>6</v>
      </c>
      <c r="C69" s="2" t="s">
        <v>186</v>
      </c>
      <c r="D69" s="220"/>
      <c r="E69" s="220"/>
      <c r="F69" s="220"/>
      <c r="G69" s="220"/>
      <c r="H69" s="220"/>
      <c r="I69" s="230"/>
      <c r="J69" s="220"/>
      <c r="K69" s="220"/>
      <c r="L69" s="220"/>
      <c r="M69" s="220"/>
      <c r="N69" s="220"/>
      <c r="O69" s="220"/>
      <c r="Q69" s="2" t="s">
        <v>186</v>
      </c>
      <c r="R69" s="221"/>
      <c r="S69" s="221"/>
      <c r="T69" s="221"/>
      <c r="U69" s="220"/>
      <c r="V69" s="220"/>
      <c r="W69" s="220"/>
      <c r="X69" s="220"/>
      <c r="Y69" s="220"/>
      <c r="Z69" s="220"/>
      <c r="AA69" s="220"/>
      <c r="AB69" s="220"/>
      <c r="AC69" s="220"/>
      <c r="AE69" s="2" t="s">
        <v>186</v>
      </c>
      <c r="AF69" s="220"/>
      <c r="AG69" s="220"/>
      <c r="AH69" s="220"/>
      <c r="AI69" s="220"/>
      <c r="AJ69" s="220"/>
      <c r="AK69" s="220"/>
      <c r="AL69" s="220"/>
      <c r="AM69" s="220"/>
      <c r="AN69" s="220"/>
      <c r="AO69" s="220"/>
      <c r="AP69" s="220"/>
      <c r="AQ69" s="220"/>
      <c r="AS69" s="2" t="s">
        <v>186</v>
      </c>
      <c r="AT69" s="221"/>
      <c r="AU69" s="221"/>
      <c r="AV69" s="221"/>
      <c r="AW69" s="221"/>
      <c r="AX69" s="221"/>
      <c r="AY69" s="221"/>
      <c r="AZ69" s="221"/>
      <c r="BA69" s="221"/>
      <c r="BB69" s="221"/>
      <c r="BC69" s="221"/>
      <c r="BD69" s="221"/>
      <c r="BE69" s="221"/>
      <c r="BG69" s="2" t="s">
        <v>186</v>
      </c>
      <c r="BH69" s="220"/>
      <c r="BI69" s="220"/>
      <c r="BJ69" s="220"/>
      <c r="BK69" s="220"/>
      <c r="BL69" s="220"/>
      <c r="BM69" s="220"/>
      <c r="BN69" s="220"/>
      <c r="BO69" s="220"/>
      <c r="BP69" s="220"/>
      <c r="BQ69" s="220"/>
      <c r="BR69" s="220"/>
      <c r="BS69" s="220"/>
      <c r="BU69" s="2" t="s">
        <v>186</v>
      </c>
      <c r="BV69" s="221"/>
      <c r="BW69" s="221"/>
      <c r="BX69" s="221"/>
      <c r="BY69" s="221"/>
      <c r="BZ69" s="221"/>
      <c r="CA69" s="221"/>
      <c r="CB69" s="221"/>
      <c r="CC69" s="221"/>
      <c r="CD69" s="221"/>
      <c r="CE69" s="221"/>
      <c r="CF69" s="221"/>
      <c r="CG69" s="221"/>
    </row>
    <row r="70" spans="1:85" x14ac:dyDescent="0.25">
      <c r="A70" t="str">
        <f>+C58</f>
        <v>BANT</v>
      </c>
      <c r="B70" t="s">
        <v>6</v>
      </c>
      <c r="C70" s="2" t="s">
        <v>203</v>
      </c>
      <c r="D70" s="220"/>
      <c r="E70" s="220"/>
      <c r="F70" s="220"/>
      <c r="G70" s="220"/>
      <c r="H70" s="220"/>
      <c r="I70" s="220"/>
      <c r="J70" s="220"/>
      <c r="K70" s="220"/>
      <c r="L70" s="220"/>
      <c r="M70" s="220"/>
      <c r="N70" s="220"/>
      <c r="O70" s="220"/>
      <c r="Q70" s="2"/>
      <c r="R70" s="221"/>
      <c r="S70" s="221"/>
      <c r="T70" s="221"/>
      <c r="U70" s="220"/>
      <c r="V70" s="220"/>
      <c r="W70" s="220"/>
      <c r="X70" s="220"/>
      <c r="Y70" s="220"/>
      <c r="Z70" s="220"/>
      <c r="AA70" s="220"/>
      <c r="AB70" s="220"/>
      <c r="AC70" s="220"/>
      <c r="AE70" s="2" t="s">
        <v>203</v>
      </c>
      <c r="AF70" s="220"/>
      <c r="AG70" s="220"/>
      <c r="AH70" s="220"/>
      <c r="AI70" s="220"/>
      <c r="AJ70" s="220"/>
      <c r="AK70" s="220"/>
      <c r="AL70" s="220"/>
      <c r="AM70" s="220"/>
      <c r="AN70" s="220"/>
      <c r="AO70" s="220"/>
      <c r="AP70" s="220"/>
      <c r="AQ70" s="220"/>
      <c r="AS70" s="2"/>
      <c r="AT70" s="221"/>
      <c r="AU70" s="221"/>
      <c r="AV70" s="221"/>
      <c r="AW70" s="220"/>
      <c r="AX70" s="220"/>
      <c r="AY70" s="220"/>
      <c r="AZ70" s="220"/>
      <c r="BA70" s="220"/>
      <c r="BB70" s="220"/>
      <c r="BC70" s="220"/>
      <c r="BD70" s="220"/>
      <c r="BE70" s="220"/>
      <c r="BG70" s="2" t="s">
        <v>203</v>
      </c>
      <c r="BH70" s="220"/>
      <c r="BI70" s="220"/>
      <c r="BJ70" s="220"/>
      <c r="BK70" s="220"/>
      <c r="BL70" s="220"/>
      <c r="BM70" s="220"/>
      <c r="BN70" s="220"/>
      <c r="BO70" s="220"/>
      <c r="BP70" s="220"/>
      <c r="BQ70" s="220"/>
      <c r="BR70" s="220"/>
      <c r="BS70" s="220"/>
      <c r="BU70" s="2"/>
      <c r="BV70" s="221"/>
      <c r="BW70" s="221"/>
      <c r="BX70" s="221"/>
      <c r="BY70" s="220"/>
      <c r="BZ70" s="220"/>
      <c r="CA70" s="220"/>
      <c r="CB70" s="220"/>
      <c r="CC70" s="220"/>
      <c r="CD70" s="220"/>
      <c r="CE70" s="220"/>
      <c r="CF70" s="220"/>
      <c r="CG70" s="220"/>
    </row>
    <row r="71" spans="1:85" x14ac:dyDescent="0.25">
      <c r="A71" t="str">
        <f>+C58</f>
        <v>BANT</v>
      </c>
      <c r="B71" t="s">
        <v>6</v>
      </c>
      <c r="C71" s="2" t="s">
        <v>204</v>
      </c>
      <c r="D71" s="220"/>
      <c r="E71" s="220"/>
      <c r="F71" s="220"/>
      <c r="G71" s="220"/>
      <c r="H71" s="220"/>
      <c r="I71" s="220"/>
      <c r="J71" s="220"/>
      <c r="K71" s="220"/>
      <c r="L71" s="220"/>
      <c r="M71" s="220"/>
      <c r="N71" s="220"/>
      <c r="O71" s="220"/>
      <c r="Q71" s="2"/>
      <c r="R71" s="221"/>
      <c r="S71" s="221"/>
      <c r="T71" s="221"/>
      <c r="U71" s="220"/>
      <c r="V71" s="220"/>
      <c r="W71" s="220"/>
      <c r="X71" s="220"/>
      <c r="Y71" s="220"/>
      <c r="Z71" s="220"/>
      <c r="AA71" s="220"/>
      <c r="AB71" s="220"/>
      <c r="AC71" s="220"/>
      <c r="AE71" s="2" t="s">
        <v>204</v>
      </c>
      <c r="AF71" s="220"/>
      <c r="AG71" s="220"/>
      <c r="AH71" s="220"/>
      <c r="AI71" s="220"/>
      <c r="AJ71" s="220"/>
      <c r="AK71" s="220"/>
      <c r="AL71" s="220"/>
      <c r="AM71" s="220"/>
      <c r="AN71" s="220"/>
      <c r="AO71" s="220"/>
      <c r="AP71" s="220"/>
      <c r="AQ71" s="220"/>
      <c r="AS71" s="2"/>
      <c r="AT71" s="221"/>
      <c r="AU71" s="221"/>
      <c r="AV71" s="221"/>
      <c r="AW71" s="220"/>
      <c r="AX71" s="220"/>
      <c r="AY71" s="220"/>
      <c r="AZ71" s="220"/>
      <c r="BA71" s="220"/>
      <c r="BB71" s="220"/>
      <c r="BC71" s="220"/>
      <c r="BD71" s="220"/>
      <c r="BE71" s="220"/>
      <c r="BG71" s="2" t="s">
        <v>204</v>
      </c>
      <c r="BH71" s="220"/>
      <c r="BI71" s="220"/>
      <c r="BJ71" s="220"/>
      <c r="BK71" s="220"/>
      <c r="BL71" s="220"/>
      <c r="BM71" s="220"/>
      <c r="BN71" s="220"/>
      <c r="BO71" s="220"/>
      <c r="BP71" s="220"/>
      <c r="BQ71" s="220"/>
      <c r="BR71" s="220"/>
      <c r="BS71" s="220"/>
      <c r="BU71" s="2"/>
      <c r="BV71" s="221"/>
      <c r="BW71" s="221"/>
      <c r="BX71" s="221"/>
      <c r="BY71" s="220"/>
      <c r="BZ71" s="220"/>
      <c r="CA71" s="220"/>
      <c r="CB71" s="220"/>
      <c r="CC71" s="220"/>
      <c r="CD71" s="220"/>
      <c r="CE71" s="220"/>
      <c r="CF71" s="220"/>
      <c r="CG71" s="220"/>
    </row>
    <row r="72" spans="1:85" x14ac:dyDescent="0.25">
      <c r="A72" t="str">
        <f>+C58</f>
        <v>BANT</v>
      </c>
      <c r="B72" t="s">
        <v>6</v>
      </c>
      <c r="C72" s="2" t="s">
        <v>205</v>
      </c>
      <c r="D72" s="220"/>
      <c r="E72" s="220"/>
      <c r="F72" s="220"/>
      <c r="G72" s="220"/>
      <c r="H72" s="220"/>
      <c r="I72" s="220"/>
      <c r="J72" s="220"/>
      <c r="K72" s="220"/>
      <c r="L72" s="220"/>
      <c r="M72" s="220"/>
      <c r="N72" s="220"/>
      <c r="O72" s="220"/>
      <c r="Q72" s="2"/>
      <c r="R72" s="221"/>
      <c r="S72" s="221"/>
      <c r="T72" s="221"/>
      <c r="U72" s="220"/>
      <c r="V72" s="220"/>
      <c r="W72" s="220"/>
      <c r="X72" s="220"/>
      <c r="Y72" s="220"/>
      <c r="Z72" s="220"/>
      <c r="AA72" s="220"/>
      <c r="AB72" s="220"/>
      <c r="AC72" s="220"/>
      <c r="AE72" s="2" t="s">
        <v>205</v>
      </c>
      <c r="AF72" s="220"/>
      <c r="AG72" s="220"/>
      <c r="AH72" s="220"/>
      <c r="AI72" s="220"/>
      <c r="AJ72" s="220"/>
      <c r="AK72" s="220"/>
      <c r="AL72" s="220"/>
      <c r="AM72" s="220"/>
      <c r="AN72" s="220"/>
      <c r="AO72" s="220"/>
      <c r="AP72" s="220"/>
      <c r="AQ72" s="220"/>
      <c r="AS72" s="2"/>
      <c r="AT72" s="221"/>
      <c r="AU72" s="221"/>
      <c r="AV72" s="221"/>
      <c r="AW72" s="220"/>
      <c r="AX72" s="220"/>
      <c r="AY72" s="220"/>
      <c r="AZ72" s="220"/>
      <c r="BA72" s="220"/>
      <c r="BB72" s="220"/>
      <c r="BC72" s="220"/>
      <c r="BD72" s="220"/>
      <c r="BE72" s="220"/>
      <c r="BG72" s="2" t="s">
        <v>205</v>
      </c>
      <c r="BH72" s="220"/>
      <c r="BI72" s="220"/>
      <c r="BJ72" s="220"/>
      <c r="BK72" s="220"/>
      <c r="BL72" s="220"/>
      <c r="BM72" s="220"/>
      <c r="BN72" s="220"/>
      <c r="BO72" s="220"/>
      <c r="BP72" s="220"/>
      <c r="BQ72" s="220"/>
      <c r="BR72" s="220"/>
      <c r="BS72" s="220"/>
      <c r="BU72" s="2"/>
      <c r="BV72" s="221"/>
      <c r="BW72" s="221"/>
      <c r="BX72" s="221"/>
      <c r="BY72" s="220"/>
      <c r="BZ72" s="220"/>
      <c r="CA72" s="220"/>
      <c r="CB72" s="220"/>
      <c r="CC72" s="220"/>
      <c r="CD72" s="220"/>
      <c r="CE72" s="220"/>
      <c r="CF72" s="220"/>
      <c r="CG72" s="220"/>
    </row>
    <row r="73" spans="1:85" x14ac:dyDescent="0.25">
      <c r="A73" t="str">
        <f>+C58</f>
        <v>BANT</v>
      </c>
      <c r="B73" t="s">
        <v>6</v>
      </c>
      <c r="C73" s="2" t="s">
        <v>206</v>
      </c>
      <c r="D73" s="220"/>
      <c r="E73" s="220"/>
      <c r="F73" s="220"/>
      <c r="G73" s="220"/>
      <c r="H73" s="220"/>
      <c r="I73" s="220"/>
      <c r="J73" s="220"/>
      <c r="K73" s="220"/>
      <c r="L73" s="220"/>
      <c r="M73" s="220"/>
      <c r="N73" s="220"/>
      <c r="O73" s="220"/>
      <c r="Q73" s="2"/>
      <c r="R73" s="221"/>
      <c r="S73" s="221"/>
      <c r="T73" s="221"/>
      <c r="U73" s="220"/>
      <c r="V73" s="220"/>
      <c r="W73" s="220"/>
      <c r="X73" s="220"/>
      <c r="Y73" s="220"/>
      <c r="Z73" s="220"/>
      <c r="AA73" s="220"/>
      <c r="AB73" s="220"/>
      <c r="AC73" s="220"/>
      <c r="AE73" s="2" t="s">
        <v>206</v>
      </c>
      <c r="AF73" s="220"/>
      <c r="AG73" s="220"/>
      <c r="AH73" s="220"/>
      <c r="AI73" s="220"/>
      <c r="AJ73" s="220"/>
      <c r="AK73" s="220"/>
      <c r="AL73" s="220"/>
      <c r="AM73" s="220"/>
      <c r="AN73" s="220"/>
      <c r="AO73" s="220"/>
      <c r="AP73" s="220"/>
      <c r="AQ73" s="220"/>
      <c r="AS73" s="2"/>
      <c r="AT73" s="221"/>
      <c r="AU73" s="221"/>
      <c r="AV73" s="221"/>
      <c r="AW73" s="220"/>
      <c r="AX73" s="220"/>
      <c r="AY73" s="220"/>
      <c r="AZ73" s="220"/>
      <c r="BA73" s="220"/>
      <c r="BB73" s="220"/>
      <c r="BC73" s="220"/>
      <c r="BD73" s="220"/>
      <c r="BE73" s="220"/>
      <c r="BG73" s="2" t="s">
        <v>206</v>
      </c>
      <c r="BH73" s="220"/>
      <c r="BI73" s="220"/>
      <c r="BJ73" s="220"/>
      <c r="BK73" s="220"/>
      <c r="BL73" s="220"/>
      <c r="BM73" s="220"/>
      <c r="BN73" s="220"/>
      <c r="BO73" s="220"/>
      <c r="BP73" s="220"/>
      <c r="BQ73" s="220"/>
      <c r="BR73" s="220"/>
      <c r="BS73" s="220"/>
      <c r="BU73" s="2"/>
      <c r="BV73" s="221"/>
      <c r="BW73" s="221"/>
      <c r="BX73" s="221"/>
      <c r="BY73" s="220"/>
      <c r="BZ73" s="220"/>
      <c r="CA73" s="220"/>
      <c r="CB73" s="220"/>
      <c r="CC73" s="220"/>
      <c r="CD73" s="220"/>
      <c r="CE73" s="220"/>
      <c r="CF73" s="220"/>
      <c r="CG73" s="220"/>
    </row>
    <row r="74" spans="1:85" x14ac:dyDescent="0.25">
      <c r="A74" t="str">
        <f>+C58</f>
        <v>BANT</v>
      </c>
      <c r="B74" t="s">
        <v>6</v>
      </c>
      <c r="C74" s="2" t="s">
        <v>207</v>
      </c>
      <c r="D74" s="220"/>
      <c r="E74" s="220"/>
      <c r="F74" s="220"/>
      <c r="G74" s="220"/>
      <c r="H74" s="220"/>
      <c r="I74" s="220"/>
      <c r="J74" s="220"/>
      <c r="K74" s="220"/>
      <c r="L74" s="220"/>
      <c r="M74" s="220"/>
      <c r="N74" s="220"/>
      <c r="O74" s="220"/>
      <c r="Q74" s="2"/>
      <c r="R74" s="221"/>
      <c r="S74" s="221"/>
      <c r="T74" s="221"/>
      <c r="U74" s="220"/>
      <c r="V74" s="220"/>
      <c r="W74" s="220"/>
      <c r="X74" s="220"/>
      <c r="Y74" s="220"/>
      <c r="Z74" s="220"/>
      <c r="AA74" s="220"/>
      <c r="AB74" s="220"/>
      <c r="AC74" s="220"/>
      <c r="AE74" s="2" t="s">
        <v>207</v>
      </c>
      <c r="AF74" s="220"/>
      <c r="AG74" s="220"/>
      <c r="AH74" s="220"/>
      <c r="AI74" s="220"/>
      <c r="AJ74" s="220"/>
      <c r="AK74" s="220"/>
      <c r="AL74" s="220"/>
      <c r="AM74" s="220"/>
      <c r="AN74" s="220"/>
      <c r="AO74" s="220"/>
      <c r="AP74" s="220"/>
      <c r="AQ74" s="220"/>
      <c r="AS74" s="2"/>
      <c r="AT74" s="221"/>
      <c r="AU74" s="221"/>
      <c r="AV74" s="221"/>
      <c r="AW74" s="220"/>
      <c r="AX74" s="220"/>
      <c r="AY74" s="220"/>
      <c r="AZ74" s="220"/>
      <c r="BA74" s="220"/>
      <c r="BB74" s="220"/>
      <c r="BC74" s="220"/>
      <c r="BD74" s="220"/>
      <c r="BE74" s="220"/>
      <c r="BG74" s="2" t="s">
        <v>207</v>
      </c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0"/>
      <c r="BS74" s="220"/>
      <c r="BU74" s="2"/>
      <c r="BV74" s="221"/>
      <c r="BW74" s="221"/>
      <c r="BX74" s="221"/>
      <c r="BY74" s="220"/>
      <c r="BZ74" s="220"/>
      <c r="CA74" s="220"/>
      <c r="CB74" s="220"/>
      <c r="CC74" s="220"/>
      <c r="CD74" s="220"/>
      <c r="CE74" s="220"/>
      <c r="CF74" s="220"/>
      <c r="CG74" s="220"/>
    </row>
    <row r="75" spans="1:85" x14ac:dyDescent="0.25">
      <c r="A75" t="str">
        <f>+C58</f>
        <v>BANT</v>
      </c>
      <c r="B75" t="s">
        <v>6</v>
      </c>
      <c r="C75" s="2" t="s">
        <v>208</v>
      </c>
      <c r="D75" s="220"/>
      <c r="E75" s="220"/>
      <c r="F75" s="220"/>
      <c r="G75" s="220"/>
      <c r="H75" s="220"/>
      <c r="I75" s="220"/>
      <c r="J75" s="220"/>
      <c r="K75" s="220"/>
      <c r="L75" s="220"/>
      <c r="M75" s="220"/>
      <c r="N75" s="220"/>
      <c r="O75" s="220"/>
      <c r="Q75" s="2"/>
      <c r="R75" s="221"/>
      <c r="S75" s="221"/>
      <c r="T75" s="221"/>
      <c r="U75" s="220"/>
      <c r="V75" s="220"/>
      <c r="W75" s="220"/>
      <c r="X75" s="220"/>
      <c r="Y75" s="220"/>
      <c r="Z75" s="220"/>
      <c r="AA75" s="220"/>
      <c r="AB75" s="220"/>
      <c r="AC75" s="220"/>
      <c r="AE75" s="2" t="s">
        <v>208</v>
      </c>
      <c r="AF75" s="220"/>
      <c r="AG75" s="220"/>
      <c r="AH75" s="220"/>
      <c r="AI75" s="220"/>
      <c r="AJ75" s="220"/>
      <c r="AK75" s="220"/>
      <c r="AL75" s="220"/>
      <c r="AM75" s="220"/>
      <c r="AN75" s="220"/>
      <c r="AO75" s="220"/>
      <c r="AP75" s="220"/>
      <c r="AQ75" s="220"/>
      <c r="AS75" s="2"/>
      <c r="AT75" s="221"/>
      <c r="AU75" s="221"/>
      <c r="AV75" s="221"/>
      <c r="AW75" s="220"/>
      <c r="AX75" s="220"/>
      <c r="AY75" s="220"/>
      <c r="AZ75" s="220"/>
      <c r="BA75" s="220"/>
      <c r="BB75" s="220"/>
      <c r="BC75" s="220"/>
      <c r="BD75" s="220"/>
      <c r="BE75" s="220"/>
      <c r="BG75" s="2" t="s">
        <v>208</v>
      </c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0"/>
      <c r="BS75" s="220"/>
      <c r="BU75" s="2"/>
      <c r="BV75" s="221"/>
      <c r="BW75" s="221"/>
      <c r="BX75" s="221"/>
      <c r="BY75" s="220"/>
      <c r="BZ75" s="220"/>
      <c r="CA75" s="220"/>
      <c r="CB75" s="220"/>
      <c r="CC75" s="220"/>
      <c r="CD75" s="220"/>
      <c r="CE75" s="220"/>
      <c r="CF75" s="220"/>
      <c r="CG75" s="220"/>
    </row>
    <row r="76" spans="1:85" x14ac:dyDescent="0.25">
      <c r="C76" s="222" t="s">
        <v>187</v>
      </c>
      <c r="D76" s="223">
        <f>+IFERROR((SUMPRODUCT(D61:D69,R61:R69)/R76),0)</f>
        <v>0</v>
      </c>
      <c r="E76" s="223">
        <f t="shared" ref="E76:O76" si="164">+IFERROR((SUMPRODUCT(E61:E69,S61:S69)/S76),0)</f>
        <v>0</v>
      </c>
      <c r="F76" s="223">
        <f t="shared" si="164"/>
        <v>0</v>
      </c>
      <c r="G76" s="223">
        <f t="shared" si="164"/>
        <v>0</v>
      </c>
      <c r="H76" s="223">
        <f t="shared" si="164"/>
        <v>0</v>
      </c>
      <c r="I76" s="223">
        <f t="shared" si="164"/>
        <v>0</v>
      </c>
      <c r="J76" s="223">
        <f t="shared" si="164"/>
        <v>0</v>
      </c>
      <c r="K76" s="223">
        <f t="shared" si="164"/>
        <v>0</v>
      </c>
      <c r="L76" s="223">
        <f t="shared" si="164"/>
        <v>0</v>
      </c>
      <c r="M76" s="223">
        <f t="shared" si="164"/>
        <v>0</v>
      </c>
      <c r="N76" s="223">
        <f t="shared" si="164"/>
        <v>0</v>
      </c>
      <c r="O76" s="223">
        <f t="shared" si="164"/>
        <v>0</v>
      </c>
      <c r="Q76" s="222" t="s">
        <v>187</v>
      </c>
      <c r="R76" s="224">
        <f t="shared" ref="R76:AC76" si="165">SUM(R61:R75)</f>
        <v>0</v>
      </c>
      <c r="S76" s="224">
        <f t="shared" si="165"/>
        <v>0</v>
      </c>
      <c r="T76" s="224">
        <f t="shared" si="165"/>
        <v>0</v>
      </c>
      <c r="U76" s="224">
        <f t="shared" si="165"/>
        <v>0</v>
      </c>
      <c r="V76" s="224">
        <f t="shared" si="165"/>
        <v>0</v>
      </c>
      <c r="W76" s="224">
        <f t="shared" si="165"/>
        <v>0</v>
      </c>
      <c r="X76" s="224">
        <f t="shared" si="165"/>
        <v>0</v>
      </c>
      <c r="Y76" s="224">
        <f t="shared" si="165"/>
        <v>0</v>
      </c>
      <c r="Z76" s="224">
        <f t="shared" si="165"/>
        <v>0</v>
      </c>
      <c r="AA76" s="224">
        <f t="shared" si="165"/>
        <v>0</v>
      </c>
      <c r="AB76" s="224">
        <f t="shared" si="165"/>
        <v>0</v>
      </c>
      <c r="AC76" s="224">
        <f t="shared" si="165"/>
        <v>0</v>
      </c>
      <c r="AE76" s="222" t="s">
        <v>187</v>
      </c>
      <c r="AF76" s="223">
        <f>+IFERROR((SUMPRODUCT(AF61:AF69,AT61:AT69)/AT76),0)</f>
        <v>0</v>
      </c>
      <c r="AG76" s="223">
        <f t="shared" ref="AG76:AQ76" si="166">+IFERROR((SUMPRODUCT(AG61:AG69,AU61:AU69)/AU76),0)</f>
        <v>0</v>
      </c>
      <c r="AH76" s="223">
        <f t="shared" si="166"/>
        <v>0</v>
      </c>
      <c r="AI76" s="223">
        <f t="shared" si="166"/>
        <v>0</v>
      </c>
      <c r="AJ76" s="223">
        <f t="shared" si="166"/>
        <v>0</v>
      </c>
      <c r="AK76" s="223">
        <f t="shared" si="166"/>
        <v>0</v>
      </c>
      <c r="AL76" s="223">
        <f t="shared" si="166"/>
        <v>0</v>
      </c>
      <c r="AM76" s="223">
        <f t="shared" si="166"/>
        <v>0</v>
      </c>
      <c r="AN76" s="223">
        <f t="shared" si="166"/>
        <v>0</v>
      </c>
      <c r="AO76" s="223">
        <f t="shared" si="166"/>
        <v>0</v>
      </c>
      <c r="AP76" s="223">
        <f t="shared" si="166"/>
        <v>0</v>
      </c>
      <c r="AQ76" s="223">
        <f t="shared" si="166"/>
        <v>0</v>
      </c>
      <c r="AS76" s="222" t="s">
        <v>187</v>
      </c>
      <c r="AT76" s="224">
        <f t="shared" ref="AT76:BE76" si="167">SUM(AT61:AT75)</f>
        <v>0</v>
      </c>
      <c r="AU76" s="224">
        <f t="shared" si="167"/>
        <v>0</v>
      </c>
      <c r="AV76" s="224">
        <f t="shared" si="167"/>
        <v>0</v>
      </c>
      <c r="AW76" s="224">
        <f t="shared" si="167"/>
        <v>0</v>
      </c>
      <c r="AX76" s="224">
        <f t="shared" si="167"/>
        <v>0</v>
      </c>
      <c r="AY76" s="224">
        <f t="shared" si="167"/>
        <v>0</v>
      </c>
      <c r="AZ76" s="224">
        <f t="shared" si="167"/>
        <v>0</v>
      </c>
      <c r="BA76" s="224">
        <f t="shared" si="167"/>
        <v>0</v>
      </c>
      <c r="BB76" s="224">
        <f t="shared" si="167"/>
        <v>0</v>
      </c>
      <c r="BC76" s="224">
        <f t="shared" si="167"/>
        <v>0</v>
      </c>
      <c r="BD76" s="224">
        <f t="shared" si="167"/>
        <v>0</v>
      </c>
      <c r="BE76" s="224">
        <f t="shared" si="167"/>
        <v>0</v>
      </c>
      <c r="BG76" s="222" t="s">
        <v>187</v>
      </c>
      <c r="BH76" s="223">
        <f>+IFERROR((SUMPRODUCT(BH61:BH69,BV61:BV69)/BV76),0)</f>
        <v>0</v>
      </c>
      <c r="BI76" s="223">
        <f t="shared" ref="BI76" si="168">+IFERROR((SUMPRODUCT(BI61:BI69,BW61:BW69)/BW76),0)</f>
        <v>0</v>
      </c>
      <c r="BJ76" s="223">
        <f t="shared" ref="BJ76" si="169">+IFERROR((SUMPRODUCT(BJ61:BJ69,BX61:BX69)/BX76),0)</f>
        <v>0</v>
      </c>
      <c r="BK76" s="223">
        <f t="shared" ref="BK76" si="170">+IFERROR((SUMPRODUCT(BK61:BK69,BY61:BY69)/BY76),0)</f>
        <v>0</v>
      </c>
      <c r="BL76" s="223">
        <f t="shared" ref="BL76" si="171">+IFERROR((SUMPRODUCT(BL61:BL69,BZ61:BZ69)/BZ76),0)</f>
        <v>0</v>
      </c>
      <c r="BM76" s="223">
        <f t="shared" ref="BM76" si="172">+IFERROR((SUMPRODUCT(BM61:BM69,CA61:CA69)/CA76),0)</f>
        <v>0</v>
      </c>
      <c r="BN76" s="223">
        <f t="shared" ref="BN76" si="173">+IFERROR((SUMPRODUCT(BN61:BN69,CB61:CB69)/CB76),0)</f>
        <v>0</v>
      </c>
      <c r="BO76" s="223">
        <f t="shared" ref="BO76" si="174">+IFERROR((SUMPRODUCT(BO61:BO69,CC61:CC69)/CC76),0)</f>
        <v>0</v>
      </c>
      <c r="BP76" s="223">
        <f t="shared" ref="BP76" si="175">+IFERROR((SUMPRODUCT(BP61:BP69,CD61:CD69)/CD76),0)</f>
        <v>0</v>
      </c>
      <c r="BQ76" s="223">
        <f t="shared" ref="BQ76" si="176">+IFERROR((SUMPRODUCT(BQ61:BQ69,CE61:CE69)/CE76),0)</f>
        <v>0</v>
      </c>
      <c r="BR76" s="223">
        <f t="shared" ref="BR76" si="177">+IFERROR((SUMPRODUCT(BR61:BR69,CF61:CF69)/CF76),0)</f>
        <v>0</v>
      </c>
      <c r="BS76" s="223">
        <f t="shared" ref="BS76" si="178">+IFERROR((SUMPRODUCT(BS61:BS69,CG61:CG69)/CG76),0)</f>
        <v>0</v>
      </c>
      <c r="BU76" s="222" t="s">
        <v>187</v>
      </c>
      <c r="BV76" s="224">
        <f t="shared" ref="BV76:CG76" si="179">SUM(BV61:BV75)</f>
        <v>0</v>
      </c>
      <c r="BW76" s="224">
        <f t="shared" si="179"/>
        <v>0</v>
      </c>
      <c r="BX76" s="224">
        <f t="shared" si="179"/>
        <v>0</v>
      </c>
      <c r="BY76" s="224">
        <f t="shared" si="179"/>
        <v>0</v>
      </c>
      <c r="BZ76" s="224">
        <f t="shared" si="179"/>
        <v>0</v>
      </c>
      <c r="CA76" s="224">
        <f t="shared" si="179"/>
        <v>0</v>
      </c>
      <c r="CB76" s="224">
        <f t="shared" si="179"/>
        <v>0</v>
      </c>
      <c r="CC76" s="224">
        <f t="shared" si="179"/>
        <v>0</v>
      </c>
      <c r="CD76" s="224">
        <f t="shared" si="179"/>
        <v>0</v>
      </c>
      <c r="CE76" s="224">
        <f t="shared" si="179"/>
        <v>0</v>
      </c>
      <c r="CF76" s="224">
        <f t="shared" si="179"/>
        <v>0</v>
      </c>
      <c r="CG76" s="224">
        <f t="shared" si="179"/>
        <v>0</v>
      </c>
    </row>
    <row r="77" spans="1:85" x14ac:dyDescent="0.25">
      <c r="C77" s="270" t="s">
        <v>126</v>
      </c>
      <c r="L77" s="203"/>
      <c r="M77" s="203"/>
      <c r="Z77" s="203"/>
      <c r="AA77" s="203"/>
      <c r="AE77" s="270" t="s">
        <v>126</v>
      </c>
      <c r="AN77" s="203"/>
      <c r="AO77" s="203"/>
      <c r="AT77"/>
      <c r="AU77"/>
      <c r="AV77"/>
      <c r="AW77"/>
      <c r="AX77"/>
      <c r="AY77"/>
      <c r="AZ77"/>
      <c r="BA77"/>
      <c r="BB77" s="203"/>
      <c r="BC77" s="203"/>
      <c r="BD77"/>
      <c r="BE77"/>
      <c r="BG77" s="270" t="s">
        <v>126</v>
      </c>
      <c r="BP77" s="203"/>
      <c r="BQ77" s="203"/>
      <c r="BV77"/>
      <c r="BW77"/>
      <c r="BX77"/>
      <c r="BY77"/>
      <c r="BZ77"/>
      <c r="CA77"/>
      <c r="CB77"/>
      <c r="CC77"/>
      <c r="CD77" s="203"/>
      <c r="CE77" s="203"/>
      <c r="CF77"/>
      <c r="CG77"/>
    </row>
    <row r="78" spans="1:85" x14ac:dyDescent="0.25">
      <c r="C78" s="218" t="s">
        <v>7</v>
      </c>
      <c r="D78" s="219" t="s">
        <v>43</v>
      </c>
      <c r="E78" s="219" t="s">
        <v>44</v>
      </c>
      <c r="F78" s="219" t="s">
        <v>45</v>
      </c>
      <c r="G78" s="219" t="s">
        <v>46</v>
      </c>
      <c r="H78" s="219" t="s">
        <v>47</v>
      </c>
      <c r="I78" s="219" t="s">
        <v>48</v>
      </c>
      <c r="J78" s="219" t="s">
        <v>49</v>
      </c>
      <c r="K78" s="219" t="s">
        <v>50</v>
      </c>
      <c r="L78" s="219" t="s">
        <v>177</v>
      </c>
      <c r="M78" s="219" t="s">
        <v>52</v>
      </c>
      <c r="N78" s="219" t="s">
        <v>53</v>
      </c>
      <c r="O78" s="219" t="s">
        <v>54</v>
      </c>
      <c r="R78" s="219" t="s">
        <v>43</v>
      </c>
      <c r="S78" s="219" t="s">
        <v>44</v>
      </c>
      <c r="T78" s="219" t="s">
        <v>45</v>
      </c>
      <c r="U78" s="219" t="s">
        <v>46</v>
      </c>
      <c r="V78" s="219" t="s">
        <v>47</v>
      </c>
      <c r="W78" s="219" t="s">
        <v>48</v>
      </c>
      <c r="X78" s="219" t="s">
        <v>49</v>
      </c>
      <c r="Y78" s="219" t="s">
        <v>50</v>
      </c>
      <c r="Z78" s="219" t="s">
        <v>177</v>
      </c>
      <c r="AA78" s="219" t="s">
        <v>52</v>
      </c>
      <c r="AB78" s="219" t="s">
        <v>53</v>
      </c>
      <c r="AC78" s="219" t="s">
        <v>54</v>
      </c>
      <c r="AE78" s="218" t="s">
        <v>7</v>
      </c>
      <c r="AF78" s="219" t="s">
        <v>43</v>
      </c>
      <c r="AG78" s="219" t="s">
        <v>44</v>
      </c>
      <c r="AH78" s="219" t="s">
        <v>45</v>
      </c>
      <c r="AI78" s="219" t="s">
        <v>46</v>
      </c>
      <c r="AJ78" s="219" t="s">
        <v>47</v>
      </c>
      <c r="AK78" s="219" t="s">
        <v>48</v>
      </c>
      <c r="AL78" s="219" t="s">
        <v>49</v>
      </c>
      <c r="AM78" s="219" t="s">
        <v>50</v>
      </c>
      <c r="AN78" s="219" t="s">
        <v>177</v>
      </c>
      <c r="AO78" s="219" t="s">
        <v>52</v>
      </c>
      <c r="AP78" s="219" t="s">
        <v>53</v>
      </c>
      <c r="AQ78" s="219" t="s">
        <v>54</v>
      </c>
      <c r="AT78" s="219" t="s">
        <v>43</v>
      </c>
      <c r="AU78" s="219" t="s">
        <v>44</v>
      </c>
      <c r="AV78" s="219" t="s">
        <v>45</v>
      </c>
      <c r="AW78" s="219" t="s">
        <v>46</v>
      </c>
      <c r="AX78" s="219" t="s">
        <v>47</v>
      </c>
      <c r="AY78" s="219" t="s">
        <v>48</v>
      </c>
      <c r="AZ78" s="219" t="s">
        <v>49</v>
      </c>
      <c r="BA78" s="219" t="s">
        <v>50</v>
      </c>
      <c r="BB78" s="219" t="s">
        <v>177</v>
      </c>
      <c r="BC78" s="219" t="s">
        <v>52</v>
      </c>
      <c r="BD78" s="219" t="s">
        <v>53</v>
      </c>
      <c r="BE78" s="219" t="s">
        <v>54</v>
      </c>
      <c r="BG78" s="218" t="s">
        <v>7</v>
      </c>
      <c r="BH78" s="219" t="s">
        <v>43</v>
      </c>
      <c r="BI78" s="219" t="s">
        <v>44</v>
      </c>
      <c r="BJ78" s="219" t="s">
        <v>45</v>
      </c>
      <c r="BK78" s="219" t="s">
        <v>46</v>
      </c>
      <c r="BL78" s="219" t="s">
        <v>47</v>
      </c>
      <c r="BM78" s="219" t="s">
        <v>48</v>
      </c>
      <c r="BN78" s="219" t="s">
        <v>49</v>
      </c>
      <c r="BO78" s="219" t="s">
        <v>50</v>
      </c>
      <c r="BP78" s="219" t="s">
        <v>177</v>
      </c>
      <c r="BQ78" s="219" t="s">
        <v>52</v>
      </c>
      <c r="BR78" s="219" t="s">
        <v>53</v>
      </c>
      <c r="BS78" s="219" t="s">
        <v>54</v>
      </c>
      <c r="BV78" s="219" t="s">
        <v>43</v>
      </c>
      <c r="BW78" s="219" t="s">
        <v>44</v>
      </c>
      <c r="BX78" s="219" t="s">
        <v>45</v>
      </c>
      <c r="BY78" s="219" t="s">
        <v>46</v>
      </c>
      <c r="BZ78" s="219" t="s">
        <v>47</v>
      </c>
      <c r="CA78" s="219" t="s">
        <v>48</v>
      </c>
      <c r="CB78" s="219" t="s">
        <v>49</v>
      </c>
      <c r="CC78" s="219" t="s">
        <v>50</v>
      </c>
      <c r="CD78" s="219" t="s">
        <v>177</v>
      </c>
      <c r="CE78" s="219" t="s">
        <v>52</v>
      </c>
      <c r="CF78" s="219" t="s">
        <v>53</v>
      </c>
      <c r="CG78" s="219" t="s">
        <v>54</v>
      </c>
    </row>
    <row r="79" spans="1:85" x14ac:dyDescent="0.25">
      <c r="A79" t="str">
        <f>+C58</f>
        <v>BANT</v>
      </c>
      <c r="B79" t="s">
        <v>7</v>
      </c>
      <c r="C79" s="2" t="s">
        <v>178</v>
      </c>
      <c r="D79" s="220">
        <f>+'CPP Detay Tum Ay'!D79</f>
        <v>26.836363636363636</v>
      </c>
      <c r="E79" s="220">
        <v>25.363636363636363</v>
      </c>
      <c r="F79" s="220">
        <v>26.59090909090909</v>
      </c>
      <c r="G79" s="220">
        <v>40.27058823529412</v>
      </c>
      <c r="H79" s="220">
        <v>51.692693877551037</v>
      </c>
      <c r="I79" s="220">
        <v>52.755652173913049</v>
      </c>
      <c r="J79" s="220">
        <f>+'CPP Detay Tum Ay'!J79</f>
        <v>29.828571428571433</v>
      </c>
      <c r="K79" s="220">
        <f>+'CPP Detay Tum Ay'!K79</f>
        <v>19.763265306122452</v>
      </c>
      <c r="L79" s="220">
        <f>+'CPP Detay Tum Ay'!L79</f>
        <v>0</v>
      </c>
      <c r="M79" s="220">
        <f>+'CPP Detay Tum Ay'!M79</f>
        <v>0</v>
      </c>
      <c r="N79" s="220">
        <f>+'CPP Detay Tum Ay'!N79</f>
        <v>0</v>
      </c>
      <c r="O79" s="220">
        <f>+'CPP Detay Tum Ay'!O79</f>
        <v>0</v>
      </c>
      <c r="Q79" s="2" t="s">
        <v>178</v>
      </c>
      <c r="R79" s="220">
        <f>+'CPP Detay Tum Ay'!R79</f>
        <v>0</v>
      </c>
      <c r="S79" s="220">
        <f>+'CPP Detay Tum Ay'!S79</f>
        <v>0</v>
      </c>
      <c r="T79" s="220">
        <f>+'CPP Detay Tum Ay'!T79</f>
        <v>0</v>
      </c>
      <c r="U79" s="220">
        <f>+'CPP Detay Tum Ay'!U79</f>
        <v>0</v>
      </c>
      <c r="V79" s="220">
        <f>+'CPP Detay Tum Ay'!V79</f>
        <v>0</v>
      </c>
      <c r="W79" s="220">
        <f>+'CPP Detay Tum Ay'!W79</f>
        <v>0</v>
      </c>
      <c r="X79" s="220">
        <f>+'CPP Detay Tum Ay'!X79</f>
        <v>0</v>
      </c>
      <c r="Y79" s="220">
        <f>+'CPP Detay Tum Ay'!Y79</f>
        <v>0</v>
      </c>
      <c r="Z79" s="220">
        <f>+'CPP Detay Tum Ay'!Z79</f>
        <v>0</v>
      </c>
      <c r="AA79" s="220">
        <f>+'CPP Detay Tum Ay'!AA79</f>
        <v>0</v>
      </c>
      <c r="AB79" s="220">
        <f>+'CPP Detay Tum Ay'!AB79</f>
        <v>0</v>
      </c>
      <c r="AC79" s="220">
        <f>+'CPP Detay Tum Ay'!AC79</f>
        <v>0</v>
      </c>
      <c r="AE79" s="2" t="s">
        <v>178</v>
      </c>
      <c r="AF79" s="220">
        <f>+D79</f>
        <v>26.836363636363636</v>
      </c>
      <c r="AG79" s="220">
        <f t="shared" ref="AG79:AQ83" si="180">+E79</f>
        <v>25.363636363636363</v>
      </c>
      <c r="AH79" s="220">
        <f t="shared" si="180"/>
        <v>26.59090909090909</v>
      </c>
      <c r="AI79" s="220">
        <f t="shared" si="180"/>
        <v>40.27058823529412</v>
      </c>
      <c r="AJ79" s="220">
        <f t="shared" si="180"/>
        <v>51.692693877551037</v>
      </c>
      <c r="AK79" s="220">
        <f t="shared" si="180"/>
        <v>52.755652173913049</v>
      </c>
      <c r="AL79" s="220">
        <f t="shared" si="180"/>
        <v>29.828571428571433</v>
      </c>
      <c r="AM79" s="220">
        <f t="shared" si="180"/>
        <v>19.763265306122452</v>
      </c>
      <c r="AN79" s="220">
        <f t="shared" si="180"/>
        <v>0</v>
      </c>
      <c r="AO79" s="220">
        <f t="shared" si="180"/>
        <v>0</v>
      </c>
      <c r="AP79" s="220">
        <f t="shared" si="180"/>
        <v>0</v>
      </c>
      <c r="AQ79" s="220">
        <f t="shared" si="180"/>
        <v>0</v>
      </c>
      <c r="AS79" s="2" t="s">
        <v>178</v>
      </c>
      <c r="AT79" s="220">
        <f t="shared" ref="AT79:BE83" si="181">+R79</f>
        <v>0</v>
      </c>
      <c r="AU79" s="220">
        <f t="shared" si="181"/>
        <v>0</v>
      </c>
      <c r="AV79" s="220">
        <f t="shared" si="181"/>
        <v>0</v>
      </c>
      <c r="AW79" s="220">
        <f t="shared" si="181"/>
        <v>0</v>
      </c>
      <c r="AX79" s="220">
        <f t="shared" si="181"/>
        <v>0</v>
      </c>
      <c r="AY79" s="220">
        <f t="shared" si="181"/>
        <v>0</v>
      </c>
      <c r="AZ79" s="220">
        <f t="shared" si="181"/>
        <v>0</v>
      </c>
      <c r="BA79" s="220">
        <f t="shared" si="181"/>
        <v>0</v>
      </c>
      <c r="BB79" s="220">
        <f t="shared" si="181"/>
        <v>0</v>
      </c>
      <c r="BC79" s="220">
        <f t="shared" si="181"/>
        <v>0</v>
      </c>
      <c r="BD79" s="220">
        <f t="shared" si="181"/>
        <v>0</v>
      </c>
      <c r="BE79" s="220">
        <f t="shared" si="181"/>
        <v>0</v>
      </c>
      <c r="BG79" s="2" t="s">
        <v>178</v>
      </c>
      <c r="BH79" s="220">
        <f t="shared" ref="BH79" si="182">+D79</f>
        <v>26.836363636363636</v>
      </c>
      <c r="BI79" s="220">
        <f t="shared" ref="BI79:BI84" si="183">+E79</f>
        <v>25.363636363636363</v>
      </c>
      <c r="BJ79" s="220">
        <f t="shared" ref="BJ79:BJ84" si="184">+F79</f>
        <v>26.59090909090909</v>
      </c>
      <c r="BK79" s="220">
        <f t="shared" ref="BK79:BK84" si="185">+G79</f>
        <v>40.27058823529412</v>
      </c>
      <c r="BL79" s="220">
        <f t="shared" ref="BL79:BL84" si="186">+H79</f>
        <v>51.692693877551037</v>
      </c>
      <c r="BM79" s="220">
        <f t="shared" ref="BM79:BM84" si="187">+I79</f>
        <v>52.755652173913049</v>
      </c>
      <c r="BN79" s="220">
        <f t="shared" ref="BN79:BN84" si="188">+J79</f>
        <v>29.828571428571433</v>
      </c>
      <c r="BO79" s="220">
        <f t="shared" ref="BO79:BO84" si="189">+K79</f>
        <v>19.763265306122452</v>
      </c>
      <c r="BP79" s="220">
        <f t="shared" ref="BP79:BP84" si="190">+L79</f>
        <v>0</v>
      </c>
      <c r="BQ79" s="220">
        <f t="shared" ref="BQ79:BQ84" si="191">+M79</f>
        <v>0</v>
      </c>
      <c r="BR79" s="220">
        <f t="shared" ref="BR79:BR84" si="192">+N79</f>
        <v>0</v>
      </c>
      <c r="BS79" s="220">
        <f t="shared" ref="BS79:BS84" si="193">+O79</f>
        <v>0</v>
      </c>
      <c r="BU79" s="2" t="s">
        <v>178</v>
      </c>
      <c r="BV79" s="220">
        <f t="shared" ref="BV79" si="194">+R79</f>
        <v>0</v>
      </c>
      <c r="BW79" s="220">
        <f t="shared" ref="BW79:BW84" si="195">+S79</f>
        <v>0</v>
      </c>
      <c r="BX79" s="220">
        <f t="shared" ref="BX79:BX84" si="196">+T79</f>
        <v>0</v>
      </c>
      <c r="BY79" s="220">
        <f t="shared" ref="BY79:BY84" si="197">+U79</f>
        <v>0</v>
      </c>
      <c r="BZ79" s="220">
        <f t="shared" ref="BZ79:BZ84" si="198">+V79</f>
        <v>0</v>
      </c>
      <c r="CA79" s="220">
        <f t="shared" ref="CA79:CA84" si="199">+W79</f>
        <v>0</v>
      </c>
      <c r="CB79" s="220">
        <f t="shared" ref="CB79:CB84" si="200">+X79</f>
        <v>0</v>
      </c>
      <c r="CC79" s="220">
        <f t="shared" ref="CC79:CC84" si="201">+Y79</f>
        <v>0</v>
      </c>
      <c r="CD79" s="220">
        <f t="shared" ref="CD79:CD84" si="202">+Z79</f>
        <v>0</v>
      </c>
      <c r="CE79" s="220">
        <f t="shared" ref="CE79:CE84" si="203">+AA79</f>
        <v>0</v>
      </c>
      <c r="CF79" s="220">
        <f t="shared" ref="CF79:CF84" si="204">+AB79</f>
        <v>0</v>
      </c>
      <c r="CG79" s="220">
        <f t="shared" ref="CG79:CG84" si="205">+AC79</f>
        <v>0</v>
      </c>
    </row>
    <row r="80" spans="1:85" x14ac:dyDescent="0.25">
      <c r="A80" t="str">
        <f>+C58</f>
        <v>BANT</v>
      </c>
      <c r="B80" t="s">
        <v>7</v>
      </c>
      <c r="C80" s="2" t="s">
        <v>179</v>
      </c>
      <c r="D80" s="220">
        <f>+'CPP Detay Tum Ay'!D80</f>
        <v>28.34</v>
      </c>
      <c r="E80" s="220">
        <v>27.245454545454546</v>
      </c>
      <c r="F80" s="220">
        <v>30.109090909090913</v>
      </c>
      <c r="G80" s="220">
        <v>34.78235294117647</v>
      </c>
      <c r="H80" s="220">
        <v>52.733755102040824</v>
      </c>
      <c r="I80" s="220">
        <v>51.834521739130444</v>
      </c>
      <c r="J80" s="220">
        <f>+'CPP Detay Tum Ay'!J80</f>
        <v>24.997959183673473</v>
      </c>
      <c r="K80" s="220">
        <f>+'CPP Detay Tum Ay'!K80</f>
        <v>24.997959183673473</v>
      </c>
      <c r="L80" s="220">
        <f>+'CPP Detay Tum Ay'!L80</f>
        <v>0</v>
      </c>
      <c r="M80" s="220">
        <f>+'CPP Detay Tum Ay'!M80</f>
        <v>0</v>
      </c>
      <c r="N80" s="220">
        <f>+'CPP Detay Tum Ay'!N80</f>
        <v>0</v>
      </c>
      <c r="O80" s="220">
        <f>+'CPP Detay Tum Ay'!O80</f>
        <v>0</v>
      </c>
      <c r="Q80" s="2" t="s">
        <v>179</v>
      </c>
      <c r="R80" s="220">
        <f>+'CPP Detay Tum Ay'!R80</f>
        <v>0</v>
      </c>
      <c r="S80" s="220">
        <f>+'CPP Detay Tum Ay'!S80</f>
        <v>0</v>
      </c>
      <c r="T80" s="220">
        <f>+'CPP Detay Tum Ay'!T80</f>
        <v>0</v>
      </c>
      <c r="U80" s="220">
        <f>+'CPP Detay Tum Ay'!U80</f>
        <v>0</v>
      </c>
      <c r="V80" s="220">
        <f>+'CPP Detay Tum Ay'!V80</f>
        <v>0</v>
      </c>
      <c r="W80" s="220">
        <f>+'CPP Detay Tum Ay'!W80</f>
        <v>0</v>
      </c>
      <c r="X80" s="220">
        <f>+'CPP Detay Tum Ay'!X80</f>
        <v>0</v>
      </c>
      <c r="Y80" s="220">
        <f>+'CPP Detay Tum Ay'!Y80</f>
        <v>0</v>
      </c>
      <c r="Z80" s="220">
        <f>+'CPP Detay Tum Ay'!Z80</f>
        <v>0</v>
      </c>
      <c r="AA80" s="220">
        <f>+'CPP Detay Tum Ay'!AA80</f>
        <v>0</v>
      </c>
      <c r="AB80" s="220">
        <f>+'CPP Detay Tum Ay'!AB80</f>
        <v>0</v>
      </c>
      <c r="AC80" s="220">
        <f>+'CPP Detay Tum Ay'!AC80</f>
        <v>0</v>
      </c>
      <c r="AE80" s="2" t="s">
        <v>179</v>
      </c>
      <c r="AF80" s="220">
        <f t="shared" ref="AF80:AF83" si="206">+D80</f>
        <v>28.34</v>
      </c>
      <c r="AG80" s="220">
        <f t="shared" si="180"/>
        <v>27.245454545454546</v>
      </c>
      <c r="AH80" s="220">
        <f t="shared" si="180"/>
        <v>30.109090909090913</v>
      </c>
      <c r="AI80" s="220">
        <f t="shared" si="180"/>
        <v>34.78235294117647</v>
      </c>
      <c r="AJ80" s="220">
        <f t="shared" si="180"/>
        <v>52.733755102040824</v>
      </c>
      <c r="AK80" s="220">
        <f t="shared" si="180"/>
        <v>51.834521739130444</v>
      </c>
      <c r="AL80" s="220">
        <f t="shared" si="180"/>
        <v>24.997959183673473</v>
      </c>
      <c r="AM80" s="220">
        <f t="shared" si="180"/>
        <v>24.997959183673473</v>
      </c>
      <c r="AN80" s="220">
        <f t="shared" si="180"/>
        <v>0</v>
      </c>
      <c r="AO80" s="220">
        <f t="shared" si="180"/>
        <v>0</v>
      </c>
      <c r="AP80" s="220">
        <f t="shared" si="180"/>
        <v>0</v>
      </c>
      <c r="AQ80" s="220">
        <f t="shared" si="180"/>
        <v>0</v>
      </c>
      <c r="AS80" s="2" t="s">
        <v>179</v>
      </c>
      <c r="AT80" s="220">
        <f t="shared" si="181"/>
        <v>0</v>
      </c>
      <c r="AU80" s="220">
        <f t="shared" si="181"/>
        <v>0</v>
      </c>
      <c r="AV80" s="220">
        <f t="shared" si="181"/>
        <v>0</v>
      </c>
      <c r="AW80" s="220">
        <f t="shared" si="181"/>
        <v>0</v>
      </c>
      <c r="AX80" s="220">
        <f t="shared" si="181"/>
        <v>0</v>
      </c>
      <c r="AY80" s="220">
        <f t="shared" si="181"/>
        <v>0</v>
      </c>
      <c r="AZ80" s="220">
        <f t="shared" si="181"/>
        <v>0</v>
      </c>
      <c r="BA80" s="220">
        <f t="shared" si="181"/>
        <v>0</v>
      </c>
      <c r="BB80" s="220">
        <f t="shared" si="181"/>
        <v>0</v>
      </c>
      <c r="BC80" s="220">
        <f t="shared" si="181"/>
        <v>0</v>
      </c>
      <c r="BD80" s="220">
        <f t="shared" si="181"/>
        <v>0</v>
      </c>
      <c r="BE80" s="220">
        <f t="shared" si="181"/>
        <v>0</v>
      </c>
      <c r="BG80" s="2" t="s">
        <v>179</v>
      </c>
      <c r="BH80" s="220">
        <f t="shared" ref="BH80:BH84" si="207">+D80</f>
        <v>28.34</v>
      </c>
      <c r="BI80" s="220">
        <f t="shared" si="183"/>
        <v>27.245454545454546</v>
      </c>
      <c r="BJ80" s="220">
        <f t="shared" si="184"/>
        <v>30.109090909090913</v>
      </c>
      <c r="BK80" s="220">
        <f t="shared" si="185"/>
        <v>34.78235294117647</v>
      </c>
      <c r="BL80" s="220">
        <f t="shared" si="186"/>
        <v>52.733755102040824</v>
      </c>
      <c r="BM80" s="220">
        <f t="shared" si="187"/>
        <v>51.834521739130444</v>
      </c>
      <c r="BN80" s="220">
        <f t="shared" si="188"/>
        <v>24.997959183673473</v>
      </c>
      <c r="BO80" s="220">
        <f t="shared" si="189"/>
        <v>24.997959183673473</v>
      </c>
      <c r="BP80" s="220">
        <f t="shared" si="190"/>
        <v>0</v>
      </c>
      <c r="BQ80" s="220">
        <f t="shared" si="191"/>
        <v>0</v>
      </c>
      <c r="BR80" s="220">
        <f t="shared" si="192"/>
        <v>0</v>
      </c>
      <c r="BS80" s="220">
        <f t="shared" si="193"/>
        <v>0</v>
      </c>
      <c r="BU80" s="2" t="s">
        <v>179</v>
      </c>
      <c r="BV80" s="220">
        <f t="shared" ref="BV80:BV84" si="208">+R80</f>
        <v>0</v>
      </c>
      <c r="BW80" s="220">
        <f t="shared" si="195"/>
        <v>0</v>
      </c>
      <c r="BX80" s="220">
        <f t="shared" si="196"/>
        <v>0</v>
      </c>
      <c r="BY80" s="220">
        <f t="shared" si="197"/>
        <v>0</v>
      </c>
      <c r="BZ80" s="220">
        <f t="shared" si="198"/>
        <v>0</v>
      </c>
      <c r="CA80" s="220">
        <f t="shared" si="199"/>
        <v>0</v>
      </c>
      <c r="CB80" s="220">
        <f t="shared" si="200"/>
        <v>0</v>
      </c>
      <c r="CC80" s="220">
        <f t="shared" si="201"/>
        <v>0</v>
      </c>
      <c r="CD80" s="220">
        <f t="shared" si="202"/>
        <v>0</v>
      </c>
      <c r="CE80" s="220">
        <f t="shared" si="203"/>
        <v>0</v>
      </c>
      <c r="CF80" s="220">
        <f t="shared" si="204"/>
        <v>0</v>
      </c>
      <c r="CG80" s="220">
        <f t="shared" si="205"/>
        <v>0</v>
      </c>
    </row>
    <row r="81" spans="1:85" x14ac:dyDescent="0.25">
      <c r="A81" t="str">
        <f>+C58</f>
        <v>BANT</v>
      </c>
      <c r="B81" t="s">
        <v>7</v>
      </c>
      <c r="C81" s="2" t="s">
        <v>180</v>
      </c>
      <c r="D81" s="220">
        <f>+'CPP Detay Tum Ay'!D81</f>
        <v>25.154999999999998</v>
      </c>
      <c r="E81" s="220">
        <v>23.645454545454545</v>
      </c>
      <c r="F81" s="220">
        <v>25.363636363636363</v>
      </c>
      <c r="G81" s="220">
        <v>34.711764705882352</v>
      </c>
      <c r="H81" s="220">
        <v>42.883714285714298</v>
      </c>
      <c r="I81" s="220">
        <v>41.32526086956522</v>
      </c>
      <c r="J81" s="220">
        <f>+'CPP Detay Tum Ay'!J81</f>
        <v>30.453061224489797</v>
      </c>
      <c r="K81" s="220">
        <f>+'CPP Detay Tum Ay'!K81</f>
        <v>32.122448979591837</v>
      </c>
      <c r="L81" s="220">
        <f>+'CPP Detay Tum Ay'!L81</f>
        <v>0</v>
      </c>
      <c r="M81" s="220">
        <f>+'CPP Detay Tum Ay'!M81</f>
        <v>0</v>
      </c>
      <c r="N81" s="220">
        <f>+'CPP Detay Tum Ay'!N81</f>
        <v>0</v>
      </c>
      <c r="O81" s="220">
        <f>+'CPP Detay Tum Ay'!O81</f>
        <v>0</v>
      </c>
      <c r="Q81" s="2" t="s">
        <v>180</v>
      </c>
      <c r="R81" s="220">
        <f>+'CPP Detay Tum Ay'!R81</f>
        <v>0</v>
      </c>
      <c r="S81" s="220">
        <f>+'CPP Detay Tum Ay'!S81</f>
        <v>0</v>
      </c>
      <c r="T81" s="220">
        <f>+'CPP Detay Tum Ay'!T81</f>
        <v>0</v>
      </c>
      <c r="U81" s="220">
        <f>+'CPP Detay Tum Ay'!U81</f>
        <v>0</v>
      </c>
      <c r="V81" s="220">
        <f>+'CPP Detay Tum Ay'!V81</f>
        <v>0</v>
      </c>
      <c r="W81" s="220">
        <f>+'CPP Detay Tum Ay'!W81</f>
        <v>0</v>
      </c>
      <c r="X81" s="220">
        <f>+'CPP Detay Tum Ay'!X81</f>
        <v>0</v>
      </c>
      <c r="Y81" s="220">
        <f>+'CPP Detay Tum Ay'!Y81</f>
        <v>0</v>
      </c>
      <c r="Z81" s="220">
        <f>+'CPP Detay Tum Ay'!Z81</f>
        <v>0</v>
      </c>
      <c r="AA81" s="220">
        <f>+'CPP Detay Tum Ay'!AA81</f>
        <v>0</v>
      </c>
      <c r="AB81" s="220">
        <f>+'CPP Detay Tum Ay'!AB81</f>
        <v>0</v>
      </c>
      <c r="AC81" s="220">
        <f>+'CPP Detay Tum Ay'!AC81</f>
        <v>0</v>
      </c>
      <c r="AE81" s="2" t="s">
        <v>180</v>
      </c>
      <c r="AF81" s="220">
        <f t="shared" si="206"/>
        <v>25.154999999999998</v>
      </c>
      <c r="AG81" s="220">
        <f t="shared" si="180"/>
        <v>23.645454545454545</v>
      </c>
      <c r="AH81" s="220">
        <f t="shared" si="180"/>
        <v>25.363636363636363</v>
      </c>
      <c r="AI81" s="220">
        <f t="shared" si="180"/>
        <v>34.711764705882352</v>
      </c>
      <c r="AJ81" s="220">
        <f t="shared" si="180"/>
        <v>42.883714285714298</v>
      </c>
      <c r="AK81" s="220">
        <f t="shared" si="180"/>
        <v>41.32526086956522</v>
      </c>
      <c r="AL81" s="220">
        <f t="shared" si="180"/>
        <v>30.453061224489797</v>
      </c>
      <c r="AM81" s="220">
        <f t="shared" si="180"/>
        <v>32.122448979591837</v>
      </c>
      <c r="AN81" s="220">
        <f t="shared" si="180"/>
        <v>0</v>
      </c>
      <c r="AO81" s="220">
        <f t="shared" si="180"/>
        <v>0</v>
      </c>
      <c r="AP81" s="220">
        <f t="shared" si="180"/>
        <v>0</v>
      </c>
      <c r="AQ81" s="220">
        <f t="shared" si="180"/>
        <v>0</v>
      </c>
      <c r="AS81" s="2" t="s">
        <v>180</v>
      </c>
      <c r="AT81" s="220">
        <f t="shared" si="181"/>
        <v>0</v>
      </c>
      <c r="AU81" s="220">
        <f t="shared" si="181"/>
        <v>0</v>
      </c>
      <c r="AV81" s="220">
        <f t="shared" si="181"/>
        <v>0</v>
      </c>
      <c r="AW81" s="220">
        <f t="shared" si="181"/>
        <v>0</v>
      </c>
      <c r="AX81" s="220">
        <f t="shared" si="181"/>
        <v>0</v>
      </c>
      <c r="AY81" s="220">
        <f t="shared" si="181"/>
        <v>0</v>
      </c>
      <c r="AZ81" s="220">
        <f t="shared" si="181"/>
        <v>0</v>
      </c>
      <c r="BA81" s="220">
        <f t="shared" si="181"/>
        <v>0</v>
      </c>
      <c r="BB81" s="220">
        <f t="shared" si="181"/>
        <v>0</v>
      </c>
      <c r="BC81" s="220">
        <f t="shared" si="181"/>
        <v>0</v>
      </c>
      <c r="BD81" s="220">
        <f t="shared" si="181"/>
        <v>0</v>
      </c>
      <c r="BE81" s="220">
        <f t="shared" si="181"/>
        <v>0</v>
      </c>
      <c r="BG81" s="2" t="s">
        <v>180</v>
      </c>
      <c r="BH81" s="220">
        <f t="shared" si="207"/>
        <v>25.154999999999998</v>
      </c>
      <c r="BI81" s="220">
        <f t="shared" si="183"/>
        <v>23.645454545454545</v>
      </c>
      <c r="BJ81" s="220">
        <f t="shared" si="184"/>
        <v>25.363636363636363</v>
      </c>
      <c r="BK81" s="220">
        <f t="shared" si="185"/>
        <v>34.711764705882352</v>
      </c>
      <c r="BL81" s="220">
        <f t="shared" si="186"/>
        <v>42.883714285714298</v>
      </c>
      <c r="BM81" s="220">
        <f t="shared" si="187"/>
        <v>41.32526086956522</v>
      </c>
      <c r="BN81" s="220">
        <f t="shared" si="188"/>
        <v>30.453061224489797</v>
      </c>
      <c r="BO81" s="220">
        <f t="shared" si="189"/>
        <v>32.122448979591837</v>
      </c>
      <c r="BP81" s="220">
        <f t="shared" si="190"/>
        <v>0</v>
      </c>
      <c r="BQ81" s="220">
        <f t="shared" si="191"/>
        <v>0</v>
      </c>
      <c r="BR81" s="220">
        <f t="shared" si="192"/>
        <v>0</v>
      </c>
      <c r="BS81" s="220">
        <f t="shared" si="193"/>
        <v>0</v>
      </c>
      <c r="BU81" s="2" t="s">
        <v>180</v>
      </c>
      <c r="BV81" s="220">
        <f t="shared" si="208"/>
        <v>0</v>
      </c>
      <c r="BW81" s="220">
        <f t="shared" si="195"/>
        <v>0</v>
      </c>
      <c r="BX81" s="220">
        <f t="shared" si="196"/>
        <v>0</v>
      </c>
      <c r="BY81" s="220">
        <f t="shared" si="197"/>
        <v>0</v>
      </c>
      <c r="BZ81" s="220">
        <f t="shared" si="198"/>
        <v>0</v>
      </c>
      <c r="CA81" s="220">
        <f t="shared" si="199"/>
        <v>0</v>
      </c>
      <c r="CB81" s="220">
        <f t="shared" si="200"/>
        <v>0</v>
      </c>
      <c r="CC81" s="220">
        <f t="shared" si="201"/>
        <v>0</v>
      </c>
      <c r="CD81" s="220">
        <f t="shared" si="202"/>
        <v>0</v>
      </c>
      <c r="CE81" s="220">
        <f t="shared" si="203"/>
        <v>0</v>
      </c>
      <c r="CF81" s="220">
        <f t="shared" si="204"/>
        <v>0</v>
      </c>
      <c r="CG81" s="220">
        <f t="shared" si="205"/>
        <v>0</v>
      </c>
    </row>
    <row r="82" spans="1:85" x14ac:dyDescent="0.25">
      <c r="A82" t="str">
        <f>+C58</f>
        <v>BANT</v>
      </c>
      <c r="B82" t="s">
        <v>7</v>
      </c>
      <c r="C82" s="2" t="s">
        <v>181</v>
      </c>
      <c r="D82" s="220">
        <f>+'CPP Detay Tum Ay'!D82</f>
        <v>31.419500000000006</v>
      </c>
      <c r="E82" s="220">
        <v>30.551727272727273</v>
      </c>
      <c r="F82" s="220">
        <v>30.551727272727273</v>
      </c>
      <c r="G82" s="220">
        <v>44.258823529411764</v>
      </c>
      <c r="H82" s="220">
        <v>52.03304081632654</v>
      </c>
      <c r="I82" s="220">
        <v>51.038999999999987</v>
      </c>
      <c r="J82" s="220">
        <f>+'CPP Detay Tum Ay'!J82</f>
        <v>35.221224489795929</v>
      </c>
      <c r="K82" s="220">
        <f>+'CPP Detay Tum Ay'!K82</f>
        <v>32.069387755102049</v>
      </c>
      <c r="L82" s="220">
        <f>+'CPP Detay Tum Ay'!L82</f>
        <v>0</v>
      </c>
      <c r="M82" s="220">
        <f>+'CPP Detay Tum Ay'!M82</f>
        <v>0</v>
      </c>
      <c r="N82" s="220">
        <f>+'CPP Detay Tum Ay'!N82</f>
        <v>0</v>
      </c>
      <c r="O82" s="220">
        <f>+'CPP Detay Tum Ay'!O82</f>
        <v>0</v>
      </c>
      <c r="Q82" s="2" t="s">
        <v>181</v>
      </c>
      <c r="R82" s="220">
        <f>+'CPP Detay Tum Ay'!R82</f>
        <v>0</v>
      </c>
      <c r="S82" s="220">
        <f>+'CPP Detay Tum Ay'!S82</f>
        <v>0</v>
      </c>
      <c r="T82" s="220">
        <f>+'CPP Detay Tum Ay'!T82</f>
        <v>0</v>
      </c>
      <c r="U82" s="220">
        <f>+'CPP Detay Tum Ay'!U82</f>
        <v>0</v>
      </c>
      <c r="V82" s="220">
        <f>+'CPP Detay Tum Ay'!V82</f>
        <v>0</v>
      </c>
      <c r="W82" s="220">
        <f>+'CPP Detay Tum Ay'!W82</f>
        <v>0</v>
      </c>
      <c r="X82" s="220">
        <f>+'CPP Detay Tum Ay'!X82</f>
        <v>0</v>
      </c>
      <c r="Y82" s="220">
        <f>+'CPP Detay Tum Ay'!Y82</f>
        <v>0</v>
      </c>
      <c r="Z82" s="220">
        <f>+'CPP Detay Tum Ay'!Z82</f>
        <v>0</v>
      </c>
      <c r="AA82" s="220">
        <f>+'CPP Detay Tum Ay'!AA82</f>
        <v>0</v>
      </c>
      <c r="AB82" s="220">
        <f>+'CPP Detay Tum Ay'!AB82</f>
        <v>0</v>
      </c>
      <c r="AC82" s="220">
        <f>+'CPP Detay Tum Ay'!AC82</f>
        <v>0</v>
      </c>
      <c r="AE82" s="2" t="s">
        <v>181</v>
      </c>
      <c r="AF82" s="220">
        <f t="shared" si="206"/>
        <v>31.419500000000006</v>
      </c>
      <c r="AG82" s="220">
        <f t="shared" si="180"/>
        <v>30.551727272727273</v>
      </c>
      <c r="AH82" s="220">
        <f t="shared" si="180"/>
        <v>30.551727272727273</v>
      </c>
      <c r="AI82" s="220">
        <f t="shared" si="180"/>
        <v>44.258823529411764</v>
      </c>
      <c r="AJ82" s="220">
        <f t="shared" si="180"/>
        <v>52.03304081632654</v>
      </c>
      <c r="AK82" s="220">
        <f t="shared" si="180"/>
        <v>51.038999999999987</v>
      </c>
      <c r="AL82" s="220">
        <f t="shared" si="180"/>
        <v>35.221224489795929</v>
      </c>
      <c r="AM82" s="220">
        <f t="shared" si="180"/>
        <v>32.069387755102049</v>
      </c>
      <c r="AN82" s="220">
        <f t="shared" si="180"/>
        <v>0</v>
      </c>
      <c r="AO82" s="220">
        <f t="shared" si="180"/>
        <v>0</v>
      </c>
      <c r="AP82" s="220">
        <f t="shared" si="180"/>
        <v>0</v>
      </c>
      <c r="AQ82" s="220">
        <f t="shared" si="180"/>
        <v>0</v>
      </c>
      <c r="AS82" s="2" t="s">
        <v>181</v>
      </c>
      <c r="AT82" s="220">
        <f t="shared" si="181"/>
        <v>0</v>
      </c>
      <c r="AU82" s="220">
        <f t="shared" si="181"/>
        <v>0</v>
      </c>
      <c r="AV82" s="220">
        <f t="shared" si="181"/>
        <v>0</v>
      </c>
      <c r="AW82" s="220">
        <f t="shared" si="181"/>
        <v>0</v>
      </c>
      <c r="AX82" s="220">
        <f t="shared" si="181"/>
        <v>0</v>
      </c>
      <c r="AY82" s="220">
        <f t="shared" si="181"/>
        <v>0</v>
      </c>
      <c r="AZ82" s="220">
        <f t="shared" si="181"/>
        <v>0</v>
      </c>
      <c r="BA82" s="220">
        <f t="shared" si="181"/>
        <v>0</v>
      </c>
      <c r="BB82" s="220">
        <f t="shared" si="181"/>
        <v>0</v>
      </c>
      <c r="BC82" s="220">
        <f t="shared" si="181"/>
        <v>0</v>
      </c>
      <c r="BD82" s="220">
        <f t="shared" si="181"/>
        <v>0</v>
      </c>
      <c r="BE82" s="220">
        <f t="shared" si="181"/>
        <v>0</v>
      </c>
      <c r="BG82" s="2" t="s">
        <v>181</v>
      </c>
      <c r="BH82" s="220">
        <f t="shared" si="207"/>
        <v>31.419500000000006</v>
      </c>
      <c r="BI82" s="220">
        <f t="shared" si="183"/>
        <v>30.551727272727273</v>
      </c>
      <c r="BJ82" s="220">
        <f t="shared" si="184"/>
        <v>30.551727272727273</v>
      </c>
      <c r="BK82" s="220">
        <f t="shared" si="185"/>
        <v>44.258823529411764</v>
      </c>
      <c r="BL82" s="220">
        <f t="shared" si="186"/>
        <v>52.03304081632654</v>
      </c>
      <c r="BM82" s="220">
        <f t="shared" si="187"/>
        <v>51.038999999999987</v>
      </c>
      <c r="BN82" s="220">
        <f t="shared" si="188"/>
        <v>35.221224489795929</v>
      </c>
      <c r="BO82" s="220">
        <f t="shared" si="189"/>
        <v>32.069387755102049</v>
      </c>
      <c r="BP82" s="220">
        <f t="shared" si="190"/>
        <v>0</v>
      </c>
      <c r="BQ82" s="220">
        <f t="shared" si="191"/>
        <v>0</v>
      </c>
      <c r="BR82" s="220">
        <f t="shared" si="192"/>
        <v>0</v>
      </c>
      <c r="BS82" s="220">
        <f t="shared" si="193"/>
        <v>0</v>
      </c>
      <c r="BU82" s="2" t="s">
        <v>181</v>
      </c>
      <c r="BV82" s="220">
        <f t="shared" si="208"/>
        <v>0</v>
      </c>
      <c r="BW82" s="220">
        <f t="shared" si="195"/>
        <v>0</v>
      </c>
      <c r="BX82" s="220">
        <f t="shared" si="196"/>
        <v>0</v>
      </c>
      <c r="BY82" s="220">
        <f t="shared" si="197"/>
        <v>0</v>
      </c>
      <c r="BZ82" s="220">
        <f t="shared" si="198"/>
        <v>0</v>
      </c>
      <c r="CA82" s="220">
        <f t="shared" si="199"/>
        <v>0</v>
      </c>
      <c r="CB82" s="220">
        <f t="shared" si="200"/>
        <v>0</v>
      </c>
      <c r="CC82" s="220">
        <f t="shared" si="201"/>
        <v>0</v>
      </c>
      <c r="CD82" s="220">
        <f t="shared" si="202"/>
        <v>0</v>
      </c>
      <c r="CE82" s="220">
        <f t="shared" si="203"/>
        <v>0</v>
      </c>
      <c r="CF82" s="220">
        <f t="shared" si="204"/>
        <v>0</v>
      </c>
      <c r="CG82" s="220">
        <f t="shared" si="205"/>
        <v>0</v>
      </c>
    </row>
    <row r="83" spans="1:85" x14ac:dyDescent="0.25">
      <c r="A83" t="str">
        <f>+C58</f>
        <v>BANT</v>
      </c>
      <c r="B83" t="s">
        <v>7</v>
      </c>
      <c r="C83" s="2" t="s">
        <v>182</v>
      </c>
      <c r="D83" s="220">
        <f>+'CPP Detay Tum Ay'!D83</f>
        <v>15.381818181818183</v>
      </c>
      <c r="E83" s="220">
        <v>15.381818181818183</v>
      </c>
      <c r="F83" s="220">
        <v>19.636363636363633</v>
      </c>
      <c r="G83" s="220">
        <v>23.541176470588237</v>
      </c>
      <c r="H83" s="220">
        <v>33.634285714285724</v>
      </c>
      <c r="I83" s="220">
        <v>32.993217391304348</v>
      </c>
      <c r="J83" s="220">
        <f>+'CPP Detay Tum Ay'!J83</f>
        <v>17.265306122448983</v>
      </c>
      <c r="K83" s="220">
        <f>+'CPP Detay Tum Ay'!K83</f>
        <v>18.110204081632652</v>
      </c>
      <c r="L83" s="220">
        <f>+'CPP Detay Tum Ay'!L83</f>
        <v>0</v>
      </c>
      <c r="M83" s="220">
        <f>+'CPP Detay Tum Ay'!M83</f>
        <v>0</v>
      </c>
      <c r="N83" s="220">
        <f>+'CPP Detay Tum Ay'!N83</f>
        <v>0</v>
      </c>
      <c r="O83" s="220">
        <f>+'CPP Detay Tum Ay'!O83</f>
        <v>0</v>
      </c>
      <c r="Q83" s="2" t="s">
        <v>182</v>
      </c>
      <c r="R83" s="220">
        <f>+'CPP Detay Tum Ay'!R83</f>
        <v>0</v>
      </c>
      <c r="S83" s="220">
        <f>+'CPP Detay Tum Ay'!S83</f>
        <v>0</v>
      </c>
      <c r="T83" s="220">
        <f>+'CPP Detay Tum Ay'!T83</f>
        <v>0</v>
      </c>
      <c r="U83" s="220">
        <f>+'CPP Detay Tum Ay'!U83</f>
        <v>0</v>
      </c>
      <c r="V83" s="220">
        <f>+'CPP Detay Tum Ay'!V83</f>
        <v>0</v>
      </c>
      <c r="W83" s="220">
        <f>+'CPP Detay Tum Ay'!W83</f>
        <v>0</v>
      </c>
      <c r="X83" s="220">
        <f>+'CPP Detay Tum Ay'!X83</f>
        <v>0</v>
      </c>
      <c r="Y83" s="220">
        <f>+'CPP Detay Tum Ay'!Y83</f>
        <v>0</v>
      </c>
      <c r="Z83" s="220">
        <f>+'CPP Detay Tum Ay'!Z83</f>
        <v>0</v>
      </c>
      <c r="AA83" s="220">
        <f>+'CPP Detay Tum Ay'!AA83</f>
        <v>0</v>
      </c>
      <c r="AB83" s="220">
        <f>+'CPP Detay Tum Ay'!AB83</f>
        <v>0</v>
      </c>
      <c r="AC83" s="220">
        <f>+'CPP Detay Tum Ay'!AC83</f>
        <v>0</v>
      </c>
      <c r="AE83" s="2" t="s">
        <v>182</v>
      </c>
      <c r="AF83" s="220">
        <f t="shared" si="206"/>
        <v>15.381818181818183</v>
      </c>
      <c r="AG83" s="220">
        <f t="shared" si="180"/>
        <v>15.381818181818183</v>
      </c>
      <c r="AH83" s="220">
        <f t="shared" si="180"/>
        <v>19.636363636363633</v>
      </c>
      <c r="AI83" s="220">
        <f t="shared" si="180"/>
        <v>23.541176470588237</v>
      </c>
      <c r="AJ83" s="220">
        <f t="shared" si="180"/>
        <v>33.634285714285724</v>
      </c>
      <c r="AK83" s="220">
        <f t="shared" si="180"/>
        <v>32.993217391304348</v>
      </c>
      <c r="AL83" s="220">
        <f t="shared" si="180"/>
        <v>17.265306122448983</v>
      </c>
      <c r="AM83" s="220">
        <f t="shared" si="180"/>
        <v>18.110204081632652</v>
      </c>
      <c r="AN83" s="220">
        <f t="shared" si="180"/>
        <v>0</v>
      </c>
      <c r="AO83" s="220">
        <f t="shared" si="180"/>
        <v>0</v>
      </c>
      <c r="AP83" s="220">
        <f t="shared" si="180"/>
        <v>0</v>
      </c>
      <c r="AQ83" s="220">
        <f t="shared" si="180"/>
        <v>0</v>
      </c>
      <c r="AS83" s="2" t="s">
        <v>182</v>
      </c>
      <c r="AT83" s="220">
        <f t="shared" si="181"/>
        <v>0</v>
      </c>
      <c r="AU83" s="220">
        <f t="shared" si="181"/>
        <v>0</v>
      </c>
      <c r="AV83" s="220">
        <f t="shared" si="181"/>
        <v>0</v>
      </c>
      <c r="AW83" s="220">
        <f t="shared" si="181"/>
        <v>0</v>
      </c>
      <c r="AX83" s="220">
        <f t="shared" si="181"/>
        <v>0</v>
      </c>
      <c r="AY83" s="220">
        <f t="shared" si="181"/>
        <v>0</v>
      </c>
      <c r="AZ83" s="220">
        <f t="shared" si="181"/>
        <v>0</v>
      </c>
      <c r="BA83" s="220">
        <f t="shared" si="181"/>
        <v>0</v>
      </c>
      <c r="BB83" s="220">
        <f t="shared" si="181"/>
        <v>0</v>
      </c>
      <c r="BC83" s="220">
        <f t="shared" si="181"/>
        <v>0</v>
      </c>
      <c r="BD83" s="220">
        <f t="shared" si="181"/>
        <v>0</v>
      </c>
      <c r="BE83" s="220">
        <f t="shared" si="181"/>
        <v>0</v>
      </c>
      <c r="BG83" s="2" t="s">
        <v>182</v>
      </c>
      <c r="BH83" s="220">
        <f t="shared" si="207"/>
        <v>15.381818181818183</v>
      </c>
      <c r="BI83" s="220">
        <f t="shared" si="183"/>
        <v>15.381818181818183</v>
      </c>
      <c r="BJ83" s="220">
        <f t="shared" si="184"/>
        <v>19.636363636363633</v>
      </c>
      <c r="BK83" s="220">
        <f t="shared" si="185"/>
        <v>23.541176470588237</v>
      </c>
      <c r="BL83" s="220">
        <f t="shared" si="186"/>
        <v>33.634285714285724</v>
      </c>
      <c r="BM83" s="220">
        <f t="shared" si="187"/>
        <v>32.993217391304348</v>
      </c>
      <c r="BN83" s="220">
        <f t="shared" si="188"/>
        <v>17.265306122448983</v>
      </c>
      <c r="BO83" s="220">
        <f t="shared" si="189"/>
        <v>18.110204081632652</v>
      </c>
      <c r="BP83" s="220">
        <f t="shared" si="190"/>
        <v>0</v>
      </c>
      <c r="BQ83" s="220">
        <f t="shared" si="191"/>
        <v>0</v>
      </c>
      <c r="BR83" s="220">
        <f t="shared" si="192"/>
        <v>0</v>
      </c>
      <c r="BS83" s="220">
        <f t="shared" si="193"/>
        <v>0</v>
      </c>
      <c r="BU83" s="2" t="s">
        <v>182</v>
      </c>
      <c r="BV83" s="220">
        <f t="shared" si="208"/>
        <v>0</v>
      </c>
      <c r="BW83" s="220">
        <f t="shared" si="195"/>
        <v>0</v>
      </c>
      <c r="BX83" s="220">
        <f t="shared" si="196"/>
        <v>0</v>
      </c>
      <c r="BY83" s="220">
        <f t="shared" si="197"/>
        <v>0</v>
      </c>
      <c r="BZ83" s="220">
        <f t="shared" si="198"/>
        <v>0</v>
      </c>
      <c r="CA83" s="220">
        <f t="shared" si="199"/>
        <v>0</v>
      </c>
      <c r="CB83" s="220">
        <f t="shared" si="200"/>
        <v>0</v>
      </c>
      <c r="CC83" s="220">
        <f t="shared" si="201"/>
        <v>0</v>
      </c>
      <c r="CD83" s="220">
        <f t="shared" si="202"/>
        <v>0</v>
      </c>
      <c r="CE83" s="220">
        <f t="shared" si="203"/>
        <v>0</v>
      </c>
      <c r="CF83" s="220">
        <f t="shared" si="204"/>
        <v>0</v>
      </c>
      <c r="CG83" s="220">
        <f t="shared" si="205"/>
        <v>0</v>
      </c>
    </row>
    <row r="84" spans="1:85" x14ac:dyDescent="0.25">
      <c r="A84" t="str">
        <f>+C58</f>
        <v>BANT</v>
      </c>
      <c r="B84" t="s">
        <v>7</v>
      </c>
      <c r="C84" s="2" t="s">
        <v>183</v>
      </c>
      <c r="D84" s="220"/>
      <c r="E84" s="220"/>
      <c r="F84" s="220"/>
      <c r="G84" s="230">
        <v>26.435294117647061</v>
      </c>
      <c r="H84" s="230">
        <v>32.633265306122453</v>
      </c>
      <c r="I84" s="230">
        <v>31.988347826086962</v>
      </c>
      <c r="J84" s="230"/>
      <c r="K84" s="230"/>
      <c r="L84" s="230"/>
      <c r="M84" s="220"/>
      <c r="N84" s="220"/>
      <c r="O84" s="220"/>
      <c r="Q84" s="2" t="s">
        <v>183</v>
      </c>
      <c r="R84" s="221"/>
      <c r="S84" s="221"/>
      <c r="T84" s="221"/>
      <c r="U84" s="220"/>
      <c r="V84" s="220"/>
      <c r="W84" s="220"/>
      <c r="X84" s="220"/>
      <c r="Y84" s="220"/>
      <c r="Z84" s="220"/>
      <c r="AA84" s="220"/>
      <c r="AB84" s="220"/>
      <c r="AC84" s="220"/>
      <c r="AE84" s="2" t="s">
        <v>183</v>
      </c>
      <c r="AF84" s="220"/>
      <c r="AG84" s="220"/>
      <c r="AH84" s="220"/>
      <c r="AI84" s="220"/>
      <c r="AJ84" s="220"/>
      <c r="AK84" s="220"/>
      <c r="AL84" s="220"/>
      <c r="AM84" s="220"/>
      <c r="AN84" s="220"/>
      <c r="AO84" s="220"/>
      <c r="AP84" s="220"/>
      <c r="AQ84" s="220"/>
      <c r="AS84" s="2" t="s">
        <v>183</v>
      </c>
      <c r="AT84" s="221"/>
      <c r="AU84" s="221"/>
      <c r="AV84" s="221"/>
      <c r="AW84" s="221"/>
      <c r="AX84" s="221"/>
      <c r="AY84" s="221"/>
      <c r="AZ84" s="221"/>
      <c r="BA84" s="221"/>
      <c r="BB84" s="221"/>
      <c r="BC84" s="221"/>
      <c r="BD84" s="221"/>
      <c r="BE84" s="221"/>
      <c r="BG84" s="2" t="s">
        <v>183</v>
      </c>
      <c r="BH84" s="220">
        <f t="shared" si="207"/>
        <v>0</v>
      </c>
      <c r="BI84" s="220">
        <f t="shared" si="183"/>
        <v>0</v>
      </c>
      <c r="BJ84" s="220">
        <f t="shared" si="184"/>
        <v>0</v>
      </c>
      <c r="BK84" s="220">
        <f t="shared" si="185"/>
        <v>26.435294117647061</v>
      </c>
      <c r="BL84" s="220">
        <f t="shared" si="186"/>
        <v>32.633265306122453</v>
      </c>
      <c r="BM84" s="220">
        <f t="shared" si="187"/>
        <v>31.988347826086962</v>
      </c>
      <c r="BN84" s="220">
        <f t="shared" si="188"/>
        <v>0</v>
      </c>
      <c r="BO84" s="220">
        <f t="shared" si="189"/>
        <v>0</v>
      </c>
      <c r="BP84" s="220">
        <f t="shared" si="190"/>
        <v>0</v>
      </c>
      <c r="BQ84" s="220">
        <f t="shared" si="191"/>
        <v>0</v>
      </c>
      <c r="BR84" s="220">
        <f t="shared" si="192"/>
        <v>0</v>
      </c>
      <c r="BS84" s="220">
        <f t="shared" si="193"/>
        <v>0</v>
      </c>
      <c r="BU84" s="2" t="s">
        <v>183</v>
      </c>
      <c r="BV84" s="220">
        <f t="shared" si="208"/>
        <v>0</v>
      </c>
      <c r="BW84" s="220">
        <f t="shared" si="195"/>
        <v>0</v>
      </c>
      <c r="BX84" s="220">
        <f t="shared" si="196"/>
        <v>0</v>
      </c>
      <c r="BY84" s="220">
        <f t="shared" si="197"/>
        <v>0</v>
      </c>
      <c r="BZ84" s="220">
        <f t="shared" si="198"/>
        <v>0</v>
      </c>
      <c r="CA84" s="220">
        <f t="shared" si="199"/>
        <v>0</v>
      </c>
      <c r="CB84" s="220">
        <f t="shared" si="200"/>
        <v>0</v>
      </c>
      <c r="CC84" s="220">
        <f t="shared" si="201"/>
        <v>0</v>
      </c>
      <c r="CD84" s="220">
        <f t="shared" si="202"/>
        <v>0</v>
      </c>
      <c r="CE84" s="220">
        <f t="shared" si="203"/>
        <v>0</v>
      </c>
      <c r="CF84" s="220">
        <f t="shared" si="204"/>
        <v>0</v>
      </c>
      <c r="CG84" s="220">
        <f t="shared" si="205"/>
        <v>0</v>
      </c>
    </row>
    <row r="85" spans="1:85" x14ac:dyDescent="0.25">
      <c r="A85" t="str">
        <f>+C58</f>
        <v>BANT</v>
      </c>
      <c r="B85" t="s">
        <v>7</v>
      </c>
      <c r="C85" s="2" t="s">
        <v>184</v>
      </c>
      <c r="D85" s="220"/>
      <c r="E85" s="220"/>
      <c r="F85" s="220">
        <v>17.238636363636367</v>
      </c>
      <c r="G85" s="220">
        <v>16.888235294117646</v>
      </c>
      <c r="H85" s="220">
        <v>26.026530612244905</v>
      </c>
      <c r="I85" s="230">
        <v>22.316478260869566</v>
      </c>
      <c r="J85" s="220"/>
      <c r="K85" s="220"/>
      <c r="L85" s="220"/>
      <c r="M85" s="220"/>
      <c r="N85" s="220"/>
      <c r="O85" s="220"/>
      <c r="Q85" s="2" t="s">
        <v>184</v>
      </c>
      <c r="R85" s="221"/>
      <c r="S85" s="221"/>
      <c r="T85" s="221"/>
      <c r="U85" s="220"/>
      <c r="V85" s="220"/>
      <c r="W85" s="220"/>
      <c r="X85" s="220"/>
      <c r="Y85" s="220"/>
      <c r="Z85" s="220"/>
      <c r="AA85" s="220"/>
      <c r="AB85" s="220"/>
      <c r="AC85" s="220"/>
      <c r="AE85" s="2" t="s">
        <v>184</v>
      </c>
      <c r="AF85" s="220"/>
      <c r="AG85" s="220"/>
      <c r="AH85" s="220"/>
      <c r="AI85" s="220"/>
      <c r="AJ85" s="220"/>
      <c r="AK85" s="220"/>
      <c r="AL85" s="220"/>
      <c r="AM85" s="220"/>
      <c r="AN85" s="220"/>
      <c r="AO85" s="220"/>
      <c r="AP85" s="220"/>
      <c r="AQ85" s="220"/>
      <c r="AS85" s="2" t="s">
        <v>184</v>
      </c>
      <c r="AT85" s="221"/>
      <c r="AU85" s="221"/>
      <c r="AV85" s="221"/>
      <c r="AW85" s="221"/>
      <c r="AX85" s="221"/>
      <c r="AY85" s="221"/>
      <c r="AZ85" s="221"/>
      <c r="BA85" s="221"/>
      <c r="BB85" s="221"/>
      <c r="BC85" s="221"/>
      <c r="BD85" s="221"/>
      <c r="BE85" s="221"/>
      <c r="BG85" s="2" t="s">
        <v>184</v>
      </c>
      <c r="BH85" s="220"/>
      <c r="BI85" s="220"/>
      <c r="BJ85" s="220"/>
      <c r="BK85" s="220"/>
      <c r="BL85" s="220"/>
      <c r="BM85" s="220"/>
      <c r="BN85" s="220"/>
      <c r="BO85" s="220"/>
      <c r="BP85" s="220"/>
      <c r="BQ85" s="220"/>
      <c r="BR85" s="220"/>
      <c r="BS85" s="220"/>
      <c r="BU85" s="2" t="s">
        <v>184</v>
      </c>
      <c r="BV85" s="221"/>
      <c r="BW85" s="221"/>
      <c r="BX85" s="221"/>
      <c r="BY85" s="221"/>
      <c r="BZ85" s="221"/>
      <c r="CA85" s="221"/>
      <c r="CB85" s="221"/>
      <c r="CC85" s="221"/>
      <c r="CD85" s="221"/>
      <c r="CE85" s="221"/>
      <c r="CF85" s="221"/>
      <c r="CG85" s="221"/>
    </row>
    <row r="86" spans="1:85" x14ac:dyDescent="0.25">
      <c r="A86" t="str">
        <f>+C58</f>
        <v>BANT</v>
      </c>
      <c r="B86" t="s">
        <v>7</v>
      </c>
      <c r="C86" s="2" t="s">
        <v>185</v>
      </c>
      <c r="D86" s="220"/>
      <c r="E86" s="220"/>
      <c r="F86" s="220"/>
      <c r="G86" s="220"/>
      <c r="H86" s="220"/>
      <c r="I86" s="230"/>
      <c r="J86" s="220"/>
      <c r="K86" s="220"/>
      <c r="L86" s="220"/>
      <c r="M86" s="220"/>
      <c r="N86" s="220"/>
      <c r="O86" s="220"/>
      <c r="Q86" s="2" t="s">
        <v>185</v>
      </c>
      <c r="R86" s="221"/>
      <c r="S86" s="221"/>
      <c r="T86" s="221"/>
      <c r="U86" s="220"/>
      <c r="V86" s="220"/>
      <c r="W86" s="220"/>
      <c r="X86" s="220"/>
      <c r="Y86" s="220"/>
      <c r="Z86" s="220"/>
      <c r="AA86" s="220"/>
      <c r="AB86" s="220"/>
      <c r="AC86" s="220"/>
      <c r="AE86" s="2" t="s">
        <v>185</v>
      </c>
      <c r="AF86" s="220"/>
      <c r="AG86" s="220"/>
      <c r="AH86" s="220"/>
      <c r="AI86" s="220"/>
      <c r="AJ86" s="220"/>
      <c r="AK86" s="220"/>
      <c r="AL86" s="220"/>
      <c r="AM86" s="220"/>
      <c r="AN86" s="220"/>
      <c r="AO86" s="220"/>
      <c r="AP86" s="220"/>
      <c r="AQ86" s="220"/>
      <c r="AS86" s="2" t="s">
        <v>185</v>
      </c>
      <c r="AT86" s="221"/>
      <c r="AU86" s="221"/>
      <c r="AV86" s="221"/>
      <c r="AW86" s="221"/>
      <c r="AX86" s="221"/>
      <c r="AY86" s="221"/>
      <c r="AZ86" s="221"/>
      <c r="BA86" s="221"/>
      <c r="BB86" s="221"/>
      <c r="BC86" s="221"/>
      <c r="BD86" s="221"/>
      <c r="BE86" s="221"/>
      <c r="BG86" s="2" t="s">
        <v>185</v>
      </c>
      <c r="BH86" s="220"/>
      <c r="BI86" s="220"/>
      <c r="BJ86" s="220"/>
      <c r="BK86" s="220"/>
      <c r="BL86" s="220"/>
      <c r="BM86" s="220"/>
      <c r="BN86" s="220"/>
      <c r="BO86" s="220"/>
      <c r="BP86" s="220"/>
      <c r="BQ86" s="220"/>
      <c r="BR86" s="220"/>
      <c r="BS86" s="220"/>
      <c r="BU86" s="2" t="s">
        <v>185</v>
      </c>
      <c r="BV86" s="221"/>
      <c r="BW86" s="221"/>
      <c r="BX86" s="221"/>
      <c r="BY86" s="221"/>
      <c r="BZ86" s="221"/>
      <c r="CA86" s="221"/>
      <c r="CB86" s="221"/>
      <c r="CC86" s="221"/>
      <c r="CD86" s="221"/>
      <c r="CE86" s="221"/>
      <c r="CF86" s="221"/>
      <c r="CG86" s="221"/>
    </row>
    <row r="87" spans="1:85" x14ac:dyDescent="0.25">
      <c r="A87" t="str">
        <f>+C58</f>
        <v>BANT</v>
      </c>
      <c r="B87" t="s">
        <v>7</v>
      </c>
      <c r="C87" s="2" t="s">
        <v>186</v>
      </c>
      <c r="D87" s="220"/>
      <c r="E87" s="220"/>
      <c r="F87" s="220"/>
      <c r="G87" s="220"/>
      <c r="H87" s="220"/>
      <c r="I87" s="230"/>
      <c r="J87" s="220"/>
      <c r="K87" s="220"/>
      <c r="L87" s="220"/>
      <c r="M87" s="220"/>
      <c r="N87" s="220"/>
      <c r="O87" s="220"/>
      <c r="Q87" s="2" t="s">
        <v>186</v>
      </c>
      <c r="R87" s="221"/>
      <c r="S87" s="221"/>
      <c r="T87" s="221"/>
      <c r="U87" s="220"/>
      <c r="V87" s="220"/>
      <c r="W87" s="220"/>
      <c r="X87" s="220"/>
      <c r="Y87" s="220"/>
      <c r="Z87" s="220"/>
      <c r="AA87" s="220"/>
      <c r="AB87" s="220"/>
      <c r="AC87" s="220"/>
      <c r="AE87" s="2" t="s">
        <v>186</v>
      </c>
      <c r="AF87" s="220"/>
      <c r="AG87" s="220"/>
      <c r="AH87" s="220"/>
      <c r="AI87" s="220"/>
      <c r="AJ87" s="220"/>
      <c r="AK87" s="220"/>
      <c r="AL87" s="220"/>
      <c r="AM87" s="220"/>
      <c r="AN87" s="220"/>
      <c r="AO87" s="220"/>
      <c r="AP87" s="220"/>
      <c r="AQ87" s="220"/>
      <c r="AS87" s="2" t="s">
        <v>186</v>
      </c>
      <c r="AT87" s="221"/>
      <c r="AU87" s="221"/>
      <c r="AV87" s="221"/>
      <c r="AW87" s="221"/>
      <c r="AX87" s="221"/>
      <c r="AY87" s="221"/>
      <c r="AZ87" s="221"/>
      <c r="BA87" s="221"/>
      <c r="BB87" s="221"/>
      <c r="BC87" s="221"/>
      <c r="BD87" s="221"/>
      <c r="BE87" s="221"/>
      <c r="BG87" s="2" t="s">
        <v>186</v>
      </c>
      <c r="BH87" s="220"/>
      <c r="BI87" s="220"/>
      <c r="BJ87" s="220"/>
      <c r="BK87" s="220"/>
      <c r="BL87" s="220"/>
      <c r="BM87" s="220"/>
      <c r="BN87" s="220"/>
      <c r="BO87" s="220"/>
      <c r="BP87" s="220"/>
      <c r="BQ87" s="220"/>
      <c r="BR87" s="220"/>
      <c r="BS87" s="220"/>
      <c r="BU87" s="2" t="s">
        <v>186</v>
      </c>
      <c r="BV87" s="221"/>
      <c r="BW87" s="221"/>
      <c r="BX87" s="221"/>
      <c r="BY87" s="221"/>
      <c r="BZ87" s="221"/>
      <c r="CA87" s="221"/>
      <c r="CB87" s="221"/>
      <c r="CC87" s="221"/>
      <c r="CD87" s="221"/>
      <c r="CE87" s="221"/>
      <c r="CF87" s="221"/>
      <c r="CG87" s="221"/>
    </row>
    <row r="88" spans="1:85" x14ac:dyDescent="0.25">
      <c r="A88" t="str">
        <f>+C58</f>
        <v>BANT</v>
      </c>
      <c r="B88" t="s">
        <v>7</v>
      </c>
      <c r="C88" s="2" t="s">
        <v>203</v>
      </c>
      <c r="D88" s="220"/>
      <c r="E88" s="220"/>
      <c r="F88" s="220"/>
      <c r="G88" s="220"/>
      <c r="H88" s="220"/>
      <c r="I88" s="220"/>
      <c r="J88" s="220"/>
      <c r="K88" s="220"/>
      <c r="L88" s="220"/>
      <c r="M88" s="220"/>
      <c r="N88" s="220"/>
      <c r="O88" s="220"/>
      <c r="Q88" s="2"/>
      <c r="R88" s="221"/>
      <c r="S88" s="221"/>
      <c r="T88" s="221"/>
      <c r="U88" s="220"/>
      <c r="V88" s="220"/>
      <c r="W88" s="220"/>
      <c r="X88" s="220"/>
      <c r="Y88" s="220"/>
      <c r="Z88" s="220"/>
      <c r="AA88" s="220"/>
      <c r="AB88" s="220"/>
      <c r="AC88" s="220"/>
      <c r="AE88" s="2" t="s">
        <v>203</v>
      </c>
      <c r="AF88" s="220"/>
      <c r="AG88" s="220"/>
      <c r="AH88" s="220"/>
      <c r="AI88" s="220"/>
      <c r="AJ88" s="220"/>
      <c r="AK88" s="220"/>
      <c r="AL88" s="220"/>
      <c r="AM88" s="220"/>
      <c r="AN88" s="220"/>
      <c r="AO88" s="220"/>
      <c r="AP88" s="220"/>
      <c r="AQ88" s="220"/>
      <c r="AS88" s="2"/>
      <c r="AT88" s="221"/>
      <c r="AU88" s="221"/>
      <c r="AV88" s="221"/>
      <c r="AW88" s="220"/>
      <c r="AX88" s="220"/>
      <c r="AY88" s="220"/>
      <c r="AZ88" s="220"/>
      <c r="BA88" s="220"/>
      <c r="BB88" s="220"/>
      <c r="BC88" s="220"/>
      <c r="BD88" s="220"/>
      <c r="BE88" s="220"/>
      <c r="BG88" s="2" t="s">
        <v>203</v>
      </c>
      <c r="BH88" s="220"/>
      <c r="BI88" s="220"/>
      <c r="BJ88" s="220"/>
      <c r="BK88" s="220"/>
      <c r="BL88" s="220"/>
      <c r="BM88" s="220"/>
      <c r="BN88" s="220"/>
      <c r="BO88" s="220"/>
      <c r="BP88" s="220"/>
      <c r="BQ88" s="220"/>
      <c r="BR88" s="220"/>
      <c r="BS88" s="220"/>
      <c r="BU88" s="2"/>
      <c r="BV88" s="221"/>
      <c r="BW88" s="221"/>
      <c r="BX88" s="221"/>
      <c r="BY88" s="220"/>
      <c r="BZ88" s="220"/>
      <c r="CA88" s="220"/>
      <c r="CB88" s="220"/>
      <c r="CC88" s="220"/>
      <c r="CD88" s="220"/>
      <c r="CE88" s="220"/>
      <c r="CF88" s="220"/>
      <c r="CG88" s="220"/>
    </row>
    <row r="89" spans="1:85" x14ac:dyDescent="0.25">
      <c r="A89" t="str">
        <f>+C58</f>
        <v>BANT</v>
      </c>
      <c r="B89" t="s">
        <v>7</v>
      </c>
      <c r="C89" s="2" t="s">
        <v>204</v>
      </c>
      <c r="D89" s="220"/>
      <c r="E89" s="220"/>
      <c r="F89" s="220"/>
      <c r="G89" s="220"/>
      <c r="H89" s="220"/>
      <c r="I89" s="220"/>
      <c r="J89" s="220"/>
      <c r="K89" s="220"/>
      <c r="L89" s="220"/>
      <c r="M89" s="220"/>
      <c r="N89" s="220"/>
      <c r="O89" s="220"/>
      <c r="Q89" s="2"/>
      <c r="R89" s="221"/>
      <c r="S89" s="221"/>
      <c r="T89" s="221"/>
      <c r="U89" s="220"/>
      <c r="V89" s="220"/>
      <c r="W89" s="220"/>
      <c r="X89" s="220"/>
      <c r="Y89" s="220"/>
      <c r="Z89" s="220"/>
      <c r="AA89" s="220"/>
      <c r="AB89" s="220"/>
      <c r="AC89" s="220"/>
      <c r="AE89" s="2" t="s">
        <v>204</v>
      </c>
      <c r="AF89" s="220"/>
      <c r="AG89" s="220"/>
      <c r="AH89" s="220"/>
      <c r="AI89" s="220"/>
      <c r="AJ89" s="220"/>
      <c r="AK89" s="220"/>
      <c r="AL89" s="220"/>
      <c r="AM89" s="220"/>
      <c r="AN89" s="220"/>
      <c r="AO89" s="220"/>
      <c r="AP89" s="220"/>
      <c r="AQ89" s="220"/>
      <c r="AS89" s="2"/>
      <c r="AT89" s="221"/>
      <c r="AU89" s="221"/>
      <c r="AV89" s="221"/>
      <c r="AW89" s="220"/>
      <c r="AX89" s="220"/>
      <c r="AY89" s="220"/>
      <c r="AZ89" s="220"/>
      <c r="BA89" s="220"/>
      <c r="BB89" s="220"/>
      <c r="BC89" s="220"/>
      <c r="BD89" s="220"/>
      <c r="BE89" s="220"/>
      <c r="BG89" s="2" t="s">
        <v>204</v>
      </c>
      <c r="BH89" s="220"/>
      <c r="BI89" s="220"/>
      <c r="BJ89" s="220"/>
      <c r="BK89" s="220"/>
      <c r="BL89" s="220"/>
      <c r="BM89" s="220"/>
      <c r="BN89" s="220"/>
      <c r="BO89" s="220"/>
      <c r="BP89" s="220"/>
      <c r="BQ89" s="220"/>
      <c r="BR89" s="220"/>
      <c r="BS89" s="220"/>
      <c r="BU89" s="2"/>
      <c r="BV89" s="221"/>
      <c r="BW89" s="221"/>
      <c r="BX89" s="221"/>
      <c r="BY89" s="220"/>
      <c r="BZ89" s="220"/>
      <c r="CA89" s="220"/>
      <c r="CB89" s="220"/>
      <c r="CC89" s="220"/>
      <c r="CD89" s="220"/>
      <c r="CE89" s="220"/>
      <c r="CF89" s="220"/>
      <c r="CG89" s="220"/>
    </row>
    <row r="90" spans="1:85" x14ac:dyDescent="0.25">
      <c r="A90" t="str">
        <f>+C58</f>
        <v>BANT</v>
      </c>
      <c r="B90" t="s">
        <v>7</v>
      </c>
      <c r="C90" s="2" t="s">
        <v>205</v>
      </c>
      <c r="D90" s="220"/>
      <c r="E90" s="220"/>
      <c r="F90" s="220"/>
      <c r="G90" s="220"/>
      <c r="H90" s="220"/>
      <c r="I90" s="220"/>
      <c r="J90" s="220"/>
      <c r="K90" s="220"/>
      <c r="L90" s="220"/>
      <c r="M90" s="220"/>
      <c r="N90" s="220"/>
      <c r="O90" s="220"/>
      <c r="Q90" s="2"/>
      <c r="R90" s="221"/>
      <c r="S90" s="221"/>
      <c r="T90" s="221"/>
      <c r="U90" s="220"/>
      <c r="V90" s="220"/>
      <c r="W90" s="220"/>
      <c r="X90" s="220"/>
      <c r="Y90" s="220"/>
      <c r="Z90" s="220"/>
      <c r="AA90" s="220"/>
      <c r="AB90" s="220"/>
      <c r="AC90" s="220"/>
      <c r="AE90" s="2" t="s">
        <v>205</v>
      </c>
      <c r="AF90" s="220"/>
      <c r="AG90" s="220"/>
      <c r="AH90" s="220"/>
      <c r="AI90" s="220"/>
      <c r="AJ90" s="220"/>
      <c r="AK90" s="220"/>
      <c r="AL90" s="220"/>
      <c r="AM90" s="220"/>
      <c r="AN90" s="220"/>
      <c r="AO90" s="220"/>
      <c r="AP90" s="220"/>
      <c r="AQ90" s="220"/>
      <c r="AS90" s="2"/>
      <c r="AT90" s="221"/>
      <c r="AU90" s="221"/>
      <c r="AV90" s="221"/>
      <c r="AW90" s="220"/>
      <c r="AX90" s="220"/>
      <c r="AY90" s="220"/>
      <c r="AZ90" s="220"/>
      <c r="BA90" s="220"/>
      <c r="BB90" s="220"/>
      <c r="BC90" s="220"/>
      <c r="BD90" s="220"/>
      <c r="BE90" s="220"/>
      <c r="BG90" s="2" t="s">
        <v>205</v>
      </c>
      <c r="BH90" s="220"/>
      <c r="BI90" s="220"/>
      <c r="BJ90" s="220"/>
      <c r="BK90" s="220"/>
      <c r="BL90" s="220"/>
      <c r="BM90" s="220"/>
      <c r="BN90" s="220"/>
      <c r="BO90" s="220"/>
      <c r="BP90" s="220"/>
      <c r="BQ90" s="220"/>
      <c r="BR90" s="220"/>
      <c r="BS90" s="220"/>
      <c r="BU90" s="2"/>
      <c r="BV90" s="221"/>
      <c r="BW90" s="221"/>
      <c r="BX90" s="221"/>
      <c r="BY90" s="220"/>
      <c r="BZ90" s="220"/>
      <c r="CA90" s="220"/>
      <c r="CB90" s="220"/>
      <c r="CC90" s="220"/>
      <c r="CD90" s="220"/>
      <c r="CE90" s="220"/>
      <c r="CF90" s="220"/>
      <c r="CG90" s="220"/>
    </row>
    <row r="91" spans="1:85" x14ac:dyDescent="0.25">
      <c r="A91" t="str">
        <f>+C58</f>
        <v>BANT</v>
      </c>
      <c r="B91" t="s">
        <v>7</v>
      </c>
      <c r="C91" s="2" t="s">
        <v>206</v>
      </c>
      <c r="D91" s="220"/>
      <c r="E91" s="220"/>
      <c r="F91" s="220"/>
      <c r="G91" s="220"/>
      <c r="H91" s="220"/>
      <c r="I91" s="220"/>
      <c r="J91" s="220"/>
      <c r="K91" s="220"/>
      <c r="L91" s="220"/>
      <c r="M91" s="220"/>
      <c r="N91" s="220"/>
      <c r="O91" s="220"/>
      <c r="Q91" s="2"/>
      <c r="R91" s="221"/>
      <c r="S91" s="221"/>
      <c r="T91" s="221"/>
      <c r="U91" s="220"/>
      <c r="V91" s="220"/>
      <c r="W91" s="220"/>
      <c r="X91" s="220"/>
      <c r="Y91" s="220"/>
      <c r="Z91" s="220"/>
      <c r="AA91" s="220"/>
      <c r="AB91" s="220"/>
      <c r="AC91" s="220"/>
      <c r="AE91" s="2" t="s">
        <v>206</v>
      </c>
      <c r="AF91" s="220"/>
      <c r="AG91" s="220"/>
      <c r="AH91" s="220"/>
      <c r="AI91" s="220"/>
      <c r="AJ91" s="220"/>
      <c r="AK91" s="220"/>
      <c r="AL91" s="220"/>
      <c r="AM91" s="220"/>
      <c r="AN91" s="220"/>
      <c r="AO91" s="220"/>
      <c r="AP91" s="220"/>
      <c r="AQ91" s="220"/>
      <c r="AS91" s="2"/>
      <c r="AT91" s="221"/>
      <c r="AU91" s="221"/>
      <c r="AV91" s="221"/>
      <c r="AW91" s="220"/>
      <c r="AX91" s="220"/>
      <c r="AY91" s="220"/>
      <c r="AZ91" s="220"/>
      <c r="BA91" s="220"/>
      <c r="BB91" s="220"/>
      <c r="BC91" s="220"/>
      <c r="BD91" s="220"/>
      <c r="BE91" s="220"/>
      <c r="BG91" s="2" t="s">
        <v>206</v>
      </c>
      <c r="BH91" s="220"/>
      <c r="BI91" s="220"/>
      <c r="BJ91" s="220"/>
      <c r="BK91" s="220"/>
      <c r="BL91" s="220"/>
      <c r="BM91" s="220"/>
      <c r="BN91" s="220"/>
      <c r="BO91" s="220"/>
      <c r="BP91" s="220"/>
      <c r="BQ91" s="220"/>
      <c r="BR91" s="220"/>
      <c r="BS91" s="220"/>
      <c r="BU91" s="2"/>
      <c r="BV91" s="221"/>
      <c r="BW91" s="221"/>
      <c r="BX91" s="221"/>
      <c r="BY91" s="220"/>
      <c r="BZ91" s="220"/>
      <c r="CA91" s="220"/>
      <c r="CB91" s="220"/>
      <c r="CC91" s="220"/>
      <c r="CD91" s="220"/>
      <c r="CE91" s="220"/>
      <c r="CF91" s="220"/>
      <c r="CG91" s="220"/>
    </row>
    <row r="92" spans="1:85" x14ac:dyDescent="0.25">
      <c r="A92" t="str">
        <f>+C58</f>
        <v>BANT</v>
      </c>
      <c r="B92" t="s">
        <v>7</v>
      </c>
      <c r="C92" s="2" t="s">
        <v>207</v>
      </c>
      <c r="D92" s="220"/>
      <c r="E92" s="220"/>
      <c r="F92" s="220"/>
      <c r="G92" s="220"/>
      <c r="H92" s="220"/>
      <c r="I92" s="220"/>
      <c r="J92" s="220"/>
      <c r="K92" s="220"/>
      <c r="L92" s="220"/>
      <c r="M92" s="220"/>
      <c r="N92" s="220"/>
      <c r="O92" s="220"/>
      <c r="Q92" s="2"/>
      <c r="R92" s="221"/>
      <c r="S92" s="221"/>
      <c r="T92" s="221"/>
      <c r="U92" s="220"/>
      <c r="V92" s="220"/>
      <c r="W92" s="220"/>
      <c r="X92" s="220"/>
      <c r="Y92" s="220"/>
      <c r="Z92" s="220"/>
      <c r="AA92" s="220"/>
      <c r="AB92" s="220"/>
      <c r="AC92" s="220"/>
      <c r="AE92" s="2" t="s">
        <v>207</v>
      </c>
      <c r="AF92" s="220"/>
      <c r="AG92" s="220"/>
      <c r="AH92" s="220"/>
      <c r="AI92" s="220"/>
      <c r="AJ92" s="220"/>
      <c r="AK92" s="220"/>
      <c r="AL92" s="220"/>
      <c r="AM92" s="220"/>
      <c r="AN92" s="220"/>
      <c r="AO92" s="220"/>
      <c r="AP92" s="220"/>
      <c r="AQ92" s="220"/>
      <c r="AS92" s="2"/>
      <c r="AT92" s="221"/>
      <c r="AU92" s="221"/>
      <c r="AV92" s="221"/>
      <c r="AW92" s="220"/>
      <c r="AX92" s="220"/>
      <c r="AY92" s="220"/>
      <c r="AZ92" s="220"/>
      <c r="BA92" s="220"/>
      <c r="BB92" s="220"/>
      <c r="BC92" s="220"/>
      <c r="BD92" s="220"/>
      <c r="BE92" s="220"/>
      <c r="BG92" s="2" t="s">
        <v>207</v>
      </c>
      <c r="BH92" s="220"/>
      <c r="BI92" s="220"/>
      <c r="BJ92" s="220"/>
      <c r="BK92" s="220"/>
      <c r="BL92" s="220"/>
      <c r="BM92" s="220"/>
      <c r="BN92" s="220"/>
      <c r="BO92" s="220"/>
      <c r="BP92" s="220"/>
      <c r="BQ92" s="220"/>
      <c r="BR92" s="220"/>
      <c r="BS92" s="220"/>
      <c r="BU92" s="2"/>
      <c r="BV92" s="221"/>
      <c r="BW92" s="221"/>
      <c r="BX92" s="221"/>
      <c r="BY92" s="220"/>
      <c r="BZ92" s="220"/>
      <c r="CA92" s="220"/>
      <c r="CB92" s="220"/>
      <c r="CC92" s="220"/>
      <c r="CD92" s="220"/>
      <c r="CE92" s="220"/>
      <c r="CF92" s="220"/>
      <c r="CG92" s="220"/>
    </row>
    <row r="93" spans="1:85" x14ac:dyDescent="0.25">
      <c r="A93" t="str">
        <f>+C58</f>
        <v>BANT</v>
      </c>
      <c r="B93" t="s">
        <v>7</v>
      </c>
      <c r="C93" s="2" t="s">
        <v>208</v>
      </c>
      <c r="D93" s="220"/>
      <c r="E93" s="220"/>
      <c r="F93" s="220"/>
      <c r="G93" s="220"/>
      <c r="H93" s="220"/>
      <c r="I93" s="220"/>
      <c r="J93" s="220"/>
      <c r="K93" s="220"/>
      <c r="L93" s="220"/>
      <c r="M93" s="220"/>
      <c r="N93" s="220"/>
      <c r="O93" s="220"/>
      <c r="Q93" s="2"/>
      <c r="R93" s="221"/>
      <c r="S93" s="221"/>
      <c r="T93" s="221"/>
      <c r="U93" s="220"/>
      <c r="V93" s="220"/>
      <c r="W93" s="220"/>
      <c r="X93" s="220"/>
      <c r="Y93" s="220"/>
      <c r="Z93" s="220"/>
      <c r="AA93" s="220"/>
      <c r="AB93" s="220"/>
      <c r="AC93" s="220"/>
      <c r="AE93" s="2" t="s">
        <v>208</v>
      </c>
      <c r="AF93" s="220"/>
      <c r="AG93" s="220"/>
      <c r="AH93" s="220"/>
      <c r="AI93" s="220"/>
      <c r="AJ93" s="220"/>
      <c r="AK93" s="220"/>
      <c r="AL93" s="220"/>
      <c r="AM93" s="220"/>
      <c r="AN93" s="220"/>
      <c r="AO93" s="220"/>
      <c r="AP93" s="220"/>
      <c r="AQ93" s="220"/>
      <c r="AS93" s="2"/>
      <c r="AT93" s="221"/>
      <c r="AU93" s="221"/>
      <c r="AV93" s="221"/>
      <c r="AW93" s="220"/>
      <c r="AX93" s="220"/>
      <c r="AY93" s="220"/>
      <c r="AZ93" s="220"/>
      <c r="BA93" s="220"/>
      <c r="BB93" s="220"/>
      <c r="BC93" s="220"/>
      <c r="BD93" s="220"/>
      <c r="BE93" s="220"/>
      <c r="BG93" s="2" t="s">
        <v>208</v>
      </c>
      <c r="BH93" s="220"/>
      <c r="BI93" s="220"/>
      <c r="BJ93" s="220"/>
      <c r="BK93" s="220"/>
      <c r="BL93" s="220"/>
      <c r="BM93" s="220"/>
      <c r="BN93" s="220"/>
      <c r="BO93" s="220"/>
      <c r="BP93" s="220"/>
      <c r="BQ93" s="220"/>
      <c r="BR93" s="220"/>
      <c r="BS93" s="220"/>
      <c r="BU93" s="2"/>
      <c r="BV93" s="221"/>
      <c r="BW93" s="221"/>
      <c r="BX93" s="221"/>
      <c r="BY93" s="220"/>
      <c r="BZ93" s="220"/>
      <c r="CA93" s="220"/>
      <c r="CB93" s="220"/>
      <c r="CC93" s="220"/>
      <c r="CD93" s="220"/>
      <c r="CE93" s="220"/>
      <c r="CF93" s="220"/>
      <c r="CG93" s="220"/>
    </row>
    <row r="94" spans="1:85" x14ac:dyDescent="0.25">
      <c r="C94" s="222" t="s">
        <v>187</v>
      </c>
      <c r="D94" s="223">
        <f>+IFERROR((SUMPRODUCT(D79:D87,R79:R87)/R94),0)</f>
        <v>0</v>
      </c>
      <c r="E94" s="223">
        <f t="shared" ref="E94:O94" si="209">+IFERROR((SUMPRODUCT(E79:E87,S79:S87)/S94),0)</f>
        <v>0</v>
      </c>
      <c r="F94" s="223">
        <f t="shared" si="209"/>
        <v>0</v>
      </c>
      <c r="G94" s="223">
        <f t="shared" si="209"/>
        <v>0</v>
      </c>
      <c r="H94" s="223">
        <f t="shared" si="209"/>
        <v>0</v>
      </c>
      <c r="I94" s="223">
        <f t="shared" si="209"/>
        <v>0</v>
      </c>
      <c r="J94" s="223">
        <f t="shared" si="209"/>
        <v>0</v>
      </c>
      <c r="K94" s="223">
        <f t="shared" si="209"/>
        <v>0</v>
      </c>
      <c r="L94" s="223">
        <f t="shared" si="209"/>
        <v>0</v>
      </c>
      <c r="M94" s="223">
        <f t="shared" si="209"/>
        <v>0</v>
      </c>
      <c r="N94" s="223">
        <f t="shared" si="209"/>
        <v>0</v>
      </c>
      <c r="O94" s="223">
        <f t="shared" si="209"/>
        <v>0</v>
      </c>
      <c r="R94" s="224">
        <f t="shared" ref="R94:AC94" si="210">SUM(R79:R93)</f>
        <v>0</v>
      </c>
      <c r="S94" s="224">
        <f t="shared" si="210"/>
        <v>0</v>
      </c>
      <c r="T94" s="224">
        <f t="shared" si="210"/>
        <v>0</v>
      </c>
      <c r="U94" s="224">
        <f t="shared" si="210"/>
        <v>0</v>
      </c>
      <c r="V94" s="224">
        <f t="shared" si="210"/>
        <v>0</v>
      </c>
      <c r="W94" s="224">
        <f t="shared" si="210"/>
        <v>0</v>
      </c>
      <c r="X94" s="224">
        <f t="shared" si="210"/>
        <v>0</v>
      </c>
      <c r="Y94" s="224">
        <f t="shared" si="210"/>
        <v>0</v>
      </c>
      <c r="Z94" s="224">
        <f t="shared" si="210"/>
        <v>0</v>
      </c>
      <c r="AA94" s="224">
        <f t="shared" si="210"/>
        <v>0</v>
      </c>
      <c r="AB94" s="224">
        <f t="shared" si="210"/>
        <v>0</v>
      </c>
      <c r="AC94" s="224">
        <f t="shared" si="210"/>
        <v>0</v>
      </c>
      <c r="AE94" s="222" t="s">
        <v>187</v>
      </c>
      <c r="AF94" s="223">
        <f>+IFERROR((SUMPRODUCT(AF79:AF87,AT79:AT87)/AT94),0)</f>
        <v>0</v>
      </c>
      <c r="AG94" s="223">
        <f t="shared" ref="AG94:AQ94" si="211">+IFERROR((SUMPRODUCT(AG79:AG87,AU79:AU87)/AU94),0)</f>
        <v>0</v>
      </c>
      <c r="AH94" s="223">
        <f t="shared" si="211"/>
        <v>0</v>
      </c>
      <c r="AI94" s="223">
        <f t="shared" si="211"/>
        <v>0</v>
      </c>
      <c r="AJ94" s="223">
        <f t="shared" si="211"/>
        <v>0</v>
      </c>
      <c r="AK94" s="223">
        <f t="shared" si="211"/>
        <v>0</v>
      </c>
      <c r="AL94" s="223">
        <f t="shared" si="211"/>
        <v>0</v>
      </c>
      <c r="AM94" s="223">
        <f t="shared" si="211"/>
        <v>0</v>
      </c>
      <c r="AN94" s="223">
        <f t="shared" si="211"/>
        <v>0</v>
      </c>
      <c r="AO94" s="223">
        <f t="shared" si="211"/>
        <v>0</v>
      </c>
      <c r="AP94" s="223">
        <f t="shared" si="211"/>
        <v>0</v>
      </c>
      <c r="AQ94" s="223">
        <f t="shared" si="211"/>
        <v>0</v>
      </c>
      <c r="AT94" s="224">
        <f t="shared" ref="AT94:BE94" si="212">SUM(AT79:AT93)</f>
        <v>0</v>
      </c>
      <c r="AU94" s="224">
        <f t="shared" si="212"/>
        <v>0</v>
      </c>
      <c r="AV94" s="224">
        <f t="shared" si="212"/>
        <v>0</v>
      </c>
      <c r="AW94" s="224">
        <f t="shared" si="212"/>
        <v>0</v>
      </c>
      <c r="AX94" s="224">
        <f t="shared" si="212"/>
        <v>0</v>
      </c>
      <c r="AY94" s="224">
        <f t="shared" si="212"/>
        <v>0</v>
      </c>
      <c r="AZ94" s="224">
        <f t="shared" si="212"/>
        <v>0</v>
      </c>
      <c r="BA94" s="224">
        <f t="shared" si="212"/>
        <v>0</v>
      </c>
      <c r="BB94" s="224">
        <f t="shared" si="212"/>
        <v>0</v>
      </c>
      <c r="BC94" s="224">
        <f t="shared" si="212"/>
        <v>0</v>
      </c>
      <c r="BD94" s="224">
        <f t="shared" si="212"/>
        <v>0</v>
      </c>
      <c r="BE94" s="224">
        <f t="shared" si="212"/>
        <v>0</v>
      </c>
      <c r="BG94" s="222" t="s">
        <v>187</v>
      </c>
      <c r="BH94" s="223">
        <f>+IFERROR((SUMPRODUCT(BH79:BH87,BV79:BV87)/BV94),0)</f>
        <v>0</v>
      </c>
      <c r="BI94" s="223">
        <f t="shared" ref="BI94" si="213">+IFERROR((SUMPRODUCT(BI79:BI87,BW79:BW87)/BW94),0)</f>
        <v>0</v>
      </c>
      <c r="BJ94" s="223">
        <f t="shared" ref="BJ94" si="214">+IFERROR((SUMPRODUCT(BJ79:BJ87,BX79:BX87)/BX94),0)</f>
        <v>0</v>
      </c>
      <c r="BK94" s="223">
        <f t="shared" ref="BK94" si="215">+IFERROR((SUMPRODUCT(BK79:BK87,BY79:BY87)/BY94),0)</f>
        <v>0</v>
      </c>
      <c r="BL94" s="223">
        <f t="shared" ref="BL94" si="216">+IFERROR((SUMPRODUCT(BL79:BL87,BZ79:BZ87)/BZ94),0)</f>
        <v>0</v>
      </c>
      <c r="BM94" s="223">
        <f t="shared" ref="BM94" si="217">+IFERROR((SUMPRODUCT(BM79:BM87,CA79:CA87)/CA94),0)</f>
        <v>0</v>
      </c>
      <c r="BN94" s="223">
        <f t="shared" ref="BN94" si="218">+IFERROR((SUMPRODUCT(BN79:BN87,CB79:CB87)/CB94),0)</f>
        <v>0</v>
      </c>
      <c r="BO94" s="223">
        <f t="shared" ref="BO94" si="219">+IFERROR((SUMPRODUCT(BO79:BO87,CC79:CC87)/CC94),0)</f>
        <v>0</v>
      </c>
      <c r="BP94" s="223">
        <f t="shared" ref="BP94" si="220">+IFERROR((SUMPRODUCT(BP79:BP87,CD79:CD87)/CD94),0)</f>
        <v>0</v>
      </c>
      <c r="BQ94" s="223">
        <f t="shared" ref="BQ94" si="221">+IFERROR((SUMPRODUCT(BQ79:BQ87,CE79:CE87)/CE94),0)</f>
        <v>0</v>
      </c>
      <c r="BR94" s="223">
        <f t="shared" ref="BR94" si="222">+IFERROR((SUMPRODUCT(BR79:BR87,CF79:CF87)/CF94),0)</f>
        <v>0</v>
      </c>
      <c r="BS94" s="223">
        <f t="shared" ref="BS94" si="223">+IFERROR((SUMPRODUCT(BS79:BS87,CG79:CG87)/CG94),0)</f>
        <v>0</v>
      </c>
      <c r="BV94" s="224">
        <f t="shared" ref="BV94:CG94" si="224">SUM(BV79:BV93)</f>
        <v>0</v>
      </c>
      <c r="BW94" s="224">
        <f t="shared" si="224"/>
        <v>0</v>
      </c>
      <c r="BX94" s="224">
        <f t="shared" si="224"/>
        <v>0</v>
      </c>
      <c r="BY94" s="224">
        <f t="shared" si="224"/>
        <v>0</v>
      </c>
      <c r="BZ94" s="224">
        <f t="shared" si="224"/>
        <v>0</v>
      </c>
      <c r="CA94" s="224">
        <f t="shared" si="224"/>
        <v>0</v>
      </c>
      <c r="CB94" s="224">
        <f t="shared" si="224"/>
        <v>0</v>
      </c>
      <c r="CC94" s="224">
        <f t="shared" si="224"/>
        <v>0</v>
      </c>
      <c r="CD94" s="224">
        <f t="shared" si="224"/>
        <v>0</v>
      </c>
      <c r="CE94" s="224">
        <f t="shared" si="224"/>
        <v>0</v>
      </c>
      <c r="CF94" s="224">
        <f t="shared" si="224"/>
        <v>0</v>
      </c>
      <c r="CG94" s="224">
        <f t="shared" si="224"/>
        <v>0</v>
      </c>
    </row>
    <row r="95" spans="1:85" x14ac:dyDescent="0.25">
      <c r="C95" s="270" t="s">
        <v>126</v>
      </c>
      <c r="AE95" s="270" t="s">
        <v>126</v>
      </c>
      <c r="AT95"/>
      <c r="AU95"/>
      <c r="AV95"/>
      <c r="AW95"/>
      <c r="AX95"/>
      <c r="AY95"/>
      <c r="AZ95"/>
      <c r="BA95"/>
      <c r="BB95"/>
      <c r="BC95"/>
      <c r="BD95"/>
      <c r="BE95"/>
      <c r="BG95" s="270" t="s">
        <v>126</v>
      </c>
      <c r="BV95"/>
      <c r="BW95"/>
      <c r="BX95"/>
      <c r="BY95"/>
      <c r="BZ95"/>
      <c r="CA95"/>
      <c r="CB95"/>
      <c r="CC95"/>
      <c r="CD95"/>
      <c r="CE95"/>
      <c r="CF95"/>
      <c r="CG95"/>
    </row>
    <row r="96" spans="1:85" x14ac:dyDescent="0.25">
      <c r="C96" s="229" t="s">
        <v>99</v>
      </c>
      <c r="D96" s="219" t="s">
        <v>43</v>
      </c>
      <c r="E96" s="219" t="s">
        <v>44</v>
      </c>
      <c r="F96" s="219" t="s">
        <v>45</v>
      </c>
      <c r="G96" s="219" t="s">
        <v>46</v>
      </c>
      <c r="H96" s="219" t="s">
        <v>47</v>
      </c>
      <c r="I96" s="219" t="s">
        <v>48</v>
      </c>
      <c r="J96" s="219" t="s">
        <v>49</v>
      </c>
      <c r="K96" s="219" t="s">
        <v>50</v>
      </c>
      <c r="L96" s="219" t="s">
        <v>177</v>
      </c>
      <c r="M96" s="219" t="s">
        <v>52</v>
      </c>
      <c r="N96" s="219" t="s">
        <v>53</v>
      </c>
      <c r="O96" s="219" t="s">
        <v>54</v>
      </c>
      <c r="R96" s="219" t="s">
        <v>43</v>
      </c>
      <c r="S96" s="219" t="s">
        <v>44</v>
      </c>
      <c r="T96" s="219" t="s">
        <v>45</v>
      </c>
      <c r="U96" s="219" t="s">
        <v>46</v>
      </c>
      <c r="V96" s="219" t="s">
        <v>47</v>
      </c>
      <c r="W96" s="219" t="s">
        <v>48</v>
      </c>
      <c r="X96" s="219" t="s">
        <v>49</v>
      </c>
      <c r="Y96" s="219" t="s">
        <v>50</v>
      </c>
      <c r="Z96" s="219" t="s">
        <v>177</v>
      </c>
      <c r="AA96" s="219" t="s">
        <v>52</v>
      </c>
      <c r="AB96" s="219" t="s">
        <v>53</v>
      </c>
      <c r="AC96" s="219" t="s">
        <v>54</v>
      </c>
      <c r="AE96" s="229" t="s">
        <v>99</v>
      </c>
      <c r="AF96" s="219" t="s">
        <v>43</v>
      </c>
      <c r="AG96" s="219" t="s">
        <v>44</v>
      </c>
      <c r="AH96" s="219" t="s">
        <v>45</v>
      </c>
      <c r="AI96" s="219" t="s">
        <v>46</v>
      </c>
      <c r="AJ96" s="219" t="s">
        <v>47</v>
      </c>
      <c r="AK96" s="219" t="s">
        <v>48</v>
      </c>
      <c r="AL96" s="219" t="s">
        <v>49</v>
      </c>
      <c r="AM96" s="219" t="s">
        <v>50</v>
      </c>
      <c r="AN96" s="219" t="s">
        <v>177</v>
      </c>
      <c r="AO96" s="219" t="s">
        <v>52</v>
      </c>
      <c r="AP96" s="219" t="s">
        <v>53</v>
      </c>
      <c r="AQ96" s="219" t="s">
        <v>54</v>
      </c>
      <c r="AT96" s="219" t="s">
        <v>43</v>
      </c>
      <c r="AU96" s="219" t="s">
        <v>44</v>
      </c>
      <c r="AV96" s="219" t="s">
        <v>45</v>
      </c>
      <c r="AW96" s="219" t="s">
        <v>46</v>
      </c>
      <c r="AX96" s="219" t="s">
        <v>47</v>
      </c>
      <c r="AY96" s="219" t="s">
        <v>48</v>
      </c>
      <c r="AZ96" s="219" t="s">
        <v>49</v>
      </c>
      <c r="BA96" s="219" t="s">
        <v>50</v>
      </c>
      <c r="BB96" s="219" t="s">
        <v>177</v>
      </c>
      <c r="BC96" s="219" t="s">
        <v>52</v>
      </c>
      <c r="BD96" s="219" t="s">
        <v>53</v>
      </c>
      <c r="BE96" s="219" t="s">
        <v>54</v>
      </c>
      <c r="BG96" s="229" t="s">
        <v>99</v>
      </c>
      <c r="BH96" s="219" t="s">
        <v>43</v>
      </c>
      <c r="BI96" s="219" t="s">
        <v>44</v>
      </c>
      <c r="BJ96" s="219" t="s">
        <v>45</v>
      </c>
      <c r="BK96" s="219" t="s">
        <v>46</v>
      </c>
      <c r="BL96" s="219" t="s">
        <v>47</v>
      </c>
      <c r="BM96" s="219" t="s">
        <v>48</v>
      </c>
      <c r="BN96" s="219" t="s">
        <v>49</v>
      </c>
      <c r="BO96" s="219" t="s">
        <v>50</v>
      </c>
      <c r="BP96" s="219" t="s">
        <v>177</v>
      </c>
      <c r="BQ96" s="219" t="s">
        <v>52</v>
      </c>
      <c r="BR96" s="219" t="s">
        <v>53</v>
      </c>
      <c r="BS96" s="219" t="s">
        <v>54</v>
      </c>
      <c r="BV96" s="219" t="s">
        <v>43</v>
      </c>
      <c r="BW96" s="219" t="s">
        <v>44</v>
      </c>
      <c r="BX96" s="219" t="s">
        <v>45</v>
      </c>
      <c r="BY96" s="219" t="s">
        <v>46</v>
      </c>
      <c r="BZ96" s="219" t="s">
        <v>47</v>
      </c>
      <c r="CA96" s="219" t="s">
        <v>48</v>
      </c>
      <c r="CB96" s="219" t="s">
        <v>49</v>
      </c>
      <c r="CC96" s="219" t="s">
        <v>50</v>
      </c>
      <c r="CD96" s="219" t="s">
        <v>177</v>
      </c>
      <c r="CE96" s="219" t="s">
        <v>52</v>
      </c>
      <c r="CF96" s="219" t="s">
        <v>53</v>
      </c>
      <c r="CG96" s="219" t="s">
        <v>54</v>
      </c>
    </row>
    <row r="97" spans="1:85" x14ac:dyDescent="0.25">
      <c r="A97" t="str">
        <f>+C58</f>
        <v>BANT</v>
      </c>
      <c r="B97" t="s">
        <v>99</v>
      </c>
      <c r="C97" s="2" t="s">
        <v>178</v>
      </c>
      <c r="D97" s="220">
        <f>+IFERROR((D61*R61+D79*R79)/(R79+R61),0)</f>
        <v>0</v>
      </c>
      <c r="E97" s="220">
        <f t="shared" ref="E97:J105" si="225">+IFERROR((E61*S61+E79*S79)/(S79+S61),0)</f>
        <v>0</v>
      </c>
      <c r="F97" s="220">
        <f t="shared" si="225"/>
        <v>0</v>
      </c>
      <c r="G97" s="220">
        <f t="shared" si="225"/>
        <v>0</v>
      </c>
      <c r="H97" s="220">
        <f t="shared" si="225"/>
        <v>0</v>
      </c>
      <c r="I97" s="220">
        <f t="shared" si="225"/>
        <v>0</v>
      </c>
      <c r="J97" s="220">
        <f>+IFERROR((J61*X61+J79*X79)/(X79+X61),0)</f>
        <v>0</v>
      </c>
      <c r="K97" s="220">
        <f t="shared" ref="K97:O105" si="226">+IFERROR((K61*Y61+K79*Y79)/(Y79+Y61),0)</f>
        <v>0</v>
      </c>
      <c r="L97" s="220">
        <f t="shared" si="226"/>
        <v>0</v>
      </c>
      <c r="M97" s="220">
        <f t="shared" si="226"/>
        <v>0</v>
      </c>
      <c r="N97" s="220">
        <f t="shared" si="226"/>
        <v>0</v>
      </c>
      <c r="O97" s="220">
        <f t="shared" si="226"/>
        <v>0</v>
      </c>
      <c r="Q97" s="2" t="s">
        <v>178</v>
      </c>
      <c r="R97" s="221">
        <f t="shared" ref="R97:AC105" si="227">+R79+R61</f>
        <v>0</v>
      </c>
      <c r="S97" s="221">
        <f t="shared" si="227"/>
        <v>0</v>
      </c>
      <c r="T97" s="221">
        <f t="shared" si="227"/>
        <v>0</v>
      </c>
      <c r="U97" s="221">
        <f t="shared" si="227"/>
        <v>0</v>
      </c>
      <c r="V97" s="221">
        <f t="shared" si="227"/>
        <v>0</v>
      </c>
      <c r="W97" s="221">
        <f t="shared" si="227"/>
        <v>0</v>
      </c>
      <c r="X97" s="221">
        <f t="shared" si="227"/>
        <v>0</v>
      </c>
      <c r="Y97" s="221">
        <f t="shared" si="227"/>
        <v>0</v>
      </c>
      <c r="Z97" s="221">
        <f t="shared" si="227"/>
        <v>0</v>
      </c>
      <c r="AA97" s="221">
        <f t="shared" si="227"/>
        <v>0</v>
      </c>
      <c r="AB97" s="221">
        <f t="shared" si="227"/>
        <v>0</v>
      </c>
      <c r="AC97" s="221">
        <f t="shared" si="227"/>
        <v>0</v>
      </c>
      <c r="AE97" s="2" t="s">
        <v>178</v>
      </c>
      <c r="AF97" s="220">
        <f>+D97</f>
        <v>0</v>
      </c>
      <c r="AG97" s="220">
        <f t="shared" ref="AG97:AQ101" si="228">+E97</f>
        <v>0</v>
      </c>
      <c r="AH97" s="220">
        <f t="shared" si="228"/>
        <v>0</v>
      </c>
      <c r="AI97" s="220">
        <f t="shared" si="228"/>
        <v>0</v>
      </c>
      <c r="AJ97" s="220">
        <f t="shared" si="228"/>
        <v>0</v>
      </c>
      <c r="AK97" s="220">
        <f t="shared" si="228"/>
        <v>0</v>
      </c>
      <c r="AL97" s="220">
        <f t="shared" si="228"/>
        <v>0</v>
      </c>
      <c r="AM97" s="220">
        <f t="shared" si="228"/>
        <v>0</v>
      </c>
      <c r="AN97" s="220">
        <f t="shared" si="228"/>
        <v>0</v>
      </c>
      <c r="AO97" s="220">
        <f t="shared" si="228"/>
        <v>0</v>
      </c>
      <c r="AP97" s="220">
        <f t="shared" si="228"/>
        <v>0</v>
      </c>
      <c r="AQ97" s="220">
        <f t="shared" si="228"/>
        <v>0</v>
      </c>
      <c r="AS97" s="2" t="s">
        <v>178</v>
      </c>
      <c r="AT97" s="220">
        <f t="shared" ref="AT97:BE101" si="229">+R97</f>
        <v>0</v>
      </c>
      <c r="AU97" s="220">
        <f t="shared" si="229"/>
        <v>0</v>
      </c>
      <c r="AV97" s="220">
        <f t="shared" si="229"/>
        <v>0</v>
      </c>
      <c r="AW97" s="220">
        <f t="shared" si="229"/>
        <v>0</v>
      </c>
      <c r="AX97" s="220">
        <f t="shared" si="229"/>
        <v>0</v>
      </c>
      <c r="AY97" s="220">
        <f t="shared" si="229"/>
        <v>0</v>
      </c>
      <c r="AZ97" s="220">
        <f t="shared" si="229"/>
        <v>0</v>
      </c>
      <c r="BA97" s="220">
        <f t="shared" si="229"/>
        <v>0</v>
      </c>
      <c r="BB97" s="220">
        <f t="shared" si="229"/>
        <v>0</v>
      </c>
      <c r="BC97" s="220">
        <f t="shared" si="229"/>
        <v>0</v>
      </c>
      <c r="BD97" s="220">
        <f t="shared" si="229"/>
        <v>0</v>
      </c>
      <c r="BE97" s="220">
        <f t="shared" si="229"/>
        <v>0</v>
      </c>
      <c r="BG97" s="2" t="s">
        <v>178</v>
      </c>
      <c r="BH97" s="220">
        <f t="shared" ref="BH97" si="230">+D97</f>
        <v>0</v>
      </c>
      <c r="BI97" s="220">
        <f t="shared" ref="BI97:BI102" si="231">+E97</f>
        <v>0</v>
      </c>
      <c r="BJ97" s="220">
        <f t="shared" ref="BJ97:BJ102" si="232">+F97</f>
        <v>0</v>
      </c>
      <c r="BK97" s="220">
        <f t="shared" ref="BK97:BK102" si="233">+G97</f>
        <v>0</v>
      </c>
      <c r="BL97" s="220">
        <f t="shared" ref="BL97:BL102" si="234">+H97</f>
        <v>0</v>
      </c>
      <c r="BM97" s="220">
        <f t="shared" ref="BM97:BM102" si="235">+I97</f>
        <v>0</v>
      </c>
      <c r="BN97" s="220">
        <f t="shared" ref="BN97:BN102" si="236">+J97</f>
        <v>0</v>
      </c>
      <c r="BO97" s="220">
        <f t="shared" ref="BO97:BO102" si="237">+K97</f>
        <v>0</v>
      </c>
      <c r="BP97" s="220">
        <f t="shared" ref="BP97:BP102" si="238">+L97</f>
        <v>0</v>
      </c>
      <c r="BQ97" s="220">
        <f t="shared" ref="BQ97:BQ102" si="239">+M97</f>
        <v>0</v>
      </c>
      <c r="BR97" s="220">
        <f t="shared" ref="BR97:BR102" si="240">+N97</f>
        <v>0</v>
      </c>
      <c r="BS97" s="220">
        <f t="shared" ref="BS97:BS102" si="241">+O97</f>
        <v>0</v>
      </c>
      <c r="BU97" s="2" t="s">
        <v>178</v>
      </c>
      <c r="BV97" s="220">
        <f t="shared" ref="BV97" si="242">+R97</f>
        <v>0</v>
      </c>
      <c r="BW97" s="220">
        <f t="shared" ref="BW97:BW102" si="243">+S97</f>
        <v>0</v>
      </c>
      <c r="BX97" s="220">
        <f t="shared" ref="BX97:BX102" si="244">+T97</f>
        <v>0</v>
      </c>
      <c r="BY97" s="220">
        <f t="shared" ref="BY97:BY102" si="245">+U97</f>
        <v>0</v>
      </c>
      <c r="BZ97" s="220">
        <f t="shared" ref="BZ97:BZ102" si="246">+V97</f>
        <v>0</v>
      </c>
      <c r="CA97" s="220">
        <f t="shared" ref="CA97:CA102" si="247">+W97</f>
        <v>0</v>
      </c>
      <c r="CB97" s="220">
        <f t="shared" ref="CB97:CB102" si="248">+X97</f>
        <v>0</v>
      </c>
      <c r="CC97" s="220">
        <f t="shared" ref="CC97:CC102" si="249">+Y97</f>
        <v>0</v>
      </c>
      <c r="CD97" s="220">
        <f t="shared" ref="CD97:CD102" si="250">+Z97</f>
        <v>0</v>
      </c>
      <c r="CE97" s="220">
        <f t="shared" ref="CE97:CE102" si="251">+AA97</f>
        <v>0</v>
      </c>
      <c r="CF97" s="220">
        <f t="shared" ref="CF97:CF102" si="252">+AB97</f>
        <v>0</v>
      </c>
      <c r="CG97" s="220">
        <f t="shared" ref="CG97:CG102" si="253">+AC97</f>
        <v>0</v>
      </c>
    </row>
    <row r="98" spans="1:85" x14ac:dyDescent="0.25">
      <c r="A98" t="str">
        <f>+C58</f>
        <v>BANT</v>
      </c>
      <c r="B98" t="s">
        <v>99</v>
      </c>
      <c r="C98" s="2" t="s">
        <v>179</v>
      </c>
      <c r="D98" s="220">
        <f t="shared" ref="D98:D105" si="254">+IFERROR((D62*R62+D80*R80)/(R80+R62),0)</f>
        <v>0</v>
      </c>
      <c r="E98" s="220">
        <f t="shared" si="225"/>
        <v>0</v>
      </c>
      <c r="F98" s="220">
        <f t="shared" si="225"/>
        <v>0</v>
      </c>
      <c r="G98" s="220">
        <f t="shared" si="225"/>
        <v>0</v>
      </c>
      <c r="H98" s="220">
        <f t="shared" si="225"/>
        <v>0</v>
      </c>
      <c r="I98" s="220">
        <f t="shared" si="225"/>
        <v>0</v>
      </c>
      <c r="J98" s="220">
        <f t="shared" si="225"/>
        <v>0</v>
      </c>
      <c r="K98" s="220">
        <f t="shared" si="226"/>
        <v>0</v>
      </c>
      <c r="L98" s="220">
        <f t="shared" si="226"/>
        <v>0</v>
      </c>
      <c r="M98" s="220">
        <f t="shared" si="226"/>
        <v>0</v>
      </c>
      <c r="N98" s="220">
        <f t="shared" si="226"/>
        <v>0</v>
      </c>
      <c r="O98" s="220">
        <f t="shared" si="226"/>
        <v>0</v>
      </c>
      <c r="Q98" s="2" t="s">
        <v>179</v>
      </c>
      <c r="R98" s="221">
        <f t="shared" si="227"/>
        <v>0</v>
      </c>
      <c r="S98" s="221">
        <f t="shared" si="227"/>
        <v>0</v>
      </c>
      <c r="T98" s="221">
        <f t="shared" si="227"/>
        <v>0</v>
      </c>
      <c r="U98" s="221">
        <f t="shared" si="227"/>
        <v>0</v>
      </c>
      <c r="V98" s="221">
        <f t="shared" si="227"/>
        <v>0</v>
      </c>
      <c r="W98" s="221">
        <f t="shared" si="227"/>
        <v>0</v>
      </c>
      <c r="X98" s="221">
        <f t="shared" si="227"/>
        <v>0</v>
      </c>
      <c r="Y98" s="221">
        <f t="shared" si="227"/>
        <v>0</v>
      </c>
      <c r="Z98" s="221">
        <f t="shared" si="227"/>
        <v>0</v>
      </c>
      <c r="AA98" s="221">
        <f t="shared" si="227"/>
        <v>0</v>
      </c>
      <c r="AB98" s="221">
        <f t="shared" si="227"/>
        <v>0</v>
      </c>
      <c r="AC98" s="221">
        <f t="shared" si="227"/>
        <v>0</v>
      </c>
      <c r="AE98" s="2" t="s">
        <v>179</v>
      </c>
      <c r="AF98" s="220">
        <f t="shared" ref="AF98:AF101" si="255">+D98</f>
        <v>0</v>
      </c>
      <c r="AG98" s="220">
        <f t="shared" si="228"/>
        <v>0</v>
      </c>
      <c r="AH98" s="220">
        <f t="shared" si="228"/>
        <v>0</v>
      </c>
      <c r="AI98" s="220">
        <f t="shared" si="228"/>
        <v>0</v>
      </c>
      <c r="AJ98" s="220">
        <f t="shared" si="228"/>
        <v>0</v>
      </c>
      <c r="AK98" s="220">
        <f t="shared" si="228"/>
        <v>0</v>
      </c>
      <c r="AL98" s="220">
        <f t="shared" si="228"/>
        <v>0</v>
      </c>
      <c r="AM98" s="220">
        <f t="shared" si="228"/>
        <v>0</v>
      </c>
      <c r="AN98" s="220">
        <f t="shared" si="228"/>
        <v>0</v>
      </c>
      <c r="AO98" s="220">
        <f t="shared" si="228"/>
        <v>0</v>
      </c>
      <c r="AP98" s="220">
        <f t="shared" si="228"/>
        <v>0</v>
      </c>
      <c r="AQ98" s="220">
        <f t="shared" si="228"/>
        <v>0</v>
      </c>
      <c r="AS98" s="2" t="s">
        <v>179</v>
      </c>
      <c r="AT98" s="220">
        <f t="shared" si="229"/>
        <v>0</v>
      </c>
      <c r="AU98" s="220">
        <f t="shared" si="229"/>
        <v>0</v>
      </c>
      <c r="AV98" s="220">
        <f t="shared" si="229"/>
        <v>0</v>
      </c>
      <c r="AW98" s="220">
        <f t="shared" si="229"/>
        <v>0</v>
      </c>
      <c r="AX98" s="220">
        <f t="shared" si="229"/>
        <v>0</v>
      </c>
      <c r="AY98" s="220">
        <f t="shared" si="229"/>
        <v>0</v>
      </c>
      <c r="AZ98" s="220">
        <f t="shared" si="229"/>
        <v>0</v>
      </c>
      <c r="BA98" s="220">
        <f t="shared" si="229"/>
        <v>0</v>
      </c>
      <c r="BB98" s="220">
        <f t="shared" si="229"/>
        <v>0</v>
      </c>
      <c r="BC98" s="220">
        <f t="shared" si="229"/>
        <v>0</v>
      </c>
      <c r="BD98" s="220">
        <f t="shared" si="229"/>
        <v>0</v>
      </c>
      <c r="BE98" s="220">
        <f t="shared" si="229"/>
        <v>0</v>
      </c>
      <c r="BG98" s="2" t="s">
        <v>179</v>
      </c>
      <c r="BH98" s="220">
        <f t="shared" ref="BH98:BH102" si="256">+D98</f>
        <v>0</v>
      </c>
      <c r="BI98" s="220">
        <f t="shared" si="231"/>
        <v>0</v>
      </c>
      <c r="BJ98" s="220">
        <f t="shared" si="232"/>
        <v>0</v>
      </c>
      <c r="BK98" s="220">
        <f t="shared" si="233"/>
        <v>0</v>
      </c>
      <c r="BL98" s="220">
        <f t="shared" si="234"/>
        <v>0</v>
      </c>
      <c r="BM98" s="220">
        <f t="shared" si="235"/>
        <v>0</v>
      </c>
      <c r="BN98" s="220">
        <f t="shared" si="236"/>
        <v>0</v>
      </c>
      <c r="BO98" s="220">
        <f t="shared" si="237"/>
        <v>0</v>
      </c>
      <c r="BP98" s="220">
        <f t="shared" si="238"/>
        <v>0</v>
      </c>
      <c r="BQ98" s="220">
        <f t="shared" si="239"/>
        <v>0</v>
      </c>
      <c r="BR98" s="220">
        <f t="shared" si="240"/>
        <v>0</v>
      </c>
      <c r="BS98" s="220">
        <f t="shared" si="241"/>
        <v>0</v>
      </c>
      <c r="BU98" s="2" t="s">
        <v>179</v>
      </c>
      <c r="BV98" s="220">
        <f t="shared" ref="BV98:BV102" si="257">+R98</f>
        <v>0</v>
      </c>
      <c r="BW98" s="220">
        <f t="shared" si="243"/>
        <v>0</v>
      </c>
      <c r="BX98" s="220">
        <f t="shared" si="244"/>
        <v>0</v>
      </c>
      <c r="BY98" s="220">
        <f t="shared" si="245"/>
        <v>0</v>
      </c>
      <c r="BZ98" s="220">
        <f t="shared" si="246"/>
        <v>0</v>
      </c>
      <c r="CA98" s="220">
        <f t="shared" si="247"/>
        <v>0</v>
      </c>
      <c r="CB98" s="220">
        <f t="shared" si="248"/>
        <v>0</v>
      </c>
      <c r="CC98" s="220">
        <f t="shared" si="249"/>
        <v>0</v>
      </c>
      <c r="CD98" s="220">
        <f t="shared" si="250"/>
        <v>0</v>
      </c>
      <c r="CE98" s="220">
        <f t="shared" si="251"/>
        <v>0</v>
      </c>
      <c r="CF98" s="220">
        <f t="shared" si="252"/>
        <v>0</v>
      </c>
      <c r="CG98" s="220">
        <f t="shared" si="253"/>
        <v>0</v>
      </c>
    </row>
    <row r="99" spans="1:85" x14ac:dyDescent="0.25">
      <c r="A99" t="str">
        <f>+C58</f>
        <v>BANT</v>
      </c>
      <c r="B99" t="s">
        <v>99</v>
      </c>
      <c r="C99" s="2" t="s">
        <v>180</v>
      </c>
      <c r="D99" s="220">
        <f t="shared" si="254"/>
        <v>0</v>
      </c>
      <c r="E99" s="220">
        <f t="shared" si="225"/>
        <v>0</v>
      </c>
      <c r="F99" s="220">
        <f t="shared" si="225"/>
        <v>0</v>
      </c>
      <c r="G99" s="220">
        <f t="shared" si="225"/>
        <v>0</v>
      </c>
      <c r="H99" s="220">
        <f t="shared" si="225"/>
        <v>0</v>
      </c>
      <c r="I99" s="220">
        <f t="shared" si="225"/>
        <v>0</v>
      </c>
      <c r="J99" s="220">
        <f t="shared" si="225"/>
        <v>0</v>
      </c>
      <c r="K99" s="220">
        <f t="shared" si="226"/>
        <v>0</v>
      </c>
      <c r="L99" s="220">
        <f t="shared" si="226"/>
        <v>0</v>
      </c>
      <c r="M99" s="220">
        <f t="shared" si="226"/>
        <v>0</v>
      </c>
      <c r="N99" s="220">
        <f t="shared" si="226"/>
        <v>0</v>
      </c>
      <c r="O99" s="220">
        <f t="shared" si="226"/>
        <v>0</v>
      </c>
      <c r="Q99" s="2" t="s">
        <v>180</v>
      </c>
      <c r="R99" s="221">
        <f t="shared" si="227"/>
        <v>0</v>
      </c>
      <c r="S99" s="221">
        <f t="shared" si="227"/>
        <v>0</v>
      </c>
      <c r="T99" s="221">
        <f t="shared" si="227"/>
        <v>0</v>
      </c>
      <c r="U99" s="221">
        <f t="shared" si="227"/>
        <v>0</v>
      </c>
      <c r="V99" s="221">
        <f t="shared" si="227"/>
        <v>0</v>
      </c>
      <c r="W99" s="221">
        <f t="shared" si="227"/>
        <v>0</v>
      </c>
      <c r="X99" s="221">
        <f t="shared" si="227"/>
        <v>0</v>
      </c>
      <c r="Y99" s="221">
        <f t="shared" si="227"/>
        <v>0</v>
      </c>
      <c r="Z99" s="221">
        <f t="shared" si="227"/>
        <v>0</v>
      </c>
      <c r="AA99" s="221">
        <f t="shared" si="227"/>
        <v>0</v>
      </c>
      <c r="AB99" s="221">
        <f t="shared" si="227"/>
        <v>0</v>
      </c>
      <c r="AC99" s="221">
        <f t="shared" si="227"/>
        <v>0</v>
      </c>
      <c r="AE99" s="2" t="s">
        <v>180</v>
      </c>
      <c r="AF99" s="220">
        <f t="shared" si="255"/>
        <v>0</v>
      </c>
      <c r="AG99" s="220">
        <f t="shared" si="228"/>
        <v>0</v>
      </c>
      <c r="AH99" s="220">
        <f t="shared" si="228"/>
        <v>0</v>
      </c>
      <c r="AI99" s="220">
        <f t="shared" si="228"/>
        <v>0</v>
      </c>
      <c r="AJ99" s="220">
        <f t="shared" si="228"/>
        <v>0</v>
      </c>
      <c r="AK99" s="220">
        <f t="shared" si="228"/>
        <v>0</v>
      </c>
      <c r="AL99" s="220">
        <f t="shared" si="228"/>
        <v>0</v>
      </c>
      <c r="AM99" s="220">
        <f t="shared" si="228"/>
        <v>0</v>
      </c>
      <c r="AN99" s="220">
        <f t="shared" si="228"/>
        <v>0</v>
      </c>
      <c r="AO99" s="220">
        <f t="shared" si="228"/>
        <v>0</v>
      </c>
      <c r="AP99" s="220">
        <f t="shared" si="228"/>
        <v>0</v>
      </c>
      <c r="AQ99" s="220">
        <f t="shared" si="228"/>
        <v>0</v>
      </c>
      <c r="AS99" s="2" t="s">
        <v>180</v>
      </c>
      <c r="AT99" s="220">
        <f t="shared" si="229"/>
        <v>0</v>
      </c>
      <c r="AU99" s="220">
        <f t="shared" si="229"/>
        <v>0</v>
      </c>
      <c r="AV99" s="220">
        <f t="shared" si="229"/>
        <v>0</v>
      </c>
      <c r="AW99" s="220">
        <f t="shared" si="229"/>
        <v>0</v>
      </c>
      <c r="AX99" s="220">
        <f t="shared" si="229"/>
        <v>0</v>
      </c>
      <c r="AY99" s="220">
        <f t="shared" si="229"/>
        <v>0</v>
      </c>
      <c r="AZ99" s="220">
        <f t="shared" si="229"/>
        <v>0</v>
      </c>
      <c r="BA99" s="220">
        <f t="shared" si="229"/>
        <v>0</v>
      </c>
      <c r="BB99" s="220">
        <f t="shared" si="229"/>
        <v>0</v>
      </c>
      <c r="BC99" s="220">
        <f t="shared" si="229"/>
        <v>0</v>
      </c>
      <c r="BD99" s="220">
        <f t="shared" si="229"/>
        <v>0</v>
      </c>
      <c r="BE99" s="220">
        <f t="shared" si="229"/>
        <v>0</v>
      </c>
      <c r="BG99" s="2" t="s">
        <v>180</v>
      </c>
      <c r="BH99" s="220">
        <f t="shared" si="256"/>
        <v>0</v>
      </c>
      <c r="BI99" s="220">
        <f t="shared" si="231"/>
        <v>0</v>
      </c>
      <c r="BJ99" s="220">
        <f t="shared" si="232"/>
        <v>0</v>
      </c>
      <c r="BK99" s="220">
        <f t="shared" si="233"/>
        <v>0</v>
      </c>
      <c r="BL99" s="220">
        <f t="shared" si="234"/>
        <v>0</v>
      </c>
      <c r="BM99" s="220">
        <f t="shared" si="235"/>
        <v>0</v>
      </c>
      <c r="BN99" s="220">
        <f t="shared" si="236"/>
        <v>0</v>
      </c>
      <c r="BO99" s="220">
        <f t="shared" si="237"/>
        <v>0</v>
      </c>
      <c r="BP99" s="220">
        <f t="shared" si="238"/>
        <v>0</v>
      </c>
      <c r="BQ99" s="220">
        <f t="shared" si="239"/>
        <v>0</v>
      </c>
      <c r="BR99" s="220">
        <f t="shared" si="240"/>
        <v>0</v>
      </c>
      <c r="BS99" s="220">
        <f t="shared" si="241"/>
        <v>0</v>
      </c>
      <c r="BU99" s="2" t="s">
        <v>180</v>
      </c>
      <c r="BV99" s="220">
        <f t="shared" si="257"/>
        <v>0</v>
      </c>
      <c r="BW99" s="220">
        <f t="shared" si="243"/>
        <v>0</v>
      </c>
      <c r="BX99" s="220">
        <f t="shared" si="244"/>
        <v>0</v>
      </c>
      <c r="BY99" s="220">
        <f t="shared" si="245"/>
        <v>0</v>
      </c>
      <c r="BZ99" s="220">
        <f t="shared" si="246"/>
        <v>0</v>
      </c>
      <c r="CA99" s="220">
        <f t="shared" si="247"/>
        <v>0</v>
      </c>
      <c r="CB99" s="220">
        <f t="shared" si="248"/>
        <v>0</v>
      </c>
      <c r="CC99" s="220">
        <f t="shared" si="249"/>
        <v>0</v>
      </c>
      <c r="CD99" s="220">
        <f t="shared" si="250"/>
        <v>0</v>
      </c>
      <c r="CE99" s="220">
        <f t="shared" si="251"/>
        <v>0</v>
      </c>
      <c r="CF99" s="220">
        <f t="shared" si="252"/>
        <v>0</v>
      </c>
      <c r="CG99" s="220">
        <f t="shared" si="253"/>
        <v>0</v>
      </c>
    </row>
    <row r="100" spans="1:85" x14ac:dyDescent="0.25">
      <c r="A100" t="str">
        <f>+C58</f>
        <v>BANT</v>
      </c>
      <c r="B100" t="s">
        <v>99</v>
      </c>
      <c r="C100" s="2" t="s">
        <v>181</v>
      </c>
      <c r="D100" s="220">
        <f t="shared" si="254"/>
        <v>0</v>
      </c>
      <c r="E100" s="220">
        <f t="shared" si="225"/>
        <v>0</v>
      </c>
      <c r="F100" s="220">
        <f t="shared" si="225"/>
        <v>0</v>
      </c>
      <c r="G100" s="220">
        <f t="shared" si="225"/>
        <v>0</v>
      </c>
      <c r="H100" s="220">
        <f t="shared" si="225"/>
        <v>0</v>
      </c>
      <c r="I100" s="220">
        <f t="shared" si="225"/>
        <v>0</v>
      </c>
      <c r="J100" s="220">
        <f t="shared" si="225"/>
        <v>0</v>
      </c>
      <c r="K100" s="220">
        <f t="shared" si="226"/>
        <v>0</v>
      </c>
      <c r="L100" s="220">
        <f t="shared" si="226"/>
        <v>0</v>
      </c>
      <c r="M100" s="220">
        <f t="shared" si="226"/>
        <v>0</v>
      </c>
      <c r="N100" s="220">
        <f t="shared" si="226"/>
        <v>0</v>
      </c>
      <c r="O100" s="220">
        <f t="shared" si="226"/>
        <v>0</v>
      </c>
      <c r="Q100" s="2" t="s">
        <v>181</v>
      </c>
      <c r="R100" s="221">
        <f t="shared" si="227"/>
        <v>0</v>
      </c>
      <c r="S100" s="221">
        <f t="shared" si="227"/>
        <v>0</v>
      </c>
      <c r="T100" s="221">
        <f t="shared" si="227"/>
        <v>0</v>
      </c>
      <c r="U100" s="221">
        <f t="shared" si="227"/>
        <v>0</v>
      </c>
      <c r="V100" s="221">
        <f t="shared" si="227"/>
        <v>0</v>
      </c>
      <c r="W100" s="221">
        <f t="shared" si="227"/>
        <v>0</v>
      </c>
      <c r="X100" s="221">
        <f t="shared" si="227"/>
        <v>0</v>
      </c>
      <c r="Y100" s="221">
        <f t="shared" si="227"/>
        <v>0</v>
      </c>
      <c r="Z100" s="221">
        <f t="shared" si="227"/>
        <v>0</v>
      </c>
      <c r="AA100" s="221">
        <f t="shared" si="227"/>
        <v>0</v>
      </c>
      <c r="AB100" s="221">
        <f t="shared" si="227"/>
        <v>0</v>
      </c>
      <c r="AC100" s="221">
        <f t="shared" si="227"/>
        <v>0</v>
      </c>
      <c r="AE100" s="2" t="s">
        <v>181</v>
      </c>
      <c r="AF100" s="220">
        <f t="shared" si="255"/>
        <v>0</v>
      </c>
      <c r="AG100" s="220">
        <f t="shared" si="228"/>
        <v>0</v>
      </c>
      <c r="AH100" s="220">
        <f t="shared" si="228"/>
        <v>0</v>
      </c>
      <c r="AI100" s="220">
        <f t="shared" si="228"/>
        <v>0</v>
      </c>
      <c r="AJ100" s="220">
        <f t="shared" si="228"/>
        <v>0</v>
      </c>
      <c r="AK100" s="220">
        <f t="shared" si="228"/>
        <v>0</v>
      </c>
      <c r="AL100" s="220">
        <f t="shared" si="228"/>
        <v>0</v>
      </c>
      <c r="AM100" s="220">
        <f t="shared" si="228"/>
        <v>0</v>
      </c>
      <c r="AN100" s="220">
        <f t="shared" si="228"/>
        <v>0</v>
      </c>
      <c r="AO100" s="220">
        <f t="shared" si="228"/>
        <v>0</v>
      </c>
      <c r="AP100" s="220">
        <f t="shared" si="228"/>
        <v>0</v>
      </c>
      <c r="AQ100" s="220">
        <f t="shared" si="228"/>
        <v>0</v>
      </c>
      <c r="AS100" s="2" t="s">
        <v>181</v>
      </c>
      <c r="AT100" s="220">
        <f t="shared" si="229"/>
        <v>0</v>
      </c>
      <c r="AU100" s="220">
        <f t="shared" si="229"/>
        <v>0</v>
      </c>
      <c r="AV100" s="220">
        <f t="shared" si="229"/>
        <v>0</v>
      </c>
      <c r="AW100" s="220">
        <f t="shared" si="229"/>
        <v>0</v>
      </c>
      <c r="AX100" s="220">
        <f t="shared" si="229"/>
        <v>0</v>
      </c>
      <c r="AY100" s="220">
        <f t="shared" si="229"/>
        <v>0</v>
      </c>
      <c r="AZ100" s="220">
        <f t="shared" si="229"/>
        <v>0</v>
      </c>
      <c r="BA100" s="220">
        <f t="shared" si="229"/>
        <v>0</v>
      </c>
      <c r="BB100" s="220">
        <f t="shared" si="229"/>
        <v>0</v>
      </c>
      <c r="BC100" s="220">
        <f t="shared" si="229"/>
        <v>0</v>
      </c>
      <c r="BD100" s="220">
        <f t="shared" si="229"/>
        <v>0</v>
      </c>
      <c r="BE100" s="220">
        <f t="shared" si="229"/>
        <v>0</v>
      </c>
      <c r="BG100" s="2" t="s">
        <v>181</v>
      </c>
      <c r="BH100" s="220">
        <f t="shared" si="256"/>
        <v>0</v>
      </c>
      <c r="BI100" s="220">
        <f t="shared" si="231"/>
        <v>0</v>
      </c>
      <c r="BJ100" s="220">
        <f t="shared" si="232"/>
        <v>0</v>
      </c>
      <c r="BK100" s="220">
        <f t="shared" si="233"/>
        <v>0</v>
      </c>
      <c r="BL100" s="220">
        <f t="shared" si="234"/>
        <v>0</v>
      </c>
      <c r="BM100" s="220">
        <f t="shared" si="235"/>
        <v>0</v>
      </c>
      <c r="BN100" s="220">
        <f t="shared" si="236"/>
        <v>0</v>
      </c>
      <c r="BO100" s="220">
        <f t="shared" si="237"/>
        <v>0</v>
      </c>
      <c r="BP100" s="220">
        <f t="shared" si="238"/>
        <v>0</v>
      </c>
      <c r="BQ100" s="220">
        <f t="shared" si="239"/>
        <v>0</v>
      </c>
      <c r="BR100" s="220">
        <f t="shared" si="240"/>
        <v>0</v>
      </c>
      <c r="BS100" s="220">
        <f t="shared" si="241"/>
        <v>0</v>
      </c>
      <c r="BU100" s="2" t="s">
        <v>181</v>
      </c>
      <c r="BV100" s="220">
        <f t="shared" si="257"/>
        <v>0</v>
      </c>
      <c r="BW100" s="220">
        <f t="shared" si="243"/>
        <v>0</v>
      </c>
      <c r="BX100" s="220">
        <f t="shared" si="244"/>
        <v>0</v>
      </c>
      <c r="BY100" s="220">
        <f t="shared" si="245"/>
        <v>0</v>
      </c>
      <c r="BZ100" s="220">
        <f t="shared" si="246"/>
        <v>0</v>
      </c>
      <c r="CA100" s="220">
        <f t="shared" si="247"/>
        <v>0</v>
      </c>
      <c r="CB100" s="220">
        <f t="shared" si="248"/>
        <v>0</v>
      </c>
      <c r="CC100" s="220">
        <f t="shared" si="249"/>
        <v>0</v>
      </c>
      <c r="CD100" s="220">
        <f t="shared" si="250"/>
        <v>0</v>
      </c>
      <c r="CE100" s="220">
        <f t="shared" si="251"/>
        <v>0</v>
      </c>
      <c r="CF100" s="220">
        <f t="shared" si="252"/>
        <v>0</v>
      </c>
      <c r="CG100" s="220">
        <f t="shared" si="253"/>
        <v>0</v>
      </c>
    </row>
    <row r="101" spans="1:85" x14ac:dyDescent="0.25">
      <c r="A101" t="str">
        <f>+C58</f>
        <v>BANT</v>
      </c>
      <c r="B101" t="s">
        <v>99</v>
      </c>
      <c r="C101" s="2" t="s">
        <v>182</v>
      </c>
      <c r="D101" s="220">
        <f t="shared" si="254"/>
        <v>0</v>
      </c>
      <c r="E101" s="220">
        <f t="shared" si="225"/>
        <v>0</v>
      </c>
      <c r="F101" s="220">
        <f t="shared" si="225"/>
        <v>0</v>
      </c>
      <c r="G101" s="220">
        <f t="shared" si="225"/>
        <v>0</v>
      </c>
      <c r="H101" s="220">
        <f t="shared" si="225"/>
        <v>0</v>
      </c>
      <c r="I101" s="220">
        <f t="shared" si="225"/>
        <v>0</v>
      </c>
      <c r="J101" s="220">
        <f t="shared" si="225"/>
        <v>0</v>
      </c>
      <c r="K101" s="220">
        <f t="shared" si="226"/>
        <v>0</v>
      </c>
      <c r="L101" s="220">
        <f t="shared" si="226"/>
        <v>0</v>
      </c>
      <c r="M101" s="220">
        <f t="shared" si="226"/>
        <v>0</v>
      </c>
      <c r="N101" s="220">
        <f t="shared" si="226"/>
        <v>0</v>
      </c>
      <c r="O101" s="220">
        <f t="shared" si="226"/>
        <v>0</v>
      </c>
      <c r="Q101" s="2" t="s">
        <v>182</v>
      </c>
      <c r="R101" s="221">
        <f t="shared" si="227"/>
        <v>0</v>
      </c>
      <c r="S101" s="221">
        <f t="shared" si="227"/>
        <v>0</v>
      </c>
      <c r="T101" s="221">
        <f t="shared" si="227"/>
        <v>0</v>
      </c>
      <c r="U101" s="221">
        <f t="shared" si="227"/>
        <v>0</v>
      </c>
      <c r="V101" s="221">
        <f t="shared" si="227"/>
        <v>0</v>
      </c>
      <c r="W101" s="221">
        <f t="shared" si="227"/>
        <v>0</v>
      </c>
      <c r="X101" s="221">
        <f t="shared" si="227"/>
        <v>0</v>
      </c>
      <c r="Y101" s="221">
        <f t="shared" si="227"/>
        <v>0</v>
      </c>
      <c r="Z101" s="221">
        <f t="shared" si="227"/>
        <v>0</v>
      </c>
      <c r="AA101" s="221">
        <f t="shared" si="227"/>
        <v>0</v>
      </c>
      <c r="AB101" s="221">
        <f t="shared" si="227"/>
        <v>0</v>
      </c>
      <c r="AC101" s="221">
        <f t="shared" si="227"/>
        <v>0</v>
      </c>
      <c r="AE101" s="2" t="s">
        <v>182</v>
      </c>
      <c r="AF101" s="220">
        <f t="shared" si="255"/>
        <v>0</v>
      </c>
      <c r="AG101" s="220">
        <f t="shared" si="228"/>
        <v>0</v>
      </c>
      <c r="AH101" s="220">
        <f t="shared" si="228"/>
        <v>0</v>
      </c>
      <c r="AI101" s="220">
        <f t="shared" si="228"/>
        <v>0</v>
      </c>
      <c r="AJ101" s="220">
        <f t="shared" si="228"/>
        <v>0</v>
      </c>
      <c r="AK101" s="220">
        <f t="shared" si="228"/>
        <v>0</v>
      </c>
      <c r="AL101" s="220">
        <f t="shared" si="228"/>
        <v>0</v>
      </c>
      <c r="AM101" s="220">
        <f t="shared" si="228"/>
        <v>0</v>
      </c>
      <c r="AN101" s="220">
        <f t="shared" si="228"/>
        <v>0</v>
      </c>
      <c r="AO101" s="220">
        <f t="shared" si="228"/>
        <v>0</v>
      </c>
      <c r="AP101" s="220">
        <f t="shared" si="228"/>
        <v>0</v>
      </c>
      <c r="AQ101" s="220">
        <f t="shared" si="228"/>
        <v>0</v>
      </c>
      <c r="AS101" s="2" t="s">
        <v>182</v>
      </c>
      <c r="AT101" s="220">
        <f t="shared" si="229"/>
        <v>0</v>
      </c>
      <c r="AU101" s="220">
        <f t="shared" si="229"/>
        <v>0</v>
      </c>
      <c r="AV101" s="220">
        <f t="shared" si="229"/>
        <v>0</v>
      </c>
      <c r="AW101" s="220">
        <f t="shared" si="229"/>
        <v>0</v>
      </c>
      <c r="AX101" s="220">
        <f t="shared" si="229"/>
        <v>0</v>
      </c>
      <c r="AY101" s="220">
        <f t="shared" si="229"/>
        <v>0</v>
      </c>
      <c r="AZ101" s="220">
        <f t="shared" si="229"/>
        <v>0</v>
      </c>
      <c r="BA101" s="220">
        <f t="shared" si="229"/>
        <v>0</v>
      </c>
      <c r="BB101" s="220">
        <f t="shared" si="229"/>
        <v>0</v>
      </c>
      <c r="BC101" s="220">
        <f t="shared" si="229"/>
        <v>0</v>
      </c>
      <c r="BD101" s="220">
        <f t="shared" si="229"/>
        <v>0</v>
      </c>
      <c r="BE101" s="220">
        <f t="shared" si="229"/>
        <v>0</v>
      </c>
      <c r="BG101" s="2" t="s">
        <v>182</v>
      </c>
      <c r="BH101" s="220">
        <f t="shared" si="256"/>
        <v>0</v>
      </c>
      <c r="BI101" s="220">
        <f t="shared" si="231"/>
        <v>0</v>
      </c>
      <c r="BJ101" s="220">
        <f t="shared" si="232"/>
        <v>0</v>
      </c>
      <c r="BK101" s="220">
        <f t="shared" si="233"/>
        <v>0</v>
      </c>
      <c r="BL101" s="220">
        <f t="shared" si="234"/>
        <v>0</v>
      </c>
      <c r="BM101" s="220">
        <f t="shared" si="235"/>
        <v>0</v>
      </c>
      <c r="BN101" s="220">
        <f t="shared" si="236"/>
        <v>0</v>
      </c>
      <c r="BO101" s="220">
        <f t="shared" si="237"/>
        <v>0</v>
      </c>
      <c r="BP101" s="220">
        <f t="shared" si="238"/>
        <v>0</v>
      </c>
      <c r="BQ101" s="220">
        <f t="shared" si="239"/>
        <v>0</v>
      </c>
      <c r="BR101" s="220">
        <f t="shared" si="240"/>
        <v>0</v>
      </c>
      <c r="BS101" s="220">
        <f t="shared" si="241"/>
        <v>0</v>
      </c>
      <c r="BU101" s="2" t="s">
        <v>182</v>
      </c>
      <c r="BV101" s="220">
        <f t="shared" si="257"/>
        <v>0</v>
      </c>
      <c r="BW101" s="220">
        <f t="shared" si="243"/>
        <v>0</v>
      </c>
      <c r="BX101" s="220">
        <f t="shared" si="244"/>
        <v>0</v>
      </c>
      <c r="BY101" s="220">
        <f t="shared" si="245"/>
        <v>0</v>
      </c>
      <c r="BZ101" s="220">
        <f t="shared" si="246"/>
        <v>0</v>
      </c>
      <c r="CA101" s="220">
        <f t="shared" si="247"/>
        <v>0</v>
      </c>
      <c r="CB101" s="220">
        <f t="shared" si="248"/>
        <v>0</v>
      </c>
      <c r="CC101" s="220">
        <f t="shared" si="249"/>
        <v>0</v>
      </c>
      <c r="CD101" s="220">
        <f t="shared" si="250"/>
        <v>0</v>
      </c>
      <c r="CE101" s="220">
        <f t="shared" si="251"/>
        <v>0</v>
      </c>
      <c r="CF101" s="220">
        <f t="shared" si="252"/>
        <v>0</v>
      </c>
      <c r="CG101" s="220">
        <f t="shared" si="253"/>
        <v>0</v>
      </c>
    </row>
    <row r="102" spans="1:85" x14ac:dyDescent="0.25">
      <c r="A102" t="str">
        <f>+C58</f>
        <v>BANT</v>
      </c>
      <c r="B102" t="s">
        <v>99</v>
      </c>
      <c r="C102" s="2" t="s">
        <v>183</v>
      </c>
      <c r="D102" s="220">
        <f t="shared" si="254"/>
        <v>0</v>
      </c>
      <c r="E102" s="220">
        <f t="shared" si="225"/>
        <v>0</v>
      </c>
      <c r="F102" s="220">
        <f t="shared" si="225"/>
        <v>0</v>
      </c>
      <c r="G102" s="220">
        <f t="shared" si="225"/>
        <v>0</v>
      </c>
      <c r="H102" s="220">
        <f t="shared" si="225"/>
        <v>0</v>
      </c>
      <c r="I102" s="220">
        <f t="shared" si="225"/>
        <v>0</v>
      </c>
      <c r="J102" s="220">
        <f t="shared" si="225"/>
        <v>0</v>
      </c>
      <c r="K102" s="220">
        <f t="shared" si="226"/>
        <v>0</v>
      </c>
      <c r="L102" s="220">
        <f t="shared" si="226"/>
        <v>0</v>
      </c>
      <c r="M102" s="220">
        <f t="shared" si="226"/>
        <v>0</v>
      </c>
      <c r="N102" s="220">
        <f t="shared" si="226"/>
        <v>0</v>
      </c>
      <c r="O102" s="220">
        <f t="shared" si="226"/>
        <v>0</v>
      </c>
      <c r="Q102" s="2" t="s">
        <v>183</v>
      </c>
      <c r="R102" s="221">
        <f t="shared" si="227"/>
        <v>0</v>
      </c>
      <c r="S102" s="221">
        <f t="shared" si="227"/>
        <v>0</v>
      </c>
      <c r="T102" s="221">
        <f t="shared" si="227"/>
        <v>0</v>
      </c>
      <c r="U102" s="221">
        <f t="shared" si="227"/>
        <v>0</v>
      </c>
      <c r="V102" s="221">
        <f t="shared" si="227"/>
        <v>0</v>
      </c>
      <c r="W102" s="221">
        <f t="shared" si="227"/>
        <v>0</v>
      </c>
      <c r="X102" s="221">
        <f t="shared" si="227"/>
        <v>0</v>
      </c>
      <c r="Y102" s="221">
        <f t="shared" si="227"/>
        <v>0</v>
      </c>
      <c r="Z102" s="221">
        <f t="shared" si="227"/>
        <v>0</v>
      </c>
      <c r="AA102" s="221">
        <f t="shared" si="227"/>
        <v>0</v>
      </c>
      <c r="AB102" s="221">
        <f t="shared" si="227"/>
        <v>0</v>
      </c>
      <c r="AC102" s="221">
        <f t="shared" si="227"/>
        <v>0</v>
      </c>
      <c r="AE102" s="2" t="s">
        <v>183</v>
      </c>
      <c r="AF102" s="220"/>
      <c r="AG102" s="220"/>
      <c r="AH102" s="220"/>
      <c r="AI102" s="220"/>
      <c r="AJ102" s="220"/>
      <c r="AK102" s="220"/>
      <c r="AL102" s="220"/>
      <c r="AM102" s="220"/>
      <c r="AN102" s="220"/>
      <c r="AO102" s="220"/>
      <c r="AP102" s="220"/>
      <c r="AQ102" s="220"/>
      <c r="AS102" s="2" t="s">
        <v>183</v>
      </c>
      <c r="AT102" s="221"/>
      <c r="AU102" s="221"/>
      <c r="AV102" s="221"/>
      <c r="AW102" s="221"/>
      <c r="AX102" s="221"/>
      <c r="AY102" s="221"/>
      <c r="AZ102" s="221"/>
      <c r="BA102" s="221"/>
      <c r="BB102" s="221"/>
      <c r="BC102" s="221"/>
      <c r="BD102" s="221"/>
      <c r="BE102" s="221"/>
      <c r="BG102" s="2" t="s">
        <v>183</v>
      </c>
      <c r="BH102" s="220">
        <f t="shared" si="256"/>
        <v>0</v>
      </c>
      <c r="BI102" s="220">
        <f t="shared" si="231"/>
        <v>0</v>
      </c>
      <c r="BJ102" s="220">
        <f t="shared" si="232"/>
        <v>0</v>
      </c>
      <c r="BK102" s="220">
        <f t="shared" si="233"/>
        <v>0</v>
      </c>
      <c r="BL102" s="220">
        <f t="shared" si="234"/>
        <v>0</v>
      </c>
      <c r="BM102" s="220">
        <f t="shared" si="235"/>
        <v>0</v>
      </c>
      <c r="BN102" s="220">
        <f t="shared" si="236"/>
        <v>0</v>
      </c>
      <c r="BO102" s="220">
        <f t="shared" si="237"/>
        <v>0</v>
      </c>
      <c r="BP102" s="220">
        <f t="shared" si="238"/>
        <v>0</v>
      </c>
      <c r="BQ102" s="220">
        <f t="shared" si="239"/>
        <v>0</v>
      </c>
      <c r="BR102" s="220">
        <f t="shared" si="240"/>
        <v>0</v>
      </c>
      <c r="BS102" s="220">
        <f t="shared" si="241"/>
        <v>0</v>
      </c>
      <c r="BU102" s="2" t="s">
        <v>183</v>
      </c>
      <c r="BV102" s="220">
        <f t="shared" si="257"/>
        <v>0</v>
      </c>
      <c r="BW102" s="220">
        <f t="shared" si="243"/>
        <v>0</v>
      </c>
      <c r="BX102" s="220">
        <f t="shared" si="244"/>
        <v>0</v>
      </c>
      <c r="BY102" s="220">
        <f t="shared" si="245"/>
        <v>0</v>
      </c>
      <c r="BZ102" s="220">
        <f t="shared" si="246"/>
        <v>0</v>
      </c>
      <c r="CA102" s="220">
        <f t="shared" si="247"/>
        <v>0</v>
      </c>
      <c r="CB102" s="220">
        <f t="shared" si="248"/>
        <v>0</v>
      </c>
      <c r="CC102" s="220">
        <f t="shared" si="249"/>
        <v>0</v>
      </c>
      <c r="CD102" s="220">
        <f t="shared" si="250"/>
        <v>0</v>
      </c>
      <c r="CE102" s="220">
        <f t="shared" si="251"/>
        <v>0</v>
      </c>
      <c r="CF102" s="220">
        <f t="shared" si="252"/>
        <v>0</v>
      </c>
      <c r="CG102" s="220">
        <f t="shared" si="253"/>
        <v>0</v>
      </c>
    </row>
    <row r="103" spans="1:85" x14ac:dyDescent="0.25">
      <c r="A103" t="str">
        <f>+C58</f>
        <v>BANT</v>
      </c>
      <c r="B103" t="s">
        <v>99</v>
      </c>
      <c r="C103" s="2" t="s">
        <v>184</v>
      </c>
      <c r="D103" s="220">
        <f t="shared" si="254"/>
        <v>0</v>
      </c>
      <c r="E103" s="220">
        <f t="shared" si="225"/>
        <v>0</v>
      </c>
      <c r="F103" s="220">
        <f t="shared" si="225"/>
        <v>0</v>
      </c>
      <c r="G103" s="220">
        <f t="shared" si="225"/>
        <v>0</v>
      </c>
      <c r="H103" s="220">
        <f t="shared" si="225"/>
        <v>0</v>
      </c>
      <c r="I103" s="220">
        <f t="shared" si="225"/>
        <v>0</v>
      </c>
      <c r="J103" s="220">
        <f t="shared" si="225"/>
        <v>0</v>
      </c>
      <c r="K103" s="220">
        <f t="shared" si="226"/>
        <v>0</v>
      </c>
      <c r="L103" s="220">
        <f t="shared" si="226"/>
        <v>0</v>
      </c>
      <c r="M103" s="220">
        <f t="shared" si="226"/>
        <v>0</v>
      </c>
      <c r="N103" s="220">
        <f t="shared" si="226"/>
        <v>0</v>
      </c>
      <c r="O103" s="220">
        <f t="shared" si="226"/>
        <v>0</v>
      </c>
      <c r="Q103" s="2" t="s">
        <v>184</v>
      </c>
      <c r="R103" s="221">
        <f t="shared" si="227"/>
        <v>0</v>
      </c>
      <c r="S103" s="221">
        <f t="shared" si="227"/>
        <v>0</v>
      </c>
      <c r="T103" s="221">
        <f t="shared" si="227"/>
        <v>0</v>
      </c>
      <c r="U103" s="221">
        <f t="shared" si="227"/>
        <v>0</v>
      </c>
      <c r="V103" s="221">
        <f t="shared" si="227"/>
        <v>0</v>
      </c>
      <c r="W103" s="221">
        <f t="shared" si="227"/>
        <v>0</v>
      </c>
      <c r="X103" s="221">
        <f t="shared" si="227"/>
        <v>0</v>
      </c>
      <c r="Y103" s="221">
        <f t="shared" si="227"/>
        <v>0</v>
      </c>
      <c r="Z103" s="221">
        <f t="shared" si="227"/>
        <v>0</v>
      </c>
      <c r="AA103" s="221">
        <f t="shared" si="227"/>
        <v>0</v>
      </c>
      <c r="AB103" s="221">
        <f t="shared" si="227"/>
        <v>0</v>
      </c>
      <c r="AC103" s="221">
        <f t="shared" si="227"/>
        <v>0</v>
      </c>
      <c r="AE103" s="2" t="s">
        <v>184</v>
      </c>
      <c r="AF103" s="220"/>
      <c r="AG103" s="220"/>
      <c r="AH103" s="220"/>
      <c r="AI103" s="220"/>
      <c r="AJ103" s="220"/>
      <c r="AK103" s="220"/>
      <c r="AL103" s="220"/>
      <c r="AM103" s="220"/>
      <c r="AN103" s="220"/>
      <c r="AO103" s="220"/>
      <c r="AP103" s="220"/>
      <c r="AQ103" s="220"/>
      <c r="AS103" s="2" t="s">
        <v>184</v>
      </c>
      <c r="AT103" s="221"/>
      <c r="AU103" s="221"/>
      <c r="AV103" s="221"/>
      <c r="AW103" s="221"/>
      <c r="AX103" s="221"/>
      <c r="AY103" s="221"/>
      <c r="AZ103" s="221"/>
      <c r="BA103" s="221"/>
      <c r="BB103" s="221"/>
      <c r="BC103" s="221"/>
      <c r="BD103" s="221"/>
      <c r="BE103" s="221"/>
      <c r="BG103" s="2" t="s">
        <v>184</v>
      </c>
      <c r="BH103" s="220"/>
      <c r="BI103" s="220"/>
      <c r="BJ103" s="220"/>
      <c r="BK103" s="220"/>
      <c r="BL103" s="220"/>
      <c r="BM103" s="220"/>
      <c r="BN103" s="220"/>
      <c r="BO103" s="220"/>
      <c r="BP103" s="220"/>
      <c r="BQ103" s="220"/>
      <c r="BR103" s="220"/>
      <c r="BS103" s="220"/>
      <c r="BU103" s="2" t="s">
        <v>184</v>
      </c>
      <c r="BV103" s="221"/>
      <c r="BW103" s="221"/>
      <c r="BX103" s="221"/>
      <c r="BY103" s="221"/>
      <c r="BZ103" s="221"/>
      <c r="CA103" s="221"/>
      <c r="CB103" s="221"/>
      <c r="CC103" s="221"/>
      <c r="CD103" s="221"/>
      <c r="CE103" s="221"/>
      <c r="CF103" s="221"/>
      <c r="CG103" s="221"/>
    </row>
    <row r="104" spans="1:85" x14ac:dyDescent="0.25">
      <c r="A104" t="str">
        <f>+C58</f>
        <v>BANT</v>
      </c>
      <c r="B104" t="s">
        <v>99</v>
      </c>
      <c r="C104" s="2" t="s">
        <v>185</v>
      </c>
      <c r="D104" s="220">
        <f t="shared" si="254"/>
        <v>0</v>
      </c>
      <c r="E104" s="220">
        <f t="shared" si="225"/>
        <v>0</v>
      </c>
      <c r="F104" s="220">
        <f t="shared" si="225"/>
        <v>0</v>
      </c>
      <c r="G104" s="220">
        <f t="shared" si="225"/>
        <v>0</v>
      </c>
      <c r="H104" s="220">
        <f t="shared" si="225"/>
        <v>0</v>
      </c>
      <c r="I104" s="220">
        <f t="shared" si="225"/>
        <v>0</v>
      </c>
      <c r="J104" s="220">
        <f t="shared" si="225"/>
        <v>0</v>
      </c>
      <c r="K104" s="220">
        <f t="shared" si="226"/>
        <v>0</v>
      </c>
      <c r="L104" s="220">
        <f t="shared" si="226"/>
        <v>0</v>
      </c>
      <c r="M104" s="220">
        <f t="shared" si="226"/>
        <v>0</v>
      </c>
      <c r="N104" s="220">
        <f t="shared" si="226"/>
        <v>0</v>
      </c>
      <c r="O104" s="220">
        <f t="shared" si="226"/>
        <v>0</v>
      </c>
      <c r="Q104" s="2" t="s">
        <v>185</v>
      </c>
      <c r="R104" s="221">
        <f t="shared" si="227"/>
        <v>0</v>
      </c>
      <c r="S104" s="221">
        <f t="shared" si="227"/>
        <v>0</v>
      </c>
      <c r="T104" s="221">
        <f t="shared" si="227"/>
        <v>0</v>
      </c>
      <c r="U104" s="221">
        <f t="shared" si="227"/>
        <v>0</v>
      </c>
      <c r="V104" s="221">
        <f t="shared" si="227"/>
        <v>0</v>
      </c>
      <c r="W104" s="221">
        <f t="shared" si="227"/>
        <v>0</v>
      </c>
      <c r="X104" s="221">
        <f t="shared" si="227"/>
        <v>0</v>
      </c>
      <c r="Y104" s="221">
        <f t="shared" si="227"/>
        <v>0</v>
      </c>
      <c r="Z104" s="221">
        <f t="shared" si="227"/>
        <v>0</v>
      </c>
      <c r="AA104" s="221">
        <f t="shared" si="227"/>
        <v>0</v>
      </c>
      <c r="AB104" s="221">
        <f t="shared" si="227"/>
        <v>0</v>
      </c>
      <c r="AC104" s="221">
        <f t="shared" si="227"/>
        <v>0</v>
      </c>
      <c r="AE104" s="2" t="s">
        <v>185</v>
      </c>
      <c r="AF104" s="220"/>
      <c r="AG104" s="220"/>
      <c r="AH104" s="220"/>
      <c r="AI104" s="220"/>
      <c r="AJ104" s="220"/>
      <c r="AK104" s="220"/>
      <c r="AL104" s="220"/>
      <c r="AM104" s="220"/>
      <c r="AN104" s="220"/>
      <c r="AO104" s="220"/>
      <c r="AP104" s="220"/>
      <c r="AQ104" s="220"/>
      <c r="AS104" s="2" t="s">
        <v>185</v>
      </c>
      <c r="AT104" s="221"/>
      <c r="AU104" s="221"/>
      <c r="AV104" s="221"/>
      <c r="AW104" s="221"/>
      <c r="AX104" s="221"/>
      <c r="AY104" s="221"/>
      <c r="AZ104" s="221"/>
      <c r="BA104" s="221"/>
      <c r="BB104" s="221"/>
      <c r="BC104" s="221"/>
      <c r="BD104" s="221"/>
      <c r="BE104" s="221"/>
      <c r="BG104" s="2" t="s">
        <v>185</v>
      </c>
      <c r="BH104" s="220"/>
      <c r="BI104" s="220"/>
      <c r="BJ104" s="220"/>
      <c r="BK104" s="220"/>
      <c r="BL104" s="220"/>
      <c r="BM104" s="220"/>
      <c r="BN104" s="220"/>
      <c r="BO104" s="220"/>
      <c r="BP104" s="220"/>
      <c r="BQ104" s="220"/>
      <c r="BR104" s="220"/>
      <c r="BS104" s="220"/>
      <c r="BU104" s="2" t="s">
        <v>185</v>
      </c>
      <c r="BV104" s="221"/>
      <c r="BW104" s="221"/>
      <c r="BX104" s="221"/>
      <c r="BY104" s="221"/>
      <c r="BZ104" s="221"/>
      <c r="CA104" s="221"/>
      <c r="CB104" s="221"/>
      <c r="CC104" s="221"/>
      <c r="CD104" s="221"/>
      <c r="CE104" s="221"/>
      <c r="CF104" s="221"/>
      <c r="CG104" s="221"/>
    </row>
    <row r="105" spans="1:85" x14ac:dyDescent="0.25">
      <c r="A105" t="str">
        <f>+C58</f>
        <v>BANT</v>
      </c>
      <c r="B105" t="s">
        <v>99</v>
      </c>
      <c r="C105" s="2" t="s">
        <v>186</v>
      </c>
      <c r="D105" s="220">
        <f t="shared" si="254"/>
        <v>0</v>
      </c>
      <c r="E105" s="220">
        <f t="shared" si="225"/>
        <v>0</v>
      </c>
      <c r="F105" s="220">
        <f t="shared" si="225"/>
        <v>0</v>
      </c>
      <c r="G105" s="220">
        <f t="shared" si="225"/>
        <v>0</v>
      </c>
      <c r="H105" s="220">
        <f t="shared" si="225"/>
        <v>0</v>
      </c>
      <c r="I105" s="220">
        <f t="shared" si="225"/>
        <v>0</v>
      </c>
      <c r="J105" s="220">
        <f t="shared" si="225"/>
        <v>0</v>
      </c>
      <c r="K105" s="220">
        <f t="shared" si="226"/>
        <v>0</v>
      </c>
      <c r="L105" s="220">
        <f t="shared" si="226"/>
        <v>0</v>
      </c>
      <c r="M105" s="220">
        <f t="shared" si="226"/>
        <v>0</v>
      </c>
      <c r="N105" s="220">
        <f t="shared" si="226"/>
        <v>0</v>
      </c>
      <c r="O105" s="220">
        <f t="shared" si="226"/>
        <v>0</v>
      </c>
      <c r="Q105" s="2" t="s">
        <v>186</v>
      </c>
      <c r="R105" s="221">
        <f t="shared" si="227"/>
        <v>0</v>
      </c>
      <c r="S105" s="221">
        <f t="shared" si="227"/>
        <v>0</v>
      </c>
      <c r="T105" s="221">
        <f t="shared" si="227"/>
        <v>0</v>
      </c>
      <c r="U105" s="221">
        <f t="shared" si="227"/>
        <v>0</v>
      </c>
      <c r="V105" s="221">
        <f t="shared" si="227"/>
        <v>0</v>
      </c>
      <c r="W105" s="221">
        <f t="shared" si="227"/>
        <v>0</v>
      </c>
      <c r="X105" s="221">
        <f t="shared" si="227"/>
        <v>0</v>
      </c>
      <c r="Y105" s="221">
        <f t="shared" si="227"/>
        <v>0</v>
      </c>
      <c r="Z105" s="221">
        <f t="shared" si="227"/>
        <v>0</v>
      </c>
      <c r="AA105" s="221">
        <f t="shared" si="227"/>
        <v>0</v>
      </c>
      <c r="AB105" s="221">
        <f t="shared" si="227"/>
        <v>0</v>
      </c>
      <c r="AC105" s="221">
        <f t="shared" si="227"/>
        <v>0</v>
      </c>
      <c r="AE105" s="2" t="s">
        <v>186</v>
      </c>
      <c r="AF105" s="220"/>
      <c r="AG105" s="220"/>
      <c r="AH105" s="220"/>
      <c r="AI105" s="220"/>
      <c r="AJ105" s="220"/>
      <c r="AK105" s="220"/>
      <c r="AL105" s="220"/>
      <c r="AM105" s="220"/>
      <c r="AN105" s="220"/>
      <c r="AO105" s="220"/>
      <c r="AP105" s="220"/>
      <c r="AQ105" s="220"/>
      <c r="AS105" s="2" t="s">
        <v>186</v>
      </c>
      <c r="AT105" s="221"/>
      <c r="AU105" s="221"/>
      <c r="AV105" s="221"/>
      <c r="AW105" s="221"/>
      <c r="AX105" s="221"/>
      <c r="AY105" s="221"/>
      <c r="AZ105" s="221"/>
      <c r="BA105" s="221"/>
      <c r="BB105" s="221"/>
      <c r="BC105" s="221"/>
      <c r="BD105" s="221"/>
      <c r="BE105" s="221"/>
      <c r="BG105" s="2" t="s">
        <v>186</v>
      </c>
      <c r="BH105" s="220"/>
      <c r="BI105" s="220"/>
      <c r="BJ105" s="220"/>
      <c r="BK105" s="220"/>
      <c r="BL105" s="220"/>
      <c r="BM105" s="220"/>
      <c r="BN105" s="220"/>
      <c r="BO105" s="220"/>
      <c r="BP105" s="220"/>
      <c r="BQ105" s="220"/>
      <c r="BR105" s="220"/>
      <c r="BS105" s="220"/>
      <c r="BU105" s="2" t="s">
        <v>186</v>
      </c>
      <c r="BV105" s="221"/>
      <c r="BW105" s="221"/>
      <c r="BX105" s="221"/>
      <c r="BY105" s="221"/>
      <c r="BZ105" s="221"/>
      <c r="CA105" s="221"/>
      <c r="CB105" s="221"/>
      <c r="CC105" s="221"/>
      <c r="CD105" s="221"/>
      <c r="CE105" s="221"/>
      <c r="CF105" s="221"/>
      <c r="CG105" s="221"/>
    </row>
    <row r="106" spans="1:85" x14ac:dyDescent="0.25">
      <c r="A106" t="str">
        <f>+C58</f>
        <v>BANT</v>
      </c>
      <c r="B106" t="s">
        <v>99</v>
      </c>
      <c r="C106" s="2" t="s">
        <v>203</v>
      </c>
      <c r="D106" s="220"/>
      <c r="E106" s="220"/>
      <c r="F106" s="220"/>
      <c r="G106" s="220"/>
      <c r="H106" s="220"/>
      <c r="I106" s="220"/>
      <c r="J106" s="220"/>
      <c r="K106" s="220"/>
      <c r="L106" s="220"/>
      <c r="M106" s="220"/>
      <c r="N106" s="220"/>
      <c r="O106" s="220"/>
      <c r="Q106" s="2"/>
      <c r="R106" s="221"/>
      <c r="S106" s="221"/>
      <c r="T106" s="221"/>
      <c r="U106" s="220"/>
      <c r="V106" s="220"/>
      <c r="W106" s="220"/>
      <c r="X106" s="220"/>
      <c r="Y106" s="220"/>
      <c r="Z106" s="220"/>
      <c r="AA106" s="220"/>
      <c r="AB106" s="220"/>
      <c r="AC106" s="220"/>
      <c r="AE106" s="2" t="s">
        <v>203</v>
      </c>
      <c r="AF106" s="220"/>
      <c r="AG106" s="220"/>
      <c r="AH106" s="220"/>
      <c r="AI106" s="220"/>
      <c r="AJ106" s="220"/>
      <c r="AK106" s="220"/>
      <c r="AL106" s="220"/>
      <c r="AM106" s="220"/>
      <c r="AN106" s="220"/>
      <c r="AO106" s="220"/>
      <c r="AP106" s="220"/>
      <c r="AQ106" s="220"/>
      <c r="AS106" s="2"/>
      <c r="AT106" s="221"/>
      <c r="AU106" s="221"/>
      <c r="AV106" s="221"/>
      <c r="AW106" s="220"/>
      <c r="AX106" s="220"/>
      <c r="AY106" s="220"/>
      <c r="AZ106" s="220"/>
      <c r="BA106" s="220"/>
      <c r="BB106" s="220"/>
      <c r="BC106" s="220"/>
      <c r="BD106" s="220"/>
      <c r="BE106" s="220"/>
      <c r="BG106" s="2" t="s">
        <v>203</v>
      </c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0"/>
      <c r="BS106" s="220"/>
      <c r="BU106" s="2"/>
      <c r="BV106" s="221"/>
      <c r="BW106" s="221"/>
      <c r="BX106" s="221"/>
      <c r="BY106" s="220"/>
      <c r="BZ106" s="220"/>
      <c r="CA106" s="220"/>
      <c r="CB106" s="220"/>
      <c r="CC106" s="220"/>
      <c r="CD106" s="220"/>
      <c r="CE106" s="220"/>
      <c r="CF106" s="220"/>
      <c r="CG106" s="220"/>
    </row>
    <row r="107" spans="1:85" x14ac:dyDescent="0.25">
      <c r="A107" t="str">
        <f>+C58</f>
        <v>BANT</v>
      </c>
      <c r="B107" t="s">
        <v>99</v>
      </c>
      <c r="C107" s="2" t="s">
        <v>204</v>
      </c>
      <c r="D107" s="220"/>
      <c r="E107" s="220"/>
      <c r="F107" s="220"/>
      <c r="G107" s="220"/>
      <c r="H107" s="220"/>
      <c r="I107" s="220"/>
      <c r="J107" s="220"/>
      <c r="K107" s="220"/>
      <c r="L107" s="220"/>
      <c r="M107" s="220"/>
      <c r="N107" s="220"/>
      <c r="O107" s="220"/>
      <c r="Q107" s="2"/>
      <c r="R107" s="221"/>
      <c r="S107" s="221"/>
      <c r="T107" s="221"/>
      <c r="U107" s="220"/>
      <c r="V107" s="220"/>
      <c r="W107" s="220"/>
      <c r="X107" s="220"/>
      <c r="Y107" s="220"/>
      <c r="Z107" s="220"/>
      <c r="AA107" s="220"/>
      <c r="AB107" s="220"/>
      <c r="AC107" s="220"/>
      <c r="AE107" s="2" t="s">
        <v>204</v>
      </c>
      <c r="AF107" s="220"/>
      <c r="AG107" s="220"/>
      <c r="AH107" s="220"/>
      <c r="AI107" s="220"/>
      <c r="AJ107" s="220"/>
      <c r="AK107" s="220"/>
      <c r="AL107" s="220"/>
      <c r="AM107" s="220"/>
      <c r="AN107" s="220"/>
      <c r="AO107" s="220"/>
      <c r="AP107" s="220"/>
      <c r="AQ107" s="220"/>
      <c r="AS107" s="2"/>
      <c r="AT107" s="221"/>
      <c r="AU107" s="221"/>
      <c r="AV107" s="221"/>
      <c r="AW107" s="220"/>
      <c r="AX107" s="220"/>
      <c r="AY107" s="220"/>
      <c r="AZ107" s="220"/>
      <c r="BA107" s="220"/>
      <c r="BB107" s="220"/>
      <c r="BC107" s="220"/>
      <c r="BD107" s="220"/>
      <c r="BE107" s="220"/>
      <c r="BG107" s="2" t="s">
        <v>204</v>
      </c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0"/>
      <c r="BS107" s="220"/>
      <c r="BU107" s="2"/>
      <c r="BV107" s="221"/>
      <c r="BW107" s="221"/>
      <c r="BX107" s="221"/>
      <c r="BY107" s="220"/>
      <c r="BZ107" s="220"/>
      <c r="CA107" s="220"/>
      <c r="CB107" s="220"/>
      <c r="CC107" s="220"/>
      <c r="CD107" s="220"/>
      <c r="CE107" s="220"/>
      <c r="CF107" s="220"/>
      <c r="CG107" s="220"/>
    </row>
    <row r="108" spans="1:85" x14ac:dyDescent="0.25">
      <c r="A108" t="str">
        <f>+C58</f>
        <v>BANT</v>
      </c>
      <c r="B108" t="s">
        <v>99</v>
      </c>
      <c r="C108" s="2" t="s">
        <v>205</v>
      </c>
      <c r="D108" s="220"/>
      <c r="E108" s="220"/>
      <c r="F108" s="220"/>
      <c r="G108" s="220"/>
      <c r="H108" s="220"/>
      <c r="I108" s="220"/>
      <c r="J108" s="220"/>
      <c r="K108" s="220"/>
      <c r="L108" s="220"/>
      <c r="M108" s="220"/>
      <c r="N108" s="220"/>
      <c r="O108" s="220"/>
      <c r="Q108" s="2"/>
      <c r="R108" s="221"/>
      <c r="S108" s="221"/>
      <c r="T108" s="221"/>
      <c r="U108" s="220"/>
      <c r="V108" s="220"/>
      <c r="W108" s="220"/>
      <c r="X108" s="220"/>
      <c r="Y108" s="220"/>
      <c r="Z108" s="220"/>
      <c r="AA108" s="220"/>
      <c r="AB108" s="220"/>
      <c r="AC108" s="220"/>
      <c r="AE108" s="2" t="s">
        <v>205</v>
      </c>
      <c r="AF108" s="220"/>
      <c r="AG108" s="220"/>
      <c r="AH108" s="220"/>
      <c r="AI108" s="220"/>
      <c r="AJ108" s="220"/>
      <c r="AK108" s="220"/>
      <c r="AL108" s="220"/>
      <c r="AM108" s="220"/>
      <c r="AN108" s="220"/>
      <c r="AO108" s="220"/>
      <c r="AP108" s="220"/>
      <c r="AQ108" s="220"/>
      <c r="AS108" s="2"/>
      <c r="AT108" s="221"/>
      <c r="AU108" s="221"/>
      <c r="AV108" s="221"/>
      <c r="AW108" s="220"/>
      <c r="AX108" s="220"/>
      <c r="AY108" s="220"/>
      <c r="AZ108" s="220"/>
      <c r="BA108" s="220"/>
      <c r="BB108" s="220"/>
      <c r="BC108" s="220"/>
      <c r="BD108" s="220"/>
      <c r="BE108" s="220"/>
      <c r="BG108" s="2" t="s">
        <v>205</v>
      </c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0"/>
      <c r="BS108" s="220"/>
      <c r="BU108" s="2"/>
      <c r="BV108" s="221"/>
      <c r="BW108" s="221"/>
      <c r="BX108" s="221"/>
      <c r="BY108" s="220"/>
      <c r="BZ108" s="220"/>
      <c r="CA108" s="220"/>
      <c r="CB108" s="220"/>
      <c r="CC108" s="220"/>
      <c r="CD108" s="220"/>
      <c r="CE108" s="220"/>
      <c r="CF108" s="220"/>
      <c r="CG108" s="220"/>
    </row>
    <row r="109" spans="1:85" x14ac:dyDescent="0.25">
      <c r="A109" t="str">
        <f>+C58</f>
        <v>BANT</v>
      </c>
      <c r="B109" t="s">
        <v>99</v>
      </c>
      <c r="C109" s="2" t="s">
        <v>206</v>
      </c>
      <c r="D109" s="220"/>
      <c r="E109" s="220"/>
      <c r="F109" s="220"/>
      <c r="G109" s="220"/>
      <c r="H109" s="220"/>
      <c r="I109" s="220"/>
      <c r="J109" s="220"/>
      <c r="K109" s="220"/>
      <c r="L109" s="220"/>
      <c r="M109" s="220"/>
      <c r="N109" s="220"/>
      <c r="O109" s="220"/>
      <c r="Q109" s="2"/>
      <c r="R109" s="221"/>
      <c r="S109" s="221"/>
      <c r="T109" s="221"/>
      <c r="U109" s="220"/>
      <c r="V109" s="220"/>
      <c r="W109" s="220"/>
      <c r="X109" s="220"/>
      <c r="Y109" s="220"/>
      <c r="Z109" s="220"/>
      <c r="AA109" s="220"/>
      <c r="AB109" s="220"/>
      <c r="AC109" s="220"/>
      <c r="AE109" s="2" t="s">
        <v>206</v>
      </c>
      <c r="AF109" s="220"/>
      <c r="AG109" s="220"/>
      <c r="AH109" s="220"/>
      <c r="AI109" s="220"/>
      <c r="AJ109" s="220"/>
      <c r="AK109" s="220"/>
      <c r="AL109" s="220"/>
      <c r="AM109" s="220"/>
      <c r="AN109" s="220"/>
      <c r="AO109" s="220"/>
      <c r="AP109" s="220"/>
      <c r="AQ109" s="220"/>
      <c r="AS109" s="2"/>
      <c r="AT109" s="221"/>
      <c r="AU109" s="221"/>
      <c r="AV109" s="221"/>
      <c r="AW109" s="220"/>
      <c r="AX109" s="220"/>
      <c r="AY109" s="220"/>
      <c r="AZ109" s="220"/>
      <c r="BA109" s="220"/>
      <c r="BB109" s="220"/>
      <c r="BC109" s="220"/>
      <c r="BD109" s="220"/>
      <c r="BE109" s="220"/>
      <c r="BG109" s="2" t="s">
        <v>206</v>
      </c>
      <c r="BH109" s="220"/>
      <c r="BI109" s="220"/>
      <c r="BJ109" s="220"/>
      <c r="BK109" s="220"/>
      <c r="BL109" s="220"/>
      <c r="BM109" s="220"/>
      <c r="BN109" s="220"/>
      <c r="BO109" s="220"/>
      <c r="BP109" s="220"/>
      <c r="BQ109" s="220"/>
      <c r="BR109" s="220"/>
      <c r="BS109" s="220"/>
      <c r="BU109" s="2"/>
      <c r="BV109" s="221"/>
      <c r="BW109" s="221"/>
      <c r="BX109" s="221"/>
      <c r="BY109" s="220"/>
      <c r="BZ109" s="220"/>
      <c r="CA109" s="220"/>
      <c r="CB109" s="220"/>
      <c r="CC109" s="220"/>
      <c r="CD109" s="220"/>
      <c r="CE109" s="220"/>
      <c r="CF109" s="220"/>
      <c r="CG109" s="220"/>
    </row>
    <row r="110" spans="1:85" x14ac:dyDescent="0.25">
      <c r="A110" t="str">
        <f>+C58</f>
        <v>BANT</v>
      </c>
      <c r="B110" t="s">
        <v>99</v>
      </c>
      <c r="C110" s="2" t="s">
        <v>207</v>
      </c>
      <c r="D110" s="220"/>
      <c r="E110" s="220"/>
      <c r="F110" s="220"/>
      <c r="G110" s="220"/>
      <c r="H110" s="220"/>
      <c r="I110" s="220"/>
      <c r="J110" s="220"/>
      <c r="K110" s="220"/>
      <c r="L110" s="220"/>
      <c r="M110" s="220"/>
      <c r="N110" s="220"/>
      <c r="O110" s="220"/>
      <c r="Q110" s="2"/>
      <c r="R110" s="221"/>
      <c r="S110" s="221"/>
      <c r="T110" s="221"/>
      <c r="U110" s="220"/>
      <c r="V110" s="220"/>
      <c r="W110" s="220"/>
      <c r="X110" s="220"/>
      <c r="Y110" s="220"/>
      <c r="Z110" s="220"/>
      <c r="AA110" s="220"/>
      <c r="AB110" s="220"/>
      <c r="AC110" s="220"/>
      <c r="AE110" s="2" t="s">
        <v>207</v>
      </c>
      <c r="AF110" s="220"/>
      <c r="AG110" s="220"/>
      <c r="AH110" s="220"/>
      <c r="AI110" s="220"/>
      <c r="AJ110" s="220"/>
      <c r="AK110" s="220"/>
      <c r="AL110" s="220"/>
      <c r="AM110" s="220"/>
      <c r="AN110" s="220"/>
      <c r="AO110" s="220"/>
      <c r="AP110" s="220"/>
      <c r="AQ110" s="220"/>
      <c r="AS110" s="2"/>
      <c r="AT110" s="221"/>
      <c r="AU110" s="221"/>
      <c r="AV110" s="221"/>
      <c r="AW110" s="220"/>
      <c r="AX110" s="220"/>
      <c r="AY110" s="220"/>
      <c r="AZ110" s="220"/>
      <c r="BA110" s="220"/>
      <c r="BB110" s="220"/>
      <c r="BC110" s="220"/>
      <c r="BD110" s="220"/>
      <c r="BE110" s="220"/>
      <c r="BG110" s="2" t="s">
        <v>207</v>
      </c>
      <c r="BH110" s="220"/>
      <c r="BI110" s="220"/>
      <c r="BJ110" s="220"/>
      <c r="BK110" s="220"/>
      <c r="BL110" s="220"/>
      <c r="BM110" s="220"/>
      <c r="BN110" s="220"/>
      <c r="BO110" s="220"/>
      <c r="BP110" s="220"/>
      <c r="BQ110" s="220"/>
      <c r="BR110" s="220"/>
      <c r="BS110" s="220"/>
      <c r="BU110" s="2"/>
      <c r="BV110" s="221"/>
      <c r="BW110" s="221"/>
      <c r="BX110" s="221"/>
      <c r="BY110" s="220"/>
      <c r="BZ110" s="220"/>
      <c r="CA110" s="220"/>
      <c r="CB110" s="220"/>
      <c r="CC110" s="220"/>
      <c r="CD110" s="220"/>
      <c r="CE110" s="220"/>
      <c r="CF110" s="220"/>
      <c r="CG110" s="220"/>
    </row>
    <row r="111" spans="1:85" x14ac:dyDescent="0.25">
      <c r="A111" t="str">
        <f>+C58</f>
        <v>BANT</v>
      </c>
      <c r="B111" t="s">
        <v>99</v>
      </c>
      <c r="C111" s="2" t="s">
        <v>208</v>
      </c>
      <c r="D111" s="220"/>
      <c r="E111" s="220"/>
      <c r="F111" s="220"/>
      <c r="G111" s="220"/>
      <c r="H111" s="220"/>
      <c r="I111" s="220"/>
      <c r="J111" s="220"/>
      <c r="K111" s="220"/>
      <c r="L111" s="220"/>
      <c r="M111" s="220"/>
      <c r="N111" s="220"/>
      <c r="O111" s="220"/>
      <c r="Q111" s="2"/>
      <c r="R111" s="221"/>
      <c r="S111" s="221"/>
      <c r="T111" s="221"/>
      <c r="U111" s="220"/>
      <c r="V111" s="220"/>
      <c r="W111" s="220"/>
      <c r="X111" s="220"/>
      <c r="Y111" s="220"/>
      <c r="Z111" s="220"/>
      <c r="AA111" s="220"/>
      <c r="AB111" s="220"/>
      <c r="AC111" s="220"/>
      <c r="AE111" s="2" t="s">
        <v>208</v>
      </c>
      <c r="AF111" s="220"/>
      <c r="AG111" s="220"/>
      <c r="AH111" s="220"/>
      <c r="AI111" s="220"/>
      <c r="AJ111" s="220"/>
      <c r="AK111" s="220"/>
      <c r="AL111" s="220"/>
      <c r="AM111" s="220"/>
      <c r="AN111" s="220"/>
      <c r="AO111" s="220"/>
      <c r="AP111" s="220"/>
      <c r="AQ111" s="220"/>
      <c r="AS111" s="2"/>
      <c r="AT111" s="221"/>
      <c r="AU111" s="221"/>
      <c r="AV111" s="221"/>
      <c r="AW111" s="220"/>
      <c r="AX111" s="220"/>
      <c r="AY111" s="220"/>
      <c r="AZ111" s="220"/>
      <c r="BA111" s="220"/>
      <c r="BB111" s="220"/>
      <c r="BC111" s="220"/>
      <c r="BD111" s="220"/>
      <c r="BE111" s="220"/>
      <c r="BG111" s="2" t="s">
        <v>208</v>
      </c>
      <c r="BH111" s="220"/>
      <c r="BI111" s="220"/>
      <c r="BJ111" s="220"/>
      <c r="BK111" s="220"/>
      <c r="BL111" s="220"/>
      <c r="BM111" s="220"/>
      <c r="BN111" s="220"/>
      <c r="BO111" s="220"/>
      <c r="BP111" s="220"/>
      <c r="BQ111" s="220"/>
      <c r="BR111" s="220"/>
      <c r="BS111" s="220"/>
      <c r="BU111" s="2"/>
      <c r="BV111" s="221"/>
      <c r="BW111" s="221"/>
      <c r="BX111" s="221"/>
      <c r="BY111" s="220"/>
      <c r="BZ111" s="220"/>
      <c r="CA111" s="220"/>
      <c r="CB111" s="220"/>
      <c r="CC111" s="220"/>
      <c r="CD111" s="220"/>
      <c r="CE111" s="220"/>
      <c r="CF111" s="220"/>
      <c r="CG111" s="220"/>
    </row>
    <row r="112" spans="1:85" x14ac:dyDescent="0.25">
      <c r="C112" s="222" t="s">
        <v>187</v>
      </c>
      <c r="D112" s="223">
        <f>+IFERROR((SUMPRODUCT(D97:D105,R97:R105)/R112),0)</f>
        <v>0</v>
      </c>
      <c r="E112" s="223">
        <f t="shared" ref="E112:O112" si="258">+IFERROR((SUMPRODUCT(E97:E105,S97:S105)/S112),0)</f>
        <v>0</v>
      </c>
      <c r="F112" s="223">
        <f t="shared" si="258"/>
        <v>0</v>
      </c>
      <c r="G112" s="223">
        <f t="shared" si="258"/>
        <v>0</v>
      </c>
      <c r="H112" s="223">
        <f t="shared" si="258"/>
        <v>0</v>
      </c>
      <c r="I112" s="223">
        <f t="shared" si="258"/>
        <v>0</v>
      </c>
      <c r="J112" s="223">
        <f t="shared" si="258"/>
        <v>0</v>
      </c>
      <c r="K112" s="223">
        <f t="shared" si="258"/>
        <v>0</v>
      </c>
      <c r="L112" s="223">
        <f t="shared" si="258"/>
        <v>0</v>
      </c>
      <c r="M112" s="223">
        <f t="shared" si="258"/>
        <v>0</v>
      </c>
      <c r="N112" s="223">
        <f t="shared" si="258"/>
        <v>0</v>
      </c>
      <c r="O112" s="223">
        <f t="shared" si="258"/>
        <v>0</v>
      </c>
      <c r="R112" s="224">
        <f t="shared" ref="R112:AC112" si="259">SUM(R97:R111)</f>
        <v>0</v>
      </c>
      <c r="S112" s="224">
        <f t="shared" si="259"/>
        <v>0</v>
      </c>
      <c r="T112" s="224">
        <f t="shared" si="259"/>
        <v>0</v>
      </c>
      <c r="U112" s="224">
        <f t="shared" si="259"/>
        <v>0</v>
      </c>
      <c r="V112" s="224">
        <f t="shared" si="259"/>
        <v>0</v>
      </c>
      <c r="W112" s="224">
        <f t="shared" si="259"/>
        <v>0</v>
      </c>
      <c r="X112" s="224">
        <f t="shared" si="259"/>
        <v>0</v>
      </c>
      <c r="Y112" s="224">
        <f t="shared" si="259"/>
        <v>0</v>
      </c>
      <c r="Z112" s="224">
        <f t="shared" si="259"/>
        <v>0</v>
      </c>
      <c r="AA112" s="224">
        <f t="shared" si="259"/>
        <v>0</v>
      </c>
      <c r="AB112" s="224">
        <f t="shared" si="259"/>
        <v>0</v>
      </c>
      <c r="AC112" s="224">
        <f t="shared" si="259"/>
        <v>0</v>
      </c>
      <c r="AE112" s="222" t="s">
        <v>187</v>
      </c>
      <c r="AF112" s="223">
        <f>+IFERROR((SUMPRODUCT(AF97:AF105,AT97:AT105)/AT112),0)</f>
        <v>0</v>
      </c>
      <c r="AG112" s="223">
        <f t="shared" ref="AG112:AQ112" si="260">+IFERROR((SUMPRODUCT(AG97:AG105,AU97:AU105)/AU112),0)</f>
        <v>0</v>
      </c>
      <c r="AH112" s="223">
        <f t="shared" si="260"/>
        <v>0</v>
      </c>
      <c r="AI112" s="223">
        <f t="shared" si="260"/>
        <v>0</v>
      </c>
      <c r="AJ112" s="223">
        <f t="shared" si="260"/>
        <v>0</v>
      </c>
      <c r="AK112" s="223">
        <f t="shared" si="260"/>
        <v>0</v>
      </c>
      <c r="AL112" s="223">
        <f t="shared" si="260"/>
        <v>0</v>
      </c>
      <c r="AM112" s="223">
        <f t="shared" si="260"/>
        <v>0</v>
      </c>
      <c r="AN112" s="223">
        <f t="shared" si="260"/>
        <v>0</v>
      </c>
      <c r="AO112" s="223">
        <f t="shared" si="260"/>
        <v>0</v>
      </c>
      <c r="AP112" s="223">
        <f t="shared" si="260"/>
        <v>0</v>
      </c>
      <c r="AQ112" s="223">
        <f t="shared" si="260"/>
        <v>0</v>
      </c>
      <c r="AT112" s="224">
        <f t="shared" ref="AT112:BE112" si="261">SUM(AT97:AT111)</f>
        <v>0</v>
      </c>
      <c r="AU112" s="224">
        <f t="shared" si="261"/>
        <v>0</v>
      </c>
      <c r="AV112" s="224">
        <f t="shared" si="261"/>
        <v>0</v>
      </c>
      <c r="AW112" s="224">
        <f t="shared" si="261"/>
        <v>0</v>
      </c>
      <c r="AX112" s="224">
        <f t="shared" si="261"/>
        <v>0</v>
      </c>
      <c r="AY112" s="224">
        <f t="shared" si="261"/>
        <v>0</v>
      </c>
      <c r="AZ112" s="224">
        <f t="shared" si="261"/>
        <v>0</v>
      </c>
      <c r="BA112" s="224">
        <f t="shared" si="261"/>
        <v>0</v>
      </c>
      <c r="BB112" s="224">
        <f t="shared" si="261"/>
        <v>0</v>
      </c>
      <c r="BC112" s="224">
        <f t="shared" si="261"/>
        <v>0</v>
      </c>
      <c r="BD112" s="224">
        <f t="shared" si="261"/>
        <v>0</v>
      </c>
      <c r="BE112" s="224">
        <f t="shared" si="261"/>
        <v>0</v>
      </c>
      <c r="BG112" s="222" t="s">
        <v>187</v>
      </c>
      <c r="BH112" s="223">
        <f>+IFERROR((SUMPRODUCT(BH97:BH105,BV97:BV105)/BV112),0)</f>
        <v>0</v>
      </c>
      <c r="BI112" s="223">
        <f t="shared" ref="BI112" si="262">+IFERROR((SUMPRODUCT(BI97:BI105,BW97:BW105)/BW112),0)</f>
        <v>0</v>
      </c>
      <c r="BJ112" s="223">
        <f t="shared" ref="BJ112" si="263">+IFERROR((SUMPRODUCT(BJ97:BJ105,BX97:BX105)/BX112),0)</f>
        <v>0</v>
      </c>
      <c r="BK112" s="223">
        <f t="shared" ref="BK112" si="264">+IFERROR((SUMPRODUCT(BK97:BK105,BY97:BY105)/BY112),0)</f>
        <v>0</v>
      </c>
      <c r="BL112" s="223">
        <f t="shared" ref="BL112" si="265">+IFERROR((SUMPRODUCT(BL97:BL105,BZ97:BZ105)/BZ112),0)</f>
        <v>0</v>
      </c>
      <c r="BM112" s="223">
        <f t="shared" ref="BM112" si="266">+IFERROR((SUMPRODUCT(BM97:BM105,CA97:CA105)/CA112),0)</f>
        <v>0</v>
      </c>
      <c r="BN112" s="223">
        <f t="shared" ref="BN112" si="267">+IFERROR((SUMPRODUCT(BN97:BN105,CB97:CB105)/CB112),0)</f>
        <v>0</v>
      </c>
      <c r="BO112" s="223">
        <f t="shared" ref="BO112" si="268">+IFERROR((SUMPRODUCT(BO97:BO105,CC97:CC105)/CC112),0)</f>
        <v>0</v>
      </c>
      <c r="BP112" s="223">
        <f t="shared" ref="BP112" si="269">+IFERROR((SUMPRODUCT(BP97:BP105,CD97:CD105)/CD112),0)</f>
        <v>0</v>
      </c>
      <c r="BQ112" s="223">
        <f t="shared" ref="BQ112" si="270">+IFERROR((SUMPRODUCT(BQ97:BQ105,CE97:CE105)/CE112),0)</f>
        <v>0</v>
      </c>
      <c r="BR112" s="223">
        <f t="shared" ref="BR112" si="271">+IFERROR((SUMPRODUCT(BR97:BR105,CF97:CF105)/CF112),0)</f>
        <v>0</v>
      </c>
      <c r="BS112" s="223">
        <f t="shared" ref="BS112" si="272">+IFERROR((SUMPRODUCT(BS97:BS105,CG97:CG105)/CG112),0)</f>
        <v>0</v>
      </c>
      <c r="BV112" s="224">
        <f t="shared" ref="BV112:CG112" si="273">SUM(BV97:BV111)</f>
        <v>0</v>
      </c>
      <c r="BW112" s="224">
        <f t="shared" si="273"/>
        <v>0</v>
      </c>
      <c r="BX112" s="224">
        <f t="shared" si="273"/>
        <v>0</v>
      </c>
      <c r="BY112" s="224">
        <f t="shared" si="273"/>
        <v>0</v>
      </c>
      <c r="BZ112" s="224">
        <f t="shared" si="273"/>
        <v>0</v>
      </c>
      <c r="CA112" s="224">
        <f t="shared" si="273"/>
        <v>0</v>
      </c>
      <c r="CB112" s="224">
        <f t="shared" si="273"/>
        <v>0</v>
      </c>
      <c r="CC112" s="224">
        <f t="shared" si="273"/>
        <v>0</v>
      </c>
      <c r="CD112" s="224">
        <f t="shared" si="273"/>
        <v>0</v>
      </c>
      <c r="CE112" s="224">
        <f t="shared" si="273"/>
        <v>0</v>
      </c>
      <c r="CF112" s="224">
        <f t="shared" si="273"/>
        <v>0</v>
      </c>
      <c r="CG112" s="224">
        <f t="shared" si="273"/>
        <v>0</v>
      </c>
    </row>
    <row r="113" spans="1:85" x14ac:dyDescent="0.25">
      <c r="A113">
        <v>25</v>
      </c>
      <c r="C113" s="270" t="s">
        <v>126</v>
      </c>
      <c r="D113" s="220">
        <f>+'CPP Detay Tum Ay'!D113</f>
        <v>16.649631534190579</v>
      </c>
      <c r="E113" s="220">
        <f>+'CPP Detay Tum Ay'!E113</f>
        <v>17.152847724642474</v>
      </c>
      <c r="F113" s="220">
        <f>+'CPP Detay Tum Ay'!F113</f>
        <v>18.201091054315963</v>
      </c>
      <c r="G113" s="220">
        <f>+'CPP Detay Tum Ay'!G113</f>
        <v>29.111542487729615</v>
      </c>
      <c r="H113" s="220">
        <f>+'CPP Detay Tum Ay'!H113</f>
        <v>29.225079208177387</v>
      </c>
      <c r="I113" s="220">
        <f>+'CPP Detay Tum Ay'!I113</f>
        <v>32.605916537472517</v>
      </c>
      <c r="J113" s="220">
        <f>+'CPP Detay Tum Ay'!J113</f>
        <v>16.838850099500942</v>
      </c>
      <c r="K113" s="220">
        <f>+'CPP Detay Tum Ay'!K113</f>
        <v>16.424781023797504</v>
      </c>
      <c r="L113" s="220">
        <f>+'CPP Detay Tum Ay'!L113</f>
        <v>21.045963195611016</v>
      </c>
      <c r="M113" s="220">
        <f>+'CPP Detay Tum Ay'!M113</f>
        <v>24.393003686986415</v>
      </c>
      <c r="N113" s="220">
        <f>+'CPP Detay Tum Ay'!N113</f>
        <v>25.611455903583447</v>
      </c>
      <c r="O113" s="220">
        <f>+'CPP Detay Tum Ay'!O113</f>
        <v>22.771958959395345</v>
      </c>
      <c r="R113" t="e">
        <f>+D113/D112</f>
        <v>#DIV/0!</v>
      </c>
      <c r="S113" t="e">
        <f t="shared" ref="S113:AC113" si="274">+E113/E112</f>
        <v>#DIV/0!</v>
      </c>
      <c r="T113" t="e">
        <f t="shared" si="274"/>
        <v>#DIV/0!</v>
      </c>
      <c r="U113" t="e">
        <f t="shared" si="274"/>
        <v>#DIV/0!</v>
      </c>
      <c r="V113" t="e">
        <f t="shared" si="274"/>
        <v>#DIV/0!</v>
      </c>
      <c r="W113" t="e">
        <f t="shared" si="274"/>
        <v>#DIV/0!</v>
      </c>
      <c r="X113" t="e">
        <f t="shared" si="274"/>
        <v>#DIV/0!</v>
      </c>
      <c r="Y113" t="e">
        <f t="shared" si="274"/>
        <v>#DIV/0!</v>
      </c>
      <c r="Z113" t="e">
        <f t="shared" si="274"/>
        <v>#DIV/0!</v>
      </c>
      <c r="AA113" t="e">
        <f t="shared" si="274"/>
        <v>#DIV/0!</v>
      </c>
      <c r="AB113" t="e">
        <f t="shared" si="274"/>
        <v>#DIV/0!</v>
      </c>
      <c r="AC113" t="e">
        <f t="shared" si="274"/>
        <v>#DIV/0!</v>
      </c>
      <c r="AE113" s="270" t="s">
        <v>126</v>
      </c>
      <c r="AT113"/>
      <c r="AU113"/>
      <c r="AV113"/>
      <c r="AW113"/>
      <c r="AX113"/>
      <c r="AY113"/>
      <c r="AZ113"/>
      <c r="BA113"/>
      <c r="BB113"/>
      <c r="BC113"/>
      <c r="BD113"/>
      <c r="BE113"/>
      <c r="BG113" s="270" t="s">
        <v>126</v>
      </c>
      <c r="BV113"/>
      <c r="BW113"/>
      <c r="BX113"/>
      <c r="BY113"/>
      <c r="BZ113"/>
      <c r="CA113"/>
      <c r="CB113"/>
      <c r="CC113"/>
      <c r="CD113"/>
      <c r="CE113"/>
      <c r="CF113"/>
      <c r="CG113"/>
    </row>
    <row r="114" spans="1:85" ht="23.25" x14ac:dyDescent="0.35">
      <c r="A114">
        <v>25</v>
      </c>
      <c r="C114" s="226" t="s">
        <v>189</v>
      </c>
      <c r="D114" s="227"/>
      <c r="E114" s="227"/>
      <c r="F114" s="227"/>
      <c r="G114" s="227"/>
      <c r="H114" s="227"/>
      <c r="I114" s="227"/>
      <c r="J114" s="227"/>
      <c r="K114" s="227"/>
      <c r="L114" s="227"/>
      <c r="M114" s="227"/>
      <c r="N114" s="227"/>
      <c r="O114" s="227"/>
      <c r="P114" s="227"/>
      <c r="Q114" s="227"/>
      <c r="R114" s="227"/>
      <c r="S114" s="227"/>
      <c r="T114" s="227"/>
      <c r="U114" s="227"/>
      <c r="V114" s="227"/>
      <c r="W114" s="227"/>
      <c r="X114" s="227"/>
      <c r="Y114" s="227"/>
      <c r="Z114" s="227"/>
      <c r="AA114" s="227"/>
      <c r="AB114" s="227"/>
      <c r="AC114" s="227"/>
      <c r="AE114" s="226" t="s">
        <v>189</v>
      </c>
      <c r="AF114" s="227"/>
      <c r="AG114" s="227"/>
      <c r="AH114" s="227"/>
      <c r="AI114" s="227"/>
      <c r="AJ114" s="227"/>
      <c r="AK114" s="227"/>
      <c r="AL114" s="227"/>
      <c r="AM114" s="227"/>
      <c r="AN114" s="227"/>
      <c r="AO114" s="227"/>
      <c r="AP114" s="227"/>
      <c r="AQ114" s="227"/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G114" s="226" t="s">
        <v>189</v>
      </c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7"/>
      <c r="BS114" s="227"/>
      <c r="BT114" s="227"/>
      <c r="BU114" s="227"/>
      <c r="BV114" s="227"/>
      <c r="BW114" s="227"/>
      <c r="BX114" s="227"/>
      <c r="BY114" s="227"/>
      <c r="BZ114" s="227"/>
      <c r="CA114" s="227"/>
      <c r="CB114" s="227"/>
      <c r="CC114" s="227"/>
      <c r="CD114" s="227"/>
      <c r="CE114" s="227"/>
      <c r="CF114" s="227"/>
      <c r="CG114" s="227"/>
    </row>
    <row r="115" spans="1:85" ht="3" customHeight="1" x14ac:dyDescent="0.25">
      <c r="A115">
        <v>25</v>
      </c>
      <c r="C115" s="270" t="s">
        <v>126</v>
      </c>
      <c r="AE115" s="270" t="s">
        <v>126</v>
      </c>
      <c r="AT115"/>
      <c r="AU115"/>
      <c r="AV115"/>
      <c r="AW115"/>
      <c r="AX115"/>
      <c r="AY115"/>
      <c r="AZ115"/>
      <c r="BA115"/>
      <c r="BB115"/>
      <c r="BC115"/>
      <c r="BD115"/>
      <c r="BE115"/>
      <c r="BG115" s="270" t="s">
        <v>126</v>
      </c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x14ac:dyDescent="0.25">
      <c r="C116" s="218" t="s">
        <v>6</v>
      </c>
      <c r="D116" s="219" t="s">
        <v>43</v>
      </c>
      <c r="E116" s="219" t="s">
        <v>44</v>
      </c>
      <c r="F116" s="219" t="s">
        <v>45</v>
      </c>
      <c r="G116" s="219" t="s">
        <v>46</v>
      </c>
      <c r="H116" s="219" t="s">
        <v>47</v>
      </c>
      <c r="I116" s="219" t="s">
        <v>48</v>
      </c>
      <c r="J116" s="219" t="s">
        <v>49</v>
      </c>
      <c r="K116" s="219" t="s">
        <v>50</v>
      </c>
      <c r="L116" s="219" t="s">
        <v>177</v>
      </c>
      <c r="M116" s="219" t="s">
        <v>52</v>
      </c>
      <c r="N116" s="219" t="s">
        <v>53</v>
      </c>
      <c r="O116" s="219" t="s">
        <v>54</v>
      </c>
      <c r="R116" s="219" t="s">
        <v>43</v>
      </c>
      <c r="S116" s="219" t="s">
        <v>44</v>
      </c>
      <c r="T116" s="219" t="s">
        <v>45</v>
      </c>
      <c r="U116" s="219" t="s">
        <v>46</v>
      </c>
      <c r="V116" s="219" t="s">
        <v>47</v>
      </c>
      <c r="W116" s="219" t="s">
        <v>48</v>
      </c>
      <c r="X116" s="219" t="s">
        <v>49</v>
      </c>
      <c r="Y116" s="219" t="s">
        <v>50</v>
      </c>
      <c r="Z116" s="219" t="s">
        <v>177</v>
      </c>
      <c r="AA116" s="219" t="s">
        <v>52</v>
      </c>
      <c r="AB116" s="219" t="s">
        <v>53</v>
      </c>
      <c r="AC116" s="219" t="s">
        <v>54</v>
      </c>
      <c r="AE116" s="218" t="s">
        <v>6</v>
      </c>
      <c r="AF116" s="219" t="s">
        <v>43</v>
      </c>
      <c r="AG116" s="219" t="s">
        <v>44</v>
      </c>
      <c r="AH116" s="219" t="s">
        <v>45</v>
      </c>
      <c r="AI116" s="219" t="s">
        <v>46</v>
      </c>
      <c r="AJ116" s="219" t="s">
        <v>47</v>
      </c>
      <c r="AK116" s="219" t="s">
        <v>48</v>
      </c>
      <c r="AL116" s="219" t="s">
        <v>49</v>
      </c>
      <c r="AM116" s="219" t="s">
        <v>50</v>
      </c>
      <c r="AN116" s="219" t="s">
        <v>177</v>
      </c>
      <c r="AO116" s="219" t="s">
        <v>52</v>
      </c>
      <c r="AP116" s="219" t="s">
        <v>53</v>
      </c>
      <c r="AQ116" s="219" t="s">
        <v>54</v>
      </c>
      <c r="AT116" s="219" t="s">
        <v>43</v>
      </c>
      <c r="AU116" s="219" t="s">
        <v>44</v>
      </c>
      <c r="AV116" s="219" t="s">
        <v>45</v>
      </c>
      <c r="AW116" s="219" t="s">
        <v>46</v>
      </c>
      <c r="AX116" s="219" t="s">
        <v>47</v>
      </c>
      <c r="AY116" s="219" t="s">
        <v>48</v>
      </c>
      <c r="AZ116" s="219" t="s">
        <v>49</v>
      </c>
      <c r="BA116" s="219" t="s">
        <v>50</v>
      </c>
      <c r="BB116" s="219" t="s">
        <v>177</v>
      </c>
      <c r="BC116" s="219" t="s">
        <v>52</v>
      </c>
      <c r="BD116" s="219" t="s">
        <v>53</v>
      </c>
      <c r="BE116" s="219" t="s">
        <v>54</v>
      </c>
      <c r="BG116" s="218" t="s">
        <v>6</v>
      </c>
      <c r="BH116" s="219" t="s">
        <v>43</v>
      </c>
      <c r="BI116" s="219" t="s">
        <v>44</v>
      </c>
      <c r="BJ116" s="219" t="s">
        <v>45</v>
      </c>
      <c r="BK116" s="219" t="s">
        <v>46</v>
      </c>
      <c r="BL116" s="219" t="s">
        <v>47</v>
      </c>
      <c r="BM116" s="219" t="s">
        <v>48</v>
      </c>
      <c r="BN116" s="219" t="s">
        <v>49</v>
      </c>
      <c r="BO116" s="219" t="s">
        <v>50</v>
      </c>
      <c r="BP116" s="219" t="s">
        <v>177</v>
      </c>
      <c r="BQ116" s="219" t="s">
        <v>52</v>
      </c>
      <c r="BR116" s="219" t="s">
        <v>53</v>
      </c>
      <c r="BS116" s="219" t="s">
        <v>54</v>
      </c>
      <c r="BV116" s="219" t="s">
        <v>43</v>
      </c>
      <c r="BW116" s="219" t="s">
        <v>44</v>
      </c>
      <c r="BX116" s="219" t="s">
        <v>45</v>
      </c>
      <c r="BY116" s="219" t="s">
        <v>46</v>
      </c>
      <c r="BZ116" s="219" t="s">
        <v>47</v>
      </c>
      <c r="CA116" s="219" t="s">
        <v>48</v>
      </c>
      <c r="CB116" s="219" t="s">
        <v>49</v>
      </c>
      <c r="CC116" s="219" t="s">
        <v>50</v>
      </c>
      <c r="CD116" s="219" t="s">
        <v>177</v>
      </c>
      <c r="CE116" s="219" t="s">
        <v>52</v>
      </c>
      <c r="CF116" s="219" t="s">
        <v>53</v>
      </c>
      <c r="CG116" s="219" t="s">
        <v>54</v>
      </c>
    </row>
    <row r="117" spans="1:85" x14ac:dyDescent="0.25">
      <c r="A117" t="str">
        <f>+C114</f>
        <v>ÖZEL KUSAK</v>
      </c>
      <c r="B117" t="s">
        <v>6</v>
      </c>
      <c r="C117" s="2" t="s">
        <v>178</v>
      </c>
      <c r="D117" s="220">
        <v>14.2</v>
      </c>
      <c r="E117" s="220">
        <v>16</v>
      </c>
      <c r="F117" s="220">
        <v>16.999999999999996</v>
      </c>
      <c r="G117" s="220">
        <v>18</v>
      </c>
      <c r="H117" s="220">
        <v>21.8</v>
      </c>
      <c r="I117" s="220">
        <v>21.4</v>
      </c>
      <c r="J117" s="220">
        <v>14</v>
      </c>
      <c r="K117" s="220">
        <f>+'CPP Detay Tum Ay'!K117</f>
        <v>12.000000000000002</v>
      </c>
      <c r="L117" s="220">
        <f>+'CPP Detay Tum Ay'!L117</f>
        <v>19.445970139580339</v>
      </c>
      <c r="M117" s="220">
        <f>+'CPP Detay Tum Ay'!M117</f>
        <v>18.638285425245588</v>
      </c>
      <c r="N117" s="220">
        <f>+'CPP Detay Tum Ay'!N117</f>
        <v>17.27385460250682</v>
      </c>
      <c r="O117" s="220">
        <f>+'CPP Detay Tum Ay'!O117</f>
        <v>16.900523836607697</v>
      </c>
      <c r="Q117" s="2" t="s">
        <v>178</v>
      </c>
      <c r="R117" s="220">
        <v>103.66552000000001</v>
      </c>
      <c r="S117" s="220">
        <v>152.29200000000003</v>
      </c>
      <c r="T117" s="220">
        <v>132.409088</v>
      </c>
      <c r="U117" s="220">
        <v>104.06718000000001</v>
      </c>
      <c r="V117" s="220">
        <v>125.97</v>
      </c>
      <c r="W117" s="220">
        <v>46.17</v>
      </c>
      <c r="X117" s="220">
        <v>93.605400000000003</v>
      </c>
      <c r="Y117" s="220">
        <f>+'CPP Detay Tum Ay'!Y117</f>
        <v>93.605400000000003</v>
      </c>
      <c r="Z117" s="220">
        <f>+'CPP Detay Tum Ay'!Z117</f>
        <v>215.93946260390857</v>
      </c>
      <c r="AA117" s="220">
        <f>+'CPP Detay Tum Ay'!AA117</f>
        <v>159.24465769837423</v>
      </c>
      <c r="AB117" s="220">
        <f>+'CPP Detay Tum Ay'!AB117</f>
        <v>204.47963316124773</v>
      </c>
      <c r="AC117" s="220">
        <f>+'CPP Detay Tum Ay'!AC117</f>
        <v>225.80208000000002</v>
      </c>
      <c r="AE117" s="2" t="s">
        <v>178</v>
      </c>
      <c r="AF117" s="220">
        <f t="shared" ref="AF117:AQ121" si="275">+D117</f>
        <v>14.2</v>
      </c>
      <c r="AG117" s="220">
        <f t="shared" si="275"/>
        <v>16</v>
      </c>
      <c r="AH117" s="220">
        <f t="shared" si="275"/>
        <v>16.999999999999996</v>
      </c>
      <c r="AI117" s="220">
        <f t="shared" si="275"/>
        <v>18</v>
      </c>
      <c r="AJ117" s="220">
        <f t="shared" si="275"/>
        <v>21.8</v>
      </c>
      <c r="AK117" s="220">
        <f t="shared" si="275"/>
        <v>21.4</v>
      </c>
      <c r="AL117" s="220">
        <f t="shared" si="275"/>
        <v>14</v>
      </c>
      <c r="AM117" s="220">
        <f t="shared" si="275"/>
        <v>12.000000000000002</v>
      </c>
      <c r="AN117" s="220">
        <f t="shared" si="275"/>
        <v>19.445970139580339</v>
      </c>
      <c r="AO117" s="220">
        <f t="shared" si="275"/>
        <v>18.638285425245588</v>
      </c>
      <c r="AP117" s="220">
        <f t="shared" si="275"/>
        <v>17.27385460250682</v>
      </c>
      <c r="AQ117" s="220">
        <f t="shared" si="275"/>
        <v>16.900523836607697</v>
      </c>
      <c r="AS117" s="2" t="s">
        <v>178</v>
      </c>
      <c r="AT117" s="220">
        <f t="shared" ref="AT117:BE121" si="276">+R117</f>
        <v>103.66552000000001</v>
      </c>
      <c r="AU117" s="220">
        <f t="shared" si="276"/>
        <v>152.29200000000003</v>
      </c>
      <c r="AV117" s="220">
        <f t="shared" si="276"/>
        <v>132.409088</v>
      </c>
      <c r="AW117" s="220">
        <f t="shared" si="276"/>
        <v>104.06718000000001</v>
      </c>
      <c r="AX117" s="220">
        <f t="shared" si="276"/>
        <v>125.97</v>
      </c>
      <c r="AY117" s="220">
        <f t="shared" si="276"/>
        <v>46.17</v>
      </c>
      <c r="AZ117" s="220">
        <f t="shared" si="276"/>
        <v>93.605400000000003</v>
      </c>
      <c r="BA117" s="220">
        <f t="shared" si="276"/>
        <v>93.605400000000003</v>
      </c>
      <c r="BB117" s="220">
        <f t="shared" si="276"/>
        <v>215.93946260390857</v>
      </c>
      <c r="BC117" s="220">
        <f t="shared" si="276"/>
        <v>159.24465769837423</v>
      </c>
      <c r="BD117" s="220">
        <f t="shared" si="276"/>
        <v>204.47963316124773</v>
      </c>
      <c r="BE117" s="220">
        <f t="shared" si="276"/>
        <v>225.80208000000002</v>
      </c>
      <c r="BG117" s="2" t="s">
        <v>178</v>
      </c>
      <c r="BH117" s="220">
        <f t="shared" ref="BH117" si="277">+D117</f>
        <v>14.2</v>
      </c>
      <c r="BI117" s="220">
        <f t="shared" ref="BI117:BI122" si="278">+E117</f>
        <v>16</v>
      </c>
      <c r="BJ117" s="220">
        <f t="shared" ref="BJ117:BJ122" si="279">+F117</f>
        <v>16.999999999999996</v>
      </c>
      <c r="BK117" s="220">
        <f t="shared" ref="BK117:BK122" si="280">+G117</f>
        <v>18</v>
      </c>
      <c r="BL117" s="220">
        <f t="shared" ref="BL117:BL122" si="281">+H117</f>
        <v>21.8</v>
      </c>
      <c r="BM117" s="220">
        <f t="shared" ref="BM117:BM122" si="282">+I117</f>
        <v>21.4</v>
      </c>
      <c r="BN117" s="220">
        <f t="shared" ref="BN117:BN122" si="283">+J117</f>
        <v>14</v>
      </c>
      <c r="BO117" s="220">
        <f t="shared" ref="BO117:BO122" si="284">+K117</f>
        <v>12.000000000000002</v>
      </c>
      <c r="BP117" s="220">
        <f t="shared" ref="BP117:BP122" si="285">+L117</f>
        <v>19.445970139580339</v>
      </c>
      <c r="BQ117" s="220">
        <f t="shared" ref="BQ117:BQ122" si="286">+M117</f>
        <v>18.638285425245588</v>
      </c>
      <c r="BR117" s="220">
        <f t="shared" ref="BR117:BR122" si="287">+N117</f>
        <v>17.27385460250682</v>
      </c>
      <c r="BS117" s="220">
        <f t="shared" ref="BS117:BS122" si="288">+O117</f>
        <v>16.900523836607697</v>
      </c>
      <c r="BU117" s="2" t="s">
        <v>178</v>
      </c>
      <c r="BV117" s="220">
        <f t="shared" ref="BV117" si="289">+R117</f>
        <v>103.66552000000001</v>
      </c>
      <c r="BW117" s="220">
        <f t="shared" ref="BW117:BW122" si="290">+S117</f>
        <v>152.29200000000003</v>
      </c>
      <c r="BX117" s="220">
        <f t="shared" ref="BX117:BX122" si="291">+T117</f>
        <v>132.409088</v>
      </c>
      <c r="BY117" s="220">
        <f t="shared" ref="BY117:BY122" si="292">+U117</f>
        <v>104.06718000000001</v>
      </c>
      <c r="BZ117" s="220">
        <f t="shared" ref="BZ117:BZ122" si="293">+V117</f>
        <v>125.97</v>
      </c>
      <c r="CA117" s="220">
        <f t="shared" ref="CA117:CA122" si="294">+W117</f>
        <v>46.17</v>
      </c>
      <c r="CB117" s="220">
        <f t="shared" ref="CB117:CB122" si="295">+X117</f>
        <v>93.605400000000003</v>
      </c>
      <c r="CC117" s="220">
        <f t="shared" ref="CC117:CC122" si="296">+Y117</f>
        <v>93.605400000000003</v>
      </c>
      <c r="CD117" s="220">
        <f t="shared" ref="CD117:CD122" si="297">+Z117</f>
        <v>215.93946260390857</v>
      </c>
      <c r="CE117" s="220">
        <f t="shared" ref="CE117:CE122" si="298">+AA117</f>
        <v>159.24465769837423</v>
      </c>
      <c r="CF117" s="220">
        <f t="shared" ref="CF117:CF122" si="299">+AB117</f>
        <v>204.47963316124773</v>
      </c>
      <c r="CG117" s="220">
        <f t="shared" ref="CG117:CG122" si="300">+AC117</f>
        <v>225.80208000000002</v>
      </c>
    </row>
    <row r="118" spans="1:85" x14ac:dyDescent="0.25">
      <c r="A118" t="str">
        <f>+C114</f>
        <v>ÖZEL KUSAK</v>
      </c>
      <c r="B118" t="s">
        <v>6</v>
      </c>
      <c r="C118" s="2" t="s">
        <v>179</v>
      </c>
      <c r="D118" s="220">
        <v>9</v>
      </c>
      <c r="E118" s="220">
        <v>9</v>
      </c>
      <c r="F118" s="220">
        <v>11</v>
      </c>
      <c r="G118" s="220">
        <v>11</v>
      </c>
      <c r="H118" s="220">
        <v>18.53</v>
      </c>
      <c r="I118" s="220">
        <v>12.839999999999998</v>
      </c>
      <c r="J118" s="220">
        <v>12.000000000000002</v>
      </c>
      <c r="K118" s="220">
        <f>+'CPP Detay Tum Ay'!K118</f>
        <v>8.8039215686274517</v>
      </c>
      <c r="L118" s="220">
        <f>+'CPP Detay Tum Ay'!L118</f>
        <v>15.070626858174762</v>
      </c>
      <c r="M118" s="220">
        <f>+'CPP Detay Tum Ay'!M118</f>
        <v>16.69990374102003</v>
      </c>
      <c r="N118" s="220">
        <f>+'CPP Detay Tum Ay'!N118</f>
        <v>14.047558828779467</v>
      </c>
      <c r="O118" s="220">
        <f>+'CPP Detay Tum Ay'!O118</f>
        <v>13.604921688469194</v>
      </c>
      <c r="Q118" s="2" t="s">
        <v>179</v>
      </c>
      <c r="R118" s="220">
        <v>100.79620650000003</v>
      </c>
      <c r="S118" s="220">
        <v>137.06280000000004</v>
      </c>
      <c r="T118" s="220">
        <v>40.084782499999996</v>
      </c>
      <c r="U118" s="220">
        <v>75.996427499999996</v>
      </c>
      <c r="V118" s="220">
        <v>122.655</v>
      </c>
      <c r="W118" s="220">
        <v>51.698250000000002</v>
      </c>
      <c r="X118" s="220">
        <v>93.605400000000003</v>
      </c>
      <c r="Y118" s="220">
        <f>+'CPP Detay Tum Ay'!Y118</f>
        <v>98.062799999999996</v>
      </c>
      <c r="Z118" s="220">
        <f>+'CPP Detay Tum Ay'!Z118</f>
        <v>215.93946260390857</v>
      </c>
      <c r="AA118" s="220">
        <f>+'CPP Detay Tum Ay'!AA118</f>
        <v>159.24465769837423</v>
      </c>
      <c r="AB118" s="220">
        <f>+'CPP Detay Tum Ay'!AB118</f>
        <v>204.47963316124773</v>
      </c>
      <c r="AC118" s="220">
        <f>+'CPP Detay Tum Ay'!AC118</f>
        <v>225.80208000000002</v>
      </c>
      <c r="AE118" s="2" t="s">
        <v>179</v>
      </c>
      <c r="AF118" s="220">
        <f t="shared" si="275"/>
        <v>9</v>
      </c>
      <c r="AG118" s="220">
        <f t="shared" si="275"/>
        <v>9</v>
      </c>
      <c r="AH118" s="220">
        <f t="shared" si="275"/>
        <v>11</v>
      </c>
      <c r="AI118" s="220">
        <f t="shared" si="275"/>
        <v>11</v>
      </c>
      <c r="AJ118" s="220">
        <f t="shared" si="275"/>
        <v>18.53</v>
      </c>
      <c r="AK118" s="220">
        <f t="shared" si="275"/>
        <v>12.839999999999998</v>
      </c>
      <c r="AL118" s="220">
        <f t="shared" si="275"/>
        <v>12.000000000000002</v>
      </c>
      <c r="AM118" s="220">
        <f t="shared" si="275"/>
        <v>8.8039215686274517</v>
      </c>
      <c r="AN118" s="220">
        <f t="shared" si="275"/>
        <v>15.070626858174762</v>
      </c>
      <c r="AO118" s="220">
        <f t="shared" si="275"/>
        <v>16.69990374102003</v>
      </c>
      <c r="AP118" s="220">
        <f t="shared" si="275"/>
        <v>14.047558828779467</v>
      </c>
      <c r="AQ118" s="220">
        <f t="shared" si="275"/>
        <v>13.604921688469194</v>
      </c>
      <c r="AS118" s="2" t="s">
        <v>179</v>
      </c>
      <c r="AT118" s="220">
        <f t="shared" si="276"/>
        <v>100.79620650000003</v>
      </c>
      <c r="AU118" s="220">
        <f t="shared" si="276"/>
        <v>137.06280000000004</v>
      </c>
      <c r="AV118" s="220">
        <f t="shared" si="276"/>
        <v>40.084782499999996</v>
      </c>
      <c r="AW118" s="220">
        <f t="shared" si="276"/>
        <v>75.996427499999996</v>
      </c>
      <c r="AX118" s="220">
        <f t="shared" si="276"/>
        <v>122.655</v>
      </c>
      <c r="AY118" s="220">
        <f t="shared" si="276"/>
        <v>51.698250000000002</v>
      </c>
      <c r="AZ118" s="220">
        <f t="shared" si="276"/>
        <v>93.605400000000003</v>
      </c>
      <c r="BA118" s="220">
        <f t="shared" si="276"/>
        <v>98.062799999999996</v>
      </c>
      <c r="BB118" s="220">
        <f t="shared" si="276"/>
        <v>215.93946260390857</v>
      </c>
      <c r="BC118" s="220">
        <f t="shared" si="276"/>
        <v>159.24465769837423</v>
      </c>
      <c r="BD118" s="220">
        <f t="shared" si="276"/>
        <v>204.47963316124773</v>
      </c>
      <c r="BE118" s="220">
        <f t="shared" si="276"/>
        <v>225.80208000000002</v>
      </c>
      <c r="BG118" s="2" t="s">
        <v>179</v>
      </c>
      <c r="BH118" s="220">
        <f t="shared" ref="BH118:BH122" si="301">+D118</f>
        <v>9</v>
      </c>
      <c r="BI118" s="220">
        <f t="shared" si="278"/>
        <v>9</v>
      </c>
      <c r="BJ118" s="220">
        <f t="shared" si="279"/>
        <v>11</v>
      </c>
      <c r="BK118" s="220">
        <f t="shared" si="280"/>
        <v>11</v>
      </c>
      <c r="BL118" s="220">
        <f t="shared" si="281"/>
        <v>18.53</v>
      </c>
      <c r="BM118" s="220">
        <f t="shared" si="282"/>
        <v>12.839999999999998</v>
      </c>
      <c r="BN118" s="220">
        <f t="shared" si="283"/>
        <v>12.000000000000002</v>
      </c>
      <c r="BO118" s="220">
        <f t="shared" si="284"/>
        <v>8.8039215686274517</v>
      </c>
      <c r="BP118" s="220">
        <f t="shared" si="285"/>
        <v>15.070626858174762</v>
      </c>
      <c r="BQ118" s="220">
        <f t="shared" si="286"/>
        <v>16.69990374102003</v>
      </c>
      <c r="BR118" s="220">
        <f t="shared" si="287"/>
        <v>14.047558828779467</v>
      </c>
      <c r="BS118" s="220">
        <f t="shared" si="288"/>
        <v>13.604921688469194</v>
      </c>
      <c r="BU118" s="2" t="s">
        <v>179</v>
      </c>
      <c r="BV118" s="220">
        <f t="shared" ref="BV118:BV122" si="302">+R118</f>
        <v>100.79620650000003</v>
      </c>
      <c r="BW118" s="220">
        <f t="shared" si="290"/>
        <v>137.06280000000004</v>
      </c>
      <c r="BX118" s="220">
        <f t="shared" si="291"/>
        <v>40.084782499999996</v>
      </c>
      <c r="BY118" s="220">
        <f t="shared" si="292"/>
        <v>75.996427499999996</v>
      </c>
      <c r="BZ118" s="220">
        <f t="shared" si="293"/>
        <v>122.655</v>
      </c>
      <c r="CA118" s="220">
        <f t="shared" si="294"/>
        <v>51.698250000000002</v>
      </c>
      <c r="CB118" s="220">
        <f t="shared" si="295"/>
        <v>93.605400000000003</v>
      </c>
      <c r="CC118" s="220">
        <f t="shared" si="296"/>
        <v>98.062799999999996</v>
      </c>
      <c r="CD118" s="220">
        <f t="shared" si="297"/>
        <v>215.93946260390857</v>
      </c>
      <c r="CE118" s="220">
        <f t="shared" si="298"/>
        <v>159.24465769837423</v>
      </c>
      <c r="CF118" s="220">
        <f t="shared" si="299"/>
        <v>204.47963316124773</v>
      </c>
      <c r="CG118" s="220">
        <f t="shared" si="300"/>
        <v>225.80208000000002</v>
      </c>
    </row>
    <row r="119" spans="1:85" x14ac:dyDescent="0.25">
      <c r="A119" t="str">
        <f>+C114</f>
        <v>ÖZEL KUSAK</v>
      </c>
      <c r="B119" t="s">
        <v>6</v>
      </c>
      <c r="C119" s="2" t="s">
        <v>180</v>
      </c>
      <c r="D119" s="220">
        <v>8.6428571428571423</v>
      </c>
      <c r="E119" s="220">
        <v>8.6428571428571423</v>
      </c>
      <c r="F119" s="220">
        <v>10.553571428571427</v>
      </c>
      <c r="G119" s="220">
        <v>13.387755102040817</v>
      </c>
      <c r="H119" s="220">
        <v>18.551372549019614</v>
      </c>
      <c r="I119" s="220">
        <v>14.266666666666664</v>
      </c>
      <c r="J119" s="220">
        <v>9.5098039215686292</v>
      </c>
      <c r="K119" s="220">
        <f>+'CPP Detay Tum Ay'!K119</f>
        <v>9.5098039215686292</v>
      </c>
      <c r="L119" s="220">
        <f>+'CPP Detay Tum Ay'!L119</f>
        <v>16.375553801751863</v>
      </c>
      <c r="M119" s="220">
        <f>+'CPP Detay Tum Ay'!M119</f>
        <v>19.100177703121993</v>
      </c>
      <c r="N119" s="220">
        <f>+'CPP Detay Tum Ay'!N119</f>
        <v>18.137547332632163</v>
      </c>
      <c r="O119" s="220">
        <f>+'CPP Detay Tum Ay'!O119</f>
        <v>16.811573711151855</v>
      </c>
      <c r="Q119" s="2" t="s">
        <v>180</v>
      </c>
      <c r="R119" s="220">
        <v>60.767091000000008</v>
      </c>
      <c r="S119" s="220">
        <v>82.158300000000011</v>
      </c>
      <c r="T119" s="220">
        <v>57.873060000000009</v>
      </c>
      <c r="U119" s="220">
        <v>7.6072499999999987</v>
      </c>
      <c r="V119" s="220">
        <v>12.75</v>
      </c>
      <c r="W119" s="220">
        <v>6.0750000000000002</v>
      </c>
      <c r="X119" s="220">
        <v>4.2228000000000003</v>
      </c>
      <c r="Y119" s="220">
        <f>+'CPP Detay Tum Ay'!Y119</f>
        <v>0</v>
      </c>
      <c r="Z119" s="220">
        <f>+'CPP Detay Tum Ay'!Z119</f>
        <v>102.28711386500932</v>
      </c>
      <c r="AA119" s="220">
        <f>+'CPP Detay Tum Ay'!AA119</f>
        <v>75.43167996238779</v>
      </c>
      <c r="AB119" s="220">
        <f>+'CPP Detay Tum Ay'!AB119</f>
        <v>96.858773602696274</v>
      </c>
      <c r="AC119" s="220">
        <f>+'CPP Detay Tum Ay'!AC119</f>
        <v>106.95888000000001</v>
      </c>
      <c r="AE119" s="2" t="s">
        <v>180</v>
      </c>
      <c r="AF119" s="220">
        <f t="shared" si="275"/>
        <v>8.6428571428571423</v>
      </c>
      <c r="AG119" s="220">
        <f t="shared" si="275"/>
        <v>8.6428571428571423</v>
      </c>
      <c r="AH119" s="220">
        <f t="shared" si="275"/>
        <v>10.553571428571427</v>
      </c>
      <c r="AI119" s="220">
        <f t="shared" si="275"/>
        <v>13.387755102040817</v>
      </c>
      <c r="AJ119" s="220">
        <f t="shared" si="275"/>
        <v>18.551372549019614</v>
      </c>
      <c r="AK119" s="220">
        <f t="shared" si="275"/>
        <v>14.266666666666664</v>
      </c>
      <c r="AL119" s="220">
        <f t="shared" si="275"/>
        <v>9.5098039215686292</v>
      </c>
      <c r="AM119" s="220">
        <f t="shared" si="275"/>
        <v>9.5098039215686292</v>
      </c>
      <c r="AN119" s="220">
        <f t="shared" si="275"/>
        <v>16.375553801751863</v>
      </c>
      <c r="AO119" s="220">
        <f t="shared" si="275"/>
        <v>19.100177703121993</v>
      </c>
      <c r="AP119" s="220">
        <f t="shared" si="275"/>
        <v>18.137547332632163</v>
      </c>
      <c r="AQ119" s="220">
        <f t="shared" si="275"/>
        <v>16.811573711151855</v>
      </c>
      <c r="AS119" s="2" t="s">
        <v>180</v>
      </c>
      <c r="AT119" s="220">
        <f t="shared" si="276"/>
        <v>60.767091000000008</v>
      </c>
      <c r="AU119" s="220">
        <f t="shared" si="276"/>
        <v>82.158300000000011</v>
      </c>
      <c r="AV119" s="220">
        <f t="shared" si="276"/>
        <v>57.873060000000009</v>
      </c>
      <c r="AW119" s="220">
        <f t="shared" si="276"/>
        <v>7.6072499999999987</v>
      </c>
      <c r="AX119" s="220">
        <f t="shared" si="276"/>
        <v>12.75</v>
      </c>
      <c r="AY119" s="220">
        <f t="shared" si="276"/>
        <v>6.0750000000000002</v>
      </c>
      <c r="AZ119" s="220">
        <f t="shared" si="276"/>
        <v>4.2228000000000003</v>
      </c>
      <c r="BA119" s="220">
        <f t="shared" si="276"/>
        <v>0</v>
      </c>
      <c r="BB119" s="220">
        <f t="shared" si="276"/>
        <v>102.28711386500932</v>
      </c>
      <c r="BC119" s="220">
        <f t="shared" si="276"/>
        <v>75.43167996238779</v>
      </c>
      <c r="BD119" s="220">
        <f t="shared" si="276"/>
        <v>96.858773602696274</v>
      </c>
      <c r="BE119" s="220">
        <f t="shared" si="276"/>
        <v>106.95888000000001</v>
      </c>
      <c r="BG119" s="2" t="s">
        <v>180</v>
      </c>
      <c r="BH119" s="220">
        <f t="shared" si="301"/>
        <v>8.6428571428571423</v>
      </c>
      <c r="BI119" s="220">
        <f t="shared" si="278"/>
        <v>8.6428571428571423</v>
      </c>
      <c r="BJ119" s="220">
        <f t="shared" si="279"/>
        <v>10.553571428571427</v>
      </c>
      <c r="BK119" s="220">
        <f t="shared" si="280"/>
        <v>13.387755102040817</v>
      </c>
      <c r="BL119" s="220">
        <f t="shared" si="281"/>
        <v>18.551372549019614</v>
      </c>
      <c r="BM119" s="220">
        <f t="shared" si="282"/>
        <v>14.266666666666664</v>
      </c>
      <c r="BN119" s="220">
        <f t="shared" si="283"/>
        <v>9.5098039215686292</v>
      </c>
      <c r="BO119" s="220">
        <f t="shared" si="284"/>
        <v>9.5098039215686292</v>
      </c>
      <c r="BP119" s="220">
        <f t="shared" si="285"/>
        <v>16.375553801751863</v>
      </c>
      <c r="BQ119" s="220">
        <f t="shared" si="286"/>
        <v>19.100177703121993</v>
      </c>
      <c r="BR119" s="220">
        <f t="shared" si="287"/>
        <v>18.137547332632163</v>
      </c>
      <c r="BS119" s="220">
        <f t="shared" si="288"/>
        <v>16.811573711151855</v>
      </c>
      <c r="BU119" s="2" t="s">
        <v>180</v>
      </c>
      <c r="BV119" s="220">
        <f t="shared" si="302"/>
        <v>60.767091000000008</v>
      </c>
      <c r="BW119" s="220">
        <f t="shared" si="290"/>
        <v>82.158300000000011</v>
      </c>
      <c r="BX119" s="220">
        <f t="shared" si="291"/>
        <v>57.873060000000009</v>
      </c>
      <c r="BY119" s="220">
        <f t="shared" si="292"/>
        <v>7.6072499999999987</v>
      </c>
      <c r="BZ119" s="220">
        <f t="shared" si="293"/>
        <v>12.75</v>
      </c>
      <c r="CA119" s="220">
        <f t="shared" si="294"/>
        <v>6.0750000000000002</v>
      </c>
      <c r="CB119" s="220">
        <f t="shared" si="295"/>
        <v>4.2228000000000003</v>
      </c>
      <c r="CC119" s="220">
        <f t="shared" si="296"/>
        <v>0</v>
      </c>
      <c r="CD119" s="220">
        <f t="shared" si="297"/>
        <v>102.28711386500932</v>
      </c>
      <c r="CE119" s="220">
        <f t="shared" si="298"/>
        <v>75.43167996238779</v>
      </c>
      <c r="CF119" s="220">
        <f t="shared" si="299"/>
        <v>96.858773602696274</v>
      </c>
      <c r="CG119" s="220">
        <f t="shared" si="300"/>
        <v>106.95888000000001</v>
      </c>
    </row>
    <row r="120" spans="1:85" x14ac:dyDescent="0.25">
      <c r="A120" t="str">
        <f>+C114</f>
        <v>ÖZEL KUSAK</v>
      </c>
      <c r="B120" t="s">
        <v>6</v>
      </c>
      <c r="C120" s="2" t="s">
        <v>181</v>
      </c>
      <c r="D120" s="220">
        <v>8.795454545454545</v>
      </c>
      <c r="E120" s="220">
        <v>8.7974999999999994</v>
      </c>
      <c r="F120" s="220">
        <v>8.7974999999999994</v>
      </c>
      <c r="G120" s="220">
        <v>14.36734693877551</v>
      </c>
      <c r="H120" s="220">
        <v>16.713333333333335</v>
      </c>
      <c r="I120" s="220">
        <v>15.217777777777778</v>
      </c>
      <c r="J120" s="220">
        <v>9.0000000000000018</v>
      </c>
      <c r="K120" s="220">
        <f>+'CPP Detay Tum Ay'!K120</f>
        <v>9.0000000000000018</v>
      </c>
      <c r="L120" s="220">
        <f>+'CPP Detay Tum Ay'!L120</f>
        <v>13.855253724450991</v>
      </c>
      <c r="M120" s="220">
        <f>+'CPP Detay Tum Ay'!M120</f>
        <v>14.418111647834357</v>
      </c>
      <c r="N120" s="220">
        <f>+'CPP Detay Tum Ay'!N120</f>
        <v>14.423668593093193</v>
      </c>
      <c r="O120" s="220">
        <f>+'CPP Detay Tum Ay'!O120</f>
        <v>13.520419069286154</v>
      </c>
      <c r="Q120" s="2" t="s">
        <v>181</v>
      </c>
      <c r="R120" s="220">
        <v>100.79620650000003</v>
      </c>
      <c r="S120" s="220">
        <v>137.06280000000004</v>
      </c>
      <c r="T120" s="220">
        <v>48.101738999999995</v>
      </c>
      <c r="U120" s="220">
        <v>75.996427499999996</v>
      </c>
      <c r="V120" s="220">
        <v>127.37250000000002</v>
      </c>
      <c r="W120" s="220">
        <v>69.230699999999999</v>
      </c>
      <c r="X120" s="220">
        <v>37.442160000000001</v>
      </c>
      <c r="Y120" s="220">
        <f>+'CPP Detay Tum Ay'!Y120</f>
        <v>93.605400000000003</v>
      </c>
      <c r="Z120" s="220">
        <f>+'CPP Detay Tum Ay'!Z120</f>
        <v>215.93946260390857</v>
      </c>
      <c r="AA120" s="220">
        <f>+'CPP Detay Tum Ay'!AA120</f>
        <v>159.24465769837423</v>
      </c>
      <c r="AB120" s="220">
        <f>+'CPP Detay Tum Ay'!AB120</f>
        <v>204.47963316124773</v>
      </c>
      <c r="AC120" s="220">
        <f>+'CPP Detay Tum Ay'!AC120</f>
        <v>225.80208000000002</v>
      </c>
      <c r="AE120" s="2" t="s">
        <v>181</v>
      </c>
      <c r="AF120" s="220">
        <f t="shared" si="275"/>
        <v>8.795454545454545</v>
      </c>
      <c r="AG120" s="220">
        <f t="shared" si="275"/>
        <v>8.7974999999999994</v>
      </c>
      <c r="AH120" s="220">
        <f t="shared" si="275"/>
        <v>8.7974999999999994</v>
      </c>
      <c r="AI120" s="220">
        <f t="shared" si="275"/>
        <v>14.36734693877551</v>
      </c>
      <c r="AJ120" s="220">
        <f t="shared" si="275"/>
        <v>16.713333333333335</v>
      </c>
      <c r="AK120" s="220">
        <f t="shared" si="275"/>
        <v>15.217777777777778</v>
      </c>
      <c r="AL120" s="220">
        <f t="shared" si="275"/>
        <v>9.0000000000000018</v>
      </c>
      <c r="AM120" s="220">
        <f t="shared" si="275"/>
        <v>9.0000000000000018</v>
      </c>
      <c r="AN120" s="220">
        <f t="shared" si="275"/>
        <v>13.855253724450991</v>
      </c>
      <c r="AO120" s="220">
        <f t="shared" si="275"/>
        <v>14.418111647834357</v>
      </c>
      <c r="AP120" s="220">
        <f t="shared" si="275"/>
        <v>14.423668593093193</v>
      </c>
      <c r="AQ120" s="220">
        <f t="shared" si="275"/>
        <v>13.520419069286154</v>
      </c>
      <c r="AS120" s="2" t="s">
        <v>181</v>
      </c>
      <c r="AT120" s="220">
        <f t="shared" si="276"/>
        <v>100.79620650000003</v>
      </c>
      <c r="AU120" s="220">
        <f t="shared" si="276"/>
        <v>137.06280000000004</v>
      </c>
      <c r="AV120" s="220">
        <f t="shared" si="276"/>
        <v>48.101738999999995</v>
      </c>
      <c r="AW120" s="220">
        <f t="shared" si="276"/>
        <v>75.996427499999996</v>
      </c>
      <c r="AX120" s="220">
        <f t="shared" si="276"/>
        <v>127.37250000000002</v>
      </c>
      <c r="AY120" s="220">
        <f t="shared" si="276"/>
        <v>69.230699999999999</v>
      </c>
      <c r="AZ120" s="220">
        <f t="shared" si="276"/>
        <v>37.442160000000001</v>
      </c>
      <c r="BA120" s="220">
        <f t="shared" si="276"/>
        <v>93.605400000000003</v>
      </c>
      <c r="BB120" s="220">
        <f t="shared" si="276"/>
        <v>215.93946260390857</v>
      </c>
      <c r="BC120" s="220">
        <f t="shared" si="276"/>
        <v>159.24465769837423</v>
      </c>
      <c r="BD120" s="220">
        <f t="shared" si="276"/>
        <v>204.47963316124773</v>
      </c>
      <c r="BE120" s="220">
        <f t="shared" si="276"/>
        <v>225.80208000000002</v>
      </c>
      <c r="BG120" s="2" t="s">
        <v>181</v>
      </c>
      <c r="BH120" s="220">
        <f t="shared" si="301"/>
        <v>8.795454545454545</v>
      </c>
      <c r="BI120" s="220">
        <f t="shared" si="278"/>
        <v>8.7974999999999994</v>
      </c>
      <c r="BJ120" s="220">
        <f t="shared" si="279"/>
        <v>8.7974999999999994</v>
      </c>
      <c r="BK120" s="220">
        <f t="shared" si="280"/>
        <v>14.36734693877551</v>
      </c>
      <c r="BL120" s="220">
        <f t="shared" si="281"/>
        <v>16.713333333333335</v>
      </c>
      <c r="BM120" s="220">
        <f t="shared" si="282"/>
        <v>15.217777777777778</v>
      </c>
      <c r="BN120" s="220">
        <f t="shared" si="283"/>
        <v>9.0000000000000018</v>
      </c>
      <c r="BO120" s="220">
        <f t="shared" si="284"/>
        <v>9.0000000000000018</v>
      </c>
      <c r="BP120" s="220">
        <f t="shared" si="285"/>
        <v>13.855253724450991</v>
      </c>
      <c r="BQ120" s="220">
        <f t="shared" si="286"/>
        <v>14.418111647834357</v>
      </c>
      <c r="BR120" s="220">
        <f t="shared" si="287"/>
        <v>14.423668593093193</v>
      </c>
      <c r="BS120" s="220">
        <f t="shared" si="288"/>
        <v>13.520419069286154</v>
      </c>
      <c r="BU120" s="2" t="s">
        <v>181</v>
      </c>
      <c r="BV120" s="220">
        <f t="shared" si="302"/>
        <v>100.79620650000003</v>
      </c>
      <c r="BW120" s="220">
        <f t="shared" si="290"/>
        <v>137.06280000000004</v>
      </c>
      <c r="BX120" s="220">
        <f t="shared" si="291"/>
        <v>48.101738999999995</v>
      </c>
      <c r="BY120" s="220">
        <f t="shared" si="292"/>
        <v>75.996427499999996</v>
      </c>
      <c r="BZ120" s="220">
        <f t="shared" si="293"/>
        <v>127.37250000000002</v>
      </c>
      <c r="CA120" s="220">
        <f t="shared" si="294"/>
        <v>69.230699999999999</v>
      </c>
      <c r="CB120" s="220">
        <f t="shared" si="295"/>
        <v>37.442160000000001</v>
      </c>
      <c r="CC120" s="220">
        <f t="shared" si="296"/>
        <v>93.605400000000003</v>
      </c>
      <c r="CD120" s="220">
        <f t="shared" si="297"/>
        <v>215.93946260390857</v>
      </c>
      <c r="CE120" s="220">
        <f t="shared" si="298"/>
        <v>159.24465769837423</v>
      </c>
      <c r="CF120" s="220">
        <f t="shared" si="299"/>
        <v>204.47963316124773</v>
      </c>
      <c r="CG120" s="220">
        <f t="shared" si="300"/>
        <v>225.80208000000002</v>
      </c>
    </row>
    <row r="121" spans="1:85" x14ac:dyDescent="0.25">
      <c r="A121" t="str">
        <f>+C114</f>
        <v>ÖZEL KUSAK</v>
      </c>
      <c r="B121" t="s">
        <v>6</v>
      </c>
      <c r="C121" s="2" t="s">
        <v>182</v>
      </c>
      <c r="D121" s="220">
        <v>9.6799999999999979</v>
      </c>
      <c r="E121" s="220">
        <v>9.6799999999999979</v>
      </c>
      <c r="F121" s="220">
        <v>9.8214285714285712</v>
      </c>
      <c r="G121" s="220">
        <v>13.693877551020408</v>
      </c>
      <c r="H121" s="220">
        <v>20.71</v>
      </c>
      <c r="I121" s="220">
        <v>14.623333333333333</v>
      </c>
      <c r="J121" s="220">
        <v>8.9019607843137276</v>
      </c>
      <c r="K121" s="220">
        <f>+'CPP Detay Tum Ay'!K121</f>
        <v>12.000000000000002</v>
      </c>
      <c r="L121" s="220">
        <f>+'CPP Detay Tum Ay'!L121</f>
        <v>16.170859379229967</v>
      </c>
      <c r="M121" s="220">
        <f>+'CPP Detay Tum Ay'!M121</f>
        <v>16.746989935778561</v>
      </c>
      <c r="N121" s="220">
        <f>+'CPP Detay Tum Ay'!N121</f>
        <v>16.501076896605202</v>
      </c>
      <c r="O121" s="220">
        <f>+'CPP Detay Tum Ay'!O121</f>
        <v>15.655222080226075</v>
      </c>
      <c r="Q121" s="2" t="s">
        <v>182</v>
      </c>
      <c r="R121" s="220">
        <v>110.29226704287635</v>
      </c>
      <c r="S121" s="220">
        <v>118.54080000000003</v>
      </c>
      <c r="T121" s="220">
        <v>72.467135999999996</v>
      </c>
      <c r="U121" s="220">
        <v>107.92152</v>
      </c>
      <c r="V121" s="220">
        <v>135.66</v>
      </c>
      <c r="W121" s="220">
        <v>57.712500000000006</v>
      </c>
      <c r="X121" s="220">
        <v>37.442160000000001</v>
      </c>
      <c r="Y121" s="220">
        <f>+'CPP Detay Tum Ay'!Y121</f>
        <v>93.605400000000003</v>
      </c>
      <c r="Z121" s="220">
        <f>+'CPP Detay Tum Ay'!Z121</f>
        <v>215.93946260390857</v>
      </c>
      <c r="AA121" s="220">
        <f>+'CPP Detay Tum Ay'!AA121</f>
        <v>159.24465769837423</v>
      </c>
      <c r="AB121" s="220">
        <f>+'CPP Detay Tum Ay'!AB121</f>
        <v>204.47963316124773</v>
      </c>
      <c r="AC121" s="220">
        <f>+'CPP Detay Tum Ay'!AC121</f>
        <v>225.80208000000002</v>
      </c>
      <c r="AE121" s="2" t="s">
        <v>182</v>
      </c>
      <c r="AF121" s="220">
        <f t="shared" si="275"/>
        <v>9.6799999999999979</v>
      </c>
      <c r="AG121" s="220">
        <f t="shared" si="275"/>
        <v>9.6799999999999979</v>
      </c>
      <c r="AH121" s="220">
        <f t="shared" si="275"/>
        <v>9.8214285714285712</v>
      </c>
      <c r="AI121" s="220">
        <f t="shared" si="275"/>
        <v>13.693877551020408</v>
      </c>
      <c r="AJ121" s="220">
        <f t="shared" si="275"/>
        <v>20.71</v>
      </c>
      <c r="AK121" s="220">
        <f t="shared" si="275"/>
        <v>14.623333333333333</v>
      </c>
      <c r="AL121" s="220">
        <f t="shared" si="275"/>
        <v>8.9019607843137276</v>
      </c>
      <c r="AM121" s="220">
        <f t="shared" si="275"/>
        <v>12.000000000000002</v>
      </c>
      <c r="AN121" s="220">
        <f t="shared" si="275"/>
        <v>16.170859379229967</v>
      </c>
      <c r="AO121" s="220">
        <f t="shared" si="275"/>
        <v>16.746989935778561</v>
      </c>
      <c r="AP121" s="220">
        <f t="shared" si="275"/>
        <v>16.501076896605202</v>
      </c>
      <c r="AQ121" s="220">
        <f t="shared" si="275"/>
        <v>15.655222080226075</v>
      </c>
      <c r="AS121" s="2" t="s">
        <v>182</v>
      </c>
      <c r="AT121" s="220">
        <f t="shared" si="276"/>
        <v>110.29226704287635</v>
      </c>
      <c r="AU121" s="220">
        <f t="shared" si="276"/>
        <v>118.54080000000003</v>
      </c>
      <c r="AV121" s="220">
        <f t="shared" si="276"/>
        <v>72.467135999999996</v>
      </c>
      <c r="AW121" s="220">
        <f t="shared" si="276"/>
        <v>107.92152</v>
      </c>
      <c r="AX121" s="220">
        <f t="shared" si="276"/>
        <v>135.66</v>
      </c>
      <c r="AY121" s="220">
        <f t="shared" si="276"/>
        <v>57.712500000000006</v>
      </c>
      <c r="AZ121" s="220">
        <f t="shared" si="276"/>
        <v>37.442160000000001</v>
      </c>
      <c r="BA121" s="220">
        <f t="shared" si="276"/>
        <v>93.605400000000003</v>
      </c>
      <c r="BB121" s="220">
        <f t="shared" si="276"/>
        <v>215.93946260390857</v>
      </c>
      <c r="BC121" s="220">
        <f t="shared" si="276"/>
        <v>159.24465769837423</v>
      </c>
      <c r="BD121" s="220">
        <f t="shared" si="276"/>
        <v>204.47963316124773</v>
      </c>
      <c r="BE121" s="220">
        <f t="shared" si="276"/>
        <v>225.80208000000002</v>
      </c>
      <c r="BG121" s="2" t="s">
        <v>182</v>
      </c>
      <c r="BH121" s="220">
        <f t="shared" si="301"/>
        <v>9.6799999999999979</v>
      </c>
      <c r="BI121" s="220">
        <f t="shared" si="278"/>
        <v>9.6799999999999979</v>
      </c>
      <c r="BJ121" s="220">
        <f t="shared" si="279"/>
        <v>9.8214285714285712</v>
      </c>
      <c r="BK121" s="220">
        <f t="shared" si="280"/>
        <v>13.693877551020408</v>
      </c>
      <c r="BL121" s="220">
        <f t="shared" si="281"/>
        <v>20.71</v>
      </c>
      <c r="BM121" s="220">
        <f t="shared" si="282"/>
        <v>14.623333333333333</v>
      </c>
      <c r="BN121" s="220">
        <f t="shared" si="283"/>
        <v>8.9019607843137276</v>
      </c>
      <c r="BO121" s="220">
        <f t="shared" si="284"/>
        <v>12.000000000000002</v>
      </c>
      <c r="BP121" s="220">
        <f t="shared" si="285"/>
        <v>16.170859379229967</v>
      </c>
      <c r="BQ121" s="220">
        <f t="shared" si="286"/>
        <v>16.746989935778561</v>
      </c>
      <c r="BR121" s="220">
        <f t="shared" si="287"/>
        <v>16.501076896605202</v>
      </c>
      <c r="BS121" s="220">
        <f t="shared" si="288"/>
        <v>15.655222080226075</v>
      </c>
      <c r="BU121" s="2" t="s">
        <v>182</v>
      </c>
      <c r="BV121" s="220">
        <f t="shared" si="302"/>
        <v>110.29226704287635</v>
      </c>
      <c r="BW121" s="220">
        <f t="shared" si="290"/>
        <v>118.54080000000003</v>
      </c>
      <c r="BX121" s="220">
        <f t="shared" si="291"/>
        <v>72.467135999999996</v>
      </c>
      <c r="BY121" s="220">
        <f t="shared" si="292"/>
        <v>107.92152</v>
      </c>
      <c r="BZ121" s="220">
        <f t="shared" si="293"/>
        <v>135.66</v>
      </c>
      <c r="CA121" s="220">
        <f t="shared" si="294"/>
        <v>57.712500000000006</v>
      </c>
      <c r="CB121" s="220">
        <f t="shared" si="295"/>
        <v>37.442160000000001</v>
      </c>
      <c r="CC121" s="220">
        <f t="shared" si="296"/>
        <v>93.605400000000003</v>
      </c>
      <c r="CD121" s="220">
        <f t="shared" si="297"/>
        <v>215.93946260390857</v>
      </c>
      <c r="CE121" s="220">
        <f t="shared" si="298"/>
        <v>159.24465769837423</v>
      </c>
      <c r="CF121" s="220">
        <f t="shared" si="299"/>
        <v>204.47963316124773</v>
      </c>
      <c r="CG121" s="220">
        <f t="shared" si="300"/>
        <v>225.80208000000002</v>
      </c>
    </row>
    <row r="122" spans="1:85" x14ac:dyDescent="0.25">
      <c r="A122" t="str">
        <f>+C114</f>
        <v>ÖZEL KUSAK</v>
      </c>
      <c r="B122" t="s">
        <v>6</v>
      </c>
      <c r="C122" s="2" t="s">
        <v>183</v>
      </c>
      <c r="D122" s="220">
        <v>10</v>
      </c>
      <c r="E122" s="220">
        <v>9.9999999999999982</v>
      </c>
      <c r="F122" s="220">
        <v>9.9999999999999982</v>
      </c>
      <c r="G122" s="220">
        <v>12.832653061224491</v>
      </c>
      <c r="H122" s="220">
        <v>15.31129411764706</v>
      </c>
      <c r="I122" s="220">
        <v>12.554666666666664</v>
      </c>
      <c r="J122" s="220">
        <v>0</v>
      </c>
      <c r="K122" s="220">
        <f>+'CPP Detay Tum Ay'!K122</f>
        <v>0</v>
      </c>
      <c r="L122" s="220">
        <f>+'CPP Detay Tum Ay'!L122</f>
        <v>10.030026703573016</v>
      </c>
      <c r="M122" s="220">
        <f>+'CPP Detay Tum Ay'!M122</f>
        <v>13.25525430571742</v>
      </c>
      <c r="N122" s="220">
        <f>+'CPP Detay Tum Ay'!N122</f>
        <v>13.513381913053195</v>
      </c>
      <c r="O122" s="220">
        <f>+'CPP Detay Tum Ay'!O122</f>
        <v>10.311972438809203</v>
      </c>
      <c r="Q122" s="2" t="s">
        <v>183</v>
      </c>
      <c r="R122" s="220">
        <v>0</v>
      </c>
      <c r="S122" s="220">
        <v>0</v>
      </c>
      <c r="T122" s="220">
        <f>+'CPP Detay Tum Ay'!T122</f>
        <v>0</v>
      </c>
      <c r="U122" s="220">
        <v>0</v>
      </c>
      <c r="V122" s="220">
        <v>0</v>
      </c>
      <c r="W122" s="220">
        <v>0</v>
      </c>
      <c r="X122" s="220">
        <v>0</v>
      </c>
      <c r="Y122" s="220">
        <f>+'CPP Detay Tum Ay'!Y122</f>
        <v>0</v>
      </c>
      <c r="Z122" s="220">
        <f>+'CPP Detay Tum Ay'!Z122</f>
        <v>17.047852310834887</v>
      </c>
      <c r="AA122" s="220">
        <f>+'CPP Detay Tum Ay'!AA122</f>
        <v>12.571946660397964</v>
      </c>
      <c r="AB122" s="220">
        <f>+'CPP Detay Tum Ay'!AB122</f>
        <v>16.143128933782716</v>
      </c>
      <c r="AC122" s="220">
        <f>+'CPP Detay Tum Ay'!AC122</f>
        <v>17.826480000000004</v>
      </c>
      <c r="AE122" s="2" t="s">
        <v>183</v>
      </c>
      <c r="AF122" s="220"/>
      <c r="AG122" s="220"/>
      <c r="AH122" s="220"/>
      <c r="AI122" s="220"/>
      <c r="AJ122" s="220"/>
      <c r="AK122" s="220"/>
      <c r="AL122" s="220"/>
      <c r="AM122" s="220"/>
      <c r="AN122" s="220"/>
      <c r="AO122" s="220"/>
      <c r="AP122" s="220"/>
      <c r="AQ122" s="220"/>
      <c r="AS122" s="2" t="s">
        <v>183</v>
      </c>
      <c r="AT122" s="221"/>
      <c r="AU122" s="221"/>
      <c r="AV122" s="221"/>
      <c r="AW122" s="221"/>
      <c r="AX122" s="221"/>
      <c r="AY122" s="221"/>
      <c r="AZ122" s="221"/>
      <c r="BA122" s="221"/>
      <c r="BB122" s="221"/>
      <c r="BC122" s="221"/>
      <c r="BD122" s="221"/>
      <c r="BE122" s="221"/>
      <c r="BG122" s="2" t="s">
        <v>183</v>
      </c>
      <c r="BH122" s="220">
        <f t="shared" si="301"/>
        <v>10</v>
      </c>
      <c r="BI122" s="220">
        <f t="shared" si="278"/>
        <v>9.9999999999999982</v>
      </c>
      <c r="BJ122" s="220">
        <f t="shared" si="279"/>
        <v>9.9999999999999982</v>
      </c>
      <c r="BK122" s="220">
        <f t="shared" si="280"/>
        <v>12.832653061224491</v>
      </c>
      <c r="BL122" s="220">
        <f t="shared" si="281"/>
        <v>15.31129411764706</v>
      </c>
      <c r="BM122" s="220">
        <f t="shared" si="282"/>
        <v>12.554666666666664</v>
      </c>
      <c r="BN122" s="220">
        <f t="shared" si="283"/>
        <v>0</v>
      </c>
      <c r="BO122" s="220">
        <f t="shared" si="284"/>
        <v>0</v>
      </c>
      <c r="BP122" s="220">
        <f t="shared" si="285"/>
        <v>10.030026703573016</v>
      </c>
      <c r="BQ122" s="220">
        <f t="shared" si="286"/>
        <v>13.25525430571742</v>
      </c>
      <c r="BR122" s="220">
        <f t="shared" si="287"/>
        <v>13.513381913053195</v>
      </c>
      <c r="BS122" s="220">
        <f t="shared" si="288"/>
        <v>10.311972438809203</v>
      </c>
      <c r="BU122" s="2" t="s">
        <v>183</v>
      </c>
      <c r="BV122" s="220">
        <f t="shared" si="302"/>
        <v>0</v>
      </c>
      <c r="BW122" s="220">
        <f t="shared" si="290"/>
        <v>0</v>
      </c>
      <c r="BX122" s="220">
        <f t="shared" si="291"/>
        <v>0</v>
      </c>
      <c r="BY122" s="220">
        <f t="shared" si="292"/>
        <v>0</v>
      </c>
      <c r="BZ122" s="220">
        <f t="shared" si="293"/>
        <v>0</v>
      </c>
      <c r="CA122" s="220">
        <f t="shared" si="294"/>
        <v>0</v>
      </c>
      <c r="CB122" s="220">
        <f t="shared" si="295"/>
        <v>0</v>
      </c>
      <c r="CC122" s="220">
        <f t="shared" si="296"/>
        <v>0</v>
      </c>
      <c r="CD122" s="220">
        <f t="shared" si="297"/>
        <v>17.047852310834887</v>
      </c>
      <c r="CE122" s="220">
        <f t="shared" si="298"/>
        <v>12.571946660397964</v>
      </c>
      <c r="CF122" s="220">
        <f t="shared" si="299"/>
        <v>16.143128933782716</v>
      </c>
      <c r="CG122" s="220">
        <f t="shared" si="300"/>
        <v>17.826480000000004</v>
      </c>
    </row>
    <row r="123" spans="1:85" x14ac:dyDescent="0.25">
      <c r="A123" t="str">
        <f>+C114</f>
        <v>ÖZEL KUSAK</v>
      </c>
      <c r="B123" t="s">
        <v>6</v>
      </c>
      <c r="C123" s="2" t="s">
        <v>184</v>
      </c>
      <c r="D123" s="220">
        <v>6.7321428571428577</v>
      </c>
      <c r="E123" s="220">
        <v>6.7321428571428577</v>
      </c>
      <c r="F123" s="220">
        <v>8.1875</v>
      </c>
      <c r="G123" s="220">
        <v>9.3642857142857121</v>
      </c>
      <c r="H123" s="220">
        <v>12.412107843137255</v>
      </c>
      <c r="I123" s="220">
        <v>9.9807222222222212</v>
      </c>
      <c r="J123" s="220">
        <v>6.1568627450980395</v>
      </c>
      <c r="K123" s="220">
        <f>+'CPP Detay Tum Ay'!K123</f>
        <v>5.7058823529411766</v>
      </c>
      <c r="L123" s="220">
        <f>+'CPP Detay Tum Ay'!L123</f>
        <v>12.281665351313899</v>
      </c>
      <c r="M123" s="220">
        <f>+'CPP Detay Tum Ay'!M123</f>
        <v>16.994000910427154</v>
      </c>
      <c r="N123" s="220">
        <f>+'CPP Detay Tum Ay'!N123</f>
        <v>13.336154862311165</v>
      </c>
      <c r="O123" s="220">
        <f>+'CPP Detay Tum Ay'!O123</f>
        <v>9.3358731148154614</v>
      </c>
      <c r="Q123" s="2" t="s">
        <v>184</v>
      </c>
      <c r="R123" s="220">
        <v>0</v>
      </c>
      <c r="S123" s="220">
        <v>0</v>
      </c>
      <c r="T123" s="220">
        <f>+'CPP Detay Tum Ay'!T123</f>
        <v>0</v>
      </c>
      <c r="U123" s="220">
        <v>22.314600000000002</v>
      </c>
      <c r="V123" s="220">
        <v>28.05</v>
      </c>
      <c r="W123" s="220">
        <v>13.365</v>
      </c>
      <c r="X123" s="220">
        <v>10.838519999999999</v>
      </c>
      <c r="Y123" s="220">
        <f>+'CPP Detay Tum Ay'!Y123</f>
        <v>27.096299999999999</v>
      </c>
      <c r="Z123" s="220">
        <f>+'CPP Detay Tum Ay'!Z123</f>
        <v>62.508791806394584</v>
      </c>
      <c r="AA123" s="220">
        <f>+'CPP Detay Tum Ay'!AA123</f>
        <v>46.097137754792541</v>
      </c>
      <c r="AB123" s="220">
        <f>+'CPP Detay Tum Ay'!AB123</f>
        <v>59.191472757203286</v>
      </c>
      <c r="AC123" s="220">
        <f>+'CPP Detay Tum Ay'!AC123</f>
        <v>65.363759999999999</v>
      </c>
      <c r="AE123" s="2" t="s">
        <v>184</v>
      </c>
      <c r="AF123" s="220"/>
      <c r="AG123" s="220"/>
      <c r="AH123" s="220"/>
      <c r="AI123" s="220"/>
      <c r="AJ123" s="220"/>
      <c r="AK123" s="220"/>
      <c r="AL123" s="220"/>
      <c r="AM123" s="220"/>
      <c r="AN123" s="220"/>
      <c r="AO123" s="220"/>
      <c r="AP123" s="220"/>
      <c r="AQ123" s="220"/>
      <c r="AS123" s="2" t="s">
        <v>184</v>
      </c>
      <c r="AT123" s="221"/>
      <c r="AU123" s="221"/>
      <c r="AV123" s="221"/>
      <c r="AW123" s="221"/>
      <c r="AX123" s="221"/>
      <c r="AY123" s="221"/>
      <c r="AZ123" s="221"/>
      <c r="BA123" s="221"/>
      <c r="BB123" s="221"/>
      <c r="BC123" s="221"/>
      <c r="BD123" s="221"/>
      <c r="BE123" s="221"/>
      <c r="BG123" s="2" t="s">
        <v>184</v>
      </c>
      <c r="BH123" s="220"/>
      <c r="BI123" s="220"/>
      <c r="BJ123" s="220"/>
      <c r="BK123" s="220"/>
      <c r="BL123" s="220"/>
      <c r="BM123" s="220"/>
      <c r="BN123" s="220"/>
      <c r="BO123" s="220"/>
      <c r="BP123" s="220"/>
      <c r="BQ123" s="220"/>
      <c r="BR123" s="220"/>
      <c r="BS123" s="220"/>
      <c r="BU123" s="2" t="s">
        <v>184</v>
      </c>
      <c r="BV123" s="221"/>
      <c r="BW123" s="221"/>
      <c r="BX123" s="221"/>
      <c r="BY123" s="221"/>
      <c r="BZ123" s="221"/>
      <c r="CA123" s="221"/>
      <c r="CB123" s="221"/>
      <c r="CC123" s="221"/>
      <c r="CD123" s="221"/>
      <c r="CE123" s="221"/>
      <c r="CF123" s="221"/>
      <c r="CG123" s="221"/>
    </row>
    <row r="124" spans="1:85" x14ac:dyDescent="0.25">
      <c r="A124" t="str">
        <f>+C114</f>
        <v>ÖZEL KUSAK</v>
      </c>
      <c r="B124" t="s">
        <v>6</v>
      </c>
      <c r="C124" s="2" t="s">
        <v>185</v>
      </c>
      <c r="D124" s="220">
        <v>7.2270000000000003</v>
      </c>
      <c r="E124" s="220">
        <v>0</v>
      </c>
      <c r="F124" s="220">
        <f>+'CPP Detay Tum Ay'!F124</f>
        <v>0</v>
      </c>
      <c r="G124" s="220">
        <f>+'CPP Detay Tum Ay'!G124</f>
        <v>0</v>
      </c>
      <c r="H124" s="220">
        <f>+'CPP Detay Tum Ay'!H124</f>
        <v>0</v>
      </c>
      <c r="I124" s="220">
        <f>+'CPP Detay Tum Ay'!I124</f>
        <v>0</v>
      </c>
      <c r="J124" s="220"/>
      <c r="K124" s="220">
        <f>+'CPP Detay Tum Ay'!K124</f>
        <v>0</v>
      </c>
      <c r="L124" s="220">
        <f>+'CPP Detay Tum Ay'!L124</f>
        <v>11.821102900639625</v>
      </c>
      <c r="M124" s="220">
        <f>+'CPP Detay Tum Ay'!M124</f>
        <v>10.547798107102805</v>
      </c>
      <c r="N124" s="220">
        <f>+'CPP Detay Tum Ay'!N124</f>
        <v>10.925713036085575</v>
      </c>
      <c r="O124" s="220">
        <f>+'CPP Detay Tum Ay'!O124</f>
        <v>9.8627899105424319</v>
      </c>
      <c r="Q124" s="2" t="s">
        <v>185</v>
      </c>
      <c r="R124" s="220">
        <v>0</v>
      </c>
      <c r="S124" s="220">
        <v>0</v>
      </c>
      <c r="T124" s="220">
        <f>+'CPP Detay Tum Ay'!T124</f>
        <v>0</v>
      </c>
      <c r="U124" s="220">
        <v>0</v>
      </c>
      <c r="V124" s="220">
        <v>0</v>
      </c>
      <c r="W124" s="220">
        <v>0</v>
      </c>
      <c r="X124" s="220">
        <v>0</v>
      </c>
      <c r="Y124" s="220">
        <f>+'CPP Detay Tum Ay'!Y124</f>
        <v>0</v>
      </c>
      <c r="Z124" s="220">
        <f>+'CPP Detay Tum Ay'!Z124</f>
        <v>68.19140924333955</v>
      </c>
      <c r="AA124" s="220">
        <f>+'CPP Detay Tum Ay'!AA124</f>
        <v>50.287786641591858</v>
      </c>
      <c r="AB124" s="220">
        <f>+'CPP Detay Tum Ay'!AB124</f>
        <v>64.572515735130864</v>
      </c>
      <c r="AC124" s="220">
        <f>+'CPP Detay Tum Ay'!AC124</f>
        <v>71.305920000000015</v>
      </c>
      <c r="AE124" s="2" t="s">
        <v>185</v>
      </c>
      <c r="AF124" s="220"/>
      <c r="AG124" s="220"/>
      <c r="AH124" s="220"/>
      <c r="AI124" s="220"/>
      <c r="AJ124" s="220"/>
      <c r="AK124" s="220"/>
      <c r="AL124" s="220"/>
      <c r="AM124" s="220"/>
      <c r="AN124" s="220"/>
      <c r="AO124" s="220"/>
      <c r="AP124" s="220"/>
      <c r="AQ124" s="220"/>
      <c r="AS124" s="2" t="s">
        <v>185</v>
      </c>
      <c r="AT124" s="221"/>
      <c r="AU124" s="221"/>
      <c r="AV124" s="221"/>
      <c r="AW124" s="221"/>
      <c r="AX124" s="221"/>
      <c r="AY124" s="221"/>
      <c r="AZ124" s="221"/>
      <c r="BA124" s="221"/>
      <c r="BB124" s="221"/>
      <c r="BC124" s="221"/>
      <c r="BD124" s="221"/>
      <c r="BE124" s="221"/>
      <c r="BG124" s="2" t="s">
        <v>185</v>
      </c>
      <c r="BH124" s="220"/>
      <c r="BI124" s="220"/>
      <c r="BJ124" s="220"/>
      <c r="BK124" s="220"/>
      <c r="BL124" s="220"/>
      <c r="BM124" s="220"/>
      <c r="BN124" s="220"/>
      <c r="BO124" s="220"/>
      <c r="BP124" s="220"/>
      <c r="BQ124" s="220"/>
      <c r="BR124" s="220"/>
      <c r="BS124" s="220"/>
      <c r="BU124" s="2" t="s">
        <v>185</v>
      </c>
      <c r="BV124" s="221"/>
      <c r="BW124" s="221"/>
      <c r="BX124" s="221"/>
      <c r="BY124" s="221"/>
      <c r="BZ124" s="221"/>
      <c r="CA124" s="221"/>
      <c r="CB124" s="221"/>
      <c r="CC124" s="221"/>
      <c r="CD124" s="221"/>
      <c r="CE124" s="221"/>
      <c r="CF124" s="221"/>
      <c r="CG124" s="221"/>
    </row>
    <row r="125" spans="1:85" x14ac:dyDescent="0.25">
      <c r="A125" t="str">
        <f>+C114</f>
        <v>ÖZEL KUSAK</v>
      </c>
      <c r="B125" t="s">
        <v>6</v>
      </c>
      <c r="C125" s="2" t="s">
        <v>186</v>
      </c>
      <c r="D125" s="220">
        <v>0</v>
      </c>
      <c r="E125" s="220">
        <f>+'CPP Detay Tum Ay'!E125</f>
        <v>0</v>
      </c>
      <c r="F125" s="220">
        <f>+'CPP Detay Tum Ay'!F125</f>
        <v>0</v>
      </c>
      <c r="G125" s="220">
        <f>+'CPP Detay Tum Ay'!G125</f>
        <v>0</v>
      </c>
      <c r="H125" s="220">
        <f>+'CPP Detay Tum Ay'!H125</f>
        <v>0</v>
      </c>
      <c r="I125" s="220">
        <f>+'CPP Detay Tum Ay'!I125</f>
        <v>0</v>
      </c>
      <c r="J125" s="220"/>
      <c r="K125" s="220">
        <f>+'CPP Detay Tum Ay'!K125</f>
        <v>0</v>
      </c>
      <c r="L125" s="220">
        <f>+'CPP Detay Tum Ay'!L125</f>
        <v>13.561005492075763</v>
      </c>
      <c r="M125" s="220">
        <f>+'CPP Detay Tum Ay'!M125</f>
        <v>9.6557170628846496</v>
      </c>
      <c r="N125" s="220">
        <f>+'CPP Detay Tum Ay'!N125</f>
        <v>12.568937159364051</v>
      </c>
      <c r="O125" s="220">
        <f>+'CPP Detay Tum Ay'!O125</f>
        <v>10.092045029763465</v>
      </c>
      <c r="Q125" s="2" t="s">
        <v>186</v>
      </c>
      <c r="R125" s="220">
        <v>0</v>
      </c>
      <c r="S125" s="220">
        <f>+'CPP Detay Tum Ay'!S125</f>
        <v>0</v>
      </c>
      <c r="T125" s="220">
        <f>+'CPP Detay Tum Ay'!T125</f>
        <v>0</v>
      </c>
      <c r="U125" s="220"/>
      <c r="V125" s="220"/>
      <c r="W125" s="220"/>
      <c r="X125" s="220"/>
      <c r="Y125" s="220">
        <f>+'CPP Detay Tum Ay'!Y125</f>
        <v>0</v>
      </c>
      <c r="Z125" s="220">
        <f>+'CPP Detay Tum Ay'!Z125</f>
        <v>22.730469747779846</v>
      </c>
      <c r="AA125" s="220">
        <f>+'CPP Detay Tum Ay'!AA125</f>
        <v>16.762595547197286</v>
      </c>
      <c r="AB125" s="220">
        <f>+'CPP Detay Tum Ay'!AB125</f>
        <v>21.524171911710283</v>
      </c>
      <c r="AC125" s="220">
        <f>+'CPP Detay Tum Ay'!AC125</f>
        <v>23.768640000000001</v>
      </c>
      <c r="AE125" s="2" t="s">
        <v>186</v>
      </c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S125" s="2" t="s">
        <v>186</v>
      </c>
      <c r="AT125" s="221"/>
      <c r="AU125" s="221"/>
      <c r="AV125" s="221"/>
      <c r="AW125" s="221"/>
      <c r="AX125" s="221"/>
      <c r="AY125" s="221"/>
      <c r="AZ125" s="221"/>
      <c r="BA125" s="221"/>
      <c r="BB125" s="221"/>
      <c r="BC125" s="221"/>
      <c r="BD125" s="221"/>
      <c r="BE125" s="221"/>
      <c r="BG125" s="2" t="s">
        <v>186</v>
      </c>
      <c r="BH125" s="220"/>
      <c r="BI125" s="220"/>
      <c r="BJ125" s="220"/>
      <c r="BK125" s="220"/>
      <c r="BL125" s="220"/>
      <c r="BM125" s="220"/>
      <c r="BN125" s="220"/>
      <c r="BO125" s="220"/>
      <c r="BP125" s="220"/>
      <c r="BQ125" s="220"/>
      <c r="BR125" s="220"/>
      <c r="BS125" s="220"/>
      <c r="BU125" s="2" t="s">
        <v>186</v>
      </c>
      <c r="BV125" s="221"/>
      <c r="BW125" s="221"/>
      <c r="BX125" s="221"/>
      <c r="BY125" s="221"/>
      <c r="BZ125" s="221"/>
      <c r="CA125" s="221"/>
      <c r="CB125" s="221"/>
      <c r="CC125" s="221"/>
      <c r="CD125" s="221"/>
      <c r="CE125" s="221"/>
      <c r="CF125" s="221"/>
      <c r="CG125" s="221"/>
    </row>
    <row r="126" spans="1:85" x14ac:dyDescent="0.25">
      <c r="A126" t="str">
        <f>+C114</f>
        <v>ÖZEL KUSAK</v>
      </c>
      <c r="B126" t="s">
        <v>6</v>
      </c>
      <c r="C126" s="2" t="s">
        <v>203</v>
      </c>
      <c r="D126" s="220">
        <f>+'CPP Detay Tum Ay'!D126</f>
        <v>0</v>
      </c>
      <c r="E126" s="220">
        <f>+'CPP Detay Tum Ay'!E126</f>
        <v>0</v>
      </c>
      <c r="F126" s="220">
        <f>+'CPP Detay Tum Ay'!F126</f>
        <v>0</v>
      </c>
      <c r="G126" s="220">
        <f>+'CPP Detay Tum Ay'!G126</f>
        <v>0</v>
      </c>
      <c r="H126" s="220">
        <f>+'CPP Detay Tum Ay'!H126</f>
        <v>0</v>
      </c>
      <c r="I126" s="220">
        <f>+'CPP Detay Tum Ay'!I126</f>
        <v>0</v>
      </c>
      <c r="J126" s="220"/>
      <c r="K126" s="220">
        <f>+'CPP Detay Tum Ay'!K126</f>
        <v>0</v>
      </c>
      <c r="L126" s="220">
        <f>+'CPP Detay Tum Ay'!L126</f>
        <v>25.203000773008736</v>
      </c>
      <c r="M126" s="220">
        <f>+'CPP Detay Tum Ay'!M126</f>
        <v>26.440001939595923</v>
      </c>
      <c r="N126" s="220">
        <f>+'CPP Detay Tum Ay'!N126</f>
        <v>32.769320095288755</v>
      </c>
      <c r="O126" s="220">
        <f>+'CPP Detay Tum Ay'!O126</f>
        <v>27.200012047282748</v>
      </c>
      <c r="Q126" s="2"/>
      <c r="R126" s="221"/>
      <c r="S126" s="221"/>
      <c r="T126" s="221"/>
      <c r="U126" s="220"/>
      <c r="V126" s="220"/>
      <c r="W126" s="220"/>
      <c r="X126" s="220"/>
      <c r="Y126" s="220"/>
      <c r="Z126" s="220"/>
      <c r="AA126" s="220"/>
      <c r="AB126" s="220"/>
      <c r="AC126" s="220"/>
      <c r="AE126" s="2" t="s">
        <v>203</v>
      </c>
      <c r="AF126" s="220"/>
      <c r="AG126" s="220"/>
      <c r="AH126" s="220"/>
      <c r="AI126" s="220"/>
      <c r="AJ126" s="220"/>
      <c r="AK126" s="220"/>
      <c r="AL126" s="220"/>
      <c r="AM126" s="220"/>
      <c r="AN126" s="220"/>
      <c r="AO126" s="220"/>
      <c r="AP126" s="220"/>
      <c r="AQ126" s="220"/>
      <c r="AS126" s="2"/>
      <c r="AT126" s="221"/>
      <c r="AU126" s="221"/>
      <c r="AV126" s="221"/>
      <c r="AW126" s="220"/>
      <c r="AX126" s="220"/>
      <c r="AY126" s="220"/>
      <c r="AZ126" s="220"/>
      <c r="BA126" s="220"/>
      <c r="BB126" s="220"/>
      <c r="BC126" s="220"/>
      <c r="BD126" s="220"/>
      <c r="BE126" s="220"/>
      <c r="BG126" s="2" t="s">
        <v>203</v>
      </c>
      <c r="BH126" s="220"/>
      <c r="BI126" s="220"/>
      <c r="BJ126" s="220"/>
      <c r="BK126" s="220"/>
      <c r="BL126" s="220"/>
      <c r="BM126" s="220"/>
      <c r="BN126" s="220"/>
      <c r="BO126" s="220"/>
      <c r="BP126" s="220"/>
      <c r="BQ126" s="220"/>
      <c r="BR126" s="220"/>
      <c r="BS126" s="220"/>
      <c r="BU126" s="2"/>
      <c r="BV126" s="221"/>
      <c r="BW126" s="221"/>
      <c r="BX126" s="221"/>
      <c r="BY126" s="220"/>
      <c r="BZ126" s="220"/>
      <c r="CA126" s="220"/>
      <c r="CB126" s="220"/>
      <c r="CC126" s="220"/>
      <c r="CD126" s="220"/>
      <c r="CE126" s="220"/>
      <c r="CF126" s="220"/>
      <c r="CG126" s="220"/>
    </row>
    <row r="127" spans="1:85" x14ac:dyDescent="0.25">
      <c r="A127" t="str">
        <f>+C114</f>
        <v>ÖZEL KUSAK</v>
      </c>
      <c r="B127" t="s">
        <v>6</v>
      </c>
      <c r="C127" s="2" t="s">
        <v>204</v>
      </c>
      <c r="D127" s="220"/>
      <c r="E127" s="220"/>
      <c r="F127" s="220"/>
      <c r="G127" s="220"/>
      <c r="H127" s="220"/>
      <c r="I127" s="220"/>
      <c r="J127" s="220"/>
      <c r="K127" s="220"/>
      <c r="L127" s="220"/>
      <c r="M127" s="220"/>
      <c r="N127" s="220"/>
      <c r="O127" s="220"/>
      <c r="Q127" s="2"/>
      <c r="R127" s="221"/>
      <c r="S127" s="221"/>
      <c r="T127" s="221"/>
      <c r="U127" s="220"/>
      <c r="V127" s="220"/>
      <c r="W127" s="220"/>
      <c r="X127" s="220"/>
      <c r="Y127" s="220"/>
      <c r="Z127" s="220"/>
      <c r="AA127" s="220"/>
      <c r="AB127" s="220"/>
      <c r="AC127" s="220"/>
      <c r="AE127" s="2" t="s">
        <v>204</v>
      </c>
      <c r="AF127" s="220"/>
      <c r="AG127" s="220"/>
      <c r="AH127" s="220"/>
      <c r="AI127" s="220"/>
      <c r="AJ127" s="220"/>
      <c r="AK127" s="220"/>
      <c r="AL127" s="220"/>
      <c r="AM127" s="220"/>
      <c r="AN127" s="220"/>
      <c r="AO127" s="220"/>
      <c r="AP127" s="220"/>
      <c r="AQ127" s="220"/>
      <c r="AS127" s="2"/>
      <c r="AT127" s="221"/>
      <c r="AU127" s="221"/>
      <c r="AV127" s="221"/>
      <c r="AW127" s="220"/>
      <c r="AX127" s="220"/>
      <c r="AY127" s="220"/>
      <c r="AZ127" s="220"/>
      <c r="BA127" s="220"/>
      <c r="BB127" s="220"/>
      <c r="BC127" s="220"/>
      <c r="BD127" s="220"/>
      <c r="BE127" s="220"/>
      <c r="BG127" s="2" t="s">
        <v>204</v>
      </c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0"/>
      <c r="BS127" s="220"/>
      <c r="BU127" s="2"/>
      <c r="BV127" s="221"/>
      <c r="BW127" s="221"/>
      <c r="BX127" s="221"/>
      <c r="BY127" s="220"/>
      <c r="BZ127" s="220"/>
      <c r="CA127" s="220"/>
      <c r="CB127" s="220"/>
      <c r="CC127" s="220"/>
      <c r="CD127" s="220"/>
      <c r="CE127" s="220"/>
      <c r="CF127" s="220"/>
      <c r="CG127" s="220"/>
    </row>
    <row r="128" spans="1:85" x14ac:dyDescent="0.25">
      <c r="A128" t="str">
        <f>+C114</f>
        <v>ÖZEL KUSAK</v>
      </c>
      <c r="B128" t="s">
        <v>6</v>
      </c>
      <c r="C128" s="2" t="s">
        <v>205</v>
      </c>
      <c r="D128" s="220"/>
      <c r="E128" s="220"/>
      <c r="F128" s="220"/>
      <c r="G128" s="220"/>
      <c r="H128" s="220"/>
      <c r="I128" s="220"/>
      <c r="J128" s="220"/>
      <c r="K128" s="220"/>
      <c r="L128" s="220"/>
      <c r="M128" s="220"/>
      <c r="N128" s="220"/>
      <c r="O128" s="220"/>
      <c r="Q128" s="2"/>
      <c r="R128" s="221"/>
      <c r="S128" s="221"/>
      <c r="T128" s="221"/>
      <c r="U128" s="220"/>
      <c r="V128" s="220"/>
      <c r="W128" s="220"/>
      <c r="X128" s="220"/>
      <c r="Y128" s="220"/>
      <c r="Z128" s="220"/>
      <c r="AA128" s="220"/>
      <c r="AB128" s="220"/>
      <c r="AC128" s="220"/>
      <c r="AE128" s="2" t="s">
        <v>205</v>
      </c>
      <c r="AF128" s="220"/>
      <c r="AG128" s="220"/>
      <c r="AH128" s="220"/>
      <c r="AI128" s="220"/>
      <c r="AJ128" s="220"/>
      <c r="AK128" s="220"/>
      <c r="AL128" s="220"/>
      <c r="AM128" s="220"/>
      <c r="AN128" s="220"/>
      <c r="AO128" s="220"/>
      <c r="AP128" s="220"/>
      <c r="AQ128" s="220"/>
      <c r="AS128" s="2"/>
      <c r="AT128" s="221"/>
      <c r="AU128" s="221"/>
      <c r="AV128" s="221"/>
      <c r="AW128" s="220"/>
      <c r="AX128" s="220"/>
      <c r="AY128" s="220"/>
      <c r="AZ128" s="220"/>
      <c r="BA128" s="220"/>
      <c r="BB128" s="220"/>
      <c r="BC128" s="220"/>
      <c r="BD128" s="220"/>
      <c r="BE128" s="220"/>
      <c r="BG128" s="2" t="s">
        <v>205</v>
      </c>
      <c r="BH128" s="220"/>
      <c r="BI128" s="220"/>
      <c r="BJ128" s="220"/>
      <c r="BK128" s="220"/>
      <c r="BL128" s="220"/>
      <c r="BM128" s="220"/>
      <c r="BN128" s="220"/>
      <c r="BO128" s="220"/>
      <c r="BP128" s="220"/>
      <c r="BQ128" s="220"/>
      <c r="BR128" s="220"/>
      <c r="BS128" s="220"/>
      <c r="BU128" s="2"/>
      <c r="BV128" s="221"/>
      <c r="BW128" s="221"/>
      <c r="BX128" s="221"/>
      <c r="BY128" s="220"/>
      <c r="BZ128" s="220"/>
      <c r="CA128" s="220"/>
      <c r="CB128" s="220"/>
      <c r="CC128" s="220"/>
      <c r="CD128" s="220"/>
      <c r="CE128" s="220"/>
      <c r="CF128" s="220"/>
      <c r="CG128" s="220"/>
    </row>
    <row r="129" spans="1:85" x14ac:dyDescent="0.25">
      <c r="A129" t="str">
        <f>+C114</f>
        <v>ÖZEL KUSAK</v>
      </c>
      <c r="B129" t="s">
        <v>6</v>
      </c>
      <c r="C129" s="2" t="s">
        <v>206</v>
      </c>
      <c r="D129" s="220"/>
      <c r="E129" s="220"/>
      <c r="F129" s="220"/>
      <c r="G129" s="220"/>
      <c r="H129" s="220"/>
      <c r="I129" s="220"/>
      <c r="J129" s="220"/>
      <c r="K129" s="220"/>
      <c r="L129" s="220"/>
      <c r="M129" s="220"/>
      <c r="N129" s="220"/>
      <c r="O129" s="220"/>
      <c r="Q129" s="2"/>
      <c r="R129" s="221"/>
      <c r="S129" s="221"/>
      <c r="T129" s="221"/>
      <c r="U129" s="220"/>
      <c r="V129" s="220"/>
      <c r="W129" s="220"/>
      <c r="X129" s="220"/>
      <c r="Y129" s="220"/>
      <c r="Z129" s="220"/>
      <c r="AA129" s="220"/>
      <c r="AB129" s="220"/>
      <c r="AC129" s="220"/>
      <c r="AE129" s="2" t="s">
        <v>206</v>
      </c>
      <c r="AF129" s="220"/>
      <c r="AG129" s="220"/>
      <c r="AH129" s="220"/>
      <c r="AI129" s="220"/>
      <c r="AJ129" s="220"/>
      <c r="AK129" s="220"/>
      <c r="AL129" s="220"/>
      <c r="AM129" s="220"/>
      <c r="AN129" s="220"/>
      <c r="AO129" s="220"/>
      <c r="AP129" s="220"/>
      <c r="AQ129" s="220"/>
      <c r="AS129" s="2"/>
      <c r="AT129" s="221"/>
      <c r="AU129" s="221"/>
      <c r="AV129" s="221"/>
      <c r="AW129" s="220"/>
      <c r="AX129" s="220"/>
      <c r="AY129" s="220"/>
      <c r="AZ129" s="220"/>
      <c r="BA129" s="220"/>
      <c r="BB129" s="220"/>
      <c r="BC129" s="220"/>
      <c r="BD129" s="220"/>
      <c r="BE129" s="220"/>
      <c r="BG129" s="2" t="s">
        <v>206</v>
      </c>
      <c r="BH129" s="220"/>
      <c r="BI129" s="220"/>
      <c r="BJ129" s="220"/>
      <c r="BK129" s="220"/>
      <c r="BL129" s="220"/>
      <c r="BM129" s="220"/>
      <c r="BN129" s="220"/>
      <c r="BO129" s="220"/>
      <c r="BP129" s="220"/>
      <c r="BQ129" s="220"/>
      <c r="BR129" s="220"/>
      <c r="BS129" s="220"/>
      <c r="BU129" s="2"/>
      <c r="BV129" s="221"/>
      <c r="BW129" s="221"/>
      <c r="BX129" s="221"/>
      <c r="BY129" s="220"/>
      <c r="BZ129" s="220"/>
      <c r="CA129" s="220"/>
      <c r="CB129" s="220"/>
      <c r="CC129" s="220"/>
      <c r="CD129" s="220"/>
      <c r="CE129" s="220"/>
      <c r="CF129" s="220"/>
      <c r="CG129" s="220"/>
    </row>
    <row r="130" spans="1:85" x14ac:dyDescent="0.25">
      <c r="A130" t="str">
        <f>+C114</f>
        <v>ÖZEL KUSAK</v>
      </c>
      <c r="B130" t="s">
        <v>6</v>
      </c>
      <c r="C130" s="2" t="s">
        <v>207</v>
      </c>
      <c r="D130" s="220"/>
      <c r="E130" s="220"/>
      <c r="F130" s="220"/>
      <c r="G130" s="220"/>
      <c r="H130" s="220"/>
      <c r="I130" s="220"/>
      <c r="J130" s="220"/>
      <c r="K130" s="220"/>
      <c r="L130" s="220"/>
      <c r="M130" s="220"/>
      <c r="N130" s="220"/>
      <c r="O130" s="220"/>
      <c r="Q130" s="2"/>
      <c r="R130" s="221"/>
      <c r="S130" s="221"/>
      <c r="T130" s="221"/>
      <c r="U130" s="220"/>
      <c r="V130" s="220"/>
      <c r="W130" s="220"/>
      <c r="X130" s="220"/>
      <c r="Y130" s="220"/>
      <c r="Z130" s="220"/>
      <c r="AA130" s="220"/>
      <c r="AB130" s="220"/>
      <c r="AC130" s="220"/>
      <c r="AE130" s="2" t="s">
        <v>207</v>
      </c>
      <c r="AF130" s="220"/>
      <c r="AG130" s="220"/>
      <c r="AH130" s="220"/>
      <c r="AI130" s="220"/>
      <c r="AJ130" s="220"/>
      <c r="AK130" s="220"/>
      <c r="AL130" s="220"/>
      <c r="AM130" s="220"/>
      <c r="AN130" s="220"/>
      <c r="AO130" s="220"/>
      <c r="AP130" s="220"/>
      <c r="AQ130" s="220"/>
      <c r="AS130" s="2"/>
      <c r="AT130" s="221"/>
      <c r="AU130" s="221"/>
      <c r="AV130" s="221"/>
      <c r="AW130" s="220"/>
      <c r="AX130" s="220"/>
      <c r="AY130" s="220"/>
      <c r="AZ130" s="220"/>
      <c r="BA130" s="220"/>
      <c r="BB130" s="220"/>
      <c r="BC130" s="220"/>
      <c r="BD130" s="220"/>
      <c r="BE130" s="220"/>
      <c r="BG130" s="2" t="s">
        <v>207</v>
      </c>
      <c r="BH130" s="220"/>
      <c r="BI130" s="220"/>
      <c r="BJ130" s="220"/>
      <c r="BK130" s="220"/>
      <c r="BL130" s="220"/>
      <c r="BM130" s="220"/>
      <c r="BN130" s="220"/>
      <c r="BO130" s="220"/>
      <c r="BP130" s="220"/>
      <c r="BQ130" s="220"/>
      <c r="BR130" s="220"/>
      <c r="BS130" s="220"/>
      <c r="BU130" s="2"/>
      <c r="BV130" s="221"/>
      <c r="BW130" s="221"/>
      <c r="BX130" s="221"/>
      <c r="BY130" s="220"/>
      <c r="BZ130" s="220"/>
      <c r="CA130" s="220"/>
      <c r="CB130" s="220"/>
      <c r="CC130" s="220"/>
      <c r="CD130" s="220"/>
      <c r="CE130" s="220"/>
      <c r="CF130" s="220"/>
      <c r="CG130" s="220"/>
    </row>
    <row r="131" spans="1:85" x14ac:dyDescent="0.25">
      <c r="A131" t="str">
        <f>+C114</f>
        <v>ÖZEL KUSAK</v>
      </c>
      <c r="B131" t="s">
        <v>6</v>
      </c>
      <c r="C131" s="2" t="s">
        <v>208</v>
      </c>
      <c r="D131" s="220"/>
      <c r="E131" s="220"/>
      <c r="F131" s="220"/>
      <c r="G131" s="220"/>
      <c r="H131" s="220"/>
      <c r="I131" s="220"/>
      <c r="J131" s="220"/>
      <c r="K131" s="220"/>
      <c r="L131" s="220"/>
      <c r="M131" s="220"/>
      <c r="N131" s="220"/>
      <c r="O131" s="220"/>
      <c r="Q131" s="2"/>
      <c r="R131" s="221"/>
      <c r="S131" s="221"/>
      <c r="T131" s="221"/>
      <c r="U131" s="220"/>
      <c r="V131" s="220"/>
      <c r="W131" s="220"/>
      <c r="X131" s="220"/>
      <c r="Y131" s="220"/>
      <c r="Z131" s="220"/>
      <c r="AA131" s="220"/>
      <c r="AB131" s="220"/>
      <c r="AC131" s="220"/>
      <c r="AE131" s="2" t="s">
        <v>208</v>
      </c>
      <c r="AF131" s="220"/>
      <c r="AG131" s="220"/>
      <c r="AH131" s="220"/>
      <c r="AI131" s="220"/>
      <c r="AJ131" s="220"/>
      <c r="AK131" s="220"/>
      <c r="AL131" s="220"/>
      <c r="AM131" s="220"/>
      <c r="AN131" s="220"/>
      <c r="AO131" s="220"/>
      <c r="AP131" s="220"/>
      <c r="AQ131" s="220"/>
      <c r="AS131" s="2"/>
      <c r="AT131" s="221"/>
      <c r="AU131" s="221"/>
      <c r="AV131" s="221"/>
      <c r="AW131" s="220"/>
      <c r="AX131" s="220"/>
      <c r="AY131" s="220"/>
      <c r="AZ131" s="220"/>
      <c r="BA131" s="220"/>
      <c r="BB131" s="220"/>
      <c r="BC131" s="220"/>
      <c r="BD131" s="220"/>
      <c r="BE131" s="220"/>
      <c r="BG131" s="2" t="s">
        <v>208</v>
      </c>
      <c r="BH131" s="220"/>
      <c r="BI131" s="220"/>
      <c r="BJ131" s="220"/>
      <c r="BK131" s="220"/>
      <c r="BL131" s="220"/>
      <c r="BM131" s="220"/>
      <c r="BN131" s="220"/>
      <c r="BO131" s="220"/>
      <c r="BP131" s="220"/>
      <c r="BQ131" s="220"/>
      <c r="BR131" s="220"/>
      <c r="BS131" s="220"/>
      <c r="BU131" s="2"/>
      <c r="BV131" s="221"/>
      <c r="BW131" s="221"/>
      <c r="BX131" s="221"/>
      <c r="BY131" s="220"/>
      <c r="BZ131" s="220"/>
      <c r="CA131" s="220"/>
      <c r="CB131" s="220"/>
      <c r="CC131" s="220"/>
      <c r="CD131" s="220"/>
      <c r="CE131" s="220"/>
      <c r="CF131" s="220"/>
      <c r="CG131" s="220"/>
    </row>
    <row r="132" spans="1:85" x14ac:dyDescent="0.25">
      <c r="C132" s="222" t="s">
        <v>187</v>
      </c>
      <c r="D132" s="223">
        <f>+IFERROR((SUMPRODUCT(D117:D125,R117:R125)/R132),0)</f>
        <v>10.200333302959372</v>
      </c>
      <c r="E132" s="223">
        <f t="shared" ref="E132:O132" si="303">+IFERROR((SUMPRODUCT(E117:E125,S117:S125)/S132),0)</f>
        <v>10.737402746570137</v>
      </c>
      <c r="F132" s="223">
        <f t="shared" si="303"/>
        <v>12.644934929139056</v>
      </c>
      <c r="G132" s="223">
        <f t="shared" si="303"/>
        <v>14.190548448038932</v>
      </c>
      <c r="H132" s="223">
        <f t="shared" si="303"/>
        <v>19.081957299882799</v>
      </c>
      <c r="I132" s="223">
        <f t="shared" si="303"/>
        <v>15.432425950797837</v>
      </c>
      <c r="J132" s="223">
        <f t="shared" si="303"/>
        <v>11.585217936844622</v>
      </c>
      <c r="K132" s="223">
        <f t="shared" si="303"/>
        <v>10.116191058914175</v>
      </c>
      <c r="L132" s="223">
        <f t="shared" si="303"/>
        <v>15.543343040186274</v>
      </c>
      <c r="M132" s="223">
        <f t="shared" si="303"/>
        <v>16.314122328101014</v>
      </c>
      <c r="N132" s="223">
        <f t="shared" si="303"/>
        <v>15.30226022639931</v>
      </c>
      <c r="O132" s="223">
        <f t="shared" si="303"/>
        <v>14.314209005300405</v>
      </c>
      <c r="Q132" s="222" t="s">
        <v>187</v>
      </c>
      <c r="R132" s="224">
        <f t="shared" ref="R132:AC132" si="304">SUM(R117:R131)</f>
        <v>476.31729104287643</v>
      </c>
      <c r="S132" s="224">
        <f t="shared" si="304"/>
        <v>627.11670000000015</v>
      </c>
      <c r="T132" s="224">
        <f t="shared" si="304"/>
        <v>350.93580549999996</v>
      </c>
      <c r="U132" s="224">
        <f t="shared" si="304"/>
        <v>393.90340499999996</v>
      </c>
      <c r="V132" s="224">
        <f t="shared" si="304"/>
        <v>552.45749999999998</v>
      </c>
      <c r="W132" s="224">
        <f t="shared" si="304"/>
        <v>244.25145000000001</v>
      </c>
      <c r="X132" s="224">
        <f t="shared" si="304"/>
        <v>277.15644000000003</v>
      </c>
      <c r="Y132" s="224">
        <f t="shared" si="304"/>
        <v>405.9753</v>
      </c>
      <c r="Z132" s="224">
        <f t="shared" si="304"/>
        <v>1136.5234873889924</v>
      </c>
      <c r="AA132" s="224">
        <f t="shared" si="304"/>
        <v>838.12977735986442</v>
      </c>
      <c r="AB132" s="224">
        <f t="shared" si="304"/>
        <v>1076.2085955855143</v>
      </c>
      <c r="AC132" s="224">
        <f t="shared" si="304"/>
        <v>1188.432</v>
      </c>
      <c r="AE132" s="222" t="s">
        <v>187</v>
      </c>
      <c r="AF132" s="223">
        <f>+IFERROR((SUMPRODUCT(AF117:AF125,AT117:AT125)/AT132),0)</f>
        <v>10.200333302959372</v>
      </c>
      <c r="AG132" s="223">
        <f t="shared" ref="AG132:AQ132" si="305">+IFERROR((SUMPRODUCT(AG117:AG125,AU117:AU125)/AU132),0)</f>
        <v>10.737402746570137</v>
      </c>
      <c r="AH132" s="223">
        <f t="shared" si="305"/>
        <v>12.644934929139056</v>
      </c>
      <c r="AI132" s="223">
        <f t="shared" si="305"/>
        <v>14.480374516395887</v>
      </c>
      <c r="AJ132" s="223">
        <f t="shared" si="305"/>
        <v>19.438720460710421</v>
      </c>
      <c r="AK132" s="223">
        <f t="shared" si="305"/>
        <v>15.748001075853523</v>
      </c>
      <c r="AL132" s="223">
        <f t="shared" si="305"/>
        <v>11.806139369066866</v>
      </c>
      <c r="AM132" s="223">
        <f t="shared" si="305"/>
        <v>10.431603229527106</v>
      </c>
      <c r="AN132" s="223">
        <f t="shared" si="305"/>
        <v>16.161076189918258</v>
      </c>
      <c r="AO132" s="223">
        <f t="shared" si="305"/>
        <v>16.887813218538707</v>
      </c>
      <c r="AP132" s="223">
        <f t="shared" si="305"/>
        <v>15.834293476381157</v>
      </c>
      <c r="AQ132" s="223">
        <f t="shared" si="305"/>
        <v>15.120527179030118</v>
      </c>
      <c r="AS132" s="222" t="s">
        <v>187</v>
      </c>
      <c r="AT132" s="224">
        <f t="shared" ref="AT132:BE132" si="306">SUM(AT117:AT131)</f>
        <v>476.31729104287643</v>
      </c>
      <c r="AU132" s="224">
        <f t="shared" si="306"/>
        <v>627.11670000000015</v>
      </c>
      <c r="AV132" s="224">
        <f t="shared" si="306"/>
        <v>350.93580549999996</v>
      </c>
      <c r="AW132" s="224">
        <f t="shared" si="306"/>
        <v>371.58880499999998</v>
      </c>
      <c r="AX132" s="224">
        <f t="shared" si="306"/>
        <v>524.40750000000003</v>
      </c>
      <c r="AY132" s="224">
        <f t="shared" si="306"/>
        <v>230.88645</v>
      </c>
      <c r="AZ132" s="224">
        <f t="shared" si="306"/>
        <v>266.31792000000002</v>
      </c>
      <c r="BA132" s="224">
        <f t="shared" si="306"/>
        <v>378.87900000000002</v>
      </c>
      <c r="BB132" s="224">
        <f t="shared" si="306"/>
        <v>966.04496428064363</v>
      </c>
      <c r="BC132" s="224">
        <f t="shared" si="306"/>
        <v>712.41031075588467</v>
      </c>
      <c r="BD132" s="224">
        <f t="shared" si="306"/>
        <v>914.77730624768719</v>
      </c>
      <c r="BE132" s="224">
        <f t="shared" si="306"/>
        <v>1010.1672000000001</v>
      </c>
      <c r="BG132" s="222" t="s">
        <v>187</v>
      </c>
      <c r="BH132" s="223">
        <f>+IFERROR((SUMPRODUCT(BH117:BH125,BV117:BV125)/BV132),0)</f>
        <v>10.200333302959372</v>
      </c>
      <c r="BI132" s="223">
        <f t="shared" ref="BI132" si="307">+IFERROR((SUMPRODUCT(BI117:BI125,BW117:BW125)/BW132),0)</f>
        <v>10.737402746570137</v>
      </c>
      <c r="BJ132" s="223">
        <f t="shared" ref="BJ132" si="308">+IFERROR((SUMPRODUCT(BJ117:BJ125,BX117:BX125)/BX132),0)</f>
        <v>12.644934929139056</v>
      </c>
      <c r="BK132" s="223">
        <f t="shared" ref="BK132" si="309">+IFERROR((SUMPRODUCT(BK117:BK125,BY117:BY125)/BY132),0)</f>
        <v>14.480374516395887</v>
      </c>
      <c r="BL132" s="223">
        <f t="shared" ref="BL132" si="310">+IFERROR((SUMPRODUCT(BL117:BL125,BZ117:BZ125)/BZ132),0)</f>
        <v>19.438720460710421</v>
      </c>
      <c r="BM132" s="223">
        <f t="shared" ref="BM132" si="311">+IFERROR((SUMPRODUCT(BM117:BM125,CA117:CA125)/CA132),0)</f>
        <v>15.748001075853523</v>
      </c>
      <c r="BN132" s="223">
        <f t="shared" ref="BN132" si="312">+IFERROR((SUMPRODUCT(BN117:BN125,CB117:CB125)/CB132),0)</f>
        <v>11.806139369066866</v>
      </c>
      <c r="BO132" s="223">
        <f t="shared" ref="BO132" si="313">+IFERROR((SUMPRODUCT(BO117:BO125,CC117:CC125)/CC132),0)</f>
        <v>10.431603229527106</v>
      </c>
      <c r="BP132" s="223">
        <f t="shared" ref="BP132" si="314">+IFERROR((SUMPRODUCT(BP117:BP125,CD117:CD125)/CD132),0)</f>
        <v>16.054757412698397</v>
      </c>
      <c r="BQ132" s="223">
        <f t="shared" ref="BQ132" si="315">+IFERROR((SUMPRODUCT(BQ117:BQ125,CE117:CE125)/CE132),0)</f>
        <v>16.824820867449318</v>
      </c>
      <c r="BR132" s="223">
        <f t="shared" ref="BR132" si="316">+IFERROR((SUMPRODUCT(BR117:BR125,CF117:CF125)/CF132),0)</f>
        <v>15.79404645505177</v>
      </c>
      <c r="BS132" s="223">
        <f t="shared" ref="BS132" si="317">+IFERROR((SUMPRODUCT(BS117:BS125,CG117:CG125)/CG132),0)</f>
        <v>15.037141836714149</v>
      </c>
      <c r="BU132" s="222" t="s">
        <v>187</v>
      </c>
      <c r="BV132" s="224">
        <f t="shared" ref="BV132:CG132" si="318">SUM(BV117:BV131)</f>
        <v>476.31729104287643</v>
      </c>
      <c r="BW132" s="224">
        <f t="shared" si="318"/>
        <v>627.11670000000015</v>
      </c>
      <c r="BX132" s="224">
        <f t="shared" si="318"/>
        <v>350.93580549999996</v>
      </c>
      <c r="BY132" s="224">
        <f t="shared" si="318"/>
        <v>371.58880499999998</v>
      </c>
      <c r="BZ132" s="224">
        <f t="shared" si="318"/>
        <v>524.40750000000003</v>
      </c>
      <c r="CA132" s="224">
        <f t="shared" si="318"/>
        <v>230.88645</v>
      </c>
      <c r="CB132" s="224">
        <f t="shared" si="318"/>
        <v>266.31792000000002</v>
      </c>
      <c r="CC132" s="224">
        <f t="shared" si="318"/>
        <v>378.87900000000002</v>
      </c>
      <c r="CD132" s="224">
        <f t="shared" si="318"/>
        <v>983.09281659147848</v>
      </c>
      <c r="CE132" s="224">
        <f t="shared" si="318"/>
        <v>724.98225741628266</v>
      </c>
      <c r="CF132" s="224">
        <f t="shared" si="318"/>
        <v>930.92043518146988</v>
      </c>
      <c r="CG132" s="224">
        <f t="shared" si="318"/>
        <v>1027.99368</v>
      </c>
    </row>
    <row r="133" spans="1:85" x14ac:dyDescent="0.25">
      <c r="C133" s="270" t="s">
        <v>126</v>
      </c>
      <c r="L133" s="203"/>
      <c r="M133" s="203"/>
      <c r="Z133" s="203"/>
      <c r="AA133" s="203"/>
      <c r="AE133" s="270" t="s">
        <v>126</v>
      </c>
      <c r="AN133" s="203"/>
      <c r="AO133" s="203"/>
      <c r="AT133"/>
      <c r="AU133"/>
      <c r="AV133"/>
      <c r="AW133"/>
      <c r="AX133"/>
      <c r="AY133"/>
      <c r="AZ133"/>
      <c r="BA133"/>
      <c r="BB133" s="203"/>
      <c r="BC133" s="203"/>
      <c r="BD133"/>
      <c r="BE133"/>
      <c r="BG133" s="270" t="s">
        <v>126</v>
      </c>
      <c r="BP133" s="203"/>
      <c r="BQ133" s="203"/>
      <c r="BV133"/>
      <c r="BW133"/>
      <c r="BX133"/>
      <c r="BY133"/>
      <c r="BZ133"/>
      <c r="CA133"/>
      <c r="CB133"/>
      <c r="CC133"/>
      <c r="CD133" s="203"/>
      <c r="CE133" s="203"/>
      <c r="CF133"/>
      <c r="CG133"/>
    </row>
    <row r="134" spans="1:85" x14ac:dyDescent="0.25">
      <c r="C134" s="218" t="s">
        <v>7</v>
      </c>
      <c r="D134" s="219" t="s">
        <v>43</v>
      </c>
      <c r="E134" s="219" t="s">
        <v>44</v>
      </c>
      <c r="F134" s="219" t="s">
        <v>45</v>
      </c>
      <c r="G134" s="219" t="s">
        <v>46</v>
      </c>
      <c r="H134" s="219" t="s">
        <v>47</v>
      </c>
      <c r="I134" s="219" t="s">
        <v>48</v>
      </c>
      <c r="J134" s="219" t="s">
        <v>49</v>
      </c>
      <c r="K134" s="219" t="s">
        <v>50</v>
      </c>
      <c r="L134" s="219" t="s">
        <v>177</v>
      </c>
      <c r="M134" s="219" t="s">
        <v>52</v>
      </c>
      <c r="N134" s="219" t="s">
        <v>53</v>
      </c>
      <c r="O134" s="219" t="s">
        <v>54</v>
      </c>
      <c r="R134" s="219" t="s">
        <v>43</v>
      </c>
      <c r="S134" s="219" t="s">
        <v>44</v>
      </c>
      <c r="T134" s="219" t="s">
        <v>45</v>
      </c>
      <c r="U134" s="219" t="s">
        <v>46</v>
      </c>
      <c r="V134" s="219" t="s">
        <v>47</v>
      </c>
      <c r="W134" s="219" t="s">
        <v>48</v>
      </c>
      <c r="X134" s="219" t="s">
        <v>49</v>
      </c>
      <c r="Y134" s="219" t="s">
        <v>50</v>
      </c>
      <c r="Z134" s="219" t="s">
        <v>177</v>
      </c>
      <c r="AA134" s="219" t="s">
        <v>52</v>
      </c>
      <c r="AB134" s="219" t="s">
        <v>53</v>
      </c>
      <c r="AC134" s="219" t="s">
        <v>54</v>
      </c>
      <c r="AE134" s="218" t="s">
        <v>7</v>
      </c>
      <c r="AF134" s="219" t="s">
        <v>43</v>
      </c>
      <c r="AG134" s="219" t="s">
        <v>44</v>
      </c>
      <c r="AH134" s="219" t="s">
        <v>45</v>
      </c>
      <c r="AI134" s="219" t="s">
        <v>46</v>
      </c>
      <c r="AJ134" s="219" t="s">
        <v>47</v>
      </c>
      <c r="AK134" s="219" t="s">
        <v>48</v>
      </c>
      <c r="AL134" s="219" t="s">
        <v>49</v>
      </c>
      <c r="AM134" s="219" t="s">
        <v>50</v>
      </c>
      <c r="AN134" s="219" t="s">
        <v>177</v>
      </c>
      <c r="AO134" s="219" t="s">
        <v>52</v>
      </c>
      <c r="AP134" s="219" t="s">
        <v>53</v>
      </c>
      <c r="AQ134" s="219" t="s">
        <v>54</v>
      </c>
      <c r="AT134" s="219" t="s">
        <v>43</v>
      </c>
      <c r="AU134" s="219" t="s">
        <v>44</v>
      </c>
      <c r="AV134" s="219" t="s">
        <v>45</v>
      </c>
      <c r="AW134" s="219" t="s">
        <v>46</v>
      </c>
      <c r="AX134" s="219" t="s">
        <v>47</v>
      </c>
      <c r="AY134" s="219" t="s">
        <v>48</v>
      </c>
      <c r="AZ134" s="219" t="s">
        <v>49</v>
      </c>
      <c r="BA134" s="219" t="s">
        <v>50</v>
      </c>
      <c r="BB134" s="219" t="s">
        <v>177</v>
      </c>
      <c r="BC134" s="219" t="s">
        <v>52</v>
      </c>
      <c r="BD134" s="219" t="s">
        <v>53</v>
      </c>
      <c r="BE134" s="219" t="s">
        <v>54</v>
      </c>
      <c r="BG134" s="218" t="s">
        <v>7</v>
      </c>
      <c r="BH134" s="219" t="s">
        <v>43</v>
      </c>
      <c r="BI134" s="219" t="s">
        <v>44</v>
      </c>
      <c r="BJ134" s="219" t="s">
        <v>45</v>
      </c>
      <c r="BK134" s="219" t="s">
        <v>46</v>
      </c>
      <c r="BL134" s="219" t="s">
        <v>47</v>
      </c>
      <c r="BM134" s="219" t="s">
        <v>48</v>
      </c>
      <c r="BN134" s="219" t="s">
        <v>49</v>
      </c>
      <c r="BO134" s="219" t="s">
        <v>50</v>
      </c>
      <c r="BP134" s="219" t="s">
        <v>177</v>
      </c>
      <c r="BQ134" s="219" t="s">
        <v>52</v>
      </c>
      <c r="BR134" s="219" t="s">
        <v>53</v>
      </c>
      <c r="BS134" s="219" t="s">
        <v>54</v>
      </c>
      <c r="BV134" s="219" t="s">
        <v>43</v>
      </c>
      <c r="BW134" s="219" t="s">
        <v>44</v>
      </c>
      <c r="BX134" s="219" t="s">
        <v>45</v>
      </c>
      <c r="BY134" s="219" t="s">
        <v>46</v>
      </c>
      <c r="BZ134" s="219" t="s">
        <v>47</v>
      </c>
      <c r="CA134" s="219" t="s">
        <v>48</v>
      </c>
      <c r="CB134" s="219" t="s">
        <v>49</v>
      </c>
      <c r="CC134" s="219" t="s">
        <v>50</v>
      </c>
      <c r="CD134" s="219" t="s">
        <v>177</v>
      </c>
      <c r="CE134" s="219" t="s">
        <v>52</v>
      </c>
      <c r="CF134" s="219" t="s">
        <v>53</v>
      </c>
      <c r="CG134" s="219" t="s">
        <v>54</v>
      </c>
    </row>
    <row r="135" spans="1:85" x14ac:dyDescent="0.25">
      <c r="A135" t="str">
        <f>+C114</f>
        <v>ÖZEL KUSAK</v>
      </c>
      <c r="B135" t="s">
        <v>7</v>
      </c>
      <c r="C135" s="2" t="s">
        <v>178</v>
      </c>
      <c r="D135" s="220">
        <v>35.545454545454547</v>
      </c>
      <c r="E135" s="220">
        <v>43.727272727272734</v>
      </c>
      <c r="F135" s="220">
        <v>45.63636363636364</v>
      </c>
      <c r="G135" s="220">
        <v>51.470588235294116</v>
      </c>
      <c r="H135" s="220">
        <v>63.086530612244907</v>
      </c>
      <c r="I135" s="220">
        <v>66.619130434782619</v>
      </c>
      <c r="J135" s="220">
        <v>37.530612244897952</v>
      </c>
      <c r="K135" s="220">
        <f>+'CPP Detay Tum Ay'!K135</f>
        <v>24.938775510204085</v>
      </c>
      <c r="L135" s="220">
        <f>+'CPP Detay Tum Ay'!L135</f>
        <v>53.472506164210117</v>
      </c>
      <c r="M135" s="220">
        <f>+'CPP Detay Tum Ay'!M135</f>
        <v>60.632672274002054</v>
      </c>
      <c r="N135" s="220">
        <f>+'CPP Detay Tum Ay'!N135</f>
        <v>56.194008253779991</v>
      </c>
      <c r="O135" s="220">
        <f>+'CPP Detay Tum Ay'!O135</f>
        <v>52.814136989399046</v>
      </c>
      <c r="Q135" s="2" t="s">
        <v>178</v>
      </c>
      <c r="R135" s="220">
        <v>81.451480000000004</v>
      </c>
      <c r="S135" s="190">
        <v>119.65800000000002</v>
      </c>
      <c r="T135" s="220">
        <v>104.03571199999999</v>
      </c>
      <c r="U135" s="220">
        <v>108.31482000000003</v>
      </c>
      <c r="V135" s="220">
        <v>121.03</v>
      </c>
      <c r="W135" s="220">
        <v>39.33</v>
      </c>
      <c r="X135" s="220">
        <v>89.934599999999989</v>
      </c>
      <c r="Y135" s="220">
        <f>+'CPP Detay Tum Ay'!Y135</f>
        <v>89.934599999999989</v>
      </c>
      <c r="Z135" s="220">
        <f>+'CPP Detay Tum Ay'!Z135</f>
        <v>207.47124838414743</v>
      </c>
      <c r="AA135" s="220">
        <f>+'CPP Detay Tum Ay'!AA135</f>
        <v>106.16310513224946</v>
      </c>
      <c r="AB135" s="220">
        <f>+'CPP Detay Tum Ay'!AB135</f>
        <v>136.31975544083178</v>
      </c>
      <c r="AC135" s="220">
        <f>+'CPP Detay Tum Ay'!AC135</f>
        <v>150.53471999999999</v>
      </c>
      <c r="AE135" s="2" t="s">
        <v>178</v>
      </c>
      <c r="AF135" s="220">
        <f t="shared" ref="AF135:AQ139" si="319">+D135</f>
        <v>35.545454545454547</v>
      </c>
      <c r="AG135" s="220">
        <f t="shared" si="319"/>
        <v>43.727272727272734</v>
      </c>
      <c r="AH135" s="220">
        <f t="shared" si="319"/>
        <v>45.63636363636364</v>
      </c>
      <c r="AI135" s="220">
        <f t="shared" si="319"/>
        <v>51.470588235294116</v>
      </c>
      <c r="AJ135" s="220">
        <f t="shared" si="319"/>
        <v>63.086530612244907</v>
      </c>
      <c r="AK135" s="220">
        <f t="shared" si="319"/>
        <v>66.619130434782619</v>
      </c>
      <c r="AL135" s="220">
        <f t="shared" si="319"/>
        <v>37.530612244897952</v>
      </c>
      <c r="AM135" s="220">
        <f t="shared" si="319"/>
        <v>24.938775510204085</v>
      </c>
      <c r="AN135" s="220">
        <f t="shared" si="319"/>
        <v>53.472506164210117</v>
      </c>
      <c r="AO135" s="220">
        <f t="shared" si="319"/>
        <v>60.632672274002054</v>
      </c>
      <c r="AP135" s="220">
        <f t="shared" si="319"/>
        <v>56.194008253779991</v>
      </c>
      <c r="AQ135" s="220">
        <f t="shared" si="319"/>
        <v>52.814136989399046</v>
      </c>
      <c r="AS135" s="2" t="s">
        <v>178</v>
      </c>
      <c r="AT135" s="220">
        <f t="shared" ref="AT135:BE139" si="320">+R135</f>
        <v>81.451480000000004</v>
      </c>
      <c r="AU135" s="220">
        <f t="shared" si="320"/>
        <v>119.65800000000002</v>
      </c>
      <c r="AV135" s="220">
        <f t="shared" si="320"/>
        <v>104.03571199999999</v>
      </c>
      <c r="AW135" s="220">
        <f t="shared" si="320"/>
        <v>108.31482000000003</v>
      </c>
      <c r="AX135" s="220">
        <f t="shared" si="320"/>
        <v>121.03</v>
      </c>
      <c r="AY135" s="220">
        <f t="shared" si="320"/>
        <v>39.33</v>
      </c>
      <c r="AZ135" s="220">
        <f t="shared" si="320"/>
        <v>89.934599999999989</v>
      </c>
      <c r="BA135" s="220">
        <f t="shared" si="320"/>
        <v>89.934599999999989</v>
      </c>
      <c r="BB135" s="220">
        <f t="shared" si="320"/>
        <v>207.47124838414743</v>
      </c>
      <c r="BC135" s="220">
        <f t="shared" si="320"/>
        <v>106.16310513224946</v>
      </c>
      <c r="BD135" s="220">
        <f t="shared" si="320"/>
        <v>136.31975544083178</v>
      </c>
      <c r="BE135" s="220">
        <f t="shared" si="320"/>
        <v>150.53471999999999</v>
      </c>
      <c r="BG135" s="2" t="s">
        <v>178</v>
      </c>
      <c r="BH135" s="220">
        <f t="shared" ref="BH135" si="321">+D135</f>
        <v>35.545454545454547</v>
      </c>
      <c r="BI135" s="220">
        <f t="shared" ref="BI135:BI140" si="322">+E135</f>
        <v>43.727272727272734</v>
      </c>
      <c r="BJ135" s="220">
        <f t="shared" ref="BJ135:BJ140" si="323">+F135</f>
        <v>45.63636363636364</v>
      </c>
      <c r="BK135" s="220">
        <f t="shared" ref="BK135:BK140" si="324">+G135</f>
        <v>51.470588235294116</v>
      </c>
      <c r="BL135" s="220">
        <f t="shared" ref="BL135:BL140" si="325">+H135</f>
        <v>63.086530612244907</v>
      </c>
      <c r="BM135" s="220">
        <f t="shared" ref="BM135:BM140" si="326">+I135</f>
        <v>66.619130434782619</v>
      </c>
      <c r="BN135" s="220">
        <f t="shared" ref="BN135:BN140" si="327">+J135</f>
        <v>37.530612244897952</v>
      </c>
      <c r="BO135" s="220">
        <f t="shared" ref="BO135:BO140" si="328">+K135</f>
        <v>24.938775510204085</v>
      </c>
      <c r="BP135" s="220">
        <f t="shared" ref="BP135:BP140" si="329">+L135</f>
        <v>53.472506164210117</v>
      </c>
      <c r="BQ135" s="220">
        <f t="shared" ref="BQ135:BQ140" si="330">+M135</f>
        <v>60.632672274002054</v>
      </c>
      <c r="BR135" s="220">
        <f t="shared" ref="BR135:BR140" si="331">+N135</f>
        <v>56.194008253779991</v>
      </c>
      <c r="BS135" s="220">
        <f t="shared" ref="BS135:BS140" si="332">+O135</f>
        <v>52.814136989399046</v>
      </c>
      <c r="BU135" s="2" t="s">
        <v>178</v>
      </c>
      <c r="BV135" s="220">
        <f t="shared" ref="BV135" si="333">+R135</f>
        <v>81.451480000000004</v>
      </c>
      <c r="BW135" s="220">
        <f t="shared" ref="BW135:BW140" si="334">+S135</f>
        <v>119.65800000000002</v>
      </c>
      <c r="BX135" s="220">
        <f t="shared" ref="BX135:BX140" si="335">+T135</f>
        <v>104.03571199999999</v>
      </c>
      <c r="BY135" s="220">
        <f t="shared" ref="BY135:BY140" si="336">+U135</f>
        <v>108.31482000000003</v>
      </c>
      <c r="BZ135" s="220">
        <f t="shared" ref="BZ135:BZ140" si="337">+V135</f>
        <v>121.03</v>
      </c>
      <c r="CA135" s="220">
        <f t="shared" ref="CA135:CA140" si="338">+W135</f>
        <v>39.33</v>
      </c>
      <c r="CB135" s="220">
        <f t="shared" ref="CB135:CB140" si="339">+X135</f>
        <v>89.934599999999989</v>
      </c>
      <c r="CC135" s="220">
        <f t="shared" ref="CC135:CC140" si="340">+Y135</f>
        <v>89.934599999999989</v>
      </c>
      <c r="CD135" s="220">
        <f t="shared" ref="CD135:CD140" si="341">+Z135</f>
        <v>207.47124838414743</v>
      </c>
      <c r="CE135" s="220">
        <f t="shared" ref="CE135:CE140" si="342">+AA135</f>
        <v>106.16310513224946</v>
      </c>
      <c r="CF135" s="220">
        <f t="shared" ref="CF135:CF140" si="343">+AB135</f>
        <v>136.31975544083178</v>
      </c>
      <c r="CG135" s="220">
        <f t="shared" ref="CG135:CG140" si="344">+AC135</f>
        <v>150.53471999999999</v>
      </c>
    </row>
    <row r="136" spans="1:85" x14ac:dyDescent="0.25">
      <c r="A136" t="str">
        <f>+C114</f>
        <v>ÖZEL KUSAK</v>
      </c>
      <c r="B136" t="s">
        <v>7</v>
      </c>
      <c r="C136" s="2" t="s">
        <v>179</v>
      </c>
      <c r="D136" s="220">
        <v>31.777777777777779</v>
      </c>
      <c r="E136" s="220">
        <v>32.31818181818182</v>
      </c>
      <c r="F136" s="220">
        <v>38.227272727272727</v>
      </c>
      <c r="G136" s="220">
        <v>43.490196078431381</v>
      </c>
      <c r="H136" s="220">
        <v>70.405102040816345</v>
      </c>
      <c r="I136" s="220">
        <v>57.873043478260868</v>
      </c>
      <c r="J136" s="220">
        <v>35.020408163265309</v>
      </c>
      <c r="K136" s="220">
        <f>+'CPP Detay Tum Ay'!K136</f>
        <v>27.77551020408163</v>
      </c>
      <c r="L136" s="220">
        <f>+'CPP Detay Tum Ay'!L136</f>
        <v>43.215567200363175</v>
      </c>
      <c r="M136" s="220">
        <f>+'CPP Detay Tum Ay'!M136</f>
        <v>66.895479114825932</v>
      </c>
      <c r="N136" s="220">
        <f>+'CPP Detay Tum Ay'!N136</f>
        <v>77.34370768980159</v>
      </c>
      <c r="O136" s="220">
        <f>+'CPP Detay Tum Ay'!O136</f>
        <v>58.306807236296535</v>
      </c>
      <c r="Q136" s="2" t="s">
        <v>179</v>
      </c>
      <c r="R136" s="220">
        <v>82.469623500000012</v>
      </c>
      <c r="S136" s="190">
        <v>107.69220000000003</v>
      </c>
      <c r="T136" s="220">
        <v>31.495186249999996</v>
      </c>
      <c r="U136" s="220">
        <v>79.098322500000009</v>
      </c>
      <c r="V136" s="220">
        <v>117.845</v>
      </c>
      <c r="W136" s="220">
        <v>44.039250000000003</v>
      </c>
      <c r="X136" s="220">
        <v>89.934599999999989</v>
      </c>
      <c r="Y136" s="220">
        <f>+'CPP Detay Tum Ay'!Y136</f>
        <v>94.217200000000005</v>
      </c>
      <c r="Z136" s="220">
        <f>+'CPP Detay Tum Ay'!Z136</f>
        <v>207.47124838414743</v>
      </c>
      <c r="AA136" s="220">
        <f>+'CPP Detay Tum Ay'!AA136</f>
        <v>106.16310513224946</v>
      </c>
      <c r="AB136" s="220">
        <f>+'CPP Detay Tum Ay'!AB136</f>
        <v>136.31975544083178</v>
      </c>
      <c r="AC136" s="220">
        <f>+'CPP Detay Tum Ay'!AC136</f>
        <v>150.53471999999999</v>
      </c>
      <c r="AE136" s="2" t="s">
        <v>179</v>
      </c>
      <c r="AF136" s="220">
        <f t="shared" si="319"/>
        <v>31.777777777777779</v>
      </c>
      <c r="AG136" s="220">
        <f t="shared" si="319"/>
        <v>32.31818181818182</v>
      </c>
      <c r="AH136" s="220">
        <f t="shared" si="319"/>
        <v>38.227272727272727</v>
      </c>
      <c r="AI136" s="220">
        <f t="shared" si="319"/>
        <v>43.490196078431381</v>
      </c>
      <c r="AJ136" s="220">
        <f t="shared" si="319"/>
        <v>70.405102040816345</v>
      </c>
      <c r="AK136" s="220">
        <f t="shared" si="319"/>
        <v>57.873043478260868</v>
      </c>
      <c r="AL136" s="220">
        <f t="shared" si="319"/>
        <v>35.020408163265309</v>
      </c>
      <c r="AM136" s="220">
        <f t="shared" si="319"/>
        <v>27.77551020408163</v>
      </c>
      <c r="AN136" s="220">
        <f t="shared" si="319"/>
        <v>43.215567200363175</v>
      </c>
      <c r="AO136" s="220">
        <f t="shared" si="319"/>
        <v>66.895479114825932</v>
      </c>
      <c r="AP136" s="220">
        <f t="shared" si="319"/>
        <v>77.34370768980159</v>
      </c>
      <c r="AQ136" s="220">
        <f t="shared" si="319"/>
        <v>58.306807236296535</v>
      </c>
      <c r="AS136" s="2" t="s">
        <v>179</v>
      </c>
      <c r="AT136" s="220">
        <f t="shared" si="320"/>
        <v>82.469623500000012</v>
      </c>
      <c r="AU136" s="220">
        <f t="shared" si="320"/>
        <v>107.69220000000003</v>
      </c>
      <c r="AV136" s="220">
        <f t="shared" si="320"/>
        <v>31.495186249999996</v>
      </c>
      <c r="AW136" s="220">
        <f t="shared" si="320"/>
        <v>79.098322500000009</v>
      </c>
      <c r="AX136" s="220">
        <f t="shared" si="320"/>
        <v>117.845</v>
      </c>
      <c r="AY136" s="220">
        <f t="shared" si="320"/>
        <v>44.039250000000003</v>
      </c>
      <c r="AZ136" s="220">
        <f t="shared" si="320"/>
        <v>89.934599999999989</v>
      </c>
      <c r="BA136" s="220">
        <f t="shared" si="320"/>
        <v>94.217200000000005</v>
      </c>
      <c r="BB136" s="220">
        <f t="shared" si="320"/>
        <v>207.47124838414743</v>
      </c>
      <c r="BC136" s="220">
        <f t="shared" si="320"/>
        <v>106.16310513224946</v>
      </c>
      <c r="BD136" s="220">
        <f t="shared" si="320"/>
        <v>136.31975544083178</v>
      </c>
      <c r="BE136" s="220">
        <f t="shared" si="320"/>
        <v>150.53471999999999</v>
      </c>
      <c r="BG136" s="2" t="s">
        <v>179</v>
      </c>
      <c r="BH136" s="220">
        <f t="shared" ref="BH136:BH140" si="345">+D136</f>
        <v>31.777777777777779</v>
      </c>
      <c r="BI136" s="220">
        <f t="shared" si="322"/>
        <v>32.31818181818182</v>
      </c>
      <c r="BJ136" s="220">
        <f t="shared" si="323"/>
        <v>38.227272727272727</v>
      </c>
      <c r="BK136" s="220">
        <f t="shared" si="324"/>
        <v>43.490196078431381</v>
      </c>
      <c r="BL136" s="220">
        <f t="shared" si="325"/>
        <v>70.405102040816345</v>
      </c>
      <c r="BM136" s="220">
        <f t="shared" si="326"/>
        <v>57.873043478260868</v>
      </c>
      <c r="BN136" s="220">
        <f t="shared" si="327"/>
        <v>35.020408163265309</v>
      </c>
      <c r="BO136" s="220">
        <f t="shared" si="328"/>
        <v>27.77551020408163</v>
      </c>
      <c r="BP136" s="220">
        <f t="shared" si="329"/>
        <v>43.215567200363175</v>
      </c>
      <c r="BQ136" s="220">
        <f t="shared" si="330"/>
        <v>66.895479114825932</v>
      </c>
      <c r="BR136" s="220">
        <f t="shared" si="331"/>
        <v>77.34370768980159</v>
      </c>
      <c r="BS136" s="220">
        <f t="shared" si="332"/>
        <v>58.306807236296535</v>
      </c>
      <c r="BU136" s="2" t="s">
        <v>179</v>
      </c>
      <c r="BV136" s="220">
        <f t="shared" ref="BV136:BV140" si="346">+R136</f>
        <v>82.469623500000012</v>
      </c>
      <c r="BW136" s="220">
        <f t="shared" si="334"/>
        <v>107.69220000000003</v>
      </c>
      <c r="BX136" s="220">
        <f t="shared" si="335"/>
        <v>31.495186249999996</v>
      </c>
      <c r="BY136" s="220">
        <f t="shared" si="336"/>
        <v>79.098322500000009</v>
      </c>
      <c r="BZ136" s="220">
        <f t="shared" si="337"/>
        <v>117.845</v>
      </c>
      <c r="CA136" s="220">
        <f t="shared" si="338"/>
        <v>44.039250000000003</v>
      </c>
      <c r="CB136" s="220">
        <f t="shared" si="339"/>
        <v>89.934599999999989</v>
      </c>
      <c r="CC136" s="220">
        <f t="shared" si="340"/>
        <v>94.217200000000005</v>
      </c>
      <c r="CD136" s="220">
        <f t="shared" si="341"/>
        <v>207.47124838414743</v>
      </c>
      <c r="CE136" s="220">
        <f t="shared" si="342"/>
        <v>106.16310513224946</v>
      </c>
      <c r="CF136" s="220">
        <f t="shared" si="343"/>
        <v>136.31975544083178</v>
      </c>
      <c r="CG136" s="220">
        <f t="shared" si="344"/>
        <v>150.53471999999999</v>
      </c>
    </row>
    <row r="137" spans="1:85" x14ac:dyDescent="0.25">
      <c r="A137" t="str">
        <f>+C114</f>
        <v>ÖZEL KUSAK</v>
      </c>
      <c r="B137" t="s">
        <v>7</v>
      </c>
      <c r="C137" s="2" t="s">
        <v>180</v>
      </c>
      <c r="D137" s="220">
        <v>26.27272727272727</v>
      </c>
      <c r="E137" s="220">
        <v>26.27272727272727</v>
      </c>
      <c r="F137" s="220">
        <v>30.545454545454543</v>
      </c>
      <c r="G137" s="220">
        <v>40.333333333333336</v>
      </c>
      <c r="H137" s="220">
        <v>49.917551020408162</v>
      </c>
      <c r="I137" s="220">
        <v>43.683913043478256</v>
      </c>
      <c r="J137" s="220">
        <v>30.816326530612248</v>
      </c>
      <c r="K137" s="220">
        <f>+'CPP Detay Tum Ay'!K137</f>
        <v>32.122448979591837</v>
      </c>
      <c r="L137" s="220">
        <f>+'CPP Detay Tum Ay'!L137</f>
        <v>42.030970288010984</v>
      </c>
      <c r="M137" s="220">
        <f>+'CPP Detay Tum Ay'!M137</f>
        <v>47.354733212997324</v>
      </c>
      <c r="N137" s="220">
        <f>+'CPP Detay Tum Ay'!N137</f>
        <v>44.747238485112241</v>
      </c>
      <c r="O137" s="220">
        <f>+'CPP Detay Tum Ay'!O137</f>
        <v>40.861463881271895</v>
      </c>
      <c r="Q137" s="2" t="s">
        <v>180</v>
      </c>
      <c r="R137" s="220">
        <v>47.745571500000004</v>
      </c>
      <c r="S137" s="190">
        <v>64.55295000000001</v>
      </c>
      <c r="T137" s="220">
        <v>45.471690000000002</v>
      </c>
      <c r="U137" s="220">
        <v>7.9177499999999998</v>
      </c>
      <c r="V137" s="220">
        <v>12.25</v>
      </c>
      <c r="W137" s="220">
        <v>5.1749999999999998</v>
      </c>
      <c r="X137" s="220">
        <v>4.0572000000000008</v>
      </c>
      <c r="Y137" s="220">
        <f>+'CPP Detay Tum Ay'!Y137</f>
        <v>0</v>
      </c>
      <c r="Z137" s="220">
        <f>+'CPP Detay Tum Ay'!Z137</f>
        <v>98.275854497754054</v>
      </c>
      <c r="AA137" s="220">
        <f>+'CPP Detay Tum Ay'!AA137</f>
        <v>50.28778664159185</v>
      </c>
      <c r="AB137" s="220">
        <f>+'CPP Detay Tum Ay'!AB137</f>
        <v>64.572515735130835</v>
      </c>
      <c r="AC137" s="220">
        <f>+'CPP Detay Tum Ay'!AC137</f>
        <v>71.305919999999986</v>
      </c>
      <c r="AE137" s="2" t="s">
        <v>180</v>
      </c>
      <c r="AF137" s="220">
        <f t="shared" si="319"/>
        <v>26.27272727272727</v>
      </c>
      <c r="AG137" s="220">
        <f t="shared" si="319"/>
        <v>26.27272727272727</v>
      </c>
      <c r="AH137" s="220">
        <f t="shared" si="319"/>
        <v>30.545454545454543</v>
      </c>
      <c r="AI137" s="220">
        <f t="shared" si="319"/>
        <v>40.333333333333336</v>
      </c>
      <c r="AJ137" s="220">
        <f t="shared" si="319"/>
        <v>49.917551020408162</v>
      </c>
      <c r="AK137" s="220">
        <f t="shared" si="319"/>
        <v>43.683913043478256</v>
      </c>
      <c r="AL137" s="220">
        <f t="shared" si="319"/>
        <v>30.816326530612248</v>
      </c>
      <c r="AM137" s="220">
        <f t="shared" si="319"/>
        <v>32.122448979591837</v>
      </c>
      <c r="AN137" s="220">
        <f t="shared" si="319"/>
        <v>42.030970288010984</v>
      </c>
      <c r="AO137" s="220">
        <f t="shared" si="319"/>
        <v>47.354733212997324</v>
      </c>
      <c r="AP137" s="220">
        <f t="shared" si="319"/>
        <v>44.747238485112241</v>
      </c>
      <c r="AQ137" s="220">
        <f t="shared" si="319"/>
        <v>40.861463881271895</v>
      </c>
      <c r="AS137" s="2" t="s">
        <v>180</v>
      </c>
      <c r="AT137" s="220">
        <f t="shared" si="320"/>
        <v>47.745571500000004</v>
      </c>
      <c r="AU137" s="220">
        <f t="shared" si="320"/>
        <v>64.55295000000001</v>
      </c>
      <c r="AV137" s="220">
        <f t="shared" si="320"/>
        <v>45.471690000000002</v>
      </c>
      <c r="AW137" s="220">
        <f t="shared" si="320"/>
        <v>7.9177499999999998</v>
      </c>
      <c r="AX137" s="220">
        <f t="shared" si="320"/>
        <v>12.25</v>
      </c>
      <c r="AY137" s="220">
        <f t="shared" si="320"/>
        <v>5.1749999999999998</v>
      </c>
      <c r="AZ137" s="220">
        <f t="shared" si="320"/>
        <v>4.0572000000000008</v>
      </c>
      <c r="BA137" s="220">
        <f t="shared" si="320"/>
        <v>0</v>
      </c>
      <c r="BB137" s="220">
        <f t="shared" si="320"/>
        <v>98.275854497754054</v>
      </c>
      <c r="BC137" s="220">
        <f t="shared" si="320"/>
        <v>50.28778664159185</v>
      </c>
      <c r="BD137" s="220">
        <f t="shared" si="320"/>
        <v>64.572515735130835</v>
      </c>
      <c r="BE137" s="220">
        <f t="shared" si="320"/>
        <v>71.305919999999986</v>
      </c>
      <c r="BG137" s="2" t="s">
        <v>180</v>
      </c>
      <c r="BH137" s="220">
        <f t="shared" si="345"/>
        <v>26.27272727272727</v>
      </c>
      <c r="BI137" s="220">
        <f t="shared" si="322"/>
        <v>26.27272727272727</v>
      </c>
      <c r="BJ137" s="220">
        <f t="shared" si="323"/>
        <v>30.545454545454543</v>
      </c>
      <c r="BK137" s="220">
        <f t="shared" si="324"/>
        <v>40.333333333333336</v>
      </c>
      <c r="BL137" s="220">
        <f t="shared" si="325"/>
        <v>49.917551020408162</v>
      </c>
      <c r="BM137" s="220">
        <f t="shared" si="326"/>
        <v>43.683913043478256</v>
      </c>
      <c r="BN137" s="220">
        <f t="shared" si="327"/>
        <v>30.816326530612248</v>
      </c>
      <c r="BO137" s="220">
        <f t="shared" si="328"/>
        <v>32.122448979591837</v>
      </c>
      <c r="BP137" s="220">
        <f t="shared" si="329"/>
        <v>42.030970288010984</v>
      </c>
      <c r="BQ137" s="220">
        <f t="shared" si="330"/>
        <v>47.354733212997324</v>
      </c>
      <c r="BR137" s="220">
        <f t="shared" si="331"/>
        <v>44.747238485112241</v>
      </c>
      <c r="BS137" s="220">
        <f t="shared" si="332"/>
        <v>40.861463881271895</v>
      </c>
      <c r="BU137" s="2" t="s">
        <v>180</v>
      </c>
      <c r="BV137" s="220">
        <f t="shared" si="346"/>
        <v>47.745571500000004</v>
      </c>
      <c r="BW137" s="220">
        <f t="shared" si="334"/>
        <v>64.55295000000001</v>
      </c>
      <c r="BX137" s="220">
        <f t="shared" si="335"/>
        <v>45.471690000000002</v>
      </c>
      <c r="BY137" s="220">
        <f t="shared" si="336"/>
        <v>7.9177499999999998</v>
      </c>
      <c r="BZ137" s="220">
        <f t="shared" si="337"/>
        <v>12.25</v>
      </c>
      <c r="CA137" s="220">
        <f t="shared" si="338"/>
        <v>5.1749999999999998</v>
      </c>
      <c r="CB137" s="220">
        <f t="shared" si="339"/>
        <v>4.0572000000000008</v>
      </c>
      <c r="CC137" s="220">
        <f t="shared" si="340"/>
        <v>0</v>
      </c>
      <c r="CD137" s="220">
        <f t="shared" si="341"/>
        <v>98.275854497754054</v>
      </c>
      <c r="CE137" s="220">
        <f t="shared" si="342"/>
        <v>50.28778664159185</v>
      </c>
      <c r="CF137" s="220">
        <f t="shared" si="343"/>
        <v>64.572515735130835</v>
      </c>
      <c r="CG137" s="220">
        <f t="shared" si="344"/>
        <v>71.305919999999986</v>
      </c>
    </row>
    <row r="138" spans="1:85" x14ac:dyDescent="0.25">
      <c r="A138" t="str">
        <f>+C114</f>
        <v>ÖZEL KUSAK</v>
      </c>
      <c r="B138" t="s">
        <v>7</v>
      </c>
      <c r="C138" s="2" t="s">
        <v>181</v>
      </c>
      <c r="D138" s="220">
        <v>32.9</v>
      </c>
      <c r="E138" s="220">
        <v>33.946363636363635</v>
      </c>
      <c r="F138" s="220">
        <v>33.946363636363635</v>
      </c>
      <c r="G138" s="220">
        <v>52.843137254901968</v>
      </c>
      <c r="H138" s="220">
        <v>66.456632653061234</v>
      </c>
      <c r="I138" s="220">
        <v>56.523913043478267</v>
      </c>
      <c r="J138" s="220">
        <v>35.632653061224495</v>
      </c>
      <c r="K138" s="220">
        <f>+'CPP Detay Tum Ay'!K138</f>
        <v>35.632653061224495</v>
      </c>
      <c r="L138" s="220">
        <f>+'CPP Detay Tum Ay'!L138</f>
        <v>49.822288055832885</v>
      </c>
      <c r="M138" s="220">
        <f>+'CPP Detay Tum Ay'!M138</f>
        <v>55.215920572290059</v>
      </c>
      <c r="N138" s="220">
        <f>+'CPP Detay Tum Ay'!N138</f>
        <v>53.635318540783672</v>
      </c>
      <c r="O138" s="220">
        <f>+'CPP Detay Tum Ay'!O138</f>
        <v>50.595943235844281</v>
      </c>
      <c r="Q138" s="2" t="s">
        <v>181</v>
      </c>
      <c r="R138" s="220">
        <v>82.469623500000012</v>
      </c>
      <c r="S138" s="190">
        <v>107.69220000000003</v>
      </c>
      <c r="T138" s="220">
        <v>37.794223499999994</v>
      </c>
      <c r="U138" s="220">
        <v>79.098322500000009</v>
      </c>
      <c r="V138" s="220">
        <v>122.37750000000001</v>
      </c>
      <c r="W138" s="220">
        <v>58.974299999999992</v>
      </c>
      <c r="X138" s="220">
        <v>35.973839999999996</v>
      </c>
      <c r="Y138" s="220">
        <f>+'CPP Detay Tum Ay'!Y138</f>
        <v>89.934599999999989</v>
      </c>
      <c r="Z138" s="220">
        <f>+'CPP Detay Tum Ay'!Z138</f>
        <v>207.47124838414743</v>
      </c>
      <c r="AA138" s="220">
        <f>+'CPP Detay Tum Ay'!AA138</f>
        <v>106.16310513224946</v>
      </c>
      <c r="AB138" s="220">
        <f>+'CPP Detay Tum Ay'!AB138</f>
        <v>136.31975544083178</v>
      </c>
      <c r="AC138" s="220">
        <f>+'CPP Detay Tum Ay'!AC138</f>
        <v>150.53471999999999</v>
      </c>
      <c r="AE138" s="2" t="s">
        <v>181</v>
      </c>
      <c r="AF138" s="220">
        <f t="shared" si="319"/>
        <v>32.9</v>
      </c>
      <c r="AG138" s="220">
        <f t="shared" si="319"/>
        <v>33.946363636363635</v>
      </c>
      <c r="AH138" s="220">
        <f t="shared" si="319"/>
        <v>33.946363636363635</v>
      </c>
      <c r="AI138" s="220">
        <f t="shared" si="319"/>
        <v>52.843137254901968</v>
      </c>
      <c r="AJ138" s="220">
        <f t="shared" si="319"/>
        <v>66.456632653061234</v>
      </c>
      <c r="AK138" s="220">
        <f t="shared" si="319"/>
        <v>56.523913043478267</v>
      </c>
      <c r="AL138" s="220">
        <f t="shared" si="319"/>
        <v>35.632653061224495</v>
      </c>
      <c r="AM138" s="220">
        <f t="shared" si="319"/>
        <v>35.632653061224495</v>
      </c>
      <c r="AN138" s="220">
        <f t="shared" si="319"/>
        <v>49.822288055832885</v>
      </c>
      <c r="AO138" s="220">
        <f t="shared" si="319"/>
        <v>55.215920572290059</v>
      </c>
      <c r="AP138" s="220">
        <f t="shared" si="319"/>
        <v>53.635318540783672</v>
      </c>
      <c r="AQ138" s="220">
        <f t="shared" si="319"/>
        <v>50.595943235844281</v>
      </c>
      <c r="AS138" s="2" t="s">
        <v>181</v>
      </c>
      <c r="AT138" s="220">
        <f t="shared" si="320"/>
        <v>82.469623500000012</v>
      </c>
      <c r="AU138" s="220">
        <f t="shared" si="320"/>
        <v>107.69220000000003</v>
      </c>
      <c r="AV138" s="220">
        <f t="shared" si="320"/>
        <v>37.794223499999994</v>
      </c>
      <c r="AW138" s="220">
        <f t="shared" si="320"/>
        <v>79.098322500000009</v>
      </c>
      <c r="AX138" s="220">
        <f t="shared" si="320"/>
        <v>122.37750000000001</v>
      </c>
      <c r="AY138" s="220">
        <f t="shared" si="320"/>
        <v>58.974299999999992</v>
      </c>
      <c r="AZ138" s="220">
        <f t="shared" si="320"/>
        <v>35.973839999999996</v>
      </c>
      <c r="BA138" s="220">
        <f t="shared" si="320"/>
        <v>89.934599999999989</v>
      </c>
      <c r="BB138" s="220">
        <f t="shared" si="320"/>
        <v>207.47124838414743</v>
      </c>
      <c r="BC138" s="220">
        <f t="shared" si="320"/>
        <v>106.16310513224946</v>
      </c>
      <c r="BD138" s="220">
        <f t="shared" si="320"/>
        <v>136.31975544083178</v>
      </c>
      <c r="BE138" s="220">
        <f t="shared" si="320"/>
        <v>150.53471999999999</v>
      </c>
      <c r="BG138" s="2" t="s">
        <v>181</v>
      </c>
      <c r="BH138" s="220">
        <f t="shared" si="345"/>
        <v>32.9</v>
      </c>
      <c r="BI138" s="220">
        <f t="shared" si="322"/>
        <v>33.946363636363635</v>
      </c>
      <c r="BJ138" s="220">
        <f t="shared" si="323"/>
        <v>33.946363636363635</v>
      </c>
      <c r="BK138" s="220">
        <f t="shared" si="324"/>
        <v>52.843137254901968</v>
      </c>
      <c r="BL138" s="220">
        <f t="shared" si="325"/>
        <v>66.456632653061234</v>
      </c>
      <c r="BM138" s="220">
        <f t="shared" si="326"/>
        <v>56.523913043478267</v>
      </c>
      <c r="BN138" s="220">
        <f t="shared" si="327"/>
        <v>35.632653061224495</v>
      </c>
      <c r="BO138" s="220">
        <f t="shared" si="328"/>
        <v>35.632653061224495</v>
      </c>
      <c r="BP138" s="220">
        <f t="shared" si="329"/>
        <v>49.822288055832885</v>
      </c>
      <c r="BQ138" s="220">
        <f t="shared" si="330"/>
        <v>55.215920572290059</v>
      </c>
      <c r="BR138" s="220">
        <f t="shared" si="331"/>
        <v>53.635318540783672</v>
      </c>
      <c r="BS138" s="220">
        <f t="shared" si="332"/>
        <v>50.595943235844281</v>
      </c>
      <c r="BU138" s="2" t="s">
        <v>181</v>
      </c>
      <c r="BV138" s="220">
        <f t="shared" si="346"/>
        <v>82.469623500000012</v>
      </c>
      <c r="BW138" s="220">
        <f t="shared" si="334"/>
        <v>107.69220000000003</v>
      </c>
      <c r="BX138" s="220">
        <f t="shared" si="335"/>
        <v>37.794223499999994</v>
      </c>
      <c r="BY138" s="220">
        <f t="shared" si="336"/>
        <v>79.098322500000009</v>
      </c>
      <c r="BZ138" s="220">
        <f t="shared" si="337"/>
        <v>122.37750000000001</v>
      </c>
      <c r="CA138" s="220">
        <f t="shared" si="338"/>
        <v>58.974299999999992</v>
      </c>
      <c r="CB138" s="220">
        <f t="shared" si="339"/>
        <v>35.973839999999996</v>
      </c>
      <c r="CC138" s="220">
        <f t="shared" si="340"/>
        <v>89.934599999999989</v>
      </c>
      <c r="CD138" s="220">
        <f t="shared" si="341"/>
        <v>207.47124838414743</v>
      </c>
      <c r="CE138" s="220">
        <f t="shared" si="342"/>
        <v>106.16310513224946</v>
      </c>
      <c r="CF138" s="220">
        <f t="shared" si="343"/>
        <v>136.31975544083178</v>
      </c>
      <c r="CG138" s="220">
        <f t="shared" si="344"/>
        <v>150.53471999999999</v>
      </c>
    </row>
    <row r="139" spans="1:85" x14ac:dyDescent="0.25">
      <c r="A139" t="str">
        <f>+C114</f>
        <v>ÖZEL KUSAK</v>
      </c>
      <c r="B139" t="s">
        <v>7</v>
      </c>
      <c r="C139" s="2" t="s">
        <v>182</v>
      </c>
      <c r="D139" s="220">
        <v>20.68</v>
      </c>
      <c r="E139" s="220">
        <v>20.68</v>
      </c>
      <c r="F139" s="220">
        <v>21.81818181818182</v>
      </c>
      <c r="G139" s="220">
        <v>33.745098039215684</v>
      </c>
      <c r="H139" s="220">
        <v>46.291632653061235</v>
      </c>
      <c r="I139" s="220">
        <v>36.147391304347828</v>
      </c>
      <c r="J139" s="220">
        <v>17.448979591836736</v>
      </c>
      <c r="K139" s="220">
        <f>+'CPP Detay Tum Ay'!K139</f>
        <v>23.897959183673471</v>
      </c>
      <c r="L139" s="220">
        <f>+'CPP Detay Tum Ay'!L139</f>
        <v>33.578761206843915</v>
      </c>
      <c r="M139" s="220">
        <f>+'CPP Detay Tum Ay'!M139</f>
        <v>39.904936956347356</v>
      </c>
      <c r="N139" s="220">
        <f>+'CPP Detay Tum Ay'!N139</f>
        <v>39.815098420975431</v>
      </c>
      <c r="O139" s="220">
        <f>+'CPP Detay Tum Ay'!O139</f>
        <v>34.979636835505133</v>
      </c>
      <c r="Q139" s="2" t="s">
        <v>182</v>
      </c>
      <c r="R139" s="220">
        <v>86.658209819402842</v>
      </c>
      <c r="S139" s="190">
        <v>93.139200000000017</v>
      </c>
      <c r="T139" s="220">
        <v>56.938463999999996</v>
      </c>
      <c r="U139" s="220">
        <v>112.32648000000002</v>
      </c>
      <c r="V139" s="220">
        <v>130.34</v>
      </c>
      <c r="W139" s="220">
        <v>49.162500000000001</v>
      </c>
      <c r="X139" s="220">
        <v>35.973839999999996</v>
      </c>
      <c r="Y139" s="220">
        <f>+'CPP Detay Tum Ay'!Y139</f>
        <v>89.934599999999989</v>
      </c>
      <c r="Z139" s="220">
        <f>+'CPP Detay Tum Ay'!Z139</f>
        <v>207.47124838414743</v>
      </c>
      <c r="AA139" s="220">
        <f>+'CPP Detay Tum Ay'!AA139</f>
        <v>106.16310513224946</v>
      </c>
      <c r="AB139" s="220">
        <f>+'CPP Detay Tum Ay'!AB139</f>
        <v>136.31975544083178</v>
      </c>
      <c r="AC139" s="220">
        <f>+'CPP Detay Tum Ay'!AC139</f>
        <v>150.53471999999999</v>
      </c>
      <c r="AE139" s="2" t="s">
        <v>182</v>
      </c>
      <c r="AF139" s="220">
        <f t="shared" si="319"/>
        <v>20.68</v>
      </c>
      <c r="AG139" s="220">
        <f t="shared" si="319"/>
        <v>20.68</v>
      </c>
      <c r="AH139" s="220">
        <f t="shared" si="319"/>
        <v>21.81818181818182</v>
      </c>
      <c r="AI139" s="220">
        <f t="shared" si="319"/>
        <v>33.745098039215684</v>
      </c>
      <c r="AJ139" s="220">
        <f t="shared" si="319"/>
        <v>46.291632653061235</v>
      </c>
      <c r="AK139" s="220">
        <f t="shared" si="319"/>
        <v>36.147391304347828</v>
      </c>
      <c r="AL139" s="220">
        <f t="shared" si="319"/>
        <v>17.448979591836736</v>
      </c>
      <c r="AM139" s="220">
        <f t="shared" si="319"/>
        <v>23.897959183673471</v>
      </c>
      <c r="AN139" s="220">
        <f t="shared" si="319"/>
        <v>33.578761206843915</v>
      </c>
      <c r="AO139" s="220">
        <f t="shared" si="319"/>
        <v>39.904936956347356</v>
      </c>
      <c r="AP139" s="220">
        <f t="shared" si="319"/>
        <v>39.815098420975431</v>
      </c>
      <c r="AQ139" s="220">
        <f t="shared" si="319"/>
        <v>34.979636835505133</v>
      </c>
      <c r="AS139" s="2" t="s">
        <v>182</v>
      </c>
      <c r="AT139" s="220">
        <f t="shared" si="320"/>
        <v>86.658209819402842</v>
      </c>
      <c r="AU139" s="220">
        <f t="shared" si="320"/>
        <v>93.139200000000017</v>
      </c>
      <c r="AV139" s="220">
        <f t="shared" si="320"/>
        <v>56.938463999999996</v>
      </c>
      <c r="AW139" s="220">
        <f t="shared" si="320"/>
        <v>112.32648000000002</v>
      </c>
      <c r="AX139" s="220">
        <f t="shared" si="320"/>
        <v>130.34</v>
      </c>
      <c r="AY139" s="220">
        <f t="shared" si="320"/>
        <v>49.162500000000001</v>
      </c>
      <c r="AZ139" s="220">
        <f t="shared" si="320"/>
        <v>35.973839999999996</v>
      </c>
      <c r="BA139" s="220">
        <f t="shared" si="320"/>
        <v>89.934599999999989</v>
      </c>
      <c r="BB139" s="220">
        <f t="shared" si="320"/>
        <v>207.47124838414743</v>
      </c>
      <c r="BC139" s="220">
        <f t="shared" si="320"/>
        <v>106.16310513224946</v>
      </c>
      <c r="BD139" s="220">
        <f t="shared" si="320"/>
        <v>136.31975544083178</v>
      </c>
      <c r="BE139" s="220">
        <f t="shared" si="320"/>
        <v>150.53471999999999</v>
      </c>
      <c r="BG139" s="2" t="s">
        <v>182</v>
      </c>
      <c r="BH139" s="220">
        <f t="shared" si="345"/>
        <v>20.68</v>
      </c>
      <c r="BI139" s="220">
        <f t="shared" si="322"/>
        <v>20.68</v>
      </c>
      <c r="BJ139" s="220">
        <f t="shared" si="323"/>
        <v>21.81818181818182</v>
      </c>
      <c r="BK139" s="220">
        <f t="shared" si="324"/>
        <v>33.745098039215684</v>
      </c>
      <c r="BL139" s="220">
        <f t="shared" si="325"/>
        <v>46.291632653061235</v>
      </c>
      <c r="BM139" s="220">
        <f t="shared" si="326"/>
        <v>36.147391304347828</v>
      </c>
      <c r="BN139" s="220">
        <f t="shared" si="327"/>
        <v>17.448979591836736</v>
      </c>
      <c r="BO139" s="220">
        <f t="shared" si="328"/>
        <v>23.897959183673471</v>
      </c>
      <c r="BP139" s="220">
        <f t="shared" si="329"/>
        <v>33.578761206843915</v>
      </c>
      <c r="BQ139" s="220">
        <f t="shared" si="330"/>
        <v>39.904936956347356</v>
      </c>
      <c r="BR139" s="220">
        <f t="shared" si="331"/>
        <v>39.815098420975431</v>
      </c>
      <c r="BS139" s="220">
        <f t="shared" si="332"/>
        <v>34.979636835505133</v>
      </c>
      <c r="BU139" s="2" t="s">
        <v>182</v>
      </c>
      <c r="BV139" s="220">
        <f t="shared" si="346"/>
        <v>86.658209819402842</v>
      </c>
      <c r="BW139" s="220">
        <f t="shared" si="334"/>
        <v>93.139200000000017</v>
      </c>
      <c r="BX139" s="220">
        <f t="shared" si="335"/>
        <v>56.938463999999996</v>
      </c>
      <c r="BY139" s="220">
        <f t="shared" si="336"/>
        <v>112.32648000000002</v>
      </c>
      <c r="BZ139" s="220">
        <f t="shared" si="337"/>
        <v>130.34</v>
      </c>
      <c r="CA139" s="220">
        <f t="shared" si="338"/>
        <v>49.162500000000001</v>
      </c>
      <c r="CB139" s="220">
        <f t="shared" si="339"/>
        <v>35.973839999999996</v>
      </c>
      <c r="CC139" s="220">
        <f t="shared" si="340"/>
        <v>89.934599999999989</v>
      </c>
      <c r="CD139" s="220">
        <f t="shared" si="341"/>
        <v>207.47124838414743</v>
      </c>
      <c r="CE139" s="220">
        <f t="shared" si="342"/>
        <v>106.16310513224946</v>
      </c>
      <c r="CF139" s="220">
        <f t="shared" si="343"/>
        <v>136.31975544083178</v>
      </c>
      <c r="CG139" s="220">
        <f t="shared" si="344"/>
        <v>150.53471999999999</v>
      </c>
    </row>
    <row r="140" spans="1:85" x14ac:dyDescent="0.25">
      <c r="A140" t="str">
        <f>+C114</f>
        <v>ÖZEL KUSAK</v>
      </c>
      <c r="B140" t="s">
        <v>7</v>
      </c>
      <c r="C140" s="2" t="s">
        <v>183</v>
      </c>
      <c r="D140" s="220">
        <v>0</v>
      </c>
      <c r="E140" s="220">
        <v>25</v>
      </c>
      <c r="F140" s="220">
        <v>26.18181818181818</v>
      </c>
      <c r="G140" s="220">
        <v>35.247058823529407</v>
      </c>
      <c r="H140" s="220">
        <v>43.511020408163269</v>
      </c>
      <c r="I140" s="220">
        <v>42.651130434782601</v>
      </c>
      <c r="J140" s="220">
        <v>0</v>
      </c>
      <c r="K140" s="220">
        <f>+'CPP Detay Tum Ay'!K140</f>
        <v>0</v>
      </c>
      <c r="L140" s="220">
        <f>+'CPP Detay Tum Ay'!L140</f>
        <v>26.096715363140376</v>
      </c>
      <c r="M140" s="220">
        <f>+'CPP Detay Tum Ay'!M140</f>
        <v>37.227522730951051</v>
      </c>
      <c r="N140" s="220">
        <f>+'CPP Detay Tum Ay'!N140</f>
        <v>39.390070682729537</v>
      </c>
      <c r="O140" s="220">
        <f>+'CPP Detay Tum Ay'!O140</f>
        <v>29.36290457152451</v>
      </c>
      <c r="Q140" s="2" t="s">
        <v>183</v>
      </c>
      <c r="R140" s="220">
        <v>0</v>
      </c>
      <c r="S140" s="190">
        <v>0</v>
      </c>
      <c r="T140" s="220">
        <f>+'CPP Detay Tum Ay'!T140</f>
        <v>0</v>
      </c>
      <c r="U140" s="220">
        <v>0</v>
      </c>
      <c r="V140" s="220">
        <v>0</v>
      </c>
      <c r="W140" s="220">
        <v>0</v>
      </c>
      <c r="X140" s="220">
        <v>0</v>
      </c>
      <c r="Y140" s="220">
        <f>+'CPP Detay Tum Ay'!Y140</f>
        <v>0</v>
      </c>
      <c r="Z140" s="220">
        <f>+'CPP Detay Tum Ay'!Z140</f>
        <v>16.379309082959008</v>
      </c>
      <c r="AA140" s="220">
        <f>+'CPP Detay Tum Ay'!AA140</f>
        <v>8.3812977735986411</v>
      </c>
      <c r="AB140" s="220">
        <f>+'CPP Detay Tum Ay'!AB140</f>
        <v>10.76208595585514</v>
      </c>
      <c r="AC140" s="220">
        <f>+'CPP Detay Tum Ay'!AC140</f>
        <v>11.884319999999999</v>
      </c>
      <c r="AE140" s="2" t="s">
        <v>183</v>
      </c>
      <c r="AF140" s="220"/>
      <c r="AG140" s="220"/>
      <c r="AH140" s="220"/>
      <c r="AI140" s="220"/>
      <c r="AJ140" s="220"/>
      <c r="AK140" s="220"/>
      <c r="AL140" s="220"/>
      <c r="AM140" s="220"/>
      <c r="AN140" s="220"/>
      <c r="AO140" s="220"/>
      <c r="AP140" s="220"/>
      <c r="AQ140" s="220"/>
      <c r="AS140" s="2" t="s">
        <v>183</v>
      </c>
      <c r="AT140" s="221"/>
      <c r="AU140" s="221"/>
      <c r="AV140" s="221"/>
      <c r="AW140" s="221"/>
      <c r="AX140" s="221"/>
      <c r="AY140" s="221"/>
      <c r="AZ140" s="221"/>
      <c r="BA140" s="221"/>
      <c r="BB140" s="221"/>
      <c r="BC140" s="221"/>
      <c r="BD140" s="221"/>
      <c r="BE140" s="221"/>
      <c r="BG140" s="2" t="s">
        <v>183</v>
      </c>
      <c r="BH140" s="220">
        <f t="shared" si="345"/>
        <v>0</v>
      </c>
      <c r="BI140" s="220">
        <f t="shared" si="322"/>
        <v>25</v>
      </c>
      <c r="BJ140" s="220">
        <f t="shared" si="323"/>
        <v>26.18181818181818</v>
      </c>
      <c r="BK140" s="220">
        <f t="shared" si="324"/>
        <v>35.247058823529407</v>
      </c>
      <c r="BL140" s="220">
        <f t="shared" si="325"/>
        <v>43.511020408163269</v>
      </c>
      <c r="BM140" s="220">
        <f t="shared" si="326"/>
        <v>42.651130434782601</v>
      </c>
      <c r="BN140" s="220">
        <f t="shared" si="327"/>
        <v>0</v>
      </c>
      <c r="BO140" s="220">
        <f t="shared" si="328"/>
        <v>0</v>
      </c>
      <c r="BP140" s="220">
        <f t="shared" si="329"/>
        <v>26.096715363140376</v>
      </c>
      <c r="BQ140" s="220">
        <f t="shared" si="330"/>
        <v>37.227522730951051</v>
      </c>
      <c r="BR140" s="220">
        <f t="shared" si="331"/>
        <v>39.390070682729537</v>
      </c>
      <c r="BS140" s="220">
        <f t="shared" si="332"/>
        <v>29.36290457152451</v>
      </c>
      <c r="BU140" s="2" t="s">
        <v>183</v>
      </c>
      <c r="BV140" s="220">
        <f t="shared" si="346"/>
        <v>0</v>
      </c>
      <c r="BW140" s="220">
        <f t="shared" si="334"/>
        <v>0</v>
      </c>
      <c r="BX140" s="220">
        <f t="shared" si="335"/>
        <v>0</v>
      </c>
      <c r="BY140" s="220">
        <f t="shared" si="336"/>
        <v>0</v>
      </c>
      <c r="BZ140" s="220">
        <f t="shared" si="337"/>
        <v>0</v>
      </c>
      <c r="CA140" s="220">
        <f t="shared" si="338"/>
        <v>0</v>
      </c>
      <c r="CB140" s="220">
        <f t="shared" si="339"/>
        <v>0</v>
      </c>
      <c r="CC140" s="220">
        <f t="shared" si="340"/>
        <v>0</v>
      </c>
      <c r="CD140" s="220">
        <f t="shared" si="341"/>
        <v>16.379309082959008</v>
      </c>
      <c r="CE140" s="220">
        <f t="shared" si="342"/>
        <v>8.3812977735986411</v>
      </c>
      <c r="CF140" s="220">
        <f t="shared" si="343"/>
        <v>10.76208595585514</v>
      </c>
      <c r="CG140" s="220">
        <f t="shared" si="344"/>
        <v>11.884319999999999</v>
      </c>
    </row>
    <row r="141" spans="1:85" x14ac:dyDescent="0.25">
      <c r="A141" t="str">
        <f>+C114</f>
        <v>ÖZEL KUSAK</v>
      </c>
      <c r="B141" t="s">
        <v>7</v>
      </c>
      <c r="C141" s="2" t="s">
        <v>184</v>
      </c>
      <c r="D141" s="220">
        <v>19.09090909090909</v>
      </c>
      <c r="E141" s="220">
        <v>17.40909090909091</v>
      </c>
      <c r="F141" s="220">
        <v>18.636363636363633</v>
      </c>
      <c r="G141" s="220">
        <v>21.579411764705881</v>
      </c>
      <c r="H141" s="220">
        <v>33.256122448979589</v>
      </c>
      <c r="I141" s="220">
        <v>23.165500000000002</v>
      </c>
      <c r="J141" s="220">
        <v>14.938775510204083</v>
      </c>
      <c r="K141" s="220">
        <f>+'CPP Detay Tum Ay'!K141</f>
        <v>16.775510204081634</v>
      </c>
      <c r="L141" s="220">
        <f>+'CPP Detay Tum Ay'!L141</f>
        <v>27.595096942623194</v>
      </c>
      <c r="M141" s="220">
        <f>+'CPP Detay Tum Ay'!M141</f>
        <v>44.169502100419862</v>
      </c>
      <c r="N141" s="220">
        <f>+'CPP Detay Tum Ay'!N141</f>
        <v>49.419551968835179</v>
      </c>
      <c r="O141" s="220">
        <f>+'CPP Detay Tum Ay'!O141</f>
        <v>33.02306823608653</v>
      </c>
      <c r="Q141" s="2" t="s">
        <v>184</v>
      </c>
      <c r="R141" s="220">
        <v>0</v>
      </c>
      <c r="S141" s="190">
        <v>0</v>
      </c>
      <c r="T141" s="220">
        <f>+'CPP Detay Tum Ay'!T141</f>
        <v>0</v>
      </c>
      <c r="U141" s="220">
        <v>23.225400000000004</v>
      </c>
      <c r="V141" s="220">
        <v>26.95</v>
      </c>
      <c r="W141" s="220">
        <v>11.385</v>
      </c>
      <c r="X141" s="220">
        <v>10.41348</v>
      </c>
      <c r="Y141" s="220">
        <f>+'CPP Detay Tum Ay'!Y141</f>
        <v>26.033699999999996</v>
      </c>
      <c r="Z141" s="220">
        <f>+'CPP Detay Tum Ay'!Z141</f>
        <v>60.057466637516356</v>
      </c>
      <c r="AA141" s="220">
        <f>+'CPP Detay Tum Ay'!AA141</f>
        <v>30.731425169861687</v>
      </c>
      <c r="AB141" s="220">
        <f>+'CPP Detay Tum Ay'!AB141</f>
        <v>39.460981838135517</v>
      </c>
      <c r="AC141" s="220">
        <f>+'CPP Detay Tum Ay'!AC141</f>
        <v>43.575839999999992</v>
      </c>
      <c r="AE141" s="2" t="s">
        <v>184</v>
      </c>
      <c r="AF141" s="220"/>
      <c r="AG141" s="220"/>
      <c r="AH141" s="220"/>
      <c r="AI141" s="220"/>
      <c r="AJ141" s="220"/>
      <c r="AK141" s="220"/>
      <c r="AL141" s="220"/>
      <c r="AM141" s="220"/>
      <c r="AN141" s="220"/>
      <c r="AO141" s="220"/>
      <c r="AP141" s="220"/>
      <c r="AQ141" s="220"/>
      <c r="AS141" s="2" t="s">
        <v>184</v>
      </c>
      <c r="AT141" s="221"/>
      <c r="AU141" s="221"/>
      <c r="AV141" s="221"/>
      <c r="AW141" s="221"/>
      <c r="AX141" s="221"/>
      <c r="AY141" s="221"/>
      <c r="AZ141" s="221"/>
      <c r="BA141" s="221"/>
      <c r="BB141" s="221"/>
      <c r="BC141" s="221"/>
      <c r="BD141" s="221"/>
      <c r="BE141" s="221"/>
      <c r="BG141" s="2" t="s">
        <v>184</v>
      </c>
      <c r="BH141" s="220"/>
      <c r="BI141" s="220"/>
      <c r="BJ141" s="220"/>
      <c r="BK141" s="220"/>
      <c r="BL141" s="220"/>
      <c r="BM141" s="220"/>
      <c r="BN141" s="220"/>
      <c r="BO141" s="220"/>
      <c r="BP141" s="220"/>
      <c r="BQ141" s="220"/>
      <c r="BR141" s="220"/>
      <c r="BS141" s="220"/>
      <c r="BU141" s="2" t="s">
        <v>184</v>
      </c>
      <c r="BV141" s="221"/>
      <c r="BW141" s="221"/>
      <c r="BX141" s="221"/>
      <c r="BY141" s="221"/>
      <c r="BZ141" s="221"/>
      <c r="CA141" s="221"/>
      <c r="CB141" s="221"/>
      <c r="CC141" s="221"/>
      <c r="CD141" s="221"/>
      <c r="CE141" s="221"/>
      <c r="CF141" s="221"/>
      <c r="CG141" s="221"/>
    </row>
    <row r="142" spans="1:85" x14ac:dyDescent="0.25">
      <c r="A142" t="str">
        <f>+C114</f>
        <v>ÖZEL KUSAK</v>
      </c>
      <c r="B142" t="s">
        <v>7</v>
      </c>
      <c r="C142" s="2" t="s">
        <v>185</v>
      </c>
      <c r="D142" s="220">
        <v>15.957000000000003</v>
      </c>
      <c r="E142" s="220">
        <f>+'CPP Detay Tum Ay'!E142</f>
        <v>0</v>
      </c>
      <c r="F142" s="220">
        <f>+'CPP Detay Tum Ay'!F142</f>
        <v>0</v>
      </c>
      <c r="G142" s="220">
        <f>+'CPP Detay Tum Ay'!G142</f>
        <v>0</v>
      </c>
      <c r="H142" s="220">
        <f>+'CPP Detay Tum Ay'!H142</f>
        <v>0</v>
      </c>
      <c r="I142" s="220">
        <f>+'CPP Detay Tum Ay'!I142</f>
        <v>0</v>
      </c>
      <c r="J142" s="220"/>
      <c r="K142" s="220">
        <f>+'CPP Detay Tum Ay'!K142</f>
        <v>0</v>
      </c>
      <c r="L142" s="220">
        <f>+'CPP Detay Tum Ay'!L142</f>
        <v>22.966002450451828</v>
      </c>
      <c r="M142" s="220">
        <f>+'CPP Detay Tum Ay'!M142</f>
        <v>26.059265911665737</v>
      </c>
      <c r="N142" s="220">
        <f>+'CPP Detay Tum Ay'!N142</f>
        <v>27.60180135432142</v>
      </c>
      <c r="O142" s="220">
        <f>+'CPP Detay Tum Ay'!O142</f>
        <v>21.917310912316509</v>
      </c>
      <c r="Q142" s="2" t="s">
        <v>185</v>
      </c>
      <c r="R142" s="220">
        <v>0</v>
      </c>
      <c r="S142" s="190">
        <v>0</v>
      </c>
      <c r="T142" s="220">
        <f>+'CPP Detay Tum Ay'!T142</f>
        <v>0</v>
      </c>
      <c r="U142" s="220"/>
      <c r="V142" s="220"/>
      <c r="W142" s="220"/>
      <c r="X142" s="220"/>
      <c r="Y142" s="220">
        <f>+'CPP Detay Tum Ay'!Y142</f>
        <v>0</v>
      </c>
      <c r="Z142" s="220">
        <f>+'CPP Detay Tum Ay'!Z142</f>
        <v>65.517236331836031</v>
      </c>
      <c r="AA142" s="220">
        <f>+'CPP Detay Tum Ay'!AA142</f>
        <v>33.525191094394565</v>
      </c>
      <c r="AB142" s="220">
        <f>+'CPP Detay Tum Ay'!AB142</f>
        <v>43.048343823420559</v>
      </c>
      <c r="AC142" s="220">
        <f>+'CPP Detay Tum Ay'!AC142</f>
        <v>47.537279999999996</v>
      </c>
      <c r="AE142" s="2" t="s">
        <v>185</v>
      </c>
      <c r="AF142" s="220"/>
      <c r="AG142" s="220"/>
      <c r="AH142" s="220"/>
      <c r="AI142" s="220"/>
      <c r="AJ142" s="220"/>
      <c r="AK142" s="220"/>
      <c r="AL142" s="220"/>
      <c r="AM142" s="220"/>
      <c r="AN142" s="220"/>
      <c r="AO142" s="220"/>
      <c r="AP142" s="220"/>
      <c r="AQ142" s="220"/>
      <c r="AS142" s="2" t="s">
        <v>185</v>
      </c>
      <c r="AT142" s="221"/>
      <c r="AU142" s="221"/>
      <c r="AV142" s="221"/>
      <c r="AW142" s="221"/>
      <c r="AX142" s="221"/>
      <c r="AY142" s="221"/>
      <c r="AZ142" s="221"/>
      <c r="BA142" s="221"/>
      <c r="BB142" s="221"/>
      <c r="BC142" s="221"/>
      <c r="BD142" s="221"/>
      <c r="BE142" s="221"/>
      <c r="BG142" s="2" t="s">
        <v>185</v>
      </c>
      <c r="BH142" s="220"/>
      <c r="BI142" s="220"/>
      <c r="BJ142" s="220"/>
      <c r="BK142" s="220"/>
      <c r="BL142" s="220"/>
      <c r="BM142" s="220"/>
      <c r="BN142" s="220"/>
      <c r="BO142" s="220"/>
      <c r="BP142" s="220"/>
      <c r="BQ142" s="220"/>
      <c r="BR142" s="220"/>
      <c r="BS142" s="220"/>
      <c r="BU142" s="2" t="s">
        <v>185</v>
      </c>
      <c r="BV142" s="221"/>
      <c r="BW142" s="221"/>
      <c r="BX142" s="221"/>
      <c r="BY142" s="221"/>
      <c r="BZ142" s="221"/>
      <c r="CA142" s="221"/>
      <c r="CB142" s="221"/>
      <c r="CC142" s="221"/>
      <c r="CD142" s="221"/>
      <c r="CE142" s="221"/>
      <c r="CF142" s="221"/>
      <c r="CG142" s="221"/>
    </row>
    <row r="143" spans="1:85" x14ac:dyDescent="0.25">
      <c r="A143" t="str">
        <f>+C114</f>
        <v>ÖZEL KUSAK</v>
      </c>
      <c r="B143" t="s">
        <v>7</v>
      </c>
      <c r="C143" s="2" t="s">
        <v>186</v>
      </c>
      <c r="D143" s="220">
        <v>0</v>
      </c>
      <c r="E143" s="220">
        <f>+'CPP Detay Tum Ay'!E143</f>
        <v>0</v>
      </c>
      <c r="F143" s="220">
        <f>+'CPP Detay Tum Ay'!F143</f>
        <v>0</v>
      </c>
      <c r="G143" s="220">
        <f>+'CPP Detay Tum Ay'!G143</f>
        <v>0</v>
      </c>
      <c r="H143" s="220">
        <f>+'CPP Detay Tum Ay'!H143</f>
        <v>0</v>
      </c>
      <c r="I143" s="220">
        <f>+'CPP Detay Tum Ay'!I143</f>
        <v>0</v>
      </c>
      <c r="J143" s="220"/>
      <c r="K143" s="220">
        <f>+'CPP Detay Tum Ay'!K143</f>
        <v>0</v>
      </c>
      <c r="L143" s="220">
        <f>+'CPP Detay Tum Ay'!L143</f>
        <v>25.202044901669151</v>
      </c>
      <c r="M143" s="220">
        <f>+'CPP Detay Tum Ay'!M143</f>
        <v>26.440001939595923</v>
      </c>
      <c r="N143" s="220">
        <f>+'CPP Detay Tum Ay'!N143</f>
        <v>32.769320095288755</v>
      </c>
      <c r="O143" s="220">
        <f>+'CPP Detay Tum Ay'!O143</f>
        <v>27.200012047282748</v>
      </c>
      <c r="Q143" s="2" t="s">
        <v>186</v>
      </c>
      <c r="R143" s="220">
        <v>0</v>
      </c>
      <c r="S143" s="220"/>
      <c r="T143" s="220">
        <f>+'CPP Detay Tum Ay'!T143</f>
        <v>0</v>
      </c>
      <c r="U143" s="220"/>
      <c r="V143" s="220"/>
      <c r="W143" s="220"/>
      <c r="X143" s="220"/>
      <c r="Y143" s="220">
        <f>+'CPP Detay Tum Ay'!Y143</f>
        <v>0</v>
      </c>
      <c r="Z143" s="220">
        <f>+'CPP Detay Tum Ay'!Z143</f>
        <v>21.839078777278676</v>
      </c>
      <c r="AA143" s="220">
        <f>+'CPP Detay Tum Ay'!AA143</f>
        <v>11.175063698131522</v>
      </c>
      <c r="AB143" s="220">
        <f>+'CPP Detay Tum Ay'!AB143</f>
        <v>14.349447941140186</v>
      </c>
      <c r="AC143" s="220">
        <f>+'CPP Detay Tum Ay'!AC143</f>
        <v>15.845759999999997</v>
      </c>
      <c r="AE143" s="2" t="s">
        <v>186</v>
      </c>
      <c r="AF143" s="220"/>
      <c r="AG143" s="220"/>
      <c r="AH143" s="220"/>
      <c r="AI143" s="220"/>
      <c r="AJ143" s="220"/>
      <c r="AK143" s="220"/>
      <c r="AL143" s="220"/>
      <c r="AM143" s="220"/>
      <c r="AN143" s="220"/>
      <c r="AO143" s="220"/>
      <c r="AP143" s="220"/>
      <c r="AQ143" s="220"/>
      <c r="AS143" s="2" t="s">
        <v>186</v>
      </c>
      <c r="AT143" s="221"/>
      <c r="AU143" s="221"/>
      <c r="AV143" s="221"/>
      <c r="AW143" s="221"/>
      <c r="AX143" s="221"/>
      <c r="AY143" s="221"/>
      <c r="AZ143" s="221"/>
      <c r="BA143" s="221"/>
      <c r="BB143" s="221"/>
      <c r="BC143" s="221"/>
      <c r="BD143" s="221"/>
      <c r="BE143" s="221"/>
      <c r="BG143" s="2" t="s">
        <v>186</v>
      </c>
      <c r="BH143" s="220"/>
      <c r="BI143" s="220"/>
      <c r="BJ143" s="220"/>
      <c r="BK143" s="220"/>
      <c r="BL143" s="220"/>
      <c r="BM143" s="220"/>
      <c r="BN143" s="220"/>
      <c r="BO143" s="220"/>
      <c r="BP143" s="220"/>
      <c r="BQ143" s="220"/>
      <c r="BR143" s="220"/>
      <c r="BS143" s="220"/>
      <c r="BU143" s="2" t="s">
        <v>186</v>
      </c>
      <c r="BV143" s="221"/>
      <c r="BW143" s="221"/>
      <c r="BX143" s="221"/>
      <c r="BY143" s="221"/>
      <c r="BZ143" s="221"/>
      <c r="CA143" s="221"/>
      <c r="CB143" s="221"/>
      <c r="CC143" s="221"/>
      <c r="CD143" s="221"/>
      <c r="CE143" s="221"/>
      <c r="CF143" s="221"/>
      <c r="CG143" s="221"/>
    </row>
    <row r="144" spans="1:85" x14ac:dyDescent="0.25">
      <c r="A144" t="str">
        <f>+C114</f>
        <v>ÖZEL KUSAK</v>
      </c>
      <c r="B144" t="s">
        <v>7</v>
      </c>
      <c r="C144" s="2" t="s">
        <v>203</v>
      </c>
      <c r="D144" s="220"/>
      <c r="E144" s="220"/>
      <c r="F144" s="220"/>
      <c r="G144" s="220"/>
      <c r="H144" s="220"/>
      <c r="I144" s="220"/>
      <c r="J144" s="220"/>
      <c r="K144" s="220"/>
      <c r="L144" s="220"/>
      <c r="M144" s="220"/>
      <c r="N144" s="220"/>
      <c r="O144" s="220"/>
      <c r="Q144" s="2"/>
      <c r="R144" s="221"/>
      <c r="S144" s="221"/>
      <c r="T144" s="221"/>
      <c r="U144" s="220"/>
      <c r="V144" s="220"/>
      <c r="W144" s="220"/>
      <c r="X144" s="220"/>
      <c r="Y144" s="220"/>
      <c r="Z144" s="220"/>
      <c r="AA144" s="220"/>
      <c r="AB144" s="220"/>
      <c r="AC144" s="220"/>
      <c r="AE144" s="2" t="s">
        <v>203</v>
      </c>
      <c r="AF144" s="220"/>
      <c r="AG144" s="220"/>
      <c r="AH144" s="220"/>
      <c r="AI144" s="220"/>
      <c r="AJ144" s="220"/>
      <c r="AK144" s="220"/>
      <c r="AL144" s="220"/>
      <c r="AM144" s="220"/>
      <c r="AN144" s="220"/>
      <c r="AO144" s="220"/>
      <c r="AP144" s="220"/>
      <c r="AQ144" s="220"/>
      <c r="AS144" s="2"/>
      <c r="AT144" s="221"/>
      <c r="AU144" s="221"/>
      <c r="AV144" s="221"/>
      <c r="AW144" s="220"/>
      <c r="AX144" s="220"/>
      <c r="AY144" s="220"/>
      <c r="AZ144" s="220"/>
      <c r="BA144" s="220"/>
      <c r="BB144" s="220"/>
      <c r="BC144" s="220"/>
      <c r="BD144" s="220"/>
      <c r="BE144" s="220"/>
      <c r="BG144" s="2" t="s">
        <v>203</v>
      </c>
      <c r="BH144" s="220"/>
      <c r="BI144" s="220"/>
      <c r="BJ144" s="220"/>
      <c r="BK144" s="220"/>
      <c r="BL144" s="220"/>
      <c r="BM144" s="220"/>
      <c r="BN144" s="220"/>
      <c r="BO144" s="220"/>
      <c r="BP144" s="220"/>
      <c r="BQ144" s="220"/>
      <c r="BR144" s="220"/>
      <c r="BS144" s="220"/>
      <c r="BU144" s="2"/>
      <c r="BV144" s="221"/>
      <c r="BW144" s="221"/>
      <c r="BX144" s="221"/>
      <c r="BY144" s="220"/>
      <c r="BZ144" s="220"/>
      <c r="CA144" s="220"/>
      <c r="CB144" s="220"/>
      <c r="CC144" s="220"/>
      <c r="CD144" s="220"/>
      <c r="CE144" s="220"/>
      <c r="CF144" s="220"/>
      <c r="CG144" s="220"/>
    </row>
    <row r="145" spans="1:85" x14ac:dyDescent="0.25">
      <c r="A145" t="str">
        <f>+C114</f>
        <v>ÖZEL KUSAK</v>
      </c>
      <c r="B145" t="s">
        <v>7</v>
      </c>
      <c r="C145" s="2" t="s">
        <v>204</v>
      </c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Q145" s="2"/>
      <c r="R145" s="221"/>
      <c r="S145" s="221"/>
      <c r="T145" s="221"/>
      <c r="U145" s="220"/>
      <c r="V145" s="220"/>
      <c r="W145" s="220"/>
      <c r="X145" s="220"/>
      <c r="Y145" s="220"/>
      <c r="Z145" s="220"/>
      <c r="AA145" s="220"/>
      <c r="AB145" s="220"/>
      <c r="AC145" s="220"/>
      <c r="AE145" s="2" t="s">
        <v>204</v>
      </c>
      <c r="AF145" s="220"/>
      <c r="AG145" s="220"/>
      <c r="AH145" s="220"/>
      <c r="AI145" s="220"/>
      <c r="AJ145" s="220"/>
      <c r="AK145" s="220"/>
      <c r="AL145" s="220"/>
      <c r="AM145" s="220"/>
      <c r="AN145" s="220"/>
      <c r="AO145" s="220"/>
      <c r="AP145" s="220"/>
      <c r="AQ145" s="220"/>
      <c r="AS145" s="2"/>
      <c r="AT145" s="221"/>
      <c r="AU145" s="221"/>
      <c r="AV145" s="221"/>
      <c r="AW145" s="220"/>
      <c r="AX145" s="220"/>
      <c r="AY145" s="220"/>
      <c r="AZ145" s="220"/>
      <c r="BA145" s="220"/>
      <c r="BB145" s="220"/>
      <c r="BC145" s="220"/>
      <c r="BD145" s="220"/>
      <c r="BE145" s="220"/>
      <c r="BG145" s="2" t="s">
        <v>204</v>
      </c>
      <c r="BH145" s="220"/>
      <c r="BI145" s="220"/>
      <c r="BJ145" s="220"/>
      <c r="BK145" s="220"/>
      <c r="BL145" s="220"/>
      <c r="BM145" s="220"/>
      <c r="BN145" s="220"/>
      <c r="BO145" s="220"/>
      <c r="BP145" s="220"/>
      <c r="BQ145" s="220"/>
      <c r="BR145" s="220"/>
      <c r="BS145" s="220"/>
      <c r="BU145" s="2"/>
      <c r="BV145" s="221"/>
      <c r="BW145" s="221"/>
      <c r="BX145" s="221"/>
      <c r="BY145" s="220"/>
      <c r="BZ145" s="220"/>
      <c r="CA145" s="220"/>
      <c r="CB145" s="220"/>
      <c r="CC145" s="220"/>
      <c r="CD145" s="220"/>
      <c r="CE145" s="220"/>
      <c r="CF145" s="220"/>
      <c r="CG145" s="220"/>
    </row>
    <row r="146" spans="1:85" x14ac:dyDescent="0.25">
      <c r="A146" t="str">
        <f>+C114</f>
        <v>ÖZEL KUSAK</v>
      </c>
      <c r="B146" t="s">
        <v>7</v>
      </c>
      <c r="C146" s="2" t="s">
        <v>205</v>
      </c>
      <c r="D146" s="220"/>
      <c r="E146" s="220"/>
      <c r="F146" s="220"/>
      <c r="G146" s="220"/>
      <c r="H146" s="220"/>
      <c r="I146" s="220"/>
      <c r="J146" s="220"/>
      <c r="K146" s="220"/>
      <c r="L146" s="220"/>
      <c r="M146" s="220"/>
      <c r="N146" s="220"/>
      <c r="O146" s="220"/>
      <c r="Q146" s="2"/>
      <c r="R146" s="221"/>
      <c r="S146" s="221"/>
      <c r="T146" s="221"/>
      <c r="U146" s="220"/>
      <c r="V146" s="220"/>
      <c r="W146" s="220"/>
      <c r="X146" s="220"/>
      <c r="Y146" s="220"/>
      <c r="Z146" s="220"/>
      <c r="AA146" s="220"/>
      <c r="AB146" s="220"/>
      <c r="AC146" s="220"/>
      <c r="AE146" s="2" t="s">
        <v>205</v>
      </c>
      <c r="AF146" s="220"/>
      <c r="AG146" s="220"/>
      <c r="AH146" s="220"/>
      <c r="AI146" s="220"/>
      <c r="AJ146" s="220"/>
      <c r="AK146" s="220"/>
      <c r="AL146" s="220"/>
      <c r="AM146" s="220"/>
      <c r="AN146" s="220"/>
      <c r="AO146" s="220"/>
      <c r="AP146" s="220"/>
      <c r="AQ146" s="220"/>
      <c r="AS146" s="2"/>
      <c r="AT146" s="221"/>
      <c r="AU146" s="221"/>
      <c r="AV146" s="221"/>
      <c r="AW146" s="220"/>
      <c r="AX146" s="220"/>
      <c r="AY146" s="220"/>
      <c r="AZ146" s="220"/>
      <c r="BA146" s="220"/>
      <c r="BB146" s="220"/>
      <c r="BC146" s="220"/>
      <c r="BD146" s="220"/>
      <c r="BE146" s="220"/>
      <c r="BG146" s="2" t="s">
        <v>205</v>
      </c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0"/>
      <c r="BS146" s="220"/>
      <c r="BU146" s="2"/>
      <c r="BV146" s="221"/>
      <c r="BW146" s="221"/>
      <c r="BX146" s="221"/>
      <c r="BY146" s="220"/>
      <c r="BZ146" s="220"/>
      <c r="CA146" s="220"/>
      <c r="CB146" s="220"/>
      <c r="CC146" s="220"/>
      <c r="CD146" s="220"/>
      <c r="CE146" s="220"/>
      <c r="CF146" s="220"/>
      <c r="CG146" s="220"/>
    </row>
    <row r="147" spans="1:85" x14ac:dyDescent="0.25">
      <c r="A147" t="str">
        <f>+C114</f>
        <v>ÖZEL KUSAK</v>
      </c>
      <c r="B147" t="s">
        <v>7</v>
      </c>
      <c r="C147" s="2" t="s">
        <v>206</v>
      </c>
      <c r="D147" s="220"/>
      <c r="E147" s="220"/>
      <c r="F147" s="220"/>
      <c r="G147" s="220"/>
      <c r="H147" s="220"/>
      <c r="I147" s="220"/>
      <c r="J147" s="220"/>
      <c r="K147" s="220"/>
      <c r="L147" s="220"/>
      <c r="M147" s="220"/>
      <c r="N147" s="220"/>
      <c r="O147" s="220"/>
      <c r="Q147" s="2"/>
      <c r="R147" s="221"/>
      <c r="S147" s="221"/>
      <c r="T147" s="221"/>
      <c r="U147" s="220"/>
      <c r="V147" s="220"/>
      <c r="W147" s="220"/>
      <c r="X147" s="220"/>
      <c r="Y147" s="220"/>
      <c r="Z147" s="220"/>
      <c r="AA147" s="220"/>
      <c r="AB147" s="220"/>
      <c r="AC147" s="220"/>
      <c r="AE147" s="2" t="s">
        <v>206</v>
      </c>
      <c r="AF147" s="220"/>
      <c r="AG147" s="220"/>
      <c r="AH147" s="220"/>
      <c r="AI147" s="220"/>
      <c r="AJ147" s="220"/>
      <c r="AK147" s="220"/>
      <c r="AL147" s="220"/>
      <c r="AM147" s="220"/>
      <c r="AN147" s="220"/>
      <c r="AO147" s="220"/>
      <c r="AP147" s="220"/>
      <c r="AQ147" s="220"/>
      <c r="AS147" s="2"/>
      <c r="AT147" s="221"/>
      <c r="AU147" s="221"/>
      <c r="AV147" s="221"/>
      <c r="AW147" s="220"/>
      <c r="AX147" s="220"/>
      <c r="AY147" s="220"/>
      <c r="AZ147" s="220"/>
      <c r="BA147" s="220"/>
      <c r="BB147" s="220"/>
      <c r="BC147" s="220"/>
      <c r="BD147" s="220"/>
      <c r="BE147" s="220"/>
      <c r="BG147" s="2" t="s">
        <v>206</v>
      </c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0"/>
      <c r="BS147" s="220"/>
      <c r="BU147" s="2"/>
      <c r="BV147" s="221"/>
      <c r="BW147" s="221"/>
      <c r="BX147" s="221"/>
      <c r="BY147" s="220"/>
      <c r="BZ147" s="220"/>
      <c r="CA147" s="220"/>
      <c r="CB147" s="220"/>
      <c r="CC147" s="220"/>
      <c r="CD147" s="220"/>
      <c r="CE147" s="220"/>
      <c r="CF147" s="220"/>
      <c r="CG147" s="220"/>
    </row>
    <row r="148" spans="1:85" x14ac:dyDescent="0.25">
      <c r="A148" t="str">
        <f>+C114</f>
        <v>ÖZEL KUSAK</v>
      </c>
      <c r="B148" t="s">
        <v>7</v>
      </c>
      <c r="C148" s="2" t="s">
        <v>207</v>
      </c>
      <c r="D148" s="220"/>
      <c r="E148" s="220"/>
      <c r="F148" s="220"/>
      <c r="G148" s="220"/>
      <c r="H148" s="220"/>
      <c r="I148" s="220"/>
      <c r="J148" s="220"/>
      <c r="K148" s="220"/>
      <c r="L148" s="220"/>
      <c r="M148" s="220"/>
      <c r="N148" s="220"/>
      <c r="O148" s="220"/>
      <c r="Q148" s="2"/>
      <c r="R148" s="221"/>
      <c r="S148" s="221"/>
      <c r="T148" s="221"/>
      <c r="U148" s="220"/>
      <c r="V148" s="220"/>
      <c r="W148" s="220"/>
      <c r="X148" s="220"/>
      <c r="Y148" s="220"/>
      <c r="Z148" s="220"/>
      <c r="AA148" s="220"/>
      <c r="AB148" s="220"/>
      <c r="AC148" s="220"/>
      <c r="AE148" s="2" t="s">
        <v>207</v>
      </c>
      <c r="AF148" s="220"/>
      <c r="AG148" s="220"/>
      <c r="AH148" s="220"/>
      <c r="AI148" s="220"/>
      <c r="AJ148" s="220"/>
      <c r="AK148" s="220"/>
      <c r="AL148" s="220"/>
      <c r="AM148" s="220"/>
      <c r="AN148" s="220"/>
      <c r="AO148" s="220"/>
      <c r="AP148" s="220"/>
      <c r="AQ148" s="220"/>
      <c r="AS148" s="2"/>
      <c r="AT148" s="221"/>
      <c r="AU148" s="221"/>
      <c r="AV148" s="221"/>
      <c r="AW148" s="220"/>
      <c r="AX148" s="220"/>
      <c r="AY148" s="220"/>
      <c r="AZ148" s="220"/>
      <c r="BA148" s="220"/>
      <c r="BB148" s="220"/>
      <c r="BC148" s="220"/>
      <c r="BD148" s="220"/>
      <c r="BE148" s="220"/>
      <c r="BG148" s="2" t="s">
        <v>207</v>
      </c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0"/>
      <c r="BS148" s="220"/>
      <c r="BU148" s="2"/>
      <c r="BV148" s="221"/>
      <c r="BW148" s="221"/>
      <c r="BX148" s="221"/>
      <c r="BY148" s="220"/>
      <c r="BZ148" s="220"/>
      <c r="CA148" s="220"/>
      <c r="CB148" s="220"/>
      <c r="CC148" s="220"/>
      <c r="CD148" s="220"/>
      <c r="CE148" s="220"/>
      <c r="CF148" s="220"/>
      <c r="CG148" s="220"/>
    </row>
    <row r="149" spans="1:85" x14ac:dyDescent="0.25">
      <c r="A149" t="str">
        <f>+C114</f>
        <v>ÖZEL KUSAK</v>
      </c>
      <c r="B149" t="s">
        <v>7</v>
      </c>
      <c r="C149" s="2" t="s">
        <v>208</v>
      </c>
      <c r="D149" s="220"/>
      <c r="E149" s="220"/>
      <c r="F149" s="220"/>
      <c r="G149" s="220"/>
      <c r="H149" s="220"/>
      <c r="I149" s="220"/>
      <c r="J149" s="220"/>
      <c r="K149" s="220"/>
      <c r="L149" s="220"/>
      <c r="M149" s="220"/>
      <c r="N149" s="220"/>
      <c r="O149" s="220"/>
      <c r="Q149" s="2"/>
      <c r="R149" s="221"/>
      <c r="S149" s="221"/>
      <c r="T149" s="221"/>
      <c r="U149" s="220"/>
      <c r="V149" s="220"/>
      <c r="W149" s="220"/>
      <c r="X149" s="220"/>
      <c r="Y149" s="220"/>
      <c r="Z149" s="220"/>
      <c r="AA149" s="220"/>
      <c r="AB149" s="220"/>
      <c r="AC149" s="220"/>
      <c r="AE149" s="2" t="s">
        <v>208</v>
      </c>
      <c r="AF149" s="220"/>
      <c r="AG149" s="220"/>
      <c r="AH149" s="220"/>
      <c r="AI149" s="220"/>
      <c r="AJ149" s="220"/>
      <c r="AK149" s="220"/>
      <c r="AL149" s="220"/>
      <c r="AM149" s="220"/>
      <c r="AN149" s="220"/>
      <c r="AO149" s="220"/>
      <c r="AP149" s="220"/>
      <c r="AQ149" s="220"/>
      <c r="AS149" s="2"/>
      <c r="AT149" s="221"/>
      <c r="AU149" s="221"/>
      <c r="AV149" s="221"/>
      <c r="AW149" s="220"/>
      <c r="AX149" s="220"/>
      <c r="AY149" s="220"/>
      <c r="AZ149" s="220"/>
      <c r="BA149" s="220"/>
      <c r="BB149" s="220"/>
      <c r="BC149" s="220"/>
      <c r="BD149" s="220"/>
      <c r="BE149" s="220"/>
      <c r="BG149" s="2" t="s">
        <v>208</v>
      </c>
      <c r="BH149" s="220"/>
      <c r="BI149" s="220"/>
      <c r="BJ149" s="220"/>
      <c r="BK149" s="220"/>
      <c r="BL149" s="220"/>
      <c r="BM149" s="220"/>
      <c r="BN149" s="220"/>
      <c r="BO149" s="220"/>
      <c r="BP149" s="220"/>
      <c r="BQ149" s="220"/>
      <c r="BR149" s="220"/>
      <c r="BS149" s="220"/>
      <c r="BU149" s="2"/>
      <c r="BV149" s="221"/>
      <c r="BW149" s="221"/>
      <c r="BX149" s="221"/>
      <c r="BY149" s="220"/>
      <c r="BZ149" s="220"/>
      <c r="CA149" s="220"/>
      <c r="CB149" s="220"/>
      <c r="CC149" s="220"/>
      <c r="CD149" s="220"/>
      <c r="CE149" s="220"/>
      <c r="CF149" s="220"/>
      <c r="CG149" s="220"/>
    </row>
    <row r="150" spans="1:85" x14ac:dyDescent="0.25">
      <c r="C150" s="222" t="s">
        <v>187</v>
      </c>
      <c r="D150" s="223">
        <f>+IFERROR((SUMPRODUCT(D135:D143,R135:R143)/R150),0)</f>
        <v>29.610931285430819</v>
      </c>
      <c r="E150" s="223">
        <f t="shared" ref="E150:O150" si="347">+IFERROR((SUMPRODUCT(E135:E143,S135:S143)/S150),0)</f>
        <v>32.452754506457893</v>
      </c>
      <c r="F150" s="223">
        <f t="shared" si="347"/>
        <v>35.780733117387506</v>
      </c>
      <c r="G150" s="223">
        <f t="shared" si="347"/>
        <v>43.430881532476519</v>
      </c>
      <c r="H150" s="223">
        <f t="shared" si="347"/>
        <v>59.545759430474256</v>
      </c>
      <c r="I150" s="223">
        <f t="shared" si="347"/>
        <v>51.758437416868368</v>
      </c>
      <c r="J150" s="223">
        <f t="shared" si="347"/>
        <v>32.727739140348874</v>
      </c>
      <c r="K150" s="223">
        <f t="shared" si="347"/>
        <v>27.304836988248063</v>
      </c>
      <c r="L150" s="223">
        <f t="shared" si="347"/>
        <v>41.790902732450377</v>
      </c>
      <c r="M150" s="223">
        <f t="shared" si="347"/>
        <v>51.645329133467399</v>
      </c>
      <c r="N150" s="223">
        <f t="shared" si="347"/>
        <v>52.775417617366784</v>
      </c>
      <c r="O150" s="223">
        <f t="shared" si="347"/>
        <v>45.165622582995283</v>
      </c>
      <c r="R150" s="224">
        <f t="shared" ref="R150:AC150" si="348">SUM(R135:R149)</f>
        <v>380.79450831940289</v>
      </c>
      <c r="S150" s="224">
        <f t="shared" si="348"/>
        <v>492.73455000000007</v>
      </c>
      <c r="T150" s="224">
        <f t="shared" si="348"/>
        <v>275.73527574999997</v>
      </c>
      <c r="U150" s="224">
        <f t="shared" si="348"/>
        <v>409.98109500000004</v>
      </c>
      <c r="V150" s="224">
        <f t="shared" si="348"/>
        <v>530.79250000000002</v>
      </c>
      <c r="W150" s="224">
        <f t="shared" si="348"/>
        <v>208.06604999999996</v>
      </c>
      <c r="X150" s="224">
        <f t="shared" si="348"/>
        <v>266.28755999999998</v>
      </c>
      <c r="Y150" s="224">
        <f t="shared" si="348"/>
        <v>390.05469999999997</v>
      </c>
      <c r="Z150" s="224">
        <f t="shared" si="348"/>
        <v>1091.9539388639339</v>
      </c>
      <c r="AA150" s="224">
        <f t="shared" si="348"/>
        <v>558.75318490657617</v>
      </c>
      <c r="AB150" s="224">
        <f t="shared" si="348"/>
        <v>717.47239705700918</v>
      </c>
      <c r="AC150" s="224">
        <f t="shared" si="348"/>
        <v>792.28800000000001</v>
      </c>
      <c r="AE150" s="222" t="s">
        <v>187</v>
      </c>
      <c r="AF150" s="223">
        <f>+IFERROR((SUMPRODUCT(AF135:AF143,AT135:AT143)/AT150),0)</f>
        <v>29.610931285430819</v>
      </c>
      <c r="AG150" s="223">
        <f t="shared" ref="AG150:AQ150" si="349">+IFERROR((SUMPRODUCT(AG135:AG143,AU135:AU143)/AU150),0)</f>
        <v>32.452754506457893</v>
      </c>
      <c r="AH150" s="223">
        <f t="shared" si="349"/>
        <v>35.780733117387506</v>
      </c>
      <c r="AI150" s="223">
        <f t="shared" si="349"/>
        <v>44.743103000719877</v>
      </c>
      <c r="AJ150" s="223">
        <f t="shared" si="349"/>
        <v>60.951964180274615</v>
      </c>
      <c r="AK150" s="223">
        <f t="shared" si="349"/>
        <v>53.413556669541897</v>
      </c>
      <c r="AL150" s="223">
        <f t="shared" si="349"/>
        <v>33.451708590412906</v>
      </c>
      <c r="AM150" s="223">
        <f t="shared" si="349"/>
        <v>28.057863145258107</v>
      </c>
      <c r="AN150" s="223">
        <f t="shared" si="349"/>
        <v>44.705553676586476</v>
      </c>
      <c r="AO150" s="223">
        <f t="shared" si="349"/>
        <v>54.782632568809625</v>
      </c>
      <c r="AP150" s="223">
        <f t="shared" si="349"/>
        <v>55.476466724323345</v>
      </c>
      <c r="AQ150" s="223">
        <f t="shared" si="349"/>
        <v>48.29396631265061</v>
      </c>
      <c r="AT150" s="224">
        <f t="shared" ref="AT150:BE150" si="350">SUM(AT135:AT149)</f>
        <v>380.79450831940289</v>
      </c>
      <c r="AU150" s="224">
        <f t="shared" si="350"/>
        <v>492.73455000000007</v>
      </c>
      <c r="AV150" s="224">
        <f t="shared" si="350"/>
        <v>275.73527574999997</v>
      </c>
      <c r="AW150" s="224">
        <f t="shared" si="350"/>
        <v>386.75569500000006</v>
      </c>
      <c r="AX150" s="224">
        <f t="shared" si="350"/>
        <v>503.84249999999997</v>
      </c>
      <c r="AY150" s="224">
        <f t="shared" si="350"/>
        <v>196.68104999999997</v>
      </c>
      <c r="AZ150" s="224">
        <f t="shared" si="350"/>
        <v>255.87407999999996</v>
      </c>
      <c r="BA150" s="224">
        <f t="shared" si="350"/>
        <v>364.02099999999996</v>
      </c>
      <c r="BB150" s="224">
        <f t="shared" si="350"/>
        <v>928.16084803434376</v>
      </c>
      <c r="BC150" s="224">
        <f t="shared" si="350"/>
        <v>474.9402071705897</v>
      </c>
      <c r="BD150" s="224">
        <f t="shared" si="350"/>
        <v>609.8515374984579</v>
      </c>
      <c r="BE150" s="224">
        <f t="shared" si="350"/>
        <v>673.44479999999999</v>
      </c>
      <c r="BG150" s="222" t="s">
        <v>187</v>
      </c>
      <c r="BH150" s="223">
        <f>+IFERROR((SUMPRODUCT(BH135:BH143,BV135:BV143)/BV150),0)</f>
        <v>29.610931285430819</v>
      </c>
      <c r="BI150" s="223">
        <f t="shared" ref="BI150" si="351">+IFERROR((SUMPRODUCT(BI135:BI143,BW135:BW143)/BW150),0)</f>
        <v>32.452754506457893</v>
      </c>
      <c r="BJ150" s="223">
        <f t="shared" ref="BJ150" si="352">+IFERROR((SUMPRODUCT(BJ135:BJ143,BX135:BX143)/BX150),0)</f>
        <v>35.780733117387506</v>
      </c>
      <c r="BK150" s="223">
        <f t="shared" ref="BK150" si="353">+IFERROR((SUMPRODUCT(BK135:BK143,BY135:BY143)/BY150),0)</f>
        <v>44.743103000719877</v>
      </c>
      <c r="BL150" s="223">
        <f t="shared" ref="BL150" si="354">+IFERROR((SUMPRODUCT(BL135:BL143,BZ135:BZ143)/BZ150),0)</f>
        <v>60.951964180274615</v>
      </c>
      <c r="BM150" s="223">
        <f t="shared" ref="BM150" si="355">+IFERROR((SUMPRODUCT(BM135:BM143,CA135:CA143)/CA150),0)</f>
        <v>53.413556669541897</v>
      </c>
      <c r="BN150" s="223">
        <f t="shared" ref="BN150" si="356">+IFERROR((SUMPRODUCT(BN135:BN143,CB135:CB143)/CB150),0)</f>
        <v>33.451708590412906</v>
      </c>
      <c r="BO150" s="223">
        <f t="shared" ref="BO150" si="357">+IFERROR((SUMPRODUCT(BO135:BO143,CC135:CC143)/CC150),0)</f>
        <v>28.057863145258107</v>
      </c>
      <c r="BP150" s="223">
        <f t="shared" ref="BP150" si="358">+IFERROR((SUMPRODUCT(BP135:BP143,CD135:CD143)/CD150),0)</f>
        <v>44.382857058434233</v>
      </c>
      <c r="BQ150" s="223">
        <f t="shared" ref="BQ150" si="359">+IFERROR((SUMPRODUCT(BQ135:BQ143,CE135:CE143)/CE150),0)</f>
        <v>54.478208698788954</v>
      </c>
      <c r="BR150" s="223">
        <f t="shared" ref="BR150" si="360">+IFERROR((SUMPRODUCT(BR135:BR143,CF135:CF143)/CF150),0)</f>
        <v>55.197511879671431</v>
      </c>
      <c r="BS150" s="223">
        <f t="shared" ref="BS150" si="361">+IFERROR((SUMPRODUCT(BS135:BS143,CG135:CG143)/CG150),0)</f>
        <v>47.965682005001028</v>
      </c>
      <c r="BV150" s="224">
        <f t="shared" ref="BV150:CG150" si="362">SUM(BV135:BV149)</f>
        <v>380.79450831940289</v>
      </c>
      <c r="BW150" s="224">
        <f t="shared" si="362"/>
        <v>492.73455000000007</v>
      </c>
      <c r="BX150" s="224">
        <f t="shared" si="362"/>
        <v>275.73527574999997</v>
      </c>
      <c r="BY150" s="224">
        <f t="shared" si="362"/>
        <v>386.75569500000006</v>
      </c>
      <c r="BZ150" s="224">
        <f t="shared" si="362"/>
        <v>503.84249999999997</v>
      </c>
      <c r="CA150" s="224">
        <f t="shared" si="362"/>
        <v>196.68104999999997</v>
      </c>
      <c r="CB150" s="224">
        <f t="shared" si="362"/>
        <v>255.87407999999996</v>
      </c>
      <c r="CC150" s="224">
        <f t="shared" si="362"/>
        <v>364.02099999999996</v>
      </c>
      <c r="CD150" s="224">
        <f t="shared" si="362"/>
        <v>944.54015711730278</v>
      </c>
      <c r="CE150" s="224">
        <f t="shared" si="362"/>
        <v>483.32150494418835</v>
      </c>
      <c r="CF150" s="224">
        <f t="shared" si="362"/>
        <v>620.61362345431303</v>
      </c>
      <c r="CG150" s="224">
        <f t="shared" si="362"/>
        <v>685.32911999999999</v>
      </c>
    </row>
    <row r="151" spans="1:85" x14ac:dyDescent="0.25">
      <c r="C151" s="270" t="s">
        <v>126</v>
      </c>
      <c r="AE151" s="270" t="s">
        <v>126</v>
      </c>
      <c r="AT151"/>
      <c r="AU151"/>
      <c r="AV151"/>
      <c r="AW151"/>
      <c r="AX151"/>
      <c r="AY151"/>
      <c r="AZ151"/>
      <c r="BA151"/>
      <c r="BB151"/>
      <c r="BC151"/>
      <c r="BD151"/>
      <c r="BE151"/>
      <c r="BG151" s="270" t="s">
        <v>126</v>
      </c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x14ac:dyDescent="0.25">
      <c r="C152" s="229" t="s">
        <v>99</v>
      </c>
      <c r="D152" s="219" t="s">
        <v>43</v>
      </c>
      <c r="E152" s="219" t="s">
        <v>44</v>
      </c>
      <c r="F152" s="219" t="s">
        <v>45</v>
      </c>
      <c r="G152" s="219" t="s">
        <v>46</v>
      </c>
      <c r="H152" s="219" t="s">
        <v>47</v>
      </c>
      <c r="I152" s="219" t="s">
        <v>48</v>
      </c>
      <c r="J152" s="219" t="s">
        <v>49</v>
      </c>
      <c r="K152" s="219" t="s">
        <v>50</v>
      </c>
      <c r="L152" s="219" t="s">
        <v>177</v>
      </c>
      <c r="M152" s="219" t="s">
        <v>52</v>
      </c>
      <c r="N152" s="219" t="s">
        <v>53</v>
      </c>
      <c r="O152" s="219" t="s">
        <v>54</v>
      </c>
      <c r="R152" s="219" t="s">
        <v>43</v>
      </c>
      <c r="S152" s="219" t="s">
        <v>44</v>
      </c>
      <c r="T152" s="219" t="s">
        <v>45</v>
      </c>
      <c r="U152" s="219" t="s">
        <v>46</v>
      </c>
      <c r="V152" s="219" t="s">
        <v>47</v>
      </c>
      <c r="W152" s="219" t="s">
        <v>48</v>
      </c>
      <c r="X152" s="219" t="s">
        <v>49</v>
      </c>
      <c r="Y152" s="219" t="s">
        <v>50</v>
      </c>
      <c r="Z152" s="219" t="s">
        <v>177</v>
      </c>
      <c r="AA152" s="219" t="s">
        <v>52</v>
      </c>
      <c r="AB152" s="219" t="s">
        <v>53</v>
      </c>
      <c r="AC152" s="219" t="s">
        <v>54</v>
      </c>
      <c r="AE152" s="229" t="s">
        <v>99</v>
      </c>
      <c r="AF152" s="219" t="s">
        <v>43</v>
      </c>
      <c r="AG152" s="219" t="s">
        <v>44</v>
      </c>
      <c r="AH152" s="219" t="s">
        <v>45</v>
      </c>
      <c r="AI152" s="219" t="s">
        <v>46</v>
      </c>
      <c r="AJ152" s="219" t="s">
        <v>47</v>
      </c>
      <c r="AK152" s="219" t="s">
        <v>48</v>
      </c>
      <c r="AL152" s="219" t="s">
        <v>49</v>
      </c>
      <c r="AM152" s="219" t="s">
        <v>50</v>
      </c>
      <c r="AN152" s="219" t="s">
        <v>177</v>
      </c>
      <c r="AO152" s="219" t="s">
        <v>52</v>
      </c>
      <c r="AP152" s="219" t="s">
        <v>53</v>
      </c>
      <c r="AQ152" s="219" t="s">
        <v>54</v>
      </c>
      <c r="AT152" s="219" t="s">
        <v>43</v>
      </c>
      <c r="AU152" s="219" t="s">
        <v>44</v>
      </c>
      <c r="AV152" s="219" t="s">
        <v>45</v>
      </c>
      <c r="AW152" s="219" t="s">
        <v>46</v>
      </c>
      <c r="AX152" s="219" t="s">
        <v>47</v>
      </c>
      <c r="AY152" s="219" t="s">
        <v>48</v>
      </c>
      <c r="AZ152" s="219" t="s">
        <v>49</v>
      </c>
      <c r="BA152" s="219" t="s">
        <v>50</v>
      </c>
      <c r="BB152" s="219" t="s">
        <v>177</v>
      </c>
      <c r="BC152" s="219" t="s">
        <v>52</v>
      </c>
      <c r="BD152" s="219" t="s">
        <v>53</v>
      </c>
      <c r="BE152" s="219" t="s">
        <v>54</v>
      </c>
      <c r="BG152" s="229" t="s">
        <v>99</v>
      </c>
      <c r="BH152" s="219" t="s">
        <v>43</v>
      </c>
      <c r="BI152" s="219" t="s">
        <v>44</v>
      </c>
      <c r="BJ152" s="219" t="s">
        <v>45</v>
      </c>
      <c r="BK152" s="219" t="s">
        <v>46</v>
      </c>
      <c r="BL152" s="219" t="s">
        <v>47</v>
      </c>
      <c r="BM152" s="219" t="s">
        <v>48</v>
      </c>
      <c r="BN152" s="219" t="s">
        <v>49</v>
      </c>
      <c r="BO152" s="219" t="s">
        <v>50</v>
      </c>
      <c r="BP152" s="219" t="s">
        <v>177</v>
      </c>
      <c r="BQ152" s="219" t="s">
        <v>52</v>
      </c>
      <c r="BR152" s="219" t="s">
        <v>53</v>
      </c>
      <c r="BS152" s="219" t="s">
        <v>54</v>
      </c>
      <c r="BV152" s="219" t="s">
        <v>43</v>
      </c>
      <c r="BW152" s="219" t="s">
        <v>44</v>
      </c>
      <c r="BX152" s="219" t="s">
        <v>45</v>
      </c>
      <c r="BY152" s="219" t="s">
        <v>46</v>
      </c>
      <c r="BZ152" s="219" t="s">
        <v>47</v>
      </c>
      <c r="CA152" s="219" t="s">
        <v>48</v>
      </c>
      <c r="CB152" s="219" t="s">
        <v>49</v>
      </c>
      <c r="CC152" s="219" t="s">
        <v>50</v>
      </c>
      <c r="CD152" s="219" t="s">
        <v>177</v>
      </c>
      <c r="CE152" s="219" t="s">
        <v>52</v>
      </c>
      <c r="CF152" s="219" t="s">
        <v>53</v>
      </c>
      <c r="CG152" s="219" t="s">
        <v>54</v>
      </c>
    </row>
    <row r="153" spans="1:85" x14ac:dyDescent="0.25">
      <c r="A153" t="str">
        <f>+C114</f>
        <v>ÖZEL KUSAK</v>
      </c>
      <c r="B153" t="s">
        <v>99</v>
      </c>
      <c r="C153" s="2" t="s">
        <v>178</v>
      </c>
      <c r="D153" s="220">
        <f>+IFERROR((D117*R117+D135*R135)/(R135+R117),0)</f>
        <v>23.592000000000002</v>
      </c>
      <c r="E153" s="220">
        <f t="shared" ref="E153:O161" si="363">+IFERROR((E117*S117+E135*S135)/(S135+S117),0)</f>
        <v>28.200000000000003</v>
      </c>
      <c r="F153" s="220">
        <f t="shared" si="363"/>
        <v>29.599999999999998</v>
      </c>
      <c r="G153" s="220">
        <f t="shared" si="363"/>
        <v>35.07</v>
      </c>
      <c r="H153" s="220">
        <f t="shared" si="363"/>
        <v>42.030400000000007</v>
      </c>
      <c r="I153" s="220">
        <f t="shared" si="363"/>
        <v>42.200800000000008</v>
      </c>
      <c r="J153" s="220">
        <f t="shared" si="363"/>
        <v>25.529999999999998</v>
      </c>
      <c r="K153" s="220">
        <f t="shared" si="363"/>
        <v>18.34</v>
      </c>
      <c r="L153" s="220">
        <f t="shared" si="363"/>
        <v>36.118972791648929</v>
      </c>
      <c r="M153" s="220">
        <f t="shared" si="363"/>
        <v>35.436040164748171</v>
      </c>
      <c r="N153" s="220">
        <f t="shared" si="363"/>
        <v>32.841916063016086</v>
      </c>
      <c r="O153" s="220">
        <f t="shared" si="363"/>
        <v>31.265969097724234</v>
      </c>
      <c r="Q153" s="2" t="s">
        <v>178</v>
      </c>
      <c r="R153" s="221">
        <f t="shared" ref="R153:AC161" si="364">+R135+R117</f>
        <v>185.11700000000002</v>
      </c>
      <c r="S153" s="221">
        <f t="shared" si="364"/>
        <v>271.95000000000005</v>
      </c>
      <c r="T153" s="221">
        <f t="shared" si="364"/>
        <v>236.44479999999999</v>
      </c>
      <c r="U153" s="221">
        <f t="shared" si="364"/>
        <v>212.38200000000003</v>
      </c>
      <c r="V153" s="221">
        <f t="shared" si="364"/>
        <v>247</v>
      </c>
      <c r="W153" s="221">
        <f t="shared" si="364"/>
        <v>85.5</v>
      </c>
      <c r="X153" s="221">
        <f t="shared" si="364"/>
        <v>183.54</v>
      </c>
      <c r="Y153" s="221">
        <f t="shared" si="364"/>
        <v>183.54</v>
      </c>
      <c r="Z153" s="221">
        <f t="shared" si="364"/>
        <v>423.410710988056</v>
      </c>
      <c r="AA153" s="221">
        <f t="shared" si="364"/>
        <v>265.40776283062371</v>
      </c>
      <c r="AB153" s="221">
        <f t="shared" si="364"/>
        <v>340.79938860207949</v>
      </c>
      <c r="AC153" s="221">
        <f t="shared" si="364"/>
        <v>376.33680000000004</v>
      </c>
      <c r="AE153" s="2" t="s">
        <v>178</v>
      </c>
      <c r="AF153" s="220">
        <f>+D153</f>
        <v>23.592000000000002</v>
      </c>
      <c r="AG153" s="220">
        <f t="shared" ref="AG153:AQ157" si="365">+E153</f>
        <v>28.200000000000003</v>
      </c>
      <c r="AH153" s="220">
        <f t="shared" si="365"/>
        <v>29.599999999999998</v>
      </c>
      <c r="AI153" s="220">
        <f t="shared" si="365"/>
        <v>35.07</v>
      </c>
      <c r="AJ153" s="220">
        <f t="shared" si="365"/>
        <v>42.030400000000007</v>
      </c>
      <c r="AK153" s="220">
        <f t="shared" si="365"/>
        <v>42.200800000000008</v>
      </c>
      <c r="AL153" s="220">
        <f t="shared" si="365"/>
        <v>25.529999999999998</v>
      </c>
      <c r="AM153" s="220">
        <f t="shared" si="365"/>
        <v>18.34</v>
      </c>
      <c r="AN153" s="220">
        <f t="shared" si="365"/>
        <v>36.118972791648929</v>
      </c>
      <c r="AO153" s="220">
        <f t="shared" si="365"/>
        <v>35.436040164748171</v>
      </c>
      <c r="AP153" s="220">
        <f t="shared" si="365"/>
        <v>32.841916063016086</v>
      </c>
      <c r="AQ153" s="220">
        <f t="shared" si="365"/>
        <v>31.265969097724234</v>
      </c>
      <c r="AS153" s="2" t="s">
        <v>178</v>
      </c>
      <c r="AT153" s="220">
        <f t="shared" ref="AT153:BE157" si="366">+R153</f>
        <v>185.11700000000002</v>
      </c>
      <c r="AU153" s="220">
        <f t="shared" si="366"/>
        <v>271.95000000000005</v>
      </c>
      <c r="AV153" s="220">
        <f t="shared" si="366"/>
        <v>236.44479999999999</v>
      </c>
      <c r="AW153" s="220">
        <f t="shared" si="366"/>
        <v>212.38200000000003</v>
      </c>
      <c r="AX153" s="220">
        <f t="shared" si="366"/>
        <v>247</v>
      </c>
      <c r="AY153" s="220">
        <f t="shared" si="366"/>
        <v>85.5</v>
      </c>
      <c r="AZ153" s="220">
        <f t="shared" si="366"/>
        <v>183.54</v>
      </c>
      <c r="BA153" s="220">
        <f t="shared" si="366"/>
        <v>183.54</v>
      </c>
      <c r="BB153" s="220">
        <f t="shared" si="366"/>
        <v>423.410710988056</v>
      </c>
      <c r="BC153" s="220">
        <f t="shared" si="366"/>
        <v>265.40776283062371</v>
      </c>
      <c r="BD153" s="220">
        <f t="shared" si="366"/>
        <v>340.79938860207949</v>
      </c>
      <c r="BE153" s="220">
        <f t="shared" si="366"/>
        <v>376.33680000000004</v>
      </c>
      <c r="BG153" s="2" t="s">
        <v>178</v>
      </c>
      <c r="BH153" s="220">
        <f t="shared" ref="BH153" si="367">+D153</f>
        <v>23.592000000000002</v>
      </c>
      <c r="BI153" s="220">
        <f t="shared" ref="BI153:BI158" si="368">+E153</f>
        <v>28.200000000000003</v>
      </c>
      <c r="BJ153" s="220">
        <f t="shared" ref="BJ153:BJ158" si="369">+F153</f>
        <v>29.599999999999998</v>
      </c>
      <c r="BK153" s="220">
        <f t="shared" ref="BK153:BK158" si="370">+G153</f>
        <v>35.07</v>
      </c>
      <c r="BL153" s="220">
        <f t="shared" ref="BL153:BL158" si="371">+H153</f>
        <v>42.030400000000007</v>
      </c>
      <c r="BM153" s="220">
        <f t="shared" ref="BM153:BM158" si="372">+I153</f>
        <v>42.200800000000008</v>
      </c>
      <c r="BN153" s="220">
        <f t="shared" ref="BN153:BN158" si="373">+J153</f>
        <v>25.529999999999998</v>
      </c>
      <c r="BO153" s="220">
        <f t="shared" ref="BO153:BO158" si="374">+K153</f>
        <v>18.34</v>
      </c>
      <c r="BP153" s="220">
        <f t="shared" ref="BP153:BP158" si="375">+L153</f>
        <v>36.118972791648929</v>
      </c>
      <c r="BQ153" s="220">
        <f t="shared" ref="BQ153:BQ158" si="376">+M153</f>
        <v>35.436040164748171</v>
      </c>
      <c r="BR153" s="220">
        <f t="shared" ref="BR153:BR158" si="377">+N153</f>
        <v>32.841916063016086</v>
      </c>
      <c r="BS153" s="220">
        <f t="shared" ref="BS153:BS158" si="378">+O153</f>
        <v>31.265969097724234</v>
      </c>
      <c r="BU153" s="2" t="s">
        <v>178</v>
      </c>
      <c r="BV153" s="220">
        <f t="shared" ref="BV153" si="379">+R153</f>
        <v>185.11700000000002</v>
      </c>
      <c r="BW153" s="220">
        <f t="shared" ref="BW153:BW158" si="380">+S153</f>
        <v>271.95000000000005</v>
      </c>
      <c r="BX153" s="220">
        <f t="shared" ref="BX153:BX158" si="381">+T153</f>
        <v>236.44479999999999</v>
      </c>
      <c r="BY153" s="220">
        <f t="shared" ref="BY153:BY158" si="382">+U153</f>
        <v>212.38200000000003</v>
      </c>
      <c r="BZ153" s="220">
        <f t="shared" ref="BZ153:BZ158" si="383">+V153</f>
        <v>247</v>
      </c>
      <c r="CA153" s="220">
        <f t="shared" ref="CA153:CA158" si="384">+W153</f>
        <v>85.5</v>
      </c>
      <c r="CB153" s="220">
        <f t="shared" ref="CB153:CB158" si="385">+X153</f>
        <v>183.54</v>
      </c>
      <c r="CC153" s="220">
        <f t="shared" ref="CC153:CC158" si="386">+Y153</f>
        <v>183.54</v>
      </c>
      <c r="CD153" s="220">
        <f t="shared" ref="CD153:CD158" si="387">+Z153</f>
        <v>423.410710988056</v>
      </c>
      <c r="CE153" s="220">
        <f t="shared" ref="CE153:CE158" si="388">+AA153</f>
        <v>265.40776283062371</v>
      </c>
      <c r="CF153" s="220">
        <f t="shared" ref="CF153:CF158" si="389">+AB153</f>
        <v>340.79938860207949</v>
      </c>
      <c r="CG153" s="220">
        <f t="shared" ref="CG153:CG158" si="390">+AC153</f>
        <v>376.33680000000004</v>
      </c>
    </row>
    <row r="154" spans="1:85" x14ac:dyDescent="0.25">
      <c r="A154" t="str">
        <f>+C114</f>
        <v>ÖZEL KUSAK</v>
      </c>
      <c r="B154" t="s">
        <v>99</v>
      </c>
      <c r="C154" s="2" t="s">
        <v>179</v>
      </c>
      <c r="D154" s="220">
        <f t="shared" ref="D154:D161" si="391">+IFERROR((D118*R118+D136*R136)/(R136+R118),0)</f>
        <v>19.25</v>
      </c>
      <c r="E154" s="220">
        <f t="shared" si="363"/>
        <v>19.260000000000002</v>
      </c>
      <c r="F154" s="220">
        <f t="shared" si="363"/>
        <v>22.98</v>
      </c>
      <c r="G154" s="220">
        <f t="shared" si="363"/>
        <v>27.570000000000007</v>
      </c>
      <c r="H154" s="220">
        <f t="shared" si="363"/>
        <v>43.948800000000013</v>
      </c>
      <c r="I154" s="220">
        <f t="shared" si="363"/>
        <v>33.555199999999999</v>
      </c>
      <c r="J154" s="220">
        <f t="shared" si="363"/>
        <v>23.28</v>
      </c>
      <c r="K154" s="220">
        <f t="shared" si="363"/>
        <v>18.100000000000001</v>
      </c>
      <c r="L154" s="220">
        <f t="shared" si="363"/>
        <v>28.861647625847084</v>
      </c>
      <c r="M154" s="220">
        <f t="shared" si="363"/>
        <v>36.778133890542385</v>
      </c>
      <c r="N154" s="220">
        <f t="shared" si="363"/>
        <v>39.366018373188318</v>
      </c>
      <c r="O154" s="220">
        <f t="shared" si="363"/>
        <v>31.485675907600129</v>
      </c>
      <c r="Q154" s="2" t="s">
        <v>179</v>
      </c>
      <c r="R154" s="221">
        <f t="shared" si="364"/>
        <v>183.26583000000005</v>
      </c>
      <c r="S154" s="221">
        <f t="shared" si="364"/>
        <v>244.75500000000005</v>
      </c>
      <c r="T154" s="221">
        <f t="shared" si="364"/>
        <v>71.579968749999992</v>
      </c>
      <c r="U154" s="221">
        <f t="shared" si="364"/>
        <v>155.09475</v>
      </c>
      <c r="V154" s="221">
        <f t="shared" si="364"/>
        <v>240.5</v>
      </c>
      <c r="W154" s="221">
        <f t="shared" si="364"/>
        <v>95.737500000000011</v>
      </c>
      <c r="X154" s="221">
        <f t="shared" si="364"/>
        <v>183.54</v>
      </c>
      <c r="Y154" s="221">
        <f t="shared" si="364"/>
        <v>192.28</v>
      </c>
      <c r="Z154" s="221">
        <f t="shared" si="364"/>
        <v>423.410710988056</v>
      </c>
      <c r="AA154" s="221">
        <f t="shared" si="364"/>
        <v>265.40776283062371</v>
      </c>
      <c r="AB154" s="221">
        <f t="shared" si="364"/>
        <v>340.79938860207949</v>
      </c>
      <c r="AC154" s="221">
        <f t="shared" si="364"/>
        <v>376.33680000000004</v>
      </c>
      <c r="AE154" s="2" t="s">
        <v>179</v>
      </c>
      <c r="AF154" s="220">
        <f t="shared" ref="AF154:AF157" si="392">+D154</f>
        <v>19.25</v>
      </c>
      <c r="AG154" s="220">
        <f t="shared" si="365"/>
        <v>19.260000000000002</v>
      </c>
      <c r="AH154" s="220">
        <f t="shared" si="365"/>
        <v>22.98</v>
      </c>
      <c r="AI154" s="220">
        <f t="shared" si="365"/>
        <v>27.570000000000007</v>
      </c>
      <c r="AJ154" s="220">
        <f t="shared" si="365"/>
        <v>43.948800000000013</v>
      </c>
      <c r="AK154" s="220">
        <f t="shared" si="365"/>
        <v>33.555199999999999</v>
      </c>
      <c r="AL154" s="220">
        <f t="shared" si="365"/>
        <v>23.28</v>
      </c>
      <c r="AM154" s="220">
        <f t="shared" si="365"/>
        <v>18.100000000000001</v>
      </c>
      <c r="AN154" s="220">
        <f t="shared" si="365"/>
        <v>28.861647625847084</v>
      </c>
      <c r="AO154" s="220">
        <f t="shared" si="365"/>
        <v>36.778133890542385</v>
      </c>
      <c r="AP154" s="220">
        <f t="shared" si="365"/>
        <v>39.366018373188318</v>
      </c>
      <c r="AQ154" s="220">
        <f t="shared" si="365"/>
        <v>31.485675907600129</v>
      </c>
      <c r="AS154" s="2" t="s">
        <v>179</v>
      </c>
      <c r="AT154" s="220">
        <f t="shared" si="366"/>
        <v>183.26583000000005</v>
      </c>
      <c r="AU154" s="220">
        <f t="shared" si="366"/>
        <v>244.75500000000005</v>
      </c>
      <c r="AV154" s="220">
        <f t="shared" si="366"/>
        <v>71.579968749999992</v>
      </c>
      <c r="AW154" s="220">
        <f t="shared" si="366"/>
        <v>155.09475</v>
      </c>
      <c r="AX154" s="220">
        <f t="shared" si="366"/>
        <v>240.5</v>
      </c>
      <c r="AY154" s="220">
        <f t="shared" si="366"/>
        <v>95.737500000000011</v>
      </c>
      <c r="AZ154" s="220">
        <f t="shared" si="366"/>
        <v>183.54</v>
      </c>
      <c r="BA154" s="220">
        <f t="shared" si="366"/>
        <v>192.28</v>
      </c>
      <c r="BB154" s="220">
        <f t="shared" si="366"/>
        <v>423.410710988056</v>
      </c>
      <c r="BC154" s="220">
        <f t="shared" si="366"/>
        <v>265.40776283062371</v>
      </c>
      <c r="BD154" s="220">
        <f t="shared" si="366"/>
        <v>340.79938860207949</v>
      </c>
      <c r="BE154" s="220">
        <f t="shared" si="366"/>
        <v>376.33680000000004</v>
      </c>
      <c r="BG154" s="2" t="s">
        <v>179</v>
      </c>
      <c r="BH154" s="220">
        <f t="shared" ref="BH154:BH158" si="393">+D154</f>
        <v>19.25</v>
      </c>
      <c r="BI154" s="220">
        <f t="shared" si="368"/>
        <v>19.260000000000002</v>
      </c>
      <c r="BJ154" s="220">
        <f t="shared" si="369"/>
        <v>22.98</v>
      </c>
      <c r="BK154" s="220">
        <f t="shared" si="370"/>
        <v>27.570000000000007</v>
      </c>
      <c r="BL154" s="220">
        <f t="shared" si="371"/>
        <v>43.948800000000013</v>
      </c>
      <c r="BM154" s="220">
        <f t="shared" si="372"/>
        <v>33.555199999999999</v>
      </c>
      <c r="BN154" s="220">
        <f t="shared" si="373"/>
        <v>23.28</v>
      </c>
      <c r="BO154" s="220">
        <f t="shared" si="374"/>
        <v>18.100000000000001</v>
      </c>
      <c r="BP154" s="220">
        <f t="shared" si="375"/>
        <v>28.861647625847084</v>
      </c>
      <c r="BQ154" s="220">
        <f t="shared" si="376"/>
        <v>36.778133890542385</v>
      </c>
      <c r="BR154" s="220">
        <f t="shared" si="377"/>
        <v>39.366018373188318</v>
      </c>
      <c r="BS154" s="220">
        <f t="shared" si="378"/>
        <v>31.485675907600129</v>
      </c>
      <c r="BU154" s="2" t="s">
        <v>179</v>
      </c>
      <c r="BV154" s="220">
        <f t="shared" ref="BV154:BV158" si="394">+R154</f>
        <v>183.26583000000005</v>
      </c>
      <c r="BW154" s="220">
        <f t="shared" si="380"/>
        <v>244.75500000000005</v>
      </c>
      <c r="BX154" s="220">
        <f t="shared" si="381"/>
        <v>71.579968749999992</v>
      </c>
      <c r="BY154" s="220">
        <f t="shared" si="382"/>
        <v>155.09475</v>
      </c>
      <c r="BZ154" s="220">
        <f t="shared" si="383"/>
        <v>240.5</v>
      </c>
      <c r="CA154" s="220">
        <f t="shared" si="384"/>
        <v>95.737500000000011</v>
      </c>
      <c r="CB154" s="220">
        <f t="shared" si="385"/>
        <v>183.54</v>
      </c>
      <c r="CC154" s="220">
        <f t="shared" si="386"/>
        <v>192.28</v>
      </c>
      <c r="CD154" s="220">
        <f t="shared" si="387"/>
        <v>423.410710988056</v>
      </c>
      <c r="CE154" s="220">
        <f t="shared" si="388"/>
        <v>265.40776283062371</v>
      </c>
      <c r="CF154" s="220">
        <f t="shared" si="389"/>
        <v>340.79938860207949</v>
      </c>
      <c r="CG154" s="220">
        <f t="shared" si="390"/>
        <v>376.33680000000004</v>
      </c>
    </row>
    <row r="155" spans="1:85" x14ac:dyDescent="0.25">
      <c r="A155" t="str">
        <f>+C114</f>
        <v>ÖZEL KUSAK</v>
      </c>
      <c r="B155" t="s">
        <v>99</v>
      </c>
      <c r="C155" s="2" t="s">
        <v>180</v>
      </c>
      <c r="D155" s="220">
        <f t="shared" si="391"/>
        <v>16.399999999999999</v>
      </c>
      <c r="E155" s="220">
        <f t="shared" si="363"/>
        <v>16.400000000000002</v>
      </c>
      <c r="F155" s="220">
        <f t="shared" si="363"/>
        <v>19.349999999999998</v>
      </c>
      <c r="G155" s="220">
        <f t="shared" si="363"/>
        <v>27.130000000000006</v>
      </c>
      <c r="H155" s="220">
        <f t="shared" si="363"/>
        <v>33.920800000000007</v>
      </c>
      <c r="I155" s="220">
        <f t="shared" si="363"/>
        <v>27.798599999999997</v>
      </c>
      <c r="J155" s="220">
        <f t="shared" si="363"/>
        <v>19.950000000000003</v>
      </c>
      <c r="K155" s="220">
        <f t="shared" si="363"/>
        <v>0</v>
      </c>
      <c r="L155" s="220">
        <f t="shared" si="363"/>
        <v>28.946707880018831</v>
      </c>
      <c r="M155" s="220">
        <f t="shared" si="363"/>
        <v>30.401999907072128</v>
      </c>
      <c r="N155" s="220">
        <f t="shared" si="363"/>
        <v>28.781423793624192</v>
      </c>
      <c r="O155" s="220">
        <f t="shared" si="363"/>
        <v>26.43152977919987</v>
      </c>
      <c r="Q155" s="2" t="s">
        <v>180</v>
      </c>
      <c r="R155" s="221">
        <f t="shared" si="364"/>
        <v>108.5126625</v>
      </c>
      <c r="S155" s="221">
        <f t="shared" si="364"/>
        <v>146.71125000000001</v>
      </c>
      <c r="T155" s="221">
        <f t="shared" si="364"/>
        <v>103.34475</v>
      </c>
      <c r="U155" s="221">
        <f t="shared" si="364"/>
        <v>15.524999999999999</v>
      </c>
      <c r="V155" s="221">
        <f t="shared" si="364"/>
        <v>25</v>
      </c>
      <c r="W155" s="221">
        <f t="shared" si="364"/>
        <v>11.25</v>
      </c>
      <c r="X155" s="221">
        <f t="shared" si="364"/>
        <v>8.2800000000000011</v>
      </c>
      <c r="Y155" s="221">
        <f t="shared" si="364"/>
        <v>0</v>
      </c>
      <c r="Z155" s="221">
        <f t="shared" si="364"/>
        <v>200.56296836276337</v>
      </c>
      <c r="AA155" s="221">
        <f t="shared" si="364"/>
        <v>125.71946660397964</v>
      </c>
      <c r="AB155" s="221">
        <f t="shared" si="364"/>
        <v>161.43128933782711</v>
      </c>
      <c r="AC155" s="221">
        <f t="shared" si="364"/>
        <v>178.26479999999998</v>
      </c>
      <c r="AE155" s="2" t="s">
        <v>180</v>
      </c>
      <c r="AF155" s="220">
        <f t="shared" si="392"/>
        <v>16.399999999999999</v>
      </c>
      <c r="AG155" s="220">
        <f t="shared" si="365"/>
        <v>16.400000000000002</v>
      </c>
      <c r="AH155" s="220">
        <f t="shared" si="365"/>
        <v>19.349999999999998</v>
      </c>
      <c r="AI155" s="220">
        <f t="shared" si="365"/>
        <v>27.130000000000006</v>
      </c>
      <c r="AJ155" s="220">
        <f t="shared" si="365"/>
        <v>33.920800000000007</v>
      </c>
      <c r="AK155" s="220">
        <f t="shared" si="365"/>
        <v>27.798599999999997</v>
      </c>
      <c r="AL155" s="220">
        <f t="shared" si="365"/>
        <v>19.950000000000003</v>
      </c>
      <c r="AM155" s="220">
        <f t="shared" si="365"/>
        <v>0</v>
      </c>
      <c r="AN155" s="220">
        <f t="shared" si="365"/>
        <v>28.946707880018831</v>
      </c>
      <c r="AO155" s="220">
        <f t="shared" si="365"/>
        <v>30.401999907072128</v>
      </c>
      <c r="AP155" s="220">
        <f t="shared" si="365"/>
        <v>28.781423793624192</v>
      </c>
      <c r="AQ155" s="220">
        <f t="shared" si="365"/>
        <v>26.43152977919987</v>
      </c>
      <c r="AS155" s="2" t="s">
        <v>180</v>
      </c>
      <c r="AT155" s="220">
        <f t="shared" si="366"/>
        <v>108.5126625</v>
      </c>
      <c r="AU155" s="220">
        <f t="shared" si="366"/>
        <v>146.71125000000001</v>
      </c>
      <c r="AV155" s="220">
        <f t="shared" si="366"/>
        <v>103.34475</v>
      </c>
      <c r="AW155" s="220">
        <f t="shared" si="366"/>
        <v>15.524999999999999</v>
      </c>
      <c r="AX155" s="220">
        <f t="shared" si="366"/>
        <v>25</v>
      </c>
      <c r="AY155" s="220">
        <f t="shared" si="366"/>
        <v>11.25</v>
      </c>
      <c r="AZ155" s="220">
        <f t="shared" si="366"/>
        <v>8.2800000000000011</v>
      </c>
      <c r="BA155" s="220">
        <f t="shared" si="366"/>
        <v>0</v>
      </c>
      <c r="BB155" s="220">
        <f t="shared" si="366"/>
        <v>200.56296836276337</v>
      </c>
      <c r="BC155" s="220">
        <f t="shared" si="366"/>
        <v>125.71946660397964</v>
      </c>
      <c r="BD155" s="220">
        <f t="shared" si="366"/>
        <v>161.43128933782711</v>
      </c>
      <c r="BE155" s="220">
        <f t="shared" si="366"/>
        <v>178.26479999999998</v>
      </c>
      <c r="BG155" s="2" t="s">
        <v>180</v>
      </c>
      <c r="BH155" s="220">
        <f t="shared" si="393"/>
        <v>16.399999999999999</v>
      </c>
      <c r="BI155" s="220">
        <f t="shared" si="368"/>
        <v>16.400000000000002</v>
      </c>
      <c r="BJ155" s="220">
        <f t="shared" si="369"/>
        <v>19.349999999999998</v>
      </c>
      <c r="BK155" s="220">
        <f t="shared" si="370"/>
        <v>27.130000000000006</v>
      </c>
      <c r="BL155" s="220">
        <f t="shared" si="371"/>
        <v>33.920800000000007</v>
      </c>
      <c r="BM155" s="220">
        <f t="shared" si="372"/>
        <v>27.798599999999997</v>
      </c>
      <c r="BN155" s="220">
        <f t="shared" si="373"/>
        <v>19.950000000000003</v>
      </c>
      <c r="BO155" s="220">
        <f t="shared" si="374"/>
        <v>0</v>
      </c>
      <c r="BP155" s="220">
        <f t="shared" si="375"/>
        <v>28.946707880018831</v>
      </c>
      <c r="BQ155" s="220">
        <f t="shared" si="376"/>
        <v>30.401999907072128</v>
      </c>
      <c r="BR155" s="220">
        <f t="shared" si="377"/>
        <v>28.781423793624192</v>
      </c>
      <c r="BS155" s="220">
        <f t="shared" si="378"/>
        <v>26.43152977919987</v>
      </c>
      <c r="BU155" s="2" t="s">
        <v>180</v>
      </c>
      <c r="BV155" s="220">
        <f t="shared" si="394"/>
        <v>108.5126625</v>
      </c>
      <c r="BW155" s="220">
        <f t="shared" si="380"/>
        <v>146.71125000000001</v>
      </c>
      <c r="BX155" s="220">
        <f t="shared" si="381"/>
        <v>103.34475</v>
      </c>
      <c r="BY155" s="220">
        <f t="shared" si="382"/>
        <v>15.524999999999999</v>
      </c>
      <c r="BZ155" s="220">
        <f t="shared" si="383"/>
        <v>25</v>
      </c>
      <c r="CA155" s="220">
        <f t="shared" si="384"/>
        <v>11.25</v>
      </c>
      <c r="CB155" s="220">
        <f t="shared" si="385"/>
        <v>8.2800000000000011</v>
      </c>
      <c r="CC155" s="220">
        <f t="shared" si="386"/>
        <v>0</v>
      </c>
      <c r="CD155" s="220">
        <f t="shared" si="387"/>
        <v>200.56296836276337</v>
      </c>
      <c r="CE155" s="220">
        <f t="shared" si="388"/>
        <v>125.71946660397964</v>
      </c>
      <c r="CF155" s="220">
        <f t="shared" si="389"/>
        <v>161.43128933782711</v>
      </c>
      <c r="CG155" s="220">
        <f t="shared" si="390"/>
        <v>178.26479999999998</v>
      </c>
    </row>
    <row r="156" spans="1:85" x14ac:dyDescent="0.25">
      <c r="A156" t="str">
        <f>+C114</f>
        <v>ÖZEL KUSAK</v>
      </c>
      <c r="B156" t="s">
        <v>99</v>
      </c>
      <c r="C156" s="2" t="s">
        <v>181</v>
      </c>
      <c r="D156" s="220">
        <f t="shared" si="391"/>
        <v>19.642499999999998</v>
      </c>
      <c r="E156" s="220">
        <f t="shared" si="363"/>
        <v>19.863000000000003</v>
      </c>
      <c r="F156" s="220">
        <f t="shared" si="363"/>
        <v>19.863</v>
      </c>
      <c r="G156" s="220">
        <f t="shared" si="363"/>
        <v>33.990000000000009</v>
      </c>
      <c r="H156" s="220">
        <f t="shared" si="363"/>
        <v>41.087550000000007</v>
      </c>
      <c r="I156" s="220">
        <f t="shared" si="363"/>
        <v>34.218600000000002</v>
      </c>
      <c r="J156" s="220">
        <f t="shared" si="363"/>
        <v>22.050000000000004</v>
      </c>
      <c r="K156" s="220">
        <f t="shared" si="363"/>
        <v>22.05</v>
      </c>
      <c r="L156" s="220">
        <f t="shared" si="363"/>
        <v>31.479100546828118</v>
      </c>
      <c r="M156" s="220">
        <f t="shared" si="363"/>
        <v>30.737235217616632</v>
      </c>
      <c r="N156" s="220">
        <f t="shared" si="363"/>
        <v>30.108328572169384</v>
      </c>
      <c r="O156" s="220">
        <f t="shared" si="363"/>
        <v>28.350628735909403</v>
      </c>
      <c r="Q156" s="2" t="s">
        <v>181</v>
      </c>
      <c r="R156" s="221">
        <f t="shared" si="364"/>
        <v>183.26583000000005</v>
      </c>
      <c r="S156" s="221">
        <f t="shared" si="364"/>
        <v>244.75500000000005</v>
      </c>
      <c r="T156" s="221">
        <f t="shared" si="364"/>
        <v>85.895962499999996</v>
      </c>
      <c r="U156" s="221">
        <f t="shared" si="364"/>
        <v>155.09475</v>
      </c>
      <c r="V156" s="221">
        <f t="shared" si="364"/>
        <v>249.75000000000003</v>
      </c>
      <c r="W156" s="221">
        <f t="shared" si="364"/>
        <v>128.20499999999998</v>
      </c>
      <c r="X156" s="221">
        <f t="shared" si="364"/>
        <v>73.415999999999997</v>
      </c>
      <c r="Y156" s="221">
        <f t="shared" si="364"/>
        <v>183.54</v>
      </c>
      <c r="Z156" s="221">
        <f t="shared" si="364"/>
        <v>423.410710988056</v>
      </c>
      <c r="AA156" s="221">
        <f t="shared" si="364"/>
        <v>265.40776283062371</v>
      </c>
      <c r="AB156" s="221">
        <f t="shared" si="364"/>
        <v>340.79938860207949</v>
      </c>
      <c r="AC156" s="221">
        <f t="shared" si="364"/>
        <v>376.33680000000004</v>
      </c>
      <c r="AE156" s="2" t="s">
        <v>181</v>
      </c>
      <c r="AF156" s="220">
        <f t="shared" si="392"/>
        <v>19.642499999999998</v>
      </c>
      <c r="AG156" s="220">
        <f t="shared" si="365"/>
        <v>19.863000000000003</v>
      </c>
      <c r="AH156" s="220">
        <f t="shared" si="365"/>
        <v>19.863</v>
      </c>
      <c r="AI156" s="220">
        <f t="shared" si="365"/>
        <v>33.990000000000009</v>
      </c>
      <c r="AJ156" s="220">
        <f t="shared" si="365"/>
        <v>41.087550000000007</v>
      </c>
      <c r="AK156" s="220">
        <f t="shared" si="365"/>
        <v>34.218600000000002</v>
      </c>
      <c r="AL156" s="220">
        <f t="shared" si="365"/>
        <v>22.050000000000004</v>
      </c>
      <c r="AM156" s="220">
        <f t="shared" si="365"/>
        <v>22.05</v>
      </c>
      <c r="AN156" s="220">
        <f t="shared" si="365"/>
        <v>31.479100546828118</v>
      </c>
      <c r="AO156" s="220">
        <f t="shared" si="365"/>
        <v>30.737235217616632</v>
      </c>
      <c r="AP156" s="220">
        <f t="shared" si="365"/>
        <v>30.108328572169384</v>
      </c>
      <c r="AQ156" s="220">
        <f t="shared" si="365"/>
        <v>28.350628735909403</v>
      </c>
      <c r="AS156" s="2" t="s">
        <v>181</v>
      </c>
      <c r="AT156" s="220">
        <f t="shared" si="366"/>
        <v>183.26583000000005</v>
      </c>
      <c r="AU156" s="220">
        <f t="shared" si="366"/>
        <v>244.75500000000005</v>
      </c>
      <c r="AV156" s="220">
        <f t="shared" si="366"/>
        <v>85.895962499999996</v>
      </c>
      <c r="AW156" s="220">
        <f t="shared" si="366"/>
        <v>155.09475</v>
      </c>
      <c r="AX156" s="220">
        <f t="shared" si="366"/>
        <v>249.75000000000003</v>
      </c>
      <c r="AY156" s="220">
        <f t="shared" si="366"/>
        <v>128.20499999999998</v>
      </c>
      <c r="AZ156" s="220">
        <f t="shared" si="366"/>
        <v>73.415999999999997</v>
      </c>
      <c r="BA156" s="220">
        <f t="shared" si="366"/>
        <v>183.54</v>
      </c>
      <c r="BB156" s="220">
        <f t="shared" si="366"/>
        <v>423.410710988056</v>
      </c>
      <c r="BC156" s="220">
        <f t="shared" si="366"/>
        <v>265.40776283062371</v>
      </c>
      <c r="BD156" s="220">
        <f t="shared" si="366"/>
        <v>340.79938860207949</v>
      </c>
      <c r="BE156" s="220">
        <f t="shared" si="366"/>
        <v>376.33680000000004</v>
      </c>
      <c r="BG156" s="2" t="s">
        <v>181</v>
      </c>
      <c r="BH156" s="220">
        <f t="shared" si="393"/>
        <v>19.642499999999998</v>
      </c>
      <c r="BI156" s="220">
        <f t="shared" si="368"/>
        <v>19.863000000000003</v>
      </c>
      <c r="BJ156" s="220">
        <f t="shared" si="369"/>
        <v>19.863</v>
      </c>
      <c r="BK156" s="220">
        <f t="shared" si="370"/>
        <v>33.990000000000009</v>
      </c>
      <c r="BL156" s="220">
        <f t="shared" si="371"/>
        <v>41.087550000000007</v>
      </c>
      <c r="BM156" s="220">
        <f t="shared" si="372"/>
        <v>34.218600000000002</v>
      </c>
      <c r="BN156" s="220">
        <f t="shared" si="373"/>
        <v>22.050000000000004</v>
      </c>
      <c r="BO156" s="220">
        <f t="shared" si="374"/>
        <v>22.05</v>
      </c>
      <c r="BP156" s="220">
        <f t="shared" si="375"/>
        <v>31.479100546828118</v>
      </c>
      <c r="BQ156" s="220">
        <f t="shared" si="376"/>
        <v>30.737235217616632</v>
      </c>
      <c r="BR156" s="220">
        <f t="shared" si="377"/>
        <v>30.108328572169384</v>
      </c>
      <c r="BS156" s="220">
        <f t="shared" si="378"/>
        <v>28.350628735909403</v>
      </c>
      <c r="BU156" s="2" t="s">
        <v>181</v>
      </c>
      <c r="BV156" s="220">
        <f t="shared" si="394"/>
        <v>183.26583000000005</v>
      </c>
      <c r="BW156" s="220">
        <f t="shared" si="380"/>
        <v>244.75500000000005</v>
      </c>
      <c r="BX156" s="220">
        <f t="shared" si="381"/>
        <v>85.895962499999996</v>
      </c>
      <c r="BY156" s="220">
        <f t="shared" si="382"/>
        <v>155.09475</v>
      </c>
      <c r="BZ156" s="220">
        <f t="shared" si="383"/>
        <v>249.75000000000003</v>
      </c>
      <c r="CA156" s="220">
        <f t="shared" si="384"/>
        <v>128.20499999999998</v>
      </c>
      <c r="CB156" s="220">
        <f t="shared" si="385"/>
        <v>73.415999999999997</v>
      </c>
      <c r="CC156" s="220">
        <f t="shared" si="386"/>
        <v>183.54</v>
      </c>
      <c r="CD156" s="220">
        <f t="shared" si="387"/>
        <v>423.410710988056</v>
      </c>
      <c r="CE156" s="220">
        <f t="shared" si="388"/>
        <v>265.40776283062371</v>
      </c>
      <c r="CF156" s="220">
        <f t="shared" si="389"/>
        <v>340.79938860207949</v>
      </c>
      <c r="CG156" s="220">
        <f t="shared" si="390"/>
        <v>376.33680000000004</v>
      </c>
    </row>
    <row r="157" spans="1:85" x14ac:dyDescent="0.25">
      <c r="A157" t="str">
        <f>+C114</f>
        <v>ÖZEL KUSAK</v>
      </c>
      <c r="B157" t="s">
        <v>99</v>
      </c>
      <c r="C157" s="2" t="s">
        <v>182</v>
      </c>
      <c r="D157" s="220">
        <f t="shared" si="391"/>
        <v>14.52</v>
      </c>
      <c r="E157" s="220">
        <f t="shared" si="363"/>
        <v>14.519999999999996</v>
      </c>
      <c r="F157" s="220">
        <f t="shared" si="363"/>
        <v>15.1</v>
      </c>
      <c r="G157" s="220">
        <f t="shared" si="363"/>
        <v>23.919999999999998</v>
      </c>
      <c r="H157" s="220">
        <f t="shared" si="363"/>
        <v>33.245000000000005</v>
      </c>
      <c r="I157" s="220">
        <f t="shared" si="363"/>
        <v>24.5244</v>
      </c>
      <c r="J157" s="220">
        <f t="shared" si="363"/>
        <v>13.09</v>
      </c>
      <c r="K157" s="220">
        <f t="shared" si="363"/>
        <v>17.830000000000002</v>
      </c>
      <c r="L157" s="220">
        <f t="shared" si="363"/>
        <v>24.700731274760802</v>
      </c>
      <c r="M157" s="220">
        <f t="shared" si="363"/>
        <v>26.010168744006076</v>
      </c>
      <c r="N157" s="220">
        <f t="shared" si="363"/>
        <v>25.826685506353293</v>
      </c>
      <c r="O157" s="220">
        <f t="shared" si="363"/>
        <v>23.384987982337694</v>
      </c>
      <c r="Q157" s="2" t="s">
        <v>182</v>
      </c>
      <c r="R157" s="221">
        <f t="shared" si="364"/>
        <v>196.95047686227917</v>
      </c>
      <c r="S157" s="221">
        <f t="shared" si="364"/>
        <v>211.68000000000006</v>
      </c>
      <c r="T157" s="221">
        <f t="shared" si="364"/>
        <v>129.40559999999999</v>
      </c>
      <c r="U157" s="221">
        <f t="shared" si="364"/>
        <v>220.24800000000002</v>
      </c>
      <c r="V157" s="221">
        <f t="shared" si="364"/>
        <v>266</v>
      </c>
      <c r="W157" s="221">
        <f t="shared" si="364"/>
        <v>106.875</v>
      </c>
      <c r="X157" s="221">
        <f t="shared" si="364"/>
        <v>73.415999999999997</v>
      </c>
      <c r="Y157" s="221">
        <f t="shared" si="364"/>
        <v>183.54</v>
      </c>
      <c r="Z157" s="221">
        <f t="shared" si="364"/>
        <v>423.410710988056</v>
      </c>
      <c r="AA157" s="221">
        <f t="shared" si="364"/>
        <v>265.40776283062371</v>
      </c>
      <c r="AB157" s="221">
        <f t="shared" si="364"/>
        <v>340.79938860207949</v>
      </c>
      <c r="AC157" s="221">
        <f t="shared" si="364"/>
        <v>376.33680000000004</v>
      </c>
      <c r="AE157" s="2" t="s">
        <v>182</v>
      </c>
      <c r="AF157" s="220">
        <f t="shared" si="392"/>
        <v>14.52</v>
      </c>
      <c r="AG157" s="220">
        <f t="shared" si="365"/>
        <v>14.519999999999996</v>
      </c>
      <c r="AH157" s="220">
        <f t="shared" si="365"/>
        <v>15.1</v>
      </c>
      <c r="AI157" s="220">
        <f t="shared" si="365"/>
        <v>23.919999999999998</v>
      </c>
      <c r="AJ157" s="220">
        <f t="shared" si="365"/>
        <v>33.245000000000005</v>
      </c>
      <c r="AK157" s="220">
        <f t="shared" si="365"/>
        <v>24.5244</v>
      </c>
      <c r="AL157" s="220">
        <f t="shared" si="365"/>
        <v>13.09</v>
      </c>
      <c r="AM157" s="220">
        <f t="shared" si="365"/>
        <v>17.830000000000002</v>
      </c>
      <c r="AN157" s="220">
        <f t="shared" si="365"/>
        <v>24.700731274760802</v>
      </c>
      <c r="AO157" s="220">
        <f t="shared" si="365"/>
        <v>26.010168744006076</v>
      </c>
      <c r="AP157" s="220">
        <f t="shared" si="365"/>
        <v>25.826685506353293</v>
      </c>
      <c r="AQ157" s="220">
        <f t="shared" si="365"/>
        <v>23.384987982337694</v>
      </c>
      <c r="AS157" s="2" t="s">
        <v>182</v>
      </c>
      <c r="AT157" s="220">
        <f t="shared" si="366"/>
        <v>196.95047686227917</v>
      </c>
      <c r="AU157" s="220">
        <f t="shared" si="366"/>
        <v>211.68000000000006</v>
      </c>
      <c r="AV157" s="220">
        <f t="shared" si="366"/>
        <v>129.40559999999999</v>
      </c>
      <c r="AW157" s="220">
        <f t="shared" si="366"/>
        <v>220.24800000000002</v>
      </c>
      <c r="AX157" s="220">
        <f t="shared" si="366"/>
        <v>266</v>
      </c>
      <c r="AY157" s="220">
        <f t="shared" si="366"/>
        <v>106.875</v>
      </c>
      <c r="AZ157" s="220">
        <f t="shared" si="366"/>
        <v>73.415999999999997</v>
      </c>
      <c r="BA157" s="220">
        <f t="shared" si="366"/>
        <v>183.54</v>
      </c>
      <c r="BB157" s="220">
        <f t="shared" si="366"/>
        <v>423.410710988056</v>
      </c>
      <c r="BC157" s="220">
        <f t="shared" si="366"/>
        <v>265.40776283062371</v>
      </c>
      <c r="BD157" s="220">
        <f t="shared" si="366"/>
        <v>340.79938860207949</v>
      </c>
      <c r="BE157" s="220">
        <f t="shared" si="366"/>
        <v>376.33680000000004</v>
      </c>
      <c r="BG157" s="2" t="s">
        <v>182</v>
      </c>
      <c r="BH157" s="220">
        <f t="shared" si="393"/>
        <v>14.52</v>
      </c>
      <c r="BI157" s="220">
        <f t="shared" si="368"/>
        <v>14.519999999999996</v>
      </c>
      <c r="BJ157" s="220">
        <f t="shared" si="369"/>
        <v>15.1</v>
      </c>
      <c r="BK157" s="220">
        <f t="shared" si="370"/>
        <v>23.919999999999998</v>
      </c>
      <c r="BL157" s="220">
        <f t="shared" si="371"/>
        <v>33.245000000000005</v>
      </c>
      <c r="BM157" s="220">
        <f t="shared" si="372"/>
        <v>24.5244</v>
      </c>
      <c r="BN157" s="220">
        <f t="shared" si="373"/>
        <v>13.09</v>
      </c>
      <c r="BO157" s="220">
        <f t="shared" si="374"/>
        <v>17.830000000000002</v>
      </c>
      <c r="BP157" s="220">
        <f t="shared" si="375"/>
        <v>24.700731274760802</v>
      </c>
      <c r="BQ157" s="220">
        <f t="shared" si="376"/>
        <v>26.010168744006076</v>
      </c>
      <c r="BR157" s="220">
        <f t="shared" si="377"/>
        <v>25.826685506353293</v>
      </c>
      <c r="BS157" s="220">
        <f t="shared" si="378"/>
        <v>23.384987982337694</v>
      </c>
      <c r="BU157" s="2" t="s">
        <v>182</v>
      </c>
      <c r="BV157" s="220">
        <f t="shared" si="394"/>
        <v>196.95047686227917</v>
      </c>
      <c r="BW157" s="220">
        <f t="shared" si="380"/>
        <v>211.68000000000006</v>
      </c>
      <c r="BX157" s="220">
        <f t="shared" si="381"/>
        <v>129.40559999999999</v>
      </c>
      <c r="BY157" s="220">
        <f t="shared" si="382"/>
        <v>220.24800000000002</v>
      </c>
      <c r="BZ157" s="220">
        <f t="shared" si="383"/>
        <v>266</v>
      </c>
      <c r="CA157" s="220">
        <f t="shared" si="384"/>
        <v>106.875</v>
      </c>
      <c r="CB157" s="220">
        <f t="shared" si="385"/>
        <v>73.415999999999997</v>
      </c>
      <c r="CC157" s="220">
        <f t="shared" si="386"/>
        <v>183.54</v>
      </c>
      <c r="CD157" s="220">
        <f t="shared" si="387"/>
        <v>423.410710988056</v>
      </c>
      <c r="CE157" s="220">
        <f t="shared" si="388"/>
        <v>265.40776283062371</v>
      </c>
      <c r="CF157" s="220">
        <f t="shared" si="389"/>
        <v>340.79938860207949</v>
      </c>
      <c r="CG157" s="220">
        <f t="shared" si="390"/>
        <v>376.33680000000004</v>
      </c>
    </row>
    <row r="158" spans="1:85" x14ac:dyDescent="0.25">
      <c r="A158" t="str">
        <f>+C114</f>
        <v>ÖZEL KUSAK</v>
      </c>
      <c r="B158" t="s">
        <v>99</v>
      </c>
      <c r="C158" s="2" t="s">
        <v>183</v>
      </c>
      <c r="D158" s="220">
        <f t="shared" si="391"/>
        <v>0</v>
      </c>
      <c r="E158" s="220">
        <f t="shared" si="363"/>
        <v>0</v>
      </c>
      <c r="F158" s="220">
        <f t="shared" si="363"/>
        <v>0</v>
      </c>
      <c r="G158" s="220">
        <f t="shared" si="363"/>
        <v>0</v>
      </c>
      <c r="H158" s="220">
        <f t="shared" si="363"/>
        <v>0</v>
      </c>
      <c r="I158" s="220">
        <f t="shared" si="363"/>
        <v>0</v>
      </c>
      <c r="J158" s="220">
        <f t="shared" si="363"/>
        <v>0</v>
      </c>
      <c r="K158" s="220">
        <f t="shared" si="363"/>
        <v>0</v>
      </c>
      <c r="L158" s="220">
        <f t="shared" si="363"/>
        <v>17.902704146761021</v>
      </c>
      <c r="M158" s="220">
        <f t="shared" si="363"/>
        <v>22.84416167581087</v>
      </c>
      <c r="N158" s="220">
        <f t="shared" si="363"/>
        <v>23.864057420923729</v>
      </c>
      <c r="O158" s="220">
        <f t="shared" si="363"/>
        <v>17.932345291895324</v>
      </c>
      <c r="Q158" s="2" t="s">
        <v>183</v>
      </c>
      <c r="R158" s="221">
        <f t="shared" si="364"/>
        <v>0</v>
      </c>
      <c r="S158" s="221">
        <f t="shared" si="364"/>
        <v>0</v>
      </c>
      <c r="T158" s="221">
        <f t="shared" si="364"/>
        <v>0</v>
      </c>
      <c r="U158" s="221">
        <f t="shared" si="364"/>
        <v>0</v>
      </c>
      <c r="V158" s="221">
        <f t="shared" si="364"/>
        <v>0</v>
      </c>
      <c r="W158" s="221">
        <f t="shared" si="364"/>
        <v>0</v>
      </c>
      <c r="X158" s="221">
        <f t="shared" si="364"/>
        <v>0</v>
      </c>
      <c r="Y158" s="221">
        <f t="shared" si="364"/>
        <v>0</v>
      </c>
      <c r="Z158" s="221">
        <f t="shared" si="364"/>
        <v>33.427161393793895</v>
      </c>
      <c r="AA158" s="221">
        <f t="shared" si="364"/>
        <v>20.953244433996606</v>
      </c>
      <c r="AB158" s="221">
        <f t="shared" si="364"/>
        <v>26.905214889637854</v>
      </c>
      <c r="AC158" s="221">
        <f t="shared" si="364"/>
        <v>29.710800000000003</v>
      </c>
      <c r="AE158" s="2" t="s">
        <v>183</v>
      </c>
      <c r="AF158" s="220"/>
      <c r="AG158" s="220"/>
      <c r="AH158" s="220"/>
      <c r="AI158" s="220"/>
      <c r="AJ158" s="220"/>
      <c r="AK158" s="220"/>
      <c r="AL158" s="220"/>
      <c r="AM158" s="220"/>
      <c r="AN158" s="220"/>
      <c r="AO158" s="220"/>
      <c r="AP158" s="220"/>
      <c r="AQ158" s="220"/>
      <c r="AS158" s="2" t="s">
        <v>183</v>
      </c>
      <c r="AT158" s="221"/>
      <c r="AU158" s="221"/>
      <c r="AV158" s="221"/>
      <c r="AW158" s="221"/>
      <c r="AX158" s="221"/>
      <c r="AY158" s="221"/>
      <c r="AZ158" s="221"/>
      <c r="BA158" s="221"/>
      <c r="BB158" s="221"/>
      <c r="BC158" s="221"/>
      <c r="BD158" s="221"/>
      <c r="BE158" s="221"/>
      <c r="BG158" s="2" t="s">
        <v>183</v>
      </c>
      <c r="BH158" s="220">
        <f t="shared" si="393"/>
        <v>0</v>
      </c>
      <c r="BI158" s="220">
        <f t="shared" si="368"/>
        <v>0</v>
      </c>
      <c r="BJ158" s="220">
        <f t="shared" si="369"/>
        <v>0</v>
      </c>
      <c r="BK158" s="220">
        <f t="shared" si="370"/>
        <v>0</v>
      </c>
      <c r="BL158" s="220">
        <f t="shared" si="371"/>
        <v>0</v>
      </c>
      <c r="BM158" s="220">
        <f t="shared" si="372"/>
        <v>0</v>
      </c>
      <c r="BN158" s="220">
        <f t="shared" si="373"/>
        <v>0</v>
      </c>
      <c r="BO158" s="220">
        <f t="shared" si="374"/>
        <v>0</v>
      </c>
      <c r="BP158" s="220">
        <f t="shared" si="375"/>
        <v>17.902704146761021</v>
      </c>
      <c r="BQ158" s="220">
        <f t="shared" si="376"/>
        <v>22.84416167581087</v>
      </c>
      <c r="BR158" s="220">
        <f t="shared" si="377"/>
        <v>23.864057420923729</v>
      </c>
      <c r="BS158" s="220">
        <f t="shared" si="378"/>
        <v>17.932345291895324</v>
      </c>
      <c r="BU158" s="2" t="s">
        <v>183</v>
      </c>
      <c r="BV158" s="220">
        <f t="shared" si="394"/>
        <v>0</v>
      </c>
      <c r="BW158" s="220">
        <f t="shared" si="380"/>
        <v>0</v>
      </c>
      <c r="BX158" s="220">
        <f t="shared" si="381"/>
        <v>0</v>
      </c>
      <c r="BY158" s="220">
        <f t="shared" si="382"/>
        <v>0</v>
      </c>
      <c r="BZ158" s="220">
        <f t="shared" si="383"/>
        <v>0</v>
      </c>
      <c r="CA158" s="220">
        <f t="shared" si="384"/>
        <v>0</v>
      </c>
      <c r="CB158" s="220">
        <f t="shared" si="385"/>
        <v>0</v>
      </c>
      <c r="CC158" s="220">
        <f t="shared" si="386"/>
        <v>0</v>
      </c>
      <c r="CD158" s="220">
        <f t="shared" si="387"/>
        <v>33.427161393793895</v>
      </c>
      <c r="CE158" s="220">
        <f t="shared" si="388"/>
        <v>20.953244433996606</v>
      </c>
      <c r="CF158" s="220">
        <f t="shared" si="389"/>
        <v>26.905214889637854</v>
      </c>
      <c r="CG158" s="220">
        <f t="shared" si="390"/>
        <v>29.710800000000003</v>
      </c>
    </row>
    <row r="159" spans="1:85" x14ac:dyDescent="0.25">
      <c r="A159" t="str">
        <f>+C114</f>
        <v>ÖZEL KUSAK</v>
      </c>
      <c r="B159" t="s">
        <v>99</v>
      </c>
      <c r="C159" s="2" t="s">
        <v>184</v>
      </c>
      <c r="D159" s="220">
        <f t="shared" si="391"/>
        <v>0</v>
      </c>
      <c r="E159" s="220">
        <f t="shared" si="363"/>
        <v>0</v>
      </c>
      <c r="F159" s="220">
        <f t="shared" si="363"/>
        <v>0</v>
      </c>
      <c r="G159" s="220">
        <f t="shared" si="363"/>
        <v>15.593999999999998</v>
      </c>
      <c r="H159" s="220">
        <f t="shared" si="363"/>
        <v>22.625674999999998</v>
      </c>
      <c r="I159" s="220">
        <f t="shared" si="363"/>
        <v>16.045719999999999</v>
      </c>
      <c r="J159" s="220">
        <f t="shared" si="363"/>
        <v>10.46</v>
      </c>
      <c r="K159" s="220">
        <f t="shared" si="363"/>
        <v>11.13</v>
      </c>
      <c r="L159" s="220">
        <f t="shared" si="363"/>
        <v>19.785246831055453</v>
      </c>
      <c r="M159" s="220">
        <f t="shared" si="363"/>
        <v>27.864201386424234</v>
      </c>
      <c r="N159" s="220">
        <f t="shared" si="363"/>
        <v>27.769513704920769</v>
      </c>
      <c r="O159" s="220">
        <f t="shared" si="363"/>
        <v>18.810751163323889</v>
      </c>
      <c r="Q159" s="2" t="s">
        <v>184</v>
      </c>
      <c r="R159" s="221">
        <f t="shared" si="364"/>
        <v>0</v>
      </c>
      <c r="S159" s="221">
        <f t="shared" si="364"/>
        <v>0</v>
      </c>
      <c r="T159" s="221">
        <f t="shared" si="364"/>
        <v>0</v>
      </c>
      <c r="U159" s="221">
        <f t="shared" si="364"/>
        <v>45.540000000000006</v>
      </c>
      <c r="V159" s="221">
        <f t="shared" si="364"/>
        <v>55</v>
      </c>
      <c r="W159" s="221">
        <f t="shared" si="364"/>
        <v>24.75</v>
      </c>
      <c r="X159" s="221">
        <f t="shared" si="364"/>
        <v>21.251999999999999</v>
      </c>
      <c r="Y159" s="221">
        <f t="shared" si="364"/>
        <v>53.129999999999995</v>
      </c>
      <c r="Z159" s="221">
        <f t="shared" si="364"/>
        <v>122.56625844391094</v>
      </c>
      <c r="AA159" s="221">
        <f t="shared" si="364"/>
        <v>76.828562924654221</v>
      </c>
      <c r="AB159" s="221">
        <f t="shared" si="364"/>
        <v>98.65245459533881</v>
      </c>
      <c r="AC159" s="221">
        <f t="shared" si="364"/>
        <v>108.93959999999998</v>
      </c>
      <c r="AE159" s="2" t="s">
        <v>184</v>
      </c>
      <c r="AF159" s="220"/>
      <c r="AG159" s="220"/>
      <c r="AH159" s="220"/>
      <c r="AI159" s="220"/>
      <c r="AJ159" s="220"/>
      <c r="AK159" s="220"/>
      <c r="AL159" s="220"/>
      <c r="AM159" s="220"/>
      <c r="AN159" s="220"/>
      <c r="AO159" s="220"/>
      <c r="AP159" s="220"/>
      <c r="AQ159" s="220"/>
      <c r="AS159" s="2" t="s">
        <v>184</v>
      </c>
      <c r="AT159" s="221"/>
      <c r="AU159" s="221"/>
      <c r="AV159" s="221"/>
      <c r="AW159" s="221"/>
      <c r="AX159" s="221"/>
      <c r="AY159" s="221"/>
      <c r="AZ159" s="221"/>
      <c r="BA159" s="221"/>
      <c r="BB159" s="221"/>
      <c r="BC159" s="221"/>
      <c r="BD159" s="221"/>
      <c r="BE159" s="221"/>
      <c r="BG159" s="2" t="s">
        <v>184</v>
      </c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0"/>
      <c r="BS159" s="220"/>
      <c r="BU159" s="2" t="s">
        <v>184</v>
      </c>
      <c r="BV159" s="221"/>
      <c r="BW159" s="221"/>
      <c r="BX159" s="221"/>
      <c r="BY159" s="221"/>
      <c r="BZ159" s="221"/>
      <c r="CA159" s="221"/>
      <c r="CB159" s="221"/>
      <c r="CC159" s="221"/>
      <c r="CD159" s="221"/>
      <c r="CE159" s="221"/>
      <c r="CF159" s="221"/>
      <c r="CG159" s="221"/>
    </row>
    <row r="160" spans="1:85" x14ac:dyDescent="0.25">
      <c r="A160" t="str">
        <f>+C114</f>
        <v>ÖZEL KUSAK</v>
      </c>
      <c r="B160" t="s">
        <v>99</v>
      </c>
      <c r="C160" s="2" t="s">
        <v>185</v>
      </c>
      <c r="D160" s="220">
        <f t="shared" si="391"/>
        <v>0</v>
      </c>
      <c r="E160" s="220">
        <f t="shared" si="363"/>
        <v>0</v>
      </c>
      <c r="F160" s="220">
        <f t="shared" si="363"/>
        <v>0</v>
      </c>
      <c r="G160" s="220">
        <f t="shared" si="363"/>
        <v>0</v>
      </c>
      <c r="H160" s="220">
        <f t="shared" si="363"/>
        <v>0</v>
      </c>
      <c r="I160" s="220">
        <f t="shared" si="363"/>
        <v>0</v>
      </c>
      <c r="J160" s="220">
        <f t="shared" si="363"/>
        <v>0</v>
      </c>
      <c r="K160" s="220">
        <f t="shared" si="363"/>
        <v>0</v>
      </c>
      <c r="L160" s="220">
        <f t="shared" si="363"/>
        <v>17.282103680047605</v>
      </c>
      <c r="M160" s="220">
        <f t="shared" si="363"/>
        <v>16.752385228927977</v>
      </c>
      <c r="N160" s="220">
        <f t="shared" si="363"/>
        <v>17.596148363379914</v>
      </c>
      <c r="O160" s="220">
        <f t="shared" si="363"/>
        <v>14.684598311252062</v>
      </c>
      <c r="Q160" s="2" t="s">
        <v>185</v>
      </c>
      <c r="R160" s="221">
        <f t="shared" si="364"/>
        <v>0</v>
      </c>
      <c r="S160" s="221">
        <f t="shared" si="364"/>
        <v>0</v>
      </c>
      <c r="T160" s="221">
        <f t="shared" si="364"/>
        <v>0</v>
      </c>
      <c r="U160" s="221">
        <f t="shared" si="364"/>
        <v>0</v>
      </c>
      <c r="V160" s="221">
        <f t="shared" si="364"/>
        <v>0</v>
      </c>
      <c r="W160" s="221">
        <f t="shared" si="364"/>
        <v>0</v>
      </c>
      <c r="X160" s="221">
        <f t="shared" si="364"/>
        <v>0</v>
      </c>
      <c r="Y160" s="221">
        <f t="shared" si="364"/>
        <v>0</v>
      </c>
      <c r="Z160" s="221">
        <f t="shared" si="364"/>
        <v>133.70864557517558</v>
      </c>
      <c r="AA160" s="221">
        <f t="shared" si="364"/>
        <v>83.812977735986422</v>
      </c>
      <c r="AB160" s="221">
        <f t="shared" si="364"/>
        <v>107.62085955855142</v>
      </c>
      <c r="AC160" s="221">
        <f t="shared" si="364"/>
        <v>118.84320000000001</v>
      </c>
      <c r="AE160" s="2" t="s">
        <v>185</v>
      </c>
      <c r="AF160" s="220"/>
      <c r="AG160" s="220"/>
      <c r="AH160" s="220"/>
      <c r="AI160" s="220"/>
      <c r="AJ160" s="220"/>
      <c r="AK160" s="220"/>
      <c r="AL160" s="220"/>
      <c r="AM160" s="220"/>
      <c r="AN160" s="220"/>
      <c r="AO160" s="220"/>
      <c r="AP160" s="220"/>
      <c r="AQ160" s="220"/>
      <c r="AS160" s="2" t="s">
        <v>185</v>
      </c>
      <c r="AT160" s="221"/>
      <c r="AU160" s="221"/>
      <c r="AV160" s="221"/>
      <c r="AW160" s="221"/>
      <c r="AX160" s="221"/>
      <c r="AY160" s="221"/>
      <c r="AZ160" s="221"/>
      <c r="BA160" s="221"/>
      <c r="BB160" s="221"/>
      <c r="BC160" s="221"/>
      <c r="BD160" s="221"/>
      <c r="BE160" s="221"/>
      <c r="BG160" s="2" t="s">
        <v>185</v>
      </c>
      <c r="BH160" s="220"/>
      <c r="BI160" s="220"/>
      <c r="BJ160" s="220"/>
      <c r="BK160" s="220"/>
      <c r="BL160" s="220"/>
      <c r="BM160" s="220"/>
      <c r="BN160" s="220"/>
      <c r="BO160" s="220"/>
      <c r="BP160" s="220"/>
      <c r="BQ160" s="220"/>
      <c r="BR160" s="220"/>
      <c r="BS160" s="220"/>
      <c r="BU160" s="2" t="s">
        <v>185</v>
      </c>
      <c r="BV160" s="221"/>
      <c r="BW160" s="221"/>
      <c r="BX160" s="221"/>
      <c r="BY160" s="221"/>
      <c r="BZ160" s="221"/>
      <c r="CA160" s="221"/>
      <c r="CB160" s="221"/>
      <c r="CC160" s="221"/>
      <c r="CD160" s="221"/>
      <c r="CE160" s="221"/>
      <c r="CF160" s="221"/>
      <c r="CG160" s="221"/>
    </row>
    <row r="161" spans="1:85" x14ac:dyDescent="0.25">
      <c r="A161" t="str">
        <f>+C114</f>
        <v>ÖZEL KUSAK</v>
      </c>
      <c r="B161" t="s">
        <v>99</v>
      </c>
      <c r="C161" s="2" t="s">
        <v>186</v>
      </c>
      <c r="D161" s="220">
        <f t="shared" si="391"/>
        <v>0</v>
      </c>
      <c r="E161" s="220">
        <f t="shared" si="363"/>
        <v>0</v>
      </c>
      <c r="F161" s="220">
        <f t="shared" si="363"/>
        <v>0</v>
      </c>
      <c r="G161" s="220">
        <f t="shared" si="363"/>
        <v>0</v>
      </c>
      <c r="H161" s="220">
        <f t="shared" si="363"/>
        <v>0</v>
      </c>
      <c r="I161" s="220">
        <f t="shared" si="363"/>
        <v>0</v>
      </c>
      <c r="J161" s="220">
        <f t="shared" si="363"/>
        <v>0</v>
      </c>
      <c r="K161" s="220">
        <f t="shared" si="363"/>
        <v>0</v>
      </c>
      <c r="L161" s="220">
        <f t="shared" si="363"/>
        <v>19.265114802776523</v>
      </c>
      <c r="M161" s="220">
        <f t="shared" si="363"/>
        <v>16.369431013569155</v>
      </c>
      <c r="N161" s="220">
        <f t="shared" si="363"/>
        <v>20.649090333733934</v>
      </c>
      <c r="O161" s="220">
        <f t="shared" si="363"/>
        <v>16.93523183677118</v>
      </c>
      <c r="Q161" s="2" t="s">
        <v>186</v>
      </c>
      <c r="R161" s="221">
        <f t="shared" si="364"/>
        <v>0</v>
      </c>
      <c r="S161" s="221">
        <f t="shared" si="364"/>
        <v>0</v>
      </c>
      <c r="T161" s="221">
        <f t="shared" si="364"/>
        <v>0</v>
      </c>
      <c r="U161" s="221">
        <f t="shared" si="364"/>
        <v>0</v>
      </c>
      <c r="V161" s="221">
        <f t="shared" si="364"/>
        <v>0</v>
      </c>
      <c r="W161" s="221">
        <f t="shared" si="364"/>
        <v>0</v>
      </c>
      <c r="X161" s="221">
        <f t="shared" si="364"/>
        <v>0</v>
      </c>
      <c r="Y161" s="221">
        <f t="shared" si="364"/>
        <v>0</v>
      </c>
      <c r="Z161" s="221">
        <f t="shared" si="364"/>
        <v>44.569548525058522</v>
      </c>
      <c r="AA161" s="221">
        <f t="shared" si="364"/>
        <v>27.93765924532881</v>
      </c>
      <c r="AB161" s="221">
        <f t="shared" si="364"/>
        <v>35.873619852850467</v>
      </c>
      <c r="AC161" s="221">
        <f t="shared" si="364"/>
        <v>39.614399999999996</v>
      </c>
      <c r="AE161" s="2" t="s">
        <v>186</v>
      </c>
      <c r="AF161" s="220"/>
      <c r="AG161" s="220"/>
      <c r="AH161" s="220"/>
      <c r="AI161" s="220"/>
      <c r="AJ161" s="220"/>
      <c r="AK161" s="220"/>
      <c r="AL161" s="220"/>
      <c r="AM161" s="220"/>
      <c r="AN161" s="220"/>
      <c r="AO161" s="220"/>
      <c r="AP161" s="220"/>
      <c r="AQ161" s="220"/>
      <c r="AS161" s="2" t="s">
        <v>186</v>
      </c>
      <c r="AT161" s="221"/>
      <c r="AU161" s="221"/>
      <c r="AV161" s="221"/>
      <c r="AW161" s="221"/>
      <c r="AX161" s="221"/>
      <c r="AY161" s="221"/>
      <c r="AZ161" s="221"/>
      <c r="BA161" s="221"/>
      <c r="BB161" s="221"/>
      <c r="BC161" s="221"/>
      <c r="BD161" s="221"/>
      <c r="BE161" s="221"/>
      <c r="BG161" s="2" t="s">
        <v>186</v>
      </c>
      <c r="BH161" s="220"/>
      <c r="BI161" s="220"/>
      <c r="BJ161" s="220"/>
      <c r="BK161" s="220"/>
      <c r="BL161" s="220"/>
      <c r="BM161" s="220"/>
      <c r="BN161" s="220"/>
      <c r="BO161" s="220"/>
      <c r="BP161" s="220"/>
      <c r="BQ161" s="220"/>
      <c r="BR161" s="220"/>
      <c r="BS161" s="220"/>
      <c r="BU161" s="2" t="s">
        <v>186</v>
      </c>
      <c r="BV161" s="221"/>
      <c r="BW161" s="221"/>
      <c r="BX161" s="221"/>
      <c r="BY161" s="221"/>
      <c r="BZ161" s="221"/>
      <c r="CA161" s="221"/>
      <c r="CB161" s="221"/>
      <c r="CC161" s="221"/>
      <c r="CD161" s="221"/>
      <c r="CE161" s="221"/>
      <c r="CF161" s="221"/>
      <c r="CG161" s="221"/>
    </row>
    <row r="162" spans="1:85" x14ac:dyDescent="0.25">
      <c r="A162" t="str">
        <f>+C114</f>
        <v>ÖZEL KUSAK</v>
      </c>
      <c r="B162" t="s">
        <v>99</v>
      </c>
      <c r="C162" s="2" t="s">
        <v>203</v>
      </c>
      <c r="D162" s="220"/>
      <c r="E162" s="220"/>
      <c r="F162" s="220"/>
      <c r="G162" s="220"/>
      <c r="H162" s="220"/>
      <c r="I162" s="220"/>
      <c r="J162" s="220"/>
      <c r="K162" s="220"/>
      <c r="L162" s="220"/>
      <c r="M162" s="220"/>
      <c r="N162" s="220"/>
      <c r="O162" s="220"/>
      <c r="Q162" s="2"/>
      <c r="R162" s="221"/>
      <c r="S162" s="221"/>
      <c r="T162" s="221"/>
      <c r="U162" s="220"/>
      <c r="V162" s="220"/>
      <c r="W162" s="220"/>
      <c r="X162" s="220"/>
      <c r="Y162" s="220"/>
      <c r="Z162" s="220"/>
      <c r="AA162" s="220"/>
      <c r="AB162" s="220"/>
      <c r="AC162" s="220"/>
      <c r="AE162" s="2" t="s">
        <v>203</v>
      </c>
      <c r="AF162" s="220"/>
      <c r="AG162" s="220"/>
      <c r="AH162" s="220"/>
      <c r="AI162" s="220"/>
      <c r="AJ162" s="220"/>
      <c r="AK162" s="220"/>
      <c r="AL162" s="220"/>
      <c r="AM162" s="220"/>
      <c r="AN162" s="220"/>
      <c r="AO162" s="220"/>
      <c r="AP162" s="220"/>
      <c r="AQ162" s="220"/>
      <c r="AS162" s="2"/>
      <c r="AT162" s="221"/>
      <c r="AU162" s="221"/>
      <c r="AV162" s="221"/>
      <c r="AW162" s="220"/>
      <c r="AX162" s="220"/>
      <c r="AY162" s="220"/>
      <c r="AZ162" s="220"/>
      <c r="BA162" s="220"/>
      <c r="BB162" s="220"/>
      <c r="BC162" s="220"/>
      <c r="BD162" s="220"/>
      <c r="BE162" s="220"/>
      <c r="BG162" s="2" t="s">
        <v>203</v>
      </c>
      <c r="BH162" s="220"/>
      <c r="BI162" s="220"/>
      <c r="BJ162" s="220"/>
      <c r="BK162" s="220"/>
      <c r="BL162" s="220"/>
      <c r="BM162" s="220"/>
      <c r="BN162" s="220"/>
      <c r="BO162" s="220"/>
      <c r="BP162" s="220"/>
      <c r="BQ162" s="220"/>
      <c r="BR162" s="220"/>
      <c r="BS162" s="220"/>
      <c r="BU162" s="2"/>
      <c r="BV162" s="221"/>
      <c r="BW162" s="221"/>
      <c r="BX162" s="221"/>
      <c r="BY162" s="220"/>
      <c r="BZ162" s="220"/>
      <c r="CA162" s="220"/>
      <c r="CB162" s="220"/>
      <c r="CC162" s="220"/>
      <c r="CD162" s="220"/>
      <c r="CE162" s="220"/>
      <c r="CF162" s="220"/>
      <c r="CG162" s="220"/>
    </row>
    <row r="163" spans="1:85" x14ac:dyDescent="0.25">
      <c r="A163" t="str">
        <f>+C114</f>
        <v>ÖZEL KUSAK</v>
      </c>
      <c r="B163" t="s">
        <v>99</v>
      </c>
      <c r="C163" s="2" t="s">
        <v>204</v>
      </c>
      <c r="D163" s="220"/>
      <c r="E163" s="220"/>
      <c r="F163" s="220"/>
      <c r="G163" s="220"/>
      <c r="H163" s="220"/>
      <c r="I163" s="220"/>
      <c r="J163" s="220"/>
      <c r="K163" s="220"/>
      <c r="L163" s="220"/>
      <c r="M163" s="220"/>
      <c r="N163" s="220"/>
      <c r="O163" s="220"/>
      <c r="Q163" s="2"/>
      <c r="R163" s="221"/>
      <c r="S163" s="221"/>
      <c r="T163" s="221"/>
      <c r="U163" s="220"/>
      <c r="V163" s="220"/>
      <c r="W163" s="220"/>
      <c r="X163" s="220"/>
      <c r="Y163" s="220"/>
      <c r="Z163" s="220"/>
      <c r="AA163" s="220"/>
      <c r="AB163" s="220"/>
      <c r="AC163" s="220"/>
      <c r="AE163" s="2" t="s">
        <v>204</v>
      </c>
      <c r="AF163" s="220"/>
      <c r="AG163" s="220"/>
      <c r="AH163" s="220"/>
      <c r="AI163" s="220"/>
      <c r="AJ163" s="220"/>
      <c r="AK163" s="220"/>
      <c r="AL163" s="220"/>
      <c r="AM163" s="220"/>
      <c r="AN163" s="220"/>
      <c r="AO163" s="220"/>
      <c r="AP163" s="220"/>
      <c r="AQ163" s="220"/>
      <c r="AS163" s="2"/>
      <c r="AT163" s="221"/>
      <c r="AU163" s="221"/>
      <c r="AV163" s="221"/>
      <c r="AW163" s="220"/>
      <c r="AX163" s="220"/>
      <c r="AY163" s="220"/>
      <c r="AZ163" s="220"/>
      <c r="BA163" s="220"/>
      <c r="BB163" s="220"/>
      <c r="BC163" s="220"/>
      <c r="BD163" s="220"/>
      <c r="BE163" s="220"/>
      <c r="BG163" s="2" t="s">
        <v>204</v>
      </c>
      <c r="BH163" s="220"/>
      <c r="BI163" s="220"/>
      <c r="BJ163" s="220"/>
      <c r="BK163" s="220"/>
      <c r="BL163" s="220"/>
      <c r="BM163" s="220"/>
      <c r="BN163" s="220"/>
      <c r="BO163" s="220"/>
      <c r="BP163" s="220"/>
      <c r="BQ163" s="220"/>
      <c r="BR163" s="220"/>
      <c r="BS163" s="220"/>
      <c r="BU163" s="2"/>
      <c r="BV163" s="221"/>
      <c r="BW163" s="221"/>
      <c r="BX163" s="221"/>
      <c r="BY163" s="220"/>
      <c r="BZ163" s="220"/>
      <c r="CA163" s="220"/>
      <c r="CB163" s="220"/>
      <c r="CC163" s="220"/>
      <c r="CD163" s="220"/>
      <c r="CE163" s="220"/>
      <c r="CF163" s="220"/>
      <c r="CG163" s="220"/>
    </row>
    <row r="164" spans="1:85" x14ac:dyDescent="0.25">
      <c r="A164" t="str">
        <f>+C114</f>
        <v>ÖZEL KUSAK</v>
      </c>
      <c r="B164" t="s">
        <v>99</v>
      </c>
      <c r="C164" s="2" t="s">
        <v>205</v>
      </c>
      <c r="D164" s="220"/>
      <c r="E164" s="220"/>
      <c r="F164" s="220"/>
      <c r="G164" s="220"/>
      <c r="H164" s="220"/>
      <c r="I164" s="220"/>
      <c r="J164" s="220"/>
      <c r="K164" s="220"/>
      <c r="L164" s="220"/>
      <c r="M164" s="220"/>
      <c r="N164" s="220"/>
      <c r="O164" s="220"/>
      <c r="Q164" s="2"/>
      <c r="R164" s="221"/>
      <c r="S164" s="221"/>
      <c r="T164" s="221"/>
      <c r="U164" s="220"/>
      <c r="V164" s="220"/>
      <c r="W164" s="220"/>
      <c r="X164" s="220"/>
      <c r="Y164" s="220"/>
      <c r="Z164" s="220"/>
      <c r="AA164" s="220"/>
      <c r="AB164" s="220"/>
      <c r="AC164" s="220"/>
      <c r="AE164" s="2" t="s">
        <v>205</v>
      </c>
      <c r="AF164" s="220"/>
      <c r="AG164" s="220"/>
      <c r="AH164" s="220"/>
      <c r="AI164" s="220"/>
      <c r="AJ164" s="220"/>
      <c r="AK164" s="220"/>
      <c r="AL164" s="220"/>
      <c r="AM164" s="220"/>
      <c r="AN164" s="220"/>
      <c r="AO164" s="220"/>
      <c r="AP164" s="220"/>
      <c r="AQ164" s="220"/>
      <c r="AS164" s="2"/>
      <c r="AT164" s="221"/>
      <c r="AU164" s="221"/>
      <c r="AV164" s="221"/>
      <c r="AW164" s="220"/>
      <c r="AX164" s="220"/>
      <c r="AY164" s="220"/>
      <c r="AZ164" s="220"/>
      <c r="BA164" s="220"/>
      <c r="BB164" s="220"/>
      <c r="BC164" s="220"/>
      <c r="BD164" s="220"/>
      <c r="BE164" s="220"/>
      <c r="BG164" s="2" t="s">
        <v>205</v>
      </c>
      <c r="BH164" s="220"/>
      <c r="BI164" s="220"/>
      <c r="BJ164" s="220"/>
      <c r="BK164" s="220"/>
      <c r="BL164" s="220"/>
      <c r="BM164" s="220"/>
      <c r="BN164" s="220"/>
      <c r="BO164" s="220"/>
      <c r="BP164" s="220"/>
      <c r="BQ164" s="220"/>
      <c r="BR164" s="220"/>
      <c r="BS164" s="220"/>
      <c r="BU164" s="2"/>
      <c r="BV164" s="221"/>
      <c r="BW164" s="221"/>
      <c r="BX164" s="221"/>
      <c r="BY164" s="220"/>
      <c r="BZ164" s="220"/>
      <c r="CA164" s="220"/>
      <c r="CB164" s="220"/>
      <c r="CC164" s="220"/>
      <c r="CD164" s="220"/>
      <c r="CE164" s="220"/>
      <c r="CF164" s="220"/>
      <c r="CG164" s="220"/>
    </row>
    <row r="165" spans="1:85" x14ac:dyDescent="0.25">
      <c r="A165" t="str">
        <f>+C114</f>
        <v>ÖZEL KUSAK</v>
      </c>
      <c r="B165" t="s">
        <v>99</v>
      </c>
      <c r="C165" s="2" t="s">
        <v>206</v>
      </c>
      <c r="D165" s="220"/>
      <c r="E165" s="220"/>
      <c r="F165" s="220"/>
      <c r="G165" s="220"/>
      <c r="H165" s="220"/>
      <c r="I165" s="220"/>
      <c r="J165" s="220"/>
      <c r="K165" s="220"/>
      <c r="L165" s="220"/>
      <c r="M165" s="220"/>
      <c r="N165" s="220"/>
      <c r="O165" s="220"/>
      <c r="Q165" s="2"/>
      <c r="R165" s="221"/>
      <c r="S165" s="221"/>
      <c r="T165" s="221"/>
      <c r="U165" s="220"/>
      <c r="V165" s="220"/>
      <c r="W165" s="220"/>
      <c r="X165" s="220"/>
      <c r="Y165" s="220"/>
      <c r="Z165" s="220"/>
      <c r="AA165" s="220"/>
      <c r="AB165" s="220"/>
      <c r="AC165" s="220"/>
      <c r="AE165" s="2" t="s">
        <v>206</v>
      </c>
      <c r="AF165" s="220"/>
      <c r="AG165" s="220"/>
      <c r="AH165" s="220"/>
      <c r="AI165" s="220"/>
      <c r="AJ165" s="220"/>
      <c r="AK165" s="220"/>
      <c r="AL165" s="220"/>
      <c r="AM165" s="220"/>
      <c r="AN165" s="220"/>
      <c r="AO165" s="220"/>
      <c r="AP165" s="220"/>
      <c r="AQ165" s="220"/>
      <c r="AS165" s="2"/>
      <c r="AT165" s="221"/>
      <c r="AU165" s="221"/>
      <c r="AV165" s="221"/>
      <c r="AW165" s="220"/>
      <c r="AX165" s="220"/>
      <c r="AY165" s="220"/>
      <c r="AZ165" s="220"/>
      <c r="BA165" s="220"/>
      <c r="BB165" s="220"/>
      <c r="BC165" s="220"/>
      <c r="BD165" s="220"/>
      <c r="BE165" s="220"/>
      <c r="BG165" s="2" t="s">
        <v>206</v>
      </c>
      <c r="BH165" s="220"/>
      <c r="BI165" s="220"/>
      <c r="BJ165" s="220"/>
      <c r="BK165" s="220"/>
      <c r="BL165" s="220"/>
      <c r="BM165" s="220"/>
      <c r="BN165" s="220"/>
      <c r="BO165" s="220"/>
      <c r="BP165" s="220"/>
      <c r="BQ165" s="220"/>
      <c r="BR165" s="220"/>
      <c r="BS165" s="220"/>
      <c r="BU165" s="2"/>
      <c r="BV165" s="221"/>
      <c r="BW165" s="221"/>
      <c r="BX165" s="221"/>
      <c r="BY165" s="220"/>
      <c r="BZ165" s="220"/>
      <c r="CA165" s="220"/>
      <c r="CB165" s="220"/>
      <c r="CC165" s="220"/>
      <c r="CD165" s="220"/>
      <c r="CE165" s="220"/>
      <c r="CF165" s="220"/>
      <c r="CG165" s="220"/>
    </row>
    <row r="166" spans="1:85" x14ac:dyDescent="0.25">
      <c r="A166" t="str">
        <f>+C114</f>
        <v>ÖZEL KUSAK</v>
      </c>
      <c r="B166" t="s">
        <v>99</v>
      </c>
      <c r="C166" s="2" t="s">
        <v>207</v>
      </c>
      <c r="D166" s="220"/>
      <c r="E166" s="220"/>
      <c r="F166" s="220"/>
      <c r="G166" s="220"/>
      <c r="H166" s="220"/>
      <c r="I166" s="220"/>
      <c r="J166" s="220"/>
      <c r="K166" s="220"/>
      <c r="L166" s="220"/>
      <c r="M166" s="220"/>
      <c r="N166" s="220"/>
      <c r="O166" s="220"/>
      <c r="Q166" s="2"/>
      <c r="R166" s="221"/>
      <c r="S166" s="221"/>
      <c r="T166" s="221"/>
      <c r="U166" s="220"/>
      <c r="V166" s="220"/>
      <c r="W166" s="220"/>
      <c r="X166" s="220"/>
      <c r="Y166" s="220"/>
      <c r="Z166" s="220"/>
      <c r="AA166" s="220"/>
      <c r="AB166" s="220"/>
      <c r="AC166" s="220"/>
      <c r="AE166" s="2" t="s">
        <v>207</v>
      </c>
      <c r="AF166" s="220"/>
      <c r="AG166" s="220"/>
      <c r="AH166" s="220"/>
      <c r="AI166" s="220"/>
      <c r="AJ166" s="220"/>
      <c r="AK166" s="220"/>
      <c r="AL166" s="220"/>
      <c r="AM166" s="220"/>
      <c r="AN166" s="220"/>
      <c r="AO166" s="220"/>
      <c r="AP166" s="220"/>
      <c r="AQ166" s="220"/>
      <c r="AS166" s="2"/>
      <c r="AT166" s="221"/>
      <c r="AU166" s="221"/>
      <c r="AV166" s="221"/>
      <c r="AW166" s="220"/>
      <c r="AX166" s="220"/>
      <c r="AY166" s="220"/>
      <c r="AZ166" s="220"/>
      <c r="BA166" s="220"/>
      <c r="BB166" s="220"/>
      <c r="BC166" s="220"/>
      <c r="BD166" s="220"/>
      <c r="BE166" s="220"/>
      <c r="BG166" s="2" t="s">
        <v>207</v>
      </c>
      <c r="BH166" s="220"/>
      <c r="BI166" s="220"/>
      <c r="BJ166" s="220"/>
      <c r="BK166" s="220"/>
      <c r="BL166" s="220"/>
      <c r="BM166" s="220"/>
      <c r="BN166" s="220"/>
      <c r="BO166" s="220"/>
      <c r="BP166" s="220"/>
      <c r="BQ166" s="220"/>
      <c r="BR166" s="220"/>
      <c r="BS166" s="220"/>
      <c r="BU166" s="2"/>
      <c r="BV166" s="221"/>
      <c r="BW166" s="221"/>
      <c r="BX166" s="221"/>
      <c r="BY166" s="220"/>
      <c r="BZ166" s="220"/>
      <c r="CA166" s="220"/>
      <c r="CB166" s="220"/>
      <c r="CC166" s="220"/>
      <c r="CD166" s="220"/>
      <c r="CE166" s="220"/>
      <c r="CF166" s="220"/>
      <c r="CG166" s="220"/>
    </row>
    <row r="167" spans="1:85" x14ac:dyDescent="0.25">
      <c r="A167" t="str">
        <f>+C114</f>
        <v>ÖZEL KUSAK</v>
      </c>
      <c r="B167" t="s">
        <v>99</v>
      </c>
      <c r="C167" s="2" t="s">
        <v>208</v>
      </c>
      <c r="D167" s="220"/>
      <c r="E167" s="220"/>
      <c r="F167" s="220"/>
      <c r="G167" s="220"/>
      <c r="H167" s="220"/>
      <c r="I167" s="220"/>
      <c r="J167" s="220"/>
      <c r="K167" s="220"/>
      <c r="L167" s="220"/>
      <c r="M167" s="220"/>
      <c r="N167" s="220"/>
      <c r="O167" s="220"/>
      <c r="Q167" s="2"/>
      <c r="R167" s="221"/>
      <c r="S167" s="221"/>
      <c r="T167" s="221"/>
      <c r="U167" s="220"/>
      <c r="V167" s="220"/>
      <c r="W167" s="220"/>
      <c r="X167" s="220"/>
      <c r="Y167" s="220"/>
      <c r="Z167" s="220"/>
      <c r="AA167" s="220"/>
      <c r="AB167" s="220"/>
      <c r="AC167" s="220"/>
      <c r="AE167" s="2" t="s">
        <v>208</v>
      </c>
      <c r="AF167" s="220"/>
      <c r="AG167" s="220"/>
      <c r="AH167" s="220"/>
      <c r="AI167" s="220"/>
      <c r="AJ167" s="220"/>
      <c r="AK167" s="220"/>
      <c r="AL167" s="220"/>
      <c r="AM167" s="220"/>
      <c r="AN167" s="220"/>
      <c r="AO167" s="220"/>
      <c r="AP167" s="220"/>
      <c r="AQ167" s="220"/>
      <c r="AS167" s="2"/>
      <c r="AT167" s="221"/>
      <c r="AU167" s="221"/>
      <c r="AV167" s="221"/>
      <c r="AW167" s="220"/>
      <c r="AX167" s="220"/>
      <c r="AY167" s="220"/>
      <c r="AZ167" s="220"/>
      <c r="BA167" s="220"/>
      <c r="BB167" s="220"/>
      <c r="BC167" s="220"/>
      <c r="BD167" s="220"/>
      <c r="BE167" s="220"/>
      <c r="BG167" s="2" t="s">
        <v>208</v>
      </c>
      <c r="BH167" s="220"/>
      <c r="BI167" s="220"/>
      <c r="BJ167" s="220"/>
      <c r="BK167" s="220"/>
      <c r="BL167" s="220"/>
      <c r="BM167" s="220"/>
      <c r="BN167" s="220"/>
      <c r="BO167" s="220"/>
      <c r="BP167" s="220"/>
      <c r="BQ167" s="220"/>
      <c r="BR167" s="220"/>
      <c r="BS167" s="220"/>
      <c r="BU167" s="2"/>
      <c r="BV167" s="221"/>
      <c r="BW167" s="221"/>
      <c r="BX167" s="221"/>
      <c r="BY167" s="220"/>
      <c r="BZ167" s="220"/>
      <c r="CA167" s="220"/>
      <c r="CB167" s="220"/>
      <c r="CC167" s="220"/>
      <c r="CD167" s="220"/>
      <c r="CE167" s="220"/>
      <c r="CF167" s="220"/>
      <c r="CG167" s="220"/>
    </row>
    <row r="168" spans="1:85" x14ac:dyDescent="0.25">
      <c r="C168" s="222" t="s">
        <v>187</v>
      </c>
      <c r="D168" s="223">
        <f>+IFERROR((SUMPRODUCT(D153:D161,R153:R161)/R168),0)</f>
        <v>18.824003074417774</v>
      </c>
      <c r="E168" s="223">
        <f t="shared" ref="E168:O168" si="395">+IFERROR((SUMPRODUCT(E153:E161,S153:S161)/S168),0)</f>
        <v>20.292157520920746</v>
      </c>
      <c r="F168" s="223">
        <f t="shared" si="395"/>
        <v>22.824686131968367</v>
      </c>
      <c r="G168" s="223">
        <f t="shared" si="395"/>
        <v>29.103118321102105</v>
      </c>
      <c r="H168" s="223">
        <f t="shared" si="395"/>
        <v>38.909220343872612</v>
      </c>
      <c r="I168" s="223">
        <f t="shared" si="395"/>
        <v>32.142391225190273</v>
      </c>
      <c r="J168" s="223">
        <f t="shared" si="395"/>
        <v>21.945053326561709</v>
      </c>
      <c r="K168" s="223">
        <f t="shared" si="395"/>
        <v>18.538627564287779</v>
      </c>
      <c r="L168" s="223">
        <f t="shared" si="395"/>
        <v>28.40464728939568</v>
      </c>
      <c r="M168" s="223">
        <f t="shared" si="395"/>
        <v>30.446605050247573</v>
      </c>
      <c r="N168" s="223">
        <f t="shared" si="395"/>
        <v>30.291523182786285</v>
      </c>
      <c r="O168" s="223">
        <f t="shared" si="395"/>
        <v>26.654774436378364</v>
      </c>
      <c r="R168" s="224">
        <f t="shared" ref="R168:AC168" si="396">SUM(R153:R167)</f>
        <v>857.11179936227927</v>
      </c>
      <c r="S168" s="224">
        <f t="shared" si="396"/>
        <v>1119.8512500000004</v>
      </c>
      <c r="T168" s="224">
        <f t="shared" si="396"/>
        <v>626.67108125000004</v>
      </c>
      <c r="U168" s="224">
        <f t="shared" si="396"/>
        <v>803.8845</v>
      </c>
      <c r="V168" s="224">
        <f t="shared" si="396"/>
        <v>1083.25</v>
      </c>
      <c r="W168" s="224">
        <f t="shared" si="396"/>
        <v>452.3175</v>
      </c>
      <c r="X168" s="224">
        <f t="shared" si="396"/>
        <v>543.44399999999996</v>
      </c>
      <c r="Y168" s="224">
        <f t="shared" si="396"/>
        <v>796.03</v>
      </c>
      <c r="Z168" s="224">
        <f t="shared" si="396"/>
        <v>2228.4774262529263</v>
      </c>
      <c r="AA168" s="224">
        <f t="shared" si="396"/>
        <v>1396.8829622664405</v>
      </c>
      <c r="AB168" s="224">
        <f t="shared" si="396"/>
        <v>1793.6809926425237</v>
      </c>
      <c r="AC168" s="224">
        <f t="shared" si="396"/>
        <v>1980.72</v>
      </c>
      <c r="AE168" s="222" t="s">
        <v>187</v>
      </c>
      <c r="AF168" s="223">
        <f>+IFERROR((SUMPRODUCT(AF153:AF161,AT153:AT161)/AT168),0)</f>
        <v>18.824003074417774</v>
      </c>
      <c r="AG168" s="223">
        <f t="shared" ref="AG168:AQ168" si="397">+IFERROR((SUMPRODUCT(AG153:AG161,AU153:AU161)/AU168),0)</f>
        <v>20.292157520920746</v>
      </c>
      <c r="AH168" s="223">
        <f t="shared" si="397"/>
        <v>22.824686131968367</v>
      </c>
      <c r="AI168" s="223">
        <f t="shared" si="397"/>
        <v>29.914366043401124</v>
      </c>
      <c r="AJ168" s="223">
        <f t="shared" si="397"/>
        <v>39.780209883296862</v>
      </c>
      <c r="AK168" s="223">
        <f t="shared" si="397"/>
        <v>33.074156648950172</v>
      </c>
      <c r="AL168" s="223">
        <f t="shared" si="397"/>
        <v>22.412468287526426</v>
      </c>
      <c r="AM168" s="223">
        <f t="shared" si="397"/>
        <v>19.068470588235297</v>
      </c>
      <c r="AN168" s="223">
        <f t="shared" si="397"/>
        <v>30.147870158385683</v>
      </c>
      <c r="AO168" s="223">
        <f t="shared" si="397"/>
        <v>32.04574095864708</v>
      </c>
      <c r="AP168" s="223">
        <f t="shared" si="397"/>
        <v>31.69116277555802</v>
      </c>
      <c r="AQ168" s="223">
        <f t="shared" si="397"/>
        <v>28.389902832478317</v>
      </c>
      <c r="AT168" s="224">
        <f t="shared" ref="AT168:BE168" si="398">SUM(AT153:AT167)</f>
        <v>857.11179936227927</v>
      </c>
      <c r="AU168" s="224">
        <f t="shared" si="398"/>
        <v>1119.8512500000004</v>
      </c>
      <c r="AV168" s="224">
        <f t="shared" si="398"/>
        <v>626.67108125000004</v>
      </c>
      <c r="AW168" s="224">
        <f t="shared" si="398"/>
        <v>758.34450000000004</v>
      </c>
      <c r="AX168" s="224">
        <f t="shared" si="398"/>
        <v>1028.25</v>
      </c>
      <c r="AY168" s="224">
        <f t="shared" si="398"/>
        <v>427.5675</v>
      </c>
      <c r="AZ168" s="224">
        <f t="shared" si="398"/>
        <v>522.19200000000001</v>
      </c>
      <c r="BA168" s="224">
        <f t="shared" si="398"/>
        <v>742.9</v>
      </c>
      <c r="BB168" s="224">
        <f t="shared" si="398"/>
        <v>1894.2058123149875</v>
      </c>
      <c r="BC168" s="224">
        <f t="shared" si="398"/>
        <v>1187.3505179264744</v>
      </c>
      <c r="BD168" s="224">
        <f t="shared" si="398"/>
        <v>1524.6288437461451</v>
      </c>
      <c r="BE168" s="224">
        <f t="shared" si="398"/>
        <v>1683.6120000000001</v>
      </c>
      <c r="BG168" s="222" t="s">
        <v>187</v>
      </c>
      <c r="BH168" s="223">
        <f>+IFERROR((SUMPRODUCT(BH153:BH161,BV153:BV161)/BV168),0)</f>
        <v>18.824003074417774</v>
      </c>
      <c r="BI168" s="223">
        <f t="shared" ref="BI168" si="399">+IFERROR((SUMPRODUCT(BI153:BI161,BW153:BW161)/BW168),0)</f>
        <v>20.292157520920746</v>
      </c>
      <c r="BJ168" s="223">
        <f t="shared" ref="BJ168" si="400">+IFERROR((SUMPRODUCT(BJ153:BJ161,BX153:BX161)/BX168),0)</f>
        <v>22.824686131968367</v>
      </c>
      <c r="BK168" s="223">
        <f t="shared" ref="BK168" si="401">+IFERROR((SUMPRODUCT(BK153:BK161,BY153:BY161)/BY168),0)</f>
        <v>29.914366043401124</v>
      </c>
      <c r="BL168" s="223">
        <f t="shared" ref="BL168" si="402">+IFERROR((SUMPRODUCT(BL153:BL161,BZ153:BZ161)/BZ168),0)</f>
        <v>39.780209883296862</v>
      </c>
      <c r="BM168" s="223">
        <f t="shared" ref="BM168" si="403">+IFERROR((SUMPRODUCT(BM153:BM161,CA153:CA161)/CA168),0)</f>
        <v>33.074156648950172</v>
      </c>
      <c r="BN168" s="223">
        <f t="shared" ref="BN168" si="404">+IFERROR((SUMPRODUCT(BN153:BN161,CB153:CB161)/CB168),0)</f>
        <v>22.412468287526426</v>
      </c>
      <c r="BO168" s="223">
        <f t="shared" ref="BO168" si="405">+IFERROR((SUMPRODUCT(BO153:BO161,CC153:CC161)/CC168),0)</f>
        <v>19.068470588235297</v>
      </c>
      <c r="BP168" s="223">
        <f t="shared" ref="BP168" si="406">+IFERROR((SUMPRODUCT(BP153:BP161,CD153:CD161)/CD168),0)</f>
        <v>29.935526239108949</v>
      </c>
      <c r="BQ168" s="223">
        <f t="shared" ref="BQ168" si="407">+IFERROR((SUMPRODUCT(BQ153:BQ161,CE153:CE161)/CE168),0)</f>
        <v>31.886175999985177</v>
      </c>
      <c r="BR168" s="223">
        <f t="shared" ref="BR168" si="408">+IFERROR((SUMPRODUCT(BR153:BR161,CF153:CF161)/CF168),0)</f>
        <v>31.555432624899623</v>
      </c>
      <c r="BS168" s="223">
        <f t="shared" ref="BS168" si="409">+IFERROR((SUMPRODUCT(BS153:BS161,CG153:CG161)/CG168),0)</f>
        <v>28.208557904028904</v>
      </c>
      <c r="BV168" s="224">
        <f t="shared" ref="BV168:CG168" si="410">SUM(BV153:BV167)</f>
        <v>857.11179936227927</v>
      </c>
      <c r="BW168" s="224">
        <f t="shared" si="410"/>
        <v>1119.8512500000004</v>
      </c>
      <c r="BX168" s="224">
        <f t="shared" si="410"/>
        <v>626.67108125000004</v>
      </c>
      <c r="BY168" s="224">
        <f t="shared" si="410"/>
        <v>758.34450000000004</v>
      </c>
      <c r="BZ168" s="224">
        <f t="shared" si="410"/>
        <v>1028.25</v>
      </c>
      <c r="CA168" s="224">
        <f t="shared" si="410"/>
        <v>427.5675</v>
      </c>
      <c r="CB168" s="224">
        <f t="shared" si="410"/>
        <v>522.19200000000001</v>
      </c>
      <c r="CC168" s="224">
        <f t="shared" si="410"/>
        <v>742.9</v>
      </c>
      <c r="CD168" s="224">
        <f t="shared" si="410"/>
        <v>1927.6329737087815</v>
      </c>
      <c r="CE168" s="224">
        <f t="shared" si="410"/>
        <v>1208.303762360471</v>
      </c>
      <c r="CF168" s="224">
        <f t="shared" si="410"/>
        <v>1551.5340586357829</v>
      </c>
      <c r="CG168" s="224">
        <f t="shared" si="410"/>
        <v>1713.3228000000001</v>
      </c>
    </row>
    <row r="169" spans="1:85" x14ac:dyDescent="0.25">
      <c r="C169" s="270" t="s">
        <v>126</v>
      </c>
      <c r="D169" s="220">
        <f>+'CPP Detay Tum Ay'!D169</f>
        <v>21.916009044813347</v>
      </c>
      <c r="E169" s="220">
        <f>+'CPP Detay Tum Ay'!E169</f>
        <v>22.503780539457207</v>
      </c>
      <c r="F169" s="220">
        <f>+'CPP Detay Tum Ay'!F169</f>
        <v>23.876112920102202</v>
      </c>
      <c r="G169" s="220">
        <f>+'CPP Detay Tum Ay'!G169</f>
        <v>35.747319845479431</v>
      </c>
      <c r="H169" s="220">
        <f>+'CPP Detay Tum Ay'!H169</f>
        <v>35.907549892932366</v>
      </c>
      <c r="I169" s="220">
        <f>+'CPP Detay Tum Ay'!I169</f>
        <v>36.765145746998918</v>
      </c>
      <c r="J169" s="220">
        <f>+'CPP Detay Tum Ay'!J169</f>
        <v>21.674004622903016</v>
      </c>
      <c r="K169" s="220">
        <f>+'CPP Detay Tum Ay'!K169</f>
        <v>21.952202727878607</v>
      </c>
      <c r="L169" s="220">
        <f>+'CPP Detay Tum Ay'!L169</f>
        <v>27.656968781167393</v>
      </c>
      <c r="M169" s="220">
        <f>+'CPP Detay Tum Ay'!M169</f>
        <v>31.984836101954649</v>
      </c>
      <c r="N169" s="220">
        <f>+'CPP Detay Tum Ay'!N169</f>
        <v>33.018357200989371</v>
      </c>
      <c r="O169" s="220">
        <f>+'CPP Detay Tum Ay'!O169</f>
        <v>28.901092812377282</v>
      </c>
      <c r="P169" s="220">
        <f>+'CPP Detay Tum Ay'!P169</f>
        <v>27.083007148154497</v>
      </c>
      <c r="R169">
        <f>+D169/D168</f>
        <v>1.1642586838820523</v>
      </c>
      <c r="S169">
        <f t="shared" ref="S169:AC169" si="411">+E169/E168</f>
        <v>1.1089890523595793</v>
      </c>
      <c r="T169">
        <f t="shared" si="411"/>
        <v>1.0460653339132318</v>
      </c>
      <c r="U169">
        <f t="shared" si="411"/>
        <v>1.2282986122335813</v>
      </c>
      <c r="V169">
        <f t="shared" si="411"/>
        <v>0.92285452074310337</v>
      </c>
      <c r="W169">
        <f t="shared" si="411"/>
        <v>1.1438211142855406</v>
      </c>
      <c r="X169">
        <f t="shared" si="411"/>
        <v>0.98764875620827852</v>
      </c>
      <c r="Y169">
        <f t="shared" si="411"/>
        <v>1.1841331108116455</v>
      </c>
      <c r="Z169">
        <f t="shared" si="411"/>
        <v>0.97367759928117759</v>
      </c>
      <c r="AA169">
        <f t="shared" si="411"/>
        <v>1.0505222519610464</v>
      </c>
      <c r="AB169">
        <f t="shared" si="411"/>
        <v>1.0900197062309716</v>
      </c>
      <c r="AC169">
        <f t="shared" si="411"/>
        <v>1.084274522050847</v>
      </c>
      <c r="AE169" s="270" t="s">
        <v>126</v>
      </c>
      <c r="AT169"/>
      <c r="AU169"/>
      <c r="AV169"/>
      <c r="AW169"/>
      <c r="AX169"/>
      <c r="AY169"/>
      <c r="AZ169"/>
      <c r="BA169"/>
      <c r="BB169"/>
      <c r="BC169"/>
      <c r="BD169"/>
      <c r="BE169"/>
      <c r="BG169" s="270" t="s">
        <v>126</v>
      </c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ht="23.25" x14ac:dyDescent="0.35">
      <c r="C170" s="231" t="s">
        <v>190</v>
      </c>
      <c r="D170" s="232"/>
      <c r="E170" s="232"/>
      <c r="F170" s="232"/>
      <c r="G170" s="232"/>
      <c r="H170" s="232"/>
      <c r="I170" s="232"/>
      <c r="J170" s="232"/>
      <c r="K170" s="232"/>
      <c r="L170" s="232"/>
      <c r="M170" s="232"/>
      <c r="N170" s="232"/>
      <c r="O170" s="232"/>
      <c r="P170" s="232"/>
      <c r="Q170" s="232"/>
      <c r="R170" s="232"/>
      <c r="S170" s="232"/>
      <c r="T170" s="232"/>
      <c r="U170" s="232"/>
      <c r="V170" s="232"/>
      <c r="W170" s="232"/>
      <c r="X170" s="232"/>
      <c r="Y170" s="232"/>
      <c r="Z170" s="232"/>
      <c r="AA170" s="232"/>
      <c r="AB170" s="232"/>
      <c r="AC170" s="232"/>
      <c r="AE170" s="231" t="s">
        <v>190</v>
      </c>
      <c r="AF170" s="232"/>
      <c r="AG170" s="232"/>
      <c r="AH170" s="232"/>
      <c r="AI170" s="232"/>
      <c r="AJ170" s="232"/>
      <c r="AK170" s="232"/>
      <c r="AL170" s="232"/>
      <c r="AM170" s="232"/>
      <c r="AN170" s="232"/>
      <c r="AO170" s="232"/>
      <c r="AP170" s="232"/>
      <c r="AQ170" s="232"/>
      <c r="AR170" s="232"/>
      <c r="AS170" s="232"/>
      <c r="AT170" s="232"/>
      <c r="AU170" s="232"/>
      <c r="AV170" s="232"/>
      <c r="AW170" s="232"/>
      <c r="AX170" s="232"/>
      <c r="AY170" s="232"/>
      <c r="AZ170" s="232"/>
      <c r="BA170" s="232"/>
      <c r="BB170" s="232"/>
      <c r="BC170" s="232"/>
      <c r="BD170" s="232"/>
      <c r="BE170" s="232"/>
      <c r="BG170" s="231" t="s">
        <v>190</v>
      </c>
      <c r="BH170" s="232"/>
      <c r="BI170" s="232"/>
      <c r="BJ170" s="232"/>
      <c r="BK170" s="232"/>
      <c r="BL170" s="232"/>
      <c r="BM170" s="232"/>
      <c r="BN170" s="232"/>
      <c r="BO170" s="232"/>
      <c r="BP170" s="232"/>
      <c r="BQ170" s="232"/>
      <c r="BR170" s="232"/>
      <c r="BS170" s="232"/>
      <c r="BT170" s="232"/>
      <c r="BU170" s="232"/>
      <c r="BV170" s="232"/>
      <c r="BW170" s="232"/>
      <c r="BX170" s="232"/>
      <c r="BY170" s="232"/>
      <c r="BZ170" s="232"/>
      <c r="CA170" s="232"/>
      <c r="CB170" s="232"/>
      <c r="CC170" s="232"/>
      <c r="CD170" s="232"/>
      <c r="CE170" s="232"/>
      <c r="CF170" s="232"/>
      <c r="CG170" s="232"/>
    </row>
    <row r="171" spans="1:85" ht="3" customHeight="1" x14ac:dyDescent="0.25">
      <c r="C171" s="270" t="s">
        <v>126</v>
      </c>
      <c r="AE171" s="270" t="s">
        <v>126</v>
      </c>
      <c r="AT171"/>
      <c r="AU171"/>
      <c r="AV171"/>
      <c r="AW171"/>
      <c r="AX171"/>
      <c r="AY171"/>
      <c r="AZ171"/>
      <c r="BA171"/>
      <c r="BB171"/>
      <c r="BC171"/>
      <c r="BD171"/>
      <c r="BE171"/>
      <c r="BG171" s="270" t="s">
        <v>126</v>
      </c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x14ac:dyDescent="0.25">
      <c r="C172" s="218" t="s">
        <v>6</v>
      </c>
      <c r="D172" s="219" t="s">
        <v>43</v>
      </c>
      <c r="E172" s="219" t="s">
        <v>44</v>
      </c>
      <c r="F172" s="219" t="s">
        <v>45</v>
      </c>
      <c r="G172" s="219" t="s">
        <v>46</v>
      </c>
      <c r="H172" s="219" t="s">
        <v>47</v>
      </c>
      <c r="I172" s="219" t="s">
        <v>48</v>
      </c>
      <c r="J172" s="219" t="s">
        <v>49</v>
      </c>
      <c r="K172" s="219" t="s">
        <v>50</v>
      </c>
      <c r="L172" s="219" t="s">
        <v>177</v>
      </c>
      <c r="M172" s="219" t="s">
        <v>52</v>
      </c>
      <c r="N172" s="219" t="s">
        <v>53</v>
      </c>
      <c r="O172" s="219" t="s">
        <v>54</v>
      </c>
      <c r="R172" s="219" t="s">
        <v>43</v>
      </c>
      <c r="S172" s="219" t="s">
        <v>44</v>
      </c>
      <c r="T172" s="219" t="s">
        <v>45</v>
      </c>
      <c r="U172" s="219" t="s">
        <v>46</v>
      </c>
      <c r="V172" s="219" t="s">
        <v>47</v>
      </c>
      <c r="W172" s="219" t="s">
        <v>48</v>
      </c>
      <c r="X172" s="219" t="s">
        <v>49</v>
      </c>
      <c r="Y172" s="219" t="s">
        <v>50</v>
      </c>
      <c r="Z172" s="219" t="s">
        <v>177</v>
      </c>
      <c r="AA172" s="219" t="s">
        <v>52</v>
      </c>
      <c r="AB172" s="219" t="s">
        <v>53</v>
      </c>
      <c r="AC172" s="219" t="s">
        <v>54</v>
      </c>
      <c r="AE172" s="218" t="s">
        <v>6</v>
      </c>
      <c r="AF172" s="219" t="s">
        <v>43</v>
      </c>
      <c r="AG172" s="219" t="s">
        <v>44</v>
      </c>
      <c r="AH172" s="219" t="s">
        <v>45</v>
      </c>
      <c r="AI172" s="219" t="s">
        <v>46</v>
      </c>
      <c r="AJ172" s="219" t="s">
        <v>47</v>
      </c>
      <c r="AK172" s="219" t="s">
        <v>48</v>
      </c>
      <c r="AL172" s="219" t="s">
        <v>49</v>
      </c>
      <c r="AM172" s="219" t="s">
        <v>50</v>
      </c>
      <c r="AN172" s="219" t="s">
        <v>177</v>
      </c>
      <c r="AO172" s="219" t="s">
        <v>52</v>
      </c>
      <c r="AP172" s="219" t="s">
        <v>53</v>
      </c>
      <c r="AQ172" s="219" t="s">
        <v>54</v>
      </c>
      <c r="AT172" s="219" t="s">
        <v>43</v>
      </c>
      <c r="AU172" s="219" t="s">
        <v>44</v>
      </c>
      <c r="AV172" s="219" t="s">
        <v>45</v>
      </c>
      <c r="AW172" s="219" t="s">
        <v>46</v>
      </c>
      <c r="AX172" s="219" t="s">
        <v>47</v>
      </c>
      <c r="AY172" s="219" t="s">
        <v>48</v>
      </c>
      <c r="AZ172" s="219" t="s">
        <v>49</v>
      </c>
      <c r="BA172" s="219" t="s">
        <v>50</v>
      </c>
      <c r="BB172" s="219" t="s">
        <v>177</v>
      </c>
      <c r="BC172" s="219" t="s">
        <v>52</v>
      </c>
      <c r="BD172" s="219" t="s">
        <v>53</v>
      </c>
      <c r="BE172" s="219" t="s">
        <v>54</v>
      </c>
      <c r="BG172" s="218" t="s">
        <v>6</v>
      </c>
      <c r="BH172" s="219" t="s">
        <v>43</v>
      </c>
      <c r="BI172" s="219" t="s">
        <v>44</v>
      </c>
      <c r="BJ172" s="219" t="s">
        <v>45</v>
      </c>
      <c r="BK172" s="219" t="s">
        <v>46</v>
      </c>
      <c r="BL172" s="219" t="s">
        <v>47</v>
      </c>
      <c r="BM172" s="219" t="s">
        <v>48</v>
      </c>
      <c r="BN172" s="219" t="s">
        <v>49</v>
      </c>
      <c r="BO172" s="219" t="s">
        <v>50</v>
      </c>
      <c r="BP172" s="219" t="s">
        <v>177</v>
      </c>
      <c r="BQ172" s="219" t="s">
        <v>52</v>
      </c>
      <c r="BR172" s="219" t="s">
        <v>53</v>
      </c>
      <c r="BS172" s="219" t="s">
        <v>54</v>
      </c>
      <c r="BV172" s="219" t="s">
        <v>43</v>
      </c>
      <c r="BW172" s="219" t="s">
        <v>44</v>
      </c>
      <c r="BX172" s="219" t="s">
        <v>45</v>
      </c>
      <c r="BY172" s="219" t="s">
        <v>46</v>
      </c>
      <c r="BZ172" s="219" t="s">
        <v>47</v>
      </c>
      <c r="CA172" s="219" t="s">
        <v>48</v>
      </c>
      <c r="CB172" s="219" t="s">
        <v>49</v>
      </c>
      <c r="CC172" s="219" t="s">
        <v>50</v>
      </c>
      <c r="CD172" s="219" t="s">
        <v>177</v>
      </c>
      <c r="CE172" s="219" t="s">
        <v>52</v>
      </c>
      <c r="CF172" s="219" t="s">
        <v>53</v>
      </c>
      <c r="CG172" s="219" t="s">
        <v>54</v>
      </c>
    </row>
    <row r="173" spans="1:85" x14ac:dyDescent="0.25">
      <c r="A173" t="str">
        <f>+C170</f>
        <v>PREMIUM</v>
      </c>
      <c r="B173" t="s">
        <v>6</v>
      </c>
      <c r="C173" s="2" t="s">
        <v>178</v>
      </c>
      <c r="D173" s="220">
        <v>14.2</v>
      </c>
      <c r="E173" s="220">
        <v>16</v>
      </c>
      <c r="F173" s="220">
        <v>16.999999999999996</v>
      </c>
      <c r="G173" s="220">
        <v>18</v>
      </c>
      <c r="H173" s="220">
        <v>21.8</v>
      </c>
      <c r="I173" s="220">
        <v>21.4</v>
      </c>
      <c r="J173" s="220">
        <v>14</v>
      </c>
      <c r="K173" s="220">
        <f>+'CPP Detay Tum Ay'!K173</f>
        <v>12.000000000000002</v>
      </c>
      <c r="L173" s="220">
        <f>+'CPP Detay Tum Ay'!L173</f>
        <v>19.445970139580343</v>
      </c>
      <c r="M173" s="220">
        <f>+'CPP Detay Tum Ay'!M173</f>
        <v>18.638285425245591</v>
      </c>
      <c r="N173" s="220">
        <f>+'CPP Detay Tum Ay'!N173</f>
        <v>17.27385460250682</v>
      </c>
      <c r="O173" s="220">
        <f>+'CPP Detay Tum Ay'!O173</f>
        <v>16.900523836607697</v>
      </c>
      <c r="Q173" s="2" t="s">
        <v>178</v>
      </c>
      <c r="R173" s="220">
        <v>0</v>
      </c>
      <c r="S173" s="220">
        <v>0</v>
      </c>
      <c r="T173" s="220">
        <v>0</v>
      </c>
      <c r="U173" s="220">
        <v>104.06718000000001</v>
      </c>
      <c r="V173" s="220">
        <v>125.97</v>
      </c>
      <c r="W173" s="220">
        <v>57.712500000000006</v>
      </c>
      <c r="X173" s="220">
        <v>93.605400000000003</v>
      </c>
      <c r="Y173" s="220">
        <f>+'CPP Detay Tum Ay'!Y173</f>
        <v>93.605400000000003</v>
      </c>
      <c r="Z173" s="220">
        <f>+'CPP Detay Tum Ay'!Z173</f>
        <v>6.6240509200940139</v>
      </c>
      <c r="AA173" s="220">
        <f>+'CPP Detay Tum Ay'!AA173</f>
        <v>23.390986433218192</v>
      </c>
      <c r="AB173" s="220">
        <f>+'CPP Detay Tum Ay'!AB173</f>
        <v>13.128049581081829</v>
      </c>
      <c r="AC173" s="220">
        <f>+'CPP Detay Tum Ay'!AC173</f>
        <v>0</v>
      </c>
      <c r="AE173" s="2" t="s">
        <v>178</v>
      </c>
      <c r="AF173" s="220">
        <f>+D173</f>
        <v>14.2</v>
      </c>
      <c r="AG173" s="220">
        <f t="shared" ref="AG173:AQ177" si="412">+E173</f>
        <v>16</v>
      </c>
      <c r="AH173" s="220">
        <f t="shared" si="412"/>
        <v>16.999999999999996</v>
      </c>
      <c r="AI173" s="220">
        <f t="shared" si="412"/>
        <v>18</v>
      </c>
      <c r="AJ173" s="220">
        <f t="shared" si="412"/>
        <v>21.8</v>
      </c>
      <c r="AK173" s="220">
        <f t="shared" si="412"/>
        <v>21.4</v>
      </c>
      <c r="AL173" s="220">
        <f t="shared" si="412"/>
        <v>14</v>
      </c>
      <c r="AM173" s="220">
        <f t="shared" si="412"/>
        <v>12.000000000000002</v>
      </c>
      <c r="AN173" s="220">
        <f t="shared" si="412"/>
        <v>19.445970139580343</v>
      </c>
      <c r="AO173" s="220">
        <f t="shared" si="412"/>
        <v>18.638285425245591</v>
      </c>
      <c r="AP173" s="220">
        <f t="shared" si="412"/>
        <v>17.27385460250682</v>
      </c>
      <c r="AQ173" s="220">
        <f t="shared" si="412"/>
        <v>16.900523836607697</v>
      </c>
      <c r="AS173" s="2" t="s">
        <v>178</v>
      </c>
      <c r="AT173" s="220">
        <f t="shared" ref="AT173:BE177" si="413">+R173</f>
        <v>0</v>
      </c>
      <c r="AU173" s="220">
        <f t="shared" si="413"/>
        <v>0</v>
      </c>
      <c r="AV173" s="220">
        <f t="shared" si="413"/>
        <v>0</v>
      </c>
      <c r="AW173" s="220">
        <f t="shared" si="413"/>
        <v>104.06718000000001</v>
      </c>
      <c r="AX173" s="220">
        <f t="shared" si="413"/>
        <v>125.97</v>
      </c>
      <c r="AY173" s="220">
        <f t="shared" si="413"/>
        <v>57.712500000000006</v>
      </c>
      <c r="AZ173" s="220">
        <f t="shared" si="413"/>
        <v>93.605400000000003</v>
      </c>
      <c r="BA173" s="220">
        <f t="shared" si="413"/>
        <v>93.605400000000003</v>
      </c>
      <c r="BB173" s="220">
        <f t="shared" si="413"/>
        <v>6.6240509200940139</v>
      </c>
      <c r="BC173" s="220">
        <f t="shared" si="413"/>
        <v>23.390986433218192</v>
      </c>
      <c r="BD173" s="220">
        <f t="shared" si="413"/>
        <v>13.128049581081829</v>
      </c>
      <c r="BE173" s="220">
        <f t="shared" si="413"/>
        <v>0</v>
      </c>
      <c r="BG173" s="2" t="s">
        <v>178</v>
      </c>
      <c r="BH173" s="220">
        <f t="shared" ref="BH173" si="414">+D173</f>
        <v>14.2</v>
      </c>
      <c r="BI173" s="220">
        <f t="shared" ref="BI173:BI178" si="415">+E173</f>
        <v>16</v>
      </c>
      <c r="BJ173" s="220">
        <f t="shared" ref="BJ173:BJ178" si="416">+F173</f>
        <v>16.999999999999996</v>
      </c>
      <c r="BK173" s="220">
        <f t="shared" ref="BK173:BK178" si="417">+G173</f>
        <v>18</v>
      </c>
      <c r="BL173" s="220">
        <f t="shared" ref="BL173:BL178" si="418">+H173</f>
        <v>21.8</v>
      </c>
      <c r="BM173" s="220">
        <f t="shared" ref="BM173:BM178" si="419">+I173</f>
        <v>21.4</v>
      </c>
      <c r="BN173" s="220">
        <f t="shared" ref="BN173:BN178" si="420">+J173</f>
        <v>14</v>
      </c>
      <c r="BO173" s="220">
        <f t="shared" ref="BO173:BO178" si="421">+K173</f>
        <v>12.000000000000002</v>
      </c>
      <c r="BP173" s="220">
        <f t="shared" ref="BP173:BP178" si="422">+L173</f>
        <v>19.445970139580343</v>
      </c>
      <c r="BQ173" s="220">
        <f t="shared" ref="BQ173:BQ178" si="423">+M173</f>
        <v>18.638285425245591</v>
      </c>
      <c r="BR173" s="220">
        <f t="shared" ref="BR173:BR178" si="424">+N173</f>
        <v>17.27385460250682</v>
      </c>
      <c r="BS173" s="220">
        <f t="shared" ref="BS173:BS178" si="425">+O173</f>
        <v>16.900523836607697</v>
      </c>
      <c r="BU173" s="2" t="s">
        <v>178</v>
      </c>
      <c r="BV173" s="220">
        <f t="shared" ref="BV173" si="426">+R173</f>
        <v>0</v>
      </c>
      <c r="BW173" s="220">
        <f t="shared" ref="BW173:BW178" si="427">+S173</f>
        <v>0</v>
      </c>
      <c r="BX173" s="220">
        <f t="shared" ref="BX173:BX178" si="428">+T173</f>
        <v>0</v>
      </c>
      <c r="BY173" s="220">
        <f t="shared" ref="BY173:BY178" si="429">+U173</f>
        <v>104.06718000000001</v>
      </c>
      <c r="BZ173" s="220">
        <f t="shared" ref="BZ173:BZ178" si="430">+V173</f>
        <v>125.97</v>
      </c>
      <c r="CA173" s="220">
        <f t="shared" ref="CA173:CA178" si="431">+W173</f>
        <v>57.712500000000006</v>
      </c>
      <c r="CB173" s="220">
        <f t="shared" ref="CB173:CB178" si="432">+X173</f>
        <v>93.605400000000003</v>
      </c>
      <c r="CC173" s="220">
        <f t="shared" ref="CC173:CC178" si="433">+Y173</f>
        <v>93.605400000000003</v>
      </c>
      <c r="CD173" s="220">
        <f t="shared" ref="CD173:CD178" si="434">+Z173</f>
        <v>6.6240509200940139</v>
      </c>
      <c r="CE173" s="220">
        <f t="shared" ref="CE173:CE178" si="435">+AA173</f>
        <v>23.390986433218192</v>
      </c>
      <c r="CF173" s="220">
        <f t="shared" ref="CF173:CF178" si="436">+AB173</f>
        <v>13.128049581081829</v>
      </c>
      <c r="CG173" s="220">
        <f t="shared" ref="CG173:CG178" si="437">+AC173</f>
        <v>0</v>
      </c>
    </row>
    <row r="174" spans="1:85" x14ac:dyDescent="0.25">
      <c r="A174" t="str">
        <f>+C170</f>
        <v>PREMIUM</v>
      </c>
      <c r="B174" t="s">
        <v>6</v>
      </c>
      <c r="C174" s="2" t="s">
        <v>179</v>
      </c>
      <c r="D174" s="220">
        <v>9</v>
      </c>
      <c r="E174" s="220">
        <v>9</v>
      </c>
      <c r="F174" s="220">
        <v>11</v>
      </c>
      <c r="G174" s="220">
        <v>11</v>
      </c>
      <c r="H174" s="220">
        <v>18.53</v>
      </c>
      <c r="I174" s="220">
        <v>12.839999999999998</v>
      </c>
      <c r="J174" s="220">
        <v>12.000000000000002</v>
      </c>
      <c r="K174" s="220">
        <f>+'CPP Detay Tum Ay'!K174</f>
        <v>8.8039215686274517</v>
      </c>
      <c r="L174" s="220">
        <f>+'CPP Detay Tum Ay'!L174</f>
        <v>16.165818113247784</v>
      </c>
      <c r="M174" s="220">
        <f>+'CPP Detay Tum Ay'!M174</f>
        <v>14.612415773392545</v>
      </c>
      <c r="N174" s="220">
        <f>+'CPP Detay Tum Ay'!N174</f>
        <v>13.905452955017989</v>
      </c>
      <c r="O174" s="220">
        <f>+'CPP Detay Tum Ay'!O174</f>
        <v>13.60492168846919</v>
      </c>
      <c r="Q174" s="2" t="s">
        <v>179</v>
      </c>
      <c r="R174" s="220">
        <v>0</v>
      </c>
      <c r="S174" s="220">
        <v>0</v>
      </c>
      <c r="T174" s="220">
        <v>40.084782499999996</v>
      </c>
      <c r="U174" s="220">
        <v>75.996427499999996</v>
      </c>
      <c r="V174" s="220">
        <v>122.655</v>
      </c>
      <c r="W174" s="220">
        <v>49.450500000000005</v>
      </c>
      <c r="X174" s="220">
        <v>93.605400000000003</v>
      </c>
      <c r="Y174" s="220">
        <f>+'CPP Detay Tum Ay'!Y174</f>
        <v>98.062799999999996</v>
      </c>
      <c r="Z174" s="220">
        <f>+'CPP Detay Tum Ay'!Z174</f>
        <v>6.6240509200940139</v>
      </c>
      <c r="AA174" s="220">
        <f>+'CPP Detay Tum Ay'!AA174</f>
        <v>23.390986433218192</v>
      </c>
      <c r="AB174" s="220">
        <f>+'CPP Detay Tum Ay'!AB174</f>
        <v>13.128049581081829</v>
      </c>
      <c r="AC174" s="220">
        <f>+'CPP Detay Tum Ay'!AC174</f>
        <v>0</v>
      </c>
      <c r="AE174" s="2" t="s">
        <v>179</v>
      </c>
      <c r="AF174" s="220">
        <f t="shared" ref="AF174:AF177" si="438">+D174</f>
        <v>9</v>
      </c>
      <c r="AG174" s="220">
        <f t="shared" si="412"/>
        <v>9</v>
      </c>
      <c r="AH174" s="220">
        <f t="shared" si="412"/>
        <v>11</v>
      </c>
      <c r="AI174" s="220">
        <f t="shared" si="412"/>
        <v>11</v>
      </c>
      <c r="AJ174" s="220">
        <f t="shared" si="412"/>
        <v>18.53</v>
      </c>
      <c r="AK174" s="220">
        <f t="shared" si="412"/>
        <v>12.839999999999998</v>
      </c>
      <c r="AL174" s="220">
        <f t="shared" si="412"/>
        <v>12.000000000000002</v>
      </c>
      <c r="AM174" s="220">
        <f t="shared" si="412"/>
        <v>8.8039215686274517</v>
      </c>
      <c r="AN174" s="220">
        <f t="shared" si="412"/>
        <v>16.165818113247784</v>
      </c>
      <c r="AO174" s="220">
        <f t="shared" si="412"/>
        <v>14.612415773392545</v>
      </c>
      <c r="AP174" s="220">
        <f t="shared" si="412"/>
        <v>13.905452955017989</v>
      </c>
      <c r="AQ174" s="220">
        <f t="shared" si="412"/>
        <v>13.60492168846919</v>
      </c>
      <c r="AS174" s="2" t="s">
        <v>179</v>
      </c>
      <c r="AT174" s="220">
        <f t="shared" si="413"/>
        <v>0</v>
      </c>
      <c r="AU174" s="220">
        <f t="shared" si="413"/>
        <v>0</v>
      </c>
      <c r="AV174" s="220">
        <f t="shared" si="413"/>
        <v>40.084782499999996</v>
      </c>
      <c r="AW174" s="220">
        <f t="shared" si="413"/>
        <v>75.996427499999996</v>
      </c>
      <c r="AX174" s="220">
        <f t="shared" si="413"/>
        <v>122.655</v>
      </c>
      <c r="AY174" s="220">
        <f t="shared" si="413"/>
        <v>49.450500000000005</v>
      </c>
      <c r="AZ174" s="220">
        <f t="shared" si="413"/>
        <v>93.605400000000003</v>
      </c>
      <c r="BA174" s="220">
        <f t="shared" si="413"/>
        <v>98.062799999999996</v>
      </c>
      <c r="BB174" s="220">
        <f t="shared" si="413"/>
        <v>6.6240509200940139</v>
      </c>
      <c r="BC174" s="220">
        <f t="shared" si="413"/>
        <v>23.390986433218192</v>
      </c>
      <c r="BD174" s="220">
        <f t="shared" si="413"/>
        <v>13.128049581081829</v>
      </c>
      <c r="BE174" s="220">
        <f t="shared" si="413"/>
        <v>0</v>
      </c>
      <c r="BG174" s="2" t="s">
        <v>179</v>
      </c>
      <c r="BH174" s="220">
        <f t="shared" ref="BH174:BH178" si="439">+D174</f>
        <v>9</v>
      </c>
      <c r="BI174" s="220">
        <f t="shared" si="415"/>
        <v>9</v>
      </c>
      <c r="BJ174" s="220">
        <f t="shared" si="416"/>
        <v>11</v>
      </c>
      <c r="BK174" s="220">
        <f t="shared" si="417"/>
        <v>11</v>
      </c>
      <c r="BL174" s="220">
        <f t="shared" si="418"/>
        <v>18.53</v>
      </c>
      <c r="BM174" s="220">
        <f t="shared" si="419"/>
        <v>12.839999999999998</v>
      </c>
      <c r="BN174" s="220">
        <f t="shared" si="420"/>
        <v>12.000000000000002</v>
      </c>
      <c r="BO174" s="220">
        <f t="shared" si="421"/>
        <v>8.8039215686274517</v>
      </c>
      <c r="BP174" s="220">
        <f t="shared" si="422"/>
        <v>16.165818113247784</v>
      </c>
      <c r="BQ174" s="220">
        <f t="shared" si="423"/>
        <v>14.612415773392545</v>
      </c>
      <c r="BR174" s="220">
        <f t="shared" si="424"/>
        <v>13.905452955017989</v>
      </c>
      <c r="BS174" s="220">
        <f t="shared" si="425"/>
        <v>13.60492168846919</v>
      </c>
      <c r="BU174" s="2" t="s">
        <v>179</v>
      </c>
      <c r="BV174" s="220">
        <f t="shared" ref="BV174:BV178" si="440">+R174</f>
        <v>0</v>
      </c>
      <c r="BW174" s="220">
        <f t="shared" si="427"/>
        <v>0</v>
      </c>
      <c r="BX174" s="220">
        <f t="shared" si="428"/>
        <v>40.084782499999996</v>
      </c>
      <c r="BY174" s="220">
        <f t="shared" si="429"/>
        <v>75.996427499999996</v>
      </c>
      <c r="BZ174" s="220">
        <f t="shared" si="430"/>
        <v>122.655</v>
      </c>
      <c r="CA174" s="220">
        <f t="shared" si="431"/>
        <v>49.450500000000005</v>
      </c>
      <c r="CB174" s="220">
        <f t="shared" si="432"/>
        <v>93.605400000000003</v>
      </c>
      <c r="CC174" s="220">
        <f t="shared" si="433"/>
        <v>98.062799999999996</v>
      </c>
      <c r="CD174" s="220">
        <f t="shared" si="434"/>
        <v>6.6240509200940139</v>
      </c>
      <c r="CE174" s="220">
        <f t="shared" si="435"/>
        <v>23.390986433218192</v>
      </c>
      <c r="CF174" s="220">
        <f t="shared" si="436"/>
        <v>13.128049581081829</v>
      </c>
      <c r="CG174" s="220">
        <f t="shared" si="437"/>
        <v>0</v>
      </c>
    </row>
    <row r="175" spans="1:85" x14ac:dyDescent="0.25">
      <c r="A175" t="str">
        <f>+C170</f>
        <v>PREMIUM</v>
      </c>
      <c r="B175" t="s">
        <v>6</v>
      </c>
      <c r="C175" s="2" t="s">
        <v>180</v>
      </c>
      <c r="D175" s="220">
        <v>8.6428571428571423</v>
      </c>
      <c r="E175" s="220">
        <v>8.6428571428571423</v>
      </c>
      <c r="F175" s="220">
        <v>10.553571428571427</v>
      </c>
      <c r="G175" s="220">
        <v>13.387755102040817</v>
      </c>
      <c r="H175" s="220">
        <v>18.551372549019614</v>
      </c>
      <c r="I175" s="220">
        <v>14.266666666666664</v>
      </c>
      <c r="J175" s="220">
        <v>9.5098039215686292</v>
      </c>
      <c r="K175" s="220">
        <f>+'CPP Detay Tum Ay'!K175</f>
        <v>9.5098039215686292</v>
      </c>
      <c r="L175" s="220">
        <f>+'CPP Detay Tum Ay'!L175</f>
        <v>18.013109181927057</v>
      </c>
      <c r="M175" s="220">
        <f>+'CPP Detay Tum Ay'!M175</f>
        <v>21.010195473434198</v>
      </c>
      <c r="N175" s="220">
        <f>+'CPP Detay Tum Ay'!N175</f>
        <v>19.95130206589538</v>
      </c>
      <c r="O175" s="220">
        <f>+'CPP Detay Tum Ay'!O175</f>
        <v>18.492731082267042</v>
      </c>
      <c r="Q175" s="2" t="s">
        <v>180</v>
      </c>
      <c r="R175" s="220">
        <v>0</v>
      </c>
      <c r="S175" s="220">
        <v>0</v>
      </c>
      <c r="T175" s="220">
        <v>0</v>
      </c>
      <c r="U175" s="220">
        <v>22.821749999999998</v>
      </c>
      <c r="V175" s="220">
        <v>38.25</v>
      </c>
      <c r="W175" s="220">
        <v>18.225000000000001</v>
      </c>
      <c r="X175" s="220">
        <v>31.248720000000002</v>
      </c>
      <c r="Y175" s="220">
        <f>+'CPP Detay Tum Ay'!Y175</f>
        <v>88.678799999999995</v>
      </c>
      <c r="Z175" s="220">
        <f>+'CPP Detay Tum Ay'!Z175</f>
        <v>3.1377083305708489</v>
      </c>
      <c r="AA175" s="220">
        <f>+'CPP Detay Tum Ay'!AA175</f>
        <v>11.079940942050724</v>
      </c>
      <c r="AB175" s="220">
        <f>+'CPP Detay Tum Ay'!AB175</f>
        <v>6.2185498015650769</v>
      </c>
      <c r="AC175" s="220">
        <f>+'CPP Detay Tum Ay'!AC175</f>
        <v>0</v>
      </c>
      <c r="AE175" s="2" t="s">
        <v>180</v>
      </c>
      <c r="AF175" s="220">
        <f t="shared" si="438"/>
        <v>8.6428571428571423</v>
      </c>
      <c r="AG175" s="220">
        <f t="shared" si="412"/>
        <v>8.6428571428571423</v>
      </c>
      <c r="AH175" s="220">
        <f t="shared" si="412"/>
        <v>10.553571428571427</v>
      </c>
      <c r="AI175" s="220">
        <f t="shared" si="412"/>
        <v>13.387755102040817</v>
      </c>
      <c r="AJ175" s="220">
        <f t="shared" si="412"/>
        <v>18.551372549019614</v>
      </c>
      <c r="AK175" s="220">
        <f t="shared" si="412"/>
        <v>14.266666666666664</v>
      </c>
      <c r="AL175" s="220">
        <f t="shared" si="412"/>
        <v>9.5098039215686292</v>
      </c>
      <c r="AM175" s="220">
        <f t="shared" si="412"/>
        <v>9.5098039215686292</v>
      </c>
      <c r="AN175" s="220">
        <f t="shared" si="412"/>
        <v>18.013109181927057</v>
      </c>
      <c r="AO175" s="220">
        <f t="shared" si="412"/>
        <v>21.010195473434198</v>
      </c>
      <c r="AP175" s="220">
        <f t="shared" si="412"/>
        <v>19.95130206589538</v>
      </c>
      <c r="AQ175" s="220">
        <f t="shared" si="412"/>
        <v>18.492731082267042</v>
      </c>
      <c r="AS175" s="2" t="s">
        <v>180</v>
      </c>
      <c r="AT175" s="220">
        <f t="shared" si="413"/>
        <v>0</v>
      </c>
      <c r="AU175" s="220">
        <f t="shared" si="413"/>
        <v>0</v>
      </c>
      <c r="AV175" s="220">
        <f t="shared" si="413"/>
        <v>0</v>
      </c>
      <c r="AW175" s="220">
        <f t="shared" si="413"/>
        <v>22.821749999999998</v>
      </c>
      <c r="AX175" s="220">
        <f t="shared" si="413"/>
        <v>38.25</v>
      </c>
      <c r="AY175" s="220">
        <f t="shared" si="413"/>
        <v>18.225000000000001</v>
      </c>
      <c r="AZ175" s="220">
        <f t="shared" si="413"/>
        <v>31.248720000000002</v>
      </c>
      <c r="BA175" s="220">
        <f t="shared" si="413"/>
        <v>88.678799999999995</v>
      </c>
      <c r="BB175" s="220">
        <f t="shared" si="413"/>
        <v>3.1377083305708489</v>
      </c>
      <c r="BC175" s="220">
        <f t="shared" si="413"/>
        <v>11.079940942050724</v>
      </c>
      <c r="BD175" s="220">
        <f t="shared" si="413"/>
        <v>6.2185498015650769</v>
      </c>
      <c r="BE175" s="220">
        <f t="shared" si="413"/>
        <v>0</v>
      </c>
      <c r="BG175" s="2" t="s">
        <v>180</v>
      </c>
      <c r="BH175" s="220">
        <f t="shared" si="439"/>
        <v>8.6428571428571423</v>
      </c>
      <c r="BI175" s="220">
        <f t="shared" si="415"/>
        <v>8.6428571428571423</v>
      </c>
      <c r="BJ175" s="220">
        <f t="shared" si="416"/>
        <v>10.553571428571427</v>
      </c>
      <c r="BK175" s="220">
        <f t="shared" si="417"/>
        <v>13.387755102040817</v>
      </c>
      <c r="BL175" s="220">
        <f t="shared" si="418"/>
        <v>18.551372549019614</v>
      </c>
      <c r="BM175" s="220">
        <f t="shared" si="419"/>
        <v>14.266666666666664</v>
      </c>
      <c r="BN175" s="220">
        <f t="shared" si="420"/>
        <v>9.5098039215686292</v>
      </c>
      <c r="BO175" s="220">
        <f t="shared" si="421"/>
        <v>9.5098039215686292</v>
      </c>
      <c r="BP175" s="220">
        <f t="shared" si="422"/>
        <v>18.013109181927057</v>
      </c>
      <c r="BQ175" s="220">
        <f t="shared" si="423"/>
        <v>21.010195473434198</v>
      </c>
      <c r="BR175" s="220">
        <f t="shared" si="424"/>
        <v>19.95130206589538</v>
      </c>
      <c r="BS175" s="220">
        <f t="shared" si="425"/>
        <v>18.492731082267042</v>
      </c>
      <c r="BU175" s="2" t="s">
        <v>180</v>
      </c>
      <c r="BV175" s="220">
        <f t="shared" si="440"/>
        <v>0</v>
      </c>
      <c r="BW175" s="220">
        <f t="shared" si="427"/>
        <v>0</v>
      </c>
      <c r="BX175" s="220">
        <f t="shared" si="428"/>
        <v>0</v>
      </c>
      <c r="BY175" s="220">
        <f t="shared" si="429"/>
        <v>22.821749999999998</v>
      </c>
      <c r="BZ175" s="220">
        <f t="shared" si="430"/>
        <v>38.25</v>
      </c>
      <c r="CA175" s="220">
        <f t="shared" si="431"/>
        <v>18.225000000000001</v>
      </c>
      <c r="CB175" s="220">
        <f t="shared" si="432"/>
        <v>31.248720000000002</v>
      </c>
      <c r="CC175" s="220">
        <f t="shared" si="433"/>
        <v>88.678799999999995</v>
      </c>
      <c r="CD175" s="220">
        <f t="shared" si="434"/>
        <v>3.1377083305708489</v>
      </c>
      <c r="CE175" s="220">
        <f t="shared" si="435"/>
        <v>11.079940942050724</v>
      </c>
      <c r="CF175" s="220">
        <f t="shared" si="436"/>
        <v>6.2185498015650769</v>
      </c>
      <c r="CG175" s="220">
        <f t="shared" si="437"/>
        <v>0</v>
      </c>
    </row>
    <row r="176" spans="1:85" x14ac:dyDescent="0.25">
      <c r="A176" t="str">
        <f>+C170</f>
        <v>PREMIUM</v>
      </c>
      <c r="B176" t="s">
        <v>6</v>
      </c>
      <c r="C176" s="2" t="s">
        <v>181</v>
      </c>
      <c r="D176" s="220">
        <v>8.795454545454545</v>
      </c>
      <c r="E176" s="220">
        <v>8.7974999999999994</v>
      </c>
      <c r="F176" s="220">
        <v>8.7974999999999994</v>
      </c>
      <c r="G176" s="220">
        <v>14.36734693877551</v>
      </c>
      <c r="H176" s="220">
        <v>16.713333333333335</v>
      </c>
      <c r="I176" s="220">
        <v>15.217777777777778</v>
      </c>
      <c r="J176" s="220">
        <v>9.0000000000000018</v>
      </c>
      <c r="K176" s="220">
        <f>+'CPP Detay Tum Ay'!K176</f>
        <v>9.0000000000000018</v>
      </c>
      <c r="L176" s="220">
        <f>+'CPP Detay Tum Ay'!L176</f>
        <v>15.313701484919518</v>
      </c>
      <c r="M176" s="220">
        <f>+'CPP Detay Tum Ay'!M176</f>
        <v>16.774456882721026</v>
      </c>
      <c r="N176" s="220">
        <f>+'CPP Detay Tum Ay'!N176</f>
        <v>15.546469142256138</v>
      </c>
      <c r="O176" s="220">
        <f>+'CPP Detay Tum Ay'!O176</f>
        <v>15.210471452946924</v>
      </c>
      <c r="Q176" s="2" t="s">
        <v>181</v>
      </c>
      <c r="R176" s="220">
        <v>0</v>
      </c>
      <c r="S176" s="220">
        <v>0</v>
      </c>
      <c r="T176" s="220">
        <v>0</v>
      </c>
      <c r="U176" s="220">
        <v>75.996427499999996</v>
      </c>
      <c r="V176" s="220">
        <v>127.37250000000002</v>
      </c>
      <c r="W176" s="220">
        <v>78.671250000000001</v>
      </c>
      <c r="X176" s="220">
        <v>37.442160000000001</v>
      </c>
      <c r="Y176" s="220">
        <f>+'CPP Detay Tum Ay'!Y176</f>
        <v>93.605400000000003</v>
      </c>
      <c r="Z176" s="220">
        <f>+'CPP Detay Tum Ay'!Z176</f>
        <v>6.6240509200940139</v>
      </c>
      <c r="AA176" s="220">
        <f>+'CPP Detay Tum Ay'!AA176</f>
        <v>23.390986433218192</v>
      </c>
      <c r="AB176" s="220">
        <f>+'CPP Detay Tum Ay'!AB176</f>
        <v>13.128049581081829</v>
      </c>
      <c r="AC176" s="220">
        <f>+'CPP Detay Tum Ay'!AC176</f>
        <v>0</v>
      </c>
      <c r="AE176" s="2" t="s">
        <v>181</v>
      </c>
      <c r="AF176" s="220">
        <f t="shared" si="438"/>
        <v>8.795454545454545</v>
      </c>
      <c r="AG176" s="220">
        <f t="shared" si="412"/>
        <v>8.7974999999999994</v>
      </c>
      <c r="AH176" s="220">
        <f t="shared" si="412"/>
        <v>8.7974999999999994</v>
      </c>
      <c r="AI176" s="220">
        <f t="shared" si="412"/>
        <v>14.36734693877551</v>
      </c>
      <c r="AJ176" s="220">
        <f t="shared" si="412"/>
        <v>16.713333333333335</v>
      </c>
      <c r="AK176" s="220">
        <f t="shared" si="412"/>
        <v>15.217777777777778</v>
      </c>
      <c r="AL176" s="220">
        <f t="shared" si="412"/>
        <v>9.0000000000000018</v>
      </c>
      <c r="AM176" s="220">
        <f t="shared" si="412"/>
        <v>9.0000000000000018</v>
      </c>
      <c r="AN176" s="220">
        <f t="shared" si="412"/>
        <v>15.313701484919518</v>
      </c>
      <c r="AO176" s="220">
        <f t="shared" si="412"/>
        <v>16.774456882721026</v>
      </c>
      <c r="AP176" s="220">
        <f t="shared" si="412"/>
        <v>15.546469142256138</v>
      </c>
      <c r="AQ176" s="220">
        <f t="shared" si="412"/>
        <v>15.210471452946924</v>
      </c>
      <c r="AS176" s="2" t="s">
        <v>181</v>
      </c>
      <c r="AT176" s="220">
        <f t="shared" si="413"/>
        <v>0</v>
      </c>
      <c r="AU176" s="220">
        <f t="shared" si="413"/>
        <v>0</v>
      </c>
      <c r="AV176" s="220">
        <f t="shared" si="413"/>
        <v>0</v>
      </c>
      <c r="AW176" s="220">
        <f t="shared" si="413"/>
        <v>75.996427499999996</v>
      </c>
      <c r="AX176" s="220">
        <f t="shared" si="413"/>
        <v>127.37250000000002</v>
      </c>
      <c r="AY176" s="220">
        <f t="shared" si="413"/>
        <v>78.671250000000001</v>
      </c>
      <c r="AZ176" s="220">
        <f t="shared" si="413"/>
        <v>37.442160000000001</v>
      </c>
      <c r="BA176" s="220">
        <f t="shared" si="413"/>
        <v>93.605400000000003</v>
      </c>
      <c r="BB176" s="220">
        <f t="shared" si="413"/>
        <v>6.6240509200940139</v>
      </c>
      <c r="BC176" s="220">
        <f t="shared" si="413"/>
        <v>23.390986433218192</v>
      </c>
      <c r="BD176" s="220">
        <f t="shared" si="413"/>
        <v>13.128049581081829</v>
      </c>
      <c r="BE176" s="220">
        <f t="shared" si="413"/>
        <v>0</v>
      </c>
      <c r="BG176" s="2" t="s">
        <v>181</v>
      </c>
      <c r="BH176" s="220">
        <f t="shared" si="439"/>
        <v>8.795454545454545</v>
      </c>
      <c r="BI176" s="220">
        <f t="shared" si="415"/>
        <v>8.7974999999999994</v>
      </c>
      <c r="BJ176" s="220">
        <f t="shared" si="416"/>
        <v>8.7974999999999994</v>
      </c>
      <c r="BK176" s="220">
        <f t="shared" si="417"/>
        <v>14.36734693877551</v>
      </c>
      <c r="BL176" s="220">
        <f t="shared" si="418"/>
        <v>16.713333333333335</v>
      </c>
      <c r="BM176" s="220">
        <f t="shared" si="419"/>
        <v>15.217777777777778</v>
      </c>
      <c r="BN176" s="220">
        <f t="shared" si="420"/>
        <v>9.0000000000000018</v>
      </c>
      <c r="BO176" s="220">
        <f t="shared" si="421"/>
        <v>9.0000000000000018</v>
      </c>
      <c r="BP176" s="220">
        <f t="shared" si="422"/>
        <v>15.313701484919518</v>
      </c>
      <c r="BQ176" s="220">
        <f t="shared" si="423"/>
        <v>16.774456882721026</v>
      </c>
      <c r="BR176" s="220">
        <f t="shared" si="424"/>
        <v>15.546469142256138</v>
      </c>
      <c r="BS176" s="220">
        <f t="shared" si="425"/>
        <v>15.210471452946924</v>
      </c>
      <c r="BU176" s="2" t="s">
        <v>181</v>
      </c>
      <c r="BV176" s="220">
        <f t="shared" si="440"/>
        <v>0</v>
      </c>
      <c r="BW176" s="220">
        <f t="shared" si="427"/>
        <v>0</v>
      </c>
      <c r="BX176" s="220">
        <f t="shared" si="428"/>
        <v>0</v>
      </c>
      <c r="BY176" s="220">
        <f t="shared" si="429"/>
        <v>75.996427499999996</v>
      </c>
      <c r="BZ176" s="220">
        <f t="shared" si="430"/>
        <v>127.37250000000002</v>
      </c>
      <c r="CA176" s="220">
        <f t="shared" si="431"/>
        <v>78.671250000000001</v>
      </c>
      <c r="CB176" s="220">
        <f t="shared" si="432"/>
        <v>37.442160000000001</v>
      </c>
      <c r="CC176" s="220">
        <f t="shared" si="433"/>
        <v>93.605400000000003</v>
      </c>
      <c r="CD176" s="220">
        <f t="shared" si="434"/>
        <v>6.6240509200940139</v>
      </c>
      <c r="CE176" s="220">
        <f t="shared" si="435"/>
        <v>23.390986433218192</v>
      </c>
      <c r="CF176" s="220">
        <f t="shared" si="436"/>
        <v>13.128049581081829</v>
      </c>
      <c r="CG176" s="220">
        <f t="shared" si="437"/>
        <v>0</v>
      </c>
    </row>
    <row r="177" spans="1:85" x14ac:dyDescent="0.25">
      <c r="A177" t="str">
        <f>+C170</f>
        <v>PREMIUM</v>
      </c>
      <c r="B177" t="s">
        <v>6</v>
      </c>
      <c r="C177" s="2" t="s">
        <v>182</v>
      </c>
      <c r="D177" s="220">
        <v>9.6799999999999979</v>
      </c>
      <c r="E177" s="220">
        <v>9.6799999999999979</v>
      </c>
      <c r="F177" s="220">
        <v>9.8214285714285712</v>
      </c>
      <c r="G177" s="220">
        <v>13.693877551020408</v>
      </c>
      <c r="H177" s="220">
        <v>20.71</v>
      </c>
      <c r="I177" s="220">
        <v>14.623333333333333</v>
      </c>
      <c r="J177" s="220">
        <v>8.9019607843137276</v>
      </c>
      <c r="K177" s="220">
        <f>+'CPP Detay Tum Ay'!K177</f>
        <v>12.000000000000002</v>
      </c>
      <c r="L177" s="220">
        <f>+'CPP Detay Tum Ay'!L177</f>
        <v>13.305137463923392</v>
      </c>
      <c r="M177" s="220">
        <f>+'CPP Detay Tum Ay'!M177</f>
        <v>19.619247816047988</v>
      </c>
      <c r="N177" s="220">
        <f>+'CPP Detay Tum Ay'!N177</f>
        <v>18.183004844744023</v>
      </c>
      <c r="O177" s="220">
        <f>+'CPP Detay Tum Ay'!O177</f>
        <v>16.900523836607697</v>
      </c>
      <c r="Q177" s="2" t="s">
        <v>182</v>
      </c>
      <c r="R177" s="220">
        <v>0</v>
      </c>
      <c r="S177" s="220">
        <v>0</v>
      </c>
      <c r="T177" s="220">
        <v>72.467135999999996</v>
      </c>
      <c r="U177" s="220">
        <v>107.92152</v>
      </c>
      <c r="V177" s="220">
        <v>135.66</v>
      </c>
      <c r="W177" s="220">
        <v>57.712500000000006</v>
      </c>
      <c r="X177" s="220">
        <v>37.442160000000001</v>
      </c>
      <c r="Y177" s="220">
        <f>+'CPP Detay Tum Ay'!Y177</f>
        <v>93.605400000000003</v>
      </c>
      <c r="Z177" s="220">
        <f>+'CPP Detay Tum Ay'!Z177</f>
        <v>6.6240509200940139</v>
      </c>
      <c r="AA177" s="220">
        <f>+'CPP Detay Tum Ay'!AA177</f>
        <v>23.390986433218192</v>
      </c>
      <c r="AB177" s="220">
        <f>+'CPP Detay Tum Ay'!AB177</f>
        <v>13.128049581081829</v>
      </c>
      <c r="AC177" s="220">
        <f>+'CPP Detay Tum Ay'!AC177</f>
        <v>0</v>
      </c>
      <c r="AE177" s="2" t="s">
        <v>182</v>
      </c>
      <c r="AF177" s="220">
        <f t="shared" si="438"/>
        <v>9.6799999999999979</v>
      </c>
      <c r="AG177" s="220">
        <f t="shared" si="412"/>
        <v>9.6799999999999979</v>
      </c>
      <c r="AH177" s="220">
        <f t="shared" si="412"/>
        <v>9.8214285714285712</v>
      </c>
      <c r="AI177" s="220">
        <f t="shared" si="412"/>
        <v>13.693877551020408</v>
      </c>
      <c r="AJ177" s="220">
        <f t="shared" si="412"/>
        <v>20.71</v>
      </c>
      <c r="AK177" s="220">
        <f t="shared" si="412"/>
        <v>14.623333333333333</v>
      </c>
      <c r="AL177" s="220">
        <f t="shared" si="412"/>
        <v>8.9019607843137276</v>
      </c>
      <c r="AM177" s="220">
        <f t="shared" si="412"/>
        <v>12.000000000000002</v>
      </c>
      <c r="AN177" s="220">
        <f t="shared" si="412"/>
        <v>13.305137463923392</v>
      </c>
      <c r="AO177" s="220">
        <f t="shared" si="412"/>
        <v>19.619247816047988</v>
      </c>
      <c r="AP177" s="220">
        <f t="shared" si="412"/>
        <v>18.183004844744023</v>
      </c>
      <c r="AQ177" s="220">
        <f t="shared" si="412"/>
        <v>16.900523836607697</v>
      </c>
      <c r="AS177" s="2" t="s">
        <v>182</v>
      </c>
      <c r="AT177" s="220">
        <f t="shared" si="413"/>
        <v>0</v>
      </c>
      <c r="AU177" s="220">
        <f t="shared" si="413"/>
        <v>0</v>
      </c>
      <c r="AV177" s="220">
        <f t="shared" si="413"/>
        <v>72.467135999999996</v>
      </c>
      <c r="AW177" s="220">
        <f t="shared" si="413"/>
        <v>107.92152</v>
      </c>
      <c r="AX177" s="220">
        <f t="shared" si="413"/>
        <v>135.66</v>
      </c>
      <c r="AY177" s="220">
        <f t="shared" si="413"/>
        <v>57.712500000000006</v>
      </c>
      <c r="AZ177" s="220">
        <f t="shared" si="413"/>
        <v>37.442160000000001</v>
      </c>
      <c r="BA177" s="220">
        <f t="shared" si="413"/>
        <v>93.605400000000003</v>
      </c>
      <c r="BB177" s="220">
        <f t="shared" si="413"/>
        <v>6.6240509200940139</v>
      </c>
      <c r="BC177" s="220">
        <f t="shared" si="413"/>
        <v>23.390986433218192</v>
      </c>
      <c r="BD177" s="220">
        <f t="shared" si="413"/>
        <v>13.128049581081829</v>
      </c>
      <c r="BE177" s="220">
        <f t="shared" si="413"/>
        <v>0</v>
      </c>
      <c r="BG177" s="2" t="s">
        <v>182</v>
      </c>
      <c r="BH177" s="220">
        <f t="shared" si="439"/>
        <v>9.6799999999999979</v>
      </c>
      <c r="BI177" s="220">
        <f t="shared" si="415"/>
        <v>9.6799999999999979</v>
      </c>
      <c r="BJ177" s="220">
        <f t="shared" si="416"/>
        <v>9.8214285714285712</v>
      </c>
      <c r="BK177" s="220">
        <f t="shared" si="417"/>
        <v>13.693877551020408</v>
      </c>
      <c r="BL177" s="220">
        <f t="shared" si="418"/>
        <v>20.71</v>
      </c>
      <c r="BM177" s="220">
        <f t="shared" si="419"/>
        <v>14.623333333333333</v>
      </c>
      <c r="BN177" s="220">
        <f t="shared" si="420"/>
        <v>8.9019607843137276</v>
      </c>
      <c r="BO177" s="220">
        <f t="shared" si="421"/>
        <v>12.000000000000002</v>
      </c>
      <c r="BP177" s="220">
        <f t="shared" si="422"/>
        <v>13.305137463923392</v>
      </c>
      <c r="BQ177" s="220">
        <f t="shared" si="423"/>
        <v>19.619247816047988</v>
      </c>
      <c r="BR177" s="220">
        <f t="shared" si="424"/>
        <v>18.183004844744023</v>
      </c>
      <c r="BS177" s="220">
        <f t="shared" si="425"/>
        <v>16.900523836607697</v>
      </c>
      <c r="BU177" s="2" t="s">
        <v>182</v>
      </c>
      <c r="BV177" s="220">
        <f t="shared" si="440"/>
        <v>0</v>
      </c>
      <c r="BW177" s="220">
        <f t="shared" si="427"/>
        <v>0</v>
      </c>
      <c r="BX177" s="220">
        <f t="shared" si="428"/>
        <v>72.467135999999996</v>
      </c>
      <c r="BY177" s="220">
        <f t="shared" si="429"/>
        <v>107.92152</v>
      </c>
      <c r="BZ177" s="220">
        <f t="shared" si="430"/>
        <v>135.66</v>
      </c>
      <c r="CA177" s="220">
        <f t="shared" si="431"/>
        <v>57.712500000000006</v>
      </c>
      <c r="CB177" s="220">
        <f t="shared" si="432"/>
        <v>37.442160000000001</v>
      </c>
      <c r="CC177" s="220">
        <f t="shared" si="433"/>
        <v>93.605400000000003</v>
      </c>
      <c r="CD177" s="220">
        <f t="shared" si="434"/>
        <v>6.6240509200940139</v>
      </c>
      <c r="CE177" s="220">
        <f t="shared" si="435"/>
        <v>23.390986433218192</v>
      </c>
      <c r="CF177" s="220">
        <f t="shared" si="436"/>
        <v>13.128049581081829</v>
      </c>
      <c r="CG177" s="220">
        <f t="shared" si="437"/>
        <v>0</v>
      </c>
    </row>
    <row r="178" spans="1:85" x14ac:dyDescent="0.25">
      <c r="A178" t="str">
        <f>+C170</f>
        <v>PREMIUM</v>
      </c>
      <c r="B178" t="s">
        <v>6</v>
      </c>
      <c r="C178" s="2" t="s">
        <v>183</v>
      </c>
      <c r="D178" s="220">
        <v>10</v>
      </c>
      <c r="E178" s="220">
        <v>9.9999999999999982</v>
      </c>
      <c r="F178" s="220">
        <v>9.9999999999999982</v>
      </c>
      <c r="G178" s="220">
        <v>12.832653061224491</v>
      </c>
      <c r="H178" s="220">
        <v>15.31129411764706</v>
      </c>
      <c r="I178" s="220">
        <v>12.554666666666664</v>
      </c>
      <c r="J178" s="220">
        <v>0</v>
      </c>
      <c r="K178" s="220">
        <f>+'CPP Detay Tum Ay'!K178</f>
        <v>0</v>
      </c>
      <c r="L178" s="220">
        <f>+'CPP Detay Tum Ay'!L178</f>
        <v>11.03302937393032</v>
      </c>
      <c r="M178" s="220">
        <f>+'CPP Detay Tum Ay'!M178</f>
        <v>14.580779736289164</v>
      </c>
      <c r="N178" s="220">
        <f>+'CPP Detay Tum Ay'!N178</f>
        <v>14.864720104358518</v>
      </c>
      <c r="O178" s="220">
        <f>+'CPP Detay Tum Ay'!O178</f>
        <v>11.343169682690123</v>
      </c>
      <c r="Q178" s="2" t="s">
        <v>183</v>
      </c>
      <c r="R178" s="220">
        <v>73.072499999999991</v>
      </c>
      <c r="S178" s="220">
        <v>23.625000000000004</v>
      </c>
      <c r="T178" s="220">
        <v>20.968500000000002</v>
      </c>
      <c r="U178" s="220">
        <v>14.301630000000001</v>
      </c>
      <c r="V178" s="220">
        <v>17.977499999999999</v>
      </c>
      <c r="W178" s="220">
        <v>16.4025</v>
      </c>
      <c r="X178" s="220">
        <v>0</v>
      </c>
      <c r="Y178" s="220">
        <f>+'CPP Detay Tum Ay'!Y178</f>
        <v>0</v>
      </c>
      <c r="Z178" s="220">
        <f>+'CPP Detay Tum Ay'!Z178</f>
        <v>0.52295138842847488</v>
      </c>
      <c r="AA178" s="220">
        <f>+'CPP Detay Tum Ay'!AA178</f>
        <v>1.8466568236751206</v>
      </c>
      <c r="AB178" s="220">
        <f>+'CPP Detay Tum Ay'!AB178</f>
        <v>1.036424966927513</v>
      </c>
      <c r="AC178" s="220">
        <f>+'CPP Detay Tum Ay'!AC178</f>
        <v>0</v>
      </c>
      <c r="AE178" s="2" t="s">
        <v>183</v>
      </c>
      <c r="AF178" s="220"/>
      <c r="AG178" s="220"/>
      <c r="AH178" s="220"/>
      <c r="AI178" s="220"/>
      <c r="AJ178" s="220"/>
      <c r="AK178" s="220"/>
      <c r="AL178" s="220"/>
      <c r="AM178" s="220"/>
      <c r="AN178" s="220"/>
      <c r="AO178" s="220"/>
      <c r="AP178" s="220"/>
      <c r="AQ178" s="220"/>
      <c r="AS178" s="2" t="s">
        <v>183</v>
      </c>
      <c r="AT178" s="221"/>
      <c r="AU178" s="221"/>
      <c r="AV178" s="221"/>
      <c r="AW178" s="221"/>
      <c r="AX178" s="221"/>
      <c r="AY178" s="221"/>
      <c r="AZ178" s="221"/>
      <c r="BA178" s="221"/>
      <c r="BB178" s="221"/>
      <c r="BC178" s="221"/>
      <c r="BD178" s="221"/>
      <c r="BE178" s="221"/>
      <c r="BG178" s="2" t="s">
        <v>183</v>
      </c>
      <c r="BH178" s="220">
        <f t="shared" si="439"/>
        <v>10</v>
      </c>
      <c r="BI178" s="220">
        <f t="shared" si="415"/>
        <v>9.9999999999999982</v>
      </c>
      <c r="BJ178" s="220">
        <f t="shared" si="416"/>
        <v>9.9999999999999982</v>
      </c>
      <c r="BK178" s="220">
        <f t="shared" si="417"/>
        <v>12.832653061224491</v>
      </c>
      <c r="BL178" s="220">
        <f t="shared" si="418"/>
        <v>15.31129411764706</v>
      </c>
      <c r="BM178" s="220">
        <f t="shared" si="419"/>
        <v>12.554666666666664</v>
      </c>
      <c r="BN178" s="220">
        <f t="shared" si="420"/>
        <v>0</v>
      </c>
      <c r="BO178" s="220">
        <f t="shared" si="421"/>
        <v>0</v>
      </c>
      <c r="BP178" s="220">
        <f t="shared" si="422"/>
        <v>11.03302937393032</v>
      </c>
      <c r="BQ178" s="220">
        <f t="shared" si="423"/>
        <v>14.580779736289164</v>
      </c>
      <c r="BR178" s="220">
        <f t="shared" si="424"/>
        <v>14.864720104358518</v>
      </c>
      <c r="BS178" s="220">
        <f t="shared" si="425"/>
        <v>11.343169682690123</v>
      </c>
      <c r="BU178" s="2" t="s">
        <v>183</v>
      </c>
      <c r="BV178" s="220">
        <f t="shared" si="440"/>
        <v>73.072499999999991</v>
      </c>
      <c r="BW178" s="220">
        <f t="shared" si="427"/>
        <v>23.625000000000004</v>
      </c>
      <c r="BX178" s="220">
        <f t="shared" si="428"/>
        <v>20.968500000000002</v>
      </c>
      <c r="BY178" s="220">
        <f t="shared" si="429"/>
        <v>14.301630000000001</v>
      </c>
      <c r="BZ178" s="220">
        <f t="shared" si="430"/>
        <v>17.977499999999999</v>
      </c>
      <c r="CA178" s="220">
        <f t="shared" si="431"/>
        <v>16.4025</v>
      </c>
      <c r="CB178" s="220">
        <f t="shared" si="432"/>
        <v>0</v>
      </c>
      <c r="CC178" s="220">
        <f t="shared" si="433"/>
        <v>0</v>
      </c>
      <c r="CD178" s="220">
        <f t="shared" si="434"/>
        <v>0.52295138842847488</v>
      </c>
      <c r="CE178" s="220">
        <f t="shared" si="435"/>
        <v>1.8466568236751206</v>
      </c>
      <c r="CF178" s="220">
        <f t="shared" si="436"/>
        <v>1.036424966927513</v>
      </c>
      <c r="CG178" s="220">
        <f t="shared" si="437"/>
        <v>0</v>
      </c>
    </row>
    <row r="179" spans="1:85" x14ac:dyDescent="0.25">
      <c r="A179" t="str">
        <f>+C170</f>
        <v>PREMIUM</v>
      </c>
      <c r="B179" t="s">
        <v>6</v>
      </c>
      <c r="C179" s="2" t="s">
        <v>184</v>
      </c>
      <c r="D179" s="220">
        <v>6.7321428571428577</v>
      </c>
      <c r="E179" s="220">
        <v>6.7321428571428577</v>
      </c>
      <c r="F179" s="220">
        <v>8.1875</v>
      </c>
      <c r="G179" s="220">
        <v>9.3642857142857121</v>
      </c>
      <c r="H179" s="220">
        <v>12.951764705882354</v>
      </c>
      <c r="I179" s="220">
        <v>9.9807222222222212</v>
      </c>
      <c r="J179" s="220">
        <v>6.1568627450980395</v>
      </c>
      <c r="K179" s="220">
        <f>+'CPP Detay Tum Ay'!K179</f>
        <v>5.7058823529411766</v>
      </c>
      <c r="L179" s="220">
        <f>+'CPP Detay Tum Ay'!L179</f>
        <v>12.281665351313903</v>
      </c>
      <c r="M179" s="220">
        <f>+'CPP Detay Tum Ay'!M179</f>
        <v>16.994000910427157</v>
      </c>
      <c r="N179" s="220">
        <f>+'CPP Detay Tum Ay'!N179</f>
        <v>13.336154862311165</v>
      </c>
      <c r="O179" s="220">
        <f>+'CPP Detay Tum Ay'!O179</f>
        <v>9.3358731148154614</v>
      </c>
      <c r="Q179" s="2" t="s">
        <v>184</v>
      </c>
      <c r="R179" s="220">
        <v>75.021100000000004</v>
      </c>
      <c r="S179" s="220">
        <v>66.885000000000005</v>
      </c>
      <c r="T179" s="220">
        <v>63.60445</v>
      </c>
      <c r="U179" s="220">
        <v>30.124710000000007</v>
      </c>
      <c r="V179" s="220">
        <v>37.8675</v>
      </c>
      <c r="W179" s="220">
        <v>16.706250000000001</v>
      </c>
      <c r="X179" s="220">
        <v>10.838519999999999</v>
      </c>
      <c r="Y179" s="220">
        <f>+'CPP Detay Tum Ay'!Y179</f>
        <v>27.096299999999999</v>
      </c>
      <c r="Z179" s="220">
        <f>+'CPP Detay Tum Ay'!Z179</f>
        <v>1.9174884242377412</v>
      </c>
      <c r="AA179" s="220">
        <f>+'CPP Detay Tum Ay'!AA179</f>
        <v>6.771075020142109</v>
      </c>
      <c r="AB179" s="220">
        <f>+'CPP Detay Tum Ay'!AB179</f>
        <v>3.8002248787342143</v>
      </c>
      <c r="AC179" s="220">
        <f>+'CPP Detay Tum Ay'!AC179</f>
        <v>0</v>
      </c>
      <c r="AE179" s="2" t="s">
        <v>184</v>
      </c>
      <c r="AF179" s="220"/>
      <c r="AG179" s="220"/>
      <c r="AH179" s="220"/>
      <c r="AI179" s="220"/>
      <c r="AJ179" s="220"/>
      <c r="AK179" s="220"/>
      <c r="AL179" s="220"/>
      <c r="AM179" s="220"/>
      <c r="AN179" s="220"/>
      <c r="AO179" s="220"/>
      <c r="AP179" s="220"/>
      <c r="AQ179" s="220"/>
      <c r="AS179" s="2" t="s">
        <v>184</v>
      </c>
      <c r="AT179" s="221"/>
      <c r="AU179" s="221"/>
      <c r="AV179" s="221"/>
      <c r="AW179" s="221"/>
      <c r="AX179" s="221"/>
      <c r="AY179" s="221"/>
      <c r="AZ179" s="221"/>
      <c r="BA179" s="221"/>
      <c r="BB179" s="221"/>
      <c r="BC179" s="221"/>
      <c r="BD179" s="221"/>
      <c r="BE179" s="221"/>
      <c r="BG179" s="2" t="s">
        <v>184</v>
      </c>
      <c r="BH179" s="220"/>
      <c r="BI179" s="220"/>
      <c r="BJ179" s="220"/>
      <c r="BK179" s="220"/>
      <c r="BL179" s="220"/>
      <c r="BM179" s="220"/>
      <c r="BN179" s="220"/>
      <c r="BO179" s="220"/>
      <c r="BP179" s="220"/>
      <c r="BQ179" s="220"/>
      <c r="BR179" s="220"/>
      <c r="BS179" s="220"/>
      <c r="BU179" s="2" t="s">
        <v>184</v>
      </c>
      <c r="BV179" s="221"/>
      <c r="BW179" s="221"/>
      <c r="BX179" s="221"/>
      <c r="BY179" s="221"/>
      <c r="BZ179" s="221"/>
      <c r="CA179" s="221"/>
      <c r="CB179" s="221"/>
      <c r="CC179" s="221"/>
      <c r="CD179" s="221"/>
      <c r="CE179" s="221"/>
      <c r="CF179" s="221"/>
      <c r="CG179" s="221"/>
    </row>
    <row r="180" spans="1:85" x14ac:dyDescent="0.25">
      <c r="A180" t="str">
        <f>+C170</f>
        <v>PREMIUM</v>
      </c>
      <c r="B180" t="s">
        <v>6</v>
      </c>
      <c r="C180" s="2" t="s">
        <v>185</v>
      </c>
      <c r="D180" s="220">
        <v>7.4438100000000009</v>
      </c>
      <c r="E180" s="220">
        <v>0</v>
      </c>
      <c r="F180" s="220">
        <v>0</v>
      </c>
      <c r="G180" s="220">
        <f>+'CPP Detay Tum Ay'!G180</f>
        <v>0</v>
      </c>
      <c r="H180" s="220">
        <f>+'CPP Detay Tum Ay'!H180</f>
        <v>0</v>
      </c>
      <c r="I180" s="220">
        <f>+'CPP Detay Tum Ay'!I180</f>
        <v>0</v>
      </c>
      <c r="J180" s="220">
        <f>+'CPP Detay Tum Ay'!J180</f>
        <v>0</v>
      </c>
      <c r="K180" s="220">
        <f>+'CPP Detay Tum Ay'!K180</f>
        <v>0</v>
      </c>
      <c r="L180" s="220">
        <f>+'CPP Detay Tum Ay'!L180</f>
        <v>12.175735987658818</v>
      </c>
      <c r="M180" s="220">
        <f>+'CPP Detay Tum Ay'!M180</f>
        <v>10.864232050315891</v>
      </c>
      <c r="N180" s="220">
        <f>+'CPP Detay Tum Ay'!N180</f>
        <v>11.253484427168143</v>
      </c>
      <c r="O180" s="220">
        <f>+'CPP Detay Tum Ay'!O180</f>
        <v>10.158673607858708</v>
      </c>
      <c r="Q180" s="2" t="s">
        <v>185</v>
      </c>
      <c r="R180" s="220">
        <v>0</v>
      </c>
      <c r="S180" s="220">
        <v>0</v>
      </c>
      <c r="T180" s="220">
        <v>0</v>
      </c>
      <c r="U180" s="220">
        <v>0</v>
      </c>
      <c r="V180" s="220">
        <v>0</v>
      </c>
      <c r="W180" s="220">
        <v>0</v>
      </c>
      <c r="X180" s="220">
        <v>0</v>
      </c>
      <c r="Y180" s="220">
        <f>+'CPP Detay Tum Ay'!Y180</f>
        <v>0</v>
      </c>
      <c r="Z180" s="220">
        <f>+'CPP Detay Tum Ay'!Z180</f>
        <v>2.0918055537138995</v>
      </c>
      <c r="AA180" s="220">
        <f>+'CPP Detay Tum Ay'!AA180</f>
        <v>7.3866272947004825</v>
      </c>
      <c r="AB180" s="220">
        <f>+'CPP Detay Tum Ay'!AB180</f>
        <v>4.1456998677100518</v>
      </c>
      <c r="AC180" s="220">
        <f>+'CPP Detay Tum Ay'!AC180</f>
        <v>0</v>
      </c>
      <c r="AE180" s="2" t="s">
        <v>185</v>
      </c>
      <c r="AF180" s="220"/>
      <c r="AG180" s="220"/>
      <c r="AH180" s="220"/>
      <c r="AI180" s="220"/>
      <c r="AJ180" s="220"/>
      <c r="AK180" s="220"/>
      <c r="AL180" s="220"/>
      <c r="AM180" s="220"/>
      <c r="AN180" s="220"/>
      <c r="AO180" s="220"/>
      <c r="AP180" s="220"/>
      <c r="AQ180" s="220"/>
      <c r="AS180" s="2" t="s">
        <v>185</v>
      </c>
      <c r="AT180" s="221"/>
      <c r="AU180" s="221"/>
      <c r="AV180" s="221"/>
      <c r="AW180" s="221"/>
      <c r="AX180" s="221"/>
      <c r="AY180" s="221"/>
      <c r="AZ180" s="221"/>
      <c r="BA180" s="221"/>
      <c r="BB180" s="221"/>
      <c r="BC180" s="221"/>
      <c r="BD180" s="221"/>
      <c r="BE180" s="221"/>
      <c r="BG180" s="2" t="s">
        <v>185</v>
      </c>
      <c r="BH180" s="220"/>
      <c r="BI180" s="220"/>
      <c r="BJ180" s="220"/>
      <c r="BK180" s="220"/>
      <c r="BL180" s="220"/>
      <c r="BM180" s="220"/>
      <c r="BN180" s="220"/>
      <c r="BO180" s="220"/>
      <c r="BP180" s="220"/>
      <c r="BQ180" s="220"/>
      <c r="BR180" s="220"/>
      <c r="BS180" s="220"/>
      <c r="BU180" s="2" t="s">
        <v>185</v>
      </c>
      <c r="BV180" s="221"/>
      <c r="BW180" s="221"/>
      <c r="BX180" s="221"/>
      <c r="BY180" s="221"/>
      <c r="BZ180" s="221"/>
      <c r="CA180" s="221"/>
      <c r="CB180" s="221"/>
      <c r="CC180" s="221"/>
      <c r="CD180" s="221"/>
      <c r="CE180" s="221"/>
      <c r="CF180" s="221"/>
      <c r="CG180" s="221"/>
    </row>
    <row r="181" spans="1:85" x14ac:dyDescent="0.25">
      <c r="A181" t="str">
        <f>+C170</f>
        <v>PREMIUM</v>
      </c>
      <c r="B181" t="s">
        <v>6</v>
      </c>
      <c r="C181" s="2" t="s">
        <v>186</v>
      </c>
      <c r="D181" s="220">
        <v>7.8214285714285703</v>
      </c>
      <c r="E181" s="220">
        <v>7.8214285714285703</v>
      </c>
      <c r="F181" s="220">
        <v>7.8214285714285703</v>
      </c>
      <c r="G181" s="220">
        <f>+'CPP Detay Tum Ay'!G181</f>
        <v>0</v>
      </c>
      <c r="H181" s="220">
        <f>+'CPP Detay Tum Ay'!H181</f>
        <v>0</v>
      </c>
      <c r="I181" s="220">
        <f>+'CPP Detay Tum Ay'!I181</f>
        <v>0</v>
      </c>
      <c r="J181" s="220">
        <f>+'CPP Detay Tum Ay'!J181</f>
        <v>0</v>
      </c>
      <c r="K181" s="220">
        <f>+'CPP Detay Tum Ay'!K181</f>
        <v>0</v>
      </c>
      <c r="L181" s="220">
        <f>+'CPP Detay Tum Ay'!L181</f>
        <v>14.917106041283343</v>
      </c>
      <c r="M181" s="220">
        <f>+'CPP Detay Tum Ay'!M181</f>
        <v>10.621288769173116</v>
      </c>
      <c r="N181" s="220">
        <f>+'CPP Detay Tum Ay'!N181</f>
        <v>13.825830875300458</v>
      </c>
      <c r="O181" s="220">
        <f>+'CPP Detay Tum Ay'!O181</f>
        <v>11.101249532739812</v>
      </c>
      <c r="Q181" s="2" t="s">
        <v>186</v>
      </c>
      <c r="R181" s="220">
        <v>49.104720000000015</v>
      </c>
      <c r="S181" s="220">
        <v>58.800000000000004</v>
      </c>
      <c r="T181" s="220">
        <v>11.183200000000003</v>
      </c>
      <c r="U181" s="220">
        <v>4.5643499999999992</v>
      </c>
      <c r="V181" s="220">
        <v>5.0999999999999996</v>
      </c>
      <c r="W181" s="220">
        <v>2.4300000000000002</v>
      </c>
      <c r="X181" s="220">
        <v>11.73</v>
      </c>
      <c r="Y181" s="220">
        <f>+'CPP Detay Tum Ay'!Y181</f>
        <v>23.46</v>
      </c>
      <c r="Z181" s="220">
        <f>+'CPP Detay Tum Ay'!Z181</f>
        <v>0.69726851790463307</v>
      </c>
      <c r="AA181" s="220">
        <f>+'CPP Detay Tum Ay'!AA181</f>
        <v>2.4622090982334943</v>
      </c>
      <c r="AB181" s="220">
        <f>+'CPP Detay Tum Ay'!AB181</f>
        <v>1.3818999559033505</v>
      </c>
      <c r="AC181" s="220">
        <f>+'CPP Detay Tum Ay'!AC181</f>
        <v>0</v>
      </c>
      <c r="AE181" s="2" t="s">
        <v>186</v>
      </c>
      <c r="AF181" s="220"/>
      <c r="AG181" s="220"/>
      <c r="AH181" s="220"/>
      <c r="AI181" s="220"/>
      <c r="AJ181" s="220"/>
      <c r="AK181" s="220"/>
      <c r="AL181" s="220"/>
      <c r="AM181" s="220"/>
      <c r="AN181" s="220"/>
      <c r="AO181" s="220"/>
      <c r="AP181" s="220"/>
      <c r="AQ181" s="220"/>
      <c r="AS181" s="2" t="s">
        <v>186</v>
      </c>
      <c r="AT181" s="221"/>
      <c r="AU181" s="221"/>
      <c r="AV181" s="221"/>
      <c r="AW181" s="221"/>
      <c r="AX181" s="221"/>
      <c r="AY181" s="221"/>
      <c r="AZ181" s="221"/>
      <c r="BA181" s="221"/>
      <c r="BB181" s="221"/>
      <c r="BC181" s="221"/>
      <c r="BD181" s="221"/>
      <c r="BE181" s="221"/>
      <c r="BG181" s="2" t="s">
        <v>186</v>
      </c>
      <c r="BH181" s="220"/>
      <c r="BI181" s="220"/>
      <c r="BJ181" s="220"/>
      <c r="BK181" s="220"/>
      <c r="BL181" s="220"/>
      <c r="BM181" s="220"/>
      <c r="BN181" s="220"/>
      <c r="BO181" s="220"/>
      <c r="BP181" s="220"/>
      <c r="BQ181" s="220"/>
      <c r="BR181" s="220"/>
      <c r="BS181" s="220"/>
      <c r="BU181" s="2" t="s">
        <v>186</v>
      </c>
      <c r="BV181" s="221"/>
      <c r="BW181" s="221"/>
      <c r="BX181" s="221"/>
      <c r="BY181" s="221"/>
      <c r="BZ181" s="221"/>
      <c r="CA181" s="221"/>
      <c r="CB181" s="221"/>
      <c r="CC181" s="221"/>
      <c r="CD181" s="221"/>
      <c r="CE181" s="221"/>
      <c r="CF181" s="221"/>
      <c r="CG181" s="221"/>
    </row>
    <row r="182" spans="1:85" x14ac:dyDescent="0.25">
      <c r="A182" t="str">
        <f>+C170</f>
        <v>PREMIUM</v>
      </c>
      <c r="B182" t="s">
        <v>6</v>
      </c>
      <c r="C182" s="2" t="s">
        <v>203</v>
      </c>
      <c r="D182" s="220">
        <v>0</v>
      </c>
      <c r="E182" s="220"/>
      <c r="F182" s="220"/>
      <c r="G182" s="220"/>
      <c r="H182" s="220"/>
      <c r="I182" s="220"/>
      <c r="J182" s="220"/>
      <c r="K182" s="220"/>
      <c r="L182" s="220"/>
      <c r="M182" s="220"/>
      <c r="N182" s="220"/>
      <c r="O182" s="220"/>
      <c r="Q182" s="2"/>
      <c r="R182" s="221"/>
      <c r="S182" s="221"/>
      <c r="T182" s="221"/>
      <c r="U182" s="220"/>
      <c r="V182" s="220"/>
      <c r="W182" s="220"/>
      <c r="X182" s="220"/>
      <c r="Y182" s="220"/>
      <c r="Z182" s="220"/>
      <c r="AA182" s="220"/>
      <c r="AB182" s="220"/>
      <c r="AC182" s="220"/>
      <c r="AE182" s="2" t="s">
        <v>203</v>
      </c>
      <c r="AF182" s="220"/>
      <c r="AG182" s="220"/>
      <c r="AH182" s="220"/>
      <c r="AI182" s="220"/>
      <c r="AJ182" s="220"/>
      <c r="AK182" s="220"/>
      <c r="AL182" s="220"/>
      <c r="AM182" s="220"/>
      <c r="AN182" s="220"/>
      <c r="AO182" s="220"/>
      <c r="AP182" s="220"/>
      <c r="AQ182" s="220"/>
      <c r="AS182" s="2"/>
      <c r="AT182" s="221"/>
      <c r="AU182" s="221"/>
      <c r="AV182" s="221"/>
      <c r="AW182" s="220"/>
      <c r="AX182" s="220"/>
      <c r="AY182" s="220"/>
      <c r="AZ182" s="220"/>
      <c r="BA182" s="220"/>
      <c r="BB182" s="220"/>
      <c r="BC182" s="220"/>
      <c r="BD182" s="220"/>
      <c r="BE182" s="220"/>
      <c r="BG182" s="2" t="s">
        <v>203</v>
      </c>
      <c r="BH182" s="220"/>
      <c r="BI182" s="220"/>
      <c r="BJ182" s="220"/>
      <c r="BK182" s="220"/>
      <c r="BL182" s="220"/>
      <c r="BM182" s="220"/>
      <c r="BN182" s="220"/>
      <c r="BO182" s="220"/>
      <c r="BP182" s="220"/>
      <c r="BQ182" s="220"/>
      <c r="BR182" s="220"/>
      <c r="BS182" s="220"/>
      <c r="BU182" s="2"/>
      <c r="BV182" s="221"/>
      <c r="BW182" s="221"/>
      <c r="BX182" s="221"/>
      <c r="BY182" s="220"/>
      <c r="BZ182" s="220"/>
      <c r="CA182" s="220"/>
      <c r="CB182" s="220"/>
      <c r="CC182" s="220"/>
      <c r="CD182" s="220"/>
      <c r="CE182" s="220"/>
      <c r="CF182" s="220"/>
      <c r="CG182" s="220"/>
    </row>
    <row r="183" spans="1:85" x14ac:dyDescent="0.25">
      <c r="A183" t="str">
        <f>+C170</f>
        <v>PREMIUM</v>
      </c>
      <c r="B183" t="s">
        <v>6</v>
      </c>
      <c r="C183" s="2" t="s">
        <v>204</v>
      </c>
      <c r="D183" s="220"/>
      <c r="E183" s="220"/>
      <c r="F183" s="220"/>
      <c r="G183" s="220"/>
      <c r="H183" s="220"/>
      <c r="I183" s="220"/>
      <c r="J183" s="220"/>
      <c r="K183" s="220"/>
      <c r="L183" s="220"/>
      <c r="M183" s="220"/>
      <c r="N183" s="220"/>
      <c r="O183" s="220"/>
      <c r="Q183" s="2"/>
      <c r="R183" s="221"/>
      <c r="S183" s="221"/>
      <c r="T183" s="221"/>
      <c r="U183" s="220"/>
      <c r="V183" s="220"/>
      <c r="W183" s="220"/>
      <c r="X183" s="220"/>
      <c r="Y183" s="220"/>
      <c r="Z183" s="220"/>
      <c r="AA183" s="220"/>
      <c r="AB183" s="220"/>
      <c r="AC183" s="220"/>
      <c r="AE183" s="2" t="s">
        <v>204</v>
      </c>
      <c r="AF183" s="220"/>
      <c r="AG183" s="220"/>
      <c r="AH183" s="220"/>
      <c r="AI183" s="220"/>
      <c r="AJ183" s="220"/>
      <c r="AK183" s="220"/>
      <c r="AL183" s="220"/>
      <c r="AM183" s="220"/>
      <c r="AN183" s="220"/>
      <c r="AO183" s="220"/>
      <c r="AP183" s="220"/>
      <c r="AQ183" s="220"/>
      <c r="AS183" s="2"/>
      <c r="AT183" s="221"/>
      <c r="AU183" s="221"/>
      <c r="AV183" s="221"/>
      <c r="AW183" s="220"/>
      <c r="AX183" s="220"/>
      <c r="AY183" s="220"/>
      <c r="AZ183" s="220"/>
      <c r="BA183" s="220"/>
      <c r="BB183" s="220"/>
      <c r="BC183" s="220"/>
      <c r="BD183" s="220"/>
      <c r="BE183" s="220"/>
      <c r="BG183" s="2" t="s">
        <v>204</v>
      </c>
      <c r="BH183" s="220"/>
      <c r="BI183" s="220"/>
      <c r="BJ183" s="220"/>
      <c r="BK183" s="220"/>
      <c r="BL183" s="220"/>
      <c r="BM183" s="220"/>
      <c r="BN183" s="220"/>
      <c r="BO183" s="220"/>
      <c r="BP183" s="220"/>
      <c r="BQ183" s="220"/>
      <c r="BR183" s="220"/>
      <c r="BS183" s="220"/>
      <c r="BU183" s="2"/>
      <c r="BV183" s="221"/>
      <c r="BW183" s="221"/>
      <c r="BX183" s="221"/>
      <c r="BY183" s="220"/>
      <c r="BZ183" s="220"/>
      <c r="CA183" s="220"/>
      <c r="CB183" s="220"/>
      <c r="CC183" s="220"/>
      <c r="CD183" s="220"/>
      <c r="CE183" s="220"/>
      <c r="CF183" s="220"/>
      <c r="CG183" s="220"/>
    </row>
    <row r="184" spans="1:85" x14ac:dyDescent="0.25">
      <c r="A184" t="str">
        <f>+C170</f>
        <v>PREMIUM</v>
      </c>
      <c r="B184" t="s">
        <v>6</v>
      </c>
      <c r="C184" s="2" t="s">
        <v>205</v>
      </c>
      <c r="D184" s="220"/>
      <c r="E184" s="220"/>
      <c r="F184" s="220"/>
      <c r="G184" s="220"/>
      <c r="H184" s="220"/>
      <c r="I184" s="220"/>
      <c r="J184" s="220"/>
      <c r="K184" s="220"/>
      <c r="L184" s="220"/>
      <c r="M184" s="220"/>
      <c r="N184" s="220"/>
      <c r="O184" s="220"/>
      <c r="Q184" s="2"/>
      <c r="R184" s="221"/>
      <c r="S184" s="221"/>
      <c r="T184" s="221"/>
      <c r="U184" s="220"/>
      <c r="V184" s="220"/>
      <c r="W184" s="220"/>
      <c r="X184" s="220"/>
      <c r="Y184" s="220"/>
      <c r="Z184" s="220"/>
      <c r="AA184" s="220"/>
      <c r="AB184" s="220"/>
      <c r="AC184" s="220"/>
      <c r="AE184" s="2" t="s">
        <v>205</v>
      </c>
      <c r="AF184" s="220"/>
      <c r="AG184" s="220"/>
      <c r="AH184" s="220"/>
      <c r="AI184" s="220"/>
      <c r="AJ184" s="220"/>
      <c r="AK184" s="220"/>
      <c r="AL184" s="220"/>
      <c r="AM184" s="220"/>
      <c r="AN184" s="220"/>
      <c r="AO184" s="220"/>
      <c r="AP184" s="220"/>
      <c r="AQ184" s="220"/>
      <c r="AS184" s="2"/>
      <c r="AT184" s="221"/>
      <c r="AU184" s="221"/>
      <c r="AV184" s="221"/>
      <c r="AW184" s="220"/>
      <c r="AX184" s="220"/>
      <c r="AY184" s="220"/>
      <c r="AZ184" s="220"/>
      <c r="BA184" s="220"/>
      <c r="BB184" s="220"/>
      <c r="BC184" s="220"/>
      <c r="BD184" s="220"/>
      <c r="BE184" s="220"/>
      <c r="BG184" s="2" t="s">
        <v>205</v>
      </c>
      <c r="BH184" s="220"/>
      <c r="BI184" s="220"/>
      <c r="BJ184" s="220"/>
      <c r="BK184" s="220"/>
      <c r="BL184" s="220"/>
      <c r="BM184" s="220"/>
      <c r="BN184" s="220"/>
      <c r="BO184" s="220"/>
      <c r="BP184" s="220"/>
      <c r="BQ184" s="220"/>
      <c r="BR184" s="220"/>
      <c r="BS184" s="220"/>
      <c r="BU184" s="2"/>
      <c r="BV184" s="221"/>
      <c r="BW184" s="221"/>
      <c r="BX184" s="221"/>
      <c r="BY184" s="220"/>
      <c r="BZ184" s="220"/>
      <c r="CA184" s="220"/>
      <c r="CB184" s="220"/>
      <c r="CC184" s="220"/>
      <c r="CD184" s="220"/>
      <c r="CE184" s="220"/>
      <c r="CF184" s="220"/>
      <c r="CG184" s="220"/>
    </row>
    <row r="185" spans="1:85" x14ac:dyDescent="0.25">
      <c r="A185" t="str">
        <f>+C170</f>
        <v>PREMIUM</v>
      </c>
      <c r="B185" t="s">
        <v>6</v>
      </c>
      <c r="C185" s="2" t="s">
        <v>206</v>
      </c>
      <c r="D185" s="220"/>
      <c r="E185" s="220"/>
      <c r="F185" s="220"/>
      <c r="G185" s="220"/>
      <c r="H185" s="220"/>
      <c r="I185" s="220"/>
      <c r="J185" s="220"/>
      <c r="K185" s="220"/>
      <c r="L185" s="220"/>
      <c r="M185" s="220"/>
      <c r="N185" s="220"/>
      <c r="O185" s="220"/>
      <c r="Q185" s="2"/>
      <c r="R185" s="221"/>
      <c r="S185" s="221"/>
      <c r="T185" s="221"/>
      <c r="U185" s="220"/>
      <c r="V185" s="220"/>
      <c r="W185" s="220"/>
      <c r="X185" s="220"/>
      <c r="Y185" s="220"/>
      <c r="Z185" s="220"/>
      <c r="AA185" s="220"/>
      <c r="AB185" s="220"/>
      <c r="AC185" s="220"/>
      <c r="AE185" s="2" t="s">
        <v>206</v>
      </c>
      <c r="AF185" s="220"/>
      <c r="AG185" s="220"/>
      <c r="AH185" s="220"/>
      <c r="AI185" s="220"/>
      <c r="AJ185" s="220"/>
      <c r="AK185" s="220"/>
      <c r="AL185" s="220"/>
      <c r="AM185" s="220"/>
      <c r="AN185" s="220"/>
      <c r="AO185" s="220"/>
      <c r="AP185" s="220"/>
      <c r="AQ185" s="220"/>
      <c r="AS185" s="2"/>
      <c r="AT185" s="221"/>
      <c r="AU185" s="221"/>
      <c r="AV185" s="221"/>
      <c r="AW185" s="220"/>
      <c r="AX185" s="220"/>
      <c r="AY185" s="220"/>
      <c r="AZ185" s="220"/>
      <c r="BA185" s="220"/>
      <c r="BB185" s="220"/>
      <c r="BC185" s="220"/>
      <c r="BD185" s="220"/>
      <c r="BE185" s="220"/>
      <c r="BG185" s="2" t="s">
        <v>206</v>
      </c>
      <c r="BH185" s="220"/>
      <c r="BI185" s="220"/>
      <c r="BJ185" s="220"/>
      <c r="BK185" s="220"/>
      <c r="BL185" s="220"/>
      <c r="BM185" s="220"/>
      <c r="BN185" s="220"/>
      <c r="BO185" s="220"/>
      <c r="BP185" s="220"/>
      <c r="BQ185" s="220"/>
      <c r="BR185" s="220"/>
      <c r="BS185" s="220"/>
      <c r="BU185" s="2"/>
      <c r="BV185" s="221"/>
      <c r="BW185" s="221"/>
      <c r="BX185" s="221"/>
      <c r="BY185" s="220"/>
      <c r="BZ185" s="220"/>
      <c r="CA185" s="220"/>
      <c r="CB185" s="220"/>
      <c r="CC185" s="220"/>
      <c r="CD185" s="220"/>
      <c r="CE185" s="220"/>
      <c r="CF185" s="220"/>
      <c r="CG185" s="220"/>
    </row>
    <row r="186" spans="1:85" x14ac:dyDescent="0.25">
      <c r="A186" t="str">
        <f>+C170</f>
        <v>PREMIUM</v>
      </c>
      <c r="B186" t="s">
        <v>6</v>
      </c>
      <c r="C186" s="2" t="s">
        <v>207</v>
      </c>
      <c r="D186" s="220"/>
      <c r="E186" s="220"/>
      <c r="F186" s="220"/>
      <c r="G186" s="220"/>
      <c r="H186" s="220"/>
      <c r="I186" s="220"/>
      <c r="J186" s="220"/>
      <c r="K186" s="220"/>
      <c r="L186" s="220"/>
      <c r="M186" s="220"/>
      <c r="N186" s="220"/>
      <c r="O186" s="220"/>
      <c r="Q186" s="2"/>
      <c r="R186" s="221"/>
      <c r="S186" s="221"/>
      <c r="T186" s="221"/>
      <c r="U186" s="220"/>
      <c r="V186" s="220"/>
      <c r="W186" s="220"/>
      <c r="X186" s="220"/>
      <c r="Y186" s="220"/>
      <c r="Z186" s="220"/>
      <c r="AA186" s="220"/>
      <c r="AB186" s="220"/>
      <c r="AC186" s="220"/>
      <c r="AE186" s="2" t="s">
        <v>207</v>
      </c>
      <c r="AF186" s="220"/>
      <c r="AG186" s="220"/>
      <c r="AH186" s="220"/>
      <c r="AI186" s="220"/>
      <c r="AJ186" s="220"/>
      <c r="AK186" s="220"/>
      <c r="AL186" s="220"/>
      <c r="AM186" s="220"/>
      <c r="AN186" s="220"/>
      <c r="AO186" s="220"/>
      <c r="AP186" s="220"/>
      <c r="AQ186" s="220"/>
      <c r="AS186" s="2"/>
      <c r="AT186" s="221"/>
      <c r="AU186" s="221"/>
      <c r="AV186" s="221"/>
      <c r="AW186" s="220"/>
      <c r="AX186" s="220"/>
      <c r="AY186" s="220"/>
      <c r="AZ186" s="220"/>
      <c r="BA186" s="220"/>
      <c r="BB186" s="220"/>
      <c r="BC186" s="220"/>
      <c r="BD186" s="220"/>
      <c r="BE186" s="220"/>
      <c r="BG186" s="2" t="s">
        <v>207</v>
      </c>
      <c r="BH186" s="220"/>
      <c r="BI186" s="220"/>
      <c r="BJ186" s="220"/>
      <c r="BK186" s="220"/>
      <c r="BL186" s="220"/>
      <c r="BM186" s="220"/>
      <c r="BN186" s="220"/>
      <c r="BO186" s="220"/>
      <c r="BP186" s="220"/>
      <c r="BQ186" s="220"/>
      <c r="BR186" s="220"/>
      <c r="BS186" s="220"/>
      <c r="BU186" s="2"/>
      <c r="BV186" s="221"/>
      <c r="BW186" s="221"/>
      <c r="BX186" s="221"/>
      <c r="BY186" s="220"/>
      <c r="BZ186" s="220"/>
      <c r="CA186" s="220"/>
      <c r="CB186" s="220"/>
      <c r="CC186" s="220"/>
      <c r="CD186" s="220"/>
      <c r="CE186" s="220"/>
      <c r="CF186" s="220"/>
      <c r="CG186" s="220"/>
    </row>
    <row r="187" spans="1:85" x14ac:dyDescent="0.25">
      <c r="A187" t="str">
        <f>+C170</f>
        <v>PREMIUM</v>
      </c>
      <c r="B187" t="s">
        <v>6</v>
      </c>
      <c r="C187" s="2" t="s">
        <v>208</v>
      </c>
      <c r="D187" s="220"/>
      <c r="E187" s="220"/>
      <c r="F187" s="220"/>
      <c r="G187" s="220"/>
      <c r="H187" s="220"/>
      <c r="I187" s="220"/>
      <c r="J187" s="220"/>
      <c r="K187" s="220"/>
      <c r="L187" s="220"/>
      <c r="M187" s="220"/>
      <c r="N187" s="220"/>
      <c r="O187" s="220"/>
      <c r="Q187" s="2"/>
      <c r="R187" s="221"/>
      <c r="S187" s="221"/>
      <c r="T187" s="221"/>
      <c r="U187" s="220"/>
      <c r="V187" s="220"/>
      <c r="W187" s="220"/>
      <c r="X187" s="220"/>
      <c r="Y187" s="220"/>
      <c r="Z187" s="220"/>
      <c r="AA187" s="220"/>
      <c r="AB187" s="220"/>
      <c r="AC187" s="220"/>
      <c r="AE187" s="2" t="s">
        <v>208</v>
      </c>
      <c r="AF187" s="220"/>
      <c r="AG187" s="220"/>
      <c r="AH187" s="220"/>
      <c r="AI187" s="220"/>
      <c r="AJ187" s="220"/>
      <c r="AK187" s="220"/>
      <c r="AL187" s="220"/>
      <c r="AM187" s="220"/>
      <c r="AN187" s="220"/>
      <c r="AO187" s="220"/>
      <c r="AP187" s="220"/>
      <c r="AQ187" s="220"/>
      <c r="AS187" s="2"/>
      <c r="AT187" s="221"/>
      <c r="AU187" s="221"/>
      <c r="AV187" s="221"/>
      <c r="AW187" s="220"/>
      <c r="AX187" s="220"/>
      <c r="AY187" s="220"/>
      <c r="AZ187" s="220"/>
      <c r="BA187" s="220"/>
      <c r="BB187" s="220"/>
      <c r="BC187" s="220"/>
      <c r="BD187" s="220"/>
      <c r="BE187" s="220"/>
      <c r="BG187" s="2" t="s">
        <v>208</v>
      </c>
      <c r="BH187" s="220"/>
      <c r="BI187" s="220"/>
      <c r="BJ187" s="220"/>
      <c r="BK187" s="220"/>
      <c r="BL187" s="220"/>
      <c r="BM187" s="220"/>
      <c r="BN187" s="220"/>
      <c r="BO187" s="220"/>
      <c r="BP187" s="220"/>
      <c r="BQ187" s="220"/>
      <c r="BR187" s="220"/>
      <c r="BS187" s="220"/>
      <c r="BU187" s="2"/>
      <c r="BV187" s="221"/>
      <c r="BW187" s="221"/>
      <c r="BX187" s="221"/>
      <c r="BY187" s="220"/>
      <c r="BZ187" s="220"/>
      <c r="CA187" s="220"/>
      <c r="CB187" s="220"/>
      <c r="CC187" s="220"/>
      <c r="CD187" s="220"/>
      <c r="CE187" s="220"/>
      <c r="CF187" s="220"/>
      <c r="CG187" s="220"/>
    </row>
    <row r="188" spans="1:85" x14ac:dyDescent="0.25">
      <c r="C188" s="222" t="s">
        <v>187</v>
      </c>
      <c r="D188" s="223">
        <f>+IFERROR((SUMPRODUCT(D173:D181,R173:R181)/R188),0)</f>
        <v>8.2143033596837949</v>
      </c>
      <c r="E188" s="223">
        <f t="shared" ref="E188:O188" si="441">+IFERROR((SUMPRODUCT(E173:E181,S173:S181)/S188),0)</f>
        <v>7.6781821378340371</v>
      </c>
      <c r="F188" s="223">
        <f t="shared" si="441"/>
        <v>9.4599237373035301</v>
      </c>
      <c r="G188" s="223">
        <f t="shared" si="441"/>
        <v>13.882837715558704</v>
      </c>
      <c r="H188" s="223">
        <f t="shared" si="441"/>
        <v>18.715779242943267</v>
      </c>
      <c r="I188" s="223">
        <f t="shared" si="441"/>
        <v>15.283082856559052</v>
      </c>
      <c r="J188" s="223">
        <f t="shared" si="441"/>
        <v>10.97750325438359</v>
      </c>
      <c r="K188" s="223">
        <f t="shared" si="441"/>
        <v>9.5543466197889622</v>
      </c>
      <c r="L188" s="223">
        <f t="shared" si="441"/>
        <v>15.69487230970735</v>
      </c>
      <c r="M188" s="223">
        <f t="shared" si="441"/>
        <v>17.141016157636681</v>
      </c>
      <c r="N188" s="223">
        <f t="shared" si="441"/>
        <v>16.036470681518921</v>
      </c>
      <c r="O188" s="223">
        <f t="shared" si="441"/>
        <v>0</v>
      </c>
      <c r="Q188" s="222" t="s">
        <v>187</v>
      </c>
      <c r="R188" s="224">
        <f t="shared" ref="R188:AC188" si="442">SUM(R173:R187)</f>
        <v>197.19832</v>
      </c>
      <c r="S188" s="224">
        <f t="shared" si="442"/>
        <v>149.31</v>
      </c>
      <c r="T188" s="224">
        <f t="shared" si="442"/>
        <v>208.30806849999999</v>
      </c>
      <c r="U188" s="224">
        <f t="shared" si="442"/>
        <v>435.79399499999994</v>
      </c>
      <c r="V188" s="224">
        <f t="shared" si="442"/>
        <v>610.85249999999996</v>
      </c>
      <c r="W188" s="224">
        <f t="shared" si="442"/>
        <v>297.31049999999999</v>
      </c>
      <c r="X188" s="224">
        <f t="shared" si="442"/>
        <v>315.91236000000004</v>
      </c>
      <c r="Y188" s="224">
        <f t="shared" si="442"/>
        <v>518.11410000000001</v>
      </c>
      <c r="Z188" s="224">
        <f t="shared" si="442"/>
        <v>34.86342589523165</v>
      </c>
      <c r="AA188" s="224">
        <f t="shared" si="442"/>
        <v>123.11045491167471</v>
      </c>
      <c r="AB188" s="224">
        <f t="shared" si="442"/>
        <v>69.094997795167515</v>
      </c>
      <c r="AC188" s="224">
        <f t="shared" si="442"/>
        <v>0</v>
      </c>
      <c r="AE188" s="222" t="s">
        <v>187</v>
      </c>
      <c r="AF188" s="223">
        <f>+IFERROR((SUMPRODUCT(AF173:AF181,AT173:AT181)/AT188),0)</f>
        <v>0</v>
      </c>
      <c r="AG188" s="223">
        <f t="shared" ref="AG188:AQ188" si="443">+IFERROR((SUMPRODUCT(AG173:AG181,AU173:AU181)/AU188),0)</f>
        <v>0</v>
      </c>
      <c r="AH188" s="223">
        <f t="shared" si="443"/>
        <v>10.241170678045794</v>
      </c>
      <c r="AI188" s="223">
        <f t="shared" si="443"/>
        <v>14.437397484232976</v>
      </c>
      <c r="AJ188" s="223">
        <f t="shared" si="443"/>
        <v>19.397572864527216</v>
      </c>
      <c r="AK188" s="223">
        <f t="shared" si="443"/>
        <v>15.93431164745623</v>
      </c>
      <c r="AL188" s="223">
        <f t="shared" si="443"/>
        <v>11.594576794249372</v>
      </c>
      <c r="AM188" s="223">
        <f t="shared" si="443"/>
        <v>10.25677124838897</v>
      </c>
      <c r="AN188" s="223">
        <f t="shared" si="443"/>
        <v>16.264704699636393</v>
      </c>
      <c r="AO188" s="223">
        <f t="shared" si="443"/>
        <v>17.792182015431102</v>
      </c>
      <c r="AP188" s="223">
        <f t="shared" si="443"/>
        <v>16.62151256398862</v>
      </c>
      <c r="AQ188" s="223">
        <f t="shared" si="443"/>
        <v>0</v>
      </c>
      <c r="AS188" s="222" t="s">
        <v>187</v>
      </c>
      <c r="AT188" s="224">
        <f t="shared" ref="AT188:BE188" si="444">SUM(AT173:AT187)</f>
        <v>0</v>
      </c>
      <c r="AU188" s="224">
        <f t="shared" si="444"/>
        <v>0</v>
      </c>
      <c r="AV188" s="224">
        <f t="shared" si="444"/>
        <v>112.5519185</v>
      </c>
      <c r="AW188" s="224">
        <f t="shared" si="444"/>
        <v>386.80330499999997</v>
      </c>
      <c r="AX188" s="224">
        <f t="shared" si="444"/>
        <v>549.90750000000003</v>
      </c>
      <c r="AY188" s="224">
        <f t="shared" si="444"/>
        <v>261.77175</v>
      </c>
      <c r="AZ188" s="224">
        <f t="shared" si="444"/>
        <v>293.34384</v>
      </c>
      <c r="BA188" s="224">
        <f t="shared" si="444"/>
        <v>467.55780000000004</v>
      </c>
      <c r="BB188" s="224">
        <f t="shared" si="444"/>
        <v>29.633912010946904</v>
      </c>
      <c r="BC188" s="224">
        <f t="shared" si="444"/>
        <v>104.64388667492349</v>
      </c>
      <c r="BD188" s="224">
        <f t="shared" si="444"/>
        <v>58.73074812589239</v>
      </c>
      <c r="BE188" s="224">
        <f t="shared" si="444"/>
        <v>0</v>
      </c>
      <c r="BG188" s="222" t="s">
        <v>187</v>
      </c>
      <c r="BH188" s="223">
        <f>+IFERROR((SUMPRODUCT(BH173:BH181,BV173:BV181)/BV188),0)</f>
        <v>10</v>
      </c>
      <c r="BI188" s="223">
        <f t="shared" ref="BI188" si="445">+IFERROR((SUMPRODUCT(BI173:BI181,BW173:BW181)/BW188),0)</f>
        <v>9.9999999999999982</v>
      </c>
      <c r="BJ188" s="223">
        <f t="shared" ref="BJ188" si="446">+IFERROR((SUMPRODUCT(BJ173:BJ181,BX173:BX181)/BX188),0)</f>
        <v>10.203296415671435</v>
      </c>
      <c r="BK188" s="223">
        <f t="shared" ref="BK188" si="447">+IFERROR((SUMPRODUCT(BK173:BK181,BY173:BY181)/BY188),0)</f>
        <v>14.380179387471262</v>
      </c>
      <c r="BL188" s="223">
        <f t="shared" ref="BL188" si="448">+IFERROR((SUMPRODUCT(BL173:BL181,BZ173:BZ181)/BZ188),0)</f>
        <v>19.268213793285614</v>
      </c>
      <c r="BM188" s="223">
        <f t="shared" ref="BM188" si="449">+IFERROR((SUMPRODUCT(BM173:BM181,CA173:CA181)/CA188),0)</f>
        <v>15.735031423649028</v>
      </c>
      <c r="BN188" s="223">
        <f t="shared" ref="BN188" si="450">+IFERROR((SUMPRODUCT(BN173:BN181,CB173:CB181)/CB188),0)</f>
        <v>11.594576794249372</v>
      </c>
      <c r="BO188" s="223">
        <f t="shared" ref="BO188" si="451">+IFERROR((SUMPRODUCT(BO173:BO181,CC173:CC181)/CC188),0)</f>
        <v>10.25677124838897</v>
      </c>
      <c r="BP188" s="223">
        <f t="shared" ref="BP188" si="452">+IFERROR((SUMPRODUCT(BP173:BP181,CD173:CD181)/CD188),0)</f>
        <v>16.173982006127037</v>
      </c>
      <c r="BQ188" s="223">
        <f t="shared" ref="BQ188" si="453">+IFERROR((SUMPRODUCT(BQ173:BQ181,CE173:CE181)/CE188),0)</f>
        <v>17.736492958567368</v>
      </c>
      <c r="BR188" s="223">
        <f t="shared" ref="BR188" si="454">+IFERROR((SUMPRODUCT(BR173:BR181,CF173:CF181)/CF188),0)</f>
        <v>16.591047954862088</v>
      </c>
      <c r="BS188" s="223">
        <f t="shared" ref="BS188" si="455">+IFERROR((SUMPRODUCT(BS173:BS181,CG173:CG181)/CG188),0)</f>
        <v>0</v>
      </c>
      <c r="BU188" s="222" t="s">
        <v>187</v>
      </c>
      <c r="BV188" s="224">
        <f t="shared" ref="BV188:CG188" si="456">SUM(BV173:BV187)</f>
        <v>73.072499999999991</v>
      </c>
      <c r="BW188" s="224">
        <f t="shared" si="456"/>
        <v>23.625000000000004</v>
      </c>
      <c r="BX188" s="224">
        <f t="shared" si="456"/>
        <v>133.52041850000001</v>
      </c>
      <c r="BY188" s="224">
        <f t="shared" si="456"/>
        <v>401.10493499999995</v>
      </c>
      <c r="BZ188" s="224">
        <f t="shared" si="456"/>
        <v>567.88499999999999</v>
      </c>
      <c r="CA188" s="224">
        <f t="shared" si="456"/>
        <v>278.17424999999997</v>
      </c>
      <c r="CB188" s="224">
        <f t="shared" si="456"/>
        <v>293.34384</v>
      </c>
      <c r="CC188" s="224">
        <f t="shared" si="456"/>
        <v>467.55780000000004</v>
      </c>
      <c r="CD188" s="224">
        <f t="shared" si="456"/>
        <v>30.156863399375379</v>
      </c>
      <c r="CE188" s="224">
        <f t="shared" si="456"/>
        <v>106.49054349859861</v>
      </c>
      <c r="CF188" s="224">
        <f t="shared" si="456"/>
        <v>59.767173092819903</v>
      </c>
      <c r="CG188" s="224">
        <f t="shared" si="456"/>
        <v>0</v>
      </c>
    </row>
    <row r="189" spans="1:85" x14ac:dyDescent="0.25">
      <c r="C189" s="270" t="s">
        <v>126</v>
      </c>
      <c r="L189" s="203"/>
      <c r="M189" s="203"/>
      <c r="Z189" s="203"/>
      <c r="AA189" s="203"/>
      <c r="AE189" s="270" t="s">
        <v>126</v>
      </c>
      <c r="AN189" s="203"/>
      <c r="AO189" s="203"/>
      <c r="AT189"/>
      <c r="AU189"/>
      <c r="AV189"/>
      <c r="AW189"/>
      <c r="AX189"/>
      <c r="AY189"/>
      <c r="AZ189"/>
      <c r="BA189"/>
      <c r="BB189" s="203"/>
      <c r="BC189" s="203"/>
      <c r="BD189"/>
      <c r="BE189"/>
      <c r="BG189" s="270" t="s">
        <v>126</v>
      </c>
      <c r="BP189" s="203"/>
      <c r="BQ189" s="203"/>
      <c r="BV189"/>
      <c r="BW189"/>
      <c r="BX189"/>
      <c r="BY189"/>
      <c r="BZ189"/>
      <c r="CA189"/>
      <c r="CB189"/>
      <c r="CC189"/>
      <c r="CD189" s="203"/>
      <c r="CE189" s="203"/>
      <c r="CF189"/>
      <c r="CG189"/>
    </row>
    <row r="190" spans="1:85" x14ac:dyDescent="0.25">
      <c r="C190" s="218" t="s">
        <v>7</v>
      </c>
      <c r="D190" s="219" t="s">
        <v>43</v>
      </c>
      <c r="E190" s="219" t="s">
        <v>44</v>
      </c>
      <c r="F190" s="219" t="s">
        <v>45</v>
      </c>
      <c r="G190" s="219" t="s">
        <v>46</v>
      </c>
      <c r="H190" s="219" t="s">
        <v>47</v>
      </c>
      <c r="I190" s="219" t="s">
        <v>48</v>
      </c>
      <c r="J190" s="219" t="s">
        <v>49</v>
      </c>
      <c r="K190" s="219" t="s">
        <v>50</v>
      </c>
      <c r="L190" s="219" t="s">
        <v>177</v>
      </c>
      <c r="M190" s="219" t="s">
        <v>52</v>
      </c>
      <c r="N190" s="219" t="s">
        <v>53</v>
      </c>
      <c r="O190" s="219" t="s">
        <v>54</v>
      </c>
      <c r="R190" s="219" t="s">
        <v>43</v>
      </c>
      <c r="S190" s="219" t="s">
        <v>44</v>
      </c>
      <c r="T190" s="219" t="s">
        <v>45</v>
      </c>
      <c r="U190" s="219" t="s">
        <v>46</v>
      </c>
      <c r="V190" s="219" t="s">
        <v>47</v>
      </c>
      <c r="W190" s="219" t="s">
        <v>48</v>
      </c>
      <c r="X190" s="219" t="s">
        <v>49</v>
      </c>
      <c r="Y190" s="219" t="s">
        <v>50</v>
      </c>
      <c r="Z190" s="219" t="s">
        <v>177</v>
      </c>
      <c r="AA190" s="219" t="s">
        <v>52</v>
      </c>
      <c r="AB190" s="219" t="s">
        <v>53</v>
      </c>
      <c r="AC190" s="219" t="s">
        <v>54</v>
      </c>
      <c r="AE190" s="218" t="s">
        <v>7</v>
      </c>
      <c r="AF190" s="219" t="s">
        <v>43</v>
      </c>
      <c r="AG190" s="219" t="s">
        <v>44</v>
      </c>
      <c r="AH190" s="219" t="s">
        <v>45</v>
      </c>
      <c r="AI190" s="219" t="s">
        <v>46</v>
      </c>
      <c r="AJ190" s="219" t="s">
        <v>47</v>
      </c>
      <c r="AK190" s="219" t="s">
        <v>48</v>
      </c>
      <c r="AL190" s="219" t="s">
        <v>49</v>
      </c>
      <c r="AM190" s="219" t="s">
        <v>50</v>
      </c>
      <c r="AN190" s="219" t="s">
        <v>177</v>
      </c>
      <c r="AO190" s="219" t="s">
        <v>52</v>
      </c>
      <c r="AP190" s="219" t="s">
        <v>53</v>
      </c>
      <c r="AQ190" s="219" t="s">
        <v>54</v>
      </c>
      <c r="AT190" s="219" t="s">
        <v>43</v>
      </c>
      <c r="AU190" s="219" t="s">
        <v>44</v>
      </c>
      <c r="AV190" s="219" t="s">
        <v>45</v>
      </c>
      <c r="AW190" s="219" t="s">
        <v>46</v>
      </c>
      <c r="AX190" s="219" t="s">
        <v>47</v>
      </c>
      <c r="AY190" s="219" t="s">
        <v>48</v>
      </c>
      <c r="AZ190" s="219" t="s">
        <v>49</v>
      </c>
      <c r="BA190" s="219" t="s">
        <v>50</v>
      </c>
      <c r="BB190" s="219" t="s">
        <v>177</v>
      </c>
      <c r="BC190" s="219" t="s">
        <v>52</v>
      </c>
      <c r="BD190" s="219" t="s">
        <v>53</v>
      </c>
      <c r="BE190" s="219" t="s">
        <v>54</v>
      </c>
      <c r="BG190" s="218" t="s">
        <v>7</v>
      </c>
      <c r="BH190" s="219" t="s">
        <v>43</v>
      </c>
      <c r="BI190" s="219" t="s">
        <v>44</v>
      </c>
      <c r="BJ190" s="219" t="s">
        <v>45</v>
      </c>
      <c r="BK190" s="219" t="s">
        <v>46</v>
      </c>
      <c r="BL190" s="219" t="s">
        <v>47</v>
      </c>
      <c r="BM190" s="219" t="s">
        <v>48</v>
      </c>
      <c r="BN190" s="219" t="s">
        <v>49</v>
      </c>
      <c r="BO190" s="219" t="s">
        <v>50</v>
      </c>
      <c r="BP190" s="219" t="s">
        <v>177</v>
      </c>
      <c r="BQ190" s="219" t="s">
        <v>52</v>
      </c>
      <c r="BR190" s="219" t="s">
        <v>53</v>
      </c>
      <c r="BS190" s="219" t="s">
        <v>54</v>
      </c>
      <c r="BV190" s="219" t="s">
        <v>43</v>
      </c>
      <c r="BW190" s="219" t="s">
        <v>44</v>
      </c>
      <c r="BX190" s="219" t="s">
        <v>45</v>
      </c>
      <c r="BY190" s="219" t="s">
        <v>46</v>
      </c>
      <c r="BZ190" s="219" t="s">
        <v>47</v>
      </c>
      <c r="CA190" s="219" t="s">
        <v>48</v>
      </c>
      <c r="CB190" s="219" t="s">
        <v>49</v>
      </c>
      <c r="CC190" s="219" t="s">
        <v>50</v>
      </c>
      <c r="CD190" s="219" t="s">
        <v>177</v>
      </c>
      <c r="CE190" s="219" t="s">
        <v>52</v>
      </c>
      <c r="CF190" s="219" t="s">
        <v>53</v>
      </c>
      <c r="CG190" s="219" t="s">
        <v>54</v>
      </c>
    </row>
    <row r="191" spans="1:85" x14ac:dyDescent="0.25">
      <c r="A191" t="str">
        <f>+C170</f>
        <v>PREMIUM</v>
      </c>
      <c r="B191" t="s">
        <v>7</v>
      </c>
      <c r="C191" s="2" t="s">
        <v>178</v>
      </c>
      <c r="D191" s="220">
        <v>35.545454545454547</v>
      </c>
      <c r="E191" s="220">
        <v>43.727272727272734</v>
      </c>
      <c r="F191" s="220">
        <v>45.63636363636364</v>
      </c>
      <c r="G191" s="220">
        <v>51.470588235294116</v>
      </c>
      <c r="H191" s="220">
        <v>63.086530612244907</v>
      </c>
      <c r="I191" s="220">
        <v>66.619130434782619</v>
      </c>
      <c r="J191" s="220">
        <v>37.530612244897952</v>
      </c>
      <c r="K191" s="220">
        <f>+'CPP Detay Tum Ay'!K191</f>
        <v>24.938775510204085</v>
      </c>
      <c r="L191" s="220">
        <f>+'CPP Detay Tum Ay'!L191</f>
        <v>79.60309839140757</v>
      </c>
      <c r="M191" s="220">
        <f>+'CPP Detay Tum Ay'!M191</f>
        <v>78.615568996698272</v>
      </c>
      <c r="N191" s="220">
        <f>+'CPP Detay Tum Ay'!N191</f>
        <v>72.860452416020181</v>
      </c>
      <c r="O191" s="220">
        <f>+'CPP Detay Tum Ay'!O191</f>
        <v>58.095550688338953</v>
      </c>
      <c r="Q191" s="2" t="s">
        <v>178</v>
      </c>
      <c r="R191" s="220">
        <v>0</v>
      </c>
      <c r="S191" s="220">
        <v>0</v>
      </c>
      <c r="T191" s="220">
        <v>0</v>
      </c>
      <c r="U191" s="220">
        <v>108.31482000000003</v>
      </c>
      <c r="V191" s="220">
        <v>121.03</v>
      </c>
      <c r="W191" s="220">
        <v>49.162500000000001</v>
      </c>
      <c r="X191" s="220">
        <v>89.934599999999989</v>
      </c>
      <c r="Y191" s="220">
        <f>+'CPP Detay Tum Ay'!Y191</f>
        <v>89.934599999999989</v>
      </c>
      <c r="Z191" s="220">
        <f>+'CPP Detay Tum Ay'!Z191</f>
        <v>6.3642842173452294</v>
      </c>
      <c r="AA191" s="220">
        <f>+'CPP Detay Tum Ay'!AA191</f>
        <v>15.593990955478791</v>
      </c>
      <c r="AB191" s="220">
        <f>+'CPP Detay Tum Ay'!AB191</f>
        <v>8.7520330540545501</v>
      </c>
      <c r="AC191" s="220">
        <f>+'CPP Detay Tum Ay'!AC191</f>
        <v>0</v>
      </c>
      <c r="AE191" s="2" t="s">
        <v>178</v>
      </c>
      <c r="AF191" s="220">
        <f>+D191</f>
        <v>35.545454545454547</v>
      </c>
      <c r="AG191" s="220">
        <f t="shared" ref="AG191:AQ195" si="457">+E191</f>
        <v>43.727272727272734</v>
      </c>
      <c r="AH191" s="220">
        <f t="shared" si="457"/>
        <v>45.63636363636364</v>
      </c>
      <c r="AI191" s="220">
        <f t="shared" si="457"/>
        <v>51.470588235294116</v>
      </c>
      <c r="AJ191" s="220">
        <f t="shared" si="457"/>
        <v>63.086530612244907</v>
      </c>
      <c r="AK191" s="220">
        <f t="shared" si="457"/>
        <v>66.619130434782619</v>
      </c>
      <c r="AL191" s="220">
        <f t="shared" si="457"/>
        <v>37.530612244897952</v>
      </c>
      <c r="AM191" s="220">
        <f t="shared" si="457"/>
        <v>24.938775510204085</v>
      </c>
      <c r="AN191" s="220">
        <f t="shared" si="457"/>
        <v>79.60309839140757</v>
      </c>
      <c r="AO191" s="220">
        <f t="shared" si="457"/>
        <v>78.615568996698272</v>
      </c>
      <c r="AP191" s="220">
        <f t="shared" si="457"/>
        <v>72.860452416020181</v>
      </c>
      <c r="AQ191" s="220">
        <f t="shared" si="457"/>
        <v>58.095550688338953</v>
      </c>
      <c r="AS191" s="2" t="s">
        <v>178</v>
      </c>
      <c r="AT191" s="220">
        <f t="shared" ref="AT191:BE195" si="458">+R191</f>
        <v>0</v>
      </c>
      <c r="AU191" s="220">
        <f t="shared" si="458"/>
        <v>0</v>
      </c>
      <c r="AV191" s="220">
        <f t="shared" si="458"/>
        <v>0</v>
      </c>
      <c r="AW191" s="220">
        <f t="shared" si="458"/>
        <v>108.31482000000003</v>
      </c>
      <c r="AX191" s="220">
        <f t="shared" si="458"/>
        <v>121.03</v>
      </c>
      <c r="AY191" s="220">
        <f t="shared" si="458"/>
        <v>49.162500000000001</v>
      </c>
      <c r="AZ191" s="220">
        <f t="shared" si="458"/>
        <v>89.934599999999989</v>
      </c>
      <c r="BA191" s="220">
        <f t="shared" si="458"/>
        <v>89.934599999999989</v>
      </c>
      <c r="BB191" s="220">
        <f t="shared" si="458"/>
        <v>6.3642842173452294</v>
      </c>
      <c r="BC191" s="220">
        <f t="shared" si="458"/>
        <v>15.593990955478791</v>
      </c>
      <c r="BD191" s="220">
        <f t="shared" si="458"/>
        <v>8.7520330540545501</v>
      </c>
      <c r="BE191" s="220">
        <f t="shared" si="458"/>
        <v>0</v>
      </c>
      <c r="BG191" s="2" t="s">
        <v>178</v>
      </c>
      <c r="BH191" s="220">
        <f t="shared" ref="BH191" si="459">+D191</f>
        <v>35.545454545454547</v>
      </c>
      <c r="BI191" s="220">
        <f t="shared" ref="BI191:BI196" si="460">+E191</f>
        <v>43.727272727272734</v>
      </c>
      <c r="BJ191" s="220">
        <f t="shared" ref="BJ191:BJ196" si="461">+F191</f>
        <v>45.63636363636364</v>
      </c>
      <c r="BK191" s="220">
        <f t="shared" ref="BK191:BK196" si="462">+G191</f>
        <v>51.470588235294116</v>
      </c>
      <c r="BL191" s="220">
        <f t="shared" ref="BL191:BL196" si="463">+H191</f>
        <v>63.086530612244907</v>
      </c>
      <c r="BM191" s="220">
        <f t="shared" ref="BM191:BM196" si="464">+I191</f>
        <v>66.619130434782619</v>
      </c>
      <c r="BN191" s="220">
        <f t="shared" ref="BN191:BN196" si="465">+J191</f>
        <v>37.530612244897952</v>
      </c>
      <c r="BO191" s="220">
        <f t="shared" ref="BO191:BO196" si="466">+K191</f>
        <v>24.938775510204085</v>
      </c>
      <c r="BP191" s="220">
        <f t="shared" ref="BP191:BP196" si="467">+L191</f>
        <v>79.60309839140757</v>
      </c>
      <c r="BQ191" s="220">
        <f t="shared" ref="BQ191:BQ196" si="468">+M191</f>
        <v>78.615568996698272</v>
      </c>
      <c r="BR191" s="220">
        <f t="shared" ref="BR191:BR196" si="469">+N191</f>
        <v>72.860452416020181</v>
      </c>
      <c r="BS191" s="220">
        <f t="shared" ref="BS191:BS196" si="470">+O191</f>
        <v>58.095550688338953</v>
      </c>
      <c r="BU191" s="2" t="s">
        <v>178</v>
      </c>
      <c r="BV191" s="220">
        <f t="shared" ref="BV191" si="471">+R191</f>
        <v>0</v>
      </c>
      <c r="BW191" s="220">
        <f t="shared" ref="BW191:BW196" si="472">+S191</f>
        <v>0</v>
      </c>
      <c r="BX191" s="220">
        <f t="shared" ref="BX191:BX196" si="473">+T191</f>
        <v>0</v>
      </c>
      <c r="BY191" s="220">
        <f t="shared" ref="BY191:BY196" si="474">+U191</f>
        <v>108.31482000000003</v>
      </c>
      <c r="BZ191" s="220">
        <f t="shared" ref="BZ191:BZ196" si="475">+V191</f>
        <v>121.03</v>
      </c>
      <c r="CA191" s="220">
        <f t="shared" ref="CA191:CA196" si="476">+W191</f>
        <v>49.162500000000001</v>
      </c>
      <c r="CB191" s="220">
        <f t="shared" ref="CB191:CB196" si="477">+X191</f>
        <v>89.934599999999989</v>
      </c>
      <c r="CC191" s="220">
        <f t="shared" ref="CC191:CC196" si="478">+Y191</f>
        <v>89.934599999999989</v>
      </c>
      <c r="CD191" s="220">
        <f t="shared" ref="CD191:CD196" si="479">+Z191</f>
        <v>6.3642842173452294</v>
      </c>
      <c r="CE191" s="220">
        <f t="shared" ref="CE191:CE196" si="480">+AA191</f>
        <v>15.593990955478791</v>
      </c>
      <c r="CF191" s="220">
        <f t="shared" ref="CF191:CF196" si="481">+AB191</f>
        <v>8.7520330540545501</v>
      </c>
      <c r="CG191" s="220">
        <f t="shared" ref="CG191:CG196" si="482">+AC191</f>
        <v>0</v>
      </c>
    </row>
    <row r="192" spans="1:85" x14ac:dyDescent="0.25">
      <c r="A192" t="str">
        <f>+C170</f>
        <v>PREMIUM</v>
      </c>
      <c r="B192" t="s">
        <v>7</v>
      </c>
      <c r="C192" s="2" t="s">
        <v>179</v>
      </c>
      <c r="D192" s="220">
        <v>31.777777777777779</v>
      </c>
      <c r="E192" s="220">
        <v>32.31818181818182</v>
      </c>
      <c r="F192" s="220">
        <v>38.954545454545453</v>
      </c>
      <c r="G192" s="220">
        <v>43.490196078431381</v>
      </c>
      <c r="H192" s="220">
        <v>70.405102040816345</v>
      </c>
      <c r="I192" s="220">
        <v>57.873043478260868</v>
      </c>
      <c r="J192" s="220">
        <v>35.020408163265309</v>
      </c>
      <c r="K192" s="220">
        <f>+'CPP Detay Tum Ay'!K192</f>
        <v>27.77551020408163</v>
      </c>
      <c r="L192" s="220">
        <f>+'CPP Detay Tum Ay'!L192</f>
        <v>71.066723030564646</v>
      </c>
      <c r="M192" s="220">
        <f>+'CPP Detay Tum Ay'!M192</f>
        <v>66.895479114825932</v>
      </c>
      <c r="N192" s="220">
        <f>+'CPP Detay Tum Ay'!N192</f>
        <v>77.34370768980159</v>
      </c>
      <c r="O192" s="220">
        <f>+'CPP Detay Tum Ay'!O192</f>
        <v>58.306807236296528</v>
      </c>
      <c r="Q192" s="2" t="s">
        <v>179</v>
      </c>
      <c r="R192" s="220">
        <v>0</v>
      </c>
      <c r="S192" s="220">
        <v>0</v>
      </c>
      <c r="T192" s="220">
        <v>31.495186249999996</v>
      </c>
      <c r="U192" s="220">
        <v>79.098322500000009</v>
      </c>
      <c r="V192" s="220">
        <v>117.845</v>
      </c>
      <c r="W192" s="220">
        <v>42.124500000000005</v>
      </c>
      <c r="X192" s="220">
        <v>89.934599999999989</v>
      </c>
      <c r="Y192" s="220">
        <f>+'CPP Detay Tum Ay'!Y192</f>
        <v>94.217200000000005</v>
      </c>
      <c r="Z192" s="220">
        <f>+'CPP Detay Tum Ay'!Z192</f>
        <v>6.3642842173452294</v>
      </c>
      <c r="AA192" s="220">
        <f>+'CPP Detay Tum Ay'!AA192</f>
        <v>15.593990955478791</v>
      </c>
      <c r="AB192" s="220">
        <f>+'CPP Detay Tum Ay'!AB192</f>
        <v>8.7520330540545501</v>
      </c>
      <c r="AC192" s="220">
        <f>+'CPP Detay Tum Ay'!AC192</f>
        <v>0</v>
      </c>
      <c r="AE192" s="2" t="s">
        <v>179</v>
      </c>
      <c r="AF192" s="220">
        <f t="shared" ref="AF192:AF195" si="483">+D192</f>
        <v>31.777777777777779</v>
      </c>
      <c r="AG192" s="220">
        <f t="shared" si="457"/>
        <v>32.31818181818182</v>
      </c>
      <c r="AH192" s="220">
        <f t="shared" si="457"/>
        <v>38.954545454545453</v>
      </c>
      <c r="AI192" s="220">
        <f t="shared" si="457"/>
        <v>43.490196078431381</v>
      </c>
      <c r="AJ192" s="220">
        <f t="shared" si="457"/>
        <v>70.405102040816345</v>
      </c>
      <c r="AK192" s="220">
        <f t="shared" si="457"/>
        <v>57.873043478260868</v>
      </c>
      <c r="AL192" s="220">
        <f t="shared" si="457"/>
        <v>35.020408163265309</v>
      </c>
      <c r="AM192" s="220">
        <f t="shared" si="457"/>
        <v>27.77551020408163</v>
      </c>
      <c r="AN192" s="220">
        <f t="shared" si="457"/>
        <v>71.066723030564646</v>
      </c>
      <c r="AO192" s="220">
        <f t="shared" si="457"/>
        <v>66.895479114825932</v>
      </c>
      <c r="AP192" s="220">
        <f t="shared" si="457"/>
        <v>77.34370768980159</v>
      </c>
      <c r="AQ192" s="220">
        <f t="shared" si="457"/>
        <v>58.306807236296528</v>
      </c>
      <c r="AS192" s="2" t="s">
        <v>179</v>
      </c>
      <c r="AT192" s="220">
        <f t="shared" si="458"/>
        <v>0</v>
      </c>
      <c r="AU192" s="220">
        <f t="shared" si="458"/>
        <v>0</v>
      </c>
      <c r="AV192" s="220">
        <f t="shared" si="458"/>
        <v>31.495186249999996</v>
      </c>
      <c r="AW192" s="220">
        <f t="shared" si="458"/>
        <v>79.098322500000009</v>
      </c>
      <c r="AX192" s="220">
        <f t="shared" si="458"/>
        <v>117.845</v>
      </c>
      <c r="AY192" s="220">
        <f t="shared" si="458"/>
        <v>42.124500000000005</v>
      </c>
      <c r="AZ192" s="220">
        <f t="shared" si="458"/>
        <v>89.934599999999989</v>
      </c>
      <c r="BA192" s="220">
        <f t="shared" si="458"/>
        <v>94.217200000000005</v>
      </c>
      <c r="BB192" s="220">
        <f t="shared" si="458"/>
        <v>6.3642842173452294</v>
      </c>
      <c r="BC192" s="220">
        <f t="shared" si="458"/>
        <v>15.593990955478791</v>
      </c>
      <c r="BD192" s="220">
        <f t="shared" si="458"/>
        <v>8.7520330540545501</v>
      </c>
      <c r="BE192" s="220">
        <f t="shared" si="458"/>
        <v>0</v>
      </c>
      <c r="BG192" s="2" t="s">
        <v>179</v>
      </c>
      <c r="BH192" s="220">
        <f t="shared" ref="BH192:BH196" si="484">+D192</f>
        <v>31.777777777777779</v>
      </c>
      <c r="BI192" s="220">
        <f t="shared" si="460"/>
        <v>32.31818181818182</v>
      </c>
      <c r="BJ192" s="220">
        <f t="shared" si="461"/>
        <v>38.954545454545453</v>
      </c>
      <c r="BK192" s="220">
        <f t="shared" si="462"/>
        <v>43.490196078431381</v>
      </c>
      <c r="BL192" s="220">
        <f t="shared" si="463"/>
        <v>70.405102040816345</v>
      </c>
      <c r="BM192" s="220">
        <f t="shared" si="464"/>
        <v>57.873043478260868</v>
      </c>
      <c r="BN192" s="220">
        <f t="shared" si="465"/>
        <v>35.020408163265309</v>
      </c>
      <c r="BO192" s="220">
        <f t="shared" si="466"/>
        <v>27.77551020408163</v>
      </c>
      <c r="BP192" s="220">
        <f t="shared" si="467"/>
        <v>71.066723030564646</v>
      </c>
      <c r="BQ192" s="220">
        <f t="shared" si="468"/>
        <v>66.895479114825932</v>
      </c>
      <c r="BR192" s="220">
        <f t="shared" si="469"/>
        <v>77.34370768980159</v>
      </c>
      <c r="BS192" s="220">
        <f t="shared" si="470"/>
        <v>58.306807236296528</v>
      </c>
      <c r="BU192" s="2" t="s">
        <v>179</v>
      </c>
      <c r="BV192" s="220">
        <f t="shared" ref="BV192:BV196" si="485">+R192</f>
        <v>0</v>
      </c>
      <c r="BW192" s="220">
        <f t="shared" si="472"/>
        <v>0</v>
      </c>
      <c r="BX192" s="220">
        <f t="shared" si="473"/>
        <v>31.495186249999996</v>
      </c>
      <c r="BY192" s="220">
        <f t="shared" si="474"/>
        <v>79.098322500000009</v>
      </c>
      <c r="BZ192" s="220">
        <f t="shared" si="475"/>
        <v>117.845</v>
      </c>
      <c r="CA192" s="220">
        <f t="shared" si="476"/>
        <v>42.124500000000005</v>
      </c>
      <c r="CB192" s="220">
        <f t="shared" si="477"/>
        <v>89.934599999999989</v>
      </c>
      <c r="CC192" s="220">
        <f t="shared" si="478"/>
        <v>94.217200000000005</v>
      </c>
      <c r="CD192" s="220">
        <f t="shared" si="479"/>
        <v>6.3642842173452294</v>
      </c>
      <c r="CE192" s="220">
        <f t="shared" si="480"/>
        <v>15.593990955478791</v>
      </c>
      <c r="CF192" s="220">
        <f t="shared" si="481"/>
        <v>8.7520330540545501</v>
      </c>
      <c r="CG192" s="220">
        <f t="shared" si="482"/>
        <v>0</v>
      </c>
    </row>
    <row r="193" spans="1:85" x14ac:dyDescent="0.25">
      <c r="A193" t="str">
        <f>+C170</f>
        <v>PREMIUM</v>
      </c>
      <c r="B193" t="s">
        <v>7</v>
      </c>
      <c r="C193" s="2" t="s">
        <v>180</v>
      </c>
      <c r="D193" s="220">
        <v>26.27272727272727</v>
      </c>
      <c r="E193" s="220">
        <v>26.27272727272727</v>
      </c>
      <c r="F193" s="220">
        <v>30.545454545454543</v>
      </c>
      <c r="G193" s="220">
        <v>40.333333333333336</v>
      </c>
      <c r="H193" s="220">
        <v>49.917551020408162</v>
      </c>
      <c r="I193" s="220">
        <v>43.683913043478256</v>
      </c>
      <c r="J193" s="220">
        <v>30.816326530612248</v>
      </c>
      <c r="K193" s="220">
        <f>+'CPP Detay Tum Ay'!K193</f>
        <v>32.122448979591837</v>
      </c>
      <c r="L193" s="220">
        <f>+'CPP Detay Tum Ay'!L193</f>
        <v>46.234067316812094</v>
      </c>
      <c r="M193" s="220">
        <f>+'CPP Detay Tum Ay'!M193</f>
        <v>52.090206534297074</v>
      </c>
      <c r="N193" s="220">
        <f>+'CPP Detay Tum Ay'!N193</f>
        <v>49.221962333623466</v>
      </c>
      <c r="O193" s="220">
        <f>+'CPP Detay Tum Ay'!O193</f>
        <v>44.947610269399092</v>
      </c>
      <c r="Q193" s="2" t="s">
        <v>180</v>
      </c>
      <c r="R193" s="220">
        <v>0</v>
      </c>
      <c r="S193" s="220">
        <v>0</v>
      </c>
      <c r="T193" s="220">
        <v>0</v>
      </c>
      <c r="U193" s="220">
        <v>23.753249999999998</v>
      </c>
      <c r="V193" s="220">
        <v>36.75</v>
      </c>
      <c r="W193" s="220">
        <v>15.525</v>
      </c>
      <c r="X193" s="220">
        <v>30.023280000000003</v>
      </c>
      <c r="Y193" s="220">
        <f>+'CPP Detay Tum Ay'!Y193</f>
        <v>85.2012</v>
      </c>
      <c r="Z193" s="220">
        <f>+'CPP Detay Tum Ay'!Z193</f>
        <v>3.0146609450582664</v>
      </c>
      <c r="AA193" s="220">
        <f>+'CPP Detay Tum Ay'!AA193</f>
        <v>7.3866272947004807</v>
      </c>
      <c r="AB193" s="220">
        <f>+'CPP Detay Tum Ay'!AB193</f>
        <v>4.1456998677100501</v>
      </c>
      <c r="AC193" s="220">
        <f>+'CPP Detay Tum Ay'!AC193</f>
        <v>0</v>
      </c>
      <c r="AE193" s="2" t="s">
        <v>180</v>
      </c>
      <c r="AF193" s="220">
        <f t="shared" si="483"/>
        <v>26.27272727272727</v>
      </c>
      <c r="AG193" s="220">
        <f t="shared" si="457"/>
        <v>26.27272727272727</v>
      </c>
      <c r="AH193" s="220">
        <f t="shared" si="457"/>
        <v>30.545454545454543</v>
      </c>
      <c r="AI193" s="220">
        <f t="shared" si="457"/>
        <v>40.333333333333336</v>
      </c>
      <c r="AJ193" s="220">
        <f t="shared" si="457"/>
        <v>49.917551020408162</v>
      </c>
      <c r="AK193" s="220">
        <f t="shared" si="457"/>
        <v>43.683913043478256</v>
      </c>
      <c r="AL193" s="220">
        <f t="shared" si="457"/>
        <v>30.816326530612248</v>
      </c>
      <c r="AM193" s="220">
        <f t="shared" si="457"/>
        <v>32.122448979591837</v>
      </c>
      <c r="AN193" s="220">
        <f t="shared" si="457"/>
        <v>46.234067316812094</v>
      </c>
      <c r="AO193" s="220">
        <f t="shared" si="457"/>
        <v>52.090206534297074</v>
      </c>
      <c r="AP193" s="220">
        <f t="shared" si="457"/>
        <v>49.221962333623466</v>
      </c>
      <c r="AQ193" s="220">
        <f t="shared" si="457"/>
        <v>44.947610269399092</v>
      </c>
      <c r="AS193" s="2" t="s">
        <v>180</v>
      </c>
      <c r="AT193" s="220">
        <f t="shared" si="458"/>
        <v>0</v>
      </c>
      <c r="AU193" s="220">
        <f t="shared" si="458"/>
        <v>0</v>
      </c>
      <c r="AV193" s="220">
        <f t="shared" si="458"/>
        <v>0</v>
      </c>
      <c r="AW193" s="220">
        <f t="shared" si="458"/>
        <v>23.753249999999998</v>
      </c>
      <c r="AX193" s="220">
        <f t="shared" si="458"/>
        <v>36.75</v>
      </c>
      <c r="AY193" s="220">
        <f t="shared" si="458"/>
        <v>15.525</v>
      </c>
      <c r="AZ193" s="220">
        <f t="shared" si="458"/>
        <v>30.023280000000003</v>
      </c>
      <c r="BA193" s="220">
        <f t="shared" si="458"/>
        <v>85.2012</v>
      </c>
      <c r="BB193" s="220">
        <f t="shared" si="458"/>
        <v>3.0146609450582664</v>
      </c>
      <c r="BC193" s="220">
        <f t="shared" si="458"/>
        <v>7.3866272947004807</v>
      </c>
      <c r="BD193" s="220">
        <f t="shared" si="458"/>
        <v>4.1456998677100501</v>
      </c>
      <c r="BE193" s="220">
        <f t="shared" si="458"/>
        <v>0</v>
      </c>
      <c r="BG193" s="2" t="s">
        <v>180</v>
      </c>
      <c r="BH193" s="220">
        <f t="shared" si="484"/>
        <v>26.27272727272727</v>
      </c>
      <c r="BI193" s="220">
        <f t="shared" si="460"/>
        <v>26.27272727272727</v>
      </c>
      <c r="BJ193" s="220">
        <f t="shared" si="461"/>
        <v>30.545454545454543</v>
      </c>
      <c r="BK193" s="220">
        <f t="shared" si="462"/>
        <v>40.333333333333336</v>
      </c>
      <c r="BL193" s="220">
        <f t="shared" si="463"/>
        <v>49.917551020408162</v>
      </c>
      <c r="BM193" s="220">
        <f t="shared" si="464"/>
        <v>43.683913043478256</v>
      </c>
      <c r="BN193" s="220">
        <f t="shared" si="465"/>
        <v>30.816326530612248</v>
      </c>
      <c r="BO193" s="220">
        <f t="shared" si="466"/>
        <v>32.122448979591837</v>
      </c>
      <c r="BP193" s="220">
        <f t="shared" si="467"/>
        <v>46.234067316812094</v>
      </c>
      <c r="BQ193" s="220">
        <f t="shared" si="468"/>
        <v>52.090206534297074</v>
      </c>
      <c r="BR193" s="220">
        <f t="shared" si="469"/>
        <v>49.221962333623466</v>
      </c>
      <c r="BS193" s="220">
        <f t="shared" si="470"/>
        <v>44.947610269399092</v>
      </c>
      <c r="BU193" s="2" t="s">
        <v>180</v>
      </c>
      <c r="BV193" s="220">
        <f t="shared" si="485"/>
        <v>0</v>
      </c>
      <c r="BW193" s="220">
        <f t="shared" si="472"/>
        <v>0</v>
      </c>
      <c r="BX193" s="220">
        <f t="shared" si="473"/>
        <v>0</v>
      </c>
      <c r="BY193" s="220">
        <f t="shared" si="474"/>
        <v>23.753249999999998</v>
      </c>
      <c r="BZ193" s="220">
        <f t="shared" si="475"/>
        <v>36.75</v>
      </c>
      <c r="CA193" s="220">
        <f t="shared" si="476"/>
        <v>15.525</v>
      </c>
      <c r="CB193" s="220">
        <f t="shared" si="477"/>
        <v>30.023280000000003</v>
      </c>
      <c r="CC193" s="220">
        <f t="shared" si="478"/>
        <v>85.2012</v>
      </c>
      <c r="CD193" s="220">
        <f t="shared" si="479"/>
        <v>3.0146609450582664</v>
      </c>
      <c r="CE193" s="220">
        <f t="shared" si="480"/>
        <v>7.3866272947004807</v>
      </c>
      <c r="CF193" s="220">
        <f t="shared" si="481"/>
        <v>4.1456998677100501</v>
      </c>
      <c r="CG193" s="220">
        <f t="shared" si="482"/>
        <v>0</v>
      </c>
    </row>
    <row r="194" spans="1:85" x14ac:dyDescent="0.25">
      <c r="A194" t="str">
        <f>+C170</f>
        <v>PREMIUM</v>
      </c>
      <c r="B194" t="s">
        <v>7</v>
      </c>
      <c r="C194" s="2" t="s">
        <v>181</v>
      </c>
      <c r="D194" s="220">
        <v>32.9</v>
      </c>
      <c r="E194" s="220">
        <v>33.946363636363635</v>
      </c>
      <c r="F194" s="220">
        <v>33.946363636363635</v>
      </c>
      <c r="G194" s="220">
        <v>52.843137254901968</v>
      </c>
      <c r="H194" s="220">
        <v>66.456632653061234</v>
      </c>
      <c r="I194" s="220">
        <v>56.523913043478267</v>
      </c>
      <c r="J194" s="220">
        <v>35.632653061224495</v>
      </c>
      <c r="K194" s="220">
        <f>+'CPP Detay Tum Ay'!K194</f>
        <v>35.632653061224495</v>
      </c>
      <c r="L194" s="220">
        <f>+'CPP Detay Tum Ay'!L194</f>
        <v>53.740433100292918</v>
      </c>
      <c r="M194" s="220">
        <f>+'CPP Detay Tum Ay'!M194</f>
        <v>68.029741802146404</v>
      </c>
      <c r="N194" s="220">
        <f>+'CPP Detay Tum Ay'!N194</f>
        <v>63.049569299149887</v>
      </c>
      <c r="O194" s="220">
        <f>+'CPP Detay Tum Ay'!O194</f>
        <v>61.686912003618083</v>
      </c>
      <c r="Q194" s="2" t="s">
        <v>181</v>
      </c>
      <c r="R194" s="220">
        <v>0</v>
      </c>
      <c r="S194" s="220">
        <v>0</v>
      </c>
      <c r="T194" s="220">
        <v>0</v>
      </c>
      <c r="U194" s="220">
        <v>79.098322500000009</v>
      </c>
      <c r="V194" s="220">
        <v>122.37750000000001</v>
      </c>
      <c r="W194" s="220">
        <v>67.016249999999999</v>
      </c>
      <c r="X194" s="220">
        <v>35.973839999999996</v>
      </c>
      <c r="Y194" s="220">
        <f>+'CPP Detay Tum Ay'!Y194</f>
        <v>89.934599999999989</v>
      </c>
      <c r="Z194" s="220">
        <f>+'CPP Detay Tum Ay'!Z194</f>
        <v>6.3642842173452294</v>
      </c>
      <c r="AA194" s="220">
        <f>+'CPP Detay Tum Ay'!AA194</f>
        <v>15.593990955478791</v>
      </c>
      <c r="AB194" s="220">
        <f>+'CPP Detay Tum Ay'!AB194</f>
        <v>8.7520330540545501</v>
      </c>
      <c r="AC194" s="220">
        <f>+'CPP Detay Tum Ay'!AC194</f>
        <v>0</v>
      </c>
      <c r="AE194" s="2" t="s">
        <v>181</v>
      </c>
      <c r="AF194" s="220">
        <f t="shared" si="483"/>
        <v>32.9</v>
      </c>
      <c r="AG194" s="220">
        <f t="shared" si="457"/>
        <v>33.946363636363635</v>
      </c>
      <c r="AH194" s="220">
        <f t="shared" si="457"/>
        <v>33.946363636363635</v>
      </c>
      <c r="AI194" s="220">
        <f t="shared" si="457"/>
        <v>52.843137254901968</v>
      </c>
      <c r="AJ194" s="220">
        <f t="shared" si="457"/>
        <v>66.456632653061234</v>
      </c>
      <c r="AK194" s="220">
        <f t="shared" si="457"/>
        <v>56.523913043478267</v>
      </c>
      <c r="AL194" s="220">
        <f t="shared" si="457"/>
        <v>35.632653061224495</v>
      </c>
      <c r="AM194" s="220">
        <f t="shared" si="457"/>
        <v>35.632653061224495</v>
      </c>
      <c r="AN194" s="220">
        <f t="shared" si="457"/>
        <v>53.740433100292918</v>
      </c>
      <c r="AO194" s="220">
        <f t="shared" si="457"/>
        <v>68.029741802146404</v>
      </c>
      <c r="AP194" s="220">
        <f t="shared" si="457"/>
        <v>63.049569299149887</v>
      </c>
      <c r="AQ194" s="220">
        <f t="shared" si="457"/>
        <v>61.686912003618083</v>
      </c>
      <c r="AS194" s="2" t="s">
        <v>181</v>
      </c>
      <c r="AT194" s="220">
        <f t="shared" si="458"/>
        <v>0</v>
      </c>
      <c r="AU194" s="220">
        <f t="shared" si="458"/>
        <v>0</v>
      </c>
      <c r="AV194" s="220">
        <f t="shared" si="458"/>
        <v>0</v>
      </c>
      <c r="AW194" s="220">
        <f t="shared" si="458"/>
        <v>79.098322500000009</v>
      </c>
      <c r="AX194" s="220">
        <f t="shared" si="458"/>
        <v>122.37750000000001</v>
      </c>
      <c r="AY194" s="220">
        <f t="shared" si="458"/>
        <v>67.016249999999999</v>
      </c>
      <c r="AZ194" s="220">
        <f t="shared" si="458"/>
        <v>35.973839999999996</v>
      </c>
      <c r="BA194" s="220">
        <f t="shared" si="458"/>
        <v>89.934599999999989</v>
      </c>
      <c r="BB194" s="220">
        <f t="shared" si="458"/>
        <v>6.3642842173452294</v>
      </c>
      <c r="BC194" s="220">
        <f t="shared" si="458"/>
        <v>15.593990955478791</v>
      </c>
      <c r="BD194" s="220">
        <f t="shared" si="458"/>
        <v>8.7520330540545501</v>
      </c>
      <c r="BE194" s="220">
        <f t="shared" si="458"/>
        <v>0</v>
      </c>
      <c r="BG194" s="2" t="s">
        <v>181</v>
      </c>
      <c r="BH194" s="220">
        <f t="shared" si="484"/>
        <v>32.9</v>
      </c>
      <c r="BI194" s="220">
        <f t="shared" si="460"/>
        <v>33.946363636363635</v>
      </c>
      <c r="BJ194" s="220">
        <f t="shared" si="461"/>
        <v>33.946363636363635</v>
      </c>
      <c r="BK194" s="220">
        <f t="shared" si="462"/>
        <v>52.843137254901968</v>
      </c>
      <c r="BL194" s="220">
        <f t="shared" si="463"/>
        <v>66.456632653061234</v>
      </c>
      <c r="BM194" s="220">
        <f t="shared" si="464"/>
        <v>56.523913043478267</v>
      </c>
      <c r="BN194" s="220">
        <f t="shared" si="465"/>
        <v>35.632653061224495</v>
      </c>
      <c r="BO194" s="220">
        <f t="shared" si="466"/>
        <v>35.632653061224495</v>
      </c>
      <c r="BP194" s="220">
        <f t="shared" si="467"/>
        <v>53.740433100292918</v>
      </c>
      <c r="BQ194" s="220">
        <f t="shared" si="468"/>
        <v>68.029741802146404</v>
      </c>
      <c r="BR194" s="220">
        <f t="shared" si="469"/>
        <v>63.049569299149887</v>
      </c>
      <c r="BS194" s="220">
        <f t="shared" si="470"/>
        <v>61.686912003618083</v>
      </c>
      <c r="BU194" s="2" t="s">
        <v>181</v>
      </c>
      <c r="BV194" s="220">
        <f t="shared" si="485"/>
        <v>0</v>
      </c>
      <c r="BW194" s="220">
        <f t="shared" si="472"/>
        <v>0</v>
      </c>
      <c r="BX194" s="220">
        <f t="shared" si="473"/>
        <v>0</v>
      </c>
      <c r="BY194" s="220">
        <f t="shared" si="474"/>
        <v>79.098322500000009</v>
      </c>
      <c r="BZ194" s="220">
        <f t="shared" si="475"/>
        <v>122.37750000000001</v>
      </c>
      <c r="CA194" s="220">
        <f t="shared" si="476"/>
        <v>67.016249999999999</v>
      </c>
      <c r="CB194" s="220">
        <f t="shared" si="477"/>
        <v>35.973839999999996</v>
      </c>
      <c r="CC194" s="220">
        <f t="shared" si="478"/>
        <v>89.934599999999989</v>
      </c>
      <c r="CD194" s="220">
        <f t="shared" si="479"/>
        <v>6.3642842173452294</v>
      </c>
      <c r="CE194" s="220">
        <f t="shared" si="480"/>
        <v>15.593990955478791</v>
      </c>
      <c r="CF194" s="220">
        <f t="shared" si="481"/>
        <v>8.7520330540545501</v>
      </c>
      <c r="CG194" s="220">
        <f t="shared" si="482"/>
        <v>0</v>
      </c>
    </row>
    <row r="195" spans="1:85" x14ac:dyDescent="0.25">
      <c r="A195" t="str">
        <f>+C170</f>
        <v>PREMIUM</v>
      </c>
      <c r="B195" t="s">
        <v>7</v>
      </c>
      <c r="C195" s="2" t="s">
        <v>182</v>
      </c>
      <c r="D195" s="220">
        <v>20.68</v>
      </c>
      <c r="E195" s="220">
        <v>20.68</v>
      </c>
      <c r="F195" s="220">
        <v>21.81818181818182</v>
      </c>
      <c r="G195" s="220">
        <v>33.745098039215684</v>
      </c>
      <c r="H195" s="220">
        <v>46.291632653061235</v>
      </c>
      <c r="I195" s="220">
        <v>36.147391304347828</v>
      </c>
      <c r="J195" s="220">
        <v>17.448979591836736</v>
      </c>
      <c r="K195" s="220">
        <f>+'CPP Detay Tum Ay'!K195</f>
        <v>23.897959183673471</v>
      </c>
      <c r="L195" s="220">
        <f>+'CPP Detay Tum Ay'!L195</f>
        <v>47.384582368307804</v>
      </c>
      <c r="M195" s="220">
        <f>+'CPP Detay Tum Ay'!M195</f>
        <v>49.048119540119963</v>
      </c>
      <c r="N195" s="220">
        <f>+'CPP Detay Tum Ay'!N195</f>
        <v>45.457512111860041</v>
      </c>
      <c r="O195" s="220">
        <f>+'CPP Detay Tum Ay'!O195</f>
        <v>42.251309591519238</v>
      </c>
      <c r="Q195" s="2" t="s">
        <v>182</v>
      </c>
      <c r="R195" s="220">
        <v>0</v>
      </c>
      <c r="S195" s="220">
        <v>0</v>
      </c>
      <c r="T195" s="220">
        <v>56.938463999999996</v>
      </c>
      <c r="U195" s="220">
        <v>112.32648000000002</v>
      </c>
      <c r="V195" s="220">
        <v>130.34</v>
      </c>
      <c r="W195" s="220">
        <v>49.162500000000001</v>
      </c>
      <c r="X195" s="220">
        <v>35.973839999999996</v>
      </c>
      <c r="Y195" s="220">
        <f>+'CPP Detay Tum Ay'!Y195</f>
        <v>89.934599999999989</v>
      </c>
      <c r="Z195" s="220">
        <f>+'CPP Detay Tum Ay'!Z195</f>
        <v>6.3642842173452294</v>
      </c>
      <c r="AA195" s="220">
        <f>+'CPP Detay Tum Ay'!AA195</f>
        <v>15.593990955478791</v>
      </c>
      <c r="AB195" s="220">
        <f>+'CPP Detay Tum Ay'!AB195</f>
        <v>8.7520330540545501</v>
      </c>
      <c r="AC195" s="220">
        <f>+'CPP Detay Tum Ay'!AC195</f>
        <v>0</v>
      </c>
      <c r="AE195" s="2" t="s">
        <v>182</v>
      </c>
      <c r="AF195" s="220">
        <f t="shared" si="483"/>
        <v>20.68</v>
      </c>
      <c r="AG195" s="220">
        <f t="shared" si="457"/>
        <v>20.68</v>
      </c>
      <c r="AH195" s="220">
        <f t="shared" si="457"/>
        <v>21.81818181818182</v>
      </c>
      <c r="AI195" s="220">
        <f t="shared" si="457"/>
        <v>33.745098039215684</v>
      </c>
      <c r="AJ195" s="220">
        <f t="shared" si="457"/>
        <v>46.291632653061235</v>
      </c>
      <c r="AK195" s="220">
        <f t="shared" si="457"/>
        <v>36.147391304347828</v>
      </c>
      <c r="AL195" s="220">
        <f t="shared" si="457"/>
        <v>17.448979591836736</v>
      </c>
      <c r="AM195" s="220">
        <f t="shared" si="457"/>
        <v>23.897959183673471</v>
      </c>
      <c r="AN195" s="220">
        <f t="shared" si="457"/>
        <v>47.384582368307804</v>
      </c>
      <c r="AO195" s="220">
        <f t="shared" si="457"/>
        <v>49.048119540119963</v>
      </c>
      <c r="AP195" s="220">
        <f t="shared" si="457"/>
        <v>45.457512111860041</v>
      </c>
      <c r="AQ195" s="220">
        <f t="shared" si="457"/>
        <v>42.251309591519238</v>
      </c>
      <c r="AS195" s="2" t="s">
        <v>182</v>
      </c>
      <c r="AT195" s="220">
        <f t="shared" si="458"/>
        <v>0</v>
      </c>
      <c r="AU195" s="220">
        <f t="shared" si="458"/>
        <v>0</v>
      </c>
      <c r="AV195" s="220">
        <f t="shared" si="458"/>
        <v>56.938463999999996</v>
      </c>
      <c r="AW195" s="220">
        <f t="shared" si="458"/>
        <v>112.32648000000002</v>
      </c>
      <c r="AX195" s="220">
        <f t="shared" si="458"/>
        <v>130.34</v>
      </c>
      <c r="AY195" s="220">
        <f t="shared" si="458"/>
        <v>49.162500000000001</v>
      </c>
      <c r="AZ195" s="220">
        <f t="shared" si="458"/>
        <v>35.973839999999996</v>
      </c>
      <c r="BA195" s="220">
        <f t="shared" si="458"/>
        <v>89.934599999999989</v>
      </c>
      <c r="BB195" s="220">
        <f t="shared" si="458"/>
        <v>6.3642842173452294</v>
      </c>
      <c r="BC195" s="220">
        <f t="shared" si="458"/>
        <v>15.593990955478791</v>
      </c>
      <c r="BD195" s="220">
        <f t="shared" si="458"/>
        <v>8.7520330540545501</v>
      </c>
      <c r="BE195" s="220">
        <f t="shared" si="458"/>
        <v>0</v>
      </c>
      <c r="BG195" s="2" t="s">
        <v>182</v>
      </c>
      <c r="BH195" s="220">
        <f t="shared" si="484"/>
        <v>20.68</v>
      </c>
      <c r="BI195" s="220">
        <f t="shared" si="460"/>
        <v>20.68</v>
      </c>
      <c r="BJ195" s="220">
        <f t="shared" si="461"/>
        <v>21.81818181818182</v>
      </c>
      <c r="BK195" s="220">
        <f t="shared" si="462"/>
        <v>33.745098039215684</v>
      </c>
      <c r="BL195" s="220">
        <f t="shared" si="463"/>
        <v>46.291632653061235</v>
      </c>
      <c r="BM195" s="220">
        <f t="shared" si="464"/>
        <v>36.147391304347828</v>
      </c>
      <c r="BN195" s="220">
        <f t="shared" si="465"/>
        <v>17.448979591836736</v>
      </c>
      <c r="BO195" s="220">
        <f t="shared" si="466"/>
        <v>23.897959183673471</v>
      </c>
      <c r="BP195" s="220">
        <f t="shared" si="467"/>
        <v>47.384582368307804</v>
      </c>
      <c r="BQ195" s="220">
        <f t="shared" si="468"/>
        <v>49.048119540119963</v>
      </c>
      <c r="BR195" s="220">
        <f t="shared" si="469"/>
        <v>45.457512111860041</v>
      </c>
      <c r="BS195" s="220">
        <f t="shared" si="470"/>
        <v>42.251309591519238</v>
      </c>
      <c r="BU195" s="2" t="s">
        <v>182</v>
      </c>
      <c r="BV195" s="220">
        <f t="shared" si="485"/>
        <v>0</v>
      </c>
      <c r="BW195" s="220">
        <f t="shared" si="472"/>
        <v>0</v>
      </c>
      <c r="BX195" s="220">
        <f t="shared" si="473"/>
        <v>56.938463999999996</v>
      </c>
      <c r="BY195" s="220">
        <f t="shared" si="474"/>
        <v>112.32648000000002</v>
      </c>
      <c r="BZ195" s="220">
        <f t="shared" si="475"/>
        <v>130.34</v>
      </c>
      <c r="CA195" s="220">
        <f t="shared" si="476"/>
        <v>49.162500000000001</v>
      </c>
      <c r="CB195" s="220">
        <f t="shared" si="477"/>
        <v>35.973839999999996</v>
      </c>
      <c r="CC195" s="220">
        <f t="shared" si="478"/>
        <v>89.934599999999989</v>
      </c>
      <c r="CD195" s="220">
        <f t="shared" si="479"/>
        <v>6.3642842173452294</v>
      </c>
      <c r="CE195" s="220">
        <f t="shared" si="480"/>
        <v>15.593990955478791</v>
      </c>
      <c r="CF195" s="220">
        <f t="shared" si="481"/>
        <v>8.7520330540545501</v>
      </c>
      <c r="CG195" s="220">
        <f t="shared" si="482"/>
        <v>0</v>
      </c>
    </row>
    <row r="196" spans="1:85" x14ac:dyDescent="0.25">
      <c r="A196" t="str">
        <f>+C170</f>
        <v>PREMIUM</v>
      </c>
      <c r="B196" t="s">
        <v>7</v>
      </c>
      <c r="C196" s="2" t="s">
        <v>183</v>
      </c>
      <c r="D196" s="220">
        <v>0</v>
      </c>
      <c r="E196" s="220">
        <v>25</v>
      </c>
      <c r="F196" s="220">
        <v>26.18181818181818</v>
      </c>
      <c r="G196" s="220">
        <v>35.247058823529407</v>
      </c>
      <c r="H196" s="220">
        <v>43.511020408163269</v>
      </c>
      <c r="I196" s="220">
        <v>42.651130434782601</v>
      </c>
      <c r="J196" s="220">
        <v>0</v>
      </c>
      <c r="K196" s="220">
        <f>+'CPP Detay Tum Ay'!K196</f>
        <v>0</v>
      </c>
      <c r="L196" s="220">
        <f>+'CPP Detay Tum Ay'!L196</f>
        <v>28.706386899454419</v>
      </c>
      <c r="M196" s="220">
        <f>+'CPP Detay Tum Ay'!M196</f>
        <v>40.950275004046176</v>
      </c>
      <c r="N196" s="220">
        <f>+'CPP Detay Tum Ay'!N196</f>
        <v>43.329077751002487</v>
      </c>
      <c r="O196" s="220">
        <f>+'CPP Detay Tum Ay'!O196</f>
        <v>32.299195028676962</v>
      </c>
      <c r="Q196" s="2" t="s">
        <v>183</v>
      </c>
      <c r="R196" s="220">
        <v>0</v>
      </c>
      <c r="S196" s="220">
        <v>15.75</v>
      </c>
      <c r="T196" s="220">
        <v>16.475249999999999</v>
      </c>
      <c r="U196" s="220">
        <v>14.88537</v>
      </c>
      <c r="V196" s="220">
        <v>17.272500000000001</v>
      </c>
      <c r="W196" s="220">
        <v>13.9725</v>
      </c>
      <c r="X196" s="220">
        <v>0</v>
      </c>
      <c r="Y196" s="220">
        <f>+'CPP Detay Tum Ay'!Y196</f>
        <v>0</v>
      </c>
      <c r="Z196" s="220">
        <f>+'CPP Detay Tum Ay'!Z196</f>
        <v>0.5024434908430444</v>
      </c>
      <c r="AA196" s="220">
        <f>+'CPP Detay Tum Ay'!AA196</f>
        <v>1.2311045491167469</v>
      </c>
      <c r="AB196" s="220">
        <f>+'CPP Detay Tum Ay'!AB196</f>
        <v>0.69094997795167512</v>
      </c>
      <c r="AC196" s="220">
        <f>+'CPP Detay Tum Ay'!AC196</f>
        <v>0</v>
      </c>
      <c r="AE196" s="2" t="s">
        <v>183</v>
      </c>
      <c r="AF196" s="220"/>
      <c r="AG196" s="220"/>
      <c r="AH196" s="220"/>
      <c r="AI196" s="220"/>
      <c r="AJ196" s="220"/>
      <c r="AK196" s="220"/>
      <c r="AL196" s="220"/>
      <c r="AM196" s="220"/>
      <c r="AN196" s="220"/>
      <c r="AO196" s="220"/>
      <c r="AP196" s="220"/>
      <c r="AQ196" s="220"/>
      <c r="AS196" s="2" t="s">
        <v>183</v>
      </c>
      <c r="AT196" s="221"/>
      <c r="AU196" s="221"/>
      <c r="AV196" s="221"/>
      <c r="AW196" s="221"/>
      <c r="AX196" s="221"/>
      <c r="AY196" s="221"/>
      <c r="AZ196" s="221"/>
      <c r="BA196" s="221"/>
      <c r="BB196" s="221"/>
      <c r="BC196" s="221"/>
      <c r="BD196" s="221"/>
      <c r="BE196" s="221"/>
      <c r="BG196" s="2" t="s">
        <v>183</v>
      </c>
      <c r="BH196" s="220">
        <f t="shared" si="484"/>
        <v>0</v>
      </c>
      <c r="BI196" s="220">
        <f t="shared" si="460"/>
        <v>25</v>
      </c>
      <c r="BJ196" s="220">
        <f t="shared" si="461"/>
        <v>26.18181818181818</v>
      </c>
      <c r="BK196" s="220">
        <f t="shared" si="462"/>
        <v>35.247058823529407</v>
      </c>
      <c r="BL196" s="220">
        <f t="shared" si="463"/>
        <v>43.511020408163269</v>
      </c>
      <c r="BM196" s="220">
        <f t="shared" si="464"/>
        <v>42.651130434782601</v>
      </c>
      <c r="BN196" s="220">
        <f t="shared" si="465"/>
        <v>0</v>
      </c>
      <c r="BO196" s="220">
        <f t="shared" si="466"/>
        <v>0</v>
      </c>
      <c r="BP196" s="220">
        <f t="shared" si="467"/>
        <v>28.706386899454419</v>
      </c>
      <c r="BQ196" s="220">
        <f t="shared" si="468"/>
        <v>40.950275004046176</v>
      </c>
      <c r="BR196" s="220">
        <f t="shared" si="469"/>
        <v>43.329077751002487</v>
      </c>
      <c r="BS196" s="220">
        <f t="shared" si="470"/>
        <v>32.299195028676962</v>
      </c>
      <c r="BU196" s="2" t="s">
        <v>183</v>
      </c>
      <c r="BV196" s="220">
        <f t="shared" si="485"/>
        <v>0</v>
      </c>
      <c r="BW196" s="220">
        <f t="shared" si="472"/>
        <v>15.75</v>
      </c>
      <c r="BX196" s="220">
        <f t="shared" si="473"/>
        <v>16.475249999999999</v>
      </c>
      <c r="BY196" s="220">
        <f t="shared" si="474"/>
        <v>14.88537</v>
      </c>
      <c r="BZ196" s="220">
        <f t="shared" si="475"/>
        <v>17.272500000000001</v>
      </c>
      <c r="CA196" s="220">
        <f t="shared" si="476"/>
        <v>13.9725</v>
      </c>
      <c r="CB196" s="220">
        <f t="shared" si="477"/>
        <v>0</v>
      </c>
      <c r="CC196" s="220">
        <f t="shared" si="478"/>
        <v>0</v>
      </c>
      <c r="CD196" s="220">
        <f t="shared" si="479"/>
        <v>0.5024434908430444</v>
      </c>
      <c r="CE196" s="220">
        <f t="shared" si="480"/>
        <v>1.2311045491167469</v>
      </c>
      <c r="CF196" s="220">
        <f t="shared" si="481"/>
        <v>0.69094997795167512</v>
      </c>
      <c r="CG196" s="220">
        <f t="shared" si="482"/>
        <v>0</v>
      </c>
    </row>
    <row r="197" spans="1:85" x14ac:dyDescent="0.25">
      <c r="A197" t="str">
        <f>+C170</f>
        <v>PREMIUM</v>
      </c>
      <c r="B197" t="s">
        <v>7</v>
      </c>
      <c r="C197" s="2" t="s">
        <v>184</v>
      </c>
      <c r="D197" s="220">
        <v>19.09090909090909</v>
      </c>
      <c r="E197" s="220">
        <v>17.40909090909091</v>
      </c>
      <c r="F197" s="220">
        <v>18.636363636363633</v>
      </c>
      <c r="G197" s="220">
        <v>21.579411764705881</v>
      </c>
      <c r="H197" s="220">
        <v>34.702040816326537</v>
      </c>
      <c r="I197" s="220">
        <v>23.165500000000002</v>
      </c>
      <c r="J197" s="220">
        <v>14.938775510204083</v>
      </c>
      <c r="K197" s="220">
        <f>+'CPP Detay Tum Ay'!K197</f>
        <v>16.775510204081634</v>
      </c>
      <c r="L197" s="220">
        <f>+'CPP Detay Tum Ay'!L197</f>
        <v>27.595096942623201</v>
      </c>
      <c r="M197" s="220">
        <f>+'CPP Detay Tum Ay'!M197</f>
        <v>44.169502100419869</v>
      </c>
      <c r="N197" s="220">
        <f>+'CPP Detay Tum Ay'!N197</f>
        <v>49.419551968835179</v>
      </c>
      <c r="O197" s="220">
        <f>+'CPP Detay Tum Ay'!O197</f>
        <v>33.02306823608653</v>
      </c>
      <c r="Q197" s="2" t="s">
        <v>184</v>
      </c>
      <c r="R197" s="220">
        <v>58.945149999999998</v>
      </c>
      <c r="S197" s="220">
        <v>52.552499999999995</v>
      </c>
      <c r="T197" s="220">
        <v>49.974924999999992</v>
      </c>
      <c r="U197" s="220">
        <v>31.354290000000006</v>
      </c>
      <c r="V197" s="220">
        <v>36.3825</v>
      </c>
      <c r="W197" s="220">
        <v>14.231250000000001</v>
      </c>
      <c r="X197" s="220">
        <v>10.41348</v>
      </c>
      <c r="Y197" s="220">
        <f>+'CPP Detay Tum Ay'!Y197</f>
        <v>26.033699999999996</v>
      </c>
      <c r="Z197" s="220">
        <f>+'CPP Detay Tum Ay'!Z197</f>
        <v>1.8422927997578296</v>
      </c>
      <c r="AA197" s="220">
        <f>+'CPP Detay Tum Ay'!AA197</f>
        <v>4.5140500134280721</v>
      </c>
      <c r="AB197" s="220">
        <f>+'CPP Detay Tum Ay'!AB197</f>
        <v>2.5334832524894755</v>
      </c>
      <c r="AC197" s="220">
        <f>+'CPP Detay Tum Ay'!AC197</f>
        <v>0</v>
      </c>
      <c r="AE197" s="2" t="s">
        <v>184</v>
      </c>
      <c r="AF197" s="220"/>
      <c r="AG197" s="220"/>
      <c r="AH197" s="220"/>
      <c r="AI197" s="220"/>
      <c r="AJ197" s="220"/>
      <c r="AK197" s="220"/>
      <c r="AL197" s="220"/>
      <c r="AM197" s="220"/>
      <c r="AN197" s="220"/>
      <c r="AO197" s="220"/>
      <c r="AP197" s="220"/>
      <c r="AQ197" s="220"/>
      <c r="AS197" s="2" t="s">
        <v>184</v>
      </c>
      <c r="AT197" s="221"/>
      <c r="AU197" s="221"/>
      <c r="AV197" s="221"/>
      <c r="AW197" s="221"/>
      <c r="AX197" s="221"/>
      <c r="AY197" s="221"/>
      <c r="AZ197" s="221"/>
      <c r="BA197" s="221"/>
      <c r="BB197" s="221"/>
      <c r="BC197" s="221"/>
      <c r="BD197" s="221"/>
      <c r="BE197" s="221"/>
      <c r="BG197" s="2" t="s">
        <v>184</v>
      </c>
      <c r="BH197" s="220"/>
      <c r="BI197" s="220"/>
      <c r="BJ197" s="220"/>
      <c r="BK197" s="220"/>
      <c r="BL197" s="220"/>
      <c r="BM197" s="220"/>
      <c r="BN197" s="220"/>
      <c r="BO197" s="220"/>
      <c r="BP197" s="220"/>
      <c r="BQ197" s="220"/>
      <c r="BR197" s="220"/>
      <c r="BS197" s="220"/>
      <c r="BU197" s="2" t="s">
        <v>184</v>
      </c>
      <c r="BV197" s="221"/>
      <c r="BW197" s="221"/>
      <c r="BX197" s="221"/>
      <c r="BY197" s="221"/>
      <c r="BZ197" s="221"/>
      <c r="CA197" s="221"/>
      <c r="CB197" s="221"/>
      <c r="CC197" s="221"/>
      <c r="CD197" s="221"/>
      <c r="CE197" s="221"/>
      <c r="CF197" s="221"/>
      <c r="CG197" s="221"/>
    </row>
    <row r="198" spans="1:85" x14ac:dyDescent="0.25">
      <c r="A198" t="str">
        <f>+C170</f>
        <v>PREMIUM</v>
      </c>
      <c r="B198" t="s">
        <v>7</v>
      </c>
      <c r="C198" s="2" t="s">
        <v>185</v>
      </c>
      <c r="D198" s="220">
        <v>16.435710000000007</v>
      </c>
      <c r="E198" s="220">
        <v>0</v>
      </c>
      <c r="F198" s="220">
        <v>0</v>
      </c>
      <c r="G198" s="220">
        <f>+'CPP Detay Tum Ay'!G198</f>
        <v>0</v>
      </c>
      <c r="H198" s="220">
        <f>+'CPP Detay Tum Ay'!H198</f>
        <v>0</v>
      </c>
      <c r="I198" s="220">
        <v>0</v>
      </c>
      <c r="J198" s="220"/>
      <c r="K198" s="220">
        <f>+'CPP Detay Tum Ay'!K198</f>
        <v>0</v>
      </c>
      <c r="L198" s="220">
        <f>+'CPP Detay Tum Ay'!L198</f>
        <v>23.654982523965387</v>
      </c>
      <c r="M198" s="220">
        <f>+'CPP Detay Tum Ay'!M198</f>
        <v>26.841043889015708</v>
      </c>
      <c r="N198" s="220">
        <f>+'CPP Detay Tum Ay'!N198</f>
        <v>28.429855394951062</v>
      </c>
      <c r="O198" s="220">
        <f>+'CPP Detay Tum Ay'!O198</f>
        <v>22.574830239686008</v>
      </c>
      <c r="Q198" s="2" t="s">
        <v>185</v>
      </c>
      <c r="R198" s="220">
        <v>0</v>
      </c>
      <c r="S198" s="220">
        <v>0</v>
      </c>
      <c r="T198" s="220">
        <v>0</v>
      </c>
      <c r="U198" s="220">
        <v>0</v>
      </c>
      <c r="V198" s="220">
        <v>0</v>
      </c>
      <c r="W198" s="220">
        <v>0</v>
      </c>
      <c r="X198" s="220">
        <v>0</v>
      </c>
      <c r="Y198" s="220">
        <f>+'CPP Detay Tum Ay'!Y198</f>
        <v>0</v>
      </c>
      <c r="Z198" s="220">
        <f>+'CPP Detay Tum Ay'!Z198</f>
        <v>2.0097739633721776</v>
      </c>
      <c r="AA198" s="220">
        <f>+'CPP Detay Tum Ay'!AA198</f>
        <v>4.9244181964669878</v>
      </c>
      <c r="AB198" s="220">
        <f>+'CPP Detay Tum Ay'!AB198</f>
        <v>2.7637999118067005</v>
      </c>
      <c r="AC198" s="220">
        <f>+'CPP Detay Tum Ay'!AC198</f>
        <v>0</v>
      </c>
      <c r="AE198" s="2" t="s">
        <v>185</v>
      </c>
      <c r="AF198" s="220"/>
      <c r="AG198" s="220"/>
      <c r="AH198" s="220"/>
      <c r="AI198" s="220"/>
      <c r="AJ198" s="220"/>
      <c r="AK198" s="220"/>
      <c r="AL198" s="220"/>
      <c r="AM198" s="220"/>
      <c r="AN198" s="220"/>
      <c r="AO198" s="220"/>
      <c r="AP198" s="220"/>
      <c r="AQ198" s="220"/>
      <c r="AS198" s="2" t="s">
        <v>185</v>
      </c>
      <c r="AT198" s="221"/>
      <c r="AU198" s="221"/>
      <c r="AV198" s="221"/>
      <c r="AW198" s="221"/>
      <c r="AX198" s="221"/>
      <c r="AY198" s="221"/>
      <c r="AZ198" s="221"/>
      <c r="BA198" s="221"/>
      <c r="BB198" s="221"/>
      <c r="BC198" s="221"/>
      <c r="BD198" s="221"/>
      <c r="BE198" s="221"/>
      <c r="BG198" s="2" t="s">
        <v>185</v>
      </c>
      <c r="BH198" s="220"/>
      <c r="BI198" s="220"/>
      <c r="BJ198" s="220"/>
      <c r="BK198" s="220"/>
      <c r="BL198" s="220"/>
      <c r="BM198" s="220"/>
      <c r="BN198" s="220"/>
      <c r="BO198" s="220"/>
      <c r="BP198" s="220"/>
      <c r="BQ198" s="220"/>
      <c r="BR198" s="220"/>
      <c r="BS198" s="220"/>
      <c r="BU198" s="2" t="s">
        <v>185</v>
      </c>
      <c r="BV198" s="221"/>
      <c r="BW198" s="221"/>
      <c r="BX198" s="221"/>
      <c r="BY198" s="221"/>
      <c r="BZ198" s="221"/>
      <c r="CA198" s="221"/>
      <c r="CB198" s="221"/>
      <c r="CC198" s="221"/>
      <c r="CD198" s="221"/>
      <c r="CE198" s="221"/>
      <c r="CF198" s="221"/>
      <c r="CG198" s="221"/>
    </row>
    <row r="199" spans="1:85" x14ac:dyDescent="0.25">
      <c r="A199" t="str">
        <f>+C170</f>
        <v>PREMIUM</v>
      </c>
      <c r="B199" t="s">
        <v>7</v>
      </c>
      <c r="C199" s="2" t="s">
        <v>186</v>
      </c>
      <c r="D199" s="220">
        <v>20.5</v>
      </c>
      <c r="E199" s="220">
        <v>20.5</v>
      </c>
      <c r="F199" s="220">
        <v>19.363636363636363</v>
      </c>
      <c r="G199" s="220">
        <f>+'CPP Detay Tum Ay'!G199</f>
        <v>0</v>
      </c>
      <c r="H199" s="220">
        <f>+'CPP Detay Tum Ay'!H199</f>
        <v>0</v>
      </c>
      <c r="I199" s="220">
        <f>+'CPP Detay Tum Ay'!I199</f>
        <v>0</v>
      </c>
      <c r="J199" s="220"/>
      <c r="K199" s="220">
        <f>+'CPP Detay Tum Ay'!K199</f>
        <v>0</v>
      </c>
      <c r="L199" s="220">
        <f>+'CPP Detay Tum Ay'!L199</f>
        <v>27.722249391836069</v>
      </c>
      <c r="M199" s="220">
        <f>+'CPP Detay Tum Ay'!M199</f>
        <v>29.084002133555522</v>
      </c>
      <c r="N199" s="220">
        <f>+'CPP Detay Tum Ay'!N199</f>
        <v>36.046252104817633</v>
      </c>
      <c r="O199" s="220">
        <f>+'CPP Detay Tum Ay'!O199</f>
        <v>29.920013252011021</v>
      </c>
      <c r="Q199" s="2" t="s">
        <v>186</v>
      </c>
      <c r="R199" s="220">
        <v>38.582280000000004</v>
      </c>
      <c r="S199" s="220">
        <v>46.2</v>
      </c>
      <c r="T199" s="220">
        <v>8.7868000000000013</v>
      </c>
      <c r="U199" s="220">
        <v>4.7506500000000003</v>
      </c>
      <c r="V199" s="220">
        <v>4.9000000000000004</v>
      </c>
      <c r="W199" s="220">
        <v>2.0700000000000003</v>
      </c>
      <c r="X199" s="220">
        <v>11.27</v>
      </c>
      <c r="Y199" s="220">
        <f>+'CPP Detay Tum Ay'!Y199</f>
        <v>22.54</v>
      </c>
      <c r="Z199" s="220">
        <f>+'CPP Detay Tum Ay'!Z199</f>
        <v>0.66992465445739258</v>
      </c>
      <c r="AA199" s="220">
        <f>+'CPP Detay Tum Ay'!AA199</f>
        <v>1.6414727321556624</v>
      </c>
      <c r="AB199" s="220">
        <f>+'CPP Detay Tum Ay'!AB199</f>
        <v>0.92126663726890012</v>
      </c>
      <c r="AC199" s="220">
        <f>+'CPP Detay Tum Ay'!AC199</f>
        <v>0</v>
      </c>
      <c r="AE199" s="2" t="s">
        <v>186</v>
      </c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S199" s="2" t="s">
        <v>186</v>
      </c>
      <c r="AT199" s="221"/>
      <c r="AU199" s="221"/>
      <c r="AV199" s="221"/>
      <c r="AW199" s="221"/>
      <c r="AX199" s="221"/>
      <c r="AY199" s="221"/>
      <c r="AZ199" s="221"/>
      <c r="BA199" s="221"/>
      <c r="BB199" s="221"/>
      <c r="BC199" s="221"/>
      <c r="BD199" s="221"/>
      <c r="BE199" s="221"/>
      <c r="BG199" s="2" t="s">
        <v>186</v>
      </c>
      <c r="BH199" s="220"/>
      <c r="BI199" s="220"/>
      <c r="BJ199" s="220"/>
      <c r="BK199" s="220"/>
      <c r="BL199" s="220"/>
      <c r="BM199" s="220"/>
      <c r="BN199" s="220"/>
      <c r="BO199" s="220"/>
      <c r="BP199" s="220"/>
      <c r="BQ199" s="220"/>
      <c r="BR199" s="220"/>
      <c r="BS199" s="220"/>
      <c r="BU199" s="2" t="s">
        <v>186</v>
      </c>
      <c r="BV199" s="221"/>
      <c r="BW199" s="221"/>
      <c r="BX199" s="221"/>
      <c r="BY199" s="221"/>
      <c r="BZ199" s="221"/>
      <c r="CA199" s="221"/>
      <c r="CB199" s="221"/>
      <c r="CC199" s="221"/>
      <c r="CD199" s="221"/>
      <c r="CE199" s="221"/>
      <c r="CF199" s="221"/>
      <c r="CG199" s="221"/>
    </row>
    <row r="200" spans="1:85" x14ac:dyDescent="0.25">
      <c r="A200" t="str">
        <f>+C170</f>
        <v>PREMIUM</v>
      </c>
      <c r="B200" t="s">
        <v>7</v>
      </c>
      <c r="C200" s="2" t="s">
        <v>203</v>
      </c>
      <c r="D200" s="220">
        <v>0</v>
      </c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Q200" s="2"/>
      <c r="R200" s="221">
        <v>0</v>
      </c>
      <c r="S200" s="221"/>
      <c r="T200" s="221"/>
      <c r="U200" s="220"/>
      <c r="V200" s="220"/>
      <c r="W200" s="220"/>
      <c r="X200" s="220"/>
      <c r="Y200" s="220"/>
      <c r="Z200" s="220"/>
      <c r="AA200" s="220"/>
      <c r="AB200" s="220"/>
      <c r="AC200" s="220"/>
      <c r="AE200" s="2" t="s">
        <v>203</v>
      </c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S200" s="2"/>
      <c r="AT200" s="221"/>
      <c r="AU200" s="221"/>
      <c r="AV200" s="221"/>
      <c r="AW200" s="220"/>
      <c r="AX200" s="220"/>
      <c r="AY200" s="220"/>
      <c r="AZ200" s="220"/>
      <c r="BA200" s="220"/>
      <c r="BB200" s="220"/>
      <c r="BC200" s="220"/>
      <c r="BD200" s="220"/>
      <c r="BE200" s="220"/>
      <c r="BG200" s="2" t="s">
        <v>203</v>
      </c>
      <c r="BH200" s="220"/>
      <c r="BI200" s="220"/>
      <c r="BJ200" s="220"/>
      <c r="BK200" s="220"/>
      <c r="BL200" s="220"/>
      <c r="BM200" s="220"/>
      <c r="BN200" s="220"/>
      <c r="BO200" s="220"/>
      <c r="BP200" s="220"/>
      <c r="BQ200" s="220"/>
      <c r="BR200" s="220"/>
      <c r="BS200" s="220"/>
      <c r="BU200" s="2"/>
      <c r="BV200" s="221"/>
      <c r="BW200" s="221"/>
      <c r="BX200" s="221"/>
      <c r="BY200" s="220"/>
      <c r="BZ200" s="220"/>
      <c r="CA200" s="220"/>
      <c r="CB200" s="220"/>
      <c r="CC200" s="220"/>
      <c r="CD200" s="220"/>
      <c r="CE200" s="220"/>
      <c r="CF200" s="220"/>
      <c r="CG200" s="220"/>
    </row>
    <row r="201" spans="1:85" x14ac:dyDescent="0.25">
      <c r="A201" t="str">
        <f>+C170</f>
        <v>PREMIUM</v>
      </c>
      <c r="B201" t="s">
        <v>7</v>
      </c>
      <c r="C201" s="2" t="s">
        <v>204</v>
      </c>
      <c r="D201" s="220"/>
      <c r="E201" s="220"/>
      <c r="F201" s="220"/>
      <c r="G201" s="220"/>
      <c r="H201" s="220"/>
      <c r="I201" s="220"/>
      <c r="J201" s="220"/>
      <c r="K201" s="220"/>
      <c r="L201" s="220"/>
      <c r="M201" s="220"/>
      <c r="N201" s="220"/>
      <c r="O201" s="220"/>
      <c r="Q201" s="2"/>
      <c r="R201" s="221">
        <v>0</v>
      </c>
      <c r="S201" s="221"/>
      <c r="T201" s="221"/>
      <c r="U201" s="220"/>
      <c r="V201" s="220"/>
      <c r="W201" s="220"/>
      <c r="X201" s="220"/>
      <c r="Y201" s="220"/>
      <c r="Z201" s="220"/>
      <c r="AA201" s="220"/>
      <c r="AB201" s="220"/>
      <c r="AC201" s="220"/>
      <c r="AE201" s="2" t="s">
        <v>204</v>
      </c>
      <c r="AF201" s="220"/>
      <c r="AG201" s="220"/>
      <c r="AH201" s="220"/>
      <c r="AI201" s="220"/>
      <c r="AJ201" s="220"/>
      <c r="AK201" s="220"/>
      <c r="AL201" s="220"/>
      <c r="AM201" s="220"/>
      <c r="AN201" s="220"/>
      <c r="AO201" s="220"/>
      <c r="AP201" s="220"/>
      <c r="AQ201" s="220"/>
      <c r="AS201" s="2"/>
      <c r="AT201" s="221"/>
      <c r="AU201" s="221"/>
      <c r="AV201" s="221"/>
      <c r="AW201" s="220"/>
      <c r="AX201" s="220"/>
      <c r="AY201" s="220"/>
      <c r="AZ201" s="220"/>
      <c r="BA201" s="220"/>
      <c r="BB201" s="220"/>
      <c r="BC201" s="220"/>
      <c r="BD201" s="220"/>
      <c r="BE201" s="220"/>
      <c r="BG201" s="2" t="s">
        <v>204</v>
      </c>
      <c r="BH201" s="220"/>
      <c r="BI201" s="220"/>
      <c r="BJ201" s="220"/>
      <c r="BK201" s="220"/>
      <c r="BL201" s="220"/>
      <c r="BM201" s="220"/>
      <c r="BN201" s="220"/>
      <c r="BO201" s="220"/>
      <c r="BP201" s="220"/>
      <c r="BQ201" s="220"/>
      <c r="BR201" s="220"/>
      <c r="BS201" s="220"/>
      <c r="BU201" s="2"/>
      <c r="BV201" s="221"/>
      <c r="BW201" s="221"/>
      <c r="BX201" s="221"/>
      <c r="BY201" s="220"/>
      <c r="BZ201" s="220"/>
      <c r="CA201" s="220"/>
      <c r="CB201" s="220"/>
      <c r="CC201" s="220"/>
      <c r="CD201" s="220"/>
      <c r="CE201" s="220"/>
      <c r="CF201" s="220"/>
      <c r="CG201" s="220"/>
    </row>
    <row r="202" spans="1:85" x14ac:dyDescent="0.25">
      <c r="A202" t="str">
        <f>+C170</f>
        <v>PREMIUM</v>
      </c>
      <c r="B202" t="s">
        <v>7</v>
      </c>
      <c r="C202" s="2" t="s">
        <v>205</v>
      </c>
      <c r="D202" s="220"/>
      <c r="E202" s="220"/>
      <c r="F202" s="220"/>
      <c r="G202" s="220"/>
      <c r="H202" s="220"/>
      <c r="I202" s="220"/>
      <c r="J202" s="220"/>
      <c r="K202" s="220"/>
      <c r="L202" s="220"/>
      <c r="M202" s="220"/>
      <c r="N202" s="220"/>
      <c r="O202" s="220"/>
      <c r="Q202" s="2"/>
      <c r="R202" s="221">
        <v>0</v>
      </c>
      <c r="S202" s="221"/>
      <c r="T202" s="221"/>
      <c r="U202" s="220"/>
      <c r="V202" s="220"/>
      <c r="W202" s="220"/>
      <c r="X202" s="220"/>
      <c r="Y202" s="220"/>
      <c r="Z202" s="220"/>
      <c r="AA202" s="220"/>
      <c r="AB202" s="220"/>
      <c r="AC202" s="220"/>
      <c r="AE202" s="2" t="s">
        <v>205</v>
      </c>
      <c r="AF202" s="220"/>
      <c r="AG202" s="220"/>
      <c r="AH202" s="220"/>
      <c r="AI202" s="220"/>
      <c r="AJ202" s="220"/>
      <c r="AK202" s="220"/>
      <c r="AL202" s="220"/>
      <c r="AM202" s="220"/>
      <c r="AN202" s="220"/>
      <c r="AO202" s="220"/>
      <c r="AP202" s="220"/>
      <c r="AQ202" s="220"/>
      <c r="AS202" s="2"/>
      <c r="AT202" s="221"/>
      <c r="AU202" s="221"/>
      <c r="AV202" s="221"/>
      <c r="AW202" s="220"/>
      <c r="AX202" s="220"/>
      <c r="AY202" s="220"/>
      <c r="AZ202" s="220"/>
      <c r="BA202" s="220"/>
      <c r="BB202" s="220"/>
      <c r="BC202" s="220"/>
      <c r="BD202" s="220"/>
      <c r="BE202" s="220"/>
      <c r="BG202" s="2" t="s">
        <v>205</v>
      </c>
      <c r="BH202" s="220"/>
      <c r="BI202" s="220"/>
      <c r="BJ202" s="220"/>
      <c r="BK202" s="220"/>
      <c r="BL202" s="220"/>
      <c r="BM202" s="220"/>
      <c r="BN202" s="220"/>
      <c r="BO202" s="220"/>
      <c r="BP202" s="220"/>
      <c r="BQ202" s="220"/>
      <c r="BR202" s="220"/>
      <c r="BS202" s="220"/>
      <c r="BU202" s="2"/>
      <c r="BV202" s="221"/>
      <c r="BW202" s="221"/>
      <c r="BX202" s="221"/>
      <c r="BY202" s="220"/>
      <c r="BZ202" s="220"/>
      <c r="CA202" s="220"/>
      <c r="CB202" s="220"/>
      <c r="CC202" s="220"/>
      <c r="CD202" s="220"/>
      <c r="CE202" s="220"/>
      <c r="CF202" s="220"/>
      <c r="CG202" s="220"/>
    </row>
    <row r="203" spans="1:85" x14ac:dyDescent="0.25">
      <c r="A203" t="str">
        <f>+C170</f>
        <v>PREMIUM</v>
      </c>
      <c r="B203" t="s">
        <v>7</v>
      </c>
      <c r="C203" s="2" t="s">
        <v>206</v>
      </c>
      <c r="D203" s="220"/>
      <c r="E203" s="220"/>
      <c r="F203" s="220"/>
      <c r="G203" s="220"/>
      <c r="H203" s="220"/>
      <c r="I203" s="220"/>
      <c r="J203" s="220"/>
      <c r="K203" s="220"/>
      <c r="L203" s="220"/>
      <c r="M203" s="220"/>
      <c r="N203" s="220"/>
      <c r="O203" s="220"/>
      <c r="Q203" s="2"/>
      <c r="R203" s="221"/>
      <c r="S203" s="221"/>
      <c r="T203" s="221"/>
      <c r="U203" s="220"/>
      <c r="V203" s="220"/>
      <c r="W203" s="220"/>
      <c r="X203" s="220"/>
      <c r="Y203" s="220"/>
      <c r="Z203" s="220"/>
      <c r="AA203" s="220"/>
      <c r="AB203" s="220"/>
      <c r="AC203" s="220"/>
      <c r="AE203" s="2" t="s">
        <v>206</v>
      </c>
      <c r="AF203" s="220"/>
      <c r="AG203" s="220"/>
      <c r="AH203" s="220"/>
      <c r="AI203" s="220"/>
      <c r="AJ203" s="220"/>
      <c r="AK203" s="220"/>
      <c r="AL203" s="220"/>
      <c r="AM203" s="220"/>
      <c r="AN203" s="220"/>
      <c r="AO203" s="220"/>
      <c r="AP203" s="220"/>
      <c r="AQ203" s="220"/>
      <c r="AS203" s="2"/>
      <c r="AT203" s="221"/>
      <c r="AU203" s="221"/>
      <c r="AV203" s="221"/>
      <c r="AW203" s="220"/>
      <c r="AX203" s="220"/>
      <c r="AY203" s="220"/>
      <c r="AZ203" s="220"/>
      <c r="BA203" s="220"/>
      <c r="BB203" s="220"/>
      <c r="BC203" s="220"/>
      <c r="BD203" s="220"/>
      <c r="BE203" s="220"/>
      <c r="BG203" s="2" t="s">
        <v>206</v>
      </c>
      <c r="BH203" s="220"/>
      <c r="BI203" s="220"/>
      <c r="BJ203" s="220"/>
      <c r="BK203" s="220"/>
      <c r="BL203" s="220"/>
      <c r="BM203" s="220"/>
      <c r="BN203" s="220"/>
      <c r="BO203" s="220"/>
      <c r="BP203" s="220"/>
      <c r="BQ203" s="220"/>
      <c r="BR203" s="220"/>
      <c r="BS203" s="220"/>
      <c r="BU203" s="2"/>
      <c r="BV203" s="221"/>
      <c r="BW203" s="221"/>
      <c r="BX203" s="221"/>
      <c r="BY203" s="220"/>
      <c r="BZ203" s="220"/>
      <c r="CA203" s="220"/>
      <c r="CB203" s="220"/>
      <c r="CC203" s="220"/>
      <c r="CD203" s="220"/>
      <c r="CE203" s="220"/>
      <c r="CF203" s="220"/>
      <c r="CG203" s="220"/>
    </row>
    <row r="204" spans="1:85" x14ac:dyDescent="0.25">
      <c r="A204" t="str">
        <f>+C170</f>
        <v>PREMIUM</v>
      </c>
      <c r="B204" t="s">
        <v>7</v>
      </c>
      <c r="C204" s="2" t="s">
        <v>207</v>
      </c>
      <c r="D204" s="220"/>
      <c r="E204" s="220"/>
      <c r="F204" s="220"/>
      <c r="G204" s="220"/>
      <c r="H204" s="220"/>
      <c r="I204" s="220"/>
      <c r="J204" s="220"/>
      <c r="K204" s="220"/>
      <c r="L204" s="220"/>
      <c r="M204" s="220"/>
      <c r="N204" s="220"/>
      <c r="O204" s="220"/>
      <c r="Q204" s="2"/>
      <c r="R204" s="221"/>
      <c r="S204" s="221"/>
      <c r="T204" s="221"/>
      <c r="U204" s="220"/>
      <c r="V204" s="220"/>
      <c r="W204" s="220"/>
      <c r="X204" s="220"/>
      <c r="Y204" s="220"/>
      <c r="Z204" s="220"/>
      <c r="AA204" s="220"/>
      <c r="AB204" s="220"/>
      <c r="AC204" s="220"/>
      <c r="AE204" s="2" t="s">
        <v>207</v>
      </c>
      <c r="AF204" s="220"/>
      <c r="AG204" s="220"/>
      <c r="AH204" s="220"/>
      <c r="AI204" s="220"/>
      <c r="AJ204" s="220"/>
      <c r="AK204" s="220"/>
      <c r="AL204" s="220"/>
      <c r="AM204" s="220"/>
      <c r="AN204" s="220"/>
      <c r="AO204" s="220"/>
      <c r="AP204" s="220"/>
      <c r="AQ204" s="220"/>
      <c r="AS204" s="2"/>
      <c r="AT204" s="221"/>
      <c r="AU204" s="221"/>
      <c r="AV204" s="221"/>
      <c r="AW204" s="220"/>
      <c r="AX204" s="220"/>
      <c r="AY204" s="220"/>
      <c r="AZ204" s="220"/>
      <c r="BA204" s="220"/>
      <c r="BB204" s="220"/>
      <c r="BC204" s="220"/>
      <c r="BD204" s="220"/>
      <c r="BE204" s="220"/>
      <c r="BG204" s="2" t="s">
        <v>207</v>
      </c>
      <c r="BH204" s="220"/>
      <c r="BI204" s="220"/>
      <c r="BJ204" s="220"/>
      <c r="BK204" s="220"/>
      <c r="BL204" s="220"/>
      <c r="BM204" s="220"/>
      <c r="BN204" s="220"/>
      <c r="BO204" s="220"/>
      <c r="BP204" s="220"/>
      <c r="BQ204" s="220"/>
      <c r="BR204" s="220"/>
      <c r="BS204" s="220"/>
      <c r="BU204" s="2"/>
      <c r="BV204" s="221"/>
      <c r="BW204" s="221"/>
      <c r="BX204" s="221"/>
      <c r="BY204" s="220"/>
      <c r="BZ204" s="220"/>
      <c r="CA204" s="220"/>
      <c r="CB204" s="220"/>
      <c r="CC204" s="220"/>
      <c r="CD204" s="220"/>
      <c r="CE204" s="220"/>
      <c r="CF204" s="220"/>
      <c r="CG204" s="220"/>
    </row>
    <row r="205" spans="1:85" x14ac:dyDescent="0.25">
      <c r="A205" t="str">
        <f>+C170</f>
        <v>PREMIUM</v>
      </c>
      <c r="B205" t="s">
        <v>7</v>
      </c>
      <c r="C205" s="2" t="s">
        <v>208</v>
      </c>
      <c r="D205" s="220"/>
      <c r="E205" s="220"/>
      <c r="F205" s="220"/>
      <c r="G205" s="220"/>
      <c r="H205" s="220"/>
      <c r="I205" s="220"/>
      <c r="J205" s="220"/>
      <c r="K205" s="220"/>
      <c r="L205" s="220"/>
      <c r="M205" s="220"/>
      <c r="N205" s="220"/>
      <c r="O205" s="220"/>
      <c r="Q205" s="2"/>
      <c r="R205" s="221"/>
      <c r="S205" s="221"/>
      <c r="T205" s="221"/>
      <c r="U205" s="220"/>
      <c r="V205" s="220"/>
      <c r="W205" s="220"/>
      <c r="X205" s="220"/>
      <c r="Y205" s="220"/>
      <c r="Z205" s="220"/>
      <c r="AA205" s="220"/>
      <c r="AB205" s="220"/>
      <c r="AC205" s="220"/>
      <c r="AE205" s="2" t="s">
        <v>208</v>
      </c>
      <c r="AF205" s="220"/>
      <c r="AG205" s="220"/>
      <c r="AH205" s="220"/>
      <c r="AI205" s="220"/>
      <c r="AJ205" s="220"/>
      <c r="AK205" s="220"/>
      <c r="AL205" s="220"/>
      <c r="AM205" s="220"/>
      <c r="AN205" s="220"/>
      <c r="AO205" s="220"/>
      <c r="AP205" s="220"/>
      <c r="AQ205" s="220"/>
      <c r="AS205" s="2"/>
      <c r="AT205" s="221"/>
      <c r="AU205" s="221"/>
      <c r="AV205" s="221"/>
      <c r="AW205" s="220"/>
      <c r="AX205" s="220"/>
      <c r="AY205" s="220"/>
      <c r="AZ205" s="220"/>
      <c r="BA205" s="220"/>
      <c r="BB205" s="220"/>
      <c r="BC205" s="220"/>
      <c r="BD205" s="220"/>
      <c r="BE205" s="220"/>
      <c r="BG205" s="2" t="s">
        <v>208</v>
      </c>
      <c r="BH205" s="220"/>
      <c r="BI205" s="220"/>
      <c r="BJ205" s="220"/>
      <c r="BK205" s="220"/>
      <c r="BL205" s="220"/>
      <c r="BM205" s="220"/>
      <c r="BN205" s="220"/>
      <c r="BO205" s="220"/>
      <c r="BP205" s="220"/>
      <c r="BQ205" s="220"/>
      <c r="BR205" s="220"/>
      <c r="BS205" s="220"/>
      <c r="BU205" s="2"/>
      <c r="BV205" s="221"/>
      <c r="BW205" s="221"/>
      <c r="BX205" s="221"/>
      <c r="BY205" s="220"/>
      <c r="BZ205" s="220"/>
      <c r="CA205" s="220"/>
      <c r="CB205" s="220"/>
      <c r="CC205" s="220"/>
      <c r="CD205" s="220"/>
      <c r="CE205" s="220"/>
      <c r="CF205" s="220"/>
      <c r="CG205" s="220"/>
    </row>
    <row r="206" spans="1:85" x14ac:dyDescent="0.25">
      <c r="C206" s="222" t="s">
        <v>187</v>
      </c>
      <c r="D206" s="223">
        <f>+IFERROR((SUMPRODUCT(D191:D199,R191:R199)/R206),0)</f>
        <v>19.648351648351646</v>
      </c>
      <c r="E206" s="223">
        <f t="shared" ref="E206:O206" si="486">+IFERROR((SUMPRODUCT(E191:E199,S191:S199)/S206),0)</f>
        <v>19.700366804218248</v>
      </c>
      <c r="F206" s="223">
        <f t="shared" si="486"/>
        <v>24.451679666171493</v>
      </c>
      <c r="G206" s="223">
        <f t="shared" si="486"/>
        <v>42.207675650267085</v>
      </c>
      <c r="H206" s="223">
        <f t="shared" si="486"/>
        <v>57.841890811427902</v>
      </c>
      <c r="I206" s="223">
        <f t="shared" si="486"/>
        <v>50.863672265062817</v>
      </c>
      <c r="J206" s="223">
        <f t="shared" si="486"/>
        <v>31.349021117432571</v>
      </c>
      <c r="K206" s="223">
        <f t="shared" si="486"/>
        <v>26.893052353384189</v>
      </c>
      <c r="L206" s="223">
        <f t="shared" si="486"/>
        <v>55.92415514233268</v>
      </c>
      <c r="M206" s="223">
        <f t="shared" si="486"/>
        <v>59.815730800902791</v>
      </c>
      <c r="N206" s="223">
        <f t="shared" si="486"/>
        <v>59.37984038856851</v>
      </c>
      <c r="O206" s="223">
        <f t="shared" si="486"/>
        <v>0</v>
      </c>
      <c r="R206" s="224">
        <f t="shared" ref="R206:AC206" si="487">SUM(R191:R205)</f>
        <v>97.52743000000001</v>
      </c>
      <c r="S206" s="224">
        <f t="shared" si="487"/>
        <v>114.5025</v>
      </c>
      <c r="T206" s="224">
        <f t="shared" si="487"/>
        <v>163.67062525</v>
      </c>
      <c r="U206" s="224">
        <f t="shared" si="487"/>
        <v>453.58150500000011</v>
      </c>
      <c r="V206" s="224">
        <f t="shared" si="487"/>
        <v>586.89750000000004</v>
      </c>
      <c r="W206" s="224">
        <f t="shared" si="487"/>
        <v>253.2645</v>
      </c>
      <c r="X206" s="224">
        <f t="shared" si="487"/>
        <v>303.52363999999994</v>
      </c>
      <c r="Y206" s="224">
        <f t="shared" si="487"/>
        <v>497.79589999999996</v>
      </c>
      <c r="Z206" s="224">
        <f t="shared" si="487"/>
        <v>33.496232722869628</v>
      </c>
      <c r="AA206" s="224">
        <f t="shared" si="487"/>
        <v>82.073636607783115</v>
      </c>
      <c r="AB206" s="224">
        <f t="shared" si="487"/>
        <v>46.063331863445001</v>
      </c>
      <c r="AC206" s="224">
        <f t="shared" si="487"/>
        <v>0</v>
      </c>
      <c r="AE206" s="222" t="s">
        <v>187</v>
      </c>
      <c r="AF206" s="223">
        <f>+IFERROR((SUMPRODUCT(AF191:AF199,AT191:AT199)/AT206),0)</f>
        <v>0</v>
      </c>
      <c r="AG206" s="223">
        <f t="shared" ref="AG206:AQ206" si="488">+IFERROR((SUMPRODUCT(AG191:AG199,AU191:AU199)/AU206),0)</f>
        <v>0</v>
      </c>
      <c r="AH206" s="223">
        <f t="shared" si="488"/>
        <v>27.921208922109376</v>
      </c>
      <c r="AI206" s="223">
        <f t="shared" si="488"/>
        <v>44.569649362301625</v>
      </c>
      <c r="AJ206" s="223">
        <f t="shared" si="488"/>
        <v>60.440282605506866</v>
      </c>
      <c r="AK206" s="223">
        <f t="shared" si="488"/>
        <v>53.618123543241147</v>
      </c>
      <c r="AL206" s="223">
        <f t="shared" si="488"/>
        <v>33.208909475498452</v>
      </c>
      <c r="AM206" s="223">
        <f t="shared" si="488"/>
        <v>28.828768035061493</v>
      </c>
      <c r="AN206" s="223">
        <f t="shared" si="488"/>
        <v>61.178923609084642</v>
      </c>
      <c r="AO206" s="223">
        <f t="shared" si="488"/>
        <v>64.211778099184642</v>
      </c>
      <c r="AP206" s="223">
        <f t="shared" si="488"/>
        <v>63.041308821440154</v>
      </c>
      <c r="AQ206" s="223">
        <f t="shared" si="488"/>
        <v>0</v>
      </c>
      <c r="AT206" s="224">
        <f t="shared" ref="AT206:BE206" si="489">SUM(AT191:AT205)</f>
        <v>0</v>
      </c>
      <c r="AU206" s="224">
        <f t="shared" si="489"/>
        <v>0</v>
      </c>
      <c r="AV206" s="224">
        <f t="shared" si="489"/>
        <v>88.433650249999999</v>
      </c>
      <c r="AW206" s="224">
        <f t="shared" si="489"/>
        <v>402.59119500000008</v>
      </c>
      <c r="AX206" s="224">
        <f t="shared" si="489"/>
        <v>528.34249999999997</v>
      </c>
      <c r="AY206" s="224">
        <f t="shared" si="489"/>
        <v>222.99075000000002</v>
      </c>
      <c r="AZ206" s="224">
        <f t="shared" si="489"/>
        <v>281.84015999999997</v>
      </c>
      <c r="BA206" s="224">
        <f t="shared" si="489"/>
        <v>449.22219999999993</v>
      </c>
      <c r="BB206" s="224">
        <f t="shared" si="489"/>
        <v>28.471797814439185</v>
      </c>
      <c r="BC206" s="224">
        <f t="shared" si="489"/>
        <v>69.762591116615638</v>
      </c>
      <c r="BD206" s="224">
        <f t="shared" si="489"/>
        <v>39.153832083928251</v>
      </c>
      <c r="BE206" s="224">
        <f t="shared" si="489"/>
        <v>0</v>
      </c>
      <c r="BG206" s="222" t="s">
        <v>187</v>
      </c>
      <c r="BH206" s="223">
        <f>+IFERROR((SUMPRODUCT(BH191:BH199,BV191:BV199)/BV206),0)</f>
        <v>0</v>
      </c>
      <c r="BI206" s="223">
        <f t="shared" ref="BI206" si="490">+IFERROR((SUMPRODUCT(BI191:BI199,BW191:BW199)/BW206),0)</f>
        <v>25</v>
      </c>
      <c r="BJ206" s="223">
        <f t="shared" ref="BJ206" si="491">+IFERROR((SUMPRODUCT(BJ191:BJ199,BX191:BX199)/BX206),0)</f>
        <v>27.648049092717468</v>
      </c>
      <c r="BK206" s="223">
        <f t="shared" ref="BK206" si="492">+IFERROR((SUMPRODUCT(BK191:BK199,BY191:BY199)/BY206),0)</f>
        <v>44.237246968581331</v>
      </c>
      <c r="BL206" s="223">
        <f t="shared" ref="BL206" si="493">+IFERROR((SUMPRODUCT(BL191:BL199,BZ191:BZ199)/BZ206),0)</f>
        <v>59.904354008779102</v>
      </c>
      <c r="BM206" s="223">
        <f t="shared" ref="BM206" si="494">+IFERROR((SUMPRODUCT(BM191:BM199,CA191:CA199)/CA206),0)</f>
        <v>52.971456554972136</v>
      </c>
      <c r="BN206" s="223">
        <f t="shared" ref="BN206" si="495">+IFERROR((SUMPRODUCT(BN191:BN199,CB191:CB199)/CB206),0)</f>
        <v>33.208909475498452</v>
      </c>
      <c r="BO206" s="223">
        <f t="shared" ref="BO206" si="496">+IFERROR((SUMPRODUCT(BO191:BO199,CC191:CC199)/CC206),0)</f>
        <v>28.828768035061493</v>
      </c>
      <c r="BP206" s="223">
        <f t="shared" ref="BP206" si="497">+IFERROR((SUMPRODUCT(BP191:BP199,CD191:CD199)/CD206),0)</f>
        <v>60.61581603608527</v>
      </c>
      <c r="BQ206" s="223">
        <f t="shared" ref="BQ206" si="498">+IFERROR((SUMPRODUCT(BQ191:BQ199,CE191:CE199)/CE206),0)</f>
        <v>63.808399432794957</v>
      </c>
      <c r="BR206" s="223">
        <f t="shared" ref="BR206" si="499">+IFERROR((SUMPRODUCT(BR191:BR199,CF191:CF199)/CF206),0)</f>
        <v>62.699478224842963</v>
      </c>
      <c r="BS206" s="223">
        <f t="shared" ref="BS206" si="500">+IFERROR((SUMPRODUCT(BS191:BS199,CG191:CG199)/CG206),0)</f>
        <v>0</v>
      </c>
      <c r="BV206" s="224">
        <f t="shared" ref="BV206:CG206" si="501">SUM(BV191:BV205)</f>
        <v>0</v>
      </c>
      <c r="BW206" s="224">
        <f t="shared" si="501"/>
        <v>15.75</v>
      </c>
      <c r="BX206" s="224">
        <f t="shared" si="501"/>
        <v>104.90890025</v>
      </c>
      <c r="BY206" s="224">
        <f t="shared" si="501"/>
        <v>417.47656500000011</v>
      </c>
      <c r="BZ206" s="224">
        <f t="shared" si="501"/>
        <v>545.61500000000001</v>
      </c>
      <c r="CA206" s="224">
        <f t="shared" si="501"/>
        <v>236.96325000000002</v>
      </c>
      <c r="CB206" s="224">
        <f t="shared" si="501"/>
        <v>281.84015999999997</v>
      </c>
      <c r="CC206" s="224">
        <f t="shared" si="501"/>
        <v>449.22219999999993</v>
      </c>
      <c r="CD206" s="224">
        <f t="shared" si="501"/>
        <v>28.974241305282231</v>
      </c>
      <c r="CE206" s="224">
        <f t="shared" si="501"/>
        <v>70.993695665732389</v>
      </c>
      <c r="CF206" s="224">
        <f t="shared" si="501"/>
        <v>39.844782061879926</v>
      </c>
      <c r="CG206" s="224">
        <f t="shared" si="501"/>
        <v>0</v>
      </c>
    </row>
    <row r="207" spans="1:85" x14ac:dyDescent="0.25">
      <c r="C207" s="270" t="s">
        <v>126</v>
      </c>
      <c r="AE207" s="270" t="s">
        <v>126</v>
      </c>
      <c r="AT207"/>
      <c r="AU207"/>
      <c r="AV207"/>
      <c r="AW207"/>
      <c r="AX207"/>
      <c r="AY207"/>
      <c r="AZ207"/>
      <c r="BA207"/>
      <c r="BB207"/>
      <c r="BC207"/>
      <c r="BD207"/>
      <c r="BE207"/>
      <c r="BG207" s="270" t="s">
        <v>126</v>
      </c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x14ac:dyDescent="0.25">
      <c r="C208" s="229" t="s">
        <v>99</v>
      </c>
      <c r="D208" s="219" t="s">
        <v>43</v>
      </c>
      <c r="E208" s="219" t="s">
        <v>44</v>
      </c>
      <c r="F208" s="219" t="s">
        <v>45</v>
      </c>
      <c r="G208" s="219" t="s">
        <v>46</v>
      </c>
      <c r="H208" s="219" t="s">
        <v>47</v>
      </c>
      <c r="I208" s="219" t="s">
        <v>48</v>
      </c>
      <c r="J208" s="219" t="s">
        <v>49</v>
      </c>
      <c r="K208" s="219" t="s">
        <v>50</v>
      </c>
      <c r="L208" s="219" t="s">
        <v>177</v>
      </c>
      <c r="M208" s="219" t="s">
        <v>52</v>
      </c>
      <c r="N208" s="219" t="s">
        <v>53</v>
      </c>
      <c r="O208" s="219" t="s">
        <v>54</v>
      </c>
      <c r="R208" s="219" t="s">
        <v>43</v>
      </c>
      <c r="S208" s="219" t="s">
        <v>44</v>
      </c>
      <c r="T208" s="219" t="s">
        <v>45</v>
      </c>
      <c r="U208" s="219" t="s">
        <v>46</v>
      </c>
      <c r="V208" s="219" t="s">
        <v>47</v>
      </c>
      <c r="W208" s="219" t="s">
        <v>48</v>
      </c>
      <c r="X208" s="219" t="s">
        <v>49</v>
      </c>
      <c r="Y208" s="219" t="s">
        <v>50</v>
      </c>
      <c r="Z208" s="219" t="s">
        <v>177</v>
      </c>
      <c r="AA208" s="219" t="s">
        <v>52</v>
      </c>
      <c r="AB208" s="219" t="s">
        <v>53</v>
      </c>
      <c r="AC208" s="219" t="s">
        <v>54</v>
      </c>
      <c r="AE208" s="229" t="s">
        <v>99</v>
      </c>
      <c r="AF208" s="219" t="s">
        <v>43</v>
      </c>
      <c r="AG208" s="219" t="s">
        <v>44</v>
      </c>
      <c r="AH208" s="219" t="s">
        <v>45</v>
      </c>
      <c r="AI208" s="219" t="s">
        <v>46</v>
      </c>
      <c r="AJ208" s="219" t="s">
        <v>47</v>
      </c>
      <c r="AK208" s="219" t="s">
        <v>48</v>
      </c>
      <c r="AL208" s="219" t="s">
        <v>49</v>
      </c>
      <c r="AM208" s="219" t="s">
        <v>50</v>
      </c>
      <c r="AN208" s="219" t="s">
        <v>177</v>
      </c>
      <c r="AO208" s="219" t="s">
        <v>52</v>
      </c>
      <c r="AP208" s="219" t="s">
        <v>53</v>
      </c>
      <c r="AQ208" s="219" t="s">
        <v>54</v>
      </c>
      <c r="AT208" s="219" t="s">
        <v>43</v>
      </c>
      <c r="AU208" s="219" t="s">
        <v>44</v>
      </c>
      <c r="AV208" s="219" t="s">
        <v>45</v>
      </c>
      <c r="AW208" s="219" t="s">
        <v>46</v>
      </c>
      <c r="AX208" s="219" t="s">
        <v>47</v>
      </c>
      <c r="AY208" s="219" t="s">
        <v>48</v>
      </c>
      <c r="AZ208" s="219" t="s">
        <v>49</v>
      </c>
      <c r="BA208" s="219" t="s">
        <v>50</v>
      </c>
      <c r="BB208" s="219" t="s">
        <v>177</v>
      </c>
      <c r="BC208" s="219" t="s">
        <v>52</v>
      </c>
      <c r="BD208" s="219" t="s">
        <v>53</v>
      </c>
      <c r="BE208" s="219" t="s">
        <v>54</v>
      </c>
      <c r="BG208" s="229" t="s">
        <v>99</v>
      </c>
      <c r="BH208" s="219" t="s">
        <v>43</v>
      </c>
      <c r="BI208" s="219" t="s">
        <v>44</v>
      </c>
      <c r="BJ208" s="219" t="s">
        <v>45</v>
      </c>
      <c r="BK208" s="219" t="s">
        <v>46</v>
      </c>
      <c r="BL208" s="219" t="s">
        <v>47</v>
      </c>
      <c r="BM208" s="219" t="s">
        <v>48</v>
      </c>
      <c r="BN208" s="219" t="s">
        <v>49</v>
      </c>
      <c r="BO208" s="219" t="s">
        <v>50</v>
      </c>
      <c r="BP208" s="219" t="s">
        <v>177</v>
      </c>
      <c r="BQ208" s="219" t="s">
        <v>52</v>
      </c>
      <c r="BR208" s="219" t="s">
        <v>53</v>
      </c>
      <c r="BS208" s="219" t="s">
        <v>54</v>
      </c>
      <c r="BV208" s="219" t="s">
        <v>43</v>
      </c>
      <c r="BW208" s="219" t="s">
        <v>44</v>
      </c>
      <c r="BX208" s="219" t="s">
        <v>45</v>
      </c>
      <c r="BY208" s="219" t="s">
        <v>46</v>
      </c>
      <c r="BZ208" s="219" t="s">
        <v>47</v>
      </c>
      <c r="CA208" s="219" t="s">
        <v>48</v>
      </c>
      <c r="CB208" s="219" t="s">
        <v>49</v>
      </c>
      <c r="CC208" s="219" t="s">
        <v>50</v>
      </c>
      <c r="CD208" s="219" t="s">
        <v>177</v>
      </c>
      <c r="CE208" s="219" t="s">
        <v>52</v>
      </c>
      <c r="CF208" s="219" t="s">
        <v>53</v>
      </c>
      <c r="CG208" s="219" t="s">
        <v>54</v>
      </c>
    </row>
    <row r="209" spans="1:85" x14ac:dyDescent="0.25">
      <c r="A209" t="str">
        <f>+C170</f>
        <v>PREMIUM</v>
      </c>
      <c r="B209" t="s">
        <v>99</v>
      </c>
      <c r="C209" s="2" t="s">
        <v>178</v>
      </c>
      <c r="D209" s="220">
        <f>+IFERROR((D173*R173+D191*R191)/(R191+R173),0)</f>
        <v>0</v>
      </c>
      <c r="E209" s="220">
        <f t="shared" ref="E209:O217" si="502">+IFERROR((E173*S173+E191*S191)/(S191+S173),0)</f>
        <v>0</v>
      </c>
      <c r="F209" s="220">
        <f t="shared" si="502"/>
        <v>0</v>
      </c>
      <c r="G209" s="220">
        <f t="shared" si="502"/>
        <v>35.07</v>
      </c>
      <c r="H209" s="220">
        <f t="shared" si="502"/>
        <v>42.030400000000007</v>
      </c>
      <c r="I209" s="220">
        <f t="shared" si="502"/>
        <v>42.200800000000008</v>
      </c>
      <c r="J209" s="220">
        <f t="shared" si="502"/>
        <v>25.529999999999998</v>
      </c>
      <c r="K209" s="220">
        <f t="shared" si="502"/>
        <v>18.34</v>
      </c>
      <c r="L209" s="220">
        <f t="shared" si="502"/>
        <v>48.92296298297569</v>
      </c>
      <c r="M209" s="220">
        <f t="shared" si="502"/>
        <v>42.629198853826658</v>
      </c>
      <c r="N209" s="220">
        <f t="shared" si="502"/>
        <v>39.50849372791216</v>
      </c>
      <c r="O209" s="220">
        <f t="shared" si="502"/>
        <v>0</v>
      </c>
      <c r="Q209" s="2" t="s">
        <v>178</v>
      </c>
      <c r="R209" s="221">
        <f t="shared" ref="R209:AC217" si="503">+R191+R173</f>
        <v>0</v>
      </c>
      <c r="S209" s="221">
        <f t="shared" si="503"/>
        <v>0</v>
      </c>
      <c r="T209" s="221">
        <f t="shared" si="503"/>
        <v>0</v>
      </c>
      <c r="U209" s="221">
        <f t="shared" si="503"/>
        <v>212.38200000000003</v>
      </c>
      <c r="V209" s="221">
        <f t="shared" si="503"/>
        <v>247</v>
      </c>
      <c r="W209" s="221">
        <f t="shared" si="503"/>
        <v>106.875</v>
      </c>
      <c r="X209" s="221">
        <f t="shared" si="503"/>
        <v>183.54</v>
      </c>
      <c r="Y209" s="221">
        <f t="shared" si="503"/>
        <v>183.54</v>
      </c>
      <c r="Z209" s="221">
        <f t="shared" si="503"/>
        <v>12.988335137439243</v>
      </c>
      <c r="AA209" s="221">
        <f t="shared" si="503"/>
        <v>38.984977388696983</v>
      </c>
      <c r="AB209" s="221">
        <f t="shared" si="503"/>
        <v>21.880082635136379</v>
      </c>
      <c r="AC209" s="221">
        <f t="shared" si="503"/>
        <v>0</v>
      </c>
      <c r="AE209" s="2" t="s">
        <v>178</v>
      </c>
      <c r="AF209" s="220">
        <f>+D209</f>
        <v>0</v>
      </c>
      <c r="AG209" s="220">
        <f t="shared" ref="AG209:AQ213" si="504">+E209</f>
        <v>0</v>
      </c>
      <c r="AH209" s="220">
        <f t="shared" si="504"/>
        <v>0</v>
      </c>
      <c r="AI209" s="220">
        <f t="shared" si="504"/>
        <v>35.07</v>
      </c>
      <c r="AJ209" s="220">
        <f t="shared" si="504"/>
        <v>42.030400000000007</v>
      </c>
      <c r="AK209" s="220">
        <f t="shared" si="504"/>
        <v>42.200800000000008</v>
      </c>
      <c r="AL209" s="220">
        <f t="shared" si="504"/>
        <v>25.529999999999998</v>
      </c>
      <c r="AM209" s="220">
        <f t="shared" si="504"/>
        <v>18.34</v>
      </c>
      <c r="AN209" s="220">
        <f t="shared" si="504"/>
        <v>48.92296298297569</v>
      </c>
      <c r="AO209" s="220">
        <f t="shared" si="504"/>
        <v>42.629198853826658</v>
      </c>
      <c r="AP209" s="220">
        <f t="shared" si="504"/>
        <v>39.50849372791216</v>
      </c>
      <c r="AQ209" s="220">
        <f t="shared" si="504"/>
        <v>0</v>
      </c>
      <c r="AS209" s="2" t="s">
        <v>178</v>
      </c>
      <c r="AT209" s="220">
        <f t="shared" ref="AT209:BE213" si="505">+R209</f>
        <v>0</v>
      </c>
      <c r="AU209" s="220">
        <f t="shared" si="505"/>
        <v>0</v>
      </c>
      <c r="AV209" s="220">
        <f t="shared" si="505"/>
        <v>0</v>
      </c>
      <c r="AW209" s="220">
        <f t="shared" si="505"/>
        <v>212.38200000000003</v>
      </c>
      <c r="AX209" s="220">
        <f t="shared" si="505"/>
        <v>247</v>
      </c>
      <c r="AY209" s="220">
        <f t="shared" si="505"/>
        <v>106.875</v>
      </c>
      <c r="AZ209" s="220">
        <f t="shared" si="505"/>
        <v>183.54</v>
      </c>
      <c r="BA209" s="220">
        <f t="shared" si="505"/>
        <v>183.54</v>
      </c>
      <c r="BB209" s="220">
        <f t="shared" si="505"/>
        <v>12.988335137439243</v>
      </c>
      <c r="BC209" s="220">
        <f t="shared" si="505"/>
        <v>38.984977388696983</v>
      </c>
      <c r="BD209" s="220">
        <f t="shared" si="505"/>
        <v>21.880082635136379</v>
      </c>
      <c r="BE209" s="220">
        <f t="shared" si="505"/>
        <v>0</v>
      </c>
      <c r="BG209" s="2" t="s">
        <v>178</v>
      </c>
      <c r="BH209" s="220">
        <f t="shared" ref="BH209" si="506">+D209</f>
        <v>0</v>
      </c>
      <c r="BI209" s="220">
        <f t="shared" ref="BI209:BI214" si="507">+E209</f>
        <v>0</v>
      </c>
      <c r="BJ209" s="220">
        <f t="shared" ref="BJ209:BJ214" si="508">+F209</f>
        <v>0</v>
      </c>
      <c r="BK209" s="220">
        <f t="shared" ref="BK209:BK214" si="509">+G209</f>
        <v>35.07</v>
      </c>
      <c r="BL209" s="220">
        <f t="shared" ref="BL209:BL214" si="510">+H209</f>
        <v>42.030400000000007</v>
      </c>
      <c r="BM209" s="220">
        <f t="shared" ref="BM209:BM214" si="511">+I209</f>
        <v>42.200800000000008</v>
      </c>
      <c r="BN209" s="220">
        <f t="shared" ref="BN209:BN214" si="512">+J209</f>
        <v>25.529999999999998</v>
      </c>
      <c r="BO209" s="220">
        <f t="shared" ref="BO209:BO214" si="513">+K209</f>
        <v>18.34</v>
      </c>
      <c r="BP209" s="220">
        <f t="shared" ref="BP209:BP214" si="514">+L209</f>
        <v>48.92296298297569</v>
      </c>
      <c r="BQ209" s="220">
        <f t="shared" ref="BQ209:BQ214" si="515">+M209</f>
        <v>42.629198853826658</v>
      </c>
      <c r="BR209" s="220">
        <f t="shared" ref="BR209:BR214" si="516">+N209</f>
        <v>39.50849372791216</v>
      </c>
      <c r="BS209" s="220">
        <f t="shared" ref="BS209:BS214" si="517">+O209</f>
        <v>0</v>
      </c>
      <c r="BU209" s="2" t="s">
        <v>178</v>
      </c>
      <c r="BV209" s="220">
        <f t="shared" ref="BV209" si="518">+R209</f>
        <v>0</v>
      </c>
      <c r="BW209" s="220">
        <f t="shared" ref="BW209:BW214" si="519">+S209</f>
        <v>0</v>
      </c>
      <c r="BX209" s="220">
        <f t="shared" ref="BX209:BX214" si="520">+T209</f>
        <v>0</v>
      </c>
      <c r="BY209" s="220">
        <f t="shared" ref="BY209:BY214" si="521">+U209</f>
        <v>212.38200000000003</v>
      </c>
      <c r="BZ209" s="220">
        <f t="shared" ref="BZ209:BZ214" si="522">+V209</f>
        <v>247</v>
      </c>
      <c r="CA209" s="220">
        <f t="shared" ref="CA209:CA214" si="523">+W209</f>
        <v>106.875</v>
      </c>
      <c r="CB209" s="220">
        <f t="shared" ref="CB209:CB214" si="524">+X209</f>
        <v>183.54</v>
      </c>
      <c r="CC209" s="220">
        <f t="shared" ref="CC209:CC214" si="525">+Y209</f>
        <v>183.54</v>
      </c>
      <c r="CD209" s="220">
        <f t="shared" ref="CD209:CD214" si="526">+Z209</f>
        <v>12.988335137439243</v>
      </c>
      <c r="CE209" s="220">
        <f t="shared" ref="CE209:CE214" si="527">+AA209</f>
        <v>38.984977388696983</v>
      </c>
      <c r="CF209" s="220">
        <f t="shared" ref="CF209:CF214" si="528">+AB209</f>
        <v>21.880082635136379</v>
      </c>
      <c r="CG209" s="220">
        <f t="shared" ref="CG209:CG214" si="529">+AC209</f>
        <v>0</v>
      </c>
    </row>
    <row r="210" spans="1:85" x14ac:dyDescent="0.25">
      <c r="A210" t="str">
        <f>+C170</f>
        <v>PREMIUM</v>
      </c>
      <c r="B210" t="s">
        <v>99</v>
      </c>
      <c r="C210" s="2" t="s">
        <v>179</v>
      </c>
      <c r="D210" s="220">
        <f t="shared" ref="D210:D217" si="530">+IFERROR((D174*R174+D192*R192)/(R192+R174),0)</f>
        <v>0</v>
      </c>
      <c r="E210" s="220">
        <f t="shared" si="502"/>
        <v>0</v>
      </c>
      <c r="F210" s="220">
        <f t="shared" si="502"/>
        <v>23.299999999999997</v>
      </c>
      <c r="G210" s="220">
        <f t="shared" si="502"/>
        <v>27.570000000000007</v>
      </c>
      <c r="H210" s="220">
        <f t="shared" si="502"/>
        <v>43.948800000000013</v>
      </c>
      <c r="I210" s="220">
        <f t="shared" si="502"/>
        <v>33.555199999999992</v>
      </c>
      <c r="J210" s="220">
        <f t="shared" si="502"/>
        <v>23.28</v>
      </c>
      <c r="K210" s="220">
        <f t="shared" si="502"/>
        <v>18.100000000000001</v>
      </c>
      <c r="L210" s="220">
        <f t="shared" si="502"/>
        <v>43.067261522733048</v>
      </c>
      <c r="M210" s="220">
        <f t="shared" si="502"/>
        <v>35.525641109965903</v>
      </c>
      <c r="N210" s="220">
        <f t="shared" si="502"/>
        <v>39.280754848931423</v>
      </c>
      <c r="O210" s="220">
        <f t="shared" si="502"/>
        <v>0</v>
      </c>
      <c r="Q210" s="2" t="s">
        <v>179</v>
      </c>
      <c r="R210" s="221">
        <f t="shared" si="503"/>
        <v>0</v>
      </c>
      <c r="S210" s="221">
        <f t="shared" si="503"/>
        <v>0</v>
      </c>
      <c r="T210" s="221">
        <f t="shared" si="503"/>
        <v>71.579968749999992</v>
      </c>
      <c r="U210" s="221">
        <f t="shared" si="503"/>
        <v>155.09475</v>
      </c>
      <c r="V210" s="221">
        <f t="shared" si="503"/>
        <v>240.5</v>
      </c>
      <c r="W210" s="221">
        <f t="shared" si="503"/>
        <v>91.575000000000017</v>
      </c>
      <c r="X210" s="221">
        <f t="shared" si="503"/>
        <v>183.54</v>
      </c>
      <c r="Y210" s="221">
        <f t="shared" si="503"/>
        <v>192.28</v>
      </c>
      <c r="Z210" s="221">
        <f t="shared" si="503"/>
        <v>12.988335137439243</v>
      </c>
      <c r="AA210" s="221">
        <f t="shared" si="503"/>
        <v>38.984977388696983</v>
      </c>
      <c r="AB210" s="221">
        <f t="shared" si="503"/>
        <v>21.880082635136379</v>
      </c>
      <c r="AC210" s="221">
        <f t="shared" si="503"/>
        <v>0</v>
      </c>
      <c r="AE210" s="2" t="s">
        <v>179</v>
      </c>
      <c r="AF210" s="220">
        <f t="shared" ref="AF210:AF213" si="531">+D210</f>
        <v>0</v>
      </c>
      <c r="AG210" s="220">
        <f t="shared" si="504"/>
        <v>0</v>
      </c>
      <c r="AH210" s="220">
        <f t="shared" si="504"/>
        <v>23.299999999999997</v>
      </c>
      <c r="AI210" s="220">
        <f t="shared" si="504"/>
        <v>27.570000000000007</v>
      </c>
      <c r="AJ210" s="220">
        <f t="shared" si="504"/>
        <v>43.948800000000013</v>
      </c>
      <c r="AK210" s="220">
        <f t="shared" si="504"/>
        <v>33.555199999999992</v>
      </c>
      <c r="AL210" s="220">
        <f t="shared" si="504"/>
        <v>23.28</v>
      </c>
      <c r="AM210" s="220">
        <f t="shared" si="504"/>
        <v>18.100000000000001</v>
      </c>
      <c r="AN210" s="220">
        <f t="shared" si="504"/>
        <v>43.067261522733048</v>
      </c>
      <c r="AO210" s="220">
        <f t="shared" si="504"/>
        <v>35.525641109965903</v>
      </c>
      <c r="AP210" s="220">
        <f t="shared" si="504"/>
        <v>39.280754848931423</v>
      </c>
      <c r="AQ210" s="220">
        <f t="shared" si="504"/>
        <v>0</v>
      </c>
      <c r="AS210" s="2" t="s">
        <v>179</v>
      </c>
      <c r="AT210" s="220">
        <f t="shared" si="505"/>
        <v>0</v>
      </c>
      <c r="AU210" s="220">
        <f t="shared" si="505"/>
        <v>0</v>
      </c>
      <c r="AV210" s="220">
        <f t="shared" si="505"/>
        <v>71.579968749999992</v>
      </c>
      <c r="AW210" s="220">
        <f t="shared" si="505"/>
        <v>155.09475</v>
      </c>
      <c r="AX210" s="220">
        <f t="shared" si="505"/>
        <v>240.5</v>
      </c>
      <c r="AY210" s="220">
        <f t="shared" si="505"/>
        <v>91.575000000000017</v>
      </c>
      <c r="AZ210" s="220">
        <f t="shared" si="505"/>
        <v>183.54</v>
      </c>
      <c r="BA210" s="220">
        <f t="shared" si="505"/>
        <v>192.28</v>
      </c>
      <c r="BB210" s="220">
        <f t="shared" si="505"/>
        <v>12.988335137439243</v>
      </c>
      <c r="BC210" s="220">
        <f t="shared" si="505"/>
        <v>38.984977388696983</v>
      </c>
      <c r="BD210" s="220">
        <f t="shared" si="505"/>
        <v>21.880082635136379</v>
      </c>
      <c r="BE210" s="220">
        <f t="shared" si="505"/>
        <v>0</v>
      </c>
      <c r="BG210" s="2" t="s">
        <v>179</v>
      </c>
      <c r="BH210" s="220">
        <f t="shared" ref="BH210:BH214" si="532">+D210</f>
        <v>0</v>
      </c>
      <c r="BI210" s="220">
        <f t="shared" si="507"/>
        <v>0</v>
      </c>
      <c r="BJ210" s="220">
        <f t="shared" si="508"/>
        <v>23.299999999999997</v>
      </c>
      <c r="BK210" s="220">
        <f t="shared" si="509"/>
        <v>27.570000000000007</v>
      </c>
      <c r="BL210" s="220">
        <f t="shared" si="510"/>
        <v>43.948800000000013</v>
      </c>
      <c r="BM210" s="220">
        <f t="shared" si="511"/>
        <v>33.555199999999992</v>
      </c>
      <c r="BN210" s="220">
        <f t="shared" si="512"/>
        <v>23.28</v>
      </c>
      <c r="BO210" s="220">
        <f t="shared" si="513"/>
        <v>18.100000000000001</v>
      </c>
      <c r="BP210" s="220">
        <f t="shared" si="514"/>
        <v>43.067261522733048</v>
      </c>
      <c r="BQ210" s="220">
        <f t="shared" si="515"/>
        <v>35.525641109965903</v>
      </c>
      <c r="BR210" s="220">
        <f t="shared" si="516"/>
        <v>39.280754848931423</v>
      </c>
      <c r="BS210" s="220">
        <f t="shared" si="517"/>
        <v>0</v>
      </c>
      <c r="BU210" s="2" t="s">
        <v>179</v>
      </c>
      <c r="BV210" s="220">
        <f t="shared" ref="BV210:BV214" si="533">+R210</f>
        <v>0</v>
      </c>
      <c r="BW210" s="220">
        <f t="shared" si="519"/>
        <v>0</v>
      </c>
      <c r="BX210" s="220">
        <f t="shared" si="520"/>
        <v>71.579968749999992</v>
      </c>
      <c r="BY210" s="220">
        <f t="shared" si="521"/>
        <v>155.09475</v>
      </c>
      <c r="BZ210" s="220">
        <f t="shared" si="522"/>
        <v>240.5</v>
      </c>
      <c r="CA210" s="220">
        <f t="shared" si="523"/>
        <v>91.575000000000017</v>
      </c>
      <c r="CB210" s="220">
        <f t="shared" si="524"/>
        <v>183.54</v>
      </c>
      <c r="CC210" s="220">
        <f t="shared" si="525"/>
        <v>192.28</v>
      </c>
      <c r="CD210" s="220">
        <f t="shared" si="526"/>
        <v>12.988335137439243</v>
      </c>
      <c r="CE210" s="220">
        <f t="shared" si="527"/>
        <v>38.984977388696983</v>
      </c>
      <c r="CF210" s="220">
        <f t="shared" si="528"/>
        <v>21.880082635136379</v>
      </c>
      <c r="CG210" s="220">
        <f t="shared" si="529"/>
        <v>0</v>
      </c>
    </row>
    <row r="211" spans="1:85" x14ac:dyDescent="0.25">
      <c r="A211" t="str">
        <f>+C170</f>
        <v>PREMIUM</v>
      </c>
      <c r="B211" t="s">
        <v>99</v>
      </c>
      <c r="C211" s="2" t="s">
        <v>180</v>
      </c>
      <c r="D211" s="220">
        <f t="shared" si="530"/>
        <v>0</v>
      </c>
      <c r="E211" s="220">
        <f t="shared" si="502"/>
        <v>0</v>
      </c>
      <c r="F211" s="220">
        <f t="shared" si="502"/>
        <v>0</v>
      </c>
      <c r="G211" s="220">
        <f t="shared" si="502"/>
        <v>27.13</v>
      </c>
      <c r="H211" s="220">
        <f t="shared" si="502"/>
        <v>33.920800000000007</v>
      </c>
      <c r="I211" s="220">
        <f t="shared" si="502"/>
        <v>27.798599999999997</v>
      </c>
      <c r="J211" s="220">
        <f t="shared" si="502"/>
        <v>19.950000000000003</v>
      </c>
      <c r="K211" s="220">
        <f t="shared" si="502"/>
        <v>20.590000000000003</v>
      </c>
      <c r="L211" s="220">
        <f t="shared" si="502"/>
        <v>31.841378668020727</v>
      </c>
      <c r="M211" s="220">
        <f t="shared" si="502"/>
        <v>33.442199897779346</v>
      </c>
      <c r="N211" s="220">
        <f t="shared" si="502"/>
        <v>31.659566172986612</v>
      </c>
      <c r="O211" s="220">
        <f t="shared" si="502"/>
        <v>0</v>
      </c>
      <c r="Q211" s="2" t="s">
        <v>180</v>
      </c>
      <c r="R211" s="221">
        <f t="shared" si="503"/>
        <v>0</v>
      </c>
      <c r="S211" s="221">
        <f t="shared" si="503"/>
        <v>0</v>
      </c>
      <c r="T211" s="221">
        <f t="shared" si="503"/>
        <v>0</v>
      </c>
      <c r="U211" s="221">
        <f t="shared" si="503"/>
        <v>46.574999999999996</v>
      </c>
      <c r="V211" s="221">
        <f t="shared" si="503"/>
        <v>75</v>
      </c>
      <c r="W211" s="221">
        <f t="shared" si="503"/>
        <v>33.75</v>
      </c>
      <c r="X211" s="221">
        <f t="shared" si="503"/>
        <v>61.272000000000006</v>
      </c>
      <c r="Y211" s="221">
        <f t="shared" si="503"/>
        <v>173.88</v>
      </c>
      <c r="Z211" s="221">
        <f t="shared" si="503"/>
        <v>6.1523692756291153</v>
      </c>
      <c r="AA211" s="221">
        <f t="shared" si="503"/>
        <v>18.466568236751204</v>
      </c>
      <c r="AB211" s="221">
        <f t="shared" si="503"/>
        <v>10.364249669275127</v>
      </c>
      <c r="AC211" s="221">
        <f t="shared" si="503"/>
        <v>0</v>
      </c>
      <c r="AE211" s="2" t="s">
        <v>180</v>
      </c>
      <c r="AF211" s="220">
        <f t="shared" si="531"/>
        <v>0</v>
      </c>
      <c r="AG211" s="220">
        <f t="shared" si="504"/>
        <v>0</v>
      </c>
      <c r="AH211" s="220">
        <f t="shared" si="504"/>
        <v>0</v>
      </c>
      <c r="AI211" s="220">
        <f t="shared" si="504"/>
        <v>27.13</v>
      </c>
      <c r="AJ211" s="220">
        <f t="shared" si="504"/>
        <v>33.920800000000007</v>
      </c>
      <c r="AK211" s="220">
        <f t="shared" si="504"/>
        <v>27.798599999999997</v>
      </c>
      <c r="AL211" s="220">
        <f t="shared" si="504"/>
        <v>19.950000000000003</v>
      </c>
      <c r="AM211" s="220">
        <f t="shared" si="504"/>
        <v>20.590000000000003</v>
      </c>
      <c r="AN211" s="220">
        <f t="shared" si="504"/>
        <v>31.841378668020727</v>
      </c>
      <c r="AO211" s="220">
        <f t="shared" si="504"/>
        <v>33.442199897779346</v>
      </c>
      <c r="AP211" s="220">
        <f t="shared" si="504"/>
        <v>31.659566172986612</v>
      </c>
      <c r="AQ211" s="220">
        <f t="shared" si="504"/>
        <v>0</v>
      </c>
      <c r="AS211" s="2" t="s">
        <v>180</v>
      </c>
      <c r="AT211" s="220">
        <f t="shared" si="505"/>
        <v>0</v>
      </c>
      <c r="AU211" s="220">
        <f t="shared" si="505"/>
        <v>0</v>
      </c>
      <c r="AV211" s="220">
        <f t="shared" si="505"/>
        <v>0</v>
      </c>
      <c r="AW211" s="220">
        <f t="shared" si="505"/>
        <v>46.574999999999996</v>
      </c>
      <c r="AX211" s="220">
        <f t="shared" si="505"/>
        <v>75</v>
      </c>
      <c r="AY211" s="220">
        <f t="shared" si="505"/>
        <v>33.75</v>
      </c>
      <c r="AZ211" s="220">
        <f t="shared" si="505"/>
        <v>61.272000000000006</v>
      </c>
      <c r="BA211" s="220">
        <f t="shared" si="505"/>
        <v>173.88</v>
      </c>
      <c r="BB211" s="220">
        <f t="shared" si="505"/>
        <v>6.1523692756291153</v>
      </c>
      <c r="BC211" s="220">
        <f t="shared" si="505"/>
        <v>18.466568236751204</v>
      </c>
      <c r="BD211" s="220">
        <f t="shared" si="505"/>
        <v>10.364249669275127</v>
      </c>
      <c r="BE211" s="220">
        <f t="shared" si="505"/>
        <v>0</v>
      </c>
      <c r="BG211" s="2" t="s">
        <v>180</v>
      </c>
      <c r="BH211" s="220">
        <f t="shared" si="532"/>
        <v>0</v>
      </c>
      <c r="BI211" s="220">
        <f t="shared" si="507"/>
        <v>0</v>
      </c>
      <c r="BJ211" s="220">
        <f t="shared" si="508"/>
        <v>0</v>
      </c>
      <c r="BK211" s="220">
        <f t="shared" si="509"/>
        <v>27.13</v>
      </c>
      <c r="BL211" s="220">
        <f t="shared" si="510"/>
        <v>33.920800000000007</v>
      </c>
      <c r="BM211" s="220">
        <f t="shared" si="511"/>
        <v>27.798599999999997</v>
      </c>
      <c r="BN211" s="220">
        <f t="shared" si="512"/>
        <v>19.950000000000003</v>
      </c>
      <c r="BO211" s="220">
        <f t="shared" si="513"/>
        <v>20.590000000000003</v>
      </c>
      <c r="BP211" s="220">
        <f t="shared" si="514"/>
        <v>31.841378668020727</v>
      </c>
      <c r="BQ211" s="220">
        <f t="shared" si="515"/>
        <v>33.442199897779346</v>
      </c>
      <c r="BR211" s="220">
        <f t="shared" si="516"/>
        <v>31.659566172986612</v>
      </c>
      <c r="BS211" s="220">
        <f t="shared" si="517"/>
        <v>0</v>
      </c>
      <c r="BU211" s="2" t="s">
        <v>180</v>
      </c>
      <c r="BV211" s="220">
        <f t="shared" si="533"/>
        <v>0</v>
      </c>
      <c r="BW211" s="220">
        <f t="shared" si="519"/>
        <v>0</v>
      </c>
      <c r="BX211" s="220">
        <f t="shared" si="520"/>
        <v>0</v>
      </c>
      <c r="BY211" s="220">
        <f t="shared" si="521"/>
        <v>46.574999999999996</v>
      </c>
      <c r="BZ211" s="220">
        <f t="shared" si="522"/>
        <v>75</v>
      </c>
      <c r="CA211" s="220">
        <f t="shared" si="523"/>
        <v>33.75</v>
      </c>
      <c r="CB211" s="220">
        <f t="shared" si="524"/>
        <v>61.272000000000006</v>
      </c>
      <c r="CC211" s="220">
        <f t="shared" si="525"/>
        <v>173.88</v>
      </c>
      <c r="CD211" s="220">
        <f t="shared" si="526"/>
        <v>6.1523692756291153</v>
      </c>
      <c r="CE211" s="220">
        <f t="shared" si="527"/>
        <v>18.466568236751204</v>
      </c>
      <c r="CF211" s="220">
        <f t="shared" si="528"/>
        <v>10.364249669275127</v>
      </c>
      <c r="CG211" s="220">
        <f t="shared" si="529"/>
        <v>0</v>
      </c>
    </row>
    <row r="212" spans="1:85" x14ac:dyDescent="0.25">
      <c r="A212" t="str">
        <f>+C170</f>
        <v>PREMIUM</v>
      </c>
      <c r="B212" t="s">
        <v>99</v>
      </c>
      <c r="C212" s="2" t="s">
        <v>181</v>
      </c>
      <c r="D212" s="220">
        <f t="shared" si="530"/>
        <v>0</v>
      </c>
      <c r="E212" s="220">
        <f t="shared" si="502"/>
        <v>0</v>
      </c>
      <c r="F212" s="220">
        <f t="shared" si="502"/>
        <v>0</v>
      </c>
      <c r="G212" s="220">
        <f t="shared" si="502"/>
        <v>33.990000000000009</v>
      </c>
      <c r="H212" s="220">
        <f t="shared" si="502"/>
        <v>41.087550000000007</v>
      </c>
      <c r="I212" s="220">
        <f t="shared" si="502"/>
        <v>34.218600000000002</v>
      </c>
      <c r="J212" s="220">
        <f t="shared" si="502"/>
        <v>22.050000000000004</v>
      </c>
      <c r="K212" s="220">
        <f t="shared" si="502"/>
        <v>22.05</v>
      </c>
      <c r="L212" s="220">
        <f t="shared" si="502"/>
        <v>34.142799976452487</v>
      </c>
      <c r="M212" s="220">
        <f t="shared" si="502"/>
        <v>37.276570850491176</v>
      </c>
      <c r="N212" s="220">
        <f t="shared" si="502"/>
        <v>34.547709205013632</v>
      </c>
      <c r="O212" s="220">
        <f t="shared" si="502"/>
        <v>0</v>
      </c>
      <c r="Q212" s="2" t="s">
        <v>181</v>
      </c>
      <c r="R212" s="221">
        <f t="shared" si="503"/>
        <v>0</v>
      </c>
      <c r="S212" s="221">
        <f t="shared" si="503"/>
        <v>0</v>
      </c>
      <c r="T212" s="221">
        <f t="shared" si="503"/>
        <v>0</v>
      </c>
      <c r="U212" s="221">
        <f t="shared" si="503"/>
        <v>155.09475</v>
      </c>
      <c r="V212" s="221">
        <f t="shared" si="503"/>
        <v>249.75000000000003</v>
      </c>
      <c r="W212" s="221">
        <f t="shared" si="503"/>
        <v>145.6875</v>
      </c>
      <c r="X212" s="221">
        <f t="shared" si="503"/>
        <v>73.415999999999997</v>
      </c>
      <c r="Y212" s="221">
        <f t="shared" si="503"/>
        <v>183.54</v>
      </c>
      <c r="Z212" s="221">
        <f t="shared" si="503"/>
        <v>12.988335137439243</v>
      </c>
      <c r="AA212" s="221">
        <f t="shared" si="503"/>
        <v>38.984977388696983</v>
      </c>
      <c r="AB212" s="221">
        <f t="shared" si="503"/>
        <v>21.880082635136379</v>
      </c>
      <c r="AC212" s="221">
        <f t="shared" si="503"/>
        <v>0</v>
      </c>
      <c r="AE212" s="2" t="s">
        <v>181</v>
      </c>
      <c r="AF212" s="220">
        <f t="shared" si="531"/>
        <v>0</v>
      </c>
      <c r="AG212" s="220">
        <f t="shared" si="504"/>
        <v>0</v>
      </c>
      <c r="AH212" s="220">
        <f t="shared" si="504"/>
        <v>0</v>
      </c>
      <c r="AI212" s="220">
        <f t="shared" si="504"/>
        <v>33.990000000000009</v>
      </c>
      <c r="AJ212" s="220">
        <f t="shared" si="504"/>
        <v>41.087550000000007</v>
      </c>
      <c r="AK212" s="220">
        <f t="shared" si="504"/>
        <v>34.218600000000002</v>
      </c>
      <c r="AL212" s="220">
        <f t="shared" si="504"/>
        <v>22.050000000000004</v>
      </c>
      <c r="AM212" s="220">
        <f t="shared" si="504"/>
        <v>22.05</v>
      </c>
      <c r="AN212" s="220">
        <f t="shared" si="504"/>
        <v>34.142799976452487</v>
      </c>
      <c r="AO212" s="220">
        <f t="shared" si="504"/>
        <v>37.276570850491176</v>
      </c>
      <c r="AP212" s="220">
        <f t="shared" si="504"/>
        <v>34.547709205013632</v>
      </c>
      <c r="AQ212" s="220">
        <f t="shared" si="504"/>
        <v>0</v>
      </c>
      <c r="AS212" s="2" t="s">
        <v>181</v>
      </c>
      <c r="AT212" s="220">
        <f t="shared" si="505"/>
        <v>0</v>
      </c>
      <c r="AU212" s="220">
        <f t="shared" si="505"/>
        <v>0</v>
      </c>
      <c r="AV212" s="220">
        <f t="shared" si="505"/>
        <v>0</v>
      </c>
      <c r="AW212" s="220">
        <f t="shared" si="505"/>
        <v>155.09475</v>
      </c>
      <c r="AX212" s="220">
        <f t="shared" si="505"/>
        <v>249.75000000000003</v>
      </c>
      <c r="AY212" s="220">
        <f t="shared" si="505"/>
        <v>145.6875</v>
      </c>
      <c r="AZ212" s="220">
        <f t="shared" si="505"/>
        <v>73.415999999999997</v>
      </c>
      <c r="BA212" s="220">
        <f t="shared" si="505"/>
        <v>183.54</v>
      </c>
      <c r="BB212" s="220">
        <f t="shared" si="505"/>
        <v>12.988335137439243</v>
      </c>
      <c r="BC212" s="220">
        <f t="shared" si="505"/>
        <v>38.984977388696983</v>
      </c>
      <c r="BD212" s="220">
        <f t="shared" si="505"/>
        <v>21.880082635136379</v>
      </c>
      <c r="BE212" s="220">
        <f t="shared" si="505"/>
        <v>0</v>
      </c>
      <c r="BG212" s="2" t="s">
        <v>181</v>
      </c>
      <c r="BH212" s="220">
        <f t="shared" si="532"/>
        <v>0</v>
      </c>
      <c r="BI212" s="220">
        <f t="shared" si="507"/>
        <v>0</v>
      </c>
      <c r="BJ212" s="220">
        <f t="shared" si="508"/>
        <v>0</v>
      </c>
      <c r="BK212" s="220">
        <f t="shared" si="509"/>
        <v>33.990000000000009</v>
      </c>
      <c r="BL212" s="220">
        <f t="shared" si="510"/>
        <v>41.087550000000007</v>
      </c>
      <c r="BM212" s="220">
        <f t="shared" si="511"/>
        <v>34.218600000000002</v>
      </c>
      <c r="BN212" s="220">
        <f t="shared" si="512"/>
        <v>22.050000000000004</v>
      </c>
      <c r="BO212" s="220">
        <f t="shared" si="513"/>
        <v>22.05</v>
      </c>
      <c r="BP212" s="220">
        <f t="shared" si="514"/>
        <v>34.142799976452487</v>
      </c>
      <c r="BQ212" s="220">
        <f t="shared" si="515"/>
        <v>37.276570850491176</v>
      </c>
      <c r="BR212" s="220">
        <f t="shared" si="516"/>
        <v>34.547709205013632</v>
      </c>
      <c r="BS212" s="220">
        <f t="shared" si="517"/>
        <v>0</v>
      </c>
      <c r="BU212" s="2" t="s">
        <v>181</v>
      </c>
      <c r="BV212" s="220">
        <f t="shared" si="533"/>
        <v>0</v>
      </c>
      <c r="BW212" s="220">
        <f t="shared" si="519"/>
        <v>0</v>
      </c>
      <c r="BX212" s="220">
        <f t="shared" si="520"/>
        <v>0</v>
      </c>
      <c r="BY212" s="220">
        <f t="shared" si="521"/>
        <v>155.09475</v>
      </c>
      <c r="BZ212" s="220">
        <f t="shared" si="522"/>
        <v>249.75000000000003</v>
      </c>
      <c r="CA212" s="220">
        <f t="shared" si="523"/>
        <v>145.6875</v>
      </c>
      <c r="CB212" s="220">
        <f t="shared" si="524"/>
        <v>73.415999999999997</v>
      </c>
      <c r="CC212" s="220">
        <f t="shared" si="525"/>
        <v>183.54</v>
      </c>
      <c r="CD212" s="220">
        <f t="shared" si="526"/>
        <v>12.988335137439243</v>
      </c>
      <c r="CE212" s="220">
        <f t="shared" si="527"/>
        <v>38.984977388696983</v>
      </c>
      <c r="CF212" s="220">
        <f t="shared" si="528"/>
        <v>21.880082635136379</v>
      </c>
      <c r="CG212" s="220">
        <f t="shared" si="529"/>
        <v>0</v>
      </c>
    </row>
    <row r="213" spans="1:85" x14ac:dyDescent="0.25">
      <c r="A213" t="str">
        <f>+C170</f>
        <v>PREMIUM</v>
      </c>
      <c r="B213" t="s">
        <v>99</v>
      </c>
      <c r="C213" s="2" t="s">
        <v>182</v>
      </c>
      <c r="D213" s="220">
        <f t="shared" si="530"/>
        <v>0</v>
      </c>
      <c r="E213" s="220">
        <f t="shared" si="502"/>
        <v>0</v>
      </c>
      <c r="F213" s="220">
        <f t="shared" si="502"/>
        <v>15.1</v>
      </c>
      <c r="G213" s="220">
        <f t="shared" si="502"/>
        <v>23.919999999999998</v>
      </c>
      <c r="H213" s="220">
        <f t="shared" si="502"/>
        <v>33.245000000000005</v>
      </c>
      <c r="I213" s="220">
        <f t="shared" si="502"/>
        <v>24.5244</v>
      </c>
      <c r="J213" s="220">
        <f t="shared" si="502"/>
        <v>13.09</v>
      </c>
      <c r="K213" s="220">
        <f t="shared" si="502"/>
        <v>17.830000000000002</v>
      </c>
      <c r="L213" s="220">
        <f t="shared" si="502"/>
        <v>30.004065467071754</v>
      </c>
      <c r="M213" s="220">
        <f t="shared" si="502"/>
        <v>31.390796505676775</v>
      </c>
      <c r="N213" s="220">
        <f t="shared" si="502"/>
        <v>29.092807751590424</v>
      </c>
      <c r="O213" s="220">
        <f t="shared" si="502"/>
        <v>0</v>
      </c>
      <c r="Q213" s="2" t="s">
        <v>182</v>
      </c>
      <c r="R213" s="221">
        <f t="shared" si="503"/>
        <v>0</v>
      </c>
      <c r="S213" s="221">
        <f t="shared" si="503"/>
        <v>0</v>
      </c>
      <c r="T213" s="221">
        <f t="shared" si="503"/>
        <v>129.40559999999999</v>
      </c>
      <c r="U213" s="221">
        <f t="shared" si="503"/>
        <v>220.24800000000002</v>
      </c>
      <c r="V213" s="221">
        <f t="shared" si="503"/>
        <v>266</v>
      </c>
      <c r="W213" s="221">
        <f t="shared" si="503"/>
        <v>106.875</v>
      </c>
      <c r="X213" s="221">
        <f t="shared" si="503"/>
        <v>73.415999999999997</v>
      </c>
      <c r="Y213" s="221">
        <f t="shared" si="503"/>
        <v>183.54</v>
      </c>
      <c r="Z213" s="221">
        <f t="shared" si="503"/>
        <v>12.988335137439243</v>
      </c>
      <c r="AA213" s="221">
        <f t="shared" si="503"/>
        <v>38.984977388696983</v>
      </c>
      <c r="AB213" s="221">
        <f t="shared" si="503"/>
        <v>21.880082635136379</v>
      </c>
      <c r="AC213" s="221">
        <f t="shared" si="503"/>
        <v>0</v>
      </c>
      <c r="AE213" s="2" t="s">
        <v>182</v>
      </c>
      <c r="AF213" s="220">
        <f t="shared" si="531"/>
        <v>0</v>
      </c>
      <c r="AG213" s="220">
        <f t="shared" si="504"/>
        <v>0</v>
      </c>
      <c r="AH213" s="220">
        <f t="shared" si="504"/>
        <v>15.1</v>
      </c>
      <c r="AI213" s="220">
        <f t="shared" si="504"/>
        <v>23.919999999999998</v>
      </c>
      <c r="AJ213" s="220">
        <f t="shared" si="504"/>
        <v>33.245000000000005</v>
      </c>
      <c r="AK213" s="220">
        <f t="shared" si="504"/>
        <v>24.5244</v>
      </c>
      <c r="AL213" s="220">
        <f t="shared" si="504"/>
        <v>13.09</v>
      </c>
      <c r="AM213" s="220">
        <f t="shared" si="504"/>
        <v>17.830000000000002</v>
      </c>
      <c r="AN213" s="220">
        <f t="shared" si="504"/>
        <v>30.004065467071754</v>
      </c>
      <c r="AO213" s="220">
        <f t="shared" si="504"/>
        <v>31.390796505676775</v>
      </c>
      <c r="AP213" s="220">
        <f t="shared" si="504"/>
        <v>29.092807751590424</v>
      </c>
      <c r="AQ213" s="220">
        <f t="shared" si="504"/>
        <v>0</v>
      </c>
      <c r="AS213" s="2" t="s">
        <v>182</v>
      </c>
      <c r="AT213" s="220">
        <f t="shared" si="505"/>
        <v>0</v>
      </c>
      <c r="AU213" s="220">
        <f t="shared" si="505"/>
        <v>0</v>
      </c>
      <c r="AV213" s="220">
        <f t="shared" si="505"/>
        <v>129.40559999999999</v>
      </c>
      <c r="AW213" s="220">
        <f t="shared" si="505"/>
        <v>220.24800000000002</v>
      </c>
      <c r="AX213" s="220">
        <f t="shared" si="505"/>
        <v>266</v>
      </c>
      <c r="AY213" s="220">
        <f t="shared" si="505"/>
        <v>106.875</v>
      </c>
      <c r="AZ213" s="220">
        <f t="shared" si="505"/>
        <v>73.415999999999997</v>
      </c>
      <c r="BA213" s="220">
        <f t="shared" si="505"/>
        <v>183.54</v>
      </c>
      <c r="BB213" s="220">
        <f t="shared" si="505"/>
        <v>12.988335137439243</v>
      </c>
      <c r="BC213" s="220">
        <f t="shared" si="505"/>
        <v>38.984977388696983</v>
      </c>
      <c r="BD213" s="220">
        <f t="shared" si="505"/>
        <v>21.880082635136379</v>
      </c>
      <c r="BE213" s="220">
        <f t="shared" si="505"/>
        <v>0</v>
      </c>
      <c r="BG213" s="2" t="s">
        <v>182</v>
      </c>
      <c r="BH213" s="220">
        <f t="shared" si="532"/>
        <v>0</v>
      </c>
      <c r="BI213" s="220">
        <f t="shared" si="507"/>
        <v>0</v>
      </c>
      <c r="BJ213" s="220">
        <f t="shared" si="508"/>
        <v>15.1</v>
      </c>
      <c r="BK213" s="220">
        <f t="shared" si="509"/>
        <v>23.919999999999998</v>
      </c>
      <c r="BL213" s="220">
        <f t="shared" si="510"/>
        <v>33.245000000000005</v>
      </c>
      <c r="BM213" s="220">
        <f t="shared" si="511"/>
        <v>24.5244</v>
      </c>
      <c r="BN213" s="220">
        <f t="shared" si="512"/>
        <v>13.09</v>
      </c>
      <c r="BO213" s="220">
        <f t="shared" si="513"/>
        <v>17.830000000000002</v>
      </c>
      <c r="BP213" s="220">
        <f t="shared" si="514"/>
        <v>30.004065467071754</v>
      </c>
      <c r="BQ213" s="220">
        <f t="shared" si="515"/>
        <v>31.390796505676775</v>
      </c>
      <c r="BR213" s="220">
        <f t="shared" si="516"/>
        <v>29.092807751590424</v>
      </c>
      <c r="BS213" s="220">
        <f t="shared" si="517"/>
        <v>0</v>
      </c>
      <c r="BU213" s="2" t="s">
        <v>182</v>
      </c>
      <c r="BV213" s="220">
        <f t="shared" si="533"/>
        <v>0</v>
      </c>
      <c r="BW213" s="220">
        <f t="shared" si="519"/>
        <v>0</v>
      </c>
      <c r="BX213" s="220">
        <f t="shared" si="520"/>
        <v>129.40559999999999</v>
      </c>
      <c r="BY213" s="220">
        <f t="shared" si="521"/>
        <v>220.24800000000002</v>
      </c>
      <c r="BZ213" s="220">
        <f t="shared" si="522"/>
        <v>266</v>
      </c>
      <c r="CA213" s="220">
        <f t="shared" si="523"/>
        <v>106.875</v>
      </c>
      <c r="CB213" s="220">
        <f t="shared" si="524"/>
        <v>73.415999999999997</v>
      </c>
      <c r="CC213" s="220">
        <f t="shared" si="525"/>
        <v>183.54</v>
      </c>
      <c r="CD213" s="220">
        <f t="shared" si="526"/>
        <v>12.988335137439243</v>
      </c>
      <c r="CE213" s="220">
        <f t="shared" si="527"/>
        <v>38.984977388696983</v>
      </c>
      <c r="CF213" s="220">
        <f t="shared" si="528"/>
        <v>21.880082635136379</v>
      </c>
      <c r="CG213" s="220">
        <f t="shared" si="529"/>
        <v>0</v>
      </c>
    </row>
    <row r="214" spans="1:85" x14ac:dyDescent="0.25">
      <c r="A214" t="str">
        <f>+C170</f>
        <v>PREMIUM</v>
      </c>
      <c r="B214" t="s">
        <v>99</v>
      </c>
      <c r="C214" s="2" t="s">
        <v>183</v>
      </c>
      <c r="D214" s="220">
        <f t="shared" si="530"/>
        <v>10</v>
      </c>
      <c r="E214" s="220">
        <f t="shared" si="502"/>
        <v>16</v>
      </c>
      <c r="F214" s="220">
        <f t="shared" si="502"/>
        <v>17.119999999999997</v>
      </c>
      <c r="G214" s="220">
        <f t="shared" si="502"/>
        <v>24.263999999999999</v>
      </c>
      <c r="H214" s="220">
        <f t="shared" si="502"/>
        <v>29.129160000000006</v>
      </c>
      <c r="I214" s="220">
        <f t="shared" si="502"/>
        <v>26.399039999999999</v>
      </c>
      <c r="J214" s="220">
        <f t="shared" si="502"/>
        <v>0</v>
      </c>
      <c r="K214" s="220">
        <f t="shared" si="502"/>
        <v>0</v>
      </c>
      <c r="L214" s="220">
        <f t="shared" si="502"/>
        <v>19.692974561437126</v>
      </c>
      <c r="M214" s="220">
        <f t="shared" si="502"/>
        <v>25.12857784339197</v>
      </c>
      <c r="N214" s="220">
        <f t="shared" si="502"/>
        <v>26.250463163016104</v>
      </c>
      <c r="O214" s="220">
        <f t="shared" si="502"/>
        <v>0</v>
      </c>
      <c r="Q214" s="2" t="s">
        <v>183</v>
      </c>
      <c r="R214" s="221">
        <f t="shared" si="503"/>
        <v>73.072499999999991</v>
      </c>
      <c r="S214" s="221">
        <f t="shared" si="503"/>
        <v>39.375</v>
      </c>
      <c r="T214" s="221">
        <f t="shared" si="503"/>
        <v>37.443750000000001</v>
      </c>
      <c r="U214" s="221">
        <f t="shared" si="503"/>
        <v>29.187000000000001</v>
      </c>
      <c r="V214" s="221">
        <f t="shared" si="503"/>
        <v>35.25</v>
      </c>
      <c r="W214" s="221">
        <f t="shared" si="503"/>
        <v>30.375</v>
      </c>
      <c r="X214" s="221">
        <f t="shared" si="503"/>
        <v>0</v>
      </c>
      <c r="Y214" s="221">
        <f t="shared" si="503"/>
        <v>0</v>
      </c>
      <c r="Z214" s="221">
        <f t="shared" si="503"/>
        <v>1.0253948792715193</v>
      </c>
      <c r="AA214" s="221">
        <f t="shared" si="503"/>
        <v>3.0777613727918673</v>
      </c>
      <c r="AB214" s="221">
        <f t="shared" si="503"/>
        <v>1.727374944879188</v>
      </c>
      <c r="AC214" s="221">
        <f t="shared" si="503"/>
        <v>0</v>
      </c>
      <c r="AE214" s="2" t="s">
        <v>183</v>
      </c>
      <c r="AF214" s="220"/>
      <c r="AG214" s="220"/>
      <c r="AH214" s="220"/>
      <c r="AI214" s="220"/>
      <c r="AJ214" s="220"/>
      <c r="AK214" s="220"/>
      <c r="AL214" s="220"/>
      <c r="AM214" s="220"/>
      <c r="AN214" s="220"/>
      <c r="AO214" s="220"/>
      <c r="AP214" s="220"/>
      <c r="AQ214" s="220"/>
      <c r="AS214" s="2" t="s">
        <v>183</v>
      </c>
      <c r="AT214" s="221"/>
      <c r="AU214" s="221"/>
      <c r="AV214" s="221"/>
      <c r="AW214" s="221"/>
      <c r="AX214" s="221"/>
      <c r="AY214" s="221"/>
      <c r="AZ214" s="221"/>
      <c r="BA214" s="221"/>
      <c r="BB214" s="221"/>
      <c r="BC214" s="221"/>
      <c r="BD214" s="221"/>
      <c r="BE214" s="221"/>
      <c r="BG214" s="2" t="s">
        <v>183</v>
      </c>
      <c r="BH214" s="220">
        <f t="shared" si="532"/>
        <v>10</v>
      </c>
      <c r="BI214" s="220">
        <f t="shared" si="507"/>
        <v>16</v>
      </c>
      <c r="BJ214" s="220">
        <f t="shared" si="508"/>
        <v>17.119999999999997</v>
      </c>
      <c r="BK214" s="220">
        <f t="shared" si="509"/>
        <v>24.263999999999999</v>
      </c>
      <c r="BL214" s="220">
        <f t="shared" si="510"/>
        <v>29.129160000000006</v>
      </c>
      <c r="BM214" s="220">
        <f t="shared" si="511"/>
        <v>26.399039999999999</v>
      </c>
      <c r="BN214" s="220">
        <f t="shared" si="512"/>
        <v>0</v>
      </c>
      <c r="BO214" s="220">
        <f t="shared" si="513"/>
        <v>0</v>
      </c>
      <c r="BP214" s="220">
        <f t="shared" si="514"/>
        <v>19.692974561437126</v>
      </c>
      <c r="BQ214" s="220">
        <f t="shared" si="515"/>
        <v>25.12857784339197</v>
      </c>
      <c r="BR214" s="220">
        <f t="shared" si="516"/>
        <v>26.250463163016104</v>
      </c>
      <c r="BS214" s="220">
        <f t="shared" si="517"/>
        <v>0</v>
      </c>
      <c r="BU214" s="2" t="s">
        <v>183</v>
      </c>
      <c r="BV214" s="220">
        <f t="shared" si="533"/>
        <v>73.072499999999991</v>
      </c>
      <c r="BW214" s="220">
        <f t="shared" si="519"/>
        <v>39.375</v>
      </c>
      <c r="BX214" s="220">
        <f t="shared" si="520"/>
        <v>37.443750000000001</v>
      </c>
      <c r="BY214" s="220">
        <f t="shared" si="521"/>
        <v>29.187000000000001</v>
      </c>
      <c r="BZ214" s="220">
        <f t="shared" si="522"/>
        <v>35.25</v>
      </c>
      <c r="CA214" s="220">
        <f t="shared" si="523"/>
        <v>30.375</v>
      </c>
      <c r="CB214" s="220">
        <f t="shared" si="524"/>
        <v>0</v>
      </c>
      <c r="CC214" s="220">
        <f t="shared" si="525"/>
        <v>0</v>
      </c>
      <c r="CD214" s="220">
        <f t="shared" si="526"/>
        <v>1.0253948792715193</v>
      </c>
      <c r="CE214" s="220">
        <f t="shared" si="527"/>
        <v>3.0777613727918673</v>
      </c>
      <c r="CF214" s="220">
        <f t="shared" si="528"/>
        <v>1.727374944879188</v>
      </c>
      <c r="CG214" s="220">
        <f t="shared" si="529"/>
        <v>0</v>
      </c>
    </row>
    <row r="215" spans="1:85" x14ac:dyDescent="0.25">
      <c r="A215" t="str">
        <f>+C170</f>
        <v>PREMIUM</v>
      </c>
      <c r="B215" t="s">
        <v>99</v>
      </c>
      <c r="C215" s="2" t="s">
        <v>184</v>
      </c>
      <c r="D215" s="220">
        <f t="shared" si="530"/>
        <v>12.169999999999998</v>
      </c>
      <c r="E215" s="220">
        <f t="shared" si="502"/>
        <v>11.430000000000001</v>
      </c>
      <c r="F215" s="220">
        <f t="shared" si="502"/>
        <v>12.784999999999998</v>
      </c>
      <c r="G215" s="220">
        <f t="shared" si="502"/>
        <v>15.593999999999999</v>
      </c>
      <c r="H215" s="220">
        <f t="shared" si="502"/>
        <v>23.609400000000004</v>
      </c>
      <c r="I215" s="220">
        <f t="shared" si="502"/>
        <v>16.045719999999999</v>
      </c>
      <c r="J215" s="220">
        <f t="shared" si="502"/>
        <v>10.46</v>
      </c>
      <c r="K215" s="220">
        <f t="shared" si="502"/>
        <v>11.13</v>
      </c>
      <c r="L215" s="220">
        <f t="shared" si="502"/>
        <v>19.785246831055456</v>
      </c>
      <c r="M215" s="220">
        <f t="shared" si="502"/>
        <v>27.864201386424245</v>
      </c>
      <c r="N215" s="220">
        <f t="shared" si="502"/>
        <v>27.769513704920772</v>
      </c>
      <c r="O215" s="220">
        <f t="shared" si="502"/>
        <v>0</v>
      </c>
      <c r="Q215" s="2" t="s">
        <v>184</v>
      </c>
      <c r="R215" s="221">
        <f t="shared" si="503"/>
        <v>133.96625</v>
      </c>
      <c r="S215" s="221">
        <f t="shared" si="503"/>
        <v>119.4375</v>
      </c>
      <c r="T215" s="221">
        <f t="shared" si="503"/>
        <v>113.579375</v>
      </c>
      <c r="U215" s="221">
        <f t="shared" si="503"/>
        <v>61.479000000000013</v>
      </c>
      <c r="V215" s="221">
        <f t="shared" si="503"/>
        <v>74.25</v>
      </c>
      <c r="W215" s="221">
        <f t="shared" si="503"/>
        <v>30.9375</v>
      </c>
      <c r="X215" s="221">
        <f t="shared" si="503"/>
        <v>21.251999999999999</v>
      </c>
      <c r="Y215" s="221">
        <f t="shared" si="503"/>
        <v>53.129999999999995</v>
      </c>
      <c r="Z215" s="221">
        <f t="shared" si="503"/>
        <v>3.7597812239955708</v>
      </c>
      <c r="AA215" s="221">
        <f t="shared" si="503"/>
        <v>11.285125033570182</v>
      </c>
      <c r="AB215" s="221">
        <f t="shared" si="503"/>
        <v>6.3337081312236894</v>
      </c>
      <c r="AC215" s="221">
        <f t="shared" si="503"/>
        <v>0</v>
      </c>
      <c r="AE215" s="2" t="s">
        <v>184</v>
      </c>
      <c r="AF215" s="220"/>
      <c r="AG215" s="220"/>
      <c r="AH215" s="220"/>
      <c r="AI215" s="220"/>
      <c r="AJ215" s="220"/>
      <c r="AK215" s="220"/>
      <c r="AL215" s="220"/>
      <c r="AM215" s="220"/>
      <c r="AN215" s="220"/>
      <c r="AO215" s="220"/>
      <c r="AP215" s="220"/>
      <c r="AQ215" s="220"/>
      <c r="AS215" s="2" t="s">
        <v>184</v>
      </c>
      <c r="AT215" s="221"/>
      <c r="AU215" s="221"/>
      <c r="AV215" s="221"/>
      <c r="AW215" s="221"/>
      <c r="AX215" s="221"/>
      <c r="AY215" s="221"/>
      <c r="AZ215" s="221"/>
      <c r="BA215" s="221"/>
      <c r="BB215" s="221"/>
      <c r="BC215" s="221"/>
      <c r="BD215" s="221"/>
      <c r="BE215" s="221"/>
      <c r="BG215" s="2" t="s">
        <v>184</v>
      </c>
      <c r="BH215" s="220"/>
      <c r="BI215" s="220"/>
      <c r="BJ215" s="220"/>
      <c r="BK215" s="220"/>
      <c r="BL215" s="220"/>
      <c r="BM215" s="220"/>
      <c r="BN215" s="220"/>
      <c r="BO215" s="220"/>
      <c r="BP215" s="220"/>
      <c r="BQ215" s="220"/>
      <c r="BR215" s="220"/>
      <c r="BS215" s="220"/>
      <c r="BU215" s="2" t="s">
        <v>184</v>
      </c>
      <c r="BV215" s="221"/>
      <c r="BW215" s="221"/>
      <c r="BX215" s="221"/>
      <c r="BY215" s="221"/>
      <c r="BZ215" s="221"/>
      <c r="CA215" s="221"/>
      <c r="CB215" s="221"/>
      <c r="CC215" s="221"/>
      <c r="CD215" s="221"/>
      <c r="CE215" s="221"/>
      <c r="CF215" s="221"/>
      <c r="CG215" s="221"/>
    </row>
    <row r="216" spans="1:85" x14ac:dyDescent="0.25">
      <c r="A216" t="str">
        <f>+C170</f>
        <v>PREMIUM</v>
      </c>
      <c r="B216" t="s">
        <v>99</v>
      </c>
      <c r="C216" s="2" t="s">
        <v>185</v>
      </c>
      <c r="D216" s="220">
        <f t="shared" si="530"/>
        <v>0</v>
      </c>
      <c r="E216" s="220">
        <f t="shared" si="502"/>
        <v>0</v>
      </c>
      <c r="F216" s="220">
        <f t="shared" si="502"/>
        <v>0</v>
      </c>
      <c r="G216" s="220">
        <f t="shared" si="502"/>
        <v>0</v>
      </c>
      <c r="H216" s="220">
        <f t="shared" si="502"/>
        <v>0</v>
      </c>
      <c r="I216" s="220">
        <f t="shared" si="502"/>
        <v>0</v>
      </c>
      <c r="J216" s="220">
        <f t="shared" si="502"/>
        <v>0</v>
      </c>
      <c r="K216" s="220">
        <f t="shared" si="502"/>
        <v>0</v>
      </c>
      <c r="L216" s="220">
        <f t="shared" si="502"/>
        <v>17.800566790449036</v>
      </c>
      <c r="M216" s="220">
        <f t="shared" si="502"/>
        <v>17.254956785795819</v>
      </c>
      <c r="N216" s="220">
        <f t="shared" si="502"/>
        <v>18.124032814281311</v>
      </c>
      <c r="O216" s="220">
        <f t="shared" si="502"/>
        <v>0</v>
      </c>
      <c r="Q216" s="2" t="s">
        <v>185</v>
      </c>
      <c r="R216" s="221">
        <f t="shared" si="503"/>
        <v>0</v>
      </c>
      <c r="S216" s="221">
        <f t="shared" si="503"/>
        <v>0</v>
      </c>
      <c r="T216" s="221">
        <f t="shared" si="503"/>
        <v>0</v>
      </c>
      <c r="U216" s="221">
        <f t="shared" si="503"/>
        <v>0</v>
      </c>
      <c r="V216" s="221">
        <f t="shared" si="503"/>
        <v>0</v>
      </c>
      <c r="W216" s="221">
        <f t="shared" si="503"/>
        <v>0</v>
      </c>
      <c r="X216" s="221">
        <f t="shared" si="503"/>
        <v>0</v>
      </c>
      <c r="Y216" s="221">
        <f t="shared" si="503"/>
        <v>0</v>
      </c>
      <c r="Z216" s="221">
        <f t="shared" si="503"/>
        <v>4.1015795170860772</v>
      </c>
      <c r="AA216" s="221">
        <f t="shared" si="503"/>
        <v>12.311045491167469</v>
      </c>
      <c r="AB216" s="221">
        <f t="shared" si="503"/>
        <v>6.9094997795167519</v>
      </c>
      <c r="AC216" s="221">
        <f t="shared" si="503"/>
        <v>0</v>
      </c>
      <c r="AE216" s="2" t="s">
        <v>185</v>
      </c>
      <c r="AF216" s="220"/>
      <c r="AG216" s="220"/>
      <c r="AH216" s="220"/>
      <c r="AI216" s="220"/>
      <c r="AJ216" s="220"/>
      <c r="AK216" s="220"/>
      <c r="AL216" s="220"/>
      <c r="AM216" s="220"/>
      <c r="AN216" s="220"/>
      <c r="AO216" s="220"/>
      <c r="AP216" s="220"/>
      <c r="AQ216" s="220"/>
      <c r="AS216" s="2" t="s">
        <v>185</v>
      </c>
      <c r="AT216" s="221"/>
      <c r="AU216" s="221"/>
      <c r="AV216" s="221"/>
      <c r="AW216" s="221"/>
      <c r="AX216" s="221"/>
      <c r="AY216" s="221"/>
      <c r="AZ216" s="221"/>
      <c r="BA216" s="221"/>
      <c r="BB216" s="221"/>
      <c r="BC216" s="221"/>
      <c r="BD216" s="221"/>
      <c r="BE216" s="221"/>
      <c r="BG216" s="2" t="s">
        <v>185</v>
      </c>
      <c r="BH216" s="220"/>
      <c r="BI216" s="220"/>
      <c r="BJ216" s="220"/>
      <c r="BK216" s="220"/>
      <c r="BL216" s="220"/>
      <c r="BM216" s="220"/>
      <c r="BN216" s="220"/>
      <c r="BO216" s="220"/>
      <c r="BP216" s="220"/>
      <c r="BQ216" s="220"/>
      <c r="BR216" s="220"/>
      <c r="BS216" s="220"/>
      <c r="BU216" s="2" t="s">
        <v>185</v>
      </c>
      <c r="BV216" s="221"/>
      <c r="BW216" s="221"/>
      <c r="BX216" s="221"/>
      <c r="BY216" s="221"/>
      <c r="BZ216" s="221"/>
      <c r="CA216" s="221"/>
      <c r="CB216" s="221"/>
      <c r="CC216" s="221"/>
      <c r="CD216" s="221"/>
      <c r="CE216" s="221"/>
      <c r="CF216" s="221"/>
      <c r="CG216" s="221"/>
    </row>
    <row r="217" spans="1:85" x14ac:dyDescent="0.25">
      <c r="A217" t="str">
        <f>+C170</f>
        <v>PREMIUM</v>
      </c>
      <c r="B217" t="s">
        <v>99</v>
      </c>
      <c r="C217" s="2" t="s">
        <v>186</v>
      </c>
      <c r="D217" s="220">
        <f t="shared" si="530"/>
        <v>13.4</v>
      </c>
      <c r="E217" s="220">
        <f t="shared" si="502"/>
        <v>13.4</v>
      </c>
      <c r="F217" s="220">
        <f t="shared" si="502"/>
        <v>12.899999999999999</v>
      </c>
      <c r="G217" s="220">
        <f t="shared" si="502"/>
        <v>0</v>
      </c>
      <c r="H217" s="220">
        <f t="shared" si="502"/>
        <v>0</v>
      </c>
      <c r="I217" s="220">
        <f t="shared" si="502"/>
        <v>0</v>
      </c>
      <c r="J217" s="220">
        <f t="shared" si="502"/>
        <v>0</v>
      </c>
      <c r="K217" s="220">
        <f t="shared" si="502"/>
        <v>0</v>
      </c>
      <c r="L217" s="220">
        <f t="shared" si="502"/>
        <v>21.191626283054177</v>
      </c>
      <c r="M217" s="220">
        <f t="shared" si="502"/>
        <v>18.006374114926079</v>
      </c>
      <c r="N217" s="220">
        <f t="shared" si="502"/>
        <v>22.713999367107327</v>
      </c>
      <c r="O217" s="220">
        <f t="shared" si="502"/>
        <v>0</v>
      </c>
      <c r="Q217" s="2" t="s">
        <v>186</v>
      </c>
      <c r="R217" s="221">
        <f t="shared" si="503"/>
        <v>87.687000000000012</v>
      </c>
      <c r="S217" s="221">
        <f t="shared" si="503"/>
        <v>105</v>
      </c>
      <c r="T217" s="221">
        <f t="shared" si="503"/>
        <v>19.970000000000006</v>
      </c>
      <c r="U217" s="221">
        <f t="shared" si="503"/>
        <v>9.3149999999999995</v>
      </c>
      <c r="V217" s="221">
        <f t="shared" si="503"/>
        <v>10</v>
      </c>
      <c r="W217" s="221">
        <f t="shared" si="503"/>
        <v>4.5</v>
      </c>
      <c r="X217" s="221">
        <f t="shared" si="503"/>
        <v>23</v>
      </c>
      <c r="Y217" s="221">
        <f t="shared" si="503"/>
        <v>46</v>
      </c>
      <c r="Z217" s="221">
        <f t="shared" si="503"/>
        <v>1.3671931723620256</v>
      </c>
      <c r="AA217" s="221">
        <f t="shared" si="503"/>
        <v>4.1036818303891565</v>
      </c>
      <c r="AB217" s="221">
        <f t="shared" si="503"/>
        <v>2.3031665931722505</v>
      </c>
      <c r="AC217" s="221">
        <f t="shared" si="503"/>
        <v>0</v>
      </c>
      <c r="AE217" s="2" t="s">
        <v>186</v>
      </c>
      <c r="AF217" s="220"/>
      <c r="AG217" s="220"/>
      <c r="AH217" s="220"/>
      <c r="AI217" s="220"/>
      <c r="AJ217" s="220"/>
      <c r="AK217" s="220"/>
      <c r="AL217" s="220"/>
      <c r="AM217" s="220"/>
      <c r="AN217" s="220"/>
      <c r="AO217" s="220"/>
      <c r="AP217" s="220"/>
      <c r="AQ217" s="220"/>
      <c r="AS217" s="2" t="s">
        <v>186</v>
      </c>
      <c r="AT217" s="221"/>
      <c r="AU217" s="221"/>
      <c r="AV217" s="221"/>
      <c r="AW217" s="221"/>
      <c r="AX217" s="221"/>
      <c r="AY217" s="221"/>
      <c r="AZ217" s="221"/>
      <c r="BA217" s="221"/>
      <c r="BB217" s="221"/>
      <c r="BC217" s="221"/>
      <c r="BD217" s="221"/>
      <c r="BE217" s="221"/>
      <c r="BG217" s="2" t="s">
        <v>186</v>
      </c>
      <c r="BH217" s="220"/>
      <c r="BI217" s="220"/>
      <c r="BJ217" s="220"/>
      <c r="BK217" s="220"/>
      <c r="BL217" s="220"/>
      <c r="BM217" s="220"/>
      <c r="BN217" s="220"/>
      <c r="BO217" s="220"/>
      <c r="BP217" s="220"/>
      <c r="BQ217" s="220"/>
      <c r="BR217" s="220"/>
      <c r="BS217" s="220"/>
      <c r="BU217" s="2" t="s">
        <v>186</v>
      </c>
      <c r="BV217" s="221"/>
      <c r="BW217" s="221"/>
      <c r="BX217" s="221"/>
      <c r="BY217" s="221"/>
      <c r="BZ217" s="221"/>
      <c r="CA217" s="221"/>
      <c r="CB217" s="221"/>
      <c r="CC217" s="221"/>
      <c r="CD217" s="221"/>
      <c r="CE217" s="221"/>
      <c r="CF217" s="221"/>
      <c r="CG217" s="221"/>
    </row>
    <row r="218" spans="1:85" x14ac:dyDescent="0.25">
      <c r="A218" t="str">
        <f>+C170</f>
        <v>PREMIUM</v>
      </c>
      <c r="B218" t="s">
        <v>99</v>
      </c>
      <c r="C218" s="2" t="s">
        <v>203</v>
      </c>
      <c r="D218" s="220"/>
      <c r="E218" s="220"/>
      <c r="F218" s="220"/>
      <c r="G218" s="220"/>
      <c r="H218" s="220"/>
      <c r="I218" s="220"/>
      <c r="J218" s="220"/>
      <c r="K218" s="220"/>
      <c r="L218" s="220"/>
      <c r="M218" s="220"/>
      <c r="N218" s="220"/>
      <c r="O218" s="220"/>
      <c r="Q218" s="2"/>
      <c r="R218" s="221"/>
      <c r="S218" s="221"/>
      <c r="T218" s="221"/>
      <c r="U218" s="220"/>
      <c r="V218" s="220"/>
      <c r="W218" s="220"/>
      <c r="X218" s="220"/>
      <c r="Y218" s="220"/>
      <c r="Z218" s="220"/>
      <c r="AA218" s="220"/>
      <c r="AB218" s="220"/>
      <c r="AC218" s="220"/>
      <c r="AE218" s="2" t="s">
        <v>203</v>
      </c>
      <c r="AF218" s="220"/>
      <c r="AG218" s="220"/>
      <c r="AH218" s="220"/>
      <c r="AI218" s="220"/>
      <c r="AJ218" s="220"/>
      <c r="AK218" s="220"/>
      <c r="AL218" s="220"/>
      <c r="AM218" s="220"/>
      <c r="AN218" s="220"/>
      <c r="AO218" s="220"/>
      <c r="AP218" s="220"/>
      <c r="AQ218" s="220"/>
      <c r="AS218" s="2"/>
      <c r="AT218" s="221"/>
      <c r="AU218" s="221"/>
      <c r="AV218" s="221"/>
      <c r="AW218" s="220"/>
      <c r="AX218" s="220"/>
      <c r="AY218" s="220"/>
      <c r="AZ218" s="220"/>
      <c r="BA218" s="220"/>
      <c r="BB218" s="220"/>
      <c r="BC218" s="220"/>
      <c r="BD218" s="220"/>
      <c r="BE218" s="220"/>
      <c r="BG218" s="2" t="s">
        <v>203</v>
      </c>
      <c r="BH218" s="220"/>
      <c r="BI218" s="220"/>
      <c r="BJ218" s="220"/>
      <c r="BK218" s="220"/>
      <c r="BL218" s="220"/>
      <c r="BM218" s="220"/>
      <c r="BN218" s="220"/>
      <c r="BO218" s="220"/>
      <c r="BP218" s="220"/>
      <c r="BQ218" s="220"/>
      <c r="BR218" s="220"/>
      <c r="BS218" s="220"/>
      <c r="BU218" s="2"/>
      <c r="BV218" s="221"/>
      <c r="BW218" s="221"/>
      <c r="BX218" s="221"/>
      <c r="BY218" s="220"/>
      <c r="BZ218" s="220"/>
      <c r="CA218" s="220"/>
      <c r="CB218" s="220"/>
      <c r="CC218" s="220"/>
      <c r="CD218" s="220"/>
      <c r="CE218" s="220"/>
      <c r="CF218" s="220"/>
      <c r="CG218" s="220"/>
    </row>
    <row r="219" spans="1:85" x14ac:dyDescent="0.25">
      <c r="A219" t="str">
        <f>+C170</f>
        <v>PREMIUM</v>
      </c>
      <c r="B219" t="s">
        <v>99</v>
      </c>
      <c r="C219" s="2" t="s">
        <v>204</v>
      </c>
      <c r="D219" s="220"/>
      <c r="E219" s="220"/>
      <c r="F219" s="220"/>
      <c r="G219" s="220"/>
      <c r="H219" s="220"/>
      <c r="I219" s="220"/>
      <c r="J219" s="220"/>
      <c r="K219" s="220"/>
      <c r="L219" s="220"/>
      <c r="M219" s="220"/>
      <c r="N219" s="220"/>
      <c r="O219" s="220"/>
      <c r="Q219" s="2"/>
      <c r="R219" s="221"/>
      <c r="S219" s="221"/>
      <c r="T219" s="221"/>
      <c r="U219" s="220"/>
      <c r="V219" s="220"/>
      <c r="W219" s="220"/>
      <c r="X219" s="220"/>
      <c r="Y219" s="220"/>
      <c r="Z219" s="220"/>
      <c r="AA219" s="220"/>
      <c r="AB219" s="220"/>
      <c r="AC219" s="220"/>
      <c r="AE219" s="2" t="s">
        <v>204</v>
      </c>
      <c r="AF219" s="220"/>
      <c r="AG219" s="220"/>
      <c r="AH219" s="220"/>
      <c r="AI219" s="220"/>
      <c r="AJ219" s="220"/>
      <c r="AK219" s="220"/>
      <c r="AL219" s="220"/>
      <c r="AM219" s="220"/>
      <c r="AN219" s="220"/>
      <c r="AO219" s="220"/>
      <c r="AP219" s="220"/>
      <c r="AQ219" s="220"/>
      <c r="AS219" s="2"/>
      <c r="AT219" s="221"/>
      <c r="AU219" s="221"/>
      <c r="AV219" s="221"/>
      <c r="AW219" s="220"/>
      <c r="AX219" s="220"/>
      <c r="AY219" s="220"/>
      <c r="AZ219" s="220"/>
      <c r="BA219" s="220"/>
      <c r="BB219" s="220"/>
      <c r="BC219" s="220"/>
      <c r="BD219" s="220"/>
      <c r="BE219" s="220"/>
      <c r="BG219" s="2" t="s">
        <v>204</v>
      </c>
      <c r="BH219" s="220"/>
      <c r="BI219" s="220"/>
      <c r="BJ219" s="220"/>
      <c r="BK219" s="220"/>
      <c r="BL219" s="220"/>
      <c r="BM219" s="220"/>
      <c r="BN219" s="220"/>
      <c r="BO219" s="220"/>
      <c r="BP219" s="220"/>
      <c r="BQ219" s="220"/>
      <c r="BR219" s="220"/>
      <c r="BS219" s="220"/>
      <c r="BU219" s="2"/>
      <c r="BV219" s="221"/>
      <c r="BW219" s="221"/>
      <c r="BX219" s="221"/>
      <c r="BY219" s="220"/>
      <c r="BZ219" s="220"/>
      <c r="CA219" s="220"/>
      <c r="CB219" s="220"/>
      <c r="CC219" s="220"/>
      <c r="CD219" s="220"/>
      <c r="CE219" s="220"/>
      <c r="CF219" s="220"/>
      <c r="CG219" s="220"/>
    </row>
    <row r="220" spans="1:85" x14ac:dyDescent="0.25">
      <c r="A220" t="str">
        <f>+C170</f>
        <v>PREMIUM</v>
      </c>
      <c r="B220" t="s">
        <v>99</v>
      </c>
      <c r="C220" s="2" t="s">
        <v>205</v>
      </c>
      <c r="D220" s="220"/>
      <c r="E220" s="220"/>
      <c r="F220" s="220"/>
      <c r="G220" s="220"/>
      <c r="H220" s="220"/>
      <c r="I220" s="220"/>
      <c r="J220" s="220"/>
      <c r="K220" s="220"/>
      <c r="L220" s="220"/>
      <c r="M220" s="220"/>
      <c r="N220" s="220"/>
      <c r="O220" s="220"/>
      <c r="Q220" s="2"/>
      <c r="R220" s="221"/>
      <c r="S220" s="221"/>
      <c r="T220" s="221"/>
      <c r="U220" s="220"/>
      <c r="V220" s="220"/>
      <c r="W220" s="220"/>
      <c r="X220" s="220"/>
      <c r="Y220" s="220"/>
      <c r="Z220" s="220"/>
      <c r="AA220" s="220"/>
      <c r="AB220" s="220"/>
      <c r="AC220" s="220"/>
      <c r="AE220" s="2" t="s">
        <v>205</v>
      </c>
      <c r="AF220" s="220"/>
      <c r="AG220" s="220"/>
      <c r="AH220" s="220"/>
      <c r="AI220" s="220"/>
      <c r="AJ220" s="220"/>
      <c r="AK220" s="220"/>
      <c r="AL220" s="220"/>
      <c r="AM220" s="220"/>
      <c r="AN220" s="220"/>
      <c r="AO220" s="220"/>
      <c r="AP220" s="220"/>
      <c r="AQ220" s="220"/>
      <c r="AS220" s="2"/>
      <c r="AT220" s="221"/>
      <c r="AU220" s="221"/>
      <c r="AV220" s="221"/>
      <c r="AW220" s="220"/>
      <c r="AX220" s="220"/>
      <c r="AY220" s="220"/>
      <c r="AZ220" s="220"/>
      <c r="BA220" s="220"/>
      <c r="BB220" s="220"/>
      <c r="BC220" s="220"/>
      <c r="BD220" s="220"/>
      <c r="BE220" s="220"/>
      <c r="BG220" s="2" t="s">
        <v>205</v>
      </c>
      <c r="BH220" s="220"/>
      <c r="BI220" s="220"/>
      <c r="BJ220" s="220"/>
      <c r="BK220" s="220"/>
      <c r="BL220" s="220"/>
      <c r="BM220" s="220"/>
      <c r="BN220" s="220"/>
      <c r="BO220" s="220"/>
      <c r="BP220" s="220"/>
      <c r="BQ220" s="220"/>
      <c r="BR220" s="220"/>
      <c r="BS220" s="220"/>
      <c r="BU220" s="2"/>
      <c r="BV220" s="221"/>
      <c r="BW220" s="221"/>
      <c r="BX220" s="221"/>
      <c r="BY220" s="220"/>
      <c r="BZ220" s="220"/>
      <c r="CA220" s="220"/>
      <c r="CB220" s="220"/>
      <c r="CC220" s="220"/>
      <c r="CD220" s="220"/>
      <c r="CE220" s="220"/>
      <c r="CF220" s="220"/>
      <c r="CG220" s="220"/>
    </row>
    <row r="221" spans="1:85" x14ac:dyDescent="0.25">
      <c r="A221" t="str">
        <f>+C170</f>
        <v>PREMIUM</v>
      </c>
      <c r="B221" t="s">
        <v>99</v>
      </c>
      <c r="C221" s="2" t="s">
        <v>206</v>
      </c>
      <c r="D221" s="220"/>
      <c r="E221" s="220"/>
      <c r="F221" s="220"/>
      <c r="G221" s="220"/>
      <c r="H221" s="220"/>
      <c r="I221" s="220"/>
      <c r="J221" s="220"/>
      <c r="K221" s="220"/>
      <c r="L221" s="220"/>
      <c r="M221" s="220"/>
      <c r="N221" s="220"/>
      <c r="O221" s="220"/>
      <c r="Q221" s="2"/>
      <c r="R221" s="221"/>
      <c r="S221" s="221"/>
      <c r="T221" s="221"/>
      <c r="U221" s="220"/>
      <c r="V221" s="220"/>
      <c r="W221" s="220"/>
      <c r="X221" s="220"/>
      <c r="Y221" s="220"/>
      <c r="Z221" s="220"/>
      <c r="AA221" s="220"/>
      <c r="AB221" s="220"/>
      <c r="AC221" s="220"/>
      <c r="AE221" s="2" t="s">
        <v>206</v>
      </c>
      <c r="AF221" s="220"/>
      <c r="AG221" s="220"/>
      <c r="AH221" s="220"/>
      <c r="AI221" s="220"/>
      <c r="AJ221" s="220"/>
      <c r="AK221" s="220"/>
      <c r="AL221" s="220"/>
      <c r="AM221" s="220"/>
      <c r="AN221" s="220"/>
      <c r="AO221" s="220"/>
      <c r="AP221" s="220"/>
      <c r="AQ221" s="220"/>
      <c r="AS221" s="2"/>
      <c r="AT221" s="221"/>
      <c r="AU221" s="221"/>
      <c r="AV221" s="221"/>
      <c r="AW221" s="220"/>
      <c r="AX221" s="220"/>
      <c r="AY221" s="220"/>
      <c r="AZ221" s="220"/>
      <c r="BA221" s="220"/>
      <c r="BB221" s="220"/>
      <c r="BC221" s="220"/>
      <c r="BD221" s="220"/>
      <c r="BE221" s="220"/>
      <c r="BG221" s="2" t="s">
        <v>206</v>
      </c>
      <c r="BH221" s="220"/>
      <c r="BI221" s="220"/>
      <c r="BJ221" s="220"/>
      <c r="BK221" s="220"/>
      <c r="BL221" s="220"/>
      <c r="BM221" s="220"/>
      <c r="BN221" s="220"/>
      <c r="BO221" s="220"/>
      <c r="BP221" s="220"/>
      <c r="BQ221" s="220"/>
      <c r="BR221" s="220"/>
      <c r="BS221" s="220"/>
      <c r="BU221" s="2"/>
      <c r="BV221" s="221"/>
      <c r="BW221" s="221"/>
      <c r="BX221" s="221"/>
      <c r="BY221" s="220"/>
      <c r="BZ221" s="220"/>
      <c r="CA221" s="220"/>
      <c r="CB221" s="220"/>
      <c r="CC221" s="220"/>
      <c r="CD221" s="220"/>
      <c r="CE221" s="220"/>
      <c r="CF221" s="220"/>
      <c r="CG221" s="220"/>
    </row>
    <row r="222" spans="1:85" x14ac:dyDescent="0.25">
      <c r="A222" t="str">
        <f>+C170</f>
        <v>PREMIUM</v>
      </c>
      <c r="B222" t="s">
        <v>99</v>
      </c>
      <c r="C222" s="2" t="s">
        <v>207</v>
      </c>
      <c r="D222" s="220"/>
      <c r="E222" s="220"/>
      <c r="F222" s="220"/>
      <c r="G222" s="220"/>
      <c r="H222" s="220"/>
      <c r="I222" s="220"/>
      <c r="J222" s="220"/>
      <c r="K222" s="220"/>
      <c r="L222" s="220"/>
      <c r="M222" s="220"/>
      <c r="N222" s="220"/>
      <c r="O222" s="220"/>
      <c r="Q222" s="2"/>
      <c r="R222" s="221"/>
      <c r="S222" s="221"/>
      <c r="T222" s="221"/>
      <c r="U222" s="220"/>
      <c r="V222" s="220"/>
      <c r="W222" s="220"/>
      <c r="X222" s="220"/>
      <c r="Y222" s="220"/>
      <c r="Z222" s="220"/>
      <c r="AA222" s="220"/>
      <c r="AB222" s="220"/>
      <c r="AC222" s="220"/>
      <c r="AE222" s="2" t="s">
        <v>207</v>
      </c>
      <c r="AF222" s="220"/>
      <c r="AG222" s="220"/>
      <c r="AH222" s="220"/>
      <c r="AI222" s="220"/>
      <c r="AJ222" s="220"/>
      <c r="AK222" s="220"/>
      <c r="AL222" s="220"/>
      <c r="AM222" s="220"/>
      <c r="AN222" s="220"/>
      <c r="AO222" s="220"/>
      <c r="AP222" s="220"/>
      <c r="AQ222" s="220"/>
      <c r="AS222" s="2"/>
      <c r="AT222" s="221"/>
      <c r="AU222" s="221"/>
      <c r="AV222" s="221"/>
      <c r="AW222" s="220"/>
      <c r="AX222" s="220"/>
      <c r="AY222" s="220"/>
      <c r="AZ222" s="220"/>
      <c r="BA222" s="220"/>
      <c r="BB222" s="220"/>
      <c r="BC222" s="220"/>
      <c r="BD222" s="220"/>
      <c r="BE222" s="220"/>
      <c r="BG222" s="2" t="s">
        <v>207</v>
      </c>
      <c r="BH222" s="220"/>
      <c r="BI222" s="220"/>
      <c r="BJ222" s="220"/>
      <c r="BK222" s="220"/>
      <c r="BL222" s="220"/>
      <c r="BM222" s="220"/>
      <c r="BN222" s="220"/>
      <c r="BO222" s="220"/>
      <c r="BP222" s="220"/>
      <c r="BQ222" s="220"/>
      <c r="BR222" s="220"/>
      <c r="BS222" s="220"/>
      <c r="BU222" s="2"/>
      <c r="BV222" s="221"/>
      <c r="BW222" s="221"/>
      <c r="BX222" s="221"/>
      <c r="BY222" s="220"/>
      <c r="BZ222" s="220"/>
      <c r="CA222" s="220"/>
      <c r="CB222" s="220"/>
      <c r="CC222" s="220"/>
      <c r="CD222" s="220"/>
      <c r="CE222" s="220"/>
      <c r="CF222" s="220"/>
      <c r="CG222" s="220"/>
    </row>
    <row r="223" spans="1:85" x14ac:dyDescent="0.25">
      <c r="A223" t="str">
        <f>+C170</f>
        <v>PREMIUM</v>
      </c>
      <c r="B223" t="s">
        <v>99</v>
      </c>
      <c r="C223" s="2" t="s">
        <v>208</v>
      </c>
      <c r="D223" s="220"/>
      <c r="E223" s="220"/>
      <c r="F223" s="220"/>
      <c r="G223" s="220"/>
      <c r="H223" s="220"/>
      <c r="I223" s="220"/>
      <c r="J223" s="220"/>
      <c r="K223" s="220"/>
      <c r="L223" s="220"/>
      <c r="M223" s="220"/>
      <c r="N223" s="220"/>
      <c r="O223" s="220"/>
      <c r="Q223" s="2"/>
      <c r="R223" s="221"/>
      <c r="S223" s="221"/>
      <c r="T223" s="221"/>
      <c r="U223" s="220"/>
      <c r="V223" s="220"/>
      <c r="W223" s="220"/>
      <c r="X223" s="220"/>
      <c r="Y223" s="220"/>
      <c r="Z223" s="220"/>
      <c r="AA223" s="220"/>
      <c r="AB223" s="220"/>
      <c r="AC223" s="220"/>
      <c r="AE223" s="2" t="s">
        <v>208</v>
      </c>
      <c r="AF223" s="220"/>
      <c r="AG223" s="220"/>
      <c r="AH223" s="220"/>
      <c r="AI223" s="220"/>
      <c r="AJ223" s="220"/>
      <c r="AK223" s="220"/>
      <c r="AL223" s="220"/>
      <c r="AM223" s="220"/>
      <c r="AN223" s="220"/>
      <c r="AO223" s="220"/>
      <c r="AP223" s="220"/>
      <c r="AQ223" s="220"/>
      <c r="AS223" s="2"/>
      <c r="AT223" s="221"/>
      <c r="AU223" s="221"/>
      <c r="AV223" s="221"/>
      <c r="AW223" s="220"/>
      <c r="AX223" s="220"/>
      <c r="AY223" s="220"/>
      <c r="AZ223" s="220"/>
      <c r="BA223" s="220"/>
      <c r="BB223" s="220"/>
      <c r="BC223" s="220"/>
      <c r="BD223" s="220"/>
      <c r="BE223" s="220"/>
      <c r="BG223" s="2" t="s">
        <v>208</v>
      </c>
      <c r="BH223" s="220"/>
      <c r="BI223" s="220"/>
      <c r="BJ223" s="220"/>
      <c r="BK223" s="220"/>
      <c r="BL223" s="220"/>
      <c r="BM223" s="220"/>
      <c r="BN223" s="220"/>
      <c r="BO223" s="220"/>
      <c r="BP223" s="220"/>
      <c r="BQ223" s="220"/>
      <c r="BR223" s="220"/>
      <c r="BS223" s="220"/>
      <c r="BU223" s="2"/>
      <c r="BV223" s="221"/>
      <c r="BW223" s="221"/>
      <c r="BX223" s="221"/>
      <c r="BY223" s="220"/>
      <c r="BZ223" s="220"/>
      <c r="CA223" s="220"/>
      <c r="CB223" s="220"/>
      <c r="CC223" s="220"/>
      <c r="CD223" s="220"/>
      <c r="CE223" s="220"/>
      <c r="CF223" s="220"/>
      <c r="CG223" s="220"/>
    </row>
    <row r="224" spans="1:85" x14ac:dyDescent="0.25">
      <c r="C224" s="222" t="s">
        <v>187</v>
      </c>
      <c r="D224" s="223">
        <f>+IFERROR((SUMPRODUCT(D209:D217,R209:R217)/R224),0)</f>
        <v>11.99793388429752</v>
      </c>
      <c r="E224" s="223">
        <f t="shared" ref="E224:O224" si="534">+IFERROR((SUMPRODUCT(E209:E217,S209:S217)/S224),0)</f>
        <v>12.896169154228856</v>
      </c>
      <c r="F224" s="223">
        <f t="shared" si="534"/>
        <v>16.056296346005436</v>
      </c>
      <c r="G224" s="223">
        <f t="shared" si="534"/>
        <v>28.328505062259978</v>
      </c>
      <c r="H224" s="223">
        <f t="shared" si="534"/>
        <v>37.887573911500738</v>
      </c>
      <c r="I224" s="223">
        <f t="shared" si="534"/>
        <v>31.65015398447078</v>
      </c>
      <c r="J224" s="223">
        <f t="shared" si="534"/>
        <v>20.959547007277592</v>
      </c>
      <c r="K224" s="223">
        <f t="shared" si="534"/>
        <v>18.050312429250621</v>
      </c>
      <c r="L224" s="223">
        <f t="shared" si="534"/>
        <v>35.407220897693769</v>
      </c>
      <c r="M224" s="223">
        <f t="shared" si="534"/>
        <v>34.210902014943116</v>
      </c>
      <c r="N224" s="223">
        <f t="shared" si="534"/>
        <v>33.373818564338762</v>
      </c>
      <c r="O224" s="223">
        <f t="shared" si="534"/>
        <v>0</v>
      </c>
      <c r="R224" s="224">
        <f t="shared" ref="R224:AC224" si="535">SUM(R209:R223)</f>
        <v>294.72575000000001</v>
      </c>
      <c r="S224" s="224">
        <f t="shared" si="535"/>
        <v>263.8125</v>
      </c>
      <c r="T224" s="224">
        <f t="shared" si="535"/>
        <v>371.97869374999999</v>
      </c>
      <c r="U224" s="224">
        <f t="shared" si="535"/>
        <v>889.37550000000022</v>
      </c>
      <c r="V224" s="224">
        <f t="shared" si="535"/>
        <v>1197.75</v>
      </c>
      <c r="W224" s="224">
        <f t="shared" si="535"/>
        <v>550.57500000000005</v>
      </c>
      <c r="X224" s="224">
        <f t="shared" si="535"/>
        <v>619.43599999999992</v>
      </c>
      <c r="Y224" s="224">
        <f t="shared" si="535"/>
        <v>1015.91</v>
      </c>
      <c r="Z224" s="224">
        <f t="shared" si="535"/>
        <v>68.359658618101278</v>
      </c>
      <c r="AA224" s="224">
        <f t="shared" si="535"/>
        <v>205.18409151945781</v>
      </c>
      <c r="AB224" s="224">
        <f t="shared" si="535"/>
        <v>115.15832965861252</v>
      </c>
      <c r="AC224" s="224">
        <f t="shared" si="535"/>
        <v>0</v>
      </c>
      <c r="AE224" s="222" t="s">
        <v>187</v>
      </c>
      <c r="AF224" s="223">
        <f>+IFERROR((SUMPRODUCT(AF209:AF217,AT209:AT217)/AT224),0)</f>
        <v>0</v>
      </c>
      <c r="AG224" s="223">
        <f t="shared" ref="AG224:AQ224" si="536">+IFERROR((SUMPRODUCT(AG209:AG217,AU209:AU217)/AU224),0)</f>
        <v>0</v>
      </c>
      <c r="AH224" s="223">
        <f t="shared" si="536"/>
        <v>18.020387505433767</v>
      </c>
      <c r="AI224" s="223">
        <f t="shared" si="536"/>
        <v>29.80484594204799</v>
      </c>
      <c r="AJ224" s="223">
        <f t="shared" si="536"/>
        <v>39.508500637607241</v>
      </c>
      <c r="AK224" s="223">
        <f t="shared" si="536"/>
        <v>33.268865119517287</v>
      </c>
      <c r="AL224" s="223">
        <f t="shared" si="536"/>
        <v>22.185599808061422</v>
      </c>
      <c r="AM224" s="223">
        <f t="shared" si="536"/>
        <v>19.357049673858505</v>
      </c>
      <c r="AN224" s="223">
        <f t="shared" si="536"/>
        <v>38.272671965266042</v>
      </c>
      <c r="AO224" s="223">
        <f t="shared" si="536"/>
        <v>36.360020448932509</v>
      </c>
      <c r="AP224" s="223">
        <f t="shared" si="536"/>
        <v>35.189431066969235</v>
      </c>
      <c r="AQ224" s="223">
        <f t="shared" si="536"/>
        <v>0</v>
      </c>
      <c r="AT224" s="224">
        <f t="shared" ref="AT224:BE224" si="537">SUM(AT209:AT223)</f>
        <v>0</v>
      </c>
      <c r="AU224" s="224">
        <f t="shared" si="537"/>
        <v>0</v>
      </c>
      <c r="AV224" s="224">
        <f t="shared" si="537"/>
        <v>200.98556874999997</v>
      </c>
      <c r="AW224" s="224">
        <f t="shared" si="537"/>
        <v>789.39450000000011</v>
      </c>
      <c r="AX224" s="224">
        <f t="shared" si="537"/>
        <v>1078.25</v>
      </c>
      <c r="AY224" s="224">
        <f t="shared" si="537"/>
        <v>484.76250000000005</v>
      </c>
      <c r="AZ224" s="224">
        <f t="shared" si="537"/>
        <v>575.18399999999997</v>
      </c>
      <c r="BA224" s="224">
        <f t="shared" si="537"/>
        <v>916.78</v>
      </c>
      <c r="BB224" s="224">
        <f t="shared" si="537"/>
        <v>58.105709825386086</v>
      </c>
      <c r="BC224" s="224">
        <f t="shared" si="537"/>
        <v>174.40647779153915</v>
      </c>
      <c r="BD224" s="224">
        <f t="shared" si="537"/>
        <v>97.884580209820641</v>
      </c>
      <c r="BE224" s="224">
        <f t="shared" si="537"/>
        <v>0</v>
      </c>
      <c r="BG224" s="222" t="s">
        <v>187</v>
      </c>
      <c r="BH224" s="223">
        <f>+IFERROR((SUMPRODUCT(BH209:BH217,BV209:BV217)/BV224),0)</f>
        <v>10</v>
      </c>
      <c r="BI224" s="223">
        <f t="shared" ref="BI224" si="538">+IFERROR((SUMPRODUCT(BI209:BI217,BW209:BW217)/BW224),0)</f>
        <v>16</v>
      </c>
      <c r="BJ224" s="223">
        <f t="shared" ref="BJ224" si="539">+IFERROR((SUMPRODUCT(BJ209:BJ217,BX209:BX217)/BX224),0)</f>
        <v>17.87898759357169</v>
      </c>
      <c r="BK224" s="223">
        <f t="shared" ref="BK224" si="540">+IFERROR((SUMPRODUCT(BK209:BK217,BY209:BY217)/BY224),0)</f>
        <v>29.607283853837401</v>
      </c>
      <c r="BL224" s="223">
        <f t="shared" ref="BL224" si="541">+IFERROR((SUMPRODUCT(BL209:BL217,BZ209:BZ217)/BZ224),0)</f>
        <v>39.179922498877424</v>
      </c>
      <c r="BM224" s="223">
        <f t="shared" ref="BM224" si="542">+IFERROR((SUMPRODUCT(BM209:BM217,CA209:CA217)/CA224),0)</f>
        <v>32.863786984057654</v>
      </c>
      <c r="BN224" s="223">
        <f t="shared" ref="BN224" si="543">+IFERROR((SUMPRODUCT(BN209:BN217,CB209:CB217)/CB224),0)</f>
        <v>22.185599808061422</v>
      </c>
      <c r="BO224" s="223">
        <f t="shared" ref="BO224" si="544">+IFERROR((SUMPRODUCT(BO209:BO217,CC209:CC217)/CC224),0)</f>
        <v>19.357049673858505</v>
      </c>
      <c r="BP224" s="223">
        <f t="shared" ref="BP224" si="545">+IFERROR((SUMPRODUCT(BP209:BP217,CD209:CD217)/CD224),0)</f>
        <v>37.950480680806578</v>
      </c>
      <c r="BQ224" s="223">
        <f t="shared" ref="BQ224" si="546">+IFERROR((SUMPRODUCT(BQ209:BQ217,CE209:CE217)/CE224),0)</f>
        <v>36.165255548258401</v>
      </c>
      <c r="BR224" s="223">
        <f t="shared" ref="BR224" si="547">+IFERROR((SUMPRODUCT(BR209:BR217,CF209:CF217)/CF224),0)</f>
        <v>35.034420062854437</v>
      </c>
      <c r="BS224" s="223">
        <f t="shared" ref="BS224" si="548">+IFERROR((SUMPRODUCT(BS209:BS217,CG209:CG217)/CG224),0)</f>
        <v>0</v>
      </c>
      <c r="BV224" s="224">
        <f t="shared" ref="BV224:CG224" si="549">SUM(BV209:BV223)</f>
        <v>73.072499999999991</v>
      </c>
      <c r="BW224" s="224">
        <f t="shared" si="549"/>
        <v>39.375</v>
      </c>
      <c r="BX224" s="224">
        <f t="shared" si="549"/>
        <v>238.42931874999996</v>
      </c>
      <c r="BY224" s="224">
        <f t="shared" si="549"/>
        <v>818.58150000000012</v>
      </c>
      <c r="BZ224" s="224">
        <f t="shared" si="549"/>
        <v>1113.5</v>
      </c>
      <c r="CA224" s="224">
        <f t="shared" si="549"/>
        <v>515.13750000000005</v>
      </c>
      <c r="CB224" s="224">
        <f t="shared" si="549"/>
        <v>575.18399999999997</v>
      </c>
      <c r="CC224" s="224">
        <f t="shared" si="549"/>
        <v>916.78</v>
      </c>
      <c r="CD224" s="224">
        <f t="shared" si="549"/>
        <v>59.131104704657602</v>
      </c>
      <c r="CE224" s="224">
        <f t="shared" si="549"/>
        <v>177.484239164331</v>
      </c>
      <c r="CF224" s="224">
        <f t="shared" si="549"/>
        <v>99.611955154699828</v>
      </c>
      <c r="CG224" s="224">
        <f t="shared" si="549"/>
        <v>0</v>
      </c>
    </row>
    <row r="225" spans="1:85" x14ac:dyDescent="0.25">
      <c r="C225" s="270" t="s">
        <v>126</v>
      </c>
      <c r="D225" s="220">
        <f>+'CPP Detay Tum Ay'!D225</f>
        <v>22.277648685379265</v>
      </c>
      <c r="E225" s="220">
        <f>+'CPP Detay Tum Ay'!E225</f>
        <v>22.925567926937003</v>
      </c>
      <c r="F225" s="220">
        <f>+'CPP Detay Tum Ay'!F225</f>
        <v>24.465391099664114</v>
      </c>
      <c r="G225" s="220">
        <f>+'CPP Detay Tum Ay'!G225</f>
        <v>41.052402693347432</v>
      </c>
      <c r="H225" s="220">
        <f>+'CPP Detay Tum Ay'!H225</f>
        <v>41.001432646153049</v>
      </c>
      <c r="I225" s="220">
        <f>+'CPP Detay Tum Ay'!I225</f>
        <v>43.683241799953116</v>
      </c>
      <c r="J225" s="220">
        <f>+'CPP Detay Tum Ay'!J225</f>
        <v>27.864647318380197</v>
      </c>
      <c r="K225" s="220">
        <f>+'CPP Detay Tum Ay'!K225</f>
        <v>24.693165413275647</v>
      </c>
      <c r="L225" s="220">
        <f>+'CPP Detay Tum Ay'!L225</f>
        <v>34.199636098076532</v>
      </c>
      <c r="M225" s="220">
        <f>+'CPP Detay Tum Ay'!M225</f>
        <v>36.154582489526312</v>
      </c>
      <c r="N225" s="220">
        <f>+'CPP Detay Tum Ay'!N225</f>
        <v>36.553334262641506</v>
      </c>
      <c r="O225" s="220">
        <f>+'CPP Detay Tum Ay'!O225</f>
        <v>31.650643217743813</v>
      </c>
      <c r="P225" s="220">
        <f>+'CPP Detay Tum Ay'!P225</f>
        <v>31.349982973151263</v>
      </c>
      <c r="R225">
        <f>+D225/D224</f>
        <v>1.8567904191016988</v>
      </c>
      <c r="S225">
        <f t="shared" ref="S225:AC225" si="550">+E225/E224</f>
        <v>1.7777037236999447</v>
      </c>
      <c r="T225">
        <f t="shared" si="550"/>
        <v>1.5237256819659244</v>
      </c>
      <c r="U225">
        <f t="shared" si="550"/>
        <v>1.4491552802776939</v>
      </c>
      <c r="V225">
        <f t="shared" si="550"/>
        <v>1.0821868072610239</v>
      </c>
      <c r="W225">
        <f t="shared" si="550"/>
        <v>1.3801904983270032</v>
      </c>
      <c r="X225">
        <f t="shared" si="550"/>
        <v>1.3294489288678333</v>
      </c>
      <c r="Y225">
        <f t="shared" si="550"/>
        <v>1.3680187259950276</v>
      </c>
      <c r="Z225">
        <f t="shared" si="550"/>
        <v>0.96589439190648563</v>
      </c>
      <c r="AA225">
        <f t="shared" si="550"/>
        <v>1.0568146514737966</v>
      </c>
      <c r="AB225">
        <f t="shared" si="550"/>
        <v>1.0952697604013519</v>
      </c>
      <c r="AC225" t="e">
        <f t="shared" si="550"/>
        <v>#DIV/0!</v>
      </c>
      <c r="AE225" s="270" t="s">
        <v>126</v>
      </c>
      <c r="AT225"/>
      <c r="AU225"/>
      <c r="AV225"/>
      <c r="AW225"/>
      <c r="AX225"/>
      <c r="AY225"/>
      <c r="AZ225"/>
      <c r="BA225"/>
      <c r="BB225"/>
      <c r="BC225"/>
      <c r="BD225"/>
      <c r="BE225"/>
      <c r="BG225" s="270" t="s">
        <v>126</v>
      </c>
      <c r="BV225"/>
      <c r="BW225"/>
      <c r="BX225"/>
      <c r="BY225"/>
      <c r="BZ225"/>
      <c r="CA225"/>
      <c r="CB225"/>
      <c r="CC225"/>
      <c r="CD225"/>
      <c r="CE225"/>
      <c r="CF225"/>
      <c r="CG225"/>
    </row>
    <row r="226" spans="1:85" ht="23.25" x14ac:dyDescent="0.35">
      <c r="C226" s="253" t="s">
        <v>232</v>
      </c>
      <c r="D226" s="254"/>
      <c r="E226" s="254"/>
      <c r="F226" s="254"/>
      <c r="G226" s="254"/>
      <c r="H226" s="254"/>
      <c r="I226" s="254"/>
      <c r="J226" s="254"/>
      <c r="K226" s="254"/>
      <c r="L226" s="254"/>
      <c r="M226" s="254"/>
      <c r="N226" s="254"/>
      <c r="O226" s="254"/>
      <c r="P226" s="254"/>
      <c r="Q226" s="254"/>
      <c r="R226" s="254"/>
      <c r="S226" s="254"/>
      <c r="T226" s="254"/>
      <c r="U226" s="254"/>
      <c r="V226" s="254"/>
      <c r="W226" s="254"/>
      <c r="X226" s="254"/>
      <c r="Y226" s="254"/>
      <c r="Z226" s="254"/>
      <c r="AA226" s="254"/>
      <c r="AB226" s="254"/>
      <c r="AC226" s="254"/>
      <c r="AE226" s="253" t="s">
        <v>232</v>
      </c>
      <c r="AF226" s="254"/>
      <c r="AG226" s="254"/>
      <c r="AH226" s="254"/>
      <c r="AI226" s="254"/>
      <c r="AJ226" s="254"/>
      <c r="AK226" s="254"/>
      <c r="AL226" s="254"/>
      <c r="AM226" s="254"/>
      <c r="AN226" s="254"/>
      <c r="AO226" s="254"/>
      <c r="AP226" s="254"/>
      <c r="AQ226" s="254"/>
      <c r="AR226" s="254"/>
      <c r="AS226" s="254"/>
      <c r="AT226" s="254"/>
      <c r="AU226" s="254"/>
      <c r="AV226" s="254"/>
      <c r="AW226" s="254"/>
      <c r="AX226" s="254"/>
      <c r="AY226" s="254"/>
      <c r="AZ226" s="254"/>
      <c r="BA226" s="254"/>
      <c r="BB226" s="254"/>
      <c r="BC226" s="254"/>
      <c r="BD226" s="254"/>
      <c r="BE226" s="254"/>
      <c r="BG226" s="253" t="s">
        <v>232</v>
      </c>
      <c r="BH226" s="254"/>
      <c r="BI226" s="254"/>
      <c r="BJ226" s="254"/>
      <c r="BK226" s="254"/>
      <c r="BL226" s="254"/>
      <c r="BM226" s="254"/>
      <c r="BN226" s="254"/>
      <c r="BO226" s="254"/>
      <c r="BP226" s="254"/>
      <c r="BQ226" s="254"/>
      <c r="BR226" s="254"/>
      <c r="BS226" s="254"/>
      <c r="BT226" s="254"/>
      <c r="BU226" s="254"/>
      <c r="BV226" s="254"/>
      <c r="BW226" s="254"/>
      <c r="BX226" s="254"/>
      <c r="BY226" s="254"/>
      <c r="BZ226" s="254"/>
      <c r="CA226" s="254"/>
      <c r="CB226" s="254"/>
      <c r="CC226" s="254"/>
      <c r="CD226" s="254"/>
      <c r="CE226" s="254"/>
      <c r="CF226" s="254"/>
      <c r="CG226" s="254"/>
    </row>
    <row r="227" spans="1:85" ht="3" customHeight="1" x14ac:dyDescent="0.25">
      <c r="C227" s="270" t="s">
        <v>126</v>
      </c>
      <c r="AE227" s="270" t="s">
        <v>126</v>
      </c>
      <c r="AT227"/>
      <c r="AU227"/>
      <c r="AV227"/>
      <c r="AW227"/>
      <c r="AX227"/>
      <c r="AY227"/>
      <c r="AZ227"/>
      <c r="BA227"/>
      <c r="BB227"/>
      <c r="BC227"/>
      <c r="BD227"/>
      <c r="BE227"/>
      <c r="BG227" s="270" t="s">
        <v>126</v>
      </c>
      <c r="BV227"/>
      <c r="BW227"/>
      <c r="BX227"/>
      <c r="BY227"/>
      <c r="BZ227"/>
      <c r="CA227"/>
      <c r="CB227"/>
      <c r="CC227"/>
      <c r="CD227"/>
      <c r="CE227"/>
      <c r="CF227"/>
      <c r="CG227"/>
    </row>
    <row r="228" spans="1:85" x14ac:dyDescent="0.25">
      <c r="C228" s="218" t="s">
        <v>6</v>
      </c>
      <c r="D228" s="219" t="s">
        <v>43</v>
      </c>
      <c r="E228" s="219" t="s">
        <v>44</v>
      </c>
      <c r="F228" s="219" t="s">
        <v>45</v>
      </c>
      <c r="G228" s="219" t="s">
        <v>46</v>
      </c>
      <c r="H228" s="219" t="s">
        <v>47</v>
      </c>
      <c r="I228" s="219" t="s">
        <v>48</v>
      </c>
      <c r="J228" s="219" t="s">
        <v>49</v>
      </c>
      <c r="K228" s="219" t="s">
        <v>50</v>
      </c>
      <c r="L228" s="219" t="s">
        <v>177</v>
      </c>
      <c r="M228" s="219" t="s">
        <v>52</v>
      </c>
      <c r="N228" s="219" t="s">
        <v>53</v>
      </c>
      <c r="O228" s="219" t="s">
        <v>54</v>
      </c>
      <c r="R228" s="219" t="s">
        <v>43</v>
      </c>
      <c r="S228" s="219" t="s">
        <v>44</v>
      </c>
      <c r="T228" s="219" t="s">
        <v>45</v>
      </c>
      <c r="U228" s="219" t="s">
        <v>46</v>
      </c>
      <c r="V228" s="219" t="s">
        <v>47</v>
      </c>
      <c r="W228" s="219" t="s">
        <v>48</v>
      </c>
      <c r="X228" s="219" t="s">
        <v>49</v>
      </c>
      <c r="Y228" s="219" t="s">
        <v>50</v>
      </c>
      <c r="Z228" s="219" t="s">
        <v>177</v>
      </c>
      <c r="AA228" s="219" t="s">
        <v>52</v>
      </c>
      <c r="AB228" s="219" t="s">
        <v>53</v>
      </c>
      <c r="AC228" s="219" t="s">
        <v>54</v>
      </c>
      <c r="AE228" s="218" t="s">
        <v>6</v>
      </c>
      <c r="AF228" s="219" t="s">
        <v>43</v>
      </c>
      <c r="AG228" s="219" t="s">
        <v>44</v>
      </c>
      <c r="AH228" s="219" t="s">
        <v>45</v>
      </c>
      <c r="AI228" s="219" t="s">
        <v>46</v>
      </c>
      <c r="AJ228" s="219" t="s">
        <v>47</v>
      </c>
      <c r="AK228" s="219" t="s">
        <v>48</v>
      </c>
      <c r="AL228" s="219" t="s">
        <v>49</v>
      </c>
      <c r="AM228" s="219" t="s">
        <v>50</v>
      </c>
      <c r="AN228" s="219" t="s">
        <v>177</v>
      </c>
      <c r="AO228" s="219" t="s">
        <v>52</v>
      </c>
      <c r="AP228" s="219" t="s">
        <v>53</v>
      </c>
      <c r="AQ228" s="219" t="s">
        <v>54</v>
      </c>
      <c r="AT228" s="219" t="s">
        <v>43</v>
      </c>
      <c r="AU228" s="219" t="s">
        <v>44</v>
      </c>
      <c r="AV228" s="219" t="s">
        <v>45</v>
      </c>
      <c r="AW228" s="219" t="s">
        <v>46</v>
      </c>
      <c r="AX228" s="219" t="s">
        <v>47</v>
      </c>
      <c r="AY228" s="219" t="s">
        <v>48</v>
      </c>
      <c r="AZ228" s="219" t="s">
        <v>49</v>
      </c>
      <c r="BA228" s="219" t="s">
        <v>50</v>
      </c>
      <c r="BB228" s="219" t="s">
        <v>177</v>
      </c>
      <c r="BC228" s="219" t="s">
        <v>52</v>
      </c>
      <c r="BD228" s="219" t="s">
        <v>53</v>
      </c>
      <c r="BE228" s="219" t="s">
        <v>54</v>
      </c>
      <c r="BG228" s="218" t="s">
        <v>6</v>
      </c>
      <c r="BH228" s="219" t="s">
        <v>43</v>
      </c>
      <c r="BI228" s="219" t="s">
        <v>44</v>
      </c>
      <c r="BJ228" s="219" t="s">
        <v>45</v>
      </c>
      <c r="BK228" s="219" t="s">
        <v>46</v>
      </c>
      <c r="BL228" s="219" t="s">
        <v>47</v>
      </c>
      <c r="BM228" s="219" t="s">
        <v>48</v>
      </c>
      <c r="BN228" s="219" t="s">
        <v>49</v>
      </c>
      <c r="BO228" s="219" t="s">
        <v>50</v>
      </c>
      <c r="BP228" s="219" t="s">
        <v>177</v>
      </c>
      <c r="BQ228" s="219" t="s">
        <v>52</v>
      </c>
      <c r="BR228" s="219" t="s">
        <v>53</v>
      </c>
      <c r="BS228" s="219" t="s">
        <v>54</v>
      </c>
      <c r="BV228" s="219" t="s">
        <v>43</v>
      </c>
      <c r="BW228" s="219" t="s">
        <v>44</v>
      </c>
      <c r="BX228" s="219" t="s">
        <v>45</v>
      </c>
      <c r="BY228" s="219" t="s">
        <v>46</v>
      </c>
      <c r="BZ228" s="219" t="s">
        <v>47</v>
      </c>
      <c r="CA228" s="219" t="s">
        <v>48</v>
      </c>
      <c r="CB228" s="219" t="s">
        <v>49</v>
      </c>
      <c r="CC228" s="219" t="s">
        <v>50</v>
      </c>
      <c r="CD228" s="219" t="s">
        <v>177</v>
      </c>
      <c r="CE228" s="219" t="s">
        <v>52</v>
      </c>
      <c r="CF228" s="219" t="s">
        <v>53</v>
      </c>
      <c r="CG228" s="219" t="s">
        <v>54</v>
      </c>
    </row>
    <row r="229" spans="1:85" x14ac:dyDescent="0.25">
      <c r="A229" t="str">
        <f>+C226</f>
        <v>ILK-SON</v>
      </c>
      <c r="B229" t="s">
        <v>6</v>
      </c>
      <c r="C229" s="2" t="s">
        <v>178</v>
      </c>
      <c r="D229" s="220">
        <f>+'CPP Detay Tum Ay'!D229</f>
        <v>0</v>
      </c>
      <c r="E229" s="220"/>
      <c r="F229" s="220">
        <f>+'CPP Detay Tum Ay'!F229</f>
        <v>0</v>
      </c>
      <c r="G229" s="220">
        <f>+'CPP Detay Tum Ay'!G229</f>
        <v>0</v>
      </c>
      <c r="H229" s="220">
        <f>+'CPP Detay Tum Ay'!H229</f>
        <v>0</v>
      </c>
      <c r="I229" s="220">
        <f>+'CPP Detay Tum Ay'!I229</f>
        <v>0</v>
      </c>
      <c r="J229" s="220">
        <f>+'CPP Detay Tum Ay'!J229</f>
        <v>0</v>
      </c>
      <c r="K229" s="220">
        <f>+'CPP Detay Tum Ay'!K229</f>
        <v>0</v>
      </c>
      <c r="L229" s="220">
        <f>+'CPP Detay Tum Ay'!L229</f>
        <v>0</v>
      </c>
      <c r="M229" s="220">
        <f>+'CPP Detay Tum Ay'!M229</f>
        <v>0</v>
      </c>
      <c r="N229" s="220">
        <f>+'CPP Detay Tum Ay'!N229</f>
        <v>0</v>
      </c>
      <c r="O229" s="220">
        <f>+'CPP Detay Tum Ay'!O229</f>
        <v>0</v>
      </c>
      <c r="Q229" s="2" t="s">
        <v>178</v>
      </c>
      <c r="R229" s="220">
        <f>+'CPP Detay Tum Ay'!R229</f>
        <v>0</v>
      </c>
      <c r="S229" s="220"/>
      <c r="T229" s="220">
        <f>+'CPP Detay Tum Ay'!T229</f>
        <v>0</v>
      </c>
      <c r="U229" s="220">
        <f>+'CPP Detay Tum Ay'!U229</f>
        <v>0</v>
      </c>
      <c r="V229" s="220">
        <f>+'CPP Detay Tum Ay'!V229</f>
        <v>0</v>
      </c>
      <c r="W229" s="220">
        <f>+'CPP Detay Tum Ay'!W229</f>
        <v>0</v>
      </c>
      <c r="X229" s="220">
        <f>+'CPP Detay Tum Ay'!X229</f>
        <v>0</v>
      </c>
      <c r="Y229" s="220">
        <f>+'CPP Detay Tum Ay'!Y229</f>
        <v>0</v>
      </c>
      <c r="Z229" s="220">
        <f>+'CPP Detay Tum Ay'!Z229</f>
        <v>0</v>
      </c>
      <c r="AA229" s="220">
        <f>+'CPP Detay Tum Ay'!AA229</f>
        <v>0</v>
      </c>
      <c r="AB229" s="220">
        <f>+'CPP Detay Tum Ay'!AB229</f>
        <v>0</v>
      </c>
      <c r="AC229" s="220">
        <f>+'CPP Detay Tum Ay'!AC229</f>
        <v>0</v>
      </c>
      <c r="AE229" s="2" t="s">
        <v>178</v>
      </c>
      <c r="AF229" s="220">
        <f>+D229</f>
        <v>0</v>
      </c>
      <c r="AG229" s="220">
        <f t="shared" ref="AG229:AQ233" si="551">+E229</f>
        <v>0</v>
      </c>
      <c r="AH229" s="220">
        <f t="shared" si="551"/>
        <v>0</v>
      </c>
      <c r="AI229" s="220">
        <f t="shared" si="551"/>
        <v>0</v>
      </c>
      <c r="AJ229" s="220">
        <f t="shared" si="551"/>
        <v>0</v>
      </c>
      <c r="AK229" s="220">
        <f t="shared" si="551"/>
        <v>0</v>
      </c>
      <c r="AL229" s="220">
        <f t="shared" si="551"/>
        <v>0</v>
      </c>
      <c r="AM229" s="220">
        <f t="shared" si="551"/>
        <v>0</v>
      </c>
      <c r="AN229" s="220">
        <f t="shared" si="551"/>
        <v>0</v>
      </c>
      <c r="AO229" s="220">
        <f t="shared" si="551"/>
        <v>0</v>
      </c>
      <c r="AP229" s="220">
        <f t="shared" si="551"/>
        <v>0</v>
      </c>
      <c r="AQ229" s="220">
        <f t="shared" si="551"/>
        <v>0</v>
      </c>
      <c r="AS229" s="2" t="s">
        <v>178</v>
      </c>
      <c r="AT229" s="220">
        <f t="shared" ref="AT229:BE233" si="552">+R229</f>
        <v>0</v>
      </c>
      <c r="AU229" s="220">
        <f t="shared" si="552"/>
        <v>0</v>
      </c>
      <c r="AV229" s="220">
        <f t="shared" si="552"/>
        <v>0</v>
      </c>
      <c r="AW229" s="220">
        <f t="shared" si="552"/>
        <v>0</v>
      </c>
      <c r="AX229" s="220">
        <f t="shared" si="552"/>
        <v>0</v>
      </c>
      <c r="AY229" s="220">
        <f t="shared" si="552"/>
        <v>0</v>
      </c>
      <c r="AZ229" s="220">
        <f t="shared" si="552"/>
        <v>0</v>
      </c>
      <c r="BA229" s="220">
        <f t="shared" si="552"/>
        <v>0</v>
      </c>
      <c r="BB229" s="220">
        <f t="shared" si="552"/>
        <v>0</v>
      </c>
      <c r="BC229" s="220">
        <f t="shared" si="552"/>
        <v>0</v>
      </c>
      <c r="BD229" s="220">
        <f t="shared" si="552"/>
        <v>0</v>
      </c>
      <c r="BE229" s="220">
        <f t="shared" si="552"/>
        <v>0</v>
      </c>
      <c r="BG229" s="2" t="s">
        <v>178</v>
      </c>
      <c r="BH229" s="220">
        <f t="shared" ref="BH229" si="553">+D229</f>
        <v>0</v>
      </c>
      <c r="BI229" s="220">
        <f t="shared" ref="BI229:BI234" si="554">+E229</f>
        <v>0</v>
      </c>
      <c r="BJ229" s="220">
        <f t="shared" ref="BJ229:BJ234" si="555">+F229</f>
        <v>0</v>
      </c>
      <c r="BK229" s="220">
        <f t="shared" ref="BK229:BK234" si="556">+G229</f>
        <v>0</v>
      </c>
      <c r="BL229" s="220">
        <f t="shared" ref="BL229:BL234" si="557">+H229</f>
        <v>0</v>
      </c>
      <c r="BM229" s="220">
        <f t="shared" ref="BM229:BM234" si="558">+I229</f>
        <v>0</v>
      </c>
      <c r="BN229" s="220">
        <f t="shared" ref="BN229:BN234" si="559">+J229</f>
        <v>0</v>
      </c>
      <c r="BO229" s="220">
        <f t="shared" ref="BO229:BO234" si="560">+K229</f>
        <v>0</v>
      </c>
      <c r="BP229" s="220">
        <f t="shared" ref="BP229:BP234" si="561">+L229</f>
        <v>0</v>
      </c>
      <c r="BQ229" s="220">
        <f t="shared" ref="BQ229:BQ234" si="562">+M229</f>
        <v>0</v>
      </c>
      <c r="BR229" s="220">
        <f t="shared" ref="BR229:BR234" si="563">+N229</f>
        <v>0</v>
      </c>
      <c r="BS229" s="220">
        <f t="shared" ref="BS229:BS234" si="564">+O229</f>
        <v>0</v>
      </c>
      <c r="BU229" s="2" t="s">
        <v>178</v>
      </c>
      <c r="BV229" s="220">
        <f t="shared" ref="BV229" si="565">+R229</f>
        <v>0</v>
      </c>
      <c r="BW229" s="220">
        <f t="shared" ref="BW229:BW234" si="566">+S229</f>
        <v>0</v>
      </c>
      <c r="BX229" s="220">
        <f t="shared" ref="BX229:BX234" si="567">+T229</f>
        <v>0</v>
      </c>
      <c r="BY229" s="220">
        <f t="shared" ref="BY229:BY234" si="568">+U229</f>
        <v>0</v>
      </c>
      <c r="BZ229" s="220">
        <f t="shared" ref="BZ229:BZ234" si="569">+V229</f>
        <v>0</v>
      </c>
      <c r="CA229" s="220">
        <f t="shared" ref="CA229:CA234" si="570">+W229</f>
        <v>0</v>
      </c>
      <c r="CB229" s="220">
        <f t="shared" ref="CB229:CB234" si="571">+X229</f>
        <v>0</v>
      </c>
      <c r="CC229" s="220">
        <f t="shared" ref="CC229:CC234" si="572">+Y229</f>
        <v>0</v>
      </c>
      <c r="CD229" s="220">
        <f t="shared" ref="CD229:CD234" si="573">+Z229</f>
        <v>0</v>
      </c>
      <c r="CE229" s="220">
        <f t="shared" ref="CE229:CE234" si="574">+AA229</f>
        <v>0</v>
      </c>
      <c r="CF229" s="220">
        <f t="shared" ref="CF229:CF234" si="575">+AB229</f>
        <v>0</v>
      </c>
      <c r="CG229" s="220">
        <f t="shared" ref="CG229:CG234" si="576">+AC229</f>
        <v>0</v>
      </c>
    </row>
    <row r="230" spans="1:85" x14ac:dyDescent="0.25">
      <c r="A230" t="str">
        <f>+C226</f>
        <v>ILK-SON</v>
      </c>
      <c r="B230" t="s">
        <v>6</v>
      </c>
      <c r="C230" s="2" t="s">
        <v>179</v>
      </c>
      <c r="D230" s="220">
        <f>+'CPP Detay Tum Ay'!D230</f>
        <v>0</v>
      </c>
      <c r="E230" s="220"/>
      <c r="F230" s="220">
        <f>+'CPP Detay Tum Ay'!F230</f>
        <v>0</v>
      </c>
      <c r="G230" s="220">
        <f>+'CPP Detay Tum Ay'!G230</f>
        <v>0</v>
      </c>
      <c r="H230" s="220">
        <f>+'CPP Detay Tum Ay'!H230</f>
        <v>0</v>
      </c>
      <c r="I230" s="220">
        <f>+'CPP Detay Tum Ay'!I230</f>
        <v>0</v>
      </c>
      <c r="J230" s="220">
        <f>+'CPP Detay Tum Ay'!J230</f>
        <v>0</v>
      </c>
      <c r="K230" s="220">
        <f>+'CPP Detay Tum Ay'!K230</f>
        <v>0</v>
      </c>
      <c r="L230" s="220">
        <f>+'CPP Detay Tum Ay'!L230</f>
        <v>0</v>
      </c>
      <c r="M230" s="220">
        <f>+'CPP Detay Tum Ay'!M230</f>
        <v>0</v>
      </c>
      <c r="N230" s="220">
        <f>+'CPP Detay Tum Ay'!N230</f>
        <v>0</v>
      </c>
      <c r="O230" s="220">
        <f>+'CPP Detay Tum Ay'!O230</f>
        <v>0</v>
      </c>
      <c r="Q230" s="2" t="s">
        <v>179</v>
      </c>
      <c r="R230" s="220">
        <f>+'CPP Detay Tum Ay'!R230</f>
        <v>0</v>
      </c>
      <c r="S230" s="220"/>
      <c r="T230" s="220">
        <f>+'CPP Detay Tum Ay'!T230</f>
        <v>0</v>
      </c>
      <c r="U230" s="220">
        <f>+'CPP Detay Tum Ay'!U230</f>
        <v>0</v>
      </c>
      <c r="V230" s="220">
        <f>+'CPP Detay Tum Ay'!V230</f>
        <v>0</v>
      </c>
      <c r="W230" s="220">
        <f>+'CPP Detay Tum Ay'!W230</f>
        <v>0</v>
      </c>
      <c r="X230" s="220">
        <f>+'CPP Detay Tum Ay'!X230</f>
        <v>0</v>
      </c>
      <c r="Y230" s="220">
        <f>+'CPP Detay Tum Ay'!Y230</f>
        <v>0</v>
      </c>
      <c r="Z230" s="220">
        <f>+'CPP Detay Tum Ay'!Z230</f>
        <v>0</v>
      </c>
      <c r="AA230" s="220">
        <f>+'CPP Detay Tum Ay'!AA230</f>
        <v>0</v>
      </c>
      <c r="AB230" s="220">
        <f>+'CPP Detay Tum Ay'!AB230</f>
        <v>0</v>
      </c>
      <c r="AC230" s="220">
        <f>+'CPP Detay Tum Ay'!AC230</f>
        <v>0</v>
      </c>
      <c r="AE230" s="2" t="s">
        <v>179</v>
      </c>
      <c r="AF230" s="220">
        <f t="shared" ref="AF230:AF233" si="577">+D230</f>
        <v>0</v>
      </c>
      <c r="AG230" s="220">
        <f t="shared" si="551"/>
        <v>0</v>
      </c>
      <c r="AH230" s="220">
        <f t="shared" si="551"/>
        <v>0</v>
      </c>
      <c r="AI230" s="220">
        <f t="shared" si="551"/>
        <v>0</v>
      </c>
      <c r="AJ230" s="220">
        <f t="shared" si="551"/>
        <v>0</v>
      </c>
      <c r="AK230" s="220">
        <f t="shared" si="551"/>
        <v>0</v>
      </c>
      <c r="AL230" s="220">
        <f t="shared" si="551"/>
        <v>0</v>
      </c>
      <c r="AM230" s="220">
        <f t="shared" si="551"/>
        <v>0</v>
      </c>
      <c r="AN230" s="220">
        <f t="shared" si="551"/>
        <v>0</v>
      </c>
      <c r="AO230" s="220">
        <f t="shared" si="551"/>
        <v>0</v>
      </c>
      <c r="AP230" s="220">
        <f t="shared" si="551"/>
        <v>0</v>
      </c>
      <c r="AQ230" s="220">
        <f t="shared" si="551"/>
        <v>0</v>
      </c>
      <c r="AS230" s="2" t="s">
        <v>179</v>
      </c>
      <c r="AT230" s="220">
        <f t="shared" si="552"/>
        <v>0</v>
      </c>
      <c r="AU230" s="220">
        <f t="shared" si="552"/>
        <v>0</v>
      </c>
      <c r="AV230" s="220">
        <f t="shared" si="552"/>
        <v>0</v>
      </c>
      <c r="AW230" s="220">
        <f t="shared" si="552"/>
        <v>0</v>
      </c>
      <c r="AX230" s="220">
        <f t="shared" si="552"/>
        <v>0</v>
      </c>
      <c r="AY230" s="220">
        <f t="shared" si="552"/>
        <v>0</v>
      </c>
      <c r="AZ230" s="220">
        <f t="shared" si="552"/>
        <v>0</v>
      </c>
      <c r="BA230" s="220">
        <f t="shared" si="552"/>
        <v>0</v>
      </c>
      <c r="BB230" s="220">
        <f t="shared" si="552"/>
        <v>0</v>
      </c>
      <c r="BC230" s="220">
        <f t="shared" si="552"/>
        <v>0</v>
      </c>
      <c r="BD230" s="220">
        <f t="shared" si="552"/>
        <v>0</v>
      </c>
      <c r="BE230" s="220">
        <f t="shared" si="552"/>
        <v>0</v>
      </c>
      <c r="BG230" s="2" t="s">
        <v>179</v>
      </c>
      <c r="BH230" s="220">
        <f t="shared" ref="BH230:BH234" si="578">+D230</f>
        <v>0</v>
      </c>
      <c r="BI230" s="220">
        <f t="shared" si="554"/>
        <v>0</v>
      </c>
      <c r="BJ230" s="220">
        <f t="shared" si="555"/>
        <v>0</v>
      </c>
      <c r="BK230" s="220">
        <f t="shared" si="556"/>
        <v>0</v>
      </c>
      <c r="BL230" s="220">
        <f t="shared" si="557"/>
        <v>0</v>
      </c>
      <c r="BM230" s="220">
        <f t="shared" si="558"/>
        <v>0</v>
      </c>
      <c r="BN230" s="220">
        <f t="shared" si="559"/>
        <v>0</v>
      </c>
      <c r="BO230" s="220">
        <f t="shared" si="560"/>
        <v>0</v>
      </c>
      <c r="BP230" s="220">
        <f t="shared" si="561"/>
        <v>0</v>
      </c>
      <c r="BQ230" s="220">
        <f t="shared" si="562"/>
        <v>0</v>
      </c>
      <c r="BR230" s="220">
        <f t="shared" si="563"/>
        <v>0</v>
      </c>
      <c r="BS230" s="220">
        <f t="shared" si="564"/>
        <v>0</v>
      </c>
      <c r="BU230" s="2" t="s">
        <v>179</v>
      </c>
      <c r="BV230" s="220">
        <f t="shared" ref="BV230:BV234" si="579">+R230</f>
        <v>0</v>
      </c>
      <c r="BW230" s="220">
        <f t="shared" si="566"/>
        <v>0</v>
      </c>
      <c r="BX230" s="220">
        <f t="shared" si="567"/>
        <v>0</v>
      </c>
      <c r="BY230" s="220">
        <f t="shared" si="568"/>
        <v>0</v>
      </c>
      <c r="BZ230" s="220">
        <f t="shared" si="569"/>
        <v>0</v>
      </c>
      <c r="CA230" s="220">
        <f t="shared" si="570"/>
        <v>0</v>
      </c>
      <c r="CB230" s="220">
        <f t="shared" si="571"/>
        <v>0</v>
      </c>
      <c r="CC230" s="220">
        <f t="shared" si="572"/>
        <v>0</v>
      </c>
      <c r="CD230" s="220">
        <f t="shared" si="573"/>
        <v>0</v>
      </c>
      <c r="CE230" s="220">
        <f t="shared" si="574"/>
        <v>0</v>
      </c>
      <c r="CF230" s="220">
        <f t="shared" si="575"/>
        <v>0</v>
      </c>
      <c r="CG230" s="220">
        <f t="shared" si="576"/>
        <v>0</v>
      </c>
    </row>
    <row r="231" spans="1:85" x14ac:dyDescent="0.25">
      <c r="A231" t="str">
        <f>+C226</f>
        <v>ILK-SON</v>
      </c>
      <c r="B231" t="s">
        <v>6</v>
      </c>
      <c r="C231" s="2" t="s">
        <v>180</v>
      </c>
      <c r="D231" s="220">
        <f>+'CPP Detay Tum Ay'!D231</f>
        <v>0</v>
      </c>
      <c r="E231" s="220"/>
      <c r="F231" s="220">
        <f>+'CPP Detay Tum Ay'!F231</f>
        <v>0</v>
      </c>
      <c r="G231" s="220">
        <f>+'CPP Detay Tum Ay'!G231</f>
        <v>0</v>
      </c>
      <c r="H231" s="220">
        <f>+'CPP Detay Tum Ay'!H231</f>
        <v>0</v>
      </c>
      <c r="I231" s="220">
        <f>+'CPP Detay Tum Ay'!I231</f>
        <v>0</v>
      </c>
      <c r="J231" s="220">
        <f>+'CPP Detay Tum Ay'!J231</f>
        <v>0</v>
      </c>
      <c r="K231" s="220">
        <f>+'CPP Detay Tum Ay'!K231</f>
        <v>0</v>
      </c>
      <c r="L231" s="220">
        <f>+'CPP Detay Tum Ay'!L231</f>
        <v>0</v>
      </c>
      <c r="M231" s="220">
        <f>+'CPP Detay Tum Ay'!M231</f>
        <v>0</v>
      </c>
      <c r="N231" s="220">
        <f>+'CPP Detay Tum Ay'!N231</f>
        <v>0</v>
      </c>
      <c r="O231" s="220">
        <f>+'CPP Detay Tum Ay'!O231</f>
        <v>0</v>
      </c>
      <c r="Q231" s="2" t="s">
        <v>180</v>
      </c>
      <c r="R231" s="220">
        <f>+'CPP Detay Tum Ay'!R231</f>
        <v>0</v>
      </c>
      <c r="S231" s="220"/>
      <c r="T231" s="220">
        <f>+'CPP Detay Tum Ay'!T231</f>
        <v>0</v>
      </c>
      <c r="U231" s="220">
        <f>+'CPP Detay Tum Ay'!U231</f>
        <v>0</v>
      </c>
      <c r="V231" s="220">
        <f>+'CPP Detay Tum Ay'!V231</f>
        <v>0</v>
      </c>
      <c r="W231" s="220">
        <f>+'CPP Detay Tum Ay'!W231</f>
        <v>0</v>
      </c>
      <c r="X231" s="220">
        <f>+'CPP Detay Tum Ay'!X231</f>
        <v>0</v>
      </c>
      <c r="Y231" s="220">
        <f>+'CPP Detay Tum Ay'!Y231</f>
        <v>0</v>
      </c>
      <c r="Z231" s="220">
        <f>+'CPP Detay Tum Ay'!Z231</f>
        <v>0</v>
      </c>
      <c r="AA231" s="220">
        <f>+'CPP Detay Tum Ay'!AA231</f>
        <v>0</v>
      </c>
      <c r="AB231" s="220">
        <f>+'CPP Detay Tum Ay'!AB231</f>
        <v>0</v>
      </c>
      <c r="AC231" s="220">
        <f>+'CPP Detay Tum Ay'!AC231</f>
        <v>0</v>
      </c>
      <c r="AE231" s="2" t="s">
        <v>180</v>
      </c>
      <c r="AF231" s="220">
        <f t="shared" si="577"/>
        <v>0</v>
      </c>
      <c r="AG231" s="220">
        <f t="shared" si="551"/>
        <v>0</v>
      </c>
      <c r="AH231" s="220">
        <f t="shared" si="551"/>
        <v>0</v>
      </c>
      <c r="AI231" s="220">
        <f t="shared" si="551"/>
        <v>0</v>
      </c>
      <c r="AJ231" s="220">
        <f t="shared" si="551"/>
        <v>0</v>
      </c>
      <c r="AK231" s="220">
        <f t="shared" si="551"/>
        <v>0</v>
      </c>
      <c r="AL231" s="220">
        <f t="shared" si="551"/>
        <v>0</v>
      </c>
      <c r="AM231" s="220">
        <f t="shared" si="551"/>
        <v>0</v>
      </c>
      <c r="AN231" s="220">
        <f t="shared" si="551"/>
        <v>0</v>
      </c>
      <c r="AO231" s="220">
        <f t="shared" si="551"/>
        <v>0</v>
      </c>
      <c r="AP231" s="220">
        <f t="shared" si="551"/>
        <v>0</v>
      </c>
      <c r="AQ231" s="220">
        <f t="shared" si="551"/>
        <v>0</v>
      </c>
      <c r="AS231" s="2" t="s">
        <v>180</v>
      </c>
      <c r="AT231" s="220">
        <f t="shared" si="552"/>
        <v>0</v>
      </c>
      <c r="AU231" s="220">
        <f t="shared" si="552"/>
        <v>0</v>
      </c>
      <c r="AV231" s="220">
        <f t="shared" si="552"/>
        <v>0</v>
      </c>
      <c r="AW231" s="220">
        <f t="shared" si="552"/>
        <v>0</v>
      </c>
      <c r="AX231" s="220">
        <f t="shared" si="552"/>
        <v>0</v>
      </c>
      <c r="AY231" s="220">
        <f t="shared" si="552"/>
        <v>0</v>
      </c>
      <c r="AZ231" s="220">
        <f t="shared" si="552"/>
        <v>0</v>
      </c>
      <c r="BA231" s="220">
        <f t="shared" si="552"/>
        <v>0</v>
      </c>
      <c r="BB231" s="220">
        <f t="shared" si="552"/>
        <v>0</v>
      </c>
      <c r="BC231" s="220">
        <f t="shared" si="552"/>
        <v>0</v>
      </c>
      <c r="BD231" s="220">
        <f t="shared" si="552"/>
        <v>0</v>
      </c>
      <c r="BE231" s="220">
        <f t="shared" si="552"/>
        <v>0</v>
      </c>
      <c r="BG231" s="2" t="s">
        <v>180</v>
      </c>
      <c r="BH231" s="220">
        <f t="shared" si="578"/>
        <v>0</v>
      </c>
      <c r="BI231" s="220">
        <f t="shared" si="554"/>
        <v>0</v>
      </c>
      <c r="BJ231" s="220">
        <f t="shared" si="555"/>
        <v>0</v>
      </c>
      <c r="BK231" s="220">
        <f t="shared" si="556"/>
        <v>0</v>
      </c>
      <c r="BL231" s="220">
        <f t="shared" si="557"/>
        <v>0</v>
      </c>
      <c r="BM231" s="220">
        <f t="shared" si="558"/>
        <v>0</v>
      </c>
      <c r="BN231" s="220">
        <f t="shared" si="559"/>
        <v>0</v>
      </c>
      <c r="BO231" s="220">
        <f t="shared" si="560"/>
        <v>0</v>
      </c>
      <c r="BP231" s="220">
        <f t="shared" si="561"/>
        <v>0</v>
      </c>
      <c r="BQ231" s="220">
        <f t="shared" si="562"/>
        <v>0</v>
      </c>
      <c r="BR231" s="220">
        <f t="shared" si="563"/>
        <v>0</v>
      </c>
      <c r="BS231" s="220">
        <f t="shared" si="564"/>
        <v>0</v>
      </c>
      <c r="BU231" s="2" t="s">
        <v>180</v>
      </c>
      <c r="BV231" s="220">
        <f t="shared" si="579"/>
        <v>0</v>
      </c>
      <c r="BW231" s="220">
        <f t="shared" si="566"/>
        <v>0</v>
      </c>
      <c r="BX231" s="220">
        <f t="shared" si="567"/>
        <v>0</v>
      </c>
      <c r="BY231" s="220">
        <f t="shared" si="568"/>
        <v>0</v>
      </c>
      <c r="BZ231" s="220">
        <f t="shared" si="569"/>
        <v>0</v>
      </c>
      <c r="CA231" s="220">
        <f t="shared" si="570"/>
        <v>0</v>
      </c>
      <c r="CB231" s="220">
        <f t="shared" si="571"/>
        <v>0</v>
      </c>
      <c r="CC231" s="220">
        <f t="shared" si="572"/>
        <v>0</v>
      </c>
      <c r="CD231" s="220">
        <f t="shared" si="573"/>
        <v>0</v>
      </c>
      <c r="CE231" s="220">
        <f t="shared" si="574"/>
        <v>0</v>
      </c>
      <c r="CF231" s="220">
        <f t="shared" si="575"/>
        <v>0</v>
      </c>
      <c r="CG231" s="220">
        <f t="shared" si="576"/>
        <v>0</v>
      </c>
    </row>
    <row r="232" spans="1:85" x14ac:dyDescent="0.25">
      <c r="A232" t="str">
        <f>+C226</f>
        <v>ILK-SON</v>
      </c>
      <c r="B232" t="s">
        <v>6</v>
      </c>
      <c r="C232" s="2" t="s">
        <v>181</v>
      </c>
      <c r="D232" s="220">
        <f>+'CPP Detay Tum Ay'!D232</f>
        <v>0</v>
      </c>
      <c r="E232" s="220"/>
      <c r="F232" s="220">
        <f>+'CPP Detay Tum Ay'!F232</f>
        <v>0</v>
      </c>
      <c r="G232" s="220">
        <f>+'CPP Detay Tum Ay'!G232</f>
        <v>0</v>
      </c>
      <c r="H232" s="220">
        <f>+'CPP Detay Tum Ay'!H232</f>
        <v>0</v>
      </c>
      <c r="I232" s="220">
        <f>+'CPP Detay Tum Ay'!I232</f>
        <v>0</v>
      </c>
      <c r="J232" s="220">
        <f>+'CPP Detay Tum Ay'!J232</f>
        <v>0</v>
      </c>
      <c r="K232" s="220">
        <f>+'CPP Detay Tum Ay'!K232</f>
        <v>0</v>
      </c>
      <c r="L232" s="220">
        <f>+'CPP Detay Tum Ay'!L232</f>
        <v>0</v>
      </c>
      <c r="M232" s="220">
        <f>+'CPP Detay Tum Ay'!M232</f>
        <v>0</v>
      </c>
      <c r="N232" s="220">
        <f>+'CPP Detay Tum Ay'!N232</f>
        <v>0</v>
      </c>
      <c r="O232" s="220">
        <f>+'CPP Detay Tum Ay'!O232</f>
        <v>0</v>
      </c>
      <c r="Q232" s="2" t="s">
        <v>181</v>
      </c>
      <c r="R232" s="220">
        <f>+'CPP Detay Tum Ay'!R232</f>
        <v>0</v>
      </c>
      <c r="S232" s="220"/>
      <c r="T232" s="220">
        <f>+'CPP Detay Tum Ay'!T232</f>
        <v>0</v>
      </c>
      <c r="U232" s="220">
        <f>+'CPP Detay Tum Ay'!U232</f>
        <v>0</v>
      </c>
      <c r="V232" s="220">
        <f>+'CPP Detay Tum Ay'!V232</f>
        <v>0</v>
      </c>
      <c r="W232" s="220">
        <f>+'CPP Detay Tum Ay'!W232</f>
        <v>0</v>
      </c>
      <c r="X232" s="220">
        <f>+'CPP Detay Tum Ay'!X232</f>
        <v>0</v>
      </c>
      <c r="Y232" s="220">
        <f>+'CPP Detay Tum Ay'!Y232</f>
        <v>0</v>
      </c>
      <c r="Z232" s="220">
        <f>+'CPP Detay Tum Ay'!Z232</f>
        <v>0</v>
      </c>
      <c r="AA232" s="220">
        <f>+'CPP Detay Tum Ay'!AA232</f>
        <v>0</v>
      </c>
      <c r="AB232" s="220">
        <f>+'CPP Detay Tum Ay'!AB232</f>
        <v>0</v>
      </c>
      <c r="AC232" s="220">
        <f>+'CPP Detay Tum Ay'!AC232</f>
        <v>0</v>
      </c>
      <c r="AE232" s="2" t="s">
        <v>181</v>
      </c>
      <c r="AF232" s="220">
        <f t="shared" si="577"/>
        <v>0</v>
      </c>
      <c r="AG232" s="220">
        <f t="shared" si="551"/>
        <v>0</v>
      </c>
      <c r="AH232" s="220">
        <f t="shared" si="551"/>
        <v>0</v>
      </c>
      <c r="AI232" s="220">
        <f t="shared" si="551"/>
        <v>0</v>
      </c>
      <c r="AJ232" s="220">
        <f t="shared" si="551"/>
        <v>0</v>
      </c>
      <c r="AK232" s="220">
        <f t="shared" si="551"/>
        <v>0</v>
      </c>
      <c r="AL232" s="220">
        <f t="shared" si="551"/>
        <v>0</v>
      </c>
      <c r="AM232" s="220">
        <f t="shared" si="551"/>
        <v>0</v>
      </c>
      <c r="AN232" s="220">
        <f t="shared" si="551"/>
        <v>0</v>
      </c>
      <c r="AO232" s="220">
        <f t="shared" si="551"/>
        <v>0</v>
      </c>
      <c r="AP232" s="220">
        <f t="shared" si="551"/>
        <v>0</v>
      </c>
      <c r="AQ232" s="220">
        <f t="shared" si="551"/>
        <v>0</v>
      </c>
      <c r="AS232" s="2" t="s">
        <v>181</v>
      </c>
      <c r="AT232" s="220">
        <f t="shared" si="552"/>
        <v>0</v>
      </c>
      <c r="AU232" s="220">
        <f t="shared" si="552"/>
        <v>0</v>
      </c>
      <c r="AV232" s="220">
        <f t="shared" si="552"/>
        <v>0</v>
      </c>
      <c r="AW232" s="220">
        <f t="shared" si="552"/>
        <v>0</v>
      </c>
      <c r="AX232" s="220">
        <f t="shared" si="552"/>
        <v>0</v>
      </c>
      <c r="AY232" s="220">
        <f t="shared" si="552"/>
        <v>0</v>
      </c>
      <c r="AZ232" s="220">
        <f t="shared" si="552"/>
        <v>0</v>
      </c>
      <c r="BA232" s="220">
        <f t="shared" si="552"/>
        <v>0</v>
      </c>
      <c r="BB232" s="220">
        <f t="shared" si="552"/>
        <v>0</v>
      </c>
      <c r="BC232" s="220">
        <f t="shared" si="552"/>
        <v>0</v>
      </c>
      <c r="BD232" s="220">
        <f t="shared" si="552"/>
        <v>0</v>
      </c>
      <c r="BE232" s="220">
        <f t="shared" si="552"/>
        <v>0</v>
      </c>
      <c r="BG232" s="2" t="s">
        <v>181</v>
      </c>
      <c r="BH232" s="220">
        <f t="shared" si="578"/>
        <v>0</v>
      </c>
      <c r="BI232" s="220">
        <f t="shared" si="554"/>
        <v>0</v>
      </c>
      <c r="BJ232" s="220">
        <f t="shared" si="555"/>
        <v>0</v>
      </c>
      <c r="BK232" s="220">
        <f t="shared" si="556"/>
        <v>0</v>
      </c>
      <c r="BL232" s="220">
        <f t="shared" si="557"/>
        <v>0</v>
      </c>
      <c r="BM232" s="220">
        <f t="shared" si="558"/>
        <v>0</v>
      </c>
      <c r="BN232" s="220">
        <f t="shared" si="559"/>
        <v>0</v>
      </c>
      <c r="BO232" s="220">
        <f t="shared" si="560"/>
        <v>0</v>
      </c>
      <c r="BP232" s="220">
        <f t="shared" si="561"/>
        <v>0</v>
      </c>
      <c r="BQ232" s="220">
        <f t="shared" si="562"/>
        <v>0</v>
      </c>
      <c r="BR232" s="220">
        <f t="shared" si="563"/>
        <v>0</v>
      </c>
      <c r="BS232" s="220">
        <f t="shared" si="564"/>
        <v>0</v>
      </c>
      <c r="BU232" s="2" t="s">
        <v>181</v>
      </c>
      <c r="BV232" s="220">
        <f t="shared" si="579"/>
        <v>0</v>
      </c>
      <c r="BW232" s="220">
        <f t="shared" si="566"/>
        <v>0</v>
      </c>
      <c r="BX232" s="220">
        <f t="shared" si="567"/>
        <v>0</v>
      </c>
      <c r="BY232" s="220">
        <f t="shared" si="568"/>
        <v>0</v>
      </c>
      <c r="BZ232" s="220">
        <f t="shared" si="569"/>
        <v>0</v>
      </c>
      <c r="CA232" s="220">
        <f t="shared" si="570"/>
        <v>0</v>
      </c>
      <c r="CB232" s="220">
        <f t="shared" si="571"/>
        <v>0</v>
      </c>
      <c r="CC232" s="220">
        <f t="shared" si="572"/>
        <v>0</v>
      </c>
      <c r="CD232" s="220">
        <f t="shared" si="573"/>
        <v>0</v>
      </c>
      <c r="CE232" s="220">
        <f t="shared" si="574"/>
        <v>0</v>
      </c>
      <c r="CF232" s="220">
        <f t="shared" si="575"/>
        <v>0</v>
      </c>
      <c r="CG232" s="220">
        <f t="shared" si="576"/>
        <v>0</v>
      </c>
    </row>
    <row r="233" spans="1:85" x14ac:dyDescent="0.25">
      <c r="A233" t="str">
        <f>+C226</f>
        <v>ILK-SON</v>
      </c>
      <c r="B233" t="s">
        <v>6</v>
      </c>
      <c r="C233" s="2" t="s">
        <v>182</v>
      </c>
      <c r="D233" s="220">
        <f>+'CPP Detay Tum Ay'!D233</f>
        <v>0</v>
      </c>
      <c r="E233" s="220"/>
      <c r="F233" s="220">
        <f>+'CPP Detay Tum Ay'!F233</f>
        <v>0</v>
      </c>
      <c r="G233" s="220">
        <f>+'CPP Detay Tum Ay'!G233</f>
        <v>0</v>
      </c>
      <c r="H233" s="220">
        <f>+'CPP Detay Tum Ay'!H233</f>
        <v>0</v>
      </c>
      <c r="I233" s="220">
        <f>+'CPP Detay Tum Ay'!I233</f>
        <v>0</v>
      </c>
      <c r="J233" s="220">
        <f>+'CPP Detay Tum Ay'!J233</f>
        <v>0</v>
      </c>
      <c r="K233" s="220">
        <f>+'CPP Detay Tum Ay'!K233</f>
        <v>0</v>
      </c>
      <c r="L233" s="220">
        <f>+'CPP Detay Tum Ay'!L233</f>
        <v>0</v>
      </c>
      <c r="M233" s="220">
        <f>+'CPP Detay Tum Ay'!M233</f>
        <v>0</v>
      </c>
      <c r="N233" s="220">
        <f>+'CPP Detay Tum Ay'!N233</f>
        <v>0</v>
      </c>
      <c r="O233" s="220">
        <f>+'CPP Detay Tum Ay'!O233</f>
        <v>0</v>
      </c>
      <c r="Q233" s="2" t="s">
        <v>182</v>
      </c>
      <c r="R233" s="220">
        <f>+'CPP Detay Tum Ay'!R233</f>
        <v>0</v>
      </c>
      <c r="S233" s="220"/>
      <c r="T233" s="220">
        <f>+'CPP Detay Tum Ay'!T233</f>
        <v>0</v>
      </c>
      <c r="U233" s="220">
        <f>+'CPP Detay Tum Ay'!U233</f>
        <v>0</v>
      </c>
      <c r="V233" s="220">
        <f>+'CPP Detay Tum Ay'!V233</f>
        <v>0</v>
      </c>
      <c r="W233" s="220">
        <f>+'CPP Detay Tum Ay'!W233</f>
        <v>0</v>
      </c>
      <c r="X233" s="220">
        <f>+'CPP Detay Tum Ay'!X233</f>
        <v>0</v>
      </c>
      <c r="Y233" s="220">
        <f>+'CPP Detay Tum Ay'!Y233</f>
        <v>0</v>
      </c>
      <c r="Z233" s="220">
        <f>+'CPP Detay Tum Ay'!Z233</f>
        <v>0</v>
      </c>
      <c r="AA233" s="220">
        <f>+'CPP Detay Tum Ay'!AA233</f>
        <v>0</v>
      </c>
      <c r="AB233" s="220">
        <f>+'CPP Detay Tum Ay'!AB233</f>
        <v>0</v>
      </c>
      <c r="AC233" s="220">
        <f>+'CPP Detay Tum Ay'!AC233</f>
        <v>0</v>
      </c>
      <c r="AE233" s="2" t="s">
        <v>182</v>
      </c>
      <c r="AF233" s="220">
        <f t="shared" si="577"/>
        <v>0</v>
      </c>
      <c r="AG233" s="220">
        <f t="shared" si="551"/>
        <v>0</v>
      </c>
      <c r="AH233" s="220">
        <f t="shared" si="551"/>
        <v>0</v>
      </c>
      <c r="AI233" s="220">
        <f t="shared" si="551"/>
        <v>0</v>
      </c>
      <c r="AJ233" s="220">
        <f t="shared" si="551"/>
        <v>0</v>
      </c>
      <c r="AK233" s="220">
        <f t="shared" si="551"/>
        <v>0</v>
      </c>
      <c r="AL233" s="220">
        <f t="shared" si="551"/>
        <v>0</v>
      </c>
      <c r="AM233" s="220">
        <f t="shared" si="551"/>
        <v>0</v>
      </c>
      <c r="AN233" s="220">
        <f t="shared" si="551"/>
        <v>0</v>
      </c>
      <c r="AO233" s="220">
        <f t="shared" si="551"/>
        <v>0</v>
      </c>
      <c r="AP233" s="220">
        <f t="shared" si="551"/>
        <v>0</v>
      </c>
      <c r="AQ233" s="220">
        <f t="shared" si="551"/>
        <v>0</v>
      </c>
      <c r="AS233" s="2" t="s">
        <v>182</v>
      </c>
      <c r="AT233" s="220">
        <f t="shared" si="552"/>
        <v>0</v>
      </c>
      <c r="AU233" s="220">
        <f t="shared" si="552"/>
        <v>0</v>
      </c>
      <c r="AV233" s="220">
        <f t="shared" si="552"/>
        <v>0</v>
      </c>
      <c r="AW233" s="220">
        <f t="shared" si="552"/>
        <v>0</v>
      </c>
      <c r="AX233" s="220">
        <f t="shared" si="552"/>
        <v>0</v>
      </c>
      <c r="AY233" s="220">
        <f t="shared" si="552"/>
        <v>0</v>
      </c>
      <c r="AZ233" s="220">
        <f t="shared" si="552"/>
        <v>0</v>
      </c>
      <c r="BA233" s="220">
        <f t="shared" si="552"/>
        <v>0</v>
      </c>
      <c r="BB233" s="220">
        <f t="shared" si="552"/>
        <v>0</v>
      </c>
      <c r="BC233" s="220">
        <f t="shared" si="552"/>
        <v>0</v>
      </c>
      <c r="BD233" s="220">
        <f t="shared" si="552"/>
        <v>0</v>
      </c>
      <c r="BE233" s="220">
        <f t="shared" si="552"/>
        <v>0</v>
      </c>
      <c r="BG233" s="2" t="s">
        <v>182</v>
      </c>
      <c r="BH233" s="220">
        <f t="shared" si="578"/>
        <v>0</v>
      </c>
      <c r="BI233" s="220">
        <f t="shared" si="554"/>
        <v>0</v>
      </c>
      <c r="BJ233" s="220">
        <f t="shared" si="555"/>
        <v>0</v>
      </c>
      <c r="BK233" s="220">
        <f t="shared" si="556"/>
        <v>0</v>
      </c>
      <c r="BL233" s="220">
        <f t="shared" si="557"/>
        <v>0</v>
      </c>
      <c r="BM233" s="220">
        <f t="shared" si="558"/>
        <v>0</v>
      </c>
      <c r="BN233" s="220">
        <f t="shared" si="559"/>
        <v>0</v>
      </c>
      <c r="BO233" s="220">
        <f t="shared" si="560"/>
        <v>0</v>
      </c>
      <c r="BP233" s="220">
        <f t="shared" si="561"/>
        <v>0</v>
      </c>
      <c r="BQ233" s="220">
        <f t="shared" si="562"/>
        <v>0</v>
      </c>
      <c r="BR233" s="220">
        <f t="shared" si="563"/>
        <v>0</v>
      </c>
      <c r="BS233" s="220">
        <f t="shared" si="564"/>
        <v>0</v>
      </c>
      <c r="BU233" s="2" t="s">
        <v>182</v>
      </c>
      <c r="BV233" s="220">
        <f t="shared" si="579"/>
        <v>0</v>
      </c>
      <c r="BW233" s="220">
        <f t="shared" si="566"/>
        <v>0</v>
      </c>
      <c r="BX233" s="220">
        <f t="shared" si="567"/>
        <v>0</v>
      </c>
      <c r="BY233" s="220">
        <f t="shared" si="568"/>
        <v>0</v>
      </c>
      <c r="BZ233" s="220">
        <f t="shared" si="569"/>
        <v>0</v>
      </c>
      <c r="CA233" s="220">
        <f t="shared" si="570"/>
        <v>0</v>
      </c>
      <c r="CB233" s="220">
        <f t="shared" si="571"/>
        <v>0</v>
      </c>
      <c r="CC233" s="220">
        <f t="shared" si="572"/>
        <v>0</v>
      </c>
      <c r="CD233" s="220">
        <f t="shared" si="573"/>
        <v>0</v>
      </c>
      <c r="CE233" s="220">
        <f t="shared" si="574"/>
        <v>0</v>
      </c>
      <c r="CF233" s="220">
        <f t="shared" si="575"/>
        <v>0</v>
      </c>
      <c r="CG233" s="220">
        <f t="shared" si="576"/>
        <v>0</v>
      </c>
    </row>
    <row r="234" spans="1:85" x14ac:dyDescent="0.25">
      <c r="A234" t="str">
        <f>+C226</f>
        <v>ILK-SON</v>
      </c>
      <c r="B234" t="s">
        <v>6</v>
      </c>
      <c r="C234" s="2" t="s">
        <v>183</v>
      </c>
      <c r="D234" s="220"/>
      <c r="E234" s="220"/>
      <c r="F234" s="220"/>
      <c r="G234" s="230"/>
      <c r="H234" s="230"/>
      <c r="I234" s="230"/>
      <c r="J234" s="230"/>
      <c r="K234" s="230"/>
      <c r="L234" s="230"/>
      <c r="M234" s="220"/>
      <c r="N234" s="220"/>
      <c r="O234" s="220"/>
      <c r="Q234" s="2" t="s">
        <v>183</v>
      </c>
      <c r="R234" s="221"/>
      <c r="S234" s="221"/>
      <c r="T234" s="221"/>
      <c r="U234" s="220"/>
      <c r="V234" s="220"/>
      <c r="W234" s="220"/>
      <c r="X234" s="220"/>
      <c r="Y234" s="220"/>
      <c r="Z234" s="220"/>
      <c r="AA234" s="220"/>
      <c r="AB234" s="220"/>
      <c r="AC234" s="220"/>
      <c r="AE234" s="2" t="s">
        <v>183</v>
      </c>
      <c r="AF234" s="220"/>
      <c r="AG234" s="220"/>
      <c r="AH234" s="220"/>
      <c r="AI234" s="220"/>
      <c r="AJ234" s="220"/>
      <c r="AK234" s="220"/>
      <c r="AL234" s="220"/>
      <c r="AM234" s="220"/>
      <c r="AN234" s="220"/>
      <c r="AO234" s="220"/>
      <c r="AP234" s="220"/>
      <c r="AQ234" s="220"/>
      <c r="AS234" s="2" t="s">
        <v>183</v>
      </c>
      <c r="AT234" s="221"/>
      <c r="AU234" s="221"/>
      <c r="AV234" s="221"/>
      <c r="AW234" s="221"/>
      <c r="AX234" s="221"/>
      <c r="AY234" s="221"/>
      <c r="AZ234" s="221"/>
      <c r="BA234" s="221"/>
      <c r="BB234" s="221"/>
      <c r="BC234" s="221"/>
      <c r="BD234" s="221"/>
      <c r="BE234" s="221"/>
      <c r="BG234" s="2" t="s">
        <v>183</v>
      </c>
      <c r="BH234" s="220">
        <f t="shared" si="578"/>
        <v>0</v>
      </c>
      <c r="BI234" s="220">
        <f t="shared" si="554"/>
        <v>0</v>
      </c>
      <c r="BJ234" s="220">
        <f t="shared" si="555"/>
        <v>0</v>
      </c>
      <c r="BK234" s="220">
        <f t="shared" si="556"/>
        <v>0</v>
      </c>
      <c r="BL234" s="220">
        <f t="shared" si="557"/>
        <v>0</v>
      </c>
      <c r="BM234" s="220">
        <f t="shared" si="558"/>
        <v>0</v>
      </c>
      <c r="BN234" s="220">
        <f t="shared" si="559"/>
        <v>0</v>
      </c>
      <c r="BO234" s="220">
        <f t="shared" si="560"/>
        <v>0</v>
      </c>
      <c r="BP234" s="220">
        <f t="shared" si="561"/>
        <v>0</v>
      </c>
      <c r="BQ234" s="220">
        <f t="shared" si="562"/>
        <v>0</v>
      </c>
      <c r="BR234" s="220">
        <f t="shared" si="563"/>
        <v>0</v>
      </c>
      <c r="BS234" s="220">
        <f t="shared" si="564"/>
        <v>0</v>
      </c>
      <c r="BU234" s="2" t="s">
        <v>183</v>
      </c>
      <c r="BV234" s="220">
        <f t="shared" si="579"/>
        <v>0</v>
      </c>
      <c r="BW234" s="220">
        <f t="shared" si="566"/>
        <v>0</v>
      </c>
      <c r="BX234" s="220">
        <f t="shared" si="567"/>
        <v>0</v>
      </c>
      <c r="BY234" s="220">
        <f t="shared" si="568"/>
        <v>0</v>
      </c>
      <c r="BZ234" s="220">
        <f t="shared" si="569"/>
        <v>0</v>
      </c>
      <c r="CA234" s="220">
        <f t="shared" si="570"/>
        <v>0</v>
      </c>
      <c r="CB234" s="220">
        <f t="shared" si="571"/>
        <v>0</v>
      </c>
      <c r="CC234" s="220">
        <f t="shared" si="572"/>
        <v>0</v>
      </c>
      <c r="CD234" s="220">
        <f t="shared" si="573"/>
        <v>0</v>
      </c>
      <c r="CE234" s="220">
        <f t="shared" si="574"/>
        <v>0</v>
      </c>
      <c r="CF234" s="220">
        <f t="shared" si="575"/>
        <v>0</v>
      </c>
      <c r="CG234" s="220">
        <f t="shared" si="576"/>
        <v>0</v>
      </c>
    </row>
    <row r="235" spans="1:85" x14ac:dyDescent="0.25">
      <c r="A235" t="str">
        <f>+C226</f>
        <v>ILK-SON</v>
      </c>
      <c r="B235" t="s">
        <v>6</v>
      </c>
      <c r="C235" s="2" t="s">
        <v>184</v>
      </c>
      <c r="D235" s="220"/>
      <c r="E235" s="220"/>
      <c r="F235" s="220"/>
      <c r="G235" s="220"/>
      <c r="H235" s="220"/>
      <c r="I235" s="230"/>
      <c r="J235" s="220"/>
      <c r="K235" s="220"/>
      <c r="L235" s="220"/>
      <c r="M235" s="220"/>
      <c r="N235" s="220"/>
      <c r="O235" s="220"/>
      <c r="Q235" s="2" t="s">
        <v>184</v>
      </c>
      <c r="R235" s="221"/>
      <c r="S235" s="221"/>
      <c r="T235" s="221"/>
      <c r="U235" s="220"/>
      <c r="V235" s="220"/>
      <c r="W235" s="220"/>
      <c r="X235" s="220"/>
      <c r="Y235" s="220"/>
      <c r="Z235" s="220"/>
      <c r="AA235" s="220"/>
      <c r="AB235" s="220"/>
      <c r="AC235" s="220"/>
      <c r="AE235" s="2" t="s">
        <v>184</v>
      </c>
      <c r="AF235" s="220"/>
      <c r="AG235" s="220"/>
      <c r="AH235" s="220"/>
      <c r="AI235" s="220"/>
      <c r="AJ235" s="220"/>
      <c r="AK235" s="220"/>
      <c r="AL235" s="220"/>
      <c r="AM235" s="220"/>
      <c r="AN235" s="220"/>
      <c r="AO235" s="220"/>
      <c r="AP235" s="220"/>
      <c r="AQ235" s="220"/>
      <c r="AS235" s="2" t="s">
        <v>184</v>
      </c>
      <c r="AT235" s="221"/>
      <c r="AU235" s="221"/>
      <c r="AV235" s="221"/>
      <c r="AW235" s="221"/>
      <c r="AX235" s="221"/>
      <c r="AY235" s="221"/>
      <c r="AZ235" s="221"/>
      <c r="BA235" s="221"/>
      <c r="BB235" s="221"/>
      <c r="BC235" s="221"/>
      <c r="BD235" s="221"/>
      <c r="BE235" s="221"/>
      <c r="BG235" s="2" t="s">
        <v>184</v>
      </c>
      <c r="BH235" s="220"/>
      <c r="BI235" s="220"/>
      <c r="BJ235" s="220"/>
      <c r="BK235" s="220"/>
      <c r="BL235" s="220"/>
      <c r="BM235" s="220"/>
      <c r="BN235" s="220"/>
      <c r="BO235" s="220"/>
      <c r="BP235" s="220"/>
      <c r="BQ235" s="220"/>
      <c r="BR235" s="220"/>
      <c r="BS235" s="220"/>
      <c r="BU235" s="2" t="s">
        <v>184</v>
      </c>
      <c r="BV235" s="221"/>
      <c r="BW235" s="221"/>
      <c r="BX235" s="221"/>
      <c r="BY235" s="221"/>
      <c r="BZ235" s="221"/>
      <c r="CA235" s="221"/>
      <c r="CB235" s="221"/>
      <c r="CC235" s="221"/>
      <c r="CD235" s="221"/>
      <c r="CE235" s="221"/>
      <c r="CF235" s="221"/>
      <c r="CG235" s="221"/>
    </row>
    <row r="236" spans="1:85" x14ac:dyDescent="0.25">
      <c r="A236" t="str">
        <f>+C226</f>
        <v>ILK-SON</v>
      </c>
      <c r="B236" t="s">
        <v>6</v>
      </c>
      <c r="C236" s="2" t="s">
        <v>185</v>
      </c>
      <c r="D236" s="220"/>
      <c r="E236" s="220"/>
      <c r="F236" s="220"/>
      <c r="G236" s="220"/>
      <c r="H236" s="220"/>
      <c r="I236" s="230"/>
      <c r="J236" s="220"/>
      <c r="K236" s="220"/>
      <c r="L236" s="220"/>
      <c r="M236" s="220"/>
      <c r="N236" s="220"/>
      <c r="O236" s="220"/>
      <c r="Q236" s="2" t="s">
        <v>185</v>
      </c>
      <c r="R236" s="221"/>
      <c r="S236" s="221"/>
      <c r="T236" s="221"/>
      <c r="U236" s="220"/>
      <c r="V236" s="220"/>
      <c r="W236" s="220"/>
      <c r="X236" s="220"/>
      <c r="Y236" s="220"/>
      <c r="Z236" s="220"/>
      <c r="AA236" s="220"/>
      <c r="AB236" s="220"/>
      <c r="AC236" s="220"/>
      <c r="AE236" s="2" t="s">
        <v>185</v>
      </c>
      <c r="AF236" s="220"/>
      <c r="AG236" s="220"/>
      <c r="AH236" s="220"/>
      <c r="AI236" s="220"/>
      <c r="AJ236" s="220"/>
      <c r="AK236" s="220"/>
      <c r="AL236" s="220"/>
      <c r="AM236" s="220"/>
      <c r="AN236" s="220"/>
      <c r="AO236" s="220"/>
      <c r="AP236" s="220"/>
      <c r="AQ236" s="220"/>
      <c r="AS236" s="2" t="s">
        <v>185</v>
      </c>
      <c r="AT236" s="221"/>
      <c r="AU236" s="221"/>
      <c r="AV236" s="221"/>
      <c r="AW236" s="221"/>
      <c r="AX236" s="221"/>
      <c r="AY236" s="221"/>
      <c r="AZ236" s="221"/>
      <c r="BA236" s="221"/>
      <c r="BB236" s="221"/>
      <c r="BC236" s="221"/>
      <c r="BD236" s="221"/>
      <c r="BE236" s="221"/>
      <c r="BG236" s="2" t="s">
        <v>185</v>
      </c>
      <c r="BH236" s="220"/>
      <c r="BI236" s="220"/>
      <c r="BJ236" s="220"/>
      <c r="BK236" s="220"/>
      <c r="BL236" s="220"/>
      <c r="BM236" s="220"/>
      <c r="BN236" s="220"/>
      <c r="BO236" s="220"/>
      <c r="BP236" s="220"/>
      <c r="BQ236" s="220"/>
      <c r="BR236" s="220"/>
      <c r="BS236" s="220"/>
      <c r="BU236" s="2" t="s">
        <v>185</v>
      </c>
      <c r="BV236" s="221"/>
      <c r="BW236" s="221"/>
      <c r="BX236" s="221"/>
      <c r="BY236" s="221"/>
      <c r="BZ236" s="221"/>
      <c r="CA236" s="221"/>
      <c r="CB236" s="221"/>
      <c r="CC236" s="221"/>
      <c r="CD236" s="221"/>
      <c r="CE236" s="221"/>
      <c r="CF236" s="221"/>
      <c r="CG236" s="221"/>
    </row>
    <row r="237" spans="1:85" x14ac:dyDescent="0.25">
      <c r="A237" t="str">
        <f>+C226</f>
        <v>ILK-SON</v>
      </c>
      <c r="B237" t="s">
        <v>6</v>
      </c>
      <c r="C237" s="2" t="s">
        <v>186</v>
      </c>
      <c r="D237" s="220"/>
      <c r="E237" s="220"/>
      <c r="F237" s="220"/>
      <c r="G237" s="220"/>
      <c r="H237" s="220"/>
      <c r="I237" s="230"/>
      <c r="J237" s="220"/>
      <c r="K237" s="220"/>
      <c r="L237" s="220"/>
      <c r="M237" s="220"/>
      <c r="N237" s="220"/>
      <c r="O237" s="220"/>
      <c r="Q237" s="2" t="s">
        <v>186</v>
      </c>
      <c r="R237" s="221"/>
      <c r="S237" s="221"/>
      <c r="T237" s="221"/>
      <c r="U237" s="220"/>
      <c r="V237" s="220"/>
      <c r="W237" s="220"/>
      <c r="X237" s="220"/>
      <c r="Y237" s="220"/>
      <c r="Z237" s="220"/>
      <c r="AA237" s="220"/>
      <c r="AB237" s="220"/>
      <c r="AC237" s="220"/>
      <c r="AE237" s="2" t="s">
        <v>186</v>
      </c>
      <c r="AF237" s="220"/>
      <c r="AG237" s="220"/>
      <c r="AH237" s="220"/>
      <c r="AI237" s="220"/>
      <c r="AJ237" s="220"/>
      <c r="AK237" s="220"/>
      <c r="AL237" s="220"/>
      <c r="AM237" s="220"/>
      <c r="AN237" s="220"/>
      <c r="AO237" s="220"/>
      <c r="AP237" s="220"/>
      <c r="AQ237" s="220"/>
      <c r="AS237" s="2" t="s">
        <v>186</v>
      </c>
      <c r="AT237" s="221"/>
      <c r="AU237" s="221"/>
      <c r="AV237" s="221"/>
      <c r="AW237" s="221"/>
      <c r="AX237" s="221"/>
      <c r="AY237" s="221"/>
      <c r="AZ237" s="221"/>
      <c r="BA237" s="221"/>
      <c r="BB237" s="221"/>
      <c r="BC237" s="221"/>
      <c r="BD237" s="221"/>
      <c r="BE237" s="221"/>
      <c r="BG237" s="2" t="s">
        <v>186</v>
      </c>
      <c r="BH237" s="220"/>
      <c r="BI237" s="220"/>
      <c r="BJ237" s="220"/>
      <c r="BK237" s="220"/>
      <c r="BL237" s="220"/>
      <c r="BM237" s="220"/>
      <c r="BN237" s="220"/>
      <c r="BO237" s="220"/>
      <c r="BP237" s="220"/>
      <c r="BQ237" s="220"/>
      <c r="BR237" s="220"/>
      <c r="BS237" s="220"/>
      <c r="BU237" s="2" t="s">
        <v>186</v>
      </c>
      <c r="BV237" s="221"/>
      <c r="BW237" s="221"/>
      <c r="BX237" s="221"/>
      <c r="BY237" s="221"/>
      <c r="BZ237" s="221"/>
      <c r="CA237" s="221"/>
      <c r="CB237" s="221"/>
      <c r="CC237" s="221"/>
      <c r="CD237" s="221"/>
      <c r="CE237" s="221"/>
      <c r="CF237" s="221"/>
      <c r="CG237" s="221"/>
    </row>
    <row r="238" spans="1:85" x14ac:dyDescent="0.25">
      <c r="A238" t="str">
        <f>+C226</f>
        <v>ILK-SON</v>
      </c>
      <c r="B238" t="s">
        <v>6</v>
      </c>
      <c r="C238" s="2" t="s">
        <v>203</v>
      </c>
      <c r="D238" s="220"/>
      <c r="E238" s="220"/>
      <c r="F238" s="220"/>
      <c r="G238" s="220"/>
      <c r="H238" s="220"/>
      <c r="I238" s="220"/>
      <c r="J238" s="220"/>
      <c r="K238" s="220"/>
      <c r="L238" s="220"/>
      <c r="M238" s="220"/>
      <c r="N238" s="220"/>
      <c r="O238" s="220"/>
      <c r="Q238" s="2"/>
      <c r="R238" s="221"/>
      <c r="S238" s="221"/>
      <c r="T238" s="221"/>
      <c r="U238" s="220"/>
      <c r="V238" s="220"/>
      <c r="W238" s="220"/>
      <c r="X238" s="220"/>
      <c r="Y238" s="220"/>
      <c r="Z238" s="220"/>
      <c r="AA238" s="220"/>
      <c r="AB238" s="220"/>
      <c r="AC238" s="220"/>
      <c r="AE238" s="2" t="s">
        <v>203</v>
      </c>
      <c r="AF238" s="220"/>
      <c r="AG238" s="220"/>
      <c r="AH238" s="220"/>
      <c r="AI238" s="220"/>
      <c r="AJ238" s="220"/>
      <c r="AK238" s="220"/>
      <c r="AL238" s="220"/>
      <c r="AM238" s="220"/>
      <c r="AN238" s="220"/>
      <c r="AO238" s="220"/>
      <c r="AP238" s="220"/>
      <c r="AQ238" s="220"/>
      <c r="AS238" s="2"/>
      <c r="AT238" s="221"/>
      <c r="AU238" s="221"/>
      <c r="AV238" s="221"/>
      <c r="AW238" s="220"/>
      <c r="AX238" s="220"/>
      <c r="AY238" s="220"/>
      <c r="AZ238" s="220"/>
      <c r="BA238" s="220"/>
      <c r="BB238" s="220"/>
      <c r="BC238" s="220"/>
      <c r="BD238" s="220"/>
      <c r="BE238" s="220"/>
      <c r="BG238" s="2" t="s">
        <v>203</v>
      </c>
      <c r="BH238" s="220"/>
      <c r="BI238" s="220"/>
      <c r="BJ238" s="220"/>
      <c r="BK238" s="220"/>
      <c r="BL238" s="220"/>
      <c r="BM238" s="220"/>
      <c r="BN238" s="220"/>
      <c r="BO238" s="220"/>
      <c r="BP238" s="220"/>
      <c r="BQ238" s="220"/>
      <c r="BR238" s="220"/>
      <c r="BS238" s="220"/>
      <c r="BU238" s="2"/>
      <c r="BV238" s="221"/>
      <c r="BW238" s="221"/>
      <c r="BX238" s="221"/>
      <c r="BY238" s="220"/>
      <c r="BZ238" s="220"/>
      <c r="CA238" s="220"/>
      <c r="CB238" s="220"/>
      <c r="CC238" s="220"/>
      <c r="CD238" s="220"/>
      <c r="CE238" s="220"/>
      <c r="CF238" s="220"/>
      <c r="CG238" s="220"/>
    </row>
    <row r="239" spans="1:85" x14ac:dyDescent="0.25">
      <c r="A239" t="str">
        <f>+C226</f>
        <v>ILK-SON</v>
      </c>
      <c r="B239" t="s">
        <v>6</v>
      </c>
      <c r="C239" s="2" t="s">
        <v>204</v>
      </c>
      <c r="D239" s="220"/>
      <c r="E239" s="220"/>
      <c r="F239" s="220"/>
      <c r="G239" s="220"/>
      <c r="H239" s="220"/>
      <c r="I239" s="220"/>
      <c r="J239" s="220"/>
      <c r="K239" s="220"/>
      <c r="L239" s="220"/>
      <c r="M239" s="220"/>
      <c r="N239" s="220"/>
      <c r="O239" s="220"/>
      <c r="Q239" s="2"/>
      <c r="R239" s="221"/>
      <c r="S239" s="221"/>
      <c r="T239" s="221"/>
      <c r="U239" s="220"/>
      <c r="V239" s="220"/>
      <c r="W239" s="220"/>
      <c r="X239" s="220"/>
      <c r="Y239" s="220"/>
      <c r="Z239" s="220"/>
      <c r="AA239" s="220"/>
      <c r="AB239" s="220"/>
      <c r="AC239" s="220"/>
      <c r="AE239" s="2" t="s">
        <v>204</v>
      </c>
      <c r="AF239" s="220"/>
      <c r="AG239" s="220"/>
      <c r="AH239" s="220"/>
      <c r="AI239" s="220"/>
      <c r="AJ239" s="220"/>
      <c r="AK239" s="220"/>
      <c r="AL239" s="220"/>
      <c r="AM239" s="220"/>
      <c r="AN239" s="220"/>
      <c r="AO239" s="220"/>
      <c r="AP239" s="220"/>
      <c r="AQ239" s="220"/>
      <c r="AS239" s="2"/>
      <c r="AT239" s="221"/>
      <c r="AU239" s="221"/>
      <c r="AV239" s="221"/>
      <c r="AW239" s="220"/>
      <c r="AX239" s="220"/>
      <c r="AY239" s="220"/>
      <c r="AZ239" s="220"/>
      <c r="BA239" s="220"/>
      <c r="BB239" s="220"/>
      <c r="BC239" s="220"/>
      <c r="BD239" s="220"/>
      <c r="BE239" s="220"/>
      <c r="BG239" s="2" t="s">
        <v>204</v>
      </c>
      <c r="BH239" s="220"/>
      <c r="BI239" s="220"/>
      <c r="BJ239" s="220"/>
      <c r="BK239" s="220"/>
      <c r="BL239" s="220"/>
      <c r="BM239" s="220"/>
      <c r="BN239" s="220"/>
      <c r="BO239" s="220"/>
      <c r="BP239" s="220"/>
      <c r="BQ239" s="220"/>
      <c r="BR239" s="220"/>
      <c r="BS239" s="220"/>
      <c r="BU239" s="2"/>
      <c r="BV239" s="221"/>
      <c r="BW239" s="221"/>
      <c r="BX239" s="221"/>
      <c r="BY239" s="220"/>
      <c r="BZ239" s="220"/>
      <c r="CA239" s="220"/>
      <c r="CB239" s="220"/>
      <c r="CC239" s="220"/>
      <c r="CD239" s="220"/>
      <c r="CE239" s="220"/>
      <c r="CF239" s="220"/>
      <c r="CG239" s="220"/>
    </row>
    <row r="240" spans="1:85" x14ac:dyDescent="0.25">
      <c r="A240" t="str">
        <f>+C226</f>
        <v>ILK-SON</v>
      </c>
      <c r="B240" t="s">
        <v>6</v>
      </c>
      <c r="C240" s="2" t="s">
        <v>205</v>
      </c>
      <c r="D240" s="220"/>
      <c r="E240" s="220"/>
      <c r="F240" s="220"/>
      <c r="G240" s="220"/>
      <c r="H240" s="220"/>
      <c r="I240" s="220"/>
      <c r="J240" s="220"/>
      <c r="K240" s="220"/>
      <c r="L240" s="220"/>
      <c r="M240" s="220"/>
      <c r="N240" s="220"/>
      <c r="O240" s="220"/>
      <c r="Q240" s="2"/>
      <c r="R240" s="221"/>
      <c r="S240" s="221"/>
      <c r="T240" s="221"/>
      <c r="U240" s="220"/>
      <c r="V240" s="220"/>
      <c r="W240" s="220"/>
      <c r="X240" s="220"/>
      <c r="Y240" s="220"/>
      <c r="Z240" s="220"/>
      <c r="AA240" s="220"/>
      <c r="AB240" s="220"/>
      <c r="AC240" s="220"/>
      <c r="AE240" s="2" t="s">
        <v>205</v>
      </c>
      <c r="AF240" s="220"/>
      <c r="AG240" s="220"/>
      <c r="AH240" s="220"/>
      <c r="AI240" s="220"/>
      <c r="AJ240" s="220"/>
      <c r="AK240" s="220"/>
      <c r="AL240" s="220"/>
      <c r="AM240" s="220"/>
      <c r="AN240" s="220"/>
      <c r="AO240" s="220"/>
      <c r="AP240" s="220"/>
      <c r="AQ240" s="220"/>
      <c r="AS240" s="2"/>
      <c r="AT240" s="221"/>
      <c r="AU240" s="221"/>
      <c r="AV240" s="221"/>
      <c r="AW240" s="220"/>
      <c r="AX240" s="220"/>
      <c r="AY240" s="220"/>
      <c r="AZ240" s="220"/>
      <c r="BA240" s="220"/>
      <c r="BB240" s="220"/>
      <c r="BC240" s="220"/>
      <c r="BD240" s="220"/>
      <c r="BE240" s="220"/>
      <c r="BG240" s="2" t="s">
        <v>205</v>
      </c>
      <c r="BH240" s="220"/>
      <c r="BI240" s="220"/>
      <c r="BJ240" s="220"/>
      <c r="BK240" s="220"/>
      <c r="BL240" s="220"/>
      <c r="BM240" s="220"/>
      <c r="BN240" s="220"/>
      <c r="BO240" s="220"/>
      <c r="BP240" s="220"/>
      <c r="BQ240" s="220"/>
      <c r="BR240" s="220"/>
      <c r="BS240" s="220"/>
      <c r="BU240" s="2"/>
      <c r="BV240" s="221"/>
      <c r="BW240" s="221"/>
      <c r="BX240" s="221"/>
      <c r="BY240" s="220"/>
      <c r="BZ240" s="220"/>
      <c r="CA240" s="220"/>
      <c r="CB240" s="220"/>
      <c r="CC240" s="220"/>
      <c r="CD240" s="220"/>
      <c r="CE240" s="220"/>
      <c r="CF240" s="220"/>
      <c r="CG240" s="220"/>
    </row>
    <row r="241" spans="1:85" x14ac:dyDescent="0.25">
      <c r="A241" t="str">
        <f>+C226</f>
        <v>ILK-SON</v>
      </c>
      <c r="B241" t="s">
        <v>6</v>
      </c>
      <c r="C241" s="2" t="s">
        <v>206</v>
      </c>
      <c r="D241" s="220"/>
      <c r="E241" s="220"/>
      <c r="F241" s="220"/>
      <c r="G241" s="220"/>
      <c r="H241" s="220"/>
      <c r="I241" s="220"/>
      <c r="J241" s="220"/>
      <c r="K241" s="220"/>
      <c r="L241" s="220"/>
      <c r="M241" s="220"/>
      <c r="N241" s="220"/>
      <c r="O241" s="220"/>
      <c r="Q241" s="2"/>
      <c r="R241" s="221"/>
      <c r="S241" s="221"/>
      <c r="T241" s="221"/>
      <c r="U241" s="220"/>
      <c r="V241" s="220"/>
      <c r="W241" s="220"/>
      <c r="X241" s="220"/>
      <c r="Y241" s="220"/>
      <c r="Z241" s="220"/>
      <c r="AA241" s="220"/>
      <c r="AB241" s="220"/>
      <c r="AC241" s="220"/>
      <c r="AE241" s="2" t="s">
        <v>206</v>
      </c>
      <c r="AF241" s="220"/>
      <c r="AG241" s="220"/>
      <c r="AH241" s="220"/>
      <c r="AI241" s="220"/>
      <c r="AJ241" s="220"/>
      <c r="AK241" s="220"/>
      <c r="AL241" s="220"/>
      <c r="AM241" s="220"/>
      <c r="AN241" s="220"/>
      <c r="AO241" s="220"/>
      <c r="AP241" s="220"/>
      <c r="AQ241" s="220"/>
      <c r="AS241" s="2"/>
      <c r="AT241" s="221"/>
      <c r="AU241" s="221"/>
      <c r="AV241" s="221"/>
      <c r="AW241" s="220"/>
      <c r="AX241" s="220"/>
      <c r="AY241" s="220"/>
      <c r="AZ241" s="220"/>
      <c r="BA241" s="220"/>
      <c r="BB241" s="220"/>
      <c r="BC241" s="220"/>
      <c r="BD241" s="220"/>
      <c r="BE241" s="220"/>
      <c r="BG241" s="2" t="s">
        <v>206</v>
      </c>
      <c r="BH241" s="220"/>
      <c r="BI241" s="220"/>
      <c r="BJ241" s="220"/>
      <c r="BK241" s="220"/>
      <c r="BL241" s="220"/>
      <c r="BM241" s="220"/>
      <c r="BN241" s="220"/>
      <c r="BO241" s="220"/>
      <c r="BP241" s="220"/>
      <c r="BQ241" s="220"/>
      <c r="BR241" s="220"/>
      <c r="BS241" s="220"/>
      <c r="BU241" s="2"/>
      <c r="BV241" s="221"/>
      <c r="BW241" s="221"/>
      <c r="BX241" s="221"/>
      <c r="BY241" s="220"/>
      <c r="BZ241" s="220"/>
      <c r="CA241" s="220"/>
      <c r="CB241" s="220"/>
      <c r="CC241" s="220"/>
      <c r="CD241" s="220"/>
      <c r="CE241" s="220"/>
      <c r="CF241" s="220"/>
      <c r="CG241" s="220"/>
    </row>
    <row r="242" spans="1:85" x14ac:dyDescent="0.25">
      <c r="A242" t="str">
        <f>+C226</f>
        <v>ILK-SON</v>
      </c>
      <c r="B242" t="s">
        <v>6</v>
      </c>
      <c r="C242" s="2" t="s">
        <v>207</v>
      </c>
      <c r="D242" s="220"/>
      <c r="E242" s="220"/>
      <c r="F242" s="220"/>
      <c r="G242" s="220"/>
      <c r="H242" s="220"/>
      <c r="I242" s="220"/>
      <c r="J242" s="220"/>
      <c r="K242" s="220"/>
      <c r="L242" s="220"/>
      <c r="M242" s="220"/>
      <c r="N242" s="220"/>
      <c r="O242" s="220"/>
      <c r="Q242" s="2"/>
      <c r="R242" s="221"/>
      <c r="S242" s="221"/>
      <c r="T242" s="221"/>
      <c r="U242" s="220"/>
      <c r="V242" s="220"/>
      <c r="W242" s="220"/>
      <c r="X242" s="220"/>
      <c r="Y242" s="220"/>
      <c r="Z242" s="220"/>
      <c r="AA242" s="220"/>
      <c r="AB242" s="220"/>
      <c r="AC242" s="220"/>
      <c r="AE242" s="2" t="s">
        <v>207</v>
      </c>
      <c r="AF242" s="220"/>
      <c r="AG242" s="220"/>
      <c r="AH242" s="220"/>
      <c r="AI242" s="220"/>
      <c r="AJ242" s="220"/>
      <c r="AK242" s="220"/>
      <c r="AL242" s="220"/>
      <c r="AM242" s="220"/>
      <c r="AN242" s="220"/>
      <c r="AO242" s="220"/>
      <c r="AP242" s="220"/>
      <c r="AQ242" s="220"/>
      <c r="AS242" s="2"/>
      <c r="AT242" s="221"/>
      <c r="AU242" s="221"/>
      <c r="AV242" s="221"/>
      <c r="AW242" s="220"/>
      <c r="AX242" s="220"/>
      <c r="AY242" s="220"/>
      <c r="AZ242" s="220"/>
      <c r="BA242" s="220"/>
      <c r="BB242" s="220"/>
      <c r="BC242" s="220"/>
      <c r="BD242" s="220"/>
      <c r="BE242" s="220"/>
      <c r="BG242" s="2" t="s">
        <v>207</v>
      </c>
      <c r="BH242" s="220"/>
      <c r="BI242" s="220"/>
      <c r="BJ242" s="220"/>
      <c r="BK242" s="220"/>
      <c r="BL242" s="220"/>
      <c r="BM242" s="220"/>
      <c r="BN242" s="220"/>
      <c r="BO242" s="220"/>
      <c r="BP242" s="220"/>
      <c r="BQ242" s="220"/>
      <c r="BR242" s="220"/>
      <c r="BS242" s="220"/>
      <c r="BU242" s="2"/>
      <c r="BV242" s="221"/>
      <c r="BW242" s="221"/>
      <c r="BX242" s="221"/>
      <c r="BY242" s="220"/>
      <c r="BZ242" s="220"/>
      <c r="CA242" s="220"/>
      <c r="CB242" s="220"/>
      <c r="CC242" s="220"/>
      <c r="CD242" s="220"/>
      <c r="CE242" s="220"/>
      <c r="CF242" s="220"/>
      <c r="CG242" s="220"/>
    </row>
    <row r="243" spans="1:85" x14ac:dyDescent="0.25">
      <c r="A243" t="str">
        <f>+C226</f>
        <v>ILK-SON</v>
      </c>
      <c r="B243" t="s">
        <v>6</v>
      </c>
      <c r="C243" s="2" t="s">
        <v>208</v>
      </c>
      <c r="D243" s="220"/>
      <c r="E243" s="220"/>
      <c r="F243" s="220"/>
      <c r="G243" s="220"/>
      <c r="H243" s="220"/>
      <c r="I243" s="220"/>
      <c r="J243" s="220"/>
      <c r="K243" s="220"/>
      <c r="L243" s="220"/>
      <c r="M243" s="220"/>
      <c r="N243" s="220"/>
      <c r="O243" s="220"/>
      <c r="Q243" s="2"/>
      <c r="R243" s="221"/>
      <c r="S243" s="221"/>
      <c r="T243" s="221"/>
      <c r="U243" s="220"/>
      <c r="V243" s="220"/>
      <c r="W243" s="220"/>
      <c r="X243" s="220"/>
      <c r="Y243" s="220"/>
      <c r="Z243" s="220"/>
      <c r="AA243" s="220"/>
      <c r="AB243" s="220"/>
      <c r="AC243" s="220"/>
      <c r="AE243" s="2" t="s">
        <v>208</v>
      </c>
      <c r="AF243" s="220"/>
      <c r="AG243" s="220"/>
      <c r="AH243" s="220"/>
      <c r="AI243" s="220"/>
      <c r="AJ243" s="220"/>
      <c r="AK243" s="220"/>
      <c r="AL243" s="220"/>
      <c r="AM243" s="220"/>
      <c r="AN243" s="220"/>
      <c r="AO243" s="220"/>
      <c r="AP243" s="220"/>
      <c r="AQ243" s="220"/>
      <c r="AS243" s="2"/>
      <c r="AT243" s="221"/>
      <c r="AU243" s="221"/>
      <c r="AV243" s="221"/>
      <c r="AW243" s="220"/>
      <c r="AX243" s="220"/>
      <c r="AY243" s="220"/>
      <c r="AZ243" s="220"/>
      <c r="BA243" s="220"/>
      <c r="BB243" s="220"/>
      <c r="BC243" s="220"/>
      <c r="BD243" s="220"/>
      <c r="BE243" s="220"/>
      <c r="BG243" s="2" t="s">
        <v>208</v>
      </c>
      <c r="BH243" s="220"/>
      <c r="BI243" s="220"/>
      <c r="BJ243" s="220"/>
      <c r="BK243" s="220"/>
      <c r="BL243" s="220"/>
      <c r="BM243" s="220"/>
      <c r="BN243" s="220"/>
      <c r="BO243" s="220"/>
      <c r="BP243" s="220"/>
      <c r="BQ243" s="220"/>
      <c r="BR243" s="220"/>
      <c r="BS243" s="220"/>
      <c r="BU243" s="2"/>
      <c r="BV243" s="221"/>
      <c r="BW243" s="221"/>
      <c r="BX243" s="221"/>
      <c r="BY243" s="220"/>
      <c r="BZ243" s="220"/>
      <c r="CA243" s="220"/>
      <c r="CB243" s="220"/>
      <c r="CC243" s="220"/>
      <c r="CD243" s="220"/>
      <c r="CE243" s="220"/>
      <c r="CF243" s="220"/>
      <c r="CG243" s="220"/>
    </row>
    <row r="244" spans="1:85" x14ac:dyDescent="0.25">
      <c r="C244" s="222" t="s">
        <v>187</v>
      </c>
      <c r="D244" s="223">
        <f>+IFERROR((SUMPRODUCT(D229:D237,R229:R237)/R244),0)</f>
        <v>0</v>
      </c>
      <c r="E244" s="223">
        <f t="shared" ref="E244:O244" si="580">+IFERROR((SUMPRODUCT(E229:E237,S229:S237)/S244),0)</f>
        <v>0</v>
      </c>
      <c r="F244" s="223">
        <f t="shared" si="580"/>
        <v>0</v>
      </c>
      <c r="G244" s="223">
        <f t="shared" si="580"/>
        <v>0</v>
      </c>
      <c r="H244" s="223">
        <f t="shared" si="580"/>
        <v>0</v>
      </c>
      <c r="I244" s="223">
        <f t="shared" si="580"/>
        <v>0</v>
      </c>
      <c r="J244" s="223">
        <f t="shared" si="580"/>
        <v>0</v>
      </c>
      <c r="K244" s="223">
        <f t="shared" si="580"/>
        <v>0</v>
      </c>
      <c r="L244" s="223">
        <f t="shared" si="580"/>
        <v>0</v>
      </c>
      <c r="M244" s="223">
        <f t="shared" si="580"/>
        <v>0</v>
      </c>
      <c r="N244" s="223">
        <f t="shared" si="580"/>
        <v>0</v>
      </c>
      <c r="O244" s="223">
        <f t="shared" si="580"/>
        <v>0</v>
      </c>
      <c r="Q244" s="222" t="s">
        <v>187</v>
      </c>
      <c r="R244" s="224">
        <f t="shared" ref="R244:AC244" si="581">SUM(R229:R243)</f>
        <v>0</v>
      </c>
      <c r="S244" s="224">
        <f t="shared" si="581"/>
        <v>0</v>
      </c>
      <c r="T244" s="224">
        <f t="shared" si="581"/>
        <v>0</v>
      </c>
      <c r="U244" s="224">
        <f t="shared" si="581"/>
        <v>0</v>
      </c>
      <c r="V244" s="224">
        <f t="shared" si="581"/>
        <v>0</v>
      </c>
      <c r="W244" s="224">
        <f t="shared" si="581"/>
        <v>0</v>
      </c>
      <c r="X244" s="224">
        <f t="shared" si="581"/>
        <v>0</v>
      </c>
      <c r="Y244" s="224">
        <f t="shared" si="581"/>
        <v>0</v>
      </c>
      <c r="Z244" s="224">
        <f t="shared" si="581"/>
        <v>0</v>
      </c>
      <c r="AA244" s="224">
        <f t="shared" si="581"/>
        <v>0</v>
      </c>
      <c r="AB244" s="224">
        <f t="shared" si="581"/>
        <v>0</v>
      </c>
      <c r="AC244" s="224">
        <f t="shared" si="581"/>
        <v>0</v>
      </c>
      <c r="AE244" s="222" t="s">
        <v>187</v>
      </c>
      <c r="AF244" s="223">
        <f>+IFERROR((SUMPRODUCT(AF229:AF237,AT229:AT237)/AT244),0)</f>
        <v>0</v>
      </c>
      <c r="AG244" s="223">
        <f t="shared" ref="AG244:AQ244" si="582">+IFERROR((SUMPRODUCT(AG229:AG237,AU229:AU237)/AU244),0)</f>
        <v>0</v>
      </c>
      <c r="AH244" s="223">
        <f t="shared" si="582"/>
        <v>0</v>
      </c>
      <c r="AI244" s="223">
        <f t="shared" si="582"/>
        <v>0</v>
      </c>
      <c r="AJ244" s="223">
        <f t="shared" si="582"/>
        <v>0</v>
      </c>
      <c r="AK244" s="223">
        <f t="shared" si="582"/>
        <v>0</v>
      </c>
      <c r="AL244" s="223">
        <f t="shared" si="582"/>
        <v>0</v>
      </c>
      <c r="AM244" s="223">
        <f t="shared" si="582"/>
        <v>0</v>
      </c>
      <c r="AN244" s="223">
        <f t="shared" si="582"/>
        <v>0</v>
      </c>
      <c r="AO244" s="223">
        <f t="shared" si="582"/>
        <v>0</v>
      </c>
      <c r="AP244" s="223">
        <f t="shared" si="582"/>
        <v>0</v>
      </c>
      <c r="AQ244" s="223">
        <f t="shared" si="582"/>
        <v>0</v>
      </c>
      <c r="AS244" s="222" t="s">
        <v>187</v>
      </c>
      <c r="AT244" s="224">
        <f t="shared" ref="AT244:BE244" si="583">SUM(AT229:AT243)</f>
        <v>0</v>
      </c>
      <c r="AU244" s="224">
        <f t="shared" si="583"/>
        <v>0</v>
      </c>
      <c r="AV244" s="224">
        <f t="shared" si="583"/>
        <v>0</v>
      </c>
      <c r="AW244" s="224">
        <f t="shared" si="583"/>
        <v>0</v>
      </c>
      <c r="AX244" s="224">
        <f t="shared" si="583"/>
        <v>0</v>
      </c>
      <c r="AY244" s="224">
        <f t="shared" si="583"/>
        <v>0</v>
      </c>
      <c r="AZ244" s="224">
        <f t="shared" si="583"/>
        <v>0</v>
      </c>
      <c r="BA244" s="224">
        <f t="shared" si="583"/>
        <v>0</v>
      </c>
      <c r="BB244" s="224">
        <f t="shared" si="583"/>
        <v>0</v>
      </c>
      <c r="BC244" s="224">
        <f t="shared" si="583"/>
        <v>0</v>
      </c>
      <c r="BD244" s="224">
        <f t="shared" si="583"/>
        <v>0</v>
      </c>
      <c r="BE244" s="224">
        <f t="shared" si="583"/>
        <v>0</v>
      </c>
      <c r="BG244" s="222" t="s">
        <v>187</v>
      </c>
      <c r="BH244" s="223">
        <f>+IFERROR((SUMPRODUCT(BH229:BH237,BV229:BV237)/BV244),0)</f>
        <v>0</v>
      </c>
      <c r="BI244" s="223">
        <f t="shared" ref="BI244" si="584">+IFERROR((SUMPRODUCT(BI229:BI237,BW229:BW237)/BW244),0)</f>
        <v>0</v>
      </c>
      <c r="BJ244" s="223">
        <f t="shared" ref="BJ244" si="585">+IFERROR((SUMPRODUCT(BJ229:BJ237,BX229:BX237)/BX244),0)</f>
        <v>0</v>
      </c>
      <c r="BK244" s="223">
        <f t="shared" ref="BK244" si="586">+IFERROR((SUMPRODUCT(BK229:BK237,BY229:BY237)/BY244),0)</f>
        <v>0</v>
      </c>
      <c r="BL244" s="223">
        <f t="shared" ref="BL244" si="587">+IFERROR((SUMPRODUCT(BL229:BL237,BZ229:BZ237)/BZ244),0)</f>
        <v>0</v>
      </c>
      <c r="BM244" s="223">
        <f t="shared" ref="BM244" si="588">+IFERROR((SUMPRODUCT(BM229:BM237,CA229:CA237)/CA244),0)</f>
        <v>0</v>
      </c>
      <c r="BN244" s="223">
        <f t="shared" ref="BN244" si="589">+IFERROR((SUMPRODUCT(BN229:BN237,CB229:CB237)/CB244),0)</f>
        <v>0</v>
      </c>
      <c r="BO244" s="223">
        <f t="shared" ref="BO244" si="590">+IFERROR((SUMPRODUCT(BO229:BO237,CC229:CC237)/CC244),0)</f>
        <v>0</v>
      </c>
      <c r="BP244" s="223">
        <f t="shared" ref="BP244" si="591">+IFERROR((SUMPRODUCT(BP229:BP237,CD229:CD237)/CD244),0)</f>
        <v>0</v>
      </c>
      <c r="BQ244" s="223">
        <f t="shared" ref="BQ244" si="592">+IFERROR((SUMPRODUCT(BQ229:BQ237,CE229:CE237)/CE244),0)</f>
        <v>0</v>
      </c>
      <c r="BR244" s="223">
        <f t="shared" ref="BR244" si="593">+IFERROR((SUMPRODUCT(BR229:BR237,CF229:CF237)/CF244),0)</f>
        <v>0</v>
      </c>
      <c r="BS244" s="223">
        <f t="shared" ref="BS244" si="594">+IFERROR((SUMPRODUCT(BS229:BS237,CG229:CG237)/CG244),0)</f>
        <v>0</v>
      </c>
      <c r="BU244" s="222" t="s">
        <v>187</v>
      </c>
      <c r="BV244" s="224">
        <f t="shared" ref="BV244:CG244" si="595">SUM(BV229:BV243)</f>
        <v>0</v>
      </c>
      <c r="BW244" s="224">
        <f t="shared" si="595"/>
        <v>0</v>
      </c>
      <c r="BX244" s="224">
        <f t="shared" si="595"/>
        <v>0</v>
      </c>
      <c r="BY244" s="224">
        <f t="shared" si="595"/>
        <v>0</v>
      </c>
      <c r="BZ244" s="224">
        <f t="shared" si="595"/>
        <v>0</v>
      </c>
      <c r="CA244" s="224">
        <f t="shared" si="595"/>
        <v>0</v>
      </c>
      <c r="CB244" s="224">
        <f t="shared" si="595"/>
        <v>0</v>
      </c>
      <c r="CC244" s="224">
        <f t="shared" si="595"/>
        <v>0</v>
      </c>
      <c r="CD244" s="224">
        <f t="shared" si="595"/>
        <v>0</v>
      </c>
      <c r="CE244" s="224">
        <f t="shared" si="595"/>
        <v>0</v>
      </c>
      <c r="CF244" s="224">
        <f t="shared" si="595"/>
        <v>0</v>
      </c>
      <c r="CG244" s="224">
        <f t="shared" si="595"/>
        <v>0</v>
      </c>
    </row>
    <row r="245" spans="1:85" x14ac:dyDescent="0.25">
      <c r="C245" s="270" t="s">
        <v>126</v>
      </c>
      <c r="L245" s="203"/>
      <c r="M245" s="203"/>
      <c r="Z245" s="203"/>
      <c r="AA245" s="203"/>
      <c r="AE245" s="270" t="s">
        <v>126</v>
      </c>
      <c r="AN245" s="203"/>
      <c r="AO245" s="203"/>
      <c r="AT245"/>
      <c r="AU245"/>
      <c r="AV245"/>
      <c r="AW245"/>
      <c r="AX245"/>
      <c r="AY245"/>
      <c r="AZ245"/>
      <c r="BA245"/>
      <c r="BB245" s="203"/>
      <c r="BC245" s="203"/>
      <c r="BD245"/>
      <c r="BE245"/>
      <c r="BG245" s="270" t="s">
        <v>126</v>
      </c>
      <c r="BP245" s="203"/>
      <c r="BQ245" s="203"/>
      <c r="BV245"/>
      <c r="BW245"/>
      <c r="BX245"/>
      <c r="BY245"/>
      <c r="BZ245"/>
      <c r="CA245"/>
      <c r="CB245"/>
      <c r="CC245"/>
      <c r="CD245" s="203"/>
      <c r="CE245" s="203"/>
      <c r="CF245"/>
      <c r="CG245"/>
    </row>
    <row r="246" spans="1:85" x14ac:dyDescent="0.25">
      <c r="C246" s="218" t="s">
        <v>7</v>
      </c>
      <c r="D246" s="219" t="s">
        <v>43</v>
      </c>
      <c r="E246" s="219" t="s">
        <v>44</v>
      </c>
      <c r="F246" s="219" t="s">
        <v>45</v>
      </c>
      <c r="G246" s="219" t="s">
        <v>46</v>
      </c>
      <c r="H246" s="219" t="s">
        <v>47</v>
      </c>
      <c r="I246" s="219" t="s">
        <v>48</v>
      </c>
      <c r="J246" s="219" t="s">
        <v>49</v>
      </c>
      <c r="K246" s="219" t="s">
        <v>50</v>
      </c>
      <c r="L246" s="219" t="s">
        <v>177</v>
      </c>
      <c r="M246" s="219" t="s">
        <v>52</v>
      </c>
      <c r="N246" s="219" t="s">
        <v>53</v>
      </c>
      <c r="O246" s="219" t="s">
        <v>54</v>
      </c>
      <c r="R246" s="219" t="s">
        <v>43</v>
      </c>
      <c r="S246" s="219" t="s">
        <v>44</v>
      </c>
      <c r="T246" s="219" t="s">
        <v>45</v>
      </c>
      <c r="U246" s="219" t="s">
        <v>46</v>
      </c>
      <c r="V246" s="219" t="s">
        <v>47</v>
      </c>
      <c r="W246" s="219" t="s">
        <v>48</v>
      </c>
      <c r="X246" s="219" t="s">
        <v>49</v>
      </c>
      <c r="Y246" s="219" t="s">
        <v>50</v>
      </c>
      <c r="Z246" s="219" t="s">
        <v>177</v>
      </c>
      <c r="AA246" s="219" t="s">
        <v>52</v>
      </c>
      <c r="AB246" s="219" t="s">
        <v>53</v>
      </c>
      <c r="AC246" s="219" t="s">
        <v>54</v>
      </c>
      <c r="AE246" s="218" t="s">
        <v>7</v>
      </c>
      <c r="AF246" s="219" t="s">
        <v>43</v>
      </c>
      <c r="AG246" s="219" t="s">
        <v>44</v>
      </c>
      <c r="AH246" s="219" t="s">
        <v>45</v>
      </c>
      <c r="AI246" s="219" t="s">
        <v>46</v>
      </c>
      <c r="AJ246" s="219" t="s">
        <v>47</v>
      </c>
      <c r="AK246" s="219" t="s">
        <v>48</v>
      </c>
      <c r="AL246" s="219" t="s">
        <v>49</v>
      </c>
      <c r="AM246" s="219" t="s">
        <v>50</v>
      </c>
      <c r="AN246" s="219" t="s">
        <v>177</v>
      </c>
      <c r="AO246" s="219" t="s">
        <v>52</v>
      </c>
      <c r="AP246" s="219" t="s">
        <v>53</v>
      </c>
      <c r="AQ246" s="219" t="s">
        <v>54</v>
      </c>
      <c r="AT246" s="219" t="s">
        <v>43</v>
      </c>
      <c r="AU246" s="219" t="s">
        <v>44</v>
      </c>
      <c r="AV246" s="219" t="s">
        <v>45</v>
      </c>
      <c r="AW246" s="219" t="s">
        <v>46</v>
      </c>
      <c r="AX246" s="219" t="s">
        <v>47</v>
      </c>
      <c r="AY246" s="219" t="s">
        <v>48</v>
      </c>
      <c r="AZ246" s="219" t="s">
        <v>49</v>
      </c>
      <c r="BA246" s="219" t="s">
        <v>50</v>
      </c>
      <c r="BB246" s="219" t="s">
        <v>177</v>
      </c>
      <c r="BC246" s="219" t="s">
        <v>52</v>
      </c>
      <c r="BD246" s="219" t="s">
        <v>53</v>
      </c>
      <c r="BE246" s="219" t="s">
        <v>54</v>
      </c>
      <c r="BG246" s="218" t="s">
        <v>7</v>
      </c>
      <c r="BH246" s="219" t="s">
        <v>43</v>
      </c>
      <c r="BI246" s="219" t="s">
        <v>44</v>
      </c>
      <c r="BJ246" s="219" t="s">
        <v>45</v>
      </c>
      <c r="BK246" s="219" t="s">
        <v>46</v>
      </c>
      <c r="BL246" s="219" t="s">
        <v>47</v>
      </c>
      <c r="BM246" s="219" t="s">
        <v>48</v>
      </c>
      <c r="BN246" s="219" t="s">
        <v>49</v>
      </c>
      <c r="BO246" s="219" t="s">
        <v>50</v>
      </c>
      <c r="BP246" s="219" t="s">
        <v>177</v>
      </c>
      <c r="BQ246" s="219" t="s">
        <v>52</v>
      </c>
      <c r="BR246" s="219" t="s">
        <v>53</v>
      </c>
      <c r="BS246" s="219" t="s">
        <v>54</v>
      </c>
      <c r="BV246" s="219" t="s">
        <v>43</v>
      </c>
      <c r="BW246" s="219" t="s">
        <v>44</v>
      </c>
      <c r="BX246" s="219" t="s">
        <v>45</v>
      </c>
      <c r="BY246" s="219" t="s">
        <v>46</v>
      </c>
      <c r="BZ246" s="219" t="s">
        <v>47</v>
      </c>
      <c r="CA246" s="219" t="s">
        <v>48</v>
      </c>
      <c r="CB246" s="219" t="s">
        <v>49</v>
      </c>
      <c r="CC246" s="219" t="s">
        <v>50</v>
      </c>
      <c r="CD246" s="219" t="s">
        <v>177</v>
      </c>
      <c r="CE246" s="219" t="s">
        <v>52</v>
      </c>
      <c r="CF246" s="219" t="s">
        <v>53</v>
      </c>
      <c r="CG246" s="219" t="s">
        <v>54</v>
      </c>
    </row>
    <row r="247" spans="1:85" x14ac:dyDescent="0.25">
      <c r="A247" t="str">
        <f>+C226</f>
        <v>ILK-SON</v>
      </c>
      <c r="B247" t="s">
        <v>7</v>
      </c>
      <c r="C247" s="2" t="s">
        <v>178</v>
      </c>
      <c r="D247" s="220">
        <f>+'CPP Detay Tum Ay'!D247</f>
        <v>0</v>
      </c>
      <c r="E247" s="220"/>
      <c r="F247" s="220">
        <f>+'CPP Detay Tum Ay'!F247</f>
        <v>0</v>
      </c>
      <c r="G247" s="220">
        <f>+'CPP Detay Tum Ay'!G247</f>
        <v>0</v>
      </c>
      <c r="H247" s="220">
        <f>+'CPP Detay Tum Ay'!H247</f>
        <v>0</v>
      </c>
      <c r="I247" s="220">
        <f>+'CPP Detay Tum Ay'!I247</f>
        <v>0</v>
      </c>
      <c r="J247" s="220">
        <f>+'CPP Detay Tum Ay'!J247</f>
        <v>0</v>
      </c>
      <c r="K247" s="220">
        <f>+'CPP Detay Tum Ay'!K247</f>
        <v>0</v>
      </c>
      <c r="L247" s="220">
        <f>+'CPP Detay Tum Ay'!L247</f>
        <v>0</v>
      </c>
      <c r="M247" s="220">
        <f>+'CPP Detay Tum Ay'!M247</f>
        <v>0</v>
      </c>
      <c r="N247" s="220">
        <f>+'CPP Detay Tum Ay'!N247</f>
        <v>0</v>
      </c>
      <c r="O247" s="220">
        <f>+'CPP Detay Tum Ay'!O247</f>
        <v>0</v>
      </c>
      <c r="Q247" s="2" t="s">
        <v>178</v>
      </c>
      <c r="R247" s="220">
        <f>+'CPP Detay Tum Ay'!R247</f>
        <v>0</v>
      </c>
      <c r="S247" s="220"/>
      <c r="T247" s="220">
        <f>+'CPP Detay Tum Ay'!T247</f>
        <v>0</v>
      </c>
      <c r="U247" s="220">
        <f>+'CPP Detay Tum Ay'!U247</f>
        <v>0</v>
      </c>
      <c r="V247" s="220">
        <f>+'CPP Detay Tum Ay'!V247</f>
        <v>0</v>
      </c>
      <c r="W247" s="220">
        <f>+'CPP Detay Tum Ay'!W247</f>
        <v>0</v>
      </c>
      <c r="X247" s="220">
        <f>+'CPP Detay Tum Ay'!X247</f>
        <v>0</v>
      </c>
      <c r="Y247" s="220">
        <f>+'CPP Detay Tum Ay'!Y247</f>
        <v>0</v>
      </c>
      <c r="Z247" s="220">
        <f>+'CPP Detay Tum Ay'!Z247</f>
        <v>0</v>
      </c>
      <c r="AA247" s="220">
        <f>+'CPP Detay Tum Ay'!AA247</f>
        <v>0</v>
      </c>
      <c r="AB247" s="220">
        <f>+'CPP Detay Tum Ay'!AB247</f>
        <v>0</v>
      </c>
      <c r="AC247" s="220">
        <f>+'CPP Detay Tum Ay'!AC247</f>
        <v>0</v>
      </c>
      <c r="AE247" s="2" t="s">
        <v>178</v>
      </c>
      <c r="AF247" s="220">
        <f>+D247</f>
        <v>0</v>
      </c>
      <c r="AG247" s="220">
        <f t="shared" ref="AG247:AQ251" si="596">+E247</f>
        <v>0</v>
      </c>
      <c r="AH247" s="220">
        <f t="shared" si="596"/>
        <v>0</v>
      </c>
      <c r="AI247" s="220">
        <f t="shared" si="596"/>
        <v>0</v>
      </c>
      <c r="AJ247" s="220">
        <f t="shared" si="596"/>
        <v>0</v>
      </c>
      <c r="AK247" s="220">
        <f t="shared" si="596"/>
        <v>0</v>
      </c>
      <c r="AL247" s="220">
        <f t="shared" si="596"/>
        <v>0</v>
      </c>
      <c r="AM247" s="220">
        <f t="shared" si="596"/>
        <v>0</v>
      </c>
      <c r="AN247" s="220">
        <f t="shared" si="596"/>
        <v>0</v>
      </c>
      <c r="AO247" s="220">
        <f t="shared" si="596"/>
        <v>0</v>
      </c>
      <c r="AP247" s="220">
        <f t="shared" si="596"/>
        <v>0</v>
      </c>
      <c r="AQ247" s="220">
        <f t="shared" si="596"/>
        <v>0</v>
      </c>
      <c r="AS247" s="2" t="s">
        <v>178</v>
      </c>
      <c r="AT247" s="220">
        <f t="shared" ref="AT247:BE251" si="597">+R247</f>
        <v>0</v>
      </c>
      <c r="AU247" s="220">
        <f t="shared" si="597"/>
        <v>0</v>
      </c>
      <c r="AV247" s="220">
        <f t="shared" si="597"/>
        <v>0</v>
      </c>
      <c r="AW247" s="220">
        <f t="shared" si="597"/>
        <v>0</v>
      </c>
      <c r="AX247" s="220">
        <f t="shared" si="597"/>
        <v>0</v>
      </c>
      <c r="AY247" s="220">
        <f t="shared" si="597"/>
        <v>0</v>
      </c>
      <c r="AZ247" s="220">
        <f t="shared" si="597"/>
        <v>0</v>
      </c>
      <c r="BA247" s="220">
        <f t="shared" si="597"/>
        <v>0</v>
      </c>
      <c r="BB247" s="220">
        <f t="shared" si="597"/>
        <v>0</v>
      </c>
      <c r="BC247" s="220">
        <f t="shared" si="597"/>
        <v>0</v>
      </c>
      <c r="BD247" s="220">
        <f t="shared" si="597"/>
        <v>0</v>
      </c>
      <c r="BE247" s="220">
        <f t="shared" si="597"/>
        <v>0</v>
      </c>
      <c r="BG247" s="2" t="s">
        <v>178</v>
      </c>
      <c r="BH247" s="220">
        <f t="shared" ref="BH247" si="598">+D247</f>
        <v>0</v>
      </c>
      <c r="BI247" s="220">
        <f t="shared" ref="BI247:BI252" si="599">+E247</f>
        <v>0</v>
      </c>
      <c r="BJ247" s="220">
        <f t="shared" ref="BJ247:BJ252" si="600">+F247</f>
        <v>0</v>
      </c>
      <c r="BK247" s="220">
        <f t="shared" ref="BK247:BK252" si="601">+G247</f>
        <v>0</v>
      </c>
      <c r="BL247" s="220">
        <f t="shared" ref="BL247:BL252" si="602">+H247</f>
        <v>0</v>
      </c>
      <c r="BM247" s="220">
        <f t="shared" ref="BM247:BM252" si="603">+I247</f>
        <v>0</v>
      </c>
      <c r="BN247" s="220">
        <f t="shared" ref="BN247:BN252" si="604">+J247</f>
        <v>0</v>
      </c>
      <c r="BO247" s="220">
        <f t="shared" ref="BO247:BO252" si="605">+K247</f>
        <v>0</v>
      </c>
      <c r="BP247" s="220">
        <f t="shared" ref="BP247:BP252" si="606">+L247</f>
        <v>0</v>
      </c>
      <c r="BQ247" s="220">
        <f t="shared" ref="BQ247:BQ252" si="607">+M247</f>
        <v>0</v>
      </c>
      <c r="BR247" s="220">
        <f t="shared" ref="BR247:BR252" si="608">+N247</f>
        <v>0</v>
      </c>
      <c r="BS247" s="220">
        <f t="shared" ref="BS247:BS252" si="609">+O247</f>
        <v>0</v>
      </c>
      <c r="BU247" s="2" t="s">
        <v>178</v>
      </c>
      <c r="BV247" s="220">
        <f t="shared" ref="BV247" si="610">+R247</f>
        <v>0</v>
      </c>
      <c r="BW247" s="220">
        <f t="shared" ref="BW247:BW252" si="611">+S247</f>
        <v>0</v>
      </c>
      <c r="BX247" s="220">
        <f t="shared" ref="BX247:BX252" si="612">+T247</f>
        <v>0</v>
      </c>
      <c r="BY247" s="220">
        <f t="shared" ref="BY247:BY252" si="613">+U247</f>
        <v>0</v>
      </c>
      <c r="BZ247" s="220">
        <f t="shared" ref="BZ247:BZ252" si="614">+V247</f>
        <v>0</v>
      </c>
      <c r="CA247" s="220">
        <f t="shared" ref="CA247:CA252" si="615">+W247</f>
        <v>0</v>
      </c>
      <c r="CB247" s="220">
        <f t="shared" ref="CB247:CB252" si="616">+X247</f>
        <v>0</v>
      </c>
      <c r="CC247" s="220">
        <f t="shared" ref="CC247:CC252" si="617">+Y247</f>
        <v>0</v>
      </c>
      <c r="CD247" s="220">
        <f t="shared" ref="CD247:CD252" si="618">+Z247</f>
        <v>0</v>
      </c>
      <c r="CE247" s="220">
        <f t="shared" ref="CE247:CE252" si="619">+AA247</f>
        <v>0</v>
      </c>
      <c r="CF247" s="220">
        <f t="shared" ref="CF247:CF252" si="620">+AB247</f>
        <v>0</v>
      </c>
      <c r="CG247" s="220">
        <f t="shared" ref="CG247:CG252" si="621">+AC247</f>
        <v>0</v>
      </c>
    </row>
    <row r="248" spans="1:85" x14ac:dyDescent="0.25">
      <c r="A248" t="str">
        <f>+C226</f>
        <v>ILK-SON</v>
      </c>
      <c r="B248" t="s">
        <v>7</v>
      </c>
      <c r="C248" s="2" t="s">
        <v>179</v>
      </c>
      <c r="D248" s="220">
        <f>+'CPP Detay Tum Ay'!D248</f>
        <v>0</v>
      </c>
      <c r="E248" s="220"/>
      <c r="F248" s="220">
        <f>+'CPP Detay Tum Ay'!F248</f>
        <v>0</v>
      </c>
      <c r="G248" s="220">
        <f>+'CPP Detay Tum Ay'!G248</f>
        <v>0</v>
      </c>
      <c r="H248" s="220">
        <f>+'CPP Detay Tum Ay'!H248</f>
        <v>0</v>
      </c>
      <c r="I248" s="220">
        <f>+'CPP Detay Tum Ay'!I248</f>
        <v>0</v>
      </c>
      <c r="J248" s="220">
        <f>+'CPP Detay Tum Ay'!J248</f>
        <v>0</v>
      </c>
      <c r="K248" s="220">
        <f>+'CPP Detay Tum Ay'!K248</f>
        <v>0</v>
      </c>
      <c r="L248" s="220">
        <f>+'CPP Detay Tum Ay'!L248</f>
        <v>0</v>
      </c>
      <c r="M248" s="220">
        <f>+'CPP Detay Tum Ay'!M248</f>
        <v>0</v>
      </c>
      <c r="N248" s="220">
        <f>+'CPP Detay Tum Ay'!N248</f>
        <v>0</v>
      </c>
      <c r="O248" s="220">
        <f>+'CPP Detay Tum Ay'!O248</f>
        <v>0</v>
      </c>
      <c r="Q248" s="2" t="s">
        <v>179</v>
      </c>
      <c r="R248" s="220">
        <f>+'CPP Detay Tum Ay'!R248</f>
        <v>0</v>
      </c>
      <c r="S248" s="220"/>
      <c r="T248" s="220">
        <f>+'CPP Detay Tum Ay'!T248</f>
        <v>0</v>
      </c>
      <c r="U248" s="220">
        <f>+'CPP Detay Tum Ay'!U248</f>
        <v>0</v>
      </c>
      <c r="V248" s="220">
        <f>+'CPP Detay Tum Ay'!V248</f>
        <v>0</v>
      </c>
      <c r="W248" s="220">
        <f>+'CPP Detay Tum Ay'!W248</f>
        <v>0</v>
      </c>
      <c r="X248" s="220">
        <f>+'CPP Detay Tum Ay'!X248</f>
        <v>0</v>
      </c>
      <c r="Y248" s="220">
        <f>+'CPP Detay Tum Ay'!Y248</f>
        <v>0</v>
      </c>
      <c r="Z248" s="220">
        <f>+'CPP Detay Tum Ay'!Z248</f>
        <v>0</v>
      </c>
      <c r="AA248" s="220">
        <f>+'CPP Detay Tum Ay'!AA248</f>
        <v>0</v>
      </c>
      <c r="AB248" s="220">
        <f>+'CPP Detay Tum Ay'!AB248</f>
        <v>0</v>
      </c>
      <c r="AC248" s="220">
        <f>+'CPP Detay Tum Ay'!AC248</f>
        <v>0</v>
      </c>
      <c r="AE248" s="2" t="s">
        <v>179</v>
      </c>
      <c r="AF248" s="220">
        <f t="shared" ref="AF248:AF251" si="622">+D248</f>
        <v>0</v>
      </c>
      <c r="AG248" s="220">
        <f t="shared" si="596"/>
        <v>0</v>
      </c>
      <c r="AH248" s="220">
        <f t="shared" si="596"/>
        <v>0</v>
      </c>
      <c r="AI248" s="220">
        <f t="shared" si="596"/>
        <v>0</v>
      </c>
      <c r="AJ248" s="220">
        <f t="shared" si="596"/>
        <v>0</v>
      </c>
      <c r="AK248" s="220">
        <f t="shared" si="596"/>
        <v>0</v>
      </c>
      <c r="AL248" s="220">
        <f t="shared" si="596"/>
        <v>0</v>
      </c>
      <c r="AM248" s="220">
        <f t="shared" si="596"/>
        <v>0</v>
      </c>
      <c r="AN248" s="220">
        <f t="shared" si="596"/>
        <v>0</v>
      </c>
      <c r="AO248" s="220">
        <f t="shared" si="596"/>
        <v>0</v>
      </c>
      <c r="AP248" s="220">
        <f t="shared" si="596"/>
        <v>0</v>
      </c>
      <c r="AQ248" s="220">
        <f t="shared" si="596"/>
        <v>0</v>
      </c>
      <c r="AS248" s="2" t="s">
        <v>179</v>
      </c>
      <c r="AT248" s="220">
        <f t="shared" si="597"/>
        <v>0</v>
      </c>
      <c r="AU248" s="220">
        <f t="shared" si="597"/>
        <v>0</v>
      </c>
      <c r="AV248" s="220">
        <f t="shared" si="597"/>
        <v>0</v>
      </c>
      <c r="AW248" s="220">
        <f t="shared" si="597"/>
        <v>0</v>
      </c>
      <c r="AX248" s="220">
        <f t="shared" si="597"/>
        <v>0</v>
      </c>
      <c r="AY248" s="220">
        <f t="shared" si="597"/>
        <v>0</v>
      </c>
      <c r="AZ248" s="220">
        <f t="shared" si="597"/>
        <v>0</v>
      </c>
      <c r="BA248" s="220">
        <f t="shared" si="597"/>
        <v>0</v>
      </c>
      <c r="BB248" s="220">
        <f t="shared" si="597"/>
        <v>0</v>
      </c>
      <c r="BC248" s="220">
        <f t="shared" si="597"/>
        <v>0</v>
      </c>
      <c r="BD248" s="220">
        <f t="shared" si="597"/>
        <v>0</v>
      </c>
      <c r="BE248" s="220">
        <f t="shared" si="597"/>
        <v>0</v>
      </c>
      <c r="BG248" s="2" t="s">
        <v>179</v>
      </c>
      <c r="BH248" s="220">
        <f t="shared" ref="BH248:BH252" si="623">+D248</f>
        <v>0</v>
      </c>
      <c r="BI248" s="220">
        <f t="shared" si="599"/>
        <v>0</v>
      </c>
      <c r="BJ248" s="220">
        <f t="shared" si="600"/>
        <v>0</v>
      </c>
      <c r="BK248" s="220">
        <f t="shared" si="601"/>
        <v>0</v>
      </c>
      <c r="BL248" s="220">
        <f t="shared" si="602"/>
        <v>0</v>
      </c>
      <c r="BM248" s="220">
        <f t="shared" si="603"/>
        <v>0</v>
      </c>
      <c r="BN248" s="220">
        <f t="shared" si="604"/>
        <v>0</v>
      </c>
      <c r="BO248" s="220">
        <f t="shared" si="605"/>
        <v>0</v>
      </c>
      <c r="BP248" s="220">
        <f t="shared" si="606"/>
        <v>0</v>
      </c>
      <c r="BQ248" s="220">
        <f t="shared" si="607"/>
        <v>0</v>
      </c>
      <c r="BR248" s="220">
        <f t="shared" si="608"/>
        <v>0</v>
      </c>
      <c r="BS248" s="220">
        <f t="shared" si="609"/>
        <v>0</v>
      </c>
      <c r="BU248" s="2" t="s">
        <v>179</v>
      </c>
      <c r="BV248" s="220">
        <f t="shared" ref="BV248:BV252" si="624">+R248</f>
        <v>0</v>
      </c>
      <c r="BW248" s="220">
        <f t="shared" si="611"/>
        <v>0</v>
      </c>
      <c r="BX248" s="220">
        <f t="shared" si="612"/>
        <v>0</v>
      </c>
      <c r="BY248" s="220">
        <f t="shared" si="613"/>
        <v>0</v>
      </c>
      <c r="BZ248" s="220">
        <f t="shared" si="614"/>
        <v>0</v>
      </c>
      <c r="CA248" s="220">
        <f t="shared" si="615"/>
        <v>0</v>
      </c>
      <c r="CB248" s="220">
        <f t="shared" si="616"/>
        <v>0</v>
      </c>
      <c r="CC248" s="220">
        <f t="shared" si="617"/>
        <v>0</v>
      </c>
      <c r="CD248" s="220">
        <f t="shared" si="618"/>
        <v>0</v>
      </c>
      <c r="CE248" s="220">
        <f t="shared" si="619"/>
        <v>0</v>
      </c>
      <c r="CF248" s="220">
        <f t="shared" si="620"/>
        <v>0</v>
      </c>
      <c r="CG248" s="220">
        <f t="shared" si="621"/>
        <v>0</v>
      </c>
    </row>
    <row r="249" spans="1:85" x14ac:dyDescent="0.25">
      <c r="A249" t="str">
        <f>+C226</f>
        <v>ILK-SON</v>
      </c>
      <c r="B249" t="s">
        <v>7</v>
      </c>
      <c r="C249" s="2" t="s">
        <v>180</v>
      </c>
      <c r="D249" s="220">
        <f>+'CPP Detay Tum Ay'!D249</f>
        <v>0</v>
      </c>
      <c r="E249" s="220"/>
      <c r="F249" s="220">
        <f>+'CPP Detay Tum Ay'!F249</f>
        <v>0</v>
      </c>
      <c r="G249" s="220">
        <f>+'CPP Detay Tum Ay'!G249</f>
        <v>0</v>
      </c>
      <c r="H249" s="220">
        <f>+'CPP Detay Tum Ay'!H249</f>
        <v>0</v>
      </c>
      <c r="I249" s="220">
        <f>+'CPP Detay Tum Ay'!I249</f>
        <v>0</v>
      </c>
      <c r="J249" s="220">
        <f>+'CPP Detay Tum Ay'!J249</f>
        <v>0</v>
      </c>
      <c r="K249" s="220">
        <f>+'CPP Detay Tum Ay'!K249</f>
        <v>0</v>
      </c>
      <c r="L249" s="220">
        <f>+'CPP Detay Tum Ay'!L249</f>
        <v>0</v>
      </c>
      <c r="M249" s="220">
        <f>+'CPP Detay Tum Ay'!M249</f>
        <v>0</v>
      </c>
      <c r="N249" s="220">
        <f>+'CPP Detay Tum Ay'!N249</f>
        <v>0</v>
      </c>
      <c r="O249" s="220">
        <f>+'CPP Detay Tum Ay'!O249</f>
        <v>0</v>
      </c>
      <c r="Q249" s="2" t="s">
        <v>180</v>
      </c>
      <c r="R249" s="220">
        <f>+'CPP Detay Tum Ay'!R249</f>
        <v>0</v>
      </c>
      <c r="S249" s="220"/>
      <c r="T249" s="220">
        <f>+'CPP Detay Tum Ay'!T249</f>
        <v>0</v>
      </c>
      <c r="U249" s="220">
        <f>+'CPP Detay Tum Ay'!U249</f>
        <v>0</v>
      </c>
      <c r="V249" s="220">
        <f>+'CPP Detay Tum Ay'!V249</f>
        <v>0</v>
      </c>
      <c r="W249" s="220">
        <f>+'CPP Detay Tum Ay'!W249</f>
        <v>0</v>
      </c>
      <c r="X249" s="220">
        <f>+'CPP Detay Tum Ay'!X249</f>
        <v>0</v>
      </c>
      <c r="Y249" s="220">
        <f>+'CPP Detay Tum Ay'!Y249</f>
        <v>0</v>
      </c>
      <c r="Z249" s="220">
        <f>+'CPP Detay Tum Ay'!Z249</f>
        <v>0</v>
      </c>
      <c r="AA249" s="220">
        <f>+'CPP Detay Tum Ay'!AA249</f>
        <v>0</v>
      </c>
      <c r="AB249" s="220">
        <f>+'CPP Detay Tum Ay'!AB249</f>
        <v>0</v>
      </c>
      <c r="AC249" s="220">
        <f>+'CPP Detay Tum Ay'!AC249</f>
        <v>0</v>
      </c>
      <c r="AE249" s="2" t="s">
        <v>180</v>
      </c>
      <c r="AF249" s="220">
        <f t="shared" si="622"/>
        <v>0</v>
      </c>
      <c r="AG249" s="220">
        <f t="shared" si="596"/>
        <v>0</v>
      </c>
      <c r="AH249" s="220">
        <f t="shared" si="596"/>
        <v>0</v>
      </c>
      <c r="AI249" s="220">
        <f t="shared" si="596"/>
        <v>0</v>
      </c>
      <c r="AJ249" s="220">
        <f t="shared" si="596"/>
        <v>0</v>
      </c>
      <c r="AK249" s="220">
        <f t="shared" si="596"/>
        <v>0</v>
      </c>
      <c r="AL249" s="220">
        <f t="shared" si="596"/>
        <v>0</v>
      </c>
      <c r="AM249" s="220">
        <f t="shared" si="596"/>
        <v>0</v>
      </c>
      <c r="AN249" s="220">
        <f t="shared" si="596"/>
        <v>0</v>
      </c>
      <c r="AO249" s="220">
        <f t="shared" si="596"/>
        <v>0</v>
      </c>
      <c r="AP249" s="220">
        <f t="shared" si="596"/>
        <v>0</v>
      </c>
      <c r="AQ249" s="220">
        <f t="shared" si="596"/>
        <v>0</v>
      </c>
      <c r="AS249" s="2" t="s">
        <v>180</v>
      </c>
      <c r="AT249" s="220">
        <f t="shared" si="597"/>
        <v>0</v>
      </c>
      <c r="AU249" s="220">
        <f t="shared" si="597"/>
        <v>0</v>
      </c>
      <c r="AV249" s="220">
        <f t="shared" si="597"/>
        <v>0</v>
      </c>
      <c r="AW249" s="220">
        <f t="shared" si="597"/>
        <v>0</v>
      </c>
      <c r="AX249" s="220">
        <f t="shared" si="597"/>
        <v>0</v>
      </c>
      <c r="AY249" s="220">
        <f t="shared" si="597"/>
        <v>0</v>
      </c>
      <c r="AZ249" s="220">
        <f t="shared" si="597"/>
        <v>0</v>
      </c>
      <c r="BA249" s="220">
        <f t="shared" si="597"/>
        <v>0</v>
      </c>
      <c r="BB249" s="220">
        <f t="shared" si="597"/>
        <v>0</v>
      </c>
      <c r="BC249" s="220">
        <f t="shared" si="597"/>
        <v>0</v>
      </c>
      <c r="BD249" s="220">
        <f t="shared" si="597"/>
        <v>0</v>
      </c>
      <c r="BE249" s="220">
        <f t="shared" si="597"/>
        <v>0</v>
      </c>
      <c r="BG249" s="2" t="s">
        <v>180</v>
      </c>
      <c r="BH249" s="220">
        <f t="shared" si="623"/>
        <v>0</v>
      </c>
      <c r="BI249" s="220">
        <f t="shared" si="599"/>
        <v>0</v>
      </c>
      <c r="BJ249" s="220">
        <f t="shared" si="600"/>
        <v>0</v>
      </c>
      <c r="BK249" s="220">
        <f t="shared" si="601"/>
        <v>0</v>
      </c>
      <c r="BL249" s="220">
        <f t="shared" si="602"/>
        <v>0</v>
      </c>
      <c r="BM249" s="220">
        <f t="shared" si="603"/>
        <v>0</v>
      </c>
      <c r="BN249" s="220">
        <f t="shared" si="604"/>
        <v>0</v>
      </c>
      <c r="BO249" s="220">
        <f t="shared" si="605"/>
        <v>0</v>
      </c>
      <c r="BP249" s="220">
        <f t="shared" si="606"/>
        <v>0</v>
      </c>
      <c r="BQ249" s="220">
        <f t="shared" si="607"/>
        <v>0</v>
      </c>
      <c r="BR249" s="220">
        <f t="shared" si="608"/>
        <v>0</v>
      </c>
      <c r="BS249" s="220">
        <f t="shared" si="609"/>
        <v>0</v>
      </c>
      <c r="BU249" s="2" t="s">
        <v>180</v>
      </c>
      <c r="BV249" s="220">
        <f t="shared" si="624"/>
        <v>0</v>
      </c>
      <c r="BW249" s="220">
        <f t="shared" si="611"/>
        <v>0</v>
      </c>
      <c r="BX249" s="220">
        <f t="shared" si="612"/>
        <v>0</v>
      </c>
      <c r="BY249" s="220">
        <f t="shared" si="613"/>
        <v>0</v>
      </c>
      <c r="BZ249" s="220">
        <f t="shared" si="614"/>
        <v>0</v>
      </c>
      <c r="CA249" s="220">
        <f t="shared" si="615"/>
        <v>0</v>
      </c>
      <c r="CB249" s="220">
        <f t="shared" si="616"/>
        <v>0</v>
      </c>
      <c r="CC249" s="220">
        <f t="shared" si="617"/>
        <v>0</v>
      </c>
      <c r="CD249" s="220">
        <f t="shared" si="618"/>
        <v>0</v>
      </c>
      <c r="CE249" s="220">
        <f t="shared" si="619"/>
        <v>0</v>
      </c>
      <c r="CF249" s="220">
        <f t="shared" si="620"/>
        <v>0</v>
      </c>
      <c r="CG249" s="220">
        <f t="shared" si="621"/>
        <v>0</v>
      </c>
    </row>
    <row r="250" spans="1:85" x14ac:dyDescent="0.25">
      <c r="A250" t="str">
        <f>+C226</f>
        <v>ILK-SON</v>
      </c>
      <c r="B250" t="s">
        <v>7</v>
      </c>
      <c r="C250" s="2" t="s">
        <v>181</v>
      </c>
      <c r="D250" s="220">
        <f>+'CPP Detay Tum Ay'!D250</f>
        <v>0</v>
      </c>
      <c r="E250" s="220"/>
      <c r="F250" s="220">
        <f>+'CPP Detay Tum Ay'!F250</f>
        <v>0</v>
      </c>
      <c r="G250" s="220">
        <f>+'CPP Detay Tum Ay'!G250</f>
        <v>0</v>
      </c>
      <c r="H250" s="220">
        <f>+'CPP Detay Tum Ay'!H250</f>
        <v>0</v>
      </c>
      <c r="I250" s="220">
        <f>+'CPP Detay Tum Ay'!I250</f>
        <v>0</v>
      </c>
      <c r="J250" s="220">
        <f>+'CPP Detay Tum Ay'!J250</f>
        <v>0</v>
      </c>
      <c r="K250" s="220">
        <f>+'CPP Detay Tum Ay'!K250</f>
        <v>0</v>
      </c>
      <c r="L250" s="220">
        <f>+'CPP Detay Tum Ay'!L250</f>
        <v>0</v>
      </c>
      <c r="M250" s="220">
        <f>+'CPP Detay Tum Ay'!M250</f>
        <v>0</v>
      </c>
      <c r="N250" s="220">
        <f>+'CPP Detay Tum Ay'!N250</f>
        <v>0</v>
      </c>
      <c r="O250" s="220">
        <f>+'CPP Detay Tum Ay'!O250</f>
        <v>0</v>
      </c>
      <c r="Q250" s="2" t="s">
        <v>181</v>
      </c>
      <c r="R250" s="220">
        <f>+'CPP Detay Tum Ay'!R250</f>
        <v>0</v>
      </c>
      <c r="S250" s="220"/>
      <c r="T250" s="220">
        <f>+'CPP Detay Tum Ay'!T250</f>
        <v>0</v>
      </c>
      <c r="U250" s="220">
        <f>+'CPP Detay Tum Ay'!U250</f>
        <v>0</v>
      </c>
      <c r="V250" s="220">
        <f>+'CPP Detay Tum Ay'!V250</f>
        <v>0</v>
      </c>
      <c r="W250" s="220">
        <f>+'CPP Detay Tum Ay'!W250</f>
        <v>0</v>
      </c>
      <c r="X250" s="220">
        <f>+'CPP Detay Tum Ay'!X250</f>
        <v>0</v>
      </c>
      <c r="Y250" s="220">
        <f>+'CPP Detay Tum Ay'!Y250</f>
        <v>0</v>
      </c>
      <c r="Z250" s="220">
        <f>+'CPP Detay Tum Ay'!Z250</f>
        <v>0</v>
      </c>
      <c r="AA250" s="220">
        <f>+'CPP Detay Tum Ay'!AA250</f>
        <v>0</v>
      </c>
      <c r="AB250" s="220">
        <f>+'CPP Detay Tum Ay'!AB250</f>
        <v>0</v>
      </c>
      <c r="AC250" s="220">
        <f>+'CPP Detay Tum Ay'!AC250</f>
        <v>0</v>
      </c>
      <c r="AE250" s="2" t="s">
        <v>181</v>
      </c>
      <c r="AF250" s="220">
        <f t="shared" si="622"/>
        <v>0</v>
      </c>
      <c r="AG250" s="220">
        <f t="shared" si="596"/>
        <v>0</v>
      </c>
      <c r="AH250" s="220">
        <f t="shared" si="596"/>
        <v>0</v>
      </c>
      <c r="AI250" s="220">
        <f t="shared" si="596"/>
        <v>0</v>
      </c>
      <c r="AJ250" s="220">
        <f t="shared" si="596"/>
        <v>0</v>
      </c>
      <c r="AK250" s="220">
        <f t="shared" si="596"/>
        <v>0</v>
      </c>
      <c r="AL250" s="220">
        <f t="shared" si="596"/>
        <v>0</v>
      </c>
      <c r="AM250" s="220">
        <f t="shared" si="596"/>
        <v>0</v>
      </c>
      <c r="AN250" s="220">
        <f t="shared" si="596"/>
        <v>0</v>
      </c>
      <c r="AO250" s="220">
        <f t="shared" si="596"/>
        <v>0</v>
      </c>
      <c r="AP250" s="220">
        <f t="shared" si="596"/>
        <v>0</v>
      </c>
      <c r="AQ250" s="220">
        <f t="shared" si="596"/>
        <v>0</v>
      </c>
      <c r="AS250" s="2" t="s">
        <v>181</v>
      </c>
      <c r="AT250" s="220">
        <f t="shared" si="597"/>
        <v>0</v>
      </c>
      <c r="AU250" s="220">
        <f t="shared" si="597"/>
        <v>0</v>
      </c>
      <c r="AV250" s="220">
        <f t="shared" si="597"/>
        <v>0</v>
      </c>
      <c r="AW250" s="220">
        <f t="shared" si="597"/>
        <v>0</v>
      </c>
      <c r="AX250" s="220">
        <f t="shared" si="597"/>
        <v>0</v>
      </c>
      <c r="AY250" s="220">
        <f t="shared" si="597"/>
        <v>0</v>
      </c>
      <c r="AZ250" s="220">
        <f t="shared" si="597"/>
        <v>0</v>
      </c>
      <c r="BA250" s="220">
        <f t="shared" si="597"/>
        <v>0</v>
      </c>
      <c r="BB250" s="220">
        <f t="shared" si="597"/>
        <v>0</v>
      </c>
      <c r="BC250" s="220">
        <f t="shared" si="597"/>
        <v>0</v>
      </c>
      <c r="BD250" s="220">
        <f t="shared" si="597"/>
        <v>0</v>
      </c>
      <c r="BE250" s="220">
        <f t="shared" si="597"/>
        <v>0</v>
      </c>
      <c r="BG250" s="2" t="s">
        <v>181</v>
      </c>
      <c r="BH250" s="220">
        <f t="shared" si="623"/>
        <v>0</v>
      </c>
      <c r="BI250" s="220">
        <f t="shared" si="599"/>
        <v>0</v>
      </c>
      <c r="BJ250" s="220">
        <f t="shared" si="600"/>
        <v>0</v>
      </c>
      <c r="BK250" s="220">
        <f t="shared" si="601"/>
        <v>0</v>
      </c>
      <c r="BL250" s="220">
        <f t="shared" si="602"/>
        <v>0</v>
      </c>
      <c r="BM250" s="220">
        <f t="shared" si="603"/>
        <v>0</v>
      </c>
      <c r="BN250" s="220">
        <f t="shared" si="604"/>
        <v>0</v>
      </c>
      <c r="BO250" s="220">
        <f t="shared" si="605"/>
        <v>0</v>
      </c>
      <c r="BP250" s="220">
        <f t="shared" si="606"/>
        <v>0</v>
      </c>
      <c r="BQ250" s="220">
        <f t="shared" si="607"/>
        <v>0</v>
      </c>
      <c r="BR250" s="220">
        <f t="shared" si="608"/>
        <v>0</v>
      </c>
      <c r="BS250" s="220">
        <f t="shared" si="609"/>
        <v>0</v>
      </c>
      <c r="BU250" s="2" t="s">
        <v>181</v>
      </c>
      <c r="BV250" s="220">
        <f t="shared" si="624"/>
        <v>0</v>
      </c>
      <c r="BW250" s="220">
        <f t="shared" si="611"/>
        <v>0</v>
      </c>
      <c r="BX250" s="220">
        <f t="shared" si="612"/>
        <v>0</v>
      </c>
      <c r="BY250" s="220">
        <f t="shared" si="613"/>
        <v>0</v>
      </c>
      <c r="BZ250" s="220">
        <f t="shared" si="614"/>
        <v>0</v>
      </c>
      <c r="CA250" s="220">
        <f t="shared" si="615"/>
        <v>0</v>
      </c>
      <c r="CB250" s="220">
        <f t="shared" si="616"/>
        <v>0</v>
      </c>
      <c r="CC250" s="220">
        <f t="shared" si="617"/>
        <v>0</v>
      </c>
      <c r="CD250" s="220">
        <f t="shared" si="618"/>
        <v>0</v>
      </c>
      <c r="CE250" s="220">
        <f t="shared" si="619"/>
        <v>0</v>
      </c>
      <c r="CF250" s="220">
        <f t="shared" si="620"/>
        <v>0</v>
      </c>
      <c r="CG250" s="220">
        <f t="shared" si="621"/>
        <v>0</v>
      </c>
    </row>
    <row r="251" spans="1:85" x14ac:dyDescent="0.25">
      <c r="A251" t="str">
        <f>+C226</f>
        <v>ILK-SON</v>
      </c>
      <c r="B251" t="s">
        <v>7</v>
      </c>
      <c r="C251" s="2" t="s">
        <v>182</v>
      </c>
      <c r="D251" s="220">
        <f>+'CPP Detay Tum Ay'!D251</f>
        <v>0</v>
      </c>
      <c r="E251" s="220"/>
      <c r="F251" s="220">
        <f>+'CPP Detay Tum Ay'!F251</f>
        <v>0</v>
      </c>
      <c r="G251" s="220">
        <f>+'CPP Detay Tum Ay'!G251</f>
        <v>0</v>
      </c>
      <c r="H251" s="220">
        <f>+'CPP Detay Tum Ay'!H251</f>
        <v>0</v>
      </c>
      <c r="I251" s="220">
        <f>+'CPP Detay Tum Ay'!I251</f>
        <v>0</v>
      </c>
      <c r="J251" s="220">
        <f>+'CPP Detay Tum Ay'!J251</f>
        <v>0</v>
      </c>
      <c r="K251" s="220">
        <f>+'CPP Detay Tum Ay'!K251</f>
        <v>0</v>
      </c>
      <c r="L251" s="220">
        <f>+'CPP Detay Tum Ay'!L251</f>
        <v>0</v>
      </c>
      <c r="M251" s="220">
        <f>+'CPP Detay Tum Ay'!M251</f>
        <v>0</v>
      </c>
      <c r="N251" s="220">
        <f>+'CPP Detay Tum Ay'!N251</f>
        <v>0</v>
      </c>
      <c r="O251" s="220">
        <f>+'CPP Detay Tum Ay'!O251</f>
        <v>0</v>
      </c>
      <c r="Q251" s="2" t="s">
        <v>182</v>
      </c>
      <c r="R251" s="220">
        <f>+'CPP Detay Tum Ay'!R251</f>
        <v>0</v>
      </c>
      <c r="S251" s="220"/>
      <c r="T251" s="220">
        <f>+'CPP Detay Tum Ay'!T251</f>
        <v>0</v>
      </c>
      <c r="U251" s="220">
        <f>+'CPP Detay Tum Ay'!U251</f>
        <v>0</v>
      </c>
      <c r="V251" s="220">
        <f>+'CPP Detay Tum Ay'!V251</f>
        <v>0</v>
      </c>
      <c r="W251" s="220">
        <f>+'CPP Detay Tum Ay'!W251</f>
        <v>0</v>
      </c>
      <c r="X251" s="220">
        <f>+'CPP Detay Tum Ay'!X251</f>
        <v>0</v>
      </c>
      <c r="Y251" s="220">
        <f>+'CPP Detay Tum Ay'!Y251</f>
        <v>0</v>
      </c>
      <c r="Z251" s="220">
        <f>+'CPP Detay Tum Ay'!Z251</f>
        <v>0</v>
      </c>
      <c r="AA251" s="220">
        <f>+'CPP Detay Tum Ay'!AA251</f>
        <v>0</v>
      </c>
      <c r="AB251" s="220">
        <f>+'CPP Detay Tum Ay'!AB251</f>
        <v>0</v>
      </c>
      <c r="AC251" s="220">
        <f>+'CPP Detay Tum Ay'!AC251</f>
        <v>0</v>
      </c>
      <c r="AE251" s="2" t="s">
        <v>182</v>
      </c>
      <c r="AF251" s="220">
        <f t="shared" si="622"/>
        <v>0</v>
      </c>
      <c r="AG251" s="220">
        <f t="shared" si="596"/>
        <v>0</v>
      </c>
      <c r="AH251" s="220">
        <f t="shared" si="596"/>
        <v>0</v>
      </c>
      <c r="AI251" s="220">
        <f t="shared" si="596"/>
        <v>0</v>
      </c>
      <c r="AJ251" s="220">
        <f t="shared" si="596"/>
        <v>0</v>
      </c>
      <c r="AK251" s="220">
        <f t="shared" si="596"/>
        <v>0</v>
      </c>
      <c r="AL251" s="220">
        <f t="shared" si="596"/>
        <v>0</v>
      </c>
      <c r="AM251" s="220">
        <f t="shared" si="596"/>
        <v>0</v>
      </c>
      <c r="AN251" s="220">
        <f t="shared" si="596"/>
        <v>0</v>
      </c>
      <c r="AO251" s="220">
        <f t="shared" si="596"/>
        <v>0</v>
      </c>
      <c r="AP251" s="220">
        <f t="shared" si="596"/>
        <v>0</v>
      </c>
      <c r="AQ251" s="220">
        <f t="shared" si="596"/>
        <v>0</v>
      </c>
      <c r="AS251" s="2" t="s">
        <v>182</v>
      </c>
      <c r="AT251" s="220">
        <f t="shared" si="597"/>
        <v>0</v>
      </c>
      <c r="AU251" s="220">
        <f t="shared" si="597"/>
        <v>0</v>
      </c>
      <c r="AV251" s="220">
        <f t="shared" si="597"/>
        <v>0</v>
      </c>
      <c r="AW251" s="220">
        <f t="shared" si="597"/>
        <v>0</v>
      </c>
      <c r="AX251" s="220">
        <f t="shared" si="597"/>
        <v>0</v>
      </c>
      <c r="AY251" s="220">
        <f t="shared" si="597"/>
        <v>0</v>
      </c>
      <c r="AZ251" s="220">
        <f t="shared" si="597"/>
        <v>0</v>
      </c>
      <c r="BA251" s="220">
        <f t="shared" si="597"/>
        <v>0</v>
      </c>
      <c r="BB251" s="220">
        <f t="shared" si="597"/>
        <v>0</v>
      </c>
      <c r="BC251" s="220">
        <f t="shared" si="597"/>
        <v>0</v>
      </c>
      <c r="BD251" s="220">
        <f t="shared" si="597"/>
        <v>0</v>
      </c>
      <c r="BE251" s="220">
        <f t="shared" si="597"/>
        <v>0</v>
      </c>
      <c r="BG251" s="2" t="s">
        <v>182</v>
      </c>
      <c r="BH251" s="220">
        <f t="shared" si="623"/>
        <v>0</v>
      </c>
      <c r="BI251" s="220">
        <f t="shared" si="599"/>
        <v>0</v>
      </c>
      <c r="BJ251" s="220">
        <f t="shared" si="600"/>
        <v>0</v>
      </c>
      <c r="BK251" s="220">
        <f t="shared" si="601"/>
        <v>0</v>
      </c>
      <c r="BL251" s="220">
        <f t="shared" si="602"/>
        <v>0</v>
      </c>
      <c r="BM251" s="220">
        <f t="shared" si="603"/>
        <v>0</v>
      </c>
      <c r="BN251" s="220">
        <f t="shared" si="604"/>
        <v>0</v>
      </c>
      <c r="BO251" s="220">
        <f t="shared" si="605"/>
        <v>0</v>
      </c>
      <c r="BP251" s="220">
        <f t="shared" si="606"/>
        <v>0</v>
      </c>
      <c r="BQ251" s="220">
        <f t="shared" si="607"/>
        <v>0</v>
      </c>
      <c r="BR251" s="220">
        <f t="shared" si="608"/>
        <v>0</v>
      </c>
      <c r="BS251" s="220">
        <f t="shared" si="609"/>
        <v>0</v>
      </c>
      <c r="BU251" s="2" t="s">
        <v>182</v>
      </c>
      <c r="BV251" s="220">
        <f t="shared" si="624"/>
        <v>0</v>
      </c>
      <c r="BW251" s="220">
        <f t="shared" si="611"/>
        <v>0</v>
      </c>
      <c r="BX251" s="220">
        <f t="shared" si="612"/>
        <v>0</v>
      </c>
      <c r="BY251" s="220">
        <f t="shared" si="613"/>
        <v>0</v>
      </c>
      <c r="BZ251" s="220">
        <f t="shared" si="614"/>
        <v>0</v>
      </c>
      <c r="CA251" s="220">
        <f t="shared" si="615"/>
        <v>0</v>
      </c>
      <c r="CB251" s="220">
        <f t="shared" si="616"/>
        <v>0</v>
      </c>
      <c r="CC251" s="220">
        <f t="shared" si="617"/>
        <v>0</v>
      </c>
      <c r="CD251" s="220">
        <f t="shared" si="618"/>
        <v>0</v>
      </c>
      <c r="CE251" s="220">
        <f t="shared" si="619"/>
        <v>0</v>
      </c>
      <c r="CF251" s="220">
        <f t="shared" si="620"/>
        <v>0</v>
      </c>
      <c r="CG251" s="220">
        <f t="shared" si="621"/>
        <v>0</v>
      </c>
    </row>
    <row r="252" spans="1:85" x14ac:dyDescent="0.25">
      <c r="A252" t="str">
        <f>+C226</f>
        <v>ILK-SON</v>
      </c>
      <c r="B252" t="s">
        <v>7</v>
      </c>
      <c r="C252" s="2" t="s">
        <v>183</v>
      </c>
      <c r="D252" s="220"/>
      <c r="E252" s="220"/>
      <c r="F252" s="220"/>
      <c r="G252" s="230"/>
      <c r="H252" s="230"/>
      <c r="I252" s="230"/>
      <c r="J252" s="230"/>
      <c r="K252" s="230"/>
      <c r="L252" s="230"/>
      <c r="M252" s="220"/>
      <c r="N252" s="220"/>
      <c r="O252" s="220"/>
      <c r="Q252" s="2" t="s">
        <v>183</v>
      </c>
      <c r="R252" s="221"/>
      <c r="S252" s="221"/>
      <c r="T252" s="221"/>
      <c r="U252" s="220"/>
      <c r="V252" s="220"/>
      <c r="W252" s="220"/>
      <c r="X252" s="220"/>
      <c r="Y252" s="220"/>
      <c r="Z252" s="220"/>
      <c r="AA252" s="220"/>
      <c r="AB252" s="220"/>
      <c r="AC252" s="220"/>
      <c r="AE252" s="2" t="s">
        <v>183</v>
      </c>
      <c r="AF252" s="220"/>
      <c r="AG252" s="220"/>
      <c r="AH252" s="220"/>
      <c r="AI252" s="220"/>
      <c r="AJ252" s="220"/>
      <c r="AK252" s="220"/>
      <c r="AL252" s="220"/>
      <c r="AM252" s="220"/>
      <c r="AN252" s="220"/>
      <c r="AO252" s="220"/>
      <c r="AP252" s="220"/>
      <c r="AQ252" s="220"/>
      <c r="AS252" s="2" t="s">
        <v>183</v>
      </c>
      <c r="AT252" s="221"/>
      <c r="AU252" s="221"/>
      <c r="AV252" s="221"/>
      <c r="AW252" s="221"/>
      <c r="AX252" s="221"/>
      <c r="AY252" s="221"/>
      <c r="AZ252" s="221"/>
      <c r="BA252" s="221"/>
      <c r="BB252" s="221"/>
      <c r="BC252" s="221"/>
      <c r="BD252" s="221"/>
      <c r="BE252" s="221"/>
      <c r="BG252" s="2" t="s">
        <v>183</v>
      </c>
      <c r="BH252" s="220">
        <f t="shared" si="623"/>
        <v>0</v>
      </c>
      <c r="BI252" s="220">
        <f t="shared" si="599"/>
        <v>0</v>
      </c>
      <c r="BJ252" s="220">
        <f t="shared" si="600"/>
        <v>0</v>
      </c>
      <c r="BK252" s="220">
        <f t="shared" si="601"/>
        <v>0</v>
      </c>
      <c r="BL252" s="220">
        <f t="shared" si="602"/>
        <v>0</v>
      </c>
      <c r="BM252" s="220">
        <f t="shared" si="603"/>
        <v>0</v>
      </c>
      <c r="BN252" s="220">
        <f t="shared" si="604"/>
        <v>0</v>
      </c>
      <c r="BO252" s="220">
        <f t="shared" si="605"/>
        <v>0</v>
      </c>
      <c r="BP252" s="220">
        <f t="shared" si="606"/>
        <v>0</v>
      </c>
      <c r="BQ252" s="220">
        <f t="shared" si="607"/>
        <v>0</v>
      </c>
      <c r="BR252" s="220">
        <f t="shared" si="608"/>
        <v>0</v>
      </c>
      <c r="BS252" s="220">
        <f t="shared" si="609"/>
        <v>0</v>
      </c>
      <c r="BU252" s="2" t="s">
        <v>183</v>
      </c>
      <c r="BV252" s="220">
        <f t="shared" si="624"/>
        <v>0</v>
      </c>
      <c r="BW252" s="220">
        <f t="shared" si="611"/>
        <v>0</v>
      </c>
      <c r="BX252" s="220">
        <f t="shared" si="612"/>
        <v>0</v>
      </c>
      <c r="BY252" s="220">
        <f t="shared" si="613"/>
        <v>0</v>
      </c>
      <c r="BZ252" s="220">
        <f t="shared" si="614"/>
        <v>0</v>
      </c>
      <c r="CA252" s="220">
        <f t="shared" si="615"/>
        <v>0</v>
      </c>
      <c r="CB252" s="220">
        <f t="shared" si="616"/>
        <v>0</v>
      </c>
      <c r="CC252" s="220">
        <f t="shared" si="617"/>
        <v>0</v>
      </c>
      <c r="CD252" s="220">
        <f t="shared" si="618"/>
        <v>0</v>
      </c>
      <c r="CE252" s="220">
        <f t="shared" si="619"/>
        <v>0</v>
      </c>
      <c r="CF252" s="220">
        <f t="shared" si="620"/>
        <v>0</v>
      </c>
      <c r="CG252" s="220">
        <f t="shared" si="621"/>
        <v>0</v>
      </c>
    </row>
    <row r="253" spans="1:85" x14ac:dyDescent="0.25">
      <c r="A253" t="str">
        <f>+C226</f>
        <v>ILK-SON</v>
      </c>
      <c r="B253" t="s">
        <v>7</v>
      </c>
      <c r="C253" s="2" t="s">
        <v>184</v>
      </c>
      <c r="D253" s="220"/>
      <c r="E253" s="220"/>
      <c r="F253" s="220"/>
      <c r="G253" s="220"/>
      <c r="H253" s="220"/>
      <c r="I253" s="230"/>
      <c r="J253" s="220"/>
      <c r="K253" s="220"/>
      <c r="L253" s="220"/>
      <c r="M253" s="220"/>
      <c r="N253" s="220"/>
      <c r="O253" s="220"/>
      <c r="Q253" s="2" t="s">
        <v>184</v>
      </c>
      <c r="R253" s="221"/>
      <c r="S253" s="221"/>
      <c r="T253" s="221"/>
      <c r="U253" s="220"/>
      <c r="V253" s="220"/>
      <c r="W253" s="220"/>
      <c r="X253" s="220"/>
      <c r="Y253" s="220"/>
      <c r="Z253" s="220"/>
      <c r="AA253" s="220"/>
      <c r="AB253" s="220"/>
      <c r="AC253" s="220"/>
      <c r="AE253" s="2" t="s">
        <v>184</v>
      </c>
      <c r="AF253" s="220"/>
      <c r="AG253" s="220"/>
      <c r="AH253" s="220"/>
      <c r="AI253" s="220"/>
      <c r="AJ253" s="220"/>
      <c r="AK253" s="220"/>
      <c r="AL253" s="220"/>
      <c r="AM253" s="220"/>
      <c r="AN253" s="220"/>
      <c r="AO253" s="220"/>
      <c r="AP253" s="220"/>
      <c r="AQ253" s="220"/>
      <c r="AS253" s="2" t="s">
        <v>184</v>
      </c>
      <c r="AT253" s="221"/>
      <c r="AU253" s="221"/>
      <c r="AV253" s="221"/>
      <c r="AW253" s="221"/>
      <c r="AX253" s="221"/>
      <c r="AY253" s="221"/>
      <c r="AZ253" s="221"/>
      <c r="BA253" s="221"/>
      <c r="BB253" s="221"/>
      <c r="BC253" s="221"/>
      <c r="BD253" s="221"/>
      <c r="BE253" s="221"/>
      <c r="BG253" s="2" t="s">
        <v>184</v>
      </c>
      <c r="BH253" s="220"/>
      <c r="BI253" s="220"/>
      <c r="BJ253" s="220"/>
      <c r="BK253" s="220"/>
      <c r="BL253" s="220"/>
      <c r="BM253" s="220"/>
      <c r="BN253" s="220"/>
      <c r="BO253" s="220"/>
      <c r="BP253" s="220"/>
      <c r="BQ253" s="220"/>
      <c r="BR253" s="220"/>
      <c r="BS253" s="220"/>
      <c r="BU253" s="2" t="s">
        <v>184</v>
      </c>
      <c r="BV253" s="221"/>
      <c r="BW253" s="221"/>
      <c r="BX253" s="221"/>
      <c r="BY253" s="221"/>
      <c r="BZ253" s="221"/>
      <c r="CA253" s="221"/>
      <c r="CB253" s="221"/>
      <c r="CC253" s="221"/>
      <c r="CD253" s="221"/>
      <c r="CE253" s="221"/>
      <c r="CF253" s="221"/>
      <c r="CG253" s="221"/>
    </row>
    <row r="254" spans="1:85" x14ac:dyDescent="0.25">
      <c r="A254" t="str">
        <f>+C226</f>
        <v>ILK-SON</v>
      </c>
      <c r="B254" t="s">
        <v>7</v>
      </c>
      <c r="C254" s="2" t="s">
        <v>185</v>
      </c>
      <c r="D254" s="220"/>
      <c r="E254" s="220"/>
      <c r="F254" s="220"/>
      <c r="G254" s="220"/>
      <c r="H254" s="220"/>
      <c r="I254" s="230"/>
      <c r="J254" s="220"/>
      <c r="K254" s="220"/>
      <c r="L254" s="220"/>
      <c r="M254" s="220"/>
      <c r="N254" s="220"/>
      <c r="O254" s="220"/>
      <c r="Q254" s="2" t="s">
        <v>185</v>
      </c>
      <c r="R254" s="221"/>
      <c r="S254" s="221"/>
      <c r="T254" s="221"/>
      <c r="U254" s="220"/>
      <c r="V254" s="220"/>
      <c r="W254" s="220"/>
      <c r="X254" s="220"/>
      <c r="Y254" s="220"/>
      <c r="Z254" s="220"/>
      <c r="AA254" s="220"/>
      <c r="AB254" s="220"/>
      <c r="AC254" s="220"/>
      <c r="AE254" s="2" t="s">
        <v>185</v>
      </c>
      <c r="AF254" s="220"/>
      <c r="AG254" s="220"/>
      <c r="AH254" s="220"/>
      <c r="AI254" s="220"/>
      <c r="AJ254" s="220"/>
      <c r="AK254" s="220"/>
      <c r="AL254" s="220"/>
      <c r="AM254" s="220"/>
      <c r="AN254" s="220"/>
      <c r="AO254" s="220"/>
      <c r="AP254" s="220"/>
      <c r="AQ254" s="220"/>
      <c r="AS254" s="2" t="s">
        <v>185</v>
      </c>
      <c r="AT254" s="221"/>
      <c r="AU254" s="221"/>
      <c r="AV254" s="221"/>
      <c r="AW254" s="221"/>
      <c r="AX254" s="221"/>
      <c r="AY254" s="221"/>
      <c r="AZ254" s="221"/>
      <c r="BA254" s="221"/>
      <c r="BB254" s="221"/>
      <c r="BC254" s="221"/>
      <c r="BD254" s="221"/>
      <c r="BE254" s="221"/>
      <c r="BG254" s="2" t="s">
        <v>185</v>
      </c>
      <c r="BH254" s="220"/>
      <c r="BI254" s="220"/>
      <c r="BJ254" s="220"/>
      <c r="BK254" s="220"/>
      <c r="BL254" s="220"/>
      <c r="BM254" s="220"/>
      <c r="BN254" s="220"/>
      <c r="BO254" s="220"/>
      <c r="BP254" s="220"/>
      <c r="BQ254" s="220"/>
      <c r="BR254" s="220"/>
      <c r="BS254" s="220"/>
      <c r="BU254" s="2" t="s">
        <v>185</v>
      </c>
      <c r="BV254" s="221"/>
      <c r="BW254" s="221"/>
      <c r="BX254" s="221"/>
      <c r="BY254" s="221"/>
      <c r="BZ254" s="221"/>
      <c r="CA254" s="221"/>
      <c r="CB254" s="221"/>
      <c r="CC254" s="221"/>
      <c r="CD254" s="221"/>
      <c r="CE254" s="221"/>
      <c r="CF254" s="221"/>
      <c r="CG254" s="221"/>
    </row>
    <row r="255" spans="1:85" x14ac:dyDescent="0.25">
      <c r="A255" t="str">
        <f>+C226</f>
        <v>ILK-SON</v>
      </c>
      <c r="B255" t="s">
        <v>7</v>
      </c>
      <c r="C255" s="2" t="s">
        <v>186</v>
      </c>
      <c r="D255" s="220"/>
      <c r="E255" s="220"/>
      <c r="F255" s="220"/>
      <c r="G255" s="220"/>
      <c r="H255" s="220"/>
      <c r="I255" s="230"/>
      <c r="J255" s="220"/>
      <c r="K255" s="220"/>
      <c r="L255" s="220"/>
      <c r="M255" s="220"/>
      <c r="N255" s="220"/>
      <c r="O255" s="220"/>
      <c r="Q255" s="2" t="s">
        <v>186</v>
      </c>
      <c r="R255" s="221"/>
      <c r="S255" s="221"/>
      <c r="T255" s="221"/>
      <c r="U255" s="220"/>
      <c r="V255" s="220"/>
      <c r="W255" s="220"/>
      <c r="X255" s="220"/>
      <c r="Y255" s="220"/>
      <c r="Z255" s="220"/>
      <c r="AA255" s="220"/>
      <c r="AB255" s="220"/>
      <c r="AC255" s="220"/>
      <c r="AE255" s="2" t="s">
        <v>186</v>
      </c>
      <c r="AF255" s="220"/>
      <c r="AG255" s="220"/>
      <c r="AH255" s="220"/>
      <c r="AI255" s="220"/>
      <c r="AJ255" s="220"/>
      <c r="AK255" s="220"/>
      <c r="AL255" s="220"/>
      <c r="AM255" s="220"/>
      <c r="AN255" s="220"/>
      <c r="AO255" s="220"/>
      <c r="AP255" s="220"/>
      <c r="AQ255" s="220"/>
      <c r="AS255" s="2" t="s">
        <v>186</v>
      </c>
      <c r="AT255" s="221"/>
      <c r="AU255" s="221"/>
      <c r="AV255" s="221"/>
      <c r="AW255" s="221"/>
      <c r="AX255" s="221"/>
      <c r="AY255" s="221"/>
      <c r="AZ255" s="221"/>
      <c r="BA255" s="221"/>
      <c r="BB255" s="221"/>
      <c r="BC255" s="221"/>
      <c r="BD255" s="221"/>
      <c r="BE255" s="221"/>
      <c r="BG255" s="2" t="s">
        <v>186</v>
      </c>
      <c r="BH255" s="220"/>
      <c r="BI255" s="220"/>
      <c r="BJ255" s="220"/>
      <c r="BK255" s="220"/>
      <c r="BL255" s="220"/>
      <c r="BM255" s="220"/>
      <c r="BN255" s="220"/>
      <c r="BO255" s="220"/>
      <c r="BP255" s="220"/>
      <c r="BQ255" s="220"/>
      <c r="BR255" s="220"/>
      <c r="BS255" s="220"/>
      <c r="BU255" s="2" t="s">
        <v>186</v>
      </c>
      <c r="BV255" s="221"/>
      <c r="BW255" s="221"/>
      <c r="BX255" s="221"/>
      <c r="BY255" s="221"/>
      <c r="BZ255" s="221"/>
      <c r="CA255" s="221"/>
      <c r="CB255" s="221"/>
      <c r="CC255" s="221"/>
      <c r="CD255" s="221"/>
      <c r="CE255" s="221"/>
      <c r="CF255" s="221"/>
      <c r="CG255" s="221"/>
    </row>
    <row r="256" spans="1:85" x14ac:dyDescent="0.25">
      <c r="A256" t="str">
        <f>+C226</f>
        <v>ILK-SON</v>
      </c>
      <c r="B256" t="s">
        <v>7</v>
      </c>
      <c r="C256" s="2" t="s">
        <v>203</v>
      </c>
      <c r="D256" s="220"/>
      <c r="E256" s="220"/>
      <c r="F256" s="220"/>
      <c r="G256" s="220"/>
      <c r="H256" s="220"/>
      <c r="I256" s="220"/>
      <c r="J256" s="220"/>
      <c r="K256" s="220"/>
      <c r="L256" s="220"/>
      <c r="M256" s="220"/>
      <c r="N256" s="220"/>
      <c r="O256" s="220"/>
      <c r="Q256" s="2"/>
      <c r="R256" s="221"/>
      <c r="S256" s="221"/>
      <c r="T256" s="221"/>
      <c r="U256" s="220"/>
      <c r="V256" s="220"/>
      <c r="W256" s="220"/>
      <c r="X256" s="220"/>
      <c r="Y256" s="220"/>
      <c r="Z256" s="220"/>
      <c r="AA256" s="220"/>
      <c r="AB256" s="220"/>
      <c r="AC256" s="220"/>
      <c r="AE256" s="2" t="s">
        <v>203</v>
      </c>
      <c r="AF256" s="220"/>
      <c r="AG256" s="220"/>
      <c r="AH256" s="220"/>
      <c r="AI256" s="220"/>
      <c r="AJ256" s="220"/>
      <c r="AK256" s="220"/>
      <c r="AL256" s="220"/>
      <c r="AM256" s="220"/>
      <c r="AN256" s="220"/>
      <c r="AO256" s="220"/>
      <c r="AP256" s="220"/>
      <c r="AQ256" s="220"/>
      <c r="AS256" s="2"/>
      <c r="AT256" s="221"/>
      <c r="AU256" s="221"/>
      <c r="AV256" s="221"/>
      <c r="AW256" s="220"/>
      <c r="AX256" s="220"/>
      <c r="AY256" s="220"/>
      <c r="AZ256" s="220"/>
      <c r="BA256" s="220"/>
      <c r="BB256" s="220"/>
      <c r="BC256" s="220"/>
      <c r="BD256" s="220"/>
      <c r="BE256" s="220"/>
      <c r="BG256" s="2" t="s">
        <v>203</v>
      </c>
      <c r="BH256" s="220"/>
      <c r="BI256" s="220"/>
      <c r="BJ256" s="220"/>
      <c r="BK256" s="220"/>
      <c r="BL256" s="220"/>
      <c r="BM256" s="220"/>
      <c r="BN256" s="220"/>
      <c r="BO256" s="220"/>
      <c r="BP256" s="220"/>
      <c r="BQ256" s="220"/>
      <c r="BR256" s="220"/>
      <c r="BS256" s="220"/>
      <c r="BU256" s="2"/>
      <c r="BV256" s="221"/>
      <c r="BW256" s="221"/>
      <c r="BX256" s="221"/>
      <c r="BY256" s="220"/>
      <c r="BZ256" s="220"/>
      <c r="CA256" s="220"/>
      <c r="CB256" s="220"/>
      <c r="CC256" s="220"/>
      <c r="CD256" s="220"/>
      <c r="CE256" s="220"/>
      <c r="CF256" s="220"/>
      <c r="CG256" s="220"/>
    </row>
    <row r="257" spans="1:85" x14ac:dyDescent="0.25">
      <c r="A257" t="str">
        <f>+C226</f>
        <v>ILK-SON</v>
      </c>
      <c r="B257" t="s">
        <v>7</v>
      </c>
      <c r="C257" s="2" t="s">
        <v>204</v>
      </c>
      <c r="D257" s="220"/>
      <c r="E257" s="220"/>
      <c r="F257" s="220"/>
      <c r="G257" s="220"/>
      <c r="H257" s="220"/>
      <c r="I257" s="220"/>
      <c r="J257" s="220"/>
      <c r="K257" s="220"/>
      <c r="L257" s="220"/>
      <c r="M257" s="220"/>
      <c r="N257" s="220"/>
      <c r="O257" s="220"/>
      <c r="Q257" s="2"/>
      <c r="R257" s="221"/>
      <c r="S257" s="221"/>
      <c r="T257" s="221"/>
      <c r="U257" s="220"/>
      <c r="V257" s="220"/>
      <c r="W257" s="220"/>
      <c r="X257" s="220"/>
      <c r="Y257" s="220"/>
      <c r="Z257" s="220"/>
      <c r="AA257" s="220"/>
      <c r="AB257" s="220"/>
      <c r="AC257" s="220"/>
      <c r="AE257" s="2" t="s">
        <v>204</v>
      </c>
      <c r="AF257" s="220"/>
      <c r="AG257" s="220"/>
      <c r="AH257" s="220"/>
      <c r="AI257" s="220"/>
      <c r="AJ257" s="220"/>
      <c r="AK257" s="220"/>
      <c r="AL257" s="220"/>
      <c r="AM257" s="220"/>
      <c r="AN257" s="220"/>
      <c r="AO257" s="220"/>
      <c r="AP257" s="220"/>
      <c r="AQ257" s="220"/>
      <c r="AS257" s="2"/>
      <c r="AT257" s="221"/>
      <c r="AU257" s="221"/>
      <c r="AV257" s="221"/>
      <c r="AW257" s="220"/>
      <c r="AX257" s="220"/>
      <c r="AY257" s="220"/>
      <c r="AZ257" s="220"/>
      <c r="BA257" s="220"/>
      <c r="BB257" s="220"/>
      <c r="BC257" s="220"/>
      <c r="BD257" s="220"/>
      <c r="BE257" s="220"/>
      <c r="BG257" s="2" t="s">
        <v>204</v>
      </c>
      <c r="BH257" s="220"/>
      <c r="BI257" s="220"/>
      <c r="BJ257" s="220"/>
      <c r="BK257" s="220"/>
      <c r="BL257" s="220"/>
      <c r="BM257" s="220"/>
      <c r="BN257" s="220"/>
      <c r="BO257" s="220"/>
      <c r="BP257" s="220"/>
      <c r="BQ257" s="220"/>
      <c r="BR257" s="220"/>
      <c r="BS257" s="220"/>
      <c r="BU257" s="2"/>
      <c r="BV257" s="221"/>
      <c r="BW257" s="221"/>
      <c r="BX257" s="221"/>
      <c r="BY257" s="220"/>
      <c r="BZ257" s="220"/>
      <c r="CA257" s="220"/>
      <c r="CB257" s="220"/>
      <c r="CC257" s="220"/>
      <c r="CD257" s="220"/>
      <c r="CE257" s="220"/>
      <c r="CF257" s="220"/>
      <c r="CG257" s="220"/>
    </row>
    <row r="258" spans="1:85" x14ac:dyDescent="0.25">
      <c r="A258" t="str">
        <f>+C226</f>
        <v>ILK-SON</v>
      </c>
      <c r="B258" t="s">
        <v>7</v>
      </c>
      <c r="C258" s="2" t="s">
        <v>205</v>
      </c>
      <c r="D258" s="220"/>
      <c r="E258" s="220"/>
      <c r="F258" s="220"/>
      <c r="G258" s="220"/>
      <c r="H258" s="220"/>
      <c r="I258" s="220"/>
      <c r="J258" s="220"/>
      <c r="K258" s="220"/>
      <c r="L258" s="220"/>
      <c r="M258" s="220"/>
      <c r="N258" s="220"/>
      <c r="O258" s="220"/>
      <c r="Q258" s="2"/>
      <c r="R258" s="221"/>
      <c r="S258" s="221"/>
      <c r="T258" s="221"/>
      <c r="U258" s="220"/>
      <c r="V258" s="220"/>
      <c r="W258" s="220"/>
      <c r="X258" s="220"/>
      <c r="Y258" s="220"/>
      <c r="Z258" s="220"/>
      <c r="AA258" s="220"/>
      <c r="AB258" s="220"/>
      <c r="AC258" s="220"/>
      <c r="AE258" s="2" t="s">
        <v>205</v>
      </c>
      <c r="AF258" s="220"/>
      <c r="AG258" s="220"/>
      <c r="AH258" s="220"/>
      <c r="AI258" s="220"/>
      <c r="AJ258" s="220"/>
      <c r="AK258" s="220"/>
      <c r="AL258" s="220"/>
      <c r="AM258" s="220"/>
      <c r="AN258" s="220"/>
      <c r="AO258" s="220"/>
      <c r="AP258" s="220"/>
      <c r="AQ258" s="220"/>
      <c r="AS258" s="2"/>
      <c r="AT258" s="221"/>
      <c r="AU258" s="221"/>
      <c r="AV258" s="221"/>
      <c r="AW258" s="220"/>
      <c r="AX258" s="220"/>
      <c r="AY258" s="220"/>
      <c r="AZ258" s="220"/>
      <c r="BA258" s="220"/>
      <c r="BB258" s="220"/>
      <c r="BC258" s="220"/>
      <c r="BD258" s="220"/>
      <c r="BE258" s="220"/>
      <c r="BG258" s="2" t="s">
        <v>205</v>
      </c>
      <c r="BH258" s="220"/>
      <c r="BI258" s="220"/>
      <c r="BJ258" s="220"/>
      <c r="BK258" s="220"/>
      <c r="BL258" s="220"/>
      <c r="BM258" s="220"/>
      <c r="BN258" s="220"/>
      <c r="BO258" s="220"/>
      <c r="BP258" s="220"/>
      <c r="BQ258" s="220"/>
      <c r="BR258" s="220"/>
      <c r="BS258" s="220"/>
      <c r="BU258" s="2"/>
      <c r="BV258" s="221"/>
      <c r="BW258" s="221"/>
      <c r="BX258" s="221"/>
      <c r="BY258" s="220"/>
      <c r="BZ258" s="220"/>
      <c r="CA258" s="220"/>
      <c r="CB258" s="220"/>
      <c r="CC258" s="220"/>
      <c r="CD258" s="220"/>
      <c r="CE258" s="220"/>
      <c r="CF258" s="220"/>
      <c r="CG258" s="220"/>
    </row>
    <row r="259" spans="1:85" x14ac:dyDescent="0.25">
      <c r="A259" t="str">
        <f>+C226</f>
        <v>ILK-SON</v>
      </c>
      <c r="B259" t="s">
        <v>7</v>
      </c>
      <c r="C259" s="2" t="s">
        <v>206</v>
      </c>
      <c r="D259" s="220"/>
      <c r="E259" s="220"/>
      <c r="F259" s="220"/>
      <c r="G259" s="220"/>
      <c r="H259" s="220"/>
      <c r="I259" s="220"/>
      <c r="J259" s="220"/>
      <c r="K259" s="220"/>
      <c r="L259" s="220"/>
      <c r="M259" s="220"/>
      <c r="N259" s="220"/>
      <c r="O259" s="220"/>
      <c r="Q259" s="2"/>
      <c r="R259" s="221"/>
      <c r="S259" s="221"/>
      <c r="T259" s="221"/>
      <c r="U259" s="220"/>
      <c r="V259" s="220"/>
      <c r="W259" s="220"/>
      <c r="X259" s="220"/>
      <c r="Y259" s="220"/>
      <c r="Z259" s="220"/>
      <c r="AA259" s="220"/>
      <c r="AB259" s="220"/>
      <c r="AC259" s="220"/>
      <c r="AE259" s="2" t="s">
        <v>206</v>
      </c>
      <c r="AF259" s="220"/>
      <c r="AG259" s="220"/>
      <c r="AH259" s="220"/>
      <c r="AI259" s="220"/>
      <c r="AJ259" s="220"/>
      <c r="AK259" s="220"/>
      <c r="AL259" s="220"/>
      <c r="AM259" s="220"/>
      <c r="AN259" s="220"/>
      <c r="AO259" s="220"/>
      <c r="AP259" s="220"/>
      <c r="AQ259" s="220"/>
      <c r="AS259" s="2"/>
      <c r="AT259" s="221"/>
      <c r="AU259" s="221"/>
      <c r="AV259" s="221"/>
      <c r="AW259" s="220"/>
      <c r="AX259" s="220"/>
      <c r="AY259" s="220"/>
      <c r="AZ259" s="220"/>
      <c r="BA259" s="220"/>
      <c r="BB259" s="220"/>
      <c r="BC259" s="220"/>
      <c r="BD259" s="220"/>
      <c r="BE259" s="220"/>
      <c r="BG259" s="2" t="s">
        <v>206</v>
      </c>
      <c r="BH259" s="220"/>
      <c r="BI259" s="220"/>
      <c r="BJ259" s="220"/>
      <c r="BK259" s="220"/>
      <c r="BL259" s="220"/>
      <c r="BM259" s="220"/>
      <c r="BN259" s="220"/>
      <c r="BO259" s="220"/>
      <c r="BP259" s="220"/>
      <c r="BQ259" s="220"/>
      <c r="BR259" s="220"/>
      <c r="BS259" s="220"/>
      <c r="BU259" s="2"/>
      <c r="BV259" s="221"/>
      <c r="BW259" s="221"/>
      <c r="BX259" s="221"/>
      <c r="BY259" s="220"/>
      <c r="BZ259" s="220"/>
      <c r="CA259" s="220"/>
      <c r="CB259" s="220"/>
      <c r="CC259" s="220"/>
      <c r="CD259" s="220"/>
      <c r="CE259" s="220"/>
      <c r="CF259" s="220"/>
      <c r="CG259" s="220"/>
    </row>
    <row r="260" spans="1:85" x14ac:dyDescent="0.25">
      <c r="A260" t="str">
        <f>+C226</f>
        <v>ILK-SON</v>
      </c>
      <c r="B260" t="s">
        <v>7</v>
      </c>
      <c r="C260" s="2" t="s">
        <v>207</v>
      </c>
      <c r="D260" s="220"/>
      <c r="E260" s="220"/>
      <c r="F260" s="220"/>
      <c r="G260" s="220"/>
      <c r="H260" s="220"/>
      <c r="I260" s="220"/>
      <c r="J260" s="220"/>
      <c r="K260" s="220"/>
      <c r="L260" s="220"/>
      <c r="M260" s="220"/>
      <c r="N260" s="220"/>
      <c r="O260" s="220"/>
      <c r="Q260" s="2"/>
      <c r="R260" s="221"/>
      <c r="S260" s="221"/>
      <c r="T260" s="221"/>
      <c r="U260" s="220"/>
      <c r="V260" s="220"/>
      <c r="W260" s="220"/>
      <c r="X260" s="220"/>
      <c r="Y260" s="220"/>
      <c r="Z260" s="220"/>
      <c r="AA260" s="220"/>
      <c r="AB260" s="220"/>
      <c r="AC260" s="220"/>
      <c r="AE260" s="2" t="s">
        <v>207</v>
      </c>
      <c r="AF260" s="220"/>
      <c r="AG260" s="220"/>
      <c r="AH260" s="220"/>
      <c r="AI260" s="220"/>
      <c r="AJ260" s="220"/>
      <c r="AK260" s="220"/>
      <c r="AL260" s="220"/>
      <c r="AM260" s="220"/>
      <c r="AN260" s="220"/>
      <c r="AO260" s="220"/>
      <c r="AP260" s="220"/>
      <c r="AQ260" s="220"/>
      <c r="AS260" s="2"/>
      <c r="AT260" s="221"/>
      <c r="AU260" s="221"/>
      <c r="AV260" s="221"/>
      <c r="AW260" s="220"/>
      <c r="AX260" s="220"/>
      <c r="AY260" s="220"/>
      <c r="AZ260" s="220"/>
      <c r="BA260" s="220"/>
      <c r="BB260" s="220"/>
      <c r="BC260" s="220"/>
      <c r="BD260" s="220"/>
      <c r="BE260" s="220"/>
      <c r="BG260" s="2" t="s">
        <v>207</v>
      </c>
      <c r="BH260" s="220"/>
      <c r="BI260" s="220"/>
      <c r="BJ260" s="220"/>
      <c r="BK260" s="220"/>
      <c r="BL260" s="220"/>
      <c r="BM260" s="220"/>
      <c r="BN260" s="220"/>
      <c r="BO260" s="220"/>
      <c r="BP260" s="220"/>
      <c r="BQ260" s="220"/>
      <c r="BR260" s="220"/>
      <c r="BS260" s="220"/>
      <c r="BU260" s="2"/>
      <c r="BV260" s="221"/>
      <c r="BW260" s="221"/>
      <c r="BX260" s="221"/>
      <c r="BY260" s="220"/>
      <c r="BZ260" s="220"/>
      <c r="CA260" s="220"/>
      <c r="CB260" s="220"/>
      <c r="CC260" s="220"/>
      <c r="CD260" s="220"/>
      <c r="CE260" s="220"/>
      <c r="CF260" s="220"/>
      <c r="CG260" s="220"/>
    </row>
    <row r="261" spans="1:85" x14ac:dyDescent="0.25">
      <c r="A261" t="str">
        <f>+C226</f>
        <v>ILK-SON</v>
      </c>
      <c r="B261" t="s">
        <v>7</v>
      </c>
      <c r="C261" s="2" t="s">
        <v>208</v>
      </c>
      <c r="D261" s="220"/>
      <c r="E261" s="220"/>
      <c r="F261" s="220"/>
      <c r="G261" s="220"/>
      <c r="H261" s="220"/>
      <c r="I261" s="220"/>
      <c r="J261" s="220"/>
      <c r="K261" s="220"/>
      <c r="L261" s="220"/>
      <c r="M261" s="220"/>
      <c r="N261" s="220"/>
      <c r="O261" s="220"/>
      <c r="Q261" s="2"/>
      <c r="R261" s="221"/>
      <c r="S261" s="221"/>
      <c r="T261" s="221"/>
      <c r="U261" s="220"/>
      <c r="V261" s="220"/>
      <c r="W261" s="220"/>
      <c r="X261" s="220"/>
      <c r="Y261" s="220"/>
      <c r="Z261" s="220"/>
      <c r="AA261" s="220"/>
      <c r="AB261" s="220"/>
      <c r="AC261" s="220"/>
      <c r="AE261" s="2" t="s">
        <v>208</v>
      </c>
      <c r="AF261" s="220"/>
      <c r="AG261" s="220"/>
      <c r="AH261" s="220"/>
      <c r="AI261" s="220"/>
      <c r="AJ261" s="220"/>
      <c r="AK261" s="220"/>
      <c r="AL261" s="220"/>
      <c r="AM261" s="220"/>
      <c r="AN261" s="220"/>
      <c r="AO261" s="220"/>
      <c r="AP261" s="220"/>
      <c r="AQ261" s="220"/>
      <c r="AS261" s="2"/>
      <c r="AT261" s="221"/>
      <c r="AU261" s="221"/>
      <c r="AV261" s="221"/>
      <c r="AW261" s="220"/>
      <c r="AX261" s="220"/>
      <c r="AY261" s="220"/>
      <c r="AZ261" s="220"/>
      <c r="BA261" s="220"/>
      <c r="BB261" s="220"/>
      <c r="BC261" s="220"/>
      <c r="BD261" s="220"/>
      <c r="BE261" s="220"/>
      <c r="BG261" s="2" t="s">
        <v>208</v>
      </c>
      <c r="BH261" s="220"/>
      <c r="BI261" s="220"/>
      <c r="BJ261" s="220"/>
      <c r="BK261" s="220"/>
      <c r="BL261" s="220"/>
      <c r="BM261" s="220"/>
      <c r="BN261" s="220"/>
      <c r="BO261" s="220"/>
      <c r="BP261" s="220"/>
      <c r="BQ261" s="220"/>
      <c r="BR261" s="220"/>
      <c r="BS261" s="220"/>
      <c r="BU261" s="2"/>
      <c r="BV261" s="221"/>
      <c r="BW261" s="221"/>
      <c r="BX261" s="221"/>
      <c r="BY261" s="220"/>
      <c r="BZ261" s="220"/>
      <c r="CA261" s="220"/>
      <c r="CB261" s="220"/>
      <c r="CC261" s="220"/>
      <c r="CD261" s="220"/>
      <c r="CE261" s="220"/>
      <c r="CF261" s="220"/>
      <c r="CG261" s="220"/>
    </row>
    <row r="262" spans="1:85" x14ac:dyDescent="0.25">
      <c r="C262" s="222" t="s">
        <v>187</v>
      </c>
      <c r="D262" s="223">
        <f>+IFERROR((SUMPRODUCT(D247:D255,R247:R255)/R262),0)</f>
        <v>0</v>
      </c>
      <c r="E262" s="223">
        <f t="shared" ref="E262:O262" si="625">+IFERROR((SUMPRODUCT(E247:E255,S247:S255)/S262),0)</f>
        <v>0</v>
      </c>
      <c r="F262" s="223">
        <f t="shared" si="625"/>
        <v>0</v>
      </c>
      <c r="G262" s="223">
        <f t="shared" si="625"/>
        <v>0</v>
      </c>
      <c r="H262" s="223">
        <f t="shared" si="625"/>
        <v>0</v>
      </c>
      <c r="I262" s="223">
        <f t="shared" si="625"/>
        <v>0</v>
      </c>
      <c r="J262" s="223">
        <f t="shared" si="625"/>
        <v>0</v>
      </c>
      <c r="K262" s="223">
        <f t="shared" si="625"/>
        <v>0</v>
      </c>
      <c r="L262" s="223">
        <f t="shared" si="625"/>
        <v>0</v>
      </c>
      <c r="M262" s="223">
        <f t="shared" si="625"/>
        <v>0</v>
      </c>
      <c r="N262" s="223">
        <f t="shared" si="625"/>
        <v>0</v>
      </c>
      <c r="O262" s="223">
        <f t="shared" si="625"/>
        <v>0</v>
      </c>
      <c r="R262" s="224">
        <f t="shared" ref="R262:AC262" si="626">SUM(R247:R261)</f>
        <v>0</v>
      </c>
      <c r="S262" s="224">
        <f t="shared" si="626"/>
        <v>0</v>
      </c>
      <c r="T262" s="224">
        <f t="shared" si="626"/>
        <v>0</v>
      </c>
      <c r="U262" s="224">
        <f t="shared" si="626"/>
        <v>0</v>
      </c>
      <c r="V262" s="224">
        <f t="shared" si="626"/>
        <v>0</v>
      </c>
      <c r="W262" s="224">
        <f t="shared" si="626"/>
        <v>0</v>
      </c>
      <c r="X262" s="224">
        <f t="shared" si="626"/>
        <v>0</v>
      </c>
      <c r="Y262" s="224">
        <f t="shared" si="626"/>
        <v>0</v>
      </c>
      <c r="Z262" s="224">
        <f t="shared" si="626"/>
        <v>0</v>
      </c>
      <c r="AA262" s="224">
        <f t="shared" si="626"/>
        <v>0</v>
      </c>
      <c r="AB262" s="224">
        <f t="shared" si="626"/>
        <v>0</v>
      </c>
      <c r="AC262" s="224">
        <f t="shared" si="626"/>
        <v>0</v>
      </c>
      <c r="AE262" s="222" t="s">
        <v>187</v>
      </c>
      <c r="AF262" s="223">
        <f>+IFERROR((SUMPRODUCT(AF247:AF255,AT247:AT255)/AT262),0)</f>
        <v>0</v>
      </c>
      <c r="AG262" s="223">
        <f t="shared" ref="AG262:AQ262" si="627">+IFERROR((SUMPRODUCT(AG247:AG255,AU247:AU255)/AU262),0)</f>
        <v>0</v>
      </c>
      <c r="AH262" s="223">
        <f t="shared" si="627"/>
        <v>0</v>
      </c>
      <c r="AI262" s="223">
        <f t="shared" si="627"/>
        <v>0</v>
      </c>
      <c r="AJ262" s="223">
        <f t="shared" si="627"/>
        <v>0</v>
      </c>
      <c r="AK262" s="223">
        <f t="shared" si="627"/>
        <v>0</v>
      </c>
      <c r="AL262" s="223">
        <f t="shared" si="627"/>
        <v>0</v>
      </c>
      <c r="AM262" s="223">
        <f t="shared" si="627"/>
        <v>0</v>
      </c>
      <c r="AN262" s="223">
        <f t="shared" si="627"/>
        <v>0</v>
      </c>
      <c r="AO262" s="223">
        <f t="shared" si="627"/>
        <v>0</v>
      </c>
      <c r="AP262" s="223">
        <f t="shared" si="627"/>
        <v>0</v>
      </c>
      <c r="AQ262" s="223">
        <f t="shared" si="627"/>
        <v>0</v>
      </c>
      <c r="AT262" s="224">
        <f t="shared" ref="AT262:BE262" si="628">SUM(AT247:AT261)</f>
        <v>0</v>
      </c>
      <c r="AU262" s="224">
        <f t="shared" si="628"/>
        <v>0</v>
      </c>
      <c r="AV262" s="224">
        <f t="shared" si="628"/>
        <v>0</v>
      </c>
      <c r="AW262" s="224">
        <f t="shared" si="628"/>
        <v>0</v>
      </c>
      <c r="AX262" s="224">
        <f t="shared" si="628"/>
        <v>0</v>
      </c>
      <c r="AY262" s="224">
        <f t="shared" si="628"/>
        <v>0</v>
      </c>
      <c r="AZ262" s="224">
        <f t="shared" si="628"/>
        <v>0</v>
      </c>
      <c r="BA262" s="224">
        <f t="shared" si="628"/>
        <v>0</v>
      </c>
      <c r="BB262" s="224">
        <f t="shared" si="628"/>
        <v>0</v>
      </c>
      <c r="BC262" s="224">
        <f t="shared" si="628"/>
        <v>0</v>
      </c>
      <c r="BD262" s="224">
        <f t="shared" si="628"/>
        <v>0</v>
      </c>
      <c r="BE262" s="224">
        <f t="shared" si="628"/>
        <v>0</v>
      </c>
      <c r="BG262" s="222" t="s">
        <v>187</v>
      </c>
      <c r="BH262" s="223">
        <f>+IFERROR((SUMPRODUCT(BH247:BH255,BV247:BV255)/BV262),0)</f>
        <v>0</v>
      </c>
      <c r="BI262" s="223">
        <f t="shared" ref="BI262" si="629">+IFERROR((SUMPRODUCT(BI247:BI255,BW247:BW255)/BW262),0)</f>
        <v>0</v>
      </c>
      <c r="BJ262" s="223">
        <f t="shared" ref="BJ262" si="630">+IFERROR((SUMPRODUCT(BJ247:BJ255,BX247:BX255)/BX262),0)</f>
        <v>0</v>
      </c>
      <c r="BK262" s="223">
        <f t="shared" ref="BK262" si="631">+IFERROR((SUMPRODUCT(BK247:BK255,BY247:BY255)/BY262),0)</f>
        <v>0</v>
      </c>
      <c r="BL262" s="223">
        <f t="shared" ref="BL262" si="632">+IFERROR((SUMPRODUCT(BL247:BL255,BZ247:BZ255)/BZ262),0)</f>
        <v>0</v>
      </c>
      <c r="BM262" s="223">
        <f t="shared" ref="BM262" si="633">+IFERROR((SUMPRODUCT(BM247:BM255,CA247:CA255)/CA262),0)</f>
        <v>0</v>
      </c>
      <c r="BN262" s="223">
        <f t="shared" ref="BN262" si="634">+IFERROR((SUMPRODUCT(BN247:BN255,CB247:CB255)/CB262),0)</f>
        <v>0</v>
      </c>
      <c r="BO262" s="223">
        <f t="shared" ref="BO262" si="635">+IFERROR((SUMPRODUCT(BO247:BO255,CC247:CC255)/CC262),0)</f>
        <v>0</v>
      </c>
      <c r="BP262" s="223">
        <f t="shared" ref="BP262" si="636">+IFERROR((SUMPRODUCT(BP247:BP255,CD247:CD255)/CD262),0)</f>
        <v>0</v>
      </c>
      <c r="BQ262" s="223">
        <f t="shared" ref="BQ262" si="637">+IFERROR((SUMPRODUCT(BQ247:BQ255,CE247:CE255)/CE262),0)</f>
        <v>0</v>
      </c>
      <c r="BR262" s="223">
        <f t="shared" ref="BR262" si="638">+IFERROR((SUMPRODUCT(BR247:BR255,CF247:CF255)/CF262),0)</f>
        <v>0</v>
      </c>
      <c r="BS262" s="223">
        <f t="shared" ref="BS262" si="639">+IFERROR((SUMPRODUCT(BS247:BS255,CG247:CG255)/CG262),0)</f>
        <v>0</v>
      </c>
      <c r="BV262" s="224">
        <f t="shared" ref="BV262:CG262" si="640">SUM(BV247:BV261)</f>
        <v>0</v>
      </c>
      <c r="BW262" s="224">
        <f t="shared" si="640"/>
        <v>0</v>
      </c>
      <c r="BX262" s="224">
        <f t="shared" si="640"/>
        <v>0</v>
      </c>
      <c r="BY262" s="224">
        <f t="shared" si="640"/>
        <v>0</v>
      </c>
      <c r="BZ262" s="224">
        <f t="shared" si="640"/>
        <v>0</v>
      </c>
      <c r="CA262" s="224">
        <f t="shared" si="640"/>
        <v>0</v>
      </c>
      <c r="CB262" s="224">
        <f t="shared" si="640"/>
        <v>0</v>
      </c>
      <c r="CC262" s="224">
        <f t="shared" si="640"/>
        <v>0</v>
      </c>
      <c r="CD262" s="224">
        <f t="shared" si="640"/>
        <v>0</v>
      </c>
      <c r="CE262" s="224">
        <f t="shared" si="640"/>
        <v>0</v>
      </c>
      <c r="CF262" s="224">
        <f t="shared" si="640"/>
        <v>0</v>
      </c>
      <c r="CG262" s="224">
        <f t="shared" si="640"/>
        <v>0</v>
      </c>
    </row>
    <row r="263" spans="1:85" x14ac:dyDescent="0.25">
      <c r="C263" s="270" t="s">
        <v>126</v>
      </c>
      <c r="D263" s="220">
        <f>+'CPP Detay Tum Ay'!D263</f>
        <v>21.504445799181422</v>
      </c>
      <c r="E263" s="220">
        <f>+'CPP Detay Tum Ay'!E263</f>
        <v>23.776943808785063</v>
      </c>
      <c r="F263" s="220">
        <f>+'CPP Detay Tum Ay'!F263</f>
        <v>25.66991730241622</v>
      </c>
      <c r="G263" s="220">
        <f>+'CPP Detay Tum Ay'!G263</f>
        <v>42.284915099259578</v>
      </c>
      <c r="H263" s="220">
        <f>+'CPP Detay Tum Ay'!H263</f>
        <v>41.715861407009392</v>
      </c>
      <c r="I263" s="220">
        <f>+'CPP Detay Tum Ay'!I263</f>
        <v>43.69637712854054</v>
      </c>
      <c r="J263" s="220">
        <f>+'CPP Detay Tum Ay'!J263</f>
        <v>34.560385795930827</v>
      </c>
      <c r="K263" s="220">
        <f>+'CPP Detay Tum Ay'!K263</f>
        <v>31.163621391109672</v>
      </c>
      <c r="L263" s="220">
        <f>+'CPP Detay Tum Ay'!L263</f>
        <v>37.486954474053348</v>
      </c>
      <c r="M263" s="220">
        <f>+'CPP Detay Tum Ay'!M263</f>
        <v>41.357747433880036</v>
      </c>
      <c r="N263" s="220">
        <f>+'CPP Detay Tum Ay'!N263</f>
        <v>41.489183085531032</v>
      </c>
      <c r="O263" s="220">
        <f>+'CPP Detay Tum Ay'!O263</f>
        <v>36.066977503489163</v>
      </c>
      <c r="P263" s="220">
        <f>+'CPP Detay Tum Ay'!P263</f>
        <v>35.297777623330063</v>
      </c>
      <c r="AE263" s="270" t="s">
        <v>126</v>
      </c>
      <c r="AT263"/>
      <c r="AU263"/>
      <c r="AV263"/>
      <c r="AW263"/>
      <c r="AX263"/>
      <c r="AY263"/>
      <c r="AZ263"/>
      <c r="BA263"/>
      <c r="BB263"/>
      <c r="BC263"/>
      <c r="BD263"/>
      <c r="BE263"/>
      <c r="BG263" s="270" t="s">
        <v>126</v>
      </c>
      <c r="BV263"/>
      <c r="BW263"/>
      <c r="BX263"/>
      <c r="BY263"/>
      <c r="BZ263"/>
      <c r="CA263"/>
      <c r="CB263"/>
      <c r="CC263"/>
      <c r="CD263"/>
      <c r="CE263"/>
      <c r="CF263"/>
      <c r="CG263"/>
    </row>
    <row r="264" spans="1:85" x14ac:dyDescent="0.25">
      <c r="C264" s="229" t="s">
        <v>99</v>
      </c>
      <c r="D264" s="219" t="s">
        <v>43</v>
      </c>
      <c r="E264" s="219" t="s">
        <v>44</v>
      </c>
      <c r="F264" s="219" t="s">
        <v>45</v>
      </c>
      <c r="G264" s="219" t="s">
        <v>46</v>
      </c>
      <c r="H264" s="219" t="s">
        <v>47</v>
      </c>
      <c r="I264" s="219" t="s">
        <v>48</v>
      </c>
      <c r="J264" s="219" t="s">
        <v>49</v>
      </c>
      <c r="K264" s="219" t="s">
        <v>50</v>
      </c>
      <c r="L264" s="219" t="s">
        <v>177</v>
      </c>
      <c r="M264" s="219" t="s">
        <v>52</v>
      </c>
      <c r="N264" s="219" t="s">
        <v>53</v>
      </c>
      <c r="O264" s="219" t="s">
        <v>54</v>
      </c>
      <c r="R264" s="219" t="s">
        <v>43</v>
      </c>
      <c r="S264" s="219" t="s">
        <v>44</v>
      </c>
      <c r="T264" s="219" t="s">
        <v>45</v>
      </c>
      <c r="U264" s="219" t="s">
        <v>46</v>
      </c>
      <c r="V264" s="219" t="s">
        <v>47</v>
      </c>
      <c r="W264" s="219" t="s">
        <v>48</v>
      </c>
      <c r="X264" s="219" t="s">
        <v>49</v>
      </c>
      <c r="Y264" s="219" t="s">
        <v>50</v>
      </c>
      <c r="Z264" s="219" t="s">
        <v>177</v>
      </c>
      <c r="AA264" s="219" t="s">
        <v>52</v>
      </c>
      <c r="AB264" s="219" t="s">
        <v>53</v>
      </c>
      <c r="AC264" s="219" t="s">
        <v>54</v>
      </c>
      <c r="AE264" s="229" t="s">
        <v>99</v>
      </c>
      <c r="AF264" s="219" t="s">
        <v>43</v>
      </c>
      <c r="AG264" s="219" t="s">
        <v>44</v>
      </c>
      <c r="AH264" s="219" t="s">
        <v>45</v>
      </c>
      <c r="AI264" s="219" t="s">
        <v>46</v>
      </c>
      <c r="AJ264" s="219" t="s">
        <v>47</v>
      </c>
      <c r="AK264" s="219" t="s">
        <v>48</v>
      </c>
      <c r="AL264" s="219" t="s">
        <v>49</v>
      </c>
      <c r="AM264" s="219" t="s">
        <v>50</v>
      </c>
      <c r="AN264" s="219" t="s">
        <v>177</v>
      </c>
      <c r="AO264" s="219" t="s">
        <v>52</v>
      </c>
      <c r="AP264" s="219" t="s">
        <v>53</v>
      </c>
      <c r="AQ264" s="219" t="s">
        <v>54</v>
      </c>
      <c r="AT264" s="219" t="s">
        <v>43</v>
      </c>
      <c r="AU264" s="219" t="s">
        <v>44</v>
      </c>
      <c r="AV264" s="219" t="s">
        <v>45</v>
      </c>
      <c r="AW264" s="219" t="s">
        <v>46</v>
      </c>
      <c r="AX264" s="219" t="s">
        <v>47</v>
      </c>
      <c r="AY264" s="219" t="s">
        <v>48</v>
      </c>
      <c r="AZ264" s="219" t="s">
        <v>49</v>
      </c>
      <c r="BA264" s="219" t="s">
        <v>50</v>
      </c>
      <c r="BB264" s="219" t="s">
        <v>177</v>
      </c>
      <c r="BC264" s="219" t="s">
        <v>52</v>
      </c>
      <c r="BD264" s="219" t="s">
        <v>53</v>
      </c>
      <c r="BE264" s="219" t="s">
        <v>54</v>
      </c>
      <c r="BG264" s="229" t="s">
        <v>99</v>
      </c>
      <c r="BH264" s="219" t="s">
        <v>43</v>
      </c>
      <c r="BI264" s="219" t="s">
        <v>44</v>
      </c>
      <c r="BJ264" s="219" t="s">
        <v>45</v>
      </c>
      <c r="BK264" s="219" t="s">
        <v>46</v>
      </c>
      <c r="BL264" s="219" t="s">
        <v>47</v>
      </c>
      <c r="BM264" s="219" t="s">
        <v>48</v>
      </c>
      <c r="BN264" s="219" t="s">
        <v>49</v>
      </c>
      <c r="BO264" s="219" t="s">
        <v>50</v>
      </c>
      <c r="BP264" s="219" t="s">
        <v>177</v>
      </c>
      <c r="BQ264" s="219" t="s">
        <v>52</v>
      </c>
      <c r="BR264" s="219" t="s">
        <v>53</v>
      </c>
      <c r="BS264" s="219" t="s">
        <v>54</v>
      </c>
      <c r="BV264" s="219" t="s">
        <v>43</v>
      </c>
      <c r="BW264" s="219" t="s">
        <v>44</v>
      </c>
      <c r="BX264" s="219" t="s">
        <v>45</v>
      </c>
      <c r="BY264" s="219" t="s">
        <v>46</v>
      </c>
      <c r="BZ264" s="219" t="s">
        <v>47</v>
      </c>
      <c r="CA264" s="219" t="s">
        <v>48</v>
      </c>
      <c r="CB264" s="219" t="s">
        <v>49</v>
      </c>
      <c r="CC264" s="219" t="s">
        <v>50</v>
      </c>
      <c r="CD264" s="219" t="s">
        <v>177</v>
      </c>
      <c r="CE264" s="219" t="s">
        <v>52</v>
      </c>
      <c r="CF264" s="219" t="s">
        <v>53</v>
      </c>
      <c r="CG264" s="219" t="s">
        <v>54</v>
      </c>
    </row>
    <row r="265" spans="1:85" x14ac:dyDescent="0.25">
      <c r="A265" t="str">
        <f>+C226</f>
        <v>ILK-SON</v>
      </c>
      <c r="B265" t="s">
        <v>99</v>
      </c>
      <c r="C265" s="2" t="s">
        <v>178</v>
      </c>
      <c r="D265" s="220">
        <f>+IFERROR((D229*R229+D247*R247)/(R247+R229),0)</f>
        <v>0</v>
      </c>
      <c r="E265" s="220">
        <f t="shared" ref="E265:O273" si="641">+IFERROR((E229*S229+E247*S247)/(S247+S229),0)</f>
        <v>0</v>
      </c>
      <c r="F265" s="220">
        <f t="shared" si="641"/>
        <v>0</v>
      </c>
      <c r="G265" s="220">
        <f t="shared" si="641"/>
        <v>0</v>
      </c>
      <c r="H265" s="220">
        <f t="shared" si="641"/>
        <v>0</v>
      </c>
      <c r="I265" s="220">
        <f t="shared" si="641"/>
        <v>0</v>
      </c>
      <c r="J265" s="220">
        <f t="shared" si="641"/>
        <v>0</v>
      </c>
      <c r="K265" s="220">
        <f t="shared" si="641"/>
        <v>0</v>
      </c>
      <c r="L265" s="220">
        <f t="shared" si="641"/>
        <v>0</v>
      </c>
      <c r="M265" s="220">
        <f t="shared" si="641"/>
        <v>0</v>
      </c>
      <c r="N265" s="220">
        <f t="shared" si="641"/>
        <v>0</v>
      </c>
      <c r="O265" s="220">
        <f t="shared" si="641"/>
        <v>0</v>
      </c>
      <c r="Q265" s="2" t="s">
        <v>178</v>
      </c>
      <c r="R265" s="221">
        <f t="shared" ref="R265:AC273" si="642">+R247+R229</f>
        <v>0</v>
      </c>
      <c r="S265" s="221">
        <f t="shared" si="642"/>
        <v>0</v>
      </c>
      <c r="T265" s="221">
        <f t="shared" si="642"/>
        <v>0</v>
      </c>
      <c r="U265" s="221">
        <f t="shared" si="642"/>
        <v>0</v>
      </c>
      <c r="V265" s="221">
        <f t="shared" si="642"/>
        <v>0</v>
      </c>
      <c r="W265" s="221">
        <f t="shared" si="642"/>
        <v>0</v>
      </c>
      <c r="X265" s="221">
        <f t="shared" si="642"/>
        <v>0</v>
      </c>
      <c r="Y265" s="221">
        <f t="shared" si="642"/>
        <v>0</v>
      </c>
      <c r="Z265" s="221">
        <f t="shared" si="642"/>
        <v>0</v>
      </c>
      <c r="AA265" s="221">
        <f t="shared" si="642"/>
        <v>0</v>
      </c>
      <c r="AB265" s="221">
        <f t="shared" si="642"/>
        <v>0</v>
      </c>
      <c r="AC265" s="221">
        <f t="shared" si="642"/>
        <v>0</v>
      </c>
      <c r="AE265" s="2" t="s">
        <v>178</v>
      </c>
      <c r="AF265" s="220">
        <f>+D265</f>
        <v>0</v>
      </c>
      <c r="AG265" s="220">
        <f t="shared" ref="AG265:AQ269" si="643">+E265</f>
        <v>0</v>
      </c>
      <c r="AH265" s="220">
        <f t="shared" si="643"/>
        <v>0</v>
      </c>
      <c r="AI265" s="220">
        <f t="shared" si="643"/>
        <v>0</v>
      </c>
      <c r="AJ265" s="220">
        <f t="shared" si="643"/>
        <v>0</v>
      </c>
      <c r="AK265" s="220">
        <f t="shared" si="643"/>
        <v>0</v>
      </c>
      <c r="AL265" s="220">
        <f t="shared" si="643"/>
        <v>0</v>
      </c>
      <c r="AM265" s="220">
        <f t="shared" si="643"/>
        <v>0</v>
      </c>
      <c r="AN265" s="220">
        <f t="shared" si="643"/>
        <v>0</v>
      </c>
      <c r="AO265" s="220">
        <f t="shared" si="643"/>
        <v>0</v>
      </c>
      <c r="AP265" s="220">
        <f t="shared" si="643"/>
        <v>0</v>
      </c>
      <c r="AQ265" s="220">
        <f t="shared" si="643"/>
        <v>0</v>
      </c>
      <c r="AS265" s="2" t="s">
        <v>178</v>
      </c>
      <c r="AT265" s="220">
        <f t="shared" ref="AT265:BE269" si="644">+R265</f>
        <v>0</v>
      </c>
      <c r="AU265" s="220">
        <f t="shared" si="644"/>
        <v>0</v>
      </c>
      <c r="AV265" s="220">
        <f t="shared" si="644"/>
        <v>0</v>
      </c>
      <c r="AW265" s="220">
        <f t="shared" si="644"/>
        <v>0</v>
      </c>
      <c r="AX265" s="220">
        <f t="shared" si="644"/>
        <v>0</v>
      </c>
      <c r="AY265" s="220">
        <f t="shared" si="644"/>
        <v>0</v>
      </c>
      <c r="AZ265" s="220">
        <f t="shared" si="644"/>
        <v>0</v>
      </c>
      <c r="BA265" s="220">
        <f t="shared" si="644"/>
        <v>0</v>
      </c>
      <c r="BB265" s="220">
        <f t="shared" si="644"/>
        <v>0</v>
      </c>
      <c r="BC265" s="220">
        <f t="shared" si="644"/>
        <v>0</v>
      </c>
      <c r="BD265" s="220">
        <f t="shared" si="644"/>
        <v>0</v>
      </c>
      <c r="BE265" s="220">
        <f t="shared" si="644"/>
        <v>0</v>
      </c>
      <c r="BG265" s="2" t="s">
        <v>178</v>
      </c>
      <c r="BH265" s="220">
        <f t="shared" ref="BH265" si="645">+D265</f>
        <v>0</v>
      </c>
      <c r="BI265" s="220">
        <f t="shared" ref="BI265:BI270" si="646">+E265</f>
        <v>0</v>
      </c>
      <c r="BJ265" s="220">
        <f t="shared" ref="BJ265:BJ270" si="647">+F265</f>
        <v>0</v>
      </c>
      <c r="BK265" s="220">
        <f t="shared" ref="BK265:BK270" si="648">+G265</f>
        <v>0</v>
      </c>
      <c r="BL265" s="220">
        <f t="shared" ref="BL265:BL270" si="649">+H265</f>
        <v>0</v>
      </c>
      <c r="BM265" s="220">
        <f t="shared" ref="BM265:BM270" si="650">+I265</f>
        <v>0</v>
      </c>
      <c r="BN265" s="220">
        <f t="shared" ref="BN265:BN270" si="651">+J265</f>
        <v>0</v>
      </c>
      <c r="BO265" s="220">
        <f t="shared" ref="BO265:BO270" si="652">+K265</f>
        <v>0</v>
      </c>
      <c r="BP265" s="220">
        <f t="shared" ref="BP265:BP270" si="653">+L265</f>
        <v>0</v>
      </c>
      <c r="BQ265" s="220">
        <f t="shared" ref="BQ265:BQ270" si="654">+M265</f>
        <v>0</v>
      </c>
      <c r="BR265" s="220">
        <f t="shared" ref="BR265:BR270" si="655">+N265</f>
        <v>0</v>
      </c>
      <c r="BS265" s="220">
        <f t="shared" ref="BS265:BS270" si="656">+O265</f>
        <v>0</v>
      </c>
      <c r="BU265" s="2" t="s">
        <v>178</v>
      </c>
      <c r="BV265" s="220">
        <f t="shared" ref="BV265" si="657">+R265</f>
        <v>0</v>
      </c>
      <c r="BW265" s="220">
        <f t="shared" ref="BW265:BW270" si="658">+S265</f>
        <v>0</v>
      </c>
      <c r="BX265" s="220">
        <f t="shared" ref="BX265:BX270" si="659">+T265</f>
        <v>0</v>
      </c>
      <c r="BY265" s="220">
        <f t="shared" ref="BY265:BY270" si="660">+U265</f>
        <v>0</v>
      </c>
      <c r="BZ265" s="220">
        <f t="shared" ref="BZ265:BZ270" si="661">+V265</f>
        <v>0</v>
      </c>
      <c r="CA265" s="220">
        <f t="shared" ref="CA265:CA270" si="662">+W265</f>
        <v>0</v>
      </c>
      <c r="CB265" s="220">
        <f t="shared" ref="CB265:CB270" si="663">+X265</f>
        <v>0</v>
      </c>
      <c r="CC265" s="220">
        <f t="shared" ref="CC265:CC270" si="664">+Y265</f>
        <v>0</v>
      </c>
      <c r="CD265" s="220">
        <f t="shared" ref="CD265:CD270" si="665">+Z265</f>
        <v>0</v>
      </c>
      <c r="CE265" s="220">
        <f t="shared" ref="CE265:CE270" si="666">+AA265</f>
        <v>0</v>
      </c>
      <c r="CF265" s="220">
        <f t="shared" ref="CF265:CF270" si="667">+AB265</f>
        <v>0</v>
      </c>
      <c r="CG265" s="220">
        <f t="shared" ref="CG265:CG270" si="668">+AC265</f>
        <v>0</v>
      </c>
    </row>
    <row r="266" spans="1:85" x14ac:dyDescent="0.25">
      <c r="A266" t="str">
        <f>+C226</f>
        <v>ILK-SON</v>
      </c>
      <c r="B266" t="s">
        <v>99</v>
      </c>
      <c r="C266" s="2" t="s">
        <v>179</v>
      </c>
      <c r="D266" s="220">
        <f t="shared" ref="D266:D272" si="669">+IFERROR((D230*R230+D248*R248)/(R248+R230),0)</f>
        <v>0</v>
      </c>
      <c r="E266" s="220">
        <f t="shared" si="641"/>
        <v>0</v>
      </c>
      <c r="F266" s="220">
        <f t="shared" si="641"/>
        <v>0</v>
      </c>
      <c r="G266" s="220">
        <f t="shared" si="641"/>
        <v>0</v>
      </c>
      <c r="H266" s="220">
        <f t="shared" si="641"/>
        <v>0</v>
      </c>
      <c r="I266" s="220">
        <f t="shared" si="641"/>
        <v>0</v>
      </c>
      <c r="J266" s="220">
        <f t="shared" si="641"/>
        <v>0</v>
      </c>
      <c r="K266" s="220">
        <f t="shared" si="641"/>
        <v>0</v>
      </c>
      <c r="L266" s="220">
        <f t="shared" si="641"/>
        <v>0</v>
      </c>
      <c r="M266" s="220">
        <f t="shared" si="641"/>
        <v>0</v>
      </c>
      <c r="N266" s="220">
        <f t="shared" si="641"/>
        <v>0</v>
      </c>
      <c r="O266" s="220">
        <f t="shared" si="641"/>
        <v>0</v>
      </c>
      <c r="Q266" s="2" t="s">
        <v>179</v>
      </c>
      <c r="R266" s="221">
        <f t="shared" si="642"/>
        <v>0</v>
      </c>
      <c r="S266" s="221">
        <f t="shared" si="642"/>
        <v>0</v>
      </c>
      <c r="T266" s="221">
        <f t="shared" si="642"/>
        <v>0</v>
      </c>
      <c r="U266" s="221">
        <f t="shared" si="642"/>
        <v>0</v>
      </c>
      <c r="V266" s="221">
        <f t="shared" si="642"/>
        <v>0</v>
      </c>
      <c r="W266" s="221">
        <f t="shared" si="642"/>
        <v>0</v>
      </c>
      <c r="X266" s="221">
        <f t="shared" si="642"/>
        <v>0</v>
      </c>
      <c r="Y266" s="221">
        <f t="shared" si="642"/>
        <v>0</v>
      </c>
      <c r="Z266" s="221">
        <f t="shared" si="642"/>
        <v>0</v>
      </c>
      <c r="AA266" s="221">
        <f t="shared" si="642"/>
        <v>0</v>
      </c>
      <c r="AB266" s="221">
        <f t="shared" si="642"/>
        <v>0</v>
      </c>
      <c r="AC266" s="221">
        <f t="shared" si="642"/>
        <v>0</v>
      </c>
      <c r="AE266" s="2" t="s">
        <v>179</v>
      </c>
      <c r="AF266" s="220">
        <f t="shared" ref="AF266:AF269" si="670">+D266</f>
        <v>0</v>
      </c>
      <c r="AG266" s="220">
        <f t="shared" si="643"/>
        <v>0</v>
      </c>
      <c r="AH266" s="220">
        <f t="shared" si="643"/>
        <v>0</v>
      </c>
      <c r="AI266" s="220">
        <f t="shared" si="643"/>
        <v>0</v>
      </c>
      <c r="AJ266" s="220">
        <f t="shared" si="643"/>
        <v>0</v>
      </c>
      <c r="AK266" s="220">
        <f t="shared" si="643"/>
        <v>0</v>
      </c>
      <c r="AL266" s="220">
        <f t="shared" si="643"/>
        <v>0</v>
      </c>
      <c r="AM266" s="220">
        <f t="shared" si="643"/>
        <v>0</v>
      </c>
      <c r="AN266" s="220">
        <f t="shared" si="643"/>
        <v>0</v>
      </c>
      <c r="AO266" s="220">
        <f t="shared" si="643"/>
        <v>0</v>
      </c>
      <c r="AP266" s="220">
        <f t="shared" si="643"/>
        <v>0</v>
      </c>
      <c r="AQ266" s="220">
        <f t="shared" si="643"/>
        <v>0</v>
      </c>
      <c r="AS266" s="2" t="s">
        <v>179</v>
      </c>
      <c r="AT266" s="220">
        <f t="shared" si="644"/>
        <v>0</v>
      </c>
      <c r="AU266" s="220">
        <f t="shared" si="644"/>
        <v>0</v>
      </c>
      <c r="AV266" s="220">
        <f t="shared" si="644"/>
        <v>0</v>
      </c>
      <c r="AW266" s="220">
        <f t="shared" si="644"/>
        <v>0</v>
      </c>
      <c r="AX266" s="220">
        <f t="shared" si="644"/>
        <v>0</v>
      </c>
      <c r="AY266" s="220">
        <f t="shared" si="644"/>
        <v>0</v>
      </c>
      <c r="AZ266" s="220">
        <f t="shared" si="644"/>
        <v>0</v>
      </c>
      <c r="BA266" s="220">
        <f t="shared" si="644"/>
        <v>0</v>
      </c>
      <c r="BB266" s="220">
        <f t="shared" si="644"/>
        <v>0</v>
      </c>
      <c r="BC266" s="220">
        <f t="shared" si="644"/>
        <v>0</v>
      </c>
      <c r="BD266" s="220">
        <f t="shared" si="644"/>
        <v>0</v>
      </c>
      <c r="BE266" s="220">
        <f t="shared" si="644"/>
        <v>0</v>
      </c>
      <c r="BG266" s="2" t="s">
        <v>179</v>
      </c>
      <c r="BH266" s="220">
        <f t="shared" ref="BH266:BH270" si="671">+D266</f>
        <v>0</v>
      </c>
      <c r="BI266" s="220">
        <f t="shared" si="646"/>
        <v>0</v>
      </c>
      <c r="BJ266" s="220">
        <f t="shared" si="647"/>
        <v>0</v>
      </c>
      <c r="BK266" s="220">
        <f t="shared" si="648"/>
        <v>0</v>
      </c>
      <c r="BL266" s="220">
        <f t="shared" si="649"/>
        <v>0</v>
      </c>
      <c r="BM266" s="220">
        <f t="shared" si="650"/>
        <v>0</v>
      </c>
      <c r="BN266" s="220">
        <f t="shared" si="651"/>
        <v>0</v>
      </c>
      <c r="BO266" s="220">
        <f t="shared" si="652"/>
        <v>0</v>
      </c>
      <c r="BP266" s="220">
        <f t="shared" si="653"/>
        <v>0</v>
      </c>
      <c r="BQ266" s="220">
        <f t="shared" si="654"/>
        <v>0</v>
      </c>
      <c r="BR266" s="220">
        <f t="shared" si="655"/>
        <v>0</v>
      </c>
      <c r="BS266" s="220">
        <f t="shared" si="656"/>
        <v>0</v>
      </c>
      <c r="BU266" s="2" t="s">
        <v>179</v>
      </c>
      <c r="BV266" s="220">
        <f t="shared" ref="BV266:BV270" si="672">+R266</f>
        <v>0</v>
      </c>
      <c r="BW266" s="220">
        <f t="shared" si="658"/>
        <v>0</v>
      </c>
      <c r="BX266" s="220">
        <f t="shared" si="659"/>
        <v>0</v>
      </c>
      <c r="BY266" s="220">
        <f t="shared" si="660"/>
        <v>0</v>
      </c>
      <c r="BZ266" s="220">
        <f t="shared" si="661"/>
        <v>0</v>
      </c>
      <c r="CA266" s="220">
        <f t="shared" si="662"/>
        <v>0</v>
      </c>
      <c r="CB266" s="220">
        <f t="shared" si="663"/>
        <v>0</v>
      </c>
      <c r="CC266" s="220">
        <f t="shared" si="664"/>
        <v>0</v>
      </c>
      <c r="CD266" s="220">
        <f t="shared" si="665"/>
        <v>0</v>
      </c>
      <c r="CE266" s="220">
        <f t="shared" si="666"/>
        <v>0</v>
      </c>
      <c r="CF266" s="220">
        <f t="shared" si="667"/>
        <v>0</v>
      </c>
      <c r="CG266" s="220">
        <f t="shared" si="668"/>
        <v>0</v>
      </c>
    </row>
    <row r="267" spans="1:85" x14ac:dyDescent="0.25">
      <c r="A267" t="str">
        <f>+C226</f>
        <v>ILK-SON</v>
      </c>
      <c r="B267" t="s">
        <v>99</v>
      </c>
      <c r="C267" s="2" t="s">
        <v>180</v>
      </c>
      <c r="D267" s="220">
        <f t="shared" si="669"/>
        <v>0</v>
      </c>
      <c r="E267" s="220">
        <f t="shared" si="641"/>
        <v>0</v>
      </c>
      <c r="F267" s="220">
        <f t="shared" si="641"/>
        <v>0</v>
      </c>
      <c r="G267" s="220">
        <f t="shared" si="641"/>
        <v>0</v>
      </c>
      <c r="H267" s="220">
        <f t="shared" si="641"/>
        <v>0</v>
      </c>
      <c r="I267" s="220">
        <f t="shared" si="641"/>
        <v>0</v>
      </c>
      <c r="J267" s="220">
        <f t="shared" si="641"/>
        <v>0</v>
      </c>
      <c r="K267" s="220">
        <f t="shared" si="641"/>
        <v>0</v>
      </c>
      <c r="L267" s="220">
        <f t="shared" si="641"/>
        <v>0</v>
      </c>
      <c r="M267" s="220">
        <f t="shared" si="641"/>
        <v>0</v>
      </c>
      <c r="N267" s="220">
        <f t="shared" si="641"/>
        <v>0</v>
      </c>
      <c r="O267" s="220">
        <f t="shared" si="641"/>
        <v>0</v>
      </c>
      <c r="Q267" s="2" t="s">
        <v>180</v>
      </c>
      <c r="R267" s="221">
        <f t="shared" si="642"/>
        <v>0</v>
      </c>
      <c r="S267" s="221">
        <f t="shared" si="642"/>
        <v>0</v>
      </c>
      <c r="T267" s="221">
        <f t="shared" si="642"/>
        <v>0</v>
      </c>
      <c r="U267" s="221">
        <f t="shared" si="642"/>
        <v>0</v>
      </c>
      <c r="V267" s="221">
        <f t="shared" si="642"/>
        <v>0</v>
      </c>
      <c r="W267" s="221">
        <f t="shared" si="642"/>
        <v>0</v>
      </c>
      <c r="X267" s="221">
        <f t="shared" si="642"/>
        <v>0</v>
      </c>
      <c r="Y267" s="221">
        <f t="shared" si="642"/>
        <v>0</v>
      </c>
      <c r="Z267" s="221">
        <f t="shared" si="642"/>
        <v>0</v>
      </c>
      <c r="AA267" s="221">
        <f t="shared" si="642"/>
        <v>0</v>
      </c>
      <c r="AB267" s="221">
        <f t="shared" si="642"/>
        <v>0</v>
      </c>
      <c r="AC267" s="221">
        <f t="shared" si="642"/>
        <v>0</v>
      </c>
      <c r="AE267" s="2" t="s">
        <v>180</v>
      </c>
      <c r="AF267" s="220">
        <f t="shared" si="670"/>
        <v>0</v>
      </c>
      <c r="AG267" s="220">
        <f t="shared" si="643"/>
        <v>0</v>
      </c>
      <c r="AH267" s="220">
        <f t="shared" si="643"/>
        <v>0</v>
      </c>
      <c r="AI267" s="220">
        <f t="shared" si="643"/>
        <v>0</v>
      </c>
      <c r="AJ267" s="220">
        <f t="shared" si="643"/>
        <v>0</v>
      </c>
      <c r="AK267" s="220">
        <f t="shared" si="643"/>
        <v>0</v>
      </c>
      <c r="AL267" s="220">
        <f t="shared" si="643"/>
        <v>0</v>
      </c>
      <c r="AM267" s="220">
        <f t="shared" si="643"/>
        <v>0</v>
      </c>
      <c r="AN267" s="220">
        <f t="shared" si="643"/>
        <v>0</v>
      </c>
      <c r="AO267" s="220">
        <f t="shared" si="643"/>
        <v>0</v>
      </c>
      <c r="AP267" s="220">
        <f t="shared" si="643"/>
        <v>0</v>
      </c>
      <c r="AQ267" s="220">
        <f t="shared" si="643"/>
        <v>0</v>
      </c>
      <c r="AS267" s="2" t="s">
        <v>180</v>
      </c>
      <c r="AT267" s="220">
        <f t="shared" si="644"/>
        <v>0</v>
      </c>
      <c r="AU267" s="220">
        <f t="shared" si="644"/>
        <v>0</v>
      </c>
      <c r="AV267" s="220">
        <f t="shared" si="644"/>
        <v>0</v>
      </c>
      <c r="AW267" s="220">
        <f t="shared" si="644"/>
        <v>0</v>
      </c>
      <c r="AX267" s="220">
        <f t="shared" si="644"/>
        <v>0</v>
      </c>
      <c r="AY267" s="220">
        <f t="shared" si="644"/>
        <v>0</v>
      </c>
      <c r="AZ267" s="220">
        <f t="shared" si="644"/>
        <v>0</v>
      </c>
      <c r="BA267" s="220">
        <f t="shared" si="644"/>
        <v>0</v>
      </c>
      <c r="BB267" s="220">
        <f t="shared" si="644"/>
        <v>0</v>
      </c>
      <c r="BC267" s="220">
        <f t="shared" si="644"/>
        <v>0</v>
      </c>
      <c r="BD267" s="220">
        <f t="shared" si="644"/>
        <v>0</v>
      </c>
      <c r="BE267" s="220">
        <f t="shared" si="644"/>
        <v>0</v>
      </c>
      <c r="BG267" s="2" t="s">
        <v>180</v>
      </c>
      <c r="BH267" s="220">
        <f t="shared" si="671"/>
        <v>0</v>
      </c>
      <c r="BI267" s="220">
        <f t="shared" si="646"/>
        <v>0</v>
      </c>
      <c r="BJ267" s="220">
        <f t="shared" si="647"/>
        <v>0</v>
      </c>
      <c r="BK267" s="220">
        <f t="shared" si="648"/>
        <v>0</v>
      </c>
      <c r="BL267" s="220">
        <f t="shared" si="649"/>
        <v>0</v>
      </c>
      <c r="BM267" s="220">
        <f t="shared" si="650"/>
        <v>0</v>
      </c>
      <c r="BN267" s="220">
        <f t="shared" si="651"/>
        <v>0</v>
      </c>
      <c r="BO267" s="220">
        <f t="shared" si="652"/>
        <v>0</v>
      </c>
      <c r="BP267" s="220">
        <f t="shared" si="653"/>
        <v>0</v>
      </c>
      <c r="BQ267" s="220">
        <f t="shared" si="654"/>
        <v>0</v>
      </c>
      <c r="BR267" s="220">
        <f t="shared" si="655"/>
        <v>0</v>
      </c>
      <c r="BS267" s="220">
        <f t="shared" si="656"/>
        <v>0</v>
      </c>
      <c r="BU267" s="2" t="s">
        <v>180</v>
      </c>
      <c r="BV267" s="220">
        <f t="shared" si="672"/>
        <v>0</v>
      </c>
      <c r="BW267" s="220">
        <f t="shared" si="658"/>
        <v>0</v>
      </c>
      <c r="BX267" s="220">
        <f t="shared" si="659"/>
        <v>0</v>
      </c>
      <c r="BY267" s="220">
        <f t="shared" si="660"/>
        <v>0</v>
      </c>
      <c r="BZ267" s="220">
        <f t="shared" si="661"/>
        <v>0</v>
      </c>
      <c r="CA267" s="220">
        <f t="shared" si="662"/>
        <v>0</v>
      </c>
      <c r="CB267" s="220">
        <f t="shared" si="663"/>
        <v>0</v>
      </c>
      <c r="CC267" s="220">
        <f t="shared" si="664"/>
        <v>0</v>
      </c>
      <c r="CD267" s="220">
        <f t="shared" si="665"/>
        <v>0</v>
      </c>
      <c r="CE267" s="220">
        <f t="shared" si="666"/>
        <v>0</v>
      </c>
      <c r="CF267" s="220">
        <f t="shared" si="667"/>
        <v>0</v>
      </c>
      <c r="CG267" s="220">
        <f t="shared" si="668"/>
        <v>0</v>
      </c>
    </row>
    <row r="268" spans="1:85" x14ac:dyDescent="0.25">
      <c r="A268" t="str">
        <f>+C226</f>
        <v>ILK-SON</v>
      </c>
      <c r="B268" t="s">
        <v>99</v>
      </c>
      <c r="C268" s="2" t="s">
        <v>181</v>
      </c>
      <c r="D268" s="220">
        <f t="shared" si="669"/>
        <v>0</v>
      </c>
      <c r="E268" s="220">
        <f t="shared" si="641"/>
        <v>0</v>
      </c>
      <c r="F268" s="220">
        <f t="shared" si="641"/>
        <v>0</v>
      </c>
      <c r="G268" s="220">
        <f t="shared" si="641"/>
        <v>0</v>
      </c>
      <c r="H268" s="220">
        <f t="shared" si="641"/>
        <v>0</v>
      </c>
      <c r="I268" s="220">
        <f t="shared" si="641"/>
        <v>0</v>
      </c>
      <c r="J268" s="220">
        <f t="shared" si="641"/>
        <v>0</v>
      </c>
      <c r="K268" s="220">
        <f t="shared" si="641"/>
        <v>0</v>
      </c>
      <c r="L268" s="220">
        <f t="shared" si="641"/>
        <v>0</v>
      </c>
      <c r="M268" s="220">
        <f t="shared" si="641"/>
        <v>0</v>
      </c>
      <c r="N268" s="220">
        <f t="shared" si="641"/>
        <v>0</v>
      </c>
      <c r="O268" s="220">
        <f t="shared" si="641"/>
        <v>0</v>
      </c>
      <c r="Q268" s="2" t="s">
        <v>181</v>
      </c>
      <c r="R268" s="221">
        <f t="shared" si="642"/>
        <v>0</v>
      </c>
      <c r="S268" s="221">
        <f t="shared" si="642"/>
        <v>0</v>
      </c>
      <c r="T268" s="221">
        <f t="shared" si="642"/>
        <v>0</v>
      </c>
      <c r="U268" s="221">
        <f t="shared" si="642"/>
        <v>0</v>
      </c>
      <c r="V268" s="221">
        <f t="shared" si="642"/>
        <v>0</v>
      </c>
      <c r="W268" s="221">
        <f t="shared" si="642"/>
        <v>0</v>
      </c>
      <c r="X268" s="221">
        <f t="shared" si="642"/>
        <v>0</v>
      </c>
      <c r="Y268" s="221">
        <f t="shared" si="642"/>
        <v>0</v>
      </c>
      <c r="Z268" s="221">
        <f t="shared" si="642"/>
        <v>0</v>
      </c>
      <c r="AA268" s="221">
        <f t="shared" si="642"/>
        <v>0</v>
      </c>
      <c r="AB268" s="221">
        <f t="shared" si="642"/>
        <v>0</v>
      </c>
      <c r="AC268" s="221">
        <f t="shared" si="642"/>
        <v>0</v>
      </c>
      <c r="AE268" s="2" t="s">
        <v>181</v>
      </c>
      <c r="AF268" s="220">
        <f t="shared" si="670"/>
        <v>0</v>
      </c>
      <c r="AG268" s="220">
        <f t="shared" si="643"/>
        <v>0</v>
      </c>
      <c r="AH268" s="220">
        <f t="shared" si="643"/>
        <v>0</v>
      </c>
      <c r="AI268" s="220">
        <f t="shared" si="643"/>
        <v>0</v>
      </c>
      <c r="AJ268" s="220">
        <f t="shared" si="643"/>
        <v>0</v>
      </c>
      <c r="AK268" s="220">
        <f t="shared" si="643"/>
        <v>0</v>
      </c>
      <c r="AL268" s="220">
        <f t="shared" si="643"/>
        <v>0</v>
      </c>
      <c r="AM268" s="220">
        <f t="shared" si="643"/>
        <v>0</v>
      </c>
      <c r="AN268" s="220">
        <f t="shared" si="643"/>
        <v>0</v>
      </c>
      <c r="AO268" s="220">
        <f t="shared" si="643"/>
        <v>0</v>
      </c>
      <c r="AP268" s="220">
        <f t="shared" si="643"/>
        <v>0</v>
      </c>
      <c r="AQ268" s="220">
        <f t="shared" si="643"/>
        <v>0</v>
      </c>
      <c r="AS268" s="2" t="s">
        <v>181</v>
      </c>
      <c r="AT268" s="220">
        <f t="shared" si="644"/>
        <v>0</v>
      </c>
      <c r="AU268" s="220">
        <f t="shared" si="644"/>
        <v>0</v>
      </c>
      <c r="AV268" s="220">
        <f t="shared" si="644"/>
        <v>0</v>
      </c>
      <c r="AW268" s="220">
        <f t="shared" si="644"/>
        <v>0</v>
      </c>
      <c r="AX268" s="220">
        <f t="shared" si="644"/>
        <v>0</v>
      </c>
      <c r="AY268" s="220">
        <f t="shared" si="644"/>
        <v>0</v>
      </c>
      <c r="AZ268" s="220">
        <f t="shared" si="644"/>
        <v>0</v>
      </c>
      <c r="BA268" s="220">
        <f t="shared" si="644"/>
        <v>0</v>
      </c>
      <c r="BB268" s="220">
        <f t="shared" si="644"/>
        <v>0</v>
      </c>
      <c r="BC268" s="220">
        <f t="shared" si="644"/>
        <v>0</v>
      </c>
      <c r="BD268" s="220">
        <f t="shared" si="644"/>
        <v>0</v>
      </c>
      <c r="BE268" s="220">
        <f t="shared" si="644"/>
        <v>0</v>
      </c>
      <c r="BG268" s="2" t="s">
        <v>181</v>
      </c>
      <c r="BH268" s="220">
        <f t="shared" si="671"/>
        <v>0</v>
      </c>
      <c r="BI268" s="220">
        <f t="shared" si="646"/>
        <v>0</v>
      </c>
      <c r="BJ268" s="220">
        <f t="shared" si="647"/>
        <v>0</v>
      </c>
      <c r="BK268" s="220">
        <f t="shared" si="648"/>
        <v>0</v>
      </c>
      <c r="BL268" s="220">
        <f t="shared" si="649"/>
        <v>0</v>
      </c>
      <c r="BM268" s="220">
        <f t="shared" si="650"/>
        <v>0</v>
      </c>
      <c r="BN268" s="220">
        <f t="shared" si="651"/>
        <v>0</v>
      </c>
      <c r="BO268" s="220">
        <f t="shared" si="652"/>
        <v>0</v>
      </c>
      <c r="BP268" s="220">
        <f t="shared" si="653"/>
        <v>0</v>
      </c>
      <c r="BQ268" s="220">
        <f t="shared" si="654"/>
        <v>0</v>
      </c>
      <c r="BR268" s="220">
        <f t="shared" si="655"/>
        <v>0</v>
      </c>
      <c r="BS268" s="220">
        <f t="shared" si="656"/>
        <v>0</v>
      </c>
      <c r="BU268" s="2" t="s">
        <v>181</v>
      </c>
      <c r="BV268" s="220">
        <f t="shared" si="672"/>
        <v>0</v>
      </c>
      <c r="BW268" s="220">
        <f t="shared" si="658"/>
        <v>0</v>
      </c>
      <c r="BX268" s="220">
        <f t="shared" si="659"/>
        <v>0</v>
      </c>
      <c r="BY268" s="220">
        <f t="shared" si="660"/>
        <v>0</v>
      </c>
      <c r="BZ268" s="220">
        <f t="shared" si="661"/>
        <v>0</v>
      </c>
      <c r="CA268" s="220">
        <f t="shared" si="662"/>
        <v>0</v>
      </c>
      <c r="CB268" s="220">
        <f t="shared" si="663"/>
        <v>0</v>
      </c>
      <c r="CC268" s="220">
        <f t="shared" si="664"/>
        <v>0</v>
      </c>
      <c r="CD268" s="220">
        <f t="shared" si="665"/>
        <v>0</v>
      </c>
      <c r="CE268" s="220">
        <f t="shared" si="666"/>
        <v>0</v>
      </c>
      <c r="CF268" s="220">
        <f t="shared" si="667"/>
        <v>0</v>
      </c>
      <c r="CG268" s="220">
        <f t="shared" si="668"/>
        <v>0</v>
      </c>
    </row>
    <row r="269" spans="1:85" x14ac:dyDescent="0.25">
      <c r="A269" t="str">
        <f>+C226</f>
        <v>ILK-SON</v>
      </c>
      <c r="B269" t="s">
        <v>99</v>
      </c>
      <c r="C269" s="2" t="s">
        <v>182</v>
      </c>
      <c r="D269" s="220">
        <f t="shared" si="669"/>
        <v>0</v>
      </c>
      <c r="E269" s="220">
        <f t="shared" si="641"/>
        <v>0</v>
      </c>
      <c r="F269" s="220">
        <f t="shared" si="641"/>
        <v>0</v>
      </c>
      <c r="G269" s="220">
        <f t="shared" si="641"/>
        <v>0</v>
      </c>
      <c r="H269" s="220">
        <f t="shared" si="641"/>
        <v>0</v>
      </c>
      <c r="I269" s="220">
        <f t="shared" si="641"/>
        <v>0</v>
      </c>
      <c r="J269" s="220">
        <f t="shared" si="641"/>
        <v>0</v>
      </c>
      <c r="K269" s="220">
        <f t="shared" si="641"/>
        <v>0</v>
      </c>
      <c r="L269" s="220">
        <f t="shared" si="641"/>
        <v>0</v>
      </c>
      <c r="M269" s="220">
        <f t="shared" si="641"/>
        <v>0</v>
      </c>
      <c r="N269" s="220">
        <f t="shared" si="641"/>
        <v>0</v>
      </c>
      <c r="O269" s="220">
        <f t="shared" si="641"/>
        <v>0</v>
      </c>
      <c r="Q269" s="2" t="s">
        <v>182</v>
      </c>
      <c r="R269" s="221">
        <f t="shared" si="642"/>
        <v>0</v>
      </c>
      <c r="S269" s="221">
        <f t="shared" si="642"/>
        <v>0</v>
      </c>
      <c r="T269" s="221">
        <f t="shared" si="642"/>
        <v>0</v>
      </c>
      <c r="U269" s="221">
        <f t="shared" si="642"/>
        <v>0</v>
      </c>
      <c r="V269" s="221">
        <f t="shared" si="642"/>
        <v>0</v>
      </c>
      <c r="W269" s="221">
        <f t="shared" si="642"/>
        <v>0</v>
      </c>
      <c r="X269" s="221">
        <f t="shared" si="642"/>
        <v>0</v>
      </c>
      <c r="Y269" s="221">
        <f t="shared" si="642"/>
        <v>0</v>
      </c>
      <c r="Z269" s="221">
        <f t="shared" si="642"/>
        <v>0</v>
      </c>
      <c r="AA269" s="221">
        <f t="shared" si="642"/>
        <v>0</v>
      </c>
      <c r="AB269" s="221">
        <f t="shared" si="642"/>
        <v>0</v>
      </c>
      <c r="AC269" s="221">
        <f t="shared" si="642"/>
        <v>0</v>
      </c>
      <c r="AE269" s="2" t="s">
        <v>182</v>
      </c>
      <c r="AF269" s="220">
        <f t="shared" si="670"/>
        <v>0</v>
      </c>
      <c r="AG269" s="220">
        <f t="shared" si="643"/>
        <v>0</v>
      </c>
      <c r="AH269" s="220">
        <f t="shared" si="643"/>
        <v>0</v>
      </c>
      <c r="AI269" s="220">
        <f t="shared" si="643"/>
        <v>0</v>
      </c>
      <c r="AJ269" s="220">
        <f t="shared" si="643"/>
        <v>0</v>
      </c>
      <c r="AK269" s="220">
        <f t="shared" si="643"/>
        <v>0</v>
      </c>
      <c r="AL269" s="220">
        <f t="shared" si="643"/>
        <v>0</v>
      </c>
      <c r="AM269" s="220">
        <f t="shared" si="643"/>
        <v>0</v>
      </c>
      <c r="AN269" s="220">
        <f t="shared" si="643"/>
        <v>0</v>
      </c>
      <c r="AO269" s="220">
        <f t="shared" si="643"/>
        <v>0</v>
      </c>
      <c r="AP269" s="220">
        <f t="shared" si="643"/>
        <v>0</v>
      </c>
      <c r="AQ269" s="220">
        <f t="shared" si="643"/>
        <v>0</v>
      </c>
      <c r="AS269" s="2" t="s">
        <v>182</v>
      </c>
      <c r="AT269" s="220">
        <f t="shared" si="644"/>
        <v>0</v>
      </c>
      <c r="AU269" s="220">
        <f t="shared" si="644"/>
        <v>0</v>
      </c>
      <c r="AV269" s="220">
        <f t="shared" si="644"/>
        <v>0</v>
      </c>
      <c r="AW269" s="220">
        <f t="shared" si="644"/>
        <v>0</v>
      </c>
      <c r="AX269" s="220">
        <f t="shared" si="644"/>
        <v>0</v>
      </c>
      <c r="AY269" s="220">
        <f t="shared" si="644"/>
        <v>0</v>
      </c>
      <c r="AZ269" s="220">
        <f t="shared" si="644"/>
        <v>0</v>
      </c>
      <c r="BA269" s="220">
        <f t="shared" si="644"/>
        <v>0</v>
      </c>
      <c r="BB269" s="220">
        <f t="shared" si="644"/>
        <v>0</v>
      </c>
      <c r="BC269" s="220">
        <f t="shared" si="644"/>
        <v>0</v>
      </c>
      <c r="BD269" s="220">
        <f t="shared" si="644"/>
        <v>0</v>
      </c>
      <c r="BE269" s="220">
        <f t="shared" si="644"/>
        <v>0</v>
      </c>
      <c r="BG269" s="2" t="s">
        <v>182</v>
      </c>
      <c r="BH269" s="220">
        <f t="shared" si="671"/>
        <v>0</v>
      </c>
      <c r="BI269" s="220">
        <f t="shared" si="646"/>
        <v>0</v>
      </c>
      <c r="BJ269" s="220">
        <f t="shared" si="647"/>
        <v>0</v>
      </c>
      <c r="BK269" s="220">
        <f t="shared" si="648"/>
        <v>0</v>
      </c>
      <c r="BL269" s="220">
        <f t="shared" si="649"/>
        <v>0</v>
      </c>
      <c r="BM269" s="220">
        <f t="shared" si="650"/>
        <v>0</v>
      </c>
      <c r="BN269" s="220">
        <f t="shared" si="651"/>
        <v>0</v>
      </c>
      <c r="BO269" s="220">
        <f t="shared" si="652"/>
        <v>0</v>
      </c>
      <c r="BP269" s="220">
        <f t="shared" si="653"/>
        <v>0</v>
      </c>
      <c r="BQ269" s="220">
        <f t="shared" si="654"/>
        <v>0</v>
      </c>
      <c r="BR269" s="220">
        <f t="shared" si="655"/>
        <v>0</v>
      </c>
      <c r="BS269" s="220">
        <f t="shared" si="656"/>
        <v>0</v>
      </c>
      <c r="BU269" s="2" t="s">
        <v>182</v>
      </c>
      <c r="BV269" s="220">
        <f t="shared" si="672"/>
        <v>0</v>
      </c>
      <c r="BW269" s="220">
        <f t="shared" si="658"/>
        <v>0</v>
      </c>
      <c r="BX269" s="220">
        <f t="shared" si="659"/>
        <v>0</v>
      </c>
      <c r="BY269" s="220">
        <f t="shared" si="660"/>
        <v>0</v>
      </c>
      <c r="BZ269" s="220">
        <f t="shared" si="661"/>
        <v>0</v>
      </c>
      <c r="CA269" s="220">
        <f t="shared" si="662"/>
        <v>0</v>
      </c>
      <c r="CB269" s="220">
        <f t="shared" si="663"/>
        <v>0</v>
      </c>
      <c r="CC269" s="220">
        <f t="shared" si="664"/>
        <v>0</v>
      </c>
      <c r="CD269" s="220">
        <f t="shared" si="665"/>
        <v>0</v>
      </c>
      <c r="CE269" s="220">
        <f t="shared" si="666"/>
        <v>0</v>
      </c>
      <c r="CF269" s="220">
        <f t="shared" si="667"/>
        <v>0</v>
      </c>
      <c r="CG269" s="220">
        <f t="shared" si="668"/>
        <v>0</v>
      </c>
    </row>
    <row r="270" spans="1:85" x14ac:dyDescent="0.25">
      <c r="A270" t="str">
        <f>+C226</f>
        <v>ILK-SON</v>
      </c>
      <c r="B270" t="s">
        <v>99</v>
      </c>
      <c r="C270" s="2" t="s">
        <v>183</v>
      </c>
      <c r="D270" s="220">
        <f t="shared" si="669"/>
        <v>0</v>
      </c>
      <c r="E270" s="220">
        <f t="shared" si="641"/>
        <v>0</v>
      </c>
      <c r="F270" s="220">
        <f t="shared" si="641"/>
        <v>0</v>
      </c>
      <c r="G270" s="220">
        <f t="shared" si="641"/>
        <v>0</v>
      </c>
      <c r="H270" s="220">
        <f t="shared" si="641"/>
        <v>0</v>
      </c>
      <c r="I270" s="220">
        <f t="shared" si="641"/>
        <v>0</v>
      </c>
      <c r="J270" s="220">
        <f t="shared" si="641"/>
        <v>0</v>
      </c>
      <c r="K270" s="220">
        <f t="shared" si="641"/>
        <v>0</v>
      </c>
      <c r="L270" s="220">
        <f t="shared" si="641"/>
        <v>0</v>
      </c>
      <c r="M270" s="220">
        <f t="shared" si="641"/>
        <v>0</v>
      </c>
      <c r="N270" s="220">
        <f t="shared" si="641"/>
        <v>0</v>
      </c>
      <c r="O270" s="220">
        <f t="shared" si="641"/>
        <v>0</v>
      </c>
      <c r="Q270" s="2" t="s">
        <v>183</v>
      </c>
      <c r="R270" s="221">
        <f t="shared" si="642"/>
        <v>0</v>
      </c>
      <c r="S270" s="221">
        <f t="shared" si="642"/>
        <v>0</v>
      </c>
      <c r="T270" s="221">
        <f t="shared" si="642"/>
        <v>0</v>
      </c>
      <c r="U270" s="221">
        <f t="shared" si="642"/>
        <v>0</v>
      </c>
      <c r="V270" s="221">
        <f t="shared" si="642"/>
        <v>0</v>
      </c>
      <c r="W270" s="221">
        <f t="shared" si="642"/>
        <v>0</v>
      </c>
      <c r="X270" s="221">
        <f t="shared" si="642"/>
        <v>0</v>
      </c>
      <c r="Y270" s="221">
        <f t="shared" si="642"/>
        <v>0</v>
      </c>
      <c r="Z270" s="221">
        <f t="shared" si="642"/>
        <v>0</v>
      </c>
      <c r="AA270" s="221">
        <f t="shared" si="642"/>
        <v>0</v>
      </c>
      <c r="AB270" s="221">
        <f t="shared" si="642"/>
        <v>0</v>
      </c>
      <c r="AC270" s="221">
        <f t="shared" si="642"/>
        <v>0</v>
      </c>
      <c r="AE270" s="2" t="s">
        <v>183</v>
      </c>
      <c r="AF270" s="220"/>
      <c r="AG270" s="220"/>
      <c r="AH270" s="220"/>
      <c r="AI270" s="220"/>
      <c r="AJ270" s="220"/>
      <c r="AK270" s="220"/>
      <c r="AL270" s="220"/>
      <c r="AM270" s="220"/>
      <c r="AN270" s="220"/>
      <c r="AO270" s="220"/>
      <c r="AP270" s="220"/>
      <c r="AQ270" s="220"/>
      <c r="AS270" s="2" t="s">
        <v>183</v>
      </c>
      <c r="AT270" s="221"/>
      <c r="AU270" s="221"/>
      <c r="AV270" s="221"/>
      <c r="AW270" s="221"/>
      <c r="AX270" s="221"/>
      <c r="AY270" s="221"/>
      <c r="AZ270" s="221"/>
      <c r="BA270" s="221"/>
      <c r="BB270" s="221"/>
      <c r="BC270" s="221"/>
      <c r="BD270" s="221"/>
      <c r="BE270" s="221"/>
      <c r="BG270" s="2" t="s">
        <v>183</v>
      </c>
      <c r="BH270" s="220">
        <f t="shared" si="671"/>
        <v>0</v>
      </c>
      <c r="BI270" s="220">
        <f t="shared" si="646"/>
        <v>0</v>
      </c>
      <c r="BJ270" s="220">
        <f t="shared" si="647"/>
        <v>0</v>
      </c>
      <c r="BK270" s="220">
        <f t="shared" si="648"/>
        <v>0</v>
      </c>
      <c r="BL270" s="220">
        <f t="shared" si="649"/>
        <v>0</v>
      </c>
      <c r="BM270" s="220">
        <f t="shared" si="650"/>
        <v>0</v>
      </c>
      <c r="BN270" s="220">
        <f t="shared" si="651"/>
        <v>0</v>
      </c>
      <c r="BO270" s="220">
        <f t="shared" si="652"/>
        <v>0</v>
      </c>
      <c r="BP270" s="220">
        <f t="shared" si="653"/>
        <v>0</v>
      </c>
      <c r="BQ270" s="220">
        <f t="shared" si="654"/>
        <v>0</v>
      </c>
      <c r="BR270" s="220">
        <f t="shared" si="655"/>
        <v>0</v>
      </c>
      <c r="BS270" s="220">
        <f t="shared" si="656"/>
        <v>0</v>
      </c>
      <c r="BU270" s="2" t="s">
        <v>183</v>
      </c>
      <c r="BV270" s="220">
        <f t="shared" si="672"/>
        <v>0</v>
      </c>
      <c r="BW270" s="220">
        <f t="shared" si="658"/>
        <v>0</v>
      </c>
      <c r="BX270" s="220">
        <f t="shared" si="659"/>
        <v>0</v>
      </c>
      <c r="BY270" s="220">
        <f t="shared" si="660"/>
        <v>0</v>
      </c>
      <c r="BZ270" s="220">
        <f t="shared" si="661"/>
        <v>0</v>
      </c>
      <c r="CA270" s="220">
        <f t="shared" si="662"/>
        <v>0</v>
      </c>
      <c r="CB270" s="220">
        <f t="shared" si="663"/>
        <v>0</v>
      </c>
      <c r="CC270" s="220">
        <f t="shared" si="664"/>
        <v>0</v>
      </c>
      <c r="CD270" s="220">
        <f t="shared" si="665"/>
        <v>0</v>
      </c>
      <c r="CE270" s="220">
        <f t="shared" si="666"/>
        <v>0</v>
      </c>
      <c r="CF270" s="220">
        <f t="shared" si="667"/>
        <v>0</v>
      </c>
      <c r="CG270" s="220">
        <f t="shared" si="668"/>
        <v>0</v>
      </c>
    </row>
    <row r="271" spans="1:85" x14ac:dyDescent="0.25">
      <c r="A271" t="str">
        <f>+C226</f>
        <v>ILK-SON</v>
      </c>
      <c r="B271" t="s">
        <v>99</v>
      </c>
      <c r="C271" s="2" t="s">
        <v>184</v>
      </c>
      <c r="D271" s="220">
        <f t="shared" si="669"/>
        <v>0</v>
      </c>
      <c r="E271" s="220">
        <f t="shared" si="641"/>
        <v>0</v>
      </c>
      <c r="F271" s="220">
        <f t="shared" si="641"/>
        <v>0</v>
      </c>
      <c r="G271" s="220">
        <f t="shared" si="641"/>
        <v>0</v>
      </c>
      <c r="H271" s="220">
        <f t="shared" si="641"/>
        <v>0</v>
      </c>
      <c r="I271" s="220">
        <f t="shared" si="641"/>
        <v>0</v>
      </c>
      <c r="J271" s="220">
        <f t="shared" si="641"/>
        <v>0</v>
      </c>
      <c r="K271" s="220">
        <f t="shared" si="641"/>
        <v>0</v>
      </c>
      <c r="L271" s="220">
        <f t="shared" si="641"/>
        <v>0</v>
      </c>
      <c r="M271" s="220">
        <f t="shared" si="641"/>
        <v>0</v>
      </c>
      <c r="N271" s="220">
        <f t="shared" si="641"/>
        <v>0</v>
      </c>
      <c r="O271" s="220">
        <f t="shared" si="641"/>
        <v>0</v>
      </c>
      <c r="Q271" s="2" t="s">
        <v>184</v>
      </c>
      <c r="R271" s="221">
        <f t="shared" si="642"/>
        <v>0</v>
      </c>
      <c r="S271" s="221">
        <f t="shared" si="642"/>
        <v>0</v>
      </c>
      <c r="T271" s="221">
        <f t="shared" si="642"/>
        <v>0</v>
      </c>
      <c r="U271" s="221">
        <f t="shared" si="642"/>
        <v>0</v>
      </c>
      <c r="V271" s="221">
        <f t="shared" si="642"/>
        <v>0</v>
      </c>
      <c r="W271" s="221">
        <f t="shared" si="642"/>
        <v>0</v>
      </c>
      <c r="X271" s="221">
        <f t="shared" si="642"/>
        <v>0</v>
      </c>
      <c r="Y271" s="221">
        <f t="shared" si="642"/>
        <v>0</v>
      </c>
      <c r="Z271" s="221">
        <f t="shared" si="642"/>
        <v>0</v>
      </c>
      <c r="AA271" s="221">
        <f t="shared" si="642"/>
        <v>0</v>
      </c>
      <c r="AB271" s="221">
        <f t="shared" si="642"/>
        <v>0</v>
      </c>
      <c r="AC271" s="221">
        <f t="shared" si="642"/>
        <v>0</v>
      </c>
      <c r="AE271" s="2" t="s">
        <v>184</v>
      </c>
      <c r="AF271" s="220"/>
      <c r="AG271" s="220"/>
      <c r="AH271" s="220"/>
      <c r="AI271" s="220"/>
      <c r="AJ271" s="220"/>
      <c r="AK271" s="220"/>
      <c r="AL271" s="220"/>
      <c r="AM271" s="220"/>
      <c r="AN271" s="220"/>
      <c r="AO271" s="220"/>
      <c r="AP271" s="220"/>
      <c r="AQ271" s="220"/>
      <c r="AS271" s="2" t="s">
        <v>184</v>
      </c>
      <c r="AT271" s="221"/>
      <c r="AU271" s="221"/>
      <c r="AV271" s="221"/>
      <c r="AW271" s="221"/>
      <c r="AX271" s="221"/>
      <c r="AY271" s="221"/>
      <c r="AZ271" s="221"/>
      <c r="BA271" s="221"/>
      <c r="BB271" s="221"/>
      <c r="BC271" s="221"/>
      <c r="BD271" s="221"/>
      <c r="BE271" s="221"/>
      <c r="BG271" s="2" t="s">
        <v>184</v>
      </c>
      <c r="BH271" s="220"/>
      <c r="BI271" s="220"/>
      <c r="BJ271" s="220"/>
      <c r="BK271" s="220"/>
      <c r="BL271" s="220"/>
      <c r="BM271" s="220"/>
      <c r="BN271" s="220"/>
      <c r="BO271" s="220"/>
      <c r="BP271" s="220"/>
      <c r="BQ271" s="220"/>
      <c r="BR271" s="220"/>
      <c r="BS271" s="220"/>
      <c r="BU271" s="2" t="s">
        <v>184</v>
      </c>
      <c r="BV271" s="221"/>
      <c r="BW271" s="221"/>
      <c r="BX271" s="221"/>
      <c r="BY271" s="221"/>
      <c r="BZ271" s="221"/>
      <c r="CA271" s="221"/>
      <c r="CB271" s="221"/>
      <c r="CC271" s="221"/>
      <c r="CD271" s="221"/>
      <c r="CE271" s="221"/>
      <c r="CF271" s="221"/>
      <c r="CG271" s="221"/>
    </row>
    <row r="272" spans="1:85" x14ac:dyDescent="0.25">
      <c r="A272" t="str">
        <f>+C226</f>
        <v>ILK-SON</v>
      </c>
      <c r="B272" t="s">
        <v>99</v>
      </c>
      <c r="C272" s="2" t="s">
        <v>185</v>
      </c>
      <c r="D272" s="220">
        <f t="shared" si="669"/>
        <v>0</v>
      </c>
      <c r="E272" s="220">
        <f t="shared" si="641"/>
        <v>0</v>
      </c>
      <c r="F272" s="220">
        <f t="shared" si="641"/>
        <v>0</v>
      </c>
      <c r="G272" s="220">
        <f t="shared" si="641"/>
        <v>0</v>
      </c>
      <c r="H272" s="220">
        <f t="shared" si="641"/>
        <v>0</v>
      </c>
      <c r="I272" s="220">
        <f t="shared" si="641"/>
        <v>0</v>
      </c>
      <c r="J272" s="220">
        <f t="shared" si="641"/>
        <v>0</v>
      </c>
      <c r="K272" s="220">
        <f t="shared" si="641"/>
        <v>0</v>
      </c>
      <c r="L272" s="220">
        <f t="shared" si="641"/>
        <v>0</v>
      </c>
      <c r="M272" s="220">
        <f t="shared" si="641"/>
        <v>0</v>
      </c>
      <c r="N272" s="220">
        <f t="shared" si="641"/>
        <v>0</v>
      </c>
      <c r="O272" s="220">
        <f t="shared" si="641"/>
        <v>0</v>
      </c>
      <c r="Q272" s="2" t="s">
        <v>185</v>
      </c>
      <c r="R272" s="221">
        <f t="shared" si="642"/>
        <v>0</v>
      </c>
      <c r="S272" s="221">
        <f t="shared" si="642"/>
        <v>0</v>
      </c>
      <c r="T272" s="221">
        <f t="shared" si="642"/>
        <v>0</v>
      </c>
      <c r="U272" s="221">
        <f t="shared" si="642"/>
        <v>0</v>
      </c>
      <c r="V272" s="221">
        <f t="shared" si="642"/>
        <v>0</v>
      </c>
      <c r="W272" s="221">
        <f t="shared" si="642"/>
        <v>0</v>
      </c>
      <c r="X272" s="221">
        <f t="shared" si="642"/>
        <v>0</v>
      </c>
      <c r="Y272" s="221">
        <f t="shared" si="642"/>
        <v>0</v>
      </c>
      <c r="Z272" s="221">
        <f t="shared" si="642"/>
        <v>0</v>
      </c>
      <c r="AA272" s="221">
        <f t="shared" si="642"/>
        <v>0</v>
      </c>
      <c r="AB272" s="221">
        <f t="shared" si="642"/>
        <v>0</v>
      </c>
      <c r="AC272" s="221">
        <f t="shared" si="642"/>
        <v>0</v>
      </c>
      <c r="AE272" s="2" t="s">
        <v>185</v>
      </c>
      <c r="AF272" s="220"/>
      <c r="AG272" s="220"/>
      <c r="AH272" s="220"/>
      <c r="AI272" s="220"/>
      <c r="AJ272" s="220"/>
      <c r="AK272" s="220"/>
      <c r="AL272" s="220"/>
      <c r="AM272" s="220"/>
      <c r="AN272" s="220"/>
      <c r="AO272" s="220"/>
      <c r="AP272" s="220"/>
      <c r="AQ272" s="220"/>
      <c r="AS272" s="2" t="s">
        <v>185</v>
      </c>
      <c r="AT272" s="221"/>
      <c r="AU272" s="221"/>
      <c r="AV272" s="221"/>
      <c r="AW272" s="221"/>
      <c r="AX272" s="221"/>
      <c r="AY272" s="221"/>
      <c r="AZ272" s="221"/>
      <c r="BA272" s="221"/>
      <c r="BB272" s="221"/>
      <c r="BC272" s="221"/>
      <c r="BD272" s="221"/>
      <c r="BE272" s="221"/>
      <c r="BG272" s="2" t="s">
        <v>185</v>
      </c>
      <c r="BH272" s="220"/>
      <c r="BI272" s="220"/>
      <c r="BJ272" s="220"/>
      <c r="BK272" s="220"/>
      <c r="BL272" s="220"/>
      <c r="BM272" s="220"/>
      <c r="BN272" s="220"/>
      <c r="BO272" s="220"/>
      <c r="BP272" s="220"/>
      <c r="BQ272" s="220"/>
      <c r="BR272" s="220"/>
      <c r="BS272" s="220"/>
      <c r="BU272" s="2" t="s">
        <v>185</v>
      </c>
      <c r="BV272" s="221"/>
      <c r="BW272" s="221"/>
      <c r="BX272" s="221"/>
      <c r="BY272" s="221"/>
      <c r="BZ272" s="221"/>
      <c r="CA272" s="221"/>
      <c r="CB272" s="221"/>
      <c r="CC272" s="221"/>
      <c r="CD272" s="221"/>
      <c r="CE272" s="221"/>
      <c r="CF272" s="221"/>
      <c r="CG272" s="221"/>
    </row>
    <row r="273" spans="1:85" x14ac:dyDescent="0.25">
      <c r="A273" t="str">
        <f>+C226</f>
        <v>ILK-SON</v>
      </c>
      <c r="B273" t="s">
        <v>99</v>
      </c>
      <c r="C273" s="2" t="s">
        <v>186</v>
      </c>
      <c r="D273" s="220">
        <f>+IFERROR((D237*R237+D255*R255)/(R255+R237),0)</f>
        <v>0</v>
      </c>
      <c r="E273" s="220">
        <f t="shared" si="641"/>
        <v>0</v>
      </c>
      <c r="F273" s="220">
        <f t="shared" si="641"/>
        <v>0</v>
      </c>
      <c r="G273" s="220">
        <f t="shared" si="641"/>
        <v>0</v>
      </c>
      <c r="H273" s="220">
        <f t="shared" si="641"/>
        <v>0</v>
      </c>
      <c r="I273" s="220">
        <f t="shared" si="641"/>
        <v>0</v>
      </c>
      <c r="J273" s="220">
        <f t="shared" si="641"/>
        <v>0</v>
      </c>
      <c r="K273" s="220">
        <f t="shared" si="641"/>
        <v>0</v>
      </c>
      <c r="L273" s="220">
        <f t="shared" si="641"/>
        <v>0</v>
      </c>
      <c r="M273" s="220">
        <f t="shared" si="641"/>
        <v>0</v>
      </c>
      <c r="N273" s="220">
        <f t="shared" si="641"/>
        <v>0</v>
      </c>
      <c r="O273" s="220">
        <f t="shared" si="641"/>
        <v>0</v>
      </c>
      <c r="Q273" s="2" t="s">
        <v>186</v>
      </c>
      <c r="R273" s="221">
        <f t="shared" si="642"/>
        <v>0</v>
      </c>
      <c r="S273" s="221">
        <f t="shared" si="642"/>
        <v>0</v>
      </c>
      <c r="T273" s="221">
        <f t="shared" si="642"/>
        <v>0</v>
      </c>
      <c r="U273" s="221">
        <f t="shared" si="642"/>
        <v>0</v>
      </c>
      <c r="V273" s="221">
        <f t="shared" si="642"/>
        <v>0</v>
      </c>
      <c r="W273" s="221">
        <f t="shared" si="642"/>
        <v>0</v>
      </c>
      <c r="X273" s="221">
        <f t="shared" si="642"/>
        <v>0</v>
      </c>
      <c r="Y273" s="221">
        <f t="shared" si="642"/>
        <v>0</v>
      </c>
      <c r="Z273" s="221">
        <f t="shared" si="642"/>
        <v>0</v>
      </c>
      <c r="AA273" s="221">
        <f t="shared" si="642"/>
        <v>0</v>
      </c>
      <c r="AB273" s="221">
        <f t="shared" si="642"/>
        <v>0</v>
      </c>
      <c r="AC273" s="221">
        <f t="shared" si="642"/>
        <v>0</v>
      </c>
      <c r="AE273" s="2" t="s">
        <v>186</v>
      </c>
      <c r="AF273" s="220"/>
      <c r="AG273" s="220"/>
      <c r="AH273" s="220"/>
      <c r="AI273" s="220"/>
      <c r="AJ273" s="220"/>
      <c r="AK273" s="220"/>
      <c r="AL273" s="220"/>
      <c r="AM273" s="220"/>
      <c r="AN273" s="220"/>
      <c r="AO273" s="220"/>
      <c r="AP273" s="220"/>
      <c r="AQ273" s="220"/>
      <c r="AS273" s="2" t="s">
        <v>186</v>
      </c>
      <c r="AT273" s="221"/>
      <c r="AU273" s="221"/>
      <c r="AV273" s="221"/>
      <c r="AW273" s="221"/>
      <c r="AX273" s="221"/>
      <c r="AY273" s="221"/>
      <c r="AZ273" s="221"/>
      <c r="BA273" s="221"/>
      <c r="BB273" s="221"/>
      <c r="BC273" s="221"/>
      <c r="BD273" s="221"/>
      <c r="BE273" s="221"/>
      <c r="BG273" s="2" t="s">
        <v>186</v>
      </c>
      <c r="BH273" s="220"/>
      <c r="BI273" s="220"/>
      <c r="BJ273" s="220"/>
      <c r="BK273" s="220"/>
      <c r="BL273" s="220"/>
      <c r="BM273" s="220"/>
      <c r="BN273" s="220"/>
      <c r="BO273" s="220"/>
      <c r="BP273" s="220"/>
      <c r="BQ273" s="220"/>
      <c r="BR273" s="220"/>
      <c r="BS273" s="220"/>
      <c r="BU273" s="2" t="s">
        <v>186</v>
      </c>
      <c r="BV273" s="221"/>
      <c r="BW273" s="221"/>
      <c r="BX273" s="221"/>
      <c r="BY273" s="221"/>
      <c r="BZ273" s="221"/>
      <c r="CA273" s="221"/>
      <c r="CB273" s="221"/>
      <c r="CC273" s="221"/>
      <c r="CD273" s="221"/>
      <c r="CE273" s="221"/>
      <c r="CF273" s="221"/>
      <c r="CG273" s="221"/>
    </row>
    <row r="274" spans="1:85" x14ac:dyDescent="0.25">
      <c r="A274" t="str">
        <f>+C226</f>
        <v>ILK-SON</v>
      </c>
      <c r="B274" t="s">
        <v>99</v>
      </c>
      <c r="C274" s="2" t="s">
        <v>203</v>
      </c>
      <c r="D274" s="220"/>
      <c r="E274" s="220"/>
      <c r="F274" s="220"/>
      <c r="G274" s="220"/>
      <c r="H274" s="220"/>
      <c r="I274" s="220"/>
      <c r="J274" s="220"/>
      <c r="K274" s="220"/>
      <c r="L274" s="220"/>
      <c r="M274" s="220"/>
      <c r="N274" s="220"/>
      <c r="O274" s="220"/>
      <c r="Q274" s="2"/>
      <c r="R274" s="221"/>
      <c r="S274" s="221"/>
      <c r="T274" s="221"/>
      <c r="U274" s="220"/>
      <c r="V274" s="220"/>
      <c r="W274" s="220"/>
      <c r="X274" s="220"/>
      <c r="Y274" s="220"/>
      <c r="Z274" s="220"/>
      <c r="AA274" s="220"/>
      <c r="AB274" s="220"/>
      <c r="AC274" s="220"/>
      <c r="AE274" s="2" t="s">
        <v>203</v>
      </c>
      <c r="AF274" s="220"/>
      <c r="AG274" s="220"/>
      <c r="AH274" s="220"/>
      <c r="AI274" s="220"/>
      <c r="AJ274" s="220"/>
      <c r="AK274" s="220"/>
      <c r="AL274" s="220"/>
      <c r="AM274" s="220"/>
      <c r="AN274" s="220"/>
      <c r="AO274" s="220"/>
      <c r="AP274" s="220"/>
      <c r="AQ274" s="220"/>
      <c r="AS274" s="2"/>
      <c r="AT274" s="221"/>
      <c r="AU274" s="221"/>
      <c r="AV274" s="221"/>
      <c r="AW274" s="220"/>
      <c r="AX274" s="220"/>
      <c r="AY274" s="220"/>
      <c r="AZ274" s="220"/>
      <c r="BA274" s="220"/>
      <c r="BB274" s="220"/>
      <c r="BC274" s="220"/>
      <c r="BD274" s="220"/>
      <c r="BE274" s="220"/>
      <c r="BG274" s="2" t="s">
        <v>203</v>
      </c>
      <c r="BH274" s="220"/>
      <c r="BI274" s="220"/>
      <c r="BJ274" s="220"/>
      <c r="BK274" s="220"/>
      <c r="BL274" s="220"/>
      <c r="BM274" s="220"/>
      <c r="BN274" s="220"/>
      <c r="BO274" s="220"/>
      <c r="BP274" s="220"/>
      <c r="BQ274" s="220"/>
      <c r="BR274" s="220"/>
      <c r="BS274" s="220"/>
      <c r="BU274" s="2"/>
      <c r="BV274" s="221"/>
      <c r="BW274" s="221"/>
      <c r="BX274" s="221"/>
      <c r="BY274" s="220"/>
      <c r="BZ274" s="220"/>
      <c r="CA274" s="220"/>
      <c r="CB274" s="220"/>
      <c r="CC274" s="220"/>
      <c r="CD274" s="220"/>
      <c r="CE274" s="220"/>
      <c r="CF274" s="220"/>
      <c r="CG274" s="220"/>
    </row>
    <row r="275" spans="1:85" x14ac:dyDescent="0.25">
      <c r="A275" t="str">
        <f>+C226</f>
        <v>ILK-SON</v>
      </c>
      <c r="B275" t="s">
        <v>99</v>
      </c>
      <c r="C275" s="2" t="s">
        <v>204</v>
      </c>
      <c r="D275" s="220"/>
      <c r="E275" s="220"/>
      <c r="F275" s="220"/>
      <c r="G275" s="220"/>
      <c r="H275" s="220"/>
      <c r="I275" s="220"/>
      <c r="J275" s="220"/>
      <c r="K275" s="220"/>
      <c r="L275" s="220"/>
      <c r="M275" s="220"/>
      <c r="N275" s="220"/>
      <c r="O275" s="220"/>
      <c r="Q275" s="2"/>
      <c r="R275" s="221"/>
      <c r="S275" s="221"/>
      <c r="T275" s="221"/>
      <c r="U275" s="220"/>
      <c r="V275" s="220"/>
      <c r="W275" s="220"/>
      <c r="X275" s="220"/>
      <c r="Y275" s="220"/>
      <c r="Z275" s="220"/>
      <c r="AA275" s="220"/>
      <c r="AB275" s="220"/>
      <c r="AC275" s="220"/>
      <c r="AE275" s="2" t="s">
        <v>204</v>
      </c>
      <c r="AF275" s="220"/>
      <c r="AG275" s="220"/>
      <c r="AH275" s="220"/>
      <c r="AI275" s="220"/>
      <c r="AJ275" s="220"/>
      <c r="AK275" s="220"/>
      <c r="AL275" s="220"/>
      <c r="AM275" s="220"/>
      <c r="AN275" s="220"/>
      <c r="AO275" s="220"/>
      <c r="AP275" s="220"/>
      <c r="AQ275" s="220"/>
      <c r="AS275" s="2"/>
      <c r="AT275" s="221"/>
      <c r="AU275" s="221"/>
      <c r="AV275" s="221"/>
      <c r="AW275" s="220"/>
      <c r="AX275" s="220"/>
      <c r="AY275" s="220"/>
      <c r="AZ275" s="220"/>
      <c r="BA275" s="220"/>
      <c r="BB275" s="220"/>
      <c r="BC275" s="220"/>
      <c r="BD275" s="220"/>
      <c r="BE275" s="220"/>
      <c r="BG275" s="2" t="s">
        <v>204</v>
      </c>
      <c r="BH275" s="220"/>
      <c r="BI275" s="220"/>
      <c r="BJ275" s="220"/>
      <c r="BK275" s="220"/>
      <c r="BL275" s="220"/>
      <c r="BM275" s="220"/>
      <c r="BN275" s="220"/>
      <c r="BO275" s="220"/>
      <c r="BP275" s="220"/>
      <c r="BQ275" s="220"/>
      <c r="BR275" s="220"/>
      <c r="BS275" s="220"/>
      <c r="BU275" s="2"/>
      <c r="BV275" s="221"/>
      <c r="BW275" s="221"/>
      <c r="BX275" s="221"/>
      <c r="BY275" s="220"/>
      <c r="BZ275" s="220"/>
      <c r="CA275" s="220"/>
      <c r="CB275" s="220"/>
      <c r="CC275" s="220"/>
      <c r="CD275" s="220"/>
      <c r="CE275" s="220"/>
      <c r="CF275" s="220"/>
      <c r="CG275" s="220"/>
    </row>
    <row r="276" spans="1:85" x14ac:dyDescent="0.25">
      <c r="A276" t="str">
        <f>+C226</f>
        <v>ILK-SON</v>
      </c>
      <c r="B276" t="s">
        <v>99</v>
      </c>
      <c r="C276" s="2" t="s">
        <v>205</v>
      </c>
      <c r="D276" s="220"/>
      <c r="E276" s="220"/>
      <c r="F276" s="220"/>
      <c r="G276" s="220"/>
      <c r="H276" s="220"/>
      <c r="I276" s="220"/>
      <c r="J276" s="220"/>
      <c r="K276" s="220"/>
      <c r="L276" s="220"/>
      <c r="M276" s="220"/>
      <c r="N276" s="220"/>
      <c r="O276" s="220"/>
      <c r="Q276" s="2"/>
      <c r="R276" s="221"/>
      <c r="S276" s="221"/>
      <c r="T276" s="221"/>
      <c r="U276" s="220"/>
      <c r="V276" s="220"/>
      <c r="W276" s="220"/>
      <c r="X276" s="220"/>
      <c r="Y276" s="220"/>
      <c r="Z276" s="220"/>
      <c r="AA276" s="220"/>
      <c r="AB276" s="220"/>
      <c r="AC276" s="220"/>
      <c r="AE276" s="2" t="s">
        <v>205</v>
      </c>
      <c r="AF276" s="220"/>
      <c r="AG276" s="220"/>
      <c r="AH276" s="220"/>
      <c r="AI276" s="220"/>
      <c r="AJ276" s="220"/>
      <c r="AK276" s="220"/>
      <c r="AL276" s="220"/>
      <c r="AM276" s="220"/>
      <c r="AN276" s="220"/>
      <c r="AO276" s="220"/>
      <c r="AP276" s="220"/>
      <c r="AQ276" s="220"/>
      <c r="AS276" s="2"/>
      <c r="AT276" s="221"/>
      <c r="AU276" s="221"/>
      <c r="AV276" s="221"/>
      <c r="AW276" s="220"/>
      <c r="AX276" s="220"/>
      <c r="AY276" s="220"/>
      <c r="AZ276" s="220"/>
      <c r="BA276" s="220"/>
      <c r="BB276" s="220"/>
      <c r="BC276" s="220"/>
      <c r="BD276" s="220"/>
      <c r="BE276" s="220"/>
      <c r="BG276" s="2" t="s">
        <v>205</v>
      </c>
      <c r="BH276" s="220"/>
      <c r="BI276" s="220"/>
      <c r="BJ276" s="220"/>
      <c r="BK276" s="220"/>
      <c r="BL276" s="220"/>
      <c r="BM276" s="220"/>
      <c r="BN276" s="220"/>
      <c r="BO276" s="220"/>
      <c r="BP276" s="220"/>
      <c r="BQ276" s="220"/>
      <c r="BR276" s="220"/>
      <c r="BS276" s="220"/>
      <c r="BU276" s="2"/>
      <c r="BV276" s="221"/>
      <c r="BW276" s="221"/>
      <c r="BX276" s="221"/>
      <c r="BY276" s="220"/>
      <c r="BZ276" s="220"/>
      <c r="CA276" s="220"/>
      <c r="CB276" s="220"/>
      <c r="CC276" s="220"/>
      <c r="CD276" s="220"/>
      <c r="CE276" s="220"/>
      <c r="CF276" s="220"/>
      <c r="CG276" s="220"/>
    </row>
    <row r="277" spans="1:85" x14ac:dyDescent="0.25">
      <c r="A277" t="str">
        <f>+C226</f>
        <v>ILK-SON</v>
      </c>
      <c r="B277" t="s">
        <v>99</v>
      </c>
      <c r="C277" s="2" t="s">
        <v>206</v>
      </c>
      <c r="D277" s="220"/>
      <c r="E277" s="220"/>
      <c r="F277" s="220"/>
      <c r="G277" s="220"/>
      <c r="H277" s="220"/>
      <c r="I277" s="220"/>
      <c r="J277" s="220"/>
      <c r="K277" s="220"/>
      <c r="L277" s="220"/>
      <c r="M277" s="220"/>
      <c r="N277" s="220"/>
      <c r="O277" s="220"/>
      <c r="Q277" s="2"/>
      <c r="R277" s="221"/>
      <c r="S277" s="221"/>
      <c r="T277" s="221"/>
      <c r="U277" s="220"/>
      <c r="V277" s="220"/>
      <c r="W277" s="220"/>
      <c r="X277" s="220"/>
      <c r="Y277" s="220"/>
      <c r="Z277" s="220"/>
      <c r="AA277" s="220"/>
      <c r="AB277" s="220"/>
      <c r="AC277" s="220"/>
      <c r="AE277" s="2" t="s">
        <v>206</v>
      </c>
      <c r="AF277" s="220"/>
      <c r="AG277" s="220"/>
      <c r="AH277" s="220"/>
      <c r="AI277" s="220"/>
      <c r="AJ277" s="220"/>
      <c r="AK277" s="220"/>
      <c r="AL277" s="220"/>
      <c r="AM277" s="220"/>
      <c r="AN277" s="220"/>
      <c r="AO277" s="220"/>
      <c r="AP277" s="220"/>
      <c r="AQ277" s="220"/>
      <c r="AS277" s="2"/>
      <c r="AT277" s="221"/>
      <c r="AU277" s="221"/>
      <c r="AV277" s="221"/>
      <c r="AW277" s="220"/>
      <c r="AX277" s="220"/>
      <c r="AY277" s="220"/>
      <c r="AZ277" s="220"/>
      <c r="BA277" s="220"/>
      <c r="BB277" s="220"/>
      <c r="BC277" s="220"/>
      <c r="BD277" s="220"/>
      <c r="BE277" s="220"/>
      <c r="BG277" s="2" t="s">
        <v>206</v>
      </c>
      <c r="BH277" s="220"/>
      <c r="BI277" s="220"/>
      <c r="BJ277" s="220"/>
      <c r="BK277" s="220"/>
      <c r="BL277" s="220"/>
      <c r="BM277" s="220"/>
      <c r="BN277" s="220"/>
      <c r="BO277" s="220"/>
      <c r="BP277" s="220"/>
      <c r="BQ277" s="220"/>
      <c r="BR277" s="220"/>
      <c r="BS277" s="220"/>
      <c r="BU277" s="2"/>
      <c r="BV277" s="221"/>
      <c r="BW277" s="221"/>
      <c r="BX277" s="221"/>
      <c r="BY277" s="220"/>
      <c r="BZ277" s="220"/>
      <c r="CA277" s="220"/>
      <c r="CB277" s="220"/>
      <c r="CC277" s="220"/>
      <c r="CD277" s="220"/>
      <c r="CE277" s="220"/>
      <c r="CF277" s="220"/>
      <c r="CG277" s="220"/>
    </row>
    <row r="278" spans="1:85" x14ac:dyDescent="0.25">
      <c r="A278" t="str">
        <f>+C226</f>
        <v>ILK-SON</v>
      </c>
      <c r="B278" t="s">
        <v>99</v>
      </c>
      <c r="C278" s="2" t="s">
        <v>207</v>
      </c>
      <c r="D278" s="220"/>
      <c r="E278" s="220"/>
      <c r="F278" s="220"/>
      <c r="G278" s="220"/>
      <c r="H278" s="220"/>
      <c r="I278" s="220"/>
      <c r="J278" s="220"/>
      <c r="K278" s="220"/>
      <c r="L278" s="220"/>
      <c r="M278" s="220"/>
      <c r="N278" s="220"/>
      <c r="O278" s="220"/>
      <c r="Q278" s="2"/>
      <c r="R278" s="221"/>
      <c r="S278" s="221"/>
      <c r="T278" s="221"/>
      <c r="U278" s="220"/>
      <c r="V278" s="220"/>
      <c r="W278" s="220"/>
      <c r="X278" s="220"/>
      <c r="Y278" s="220"/>
      <c r="Z278" s="220"/>
      <c r="AA278" s="220"/>
      <c r="AB278" s="220"/>
      <c r="AC278" s="220"/>
      <c r="AE278" s="2" t="s">
        <v>207</v>
      </c>
      <c r="AF278" s="220"/>
      <c r="AG278" s="220"/>
      <c r="AH278" s="220"/>
      <c r="AI278" s="220"/>
      <c r="AJ278" s="220"/>
      <c r="AK278" s="220"/>
      <c r="AL278" s="220"/>
      <c r="AM278" s="220"/>
      <c r="AN278" s="220"/>
      <c r="AO278" s="220"/>
      <c r="AP278" s="220"/>
      <c r="AQ278" s="220"/>
      <c r="AS278" s="2"/>
      <c r="AT278" s="221"/>
      <c r="AU278" s="221"/>
      <c r="AV278" s="221"/>
      <c r="AW278" s="220"/>
      <c r="AX278" s="220"/>
      <c r="AY278" s="220"/>
      <c r="AZ278" s="220"/>
      <c r="BA278" s="220"/>
      <c r="BB278" s="220"/>
      <c r="BC278" s="220"/>
      <c r="BD278" s="220"/>
      <c r="BE278" s="220"/>
      <c r="BG278" s="2" t="s">
        <v>207</v>
      </c>
      <c r="BH278" s="220"/>
      <c r="BI278" s="220"/>
      <c r="BJ278" s="220"/>
      <c r="BK278" s="220"/>
      <c r="BL278" s="220"/>
      <c r="BM278" s="220"/>
      <c r="BN278" s="220"/>
      <c r="BO278" s="220"/>
      <c r="BP278" s="220"/>
      <c r="BQ278" s="220"/>
      <c r="BR278" s="220"/>
      <c r="BS278" s="220"/>
      <c r="BU278" s="2"/>
      <c r="BV278" s="221"/>
      <c r="BW278" s="221"/>
      <c r="BX278" s="221"/>
      <c r="BY278" s="220"/>
      <c r="BZ278" s="220"/>
      <c r="CA278" s="220"/>
      <c r="CB278" s="220"/>
      <c r="CC278" s="220"/>
      <c r="CD278" s="220"/>
      <c r="CE278" s="220"/>
      <c r="CF278" s="220"/>
      <c r="CG278" s="220"/>
    </row>
    <row r="279" spans="1:85" x14ac:dyDescent="0.25">
      <c r="A279" t="str">
        <f>+C226</f>
        <v>ILK-SON</v>
      </c>
      <c r="B279" t="s">
        <v>99</v>
      </c>
      <c r="C279" s="2" t="s">
        <v>208</v>
      </c>
      <c r="D279" s="220"/>
      <c r="E279" s="220"/>
      <c r="F279" s="220"/>
      <c r="G279" s="220"/>
      <c r="H279" s="220"/>
      <c r="I279" s="220"/>
      <c r="J279" s="220"/>
      <c r="K279" s="220"/>
      <c r="L279" s="220"/>
      <c r="M279" s="220"/>
      <c r="N279" s="220"/>
      <c r="O279" s="220"/>
      <c r="Q279" s="2"/>
      <c r="R279" s="221"/>
      <c r="S279" s="221"/>
      <c r="T279" s="221"/>
      <c r="U279" s="220"/>
      <c r="V279" s="220"/>
      <c r="W279" s="220"/>
      <c r="X279" s="220"/>
      <c r="Y279" s="220"/>
      <c r="Z279" s="220"/>
      <c r="AA279" s="220"/>
      <c r="AB279" s="220"/>
      <c r="AC279" s="220"/>
      <c r="AE279" s="2" t="s">
        <v>208</v>
      </c>
      <c r="AF279" s="220"/>
      <c r="AG279" s="220"/>
      <c r="AH279" s="220"/>
      <c r="AI279" s="220"/>
      <c r="AJ279" s="220"/>
      <c r="AK279" s="220"/>
      <c r="AL279" s="220"/>
      <c r="AM279" s="220"/>
      <c r="AN279" s="220"/>
      <c r="AO279" s="220"/>
      <c r="AP279" s="220"/>
      <c r="AQ279" s="220"/>
      <c r="AS279" s="2"/>
      <c r="AT279" s="221"/>
      <c r="AU279" s="221"/>
      <c r="AV279" s="221"/>
      <c r="AW279" s="220"/>
      <c r="AX279" s="220"/>
      <c r="AY279" s="220"/>
      <c r="AZ279" s="220"/>
      <c r="BA279" s="220"/>
      <c r="BB279" s="220"/>
      <c r="BC279" s="220"/>
      <c r="BD279" s="220"/>
      <c r="BE279" s="220"/>
      <c r="BG279" s="2" t="s">
        <v>208</v>
      </c>
      <c r="BH279" s="220"/>
      <c r="BI279" s="220"/>
      <c r="BJ279" s="220"/>
      <c r="BK279" s="220"/>
      <c r="BL279" s="220"/>
      <c r="BM279" s="220"/>
      <c r="BN279" s="220"/>
      <c r="BO279" s="220"/>
      <c r="BP279" s="220"/>
      <c r="BQ279" s="220"/>
      <c r="BR279" s="220"/>
      <c r="BS279" s="220"/>
      <c r="BU279" s="2"/>
      <c r="BV279" s="221"/>
      <c r="BW279" s="221"/>
      <c r="BX279" s="221"/>
      <c r="BY279" s="220"/>
      <c r="BZ279" s="220"/>
      <c r="CA279" s="220"/>
      <c r="CB279" s="220"/>
      <c r="CC279" s="220"/>
      <c r="CD279" s="220"/>
      <c r="CE279" s="220"/>
      <c r="CF279" s="220"/>
      <c r="CG279" s="220"/>
    </row>
    <row r="280" spans="1:85" x14ac:dyDescent="0.25">
      <c r="C280" s="222" t="s">
        <v>187</v>
      </c>
      <c r="D280" s="223">
        <f>+IFERROR((SUMPRODUCT(D265:D273,R265:R273)/R280),0)</f>
        <v>0</v>
      </c>
      <c r="E280" s="223">
        <f t="shared" ref="E280:O280" si="673">+IFERROR((SUMPRODUCT(E265:E273,S265:S273)/S280),0)</f>
        <v>0</v>
      </c>
      <c r="F280" s="223">
        <f t="shared" si="673"/>
        <v>0</v>
      </c>
      <c r="G280" s="223">
        <f t="shared" si="673"/>
        <v>0</v>
      </c>
      <c r="H280" s="223">
        <f t="shared" si="673"/>
        <v>0</v>
      </c>
      <c r="I280" s="223">
        <f t="shared" si="673"/>
        <v>0</v>
      </c>
      <c r="J280" s="223">
        <f t="shared" si="673"/>
        <v>0</v>
      </c>
      <c r="K280" s="223">
        <f t="shared" si="673"/>
        <v>0</v>
      </c>
      <c r="L280" s="223">
        <f t="shared" si="673"/>
        <v>0</v>
      </c>
      <c r="M280" s="223">
        <f t="shared" si="673"/>
        <v>0</v>
      </c>
      <c r="N280" s="223">
        <f t="shared" si="673"/>
        <v>0</v>
      </c>
      <c r="O280" s="223">
        <f t="shared" si="673"/>
        <v>0</v>
      </c>
      <c r="R280" s="224">
        <f t="shared" ref="R280:AC280" si="674">SUM(R265:R279)</f>
        <v>0</v>
      </c>
      <c r="S280" s="224">
        <f t="shared" si="674"/>
        <v>0</v>
      </c>
      <c r="T280" s="224">
        <f t="shared" si="674"/>
        <v>0</v>
      </c>
      <c r="U280" s="224">
        <f t="shared" si="674"/>
        <v>0</v>
      </c>
      <c r="V280" s="224">
        <f t="shared" si="674"/>
        <v>0</v>
      </c>
      <c r="W280" s="224">
        <f t="shared" si="674"/>
        <v>0</v>
      </c>
      <c r="X280" s="224">
        <f t="shared" si="674"/>
        <v>0</v>
      </c>
      <c r="Y280" s="224">
        <f t="shared" si="674"/>
        <v>0</v>
      </c>
      <c r="Z280" s="224">
        <f t="shared" si="674"/>
        <v>0</v>
      </c>
      <c r="AA280" s="224">
        <f t="shared" si="674"/>
        <v>0</v>
      </c>
      <c r="AB280" s="224">
        <f t="shared" si="674"/>
        <v>0</v>
      </c>
      <c r="AC280" s="224">
        <f t="shared" si="674"/>
        <v>0</v>
      </c>
      <c r="AE280" s="222" t="s">
        <v>187</v>
      </c>
      <c r="AF280" s="223">
        <f>+IFERROR((SUMPRODUCT(AF265:AF273,AT265:AT273)/AT280),0)</f>
        <v>0</v>
      </c>
      <c r="AG280" s="223">
        <f t="shared" ref="AG280:AQ280" si="675">+IFERROR((SUMPRODUCT(AG265:AG273,AU265:AU273)/AU280),0)</f>
        <v>0</v>
      </c>
      <c r="AH280" s="223">
        <f t="shared" si="675"/>
        <v>0</v>
      </c>
      <c r="AI280" s="223">
        <f t="shared" si="675"/>
        <v>0</v>
      </c>
      <c r="AJ280" s="223">
        <f t="shared" si="675"/>
        <v>0</v>
      </c>
      <c r="AK280" s="223">
        <f t="shared" si="675"/>
        <v>0</v>
      </c>
      <c r="AL280" s="223">
        <f t="shared" si="675"/>
        <v>0</v>
      </c>
      <c r="AM280" s="223">
        <f t="shared" si="675"/>
        <v>0</v>
      </c>
      <c r="AN280" s="223">
        <f t="shared" si="675"/>
        <v>0</v>
      </c>
      <c r="AO280" s="223">
        <f t="shared" si="675"/>
        <v>0</v>
      </c>
      <c r="AP280" s="223">
        <f t="shared" si="675"/>
        <v>0</v>
      </c>
      <c r="AQ280" s="223">
        <f t="shared" si="675"/>
        <v>0</v>
      </c>
      <c r="AT280" s="224">
        <f t="shared" ref="AT280:BE280" si="676">SUM(AT265:AT279)</f>
        <v>0</v>
      </c>
      <c r="AU280" s="224">
        <f t="shared" si="676"/>
        <v>0</v>
      </c>
      <c r="AV280" s="224">
        <f t="shared" si="676"/>
        <v>0</v>
      </c>
      <c r="AW280" s="224">
        <f t="shared" si="676"/>
        <v>0</v>
      </c>
      <c r="AX280" s="224">
        <f t="shared" si="676"/>
        <v>0</v>
      </c>
      <c r="AY280" s="224">
        <f t="shared" si="676"/>
        <v>0</v>
      </c>
      <c r="AZ280" s="224">
        <f t="shared" si="676"/>
        <v>0</v>
      </c>
      <c r="BA280" s="224">
        <f t="shared" si="676"/>
        <v>0</v>
      </c>
      <c r="BB280" s="224">
        <f t="shared" si="676"/>
        <v>0</v>
      </c>
      <c r="BC280" s="224">
        <f t="shared" si="676"/>
        <v>0</v>
      </c>
      <c r="BD280" s="224">
        <f t="shared" si="676"/>
        <v>0</v>
      </c>
      <c r="BE280" s="224">
        <f t="shared" si="676"/>
        <v>0</v>
      </c>
      <c r="BG280" s="222" t="s">
        <v>187</v>
      </c>
      <c r="BH280" s="223">
        <f>+IFERROR((SUMPRODUCT(BH265:BH273,BV265:BV273)/BV280),0)</f>
        <v>0</v>
      </c>
      <c r="BI280" s="223">
        <f t="shared" ref="BI280" si="677">+IFERROR((SUMPRODUCT(BI265:BI273,BW265:BW273)/BW280),0)</f>
        <v>0</v>
      </c>
      <c r="BJ280" s="223">
        <f t="shared" ref="BJ280" si="678">+IFERROR((SUMPRODUCT(BJ265:BJ273,BX265:BX273)/BX280),0)</f>
        <v>0</v>
      </c>
      <c r="BK280" s="223">
        <f t="shared" ref="BK280" si="679">+IFERROR((SUMPRODUCT(BK265:BK273,BY265:BY273)/BY280),0)</f>
        <v>0</v>
      </c>
      <c r="BL280" s="223">
        <f t="shared" ref="BL280" si="680">+IFERROR((SUMPRODUCT(BL265:BL273,BZ265:BZ273)/BZ280),0)</f>
        <v>0</v>
      </c>
      <c r="BM280" s="223">
        <f t="shared" ref="BM280" si="681">+IFERROR((SUMPRODUCT(BM265:BM273,CA265:CA273)/CA280),0)</f>
        <v>0</v>
      </c>
      <c r="BN280" s="223">
        <f t="shared" ref="BN280" si="682">+IFERROR((SUMPRODUCT(BN265:BN273,CB265:CB273)/CB280),0)</f>
        <v>0</v>
      </c>
      <c r="BO280" s="223">
        <f t="shared" ref="BO280" si="683">+IFERROR((SUMPRODUCT(BO265:BO273,CC265:CC273)/CC280),0)</f>
        <v>0</v>
      </c>
      <c r="BP280" s="223">
        <f t="shared" ref="BP280" si="684">+IFERROR((SUMPRODUCT(BP265:BP273,CD265:CD273)/CD280),0)</f>
        <v>0</v>
      </c>
      <c r="BQ280" s="223">
        <f t="shared" ref="BQ280" si="685">+IFERROR((SUMPRODUCT(BQ265:BQ273,CE265:CE273)/CE280),0)</f>
        <v>0</v>
      </c>
      <c r="BR280" s="223">
        <f t="shared" ref="BR280" si="686">+IFERROR((SUMPRODUCT(BR265:BR273,CF265:CF273)/CF280),0)</f>
        <v>0</v>
      </c>
      <c r="BS280" s="223">
        <f t="shared" ref="BS280" si="687">+IFERROR((SUMPRODUCT(BS265:BS273,CG265:CG273)/CG280),0)</f>
        <v>0</v>
      </c>
      <c r="BV280" s="224">
        <f t="shared" ref="BV280:CG280" si="688">SUM(BV265:BV279)</f>
        <v>0</v>
      </c>
      <c r="BW280" s="224">
        <f t="shared" si="688"/>
        <v>0</v>
      </c>
      <c r="BX280" s="224">
        <f t="shared" si="688"/>
        <v>0</v>
      </c>
      <c r="BY280" s="224">
        <f t="shared" si="688"/>
        <v>0</v>
      </c>
      <c r="BZ280" s="224">
        <f t="shared" si="688"/>
        <v>0</v>
      </c>
      <c r="CA280" s="224">
        <f t="shared" si="688"/>
        <v>0</v>
      </c>
      <c r="CB280" s="224">
        <f t="shared" si="688"/>
        <v>0</v>
      </c>
      <c r="CC280" s="224">
        <f t="shared" si="688"/>
        <v>0</v>
      </c>
      <c r="CD280" s="224">
        <f t="shared" si="688"/>
        <v>0</v>
      </c>
      <c r="CE280" s="224">
        <f t="shared" si="688"/>
        <v>0</v>
      </c>
      <c r="CF280" s="224">
        <f t="shared" si="688"/>
        <v>0</v>
      </c>
      <c r="CG280" s="224">
        <f t="shared" si="688"/>
        <v>0</v>
      </c>
    </row>
    <row r="281" spans="1:85" x14ac:dyDescent="0.25">
      <c r="D281" s="220">
        <f>+'CPP Detay Tum Ay'!D281</f>
        <v>23.656650985250199</v>
      </c>
      <c r="E281" s="220">
        <f>+'CPP Detay Tum Ay'!E281</f>
        <v>24.490252123048617</v>
      </c>
      <c r="F281" s="220">
        <f>+'CPP Detay Tum Ay'!F281</f>
        <v>26.52134572357852</v>
      </c>
      <c r="G281" s="220">
        <f>+'CPP Detay Tum Ay'!G281</f>
        <v>45.199829040064024</v>
      </c>
      <c r="H281" s="220">
        <f>+'CPP Detay Tum Ay'!H281</f>
        <v>44.59154758688036</v>
      </c>
      <c r="I281" s="220">
        <f>+'CPP Detay Tum Ay'!I281</f>
        <v>48.082372383193473</v>
      </c>
      <c r="J281" s="220">
        <f>+'CPP Detay Tum Ay'!J281</f>
        <v>37.276417569930196</v>
      </c>
      <c r="K281" s="220">
        <f>+'CPP Detay Tum Ay'!K281</f>
        <v>31.163621391109672</v>
      </c>
      <c r="L281" s="220">
        <f>+'CPP Detay Tum Ay'!L281</f>
        <v>37.897520004084633</v>
      </c>
      <c r="M281" s="220">
        <f>+'CPP Detay Tum Ay'!M281</f>
        <v>39.825033779492315</v>
      </c>
      <c r="N281" s="220">
        <f>+'CPP Detay Tum Ay'!N281</f>
        <v>40.382965351878752</v>
      </c>
      <c r="O281" s="220">
        <f>+'CPP Detay Tum Ay'!O281</f>
        <v>36.066977503489163</v>
      </c>
      <c r="P281" s="220">
        <f>+'CPP Detay Tum Ay'!P281</f>
        <v>35.297777623330063</v>
      </c>
      <c r="R281" t="e">
        <f>+D281/D280</f>
        <v>#DIV/0!</v>
      </c>
      <c r="S281" t="e">
        <f t="shared" ref="S281:AC281" si="689">+E281/E280</f>
        <v>#DIV/0!</v>
      </c>
      <c r="T281" t="e">
        <f t="shared" si="689"/>
        <v>#DIV/0!</v>
      </c>
      <c r="U281" t="e">
        <f t="shared" si="689"/>
        <v>#DIV/0!</v>
      </c>
      <c r="V281" t="e">
        <f t="shared" si="689"/>
        <v>#DIV/0!</v>
      </c>
      <c r="W281" t="e">
        <f t="shared" si="689"/>
        <v>#DIV/0!</v>
      </c>
      <c r="X281" t="e">
        <f t="shared" si="689"/>
        <v>#DIV/0!</v>
      </c>
      <c r="Y281" t="e">
        <f t="shared" si="689"/>
        <v>#DIV/0!</v>
      </c>
      <c r="Z281" t="e">
        <f t="shared" si="689"/>
        <v>#DIV/0!</v>
      </c>
      <c r="AA281" t="e">
        <f t="shared" si="689"/>
        <v>#DIV/0!</v>
      </c>
      <c r="AB281" t="e">
        <f t="shared" si="689"/>
        <v>#DIV/0!</v>
      </c>
      <c r="AC281" t="e">
        <f t="shared" si="689"/>
        <v>#DIV/0!</v>
      </c>
    </row>
    <row r="282" spans="1:85" ht="23.25" x14ac:dyDescent="0.35">
      <c r="C282" s="271" t="s">
        <v>99</v>
      </c>
      <c r="D282" s="272"/>
      <c r="E282" s="272"/>
      <c r="F282" s="272"/>
      <c r="G282" s="272"/>
      <c r="H282" s="272"/>
      <c r="I282" s="272"/>
      <c r="J282" s="272"/>
      <c r="K282" s="272"/>
      <c r="L282" s="272"/>
      <c r="M282" s="272"/>
      <c r="N282" s="272"/>
      <c r="O282" s="272"/>
      <c r="P282" s="272"/>
      <c r="Q282" s="272"/>
      <c r="R282" s="272"/>
      <c r="S282" s="272"/>
      <c r="T282" s="272"/>
      <c r="U282" s="272"/>
      <c r="V282" s="272"/>
      <c r="W282" s="272"/>
      <c r="X282" s="272"/>
      <c r="Y282" s="272"/>
      <c r="Z282" s="272"/>
      <c r="AA282" s="272"/>
      <c r="AB282" s="272"/>
      <c r="AC282" s="272"/>
      <c r="AE282" s="271" t="s">
        <v>99</v>
      </c>
      <c r="AF282" s="272"/>
      <c r="AG282" s="272"/>
      <c r="AH282" s="272"/>
      <c r="AI282" s="272"/>
      <c r="AJ282" s="272"/>
      <c r="AK282" s="272"/>
      <c r="AL282" s="272"/>
      <c r="AM282" s="272"/>
      <c r="AN282" s="272"/>
      <c r="AO282" s="272"/>
      <c r="AP282" s="272"/>
      <c r="AQ282" s="272"/>
      <c r="AR282" s="272"/>
      <c r="AS282" s="272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277"/>
      <c r="BD282" s="277"/>
      <c r="BE282" s="277"/>
      <c r="BG282" s="271" t="s">
        <v>99</v>
      </c>
      <c r="BH282" s="272"/>
      <c r="BI282" s="272"/>
      <c r="BJ282" s="272"/>
      <c r="BK282" s="272"/>
      <c r="BL282" s="272"/>
      <c r="BM282" s="272"/>
      <c r="BN282" s="272"/>
      <c r="BO282" s="272"/>
      <c r="BP282" s="272"/>
      <c r="BQ282" s="272"/>
      <c r="BR282" s="272"/>
      <c r="BS282" s="272"/>
      <c r="BT282" s="272"/>
      <c r="BU282" s="272"/>
      <c r="BV282" s="277"/>
      <c r="BW282" s="277"/>
      <c r="BX282" s="277"/>
      <c r="BY282" s="277"/>
      <c r="BZ282" s="277"/>
      <c r="CA282" s="277"/>
      <c r="CB282" s="277"/>
      <c r="CC282" s="277"/>
      <c r="CD282" s="277"/>
      <c r="CE282" s="277"/>
      <c r="CF282" s="277"/>
      <c r="CG282" s="277"/>
    </row>
    <row r="283" spans="1:85" ht="3" customHeight="1" x14ac:dyDescent="0.25">
      <c r="C283" s="270" t="s">
        <v>126</v>
      </c>
      <c r="AE283" s="270" t="s">
        <v>126</v>
      </c>
      <c r="BG283" s="270" t="s">
        <v>126</v>
      </c>
    </row>
    <row r="284" spans="1:85" x14ac:dyDescent="0.25">
      <c r="C284" s="218" t="s">
        <v>6</v>
      </c>
      <c r="D284" s="219" t="s">
        <v>43</v>
      </c>
      <c r="E284" s="219" t="s">
        <v>44</v>
      </c>
      <c r="F284" s="219" t="s">
        <v>45</v>
      </c>
      <c r="G284" s="219" t="s">
        <v>46</v>
      </c>
      <c r="H284" s="219" t="s">
        <v>47</v>
      </c>
      <c r="I284" s="219" t="s">
        <v>48</v>
      </c>
      <c r="J284" s="219" t="s">
        <v>49</v>
      </c>
      <c r="K284" s="219" t="s">
        <v>50</v>
      </c>
      <c r="L284" s="219" t="s">
        <v>177</v>
      </c>
      <c r="M284" s="219" t="s">
        <v>52</v>
      </c>
      <c r="N284" s="219" t="s">
        <v>53</v>
      </c>
      <c r="O284" s="219" t="s">
        <v>54</v>
      </c>
      <c r="R284" s="219" t="s">
        <v>43</v>
      </c>
      <c r="S284" s="219" t="s">
        <v>44</v>
      </c>
      <c r="T284" s="219" t="s">
        <v>45</v>
      </c>
      <c r="U284" s="219" t="s">
        <v>46</v>
      </c>
      <c r="V284" s="219" t="s">
        <v>47</v>
      </c>
      <c r="W284" s="219" t="s">
        <v>48</v>
      </c>
      <c r="X284" s="219" t="s">
        <v>49</v>
      </c>
      <c r="Y284" s="219" t="s">
        <v>50</v>
      </c>
      <c r="Z284" s="219" t="s">
        <v>177</v>
      </c>
      <c r="AA284" s="219" t="s">
        <v>52</v>
      </c>
      <c r="AB284" s="219" t="s">
        <v>53</v>
      </c>
      <c r="AC284" s="219" t="s">
        <v>54</v>
      </c>
      <c r="AE284" s="218" t="s">
        <v>6</v>
      </c>
      <c r="AF284" s="219" t="s">
        <v>43</v>
      </c>
      <c r="AG284" s="219" t="s">
        <v>44</v>
      </c>
      <c r="AH284" s="219" t="s">
        <v>45</v>
      </c>
      <c r="AI284" s="219" t="s">
        <v>46</v>
      </c>
      <c r="AJ284" s="219" t="s">
        <v>47</v>
      </c>
      <c r="AK284" s="219" t="s">
        <v>48</v>
      </c>
      <c r="AL284" s="219" t="s">
        <v>49</v>
      </c>
      <c r="AM284" s="219" t="s">
        <v>50</v>
      </c>
      <c r="AN284" s="219" t="s">
        <v>177</v>
      </c>
      <c r="AO284" s="219" t="s">
        <v>52</v>
      </c>
      <c r="AP284" s="219" t="s">
        <v>53</v>
      </c>
      <c r="AQ284" s="219" t="s">
        <v>54</v>
      </c>
      <c r="AT284" s="276" t="s">
        <v>43</v>
      </c>
      <c r="AU284" s="276" t="s">
        <v>44</v>
      </c>
      <c r="AV284" s="276" t="s">
        <v>45</v>
      </c>
      <c r="AW284" s="276" t="s">
        <v>46</v>
      </c>
      <c r="AX284" s="276" t="s">
        <v>47</v>
      </c>
      <c r="AY284" s="276" t="s">
        <v>48</v>
      </c>
      <c r="AZ284" s="276" t="s">
        <v>49</v>
      </c>
      <c r="BA284" s="276" t="s">
        <v>50</v>
      </c>
      <c r="BB284" s="276" t="s">
        <v>177</v>
      </c>
      <c r="BC284" s="276" t="s">
        <v>52</v>
      </c>
      <c r="BD284" s="276" t="s">
        <v>53</v>
      </c>
      <c r="BE284" s="276" t="s">
        <v>54</v>
      </c>
      <c r="BG284" s="218" t="s">
        <v>6</v>
      </c>
      <c r="BH284" s="219" t="s">
        <v>43</v>
      </c>
      <c r="BI284" s="219" t="s">
        <v>44</v>
      </c>
      <c r="BJ284" s="219" t="s">
        <v>45</v>
      </c>
      <c r="BK284" s="219" t="s">
        <v>46</v>
      </c>
      <c r="BL284" s="219" t="s">
        <v>47</v>
      </c>
      <c r="BM284" s="219" t="s">
        <v>48</v>
      </c>
      <c r="BN284" s="219" t="s">
        <v>49</v>
      </c>
      <c r="BO284" s="219" t="s">
        <v>50</v>
      </c>
      <c r="BP284" s="219" t="s">
        <v>177</v>
      </c>
      <c r="BQ284" s="219" t="s">
        <v>52</v>
      </c>
      <c r="BR284" s="219" t="s">
        <v>53</v>
      </c>
      <c r="BS284" s="219" t="s">
        <v>54</v>
      </c>
      <c r="BV284" s="276" t="s">
        <v>43</v>
      </c>
      <c r="BW284" s="276" t="s">
        <v>44</v>
      </c>
      <c r="BX284" s="276" t="s">
        <v>45</v>
      </c>
      <c r="BY284" s="276" t="s">
        <v>46</v>
      </c>
      <c r="BZ284" s="276" t="s">
        <v>47</v>
      </c>
      <c r="CA284" s="276" t="s">
        <v>48</v>
      </c>
      <c r="CB284" s="276" t="s">
        <v>49</v>
      </c>
      <c r="CC284" s="276" t="s">
        <v>50</v>
      </c>
      <c r="CD284" s="276" t="s">
        <v>177</v>
      </c>
      <c r="CE284" s="276" t="s">
        <v>52</v>
      </c>
      <c r="CF284" s="276" t="s">
        <v>53</v>
      </c>
      <c r="CG284" s="276" t="s">
        <v>54</v>
      </c>
    </row>
    <row r="285" spans="1:85" x14ac:dyDescent="0.25">
      <c r="A285" t="str">
        <f>+C282</f>
        <v>TOPLAM</v>
      </c>
      <c r="B285" t="s">
        <v>6</v>
      </c>
      <c r="C285" s="2" t="s">
        <v>178</v>
      </c>
      <c r="D285" s="220">
        <f t="shared" ref="D285:O293" si="690">+IFERROR((D5*R5+D61*R61+D117*R117+D173*R173+D229*R229)/(R5+R61+R117+R173+R229),0)</f>
        <v>10.839999999999998</v>
      </c>
      <c r="E285" s="220">
        <f t="shared" si="690"/>
        <v>11.679999999999998</v>
      </c>
      <c r="F285" s="220">
        <f t="shared" si="690"/>
        <v>12.239999999999997</v>
      </c>
      <c r="G285" s="220">
        <f t="shared" si="690"/>
        <v>15.512244897959185</v>
      </c>
      <c r="H285" s="220">
        <f t="shared" si="690"/>
        <v>18.927529411764709</v>
      </c>
      <c r="I285" s="220">
        <f t="shared" si="690"/>
        <v>17.08433333333333</v>
      </c>
      <c r="J285" s="220">
        <f t="shared" si="690"/>
        <v>12.203137254901961</v>
      </c>
      <c r="K285" s="220">
        <f t="shared" si="690"/>
        <v>10.42</v>
      </c>
      <c r="L285" s="220">
        <f t="shared" si="690"/>
        <v>13.507825982444837</v>
      </c>
      <c r="M285" s="220">
        <f t="shared" si="690"/>
        <v>13.799759938274823</v>
      </c>
      <c r="N285" s="220">
        <f t="shared" si="690"/>
        <v>13.628936976337235</v>
      </c>
      <c r="O285" s="220">
        <f t="shared" si="690"/>
        <v>12.729635446719842</v>
      </c>
      <c r="Q285" s="2" t="s">
        <v>178</v>
      </c>
      <c r="R285" s="221">
        <f t="shared" ref="R285:AC293" si="691">+(R5+R61+R117+R173+R229)</f>
        <v>518.32760000000007</v>
      </c>
      <c r="S285" s="221">
        <f t="shared" si="691"/>
        <v>543.90000000000009</v>
      </c>
      <c r="T285" s="221">
        <f t="shared" si="691"/>
        <v>413.77840000000003</v>
      </c>
      <c r="U285" s="221">
        <f t="shared" si="691"/>
        <v>385.43400000000003</v>
      </c>
      <c r="V285" s="221">
        <f t="shared" si="691"/>
        <v>484.5</v>
      </c>
      <c r="W285" s="221">
        <f t="shared" si="691"/>
        <v>230.85000000000005</v>
      </c>
      <c r="X285" s="221">
        <f t="shared" si="691"/>
        <v>445.74</v>
      </c>
      <c r="Y285" s="221">
        <f t="shared" si="691"/>
        <v>891.48000000000013</v>
      </c>
      <c r="Z285" s="221">
        <f t="shared" si="691"/>
        <v>872.1</v>
      </c>
      <c r="AA285" s="221">
        <f t="shared" si="691"/>
        <v>883.50000000000034</v>
      </c>
      <c r="AB285" s="221">
        <f t="shared" si="691"/>
        <v>1048.8</v>
      </c>
      <c r="AC285" s="221">
        <f t="shared" si="691"/>
        <v>912.00000000000011</v>
      </c>
      <c r="AE285" s="2" t="s">
        <v>178</v>
      </c>
      <c r="AF285" s="220">
        <f>+D285</f>
        <v>10.839999999999998</v>
      </c>
      <c r="AG285" s="220">
        <f t="shared" ref="AG285:AQ289" si="692">+E285</f>
        <v>11.679999999999998</v>
      </c>
      <c r="AH285" s="220">
        <f t="shared" si="692"/>
        <v>12.239999999999997</v>
      </c>
      <c r="AI285" s="220">
        <f t="shared" si="692"/>
        <v>15.512244897959185</v>
      </c>
      <c r="AJ285" s="220">
        <f t="shared" si="692"/>
        <v>18.927529411764709</v>
      </c>
      <c r="AK285" s="220">
        <f t="shared" si="692"/>
        <v>17.08433333333333</v>
      </c>
      <c r="AL285" s="220">
        <f t="shared" si="692"/>
        <v>12.203137254901961</v>
      </c>
      <c r="AM285" s="220">
        <f t="shared" si="692"/>
        <v>10.42</v>
      </c>
      <c r="AN285" s="220">
        <f t="shared" si="692"/>
        <v>13.507825982444837</v>
      </c>
      <c r="AO285" s="220">
        <f t="shared" si="692"/>
        <v>13.799759938274823</v>
      </c>
      <c r="AP285" s="220">
        <f t="shared" si="692"/>
        <v>13.628936976337235</v>
      </c>
      <c r="AQ285" s="220">
        <f t="shared" si="692"/>
        <v>12.729635446719842</v>
      </c>
      <c r="AS285" s="2" t="s">
        <v>178</v>
      </c>
      <c r="AT285" s="221">
        <f t="shared" ref="AT285:BE289" si="693">+R285</f>
        <v>518.32760000000007</v>
      </c>
      <c r="AU285" s="221">
        <f t="shared" si="693"/>
        <v>543.90000000000009</v>
      </c>
      <c r="AV285" s="221">
        <f t="shared" si="693"/>
        <v>413.77840000000003</v>
      </c>
      <c r="AW285" s="221">
        <f t="shared" si="693"/>
        <v>385.43400000000003</v>
      </c>
      <c r="AX285" s="221">
        <f t="shared" si="693"/>
        <v>484.5</v>
      </c>
      <c r="AY285" s="221">
        <f t="shared" si="693"/>
        <v>230.85000000000005</v>
      </c>
      <c r="AZ285" s="221">
        <f t="shared" si="693"/>
        <v>445.74</v>
      </c>
      <c r="BA285" s="221">
        <f t="shared" si="693"/>
        <v>891.48000000000013</v>
      </c>
      <c r="BB285" s="221">
        <f t="shared" si="693"/>
        <v>872.1</v>
      </c>
      <c r="BC285" s="221">
        <f t="shared" si="693"/>
        <v>883.50000000000034</v>
      </c>
      <c r="BD285" s="221">
        <f t="shared" si="693"/>
        <v>1048.8</v>
      </c>
      <c r="BE285" s="221">
        <f t="shared" si="693"/>
        <v>912.00000000000011</v>
      </c>
      <c r="BG285" s="2" t="s">
        <v>178</v>
      </c>
      <c r="BH285" s="220">
        <f t="shared" ref="BH285" si="694">+D285</f>
        <v>10.839999999999998</v>
      </c>
      <c r="BI285" s="220">
        <f t="shared" ref="BI285:BI290" si="695">+E285</f>
        <v>11.679999999999998</v>
      </c>
      <c r="BJ285" s="220">
        <f t="shared" ref="BJ285:BJ290" si="696">+F285</f>
        <v>12.239999999999997</v>
      </c>
      <c r="BK285" s="220">
        <f t="shared" ref="BK285:BK290" si="697">+G285</f>
        <v>15.512244897959185</v>
      </c>
      <c r="BL285" s="220">
        <f t="shared" ref="BL285:BL290" si="698">+H285</f>
        <v>18.927529411764709</v>
      </c>
      <c r="BM285" s="220">
        <f t="shared" ref="BM285:BM290" si="699">+I285</f>
        <v>17.08433333333333</v>
      </c>
      <c r="BN285" s="220">
        <f t="shared" ref="BN285:BN290" si="700">+J285</f>
        <v>12.203137254901961</v>
      </c>
      <c r="BO285" s="220">
        <f t="shared" ref="BO285:BO290" si="701">+K285</f>
        <v>10.42</v>
      </c>
      <c r="BP285" s="220">
        <f t="shared" ref="BP285:BP290" si="702">+L285</f>
        <v>13.507825982444837</v>
      </c>
      <c r="BQ285" s="220">
        <f t="shared" ref="BQ285:BQ290" si="703">+M285</f>
        <v>13.799759938274823</v>
      </c>
      <c r="BR285" s="220">
        <f t="shared" ref="BR285:BR290" si="704">+N285</f>
        <v>13.628936976337235</v>
      </c>
      <c r="BS285" s="220">
        <f t="shared" ref="BS285:BS290" si="705">+O285</f>
        <v>12.729635446719842</v>
      </c>
      <c r="BU285" s="2" t="s">
        <v>178</v>
      </c>
      <c r="BV285" s="221">
        <f t="shared" ref="BV285" si="706">+R285</f>
        <v>518.32760000000007</v>
      </c>
      <c r="BW285" s="221">
        <f t="shared" ref="BW285:BW290" si="707">+S285</f>
        <v>543.90000000000009</v>
      </c>
      <c r="BX285" s="221">
        <f t="shared" ref="BX285:BX290" si="708">+T285</f>
        <v>413.77840000000003</v>
      </c>
      <c r="BY285" s="221">
        <f t="shared" ref="BY285:BY290" si="709">+U285</f>
        <v>385.43400000000003</v>
      </c>
      <c r="BZ285" s="221">
        <f t="shared" ref="BZ285:BZ290" si="710">+V285</f>
        <v>484.5</v>
      </c>
      <c r="CA285" s="221">
        <f t="shared" ref="CA285:CA290" si="711">+W285</f>
        <v>230.85000000000005</v>
      </c>
      <c r="CB285" s="221">
        <f t="shared" ref="CB285:CB290" si="712">+X285</f>
        <v>445.74</v>
      </c>
      <c r="CC285" s="221">
        <f t="shared" ref="CC285:CC290" si="713">+Y285</f>
        <v>891.48000000000013</v>
      </c>
      <c r="CD285" s="221">
        <f t="shared" ref="CD285:CD290" si="714">+Z285</f>
        <v>872.1</v>
      </c>
      <c r="CE285" s="221">
        <f t="shared" ref="CE285:CE290" si="715">+AA285</f>
        <v>883.50000000000034</v>
      </c>
      <c r="CF285" s="221">
        <f t="shared" ref="CF285:CF290" si="716">+AB285</f>
        <v>1048.8</v>
      </c>
      <c r="CG285" s="221">
        <f t="shared" ref="CG285:CG290" si="717">+AC285</f>
        <v>912.00000000000011</v>
      </c>
    </row>
    <row r="286" spans="1:85" x14ac:dyDescent="0.25">
      <c r="A286" t="str">
        <f>+C282</f>
        <v>TOPLAM</v>
      </c>
      <c r="B286" t="s">
        <v>6</v>
      </c>
      <c r="C286" s="2" t="s">
        <v>179</v>
      </c>
      <c r="D286" s="220">
        <f t="shared" si="690"/>
        <v>8.9290909090909096</v>
      </c>
      <c r="E286" s="220">
        <f t="shared" si="690"/>
        <v>8.9357142857142851</v>
      </c>
      <c r="F286" s="220">
        <f t="shared" si="690"/>
        <v>10.186785714285715</v>
      </c>
      <c r="G286" s="220">
        <f t="shared" si="690"/>
        <v>10.446122448979594</v>
      </c>
      <c r="H286" s="220">
        <f t="shared" si="690"/>
        <v>16.519270588235297</v>
      </c>
      <c r="I286" s="220">
        <f t="shared" si="690"/>
        <v>11.53222222222222</v>
      </c>
      <c r="J286" s="220">
        <f t="shared" si="690"/>
        <v>10.146274509803922</v>
      </c>
      <c r="K286" s="220">
        <f t="shared" si="690"/>
        <v>8.8039215686274499</v>
      </c>
      <c r="L286" s="220">
        <f t="shared" si="690"/>
        <v>11.458125794645126</v>
      </c>
      <c r="M286" s="220">
        <f t="shared" si="690"/>
        <v>13.343793905222537</v>
      </c>
      <c r="N286" s="220">
        <f t="shared" si="690"/>
        <v>12.085031425849223</v>
      </c>
      <c r="O286" s="220">
        <f t="shared" si="690"/>
        <v>11.201574415027716</v>
      </c>
      <c r="Q286" s="2" t="s">
        <v>179</v>
      </c>
      <c r="R286" s="221">
        <f t="shared" si="691"/>
        <v>458.16457500000013</v>
      </c>
      <c r="S286" s="221">
        <f t="shared" si="691"/>
        <v>489.51000000000005</v>
      </c>
      <c r="T286" s="221">
        <f t="shared" si="691"/>
        <v>258.61149999999998</v>
      </c>
      <c r="U286" s="221">
        <f t="shared" si="691"/>
        <v>281.46824999999995</v>
      </c>
      <c r="V286" s="221">
        <f t="shared" si="691"/>
        <v>471.75</v>
      </c>
      <c r="W286" s="221">
        <f t="shared" si="691"/>
        <v>224.77500000000003</v>
      </c>
      <c r="X286" s="221">
        <f t="shared" si="691"/>
        <v>445.74</v>
      </c>
      <c r="Y286" s="221">
        <f t="shared" si="691"/>
        <v>891.48000000000013</v>
      </c>
      <c r="Z286" s="221">
        <f t="shared" si="691"/>
        <v>872.1</v>
      </c>
      <c r="AA286" s="221">
        <f t="shared" si="691"/>
        <v>883.50000000000034</v>
      </c>
      <c r="AB286" s="221">
        <f t="shared" si="691"/>
        <v>1048.8</v>
      </c>
      <c r="AC286" s="221">
        <f t="shared" si="691"/>
        <v>912.00000000000011</v>
      </c>
      <c r="AE286" s="2" t="s">
        <v>179</v>
      </c>
      <c r="AF286" s="220">
        <f t="shared" ref="AF286:AF289" si="718">+D286</f>
        <v>8.9290909090909096</v>
      </c>
      <c r="AG286" s="220">
        <f t="shared" si="692"/>
        <v>8.9357142857142851</v>
      </c>
      <c r="AH286" s="220">
        <f t="shared" si="692"/>
        <v>10.186785714285715</v>
      </c>
      <c r="AI286" s="220">
        <f t="shared" si="692"/>
        <v>10.446122448979594</v>
      </c>
      <c r="AJ286" s="220">
        <f t="shared" si="692"/>
        <v>16.519270588235297</v>
      </c>
      <c r="AK286" s="220">
        <f t="shared" si="692"/>
        <v>11.53222222222222</v>
      </c>
      <c r="AL286" s="220">
        <f t="shared" si="692"/>
        <v>10.146274509803922</v>
      </c>
      <c r="AM286" s="220">
        <f t="shared" si="692"/>
        <v>8.8039215686274499</v>
      </c>
      <c r="AN286" s="220">
        <f t="shared" si="692"/>
        <v>11.458125794645126</v>
      </c>
      <c r="AO286" s="220">
        <f t="shared" si="692"/>
        <v>13.343793905222537</v>
      </c>
      <c r="AP286" s="220">
        <f t="shared" si="692"/>
        <v>12.085031425849223</v>
      </c>
      <c r="AQ286" s="220">
        <f t="shared" si="692"/>
        <v>11.201574415027716</v>
      </c>
      <c r="AS286" s="2" t="s">
        <v>179</v>
      </c>
      <c r="AT286" s="221">
        <f t="shared" si="693"/>
        <v>458.16457500000013</v>
      </c>
      <c r="AU286" s="221">
        <f t="shared" si="693"/>
        <v>489.51000000000005</v>
      </c>
      <c r="AV286" s="221">
        <f t="shared" si="693"/>
        <v>258.61149999999998</v>
      </c>
      <c r="AW286" s="221">
        <f t="shared" si="693"/>
        <v>281.46824999999995</v>
      </c>
      <c r="AX286" s="221">
        <f t="shared" si="693"/>
        <v>471.75</v>
      </c>
      <c r="AY286" s="221">
        <f t="shared" si="693"/>
        <v>224.77500000000003</v>
      </c>
      <c r="AZ286" s="221">
        <f t="shared" si="693"/>
        <v>445.74</v>
      </c>
      <c r="BA286" s="221">
        <f t="shared" si="693"/>
        <v>891.48000000000013</v>
      </c>
      <c r="BB286" s="221">
        <f t="shared" si="693"/>
        <v>872.1</v>
      </c>
      <c r="BC286" s="221">
        <f t="shared" si="693"/>
        <v>883.50000000000034</v>
      </c>
      <c r="BD286" s="221">
        <f t="shared" si="693"/>
        <v>1048.8</v>
      </c>
      <c r="BE286" s="221">
        <f t="shared" si="693"/>
        <v>912.00000000000011</v>
      </c>
      <c r="BG286" s="2" t="s">
        <v>179</v>
      </c>
      <c r="BH286" s="220">
        <f t="shared" ref="BH286:BH290" si="719">+D286</f>
        <v>8.9290909090909096</v>
      </c>
      <c r="BI286" s="220">
        <f t="shared" si="695"/>
        <v>8.9357142857142851</v>
      </c>
      <c r="BJ286" s="220">
        <f t="shared" si="696"/>
        <v>10.186785714285715</v>
      </c>
      <c r="BK286" s="220">
        <f t="shared" si="697"/>
        <v>10.446122448979594</v>
      </c>
      <c r="BL286" s="220">
        <f t="shared" si="698"/>
        <v>16.519270588235297</v>
      </c>
      <c r="BM286" s="220">
        <f t="shared" si="699"/>
        <v>11.53222222222222</v>
      </c>
      <c r="BN286" s="220">
        <f t="shared" si="700"/>
        <v>10.146274509803922</v>
      </c>
      <c r="BO286" s="220">
        <f t="shared" si="701"/>
        <v>8.8039215686274499</v>
      </c>
      <c r="BP286" s="220">
        <f t="shared" si="702"/>
        <v>11.458125794645126</v>
      </c>
      <c r="BQ286" s="220">
        <f t="shared" si="703"/>
        <v>13.343793905222537</v>
      </c>
      <c r="BR286" s="220">
        <f t="shared" si="704"/>
        <v>12.085031425849223</v>
      </c>
      <c r="BS286" s="220">
        <f t="shared" si="705"/>
        <v>11.201574415027716</v>
      </c>
      <c r="BU286" s="2" t="s">
        <v>179</v>
      </c>
      <c r="BV286" s="221">
        <f t="shared" ref="BV286:BV290" si="720">+R286</f>
        <v>458.16457500000013</v>
      </c>
      <c r="BW286" s="221">
        <f t="shared" si="707"/>
        <v>489.51000000000005</v>
      </c>
      <c r="BX286" s="221">
        <f t="shared" si="708"/>
        <v>258.61149999999998</v>
      </c>
      <c r="BY286" s="221">
        <f t="shared" si="709"/>
        <v>281.46824999999995</v>
      </c>
      <c r="BZ286" s="221">
        <f t="shared" si="710"/>
        <v>471.75</v>
      </c>
      <c r="CA286" s="221">
        <f t="shared" si="711"/>
        <v>224.77500000000003</v>
      </c>
      <c r="CB286" s="221">
        <f t="shared" si="712"/>
        <v>445.74</v>
      </c>
      <c r="CC286" s="221">
        <f t="shared" si="713"/>
        <v>891.48000000000013</v>
      </c>
      <c r="CD286" s="221">
        <f t="shared" si="714"/>
        <v>872.1</v>
      </c>
      <c r="CE286" s="221">
        <f t="shared" si="715"/>
        <v>883.50000000000034</v>
      </c>
      <c r="CF286" s="221">
        <f t="shared" si="716"/>
        <v>1048.8</v>
      </c>
      <c r="CG286" s="221">
        <f t="shared" si="717"/>
        <v>912.00000000000011</v>
      </c>
    </row>
    <row r="287" spans="1:85" x14ac:dyDescent="0.25">
      <c r="A287" t="str">
        <f>+C282</f>
        <v>TOPLAM</v>
      </c>
      <c r="B287" t="s">
        <v>6</v>
      </c>
      <c r="C287" s="2" t="s">
        <v>180</v>
      </c>
      <c r="D287" s="220">
        <f t="shared" si="690"/>
        <v>8.6428571428571423</v>
      </c>
      <c r="E287" s="220">
        <f t="shared" si="690"/>
        <v>8.6428571428571441</v>
      </c>
      <c r="F287" s="220">
        <f t="shared" si="690"/>
        <v>9.8535714285714278</v>
      </c>
      <c r="G287" s="220">
        <f t="shared" si="690"/>
        <v>11.787755102040817</v>
      </c>
      <c r="H287" s="220">
        <f t="shared" si="690"/>
        <v>15.234352941176475</v>
      </c>
      <c r="I287" s="220">
        <f t="shared" si="690"/>
        <v>12.554666666666668</v>
      </c>
      <c r="J287" s="220">
        <f t="shared" si="690"/>
        <v>9.509803921568631</v>
      </c>
      <c r="K287" s="220">
        <f t="shared" si="690"/>
        <v>9.5098039215686292</v>
      </c>
      <c r="L287" s="220">
        <f t="shared" si="690"/>
        <v>13.155933958721574</v>
      </c>
      <c r="M287" s="220">
        <f t="shared" si="690"/>
        <v>15.11067979848562</v>
      </c>
      <c r="N287" s="220">
        <f t="shared" si="690"/>
        <v>14.833861608807638</v>
      </c>
      <c r="O287" s="220">
        <f t="shared" si="690"/>
        <v>14.682826596411113</v>
      </c>
      <c r="Q287" s="2" t="s">
        <v>180</v>
      </c>
      <c r="R287" s="221">
        <f t="shared" si="691"/>
        <v>270.07596000000007</v>
      </c>
      <c r="S287" s="221">
        <f t="shared" si="691"/>
        <v>304.29000000000002</v>
      </c>
      <c r="T287" s="221">
        <f t="shared" si="691"/>
        <v>192.9102</v>
      </c>
      <c r="U287" s="221">
        <f t="shared" si="691"/>
        <v>152.14499999999998</v>
      </c>
      <c r="V287" s="221">
        <f t="shared" si="691"/>
        <v>255</v>
      </c>
      <c r="W287" s="221">
        <f t="shared" si="691"/>
        <v>121.5</v>
      </c>
      <c r="X287" s="221">
        <f t="shared" si="691"/>
        <v>84.456000000000003</v>
      </c>
      <c r="Y287" s="221">
        <f t="shared" si="691"/>
        <v>422.28</v>
      </c>
      <c r="Z287" s="221">
        <f t="shared" si="691"/>
        <v>413.1</v>
      </c>
      <c r="AA287" s="221">
        <f t="shared" si="691"/>
        <v>418.50000000000011</v>
      </c>
      <c r="AB287" s="221">
        <f t="shared" si="691"/>
        <v>496.80000000000007</v>
      </c>
      <c r="AC287" s="221">
        <f t="shared" si="691"/>
        <v>432.00000000000006</v>
      </c>
      <c r="AE287" s="2" t="s">
        <v>180</v>
      </c>
      <c r="AF287" s="220">
        <f t="shared" si="718"/>
        <v>8.6428571428571423</v>
      </c>
      <c r="AG287" s="220">
        <f t="shared" si="692"/>
        <v>8.6428571428571441</v>
      </c>
      <c r="AH287" s="220">
        <f t="shared" si="692"/>
        <v>9.8535714285714278</v>
      </c>
      <c r="AI287" s="220">
        <f t="shared" si="692"/>
        <v>11.787755102040817</v>
      </c>
      <c r="AJ287" s="220">
        <f t="shared" si="692"/>
        <v>15.234352941176475</v>
      </c>
      <c r="AK287" s="220">
        <f t="shared" si="692"/>
        <v>12.554666666666668</v>
      </c>
      <c r="AL287" s="220">
        <f t="shared" si="692"/>
        <v>9.509803921568631</v>
      </c>
      <c r="AM287" s="220">
        <f t="shared" si="692"/>
        <v>9.5098039215686292</v>
      </c>
      <c r="AN287" s="220">
        <f t="shared" si="692"/>
        <v>13.155933958721574</v>
      </c>
      <c r="AO287" s="220">
        <f t="shared" si="692"/>
        <v>15.11067979848562</v>
      </c>
      <c r="AP287" s="220">
        <f t="shared" si="692"/>
        <v>14.833861608807638</v>
      </c>
      <c r="AQ287" s="220">
        <f t="shared" si="692"/>
        <v>14.682826596411113</v>
      </c>
      <c r="AS287" s="2" t="s">
        <v>180</v>
      </c>
      <c r="AT287" s="221">
        <f t="shared" si="693"/>
        <v>270.07596000000007</v>
      </c>
      <c r="AU287" s="221">
        <f t="shared" si="693"/>
        <v>304.29000000000002</v>
      </c>
      <c r="AV287" s="221">
        <f t="shared" si="693"/>
        <v>192.9102</v>
      </c>
      <c r="AW287" s="221">
        <f t="shared" si="693"/>
        <v>152.14499999999998</v>
      </c>
      <c r="AX287" s="221">
        <f t="shared" si="693"/>
        <v>255</v>
      </c>
      <c r="AY287" s="221">
        <f t="shared" si="693"/>
        <v>121.5</v>
      </c>
      <c r="AZ287" s="221">
        <f t="shared" si="693"/>
        <v>84.456000000000003</v>
      </c>
      <c r="BA287" s="221">
        <f t="shared" si="693"/>
        <v>422.28</v>
      </c>
      <c r="BB287" s="221">
        <f t="shared" si="693"/>
        <v>413.1</v>
      </c>
      <c r="BC287" s="221">
        <f t="shared" si="693"/>
        <v>418.50000000000011</v>
      </c>
      <c r="BD287" s="221">
        <f t="shared" si="693"/>
        <v>496.80000000000007</v>
      </c>
      <c r="BE287" s="221">
        <f t="shared" si="693"/>
        <v>432.00000000000006</v>
      </c>
      <c r="BG287" s="2" t="s">
        <v>180</v>
      </c>
      <c r="BH287" s="220">
        <f t="shared" si="719"/>
        <v>8.6428571428571423</v>
      </c>
      <c r="BI287" s="220">
        <f t="shared" si="695"/>
        <v>8.6428571428571441</v>
      </c>
      <c r="BJ287" s="220">
        <f t="shared" si="696"/>
        <v>9.8535714285714278</v>
      </c>
      <c r="BK287" s="220">
        <f t="shared" si="697"/>
        <v>11.787755102040817</v>
      </c>
      <c r="BL287" s="220">
        <f t="shared" si="698"/>
        <v>15.234352941176475</v>
      </c>
      <c r="BM287" s="220">
        <f t="shared" si="699"/>
        <v>12.554666666666668</v>
      </c>
      <c r="BN287" s="220">
        <f t="shared" si="700"/>
        <v>9.509803921568631</v>
      </c>
      <c r="BO287" s="220">
        <f t="shared" si="701"/>
        <v>9.5098039215686292</v>
      </c>
      <c r="BP287" s="220">
        <f t="shared" si="702"/>
        <v>13.155933958721574</v>
      </c>
      <c r="BQ287" s="220">
        <f t="shared" si="703"/>
        <v>15.11067979848562</v>
      </c>
      <c r="BR287" s="220">
        <f t="shared" si="704"/>
        <v>14.833861608807638</v>
      </c>
      <c r="BS287" s="220">
        <f t="shared" si="705"/>
        <v>14.682826596411113</v>
      </c>
      <c r="BU287" s="2" t="s">
        <v>180</v>
      </c>
      <c r="BV287" s="221">
        <f t="shared" si="720"/>
        <v>270.07596000000007</v>
      </c>
      <c r="BW287" s="221">
        <f t="shared" si="707"/>
        <v>304.29000000000002</v>
      </c>
      <c r="BX287" s="221">
        <f t="shared" si="708"/>
        <v>192.9102</v>
      </c>
      <c r="BY287" s="221">
        <f t="shared" si="709"/>
        <v>152.14499999999998</v>
      </c>
      <c r="BZ287" s="221">
        <f t="shared" si="710"/>
        <v>255</v>
      </c>
      <c r="CA287" s="221">
        <f t="shared" si="711"/>
        <v>121.5</v>
      </c>
      <c r="CB287" s="221">
        <f t="shared" si="712"/>
        <v>84.456000000000003</v>
      </c>
      <c r="CC287" s="221">
        <f t="shared" si="713"/>
        <v>422.28</v>
      </c>
      <c r="CD287" s="221">
        <f t="shared" si="714"/>
        <v>413.1</v>
      </c>
      <c r="CE287" s="221">
        <f t="shared" si="715"/>
        <v>418.50000000000011</v>
      </c>
      <c r="CF287" s="221">
        <f t="shared" si="716"/>
        <v>496.80000000000007</v>
      </c>
      <c r="CG287" s="221">
        <f t="shared" si="717"/>
        <v>432.00000000000006</v>
      </c>
    </row>
    <row r="288" spans="1:85" x14ac:dyDescent="0.25">
      <c r="A288" t="str">
        <f>+C282</f>
        <v>TOPLAM</v>
      </c>
      <c r="B288" t="s">
        <v>6</v>
      </c>
      <c r="C288" s="2" t="s">
        <v>181</v>
      </c>
      <c r="D288" s="220">
        <f t="shared" si="690"/>
        <v>8.795454545454545</v>
      </c>
      <c r="E288" s="220">
        <f t="shared" si="690"/>
        <v>8.7975000000000012</v>
      </c>
      <c r="F288" s="220">
        <f t="shared" si="690"/>
        <v>8.7974999999999977</v>
      </c>
      <c r="G288" s="220">
        <f t="shared" si="690"/>
        <v>13.503673469387758</v>
      </c>
      <c r="H288" s="220">
        <f t="shared" si="690"/>
        <v>15.749858823529415</v>
      </c>
      <c r="I288" s="220">
        <f t="shared" si="690"/>
        <v>14.209600000000002</v>
      </c>
      <c r="J288" s="220">
        <f t="shared" si="690"/>
        <v>8.886274509803922</v>
      </c>
      <c r="K288" s="220">
        <f t="shared" si="690"/>
        <v>8.8450980392156868</v>
      </c>
      <c r="L288" s="220">
        <f t="shared" si="690"/>
        <v>12.244204205731419</v>
      </c>
      <c r="M288" s="220">
        <f t="shared" si="690"/>
        <v>12.475625932100144</v>
      </c>
      <c r="N288" s="220">
        <f t="shared" si="690"/>
        <v>12.934693510713114</v>
      </c>
      <c r="O288" s="220">
        <f t="shared" si="690"/>
        <v>11.891695630450377</v>
      </c>
      <c r="Q288" s="2" t="s">
        <v>181</v>
      </c>
      <c r="R288" s="221">
        <f t="shared" si="691"/>
        <v>458.16457500000013</v>
      </c>
      <c r="S288" s="221">
        <f t="shared" si="691"/>
        <v>489.51000000000005</v>
      </c>
      <c r="T288" s="221">
        <f t="shared" si="691"/>
        <v>155.1669</v>
      </c>
      <c r="U288" s="221">
        <f t="shared" si="691"/>
        <v>281.46824999999995</v>
      </c>
      <c r="V288" s="221">
        <f t="shared" si="691"/>
        <v>471.75</v>
      </c>
      <c r="W288" s="221">
        <f t="shared" si="691"/>
        <v>314.685</v>
      </c>
      <c r="X288" s="221">
        <f t="shared" si="691"/>
        <v>178.29599999999999</v>
      </c>
      <c r="Y288" s="221">
        <f t="shared" si="691"/>
        <v>891.48000000000013</v>
      </c>
      <c r="Z288" s="221">
        <f t="shared" si="691"/>
        <v>872.1</v>
      </c>
      <c r="AA288" s="221">
        <f t="shared" si="691"/>
        <v>883.50000000000034</v>
      </c>
      <c r="AB288" s="221">
        <f t="shared" si="691"/>
        <v>1048.8</v>
      </c>
      <c r="AC288" s="221">
        <f t="shared" si="691"/>
        <v>912.00000000000011</v>
      </c>
      <c r="AE288" s="2" t="s">
        <v>181</v>
      </c>
      <c r="AF288" s="220">
        <f t="shared" si="718"/>
        <v>8.795454545454545</v>
      </c>
      <c r="AG288" s="220">
        <f t="shared" si="692"/>
        <v>8.7975000000000012</v>
      </c>
      <c r="AH288" s="220">
        <f t="shared" si="692"/>
        <v>8.7974999999999977</v>
      </c>
      <c r="AI288" s="220">
        <f t="shared" si="692"/>
        <v>13.503673469387758</v>
      </c>
      <c r="AJ288" s="220">
        <f t="shared" si="692"/>
        <v>15.749858823529415</v>
      </c>
      <c r="AK288" s="220">
        <f t="shared" si="692"/>
        <v>14.209600000000002</v>
      </c>
      <c r="AL288" s="220">
        <f t="shared" si="692"/>
        <v>8.886274509803922</v>
      </c>
      <c r="AM288" s="220">
        <f t="shared" si="692"/>
        <v>8.8450980392156868</v>
      </c>
      <c r="AN288" s="220">
        <f t="shared" si="692"/>
        <v>12.244204205731419</v>
      </c>
      <c r="AO288" s="220">
        <f t="shared" si="692"/>
        <v>12.475625932100144</v>
      </c>
      <c r="AP288" s="220">
        <f t="shared" si="692"/>
        <v>12.934693510713114</v>
      </c>
      <c r="AQ288" s="220">
        <f t="shared" si="692"/>
        <v>11.891695630450377</v>
      </c>
      <c r="AS288" s="2" t="s">
        <v>181</v>
      </c>
      <c r="AT288" s="221">
        <f t="shared" si="693"/>
        <v>458.16457500000013</v>
      </c>
      <c r="AU288" s="221">
        <f t="shared" si="693"/>
        <v>489.51000000000005</v>
      </c>
      <c r="AV288" s="221">
        <f t="shared" si="693"/>
        <v>155.1669</v>
      </c>
      <c r="AW288" s="221">
        <f t="shared" si="693"/>
        <v>281.46824999999995</v>
      </c>
      <c r="AX288" s="221">
        <f t="shared" si="693"/>
        <v>471.75</v>
      </c>
      <c r="AY288" s="221">
        <f t="shared" si="693"/>
        <v>314.685</v>
      </c>
      <c r="AZ288" s="221">
        <f t="shared" si="693"/>
        <v>178.29599999999999</v>
      </c>
      <c r="BA288" s="221">
        <f t="shared" si="693"/>
        <v>891.48000000000013</v>
      </c>
      <c r="BB288" s="221">
        <f t="shared" si="693"/>
        <v>872.1</v>
      </c>
      <c r="BC288" s="221">
        <f t="shared" si="693"/>
        <v>883.50000000000034</v>
      </c>
      <c r="BD288" s="221">
        <f t="shared" si="693"/>
        <v>1048.8</v>
      </c>
      <c r="BE288" s="221">
        <f t="shared" si="693"/>
        <v>912.00000000000011</v>
      </c>
      <c r="BG288" s="2" t="s">
        <v>181</v>
      </c>
      <c r="BH288" s="220">
        <f t="shared" si="719"/>
        <v>8.795454545454545</v>
      </c>
      <c r="BI288" s="220">
        <f t="shared" si="695"/>
        <v>8.7975000000000012</v>
      </c>
      <c r="BJ288" s="220">
        <f t="shared" si="696"/>
        <v>8.7974999999999977</v>
      </c>
      <c r="BK288" s="220">
        <f t="shared" si="697"/>
        <v>13.503673469387758</v>
      </c>
      <c r="BL288" s="220">
        <f t="shared" si="698"/>
        <v>15.749858823529415</v>
      </c>
      <c r="BM288" s="220">
        <f t="shared" si="699"/>
        <v>14.209600000000002</v>
      </c>
      <c r="BN288" s="220">
        <f t="shared" si="700"/>
        <v>8.886274509803922</v>
      </c>
      <c r="BO288" s="220">
        <f t="shared" si="701"/>
        <v>8.8450980392156868</v>
      </c>
      <c r="BP288" s="220">
        <f t="shared" si="702"/>
        <v>12.244204205731419</v>
      </c>
      <c r="BQ288" s="220">
        <f t="shared" si="703"/>
        <v>12.475625932100144</v>
      </c>
      <c r="BR288" s="220">
        <f t="shared" si="704"/>
        <v>12.934693510713114</v>
      </c>
      <c r="BS288" s="220">
        <f t="shared" si="705"/>
        <v>11.891695630450377</v>
      </c>
      <c r="BU288" s="2" t="s">
        <v>181</v>
      </c>
      <c r="BV288" s="221">
        <f t="shared" si="720"/>
        <v>458.16457500000013</v>
      </c>
      <c r="BW288" s="221">
        <f t="shared" si="707"/>
        <v>489.51000000000005</v>
      </c>
      <c r="BX288" s="221">
        <f t="shared" si="708"/>
        <v>155.1669</v>
      </c>
      <c r="BY288" s="221">
        <f t="shared" si="709"/>
        <v>281.46824999999995</v>
      </c>
      <c r="BZ288" s="221">
        <f t="shared" si="710"/>
        <v>471.75</v>
      </c>
      <c r="CA288" s="221">
        <f t="shared" si="711"/>
        <v>314.685</v>
      </c>
      <c r="CB288" s="221">
        <f t="shared" si="712"/>
        <v>178.29599999999999</v>
      </c>
      <c r="CC288" s="221">
        <f t="shared" si="713"/>
        <v>891.48000000000013</v>
      </c>
      <c r="CD288" s="221">
        <f t="shared" si="714"/>
        <v>872.1</v>
      </c>
      <c r="CE288" s="221">
        <f t="shared" si="715"/>
        <v>883.50000000000034</v>
      </c>
      <c r="CF288" s="221">
        <f t="shared" si="716"/>
        <v>1048.8</v>
      </c>
      <c r="CG288" s="221">
        <f t="shared" si="717"/>
        <v>912.00000000000011</v>
      </c>
    </row>
    <row r="289" spans="1:85" x14ac:dyDescent="0.25">
      <c r="A289" t="str">
        <f>+C282</f>
        <v>TOPLAM</v>
      </c>
      <c r="B289" t="s">
        <v>6</v>
      </c>
      <c r="C289" s="2" t="s">
        <v>182</v>
      </c>
      <c r="D289" s="220">
        <f t="shared" si="690"/>
        <v>8.4255697247951922</v>
      </c>
      <c r="E289" s="220">
        <f t="shared" si="690"/>
        <v>8.4703999999999997</v>
      </c>
      <c r="F289" s="220">
        <f t="shared" si="690"/>
        <v>9.8214285714285712</v>
      </c>
      <c r="G289" s="220">
        <f t="shared" si="690"/>
        <v>12.418775510204082</v>
      </c>
      <c r="H289" s="220">
        <f t="shared" si="690"/>
        <v>18.448356862745097</v>
      </c>
      <c r="I289" s="220">
        <f t="shared" si="690"/>
        <v>13.077777777777778</v>
      </c>
      <c r="J289" s="220">
        <f t="shared" si="690"/>
        <v>8.9019607843137294</v>
      </c>
      <c r="K289" s="220">
        <f t="shared" si="690"/>
        <v>10.265098039215687</v>
      </c>
      <c r="L289" s="220">
        <f t="shared" si="690"/>
        <v>12.894166479768661</v>
      </c>
      <c r="M289" s="220">
        <f t="shared" si="690"/>
        <v>13.719933471963037</v>
      </c>
      <c r="N289" s="220">
        <f t="shared" si="690"/>
        <v>13.631371110772943</v>
      </c>
      <c r="O289" s="220">
        <f t="shared" si="690"/>
        <v>12.342337367462141</v>
      </c>
      <c r="Q289" s="2" t="s">
        <v>182</v>
      </c>
      <c r="R289" s="221">
        <f t="shared" si="691"/>
        <v>435.39518400000003</v>
      </c>
      <c r="S289" s="221">
        <f t="shared" si="691"/>
        <v>423.36000000000013</v>
      </c>
      <c r="T289" s="221">
        <f t="shared" si="691"/>
        <v>452.9196</v>
      </c>
      <c r="U289" s="221">
        <f t="shared" si="691"/>
        <v>385.43400000000003</v>
      </c>
      <c r="V289" s="221">
        <f t="shared" si="691"/>
        <v>484.5</v>
      </c>
      <c r="W289" s="221">
        <f t="shared" si="691"/>
        <v>230.85000000000002</v>
      </c>
      <c r="X289" s="221">
        <f t="shared" si="691"/>
        <v>178.29599999999999</v>
      </c>
      <c r="Y289" s="221">
        <f t="shared" si="691"/>
        <v>891.48000000000013</v>
      </c>
      <c r="Z289" s="221">
        <f t="shared" si="691"/>
        <v>872.1</v>
      </c>
      <c r="AA289" s="221">
        <f t="shared" si="691"/>
        <v>883.50000000000034</v>
      </c>
      <c r="AB289" s="221">
        <f t="shared" si="691"/>
        <v>1048.8</v>
      </c>
      <c r="AC289" s="221">
        <f t="shared" si="691"/>
        <v>912.00000000000011</v>
      </c>
      <c r="AE289" s="2" t="s">
        <v>182</v>
      </c>
      <c r="AF289" s="220">
        <f t="shared" si="718"/>
        <v>8.4255697247951922</v>
      </c>
      <c r="AG289" s="220">
        <f t="shared" si="692"/>
        <v>8.4703999999999997</v>
      </c>
      <c r="AH289" s="220">
        <f t="shared" si="692"/>
        <v>9.8214285714285712</v>
      </c>
      <c r="AI289" s="220">
        <f t="shared" si="692"/>
        <v>12.418775510204082</v>
      </c>
      <c r="AJ289" s="220">
        <f t="shared" si="692"/>
        <v>18.448356862745097</v>
      </c>
      <c r="AK289" s="220">
        <f t="shared" si="692"/>
        <v>13.077777777777778</v>
      </c>
      <c r="AL289" s="220">
        <f t="shared" si="692"/>
        <v>8.9019607843137294</v>
      </c>
      <c r="AM289" s="220">
        <f t="shared" si="692"/>
        <v>10.265098039215687</v>
      </c>
      <c r="AN289" s="220">
        <f t="shared" si="692"/>
        <v>12.894166479768661</v>
      </c>
      <c r="AO289" s="220">
        <f t="shared" si="692"/>
        <v>13.719933471963037</v>
      </c>
      <c r="AP289" s="220">
        <f t="shared" si="692"/>
        <v>13.631371110772943</v>
      </c>
      <c r="AQ289" s="220">
        <f t="shared" si="692"/>
        <v>12.342337367462141</v>
      </c>
      <c r="AS289" s="2" t="s">
        <v>182</v>
      </c>
      <c r="AT289" s="221">
        <f t="shared" si="693"/>
        <v>435.39518400000003</v>
      </c>
      <c r="AU289" s="221">
        <f t="shared" si="693"/>
        <v>423.36000000000013</v>
      </c>
      <c r="AV289" s="221">
        <f t="shared" si="693"/>
        <v>452.9196</v>
      </c>
      <c r="AW289" s="221">
        <f t="shared" si="693"/>
        <v>385.43400000000003</v>
      </c>
      <c r="AX289" s="221">
        <f t="shared" si="693"/>
        <v>484.5</v>
      </c>
      <c r="AY289" s="221">
        <f t="shared" si="693"/>
        <v>230.85000000000002</v>
      </c>
      <c r="AZ289" s="221">
        <f t="shared" si="693"/>
        <v>178.29599999999999</v>
      </c>
      <c r="BA289" s="221">
        <f t="shared" si="693"/>
        <v>891.48000000000013</v>
      </c>
      <c r="BB289" s="221">
        <f t="shared" si="693"/>
        <v>872.1</v>
      </c>
      <c r="BC289" s="221">
        <f t="shared" si="693"/>
        <v>883.50000000000034</v>
      </c>
      <c r="BD289" s="221">
        <f t="shared" si="693"/>
        <v>1048.8</v>
      </c>
      <c r="BE289" s="221">
        <f t="shared" si="693"/>
        <v>912.00000000000011</v>
      </c>
      <c r="BG289" s="2" t="s">
        <v>182</v>
      </c>
      <c r="BH289" s="220">
        <f t="shared" si="719"/>
        <v>8.4255697247951922</v>
      </c>
      <c r="BI289" s="220">
        <f t="shared" si="695"/>
        <v>8.4703999999999997</v>
      </c>
      <c r="BJ289" s="220">
        <f t="shared" si="696"/>
        <v>9.8214285714285712</v>
      </c>
      <c r="BK289" s="220">
        <f t="shared" si="697"/>
        <v>12.418775510204082</v>
      </c>
      <c r="BL289" s="220">
        <f t="shared" si="698"/>
        <v>18.448356862745097</v>
      </c>
      <c r="BM289" s="220">
        <f t="shared" si="699"/>
        <v>13.077777777777778</v>
      </c>
      <c r="BN289" s="220">
        <f t="shared" si="700"/>
        <v>8.9019607843137294</v>
      </c>
      <c r="BO289" s="220">
        <f t="shared" si="701"/>
        <v>10.265098039215687</v>
      </c>
      <c r="BP289" s="220">
        <f t="shared" si="702"/>
        <v>12.894166479768661</v>
      </c>
      <c r="BQ289" s="220">
        <f t="shared" si="703"/>
        <v>13.719933471963037</v>
      </c>
      <c r="BR289" s="220">
        <f t="shared" si="704"/>
        <v>13.631371110772943</v>
      </c>
      <c r="BS289" s="220">
        <f t="shared" si="705"/>
        <v>12.342337367462141</v>
      </c>
      <c r="BU289" s="2" t="s">
        <v>182</v>
      </c>
      <c r="BV289" s="221">
        <f t="shared" si="720"/>
        <v>435.39518400000003</v>
      </c>
      <c r="BW289" s="221">
        <f t="shared" si="707"/>
        <v>423.36000000000013</v>
      </c>
      <c r="BX289" s="221">
        <f t="shared" si="708"/>
        <v>452.9196</v>
      </c>
      <c r="BY289" s="221">
        <f t="shared" si="709"/>
        <v>385.43400000000003</v>
      </c>
      <c r="BZ289" s="221">
        <f t="shared" si="710"/>
        <v>484.5</v>
      </c>
      <c r="CA289" s="221">
        <f t="shared" si="711"/>
        <v>230.85000000000002</v>
      </c>
      <c r="CB289" s="221">
        <f t="shared" si="712"/>
        <v>178.29599999999999</v>
      </c>
      <c r="CC289" s="221">
        <f t="shared" si="713"/>
        <v>891.48000000000013</v>
      </c>
      <c r="CD289" s="221">
        <f t="shared" si="714"/>
        <v>872.1</v>
      </c>
      <c r="CE289" s="221">
        <f t="shared" si="715"/>
        <v>883.50000000000034</v>
      </c>
      <c r="CF289" s="221">
        <f t="shared" si="716"/>
        <v>1048.8</v>
      </c>
      <c r="CG289" s="221">
        <f t="shared" si="717"/>
        <v>912.00000000000011</v>
      </c>
    </row>
    <row r="290" spans="1:85" x14ac:dyDescent="0.25">
      <c r="A290" t="str">
        <f>+C282</f>
        <v>TOPLAM</v>
      </c>
      <c r="B290" t="s">
        <v>6</v>
      </c>
      <c r="C290" s="2" t="s">
        <v>183</v>
      </c>
      <c r="D290" s="220">
        <f t="shared" si="690"/>
        <v>10</v>
      </c>
      <c r="E290" s="220">
        <f t="shared" si="690"/>
        <v>9.9999999999999982</v>
      </c>
      <c r="F290" s="220">
        <f t="shared" si="690"/>
        <v>9.5535714285714253</v>
      </c>
      <c r="G290" s="220">
        <f t="shared" si="690"/>
        <v>11.699102040816328</v>
      </c>
      <c r="H290" s="220">
        <f t="shared" si="690"/>
        <v>13.958796470588236</v>
      </c>
      <c r="I290" s="220">
        <f t="shared" si="690"/>
        <v>11.403822222222221</v>
      </c>
      <c r="J290" s="220">
        <f t="shared" si="690"/>
        <v>8</v>
      </c>
      <c r="K290" s="220">
        <f t="shared" si="690"/>
        <v>8</v>
      </c>
      <c r="L290" s="220">
        <f t="shared" si="690"/>
        <v>10.037645028032866</v>
      </c>
      <c r="M290" s="220">
        <f t="shared" si="690"/>
        <v>13.290348077492622</v>
      </c>
      <c r="N290" s="220">
        <f t="shared" si="690"/>
        <v>13.530296896630871</v>
      </c>
      <c r="O290" s="220">
        <f t="shared" si="690"/>
        <v>10.311972438809205</v>
      </c>
      <c r="Q290" s="2" t="s">
        <v>183</v>
      </c>
      <c r="R290" s="221">
        <f t="shared" si="691"/>
        <v>73.072499999999991</v>
      </c>
      <c r="S290" s="221">
        <f t="shared" si="691"/>
        <v>23.625000000000004</v>
      </c>
      <c r="T290" s="221">
        <f t="shared" si="691"/>
        <v>41.937000000000005</v>
      </c>
      <c r="U290" s="221">
        <f t="shared" si="691"/>
        <v>30.429000000000002</v>
      </c>
      <c r="V290" s="221">
        <f t="shared" si="691"/>
        <v>38.25</v>
      </c>
      <c r="W290" s="221">
        <f t="shared" si="691"/>
        <v>36.450000000000003</v>
      </c>
      <c r="X290" s="221">
        <f t="shared" si="691"/>
        <v>35.19</v>
      </c>
      <c r="Y290" s="221">
        <f t="shared" si="691"/>
        <v>70.38</v>
      </c>
      <c r="Z290" s="221">
        <f t="shared" si="691"/>
        <v>68.850000000000023</v>
      </c>
      <c r="AA290" s="221">
        <f t="shared" si="691"/>
        <v>69.750000000000028</v>
      </c>
      <c r="AB290" s="221">
        <f t="shared" si="691"/>
        <v>82.800000000000026</v>
      </c>
      <c r="AC290" s="221">
        <f t="shared" si="691"/>
        <v>72</v>
      </c>
      <c r="AE290" s="2" t="s">
        <v>183</v>
      </c>
      <c r="AF290" s="220"/>
      <c r="AG290" s="220"/>
      <c r="AH290" s="220"/>
      <c r="AI290" s="220"/>
      <c r="AJ290" s="220"/>
      <c r="AK290" s="220"/>
      <c r="AL290" s="220"/>
      <c r="AM290" s="220"/>
      <c r="AN290" s="220"/>
      <c r="AO290" s="220"/>
      <c r="AP290" s="220"/>
      <c r="AQ290" s="220"/>
      <c r="AS290" s="2" t="s">
        <v>183</v>
      </c>
      <c r="AT290" s="221"/>
      <c r="AU290" s="221"/>
      <c r="AV290" s="221"/>
      <c r="AW290" s="221"/>
      <c r="AX290" s="221"/>
      <c r="AY290" s="221"/>
      <c r="AZ290" s="221"/>
      <c r="BA290" s="221"/>
      <c r="BB290" s="221"/>
      <c r="BC290" s="221"/>
      <c r="BD290" s="221"/>
      <c r="BE290" s="221"/>
      <c r="BG290" s="2" t="s">
        <v>183</v>
      </c>
      <c r="BH290" s="220">
        <f t="shared" si="719"/>
        <v>10</v>
      </c>
      <c r="BI290" s="220">
        <f t="shared" si="695"/>
        <v>9.9999999999999982</v>
      </c>
      <c r="BJ290" s="220">
        <f t="shared" si="696"/>
        <v>9.5535714285714253</v>
      </c>
      <c r="BK290" s="220">
        <f t="shared" si="697"/>
        <v>11.699102040816328</v>
      </c>
      <c r="BL290" s="220">
        <f t="shared" si="698"/>
        <v>13.958796470588236</v>
      </c>
      <c r="BM290" s="220">
        <f t="shared" si="699"/>
        <v>11.403822222222221</v>
      </c>
      <c r="BN290" s="220">
        <f t="shared" si="700"/>
        <v>8</v>
      </c>
      <c r="BO290" s="220">
        <f t="shared" si="701"/>
        <v>8</v>
      </c>
      <c r="BP290" s="220">
        <f t="shared" si="702"/>
        <v>10.037645028032866</v>
      </c>
      <c r="BQ290" s="220">
        <f t="shared" si="703"/>
        <v>13.290348077492622</v>
      </c>
      <c r="BR290" s="220">
        <f t="shared" si="704"/>
        <v>13.530296896630871</v>
      </c>
      <c r="BS290" s="220">
        <f t="shared" si="705"/>
        <v>10.311972438809205</v>
      </c>
      <c r="BU290" s="2" t="s">
        <v>183</v>
      </c>
      <c r="BV290" s="221">
        <f t="shared" si="720"/>
        <v>73.072499999999991</v>
      </c>
      <c r="BW290" s="221">
        <f t="shared" si="707"/>
        <v>23.625000000000004</v>
      </c>
      <c r="BX290" s="221">
        <f t="shared" si="708"/>
        <v>41.937000000000005</v>
      </c>
      <c r="BY290" s="221">
        <f t="shared" si="709"/>
        <v>30.429000000000002</v>
      </c>
      <c r="BZ290" s="221">
        <f t="shared" si="710"/>
        <v>38.25</v>
      </c>
      <c r="CA290" s="221">
        <f t="shared" si="711"/>
        <v>36.450000000000003</v>
      </c>
      <c r="CB290" s="221">
        <f t="shared" si="712"/>
        <v>35.19</v>
      </c>
      <c r="CC290" s="221">
        <f t="shared" si="713"/>
        <v>70.38</v>
      </c>
      <c r="CD290" s="221">
        <f t="shared" si="714"/>
        <v>68.850000000000023</v>
      </c>
      <c r="CE290" s="221">
        <f t="shared" si="715"/>
        <v>69.750000000000028</v>
      </c>
      <c r="CF290" s="221">
        <f t="shared" si="716"/>
        <v>82.800000000000026</v>
      </c>
      <c r="CG290" s="221">
        <f t="shared" si="717"/>
        <v>72</v>
      </c>
    </row>
    <row r="291" spans="1:85" x14ac:dyDescent="0.25">
      <c r="A291" t="str">
        <f>+C282</f>
        <v>TOPLAM</v>
      </c>
      <c r="B291" t="s">
        <v>6</v>
      </c>
      <c r="C291" s="2" t="s">
        <v>184</v>
      </c>
      <c r="D291" s="220">
        <f t="shared" si="690"/>
        <v>6.7321428571428577</v>
      </c>
      <c r="E291" s="220">
        <f t="shared" si="690"/>
        <v>6.7440273037542662</v>
      </c>
      <c r="F291" s="220">
        <f t="shared" si="690"/>
        <v>8.1875</v>
      </c>
      <c r="G291" s="220">
        <f t="shared" si="690"/>
        <v>8.7169285714285714</v>
      </c>
      <c r="H291" s="220">
        <f t="shared" si="690"/>
        <v>11.699760784313726</v>
      </c>
      <c r="I291" s="220">
        <f t="shared" si="690"/>
        <v>9.2647138888888882</v>
      </c>
      <c r="J291" s="220">
        <f t="shared" si="690"/>
        <v>6.1568627450980404</v>
      </c>
      <c r="K291" s="220">
        <f t="shared" si="690"/>
        <v>5.7058823529411775</v>
      </c>
      <c r="L291" s="220">
        <f t="shared" si="690"/>
        <v>10.604654164446361</v>
      </c>
      <c r="M291" s="220">
        <f t="shared" si="690"/>
        <v>16.538825489978901</v>
      </c>
      <c r="N291" s="220">
        <f t="shared" si="690"/>
        <v>11.131164452290744</v>
      </c>
      <c r="O291" s="220">
        <f t="shared" si="690"/>
        <v>9.1526277855028102</v>
      </c>
      <c r="Q291" s="2" t="s">
        <v>184</v>
      </c>
      <c r="R291" s="221">
        <f t="shared" si="691"/>
        <v>150.04220000000001</v>
      </c>
      <c r="S291" s="221">
        <f t="shared" si="691"/>
        <v>199.97250000000003</v>
      </c>
      <c r="T291" s="221">
        <f t="shared" si="691"/>
        <v>181.727</v>
      </c>
      <c r="U291" s="221">
        <f t="shared" si="691"/>
        <v>111.57300000000002</v>
      </c>
      <c r="V291" s="221">
        <f t="shared" si="691"/>
        <v>140.25</v>
      </c>
      <c r="W291" s="221">
        <f t="shared" si="691"/>
        <v>66.825000000000003</v>
      </c>
      <c r="X291" s="221">
        <f t="shared" si="691"/>
        <v>51.611999999999995</v>
      </c>
      <c r="Y291" s="221">
        <f t="shared" si="691"/>
        <v>258.06</v>
      </c>
      <c r="Z291" s="221">
        <f t="shared" si="691"/>
        <v>252.45000000000005</v>
      </c>
      <c r="AA291" s="221">
        <f t="shared" si="691"/>
        <v>255.75000000000011</v>
      </c>
      <c r="AB291" s="221">
        <f t="shared" si="691"/>
        <v>303.60000000000008</v>
      </c>
      <c r="AC291" s="221">
        <f t="shared" si="691"/>
        <v>264</v>
      </c>
      <c r="AE291" s="2" t="s">
        <v>184</v>
      </c>
      <c r="AF291" s="220"/>
      <c r="AG291" s="220"/>
      <c r="AH291" s="220"/>
      <c r="AI291" s="220"/>
      <c r="AJ291" s="220"/>
      <c r="AK291" s="220"/>
      <c r="AL291" s="220"/>
      <c r="AM291" s="220"/>
      <c r="AN291" s="220"/>
      <c r="AO291" s="220"/>
      <c r="AP291" s="220"/>
      <c r="AQ291" s="220"/>
      <c r="AS291" s="2" t="s">
        <v>184</v>
      </c>
      <c r="AT291" s="221"/>
      <c r="AU291" s="221"/>
      <c r="AV291" s="221"/>
      <c r="AW291" s="221"/>
      <c r="AX291" s="221"/>
      <c r="AY291" s="221"/>
      <c r="AZ291" s="221"/>
      <c r="BA291" s="221"/>
      <c r="BB291" s="221"/>
      <c r="BC291" s="221"/>
      <c r="BD291" s="221"/>
      <c r="BE291" s="221"/>
      <c r="BG291" s="2" t="s">
        <v>184</v>
      </c>
      <c r="BH291" s="220"/>
      <c r="BI291" s="220"/>
      <c r="BJ291" s="220"/>
      <c r="BK291" s="220"/>
      <c r="BL291" s="220"/>
      <c r="BM291" s="220"/>
      <c r="BN291" s="220"/>
      <c r="BO291" s="220"/>
      <c r="BP291" s="220"/>
      <c r="BQ291" s="220"/>
      <c r="BR291" s="220"/>
      <c r="BS291" s="220"/>
      <c r="BU291" s="2" t="s">
        <v>184</v>
      </c>
      <c r="BV291" s="221"/>
      <c r="BW291" s="221"/>
      <c r="BX291" s="221"/>
      <c r="BY291" s="221"/>
      <c r="BZ291" s="221"/>
      <c r="CA291" s="221"/>
      <c r="CB291" s="221"/>
      <c r="CC291" s="221"/>
      <c r="CD291" s="221"/>
      <c r="CE291" s="221"/>
      <c r="CF291" s="221"/>
      <c r="CG291" s="221"/>
    </row>
    <row r="292" spans="1:85" x14ac:dyDescent="0.25">
      <c r="A292" t="str">
        <f>+C282</f>
        <v>TOPLAM</v>
      </c>
      <c r="B292" t="s">
        <v>6</v>
      </c>
      <c r="C292" s="2" t="s">
        <v>185</v>
      </c>
      <c r="D292" s="220">
        <f t="shared" si="690"/>
        <v>6</v>
      </c>
      <c r="E292" s="220">
        <f t="shared" si="690"/>
        <v>6</v>
      </c>
      <c r="F292" s="220">
        <f t="shared" si="690"/>
        <v>8.6</v>
      </c>
      <c r="G292" s="220">
        <f t="shared" si="690"/>
        <v>8.6</v>
      </c>
      <c r="H292" s="220">
        <f t="shared" si="690"/>
        <v>11.99</v>
      </c>
      <c r="I292" s="220">
        <f t="shared" si="690"/>
        <v>9.202</v>
      </c>
      <c r="J292" s="220">
        <f t="shared" si="690"/>
        <v>9.1999999999999993</v>
      </c>
      <c r="K292" s="220">
        <f t="shared" si="690"/>
        <v>8.1999999999999993</v>
      </c>
      <c r="L292" s="220">
        <f t="shared" si="690"/>
        <v>11.023404819679074</v>
      </c>
      <c r="M292" s="220">
        <f t="shared" si="690"/>
        <v>9.7955053661072977</v>
      </c>
      <c r="N292" s="220">
        <f t="shared" si="690"/>
        <v>10.142650510398296</v>
      </c>
      <c r="O292" s="220">
        <f t="shared" si="690"/>
        <v>9.1881661144886859</v>
      </c>
      <c r="Q292" s="2" t="s">
        <v>185</v>
      </c>
      <c r="R292" s="221">
        <f t="shared" si="691"/>
        <v>147.31415999999999</v>
      </c>
      <c r="S292" s="221">
        <f t="shared" si="691"/>
        <v>73.5</v>
      </c>
      <c r="T292" s="221">
        <f t="shared" si="691"/>
        <v>139.79000000000002</v>
      </c>
      <c r="U292" s="221">
        <f t="shared" si="691"/>
        <v>121.71599999999999</v>
      </c>
      <c r="V292" s="221">
        <f t="shared" si="691"/>
        <v>153</v>
      </c>
      <c r="W292" s="221">
        <f t="shared" si="691"/>
        <v>72.900000000000006</v>
      </c>
      <c r="X292" s="221">
        <f t="shared" si="691"/>
        <v>140.76</v>
      </c>
      <c r="Y292" s="221">
        <f t="shared" si="691"/>
        <v>281.52</v>
      </c>
      <c r="Z292" s="221">
        <f t="shared" si="691"/>
        <v>275.40000000000009</v>
      </c>
      <c r="AA292" s="221">
        <f t="shared" si="691"/>
        <v>279.00000000000011</v>
      </c>
      <c r="AB292" s="221">
        <f t="shared" si="691"/>
        <v>331.2000000000001</v>
      </c>
      <c r="AC292" s="221">
        <f t="shared" si="691"/>
        <v>288</v>
      </c>
      <c r="AE292" s="2" t="s">
        <v>185</v>
      </c>
      <c r="AF292" s="220"/>
      <c r="AG292" s="220"/>
      <c r="AH292" s="220"/>
      <c r="AI292" s="220"/>
      <c r="AJ292" s="220"/>
      <c r="AK292" s="220"/>
      <c r="AL292" s="220"/>
      <c r="AM292" s="220"/>
      <c r="AN292" s="220"/>
      <c r="AO292" s="220"/>
      <c r="AP292" s="220"/>
      <c r="AQ292" s="220"/>
      <c r="AS292" s="2" t="s">
        <v>185</v>
      </c>
      <c r="AT292" s="221"/>
      <c r="AU292" s="221"/>
      <c r="AV292" s="221"/>
      <c r="AW292" s="221"/>
      <c r="AX292" s="221"/>
      <c r="AY292" s="221"/>
      <c r="AZ292" s="221"/>
      <c r="BA292" s="221"/>
      <c r="BB292" s="221"/>
      <c r="BC292" s="221"/>
      <c r="BD292" s="221"/>
      <c r="BE292" s="221"/>
      <c r="BG292" s="2" t="s">
        <v>185</v>
      </c>
      <c r="BH292" s="220"/>
      <c r="BI292" s="220"/>
      <c r="BJ292" s="220"/>
      <c r="BK292" s="220"/>
      <c r="BL292" s="220"/>
      <c r="BM292" s="220"/>
      <c r="BN292" s="220"/>
      <c r="BO292" s="220"/>
      <c r="BP292" s="220"/>
      <c r="BQ292" s="220"/>
      <c r="BR292" s="220"/>
      <c r="BS292" s="220"/>
      <c r="BU292" s="2" t="s">
        <v>185</v>
      </c>
      <c r="BV292" s="221"/>
      <c r="BW292" s="221"/>
      <c r="BX292" s="221"/>
      <c r="BY292" s="221"/>
      <c r="BZ292" s="221"/>
      <c r="CA292" s="221"/>
      <c r="CB292" s="221"/>
      <c r="CC292" s="221"/>
      <c r="CD292" s="221"/>
      <c r="CE292" s="221"/>
      <c r="CF292" s="221"/>
      <c r="CG292" s="221"/>
    </row>
    <row r="293" spans="1:85" x14ac:dyDescent="0.25">
      <c r="A293" t="str">
        <f>+C282</f>
        <v>TOPLAM</v>
      </c>
      <c r="B293" t="s">
        <v>6</v>
      </c>
      <c r="C293" s="2" t="s">
        <v>186</v>
      </c>
      <c r="D293" s="220">
        <f t="shared" si="690"/>
        <v>7.8214285714285694</v>
      </c>
      <c r="E293" s="220">
        <f t="shared" si="690"/>
        <v>7.8214285714285703</v>
      </c>
      <c r="F293" s="220">
        <f t="shared" si="690"/>
        <v>7.8214285714285712</v>
      </c>
      <c r="G293" s="220">
        <f t="shared" si="690"/>
        <v>7.3897959183673478</v>
      </c>
      <c r="H293" s="220">
        <f t="shared" si="690"/>
        <v>10.406294117647059</v>
      </c>
      <c r="I293" s="220">
        <f t="shared" si="690"/>
        <v>10.164999999999999</v>
      </c>
      <c r="J293" s="220">
        <f t="shared" si="690"/>
        <v>6.6029411764705879</v>
      </c>
      <c r="K293" s="220">
        <f t="shared" si="690"/>
        <v>5.8529411764705879</v>
      </c>
      <c r="L293" s="220">
        <f t="shared" si="690"/>
        <v>11.551269575334333</v>
      </c>
      <c r="M293" s="220">
        <f t="shared" si="690"/>
        <v>8.1493402555692498</v>
      </c>
      <c r="N293" s="220">
        <f t="shared" si="690"/>
        <v>10.592449518659814</v>
      </c>
      <c r="O293" s="220">
        <f t="shared" si="690"/>
        <v>8.5733739095945989</v>
      </c>
      <c r="Q293" s="2" t="s">
        <v>186</v>
      </c>
      <c r="R293" s="221">
        <f t="shared" si="691"/>
        <v>49.104720000000015</v>
      </c>
      <c r="S293" s="221">
        <f t="shared" si="691"/>
        <v>58.800000000000004</v>
      </c>
      <c r="T293" s="221">
        <f t="shared" si="691"/>
        <v>55.916000000000011</v>
      </c>
      <c r="U293" s="221">
        <f t="shared" si="691"/>
        <v>30.428999999999995</v>
      </c>
      <c r="V293" s="221">
        <f t="shared" si="691"/>
        <v>51</v>
      </c>
      <c r="W293" s="221">
        <f t="shared" si="691"/>
        <v>24.3</v>
      </c>
      <c r="X293" s="221">
        <f t="shared" si="691"/>
        <v>46.92</v>
      </c>
      <c r="Y293" s="221">
        <f t="shared" si="691"/>
        <v>93.84</v>
      </c>
      <c r="Z293" s="221">
        <f t="shared" si="691"/>
        <v>91.800000000000011</v>
      </c>
      <c r="AA293" s="221">
        <f t="shared" si="691"/>
        <v>93.000000000000028</v>
      </c>
      <c r="AB293" s="221">
        <f t="shared" si="691"/>
        <v>110.4</v>
      </c>
      <c r="AC293" s="221">
        <f t="shared" si="691"/>
        <v>96</v>
      </c>
      <c r="AE293" s="2" t="s">
        <v>186</v>
      </c>
      <c r="AF293" s="220"/>
      <c r="AG293" s="220"/>
      <c r="AH293" s="220"/>
      <c r="AI293" s="220"/>
      <c r="AJ293" s="220"/>
      <c r="AK293" s="220"/>
      <c r="AL293" s="220"/>
      <c r="AM293" s="220"/>
      <c r="AN293" s="220"/>
      <c r="AO293" s="220"/>
      <c r="AP293" s="220"/>
      <c r="AQ293" s="220"/>
      <c r="AS293" s="2" t="s">
        <v>186</v>
      </c>
      <c r="AT293" s="221"/>
      <c r="AU293" s="221"/>
      <c r="AV293" s="221"/>
      <c r="AW293" s="221"/>
      <c r="AX293" s="221"/>
      <c r="AY293" s="221"/>
      <c r="AZ293" s="221"/>
      <c r="BA293" s="221"/>
      <c r="BB293" s="221"/>
      <c r="BC293" s="221"/>
      <c r="BD293" s="221"/>
      <c r="BE293" s="221"/>
      <c r="BG293" s="2" t="s">
        <v>186</v>
      </c>
      <c r="BH293" s="220"/>
      <c r="BI293" s="220"/>
      <c r="BJ293" s="220"/>
      <c r="BK293" s="220"/>
      <c r="BL293" s="220"/>
      <c r="BM293" s="220"/>
      <c r="BN293" s="220"/>
      <c r="BO293" s="220"/>
      <c r="BP293" s="220"/>
      <c r="BQ293" s="220"/>
      <c r="BR293" s="220"/>
      <c r="BS293" s="220"/>
      <c r="BU293" s="2" t="s">
        <v>186</v>
      </c>
      <c r="BV293" s="221"/>
      <c r="BW293" s="221"/>
      <c r="BX293" s="221"/>
      <c r="BY293" s="221"/>
      <c r="BZ293" s="221"/>
      <c r="CA293" s="221"/>
      <c r="CB293" s="221"/>
      <c r="CC293" s="221"/>
      <c r="CD293" s="221"/>
      <c r="CE293" s="221"/>
      <c r="CF293" s="221"/>
      <c r="CG293" s="221"/>
    </row>
    <row r="294" spans="1:85" x14ac:dyDescent="0.25">
      <c r="A294" t="str">
        <f>+C282</f>
        <v>TOPLAM</v>
      </c>
      <c r="B294" t="s">
        <v>6</v>
      </c>
      <c r="C294" s="2" t="s">
        <v>203</v>
      </c>
      <c r="D294" s="220"/>
      <c r="E294" s="220"/>
      <c r="F294" s="220"/>
      <c r="G294" s="220"/>
      <c r="H294" s="220"/>
      <c r="I294" s="220"/>
      <c r="J294" s="220"/>
      <c r="K294" s="220"/>
      <c r="L294" s="220"/>
      <c r="M294" s="220"/>
      <c r="N294" s="220"/>
      <c r="O294" s="220"/>
      <c r="Q294" s="2"/>
      <c r="R294" s="221"/>
      <c r="S294" s="221"/>
      <c r="T294" s="221"/>
      <c r="U294" s="220"/>
      <c r="V294" s="220"/>
      <c r="W294" s="220"/>
      <c r="X294" s="220"/>
      <c r="Y294" s="220"/>
      <c r="Z294" s="220"/>
      <c r="AA294" s="220"/>
      <c r="AB294" s="220"/>
      <c r="AC294" s="220"/>
      <c r="AE294" s="2" t="s">
        <v>203</v>
      </c>
      <c r="AF294" s="220"/>
      <c r="AG294" s="220"/>
      <c r="AH294" s="220"/>
      <c r="AI294" s="220"/>
      <c r="AJ294" s="220"/>
      <c r="AK294" s="220"/>
      <c r="AL294" s="220"/>
      <c r="AM294" s="220"/>
      <c r="AN294" s="220"/>
      <c r="AO294" s="220"/>
      <c r="AP294" s="220"/>
      <c r="AQ294" s="220"/>
      <c r="AS294" s="2"/>
      <c r="AT294" s="221"/>
      <c r="AU294" s="221"/>
      <c r="AV294" s="221"/>
      <c r="AW294" s="221"/>
      <c r="AX294" s="221"/>
      <c r="AY294" s="221"/>
      <c r="AZ294" s="221"/>
      <c r="BA294" s="221"/>
      <c r="BB294" s="221"/>
      <c r="BC294" s="221"/>
      <c r="BD294" s="221"/>
      <c r="BE294" s="221"/>
      <c r="BG294" s="2" t="s">
        <v>203</v>
      </c>
      <c r="BH294" s="220"/>
      <c r="BI294" s="220"/>
      <c r="BJ294" s="220"/>
      <c r="BK294" s="220"/>
      <c r="BL294" s="220"/>
      <c r="BM294" s="220"/>
      <c r="BN294" s="220"/>
      <c r="BO294" s="220"/>
      <c r="BP294" s="220"/>
      <c r="BQ294" s="220"/>
      <c r="BR294" s="220"/>
      <c r="BS294" s="220"/>
      <c r="BU294" s="2"/>
      <c r="BV294" s="221"/>
      <c r="BW294" s="221"/>
      <c r="BX294" s="221"/>
      <c r="BY294" s="221"/>
      <c r="BZ294" s="221"/>
      <c r="CA294" s="221"/>
      <c r="CB294" s="221"/>
      <c r="CC294" s="221"/>
      <c r="CD294" s="221"/>
      <c r="CE294" s="221"/>
      <c r="CF294" s="221"/>
      <c r="CG294" s="221"/>
    </row>
    <row r="295" spans="1:85" x14ac:dyDescent="0.25">
      <c r="A295" t="str">
        <f>+C282</f>
        <v>TOPLAM</v>
      </c>
      <c r="B295" t="s">
        <v>6</v>
      </c>
      <c r="C295" s="2" t="s">
        <v>204</v>
      </c>
      <c r="D295" s="220"/>
      <c r="E295" s="220"/>
      <c r="F295" s="220"/>
      <c r="G295" s="220"/>
      <c r="H295" s="220"/>
      <c r="I295" s="220"/>
      <c r="J295" s="220"/>
      <c r="K295" s="220"/>
      <c r="L295" s="220"/>
      <c r="M295" s="220"/>
      <c r="N295" s="220"/>
      <c r="O295" s="220"/>
      <c r="Q295" s="2"/>
      <c r="R295" s="221"/>
      <c r="S295" s="221"/>
      <c r="T295" s="221"/>
      <c r="U295" s="220"/>
      <c r="V295" s="220"/>
      <c r="W295" s="220"/>
      <c r="X295" s="220"/>
      <c r="Y295" s="220"/>
      <c r="Z295" s="220"/>
      <c r="AA295" s="220"/>
      <c r="AB295" s="220"/>
      <c r="AC295" s="220"/>
      <c r="AE295" s="2" t="s">
        <v>204</v>
      </c>
      <c r="AF295" s="220"/>
      <c r="AG295" s="220"/>
      <c r="AH295" s="220"/>
      <c r="AI295" s="220"/>
      <c r="AJ295" s="220"/>
      <c r="AK295" s="220"/>
      <c r="AL295" s="220"/>
      <c r="AM295" s="220"/>
      <c r="AN295" s="220"/>
      <c r="AO295" s="220"/>
      <c r="AP295" s="220"/>
      <c r="AQ295" s="220"/>
      <c r="AS295" s="2"/>
      <c r="AT295" s="221"/>
      <c r="AU295" s="221"/>
      <c r="AV295" s="221"/>
      <c r="AW295" s="221"/>
      <c r="AX295" s="221"/>
      <c r="AY295" s="221"/>
      <c r="AZ295" s="221"/>
      <c r="BA295" s="221"/>
      <c r="BB295" s="221"/>
      <c r="BC295" s="221"/>
      <c r="BD295" s="221"/>
      <c r="BE295" s="221"/>
      <c r="BG295" s="2" t="s">
        <v>204</v>
      </c>
      <c r="BH295" s="220"/>
      <c r="BI295" s="220"/>
      <c r="BJ295" s="220"/>
      <c r="BK295" s="220"/>
      <c r="BL295" s="220"/>
      <c r="BM295" s="220"/>
      <c r="BN295" s="220"/>
      <c r="BO295" s="220"/>
      <c r="BP295" s="220"/>
      <c r="BQ295" s="220"/>
      <c r="BR295" s="220"/>
      <c r="BS295" s="220"/>
      <c r="BU295" s="2"/>
      <c r="BV295" s="221"/>
      <c r="BW295" s="221"/>
      <c r="BX295" s="221"/>
      <c r="BY295" s="221"/>
      <c r="BZ295" s="221"/>
      <c r="CA295" s="221"/>
      <c r="CB295" s="221"/>
      <c r="CC295" s="221"/>
      <c r="CD295" s="221"/>
      <c r="CE295" s="221"/>
      <c r="CF295" s="221"/>
      <c r="CG295" s="221"/>
    </row>
    <row r="296" spans="1:85" x14ac:dyDescent="0.25">
      <c r="A296" t="str">
        <f>+C282</f>
        <v>TOPLAM</v>
      </c>
      <c r="B296" t="s">
        <v>6</v>
      </c>
      <c r="C296" s="2" t="s">
        <v>205</v>
      </c>
      <c r="D296" s="220"/>
      <c r="E296" s="220"/>
      <c r="F296" s="220"/>
      <c r="G296" s="220"/>
      <c r="H296" s="220"/>
      <c r="I296" s="220"/>
      <c r="J296" s="220"/>
      <c r="K296" s="220"/>
      <c r="L296" s="220"/>
      <c r="M296" s="220"/>
      <c r="N296" s="220"/>
      <c r="O296" s="220"/>
      <c r="Q296" s="2"/>
      <c r="R296" s="221"/>
      <c r="S296" s="221"/>
      <c r="T296" s="221"/>
      <c r="U296" s="220"/>
      <c r="V296" s="220"/>
      <c r="W296" s="220"/>
      <c r="X296" s="220"/>
      <c r="Y296" s="220"/>
      <c r="Z296" s="220"/>
      <c r="AA296" s="220"/>
      <c r="AB296" s="220"/>
      <c r="AC296" s="220"/>
      <c r="AE296" s="2" t="s">
        <v>205</v>
      </c>
      <c r="AF296" s="220"/>
      <c r="AG296" s="220"/>
      <c r="AH296" s="220"/>
      <c r="AI296" s="220"/>
      <c r="AJ296" s="220"/>
      <c r="AK296" s="220"/>
      <c r="AL296" s="220"/>
      <c r="AM296" s="220"/>
      <c r="AN296" s="220"/>
      <c r="AO296" s="220"/>
      <c r="AP296" s="220"/>
      <c r="AQ296" s="220"/>
      <c r="AS296" s="2"/>
      <c r="AT296" s="221"/>
      <c r="AU296" s="221"/>
      <c r="AV296" s="221"/>
      <c r="AW296" s="221"/>
      <c r="AX296" s="221"/>
      <c r="AY296" s="221"/>
      <c r="AZ296" s="221"/>
      <c r="BA296" s="221"/>
      <c r="BB296" s="221"/>
      <c r="BC296" s="221"/>
      <c r="BD296" s="221"/>
      <c r="BE296" s="221"/>
      <c r="BG296" s="2" t="s">
        <v>205</v>
      </c>
      <c r="BH296" s="220"/>
      <c r="BI296" s="220"/>
      <c r="BJ296" s="220"/>
      <c r="BK296" s="220"/>
      <c r="BL296" s="220"/>
      <c r="BM296" s="220"/>
      <c r="BN296" s="220"/>
      <c r="BO296" s="220"/>
      <c r="BP296" s="220"/>
      <c r="BQ296" s="220"/>
      <c r="BR296" s="220"/>
      <c r="BS296" s="220"/>
      <c r="BU296" s="2"/>
      <c r="BV296" s="221"/>
      <c r="BW296" s="221"/>
      <c r="BX296" s="221"/>
      <c r="BY296" s="221"/>
      <c r="BZ296" s="221"/>
      <c r="CA296" s="221"/>
      <c r="CB296" s="221"/>
      <c r="CC296" s="221"/>
      <c r="CD296" s="221"/>
      <c r="CE296" s="221"/>
      <c r="CF296" s="221"/>
      <c r="CG296" s="221"/>
    </row>
    <row r="297" spans="1:85" x14ac:dyDescent="0.25">
      <c r="A297" t="str">
        <f>+C282</f>
        <v>TOPLAM</v>
      </c>
      <c r="B297" t="s">
        <v>6</v>
      </c>
      <c r="C297" s="2" t="s">
        <v>206</v>
      </c>
      <c r="D297" s="220"/>
      <c r="E297" s="220"/>
      <c r="F297" s="220"/>
      <c r="G297" s="220"/>
      <c r="H297" s="220"/>
      <c r="I297" s="220"/>
      <c r="J297" s="220"/>
      <c r="K297" s="220"/>
      <c r="L297" s="220"/>
      <c r="M297" s="220"/>
      <c r="N297" s="220"/>
      <c r="O297" s="220"/>
      <c r="Q297" s="2"/>
      <c r="R297" s="221"/>
      <c r="S297" s="221"/>
      <c r="T297" s="221"/>
      <c r="U297" s="220"/>
      <c r="V297" s="220"/>
      <c r="W297" s="220"/>
      <c r="X297" s="220"/>
      <c r="Y297" s="220"/>
      <c r="Z297" s="220"/>
      <c r="AA297" s="220"/>
      <c r="AB297" s="220"/>
      <c r="AC297" s="220"/>
      <c r="AE297" s="2" t="s">
        <v>206</v>
      </c>
      <c r="AF297" s="220"/>
      <c r="AG297" s="220"/>
      <c r="AH297" s="220"/>
      <c r="AI297" s="220"/>
      <c r="AJ297" s="220"/>
      <c r="AK297" s="220"/>
      <c r="AL297" s="220"/>
      <c r="AM297" s="220"/>
      <c r="AN297" s="220"/>
      <c r="AO297" s="220"/>
      <c r="AP297" s="220"/>
      <c r="AQ297" s="220"/>
      <c r="AS297" s="2"/>
      <c r="AT297" s="221"/>
      <c r="AU297" s="221"/>
      <c r="AV297" s="221"/>
      <c r="AW297" s="221"/>
      <c r="AX297" s="221"/>
      <c r="AY297" s="221"/>
      <c r="AZ297" s="221"/>
      <c r="BA297" s="221"/>
      <c r="BB297" s="221"/>
      <c r="BC297" s="221"/>
      <c r="BD297" s="221"/>
      <c r="BE297" s="221"/>
      <c r="BG297" s="2" t="s">
        <v>206</v>
      </c>
      <c r="BH297" s="220"/>
      <c r="BI297" s="220"/>
      <c r="BJ297" s="220"/>
      <c r="BK297" s="220"/>
      <c r="BL297" s="220"/>
      <c r="BM297" s="220"/>
      <c r="BN297" s="220"/>
      <c r="BO297" s="220"/>
      <c r="BP297" s="220"/>
      <c r="BQ297" s="220"/>
      <c r="BR297" s="220"/>
      <c r="BS297" s="220"/>
      <c r="BU297" s="2"/>
      <c r="BV297" s="221"/>
      <c r="BW297" s="221"/>
      <c r="BX297" s="221"/>
      <c r="BY297" s="221"/>
      <c r="BZ297" s="221"/>
      <c r="CA297" s="221"/>
      <c r="CB297" s="221"/>
      <c r="CC297" s="221"/>
      <c r="CD297" s="221"/>
      <c r="CE297" s="221"/>
      <c r="CF297" s="221"/>
      <c r="CG297" s="221"/>
    </row>
    <row r="298" spans="1:85" x14ac:dyDescent="0.25">
      <c r="A298" t="str">
        <f>+C282</f>
        <v>TOPLAM</v>
      </c>
      <c r="B298" t="s">
        <v>6</v>
      </c>
      <c r="C298" s="2" t="s">
        <v>207</v>
      </c>
      <c r="D298" s="220"/>
      <c r="E298" s="220"/>
      <c r="F298" s="220"/>
      <c r="G298" s="220"/>
      <c r="H298" s="220"/>
      <c r="I298" s="220"/>
      <c r="J298" s="220"/>
      <c r="K298" s="220"/>
      <c r="L298" s="220"/>
      <c r="M298" s="220"/>
      <c r="N298" s="220"/>
      <c r="O298" s="220"/>
      <c r="Q298" s="2"/>
      <c r="R298" s="221"/>
      <c r="S298" s="221"/>
      <c r="T298" s="221"/>
      <c r="U298" s="220"/>
      <c r="V298" s="220"/>
      <c r="W298" s="220"/>
      <c r="X298" s="220"/>
      <c r="Y298" s="220"/>
      <c r="Z298" s="220"/>
      <c r="AA298" s="220"/>
      <c r="AB298" s="220"/>
      <c r="AC298" s="220"/>
      <c r="AE298" s="2" t="s">
        <v>207</v>
      </c>
      <c r="AF298" s="220"/>
      <c r="AG298" s="220"/>
      <c r="AH298" s="220"/>
      <c r="AI298" s="220"/>
      <c r="AJ298" s="220"/>
      <c r="AK298" s="220"/>
      <c r="AL298" s="220"/>
      <c r="AM298" s="220"/>
      <c r="AN298" s="220"/>
      <c r="AO298" s="220"/>
      <c r="AP298" s="220"/>
      <c r="AQ298" s="220"/>
      <c r="AS298" s="2"/>
      <c r="AT298" s="221"/>
      <c r="AU298" s="221"/>
      <c r="AV298" s="221"/>
      <c r="AW298" s="221"/>
      <c r="AX298" s="221"/>
      <c r="AY298" s="221"/>
      <c r="AZ298" s="221"/>
      <c r="BA298" s="221"/>
      <c r="BB298" s="221"/>
      <c r="BC298" s="221"/>
      <c r="BD298" s="221"/>
      <c r="BE298" s="221"/>
      <c r="BG298" s="2" t="s">
        <v>207</v>
      </c>
      <c r="BH298" s="220"/>
      <c r="BI298" s="220"/>
      <c r="BJ298" s="220"/>
      <c r="BK298" s="220"/>
      <c r="BL298" s="220"/>
      <c r="BM298" s="220"/>
      <c r="BN298" s="220"/>
      <c r="BO298" s="220"/>
      <c r="BP298" s="220"/>
      <c r="BQ298" s="220"/>
      <c r="BR298" s="220"/>
      <c r="BS298" s="220"/>
      <c r="BU298" s="2"/>
      <c r="BV298" s="221"/>
      <c r="BW298" s="221"/>
      <c r="BX298" s="221"/>
      <c r="BY298" s="221"/>
      <c r="BZ298" s="221"/>
      <c r="CA298" s="221"/>
      <c r="CB298" s="221"/>
      <c r="CC298" s="221"/>
      <c r="CD298" s="221"/>
      <c r="CE298" s="221"/>
      <c r="CF298" s="221"/>
      <c r="CG298" s="221"/>
    </row>
    <row r="299" spans="1:85" x14ac:dyDescent="0.25">
      <c r="A299" t="str">
        <f>+C282</f>
        <v>TOPLAM</v>
      </c>
      <c r="B299" t="s">
        <v>6</v>
      </c>
      <c r="C299" s="2" t="s">
        <v>208</v>
      </c>
      <c r="D299" s="220"/>
      <c r="E299" s="220"/>
      <c r="F299" s="220"/>
      <c r="G299" s="220"/>
      <c r="H299" s="220"/>
      <c r="I299" s="220"/>
      <c r="J299" s="220"/>
      <c r="K299" s="220"/>
      <c r="L299" s="220"/>
      <c r="M299" s="220"/>
      <c r="N299" s="220"/>
      <c r="O299" s="220"/>
      <c r="Q299" s="2"/>
      <c r="R299" s="221"/>
      <c r="S299" s="221"/>
      <c r="T299" s="221"/>
      <c r="U299" s="220"/>
      <c r="V299" s="220"/>
      <c r="W299" s="220"/>
      <c r="X299" s="220"/>
      <c r="Y299" s="220"/>
      <c r="Z299" s="220"/>
      <c r="AA299" s="220"/>
      <c r="AB299" s="220"/>
      <c r="AC299" s="220"/>
      <c r="AE299" s="2" t="s">
        <v>208</v>
      </c>
      <c r="AF299" s="220"/>
      <c r="AG299" s="220"/>
      <c r="AH299" s="220"/>
      <c r="AI299" s="220"/>
      <c r="AJ299" s="220"/>
      <c r="AK299" s="220"/>
      <c r="AL299" s="220"/>
      <c r="AM299" s="220"/>
      <c r="AN299" s="220"/>
      <c r="AO299" s="220"/>
      <c r="AP299" s="220"/>
      <c r="AQ299" s="220"/>
      <c r="AS299" s="2"/>
      <c r="AT299" s="221"/>
      <c r="AU299" s="221"/>
      <c r="AV299" s="221"/>
      <c r="AW299" s="221"/>
      <c r="AX299" s="221"/>
      <c r="AY299" s="221"/>
      <c r="AZ299" s="221"/>
      <c r="BA299" s="221"/>
      <c r="BB299" s="221"/>
      <c r="BC299" s="221"/>
      <c r="BD299" s="221"/>
      <c r="BE299" s="221"/>
      <c r="BG299" s="2" t="s">
        <v>208</v>
      </c>
      <c r="BH299" s="220"/>
      <c r="BI299" s="220"/>
      <c r="BJ299" s="220"/>
      <c r="BK299" s="220"/>
      <c r="BL299" s="220"/>
      <c r="BM299" s="220"/>
      <c r="BN299" s="220"/>
      <c r="BO299" s="220"/>
      <c r="BP299" s="220"/>
      <c r="BQ299" s="220"/>
      <c r="BR299" s="220"/>
      <c r="BS299" s="220"/>
      <c r="BU299" s="2"/>
      <c r="BV299" s="221"/>
      <c r="BW299" s="221"/>
      <c r="BX299" s="221"/>
      <c r="BY299" s="221"/>
      <c r="BZ299" s="221"/>
      <c r="CA299" s="221"/>
      <c r="CB299" s="221"/>
      <c r="CC299" s="221"/>
      <c r="CD299" s="221"/>
      <c r="CE299" s="221"/>
      <c r="CF299" s="221"/>
      <c r="CG299" s="221"/>
    </row>
    <row r="300" spans="1:85" x14ac:dyDescent="0.25">
      <c r="C300" s="222" t="s">
        <v>187</v>
      </c>
      <c r="D300" s="223">
        <f t="shared" ref="D300:O300" si="721">+IFERROR((SUMPRODUCT(D321:D329,R321:R329)/R300),0)</f>
        <v>29.154442961875418</v>
      </c>
      <c r="E300" s="223">
        <f t="shared" si="721"/>
        <v>30.820698934477413</v>
      </c>
      <c r="F300" s="223">
        <f t="shared" si="721"/>
        <v>31.637430101287194</v>
      </c>
      <c r="G300" s="223">
        <f t="shared" si="721"/>
        <v>52.177543694400832</v>
      </c>
      <c r="H300" s="223">
        <f t="shared" si="721"/>
        <v>66.561036368627455</v>
      </c>
      <c r="I300" s="223">
        <f t="shared" si="721"/>
        <v>51.897486222494294</v>
      </c>
      <c r="J300" s="223">
        <f t="shared" si="721"/>
        <v>37.713149563475021</v>
      </c>
      <c r="K300" s="223">
        <f t="shared" si="721"/>
        <v>33.897735294117645</v>
      </c>
      <c r="L300" s="223">
        <f t="shared" si="721"/>
        <v>47.349404477942038</v>
      </c>
      <c r="M300" s="223">
        <f t="shared" si="721"/>
        <v>42.666666666666671</v>
      </c>
      <c r="N300" s="223">
        <f t="shared" si="721"/>
        <v>42.666666666666664</v>
      </c>
      <c r="O300" s="223">
        <f t="shared" si="721"/>
        <v>38.015890048422783</v>
      </c>
      <c r="Q300" s="222" t="s">
        <v>187</v>
      </c>
      <c r="R300" s="224">
        <f t="shared" ref="R300:AC300" si="722">SUM(R285:R299)</f>
        <v>2559.661474</v>
      </c>
      <c r="S300" s="224">
        <f t="shared" si="722"/>
        <v>2606.4675000000002</v>
      </c>
      <c r="T300" s="224">
        <f t="shared" si="722"/>
        <v>1892.7565999999999</v>
      </c>
      <c r="U300" s="224">
        <f t="shared" si="722"/>
        <v>1780.0965000000001</v>
      </c>
      <c r="V300" s="224">
        <f t="shared" si="722"/>
        <v>2550</v>
      </c>
      <c r="W300" s="224">
        <f t="shared" si="722"/>
        <v>1323.1350000000004</v>
      </c>
      <c r="X300" s="224">
        <f t="shared" si="722"/>
        <v>1607.0100000000002</v>
      </c>
      <c r="Y300" s="224">
        <f t="shared" si="722"/>
        <v>4692</v>
      </c>
      <c r="Z300" s="224">
        <f t="shared" si="722"/>
        <v>4590.0000000000009</v>
      </c>
      <c r="AA300" s="224">
        <f t="shared" si="722"/>
        <v>4650.0000000000018</v>
      </c>
      <c r="AB300" s="224">
        <f t="shared" si="722"/>
        <v>5520</v>
      </c>
      <c r="AC300" s="224">
        <f t="shared" si="722"/>
        <v>4800</v>
      </c>
      <c r="AE300" s="222" t="s">
        <v>187</v>
      </c>
      <c r="AF300" s="223">
        <f t="shared" ref="AF300:AQ300" si="723">+IFERROR((SUMPRODUCT(AF321:AF329,AT321:AT329)/AT300),0)</f>
        <v>31.405830636981058</v>
      </c>
      <c r="AG300" s="223">
        <f t="shared" si="723"/>
        <v>32.15792642530559</v>
      </c>
      <c r="AH300" s="223">
        <f t="shared" si="723"/>
        <v>34.000770872865274</v>
      </c>
      <c r="AI300" s="223">
        <f t="shared" si="723"/>
        <v>56.626001950268169</v>
      </c>
      <c r="AJ300" s="223">
        <f t="shared" si="723"/>
        <v>71.274900103806232</v>
      </c>
      <c r="AK300" s="223">
        <f t="shared" si="723"/>
        <v>55.818319179894175</v>
      </c>
      <c r="AL300" s="223">
        <f t="shared" si="723"/>
        <v>40.362879038939518</v>
      </c>
      <c r="AM300" s="223">
        <f t="shared" si="723"/>
        <v>35.803564013840827</v>
      </c>
      <c r="AN300" s="223">
        <f t="shared" si="723"/>
        <v>49.878943654187474</v>
      </c>
      <c r="AO300" s="223">
        <f t="shared" si="723"/>
        <v>44.42130518447496</v>
      </c>
      <c r="AP300" s="223">
        <f t="shared" si="723"/>
        <v>44.398119661693315</v>
      </c>
      <c r="AQ300" s="223">
        <f t="shared" si="723"/>
        <v>40.034743906176239</v>
      </c>
      <c r="AS300" s="222" t="s">
        <v>187</v>
      </c>
      <c r="AT300" s="224">
        <f t="shared" ref="AT300:BE300" si="724">SUM(AT285:AT299)</f>
        <v>2140.1278940000002</v>
      </c>
      <c r="AU300" s="224">
        <f t="shared" si="724"/>
        <v>2250.5700000000002</v>
      </c>
      <c r="AV300" s="224">
        <f t="shared" si="724"/>
        <v>1473.3866</v>
      </c>
      <c r="AW300" s="224">
        <f t="shared" si="724"/>
        <v>1485.9494999999999</v>
      </c>
      <c r="AX300" s="224">
        <f t="shared" si="724"/>
        <v>2167.5</v>
      </c>
      <c r="AY300" s="224">
        <f t="shared" si="724"/>
        <v>1122.6600000000003</v>
      </c>
      <c r="AZ300" s="224">
        <f t="shared" si="724"/>
        <v>1332.528</v>
      </c>
      <c r="BA300" s="224">
        <f t="shared" si="724"/>
        <v>3988.2000000000003</v>
      </c>
      <c r="BB300" s="224">
        <f t="shared" si="724"/>
        <v>3901.5</v>
      </c>
      <c r="BC300" s="224">
        <f t="shared" si="724"/>
        <v>3952.5000000000018</v>
      </c>
      <c r="BD300" s="224">
        <f t="shared" si="724"/>
        <v>4692</v>
      </c>
      <c r="BE300" s="224">
        <f t="shared" si="724"/>
        <v>4080.0000000000005</v>
      </c>
      <c r="BG300" s="222" t="s">
        <v>187</v>
      </c>
      <c r="BH300" s="223">
        <f t="shared" ref="BH300" si="725">+IFERROR((SUMPRODUCT(BH321:BH329,BV321:BV329)/BV300),0)</f>
        <v>30.699081458975623</v>
      </c>
      <c r="BI300" s="223">
        <f t="shared" ref="BI300" si="726">+IFERROR((SUMPRODUCT(BI321:BI329,BW321:BW329)/BW300),0)</f>
        <v>32.48178563183896</v>
      </c>
      <c r="BJ300" s="223">
        <f t="shared" ref="BJ300" si="727">+IFERROR((SUMPRODUCT(BJ321:BJ329,BX321:BX329)/BX300),0)</f>
        <v>33.893507841328415</v>
      </c>
      <c r="BK300" s="223">
        <f t="shared" ref="BK300" si="728">+IFERROR((SUMPRODUCT(BK321:BK329,BY321:BY329)/BY300),0)</f>
        <v>56.395598798716804</v>
      </c>
      <c r="BL300" s="223">
        <f t="shared" ref="BL300" si="729">+IFERROR((SUMPRODUCT(BL321:BL329,BZ321:BZ329)/BZ300),0)</f>
        <v>70.941880217613047</v>
      </c>
      <c r="BM300" s="223">
        <f t="shared" ref="BM300" si="730">+IFERROR((SUMPRODUCT(BM321:BM329,CA321:CA329)/CA300),0)</f>
        <v>55.459434696016757</v>
      </c>
      <c r="BN300" s="223">
        <f t="shared" ref="BN300" si="731">+IFERROR((SUMPRODUCT(BN321:BN329,CB321:CB329)/CB300),0)</f>
        <v>40.048830592271209</v>
      </c>
      <c r="BO300" s="223">
        <f t="shared" ref="BO300" si="732">+IFERROR((SUMPRODUCT(BO321:BO329,CC321:CC329)/CC300),0)</f>
        <v>35.709384563073783</v>
      </c>
      <c r="BP300" s="223">
        <f t="shared" ref="BP300" si="733">+IFERROR((SUMPRODUCT(BP321:BP329,CD321:CD329)/CD300),0)</f>
        <v>49.623181699533014</v>
      </c>
      <c r="BQ300" s="223">
        <f t="shared" ref="BQ300" si="734">+IFERROR((SUMPRODUCT(BQ321:BQ329,CE321:CE329)/CE300),0)</f>
        <v>44.312977419178381</v>
      </c>
      <c r="BR300" s="223">
        <f t="shared" ref="BR300" si="735">+IFERROR((SUMPRODUCT(BR321:BR329,CF321:CF329)/CF300),0)</f>
        <v>44.318786042188094</v>
      </c>
      <c r="BS300" s="223">
        <f t="shared" ref="BS300" si="736">+IFERROR((SUMPRODUCT(BS321:BS329,CG321:CG329)/CG300),0)</f>
        <v>39.858775667684611</v>
      </c>
      <c r="BU300" s="222" t="s">
        <v>187</v>
      </c>
      <c r="BV300" s="224">
        <f t="shared" ref="BV300:CG300" si="737">SUM(BV285:BV299)</f>
        <v>2213.2003940000004</v>
      </c>
      <c r="BW300" s="224">
        <f t="shared" si="737"/>
        <v>2274.1950000000002</v>
      </c>
      <c r="BX300" s="224">
        <f t="shared" si="737"/>
        <v>1515.3235999999999</v>
      </c>
      <c r="BY300" s="224">
        <f t="shared" si="737"/>
        <v>1516.3785</v>
      </c>
      <c r="BZ300" s="224">
        <f t="shared" si="737"/>
        <v>2205.75</v>
      </c>
      <c r="CA300" s="224">
        <f t="shared" si="737"/>
        <v>1159.1100000000004</v>
      </c>
      <c r="CB300" s="224">
        <f t="shared" si="737"/>
        <v>1367.7180000000001</v>
      </c>
      <c r="CC300" s="224">
        <f t="shared" si="737"/>
        <v>4058.5800000000004</v>
      </c>
      <c r="CD300" s="224">
        <f t="shared" si="737"/>
        <v>3970.35</v>
      </c>
      <c r="CE300" s="224">
        <f t="shared" si="737"/>
        <v>4022.2500000000018</v>
      </c>
      <c r="CF300" s="224">
        <f t="shared" si="737"/>
        <v>4774.8</v>
      </c>
      <c r="CG300" s="224">
        <f t="shared" si="737"/>
        <v>4152</v>
      </c>
    </row>
    <row r="301" spans="1:85" x14ac:dyDescent="0.25">
      <c r="C301" s="270" t="s">
        <v>126</v>
      </c>
      <c r="L301" s="203"/>
      <c r="M301" s="203"/>
      <c r="Z301" s="203"/>
      <c r="AA301" s="203"/>
      <c r="AE301" s="270" t="s">
        <v>126</v>
      </c>
      <c r="AN301" s="203"/>
      <c r="AO301" s="203"/>
      <c r="BG301" s="270" t="s">
        <v>126</v>
      </c>
      <c r="BP301" s="203"/>
      <c r="BQ301" s="203"/>
    </row>
    <row r="302" spans="1:85" x14ac:dyDescent="0.25">
      <c r="C302" s="218" t="s">
        <v>7</v>
      </c>
      <c r="D302" s="219" t="s">
        <v>43</v>
      </c>
      <c r="E302" s="219" t="s">
        <v>44</v>
      </c>
      <c r="F302" s="219" t="s">
        <v>45</v>
      </c>
      <c r="G302" s="219" t="s">
        <v>46</v>
      </c>
      <c r="H302" s="219" t="s">
        <v>47</v>
      </c>
      <c r="I302" s="219" t="s">
        <v>48</v>
      </c>
      <c r="J302" s="219" t="s">
        <v>49</v>
      </c>
      <c r="K302" s="219" t="s">
        <v>50</v>
      </c>
      <c r="L302" s="219" t="s">
        <v>177</v>
      </c>
      <c r="M302" s="219" t="s">
        <v>52</v>
      </c>
      <c r="N302" s="219" t="s">
        <v>53</v>
      </c>
      <c r="O302" s="219" t="s">
        <v>54</v>
      </c>
      <c r="R302" s="219" t="s">
        <v>43</v>
      </c>
      <c r="S302" s="219" t="s">
        <v>44</v>
      </c>
      <c r="T302" s="219" t="s">
        <v>45</v>
      </c>
      <c r="U302" s="219" t="s">
        <v>46</v>
      </c>
      <c r="V302" s="219" t="s">
        <v>47</v>
      </c>
      <c r="W302" s="219" t="s">
        <v>48</v>
      </c>
      <c r="X302" s="219" t="s">
        <v>49</v>
      </c>
      <c r="Y302" s="219" t="s">
        <v>50</v>
      </c>
      <c r="Z302" s="219" t="s">
        <v>177</v>
      </c>
      <c r="AA302" s="219" t="s">
        <v>52</v>
      </c>
      <c r="AB302" s="219" t="s">
        <v>53</v>
      </c>
      <c r="AC302" s="219" t="s">
        <v>54</v>
      </c>
      <c r="AE302" s="218" t="s">
        <v>7</v>
      </c>
      <c r="AF302" s="219" t="s">
        <v>43</v>
      </c>
      <c r="AG302" s="219" t="s">
        <v>44</v>
      </c>
      <c r="AH302" s="219" t="s">
        <v>45</v>
      </c>
      <c r="AI302" s="219" t="s">
        <v>46</v>
      </c>
      <c r="AJ302" s="219" t="s">
        <v>47</v>
      </c>
      <c r="AK302" s="219" t="s">
        <v>48</v>
      </c>
      <c r="AL302" s="219" t="s">
        <v>49</v>
      </c>
      <c r="AM302" s="219" t="s">
        <v>50</v>
      </c>
      <c r="AN302" s="219" t="s">
        <v>177</v>
      </c>
      <c r="AO302" s="219" t="s">
        <v>52</v>
      </c>
      <c r="AP302" s="219" t="s">
        <v>53</v>
      </c>
      <c r="AQ302" s="219" t="s">
        <v>54</v>
      </c>
      <c r="AT302" s="276" t="s">
        <v>43</v>
      </c>
      <c r="AU302" s="276" t="s">
        <v>44</v>
      </c>
      <c r="AV302" s="276" t="s">
        <v>45</v>
      </c>
      <c r="AW302" s="276" t="s">
        <v>46</v>
      </c>
      <c r="AX302" s="276" t="s">
        <v>47</v>
      </c>
      <c r="AY302" s="276" t="s">
        <v>48</v>
      </c>
      <c r="AZ302" s="276" t="s">
        <v>49</v>
      </c>
      <c r="BA302" s="276" t="s">
        <v>50</v>
      </c>
      <c r="BB302" s="276" t="s">
        <v>177</v>
      </c>
      <c r="BC302" s="276" t="s">
        <v>52</v>
      </c>
      <c r="BD302" s="276" t="s">
        <v>53</v>
      </c>
      <c r="BE302" s="276" t="s">
        <v>54</v>
      </c>
      <c r="BG302" s="218" t="s">
        <v>7</v>
      </c>
      <c r="BH302" s="219" t="s">
        <v>43</v>
      </c>
      <c r="BI302" s="219" t="s">
        <v>44</v>
      </c>
      <c r="BJ302" s="219" t="s">
        <v>45</v>
      </c>
      <c r="BK302" s="219" t="s">
        <v>46</v>
      </c>
      <c r="BL302" s="219" t="s">
        <v>47</v>
      </c>
      <c r="BM302" s="219" t="s">
        <v>48</v>
      </c>
      <c r="BN302" s="219" t="s">
        <v>49</v>
      </c>
      <c r="BO302" s="219" t="s">
        <v>50</v>
      </c>
      <c r="BP302" s="219" t="s">
        <v>177</v>
      </c>
      <c r="BQ302" s="219" t="s">
        <v>52</v>
      </c>
      <c r="BR302" s="219" t="s">
        <v>53</v>
      </c>
      <c r="BS302" s="219" t="s">
        <v>54</v>
      </c>
      <c r="BV302" s="276" t="s">
        <v>43</v>
      </c>
      <c r="BW302" s="276" t="s">
        <v>44</v>
      </c>
      <c r="BX302" s="276" t="s">
        <v>45</v>
      </c>
      <c r="BY302" s="276" t="s">
        <v>46</v>
      </c>
      <c r="BZ302" s="276" t="s">
        <v>47</v>
      </c>
      <c r="CA302" s="276" t="s">
        <v>48</v>
      </c>
      <c r="CB302" s="276" t="s">
        <v>49</v>
      </c>
      <c r="CC302" s="276" t="s">
        <v>50</v>
      </c>
      <c r="CD302" s="276" t="s">
        <v>177</v>
      </c>
      <c r="CE302" s="276" t="s">
        <v>52</v>
      </c>
      <c r="CF302" s="276" t="s">
        <v>53</v>
      </c>
      <c r="CG302" s="276" t="s">
        <v>54</v>
      </c>
    </row>
    <row r="303" spans="1:85" x14ac:dyDescent="0.25">
      <c r="A303" t="str">
        <f>+C282</f>
        <v>TOPLAM</v>
      </c>
      <c r="B303" t="s">
        <v>7</v>
      </c>
      <c r="C303" s="2" t="s">
        <v>178</v>
      </c>
      <c r="D303" s="220">
        <f t="shared" ref="D303:O311" si="738">+IFERROR((D23*R23+D79*R79+D135*R135+D191*R191+D247*R247)/(R23+R79+R135+R191+R247),0)</f>
        <v>29.654545454545456</v>
      </c>
      <c r="E303" s="220">
        <f t="shared" si="738"/>
        <v>32.534545454545459</v>
      </c>
      <c r="F303" s="220">
        <f t="shared" si="738"/>
        <v>34.694545454545462</v>
      </c>
      <c r="G303" s="220">
        <f t="shared" si="738"/>
        <v>48.37686274509803</v>
      </c>
      <c r="H303" s="220">
        <f t="shared" si="738"/>
        <v>60.374432653061227</v>
      </c>
      <c r="I303" s="220">
        <f t="shared" si="738"/>
        <v>58.917456521739133</v>
      </c>
      <c r="J303" s="220">
        <f t="shared" si="738"/>
        <v>34.985714285714288</v>
      </c>
      <c r="K303" s="220">
        <f t="shared" si="738"/>
        <v>22.584897959183674</v>
      </c>
      <c r="L303" s="220">
        <f t="shared" si="738"/>
        <v>43.678435070163921</v>
      </c>
      <c r="M303" s="220">
        <f t="shared" si="738"/>
        <v>49.775833671548348</v>
      </c>
      <c r="N303" s="220">
        <f t="shared" si="738"/>
        <v>50.156640027540398</v>
      </c>
      <c r="O303" s="220">
        <f t="shared" si="738"/>
        <v>45.327519490781746</v>
      </c>
      <c r="Q303" s="2" t="s">
        <v>178</v>
      </c>
      <c r="R303" s="221">
        <f t="shared" ref="R303:AC311" si="739">+(R23+R79+R135+R191+R247)</f>
        <v>407.25740000000002</v>
      </c>
      <c r="S303" s="221">
        <f t="shared" si="739"/>
        <v>427.35</v>
      </c>
      <c r="T303" s="221">
        <f t="shared" si="739"/>
        <v>325.11160000000001</v>
      </c>
      <c r="U303" s="221">
        <f t="shared" si="739"/>
        <v>401.16600000000005</v>
      </c>
      <c r="V303" s="221">
        <f t="shared" si="739"/>
        <v>465.5</v>
      </c>
      <c r="W303" s="221">
        <f t="shared" si="739"/>
        <v>196.65</v>
      </c>
      <c r="X303" s="221">
        <f t="shared" si="739"/>
        <v>428.25999999999993</v>
      </c>
      <c r="Y303" s="221">
        <f t="shared" si="739"/>
        <v>856.52</v>
      </c>
      <c r="Z303" s="221">
        <f t="shared" si="739"/>
        <v>837.90000000000009</v>
      </c>
      <c r="AA303" s="221">
        <f t="shared" si="739"/>
        <v>589.00000000000011</v>
      </c>
      <c r="AB303" s="221">
        <f t="shared" si="739"/>
        <v>699.19999999999993</v>
      </c>
      <c r="AC303" s="221">
        <f t="shared" si="739"/>
        <v>608</v>
      </c>
      <c r="AE303" s="2" t="s">
        <v>178</v>
      </c>
      <c r="AF303" s="220">
        <f>+D303</f>
        <v>29.654545454545456</v>
      </c>
      <c r="AG303" s="220">
        <f t="shared" ref="AG303:AQ307" si="740">+E303</f>
        <v>32.534545454545459</v>
      </c>
      <c r="AH303" s="220">
        <f t="shared" si="740"/>
        <v>34.694545454545462</v>
      </c>
      <c r="AI303" s="220">
        <f t="shared" si="740"/>
        <v>48.37686274509803</v>
      </c>
      <c r="AJ303" s="220">
        <f t="shared" si="740"/>
        <v>60.374432653061227</v>
      </c>
      <c r="AK303" s="220">
        <f t="shared" si="740"/>
        <v>58.917456521739133</v>
      </c>
      <c r="AL303" s="220">
        <f t="shared" si="740"/>
        <v>34.985714285714288</v>
      </c>
      <c r="AM303" s="220">
        <f t="shared" si="740"/>
        <v>22.584897959183674</v>
      </c>
      <c r="AN303" s="220">
        <f t="shared" si="740"/>
        <v>43.678435070163921</v>
      </c>
      <c r="AO303" s="220">
        <f t="shared" si="740"/>
        <v>49.775833671548348</v>
      </c>
      <c r="AP303" s="220">
        <f t="shared" si="740"/>
        <v>50.156640027540398</v>
      </c>
      <c r="AQ303" s="220">
        <f t="shared" si="740"/>
        <v>45.327519490781746</v>
      </c>
      <c r="AS303" s="2" t="s">
        <v>178</v>
      </c>
      <c r="AT303" s="221">
        <f t="shared" ref="AT303:BE307" si="741">+R303</f>
        <v>407.25740000000002</v>
      </c>
      <c r="AU303" s="221">
        <f t="shared" si="741"/>
        <v>427.35</v>
      </c>
      <c r="AV303" s="221">
        <f t="shared" si="741"/>
        <v>325.11160000000001</v>
      </c>
      <c r="AW303" s="221">
        <f t="shared" si="741"/>
        <v>401.16600000000005</v>
      </c>
      <c r="AX303" s="221">
        <f t="shared" si="741"/>
        <v>465.5</v>
      </c>
      <c r="AY303" s="221">
        <f t="shared" si="741"/>
        <v>196.65</v>
      </c>
      <c r="AZ303" s="221">
        <f t="shared" si="741"/>
        <v>428.25999999999993</v>
      </c>
      <c r="BA303" s="221">
        <f t="shared" si="741"/>
        <v>856.52</v>
      </c>
      <c r="BB303" s="221">
        <f t="shared" si="741"/>
        <v>837.90000000000009</v>
      </c>
      <c r="BC303" s="221">
        <f t="shared" si="741"/>
        <v>589.00000000000011</v>
      </c>
      <c r="BD303" s="221">
        <f t="shared" si="741"/>
        <v>699.19999999999993</v>
      </c>
      <c r="BE303" s="221">
        <f t="shared" si="741"/>
        <v>608</v>
      </c>
      <c r="BG303" s="2" t="s">
        <v>178</v>
      </c>
      <c r="BH303" s="220">
        <f t="shared" ref="BH303" si="742">+D303</f>
        <v>29.654545454545456</v>
      </c>
      <c r="BI303" s="220">
        <f t="shared" ref="BI303:BI308" si="743">+E303</f>
        <v>32.534545454545459</v>
      </c>
      <c r="BJ303" s="220">
        <f t="shared" ref="BJ303:BJ308" si="744">+F303</f>
        <v>34.694545454545462</v>
      </c>
      <c r="BK303" s="220">
        <f t="shared" ref="BK303:BK308" si="745">+G303</f>
        <v>48.37686274509803</v>
      </c>
      <c r="BL303" s="220">
        <f t="shared" ref="BL303:BL308" si="746">+H303</f>
        <v>60.374432653061227</v>
      </c>
      <c r="BM303" s="220">
        <f t="shared" ref="BM303:BM308" si="747">+I303</f>
        <v>58.917456521739133</v>
      </c>
      <c r="BN303" s="220">
        <f t="shared" ref="BN303:BN308" si="748">+J303</f>
        <v>34.985714285714288</v>
      </c>
      <c r="BO303" s="220">
        <f t="shared" ref="BO303:BO308" si="749">+K303</f>
        <v>22.584897959183674</v>
      </c>
      <c r="BP303" s="220">
        <f t="shared" ref="BP303:BP308" si="750">+L303</f>
        <v>43.678435070163921</v>
      </c>
      <c r="BQ303" s="220">
        <f t="shared" ref="BQ303:BQ308" si="751">+M303</f>
        <v>49.775833671548348</v>
      </c>
      <c r="BR303" s="220">
        <f t="shared" ref="BR303:BR308" si="752">+N303</f>
        <v>50.156640027540398</v>
      </c>
      <c r="BS303" s="220">
        <f t="shared" ref="BS303:BS308" si="753">+O303</f>
        <v>45.327519490781746</v>
      </c>
      <c r="BU303" s="2" t="s">
        <v>178</v>
      </c>
      <c r="BV303" s="221">
        <f t="shared" ref="BV303" si="754">+R303</f>
        <v>407.25740000000002</v>
      </c>
      <c r="BW303" s="221">
        <f t="shared" ref="BW303:BW308" si="755">+S303</f>
        <v>427.35</v>
      </c>
      <c r="BX303" s="221">
        <f t="shared" ref="BX303:BX308" si="756">+T303</f>
        <v>325.11160000000001</v>
      </c>
      <c r="BY303" s="221">
        <f t="shared" ref="BY303:BY308" si="757">+U303</f>
        <v>401.16600000000005</v>
      </c>
      <c r="BZ303" s="221">
        <f t="shared" ref="BZ303:BZ308" si="758">+V303</f>
        <v>465.5</v>
      </c>
      <c r="CA303" s="221">
        <f t="shared" ref="CA303:CA308" si="759">+W303</f>
        <v>196.65</v>
      </c>
      <c r="CB303" s="221">
        <f t="shared" ref="CB303:CB308" si="760">+X303</f>
        <v>428.25999999999993</v>
      </c>
      <c r="CC303" s="221">
        <f t="shared" ref="CC303:CC308" si="761">+Y303</f>
        <v>856.52</v>
      </c>
      <c r="CD303" s="221">
        <f t="shared" ref="CD303:CD308" si="762">+Z303</f>
        <v>837.90000000000009</v>
      </c>
      <c r="CE303" s="221">
        <f t="shared" ref="CE303:CE308" si="763">+AA303</f>
        <v>589.00000000000011</v>
      </c>
      <c r="CF303" s="221">
        <f t="shared" ref="CF303:CF308" si="764">+AB303</f>
        <v>699.19999999999993</v>
      </c>
      <c r="CG303" s="221">
        <f t="shared" ref="CG303:CG308" si="765">+AC303</f>
        <v>608</v>
      </c>
    </row>
    <row r="304" spans="1:85" x14ac:dyDescent="0.25">
      <c r="A304" t="str">
        <f>+C282</f>
        <v>TOPLAM</v>
      </c>
      <c r="B304" t="s">
        <v>7</v>
      </c>
      <c r="C304" s="2" t="s">
        <v>179</v>
      </c>
      <c r="D304" s="220">
        <f t="shared" si="738"/>
        <v>30.21777777777778</v>
      </c>
      <c r="E304" s="220">
        <f t="shared" si="738"/>
        <v>30.845454545454547</v>
      </c>
      <c r="F304" s="220">
        <f t="shared" si="738"/>
        <v>35.046818181818189</v>
      </c>
      <c r="G304" s="220">
        <f t="shared" si="738"/>
        <v>41.262352941176481</v>
      </c>
      <c r="H304" s="220">
        <f t="shared" si="738"/>
        <v>64.735322448979602</v>
      </c>
      <c r="I304" s="220">
        <f t="shared" si="738"/>
        <v>53.574434782608691</v>
      </c>
      <c r="J304" s="220">
        <f t="shared" si="738"/>
        <v>30.818367346938775</v>
      </c>
      <c r="K304" s="220">
        <f t="shared" si="738"/>
        <v>27.775510204081627</v>
      </c>
      <c r="L304" s="220">
        <f t="shared" si="738"/>
        <v>37.815465059912036</v>
      </c>
      <c r="M304" s="220">
        <f t="shared" si="738"/>
        <v>51.712677455249057</v>
      </c>
      <c r="N304" s="220">
        <f t="shared" si="738"/>
        <v>51.769372505705078</v>
      </c>
      <c r="O304" s="220">
        <f t="shared" si="738"/>
        <v>46.62386910151158</v>
      </c>
      <c r="Q304" s="2" t="s">
        <v>179</v>
      </c>
      <c r="R304" s="221">
        <f t="shared" si="739"/>
        <v>374.8619250000001</v>
      </c>
      <c r="S304" s="221">
        <f t="shared" si="739"/>
        <v>384.61500000000001</v>
      </c>
      <c r="T304" s="221">
        <f t="shared" si="739"/>
        <v>203.19474999999997</v>
      </c>
      <c r="U304" s="221">
        <f t="shared" si="739"/>
        <v>292.95675</v>
      </c>
      <c r="V304" s="221">
        <f t="shared" si="739"/>
        <v>453.25</v>
      </c>
      <c r="W304" s="221">
        <f t="shared" si="739"/>
        <v>191.47500000000002</v>
      </c>
      <c r="X304" s="221">
        <f t="shared" si="739"/>
        <v>428.25999999999993</v>
      </c>
      <c r="Y304" s="221">
        <f t="shared" si="739"/>
        <v>856.5200000000001</v>
      </c>
      <c r="Z304" s="221">
        <f t="shared" si="739"/>
        <v>837.90000000000009</v>
      </c>
      <c r="AA304" s="221">
        <f t="shared" si="739"/>
        <v>589.00000000000011</v>
      </c>
      <c r="AB304" s="221">
        <f t="shared" si="739"/>
        <v>699.19999999999993</v>
      </c>
      <c r="AC304" s="221">
        <f t="shared" si="739"/>
        <v>608</v>
      </c>
      <c r="AE304" s="2" t="s">
        <v>179</v>
      </c>
      <c r="AF304" s="220">
        <f t="shared" ref="AF304:AF307" si="766">+D304</f>
        <v>30.21777777777778</v>
      </c>
      <c r="AG304" s="220">
        <f t="shared" si="740"/>
        <v>30.845454545454547</v>
      </c>
      <c r="AH304" s="220">
        <f t="shared" si="740"/>
        <v>35.046818181818189</v>
      </c>
      <c r="AI304" s="220">
        <f t="shared" si="740"/>
        <v>41.262352941176481</v>
      </c>
      <c r="AJ304" s="220">
        <f t="shared" si="740"/>
        <v>64.735322448979602</v>
      </c>
      <c r="AK304" s="220">
        <f t="shared" si="740"/>
        <v>53.574434782608691</v>
      </c>
      <c r="AL304" s="220">
        <f t="shared" si="740"/>
        <v>30.818367346938775</v>
      </c>
      <c r="AM304" s="220">
        <f t="shared" si="740"/>
        <v>27.775510204081627</v>
      </c>
      <c r="AN304" s="220">
        <f t="shared" si="740"/>
        <v>37.815465059912036</v>
      </c>
      <c r="AO304" s="220">
        <f t="shared" si="740"/>
        <v>51.712677455249057</v>
      </c>
      <c r="AP304" s="220">
        <f t="shared" si="740"/>
        <v>51.769372505705078</v>
      </c>
      <c r="AQ304" s="220">
        <f t="shared" si="740"/>
        <v>46.62386910151158</v>
      </c>
      <c r="AS304" s="2" t="s">
        <v>179</v>
      </c>
      <c r="AT304" s="221">
        <f t="shared" si="741"/>
        <v>374.8619250000001</v>
      </c>
      <c r="AU304" s="221">
        <f t="shared" si="741"/>
        <v>384.61500000000001</v>
      </c>
      <c r="AV304" s="221">
        <f t="shared" si="741"/>
        <v>203.19474999999997</v>
      </c>
      <c r="AW304" s="221">
        <f t="shared" si="741"/>
        <v>292.95675</v>
      </c>
      <c r="AX304" s="221">
        <f t="shared" si="741"/>
        <v>453.25</v>
      </c>
      <c r="AY304" s="221">
        <f t="shared" si="741"/>
        <v>191.47500000000002</v>
      </c>
      <c r="AZ304" s="221">
        <f t="shared" si="741"/>
        <v>428.25999999999993</v>
      </c>
      <c r="BA304" s="221">
        <f t="shared" si="741"/>
        <v>856.5200000000001</v>
      </c>
      <c r="BB304" s="221">
        <f t="shared" si="741"/>
        <v>837.90000000000009</v>
      </c>
      <c r="BC304" s="221">
        <f t="shared" si="741"/>
        <v>589.00000000000011</v>
      </c>
      <c r="BD304" s="221">
        <f t="shared" si="741"/>
        <v>699.19999999999993</v>
      </c>
      <c r="BE304" s="221">
        <f t="shared" si="741"/>
        <v>608</v>
      </c>
      <c r="BG304" s="2" t="s">
        <v>179</v>
      </c>
      <c r="BH304" s="220">
        <f t="shared" ref="BH304:BH308" si="767">+D304</f>
        <v>30.21777777777778</v>
      </c>
      <c r="BI304" s="220">
        <f t="shared" si="743"/>
        <v>30.845454545454547</v>
      </c>
      <c r="BJ304" s="220">
        <f t="shared" si="744"/>
        <v>35.046818181818189</v>
      </c>
      <c r="BK304" s="220">
        <f t="shared" si="745"/>
        <v>41.262352941176481</v>
      </c>
      <c r="BL304" s="220">
        <f t="shared" si="746"/>
        <v>64.735322448979602</v>
      </c>
      <c r="BM304" s="220">
        <f t="shared" si="747"/>
        <v>53.574434782608691</v>
      </c>
      <c r="BN304" s="220">
        <f t="shared" si="748"/>
        <v>30.818367346938775</v>
      </c>
      <c r="BO304" s="220">
        <f t="shared" si="749"/>
        <v>27.775510204081627</v>
      </c>
      <c r="BP304" s="220">
        <f t="shared" si="750"/>
        <v>37.815465059912036</v>
      </c>
      <c r="BQ304" s="220">
        <f t="shared" si="751"/>
        <v>51.712677455249057</v>
      </c>
      <c r="BR304" s="220">
        <f t="shared" si="752"/>
        <v>51.769372505705078</v>
      </c>
      <c r="BS304" s="220">
        <f t="shared" si="753"/>
        <v>46.62386910151158</v>
      </c>
      <c r="BU304" s="2" t="s">
        <v>179</v>
      </c>
      <c r="BV304" s="221">
        <f t="shared" ref="BV304:BV308" si="768">+R304</f>
        <v>374.8619250000001</v>
      </c>
      <c r="BW304" s="221">
        <f t="shared" si="755"/>
        <v>384.61500000000001</v>
      </c>
      <c r="BX304" s="221">
        <f t="shared" si="756"/>
        <v>203.19474999999997</v>
      </c>
      <c r="BY304" s="221">
        <f t="shared" si="757"/>
        <v>292.95675</v>
      </c>
      <c r="BZ304" s="221">
        <f t="shared" si="758"/>
        <v>453.25</v>
      </c>
      <c r="CA304" s="221">
        <f t="shared" si="759"/>
        <v>191.47500000000002</v>
      </c>
      <c r="CB304" s="221">
        <f t="shared" si="760"/>
        <v>428.25999999999993</v>
      </c>
      <c r="CC304" s="221">
        <f t="shared" si="761"/>
        <v>856.5200000000001</v>
      </c>
      <c r="CD304" s="221">
        <f t="shared" si="762"/>
        <v>837.90000000000009</v>
      </c>
      <c r="CE304" s="221">
        <f t="shared" si="763"/>
        <v>589.00000000000011</v>
      </c>
      <c r="CF304" s="221">
        <f t="shared" si="764"/>
        <v>699.19999999999993</v>
      </c>
      <c r="CG304" s="221">
        <f t="shared" si="765"/>
        <v>608</v>
      </c>
    </row>
    <row r="305" spans="1:85" x14ac:dyDescent="0.25">
      <c r="A305" t="str">
        <f>+C282</f>
        <v>TOPLAM</v>
      </c>
      <c r="B305" t="s">
        <v>7</v>
      </c>
      <c r="C305" s="2" t="s">
        <v>180</v>
      </c>
      <c r="D305" s="220">
        <f t="shared" si="738"/>
        <v>26.272727272727266</v>
      </c>
      <c r="E305" s="220">
        <f t="shared" si="738"/>
        <v>26.272727272727266</v>
      </c>
      <c r="F305" s="220">
        <f t="shared" si="738"/>
        <v>28.890909090909091</v>
      </c>
      <c r="G305" s="220">
        <f t="shared" si="738"/>
        <v>38.921568627450974</v>
      </c>
      <c r="H305" s="220">
        <f t="shared" si="738"/>
        <v>48.102367346938777</v>
      </c>
      <c r="I305" s="220">
        <f t="shared" si="738"/>
        <v>41.971913043478253</v>
      </c>
      <c r="J305" s="220">
        <f t="shared" si="738"/>
        <v>30.816326530612248</v>
      </c>
      <c r="K305" s="220">
        <f t="shared" si="738"/>
        <v>32.12244897959183</v>
      </c>
      <c r="L305" s="220">
        <f t="shared" si="738"/>
        <v>36.45994715402518</v>
      </c>
      <c r="M305" s="220">
        <f t="shared" si="738"/>
        <v>46.15559063020649</v>
      </c>
      <c r="N305" s="220">
        <f t="shared" si="738"/>
        <v>44.400210096139311</v>
      </c>
      <c r="O305" s="220">
        <f t="shared" si="738"/>
        <v>39.705652827177616</v>
      </c>
      <c r="Q305" s="2" t="s">
        <v>180</v>
      </c>
      <c r="R305" s="221">
        <f t="shared" si="739"/>
        <v>212.20254000000003</v>
      </c>
      <c r="S305" s="221">
        <f t="shared" si="739"/>
        <v>239.08500000000001</v>
      </c>
      <c r="T305" s="221">
        <f t="shared" si="739"/>
        <v>151.57229999999998</v>
      </c>
      <c r="U305" s="221">
        <f t="shared" si="739"/>
        <v>158.35500000000002</v>
      </c>
      <c r="V305" s="221">
        <f t="shared" si="739"/>
        <v>245</v>
      </c>
      <c r="W305" s="221">
        <f t="shared" si="739"/>
        <v>103.5</v>
      </c>
      <c r="X305" s="221">
        <f t="shared" si="739"/>
        <v>81.144000000000005</v>
      </c>
      <c r="Y305" s="221">
        <f t="shared" si="739"/>
        <v>405.72</v>
      </c>
      <c r="Z305" s="221">
        <f t="shared" si="739"/>
        <v>396.90000000000003</v>
      </c>
      <c r="AA305" s="221">
        <f t="shared" si="739"/>
        <v>279</v>
      </c>
      <c r="AB305" s="221">
        <f t="shared" si="739"/>
        <v>331.2</v>
      </c>
      <c r="AC305" s="221">
        <f t="shared" si="739"/>
        <v>287.99999999999994</v>
      </c>
      <c r="AE305" s="2" t="s">
        <v>180</v>
      </c>
      <c r="AF305" s="220">
        <f t="shared" si="766"/>
        <v>26.272727272727266</v>
      </c>
      <c r="AG305" s="220">
        <f t="shared" si="740"/>
        <v>26.272727272727266</v>
      </c>
      <c r="AH305" s="220">
        <f t="shared" si="740"/>
        <v>28.890909090909091</v>
      </c>
      <c r="AI305" s="220">
        <f t="shared" si="740"/>
        <v>38.921568627450974</v>
      </c>
      <c r="AJ305" s="220">
        <f t="shared" si="740"/>
        <v>48.102367346938777</v>
      </c>
      <c r="AK305" s="220">
        <f t="shared" si="740"/>
        <v>41.971913043478253</v>
      </c>
      <c r="AL305" s="220">
        <f t="shared" si="740"/>
        <v>30.816326530612248</v>
      </c>
      <c r="AM305" s="220">
        <f t="shared" si="740"/>
        <v>32.12244897959183</v>
      </c>
      <c r="AN305" s="220">
        <f t="shared" si="740"/>
        <v>36.45994715402518</v>
      </c>
      <c r="AO305" s="220">
        <f t="shared" si="740"/>
        <v>46.15559063020649</v>
      </c>
      <c r="AP305" s="220">
        <f t="shared" si="740"/>
        <v>44.400210096139311</v>
      </c>
      <c r="AQ305" s="220">
        <f t="shared" si="740"/>
        <v>39.705652827177616</v>
      </c>
      <c r="AS305" s="2" t="s">
        <v>180</v>
      </c>
      <c r="AT305" s="221">
        <f t="shared" si="741"/>
        <v>212.20254000000003</v>
      </c>
      <c r="AU305" s="221">
        <f t="shared" si="741"/>
        <v>239.08500000000001</v>
      </c>
      <c r="AV305" s="221">
        <f t="shared" si="741"/>
        <v>151.57229999999998</v>
      </c>
      <c r="AW305" s="221">
        <f t="shared" si="741"/>
        <v>158.35500000000002</v>
      </c>
      <c r="AX305" s="221">
        <f t="shared" si="741"/>
        <v>245</v>
      </c>
      <c r="AY305" s="221">
        <f t="shared" si="741"/>
        <v>103.5</v>
      </c>
      <c r="AZ305" s="221">
        <f t="shared" si="741"/>
        <v>81.144000000000005</v>
      </c>
      <c r="BA305" s="221">
        <f t="shared" si="741"/>
        <v>405.72</v>
      </c>
      <c r="BB305" s="221">
        <f t="shared" si="741"/>
        <v>396.90000000000003</v>
      </c>
      <c r="BC305" s="221">
        <f t="shared" si="741"/>
        <v>279</v>
      </c>
      <c r="BD305" s="221">
        <f t="shared" si="741"/>
        <v>331.2</v>
      </c>
      <c r="BE305" s="221">
        <f t="shared" si="741"/>
        <v>287.99999999999994</v>
      </c>
      <c r="BG305" s="2" t="s">
        <v>180</v>
      </c>
      <c r="BH305" s="220">
        <f t="shared" si="767"/>
        <v>26.272727272727266</v>
      </c>
      <c r="BI305" s="220">
        <f t="shared" si="743"/>
        <v>26.272727272727266</v>
      </c>
      <c r="BJ305" s="220">
        <f t="shared" si="744"/>
        <v>28.890909090909091</v>
      </c>
      <c r="BK305" s="220">
        <f t="shared" si="745"/>
        <v>38.921568627450974</v>
      </c>
      <c r="BL305" s="220">
        <f t="shared" si="746"/>
        <v>48.102367346938777</v>
      </c>
      <c r="BM305" s="220">
        <f t="shared" si="747"/>
        <v>41.971913043478253</v>
      </c>
      <c r="BN305" s="220">
        <f t="shared" si="748"/>
        <v>30.816326530612248</v>
      </c>
      <c r="BO305" s="220">
        <f t="shared" si="749"/>
        <v>32.12244897959183</v>
      </c>
      <c r="BP305" s="220">
        <f t="shared" si="750"/>
        <v>36.45994715402518</v>
      </c>
      <c r="BQ305" s="220">
        <f t="shared" si="751"/>
        <v>46.15559063020649</v>
      </c>
      <c r="BR305" s="220">
        <f t="shared" si="752"/>
        <v>44.400210096139311</v>
      </c>
      <c r="BS305" s="220">
        <f t="shared" si="753"/>
        <v>39.705652827177616</v>
      </c>
      <c r="BU305" s="2" t="s">
        <v>180</v>
      </c>
      <c r="BV305" s="221">
        <f t="shared" si="768"/>
        <v>212.20254000000003</v>
      </c>
      <c r="BW305" s="221">
        <f t="shared" si="755"/>
        <v>239.08500000000001</v>
      </c>
      <c r="BX305" s="221">
        <f t="shared" si="756"/>
        <v>151.57229999999998</v>
      </c>
      <c r="BY305" s="221">
        <f t="shared" si="757"/>
        <v>158.35500000000002</v>
      </c>
      <c r="BZ305" s="221">
        <f t="shared" si="758"/>
        <v>245</v>
      </c>
      <c r="CA305" s="221">
        <f t="shared" si="759"/>
        <v>103.5</v>
      </c>
      <c r="CB305" s="221">
        <f t="shared" si="760"/>
        <v>81.144000000000005</v>
      </c>
      <c r="CC305" s="221">
        <f t="shared" si="761"/>
        <v>405.72</v>
      </c>
      <c r="CD305" s="221">
        <f t="shared" si="762"/>
        <v>396.90000000000003</v>
      </c>
      <c r="CE305" s="221">
        <f t="shared" si="763"/>
        <v>279</v>
      </c>
      <c r="CF305" s="221">
        <f t="shared" si="764"/>
        <v>331.2</v>
      </c>
      <c r="CG305" s="221">
        <f t="shared" si="765"/>
        <v>287.99999999999994</v>
      </c>
    </row>
    <row r="306" spans="1:85" x14ac:dyDescent="0.25">
      <c r="A306" t="str">
        <f>+C282</f>
        <v>TOPLAM</v>
      </c>
      <c r="B306" t="s">
        <v>7</v>
      </c>
      <c r="C306" s="2" t="s">
        <v>181</v>
      </c>
      <c r="D306" s="220">
        <f t="shared" si="738"/>
        <v>32.9</v>
      </c>
      <c r="E306" s="220">
        <f t="shared" si="738"/>
        <v>33.946363636363635</v>
      </c>
      <c r="F306" s="220">
        <f t="shared" si="738"/>
        <v>33.946363636363635</v>
      </c>
      <c r="G306" s="220">
        <f t="shared" si="738"/>
        <v>51.156470588235315</v>
      </c>
      <c r="H306" s="220">
        <f t="shared" si="738"/>
        <v>62.481246938775527</v>
      </c>
      <c r="I306" s="220">
        <f t="shared" si="738"/>
        <v>54.526734782608706</v>
      </c>
      <c r="J306" s="220">
        <f t="shared" si="738"/>
        <v>35.632653061224495</v>
      </c>
      <c r="K306" s="220">
        <f t="shared" si="738"/>
        <v>35.632653061224495</v>
      </c>
      <c r="L306" s="220">
        <f t="shared" si="738"/>
        <v>45.0546725983165</v>
      </c>
      <c r="M306" s="220">
        <f t="shared" si="738"/>
        <v>50.062756384244672</v>
      </c>
      <c r="N306" s="220">
        <f t="shared" si="738"/>
        <v>49.945674317368265</v>
      </c>
      <c r="O306" s="220">
        <f t="shared" si="738"/>
        <v>45.509493979883487</v>
      </c>
      <c r="Q306" s="2" t="s">
        <v>181</v>
      </c>
      <c r="R306" s="221">
        <f t="shared" si="739"/>
        <v>374.8619250000001</v>
      </c>
      <c r="S306" s="221">
        <f t="shared" si="739"/>
        <v>384.61500000000001</v>
      </c>
      <c r="T306" s="221">
        <f t="shared" si="739"/>
        <v>121.91684999999998</v>
      </c>
      <c r="U306" s="221">
        <f t="shared" si="739"/>
        <v>292.95675</v>
      </c>
      <c r="V306" s="221">
        <f t="shared" si="739"/>
        <v>453.25</v>
      </c>
      <c r="W306" s="221">
        <f t="shared" si="739"/>
        <v>268.065</v>
      </c>
      <c r="X306" s="221">
        <f t="shared" si="739"/>
        <v>171.30399999999997</v>
      </c>
      <c r="Y306" s="221">
        <f t="shared" si="739"/>
        <v>856.52</v>
      </c>
      <c r="Z306" s="221">
        <f t="shared" si="739"/>
        <v>837.90000000000009</v>
      </c>
      <c r="AA306" s="221">
        <f t="shared" si="739"/>
        <v>589.00000000000011</v>
      </c>
      <c r="AB306" s="221">
        <f t="shared" si="739"/>
        <v>699.19999999999993</v>
      </c>
      <c r="AC306" s="221">
        <f t="shared" si="739"/>
        <v>608</v>
      </c>
      <c r="AE306" s="2" t="s">
        <v>181</v>
      </c>
      <c r="AF306" s="220">
        <f t="shared" si="766"/>
        <v>32.9</v>
      </c>
      <c r="AG306" s="220">
        <f t="shared" si="740"/>
        <v>33.946363636363635</v>
      </c>
      <c r="AH306" s="220">
        <f t="shared" si="740"/>
        <v>33.946363636363635</v>
      </c>
      <c r="AI306" s="220">
        <f t="shared" si="740"/>
        <v>51.156470588235315</v>
      </c>
      <c r="AJ306" s="220">
        <f t="shared" si="740"/>
        <v>62.481246938775527</v>
      </c>
      <c r="AK306" s="220">
        <f t="shared" si="740"/>
        <v>54.526734782608706</v>
      </c>
      <c r="AL306" s="220">
        <f t="shared" si="740"/>
        <v>35.632653061224495</v>
      </c>
      <c r="AM306" s="220">
        <f t="shared" si="740"/>
        <v>35.632653061224495</v>
      </c>
      <c r="AN306" s="220">
        <f t="shared" si="740"/>
        <v>45.0546725983165</v>
      </c>
      <c r="AO306" s="220">
        <f t="shared" si="740"/>
        <v>50.062756384244672</v>
      </c>
      <c r="AP306" s="220">
        <f t="shared" si="740"/>
        <v>49.945674317368265</v>
      </c>
      <c r="AQ306" s="220">
        <f t="shared" si="740"/>
        <v>45.509493979883487</v>
      </c>
      <c r="AS306" s="2" t="s">
        <v>181</v>
      </c>
      <c r="AT306" s="221">
        <f t="shared" si="741"/>
        <v>374.8619250000001</v>
      </c>
      <c r="AU306" s="221">
        <f t="shared" si="741"/>
        <v>384.61500000000001</v>
      </c>
      <c r="AV306" s="221">
        <f t="shared" si="741"/>
        <v>121.91684999999998</v>
      </c>
      <c r="AW306" s="221">
        <f t="shared" si="741"/>
        <v>292.95675</v>
      </c>
      <c r="AX306" s="221">
        <f t="shared" si="741"/>
        <v>453.25</v>
      </c>
      <c r="AY306" s="221">
        <f t="shared" si="741"/>
        <v>268.065</v>
      </c>
      <c r="AZ306" s="221">
        <f t="shared" si="741"/>
        <v>171.30399999999997</v>
      </c>
      <c r="BA306" s="221">
        <f t="shared" si="741"/>
        <v>856.52</v>
      </c>
      <c r="BB306" s="221">
        <f t="shared" si="741"/>
        <v>837.90000000000009</v>
      </c>
      <c r="BC306" s="221">
        <f t="shared" si="741"/>
        <v>589.00000000000011</v>
      </c>
      <c r="BD306" s="221">
        <f t="shared" si="741"/>
        <v>699.19999999999993</v>
      </c>
      <c r="BE306" s="221">
        <f t="shared" si="741"/>
        <v>608</v>
      </c>
      <c r="BG306" s="2" t="s">
        <v>181</v>
      </c>
      <c r="BH306" s="220">
        <f t="shared" si="767"/>
        <v>32.9</v>
      </c>
      <c r="BI306" s="220">
        <f t="shared" si="743"/>
        <v>33.946363636363635</v>
      </c>
      <c r="BJ306" s="220">
        <f t="shared" si="744"/>
        <v>33.946363636363635</v>
      </c>
      <c r="BK306" s="220">
        <f t="shared" si="745"/>
        <v>51.156470588235315</v>
      </c>
      <c r="BL306" s="220">
        <f t="shared" si="746"/>
        <v>62.481246938775527</v>
      </c>
      <c r="BM306" s="220">
        <f t="shared" si="747"/>
        <v>54.526734782608706</v>
      </c>
      <c r="BN306" s="220">
        <f t="shared" si="748"/>
        <v>35.632653061224495</v>
      </c>
      <c r="BO306" s="220">
        <f t="shared" si="749"/>
        <v>35.632653061224495</v>
      </c>
      <c r="BP306" s="220">
        <f t="shared" si="750"/>
        <v>45.0546725983165</v>
      </c>
      <c r="BQ306" s="220">
        <f t="shared" si="751"/>
        <v>50.062756384244672</v>
      </c>
      <c r="BR306" s="220">
        <f t="shared" si="752"/>
        <v>49.945674317368265</v>
      </c>
      <c r="BS306" s="220">
        <f t="shared" si="753"/>
        <v>45.509493979883487</v>
      </c>
      <c r="BU306" s="2" t="s">
        <v>181</v>
      </c>
      <c r="BV306" s="221">
        <f t="shared" si="768"/>
        <v>374.8619250000001</v>
      </c>
      <c r="BW306" s="221">
        <f t="shared" si="755"/>
        <v>384.61500000000001</v>
      </c>
      <c r="BX306" s="221">
        <f t="shared" si="756"/>
        <v>121.91684999999998</v>
      </c>
      <c r="BY306" s="221">
        <f t="shared" si="757"/>
        <v>292.95675</v>
      </c>
      <c r="BZ306" s="221">
        <f t="shared" si="758"/>
        <v>453.25</v>
      </c>
      <c r="CA306" s="221">
        <f t="shared" si="759"/>
        <v>268.065</v>
      </c>
      <c r="CB306" s="221">
        <f t="shared" si="760"/>
        <v>171.30399999999997</v>
      </c>
      <c r="CC306" s="221">
        <f t="shared" si="761"/>
        <v>856.52</v>
      </c>
      <c r="CD306" s="221">
        <f t="shared" si="762"/>
        <v>837.90000000000009</v>
      </c>
      <c r="CE306" s="221">
        <f t="shared" si="763"/>
        <v>589.00000000000011</v>
      </c>
      <c r="CF306" s="221">
        <f t="shared" si="764"/>
        <v>699.19999999999993</v>
      </c>
      <c r="CG306" s="221">
        <f t="shared" si="765"/>
        <v>608</v>
      </c>
    </row>
    <row r="307" spans="1:85" x14ac:dyDescent="0.25">
      <c r="A307" t="str">
        <f>+C282</f>
        <v>TOPLAM</v>
      </c>
      <c r="B307" t="s">
        <v>7</v>
      </c>
      <c r="C307" s="2" t="s">
        <v>182</v>
      </c>
      <c r="D307" s="220">
        <f t="shared" si="738"/>
        <v>18.000080775698823</v>
      </c>
      <c r="E307" s="220">
        <f t="shared" si="738"/>
        <v>18.095854545454547</v>
      </c>
      <c r="F307" s="220">
        <f t="shared" si="738"/>
        <v>21.81818181818182</v>
      </c>
      <c r="G307" s="220">
        <f t="shared" si="738"/>
        <v>30.406274509803922</v>
      </c>
      <c r="H307" s="220">
        <f t="shared" si="738"/>
        <v>42.36674285714286</v>
      </c>
      <c r="I307" s="220">
        <f t="shared" si="738"/>
        <v>32.076739130434781</v>
      </c>
      <c r="J307" s="220">
        <f t="shared" si="738"/>
        <v>17.875102040816326</v>
      </c>
      <c r="K307" s="220">
        <f t="shared" si="738"/>
        <v>20.915306122448985</v>
      </c>
      <c r="L307" s="220">
        <f t="shared" si="738"/>
        <v>29.795919100473924</v>
      </c>
      <c r="M307" s="220">
        <f t="shared" si="738"/>
        <v>33.930689884414129</v>
      </c>
      <c r="N307" s="220">
        <f t="shared" si="738"/>
        <v>36.071486470811259</v>
      </c>
      <c r="O307" s="220">
        <f t="shared" si="738"/>
        <v>29.704980166823713</v>
      </c>
      <c r="Q307" s="2" t="s">
        <v>182</v>
      </c>
      <c r="R307" s="221">
        <f t="shared" si="739"/>
        <v>342.09621600000003</v>
      </c>
      <c r="S307" s="221">
        <f t="shared" si="739"/>
        <v>332.64000000000004</v>
      </c>
      <c r="T307" s="221">
        <f t="shared" si="739"/>
        <v>355.86540000000002</v>
      </c>
      <c r="U307" s="221">
        <f t="shared" si="739"/>
        <v>401.16600000000005</v>
      </c>
      <c r="V307" s="221">
        <f t="shared" si="739"/>
        <v>465.5</v>
      </c>
      <c r="W307" s="221">
        <f t="shared" si="739"/>
        <v>196.65</v>
      </c>
      <c r="X307" s="221">
        <f t="shared" si="739"/>
        <v>171.30399999999997</v>
      </c>
      <c r="Y307" s="221">
        <f t="shared" si="739"/>
        <v>856.52</v>
      </c>
      <c r="Z307" s="221">
        <f t="shared" si="739"/>
        <v>837.90000000000009</v>
      </c>
      <c r="AA307" s="221">
        <f t="shared" si="739"/>
        <v>589.00000000000011</v>
      </c>
      <c r="AB307" s="221">
        <f t="shared" si="739"/>
        <v>699.19999999999993</v>
      </c>
      <c r="AC307" s="221">
        <f t="shared" si="739"/>
        <v>608</v>
      </c>
      <c r="AE307" s="2" t="s">
        <v>182</v>
      </c>
      <c r="AF307" s="220">
        <f t="shared" si="766"/>
        <v>18.000080775698823</v>
      </c>
      <c r="AG307" s="220">
        <f t="shared" si="740"/>
        <v>18.095854545454547</v>
      </c>
      <c r="AH307" s="220">
        <f t="shared" si="740"/>
        <v>21.81818181818182</v>
      </c>
      <c r="AI307" s="220">
        <f t="shared" si="740"/>
        <v>30.406274509803922</v>
      </c>
      <c r="AJ307" s="220">
        <f t="shared" si="740"/>
        <v>42.36674285714286</v>
      </c>
      <c r="AK307" s="220">
        <f t="shared" si="740"/>
        <v>32.076739130434781</v>
      </c>
      <c r="AL307" s="220">
        <f t="shared" si="740"/>
        <v>17.875102040816326</v>
      </c>
      <c r="AM307" s="220">
        <f t="shared" si="740"/>
        <v>20.915306122448985</v>
      </c>
      <c r="AN307" s="220">
        <f t="shared" si="740"/>
        <v>29.795919100473924</v>
      </c>
      <c r="AO307" s="220">
        <f t="shared" si="740"/>
        <v>33.930689884414129</v>
      </c>
      <c r="AP307" s="220">
        <f t="shared" si="740"/>
        <v>36.071486470811259</v>
      </c>
      <c r="AQ307" s="220">
        <f t="shared" si="740"/>
        <v>29.704980166823713</v>
      </c>
      <c r="AS307" s="2" t="s">
        <v>182</v>
      </c>
      <c r="AT307" s="221">
        <f t="shared" si="741"/>
        <v>342.09621600000003</v>
      </c>
      <c r="AU307" s="221">
        <f t="shared" si="741"/>
        <v>332.64000000000004</v>
      </c>
      <c r="AV307" s="221">
        <f t="shared" si="741"/>
        <v>355.86540000000002</v>
      </c>
      <c r="AW307" s="221">
        <f t="shared" si="741"/>
        <v>401.16600000000005</v>
      </c>
      <c r="AX307" s="221">
        <f t="shared" si="741"/>
        <v>465.5</v>
      </c>
      <c r="AY307" s="221">
        <f t="shared" si="741"/>
        <v>196.65</v>
      </c>
      <c r="AZ307" s="221">
        <f t="shared" si="741"/>
        <v>171.30399999999997</v>
      </c>
      <c r="BA307" s="221">
        <f t="shared" si="741"/>
        <v>856.52</v>
      </c>
      <c r="BB307" s="221">
        <f t="shared" si="741"/>
        <v>837.90000000000009</v>
      </c>
      <c r="BC307" s="221">
        <f t="shared" si="741"/>
        <v>589.00000000000011</v>
      </c>
      <c r="BD307" s="221">
        <f t="shared" si="741"/>
        <v>699.19999999999993</v>
      </c>
      <c r="BE307" s="221">
        <f t="shared" si="741"/>
        <v>608</v>
      </c>
      <c r="BG307" s="2" t="s">
        <v>182</v>
      </c>
      <c r="BH307" s="220">
        <f t="shared" si="767"/>
        <v>18.000080775698823</v>
      </c>
      <c r="BI307" s="220">
        <f t="shared" si="743"/>
        <v>18.095854545454547</v>
      </c>
      <c r="BJ307" s="220">
        <f t="shared" si="744"/>
        <v>21.81818181818182</v>
      </c>
      <c r="BK307" s="220">
        <f t="shared" si="745"/>
        <v>30.406274509803922</v>
      </c>
      <c r="BL307" s="220">
        <f t="shared" si="746"/>
        <v>42.36674285714286</v>
      </c>
      <c r="BM307" s="220">
        <f t="shared" si="747"/>
        <v>32.076739130434781</v>
      </c>
      <c r="BN307" s="220">
        <f t="shared" si="748"/>
        <v>17.875102040816326</v>
      </c>
      <c r="BO307" s="220">
        <f t="shared" si="749"/>
        <v>20.915306122448985</v>
      </c>
      <c r="BP307" s="220">
        <f t="shared" si="750"/>
        <v>29.795919100473924</v>
      </c>
      <c r="BQ307" s="220">
        <f t="shared" si="751"/>
        <v>33.930689884414129</v>
      </c>
      <c r="BR307" s="220">
        <f t="shared" si="752"/>
        <v>36.071486470811259</v>
      </c>
      <c r="BS307" s="220">
        <f t="shared" si="753"/>
        <v>29.704980166823713</v>
      </c>
      <c r="BU307" s="2" t="s">
        <v>182</v>
      </c>
      <c r="BV307" s="221">
        <f t="shared" si="768"/>
        <v>342.09621600000003</v>
      </c>
      <c r="BW307" s="221">
        <f t="shared" si="755"/>
        <v>332.64000000000004</v>
      </c>
      <c r="BX307" s="221">
        <f t="shared" si="756"/>
        <v>355.86540000000002</v>
      </c>
      <c r="BY307" s="221">
        <f t="shared" si="757"/>
        <v>401.16600000000005</v>
      </c>
      <c r="BZ307" s="221">
        <f t="shared" si="758"/>
        <v>465.5</v>
      </c>
      <c r="CA307" s="221">
        <f t="shared" si="759"/>
        <v>196.65</v>
      </c>
      <c r="CB307" s="221">
        <f t="shared" si="760"/>
        <v>171.30399999999997</v>
      </c>
      <c r="CC307" s="221">
        <f t="shared" si="761"/>
        <v>856.52</v>
      </c>
      <c r="CD307" s="221">
        <f t="shared" si="762"/>
        <v>837.90000000000009</v>
      </c>
      <c r="CE307" s="221">
        <f t="shared" si="763"/>
        <v>589.00000000000011</v>
      </c>
      <c r="CF307" s="221">
        <f t="shared" si="764"/>
        <v>699.19999999999993</v>
      </c>
      <c r="CG307" s="221">
        <f t="shared" si="765"/>
        <v>608</v>
      </c>
    </row>
    <row r="308" spans="1:85" x14ac:dyDescent="0.25">
      <c r="A308" t="str">
        <f>+C282</f>
        <v>TOPLAM</v>
      </c>
      <c r="B308" t="s">
        <v>7</v>
      </c>
      <c r="C308" s="2" t="s">
        <v>183</v>
      </c>
      <c r="D308" s="220">
        <f t="shared" si="738"/>
        <v>0</v>
      </c>
      <c r="E308" s="220">
        <f t="shared" si="738"/>
        <v>22.857142857142858</v>
      </c>
      <c r="F308" s="220">
        <f t="shared" si="738"/>
        <v>26.18181818181818</v>
      </c>
      <c r="G308" s="220">
        <f t="shared" si="738"/>
        <v>32.133568627450977</v>
      </c>
      <c r="H308" s="220">
        <f t="shared" si="738"/>
        <v>39.667546938775516</v>
      </c>
      <c r="I308" s="220">
        <f t="shared" si="738"/>
        <v>38.741443478260869</v>
      </c>
      <c r="J308" s="220">
        <f t="shared" si="738"/>
        <v>20.979591836734695</v>
      </c>
      <c r="K308" s="220">
        <f t="shared" si="738"/>
        <v>23.285714285714285</v>
      </c>
      <c r="L308" s="220">
        <f t="shared" si="738"/>
        <v>26.116537169287906</v>
      </c>
      <c r="M308" s="220">
        <f t="shared" si="738"/>
        <v>37.3260839623197</v>
      </c>
      <c r="N308" s="220">
        <f t="shared" si="738"/>
        <v>39.439376060392121</v>
      </c>
      <c r="O308" s="220">
        <f t="shared" si="738"/>
        <v>29.36290457152451</v>
      </c>
      <c r="Q308" s="2" t="s">
        <v>183</v>
      </c>
      <c r="R308" s="221">
        <f t="shared" si="739"/>
        <v>0</v>
      </c>
      <c r="S308" s="221">
        <f t="shared" si="739"/>
        <v>55.125</v>
      </c>
      <c r="T308" s="221">
        <f t="shared" si="739"/>
        <v>32.950499999999998</v>
      </c>
      <c r="U308" s="221">
        <f t="shared" si="739"/>
        <v>31.670999999999999</v>
      </c>
      <c r="V308" s="221">
        <f t="shared" si="739"/>
        <v>36.75</v>
      </c>
      <c r="W308" s="221">
        <f t="shared" si="739"/>
        <v>31.05</v>
      </c>
      <c r="X308" s="221">
        <f t="shared" si="739"/>
        <v>33.81</v>
      </c>
      <c r="Y308" s="221">
        <f t="shared" si="739"/>
        <v>67.62</v>
      </c>
      <c r="Z308" s="221">
        <f t="shared" si="739"/>
        <v>66.150000000000006</v>
      </c>
      <c r="AA308" s="221">
        <f t="shared" si="739"/>
        <v>46.5</v>
      </c>
      <c r="AB308" s="221">
        <f t="shared" si="739"/>
        <v>55.199999999999996</v>
      </c>
      <c r="AC308" s="221">
        <f t="shared" si="739"/>
        <v>48</v>
      </c>
      <c r="AE308" s="2" t="s">
        <v>183</v>
      </c>
      <c r="AF308" s="220"/>
      <c r="AG308" s="220"/>
      <c r="AH308" s="220"/>
      <c r="AI308" s="220"/>
      <c r="AJ308" s="220"/>
      <c r="AK308" s="220"/>
      <c r="AL308" s="220"/>
      <c r="AM308" s="220"/>
      <c r="AN308" s="220"/>
      <c r="AO308" s="220"/>
      <c r="AP308" s="220"/>
      <c r="AQ308" s="220"/>
      <c r="AS308" s="2" t="s">
        <v>183</v>
      </c>
      <c r="AT308" s="221"/>
      <c r="AU308" s="221"/>
      <c r="AV308" s="221"/>
      <c r="AW308" s="221"/>
      <c r="AX308" s="221"/>
      <c r="AY308" s="221"/>
      <c r="AZ308" s="221"/>
      <c r="BA308" s="221"/>
      <c r="BB308" s="221"/>
      <c r="BC308" s="221"/>
      <c r="BD308" s="221"/>
      <c r="BE308" s="221"/>
      <c r="BG308" s="2" t="s">
        <v>183</v>
      </c>
      <c r="BH308" s="220">
        <f t="shared" si="767"/>
        <v>0</v>
      </c>
      <c r="BI308" s="220">
        <f t="shared" si="743"/>
        <v>22.857142857142858</v>
      </c>
      <c r="BJ308" s="220">
        <f t="shared" si="744"/>
        <v>26.18181818181818</v>
      </c>
      <c r="BK308" s="220">
        <f t="shared" si="745"/>
        <v>32.133568627450977</v>
      </c>
      <c r="BL308" s="220">
        <f t="shared" si="746"/>
        <v>39.667546938775516</v>
      </c>
      <c r="BM308" s="220">
        <f t="shared" si="747"/>
        <v>38.741443478260869</v>
      </c>
      <c r="BN308" s="220">
        <f t="shared" si="748"/>
        <v>20.979591836734695</v>
      </c>
      <c r="BO308" s="220">
        <f t="shared" si="749"/>
        <v>23.285714285714285</v>
      </c>
      <c r="BP308" s="220">
        <f t="shared" si="750"/>
        <v>26.116537169287906</v>
      </c>
      <c r="BQ308" s="220">
        <f t="shared" si="751"/>
        <v>37.3260839623197</v>
      </c>
      <c r="BR308" s="220">
        <f t="shared" si="752"/>
        <v>39.439376060392121</v>
      </c>
      <c r="BS308" s="220">
        <f t="shared" si="753"/>
        <v>29.36290457152451</v>
      </c>
      <c r="BU308" s="2" t="s">
        <v>183</v>
      </c>
      <c r="BV308" s="221">
        <f t="shared" si="768"/>
        <v>0</v>
      </c>
      <c r="BW308" s="221">
        <f t="shared" si="755"/>
        <v>55.125</v>
      </c>
      <c r="BX308" s="221">
        <f t="shared" si="756"/>
        <v>32.950499999999998</v>
      </c>
      <c r="BY308" s="221">
        <f t="shared" si="757"/>
        <v>31.670999999999999</v>
      </c>
      <c r="BZ308" s="221">
        <f t="shared" si="758"/>
        <v>36.75</v>
      </c>
      <c r="CA308" s="221">
        <f t="shared" si="759"/>
        <v>31.05</v>
      </c>
      <c r="CB308" s="221">
        <f t="shared" si="760"/>
        <v>33.81</v>
      </c>
      <c r="CC308" s="221">
        <f t="shared" si="761"/>
        <v>67.62</v>
      </c>
      <c r="CD308" s="221">
        <f t="shared" si="762"/>
        <v>66.150000000000006</v>
      </c>
      <c r="CE308" s="221">
        <f t="shared" si="763"/>
        <v>46.5</v>
      </c>
      <c r="CF308" s="221">
        <f t="shared" si="764"/>
        <v>55.199999999999996</v>
      </c>
      <c r="CG308" s="221">
        <f t="shared" si="765"/>
        <v>48</v>
      </c>
    </row>
    <row r="309" spans="1:85" x14ac:dyDescent="0.25">
      <c r="A309" t="str">
        <f>+C282</f>
        <v>TOPLAM</v>
      </c>
      <c r="B309" t="s">
        <v>7</v>
      </c>
      <c r="C309" s="2" t="s">
        <v>184</v>
      </c>
      <c r="D309" s="220">
        <f t="shared" si="738"/>
        <v>19.09090909090909</v>
      </c>
      <c r="E309" s="220">
        <f t="shared" si="738"/>
        <v>17.324879227053142</v>
      </c>
      <c r="F309" s="220">
        <f t="shared" si="738"/>
        <v>18.636363636363637</v>
      </c>
      <c r="G309" s="220">
        <f t="shared" si="738"/>
        <v>20.087617647058824</v>
      </c>
      <c r="H309" s="220">
        <f t="shared" si="738"/>
        <v>31.347510204081633</v>
      </c>
      <c r="I309" s="220">
        <f t="shared" si="738"/>
        <v>21.503627173913042</v>
      </c>
      <c r="J309" s="220">
        <f t="shared" si="738"/>
        <v>14.938775510204083</v>
      </c>
      <c r="K309" s="220">
        <f t="shared" si="738"/>
        <v>16.775510204081634</v>
      </c>
      <c r="L309" s="220">
        <f t="shared" si="738"/>
        <v>24.649904633162652</v>
      </c>
      <c r="M309" s="220">
        <f t="shared" si="738"/>
        <v>38.455287371666685</v>
      </c>
      <c r="N309" s="220">
        <f t="shared" si="738"/>
        <v>41.049163540188331</v>
      </c>
      <c r="O309" s="220">
        <f t="shared" si="738"/>
        <v>32.374888581177466</v>
      </c>
      <c r="Q309" s="2" t="s">
        <v>184</v>
      </c>
      <c r="R309" s="221">
        <f t="shared" si="739"/>
        <v>117.8903</v>
      </c>
      <c r="S309" s="221">
        <f t="shared" si="739"/>
        <v>141.27749999999997</v>
      </c>
      <c r="T309" s="221">
        <f t="shared" si="739"/>
        <v>142.78549999999998</v>
      </c>
      <c r="U309" s="221">
        <f t="shared" si="739"/>
        <v>116.12700000000002</v>
      </c>
      <c r="V309" s="221">
        <f t="shared" si="739"/>
        <v>134.75</v>
      </c>
      <c r="W309" s="221">
        <f t="shared" si="739"/>
        <v>56.925000000000004</v>
      </c>
      <c r="X309" s="221">
        <f t="shared" si="739"/>
        <v>49.588000000000001</v>
      </c>
      <c r="Y309" s="221">
        <f t="shared" si="739"/>
        <v>247.94</v>
      </c>
      <c r="Z309" s="221">
        <f t="shared" si="739"/>
        <v>242.55</v>
      </c>
      <c r="AA309" s="221">
        <f t="shared" si="739"/>
        <v>170.50000000000003</v>
      </c>
      <c r="AB309" s="221">
        <f t="shared" si="739"/>
        <v>202.39999999999998</v>
      </c>
      <c r="AC309" s="221">
        <f t="shared" si="739"/>
        <v>175.99999999999997</v>
      </c>
      <c r="AE309" s="2" t="s">
        <v>184</v>
      </c>
      <c r="AF309" s="220"/>
      <c r="AG309" s="220"/>
      <c r="AH309" s="220"/>
      <c r="AI309" s="220"/>
      <c r="AJ309" s="220"/>
      <c r="AK309" s="220"/>
      <c r="AL309" s="220"/>
      <c r="AM309" s="220"/>
      <c r="AN309" s="220"/>
      <c r="AO309" s="220"/>
      <c r="AP309" s="220"/>
      <c r="AQ309" s="220"/>
      <c r="AS309" s="2" t="s">
        <v>184</v>
      </c>
      <c r="AT309" s="221"/>
      <c r="AU309" s="221"/>
      <c r="AV309" s="221"/>
      <c r="AW309" s="221"/>
      <c r="AX309" s="221"/>
      <c r="AY309" s="221"/>
      <c r="AZ309" s="221"/>
      <c r="BA309" s="221"/>
      <c r="BB309" s="221"/>
      <c r="BC309" s="221"/>
      <c r="BD309" s="221"/>
      <c r="BE309" s="221"/>
      <c r="BG309" s="2" t="s">
        <v>184</v>
      </c>
      <c r="BH309" s="220"/>
      <c r="BI309" s="220"/>
      <c r="BJ309" s="220"/>
      <c r="BK309" s="220"/>
      <c r="BL309" s="220"/>
      <c r="BM309" s="220"/>
      <c r="BN309" s="220"/>
      <c r="BO309" s="220"/>
      <c r="BP309" s="220"/>
      <c r="BQ309" s="220"/>
      <c r="BR309" s="220"/>
      <c r="BS309" s="220"/>
      <c r="BU309" s="2" t="s">
        <v>184</v>
      </c>
      <c r="BV309" s="221"/>
      <c r="BW309" s="221"/>
      <c r="BX309" s="221"/>
      <c r="BY309" s="221"/>
      <c r="BZ309" s="221"/>
      <c r="CA309" s="221"/>
      <c r="CB309" s="221"/>
      <c r="CC309" s="221"/>
      <c r="CD309" s="221"/>
      <c r="CE309" s="221"/>
      <c r="CF309" s="221"/>
      <c r="CG309" s="221"/>
    </row>
    <row r="310" spans="1:85" x14ac:dyDescent="0.25">
      <c r="A310" t="str">
        <f>+C282</f>
        <v>TOPLAM</v>
      </c>
      <c r="B310" t="s">
        <v>7</v>
      </c>
      <c r="C310" s="2" t="s">
        <v>185</v>
      </c>
      <c r="D310" s="220">
        <f t="shared" si="738"/>
        <v>13.875</v>
      </c>
      <c r="E310" s="220">
        <f t="shared" si="738"/>
        <v>14.181818181818182</v>
      </c>
      <c r="F310" s="220">
        <f t="shared" si="738"/>
        <v>17.145454545454548</v>
      </c>
      <c r="G310" s="220">
        <f t="shared" si="738"/>
        <v>17.262745098039215</v>
      </c>
      <c r="H310" s="220">
        <f t="shared" si="738"/>
        <v>25.50377551020409</v>
      </c>
      <c r="I310" s="220">
        <f t="shared" si="738"/>
        <v>18.385391304347827</v>
      </c>
      <c r="J310" s="220">
        <f t="shared" si="738"/>
        <v>19.118367346938776</v>
      </c>
      <c r="K310" s="220">
        <f t="shared" si="738"/>
        <v>17.016326530612247</v>
      </c>
      <c r="L310" s="220">
        <f t="shared" si="738"/>
        <v>21.416237065948707</v>
      </c>
      <c r="M310" s="220">
        <f t="shared" si="738"/>
        <v>24.200660316265076</v>
      </c>
      <c r="N310" s="220">
        <f t="shared" si="738"/>
        <v>25.623538131532506</v>
      </c>
      <c r="O310" s="220">
        <f t="shared" si="738"/>
        <v>20.41814692108596</v>
      </c>
      <c r="Q310" s="2" t="s">
        <v>185</v>
      </c>
      <c r="R310" s="221">
        <f t="shared" si="739"/>
        <v>98.209439999999972</v>
      </c>
      <c r="S310" s="221">
        <f t="shared" si="739"/>
        <v>57.75</v>
      </c>
      <c r="T310" s="221">
        <f t="shared" si="739"/>
        <v>109.83499999999999</v>
      </c>
      <c r="U310" s="221">
        <f t="shared" si="739"/>
        <v>126.68400000000001</v>
      </c>
      <c r="V310" s="221">
        <f t="shared" si="739"/>
        <v>147</v>
      </c>
      <c r="W310" s="221">
        <f t="shared" si="739"/>
        <v>62.1</v>
      </c>
      <c r="X310" s="221">
        <f t="shared" si="739"/>
        <v>135.24</v>
      </c>
      <c r="Y310" s="221">
        <f t="shared" si="739"/>
        <v>270.48</v>
      </c>
      <c r="Z310" s="221">
        <f t="shared" si="739"/>
        <v>264.60000000000002</v>
      </c>
      <c r="AA310" s="221">
        <f t="shared" si="739"/>
        <v>186</v>
      </c>
      <c r="AB310" s="221">
        <f t="shared" si="739"/>
        <v>220.79999999999998</v>
      </c>
      <c r="AC310" s="221">
        <f t="shared" si="739"/>
        <v>192</v>
      </c>
      <c r="AE310" s="2" t="s">
        <v>185</v>
      </c>
      <c r="AF310" s="220"/>
      <c r="AG310" s="220"/>
      <c r="AH310" s="220"/>
      <c r="AI310" s="220"/>
      <c r="AJ310" s="220"/>
      <c r="AK310" s="220"/>
      <c r="AL310" s="220"/>
      <c r="AM310" s="220"/>
      <c r="AN310" s="220"/>
      <c r="AO310" s="220"/>
      <c r="AP310" s="220"/>
      <c r="AQ310" s="220"/>
      <c r="AS310" s="2" t="s">
        <v>185</v>
      </c>
      <c r="AT310" s="221"/>
      <c r="AU310" s="221"/>
      <c r="AV310" s="221"/>
      <c r="AW310" s="221"/>
      <c r="AX310" s="221"/>
      <c r="AY310" s="221"/>
      <c r="AZ310" s="221"/>
      <c r="BA310" s="221"/>
      <c r="BB310" s="221"/>
      <c r="BC310" s="221"/>
      <c r="BD310" s="221"/>
      <c r="BE310" s="221"/>
      <c r="BG310" s="2" t="s">
        <v>185</v>
      </c>
      <c r="BH310" s="220"/>
      <c r="BI310" s="220"/>
      <c r="BJ310" s="220"/>
      <c r="BK310" s="220"/>
      <c r="BL310" s="220"/>
      <c r="BM310" s="220"/>
      <c r="BN310" s="220"/>
      <c r="BO310" s="220"/>
      <c r="BP310" s="220"/>
      <c r="BQ310" s="220"/>
      <c r="BR310" s="220"/>
      <c r="BS310" s="220"/>
      <c r="BU310" s="2" t="s">
        <v>185</v>
      </c>
      <c r="BV310" s="221"/>
      <c r="BW310" s="221"/>
      <c r="BX310" s="221"/>
      <c r="BY310" s="221"/>
      <c r="BZ310" s="221"/>
      <c r="CA310" s="221"/>
      <c r="CB310" s="221"/>
      <c r="CC310" s="221"/>
      <c r="CD310" s="221"/>
      <c r="CE310" s="221"/>
      <c r="CF310" s="221"/>
      <c r="CG310" s="221"/>
    </row>
    <row r="311" spans="1:85" x14ac:dyDescent="0.25">
      <c r="A311" t="str">
        <f>+C282</f>
        <v>TOPLAM</v>
      </c>
      <c r="B311" t="s">
        <v>7</v>
      </c>
      <c r="C311" s="2" t="s">
        <v>186</v>
      </c>
      <c r="D311" s="220">
        <f t="shared" si="738"/>
        <v>20.5</v>
      </c>
      <c r="E311" s="220">
        <f t="shared" si="738"/>
        <v>20.5</v>
      </c>
      <c r="F311" s="220">
        <f t="shared" si="738"/>
        <v>19.363636363636363</v>
      </c>
      <c r="G311" s="220">
        <f t="shared" si="738"/>
        <v>18.95</v>
      </c>
      <c r="H311" s="220">
        <f t="shared" si="738"/>
        <v>25.946448979591842</v>
      </c>
      <c r="I311" s="220">
        <f t="shared" si="738"/>
        <v>23.237608695652181</v>
      </c>
      <c r="J311" s="220">
        <f t="shared" si="738"/>
        <v>12.887755102040821</v>
      </c>
      <c r="K311" s="220">
        <f t="shared" si="738"/>
        <v>11.387755102040817</v>
      </c>
      <c r="L311" s="220">
        <f t="shared" si="738"/>
        <v>21.467111319951243</v>
      </c>
      <c r="M311" s="220">
        <f t="shared" si="738"/>
        <v>22.315129032924123</v>
      </c>
      <c r="N311" s="220">
        <f t="shared" si="738"/>
        <v>27.616286442449937</v>
      </c>
      <c r="O311" s="220">
        <f t="shared" si="738"/>
        <v>23.106899834383544</v>
      </c>
      <c r="Q311" s="2" t="s">
        <v>186</v>
      </c>
      <c r="R311" s="221">
        <f t="shared" si="739"/>
        <v>38.582280000000004</v>
      </c>
      <c r="S311" s="221">
        <f t="shared" si="739"/>
        <v>46.2</v>
      </c>
      <c r="T311" s="221">
        <f t="shared" si="739"/>
        <v>43.934000000000005</v>
      </c>
      <c r="U311" s="221">
        <f t="shared" si="739"/>
        <v>31.670999999999999</v>
      </c>
      <c r="V311" s="221">
        <f t="shared" si="739"/>
        <v>49</v>
      </c>
      <c r="W311" s="221">
        <f t="shared" si="739"/>
        <v>20.700000000000003</v>
      </c>
      <c r="X311" s="221">
        <f t="shared" si="739"/>
        <v>45.08</v>
      </c>
      <c r="Y311" s="221">
        <f t="shared" si="739"/>
        <v>90.16</v>
      </c>
      <c r="Z311" s="221">
        <f t="shared" si="739"/>
        <v>88.2</v>
      </c>
      <c r="AA311" s="221">
        <f t="shared" si="739"/>
        <v>62.000000000000007</v>
      </c>
      <c r="AB311" s="221">
        <f t="shared" si="739"/>
        <v>73.599999999999994</v>
      </c>
      <c r="AC311" s="221">
        <f t="shared" si="739"/>
        <v>63.999999999999986</v>
      </c>
      <c r="AE311" s="2" t="s">
        <v>186</v>
      </c>
      <c r="AF311" s="220"/>
      <c r="AG311" s="220"/>
      <c r="AH311" s="220"/>
      <c r="AI311" s="220"/>
      <c r="AJ311" s="220"/>
      <c r="AK311" s="220"/>
      <c r="AL311" s="220"/>
      <c r="AM311" s="220"/>
      <c r="AN311" s="220"/>
      <c r="AO311" s="220"/>
      <c r="AP311" s="220"/>
      <c r="AQ311" s="220"/>
      <c r="AS311" s="2" t="s">
        <v>186</v>
      </c>
      <c r="AT311" s="221"/>
      <c r="AU311" s="221"/>
      <c r="AV311" s="221"/>
      <c r="AW311" s="221"/>
      <c r="AX311" s="221"/>
      <c r="AY311" s="221"/>
      <c r="AZ311" s="221"/>
      <c r="BA311" s="221"/>
      <c r="BB311" s="221"/>
      <c r="BC311" s="221"/>
      <c r="BD311" s="221"/>
      <c r="BE311" s="221"/>
      <c r="BG311" s="2" t="s">
        <v>186</v>
      </c>
      <c r="BH311" s="220"/>
      <c r="BI311" s="220"/>
      <c r="BJ311" s="220"/>
      <c r="BK311" s="220"/>
      <c r="BL311" s="220"/>
      <c r="BM311" s="220"/>
      <c r="BN311" s="220"/>
      <c r="BO311" s="220"/>
      <c r="BP311" s="220"/>
      <c r="BQ311" s="220"/>
      <c r="BR311" s="220"/>
      <c r="BS311" s="220"/>
      <c r="BU311" s="2" t="s">
        <v>186</v>
      </c>
      <c r="BV311" s="221"/>
      <c r="BW311" s="221"/>
      <c r="BX311" s="221"/>
      <c r="BY311" s="221"/>
      <c r="BZ311" s="221"/>
      <c r="CA311" s="221"/>
      <c r="CB311" s="221"/>
      <c r="CC311" s="221"/>
      <c r="CD311" s="221"/>
      <c r="CE311" s="221"/>
      <c r="CF311" s="221"/>
      <c r="CG311" s="221"/>
    </row>
    <row r="312" spans="1:85" x14ac:dyDescent="0.25">
      <c r="A312" t="str">
        <f>+C282</f>
        <v>TOPLAM</v>
      </c>
      <c r="B312" t="s">
        <v>7</v>
      </c>
      <c r="C312" s="2" t="s">
        <v>203</v>
      </c>
      <c r="D312" s="220"/>
      <c r="E312" s="220"/>
      <c r="F312" s="220"/>
      <c r="G312" s="220"/>
      <c r="H312" s="220"/>
      <c r="I312" s="220"/>
      <c r="J312" s="220"/>
      <c r="K312" s="220"/>
      <c r="L312" s="220"/>
      <c r="M312" s="220"/>
      <c r="N312" s="220"/>
      <c r="O312" s="220"/>
      <c r="Q312" s="2"/>
      <c r="R312" s="221"/>
      <c r="S312" s="221"/>
      <c r="T312" s="221"/>
      <c r="U312" s="220"/>
      <c r="V312" s="220"/>
      <c r="W312" s="220"/>
      <c r="X312" s="220"/>
      <c r="Y312" s="220"/>
      <c r="Z312" s="220"/>
      <c r="AA312" s="220"/>
      <c r="AB312" s="220"/>
      <c r="AC312" s="220"/>
      <c r="AE312" s="2" t="s">
        <v>203</v>
      </c>
      <c r="AF312" s="220"/>
      <c r="AG312" s="220"/>
      <c r="AH312" s="220"/>
      <c r="AI312" s="220"/>
      <c r="AJ312" s="220"/>
      <c r="AK312" s="220"/>
      <c r="AL312" s="220"/>
      <c r="AM312" s="220"/>
      <c r="AN312" s="220"/>
      <c r="AO312" s="220"/>
      <c r="AP312" s="220"/>
      <c r="AQ312" s="220"/>
      <c r="AS312" s="2"/>
      <c r="AT312" s="221"/>
      <c r="AU312" s="221"/>
      <c r="AV312" s="221"/>
      <c r="AW312" s="221"/>
      <c r="AX312" s="221"/>
      <c r="AY312" s="221"/>
      <c r="AZ312" s="221"/>
      <c r="BA312" s="221"/>
      <c r="BB312" s="221"/>
      <c r="BC312" s="221"/>
      <c r="BD312" s="221"/>
      <c r="BE312" s="221"/>
      <c r="BG312" s="2" t="s">
        <v>203</v>
      </c>
      <c r="BH312" s="220"/>
      <c r="BI312" s="220"/>
      <c r="BJ312" s="220"/>
      <c r="BK312" s="220"/>
      <c r="BL312" s="220"/>
      <c r="BM312" s="220"/>
      <c r="BN312" s="220"/>
      <c r="BO312" s="220"/>
      <c r="BP312" s="220"/>
      <c r="BQ312" s="220"/>
      <c r="BR312" s="220"/>
      <c r="BS312" s="220"/>
      <c r="BU312" s="2"/>
      <c r="BV312" s="221"/>
      <c r="BW312" s="221"/>
      <c r="BX312" s="221"/>
      <c r="BY312" s="221"/>
      <c r="BZ312" s="221"/>
      <c r="CA312" s="221"/>
      <c r="CB312" s="221"/>
      <c r="CC312" s="221"/>
      <c r="CD312" s="221"/>
      <c r="CE312" s="221"/>
      <c r="CF312" s="221"/>
      <c r="CG312" s="221"/>
    </row>
    <row r="313" spans="1:85" x14ac:dyDescent="0.25">
      <c r="A313" t="str">
        <f>+C282</f>
        <v>TOPLAM</v>
      </c>
      <c r="B313" t="s">
        <v>7</v>
      </c>
      <c r="C313" s="2" t="s">
        <v>204</v>
      </c>
      <c r="D313" s="220"/>
      <c r="E313" s="220"/>
      <c r="F313" s="220"/>
      <c r="G313" s="220"/>
      <c r="H313" s="220"/>
      <c r="I313" s="220"/>
      <c r="J313" s="220"/>
      <c r="K313" s="220"/>
      <c r="L313" s="220"/>
      <c r="M313" s="220"/>
      <c r="N313" s="220"/>
      <c r="O313" s="220"/>
      <c r="Q313" s="2"/>
      <c r="R313" s="221"/>
      <c r="S313" s="221"/>
      <c r="T313" s="221"/>
      <c r="U313" s="220"/>
      <c r="V313" s="220"/>
      <c r="W313" s="220"/>
      <c r="X313" s="220"/>
      <c r="Y313" s="220"/>
      <c r="Z313" s="220"/>
      <c r="AA313" s="220"/>
      <c r="AB313" s="220"/>
      <c r="AC313" s="220"/>
      <c r="AE313" s="2" t="s">
        <v>204</v>
      </c>
      <c r="AF313" s="220"/>
      <c r="AG313" s="220"/>
      <c r="AH313" s="220"/>
      <c r="AI313" s="220"/>
      <c r="AJ313" s="220"/>
      <c r="AK313" s="220"/>
      <c r="AL313" s="220"/>
      <c r="AM313" s="220"/>
      <c r="AN313" s="220"/>
      <c r="AO313" s="220"/>
      <c r="AP313" s="220"/>
      <c r="AQ313" s="220"/>
      <c r="AS313" s="2"/>
      <c r="AT313" s="221"/>
      <c r="AU313" s="221"/>
      <c r="AV313" s="221"/>
      <c r="AW313" s="221"/>
      <c r="AX313" s="221"/>
      <c r="AY313" s="221"/>
      <c r="AZ313" s="221"/>
      <c r="BA313" s="221"/>
      <c r="BB313" s="221"/>
      <c r="BC313" s="221"/>
      <c r="BD313" s="221"/>
      <c r="BE313" s="221"/>
      <c r="BG313" s="2" t="s">
        <v>204</v>
      </c>
      <c r="BH313" s="220"/>
      <c r="BI313" s="220"/>
      <c r="BJ313" s="220"/>
      <c r="BK313" s="220"/>
      <c r="BL313" s="220"/>
      <c r="BM313" s="220"/>
      <c r="BN313" s="220"/>
      <c r="BO313" s="220"/>
      <c r="BP313" s="220"/>
      <c r="BQ313" s="220"/>
      <c r="BR313" s="220"/>
      <c r="BS313" s="220"/>
      <c r="BU313" s="2"/>
      <c r="BV313" s="221"/>
      <c r="BW313" s="221"/>
      <c r="BX313" s="221"/>
      <c r="BY313" s="221"/>
      <c r="BZ313" s="221"/>
      <c r="CA313" s="221"/>
      <c r="CB313" s="221"/>
      <c r="CC313" s="221"/>
      <c r="CD313" s="221"/>
      <c r="CE313" s="221"/>
      <c r="CF313" s="221"/>
      <c r="CG313" s="221"/>
    </row>
    <row r="314" spans="1:85" x14ac:dyDescent="0.25">
      <c r="A314" t="str">
        <f>+C282</f>
        <v>TOPLAM</v>
      </c>
      <c r="B314" t="s">
        <v>7</v>
      </c>
      <c r="C314" s="2" t="s">
        <v>205</v>
      </c>
      <c r="D314" s="220"/>
      <c r="E314" s="220"/>
      <c r="F314" s="220"/>
      <c r="G314" s="220"/>
      <c r="H314" s="220"/>
      <c r="I314" s="220"/>
      <c r="J314" s="220"/>
      <c r="K314" s="220"/>
      <c r="L314" s="220"/>
      <c r="M314" s="220"/>
      <c r="N314" s="220"/>
      <c r="O314" s="220"/>
      <c r="Q314" s="2"/>
      <c r="R314" s="221"/>
      <c r="S314" s="221"/>
      <c r="T314" s="221"/>
      <c r="U314" s="220"/>
      <c r="V314" s="220"/>
      <c r="W314" s="220"/>
      <c r="X314" s="220"/>
      <c r="Y314" s="220"/>
      <c r="Z314" s="220"/>
      <c r="AA314" s="220"/>
      <c r="AB314" s="220"/>
      <c r="AC314" s="220"/>
      <c r="AE314" s="2" t="s">
        <v>205</v>
      </c>
      <c r="AF314" s="220"/>
      <c r="AG314" s="220"/>
      <c r="AH314" s="220"/>
      <c r="AI314" s="220"/>
      <c r="AJ314" s="220"/>
      <c r="AK314" s="220"/>
      <c r="AL314" s="220"/>
      <c r="AM314" s="220"/>
      <c r="AN314" s="220"/>
      <c r="AO314" s="220"/>
      <c r="AP314" s="220"/>
      <c r="AQ314" s="220"/>
      <c r="AS314" s="2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G314" s="2" t="s">
        <v>205</v>
      </c>
      <c r="BH314" s="220"/>
      <c r="BI314" s="220"/>
      <c r="BJ314" s="220"/>
      <c r="BK314" s="220"/>
      <c r="BL314" s="220"/>
      <c r="BM314" s="220"/>
      <c r="BN314" s="220"/>
      <c r="BO314" s="220"/>
      <c r="BP314" s="220"/>
      <c r="BQ314" s="220"/>
      <c r="BR314" s="220"/>
      <c r="BS314" s="220"/>
      <c r="BU314" s="2"/>
      <c r="BV314" s="221"/>
      <c r="BW314" s="221"/>
      <c r="BX314" s="221"/>
      <c r="BY314" s="221"/>
      <c r="BZ314" s="221"/>
      <c r="CA314" s="221"/>
      <c r="CB314" s="221"/>
      <c r="CC314" s="221"/>
      <c r="CD314" s="221"/>
      <c r="CE314" s="221"/>
      <c r="CF314" s="221"/>
      <c r="CG314" s="221"/>
    </row>
    <row r="315" spans="1:85" x14ac:dyDescent="0.25">
      <c r="A315" t="str">
        <f>+C282</f>
        <v>TOPLAM</v>
      </c>
      <c r="B315" t="s">
        <v>7</v>
      </c>
      <c r="C315" s="2" t="s">
        <v>206</v>
      </c>
      <c r="D315" s="220"/>
      <c r="E315" s="220"/>
      <c r="F315" s="220"/>
      <c r="G315" s="220"/>
      <c r="H315" s="220"/>
      <c r="I315" s="220"/>
      <c r="J315" s="220"/>
      <c r="K315" s="220"/>
      <c r="L315" s="220"/>
      <c r="M315" s="220"/>
      <c r="N315" s="220"/>
      <c r="O315" s="220"/>
      <c r="Q315" s="2"/>
      <c r="R315" s="221"/>
      <c r="S315" s="221"/>
      <c r="T315" s="221"/>
      <c r="U315" s="220"/>
      <c r="V315" s="220"/>
      <c r="W315" s="220"/>
      <c r="X315" s="220"/>
      <c r="Y315" s="220"/>
      <c r="Z315" s="220"/>
      <c r="AA315" s="220"/>
      <c r="AB315" s="220"/>
      <c r="AC315" s="220"/>
      <c r="AE315" s="2" t="s">
        <v>206</v>
      </c>
      <c r="AF315" s="220"/>
      <c r="AG315" s="220"/>
      <c r="AH315" s="220"/>
      <c r="AI315" s="220"/>
      <c r="AJ315" s="220"/>
      <c r="AK315" s="220"/>
      <c r="AL315" s="220"/>
      <c r="AM315" s="220"/>
      <c r="AN315" s="220"/>
      <c r="AO315" s="220"/>
      <c r="AP315" s="220"/>
      <c r="AQ315" s="220"/>
      <c r="AS315" s="2"/>
      <c r="AT315" s="221"/>
      <c r="AU315" s="221"/>
      <c r="AV315" s="221"/>
      <c r="AW315" s="221"/>
      <c r="AX315" s="221"/>
      <c r="AY315" s="221"/>
      <c r="AZ315" s="221"/>
      <c r="BA315" s="221"/>
      <c r="BB315" s="221"/>
      <c r="BC315" s="221"/>
      <c r="BD315" s="221"/>
      <c r="BE315" s="221"/>
      <c r="BG315" s="2" t="s">
        <v>206</v>
      </c>
      <c r="BH315" s="220"/>
      <c r="BI315" s="220"/>
      <c r="BJ315" s="220"/>
      <c r="BK315" s="220"/>
      <c r="BL315" s="220"/>
      <c r="BM315" s="220"/>
      <c r="BN315" s="220"/>
      <c r="BO315" s="220"/>
      <c r="BP315" s="220"/>
      <c r="BQ315" s="220"/>
      <c r="BR315" s="220"/>
      <c r="BS315" s="220"/>
      <c r="BU315" s="2"/>
      <c r="BV315" s="221"/>
      <c r="BW315" s="221"/>
      <c r="BX315" s="221"/>
      <c r="BY315" s="221"/>
      <c r="BZ315" s="221"/>
      <c r="CA315" s="221"/>
      <c r="CB315" s="221"/>
      <c r="CC315" s="221"/>
      <c r="CD315" s="221"/>
      <c r="CE315" s="221"/>
      <c r="CF315" s="221"/>
      <c r="CG315" s="221"/>
    </row>
    <row r="316" spans="1:85" x14ac:dyDescent="0.25">
      <c r="A316" t="str">
        <f>+C282</f>
        <v>TOPLAM</v>
      </c>
      <c r="B316" t="s">
        <v>7</v>
      </c>
      <c r="C316" s="2" t="s">
        <v>207</v>
      </c>
      <c r="D316" s="220"/>
      <c r="E316" s="220"/>
      <c r="F316" s="220"/>
      <c r="G316" s="220"/>
      <c r="H316" s="220"/>
      <c r="I316" s="220"/>
      <c r="J316" s="220"/>
      <c r="K316" s="220"/>
      <c r="L316" s="220"/>
      <c r="M316" s="220"/>
      <c r="N316" s="220"/>
      <c r="O316" s="220"/>
      <c r="Q316" s="2"/>
      <c r="R316" s="221"/>
      <c r="S316" s="221"/>
      <c r="T316" s="221"/>
      <c r="U316" s="220"/>
      <c r="V316" s="220"/>
      <c r="W316" s="220"/>
      <c r="X316" s="220"/>
      <c r="Y316" s="220"/>
      <c r="Z316" s="220"/>
      <c r="AA316" s="220"/>
      <c r="AB316" s="220"/>
      <c r="AC316" s="220"/>
      <c r="AE316" s="2" t="s">
        <v>207</v>
      </c>
      <c r="AF316" s="220"/>
      <c r="AG316" s="220"/>
      <c r="AH316" s="220"/>
      <c r="AI316" s="220"/>
      <c r="AJ316" s="220"/>
      <c r="AK316" s="220"/>
      <c r="AL316" s="220"/>
      <c r="AM316" s="220"/>
      <c r="AN316" s="220"/>
      <c r="AO316" s="220"/>
      <c r="AP316" s="220"/>
      <c r="AQ316" s="220"/>
      <c r="AS316" s="2"/>
      <c r="AT316" s="221"/>
      <c r="AU316" s="221"/>
      <c r="AV316" s="221"/>
      <c r="AW316" s="221"/>
      <c r="AX316" s="221"/>
      <c r="AY316" s="221"/>
      <c r="AZ316" s="221"/>
      <c r="BA316" s="221"/>
      <c r="BB316" s="221"/>
      <c r="BC316" s="221"/>
      <c r="BD316" s="221"/>
      <c r="BE316" s="221"/>
      <c r="BG316" s="2" t="s">
        <v>207</v>
      </c>
      <c r="BH316" s="220"/>
      <c r="BI316" s="220"/>
      <c r="BJ316" s="220"/>
      <c r="BK316" s="220"/>
      <c r="BL316" s="220"/>
      <c r="BM316" s="220"/>
      <c r="BN316" s="220"/>
      <c r="BO316" s="220"/>
      <c r="BP316" s="220"/>
      <c r="BQ316" s="220"/>
      <c r="BR316" s="220"/>
      <c r="BS316" s="220"/>
      <c r="BU316" s="2"/>
      <c r="BV316" s="221"/>
      <c r="BW316" s="221"/>
      <c r="BX316" s="221"/>
      <c r="BY316" s="221"/>
      <c r="BZ316" s="221"/>
      <c r="CA316" s="221"/>
      <c r="CB316" s="221"/>
      <c r="CC316" s="221"/>
      <c r="CD316" s="221"/>
      <c r="CE316" s="221"/>
      <c r="CF316" s="221"/>
      <c r="CG316" s="221"/>
    </row>
    <row r="317" spans="1:85" x14ac:dyDescent="0.25">
      <c r="A317" t="str">
        <f>+C282</f>
        <v>TOPLAM</v>
      </c>
      <c r="B317" t="s">
        <v>7</v>
      </c>
      <c r="C317" s="2" t="s">
        <v>208</v>
      </c>
      <c r="D317" s="220"/>
      <c r="E317" s="220"/>
      <c r="F317" s="220"/>
      <c r="G317" s="220"/>
      <c r="H317" s="220"/>
      <c r="I317" s="220"/>
      <c r="J317" s="220"/>
      <c r="K317" s="220"/>
      <c r="L317" s="220"/>
      <c r="M317" s="220"/>
      <c r="N317" s="220"/>
      <c r="O317" s="220"/>
      <c r="Q317" s="2"/>
      <c r="R317" s="221"/>
      <c r="S317" s="221"/>
      <c r="T317" s="221"/>
      <c r="U317" s="220"/>
      <c r="V317" s="220"/>
      <c r="W317" s="220"/>
      <c r="X317" s="220"/>
      <c r="Y317" s="220"/>
      <c r="Z317" s="220"/>
      <c r="AA317" s="220"/>
      <c r="AB317" s="220"/>
      <c r="AC317" s="220"/>
      <c r="AE317" s="2" t="s">
        <v>208</v>
      </c>
      <c r="AF317" s="220"/>
      <c r="AG317" s="220"/>
      <c r="AH317" s="220"/>
      <c r="AI317" s="220"/>
      <c r="AJ317" s="220"/>
      <c r="AK317" s="220"/>
      <c r="AL317" s="220"/>
      <c r="AM317" s="220"/>
      <c r="AN317" s="220"/>
      <c r="AO317" s="220"/>
      <c r="AP317" s="220"/>
      <c r="AQ317" s="220"/>
      <c r="AS317" s="2"/>
      <c r="AT317" s="221"/>
      <c r="AU317" s="221"/>
      <c r="AV317" s="221"/>
      <c r="AW317" s="221"/>
      <c r="AX317" s="221"/>
      <c r="AY317" s="221"/>
      <c r="AZ317" s="221"/>
      <c r="BA317" s="221"/>
      <c r="BB317" s="221"/>
      <c r="BC317" s="221"/>
      <c r="BD317" s="221"/>
      <c r="BE317" s="221"/>
      <c r="BG317" s="2" t="s">
        <v>208</v>
      </c>
      <c r="BH317" s="220"/>
      <c r="BI317" s="220"/>
      <c r="BJ317" s="220"/>
      <c r="BK317" s="220"/>
      <c r="BL317" s="220"/>
      <c r="BM317" s="220"/>
      <c r="BN317" s="220"/>
      <c r="BO317" s="220"/>
      <c r="BP317" s="220"/>
      <c r="BQ317" s="220"/>
      <c r="BR317" s="220"/>
      <c r="BS317" s="220"/>
      <c r="BU317" s="2"/>
      <c r="BV317" s="221"/>
      <c r="BW317" s="221"/>
      <c r="BX317" s="221"/>
      <c r="BY317" s="221"/>
      <c r="BZ317" s="221"/>
      <c r="CA317" s="221"/>
      <c r="CB317" s="221"/>
      <c r="CC317" s="221"/>
      <c r="CD317" s="221"/>
      <c r="CE317" s="221"/>
      <c r="CF317" s="221"/>
      <c r="CG317" s="221"/>
    </row>
    <row r="318" spans="1:85" x14ac:dyDescent="0.25">
      <c r="C318" s="222" t="s">
        <v>187</v>
      </c>
      <c r="D318" s="223">
        <f>+IFERROR((SUMPRODUCT(D303:D311,R303:R311)/R318),0)</f>
        <v>26.386374087858858</v>
      </c>
      <c r="E318" s="223">
        <f t="shared" ref="E318:O318" si="769">+IFERROR((SUMPRODUCT(E303:E311,S303:S311)/S318),0)</f>
        <v>27.359811293556334</v>
      </c>
      <c r="F318" s="223">
        <f t="shared" si="769"/>
        <v>27.529248355042309</v>
      </c>
      <c r="G318" s="223">
        <f t="shared" si="769"/>
        <v>38.310954639405622</v>
      </c>
      <c r="H318" s="223">
        <f t="shared" si="769"/>
        <v>52.234407193877558</v>
      </c>
      <c r="I318" s="223">
        <f t="shared" si="769"/>
        <v>45.392655346947741</v>
      </c>
      <c r="J318" s="223">
        <f t="shared" si="769"/>
        <v>28.798476984954569</v>
      </c>
      <c r="K318" s="223">
        <f t="shared" si="769"/>
        <v>25.724283673469387</v>
      </c>
      <c r="L318" s="223">
        <f t="shared" si="769"/>
        <v>36.448657954066086</v>
      </c>
      <c r="M318" s="223">
        <f t="shared" si="769"/>
        <v>43.968849326366112</v>
      </c>
      <c r="N318" s="223">
        <f t="shared" si="769"/>
        <v>44.644254492080478</v>
      </c>
      <c r="O318" s="223">
        <f t="shared" si="769"/>
        <v>39.243311927346539</v>
      </c>
      <c r="R318" s="224">
        <f t="shared" ref="R318:AC318" si="770">SUM(R303:R317)</f>
        <v>1965.9620260000006</v>
      </c>
      <c r="S318" s="224">
        <f t="shared" si="770"/>
        <v>2068.6574999999998</v>
      </c>
      <c r="T318" s="224">
        <f t="shared" si="770"/>
        <v>1487.1658999999997</v>
      </c>
      <c r="U318" s="224">
        <f t="shared" si="770"/>
        <v>1852.7535</v>
      </c>
      <c r="V318" s="224">
        <f t="shared" si="770"/>
        <v>2450</v>
      </c>
      <c r="W318" s="224">
        <f t="shared" si="770"/>
        <v>1127.115</v>
      </c>
      <c r="X318" s="224">
        <f t="shared" si="770"/>
        <v>1543.9899999999998</v>
      </c>
      <c r="Y318" s="224">
        <f t="shared" si="770"/>
        <v>4508</v>
      </c>
      <c r="Z318" s="224">
        <f t="shared" si="770"/>
        <v>4410.0000000000009</v>
      </c>
      <c r="AA318" s="224">
        <f t="shared" si="770"/>
        <v>3100.0000000000005</v>
      </c>
      <c r="AB318" s="224">
        <f t="shared" si="770"/>
        <v>3679.9999999999995</v>
      </c>
      <c r="AC318" s="224">
        <f t="shared" si="770"/>
        <v>3200</v>
      </c>
      <c r="AE318" s="222" t="s">
        <v>187</v>
      </c>
      <c r="AF318" s="223">
        <f>+IFERROR((SUMPRODUCT(AF303:AF311,AT303:AT311)/AT318),0)</f>
        <v>27.73969401507804</v>
      </c>
      <c r="AG318" s="223">
        <f t="shared" ref="AG318:AQ318" si="771">+IFERROR((SUMPRODUCT(AG303:AG311,AU303:AU311)/AU318),0)</f>
        <v>28.911507463927325</v>
      </c>
      <c r="AH318" s="223">
        <f t="shared" si="771"/>
        <v>29.959515697774719</v>
      </c>
      <c r="AI318" s="223">
        <f t="shared" si="771"/>
        <v>41.926314662383732</v>
      </c>
      <c r="AJ318" s="223">
        <f t="shared" si="771"/>
        <v>56.313088727490999</v>
      </c>
      <c r="AK318" s="223">
        <f t="shared" si="771"/>
        <v>49.26383465556183</v>
      </c>
      <c r="AL318" s="223">
        <f t="shared" si="771"/>
        <v>31.124564530037368</v>
      </c>
      <c r="AM318" s="223">
        <f t="shared" si="771"/>
        <v>27.298364945978388</v>
      </c>
      <c r="AN318" s="223">
        <f t="shared" si="771"/>
        <v>38.808057283937508</v>
      </c>
      <c r="AO318" s="223">
        <f t="shared" si="771"/>
        <v>46.347735366888543</v>
      </c>
      <c r="AP318" s="223">
        <f t="shared" si="771"/>
        <v>46.7120256937921</v>
      </c>
      <c r="AQ318" s="223">
        <f t="shared" si="771"/>
        <v>41.570614911595392</v>
      </c>
      <c r="AT318" s="224">
        <f t="shared" ref="AT318:BE318" si="772">SUM(AT303:AT317)</f>
        <v>1711.2800060000004</v>
      </c>
      <c r="AU318" s="224">
        <f t="shared" si="772"/>
        <v>1768.3050000000001</v>
      </c>
      <c r="AV318" s="224">
        <f t="shared" si="772"/>
        <v>1157.6608999999999</v>
      </c>
      <c r="AW318" s="224">
        <f t="shared" si="772"/>
        <v>1546.6005</v>
      </c>
      <c r="AX318" s="224">
        <f t="shared" si="772"/>
        <v>2082.5</v>
      </c>
      <c r="AY318" s="224">
        <f t="shared" si="772"/>
        <v>956.34</v>
      </c>
      <c r="AZ318" s="224">
        <f t="shared" si="772"/>
        <v>1280.2719999999999</v>
      </c>
      <c r="BA318" s="224">
        <f t="shared" si="772"/>
        <v>3831.8</v>
      </c>
      <c r="BB318" s="224">
        <f t="shared" si="772"/>
        <v>3748.5000000000005</v>
      </c>
      <c r="BC318" s="224">
        <f t="shared" si="772"/>
        <v>2635.0000000000005</v>
      </c>
      <c r="BD318" s="224">
        <f t="shared" si="772"/>
        <v>3127.9999999999995</v>
      </c>
      <c r="BE318" s="224">
        <f t="shared" si="772"/>
        <v>2720</v>
      </c>
      <c r="BG318" s="222" t="s">
        <v>187</v>
      </c>
      <c r="BH318" s="223">
        <f>+IFERROR((SUMPRODUCT(BH303:BH311,BV303:BV311)/BV318),0)</f>
        <v>27.73969401507804</v>
      </c>
      <c r="BI318" s="223">
        <f t="shared" ref="BI318" si="773">+IFERROR((SUMPRODUCT(BI303:BI311,BW303:BW311)/BW318),0)</f>
        <v>28.728475020154328</v>
      </c>
      <c r="BJ318" s="223">
        <f t="shared" ref="BJ318" si="774">+IFERROR((SUMPRODUCT(BJ303:BJ311,BX303:BX311)/BX318),0)</f>
        <v>29.85496687353238</v>
      </c>
      <c r="BK318" s="223">
        <f t="shared" ref="BK318" si="775">+IFERROR((SUMPRODUCT(BK303:BK311,BY303:BY311)/BY318),0)</f>
        <v>41.729804708505483</v>
      </c>
      <c r="BL318" s="223">
        <f t="shared" ref="BL318" si="776">+IFERROR((SUMPRODUCT(BL303:BL311,BZ303:BZ311)/BZ318),0)</f>
        <v>56.024437713813853</v>
      </c>
      <c r="BM318" s="223">
        <f t="shared" ref="BM318" si="777">+IFERROR((SUMPRODUCT(BM303:BM311,CA303:CA311)/CA318),0)</f>
        <v>48.932941851244195</v>
      </c>
      <c r="BN318" s="223">
        <f t="shared" ref="BN318" si="778">+IFERROR((SUMPRODUCT(BN303:BN311,CB303:CB311)/CB318),0)</f>
        <v>30.86354464942066</v>
      </c>
      <c r="BO318" s="223">
        <f t="shared" ref="BO318" si="779">+IFERROR((SUMPRODUCT(BO303:BO311,CC303:CC311)/CC318),0)</f>
        <v>27.228781408517161</v>
      </c>
      <c r="BP318" s="223">
        <f t="shared" ref="BP318" si="780">+IFERROR((SUMPRODUCT(BP303:BP311,CD303:CD311)/CD318),0)</f>
        <v>38.587973120099647</v>
      </c>
      <c r="BQ318" s="223">
        <f t="shared" ref="BQ318" si="781">+IFERROR((SUMPRODUCT(BQ303:BQ311,CE303:CE311)/CE318),0)</f>
        <v>46.191290544843994</v>
      </c>
      <c r="BR318" s="223">
        <f t="shared" ref="BR318" si="782">+IFERROR((SUMPRODUCT(BR303:BR311,CF303:CF311)/CF318),0)</f>
        <v>46.585910382230253</v>
      </c>
      <c r="BS318" s="223">
        <f t="shared" ref="BS318" si="783">+IFERROR((SUMPRODUCT(BS303:BS311,CG303:CG311)/CG318),0)</f>
        <v>41.358920512634626</v>
      </c>
      <c r="BV318" s="224">
        <f t="shared" ref="BV318:CG318" si="784">SUM(BV303:BV317)</f>
        <v>1711.2800060000004</v>
      </c>
      <c r="BW318" s="224">
        <f t="shared" si="784"/>
        <v>1823.43</v>
      </c>
      <c r="BX318" s="224">
        <f t="shared" si="784"/>
        <v>1190.6113999999998</v>
      </c>
      <c r="BY318" s="224">
        <f t="shared" si="784"/>
        <v>1578.2715000000001</v>
      </c>
      <c r="BZ318" s="224">
        <f t="shared" si="784"/>
        <v>2119.25</v>
      </c>
      <c r="CA318" s="224">
        <f t="shared" si="784"/>
        <v>987.39</v>
      </c>
      <c r="CB318" s="224">
        <f t="shared" si="784"/>
        <v>1314.0819999999999</v>
      </c>
      <c r="CC318" s="224">
        <f t="shared" si="784"/>
        <v>3899.42</v>
      </c>
      <c r="CD318" s="224">
        <f t="shared" si="784"/>
        <v>3814.6500000000005</v>
      </c>
      <c r="CE318" s="224">
        <f t="shared" si="784"/>
        <v>2681.5000000000005</v>
      </c>
      <c r="CF318" s="224">
        <f t="shared" si="784"/>
        <v>3183.1999999999994</v>
      </c>
      <c r="CG318" s="224">
        <f t="shared" si="784"/>
        <v>2768</v>
      </c>
    </row>
    <row r="319" spans="1:85" x14ac:dyDescent="0.25">
      <c r="C319" s="270" t="s">
        <v>126</v>
      </c>
      <c r="AE319" s="270" t="s">
        <v>126</v>
      </c>
      <c r="BG319" s="270" t="s">
        <v>126</v>
      </c>
    </row>
    <row r="320" spans="1:85" x14ac:dyDescent="0.25">
      <c r="C320" s="229" t="s">
        <v>99</v>
      </c>
      <c r="D320" s="219" t="s">
        <v>43</v>
      </c>
      <c r="E320" s="219" t="s">
        <v>44</v>
      </c>
      <c r="F320" s="219" t="s">
        <v>45</v>
      </c>
      <c r="G320" s="219" t="s">
        <v>46</v>
      </c>
      <c r="H320" s="219" t="s">
        <v>47</v>
      </c>
      <c r="I320" s="219" t="s">
        <v>48</v>
      </c>
      <c r="J320" s="219" t="s">
        <v>49</v>
      </c>
      <c r="K320" s="219" t="s">
        <v>50</v>
      </c>
      <c r="L320" s="219" t="s">
        <v>177</v>
      </c>
      <c r="M320" s="219" t="s">
        <v>52</v>
      </c>
      <c r="N320" s="219" t="s">
        <v>53</v>
      </c>
      <c r="O320" s="219" t="s">
        <v>54</v>
      </c>
      <c r="R320" s="219" t="s">
        <v>43</v>
      </c>
      <c r="S320" s="219" t="s">
        <v>44</v>
      </c>
      <c r="T320" s="219" t="s">
        <v>45</v>
      </c>
      <c r="U320" s="219" t="s">
        <v>46</v>
      </c>
      <c r="V320" s="219" t="s">
        <v>47</v>
      </c>
      <c r="W320" s="219" t="s">
        <v>48</v>
      </c>
      <c r="X320" s="219" t="s">
        <v>49</v>
      </c>
      <c r="Y320" s="219" t="s">
        <v>50</v>
      </c>
      <c r="Z320" s="219" t="s">
        <v>177</v>
      </c>
      <c r="AA320" s="219" t="s">
        <v>52</v>
      </c>
      <c r="AB320" s="219" t="s">
        <v>53</v>
      </c>
      <c r="AC320" s="219" t="s">
        <v>54</v>
      </c>
      <c r="AE320" s="229" t="s">
        <v>99</v>
      </c>
      <c r="AF320" s="219" t="s">
        <v>43</v>
      </c>
      <c r="AG320" s="219" t="s">
        <v>44</v>
      </c>
      <c r="AH320" s="219" t="s">
        <v>45</v>
      </c>
      <c r="AI320" s="219" t="s">
        <v>46</v>
      </c>
      <c r="AJ320" s="219" t="s">
        <v>47</v>
      </c>
      <c r="AK320" s="219" t="s">
        <v>48</v>
      </c>
      <c r="AL320" s="219" t="s">
        <v>49</v>
      </c>
      <c r="AM320" s="219" t="s">
        <v>50</v>
      </c>
      <c r="AN320" s="219" t="s">
        <v>177</v>
      </c>
      <c r="AO320" s="219" t="s">
        <v>52</v>
      </c>
      <c r="AP320" s="219" t="s">
        <v>53</v>
      </c>
      <c r="AQ320" s="219" t="s">
        <v>54</v>
      </c>
      <c r="AT320" s="276" t="s">
        <v>43</v>
      </c>
      <c r="AU320" s="276" t="s">
        <v>44</v>
      </c>
      <c r="AV320" s="276" t="s">
        <v>45</v>
      </c>
      <c r="AW320" s="276" t="s">
        <v>46</v>
      </c>
      <c r="AX320" s="276" t="s">
        <v>47</v>
      </c>
      <c r="AY320" s="276" t="s">
        <v>48</v>
      </c>
      <c r="AZ320" s="276" t="s">
        <v>49</v>
      </c>
      <c r="BA320" s="276" t="s">
        <v>50</v>
      </c>
      <c r="BB320" s="276" t="s">
        <v>177</v>
      </c>
      <c r="BC320" s="276" t="s">
        <v>52</v>
      </c>
      <c r="BD320" s="276" t="s">
        <v>53</v>
      </c>
      <c r="BE320" s="276" t="s">
        <v>54</v>
      </c>
      <c r="BG320" s="229" t="s">
        <v>99</v>
      </c>
      <c r="BH320" s="219" t="s">
        <v>43</v>
      </c>
      <c r="BI320" s="219" t="s">
        <v>44</v>
      </c>
      <c r="BJ320" s="219" t="s">
        <v>45</v>
      </c>
      <c r="BK320" s="219" t="s">
        <v>46</v>
      </c>
      <c r="BL320" s="219" t="s">
        <v>47</v>
      </c>
      <c r="BM320" s="219" t="s">
        <v>48</v>
      </c>
      <c r="BN320" s="219" t="s">
        <v>49</v>
      </c>
      <c r="BO320" s="219" t="s">
        <v>50</v>
      </c>
      <c r="BP320" s="219" t="s">
        <v>177</v>
      </c>
      <c r="BQ320" s="219" t="s">
        <v>52</v>
      </c>
      <c r="BR320" s="219" t="s">
        <v>53</v>
      </c>
      <c r="BS320" s="219" t="s">
        <v>54</v>
      </c>
      <c r="BV320" s="276" t="s">
        <v>43</v>
      </c>
      <c r="BW320" s="276" t="s">
        <v>44</v>
      </c>
      <c r="BX320" s="276" t="s">
        <v>45</v>
      </c>
      <c r="BY320" s="276" t="s">
        <v>46</v>
      </c>
      <c r="BZ320" s="276" t="s">
        <v>47</v>
      </c>
      <c r="CA320" s="276" t="s">
        <v>48</v>
      </c>
      <c r="CB320" s="276" t="s">
        <v>49</v>
      </c>
      <c r="CC320" s="276" t="s">
        <v>50</v>
      </c>
      <c r="CD320" s="276" t="s">
        <v>177</v>
      </c>
      <c r="CE320" s="276" t="s">
        <v>52</v>
      </c>
      <c r="CF320" s="276" t="s">
        <v>53</v>
      </c>
      <c r="CG320" s="276" t="s">
        <v>54</v>
      </c>
    </row>
    <row r="321" spans="1:85" x14ac:dyDescent="0.25">
      <c r="A321" t="str">
        <f>+C282</f>
        <v>TOPLAM</v>
      </c>
      <c r="B321" t="s">
        <v>99</v>
      </c>
      <c r="C321" s="2" t="s">
        <v>178</v>
      </c>
      <c r="D321" s="220">
        <f t="shared" ref="D321:O329" si="785">+IFERROR((D41*R41+D97*R97+D153*R153+D209*R209+D265*R265)/(R41+R97+R153+R209+R265),0)</f>
        <v>19.118399999999998</v>
      </c>
      <c r="E321" s="220">
        <f t="shared" si="785"/>
        <v>20.856000000000002</v>
      </c>
      <c r="F321" s="220">
        <f t="shared" si="785"/>
        <v>22.119999999999997</v>
      </c>
      <c r="G321" s="220">
        <f t="shared" si="785"/>
        <v>32.273199999999996</v>
      </c>
      <c r="H321" s="220">
        <f t="shared" si="785"/>
        <v>39.236512000000005</v>
      </c>
      <c r="I321" s="220">
        <f t="shared" si="785"/>
        <v>36.327570000000001</v>
      </c>
      <c r="J321" s="220">
        <f t="shared" si="785"/>
        <v>23.366600000000002</v>
      </c>
      <c r="K321" s="220">
        <f t="shared" si="785"/>
        <v>16.380799999999997</v>
      </c>
      <c r="L321" s="220">
        <f t="shared" si="785"/>
        <v>28.291424435427192</v>
      </c>
      <c r="M321" s="220">
        <f t="shared" si="785"/>
        <v>28.190189431584237</v>
      </c>
      <c r="N321" s="220">
        <f t="shared" si="785"/>
        <v>28.240018196818493</v>
      </c>
      <c r="O321" s="220">
        <f t="shared" si="785"/>
        <v>25.768789064344606</v>
      </c>
      <c r="Q321" s="2" t="s">
        <v>178</v>
      </c>
      <c r="R321" s="221">
        <f t="shared" ref="R321:AC329" si="786">+(R41+R97+R153+R209+R265)</f>
        <v>925.58500000000004</v>
      </c>
      <c r="S321" s="221">
        <f t="shared" si="786"/>
        <v>971.25</v>
      </c>
      <c r="T321" s="221">
        <f t="shared" si="786"/>
        <v>738.8900000000001</v>
      </c>
      <c r="U321" s="221">
        <f t="shared" si="786"/>
        <v>786.60000000000014</v>
      </c>
      <c r="V321" s="221">
        <f t="shared" si="786"/>
        <v>950</v>
      </c>
      <c r="W321" s="221">
        <f t="shared" si="786"/>
        <v>427.50000000000006</v>
      </c>
      <c r="X321" s="221">
        <f t="shared" si="786"/>
        <v>873.99999999999989</v>
      </c>
      <c r="Y321" s="221">
        <f t="shared" si="786"/>
        <v>1748</v>
      </c>
      <c r="Z321" s="221">
        <f t="shared" si="786"/>
        <v>1710.0000000000002</v>
      </c>
      <c r="AA321" s="221">
        <f t="shared" si="786"/>
        <v>1472.5000000000002</v>
      </c>
      <c r="AB321" s="221">
        <f t="shared" si="786"/>
        <v>1748</v>
      </c>
      <c r="AC321" s="221">
        <f t="shared" si="786"/>
        <v>1520</v>
      </c>
      <c r="AE321" s="2" t="s">
        <v>178</v>
      </c>
      <c r="AF321" s="220">
        <f>+D321</f>
        <v>19.118399999999998</v>
      </c>
      <c r="AG321" s="220">
        <f t="shared" ref="AG321:AQ325" si="787">+E321</f>
        <v>20.856000000000002</v>
      </c>
      <c r="AH321" s="220">
        <f t="shared" si="787"/>
        <v>22.119999999999997</v>
      </c>
      <c r="AI321" s="220">
        <f t="shared" si="787"/>
        <v>32.273199999999996</v>
      </c>
      <c r="AJ321" s="220">
        <f t="shared" si="787"/>
        <v>39.236512000000005</v>
      </c>
      <c r="AK321" s="220">
        <f t="shared" si="787"/>
        <v>36.327570000000001</v>
      </c>
      <c r="AL321" s="220">
        <f t="shared" si="787"/>
        <v>23.366600000000002</v>
      </c>
      <c r="AM321" s="220">
        <f t="shared" si="787"/>
        <v>16.380799999999997</v>
      </c>
      <c r="AN321" s="220">
        <f t="shared" si="787"/>
        <v>28.291424435427192</v>
      </c>
      <c r="AO321" s="220">
        <f t="shared" si="787"/>
        <v>28.190189431584237</v>
      </c>
      <c r="AP321" s="220">
        <f t="shared" si="787"/>
        <v>28.240018196818493</v>
      </c>
      <c r="AQ321" s="220">
        <f t="shared" si="787"/>
        <v>25.768789064344606</v>
      </c>
      <c r="AS321" s="2" t="s">
        <v>178</v>
      </c>
      <c r="AT321" s="221">
        <f t="shared" ref="AT321:BE325" si="788">+R321</f>
        <v>925.58500000000004</v>
      </c>
      <c r="AU321" s="221">
        <f t="shared" si="788"/>
        <v>971.25</v>
      </c>
      <c r="AV321" s="221">
        <f t="shared" si="788"/>
        <v>738.8900000000001</v>
      </c>
      <c r="AW321" s="221">
        <f t="shared" si="788"/>
        <v>786.60000000000014</v>
      </c>
      <c r="AX321" s="221">
        <f t="shared" si="788"/>
        <v>950</v>
      </c>
      <c r="AY321" s="221">
        <f t="shared" si="788"/>
        <v>427.50000000000006</v>
      </c>
      <c r="AZ321" s="221">
        <f t="shared" si="788"/>
        <v>873.99999999999989</v>
      </c>
      <c r="BA321" s="221">
        <f t="shared" si="788"/>
        <v>1748</v>
      </c>
      <c r="BB321" s="221">
        <f t="shared" si="788"/>
        <v>1710.0000000000002</v>
      </c>
      <c r="BC321" s="221">
        <f t="shared" si="788"/>
        <v>1472.5000000000002</v>
      </c>
      <c r="BD321" s="221">
        <f t="shared" si="788"/>
        <v>1748</v>
      </c>
      <c r="BE321" s="221">
        <f t="shared" si="788"/>
        <v>1520</v>
      </c>
      <c r="BG321" s="2" t="s">
        <v>178</v>
      </c>
      <c r="BH321" s="220">
        <f t="shared" ref="BH321" si="789">+D321</f>
        <v>19.118399999999998</v>
      </c>
      <c r="BI321" s="220">
        <f t="shared" ref="BI321:BI326" si="790">+E321</f>
        <v>20.856000000000002</v>
      </c>
      <c r="BJ321" s="220">
        <f t="shared" ref="BJ321:BJ326" si="791">+F321</f>
        <v>22.119999999999997</v>
      </c>
      <c r="BK321" s="220">
        <f t="shared" ref="BK321:BK326" si="792">+G321</f>
        <v>32.273199999999996</v>
      </c>
      <c r="BL321" s="220">
        <f t="shared" ref="BL321:BL326" si="793">+H321</f>
        <v>39.236512000000005</v>
      </c>
      <c r="BM321" s="220">
        <f t="shared" ref="BM321:BM326" si="794">+I321</f>
        <v>36.327570000000001</v>
      </c>
      <c r="BN321" s="220">
        <f t="shared" ref="BN321:BN326" si="795">+J321</f>
        <v>23.366600000000002</v>
      </c>
      <c r="BO321" s="220">
        <f t="shared" ref="BO321:BO326" si="796">+K321</f>
        <v>16.380799999999997</v>
      </c>
      <c r="BP321" s="220">
        <f t="shared" ref="BP321:BP326" si="797">+L321</f>
        <v>28.291424435427192</v>
      </c>
      <c r="BQ321" s="220">
        <f t="shared" ref="BQ321:BQ326" si="798">+M321</f>
        <v>28.190189431584237</v>
      </c>
      <c r="BR321" s="220">
        <f t="shared" ref="BR321:BR326" si="799">+N321</f>
        <v>28.240018196818493</v>
      </c>
      <c r="BS321" s="220">
        <f t="shared" ref="BS321:BS326" si="800">+O321</f>
        <v>25.768789064344606</v>
      </c>
      <c r="BU321" s="2" t="s">
        <v>178</v>
      </c>
      <c r="BV321" s="221">
        <f t="shared" ref="BV321" si="801">+R321</f>
        <v>925.58500000000004</v>
      </c>
      <c r="BW321" s="221">
        <f t="shared" ref="BW321:BW326" si="802">+S321</f>
        <v>971.25</v>
      </c>
      <c r="BX321" s="221">
        <f t="shared" ref="BX321:BX326" si="803">+T321</f>
        <v>738.8900000000001</v>
      </c>
      <c r="BY321" s="221">
        <f t="shared" ref="BY321:BY326" si="804">+U321</f>
        <v>786.60000000000014</v>
      </c>
      <c r="BZ321" s="221">
        <f t="shared" ref="BZ321:BZ326" si="805">+V321</f>
        <v>950</v>
      </c>
      <c r="CA321" s="221">
        <f t="shared" ref="CA321:CA326" si="806">+W321</f>
        <v>427.50000000000006</v>
      </c>
      <c r="CB321" s="221">
        <f t="shared" ref="CB321:CB326" si="807">+X321</f>
        <v>873.99999999999989</v>
      </c>
      <c r="CC321" s="221">
        <f t="shared" ref="CC321:CC326" si="808">+Y321</f>
        <v>1748</v>
      </c>
      <c r="CD321" s="221">
        <f t="shared" ref="CD321:CD326" si="809">+Z321</f>
        <v>1710.0000000000002</v>
      </c>
      <c r="CE321" s="221">
        <f t="shared" ref="CE321:CE326" si="810">+AA321</f>
        <v>1472.5000000000002</v>
      </c>
      <c r="CF321" s="221">
        <f t="shared" ref="CF321:CF326" si="811">+AB321</f>
        <v>1748</v>
      </c>
      <c r="CG321" s="221">
        <f t="shared" ref="CG321:CG326" si="812">+AC321</f>
        <v>1520</v>
      </c>
    </row>
    <row r="322" spans="1:85" x14ac:dyDescent="0.25">
      <c r="A322" t="str">
        <f>+C282</f>
        <v>TOPLAM</v>
      </c>
      <c r="B322" t="s">
        <v>99</v>
      </c>
      <c r="C322" s="2" t="s">
        <v>179</v>
      </c>
      <c r="D322" s="220">
        <f t="shared" si="785"/>
        <v>18.509</v>
      </c>
      <c r="E322" s="220">
        <f t="shared" si="785"/>
        <v>18.576000000000001</v>
      </c>
      <c r="F322" s="220">
        <f t="shared" si="785"/>
        <v>21.1252</v>
      </c>
      <c r="G322" s="220">
        <f t="shared" si="785"/>
        <v>26.162400000000009</v>
      </c>
      <c r="H322" s="220">
        <f t="shared" si="785"/>
        <v>40.145136000000008</v>
      </c>
      <c r="I322" s="220">
        <f t="shared" si="785"/>
        <v>30.871639999999992</v>
      </c>
      <c r="J322" s="220">
        <f t="shared" si="785"/>
        <v>20.275600000000004</v>
      </c>
      <c r="K322" s="220">
        <f t="shared" si="785"/>
        <v>18.099999999999998</v>
      </c>
      <c r="L322" s="220">
        <f t="shared" si="785"/>
        <v>24.373222034625904</v>
      </c>
      <c r="M322" s="220">
        <f t="shared" si="785"/>
        <v>28.691347325233146</v>
      </c>
      <c r="N322" s="220">
        <f t="shared" si="785"/>
        <v>27.958767857791564</v>
      </c>
      <c r="O322" s="220">
        <f t="shared" si="785"/>
        <v>25.370492289621268</v>
      </c>
      <c r="Q322" s="2" t="s">
        <v>179</v>
      </c>
      <c r="R322" s="221">
        <f t="shared" si="786"/>
        <v>833.02650000000017</v>
      </c>
      <c r="S322" s="221">
        <f t="shared" si="786"/>
        <v>874.125</v>
      </c>
      <c r="T322" s="221">
        <f t="shared" si="786"/>
        <v>461.80624999999998</v>
      </c>
      <c r="U322" s="221">
        <f t="shared" si="786"/>
        <v>574.42499999999995</v>
      </c>
      <c r="V322" s="221">
        <f t="shared" si="786"/>
        <v>925</v>
      </c>
      <c r="W322" s="221">
        <f t="shared" si="786"/>
        <v>416.25000000000011</v>
      </c>
      <c r="X322" s="221">
        <f t="shared" si="786"/>
        <v>873.99999999999989</v>
      </c>
      <c r="Y322" s="221">
        <f t="shared" si="786"/>
        <v>1748</v>
      </c>
      <c r="Z322" s="221">
        <f t="shared" si="786"/>
        <v>1710.0000000000002</v>
      </c>
      <c r="AA322" s="221">
        <f t="shared" si="786"/>
        <v>1472.5000000000002</v>
      </c>
      <c r="AB322" s="221">
        <f t="shared" si="786"/>
        <v>1748</v>
      </c>
      <c r="AC322" s="221">
        <f t="shared" si="786"/>
        <v>1520</v>
      </c>
      <c r="AE322" s="2" t="s">
        <v>179</v>
      </c>
      <c r="AF322" s="220">
        <f t="shared" ref="AF322:AF325" si="813">+D322</f>
        <v>18.509</v>
      </c>
      <c r="AG322" s="220">
        <f t="shared" si="787"/>
        <v>18.576000000000001</v>
      </c>
      <c r="AH322" s="220">
        <f t="shared" si="787"/>
        <v>21.1252</v>
      </c>
      <c r="AI322" s="220">
        <f t="shared" si="787"/>
        <v>26.162400000000009</v>
      </c>
      <c r="AJ322" s="220">
        <f t="shared" si="787"/>
        <v>40.145136000000008</v>
      </c>
      <c r="AK322" s="220">
        <f t="shared" si="787"/>
        <v>30.871639999999992</v>
      </c>
      <c r="AL322" s="220">
        <f t="shared" si="787"/>
        <v>20.275600000000004</v>
      </c>
      <c r="AM322" s="220">
        <f t="shared" si="787"/>
        <v>18.099999999999998</v>
      </c>
      <c r="AN322" s="220">
        <f t="shared" si="787"/>
        <v>24.373222034625904</v>
      </c>
      <c r="AO322" s="220">
        <f t="shared" si="787"/>
        <v>28.691347325233146</v>
      </c>
      <c r="AP322" s="220">
        <f t="shared" si="787"/>
        <v>27.958767857791564</v>
      </c>
      <c r="AQ322" s="220">
        <f t="shared" si="787"/>
        <v>25.370492289621268</v>
      </c>
      <c r="AS322" s="2" t="s">
        <v>179</v>
      </c>
      <c r="AT322" s="221">
        <f t="shared" si="788"/>
        <v>833.02650000000017</v>
      </c>
      <c r="AU322" s="221">
        <f t="shared" si="788"/>
        <v>874.125</v>
      </c>
      <c r="AV322" s="221">
        <f t="shared" si="788"/>
        <v>461.80624999999998</v>
      </c>
      <c r="AW322" s="221">
        <f t="shared" si="788"/>
        <v>574.42499999999995</v>
      </c>
      <c r="AX322" s="221">
        <f t="shared" si="788"/>
        <v>925</v>
      </c>
      <c r="AY322" s="221">
        <f t="shared" si="788"/>
        <v>416.25000000000011</v>
      </c>
      <c r="AZ322" s="221">
        <f t="shared" si="788"/>
        <v>873.99999999999989</v>
      </c>
      <c r="BA322" s="221">
        <f t="shared" si="788"/>
        <v>1748</v>
      </c>
      <c r="BB322" s="221">
        <f t="shared" si="788"/>
        <v>1710.0000000000002</v>
      </c>
      <c r="BC322" s="221">
        <f t="shared" si="788"/>
        <v>1472.5000000000002</v>
      </c>
      <c r="BD322" s="221">
        <f t="shared" si="788"/>
        <v>1748</v>
      </c>
      <c r="BE322" s="221">
        <f t="shared" si="788"/>
        <v>1520</v>
      </c>
      <c r="BG322" s="2" t="s">
        <v>179</v>
      </c>
      <c r="BH322" s="220">
        <f t="shared" ref="BH322:BH326" si="814">+D322</f>
        <v>18.509</v>
      </c>
      <c r="BI322" s="220">
        <f t="shared" si="790"/>
        <v>18.576000000000001</v>
      </c>
      <c r="BJ322" s="220">
        <f t="shared" si="791"/>
        <v>21.1252</v>
      </c>
      <c r="BK322" s="220">
        <f t="shared" si="792"/>
        <v>26.162400000000009</v>
      </c>
      <c r="BL322" s="220">
        <f t="shared" si="793"/>
        <v>40.145136000000008</v>
      </c>
      <c r="BM322" s="220">
        <f t="shared" si="794"/>
        <v>30.871639999999992</v>
      </c>
      <c r="BN322" s="220">
        <f t="shared" si="795"/>
        <v>20.275600000000004</v>
      </c>
      <c r="BO322" s="220">
        <f t="shared" si="796"/>
        <v>18.099999999999998</v>
      </c>
      <c r="BP322" s="220">
        <f t="shared" si="797"/>
        <v>24.373222034625904</v>
      </c>
      <c r="BQ322" s="220">
        <f t="shared" si="798"/>
        <v>28.691347325233146</v>
      </c>
      <c r="BR322" s="220">
        <f t="shared" si="799"/>
        <v>27.958767857791564</v>
      </c>
      <c r="BS322" s="220">
        <f t="shared" si="800"/>
        <v>25.370492289621268</v>
      </c>
      <c r="BU322" s="2" t="s">
        <v>179</v>
      </c>
      <c r="BV322" s="221">
        <f t="shared" ref="BV322:BV326" si="815">+R322</f>
        <v>833.02650000000017</v>
      </c>
      <c r="BW322" s="221">
        <f t="shared" si="802"/>
        <v>874.125</v>
      </c>
      <c r="BX322" s="221">
        <f t="shared" si="803"/>
        <v>461.80624999999998</v>
      </c>
      <c r="BY322" s="221">
        <f t="shared" si="804"/>
        <v>574.42499999999995</v>
      </c>
      <c r="BZ322" s="221">
        <f t="shared" si="805"/>
        <v>925</v>
      </c>
      <c r="CA322" s="221">
        <f t="shared" si="806"/>
        <v>416.25000000000011</v>
      </c>
      <c r="CB322" s="221">
        <f t="shared" si="807"/>
        <v>873.99999999999989</v>
      </c>
      <c r="CC322" s="221">
        <f t="shared" si="808"/>
        <v>1748</v>
      </c>
      <c r="CD322" s="221">
        <f t="shared" si="809"/>
        <v>1710.0000000000002</v>
      </c>
      <c r="CE322" s="221">
        <f t="shared" si="810"/>
        <v>1472.5000000000002</v>
      </c>
      <c r="CF322" s="221">
        <f t="shared" si="811"/>
        <v>1748</v>
      </c>
      <c r="CG322" s="221">
        <f t="shared" si="812"/>
        <v>1520</v>
      </c>
    </row>
    <row r="323" spans="1:85" x14ac:dyDescent="0.25">
      <c r="A323" t="str">
        <f>+C282</f>
        <v>TOPLAM</v>
      </c>
      <c r="B323" t="s">
        <v>99</v>
      </c>
      <c r="C323" s="2" t="s">
        <v>180</v>
      </c>
      <c r="D323" s="220">
        <f t="shared" si="785"/>
        <v>16.399999999999995</v>
      </c>
      <c r="E323" s="220">
        <f t="shared" si="785"/>
        <v>16.400000000000002</v>
      </c>
      <c r="F323" s="220">
        <f t="shared" si="785"/>
        <v>18.23</v>
      </c>
      <c r="G323" s="220">
        <f t="shared" si="785"/>
        <v>25.626000000000005</v>
      </c>
      <c r="H323" s="220">
        <f t="shared" si="785"/>
        <v>31.339680000000008</v>
      </c>
      <c r="I323" s="220">
        <f t="shared" si="785"/>
        <v>26.086599999999994</v>
      </c>
      <c r="J323" s="220">
        <f t="shared" si="785"/>
        <v>19.95</v>
      </c>
      <c r="K323" s="220">
        <f t="shared" si="785"/>
        <v>20.59</v>
      </c>
      <c r="L323" s="220">
        <f t="shared" si="785"/>
        <v>24.574900424420342</v>
      </c>
      <c r="M323" s="220">
        <f t="shared" si="785"/>
        <v>27.528644131173955</v>
      </c>
      <c r="N323" s="220">
        <f t="shared" si="785"/>
        <v>26.660401003740301</v>
      </c>
      <c r="O323" s="220">
        <f t="shared" si="785"/>
        <v>24.691957088717714</v>
      </c>
      <c r="Q323" s="2" t="s">
        <v>180</v>
      </c>
      <c r="R323" s="221">
        <f t="shared" si="786"/>
        <v>482.27850000000012</v>
      </c>
      <c r="S323" s="221">
        <f t="shared" si="786"/>
        <v>543.375</v>
      </c>
      <c r="T323" s="221">
        <f t="shared" si="786"/>
        <v>344.48249999999996</v>
      </c>
      <c r="U323" s="221">
        <f t="shared" si="786"/>
        <v>310.49999999999994</v>
      </c>
      <c r="V323" s="221">
        <f t="shared" si="786"/>
        <v>500</v>
      </c>
      <c r="W323" s="221">
        <f t="shared" si="786"/>
        <v>225</v>
      </c>
      <c r="X323" s="221">
        <f t="shared" si="786"/>
        <v>165.60000000000002</v>
      </c>
      <c r="Y323" s="221">
        <f t="shared" si="786"/>
        <v>828</v>
      </c>
      <c r="Z323" s="221">
        <f t="shared" si="786"/>
        <v>810.00000000000011</v>
      </c>
      <c r="AA323" s="221">
        <f t="shared" si="786"/>
        <v>697.50000000000023</v>
      </c>
      <c r="AB323" s="221">
        <f t="shared" si="786"/>
        <v>828.00000000000011</v>
      </c>
      <c r="AC323" s="221">
        <f t="shared" si="786"/>
        <v>720</v>
      </c>
      <c r="AE323" s="2" t="s">
        <v>180</v>
      </c>
      <c r="AF323" s="220">
        <f t="shared" si="813"/>
        <v>16.399999999999995</v>
      </c>
      <c r="AG323" s="220">
        <f t="shared" si="787"/>
        <v>16.400000000000002</v>
      </c>
      <c r="AH323" s="220">
        <f t="shared" si="787"/>
        <v>18.23</v>
      </c>
      <c r="AI323" s="220">
        <f t="shared" si="787"/>
        <v>25.626000000000005</v>
      </c>
      <c r="AJ323" s="220">
        <f t="shared" si="787"/>
        <v>31.339680000000008</v>
      </c>
      <c r="AK323" s="220">
        <f t="shared" si="787"/>
        <v>26.086599999999994</v>
      </c>
      <c r="AL323" s="220">
        <f t="shared" si="787"/>
        <v>19.95</v>
      </c>
      <c r="AM323" s="220">
        <f t="shared" si="787"/>
        <v>20.59</v>
      </c>
      <c r="AN323" s="220">
        <f t="shared" si="787"/>
        <v>24.574900424420342</v>
      </c>
      <c r="AO323" s="220">
        <f t="shared" si="787"/>
        <v>27.528644131173955</v>
      </c>
      <c r="AP323" s="220">
        <f t="shared" si="787"/>
        <v>26.660401003740301</v>
      </c>
      <c r="AQ323" s="220">
        <f t="shared" si="787"/>
        <v>24.691957088717714</v>
      </c>
      <c r="AS323" s="2" t="s">
        <v>180</v>
      </c>
      <c r="AT323" s="221">
        <f t="shared" si="788"/>
        <v>482.27850000000012</v>
      </c>
      <c r="AU323" s="221">
        <f t="shared" si="788"/>
        <v>543.375</v>
      </c>
      <c r="AV323" s="221">
        <f t="shared" si="788"/>
        <v>344.48249999999996</v>
      </c>
      <c r="AW323" s="221">
        <f t="shared" si="788"/>
        <v>310.49999999999994</v>
      </c>
      <c r="AX323" s="221">
        <f t="shared" si="788"/>
        <v>500</v>
      </c>
      <c r="AY323" s="221">
        <f t="shared" si="788"/>
        <v>225</v>
      </c>
      <c r="AZ323" s="221">
        <f t="shared" si="788"/>
        <v>165.60000000000002</v>
      </c>
      <c r="BA323" s="221">
        <f t="shared" si="788"/>
        <v>828</v>
      </c>
      <c r="BB323" s="221">
        <f t="shared" si="788"/>
        <v>810.00000000000011</v>
      </c>
      <c r="BC323" s="221">
        <f t="shared" si="788"/>
        <v>697.50000000000023</v>
      </c>
      <c r="BD323" s="221">
        <f t="shared" si="788"/>
        <v>828.00000000000011</v>
      </c>
      <c r="BE323" s="221">
        <f t="shared" si="788"/>
        <v>720</v>
      </c>
      <c r="BG323" s="2" t="s">
        <v>180</v>
      </c>
      <c r="BH323" s="220">
        <f t="shared" si="814"/>
        <v>16.399999999999995</v>
      </c>
      <c r="BI323" s="220">
        <f t="shared" si="790"/>
        <v>16.400000000000002</v>
      </c>
      <c r="BJ323" s="220">
        <f t="shared" si="791"/>
        <v>18.23</v>
      </c>
      <c r="BK323" s="220">
        <f t="shared" si="792"/>
        <v>25.626000000000005</v>
      </c>
      <c r="BL323" s="220">
        <f t="shared" si="793"/>
        <v>31.339680000000008</v>
      </c>
      <c r="BM323" s="220">
        <f t="shared" si="794"/>
        <v>26.086599999999994</v>
      </c>
      <c r="BN323" s="220">
        <f t="shared" si="795"/>
        <v>19.95</v>
      </c>
      <c r="BO323" s="220">
        <f t="shared" si="796"/>
        <v>20.59</v>
      </c>
      <c r="BP323" s="220">
        <f t="shared" si="797"/>
        <v>24.574900424420342</v>
      </c>
      <c r="BQ323" s="220">
        <f t="shared" si="798"/>
        <v>27.528644131173955</v>
      </c>
      <c r="BR323" s="220">
        <f t="shared" si="799"/>
        <v>26.660401003740301</v>
      </c>
      <c r="BS323" s="220">
        <f t="shared" si="800"/>
        <v>24.691957088717714</v>
      </c>
      <c r="BU323" s="2" t="s">
        <v>180</v>
      </c>
      <c r="BV323" s="221">
        <f t="shared" si="815"/>
        <v>482.27850000000012</v>
      </c>
      <c r="BW323" s="221">
        <f t="shared" si="802"/>
        <v>543.375</v>
      </c>
      <c r="BX323" s="221">
        <f t="shared" si="803"/>
        <v>344.48249999999996</v>
      </c>
      <c r="BY323" s="221">
        <f t="shared" si="804"/>
        <v>310.49999999999994</v>
      </c>
      <c r="BZ323" s="221">
        <f t="shared" si="805"/>
        <v>500</v>
      </c>
      <c r="CA323" s="221">
        <f t="shared" si="806"/>
        <v>225</v>
      </c>
      <c r="CB323" s="221">
        <f t="shared" si="807"/>
        <v>165.60000000000002</v>
      </c>
      <c r="CC323" s="221">
        <f t="shared" si="808"/>
        <v>828</v>
      </c>
      <c r="CD323" s="221">
        <f t="shared" si="809"/>
        <v>810.00000000000011</v>
      </c>
      <c r="CE323" s="221">
        <f t="shared" si="810"/>
        <v>697.50000000000023</v>
      </c>
      <c r="CF323" s="221">
        <f t="shared" si="811"/>
        <v>828.00000000000011</v>
      </c>
      <c r="CG323" s="221">
        <f t="shared" si="812"/>
        <v>720</v>
      </c>
    </row>
    <row r="324" spans="1:85" x14ac:dyDescent="0.25">
      <c r="A324" t="str">
        <f>+C282</f>
        <v>TOPLAM</v>
      </c>
      <c r="B324" t="s">
        <v>99</v>
      </c>
      <c r="C324" s="2" t="s">
        <v>181</v>
      </c>
      <c r="D324" s="220">
        <f t="shared" si="785"/>
        <v>19.642500000000002</v>
      </c>
      <c r="E324" s="220">
        <f t="shared" si="785"/>
        <v>19.863</v>
      </c>
      <c r="F324" s="220">
        <f t="shared" si="785"/>
        <v>19.863</v>
      </c>
      <c r="G324" s="220">
        <f t="shared" si="785"/>
        <v>32.706600000000009</v>
      </c>
      <c r="H324" s="220">
        <f t="shared" si="785"/>
        <v>38.648239000000011</v>
      </c>
      <c r="I324" s="220">
        <f t="shared" si="785"/>
        <v>32.755482000000008</v>
      </c>
      <c r="J324" s="220">
        <f t="shared" si="785"/>
        <v>21.992000000000004</v>
      </c>
      <c r="K324" s="220">
        <f t="shared" si="785"/>
        <v>21.971000000000004</v>
      </c>
      <c r="L324" s="220">
        <f t="shared" si="785"/>
        <v>28.32133371809811</v>
      </c>
      <c r="M324" s="220">
        <f t="shared" si="785"/>
        <v>27.510478112957959</v>
      </c>
      <c r="N324" s="220">
        <f t="shared" si="785"/>
        <v>27.739085833375171</v>
      </c>
      <c r="O324" s="220">
        <f t="shared" si="785"/>
        <v>25.338814970223623</v>
      </c>
      <c r="Q324" s="2" t="s">
        <v>181</v>
      </c>
      <c r="R324" s="221">
        <f t="shared" si="786"/>
        <v>833.02650000000017</v>
      </c>
      <c r="S324" s="221">
        <f t="shared" si="786"/>
        <v>874.125</v>
      </c>
      <c r="T324" s="221">
        <f t="shared" si="786"/>
        <v>277.08375000000001</v>
      </c>
      <c r="U324" s="221">
        <f t="shared" si="786"/>
        <v>574.42499999999995</v>
      </c>
      <c r="V324" s="221">
        <f t="shared" si="786"/>
        <v>925</v>
      </c>
      <c r="W324" s="221">
        <f t="shared" si="786"/>
        <v>582.75</v>
      </c>
      <c r="X324" s="221">
        <f t="shared" si="786"/>
        <v>349.59999999999997</v>
      </c>
      <c r="Y324" s="221">
        <f t="shared" si="786"/>
        <v>1748</v>
      </c>
      <c r="Z324" s="221">
        <f t="shared" si="786"/>
        <v>1710.0000000000002</v>
      </c>
      <c r="AA324" s="221">
        <f t="shared" si="786"/>
        <v>1472.5000000000002</v>
      </c>
      <c r="AB324" s="221">
        <f t="shared" si="786"/>
        <v>1748</v>
      </c>
      <c r="AC324" s="221">
        <f t="shared" si="786"/>
        <v>1520</v>
      </c>
      <c r="AE324" s="2" t="s">
        <v>181</v>
      </c>
      <c r="AF324" s="220">
        <f t="shared" si="813"/>
        <v>19.642500000000002</v>
      </c>
      <c r="AG324" s="220">
        <f t="shared" si="787"/>
        <v>19.863</v>
      </c>
      <c r="AH324" s="220">
        <f t="shared" si="787"/>
        <v>19.863</v>
      </c>
      <c r="AI324" s="220">
        <f t="shared" si="787"/>
        <v>32.706600000000009</v>
      </c>
      <c r="AJ324" s="220">
        <f t="shared" si="787"/>
        <v>38.648239000000011</v>
      </c>
      <c r="AK324" s="220">
        <f t="shared" si="787"/>
        <v>32.755482000000008</v>
      </c>
      <c r="AL324" s="220">
        <f t="shared" si="787"/>
        <v>21.992000000000004</v>
      </c>
      <c r="AM324" s="220">
        <f t="shared" si="787"/>
        <v>21.971000000000004</v>
      </c>
      <c r="AN324" s="220">
        <f t="shared" si="787"/>
        <v>28.32133371809811</v>
      </c>
      <c r="AO324" s="220">
        <f t="shared" si="787"/>
        <v>27.510478112957959</v>
      </c>
      <c r="AP324" s="220">
        <f t="shared" si="787"/>
        <v>27.739085833375171</v>
      </c>
      <c r="AQ324" s="220">
        <f t="shared" si="787"/>
        <v>25.338814970223623</v>
      </c>
      <c r="AS324" s="2" t="s">
        <v>181</v>
      </c>
      <c r="AT324" s="221">
        <f t="shared" si="788"/>
        <v>833.02650000000017</v>
      </c>
      <c r="AU324" s="221">
        <f t="shared" si="788"/>
        <v>874.125</v>
      </c>
      <c r="AV324" s="221">
        <f t="shared" si="788"/>
        <v>277.08375000000001</v>
      </c>
      <c r="AW324" s="221">
        <f t="shared" si="788"/>
        <v>574.42499999999995</v>
      </c>
      <c r="AX324" s="221">
        <f t="shared" si="788"/>
        <v>925</v>
      </c>
      <c r="AY324" s="221">
        <f t="shared" si="788"/>
        <v>582.75</v>
      </c>
      <c r="AZ324" s="221">
        <f t="shared" si="788"/>
        <v>349.59999999999997</v>
      </c>
      <c r="BA324" s="221">
        <f t="shared" si="788"/>
        <v>1748</v>
      </c>
      <c r="BB324" s="221">
        <f t="shared" si="788"/>
        <v>1710.0000000000002</v>
      </c>
      <c r="BC324" s="221">
        <f t="shared" si="788"/>
        <v>1472.5000000000002</v>
      </c>
      <c r="BD324" s="221">
        <f t="shared" si="788"/>
        <v>1748</v>
      </c>
      <c r="BE324" s="221">
        <f t="shared" si="788"/>
        <v>1520</v>
      </c>
      <c r="BG324" s="2" t="s">
        <v>181</v>
      </c>
      <c r="BH324" s="220">
        <f t="shared" si="814"/>
        <v>19.642500000000002</v>
      </c>
      <c r="BI324" s="220">
        <f t="shared" si="790"/>
        <v>19.863</v>
      </c>
      <c r="BJ324" s="220">
        <f t="shared" si="791"/>
        <v>19.863</v>
      </c>
      <c r="BK324" s="220">
        <f t="shared" si="792"/>
        <v>32.706600000000009</v>
      </c>
      <c r="BL324" s="220">
        <f t="shared" si="793"/>
        <v>38.648239000000011</v>
      </c>
      <c r="BM324" s="220">
        <f t="shared" si="794"/>
        <v>32.755482000000008</v>
      </c>
      <c r="BN324" s="220">
        <f t="shared" si="795"/>
        <v>21.992000000000004</v>
      </c>
      <c r="BO324" s="220">
        <f t="shared" si="796"/>
        <v>21.971000000000004</v>
      </c>
      <c r="BP324" s="220">
        <f t="shared" si="797"/>
        <v>28.32133371809811</v>
      </c>
      <c r="BQ324" s="220">
        <f t="shared" si="798"/>
        <v>27.510478112957959</v>
      </c>
      <c r="BR324" s="220">
        <f t="shared" si="799"/>
        <v>27.739085833375171</v>
      </c>
      <c r="BS324" s="220">
        <f t="shared" si="800"/>
        <v>25.338814970223623</v>
      </c>
      <c r="BU324" s="2" t="s">
        <v>181</v>
      </c>
      <c r="BV324" s="221">
        <f t="shared" si="815"/>
        <v>833.02650000000017</v>
      </c>
      <c r="BW324" s="221">
        <f t="shared" si="802"/>
        <v>874.125</v>
      </c>
      <c r="BX324" s="221">
        <f t="shared" si="803"/>
        <v>277.08375000000001</v>
      </c>
      <c r="BY324" s="221">
        <f t="shared" si="804"/>
        <v>574.42499999999995</v>
      </c>
      <c r="BZ324" s="221">
        <f t="shared" si="805"/>
        <v>925</v>
      </c>
      <c r="CA324" s="221">
        <f t="shared" si="806"/>
        <v>582.75</v>
      </c>
      <c r="CB324" s="221">
        <f t="shared" si="807"/>
        <v>349.59999999999997</v>
      </c>
      <c r="CC324" s="221">
        <f t="shared" si="808"/>
        <v>1748</v>
      </c>
      <c r="CD324" s="221">
        <f t="shared" si="809"/>
        <v>1710.0000000000002</v>
      </c>
      <c r="CE324" s="221">
        <f t="shared" si="810"/>
        <v>1472.5000000000002</v>
      </c>
      <c r="CF324" s="221">
        <f t="shared" si="811"/>
        <v>1748</v>
      </c>
      <c r="CG324" s="221">
        <f t="shared" si="812"/>
        <v>1520</v>
      </c>
    </row>
    <row r="325" spans="1:85" x14ac:dyDescent="0.25">
      <c r="A325" t="str">
        <f>+C282</f>
        <v>TOPLAM</v>
      </c>
      <c r="B325" t="s">
        <v>99</v>
      </c>
      <c r="C325" s="2" t="s">
        <v>182</v>
      </c>
      <c r="D325" s="220">
        <f t="shared" si="785"/>
        <v>12.63835458719279</v>
      </c>
      <c r="E325" s="220">
        <f t="shared" si="785"/>
        <v>12.705599999999999</v>
      </c>
      <c r="F325" s="220">
        <f t="shared" si="785"/>
        <v>15.1</v>
      </c>
      <c r="G325" s="220">
        <f t="shared" si="785"/>
        <v>21.592399999999994</v>
      </c>
      <c r="H325" s="220">
        <f t="shared" si="785"/>
        <v>30.168366000000006</v>
      </c>
      <c r="I325" s="220">
        <f t="shared" si="785"/>
        <v>21.817299999999999</v>
      </c>
      <c r="J325" s="220">
        <f t="shared" si="785"/>
        <v>13.298800000000004</v>
      </c>
      <c r="K325" s="220">
        <f t="shared" si="785"/>
        <v>15.483700000000001</v>
      </c>
      <c r="L325" s="220">
        <f t="shared" si="785"/>
        <v>21.176025263914237</v>
      </c>
      <c r="M325" s="220">
        <f t="shared" si="785"/>
        <v>21.804236036943475</v>
      </c>
      <c r="N325" s="220">
        <f t="shared" si="785"/>
        <v>22.607417254788267</v>
      </c>
      <c r="O325" s="220">
        <f t="shared" si="785"/>
        <v>19.287394487206772</v>
      </c>
      <c r="Q325" s="2" t="s">
        <v>182</v>
      </c>
      <c r="R325" s="221">
        <f t="shared" si="786"/>
        <v>777.4914</v>
      </c>
      <c r="S325" s="221">
        <f t="shared" si="786"/>
        <v>756.00000000000023</v>
      </c>
      <c r="T325" s="221">
        <f t="shared" si="786"/>
        <v>808.78500000000008</v>
      </c>
      <c r="U325" s="221">
        <f t="shared" si="786"/>
        <v>786.60000000000014</v>
      </c>
      <c r="V325" s="221">
        <f t="shared" si="786"/>
        <v>950</v>
      </c>
      <c r="W325" s="221">
        <f t="shared" si="786"/>
        <v>427.5</v>
      </c>
      <c r="X325" s="221">
        <f t="shared" si="786"/>
        <v>349.59999999999997</v>
      </c>
      <c r="Y325" s="221">
        <f t="shared" si="786"/>
        <v>1748</v>
      </c>
      <c r="Z325" s="221">
        <f t="shared" si="786"/>
        <v>1710.0000000000002</v>
      </c>
      <c r="AA325" s="221">
        <f t="shared" si="786"/>
        <v>1472.5000000000002</v>
      </c>
      <c r="AB325" s="221">
        <f t="shared" si="786"/>
        <v>1748</v>
      </c>
      <c r="AC325" s="221">
        <f t="shared" si="786"/>
        <v>1520</v>
      </c>
      <c r="AE325" s="2" t="s">
        <v>182</v>
      </c>
      <c r="AF325" s="220">
        <f t="shared" si="813"/>
        <v>12.63835458719279</v>
      </c>
      <c r="AG325" s="220">
        <f t="shared" si="787"/>
        <v>12.705599999999999</v>
      </c>
      <c r="AH325" s="220">
        <f t="shared" si="787"/>
        <v>15.1</v>
      </c>
      <c r="AI325" s="220">
        <f t="shared" si="787"/>
        <v>21.592399999999994</v>
      </c>
      <c r="AJ325" s="220">
        <f t="shared" si="787"/>
        <v>30.168366000000006</v>
      </c>
      <c r="AK325" s="220">
        <f t="shared" si="787"/>
        <v>21.817299999999999</v>
      </c>
      <c r="AL325" s="220">
        <f t="shared" si="787"/>
        <v>13.298800000000004</v>
      </c>
      <c r="AM325" s="220">
        <f t="shared" si="787"/>
        <v>15.483700000000001</v>
      </c>
      <c r="AN325" s="220">
        <f t="shared" si="787"/>
        <v>21.176025263914237</v>
      </c>
      <c r="AO325" s="220">
        <f t="shared" si="787"/>
        <v>21.804236036943475</v>
      </c>
      <c r="AP325" s="220">
        <f t="shared" si="787"/>
        <v>22.607417254788267</v>
      </c>
      <c r="AQ325" s="220">
        <f t="shared" si="787"/>
        <v>19.287394487206772</v>
      </c>
      <c r="AS325" s="2" t="s">
        <v>182</v>
      </c>
      <c r="AT325" s="221">
        <f t="shared" si="788"/>
        <v>777.4914</v>
      </c>
      <c r="AU325" s="221">
        <f t="shared" si="788"/>
        <v>756.00000000000023</v>
      </c>
      <c r="AV325" s="221">
        <f t="shared" si="788"/>
        <v>808.78500000000008</v>
      </c>
      <c r="AW325" s="221">
        <f t="shared" si="788"/>
        <v>786.60000000000014</v>
      </c>
      <c r="AX325" s="221">
        <f t="shared" si="788"/>
        <v>950</v>
      </c>
      <c r="AY325" s="221">
        <f t="shared" si="788"/>
        <v>427.5</v>
      </c>
      <c r="AZ325" s="221">
        <f t="shared" si="788"/>
        <v>349.59999999999997</v>
      </c>
      <c r="BA325" s="221">
        <f t="shared" si="788"/>
        <v>1748</v>
      </c>
      <c r="BB325" s="221">
        <f t="shared" si="788"/>
        <v>1710.0000000000002</v>
      </c>
      <c r="BC325" s="221">
        <f t="shared" si="788"/>
        <v>1472.5000000000002</v>
      </c>
      <c r="BD325" s="221">
        <f t="shared" si="788"/>
        <v>1748</v>
      </c>
      <c r="BE325" s="221">
        <f t="shared" si="788"/>
        <v>1520</v>
      </c>
      <c r="BG325" s="2" t="s">
        <v>182</v>
      </c>
      <c r="BH325" s="220">
        <f t="shared" si="814"/>
        <v>12.63835458719279</v>
      </c>
      <c r="BI325" s="220">
        <f t="shared" si="790"/>
        <v>12.705599999999999</v>
      </c>
      <c r="BJ325" s="220">
        <f t="shared" si="791"/>
        <v>15.1</v>
      </c>
      <c r="BK325" s="220">
        <f t="shared" si="792"/>
        <v>21.592399999999994</v>
      </c>
      <c r="BL325" s="220">
        <f t="shared" si="793"/>
        <v>30.168366000000006</v>
      </c>
      <c r="BM325" s="220">
        <f t="shared" si="794"/>
        <v>21.817299999999999</v>
      </c>
      <c r="BN325" s="220">
        <f t="shared" si="795"/>
        <v>13.298800000000004</v>
      </c>
      <c r="BO325" s="220">
        <f t="shared" si="796"/>
        <v>15.483700000000001</v>
      </c>
      <c r="BP325" s="220">
        <f t="shared" si="797"/>
        <v>21.176025263914237</v>
      </c>
      <c r="BQ325" s="220">
        <f t="shared" si="798"/>
        <v>21.804236036943475</v>
      </c>
      <c r="BR325" s="220">
        <f t="shared" si="799"/>
        <v>22.607417254788267</v>
      </c>
      <c r="BS325" s="220">
        <f t="shared" si="800"/>
        <v>19.287394487206772</v>
      </c>
      <c r="BU325" s="2" t="s">
        <v>182</v>
      </c>
      <c r="BV325" s="221">
        <f t="shared" si="815"/>
        <v>777.4914</v>
      </c>
      <c r="BW325" s="221">
        <f t="shared" si="802"/>
        <v>756.00000000000023</v>
      </c>
      <c r="BX325" s="221">
        <f t="shared" si="803"/>
        <v>808.78500000000008</v>
      </c>
      <c r="BY325" s="221">
        <f t="shared" si="804"/>
        <v>786.60000000000014</v>
      </c>
      <c r="BZ325" s="221">
        <f t="shared" si="805"/>
        <v>950</v>
      </c>
      <c r="CA325" s="221">
        <f t="shared" si="806"/>
        <v>427.5</v>
      </c>
      <c r="CB325" s="221">
        <f t="shared" si="807"/>
        <v>349.59999999999997</v>
      </c>
      <c r="CC325" s="221">
        <f t="shared" si="808"/>
        <v>1748</v>
      </c>
      <c r="CD325" s="221">
        <f t="shared" si="809"/>
        <v>1710.0000000000002</v>
      </c>
      <c r="CE325" s="221">
        <f t="shared" si="810"/>
        <v>1472.5000000000002</v>
      </c>
      <c r="CF325" s="221">
        <f t="shared" si="811"/>
        <v>1748</v>
      </c>
      <c r="CG325" s="221">
        <f t="shared" si="812"/>
        <v>1520</v>
      </c>
    </row>
    <row r="326" spans="1:85" x14ac:dyDescent="0.25">
      <c r="A326" t="str">
        <f>+C282</f>
        <v>TOPLAM</v>
      </c>
      <c r="B326" t="s">
        <v>99</v>
      </c>
      <c r="C326" s="2" t="s">
        <v>183</v>
      </c>
      <c r="D326" s="220">
        <f t="shared" si="785"/>
        <v>10</v>
      </c>
      <c r="E326" s="220">
        <f t="shared" si="785"/>
        <v>19</v>
      </c>
      <c r="F326" s="220">
        <f t="shared" si="785"/>
        <v>16.869999999999994</v>
      </c>
      <c r="G326" s="220">
        <f t="shared" si="785"/>
        <v>22.120679999999993</v>
      </c>
      <c r="H326" s="220">
        <f t="shared" si="785"/>
        <v>26.556084200000004</v>
      </c>
      <c r="I326" s="220">
        <f t="shared" si="785"/>
        <v>23.979127999999999</v>
      </c>
      <c r="J326" s="220">
        <f t="shared" si="785"/>
        <v>14.360000000000001</v>
      </c>
      <c r="K326" s="220">
        <f t="shared" si="785"/>
        <v>15.489999999999998</v>
      </c>
      <c r="L326" s="220">
        <f t="shared" si="785"/>
        <v>17.916302177247839</v>
      </c>
      <c r="M326" s="220">
        <f t="shared" si="785"/>
        <v>22.904642431423451</v>
      </c>
      <c r="N326" s="220">
        <f t="shared" si="785"/>
        <v>23.893928562135372</v>
      </c>
      <c r="O326" s="220">
        <f t="shared" si="785"/>
        <v>17.932345291895327</v>
      </c>
      <c r="Q326" s="2" t="s">
        <v>183</v>
      </c>
      <c r="R326" s="221">
        <f t="shared" si="786"/>
        <v>73.072499999999991</v>
      </c>
      <c r="S326" s="221">
        <f t="shared" si="786"/>
        <v>78.75</v>
      </c>
      <c r="T326" s="221">
        <f t="shared" si="786"/>
        <v>74.887500000000003</v>
      </c>
      <c r="U326" s="221">
        <f t="shared" si="786"/>
        <v>62.100000000000009</v>
      </c>
      <c r="V326" s="221">
        <f t="shared" si="786"/>
        <v>75</v>
      </c>
      <c r="W326" s="221">
        <f t="shared" si="786"/>
        <v>67.5</v>
      </c>
      <c r="X326" s="221">
        <f t="shared" si="786"/>
        <v>69</v>
      </c>
      <c r="Y326" s="221">
        <f t="shared" si="786"/>
        <v>138</v>
      </c>
      <c r="Z326" s="221">
        <f t="shared" si="786"/>
        <v>135</v>
      </c>
      <c r="AA326" s="221">
        <f t="shared" si="786"/>
        <v>116.25000000000003</v>
      </c>
      <c r="AB326" s="221">
        <f t="shared" si="786"/>
        <v>138</v>
      </c>
      <c r="AC326" s="221">
        <f t="shared" si="786"/>
        <v>120</v>
      </c>
      <c r="AE326" s="2" t="s">
        <v>183</v>
      </c>
      <c r="AF326" s="220"/>
      <c r="AG326" s="220"/>
      <c r="AH326" s="220"/>
      <c r="AI326" s="220"/>
      <c r="AJ326" s="220"/>
      <c r="AK326" s="220"/>
      <c r="AL326" s="220"/>
      <c r="AM326" s="220"/>
      <c r="AN326" s="220"/>
      <c r="AO326" s="220"/>
      <c r="AP326" s="220"/>
      <c r="AQ326" s="220"/>
      <c r="AS326" s="2" t="s">
        <v>183</v>
      </c>
      <c r="AT326" s="221"/>
      <c r="AU326" s="221"/>
      <c r="AV326" s="221"/>
      <c r="AW326" s="221"/>
      <c r="AX326" s="221"/>
      <c r="AY326" s="221"/>
      <c r="AZ326" s="221"/>
      <c r="BA326" s="221"/>
      <c r="BB326" s="221"/>
      <c r="BC326" s="221"/>
      <c r="BD326" s="221"/>
      <c r="BE326" s="221"/>
      <c r="BG326" s="2" t="s">
        <v>183</v>
      </c>
      <c r="BH326" s="220">
        <f t="shared" si="814"/>
        <v>10</v>
      </c>
      <c r="BI326" s="220">
        <f t="shared" si="790"/>
        <v>19</v>
      </c>
      <c r="BJ326" s="220">
        <f t="shared" si="791"/>
        <v>16.869999999999994</v>
      </c>
      <c r="BK326" s="220">
        <f t="shared" si="792"/>
        <v>22.120679999999993</v>
      </c>
      <c r="BL326" s="220">
        <f t="shared" si="793"/>
        <v>26.556084200000004</v>
      </c>
      <c r="BM326" s="220">
        <f t="shared" si="794"/>
        <v>23.979127999999999</v>
      </c>
      <c r="BN326" s="220">
        <f t="shared" si="795"/>
        <v>14.360000000000001</v>
      </c>
      <c r="BO326" s="220">
        <f t="shared" si="796"/>
        <v>15.489999999999998</v>
      </c>
      <c r="BP326" s="220">
        <f t="shared" si="797"/>
        <v>17.916302177247839</v>
      </c>
      <c r="BQ326" s="220">
        <f t="shared" si="798"/>
        <v>22.904642431423451</v>
      </c>
      <c r="BR326" s="220">
        <f t="shared" si="799"/>
        <v>23.893928562135372</v>
      </c>
      <c r="BS326" s="220">
        <f t="shared" si="800"/>
        <v>17.932345291895327</v>
      </c>
      <c r="BU326" s="2" t="s">
        <v>183</v>
      </c>
      <c r="BV326" s="221">
        <f t="shared" si="815"/>
        <v>73.072499999999991</v>
      </c>
      <c r="BW326" s="221">
        <f t="shared" si="802"/>
        <v>78.75</v>
      </c>
      <c r="BX326" s="221">
        <f t="shared" si="803"/>
        <v>74.887500000000003</v>
      </c>
      <c r="BY326" s="221">
        <f t="shared" si="804"/>
        <v>62.100000000000009</v>
      </c>
      <c r="BZ326" s="221">
        <f t="shared" si="805"/>
        <v>75</v>
      </c>
      <c r="CA326" s="221">
        <f t="shared" si="806"/>
        <v>67.5</v>
      </c>
      <c r="CB326" s="221">
        <f t="shared" si="807"/>
        <v>69</v>
      </c>
      <c r="CC326" s="221">
        <f t="shared" si="808"/>
        <v>138</v>
      </c>
      <c r="CD326" s="221">
        <f t="shared" si="809"/>
        <v>135</v>
      </c>
      <c r="CE326" s="221">
        <f t="shared" si="810"/>
        <v>116.25000000000003</v>
      </c>
      <c r="CF326" s="221">
        <f t="shared" si="811"/>
        <v>138</v>
      </c>
      <c r="CG326" s="221">
        <f t="shared" si="812"/>
        <v>120</v>
      </c>
    </row>
    <row r="327" spans="1:85" x14ac:dyDescent="0.25">
      <c r="A327" t="str">
        <f>+C282</f>
        <v>TOPLAM</v>
      </c>
      <c r="B327" t="s">
        <v>99</v>
      </c>
      <c r="C327" s="2" t="s">
        <v>184</v>
      </c>
      <c r="D327" s="220">
        <f t="shared" si="785"/>
        <v>12.169999999999998</v>
      </c>
      <c r="E327" s="220">
        <f t="shared" si="785"/>
        <v>11.124500000000001</v>
      </c>
      <c r="F327" s="220">
        <f t="shared" si="785"/>
        <v>12.784999999999998</v>
      </c>
      <c r="G327" s="220">
        <f t="shared" si="785"/>
        <v>14.515980000000001</v>
      </c>
      <c r="H327" s="220">
        <f t="shared" si="785"/>
        <v>21.327158000000001</v>
      </c>
      <c r="I327" s="220">
        <f t="shared" si="785"/>
        <v>14.894613999999999</v>
      </c>
      <c r="J327" s="220">
        <f t="shared" si="785"/>
        <v>10.46</v>
      </c>
      <c r="K327" s="220">
        <f t="shared" si="785"/>
        <v>11.13</v>
      </c>
      <c r="L327" s="220">
        <f t="shared" si="785"/>
        <v>17.486826894117343</v>
      </c>
      <c r="M327" s="220">
        <f t="shared" si="785"/>
        <v>25.305410242654016</v>
      </c>
      <c r="N327" s="220">
        <f t="shared" si="785"/>
        <v>23.098364087449781</v>
      </c>
      <c r="O327" s="220">
        <f t="shared" si="785"/>
        <v>18.441532103772673</v>
      </c>
      <c r="Q327" s="2" t="s">
        <v>184</v>
      </c>
      <c r="R327" s="221">
        <f t="shared" si="786"/>
        <v>267.9325</v>
      </c>
      <c r="S327" s="221">
        <f t="shared" si="786"/>
        <v>341.25</v>
      </c>
      <c r="T327" s="221">
        <f t="shared" si="786"/>
        <v>324.51250000000005</v>
      </c>
      <c r="U327" s="221">
        <f t="shared" si="786"/>
        <v>227.70000000000005</v>
      </c>
      <c r="V327" s="221">
        <f t="shared" si="786"/>
        <v>275</v>
      </c>
      <c r="W327" s="221">
        <f t="shared" si="786"/>
        <v>123.75</v>
      </c>
      <c r="X327" s="221">
        <f t="shared" si="786"/>
        <v>101.19999999999999</v>
      </c>
      <c r="Y327" s="221">
        <f t="shared" si="786"/>
        <v>506</v>
      </c>
      <c r="Z327" s="221">
        <f t="shared" si="786"/>
        <v>495.00000000000006</v>
      </c>
      <c r="AA327" s="221">
        <f t="shared" si="786"/>
        <v>426.25000000000006</v>
      </c>
      <c r="AB327" s="221">
        <f t="shared" si="786"/>
        <v>506</v>
      </c>
      <c r="AC327" s="221">
        <f t="shared" si="786"/>
        <v>439.99999999999994</v>
      </c>
      <c r="AE327" s="2" t="s">
        <v>184</v>
      </c>
      <c r="AF327" s="220"/>
      <c r="AG327" s="220"/>
      <c r="AH327" s="220"/>
      <c r="AI327" s="220"/>
      <c r="AJ327" s="220"/>
      <c r="AK327" s="220"/>
      <c r="AL327" s="220"/>
      <c r="AM327" s="220"/>
      <c r="AN327" s="220"/>
      <c r="AO327" s="220"/>
      <c r="AP327" s="220"/>
      <c r="AQ327" s="220"/>
      <c r="AS327" s="2" t="s">
        <v>184</v>
      </c>
      <c r="AT327" s="221"/>
      <c r="AU327" s="221"/>
      <c r="AV327" s="221"/>
      <c r="AW327" s="221"/>
      <c r="AX327" s="221"/>
      <c r="AY327" s="221"/>
      <c r="AZ327" s="221"/>
      <c r="BA327" s="221"/>
      <c r="BB327" s="221"/>
      <c r="BC327" s="221"/>
      <c r="BD327" s="221"/>
      <c r="BE327" s="221"/>
      <c r="BG327" s="2" t="s">
        <v>184</v>
      </c>
      <c r="BH327" s="220"/>
      <c r="BI327" s="220"/>
      <c r="BJ327" s="220"/>
      <c r="BK327" s="220"/>
      <c r="BL327" s="220"/>
      <c r="BM327" s="220"/>
      <c r="BN327" s="220"/>
      <c r="BO327" s="220"/>
      <c r="BP327" s="220"/>
      <c r="BQ327" s="220"/>
      <c r="BR327" s="220"/>
      <c r="BS327" s="220"/>
      <c r="BU327" s="2" t="s">
        <v>184</v>
      </c>
      <c r="BV327" s="221"/>
      <c r="BW327" s="221"/>
      <c r="BX327" s="221"/>
      <c r="BY327" s="221"/>
      <c r="BZ327" s="221"/>
      <c r="CA327" s="221"/>
      <c r="CB327" s="221"/>
      <c r="CC327" s="221"/>
      <c r="CD327" s="221"/>
      <c r="CE327" s="221"/>
      <c r="CF327" s="221"/>
      <c r="CG327" s="221"/>
    </row>
    <row r="328" spans="1:85" x14ac:dyDescent="0.25">
      <c r="A328" t="str">
        <f>+C282</f>
        <v>TOPLAM</v>
      </c>
      <c r="B328" t="s">
        <v>99</v>
      </c>
      <c r="C328" s="2" t="s">
        <v>185</v>
      </c>
      <c r="D328" s="220">
        <f t="shared" si="785"/>
        <v>9.1499999999999986</v>
      </c>
      <c r="E328" s="220">
        <f t="shared" si="785"/>
        <v>9.6</v>
      </c>
      <c r="F328" s="220">
        <f t="shared" si="785"/>
        <v>12.360000000000003</v>
      </c>
      <c r="G328" s="220">
        <f t="shared" si="785"/>
        <v>13.017999999999999</v>
      </c>
      <c r="H328" s="220">
        <f t="shared" si="785"/>
        <v>18.611750000000004</v>
      </c>
      <c r="I328" s="220">
        <f t="shared" si="785"/>
        <v>13.426360000000001</v>
      </c>
      <c r="J328" s="220">
        <f t="shared" si="785"/>
        <v>14.06</v>
      </c>
      <c r="K328" s="220">
        <f t="shared" si="785"/>
        <v>12.520000000000001</v>
      </c>
      <c r="L328" s="220">
        <f t="shared" si="785"/>
        <v>16.115892620351197</v>
      </c>
      <c r="M328" s="220">
        <f t="shared" si="785"/>
        <v>15.557567346170407</v>
      </c>
      <c r="N328" s="220">
        <f t="shared" si="785"/>
        <v>16.335005558851982</v>
      </c>
      <c r="O328" s="220">
        <f t="shared" si="785"/>
        <v>13.680158437127595</v>
      </c>
      <c r="Q328" s="2" t="s">
        <v>185</v>
      </c>
      <c r="R328" s="221">
        <f t="shared" si="786"/>
        <v>245.52359999999996</v>
      </c>
      <c r="S328" s="221">
        <f t="shared" si="786"/>
        <v>131.25</v>
      </c>
      <c r="T328" s="221">
        <f t="shared" si="786"/>
        <v>249.625</v>
      </c>
      <c r="U328" s="221">
        <f t="shared" si="786"/>
        <v>248.4</v>
      </c>
      <c r="V328" s="221">
        <f t="shared" si="786"/>
        <v>300</v>
      </c>
      <c r="W328" s="221">
        <f t="shared" si="786"/>
        <v>135</v>
      </c>
      <c r="X328" s="221">
        <f t="shared" si="786"/>
        <v>276</v>
      </c>
      <c r="Y328" s="221">
        <f t="shared" si="786"/>
        <v>552</v>
      </c>
      <c r="Z328" s="221">
        <f t="shared" si="786"/>
        <v>540</v>
      </c>
      <c r="AA328" s="221">
        <f t="shared" si="786"/>
        <v>465.00000000000011</v>
      </c>
      <c r="AB328" s="221">
        <f t="shared" si="786"/>
        <v>552</v>
      </c>
      <c r="AC328" s="221">
        <f t="shared" si="786"/>
        <v>480</v>
      </c>
      <c r="AE328" s="2" t="s">
        <v>185</v>
      </c>
      <c r="AF328" s="220"/>
      <c r="AG328" s="220"/>
      <c r="AH328" s="220"/>
      <c r="AI328" s="220"/>
      <c r="AJ328" s="220"/>
      <c r="AK328" s="220"/>
      <c r="AL328" s="220"/>
      <c r="AM328" s="220"/>
      <c r="AN328" s="220"/>
      <c r="AO328" s="220"/>
      <c r="AP328" s="220"/>
      <c r="AQ328" s="220"/>
      <c r="AS328" s="2" t="s">
        <v>185</v>
      </c>
      <c r="AT328" s="221"/>
      <c r="AU328" s="221"/>
      <c r="AV328" s="221"/>
      <c r="AW328" s="221"/>
      <c r="AX328" s="221"/>
      <c r="AY328" s="221"/>
      <c r="AZ328" s="221"/>
      <c r="BA328" s="221"/>
      <c r="BB328" s="221"/>
      <c r="BC328" s="221"/>
      <c r="BD328" s="221"/>
      <c r="BE328" s="221"/>
      <c r="BG328" s="2" t="s">
        <v>185</v>
      </c>
      <c r="BH328" s="220"/>
      <c r="BI328" s="220"/>
      <c r="BJ328" s="220"/>
      <c r="BK328" s="220"/>
      <c r="BL328" s="220"/>
      <c r="BM328" s="220"/>
      <c r="BN328" s="220"/>
      <c r="BO328" s="220"/>
      <c r="BP328" s="220"/>
      <c r="BQ328" s="220"/>
      <c r="BR328" s="220"/>
      <c r="BS328" s="220"/>
      <c r="BU328" s="2" t="s">
        <v>185</v>
      </c>
      <c r="BV328" s="221"/>
      <c r="BW328" s="221"/>
      <c r="BX328" s="221"/>
      <c r="BY328" s="221"/>
      <c r="BZ328" s="221"/>
      <c r="CA328" s="221"/>
      <c r="CB328" s="221"/>
      <c r="CC328" s="221"/>
      <c r="CD328" s="221"/>
      <c r="CE328" s="221"/>
      <c r="CF328" s="221"/>
      <c r="CG328" s="221"/>
    </row>
    <row r="329" spans="1:85" x14ac:dyDescent="0.25">
      <c r="A329" t="str">
        <f>+C282</f>
        <v>TOPLAM</v>
      </c>
      <c r="B329" t="s">
        <v>99</v>
      </c>
      <c r="C329" s="2" t="s">
        <v>186</v>
      </c>
      <c r="D329" s="220">
        <f t="shared" si="785"/>
        <v>13.4</v>
      </c>
      <c r="E329" s="220">
        <f t="shared" si="785"/>
        <v>13.4</v>
      </c>
      <c r="F329" s="220">
        <f t="shared" si="785"/>
        <v>12.9</v>
      </c>
      <c r="G329" s="220">
        <f t="shared" si="785"/>
        <v>13.285500000000001</v>
      </c>
      <c r="H329" s="220">
        <f t="shared" si="785"/>
        <v>18.020970000000002</v>
      </c>
      <c r="I329" s="220">
        <f t="shared" si="785"/>
        <v>16.178400000000003</v>
      </c>
      <c r="J329" s="220">
        <f t="shared" si="785"/>
        <v>9.682500000000001</v>
      </c>
      <c r="K329" s="220">
        <f t="shared" si="785"/>
        <v>8.5649999999999995</v>
      </c>
      <c r="L329" s="220">
        <f t="shared" si="785"/>
        <v>16.410032030196621</v>
      </c>
      <c r="M329" s="220">
        <f t="shared" si="785"/>
        <v>13.815655766511197</v>
      </c>
      <c r="N329" s="220">
        <f t="shared" si="785"/>
        <v>17.401984288175864</v>
      </c>
      <c r="O329" s="220">
        <f t="shared" si="785"/>
        <v>14.386784279510177</v>
      </c>
      <c r="Q329" s="2" t="s">
        <v>186</v>
      </c>
      <c r="R329" s="221">
        <f t="shared" si="786"/>
        <v>87.687000000000012</v>
      </c>
      <c r="S329" s="221">
        <f t="shared" si="786"/>
        <v>105</v>
      </c>
      <c r="T329" s="221">
        <f t="shared" si="786"/>
        <v>99.850000000000023</v>
      </c>
      <c r="U329" s="221">
        <f t="shared" si="786"/>
        <v>62.099999999999994</v>
      </c>
      <c r="V329" s="221">
        <f t="shared" si="786"/>
        <v>100</v>
      </c>
      <c r="W329" s="221">
        <f t="shared" si="786"/>
        <v>45</v>
      </c>
      <c r="X329" s="221">
        <f t="shared" si="786"/>
        <v>92</v>
      </c>
      <c r="Y329" s="221">
        <f t="shared" si="786"/>
        <v>184</v>
      </c>
      <c r="Z329" s="221">
        <f t="shared" si="786"/>
        <v>180</v>
      </c>
      <c r="AA329" s="221">
        <f t="shared" si="786"/>
        <v>155.00000000000003</v>
      </c>
      <c r="AB329" s="221">
        <f t="shared" si="786"/>
        <v>184</v>
      </c>
      <c r="AC329" s="221">
        <f t="shared" si="786"/>
        <v>159.99999999999997</v>
      </c>
      <c r="AE329" s="2" t="s">
        <v>186</v>
      </c>
      <c r="AF329" s="220"/>
      <c r="AG329" s="220"/>
      <c r="AH329" s="220"/>
      <c r="AI329" s="220"/>
      <c r="AJ329" s="220"/>
      <c r="AK329" s="220"/>
      <c r="AL329" s="220"/>
      <c r="AM329" s="220"/>
      <c r="AN329" s="220"/>
      <c r="AO329" s="220"/>
      <c r="AP329" s="220"/>
      <c r="AQ329" s="220"/>
      <c r="AS329" s="2" t="s">
        <v>186</v>
      </c>
      <c r="AT329" s="221"/>
      <c r="AU329" s="221"/>
      <c r="AV329" s="221"/>
      <c r="AW329" s="221"/>
      <c r="AX329" s="221"/>
      <c r="AY329" s="221"/>
      <c r="AZ329" s="221"/>
      <c r="BA329" s="221"/>
      <c r="BB329" s="221"/>
      <c r="BC329" s="221"/>
      <c r="BD329" s="221"/>
      <c r="BE329" s="221"/>
      <c r="BG329" s="2" t="s">
        <v>186</v>
      </c>
      <c r="BH329" s="220"/>
      <c r="BI329" s="220"/>
      <c r="BJ329" s="220"/>
      <c r="BK329" s="220"/>
      <c r="BL329" s="220"/>
      <c r="BM329" s="220"/>
      <c r="BN329" s="220"/>
      <c r="BO329" s="220"/>
      <c r="BP329" s="220"/>
      <c r="BQ329" s="220"/>
      <c r="BR329" s="220"/>
      <c r="BS329" s="220"/>
      <c r="BU329" s="2" t="s">
        <v>186</v>
      </c>
      <c r="BV329" s="221"/>
      <c r="BW329" s="221"/>
      <c r="BX329" s="221"/>
      <c r="BY329" s="221"/>
      <c r="BZ329" s="221"/>
      <c r="CA329" s="221"/>
      <c r="CB329" s="221"/>
      <c r="CC329" s="221"/>
      <c r="CD329" s="221"/>
      <c r="CE329" s="221"/>
      <c r="CF329" s="221"/>
      <c r="CG329" s="221"/>
    </row>
    <row r="330" spans="1:85" x14ac:dyDescent="0.25">
      <c r="A330" t="str">
        <f>+C282</f>
        <v>TOPLAM</v>
      </c>
      <c r="B330" t="s">
        <v>99</v>
      </c>
      <c r="C330" s="2" t="s">
        <v>203</v>
      </c>
      <c r="D330" s="220"/>
      <c r="E330" s="220"/>
      <c r="F330" s="220"/>
      <c r="G330" s="220"/>
      <c r="H330" s="220"/>
      <c r="I330" s="220"/>
      <c r="J330" s="220"/>
      <c r="K330" s="220"/>
      <c r="L330" s="220"/>
      <c r="M330" s="220"/>
      <c r="N330" s="220"/>
      <c r="O330" s="220"/>
      <c r="Q330" s="2"/>
      <c r="R330" s="221"/>
      <c r="S330" s="221"/>
      <c r="T330" s="221"/>
      <c r="U330" s="220"/>
      <c r="V330" s="220"/>
      <c r="W330" s="220"/>
      <c r="X330" s="220"/>
      <c r="Y330" s="220"/>
      <c r="Z330" s="220"/>
      <c r="AA330" s="220"/>
      <c r="AB330" s="220"/>
      <c r="AC330" s="220"/>
      <c r="AE330" s="2" t="s">
        <v>203</v>
      </c>
      <c r="AF330" s="220"/>
      <c r="AG330" s="220"/>
      <c r="AH330" s="220"/>
      <c r="AI330" s="220"/>
      <c r="AJ330" s="220"/>
      <c r="AK330" s="220"/>
      <c r="AL330" s="220"/>
      <c r="AM330" s="220"/>
      <c r="AN330" s="220"/>
      <c r="AO330" s="220"/>
      <c r="AP330" s="220"/>
      <c r="AQ330" s="220"/>
      <c r="AS330" s="2"/>
      <c r="AT330" s="221"/>
      <c r="AU330" s="221"/>
      <c r="AV330" s="221"/>
      <c r="AW330" s="221"/>
      <c r="AX330" s="221"/>
      <c r="AY330" s="221"/>
      <c r="AZ330" s="221"/>
      <c r="BA330" s="221"/>
      <c r="BB330" s="221"/>
      <c r="BC330" s="221"/>
      <c r="BD330" s="221"/>
      <c r="BE330" s="221"/>
      <c r="BG330" s="2" t="s">
        <v>203</v>
      </c>
      <c r="BH330" s="220"/>
      <c r="BI330" s="220"/>
      <c r="BJ330" s="220"/>
      <c r="BK330" s="220"/>
      <c r="BL330" s="220"/>
      <c r="BM330" s="220"/>
      <c r="BN330" s="220"/>
      <c r="BO330" s="220"/>
      <c r="BP330" s="220"/>
      <c r="BQ330" s="220"/>
      <c r="BR330" s="220"/>
      <c r="BS330" s="220"/>
      <c r="BU330" s="2"/>
      <c r="BV330" s="221"/>
      <c r="BW330" s="221"/>
      <c r="BX330" s="221"/>
      <c r="BY330" s="221"/>
      <c r="BZ330" s="221"/>
      <c r="CA330" s="221"/>
      <c r="CB330" s="221"/>
      <c r="CC330" s="221"/>
      <c r="CD330" s="221"/>
      <c r="CE330" s="221"/>
      <c r="CF330" s="221"/>
      <c r="CG330" s="221"/>
    </row>
    <row r="331" spans="1:85" x14ac:dyDescent="0.25">
      <c r="A331" t="str">
        <f>+C282</f>
        <v>TOPLAM</v>
      </c>
      <c r="B331" t="s">
        <v>99</v>
      </c>
      <c r="C331" s="2" t="s">
        <v>204</v>
      </c>
      <c r="D331" s="220"/>
      <c r="E331" s="220"/>
      <c r="F331" s="220"/>
      <c r="G331" s="220"/>
      <c r="H331" s="220"/>
      <c r="I331" s="220"/>
      <c r="J331" s="220"/>
      <c r="K331" s="220"/>
      <c r="L331" s="220"/>
      <c r="M331" s="220"/>
      <c r="N331" s="220"/>
      <c r="O331" s="220"/>
      <c r="Q331" s="2"/>
      <c r="R331" s="221"/>
      <c r="S331" s="221"/>
      <c r="T331" s="221"/>
      <c r="U331" s="220"/>
      <c r="V331" s="220"/>
      <c r="W331" s="220"/>
      <c r="X331" s="220"/>
      <c r="Y331" s="220"/>
      <c r="Z331" s="220"/>
      <c r="AA331" s="220"/>
      <c r="AB331" s="220"/>
      <c r="AC331" s="220"/>
      <c r="AE331" s="2" t="s">
        <v>204</v>
      </c>
      <c r="AF331" s="220"/>
      <c r="AG331" s="220"/>
      <c r="AH331" s="220"/>
      <c r="AI331" s="220"/>
      <c r="AJ331" s="220"/>
      <c r="AK331" s="220"/>
      <c r="AL331" s="220"/>
      <c r="AM331" s="220"/>
      <c r="AN331" s="220"/>
      <c r="AO331" s="220"/>
      <c r="AP331" s="220"/>
      <c r="AQ331" s="220"/>
      <c r="AS331" s="2"/>
      <c r="AT331" s="221"/>
      <c r="AU331" s="221"/>
      <c r="AV331" s="221"/>
      <c r="AW331" s="221"/>
      <c r="AX331" s="221"/>
      <c r="AY331" s="221"/>
      <c r="AZ331" s="221"/>
      <c r="BA331" s="221"/>
      <c r="BB331" s="221"/>
      <c r="BC331" s="221"/>
      <c r="BD331" s="221"/>
      <c r="BE331" s="221"/>
      <c r="BG331" s="2" t="s">
        <v>204</v>
      </c>
      <c r="BH331" s="220"/>
      <c r="BI331" s="220"/>
      <c r="BJ331" s="220"/>
      <c r="BK331" s="220"/>
      <c r="BL331" s="220"/>
      <c r="BM331" s="220"/>
      <c r="BN331" s="220"/>
      <c r="BO331" s="220"/>
      <c r="BP331" s="220"/>
      <c r="BQ331" s="220"/>
      <c r="BR331" s="220"/>
      <c r="BS331" s="220"/>
      <c r="BU331" s="2"/>
      <c r="BV331" s="221"/>
      <c r="BW331" s="221"/>
      <c r="BX331" s="221"/>
      <c r="BY331" s="221"/>
      <c r="BZ331" s="221"/>
      <c r="CA331" s="221"/>
      <c r="CB331" s="221"/>
      <c r="CC331" s="221"/>
      <c r="CD331" s="221"/>
      <c r="CE331" s="221"/>
      <c r="CF331" s="221"/>
      <c r="CG331" s="221"/>
    </row>
    <row r="332" spans="1:85" x14ac:dyDescent="0.25">
      <c r="A332" t="str">
        <f>+C282</f>
        <v>TOPLAM</v>
      </c>
      <c r="B332" t="s">
        <v>99</v>
      </c>
      <c r="C332" s="2" t="s">
        <v>205</v>
      </c>
      <c r="D332" s="220"/>
      <c r="E332" s="220"/>
      <c r="F332" s="220"/>
      <c r="G332" s="220"/>
      <c r="H332" s="220"/>
      <c r="I332" s="220"/>
      <c r="J332" s="220"/>
      <c r="K332" s="220"/>
      <c r="L332" s="220"/>
      <c r="M332" s="220"/>
      <c r="N332" s="220"/>
      <c r="O332" s="220"/>
      <c r="Q332" s="2"/>
      <c r="R332" s="221"/>
      <c r="S332" s="221"/>
      <c r="T332" s="221"/>
      <c r="U332" s="220"/>
      <c r="V332" s="220"/>
      <c r="W332" s="220"/>
      <c r="X332" s="220"/>
      <c r="Y332" s="220"/>
      <c r="Z332" s="220"/>
      <c r="AA332" s="220"/>
      <c r="AB332" s="220"/>
      <c r="AC332" s="220"/>
      <c r="AE332" s="2" t="s">
        <v>205</v>
      </c>
      <c r="AF332" s="220"/>
      <c r="AG332" s="220"/>
      <c r="AH332" s="220"/>
      <c r="AI332" s="220"/>
      <c r="AJ332" s="220"/>
      <c r="AK332" s="220"/>
      <c r="AL332" s="220"/>
      <c r="AM332" s="220"/>
      <c r="AN332" s="220"/>
      <c r="AO332" s="220"/>
      <c r="AP332" s="220"/>
      <c r="AQ332" s="220"/>
      <c r="AS332" s="2"/>
      <c r="AT332" s="221"/>
      <c r="AU332" s="221"/>
      <c r="AV332" s="221"/>
      <c r="AW332" s="221"/>
      <c r="AX332" s="221"/>
      <c r="AY332" s="221"/>
      <c r="AZ332" s="221"/>
      <c r="BA332" s="221"/>
      <c r="BB332" s="221"/>
      <c r="BC332" s="221"/>
      <c r="BD332" s="221"/>
      <c r="BE332" s="221"/>
      <c r="BG332" s="2" t="s">
        <v>205</v>
      </c>
      <c r="BH332" s="220"/>
      <c r="BI332" s="220"/>
      <c r="BJ332" s="220"/>
      <c r="BK332" s="220"/>
      <c r="BL332" s="220"/>
      <c r="BM332" s="220"/>
      <c r="BN332" s="220"/>
      <c r="BO332" s="220"/>
      <c r="BP332" s="220"/>
      <c r="BQ332" s="220"/>
      <c r="BR332" s="220"/>
      <c r="BS332" s="220"/>
      <c r="BU332" s="2"/>
      <c r="BV332" s="221"/>
      <c r="BW332" s="221"/>
      <c r="BX332" s="221"/>
      <c r="BY332" s="221"/>
      <c r="BZ332" s="221"/>
      <c r="CA332" s="221"/>
      <c r="CB332" s="221"/>
      <c r="CC332" s="221"/>
      <c r="CD332" s="221"/>
      <c r="CE332" s="221"/>
      <c r="CF332" s="221"/>
      <c r="CG332" s="221"/>
    </row>
    <row r="333" spans="1:85" x14ac:dyDescent="0.25">
      <c r="A333" t="str">
        <f>+C282</f>
        <v>TOPLAM</v>
      </c>
      <c r="B333" t="s">
        <v>99</v>
      </c>
      <c r="C333" s="2" t="s">
        <v>206</v>
      </c>
      <c r="D333" s="220"/>
      <c r="E333" s="220"/>
      <c r="F333" s="220"/>
      <c r="G333" s="220"/>
      <c r="H333" s="220"/>
      <c r="I333" s="220"/>
      <c r="J333" s="220"/>
      <c r="K333" s="220"/>
      <c r="L333" s="220"/>
      <c r="M333" s="220"/>
      <c r="N333" s="220"/>
      <c r="O333" s="220"/>
      <c r="Q333" s="2"/>
      <c r="R333" s="221"/>
      <c r="S333" s="221"/>
      <c r="T333" s="221"/>
      <c r="U333" s="220"/>
      <c r="V333" s="220"/>
      <c r="W333" s="220"/>
      <c r="X333" s="220"/>
      <c r="Y333" s="220"/>
      <c r="Z333" s="220"/>
      <c r="AA333" s="220"/>
      <c r="AB333" s="220"/>
      <c r="AC333" s="220"/>
      <c r="AE333" s="2" t="s">
        <v>206</v>
      </c>
      <c r="AF333" s="220"/>
      <c r="AG333" s="220"/>
      <c r="AH333" s="220"/>
      <c r="AI333" s="220"/>
      <c r="AJ333" s="220"/>
      <c r="AK333" s="220"/>
      <c r="AL333" s="220"/>
      <c r="AM333" s="220"/>
      <c r="AN333" s="220"/>
      <c r="AO333" s="220"/>
      <c r="AP333" s="220"/>
      <c r="AQ333" s="220"/>
      <c r="AS333" s="2"/>
      <c r="AT333" s="221"/>
      <c r="AU333" s="221"/>
      <c r="AV333" s="221"/>
      <c r="AW333" s="221"/>
      <c r="AX333" s="221"/>
      <c r="AY333" s="221"/>
      <c r="AZ333" s="221"/>
      <c r="BA333" s="221"/>
      <c r="BB333" s="221"/>
      <c r="BC333" s="221"/>
      <c r="BD333" s="221"/>
      <c r="BE333" s="221"/>
      <c r="BG333" s="2" t="s">
        <v>206</v>
      </c>
      <c r="BH333" s="220"/>
      <c r="BI333" s="220"/>
      <c r="BJ333" s="220"/>
      <c r="BK333" s="220"/>
      <c r="BL333" s="220"/>
      <c r="BM333" s="220"/>
      <c r="BN333" s="220"/>
      <c r="BO333" s="220"/>
      <c r="BP333" s="220"/>
      <c r="BQ333" s="220"/>
      <c r="BR333" s="220"/>
      <c r="BS333" s="220"/>
      <c r="BU333" s="2"/>
      <c r="BV333" s="221"/>
      <c r="BW333" s="221"/>
      <c r="BX333" s="221"/>
      <c r="BY333" s="221"/>
      <c r="BZ333" s="221"/>
      <c r="CA333" s="221"/>
      <c r="CB333" s="221"/>
      <c r="CC333" s="221"/>
      <c r="CD333" s="221"/>
      <c r="CE333" s="221"/>
      <c r="CF333" s="221"/>
      <c r="CG333" s="221"/>
    </row>
    <row r="334" spans="1:85" x14ac:dyDescent="0.25">
      <c r="A334" t="str">
        <f>+C282</f>
        <v>TOPLAM</v>
      </c>
      <c r="B334" t="s">
        <v>99</v>
      </c>
      <c r="C334" s="2" t="s">
        <v>207</v>
      </c>
      <c r="D334" s="220"/>
      <c r="E334" s="220"/>
      <c r="F334" s="220"/>
      <c r="G334" s="220"/>
      <c r="H334" s="220"/>
      <c r="I334" s="220"/>
      <c r="J334" s="220"/>
      <c r="K334" s="220"/>
      <c r="L334" s="220"/>
      <c r="M334" s="220"/>
      <c r="N334" s="220"/>
      <c r="O334" s="220"/>
      <c r="Q334" s="2"/>
      <c r="R334" s="221"/>
      <c r="S334" s="221"/>
      <c r="T334" s="221"/>
      <c r="U334" s="220"/>
      <c r="V334" s="220"/>
      <c r="W334" s="220"/>
      <c r="X334" s="220"/>
      <c r="Y334" s="220"/>
      <c r="Z334" s="220"/>
      <c r="AA334" s="220"/>
      <c r="AB334" s="220"/>
      <c r="AC334" s="220"/>
      <c r="AE334" s="2" t="s">
        <v>207</v>
      </c>
      <c r="AF334" s="220"/>
      <c r="AG334" s="220"/>
      <c r="AH334" s="220"/>
      <c r="AI334" s="220"/>
      <c r="AJ334" s="220"/>
      <c r="AK334" s="220"/>
      <c r="AL334" s="220"/>
      <c r="AM334" s="220"/>
      <c r="AN334" s="220"/>
      <c r="AO334" s="220"/>
      <c r="AP334" s="220"/>
      <c r="AQ334" s="220"/>
      <c r="AS334" s="2"/>
      <c r="AT334" s="221"/>
      <c r="AU334" s="221"/>
      <c r="AV334" s="221"/>
      <c r="AW334" s="221"/>
      <c r="AX334" s="221"/>
      <c r="AY334" s="221"/>
      <c r="AZ334" s="221"/>
      <c r="BA334" s="221"/>
      <c r="BB334" s="221"/>
      <c r="BC334" s="221"/>
      <c r="BD334" s="221"/>
      <c r="BE334" s="221"/>
      <c r="BG334" s="2" t="s">
        <v>207</v>
      </c>
      <c r="BH334" s="220"/>
      <c r="BI334" s="220"/>
      <c r="BJ334" s="220"/>
      <c r="BK334" s="220"/>
      <c r="BL334" s="220"/>
      <c r="BM334" s="220"/>
      <c r="BN334" s="220"/>
      <c r="BO334" s="220"/>
      <c r="BP334" s="220"/>
      <c r="BQ334" s="220"/>
      <c r="BR334" s="220"/>
      <c r="BS334" s="220"/>
      <c r="BU334" s="2"/>
      <c r="BV334" s="221"/>
      <c r="BW334" s="221"/>
      <c r="BX334" s="221"/>
      <c r="BY334" s="221"/>
      <c r="BZ334" s="221"/>
      <c r="CA334" s="221"/>
      <c r="CB334" s="221"/>
      <c r="CC334" s="221"/>
      <c r="CD334" s="221"/>
      <c r="CE334" s="221"/>
      <c r="CF334" s="221"/>
      <c r="CG334" s="221"/>
    </row>
    <row r="335" spans="1:85" x14ac:dyDescent="0.25">
      <c r="A335" t="str">
        <f>+C282</f>
        <v>TOPLAM</v>
      </c>
      <c r="B335" t="s">
        <v>99</v>
      </c>
      <c r="C335" s="2" t="s">
        <v>208</v>
      </c>
      <c r="D335" s="220"/>
      <c r="E335" s="220"/>
      <c r="F335" s="220"/>
      <c r="G335" s="220"/>
      <c r="H335" s="220"/>
      <c r="I335" s="220"/>
      <c r="J335" s="220"/>
      <c r="K335" s="220"/>
      <c r="L335" s="220"/>
      <c r="M335" s="220"/>
      <c r="N335" s="220"/>
      <c r="O335" s="220"/>
      <c r="Q335" s="2"/>
      <c r="R335" s="221"/>
      <c r="S335" s="221"/>
      <c r="T335" s="221"/>
      <c r="U335" s="220"/>
      <c r="V335" s="220"/>
      <c r="W335" s="220"/>
      <c r="X335" s="220"/>
      <c r="Y335" s="220"/>
      <c r="Z335" s="220"/>
      <c r="AA335" s="220"/>
      <c r="AB335" s="220"/>
      <c r="AC335" s="220"/>
      <c r="AE335" s="2" t="s">
        <v>208</v>
      </c>
      <c r="AF335" s="220"/>
      <c r="AG335" s="220"/>
      <c r="AH335" s="220"/>
      <c r="AI335" s="220"/>
      <c r="AJ335" s="220"/>
      <c r="AK335" s="220"/>
      <c r="AL335" s="220"/>
      <c r="AM335" s="220"/>
      <c r="AN335" s="220"/>
      <c r="AO335" s="220"/>
      <c r="AP335" s="220"/>
      <c r="AQ335" s="220"/>
      <c r="AS335" s="2"/>
      <c r="AT335" s="221"/>
      <c r="AU335" s="221"/>
      <c r="AV335" s="221"/>
      <c r="AW335" s="221"/>
      <c r="AX335" s="221"/>
      <c r="AY335" s="221"/>
      <c r="AZ335" s="221"/>
      <c r="BA335" s="221"/>
      <c r="BB335" s="221"/>
      <c r="BC335" s="221"/>
      <c r="BD335" s="221"/>
      <c r="BE335" s="221"/>
      <c r="BG335" s="2" t="s">
        <v>208</v>
      </c>
      <c r="BH335" s="220"/>
      <c r="BI335" s="220"/>
      <c r="BJ335" s="220"/>
      <c r="BK335" s="220"/>
      <c r="BL335" s="220"/>
      <c r="BM335" s="220"/>
      <c r="BN335" s="220"/>
      <c r="BO335" s="220"/>
      <c r="BP335" s="220"/>
      <c r="BQ335" s="220"/>
      <c r="BR335" s="220"/>
      <c r="BS335" s="220"/>
      <c r="BU335" s="2"/>
      <c r="BV335" s="221"/>
      <c r="BW335" s="221"/>
      <c r="BX335" s="221"/>
      <c r="BY335" s="221"/>
      <c r="BZ335" s="221"/>
      <c r="CA335" s="221"/>
      <c r="CB335" s="221"/>
      <c r="CC335" s="221"/>
      <c r="CD335" s="221"/>
      <c r="CE335" s="221"/>
      <c r="CF335" s="221"/>
      <c r="CG335" s="221"/>
    </row>
    <row r="336" spans="1:85" x14ac:dyDescent="0.25">
      <c r="C336" s="222" t="s">
        <v>187</v>
      </c>
      <c r="D336" s="223">
        <f>+IFERROR((SUMPRODUCT(D321:D329,R321:R329)/R336),0)</f>
        <v>16.489552090544642</v>
      </c>
      <c r="E336" s="223">
        <f t="shared" ref="E336:H336" si="816">+IFERROR((SUMPRODUCT(E321:E329,S321:S329)/S336),0)</f>
        <v>17.183102077484563</v>
      </c>
      <c r="F336" s="273">
        <f t="shared" si="816"/>
        <v>17.716960856720828</v>
      </c>
      <c r="G336" s="223">
        <f>+IFERROR((SUMPRODUCT(G321:G329,U321:U329)/U336),0)</f>
        <v>25.566996410256408</v>
      </c>
      <c r="H336" s="223">
        <f t="shared" si="816"/>
        <v>33.946128548000004</v>
      </c>
      <c r="I336" s="223">
        <f>+IFERROR((SUMPRODUCT(I321:I329,W321:W329)/W336),0)</f>
        <v>28.02464256014693</v>
      </c>
      <c r="J336" s="273">
        <f>+IFERROR((SUMPRODUCT(J321:J329,X321:X329)/X336),0)</f>
        <v>19.233706277372264</v>
      </c>
      <c r="K336" s="273">
        <f t="shared" ref="K336:O336" si="817">+IFERROR((SUMPRODUCT(K321:K329,Y321:Y329)/Y336),0)</f>
        <v>17.287845000000001</v>
      </c>
      <c r="L336" s="273">
        <f t="shared" si="817"/>
        <v>24.148196283750437</v>
      </c>
      <c r="M336" s="273">
        <f t="shared" si="817"/>
        <v>25.600000000000009</v>
      </c>
      <c r="N336" s="273">
        <f t="shared" si="817"/>
        <v>25.599999999999998</v>
      </c>
      <c r="O336" s="273">
        <f t="shared" si="817"/>
        <v>22.809534029053669</v>
      </c>
      <c r="R336" s="224">
        <f t="shared" ref="R336:AC336" si="818">SUM(R321:R335)</f>
        <v>4525.6234999999997</v>
      </c>
      <c r="S336" s="224">
        <f t="shared" si="818"/>
        <v>4675.125</v>
      </c>
      <c r="T336" s="224">
        <f t="shared" si="818"/>
        <v>3379.9225000000001</v>
      </c>
      <c r="U336" s="224">
        <f t="shared" si="818"/>
        <v>3632.8500000000004</v>
      </c>
      <c r="V336" s="224">
        <f t="shared" si="818"/>
        <v>5000</v>
      </c>
      <c r="W336" s="224">
        <f t="shared" si="818"/>
        <v>2450.25</v>
      </c>
      <c r="X336" s="224">
        <f t="shared" si="818"/>
        <v>3150.9999999999995</v>
      </c>
      <c r="Y336" s="224">
        <f t="shared" si="818"/>
        <v>9200</v>
      </c>
      <c r="Z336" s="224">
        <f t="shared" si="818"/>
        <v>9000.0000000000018</v>
      </c>
      <c r="AA336" s="224">
        <f t="shared" si="818"/>
        <v>7750.0000000000009</v>
      </c>
      <c r="AB336" s="224">
        <f t="shared" si="818"/>
        <v>9200</v>
      </c>
      <c r="AC336" s="224">
        <f t="shared" si="818"/>
        <v>8000</v>
      </c>
      <c r="AE336" s="222" t="s">
        <v>187</v>
      </c>
      <c r="AF336" s="273">
        <f>+IFERROR((SUMPRODUCT(AF321:AF329,AT321:AT329)/AT336),0)</f>
        <v>17.451408919954428</v>
      </c>
      <c r="AG336" s="273">
        <f t="shared" ref="AG336:AK336" si="819">+IFERROR((SUMPRODUCT(AG321:AG329,AU321:AU329)/AU336),0)</f>
        <v>18.008438798171134</v>
      </c>
      <c r="AH336" s="273">
        <f t="shared" si="819"/>
        <v>19.040431688804556</v>
      </c>
      <c r="AI336" s="273">
        <f t="shared" si="819"/>
        <v>27.746740955631399</v>
      </c>
      <c r="AJ336" s="273">
        <f t="shared" si="819"/>
        <v>36.350199052941178</v>
      </c>
      <c r="AK336" s="273">
        <f t="shared" si="819"/>
        <v>30.141892357142861</v>
      </c>
      <c r="AL336" s="273">
        <f>+IFERROR((SUMPRODUCT(AL321:AL329,AZ321:AZ329)/AZ336),0)</f>
        <v>20.585068309859157</v>
      </c>
      <c r="AM336" s="273">
        <f t="shared" ref="AM336:AQ336" si="820">+IFERROR((SUMPRODUCT(AM321:AM329,BA321:BA329)/BA336),0)</f>
        <v>18.259817647058824</v>
      </c>
      <c r="AN336" s="273">
        <f t="shared" si="820"/>
        <v>25.438261263635606</v>
      </c>
      <c r="AO336" s="273">
        <f t="shared" si="820"/>
        <v>26.652783110684982</v>
      </c>
      <c r="AP336" s="273">
        <f t="shared" si="820"/>
        <v>26.638871797015991</v>
      </c>
      <c r="AQ336" s="273">
        <f t="shared" si="820"/>
        <v>24.020846343705745</v>
      </c>
      <c r="AT336" s="224">
        <f t="shared" ref="AT336:BE336" si="821">SUM(AT321:AT335)</f>
        <v>3851.4079000000002</v>
      </c>
      <c r="AU336" s="224">
        <f t="shared" si="821"/>
        <v>4018.875</v>
      </c>
      <c r="AV336" s="224">
        <f t="shared" si="821"/>
        <v>2631.0475000000001</v>
      </c>
      <c r="AW336" s="224">
        <f t="shared" si="821"/>
        <v>3032.55</v>
      </c>
      <c r="AX336" s="224">
        <f t="shared" si="821"/>
        <v>4250</v>
      </c>
      <c r="AY336" s="224">
        <f t="shared" si="821"/>
        <v>2079</v>
      </c>
      <c r="AZ336" s="224">
        <f t="shared" si="821"/>
        <v>2612.7999999999997</v>
      </c>
      <c r="BA336" s="224">
        <f t="shared" si="821"/>
        <v>7820</v>
      </c>
      <c r="BB336" s="224">
        <f t="shared" si="821"/>
        <v>7650.0000000000009</v>
      </c>
      <c r="BC336" s="224">
        <f t="shared" si="821"/>
        <v>6587.5000000000009</v>
      </c>
      <c r="BD336" s="224">
        <f t="shared" si="821"/>
        <v>7820</v>
      </c>
      <c r="BE336" s="224">
        <f t="shared" si="821"/>
        <v>6800</v>
      </c>
      <c r="BG336" s="222" t="s">
        <v>187</v>
      </c>
      <c r="BH336" s="273">
        <f>+IFERROR((SUMPRODUCT(BH321:BH329,BV321:BV329)/BV336),0)</f>
        <v>17.312666201732835</v>
      </c>
      <c r="BI336" s="273">
        <f t="shared" ref="BI336" si="822">+IFERROR((SUMPRODUCT(BI321:BI329,BW321:BW329)/BW336),0)</f>
        <v>18.027495067264578</v>
      </c>
      <c r="BJ336" s="273">
        <f t="shared" ref="BJ336" si="823">+IFERROR((SUMPRODUCT(BJ321:BJ329,BX321:BX329)/BX336),0)</f>
        <v>18.980364391143912</v>
      </c>
      <c r="BK336" s="273">
        <f t="shared" ref="BK336" si="824">+IFERROR((SUMPRODUCT(BK321:BK329,BY321:BY329)/BY336),0)</f>
        <v>27.633843411371235</v>
      </c>
      <c r="BL336" s="273">
        <f t="shared" ref="BL336" si="825">+IFERROR((SUMPRODUCT(BL321:BL329,BZ321:BZ329)/BZ336),0)</f>
        <v>36.180358910982655</v>
      </c>
      <c r="BM336" s="273">
        <f t="shared" ref="BM336" si="826">+IFERROR((SUMPRODUCT(BM321:BM329,CA321:CA329)/CA336),0)</f>
        <v>29.948094735849057</v>
      </c>
      <c r="BN336" s="273">
        <f>+IFERROR((SUMPRODUCT(BN321:BN329,CB321:CB329)/CB336),0)</f>
        <v>20.424903602058318</v>
      </c>
      <c r="BO336" s="273">
        <f t="shared" ref="BO336" si="827">+IFERROR((SUMPRODUCT(BO321:BO329,CC321:CC329)/CC336),0)</f>
        <v>18.211786127167631</v>
      </c>
      <c r="BP336" s="273">
        <f t="shared" ref="BP336" si="828">+IFERROR((SUMPRODUCT(BP321:BP329,CD321:CD329)/CD336),0)</f>
        <v>25.307822666761833</v>
      </c>
      <c r="BQ336" s="273">
        <f t="shared" ref="BQ336" si="829">+IFERROR((SUMPRODUCT(BQ321:BQ329,CE321:CE329)/CE336),0)</f>
        <v>26.587786451507039</v>
      </c>
      <c r="BR336" s="273">
        <f t="shared" ref="BR336" si="830">+IFERROR((SUMPRODUCT(BR321:BR329,CF321:CF329)/CF336),0)</f>
        <v>26.591271625312856</v>
      </c>
      <c r="BS336" s="273">
        <f t="shared" ref="BS336" si="831">+IFERROR((SUMPRODUCT(BS321:BS329,CG321:CG329)/CG336),0)</f>
        <v>23.915265400610767</v>
      </c>
      <c r="BV336" s="224">
        <f t="shared" ref="BV336:CG336" si="832">SUM(BV321:BV335)</f>
        <v>3924.4804000000004</v>
      </c>
      <c r="BW336" s="224">
        <f t="shared" si="832"/>
        <v>4097.625</v>
      </c>
      <c r="BX336" s="224">
        <f t="shared" si="832"/>
        <v>2705.9349999999999</v>
      </c>
      <c r="BY336" s="224">
        <f t="shared" si="832"/>
        <v>3094.65</v>
      </c>
      <c r="BZ336" s="224">
        <f t="shared" si="832"/>
        <v>4325</v>
      </c>
      <c r="CA336" s="224">
        <f t="shared" si="832"/>
        <v>2146.5</v>
      </c>
      <c r="CB336" s="224">
        <f t="shared" si="832"/>
        <v>2681.7999999999997</v>
      </c>
      <c r="CC336" s="224">
        <f t="shared" si="832"/>
        <v>7958</v>
      </c>
      <c r="CD336" s="224">
        <f t="shared" si="832"/>
        <v>7785.0000000000009</v>
      </c>
      <c r="CE336" s="224">
        <f t="shared" si="832"/>
        <v>6703.7500000000009</v>
      </c>
      <c r="CF336" s="224">
        <f t="shared" si="832"/>
        <v>7958</v>
      </c>
      <c r="CG336" s="224">
        <f t="shared" si="832"/>
        <v>6920</v>
      </c>
    </row>
    <row r="337" spans="4:15" x14ac:dyDescent="0.25">
      <c r="D337" s="292">
        <v>16.916541264081182</v>
      </c>
      <c r="E337" s="292">
        <v>18.609580376964892</v>
      </c>
      <c r="F337" s="292">
        <v>19.841877941800306</v>
      </c>
      <c r="G337" s="292">
        <v>31.80735732651765</v>
      </c>
      <c r="H337" s="292">
        <v>31.807357326517646</v>
      </c>
      <c r="I337" s="292">
        <v>31.807357326517646</v>
      </c>
      <c r="J337" s="292">
        <v>19.933468478256032</v>
      </c>
      <c r="K337" s="292">
        <v>18.683418623876076</v>
      </c>
      <c r="L337" s="292">
        <v>23.245411046562008</v>
      </c>
      <c r="M337" s="292">
        <v>28.03912701989417</v>
      </c>
      <c r="N337" s="292">
        <v>28.972487602561436</v>
      </c>
      <c r="O337" s="292">
        <v>24.855940363985962</v>
      </c>
    </row>
    <row r="339" spans="4:15" x14ac:dyDescent="0.25">
      <c r="H339" s="223">
        <v>31.143237200000002</v>
      </c>
      <c r="I339" s="223">
        <v>26.191254729109279</v>
      </c>
    </row>
    <row r="340" spans="4:15" x14ac:dyDescent="0.25">
      <c r="H340" s="348">
        <f>H336/H339-1</f>
        <v>9.000000000000008E-2</v>
      </c>
      <c r="I340" s="348">
        <f>I336/I339-1</f>
        <v>7.0000000000000062E-2</v>
      </c>
    </row>
    <row r="363" spans="1:1" x14ac:dyDescent="0.25">
      <c r="A363" s="2"/>
    </row>
  </sheetData>
  <sheetProtection sheet="1" objects="1" scenarios="1" autoFilter="0"/>
  <autoFilter ref="A4:BE280"/>
  <customSheetViews>
    <customSheetView guid="{B038629F-75D1-4D4A-9132-D631B674B7E0}" scale="70" showGridLines="0" showAutoFilter="1" topLeftCell="BD199">
      <selection activeCell="BQ9" sqref="BQ9"/>
      <pageMargins left="0.7" right="0.7" top="0.75" bottom="0.75" header="0.3" footer="0.3"/>
      <pageSetup paperSize="9" orientation="portrait" verticalDpi="0" r:id="rId1"/>
      <autoFilter ref="A4:BE280"/>
    </customSheetView>
    <customSheetView guid="{96F043BD-1BE6-4D4E-8101-802957D65524}" scale="70" showGridLines="0" showAutoFilter="1" topLeftCell="BD199">
      <selection activeCell="BQ9" sqref="BQ9"/>
      <pageMargins left="0.7" right="0.7" top="0.75" bottom="0.75" header="0.3" footer="0.3"/>
      <pageSetup paperSize="9" orientation="portrait" verticalDpi="0" r:id="rId2"/>
      <autoFilter ref="A4:BE280"/>
    </customSheetView>
    <customSheetView guid="{0D168901-DEF3-4D3F-8923-D1C5B5F738B1}" scale="70" showGridLines="0" showAutoFilter="1" topLeftCell="BD199">
      <selection activeCell="BQ9" sqref="BQ9"/>
      <pageMargins left="0.7" right="0.7" top="0.75" bottom="0.75" header="0.3" footer="0.3"/>
      <pageSetup paperSize="9" orientation="portrait" verticalDpi="0" r:id="rId3"/>
      <autoFilter ref="A4:BE280"/>
    </customSheetView>
    <customSheetView guid="{3531DA0C-5E44-442B-9968-126ABC5E801F}" scale="70" showGridLines="0" showAutoFilter="1" topLeftCell="BD1">
      <selection activeCell="BQ9" sqref="BQ9"/>
      <pageMargins left="0.7" right="0.7" top="0.75" bottom="0.75" header="0.3" footer="0.3"/>
      <pageSetup paperSize="9" orientation="portrait" verticalDpi="0" r:id="rId4"/>
      <autoFilter ref="A4:BE280"/>
    </customSheetView>
    <customSheetView guid="{4CC93E45-CC11-461C-9D96-846EC7ADD472}" scale="70" showGridLines="0" showAutoFilter="1">
      <selection activeCell="V11" sqref="V11"/>
      <pageMargins left="0.7" right="0.7" top="0.75" bottom="0.75" header="0.3" footer="0.3"/>
      <pageSetup paperSize="9" orientation="portrait" verticalDpi="0" r:id="rId5"/>
      <autoFilter ref="A4:BE280"/>
    </customSheetView>
    <customSheetView guid="{077D77F8-DFB9-4D93-A787-F39714334BB8}" scale="70" showGridLines="0" showAutoFilter="1">
      <selection activeCell="V11" sqref="V11"/>
      <pageMargins left="0.7" right="0.7" top="0.75" bottom="0.75" header="0.3" footer="0.3"/>
      <pageSetup paperSize="9" orientation="portrait" verticalDpi="0" r:id="rId6"/>
      <autoFilter ref="A4:BE280"/>
    </customSheetView>
    <customSheetView guid="{9C8D5EF5-94C4-42FF-AC3B-E1FA4D5C2A16}" scale="70" showGridLines="0" showAutoFilter="1">
      <selection activeCell="V11" sqref="V11"/>
      <pageMargins left="0.7" right="0.7" top="0.75" bottom="0.75" header="0.3" footer="0.3"/>
      <pageSetup paperSize="9" orientation="portrait" verticalDpi="0" r:id="rId7"/>
      <autoFilter ref="A4:BE280"/>
    </customSheetView>
    <customSheetView guid="{B4230620-532D-4005-822F-6A355BCF0DE2}" scale="70" showGridLines="0" showAutoFilter="1">
      <selection activeCell="L8" sqref="L8"/>
      <pageMargins left="0.7" right="0.7" top="0.75" bottom="0.75" header="0.3" footer="0.3"/>
      <pageSetup paperSize="9" orientation="portrait" verticalDpi="0" r:id="rId8"/>
      <autoFilter ref="A4:BE280"/>
    </customSheetView>
    <customSheetView guid="{B5AA0A6A-1845-4241-B904-31DAD276739C}" scale="70" showGridLines="0" showAutoFilter="1">
      <selection activeCell="Q21" sqref="Q21"/>
      <pageMargins left="0.7" right="0.7" top="0.75" bottom="0.75" header="0.3" footer="0.3"/>
      <pageSetup paperSize="9" orientation="portrait" verticalDpi="0" r:id="rId9"/>
      <autoFilter ref="A4:BE280"/>
    </customSheetView>
    <customSheetView guid="{D2E30A99-0DD0-4B06-926D-81345FCEE57E}" scale="70" showGridLines="0" showAutoFilter="1" topLeftCell="A313">
      <selection activeCell="D336" sqref="D336"/>
      <pageMargins left="0.7" right="0.7" top="0.75" bottom="0.75" header="0.3" footer="0.3"/>
      <pageSetup paperSize="9" orientation="portrait" verticalDpi="0" r:id="rId10"/>
      <autoFilter ref="A4:BE280"/>
    </customSheetView>
    <customSheetView guid="{899E9B61-6C24-4B5C-BA24-B8A222FCE07F}" scale="70" showGridLines="0" showAutoFilter="1">
      <selection activeCell="Q21" sqref="Q21"/>
      <pageMargins left="0.7" right="0.7" top="0.75" bottom="0.75" header="0.3" footer="0.3"/>
      <pageSetup paperSize="9" orientation="portrait" verticalDpi="0" r:id="rId11"/>
      <autoFilter ref="A4:BE280"/>
    </customSheetView>
    <customSheetView guid="{0EA3E08D-996C-413C-BAF7-5971FE977197}" scale="70" showGridLines="0" showAutoFilter="1">
      <selection activeCell="V35" sqref="V35"/>
      <pageMargins left="0.7" right="0.7" top="0.75" bottom="0.75" header="0.3" footer="0.3"/>
      <pageSetup paperSize="9" orientation="portrait" verticalDpi="0" r:id="rId12"/>
      <autoFilter ref="A4:BE280"/>
    </customSheetView>
    <customSheetView guid="{BD4D0C57-9988-49ED-8A11-7B0058250805}" scale="70" showGridLines="0" showAutoFilter="1">
      <selection activeCell="V11" sqref="V11"/>
      <pageMargins left="0.7" right="0.7" top="0.75" bottom="0.75" header="0.3" footer="0.3"/>
      <pageSetup paperSize="9" orientation="portrait" verticalDpi="0" r:id="rId13"/>
      <autoFilter ref="A4:BE280"/>
    </customSheetView>
    <customSheetView guid="{799FB1AD-6D65-4A38-9AFF-393F15CB7906}" scale="70" showGridLines="0" showAutoFilter="1">
      <selection activeCell="V11" sqref="V11"/>
      <pageMargins left="0.7" right="0.7" top="0.75" bottom="0.75" header="0.3" footer="0.3"/>
      <pageSetup paperSize="9" orientation="portrait" verticalDpi="0" r:id="rId14"/>
      <autoFilter ref="A4:BE280"/>
    </customSheetView>
    <customSheetView guid="{FC9F6B0A-3568-4EFA-8B0D-62B408FC1FDC}" scale="70" showGridLines="0" showAutoFilter="1">
      <selection activeCell="V11" sqref="V11"/>
      <pageMargins left="0.7" right="0.7" top="0.75" bottom="0.75" header="0.3" footer="0.3"/>
      <pageSetup paperSize="9" orientation="portrait" verticalDpi="0" r:id="rId15"/>
      <autoFilter ref="A4:BE280"/>
    </customSheetView>
    <customSheetView guid="{5603AEE5-BB36-4F81-B5CE-1A7A5BB094E7}" scale="70" showGridLines="0" showAutoFilter="1" topLeftCell="BD1">
      <selection activeCell="BQ9" sqref="BQ9"/>
      <pageMargins left="0.7" right="0.7" top="0.75" bottom="0.75" header="0.3" footer="0.3"/>
      <pageSetup paperSize="9" orientation="portrait" verticalDpi="0" r:id="rId16"/>
      <autoFilter ref="A4:BE280"/>
    </customSheetView>
    <customSheetView guid="{7A18F296-95F0-472A-979C-6856D3E263D6}" scale="70" showGridLines="0" showAutoFilter="1" topLeftCell="BD205">
      <selection activeCell="BQ9" sqref="BQ9"/>
      <pageMargins left="0.7" right="0.7" top="0.75" bottom="0.75" header="0.3" footer="0.3"/>
      <pageSetup paperSize="9" orientation="portrait" verticalDpi="0" r:id="rId17"/>
      <autoFilter ref="A4:BE280"/>
    </customSheetView>
    <customSheetView guid="{73A55384-AAD2-4BD5-98DF-88E894587FE8}" scale="70" showGridLines="0" showAutoFilter="1" topLeftCell="BD199">
      <selection activeCell="BQ9" sqref="BQ9"/>
      <pageMargins left="0.7" right="0.7" top="0.75" bottom="0.75" header="0.3" footer="0.3"/>
      <pageSetup paperSize="9" orientation="portrait" verticalDpi="0" r:id="rId18"/>
      <autoFilter ref="A4:BE280"/>
    </customSheetView>
    <customSheetView guid="{1432EAF2-5E00-4503-997D-0E52B1CDBC29}" scale="70" showGridLines="0" showAutoFilter="1" topLeftCell="BD199">
      <selection activeCell="BQ9" sqref="BQ9"/>
      <pageMargins left="0.7" right="0.7" top="0.75" bottom="0.75" header="0.3" footer="0.3"/>
      <pageSetup paperSize="9" orientation="portrait" verticalDpi="0" r:id="rId19"/>
      <autoFilter ref="A4:BE280"/>
    </customSheetView>
    <customSheetView guid="{9CC8141F-933B-43CC-AAF8-8A3BA7CF55B1}" scale="70" showGridLines="0" showAutoFilter="1" topLeftCell="BD199">
      <selection activeCell="BQ9" sqref="BQ9"/>
      <pageMargins left="0.7" right="0.7" top="0.75" bottom="0.75" header="0.3" footer="0.3"/>
      <pageSetup paperSize="9" orientation="portrait" verticalDpi="0" r:id="rId20"/>
      <autoFilter ref="A4:BE280"/>
    </customSheetView>
  </customSheetViews>
  <pageMargins left="0.7" right="0.7" top="0.75" bottom="0.75" header="0.3" footer="0.3"/>
  <pageSetup paperSize="9" orientation="portrait" verticalDpi="0" r:id="rId2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G363"/>
  <sheetViews>
    <sheetView showGridLines="0" zoomScale="70" zoomScaleNormal="70" workbookViewId="0">
      <selection activeCell="T9" sqref="T9"/>
    </sheetView>
  </sheetViews>
  <sheetFormatPr defaultRowHeight="15" x14ac:dyDescent="0.25"/>
  <cols>
    <col min="1" max="1" width="8" customWidth="1"/>
    <col min="2" max="2" width="9.7109375" bestFit="1" customWidth="1"/>
    <col min="4" max="15" width="7.140625" customWidth="1"/>
    <col min="16" max="16" width="2.5703125" customWidth="1"/>
    <col min="18" max="20" width="7.140625" customWidth="1"/>
    <col min="21" max="21" width="7.85546875" customWidth="1"/>
    <col min="22" max="29" width="7.140625" customWidth="1"/>
    <col min="30" max="30" width="4.85546875" customWidth="1"/>
    <col min="31" max="31" width="9.140625" customWidth="1"/>
    <col min="32" max="43" width="7.140625" customWidth="1"/>
    <col min="44" max="44" width="2.5703125" customWidth="1"/>
    <col min="45" max="45" width="9.140625" customWidth="1"/>
    <col min="46" max="57" width="8.7109375" style="275" customWidth="1"/>
    <col min="58" max="58" width="4.7109375" customWidth="1"/>
    <col min="59" max="59" width="9.140625" customWidth="1"/>
    <col min="60" max="71" width="7.140625" customWidth="1"/>
    <col min="72" max="72" width="2.5703125" customWidth="1"/>
    <col min="73" max="73" width="9.140625" customWidth="1"/>
    <col min="74" max="85" width="8.7109375" style="275" customWidth="1"/>
  </cols>
  <sheetData>
    <row r="1" spans="1:85" ht="31.5" x14ac:dyDescent="0.5">
      <c r="C1" s="278" t="s">
        <v>233</v>
      </c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9" t="s">
        <v>234</v>
      </c>
      <c r="BG1" s="279" t="s">
        <v>295</v>
      </c>
    </row>
    <row r="2" spans="1:85" ht="23.25" x14ac:dyDescent="0.35">
      <c r="C2" s="228" t="s">
        <v>188</v>
      </c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  <c r="AA2" s="225"/>
      <c r="AB2" s="225"/>
      <c r="AC2" s="225"/>
      <c r="AE2" s="228" t="s">
        <v>188</v>
      </c>
      <c r="AF2" s="225"/>
      <c r="AG2" s="225"/>
      <c r="AH2" s="225"/>
      <c r="AI2" s="225"/>
      <c r="AJ2" s="225"/>
      <c r="AK2" s="225"/>
      <c r="AL2" s="225"/>
      <c r="AM2" s="225"/>
      <c r="AN2" s="225"/>
      <c r="AO2" s="225"/>
      <c r="AP2" s="225"/>
      <c r="AQ2" s="225"/>
      <c r="AR2" s="225"/>
      <c r="AS2" s="225"/>
      <c r="AT2" s="274"/>
      <c r="AU2" s="274"/>
      <c r="AV2" s="274"/>
      <c r="AW2" s="274"/>
      <c r="AX2" s="274"/>
      <c r="AY2" s="274"/>
      <c r="AZ2" s="274"/>
      <c r="BA2" s="274"/>
      <c r="BB2" s="274"/>
      <c r="BC2" s="274"/>
      <c r="BD2" s="274"/>
      <c r="BE2" s="274"/>
      <c r="BG2" s="228" t="s">
        <v>188</v>
      </c>
      <c r="BH2" s="225"/>
      <c r="BI2" s="225"/>
      <c r="BJ2" s="225"/>
      <c r="BK2" s="225"/>
      <c r="BL2" s="225"/>
      <c r="BM2" s="225"/>
      <c r="BN2" s="225"/>
      <c r="BO2" s="225"/>
      <c r="BP2" s="225"/>
      <c r="BQ2" s="225"/>
      <c r="BR2" s="225"/>
      <c r="BS2" s="225"/>
      <c r="BT2" s="225"/>
      <c r="BU2" s="225"/>
      <c r="BV2" s="274"/>
      <c r="BW2" s="274"/>
      <c r="BX2" s="274"/>
      <c r="BY2" s="274"/>
      <c r="BZ2" s="274"/>
      <c r="CA2" s="274"/>
      <c r="CB2" s="274"/>
      <c r="CC2" s="274"/>
      <c r="CD2" s="274"/>
      <c r="CE2" s="274"/>
      <c r="CF2" s="274"/>
      <c r="CG2" s="274"/>
    </row>
    <row r="3" spans="1:85" ht="3" customHeight="1" x14ac:dyDescent="0.25"/>
    <row r="4" spans="1:85" x14ac:dyDescent="0.25">
      <c r="C4" s="218" t="s">
        <v>6</v>
      </c>
      <c r="D4" s="219" t="s">
        <v>43</v>
      </c>
      <c r="E4" s="219" t="s">
        <v>44</v>
      </c>
      <c r="F4" s="219" t="s">
        <v>45</v>
      </c>
      <c r="G4" s="219" t="s">
        <v>46</v>
      </c>
      <c r="H4" s="219" t="s">
        <v>47</v>
      </c>
      <c r="I4" s="219" t="s">
        <v>48</v>
      </c>
      <c r="J4" s="219" t="s">
        <v>49</v>
      </c>
      <c r="K4" s="219" t="s">
        <v>50</v>
      </c>
      <c r="L4" s="219" t="s">
        <v>177</v>
      </c>
      <c r="M4" s="219" t="s">
        <v>52</v>
      </c>
      <c r="N4" s="219" t="s">
        <v>53</v>
      </c>
      <c r="O4" s="219" t="s">
        <v>54</v>
      </c>
      <c r="R4" s="219" t="s">
        <v>43</v>
      </c>
      <c r="S4" s="219" t="s">
        <v>44</v>
      </c>
      <c r="T4" s="219" t="s">
        <v>45</v>
      </c>
      <c r="U4" s="219" t="s">
        <v>46</v>
      </c>
      <c r="V4" s="219" t="s">
        <v>47</v>
      </c>
      <c r="W4" s="219" t="s">
        <v>48</v>
      </c>
      <c r="X4" s="219" t="s">
        <v>49</v>
      </c>
      <c r="Y4" s="219" t="s">
        <v>50</v>
      </c>
      <c r="Z4" s="219" t="s">
        <v>177</v>
      </c>
      <c r="AA4" s="219" t="s">
        <v>52</v>
      </c>
      <c r="AB4" s="219" t="s">
        <v>53</v>
      </c>
      <c r="AC4" s="219" t="s">
        <v>54</v>
      </c>
      <c r="AE4" s="218" t="s">
        <v>6</v>
      </c>
      <c r="AF4" s="219" t="s">
        <v>43</v>
      </c>
      <c r="AG4" s="219" t="s">
        <v>44</v>
      </c>
      <c r="AH4" s="219" t="s">
        <v>45</v>
      </c>
      <c r="AI4" s="219" t="s">
        <v>46</v>
      </c>
      <c r="AJ4" s="219" t="s">
        <v>47</v>
      </c>
      <c r="AK4" s="219" t="s">
        <v>48</v>
      </c>
      <c r="AL4" s="219" t="s">
        <v>49</v>
      </c>
      <c r="AM4" s="219" t="s">
        <v>50</v>
      </c>
      <c r="AN4" s="219" t="s">
        <v>177</v>
      </c>
      <c r="AO4" s="219" t="s">
        <v>52</v>
      </c>
      <c r="AP4" s="219" t="s">
        <v>53</v>
      </c>
      <c r="AQ4" s="219" t="s">
        <v>54</v>
      </c>
      <c r="AT4" s="276" t="s">
        <v>43</v>
      </c>
      <c r="AU4" s="276" t="s">
        <v>44</v>
      </c>
      <c r="AV4" s="276" t="s">
        <v>45</v>
      </c>
      <c r="AW4" s="276" t="s">
        <v>46</v>
      </c>
      <c r="AX4" s="276" t="s">
        <v>47</v>
      </c>
      <c r="AY4" s="276" t="s">
        <v>48</v>
      </c>
      <c r="AZ4" s="276" t="s">
        <v>49</v>
      </c>
      <c r="BA4" s="276" t="s">
        <v>50</v>
      </c>
      <c r="BB4" s="276" t="s">
        <v>177</v>
      </c>
      <c r="BC4" s="276" t="s">
        <v>52</v>
      </c>
      <c r="BD4" s="276" t="s">
        <v>53</v>
      </c>
      <c r="BE4" s="276" t="s">
        <v>54</v>
      </c>
      <c r="BG4" s="218" t="s">
        <v>6</v>
      </c>
      <c r="BH4" s="219" t="s">
        <v>43</v>
      </c>
      <c r="BI4" s="219" t="s">
        <v>44</v>
      </c>
      <c r="BJ4" s="219" t="s">
        <v>45</v>
      </c>
      <c r="BK4" s="219" t="s">
        <v>46</v>
      </c>
      <c r="BL4" s="219" t="s">
        <v>47</v>
      </c>
      <c r="BM4" s="219" t="s">
        <v>48</v>
      </c>
      <c r="BN4" s="219" t="s">
        <v>49</v>
      </c>
      <c r="BO4" s="219" t="s">
        <v>50</v>
      </c>
      <c r="BP4" s="219" t="s">
        <v>177</v>
      </c>
      <c r="BQ4" s="219" t="s">
        <v>52</v>
      </c>
      <c r="BR4" s="219" t="s">
        <v>53</v>
      </c>
      <c r="BS4" s="219" t="s">
        <v>54</v>
      </c>
      <c r="BV4" s="276" t="s">
        <v>43</v>
      </c>
      <c r="BW4" s="276" t="s">
        <v>44</v>
      </c>
      <c r="BX4" s="276" t="s">
        <v>45</v>
      </c>
      <c r="BY4" s="276" t="s">
        <v>46</v>
      </c>
      <c r="BZ4" s="276" t="s">
        <v>47</v>
      </c>
      <c r="CA4" s="276" t="s">
        <v>48</v>
      </c>
      <c r="CB4" s="276" t="s">
        <v>49</v>
      </c>
      <c r="CC4" s="276" t="s">
        <v>50</v>
      </c>
      <c r="CD4" s="276" t="s">
        <v>177</v>
      </c>
      <c r="CE4" s="276" t="s">
        <v>52</v>
      </c>
      <c r="CF4" s="276" t="s">
        <v>53</v>
      </c>
      <c r="CG4" s="276" t="s">
        <v>54</v>
      </c>
    </row>
    <row r="5" spans="1:85" x14ac:dyDescent="0.25">
      <c r="A5" t="str">
        <f>+C2</f>
        <v>SPOT</v>
      </c>
      <c r="B5" t="s">
        <v>6</v>
      </c>
      <c r="C5" s="2" t="s">
        <v>178</v>
      </c>
      <c r="D5" s="220">
        <v>10.910714285714285</v>
      </c>
      <c r="E5" s="339">
        <v>10.910714285714285</v>
      </c>
      <c r="F5" s="220">
        <v>12</v>
      </c>
      <c r="G5" s="220">
        <v>14.489795918367346</v>
      </c>
      <c r="H5" s="220">
        <v>15.815686274509805</v>
      </c>
      <c r="I5" s="220">
        <v>16.406666666666663</v>
      </c>
      <c r="J5" s="220">
        <v>10.901960784313726</v>
      </c>
      <c r="K5" s="220">
        <f>+'CPP Detay Tum Ay'!K5</f>
        <v>10</v>
      </c>
      <c r="L5" s="220">
        <f>+'CPP Detay Tum Ay'!L5</f>
        <v>11.473122382352399</v>
      </c>
      <c r="M5" s="220">
        <f>+'CPP Detay Tum Ay'!M5</f>
        <v>12.538906519833967</v>
      </c>
      <c r="N5" s="220">
        <f>+'CPP Detay Tum Ay'!N5</f>
        <v>12.674690814589379</v>
      </c>
      <c r="O5" s="220">
        <f>+'CPP Detay Tum Ay'!O5</f>
        <v>11.357152018200372</v>
      </c>
      <c r="Q5" s="2" t="s">
        <v>178</v>
      </c>
      <c r="R5" s="220">
        <v>414.66208000000006</v>
      </c>
      <c r="S5" s="220">
        <v>391.608</v>
      </c>
      <c r="T5" s="220">
        <v>422.05396800000005</v>
      </c>
      <c r="U5" s="220">
        <v>265.94945999999999</v>
      </c>
      <c r="V5" s="220">
        <v>232.56</v>
      </c>
      <c r="W5" s="220">
        <v>380.90250000000009</v>
      </c>
      <c r="X5" s="220">
        <v>258.5292</v>
      </c>
      <c r="Y5" s="220">
        <f>+'CPP Detay Tum Ay'!Y5</f>
        <v>704.26920000000007</v>
      </c>
      <c r="Z5" s="220">
        <f>+'CPP Detay Tum Ay'!Z5</f>
        <v>649.53648647599755</v>
      </c>
      <c r="AA5" s="220">
        <f>+'CPP Detay Tum Ay'!AA5</f>
        <v>700.86435586840787</v>
      </c>
      <c r="AB5" s="220">
        <f>+'CPP Detay Tum Ay'!AB5</f>
        <v>831.19231725767054</v>
      </c>
      <c r="AC5" s="220">
        <f>+'CPP Detay Tum Ay'!AC5</f>
        <v>686.19792000000007</v>
      </c>
      <c r="AE5" s="2" t="s">
        <v>178</v>
      </c>
      <c r="AF5" s="220">
        <f>+D5</f>
        <v>10.910714285714285</v>
      </c>
      <c r="AG5" s="220">
        <f t="shared" ref="AG5:AQ9" si="0">+E5</f>
        <v>10.910714285714285</v>
      </c>
      <c r="AH5" s="220">
        <f t="shared" si="0"/>
        <v>12</v>
      </c>
      <c r="AI5" s="220">
        <f t="shared" si="0"/>
        <v>14.489795918367346</v>
      </c>
      <c r="AJ5" s="220">
        <f t="shared" si="0"/>
        <v>15.815686274509805</v>
      </c>
      <c r="AK5" s="220">
        <f t="shared" si="0"/>
        <v>16.406666666666663</v>
      </c>
      <c r="AL5" s="220">
        <f t="shared" si="0"/>
        <v>10.901960784313726</v>
      </c>
      <c r="AM5" s="220">
        <f t="shared" si="0"/>
        <v>10</v>
      </c>
      <c r="AN5" s="220">
        <f t="shared" si="0"/>
        <v>11.473122382352399</v>
      </c>
      <c r="AO5" s="220">
        <f t="shared" si="0"/>
        <v>12.538906519833967</v>
      </c>
      <c r="AP5" s="220">
        <f t="shared" si="0"/>
        <v>12.674690814589379</v>
      </c>
      <c r="AQ5" s="220">
        <f t="shared" si="0"/>
        <v>11.357152018200372</v>
      </c>
      <c r="AS5" s="2" t="s">
        <v>178</v>
      </c>
      <c r="AT5" s="220">
        <f t="shared" ref="AT5:BE9" si="1">+R5</f>
        <v>414.66208000000006</v>
      </c>
      <c r="AU5" s="220">
        <f t="shared" si="1"/>
        <v>391.608</v>
      </c>
      <c r="AV5" s="220">
        <f t="shared" si="1"/>
        <v>422.05396800000005</v>
      </c>
      <c r="AW5" s="220">
        <f t="shared" si="1"/>
        <v>265.94945999999999</v>
      </c>
      <c r="AX5" s="220">
        <f t="shared" si="1"/>
        <v>232.56</v>
      </c>
      <c r="AY5" s="220">
        <f t="shared" si="1"/>
        <v>380.90250000000009</v>
      </c>
      <c r="AZ5" s="220">
        <f t="shared" si="1"/>
        <v>258.5292</v>
      </c>
      <c r="BA5" s="220">
        <f t="shared" si="1"/>
        <v>704.26920000000007</v>
      </c>
      <c r="BB5" s="220">
        <f t="shared" si="1"/>
        <v>649.53648647599755</v>
      </c>
      <c r="BC5" s="220">
        <f t="shared" si="1"/>
        <v>700.86435586840787</v>
      </c>
      <c r="BD5" s="220">
        <f t="shared" si="1"/>
        <v>831.19231725767054</v>
      </c>
      <c r="BE5" s="220">
        <f t="shared" si="1"/>
        <v>686.19792000000007</v>
      </c>
      <c r="BG5" s="2" t="s">
        <v>178</v>
      </c>
      <c r="BH5" s="220">
        <f>+AF5</f>
        <v>10.910714285714285</v>
      </c>
      <c r="BI5" s="220">
        <f t="shared" ref="BI5:BI9" si="2">+AG5</f>
        <v>10.910714285714285</v>
      </c>
      <c r="BJ5" s="220">
        <f t="shared" ref="BJ5:BJ9" si="3">+AH5</f>
        <v>12</v>
      </c>
      <c r="BK5" s="220">
        <f t="shared" ref="BK5:BK9" si="4">+AI5</f>
        <v>14.489795918367346</v>
      </c>
      <c r="BL5" s="220">
        <f t="shared" ref="BL5:BL9" si="5">+AJ5</f>
        <v>15.815686274509805</v>
      </c>
      <c r="BM5" s="220">
        <f t="shared" ref="BM5:BM9" si="6">+AK5</f>
        <v>16.406666666666663</v>
      </c>
      <c r="BN5" s="220">
        <f t="shared" ref="BN5:BN9" si="7">+AL5</f>
        <v>10.901960784313726</v>
      </c>
      <c r="BO5" s="220">
        <f t="shared" ref="BO5:BO9" si="8">+AM5</f>
        <v>10</v>
      </c>
      <c r="BP5" s="220">
        <f t="shared" ref="BP5:BP9" si="9">+AN5</f>
        <v>11.473122382352399</v>
      </c>
      <c r="BQ5" s="220">
        <f t="shared" ref="BQ5:BQ9" si="10">+AO5</f>
        <v>12.538906519833967</v>
      </c>
      <c r="BR5" s="220">
        <f t="shared" ref="BR5:BR9" si="11">+AP5</f>
        <v>12.674690814589379</v>
      </c>
      <c r="BS5" s="220">
        <f t="shared" ref="BS5:BS9" si="12">+AQ5</f>
        <v>11.357152018200372</v>
      </c>
      <c r="BU5" s="2" t="s">
        <v>178</v>
      </c>
      <c r="BV5" s="220">
        <f t="shared" ref="BV5:BV9" si="13">+AT5</f>
        <v>414.66208000000006</v>
      </c>
      <c r="BW5" s="220">
        <f t="shared" ref="BW5:BW9" si="14">+AU5</f>
        <v>391.608</v>
      </c>
      <c r="BX5" s="220">
        <f t="shared" ref="BX5:BX9" si="15">+AV5</f>
        <v>422.05396800000005</v>
      </c>
      <c r="BY5" s="220">
        <f t="shared" ref="BY5:BY9" si="16">+AW5</f>
        <v>265.94945999999999</v>
      </c>
      <c r="BZ5" s="220">
        <f t="shared" ref="BZ5:BZ9" si="17">+AX5</f>
        <v>232.56</v>
      </c>
      <c r="CA5" s="220">
        <f t="shared" ref="CA5:CA9" si="18">+AY5</f>
        <v>380.90250000000009</v>
      </c>
      <c r="CB5" s="220">
        <f t="shared" ref="CB5:CB9" si="19">+AZ5</f>
        <v>258.5292</v>
      </c>
      <c r="CC5" s="220">
        <f t="shared" ref="CC5:CC9" si="20">+BA5</f>
        <v>704.26920000000007</v>
      </c>
      <c r="CD5" s="220">
        <f t="shared" ref="CD5:CD9" si="21">+BB5</f>
        <v>649.53648647599755</v>
      </c>
      <c r="CE5" s="220">
        <f t="shared" ref="CE5:CE9" si="22">+BC5</f>
        <v>700.86435586840787</v>
      </c>
      <c r="CF5" s="220">
        <f t="shared" ref="CF5:CF9" si="23">+BD5</f>
        <v>831.19231725767054</v>
      </c>
      <c r="CG5" s="220">
        <f t="shared" ref="CG5:CG9" si="24">+BE5</f>
        <v>686.19792000000007</v>
      </c>
    </row>
    <row r="6" spans="1:85" x14ac:dyDescent="0.25">
      <c r="A6" t="str">
        <f>+C2</f>
        <v>SPOT</v>
      </c>
      <c r="B6" t="s">
        <v>6</v>
      </c>
      <c r="C6" s="2" t="s">
        <v>179</v>
      </c>
      <c r="D6" s="220">
        <v>9.8181818181818183</v>
      </c>
      <c r="E6" s="339">
        <v>9.8214285714285712</v>
      </c>
      <c r="F6" s="220">
        <v>9.8214285714285712</v>
      </c>
      <c r="G6" s="220">
        <v>13.142857142857144</v>
      </c>
      <c r="H6" s="220">
        <v>14.340980392156863</v>
      </c>
      <c r="I6" s="220">
        <v>14.028888888888888</v>
      </c>
      <c r="J6" s="220">
        <v>8.8039215686274517</v>
      </c>
      <c r="K6" s="220">
        <f>+'CPP Detay Tum Ay'!K6</f>
        <v>8.8039215686274517</v>
      </c>
      <c r="L6" s="220">
        <f>+'CPP Detay Tum Ay'!L6</f>
        <v>10.209134323279677</v>
      </c>
      <c r="M6" s="220">
        <f>+'CPP Detay Tum Ay'!M6</f>
        <v>12.538906519833967</v>
      </c>
      <c r="N6" s="220">
        <f>+'CPP Detay Tum Ay'!N6</f>
        <v>11.573482583679571</v>
      </c>
      <c r="O6" s="220">
        <f>+'CPP Detay Tum Ay'!O6</f>
        <v>10.41072268335034</v>
      </c>
      <c r="Q6" s="2" t="s">
        <v>179</v>
      </c>
      <c r="R6" s="220">
        <v>436.78356150000008</v>
      </c>
      <c r="S6" s="220">
        <v>430.76880000000006</v>
      </c>
      <c r="T6" s="220">
        <v>535.32580499999995</v>
      </c>
      <c r="U6" s="220">
        <v>302.10925499999996</v>
      </c>
      <c r="V6" s="220">
        <v>226.44</v>
      </c>
      <c r="W6" s="220">
        <v>370.87875000000008</v>
      </c>
      <c r="X6" s="220">
        <v>258.5292</v>
      </c>
      <c r="Y6" s="220">
        <f>+'CPP Detay Tum Ay'!Y6</f>
        <v>695.35440000000006</v>
      </c>
      <c r="Z6" s="220">
        <f>+'CPP Detay Tum Ay'!Z6</f>
        <v>649.53648647599755</v>
      </c>
      <c r="AA6" s="220">
        <f>+'CPP Detay Tum Ay'!AA6</f>
        <v>700.86435586840787</v>
      </c>
      <c r="AB6" s="220">
        <f>+'CPP Detay Tum Ay'!AB6</f>
        <v>831.19231725767054</v>
      </c>
      <c r="AC6" s="220">
        <f>+'CPP Detay Tum Ay'!AC6</f>
        <v>686.19792000000007</v>
      </c>
      <c r="AE6" s="2" t="s">
        <v>179</v>
      </c>
      <c r="AF6" s="220">
        <f t="shared" ref="AF6:AF9" si="25">+D6</f>
        <v>9.8181818181818183</v>
      </c>
      <c r="AG6" s="220">
        <f t="shared" si="0"/>
        <v>9.8214285714285712</v>
      </c>
      <c r="AH6" s="220">
        <f t="shared" si="0"/>
        <v>9.8214285714285712</v>
      </c>
      <c r="AI6" s="220">
        <f t="shared" si="0"/>
        <v>13.142857142857144</v>
      </c>
      <c r="AJ6" s="220">
        <f t="shared" si="0"/>
        <v>14.340980392156863</v>
      </c>
      <c r="AK6" s="220">
        <f t="shared" si="0"/>
        <v>14.028888888888888</v>
      </c>
      <c r="AL6" s="220">
        <f t="shared" si="0"/>
        <v>8.8039215686274517</v>
      </c>
      <c r="AM6" s="220">
        <f t="shared" si="0"/>
        <v>8.8039215686274517</v>
      </c>
      <c r="AN6" s="220">
        <f t="shared" si="0"/>
        <v>10.209134323279677</v>
      </c>
      <c r="AO6" s="220">
        <f t="shared" si="0"/>
        <v>12.538906519833967</v>
      </c>
      <c r="AP6" s="220">
        <f t="shared" si="0"/>
        <v>11.573482583679571</v>
      </c>
      <c r="AQ6" s="220">
        <f t="shared" si="0"/>
        <v>10.41072268335034</v>
      </c>
      <c r="AS6" s="2" t="s">
        <v>179</v>
      </c>
      <c r="AT6" s="220">
        <f t="shared" si="1"/>
        <v>436.78356150000008</v>
      </c>
      <c r="AU6" s="220">
        <f t="shared" si="1"/>
        <v>430.76880000000006</v>
      </c>
      <c r="AV6" s="220">
        <f t="shared" si="1"/>
        <v>535.32580499999995</v>
      </c>
      <c r="AW6" s="220">
        <f t="shared" si="1"/>
        <v>302.10925499999996</v>
      </c>
      <c r="AX6" s="220">
        <f t="shared" si="1"/>
        <v>226.44</v>
      </c>
      <c r="AY6" s="220">
        <f t="shared" si="1"/>
        <v>370.87875000000008</v>
      </c>
      <c r="AZ6" s="220">
        <f t="shared" si="1"/>
        <v>258.5292</v>
      </c>
      <c r="BA6" s="220">
        <f t="shared" si="1"/>
        <v>695.35440000000006</v>
      </c>
      <c r="BB6" s="220">
        <f t="shared" si="1"/>
        <v>649.53648647599755</v>
      </c>
      <c r="BC6" s="220">
        <f t="shared" si="1"/>
        <v>700.86435586840787</v>
      </c>
      <c r="BD6" s="220">
        <f t="shared" si="1"/>
        <v>831.19231725767054</v>
      </c>
      <c r="BE6" s="220">
        <f t="shared" si="1"/>
        <v>686.19792000000007</v>
      </c>
      <c r="BG6" s="2" t="s">
        <v>179</v>
      </c>
      <c r="BH6" s="220">
        <f t="shared" ref="BH6:BH9" si="26">+AF6</f>
        <v>9.8181818181818183</v>
      </c>
      <c r="BI6" s="220">
        <f t="shared" si="2"/>
        <v>9.8214285714285712</v>
      </c>
      <c r="BJ6" s="220">
        <f t="shared" si="3"/>
        <v>9.8214285714285712</v>
      </c>
      <c r="BK6" s="220">
        <f t="shared" si="4"/>
        <v>13.142857142857144</v>
      </c>
      <c r="BL6" s="220">
        <f t="shared" si="5"/>
        <v>14.340980392156863</v>
      </c>
      <c r="BM6" s="220">
        <f t="shared" si="6"/>
        <v>14.028888888888888</v>
      </c>
      <c r="BN6" s="220">
        <f t="shared" si="7"/>
        <v>8.8039215686274517</v>
      </c>
      <c r="BO6" s="220">
        <f t="shared" si="8"/>
        <v>8.8039215686274517</v>
      </c>
      <c r="BP6" s="220">
        <f t="shared" si="9"/>
        <v>10.209134323279677</v>
      </c>
      <c r="BQ6" s="220">
        <f t="shared" si="10"/>
        <v>12.538906519833967</v>
      </c>
      <c r="BR6" s="220">
        <f t="shared" si="11"/>
        <v>11.573482583679571</v>
      </c>
      <c r="BS6" s="220">
        <f t="shared" si="12"/>
        <v>10.41072268335034</v>
      </c>
      <c r="BU6" s="2" t="s">
        <v>179</v>
      </c>
      <c r="BV6" s="220">
        <f t="shared" si="13"/>
        <v>436.78356150000008</v>
      </c>
      <c r="BW6" s="220">
        <f t="shared" si="14"/>
        <v>430.76880000000006</v>
      </c>
      <c r="BX6" s="220">
        <f t="shared" si="15"/>
        <v>535.32580499999995</v>
      </c>
      <c r="BY6" s="220">
        <f t="shared" si="16"/>
        <v>302.10925499999996</v>
      </c>
      <c r="BZ6" s="220">
        <f t="shared" si="17"/>
        <v>226.44</v>
      </c>
      <c r="CA6" s="220">
        <f t="shared" si="18"/>
        <v>370.87875000000008</v>
      </c>
      <c r="CB6" s="220">
        <f t="shared" si="19"/>
        <v>258.5292</v>
      </c>
      <c r="CC6" s="220">
        <f t="shared" si="20"/>
        <v>695.35440000000006</v>
      </c>
      <c r="CD6" s="220">
        <f t="shared" si="21"/>
        <v>649.53648647599755</v>
      </c>
      <c r="CE6" s="220">
        <f t="shared" si="22"/>
        <v>700.86435586840787</v>
      </c>
      <c r="CF6" s="220">
        <f t="shared" si="23"/>
        <v>831.19231725767054</v>
      </c>
      <c r="CG6" s="220">
        <f t="shared" si="24"/>
        <v>686.19792000000007</v>
      </c>
    </row>
    <row r="7" spans="1:85" x14ac:dyDescent="0.25">
      <c r="A7" t="str">
        <f>+C2</f>
        <v>SPOT</v>
      </c>
      <c r="B7" t="s">
        <v>6</v>
      </c>
      <c r="C7" s="2" t="s">
        <v>180</v>
      </c>
      <c r="D7" s="220">
        <v>9.553571428571427</v>
      </c>
      <c r="E7" s="339">
        <v>9.553571428571427</v>
      </c>
      <c r="F7" s="220">
        <v>10.553571428571427</v>
      </c>
      <c r="G7" s="220">
        <v>13.183673469387756</v>
      </c>
      <c r="H7" s="220">
        <v>14.405098039215689</v>
      </c>
      <c r="I7" s="220">
        <v>14.02888888888889</v>
      </c>
      <c r="J7" s="220">
        <v>11.313725490196079</v>
      </c>
      <c r="K7" s="220">
        <f>+'CPP Detay Tum Ay'!K7</f>
        <v>9.5098039215686292</v>
      </c>
      <c r="L7" s="220">
        <f>+'CPP Detay Tum Ay'!L7</f>
        <v>12.036032044287619</v>
      </c>
      <c r="M7" s="220">
        <f>+'CPP Detay Tum Ay'!M7</f>
        <v>14.007325471999261</v>
      </c>
      <c r="N7" s="220">
        <f>+'CPP Detay Tum Ay'!N7</f>
        <v>13.94030371430375</v>
      </c>
      <c r="O7" s="220">
        <f>+'CPP Detay Tum Ay'!O7</f>
        <v>13.982335510249767</v>
      </c>
      <c r="Q7" s="2" t="s">
        <v>180</v>
      </c>
      <c r="R7" s="220">
        <v>171.25271100000003</v>
      </c>
      <c r="S7" s="220">
        <v>271.49430000000007</v>
      </c>
      <c r="T7" s="220">
        <v>315.08665999999999</v>
      </c>
      <c r="U7" s="220">
        <v>284.00399999999996</v>
      </c>
      <c r="V7" s="220">
        <v>204</v>
      </c>
      <c r="W7" s="220">
        <v>291.60000000000002</v>
      </c>
      <c r="X7" s="220">
        <v>195.93792000000002</v>
      </c>
      <c r="Y7" s="220">
        <f>+'CPP Detay Tum Ay'!Y7</f>
        <v>333.60120000000001</v>
      </c>
      <c r="Z7" s="220">
        <f>+'CPP Detay Tum Ay'!Z7</f>
        <v>307.67517780441989</v>
      </c>
      <c r="AA7" s="220">
        <f>+'CPP Detay Tum Ay'!AA7</f>
        <v>331.98837909556164</v>
      </c>
      <c r="AB7" s="220">
        <f>+'CPP Detay Tum Ay'!AB7</f>
        <v>393.72267659573873</v>
      </c>
      <c r="AC7" s="220">
        <f>+'CPP Detay Tum Ay'!AC7</f>
        <v>325.04112000000003</v>
      </c>
      <c r="AE7" s="2" t="s">
        <v>180</v>
      </c>
      <c r="AF7" s="220">
        <f t="shared" si="25"/>
        <v>9.553571428571427</v>
      </c>
      <c r="AG7" s="220">
        <f t="shared" si="0"/>
        <v>9.553571428571427</v>
      </c>
      <c r="AH7" s="220">
        <f t="shared" si="0"/>
        <v>10.553571428571427</v>
      </c>
      <c r="AI7" s="220">
        <f t="shared" si="0"/>
        <v>13.183673469387756</v>
      </c>
      <c r="AJ7" s="220">
        <f t="shared" si="0"/>
        <v>14.405098039215689</v>
      </c>
      <c r="AK7" s="220">
        <f t="shared" si="0"/>
        <v>14.02888888888889</v>
      </c>
      <c r="AL7" s="220">
        <f t="shared" si="0"/>
        <v>11.313725490196079</v>
      </c>
      <c r="AM7" s="220">
        <f t="shared" si="0"/>
        <v>9.5098039215686292</v>
      </c>
      <c r="AN7" s="220">
        <f t="shared" si="0"/>
        <v>12.036032044287619</v>
      </c>
      <c r="AO7" s="220">
        <f t="shared" si="0"/>
        <v>14.007325471999261</v>
      </c>
      <c r="AP7" s="220">
        <f t="shared" si="0"/>
        <v>13.94030371430375</v>
      </c>
      <c r="AQ7" s="220">
        <f t="shared" si="0"/>
        <v>13.982335510249767</v>
      </c>
      <c r="AS7" s="2" t="s">
        <v>180</v>
      </c>
      <c r="AT7" s="220">
        <f t="shared" si="1"/>
        <v>171.25271100000003</v>
      </c>
      <c r="AU7" s="220">
        <f t="shared" si="1"/>
        <v>271.49430000000007</v>
      </c>
      <c r="AV7" s="220">
        <f t="shared" si="1"/>
        <v>315.08665999999999</v>
      </c>
      <c r="AW7" s="220">
        <f t="shared" si="1"/>
        <v>284.00399999999996</v>
      </c>
      <c r="AX7" s="220">
        <f t="shared" si="1"/>
        <v>204</v>
      </c>
      <c r="AY7" s="220">
        <f t="shared" si="1"/>
        <v>291.60000000000002</v>
      </c>
      <c r="AZ7" s="220">
        <f t="shared" si="1"/>
        <v>195.93792000000002</v>
      </c>
      <c r="BA7" s="220">
        <f t="shared" si="1"/>
        <v>333.60120000000001</v>
      </c>
      <c r="BB7" s="220">
        <f t="shared" si="1"/>
        <v>307.67517780441989</v>
      </c>
      <c r="BC7" s="220">
        <f t="shared" si="1"/>
        <v>331.98837909556164</v>
      </c>
      <c r="BD7" s="220">
        <f t="shared" si="1"/>
        <v>393.72267659573873</v>
      </c>
      <c r="BE7" s="220">
        <f t="shared" si="1"/>
        <v>325.04112000000003</v>
      </c>
      <c r="BG7" s="2" t="s">
        <v>180</v>
      </c>
      <c r="BH7" s="220">
        <f t="shared" si="26"/>
        <v>9.553571428571427</v>
      </c>
      <c r="BI7" s="220">
        <f t="shared" si="2"/>
        <v>9.553571428571427</v>
      </c>
      <c r="BJ7" s="220">
        <f t="shared" si="3"/>
        <v>10.553571428571427</v>
      </c>
      <c r="BK7" s="220">
        <f t="shared" si="4"/>
        <v>13.183673469387756</v>
      </c>
      <c r="BL7" s="220">
        <f t="shared" si="5"/>
        <v>14.405098039215689</v>
      </c>
      <c r="BM7" s="220">
        <f t="shared" si="6"/>
        <v>14.02888888888889</v>
      </c>
      <c r="BN7" s="220">
        <f t="shared" si="7"/>
        <v>11.313725490196079</v>
      </c>
      <c r="BO7" s="220">
        <f t="shared" si="8"/>
        <v>9.5098039215686292</v>
      </c>
      <c r="BP7" s="220">
        <f t="shared" si="9"/>
        <v>12.036032044287619</v>
      </c>
      <c r="BQ7" s="220">
        <f t="shared" si="10"/>
        <v>14.007325471999261</v>
      </c>
      <c r="BR7" s="220">
        <f t="shared" si="11"/>
        <v>13.94030371430375</v>
      </c>
      <c r="BS7" s="220">
        <f t="shared" si="12"/>
        <v>13.982335510249767</v>
      </c>
      <c r="BU7" s="2" t="s">
        <v>180</v>
      </c>
      <c r="BV7" s="220">
        <f t="shared" si="13"/>
        <v>171.25271100000003</v>
      </c>
      <c r="BW7" s="220">
        <f t="shared" si="14"/>
        <v>271.49430000000007</v>
      </c>
      <c r="BX7" s="220">
        <f t="shared" si="15"/>
        <v>315.08665999999999</v>
      </c>
      <c r="BY7" s="220">
        <f t="shared" si="16"/>
        <v>284.00399999999996</v>
      </c>
      <c r="BZ7" s="220">
        <f t="shared" si="17"/>
        <v>204</v>
      </c>
      <c r="CA7" s="220">
        <f t="shared" si="18"/>
        <v>291.60000000000002</v>
      </c>
      <c r="CB7" s="220">
        <f t="shared" si="19"/>
        <v>195.93792000000002</v>
      </c>
      <c r="CC7" s="220">
        <f t="shared" si="20"/>
        <v>333.60120000000001</v>
      </c>
      <c r="CD7" s="220">
        <f t="shared" si="21"/>
        <v>307.67517780441989</v>
      </c>
      <c r="CE7" s="220">
        <f t="shared" si="22"/>
        <v>331.98837909556164</v>
      </c>
      <c r="CF7" s="220">
        <f t="shared" si="23"/>
        <v>393.72267659573873</v>
      </c>
      <c r="CG7" s="220">
        <f t="shared" si="24"/>
        <v>325.04112000000003</v>
      </c>
    </row>
    <row r="8" spans="1:85" x14ac:dyDescent="0.25">
      <c r="A8" t="str">
        <f>+C2</f>
        <v>SPOT</v>
      </c>
      <c r="B8" t="s">
        <v>6</v>
      </c>
      <c r="C8" s="2" t="s">
        <v>181</v>
      </c>
      <c r="D8" s="220">
        <v>9.7727272727272716</v>
      </c>
      <c r="E8" s="339">
        <v>9.7749999999999986</v>
      </c>
      <c r="F8" s="220">
        <v>9.7749999999999986</v>
      </c>
      <c r="G8" s="220">
        <v>13.387755102040817</v>
      </c>
      <c r="H8" s="220">
        <v>14.618823529411769</v>
      </c>
      <c r="I8" s="220">
        <v>14.266666666666664</v>
      </c>
      <c r="J8" s="220">
        <v>9.9313725490196063</v>
      </c>
      <c r="K8" s="220">
        <f>+'CPP Detay Tum Ay'!K8</f>
        <v>8.8039215686274517</v>
      </c>
      <c r="L8" s="220">
        <f>+'CPP Detay Tum Ay'!L8</f>
        <v>11.677305068817992</v>
      </c>
      <c r="M8" s="220">
        <f>+'CPP Detay Tum Ay'!M8</f>
        <v>11.890798973932355</v>
      </c>
      <c r="N8" s="220">
        <f>+'CPP Detay Tum Ay'!N8</f>
        <v>12.527143306526298</v>
      </c>
      <c r="O8" s="220">
        <f>+'CPP Detay Tum Ay'!O8</f>
        <v>11.355743641213989</v>
      </c>
      <c r="Q8" s="2" t="s">
        <v>181</v>
      </c>
      <c r="R8" s="220">
        <v>436.78356150000008</v>
      </c>
      <c r="S8" s="220">
        <v>430.76880000000006</v>
      </c>
      <c r="T8" s="220">
        <v>606.70257900000001</v>
      </c>
      <c r="U8" s="220">
        <v>302.10925499999996</v>
      </c>
      <c r="V8" s="220">
        <v>217.005</v>
      </c>
      <c r="W8" s="220">
        <v>309.73995000000008</v>
      </c>
      <c r="X8" s="220">
        <v>413.64672000000002</v>
      </c>
      <c r="Y8" s="220">
        <f>+'CPP Detay Tum Ay'!Y8</f>
        <v>704.26920000000007</v>
      </c>
      <c r="Z8" s="220">
        <f>+'CPP Detay Tum Ay'!Z8</f>
        <v>649.53648647599755</v>
      </c>
      <c r="AA8" s="220">
        <f>+'CPP Detay Tum Ay'!AA8</f>
        <v>700.86435586840787</v>
      </c>
      <c r="AB8" s="220">
        <f>+'CPP Detay Tum Ay'!AB8</f>
        <v>831.19231725767054</v>
      </c>
      <c r="AC8" s="220">
        <f>+'CPP Detay Tum Ay'!AC8</f>
        <v>686.19792000000007</v>
      </c>
      <c r="AE8" s="2" t="s">
        <v>181</v>
      </c>
      <c r="AF8" s="220">
        <f t="shared" si="25"/>
        <v>9.7727272727272716</v>
      </c>
      <c r="AG8" s="220">
        <f t="shared" si="0"/>
        <v>9.7749999999999986</v>
      </c>
      <c r="AH8" s="220">
        <f t="shared" si="0"/>
        <v>9.7749999999999986</v>
      </c>
      <c r="AI8" s="220">
        <f t="shared" si="0"/>
        <v>13.387755102040817</v>
      </c>
      <c r="AJ8" s="220">
        <f t="shared" si="0"/>
        <v>14.618823529411769</v>
      </c>
      <c r="AK8" s="220">
        <f t="shared" si="0"/>
        <v>14.266666666666664</v>
      </c>
      <c r="AL8" s="220">
        <f t="shared" si="0"/>
        <v>9.9313725490196063</v>
      </c>
      <c r="AM8" s="220">
        <f t="shared" si="0"/>
        <v>8.8039215686274517</v>
      </c>
      <c r="AN8" s="220">
        <f t="shared" si="0"/>
        <v>11.677305068817992</v>
      </c>
      <c r="AO8" s="220">
        <f t="shared" si="0"/>
        <v>11.890798973932355</v>
      </c>
      <c r="AP8" s="220">
        <f t="shared" si="0"/>
        <v>12.527143306526298</v>
      </c>
      <c r="AQ8" s="220">
        <f t="shared" si="0"/>
        <v>11.355743641213989</v>
      </c>
      <c r="AS8" s="2" t="s">
        <v>181</v>
      </c>
      <c r="AT8" s="220">
        <f t="shared" si="1"/>
        <v>436.78356150000008</v>
      </c>
      <c r="AU8" s="220">
        <f t="shared" si="1"/>
        <v>430.76880000000006</v>
      </c>
      <c r="AV8" s="220">
        <f t="shared" si="1"/>
        <v>606.70257900000001</v>
      </c>
      <c r="AW8" s="220">
        <f t="shared" si="1"/>
        <v>302.10925499999996</v>
      </c>
      <c r="AX8" s="220">
        <f t="shared" si="1"/>
        <v>217.005</v>
      </c>
      <c r="AY8" s="220">
        <f t="shared" si="1"/>
        <v>309.73995000000008</v>
      </c>
      <c r="AZ8" s="220">
        <f t="shared" si="1"/>
        <v>413.64672000000002</v>
      </c>
      <c r="BA8" s="220">
        <f t="shared" si="1"/>
        <v>704.26920000000007</v>
      </c>
      <c r="BB8" s="220">
        <f t="shared" si="1"/>
        <v>649.53648647599755</v>
      </c>
      <c r="BC8" s="220">
        <f t="shared" si="1"/>
        <v>700.86435586840787</v>
      </c>
      <c r="BD8" s="220">
        <f t="shared" si="1"/>
        <v>831.19231725767054</v>
      </c>
      <c r="BE8" s="220">
        <f t="shared" si="1"/>
        <v>686.19792000000007</v>
      </c>
      <c r="BG8" s="2" t="s">
        <v>181</v>
      </c>
      <c r="BH8" s="220">
        <f t="shared" si="26"/>
        <v>9.7727272727272716</v>
      </c>
      <c r="BI8" s="220">
        <f t="shared" si="2"/>
        <v>9.7749999999999986</v>
      </c>
      <c r="BJ8" s="220">
        <f t="shared" si="3"/>
        <v>9.7749999999999986</v>
      </c>
      <c r="BK8" s="220">
        <f t="shared" si="4"/>
        <v>13.387755102040817</v>
      </c>
      <c r="BL8" s="220">
        <f t="shared" si="5"/>
        <v>14.618823529411769</v>
      </c>
      <c r="BM8" s="220">
        <f t="shared" si="6"/>
        <v>14.266666666666664</v>
      </c>
      <c r="BN8" s="220">
        <f t="shared" si="7"/>
        <v>9.9313725490196063</v>
      </c>
      <c r="BO8" s="220">
        <f t="shared" si="8"/>
        <v>8.8039215686274517</v>
      </c>
      <c r="BP8" s="220">
        <f t="shared" si="9"/>
        <v>11.677305068817992</v>
      </c>
      <c r="BQ8" s="220">
        <f t="shared" si="10"/>
        <v>11.890798973932355</v>
      </c>
      <c r="BR8" s="220">
        <f t="shared" si="11"/>
        <v>12.527143306526298</v>
      </c>
      <c r="BS8" s="220">
        <f t="shared" si="12"/>
        <v>11.355743641213989</v>
      </c>
      <c r="BU8" s="2" t="s">
        <v>181</v>
      </c>
      <c r="BV8" s="220">
        <f t="shared" si="13"/>
        <v>436.78356150000008</v>
      </c>
      <c r="BW8" s="220">
        <f t="shared" si="14"/>
        <v>430.76880000000006</v>
      </c>
      <c r="BX8" s="220">
        <f t="shared" si="15"/>
        <v>606.70257900000001</v>
      </c>
      <c r="BY8" s="220">
        <f t="shared" si="16"/>
        <v>302.10925499999996</v>
      </c>
      <c r="BZ8" s="220">
        <f t="shared" si="17"/>
        <v>217.005</v>
      </c>
      <c r="CA8" s="220">
        <f t="shared" si="18"/>
        <v>309.73995000000008</v>
      </c>
      <c r="CB8" s="220">
        <f t="shared" si="19"/>
        <v>413.64672000000002</v>
      </c>
      <c r="CC8" s="220">
        <f t="shared" si="20"/>
        <v>704.26920000000007</v>
      </c>
      <c r="CD8" s="220">
        <f t="shared" si="21"/>
        <v>649.53648647599755</v>
      </c>
      <c r="CE8" s="220">
        <f t="shared" si="22"/>
        <v>700.86435586840787</v>
      </c>
      <c r="CF8" s="220">
        <f t="shared" si="23"/>
        <v>831.19231725767054</v>
      </c>
      <c r="CG8" s="220">
        <f t="shared" si="24"/>
        <v>686.19792000000007</v>
      </c>
    </row>
    <row r="9" spans="1:85" x14ac:dyDescent="0.25">
      <c r="A9" t="str">
        <f>+C2</f>
        <v>SPOT</v>
      </c>
      <c r="B9" t="s">
        <v>6</v>
      </c>
      <c r="C9" s="2" t="s">
        <v>182</v>
      </c>
      <c r="D9" s="220">
        <v>9.9999999999999982</v>
      </c>
      <c r="E9" s="339">
        <v>9.9999999999999982</v>
      </c>
      <c r="F9" s="220">
        <v>10.821428571428571</v>
      </c>
      <c r="G9" s="220">
        <v>14.26530612244898</v>
      </c>
      <c r="H9" s="220">
        <v>15.569901960784316</v>
      </c>
      <c r="I9" s="220">
        <v>15.217777777777778</v>
      </c>
      <c r="J9" s="220">
        <v>10.705882352941178</v>
      </c>
      <c r="K9" s="220">
        <f>+'CPP Detay Tum Ay'!K9</f>
        <v>9.8039215686274517</v>
      </c>
      <c r="L9" s="220">
        <f>+'CPP Detay Tum Ay'!L9</f>
        <v>11.800633458387438</v>
      </c>
      <c r="M9" s="220">
        <f>+'CPP Detay Tum Ay'!M9</f>
        <v>12.835263924981325</v>
      </c>
      <c r="N9" s="220">
        <f>+'CPP Detay Tum Ay'!N9</f>
        <v>12.853512068673837</v>
      </c>
      <c r="O9" s="220">
        <f>+'CPP Detay Tum Ay'!O9</f>
        <v>11.252190870162501</v>
      </c>
      <c r="Q9" s="2" t="s">
        <v>182</v>
      </c>
      <c r="R9" s="220">
        <v>448.95164722650418</v>
      </c>
      <c r="S9" s="220">
        <v>457.22879999999998</v>
      </c>
      <c r="T9" s="220">
        <v>376.42651200000006</v>
      </c>
      <c r="U9" s="220">
        <v>254.38643999999996</v>
      </c>
      <c r="V9" s="220">
        <v>213.18</v>
      </c>
      <c r="W9" s="220">
        <v>346.27500000000003</v>
      </c>
      <c r="X9" s="220">
        <v>413.64672000000002</v>
      </c>
      <c r="Y9" s="220">
        <f>+'CPP Detay Tum Ay'!Y9</f>
        <v>704.26920000000007</v>
      </c>
      <c r="Z9" s="220">
        <f>+'CPP Detay Tum Ay'!Z9</f>
        <v>649.53648647599755</v>
      </c>
      <c r="AA9" s="220">
        <f>+'CPP Detay Tum Ay'!AA9</f>
        <v>700.86435586840787</v>
      </c>
      <c r="AB9" s="220">
        <f>+'CPP Detay Tum Ay'!AB9</f>
        <v>831.19231725767054</v>
      </c>
      <c r="AC9" s="220">
        <f>+'CPP Detay Tum Ay'!AC9</f>
        <v>686.19792000000007</v>
      </c>
      <c r="AE9" s="2" t="s">
        <v>182</v>
      </c>
      <c r="AF9" s="220">
        <f t="shared" si="25"/>
        <v>9.9999999999999982</v>
      </c>
      <c r="AG9" s="220">
        <f t="shared" si="0"/>
        <v>9.9999999999999982</v>
      </c>
      <c r="AH9" s="220">
        <f t="shared" si="0"/>
        <v>10.821428571428571</v>
      </c>
      <c r="AI9" s="220">
        <f t="shared" si="0"/>
        <v>14.26530612244898</v>
      </c>
      <c r="AJ9" s="220">
        <f t="shared" si="0"/>
        <v>15.569901960784316</v>
      </c>
      <c r="AK9" s="220">
        <f t="shared" si="0"/>
        <v>15.217777777777778</v>
      </c>
      <c r="AL9" s="220">
        <f t="shared" si="0"/>
        <v>10.705882352941178</v>
      </c>
      <c r="AM9" s="220">
        <f t="shared" si="0"/>
        <v>9.8039215686274517</v>
      </c>
      <c r="AN9" s="220">
        <f t="shared" si="0"/>
        <v>11.800633458387438</v>
      </c>
      <c r="AO9" s="220">
        <f t="shared" si="0"/>
        <v>12.835263924981325</v>
      </c>
      <c r="AP9" s="220">
        <f t="shared" si="0"/>
        <v>12.853512068673837</v>
      </c>
      <c r="AQ9" s="220">
        <f t="shared" si="0"/>
        <v>11.252190870162501</v>
      </c>
      <c r="AS9" s="2" t="s">
        <v>182</v>
      </c>
      <c r="AT9" s="220">
        <f t="shared" si="1"/>
        <v>448.95164722650418</v>
      </c>
      <c r="AU9" s="220">
        <f t="shared" si="1"/>
        <v>457.22879999999998</v>
      </c>
      <c r="AV9" s="220">
        <f t="shared" si="1"/>
        <v>376.42651200000006</v>
      </c>
      <c r="AW9" s="220">
        <f t="shared" si="1"/>
        <v>254.38643999999996</v>
      </c>
      <c r="AX9" s="220">
        <f t="shared" si="1"/>
        <v>213.18</v>
      </c>
      <c r="AY9" s="220">
        <f t="shared" si="1"/>
        <v>346.27500000000003</v>
      </c>
      <c r="AZ9" s="220">
        <f t="shared" si="1"/>
        <v>413.64672000000002</v>
      </c>
      <c r="BA9" s="220">
        <f t="shared" si="1"/>
        <v>704.26920000000007</v>
      </c>
      <c r="BB9" s="220">
        <f t="shared" si="1"/>
        <v>649.53648647599755</v>
      </c>
      <c r="BC9" s="220">
        <f t="shared" si="1"/>
        <v>700.86435586840787</v>
      </c>
      <c r="BD9" s="220">
        <f t="shared" si="1"/>
        <v>831.19231725767054</v>
      </c>
      <c r="BE9" s="220">
        <f t="shared" si="1"/>
        <v>686.19792000000007</v>
      </c>
      <c r="BG9" s="2" t="s">
        <v>182</v>
      </c>
      <c r="BH9" s="220">
        <f t="shared" si="26"/>
        <v>9.9999999999999982</v>
      </c>
      <c r="BI9" s="220">
        <f t="shared" si="2"/>
        <v>9.9999999999999982</v>
      </c>
      <c r="BJ9" s="220">
        <f t="shared" si="3"/>
        <v>10.821428571428571</v>
      </c>
      <c r="BK9" s="220">
        <f t="shared" si="4"/>
        <v>14.26530612244898</v>
      </c>
      <c r="BL9" s="220">
        <f t="shared" si="5"/>
        <v>15.569901960784316</v>
      </c>
      <c r="BM9" s="220">
        <f t="shared" si="6"/>
        <v>15.217777777777778</v>
      </c>
      <c r="BN9" s="220">
        <f t="shared" si="7"/>
        <v>10.705882352941178</v>
      </c>
      <c r="BO9" s="220">
        <f t="shared" si="8"/>
        <v>9.8039215686274517</v>
      </c>
      <c r="BP9" s="220">
        <f t="shared" si="9"/>
        <v>11.800633458387438</v>
      </c>
      <c r="BQ9" s="220">
        <f t="shared" si="10"/>
        <v>12.835263924981325</v>
      </c>
      <c r="BR9" s="220">
        <f t="shared" si="11"/>
        <v>12.853512068673837</v>
      </c>
      <c r="BS9" s="220">
        <f t="shared" si="12"/>
        <v>11.252190870162501</v>
      </c>
      <c r="BU9" s="2" t="s">
        <v>182</v>
      </c>
      <c r="BV9" s="220">
        <f t="shared" si="13"/>
        <v>448.95164722650418</v>
      </c>
      <c r="BW9" s="220">
        <f t="shared" si="14"/>
        <v>457.22879999999998</v>
      </c>
      <c r="BX9" s="220">
        <f t="shared" si="15"/>
        <v>376.42651200000006</v>
      </c>
      <c r="BY9" s="220">
        <f t="shared" si="16"/>
        <v>254.38643999999996</v>
      </c>
      <c r="BZ9" s="220">
        <f t="shared" si="17"/>
        <v>213.18</v>
      </c>
      <c r="CA9" s="220">
        <f t="shared" si="18"/>
        <v>346.27500000000003</v>
      </c>
      <c r="CB9" s="220">
        <f t="shared" si="19"/>
        <v>413.64672000000002</v>
      </c>
      <c r="CC9" s="220">
        <f t="shared" si="20"/>
        <v>704.26920000000007</v>
      </c>
      <c r="CD9" s="220">
        <f t="shared" si="21"/>
        <v>649.53648647599755</v>
      </c>
      <c r="CE9" s="220">
        <f t="shared" si="22"/>
        <v>700.86435586840787</v>
      </c>
      <c r="CF9" s="220">
        <f t="shared" si="23"/>
        <v>831.19231725767054</v>
      </c>
      <c r="CG9" s="220">
        <f t="shared" si="24"/>
        <v>686.19792000000007</v>
      </c>
    </row>
    <row r="10" spans="1:85" x14ac:dyDescent="0.25">
      <c r="A10" t="str">
        <f>+C2</f>
        <v>SPOT</v>
      </c>
      <c r="B10" t="s">
        <v>6</v>
      </c>
      <c r="C10" s="2" t="s">
        <v>183</v>
      </c>
      <c r="D10" s="220">
        <v>0</v>
      </c>
      <c r="E10" s="339">
        <v>0</v>
      </c>
      <c r="F10" s="220">
        <v>9.1071428571428559</v>
      </c>
      <c r="G10" s="220">
        <v>11.693877551020408</v>
      </c>
      <c r="H10" s="220">
        <v>12.759411764705884</v>
      </c>
      <c r="I10" s="220">
        <v>10.462222222222222</v>
      </c>
      <c r="J10" s="220">
        <v>8</v>
      </c>
      <c r="K10" s="220">
        <f>+'CPP Detay Tum Ay'!K10</f>
        <v>8</v>
      </c>
      <c r="L10" s="220">
        <f>+'CPP Detay Tum Ay'!L10</f>
        <v>10.030026703573016</v>
      </c>
      <c r="M10" s="220">
        <f>+'CPP Detay Tum Ay'!M10</f>
        <v>13.255254305717422</v>
      </c>
      <c r="N10" s="220">
        <f>+'CPP Detay Tum Ay'!N10</f>
        <v>13.513381913053195</v>
      </c>
      <c r="O10" s="220">
        <f>+'CPP Detay Tum Ay'!O10</f>
        <v>10.311972438809203</v>
      </c>
      <c r="Q10" s="2" t="s">
        <v>183</v>
      </c>
      <c r="R10" s="220">
        <v>0</v>
      </c>
      <c r="S10" s="220">
        <v>0</v>
      </c>
      <c r="T10" s="220">
        <v>20.968500000000002</v>
      </c>
      <c r="U10" s="220">
        <v>24.191054999999999</v>
      </c>
      <c r="V10" s="220">
        <v>20.272500000000001</v>
      </c>
      <c r="W10" s="220">
        <v>20.047500000000003</v>
      </c>
      <c r="X10" s="220">
        <v>35.19</v>
      </c>
      <c r="Y10" s="220">
        <f>+'CPP Detay Tum Ay'!Y10</f>
        <v>70.38</v>
      </c>
      <c r="Z10" s="220">
        <f>+'CPP Detay Tum Ay'!Z10</f>
        <v>51.27919630073665</v>
      </c>
      <c r="AA10" s="220">
        <f>+'CPP Detay Tum Ay'!AA10</f>
        <v>55.33139651592694</v>
      </c>
      <c r="AB10" s="220">
        <f>+'CPP Detay Tum Ay'!AB10</f>
        <v>65.620446099289794</v>
      </c>
      <c r="AC10" s="220">
        <f>+'CPP Detay Tum Ay'!AC10</f>
        <v>54.173520000000003</v>
      </c>
      <c r="AE10" s="2" t="s">
        <v>183</v>
      </c>
      <c r="AF10" s="220"/>
      <c r="AG10" s="220"/>
      <c r="AH10" s="220"/>
      <c r="AI10" s="220"/>
      <c r="AJ10" s="220"/>
      <c r="AK10" s="220"/>
      <c r="AL10" s="220"/>
      <c r="AM10" s="220"/>
      <c r="AN10" s="220"/>
      <c r="AO10" s="220"/>
      <c r="AP10" s="220"/>
      <c r="AQ10" s="220"/>
      <c r="AS10" s="2" t="s">
        <v>183</v>
      </c>
      <c r="AT10" s="221"/>
      <c r="AU10" s="221"/>
      <c r="AV10" s="221"/>
      <c r="AW10" s="221"/>
      <c r="AX10" s="221"/>
      <c r="AY10" s="221"/>
      <c r="AZ10" s="221"/>
      <c r="BA10" s="221"/>
      <c r="BB10" s="221"/>
      <c r="BC10" s="221"/>
      <c r="BD10" s="221"/>
      <c r="BE10" s="221"/>
      <c r="BG10" s="2" t="s">
        <v>183</v>
      </c>
      <c r="BH10" s="220"/>
      <c r="BI10" s="220"/>
      <c r="BJ10" s="220"/>
      <c r="BK10" s="220"/>
      <c r="BL10" s="220"/>
      <c r="BM10" s="220"/>
      <c r="BN10" s="220"/>
      <c r="BO10" s="220"/>
      <c r="BP10" s="220"/>
      <c r="BQ10" s="220"/>
      <c r="BR10" s="220"/>
      <c r="BS10" s="220"/>
      <c r="BU10" s="2" t="s">
        <v>183</v>
      </c>
      <c r="BV10" s="221"/>
      <c r="BW10" s="221"/>
      <c r="BX10" s="221"/>
      <c r="BY10" s="221"/>
      <c r="BZ10" s="221"/>
      <c r="CA10" s="221"/>
      <c r="CB10" s="221"/>
      <c r="CC10" s="221"/>
      <c r="CD10" s="221"/>
      <c r="CE10" s="221"/>
      <c r="CF10" s="221"/>
      <c r="CG10" s="221"/>
    </row>
    <row r="11" spans="1:85" x14ac:dyDescent="0.25">
      <c r="A11" t="str">
        <f>+C2</f>
        <v>SPOT</v>
      </c>
      <c r="B11" t="s">
        <v>6</v>
      </c>
      <c r="C11" s="2" t="s">
        <v>184</v>
      </c>
      <c r="D11" s="220">
        <v>6.7321428571428577</v>
      </c>
      <c r="E11" s="339">
        <v>6.75</v>
      </c>
      <c r="F11" s="220">
        <v>8.1875</v>
      </c>
      <c r="G11" s="220">
        <v>9.7959183673469408</v>
      </c>
      <c r="H11" s="220">
        <v>10.793137254901962</v>
      </c>
      <c r="I11" s="220">
        <v>10.462222222222222</v>
      </c>
      <c r="J11" s="220">
        <v>8.2058823529411775</v>
      </c>
      <c r="K11" s="220">
        <f>+'CPP Detay Tum Ay'!K11</f>
        <v>5.7058823529411766</v>
      </c>
      <c r="L11" s="220">
        <f>+'CPP Detay Tum Ay'!L11</f>
        <v>10.030026703573016</v>
      </c>
      <c r="M11" s="220">
        <f>+'CPP Detay Tum Ay'!M11</f>
        <v>16.420213014668423</v>
      </c>
      <c r="N11" s="220">
        <f>+'CPP Detay Tum Ay'!N11</f>
        <v>10.553893893322314</v>
      </c>
      <c r="O11" s="220">
        <f>+'CPP Detay Tum Ay'!O11</f>
        <v>9.0923285987767972</v>
      </c>
      <c r="Q11" s="2" t="s">
        <v>184</v>
      </c>
      <c r="R11" s="220">
        <v>75.021100000000004</v>
      </c>
      <c r="S11" s="220">
        <v>133.08750000000001</v>
      </c>
      <c r="T11" s="220">
        <v>118.12255</v>
      </c>
      <c r="U11" s="220">
        <v>88.700535000000016</v>
      </c>
      <c r="V11" s="220">
        <v>74.332499999999996</v>
      </c>
      <c r="W11" s="220">
        <v>110.26125</v>
      </c>
      <c r="X11" s="220">
        <v>119.73984</v>
      </c>
      <c r="Y11" s="220">
        <f>+'CPP Detay Tum Ay'!Y11</f>
        <v>203.8674</v>
      </c>
      <c r="Z11" s="220">
        <f>+'CPP Detay Tum Ay'!Z11</f>
        <v>188.02371976936772</v>
      </c>
      <c r="AA11" s="220">
        <f>+'CPP Detay Tum Ay'!AA11</f>
        <v>202.88178722506544</v>
      </c>
      <c r="AB11" s="220">
        <f>+'CPP Detay Tum Ay'!AB11</f>
        <v>240.60830236406252</v>
      </c>
      <c r="AC11" s="220">
        <f>+'CPP Detay Tum Ay'!AC11</f>
        <v>198.63624000000002</v>
      </c>
      <c r="AE11" s="2" t="s">
        <v>184</v>
      </c>
      <c r="AF11" s="220"/>
      <c r="AG11" s="220"/>
      <c r="AH11" s="220"/>
      <c r="AI11" s="220"/>
      <c r="AJ11" s="220"/>
      <c r="AK11" s="220"/>
      <c r="AL11" s="220"/>
      <c r="AM11" s="220"/>
      <c r="AN11" s="220"/>
      <c r="AO11" s="220"/>
      <c r="AP11" s="220"/>
      <c r="AQ11" s="220"/>
      <c r="AS11" s="2" t="s">
        <v>184</v>
      </c>
      <c r="AT11" s="221"/>
      <c r="AU11" s="221"/>
      <c r="AV11" s="221"/>
      <c r="AW11" s="221"/>
      <c r="AX11" s="221"/>
      <c r="AY11" s="221"/>
      <c r="AZ11" s="221"/>
      <c r="BA11" s="221"/>
      <c r="BB11" s="221"/>
      <c r="BC11" s="221"/>
      <c r="BD11" s="221"/>
      <c r="BE11" s="221"/>
      <c r="BG11" s="2" t="s">
        <v>184</v>
      </c>
      <c r="BH11" s="220"/>
      <c r="BI11" s="220"/>
      <c r="BJ11" s="220"/>
      <c r="BK11" s="220"/>
      <c r="BL11" s="220"/>
      <c r="BM11" s="220"/>
      <c r="BN11" s="220"/>
      <c r="BO11" s="220"/>
      <c r="BP11" s="220"/>
      <c r="BQ11" s="220"/>
      <c r="BR11" s="220"/>
      <c r="BS11" s="220"/>
      <c r="BU11" s="2" t="s">
        <v>184</v>
      </c>
      <c r="BV11" s="221"/>
      <c r="BW11" s="221"/>
      <c r="BX11" s="221"/>
      <c r="BY11" s="221"/>
      <c r="BZ11" s="221"/>
      <c r="CA11" s="221"/>
      <c r="CB11" s="221"/>
      <c r="CC11" s="221"/>
      <c r="CD11" s="221"/>
      <c r="CE11" s="221"/>
      <c r="CF11" s="221"/>
      <c r="CG11" s="221"/>
    </row>
    <row r="12" spans="1:85" x14ac:dyDescent="0.25">
      <c r="A12" t="str">
        <f>+C2</f>
        <v>SPOT</v>
      </c>
      <c r="B12" t="s">
        <v>6</v>
      </c>
      <c r="C12" s="2" t="s">
        <v>185</v>
      </c>
      <c r="D12" s="220">
        <v>8.6</v>
      </c>
      <c r="E12" s="339">
        <v>8.6</v>
      </c>
      <c r="F12" s="220">
        <v>8.6</v>
      </c>
      <c r="G12" s="220">
        <v>11</v>
      </c>
      <c r="H12" s="220">
        <v>11.99</v>
      </c>
      <c r="I12" s="220">
        <v>11.235000000000001</v>
      </c>
      <c r="J12" s="220">
        <v>9.1999999999999993</v>
      </c>
      <c r="K12" s="220">
        <f>+'CPP Detay Tum Ay'!K12</f>
        <v>8.1999999999999993</v>
      </c>
      <c r="L12" s="220">
        <f>+'CPP Detay Tum Ay'!L12</f>
        <v>10.746457182399663</v>
      </c>
      <c r="M12" s="220">
        <f>+'CPP Detay Tum Ay'!M12</f>
        <v>9.5889073700934606</v>
      </c>
      <c r="N12" s="220">
        <f>+'CPP Detay Tum Ay'!N12</f>
        <v>9.9324663964414324</v>
      </c>
      <c r="O12" s="220">
        <f>+'CPP Detay Tum Ay'!O12</f>
        <v>8.9661726459476654</v>
      </c>
      <c r="Q12" s="2" t="s">
        <v>185</v>
      </c>
      <c r="R12" s="220">
        <v>203.43384</v>
      </c>
      <c r="S12" s="220">
        <v>220.50000000000003</v>
      </c>
      <c r="T12" s="220">
        <v>139.79000000000002</v>
      </c>
      <c r="U12" s="220">
        <v>182.57399999999998</v>
      </c>
      <c r="V12" s="220">
        <v>153</v>
      </c>
      <c r="W12" s="220">
        <v>218.70000000000002</v>
      </c>
      <c r="X12" s="220">
        <v>140.76</v>
      </c>
      <c r="Y12" s="220">
        <f>+'CPP Detay Tum Ay'!Y12</f>
        <v>281.52</v>
      </c>
      <c r="Z12" s="220">
        <f>+'CPP Detay Tum Ay'!Z12</f>
        <v>205.1167852029466</v>
      </c>
      <c r="AA12" s="220">
        <f>+'CPP Detay Tum Ay'!AA12</f>
        <v>221.32558606370776</v>
      </c>
      <c r="AB12" s="220">
        <f>+'CPP Detay Tum Ay'!AB12</f>
        <v>262.48178439715917</v>
      </c>
      <c r="AC12" s="220">
        <f>+'CPP Detay Tum Ay'!AC12</f>
        <v>216.69408000000001</v>
      </c>
      <c r="AE12" s="2" t="s">
        <v>185</v>
      </c>
      <c r="AF12" s="220"/>
      <c r="AG12" s="220"/>
      <c r="AH12" s="220"/>
      <c r="AI12" s="220"/>
      <c r="AJ12" s="220"/>
      <c r="AK12" s="220"/>
      <c r="AL12" s="220"/>
      <c r="AM12" s="220"/>
      <c r="AN12" s="220"/>
      <c r="AO12" s="220"/>
      <c r="AP12" s="220"/>
      <c r="AQ12" s="220"/>
      <c r="AS12" s="2" t="s">
        <v>185</v>
      </c>
      <c r="AT12" s="221"/>
      <c r="AU12" s="221"/>
      <c r="AV12" s="221"/>
      <c r="AW12" s="221"/>
      <c r="AX12" s="221"/>
      <c r="AY12" s="221"/>
      <c r="AZ12" s="221"/>
      <c r="BA12" s="221"/>
      <c r="BB12" s="221"/>
      <c r="BC12" s="221"/>
      <c r="BD12" s="221"/>
      <c r="BE12" s="221"/>
      <c r="BG12" s="2" t="s">
        <v>185</v>
      </c>
      <c r="BH12" s="220"/>
      <c r="BI12" s="220"/>
      <c r="BJ12" s="220"/>
      <c r="BK12" s="220"/>
      <c r="BL12" s="220"/>
      <c r="BM12" s="220"/>
      <c r="BN12" s="220"/>
      <c r="BO12" s="220"/>
      <c r="BP12" s="220"/>
      <c r="BQ12" s="220"/>
      <c r="BR12" s="220"/>
      <c r="BS12" s="220"/>
      <c r="BU12" s="2" t="s">
        <v>185</v>
      </c>
      <c r="BV12" s="221"/>
      <c r="BW12" s="221"/>
      <c r="BX12" s="221"/>
      <c r="BY12" s="221"/>
      <c r="BZ12" s="221"/>
      <c r="CA12" s="221"/>
      <c r="CB12" s="221"/>
      <c r="CC12" s="221"/>
      <c r="CD12" s="221"/>
      <c r="CE12" s="221"/>
      <c r="CF12" s="221"/>
      <c r="CG12" s="221"/>
    </row>
    <row r="13" spans="1:85" x14ac:dyDescent="0.25">
      <c r="A13" t="str">
        <f>+C2</f>
        <v>SPOT</v>
      </c>
      <c r="B13" t="s">
        <v>6</v>
      </c>
      <c r="C13" s="2" t="s">
        <v>186</v>
      </c>
      <c r="D13" s="220">
        <v>0</v>
      </c>
      <c r="E13" s="339">
        <v>0</v>
      </c>
      <c r="F13" s="220">
        <v>7.8214285714285703</v>
      </c>
      <c r="G13" s="220">
        <v>10.591836734693876</v>
      </c>
      <c r="H13" s="220">
        <v>11.562549019607843</v>
      </c>
      <c r="I13" s="220">
        <v>11.294444444444443</v>
      </c>
      <c r="J13" s="220">
        <v>8.8039215686274517</v>
      </c>
      <c r="K13" s="220">
        <f>+'CPP Detay Tum Ay'!K13</f>
        <v>7.8039215686274517</v>
      </c>
      <c r="L13" s="220">
        <f>+'CPP Detay Tum Ay'!L13</f>
        <v>10.848804393660609</v>
      </c>
      <c r="M13" s="220">
        <f>+'CPP Detay Tum Ay'!M13</f>
        <v>7.7245736503077191</v>
      </c>
      <c r="N13" s="220">
        <f>+'CPP Detay Tum Ay'!N13</f>
        <v>10.055149727491242</v>
      </c>
      <c r="O13" s="220">
        <f>+'CPP Detay Tum Ay'!O13</f>
        <v>8.0736360238107725</v>
      </c>
      <c r="Q13" s="2" t="s">
        <v>186</v>
      </c>
      <c r="R13" s="220">
        <v>0</v>
      </c>
      <c r="S13" s="220">
        <v>0</v>
      </c>
      <c r="T13" s="220">
        <v>44.732800000000012</v>
      </c>
      <c r="U13" s="220">
        <v>60.350849999999987</v>
      </c>
      <c r="V13" s="220">
        <v>45.9</v>
      </c>
      <c r="W13" s="220">
        <v>65.61</v>
      </c>
      <c r="X13" s="220">
        <v>35.19</v>
      </c>
      <c r="Y13" s="220">
        <f>+'CPP Detay Tum Ay'!Y13</f>
        <v>70.38</v>
      </c>
      <c r="Z13" s="220">
        <f>+'CPP Detay Tum Ay'!Z13</f>
        <v>68.372261734315529</v>
      </c>
      <c r="AA13" s="220">
        <f>+'CPP Detay Tum Ay'!AA13</f>
        <v>73.775195354569249</v>
      </c>
      <c r="AB13" s="220">
        <f>+'CPP Detay Tum Ay'!AB13</f>
        <v>87.493928132386372</v>
      </c>
      <c r="AC13" s="220">
        <f>+'CPP Detay Tum Ay'!AC13</f>
        <v>72.231359999999995</v>
      </c>
      <c r="AE13" s="2" t="s">
        <v>186</v>
      </c>
      <c r="AF13" s="220"/>
      <c r="AG13" s="220"/>
      <c r="AH13" s="220"/>
      <c r="AI13" s="220"/>
      <c r="AJ13" s="220"/>
      <c r="AK13" s="220"/>
      <c r="AL13" s="220"/>
      <c r="AM13" s="220"/>
      <c r="AN13" s="220"/>
      <c r="AO13" s="220"/>
      <c r="AP13" s="220"/>
      <c r="AQ13" s="220"/>
      <c r="AS13" s="2" t="s">
        <v>186</v>
      </c>
      <c r="AT13" s="221"/>
      <c r="AU13" s="221"/>
      <c r="AV13" s="221"/>
      <c r="AW13" s="221"/>
      <c r="AX13" s="221"/>
      <c r="AY13" s="221"/>
      <c r="AZ13" s="221"/>
      <c r="BA13" s="221"/>
      <c r="BB13" s="221"/>
      <c r="BC13" s="221"/>
      <c r="BD13" s="221"/>
      <c r="BE13" s="221"/>
      <c r="BG13" s="2" t="s">
        <v>186</v>
      </c>
      <c r="BH13" s="220"/>
      <c r="BI13" s="220"/>
      <c r="BJ13" s="220"/>
      <c r="BK13" s="220"/>
      <c r="BL13" s="220"/>
      <c r="BM13" s="220"/>
      <c r="BN13" s="220"/>
      <c r="BO13" s="220"/>
      <c r="BP13" s="220"/>
      <c r="BQ13" s="220"/>
      <c r="BR13" s="220"/>
      <c r="BS13" s="220"/>
      <c r="BU13" s="2" t="s">
        <v>186</v>
      </c>
      <c r="BV13" s="221"/>
      <c r="BW13" s="221"/>
      <c r="BX13" s="221"/>
      <c r="BY13" s="221"/>
      <c r="BZ13" s="221"/>
      <c r="CA13" s="221"/>
      <c r="CB13" s="221"/>
      <c r="CC13" s="221"/>
      <c r="CD13" s="221"/>
      <c r="CE13" s="221"/>
      <c r="CF13" s="221"/>
      <c r="CG13" s="221"/>
    </row>
    <row r="14" spans="1:85" x14ac:dyDescent="0.25">
      <c r="A14" t="str">
        <f>+C2</f>
        <v>SPOT</v>
      </c>
      <c r="B14" t="s">
        <v>6</v>
      </c>
      <c r="C14" s="2" t="s">
        <v>203</v>
      </c>
      <c r="D14" s="220">
        <v>0</v>
      </c>
      <c r="E14" s="220"/>
      <c r="F14" s="220"/>
      <c r="G14" s="220"/>
      <c r="H14" s="220"/>
      <c r="I14" s="220"/>
      <c r="J14" s="220"/>
      <c r="K14" s="220"/>
      <c r="L14" s="220"/>
      <c r="M14" s="220"/>
      <c r="N14" s="220"/>
      <c r="O14" s="220"/>
      <c r="Q14" s="2"/>
      <c r="R14" s="221">
        <v>0</v>
      </c>
      <c r="S14" s="221"/>
      <c r="T14" s="221"/>
      <c r="U14" s="220"/>
      <c r="V14" s="220"/>
      <c r="W14" s="220"/>
      <c r="X14" s="220"/>
      <c r="Y14" s="220"/>
      <c r="Z14" s="220"/>
      <c r="AA14" s="220"/>
      <c r="AB14" s="220"/>
      <c r="AC14" s="220"/>
      <c r="AE14" s="2" t="s">
        <v>203</v>
      </c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S14" s="2"/>
      <c r="AT14" s="221"/>
      <c r="AU14" s="221"/>
      <c r="AV14" s="221"/>
      <c r="AW14" s="220"/>
      <c r="AX14" s="220"/>
      <c r="AY14" s="220"/>
      <c r="AZ14" s="220"/>
      <c r="BA14" s="220"/>
      <c r="BB14" s="220"/>
      <c r="BC14" s="220"/>
      <c r="BD14" s="220"/>
      <c r="BE14" s="220"/>
      <c r="BG14" s="2" t="s">
        <v>203</v>
      </c>
      <c r="BH14" s="220"/>
      <c r="BI14" s="220"/>
      <c r="BJ14" s="220"/>
      <c r="BK14" s="220"/>
      <c r="BL14" s="220"/>
      <c r="BM14" s="220"/>
      <c r="BN14" s="220"/>
      <c r="BO14" s="220"/>
      <c r="BP14" s="220"/>
      <c r="BQ14" s="220"/>
      <c r="BR14" s="220"/>
      <c r="BS14" s="220"/>
      <c r="BU14" s="2"/>
      <c r="BV14" s="221"/>
      <c r="BW14" s="221"/>
      <c r="BX14" s="221"/>
      <c r="BY14" s="220"/>
      <c r="BZ14" s="220"/>
      <c r="CA14" s="220"/>
      <c r="CB14" s="220"/>
      <c r="CC14" s="220"/>
      <c r="CD14" s="220"/>
      <c r="CE14" s="220"/>
      <c r="CF14" s="220"/>
      <c r="CG14" s="220"/>
    </row>
    <row r="15" spans="1:85" x14ac:dyDescent="0.25">
      <c r="A15" t="str">
        <f>+C2</f>
        <v>SPOT</v>
      </c>
      <c r="B15" t="s">
        <v>6</v>
      </c>
      <c r="C15" s="2" t="s">
        <v>204</v>
      </c>
      <c r="D15" s="220"/>
      <c r="E15" s="220"/>
      <c r="F15" s="220"/>
      <c r="G15" s="220"/>
      <c r="H15" s="220"/>
      <c r="I15" s="220"/>
      <c r="J15" s="220"/>
      <c r="K15" s="220"/>
      <c r="L15" s="220"/>
      <c r="M15" s="220"/>
      <c r="N15" s="220"/>
      <c r="O15" s="220"/>
      <c r="Q15" s="2"/>
      <c r="R15" s="221"/>
      <c r="S15" s="221"/>
      <c r="T15" s="221"/>
      <c r="U15" s="220"/>
      <c r="V15" s="220"/>
      <c r="W15" s="220"/>
      <c r="X15" s="220"/>
      <c r="Y15" s="220"/>
      <c r="Z15" s="220"/>
      <c r="AA15" s="220"/>
      <c r="AB15" s="220"/>
      <c r="AC15" s="220"/>
      <c r="AE15" s="2" t="s">
        <v>204</v>
      </c>
      <c r="AF15" s="220"/>
      <c r="AG15" s="220"/>
      <c r="AH15" s="220"/>
      <c r="AI15" s="220"/>
      <c r="AJ15" s="220"/>
      <c r="AK15" s="220"/>
      <c r="AL15" s="220"/>
      <c r="AM15" s="220"/>
      <c r="AN15" s="220"/>
      <c r="AO15" s="220"/>
      <c r="AP15" s="220"/>
      <c r="AQ15" s="220"/>
      <c r="AS15" s="2"/>
      <c r="AT15" s="221"/>
      <c r="AU15" s="221"/>
      <c r="AV15" s="221"/>
      <c r="AW15" s="220"/>
      <c r="AX15" s="220"/>
      <c r="AY15" s="220"/>
      <c r="AZ15" s="220"/>
      <c r="BA15" s="220"/>
      <c r="BB15" s="220"/>
      <c r="BC15" s="220"/>
      <c r="BD15" s="220"/>
      <c r="BE15" s="220"/>
      <c r="BG15" s="2" t="s">
        <v>204</v>
      </c>
      <c r="BH15" s="220"/>
      <c r="BI15" s="220"/>
      <c r="BJ15" s="220"/>
      <c r="BK15" s="220"/>
      <c r="BL15" s="220"/>
      <c r="BM15" s="220"/>
      <c r="BN15" s="220"/>
      <c r="BO15" s="220"/>
      <c r="BP15" s="220"/>
      <c r="BQ15" s="220"/>
      <c r="BR15" s="220"/>
      <c r="BS15" s="220"/>
      <c r="BU15" s="2"/>
      <c r="BV15" s="221"/>
      <c r="BW15" s="221"/>
      <c r="BX15" s="221"/>
      <c r="BY15" s="220"/>
      <c r="BZ15" s="220"/>
      <c r="CA15" s="220"/>
      <c r="CB15" s="220"/>
      <c r="CC15" s="220"/>
      <c r="CD15" s="220"/>
      <c r="CE15" s="220"/>
      <c r="CF15" s="220"/>
      <c r="CG15" s="220"/>
    </row>
    <row r="16" spans="1:85" x14ac:dyDescent="0.25">
      <c r="A16" t="str">
        <f>+C2</f>
        <v>SPOT</v>
      </c>
      <c r="B16" t="s">
        <v>6</v>
      </c>
      <c r="C16" s="2" t="s">
        <v>205</v>
      </c>
      <c r="D16" s="220"/>
      <c r="E16" s="220"/>
      <c r="F16" s="220"/>
      <c r="G16" s="220"/>
      <c r="H16" s="220"/>
      <c r="I16" s="220"/>
      <c r="J16" s="220"/>
      <c r="K16" s="220"/>
      <c r="L16" s="220"/>
      <c r="M16" s="220"/>
      <c r="N16" s="220"/>
      <c r="O16" s="220"/>
      <c r="Q16" s="2"/>
      <c r="R16" s="221"/>
      <c r="S16" s="221"/>
      <c r="T16" s="221"/>
      <c r="U16" s="220"/>
      <c r="V16" s="220"/>
      <c r="W16" s="220"/>
      <c r="X16" s="220"/>
      <c r="Y16" s="220"/>
      <c r="Z16" s="220"/>
      <c r="AA16" s="220"/>
      <c r="AB16" s="220"/>
      <c r="AC16" s="220"/>
      <c r="AE16" s="2" t="s">
        <v>205</v>
      </c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S16" s="2"/>
      <c r="AT16" s="221"/>
      <c r="AU16" s="221"/>
      <c r="AV16" s="221"/>
      <c r="AW16" s="220"/>
      <c r="AX16" s="220"/>
      <c r="AY16" s="220"/>
      <c r="AZ16" s="220"/>
      <c r="BA16" s="220"/>
      <c r="BB16" s="220"/>
      <c r="BC16" s="220"/>
      <c r="BD16" s="220"/>
      <c r="BE16" s="220"/>
      <c r="BG16" s="2" t="s">
        <v>205</v>
      </c>
      <c r="BH16" s="220"/>
      <c r="BI16" s="220"/>
      <c r="BJ16" s="220"/>
      <c r="BK16" s="220"/>
      <c r="BL16" s="220"/>
      <c r="BM16" s="220"/>
      <c r="BN16" s="220"/>
      <c r="BO16" s="220"/>
      <c r="BP16" s="220"/>
      <c r="BQ16" s="220"/>
      <c r="BR16" s="220"/>
      <c r="BS16" s="220"/>
      <c r="BU16" s="2"/>
      <c r="BV16" s="221"/>
      <c r="BW16" s="221"/>
      <c r="BX16" s="221"/>
      <c r="BY16" s="220"/>
      <c r="BZ16" s="220"/>
      <c r="CA16" s="220"/>
      <c r="CB16" s="220"/>
      <c r="CC16" s="220"/>
      <c r="CD16" s="220"/>
      <c r="CE16" s="220"/>
      <c r="CF16" s="220"/>
      <c r="CG16" s="220"/>
    </row>
    <row r="17" spans="1:85" x14ac:dyDescent="0.25">
      <c r="A17" t="str">
        <f>+C2</f>
        <v>SPOT</v>
      </c>
      <c r="B17" t="s">
        <v>6</v>
      </c>
      <c r="C17" s="2" t="s">
        <v>206</v>
      </c>
      <c r="D17" s="220"/>
      <c r="E17" s="220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Q17" s="2"/>
      <c r="R17" s="221"/>
      <c r="S17" s="221"/>
      <c r="T17" s="221"/>
      <c r="U17" s="220"/>
      <c r="V17" s="220"/>
      <c r="W17" s="220"/>
      <c r="X17" s="220"/>
      <c r="Y17" s="220"/>
      <c r="Z17" s="220"/>
      <c r="AA17" s="220"/>
      <c r="AB17" s="220"/>
      <c r="AC17" s="220"/>
      <c r="AE17" s="2" t="s">
        <v>206</v>
      </c>
      <c r="AF17" s="220"/>
      <c r="AG17" s="220"/>
      <c r="AH17" s="220"/>
      <c r="AI17" s="220"/>
      <c r="AJ17" s="220"/>
      <c r="AK17" s="220"/>
      <c r="AL17" s="220"/>
      <c r="AM17" s="220"/>
      <c r="AN17" s="220"/>
      <c r="AO17" s="220"/>
      <c r="AP17" s="220"/>
      <c r="AQ17" s="220"/>
      <c r="AS17" s="2"/>
      <c r="AT17" s="221"/>
      <c r="AU17" s="221"/>
      <c r="AV17" s="221"/>
      <c r="AW17" s="220"/>
      <c r="AX17" s="220"/>
      <c r="AY17" s="220"/>
      <c r="AZ17" s="220"/>
      <c r="BA17" s="220"/>
      <c r="BB17" s="220"/>
      <c r="BC17" s="220"/>
      <c r="BD17" s="220"/>
      <c r="BE17" s="220"/>
      <c r="BG17" s="2" t="s">
        <v>206</v>
      </c>
      <c r="BH17" s="220"/>
      <c r="BI17" s="220"/>
      <c r="BJ17" s="220"/>
      <c r="BK17" s="220"/>
      <c r="BL17" s="220"/>
      <c r="BM17" s="220"/>
      <c r="BN17" s="220"/>
      <c r="BO17" s="220"/>
      <c r="BP17" s="220"/>
      <c r="BQ17" s="220"/>
      <c r="BR17" s="220"/>
      <c r="BS17" s="220"/>
      <c r="BU17" s="2"/>
      <c r="BV17" s="221"/>
      <c r="BW17" s="221"/>
      <c r="BX17" s="221"/>
      <c r="BY17" s="220"/>
      <c r="BZ17" s="220"/>
      <c r="CA17" s="220"/>
      <c r="CB17" s="220"/>
      <c r="CC17" s="220"/>
      <c r="CD17" s="220"/>
      <c r="CE17" s="220"/>
      <c r="CF17" s="220"/>
      <c r="CG17" s="220"/>
    </row>
    <row r="18" spans="1:85" x14ac:dyDescent="0.25">
      <c r="A18" t="str">
        <f>+C2</f>
        <v>SPOT</v>
      </c>
      <c r="B18" t="s">
        <v>6</v>
      </c>
      <c r="C18" s="2" t="s">
        <v>207</v>
      </c>
      <c r="D18" s="220"/>
      <c r="E18" s="220"/>
      <c r="F18" s="220"/>
      <c r="G18" s="220"/>
      <c r="H18" s="220"/>
      <c r="I18" s="220"/>
      <c r="J18" s="220"/>
      <c r="K18" s="220"/>
      <c r="L18" s="220"/>
      <c r="M18" s="220"/>
      <c r="N18" s="220"/>
      <c r="O18" s="220"/>
      <c r="Q18" s="2"/>
      <c r="R18" s="221"/>
      <c r="S18" s="221"/>
      <c r="T18" s="221"/>
      <c r="U18" s="220"/>
      <c r="V18" s="220"/>
      <c r="W18" s="220"/>
      <c r="X18" s="220"/>
      <c r="Y18" s="220"/>
      <c r="Z18" s="220"/>
      <c r="AA18" s="220"/>
      <c r="AB18" s="220"/>
      <c r="AC18" s="220"/>
      <c r="AE18" s="2" t="s">
        <v>207</v>
      </c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S18" s="2"/>
      <c r="AT18" s="221"/>
      <c r="AU18" s="221"/>
      <c r="AV18" s="221"/>
      <c r="AW18" s="220"/>
      <c r="AX18" s="220"/>
      <c r="AY18" s="220"/>
      <c r="AZ18" s="220"/>
      <c r="BA18" s="220"/>
      <c r="BB18" s="220"/>
      <c r="BC18" s="220"/>
      <c r="BD18" s="220"/>
      <c r="BE18" s="220"/>
      <c r="BG18" s="2" t="s">
        <v>207</v>
      </c>
      <c r="BH18" s="220"/>
      <c r="BI18" s="220"/>
      <c r="BJ18" s="220"/>
      <c r="BK18" s="220"/>
      <c r="BL18" s="220"/>
      <c r="BM18" s="220"/>
      <c r="BN18" s="220"/>
      <c r="BO18" s="220"/>
      <c r="BP18" s="220"/>
      <c r="BQ18" s="220"/>
      <c r="BR18" s="220"/>
      <c r="BS18" s="220"/>
      <c r="BU18" s="2"/>
      <c r="BV18" s="221"/>
      <c r="BW18" s="221"/>
      <c r="BX18" s="221"/>
      <c r="BY18" s="220"/>
      <c r="BZ18" s="220"/>
      <c r="CA18" s="220"/>
      <c r="CB18" s="220"/>
      <c r="CC18" s="220"/>
      <c r="CD18" s="220"/>
      <c r="CE18" s="220"/>
      <c r="CF18" s="220"/>
      <c r="CG18" s="220"/>
    </row>
    <row r="19" spans="1:85" x14ac:dyDescent="0.25">
      <c r="A19" t="str">
        <f>+C2</f>
        <v>SPOT</v>
      </c>
      <c r="B19" t="s">
        <v>6</v>
      </c>
      <c r="C19" s="2" t="s">
        <v>208</v>
      </c>
      <c r="D19" s="220"/>
      <c r="E19" s="220"/>
      <c r="F19" s="220"/>
      <c r="G19" s="220"/>
      <c r="H19" s="220"/>
      <c r="I19" s="220"/>
      <c r="J19" s="220"/>
      <c r="K19" s="220"/>
      <c r="L19" s="220"/>
      <c r="M19" s="220"/>
      <c r="N19" s="220"/>
      <c r="O19" s="220"/>
      <c r="Q19" s="2"/>
      <c r="R19" s="221"/>
      <c r="S19" s="221"/>
      <c r="T19" s="221"/>
      <c r="U19" s="220"/>
      <c r="V19" s="220"/>
      <c r="W19" s="220"/>
      <c r="X19" s="220"/>
      <c r="Y19" s="220"/>
      <c r="Z19" s="220"/>
      <c r="AA19" s="220"/>
      <c r="AB19" s="220"/>
      <c r="AC19" s="220"/>
      <c r="AE19" s="2" t="s">
        <v>208</v>
      </c>
      <c r="AF19" s="220"/>
      <c r="AG19" s="220"/>
      <c r="AH19" s="220"/>
      <c r="AI19" s="220"/>
      <c r="AJ19" s="220"/>
      <c r="AK19" s="220"/>
      <c r="AL19" s="220"/>
      <c r="AM19" s="220"/>
      <c r="AN19" s="220"/>
      <c r="AO19" s="220"/>
      <c r="AP19" s="220"/>
      <c r="AQ19" s="220"/>
      <c r="AS19" s="2"/>
      <c r="AT19" s="221"/>
      <c r="AU19" s="221"/>
      <c r="AV19" s="221"/>
      <c r="AW19" s="220"/>
      <c r="AX19" s="220"/>
      <c r="AY19" s="220"/>
      <c r="AZ19" s="220"/>
      <c r="BA19" s="220"/>
      <c r="BB19" s="220"/>
      <c r="BC19" s="220"/>
      <c r="BD19" s="220"/>
      <c r="BE19" s="220"/>
      <c r="BG19" s="2" t="s">
        <v>208</v>
      </c>
      <c r="BH19" s="220"/>
      <c r="BI19" s="220"/>
      <c r="BJ19" s="220"/>
      <c r="BK19" s="220"/>
      <c r="BL19" s="220"/>
      <c r="BM19" s="220"/>
      <c r="BN19" s="220"/>
      <c r="BO19" s="220"/>
      <c r="BP19" s="220"/>
      <c r="BQ19" s="220"/>
      <c r="BR19" s="220"/>
      <c r="BS19" s="220"/>
      <c r="BU19" s="2"/>
      <c r="BV19" s="221"/>
      <c r="BW19" s="221"/>
      <c r="BX19" s="221"/>
      <c r="BY19" s="220"/>
      <c r="BZ19" s="220"/>
      <c r="CA19" s="220"/>
      <c r="CB19" s="220"/>
      <c r="CC19" s="220"/>
      <c r="CD19" s="220"/>
      <c r="CE19" s="220"/>
      <c r="CF19" s="220"/>
      <c r="CG19" s="220"/>
    </row>
    <row r="20" spans="1:85" x14ac:dyDescent="0.25">
      <c r="C20" s="222" t="s">
        <v>187</v>
      </c>
      <c r="D20" s="223">
        <f>+IFERROR((SUMPRODUCT(D5:D13,R5:R13)/R20),0)</f>
        <v>9.8136790144323864</v>
      </c>
      <c r="E20" s="223">
        <f t="shared" ref="E20:O20" si="27">+IFERROR((SUMPRODUCT(E5:E13,S5:S13)/S20),0)</f>
        <v>9.7089904030313203</v>
      </c>
      <c r="F20" s="223">
        <f t="shared" si="27"/>
        <v>10.220865291256494</v>
      </c>
      <c r="G20" s="223">
        <f t="shared" si="27"/>
        <v>13.059098028403659</v>
      </c>
      <c r="H20" s="223">
        <f t="shared" si="27"/>
        <v>14.265476891013856</v>
      </c>
      <c r="I20" s="223">
        <f t="shared" si="27"/>
        <v>14.093143402320781</v>
      </c>
      <c r="J20" s="223">
        <f t="shared" si="27"/>
        <v>10.002706157688754</v>
      </c>
      <c r="K20" s="223">
        <f t="shared" si="27"/>
        <v>9.0304525271910627</v>
      </c>
      <c r="L20" s="223">
        <f t="shared" si="27"/>
        <v>11.227545366292318</v>
      </c>
      <c r="M20" s="223">
        <f t="shared" si="27"/>
        <v>12.555162166414727</v>
      </c>
      <c r="N20" s="223">
        <f t="shared" si="27"/>
        <v>12.264320672411298</v>
      </c>
      <c r="O20" s="223">
        <f t="shared" si="27"/>
        <v>11.044014685126585</v>
      </c>
      <c r="Q20" s="222" t="s">
        <v>187</v>
      </c>
      <c r="R20" s="224">
        <f t="shared" ref="R20:AC20" si="28">SUM(R5:R19)</f>
        <v>2186.8885012265046</v>
      </c>
      <c r="S20" s="224">
        <f t="shared" si="28"/>
        <v>2335.4562000000001</v>
      </c>
      <c r="T20" s="224">
        <f t="shared" si="28"/>
        <v>2579.2093740000005</v>
      </c>
      <c r="U20" s="224">
        <f t="shared" si="28"/>
        <v>1764.3748499999999</v>
      </c>
      <c r="V20" s="224">
        <f t="shared" si="28"/>
        <v>1386.69</v>
      </c>
      <c r="W20" s="224">
        <f t="shared" si="28"/>
        <v>2114.0149500000007</v>
      </c>
      <c r="X20" s="224">
        <f t="shared" si="28"/>
        <v>1871.1695999999999</v>
      </c>
      <c r="Y20" s="224">
        <f t="shared" si="28"/>
        <v>3767.9106000000006</v>
      </c>
      <c r="Z20" s="224">
        <f t="shared" si="28"/>
        <v>3418.6130867157767</v>
      </c>
      <c r="AA20" s="224">
        <f t="shared" si="28"/>
        <v>3688.759767728463</v>
      </c>
      <c r="AB20" s="224">
        <f t="shared" si="28"/>
        <v>4374.6964066193195</v>
      </c>
      <c r="AC20" s="224">
        <f t="shared" si="28"/>
        <v>3611.5680000000002</v>
      </c>
      <c r="AE20" s="222" t="s">
        <v>187</v>
      </c>
      <c r="AF20" s="223">
        <f>+IFERROR((SUMPRODUCT(AF5:AF13,AT5:AT13)/AT20),0)</f>
        <v>10.064190022180426</v>
      </c>
      <c r="AG20" s="223">
        <f t="shared" ref="AG20:AQ20" si="29">+IFERROR((SUMPRODUCT(AG5:AG13,AU5:AU13)/AU20),0)</f>
        <v>10.031078853760594</v>
      </c>
      <c r="AH20" s="223">
        <f t="shared" si="29"/>
        <v>10.485741532476546</v>
      </c>
      <c r="AI20" s="223">
        <f t="shared" si="29"/>
        <v>13.660642827016312</v>
      </c>
      <c r="AJ20" s="223">
        <f t="shared" si="29"/>
        <v>14.961472303407019</v>
      </c>
      <c r="AK20" s="223">
        <f t="shared" si="29"/>
        <v>14.847434485848559</v>
      </c>
      <c r="AL20" s="223">
        <f t="shared" si="29"/>
        <v>10.288886579366732</v>
      </c>
      <c r="AM20" s="223">
        <f t="shared" si="29"/>
        <v>9.3711551526225794</v>
      </c>
      <c r="AN20" s="223">
        <f t="shared" si="29"/>
        <v>11.369035268500017</v>
      </c>
      <c r="AO20" s="223">
        <f t="shared" si="29"/>
        <v>12.615759671541694</v>
      </c>
      <c r="AP20" s="223">
        <f t="shared" si="29"/>
        <v>12.569535060289956</v>
      </c>
      <c r="AQ20" s="223">
        <f t="shared" si="29"/>
        <v>11.399781113386643</v>
      </c>
      <c r="AS20" s="222" t="s">
        <v>187</v>
      </c>
      <c r="AT20" s="224">
        <f t="shared" ref="AT20:BE20" si="30">SUM(AT5:AT19)</f>
        <v>1908.4335612265045</v>
      </c>
      <c r="AU20" s="224">
        <f t="shared" si="30"/>
        <v>1981.8687</v>
      </c>
      <c r="AV20" s="224">
        <f t="shared" si="30"/>
        <v>2255.5955240000003</v>
      </c>
      <c r="AW20" s="224">
        <f t="shared" si="30"/>
        <v>1408.5584099999999</v>
      </c>
      <c r="AX20" s="224">
        <f t="shared" si="30"/>
        <v>1093.1849999999999</v>
      </c>
      <c r="AY20" s="224">
        <f t="shared" si="30"/>
        <v>1699.3962000000006</v>
      </c>
      <c r="AZ20" s="224">
        <f t="shared" si="30"/>
        <v>1540.2897599999999</v>
      </c>
      <c r="BA20" s="224">
        <f t="shared" si="30"/>
        <v>3141.7632000000003</v>
      </c>
      <c r="BB20" s="224">
        <f t="shared" si="30"/>
        <v>2905.8211237084101</v>
      </c>
      <c r="BC20" s="224">
        <f t="shared" si="30"/>
        <v>3135.4458025691933</v>
      </c>
      <c r="BD20" s="224">
        <f t="shared" si="30"/>
        <v>3718.4919456264215</v>
      </c>
      <c r="BE20" s="224">
        <f t="shared" si="30"/>
        <v>3069.8328000000006</v>
      </c>
      <c r="BG20" s="222" t="s">
        <v>187</v>
      </c>
      <c r="BH20" s="223">
        <f>+IFERROR((SUMPRODUCT(BH5:BH13,BV5:BV13)/BV20),0)</f>
        <v>10.064190022180426</v>
      </c>
      <c r="BI20" s="223">
        <f t="shared" ref="BI20" si="31">+IFERROR((SUMPRODUCT(BI5:BI13,BW5:BW13)/BW20),0)</f>
        <v>10.031078853760594</v>
      </c>
      <c r="BJ20" s="223">
        <f t="shared" ref="BJ20" si="32">+IFERROR((SUMPRODUCT(BJ5:BJ13,BX5:BX13)/BX20),0)</f>
        <v>10.485741532476546</v>
      </c>
      <c r="BK20" s="223">
        <f t="shared" ref="BK20" si="33">+IFERROR((SUMPRODUCT(BK5:BK13,BY5:BY13)/BY20),0)</f>
        <v>13.660642827016312</v>
      </c>
      <c r="BL20" s="223">
        <f t="shared" ref="BL20" si="34">+IFERROR((SUMPRODUCT(BL5:BL13,BZ5:BZ13)/BZ20),0)</f>
        <v>14.961472303407019</v>
      </c>
      <c r="BM20" s="223">
        <f t="shared" ref="BM20" si="35">+IFERROR((SUMPRODUCT(BM5:BM13,CA5:CA13)/CA20),0)</f>
        <v>14.847434485848559</v>
      </c>
      <c r="BN20" s="223">
        <f t="shared" ref="BN20" si="36">+IFERROR((SUMPRODUCT(BN5:BN13,CB5:CB13)/CB20),0)</f>
        <v>10.288886579366732</v>
      </c>
      <c r="BO20" s="223">
        <f t="shared" ref="BO20" si="37">+IFERROR((SUMPRODUCT(BO5:BO13,CC5:CC13)/CC20),0)</f>
        <v>9.3711551526225794</v>
      </c>
      <c r="BP20" s="223">
        <f t="shared" ref="BP20" si="38">+IFERROR((SUMPRODUCT(BP5:BP13,CD5:CD13)/CD20),0)</f>
        <v>11.369035268500017</v>
      </c>
      <c r="BQ20" s="223">
        <f t="shared" ref="BQ20" si="39">+IFERROR((SUMPRODUCT(BQ5:BQ13,CE5:CE13)/CE20),0)</f>
        <v>12.615759671541694</v>
      </c>
      <c r="BR20" s="223">
        <f t="shared" ref="BR20" si="40">+IFERROR((SUMPRODUCT(BR5:BR13,CF5:CF13)/CF20),0)</f>
        <v>12.569535060289956</v>
      </c>
      <c r="BS20" s="223">
        <f t="shared" ref="BS20" si="41">+IFERROR((SUMPRODUCT(BS5:BS13,CG5:CG13)/CG20),0)</f>
        <v>11.399781113386643</v>
      </c>
      <c r="BU20" s="222" t="s">
        <v>187</v>
      </c>
      <c r="BV20" s="224">
        <f t="shared" ref="BV20:CG20" si="42">SUM(BV5:BV19)</f>
        <v>1908.4335612265045</v>
      </c>
      <c r="BW20" s="224">
        <f t="shared" si="42"/>
        <v>1981.8687</v>
      </c>
      <c r="BX20" s="224">
        <f t="shared" si="42"/>
        <v>2255.5955240000003</v>
      </c>
      <c r="BY20" s="224">
        <f t="shared" si="42"/>
        <v>1408.5584099999999</v>
      </c>
      <c r="BZ20" s="224">
        <f t="shared" si="42"/>
        <v>1093.1849999999999</v>
      </c>
      <c r="CA20" s="224">
        <f t="shared" si="42"/>
        <v>1699.3962000000006</v>
      </c>
      <c r="CB20" s="224">
        <f t="shared" si="42"/>
        <v>1540.2897599999999</v>
      </c>
      <c r="CC20" s="224">
        <f t="shared" si="42"/>
        <v>3141.7632000000003</v>
      </c>
      <c r="CD20" s="224">
        <f t="shared" si="42"/>
        <v>2905.8211237084101</v>
      </c>
      <c r="CE20" s="224">
        <f t="shared" si="42"/>
        <v>3135.4458025691933</v>
      </c>
      <c r="CF20" s="224">
        <f t="shared" si="42"/>
        <v>3718.4919456264215</v>
      </c>
      <c r="CG20" s="224">
        <f t="shared" si="42"/>
        <v>3069.8328000000006</v>
      </c>
    </row>
    <row r="21" spans="1:85" x14ac:dyDescent="0.25">
      <c r="C21" s="270" t="s">
        <v>126</v>
      </c>
      <c r="L21" s="203"/>
      <c r="M21" s="203"/>
      <c r="Z21" s="203"/>
      <c r="AA21" s="203"/>
      <c r="AE21" s="270" t="s">
        <v>126</v>
      </c>
      <c r="AN21" s="203"/>
      <c r="AO21" s="203"/>
      <c r="AT21"/>
      <c r="AU21"/>
      <c r="AV21"/>
      <c r="AW21"/>
      <c r="AX21"/>
      <c r="AY21"/>
      <c r="AZ21"/>
      <c r="BA21"/>
      <c r="BB21" s="203"/>
      <c r="BC21" s="203"/>
      <c r="BD21"/>
      <c r="BE21"/>
      <c r="BG21" s="270" t="s">
        <v>126</v>
      </c>
      <c r="BP21" s="203"/>
      <c r="BQ21" s="203"/>
      <c r="BV21"/>
      <c r="BW21"/>
      <c r="BX21"/>
      <c r="BY21"/>
      <c r="BZ21"/>
      <c r="CA21"/>
      <c r="CB21"/>
      <c r="CC21"/>
      <c r="CD21" s="203"/>
      <c r="CE21" s="203"/>
      <c r="CF21"/>
      <c r="CG21"/>
    </row>
    <row r="22" spans="1:85" x14ac:dyDescent="0.25">
      <c r="C22" s="218" t="s">
        <v>7</v>
      </c>
      <c r="D22" s="219" t="s">
        <v>43</v>
      </c>
      <c r="E22" s="219" t="s">
        <v>44</v>
      </c>
      <c r="F22" s="219" t="s">
        <v>45</v>
      </c>
      <c r="G22" s="219" t="s">
        <v>46</v>
      </c>
      <c r="H22" s="219" t="s">
        <v>47</v>
      </c>
      <c r="I22" s="219" t="s">
        <v>48</v>
      </c>
      <c r="J22" s="219" t="s">
        <v>49</v>
      </c>
      <c r="K22" s="219" t="s">
        <v>50</v>
      </c>
      <c r="L22" s="219" t="s">
        <v>177</v>
      </c>
      <c r="M22" s="219" t="s">
        <v>52</v>
      </c>
      <c r="N22" s="219" t="s">
        <v>53</v>
      </c>
      <c r="O22" s="219" t="s">
        <v>54</v>
      </c>
      <c r="R22" s="219" t="s">
        <v>43</v>
      </c>
      <c r="S22" s="219" t="s">
        <v>44</v>
      </c>
      <c r="T22" s="219" t="s">
        <v>45</v>
      </c>
      <c r="U22" s="219" t="s">
        <v>46</v>
      </c>
      <c r="V22" s="219" t="s">
        <v>47</v>
      </c>
      <c r="W22" s="219" t="s">
        <v>48</v>
      </c>
      <c r="X22" s="219" t="s">
        <v>49</v>
      </c>
      <c r="Y22" s="219" t="s">
        <v>50</v>
      </c>
      <c r="Z22" s="219" t="s">
        <v>177</v>
      </c>
      <c r="AA22" s="219" t="s">
        <v>52</v>
      </c>
      <c r="AB22" s="219" t="s">
        <v>53</v>
      </c>
      <c r="AC22" s="219" t="s">
        <v>54</v>
      </c>
      <c r="AE22" s="218" t="s">
        <v>7</v>
      </c>
      <c r="AF22" s="219" t="s">
        <v>43</v>
      </c>
      <c r="AG22" s="219" t="s">
        <v>44</v>
      </c>
      <c r="AH22" s="219" t="s">
        <v>45</v>
      </c>
      <c r="AI22" s="219" t="s">
        <v>46</v>
      </c>
      <c r="AJ22" s="219" t="s">
        <v>47</v>
      </c>
      <c r="AK22" s="219" t="s">
        <v>48</v>
      </c>
      <c r="AL22" s="219" t="s">
        <v>49</v>
      </c>
      <c r="AM22" s="219" t="s">
        <v>50</v>
      </c>
      <c r="AN22" s="219" t="s">
        <v>177</v>
      </c>
      <c r="AO22" s="219" t="s">
        <v>52</v>
      </c>
      <c r="AP22" s="219" t="s">
        <v>53</v>
      </c>
      <c r="AQ22" s="219" t="s">
        <v>54</v>
      </c>
      <c r="AT22" s="219" t="s">
        <v>43</v>
      </c>
      <c r="AU22" s="219" t="s">
        <v>44</v>
      </c>
      <c r="AV22" s="219" t="s">
        <v>45</v>
      </c>
      <c r="AW22" s="219" t="s">
        <v>46</v>
      </c>
      <c r="AX22" s="219" t="s">
        <v>47</v>
      </c>
      <c r="AY22" s="219" t="s">
        <v>48</v>
      </c>
      <c r="AZ22" s="219" t="s">
        <v>49</v>
      </c>
      <c r="BA22" s="219" t="s">
        <v>50</v>
      </c>
      <c r="BB22" s="219" t="s">
        <v>177</v>
      </c>
      <c r="BC22" s="219" t="s">
        <v>52</v>
      </c>
      <c r="BD22" s="219" t="s">
        <v>53</v>
      </c>
      <c r="BE22" s="219" t="s">
        <v>54</v>
      </c>
      <c r="BG22" s="218" t="s">
        <v>7</v>
      </c>
      <c r="BH22" s="219" t="s">
        <v>43</v>
      </c>
      <c r="BI22" s="219" t="s">
        <v>44</v>
      </c>
      <c r="BJ22" s="219" t="s">
        <v>45</v>
      </c>
      <c r="BK22" s="219" t="s">
        <v>46</v>
      </c>
      <c r="BL22" s="219" t="s">
        <v>47</v>
      </c>
      <c r="BM22" s="219" t="s">
        <v>48</v>
      </c>
      <c r="BN22" s="219" t="s">
        <v>49</v>
      </c>
      <c r="BO22" s="219" t="s">
        <v>50</v>
      </c>
      <c r="BP22" s="219" t="s">
        <v>177</v>
      </c>
      <c r="BQ22" s="219" t="s">
        <v>52</v>
      </c>
      <c r="BR22" s="219" t="s">
        <v>53</v>
      </c>
      <c r="BS22" s="219" t="s">
        <v>54</v>
      </c>
      <c r="BV22" s="219" t="s">
        <v>43</v>
      </c>
      <c r="BW22" s="219" t="s">
        <v>44</v>
      </c>
      <c r="BX22" s="219" t="s">
        <v>45</v>
      </c>
      <c r="BY22" s="219" t="s">
        <v>46</v>
      </c>
      <c r="BZ22" s="219" t="s">
        <v>47</v>
      </c>
      <c r="CA22" s="219" t="s">
        <v>48</v>
      </c>
      <c r="CB22" s="219" t="s">
        <v>49</v>
      </c>
      <c r="CC22" s="219" t="s">
        <v>50</v>
      </c>
      <c r="CD22" s="219" t="s">
        <v>177</v>
      </c>
      <c r="CE22" s="219" t="s">
        <v>52</v>
      </c>
      <c r="CF22" s="219" t="s">
        <v>53</v>
      </c>
      <c r="CG22" s="219" t="s">
        <v>54</v>
      </c>
    </row>
    <row r="23" spans="1:85" x14ac:dyDescent="0.25">
      <c r="A23" t="str">
        <f>+C2</f>
        <v>SPOT</v>
      </c>
      <c r="B23" t="s">
        <v>7</v>
      </c>
      <c r="C23" s="2" t="s">
        <v>178</v>
      </c>
      <c r="D23" s="220">
        <v>31.454545454545457</v>
      </c>
      <c r="E23" s="220">
        <v>31.454545454545457</v>
      </c>
      <c r="F23" s="220">
        <v>32.909090909090907</v>
      </c>
      <c r="G23" s="220">
        <v>49.431372549019599</v>
      </c>
      <c r="H23" s="220">
        <v>57.436326530612241</v>
      </c>
      <c r="I23" s="220">
        <v>58.617391304347827</v>
      </c>
      <c r="J23" s="220">
        <v>33.142857142857146</v>
      </c>
      <c r="K23" s="220">
        <f>+'CPP Detay Tum Ay'!K23</f>
        <v>21.959183673469386</v>
      </c>
      <c r="L23" s="220">
        <f>+'CPP Detay Tum Ay'!L23</f>
        <v>40.056016165499507</v>
      </c>
      <c r="M23" s="220">
        <f>+'CPP Detay Tum Ay'!M23</f>
        <v>46.346520446331787</v>
      </c>
      <c r="N23" s="220">
        <f>+'CPP Detay Tum Ay'!N23</f>
        <v>48.312812091386256</v>
      </c>
      <c r="O23" s="220">
        <f>+'CPP Detay Tum Ay'!O23</f>
        <v>42.863953580596267</v>
      </c>
      <c r="Q23" s="2" t="s">
        <v>178</v>
      </c>
      <c r="R23" s="220">
        <v>325.80592000000001</v>
      </c>
      <c r="S23" s="220">
        <v>307.69200000000001</v>
      </c>
      <c r="T23" s="220">
        <v>331.613832</v>
      </c>
      <c r="U23" s="220">
        <v>276.80454000000003</v>
      </c>
      <c r="V23" s="220">
        <v>223.44</v>
      </c>
      <c r="W23" s="220">
        <v>324.47250000000008</v>
      </c>
      <c r="X23" s="220">
        <v>248.39079999999998</v>
      </c>
      <c r="Y23" s="220">
        <f>+'CPP Detay Tum Ay'!Y23</f>
        <v>676.6508</v>
      </c>
      <c r="Z23" s="220">
        <f>+'CPP Detay Tum Ay'!Z23</f>
        <v>624.06446739850742</v>
      </c>
      <c r="AA23" s="220">
        <f>+'CPP Detay Tum Ay'!AA23</f>
        <v>467.24290391227186</v>
      </c>
      <c r="AB23" s="220">
        <f>+'CPP Detay Tum Ay'!AB23</f>
        <v>554.12821150511354</v>
      </c>
      <c r="AC23" s="220">
        <f>+'CPP Detay Tum Ay'!AC23</f>
        <v>457.46527999999995</v>
      </c>
      <c r="AE23" s="2" t="s">
        <v>178</v>
      </c>
      <c r="AF23" s="220">
        <f>+D23</f>
        <v>31.454545454545457</v>
      </c>
      <c r="AG23" s="220">
        <f t="shared" ref="AG23:AQ27" si="43">+E23</f>
        <v>31.454545454545457</v>
      </c>
      <c r="AH23" s="220">
        <f t="shared" si="43"/>
        <v>32.909090909090907</v>
      </c>
      <c r="AI23" s="220">
        <f t="shared" si="43"/>
        <v>49.431372549019599</v>
      </c>
      <c r="AJ23" s="220">
        <f t="shared" si="43"/>
        <v>57.436326530612241</v>
      </c>
      <c r="AK23" s="220">
        <f t="shared" si="43"/>
        <v>58.617391304347827</v>
      </c>
      <c r="AL23" s="220">
        <f t="shared" si="43"/>
        <v>33.142857142857146</v>
      </c>
      <c r="AM23" s="220">
        <f t="shared" si="43"/>
        <v>21.959183673469386</v>
      </c>
      <c r="AN23" s="220">
        <f t="shared" si="43"/>
        <v>40.056016165499507</v>
      </c>
      <c r="AO23" s="220">
        <f t="shared" si="43"/>
        <v>46.346520446331787</v>
      </c>
      <c r="AP23" s="220">
        <f t="shared" si="43"/>
        <v>48.312812091386256</v>
      </c>
      <c r="AQ23" s="220">
        <f t="shared" si="43"/>
        <v>42.863953580596267</v>
      </c>
      <c r="AS23" s="2" t="s">
        <v>178</v>
      </c>
      <c r="AT23" s="220">
        <f t="shared" ref="AT23:BE27" si="44">+R23</f>
        <v>325.80592000000001</v>
      </c>
      <c r="AU23" s="220">
        <f t="shared" si="44"/>
        <v>307.69200000000001</v>
      </c>
      <c r="AV23" s="220">
        <f t="shared" si="44"/>
        <v>331.613832</v>
      </c>
      <c r="AW23" s="220">
        <f t="shared" si="44"/>
        <v>276.80454000000003</v>
      </c>
      <c r="AX23" s="220">
        <f t="shared" si="44"/>
        <v>223.44</v>
      </c>
      <c r="AY23" s="220">
        <f t="shared" si="44"/>
        <v>324.47250000000008</v>
      </c>
      <c r="AZ23" s="220">
        <f t="shared" si="44"/>
        <v>248.39079999999998</v>
      </c>
      <c r="BA23" s="220">
        <f t="shared" si="44"/>
        <v>676.6508</v>
      </c>
      <c r="BB23" s="220">
        <f t="shared" si="44"/>
        <v>624.06446739850742</v>
      </c>
      <c r="BC23" s="220">
        <f t="shared" si="44"/>
        <v>467.24290391227186</v>
      </c>
      <c r="BD23" s="220">
        <f t="shared" si="44"/>
        <v>554.12821150511354</v>
      </c>
      <c r="BE23" s="220">
        <f t="shared" si="44"/>
        <v>457.46527999999995</v>
      </c>
      <c r="BG23" s="2" t="s">
        <v>178</v>
      </c>
      <c r="BH23" s="220">
        <f>+AF23</f>
        <v>31.454545454545457</v>
      </c>
      <c r="BI23" s="220">
        <f t="shared" ref="BI23:BI27" si="45">+AG23</f>
        <v>31.454545454545457</v>
      </c>
      <c r="BJ23" s="220">
        <f t="shared" ref="BJ23:BJ27" si="46">+AH23</f>
        <v>32.909090909090907</v>
      </c>
      <c r="BK23" s="220">
        <f t="shared" ref="BK23:BK27" si="47">+AI23</f>
        <v>49.431372549019599</v>
      </c>
      <c r="BL23" s="220">
        <f t="shared" ref="BL23:BL27" si="48">+AJ23</f>
        <v>57.436326530612241</v>
      </c>
      <c r="BM23" s="220">
        <f t="shared" ref="BM23:BM27" si="49">+AK23</f>
        <v>58.617391304347827</v>
      </c>
      <c r="BN23" s="220">
        <f t="shared" ref="BN23:BN27" si="50">+AL23</f>
        <v>33.142857142857146</v>
      </c>
      <c r="BO23" s="220">
        <f t="shared" ref="BO23:BO27" si="51">+AM23</f>
        <v>21.959183673469386</v>
      </c>
      <c r="BP23" s="220">
        <f t="shared" ref="BP23:BP27" si="52">+AN23</f>
        <v>40.056016165499507</v>
      </c>
      <c r="BQ23" s="220">
        <f t="shared" ref="BQ23:BQ27" si="53">+AO23</f>
        <v>46.346520446331787</v>
      </c>
      <c r="BR23" s="220">
        <f t="shared" ref="BR23:BR27" si="54">+AP23</f>
        <v>48.312812091386256</v>
      </c>
      <c r="BS23" s="220">
        <f t="shared" ref="BS23:BS27" si="55">+AQ23</f>
        <v>42.863953580596267</v>
      </c>
      <c r="BU23" s="2" t="s">
        <v>178</v>
      </c>
      <c r="BV23" s="220">
        <f t="shared" ref="BV23:BV27" si="56">+AT23</f>
        <v>325.80592000000001</v>
      </c>
      <c r="BW23" s="220">
        <f t="shared" ref="BW23:BW27" si="57">+AU23</f>
        <v>307.69200000000001</v>
      </c>
      <c r="BX23" s="220">
        <f t="shared" ref="BX23:BX27" si="58">+AV23</f>
        <v>331.613832</v>
      </c>
      <c r="BY23" s="220">
        <f t="shared" ref="BY23:BY27" si="59">+AW23</f>
        <v>276.80454000000003</v>
      </c>
      <c r="BZ23" s="220">
        <f t="shared" ref="BZ23:BZ27" si="60">+AX23</f>
        <v>223.44</v>
      </c>
      <c r="CA23" s="220">
        <f t="shared" ref="CA23:CA27" si="61">+AY23</f>
        <v>324.47250000000008</v>
      </c>
      <c r="CB23" s="220">
        <f t="shared" ref="CB23:CB27" si="62">+AZ23</f>
        <v>248.39079999999998</v>
      </c>
      <c r="CC23" s="220">
        <f t="shared" ref="CC23:CC27" si="63">+BA23</f>
        <v>676.6508</v>
      </c>
      <c r="CD23" s="220">
        <f t="shared" ref="CD23:CD27" si="64">+BB23</f>
        <v>624.06446739850742</v>
      </c>
      <c r="CE23" s="220">
        <f t="shared" ref="CE23:CE27" si="65">+BC23</f>
        <v>467.24290391227186</v>
      </c>
      <c r="CF23" s="220">
        <f t="shared" ref="CF23:CF27" si="66">+BD23</f>
        <v>554.12821150511354</v>
      </c>
      <c r="CG23" s="220">
        <f t="shared" ref="CG23:CG27" si="67">+BE23</f>
        <v>457.46527999999995</v>
      </c>
    </row>
    <row r="24" spans="1:85" x14ac:dyDescent="0.25">
      <c r="A24" t="str">
        <f>+C2</f>
        <v>SPOT</v>
      </c>
      <c r="B24" t="s">
        <v>7</v>
      </c>
      <c r="C24" s="2" t="s">
        <v>179</v>
      </c>
      <c r="D24" s="220">
        <v>32.888888888888893</v>
      </c>
      <c r="E24" s="220">
        <v>33.45454545454546</v>
      </c>
      <c r="F24" s="220">
        <v>38.45454545454546</v>
      </c>
      <c r="G24" s="220">
        <v>53.333333333333336</v>
      </c>
      <c r="H24" s="220">
        <v>58.593061224489809</v>
      </c>
      <c r="I24" s="220">
        <v>57.59391304347826</v>
      </c>
      <c r="J24" s="220">
        <v>27.77551020408163</v>
      </c>
      <c r="K24" s="220">
        <f>+'CPP Detay Tum Ay'!K24</f>
        <v>27.77551020408163</v>
      </c>
      <c r="L24" s="220">
        <f>+'CPP Detay Tum Ay'!L24</f>
        <v>35.681091996912052</v>
      </c>
      <c r="M24" s="220">
        <f>+'CPP Detay Tum Ay'!M24</f>
        <v>47.756247459057803</v>
      </c>
      <c r="N24" s="220">
        <f>+'CPP Detay Tum Ay'!N24</f>
        <v>45.073964353416237</v>
      </c>
      <c r="O24" s="220">
        <f>+'CPP Detay Tum Ay'!O24</f>
        <v>42.779450961413225</v>
      </c>
      <c r="Q24" s="2" t="s">
        <v>179</v>
      </c>
      <c r="R24" s="220">
        <v>357.36836850000003</v>
      </c>
      <c r="S24" s="220">
        <v>338.46120000000002</v>
      </c>
      <c r="T24" s="220">
        <v>420.61313249999995</v>
      </c>
      <c r="U24" s="220">
        <v>314.440245</v>
      </c>
      <c r="V24" s="220">
        <v>217.56</v>
      </c>
      <c r="W24" s="220">
        <v>315.93375000000009</v>
      </c>
      <c r="X24" s="220">
        <v>248.39079999999998</v>
      </c>
      <c r="Y24" s="220">
        <f>+'CPP Detay Tum Ay'!Y24</f>
        <v>668.0856</v>
      </c>
      <c r="Z24" s="220">
        <f>+'CPP Detay Tum Ay'!Z24</f>
        <v>624.06446739850742</v>
      </c>
      <c r="AA24" s="220">
        <f>+'CPP Detay Tum Ay'!AA24</f>
        <v>467.24290391227186</v>
      </c>
      <c r="AB24" s="220">
        <f>+'CPP Detay Tum Ay'!AB24</f>
        <v>554.12821150511354</v>
      </c>
      <c r="AC24" s="220">
        <f>+'CPP Detay Tum Ay'!AC24</f>
        <v>457.46527999999995</v>
      </c>
      <c r="AE24" s="2" t="s">
        <v>179</v>
      </c>
      <c r="AF24" s="220">
        <f t="shared" ref="AF24:AF27" si="68">+D24</f>
        <v>32.888888888888893</v>
      </c>
      <c r="AG24" s="220">
        <f t="shared" si="43"/>
        <v>33.45454545454546</v>
      </c>
      <c r="AH24" s="220">
        <f t="shared" si="43"/>
        <v>38.45454545454546</v>
      </c>
      <c r="AI24" s="220">
        <f t="shared" si="43"/>
        <v>53.333333333333336</v>
      </c>
      <c r="AJ24" s="220">
        <f t="shared" si="43"/>
        <v>58.593061224489809</v>
      </c>
      <c r="AK24" s="220">
        <f t="shared" si="43"/>
        <v>57.59391304347826</v>
      </c>
      <c r="AL24" s="220">
        <f t="shared" si="43"/>
        <v>27.77551020408163</v>
      </c>
      <c r="AM24" s="220">
        <f t="shared" si="43"/>
        <v>27.77551020408163</v>
      </c>
      <c r="AN24" s="220">
        <f t="shared" si="43"/>
        <v>35.681091996912052</v>
      </c>
      <c r="AO24" s="220">
        <f t="shared" si="43"/>
        <v>47.756247459057803</v>
      </c>
      <c r="AP24" s="220">
        <f t="shared" si="43"/>
        <v>45.073964353416237</v>
      </c>
      <c r="AQ24" s="220">
        <f t="shared" si="43"/>
        <v>42.779450961413225</v>
      </c>
      <c r="AS24" s="2" t="s">
        <v>179</v>
      </c>
      <c r="AT24" s="220">
        <f t="shared" si="44"/>
        <v>357.36836850000003</v>
      </c>
      <c r="AU24" s="220">
        <f t="shared" si="44"/>
        <v>338.46120000000002</v>
      </c>
      <c r="AV24" s="220">
        <f t="shared" si="44"/>
        <v>420.61313249999995</v>
      </c>
      <c r="AW24" s="220">
        <f t="shared" si="44"/>
        <v>314.440245</v>
      </c>
      <c r="AX24" s="220">
        <f t="shared" si="44"/>
        <v>217.56</v>
      </c>
      <c r="AY24" s="220">
        <f t="shared" si="44"/>
        <v>315.93375000000009</v>
      </c>
      <c r="AZ24" s="220">
        <f t="shared" si="44"/>
        <v>248.39079999999998</v>
      </c>
      <c r="BA24" s="220">
        <f t="shared" si="44"/>
        <v>668.0856</v>
      </c>
      <c r="BB24" s="220">
        <f t="shared" si="44"/>
        <v>624.06446739850742</v>
      </c>
      <c r="BC24" s="220">
        <f t="shared" si="44"/>
        <v>467.24290391227186</v>
      </c>
      <c r="BD24" s="220">
        <f t="shared" si="44"/>
        <v>554.12821150511354</v>
      </c>
      <c r="BE24" s="220">
        <f t="shared" si="44"/>
        <v>457.46527999999995</v>
      </c>
      <c r="BG24" s="2" t="s">
        <v>179</v>
      </c>
      <c r="BH24" s="220">
        <f t="shared" ref="BH24:BH27" si="69">+AF24</f>
        <v>32.888888888888893</v>
      </c>
      <c r="BI24" s="220">
        <f t="shared" si="45"/>
        <v>33.45454545454546</v>
      </c>
      <c r="BJ24" s="220">
        <f t="shared" si="46"/>
        <v>38.45454545454546</v>
      </c>
      <c r="BK24" s="220">
        <f t="shared" si="47"/>
        <v>53.333333333333336</v>
      </c>
      <c r="BL24" s="220">
        <f t="shared" si="48"/>
        <v>58.593061224489809</v>
      </c>
      <c r="BM24" s="220">
        <f t="shared" si="49"/>
        <v>57.59391304347826</v>
      </c>
      <c r="BN24" s="220">
        <f t="shared" si="50"/>
        <v>27.77551020408163</v>
      </c>
      <c r="BO24" s="220">
        <f t="shared" si="51"/>
        <v>27.77551020408163</v>
      </c>
      <c r="BP24" s="220">
        <f t="shared" si="52"/>
        <v>35.681091996912052</v>
      </c>
      <c r="BQ24" s="220">
        <f t="shared" si="53"/>
        <v>47.756247459057803</v>
      </c>
      <c r="BR24" s="220">
        <f t="shared" si="54"/>
        <v>45.073964353416237</v>
      </c>
      <c r="BS24" s="220">
        <f t="shared" si="55"/>
        <v>42.779450961413225</v>
      </c>
      <c r="BU24" s="2" t="s">
        <v>179</v>
      </c>
      <c r="BV24" s="220">
        <f t="shared" si="56"/>
        <v>357.36836850000003</v>
      </c>
      <c r="BW24" s="220">
        <f t="shared" si="57"/>
        <v>338.46120000000002</v>
      </c>
      <c r="BX24" s="220">
        <f t="shared" si="58"/>
        <v>420.61313249999995</v>
      </c>
      <c r="BY24" s="220">
        <f t="shared" si="59"/>
        <v>314.440245</v>
      </c>
      <c r="BZ24" s="220">
        <f t="shared" si="60"/>
        <v>217.56</v>
      </c>
      <c r="CA24" s="220">
        <f t="shared" si="61"/>
        <v>315.93375000000009</v>
      </c>
      <c r="CB24" s="220">
        <f t="shared" si="62"/>
        <v>248.39079999999998</v>
      </c>
      <c r="CC24" s="220">
        <f t="shared" si="63"/>
        <v>668.0856</v>
      </c>
      <c r="CD24" s="220">
        <f t="shared" si="64"/>
        <v>624.06446739850742</v>
      </c>
      <c r="CE24" s="220">
        <f t="shared" si="65"/>
        <v>467.24290391227186</v>
      </c>
      <c r="CF24" s="220">
        <f t="shared" si="66"/>
        <v>554.12821150511354</v>
      </c>
      <c r="CG24" s="220">
        <f t="shared" si="67"/>
        <v>457.46527999999995</v>
      </c>
    </row>
    <row r="25" spans="1:85" x14ac:dyDescent="0.25">
      <c r="A25" t="str">
        <f>+C2</f>
        <v>SPOT</v>
      </c>
      <c r="B25" t="s">
        <v>7</v>
      </c>
      <c r="C25" s="2" t="s">
        <v>180</v>
      </c>
      <c r="D25" s="220">
        <v>30.000000000000004</v>
      </c>
      <c r="E25" s="220">
        <v>30.45454545454546</v>
      </c>
      <c r="F25" s="220">
        <v>31.909090909090907</v>
      </c>
      <c r="G25" s="220">
        <v>43.333333333333336</v>
      </c>
      <c r="H25" s="220">
        <v>47.648571428571437</v>
      </c>
      <c r="I25" s="220">
        <v>45.916956521739138</v>
      </c>
      <c r="J25" s="220">
        <v>34.591836734693878</v>
      </c>
      <c r="K25" s="220">
        <f>+'CPP Detay Tum Ay'!K25</f>
        <v>32.122448979591837</v>
      </c>
      <c r="L25" s="220">
        <f>+'CPP Detay Tum Ay'!L25</f>
        <v>34.508173792928396</v>
      </c>
      <c r="M25" s="220">
        <f>+'CPP Detay Tum Ay'!M25</f>
        <v>45.685066530263619</v>
      </c>
      <c r="N25" s="220">
        <f>+'CPP Detay Tum Ay'!N25</f>
        <v>44.238682568360808</v>
      </c>
      <c r="O25" s="220">
        <f>+'CPP Detay Tum Ay'!O25</f>
        <v>39.32531862257747</v>
      </c>
      <c r="Q25" s="2" t="s">
        <v>180</v>
      </c>
      <c r="R25" s="220">
        <v>134.55570150000003</v>
      </c>
      <c r="S25" s="220">
        <v>213.31695000000002</v>
      </c>
      <c r="T25" s="220">
        <v>247.56808999999996</v>
      </c>
      <c r="U25" s="220">
        <v>295.59599999999995</v>
      </c>
      <c r="V25" s="220">
        <v>196</v>
      </c>
      <c r="W25" s="220">
        <v>248.4</v>
      </c>
      <c r="X25" s="220">
        <v>188.25407999999999</v>
      </c>
      <c r="Y25" s="220">
        <f>+'CPP Detay Tum Ay'!Y25</f>
        <v>320.5188</v>
      </c>
      <c r="Z25" s="220">
        <f>+'CPP Detay Tum Ay'!Z25</f>
        <v>295.60948455718773</v>
      </c>
      <c r="AA25" s="220">
        <f>+'CPP Detay Tum Ay'!AA25</f>
        <v>221.3255860637077</v>
      </c>
      <c r="AB25" s="220">
        <f>+'CPP Detay Tum Ay'!AB25</f>
        <v>262.48178439715912</v>
      </c>
      <c r="AC25" s="220">
        <f>+'CPP Detay Tum Ay'!AC25</f>
        <v>216.69407999999996</v>
      </c>
      <c r="AE25" s="2" t="s">
        <v>180</v>
      </c>
      <c r="AF25" s="220">
        <f t="shared" si="68"/>
        <v>30.000000000000004</v>
      </c>
      <c r="AG25" s="220">
        <f t="shared" si="43"/>
        <v>30.45454545454546</v>
      </c>
      <c r="AH25" s="220">
        <f t="shared" si="43"/>
        <v>31.909090909090907</v>
      </c>
      <c r="AI25" s="220">
        <f t="shared" si="43"/>
        <v>43.333333333333336</v>
      </c>
      <c r="AJ25" s="220">
        <f t="shared" si="43"/>
        <v>47.648571428571437</v>
      </c>
      <c r="AK25" s="220">
        <f t="shared" si="43"/>
        <v>45.916956521739138</v>
      </c>
      <c r="AL25" s="220">
        <f t="shared" si="43"/>
        <v>34.591836734693878</v>
      </c>
      <c r="AM25" s="220">
        <f t="shared" si="43"/>
        <v>32.122448979591837</v>
      </c>
      <c r="AN25" s="220">
        <f t="shared" si="43"/>
        <v>34.508173792928396</v>
      </c>
      <c r="AO25" s="220">
        <f t="shared" si="43"/>
        <v>45.685066530263619</v>
      </c>
      <c r="AP25" s="220">
        <f t="shared" si="43"/>
        <v>44.238682568360808</v>
      </c>
      <c r="AQ25" s="220">
        <f t="shared" si="43"/>
        <v>39.32531862257747</v>
      </c>
      <c r="AS25" s="2" t="s">
        <v>180</v>
      </c>
      <c r="AT25" s="220">
        <f t="shared" si="44"/>
        <v>134.55570150000003</v>
      </c>
      <c r="AU25" s="220">
        <f t="shared" si="44"/>
        <v>213.31695000000002</v>
      </c>
      <c r="AV25" s="220">
        <f t="shared" si="44"/>
        <v>247.56808999999996</v>
      </c>
      <c r="AW25" s="220">
        <f t="shared" si="44"/>
        <v>295.59599999999995</v>
      </c>
      <c r="AX25" s="220">
        <f t="shared" si="44"/>
        <v>196</v>
      </c>
      <c r="AY25" s="220">
        <f t="shared" si="44"/>
        <v>248.4</v>
      </c>
      <c r="AZ25" s="220">
        <f t="shared" si="44"/>
        <v>188.25407999999999</v>
      </c>
      <c r="BA25" s="220">
        <f t="shared" si="44"/>
        <v>320.5188</v>
      </c>
      <c r="BB25" s="220">
        <f t="shared" si="44"/>
        <v>295.60948455718773</v>
      </c>
      <c r="BC25" s="220">
        <f t="shared" si="44"/>
        <v>221.3255860637077</v>
      </c>
      <c r="BD25" s="220">
        <f t="shared" si="44"/>
        <v>262.48178439715912</v>
      </c>
      <c r="BE25" s="220">
        <f t="shared" si="44"/>
        <v>216.69407999999996</v>
      </c>
      <c r="BG25" s="2" t="s">
        <v>180</v>
      </c>
      <c r="BH25" s="220">
        <f t="shared" si="69"/>
        <v>30.000000000000004</v>
      </c>
      <c r="BI25" s="220">
        <f t="shared" si="45"/>
        <v>30.45454545454546</v>
      </c>
      <c r="BJ25" s="220">
        <f t="shared" si="46"/>
        <v>31.909090909090907</v>
      </c>
      <c r="BK25" s="220">
        <f t="shared" si="47"/>
        <v>43.333333333333336</v>
      </c>
      <c r="BL25" s="220">
        <f t="shared" si="48"/>
        <v>47.648571428571437</v>
      </c>
      <c r="BM25" s="220">
        <f t="shared" si="49"/>
        <v>45.916956521739138</v>
      </c>
      <c r="BN25" s="220">
        <f t="shared" si="50"/>
        <v>34.591836734693878</v>
      </c>
      <c r="BO25" s="220">
        <f t="shared" si="51"/>
        <v>32.122448979591837</v>
      </c>
      <c r="BP25" s="220">
        <f t="shared" si="52"/>
        <v>34.508173792928396</v>
      </c>
      <c r="BQ25" s="220">
        <f t="shared" si="53"/>
        <v>45.685066530263619</v>
      </c>
      <c r="BR25" s="220">
        <f t="shared" si="54"/>
        <v>44.238682568360808</v>
      </c>
      <c r="BS25" s="220">
        <f t="shared" si="55"/>
        <v>39.32531862257747</v>
      </c>
      <c r="BU25" s="2" t="s">
        <v>180</v>
      </c>
      <c r="BV25" s="220">
        <f t="shared" si="56"/>
        <v>134.55570150000003</v>
      </c>
      <c r="BW25" s="220">
        <f t="shared" si="57"/>
        <v>213.31695000000002</v>
      </c>
      <c r="BX25" s="220">
        <f t="shared" si="58"/>
        <v>247.56808999999996</v>
      </c>
      <c r="BY25" s="220">
        <f t="shared" si="59"/>
        <v>295.59599999999995</v>
      </c>
      <c r="BZ25" s="220">
        <f t="shared" si="60"/>
        <v>196</v>
      </c>
      <c r="CA25" s="220">
        <f t="shared" si="61"/>
        <v>248.4</v>
      </c>
      <c r="CB25" s="220">
        <f t="shared" si="62"/>
        <v>188.25407999999999</v>
      </c>
      <c r="CC25" s="220">
        <f t="shared" si="63"/>
        <v>320.5188</v>
      </c>
      <c r="CD25" s="220">
        <f t="shared" si="64"/>
        <v>295.60948455718773</v>
      </c>
      <c r="CE25" s="220">
        <f t="shared" si="65"/>
        <v>221.3255860637077</v>
      </c>
      <c r="CF25" s="220">
        <f t="shared" si="66"/>
        <v>262.48178439715912</v>
      </c>
      <c r="CG25" s="220">
        <f t="shared" si="67"/>
        <v>216.69407999999996</v>
      </c>
    </row>
    <row r="26" spans="1:85" x14ac:dyDescent="0.25">
      <c r="A26" t="str">
        <f>+C2</f>
        <v>SPOT</v>
      </c>
      <c r="B26" t="s">
        <v>7</v>
      </c>
      <c r="C26" s="2" t="s">
        <v>181</v>
      </c>
      <c r="D26" s="220">
        <v>36.55555555555555</v>
      </c>
      <c r="E26" s="220">
        <v>37.718181818181826</v>
      </c>
      <c r="F26" s="220">
        <v>37.75</v>
      </c>
      <c r="G26" s="220">
        <v>52.843137254901961</v>
      </c>
      <c r="H26" s="220">
        <v>57.814489795918377</v>
      </c>
      <c r="I26" s="220">
        <v>56.71</v>
      </c>
      <c r="J26" s="220">
        <v>40.010204081632658</v>
      </c>
      <c r="K26" s="220">
        <f>+'CPP Detay Tum Ay'!K26</f>
        <v>35.632653061224495</v>
      </c>
      <c r="L26" s="220">
        <f>+'CPP Detay Tum Ay'!L26</f>
        <v>43.381092649727762</v>
      </c>
      <c r="M26" s="220">
        <f>+'CPP Detay Tum Ay'!M26</f>
        <v>48.292257757863162</v>
      </c>
      <c r="N26" s="220">
        <f>+'CPP Detay Tum Ay'!N26</f>
        <v>48.831027729461461</v>
      </c>
      <c r="O26" s="220">
        <f>+'CPP Detay Tum Ay'!O26</f>
        <v>43.835733701201207</v>
      </c>
      <c r="Q26" s="2" t="s">
        <v>181</v>
      </c>
      <c r="R26" s="220">
        <v>357.36836850000003</v>
      </c>
      <c r="S26" s="220">
        <v>338.46120000000002</v>
      </c>
      <c r="T26" s="220">
        <v>476.69488349999995</v>
      </c>
      <c r="U26" s="220">
        <v>314.440245</v>
      </c>
      <c r="V26" s="220">
        <v>208.495</v>
      </c>
      <c r="W26" s="220">
        <v>263.85255000000006</v>
      </c>
      <c r="X26" s="220">
        <v>397.42527999999999</v>
      </c>
      <c r="Y26" s="220">
        <f>+'CPP Detay Tum Ay'!Y26</f>
        <v>676.6508</v>
      </c>
      <c r="Z26" s="220">
        <f>+'CPP Detay Tum Ay'!Z26</f>
        <v>624.06446739850742</v>
      </c>
      <c r="AA26" s="220">
        <f>+'CPP Detay Tum Ay'!AA26</f>
        <v>467.24290391227186</v>
      </c>
      <c r="AB26" s="220">
        <f>+'CPP Detay Tum Ay'!AB26</f>
        <v>554.12821150511354</v>
      </c>
      <c r="AC26" s="220">
        <f>+'CPP Detay Tum Ay'!AC26</f>
        <v>457.46527999999995</v>
      </c>
      <c r="AE26" s="2" t="s">
        <v>181</v>
      </c>
      <c r="AF26" s="220">
        <f t="shared" si="68"/>
        <v>36.55555555555555</v>
      </c>
      <c r="AG26" s="220">
        <f t="shared" si="43"/>
        <v>37.718181818181826</v>
      </c>
      <c r="AH26" s="220">
        <f t="shared" si="43"/>
        <v>37.75</v>
      </c>
      <c r="AI26" s="220">
        <f t="shared" si="43"/>
        <v>52.843137254901961</v>
      </c>
      <c r="AJ26" s="220">
        <f t="shared" si="43"/>
        <v>57.814489795918377</v>
      </c>
      <c r="AK26" s="220">
        <f t="shared" si="43"/>
        <v>56.71</v>
      </c>
      <c r="AL26" s="220">
        <f t="shared" si="43"/>
        <v>40.010204081632658</v>
      </c>
      <c r="AM26" s="220">
        <f t="shared" si="43"/>
        <v>35.632653061224495</v>
      </c>
      <c r="AN26" s="220">
        <f t="shared" si="43"/>
        <v>43.381092649727762</v>
      </c>
      <c r="AO26" s="220">
        <f t="shared" si="43"/>
        <v>48.292257757863162</v>
      </c>
      <c r="AP26" s="220">
        <f t="shared" si="43"/>
        <v>48.831027729461461</v>
      </c>
      <c r="AQ26" s="220">
        <f t="shared" si="43"/>
        <v>43.835733701201207</v>
      </c>
      <c r="AS26" s="2" t="s">
        <v>181</v>
      </c>
      <c r="AT26" s="220">
        <f t="shared" si="44"/>
        <v>357.36836850000003</v>
      </c>
      <c r="AU26" s="220">
        <f t="shared" si="44"/>
        <v>338.46120000000002</v>
      </c>
      <c r="AV26" s="220">
        <f t="shared" si="44"/>
        <v>476.69488349999995</v>
      </c>
      <c r="AW26" s="220">
        <f t="shared" si="44"/>
        <v>314.440245</v>
      </c>
      <c r="AX26" s="220">
        <f t="shared" si="44"/>
        <v>208.495</v>
      </c>
      <c r="AY26" s="220">
        <f t="shared" si="44"/>
        <v>263.85255000000006</v>
      </c>
      <c r="AZ26" s="220">
        <f t="shared" si="44"/>
        <v>397.42527999999999</v>
      </c>
      <c r="BA26" s="220">
        <f t="shared" si="44"/>
        <v>676.6508</v>
      </c>
      <c r="BB26" s="220">
        <f t="shared" si="44"/>
        <v>624.06446739850742</v>
      </c>
      <c r="BC26" s="220">
        <f t="shared" si="44"/>
        <v>467.24290391227186</v>
      </c>
      <c r="BD26" s="220">
        <f t="shared" si="44"/>
        <v>554.12821150511354</v>
      </c>
      <c r="BE26" s="220">
        <f t="shared" si="44"/>
        <v>457.46527999999995</v>
      </c>
      <c r="BG26" s="2" t="s">
        <v>181</v>
      </c>
      <c r="BH26" s="220">
        <f t="shared" si="69"/>
        <v>36.55555555555555</v>
      </c>
      <c r="BI26" s="220">
        <f t="shared" si="45"/>
        <v>37.718181818181826</v>
      </c>
      <c r="BJ26" s="220">
        <f t="shared" si="46"/>
        <v>37.75</v>
      </c>
      <c r="BK26" s="220">
        <f t="shared" si="47"/>
        <v>52.843137254901961</v>
      </c>
      <c r="BL26" s="220">
        <f t="shared" si="48"/>
        <v>57.814489795918377</v>
      </c>
      <c r="BM26" s="220">
        <f t="shared" si="49"/>
        <v>56.71</v>
      </c>
      <c r="BN26" s="220">
        <f t="shared" si="50"/>
        <v>40.010204081632658</v>
      </c>
      <c r="BO26" s="220">
        <f t="shared" si="51"/>
        <v>35.632653061224495</v>
      </c>
      <c r="BP26" s="220">
        <f t="shared" si="52"/>
        <v>43.381092649727762</v>
      </c>
      <c r="BQ26" s="220">
        <f t="shared" si="53"/>
        <v>48.292257757863162</v>
      </c>
      <c r="BR26" s="220">
        <f t="shared" si="54"/>
        <v>48.831027729461461</v>
      </c>
      <c r="BS26" s="220">
        <f t="shared" si="55"/>
        <v>43.835733701201207</v>
      </c>
      <c r="BU26" s="2" t="s">
        <v>181</v>
      </c>
      <c r="BV26" s="220">
        <f t="shared" si="56"/>
        <v>357.36836850000003</v>
      </c>
      <c r="BW26" s="220">
        <f t="shared" si="57"/>
        <v>338.46120000000002</v>
      </c>
      <c r="BX26" s="220">
        <f t="shared" si="58"/>
        <v>476.69488349999995</v>
      </c>
      <c r="BY26" s="220">
        <f t="shared" si="59"/>
        <v>314.440245</v>
      </c>
      <c r="BZ26" s="220">
        <f t="shared" si="60"/>
        <v>208.495</v>
      </c>
      <c r="CA26" s="220">
        <f t="shared" si="61"/>
        <v>263.85255000000006</v>
      </c>
      <c r="CB26" s="220">
        <f t="shared" si="62"/>
        <v>397.42527999999999</v>
      </c>
      <c r="CC26" s="220">
        <f t="shared" si="63"/>
        <v>676.6508</v>
      </c>
      <c r="CD26" s="220">
        <f t="shared" si="64"/>
        <v>624.06446739850742</v>
      </c>
      <c r="CE26" s="220">
        <f t="shared" si="65"/>
        <v>467.24290391227186</v>
      </c>
      <c r="CF26" s="220">
        <f t="shared" si="66"/>
        <v>554.12821150511354</v>
      </c>
      <c r="CG26" s="220">
        <f t="shared" si="67"/>
        <v>457.46527999999995</v>
      </c>
    </row>
    <row r="27" spans="1:85" x14ac:dyDescent="0.25">
      <c r="A27" t="str">
        <f>+C2</f>
        <v>SPOT</v>
      </c>
      <c r="B27" t="s">
        <v>7</v>
      </c>
      <c r="C27" s="2" t="s">
        <v>182</v>
      </c>
      <c r="D27" s="220">
        <v>23.727272727272727</v>
      </c>
      <c r="E27" s="220">
        <v>23.727272727272727</v>
      </c>
      <c r="F27" s="220">
        <v>26</v>
      </c>
      <c r="G27" s="220">
        <v>34.196078431372548</v>
      </c>
      <c r="H27" s="220">
        <v>37.371428571428574</v>
      </c>
      <c r="I27" s="220">
        <v>36.659130434782611</v>
      </c>
      <c r="J27" s="220">
        <v>23.244897959183671</v>
      </c>
      <c r="K27" s="220">
        <f>+'CPP Detay Tum Ay'!K27</f>
        <v>20.122448979591841</v>
      </c>
      <c r="L27" s="220">
        <f>+'CPP Detay Tum Ay'!L27</f>
        <v>28.358935786832181</v>
      </c>
      <c r="M27" s="220">
        <f>+'CPP Detay Tum Ay'!M27</f>
        <v>32.068733985201185</v>
      </c>
      <c r="N27" s="220">
        <f>+'CPP Detay Tum Ay'!N27</f>
        <v>35.002284326132241</v>
      </c>
      <c r="O27" s="220">
        <f>+'CPP Detay Tum Ay'!O27</f>
        <v>27.969287865287544</v>
      </c>
      <c r="Q27" s="2" t="s">
        <v>182</v>
      </c>
      <c r="R27" s="220">
        <v>352.74772282082466</v>
      </c>
      <c r="S27" s="220">
        <v>359.25119999999998</v>
      </c>
      <c r="T27" s="220">
        <v>295.763688</v>
      </c>
      <c r="U27" s="220">
        <v>264.76955999999996</v>
      </c>
      <c r="V27" s="220">
        <v>204.82</v>
      </c>
      <c r="W27" s="220">
        <v>294.97500000000002</v>
      </c>
      <c r="X27" s="220">
        <v>397.42527999999999</v>
      </c>
      <c r="Y27" s="220">
        <f>+'CPP Detay Tum Ay'!Y27</f>
        <v>676.6508</v>
      </c>
      <c r="Z27" s="220">
        <f>+'CPP Detay Tum Ay'!Z27</f>
        <v>624.06446739850742</v>
      </c>
      <c r="AA27" s="220">
        <f>+'CPP Detay Tum Ay'!AA27</f>
        <v>467.24290391227186</v>
      </c>
      <c r="AB27" s="220">
        <f>+'CPP Detay Tum Ay'!AB27</f>
        <v>554.12821150511354</v>
      </c>
      <c r="AC27" s="220">
        <f>+'CPP Detay Tum Ay'!AC27</f>
        <v>457.46527999999995</v>
      </c>
      <c r="AE27" s="2" t="s">
        <v>182</v>
      </c>
      <c r="AF27" s="220">
        <f t="shared" si="68"/>
        <v>23.727272727272727</v>
      </c>
      <c r="AG27" s="220">
        <f t="shared" si="43"/>
        <v>23.727272727272727</v>
      </c>
      <c r="AH27" s="220">
        <f t="shared" si="43"/>
        <v>26</v>
      </c>
      <c r="AI27" s="220">
        <f t="shared" si="43"/>
        <v>34.196078431372548</v>
      </c>
      <c r="AJ27" s="220">
        <f t="shared" si="43"/>
        <v>37.371428571428574</v>
      </c>
      <c r="AK27" s="220">
        <f t="shared" si="43"/>
        <v>36.659130434782611</v>
      </c>
      <c r="AL27" s="220">
        <f t="shared" si="43"/>
        <v>23.244897959183671</v>
      </c>
      <c r="AM27" s="220">
        <f t="shared" si="43"/>
        <v>20.122448979591841</v>
      </c>
      <c r="AN27" s="220">
        <f t="shared" si="43"/>
        <v>28.358935786832181</v>
      </c>
      <c r="AO27" s="220">
        <f t="shared" si="43"/>
        <v>32.068733985201185</v>
      </c>
      <c r="AP27" s="220">
        <f t="shared" si="43"/>
        <v>35.002284326132241</v>
      </c>
      <c r="AQ27" s="220">
        <f t="shared" si="43"/>
        <v>27.969287865287544</v>
      </c>
      <c r="AS27" s="2" t="s">
        <v>182</v>
      </c>
      <c r="AT27" s="220">
        <f t="shared" si="44"/>
        <v>352.74772282082466</v>
      </c>
      <c r="AU27" s="220">
        <f t="shared" si="44"/>
        <v>359.25119999999998</v>
      </c>
      <c r="AV27" s="220">
        <f t="shared" si="44"/>
        <v>295.763688</v>
      </c>
      <c r="AW27" s="220">
        <f t="shared" si="44"/>
        <v>264.76955999999996</v>
      </c>
      <c r="AX27" s="220">
        <f t="shared" si="44"/>
        <v>204.82</v>
      </c>
      <c r="AY27" s="220">
        <f t="shared" si="44"/>
        <v>294.97500000000002</v>
      </c>
      <c r="AZ27" s="220">
        <f t="shared" si="44"/>
        <v>397.42527999999999</v>
      </c>
      <c r="BA27" s="220">
        <f t="shared" si="44"/>
        <v>676.6508</v>
      </c>
      <c r="BB27" s="220">
        <f t="shared" si="44"/>
        <v>624.06446739850742</v>
      </c>
      <c r="BC27" s="220">
        <f t="shared" si="44"/>
        <v>467.24290391227186</v>
      </c>
      <c r="BD27" s="220">
        <f t="shared" si="44"/>
        <v>554.12821150511354</v>
      </c>
      <c r="BE27" s="220">
        <f t="shared" si="44"/>
        <v>457.46527999999995</v>
      </c>
      <c r="BG27" s="2" t="s">
        <v>182</v>
      </c>
      <c r="BH27" s="220">
        <f t="shared" si="69"/>
        <v>23.727272727272727</v>
      </c>
      <c r="BI27" s="220">
        <f t="shared" si="45"/>
        <v>23.727272727272727</v>
      </c>
      <c r="BJ27" s="220">
        <f t="shared" si="46"/>
        <v>26</v>
      </c>
      <c r="BK27" s="220">
        <f t="shared" si="47"/>
        <v>34.196078431372548</v>
      </c>
      <c r="BL27" s="220">
        <f t="shared" si="48"/>
        <v>37.371428571428574</v>
      </c>
      <c r="BM27" s="220">
        <f t="shared" si="49"/>
        <v>36.659130434782611</v>
      </c>
      <c r="BN27" s="220">
        <f t="shared" si="50"/>
        <v>23.244897959183671</v>
      </c>
      <c r="BO27" s="220">
        <f t="shared" si="51"/>
        <v>20.122448979591841</v>
      </c>
      <c r="BP27" s="220">
        <f t="shared" si="52"/>
        <v>28.358935786832181</v>
      </c>
      <c r="BQ27" s="220">
        <f t="shared" si="53"/>
        <v>32.068733985201185</v>
      </c>
      <c r="BR27" s="220">
        <f t="shared" si="54"/>
        <v>35.002284326132241</v>
      </c>
      <c r="BS27" s="220">
        <f t="shared" si="55"/>
        <v>27.969287865287544</v>
      </c>
      <c r="BU27" s="2" t="s">
        <v>182</v>
      </c>
      <c r="BV27" s="220">
        <f t="shared" si="56"/>
        <v>352.74772282082466</v>
      </c>
      <c r="BW27" s="220">
        <f t="shared" si="57"/>
        <v>359.25119999999998</v>
      </c>
      <c r="BX27" s="220">
        <f t="shared" si="58"/>
        <v>295.763688</v>
      </c>
      <c r="BY27" s="220">
        <f t="shared" si="59"/>
        <v>264.76955999999996</v>
      </c>
      <c r="BZ27" s="220">
        <f t="shared" si="60"/>
        <v>204.82</v>
      </c>
      <c r="CA27" s="220">
        <f t="shared" si="61"/>
        <v>294.97500000000002</v>
      </c>
      <c r="CB27" s="220">
        <f t="shared" si="62"/>
        <v>397.42527999999999</v>
      </c>
      <c r="CC27" s="220">
        <f t="shared" si="63"/>
        <v>676.6508</v>
      </c>
      <c r="CD27" s="220">
        <f t="shared" si="64"/>
        <v>624.06446739850742</v>
      </c>
      <c r="CE27" s="220">
        <f t="shared" si="65"/>
        <v>467.24290391227186</v>
      </c>
      <c r="CF27" s="220">
        <f t="shared" si="66"/>
        <v>554.12821150511354</v>
      </c>
      <c r="CG27" s="220">
        <f t="shared" si="67"/>
        <v>457.46527999999995</v>
      </c>
    </row>
    <row r="28" spans="1:85" x14ac:dyDescent="0.25">
      <c r="A28" t="str">
        <f>+C2</f>
        <v>SPOT</v>
      </c>
      <c r="B28" t="s">
        <v>7</v>
      </c>
      <c r="C28" s="2" t="s">
        <v>183</v>
      </c>
      <c r="D28" s="220">
        <v>0</v>
      </c>
      <c r="E28" s="220">
        <v>22</v>
      </c>
      <c r="F28" s="220">
        <v>26.18181818181818</v>
      </c>
      <c r="G28" s="220">
        <v>33.215686274509807</v>
      </c>
      <c r="H28" s="220">
        <v>36.259183673469394</v>
      </c>
      <c r="I28" s="220">
        <v>35.54260869565217</v>
      </c>
      <c r="J28" s="220">
        <v>20.979591836734695</v>
      </c>
      <c r="K28" s="220">
        <f>+'CPP Detay Tum Ay'!K28</f>
        <v>23.285714285714285</v>
      </c>
      <c r="L28" s="220">
        <f>+'CPP Detay Tum Ay'!L28</f>
        <v>26.096715363140373</v>
      </c>
      <c r="M28" s="220">
        <f>+'CPP Detay Tum Ay'!M28</f>
        <v>37.227522730951051</v>
      </c>
      <c r="N28" s="220">
        <f>+'CPP Detay Tum Ay'!N28</f>
        <v>39.390070682729537</v>
      </c>
      <c r="O28" s="220">
        <f>+'CPP Detay Tum Ay'!O28</f>
        <v>29.36290457152451</v>
      </c>
      <c r="Q28" s="2" t="s">
        <v>183</v>
      </c>
      <c r="R28" s="220">
        <v>0</v>
      </c>
      <c r="S28" s="220">
        <v>39.375</v>
      </c>
      <c r="T28" s="220">
        <v>16.475249999999999</v>
      </c>
      <c r="U28" s="220">
        <v>25.178444999999996</v>
      </c>
      <c r="V28" s="220">
        <v>19.477499999999999</v>
      </c>
      <c r="W28" s="220">
        <v>17.077500000000001</v>
      </c>
      <c r="X28" s="220">
        <v>33.81</v>
      </c>
      <c r="Y28" s="220">
        <f>+'CPP Detay Tum Ay'!Y28</f>
        <v>67.62</v>
      </c>
      <c r="Z28" s="220">
        <f>+'CPP Detay Tum Ay'!Z28</f>
        <v>49.268247426197952</v>
      </c>
      <c r="AA28" s="220">
        <f>+'CPP Detay Tum Ay'!AA28</f>
        <v>36.887597677284617</v>
      </c>
      <c r="AB28" s="220">
        <f>+'CPP Detay Tum Ay'!AB28</f>
        <v>43.746964066193179</v>
      </c>
      <c r="AC28" s="220">
        <f>+'CPP Detay Tum Ay'!AC28</f>
        <v>36.115679999999998</v>
      </c>
      <c r="AE28" s="2" t="s">
        <v>183</v>
      </c>
      <c r="AF28" s="220"/>
      <c r="AG28" s="220"/>
      <c r="AH28" s="220"/>
      <c r="AI28" s="220"/>
      <c r="AJ28" s="220"/>
      <c r="AK28" s="220"/>
      <c r="AL28" s="220"/>
      <c r="AM28" s="220"/>
      <c r="AN28" s="220"/>
      <c r="AO28" s="220"/>
      <c r="AP28" s="220"/>
      <c r="AQ28" s="220"/>
      <c r="AS28" s="2" t="s">
        <v>183</v>
      </c>
      <c r="AT28" s="221"/>
      <c r="AU28" s="221"/>
      <c r="AV28" s="221"/>
      <c r="AW28" s="221"/>
      <c r="AX28" s="221"/>
      <c r="AY28" s="221"/>
      <c r="AZ28" s="221"/>
      <c r="BA28" s="221"/>
      <c r="BB28" s="221"/>
      <c r="BC28" s="221"/>
      <c r="BD28" s="221"/>
      <c r="BE28" s="221"/>
      <c r="BG28" s="2" t="s">
        <v>183</v>
      </c>
      <c r="BH28" s="220"/>
      <c r="BI28" s="220"/>
      <c r="BJ28" s="220"/>
      <c r="BK28" s="220"/>
      <c r="BL28" s="220"/>
      <c r="BM28" s="220"/>
      <c r="BN28" s="220"/>
      <c r="BO28" s="220"/>
      <c r="BP28" s="220"/>
      <c r="BQ28" s="220"/>
      <c r="BR28" s="220"/>
      <c r="BS28" s="220"/>
      <c r="BU28" s="2" t="s">
        <v>183</v>
      </c>
      <c r="BV28" s="221"/>
      <c r="BW28" s="221"/>
      <c r="BX28" s="221"/>
      <c r="BY28" s="221"/>
      <c r="BZ28" s="221"/>
      <c r="CA28" s="221"/>
      <c r="CB28" s="221"/>
      <c r="CC28" s="221"/>
      <c r="CD28" s="221"/>
      <c r="CE28" s="221"/>
      <c r="CF28" s="221"/>
      <c r="CG28" s="221"/>
    </row>
    <row r="29" spans="1:85" x14ac:dyDescent="0.25">
      <c r="A29" t="str">
        <f>+C2</f>
        <v>SPOT</v>
      </c>
      <c r="B29" t="s">
        <v>7</v>
      </c>
      <c r="C29" s="2" t="s">
        <v>184</v>
      </c>
      <c r="D29" s="220">
        <v>19.09090909090909</v>
      </c>
      <c r="E29" s="220">
        <v>17.275000000000002</v>
      </c>
      <c r="F29" s="220">
        <v>18.636363636363633</v>
      </c>
      <c r="G29" s="220">
        <v>23.156862745098035</v>
      </c>
      <c r="H29" s="220">
        <v>28.918367346938776</v>
      </c>
      <c r="I29" s="220">
        <v>24.796086956521741</v>
      </c>
      <c r="J29" s="220">
        <v>21.142857142857146</v>
      </c>
      <c r="K29" s="220">
        <f>+'CPP Detay Tum Ay'!K29</f>
        <v>16.775510204081634</v>
      </c>
      <c r="L29" s="220">
        <f>+'CPP Detay Tum Ay'!L29</f>
        <v>23.640735229987591</v>
      </c>
      <c r="M29" s="220">
        <f>+'CPP Detay Tum Ay'!M29</f>
        <v>36.966241340214609</v>
      </c>
      <c r="N29" s="220">
        <f>+'CPP Detay Tum Ay'!N29</f>
        <v>38.857780400819891</v>
      </c>
      <c r="O29" s="220">
        <f>+'CPP Detay Tum Ay'!O29</f>
        <v>32.161596890797306</v>
      </c>
      <c r="Q29" s="2" t="s">
        <v>184</v>
      </c>
      <c r="R29" s="220">
        <v>58.945149999999998</v>
      </c>
      <c r="S29" s="220">
        <v>88.724999999999994</v>
      </c>
      <c r="T29" s="220">
        <v>92.810575</v>
      </c>
      <c r="U29" s="220">
        <v>92.320965000000015</v>
      </c>
      <c r="V29" s="220">
        <v>71.417500000000004</v>
      </c>
      <c r="W29" s="220">
        <v>93.92625000000001</v>
      </c>
      <c r="X29" s="220">
        <v>115.04415999999999</v>
      </c>
      <c r="Y29" s="220">
        <f>+'CPP Detay Tum Ay'!Y29</f>
        <v>195.87260000000001</v>
      </c>
      <c r="Z29" s="220">
        <f>+'CPP Detay Tum Ay'!Z29</f>
        <v>180.65024056272583</v>
      </c>
      <c r="AA29" s="220">
        <f>+'CPP Detay Tum Ay'!AA29</f>
        <v>135.25452481671027</v>
      </c>
      <c r="AB29" s="220">
        <f>+'CPP Detay Tum Ay'!AB29</f>
        <v>160.40553490937498</v>
      </c>
      <c r="AC29" s="220">
        <f>+'CPP Detay Tum Ay'!AC29</f>
        <v>132.42415999999997</v>
      </c>
      <c r="AE29" s="2" t="s">
        <v>184</v>
      </c>
      <c r="AF29" s="220"/>
      <c r="AG29" s="220"/>
      <c r="AH29" s="220"/>
      <c r="AI29" s="220"/>
      <c r="AJ29" s="220"/>
      <c r="AK29" s="220"/>
      <c r="AL29" s="220"/>
      <c r="AM29" s="220"/>
      <c r="AN29" s="220"/>
      <c r="AO29" s="220"/>
      <c r="AP29" s="220"/>
      <c r="AQ29" s="220"/>
      <c r="AS29" s="2" t="s">
        <v>184</v>
      </c>
      <c r="AT29" s="221"/>
      <c r="AU29" s="221"/>
      <c r="AV29" s="221"/>
      <c r="AW29" s="221"/>
      <c r="AX29" s="221"/>
      <c r="AY29" s="221"/>
      <c r="AZ29" s="221"/>
      <c r="BA29" s="221"/>
      <c r="BB29" s="221"/>
      <c r="BC29" s="221"/>
      <c r="BD29" s="221"/>
      <c r="BE29" s="221"/>
      <c r="BG29" s="2" t="s">
        <v>184</v>
      </c>
      <c r="BH29" s="220"/>
      <c r="BI29" s="220"/>
      <c r="BJ29" s="220"/>
      <c r="BK29" s="220"/>
      <c r="BL29" s="220"/>
      <c r="BM29" s="220"/>
      <c r="BN29" s="220"/>
      <c r="BO29" s="220"/>
      <c r="BP29" s="220"/>
      <c r="BQ29" s="220"/>
      <c r="BR29" s="220"/>
      <c r="BS29" s="220"/>
      <c r="BU29" s="2" t="s">
        <v>184</v>
      </c>
      <c r="BV29" s="221"/>
      <c r="BW29" s="221"/>
      <c r="BX29" s="221"/>
      <c r="BY29" s="221"/>
      <c r="BZ29" s="221"/>
      <c r="CA29" s="221"/>
      <c r="CB29" s="221"/>
      <c r="CC29" s="221"/>
      <c r="CD29" s="221"/>
      <c r="CE29" s="221"/>
      <c r="CF29" s="221"/>
      <c r="CG29" s="221"/>
    </row>
    <row r="30" spans="1:85" x14ac:dyDescent="0.25">
      <c r="A30" t="str">
        <f>+C2</f>
        <v>SPOT</v>
      </c>
      <c r="B30" t="s">
        <v>7</v>
      </c>
      <c r="C30" s="2" t="s">
        <v>185</v>
      </c>
      <c r="D30" s="220">
        <v>16.824999999999999</v>
      </c>
      <c r="E30" s="220">
        <v>17.145454545454548</v>
      </c>
      <c r="F30" s="220">
        <v>17.145454545454548</v>
      </c>
      <c r="G30" s="220">
        <v>23.441176470588236</v>
      </c>
      <c r="H30" s="220">
        <v>25.50377551020409</v>
      </c>
      <c r="I30" s="220">
        <v>21.981521739130436</v>
      </c>
      <c r="J30" s="220">
        <v>19.118367346938776</v>
      </c>
      <c r="K30" s="220">
        <f>+'CPP Detay Tum Ay'!K30</f>
        <v>17.016326530612247</v>
      </c>
      <c r="L30" s="220">
        <f>+'CPP Detay Tum Ay'!L30</f>
        <v>20.8781840458653</v>
      </c>
      <c r="M30" s="220">
        <f>+'CPP Detay Tum Ay'!M30</f>
        <v>23.690241737877944</v>
      </c>
      <c r="N30" s="220">
        <f>+'CPP Detay Tum Ay'!N30</f>
        <v>25.092546685746743</v>
      </c>
      <c r="O30" s="220">
        <f>+'CPP Detay Tum Ay'!O30</f>
        <v>19.92482810210592</v>
      </c>
      <c r="Q30" s="2" t="s">
        <v>185</v>
      </c>
      <c r="R30" s="220">
        <v>135.62255999999996</v>
      </c>
      <c r="S30" s="220">
        <v>173.25</v>
      </c>
      <c r="T30" s="220">
        <v>109.83499999999999</v>
      </c>
      <c r="U30" s="220">
        <v>190.02599999999998</v>
      </c>
      <c r="V30" s="220">
        <v>147</v>
      </c>
      <c r="W30" s="220">
        <v>186.3</v>
      </c>
      <c r="X30" s="220">
        <v>135.24</v>
      </c>
      <c r="Y30" s="220">
        <f>+'CPP Detay Tum Ay'!Y30</f>
        <v>270.48</v>
      </c>
      <c r="Z30" s="220">
        <f>+'CPP Detay Tum Ay'!Z30</f>
        <v>197.07298970479181</v>
      </c>
      <c r="AA30" s="220">
        <f>+'CPP Detay Tum Ay'!AA30</f>
        <v>147.55039070913847</v>
      </c>
      <c r="AB30" s="220">
        <f>+'CPP Detay Tum Ay'!AB30</f>
        <v>174.98785626477272</v>
      </c>
      <c r="AC30" s="220">
        <f>+'CPP Detay Tum Ay'!AC30</f>
        <v>144.46271999999999</v>
      </c>
      <c r="AE30" s="2" t="s">
        <v>185</v>
      </c>
      <c r="AF30" s="220"/>
      <c r="AG30" s="220"/>
      <c r="AH30" s="220"/>
      <c r="AI30" s="220"/>
      <c r="AJ30" s="220"/>
      <c r="AK30" s="220"/>
      <c r="AL30" s="220"/>
      <c r="AM30" s="220"/>
      <c r="AN30" s="220"/>
      <c r="AO30" s="220"/>
      <c r="AP30" s="220"/>
      <c r="AQ30" s="220"/>
      <c r="AS30" s="2" t="s">
        <v>185</v>
      </c>
      <c r="AT30" s="221"/>
      <c r="AU30" s="221"/>
      <c r="AV30" s="221"/>
      <c r="AW30" s="221"/>
      <c r="AX30" s="221"/>
      <c r="AY30" s="221"/>
      <c r="AZ30" s="221"/>
      <c r="BA30" s="221"/>
      <c r="BB30" s="221"/>
      <c r="BC30" s="221"/>
      <c r="BD30" s="221"/>
      <c r="BE30" s="221"/>
      <c r="BG30" s="2" t="s">
        <v>185</v>
      </c>
      <c r="BH30" s="220"/>
      <c r="BI30" s="220"/>
      <c r="BJ30" s="220"/>
      <c r="BK30" s="220"/>
      <c r="BL30" s="220"/>
      <c r="BM30" s="220"/>
      <c r="BN30" s="220"/>
      <c r="BO30" s="220"/>
      <c r="BP30" s="220"/>
      <c r="BQ30" s="220"/>
      <c r="BR30" s="220"/>
      <c r="BS30" s="220"/>
      <c r="BU30" s="2" t="s">
        <v>185</v>
      </c>
      <c r="BV30" s="221"/>
      <c r="BW30" s="221"/>
      <c r="BX30" s="221"/>
      <c r="BY30" s="221"/>
      <c r="BZ30" s="221"/>
      <c r="CA30" s="221"/>
      <c r="CB30" s="221"/>
      <c r="CC30" s="221"/>
      <c r="CD30" s="221"/>
      <c r="CE30" s="221"/>
      <c r="CF30" s="221"/>
      <c r="CG30" s="221"/>
    </row>
    <row r="31" spans="1:85" x14ac:dyDescent="0.25">
      <c r="A31" t="str">
        <f>+C2</f>
        <v>SPOT</v>
      </c>
      <c r="B31" t="s">
        <v>7</v>
      </c>
      <c r="C31" s="2" t="s">
        <v>186</v>
      </c>
      <c r="D31" s="220">
        <v>0</v>
      </c>
      <c r="E31" s="220"/>
      <c r="F31" s="220">
        <v>19.363636363636363</v>
      </c>
      <c r="G31" s="220">
        <v>24.058823529411764</v>
      </c>
      <c r="H31" s="220">
        <v>28.829387755102044</v>
      </c>
      <c r="I31" s="220">
        <v>25.819565217391311</v>
      </c>
      <c r="J31" s="220">
        <v>17.18367346938776</v>
      </c>
      <c r="K31" s="220">
        <f>+'CPP Detay Tum Ay'!K31</f>
        <v>15.183673469387756</v>
      </c>
      <c r="L31" s="220">
        <f>+'CPP Detay Tum Ay'!L31</f>
        <v>20.161635921335318</v>
      </c>
      <c r="M31" s="220">
        <f>+'CPP Detay Tum Ay'!M31</f>
        <v>21.15200155167674</v>
      </c>
      <c r="N31" s="220">
        <f>+'CPP Detay Tum Ay'!N31</f>
        <v>26.215456076231007</v>
      </c>
      <c r="O31" s="220">
        <f>+'CPP Detay Tum Ay'!O31</f>
        <v>21.760009637826197</v>
      </c>
      <c r="Q31" s="2" t="s">
        <v>186</v>
      </c>
      <c r="R31" s="220">
        <v>0</v>
      </c>
      <c r="S31" s="220">
        <v>0</v>
      </c>
      <c r="T31" s="220">
        <v>35.147200000000005</v>
      </c>
      <c r="U31" s="220">
        <v>62.814149999999991</v>
      </c>
      <c r="V31" s="220">
        <v>44.1</v>
      </c>
      <c r="W31" s="220">
        <v>55.89</v>
      </c>
      <c r="X31" s="220">
        <v>33.81</v>
      </c>
      <c r="Y31" s="220">
        <f>+'CPP Detay Tum Ay'!Y31</f>
        <v>67.62</v>
      </c>
      <c r="Z31" s="220">
        <f>+'CPP Detay Tum Ay'!Z31</f>
        <v>65.690996568263941</v>
      </c>
      <c r="AA31" s="220">
        <f>+'CPP Detay Tum Ay'!AA31</f>
        <v>49.183463569712821</v>
      </c>
      <c r="AB31" s="220">
        <f>+'CPP Detay Tum Ay'!AB31</f>
        <v>58.329285421590903</v>
      </c>
      <c r="AC31" s="220">
        <f>+'CPP Detay Tum Ay'!AC31</f>
        <v>48.154239999999987</v>
      </c>
      <c r="AE31" s="2" t="s">
        <v>186</v>
      </c>
      <c r="AF31" s="220"/>
      <c r="AG31" s="220"/>
      <c r="AH31" s="220"/>
      <c r="AI31" s="220"/>
      <c r="AJ31" s="220"/>
      <c r="AK31" s="220"/>
      <c r="AL31" s="220"/>
      <c r="AM31" s="220"/>
      <c r="AN31" s="220"/>
      <c r="AO31" s="220"/>
      <c r="AP31" s="220"/>
      <c r="AQ31" s="220"/>
      <c r="AS31" s="2" t="s">
        <v>186</v>
      </c>
      <c r="AT31" s="221"/>
      <c r="AU31" s="221"/>
      <c r="AV31" s="221"/>
      <c r="AW31" s="221"/>
      <c r="AX31" s="221"/>
      <c r="AY31" s="221"/>
      <c r="AZ31" s="221"/>
      <c r="BA31" s="221"/>
      <c r="BB31" s="221"/>
      <c r="BC31" s="221"/>
      <c r="BD31" s="221"/>
      <c r="BE31" s="221"/>
      <c r="BG31" s="2" t="s">
        <v>186</v>
      </c>
      <c r="BH31" s="220"/>
      <c r="BI31" s="220"/>
      <c r="BJ31" s="220"/>
      <c r="BK31" s="220"/>
      <c r="BL31" s="220"/>
      <c r="BM31" s="220"/>
      <c r="BN31" s="220"/>
      <c r="BO31" s="220"/>
      <c r="BP31" s="220"/>
      <c r="BQ31" s="220"/>
      <c r="BR31" s="220"/>
      <c r="BS31" s="220"/>
      <c r="BU31" s="2" t="s">
        <v>186</v>
      </c>
      <c r="BV31" s="221"/>
      <c r="BW31" s="221"/>
      <c r="BX31" s="221"/>
      <c r="BY31" s="221"/>
      <c r="BZ31" s="221"/>
      <c r="CA31" s="221"/>
      <c r="CB31" s="221"/>
      <c r="CC31" s="221"/>
      <c r="CD31" s="221"/>
      <c r="CE31" s="221"/>
      <c r="CF31" s="221"/>
      <c r="CG31" s="221"/>
    </row>
    <row r="32" spans="1:85" x14ac:dyDescent="0.25">
      <c r="A32" t="str">
        <f>+C2</f>
        <v>SPOT</v>
      </c>
      <c r="B32" t="s">
        <v>7</v>
      </c>
      <c r="C32" s="2" t="s">
        <v>203</v>
      </c>
      <c r="D32" s="220">
        <v>0</v>
      </c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Q32" s="2"/>
      <c r="R32" s="221"/>
      <c r="S32" s="221"/>
      <c r="T32" s="221"/>
      <c r="U32" s="220"/>
      <c r="V32" s="220"/>
      <c r="W32" s="220"/>
      <c r="X32" s="220"/>
      <c r="Y32" s="220"/>
      <c r="Z32" s="220"/>
      <c r="AA32" s="220"/>
      <c r="AB32" s="220"/>
      <c r="AC32" s="220"/>
      <c r="AE32" s="2" t="s">
        <v>203</v>
      </c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S32" s="2"/>
      <c r="AT32" s="221"/>
      <c r="AU32" s="221"/>
      <c r="AV32" s="221"/>
      <c r="AW32" s="220"/>
      <c r="AX32" s="220"/>
      <c r="AY32" s="220"/>
      <c r="AZ32" s="220"/>
      <c r="BA32" s="220"/>
      <c r="BB32" s="220"/>
      <c r="BC32" s="220"/>
      <c r="BD32" s="220"/>
      <c r="BE32" s="220"/>
      <c r="BG32" s="2" t="s">
        <v>203</v>
      </c>
      <c r="BH32" s="220"/>
      <c r="BI32" s="220"/>
      <c r="BJ32" s="220"/>
      <c r="BK32" s="220"/>
      <c r="BL32" s="220"/>
      <c r="BM32" s="220"/>
      <c r="BN32" s="220"/>
      <c r="BO32" s="220"/>
      <c r="BP32" s="220"/>
      <c r="BQ32" s="220"/>
      <c r="BR32" s="220"/>
      <c r="BS32" s="220"/>
      <c r="BU32" s="2"/>
      <c r="BV32" s="221"/>
      <c r="BW32" s="221"/>
      <c r="BX32" s="221"/>
      <c r="BY32" s="220"/>
      <c r="BZ32" s="220"/>
      <c r="CA32" s="220"/>
      <c r="CB32" s="220"/>
      <c r="CC32" s="220"/>
      <c r="CD32" s="220"/>
      <c r="CE32" s="220"/>
      <c r="CF32" s="220"/>
      <c r="CG32" s="220"/>
    </row>
    <row r="33" spans="1:85" x14ac:dyDescent="0.25">
      <c r="A33" t="str">
        <f>+C2</f>
        <v>SPOT</v>
      </c>
      <c r="B33" t="s">
        <v>7</v>
      </c>
      <c r="C33" s="2" t="s">
        <v>204</v>
      </c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Q33" s="2"/>
      <c r="R33" s="221"/>
      <c r="S33" s="221"/>
      <c r="T33" s="221"/>
      <c r="U33" s="220"/>
      <c r="V33" s="220"/>
      <c r="W33" s="220"/>
      <c r="X33" s="220"/>
      <c r="Y33" s="220"/>
      <c r="Z33" s="220"/>
      <c r="AA33" s="220"/>
      <c r="AB33" s="220"/>
      <c r="AC33" s="220"/>
      <c r="AE33" s="2" t="s">
        <v>204</v>
      </c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S33" s="2"/>
      <c r="AT33" s="221"/>
      <c r="AU33" s="221"/>
      <c r="AV33" s="221"/>
      <c r="AW33" s="220"/>
      <c r="AX33" s="220"/>
      <c r="AY33" s="220"/>
      <c r="AZ33" s="220"/>
      <c r="BA33" s="220"/>
      <c r="BB33" s="220"/>
      <c r="BC33" s="220"/>
      <c r="BD33" s="220"/>
      <c r="BE33" s="220"/>
      <c r="BG33" s="2" t="s">
        <v>204</v>
      </c>
      <c r="BH33" s="220"/>
      <c r="BI33" s="220"/>
      <c r="BJ33" s="220"/>
      <c r="BK33" s="220"/>
      <c r="BL33" s="220"/>
      <c r="BM33" s="220"/>
      <c r="BN33" s="220"/>
      <c r="BO33" s="220"/>
      <c r="BP33" s="220"/>
      <c r="BQ33" s="220"/>
      <c r="BR33" s="220"/>
      <c r="BS33" s="220"/>
      <c r="BU33" s="2"/>
      <c r="BV33" s="221"/>
      <c r="BW33" s="221"/>
      <c r="BX33" s="221"/>
      <c r="BY33" s="220"/>
      <c r="BZ33" s="220"/>
      <c r="CA33" s="220"/>
      <c r="CB33" s="220"/>
      <c r="CC33" s="220"/>
      <c r="CD33" s="220"/>
      <c r="CE33" s="220"/>
      <c r="CF33" s="220"/>
      <c r="CG33" s="220"/>
    </row>
    <row r="34" spans="1:85" x14ac:dyDescent="0.25">
      <c r="A34" t="str">
        <f>+C2</f>
        <v>SPOT</v>
      </c>
      <c r="B34" t="s">
        <v>7</v>
      </c>
      <c r="C34" s="2" t="s">
        <v>205</v>
      </c>
      <c r="D34" s="220"/>
      <c r="E34" s="220"/>
      <c r="F34" s="220"/>
      <c r="G34" s="220"/>
      <c r="H34" s="220"/>
      <c r="I34" s="220"/>
      <c r="J34" s="220"/>
      <c r="K34" s="220"/>
      <c r="L34" s="220"/>
      <c r="M34" s="220"/>
      <c r="N34" s="220"/>
      <c r="O34" s="220"/>
      <c r="Q34" s="2"/>
      <c r="R34" s="221"/>
      <c r="S34" s="221"/>
      <c r="T34" s="221"/>
      <c r="U34" s="220"/>
      <c r="V34" s="220"/>
      <c r="W34" s="220"/>
      <c r="X34" s="220"/>
      <c r="Y34" s="220"/>
      <c r="Z34" s="220"/>
      <c r="AA34" s="220"/>
      <c r="AB34" s="220"/>
      <c r="AC34" s="220"/>
      <c r="AE34" s="2" t="s">
        <v>205</v>
      </c>
      <c r="AF34" s="220"/>
      <c r="AG34" s="220"/>
      <c r="AH34" s="220"/>
      <c r="AI34" s="220"/>
      <c r="AJ34" s="220"/>
      <c r="AK34" s="220"/>
      <c r="AL34" s="220"/>
      <c r="AM34" s="220"/>
      <c r="AN34" s="220"/>
      <c r="AO34" s="220"/>
      <c r="AP34" s="220"/>
      <c r="AQ34" s="220"/>
      <c r="AS34" s="2"/>
      <c r="AT34" s="221"/>
      <c r="AU34" s="221"/>
      <c r="AV34" s="221"/>
      <c r="AW34" s="220"/>
      <c r="AX34" s="220"/>
      <c r="AY34" s="220"/>
      <c r="AZ34" s="220"/>
      <c r="BA34" s="220"/>
      <c r="BB34" s="220"/>
      <c r="BC34" s="220"/>
      <c r="BD34" s="220"/>
      <c r="BE34" s="220"/>
      <c r="BG34" s="2" t="s">
        <v>205</v>
      </c>
      <c r="BH34" s="220"/>
      <c r="BI34" s="220"/>
      <c r="BJ34" s="220"/>
      <c r="BK34" s="220"/>
      <c r="BL34" s="220"/>
      <c r="BM34" s="220"/>
      <c r="BN34" s="220"/>
      <c r="BO34" s="220"/>
      <c r="BP34" s="220"/>
      <c r="BQ34" s="220"/>
      <c r="BR34" s="220"/>
      <c r="BS34" s="220"/>
      <c r="BU34" s="2"/>
      <c r="BV34" s="221"/>
      <c r="BW34" s="221"/>
      <c r="BX34" s="221"/>
      <c r="BY34" s="220"/>
      <c r="BZ34" s="220"/>
      <c r="CA34" s="220"/>
      <c r="CB34" s="220"/>
      <c r="CC34" s="220"/>
      <c r="CD34" s="220"/>
      <c r="CE34" s="220"/>
      <c r="CF34" s="220"/>
      <c r="CG34" s="220"/>
    </row>
    <row r="35" spans="1:85" x14ac:dyDescent="0.25">
      <c r="A35" t="str">
        <f>+C2</f>
        <v>SPOT</v>
      </c>
      <c r="B35" t="s">
        <v>7</v>
      </c>
      <c r="C35" s="2" t="s">
        <v>206</v>
      </c>
      <c r="D35" s="220"/>
      <c r="E35" s="220"/>
      <c r="F35" s="220"/>
      <c r="G35" s="220"/>
      <c r="H35" s="220"/>
      <c r="I35" s="220"/>
      <c r="J35" s="220"/>
      <c r="K35" s="220"/>
      <c r="L35" s="220"/>
      <c r="M35" s="220"/>
      <c r="N35" s="220"/>
      <c r="O35" s="220"/>
      <c r="Q35" s="2"/>
      <c r="R35" s="221"/>
      <c r="S35" s="221"/>
      <c r="T35" s="221"/>
      <c r="U35" s="220"/>
      <c r="V35" s="220"/>
      <c r="W35" s="220"/>
      <c r="X35" s="220"/>
      <c r="Y35" s="220"/>
      <c r="Z35" s="220"/>
      <c r="AA35" s="220"/>
      <c r="AB35" s="220"/>
      <c r="AC35" s="220"/>
      <c r="AE35" s="2" t="s">
        <v>206</v>
      </c>
      <c r="AF35" s="220"/>
      <c r="AG35" s="220"/>
      <c r="AH35" s="220"/>
      <c r="AI35" s="220"/>
      <c r="AJ35" s="220"/>
      <c r="AK35" s="220"/>
      <c r="AL35" s="220"/>
      <c r="AM35" s="220"/>
      <c r="AN35" s="220"/>
      <c r="AO35" s="220"/>
      <c r="AP35" s="220"/>
      <c r="AQ35" s="220"/>
      <c r="AS35" s="2"/>
      <c r="AT35" s="221"/>
      <c r="AU35" s="221"/>
      <c r="AV35" s="221"/>
      <c r="AW35" s="220"/>
      <c r="AX35" s="220"/>
      <c r="AY35" s="220"/>
      <c r="AZ35" s="220"/>
      <c r="BA35" s="220"/>
      <c r="BB35" s="220"/>
      <c r="BC35" s="220"/>
      <c r="BD35" s="220"/>
      <c r="BE35" s="220"/>
      <c r="BG35" s="2" t="s">
        <v>206</v>
      </c>
      <c r="BH35" s="220"/>
      <c r="BI35" s="220"/>
      <c r="BJ35" s="220"/>
      <c r="BK35" s="220"/>
      <c r="BL35" s="220"/>
      <c r="BM35" s="220"/>
      <c r="BN35" s="220"/>
      <c r="BO35" s="220"/>
      <c r="BP35" s="220"/>
      <c r="BQ35" s="220"/>
      <c r="BR35" s="220"/>
      <c r="BS35" s="220"/>
      <c r="BU35" s="2"/>
      <c r="BV35" s="221"/>
      <c r="BW35" s="221"/>
      <c r="BX35" s="221"/>
      <c r="BY35" s="220"/>
      <c r="BZ35" s="220"/>
      <c r="CA35" s="220"/>
      <c r="CB35" s="220"/>
      <c r="CC35" s="220"/>
      <c r="CD35" s="220"/>
      <c r="CE35" s="220"/>
      <c r="CF35" s="220"/>
      <c r="CG35" s="220"/>
    </row>
    <row r="36" spans="1:85" x14ac:dyDescent="0.25">
      <c r="A36" t="str">
        <f>+C2</f>
        <v>SPOT</v>
      </c>
      <c r="B36" t="s">
        <v>7</v>
      </c>
      <c r="C36" s="2" t="s">
        <v>207</v>
      </c>
      <c r="D36" s="220"/>
      <c r="E36" s="220"/>
      <c r="F36" s="220"/>
      <c r="G36" s="220"/>
      <c r="H36" s="220"/>
      <c r="I36" s="220"/>
      <c r="J36" s="220"/>
      <c r="K36" s="220"/>
      <c r="L36" s="220"/>
      <c r="M36" s="220"/>
      <c r="N36" s="220"/>
      <c r="O36" s="220"/>
      <c r="Q36" s="2"/>
      <c r="R36" s="221"/>
      <c r="S36" s="221"/>
      <c r="T36" s="221"/>
      <c r="U36" s="220"/>
      <c r="V36" s="220"/>
      <c r="W36" s="220"/>
      <c r="X36" s="220"/>
      <c r="Y36" s="220"/>
      <c r="Z36" s="220"/>
      <c r="AA36" s="220"/>
      <c r="AB36" s="220"/>
      <c r="AC36" s="220"/>
      <c r="AE36" s="2" t="s">
        <v>207</v>
      </c>
      <c r="AF36" s="220"/>
      <c r="AG36" s="220"/>
      <c r="AH36" s="220"/>
      <c r="AI36" s="220"/>
      <c r="AJ36" s="220"/>
      <c r="AK36" s="220"/>
      <c r="AL36" s="220"/>
      <c r="AM36" s="220"/>
      <c r="AN36" s="220"/>
      <c r="AO36" s="220"/>
      <c r="AP36" s="220"/>
      <c r="AQ36" s="220"/>
      <c r="AS36" s="2"/>
      <c r="AT36" s="221"/>
      <c r="AU36" s="221"/>
      <c r="AV36" s="221"/>
      <c r="AW36" s="220"/>
      <c r="AX36" s="220"/>
      <c r="AY36" s="220"/>
      <c r="AZ36" s="220"/>
      <c r="BA36" s="220"/>
      <c r="BB36" s="220"/>
      <c r="BC36" s="220"/>
      <c r="BD36" s="220"/>
      <c r="BE36" s="220"/>
      <c r="BG36" s="2" t="s">
        <v>207</v>
      </c>
      <c r="BH36" s="220"/>
      <c r="BI36" s="220"/>
      <c r="BJ36" s="220"/>
      <c r="BK36" s="220"/>
      <c r="BL36" s="220"/>
      <c r="BM36" s="220"/>
      <c r="BN36" s="220"/>
      <c r="BO36" s="220"/>
      <c r="BP36" s="220"/>
      <c r="BQ36" s="220"/>
      <c r="BR36" s="220"/>
      <c r="BS36" s="220"/>
      <c r="BU36" s="2"/>
      <c r="BV36" s="221"/>
      <c r="BW36" s="221"/>
      <c r="BX36" s="221"/>
      <c r="BY36" s="220"/>
      <c r="BZ36" s="220"/>
      <c r="CA36" s="220"/>
      <c r="CB36" s="220"/>
      <c r="CC36" s="220"/>
      <c r="CD36" s="220"/>
      <c r="CE36" s="220"/>
      <c r="CF36" s="220"/>
      <c r="CG36" s="220"/>
    </row>
    <row r="37" spans="1:85" x14ac:dyDescent="0.25">
      <c r="A37" t="str">
        <f>+C2</f>
        <v>SPOT</v>
      </c>
      <c r="B37" t="s">
        <v>7</v>
      </c>
      <c r="C37" s="2" t="s">
        <v>208</v>
      </c>
      <c r="D37" s="220"/>
      <c r="E37" s="220"/>
      <c r="F37" s="220"/>
      <c r="G37" s="220"/>
      <c r="H37" s="220"/>
      <c r="I37" s="220"/>
      <c r="J37" s="220"/>
      <c r="K37" s="220"/>
      <c r="L37" s="220"/>
      <c r="M37" s="220"/>
      <c r="N37" s="220"/>
      <c r="O37" s="220"/>
      <c r="Q37" s="2"/>
      <c r="R37" s="221"/>
      <c r="S37" s="221"/>
      <c r="T37" s="221"/>
      <c r="U37" s="220"/>
      <c r="V37" s="220"/>
      <c r="W37" s="220"/>
      <c r="X37" s="220"/>
      <c r="Y37" s="220"/>
      <c r="Z37" s="220"/>
      <c r="AA37" s="220"/>
      <c r="AB37" s="220"/>
      <c r="AC37" s="220"/>
      <c r="AE37" s="2" t="s">
        <v>208</v>
      </c>
      <c r="AF37" s="220"/>
      <c r="AG37" s="220"/>
      <c r="AH37" s="220"/>
      <c r="AI37" s="220"/>
      <c r="AJ37" s="220"/>
      <c r="AK37" s="220"/>
      <c r="AL37" s="220"/>
      <c r="AM37" s="220"/>
      <c r="AN37" s="220"/>
      <c r="AO37" s="220"/>
      <c r="AP37" s="220"/>
      <c r="AQ37" s="220"/>
      <c r="AS37" s="2"/>
      <c r="AT37" s="221"/>
      <c r="AU37" s="221"/>
      <c r="AV37" s="221"/>
      <c r="AW37" s="220"/>
      <c r="AX37" s="220"/>
      <c r="AY37" s="220"/>
      <c r="AZ37" s="220"/>
      <c r="BA37" s="220"/>
      <c r="BB37" s="220"/>
      <c r="BC37" s="220"/>
      <c r="BD37" s="220"/>
      <c r="BE37" s="220"/>
      <c r="BG37" s="2" t="s">
        <v>208</v>
      </c>
      <c r="BH37" s="220"/>
      <c r="BI37" s="220"/>
      <c r="BJ37" s="220"/>
      <c r="BK37" s="220"/>
      <c r="BL37" s="220"/>
      <c r="BM37" s="220"/>
      <c r="BN37" s="220"/>
      <c r="BO37" s="220"/>
      <c r="BP37" s="220"/>
      <c r="BQ37" s="220"/>
      <c r="BR37" s="220"/>
      <c r="BS37" s="220"/>
      <c r="BU37" s="2"/>
      <c r="BV37" s="221"/>
      <c r="BW37" s="221"/>
      <c r="BX37" s="221"/>
      <c r="BY37" s="220"/>
      <c r="BZ37" s="220"/>
      <c r="CA37" s="220"/>
      <c r="CB37" s="220"/>
      <c r="CC37" s="220"/>
      <c r="CD37" s="220"/>
      <c r="CE37" s="220"/>
      <c r="CF37" s="220"/>
      <c r="CG37" s="220"/>
    </row>
    <row r="38" spans="1:85" x14ac:dyDescent="0.25">
      <c r="C38" s="222" t="s">
        <v>187</v>
      </c>
      <c r="D38" s="223">
        <f>+IFERROR((SUMPRODUCT(D23:D31,R23:R31)/R38),0)</f>
        <v>29.539303348110018</v>
      </c>
      <c r="E38" s="223">
        <f t="shared" ref="E38:O38" si="70">+IFERROR((SUMPRODUCT(E23:E31,S23:S31)/S38),0)</f>
        <v>29.139906645702819</v>
      </c>
      <c r="F38" s="223">
        <f t="shared" si="70"/>
        <v>32.27061955610214</v>
      </c>
      <c r="G38" s="223">
        <f t="shared" si="70"/>
        <v>42.404973256908391</v>
      </c>
      <c r="H38" s="223">
        <f t="shared" si="70"/>
        <v>46.851403952533566</v>
      </c>
      <c r="I38" s="223">
        <f t="shared" si="70"/>
        <v>46.018934404907348</v>
      </c>
      <c r="J38" s="223">
        <f t="shared" si="70"/>
        <v>29.53126420076557</v>
      </c>
      <c r="K38" s="223">
        <f t="shared" si="70"/>
        <v>25.393272332904278</v>
      </c>
      <c r="L38" s="223">
        <f t="shared" si="70"/>
        <v>34.47400652444319</v>
      </c>
      <c r="M38" s="223">
        <f t="shared" si="70"/>
        <v>41.695780970912253</v>
      </c>
      <c r="N38" s="223">
        <f t="shared" si="70"/>
        <v>42.411189151183216</v>
      </c>
      <c r="O38" s="223">
        <f t="shared" si="70"/>
        <v>37.294500913096243</v>
      </c>
      <c r="R38" s="224">
        <f t="shared" ref="R38:AC38" si="71">SUM(R23:R37)</f>
        <v>1722.4137913208249</v>
      </c>
      <c r="S38" s="224">
        <f t="shared" si="71"/>
        <v>1858.5325499999999</v>
      </c>
      <c r="T38" s="224">
        <f t="shared" si="71"/>
        <v>2026.5216509999998</v>
      </c>
      <c r="U38" s="224">
        <f t="shared" si="71"/>
        <v>1836.3901500000002</v>
      </c>
      <c r="V38" s="224">
        <f t="shared" si="71"/>
        <v>1332.31</v>
      </c>
      <c r="W38" s="224">
        <f t="shared" si="71"/>
        <v>1800.8275500000002</v>
      </c>
      <c r="X38" s="224">
        <f t="shared" si="71"/>
        <v>1797.7903999999996</v>
      </c>
      <c r="Y38" s="224">
        <f t="shared" si="71"/>
        <v>3620.1493999999998</v>
      </c>
      <c r="Z38" s="224">
        <f t="shared" si="71"/>
        <v>3284.5498284131968</v>
      </c>
      <c r="AA38" s="224">
        <f t="shared" si="71"/>
        <v>2459.1731784856411</v>
      </c>
      <c r="AB38" s="224">
        <f t="shared" si="71"/>
        <v>2916.4642710795451</v>
      </c>
      <c r="AC38" s="224">
        <f t="shared" si="71"/>
        <v>2407.7119999999995</v>
      </c>
      <c r="AE38" s="222" t="s">
        <v>187</v>
      </c>
      <c r="AF38" s="223">
        <f>+IFERROR((SUMPRODUCT(AF23:AF31,AT23:AT31)/AT38),0)</f>
        <v>31.071020818899985</v>
      </c>
      <c r="AG38" s="223">
        <f t="shared" ref="AG38:AQ38" si="72">+IFERROR((SUMPRODUCT(AG23:AG31,AU23:AU31)/AU38),0)</f>
        <v>31.330970559617437</v>
      </c>
      <c r="AH38" s="223">
        <f t="shared" si="72"/>
        <v>34.234579129378517</v>
      </c>
      <c r="AI38" s="223">
        <f t="shared" si="72"/>
        <v>47.018994347937202</v>
      </c>
      <c r="AJ38" s="223">
        <f t="shared" si="72"/>
        <v>52.011679591360689</v>
      </c>
      <c r="AK38" s="223">
        <f t="shared" si="72"/>
        <v>51.392810485289864</v>
      </c>
      <c r="AL38" s="223">
        <f t="shared" si="72"/>
        <v>31.612425182086969</v>
      </c>
      <c r="AM38" s="223">
        <f t="shared" si="72"/>
        <v>26.979018847682447</v>
      </c>
      <c r="AN38" s="223">
        <f t="shared" si="72"/>
        <v>36.619284229609576</v>
      </c>
      <c r="AO38" s="223">
        <f t="shared" si="72"/>
        <v>43.835023906976438</v>
      </c>
      <c r="AP38" s="223">
        <f t="shared" si="72"/>
        <v>44.297997936738533</v>
      </c>
      <c r="AQ38" s="223">
        <f t="shared" si="72"/>
        <v>39.358211337231346</v>
      </c>
      <c r="AT38" s="224">
        <f t="shared" ref="AT38:BE38" si="73">SUM(AT23:AT37)</f>
        <v>1527.8460813208249</v>
      </c>
      <c r="AU38" s="224">
        <f t="shared" si="73"/>
        <v>1557.18255</v>
      </c>
      <c r="AV38" s="224">
        <f t="shared" si="73"/>
        <v>1772.2536259999997</v>
      </c>
      <c r="AW38" s="224">
        <f t="shared" si="73"/>
        <v>1466.0505900000001</v>
      </c>
      <c r="AX38" s="224">
        <f t="shared" si="73"/>
        <v>1050.3150000000001</v>
      </c>
      <c r="AY38" s="224">
        <f t="shared" si="73"/>
        <v>1447.6338000000001</v>
      </c>
      <c r="AZ38" s="224">
        <f t="shared" si="73"/>
        <v>1479.8862399999998</v>
      </c>
      <c r="BA38" s="224">
        <f t="shared" si="73"/>
        <v>3018.5567999999998</v>
      </c>
      <c r="BB38" s="224">
        <f t="shared" si="73"/>
        <v>2791.8673541512176</v>
      </c>
      <c r="BC38" s="224">
        <f t="shared" si="73"/>
        <v>2090.297201712795</v>
      </c>
      <c r="BD38" s="224">
        <f t="shared" si="73"/>
        <v>2478.9946304176133</v>
      </c>
      <c r="BE38" s="224">
        <f t="shared" si="73"/>
        <v>2046.5551999999996</v>
      </c>
      <c r="BG38" s="222" t="s">
        <v>187</v>
      </c>
      <c r="BH38" s="223">
        <f>+IFERROR((SUMPRODUCT(BH23:BH31,BV23:BV31)/BV38),0)</f>
        <v>31.071020818899985</v>
      </c>
      <c r="BI38" s="223">
        <f t="shared" ref="BI38" si="74">+IFERROR((SUMPRODUCT(BI23:BI31,BW23:BW31)/BW38),0)</f>
        <v>31.330970559617437</v>
      </c>
      <c r="BJ38" s="223">
        <f t="shared" ref="BJ38" si="75">+IFERROR((SUMPRODUCT(BJ23:BJ31,BX23:BX31)/BX38),0)</f>
        <v>34.234579129378517</v>
      </c>
      <c r="BK38" s="223">
        <f t="shared" ref="BK38" si="76">+IFERROR((SUMPRODUCT(BK23:BK31,BY23:BY31)/BY38),0)</f>
        <v>47.018994347937202</v>
      </c>
      <c r="BL38" s="223">
        <f t="shared" ref="BL38" si="77">+IFERROR((SUMPRODUCT(BL23:BL31,BZ23:BZ31)/BZ38),0)</f>
        <v>52.011679591360689</v>
      </c>
      <c r="BM38" s="223">
        <f t="shared" ref="BM38" si="78">+IFERROR((SUMPRODUCT(BM23:BM31,CA23:CA31)/CA38),0)</f>
        <v>51.392810485289864</v>
      </c>
      <c r="BN38" s="223">
        <f t="shared" ref="BN38" si="79">+IFERROR((SUMPRODUCT(BN23:BN31,CB23:CB31)/CB38),0)</f>
        <v>31.612425182086969</v>
      </c>
      <c r="BO38" s="223">
        <f t="shared" ref="BO38" si="80">+IFERROR((SUMPRODUCT(BO23:BO31,CC23:CC31)/CC38),0)</f>
        <v>26.979018847682447</v>
      </c>
      <c r="BP38" s="223">
        <f t="shared" ref="BP38" si="81">+IFERROR((SUMPRODUCT(BP23:BP31,CD23:CD31)/CD38),0)</f>
        <v>36.619284229609576</v>
      </c>
      <c r="BQ38" s="223">
        <f t="shared" ref="BQ38" si="82">+IFERROR((SUMPRODUCT(BQ23:BQ31,CE23:CE31)/CE38),0)</f>
        <v>43.835023906976438</v>
      </c>
      <c r="BR38" s="223">
        <f t="shared" ref="BR38" si="83">+IFERROR((SUMPRODUCT(BR23:BR31,CF23:CF31)/CF38),0)</f>
        <v>44.297997936738533</v>
      </c>
      <c r="BS38" s="223">
        <f t="shared" ref="BS38" si="84">+IFERROR((SUMPRODUCT(BS23:BS31,CG23:CG31)/CG38),0)</f>
        <v>39.358211337231346</v>
      </c>
      <c r="BV38" s="224">
        <f t="shared" ref="BV38:CG38" si="85">SUM(BV23:BV37)</f>
        <v>1527.8460813208249</v>
      </c>
      <c r="BW38" s="224">
        <f t="shared" si="85"/>
        <v>1557.18255</v>
      </c>
      <c r="BX38" s="224">
        <f t="shared" si="85"/>
        <v>1772.2536259999997</v>
      </c>
      <c r="BY38" s="224">
        <f t="shared" si="85"/>
        <v>1466.0505900000001</v>
      </c>
      <c r="BZ38" s="224">
        <f t="shared" si="85"/>
        <v>1050.3150000000001</v>
      </c>
      <c r="CA38" s="224">
        <f t="shared" si="85"/>
        <v>1447.6338000000001</v>
      </c>
      <c r="CB38" s="224">
        <f t="shared" si="85"/>
        <v>1479.8862399999998</v>
      </c>
      <c r="CC38" s="224">
        <f t="shared" si="85"/>
        <v>3018.5567999999998</v>
      </c>
      <c r="CD38" s="224">
        <f t="shared" si="85"/>
        <v>2791.8673541512176</v>
      </c>
      <c r="CE38" s="224">
        <f t="shared" si="85"/>
        <v>2090.297201712795</v>
      </c>
      <c r="CF38" s="224">
        <f t="shared" si="85"/>
        <v>2478.9946304176133</v>
      </c>
      <c r="CG38" s="224">
        <f t="shared" si="85"/>
        <v>2046.5551999999996</v>
      </c>
    </row>
    <row r="39" spans="1:85" x14ac:dyDescent="0.25">
      <c r="C39" s="270" t="s">
        <v>126</v>
      </c>
      <c r="AE39" s="270" t="s">
        <v>126</v>
      </c>
      <c r="AT39"/>
      <c r="AU39"/>
      <c r="AV39"/>
      <c r="AW39"/>
      <c r="AX39"/>
      <c r="AY39"/>
      <c r="AZ39"/>
      <c r="BA39"/>
      <c r="BB39"/>
      <c r="BC39"/>
      <c r="BD39"/>
      <c r="BE39"/>
      <c r="BG39" s="270" t="s">
        <v>126</v>
      </c>
      <c r="BV39"/>
      <c r="BW39"/>
      <c r="BX39"/>
      <c r="BY39"/>
      <c r="BZ39"/>
      <c r="CA39"/>
      <c r="CB39"/>
      <c r="CC39"/>
      <c r="CD39"/>
      <c r="CE39"/>
      <c r="CF39"/>
      <c r="CG39"/>
    </row>
    <row r="40" spans="1:85" x14ac:dyDescent="0.25">
      <c r="C40" s="229" t="s">
        <v>99</v>
      </c>
      <c r="D40" s="219" t="s">
        <v>43</v>
      </c>
      <c r="E40" s="219" t="s">
        <v>44</v>
      </c>
      <c r="F40" s="219" t="s">
        <v>45</v>
      </c>
      <c r="G40" s="219" t="s">
        <v>46</v>
      </c>
      <c r="H40" s="219" t="s">
        <v>47</v>
      </c>
      <c r="I40" s="219" t="s">
        <v>48</v>
      </c>
      <c r="J40" s="219" t="s">
        <v>49</v>
      </c>
      <c r="K40" s="219" t="s">
        <v>50</v>
      </c>
      <c r="L40" s="219" t="s">
        <v>177</v>
      </c>
      <c r="M40" s="219" t="s">
        <v>52</v>
      </c>
      <c r="N40" s="219" t="s">
        <v>53</v>
      </c>
      <c r="O40" s="219" t="s">
        <v>54</v>
      </c>
      <c r="R40" s="219" t="s">
        <v>43</v>
      </c>
      <c r="S40" s="219" t="s">
        <v>44</v>
      </c>
      <c r="T40" s="219" t="s">
        <v>45</v>
      </c>
      <c r="U40" s="219" t="s">
        <v>46</v>
      </c>
      <c r="V40" s="219" t="s">
        <v>47</v>
      </c>
      <c r="W40" s="219" t="s">
        <v>48</v>
      </c>
      <c r="X40" s="219" t="s">
        <v>49</v>
      </c>
      <c r="Y40" s="219" t="s">
        <v>50</v>
      </c>
      <c r="Z40" s="219" t="s">
        <v>177</v>
      </c>
      <c r="AA40" s="219" t="s">
        <v>52</v>
      </c>
      <c r="AB40" s="219" t="s">
        <v>53</v>
      </c>
      <c r="AC40" s="219" t="s">
        <v>54</v>
      </c>
      <c r="AE40" s="229" t="s">
        <v>99</v>
      </c>
      <c r="AF40" s="219" t="s">
        <v>43</v>
      </c>
      <c r="AG40" s="219" t="s">
        <v>44</v>
      </c>
      <c r="AH40" s="219" t="s">
        <v>45</v>
      </c>
      <c r="AI40" s="219" t="s">
        <v>46</v>
      </c>
      <c r="AJ40" s="219" t="s">
        <v>47</v>
      </c>
      <c r="AK40" s="219" t="s">
        <v>48</v>
      </c>
      <c r="AL40" s="219" t="s">
        <v>49</v>
      </c>
      <c r="AM40" s="219" t="s">
        <v>50</v>
      </c>
      <c r="AN40" s="219" t="s">
        <v>177</v>
      </c>
      <c r="AO40" s="219" t="s">
        <v>52</v>
      </c>
      <c r="AP40" s="219" t="s">
        <v>53</v>
      </c>
      <c r="AQ40" s="219" t="s">
        <v>54</v>
      </c>
      <c r="AT40" s="219" t="s">
        <v>43</v>
      </c>
      <c r="AU40" s="219" t="s">
        <v>44</v>
      </c>
      <c r="AV40" s="219" t="s">
        <v>45</v>
      </c>
      <c r="AW40" s="219" t="s">
        <v>46</v>
      </c>
      <c r="AX40" s="219" t="s">
        <v>47</v>
      </c>
      <c r="AY40" s="219" t="s">
        <v>48</v>
      </c>
      <c r="AZ40" s="219" t="s">
        <v>49</v>
      </c>
      <c r="BA40" s="219" t="s">
        <v>50</v>
      </c>
      <c r="BB40" s="219" t="s">
        <v>177</v>
      </c>
      <c r="BC40" s="219" t="s">
        <v>52</v>
      </c>
      <c r="BD40" s="219" t="s">
        <v>53</v>
      </c>
      <c r="BE40" s="219" t="s">
        <v>54</v>
      </c>
      <c r="BG40" s="229" t="s">
        <v>99</v>
      </c>
      <c r="BH40" s="219" t="s">
        <v>43</v>
      </c>
      <c r="BI40" s="219" t="s">
        <v>44</v>
      </c>
      <c r="BJ40" s="219" t="s">
        <v>45</v>
      </c>
      <c r="BK40" s="219" t="s">
        <v>46</v>
      </c>
      <c r="BL40" s="219" t="s">
        <v>47</v>
      </c>
      <c r="BM40" s="219" t="s">
        <v>48</v>
      </c>
      <c r="BN40" s="219" t="s">
        <v>49</v>
      </c>
      <c r="BO40" s="219" t="s">
        <v>50</v>
      </c>
      <c r="BP40" s="219" t="s">
        <v>177</v>
      </c>
      <c r="BQ40" s="219" t="s">
        <v>52</v>
      </c>
      <c r="BR40" s="219" t="s">
        <v>53</v>
      </c>
      <c r="BS40" s="219" t="s">
        <v>54</v>
      </c>
      <c r="BV40" s="219" t="s">
        <v>43</v>
      </c>
      <c r="BW40" s="219" t="s">
        <v>44</v>
      </c>
      <c r="BX40" s="219" t="s">
        <v>45</v>
      </c>
      <c r="BY40" s="219" t="s">
        <v>46</v>
      </c>
      <c r="BZ40" s="219" t="s">
        <v>47</v>
      </c>
      <c r="CA40" s="219" t="s">
        <v>48</v>
      </c>
      <c r="CB40" s="219" t="s">
        <v>49</v>
      </c>
      <c r="CC40" s="219" t="s">
        <v>50</v>
      </c>
      <c r="CD40" s="219" t="s">
        <v>177</v>
      </c>
      <c r="CE40" s="219" t="s">
        <v>52</v>
      </c>
      <c r="CF40" s="219" t="s">
        <v>53</v>
      </c>
      <c r="CG40" s="219" t="s">
        <v>54</v>
      </c>
    </row>
    <row r="41" spans="1:85" x14ac:dyDescent="0.25">
      <c r="A41" t="str">
        <f>+C2</f>
        <v>SPOT</v>
      </c>
      <c r="B41" t="s">
        <v>99</v>
      </c>
      <c r="C41" s="2" t="s">
        <v>178</v>
      </c>
      <c r="D41" s="220">
        <f>+IFERROR((D5*R5+D23*R23)/(R23+R5),0)</f>
        <v>19.950000000000003</v>
      </c>
      <c r="E41" s="220">
        <f t="shared" ref="E41:O41" si="86">+IFERROR((E5*S5+E23*S23)/(S23+S5),0)</f>
        <v>19.950000000000003</v>
      </c>
      <c r="F41" s="220">
        <f t="shared" si="86"/>
        <v>21.2</v>
      </c>
      <c r="G41" s="220">
        <f t="shared" si="86"/>
        <v>32.31</v>
      </c>
      <c r="H41" s="220">
        <f t="shared" si="86"/>
        <v>36.209800000000001</v>
      </c>
      <c r="I41" s="220">
        <f t="shared" si="86"/>
        <v>35.823599999999999</v>
      </c>
      <c r="J41" s="220">
        <f>+IFERROR((J5*X5+J23*X23)/(X23+X5),0)</f>
        <v>21.800000000000004</v>
      </c>
      <c r="K41" s="220">
        <f t="shared" si="86"/>
        <v>15.859999999999998</v>
      </c>
      <c r="L41" s="220">
        <f t="shared" si="86"/>
        <v>25.478740336094482</v>
      </c>
      <c r="M41" s="220">
        <f t="shared" si="86"/>
        <v>26.061952090433095</v>
      </c>
      <c r="N41" s="220">
        <f t="shared" si="86"/>
        <v>26.929939325308126</v>
      </c>
      <c r="O41" s="220">
        <f t="shared" si="86"/>
        <v>23.959872643158732</v>
      </c>
      <c r="Q41" s="2" t="s">
        <v>178</v>
      </c>
      <c r="R41" s="221">
        <f t="shared" ref="R41:AC49" si="87">+R23+R5</f>
        <v>740.46800000000007</v>
      </c>
      <c r="S41" s="221">
        <f t="shared" si="87"/>
        <v>699.3</v>
      </c>
      <c r="T41" s="221">
        <f t="shared" si="87"/>
        <v>753.66780000000006</v>
      </c>
      <c r="U41" s="221">
        <f t="shared" si="87"/>
        <v>542.75400000000002</v>
      </c>
      <c r="V41" s="221">
        <f t="shared" si="87"/>
        <v>456</v>
      </c>
      <c r="W41" s="221">
        <f t="shared" si="87"/>
        <v>705.37500000000023</v>
      </c>
      <c r="X41" s="221">
        <f t="shared" si="87"/>
        <v>506.91999999999996</v>
      </c>
      <c r="Y41" s="221">
        <f t="shared" si="87"/>
        <v>1380.92</v>
      </c>
      <c r="Z41" s="221">
        <f t="shared" si="87"/>
        <v>1273.600953874505</v>
      </c>
      <c r="AA41" s="221">
        <f t="shared" si="87"/>
        <v>1168.1072597806797</v>
      </c>
      <c r="AB41" s="221">
        <f t="shared" si="87"/>
        <v>1385.3205287627841</v>
      </c>
      <c r="AC41" s="221">
        <f t="shared" si="87"/>
        <v>1143.6632</v>
      </c>
      <c r="AE41" s="2" t="s">
        <v>178</v>
      </c>
      <c r="AF41" s="220">
        <f>+D41</f>
        <v>19.950000000000003</v>
      </c>
      <c r="AG41" s="220">
        <f t="shared" ref="AG41:AQ45" si="88">+E41</f>
        <v>19.950000000000003</v>
      </c>
      <c r="AH41" s="220">
        <f t="shared" si="88"/>
        <v>21.2</v>
      </c>
      <c r="AI41" s="220">
        <f t="shared" si="88"/>
        <v>32.31</v>
      </c>
      <c r="AJ41" s="220">
        <f t="shared" si="88"/>
        <v>36.209800000000001</v>
      </c>
      <c r="AK41" s="220">
        <f t="shared" si="88"/>
        <v>35.823599999999999</v>
      </c>
      <c r="AL41" s="220">
        <f t="shared" si="88"/>
        <v>21.800000000000004</v>
      </c>
      <c r="AM41" s="220">
        <f t="shared" si="88"/>
        <v>15.859999999999998</v>
      </c>
      <c r="AN41" s="220">
        <f t="shared" si="88"/>
        <v>25.478740336094482</v>
      </c>
      <c r="AO41" s="220">
        <f t="shared" si="88"/>
        <v>26.061952090433095</v>
      </c>
      <c r="AP41" s="220">
        <f t="shared" si="88"/>
        <v>26.929939325308126</v>
      </c>
      <c r="AQ41" s="220">
        <f t="shared" si="88"/>
        <v>23.959872643158732</v>
      </c>
      <c r="AS41" s="2" t="s">
        <v>178</v>
      </c>
      <c r="AT41" s="220">
        <f t="shared" ref="AT41:BE45" si="89">+R41</f>
        <v>740.46800000000007</v>
      </c>
      <c r="AU41" s="220">
        <f t="shared" si="89"/>
        <v>699.3</v>
      </c>
      <c r="AV41" s="220">
        <f t="shared" si="89"/>
        <v>753.66780000000006</v>
      </c>
      <c r="AW41" s="220">
        <f t="shared" si="89"/>
        <v>542.75400000000002</v>
      </c>
      <c r="AX41" s="220">
        <f t="shared" si="89"/>
        <v>456</v>
      </c>
      <c r="AY41" s="220">
        <f t="shared" si="89"/>
        <v>705.37500000000023</v>
      </c>
      <c r="AZ41" s="220">
        <f t="shared" si="89"/>
        <v>506.91999999999996</v>
      </c>
      <c r="BA41" s="220">
        <f t="shared" si="89"/>
        <v>1380.92</v>
      </c>
      <c r="BB41" s="220">
        <f t="shared" si="89"/>
        <v>1273.600953874505</v>
      </c>
      <c r="BC41" s="220">
        <f t="shared" si="89"/>
        <v>1168.1072597806797</v>
      </c>
      <c r="BD41" s="220">
        <f t="shared" si="89"/>
        <v>1385.3205287627841</v>
      </c>
      <c r="BE41" s="220">
        <f t="shared" si="89"/>
        <v>1143.6632</v>
      </c>
      <c r="BG41" s="2" t="s">
        <v>178</v>
      </c>
      <c r="BH41" s="220">
        <f>+AF41</f>
        <v>19.950000000000003</v>
      </c>
      <c r="BI41" s="220">
        <f t="shared" ref="BI41:BI45" si="90">+AG41</f>
        <v>19.950000000000003</v>
      </c>
      <c r="BJ41" s="220">
        <f t="shared" ref="BJ41:BJ45" si="91">+AH41</f>
        <v>21.2</v>
      </c>
      <c r="BK41" s="220">
        <f t="shared" ref="BK41:BK45" si="92">+AI41</f>
        <v>32.31</v>
      </c>
      <c r="BL41" s="220">
        <f t="shared" ref="BL41:BL45" si="93">+AJ41</f>
        <v>36.209800000000001</v>
      </c>
      <c r="BM41" s="220">
        <f t="shared" ref="BM41:BM45" si="94">+AK41</f>
        <v>35.823599999999999</v>
      </c>
      <c r="BN41" s="220">
        <f t="shared" ref="BN41:BN45" si="95">+AL41</f>
        <v>21.800000000000004</v>
      </c>
      <c r="BO41" s="220">
        <f t="shared" ref="BO41:BO45" si="96">+AM41</f>
        <v>15.859999999999998</v>
      </c>
      <c r="BP41" s="220">
        <f t="shared" ref="BP41:BP45" si="97">+AN41</f>
        <v>25.478740336094482</v>
      </c>
      <c r="BQ41" s="220">
        <f t="shared" ref="BQ41:BQ45" si="98">+AO41</f>
        <v>26.061952090433095</v>
      </c>
      <c r="BR41" s="220">
        <f t="shared" ref="BR41:BR45" si="99">+AP41</f>
        <v>26.929939325308126</v>
      </c>
      <c r="BS41" s="220">
        <f t="shared" ref="BS41:BS45" si="100">+AQ41</f>
        <v>23.959872643158732</v>
      </c>
      <c r="BU41" s="2" t="s">
        <v>178</v>
      </c>
      <c r="BV41" s="220">
        <f t="shared" ref="BV41:BV45" si="101">+AT41</f>
        <v>740.46800000000007</v>
      </c>
      <c r="BW41" s="220">
        <f t="shared" ref="BW41:BW45" si="102">+AU41</f>
        <v>699.3</v>
      </c>
      <c r="BX41" s="220">
        <f t="shared" ref="BX41:BX45" si="103">+AV41</f>
        <v>753.66780000000006</v>
      </c>
      <c r="BY41" s="220">
        <f t="shared" ref="BY41:BY45" si="104">+AW41</f>
        <v>542.75400000000002</v>
      </c>
      <c r="BZ41" s="220">
        <f t="shared" ref="BZ41:BZ45" si="105">+AX41</f>
        <v>456</v>
      </c>
      <c r="CA41" s="220">
        <f t="shared" ref="CA41:CA45" si="106">+AY41</f>
        <v>705.37500000000023</v>
      </c>
      <c r="CB41" s="220">
        <f t="shared" ref="CB41:CB45" si="107">+AZ41</f>
        <v>506.91999999999996</v>
      </c>
      <c r="CC41" s="220">
        <f t="shared" ref="CC41:CC45" si="108">+BA41</f>
        <v>1380.92</v>
      </c>
      <c r="CD41" s="220">
        <f t="shared" ref="CD41:CD45" si="109">+BB41</f>
        <v>1273.600953874505</v>
      </c>
      <c r="CE41" s="220">
        <f t="shared" ref="CE41:CE45" si="110">+BC41</f>
        <v>1168.1072597806797</v>
      </c>
      <c r="CF41" s="220">
        <f t="shared" ref="CF41:CF45" si="111">+BD41</f>
        <v>1385.3205287627841</v>
      </c>
      <c r="CG41" s="220">
        <f t="shared" ref="CG41:CG45" si="112">+BE41</f>
        <v>1143.6632</v>
      </c>
    </row>
    <row r="42" spans="1:85" x14ac:dyDescent="0.25">
      <c r="A42" t="str">
        <f>+C2</f>
        <v>SPOT</v>
      </c>
      <c r="B42" t="s">
        <v>99</v>
      </c>
      <c r="C42" s="2" t="s">
        <v>179</v>
      </c>
      <c r="D42" s="220">
        <f t="shared" ref="D42:O49" si="113">+IFERROR((D6*R6+D24*R24)/(R24+R6),0)</f>
        <v>20.200000000000003</v>
      </c>
      <c r="E42" s="220">
        <f t="shared" si="113"/>
        <v>20.220000000000002</v>
      </c>
      <c r="F42" s="220">
        <f t="shared" si="113"/>
        <v>22.420000000000005</v>
      </c>
      <c r="G42" s="220">
        <f t="shared" si="113"/>
        <v>33.64</v>
      </c>
      <c r="H42" s="220">
        <f t="shared" si="113"/>
        <v>36.024500000000003</v>
      </c>
      <c r="I42" s="220">
        <f t="shared" si="113"/>
        <v>34.068799999999996</v>
      </c>
      <c r="J42" s="220">
        <f t="shared" si="113"/>
        <v>18.100000000000001</v>
      </c>
      <c r="K42" s="220">
        <f t="shared" si="113"/>
        <v>18.099999999999998</v>
      </c>
      <c r="L42" s="220">
        <f t="shared" si="113"/>
        <v>22.69039358335954</v>
      </c>
      <c r="M42" s="220">
        <f t="shared" si="113"/>
        <v>26.625842895523501</v>
      </c>
      <c r="N42" s="220">
        <f t="shared" si="113"/>
        <v>24.973675291574235</v>
      </c>
      <c r="O42" s="220">
        <f t="shared" si="113"/>
        <v>23.358213994575497</v>
      </c>
      <c r="Q42" s="2" t="s">
        <v>179</v>
      </c>
      <c r="R42" s="221">
        <f t="shared" si="87"/>
        <v>794.15193000000011</v>
      </c>
      <c r="S42" s="221">
        <f t="shared" si="87"/>
        <v>769.23</v>
      </c>
      <c r="T42" s="221">
        <f t="shared" si="87"/>
        <v>955.93893749999984</v>
      </c>
      <c r="U42" s="221">
        <f t="shared" si="87"/>
        <v>616.54949999999997</v>
      </c>
      <c r="V42" s="221">
        <f t="shared" si="87"/>
        <v>444</v>
      </c>
      <c r="W42" s="221">
        <f t="shared" si="87"/>
        <v>686.81250000000023</v>
      </c>
      <c r="X42" s="221">
        <f t="shared" si="87"/>
        <v>506.91999999999996</v>
      </c>
      <c r="Y42" s="221">
        <f t="shared" si="87"/>
        <v>1363.44</v>
      </c>
      <c r="Z42" s="221">
        <f t="shared" si="87"/>
        <v>1273.600953874505</v>
      </c>
      <c r="AA42" s="221">
        <f t="shared" si="87"/>
        <v>1168.1072597806797</v>
      </c>
      <c r="AB42" s="221">
        <f t="shared" si="87"/>
        <v>1385.3205287627841</v>
      </c>
      <c r="AC42" s="221">
        <f t="shared" si="87"/>
        <v>1143.6632</v>
      </c>
      <c r="AE42" s="2" t="s">
        <v>179</v>
      </c>
      <c r="AF42" s="220">
        <f t="shared" ref="AF42:AF45" si="114">+D42</f>
        <v>20.200000000000003</v>
      </c>
      <c r="AG42" s="220">
        <f t="shared" si="88"/>
        <v>20.220000000000002</v>
      </c>
      <c r="AH42" s="220">
        <f t="shared" si="88"/>
        <v>22.420000000000005</v>
      </c>
      <c r="AI42" s="220">
        <f t="shared" si="88"/>
        <v>33.64</v>
      </c>
      <c r="AJ42" s="220">
        <f t="shared" si="88"/>
        <v>36.024500000000003</v>
      </c>
      <c r="AK42" s="220">
        <f t="shared" si="88"/>
        <v>34.068799999999996</v>
      </c>
      <c r="AL42" s="220">
        <f t="shared" si="88"/>
        <v>18.100000000000001</v>
      </c>
      <c r="AM42" s="220">
        <f t="shared" si="88"/>
        <v>18.099999999999998</v>
      </c>
      <c r="AN42" s="220">
        <f t="shared" si="88"/>
        <v>22.69039358335954</v>
      </c>
      <c r="AO42" s="220">
        <f t="shared" si="88"/>
        <v>26.625842895523501</v>
      </c>
      <c r="AP42" s="220">
        <f t="shared" si="88"/>
        <v>24.973675291574235</v>
      </c>
      <c r="AQ42" s="220">
        <f t="shared" si="88"/>
        <v>23.358213994575497</v>
      </c>
      <c r="AS42" s="2" t="s">
        <v>179</v>
      </c>
      <c r="AT42" s="220">
        <f t="shared" si="89"/>
        <v>794.15193000000011</v>
      </c>
      <c r="AU42" s="220">
        <f t="shared" si="89"/>
        <v>769.23</v>
      </c>
      <c r="AV42" s="220">
        <f t="shared" si="89"/>
        <v>955.93893749999984</v>
      </c>
      <c r="AW42" s="220">
        <f t="shared" si="89"/>
        <v>616.54949999999997</v>
      </c>
      <c r="AX42" s="220">
        <f t="shared" si="89"/>
        <v>444</v>
      </c>
      <c r="AY42" s="220">
        <f t="shared" si="89"/>
        <v>686.81250000000023</v>
      </c>
      <c r="AZ42" s="220">
        <f t="shared" si="89"/>
        <v>506.91999999999996</v>
      </c>
      <c r="BA42" s="220">
        <f t="shared" si="89"/>
        <v>1363.44</v>
      </c>
      <c r="BB42" s="220">
        <f t="shared" si="89"/>
        <v>1273.600953874505</v>
      </c>
      <c r="BC42" s="220">
        <f t="shared" si="89"/>
        <v>1168.1072597806797</v>
      </c>
      <c r="BD42" s="220">
        <f t="shared" si="89"/>
        <v>1385.3205287627841</v>
      </c>
      <c r="BE42" s="220">
        <f t="shared" si="89"/>
        <v>1143.6632</v>
      </c>
      <c r="BG42" s="2" t="s">
        <v>179</v>
      </c>
      <c r="BH42" s="220">
        <f t="shared" ref="BH42:BH45" si="115">+AF42</f>
        <v>20.200000000000003</v>
      </c>
      <c r="BI42" s="220">
        <f t="shared" si="90"/>
        <v>20.220000000000002</v>
      </c>
      <c r="BJ42" s="220">
        <f t="shared" si="91"/>
        <v>22.420000000000005</v>
      </c>
      <c r="BK42" s="220">
        <f t="shared" si="92"/>
        <v>33.64</v>
      </c>
      <c r="BL42" s="220">
        <f t="shared" si="93"/>
        <v>36.024500000000003</v>
      </c>
      <c r="BM42" s="220">
        <f t="shared" si="94"/>
        <v>34.068799999999996</v>
      </c>
      <c r="BN42" s="220">
        <f t="shared" si="95"/>
        <v>18.100000000000001</v>
      </c>
      <c r="BO42" s="220">
        <f t="shared" si="96"/>
        <v>18.099999999999998</v>
      </c>
      <c r="BP42" s="220">
        <f t="shared" si="97"/>
        <v>22.69039358335954</v>
      </c>
      <c r="BQ42" s="220">
        <f t="shared" si="98"/>
        <v>26.625842895523501</v>
      </c>
      <c r="BR42" s="220">
        <f t="shared" si="99"/>
        <v>24.973675291574235</v>
      </c>
      <c r="BS42" s="220">
        <f t="shared" si="100"/>
        <v>23.358213994575497</v>
      </c>
      <c r="BU42" s="2" t="s">
        <v>179</v>
      </c>
      <c r="BV42" s="220">
        <f t="shared" si="101"/>
        <v>794.15193000000011</v>
      </c>
      <c r="BW42" s="220">
        <f t="shared" si="102"/>
        <v>769.23</v>
      </c>
      <c r="BX42" s="220">
        <f t="shared" si="103"/>
        <v>955.93893749999984</v>
      </c>
      <c r="BY42" s="220">
        <f t="shared" si="104"/>
        <v>616.54949999999997</v>
      </c>
      <c r="BZ42" s="220">
        <f t="shared" si="105"/>
        <v>444</v>
      </c>
      <c r="CA42" s="220">
        <f t="shared" si="106"/>
        <v>686.81250000000023</v>
      </c>
      <c r="CB42" s="220">
        <f t="shared" si="107"/>
        <v>506.91999999999996</v>
      </c>
      <c r="CC42" s="220">
        <f t="shared" si="108"/>
        <v>1363.44</v>
      </c>
      <c r="CD42" s="220">
        <f t="shared" si="109"/>
        <v>1273.600953874505</v>
      </c>
      <c r="CE42" s="220">
        <f t="shared" si="110"/>
        <v>1168.1072597806797</v>
      </c>
      <c r="CF42" s="220">
        <f t="shared" si="111"/>
        <v>1385.3205287627841</v>
      </c>
      <c r="CG42" s="220">
        <f t="shared" si="112"/>
        <v>1143.6632</v>
      </c>
    </row>
    <row r="43" spans="1:85" x14ac:dyDescent="0.25">
      <c r="A43" t="str">
        <f>+C2</f>
        <v>SPOT</v>
      </c>
      <c r="B43" t="s">
        <v>99</v>
      </c>
      <c r="C43" s="2" t="s">
        <v>180</v>
      </c>
      <c r="D43" s="220">
        <f t="shared" si="113"/>
        <v>18.55</v>
      </c>
      <c r="E43" s="220">
        <f t="shared" si="113"/>
        <v>18.75</v>
      </c>
      <c r="F43" s="220">
        <f t="shared" si="113"/>
        <v>19.95</v>
      </c>
      <c r="G43" s="220">
        <f t="shared" si="113"/>
        <v>28.56</v>
      </c>
      <c r="H43" s="220">
        <f t="shared" si="113"/>
        <v>30.694400000000005</v>
      </c>
      <c r="I43" s="220">
        <f t="shared" si="113"/>
        <v>28.697400000000005</v>
      </c>
      <c r="J43" s="220">
        <f t="shared" si="113"/>
        <v>22.72</v>
      </c>
      <c r="K43" s="220">
        <f t="shared" si="113"/>
        <v>20.59</v>
      </c>
      <c r="L43" s="220">
        <f t="shared" si="113"/>
        <v>23.047381501121599</v>
      </c>
      <c r="M43" s="220">
        <f t="shared" si="113"/>
        <v>26.678421895305</v>
      </c>
      <c r="N43" s="220">
        <f t="shared" si="113"/>
        <v>26.059655255926575</v>
      </c>
      <c r="O43" s="220">
        <f t="shared" si="113"/>
        <v>24.119528755180848</v>
      </c>
      <c r="Q43" s="2" t="s">
        <v>180</v>
      </c>
      <c r="R43" s="221">
        <f t="shared" si="87"/>
        <v>305.80841250000003</v>
      </c>
      <c r="S43" s="221">
        <f t="shared" si="87"/>
        <v>484.81125000000009</v>
      </c>
      <c r="T43" s="221">
        <f t="shared" si="87"/>
        <v>562.65474999999992</v>
      </c>
      <c r="U43" s="221">
        <f t="shared" si="87"/>
        <v>579.59999999999991</v>
      </c>
      <c r="V43" s="221">
        <f t="shared" si="87"/>
        <v>400</v>
      </c>
      <c r="W43" s="221">
        <f t="shared" si="87"/>
        <v>540</v>
      </c>
      <c r="X43" s="221">
        <f t="shared" si="87"/>
        <v>384.19200000000001</v>
      </c>
      <c r="Y43" s="221">
        <f t="shared" si="87"/>
        <v>654.12</v>
      </c>
      <c r="Z43" s="221">
        <f t="shared" si="87"/>
        <v>603.28466236160762</v>
      </c>
      <c r="AA43" s="221">
        <f t="shared" si="87"/>
        <v>553.3139651592694</v>
      </c>
      <c r="AB43" s="221">
        <f t="shared" si="87"/>
        <v>656.20446099289779</v>
      </c>
      <c r="AC43" s="221">
        <f t="shared" si="87"/>
        <v>541.73519999999996</v>
      </c>
      <c r="AE43" s="2" t="s">
        <v>180</v>
      </c>
      <c r="AF43" s="220">
        <f t="shared" si="114"/>
        <v>18.55</v>
      </c>
      <c r="AG43" s="220">
        <f t="shared" si="88"/>
        <v>18.75</v>
      </c>
      <c r="AH43" s="220">
        <f t="shared" si="88"/>
        <v>19.95</v>
      </c>
      <c r="AI43" s="220">
        <f t="shared" si="88"/>
        <v>28.56</v>
      </c>
      <c r="AJ43" s="220">
        <f t="shared" si="88"/>
        <v>30.694400000000005</v>
      </c>
      <c r="AK43" s="220">
        <f t="shared" si="88"/>
        <v>28.697400000000005</v>
      </c>
      <c r="AL43" s="220">
        <f t="shared" si="88"/>
        <v>22.72</v>
      </c>
      <c r="AM43" s="220">
        <f t="shared" si="88"/>
        <v>20.59</v>
      </c>
      <c r="AN43" s="220">
        <f t="shared" si="88"/>
        <v>23.047381501121599</v>
      </c>
      <c r="AO43" s="220">
        <f t="shared" si="88"/>
        <v>26.678421895305</v>
      </c>
      <c r="AP43" s="220">
        <f t="shared" si="88"/>
        <v>26.059655255926575</v>
      </c>
      <c r="AQ43" s="220">
        <f t="shared" si="88"/>
        <v>24.119528755180848</v>
      </c>
      <c r="AS43" s="2" t="s">
        <v>180</v>
      </c>
      <c r="AT43" s="220">
        <f t="shared" si="89"/>
        <v>305.80841250000003</v>
      </c>
      <c r="AU43" s="220">
        <f t="shared" si="89"/>
        <v>484.81125000000009</v>
      </c>
      <c r="AV43" s="220">
        <f t="shared" si="89"/>
        <v>562.65474999999992</v>
      </c>
      <c r="AW43" s="220">
        <f t="shared" si="89"/>
        <v>579.59999999999991</v>
      </c>
      <c r="AX43" s="220">
        <f t="shared" si="89"/>
        <v>400</v>
      </c>
      <c r="AY43" s="220">
        <f t="shared" si="89"/>
        <v>540</v>
      </c>
      <c r="AZ43" s="220">
        <f t="shared" si="89"/>
        <v>384.19200000000001</v>
      </c>
      <c r="BA43" s="220">
        <f t="shared" si="89"/>
        <v>654.12</v>
      </c>
      <c r="BB43" s="220">
        <f t="shared" si="89"/>
        <v>603.28466236160762</v>
      </c>
      <c r="BC43" s="220">
        <f t="shared" si="89"/>
        <v>553.3139651592694</v>
      </c>
      <c r="BD43" s="220">
        <f t="shared" si="89"/>
        <v>656.20446099289779</v>
      </c>
      <c r="BE43" s="220">
        <f t="shared" si="89"/>
        <v>541.73519999999996</v>
      </c>
      <c r="BG43" s="2" t="s">
        <v>180</v>
      </c>
      <c r="BH43" s="220">
        <f t="shared" si="115"/>
        <v>18.55</v>
      </c>
      <c r="BI43" s="220">
        <f t="shared" si="90"/>
        <v>18.75</v>
      </c>
      <c r="BJ43" s="220">
        <f t="shared" si="91"/>
        <v>19.95</v>
      </c>
      <c r="BK43" s="220">
        <f t="shared" si="92"/>
        <v>28.56</v>
      </c>
      <c r="BL43" s="220">
        <f t="shared" si="93"/>
        <v>30.694400000000005</v>
      </c>
      <c r="BM43" s="220">
        <f t="shared" si="94"/>
        <v>28.697400000000005</v>
      </c>
      <c r="BN43" s="220">
        <f t="shared" si="95"/>
        <v>22.72</v>
      </c>
      <c r="BO43" s="220">
        <f t="shared" si="96"/>
        <v>20.59</v>
      </c>
      <c r="BP43" s="220">
        <f t="shared" si="97"/>
        <v>23.047381501121599</v>
      </c>
      <c r="BQ43" s="220">
        <f t="shared" si="98"/>
        <v>26.678421895305</v>
      </c>
      <c r="BR43" s="220">
        <f t="shared" si="99"/>
        <v>26.059655255926575</v>
      </c>
      <c r="BS43" s="220">
        <f t="shared" si="100"/>
        <v>24.119528755180848</v>
      </c>
      <c r="BU43" s="2" t="s">
        <v>180</v>
      </c>
      <c r="BV43" s="220">
        <f t="shared" si="101"/>
        <v>305.80841250000003</v>
      </c>
      <c r="BW43" s="220">
        <f t="shared" si="102"/>
        <v>484.81125000000009</v>
      </c>
      <c r="BX43" s="220">
        <f t="shared" si="103"/>
        <v>562.65474999999992</v>
      </c>
      <c r="BY43" s="220">
        <f t="shared" si="104"/>
        <v>579.59999999999991</v>
      </c>
      <c r="BZ43" s="220">
        <f t="shared" si="105"/>
        <v>400</v>
      </c>
      <c r="CA43" s="220">
        <f t="shared" si="106"/>
        <v>540</v>
      </c>
      <c r="CB43" s="220">
        <f t="shared" si="107"/>
        <v>384.19200000000001</v>
      </c>
      <c r="CC43" s="220">
        <f t="shared" si="108"/>
        <v>654.12</v>
      </c>
      <c r="CD43" s="220">
        <f t="shared" si="109"/>
        <v>603.28466236160762</v>
      </c>
      <c r="CE43" s="220">
        <f t="shared" si="110"/>
        <v>553.3139651592694</v>
      </c>
      <c r="CF43" s="220">
        <f t="shared" si="111"/>
        <v>656.20446099289779</v>
      </c>
      <c r="CG43" s="220">
        <f t="shared" si="112"/>
        <v>541.73519999999996</v>
      </c>
    </row>
    <row r="44" spans="1:85" x14ac:dyDescent="0.25">
      <c r="A44" t="str">
        <f>+C2</f>
        <v>SPOT</v>
      </c>
      <c r="B44" t="s">
        <v>99</v>
      </c>
      <c r="C44" s="2" t="s">
        <v>181</v>
      </c>
      <c r="D44" s="220">
        <f t="shared" si="113"/>
        <v>21.824999999999999</v>
      </c>
      <c r="E44" s="220">
        <f t="shared" si="113"/>
        <v>22.070000000000004</v>
      </c>
      <c r="F44" s="220">
        <f t="shared" si="113"/>
        <v>22.083999999999996</v>
      </c>
      <c r="G44" s="220">
        <f t="shared" si="113"/>
        <v>33.51</v>
      </c>
      <c r="H44" s="220">
        <f t="shared" si="113"/>
        <v>35.784700000000008</v>
      </c>
      <c r="I44" s="220">
        <f t="shared" si="113"/>
        <v>33.790599999999991</v>
      </c>
      <c r="J44" s="220">
        <f t="shared" si="113"/>
        <v>24.67</v>
      </c>
      <c r="K44" s="220">
        <f t="shared" si="113"/>
        <v>21.950000000000003</v>
      </c>
      <c r="L44" s="220">
        <f t="shared" si="113"/>
        <v>27.212160983463779</v>
      </c>
      <c r="M44" s="220">
        <f t="shared" si="113"/>
        <v>26.451382487504681</v>
      </c>
      <c r="N44" s="220">
        <f t="shared" si="113"/>
        <v>27.048697075700364</v>
      </c>
      <c r="O44" s="220">
        <f t="shared" si="113"/>
        <v>24.347739665208877</v>
      </c>
      <c r="Q44" s="2" t="s">
        <v>181</v>
      </c>
      <c r="R44" s="221">
        <f t="shared" si="87"/>
        <v>794.15193000000011</v>
      </c>
      <c r="S44" s="221">
        <f t="shared" si="87"/>
        <v>769.23</v>
      </c>
      <c r="T44" s="221">
        <f t="shared" si="87"/>
        <v>1083.3974625000001</v>
      </c>
      <c r="U44" s="221">
        <f t="shared" si="87"/>
        <v>616.54949999999997</v>
      </c>
      <c r="V44" s="221">
        <f t="shared" si="87"/>
        <v>425.5</v>
      </c>
      <c r="W44" s="221">
        <f t="shared" si="87"/>
        <v>573.5925000000002</v>
      </c>
      <c r="X44" s="221">
        <f t="shared" si="87"/>
        <v>811.072</v>
      </c>
      <c r="Y44" s="221">
        <f t="shared" si="87"/>
        <v>1380.92</v>
      </c>
      <c r="Z44" s="221">
        <f t="shared" si="87"/>
        <v>1273.600953874505</v>
      </c>
      <c r="AA44" s="221">
        <f t="shared" si="87"/>
        <v>1168.1072597806797</v>
      </c>
      <c r="AB44" s="221">
        <f t="shared" si="87"/>
        <v>1385.3205287627841</v>
      </c>
      <c r="AC44" s="221">
        <f t="shared" si="87"/>
        <v>1143.6632</v>
      </c>
      <c r="AE44" s="2" t="s">
        <v>181</v>
      </c>
      <c r="AF44" s="220">
        <f t="shared" si="114"/>
        <v>21.824999999999999</v>
      </c>
      <c r="AG44" s="220">
        <f t="shared" si="88"/>
        <v>22.070000000000004</v>
      </c>
      <c r="AH44" s="220">
        <f t="shared" si="88"/>
        <v>22.083999999999996</v>
      </c>
      <c r="AI44" s="220">
        <f t="shared" si="88"/>
        <v>33.51</v>
      </c>
      <c r="AJ44" s="220">
        <f t="shared" si="88"/>
        <v>35.784700000000008</v>
      </c>
      <c r="AK44" s="220">
        <f t="shared" si="88"/>
        <v>33.790599999999991</v>
      </c>
      <c r="AL44" s="220">
        <f t="shared" si="88"/>
        <v>24.67</v>
      </c>
      <c r="AM44" s="220">
        <f t="shared" si="88"/>
        <v>21.950000000000003</v>
      </c>
      <c r="AN44" s="220">
        <f t="shared" si="88"/>
        <v>27.212160983463779</v>
      </c>
      <c r="AO44" s="220">
        <f t="shared" si="88"/>
        <v>26.451382487504681</v>
      </c>
      <c r="AP44" s="220">
        <f t="shared" si="88"/>
        <v>27.048697075700364</v>
      </c>
      <c r="AQ44" s="220">
        <f t="shared" si="88"/>
        <v>24.347739665208877</v>
      </c>
      <c r="AS44" s="2" t="s">
        <v>181</v>
      </c>
      <c r="AT44" s="220">
        <f t="shared" si="89"/>
        <v>794.15193000000011</v>
      </c>
      <c r="AU44" s="220">
        <f t="shared" si="89"/>
        <v>769.23</v>
      </c>
      <c r="AV44" s="220">
        <f t="shared" si="89"/>
        <v>1083.3974625000001</v>
      </c>
      <c r="AW44" s="220">
        <f t="shared" si="89"/>
        <v>616.54949999999997</v>
      </c>
      <c r="AX44" s="220">
        <f t="shared" si="89"/>
        <v>425.5</v>
      </c>
      <c r="AY44" s="220">
        <f t="shared" si="89"/>
        <v>573.5925000000002</v>
      </c>
      <c r="AZ44" s="220">
        <f t="shared" si="89"/>
        <v>811.072</v>
      </c>
      <c r="BA44" s="220">
        <f t="shared" si="89"/>
        <v>1380.92</v>
      </c>
      <c r="BB44" s="220">
        <f t="shared" si="89"/>
        <v>1273.600953874505</v>
      </c>
      <c r="BC44" s="220">
        <f t="shared" si="89"/>
        <v>1168.1072597806797</v>
      </c>
      <c r="BD44" s="220">
        <f t="shared" si="89"/>
        <v>1385.3205287627841</v>
      </c>
      <c r="BE44" s="220">
        <f t="shared" si="89"/>
        <v>1143.6632</v>
      </c>
      <c r="BG44" s="2" t="s">
        <v>181</v>
      </c>
      <c r="BH44" s="220">
        <f t="shared" si="115"/>
        <v>21.824999999999999</v>
      </c>
      <c r="BI44" s="220">
        <f t="shared" si="90"/>
        <v>22.070000000000004</v>
      </c>
      <c r="BJ44" s="220">
        <f t="shared" si="91"/>
        <v>22.083999999999996</v>
      </c>
      <c r="BK44" s="220">
        <f t="shared" si="92"/>
        <v>33.51</v>
      </c>
      <c r="BL44" s="220">
        <f t="shared" si="93"/>
        <v>35.784700000000008</v>
      </c>
      <c r="BM44" s="220">
        <f t="shared" si="94"/>
        <v>33.790599999999991</v>
      </c>
      <c r="BN44" s="220">
        <f t="shared" si="95"/>
        <v>24.67</v>
      </c>
      <c r="BO44" s="220">
        <f t="shared" si="96"/>
        <v>21.950000000000003</v>
      </c>
      <c r="BP44" s="220">
        <f t="shared" si="97"/>
        <v>27.212160983463779</v>
      </c>
      <c r="BQ44" s="220">
        <f t="shared" si="98"/>
        <v>26.451382487504681</v>
      </c>
      <c r="BR44" s="220">
        <f t="shared" si="99"/>
        <v>27.048697075700364</v>
      </c>
      <c r="BS44" s="220">
        <f t="shared" si="100"/>
        <v>24.347739665208877</v>
      </c>
      <c r="BU44" s="2" t="s">
        <v>181</v>
      </c>
      <c r="BV44" s="220">
        <f t="shared" si="101"/>
        <v>794.15193000000011</v>
      </c>
      <c r="BW44" s="220">
        <f t="shared" si="102"/>
        <v>769.23</v>
      </c>
      <c r="BX44" s="220">
        <f t="shared" si="103"/>
        <v>1083.3974625000001</v>
      </c>
      <c r="BY44" s="220">
        <f t="shared" si="104"/>
        <v>616.54949999999997</v>
      </c>
      <c r="BZ44" s="220">
        <f t="shared" si="105"/>
        <v>425.5</v>
      </c>
      <c r="CA44" s="220">
        <f t="shared" si="106"/>
        <v>573.5925000000002</v>
      </c>
      <c r="CB44" s="220">
        <f t="shared" si="107"/>
        <v>811.072</v>
      </c>
      <c r="CC44" s="220">
        <f t="shared" si="108"/>
        <v>1380.92</v>
      </c>
      <c r="CD44" s="220">
        <f t="shared" si="109"/>
        <v>1273.600953874505</v>
      </c>
      <c r="CE44" s="220">
        <f t="shared" si="110"/>
        <v>1168.1072597806797</v>
      </c>
      <c r="CF44" s="220">
        <f t="shared" si="111"/>
        <v>1385.3205287627841</v>
      </c>
      <c r="CG44" s="220">
        <f t="shared" si="112"/>
        <v>1143.6632</v>
      </c>
    </row>
    <row r="45" spans="1:85" x14ac:dyDescent="0.25">
      <c r="A45" t="str">
        <f>+C2</f>
        <v>SPOT</v>
      </c>
      <c r="B45" t="s">
        <v>99</v>
      </c>
      <c r="C45" s="2" t="s">
        <v>182</v>
      </c>
      <c r="D45" s="220">
        <f t="shared" si="113"/>
        <v>16.04</v>
      </c>
      <c r="E45" s="220">
        <f t="shared" si="113"/>
        <v>16.04</v>
      </c>
      <c r="F45" s="220">
        <f t="shared" si="113"/>
        <v>17.5</v>
      </c>
      <c r="G45" s="220">
        <f t="shared" si="113"/>
        <v>24.43</v>
      </c>
      <c r="H45" s="220">
        <f t="shared" si="113"/>
        <v>26.252650000000003</v>
      </c>
      <c r="I45" s="220">
        <f t="shared" si="113"/>
        <v>25.080800000000004</v>
      </c>
      <c r="J45" s="220">
        <f t="shared" si="113"/>
        <v>16.850000000000001</v>
      </c>
      <c r="K45" s="220">
        <f t="shared" si="113"/>
        <v>14.860000000000001</v>
      </c>
      <c r="L45" s="220">
        <f t="shared" si="113"/>
        <v>19.914201599325363</v>
      </c>
      <c r="M45" s="220">
        <f t="shared" si="113"/>
        <v>20.528651949069268</v>
      </c>
      <c r="N45" s="220">
        <f t="shared" si="113"/>
        <v>21.713020971657198</v>
      </c>
      <c r="O45" s="220">
        <f t="shared" si="113"/>
        <v>17.93902966821252</v>
      </c>
      <c r="Q45" s="2" t="s">
        <v>182</v>
      </c>
      <c r="R45" s="221">
        <f t="shared" si="87"/>
        <v>801.69937004732878</v>
      </c>
      <c r="S45" s="221">
        <f t="shared" si="87"/>
        <v>816.48</v>
      </c>
      <c r="T45" s="221">
        <f t="shared" si="87"/>
        <v>672.1902</v>
      </c>
      <c r="U45" s="221">
        <f t="shared" si="87"/>
        <v>519.15599999999995</v>
      </c>
      <c r="V45" s="221">
        <f t="shared" si="87"/>
        <v>418</v>
      </c>
      <c r="W45" s="221">
        <f t="shared" si="87"/>
        <v>641.25</v>
      </c>
      <c r="X45" s="221">
        <f t="shared" si="87"/>
        <v>811.072</v>
      </c>
      <c r="Y45" s="221">
        <f t="shared" si="87"/>
        <v>1380.92</v>
      </c>
      <c r="Z45" s="221">
        <f t="shared" si="87"/>
        <v>1273.600953874505</v>
      </c>
      <c r="AA45" s="221">
        <f t="shared" si="87"/>
        <v>1168.1072597806797</v>
      </c>
      <c r="AB45" s="221">
        <f t="shared" si="87"/>
        <v>1385.3205287627841</v>
      </c>
      <c r="AC45" s="221">
        <f t="shared" si="87"/>
        <v>1143.6632</v>
      </c>
      <c r="AE45" s="2" t="s">
        <v>182</v>
      </c>
      <c r="AF45" s="220">
        <f t="shared" si="114"/>
        <v>16.04</v>
      </c>
      <c r="AG45" s="220">
        <f t="shared" si="88"/>
        <v>16.04</v>
      </c>
      <c r="AH45" s="220">
        <f t="shared" si="88"/>
        <v>17.5</v>
      </c>
      <c r="AI45" s="220">
        <f t="shared" si="88"/>
        <v>24.43</v>
      </c>
      <c r="AJ45" s="220">
        <f t="shared" si="88"/>
        <v>26.252650000000003</v>
      </c>
      <c r="AK45" s="220">
        <f t="shared" si="88"/>
        <v>25.080800000000004</v>
      </c>
      <c r="AL45" s="220">
        <f t="shared" si="88"/>
        <v>16.850000000000001</v>
      </c>
      <c r="AM45" s="220">
        <f t="shared" si="88"/>
        <v>14.860000000000001</v>
      </c>
      <c r="AN45" s="220">
        <f t="shared" si="88"/>
        <v>19.914201599325363</v>
      </c>
      <c r="AO45" s="220">
        <f t="shared" si="88"/>
        <v>20.528651949069268</v>
      </c>
      <c r="AP45" s="220">
        <f t="shared" si="88"/>
        <v>21.713020971657198</v>
      </c>
      <c r="AQ45" s="220">
        <f t="shared" si="88"/>
        <v>17.93902966821252</v>
      </c>
      <c r="AS45" s="2" t="s">
        <v>182</v>
      </c>
      <c r="AT45" s="220">
        <f t="shared" si="89"/>
        <v>801.69937004732878</v>
      </c>
      <c r="AU45" s="220">
        <f t="shared" si="89"/>
        <v>816.48</v>
      </c>
      <c r="AV45" s="220">
        <f t="shared" si="89"/>
        <v>672.1902</v>
      </c>
      <c r="AW45" s="220">
        <f t="shared" si="89"/>
        <v>519.15599999999995</v>
      </c>
      <c r="AX45" s="220">
        <f t="shared" si="89"/>
        <v>418</v>
      </c>
      <c r="AY45" s="220">
        <f t="shared" si="89"/>
        <v>641.25</v>
      </c>
      <c r="AZ45" s="220">
        <f t="shared" si="89"/>
        <v>811.072</v>
      </c>
      <c r="BA45" s="220">
        <f t="shared" si="89"/>
        <v>1380.92</v>
      </c>
      <c r="BB45" s="220">
        <f t="shared" si="89"/>
        <v>1273.600953874505</v>
      </c>
      <c r="BC45" s="220">
        <f t="shared" si="89"/>
        <v>1168.1072597806797</v>
      </c>
      <c r="BD45" s="220">
        <f t="shared" si="89"/>
        <v>1385.3205287627841</v>
      </c>
      <c r="BE45" s="220">
        <f t="shared" si="89"/>
        <v>1143.6632</v>
      </c>
      <c r="BG45" s="2" t="s">
        <v>182</v>
      </c>
      <c r="BH45" s="220">
        <f t="shared" si="115"/>
        <v>16.04</v>
      </c>
      <c r="BI45" s="220">
        <f t="shared" si="90"/>
        <v>16.04</v>
      </c>
      <c r="BJ45" s="220">
        <f t="shared" si="91"/>
        <v>17.5</v>
      </c>
      <c r="BK45" s="220">
        <f t="shared" si="92"/>
        <v>24.43</v>
      </c>
      <c r="BL45" s="220">
        <f t="shared" si="93"/>
        <v>26.252650000000003</v>
      </c>
      <c r="BM45" s="220">
        <f t="shared" si="94"/>
        <v>25.080800000000004</v>
      </c>
      <c r="BN45" s="220">
        <f t="shared" si="95"/>
        <v>16.850000000000001</v>
      </c>
      <c r="BO45" s="220">
        <f t="shared" si="96"/>
        <v>14.860000000000001</v>
      </c>
      <c r="BP45" s="220">
        <f t="shared" si="97"/>
        <v>19.914201599325363</v>
      </c>
      <c r="BQ45" s="220">
        <f t="shared" si="98"/>
        <v>20.528651949069268</v>
      </c>
      <c r="BR45" s="220">
        <f t="shared" si="99"/>
        <v>21.713020971657198</v>
      </c>
      <c r="BS45" s="220">
        <f t="shared" si="100"/>
        <v>17.93902966821252</v>
      </c>
      <c r="BU45" s="2" t="s">
        <v>182</v>
      </c>
      <c r="BV45" s="220">
        <f t="shared" si="101"/>
        <v>801.69937004732878</v>
      </c>
      <c r="BW45" s="220">
        <f t="shared" si="102"/>
        <v>816.48</v>
      </c>
      <c r="BX45" s="220">
        <f t="shared" si="103"/>
        <v>672.1902</v>
      </c>
      <c r="BY45" s="220">
        <f t="shared" si="104"/>
        <v>519.15599999999995</v>
      </c>
      <c r="BZ45" s="220">
        <f t="shared" si="105"/>
        <v>418</v>
      </c>
      <c r="CA45" s="220">
        <f t="shared" si="106"/>
        <v>641.25</v>
      </c>
      <c r="CB45" s="220">
        <f t="shared" si="107"/>
        <v>811.072</v>
      </c>
      <c r="CC45" s="220">
        <f t="shared" si="108"/>
        <v>1380.92</v>
      </c>
      <c r="CD45" s="220">
        <f t="shared" si="109"/>
        <v>1273.600953874505</v>
      </c>
      <c r="CE45" s="220">
        <f t="shared" si="110"/>
        <v>1168.1072597806797</v>
      </c>
      <c r="CF45" s="220">
        <f t="shared" si="111"/>
        <v>1385.3205287627841</v>
      </c>
      <c r="CG45" s="220">
        <f t="shared" si="112"/>
        <v>1143.6632</v>
      </c>
    </row>
    <row r="46" spans="1:85" x14ac:dyDescent="0.25">
      <c r="A46" t="str">
        <f>+C2</f>
        <v>SPOT</v>
      </c>
      <c r="B46" t="s">
        <v>99</v>
      </c>
      <c r="C46" s="2" t="s">
        <v>183</v>
      </c>
      <c r="D46" s="220">
        <f t="shared" si="113"/>
        <v>0</v>
      </c>
      <c r="E46" s="220">
        <f t="shared" si="113"/>
        <v>22</v>
      </c>
      <c r="F46" s="220">
        <f t="shared" si="113"/>
        <v>16.619999999999994</v>
      </c>
      <c r="G46" s="220">
        <f t="shared" si="113"/>
        <v>22.67</v>
      </c>
      <c r="H46" s="220">
        <f t="shared" si="113"/>
        <v>24.274300000000004</v>
      </c>
      <c r="I46" s="220">
        <f t="shared" si="113"/>
        <v>21.999199999999998</v>
      </c>
      <c r="J46" s="220">
        <f t="shared" si="113"/>
        <v>14.360000000000001</v>
      </c>
      <c r="K46" s="220">
        <f t="shared" si="113"/>
        <v>15.489999999999998</v>
      </c>
      <c r="L46" s="220">
        <f t="shared" si="113"/>
        <v>17.902704146761021</v>
      </c>
      <c r="M46" s="220">
        <f t="shared" si="113"/>
        <v>22.84416167581087</v>
      </c>
      <c r="N46" s="220">
        <f t="shared" si="113"/>
        <v>23.864057420923729</v>
      </c>
      <c r="O46" s="220">
        <f t="shared" si="113"/>
        <v>17.932345291895327</v>
      </c>
      <c r="Q46" s="2" t="s">
        <v>183</v>
      </c>
      <c r="R46" s="221">
        <f t="shared" si="87"/>
        <v>0</v>
      </c>
      <c r="S46" s="221">
        <f t="shared" si="87"/>
        <v>39.375</v>
      </c>
      <c r="T46" s="221">
        <f t="shared" si="87"/>
        <v>37.443750000000001</v>
      </c>
      <c r="U46" s="221">
        <f t="shared" si="87"/>
        <v>49.369499999999995</v>
      </c>
      <c r="V46" s="221">
        <f t="shared" si="87"/>
        <v>39.75</v>
      </c>
      <c r="W46" s="221">
        <f t="shared" si="87"/>
        <v>37.125</v>
      </c>
      <c r="X46" s="221">
        <f t="shared" si="87"/>
        <v>69</v>
      </c>
      <c r="Y46" s="221">
        <f t="shared" si="87"/>
        <v>138</v>
      </c>
      <c r="Z46" s="221">
        <f t="shared" si="87"/>
        <v>100.5474437269346</v>
      </c>
      <c r="AA46" s="221">
        <f t="shared" si="87"/>
        <v>92.218994193211557</v>
      </c>
      <c r="AB46" s="221">
        <f t="shared" si="87"/>
        <v>109.36741016548297</v>
      </c>
      <c r="AC46" s="221">
        <f t="shared" si="87"/>
        <v>90.289199999999994</v>
      </c>
      <c r="AE46" s="2" t="s">
        <v>183</v>
      </c>
      <c r="AF46" s="220"/>
      <c r="AG46" s="220"/>
      <c r="AH46" s="220"/>
      <c r="AI46" s="220"/>
      <c r="AJ46" s="220"/>
      <c r="AK46" s="220"/>
      <c r="AL46" s="220"/>
      <c r="AM46" s="220"/>
      <c r="AN46" s="220"/>
      <c r="AO46" s="220"/>
      <c r="AP46" s="220"/>
      <c r="AQ46" s="220"/>
      <c r="AS46" s="2" t="s">
        <v>183</v>
      </c>
      <c r="AT46" s="221"/>
      <c r="AU46" s="221"/>
      <c r="AV46" s="221"/>
      <c r="AW46" s="221"/>
      <c r="AX46" s="221"/>
      <c r="AY46" s="221"/>
      <c r="AZ46" s="221"/>
      <c r="BA46" s="221"/>
      <c r="BB46" s="221"/>
      <c r="BC46" s="221"/>
      <c r="BD46" s="221"/>
      <c r="BE46" s="221"/>
      <c r="BG46" s="2" t="s">
        <v>183</v>
      </c>
      <c r="BH46" s="220"/>
      <c r="BI46" s="220"/>
      <c r="BJ46" s="220"/>
      <c r="BK46" s="220"/>
      <c r="BL46" s="220"/>
      <c r="BM46" s="220"/>
      <c r="BN46" s="220"/>
      <c r="BO46" s="220"/>
      <c r="BP46" s="220"/>
      <c r="BQ46" s="220"/>
      <c r="BR46" s="220"/>
      <c r="BS46" s="220"/>
      <c r="BU46" s="2" t="s">
        <v>183</v>
      </c>
      <c r="BV46" s="221"/>
      <c r="BW46" s="221"/>
      <c r="BX46" s="221"/>
      <c r="BY46" s="221"/>
      <c r="BZ46" s="221"/>
      <c r="CA46" s="221"/>
      <c r="CB46" s="221"/>
      <c r="CC46" s="221"/>
      <c r="CD46" s="221"/>
      <c r="CE46" s="221"/>
      <c r="CF46" s="221"/>
      <c r="CG46" s="221"/>
    </row>
    <row r="47" spans="1:85" x14ac:dyDescent="0.25">
      <c r="A47" t="str">
        <f>+C2</f>
        <v>SPOT</v>
      </c>
      <c r="B47" t="s">
        <v>99</v>
      </c>
      <c r="C47" s="2" t="s">
        <v>184</v>
      </c>
      <c r="D47" s="220">
        <f t="shared" si="113"/>
        <v>12.169999999999998</v>
      </c>
      <c r="E47" s="220">
        <f t="shared" si="113"/>
        <v>10.96</v>
      </c>
      <c r="F47" s="220">
        <f t="shared" si="113"/>
        <v>12.784999999999998</v>
      </c>
      <c r="G47" s="220">
        <f t="shared" si="113"/>
        <v>16.61</v>
      </c>
      <c r="H47" s="220">
        <f t="shared" si="113"/>
        <v>19.674500000000002</v>
      </c>
      <c r="I47" s="220">
        <f t="shared" si="113"/>
        <v>17.055800000000001</v>
      </c>
      <c r="J47" s="220">
        <f t="shared" si="113"/>
        <v>14.545000000000003</v>
      </c>
      <c r="K47" s="220">
        <f t="shared" si="113"/>
        <v>11.13</v>
      </c>
      <c r="L47" s="220">
        <f t="shared" si="113"/>
        <v>16.699273881516156</v>
      </c>
      <c r="M47" s="220">
        <f t="shared" si="113"/>
        <v>24.6386243448869</v>
      </c>
      <c r="N47" s="220">
        <f t="shared" si="113"/>
        <v>21.875448496321344</v>
      </c>
      <c r="O47" s="220">
        <f t="shared" si="113"/>
        <v>18.320035915585002</v>
      </c>
      <c r="Q47" s="2" t="s">
        <v>184</v>
      </c>
      <c r="R47" s="221">
        <f t="shared" si="87"/>
        <v>133.96625</v>
      </c>
      <c r="S47" s="221">
        <f t="shared" si="87"/>
        <v>221.8125</v>
      </c>
      <c r="T47" s="221">
        <f t="shared" si="87"/>
        <v>210.93312500000002</v>
      </c>
      <c r="U47" s="221">
        <f t="shared" si="87"/>
        <v>181.02150000000003</v>
      </c>
      <c r="V47" s="221">
        <f t="shared" si="87"/>
        <v>145.75</v>
      </c>
      <c r="W47" s="221">
        <f t="shared" si="87"/>
        <v>204.1875</v>
      </c>
      <c r="X47" s="221">
        <f t="shared" si="87"/>
        <v>234.78399999999999</v>
      </c>
      <c r="Y47" s="221">
        <f t="shared" si="87"/>
        <v>399.74</v>
      </c>
      <c r="Z47" s="221">
        <f t="shared" si="87"/>
        <v>368.67396033209354</v>
      </c>
      <c r="AA47" s="221">
        <f t="shared" si="87"/>
        <v>338.13631204177568</v>
      </c>
      <c r="AB47" s="221">
        <f t="shared" si="87"/>
        <v>401.0138372734375</v>
      </c>
      <c r="AC47" s="221">
        <f t="shared" si="87"/>
        <v>331.06039999999996</v>
      </c>
      <c r="AE47" s="2" t="s">
        <v>184</v>
      </c>
      <c r="AF47" s="220"/>
      <c r="AG47" s="220"/>
      <c r="AH47" s="220"/>
      <c r="AI47" s="220"/>
      <c r="AJ47" s="220"/>
      <c r="AK47" s="220"/>
      <c r="AL47" s="220"/>
      <c r="AM47" s="220"/>
      <c r="AN47" s="220"/>
      <c r="AO47" s="220"/>
      <c r="AP47" s="220"/>
      <c r="AQ47" s="220"/>
      <c r="AS47" s="2" t="s">
        <v>184</v>
      </c>
      <c r="AT47" s="221"/>
      <c r="AU47" s="221"/>
      <c r="AV47" s="221"/>
      <c r="AW47" s="221"/>
      <c r="AX47" s="221"/>
      <c r="AY47" s="221"/>
      <c r="AZ47" s="221"/>
      <c r="BA47" s="221"/>
      <c r="BB47" s="221"/>
      <c r="BC47" s="221"/>
      <c r="BD47" s="221"/>
      <c r="BE47" s="221"/>
      <c r="BG47" s="2" t="s">
        <v>184</v>
      </c>
      <c r="BH47" s="220"/>
      <c r="BI47" s="220"/>
      <c r="BJ47" s="220"/>
      <c r="BK47" s="220"/>
      <c r="BL47" s="220"/>
      <c r="BM47" s="220"/>
      <c r="BN47" s="220"/>
      <c r="BO47" s="220"/>
      <c r="BP47" s="220"/>
      <c r="BQ47" s="220"/>
      <c r="BR47" s="220"/>
      <c r="BS47" s="220"/>
      <c r="BU47" s="2" t="s">
        <v>184</v>
      </c>
      <c r="BV47" s="221"/>
      <c r="BW47" s="221"/>
      <c r="BX47" s="221"/>
      <c r="BY47" s="221"/>
      <c r="BZ47" s="221"/>
      <c r="CA47" s="221"/>
      <c r="CB47" s="221"/>
      <c r="CC47" s="221"/>
      <c r="CD47" s="221"/>
      <c r="CE47" s="221"/>
      <c r="CF47" s="221"/>
      <c r="CG47" s="221"/>
    </row>
    <row r="48" spans="1:85" x14ac:dyDescent="0.25">
      <c r="A48" t="str">
        <f>+C2</f>
        <v>SPOT</v>
      </c>
      <c r="B48" t="s">
        <v>99</v>
      </c>
      <c r="C48" s="2" t="s">
        <v>185</v>
      </c>
      <c r="D48" s="220">
        <f t="shared" si="113"/>
        <v>11.889999999999999</v>
      </c>
      <c r="E48" s="220">
        <f t="shared" si="113"/>
        <v>12.36</v>
      </c>
      <c r="F48" s="220">
        <f t="shared" si="113"/>
        <v>12.360000000000003</v>
      </c>
      <c r="G48" s="220">
        <f t="shared" si="113"/>
        <v>17.344999999999999</v>
      </c>
      <c r="H48" s="220">
        <f t="shared" si="113"/>
        <v>18.611750000000004</v>
      </c>
      <c r="I48" s="220">
        <f t="shared" si="113"/>
        <v>16.1784</v>
      </c>
      <c r="J48" s="220">
        <f t="shared" si="113"/>
        <v>14.06</v>
      </c>
      <c r="K48" s="220">
        <f t="shared" si="113"/>
        <v>12.520000000000001</v>
      </c>
      <c r="L48" s="220">
        <f t="shared" si="113"/>
        <v>15.711003345497824</v>
      </c>
      <c r="M48" s="220">
        <f t="shared" si="113"/>
        <v>15.229441117207253</v>
      </c>
      <c r="N48" s="220">
        <f t="shared" si="113"/>
        <v>15.996498512163557</v>
      </c>
      <c r="O48" s="220">
        <f t="shared" si="113"/>
        <v>13.349634828410968</v>
      </c>
      <c r="Q48" s="2" t="s">
        <v>185</v>
      </c>
      <c r="R48" s="221">
        <f t="shared" si="87"/>
        <v>339.05639999999994</v>
      </c>
      <c r="S48" s="221">
        <f t="shared" si="87"/>
        <v>393.75</v>
      </c>
      <c r="T48" s="221">
        <f t="shared" si="87"/>
        <v>249.625</v>
      </c>
      <c r="U48" s="221">
        <f t="shared" si="87"/>
        <v>372.59999999999997</v>
      </c>
      <c r="V48" s="221">
        <f t="shared" si="87"/>
        <v>300</v>
      </c>
      <c r="W48" s="221">
        <f t="shared" si="87"/>
        <v>405</v>
      </c>
      <c r="X48" s="221">
        <f t="shared" si="87"/>
        <v>276</v>
      </c>
      <c r="Y48" s="221">
        <f t="shared" si="87"/>
        <v>552</v>
      </c>
      <c r="Z48" s="221">
        <f t="shared" si="87"/>
        <v>402.18977490773841</v>
      </c>
      <c r="AA48" s="221">
        <f t="shared" si="87"/>
        <v>368.87597677284623</v>
      </c>
      <c r="AB48" s="221">
        <f t="shared" si="87"/>
        <v>437.46964066193186</v>
      </c>
      <c r="AC48" s="221">
        <f t="shared" si="87"/>
        <v>361.15679999999998</v>
      </c>
      <c r="AE48" s="2" t="s">
        <v>185</v>
      </c>
      <c r="AF48" s="220"/>
      <c r="AG48" s="220"/>
      <c r="AH48" s="220"/>
      <c r="AI48" s="220"/>
      <c r="AJ48" s="220"/>
      <c r="AK48" s="220"/>
      <c r="AL48" s="220"/>
      <c r="AM48" s="220"/>
      <c r="AN48" s="220"/>
      <c r="AO48" s="220"/>
      <c r="AP48" s="220"/>
      <c r="AQ48" s="220"/>
      <c r="AS48" s="2" t="s">
        <v>185</v>
      </c>
      <c r="AT48" s="221"/>
      <c r="AU48" s="221"/>
      <c r="AV48" s="221"/>
      <c r="AW48" s="221"/>
      <c r="AX48" s="221"/>
      <c r="AY48" s="221"/>
      <c r="AZ48" s="221"/>
      <c r="BA48" s="221"/>
      <c r="BB48" s="221"/>
      <c r="BC48" s="221"/>
      <c r="BD48" s="221"/>
      <c r="BE48" s="221"/>
      <c r="BG48" s="2" t="s">
        <v>185</v>
      </c>
      <c r="BH48" s="220"/>
      <c r="BI48" s="220"/>
      <c r="BJ48" s="220"/>
      <c r="BK48" s="220"/>
      <c r="BL48" s="220"/>
      <c r="BM48" s="220"/>
      <c r="BN48" s="220"/>
      <c r="BO48" s="220"/>
      <c r="BP48" s="220"/>
      <c r="BQ48" s="220"/>
      <c r="BR48" s="220"/>
      <c r="BS48" s="220"/>
      <c r="BU48" s="2" t="s">
        <v>185</v>
      </c>
      <c r="BV48" s="221"/>
      <c r="BW48" s="221"/>
      <c r="BX48" s="221"/>
      <c r="BY48" s="221"/>
      <c r="BZ48" s="221"/>
      <c r="CA48" s="221"/>
      <c r="CB48" s="221"/>
      <c r="CC48" s="221"/>
      <c r="CD48" s="221"/>
      <c r="CE48" s="221"/>
      <c r="CF48" s="221"/>
      <c r="CG48" s="221"/>
    </row>
    <row r="49" spans="1:85" x14ac:dyDescent="0.25">
      <c r="A49" t="str">
        <f>+C2</f>
        <v>SPOT</v>
      </c>
      <c r="B49" t="s">
        <v>99</v>
      </c>
      <c r="C49" s="2" t="s">
        <v>186</v>
      </c>
      <c r="D49" s="220">
        <f t="shared" si="113"/>
        <v>0</v>
      </c>
      <c r="E49" s="220">
        <f t="shared" si="113"/>
        <v>0</v>
      </c>
      <c r="F49" s="220">
        <f t="shared" si="113"/>
        <v>12.899999999999999</v>
      </c>
      <c r="G49" s="220">
        <f t="shared" si="113"/>
        <v>17.46</v>
      </c>
      <c r="H49" s="220">
        <f t="shared" si="113"/>
        <v>20.023300000000003</v>
      </c>
      <c r="I49" s="220">
        <f t="shared" si="113"/>
        <v>17.976000000000003</v>
      </c>
      <c r="J49" s="220">
        <f t="shared" si="113"/>
        <v>12.910000000000002</v>
      </c>
      <c r="K49" s="220">
        <f t="shared" si="113"/>
        <v>11.42</v>
      </c>
      <c r="L49" s="220">
        <f t="shared" si="113"/>
        <v>15.412091842221217</v>
      </c>
      <c r="M49" s="220">
        <f t="shared" si="113"/>
        <v>13.095544810855325</v>
      </c>
      <c r="N49" s="220">
        <f t="shared" si="113"/>
        <v>16.519272266987148</v>
      </c>
      <c r="O49" s="220">
        <f t="shared" si="113"/>
        <v>13.548185469416941</v>
      </c>
      <c r="Q49" s="2" t="s">
        <v>186</v>
      </c>
      <c r="R49" s="221">
        <f t="shared" si="87"/>
        <v>0</v>
      </c>
      <c r="S49" s="221">
        <f t="shared" si="87"/>
        <v>0</v>
      </c>
      <c r="T49" s="221">
        <f t="shared" si="87"/>
        <v>79.880000000000024</v>
      </c>
      <c r="U49" s="221">
        <f t="shared" si="87"/>
        <v>123.16499999999998</v>
      </c>
      <c r="V49" s="221">
        <f t="shared" si="87"/>
        <v>90</v>
      </c>
      <c r="W49" s="221">
        <f t="shared" si="87"/>
        <v>121.5</v>
      </c>
      <c r="X49" s="221">
        <f t="shared" si="87"/>
        <v>69</v>
      </c>
      <c r="Y49" s="221">
        <f t="shared" si="87"/>
        <v>138</v>
      </c>
      <c r="Z49" s="221">
        <f t="shared" si="87"/>
        <v>134.06325830257947</v>
      </c>
      <c r="AA49" s="221">
        <f t="shared" si="87"/>
        <v>122.95865892428208</v>
      </c>
      <c r="AB49" s="221">
        <f t="shared" si="87"/>
        <v>145.82321355397727</v>
      </c>
      <c r="AC49" s="221">
        <f t="shared" si="87"/>
        <v>120.38559999999998</v>
      </c>
      <c r="AE49" s="2" t="s">
        <v>186</v>
      </c>
      <c r="AF49" s="220"/>
      <c r="AG49" s="220"/>
      <c r="AH49" s="220"/>
      <c r="AI49" s="220"/>
      <c r="AJ49" s="220"/>
      <c r="AK49" s="220"/>
      <c r="AL49" s="220"/>
      <c r="AM49" s="220"/>
      <c r="AN49" s="220"/>
      <c r="AO49" s="220"/>
      <c r="AP49" s="220"/>
      <c r="AQ49" s="220"/>
      <c r="AS49" s="2" t="s">
        <v>186</v>
      </c>
      <c r="AT49" s="221"/>
      <c r="AU49" s="221"/>
      <c r="AV49" s="221"/>
      <c r="AW49" s="221"/>
      <c r="AX49" s="221"/>
      <c r="AY49" s="221"/>
      <c r="AZ49" s="221"/>
      <c r="BA49" s="221"/>
      <c r="BB49" s="221"/>
      <c r="BC49" s="221"/>
      <c r="BD49" s="221"/>
      <c r="BE49" s="221"/>
      <c r="BG49" s="2" t="s">
        <v>186</v>
      </c>
      <c r="BH49" s="220"/>
      <c r="BI49" s="220"/>
      <c r="BJ49" s="220"/>
      <c r="BK49" s="220"/>
      <c r="BL49" s="220"/>
      <c r="BM49" s="220"/>
      <c r="BN49" s="220"/>
      <c r="BO49" s="220"/>
      <c r="BP49" s="220"/>
      <c r="BQ49" s="220"/>
      <c r="BR49" s="220"/>
      <c r="BS49" s="220"/>
      <c r="BU49" s="2" t="s">
        <v>186</v>
      </c>
      <c r="BV49" s="221"/>
      <c r="BW49" s="221"/>
      <c r="BX49" s="221"/>
      <c r="BY49" s="221"/>
      <c r="BZ49" s="221"/>
      <c r="CA49" s="221"/>
      <c r="CB49" s="221"/>
      <c r="CC49" s="221"/>
      <c r="CD49" s="221"/>
      <c r="CE49" s="221"/>
      <c r="CF49" s="221"/>
      <c r="CG49" s="221"/>
    </row>
    <row r="50" spans="1:85" x14ac:dyDescent="0.25">
      <c r="A50" t="str">
        <f>+C2</f>
        <v>SPOT</v>
      </c>
      <c r="B50" t="s">
        <v>99</v>
      </c>
      <c r="C50" s="2" t="s">
        <v>203</v>
      </c>
      <c r="D50" s="220"/>
      <c r="E50" s="220"/>
      <c r="F50" s="220"/>
      <c r="G50" s="220"/>
      <c r="H50" s="220"/>
      <c r="I50" s="220"/>
      <c r="J50" s="220"/>
      <c r="K50" s="220"/>
      <c r="L50" s="220"/>
      <c r="M50" s="220"/>
      <c r="N50" s="220"/>
      <c r="O50" s="220"/>
      <c r="Q50" s="2"/>
      <c r="R50" s="221"/>
      <c r="S50" s="221"/>
      <c r="T50" s="221"/>
      <c r="U50" s="220"/>
      <c r="V50" s="220"/>
      <c r="W50" s="220"/>
      <c r="X50" s="220"/>
      <c r="Y50" s="220"/>
      <c r="Z50" s="220"/>
      <c r="AA50" s="220"/>
      <c r="AB50" s="220"/>
      <c r="AC50" s="220"/>
      <c r="AE50" s="2" t="s">
        <v>203</v>
      </c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S50" s="2"/>
      <c r="AT50" s="221"/>
      <c r="AU50" s="221"/>
      <c r="AV50" s="221"/>
      <c r="AW50" s="220"/>
      <c r="AX50" s="220"/>
      <c r="AY50" s="220"/>
      <c r="AZ50" s="220"/>
      <c r="BA50" s="220"/>
      <c r="BB50" s="220"/>
      <c r="BC50" s="220"/>
      <c r="BD50" s="220"/>
      <c r="BE50" s="220"/>
      <c r="BG50" s="2" t="s">
        <v>203</v>
      </c>
      <c r="BH50" s="220"/>
      <c r="BI50" s="220"/>
      <c r="BJ50" s="220"/>
      <c r="BK50" s="220"/>
      <c r="BL50" s="220"/>
      <c r="BM50" s="220"/>
      <c r="BN50" s="220"/>
      <c r="BO50" s="220"/>
      <c r="BP50" s="220"/>
      <c r="BQ50" s="220"/>
      <c r="BR50" s="220"/>
      <c r="BS50" s="220"/>
      <c r="BU50" s="2"/>
      <c r="BV50" s="221"/>
      <c r="BW50" s="221"/>
      <c r="BX50" s="221"/>
      <c r="BY50" s="220"/>
      <c r="BZ50" s="220"/>
      <c r="CA50" s="220"/>
      <c r="CB50" s="220"/>
      <c r="CC50" s="220"/>
      <c r="CD50" s="220"/>
      <c r="CE50" s="220"/>
      <c r="CF50" s="220"/>
      <c r="CG50" s="220"/>
    </row>
    <row r="51" spans="1:85" x14ac:dyDescent="0.25">
      <c r="A51" t="str">
        <f>+C2</f>
        <v>SPOT</v>
      </c>
      <c r="B51" t="s">
        <v>99</v>
      </c>
      <c r="C51" s="2" t="s">
        <v>204</v>
      </c>
      <c r="D51" s="220"/>
      <c r="E51" s="220"/>
      <c r="F51" s="220"/>
      <c r="G51" s="220"/>
      <c r="H51" s="220"/>
      <c r="I51" s="220"/>
      <c r="J51" s="220"/>
      <c r="K51" s="220"/>
      <c r="L51" s="220"/>
      <c r="M51" s="220"/>
      <c r="N51" s="220"/>
      <c r="O51" s="220"/>
      <c r="Q51" s="2"/>
      <c r="R51" s="221"/>
      <c r="S51" s="221"/>
      <c r="T51" s="221"/>
      <c r="U51" s="220"/>
      <c r="V51" s="220"/>
      <c r="W51" s="220"/>
      <c r="X51" s="220"/>
      <c r="Y51" s="220"/>
      <c r="Z51" s="220"/>
      <c r="AA51" s="220"/>
      <c r="AB51" s="220"/>
      <c r="AC51" s="220"/>
      <c r="AE51" s="2" t="s">
        <v>204</v>
      </c>
      <c r="AF51" s="220"/>
      <c r="AG51" s="220"/>
      <c r="AH51" s="220"/>
      <c r="AI51" s="220"/>
      <c r="AJ51" s="220"/>
      <c r="AK51" s="220"/>
      <c r="AL51" s="220"/>
      <c r="AM51" s="220"/>
      <c r="AN51" s="220"/>
      <c r="AO51" s="220"/>
      <c r="AP51" s="220"/>
      <c r="AQ51" s="220"/>
      <c r="AS51" s="2"/>
      <c r="AT51" s="221"/>
      <c r="AU51" s="221"/>
      <c r="AV51" s="221"/>
      <c r="AW51" s="220"/>
      <c r="AX51" s="220"/>
      <c r="AY51" s="220"/>
      <c r="AZ51" s="220"/>
      <c r="BA51" s="220"/>
      <c r="BB51" s="220"/>
      <c r="BC51" s="220"/>
      <c r="BD51" s="220"/>
      <c r="BE51" s="220"/>
      <c r="BG51" s="2" t="s">
        <v>204</v>
      </c>
      <c r="BH51" s="220"/>
      <c r="BI51" s="220"/>
      <c r="BJ51" s="220"/>
      <c r="BK51" s="220"/>
      <c r="BL51" s="220"/>
      <c r="BM51" s="220"/>
      <c r="BN51" s="220"/>
      <c r="BO51" s="220"/>
      <c r="BP51" s="220"/>
      <c r="BQ51" s="220"/>
      <c r="BR51" s="220"/>
      <c r="BS51" s="220"/>
      <c r="BU51" s="2"/>
      <c r="BV51" s="221"/>
      <c r="BW51" s="221"/>
      <c r="BX51" s="221"/>
      <c r="BY51" s="220"/>
      <c r="BZ51" s="220"/>
      <c r="CA51" s="220"/>
      <c r="CB51" s="220"/>
      <c r="CC51" s="220"/>
      <c r="CD51" s="220"/>
      <c r="CE51" s="220"/>
      <c r="CF51" s="220"/>
      <c r="CG51" s="220"/>
    </row>
    <row r="52" spans="1:85" x14ac:dyDescent="0.25">
      <c r="A52" t="str">
        <f>+C2</f>
        <v>SPOT</v>
      </c>
      <c r="B52" t="s">
        <v>99</v>
      </c>
      <c r="C52" s="2" t="s">
        <v>205</v>
      </c>
      <c r="D52" s="220"/>
      <c r="E52" s="220"/>
      <c r="F52" s="220"/>
      <c r="G52" s="220"/>
      <c r="H52" s="220"/>
      <c r="I52" s="220"/>
      <c r="J52" s="220"/>
      <c r="K52" s="220"/>
      <c r="L52" s="220"/>
      <c r="M52" s="220"/>
      <c r="N52" s="220"/>
      <c r="O52" s="220"/>
      <c r="Q52" s="2"/>
      <c r="R52" s="221"/>
      <c r="S52" s="221"/>
      <c r="T52" s="221"/>
      <c r="U52" s="220"/>
      <c r="V52" s="220"/>
      <c r="W52" s="220"/>
      <c r="X52" s="220"/>
      <c r="Y52" s="220"/>
      <c r="Z52" s="220"/>
      <c r="AA52" s="220"/>
      <c r="AB52" s="220"/>
      <c r="AC52" s="220"/>
      <c r="AE52" s="2" t="s">
        <v>205</v>
      </c>
      <c r="AF52" s="220"/>
      <c r="AG52" s="220"/>
      <c r="AH52" s="220"/>
      <c r="AI52" s="220"/>
      <c r="AJ52" s="220"/>
      <c r="AK52" s="220"/>
      <c r="AL52" s="220"/>
      <c r="AM52" s="220"/>
      <c r="AN52" s="220"/>
      <c r="AO52" s="220"/>
      <c r="AP52" s="220"/>
      <c r="AQ52" s="220"/>
      <c r="AS52" s="2"/>
      <c r="AT52" s="221"/>
      <c r="AU52" s="221"/>
      <c r="AV52" s="221"/>
      <c r="AW52" s="220"/>
      <c r="AX52" s="220"/>
      <c r="AY52" s="220"/>
      <c r="AZ52" s="220"/>
      <c r="BA52" s="220"/>
      <c r="BB52" s="220"/>
      <c r="BC52" s="220"/>
      <c r="BD52" s="220"/>
      <c r="BE52" s="220"/>
      <c r="BG52" s="2" t="s">
        <v>205</v>
      </c>
      <c r="BH52" s="220"/>
      <c r="BI52" s="220"/>
      <c r="BJ52" s="220"/>
      <c r="BK52" s="220"/>
      <c r="BL52" s="220"/>
      <c r="BM52" s="220"/>
      <c r="BN52" s="220"/>
      <c r="BO52" s="220"/>
      <c r="BP52" s="220"/>
      <c r="BQ52" s="220"/>
      <c r="BR52" s="220"/>
      <c r="BS52" s="220"/>
      <c r="BU52" s="2"/>
      <c r="BV52" s="221"/>
      <c r="BW52" s="221"/>
      <c r="BX52" s="221"/>
      <c r="BY52" s="220"/>
      <c r="BZ52" s="220"/>
      <c r="CA52" s="220"/>
      <c r="CB52" s="220"/>
      <c r="CC52" s="220"/>
      <c r="CD52" s="220"/>
      <c r="CE52" s="220"/>
      <c r="CF52" s="220"/>
      <c r="CG52" s="220"/>
    </row>
    <row r="53" spans="1:85" x14ac:dyDescent="0.25">
      <c r="A53" t="str">
        <f>+C2</f>
        <v>SPOT</v>
      </c>
      <c r="B53" t="s">
        <v>99</v>
      </c>
      <c r="C53" s="2" t="s">
        <v>206</v>
      </c>
      <c r="D53" s="220"/>
      <c r="E53" s="220"/>
      <c r="F53" s="220"/>
      <c r="G53" s="220"/>
      <c r="H53" s="220"/>
      <c r="I53" s="220"/>
      <c r="J53" s="220"/>
      <c r="K53" s="220"/>
      <c r="L53" s="220"/>
      <c r="M53" s="220"/>
      <c r="N53" s="220"/>
      <c r="O53" s="220"/>
      <c r="Q53" s="2"/>
      <c r="R53" s="221"/>
      <c r="S53" s="221"/>
      <c r="T53" s="221"/>
      <c r="U53" s="220"/>
      <c r="V53" s="220"/>
      <c r="W53" s="220"/>
      <c r="X53" s="220"/>
      <c r="Y53" s="220"/>
      <c r="Z53" s="220"/>
      <c r="AA53" s="220"/>
      <c r="AB53" s="220"/>
      <c r="AC53" s="220"/>
      <c r="AE53" s="2" t="s">
        <v>206</v>
      </c>
      <c r="AF53" s="220"/>
      <c r="AG53" s="220"/>
      <c r="AH53" s="220"/>
      <c r="AI53" s="220"/>
      <c r="AJ53" s="220"/>
      <c r="AK53" s="220"/>
      <c r="AL53" s="220"/>
      <c r="AM53" s="220"/>
      <c r="AN53" s="220"/>
      <c r="AO53" s="220"/>
      <c r="AP53" s="220"/>
      <c r="AQ53" s="220"/>
      <c r="AS53" s="2"/>
      <c r="AT53" s="221"/>
      <c r="AU53" s="221"/>
      <c r="AV53" s="221"/>
      <c r="AW53" s="220"/>
      <c r="AX53" s="220"/>
      <c r="AY53" s="220"/>
      <c r="AZ53" s="220"/>
      <c r="BA53" s="220"/>
      <c r="BB53" s="220"/>
      <c r="BC53" s="220"/>
      <c r="BD53" s="220"/>
      <c r="BE53" s="220"/>
      <c r="BG53" s="2" t="s">
        <v>206</v>
      </c>
      <c r="BH53" s="220"/>
      <c r="BI53" s="220"/>
      <c r="BJ53" s="220"/>
      <c r="BK53" s="220"/>
      <c r="BL53" s="220"/>
      <c r="BM53" s="220"/>
      <c r="BN53" s="220"/>
      <c r="BO53" s="220"/>
      <c r="BP53" s="220"/>
      <c r="BQ53" s="220"/>
      <c r="BR53" s="220"/>
      <c r="BS53" s="220"/>
      <c r="BU53" s="2"/>
      <c r="BV53" s="221"/>
      <c r="BW53" s="221"/>
      <c r="BX53" s="221"/>
      <c r="BY53" s="220"/>
      <c r="BZ53" s="220"/>
      <c r="CA53" s="220"/>
      <c r="CB53" s="220"/>
      <c r="CC53" s="220"/>
      <c r="CD53" s="220"/>
      <c r="CE53" s="220"/>
      <c r="CF53" s="220"/>
      <c r="CG53" s="220"/>
    </row>
    <row r="54" spans="1:85" x14ac:dyDescent="0.25">
      <c r="A54" t="str">
        <f>+C2</f>
        <v>SPOT</v>
      </c>
      <c r="B54" t="s">
        <v>99</v>
      </c>
      <c r="C54" s="2" t="s">
        <v>207</v>
      </c>
      <c r="D54" s="220"/>
      <c r="E54" s="220"/>
      <c r="F54" s="220"/>
      <c r="G54" s="220"/>
      <c r="H54" s="220"/>
      <c r="I54" s="220"/>
      <c r="J54" s="220"/>
      <c r="K54" s="220"/>
      <c r="L54" s="220"/>
      <c r="M54" s="220"/>
      <c r="N54" s="220"/>
      <c r="O54" s="220"/>
      <c r="Q54" s="2"/>
      <c r="R54" s="221"/>
      <c r="S54" s="221"/>
      <c r="T54" s="221"/>
      <c r="U54" s="220"/>
      <c r="V54" s="220"/>
      <c r="W54" s="220"/>
      <c r="X54" s="220"/>
      <c r="Y54" s="220"/>
      <c r="Z54" s="220"/>
      <c r="AA54" s="220"/>
      <c r="AB54" s="220"/>
      <c r="AC54" s="220"/>
      <c r="AE54" s="2" t="s">
        <v>207</v>
      </c>
      <c r="AF54" s="220"/>
      <c r="AG54" s="220"/>
      <c r="AH54" s="220"/>
      <c r="AI54" s="220"/>
      <c r="AJ54" s="220"/>
      <c r="AK54" s="220"/>
      <c r="AL54" s="220"/>
      <c r="AM54" s="220"/>
      <c r="AN54" s="220"/>
      <c r="AO54" s="220"/>
      <c r="AP54" s="220"/>
      <c r="AQ54" s="220"/>
      <c r="AS54" s="2"/>
      <c r="AT54" s="221"/>
      <c r="AU54" s="221"/>
      <c r="AV54" s="221"/>
      <c r="AW54" s="220"/>
      <c r="AX54" s="220"/>
      <c r="AY54" s="220"/>
      <c r="AZ54" s="220"/>
      <c r="BA54" s="220"/>
      <c r="BB54" s="220"/>
      <c r="BC54" s="220"/>
      <c r="BD54" s="220"/>
      <c r="BE54" s="220"/>
      <c r="BG54" s="2" t="s">
        <v>207</v>
      </c>
      <c r="BH54" s="220"/>
      <c r="BI54" s="220"/>
      <c r="BJ54" s="220"/>
      <c r="BK54" s="220"/>
      <c r="BL54" s="220"/>
      <c r="BM54" s="220"/>
      <c r="BN54" s="220"/>
      <c r="BO54" s="220"/>
      <c r="BP54" s="220"/>
      <c r="BQ54" s="220"/>
      <c r="BR54" s="220"/>
      <c r="BS54" s="220"/>
      <c r="BU54" s="2"/>
      <c r="BV54" s="221"/>
      <c r="BW54" s="221"/>
      <c r="BX54" s="221"/>
      <c r="BY54" s="220"/>
      <c r="BZ54" s="220"/>
      <c r="CA54" s="220"/>
      <c r="CB54" s="220"/>
      <c r="CC54" s="220"/>
      <c r="CD54" s="220"/>
      <c r="CE54" s="220"/>
      <c r="CF54" s="220"/>
      <c r="CG54" s="220"/>
    </row>
    <row r="55" spans="1:85" x14ac:dyDescent="0.25">
      <c r="A55" t="str">
        <f>+C2</f>
        <v>SPOT</v>
      </c>
      <c r="B55" t="s">
        <v>99</v>
      </c>
      <c r="C55" s="2" t="s">
        <v>208</v>
      </c>
      <c r="D55" s="220"/>
      <c r="E55" s="220"/>
      <c r="F55" s="220"/>
      <c r="G55" s="220"/>
      <c r="H55" s="220"/>
      <c r="I55" s="220"/>
      <c r="J55" s="220"/>
      <c r="K55" s="220"/>
      <c r="L55" s="220"/>
      <c r="M55" s="220"/>
      <c r="N55" s="220"/>
      <c r="O55" s="220"/>
      <c r="Q55" s="2"/>
      <c r="R55" s="221"/>
      <c r="S55" s="221"/>
      <c r="T55" s="221"/>
      <c r="U55" s="220"/>
      <c r="V55" s="220"/>
      <c r="W55" s="220"/>
      <c r="X55" s="220"/>
      <c r="Y55" s="220"/>
      <c r="Z55" s="220"/>
      <c r="AA55" s="220"/>
      <c r="AB55" s="220"/>
      <c r="AC55" s="220"/>
      <c r="AE55" s="2" t="s">
        <v>208</v>
      </c>
      <c r="AF55" s="220"/>
      <c r="AG55" s="220"/>
      <c r="AH55" s="220"/>
      <c r="AI55" s="220"/>
      <c r="AJ55" s="220"/>
      <c r="AK55" s="220"/>
      <c r="AL55" s="220"/>
      <c r="AM55" s="220"/>
      <c r="AN55" s="220"/>
      <c r="AO55" s="220"/>
      <c r="AP55" s="220"/>
      <c r="AQ55" s="220"/>
      <c r="AS55" s="2"/>
      <c r="AT55" s="221"/>
      <c r="AU55" s="221"/>
      <c r="AV55" s="221"/>
      <c r="AW55" s="220"/>
      <c r="AX55" s="220"/>
      <c r="AY55" s="220"/>
      <c r="AZ55" s="220"/>
      <c r="BA55" s="220"/>
      <c r="BB55" s="220"/>
      <c r="BC55" s="220"/>
      <c r="BD55" s="220"/>
      <c r="BE55" s="220"/>
      <c r="BG55" s="2" t="s">
        <v>208</v>
      </c>
      <c r="BH55" s="220"/>
      <c r="BI55" s="220"/>
      <c r="BJ55" s="220"/>
      <c r="BK55" s="220"/>
      <c r="BL55" s="220"/>
      <c r="BM55" s="220"/>
      <c r="BN55" s="220"/>
      <c r="BO55" s="220"/>
      <c r="BP55" s="220"/>
      <c r="BQ55" s="220"/>
      <c r="BR55" s="220"/>
      <c r="BS55" s="220"/>
      <c r="BU55" s="2"/>
      <c r="BV55" s="221"/>
      <c r="BW55" s="221"/>
      <c r="BX55" s="221"/>
      <c r="BY55" s="220"/>
      <c r="BZ55" s="220"/>
      <c r="CA55" s="220"/>
      <c r="CB55" s="220"/>
      <c r="CC55" s="220"/>
      <c r="CD55" s="220"/>
      <c r="CE55" s="220"/>
      <c r="CF55" s="220"/>
      <c r="CG55" s="220"/>
    </row>
    <row r="56" spans="1:85" x14ac:dyDescent="0.25">
      <c r="C56" s="222" t="s">
        <v>187</v>
      </c>
      <c r="D56" s="223">
        <f>+IFERROR((SUMPRODUCT(D41:D49,R41:R49)/R56),0)</f>
        <v>18.504663965765278</v>
      </c>
      <c r="E56" s="223">
        <f t="shared" ref="E56:O56" si="116">+IFERROR((SUMPRODUCT(E41:E49,S41:S49)/S56),0)</f>
        <v>18.319645430021719</v>
      </c>
      <c r="F56" s="223">
        <f t="shared" si="116"/>
        <v>19.922757167788578</v>
      </c>
      <c r="G56" s="223">
        <f t="shared" si="116"/>
        <v>28.025494394941077</v>
      </c>
      <c r="H56" s="223">
        <f t="shared" si="116"/>
        <v>30.232581151158513</v>
      </c>
      <c r="I56" s="223">
        <f t="shared" si="116"/>
        <v>28.779007263510607</v>
      </c>
      <c r="J56" s="223">
        <f t="shared" si="116"/>
        <v>19.571699598796386</v>
      </c>
      <c r="K56" s="223">
        <f t="shared" si="116"/>
        <v>17.048234231990534</v>
      </c>
      <c r="L56" s="223">
        <f t="shared" si="116"/>
        <v>22.618311333786245</v>
      </c>
      <c r="M56" s="223">
        <f t="shared" si="116"/>
        <v>24.211409688213742</v>
      </c>
      <c r="N56" s="223">
        <f t="shared" si="116"/>
        <v>24.323068063920061</v>
      </c>
      <c r="O56" s="223">
        <f t="shared" si="116"/>
        <v>21.54420917631445</v>
      </c>
      <c r="R56" s="224">
        <f t="shared" ref="R56:AC56" si="117">SUM(R41:R55)</f>
        <v>3909.3022925473288</v>
      </c>
      <c r="S56" s="224">
        <f t="shared" si="117"/>
        <v>4193.9887500000004</v>
      </c>
      <c r="T56" s="224">
        <f t="shared" si="117"/>
        <v>4605.731025</v>
      </c>
      <c r="U56" s="224">
        <f t="shared" si="117"/>
        <v>3600.7649999999994</v>
      </c>
      <c r="V56" s="224">
        <f t="shared" si="117"/>
        <v>2719</v>
      </c>
      <c r="W56" s="224">
        <f t="shared" si="117"/>
        <v>3914.8425000000007</v>
      </c>
      <c r="X56" s="224">
        <f t="shared" si="117"/>
        <v>3668.96</v>
      </c>
      <c r="Y56" s="224">
        <f t="shared" si="117"/>
        <v>7388.0599999999995</v>
      </c>
      <c r="Z56" s="224">
        <f t="shared" si="117"/>
        <v>6703.1629151289744</v>
      </c>
      <c r="AA56" s="224">
        <f t="shared" si="117"/>
        <v>6147.9329462141031</v>
      </c>
      <c r="AB56" s="224">
        <f t="shared" si="117"/>
        <v>7291.1606776988638</v>
      </c>
      <c r="AC56" s="224">
        <f t="shared" si="117"/>
        <v>6019.28</v>
      </c>
      <c r="AE56" s="222" t="s">
        <v>187</v>
      </c>
      <c r="AF56" s="223">
        <f>+IFERROR((SUMPRODUCT(AF41:AF49,AT41:AT49)/AT56),0)</f>
        <v>19.404292531982364</v>
      </c>
      <c r="AG56" s="223">
        <f t="shared" ref="AG56:AQ56" si="118">+IFERROR((SUMPRODUCT(AG41:AG49,AU41:AU49)/AU56),0)</f>
        <v>19.403031204337609</v>
      </c>
      <c r="AH56" s="223">
        <f t="shared" si="118"/>
        <v>20.935230075113409</v>
      </c>
      <c r="AI56" s="223">
        <f t="shared" si="118"/>
        <v>30.673402102685966</v>
      </c>
      <c r="AJ56" s="223">
        <f t="shared" si="118"/>
        <v>33.116073874504323</v>
      </c>
      <c r="AK56" s="223">
        <f t="shared" si="118"/>
        <v>31.658307445591557</v>
      </c>
      <c r="AL56" s="223">
        <f t="shared" si="118"/>
        <v>20.737420494699645</v>
      </c>
      <c r="AM56" s="223">
        <f t="shared" si="118"/>
        <v>17.999008363201913</v>
      </c>
      <c r="AN56" s="223">
        <f t="shared" si="118"/>
        <v>23.741657259443702</v>
      </c>
      <c r="AO56" s="223">
        <f t="shared" si="118"/>
        <v>25.103465365715596</v>
      </c>
      <c r="AP56" s="223">
        <f t="shared" si="118"/>
        <v>25.260920210869383</v>
      </c>
      <c r="AQ56" s="223">
        <f t="shared" si="118"/>
        <v>22.583153202924525</v>
      </c>
      <c r="AT56" s="224">
        <f t="shared" ref="AT56:BE56" si="119">SUM(AT41:AT55)</f>
        <v>3436.2796425473289</v>
      </c>
      <c r="AU56" s="224">
        <f t="shared" si="119"/>
        <v>3539.05125</v>
      </c>
      <c r="AV56" s="224">
        <f t="shared" si="119"/>
        <v>4027.84915</v>
      </c>
      <c r="AW56" s="224">
        <f t="shared" si="119"/>
        <v>2874.6089999999999</v>
      </c>
      <c r="AX56" s="224">
        <f t="shared" si="119"/>
        <v>2143.5</v>
      </c>
      <c r="AY56" s="224">
        <f t="shared" si="119"/>
        <v>3147.0300000000007</v>
      </c>
      <c r="AZ56" s="224">
        <f t="shared" si="119"/>
        <v>3020.1759999999999</v>
      </c>
      <c r="BA56" s="224">
        <f t="shared" si="119"/>
        <v>6160.32</v>
      </c>
      <c r="BB56" s="224">
        <f t="shared" si="119"/>
        <v>5697.6884778596268</v>
      </c>
      <c r="BC56" s="224">
        <f t="shared" si="119"/>
        <v>5225.7430042819879</v>
      </c>
      <c r="BD56" s="224">
        <f t="shared" si="119"/>
        <v>6197.4865760440343</v>
      </c>
      <c r="BE56" s="224">
        <f t="shared" si="119"/>
        <v>5116.3879999999999</v>
      </c>
      <c r="BG56" s="222" t="s">
        <v>187</v>
      </c>
      <c r="BH56" s="223">
        <f>+IFERROR((SUMPRODUCT(BH41:BH49,BV41:BV49)/BV56),0)</f>
        <v>19.404292531982364</v>
      </c>
      <c r="BI56" s="223">
        <f t="shared" ref="BI56" si="120">+IFERROR((SUMPRODUCT(BI41:BI49,BW41:BW49)/BW56),0)</f>
        <v>19.403031204337609</v>
      </c>
      <c r="BJ56" s="223">
        <f t="shared" ref="BJ56" si="121">+IFERROR((SUMPRODUCT(BJ41:BJ49,BX41:BX49)/BX56),0)</f>
        <v>20.935230075113409</v>
      </c>
      <c r="BK56" s="223">
        <f t="shared" ref="BK56" si="122">+IFERROR((SUMPRODUCT(BK41:BK49,BY41:BY49)/BY56),0)</f>
        <v>30.673402102685966</v>
      </c>
      <c r="BL56" s="223">
        <f t="shared" ref="BL56" si="123">+IFERROR((SUMPRODUCT(BL41:BL49,BZ41:BZ49)/BZ56),0)</f>
        <v>33.116073874504323</v>
      </c>
      <c r="BM56" s="223">
        <f t="shared" ref="BM56" si="124">+IFERROR((SUMPRODUCT(BM41:BM49,CA41:CA49)/CA56),0)</f>
        <v>31.658307445591557</v>
      </c>
      <c r="BN56" s="223">
        <f t="shared" ref="BN56" si="125">+IFERROR((SUMPRODUCT(BN41:BN49,CB41:CB49)/CB56),0)</f>
        <v>20.737420494699645</v>
      </c>
      <c r="BO56" s="223">
        <f t="shared" ref="BO56" si="126">+IFERROR((SUMPRODUCT(BO41:BO49,CC41:CC49)/CC56),0)</f>
        <v>17.999008363201913</v>
      </c>
      <c r="BP56" s="223">
        <f t="shared" ref="BP56" si="127">+IFERROR((SUMPRODUCT(BP41:BP49,CD41:CD49)/CD56),0)</f>
        <v>23.741657259443702</v>
      </c>
      <c r="BQ56" s="223">
        <f t="shared" ref="BQ56" si="128">+IFERROR((SUMPRODUCT(BQ41:BQ49,CE41:CE49)/CE56),0)</f>
        <v>25.103465365715596</v>
      </c>
      <c r="BR56" s="223">
        <f t="shared" ref="BR56" si="129">+IFERROR((SUMPRODUCT(BR41:BR49,CF41:CF49)/CF56),0)</f>
        <v>25.260920210869383</v>
      </c>
      <c r="BS56" s="223">
        <f t="shared" ref="BS56" si="130">+IFERROR((SUMPRODUCT(BS41:BS49,CG41:CG49)/CG56),0)</f>
        <v>22.583153202924525</v>
      </c>
      <c r="BV56" s="224">
        <f t="shared" ref="BV56:CG56" si="131">SUM(BV41:BV55)</f>
        <v>3436.2796425473289</v>
      </c>
      <c r="BW56" s="224">
        <f t="shared" si="131"/>
        <v>3539.05125</v>
      </c>
      <c r="BX56" s="224">
        <f t="shared" si="131"/>
        <v>4027.84915</v>
      </c>
      <c r="BY56" s="224">
        <f t="shared" si="131"/>
        <v>2874.6089999999999</v>
      </c>
      <c r="BZ56" s="224">
        <f t="shared" si="131"/>
        <v>2143.5</v>
      </c>
      <c r="CA56" s="224">
        <f t="shared" si="131"/>
        <v>3147.0300000000007</v>
      </c>
      <c r="CB56" s="224">
        <f t="shared" si="131"/>
        <v>3020.1759999999999</v>
      </c>
      <c r="CC56" s="224">
        <f t="shared" si="131"/>
        <v>6160.32</v>
      </c>
      <c r="CD56" s="224">
        <f t="shared" si="131"/>
        <v>5697.6884778596268</v>
      </c>
      <c r="CE56" s="224">
        <f t="shared" si="131"/>
        <v>5225.7430042819879</v>
      </c>
      <c r="CF56" s="224">
        <f t="shared" si="131"/>
        <v>6197.4865760440343</v>
      </c>
      <c r="CG56" s="224">
        <f t="shared" si="131"/>
        <v>5116.3879999999999</v>
      </c>
    </row>
    <row r="57" spans="1:85" x14ac:dyDescent="0.25">
      <c r="C57" s="270" t="s">
        <v>126</v>
      </c>
      <c r="D57" s="220">
        <f>+'CPP Detay Tum Ay'!D57</f>
        <v>17.487863238878873</v>
      </c>
      <c r="E57" s="220">
        <f>+'CPP Detay Tum Ay'!E57</f>
        <v>17.883653738159374</v>
      </c>
      <c r="F57" s="220">
        <f>+'CPP Detay Tum Ay'!F57</f>
        <v>19.05190728891673</v>
      </c>
      <c r="G57" s="220">
        <f>+'CPP Detay Tum Ay'!G57</f>
        <v>30.186094918756403</v>
      </c>
      <c r="H57" s="220">
        <f>+'CPP Detay Tum Ay'!H57</f>
        <v>30.235638669390472</v>
      </c>
      <c r="I57" s="220">
        <f>+'CPP Detay Tum Ay'!I57</f>
        <v>31.509521500593856</v>
      </c>
      <c r="J57" s="220">
        <f>+'CPP Detay Tum Ay'!J57</f>
        <v>17.604573014131699</v>
      </c>
      <c r="K57" s="220">
        <f>+'CPP Detay Tum Ay'!K57</f>
        <v>17.100684458387281</v>
      </c>
      <c r="L57" s="220">
        <f>+'CPP Detay Tum Ay'!L57</f>
        <v>22.013722255879653</v>
      </c>
      <c r="M57" s="220">
        <f>+'CPP Detay Tum Ay'!M57</f>
        <v>25.577266483013503</v>
      </c>
      <c r="N57" s="220">
        <f>+'CPP Detay Tum Ay'!N57</f>
        <v>26.739519481883995</v>
      </c>
      <c r="O57" s="220">
        <f>+'CPP Detay Tum Ay'!O57</f>
        <v>23.507556214522186</v>
      </c>
      <c r="R57">
        <f>+D57/D56</f>
        <v>0.94505165136921443</v>
      </c>
      <c r="S57">
        <f t="shared" ref="S57:AC57" si="132">+E57/E56</f>
        <v>0.97620086624887104</v>
      </c>
      <c r="T57">
        <f t="shared" si="132"/>
        <v>0.95628868677474765</v>
      </c>
      <c r="U57">
        <f t="shared" si="132"/>
        <v>1.0770941091481812</v>
      </c>
      <c r="V57">
        <f t="shared" si="132"/>
        <v>1.0001011332183869</v>
      </c>
      <c r="W57">
        <f t="shared" si="132"/>
        <v>1.0948786805632909</v>
      </c>
      <c r="X57">
        <f t="shared" si="132"/>
        <v>0.89949127439163945</v>
      </c>
      <c r="Y57">
        <f t="shared" si="132"/>
        <v>1.0030765782357873</v>
      </c>
      <c r="Z57">
        <f t="shared" si="132"/>
        <v>0.973269928555476</v>
      </c>
      <c r="AA57">
        <f t="shared" si="132"/>
        <v>1.0564137657570871</v>
      </c>
      <c r="AB57">
        <f t="shared" si="132"/>
        <v>1.0993481336981665</v>
      </c>
      <c r="AC57">
        <f t="shared" si="132"/>
        <v>1.0911310794534164</v>
      </c>
      <c r="AE57" s="270" t="s">
        <v>126</v>
      </c>
      <c r="AT57"/>
      <c r="AU57"/>
      <c r="AV57"/>
      <c r="AW57"/>
      <c r="AX57"/>
      <c r="AY57"/>
      <c r="AZ57"/>
      <c r="BA57"/>
      <c r="BB57"/>
      <c r="BC57"/>
      <c r="BD57"/>
      <c r="BE57"/>
      <c r="BG57" s="270" t="s">
        <v>126</v>
      </c>
      <c r="BV57"/>
      <c r="BW57"/>
      <c r="BX57"/>
      <c r="BY57"/>
      <c r="BZ57"/>
      <c r="CA57"/>
      <c r="CB57"/>
      <c r="CC57"/>
      <c r="CD57"/>
      <c r="CE57"/>
      <c r="CF57"/>
      <c r="CG57"/>
    </row>
    <row r="58" spans="1:85" ht="23.25" x14ac:dyDescent="0.35">
      <c r="C58" s="237" t="s">
        <v>191</v>
      </c>
      <c r="D58" s="238"/>
      <c r="E58" s="238"/>
      <c r="F58" s="238"/>
      <c r="G58" s="238"/>
      <c r="H58" s="238"/>
      <c r="I58" s="238"/>
      <c r="J58" s="238"/>
      <c r="K58" s="238"/>
      <c r="L58" s="238"/>
      <c r="M58" s="238"/>
      <c r="N58" s="238"/>
      <c r="O58" s="238"/>
      <c r="P58" s="238"/>
      <c r="Q58" s="238"/>
      <c r="R58" s="238"/>
      <c r="S58" s="238"/>
      <c r="T58" s="238"/>
      <c r="U58" s="238"/>
      <c r="V58" s="209"/>
      <c r="W58" s="209"/>
      <c r="X58" s="209"/>
      <c r="Y58" s="209"/>
      <c r="Z58" s="209"/>
      <c r="AA58" s="209"/>
      <c r="AB58" s="209"/>
      <c r="AC58" s="209"/>
      <c r="AE58" s="237" t="s">
        <v>191</v>
      </c>
      <c r="AF58" s="238"/>
      <c r="AG58" s="238"/>
      <c r="AH58" s="238"/>
      <c r="AI58" s="238"/>
      <c r="AJ58" s="238"/>
      <c r="AK58" s="238"/>
      <c r="AL58" s="238"/>
      <c r="AM58" s="238"/>
      <c r="AN58" s="238"/>
      <c r="AO58" s="238"/>
      <c r="AP58" s="238"/>
      <c r="AQ58" s="238"/>
      <c r="AR58" s="238"/>
      <c r="AS58" s="238"/>
      <c r="AT58" s="238"/>
      <c r="AU58" s="238"/>
      <c r="AV58" s="238"/>
      <c r="AW58" s="238"/>
      <c r="AX58" s="209"/>
      <c r="AY58" s="209"/>
      <c r="AZ58" s="209"/>
      <c r="BA58" s="209"/>
      <c r="BB58" s="209"/>
      <c r="BC58" s="209"/>
      <c r="BD58" s="209"/>
      <c r="BE58" s="209"/>
      <c r="BG58" s="237" t="s">
        <v>191</v>
      </c>
      <c r="BH58" s="238"/>
      <c r="BI58" s="238"/>
      <c r="BJ58" s="238"/>
      <c r="BK58" s="238"/>
      <c r="BL58" s="238"/>
      <c r="BM58" s="238"/>
      <c r="BN58" s="238"/>
      <c r="BO58" s="238"/>
      <c r="BP58" s="238"/>
      <c r="BQ58" s="238"/>
      <c r="BR58" s="238"/>
      <c r="BS58" s="238"/>
      <c r="BT58" s="238"/>
      <c r="BU58" s="238"/>
      <c r="BV58" s="238"/>
      <c r="BW58" s="238"/>
      <c r="BX58" s="238"/>
      <c r="BY58" s="238"/>
      <c r="BZ58" s="209"/>
      <c r="CA58" s="209"/>
      <c r="CB58" s="209"/>
      <c r="CC58" s="209"/>
      <c r="CD58" s="209"/>
      <c r="CE58" s="209"/>
      <c r="CF58" s="209"/>
      <c r="CG58" s="209"/>
    </row>
    <row r="59" spans="1:85" ht="3" customHeight="1" x14ac:dyDescent="0.25">
      <c r="C59" s="270" t="s">
        <v>126</v>
      </c>
      <c r="AE59" s="270" t="s">
        <v>126</v>
      </c>
      <c r="AT59"/>
      <c r="AU59"/>
      <c r="AV59"/>
      <c r="AW59"/>
      <c r="AX59"/>
      <c r="AY59"/>
      <c r="AZ59"/>
      <c r="BA59"/>
      <c r="BB59"/>
      <c r="BC59"/>
      <c r="BD59"/>
      <c r="BE59"/>
      <c r="BG59" s="270" t="s">
        <v>126</v>
      </c>
      <c r="BV59"/>
      <c r="BW59"/>
      <c r="BX59"/>
      <c r="BY59"/>
      <c r="BZ59"/>
      <c r="CA59"/>
      <c r="CB59"/>
      <c r="CC59"/>
      <c r="CD59"/>
      <c r="CE59"/>
      <c r="CF59"/>
      <c r="CG59"/>
    </row>
    <row r="60" spans="1:85" x14ac:dyDescent="0.25">
      <c r="C60" s="218" t="s">
        <v>6</v>
      </c>
      <c r="D60" s="219" t="s">
        <v>43</v>
      </c>
      <c r="E60" s="219" t="s">
        <v>44</v>
      </c>
      <c r="F60" s="219" t="s">
        <v>45</v>
      </c>
      <c r="G60" s="219" t="s">
        <v>46</v>
      </c>
      <c r="H60" s="219" t="s">
        <v>47</v>
      </c>
      <c r="I60" s="219" t="s">
        <v>48</v>
      </c>
      <c r="J60" s="219" t="s">
        <v>49</v>
      </c>
      <c r="K60" s="219" t="s">
        <v>50</v>
      </c>
      <c r="L60" s="219" t="s">
        <v>177</v>
      </c>
      <c r="M60" s="219" t="s">
        <v>52</v>
      </c>
      <c r="N60" s="219" t="s">
        <v>53</v>
      </c>
      <c r="O60" s="219" t="s">
        <v>54</v>
      </c>
      <c r="R60" s="219" t="s">
        <v>43</v>
      </c>
      <c r="S60" s="219" t="s">
        <v>44</v>
      </c>
      <c r="T60" s="219" t="s">
        <v>45</v>
      </c>
      <c r="U60" s="219" t="s">
        <v>46</v>
      </c>
      <c r="V60" s="219" t="s">
        <v>47</v>
      </c>
      <c r="W60" s="219" t="s">
        <v>48</v>
      </c>
      <c r="X60" s="219" t="s">
        <v>49</v>
      </c>
      <c r="Y60" s="219" t="s">
        <v>50</v>
      </c>
      <c r="Z60" s="219" t="s">
        <v>177</v>
      </c>
      <c r="AA60" s="219" t="s">
        <v>52</v>
      </c>
      <c r="AB60" s="219" t="s">
        <v>53</v>
      </c>
      <c r="AC60" s="219" t="s">
        <v>54</v>
      </c>
      <c r="AE60" s="218" t="s">
        <v>6</v>
      </c>
      <c r="AF60" s="219" t="s">
        <v>43</v>
      </c>
      <c r="AG60" s="219" t="s">
        <v>44</v>
      </c>
      <c r="AH60" s="219" t="s">
        <v>45</v>
      </c>
      <c r="AI60" s="219" t="s">
        <v>46</v>
      </c>
      <c r="AJ60" s="219" t="s">
        <v>47</v>
      </c>
      <c r="AK60" s="219" t="s">
        <v>48</v>
      </c>
      <c r="AL60" s="219" t="s">
        <v>49</v>
      </c>
      <c r="AM60" s="219" t="s">
        <v>50</v>
      </c>
      <c r="AN60" s="219" t="s">
        <v>177</v>
      </c>
      <c r="AO60" s="219" t="s">
        <v>52</v>
      </c>
      <c r="AP60" s="219" t="s">
        <v>53</v>
      </c>
      <c r="AQ60" s="219" t="s">
        <v>54</v>
      </c>
      <c r="AT60" s="219" t="s">
        <v>43</v>
      </c>
      <c r="AU60" s="219" t="s">
        <v>44</v>
      </c>
      <c r="AV60" s="219" t="s">
        <v>45</v>
      </c>
      <c r="AW60" s="219" t="s">
        <v>46</v>
      </c>
      <c r="AX60" s="219" t="s">
        <v>47</v>
      </c>
      <c r="AY60" s="219" t="s">
        <v>48</v>
      </c>
      <c r="AZ60" s="219" t="s">
        <v>49</v>
      </c>
      <c r="BA60" s="219" t="s">
        <v>50</v>
      </c>
      <c r="BB60" s="219" t="s">
        <v>177</v>
      </c>
      <c r="BC60" s="219" t="s">
        <v>52</v>
      </c>
      <c r="BD60" s="219" t="s">
        <v>53</v>
      </c>
      <c r="BE60" s="219" t="s">
        <v>54</v>
      </c>
      <c r="BG60" s="218" t="s">
        <v>6</v>
      </c>
      <c r="BH60" s="219" t="s">
        <v>43</v>
      </c>
      <c r="BI60" s="219" t="s">
        <v>44</v>
      </c>
      <c r="BJ60" s="219" t="s">
        <v>45</v>
      </c>
      <c r="BK60" s="219" t="s">
        <v>46</v>
      </c>
      <c r="BL60" s="219" t="s">
        <v>47</v>
      </c>
      <c r="BM60" s="219" t="s">
        <v>48</v>
      </c>
      <c r="BN60" s="219" t="s">
        <v>49</v>
      </c>
      <c r="BO60" s="219" t="s">
        <v>50</v>
      </c>
      <c r="BP60" s="219" t="s">
        <v>177</v>
      </c>
      <c r="BQ60" s="219" t="s">
        <v>52</v>
      </c>
      <c r="BR60" s="219" t="s">
        <v>53</v>
      </c>
      <c r="BS60" s="219" t="s">
        <v>54</v>
      </c>
      <c r="BV60" s="219" t="s">
        <v>43</v>
      </c>
      <c r="BW60" s="219" t="s">
        <v>44</v>
      </c>
      <c r="BX60" s="219" t="s">
        <v>45</v>
      </c>
      <c r="BY60" s="219" t="s">
        <v>46</v>
      </c>
      <c r="BZ60" s="219" t="s">
        <v>47</v>
      </c>
      <c r="CA60" s="219" t="s">
        <v>48</v>
      </c>
      <c r="CB60" s="219" t="s">
        <v>49</v>
      </c>
      <c r="CC60" s="219" t="s">
        <v>50</v>
      </c>
      <c r="CD60" s="219" t="s">
        <v>177</v>
      </c>
      <c r="CE60" s="219" t="s">
        <v>52</v>
      </c>
      <c r="CF60" s="219" t="s">
        <v>53</v>
      </c>
      <c r="CG60" s="219" t="s">
        <v>54</v>
      </c>
    </row>
    <row r="61" spans="1:85" x14ac:dyDescent="0.25">
      <c r="A61" t="str">
        <f>+C58</f>
        <v>BANT</v>
      </c>
      <c r="B61" t="s">
        <v>6</v>
      </c>
      <c r="C61" s="2" t="s">
        <v>178</v>
      </c>
      <c r="D61" s="220">
        <f>+'CPP Detay Tum Ay'!D61</f>
        <v>9.4098214285714281</v>
      </c>
      <c r="E61" s="220">
        <v>9.819642857142858</v>
      </c>
      <c r="F61" s="220">
        <v>10.8</v>
      </c>
      <c r="G61" s="220">
        <v>13.040816326530614</v>
      </c>
      <c r="H61" s="220">
        <v>14.234117647058824</v>
      </c>
      <c r="I61" s="220">
        <v>12.198</v>
      </c>
      <c r="J61" s="220">
        <v>9.8117647058823536</v>
      </c>
      <c r="K61" s="220">
        <f>+'CPP Detay Tum Ay'!K61</f>
        <v>9.0000000000000018</v>
      </c>
      <c r="L61" s="220">
        <f>+'CPP Detay Tum Ay'!L61</f>
        <v>0</v>
      </c>
      <c r="M61" s="220">
        <f>+'CPP Detay Tum Ay'!M61</f>
        <v>0</v>
      </c>
      <c r="N61" s="220">
        <f>+'CPP Detay Tum Ay'!N61</f>
        <v>0</v>
      </c>
      <c r="O61" s="220">
        <f>+'CPP Detay Tum Ay'!O61</f>
        <v>0</v>
      </c>
      <c r="Q61" s="2" t="s">
        <v>178</v>
      </c>
      <c r="R61" s="220">
        <f>+'CPP Detay Tum Ay'!R61</f>
        <v>0</v>
      </c>
      <c r="S61" s="220"/>
      <c r="T61" s="220">
        <f>+'CPP Detay Tum Ay'!T61</f>
        <v>0</v>
      </c>
      <c r="U61" s="220">
        <f>+'CPP Detay Tum Ay'!U61</f>
        <v>0</v>
      </c>
      <c r="V61" s="220">
        <f>+'CPP Detay Tum Ay'!V61</f>
        <v>0</v>
      </c>
      <c r="W61" s="220">
        <f>+'CPP Detay Tum Ay'!W61</f>
        <v>0</v>
      </c>
      <c r="X61" s="220">
        <f>+'CPP Detay Tum Ay'!X61</f>
        <v>0</v>
      </c>
      <c r="Y61" s="220">
        <f>+'CPP Detay Tum Ay'!Y61</f>
        <v>0</v>
      </c>
      <c r="Z61" s="220">
        <f>+'CPP Detay Tum Ay'!Z61</f>
        <v>0</v>
      </c>
      <c r="AA61" s="220">
        <f>+'CPP Detay Tum Ay'!AA61</f>
        <v>0</v>
      </c>
      <c r="AB61" s="220">
        <f>+'CPP Detay Tum Ay'!AB61</f>
        <v>0</v>
      </c>
      <c r="AC61" s="220">
        <f>+'CPP Detay Tum Ay'!AC61</f>
        <v>0</v>
      </c>
      <c r="AE61" s="2" t="s">
        <v>178</v>
      </c>
      <c r="AF61" s="220">
        <f>+D61</f>
        <v>9.4098214285714281</v>
      </c>
      <c r="AG61" s="220">
        <f t="shared" ref="AG61:AQ65" si="133">+E61</f>
        <v>9.819642857142858</v>
      </c>
      <c r="AH61" s="220">
        <f t="shared" si="133"/>
        <v>10.8</v>
      </c>
      <c r="AI61" s="220">
        <f t="shared" si="133"/>
        <v>13.040816326530614</v>
      </c>
      <c r="AJ61" s="220">
        <f t="shared" si="133"/>
        <v>14.234117647058824</v>
      </c>
      <c r="AK61" s="220">
        <f t="shared" si="133"/>
        <v>12.198</v>
      </c>
      <c r="AL61" s="220">
        <f t="shared" si="133"/>
        <v>9.8117647058823536</v>
      </c>
      <c r="AM61" s="220">
        <f t="shared" si="133"/>
        <v>9.0000000000000018</v>
      </c>
      <c r="AN61" s="220">
        <f t="shared" si="133"/>
        <v>0</v>
      </c>
      <c r="AO61" s="220">
        <f t="shared" si="133"/>
        <v>0</v>
      </c>
      <c r="AP61" s="220">
        <f t="shared" si="133"/>
        <v>0</v>
      </c>
      <c r="AQ61" s="220">
        <f t="shared" si="133"/>
        <v>0</v>
      </c>
      <c r="AS61" s="2" t="s">
        <v>178</v>
      </c>
      <c r="AT61" s="220">
        <f t="shared" ref="AT61:BE65" si="134">+R61</f>
        <v>0</v>
      </c>
      <c r="AU61" s="220">
        <f t="shared" si="134"/>
        <v>0</v>
      </c>
      <c r="AV61" s="220">
        <f t="shared" si="134"/>
        <v>0</v>
      </c>
      <c r="AW61" s="220">
        <f t="shared" si="134"/>
        <v>0</v>
      </c>
      <c r="AX61" s="220">
        <f t="shared" si="134"/>
        <v>0</v>
      </c>
      <c r="AY61" s="220">
        <f t="shared" si="134"/>
        <v>0</v>
      </c>
      <c r="AZ61" s="220">
        <f t="shared" si="134"/>
        <v>0</v>
      </c>
      <c r="BA61" s="220">
        <f t="shared" si="134"/>
        <v>0</v>
      </c>
      <c r="BB61" s="220">
        <f t="shared" si="134"/>
        <v>0</v>
      </c>
      <c r="BC61" s="220">
        <f t="shared" si="134"/>
        <v>0</v>
      </c>
      <c r="BD61" s="220">
        <f t="shared" si="134"/>
        <v>0</v>
      </c>
      <c r="BE61" s="220">
        <f t="shared" si="134"/>
        <v>0</v>
      </c>
      <c r="BG61" s="2" t="s">
        <v>178</v>
      </c>
      <c r="BH61" s="220">
        <f>+AF61</f>
        <v>9.4098214285714281</v>
      </c>
      <c r="BI61" s="220">
        <f t="shared" ref="BI61:BI65" si="135">+AG61</f>
        <v>9.819642857142858</v>
      </c>
      <c r="BJ61" s="220">
        <f t="shared" ref="BJ61:BJ65" si="136">+AH61</f>
        <v>10.8</v>
      </c>
      <c r="BK61" s="220">
        <f t="shared" ref="BK61:BK65" si="137">+AI61</f>
        <v>13.040816326530614</v>
      </c>
      <c r="BL61" s="220">
        <f t="shared" ref="BL61:BL65" si="138">+AJ61</f>
        <v>14.234117647058824</v>
      </c>
      <c r="BM61" s="220">
        <f t="shared" ref="BM61:BM65" si="139">+AK61</f>
        <v>12.198</v>
      </c>
      <c r="BN61" s="220">
        <f t="shared" ref="BN61:BN65" si="140">+AL61</f>
        <v>9.8117647058823536</v>
      </c>
      <c r="BO61" s="220">
        <f t="shared" ref="BO61:BO65" si="141">+AM61</f>
        <v>9.0000000000000018</v>
      </c>
      <c r="BP61" s="220">
        <f t="shared" ref="BP61:BP65" si="142">+AN61</f>
        <v>0</v>
      </c>
      <c r="BQ61" s="220">
        <f t="shared" ref="BQ61:BQ65" si="143">+AO61</f>
        <v>0</v>
      </c>
      <c r="BR61" s="220">
        <f t="shared" ref="BR61:BR65" si="144">+AP61</f>
        <v>0</v>
      </c>
      <c r="BS61" s="220">
        <f t="shared" ref="BS61:BS65" si="145">+AQ61</f>
        <v>0</v>
      </c>
      <c r="BU61" s="2" t="s">
        <v>178</v>
      </c>
      <c r="BV61" s="220">
        <f t="shared" ref="BV61:BV65" si="146">+AT61</f>
        <v>0</v>
      </c>
      <c r="BW61" s="220">
        <f t="shared" ref="BW61:BW65" si="147">+AU61</f>
        <v>0</v>
      </c>
      <c r="BX61" s="220">
        <f t="shared" ref="BX61:BX65" si="148">+AV61</f>
        <v>0</v>
      </c>
      <c r="BY61" s="220">
        <f t="shared" ref="BY61:BY65" si="149">+AW61</f>
        <v>0</v>
      </c>
      <c r="BZ61" s="220">
        <f t="shared" ref="BZ61:BZ65" si="150">+AX61</f>
        <v>0</v>
      </c>
      <c r="CA61" s="220">
        <f t="shared" ref="CA61:CA65" si="151">+AY61</f>
        <v>0</v>
      </c>
      <c r="CB61" s="220">
        <f t="shared" ref="CB61:CB65" si="152">+AZ61</f>
        <v>0</v>
      </c>
      <c r="CC61" s="220">
        <f t="shared" ref="CC61:CC65" si="153">+BA61</f>
        <v>0</v>
      </c>
      <c r="CD61" s="220">
        <f t="shared" ref="CD61:CD65" si="154">+BB61</f>
        <v>0</v>
      </c>
      <c r="CE61" s="220">
        <f t="shared" ref="CE61:CE65" si="155">+BC61</f>
        <v>0</v>
      </c>
      <c r="CF61" s="220">
        <f t="shared" ref="CF61:CF65" si="156">+BD61</f>
        <v>0</v>
      </c>
      <c r="CG61" s="220">
        <f t="shared" ref="CG61:CG65" si="157">+BE61</f>
        <v>0</v>
      </c>
    </row>
    <row r="62" spans="1:85" x14ac:dyDescent="0.25">
      <c r="A62" t="str">
        <f>+C58</f>
        <v>BANT</v>
      </c>
      <c r="B62" t="s">
        <v>6</v>
      </c>
      <c r="C62" s="2" t="s">
        <v>179</v>
      </c>
      <c r="D62" s="220">
        <f>+'CPP Detay Tum Ay'!D62</f>
        <v>8.4681818181818187</v>
      </c>
      <c r="E62" s="220">
        <v>8.8392857142857135</v>
      </c>
      <c r="F62" s="220">
        <v>8.8392857142857135</v>
      </c>
      <c r="G62" s="220">
        <v>11.828571428571429</v>
      </c>
      <c r="H62" s="220">
        <v>12.906882352941178</v>
      </c>
      <c r="I62" s="220">
        <v>9.4160000000000021</v>
      </c>
      <c r="J62" s="220">
        <v>7.9235294117647062</v>
      </c>
      <c r="K62" s="220">
        <f>+'CPP Detay Tum Ay'!K62</f>
        <v>7.9235294117647062</v>
      </c>
      <c r="L62" s="220">
        <f>+'CPP Detay Tum Ay'!L62</f>
        <v>0</v>
      </c>
      <c r="M62" s="220">
        <f>+'CPP Detay Tum Ay'!M62</f>
        <v>0</v>
      </c>
      <c r="N62" s="220">
        <f>+'CPP Detay Tum Ay'!N62</f>
        <v>0</v>
      </c>
      <c r="O62" s="220">
        <f>+'CPP Detay Tum Ay'!O62</f>
        <v>0</v>
      </c>
      <c r="Q62" s="2" t="s">
        <v>179</v>
      </c>
      <c r="R62" s="220">
        <f>+'CPP Detay Tum Ay'!R62</f>
        <v>0</v>
      </c>
      <c r="S62" s="220"/>
      <c r="T62" s="220">
        <f>+'CPP Detay Tum Ay'!T62</f>
        <v>0</v>
      </c>
      <c r="U62" s="220">
        <f>+'CPP Detay Tum Ay'!U62</f>
        <v>0</v>
      </c>
      <c r="V62" s="220">
        <f>+'CPP Detay Tum Ay'!V62</f>
        <v>0</v>
      </c>
      <c r="W62" s="220">
        <f>+'CPP Detay Tum Ay'!W62</f>
        <v>0</v>
      </c>
      <c r="X62" s="220">
        <f>+'CPP Detay Tum Ay'!X62</f>
        <v>0</v>
      </c>
      <c r="Y62" s="220">
        <f>+'CPP Detay Tum Ay'!Y62</f>
        <v>0</v>
      </c>
      <c r="Z62" s="220">
        <f>+'CPP Detay Tum Ay'!Z62</f>
        <v>0</v>
      </c>
      <c r="AA62" s="220">
        <f>+'CPP Detay Tum Ay'!AA62</f>
        <v>0</v>
      </c>
      <c r="AB62" s="220">
        <f>+'CPP Detay Tum Ay'!AB62</f>
        <v>0</v>
      </c>
      <c r="AC62" s="220">
        <f>+'CPP Detay Tum Ay'!AC62</f>
        <v>0</v>
      </c>
      <c r="AE62" s="2" t="s">
        <v>179</v>
      </c>
      <c r="AF62" s="220">
        <f t="shared" ref="AF62:AF65" si="158">+D62</f>
        <v>8.4681818181818187</v>
      </c>
      <c r="AG62" s="220">
        <f t="shared" si="133"/>
        <v>8.8392857142857135</v>
      </c>
      <c r="AH62" s="220">
        <f t="shared" si="133"/>
        <v>8.8392857142857135</v>
      </c>
      <c r="AI62" s="220">
        <f t="shared" si="133"/>
        <v>11.828571428571429</v>
      </c>
      <c r="AJ62" s="220">
        <f t="shared" si="133"/>
        <v>12.906882352941178</v>
      </c>
      <c r="AK62" s="220">
        <f t="shared" si="133"/>
        <v>9.4160000000000021</v>
      </c>
      <c r="AL62" s="220">
        <f t="shared" si="133"/>
        <v>7.9235294117647062</v>
      </c>
      <c r="AM62" s="220">
        <f t="shared" si="133"/>
        <v>7.9235294117647062</v>
      </c>
      <c r="AN62" s="220">
        <f t="shared" si="133"/>
        <v>0</v>
      </c>
      <c r="AO62" s="220">
        <f t="shared" si="133"/>
        <v>0</v>
      </c>
      <c r="AP62" s="220">
        <f t="shared" si="133"/>
        <v>0</v>
      </c>
      <c r="AQ62" s="220">
        <f t="shared" si="133"/>
        <v>0</v>
      </c>
      <c r="AS62" s="2" t="s">
        <v>179</v>
      </c>
      <c r="AT62" s="220">
        <f t="shared" si="134"/>
        <v>0</v>
      </c>
      <c r="AU62" s="220">
        <f t="shared" si="134"/>
        <v>0</v>
      </c>
      <c r="AV62" s="220">
        <f t="shared" si="134"/>
        <v>0</v>
      </c>
      <c r="AW62" s="220">
        <f t="shared" si="134"/>
        <v>0</v>
      </c>
      <c r="AX62" s="220">
        <f t="shared" si="134"/>
        <v>0</v>
      </c>
      <c r="AY62" s="220">
        <f t="shared" si="134"/>
        <v>0</v>
      </c>
      <c r="AZ62" s="220">
        <f t="shared" si="134"/>
        <v>0</v>
      </c>
      <c r="BA62" s="220">
        <f t="shared" si="134"/>
        <v>0</v>
      </c>
      <c r="BB62" s="220">
        <f t="shared" si="134"/>
        <v>0</v>
      </c>
      <c r="BC62" s="220">
        <f t="shared" si="134"/>
        <v>0</v>
      </c>
      <c r="BD62" s="220">
        <f t="shared" si="134"/>
        <v>0</v>
      </c>
      <c r="BE62" s="220">
        <f t="shared" si="134"/>
        <v>0</v>
      </c>
      <c r="BG62" s="2" t="s">
        <v>179</v>
      </c>
      <c r="BH62" s="220">
        <f t="shared" ref="BH62:BH65" si="159">+AF62</f>
        <v>8.4681818181818187</v>
      </c>
      <c r="BI62" s="220">
        <f t="shared" si="135"/>
        <v>8.8392857142857135</v>
      </c>
      <c r="BJ62" s="220">
        <f t="shared" si="136"/>
        <v>8.8392857142857135</v>
      </c>
      <c r="BK62" s="220">
        <f t="shared" si="137"/>
        <v>11.828571428571429</v>
      </c>
      <c r="BL62" s="220">
        <f t="shared" si="138"/>
        <v>12.906882352941178</v>
      </c>
      <c r="BM62" s="220">
        <f t="shared" si="139"/>
        <v>9.4160000000000021</v>
      </c>
      <c r="BN62" s="220">
        <f t="shared" si="140"/>
        <v>7.9235294117647062</v>
      </c>
      <c r="BO62" s="220">
        <f t="shared" si="141"/>
        <v>7.9235294117647062</v>
      </c>
      <c r="BP62" s="220">
        <f t="shared" si="142"/>
        <v>0</v>
      </c>
      <c r="BQ62" s="220">
        <f t="shared" si="143"/>
        <v>0</v>
      </c>
      <c r="BR62" s="220">
        <f t="shared" si="144"/>
        <v>0</v>
      </c>
      <c r="BS62" s="220">
        <f t="shared" si="145"/>
        <v>0</v>
      </c>
      <c r="BU62" s="2" t="s">
        <v>179</v>
      </c>
      <c r="BV62" s="220">
        <f t="shared" si="146"/>
        <v>0</v>
      </c>
      <c r="BW62" s="220">
        <f t="shared" si="147"/>
        <v>0</v>
      </c>
      <c r="BX62" s="220">
        <f t="shared" si="148"/>
        <v>0</v>
      </c>
      <c r="BY62" s="220">
        <f t="shared" si="149"/>
        <v>0</v>
      </c>
      <c r="BZ62" s="220">
        <f t="shared" si="150"/>
        <v>0</v>
      </c>
      <c r="CA62" s="220">
        <f t="shared" si="151"/>
        <v>0</v>
      </c>
      <c r="CB62" s="220">
        <f t="shared" si="152"/>
        <v>0</v>
      </c>
      <c r="CC62" s="220">
        <f t="shared" si="153"/>
        <v>0</v>
      </c>
      <c r="CD62" s="220">
        <f t="shared" si="154"/>
        <v>0</v>
      </c>
      <c r="CE62" s="220">
        <f t="shared" si="155"/>
        <v>0</v>
      </c>
      <c r="CF62" s="220">
        <f t="shared" si="156"/>
        <v>0</v>
      </c>
      <c r="CG62" s="220">
        <f t="shared" si="157"/>
        <v>0</v>
      </c>
    </row>
    <row r="63" spans="1:85" x14ac:dyDescent="0.25">
      <c r="A63" t="str">
        <f>+C58</f>
        <v>BANT</v>
      </c>
      <c r="B63" t="s">
        <v>6</v>
      </c>
      <c r="C63" s="2" t="s">
        <v>180</v>
      </c>
      <c r="D63" s="220">
        <f>+'CPP Detay Tum Ay'!D63</f>
        <v>8.1474107142857122</v>
      </c>
      <c r="E63" s="220">
        <v>8.5982142857142847</v>
      </c>
      <c r="F63" s="220">
        <v>9.4982142857142868</v>
      </c>
      <c r="G63" s="220">
        <v>11.865306122448979</v>
      </c>
      <c r="H63" s="220">
        <v>12.964588235294119</v>
      </c>
      <c r="I63" s="220">
        <v>10.914</v>
      </c>
      <c r="J63" s="220">
        <v>10.182352941176472</v>
      </c>
      <c r="K63" s="220">
        <f>+'CPP Detay Tum Ay'!K63</f>
        <v>9.5098039215686292</v>
      </c>
      <c r="L63" s="220">
        <f>+'CPP Detay Tum Ay'!L63</f>
        <v>0</v>
      </c>
      <c r="M63" s="220">
        <f>+'CPP Detay Tum Ay'!M63</f>
        <v>0</v>
      </c>
      <c r="N63" s="220">
        <f>+'CPP Detay Tum Ay'!N63</f>
        <v>0</v>
      </c>
      <c r="O63" s="220">
        <f>+'CPP Detay Tum Ay'!O63</f>
        <v>0</v>
      </c>
      <c r="Q63" s="2" t="s">
        <v>180</v>
      </c>
      <c r="R63" s="220">
        <f>+'CPP Detay Tum Ay'!R63</f>
        <v>0</v>
      </c>
      <c r="S63" s="220"/>
      <c r="T63" s="220">
        <f>+'CPP Detay Tum Ay'!T63</f>
        <v>0</v>
      </c>
      <c r="U63" s="220">
        <f>+'CPP Detay Tum Ay'!U63</f>
        <v>0</v>
      </c>
      <c r="V63" s="220">
        <f>+'CPP Detay Tum Ay'!V63</f>
        <v>0</v>
      </c>
      <c r="W63" s="220">
        <f>+'CPP Detay Tum Ay'!W63</f>
        <v>0</v>
      </c>
      <c r="X63" s="220">
        <f>+'CPP Detay Tum Ay'!X63</f>
        <v>0</v>
      </c>
      <c r="Y63" s="220">
        <f>+'CPP Detay Tum Ay'!Y63</f>
        <v>0</v>
      </c>
      <c r="Z63" s="220">
        <f>+'CPP Detay Tum Ay'!Z63</f>
        <v>0</v>
      </c>
      <c r="AA63" s="220">
        <f>+'CPP Detay Tum Ay'!AA63</f>
        <v>0</v>
      </c>
      <c r="AB63" s="220">
        <f>+'CPP Detay Tum Ay'!AB63</f>
        <v>0</v>
      </c>
      <c r="AC63" s="220">
        <f>+'CPP Detay Tum Ay'!AC63</f>
        <v>0</v>
      </c>
      <c r="AE63" s="2" t="s">
        <v>180</v>
      </c>
      <c r="AF63" s="220">
        <f t="shared" si="158"/>
        <v>8.1474107142857122</v>
      </c>
      <c r="AG63" s="220">
        <f t="shared" si="133"/>
        <v>8.5982142857142847</v>
      </c>
      <c r="AH63" s="220">
        <f t="shared" si="133"/>
        <v>9.4982142857142868</v>
      </c>
      <c r="AI63" s="220">
        <f t="shared" si="133"/>
        <v>11.865306122448979</v>
      </c>
      <c r="AJ63" s="220">
        <f t="shared" si="133"/>
        <v>12.964588235294119</v>
      </c>
      <c r="AK63" s="220">
        <f t="shared" si="133"/>
        <v>10.914</v>
      </c>
      <c r="AL63" s="220">
        <f t="shared" si="133"/>
        <v>10.182352941176472</v>
      </c>
      <c r="AM63" s="220">
        <f t="shared" si="133"/>
        <v>9.5098039215686292</v>
      </c>
      <c r="AN63" s="220">
        <f t="shared" si="133"/>
        <v>0</v>
      </c>
      <c r="AO63" s="220">
        <f t="shared" si="133"/>
        <v>0</v>
      </c>
      <c r="AP63" s="220">
        <f t="shared" si="133"/>
        <v>0</v>
      </c>
      <c r="AQ63" s="220">
        <f t="shared" si="133"/>
        <v>0</v>
      </c>
      <c r="AS63" s="2" t="s">
        <v>180</v>
      </c>
      <c r="AT63" s="220">
        <f t="shared" si="134"/>
        <v>0</v>
      </c>
      <c r="AU63" s="220">
        <f t="shared" si="134"/>
        <v>0</v>
      </c>
      <c r="AV63" s="220">
        <f t="shared" si="134"/>
        <v>0</v>
      </c>
      <c r="AW63" s="220">
        <f t="shared" si="134"/>
        <v>0</v>
      </c>
      <c r="AX63" s="220">
        <f t="shared" si="134"/>
        <v>0</v>
      </c>
      <c r="AY63" s="220">
        <f t="shared" si="134"/>
        <v>0</v>
      </c>
      <c r="AZ63" s="220">
        <f t="shared" si="134"/>
        <v>0</v>
      </c>
      <c r="BA63" s="220">
        <f t="shared" si="134"/>
        <v>0</v>
      </c>
      <c r="BB63" s="220">
        <f t="shared" si="134"/>
        <v>0</v>
      </c>
      <c r="BC63" s="220">
        <f t="shared" si="134"/>
        <v>0</v>
      </c>
      <c r="BD63" s="220">
        <f t="shared" si="134"/>
        <v>0</v>
      </c>
      <c r="BE63" s="220">
        <f t="shared" si="134"/>
        <v>0</v>
      </c>
      <c r="BG63" s="2" t="s">
        <v>180</v>
      </c>
      <c r="BH63" s="220">
        <f t="shared" si="159"/>
        <v>8.1474107142857122</v>
      </c>
      <c r="BI63" s="220">
        <f t="shared" si="135"/>
        <v>8.5982142857142847</v>
      </c>
      <c r="BJ63" s="220">
        <f t="shared" si="136"/>
        <v>9.4982142857142868</v>
      </c>
      <c r="BK63" s="220">
        <f t="shared" si="137"/>
        <v>11.865306122448979</v>
      </c>
      <c r="BL63" s="220">
        <f t="shared" si="138"/>
        <v>12.964588235294119</v>
      </c>
      <c r="BM63" s="220">
        <f t="shared" si="139"/>
        <v>10.914</v>
      </c>
      <c r="BN63" s="220">
        <f t="shared" si="140"/>
        <v>10.182352941176472</v>
      </c>
      <c r="BO63" s="220">
        <f t="shared" si="141"/>
        <v>9.5098039215686292</v>
      </c>
      <c r="BP63" s="220">
        <f t="shared" si="142"/>
        <v>0</v>
      </c>
      <c r="BQ63" s="220">
        <f t="shared" si="143"/>
        <v>0</v>
      </c>
      <c r="BR63" s="220">
        <f t="shared" si="144"/>
        <v>0</v>
      </c>
      <c r="BS63" s="220">
        <f t="shared" si="145"/>
        <v>0</v>
      </c>
      <c r="BU63" s="2" t="s">
        <v>180</v>
      </c>
      <c r="BV63" s="220">
        <f t="shared" si="146"/>
        <v>0</v>
      </c>
      <c r="BW63" s="220">
        <f t="shared" si="147"/>
        <v>0</v>
      </c>
      <c r="BX63" s="220">
        <f t="shared" si="148"/>
        <v>0</v>
      </c>
      <c r="BY63" s="220">
        <f t="shared" si="149"/>
        <v>0</v>
      </c>
      <c r="BZ63" s="220">
        <f t="shared" si="150"/>
        <v>0</v>
      </c>
      <c r="CA63" s="220">
        <f t="shared" si="151"/>
        <v>0</v>
      </c>
      <c r="CB63" s="220">
        <f t="shared" si="152"/>
        <v>0</v>
      </c>
      <c r="CC63" s="220">
        <f t="shared" si="153"/>
        <v>0</v>
      </c>
      <c r="CD63" s="220">
        <f t="shared" si="154"/>
        <v>0</v>
      </c>
      <c r="CE63" s="220">
        <f t="shared" si="155"/>
        <v>0</v>
      </c>
      <c r="CF63" s="220">
        <f t="shared" si="156"/>
        <v>0</v>
      </c>
      <c r="CG63" s="220">
        <f t="shared" si="157"/>
        <v>0</v>
      </c>
    </row>
    <row r="64" spans="1:85" x14ac:dyDescent="0.25">
      <c r="A64" t="str">
        <f>+C58</f>
        <v>BANT</v>
      </c>
      <c r="B64" t="s">
        <v>6</v>
      </c>
      <c r="C64" s="2" t="s">
        <v>181</v>
      </c>
      <c r="D64" s="220">
        <f>+'CPP Detay Tum Ay'!D64</f>
        <v>8.3996590909090898</v>
      </c>
      <c r="E64" s="220">
        <v>8.7974999999999994</v>
      </c>
      <c r="F64" s="220">
        <v>8.7974999999999994</v>
      </c>
      <c r="G64" s="220">
        <v>12.048979591836735</v>
      </c>
      <c r="H64" s="220">
        <v>13.156941176470591</v>
      </c>
      <c r="I64" s="220">
        <v>11.984000000000002</v>
      </c>
      <c r="J64" s="220">
        <v>8.9382352941176482</v>
      </c>
      <c r="K64" s="220">
        <f>+'CPP Detay Tum Ay'!K64</f>
        <v>7.9235294117647062</v>
      </c>
      <c r="L64" s="220">
        <f>+'CPP Detay Tum Ay'!L64</f>
        <v>0</v>
      </c>
      <c r="M64" s="220">
        <f>+'CPP Detay Tum Ay'!M64</f>
        <v>0</v>
      </c>
      <c r="N64" s="220">
        <f>+'CPP Detay Tum Ay'!N64</f>
        <v>0</v>
      </c>
      <c r="O64" s="220">
        <f>+'CPP Detay Tum Ay'!O64</f>
        <v>0</v>
      </c>
      <c r="Q64" s="2" t="s">
        <v>181</v>
      </c>
      <c r="R64" s="220">
        <f>+'CPP Detay Tum Ay'!R64</f>
        <v>0</v>
      </c>
      <c r="S64" s="220"/>
      <c r="T64" s="220">
        <f>+'CPP Detay Tum Ay'!T64</f>
        <v>0</v>
      </c>
      <c r="U64" s="220">
        <f>+'CPP Detay Tum Ay'!U64</f>
        <v>0</v>
      </c>
      <c r="V64" s="220">
        <f>+'CPP Detay Tum Ay'!V64</f>
        <v>0</v>
      </c>
      <c r="W64" s="220">
        <f>+'CPP Detay Tum Ay'!W64</f>
        <v>0</v>
      </c>
      <c r="X64" s="220">
        <f>+'CPP Detay Tum Ay'!X64</f>
        <v>0</v>
      </c>
      <c r="Y64" s="220">
        <f>+'CPP Detay Tum Ay'!Y64</f>
        <v>0</v>
      </c>
      <c r="Z64" s="220">
        <f>+'CPP Detay Tum Ay'!Z64</f>
        <v>0</v>
      </c>
      <c r="AA64" s="220">
        <f>+'CPP Detay Tum Ay'!AA64</f>
        <v>0</v>
      </c>
      <c r="AB64" s="220">
        <f>+'CPP Detay Tum Ay'!AB64</f>
        <v>0</v>
      </c>
      <c r="AC64" s="220">
        <f>+'CPP Detay Tum Ay'!AC64</f>
        <v>0</v>
      </c>
      <c r="AE64" s="2" t="s">
        <v>181</v>
      </c>
      <c r="AF64" s="220">
        <f t="shared" si="158"/>
        <v>8.3996590909090898</v>
      </c>
      <c r="AG64" s="220">
        <f t="shared" si="133"/>
        <v>8.7974999999999994</v>
      </c>
      <c r="AH64" s="220">
        <f t="shared" si="133"/>
        <v>8.7974999999999994</v>
      </c>
      <c r="AI64" s="220">
        <f t="shared" si="133"/>
        <v>12.048979591836735</v>
      </c>
      <c r="AJ64" s="220">
        <f t="shared" si="133"/>
        <v>13.156941176470591</v>
      </c>
      <c r="AK64" s="220">
        <f t="shared" si="133"/>
        <v>11.984000000000002</v>
      </c>
      <c r="AL64" s="220">
        <f t="shared" si="133"/>
        <v>8.9382352941176482</v>
      </c>
      <c r="AM64" s="220">
        <f t="shared" si="133"/>
        <v>7.9235294117647062</v>
      </c>
      <c r="AN64" s="220">
        <f t="shared" si="133"/>
        <v>0</v>
      </c>
      <c r="AO64" s="220">
        <f t="shared" si="133"/>
        <v>0</v>
      </c>
      <c r="AP64" s="220">
        <f t="shared" si="133"/>
        <v>0</v>
      </c>
      <c r="AQ64" s="220">
        <f t="shared" si="133"/>
        <v>0</v>
      </c>
      <c r="AS64" s="2" t="s">
        <v>181</v>
      </c>
      <c r="AT64" s="220">
        <f t="shared" si="134"/>
        <v>0</v>
      </c>
      <c r="AU64" s="220">
        <f t="shared" si="134"/>
        <v>0</v>
      </c>
      <c r="AV64" s="220">
        <f t="shared" si="134"/>
        <v>0</v>
      </c>
      <c r="AW64" s="220">
        <f t="shared" si="134"/>
        <v>0</v>
      </c>
      <c r="AX64" s="220">
        <f t="shared" si="134"/>
        <v>0</v>
      </c>
      <c r="AY64" s="220">
        <f t="shared" si="134"/>
        <v>0</v>
      </c>
      <c r="AZ64" s="220">
        <f t="shared" si="134"/>
        <v>0</v>
      </c>
      <c r="BA64" s="220">
        <f t="shared" si="134"/>
        <v>0</v>
      </c>
      <c r="BB64" s="220">
        <f t="shared" si="134"/>
        <v>0</v>
      </c>
      <c r="BC64" s="220">
        <f t="shared" si="134"/>
        <v>0</v>
      </c>
      <c r="BD64" s="220">
        <f t="shared" si="134"/>
        <v>0</v>
      </c>
      <c r="BE64" s="220">
        <f t="shared" si="134"/>
        <v>0</v>
      </c>
      <c r="BG64" s="2" t="s">
        <v>181</v>
      </c>
      <c r="BH64" s="220">
        <f t="shared" si="159"/>
        <v>8.3996590909090898</v>
      </c>
      <c r="BI64" s="220">
        <f t="shared" si="135"/>
        <v>8.7974999999999994</v>
      </c>
      <c r="BJ64" s="220">
        <f t="shared" si="136"/>
        <v>8.7974999999999994</v>
      </c>
      <c r="BK64" s="220">
        <f t="shared" si="137"/>
        <v>12.048979591836735</v>
      </c>
      <c r="BL64" s="220">
        <f t="shared" si="138"/>
        <v>13.156941176470591</v>
      </c>
      <c r="BM64" s="220">
        <f t="shared" si="139"/>
        <v>11.984000000000002</v>
      </c>
      <c r="BN64" s="220">
        <f t="shared" si="140"/>
        <v>8.9382352941176482</v>
      </c>
      <c r="BO64" s="220">
        <f t="shared" si="141"/>
        <v>7.9235294117647062</v>
      </c>
      <c r="BP64" s="220">
        <f t="shared" si="142"/>
        <v>0</v>
      </c>
      <c r="BQ64" s="220">
        <f t="shared" si="143"/>
        <v>0</v>
      </c>
      <c r="BR64" s="220">
        <f t="shared" si="144"/>
        <v>0</v>
      </c>
      <c r="BS64" s="220">
        <f t="shared" si="145"/>
        <v>0</v>
      </c>
      <c r="BU64" s="2" t="s">
        <v>181</v>
      </c>
      <c r="BV64" s="220">
        <f t="shared" si="146"/>
        <v>0</v>
      </c>
      <c r="BW64" s="220">
        <f t="shared" si="147"/>
        <v>0</v>
      </c>
      <c r="BX64" s="220">
        <f t="shared" si="148"/>
        <v>0</v>
      </c>
      <c r="BY64" s="220">
        <f t="shared" si="149"/>
        <v>0</v>
      </c>
      <c r="BZ64" s="220">
        <f t="shared" si="150"/>
        <v>0</v>
      </c>
      <c r="CA64" s="220">
        <f t="shared" si="151"/>
        <v>0</v>
      </c>
      <c r="CB64" s="220">
        <f t="shared" si="152"/>
        <v>0</v>
      </c>
      <c r="CC64" s="220">
        <f t="shared" si="153"/>
        <v>0</v>
      </c>
      <c r="CD64" s="220">
        <f t="shared" si="154"/>
        <v>0</v>
      </c>
      <c r="CE64" s="220">
        <f t="shared" si="155"/>
        <v>0</v>
      </c>
      <c r="CF64" s="220">
        <f t="shared" si="156"/>
        <v>0</v>
      </c>
      <c r="CG64" s="220">
        <f t="shared" si="157"/>
        <v>0</v>
      </c>
    </row>
    <row r="65" spans="1:85" x14ac:dyDescent="0.25">
      <c r="A65" t="str">
        <f>+C58</f>
        <v>BANT</v>
      </c>
      <c r="B65" t="s">
        <v>6</v>
      </c>
      <c r="C65" s="2" t="s">
        <v>182</v>
      </c>
      <c r="D65" s="220">
        <f>+'CPP Detay Tum Ay'!D65</f>
        <v>7.1999999999999993</v>
      </c>
      <c r="E65" s="220">
        <v>7.1999999999999993</v>
      </c>
      <c r="F65" s="220">
        <v>8.8392857142857135</v>
      </c>
      <c r="G65" s="220">
        <v>12.838775510204083</v>
      </c>
      <c r="H65" s="220">
        <v>14.012911764705885</v>
      </c>
      <c r="I65" s="220">
        <v>10.379</v>
      </c>
      <c r="J65" s="220">
        <v>8.8235294117647083</v>
      </c>
      <c r="K65" s="220">
        <f>+'CPP Detay Tum Ay'!K65</f>
        <v>8.8235294117647083</v>
      </c>
      <c r="L65" s="220">
        <f>+'CPP Detay Tum Ay'!L65</f>
        <v>0</v>
      </c>
      <c r="M65" s="220">
        <f>+'CPP Detay Tum Ay'!M65</f>
        <v>0</v>
      </c>
      <c r="N65" s="220">
        <f>+'CPP Detay Tum Ay'!N65</f>
        <v>0</v>
      </c>
      <c r="O65" s="220">
        <f>+'CPP Detay Tum Ay'!O65</f>
        <v>0</v>
      </c>
      <c r="Q65" s="2" t="s">
        <v>182</v>
      </c>
      <c r="R65" s="220">
        <f>+'CPP Detay Tum Ay'!R65</f>
        <v>0</v>
      </c>
      <c r="S65" s="220"/>
      <c r="T65" s="220">
        <f>+'CPP Detay Tum Ay'!T65</f>
        <v>0</v>
      </c>
      <c r="U65" s="220">
        <f>+'CPP Detay Tum Ay'!U65</f>
        <v>0</v>
      </c>
      <c r="V65" s="220">
        <f>+'CPP Detay Tum Ay'!V65</f>
        <v>0</v>
      </c>
      <c r="W65" s="220">
        <f>+'CPP Detay Tum Ay'!W65</f>
        <v>0</v>
      </c>
      <c r="X65" s="220">
        <f>+'CPP Detay Tum Ay'!X65</f>
        <v>0</v>
      </c>
      <c r="Y65" s="220">
        <f>+'CPP Detay Tum Ay'!Y65</f>
        <v>0</v>
      </c>
      <c r="Z65" s="220">
        <f>+'CPP Detay Tum Ay'!Z65</f>
        <v>0</v>
      </c>
      <c r="AA65" s="220">
        <f>+'CPP Detay Tum Ay'!AA65</f>
        <v>0</v>
      </c>
      <c r="AB65" s="220">
        <f>+'CPP Detay Tum Ay'!AB65</f>
        <v>0</v>
      </c>
      <c r="AC65" s="220">
        <f>+'CPP Detay Tum Ay'!AC65</f>
        <v>0</v>
      </c>
      <c r="AE65" s="2" t="s">
        <v>182</v>
      </c>
      <c r="AF65" s="220">
        <f t="shared" si="158"/>
        <v>7.1999999999999993</v>
      </c>
      <c r="AG65" s="220">
        <f t="shared" si="133"/>
        <v>7.1999999999999993</v>
      </c>
      <c r="AH65" s="220">
        <f t="shared" si="133"/>
        <v>8.8392857142857135</v>
      </c>
      <c r="AI65" s="220">
        <f t="shared" si="133"/>
        <v>12.838775510204083</v>
      </c>
      <c r="AJ65" s="220">
        <f t="shared" si="133"/>
        <v>14.012911764705885</v>
      </c>
      <c r="AK65" s="220">
        <f t="shared" si="133"/>
        <v>10.379</v>
      </c>
      <c r="AL65" s="220">
        <f t="shared" si="133"/>
        <v>8.8235294117647083</v>
      </c>
      <c r="AM65" s="220">
        <f t="shared" si="133"/>
        <v>8.8235294117647083</v>
      </c>
      <c r="AN65" s="220">
        <f t="shared" si="133"/>
        <v>0</v>
      </c>
      <c r="AO65" s="220">
        <f t="shared" si="133"/>
        <v>0</v>
      </c>
      <c r="AP65" s="220">
        <f t="shared" si="133"/>
        <v>0</v>
      </c>
      <c r="AQ65" s="220">
        <f t="shared" si="133"/>
        <v>0</v>
      </c>
      <c r="AS65" s="2" t="s">
        <v>182</v>
      </c>
      <c r="AT65" s="220">
        <f t="shared" si="134"/>
        <v>0</v>
      </c>
      <c r="AU65" s="220">
        <f t="shared" si="134"/>
        <v>0</v>
      </c>
      <c r="AV65" s="220">
        <f t="shared" si="134"/>
        <v>0</v>
      </c>
      <c r="AW65" s="220">
        <f t="shared" si="134"/>
        <v>0</v>
      </c>
      <c r="AX65" s="220">
        <f t="shared" si="134"/>
        <v>0</v>
      </c>
      <c r="AY65" s="220">
        <f t="shared" si="134"/>
        <v>0</v>
      </c>
      <c r="AZ65" s="220">
        <f t="shared" si="134"/>
        <v>0</v>
      </c>
      <c r="BA65" s="220">
        <f t="shared" si="134"/>
        <v>0</v>
      </c>
      <c r="BB65" s="220">
        <f t="shared" si="134"/>
        <v>0</v>
      </c>
      <c r="BC65" s="220">
        <f t="shared" si="134"/>
        <v>0</v>
      </c>
      <c r="BD65" s="220">
        <f t="shared" si="134"/>
        <v>0</v>
      </c>
      <c r="BE65" s="220">
        <f t="shared" si="134"/>
        <v>0</v>
      </c>
      <c r="BG65" s="2" t="s">
        <v>182</v>
      </c>
      <c r="BH65" s="220">
        <f t="shared" si="159"/>
        <v>7.1999999999999993</v>
      </c>
      <c r="BI65" s="220">
        <f t="shared" si="135"/>
        <v>7.1999999999999993</v>
      </c>
      <c r="BJ65" s="220">
        <f t="shared" si="136"/>
        <v>8.8392857142857135</v>
      </c>
      <c r="BK65" s="220">
        <f t="shared" si="137"/>
        <v>12.838775510204083</v>
      </c>
      <c r="BL65" s="220">
        <f t="shared" si="138"/>
        <v>14.012911764705885</v>
      </c>
      <c r="BM65" s="220">
        <f t="shared" si="139"/>
        <v>10.379</v>
      </c>
      <c r="BN65" s="220">
        <f t="shared" si="140"/>
        <v>8.8235294117647083</v>
      </c>
      <c r="BO65" s="220">
        <f t="shared" si="141"/>
        <v>8.8235294117647083</v>
      </c>
      <c r="BP65" s="220">
        <f t="shared" si="142"/>
        <v>0</v>
      </c>
      <c r="BQ65" s="220">
        <f t="shared" si="143"/>
        <v>0</v>
      </c>
      <c r="BR65" s="220">
        <f t="shared" si="144"/>
        <v>0</v>
      </c>
      <c r="BS65" s="220">
        <f t="shared" si="145"/>
        <v>0</v>
      </c>
      <c r="BU65" s="2" t="s">
        <v>182</v>
      </c>
      <c r="BV65" s="220">
        <f t="shared" si="146"/>
        <v>0</v>
      </c>
      <c r="BW65" s="220">
        <f t="shared" si="147"/>
        <v>0</v>
      </c>
      <c r="BX65" s="220">
        <f t="shared" si="148"/>
        <v>0</v>
      </c>
      <c r="BY65" s="220">
        <f t="shared" si="149"/>
        <v>0</v>
      </c>
      <c r="BZ65" s="220">
        <f t="shared" si="150"/>
        <v>0</v>
      </c>
      <c r="CA65" s="220">
        <f t="shared" si="151"/>
        <v>0</v>
      </c>
      <c r="CB65" s="220">
        <f t="shared" si="152"/>
        <v>0</v>
      </c>
      <c r="CC65" s="220">
        <f t="shared" si="153"/>
        <v>0</v>
      </c>
      <c r="CD65" s="220">
        <f t="shared" si="154"/>
        <v>0</v>
      </c>
      <c r="CE65" s="220">
        <f t="shared" si="155"/>
        <v>0</v>
      </c>
      <c r="CF65" s="220">
        <f t="shared" si="156"/>
        <v>0</v>
      </c>
      <c r="CG65" s="220">
        <f t="shared" si="157"/>
        <v>0</v>
      </c>
    </row>
    <row r="66" spans="1:85" x14ac:dyDescent="0.25">
      <c r="A66" t="str">
        <f>+C58</f>
        <v>BANT</v>
      </c>
      <c r="B66" t="s">
        <v>6</v>
      </c>
      <c r="C66" s="2" t="s">
        <v>183</v>
      </c>
      <c r="D66" s="220"/>
      <c r="E66" s="220">
        <v>0</v>
      </c>
      <c r="F66" s="220"/>
      <c r="G66" s="230">
        <v>10.524489795918369</v>
      </c>
      <c r="H66" s="230">
        <v>11.483470588235297</v>
      </c>
      <c r="I66" s="230">
        <v>9.4160000000000021</v>
      </c>
      <c r="J66" s="230">
        <v>7.2</v>
      </c>
      <c r="K66" s="230"/>
      <c r="L66" s="230"/>
      <c r="M66" s="220"/>
      <c r="N66" s="220"/>
      <c r="O66" s="220"/>
      <c r="Q66" s="2" t="s">
        <v>183</v>
      </c>
      <c r="R66" s="221"/>
      <c r="S66" s="221"/>
      <c r="T66" s="221"/>
      <c r="U66" s="220"/>
      <c r="V66" s="220"/>
      <c r="W66" s="220"/>
      <c r="X66" s="220"/>
      <c r="Y66" s="220"/>
      <c r="Z66" s="220"/>
      <c r="AA66" s="220"/>
      <c r="AB66" s="220"/>
      <c r="AC66" s="220"/>
      <c r="AE66" s="2" t="s">
        <v>183</v>
      </c>
      <c r="AF66" s="220"/>
      <c r="AG66" s="220"/>
      <c r="AH66" s="220"/>
      <c r="AI66" s="220"/>
      <c r="AJ66" s="220"/>
      <c r="AK66" s="220"/>
      <c r="AL66" s="220"/>
      <c r="AM66" s="220"/>
      <c r="AN66" s="220"/>
      <c r="AO66" s="220"/>
      <c r="AP66" s="220"/>
      <c r="AQ66" s="220"/>
      <c r="AS66" s="2" t="s">
        <v>183</v>
      </c>
      <c r="AT66" s="221"/>
      <c r="AU66" s="221"/>
      <c r="AV66" s="221"/>
      <c r="AW66" s="221"/>
      <c r="AX66" s="221"/>
      <c r="AY66" s="221"/>
      <c r="AZ66" s="221"/>
      <c r="BA66" s="221"/>
      <c r="BB66" s="221"/>
      <c r="BC66" s="221"/>
      <c r="BD66" s="221"/>
      <c r="BE66" s="221"/>
      <c r="BG66" s="2" t="s">
        <v>183</v>
      </c>
      <c r="BH66" s="220"/>
      <c r="BI66" s="220"/>
      <c r="BJ66" s="220"/>
      <c r="BK66" s="220"/>
      <c r="BL66" s="220"/>
      <c r="BM66" s="220"/>
      <c r="BN66" s="220"/>
      <c r="BO66" s="220"/>
      <c r="BP66" s="220"/>
      <c r="BQ66" s="220"/>
      <c r="BR66" s="220"/>
      <c r="BS66" s="220"/>
      <c r="BU66" s="2" t="s">
        <v>183</v>
      </c>
      <c r="BV66" s="221"/>
      <c r="BW66" s="221"/>
      <c r="BX66" s="221"/>
      <c r="BY66" s="221"/>
      <c r="BZ66" s="221"/>
      <c r="CA66" s="221"/>
      <c r="CB66" s="221"/>
      <c r="CC66" s="221"/>
      <c r="CD66" s="221"/>
      <c r="CE66" s="221"/>
      <c r="CF66" s="221"/>
      <c r="CG66" s="221"/>
    </row>
    <row r="67" spans="1:85" x14ac:dyDescent="0.25">
      <c r="A67" t="str">
        <f>+C58</f>
        <v>BANT</v>
      </c>
      <c r="B67" t="s">
        <v>6</v>
      </c>
      <c r="C67" s="2" t="s">
        <v>184</v>
      </c>
      <c r="D67" s="220"/>
      <c r="E67" s="220"/>
      <c r="F67" s="220">
        <v>7.3687499999999995</v>
      </c>
      <c r="G67" s="220">
        <v>8.8163265306122458</v>
      </c>
      <c r="H67" s="220">
        <v>9.7138235294117674</v>
      </c>
      <c r="I67" s="230">
        <v>7.8109999999999999</v>
      </c>
      <c r="J67" s="220">
        <v>7.3852941176470592</v>
      </c>
      <c r="K67" s="220"/>
      <c r="L67" s="220"/>
      <c r="M67" s="220"/>
      <c r="N67" s="220"/>
      <c r="O67" s="220"/>
      <c r="Q67" s="2" t="s">
        <v>184</v>
      </c>
      <c r="R67" s="221"/>
      <c r="S67" s="221"/>
      <c r="T67" s="221"/>
      <c r="U67" s="220"/>
      <c r="V67" s="220"/>
      <c r="W67" s="220"/>
      <c r="X67" s="220"/>
      <c r="Y67" s="220"/>
      <c r="Z67" s="220"/>
      <c r="AA67" s="220"/>
      <c r="AB67" s="220"/>
      <c r="AC67" s="220"/>
      <c r="AE67" s="2" t="s">
        <v>184</v>
      </c>
      <c r="AF67" s="220"/>
      <c r="AG67" s="220"/>
      <c r="AH67" s="220"/>
      <c r="AI67" s="220"/>
      <c r="AJ67" s="220"/>
      <c r="AK67" s="220"/>
      <c r="AL67" s="220"/>
      <c r="AM67" s="220"/>
      <c r="AN67" s="220"/>
      <c r="AO67" s="220"/>
      <c r="AP67" s="220"/>
      <c r="AQ67" s="220"/>
      <c r="AS67" s="2" t="s">
        <v>184</v>
      </c>
      <c r="AT67" s="221"/>
      <c r="AU67" s="221"/>
      <c r="AV67" s="221"/>
      <c r="AW67" s="221"/>
      <c r="AX67" s="221"/>
      <c r="AY67" s="221"/>
      <c r="AZ67" s="221"/>
      <c r="BA67" s="221"/>
      <c r="BB67" s="221"/>
      <c r="BC67" s="221"/>
      <c r="BD67" s="221"/>
      <c r="BE67" s="221"/>
      <c r="BG67" s="2" t="s">
        <v>184</v>
      </c>
      <c r="BH67" s="220"/>
      <c r="BI67" s="220"/>
      <c r="BJ67" s="220"/>
      <c r="BK67" s="220"/>
      <c r="BL67" s="220"/>
      <c r="BM67" s="220"/>
      <c r="BN67" s="220"/>
      <c r="BO67" s="220"/>
      <c r="BP67" s="220"/>
      <c r="BQ67" s="220"/>
      <c r="BR67" s="220"/>
      <c r="BS67" s="220"/>
      <c r="BU67" s="2" t="s">
        <v>184</v>
      </c>
      <c r="BV67" s="221"/>
      <c r="BW67" s="221"/>
      <c r="BX67" s="221"/>
      <c r="BY67" s="221"/>
      <c r="BZ67" s="221"/>
      <c r="CA67" s="221"/>
      <c r="CB67" s="221"/>
      <c r="CC67" s="221"/>
      <c r="CD67" s="221"/>
      <c r="CE67" s="221"/>
      <c r="CF67" s="221"/>
      <c r="CG67" s="221"/>
    </row>
    <row r="68" spans="1:85" x14ac:dyDescent="0.25">
      <c r="A68" t="str">
        <f>+C58</f>
        <v>BANT</v>
      </c>
      <c r="B68" t="s">
        <v>6</v>
      </c>
      <c r="C68" s="2" t="s">
        <v>185</v>
      </c>
      <c r="D68" s="220"/>
      <c r="E68" s="220">
        <v>0</v>
      </c>
      <c r="F68" s="220"/>
      <c r="G68" s="220"/>
      <c r="H68" s="220"/>
      <c r="I68" s="230"/>
      <c r="J68" s="220"/>
      <c r="K68" s="220"/>
      <c r="L68" s="220"/>
      <c r="M68" s="220"/>
      <c r="N68" s="220"/>
      <c r="O68" s="220"/>
      <c r="Q68" s="2" t="s">
        <v>185</v>
      </c>
      <c r="R68" s="221"/>
      <c r="S68" s="221"/>
      <c r="T68" s="221"/>
      <c r="U68" s="220"/>
      <c r="V68" s="220"/>
      <c r="W68" s="220"/>
      <c r="X68" s="220"/>
      <c r="Y68" s="220"/>
      <c r="Z68" s="220"/>
      <c r="AA68" s="220"/>
      <c r="AB68" s="220"/>
      <c r="AC68" s="220"/>
      <c r="AE68" s="2" t="s">
        <v>185</v>
      </c>
      <c r="AF68" s="220"/>
      <c r="AG68" s="220"/>
      <c r="AH68" s="220"/>
      <c r="AI68" s="220"/>
      <c r="AJ68" s="220"/>
      <c r="AK68" s="220"/>
      <c r="AL68" s="220"/>
      <c r="AM68" s="220"/>
      <c r="AN68" s="220"/>
      <c r="AO68" s="220"/>
      <c r="AP68" s="220"/>
      <c r="AQ68" s="220"/>
      <c r="AS68" s="2" t="s">
        <v>185</v>
      </c>
      <c r="AT68" s="221"/>
      <c r="AU68" s="221"/>
      <c r="AV68" s="221"/>
      <c r="AW68" s="221"/>
      <c r="AX68" s="221"/>
      <c r="AY68" s="221"/>
      <c r="AZ68" s="221"/>
      <c r="BA68" s="221"/>
      <c r="BB68" s="221"/>
      <c r="BC68" s="221"/>
      <c r="BD68" s="221"/>
      <c r="BE68" s="221"/>
      <c r="BG68" s="2" t="s">
        <v>185</v>
      </c>
      <c r="BH68" s="220"/>
      <c r="BI68" s="220"/>
      <c r="BJ68" s="220"/>
      <c r="BK68" s="220"/>
      <c r="BL68" s="220"/>
      <c r="BM68" s="220"/>
      <c r="BN68" s="220"/>
      <c r="BO68" s="220"/>
      <c r="BP68" s="220"/>
      <c r="BQ68" s="220"/>
      <c r="BR68" s="220"/>
      <c r="BS68" s="220"/>
      <c r="BU68" s="2" t="s">
        <v>185</v>
      </c>
      <c r="BV68" s="221"/>
      <c r="BW68" s="221"/>
      <c r="BX68" s="221"/>
      <c r="BY68" s="221"/>
      <c r="BZ68" s="221"/>
      <c r="CA68" s="221"/>
      <c r="CB68" s="221"/>
      <c r="CC68" s="221"/>
      <c r="CD68" s="221"/>
      <c r="CE68" s="221"/>
      <c r="CF68" s="221"/>
      <c r="CG68" s="221"/>
    </row>
    <row r="69" spans="1:85" x14ac:dyDescent="0.25">
      <c r="A69" t="str">
        <f>+C58</f>
        <v>BANT</v>
      </c>
      <c r="B69" t="s">
        <v>6</v>
      </c>
      <c r="C69" s="2" t="s">
        <v>186</v>
      </c>
      <c r="D69" s="220"/>
      <c r="E69" s="220"/>
      <c r="F69" s="220"/>
      <c r="G69" s="220"/>
      <c r="H69" s="220"/>
      <c r="I69" s="230"/>
      <c r="J69" s="220"/>
      <c r="K69" s="220"/>
      <c r="L69" s="220"/>
      <c r="M69" s="220"/>
      <c r="N69" s="220"/>
      <c r="O69" s="220"/>
      <c r="Q69" s="2" t="s">
        <v>186</v>
      </c>
      <c r="R69" s="221"/>
      <c r="S69" s="221"/>
      <c r="T69" s="221"/>
      <c r="U69" s="220"/>
      <c r="V69" s="220"/>
      <c r="W69" s="220"/>
      <c r="X69" s="220"/>
      <c r="Y69" s="220"/>
      <c r="Z69" s="220"/>
      <c r="AA69" s="220"/>
      <c r="AB69" s="220"/>
      <c r="AC69" s="220"/>
      <c r="AE69" s="2" t="s">
        <v>186</v>
      </c>
      <c r="AF69" s="220"/>
      <c r="AG69" s="220"/>
      <c r="AH69" s="220"/>
      <c r="AI69" s="220"/>
      <c r="AJ69" s="220"/>
      <c r="AK69" s="220"/>
      <c r="AL69" s="220"/>
      <c r="AM69" s="220"/>
      <c r="AN69" s="220"/>
      <c r="AO69" s="220"/>
      <c r="AP69" s="220"/>
      <c r="AQ69" s="220"/>
      <c r="AS69" s="2" t="s">
        <v>186</v>
      </c>
      <c r="AT69" s="221"/>
      <c r="AU69" s="221"/>
      <c r="AV69" s="221"/>
      <c r="AW69" s="221"/>
      <c r="AX69" s="221"/>
      <c r="AY69" s="221"/>
      <c r="AZ69" s="221"/>
      <c r="BA69" s="221"/>
      <c r="BB69" s="221"/>
      <c r="BC69" s="221"/>
      <c r="BD69" s="221"/>
      <c r="BE69" s="221"/>
      <c r="BG69" s="2" t="s">
        <v>186</v>
      </c>
      <c r="BH69" s="220"/>
      <c r="BI69" s="220"/>
      <c r="BJ69" s="220"/>
      <c r="BK69" s="220"/>
      <c r="BL69" s="220"/>
      <c r="BM69" s="220"/>
      <c r="BN69" s="220"/>
      <c r="BO69" s="220"/>
      <c r="BP69" s="220"/>
      <c r="BQ69" s="220"/>
      <c r="BR69" s="220"/>
      <c r="BS69" s="220"/>
      <c r="BU69" s="2" t="s">
        <v>186</v>
      </c>
      <c r="BV69" s="221"/>
      <c r="BW69" s="221"/>
      <c r="BX69" s="221"/>
      <c r="BY69" s="221"/>
      <c r="BZ69" s="221"/>
      <c r="CA69" s="221"/>
      <c r="CB69" s="221"/>
      <c r="CC69" s="221"/>
      <c r="CD69" s="221"/>
      <c r="CE69" s="221"/>
      <c r="CF69" s="221"/>
      <c r="CG69" s="221"/>
    </row>
    <row r="70" spans="1:85" x14ac:dyDescent="0.25">
      <c r="A70" t="str">
        <f>+C58</f>
        <v>BANT</v>
      </c>
      <c r="B70" t="s">
        <v>6</v>
      </c>
      <c r="C70" s="2" t="s">
        <v>203</v>
      </c>
      <c r="D70" s="220"/>
      <c r="E70" s="220"/>
      <c r="F70" s="220"/>
      <c r="G70" s="220"/>
      <c r="H70" s="220"/>
      <c r="I70" s="220"/>
      <c r="J70" s="220"/>
      <c r="K70" s="220"/>
      <c r="L70" s="220"/>
      <c r="M70" s="220"/>
      <c r="N70" s="220"/>
      <c r="O70" s="220"/>
      <c r="Q70" s="2"/>
      <c r="R70" s="221"/>
      <c r="S70" s="221"/>
      <c r="T70" s="221"/>
      <c r="U70" s="220"/>
      <c r="V70" s="220"/>
      <c r="W70" s="220"/>
      <c r="X70" s="220"/>
      <c r="Y70" s="220"/>
      <c r="Z70" s="220"/>
      <c r="AA70" s="220"/>
      <c r="AB70" s="220"/>
      <c r="AC70" s="220"/>
      <c r="AE70" s="2" t="s">
        <v>203</v>
      </c>
      <c r="AF70" s="220"/>
      <c r="AG70" s="220"/>
      <c r="AH70" s="220"/>
      <c r="AI70" s="220"/>
      <c r="AJ70" s="220"/>
      <c r="AK70" s="220"/>
      <c r="AL70" s="220"/>
      <c r="AM70" s="220"/>
      <c r="AN70" s="220"/>
      <c r="AO70" s="220"/>
      <c r="AP70" s="220"/>
      <c r="AQ70" s="220"/>
      <c r="AS70" s="2"/>
      <c r="AT70" s="221"/>
      <c r="AU70" s="221"/>
      <c r="AV70" s="221"/>
      <c r="AW70" s="220"/>
      <c r="AX70" s="220"/>
      <c r="AY70" s="220"/>
      <c r="AZ70" s="220"/>
      <c r="BA70" s="220"/>
      <c r="BB70" s="220"/>
      <c r="BC70" s="220"/>
      <c r="BD70" s="220"/>
      <c r="BE70" s="220"/>
      <c r="BG70" s="2" t="s">
        <v>203</v>
      </c>
      <c r="BH70" s="220"/>
      <c r="BI70" s="220"/>
      <c r="BJ70" s="220"/>
      <c r="BK70" s="220"/>
      <c r="BL70" s="220"/>
      <c r="BM70" s="220"/>
      <c r="BN70" s="220"/>
      <c r="BO70" s="220"/>
      <c r="BP70" s="220"/>
      <c r="BQ70" s="220"/>
      <c r="BR70" s="220"/>
      <c r="BS70" s="220"/>
      <c r="BU70" s="2"/>
      <c r="BV70" s="221"/>
      <c r="BW70" s="221"/>
      <c r="BX70" s="221"/>
      <c r="BY70" s="220"/>
      <c r="BZ70" s="220"/>
      <c r="CA70" s="220"/>
      <c r="CB70" s="220"/>
      <c r="CC70" s="220"/>
      <c r="CD70" s="220"/>
      <c r="CE70" s="220"/>
      <c r="CF70" s="220"/>
      <c r="CG70" s="220"/>
    </row>
    <row r="71" spans="1:85" x14ac:dyDescent="0.25">
      <c r="A71" t="str">
        <f>+C58</f>
        <v>BANT</v>
      </c>
      <c r="B71" t="s">
        <v>6</v>
      </c>
      <c r="C71" s="2" t="s">
        <v>204</v>
      </c>
      <c r="D71" s="220"/>
      <c r="E71" s="220"/>
      <c r="F71" s="220"/>
      <c r="G71" s="220"/>
      <c r="H71" s="220"/>
      <c r="I71" s="220"/>
      <c r="J71" s="220"/>
      <c r="K71" s="220"/>
      <c r="L71" s="220"/>
      <c r="M71" s="220"/>
      <c r="N71" s="220"/>
      <c r="O71" s="220"/>
      <c r="Q71" s="2"/>
      <c r="R71" s="221"/>
      <c r="S71" s="221"/>
      <c r="T71" s="221"/>
      <c r="U71" s="220"/>
      <c r="V71" s="220"/>
      <c r="W71" s="220"/>
      <c r="X71" s="220"/>
      <c r="Y71" s="220"/>
      <c r="Z71" s="220"/>
      <c r="AA71" s="220"/>
      <c r="AB71" s="220"/>
      <c r="AC71" s="220"/>
      <c r="AE71" s="2" t="s">
        <v>204</v>
      </c>
      <c r="AF71" s="220"/>
      <c r="AG71" s="220"/>
      <c r="AH71" s="220"/>
      <c r="AI71" s="220"/>
      <c r="AJ71" s="220"/>
      <c r="AK71" s="220"/>
      <c r="AL71" s="220"/>
      <c r="AM71" s="220"/>
      <c r="AN71" s="220"/>
      <c r="AO71" s="220"/>
      <c r="AP71" s="220"/>
      <c r="AQ71" s="220"/>
      <c r="AS71" s="2"/>
      <c r="AT71" s="221"/>
      <c r="AU71" s="221"/>
      <c r="AV71" s="221"/>
      <c r="AW71" s="220"/>
      <c r="AX71" s="220"/>
      <c r="AY71" s="220"/>
      <c r="AZ71" s="220"/>
      <c r="BA71" s="220"/>
      <c r="BB71" s="220"/>
      <c r="BC71" s="220"/>
      <c r="BD71" s="220"/>
      <c r="BE71" s="220"/>
      <c r="BG71" s="2" t="s">
        <v>204</v>
      </c>
      <c r="BH71" s="220"/>
      <c r="BI71" s="220"/>
      <c r="BJ71" s="220"/>
      <c r="BK71" s="220"/>
      <c r="BL71" s="220"/>
      <c r="BM71" s="220"/>
      <c r="BN71" s="220"/>
      <c r="BO71" s="220"/>
      <c r="BP71" s="220"/>
      <c r="BQ71" s="220"/>
      <c r="BR71" s="220"/>
      <c r="BS71" s="220"/>
      <c r="BU71" s="2"/>
      <c r="BV71" s="221"/>
      <c r="BW71" s="221"/>
      <c r="BX71" s="221"/>
      <c r="BY71" s="220"/>
      <c r="BZ71" s="220"/>
      <c r="CA71" s="220"/>
      <c r="CB71" s="220"/>
      <c r="CC71" s="220"/>
      <c r="CD71" s="220"/>
      <c r="CE71" s="220"/>
      <c r="CF71" s="220"/>
      <c r="CG71" s="220"/>
    </row>
    <row r="72" spans="1:85" x14ac:dyDescent="0.25">
      <c r="A72" t="str">
        <f>+C58</f>
        <v>BANT</v>
      </c>
      <c r="B72" t="s">
        <v>6</v>
      </c>
      <c r="C72" s="2" t="s">
        <v>205</v>
      </c>
      <c r="D72" s="220"/>
      <c r="E72" s="220"/>
      <c r="F72" s="220"/>
      <c r="G72" s="220"/>
      <c r="H72" s="220"/>
      <c r="I72" s="220"/>
      <c r="J72" s="220"/>
      <c r="K72" s="220"/>
      <c r="L72" s="220"/>
      <c r="M72" s="220"/>
      <c r="N72" s="220"/>
      <c r="O72" s="220"/>
      <c r="Q72" s="2"/>
      <c r="R72" s="221"/>
      <c r="S72" s="221"/>
      <c r="T72" s="221"/>
      <c r="U72" s="220"/>
      <c r="V72" s="220"/>
      <c r="W72" s="220"/>
      <c r="X72" s="220"/>
      <c r="Y72" s="220"/>
      <c r="Z72" s="220"/>
      <c r="AA72" s="220"/>
      <c r="AB72" s="220"/>
      <c r="AC72" s="220"/>
      <c r="AE72" s="2" t="s">
        <v>205</v>
      </c>
      <c r="AF72" s="220"/>
      <c r="AG72" s="220"/>
      <c r="AH72" s="220"/>
      <c r="AI72" s="220"/>
      <c r="AJ72" s="220"/>
      <c r="AK72" s="220"/>
      <c r="AL72" s="220"/>
      <c r="AM72" s="220"/>
      <c r="AN72" s="220"/>
      <c r="AO72" s="220"/>
      <c r="AP72" s="220"/>
      <c r="AQ72" s="220"/>
      <c r="AS72" s="2"/>
      <c r="AT72" s="221"/>
      <c r="AU72" s="221"/>
      <c r="AV72" s="221"/>
      <c r="AW72" s="220"/>
      <c r="AX72" s="220"/>
      <c r="AY72" s="220"/>
      <c r="AZ72" s="220"/>
      <c r="BA72" s="220"/>
      <c r="BB72" s="220"/>
      <c r="BC72" s="220"/>
      <c r="BD72" s="220"/>
      <c r="BE72" s="220"/>
      <c r="BG72" s="2" t="s">
        <v>205</v>
      </c>
      <c r="BH72" s="220"/>
      <c r="BI72" s="220"/>
      <c r="BJ72" s="220"/>
      <c r="BK72" s="220"/>
      <c r="BL72" s="220"/>
      <c r="BM72" s="220"/>
      <c r="BN72" s="220"/>
      <c r="BO72" s="220"/>
      <c r="BP72" s="220"/>
      <c r="BQ72" s="220"/>
      <c r="BR72" s="220"/>
      <c r="BS72" s="220"/>
      <c r="BU72" s="2"/>
      <c r="BV72" s="221"/>
      <c r="BW72" s="221"/>
      <c r="BX72" s="221"/>
      <c r="BY72" s="220"/>
      <c r="BZ72" s="220"/>
      <c r="CA72" s="220"/>
      <c r="CB72" s="220"/>
      <c r="CC72" s="220"/>
      <c r="CD72" s="220"/>
      <c r="CE72" s="220"/>
      <c r="CF72" s="220"/>
      <c r="CG72" s="220"/>
    </row>
    <row r="73" spans="1:85" x14ac:dyDescent="0.25">
      <c r="A73" t="str">
        <f>+C58</f>
        <v>BANT</v>
      </c>
      <c r="B73" t="s">
        <v>6</v>
      </c>
      <c r="C73" s="2" t="s">
        <v>206</v>
      </c>
      <c r="D73" s="220"/>
      <c r="E73" s="220"/>
      <c r="F73" s="220"/>
      <c r="G73" s="220"/>
      <c r="H73" s="220"/>
      <c r="I73" s="220"/>
      <c r="J73" s="220"/>
      <c r="K73" s="220"/>
      <c r="L73" s="220"/>
      <c r="M73" s="220"/>
      <c r="N73" s="220"/>
      <c r="O73" s="220"/>
      <c r="Q73" s="2"/>
      <c r="R73" s="221"/>
      <c r="S73" s="221"/>
      <c r="T73" s="221"/>
      <c r="U73" s="220"/>
      <c r="V73" s="220"/>
      <c r="W73" s="220"/>
      <c r="X73" s="220"/>
      <c r="Y73" s="220"/>
      <c r="Z73" s="220"/>
      <c r="AA73" s="220"/>
      <c r="AB73" s="220"/>
      <c r="AC73" s="220"/>
      <c r="AE73" s="2" t="s">
        <v>206</v>
      </c>
      <c r="AF73" s="220"/>
      <c r="AG73" s="220"/>
      <c r="AH73" s="220"/>
      <c r="AI73" s="220"/>
      <c r="AJ73" s="220"/>
      <c r="AK73" s="220"/>
      <c r="AL73" s="220"/>
      <c r="AM73" s="220"/>
      <c r="AN73" s="220"/>
      <c r="AO73" s="220"/>
      <c r="AP73" s="220"/>
      <c r="AQ73" s="220"/>
      <c r="AS73" s="2"/>
      <c r="AT73" s="221"/>
      <c r="AU73" s="221"/>
      <c r="AV73" s="221"/>
      <c r="AW73" s="220"/>
      <c r="AX73" s="220"/>
      <c r="AY73" s="220"/>
      <c r="AZ73" s="220"/>
      <c r="BA73" s="220"/>
      <c r="BB73" s="220"/>
      <c r="BC73" s="220"/>
      <c r="BD73" s="220"/>
      <c r="BE73" s="220"/>
      <c r="BG73" s="2" t="s">
        <v>206</v>
      </c>
      <c r="BH73" s="220"/>
      <c r="BI73" s="220"/>
      <c r="BJ73" s="220"/>
      <c r="BK73" s="220"/>
      <c r="BL73" s="220"/>
      <c r="BM73" s="220"/>
      <c r="BN73" s="220"/>
      <c r="BO73" s="220"/>
      <c r="BP73" s="220"/>
      <c r="BQ73" s="220"/>
      <c r="BR73" s="220"/>
      <c r="BS73" s="220"/>
      <c r="BU73" s="2"/>
      <c r="BV73" s="221"/>
      <c r="BW73" s="221"/>
      <c r="BX73" s="221"/>
      <c r="BY73" s="220"/>
      <c r="BZ73" s="220"/>
      <c r="CA73" s="220"/>
      <c r="CB73" s="220"/>
      <c r="CC73" s="220"/>
      <c r="CD73" s="220"/>
      <c r="CE73" s="220"/>
      <c r="CF73" s="220"/>
      <c r="CG73" s="220"/>
    </row>
    <row r="74" spans="1:85" x14ac:dyDescent="0.25">
      <c r="A74" t="str">
        <f>+C58</f>
        <v>BANT</v>
      </c>
      <c r="B74" t="s">
        <v>6</v>
      </c>
      <c r="C74" s="2" t="s">
        <v>207</v>
      </c>
      <c r="D74" s="220"/>
      <c r="E74" s="220"/>
      <c r="F74" s="220"/>
      <c r="G74" s="220"/>
      <c r="H74" s="220"/>
      <c r="I74" s="220"/>
      <c r="J74" s="220"/>
      <c r="K74" s="220"/>
      <c r="L74" s="220"/>
      <c r="M74" s="220"/>
      <c r="N74" s="220"/>
      <c r="O74" s="220"/>
      <c r="Q74" s="2"/>
      <c r="R74" s="221"/>
      <c r="S74" s="221"/>
      <c r="T74" s="221"/>
      <c r="U74" s="220"/>
      <c r="V74" s="220"/>
      <c r="W74" s="220"/>
      <c r="X74" s="220"/>
      <c r="Y74" s="220"/>
      <c r="Z74" s="220"/>
      <c r="AA74" s="220"/>
      <c r="AB74" s="220"/>
      <c r="AC74" s="220"/>
      <c r="AE74" s="2" t="s">
        <v>207</v>
      </c>
      <c r="AF74" s="220"/>
      <c r="AG74" s="220"/>
      <c r="AH74" s="220"/>
      <c r="AI74" s="220"/>
      <c r="AJ74" s="220"/>
      <c r="AK74" s="220"/>
      <c r="AL74" s="220"/>
      <c r="AM74" s="220"/>
      <c r="AN74" s="220"/>
      <c r="AO74" s="220"/>
      <c r="AP74" s="220"/>
      <c r="AQ74" s="220"/>
      <c r="AS74" s="2"/>
      <c r="AT74" s="221"/>
      <c r="AU74" s="221"/>
      <c r="AV74" s="221"/>
      <c r="AW74" s="220"/>
      <c r="AX74" s="220"/>
      <c r="AY74" s="220"/>
      <c r="AZ74" s="220"/>
      <c r="BA74" s="220"/>
      <c r="BB74" s="220"/>
      <c r="BC74" s="220"/>
      <c r="BD74" s="220"/>
      <c r="BE74" s="220"/>
      <c r="BG74" s="2" t="s">
        <v>207</v>
      </c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0"/>
      <c r="BS74" s="220"/>
      <c r="BU74" s="2"/>
      <c r="BV74" s="221"/>
      <c r="BW74" s="221"/>
      <c r="BX74" s="221"/>
      <c r="BY74" s="220"/>
      <c r="BZ74" s="220"/>
      <c r="CA74" s="220"/>
      <c r="CB74" s="220"/>
      <c r="CC74" s="220"/>
      <c r="CD74" s="220"/>
      <c r="CE74" s="220"/>
      <c r="CF74" s="220"/>
      <c r="CG74" s="220"/>
    </row>
    <row r="75" spans="1:85" x14ac:dyDescent="0.25">
      <c r="A75" t="str">
        <f>+C58</f>
        <v>BANT</v>
      </c>
      <c r="B75" t="s">
        <v>6</v>
      </c>
      <c r="C75" s="2" t="s">
        <v>208</v>
      </c>
      <c r="D75" s="220"/>
      <c r="E75" s="220"/>
      <c r="F75" s="220"/>
      <c r="G75" s="220"/>
      <c r="H75" s="220"/>
      <c r="I75" s="220"/>
      <c r="J75" s="220"/>
      <c r="K75" s="220"/>
      <c r="L75" s="220"/>
      <c r="M75" s="220"/>
      <c r="N75" s="220"/>
      <c r="O75" s="220"/>
      <c r="Q75" s="2"/>
      <c r="R75" s="221"/>
      <c r="S75" s="221"/>
      <c r="T75" s="221"/>
      <c r="U75" s="220"/>
      <c r="V75" s="220"/>
      <c r="W75" s="220"/>
      <c r="X75" s="220"/>
      <c r="Y75" s="220"/>
      <c r="Z75" s="220"/>
      <c r="AA75" s="220"/>
      <c r="AB75" s="220"/>
      <c r="AC75" s="220"/>
      <c r="AE75" s="2" t="s">
        <v>208</v>
      </c>
      <c r="AF75" s="220"/>
      <c r="AG75" s="220"/>
      <c r="AH75" s="220"/>
      <c r="AI75" s="220"/>
      <c r="AJ75" s="220"/>
      <c r="AK75" s="220"/>
      <c r="AL75" s="220"/>
      <c r="AM75" s="220"/>
      <c r="AN75" s="220"/>
      <c r="AO75" s="220"/>
      <c r="AP75" s="220"/>
      <c r="AQ75" s="220"/>
      <c r="AS75" s="2"/>
      <c r="AT75" s="221"/>
      <c r="AU75" s="221"/>
      <c r="AV75" s="221"/>
      <c r="AW75" s="220"/>
      <c r="AX75" s="220"/>
      <c r="AY75" s="220"/>
      <c r="AZ75" s="220"/>
      <c r="BA75" s="220"/>
      <c r="BB75" s="220"/>
      <c r="BC75" s="220"/>
      <c r="BD75" s="220"/>
      <c r="BE75" s="220"/>
      <c r="BG75" s="2" t="s">
        <v>208</v>
      </c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0"/>
      <c r="BS75" s="220"/>
      <c r="BU75" s="2"/>
      <c r="BV75" s="221"/>
      <c r="BW75" s="221"/>
      <c r="BX75" s="221"/>
      <c r="BY75" s="220"/>
      <c r="BZ75" s="220"/>
      <c r="CA75" s="220"/>
      <c r="CB75" s="220"/>
      <c r="CC75" s="220"/>
      <c r="CD75" s="220"/>
      <c r="CE75" s="220"/>
      <c r="CF75" s="220"/>
      <c r="CG75" s="220"/>
    </row>
    <row r="76" spans="1:85" x14ac:dyDescent="0.25">
      <c r="C76" s="222" t="s">
        <v>187</v>
      </c>
      <c r="D76" s="223">
        <f>+IFERROR((SUMPRODUCT(D61:D69,R61:R69)/R76),0)</f>
        <v>0</v>
      </c>
      <c r="E76" s="223">
        <f t="shared" ref="E76:O76" si="160">+IFERROR((SUMPRODUCT(E61:E69,S61:S69)/S76),0)</f>
        <v>0</v>
      </c>
      <c r="F76" s="223">
        <f t="shared" si="160"/>
        <v>0</v>
      </c>
      <c r="G76" s="223">
        <f t="shared" si="160"/>
        <v>0</v>
      </c>
      <c r="H76" s="223">
        <f t="shared" si="160"/>
        <v>0</v>
      </c>
      <c r="I76" s="223">
        <f t="shared" si="160"/>
        <v>0</v>
      </c>
      <c r="J76" s="223">
        <f t="shared" si="160"/>
        <v>0</v>
      </c>
      <c r="K76" s="223">
        <f t="shared" si="160"/>
        <v>0</v>
      </c>
      <c r="L76" s="223">
        <f t="shared" si="160"/>
        <v>0</v>
      </c>
      <c r="M76" s="223">
        <f t="shared" si="160"/>
        <v>0</v>
      </c>
      <c r="N76" s="223">
        <f t="shared" si="160"/>
        <v>0</v>
      </c>
      <c r="O76" s="223">
        <f t="shared" si="160"/>
        <v>0</v>
      </c>
      <c r="Q76" s="222" t="s">
        <v>187</v>
      </c>
      <c r="R76" s="224">
        <f t="shared" ref="R76:AC76" si="161">SUM(R61:R75)</f>
        <v>0</v>
      </c>
      <c r="S76" s="224">
        <f t="shared" si="161"/>
        <v>0</v>
      </c>
      <c r="T76" s="224">
        <f t="shared" si="161"/>
        <v>0</v>
      </c>
      <c r="U76" s="224">
        <f t="shared" si="161"/>
        <v>0</v>
      </c>
      <c r="V76" s="224">
        <f t="shared" si="161"/>
        <v>0</v>
      </c>
      <c r="W76" s="224">
        <f t="shared" si="161"/>
        <v>0</v>
      </c>
      <c r="X76" s="224">
        <f t="shared" si="161"/>
        <v>0</v>
      </c>
      <c r="Y76" s="224">
        <f t="shared" si="161"/>
        <v>0</v>
      </c>
      <c r="Z76" s="224">
        <f t="shared" si="161"/>
        <v>0</v>
      </c>
      <c r="AA76" s="224">
        <f t="shared" si="161"/>
        <v>0</v>
      </c>
      <c r="AB76" s="224">
        <f t="shared" si="161"/>
        <v>0</v>
      </c>
      <c r="AC76" s="224">
        <f t="shared" si="161"/>
        <v>0</v>
      </c>
      <c r="AE76" s="222" t="s">
        <v>187</v>
      </c>
      <c r="AF76" s="223">
        <f>+IFERROR((SUMPRODUCT(AF61:AF69,AT61:AT69)/AT76),0)</f>
        <v>0</v>
      </c>
      <c r="AG76" s="223">
        <f t="shared" ref="AG76:AQ76" si="162">+IFERROR((SUMPRODUCT(AG61:AG69,AU61:AU69)/AU76),0)</f>
        <v>0</v>
      </c>
      <c r="AH76" s="223">
        <f t="shared" si="162"/>
        <v>0</v>
      </c>
      <c r="AI76" s="223">
        <f t="shared" si="162"/>
        <v>0</v>
      </c>
      <c r="AJ76" s="223">
        <f t="shared" si="162"/>
        <v>0</v>
      </c>
      <c r="AK76" s="223">
        <f t="shared" si="162"/>
        <v>0</v>
      </c>
      <c r="AL76" s="223">
        <f t="shared" si="162"/>
        <v>0</v>
      </c>
      <c r="AM76" s="223">
        <f t="shared" si="162"/>
        <v>0</v>
      </c>
      <c r="AN76" s="223">
        <f t="shared" si="162"/>
        <v>0</v>
      </c>
      <c r="AO76" s="223">
        <f t="shared" si="162"/>
        <v>0</v>
      </c>
      <c r="AP76" s="223">
        <f t="shared" si="162"/>
        <v>0</v>
      </c>
      <c r="AQ76" s="223">
        <f t="shared" si="162"/>
        <v>0</v>
      </c>
      <c r="AS76" s="222" t="s">
        <v>187</v>
      </c>
      <c r="AT76" s="224">
        <f t="shared" ref="AT76:BE76" si="163">SUM(AT61:AT75)</f>
        <v>0</v>
      </c>
      <c r="AU76" s="224">
        <f t="shared" si="163"/>
        <v>0</v>
      </c>
      <c r="AV76" s="224">
        <f t="shared" si="163"/>
        <v>0</v>
      </c>
      <c r="AW76" s="224">
        <f t="shared" si="163"/>
        <v>0</v>
      </c>
      <c r="AX76" s="224">
        <f t="shared" si="163"/>
        <v>0</v>
      </c>
      <c r="AY76" s="224">
        <f t="shared" si="163"/>
        <v>0</v>
      </c>
      <c r="AZ76" s="224">
        <f t="shared" si="163"/>
        <v>0</v>
      </c>
      <c r="BA76" s="224">
        <f t="shared" si="163"/>
        <v>0</v>
      </c>
      <c r="BB76" s="224">
        <f t="shared" si="163"/>
        <v>0</v>
      </c>
      <c r="BC76" s="224">
        <f t="shared" si="163"/>
        <v>0</v>
      </c>
      <c r="BD76" s="224">
        <f t="shared" si="163"/>
        <v>0</v>
      </c>
      <c r="BE76" s="224">
        <f t="shared" si="163"/>
        <v>0</v>
      </c>
      <c r="BG76" s="222" t="s">
        <v>187</v>
      </c>
      <c r="BH76" s="223">
        <f>+IFERROR((SUMPRODUCT(BH61:BH69,BV61:BV69)/BV76),0)</f>
        <v>0</v>
      </c>
      <c r="BI76" s="223">
        <f t="shared" ref="BI76" si="164">+IFERROR((SUMPRODUCT(BI61:BI69,BW61:BW69)/BW76),0)</f>
        <v>0</v>
      </c>
      <c r="BJ76" s="223">
        <f t="shared" ref="BJ76" si="165">+IFERROR((SUMPRODUCT(BJ61:BJ69,BX61:BX69)/BX76),0)</f>
        <v>0</v>
      </c>
      <c r="BK76" s="223">
        <f t="shared" ref="BK76" si="166">+IFERROR((SUMPRODUCT(BK61:BK69,BY61:BY69)/BY76),0)</f>
        <v>0</v>
      </c>
      <c r="BL76" s="223">
        <f t="shared" ref="BL76" si="167">+IFERROR((SUMPRODUCT(BL61:BL69,BZ61:BZ69)/BZ76),0)</f>
        <v>0</v>
      </c>
      <c r="BM76" s="223">
        <f t="shared" ref="BM76" si="168">+IFERROR((SUMPRODUCT(BM61:BM69,CA61:CA69)/CA76),0)</f>
        <v>0</v>
      </c>
      <c r="BN76" s="223">
        <f t="shared" ref="BN76" si="169">+IFERROR((SUMPRODUCT(BN61:BN69,CB61:CB69)/CB76),0)</f>
        <v>0</v>
      </c>
      <c r="BO76" s="223">
        <f t="shared" ref="BO76" si="170">+IFERROR((SUMPRODUCT(BO61:BO69,CC61:CC69)/CC76),0)</f>
        <v>0</v>
      </c>
      <c r="BP76" s="223">
        <f t="shared" ref="BP76" si="171">+IFERROR((SUMPRODUCT(BP61:BP69,CD61:CD69)/CD76),0)</f>
        <v>0</v>
      </c>
      <c r="BQ76" s="223">
        <f t="shared" ref="BQ76" si="172">+IFERROR((SUMPRODUCT(BQ61:BQ69,CE61:CE69)/CE76),0)</f>
        <v>0</v>
      </c>
      <c r="BR76" s="223">
        <f t="shared" ref="BR76" si="173">+IFERROR((SUMPRODUCT(BR61:BR69,CF61:CF69)/CF76),0)</f>
        <v>0</v>
      </c>
      <c r="BS76" s="223">
        <f t="shared" ref="BS76" si="174">+IFERROR((SUMPRODUCT(BS61:BS69,CG61:CG69)/CG76),0)</f>
        <v>0</v>
      </c>
      <c r="BU76" s="222" t="s">
        <v>187</v>
      </c>
      <c r="BV76" s="224">
        <f t="shared" ref="BV76:CG76" si="175">SUM(BV61:BV75)</f>
        <v>0</v>
      </c>
      <c r="BW76" s="224">
        <f t="shared" si="175"/>
        <v>0</v>
      </c>
      <c r="BX76" s="224">
        <f t="shared" si="175"/>
        <v>0</v>
      </c>
      <c r="BY76" s="224">
        <f t="shared" si="175"/>
        <v>0</v>
      </c>
      <c r="BZ76" s="224">
        <f t="shared" si="175"/>
        <v>0</v>
      </c>
      <c r="CA76" s="224">
        <f t="shared" si="175"/>
        <v>0</v>
      </c>
      <c r="CB76" s="224">
        <f t="shared" si="175"/>
        <v>0</v>
      </c>
      <c r="CC76" s="224">
        <f t="shared" si="175"/>
        <v>0</v>
      </c>
      <c r="CD76" s="224">
        <f t="shared" si="175"/>
        <v>0</v>
      </c>
      <c r="CE76" s="224">
        <f t="shared" si="175"/>
        <v>0</v>
      </c>
      <c r="CF76" s="224">
        <f t="shared" si="175"/>
        <v>0</v>
      </c>
      <c r="CG76" s="224">
        <f t="shared" si="175"/>
        <v>0</v>
      </c>
    </row>
    <row r="77" spans="1:85" x14ac:dyDescent="0.25">
      <c r="C77" s="270" t="s">
        <v>126</v>
      </c>
      <c r="L77" s="203"/>
      <c r="M77" s="203"/>
      <c r="Z77" s="203"/>
      <c r="AA77" s="203"/>
      <c r="AE77" s="270" t="s">
        <v>126</v>
      </c>
      <c r="AN77" s="203"/>
      <c r="AO77" s="203"/>
      <c r="AT77"/>
      <c r="AU77"/>
      <c r="AV77"/>
      <c r="AW77"/>
      <c r="AX77"/>
      <c r="AY77"/>
      <c r="AZ77"/>
      <c r="BA77"/>
      <c r="BB77" s="203"/>
      <c r="BC77" s="203"/>
      <c r="BD77"/>
      <c r="BE77"/>
      <c r="BG77" s="270" t="s">
        <v>126</v>
      </c>
      <c r="BP77" s="203"/>
      <c r="BQ77" s="203"/>
      <c r="BV77"/>
      <c r="BW77"/>
      <c r="BX77"/>
      <c r="BY77"/>
      <c r="BZ77"/>
      <c r="CA77"/>
      <c r="CB77"/>
      <c r="CC77"/>
      <c r="CD77" s="203"/>
      <c r="CE77" s="203"/>
      <c r="CF77"/>
      <c r="CG77"/>
    </row>
    <row r="78" spans="1:85" x14ac:dyDescent="0.25">
      <c r="C78" s="218" t="s">
        <v>7</v>
      </c>
      <c r="D78" s="219" t="s">
        <v>43</v>
      </c>
      <c r="E78" s="219" t="s">
        <v>44</v>
      </c>
      <c r="F78" s="219" t="s">
        <v>45</v>
      </c>
      <c r="G78" s="219" t="s">
        <v>46</v>
      </c>
      <c r="H78" s="219" t="s">
        <v>47</v>
      </c>
      <c r="I78" s="219" t="s">
        <v>48</v>
      </c>
      <c r="J78" s="219" t="s">
        <v>49</v>
      </c>
      <c r="K78" s="219" t="s">
        <v>50</v>
      </c>
      <c r="L78" s="219" t="s">
        <v>177</v>
      </c>
      <c r="M78" s="219" t="s">
        <v>52</v>
      </c>
      <c r="N78" s="219" t="s">
        <v>53</v>
      </c>
      <c r="O78" s="219" t="s">
        <v>54</v>
      </c>
      <c r="R78" s="219" t="s">
        <v>43</v>
      </c>
      <c r="S78" s="219" t="s">
        <v>44</v>
      </c>
      <c r="T78" s="219" t="s">
        <v>45</v>
      </c>
      <c r="U78" s="219" t="s">
        <v>46</v>
      </c>
      <c r="V78" s="219" t="s">
        <v>47</v>
      </c>
      <c r="W78" s="219" t="s">
        <v>48</v>
      </c>
      <c r="X78" s="219" t="s">
        <v>49</v>
      </c>
      <c r="Y78" s="219" t="s">
        <v>50</v>
      </c>
      <c r="Z78" s="219" t="s">
        <v>177</v>
      </c>
      <c r="AA78" s="219" t="s">
        <v>52</v>
      </c>
      <c r="AB78" s="219" t="s">
        <v>53</v>
      </c>
      <c r="AC78" s="219" t="s">
        <v>54</v>
      </c>
      <c r="AE78" s="218" t="s">
        <v>7</v>
      </c>
      <c r="AF78" s="219" t="s">
        <v>43</v>
      </c>
      <c r="AG78" s="219" t="s">
        <v>44</v>
      </c>
      <c r="AH78" s="219" t="s">
        <v>45</v>
      </c>
      <c r="AI78" s="219" t="s">
        <v>46</v>
      </c>
      <c r="AJ78" s="219" t="s">
        <v>47</v>
      </c>
      <c r="AK78" s="219" t="s">
        <v>48</v>
      </c>
      <c r="AL78" s="219" t="s">
        <v>49</v>
      </c>
      <c r="AM78" s="219" t="s">
        <v>50</v>
      </c>
      <c r="AN78" s="219" t="s">
        <v>177</v>
      </c>
      <c r="AO78" s="219" t="s">
        <v>52</v>
      </c>
      <c r="AP78" s="219" t="s">
        <v>53</v>
      </c>
      <c r="AQ78" s="219" t="s">
        <v>54</v>
      </c>
      <c r="AT78" s="219" t="s">
        <v>43</v>
      </c>
      <c r="AU78" s="219" t="s">
        <v>44</v>
      </c>
      <c r="AV78" s="219" t="s">
        <v>45</v>
      </c>
      <c r="AW78" s="219" t="s">
        <v>46</v>
      </c>
      <c r="AX78" s="219" t="s">
        <v>47</v>
      </c>
      <c r="AY78" s="219" t="s">
        <v>48</v>
      </c>
      <c r="AZ78" s="219" t="s">
        <v>49</v>
      </c>
      <c r="BA78" s="219" t="s">
        <v>50</v>
      </c>
      <c r="BB78" s="219" t="s">
        <v>177</v>
      </c>
      <c r="BC78" s="219" t="s">
        <v>52</v>
      </c>
      <c r="BD78" s="219" t="s">
        <v>53</v>
      </c>
      <c r="BE78" s="219" t="s">
        <v>54</v>
      </c>
      <c r="BG78" s="218" t="s">
        <v>7</v>
      </c>
      <c r="BH78" s="219" t="s">
        <v>43</v>
      </c>
      <c r="BI78" s="219" t="s">
        <v>44</v>
      </c>
      <c r="BJ78" s="219" t="s">
        <v>45</v>
      </c>
      <c r="BK78" s="219" t="s">
        <v>46</v>
      </c>
      <c r="BL78" s="219" t="s">
        <v>47</v>
      </c>
      <c r="BM78" s="219" t="s">
        <v>48</v>
      </c>
      <c r="BN78" s="219" t="s">
        <v>49</v>
      </c>
      <c r="BO78" s="219" t="s">
        <v>50</v>
      </c>
      <c r="BP78" s="219" t="s">
        <v>177</v>
      </c>
      <c r="BQ78" s="219" t="s">
        <v>52</v>
      </c>
      <c r="BR78" s="219" t="s">
        <v>53</v>
      </c>
      <c r="BS78" s="219" t="s">
        <v>54</v>
      </c>
      <c r="BV78" s="219" t="s">
        <v>43</v>
      </c>
      <c r="BW78" s="219" t="s">
        <v>44</v>
      </c>
      <c r="BX78" s="219" t="s">
        <v>45</v>
      </c>
      <c r="BY78" s="219" t="s">
        <v>46</v>
      </c>
      <c r="BZ78" s="219" t="s">
        <v>47</v>
      </c>
      <c r="CA78" s="219" t="s">
        <v>48</v>
      </c>
      <c r="CB78" s="219" t="s">
        <v>49</v>
      </c>
      <c r="CC78" s="219" t="s">
        <v>50</v>
      </c>
      <c r="CD78" s="219" t="s">
        <v>177</v>
      </c>
      <c r="CE78" s="219" t="s">
        <v>52</v>
      </c>
      <c r="CF78" s="219" t="s">
        <v>53</v>
      </c>
      <c r="CG78" s="219" t="s">
        <v>54</v>
      </c>
    </row>
    <row r="79" spans="1:85" x14ac:dyDescent="0.25">
      <c r="A79" t="str">
        <f>+C58</f>
        <v>BANT</v>
      </c>
      <c r="B79" t="s">
        <v>7</v>
      </c>
      <c r="C79" s="2" t="s">
        <v>178</v>
      </c>
      <c r="D79" s="220">
        <f>+'CPP Detay Tum Ay'!D79</f>
        <v>26.836363636363636</v>
      </c>
      <c r="E79" s="220">
        <v>28.309090909090916</v>
      </c>
      <c r="F79" s="220">
        <v>29.618181818181821</v>
      </c>
      <c r="G79" s="220">
        <v>13.040816326530614</v>
      </c>
      <c r="H79" s="220">
        <v>14.234117647058824</v>
      </c>
      <c r="I79" s="220">
        <v>12.198</v>
      </c>
      <c r="J79" s="220">
        <v>29.828571428571433</v>
      </c>
      <c r="K79" s="220">
        <f>+'CPP Detay Tum Ay'!K79</f>
        <v>19.763265306122452</v>
      </c>
      <c r="L79" s="220">
        <f>+'CPP Detay Tum Ay'!L79</f>
        <v>0</v>
      </c>
      <c r="M79" s="220">
        <f>+'CPP Detay Tum Ay'!M79</f>
        <v>0</v>
      </c>
      <c r="N79" s="220">
        <f>+'CPP Detay Tum Ay'!N79</f>
        <v>0</v>
      </c>
      <c r="O79" s="220">
        <f>+'CPP Detay Tum Ay'!O79</f>
        <v>0</v>
      </c>
      <c r="Q79" s="2" t="s">
        <v>178</v>
      </c>
      <c r="R79" s="220">
        <f>+'CPP Detay Tum Ay'!R79</f>
        <v>0</v>
      </c>
      <c r="S79" s="220"/>
      <c r="T79" s="220">
        <f>+'CPP Detay Tum Ay'!T79</f>
        <v>0</v>
      </c>
      <c r="U79" s="220">
        <f>+'CPP Detay Tum Ay'!U79</f>
        <v>0</v>
      </c>
      <c r="V79" s="220">
        <f>+'CPP Detay Tum Ay'!V79</f>
        <v>0</v>
      </c>
      <c r="W79" s="220">
        <f>+'CPP Detay Tum Ay'!W79</f>
        <v>0</v>
      </c>
      <c r="X79" s="220">
        <f>+'CPP Detay Tum Ay'!X79</f>
        <v>0</v>
      </c>
      <c r="Y79" s="220">
        <f>+'CPP Detay Tum Ay'!Y79</f>
        <v>0</v>
      </c>
      <c r="Z79" s="220">
        <f>+'CPP Detay Tum Ay'!Z79</f>
        <v>0</v>
      </c>
      <c r="AA79" s="220">
        <f>+'CPP Detay Tum Ay'!AA79</f>
        <v>0</v>
      </c>
      <c r="AB79" s="220">
        <f>+'CPP Detay Tum Ay'!AB79</f>
        <v>0</v>
      </c>
      <c r="AC79" s="220">
        <f>+'CPP Detay Tum Ay'!AC79</f>
        <v>0</v>
      </c>
      <c r="AE79" s="2" t="s">
        <v>178</v>
      </c>
      <c r="AF79" s="220">
        <f>+D79</f>
        <v>26.836363636363636</v>
      </c>
      <c r="AG79" s="220">
        <f t="shared" ref="AG79:AQ83" si="176">+E79</f>
        <v>28.309090909090916</v>
      </c>
      <c r="AH79" s="220">
        <f t="shared" si="176"/>
        <v>29.618181818181821</v>
      </c>
      <c r="AI79" s="220">
        <f t="shared" si="176"/>
        <v>13.040816326530614</v>
      </c>
      <c r="AJ79" s="220">
        <f t="shared" si="176"/>
        <v>14.234117647058824</v>
      </c>
      <c r="AK79" s="220">
        <f t="shared" si="176"/>
        <v>12.198</v>
      </c>
      <c r="AL79" s="220">
        <f t="shared" si="176"/>
        <v>29.828571428571433</v>
      </c>
      <c r="AM79" s="220">
        <f t="shared" si="176"/>
        <v>19.763265306122452</v>
      </c>
      <c r="AN79" s="220">
        <f t="shared" si="176"/>
        <v>0</v>
      </c>
      <c r="AO79" s="220">
        <f t="shared" si="176"/>
        <v>0</v>
      </c>
      <c r="AP79" s="220">
        <f t="shared" si="176"/>
        <v>0</v>
      </c>
      <c r="AQ79" s="220">
        <f t="shared" si="176"/>
        <v>0</v>
      </c>
      <c r="AS79" s="2" t="s">
        <v>178</v>
      </c>
      <c r="AT79" s="220">
        <f t="shared" ref="AT79:BE83" si="177">+R79</f>
        <v>0</v>
      </c>
      <c r="AU79" s="220">
        <f t="shared" si="177"/>
        <v>0</v>
      </c>
      <c r="AV79" s="220">
        <f t="shared" si="177"/>
        <v>0</v>
      </c>
      <c r="AW79" s="220">
        <f t="shared" si="177"/>
        <v>0</v>
      </c>
      <c r="AX79" s="220">
        <f t="shared" si="177"/>
        <v>0</v>
      </c>
      <c r="AY79" s="220">
        <f t="shared" si="177"/>
        <v>0</v>
      </c>
      <c r="AZ79" s="220">
        <f t="shared" si="177"/>
        <v>0</v>
      </c>
      <c r="BA79" s="220">
        <f t="shared" si="177"/>
        <v>0</v>
      </c>
      <c r="BB79" s="220">
        <f t="shared" si="177"/>
        <v>0</v>
      </c>
      <c r="BC79" s="220">
        <f t="shared" si="177"/>
        <v>0</v>
      </c>
      <c r="BD79" s="220">
        <f t="shared" si="177"/>
        <v>0</v>
      </c>
      <c r="BE79" s="220">
        <f t="shared" si="177"/>
        <v>0</v>
      </c>
      <c r="BG79" s="2" t="s">
        <v>178</v>
      </c>
      <c r="BH79" s="220">
        <f>+AF79</f>
        <v>26.836363636363636</v>
      </c>
      <c r="BI79" s="220">
        <f t="shared" ref="BI79:BI83" si="178">+AG79</f>
        <v>28.309090909090916</v>
      </c>
      <c r="BJ79" s="220">
        <f t="shared" ref="BJ79:BJ83" si="179">+AH79</f>
        <v>29.618181818181821</v>
      </c>
      <c r="BK79" s="220">
        <f t="shared" ref="BK79:BK83" si="180">+AI79</f>
        <v>13.040816326530614</v>
      </c>
      <c r="BL79" s="220">
        <f t="shared" ref="BL79:BL83" si="181">+AJ79</f>
        <v>14.234117647058824</v>
      </c>
      <c r="BM79" s="220">
        <f t="shared" ref="BM79:BM83" si="182">+AK79</f>
        <v>12.198</v>
      </c>
      <c r="BN79" s="220">
        <f t="shared" ref="BN79:BN83" si="183">+AL79</f>
        <v>29.828571428571433</v>
      </c>
      <c r="BO79" s="220">
        <f t="shared" ref="BO79:BO83" si="184">+AM79</f>
        <v>19.763265306122452</v>
      </c>
      <c r="BP79" s="220">
        <f t="shared" ref="BP79:BP83" si="185">+AN79</f>
        <v>0</v>
      </c>
      <c r="BQ79" s="220">
        <f t="shared" ref="BQ79:BQ83" si="186">+AO79</f>
        <v>0</v>
      </c>
      <c r="BR79" s="220">
        <f t="shared" ref="BR79:BR83" si="187">+AP79</f>
        <v>0</v>
      </c>
      <c r="BS79" s="220">
        <f t="shared" ref="BS79:BS83" si="188">+AQ79</f>
        <v>0</v>
      </c>
      <c r="BU79" s="2" t="s">
        <v>178</v>
      </c>
      <c r="BV79" s="220">
        <f t="shared" ref="BV79:BV83" si="189">+AT79</f>
        <v>0</v>
      </c>
      <c r="BW79" s="220">
        <f t="shared" ref="BW79:BW83" si="190">+AU79</f>
        <v>0</v>
      </c>
      <c r="BX79" s="220">
        <f t="shared" ref="BX79:BX83" si="191">+AV79</f>
        <v>0</v>
      </c>
      <c r="BY79" s="220">
        <f t="shared" ref="BY79:BY83" si="192">+AW79</f>
        <v>0</v>
      </c>
      <c r="BZ79" s="220">
        <f t="shared" ref="BZ79:BZ83" si="193">+AX79</f>
        <v>0</v>
      </c>
      <c r="CA79" s="220">
        <f t="shared" ref="CA79:CA83" si="194">+AY79</f>
        <v>0</v>
      </c>
      <c r="CB79" s="220">
        <f t="shared" ref="CB79:CB83" si="195">+AZ79</f>
        <v>0</v>
      </c>
      <c r="CC79" s="220">
        <f t="shared" ref="CC79:CC83" si="196">+BA79</f>
        <v>0</v>
      </c>
      <c r="CD79" s="220">
        <f t="shared" ref="CD79:CD83" si="197">+BB79</f>
        <v>0</v>
      </c>
      <c r="CE79" s="220">
        <f t="shared" ref="CE79:CE83" si="198">+BC79</f>
        <v>0</v>
      </c>
      <c r="CF79" s="220">
        <f t="shared" ref="CF79:CF83" si="199">+BD79</f>
        <v>0</v>
      </c>
      <c r="CG79" s="220">
        <f t="shared" ref="CG79:CG83" si="200">+BE79</f>
        <v>0</v>
      </c>
    </row>
    <row r="80" spans="1:85" x14ac:dyDescent="0.25">
      <c r="A80" t="str">
        <f>+C58</f>
        <v>BANT</v>
      </c>
      <c r="B80" t="s">
        <v>7</v>
      </c>
      <c r="C80" s="2" t="s">
        <v>179</v>
      </c>
      <c r="D80" s="220">
        <f>+'CPP Detay Tum Ay'!D80</f>
        <v>28.34</v>
      </c>
      <c r="E80" s="220">
        <v>30.109090909090913</v>
      </c>
      <c r="F80" s="220">
        <v>34.609090909090909</v>
      </c>
      <c r="G80" s="220">
        <v>11.828571428571429</v>
      </c>
      <c r="H80" s="220">
        <v>12.906882352941178</v>
      </c>
      <c r="I80" s="220">
        <v>9.4160000000000021</v>
      </c>
      <c r="J80" s="220">
        <v>24.997959183673473</v>
      </c>
      <c r="K80" s="220">
        <f>+'CPP Detay Tum Ay'!K80</f>
        <v>24.997959183673473</v>
      </c>
      <c r="L80" s="220">
        <f>+'CPP Detay Tum Ay'!L80</f>
        <v>0</v>
      </c>
      <c r="M80" s="220">
        <f>+'CPP Detay Tum Ay'!M80</f>
        <v>0</v>
      </c>
      <c r="N80" s="220">
        <f>+'CPP Detay Tum Ay'!N80</f>
        <v>0</v>
      </c>
      <c r="O80" s="220">
        <f>+'CPP Detay Tum Ay'!O80</f>
        <v>0</v>
      </c>
      <c r="Q80" s="2" t="s">
        <v>179</v>
      </c>
      <c r="R80" s="220">
        <f>+'CPP Detay Tum Ay'!R80</f>
        <v>0</v>
      </c>
      <c r="S80" s="220"/>
      <c r="T80" s="220">
        <f>+'CPP Detay Tum Ay'!T80</f>
        <v>0</v>
      </c>
      <c r="U80" s="220">
        <f>+'CPP Detay Tum Ay'!U80</f>
        <v>0</v>
      </c>
      <c r="V80" s="220">
        <f>+'CPP Detay Tum Ay'!V80</f>
        <v>0</v>
      </c>
      <c r="W80" s="220">
        <f>+'CPP Detay Tum Ay'!W80</f>
        <v>0</v>
      </c>
      <c r="X80" s="220">
        <f>+'CPP Detay Tum Ay'!X80</f>
        <v>0</v>
      </c>
      <c r="Y80" s="220">
        <f>+'CPP Detay Tum Ay'!Y80</f>
        <v>0</v>
      </c>
      <c r="Z80" s="220">
        <f>+'CPP Detay Tum Ay'!Z80</f>
        <v>0</v>
      </c>
      <c r="AA80" s="220">
        <f>+'CPP Detay Tum Ay'!AA80</f>
        <v>0</v>
      </c>
      <c r="AB80" s="220">
        <f>+'CPP Detay Tum Ay'!AB80</f>
        <v>0</v>
      </c>
      <c r="AC80" s="220">
        <f>+'CPP Detay Tum Ay'!AC80</f>
        <v>0</v>
      </c>
      <c r="AE80" s="2" t="s">
        <v>179</v>
      </c>
      <c r="AF80" s="220">
        <f t="shared" ref="AF80:AF83" si="201">+D80</f>
        <v>28.34</v>
      </c>
      <c r="AG80" s="220">
        <f t="shared" si="176"/>
        <v>30.109090909090913</v>
      </c>
      <c r="AH80" s="220">
        <f t="shared" si="176"/>
        <v>34.609090909090909</v>
      </c>
      <c r="AI80" s="220">
        <f t="shared" si="176"/>
        <v>11.828571428571429</v>
      </c>
      <c r="AJ80" s="220">
        <f t="shared" si="176"/>
        <v>12.906882352941178</v>
      </c>
      <c r="AK80" s="220">
        <f t="shared" si="176"/>
        <v>9.4160000000000021</v>
      </c>
      <c r="AL80" s="220">
        <f t="shared" si="176"/>
        <v>24.997959183673473</v>
      </c>
      <c r="AM80" s="220">
        <f t="shared" si="176"/>
        <v>24.997959183673473</v>
      </c>
      <c r="AN80" s="220">
        <f t="shared" si="176"/>
        <v>0</v>
      </c>
      <c r="AO80" s="220">
        <f t="shared" si="176"/>
        <v>0</v>
      </c>
      <c r="AP80" s="220">
        <f t="shared" si="176"/>
        <v>0</v>
      </c>
      <c r="AQ80" s="220">
        <f t="shared" si="176"/>
        <v>0</v>
      </c>
      <c r="AS80" s="2" t="s">
        <v>179</v>
      </c>
      <c r="AT80" s="220">
        <f t="shared" si="177"/>
        <v>0</v>
      </c>
      <c r="AU80" s="220">
        <f t="shared" si="177"/>
        <v>0</v>
      </c>
      <c r="AV80" s="220">
        <f t="shared" si="177"/>
        <v>0</v>
      </c>
      <c r="AW80" s="220">
        <f t="shared" si="177"/>
        <v>0</v>
      </c>
      <c r="AX80" s="220">
        <f t="shared" si="177"/>
        <v>0</v>
      </c>
      <c r="AY80" s="220">
        <f t="shared" si="177"/>
        <v>0</v>
      </c>
      <c r="AZ80" s="220">
        <f t="shared" si="177"/>
        <v>0</v>
      </c>
      <c r="BA80" s="220">
        <f t="shared" si="177"/>
        <v>0</v>
      </c>
      <c r="BB80" s="220">
        <f t="shared" si="177"/>
        <v>0</v>
      </c>
      <c r="BC80" s="220">
        <f t="shared" si="177"/>
        <v>0</v>
      </c>
      <c r="BD80" s="220">
        <f t="shared" si="177"/>
        <v>0</v>
      </c>
      <c r="BE80" s="220">
        <f t="shared" si="177"/>
        <v>0</v>
      </c>
      <c r="BG80" s="2" t="s">
        <v>179</v>
      </c>
      <c r="BH80" s="220">
        <f t="shared" ref="BH80:BH83" si="202">+AF80</f>
        <v>28.34</v>
      </c>
      <c r="BI80" s="220">
        <f t="shared" si="178"/>
        <v>30.109090909090913</v>
      </c>
      <c r="BJ80" s="220">
        <f t="shared" si="179"/>
        <v>34.609090909090909</v>
      </c>
      <c r="BK80" s="220">
        <f t="shared" si="180"/>
        <v>11.828571428571429</v>
      </c>
      <c r="BL80" s="220">
        <f t="shared" si="181"/>
        <v>12.906882352941178</v>
      </c>
      <c r="BM80" s="220">
        <f t="shared" si="182"/>
        <v>9.4160000000000021</v>
      </c>
      <c r="BN80" s="220">
        <f t="shared" si="183"/>
        <v>24.997959183673473</v>
      </c>
      <c r="BO80" s="220">
        <f t="shared" si="184"/>
        <v>24.997959183673473</v>
      </c>
      <c r="BP80" s="220">
        <f t="shared" si="185"/>
        <v>0</v>
      </c>
      <c r="BQ80" s="220">
        <f t="shared" si="186"/>
        <v>0</v>
      </c>
      <c r="BR80" s="220">
        <f t="shared" si="187"/>
        <v>0</v>
      </c>
      <c r="BS80" s="220">
        <f t="shared" si="188"/>
        <v>0</v>
      </c>
      <c r="BU80" s="2" t="s">
        <v>179</v>
      </c>
      <c r="BV80" s="220">
        <f t="shared" si="189"/>
        <v>0</v>
      </c>
      <c r="BW80" s="220">
        <f t="shared" si="190"/>
        <v>0</v>
      </c>
      <c r="BX80" s="220">
        <f t="shared" si="191"/>
        <v>0</v>
      </c>
      <c r="BY80" s="220">
        <f t="shared" si="192"/>
        <v>0</v>
      </c>
      <c r="BZ80" s="220">
        <f t="shared" si="193"/>
        <v>0</v>
      </c>
      <c r="CA80" s="220">
        <f t="shared" si="194"/>
        <v>0</v>
      </c>
      <c r="CB80" s="220">
        <f t="shared" si="195"/>
        <v>0</v>
      </c>
      <c r="CC80" s="220">
        <f t="shared" si="196"/>
        <v>0</v>
      </c>
      <c r="CD80" s="220">
        <f t="shared" si="197"/>
        <v>0</v>
      </c>
      <c r="CE80" s="220">
        <f t="shared" si="198"/>
        <v>0</v>
      </c>
      <c r="CF80" s="220">
        <f t="shared" si="199"/>
        <v>0</v>
      </c>
      <c r="CG80" s="220">
        <f t="shared" si="200"/>
        <v>0</v>
      </c>
    </row>
    <row r="81" spans="1:85" x14ac:dyDescent="0.25">
      <c r="A81" t="str">
        <f>+C58</f>
        <v>BANT</v>
      </c>
      <c r="B81" t="s">
        <v>7</v>
      </c>
      <c r="C81" s="2" t="s">
        <v>180</v>
      </c>
      <c r="D81" s="220">
        <f>+'CPP Detay Tum Ay'!D81</f>
        <v>25.154999999999998</v>
      </c>
      <c r="E81" s="220">
        <v>27.409090909090907</v>
      </c>
      <c r="F81" s="220">
        <v>28.718181818181826</v>
      </c>
      <c r="G81" s="220">
        <v>11.865306122448979</v>
      </c>
      <c r="H81" s="220">
        <v>12.964588235294119</v>
      </c>
      <c r="I81" s="220">
        <v>10.914</v>
      </c>
      <c r="J81" s="220">
        <v>31.132653061224495</v>
      </c>
      <c r="K81" s="220">
        <f>+'CPP Detay Tum Ay'!K81</f>
        <v>32.122448979591837</v>
      </c>
      <c r="L81" s="220">
        <f>+'CPP Detay Tum Ay'!L81</f>
        <v>0</v>
      </c>
      <c r="M81" s="220">
        <f>+'CPP Detay Tum Ay'!M81</f>
        <v>0</v>
      </c>
      <c r="N81" s="220">
        <f>+'CPP Detay Tum Ay'!N81</f>
        <v>0</v>
      </c>
      <c r="O81" s="220">
        <f>+'CPP Detay Tum Ay'!O81</f>
        <v>0</v>
      </c>
      <c r="Q81" s="2" t="s">
        <v>180</v>
      </c>
      <c r="R81" s="220">
        <f>+'CPP Detay Tum Ay'!R81</f>
        <v>0</v>
      </c>
      <c r="S81" s="220"/>
      <c r="T81" s="220">
        <f>+'CPP Detay Tum Ay'!T81</f>
        <v>0</v>
      </c>
      <c r="U81" s="220">
        <f>+'CPP Detay Tum Ay'!U81</f>
        <v>0</v>
      </c>
      <c r="V81" s="220">
        <f>+'CPP Detay Tum Ay'!V81</f>
        <v>0</v>
      </c>
      <c r="W81" s="220">
        <f>+'CPP Detay Tum Ay'!W81</f>
        <v>0</v>
      </c>
      <c r="X81" s="220">
        <f>+'CPP Detay Tum Ay'!X81</f>
        <v>0</v>
      </c>
      <c r="Y81" s="220">
        <f>+'CPP Detay Tum Ay'!Y81</f>
        <v>0</v>
      </c>
      <c r="Z81" s="220">
        <f>+'CPP Detay Tum Ay'!Z81</f>
        <v>0</v>
      </c>
      <c r="AA81" s="220">
        <f>+'CPP Detay Tum Ay'!AA81</f>
        <v>0</v>
      </c>
      <c r="AB81" s="220">
        <f>+'CPP Detay Tum Ay'!AB81</f>
        <v>0</v>
      </c>
      <c r="AC81" s="220">
        <f>+'CPP Detay Tum Ay'!AC81</f>
        <v>0</v>
      </c>
      <c r="AE81" s="2" t="s">
        <v>180</v>
      </c>
      <c r="AF81" s="220">
        <f t="shared" si="201"/>
        <v>25.154999999999998</v>
      </c>
      <c r="AG81" s="220">
        <f t="shared" si="176"/>
        <v>27.409090909090907</v>
      </c>
      <c r="AH81" s="220">
        <f t="shared" si="176"/>
        <v>28.718181818181826</v>
      </c>
      <c r="AI81" s="220">
        <f t="shared" si="176"/>
        <v>11.865306122448979</v>
      </c>
      <c r="AJ81" s="220">
        <f t="shared" si="176"/>
        <v>12.964588235294119</v>
      </c>
      <c r="AK81" s="220">
        <f t="shared" si="176"/>
        <v>10.914</v>
      </c>
      <c r="AL81" s="220">
        <f t="shared" si="176"/>
        <v>31.132653061224495</v>
      </c>
      <c r="AM81" s="220">
        <f t="shared" si="176"/>
        <v>32.122448979591837</v>
      </c>
      <c r="AN81" s="220">
        <f t="shared" si="176"/>
        <v>0</v>
      </c>
      <c r="AO81" s="220">
        <f t="shared" si="176"/>
        <v>0</v>
      </c>
      <c r="AP81" s="220">
        <f t="shared" si="176"/>
        <v>0</v>
      </c>
      <c r="AQ81" s="220">
        <f t="shared" si="176"/>
        <v>0</v>
      </c>
      <c r="AS81" s="2" t="s">
        <v>180</v>
      </c>
      <c r="AT81" s="220">
        <f t="shared" si="177"/>
        <v>0</v>
      </c>
      <c r="AU81" s="220">
        <f t="shared" si="177"/>
        <v>0</v>
      </c>
      <c r="AV81" s="220">
        <f t="shared" si="177"/>
        <v>0</v>
      </c>
      <c r="AW81" s="220">
        <f t="shared" si="177"/>
        <v>0</v>
      </c>
      <c r="AX81" s="220">
        <f t="shared" si="177"/>
        <v>0</v>
      </c>
      <c r="AY81" s="220">
        <f t="shared" si="177"/>
        <v>0</v>
      </c>
      <c r="AZ81" s="220">
        <f t="shared" si="177"/>
        <v>0</v>
      </c>
      <c r="BA81" s="220">
        <f t="shared" si="177"/>
        <v>0</v>
      </c>
      <c r="BB81" s="220">
        <f t="shared" si="177"/>
        <v>0</v>
      </c>
      <c r="BC81" s="220">
        <f t="shared" si="177"/>
        <v>0</v>
      </c>
      <c r="BD81" s="220">
        <f t="shared" si="177"/>
        <v>0</v>
      </c>
      <c r="BE81" s="220">
        <f t="shared" si="177"/>
        <v>0</v>
      </c>
      <c r="BG81" s="2" t="s">
        <v>180</v>
      </c>
      <c r="BH81" s="220">
        <f t="shared" si="202"/>
        <v>25.154999999999998</v>
      </c>
      <c r="BI81" s="220">
        <f t="shared" si="178"/>
        <v>27.409090909090907</v>
      </c>
      <c r="BJ81" s="220">
        <f t="shared" si="179"/>
        <v>28.718181818181826</v>
      </c>
      <c r="BK81" s="220">
        <f t="shared" si="180"/>
        <v>11.865306122448979</v>
      </c>
      <c r="BL81" s="220">
        <f t="shared" si="181"/>
        <v>12.964588235294119</v>
      </c>
      <c r="BM81" s="220">
        <f t="shared" si="182"/>
        <v>10.914</v>
      </c>
      <c r="BN81" s="220">
        <f t="shared" si="183"/>
        <v>31.132653061224495</v>
      </c>
      <c r="BO81" s="220">
        <f t="shared" si="184"/>
        <v>32.122448979591837</v>
      </c>
      <c r="BP81" s="220">
        <f t="shared" si="185"/>
        <v>0</v>
      </c>
      <c r="BQ81" s="220">
        <f t="shared" si="186"/>
        <v>0</v>
      </c>
      <c r="BR81" s="220">
        <f t="shared" si="187"/>
        <v>0</v>
      </c>
      <c r="BS81" s="220">
        <f t="shared" si="188"/>
        <v>0</v>
      </c>
      <c r="BU81" s="2" t="s">
        <v>180</v>
      </c>
      <c r="BV81" s="220">
        <f t="shared" si="189"/>
        <v>0</v>
      </c>
      <c r="BW81" s="220">
        <f t="shared" si="190"/>
        <v>0</v>
      </c>
      <c r="BX81" s="220">
        <f t="shared" si="191"/>
        <v>0</v>
      </c>
      <c r="BY81" s="220">
        <f t="shared" si="192"/>
        <v>0</v>
      </c>
      <c r="BZ81" s="220">
        <f t="shared" si="193"/>
        <v>0</v>
      </c>
      <c r="CA81" s="220">
        <f t="shared" si="194"/>
        <v>0</v>
      </c>
      <c r="CB81" s="220">
        <f t="shared" si="195"/>
        <v>0</v>
      </c>
      <c r="CC81" s="220">
        <f t="shared" si="196"/>
        <v>0</v>
      </c>
      <c r="CD81" s="220">
        <f t="shared" si="197"/>
        <v>0</v>
      </c>
      <c r="CE81" s="220">
        <f t="shared" si="198"/>
        <v>0</v>
      </c>
      <c r="CF81" s="220">
        <f t="shared" si="199"/>
        <v>0</v>
      </c>
      <c r="CG81" s="220">
        <f t="shared" si="200"/>
        <v>0</v>
      </c>
    </row>
    <row r="82" spans="1:85" x14ac:dyDescent="0.25">
      <c r="A82" t="str">
        <f>+C58</f>
        <v>BANT</v>
      </c>
      <c r="B82" t="s">
        <v>7</v>
      </c>
      <c r="C82" s="2" t="s">
        <v>181</v>
      </c>
      <c r="D82" s="220">
        <f>+'CPP Detay Tum Ay'!D82</f>
        <v>31.419500000000006</v>
      </c>
      <c r="E82" s="220">
        <v>33.946363636363635</v>
      </c>
      <c r="F82" s="220">
        <v>33.975000000000001</v>
      </c>
      <c r="G82" s="220">
        <v>12.048979591836735</v>
      </c>
      <c r="H82" s="220">
        <v>13.156941176470591</v>
      </c>
      <c r="I82" s="220">
        <v>11.984000000000002</v>
      </c>
      <c r="J82" s="220">
        <v>36.00918367346938</v>
      </c>
      <c r="K82" s="220">
        <f>+'CPP Detay Tum Ay'!K82</f>
        <v>32.069387755102049</v>
      </c>
      <c r="L82" s="220">
        <f>+'CPP Detay Tum Ay'!L82</f>
        <v>0</v>
      </c>
      <c r="M82" s="220">
        <f>+'CPP Detay Tum Ay'!M82</f>
        <v>0</v>
      </c>
      <c r="N82" s="220">
        <f>+'CPP Detay Tum Ay'!N82</f>
        <v>0</v>
      </c>
      <c r="O82" s="220">
        <f>+'CPP Detay Tum Ay'!O82</f>
        <v>0</v>
      </c>
      <c r="Q82" s="2" t="s">
        <v>181</v>
      </c>
      <c r="R82" s="220">
        <f>+'CPP Detay Tum Ay'!R82</f>
        <v>0</v>
      </c>
      <c r="S82" s="220"/>
      <c r="T82" s="220">
        <f>+'CPP Detay Tum Ay'!T82</f>
        <v>0</v>
      </c>
      <c r="U82" s="220">
        <f>+'CPP Detay Tum Ay'!U82</f>
        <v>0</v>
      </c>
      <c r="V82" s="220">
        <f>+'CPP Detay Tum Ay'!V82</f>
        <v>0</v>
      </c>
      <c r="W82" s="220">
        <f>+'CPP Detay Tum Ay'!W82</f>
        <v>0</v>
      </c>
      <c r="X82" s="220">
        <f>+'CPP Detay Tum Ay'!X82</f>
        <v>0</v>
      </c>
      <c r="Y82" s="220">
        <f>+'CPP Detay Tum Ay'!Y82</f>
        <v>0</v>
      </c>
      <c r="Z82" s="220">
        <f>+'CPP Detay Tum Ay'!Z82</f>
        <v>0</v>
      </c>
      <c r="AA82" s="220">
        <f>+'CPP Detay Tum Ay'!AA82</f>
        <v>0</v>
      </c>
      <c r="AB82" s="220">
        <f>+'CPP Detay Tum Ay'!AB82</f>
        <v>0</v>
      </c>
      <c r="AC82" s="220">
        <f>+'CPP Detay Tum Ay'!AC82</f>
        <v>0</v>
      </c>
      <c r="AE82" s="2" t="s">
        <v>181</v>
      </c>
      <c r="AF82" s="220">
        <f t="shared" si="201"/>
        <v>31.419500000000006</v>
      </c>
      <c r="AG82" s="220">
        <f t="shared" si="176"/>
        <v>33.946363636363635</v>
      </c>
      <c r="AH82" s="220">
        <f t="shared" si="176"/>
        <v>33.975000000000001</v>
      </c>
      <c r="AI82" s="220">
        <f t="shared" si="176"/>
        <v>12.048979591836735</v>
      </c>
      <c r="AJ82" s="220">
        <f t="shared" si="176"/>
        <v>13.156941176470591</v>
      </c>
      <c r="AK82" s="220">
        <f t="shared" si="176"/>
        <v>11.984000000000002</v>
      </c>
      <c r="AL82" s="220">
        <f t="shared" si="176"/>
        <v>36.00918367346938</v>
      </c>
      <c r="AM82" s="220">
        <f t="shared" si="176"/>
        <v>32.069387755102049</v>
      </c>
      <c r="AN82" s="220">
        <f t="shared" si="176"/>
        <v>0</v>
      </c>
      <c r="AO82" s="220">
        <f t="shared" si="176"/>
        <v>0</v>
      </c>
      <c r="AP82" s="220">
        <f t="shared" si="176"/>
        <v>0</v>
      </c>
      <c r="AQ82" s="220">
        <f t="shared" si="176"/>
        <v>0</v>
      </c>
      <c r="AS82" s="2" t="s">
        <v>181</v>
      </c>
      <c r="AT82" s="220">
        <f t="shared" si="177"/>
        <v>0</v>
      </c>
      <c r="AU82" s="220">
        <f t="shared" si="177"/>
        <v>0</v>
      </c>
      <c r="AV82" s="220">
        <f t="shared" si="177"/>
        <v>0</v>
      </c>
      <c r="AW82" s="220">
        <f t="shared" si="177"/>
        <v>0</v>
      </c>
      <c r="AX82" s="220">
        <f t="shared" si="177"/>
        <v>0</v>
      </c>
      <c r="AY82" s="220">
        <f t="shared" si="177"/>
        <v>0</v>
      </c>
      <c r="AZ82" s="220">
        <f t="shared" si="177"/>
        <v>0</v>
      </c>
      <c r="BA82" s="220">
        <f t="shared" si="177"/>
        <v>0</v>
      </c>
      <c r="BB82" s="220">
        <f t="shared" si="177"/>
        <v>0</v>
      </c>
      <c r="BC82" s="220">
        <f t="shared" si="177"/>
        <v>0</v>
      </c>
      <c r="BD82" s="220">
        <f t="shared" si="177"/>
        <v>0</v>
      </c>
      <c r="BE82" s="220">
        <f t="shared" si="177"/>
        <v>0</v>
      </c>
      <c r="BG82" s="2" t="s">
        <v>181</v>
      </c>
      <c r="BH82" s="220">
        <f t="shared" si="202"/>
        <v>31.419500000000006</v>
      </c>
      <c r="BI82" s="220">
        <f t="shared" si="178"/>
        <v>33.946363636363635</v>
      </c>
      <c r="BJ82" s="220">
        <f t="shared" si="179"/>
        <v>33.975000000000001</v>
      </c>
      <c r="BK82" s="220">
        <f t="shared" si="180"/>
        <v>12.048979591836735</v>
      </c>
      <c r="BL82" s="220">
        <f t="shared" si="181"/>
        <v>13.156941176470591</v>
      </c>
      <c r="BM82" s="220">
        <f t="shared" si="182"/>
        <v>11.984000000000002</v>
      </c>
      <c r="BN82" s="220">
        <f t="shared" si="183"/>
        <v>36.00918367346938</v>
      </c>
      <c r="BO82" s="220">
        <f t="shared" si="184"/>
        <v>32.069387755102049</v>
      </c>
      <c r="BP82" s="220">
        <f t="shared" si="185"/>
        <v>0</v>
      </c>
      <c r="BQ82" s="220">
        <f t="shared" si="186"/>
        <v>0</v>
      </c>
      <c r="BR82" s="220">
        <f t="shared" si="187"/>
        <v>0</v>
      </c>
      <c r="BS82" s="220">
        <f t="shared" si="188"/>
        <v>0</v>
      </c>
      <c r="BU82" s="2" t="s">
        <v>181</v>
      </c>
      <c r="BV82" s="220">
        <f t="shared" si="189"/>
        <v>0</v>
      </c>
      <c r="BW82" s="220">
        <f t="shared" si="190"/>
        <v>0</v>
      </c>
      <c r="BX82" s="220">
        <f t="shared" si="191"/>
        <v>0</v>
      </c>
      <c r="BY82" s="220">
        <f t="shared" si="192"/>
        <v>0</v>
      </c>
      <c r="BZ82" s="220">
        <f t="shared" si="193"/>
        <v>0</v>
      </c>
      <c r="CA82" s="220">
        <f t="shared" si="194"/>
        <v>0</v>
      </c>
      <c r="CB82" s="220">
        <f t="shared" si="195"/>
        <v>0</v>
      </c>
      <c r="CC82" s="220">
        <f t="shared" si="196"/>
        <v>0</v>
      </c>
      <c r="CD82" s="220">
        <f t="shared" si="197"/>
        <v>0</v>
      </c>
      <c r="CE82" s="220">
        <f t="shared" si="198"/>
        <v>0</v>
      </c>
      <c r="CF82" s="220">
        <f t="shared" si="199"/>
        <v>0</v>
      </c>
      <c r="CG82" s="220">
        <f t="shared" si="200"/>
        <v>0</v>
      </c>
    </row>
    <row r="83" spans="1:85" x14ac:dyDescent="0.25">
      <c r="A83" t="str">
        <f>+C58</f>
        <v>BANT</v>
      </c>
      <c r="B83" t="s">
        <v>7</v>
      </c>
      <c r="C83" s="2" t="s">
        <v>182</v>
      </c>
      <c r="D83" s="220">
        <f>+'CPP Detay Tum Ay'!D83</f>
        <v>15.381818181818183</v>
      </c>
      <c r="E83" s="220">
        <v>15.381818181818183</v>
      </c>
      <c r="F83" s="220">
        <v>19.636363636363633</v>
      </c>
      <c r="G83" s="220">
        <v>12.838775510204083</v>
      </c>
      <c r="H83" s="220">
        <v>14.012911764705885</v>
      </c>
      <c r="I83" s="220">
        <v>10.379</v>
      </c>
      <c r="J83" s="220">
        <v>17.265306122448983</v>
      </c>
      <c r="K83" s="220">
        <f>+'CPP Detay Tum Ay'!K83</f>
        <v>18.110204081632652</v>
      </c>
      <c r="L83" s="220">
        <f>+'CPP Detay Tum Ay'!L83</f>
        <v>0</v>
      </c>
      <c r="M83" s="220">
        <f>+'CPP Detay Tum Ay'!M83</f>
        <v>0</v>
      </c>
      <c r="N83" s="220">
        <f>+'CPP Detay Tum Ay'!N83</f>
        <v>0</v>
      </c>
      <c r="O83" s="220">
        <f>+'CPP Detay Tum Ay'!O83</f>
        <v>0</v>
      </c>
      <c r="Q83" s="2" t="s">
        <v>182</v>
      </c>
      <c r="R83" s="220">
        <f>+'CPP Detay Tum Ay'!R83</f>
        <v>0</v>
      </c>
      <c r="S83" s="220"/>
      <c r="T83" s="220">
        <f>+'CPP Detay Tum Ay'!T83</f>
        <v>0</v>
      </c>
      <c r="U83" s="220">
        <f>+'CPP Detay Tum Ay'!U83</f>
        <v>0</v>
      </c>
      <c r="V83" s="220">
        <f>+'CPP Detay Tum Ay'!V83</f>
        <v>0</v>
      </c>
      <c r="W83" s="220">
        <f>+'CPP Detay Tum Ay'!W83</f>
        <v>0</v>
      </c>
      <c r="X83" s="220">
        <f>+'CPP Detay Tum Ay'!X83</f>
        <v>0</v>
      </c>
      <c r="Y83" s="220">
        <f>+'CPP Detay Tum Ay'!Y83</f>
        <v>0</v>
      </c>
      <c r="Z83" s="220">
        <f>+'CPP Detay Tum Ay'!Z83</f>
        <v>0</v>
      </c>
      <c r="AA83" s="220">
        <f>+'CPP Detay Tum Ay'!AA83</f>
        <v>0</v>
      </c>
      <c r="AB83" s="220">
        <f>+'CPP Detay Tum Ay'!AB83</f>
        <v>0</v>
      </c>
      <c r="AC83" s="220">
        <f>+'CPP Detay Tum Ay'!AC83</f>
        <v>0</v>
      </c>
      <c r="AE83" s="2" t="s">
        <v>182</v>
      </c>
      <c r="AF83" s="220">
        <f t="shared" si="201"/>
        <v>15.381818181818183</v>
      </c>
      <c r="AG83" s="220">
        <f t="shared" si="176"/>
        <v>15.381818181818183</v>
      </c>
      <c r="AH83" s="220">
        <f t="shared" si="176"/>
        <v>19.636363636363633</v>
      </c>
      <c r="AI83" s="220">
        <f t="shared" si="176"/>
        <v>12.838775510204083</v>
      </c>
      <c r="AJ83" s="220">
        <f t="shared" si="176"/>
        <v>14.012911764705885</v>
      </c>
      <c r="AK83" s="220">
        <f t="shared" si="176"/>
        <v>10.379</v>
      </c>
      <c r="AL83" s="220">
        <f t="shared" si="176"/>
        <v>17.265306122448983</v>
      </c>
      <c r="AM83" s="220">
        <f t="shared" si="176"/>
        <v>18.110204081632652</v>
      </c>
      <c r="AN83" s="220">
        <f t="shared" si="176"/>
        <v>0</v>
      </c>
      <c r="AO83" s="220">
        <f t="shared" si="176"/>
        <v>0</v>
      </c>
      <c r="AP83" s="220">
        <f t="shared" si="176"/>
        <v>0</v>
      </c>
      <c r="AQ83" s="220">
        <f t="shared" si="176"/>
        <v>0</v>
      </c>
      <c r="AS83" s="2" t="s">
        <v>182</v>
      </c>
      <c r="AT83" s="220">
        <f t="shared" si="177"/>
        <v>0</v>
      </c>
      <c r="AU83" s="220">
        <f t="shared" si="177"/>
        <v>0</v>
      </c>
      <c r="AV83" s="220">
        <f t="shared" si="177"/>
        <v>0</v>
      </c>
      <c r="AW83" s="220">
        <f t="shared" si="177"/>
        <v>0</v>
      </c>
      <c r="AX83" s="220">
        <f t="shared" si="177"/>
        <v>0</v>
      </c>
      <c r="AY83" s="220">
        <f t="shared" si="177"/>
        <v>0</v>
      </c>
      <c r="AZ83" s="220">
        <f t="shared" si="177"/>
        <v>0</v>
      </c>
      <c r="BA83" s="220">
        <f t="shared" si="177"/>
        <v>0</v>
      </c>
      <c r="BB83" s="220">
        <f t="shared" si="177"/>
        <v>0</v>
      </c>
      <c r="BC83" s="220">
        <f t="shared" si="177"/>
        <v>0</v>
      </c>
      <c r="BD83" s="220">
        <f t="shared" si="177"/>
        <v>0</v>
      </c>
      <c r="BE83" s="220">
        <f t="shared" si="177"/>
        <v>0</v>
      </c>
      <c r="BG83" s="2" t="s">
        <v>182</v>
      </c>
      <c r="BH83" s="220">
        <f t="shared" si="202"/>
        <v>15.381818181818183</v>
      </c>
      <c r="BI83" s="220">
        <f t="shared" si="178"/>
        <v>15.381818181818183</v>
      </c>
      <c r="BJ83" s="220">
        <f t="shared" si="179"/>
        <v>19.636363636363633</v>
      </c>
      <c r="BK83" s="220">
        <f t="shared" si="180"/>
        <v>12.838775510204083</v>
      </c>
      <c r="BL83" s="220">
        <f t="shared" si="181"/>
        <v>14.012911764705885</v>
      </c>
      <c r="BM83" s="220">
        <f t="shared" si="182"/>
        <v>10.379</v>
      </c>
      <c r="BN83" s="220">
        <f t="shared" si="183"/>
        <v>17.265306122448983</v>
      </c>
      <c r="BO83" s="220">
        <f t="shared" si="184"/>
        <v>18.110204081632652</v>
      </c>
      <c r="BP83" s="220">
        <f t="shared" si="185"/>
        <v>0</v>
      </c>
      <c r="BQ83" s="220">
        <f t="shared" si="186"/>
        <v>0</v>
      </c>
      <c r="BR83" s="220">
        <f t="shared" si="187"/>
        <v>0</v>
      </c>
      <c r="BS83" s="220">
        <f t="shared" si="188"/>
        <v>0</v>
      </c>
      <c r="BU83" s="2" t="s">
        <v>182</v>
      </c>
      <c r="BV83" s="220">
        <f t="shared" si="189"/>
        <v>0</v>
      </c>
      <c r="BW83" s="220">
        <f t="shared" si="190"/>
        <v>0</v>
      </c>
      <c r="BX83" s="220">
        <f t="shared" si="191"/>
        <v>0</v>
      </c>
      <c r="BY83" s="220">
        <f t="shared" si="192"/>
        <v>0</v>
      </c>
      <c r="BZ83" s="220">
        <f t="shared" si="193"/>
        <v>0</v>
      </c>
      <c r="CA83" s="220">
        <f t="shared" si="194"/>
        <v>0</v>
      </c>
      <c r="CB83" s="220">
        <f t="shared" si="195"/>
        <v>0</v>
      </c>
      <c r="CC83" s="220">
        <f t="shared" si="196"/>
        <v>0</v>
      </c>
      <c r="CD83" s="220">
        <f t="shared" si="197"/>
        <v>0</v>
      </c>
      <c r="CE83" s="220">
        <f t="shared" si="198"/>
        <v>0</v>
      </c>
      <c r="CF83" s="220">
        <f t="shared" si="199"/>
        <v>0</v>
      </c>
      <c r="CG83" s="220">
        <f t="shared" si="200"/>
        <v>0</v>
      </c>
    </row>
    <row r="84" spans="1:85" x14ac:dyDescent="0.25">
      <c r="A84" t="str">
        <f>+C58</f>
        <v>BANT</v>
      </c>
      <c r="B84" t="s">
        <v>7</v>
      </c>
      <c r="C84" s="2" t="s">
        <v>183</v>
      </c>
      <c r="D84" s="220"/>
      <c r="E84" s="220">
        <v>0</v>
      </c>
      <c r="F84" s="220"/>
      <c r="G84" s="230">
        <v>10.524489795918369</v>
      </c>
      <c r="H84" s="230">
        <v>11.483470588235297</v>
      </c>
      <c r="I84" s="230">
        <v>9.4160000000000021</v>
      </c>
      <c r="J84" s="230">
        <v>18.881632653061228</v>
      </c>
      <c r="K84" s="230"/>
      <c r="L84" s="230"/>
      <c r="M84" s="220"/>
      <c r="N84" s="220"/>
      <c r="O84" s="220"/>
      <c r="Q84" s="2" t="s">
        <v>183</v>
      </c>
      <c r="R84" s="221"/>
      <c r="S84" s="221"/>
      <c r="T84" s="221"/>
      <c r="U84" s="220"/>
      <c r="V84" s="220"/>
      <c r="W84" s="220"/>
      <c r="X84" s="220"/>
      <c r="Y84" s="220"/>
      <c r="Z84" s="220"/>
      <c r="AA84" s="220"/>
      <c r="AB84" s="220"/>
      <c r="AC84" s="220"/>
      <c r="AE84" s="2" t="s">
        <v>183</v>
      </c>
      <c r="AF84" s="220"/>
      <c r="AG84" s="220"/>
      <c r="AH84" s="220"/>
      <c r="AI84" s="220"/>
      <c r="AJ84" s="220"/>
      <c r="AK84" s="220"/>
      <c r="AL84" s="220"/>
      <c r="AM84" s="220"/>
      <c r="AN84" s="220"/>
      <c r="AO84" s="220"/>
      <c r="AP84" s="220"/>
      <c r="AQ84" s="220"/>
      <c r="AS84" s="2" t="s">
        <v>183</v>
      </c>
      <c r="AT84" s="221"/>
      <c r="AU84" s="221"/>
      <c r="AV84" s="221"/>
      <c r="AW84" s="221"/>
      <c r="AX84" s="221"/>
      <c r="AY84" s="221"/>
      <c r="AZ84" s="221"/>
      <c r="BA84" s="221"/>
      <c r="BB84" s="221"/>
      <c r="BC84" s="221"/>
      <c r="BD84" s="221"/>
      <c r="BE84" s="221"/>
      <c r="BG84" s="2" t="s">
        <v>183</v>
      </c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0"/>
      <c r="BS84" s="220"/>
      <c r="BU84" s="2" t="s">
        <v>183</v>
      </c>
      <c r="BV84" s="221"/>
      <c r="BW84" s="221"/>
      <c r="BX84" s="221"/>
      <c r="BY84" s="221"/>
      <c r="BZ84" s="221"/>
      <c r="CA84" s="221"/>
      <c r="CB84" s="221"/>
      <c r="CC84" s="221"/>
      <c r="CD84" s="221"/>
      <c r="CE84" s="221"/>
      <c r="CF84" s="221"/>
      <c r="CG84" s="221"/>
    </row>
    <row r="85" spans="1:85" x14ac:dyDescent="0.25">
      <c r="A85" t="str">
        <f>+C58</f>
        <v>BANT</v>
      </c>
      <c r="B85" t="s">
        <v>7</v>
      </c>
      <c r="C85" s="2" t="s">
        <v>184</v>
      </c>
      <c r="D85" s="220"/>
      <c r="E85" s="220"/>
      <c r="F85" s="220">
        <v>17.238636363636367</v>
      </c>
      <c r="G85" s="220">
        <v>8.8163265306122458</v>
      </c>
      <c r="H85" s="220">
        <v>9.7138235294117674</v>
      </c>
      <c r="I85" s="230">
        <v>7.8109999999999999</v>
      </c>
      <c r="J85" s="220">
        <v>19.028571428571432</v>
      </c>
      <c r="K85" s="220"/>
      <c r="L85" s="220"/>
      <c r="M85" s="220"/>
      <c r="N85" s="220"/>
      <c r="O85" s="220"/>
      <c r="Q85" s="2" t="s">
        <v>184</v>
      </c>
      <c r="R85" s="221"/>
      <c r="S85" s="221"/>
      <c r="T85" s="221"/>
      <c r="U85" s="220"/>
      <c r="V85" s="220"/>
      <c r="W85" s="220"/>
      <c r="X85" s="220"/>
      <c r="Y85" s="220"/>
      <c r="Z85" s="220"/>
      <c r="AA85" s="220"/>
      <c r="AB85" s="220"/>
      <c r="AC85" s="220"/>
      <c r="AE85" s="2" t="s">
        <v>184</v>
      </c>
      <c r="AF85" s="220"/>
      <c r="AG85" s="220"/>
      <c r="AH85" s="220"/>
      <c r="AI85" s="220"/>
      <c r="AJ85" s="220"/>
      <c r="AK85" s="220"/>
      <c r="AL85" s="220"/>
      <c r="AM85" s="220"/>
      <c r="AN85" s="220"/>
      <c r="AO85" s="220"/>
      <c r="AP85" s="220"/>
      <c r="AQ85" s="220"/>
      <c r="AS85" s="2" t="s">
        <v>184</v>
      </c>
      <c r="AT85" s="221"/>
      <c r="AU85" s="221"/>
      <c r="AV85" s="221"/>
      <c r="AW85" s="221"/>
      <c r="AX85" s="221"/>
      <c r="AY85" s="221"/>
      <c r="AZ85" s="221"/>
      <c r="BA85" s="221"/>
      <c r="BB85" s="221"/>
      <c r="BC85" s="221"/>
      <c r="BD85" s="221"/>
      <c r="BE85" s="221"/>
      <c r="BG85" s="2" t="s">
        <v>184</v>
      </c>
      <c r="BH85" s="220"/>
      <c r="BI85" s="220"/>
      <c r="BJ85" s="220"/>
      <c r="BK85" s="220"/>
      <c r="BL85" s="220"/>
      <c r="BM85" s="220"/>
      <c r="BN85" s="220"/>
      <c r="BO85" s="220"/>
      <c r="BP85" s="220"/>
      <c r="BQ85" s="220"/>
      <c r="BR85" s="220"/>
      <c r="BS85" s="220"/>
      <c r="BU85" s="2" t="s">
        <v>184</v>
      </c>
      <c r="BV85" s="221"/>
      <c r="BW85" s="221"/>
      <c r="BX85" s="221"/>
      <c r="BY85" s="221"/>
      <c r="BZ85" s="221"/>
      <c r="CA85" s="221"/>
      <c r="CB85" s="221"/>
      <c r="CC85" s="221"/>
      <c r="CD85" s="221"/>
      <c r="CE85" s="221"/>
      <c r="CF85" s="221"/>
      <c r="CG85" s="221"/>
    </row>
    <row r="86" spans="1:85" x14ac:dyDescent="0.25">
      <c r="A86" t="str">
        <f>+C58</f>
        <v>BANT</v>
      </c>
      <c r="B86" t="s">
        <v>7</v>
      </c>
      <c r="C86" s="2" t="s">
        <v>185</v>
      </c>
      <c r="D86" s="220"/>
      <c r="E86" s="220">
        <v>0</v>
      </c>
      <c r="F86" s="220"/>
      <c r="G86" s="220"/>
      <c r="H86" s="220"/>
      <c r="I86" s="230"/>
      <c r="J86" s="220"/>
      <c r="K86" s="220"/>
      <c r="L86" s="220"/>
      <c r="M86" s="220"/>
      <c r="N86" s="220"/>
      <c r="O86" s="220"/>
      <c r="Q86" s="2" t="s">
        <v>185</v>
      </c>
      <c r="R86" s="221"/>
      <c r="S86" s="221"/>
      <c r="T86" s="221"/>
      <c r="U86" s="220"/>
      <c r="V86" s="220"/>
      <c r="W86" s="220"/>
      <c r="X86" s="220"/>
      <c r="Y86" s="220"/>
      <c r="Z86" s="220"/>
      <c r="AA86" s="220"/>
      <c r="AB86" s="220"/>
      <c r="AC86" s="220"/>
      <c r="AE86" s="2" t="s">
        <v>185</v>
      </c>
      <c r="AF86" s="220"/>
      <c r="AG86" s="220"/>
      <c r="AH86" s="220"/>
      <c r="AI86" s="220"/>
      <c r="AJ86" s="220"/>
      <c r="AK86" s="220"/>
      <c r="AL86" s="220"/>
      <c r="AM86" s="220"/>
      <c r="AN86" s="220"/>
      <c r="AO86" s="220"/>
      <c r="AP86" s="220"/>
      <c r="AQ86" s="220"/>
      <c r="AS86" s="2" t="s">
        <v>185</v>
      </c>
      <c r="AT86" s="221"/>
      <c r="AU86" s="221"/>
      <c r="AV86" s="221"/>
      <c r="AW86" s="221"/>
      <c r="AX86" s="221"/>
      <c r="AY86" s="221"/>
      <c r="AZ86" s="221"/>
      <c r="BA86" s="221"/>
      <c r="BB86" s="221"/>
      <c r="BC86" s="221"/>
      <c r="BD86" s="221"/>
      <c r="BE86" s="221"/>
      <c r="BG86" s="2" t="s">
        <v>185</v>
      </c>
      <c r="BH86" s="220"/>
      <c r="BI86" s="220"/>
      <c r="BJ86" s="220"/>
      <c r="BK86" s="220"/>
      <c r="BL86" s="220"/>
      <c r="BM86" s="220"/>
      <c r="BN86" s="220"/>
      <c r="BO86" s="220"/>
      <c r="BP86" s="220"/>
      <c r="BQ86" s="220"/>
      <c r="BR86" s="220"/>
      <c r="BS86" s="220"/>
      <c r="BU86" s="2" t="s">
        <v>185</v>
      </c>
      <c r="BV86" s="221"/>
      <c r="BW86" s="221"/>
      <c r="BX86" s="221"/>
      <c r="BY86" s="221"/>
      <c r="BZ86" s="221"/>
      <c r="CA86" s="221"/>
      <c r="CB86" s="221"/>
      <c r="CC86" s="221"/>
      <c r="CD86" s="221"/>
      <c r="CE86" s="221"/>
      <c r="CF86" s="221"/>
      <c r="CG86" s="221"/>
    </row>
    <row r="87" spans="1:85" x14ac:dyDescent="0.25">
      <c r="A87" t="str">
        <f>+C58</f>
        <v>BANT</v>
      </c>
      <c r="B87" t="s">
        <v>7</v>
      </c>
      <c r="C87" s="2" t="s">
        <v>186</v>
      </c>
      <c r="D87" s="220"/>
      <c r="E87" s="220"/>
      <c r="F87" s="220"/>
      <c r="G87" s="220"/>
      <c r="H87" s="220"/>
      <c r="I87" s="230"/>
      <c r="J87" s="220"/>
      <c r="K87" s="220"/>
      <c r="L87" s="220"/>
      <c r="M87" s="220"/>
      <c r="N87" s="220"/>
      <c r="O87" s="220"/>
      <c r="Q87" s="2" t="s">
        <v>186</v>
      </c>
      <c r="R87" s="221"/>
      <c r="S87" s="221"/>
      <c r="T87" s="221"/>
      <c r="U87" s="220"/>
      <c r="V87" s="220"/>
      <c r="W87" s="220"/>
      <c r="X87" s="220"/>
      <c r="Y87" s="220"/>
      <c r="Z87" s="220"/>
      <c r="AA87" s="220"/>
      <c r="AB87" s="220"/>
      <c r="AC87" s="220"/>
      <c r="AE87" s="2" t="s">
        <v>186</v>
      </c>
      <c r="AF87" s="220"/>
      <c r="AG87" s="220"/>
      <c r="AH87" s="220"/>
      <c r="AI87" s="220"/>
      <c r="AJ87" s="220"/>
      <c r="AK87" s="220"/>
      <c r="AL87" s="220"/>
      <c r="AM87" s="220"/>
      <c r="AN87" s="220"/>
      <c r="AO87" s="220"/>
      <c r="AP87" s="220"/>
      <c r="AQ87" s="220"/>
      <c r="AS87" s="2" t="s">
        <v>186</v>
      </c>
      <c r="AT87" s="221"/>
      <c r="AU87" s="221"/>
      <c r="AV87" s="221"/>
      <c r="AW87" s="221"/>
      <c r="AX87" s="221"/>
      <c r="AY87" s="221"/>
      <c r="AZ87" s="221"/>
      <c r="BA87" s="221"/>
      <c r="BB87" s="221"/>
      <c r="BC87" s="221"/>
      <c r="BD87" s="221"/>
      <c r="BE87" s="221"/>
      <c r="BG87" s="2" t="s">
        <v>186</v>
      </c>
      <c r="BH87" s="220"/>
      <c r="BI87" s="220"/>
      <c r="BJ87" s="220"/>
      <c r="BK87" s="220"/>
      <c r="BL87" s="220"/>
      <c r="BM87" s="220"/>
      <c r="BN87" s="220"/>
      <c r="BO87" s="220"/>
      <c r="BP87" s="220"/>
      <c r="BQ87" s="220"/>
      <c r="BR87" s="220"/>
      <c r="BS87" s="220"/>
      <c r="BU87" s="2" t="s">
        <v>186</v>
      </c>
      <c r="BV87" s="221"/>
      <c r="BW87" s="221"/>
      <c r="BX87" s="221"/>
      <c r="BY87" s="221"/>
      <c r="BZ87" s="221"/>
      <c r="CA87" s="221"/>
      <c r="CB87" s="221"/>
      <c r="CC87" s="221"/>
      <c r="CD87" s="221"/>
      <c r="CE87" s="221"/>
      <c r="CF87" s="221"/>
      <c r="CG87" s="221"/>
    </row>
    <row r="88" spans="1:85" x14ac:dyDescent="0.25">
      <c r="A88" t="str">
        <f>+C58</f>
        <v>BANT</v>
      </c>
      <c r="B88" t="s">
        <v>7</v>
      </c>
      <c r="C88" s="2" t="s">
        <v>203</v>
      </c>
      <c r="D88" s="220"/>
      <c r="E88" s="220"/>
      <c r="F88" s="220"/>
      <c r="G88" s="220"/>
      <c r="H88" s="220"/>
      <c r="I88" s="220"/>
      <c r="J88" s="220"/>
      <c r="K88" s="220"/>
      <c r="L88" s="220"/>
      <c r="M88" s="220"/>
      <c r="N88" s="220"/>
      <c r="O88" s="220"/>
      <c r="Q88" s="2"/>
      <c r="R88" s="221"/>
      <c r="S88" s="221"/>
      <c r="T88" s="221"/>
      <c r="U88" s="220"/>
      <c r="V88" s="220"/>
      <c r="W88" s="220"/>
      <c r="X88" s="220"/>
      <c r="Y88" s="220"/>
      <c r="Z88" s="220"/>
      <c r="AA88" s="220"/>
      <c r="AB88" s="220"/>
      <c r="AC88" s="220"/>
      <c r="AE88" s="2" t="s">
        <v>203</v>
      </c>
      <c r="AF88" s="220"/>
      <c r="AG88" s="220"/>
      <c r="AH88" s="220"/>
      <c r="AI88" s="220"/>
      <c r="AJ88" s="220"/>
      <c r="AK88" s="220"/>
      <c r="AL88" s="220"/>
      <c r="AM88" s="220"/>
      <c r="AN88" s="220"/>
      <c r="AO88" s="220"/>
      <c r="AP88" s="220"/>
      <c r="AQ88" s="220"/>
      <c r="AS88" s="2"/>
      <c r="AT88" s="221"/>
      <c r="AU88" s="221"/>
      <c r="AV88" s="221"/>
      <c r="AW88" s="220"/>
      <c r="AX88" s="220"/>
      <c r="AY88" s="220"/>
      <c r="AZ88" s="220"/>
      <c r="BA88" s="220"/>
      <c r="BB88" s="220"/>
      <c r="BC88" s="220"/>
      <c r="BD88" s="220"/>
      <c r="BE88" s="220"/>
      <c r="BG88" s="2" t="s">
        <v>203</v>
      </c>
      <c r="BH88" s="220"/>
      <c r="BI88" s="220"/>
      <c r="BJ88" s="220"/>
      <c r="BK88" s="220"/>
      <c r="BL88" s="220"/>
      <c r="BM88" s="220"/>
      <c r="BN88" s="220"/>
      <c r="BO88" s="220"/>
      <c r="BP88" s="220"/>
      <c r="BQ88" s="220"/>
      <c r="BR88" s="220"/>
      <c r="BS88" s="220"/>
      <c r="BU88" s="2"/>
      <c r="BV88" s="221"/>
      <c r="BW88" s="221"/>
      <c r="BX88" s="221"/>
      <c r="BY88" s="220"/>
      <c r="BZ88" s="220"/>
      <c r="CA88" s="220"/>
      <c r="CB88" s="220"/>
      <c r="CC88" s="220"/>
      <c r="CD88" s="220"/>
      <c r="CE88" s="220"/>
      <c r="CF88" s="220"/>
      <c r="CG88" s="220"/>
    </row>
    <row r="89" spans="1:85" x14ac:dyDescent="0.25">
      <c r="A89" t="str">
        <f>+C58</f>
        <v>BANT</v>
      </c>
      <c r="B89" t="s">
        <v>7</v>
      </c>
      <c r="C89" s="2" t="s">
        <v>204</v>
      </c>
      <c r="D89" s="220"/>
      <c r="E89" s="220"/>
      <c r="F89" s="220"/>
      <c r="G89" s="220"/>
      <c r="H89" s="220"/>
      <c r="I89" s="220"/>
      <c r="J89" s="220"/>
      <c r="K89" s="220"/>
      <c r="L89" s="220"/>
      <c r="M89" s="220"/>
      <c r="N89" s="220"/>
      <c r="O89" s="220"/>
      <c r="Q89" s="2"/>
      <c r="R89" s="221"/>
      <c r="S89" s="221"/>
      <c r="T89" s="221"/>
      <c r="U89" s="220"/>
      <c r="V89" s="220"/>
      <c r="W89" s="220"/>
      <c r="X89" s="220"/>
      <c r="Y89" s="220"/>
      <c r="Z89" s="220"/>
      <c r="AA89" s="220"/>
      <c r="AB89" s="220"/>
      <c r="AC89" s="220"/>
      <c r="AE89" s="2" t="s">
        <v>204</v>
      </c>
      <c r="AF89" s="220"/>
      <c r="AG89" s="220"/>
      <c r="AH89" s="220"/>
      <c r="AI89" s="220"/>
      <c r="AJ89" s="220"/>
      <c r="AK89" s="220"/>
      <c r="AL89" s="220"/>
      <c r="AM89" s="220"/>
      <c r="AN89" s="220"/>
      <c r="AO89" s="220"/>
      <c r="AP89" s="220"/>
      <c r="AQ89" s="220"/>
      <c r="AS89" s="2"/>
      <c r="AT89" s="221"/>
      <c r="AU89" s="221"/>
      <c r="AV89" s="221"/>
      <c r="AW89" s="220"/>
      <c r="AX89" s="220"/>
      <c r="AY89" s="220"/>
      <c r="AZ89" s="220"/>
      <c r="BA89" s="220"/>
      <c r="BB89" s="220"/>
      <c r="BC89" s="220"/>
      <c r="BD89" s="220"/>
      <c r="BE89" s="220"/>
      <c r="BG89" s="2" t="s">
        <v>204</v>
      </c>
      <c r="BH89" s="220"/>
      <c r="BI89" s="220"/>
      <c r="BJ89" s="220"/>
      <c r="BK89" s="220"/>
      <c r="BL89" s="220"/>
      <c r="BM89" s="220"/>
      <c r="BN89" s="220"/>
      <c r="BO89" s="220"/>
      <c r="BP89" s="220"/>
      <c r="BQ89" s="220"/>
      <c r="BR89" s="220"/>
      <c r="BS89" s="220"/>
      <c r="BU89" s="2"/>
      <c r="BV89" s="221"/>
      <c r="BW89" s="221"/>
      <c r="BX89" s="221"/>
      <c r="BY89" s="220"/>
      <c r="BZ89" s="220"/>
      <c r="CA89" s="220"/>
      <c r="CB89" s="220"/>
      <c r="CC89" s="220"/>
      <c r="CD89" s="220"/>
      <c r="CE89" s="220"/>
      <c r="CF89" s="220"/>
      <c r="CG89" s="220"/>
    </row>
    <row r="90" spans="1:85" x14ac:dyDescent="0.25">
      <c r="A90" t="str">
        <f>+C58</f>
        <v>BANT</v>
      </c>
      <c r="B90" t="s">
        <v>7</v>
      </c>
      <c r="C90" s="2" t="s">
        <v>205</v>
      </c>
      <c r="D90" s="220"/>
      <c r="E90" s="220"/>
      <c r="F90" s="220"/>
      <c r="G90" s="220"/>
      <c r="H90" s="220"/>
      <c r="I90" s="220"/>
      <c r="J90" s="220"/>
      <c r="K90" s="220"/>
      <c r="L90" s="220"/>
      <c r="M90" s="220"/>
      <c r="N90" s="220"/>
      <c r="O90" s="220"/>
      <c r="Q90" s="2"/>
      <c r="R90" s="221"/>
      <c r="S90" s="221"/>
      <c r="T90" s="221"/>
      <c r="U90" s="220"/>
      <c r="V90" s="220"/>
      <c r="W90" s="220"/>
      <c r="X90" s="220"/>
      <c r="Y90" s="220"/>
      <c r="Z90" s="220"/>
      <c r="AA90" s="220"/>
      <c r="AB90" s="220"/>
      <c r="AC90" s="220"/>
      <c r="AE90" s="2" t="s">
        <v>205</v>
      </c>
      <c r="AF90" s="220"/>
      <c r="AG90" s="220"/>
      <c r="AH90" s="220"/>
      <c r="AI90" s="220"/>
      <c r="AJ90" s="220"/>
      <c r="AK90" s="220"/>
      <c r="AL90" s="220"/>
      <c r="AM90" s="220"/>
      <c r="AN90" s="220"/>
      <c r="AO90" s="220"/>
      <c r="AP90" s="220"/>
      <c r="AQ90" s="220"/>
      <c r="AS90" s="2"/>
      <c r="AT90" s="221"/>
      <c r="AU90" s="221"/>
      <c r="AV90" s="221"/>
      <c r="AW90" s="220"/>
      <c r="AX90" s="220"/>
      <c r="AY90" s="220"/>
      <c r="AZ90" s="220"/>
      <c r="BA90" s="220"/>
      <c r="BB90" s="220"/>
      <c r="BC90" s="220"/>
      <c r="BD90" s="220"/>
      <c r="BE90" s="220"/>
      <c r="BG90" s="2" t="s">
        <v>205</v>
      </c>
      <c r="BH90" s="220"/>
      <c r="BI90" s="220"/>
      <c r="BJ90" s="220"/>
      <c r="BK90" s="220"/>
      <c r="BL90" s="220"/>
      <c r="BM90" s="220"/>
      <c r="BN90" s="220"/>
      <c r="BO90" s="220"/>
      <c r="BP90" s="220"/>
      <c r="BQ90" s="220"/>
      <c r="BR90" s="220"/>
      <c r="BS90" s="220"/>
      <c r="BU90" s="2"/>
      <c r="BV90" s="221"/>
      <c r="BW90" s="221"/>
      <c r="BX90" s="221"/>
      <c r="BY90" s="220"/>
      <c r="BZ90" s="220"/>
      <c r="CA90" s="220"/>
      <c r="CB90" s="220"/>
      <c r="CC90" s="220"/>
      <c r="CD90" s="220"/>
      <c r="CE90" s="220"/>
      <c r="CF90" s="220"/>
      <c r="CG90" s="220"/>
    </row>
    <row r="91" spans="1:85" x14ac:dyDescent="0.25">
      <c r="A91" t="str">
        <f>+C58</f>
        <v>BANT</v>
      </c>
      <c r="B91" t="s">
        <v>7</v>
      </c>
      <c r="C91" s="2" t="s">
        <v>206</v>
      </c>
      <c r="D91" s="220"/>
      <c r="E91" s="220"/>
      <c r="F91" s="220"/>
      <c r="G91" s="220"/>
      <c r="H91" s="220"/>
      <c r="I91" s="220"/>
      <c r="J91" s="220"/>
      <c r="K91" s="220"/>
      <c r="L91" s="220"/>
      <c r="M91" s="220"/>
      <c r="N91" s="220"/>
      <c r="O91" s="220"/>
      <c r="Q91" s="2"/>
      <c r="R91" s="221"/>
      <c r="S91" s="221"/>
      <c r="T91" s="221"/>
      <c r="U91" s="220"/>
      <c r="V91" s="220"/>
      <c r="W91" s="220"/>
      <c r="X91" s="220"/>
      <c r="Y91" s="220"/>
      <c r="Z91" s="220"/>
      <c r="AA91" s="220"/>
      <c r="AB91" s="220"/>
      <c r="AC91" s="220"/>
      <c r="AE91" s="2" t="s">
        <v>206</v>
      </c>
      <c r="AF91" s="220"/>
      <c r="AG91" s="220"/>
      <c r="AH91" s="220"/>
      <c r="AI91" s="220"/>
      <c r="AJ91" s="220"/>
      <c r="AK91" s="220"/>
      <c r="AL91" s="220"/>
      <c r="AM91" s="220"/>
      <c r="AN91" s="220"/>
      <c r="AO91" s="220"/>
      <c r="AP91" s="220"/>
      <c r="AQ91" s="220"/>
      <c r="AS91" s="2"/>
      <c r="AT91" s="221"/>
      <c r="AU91" s="221"/>
      <c r="AV91" s="221"/>
      <c r="AW91" s="220"/>
      <c r="AX91" s="220"/>
      <c r="AY91" s="220"/>
      <c r="AZ91" s="220"/>
      <c r="BA91" s="220"/>
      <c r="BB91" s="220"/>
      <c r="BC91" s="220"/>
      <c r="BD91" s="220"/>
      <c r="BE91" s="220"/>
      <c r="BG91" s="2" t="s">
        <v>206</v>
      </c>
      <c r="BH91" s="220"/>
      <c r="BI91" s="220"/>
      <c r="BJ91" s="220"/>
      <c r="BK91" s="220"/>
      <c r="BL91" s="220"/>
      <c r="BM91" s="220"/>
      <c r="BN91" s="220"/>
      <c r="BO91" s="220"/>
      <c r="BP91" s="220"/>
      <c r="BQ91" s="220"/>
      <c r="BR91" s="220"/>
      <c r="BS91" s="220"/>
      <c r="BU91" s="2"/>
      <c r="BV91" s="221"/>
      <c r="BW91" s="221"/>
      <c r="BX91" s="221"/>
      <c r="BY91" s="220"/>
      <c r="BZ91" s="220"/>
      <c r="CA91" s="220"/>
      <c r="CB91" s="220"/>
      <c r="CC91" s="220"/>
      <c r="CD91" s="220"/>
      <c r="CE91" s="220"/>
      <c r="CF91" s="220"/>
      <c r="CG91" s="220"/>
    </row>
    <row r="92" spans="1:85" x14ac:dyDescent="0.25">
      <c r="A92" t="str">
        <f>+C58</f>
        <v>BANT</v>
      </c>
      <c r="B92" t="s">
        <v>7</v>
      </c>
      <c r="C92" s="2" t="s">
        <v>207</v>
      </c>
      <c r="D92" s="220"/>
      <c r="E92" s="220"/>
      <c r="F92" s="220"/>
      <c r="G92" s="220"/>
      <c r="H92" s="220"/>
      <c r="I92" s="220"/>
      <c r="J92" s="220"/>
      <c r="K92" s="220"/>
      <c r="L92" s="220"/>
      <c r="M92" s="220"/>
      <c r="N92" s="220"/>
      <c r="O92" s="220"/>
      <c r="Q92" s="2"/>
      <c r="R92" s="221"/>
      <c r="S92" s="221"/>
      <c r="T92" s="221"/>
      <c r="U92" s="220"/>
      <c r="V92" s="220"/>
      <c r="W92" s="220"/>
      <c r="X92" s="220"/>
      <c r="Y92" s="220"/>
      <c r="Z92" s="220"/>
      <c r="AA92" s="220"/>
      <c r="AB92" s="220"/>
      <c r="AC92" s="220"/>
      <c r="AE92" s="2" t="s">
        <v>207</v>
      </c>
      <c r="AF92" s="220"/>
      <c r="AG92" s="220"/>
      <c r="AH92" s="220"/>
      <c r="AI92" s="220"/>
      <c r="AJ92" s="220"/>
      <c r="AK92" s="220"/>
      <c r="AL92" s="220"/>
      <c r="AM92" s="220"/>
      <c r="AN92" s="220"/>
      <c r="AO92" s="220"/>
      <c r="AP92" s="220"/>
      <c r="AQ92" s="220"/>
      <c r="AS92" s="2"/>
      <c r="AT92" s="221"/>
      <c r="AU92" s="221"/>
      <c r="AV92" s="221"/>
      <c r="AW92" s="220"/>
      <c r="AX92" s="220"/>
      <c r="AY92" s="220"/>
      <c r="AZ92" s="220"/>
      <c r="BA92" s="220"/>
      <c r="BB92" s="220"/>
      <c r="BC92" s="220"/>
      <c r="BD92" s="220"/>
      <c r="BE92" s="220"/>
      <c r="BG92" s="2" t="s">
        <v>207</v>
      </c>
      <c r="BH92" s="220"/>
      <c r="BI92" s="220"/>
      <c r="BJ92" s="220"/>
      <c r="BK92" s="220"/>
      <c r="BL92" s="220"/>
      <c r="BM92" s="220"/>
      <c r="BN92" s="220"/>
      <c r="BO92" s="220"/>
      <c r="BP92" s="220"/>
      <c r="BQ92" s="220"/>
      <c r="BR92" s="220"/>
      <c r="BS92" s="220"/>
      <c r="BU92" s="2"/>
      <c r="BV92" s="221"/>
      <c r="BW92" s="221"/>
      <c r="BX92" s="221"/>
      <c r="BY92" s="220"/>
      <c r="BZ92" s="220"/>
      <c r="CA92" s="220"/>
      <c r="CB92" s="220"/>
      <c r="CC92" s="220"/>
      <c r="CD92" s="220"/>
      <c r="CE92" s="220"/>
      <c r="CF92" s="220"/>
      <c r="CG92" s="220"/>
    </row>
    <row r="93" spans="1:85" x14ac:dyDescent="0.25">
      <c r="A93" t="str">
        <f>+C58</f>
        <v>BANT</v>
      </c>
      <c r="B93" t="s">
        <v>7</v>
      </c>
      <c r="C93" s="2" t="s">
        <v>208</v>
      </c>
      <c r="D93" s="220"/>
      <c r="E93" s="220"/>
      <c r="F93" s="220"/>
      <c r="G93" s="220"/>
      <c r="H93" s="220"/>
      <c r="I93" s="220"/>
      <c r="J93" s="220"/>
      <c r="K93" s="220"/>
      <c r="L93" s="220"/>
      <c r="M93" s="220"/>
      <c r="N93" s="220"/>
      <c r="O93" s="220"/>
      <c r="Q93" s="2"/>
      <c r="R93" s="221"/>
      <c r="S93" s="221"/>
      <c r="T93" s="221"/>
      <c r="U93" s="220"/>
      <c r="V93" s="220"/>
      <c r="W93" s="220"/>
      <c r="X93" s="220"/>
      <c r="Y93" s="220"/>
      <c r="Z93" s="220"/>
      <c r="AA93" s="220"/>
      <c r="AB93" s="220"/>
      <c r="AC93" s="220"/>
      <c r="AE93" s="2" t="s">
        <v>208</v>
      </c>
      <c r="AF93" s="220"/>
      <c r="AG93" s="220"/>
      <c r="AH93" s="220"/>
      <c r="AI93" s="220"/>
      <c r="AJ93" s="220"/>
      <c r="AK93" s="220"/>
      <c r="AL93" s="220"/>
      <c r="AM93" s="220"/>
      <c r="AN93" s="220"/>
      <c r="AO93" s="220"/>
      <c r="AP93" s="220"/>
      <c r="AQ93" s="220"/>
      <c r="AS93" s="2"/>
      <c r="AT93" s="221"/>
      <c r="AU93" s="221"/>
      <c r="AV93" s="221"/>
      <c r="AW93" s="220"/>
      <c r="AX93" s="220"/>
      <c r="AY93" s="220"/>
      <c r="AZ93" s="220"/>
      <c r="BA93" s="220"/>
      <c r="BB93" s="220"/>
      <c r="BC93" s="220"/>
      <c r="BD93" s="220"/>
      <c r="BE93" s="220"/>
      <c r="BG93" s="2" t="s">
        <v>208</v>
      </c>
      <c r="BH93" s="220"/>
      <c r="BI93" s="220"/>
      <c r="BJ93" s="220"/>
      <c r="BK93" s="220"/>
      <c r="BL93" s="220"/>
      <c r="BM93" s="220"/>
      <c r="BN93" s="220"/>
      <c r="BO93" s="220"/>
      <c r="BP93" s="220"/>
      <c r="BQ93" s="220"/>
      <c r="BR93" s="220"/>
      <c r="BS93" s="220"/>
      <c r="BU93" s="2"/>
      <c r="BV93" s="221"/>
      <c r="BW93" s="221"/>
      <c r="BX93" s="221"/>
      <c r="BY93" s="220"/>
      <c r="BZ93" s="220"/>
      <c r="CA93" s="220"/>
      <c r="CB93" s="220"/>
      <c r="CC93" s="220"/>
      <c r="CD93" s="220"/>
      <c r="CE93" s="220"/>
      <c r="CF93" s="220"/>
      <c r="CG93" s="220"/>
    </row>
    <row r="94" spans="1:85" x14ac:dyDescent="0.25">
      <c r="C94" s="222" t="s">
        <v>187</v>
      </c>
      <c r="D94" s="223">
        <f>+IFERROR((SUMPRODUCT(D79:D87,R79:R87)/R94),0)</f>
        <v>0</v>
      </c>
      <c r="E94" s="223">
        <f t="shared" ref="E94:O94" si="203">+IFERROR((SUMPRODUCT(E79:E87,S79:S87)/S94),0)</f>
        <v>0</v>
      </c>
      <c r="F94" s="223">
        <f t="shared" si="203"/>
        <v>0</v>
      </c>
      <c r="G94" s="223">
        <f t="shared" si="203"/>
        <v>0</v>
      </c>
      <c r="H94" s="223">
        <f t="shared" si="203"/>
        <v>0</v>
      </c>
      <c r="I94" s="223">
        <f t="shared" si="203"/>
        <v>0</v>
      </c>
      <c r="J94" s="223">
        <f t="shared" si="203"/>
        <v>0</v>
      </c>
      <c r="K94" s="223">
        <f t="shared" si="203"/>
        <v>0</v>
      </c>
      <c r="L94" s="223">
        <f t="shared" si="203"/>
        <v>0</v>
      </c>
      <c r="M94" s="223">
        <f t="shared" si="203"/>
        <v>0</v>
      </c>
      <c r="N94" s="223">
        <f t="shared" si="203"/>
        <v>0</v>
      </c>
      <c r="O94" s="223">
        <f t="shared" si="203"/>
        <v>0</v>
      </c>
      <c r="R94" s="224">
        <f t="shared" ref="R94:AC94" si="204">SUM(R79:R93)</f>
        <v>0</v>
      </c>
      <c r="S94" s="224">
        <f t="shared" si="204"/>
        <v>0</v>
      </c>
      <c r="T94" s="224">
        <f t="shared" si="204"/>
        <v>0</v>
      </c>
      <c r="U94" s="224">
        <f t="shared" si="204"/>
        <v>0</v>
      </c>
      <c r="V94" s="224">
        <f t="shared" si="204"/>
        <v>0</v>
      </c>
      <c r="W94" s="224">
        <f t="shared" si="204"/>
        <v>0</v>
      </c>
      <c r="X94" s="224">
        <f t="shared" si="204"/>
        <v>0</v>
      </c>
      <c r="Y94" s="224">
        <f t="shared" si="204"/>
        <v>0</v>
      </c>
      <c r="Z94" s="224">
        <f t="shared" si="204"/>
        <v>0</v>
      </c>
      <c r="AA94" s="224">
        <f t="shared" si="204"/>
        <v>0</v>
      </c>
      <c r="AB94" s="224">
        <f t="shared" si="204"/>
        <v>0</v>
      </c>
      <c r="AC94" s="224">
        <f t="shared" si="204"/>
        <v>0</v>
      </c>
      <c r="AE94" s="222" t="s">
        <v>187</v>
      </c>
      <c r="AF94" s="223">
        <f>+IFERROR((SUMPRODUCT(AF79:AF87,AT79:AT87)/AT94),0)</f>
        <v>0</v>
      </c>
      <c r="AG94" s="223">
        <f t="shared" ref="AG94:AQ94" si="205">+IFERROR((SUMPRODUCT(AG79:AG87,AU79:AU87)/AU94),0)</f>
        <v>0</v>
      </c>
      <c r="AH94" s="223">
        <f t="shared" si="205"/>
        <v>0</v>
      </c>
      <c r="AI94" s="223">
        <f t="shared" si="205"/>
        <v>0</v>
      </c>
      <c r="AJ94" s="223">
        <f t="shared" si="205"/>
        <v>0</v>
      </c>
      <c r="AK94" s="223">
        <f t="shared" si="205"/>
        <v>0</v>
      </c>
      <c r="AL94" s="223">
        <f t="shared" si="205"/>
        <v>0</v>
      </c>
      <c r="AM94" s="223">
        <f t="shared" si="205"/>
        <v>0</v>
      </c>
      <c r="AN94" s="223">
        <f t="shared" si="205"/>
        <v>0</v>
      </c>
      <c r="AO94" s="223">
        <f t="shared" si="205"/>
        <v>0</v>
      </c>
      <c r="AP94" s="223">
        <f t="shared" si="205"/>
        <v>0</v>
      </c>
      <c r="AQ94" s="223">
        <f t="shared" si="205"/>
        <v>0</v>
      </c>
      <c r="AT94" s="224">
        <f t="shared" ref="AT94:BE94" si="206">SUM(AT79:AT93)</f>
        <v>0</v>
      </c>
      <c r="AU94" s="224">
        <f t="shared" si="206"/>
        <v>0</v>
      </c>
      <c r="AV94" s="224">
        <f t="shared" si="206"/>
        <v>0</v>
      </c>
      <c r="AW94" s="224">
        <f t="shared" si="206"/>
        <v>0</v>
      </c>
      <c r="AX94" s="224">
        <f t="shared" si="206"/>
        <v>0</v>
      </c>
      <c r="AY94" s="224">
        <f t="shared" si="206"/>
        <v>0</v>
      </c>
      <c r="AZ94" s="224">
        <f t="shared" si="206"/>
        <v>0</v>
      </c>
      <c r="BA94" s="224">
        <f t="shared" si="206"/>
        <v>0</v>
      </c>
      <c r="BB94" s="224">
        <f t="shared" si="206"/>
        <v>0</v>
      </c>
      <c r="BC94" s="224">
        <f t="shared" si="206"/>
        <v>0</v>
      </c>
      <c r="BD94" s="224">
        <f t="shared" si="206"/>
        <v>0</v>
      </c>
      <c r="BE94" s="224">
        <f t="shared" si="206"/>
        <v>0</v>
      </c>
      <c r="BG94" s="222" t="s">
        <v>187</v>
      </c>
      <c r="BH94" s="223">
        <f>+IFERROR((SUMPRODUCT(BH79:BH87,BV79:BV87)/BV94),0)</f>
        <v>0</v>
      </c>
      <c r="BI94" s="223">
        <f t="shared" ref="BI94" si="207">+IFERROR((SUMPRODUCT(BI79:BI87,BW79:BW87)/BW94),0)</f>
        <v>0</v>
      </c>
      <c r="BJ94" s="223">
        <f t="shared" ref="BJ94" si="208">+IFERROR((SUMPRODUCT(BJ79:BJ87,BX79:BX87)/BX94),0)</f>
        <v>0</v>
      </c>
      <c r="BK94" s="223">
        <f t="shared" ref="BK94" si="209">+IFERROR((SUMPRODUCT(BK79:BK87,BY79:BY87)/BY94),0)</f>
        <v>0</v>
      </c>
      <c r="BL94" s="223">
        <f t="shared" ref="BL94" si="210">+IFERROR((SUMPRODUCT(BL79:BL87,BZ79:BZ87)/BZ94),0)</f>
        <v>0</v>
      </c>
      <c r="BM94" s="223">
        <f t="shared" ref="BM94" si="211">+IFERROR((SUMPRODUCT(BM79:BM87,CA79:CA87)/CA94),0)</f>
        <v>0</v>
      </c>
      <c r="BN94" s="223">
        <f t="shared" ref="BN94" si="212">+IFERROR((SUMPRODUCT(BN79:BN87,CB79:CB87)/CB94),0)</f>
        <v>0</v>
      </c>
      <c r="BO94" s="223">
        <f t="shared" ref="BO94" si="213">+IFERROR((SUMPRODUCT(BO79:BO87,CC79:CC87)/CC94),0)</f>
        <v>0</v>
      </c>
      <c r="BP94" s="223">
        <f t="shared" ref="BP94" si="214">+IFERROR((SUMPRODUCT(BP79:BP87,CD79:CD87)/CD94),0)</f>
        <v>0</v>
      </c>
      <c r="BQ94" s="223">
        <f t="shared" ref="BQ94" si="215">+IFERROR((SUMPRODUCT(BQ79:BQ87,CE79:CE87)/CE94),0)</f>
        <v>0</v>
      </c>
      <c r="BR94" s="223">
        <f t="shared" ref="BR94" si="216">+IFERROR((SUMPRODUCT(BR79:BR87,CF79:CF87)/CF94),0)</f>
        <v>0</v>
      </c>
      <c r="BS94" s="223">
        <f t="shared" ref="BS94" si="217">+IFERROR((SUMPRODUCT(BS79:BS87,CG79:CG87)/CG94),0)</f>
        <v>0</v>
      </c>
      <c r="BV94" s="224">
        <f t="shared" ref="BV94:CG94" si="218">SUM(BV79:BV93)</f>
        <v>0</v>
      </c>
      <c r="BW94" s="224">
        <f t="shared" si="218"/>
        <v>0</v>
      </c>
      <c r="BX94" s="224">
        <f t="shared" si="218"/>
        <v>0</v>
      </c>
      <c r="BY94" s="224">
        <f t="shared" si="218"/>
        <v>0</v>
      </c>
      <c r="BZ94" s="224">
        <f t="shared" si="218"/>
        <v>0</v>
      </c>
      <c r="CA94" s="224">
        <f t="shared" si="218"/>
        <v>0</v>
      </c>
      <c r="CB94" s="224">
        <f t="shared" si="218"/>
        <v>0</v>
      </c>
      <c r="CC94" s="224">
        <f t="shared" si="218"/>
        <v>0</v>
      </c>
      <c r="CD94" s="224">
        <f t="shared" si="218"/>
        <v>0</v>
      </c>
      <c r="CE94" s="224">
        <f t="shared" si="218"/>
        <v>0</v>
      </c>
      <c r="CF94" s="224">
        <f t="shared" si="218"/>
        <v>0</v>
      </c>
      <c r="CG94" s="224">
        <f t="shared" si="218"/>
        <v>0</v>
      </c>
    </row>
    <row r="95" spans="1:85" x14ac:dyDescent="0.25">
      <c r="C95" s="270" t="s">
        <v>126</v>
      </c>
      <c r="AE95" s="270" t="s">
        <v>126</v>
      </c>
      <c r="AT95"/>
      <c r="AU95"/>
      <c r="AV95"/>
      <c r="AW95"/>
      <c r="AX95"/>
      <c r="AY95"/>
      <c r="AZ95"/>
      <c r="BA95"/>
      <c r="BB95"/>
      <c r="BC95"/>
      <c r="BD95"/>
      <c r="BE95"/>
      <c r="BG95" s="270" t="s">
        <v>126</v>
      </c>
      <c r="BV95"/>
      <c r="BW95"/>
      <c r="BX95"/>
      <c r="BY95"/>
      <c r="BZ95"/>
      <c r="CA95"/>
      <c r="CB95"/>
      <c r="CC95"/>
      <c r="CD95"/>
      <c r="CE95"/>
      <c r="CF95"/>
      <c r="CG95"/>
    </row>
    <row r="96" spans="1:85" x14ac:dyDescent="0.25">
      <c r="C96" s="229" t="s">
        <v>99</v>
      </c>
      <c r="D96" s="219" t="s">
        <v>43</v>
      </c>
      <c r="E96" s="219" t="s">
        <v>44</v>
      </c>
      <c r="F96" s="219" t="s">
        <v>45</v>
      </c>
      <c r="G96" s="219" t="s">
        <v>46</v>
      </c>
      <c r="H96" s="219" t="s">
        <v>47</v>
      </c>
      <c r="I96" s="219" t="s">
        <v>48</v>
      </c>
      <c r="J96" s="219" t="s">
        <v>49</v>
      </c>
      <c r="K96" s="219" t="s">
        <v>50</v>
      </c>
      <c r="L96" s="219" t="s">
        <v>177</v>
      </c>
      <c r="M96" s="219" t="s">
        <v>52</v>
      </c>
      <c r="N96" s="219" t="s">
        <v>53</v>
      </c>
      <c r="O96" s="219" t="s">
        <v>54</v>
      </c>
      <c r="R96" s="219" t="s">
        <v>43</v>
      </c>
      <c r="S96" s="219" t="s">
        <v>44</v>
      </c>
      <c r="T96" s="219" t="s">
        <v>45</v>
      </c>
      <c r="U96" s="219" t="s">
        <v>46</v>
      </c>
      <c r="V96" s="219" t="s">
        <v>47</v>
      </c>
      <c r="W96" s="219" t="s">
        <v>48</v>
      </c>
      <c r="X96" s="219" t="s">
        <v>49</v>
      </c>
      <c r="Y96" s="219" t="s">
        <v>50</v>
      </c>
      <c r="Z96" s="219" t="s">
        <v>177</v>
      </c>
      <c r="AA96" s="219" t="s">
        <v>52</v>
      </c>
      <c r="AB96" s="219" t="s">
        <v>53</v>
      </c>
      <c r="AC96" s="219" t="s">
        <v>54</v>
      </c>
      <c r="AE96" s="229" t="s">
        <v>99</v>
      </c>
      <c r="AF96" s="219" t="s">
        <v>43</v>
      </c>
      <c r="AG96" s="219" t="s">
        <v>44</v>
      </c>
      <c r="AH96" s="219" t="s">
        <v>45</v>
      </c>
      <c r="AI96" s="219" t="s">
        <v>46</v>
      </c>
      <c r="AJ96" s="219" t="s">
        <v>47</v>
      </c>
      <c r="AK96" s="219" t="s">
        <v>48</v>
      </c>
      <c r="AL96" s="219" t="s">
        <v>49</v>
      </c>
      <c r="AM96" s="219" t="s">
        <v>50</v>
      </c>
      <c r="AN96" s="219" t="s">
        <v>177</v>
      </c>
      <c r="AO96" s="219" t="s">
        <v>52</v>
      </c>
      <c r="AP96" s="219" t="s">
        <v>53</v>
      </c>
      <c r="AQ96" s="219" t="s">
        <v>54</v>
      </c>
      <c r="AT96" s="219" t="s">
        <v>43</v>
      </c>
      <c r="AU96" s="219" t="s">
        <v>44</v>
      </c>
      <c r="AV96" s="219" t="s">
        <v>45</v>
      </c>
      <c r="AW96" s="219" t="s">
        <v>46</v>
      </c>
      <c r="AX96" s="219" t="s">
        <v>47</v>
      </c>
      <c r="AY96" s="219" t="s">
        <v>48</v>
      </c>
      <c r="AZ96" s="219" t="s">
        <v>49</v>
      </c>
      <c r="BA96" s="219" t="s">
        <v>50</v>
      </c>
      <c r="BB96" s="219" t="s">
        <v>177</v>
      </c>
      <c r="BC96" s="219" t="s">
        <v>52</v>
      </c>
      <c r="BD96" s="219" t="s">
        <v>53</v>
      </c>
      <c r="BE96" s="219" t="s">
        <v>54</v>
      </c>
      <c r="BG96" s="229" t="s">
        <v>99</v>
      </c>
      <c r="BH96" s="219" t="s">
        <v>43</v>
      </c>
      <c r="BI96" s="219" t="s">
        <v>44</v>
      </c>
      <c r="BJ96" s="219" t="s">
        <v>45</v>
      </c>
      <c r="BK96" s="219" t="s">
        <v>46</v>
      </c>
      <c r="BL96" s="219" t="s">
        <v>47</v>
      </c>
      <c r="BM96" s="219" t="s">
        <v>48</v>
      </c>
      <c r="BN96" s="219" t="s">
        <v>49</v>
      </c>
      <c r="BO96" s="219" t="s">
        <v>50</v>
      </c>
      <c r="BP96" s="219" t="s">
        <v>177</v>
      </c>
      <c r="BQ96" s="219" t="s">
        <v>52</v>
      </c>
      <c r="BR96" s="219" t="s">
        <v>53</v>
      </c>
      <c r="BS96" s="219" t="s">
        <v>54</v>
      </c>
      <c r="BV96" s="219" t="s">
        <v>43</v>
      </c>
      <c r="BW96" s="219" t="s">
        <v>44</v>
      </c>
      <c r="BX96" s="219" t="s">
        <v>45</v>
      </c>
      <c r="BY96" s="219" t="s">
        <v>46</v>
      </c>
      <c r="BZ96" s="219" t="s">
        <v>47</v>
      </c>
      <c r="CA96" s="219" t="s">
        <v>48</v>
      </c>
      <c r="CB96" s="219" t="s">
        <v>49</v>
      </c>
      <c r="CC96" s="219" t="s">
        <v>50</v>
      </c>
      <c r="CD96" s="219" t="s">
        <v>177</v>
      </c>
      <c r="CE96" s="219" t="s">
        <v>52</v>
      </c>
      <c r="CF96" s="219" t="s">
        <v>53</v>
      </c>
      <c r="CG96" s="219" t="s">
        <v>54</v>
      </c>
    </row>
    <row r="97" spans="1:85" x14ac:dyDescent="0.25">
      <c r="A97" t="str">
        <f>+C58</f>
        <v>BANT</v>
      </c>
      <c r="B97" t="s">
        <v>99</v>
      </c>
      <c r="C97" s="2" t="s">
        <v>178</v>
      </c>
      <c r="D97" s="220">
        <f>+IFERROR((D61*R61+D79*R79)/(R79+R61),0)</f>
        <v>0</v>
      </c>
      <c r="E97" s="220">
        <f t="shared" ref="E97:J105" si="219">+IFERROR((E61*S61+E79*S79)/(S79+S61),0)</f>
        <v>0</v>
      </c>
      <c r="F97" s="220">
        <f t="shared" si="219"/>
        <v>0</v>
      </c>
      <c r="G97" s="220">
        <f t="shared" si="219"/>
        <v>0</v>
      </c>
      <c r="H97" s="220">
        <f t="shared" si="219"/>
        <v>0</v>
      </c>
      <c r="I97" s="220">
        <f t="shared" si="219"/>
        <v>0</v>
      </c>
      <c r="J97" s="220">
        <f>+IFERROR((J61*X61+J79*X79)/(X79+X61),0)</f>
        <v>0</v>
      </c>
      <c r="K97" s="220">
        <f t="shared" ref="K97:O105" si="220">+IFERROR((K61*Y61+K79*Y79)/(Y79+Y61),0)</f>
        <v>0</v>
      </c>
      <c r="L97" s="220">
        <f t="shared" si="220"/>
        <v>0</v>
      </c>
      <c r="M97" s="220">
        <f t="shared" si="220"/>
        <v>0</v>
      </c>
      <c r="N97" s="220">
        <f t="shared" si="220"/>
        <v>0</v>
      </c>
      <c r="O97" s="220">
        <f t="shared" si="220"/>
        <v>0</v>
      </c>
      <c r="Q97" s="2" t="s">
        <v>178</v>
      </c>
      <c r="R97" s="221">
        <f t="shared" ref="R97:AC105" si="221">+R79+R61</f>
        <v>0</v>
      </c>
      <c r="S97" s="221">
        <f t="shared" si="221"/>
        <v>0</v>
      </c>
      <c r="T97" s="221">
        <f t="shared" si="221"/>
        <v>0</v>
      </c>
      <c r="U97" s="221">
        <f t="shared" si="221"/>
        <v>0</v>
      </c>
      <c r="V97" s="221">
        <f t="shared" si="221"/>
        <v>0</v>
      </c>
      <c r="W97" s="221">
        <f t="shared" si="221"/>
        <v>0</v>
      </c>
      <c r="X97" s="221">
        <f t="shared" si="221"/>
        <v>0</v>
      </c>
      <c r="Y97" s="221">
        <f t="shared" si="221"/>
        <v>0</v>
      </c>
      <c r="Z97" s="221">
        <f t="shared" si="221"/>
        <v>0</v>
      </c>
      <c r="AA97" s="221">
        <f t="shared" si="221"/>
        <v>0</v>
      </c>
      <c r="AB97" s="221">
        <f t="shared" si="221"/>
        <v>0</v>
      </c>
      <c r="AC97" s="221">
        <f t="shared" si="221"/>
        <v>0</v>
      </c>
      <c r="AE97" s="2" t="s">
        <v>178</v>
      </c>
      <c r="AF97" s="220">
        <f>+D97</f>
        <v>0</v>
      </c>
      <c r="AG97" s="220">
        <f t="shared" ref="AG97:AQ101" si="222">+E97</f>
        <v>0</v>
      </c>
      <c r="AH97" s="220">
        <f t="shared" si="222"/>
        <v>0</v>
      </c>
      <c r="AI97" s="220">
        <f t="shared" si="222"/>
        <v>0</v>
      </c>
      <c r="AJ97" s="220">
        <f t="shared" si="222"/>
        <v>0</v>
      </c>
      <c r="AK97" s="220">
        <f t="shared" si="222"/>
        <v>0</v>
      </c>
      <c r="AL97" s="220">
        <f t="shared" si="222"/>
        <v>0</v>
      </c>
      <c r="AM97" s="220">
        <f t="shared" si="222"/>
        <v>0</v>
      </c>
      <c r="AN97" s="220">
        <f t="shared" si="222"/>
        <v>0</v>
      </c>
      <c r="AO97" s="220">
        <f t="shared" si="222"/>
        <v>0</v>
      </c>
      <c r="AP97" s="220">
        <f t="shared" si="222"/>
        <v>0</v>
      </c>
      <c r="AQ97" s="220">
        <f t="shared" si="222"/>
        <v>0</v>
      </c>
      <c r="AS97" s="2" t="s">
        <v>178</v>
      </c>
      <c r="AT97" s="220">
        <f t="shared" ref="AT97:BE101" si="223">+R97</f>
        <v>0</v>
      </c>
      <c r="AU97" s="220">
        <f t="shared" si="223"/>
        <v>0</v>
      </c>
      <c r="AV97" s="220">
        <f t="shared" si="223"/>
        <v>0</v>
      </c>
      <c r="AW97" s="220">
        <f t="shared" si="223"/>
        <v>0</v>
      </c>
      <c r="AX97" s="220">
        <f t="shared" si="223"/>
        <v>0</v>
      </c>
      <c r="AY97" s="220">
        <f t="shared" si="223"/>
        <v>0</v>
      </c>
      <c r="AZ97" s="220">
        <f t="shared" si="223"/>
        <v>0</v>
      </c>
      <c r="BA97" s="220">
        <f t="shared" si="223"/>
        <v>0</v>
      </c>
      <c r="BB97" s="220">
        <f t="shared" si="223"/>
        <v>0</v>
      </c>
      <c r="BC97" s="220">
        <f t="shared" si="223"/>
        <v>0</v>
      </c>
      <c r="BD97" s="220">
        <f t="shared" si="223"/>
        <v>0</v>
      </c>
      <c r="BE97" s="220">
        <f t="shared" si="223"/>
        <v>0</v>
      </c>
      <c r="BG97" s="2" t="s">
        <v>178</v>
      </c>
      <c r="BH97" s="220">
        <f>+AF97</f>
        <v>0</v>
      </c>
      <c r="BI97" s="220">
        <f t="shared" ref="BI97:BI101" si="224">+AG97</f>
        <v>0</v>
      </c>
      <c r="BJ97" s="220">
        <f t="shared" ref="BJ97:BJ101" si="225">+AH97</f>
        <v>0</v>
      </c>
      <c r="BK97" s="220">
        <f t="shared" ref="BK97:BK101" si="226">+AI97</f>
        <v>0</v>
      </c>
      <c r="BL97" s="220">
        <f t="shared" ref="BL97:BL101" si="227">+AJ97</f>
        <v>0</v>
      </c>
      <c r="BM97" s="220">
        <f t="shared" ref="BM97:BM101" si="228">+AK97</f>
        <v>0</v>
      </c>
      <c r="BN97" s="220">
        <f t="shared" ref="BN97:BN101" si="229">+AL97</f>
        <v>0</v>
      </c>
      <c r="BO97" s="220">
        <f t="shared" ref="BO97:BO101" si="230">+AM97</f>
        <v>0</v>
      </c>
      <c r="BP97" s="220">
        <f t="shared" ref="BP97:BP101" si="231">+AN97</f>
        <v>0</v>
      </c>
      <c r="BQ97" s="220">
        <f t="shared" ref="BQ97:BQ101" si="232">+AO97</f>
        <v>0</v>
      </c>
      <c r="BR97" s="220">
        <f t="shared" ref="BR97:BR101" si="233">+AP97</f>
        <v>0</v>
      </c>
      <c r="BS97" s="220">
        <f t="shared" ref="BS97:BS101" si="234">+AQ97</f>
        <v>0</v>
      </c>
      <c r="BU97" s="2" t="s">
        <v>178</v>
      </c>
      <c r="BV97" s="220">
        <f t="shared" ref="BV97:BV101" si="235">+AT97</f>
        <v>0</v>
      </c>
      <c r="BW97" s="220">
        <f t="shared" ref="BW97:BW101" si="236">+AU97</f>
        <v>0</v>
      </c>
      <c r="BX97" s="220">
        <f t="shared" ref="BX97:BX101" si="237">+AV97</f>
        <v>0</v>
      </c>
      <c r="BY97" s="220">
        <f t="shared" ref="BY97:BY101" si="238">+AW97</f>
        <v>0</v>
      </c>
      <c r="BZ97" s="220">
        <f t="shared" ref="BZ97:BZ101" si="239">+AX97</f>
        <v>0</v>
      </c>
      <c r="CA97" s="220">
        <f t="shared" ref="CA97:CA101" si="240">+AY97</f>
        <v>0</v>
      </c>
      <c r="CB97" s="220">
        <f t="shared" ref="CB97:CB101" si="241">+AZ97</f>
        <v>0</v>
      </c>
      <c r="CC97" s="220">
        <f t="shared" ref="CC97:CC101" si="242">+BA97</f>
        <v>0</v>
      </c>
      <c r="CD97" s="220">
        <f t="shared" ref="CD97:CD101" si="243">+BB97</f>
        <v>0</v>
      </c>
      <c r="CE97" s="220">
        <f t="shared" ref="CE97:CE101" si="244">+BC97</f>
        <v>0</v>
      </c>
      <c r="CF97" s="220">
        <f t="shared" ref="CF97:CF101" si="245">+BD97</f>
        <v>0</v>
      </c>
      <c r="CG97" s="220">
        <f t="shared" ref="CG97:CG101" si="246">+BE97</f>
        <v>0</v>
      </c>
    </row>
    <row r="98" spans="1:85" x14ac:dyDescent="0.25">
      <c r="A98" t="str">
        <f>+C58</f>
        <v>BANT</v>
      </c>
      <c r="B98" t="s">
        <v>99</v>
      </c>
      <c r="C98" s="2" t="s">
        <v>179</v>
      </c>
      <c r="D98" s="220">
        <f t="shared" ref="D98:D105" si="247">+IFERROR((D62*R62+D80*R80)/(R80+R62),0)</f>
        <v>0</v>
      </c>
      <c r="E98" s="220">
        <f t="shared" si="219"/>
        <v>0</v>
      </c>
      <c r="F98" s="220">
        <f t="shared" si="219"/>
        <v>0</v>
      </c>
      <c r="G98" s="220">
        <f t="shared" si="219"/>
        <v>0</v>
      </c>
      <c r="H98" s="220">
        <f t="shared" si="219"/>
        <v>0</v>
      </c>
      <c r="I98" s="220">
        <f t="shared" si="219"/>
        <v>0</v>
      </c>
      <c r="J98" s="220">
        <f t="shared" si="219"/>
        <v>0</v>
      </c>
      <c r="K98" s="220">
        <f t="shared" si="220"/>
        <v>0</v>
      </c>
      <c r="L98" s="220">
        <f t="shared" si="220"/>
        <v>0</v>
      </c>
      <c r="M98" s="220">
        <f t="shared" si="220"/>
        <v>0</v>
      </c>
      <c r="N98" s="220">
        <f t="shared" si="220"/>
        <v>0</v>
      </c>
      <c r="O98" s="220">
        <f t="shared" si="220"/>
        <v>0</v>
      </c>
      <c r="Q98" s="2" t="s">
        <v>179</v>
      </c>
      <c r="R98" s="221">
        <f t="shared" si="221"/>
        <v>0</v>
      </c>
      <c r="S98" s="221">
        <f t="shared" si="221"/>
        <v>0</v>
      </c>
      <c r="T98" s="221">
        <f t="shared" si="221"/>
        <v>0</v>
      </c>
      <c r="U98" s="221">
        <f t="shared" si="221"/>
        <v>0</v>
      </c>
      <c r="V98" s="221">
        <f t="shared" si="221"/>
        <v>0</v>
      </c>
      <c r="W98" s="221">
        <f t="shared" si="221"/>
        <v>0</v>
      </c>
      <c r="X98" s="221">
        <f t="shared" si="221"/>
        <v>0</v>
      </c>
      <c r="Y98" s="221">
        <f t="shared" si="221"/>
        <v>0</v>
      </c>
      <c r="Z98" s="221">
        <f t="shared" si="221"/>
        <v>0</v>
      </c>
      <c r="AA98" s="221">
        <f t="shared" si="221"/>
        <v>0</v>
      </c>
      <c r="AB98" s="221">
        <f t="shared" si="221"/>
        <v>0</v>
      </c>
      <c r="AC98" s="221">
        <f t="shared" si="221"/>
        <v>0</v>
      </c>
      <c r="AE98" s="2" t="s">
        <v>179</v>
      </c>
      <c r="AF98" s="220">
        <f t="shared" ref="AF98:AF101" si="248">+D98</f>
        <v>0</v>
      </c>
      <c r="AG98" s="220">
        <f t="shared" si="222"/>
        <v>0</v>
      </c>
      <c r="AH98" s="220">
        <f t="shared" si="222"/>
        <v>0</v>
      </c>
      <c r="AI98" s="220">
        <f t="shared" si="222"/>
        <v>0</v>
      </c>
      <c r="AJ98" s="220">
        <f t="shared" si="222"/>
        <v>0</v>
      </c>
      <c r="AK98" s="220">
        <f t="shared" si="222"/>
        <v>0</v>
      </c>
      <c r="AL98" s="220">
        <f t="shared" si="222"/>
        <v>0</v>
      </c>
      <c r="AM98" s="220">
        <f t="shared" si="222"/>
        <v>0</v>
      </c>
      <c r="AN98" s="220">
        <f t="shared" si="222"/>
        <v>0</v>
      </c>
      <c r="AO98" s="220">
        <f t="shared" si="222"/>
        <v>0</v>
      </c>
      <c r="AP98" s="220">
        <f t="shared" si="222"/>
        <v>0</v>
      </c>
      <c r="AQ98" s="220">
        <f t="shared" si="222"/>
        <v>0</v>
      </c>
      <c r="AS98" s="2" t="s">
        <v>179</v>
      </c>
      <c r="AT98" s="220">
        <f t="shared" si="223"/>
        <v>0</v>
      </c>
      <c r="AU98" s="220">
        <f t="shared" si="223"/>
        <v>0</v>
      </c>
      <c r="AV98" s="220">
        <f t="shared" si="223"/>
        <v>0</v>
      </c>
      <c r="AW98" s="220">
        <f t="shared" si="223"/>
        <v>0</v>
      </c>
      <c r="AX98" s="220">
        <f t="shared" si="223"/>
        <v>0</v>
      </c>
      <c r="AY98" s="220">
        <f t="shared" si="223"/>
        <v>0</v>
      </c>
      <c r="AZ98" s="220">
        <f t="shared" si="223"/>
        <v>0</v>
      </c>
      <c r="BA98" s="220">
        <f t="shared" si="223"/>
        <v>0</v>
      </c>
      <c r="BB98" s="220">
        <f t="shared" si="223"/>
        <v>0</v>
      </c>
      <c r="BC98" s="220">
        <f t="shared" si="223"/>
        <v>0</v>
      </c>
      <c r="BD98" s="220">
        <f t="shared" si="223"/>
        <v>0</v>
      </c>
      <c r="BE98" s="220">
        <f t="shared" si="223"/>
        <v>0</v>
      </c>
      <c r="BG98" s="2" t="s">
        <v>179</v>
      </c>
      <c r="BH98" s="220">
        <f t="shared" ref="BH98:BH101" si="249">+AF98</f>
        <v>0</v>
      </c>
      <c r="BI98" s="220">
        <f t="shared" si="224"/>
        <v>0</v>
      </c>
      <c r="BJ98" s="220">
        <f t="shared" si="225"/>
        <v>0</v>
      </c>
      <c r="BK98" s="220">
        <f t="shared" si="226"/>
        <v>0</v>
      </c>
      <c r="BL98" s="220">
        <f t="shared" si="227"/>
        <v>0</v>
      </c>
      <c r="BM98" s="220">
        <f t="shared" si="228"/>
        <v>0</v>
      </c>
      <c r="BN98" s="220">
        <f t="shared" si="229"/>
        <v>0</v>
      </c>
      <c r="BO98" s="220">
        <f t="shared" si="230"/>
        <v>0</v>
      </c>
      <c r="BP98" s="220">
        <f t="shared" si="231"/>
        <v>0</v>
      </c>
      <c r="BQ98" s="220">
        <f t="shared" si="232"/>
        <v>0</v>
      </c>
      <c r="BR98" s="220">
        <f t="shared" si="233"/>
        <v>0</v>
      </c>
      <c r="BS98" s="220">
        <f t="shared" si="234"/>
        <v>0</v>
      </c>
      <c r="BU98" s="2" t="s">
        <v>179</v>
      </c>
      <c r="BV98" s="220">
        <f t="shared" si="235"/>
        <v>0</v>
      </c>
      <c r="BW98" s="220">
        <f t="shared" si="236"/>
        <v>0</v>
      </c>
      <c r="BX98" s="220">
        <f t="shared" si="237"/>
        <v>0</v>
      </c>
      <c r="BY98" s="220">
        <f t="shared" si="238"/>
        <v>0</v>
      </c>
      <c r="BZ98" s="220">
        <f t="shared" si="239"/>
        <v>0</v>
      </c>
      <c r="CA98" s="220">
        <f t="shared" si="240"/>
        <v>0</v>
      </c>
      <c r="CB98" s="220">
        <f t="shared" si="241"/>
        <v>0</v>
      </c>
      <c r="CC98" s="220">
        <f t="shared" si="242"/>
        <v>0</v>
      </c>
      <c r="CD98" s="220">
        <f t="shared" si="243"/>
        <v>0</v>
      </c>
      <c r="CE98" s="220">
        <f t="shared" si="244"/>
        <v>0</v>
      </c>
      <c r="CF98" s="220">
        <f t="shared" si="245"/>
        <v>0</v>
      </c>
      <c r="CG98" s="220">
        <f t="shared" si="246"/>
        <v>0</v>
      </c>
    </row>
    <row r="99" spans="1:85" x14ac:dyDescent="0.25">
      <c r="A99" t="str">
        <f>+C58</f>
        <v>BANT</v>
      </c>
      <c r="B99" t="s">
        <v>99</v>
      </c>
      <c r="C99" s="2" t="s">
        <v>180</v>
      </c>
      <c r="D99" s="220">
        <f t="shared" si="247"/>
        <v>0</v>
      </c>
      <c r="E99" s="220">
        <f t="shared" si="219"/>
        <v>0</v>
      </c>
      <c r="F99" s="220">
        <f t="shared" si="219"/>
        <v>0</v>
      </c>
      <c r="G99" s="220">
        <f t="shared" si="219"/>
        <v>0</v>
      </c>
      <c r="H99" s="220">
        <f t="shared" si="219"/>
        <v>0</v>
      </c>
      <c r="I99" s="220">
        <f t="shared" si="219"/>
        <v>0</v>
      </c>
      <c r="J99" s="220">
        <f t="shared" si="219"/>
        <v>0</v>
      </c>
      <c r="K99" s="220">
        <f t="shared" si="220"/>
        <v>0</v>
      </c>
      <c r="L99" s="220">
        <f t="shared" si="220"/>
        <v>0</v>
      </c>
      <c r="M99" s="220">
        <f t="shared" si="220"/>
        <v>0</v>
      </c>
      <c r="N99" s="220">
        <f t="shared" si="220"/>
        <v>0</v>
      </c>
      <c r="O99" s="220">
        <f t="shared" si="220"/>
        <v>0</v>
      </c>
      <c r="Q99" s="2" t="s">
        <v>180</v>
      </c>
      <c r="R99" s="221">
        <f t="shared" si="221"/>
        <v>0</v>
      </c>
      <c r="S99" s="221">
        <f t="shared" si="221"/>
        <v>0</v>
      </c>
      <c r="T99" s="221">
        <f t="shared" si="221"/>
        <v>0</v>
      </c>
      <c r="U99" s="221">
        <f t="shared" si="221"/>
        <v>0</v>
      </c>
      <c r="V99" s="221">
        <f t="shared" si="221"/>
        <v>0</v>
      </c>
      <c r="W99" s="221">
        <f t="shared" si="221"/>
        <v>0</v>
      </c>
      <c r="X99" s="221">
        <f t="shared" si="221"/>
        <v>0</v>
      </c>
      <c r="Y99" s="221">
        <f t="shared" si="221"/>
        <v>0</v>
      </c>
      <c r="Z99" s="221">
        <f t="shared" si="221"/>
        <v>0</v>
      </c>
      <c r="AA99" s="221">
        <f t="shared" si="221"/>
        <v>0</v>
      </c>
      <c r="AB99" s="221">
        <f t="shared" si="221"/>
        <v>0</v>
      </c>
      <c r="AC99" s="221">
        <f t="shared" si="221"/>
        <v>0</v>
      </c>
      <c r="AE99" s="2" t="s">
        <v>180</v>
      </c>
      <c r="AF99" s="220">
        <f t="shared" si="248"/>
        <v>0</v>
      </c>
      <c r="AG99" s="220">
        <f t="shared" si="222"/>
        <v>0</v>
      </c>
      <c r="AH99" s="220">
        <f t="shared" si="222"/>
        <v>0</v>
      </c>
      <c r="AI99" s="220">
        <f t="shared" si="222"/>
        <v>0</v>
      </c>
      <c r="AJ99" s="220">
        <f t="shared" si="222"/>
        <v>0</v>
      </c>
      <c r="AK99" s="220">
        <f t="shared" si="222"/>
        <v>0</v>
      </c>
      <c r="AL99" s="220">
        <f t="shared" si="222"/>
        <v>0</v>
      </c>
      <c r="AM99" s="220">
        <f t="shared" si="222"/>
        <v>0</v>
      </c>
      <c r="AN99" s="220">
        <f t="shared" si="222"/>
        <v>0</v>
      </c>
      <c r="AO99" s="220">
        <f t="shared" si="222"/>
        <v>0</v>
      </c>
      <c r="AP99" s="220">
        <f t="shared" si="222"/>
        <v>0</v>
      </c>
      <c r="AQ99" s="220">
        <f t="shared" si="222"/>
        <v>0</v>
      </c>
      <c r="AS99" s="2" t="s">
        <v>180</v>
      </c>
      <c r="AT99" s="220">
        <f t="shared" si="223"/>
        <v>0</v>
      </c>
      <c r="AU99" s="220">
        <f t="shared" si="223"/>
        <v>0</v>
      </c>
      <c r="AV99" s="220">
        <f t="shared" si="223"/>
        <v>0</v>
      </c>
      <c r="AW99" s="220">
        <f t="shared" si="223"/>
        <v>0</v>
      </c>
      <c r="AX99" s="220">
        <f t="shared" si="223"/>
        <v>0</v>
      </c>
      <c r="AY99" s="220">
        <f t="shared" si="223"/>
        <v>0</v>
      </c>
      <c r="AZ99" s="220">
        <f t="shared" si="223"/>
        <v>0</v>
      </c>
      <c r="BA99" s="220">
        <f t="shared" si="223"/>
        <v>0</v>
      </c>
      <c r="BB99" s="220">
        <f t="shared" si="223"/>
        <v>0</v>
      </c>
      <c r="BC99" s="220">
        <f t="shared" si="223"/>
        <v>0</v>
      </c>
      <c r="BD99" s="220">
        <f t="shared" si="223"/>
        <v>0</v>
      </c>
      <c r="BE99" s="220">
        <f t="shared" si="223"/>
        <v>0</v>
      </c>
      <c r="BG99" s="2" t="s">
        <v>180</v>
      </c>
      <c r="BH99" s="220">
        <f t="shared" si="249"/>
        <v>0</v>
      </c>
      <c r="BI99" s="220">
        <f t="shared" si="224"/>
        <v>0</v>
      </c>
      <c r="BJ99" s="220">
        <f t="shared" si="225"/>
        <v>0</v>
      </c>
      <c r="BK99" s="220">
        <f t="shared" si="226"/>
        <v>0</v>
      </c>
      <c r="BL99" s="220">
        <f t="shared" si="227"/>
        <v>0</v>
      </c>
      <c r="BM99" s="220">
        <f t="shared" si="228"/>
        <v>0</v>
      </c>
      <c r="BN99" s="220">
        <f t="shared" si="229"/>
        <v>0</v>
      </c>
      <c r="BO99" s="220">
        <f t="shared" si="230"/>
        <v>0</v>
      </c>
      <c r="BP99" s="220">
        <f t="shared" si="231"/>
        <v>0</v>
      </c>
      <c r="BQ99" s="220">
        <f t="shared" si="232"/>
        <v>0</v>
      </c>
      <c r="BR99" s="220">
        <f t="shared" si="233"/>
        <v>0</v>
      </c>
      <c r="BS99" s="220">
        <f t="shared" si="234"/>
        <v>0</v>
      </c>
      <c r="BU99" s="2" t="s">
        <v>180</v>
      </c>
      <c r="BV99" s="220">
        <f t="shared" si="235"/>
        <v>0</v>
      </c>
      <c r="BW99" s="220">
        <f t="shared" si="236"/>
        <v>0</v>
      </c>
      <c r="BX99" s="220">
        <f t="shared" si="237"/>
        <v>0</v>
      </c>
      <c r="BY99" s="220">
        <f t="shared" si="238"/>
        <v>0</v>
      </c>
      <c r="BZ99" s="220">
        <f t="shared" si="239"/>
        <v>0</v>
      </c>
      <c r="CA99" s="220">
        <f t="shared" si="240"/>
        <v>0</v>
      </c>
      <c r="CB99" s="220">
        <f t="shared" si="241"/>
        <v>0</v>
      </c>
      <c r="CC99" s="220">
        <f t="shared" si="242"/>
        <v>0</v>
      </c>
      <c r="CD99" s="220">
        <f t="shared" si="243"/>
        <v>0</v>
      </c>
      <c r="CE99" s="220">
        <f t="shared" si="244"/>
        <v>0</v>
      </c>
      <c r="CF99" s="220">
        <f t="shared" si="245"/>
        <v>0</v>
      </c>
      <c r="CG99" s="220">
        <f t="shared" si="246"/>
        <v>0</v>
      </c>
    </row>
    <row r="100" spans="1:85" x14ac:dyDescent="0.25">
      <c r="A100" t="str">
        <f>+C58</f>
        <v>BANT</v>
      </c>
      <c r="B100" t="s">
        <v>99</v>
      </c>
      <c r="C100" s="2" t="s">
        <v>181</v>
      </c>
      <c r="D100" s="220">
        <f t="shared" si="247"/>
        <v>0</v>
      </c>
      <c r="E100" s="220">
        <f t="shared" si="219"/>
        <v>0</v>
      </c>
      <c r="F100" s="220">
        <f t="shared" si="219"/>
        <v>0</v>
      </c>
      <c r="G100" s="220">
        <f t="shared" si="219"/>
        <v>0</v>
      </c>
      <c r="H100" s="220">
        <f t="shared" si="219"/>
        <v>0</v>
      </c>
      <c r="I100" s="220">
        <f t="shared" si="219"/>
        <v>0</v>
      </c>
      <c r="J100" s="220">
        <f t="shared" si="219"/>
        <v>0</v>
      </c>
      <c r="K100" s="220">
        <f t="shared" si="220"/>
        <v>0</v>
      </c>
      <c r="L100" s="220">
        <f t="shared" si="220"/>
        <v>0</v>
      </c>
      <c r="M100" s="220">
        <f t="shared" si="220"/>
        <v>0</v>
      </c>
      <c r="N100" s="220">
        <f t="shared" si="220"/>
        <v>0</v>
      </c>
      <c r="O100" s="220">
        <f t="shared" si="220"/>
        <v>0</v>
      </c>
      <c r="Q100" s="2" t="s">
        <v>181</v>
      </c>
      <c r="R100" s="221">
        <f t="shared" si="221"/>
        <v>0</v>
      </c>
      <c r="S100" s="221">
        <f t="shared" si="221"/>
        <v>0</v>
      </c>
      <c r="T100" s="221">
        <f t="shared" si="221"/>
        <v>0</v>
      </c>
      <c r="U100" s="221">
        <f t="shared" si="221"/>
        <v>0</v>
      </c>
      <c r="V100" s="221">
        <f t="shared" si="221"/>
        <v>0</v>
      </c>
      <c r="W100" s="221">
        <f t="shared" si="221"/>
        <v>0</v>
      </c>
      <c r="X100" s="221">
        <f t="shared" si="221"/>
        <v>0</v>
      </c>
      <c r="Y100" s="221">
        <f t="shared" si="221"/>
        <v>0</v>
      </c>
      <c r="Z100" s="221">
        <f t="shared" si="221"/>
        <v>0</v>
      </c>
      <c r="AA100" s="221">
        <f t="shared" si="221"/>
        <v>0</v>
      </c>
      <c r="AB100" s="221">
        <f t="shared" si="221"/>
        <v>0</v>
      </c>
      <c r="AC100" s="221">
        <f t="shared" si="221"/>
        <v>0</v>
      </c>
      <c r="AE100" s="2" t="s">
        <v>181</v>
      </c>
      <c r="AF100" s="220">
        <f t="shared" si="248"/>
        <v>0</v>
      </c>
      <c r="AG100" s="220">
        <f t="shared" si="222"/>
        <v>0</v>
      </c>
      <c r="AH100" s="220">
        <f t="shared" si="222"/>
        <v>0</v>
      </c>
      <c r="AI100" s="220">
        <f t="shared" si="222"/>
        <v>0</v>
      </c>
      <c r="AJ100" s="220">
        <f t="shared" si="222"/>
        <v>0</v>
      </c>
      <c r="AK100" s="220">
        <f t="shared" si="222"/>
        <v>0</v>
      </c>
      <c r="AL100" s="220">
        <f t="shared" si="222"/>
        <v>0</v>
      </c>
      <c r="AM100" s="220">
        <f t="shared" si="222"/>
        <v>0</v>
      </c>
      <c r="AN100" s="220">
        <f t="shared" si="222"/>
        <v>0</v>
      </c>
      <c r="AO100" s="220">
        <f t="shared" si="222"/>
        <v>0</v>
      </c>
      <c r="AP100" s="220">
        <f t="shared" si="222"/>
        <v>0</v>
      </c>
      <c r="AQ100" s="220">
        <f t="shared" si="222"/>
        <v>0</v>
      </c>
      <c r="AS100" s="2" t="s">
        <v>181</v>
      </c>
      <c r="AT100" s="220">
        <f t="shared" si="223"/>
        <v>0</v>
      </c>
      <c r="AU100" s="220">
        <f t="shared" si="223"/>
        <v>0</v>
      </c>
      <c r="AV100" s="220">
        <f t="shared" si="223"/>
        <v>0</v>
      </c>
      <c r="AW100" s="220">
        <f t="shared" si="223"/>
        <v>0</v>
      </c>
      <c r="AX100" s="220">
        <f t="shared" si="223"/>
        <v>0</v>
      </c>
      <c r="AY100" s="220">
        <f t="shared" si="223"/>
        <v>0</v>
      </c>
      <c r="AZ100" s="220">
        <f t="shared" si="223"/>
        <v>0</v>
      </c>
      <c r="BA100" s="220">
        <f t="shared" si="223"/>
        <v>0</v>
      </c>
      <c r="BB100" s="220">
        <f t="shared" si="223"/>
        <v>0</v>
      </c>
      <c r="BC100" s="220">
        <f t="shared" si="223"/>
        <v>0</v>
      </c>
      <c r="BD100" s="220">
        <f t="shared" si="223"/>
        <v>0</v>
      </c>
      <c r="BE100" s="220">
        <f t="shared" si="223"/>
        <v>0</v>
      </c>
      <c r="BG100" s="2" t="s">
        <v>181</v>
      </c>
      <c r="BH100" s="220">
        <f t="shared" si="249"/>
        <v>0</v>
      </c>
      <c r="BI100" s="220">
        <f t="shared" si="224"/>
        <v>0</v>
      </c>
      <c r="BJ100" s="220">
        <f t="shared" si="225"/>
        <v>0</v>
      </c>
      <c r="BK100" s="220">
        <f t="shared" si="226"/>
        <v>0</v>
      </c>
      <c r="BL100" s="220">
        <f t="shared" si="227"/>
        <v>0</v>
      </c>
      <c r="BM100" s="220">
        <f t="shared" si="228"/>
        <v>0</v>
      </c>
      <c r="BN100" s="220">
        <f t="shared" si="229"/>
        <v>0</v>
      </c>
      <c r="BO100" s="220">
        <f t="shared" si="230"/>
        <v>0</v>
      </c>
      <c r="BP100" s="220">
        <f t="shared" si="231"/>
        <v>0</v>
      </c>
      <c r="BQ100" s="220">
        <f t="shared" si="232"/>
        <v>0</v>
      </c>
      <c r="BR100" s="220">
        <f t="shared" si="233"/>
        <v>0</v>
      </c>
      <c r="BS100" s="220">
        <f t="shared" si="234"/>
        <v>0</v>
      </c>
      <c r="BU100" s="2" t="s">
        <v>181</v>
      </c>
      <c r="BV100" s="220">
        <f t="shared" si="235"/>
        <v>0</v>
      </c>
      <c r="BW100" s="220">
        <f t="shared" si="236"/>
        <v>0</v>
      </c>
      <c r="BX100" s="220">
        <f t="shared" si="237"/>
        <v>0</v>
      </c>
      <c r="BY100" s="220">
        <f t="shared" si="238"/>
        <v>0</v>
      </c>
      <c r="BZ100" s="220">
        <f t="shared" si="239"/>
        <v>0</v>
      </c>
      <c r="CA100" s="220">
        <f t="shared" si="240"/>
        <v>0</v>
      </c>
      <c r="CB100" s="220">
        <f t="shared" si="241"/>
        <v>0</v>
      </c>
      <c r="CC100" s="220">
        <f t="shared" si="242"/>
        <v>0</v>
      </c>
      <c r="CD100" s="220">
        <f t="shared" si="243"/>
        <v>0</v>
      </c>
      <c r="CE100" s="220">
        <f t="shared" si="244"/>
        <v>0</v>
      </c>
      <c r="CF100" s="220">
        <f t="shared" si="245"/>
        <v>0</v>
      </c>
      <c r="CG100" s="220">
        <f t="shared" si="246"/>
        <v>0</v>
      </c>
    </row>
    <row r="101" spans="1:85" x14ac:dyDescent="0.25">
      <c r="A101" t="str">
        <f>+C58</f>
        <v>BANT</v>
      </c>
      <c r="B101" t="s">
        <v>99</v>
      </c>
      <c r="C101" s="2" t="s">
        <v>182</v>
      </c>
      <c r="D101" s="220">
        <f t="shared" si="247"/>
        <v>0</v>
      </c>
      <c r="E101" s="220">
        <f t="shared" si="219"/>
        <v>0</v>
      </c>
      <c r="F101" s="220">
        <f t="shared" si="219"/>
        <v>0</v>
      </c>
      <c r="G101" s="220">
        <f t="shared" si="219"/>
        <v>0</v>
      </c>
      <c r="H101" s="220">
        <f t="shared" si="219"/>
        <v>0</v>
      </c>
      <c r="I101" s="220">
        <f t="shared" si="219"/>
        <v>0</v>
      </c>
      <c r="J101" s="220">
        <f t="shared" si="219"/>
        <v>0</v>
      </c>
      <c r="K101" s="220">
        <f t="shared" si="220"/>
        <v>0</v>
      </c>
      <c r="L101" s="220">
        <f t="shared" si="220"/>
        <v>0</v>
      </c>
      <c r="M101" s="220">
        <f t="shared" si="220"/>
        <v>0</v>
      </c>
      <c r="N101" s="220">
        <f t="shared" si="220"/>
        <v>0</v>
      </c>
      <c r="O101" s="220">
        <f t="shared" si="220"/>
        <v>0</v>
      </c>
      <c r="Q101" s="2" t="s">
        <v>182</v>
      </c>
      <c r="R101" s="221">
        <f t="shared" si="221"/>
        <v>0</v>
      </c>
      <c r="S101" s="221">
        <f t="shared" si="221"/>
        <v>0</v>
      </c>
      <c r="T101" s="221">
        <f t="shared" si="221"/>
        <v>0</v>
      </c>
      <c r="U101" s="221">
        <f t="shared" si="221"/>
        <v>0</v>
      </c>
      <c r="V101" s="221">
        <f t="shared" si="221"/>
        <v>0</v>
      </c>
      <c r="W101" s="221">
        <f t="shared" si="221"/>
        <v>0</v>
      </c>
      <c r="X101" s="221">
        <f t="shared" si="221"/>
        <v>0</v>
      </c>
      <c r="Y101" s="221">
        <f t="shared" si="221"/>
        <v>0</v>
      </c>
      <c r="Z101" s="221">
        <f t="shared" si="221"/>
        <v>0</v>
      </c>
      <c r="AA101" s="221">
        <f t="shared" si="221"/>
        <v>0</v>
      </c>
      <c r="AB101" s="221">
        <f t="shared" si="221"/>
        <v>0</v>
      </c>
      <c r="AC101" s="221">
        <f t="shared" si="221"/>
        <v>0</v>
      </c>
      <c r="AE101" s="2" t="s">
        <v>182</v>
      </c>
      <c r="AF101" s="220">
        <f t="shared" si="248"/>
        <v>0</v>
      </c>
      <c r="AG101" s="220">
        <f t="shared" si="222"/>
        <v>0</v>
      </c>
      <c r="AH101" s="220">
        <f t="shared" si="222"/>
        <v>0</v>
      </c>
      <c r="AI101" s="220">
        <f t="shared" si="222"/>
        <v>0</v>
      </c>
      <c r="AJ101" s="220">
        <f t="shared" si="222"/>
        <v>0</v>
      </c>
      <c r="AK101" s="220">
        <f t="shared" si="222"/>
        <v>0</v>
      </c>
      <c r="AL101" s="220">
        <f t="shared" si="222"/>
        <v>0</v>
      </c>
      <c r="AM101" s="220">
        <f t="shared" si="222"/>
        <v>0</v>
      </c>
      <c r="AN101" s="220">
        <f t="shared" si="222"/>
        <v>0</v>
      </c>
      <c r="AO101" s="220">
        <f t="shared" si="222"/>
        <v>0</v>
      </c>
      <c r="AP101" s="220">
        <f t="shared" si="222"/>
        <v>0</v>
      </c>
      <c r="AQ101" s="220">
        <f t="shared" si="222"/>
        <v>0</v>
      </c>
      <c r="AS101" s="2" t="s">
        <v>182</v>
      </c>
      <c r="AT101" s="220">
        <f t="shared" si="223"/>
        <v>0</v>
      </c>
      <c r="AU101" s="220">
        <f t="shared" si="223"/>
        <v>0</v>
      </c>
      <c r="AV101" s="220">
        <f t="shared" si="223"/>
        <v>0</v>
      </c>
      <c r="AW101" s="220">
        <f t="shared" si="223"/>
        <v>0</v>
      </c>
      <c r="AX101" s="220">
        <f t="shared" si="223"/>
        <v>0</v>
      </c>
      <c r="AY101" s="220">
        <f t="shared" si="223"/>
        <v>0</v>
      </c>
      <c r="AZ101" s="220">
        <f t="shared" si="223"/>
        <v>0</v>
      </c>
      <c r="BA101" s="220">
        <f t="shared" si="223"/>
        <v>0</v>
      </c>
      <c r="BB101" s="220">
        <f t="shared" si="223"/>
        <v>0</v>
      </c>
      <c r="BC101" s="220">
        <f t="shared" si="223"/>
        <v>0</v>
      </c>
      <c r="BD101" s="220">
        <f t="shared" si="223"/>
        <v>0</v>
      </c>
      <c r="BE101" s="220">
        <f t="shared" si="223"/>
        <v>0</v>
      </c>
      <c r="BG101" s="2" t="s">
        <v>182</v>
      </c>
      <c r="BH101" s="220">
        <f t="shared" si="249"/>
        <v>0</v>
      </c>
      <c r="BI101" s="220">
        <f t="shared" si="224"/>
        <v>0</v>
      </c>
      <c r="BJ101" s="220">
        <f t="shared" si="225"/>
        <v>0</v>
      </c>
      <c r="BK101" s="220">
        <f t="shared" si="226"/>
        <v>0</v>
      </c>
      <c r="BL101" s="220">
        <f t="shared" si="227"/>
        <v>0</v>
      </c>
      <c r="BM101" s="220">
        <f t="shared" si="228"/>
        <v>0</v>
      </c>
      <c r="BN101" s="220">
        <f t="shared" si="229"/>
        <v>0</v>
      </c>
      <c r="BO101" s="220">
        <f t="shared" si="230"/>
        <v>0</v>
      </c>
      <c r="BP101" s="220">
        <f t="shared" si="231"/>
        <v>0</v>
      </c>
      <c r="BQ101" s="220">
        <f t="shared" si="232"/>
        <v>0</v>
      </c>
      <c r="BR101" s="220">
        <f t="shared" si="233"/>
        <v>0</v>
      </c>
      <c r="BS101" s="220">
        <f t="shared" si="234"/>
        <v>0</v>
      </c>
      <c r="BU101" s="2" t="s">
        <v>182</v>
      </c>
      <c r="BV101" s="220">
        <f t="shared" si="235"/>
        <v>0</v>
      </c>
      <c r="BW101" s="220">
        <f t="shared" si="236"/>
        <v>0</v>
      </c>
      <c r="BX101" s="220">
        <f t="shared" si="237"/>
        <v>0</v>
      </c>
      <c r="BY101" s="220">
        <f t="shared" si="238"/>
        <v>0</v>
      </c>
      <c r="BZ101" s="220">
        <f t="shared" si="239"/>
        <v>0</v>
      </c>
      <c r="CA101" s="220">
        <f t="shared" si="240"/>
        <v>0</v>
      </c>
      <c r="CB101" s="220">
        <f t="shared" si="241"/>
        <v>0</v>
      </c>
      <c r="CC101" s="220">
        <f t="shared" si="242"/>
        <v>0</v>
      </c>
      <c r="CD101" s="220">
        <f t="shared" si="243"/>
        <v>0</v>
      </c>
      <c r="CE101" s="220">
        <f t="shared" si="244"/>
        <v>0</v>
      </c>
      <c r="CF101" s="220">
        <f t="shared" si="245"/>
        <v>0</v>
      </c>
      <c r="CG101" s="220">
        <f t="shared" si="246"/>
        <v>0</v>
      </c>
    </row>
    <row r="102" spans="1:85" x14ac:dyDescent="0.25">
      <c r="A102" t="str">
        <f>+C58</f>
        <v>BANT</v>
      </c>
      <c r="B102" t="s">
        <v>99</v>
      </c>
      <c r="C102" s="2" t="s">
        <v>183</v>
      </c>
      <c r="D102" s="220">
        <f t="shared" si="247"/>
        <v>0</v>
      </c>
      <c r="E102" s="220">
        <f t="shared" si="219"/>
        <v>0</v>
      </c>
      <c r="F102" s="220">
        <f t="shared" si="219"/>
        <v>0</v>
      </c>
      <c r="G102" s="220">
        <f t="shared" si="219"/>
        <v>0</v>
      </c>
      <c r="H102" s="220">
        <f t="shared" si="219"/>
        <v>0</v>
      </c>
      <c r="I102" s="220">
        <f t="shared" si="219"/>
        <v>0</v>
      </c>
      <c r="J102" s="220">
        <f t="shared" si="219"/>
        <v>0</v>
      </c>
      <c r="K102" s="220">
        <f t="shared" si="220"/>
        <v>0</v>
      </c>
      <c r="L102" s="220">
        <f t="shared" si="220"/>
        <v>0</v>
      </c>
      <c r="M102" s="220">
        <f t="shared" si="220"/>
        <v>0</v>
      </c>
      <c r="N102" s="220">
        <f t="shared" si="220"/>
        <v>0</v>
      </c>
      <c r="O102" s="220">
        <f t="shared" si="220"/>
        <v>0</v>
      </c>
      <c r="Q102" s="2" t="s">
        <v>183</v>
      </c>
      <c r="R102" s="221">
        <f t="shared" si="221"/>
        <v>0</v>
      </c>
      <c r="S102" s="221">
        <f t="shared" si="221"/>
        <v>0</v>
      </c>
      <c r="T102" s="221">
        <f t="shared" si="221"/>
        <v>0</v>
      </c>
      <c r="U102" s="221">
        <f t="shared" si="221"/>
        <v>0</v>
      </c>
      <c r="V102" s="221">
        <f t="shared" si="221"/>
        <v>0</v>
      </c>
      <c r="W102" s="221">
        <f t="shared" si="221"/>
        <v>0</v>
      </c>
      <c r="X102" s="221">
        <f t="shared" si="221"/>
        <v>0</v>
      </c>
      <c r="Y102" s="221">
        <f t="shared" si="221"/>
        <v>0</v>
      </c>
      <c r="Z102" s="221">
        <f t="shared" si="221"/>
        <v>0</v>
      </c>
      <c r="AA102" s="221">
        <f t="shared" si="221"/>
        <v>0</v>
      </c>
      <c r="AB102" s="221">
        <f t="shared" si="221"/>
        <v>0</v>
      </c>
      <c r="AC102" s="221">
        <f t="shared" si="221"/>
        <v>0</v>
      </c>
      <c r="AE102" s="2" t="s">
        <v>183</v>
      </c>
      <c r="AF102" s="220"/>
      <c r="AG102" s="220"/>
      <c r="AH102" s="220"/>
      <c r="AI102" s="220"/>
      <c r="AJ102" s="220"/>
      <c r="AK102" s="220"/>
      <c r="AL102" s="220"/>
      <c r="AM102" s="220"/>
      <c r="AN102" s="220"/>
      <c r="AO102" s="220"/>
      <c r="AP102" s="220"/>
      <c r="AQ102" s="220"/>
      <c r="AS102" s="2" t="s">
        <v>183</v>
      </c>
      <c r="AT102" s="221"/>
      <c r="AU102" s="221"/>
      <c r="AV102" s="221"/>
      <c r="AW102" s="221"/>
      <c r="AX102" s="221"/>
      <c r="AY102" s="221"/>
      <c r="AZ102" s="221"/>
      <c r="BA102" s="221"/>
      <c r="BB102" s="221"/>
      <c r="BC102" s="221"/>
      <c r="BD102" s="221"/>
      <c r="BE102" s="221"/>
      <c r="BG102" s="2" t="s">
        <v>183</v>
      </c>
      <c r="BH102" s="220"/>
      <c r="BI102" s="220"/>
      <c r="BJ102" s="220"/>
      <c r="BK102" s="220"/>
      <c r="BL102" s="220"/>
      <c r="BM102" s="220"/>
      <c r="BN102" s="220"/>
      <c r="BO102" s="220"/>
      <c r="BP102" s="220"/>
      <c r="BQ102" s="220"/>
      <c r="BR102" s="220"/>
      <c r="BS102" s="220"/>
      <c r="BU102" s="2" t="s">
        <v>183</v>
      </c>
      <c r="BV102" s="221"/>
      <c r="BW102" s="221"/>
      <c r="BX102" s="221"/>
      <c r="BY102" s="221"/>
      <c r="BZ102" s="221"/>
      <c r="CA102" s="221"/>
      <c r="CB102" s="221"/>
      <c r="CC102" s="221"/>
      <c r="CD102" s="221"/>
      <c r="CE102" s="221"/>
      <c r="CF102" s="221"/>
      <c r="CG102" s="221"/>
    </row>
    <row r="103" spans="1:85" x14ac:dyDescent="0.25">
      <c r="A103" t="str">
        <f>+C58</f>
        <v>BANT</v>
      </c>
      <c r="B103" t="s">
        <v>99</v>
      </c>
      <c r="C103" s="2" t="s">
        <v>184</v>
      </c>
      <c r="D103" s="220">
        <f t="shared" si="247"/>
        <v>0</v>
      </c>
      <c r="E103" s="220">
        <f t="shared" si="219"/>
        <v>0</v>
      </c>
      <c r="F103" s="220">
        <f t="shared" si="219"/>
        <v>0</v>
      </c>
      <c r="G103" s="220">
        <f t="shared" si="219"/>
        <v>0</v>
      </c>
      <c r="H103" s="220">
        <f t="shared" si="219"/>
        <v>0</v>
      </c>
      <c r="I103" s="220">
        <f t="shared" si="219"/>
        <v>0</v>
      </c>
      <c r="J103" s="220">
        <f t="shared" si="219"/>
        <v>0</v>
      </c>
      <c r="K103" s="220">
        <f t="shared" si="220"/>
        <v>0</v>
      </c>
      <c r="L103" s="220">
        <f t="shared" si="220"/>
        <v>0</v>
      </c>
      <c r="M103" s="220">
        <f t="shared" si="220"/>
        <v>0</v>
      </c>
      <c r="N103" s="220">
        <f t="shared" si="220"/>
        <v>0</v>
      </c>
      <c r="O103" s="220">
        <f t="shared" si="220"/>
        <v>0</v>
      </c>
      <c r="Q103" s="2" t="s">
        <v>184</v>
      </c>
      <c r="R103" s="221">
        <f t="shared" si="221"/>
        <v>0</v>
      </c>
      <c r="S103" s="221">
        <f t="shared" si="221"/>
        <v>0</v>
      </c>
      <c r="T103" s="221">
        <f t="shared" si="221"/>
        <v>0</v>
      </c>
      <c r="U103" s="221">
        <f t="shared" si="221"/>
        <v>0</v>
      </c>
      <c r="V103" s="221">
        <f t="shared" si="221"/>
        <v>0</v>
      </c>
      <c r="W103" s="221">
        <f t="shared" si="221"/>
        <v>0</v>
      </c>
      <c r="X103" s="221">
        <f t="shared" si="221"/>
        <v>0</v>
      </c>
      <c r="Y103" s="221">
        <f t="shared" si="221"/>
        <v>0</v>
      </c>
      <c r="Z103" s="221">
        <f t="shared" si="221"/>
        <v>0</v>
      </c>
      <c r="AA103" s="221">
        <f t="shared" si="221"/>
        <v>0</v>
      </c>
      <c r="AB103" s="221">
        <f t="shared" si="221"/>
        <v>0</v>
      </c>
      <c r="AC103" s="221">
        <f t="shared" si="221"/>
        <v>0</v>
      </c>
      <c r="AE103" s="2" t="s">
        <v>184</v>
      </c>
      <c r="AF103" s="220"/>
      <c r="AG103" s="220"/>
      <c r="AH103" s="220"/>
      <c r="AI103" s="220"/>
      <c r="AJ103" s="220"/>
      <c r="AK103" s="220"/>
      <c r="AL103" s="220"/>
      <c r="AM103" s="220"/>
      <c r="AN103" s="220"/>
      <c r="AO103" s="220"/>
      <c r="AP103" s="220"/>
      <c r="AQ103" s="220"/>
      <c r="AS103" s="2" t="s">
        <v>184</v>
      </c>
      <c r="AT103" s="221"/>
      <c r="AU103" s="221"/>
      <c r="AV103" s="221"/>
      <c r="AW103" s="221"/>
      <c r="AX103" s="221"/>
      <c r="AY103" s="221"/>
      <c r="AZ103" s="221"/>
      <c r="BA103" s="221"/>
      <c r="BB103" s="221"/>
      <c r="BC103" s="221"/>
      <c r="BD103" s="221"/>
      <c r="BE103" s="221"/>
      <c r="BG103" s="2" t="s">
        <v>184</v>
      </c>
      <c r="BH103" s="220"/>
      <c r="BI103" s="220"/>
      <c r="BJ103" s="220"/>
      <c r="BK103" s="220"/>
      <c r="BL103" s="220"/>
      <c r="BM103" s="220"/>
      <c r="BN103" s="220"/>
      <c r="BO103" s="220"/>
      <c r="BP103" s="220"/>
      <c r="BQ103" s="220"/>
      <c r="BR103" s="220"/>
      <c r="BS103" s="220"/>
      <c r="BU103" s="2" t="s">
        <v>184</v>
      </c>
      <c r="BV103" s="221"/>
      <c r="BW103" s="221"/>
      <c r="BX103" s="221"/>
      <c r="BY103" s="221"/>
      <c r="BZ103" s="221"/>
      <c r="CA103" s="221"/>
      <c r="CB103" s="221"/>
      <c r="CC103" s="221"/>
      <c r="CD103" s="221"/>
      <c r="CE103" s="221"/>
      <c r="CF103" s="221"/>
      <c r="CG103" s="221"/>
    </row>
    <row r="104" spans="1:85" x14ac:dyDescent="0.25">
      <c r="A104" t="str">
        <f>+C58</f>
        <v>BANT</v>
      </c>
      <c r="B104" t="s">
        <v>99</v>
      </c>
      <c r="C104" s="2" t="s">
        <v>185</v>
      </c>
      <c r="D104" s="220">
        <f t="shared" si="247"/>
        <v>0</v>
      </c>
      <c r="E104" s="220">
        <f t="shared" si="219"/>
        <v>0</v>
      </c>
      <c r="F104" s="220">
        <f t="shared" si="219"/>
        <v>0</v>
      </c>
      <c r="G104" s="220">
        <f t="shared" si="219"/>
        <v>0</v>
      </c>
      <c r="H104" s="220">
        <f t="shared" si="219"/>
        <v>0</v>
      </c>
      <c r="I104" s="220">
        <f t="shared" si="219"/>
        <v>0</v>
      </c>
      <c r="J104" s="220">
        <f t="shared" si="219"/>
        <v>0</v>
      </c>
      <c r="K104" s="220">
        <f t="shared" si="220"/>
        <v>0</v>
      </c>
      <c r="L104" s="220">
        <f t="shared" si="220"/>
        <v>0</v>
      </c>
      <c r="M104" s="220">
        <f t="shared" si="220"/>
        <v>0</v>
      </c>
      <c r="N104" s="220">
        <f t="shared" si="220"/>
        <v>0</v>
      </c>
      <c r="O104" s="220">
        <f t="shared" si="220"/>
        <v>0</v>
      </c>
      <c r="Q104" s="2" t="s">
        <v>185</v>
      </c>
      <c r="R104" s="221">
        <f t="shared" si="221"/>
        <v>0</v>
      </c>
      <c r="S104" s="221">
        <f t="shared" si="221"/>
        <v>0</v>
      </c>
      <c r="T104" s="221">
        <f t="shared" si="221"/>
        <v>0</v>
      </c>
      <c r="U104" s="221">
        <f t="shared" si="221"/>
        <v>0</v>
      </c>
      <c r="V104" s="221">
        <f t="shared" si="221"/>
        <v>0</v>
      </c>
      <c r="W104" s="221">
        <f t="shared" si="221"/>
        <v>0</v>
      </c>
      <c r="X104" s="221">
        <f t="shared" si="221"/>
        <v>0</v>
      </c>
      <c r="Y104" s="221">
        <f t="shared" si="221"/>
        <v>0</v>
      </c>
      <c r="Z104" s="221">
        <f t="shared" si="221"/>
        <v>0</v>
      </c>
      <c r="AA104" s="221">
        <f t="shared" si="221"/>
        <v>0</v>
      </c>
      <c r="AB104" s="221">
        <f t="shared" si="221"/>
        <v>0</v>
      </c>
      <c r="AC104" s="221">
        <f t="shared" si="221"/>
        <v>0</v>
      </c>
      <c r="AE104" s="2" t="s">
        <v>185</v>
      </c>
      <c r="AF104" s="220"/>
      <c r="AG104" s="220"/>
      <c r="AH104" s="220"/>
      <c r="AI104" s="220"/>
      <c r="AJ104" s="220"/>
      <c r="AK104" s="220"/>
      <c r="AL104" s="220"/>
      <c r="AM104" s="220"/>
      <c r="AN104" s="220"/>
      <c r="AO104" s="220"/>
      <c r="AP104" s="220"/>
      <c r="AQ104" s="220"/>
      <c r="AS104" s="2" t="s">
        <v>185</v>
      </c>
      <c r="AT104" s="221"/>
      <c r="AU104" s="221"/>
      <c r="AV104" s="221"/>
      <c r="AW104" s="221"/>
      <c r="AX104" s="221"/>
      <c r="AY104" s="221"/>
      <c r="AZ104" s="221"/>
      <c r="BA104" s="221"/>
      <c r="BB104" s="221"/>
      <c r="BC104" s="221"/>
      <c r="BD104" s="221"/>
      <c r="BE104" s="221"/>
      <c r="BG104" s="2" t="s">
        <v>185</v>
      </c>
      <c r="BH104" s="220"/>
      <c r="BI104" s="220"/>
      <c r="BJ104" s="220"/>
      <c r="BK104" s="220"/>
      <c r="BL104" s="220"/>
      <c r="BM104" s="220"/>
      <c r="BN104" s="220"/>
      <c r="BO104" s="220"/>
      <c r="BP104" s="220"/>
      <c r="BQ104" s="220"/>
      <c r="BR104" s="220"/>
      <c r="BS104" s="220"/>
      <c r="BU104" s="2" t="s">
        <v>185</v>
      </c>
      <c r="BV104" s="221"/>
      <c r="BW104" s="221"/>
      <c r="BX104" s="221"/>
      <c r="BY104" s="221"/>
      <c r="BZ104" s="221"/>
      <c r="CA104" s="221"/>
      <c r="CB104" s="221"/>
      <c r="CC104" s="221"/>
      <c r="CD104" s="221"/>
      <c r="CE104" s="221"/>
      <c r="CF104" s="221"/>
      <c r="CG104" s="221"/>
    </row>
    <row r="105" spans="1:85" x14ac:dyDescent="0.25">
      <c r="A105" t="str">
        <f>+C58</f>
        <v>BANT</v>
      </c>
      <c r="B105" t="s">
        <v>99</v>
      </c>
      <c r="C105" s="2" t="s">
        <v>186</v>
      </c>
      <c r="D105" s="220">
        <f t="shared" si="247"/>
        <v>0</v>
      </c>
      <c r="E105" s="220">
        <f t="shared" si="219"/>
        <v>0</v>
      </c>
      <c r="F105" s="220">
        <f t="shared" si="219"/>
        <v>0</v>
      </c>
      <c r="G105" s="220">
        <f t="shared" si="219"/>
        <v>0</v>
      </c>
      <c r="H105" s="220">
        <f t="shared" si="219"/>
        <v>0</v>
      </c>
      <c r="I105" s="220">
        <f t="shared" si="219"/>
        <v>0</v>
      </c>
      <c r="J105" s="220">
        <f t="shared" si="219"/>
        <v>0</v>
      </c>
      <c r="K105" s="220">
        <f t="shared" si="220"/>
        <v>0</v>
      </c>
      <c r="L105" s="220">
        <f t="shared" si="220"/>
        <v>0</v>
      </c>
      <c r="M105" s="220">
        <f t="shared" si="220"/>
        <v>0</v>
      </c>
      <c r="N105" s="220">
        <f t="shared" si="220"/>
        <v>0</v>
      </c>
      <c r="O105" s="220">
        <f t="shared" si="220"/>
        <v>0</v>
      </c>
      <c r="Q105" s="2" t="s">
        <v>186</v>
      </c>
      <c r="R105" s="221">
        <f t="shared" si="221"/>
        <v>0</v>
      </c>
      <c r="S105" s="221">
        <f t="shared" si="221"/>
        <v>0</v>
      </c>
      <c r="T105" s="221">
        <f t="shared" si="221"/>
        <v>0</v>
      </c>
      <c r="U105" s="221">
        <f t="shared" si="221"/>
        <v>0</v>
      </c>
      <c r="V105" s="221">
        <f t="shared" si="221"/>
        <v>0</v>
      </c>
      <c r="W105" s="221">
        <f t="shared" si="221"/>
        <v>0</v>
      </c>
      <c r="X105" s="221">
        <f t="shared" si="221"/>
        <v>0</v>
      </c>
      <c r="Y105" s="221">
        <f t="shared" si="221"/>
        <v>0</v>
      </c>
      <c r="Z105" s="221">
        <f t="shared" si="221"/>
        <v>0</v>
      </c>
      <c r="AA105" s="221">
        <f t="shared" si="221"/>
        <v>0</v>
      </c>
      <c r="AB105" s="221">
        <f t="shared" si="221"/>
        <v>0</v>
      </c>
      <c r="AC105" s="221">
        <f t="shared" si="221"/>
        <v>0</v>
      </c>
      <c r="AE105" s="2" t="s">
        <v>186</v>
      </c>
      <c r="AF105" s="220"/>
      <c r="AG105" s="220"/>
      <c r="AH105" s="220"/>
      <c r="AI105" s="220"/>
      <c r="AJ105" s="220"/>
      <c r="AK105" s="220"/>
      <c r="AL105" s="220"/>
      <c r="AM105" s="220"/>
      <c r="AN105" s="220"/>
      <c r="AO105" s="220"/>
      <c r="AP105" s="220"/>
      <c r="AQ105" s="220"/>
      <c r="AS105" s="2" t="s">
        <v>186</v>
      </c>
      <c r="AT105" s="221"/>
      <c r="AU105" s="221"/>
      <c r="AV105" s="221"/>
      <c r="AW105" s="221"/>
      <c r="AX105" s="221"/>
      <c r="AY105" s="221"/>
      <c r="AZ105" s="221"/>
      <c r="BA105" s="221"/>
      <c r="BB105" s="221"/>
      <c r="BC105" s="221"/>
      <c r="BD105" s="221"/>
      <c r="BE105" s="221"/>
      <c r="BG105" s="2" t="s">
        <v>186</v>
      </c>
      <c r="BH105" s="220"/>
      <c r="BI105" s="220"/>
      <c r="BJ105" s="220"/>
      <c r="BK105" s="220"/>
      <c r="BL105" s="220"/>
      <c r="BM105" s="220"/>
      <c r="BN105" s="220"/>
      <c r="BO105" s="220"/>
      <c r="BP105" s="220"/>
      <c r="BQ105" s="220"/>
      <c r="BR105" s="220"/>
      <c r="BS105" s="220"/>
      <c r="BU105" s="2" t="s">
        <v>186</v>
      </c>
      <c r="BV105" s="221"/>
      <c r="BW105" s="221"/>
      <c r="BX105" s="221"/>
      <c r="BY105" s="221"/>
      <c r="BZ105" s="221"/>
      <c r="CA105" s="221"/>
      <c r="CB105" s="221"/>
      <c r="CC105" s="221"/>
      <c r="CD105" s="221"/>
      <c r="CE105" s="221"/>
      <c r="CF105" s="221"/>
      <c r="CG105" s="221"/>
    </row>
    <row r="106" spans="1:85" x14ac:dyDescent="0.25">
      <c r="A106" t="str">
        <f>+C58</f>
        <v>BANT</v>
      </c>
      <c r="B106" t="s">
        <v>99</v>
      </c>
      <c r="C106" s="2" t="s">
        <v>203</v>
      </c>
      <c r="D106" s="220"/>
      <c r="E106" s="220"/>
      <c r="F106" s="220"/>
      <c r="G106" s="220"/>
      <c r="H106" s="220"/>
      <c r="I106" s="220"/>
      <c r="J106" s="220"/>
      <c r="K106" s="220"/>
      <c r="L106" s="220"/>
      <c r="M106" s="220"/>
      <c r="N106" s="220"/>
      <c r="O106" s="220"/>
      <c r="Q106" s="2"/>
      <c r="R106" s="221"/>
      <c r="S106" s="221"/>
      <c r="T106" s="221"/>
      <c r="U106" s="220"/>
      <c r="V106" s="220"/>
      <c r="W106" s="220"/>
      <c r="X106" s="220"/>
      <c r="Y106" s="220"/>
      <c r="Z106" s="220"/>
      <c r="AA106" s="220"/>
      <c r="AB106" s="220"/>
      <c r="AC106" s="220"/>
      <c r="AE106" s="2" t="s">
        <v>203</v>
      </c>
      <c r="AF106" s="220"/>
      <c r="AG106" s="220"/>
      <c r="AH106" s="220"/>
      <c r="AI106" s="220"/>
      <c r="AJ106" s="220"/>
      <c r="AK106" s="220"/>
      <c r="AL106" s="220"/>
      <c r="AM106" s="220"/>
      <c r="AN106" s="220"/>
      <c r="AO106" s="220"/>
      <c r="AP106" s="220"/>
      <c r="AQ106" s="220"/>
      <c r="AS106" s="2"/>
      <c r="AT106" s="221"/>
      <c r="AU106" s="221"/>
      <c r="AV106" s="221"/>
      <c r="AW106" s="220"/>
      <c r="AX106" s="220"/>
      <c r="AY106" s="220"/>
      <c r="AZ106" s="220"/>
      <c r="BA106" s="220"/>
      <c r="BB106" s="220"/>
      <c r="BC106" s="220"/>
      <c r="BD106" s="220"/>
      <c r="BE106" s="220"/>
      <c r="BG106" s="2" t="s">
        <v>203</v>
      </c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0"/>
      <c r="BS106" s="220"/>
      <c r="BU106" s="2"/>
      <c r="BV106" s="221"/>
      <c r="BW106" s="221"/>
      <c r="BX106" s="221"/>
      <c r="BY106" s="220"/>
      <c r="BZ106" s="220"/>
      <c r="CA106" s="220"/>
      <c r="CB106" s="220"/>
      <c r="CC106" s="220"/>
      <c r="CD106" s="220"/>
      <c r="CE106" s="220"/>
      <c r="CF106" s="220"/>
      <c r="CG106" s="220"/>
    </row>
    <row r="107" spans="1:85" x14ac:dyDescent="0.25">
      <c r="A107" t="str">
        <f>+C58</f>
        <v>BANT</v>
      </c>
      <c r="B107" t="s">
        <v>99</v>
      </c>
      <c r="C107" s="2" t="s">
        <v>204</v>
      </c>
      <c r="D107" s="220"/>
      <c r="E107" s="220"/>
      <c r="F107" s="220"/>
      <c r="G107" s="220"/>
      <c r="H107" s="220"/>
      <c r="I107" s="220"/>
      <c r="J107" s="220"/>
      <c r="K107" s="220"/>
      <c r="L107" s="220"/>
      <c r="M107" s="220"/>
      <c r="N107" s="220"/>
      <c r="O107" s="220"/>
      <c r="Q107" s="2"/>
      <c r="R107" s="221"/>
      <c r="S107" s="221"/>
      <c r="T107" s="221"/>
      <c r="U107" s="220"/>
      <c r="V107" s="220"/>
      <c r="W107" s="220"/>
      <c r="X107" s="220"/>
      <c r="Y107" s="220"/>
      <c r="Z107" s="220"/>
      <c r="AA107" s="220"/>
      <c r="AB107" s="220"/>
      <c r="AC107" s="220"/>
      <c r="AE107" s="2" t="s">
        <v>204</v>
      </c>
      <c r="AF107" s="220"/>
      <c r="AG107" s="220"/>
      <c r="AH107" s="220"/>
      <c r="AI107" s="220"/>
      <c r="AJ107" s="220"/>
      <c r="AK107" s="220"/>
      <c r="AL107" s="220"/>
      <c r="AM107" s="220"/>
      <c r="AN107" s="220"/>
      <c r="AO107" s="220"/>
      <c r="AP107" s="220"/>
      <c r="AQ107" s="220"/>
      <c r="AS107" s="2"/>
      <c r="AT107" s="221"/>
      <c r="AU107" s="221"/>
      <c r="AV107" s="221"/>
      <c r="AW107" s="220"/>
      <c r="AX107" s="220"/>
      <c r="AY107" s="220"/>
      <c r="AZ107" s="220"/>
      <c r="BA107" s="220"/>
      <c r="BB107" s="220"/>
      <c r="BC107" s="220"/>
      <c r="BD107" s="220"/>
      <c r="BE107" s="220"/>
      <c r="BG107" s="2" t="s">
        <v>204</v>
      </c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0"/>
      <c r="BS107" s="220"/>
      <c r="BU107" s="2"/>
      <c r="BV107" s="221"/>
      <c r="BW107" s="221"/>
      <c r="BX107" s="221"/>
      <c r="BY107" s="220"/>
      <c r="BZ107" s="220"/>
      <c r="CA107" s="220"/>
      <c r="CB107" s="220"/>
      <c r="CC107" s="220"/>
      <c r="CD107" s="220"/>
      <c r="CE107" s="220"/>
      <c r="CF107" s="220"/>
      <c r="CG107" s="220"/>
    </row>
    <row r="108" spans="1:85" x14ac:dyDescent="0.25">
      <c r="A108" t="str">
        <f>+C58</f>
        <v>BANT</v>
      </c>
      <c r="B108" t="s">
        <v>99</v>
      </c>
      <c r="C108" s="2" t="s">
        <v>205</v>
      </c>
      <c r="D108" s="220"/>
      <c r="E108" s="220"/>
      <c r="F108" s="220"/>
      <c r="G108" s="220"/>
      <c r="H108" s="220"/>
      <c r="I108" s="220"/>
      <c r="J108" s="220"/>
      <c r="K108" s="220"/>
      <c r="L108" s="220"/>
      <c r="M108" s="220"/>
      <c r="N108" s="220"/>
      <c r="O108" s="220"/>
      <c r="Q108" s="2"/>
      <c r="R108" s="221"/>
      <c r="S108" s="221"/>
      <c r="T108" s="221"/>
      <c r="U108" s="220"/>
      <c r="V108" s="220"/>
      <c r="W108" s="220"/>
      <c r="X108" s="220"/>
      <c r="Y108" s="220"/>
      <c r="Z108" s="220"/>
      <c r="AA108" s="220"/>
      <c r="AB108" s="220"/>
      <c r="AC108" s="220"/>
      <c r="AE108" s="2" t="s">
        <v>205</v>
      </c>
      <c r="AF108" s="220"/>
      <c r="AG108" s="220"/>
      <c r="AH108" s="220"/>
      <c r="AI108" s="220"/>
      <c r="AJ108" s="220"/>
      <c r="AK108" s="220"/>
      <c r="AL108" s="220"/>
      <c r="AM108" s="220"/>
      <c r="AN108" s="220"/>
      <c r="AO108" s="220"/>
      <c r="AP108" s="220"/>
      <c r="AQ108" s="220"/>
      <c r="AS108" s="2"/>
      <c r="AT108" s="221"/>
      <c r="AU108" s="221"/>
      <c r="AV108" s="221"/>
      <c r="AW108" s="220"/>
      <c r="AX108" s="220"/>
      <c r="AY108" s="220"/>
      <c r="AZ108" s="220"/>
      <c r="BA108" s="220"/>
      <c r="BB108" s="220"/>
      <c r="BC108" s="220"/>
      <c r="BD108" s="220"/>
      <c r="BE108" s="220"/>
      <c r="BG108" s="2" t="s">
        <v>205</v>
      </c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0"/>
      <c r="BS108" s="220"/>
      <c r="BU108" s="2"/>
      <c r="BV108" s="221"/>
      <c r="BW108" s="221"/>
      <c r="BX108" s="221"/>
      <c r="BY108" s="220"/>
      <c r="BZ108" s="220"/>
      <c r="CA108" s="220"/>
      <c r="CB108" s="220"/>
      <c r="CC108" s="220"/>
      <c r="CD108" s="220"/>
      <c r="CE108" s="220"/>
      <c r="CF108" s="220"/>
      <c r="CG108" s="220"/>
    </row>
    <row r="109" spans="1:85" x14ac:dyDescent="0.25">
      <c r="A109" t="str">
        <f>+C58</f>
        <v>BANT</v>
      </c>
      <c r="B109" t="s">
        <v>99</v>
      </c>
      <c r="C109" s="2" t="s">
        <v>206</v>
      </c>
      <c r="D109" s="220"/>
      <c r="E109" s="220"/>
      <c r="F109" s="220"/>
      <c r="G109" s="220"/>
      <c r="H109" s="220"/>
      <c r="I109" s="220"/>
      <c r="J109" s="220"/>
      <c r="K109" s="220"/>
      <c r="L109" s="220"/>
      <c r="M109" s="220"/>
      <c r="N109" s="220"/>
      <c r="O109" s="220"/>
      <c r="Q109" s="2"/>
      <c r="R109" s="221"/>
      <c r="S109" s="221"/>
      <c r="T109" s="221"/>
      <c r="U109" s="220"/>
      <c r="V109" s="220"/>
      <c r="W109" s="220"/>
      <c r="X109" s="220"/>
      <c r="Y109" s="220"/>
      <c r="Z109" s="220"/>
      <c r="AA109" s="220"/>
      <c r="AB109" s="220"/>
      <c r="AC109" s="220"/>
      <c r="AE109" s="2" t="s">
        <v>206</v>
      </c>
      <c r="AF109" s="220"/>
      <c r="AG109" s="220"/>
      <c r="AH109" s="220"/>
      <c r="AI109" s="220"/>
      <c r="AJ109" s="220"/>
      <c r="AK109" s="220"/>
      <c r="AL109" s="220"/>
      <c r="AM109" s="220"/>
      <c r="AN109" s="220"/>
      <c r="AO109" s="220"/>
      <c r="AP109" s="220"/>
      <c r="AQ109" s="220"/>
      <c r="AS109" s="2"/>
      <c r="AT109" s="221"/>
      <c r="AU109" s="221"/>
      <c r="AV109" s="221"/>
      <c r="AW109" s="220"/>
      <c r="AX109" s="220"/>
      <c r="AY109" s="220"/>
      <c r="AZ109" s="220"/>
      <c r="BA109" s="220"/>
      <c r="BB109" s="220"/>
      <c r="BC109" s="220"/>
      <c r="BD109" s="220"/>
      <c r="BE109" s="220"/>
      <c r="BG109" s="2" t="s">
        <v>206</v>
      </c>
      <c r="BH109" s="220"/>
      <c r="BI109" s="220"/>
      <c r="BJ109" s="220"/>
      <c r="BK109" s="220"/>
      <c r="BL109" s="220"/>
      <c r="BM109" s="220"/>
      <c r="BN109" s="220"/>
      <c r="BO109" s="220"/>
      <c r="BP109" s="220"/>
      <c r="BQ109" s="220"/>
      <c r="BR109" s="220"/>
      <c r="BS109" s="220"/>
      <c r="BU109" s="2"/>
      <c r="BV109" s="221"/>
      <c r="BW109" s="221"/>
      <c r="BX109" s="221"/>
      <c r="BY109" s="220"/>
      <c r="BZ109" s="220"/>
      <c r="CA109" s="220"/>
      <c r="CB109" s="220"/>
      <c r="CC109" s="220"/>
      <c r="CD109" s="220"/>
      <c r="CE109" s="220"/>
      <c r="CF109" s="220"/>
      <c r="CG109" s="220"/>
    </row>
    <row r="110" spans="1:85" x14ac:dyDescent="0.25">
      <c r="A110" t="str">
        <f>+C58</f>
        <v>BANT</v>
      </c>
      <c r="B110" t="s">
        <v>99</v>
      </c>
      <c r="C110" s="2" t="s">
        <v>207</v>
      </c>
      <c r="D110" s="220"/>
      <c r="E110" s="220"/>
      <c r="F110" s="220"/>
      <c r="G110" s="220"/>
      <c r="H110" s="220"/>
      <c r="I110" s="220"/>
      <c r="J110" s="220"/>
      <c r="K110" s="220"/>
      <c r="L110" s="220"/>
      <c r="M110" s="220"/>
      <c r="N110" s="220"/>
      <c r="O110" s="220"/>
      <c r="Q110" s="2"/>
      <c r="R110" s="221"/>
      <c r="S110" s="221"/>
      <c r="T110" s="221"/>
      <c r="U110" s="220"/>
      <c r="V110" s="220"/>
      <c r="W110" s="220"/>
      <c r="X110" s="220"/>
      <c r="Y110" s="220"/>
      <c r="Z110" s="220"/>
      <c r="AA110" s="220"/>
      <c r="AB110" s="220"/>
      <c r="AC110" s="220"/>
      <c r="AE110" s="2" t="s">
        <v>207</v>
      </c>
      <c r="AF110" s="220"/>
      <c r="AG110" s="220"/>
      <c r="AH110" s="220"/>
      <c r="AI110" s="220"/>
      <c r="AJ110" s="220"/>
      <c r="AK110" s="220"/>
      <c r="AL110" s="220"/>
      <c r="AM110" s="220"/>
      <c r="AN110" s="220"/>
      <c r="AO110" s="220"/>
      <c r="AP110" s="220"/>
      <c r="AQ110" s="220"/>
      <c r="AS110" s="2"/>
      <c r="AT110" s="221"/>
      <c r="AU110" s="221"/>
      <c r="AV110" s="221"/>
      <c r="AW110" s="220"/>
      <c r="AX110" s="220"/>
      <c r="AY110" s="220"/>
      <c r="AZ110" s="220"/>
      <c r="BA110" s="220"/>
      <c r="BB110" s="220"/>
      <c r="BC110" s="220"/>
      <c r="BD110" s="220"/>
      <c r="BE110" s="220"/>
      <c r="BG110" s="2" t="s">
        <v>207</v>
      </c>
      <c r="BH110" s="220"/>
      <c r="BI110" s="220"/>
      <c r="BJ110" s="220"/>
      <c r="BK110" s="220"/>
      <c r="BL110" s="220"/>
      <c r="BM110" s="220"/>
      <c r="BN110" s="220"/>
      <c r="BO110" s="220"/>
      <c r="BP110" s="220"/>
      <c r="BQ110" s="220"/>
      <c r="BR110" s="220"/>
      <c r="BS110" s="220"/>
      <c r="BU110" s="2"/>
      <c r="BV110" s="221"/>
      <c r="BW110" s="221"/>
      <c r="BX110" s="221"/>
      <c r="BY110" s="220"/>
      <c r="BZ110" s="220"/>
      <c r="CA110" s="220"/>
      <c r="CB110" s="220"/>
      <c r="CC110" s="220"/>
      <c r="CD110" s="220"/>
      <c r="CE110" s="220"/>
      <c r="CF110" s="220"/>
      <c r="CG110" s="220"/>
    </row>
    <row r="111" spans="1:85" x14ac:dyDescent="0.25">
      <c r="A111" t="str">
        <f>+C58</f>
        <v>BANT</v>
      </c>
      <c r="B111" t="s">
        <v>99</v>
      </c>
      <c r="C111" s="2" t="s">
        <v>208</v>
      </c>
      <c r="D111" s="220"/>
      <c r="E111" s="220"/>
      <c r="F111" s="220"/>
      <c r="G111" s="220"/>
      <c r="H111" s="220"/>
      <c r="I111" s="220"/>
      <c r="J111" s="220"/>
      <c r="K111" s="220"/>
      <c r="L111" s="220"/>
      <c r="M111" s="220"/>
      <c r="N111" s="220"/>
      <c r="O111" s="220"/>
      <c r="Q111" s="2"/>
      <c r="R111" s="221"/>
      <c r="S111" s="221"/>
      <c r="T111" s="221"/>
      <c r="U111" s="220"/>
      <c r="V111" s="220"/>
      <c r="W111" s="220"/>
      <c r="X111" s="220"/>
      <c r="Y111" s="220"/>
      <c r="Z111" s="220"/>
      <c r="AA111" s="220"/>
      <c r="AB111" s="220"/>
      <c r="AC111" s="220"/>
      <c r="AE111" s="2" t="s">
        <v>208</v>
      </c>
      <c r="AF111" s="220"/>
      <c r="AG111" s="220"/>
      <c r="AH111" s="220"/>
      <c r="AI111" s="220"/>
      <c r="AJ111" s="220"/>
      <c r="AK111" s="220"/>
      <c r="AL111" s="220"/>
      <c r="AM111" s="220"/>
      <c r="AN111" s="220"/>
      <c r="AO111" s="220"/>
      <c r="AP111" s="220"/>
      <c r="AQ111" s="220"/>
      <c r="AS111" s="2"/>
      <c r="AT111" s="221"/>
      <c r="AU111" s="221"/>
      <c r="AV111" s="221"/>
      <c r="AW111" s="220"/>
      <c r="AX111" s="220"/>
      <c r="AY111" s="220"/>
      <c r="AZ111" s="220"/>
      <c r="BA111" s="220"/>
      <c r="BB111" s="220"/>
      <c r="BC111" s="220"/>
      <c r="BD111" s="220"/>
      <c r="BE111" s="220"/>
      <c r="BG111" s="2" t="s">
        <v>208</v>
      </c>
      <c r="BH111" s="220"/>
      <c r="BI111" s="220"/>
      <c r="BJ111" s="220"/>
      <c r="BK111" s="220"/>
      <c r="BL111" s="220"/>
      <c r="BM111" s="220"/>
      <c r="BN111" s="220"/>
      <c r="BO111" s="220"/>
      <c r="BP111" s="220"/>
      <c r="BQ111" s="220"/>
      <c r="BR111" s="220"/>
      <c r="BS111" s="220"/>
      <c r="BU111" s="2"/>
      <c r="BV111" s="221"/>
      <c r="BW111" s="221"/>
      <c r="BX111" s="221"/>
      <c r="BY111" s="220"/>
      <c r="BZ111" s="220"/>
      <c r="CA111" s="220"/>
      <c r="CB111" s="220"/>
      <c r="CC111" s="220"/>
      <c r="CD111" s="220"/>
      <c r="CE111" s="220"/>
      <c r="CF111" s="220"/>
      <c r="CG111" s="220"/>
    </row>
    <row r="112" spans="1:85" x14ac:dyDescent="0.25">
      <c r="C112" s="222" t="s">
        <v>187</v>
      </c>
      <c r="D112" s="223">
        <f>+IFERROR((SUMPRODUCT(D97:D105,R97:R105)/R112),0)</f>
        <v>0</v>
      </c>
      <c r="E112" s="223">
        <f t="shared" ref="E112:O112" si="250">+IFERROR((SUMPRODUCT(E97:E105,S97:S105)/S112),0)</f>
        <v>0</v>
      </c>
      <c r="F112" s="223">
        <f t="shared" si="250"/>
        <v>0</v>
      </c>
      <c r="G112" s="223">
        <f t="shared" si="250"/>
        <v>0</v>
      </c>
      <c r="H112" s="223">
        <f t="shared" si="250"/>
        <v>0</v>
      </c>
      <c r="I112" s="223">
        <f t="shared" si="250"/>
        <v>0</v>
      </c>
      <c r="J112" s="223">
        <f t="shared" si="250"/>
        <v>0</v>
      </c>
      <c r="K112" s="223">
        <f t="shared" si="250"/>
        <v>0</v>
      </c>
      <c r="L112" s="223">
        <f t="shared" si="250"/>
        <v>0</v>
      </c>
      <c r="M112" s="223">
        <f t="shared" si="250"/>
        <v>0</v>
      </c>
      <c r="N112" s="223">
        <f t="shared" si="250"/>
        <v>0</v>
      </c>
      <c r="O112" s="223">
        <f t="shared" si="250"/>
        <v>0</v>
      </c>
      <c r="R112" s="224">
        <f t="shared" ref="R112:AC112" si="251">SUM(R97:R111)</f>
        <v>0</v>
      </c>
      <c r="S112" s="224">
        <f t="shared" si="251"/>
        <v>0</v>
      </c>
      <c r="T112" s="224">
        <f t="shared" si="251"/>
        <v>0</v>
      </c>
      <c r="U112" s="224">
        <f t="shared" si="251"/>
        <v>0</v>
      </c>
      <c r="V112" s="224">
        <f t="shared" si="251"/>
        <v>0</v>
      </c>
      <c r="W112" s="224">
        <f t="shared" si="251"/>
        <v>0</v>
      </c>
      <c r="X112" s="224">
        <f t="shared" si="251"/>
        <v>0</v>
      </c>
      <c r="Y112" s="224">
        <f t="shared" si="251"/>
        <v>0</v>
      </c>
      <c r="Z112" s="224">
        <f t="shared" si="251"/>
        <v>0</v>
      </c>
      <c r="AA112" s="224">
        <f t="shared" si="251"/>
        <v>0</v>
      </c>
      <c r="AB112" s="224">
        <f t="shared" si="251"/>
        <v>0</v>
      </c>
      <c r="AC112" s="224">
        <f t="shared" si="251"/>
        <v>0</v>
      </c>
      <c r="AE112" s="222" t="s">
        <v>187</v>
      </c>
      <c r="AF112" s="223">
        <f>+IFERROR((SUMPRODUCT(AF97:AF105,AT97:AT105)/AT112),0)</f>
        <v>0</v>
      </c>
      <c r="AG112" s="223">
        <f t="shared" ref="AG112:AQ112" si="252">+IFERROR((SUMPRODUCT(AG97:AG105,AU97:AU105)/AU112),0)</f>
        <v>0</v>
      </c>
      <c r="AH112" s="223">
        <f t="shared" si="252"/>
        <v>0</v>
      </c>
      <c r="AI112" s="223">
        <f t="shared" si="252"/>
        <v>0</v>
      </c>
      <c r="AJ112" s="223">
        <f t="shared" si="252"/>
        <v>0</v>
      </c>
      <c r="AK112" s="223">
        <f t="shared" si="252"/>
        <v>0</v>
      </c>
      <c r="AL112" s="223">
        <f t="shared" si="252"/>
        <v>0</v>
      </c>
      <c r="AM112" s="223">
        <f t="shared" si="252"/>
        <v>0</v>
      </c>
      <c r="AN112" s="223">
        <f t="shared" si="252"/>
        <v>0</v>
      </c>
      <c r="AO112" s="223">
        <f t="shared" si="252"/>
        <v>0</v>
      </c>
      <c r="AP112" s="223">
        <f t="shared" si="252"/>
        <v>0</v>
      </c>
      <c r="AQ112" s="223">
        <f t="shared" si="252"/>
        <v>0</v>
      </c>
      <c r="AT112" s="224">
        <f t="shared" ref="AT112:BE112" si="253">SUM(AT97:AT111)</f>
        <v>0</v>
      </c>
      <c r="AU112" s="224">
        <f t="shared" si="253"/>
        <v>0</v>
      </c>
      <c r="AV112" s="224">
        <f t="shared" si="253"/>
        <v>0</v>
      </c>
      <c r="AW112" s="224">
        <f t="shared" si="253"/>
        <v>0</v>
      </c>
      <c r="AX112" s="224">
        <f t="shared" si="253"/>
        <v>0</v>
      </c>
      <c r="AY112" s="224">
        <f t="shared" si="253"/>
        <v>0</v>
      </c>
      <c r="AZ112" s="224">
        <f t="shared" si="253"/>
        <v>0</v>
      </c>
      <c r="BA112" s="224">
        <f t="shared" si="253"/>
        <v>0</v>
      </c>
      <c r="BB112" s="224">
        <f t="shared" si="253"/>
        <v>0</v>
      </c>
      <c r="BC112" s="224">
        <f t="shared" si="253"/>
        <v>0</v>
      </c>
      <c r="BD112" s="224">
        <f t="shared" si="253"/>
        <v>0</v>
      </c>
      <c r="BE112" s="224">
        <f t="shared" si="253"/>
        <v>0</v>
      </c>
      <c r="BG112" s="222" t="s">
        <v>187</v>
      </c>
      <c r="BH112" s="223">
        <f>+IFERROR((SUMPRODUCT(BH97:BH105,BV97:BV105)/BV112),0)</f>
        <v>0</v>
      </c>
      <c r="BI112" s="223">
        <f t="shared" ref="BI112" si="254">+IFERROR((SUMPRODUCT(BI97:BI105,BW97:BW105)/BW112),0)</f>
        <v>0</v>
      </c>
      <c r="BJ112" s="223">
        <f t="shared" ref="BJ112" si="255">+IFERROR((SUMPRODUCT(BJ97:BJ105,BX97:BX105)/BX112),0)</f>
        <v>0</v>
      </c>
      <c r="BK112" s="223">
        <f t="shared" ref="BK112" si="256">+IFERROR((SUMPRODUCT(BK97:BK105,BY97:BY105)/BY112),0)</f>
        <v>0</v>
      </c>
      <c r="BL112" s="223">
        <f t="shared" ref="BL112" si="257">+IFERROR((SUMPRODUCT(BL97:BL105,BZ97:BZ105)/BZ112),0)</f>
        <v>0</v>
      </c>
      <c r="BM112" s="223">
        <f t="shared" ref="BM112" si="258">+IFERROR((SUMPRODUCT(BM97:BM105,CA97:CA105)/CA112),0)</f>
        <v>0</v>
      </c>
      <c r="BN112" s="223">
        <f t="shared" ref="BN112" si="259">+IFERROR((SUMPRODUCT(BN97:BN105,CB97:CB105)/CB112),0)</f>
        <v>0</v>
      </c>
      <c r="BO112" s="223">
        <f t="shared" ref="BO112" si="260">+IFERROR((SUMPRODUCT(BO97:BO105,CC97:CC105)/CC112),0)</f>
        <v>0</v>
      </c>
      <c r="BP112" s="223">
        <f t="shared" ref="BP112" si="261">+IFERROR((SUMPRODUCT(BP97:BP105,CD97:CD105)/CD112),0)</f>
        <v>0</v>
      </c>
      <c r="BQ112" s="223">
        <f t="shared" ref="BQ112" si="262">+IFERROR((SUMPRODUCT(BQ97:BQ105,CE97:CE105)/CE112),0)</f>
        <v>0</v>
      </c>
      <c r="BR112" s="223">
        <f t="shared" ref="BR112" si="263">+IFERROR((SUMPRODUCT(BR97:BR105,CF97:CF105)/CF112),0)</f>
        <v>0</v>
      </c>
      <c r="BS112" s="223">
        <f t="shared" ref="BS112" si="264">+IFERROR((SUMPRODUCT(BS97:BS105,CG97:CG105)/CG112),0)</f>
        <v>0</v>
      </c>
      <c r="BV112" s="224">
        <f t="shared" ref="BV112:CG112" si="265">SUM(BV97:BV111)</f>
        <v>0</v>
      </c>
      <c r="BW112" s="224">
        <f t="shared" si="265"/>
        <v>0</v>
      </c>
      <c r="BX112" s="224">
        <f t="shared" si="265"/>
        <v>0</v>
      </c>
      <c r="BY112" s="224">
        <f t="shared" si="265"/>
        <v>0</v>
      </c>
      <c r="BZ112" s="224">
        <f t="shared" si="265"/>
        <v>0</v>
      </c>
      <c r="CA112" s="224">
        <f t="shared" si="265"/>
        <v>0</v>
      </c>
      <c r="CB112" s="224">
        <f t="shared" si="265"/>
        <v>0</v>
      </c>
      <c r="CC112" s="224">
        <f t="shared" si="265"/>
        <v>0</v>
      </c>
      <c r="CD112" s="224">
        <f t="shared" si="265"/>
        <v>0</v>
      </c>
      <c r="CE112" s="224">
        <f t="shared" si="265"/>
        <v>0</v>
      </c>
      <c r="CF112" s="224">
        <f t="shared" si="265"/>
        <v>0</v>
      </c>
      <c r="CG112" s="224">
        <f t="shared" si="265"/>
        <v>0</v>
      </c>
    </row>
    <row r="113" spans="1:85" x14ac:dyDescent="0.25">
      <c r="A113">
        <v>25</v>
      </c>
      <c r="C113" s="270" t="s">
        <v>126</v>
      </c>
      <c r="D113" s="220">
        <f>+'CPP Detay Tum Ay'!D113</f>
        <v>16.649631534190579</v>
      </c>
      <c r="E113" s="220">
        <f>+'CPP Detay Tum Ay'!E113</f>
        <v>17.152847724642474</v>
      </c>
      <c r="F113" s="220">
        <f>+'CPP Detay Tum Ay'!F113</f>
        <v>18.201091054315963</v>
      </c>
      <c r="G113" s="220">
        <f>+'CPP Detay Tum Ay'!G113</f>
        <v>29.111542487729615</v>
      </c>
      <c r="H113" s="220">
        <f>+'CPP Detay Tum Ay'!H113</f>
        <v>29.225079208177387</v>
      </c>
      <c r="I113" s="220">
        <f>+'CPP Detay Tum Ay'!I113</f>
        <v>32.605916537472517</v>
      </c>
      <c r="J113" s="220">
        <f>+'CPP Detay Tum Ay'!J113</f>
        <v>16.838850099500942</v>
      </c>
      <c r="K113" s="220">
        <f>+'CPP Detay Tum Ay'!K113</f>
        <v>16.424781023797504</v>
      </c>
      <c r="L113" s="220">
        <f>+'CPP Detay Tum Ay'!L113</f>
        <v>21.045963195611016</v>
      </c>
      <c r="M113" s="220">
        <f>+'CPP Detay Tum Ay'!M113</f>
        <v>24.393003686986415</v>
      </c>
      <c r="N113" s="220">
        <f>+'CPP Detay Tum Ay'!N113</f>
        <v>25.611455903583447</v>
      </c>
      <c r="O113" s="220">
        <f>+'CPP Detay Tum Ay'!O113</f>
        <v>22.771958959395345</v>
      </c>
      <c r="R113" t="e">
        <f>+D113/D112</f>
        <v>#DIV/0!</v>
      </c>
      <c r="S113" t="e">
        <f t="shared" ref="S113:AC113" si="266">+E113/E112</f>
        <v>#DIV/0!</v>
      </c>
      <c r="T113" t="e">
        <f t="shared" si="266"/>
        <v>#DIV/0!</v>
      </c>
      <c r="U113" t="e">
        <f t="shared" si="266"/>
        <v>#DIV/0!</v>
      </c>
      <c r="V113" t="e">
        <f t="shared" si="266"/>
        <v>#DIV/0!</v>
      </c>
      <c r="W113" t="e">
        <f t="shared" si="266"/>
        <v>#DIV/0!</v>
      </c>
      <c r="X113" t="e">
        <f t="shared" si="266"/>
        <v>#DIV/0!</v>
      </c>
      <c r="Y113" t="e">
        <f t="shared" si="266"/>
        <v>#DIV/0!</v>
      </c>
      <c r="Z113" t="e">
        <f t="shared" si="266"/>
        <v>#DIV/0!</v>
      </c>
      <c r="AA113" t="e">
        <f t="shared" si="266"/>
        <v>#DIV/0!</v>
      </c>
      <c r="AB113" t="e">
        <f t="shared" si="266"/>
        <v>#DIV/0!</v>
      </c>
      <c r="AC113" t="e">
        <f t="shared" si="266"/>
        <v>#DIV/0!</v>
      </c>
      <c r="AE113" s="270" t="s">
        <v>126</v>
      </c>
      <c r="AT113"/>
      <c r="AU113"/>
      <c r="AV113"/>
      <c r="AW113"/>
      <c r="AX113"/>
      <c r="AY113"/>
      <c r="AZ113"/>
      <c r="BA113"/>
      <c r="BB113"/>
      <c r="BC113"/>
      <c r="BD113"/>
      <c r="BE113"/>
      <c r="BG113" s="270" t="s">
        <v>126</v>
      </c>
      <c r="BV113"/>
      <c r="BW113"/>
      <c r="BX113"/>
      <c r="BY113"/>
      <c r="BZ113"/>
      <c r="CA113"/>
      <c r="CB113"/>
      <c r="CC113"/>
      <c r="CD113"/>
      <c r="CE113"/>
      <c r="CF113"/>
      <c r="CG113"/>
    </row>
    <row r="114" spans="1:85" ht="23.25" x14ac:dyDescent="0.35">
      <c r="A114">
        <v>25</v>
      </c>
      <c r="C114" s="226" t="s">
        <v>189</v>
      </c>
      <c r="D114" s="227"/>
      <c r="E114" s="227"/>
      <c r="F114" s="227"/>
      <c r="G114" s="227"/>
      <c r="H114" s="227"/>
      <c r="I114" s="227"/>
      <c r="J114" s="227"/>
      <c r="K114" s="227"/>
      <c r="L114" s="227"/>
      <c r="M114" s="227"/>
      <c r="N114" s="227"/>
      <c r="O114" s="227"/>
      <c r="P114" s="227"/>
      <c r="Q114" s="227"/>
      <c r="R114" s="227"/>
      <c r="S114" s="227"/>
      <c r="T114" s="227"/>
      <c r="U114" s="227"/>
      <c r="V114" s="227"/>
      <c r="W114" s="227"/>
      <c r="X114" s="227"/>
      <c r="Y114" s="227"/>
      <c r="Z114" s="227"/>
      <c r="AA114" s="227"/>
      <c r="AB114" s="227"/>
      <c r="AC114" s="227"/>
      <c r="AE114" s="226" t="s">
        <v>189</v>
      </c>
      <c r="AF114" s="227"/>
      <c r="AG114" s="227"/>
      <c r="AH114" s="227"/>
      <c r="AI114" s="227"/>
      <c r="AJ114" s="227"/>
      <c r="AK114" s="227"/>
      <c r="AL114" s="227"/>
      <c r="AM114" s="227"/>
      <c r="AN114" s="227"/>
      <c r="AO114" s="227"/>
      <c r="AP114" s="227"/>
      <c r="AQ114" s="227"/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G114" s="226" t="s">
        <v>189</v>
      </c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7"/>
      <c r="BS114" s="227"/>
      <c r="BT114" s="227"/>
      <c r="BU114" s="227"/>
      <c r="BV114" s="227"/>
      <c r="BW114" s="227"/>
      <c r="BX114" s="227"/>
      <c r="BY114" s="227"/>
      <c r="BZ114" s="227"/>
      <c r="CA114" s="227"/>
      <c r="CB114" s="227"/>
      <c r="CC114" s="227"/>
      <c r="CD114" s="227"/>
      <c r="CE114" s="227"/>
      <c r="CF114" s="227"/>
      <c r="CG114" s="227"/>
    </row>
    <row r="115" spans="1:85" ht="3" customHeight="1" x14ac:dyDescent="0.25">
      <c r="A115">
        <v>25</v>
      </c>
      <c r="C115" s="270" t="s">
        <v>126</v>
      </c>
      <c r="AE115" s="270" t="s">
        <v>126</v>
      </c>
      <c r="AT115"/>
      <c r="AU115"/>
      <c r="AV115"/>
      <c r="AW115"/>
      <c r="AX115"/>
      <c r="AY115"/>
      <c r="AZ115"/>
      <c r="BA115"/>
      <c r="BB115"/>
      <c r="BC115"/>
      <c r="BD115"/>
      <c r="BE115"/>
      <c r="BG115" s="270" t="s">
        <v>126</v>
      </c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x14ac:dyDescent="0.25">
      <c r="C116" s="218" t="s">
        <v>6</v>
      </c>
      <c r="D116" s="219" t="s">
        <v>43</v>
      </c>
      <c r="E116" s="219" t="s">
        <v>44</v>
      </c>
      <c r="F116" s="219" t="s">
        <v>45</v>
      </c>
      <c r="G116" s="219" t="s">
        <v>46</v>
      </c>
      <c r="H116" s="219" t="s">
        <v>47</v>
      </c>
      <c r="I116" s="219" t="s">
        <v>48</v>
      </c>
      <c r="J116" s="219" t="s">
        <v>49</v>
      </c>
      <c r="K116" s="219" t="s">
        <v>50</v>
      </c>
      <c r="L116" s="219" t="s">
        <v>177</v>
      </c>
      <c r="M116" s="219" t="s">
        <v>52</v>
      </c>
      <c r="N116" s="219" t="s">
        <v>53</v>
      </c>
      <c r="O116" s="219" t="s">
        <v>54</v>
      </c>
      <c r="R116" s="219" t="s">
        <v>43</v>
      </c>
      <c r="S116" s="219" t="s">
        <v>44</v>
      </c>
      <c r="T116" s="219" t="s">
        <v>45</v>
      </c>
      <c r="U116" s="219" t="s">
        <v>46</v>
      </c>
      <c r="V116" s="219" t="s">
        <v>47</v>
      </c>
      <c r="W116" s="219" t="s">
        <v>48</v>
      </c>
      <c r="X116" s="219" t="s">
        <v>49</v>
      </c>
      <c r="Y116" s="219" t="s">
        <v>50</v>
      </c>
      <c r="Z116" s="219" t="s">
        <v>177</v>
      </c>
      <c r="AA116" s="219" t="s">
        <v>52</v>
      </c>
      <c r="AB116" s="219" t="s">
        <v>53</v>
      </c>
      <c r="AC116" s="219" t="s">
        <v>54</v>
      </c>
      <c r="AE116" s="218" t="s">
        <v>6</v>
      </c>
      <c r="AF116" s="219" t="s">
        <v>43</v>
      </c>
      <c r="AG116" s="219" t="s">
        <v>44</v>
      </c>
      <c r="AH116" s="219" t="s">
        <v>45</v>
      </c>
      <c r="AI116" s="219" t="s">
        <v>46</v>
      </c>
      <c r="AJ116" s="219" t="s">
        <v>47</v>
      </c>
      <c r="AK116" s="219" t="s">
        <v>48</v>
      </c>
      <c r="AL116" s="219" t="s">
        <v>49</v>
      </c>
      <c r="AM116" s="219" t="s">
        <v>50</v>
      </c>
      <c r="AN116" s="219" t="s">
        <v>177</v>
      </c>
      <c r="AO116" s="219" t="s">
        <v>52</v>
      </c>
      <c r="AP116" s="219" t="s">
        <v>53</v>
      </c>
      <c r="AQ116" s="219" t="s">
        <v>54</v>
      </c>
      <c r="AT116" s="219" t="s">
        <v>43</v>
      </c>
      <c r="AU116" s="219" t="s">
        <v>44</v>
      </c>
      <c r="AV116" s="219" t="s">
        <v>45</v>
      </c>
      <c r="AW116" s="219" t="s">
        <v>46</v>
      </c>
      <c r="AX116" s="219" t="s">
        <v>47</v>
      </c>
      <c r="AY116" s="219" t="s">
        <v>48</v>
      </c>
      <c r="AZ116" s="219" t="s">
        <v>49</v>
      </c>
      <c r="BA116" s="219" t="s">
        <v>50</v>
      </c>
      <c r="BB116" s="219" t="s">
        <v>177</v>
      </c>
      <c r="BC116" s="219" t="s">
        <v>52</v>
      </c>
      <c r="BD116" s="219" t="s">
        <v>53</v>
      </c>
      <c r="BE116" s="219" t="s">
        <v>54</v>
      </c>
      <c r="BG116" s="218" t="s">
        <v>6</v>
      </c>
      <c r="BH116" s="219" t="s">
        <v>43</v>
      </c>
      <c r="BI116" s="219" t="s">
        <v>44</v>
      </c>
      <c r="BJ116" s="219" t="s">
        <v>45</v>
      </c>
      <c r="BK116" s="219" t="s">
        <v>46</v>
      </c>
      <c r="BL116" s="219" t="s">
        <v>47</v>
      </c>
      <c r="BM116" s="219" t="s">
        <v>48</v>
      </c>
      <c r="BN116" s="219" t="s">
        <v>49</v>
      </c>
      <c r="BO116" s="219" t="s">
        <v>50</v>
      </c>
      <c r="BP116" s="219" t="s">
        <v>177</v>
      </c>
      <c r="BQ116" s="219" t="s">
        <v>52</v>
      </c>
      <c r="BR116" s="219" t="s">
        <v>53</v>
      </c>
      <c r="BS116" s="219" t="s">
        <v>54</v>
      </c>
      <c r="BV116" s="219" t="s">
        <v>43</v>
      </c>
      <c r="BW116" s="219" t="s">
        <v>44</v>
      </c>
      <c r="BX116" s="219" t="s">
        <v>45</v>
      </c>
      <c r="BY116" s="219" t="s">
        <v>46</v>
      </c>
      <c r="BZ116" s="219" t="s">
        <v>47</v>
      </c>
      <c r="CA116" s="219" t="s">
        <v>48</v>
      </c>
      <c r="CB116" s="219" t="s">
        <v>49</v>
      </c>
      <c r="CC116" s="219" t="s">
        <v>50</v>
      </c>
      <c r="CD116" s="219" t="s">
        <v>177</v>
      </c>
      <c r="CE116" s="219" t="s">
        <v>52</v>
      </c>
      <c r="CF116" s="219" t="s">
        <v>53</v>
      </c>
      <c r="CG116" s="219" t="s">
        <v>54</v>
      </c>
    </row>
    <row r="117" spans="1:85" x14ac:dyDescent="0.25">
      <c r="A117" t="str">
        <f>+C114</f>
        <v>ÖZEL KUSAK</v>
      </c>
      <c r="B117" t="s">
        <v>6</v>
      </c>
      <c r="C117" s="2" t="s">
        <v>178</v>
      </c>
      <c r="D117" s="220">
        <v>18</v>
      </c>
      <c r="E117" s="220">
        <v>18</v>
      </c>
      <c r="F117" s="220">
        <v>18</v>
      </c>
      <c r="G117" s="220">
        <v>20.000000000000004</v>
      </c>
      <c r="H117" s="220">
        <v>21.8</v>
      </c>
      <c r="I117" s="220">
        <v>21.4</v>
      </c>
      <c r="J117" s="220">
        <v>14</v>
      </c>
      <c r="K117" s="220">
        <f>+'CPP Detay Tum Ay'!K117</f>
        <v>12.000000000000002</v>
      </c>
      <c r="L117" s="220">
        <f>+'CPP Detay Tum Ay'!L117</f>
        <v>19.445970139580339</v>
      </c>
      <c r="M117" s="220">
        <f>+'CPP Detay Tum Ay'!M117</f>
        <v>18.638285425245588</v>
      </c>
      <c r="N117" s="220">
        <f>+'CPP Detay Tum Ay'!N117</f>
        <v>17.27385460250682</v>
      </c>
      <c r="O117" s="220">
        <f>+'CPP Detay Tum Ay'!O117</f>
        <v>16.900523836607697</v>
      </c>
      <c r="Q117" s="2" t="s">
        <v>178</v>
      </c>
      <c r="R117" s="220">
        <v>103.66552000000001</v>
      </c>
      <c r="S117" s="220">
        <v>152.29200000000003</v>
      </c>
      <c r="T117" s="220">
        <v>198.613632</v>
      </c>
      <c r="U117" s="220">
        <v>156.10077000000001</v>
      </c>
      <c r="V117" s="220">
        <v>125.97</v>
      </c>
      <c r="W117" s="220">
        <v>138.51000000000002</v>
      </c>
      <c r="X117" s="220">
        <v>93.605400000000003</v>
      </c>
      <c r="Y117" s="220">
        <f>+'CPP Detay Tum Ay'!Y117</f>
        <v>93.605400000000003</v>
      </c>
      <c r="Z117" s="220">
        <f>+'CPP Detay Tum Ay'!Z117</f>
        <v>215.93946260390857</v>
      </c>
      <c r="AA117" s="220">
        <f>+'CPP Detay Tum Ay'!AA117</f>
        <v>159.24465769837423</v>
      </c>
      <c r="AB117" s="220">
        <f>+'CPP Detay Tum Ay'!AB117</f>
        <v>204.47963316124773</v>
      </c>
      <c r="AC117" s="220">
        <f>+'CPP Detay Tum Ay'!AC117</f>
        <v>225.80208000000002</v>
      </c>
      <c r="AE117" s="2" t="s">
        <v>178</v>
      </c>
      <c r="AF117" s="220">
        <f>+D117</f>
        <v>18</v>
      </c>
      <c r="AG117" s="220">
        <f t="shared" ref="AG117:AQ121" si="267">+E117</f>
        <v>18</v>
      </c>
      <c r="AH117" s="220">
        <f t="shared" si="267"/>
        <v>18</v>
      </c>
      <c r="AI117" s="220">
        <f t="shared" si="267"/>
        <v>20.000000000000004</v>
      </c>
      <c r="AJ117" s="220">
        <f t="shared" si="267"/>
        <v>21.8</v>
      </c>
      <c r="AK117" s="220">
        <f t="shared" si="267"/>
        <v>21.4</v>
      </c>
      <c r="AL117" s="220">
        <f t="shared" si="267"/>
        <v>14</v>
      </c>
      <c r="AM117" s="220">
        <f t="shared" si="267"/>
        <v>12.000000000000002</v>
      </c>
      <c r="AN117" s="220">
        <f t="shared" si="267"/>
        <v>19.445970139580339</v>
      </c>
      <c r="AO117" s="220">
        <f t="shared" si="267"/>
        <v>18.638285425245588</v>
      </c>
      <c r="AP117" s="220">
        <f t="shared" si="267"/>
        <v>17.27385460250682</v>
      </c>
      <c r="AQ117" s="220">
        <f t="shared" si="267"/>
        <v>16.900523836607697</v>
      </c>
      <c r="AS117" s="2" t="s">
        <v>178</v>
      </c>
      <c r="AT117" s="220">
        <f t="shared" ref="AT117:BE121" si="268">+R117</f>
        <v>103.66552000000001</v>
      </c>
      <c r="AU117" s="220">
        <f t="shared" si="268"/>
        <v>152.29200000000003</v>
      </c>
      <c r="AV117" s="220">
        <f t="shared" si="268"/>
        <v>198.613632</v>
      </c>
      <c r="AW117" s="220">
        <f t="shared" si="268"/>
        <v>156.10077000000001</v>
      </c>
      <c r="AX117" s="220">
        <f t="shared" si="268"/>
        <v>125.97</v>
      </c>
      <c r="AY117" s="220">
        <f t="shared" si="268"/>
        <v>138.51000000000002</v>
      </c>
      <c r="AZ117" s="220">
        <f t="shared" si="268"/>
        <v>93.605400000000003</v>
      </c>
      <c r="BA117" s="220">
        <f t="shared" si="268"/>
        <v>93.605400000000003</v>
      </c>
      <c r="BB117" s="220">
        <f t="shared" si="268"/>
        <v>215.93946260390857</v>
      </c>
      <c r="BC117" s="220">
        <f t="shared" si="268"/>
        <v>159.24465769837423</v>
      </c>
      <c r="BD117" s="220">
        <f t="shared" si="268"/>
        <v>204.47963316124773</v>
      </c>
      <c r="BE117" s="220">
        <f t="shared" si="268"/>
        <v>225.80208000000002</v>
      </c>
      <c r="BG117" s="2" t="s">
        <v>178</v>
      </c>
      <c r="BH117" s="220">
        <f>+AF117</f>
        <v>18</v>
      </c>
      <c r="BI117" s="220">
        <f t="shared" ref="BI117:BI121" si="269">+AG117</f>
        <v>18</v>
      </c>
      <c r="BJ117" s="220">
        <f t="shared" ref="BJ117:BJ121" si="270">+AH117</f>
        <v>18</v>
      </c>
      <c r="BK117" s="220">
        <f t="shared" ref="BK117:BK121" si="271">+AI117</f>
        <v>20.000000000000004</v>
      </c>
      <c r="BL117" s="220">
        <f t="shared" ref="BL117:BL121" si="272">+AJ117</f>
        <v>21.8</v>
      </c>
      <c r="BM117" s="220">
        <f t="shared" ref="BM117:BM121" si="273">+AK117</f>
        <v>21.4</v>
      </c>
      <c r="BN117" s="220">
        <f t="shared" ref="BN117:BN121" si="274">+AL117</f>
        <v>14</v>
      </c>
      <c r="BO117" s="220">
        <f t="shared" ref="BO117:BO121" si="275">+AM117</f>
        <v>12.000000000000002</v>
      </c>
      <c r="BP117" s="220">
        <f t="shared" ref="BP117:BP121" si="276">+AN117</f>
        <v>19.445970139580339</v>
      </c>
      <c r="BQ117" s="220">
        <f t="shared" ref="BQ117:BQ121" si="277">+AO117</f>
        <v>18.638285425245588</v>
      </c>
      <c r="BR117" s="220">
        <f t="shared" ref="BR117:BR121" si="278">+AP117</f>
        <v>17.27385460250682</v>
      </c>
      <c r="BS117" s="220">
        <f t="shared" ref="BS117:BS121" si="279">+AQ117</f>
        <v>16.900523836607697</v>
      </c>
      <c r="BU117" s="2" t="s">
        <v>178</v>
      </c>
      <c r="BV117" s="220">
        <f t="shared" ref="BV117:BV121" si="280">+AT117</f>
        <v>103.66552000000001</v>
      </c>
      <c r="BW117" s="220">
        <f t="shared" ref="BW117:BW121" si="281">+AU117</f>
        <v>152.29200000000003</v>
      </c>
      <c r="BX117" s="220">
        <f t="shared" ref="BX117:BX121" si="282">+AV117</f>
        <v>198.613632</v>
      </c>
      <c r="BY117" s="220">
        <f t="shared" ref="BY117:BY121" si="283">+AW117</f>
        <v>156.10077000000001</v>
      </c>
      <c r="BZ117" s="220">
        <f t="shared" ref="BZ117:BZ121" si="284">+AX117</f>
        <v>125.97</v>
      </c>
      <c r="CA117" s="220">
        <f t="shared" ref="CA117:CA121" si="285">+AY117</f>
        <v>138.51000000000002</v>
      </c>
      <c r="CB117" s="220">
        <f t="shared" ref="CB117:CB121" si="286">+AZ117</f>
        <v>93.605400000000003</v>
      </c>
      <c r="CC117" s="220">
        <f t="shared" ref="CC117:CC121" si="287">+BA117</f>
        <v>93.605400000000003</v>
      </c>
      <c r="CD117" s="220">
        <f t="shared" ref="CD117:CD121" si="288">+BB117</f>
        <v>215.93946260390857</v>
      </c>
      <c r="CE117" s="220">
        <f t="shared" ref="CE117:CE121" si="289">+BC117</f>
        <v>159.24465769837423</v>
      </c>
      <c r="CF117" s="220">
        <f t="shared" ref="CF117:CF121" si="290">+BD117</f>
        <v>204.47963316124773</v>
      </c>
      <c r="CG117" s="220">
        <f t="shared" ref="CG117:CG121" si="291">+BE117</f>
        <v>225.80208000000002</v>
      </c>
    </row>
    <row r="118" spans="1:85" x14ac:dyDescent="0.25">
      <c r="A118" t="str">
        <f>+C114</f>
        <v>ÖZEL KUSAK</v>
      </c>
      <c r="B118" t="s">
        <v>6</v>
      </c>
      <c r="C118" s="2" t="s">
        <v>179</v>
      </c>
      <c r="D118" s="220">
        <v>11</v>
      </c>
      <c r="E118" s="220">
        <v>11</v>
      </c>
      <c r="F118" s="220">
        <v>11</v>
      </c>
      <c r="G118" s="220">
        <v>17</v>
      </c>
      <c r="H118" s="220">
        <v>18.53</v>
      </c>
      <c r="I118" s="220">
        <v>18.190000000000001</v>
      </c>
      <c r="J118" s="220">
        <v>12.000000000000002</v>
      </c>
      <c r="K118" s="220">
        <f>+'CPP Detay Tum Ay'!K118</f>
        <v>8.8039215686274517</v>
      </c>
      <c r="L118" s="220">
        <f>+'CPP Detay Tum Ay'!L118</f>
        <v>15.070626858174762</v>
      </c>
      <c r="M118" s="220">
        <f>+'CPP Detay Tum Ay'!M118</f>
        <v>16.69990374102003</v>
      </c>
      <c r="N118" s="220">
        <f>+'CPP Detay Tum Ay'!N118</f>
        <v>14.047558828779467</v>
      </c>
      <c r="O118" s="220">
        <f>+'CPP Detay Tum Ay'!O118</f>
        <v>13.604921688469194</v>
      </c>
      <c r="Q118" s="2" t="s">
        <v>179</v>
      </c>
      <c r="R118" s="220">
        <v>123.19536350000003</v>
      </c>
      <c r="S118" s="220">
        <v>167.52120000000008</v>
      </c>
      <c r="T118" s="220">
        <v>120.25434750000001</v>
      </c>
      <c r="U118" s="220">
        <v>177.32499750000002</v>
      </c>
      <c r="V118" s="220">
        <v>122.655</v>
      </c>
      <c r="W118" s="220">
        <v>155.09475</v>
      </c>
      <c r="X118" s="220">
        <v>93.605400000000003</v>
      </c>
      <c r="Y118" s="220">
        <f>+'CPP Detay Tum Ay'!Y118</f>
        <v>98.062799999999996</v>
      </c>
      <c r="Z118" s="220">
        <f>+'CPP Detay Tum Ay'!Z118</f>
        <v>215.93946260390857</v>
      </c>
      <c r="AA118" s="220">
        <f>+'CPP Detay Tum Ay'!AA118</f>
        <v>159.24465769837423</v>
      </c>
      <c r="AB118" s="220">
        <f>+'CPP Detay Tum Ay'!AB118</f>
        <v>204.47963316124773</v>
      </c>
      <c r="AC118" s="220">
        <f>+'CPP Detay Tum Ay'!AC118</f>
        <v>225.80208000000002</v>
      </c>
      <c r="AE118" s="2" t="s">
        <v>179</v>
      </c>
      <c r="AF118" s="220">
        <f t="shared" ref="AF118:AF121" si="292">+D118</f>
        <v>11</v>
      </c>
      <c r="AG118" s="220">
        <f t="shared" si="267"/>
        <v>11</v>
      </c>
      <c r="AH118" s="220">
        <f t="shared" si="267"/>
        <v>11</v>
      </c>
      <c r="AI118" s="220">
        <f t="shared" si="267"/>
        <v>17</v>
      </c>
      <c r="AJ118" s="220">
        <f t="shared" si="267"/>
        <v>18.53</v>
      </c>
      <c r="AK118" s="220">
        <f t="shared" si="267"/>
        <v>18.190000000000001</v>
      </c>
      <c r="AL118" s="220">
        <f t="shared" si="267"/>
        <v>12.000000000000002</v>
      </c>
      <c r="AM118" s="220">
        <f t="shared" si="267"/>
        <v>8.8039215686274517</v>
      </c>
      <c r="AN118" s="220">
        <f t="shared" si="267"/>
        <v>15.070626858174762</v>
      </c>
      <c r="AO118" s="220">
        <f t="shared" si="267"/>
        <v>16.69990374102003</v>
      </c>
      <c r="AP118" s="220">
        <f t="shared" si="267"/>
        <v>14.047558828779467</v>
      </c>
      <c r="AQ118" s="220">
        <f t="shared" si="267"/>
        <v>13.604921688469194</v>
      </c>
      <c r="AS118" s="2" t="s">
        <v>179</v>
      </c>
      <c r="AT118" s="220">
        <f t="shared" si="268"/>
        <v>123.19536350000003</v>
      </c>
      <c r="AU118" s="220">
        <f t="shared" si="268"/>
        <v>167.52120000000008</v>
      </c>
      <c r="AV118" s="220">
        <f t="shared" si="268"/>
        <v>120.25434750000001</v>
      </c>
      <c r="AW118" s="220">
        <f t="shared" si="268"/>
        <v>177.32499750000002</v>
      </c>
      <c r="AX118" s="220">
        <f t="shared" si="268"/>
        <v>122.655</v>
      </c>
      <c r="AY118" s="220">
        <f t="shared" si="268"/>
        <v>155.09475</v>
      </c>
      <c r="AZ118" s="220">
        <f t="shared" si="268"/>
        <v>93.605400000000003</v>
      </c>
      <c r="BA118" s="220">
        <f t="shared" si="268"/>
        <v>98.062799999999996</v>
      </c>
      <c r="BB118" s="220">
        <f t="shared" si="268"/>
        <v>215.93946260390857</v>
      </c>
      <c r="BC118" s="220">
        <f t="shared" si="268"/>
        <v>159.24465769837423</v>
      </c>
      <c r="BD118" s="220">
        <f t="shared" si="268"/>
        <v>204.47963316124773</v>
      </c>
      <c r="BE118" s="220">
        <f t="shared" si="268"/>
        <v>225.80208000000002</v>
      </c>
      <c r="BG118" s="2" t="s">
        <v>179</v>
      </c>
      <c r="BH118" s="220">
        <f t="shared" ref="BH118:BH121" si="293">+AF118</f>
        <v>11</v>
      </c>
      <c r="BI118" s="220">
        <f t="shared" si="269"/>
        <v>11</v>
      </c>
      <c r="BJ118" s="220">
        <f t="shared" si="270"/>
        <v>11</v>
      </c>
      <c r="BK118" s="220">
        <f t="shared" si="271"/>
        <v>17</v>
      </c>
      <c r="BL118" s="220">
        <f t="shared" si="272"/>
        <v>18.53</v>
      </c>
      <c r="BM118" s="220">
        <f t="shared" si="273"/>
        <v>18.190000000000001</v>
      </c>
      <c r="BN118" s="220">
        <f t="shared" si="274"/>
        <v>12.000000000000002</v>
      </c>
      <c r="BO118" s="220">
        <f t="shared" si="275"/>
        <v>8.8039215686274517</v>
      </c>
      <c r="BP118" s="220">
        <f t="shared" si="276"/>
        <v>15.070626858174762</v>
      </c>
      <c r="BQ118" s="220">
        <f t="shared" si="277"/>
        <v>16.69990374102003</v>
      </c>
      <c r="BR118" s="220">
        <f t="shared" si="278"/>
        <v>14.047558828779467</v>
      </c>
      <c r="BS118" s="220">
        <f t="shared" si="279"/>
        <v>13.604921688469194</v>
      </c>
      <c r="BU118" s="2" t="s">
        <v>179</v>
      </c>
      <c r="BV118" s="220">
        <f t="shared" si="280"/>
        <v>123.19536350000003</v>
      </c>
      <c r="BW118" s="220">
        <f t="shared" si="281"/>
        <v>167.52120000000008</v>
      </c>
      <c r="BX118" s="220">
        <f t="shared" si="282"/>
        <v>120.25434750000001</v>
      </c>
      <c r="BY118" s="220">
        <f t="shared" si="283"/>
        <v>177.32499750000002</v>
      </c>
      <c r="BZ118" s="220">
        <f t="shared" si="284"/>
        <v>122.655</v>
      </c>
      <c r="CA118" s="220">
        <f t="shared" si="285"/>
        <v>155.09475</v>
      </c>
      <c r="CB118" s="220">
        <f t="shared" si="286"/>
        <v>93.605400000000003</v>
      </c>
      <c r="CC118" s="220">
        <f t="shared" si="287"/>
        <v>98.062799999999996</v>
      </c>
      <c r="CD118" s="220">
        <f t="shared" si="288"/>
        <v>215.93946260390857</v>
      </c>
      <c r="CE118" s="220">
        <f t="shared" si="289"/>
        <v>159.24465769837423</v>
      </c>
      <c r="CF118" s="220">
        <f t="shared" si="290"/>
        <v>204.47963316124773</v>
      </c>
      <c r="CG118" s="220">
        <f t="shared" si="291"/>
        <v>225.80208000000002</v>
      </c>
    </row>
    <row r="119" spans="1:85" x14ac:dyDescent="0.25">
      <c r="A119" t="str">
        <f>+C114</f>
        <v>ÖZEL KUSAK</v>
      </c>
      <c r="B119" t="s">
        <v>6</v>
      </c>
      <c r="C119" s="2" t="s">
        <v>180</v>
      </c>
      <c r="D119" s="220">
        <v>9.553571428571427</v>
      </c>
      <c r="E119" s="220">
        <v>9.553571428571427</v>
      </c>
      <c r="F119" s="220">
        <v>12.553571428571427</v>
      </c>
      <c r="G119" s="220">
        <v>16.979591836734695</v>
      </c>
      <c r="H119" s="220">
        <v>18.551372549019614</v>
      </c>
      <c r="I119" s="220">
        <v>18.071111111111112</v>
      </c>
      <c r="J119" s="220">
        <v>11.313725490196079</v>
      </c>
      <c r="K119" s="220">
        <f>+'CPP Detay Tum Ay'!K119</f>
        <v>9.5098039215686292</v>
      </c>
      <c r="L119" s="220">
        <f>+'CPP Detay Tum Ay'!L119</f>
        <v>16.375553801751863</v>
      </c>
      <c r="M119" s="220">
        <f>+'CPP Detay Tum Ay'!M119</f>
        <v>19.100177703121993</v>
      </c>
      <c r="N119" s="220">
        <f>+'CPP Detay Tum Ay'!N119</f>
        <v>18.137547332632163</v>
      </c>
      <c r="O119" s="220">
        <f>+'CPP Detay Tum Ay'!O119</f>
        <v>16.811573711151855</v>
      </c>
      <c r="Q119" s="2" t="s">
        <v>180</v>
      </c>
      <c r="R119" s="220">
        <v>49.718529000000011</v>
      </c>
      <c r="S119" s="220">
        <v>100.41570000000003</v>
      </c>
      <c r="T119" s="220">
        <v>135.03713999999999</v>
      </c>
      <c r="U119" s="220">
        <v>17.750249999999998</v>
      </c>
      <c r="V119" s="220">
        <v>12.75</v>
      </c>
      <c r="W119" s="220">
        <v>18.225000000000001</v>
      </c>
      <c r="X119" s="220">
        <v>16.891200000000001</v>
      </c>
      <c r="Y119" s="220">
        <f>+'CPP Detay Tum Ay'!Y119</f>
        <v>0</v>
      </c>
      <c r="Z119" s="220">
        <f>+'CPP Detay Tum Ay'!Z119</f>
        <v>102.28711386500932</v>
      </c>
      <c r="AA119" s="220">
        <f>+'CPP Detay Tum Ay'!AA119</f>
        <v>75.43167996238779</v>
      </c>
      <c r="AB119" s="220">
        <f>+'CPP Detay Tum Ay'!AB119</f>
        <v>96.858773602696274</v>
      </c>
      <c r="AC119" s="220">
        <f>+'CPP Detay Tum Ay'!AC119</f>
        <v>106.95888000000001</v>
      </c>
      <c r="AE119" s="2" t="s">
        <v>180</v>
      </c>
      <c r="AF119" s="220">
        <f t="shared" si="292"/>
        <v>9.553571428571427</v>
      </c>
      <c r="AG119" s="220">
        <f t="shared" si="267"/>
        <v>9.553571428571427</v>
      </c>
      <c r="AH119" s="220">
        <f t="shared" si="267"/>
        <v>12.553571428571427</v>
      </c>
      <c r="AI119" s="220">
        <f t="shared" si="267"/>
        <v>16.979591836734695</v>
      </c>
      <c r="AJ119" s="220">
        <f t="shared" si="267"/>
        <v>18.551372549019614</v>
      </c>
      <c r="AK119" s="220">
        <f t="shared" si="267"/>
        <v>18.071111111111112</v>
      </c>
      <c r="AL119" s="220">
        <f t="shared" si="267"/>
        <v>11.313725490196079</v>
      </c>
      <c r="AM119" s="220">
        <f t="shared" si="267"/>
        <v>9.5098039215686292</v>
      </c>
      <c r="AN119" s="220">
        <f t="shared" si="267"/>
        <v>16.375553801751863</v>
      </c>
      <c r="AO119" s="220">
        <f t="shared" si="267"/>
        <v>19.100177703121993</v>
      </c>
      <c r="AP119" s="220">
        <f t="shared" si="267"/>
        <v>18.137547332632163</v>
      </c>
      <c r="AQ119" s="220">
        <f t="shared" si="267"/>
        <v>16.811573711151855</v>
      </c>
      <c r="AS119" s="2" t="s">
        <v>180</v>
      </c>
      <c r="AT119" s="220">
        <f t="shared" si="268"/>
        <v>49.718529000000011</v>
      </c>
      <c r="AU119" s="220">
        <f t="shared" si="268"/>
        <v>100.41570000000003</v>
      </c>
      <c r="AV119" s="220">
        <f t="shared" si="268"/>
        <v>135.03713999999999</v>
      </c>
      <c r="AW119" s="220">
        <f t="shared" si="268"/>
        <v>17.750249999999998</v>
      </c>
      <c r="AX119" s="220">
        <f t="shared" si="268"/>
        <v>12.75</v>
      </c>
      <c r="AY119" s="220">
        <f t="shared" si="268"/>
        <v>18.225000000000001</v>
      </c>
      <c r="AZ119" s="220">
        <f t="shared" si="268"/>
        <v>16.891200000000001</v>
      </c>
      <c r="BA119" s="220">
        <f t="shared" si="268"/>
        <v>0</v>
      </c>
      <c r="BB119" s="220">
        <f t="shared" si="268"/>
        <v>102.28711386500932</v>
      </c>
      <c r="BC119" s="220">
        <f t="shared" si="268"/>
        <v>75.43167996238779</v>
      </c>
      <c r="BD119" s="220">
        <f t="shared" si="268"/>
        <v>96.858773602696274</v>
      </c>
      <c r="BE119" s="220">
        <f t="shared" si="268"/>
        <v>106.95888000000001</v>
      </c>
      <c r="BG119" s="2" t="s">
        <v>180</v>
      </c>
      <c r="BH119" s="220">
        <f t="shared" si="293"/>
        <v>9.553571428571427</v>
      </c>
      <c r="BI119" s="220">
        <f t="shared" si="269"/>
        <v>9.553571428571427</v>
      </c>
      <c r="BJ119" s="220">
        <f t="shared" si="270"/>
        <v>12.553571428571427</v>
      </c>
      <c r="BK119" s="220">
        <f t="shared" si="271"/>
        <v>16.979591836734695</v>
      </c>
      <c r="BL119" s="220">
        <f t="shared" si="272"/>
        <v>18.551372549019614</v>
      </c>
      <c r="BM119" s="220">
        <f t="shared" si="273"/>
        <v>18.071111111111112</v>
      </c>
      <c r="BN119" s="220">
        <f t="shared" si="274"/>
        <v>11.313725490196079</v>
      </c>
      <c r="BO119" s="220">
        <f t="shared" si="275"/>
        <v>9.5098039215686292</v>
      </c>
      <c r="BP119" s="220">
        <f t="shared" si="276"/>
        <v>16.375553801751863</v>
      </c>
      <c r="BQ119" s="220">
        <f t="shared" si="277"/>
        <v>19.100177703121993</v>
      </c>
      <c r="BR119" s="220">
        <f t="shared" si="278"/>
        <v>18.137547332632163</v>
      </c>
      <c r="BS119" s="220">
        <f t="shared" si="279"/>
        <v>16.811573711151855</v>
      </c>
      <c r="BU119" s="2" t="s">
        <v>180</v>
      </c>
      <c r="BV119" s="220">
        <f t="shared" si="280"/>
        <v>49.718529000000011</v>
      </c>
      <c r="BW119" s="220">
        <f t="shared" si="281"/>
        <v>100.41570000000003</v>
      </c>
      <c r="BX119" s="220">
        <f t="shared" si="282"/>
        <v>135.03713999999999</v>
      </c>
      <c r="BY119" s="220">
        <f t="shared" si="283"/>
        <v>17.750249999999998</v>
      </c>
      <c r="BZ119" s="220">
        <f t="shared" si="284"/>
        <v>12.75</v>
      </c>
      <c r="CA119" s="220">
        <f t="shared" si="285"/>
        <v>18.225000000000001</v>
      </c>
      <c r="CB119" s="220">
        <f t="shared" si="286"/>
        <v>16.891200000000001</v>
      </c>
      <c r="CC119" s="220">
        <f t="shared" si="287"/>
        <v>0</v>
      </c>
      <c r="CD119" s="220">
        <f t="shared" si="288"/>
        <v>102.28711386500932</v>
      </c>
      <c r="CE119" s="220">
        <f t="shared" si="289"/>
        <v>75.43167996238779</v>
      </c>
      <c r="CF119" s="220">
        <f t="shared" si="290"/>
        <v>96.858773602696274</v>
      </c>
      <c r="CG119" s="220">
        <f t="shared" si="291"/>
        <v>106.95888000000001</v>
      </c>
    </row>
    <row r="120" spans="1:85" x14ac:dyDescent="0.25">
      <c r="A120" t="str">
        <f>+C114</f>
        <v>ÖZEL KUSAK</v>
      </c>
      <c r="B120" t="s">
        <v>6</v>
      </c>
      <c r="C120" s="2" t="s">
        <v>181</v>
      </c>
      <c r="D120" s="220">
        <v>10.999999999999998</v>
      </c>
      <c r="E120" s="220">
        <v>11</v>
      </c>
      <c r="F120" s="220">
        <v>11</v>
      </c>
      <c r="G120" s="220">
        <v>15.265306122448981</v>
      </c>
      <c r="H120" s="220">
        <v>16.713333333333335</v>
      </c>
      <c r="I120" s="220">
        <v>16.16888888888889</v>
      </c>
      <c r="J120" s="220">
        <v>12.000000000000002</v>
      </c>
      <c r="K120" s="220">
        <f>+'CPP Detay Tum Ay'!K120</f>
        <v>9.0000000000000018</v>
      </c>
      <c r="L120" s="220">
        <f>+'CPP Detay Tum Ay'!L120</f>
        <v>13.855253724450991</v>
      </c>
      <c r="M120" s="220">
        <f>+'CPP Detay Tum Ay'!M120</f>
        <v>14.418111647834357</v>
      </c>
      <c r="N120" s="220">
        <f>+'CPP Detay Tum Ay'!N120</f>
        <v>14.423668593093193</v>
      </c>
      <c r="O120" s="220">
        <f>+'CPP Detay Tum Ay'!O120</f>
        <v>13.520419069286154</v>
      </c>
      <c r="Q120" s="2" t="s">
        <v>181</v>
      </c>
      <c r="R120" s="220">
        <v>123.19536350000003</v>
      </c>
      <c r="S120" s="220">
        <v>167.52120000000008</v>
      </c>
      <c r="T120" s="220">
        <v>272.57652100000001</v>
      </c>
      <c r="U120" s="220">
        <v>177.32499750000002</v>
      </c>
      <c r="V120" s="220">
        <v>127.37250000000002</v>
      </c>
      <c r="W120" s="220">
        <v>128.57130000000004</v>
      </c>
      <c r="X120" s="220">
        <v>149.76864</v>
      </c>
      <c r="Y120" s="220">
        <f>+'CPP Detay Tum Ay'!Y120</f>
        <v>93.605400000000003</v>
      </c>
      <c r="Z120" s="220">
        <f>+'CPP Detay Tum Ay'!Z120</f>
        <v>215.93946260390857</v>
      </c>
      <c r="AA120" s="220">
        <f>+'CPP Detay Tum Ay'!AA120</f>
        <v>159.24465769837423</v>
      </c>
      <c r="AB120" s="220">
        <f>+'CPP Detay Tum Ay'!AB120</f>
        <v>204.47963316124773</v>
      </c>
      <c r="AC120" s="220">
        <f>+'CPP Detay Tum Ay'!AC120</f>
        <v>225.80208000000002</v>
      </c>
      <c r="AE120" s="2" t="s">
        <v>181</v>
      </c>
      <c r="AF120" s="220">
        <f t="shared" si="292"/>
        <v>10.999999999999998</v>
      </c>
      <c r="AG120" s="220">
        <f t="shared" si="267"/>
        <v>11</v>
      </c>
      <c r="AH120" s="220">
        <f t="shared" si="267"/>
        <v>11</v>
      </c>
      <c r="AI120" s="220">
        <f t="shared" si="267"/>
        <v>15.265306122448981</v>
      </c>
      <c r="AJ120" s="220">
        <f t="shared" si="267"/>
        <v>16.713333333333335</v>
      </c>
      <c r="AK120" s="220">
        <f t="shared" si="267"/>
        <v>16.16888888888889</v>
      </c>
      <c r="AL120" s="220">
        <f t="shared" si="267"/>
        <v>12.000000000000002</v>
      </c>
      <c r="AM120" s="220">
        <f t="shared" si="267"/>
        <v>9.0000000000000018</v>
      </c>
      <c r="AN120" s="220">
        <f t="shared" si="267"/>
        <v>13.855253724450991</v>
      </c>
      <c r="AO120" s="220">
        <f t="shared" si="267"/>
        <v>14.418111647834357</v>
      </c>
      <c r="AP120" s="220">
        <f t="shared" si="267"/>
        <v>14.423668593093193</v>
      </c>
      <c r="AQ120" s="220">
        <f t="shared" si="267"/>
        <v>13.520419069286154</v>
      </c>
      <c r="AS120" s="2" t="s">
        <v>181</v>
      </c>
      <c r="AT120" s="220">
        <f t="shared" si="268"/>
        <v>123.19536350000003</v>
      </c>
      <c r="AU120" s="220">
        <f t="shared" si="268"/>
        <v>167.52120000000008</v>
      </c>
      <c r="AV120" s="220">
        <f t="shared" si="268"/>
        <v>272.57652100000001</v>
      </c>
      <c r="AW120" s="220">
        <f t="shared" si="268"/>
        <v>177.32499750000002</v>
      </c>
      <c r="AX120" s="220">
        <f t="shared" si="268"/>
        <v>127.37250000000002</v>
      </c>
      <c r="AY120" s="220">
        <f t="shared" si="268"/>
        <v>128.57130000000004</v>
      </c>
      <c r="AZ120" s="220">
        <f t="shared" si="268"/>
        <v>149.76864</v>
      </c>
      <c r="BA120" s="220">
        <f t="shared" si="268"/>
        <v>93.605400000000003</v>
      </c>
      <c r="BB120" s="220">
        <f t="shared" si="268"/>
        <v>215.93946260390857</v>
      </c>
      <c r="BC120" s="220">
        <f t="shared" si="268"/>
        <v>159.24465769837423</v>
      </c>
      <c r="BD120" s="220">
        <f t="shared" si="268"/>
        <v>204.47963316124773</v>
      </c>
      <c r="BE120" s="220">
        <f t="shared" si="268"/>
        <v>225.80208000000002</v>
      </c>
      <c r="BG120" s="2" t="s">
        <v>181</v>
      </c>
      <c r="BH120" s="220">
        <f t="shared" si="293"/>
        <v>10.999999999999998</v>
      </c>
      <c r="BI120" s="220">
        <f t="shared" si="269"/>
        <v>11</v>
      </c>
      <c r="BJ120" s="220">
        <f t="shared" si="270"/>
        <v>11</v>
      </c>
      <c r="BK120" s="220">
        <f t="shared" si="271"/>
        <v>15.265306122448981</v>
      </c>
      <c r="BL120" s="220">
        <f t="shared" si="272"/>
        <v>16.713333333333335</v>
      </c>
      <c r="BM120" s="220">
        <f t="shared" si="273"/>
        <v>16.16888888888889</v>
      </c>
      <c r="BN120" s="220">
        <f t="shared" si="274"/>
        <v>12.000000000000002</v>
      </c>
      <c r="BO120" s="220">
        <f t="shared" si="275"/>
        <v>9.0000000000000018</v>
      </c>
      <c r="BP120" s="220">
        <f t="shared" si="276"/>
        <v>13.855253724450991</v>
      </c>
      <c r="BQ120" s="220">
        <f t="shared" si="277"/>
        <v>14.418111647834357</v>
      </c>
      <c r="BR120" s="220">
        <f t="shared" si="278"/>
        <v>14.423668593093193</v>
      </c>
      <c r="BS120" s="220">
        <f t="shared" si="279"/>
        <v>13.520419069286154</v>
      </c>
      <c r="BU120" s="2" t="s">
        <v>181</v>
      </c>
      <c r="BV120" s="220">
        <f t="shared" si="280"/>
        <v>123.19536350000003</v>
      </c>
      <c r="BW120" s="220">
        <f t="shared" si="281"/>
        <v>167.52120000000008</v>
      </c>
      <c r="BX120" s="220">
        <f t="shared" si="282"/>
        <v>272.57652100000001</v>
      </c>
      <c r="BY120" s="220">
        <f t="shared" si="283"/>
        <v>177.32499750000002</v>
      </c>
      <c r="BZ120" s="220">
        <f t="shared" si="284"/>
        <v>127.37250000000002</v>
      </c>
      <c r="CA120" s="220">
        <f t="shared" si="285"/>
        <v>128.57130000000004</v>
      </c>
      <c r="CB120" s="220">
        <f t="shared" si="286"/>
        <v>149.76864</v>
      </c>
      <c r="CC120" s="220">
        <f t="shared" si="287"/>
        <v>93.605400000000003</v>
      </c>
      <c r="CD120" s="220">
        <f t="shared" si="288"/>
        <v>215.93946260390857</v>
      </c>
      <c r="CE120" s="220">
        <f t="shared" si="289"/>
        <v>159.24465769837423</v>
      </c>
      <c r="CF120" s="220">
        <f t="shared" si="290"/>
        <v>204.47963316124773</v>
      </c>
      <c r="CG120" s="220">
        <f t="shared" si="291"/>
        <v>225.80208000000002</v>
      </c>
    </row>
    <row r="121" spans="1:85" x14ac:dyDescent="0.25">
      <c r="A121" t="str">
        <f>+C114</f>
        <v>ÖZEL KUSAK</v>
      </c>
      <c r="B121" t="s">
        <v>6</v>
      </c>
      <c r="C121" s="2" t="s">
        <v>182</v>
      </c>
      <c r="D121" s="220">
        <v>13</v>
      </c>
      <c r="E121" s="220">
        <v>13</v>
      </c>
      <c r="F121" s="220">
        <v>13.732142857142856</v>
      </c>
      <c r="G121" s="220">
        <v>18.999999999999996</v>
      </c>
      <c r="H121" s="220">
        <v>20.71</v>
      </c>
      <c r="I121" s="220">
        <v>20.330000000000002</v>
      </c>
      <c r="J121" s="220">
        <v>13.000000000000002</v>
      </c>
      <c r="K121" s="220">
        <f>+'CPP Detay Tum Ay'!K121</f>
        <v>12.000000000000002</v>
      </c>
      <c r="L121" s="220">
        <f>+'CPP Detay Tum Ay'!L121</f>
        <v>16.170859379229967</v>
      </c>
      <c r="M121" s="220">
        <f>+'CPP Detay Tum Ay'!M121</f>
        <v>16.746989935778561</v>
      </c>
      <c r="N121" s="220">
        <f>+'CPP Detay Tum Ay'!N121</f>
        <v>16.501076896605202</v>
      </c>
      <c r="O121" s="220">
        <f>+'CPP Detay Tum Ay'!O121</f>
        <v>15.655222080226075</v>
      </c>
      <c r="Q121" s="2" t="s">
        <v>182</v>
      </c>
      <c r="R121" s="220">
        <v>152.30836877349591</v>
      </c>
      <c r="S121" s="220">
        <v>177.81120000000004</v>
      </c>
      <c r="T121" s="220">
        <v>88.570943999999997</v>
      </c>
      <c r="U121" s="220">
        <v>161.88228000000001</v>
      </c>
      <c r="V121" s="220">
        <v>135.66</v>
      </c>
      <c r="W121" s="220">
        <v>173.13750000000002</v>
      </c>
      <c r="X121" s="220">
        <v>149.76864</v>
      </c>
      <c r="Y121" s="220">
        <f>+'CPP Detay Tum Ay'!Y121</f>
        <v>93.605400000000003</v>
      </c>
      <c r="Z121" s="220">
        <f>+'CPP Detay Tum Ay'!Z121</f>
        <v>215.93946260390857</v>
      </c>
      <c r="AA121" s="220">
        <f>+'CPP Detay Tum Ay'!AA121</f>
        <v>159.24465769837423</v>
      </c>
      <c r="AB121" s="220">
        <f>+'CPP Detay Tum Ay'!AB121</f>
        <v>204.47963316124773</v>
      </c>
      <c r="AC121" s="220">
        <f>+'CPP Detay Tum Ay'!AC121</f>
        <v>225.80208000000002</v>
      </c>
      <c r="AE121" s="2" t="s">
        <v>182</v>
      </c>
      <c r="AF121" s="220">
        <f t="shared" si="292"/>
        <v>13</v>
      </c>
      <c r="AG121" s="220">
        <f t="shared" si="267"/>
        <v>13</v>
      </c>
      <c r="AH121" s="220">
        <f t="shared" si="267"/>
        <v>13.732142857142856</v>
      </c>
      <c r="AI121" s="220">
        <f t="shared" si="267"/>
        <v>18.999999999999996</v>
      </c>
      <c r="AJ121" s="220">
        <f t="shared" si="267"/>
        <v>20.71</v>
      </c>
      <c r="AK121" s="220">
        <f t="shared" si="267"/>
        <v>20.330000000000002</v>
      </c>
      <c r="AL121" s="220">
        <f t="shared" si="267"/>
        <v>13.000000000000002</v>
      </c>
      <c r="AM121" s="220">
        <f t="shared" si="267"/>
        <v>12.000000000000002</v>
      </c>
      <c r="AN121" s="220">
        <f t="shared" si="267"/>
        <v>16.170859379229967</v>
      </c>
      <c r="AO121" s="220">
        <f t="shared" si="267"/>
        <v>16.746989935778561</v>
      </c>
      <c r="AP121" s="220">
        <f t="shared" si="267"/>
        <v>16.501076896605202</v>
      </c>
      <c r="AQ121" s="220">
        <f t="shared" si="267"/>
        <v>15.655222080226075</v>
      </c>
      <c r="AS121" s="2" t="s">
        <v>182</v>
      </c>
      <c r="AT121" s="220">
        <f t="shared" si="268"/>
        <v>152.30836877349591</v>
      </c>
      <c r="AU121" s="220">
        <f t="shared" si="268"/>
        <v>177.81120000000004</v>
      </c>
      <c r="AV121" s="220">
        <f t="shared" si="268"/>
        <v>88.570943999999997</v>
      </c>
      <c r="AW121" s="220">
        <f t="shared" si="268"/>
        <v>161.88228000000001</v>
      </c>
      <c r="AX121" s="220">
        <f t="shared" si="268"/>
        <v>135.66</v>
      </c>
      <c r="AY121" s="220">
        <f t="shared" si="268"/>
        <v>173.13750000000002</v>
      </c>
      <c r="AZ121" s="220">
        <f t="shared" si="268"/>
        <v>149.76864</v>
      </c>
      <c r="BA121" s="220">
        <f t="shared" si="268"/>
        <v>93.605400000000003</v>
      </c>
      <c r="BB121" s="220">
        <f t="shared" si="268"/>
        <v>215.93946260390857</v>
      </c>
      <c r="BC121" s="220">
        <f t="shared" si="268"/>
        <v>159.24465769837423</v>
      </c>
      <c r="BD121" s="220">
        <f t="shared" si="268"/>
        <v>204.47963316124773</v>
      </c>
      <c r="BE121" s="220">
        <f t="shared" si="268"/>
        <v>225.80208000000002</v>
      </c>
      <c r="BG121" s="2" t="s">
        <v>182</v>
      </c>
      <c r="BH121" s="220">
        <f t="shared" si="293"/>
        <v>13</v>
      </c>
      <c r="BI121" s="220">
        <f t="shared" si="269"/>
        <v>13</v>
      </c>
      <c r="BJ121" s="220">
        <f t="shared" si="270"/>
        <v>13.732142857142856</v>
      </c>
      <c r="BK121" s="220">
        <f t="shared" si="271"/>
        <v>18.999999999999996</v>
      </c>
      <c r="BL121" s="220">
        <f t="shared" si="272"/>
        <v>20.71</v>
      </c>
      <c r="BM121" s="220">
        <f t="shared" si="273"/>
        <v>20.330000000000002</v>
      </c>
      <c r="BN121" s="220">
        <f t="shared" si="274"/>
        <v>13.000000000000002</v>
      </c>
      <c r="BO121" s="220">
        <f t="shared" si="275"/>
        <v>12.000000000000002</v>
      </c>
      <c r="BP121" s="220">
        <f t="shared" si="276"/>
        <v>16.170859379229967</v>
      </c>
      <c r="BQ121" s="220">
        <f t="shared" si="277"/>
        <v>16.746989935778561</v>
      </c>
      <c r="BR121" s="220">
        <f t="shared" si="278"/>
        <v>16.501076896605202</v>
      </c>
      <c r="BS121" s="220">
        <f t="shared" si="279"/>
        <v>15.655222080226075</v>
      </c>
      <c r="BU121" s="2" t="s">
        <v>182</v>
      </c>
      <c r="BV121" s="220">
        <f t="shared" si="280"/>
        <v>152.30836877349591</v>
      </c>
      <c r="BW121" s="220">
        <f t="shared" si="281"/>
        <v>177.81120000000004</v>
      </c>
      <c r="BX121" s="220">
        <f t="shared" si="282"/>
        <v>88.570943999999997</v>
      </c>
      <c r="BY121" s="220">
        <f t="shared" si="283"/>
        <v>161.88228000000001</v>
      </c>
      <c r="BZ121" s="220">
        <f t="shared" si="284"/>
        <v>135.66</v>
      </c>
      <c r="CA121" s="220">
        <f t="shared" si="285"/>
        <v>173.13750000000002</v>
      </c>
      <c r="CB121" s="220">
        <f t="shared" si="286"/>
        <v>149.76864</v>
      </c>
      <c r="CC121" s="220">
        <f t="shared" si="287"/>
        <v>93.605400000000003</v>
      </c>
      <c r="CD121" s="220">
        <f t="shared" si="288"/>
        <v>215.93946260390857</v>
      </c>
      <c r="CE121" s="220">
        <f t="shared" si="289"/>
        <v>159.24465769837423</v>
      </c>
      <c r="CF121" s="220">
        <f t="shared" si="290"/>
        <v>204.47963316124773</v>
      </c>
      <c r="CG121" s="220">
        <f t="shared" si="291"/>
        <v>225.80208000000002</v>
      </c>
    </row>
    <row r="122" spans="1:85" x14ac:dyDescent="0.25">
      <c r="A122" t="str">
        <f>+C114</f>
        <v>ÖZEL KUSAK</v>
      </c>
      <c r="B122" t="s">
        <v>6</v>
      </c>
      <c r="C122" s="2" t="s">
        <v>183</v>
      </c>
      <c r="D122" s="220">
        <v>10</v>
      </c>
      <c r="E122" s="220">
        <v>9.9999999999999982</v>
      </c>
      <c r="F122" s="220">
        <v>9.9999999999999982</v>
      </c>
      <c r="G122" s="220">
        <v>14.032653061224488</v>
      </c>
      <c r="H122" s="220">
        <v>15.31129411764706</v>
      </c>
      <c r="I122" s="220">
        <v>12.554666666666664</v>
      </c>
      <c r="J122" s="220">
        <v>0</v>
      </c>
      <c r="K122" s="220">
        <f>+'CPP Detay Tum Ay'!K122</f>
        <v>0</v>
      </c>
      <c r="L122" s="220">
        <f>+'CPP Detay Tum Ay'!L122</f>
        <v>10.030026703573016</v>
      </c>
      <c r="M122" s="220">
        <f>+'CPP Detay Tum Ay'!M122</f>
        <v>13.25525430571742</v>
      </c>
      <c r="N122" s="220">
        <f>+'CPP Detay Tum Ay'!N122</f>
        <v>13.513381913053195</v>
      </c>
      <c r="O122" s="220">
        <f>+'CPP Detay Tum Ay'!O122</f>
        <v>10.311972438809203</v>
      </c>
      <c r="Q122" s="2" t="s">
        <v>183</v>
      </c>
      <c r="R122" s="220">
        <v>0</v>
      </c>
      <c r="S122" s="220">
        <f>+'CPP Detay Tum Ay'!S122</f>
        <v>0</v>
      </c>
      <c r="T122" s="220">
        <f>+'CPP Detay Tum Ay'!T122</f>
        <v>0</v>
      </c>
      <c r="U122" s="220">
        <v>0</v>
      </c>
      <c r="V122" s="220">
        <v>0</v>
      </c>
      <c r="W122" s="220">
        <v>0</v>
      </c>
      <c r="X122" s="220">
        <v>0</v>
      </c>
      <c r="Y122" s="220">
        <f>+'CPP Detay Tum Ay'!Y122</f>
        <v>0</v>
      </c>
      <c r="Z122" s="220">
        <f>+'CPP Detay Tum Ay'!Z122</f>
        <v>17.047852310834887</v>
      </c>
      <c r="AA122" s="220">
        <f>+'CPP Detay Tum Ay'!AA122</f>
        <v>12.571946660397964</v>
      </c>
      <c r="AB122" s="220">
        <f>+'CPP Detay Tum Ay'!AB122</f>
        <v>16.143128933782716</v>
      </c>
      <c r="AC122" s="220">
        <f>+'CPP Detay Tum Ay'!AC122</f>
        <v>17.826480000000004</v>
      </c>
      <c r="AE122" s="2" t="s">
        <v>183</v>
      </c>
      <c r="AF122" s="220"/>
      <c r="AG122" s="220"/>
      <c r="AH122" s="220"/>
      <c r="AI122" s="220"/>
      <c r="AJ122" s="220"/>
      <c r="AK122" s="220"/>
      <c r="AL122" s="220"/>
      <c r="AM122" s="220"/>
      <c r="AN122" s="220"/>
      <c r="AO122" s="220"/>
      <c r="AP122" s="220"/>
      <c r="AQ122" s="220"/>
      <c r="AS122" s="2" t="s">
        <v>183</v>
      </c>
      <c r="AT122" s="221"/>
      <c r="AU122" s="221"/>
      <c r="AV122" s="221"/>
      <c r="AW122" s="221"/>
      <c r="AX122" s="221"/>
      <c r="AY122" s="221"/>
      <c r="AZ122" s="221"/>
      <c r="BA122" s="221"/>
      <c r="BB122" s="221"/>
      <c r="BC122" s="221"/>
      <c r="BD122" s="221"/>
      <c r="BE122" s="221"/>
      <c r="BG122" s="2" t="s">
        <v>183</v>
      </c>
      <c r="BH122" s="220"/>
      <c r="BI122" s="220"/>
      <c r="BJ122" s="220"/>
      <c r="BK122" s="220"/>
      <c r="BL122" s="220"/>
      <c r="BM122" s="220"/>
      <c r="BN122" s="220"/>
      <c r="BO122" s="220"/>
      <c r="BP122" s="220"/>
      <c r="BQ122" s="220"/>
      <c r="BR122" s="220"/>
      <c r="BS122" s="220"/>
      <c r="BU122" s="2" t="s">
        <v>183</v>
      </c>
      <c r="BV122" s="221"/>
      <c r="BW122" s="221"/>
      <c r="BX122" s="221"/>
      <c r="BY122" s="221"/>
      <c r="BZ122" s="221"/>
      <c r="CA122" s="221"/>
      <c r="CB122" s="221"/>
      <c r="CC122" s="221"/>
      <c r="CD122" s="221"/>
      <c r="CE122" s="221"/>
      <c r="CF122" s="221"/>
      <c r="CG122" s="221"/>
    </row>
    <row r="123" spans="1:85" x14ac:dyDescent="0.25">
      <c r="A123" t="str">
        <f>+C114</f>
        <v>ÖZEL KUSAK</v>
      </c>
      <c r="B123" t="s">
        <v>6</v>
      </c>
      <c r="C123" s="2" t="s">
        <v>184</v>
      </c>
      <c r="D123" s="220">
        <v>6.7321428571428577</v>
      </c>
      <c r="E123" s="220">
        <v>6.7321428571428577</v>
      </c>
      <c r="F123" s="220">
        <v>8.1875</v>
      </c>
      <c r="G123" s="220">
        <v>11.26530612244898</v>
      </c>
      <c r="H123" s="220">
        <v>12.412107843137255</v>
      </c>
      <c r="I123" s="220">
        <v>12.031555555555553</v>
      </c>
      <c r="J123" s="220">
        <v>9.4367647058823518</v>
      </c>
      <c r="K123" s="220">
        <f>+'CPP Detay Tum Ay'!K123</f>
        <v>5.7058823529411766</v>
      </c>
      <c r="L123" s="220">
        <f>+'CPP Detay Tum Ay'!L123</f>
        <v>12.281665351313899</v>
      </c>
      <c r="M123" s="220">
        <f>+'CPP Detay Tum Ay'!M123</f>
        <v>16.994000910427154</v>
      </c>
      <c r="N123" s="220">
        <f>+'CPP Detay Tum Ay'!N123</f>
        <v>13.336154862311165</v>
      </c>
      <c r="O123" s="220">
        <f>+'CPP Detay Tum Ay'!O123</f>
        <v>9.3358731148154614</v>
      </c>
      <c r="Q123" s="2" t="s">
        <v>184</v>
      </c>
      <c r="R123" s="220">
        <v>0</v>
      </c>
      <c r="S123" s="220">
        <f>+'CPP Detay Tum Ay'!S123</f>
        <v>0</v>
      </c>
      <c r="T123" s="220">
        <f>+'CPP Detay Tum Ay'!T123</f>
        <v>0</v>
      </c>
      <c r="U123" s="220">
        <v>33.471899999999998</v>
      </c>
      <c r="V123" s="220">
        <v>28.05</v>
      </c>
      <c r="W123" s="220">
        <v>40.095000000000006</v>
      </c>
      <c r="X123" s="220">
        <v>43.354079999999996</v>
      </c>
      <c r="Y123" s="220">
        <f>+'CPP Detay Tum Ay'!Y123</f>
        <v>27.096299999999999</v>
      </c>
      <c r="Z123" s="220">
        <f>+'CPP Detay Tum Ay'!Z123</f>
        <v>62.508791806394584</v>
      </c>
      <c r="AA123" s="220">
        <f>+'CPP Detay Tum Ay'!AA123</f>
        <v>46.097137754792541</v>
      </c>
      <c r="AB123" s="220">
        <f>+'CPP Detay Tum Ay'!AB123</f>
        <v>59.191472757203286</v>
      </c>
      <c r="AC123" s="220">
        <f>+'CPP Detay Tum Ay'!AC123</f>
        <v>65.363759999999999</v>
      </c>
      <c r="AE123" s="2" t="s">
        <v>184</v>
      </c>
      <c r="AF123" s="220"/>
      <c r="AG123" s="220"/>
      <c r="AH123" s="220"/>
      <c r="AI123" s="220"/>
      <c r="AJ123" s="220"/>
      <c r="AK123" s="220"/>
      <c r="AL123" s="220"/>
      <c r="AM123" s="220"/>
      <c r="AN123" s="220"/>
      <c r="AO123" s="220"/>
      <c r="AP123" s="220"/>
      <c r="AQ123" s="220"/>
      <c r="AS123" s="2" t="s">
        <v>184</v>
      </c>
      <c r="AT123" s="221"/>
      <c r="AU123" s="221"/>
      <c r="AV123" s="221"/>
      <c r="AW123" s="221"/>
      <c r="AX123" s="221"/>
      <c r="AY123" s="221"/>
      <c r="AZ123" s="221"/>
      <c r="BA123" s="221"/>
      <c r="BB123" s="221"/>
      <c r="BC123" s="221"/>
      <c r="BD123" s="221"/>
      <c r="BE123" s="221"/>
      <c r="BG123" s="2" t="s">
        <v>184</v>
      </c>
      <c r="BH123" s="220"/>
      <c r="BI123" s="220"/>
      <c r="BJ123" s="220"/>
      <c r="BK123" s="220"/>
      <c r="BL123" s="220"/>
      <c r="BM123" s="220"/>
      <c r="BN123" s="220"/>
      <c r="BO123" s="220"/>
      <c r="BP123" s="220"/>
      <c r="BQ123" s="220"/>
      <c r="BR123" s="220"/>
      <c r="BS123" s="220"/>
      <c r="BU123" s="2" t="s">
        <v>184</v>
      </c>
      <c r="BV123" s="221"/>
      <c r="BW123" s="221"/>
      <c r="BX123" s="221"/>
      <c r="BY123" s="221"/>
      <c r="BZ123" s="221"/>
      <c r="CA123" s="221"/>
      <c r="CB123" s="221"/>
      <c r="CC123" s="221"/>
      <c r="CD123" s="221"/>
      <c r="CE123" s="221"/>
      <c r="CF123" s="221"/>
      <c r="CG123" s="221"/>
    </row>
    <row r="124" spans="1:85" x14ac:dyDescent="0.25">
      <c r="A124" t="str">
        <f>+C114</f>
        <v>ÖZEL KUSAK</v>
      </c>
      <c r="B124" t="s">
        <v>6</v>
      </c>
      <c r="C124" s="2" t="s">
        <v>185</v>
      </c>
      <c r="D124" s="220">
        <v>7.2270000000000003</v>
      </c>
      <c r="E124" s="220">
        <v>0</v>
      </c>
      <c r="F124" s="220">
        <f>+'CPP Detay Tum Ay'!F124</f>
        <v>0</v>
      </c>
      <c r="G124" s="220"/>
      <c r="H124" s="220"/>
      <c r="I124" s="220"/>
      <c r="J124" s="220"/>
      <c r="K124" s="220">
        <f>+'CPP Detay Tum Ay'!K124</f>
        <v>0</v>
      </c>
      <c r="L124" s="220">
        <f>+'CPP Detay Tum Ay'!L124</f>
        <v>11.821102900639625</v>
      </c>
      <c r="M124" s="220">
        <f>+'CPP Detay Tum Ay'!M124</f>
        <v>10.547798107102805</v>
      </c>
      <c r="N124" s="220">
        <f>+'CPP Detay Tum Ay'!N124</f>
        <v>10.925713036085575</v>
      </c>
      <c r="O124" s="220">
        <f>+'CPP Detay Tum Ay'!O124</f>
        <v>9.8627899105424319</v>
      </c>
      <c r="Q124" s="2" t="s">
        <v>185</v>
      </c>
      <c r="R124" s="220">
        <v>0</v>
      </c>
      <c r="S124" s="220">
        <f>+'CPP Detay Tum Ay'!S124</f>
        <v>0</v>
      </c>
      <c r="T124" s="220">
        <f>+'CPP Detay Tum Ay'!T124</f>
        <v>0</v>
      </c>
      <c r="U124" s="220"/>
      <c r="V124" s="220"/>
      <c r="W124" s="220"/>
      <c r="X124" s="220"/>
      <c r="Y124" s="220">
        <f>+'CPP Detay Tum Ay'!Y124</f>
        <v>0</v>
      </c>
      <c r="Z124" s="220">
        <f>+'CPP Detay Tum Ay'!Z124</f>
        <v>68.19140924333955</v>
      </c>
      <c r="AA124" s="220">
        <f>+'CPP Detay Tum Ay'!AA124</f>
        <v>50.287786641591858</v>
      </c>
      <c r="AB124" s="220">
        <f>+'CPP Detay Tum Ay'!AB124</f>
        <v>64.572515735130864</v>
      </c>
      <c r="AC124" s="220">
        <f>+'CPP Detay Tum Ay'!AC124</f>
        <v>71.305920000000015</v>
      </c>
      <c r="AE124" s="2" t="s">
        <v>185</v>
      </c>
      <c r="AF124" s="220"/>
      <c r="AG124" s="220"/>
      <c r="AH124" s="220"/>
      <c r="AI124" s="220"/>
      <c r="AJ124" s="220"/>
      <c r="AK124" s="220"/>
      <c r="AL124" s="220"/>
      <c r="AM124" s="220"/>
      <c r="AN124" s="220"/>
      <c r="AO124" s="220"/>
      <c r="AP124" s="220"/>
      <c r="AQ124" s="220"/>
      <c r="AS124" s="2" t="s">
        <v>185</v>
      </c>
      <c r="AT124" s="221"/>
      <c r="AU124" s="221"/>
      <c r="AV124" s="221"/>
      <c r="AW124" s="221"/>
      <c r="AX124" s="221"/>
      <c r="AY124" s="221"/>
      <c r="AZ124" s="221"/>
      <c r="BA124" s="221"/>
      <c r="BB124" s="221"/>
      <c r="BC124" s="221"/>
      <c r="BD124" s="221"/>
      <c r="BE124" s="221"/>
      <c r="BG124" s="2" t="s">
        <v>185</v>
      </c>
      <c r="BH124" s="220"/>
      <c r="BI124" s="220"/>
      <c r="BJ124" s="220"/>
      <c r="BK124" s="220"/>
      <c r="BL124" s="220"/>
      <c r="BM124" s="220"/>
      <c r="BN124" s="220"/>
      <c r="BO124" s="220"/>
      <c r="BP124" s="220"/>
      <c r="BQ124" s="220"/>
      <c r="BR124" s="220"/>
      <c r="BS124" s="220"/>
      <c r="BU124" s="2" t="s">
        <v>185</v>
      </c>
      <c r="BV124" s="221"/>
      <c r="BW124" s="221"/>
      <c r="BX124" s="221"/>
      <c r="BY124" s="221"/>
      <c r="BZ124" s="221"/>
      <c r="CA124" s="221"/>
      <c r="CB124" s="221"/>
      <c r="CC124" s="221"/>
      <c r="CD124" s="221"/>
      <c r="CE124" s="221"/>
      <c r="CF124" s="221"/>
      <c r="CG124" s="221"/>
    </row>
    <row r="125" spans="1:85" x14ac:dyDescent="0.25">
      <c r="A125" t="str">
        <f>+C114</f>
        <v>ÖZEL KUSAK</v>
      </c>
      <c r="B125" t="s">
        <v>6</v>
      </c>
      <c r="C125" s="2" t="s">
        <v>186</v>
      </c>
      <c r="D125" s="220">
        <v>0</v>
      </c>
      <c r="E125" s="220">
        <v>0</v>
      </c>
      <c r="F125" s="220">
        <f>+'CPP Detay Tum Ay'!F125</f>
        <v>0</v>
      </c>
      <c r="G125" s="220"/>
      <c r="H125" s="220"/>
      <c r="I125" s="220"/>
      <c r="J125" s="220"/>
      <c r="K125" s="220">
        <f>+'CPP Detay Tum Ay'!K125</f>
        <v>0</v>
      </c>
      <c r="L125" s="220">
        <f>+'CPP Detay Tum Ay'!L125</f>
        <v>13.561005492075763</v>
      </c>
      <c r="M125" s="220">
        <f>+'CPP Detay Tum Ay'!M125</f>
        <v>9.6557170628846496</v>
      </c>
      <c r="N125" s="220">
        <f>+'CPP Detay Tum Ay'!N125</f>
        <v>12.568937159364051</v>
      </c>
      <c r="O125" s="220">
        <f>+'CPP Detay Tum Ay'!O125</f>
        <v>10.092045029763465</v>
      </c>
      <c r="Q125" s="2" t="s">
        <v>186</v>
      </c>
      <c r="R125" s="220">
        <v>0</v>
      </c>
      <c r="S125" s="220">
        <f>+'CPP Detay Tum Ay'!S125</f>
        <v>0</v>
      </c>
      <c r="T125" s="220">
        <f>+'CPP Detay Tum Ay'!T125</f>
        <v>0</v>
      </c>
      <c r="U125" s="220"/>
      <c r="V125" s="220"/>
      <c r="W125" s="220"/>
      <c r="X125" s="220"/>
      <c r="Y125" s="220">
        <f>+'CPP Detay Tum Ay'!Y125</f>
        <v>0</v>
      </c>
      <c r="Z125" s="220">
        <f>+'CPP Detay Tum Ay'!Z125</f>
        <v>22.730469747779846</v>
      </c>
      <c r="AA125" s="220">
        <f>+'CPP Detay Tum Ay'!AA125</f>
        <v>16.762595547197286</v>
      </c>
      <c r="AB125" s="220">
        <f>+'CPP Detay Tum Ay'!AB125</f>
        <v>21.524171911710283</v>
      </c>
      <c r="AC125" s="220">
        <f>+'CPP Detay Tum Ay'!AC125</f>
        <v>23.768640000000001</v>
      </c>
      <c r="AE125" s="2" t="s">
        <v>186</v>
      </c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S125" s="2" t="s">
        <v>186</v>
      </c>
      <c r="AT125" s="221"/>
      <c r="AU125" s="221"/>
      <c r="AV125" s="221"/>
      <c r="AW125" s="221"/>
      <c r="AX125" s="221"/>
      <c r="AY125" s="221"/>
      <c r="AZ125" s="221"/>
      <c r="BA125" s="221"/>
      <c r="BB125" s="221"/>
      <c r="BC125" s="221"/>
      <c r="BD125" s="221"/>
      <c r="BE125" s="221"/>
      <c r="BG125" s="2" t="s">
        <v>186</v>
      </c>
      <c r="BH125" s="220"/>
      <c r="BI125" s="220"/>
      <c r="BJ125" s="220"/>
      <c r="BK125" s="220"/>
      <c r="BL125" s="220"/>
      <c r="BM125" s="220"/>
      <c r="BN125" s="220"/>
      <c r="BO125" s="220"/>
      <c r="BP125" s="220"/>
      <c r="BQ125" s="220"/>
      <c r="BR125" s="220"/>
      <c r="BS125" s="220"/>
      <c r="BU125" s="2" t="s">
        <v>186</v>
      </c>
      <c r="BV125" s="221"/>
      <c r="BW125" s="221"/>
      <c r="BX125" s="221"/>
      <c r="BY125" s="221"/>
      <c r="BZ125" s="221"/>
      <c r="CA125" s="221"/>
      <c r="CB125" s="221"/>
      <c r="CC125" s="221"/>
      <c r="CD125" s="221"/>
      <c r="CE125" s="221"/>
      <c r="CF125" s="221"/>
      <c r="CG125" s="221"/>
    </row>
    <row r="126" spans="1:85" x14ac:dyDescent="0.25">
      <c r="A126" t="str">
        <f>+C114</f>
        <v>ÖZEL KUSAK</v>
      </c>
      <c r="B126" t="s">
        <v>6</v>
      </c>
      <c r="C126" s="2" t="s">
        <v>203</v>
      </c>
      <c r="D126" s="220">
        <v>0</v>
      </c>
      <c r="E126" s="220"/>
      <c r="F126" s="220">
        <f>+'CPP Detay Tum Ay'!F126</f>
        <v>0</v>
      </c>
      <c r="G126" s="220"/>
      <c r="H126" s="220"/>
      <c r="I126" s="220"/>
      <c r="J126" s="220"/>
      <c r="K126" s="220">
        <f>+'CPP Detay Tum Ay'!K126</f>
        <v>0</v>
      </c>
      <c r="L126" s="220">
        <f>+'CPP Detay Tum Ay'!L126</f>
        <v>25.203000773008736</v>
      </c>
      <c r="M126" s="220">
        <f>+'CPP Detay Tum Ay'!M126</f>
        <v>26.440001939595923</v>
      </c>
      <c r="N126" s="220">
        <f>+'CPP Detay Tum Ay'!N126</f>
        <v>32.769320095288755</v>
      </c>
      <c r="O126" s="220">
        <f>+'CPP Detay Tum Ay'!O126</f>
        <v>27.200012047282748</v>
      </c>
      <c r="Q126" s="2"/>
      <c r="R126" s="221">
        <v>0</v>
      </c>
      <c r="S126" s="221"/>
      <c r="T126" s="221"/>
      <c r="U126" s="220"/>
      <c r="V126" s="220"/>
      <c r="W126" s="220"/>
      <c r="X126" s="220"/>
      <c r="Y126" s="220"/>
      <c r="Z126" s="220"/>
      <c r="AA126" s="220"/>
      <c r="AB126" s="220"/>
      <c r="AC126" s="220"/>
      <c r="AE126" s="2" t="s">
        <v>203</v>
      </c>
      <c r="AF126" s="220">
        <f>+'CPP Detay Tum Ay'!AF126</f>
        <v>0</v>
      </c>
      <c r="AG126" s="220">
        <f>+'CPP Detay Tum Ay'!AG126</f>
        <v>0</v>
      </c>
      <c r="AH126" s="220">
        <f>+'CPP Detay Tum Ay'!AH126</f>
        <v>0</v>
      </c>
      <c r="AI126" s="220">
        <f>+'CPP Detay Tum Ay'!AI126</f>
        <v>0</v>
      </c>
      <c r="AJ126" s="220">
        <f>+'CPP Detay Tum Ay'!AJ126</f>
        <v>0</v>
      </c>
      <c r="AK126" s="220">
        <f>+'CPP Detay Tum Ay'!AK126</f>
        <v>0</v>
      </c>
      <c r="AL126" s="220">
        <f>+'CPP Detay Tum Ay'!AL126</f>
        <v>0</v>
      </c>
      <c r="AM126" s="220">
        <f>+'CPP Detay Tum Ay'!AM126</f>
        <v>0</v>
      </c>
      <c r="AN126" s="220">
        <f>+'CPP Detay Tum Ay'!AN126</f>
        <v>0</v>
      </c>
      <c r="AO126" s="220">
        <f>+'CPP Detay Tum Ay'!AO126</f>
        <v>0</v>
      </c>
      <c r="AP126" s="220">
        <f>+'CPP Detay Tum Ay'!AP126</f>
        <v>0</v>
      </c>
      <c r="AQ126" s="220">
        <f>+'CPP Detay Tum Ay'!AQ126</f>
        <v>0</v>
      </c>
      <c r="AS126" s="2"/>
      <c r="AT126" s="221"/>
      <c r="AU126" s="221"/>
      <c r="AV126" s="221"/>
      <c r="AW126" s="220"/>
      <c r="AX126" s="220"/>
      <c r="AY126" s="220"/>
      <c r="AZ126" s="220"/>
      <c r="BA126" s="220"/>
      <c r="BB126" s="220"/>
      <c r="BC126" s="220"/>
      <c r="BD126" s="220"/>
      <c r="BE126" s="220"/>
      <c r="BG126" s="2" t="s">
        <v>203</v>
      </c>
      <c r="BH126" s="220">
        <f>+'CPP Detay Tum Ay'!BH126</f>
        <v>0</v>
      </c>
      <c r="BI126" s="220">
        <f>+'CPP Detay Tum Ay'!BI126</f>
        <v>0</v>
      </c>
      <c r="BJ126" s="220">
        <f>+'CPP Detay Tum Ay'!BJ126</f>
        <v>0</v>
      </c>
      <c r="BK126" s="220">
        <f>+'CPP Detay Tum Ay'!BK126</f>
        <v>0</v>
      </c>
      <c r="BL126" s="220">
        <f>+'CPP Detay Tum Ay'!BL126</f>
        <v>0</v>
      </c>
      <c r="BM126" s="220">
        <f>+'CPP Detay Tum Ay'!BM126</f>
        <v>0</v>
      </c>
      <c r="BN126" s="220">
        <f>+'CPP Detay Tum Ay'!BN126</f>
        <v>0</v>
      </c>
      <c r="BO126" s="220">
        <f>+'CPP Detay Tum Ay'!BO126</f>
        <v>0</v>
      </c>
      <c r="BP126" s="220">
        <f>+'CPP Detay Tum Ay'!BP126</f>
        <v>0</v>
      </c>
      <c r="BQ126" s="220">
        <f>+'CPP Detay Tum Ay'!BQ126</f>
        <v>0</v>
      </c>
      <c r="BR126" s="220">
        <f>+'CPP Detay Tum Ay'!BR126</f>
        <v>0</v>
      </c>
      <c r="BS126" s="220">
        <f>+'CPP Detay Tum Ay'!BS126</f>
        <v>0</v>
      </c>
      <c r="BU126" s="2"/>
      <c r="BV126" s="221"/>
      <c r="BW126" s="221"/>
      <c r="BX126" s="221"/>
      <c r="BY126" s="220"/>
      <c r="BZ126" s="220"/>
      <c r="CA126" s="220"/>
      <c r="CB126" s="220"/>
      <c r="CC126" s="220"/>
      <c r="CD126" s="220"/>
      <c r="CE126" s="220"/>
      <c r="CF126" s="220"/>
      <c r="CG126" s="220"/>
    </row>
    <row r="127" spans="1:85" x14ac:dyDescent="0.25">
      <c r="A127" t="str">
        <f>+C114</f>
        <v>ÖZEL KUSAK</v>
      </c>
      <c r="B127" t="s">
        <v>6</v>
      </c>
      <c r="C127" s="2" t="s">
        <v>204</v>
      </c>
      <c r="D127" s="220">
        <v>0</v>
      </c>
      <c r="E127" s="220"/>
      <c r="F127" s="220"/>
      <c r="G127" s="220"/>
      <c r="H127" s="220"/>
      <c r="I127" s="220"/>
      <c r="J127" s="220"/>
      <c r="K127" s="220"/>
      <c r="L127" s="220"/>
      <c r="M127" s="220"/>
      <c r="N127" s="220"/>
      <c r="O127" s="220"/>
      <c r="Q127" s="2"/>
      <c r="R127" s="221"/>
      <c r="S127" s="221"/>
      <c r="T127" s="221"/>
      <c r="U127" s="220"/>
      <c r="V127" s="220"/>
      <c r="W127" s="220"/>
      <c r="X127" s="220"/>
      <c r="Y127" s="220"/>
      <c r="Z127" s="220"/>
      <c r="AA127" s="220"/>
      <c r="AB127" s="220"/>
      <c r="AC127" s="220"/>
      <c r="AE127" s="2" t="s">
        <v>204</v>
      </c>
      <c r="AF127" s="220"/>
      <c r="AG127" s="220"/>
      <c r="AH127" s="220"/>
      <c r="AI127" s="220"/>
      <c r="AJ127" s="220"/>
      <c r="AK127" s="220"/>
      <c r="AL127" s="220"/>
      <c r="AM127" s="220"/>
      <c r="AN127" s="220"/>
      <c r="AO127" s="220"/>
      <c r="AP127" s="220"/>
      <c r="AQ127" s="220"/>
      <c r="AS127" s="2"/>
      <c r="AT127" s="221"/>
      <c r="AU127" s="221"/>
      <c r="AV127" s="221"/>
      <c r="AW127" s="220"/>
      <c r="AX127" s="220"/>
      <c r="AY127" s="220"/>
      <c r="AZ127" s="220"/>
      <c r="BA127" s="220"/>
      <c r="BB127" s="220"/>
      <c r="BC127" s="220"/>
      <c r="BD127" s="220"/>
      <c r="BE127" s="220"/>
      <c r="BG127" s="2" t="s">
        <v>204</v>
      </c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0"/>
      <c r="BS127" s="220"/>
      <c r="BU127" s="2"/>
      <c r="BV127" s="221"/>
      <c r="BW127" s="221"/>
      <c r="BX127" s="221"/>
      <c r="BY127" s="220"/>
      <c r="BZ127" s="220"/>
      <c r="CA127" s="220"/>
      <c r="CB127" s="220"/>
      <c r="CC127" s="220"/>
      <c r="CD127" s="220"/>
      <c r="CE127" s="220"/>
      <c r="CF127" s="220"/>
      <c r="CG127" s="220"/>
    </row>
    <row r="128" spans="1:85" x14ac:dyDescent="0.25">
      <c r="A128" t="str">
        <f>+C114</f>
        <v>ÖZEL KUSAK</v>
      </c>
      <c r="B128" t="s">
        <v>6</v>
      </c>
      <c r="C128" s="2" t="s">
        <v>205</v>
      </c>
      <c r="D128" s="220"/>
      <c r="E128" s="220"/>
      <c r="F128" s="220"/>
      <c r="G128" s="220"/>
      <c r="H128" s="220"/>
      <c r="I128" s="220"/>
      <c r="J128" s="220"/>
      <c r="K128" s="220"/>
      <c r="L128" s="220"/>
      <c r="M128" s="220"/>
      <c r="N128" s="220"/>
      <c r="O128" s="220"/>
      <c r="Q128" s="2"/>
      <c r="R128" s="221"/>
      <c r="S128" s="221"/>
      <c r="T128" s="221"/>
      <c r="U128" s="220"/>
      <c r="V128" s="220"/>
      <c r="W128" s="220"/>
      <c r="X128" s="220"/>
      <c r="Y128" s="220"/>
      <c r="Z128" s="220"/>
      <c r="AA128" s="220"/>
      <c r="AB128" s="220"/>
      <c r="AC128" s="220"/>
      <c r="AE128" s="2" t="s">
        <v>205</v>
      </c>
      <c r="AF128" s="220"/>
      <c r="AG128" s="220"/>
      <c r="AH128" s="220"/>
      <c r="AI128" s="220"/>
      <c r="AJ128" s="220"/>
      <c r="AK128" s="220"/>
      <c r="AL128" s="220"/>
      <c r="AM128" s="220"/>
      <c r="AN128" s="220"/>
      <c r="AO128" s="220"/>
      <c r="AP128" s="220"/>
      <c r="AQ128" s="220"/>
      <c r="AS128" s="2"/>
      <c r="AT128" s="221"/>
      <c r="AU128" s="221"/>
      <c r="AV128" s="221"/>
      <c r="AW128" s="220"/>
      <c r="AX128" s="220"/>
      <c r="AY128" s="220"/>
      <c r="AZ128" s="220"/>
      <c r="BA128" s="220"/>
      <c r="BB128" s="220"/>
      <c r="BC128" s="220"/>
      <c r="BD128" s="220"/>
      <c r="BE128" s="220"/>
      <c r="BG128" s="2" t="s">
        <v>205</v>
      </c>
      <c r="BH128" s="220"/>
      <c r="BI128" s="220"/>
      <c r="BJ128" s="220"/>
      <c r="BK128" s="220"/>
      <c r="BL128" s="220"/>
      <c r="BM128" s="220"/>
      <c r="BN128" s="220"/>
      <c r="BO128" s="220"/>
      <c r="BP128" s="220"/>
      <c r="BQ128" s="220"/>
      <c r="BR128" s="220"/>
      <c r="BS128" s="220"/>
      <c r="BU128" s="2"/>
      <c r="BV128" s="221"/>
      <c r="BW128" s="221"/>
      <c r="BX128" s="221"/>
      <c r="BY128" s="220"/>
      <c r="BZ128" s="220"/>
      <c r="CA128" s="220"/>
      <c r="CB128" s="220"/>
      <c r="CC128" s="220"/>
      <c r="CD128" s="220"/>
      <c r="CE128" s="220"/>
      <c r="CF128" s="220"/>
      <c r="CG128" s="220"/>
    </row>
    <row r="129" spans="1:85" x14ac:dyDescent="0.25">
      <c r="A129" t="str">
        <f>+C114</f>
        <v>ÖZEL KUSAK</v>
      </c>
      <c r="B129" t="s">
        <v>6</v>
      </c>
      <c r="C129" s="2" t="s">
        <v>206</v>
      </c>
      <c r="D129" s="220"/>
      <c r="E129" s="220"/>
      <c r="F129" s="220"/>
      <c r="G129" s="220"/>
      <c r="H129" s="220"/>
      <c r="I129" s="220"/>
      <c r="J129" s="220"/>
      <c r="K129" s="220"/>
      <c r="L129" s="220"/>
      <c r="M129" s="220"/>
      <c r="N129" s="220"/>
      <c r="O129" s="220"/>
      <c r="Q129" s="2"/>
      <c r="R129" s="221"/>
      <c r="S129" s="221"/>
      <c r="T129" s="221"/>
      <c r="U129" s="220"/>
      <c r="V129" s="220"/>
      <c r="W129" s="220"/>
      <c r="X129" s="220"/>
      <c r="Y129" s="220"/>
      <c r="Z129" s="220"/>
      <c r="AA129" s="220"/>
      <c r="AB129" s="220"/>
      <c r="AC129" s="220"/>
      <c r="AE129" s="2" t="s">
        <v>206</v>
      </c>
      <c r="AF129" s="220"/>
      <c r="AG129" s="220"/>
      <c r="AH129" s="220"/>
      <c r="AI129" s="220"/>
      <c r="AJ129" s="220"/>
      <c r="AK129" s="220"/>
      <c r="AL129" s="220"/>
      <c r="AM129" s="220"/>
      <c r="AN129" s="220"/>
      <c r="AO129" s="220"/>
      <c r="AP129" s="220"/>
      <c r="AQ129" s="220"/>
      <c r="AS129" s="2"/>
      <c r="AT129" s="221"/>
      <c r="AU129" s="221"/>
      <c r="AV129" s="221"/>
      <c r="AW129" s="220"/>
      <c r="AX129" s="220"/>
      <c r="AY129" s="220"/>
      <c r="AZ129" s="220"/>
      <c r="BA129" s="220"/>
      <c r="BB129" s="220"/>
      <c r="BC129" s="220"/>
      <c r="BD129" s="220"/>
      <c r="BE129" s="220"/>
      <c r="BG129" s="2" t="s">
        <v>206</v>
      </c>
      <c r="BH129" s="220"/>
      <c r="BI129" s="220"/>
      <c r="BJ129" s="220"/>
      <c r="BK129" s="220"/>
      <c r="BL129" s="220"/>
      <c r="BM129" s="220"/>
      <c r="BN129" s="220"/>
      <c r="BO129" s="220"/>
      <c r="BP129" s="220"/>
      <c r="BQ129" s="220"/>
      <c r="BR129" s="220"/>
      <c r="BS129" s="220"/>
      <c r="BU129" s="2"/>
      <c r="BV129" s="221"/>
      <c r="BW129" s="221"/>
      <c r="BX129" s="221"/>
      <c r="BY129" s="220"/>
      <c r="BZ129" s="220"/>
      <c r="CA129" s="220"/>
      <c r="CB129" s="220"/>
      <c r="CC129" s="220"/>
      <c r="CD129" s="220"/>
      <c r="CE129" s="220"/>
      <c r="CF129" s="220"/>
      <c r="CG129" s="220"/>
    </row>
    <row r="130" spans="1:85" x14ac:dyDescent="0.25">
      <c r="A130" t="str">
        <f>+C114</f>
        <v>ÖZEL KUSAK</v>
      </c>
      <c r="B130" t="s">
        <v>6</v>
      </c>
      <c r="C130" s="2" t="s">
        <v>207</v>
      </c>
      <c r="D130" s="220"/>
      <c r="E130" s="220"/>
      <c r="F130" s="220"/>
      <c r="G130" s="220"/>
      <c r="H130" s="220"/>
      <c r="I130" s="220"/>
      <c r="J130" s="220"/>
      <c r="K130" s="220"/>
      <c r="L130" s="220"/>
      <c r="M130" s="220"/>
      <c r="N130" s="220"/>
      <c r="O130" s="220"/>
      <c r="Q130" s="2"/>
      <c r="R130" s="221"/>
      <c r="S130" s="221"/>
      <c r="T130" s="221"/>
      <c r="U130" s="220"/>
      <c r="V130" s="220"/>
      <c r="W130" s="220"/>
      <c r="X130" s="220"/>
      <c r="Y130" s="220"/>
      <c r="Z130" s="220"/>
      <c r="AA130" s="220"/>
      <c r="AB130" s="220"/>
      <c r="AC130" s="220"/>
      <c r="AE130" s="2" t="s">
        <v>207</v>
      </c>
      <c r="AF130" s="220"/>
      <c r="AG130" s="220"/>
      <c r="AH130" s="220"/>
      <c r="AI130" s="220"/>
      <c r="AJ130" s="220"/>
      <c r="AK130" s="220"/>
      <c r="AL130" s="220"/>
      <c r="AM130" s="220"/>
      <c r="AN130" s="220"/>
      <c r="AO130" s="220"/>
      <c r="AP130" s="220"/>
      <c r="AQ130" s="220"/>
      <c r="AS130" s="2"/>
      <c r="AT130" s="221"/>
      <c r="AU130" s="221"/>
      <c r="AV130" s="221"/>
      <c r="AW130" s="220"/>
      <c r="AX130" s="220"/>
      <c r="AY130" s="220"/>
      <c r="AZ130" s="220"/>
      <c r="BA130" s="220"/>
      <c r="BB130" s="220"/>
      <c r="BC130" s="220"/>
      <c r="BD130" s="220"/>
      <c r="BE130" s="220"/>
      <c r="BG130" s="2" t="s">
        <v>207</v>
      </c>
      <c r="BH130" s="220"/>
      <c r="BI130" s="220"/>
      <c r="BJ130" s="220"/>
      <c r="BK130" s="220"/>
      <c r="BL130" s="220"/>
      <c r="BM130" s="220"/>
      <c r="BN130" s="220"/>
      <c r="BO130" s="220"/>
      <c r="BP130" s="220"/>
      <c r="BQ130" s="220"/>
      <c r="BR130" s="220"/>
      <c r="BS130" s="220"/>
      <c r="BU130" s="2"/>
      <c r="BV130" s="221"/>
      <c r="BW130" s="221"/>
      <c r="BX130" s="221"/>
      <c r="BY130" s="220"/>
      <c r="BZ130" s="220"/>
      <c r="CA130" s="220"/>
      <c r="CB130" s="220"/>
      <c r="CC130" s="220"/>
      <c r="CD130" s="220"/>
      <c r="CE130" s="220"/>
      <c r="CF130" s="220"/>
      <c r="CG130" s="220"/>
    </row>
    <row r="131" spans="1:85" x14ac:dyDescent="0.25">
      <c r="A131" t="str">
        <f>+C114</f>
        <v>ÖZEL KUSAK</v>
      </c>
      <c r="B131" t="s">
        <v>6</v>
      </c>
      <c r="C131" s="2" t="s">
        <v>208</v>
      </c>
      <c r="D131" s="220"/>
      <c r="E131" s="220"/>
      <c r="F131" s="220"/>
      <c r="G131" s="220"/>
      <c r="H131" s="220"/>
      <c r="I131" s="220"/>
      <c r="J131" s="220"/>
      <c r="K131" s="220"/>
      <c r="L131" s="220"/>
      <c r="M131" s="220"/>
      <c r="N131" s="220"/>
      <c r="O131" s="220"/>
      <c r="Q131" s="2"/>
      <c r="R131" s="221"/>
      <c r="S131" s="221"/>
      <c r="T131" s="221"/>
      <c r="U131" s="220"/>
      <c r="V131" s="220"/>
      <c r="W131" s="220"/>
      <c r="X131" s="220"/>
      <c r="Y131" s="220"/>
      <c r="Z131" s="220"/>
      <c r="AA131" s="220"/>
      <c r="AB131" s="220"/>
      <c r="AC131" s="220"/>
      <c r="AE131" s="2" t="s">
        <v>208</v>
      </c>
      <c r="AF131" s="220"/>
      <c r="AG131" s="220"/>
      <c r="AH131" s="220"/>
      <c r="AI131" s="220"/>
      <c r="AJ131" s="220"/>
      <c r="AK131" s="220"/>
      <c r="AL131" s="220"/>
      <c r="AM131" s="220"/>
      <c r="AN131" s="220"/>
      <c r="AO131" s="220"/>
      <c r="AP131" s="220"/>
      <c r="AQ131" s="220"/>
      <c r="AS131" s="2"/>
      <c r="AT131" s="221"/>
      <c r="AU131" s="221"/>
      <c r="AV131" s="221"/>
      <c r="AW131" s="220"/>
      <c r="AX131" s="220"/>
      <c r="AY131" s="220"/>
      <c r="AZ131" s="220"/>
      <c r="BA131" s="220"/>
      <c r="BB131" s="220"/>
      <c r="BC131" s="220"/>
      <c r="BD131" s="220"/>
      <c r="BE131" s="220"/>
      <c r="BG131" s="2" t="s">
        <v>208</v>
      </c>
      <c r="BH131" s="220"/>
      <c r="BI131" s="220"/>
      <c r="BJ131" s="220"/>
      <c r="BK131" s="220"/>
      <c r="BL131" s="220"/>
      <c r="BM131" s="220"/>
      <c r="BN131" s="220"/>
      <c r="BO131" s="220"/>
      <c r="BP131" s="220"/>
      <c r="BQ131" s="220"/>
      <c r="BR131" s="220"/>
      <c r="BS131" s="220"/>
      <c r="BU131" s="2"/>
      <c r="BV131" s="221"/>
      <c r="BW131" s="221"/>
      <c r="BX131" s="221"/>
      <c r="BY131" s="220"/>
      <c r="BZ131" s="220"/>
      <c r="CA131" s="220"/>
      <c r="CB131" s="220"/>
      <c r="CC131" s="220"/>
      <c r="CD131" s="220"/>
      <c r="CE131" s="220"/>
      <c r="CF131" s="220"/>
      <c r="CG131" s="220"/>
    </row>
    <row r="132" spans="1:85" x14ac:dyDescent="0.25">
      <c r="C132" s="222" t="s">
        <v>187</v>
      </c>
      <c r="D132" s="223">
        <f>+IFERROR((SUMPRODUCT(D117:D125,R117:R125)/R132),0)</f>
        <v>12.735899901572216</v>
      </c>
      <c r="E132" s="223">
        <f t="shared" ref="E132:O132" si="294">+IFERROR((SUMPRODUCT(E117:E125,S117:S125)/S132),0)</f>
        <v>12.667302490995821</v>
      </c>
      <c r="F132" s="223">
        <f t="shared" si="294"/>
        <v>13.260067354586742</v>
      </c>
      <c r="G132" s="223">
        <f t="shared" si="294"/>
        <v>17.403601348056913</v>
      </c>
      <c r="H132" s="223">
        <f t="shared" si="294"/>
        <v>19.081957299882799</v>
      </c>
      <c r="I132" s="223">
        <f t="shared" si="294"/>
        <v>18.658435084153805</v>
      </c>
      <c r="J132" s="223">
        <f t="shared" si="294"/>
        <v>12.391706275922621</v>
      </c>
      <c r="K132" s="223">
        <f t="shared" si="294"/>
        <v>10.116191058914175</v>
      </c>
      <c r="L132" s="223">
        <f t="shared" si="294"/>
        <v>15.543343040186274</v>
      </c>
      <c r="M132" s="223">
        <f t="shared" si="294"/>
        <v>16.314122328101014</v>
      </c>
      <c r="N132" s="223">
        <f t="shared" si="294"/>
        <v>15.30226022639931</v>
      </c>
      <c r="O132" s="223">
        <f t="shared" si="294"/>
        <v>14.314209005300405</v>
      </c>
      <c r="Q132" s="222" t="s">
        <v>187</v>
      </c>
      <c r="R132" s="224">
        <f t="shared" ref="R132:AC132" si="295">SUM(R117:R131)</f>
        <v>552.08314477349597</v>
      </c>
      <c r="S132" s="224">
        <f t="shared" si="295"/>
        <v>765.5613000000003</v>
      </c>
      <c r="T132" s="224">
        <f t="shared" si="295"/>
        <v>815.05258449999997</v>
      </c>
      <c r="U132" s="224">
        <f t="shared" si="295"/>
        <v>723.85519500000009</v>
      </c>
      <c r="V132" s="224">
        <f t="shared" si="295"/>
        <v>552.45749999999998</v>
      </c>
      <c r="W132" s="224">
        <f t="shared" si="295"/>
        <v>653.63355000000013</v>
      </c>
      <c r="X132" s="224">
        <f t="shared" si="295"/>
        <v>546.99335999999994</v>
      </c>
      <c r="Y132" s="224">
        <f t="shared" si="295"/>
        <v>405.9753</v>
      </c>
      <c r="Z132" s="224">
        <f t="shared" si="295"/>
        <v>1136.5234873889924</v>
      </c>
      <c r="AA132" s="224">
        <f t="shared" si="295"/>
        <v>838.12977735986442</v>
      </c>
      <c r="AB132" s="224">
        <f t="shared" si="295"/>
        <v>1076.2085955855143</v>
      </c>
      <c r="AC132" s="224">
        <f t="shared" si="295"/>
        <v>1188.432</v>
      </c>
      <c r="AE132" s="222" t="s">
        <v>187</v>
      </c>
      <c r="AF132" s="223">
        <f>+IFERROR((SUMPRODUCT(AF117:AF125,AT117:AT125)/AT132),0)</f>
        <v>12.735899901572216</v>
      </c>
      <c r="AG132" s="223">
        <f t="shared" ref="AG132:AQ132" si="296">+IFERROR((SUMPRODUCT(AG117:AG125,AU117:AU125)/AU132),0)</f>
        <v>12.667302490995821</v>
      </c>
      <c r="AH132" s="223">
        <f t="shared" si="296"/>
        <v>13.260067354586742</v>
      </c>
      <c r="AI132" s="223">
        <f t="shared" si="296"/>
        <v>17.701204730772055</v>
      </c>
      <c r="AJ132" s="223">
        <f t="shared" si="296"/>
        <v>19.438720460710421</v>
      </c>
      <c r="AK132" s="223">
        <f t="shared" si="296"/>
        <v>19.091504423805155</v>
      </c>
      <c r="AL132" s="223">
        <f t="shared" si="296"/>
        <v>12.646072403248613</v>
      </c>
      <c r="AM132" s="223">
        <f t="shared" si="296"/>
        <v>10.431603229527106</v>
      </c>
      <c r="AN132" s="223">
        <f t="shared" si="296"/>
        <v>16.161076189918258</v>
      </c>
      <c r="AO132" s="223">
        <f t="shared" si="296"/>
        <v>16.887813218538707</v>
      </c>
      <c r="AP132" s="223">
        <f t="shared" si="296"/>
        <v>15.834293476381157</v>
      </c>
      <c r="AQ132" s="223">
        <f t="shared" si="296"/>
        <v>15.120527179030118</v>
      </c>
      <c r="AS132" s="222" t="s">
        <v>187</v>
      </c>
      <c r="AT132" s="224">
        <f t="shared" ref="AT132:BE132" si="297">SUM(AT117:AT131)</f>
        <v>552.08314477349597</v>
      </c>
      <c r="AU132" s="224">
        <f t="shared" si="297"/>
        <v>765.5613000000003</v>
      </c>
      <c r="AV132" s="224">
        <f t="shared" si="297"/>
        <v>815.05258449999997</v>
      </c>
      <c r="AW132" s="224">
        <f t="shared" si="297"/>
        <v>690.38329500000009</v>
      </c>
      <c r="AX132" s="224">
        <f t="shared" si="297"/>
        <v>524.40750000000003</v>
      </c>
      <c r="AY132" s="224">
        <f t="shared" si="297"/>
        <v>613.5385500000001</v>
      </c>
      <c r="AZ132" s="224">
        <f t="shared" si="297"/>
        <v>503.63927999999999</v>
      </c>
      <c r="BA132" s="224">
        <f t="shared" si="297"/>
        <v>378.87900000000002</v>
      </c>
      <c r="BB132" s="224">
        <f t="shared" si="297"/>
        <v>966.04496428064363</v>
      </c>
      <c r="BC132" s="224">
        <f t="shared" si="297"/>
        <v>712.41031075588467</v>
      </c>
      <c r="BD132" s="224">
        <f t="shared" si="297"/>
        <v>914.77730624768719</v>
      </c>
      <c r="BE132" s="224">
        <f t="shared" si="297"/>
        <v>1010.1672000000001</v>
      </c>
      <c r="BG132" s="222" t="s">
        <v>187</v>
      </c>
      <c r="BH132" s="223">
        <f>+IFERROR((SUMPRODUCT(BH117:BH125,BV117:BV125)/BV132),0)</f>
        <v>12.735899901572216</v>
      </c>
      <c r="BI132" s="223">
        <f t="shared" ref="BI132" si="298">+IFERROR((SUMPRODUCT(BI117:BI125,BW117:BW125)/BW132),0)</f>
        <v>12.667302490995821</v>
      </c>
      <c r="BJ132" s="223">
        <f t="shared" ref="BJ132" si="299">+IFERROR((SUMPRODUCT(BJ117:BJ125,BX117:BX125)/BX132),0)</f>
        <v>13.260067354586742</v>
      </c>
      <c r="BK132" s="223">
        <f t="shared" ref="BK132" si="300">+IFERROR((SUMPRODUCT(BK117:BK125,BY117:BY125)/BY132),0)</f>
        <v>17.701204730772055</v>
      </c>
      <c r="BL132" s="223">
        <f t="shared" ref="BL132" si="301">+IFERROR((SUMPRODUCT(BL117:BL125,BZ117:BZ125)/BZ132),0)</f>
        <v>19.438720460710421</v>
      </c>
      <c r="BM132" s="223">
        <f t="shared" ref="BM132" si="302">+IFERROR((SUMPRODUCT(BM117:BM125,CA117:CA125)/CA132),0)</f>
        <v>19.091504423805155</v>
      </c>
      <c r="BN132" s="223">
        <f t="shared" ref="BN132" si="303">+IFERROR((SUMPRODUCT(BN117:BN125,CB117:CB125)/CB132),0)</f>
        <v>12.646072403248613</v>
      </c>
      <c r="BO132" s="223">
        <f t="shared" ref="BO132" si="304">+IFERROR((SUMPRODUCT(BO117:BO125,CC117:CC125)/CC132),0)</f>
        <v>10.431603229527106</v>
      </c>
      <c r="BP132" s="223">
        <f t="shared" ref="BP132" si="305">+IFERROR((SUMPRODUCT(BP117:BP125,CD117:CD125)/CD132),0)</f>
        <v>16.161076189918258</v>
      </c>
      <c r="BQ132" s="223">
        <f t="shared" ref="BQ132" si="306">+IFERROR((SUMPRODUCT(BQ117:BQ125,CE117:CE125)/CE132),0)</f>
        <v>16.887813218538707</v>
      </c>
      <c r="BR132" s="223">
        <f t="shared" ref="BR132" si="307">+IFERROR((SUMPRODUCT(BR117:BR125,CF117:CF125)/CF132),0)</f>
        <v>15.834293476381157</v>
      </c>
      <c r="BS132" s="223">
        <f t="shared" ref="BS132" si="308">+IFERROR((SUMPRODUCT(BS117:BS125,CG117:CG125)/CG132),0)</f>
        <v>15.120527179030118</v>
      </c>
      <c r="BU132" s="222" t="s">
        <v>187</v>
      </c>
      <c r="BV132" s="224">
        <f t="shared" ref="BV132:CG132" si="309">SUM(BV117:BV131)</f>
        <v>552.08314477349597</v>
      </c>
      <c r="BW132" s="224">
        <f t="shared" si="309"/>
        <v>765.5613000000003</v>
      </c>
      <c r="BX132" s="224">
        <f t="shared" si="309"/>
        <v>815.05258449999997</v>
      </c>
      <c r="BY132" s="224">
        <f t="shared" si="309"/>
        <v>690.38329500000009</v>
      </c>
      <c r="BZ132" s="224">
        <f t="shared" si="309"/>
        <v>524.40750000000003</v>
      </c>
      <c r="CA132" s="224">
        <f t="shared" si="309"/>
        <v>613.5385500000001</v>
      </c>
      <c r="CB132" s="224">
        <f t="shared" si="309"/>
        <v>503.63927999999999</v>
      </c>
      <c r="CC132" s="224">
        <f t="shared" si="309"/>
        <v>378.87900000000002</v>
      </c>
      <c r="CD132" s="224">
        <f t="shared" si="309"/>
        <v>966.04496428064363</v>
      </c>
      <c r="CE132" s="224">
        <f t="shared" si="309"/>
        <v>712.41031075588467</v>
      </c>
      <c r="CF132" s="224">
        <f t="shared" si="309"/>
        <v>914.77730624768719</v>
      </c>
      <c r="CG132" s="224">
        <f t="shared" si="309"/>
        <v>1010.1672000000001</v>
      </c>
    </row>
    <row r="133" spans="1:85" x14ac:dyDescent="0.25">
      <c r="C133" s="270" t="s">
        <v>126</v>
      </c>
      <c r="L133" s="203"/>
      <c r="M133" s="203"/>
      <c r="Z133" s="203"/>
      <c r="AA133" s="203"/>
      <c r="AE133" s="270" t="s">
        <v>126</v>
      </c>
      <c r="AN133" s="203"/>
      <c r="AO133" s="203"/>
      <c r="AT133"/>
      <c r="AU133"/>
      <c r="AV133"/>
      <c r="AW133"/>
      <c r="AX133"/>
      <c r="AY133"/>
      <c r="AZ133"/>
      <c r="BA133"/>
      <c r="BB133" s="203"/>
      <c r="BC133" s="203"/>
      <c r="BD133"/>
      <c r="BE133"/>
      <c r="BG133" s="270" t="s">
        <v>126</v>
      </c>
      <c r="BP133" s="203"/>
      <c r="BQ133" s="203"/>
      <c r="BV133"/>
      <c r="BW133"/>
      <c r="BX133"/>
      <c r="BY133"/>
      <c r="BZ133"/>
      <c r="CA133"/>
      <c r="CB133"/>
      <c r="CC133"/>
      <c r="CD133" s="203"/>
      <c r="CE133" s="203"/>
      <c r="CF133"/>
      <c r="CG133"/>
    </row>
    <row r="134" spans="1:85" x14ac:dyDescent="0.25">
      <c r="C134" s="218" t="s">
        <v>7</v>
      </c>
      <c r="D134" s="219" t="s">
        <v>43</v>
      </c>
      <c r="E134" s="219" t="s">
        <v>44</v>
      </c>
      <c r="F134" s="219" t="s">
        <v>45</v>
      </c>
      <c r="G134" s="219" t="s">
        <v>46</v>
      </c>
      <c r="H134" s="219" t="s">
        <v>47</v>
      </c>
      <c r="I134" s="219" t="s">
        <v>48</v>
      </c>
      <c r="J134" s="219" t="s">
        <v>49</v>
      </c>
      <c r="K134" s="219" t="s">
        <v>50</v>
      </c>
      <c r="L134" s="219" t="s">
        <v>177</v>
      </c>
      <c r="M134" s="219" t="s">
        <v>52</v>
      </c>
      <c r="N134" s="219" t="s">
        <v>53</v>
      </c>
      <c r="O134" s="219" t="s">
        <v>54</v>
      </c>
      <c r="R134" s="219" t="s">
        <v>43</v>
      </c>
      <c r="S134" s="219" t="s">
        <v>44</v>
      </c>
      <c r="T134" s="219" t="s">
        <v>45</v>
      </c>
      <c r="U134" s="219" t="s">
        <v>46</v>
      </c>
      <c r="V134" s="219" t="s">
        <v>47</v>
      </c>
      <c r="W134" s="219" t="s">
        <v>48</v>
      </c>
      <c r="X134" s="219" t="s">
        <v>49</v>
      </c>
      <c r="Y134" s="219" t="s">
        <v>50</v>
      </c>
      <c r="Z134" s="219" t="s">
        <v>177</v>
      </c>
      <c r="AA134" s="219" t="s">
        <v>52</v>
      </c>
      <c r="AB134" s="219" t="s">
        <v>53</v>
      </c>
      <c r="AC134" s="219" t="s">
        <v>54</v>
      </c>
      <c r="AE134" s="218" t="s">
        <v>7</v>
      </c>
      <c r="AF134" s="219" t="s">
        <v>43</v>
      </c>
      <c r="AG134" s="219" t="s">
        <v>44</v>
      </c>
      <c r="AH134" s="219" t="s">
        <v>45</v>
      </c>
      <c r="AI134" s="219" t="s">
        <v>46</v>
      </c>
      <c r="AJ134" s="219" t="s">
        <v>47</v>
      </c>
      <c r="AK134" s="219" t="s">
        <v>48</v>
      </c>
      <c r="AL134" s="219" t="s">
        <v>49</v>
      </c>
      <c r="AM134" s="219" t="s">
        <v>50</v>
      </c>
      <c r="AN134" s="219" t="s">
        <v>177</v>
      </c>
      <c r="AO134" s="219" t="s">
        <v>52</v>
      </c>
      <c r="AP134" s="219" t="s">
        <v>53</v>
      </c>
      <c r="AQ134" s="219" t="s">
        <v>54</v>
      </c>
      <c r="AT134" s="219" t="s">
        <v>43</v>
      </c>
      <c r="AU134" s="219" t="s">
        <v>44</v>
      </c>
      <c r="AV134" s="219" t="s">
        <v>45</v>
      </c>
      <c r="AW134" s="219" t="s">
        <v>46</v>
      </c>
      <c r="AX134" s="219" t="s">
        <v>47</v>
      </c>
      <c r="AY134" s="219" t="s">
        <v>48</v>
      </c>
      <c r="AZ134" s="219" t="s">
        <v>49</v>
      </c>
      <c r="BA134" s="219" t="s">
        <v>50</v>
      </c>
      <c r="BB134" s="219" t="s">
        <v>177</v>
      </c>
      <c r="BC134" s="219" t="s">
        <v>52</v>
      </c>
      <c r="BD134" s="219" t="s">
        <v>53</v>
      </c>
      <c r="BE134" s="219" t="s">
        <v>54</v>
      </c>
      <c r="BG134" s="218" t="s">
        <v>7</v>
      </c>
      <c r="BH134" s="219" t="s">
        <v>43</v>
      </c>
      <c r="BI134" s="219" t="s">
        <v>44</v>
      </c>
      <c r="BJ134" s="219" t="s">
        <v>45</v>
      </c>
      <c r="BK134" s="219" t="s">
        <v>46</v>
      </c>
      <c r="BL134" s="219" t="s">
        <v>47</v>
      </c>
      <c r="BM134" s="219" t="s">
        <v>48</v>
      </c>
      <c r="BN134" s="219" t="s">
        <v>49</v>
      </c>
      <c r="BO134" s="219" t="s">
        <v>50</v>
      </c>
      <c r="BP134" s="219" t="s">
        <v>177</v>
      </c>
      <c r="BQ134" s="219" t="s">
        <v>52</v>
      </c>
      <c r="BR134" s="219" t="s">
        <v>53</v>
      </c>
      <c r="BS134" s="219" t="s">
        <v>54</v>
      </c>
      <c r="BV134" s="219" t="s">
        <v>43</v>
      </c>
      <c r="BW134" s="219" t="s">
        <v>44</v>
      </c>
      <c r="BX134" s="219" t="s">
        <v>45</v>
      </c>
      <c r="BY134" s="219" t="s">
        <v>46</v>
      </c>
      <c r="BZ134" s="219" t="s">
        <v>47</v>
      </c>
      <c r="CA134" s="219" t="s">
        <v>48</v>
      </c>
      <c r="CB134" s="219" t="s">
        <v>49</v>
      </c>
      <c r="CC134" s="219" t="s">
        <v>50</v>
      </c>
      <c r="CD134" s="219" t="s">
        <v>177</v>
      </c>
      <c r="CE134" s="219" t="s">
        <v>52</v>
      </c>
      <c r="CF134" s="219" t="s">
        <v>53</v>
      </c>
      <c r="CG134" s="219" t="s">
        <v>54</v>
      </c>
    </row>
    <row r="135" spans="1:85" x14ac:dyDescent="0.25">
      <c r="A135" t="str">
        <f>+C114</f>
        <v>ÖZEL KUSAK</v>
      </c>
      <c r="B135" t="s">
        <v>7</v>
      </c>
      <c r="C135" s="2" t="s">
        <v>178</v>
      </c>
      <c r="D135" s="220">
        <v>43.18181818181818</v>
      </c>
      <c r="E135" s="220">
        <v>48.18181818181818</v>
      </c>
      <c r="F135" s="220">
        <v>50.909090909090907</v>
      </c>
      <c r="G135" s="220">
        <v>57.568627450980394</v>
      </c>
      <c r="H135" s="220">
        <v>63.086530612244907</v>
      </c>
      <c r="I135" s="220">
        <v>66.619130434782619</v>
      </c>
      <c r="J135" s="220">
        <v>37.530612244897952</v>
      </c>
      <c r="K135" s="220">
        <f>+'CPP Detay Tum Ay'!K135</f>
        <v>24.938775510204085</v>
      </c>
      <c r="L135" s="220">
        <f>+'CPP Detay Tum Ay'!L135</f>
        <v>53.472506164210117</v>
      </c>
      <c r="M135" s="220">
        <f>+'CPP Detay Tum Ay'!M135</f>
        <v>60.632672274002054</v>
      </c>
      <c r="N135" s="220">
        <f>+'CPP Detay Tum Ay'!N135</f>
        <v>56.194008253779991</v>
      </c>
      <c r="O135" s="220">
        <f>+'CPP Detay Tum Ay'!O135</f>
        <v>52.814136989399046</v>
      </c>
      <c r="Q135" s="2" t="s">
        <v>178</v>
      </c>
      <c r="R135" s="220">
        <v>81.451480000000004</v>
      </c>
      <c r="S135" s="220">
        <v>119.65800000000002</v>
      </c>
      <c r="T135" s="220">
        <v>156.05356799999998</v>
      </c>
      <c r="U135" s="220">
        <v>162.47223000000002</v>
      </c>
      <c r="V135" s="220">
        <v>121.03</v>
      </c>
      <c r="W135" s="220">
        <v>117.99000000000001</v>
      </c>
      <c r="X135" s="220">
        <v>89.934599999999989</v>
      </c>
      <c r="Y135" s="220">
        <f>+'CPP Detay Tum Ay'!Y135</f>
        <v>89.934599999999989</v>
      </c>
      <c r="Z135" s="220">
        <f>+'CPP Detay Tum Ay'!Z135</f>
        <v>207.47124838414743</v>
      </c>
      <c r="AA135" s="220">
        <f>+'CPP Detay Tum Ay'!AA135</f>
        <v>106.16310513224946</v>
      </c>
      <c r="AB135" s="220">
        <f>+'CPP Detay Tum Ay'!AB135</f>
        <v>136.31975544083178</v>
      </c>
      <c r="AC135" s="220">
        <f>+'CPP Detay Tum Ay'!AC135</f>
        <v>150.53471999999999</v>
      </c>
      <c r="AE135" s="2" t="s">
        <v>178</v>
      </c>
      <c r="AF135" s="220">
        <f>+D135</f>
        <v>43.18181818181818</v>
      </c>
      <c r="AG135" s="220">
        <f t="shared" ref="AG135:AQ139" si="310">+E135</f>
        <v>48.18181818181818</v>
      </c>
      <c r="AH135" s="220">
        <f t="shared" si="310"/>
        <v>50.909090909090907</v>
      </c>
      <c r="AI135" s="220">
        <f t="shared" si="310"/>
        <v>57.568627450980394</v>
      </c>
      <c r="AJ135" s="220">
        <f t="shared" si="310"/>
        <v>63.086530612244907</v>
      </c>
      <c r="AK135" s="220">
        <f t="shared" si="310"/>
        <v>66.619130434782619</v>
      </c>
      <c r="AL135" s="220">
        <f t="shared" si="310"/>
        <v>37.530612244897952</v>
      </c>
      <c r="AM135" s="220">
        <f t="shared" si="310"/>
        <v>24.938775510204085</v>
      </c>
      <c r="AN135" s="220">
        <f t="shared" si="310"/>
        <v>53.472506164210117</v>
      </c>
      <c r="AO135" s="220">
        <f t="shared" si="310"/>
        <v>60.632672274002054</v>
      </c>
      <c r="AP135" s="220">
        <f t="shared" si="310"/>
        <v>56.194008253779991</v>
      </c>
      <c r="AQ135" s="220">
        <f t="shared" si="310"/>
        <v>52.814136989399046</v>
      </c>
      <c r="AS135" s="2" t="s">
        <v>178</v>
      </c>
      <c r="AT135" s="220">
        <f t="shared" ref="AT135:BE139" si="311">+R135</f>
        <v>81.451480000000004</v>
      </c>
      <c r="AU135" s="220">
        <f t="shared" si="311"/>
        <v>119.65800000000002</v>
      </c>
      <c r="AV135" s="220">
        <f t="shared" si="311"/>
        <v>156.05356799999998</v>
      </c>
      <c r="AW135" s="220">
        <f t="shared" si="311"/>
        <v>162.47223000000002</v>
      </c>
      <c r="AX135" s="220">
        <f t="shared" si="311"/>
        <v>121.03</v>
      </c>
      <c r="AY135" s="220">
        <f t="shared" si="311"/>
        <v>117.99000000000001</v>
      </c>
      <c r="AZ135" s="220">
        <f t="shared" si="311"/>
        <v>89.934599999999989</v>
      </c>
      <c r="BA135" s="220">
        <f t="shared" si="311"/>
        <v>89.934599999999989</v>
      </c>
      <c r="BB135" s="220">
        <f t="shared" si="311"/>
        <v>207.47124838414743</v>
      </c>
      <c r="BC135" s="220">
        <f t="shared" si="311"/>
        <v>106.16310513224946</v>
      </c>
      <c r="BD135" s="220">
        <f t="shared" si="311"/>
        <v>136.31975544083178</v>
      </c>
      <c r="BE135" s="220">
        <f t="shared" si="311"/>
        <v>150.53471999999999</v>
      </c>
      <c r="BG135" s="2" t="s">
        <v>178</v>
      </c>
      <c r="BH135" s="220">
        <f>+AF135</f>
        <v>43.18181818181818</v>
      </c>
      <c r="BI135" s="220">
        <f t="shared" ref="BI135:BI139" si="312">+AG135</f>
        <v>48.18181818181818</v>
      </c>
      <c r="BJ135" s="220">
        <f t="shared" ref="BJ135:BJ139" si="313">+AH135</f>
        <v>50.909090909090907</v>
      </c>
      <c r="BK135" s="220">
        <f t="shared" ref="BK135:BK139" si="314">+AI135</f>
        <v>57.568627450980394</v>
      </c>
      <c r="BL135" s="220">
        <f t="shared" ref="BL135:BL139" si="315">+AJ135</f>
        <v>63.086530612244907</v>
      </c>
      <c r="BM135" s="220">
        <f t="shared" ref="BM135:BM139" si="316">+AK135</f>
        <v>66.619130434782619</v>
      </c>
      <c r="BN135" s="220">
        <f t="shared" ref="BN135:BN139" si="317">+AL135</f>
        <v>37.530612244897952</v>
      </c>
      <c r="BO135" s="220">
        <f t="shared" ref="BO135:BO139" si="318">+AM135</f>
        <v>24.938775510204085</v>
      </c>
      <c r="BP135" s="220">
        <f t="shared" ref="BP135:BP139" si="319">+AN135</f>
        <v>53.472506164210117</v>
      </c>
      <c r="BQ135" s="220">
        <f t="shared" ref="BQ135:BQ139" si="320">+AO135</f>
        <v>60.632672274002054</v>
      </c>
      <c r="BR135" s="220">
        <f t="shared" ref="BR135:BR139" si="321">+AP135</f>
        <v>56.194008253779991</v>
      </c>
      <c r="BS135" s="220">
        <f t="shared" ref="BS135:BS139" si="322">+AQ135</f>
        <v>52.814136989399046</v>
      </c>
      <c r="BU135" s="2" t="s">
        <v>178</v>
      </c>
      <c r="BV135" s="220">
        <f t="shared" ref="BV135:BV139" si="323">+AT135</f>
        <v>81.451480000000004</v>
      </c>
      <c r="BW135" s="220">
        <f t="shared" ref="BW135:BW139" si="324">+AU135</f>
        <v>119.65800000000002</v>
      </c>
      <c r="BX135" s="220">
        <f t="shared" ref="BX135:BX139" si="325">+AV135</f>
        <v>156.05356799999998</v>
      </c>
      <c r="BY135" s="220">
        <f t="shared" ref="BY135:BY139" si="326">+AW135</f>
        <v>162.47223000000002</v>
      </c>
      <c r="BZ135" s="220">
        <f t="shared" ref="BZ135:BZ139" si="327">+AX135</f>
        <v>121.03</v>
      </c>
      <c r="CA135" s="220">
        <f t="shared" ref="CA135:CA139" si="328">+AY135</f>
        <v>117.99000000000001</v>
      </c>
      <c r="CB135" s="220">
        <f t="shared" ref="CB135:CB139" si="329">+AZ135</f>
        <v>89.934599999999989</v>
      </c>
      <c r="CC135" s="220">
        <f t="shared" ref="CC135:CC139" si="330">+BA135</f>
        <v>89.934599999999989</v>
      </c>
      <c r="CD135" s="220">
        <f t="shared" ref="CD135:CD139" si="331">+BB135</f>
        <v>207.47124838414743</v>
      </c>
      <c r="CE135" s="220">
        <f t="shared" ref="CE135:CE139" si="332">+BC135</f>
        <v>106.16310513224946</v>
      </c>
      <c r="CF135" s="220">
        <f t="shared" ref="CF135:CF139" si="333">+BD135</f>
        <v>136.31975544083178</v>
      </c>
      <c r="CG135" s="220">
        <f t="shared" ref="CG135:CG139" si="334">+BE135</f>
        <v>150.53471999999999</v>
      </c>
    </row>
    <row r="136" spans="1:85" x14ac:dyDescent="0.25">
      <c r="A136" t="str">
        <f>+C114</f>
        <v>ÖZEL KUSAK</v>
      </c>
      <c r="B136" t="s">
        <v>7</v>
      </c>
      <c r="C136" s="2" t="s">
        <v>179</v>
      </c>
      <c r="D136" s="220">
        <v>37.55555555555555</v>
      </c>
      <c r="E136" s="220">
        <v>38.227272727272727</v>
      </c>
      <c r="F136" s="220">
        <v>43.27272727272728</v>
      </c>
      <c r="G136" s="220">
        <v>64.098039215686285</v>
      </c>
      <c r="H136" s="220">
        <v>70.405102040816345</v>
      </c>
      <c r="I136" s="220">
        <v>69.270869565217396</v>
      </c>
      <c r="J136" s="220">
        <v>35.020408163265309</v>
      </c>
      <c r="K136" s="220">
        <f>+'CPP Detay Tum Ay'!K136</f>
        <v>27.77551020408163</v>
      </c>
      <c r="L136" s="220">
        <f>+'CPP Detay Tum Ay'!L136</f>
        <v>43.215567200363175</v>
      </c>
      <c r="M136" s="220">
        <f>+'CPP Detay Tum Ay'!M136</f>
        <v>66.895479114825932</v>
      </c>
      <c r="N136" s="220">
        <f>+'CPP Detay Tum Ay'!N136</f>
        <v>77.34370768980159</v>
      </c>
      <c r="O136" s="220">
        <f>+'CPP Detay Tum Ay'!O136</f>
        <v>58.306807236296535</v>
      </c>
      <c r="Q136" s="2" t="s">
        <v>179</v>
      </c>
      <c r="R136" s="220">
        <v>100.79620650000001</v>
      </c>
      <c r="S136" s="220">
        <v>131.62380000000005</v>
      </c>
      <c r="T136" s="220">
        <v>94.485558749999996</v>
      </c>
      <c r="U136" s="220">
        <v>184.56275250000002</v>
      </c>
      <c r="V136" s="220">
        <v>117.845</v>
      </c>
      <c r="W136" s="220">
        <v>132.11775</v>
      </c>
      <c r="X136" s="220">
        <v>89.934599999999989</v>
      </c>
      <c r="Y136" s="220">
        <f>+'CPP Detay Tum Ay'!Y136</f>
        <v>94.217200000000005</v>
      </c>
      <c r="Z136" s="220">
        <f>+'CPP Detay Tum Ay'!Z136</f>
        <v>207.47124838414743</v>
      </c>
      <c r="AA136" s="220">
        <f>+'CPP Detay Tum Ay'!AA136</f>
        <v>106.16310513224946</v>
      </c>
      <c r="AB136" s="220">
        <f>+'CPP Detay Tum Ay'!AB136</f>
        <v>136.31975544083178</v>
      </c>
      <c r="AC136" s="220">
        <f>+'CPP Detay Tum Ay'!AC136</f>
        <v>150.53471999999999</v>
      </c>
      <c r="AE136" s="2" t="s">
        <v>179</v>
      </c>
      <c r="AF136" s="220">
        <f t="shared" ref="AF136:AF139" si="335">+D136</f>
        <v>37.55555555555555</v>
      </c>
      <c r="AG136" s="220">
        <f t="shared" si="310"/>
        <v>38.227272727272727</v>
      </c>
      <c r="AH136" s="220">
        <f t="shared" si="310"/>
        <v>43.27272727272728</v>
      </c>
      <c r="AI136" s="220">
        <f t="shared" si="310"/>
        <v>64.098039215686285</v>
      </c>
      <c r="AJ136" s="220">
        <f t="shared" si="310"/>
        <v>70.405102040816345</v>
      </c>
      <c r="AK136" s="220">
        <f t="shared" si="310"/>
        <v>69.270869565217396</v>
      </c>
      <c r="AL136" s="220">
        <f t="shared" si="310"/>
        <v>35.020408163265309</v>
      </c>
      <c r="AM136" s="220">
        <f t="shared" si="310"/>
        <v>27.77551020408163</v>
      </c>
      <c r="AN136" s="220">
        <f t="shared" si="310"/>
        <v>43.215567200363175</v>
      </c>
      <c r="AO136" s="220">
        <f t="shared" si="310"/>
        <v>66.895479114825932</v>
      </c>
      <c r="AP136" s="220">
        <f t="shared" si="310"/>
        <v>77.34370768980159</v>
      </c>
      <c r="AQ136" s="220">
        <f t="shared" si="310"/>
        <v>58.306807236296535</v>
      </c>
      <c r="AS136" s="2" t="s">
        <v>179</v>
      </c>
      <c r="AT136" s="220">
        <f t="shared" si="311"/>
        <v>100.79620650000001</v>
      </c>
      <c r="AU136" s="220">
        <f t="shared" si="311"/>
        <v>131.62380000000005</v>
      </c>
      <c r="AV136" s="220">
        <f t="shared" si="311"/>
        <v>94.485558749999996</v>
      </c>
      <c r="AW136" s="220">
        <f t="shared" si="311"/>
        <v>184.56275250000002</v>
      </c>
      <c r="AX136" s="220">
        <f t="shared" si="311"/>
        <v>117.845</v>
      </c>
      <c r="AY136" s="220">
        <f t="shared" si="311"/>
        <v>132.11775</v>
      </c>
      <c r="AZ136" s="220">
        <f t="shared" si="311"/>
        <v>89.934599999999989</v>
      </c>
      <c r="BA136" s="220">
        <f t="shared" si="311"/>
        <v>94.217200000000005</v>
      </c>
      <c r="BB136" s="220">
        <f t="shared" si="311"/>
        <v>207.47124838414743</v>
      </c>
      <c r="BC136" s="220">
        <f t="shared" si="311"/>
        <v>106.16310513224946</v>
      </c>
      <c r="BD136" s="220">
        <f t="shared" si="311"/>
        <v>136.31975544083178</v>
      </c>
      <c r="BE136" s="220">
        <f t="shared" si="311"/>
        <v>150.53471999999999</v>
      </c>
      <c r="BG136" s="2" t="s">
        <v>179</v>
      </c>
      <c r="BH136" s="220">
        <f t="shared" ref="BH136:BH139" si="336">+AF136</f>
        <v>37.55555555555555</v>
      </c>
      <c r="BI136" s="220">
        <f t="shared" si="312"/>
        <v>38.227272727272727</v>
      </c>
      <c r="BJ136" s="220">
        <f t="shared" si="313"/>
        <v>43.27272727272728</v>
      </c>
      <c r="BK136" s="220">
        <f t="shared" si="314"/>
        <v>64.098039215686285</v>
      </c>
      <c r="BL136" s="220">
        <f t="shared" si="315"/>
        <v>70.405102040816345</v>
      </c>
      <c r="BM136" s="220">
        <f t="shared" si="316"/>
        <v>69.270869565217396</v>
      </c>
      <c r="BN136" s="220">
        <f t="shared" si="317"/>
        <v>35.020408163265309</v>
      </c>
      <c r="BO136" s="220">
        <f t="shared" si="318"/>
        <v>27.77551020408163</v>
      </c>
      <c r="BP136" s="220">
        <f t="shared" si="319"/>
        <v>43.215567200363175</v>
      </c>
      <c r="BQ136" s="220">
        <f t="shared" si="320"/>
        <v>66.895479114825932</v>
      </c>
      <c r="BR136" s="220">
        <f t="shared" si="321"/>
        <v>77.34370768980159</v>
      </c>
      <c r="BS136" s="220">
        <f t="shared" si="322"/>
        <v>58.306807236296535</v>
      </c>
      <c r="BU136" s="2" t="s">
        <v>179</v>
      </c>
      <c r="BV136" s="220">
        <f t="shared" si="323"/>
        <v>100.79620650000001</v>
      </c>
      <c r="BW136" s="220">
        <f t="shared" si="324"/>
        <v>131.62380000000005</v>
      </c>
      <c r="BX136" s="220">
        <f t="shared" si="325"/>
        <v>94.485558749999996</v>
      </c>
      <c r="BY136" s="220">
        <f t="shared" si="326"/>
        <v>184.56275250000002</v>
      </c>
      <c r="BZ136" s="220">
        <f t="shared" si="327"/>
        <v>117.845</v>
      </c>
      <c r="CA136" s="220">
        <f t="shared" si="328"/>
        <v>132.11775</v>
      </c>
      <c r="CB136" s="220">
        <f t="shared" si="329"/>
        <v>89.934599999999989</v>
      </c>
      <c r="CC136" s="220">
        <f t="shared" si="330"/>
        <v>94.217200000000005</v>
      </c>
      <c r="CD136" s="220">
        <f t="shared" si="331"/>
        <v>207.47124838414743</v>
      </c>
      <c r="CE136" s="220">
        <f t="shared" si="332"/>
        <v>106.16310513224946</v>
      </c>
      <c r="CF136" s="220">
        <f t="shared" si="333"/>
        <v>136.31975544083178</v>
      </c>
      <c r="CG136" s="220">
        <f t="shared" si="334"/>
        <v>150.53471999999999</v>
      </c>
    </row>
    <row r="137" spans="1:85" x14ac:dyDescent="0.25">
      <c r="A137" t="str">
        <f>+C114</f>
        <v>ÖZEL KUSAK</v>
      </c>
      <c r="B137" t="s">
        <v>7</v>
      </c>
      <c r="C137" s="2" t="s">
        <v>180</v>
      </c>
      <c r="D137" s="220">
        <v>30.000000000000004</v>
      </c>
      <c r="E137" s="220">
        <v>30.45454545454546</v>
      </c>
      <c r="F137" s="220">
        <v>34.363636363636367</v>
      </c>
      <c r="G137" s="220">
        <v>45.411764705882355</v>
      </c>
      <c r="H137" s="220">
        <v>49.917551020408162</v>
      </c>
      <c r="I137" s="220">
        <v>49.126956521739125</v>
      </c>
      <c r="J137" s="220">
        <v>35.95918367346939</v>
      </c>
      <c r="K137" s="220">
        <f>+'CPP Detay Tum Ay'!K137</f>
        <v>32.122448979591837</v>
      </c>
      <c r="L137" s="220">
        <f>+'CPP Detay Tum Ay'!L137</f>
        <v>42.030970288010984</v>
      </c>
      <c r="M137" s="220">
        <f>+'CPP Detay Tum Ay'!M137</f>
        <v>47.354733212997324</v>
      </c>
      <c r="N137" s="220">
        <f>+'CPP Detay Tum Ay'!N137</f>
        <v>44.747238485112241</v>
      </c>
      <c r="O137" s="220">
        <f>+'CPP Detay Tum Ay'!O137</f>
        <v>40.861463881271895</v>
      </c>
      <c r="Q137" s="2" t="s">
        <v>180</v>
      </c>
      <c r="R137" s="220">
        <v>39.064558500000004</v>
      </c>
      <c r="S137" s="220">
        <v>78.898050000000012</v>
      </c>
      <c r="T137" s="220">
        <v>106.10060999999999</v>
      </c>
      <c r="U137" s="220">
        <v>18.474749999999997</v>
      </c>
      <c r="V137" s="220">
        <v>12.25</v>
      </c>
      <c r="W137" s="220">
        <v>15.525</v>
      </c>
      <c r="X137" s="220">
        <v>16.228800000000003</v>
      </c>
      <c r="Y137" s="220">
        <f>+'CPP Detay Tum Ay'!Y137</f>
        <v>0</v>
      </c>
      <c r="Z137" s="220">
        <f>+'CPP Detay Tum Ay'!Z137</f>
        <v>98.275854497754054</v>
      </c>
      <c r="AA137" s="220">
        <f>+'CPP Detay Tum Ay'!AA137</f>
        <v>50.28778664159185</v>
      </c>
      <c r="AB137" s="220">
        <f>+'CPP Detay Tum Ay'!AB137</f>
        <v>64.572515735130835</v>
      </c>
      <c r="AC137" s="220">
        <f>+'CPP Detay Tum Ay'!AC137</f>
        <v>71.305919999999986</v>
      </c>
      <c r="AE137" s="2" t="s">
        <v>180</v>
      </c>
      <c r="AF137" s="220">
        <f t="shared" si="335"/>
        <v>30.000000000000004</v>
      </c>
      <c r="AG137" s="220">
        <f t="shared" si="310"/>
        <v>30.45454545454546</v>
      </c>
      <c r="AH137" s="220">
        <f t="shared" si="310"/>
        <v>34.363636363636367</v>
      </c>
      <c r="AI137" s="220">
        <f t="shared" si="310"/>
        <v>45.411764705882355</v>
      </c>
      <c r="AJ137" s="220">
        <f t="shared" si="310"/>
        <v>49.917551020408162</v>
      </c>
      <c r="AK137" s="220">
        <f t="shared" si="310"/>
        <v>49.126956521739125</v>
      </c>
      <c r="AL137" s="220">
        <f t="shared" si="310"/>
        <v>35.95918367346939</v>
      </c>
      <c r="AM137" s="220">
        <f t="shared" si="310"/>
        <v>32.122448979591837</v>
      </c>
      <c r="AN137" s="220">
        <f t="shared" si="310"/>
        <v>42.030970288010984</v>
      </c>
      <c r="AO137" s="220">
        <f t="shared" si="310"/>
        <v>47.354733212997324</v>
      </c>
      <c r="AP137" s="220">
        <f t="shared" si="310"/>
        <v>44.747238485112241</v>
      </c>
      <c r="AQ137" s="220">
        <f t="shared" si="310"/>
        <v>40.861463881271895</v>
      </c>
      <c r="AS137" s="2" t="s">
        <v>180</v>
      </c>
      <c r="AT137" s="220">
        <f t="shared" si="311"/>
        <v>39.064558500000004</v>
      </c>
      <c r="AU137" s="220">
        <f t="shared" si="311"/>
        <v>78.898050000000012</v>
      </c>
      <c r="AV137" s="220">
        <f t="shared" si="311"/>
        <v>106.10060999999999</v>
      </c>
      <c r="AW137" s="220">
        <f t="shared" si="311"/>
        <v>18.474749999999997</v>
      </c>
      <c r="AX137" s="220">
        <f t="shared" si="311"/>
        <v>12.25</v>
      </c>
      <c r="AY137" s="220">
        <f t="shared" si="311"/>
        <v>15.525</v>
      </c>
      <c r="AZ137" s="220">
        <f t="shared" si="311"/>
        <v>16.228800000000003</v>
      </c>
      <c r="BA137" s="220">
        <f t="shared" si="311"/>
        <v>0</v>
      </c>
      <c r="BB137" s="220">
        <f t="shared" si="311"/>
        <v>98.275854497754054</v>
      </c>
      <c r="BC137" s="220">
        <f t="shared" si="311"/>
        <v>50.28778664159185</v>
      </c>
      <c r="BD137" s="220">
        <f t="shared" si="311"/>
        <v>64.572515735130835</v>
      </c>
      <c r="BE137" s="220">
        <f t="shared" si="311"/>
        <v>71.305919999999986</v>
      </c>
      <c r="BG137" s="2" t="s">
        <v>180</v>
      </c>
      <c r="BH137" s="220">
        <f t="shared" si="336"/>
        <v>30.000000000000004</v>
      </c>
      <c r="BI137" s="220">
        <f t="shared" si="312"/>
        <v>30.45454545454546</v>
      </c>
      <c r="BJ137" s="220">
        <f t="shared" si="313"/>
        <v>34.363636363636367</v>
      </c>
      <c r="BK137" s="220">
        <f t="shared" si="314"/>
        <v>45.411764705882355</v>
      </c>
      <c r="BL137" s="220">
        <f t="shared" si="315"/>
        <v>49.917551020408162</v>
      </c>
      <c r="BM137" s="220">
        <f t="shared" si="316"/>
        <v>49.126956521739125</v>
      </c>
      <c r="BN137" s="220">
        <f t="shared" si="317"/>
        <v>35.95918367346939</v>
      </c>
      <c r="BO137" s="220">
        <f t="shared" si="318"/>
        <v>32.122448979591837</v>
      </c>
      <c r="BP137" s="220">
        <f t="shared" si="319"/>
        <v>42.030970288010984</v>
      </c>
      <c r="BQ137" s="220">
        <f t="shared" si="320"/>
        <v>47.354733212997324</v>
      </c>
      <c r="BR137" s="220">
        <f t="shared" si="321"/>
        <v>44.747238485112241</v>
      </c>
      <c r="BS137" s="220">
        <f t="shared" si="322"/>
        <v>40.861463881271895</v>
      </c>
      <c r="BU137" s="2" t="s">
        <v>180</v>
      </c>
      <c r="BV137" s="220">
        <f t="shared" si="323"/>
        <v>39.064558500000004</v>
      </c>
      <c r="BW137" s="220">
        <f t="shared" si="324"/>
        <v>78.898050000000012</v>
      </c>
      <c r="BX137" s="220">
        <f t="shared" si="325"/>
        <v>106.10060999999999</v>
      </c>
      <c r="BY137" s="220">
        <f t="shared" si="326"/>
        <v>18.474749999999997</v>
      </c>
      <c r="BZ137" s="220">
        <f t="shared" si="327"/>
        <v>12.25</v>
      </c>
      <c r="CA137" s="220">
        <f t="shared" si="328"/>
        <v>15.525</v>
      </c>
      <c r="CB137" s="220">
        <f t="shared" si="329"/>
        <v>16.228800000000003</v>
      </c>
      <c r="CC137" s="220">
        <f t="shared" si="330"/>
        <v>0</v>
      </c>
      <c r="CD137" s="220">
        <f t="shared" si="331"/>
        <v>98.275854497754054</v>
      </c>
      <c r="CE137" s="220">
        <f t="shared" si="332"/>
        <v>50.28778664159185</v>
      </c>
      <c r="CF137" s="220">
        <f t="shared" si="333"/>
        <v>64.572515735130835</v>
      </c>
      <c r="CG137" s="220">
        <f t="shared" si="334"/>
        <v>71.305919999999986</v>
      </c>
    </row>
    <row r="138" spans="1:85" x14ac:dyDescent="0.25">
      <c r="A138" t="str">
        <f>+C114</f>
        <v>ÖZEL KUSAK</v>
      </c>
      <c r="B138" t="s">
        <v>7</v>
      </c>
      <c r="C138" s="2" t="s">
        <v>181</v>
      </c>
      <c r="D138" s="220">
        <v>41.222222222222221</v>
      </c>
      <c r="E138" s="220">
        <v>42.363636363636374</v>
      </c>
      <c r="F138" s="220">
        <v>43.045454545454547</v>
      </c>
      <c r="G138" s="220">
        <v>57.450980392156865</v>
      </c>
      <c r="H138" s="220">
        <v>66.456632653061234</v>
      </c>
      <c r="I138" s="220">
        <v>61.408695652173911</v>
      </c>
      <c r="J138" s="220">
        <v>45.979591836734706</v>
      </c>
      <c r="K138" s="220">
        <f>+'CPP Detay Tum Ay'!K138</f>
        <v>35.632653061224495</v>
      </c>
      <c r="L138" s="220">
        <f>+'CPP Detay Tum Ay'!L138</f>
        <v>49.822288055832885</v>
      </c>
      <c r="M138" s="220">
        <f>+'CPP Detay Tum Ay'!M138</f>
        <v>55.215920572290059</v>
      </c>
      <c r="N138" s="220">
        <f>+'CPP Detay Tum Ay'!N138</f>
        <v>53.635318540783672</v>
      </c>
      <c r="O138" s="220">
        <f>+'CPP Detay Tum Ay'!O138</f>
        <v>50.595943235844281</v>
      </c>
      <c r="Q138" s="2" t="s">
        <v>181</v>
      </c>
      <c r="R138" s="220">
        <v>100.79620650000001</v>
      </c>
      <c r="S138" s="220">
        <v>131.62380000000005</v>
      </c>
      <c r="T138" s="220">
        <v>214.16726649999998</v>
      </c>
      <c r="U138" s="220">
        <v>184.56275250000002</v>
      </c>
      <c r="V138" s="220">
        <v>122.37750000000001</v>
      </c>
      <c r="W138" s="220">
        <v>109.52370000000002</v>
      </c>
      <c r="X138" s="220">
        <v>143.89535999999998</v>
      </c>
      <c r="Y138" s="220">
        <f>+'CPP Detay Tum Ay'!Y138</f>
        <v>89.934599999999989</v>
      </c>
      <c r="Z138" s="220">
        <f>+'CPP Detay Tum Ay'!Z138</f>
        <v>207.47124838414743</v>
      </c>
      <c r="AA138" s="220">
        <f>+'CPP Detay Tum Ay'!AA138</f>
        <v>106.16310513224946</v>
      </c>
      <c r="AB138" s="220">
        <f>+'CPP Detay Tum Ay'!AB138</f>
        <v>136.31975544083178</v>
      </c>
      <c r="AC138" s="220">
        <f>+'CPP Detay Tum Ay'!AC138</f>
        <v>150.53471999999999</v>
      </c>
      <c r="AE138" s="2" t="s">
        <v>181</v>
      </c>
      <c r="AF138" s="220">
        <f t="shared" si="335"/>
        <v>41.222222222222221</v>
      </c>
      <c r="AG138" s="220">
        <f t="shared" si="310"/>
        <v>42.363636363636374</v>
      </c>
      <c r="AH138" s="220">
        <f t="shared" si="310"/>
        <v>43.045454545454547</v>
      </c>
      <c r="AI138" s="220">
        <f t="shared" si="310"/>
        <v>57.450980392156865</v>
      </c>
      <c r="AJ138" s="220">
        <f t="shared" si="310"/>
        <v>66.456632653061234</v>
      </c>
      <c r="AK138" s="220">
        <f t="shared" si="310"/>
        <v>61.408695652173911</v>
      </c>
      <c r="AL138" s="220">
        <f t="shared" si="310"/>
        <v>45.979591836734706</v>
      </c>
      <c r="AM138" s="220">
        <f t="shared" si="310"/>
        <v>35.632653061224495</v>
      </c>
      <c r="AN138" s="220">
        <f t="shared" si="310"/>
        <v>49.822288055832885</v>
      </c>
      <c r="AO138" s="220">
        <f t="shared" si="310"/>
        <v>55.215920572290059</v>
      </c>
      <c r="AP138" s="220">
        <f t="shared" si="310"/>
        <v>53.635318540783672</v>
      </c>
      <c r="AQ138" s="220">
        <f t="shared" si="310"/>
        <v>50.595943235844281</v>
      </c>
      <c r="AS138" s="2" t="s">
        <v>181</v>
      </c>
      <c r="AT138" s="220">
        <f t="shared" si="311"/>
        <v>100.79620650000001</v>
      </c>
      <c r="AU138" s="220">
        <f t="shared" si="311"/>
        <v>131.62380000000005</v>
      </c>
      <c r="AV138" s="220">
        <f t="shared" si="311"/>
        <v>214.16726649999998</v>
      </c>
      <c r="AW138" s="220">
        <f t="shared" si="311"/>
        <v>184.56275250000002</v>
      </c>
      <c r="AX138" s="220">
        <f t="shared" si="311"/>
        <v>122.37750000000001</v>
      </c>
      <c r="AY138" s="220">
        <f t="shared" si="311"/>
        <v>109.52370000000002</v>
      </c>
      <c r="AZ138" s="220">
        <f t="shared" si="311"/>
        <v>143.89535999999998</v>
      </c>
      <c r="BA138" s="220">
        <f t="shared" si="311"/>
        <v>89.934599999999989</v>
      </c>
      <c r="BB138" s="220">
        <f t="shared" si="311"/>
        <v>207.47124838414743</v>
      </c>
      <c r="BC138" s="220">
        <f t="shared" si="311"/>
        <v>106.16310513224946</v>
      </c>
      <c r="BD138" s="220">
        <f t="shared" si="311"/>
        <v>136.31975544083178</v>
      </c>
      <c r="BE138" s="220">
        <f t="shared" si="311"/>
        <v>150.53471999999999</v>
      </c>
      <c r="BG138" s="2" t="s">
        <v>181</v>
      </c>
      <c r="BH138" s="220">
        <f t="shared" si="336"/>
        <v>41.222222222222221</v>
      </c>
      <c r="BI138" s="220">
        <f t="shared" si="312"/>
        <v>42.363636363636374</v>
      </c>
      <c r="BJ138" s="220">
        <f t="shared" si="313"/>
        <v>43.045454545454547</v>
      </c>
      <c r="BK138" s="220">
        <f t="shared" si="314"/>
        <v>57.450980392156865</v>
      </c>
      <c r="BL138" s="220">
        <f t="shared" si="315"/>
        <v>66.456632653061234</v>
      </c>
      <c r="BM138" s="220">
        <f t="shared" si="316"/>
        <v>61.408695652173911</v>
      </c>
      <c r="BN138" s="220">
        <f t="shared" si="317"/>
        <v>45.979591836734706</v>
      </c>
      <c r="BO138" s="220">
        <f t="shared" si="318"/>
        <v>35.632653061224495</v>
      </c>
      <c r="BP138" s="220">
        <f t="shared" si="319"/>
        <v>49.822288055832885</v>
      </c>
      <c r="BQ138" s="220">
        <f t="shared" si="320"/>
        <v>55.215920572290059</v>
      </c>
      <c r="BR138" s="220">
        <f t="shared" si="321"/>
        <v>53.635318540783672</v>
      </c>
      <c r="BS138" s="220">
        <f t="shared" si="322"/>
        <v>50.595943235844281</v>
      </c>
      <c r="BU138" s="2" t="s">
        <v>181</v>
      </c>
      <c r="BV138" s="220">
        <f t="shared" si="323"/>
        <v>100.79620650000001</v>
      </c>
      <c r="BW138" s="220">
        <f t="shared" si="324"/>
        <v>131.62380000000005</v>
      </c>
      <c r="BX138" s="220">
        <f t="shared" si="325"/>
        <v>214.16726649999998</v>
      </c>
      <c r="BY138" s="220">
        <f t="shared" si="326"/>
        <v>184.56275250000002</v>
      </c>
      <c r="BZ138" s="220">
        <f t="shared" si="327"/>
        <v>122.37750000000001</v>
      </c>
      <c r="CA138" s="220">
        <f t="shared" si="328"/>
        <v>109.52370000000002</v>
      </c>
      <c r="CB138" s="220">
        <f t="shared" si="329"/>
        <v>143.89535999999998</v>
      </c>
      <c r="CC138" s="220">
        <f t="shared" si="330"/>
        <v>89.934599999999989</v>
      </c>
      <c r="CD138" s="220">
        <f t="shared" si="331"/>
        <v>207.47124838414743</v>
      </c>
      <c r="CE138" s="220">
        <f t="shared" si="332"/>
        <v>106.16310513224946</v>
      </c>
      <c r="CF138" s="220">
        <f t="shared" si="333"/>
        <v>136.31975544083178</v>
      </c>
      <c r="CG138" s="220">
        <f t="shared" si="334"/>
        <v>150.53471999999999</v>
      </c>
    </row>
    <row r="139" spans="1:85" x14ac:dyDescent="0.25">
      <c r="A139" t="str">
        <f>+C114</f>
        <v>ÖZEL KUSAK</v>
      </c>
      <c r="B139" t="s">
        <v>7</v>
      </c>
      <c r="C139" s="2" t="s">
        <v>182</v>
      </c>
      <c r="D139" s="220">
        <v>30.845454545454551</v>
      </c>
      <c r="E139" s="220">
        <v>30.845454545454551</v>
      </c>
      <c r="F139" s="220">
        <v>33.545454545454547</v>
      </c>
      <c r="G139" s="220">
        <v>42</v>
      </c>
      <c r="H139" s="220">
        <v>46.291632653061235</v>
      </c>
      <c r="I139" s="220">
        <v>44.846956521739131</v>
      </c>
      <c r="J139" s="220">
        <v>27.191836734693883</v>
      </c>
      <c r="K139" s="220">
        <f>+'CPP Detay Tum Ay'!K139</f>
        <v>23.897959183673471</v>
      </c>
      <c r="L139" s="220">
        <f>+'CPP Detay Tum Ay'!L139</f>
        <v>33.578761206843915</v>
      </c>
      <c r="M139" s="220">
        <f>+'CPP Detay Tum Ay'!M139</f>
        <v>39.904936956347356</v>
      </c>
      <c r="N139" s="220">
        <f>+'CPP Detay Tum Ay'!N139</f>
        <v>39.815098420975431</v>
      </c>
      <c r="O139" s="220">
        <f>+'CPP Detay Tum Ay'!O139</f>
        <v>34.979636835505133</v>
      </c>
      <c r="Q139" s="2" t="s">
        <v>182</v>
      </c>
      <c r="R139" s="220">
        <v>119.67086117917535</v>
      </c>
      <c r="S139" s="220">
        <v>139.70880000000002</v>
      </c>
      <c r="T139" s="220">
        <v>69.591455999999994</v>
      </c>
      <c r="U139" s="220">
        <v>168.48972000000001</v>
      </c>
      <c r="V139" s="220">
        <v>130.34</v>
      </c>
      <c r="W139" s="220">
        <v>147.48750000000001</v>
      </c>
      <c r="X139" s="220">
        <v>143.89535999999998</v>
      </c>
      <c r="Y139" s="220">
        <f>+'CPP Detay Tum Ay'!Y139</f>
        <v>89.934599999999989</v>
      </c>
      <c r="Z139" s="220">
        <f>+'CPP Detay Tum Ay'!Z139</f>
        <v>207.47124838414743</v>
      </c>
      <c r="AA139" s="220">
        <f>+'CPP Detay Tum Ay'!AA139</f>
        <v>106.16310513224946</v>
      </c>
      <c r="AB139" s="220">
        <f>+'CPP Detay Tum Ay'!AB139</f>
        <v>136.31975544083178</v>
      </c>
      <c r="AC139" s="220">
        <f>+'CPP Detay Tum Ay'!AC139</f>
        <v>150.53471999999999</v>
      </c>
      <c r="AE139" s="2" t="s">
        <v>182</v>
      </c>
      <c r="AF139" s="220">
        <f t="shared" si="335"/>
        <v>30.845454545454551</v>
      </c>
      <c r="AG139" s="220">
        <f t="shared" si="310"/>
        <v>30.845454545454551</v>
      </c>
      <c r="AH139" s="220">
        <f t="shared" si="310"/>
        <v>33.545454545454547</v>
      </c>
      <c r="AI139" s="220">
        <f t="shared" si="310"/>
        <v>42</v>
      </c>
      <c r="AJ139" s="220">
        <f t="shared" si="310"/>
        <v>46.291632653061235</v>
      </c>
      <c r="AK139" s="220">
        <f t="shared" si="310"/>
        <v>44.846956521739131</v>
      </c>
      <c r="AL139" s="220">
        <f t="shared" si="310"/>
        <v>27.191836734693883</v>
      </c>
      <c r="AM139" s="220">
        <f t="shared" si="310"/>
        <v>23.897959183673471</v>
      </c>
      <c r="AN139" s="220">
        <f t="shared" si="310"/>
        <v>33.578761206843915</v>
      </c>
      <c r="AO139" s="220">
        <f t="shared" si="310"/>
        <v>39.904936956347356</v>
      </c>
      <c r="AP139" s="220">
        <f t="shared" si="310"/>
        <v>39.815098420975431</v>
      </c>
      <c r="AQ139" s="220">
        <f t="shared" si="310"/>
        <v>34.979636835505133</v>
      </c>
      <c r="AS139" s="2" t="s">
        <v>182</v>
      </c>
      <c r="AT139" s="220">
        <f t="shared" si="311"/>
        <v>119.67086117917535</v>
      </c>
      <c r="AU139" s="220">
        <f t="shared" si="311"/>
        <v>139.70880000000002</v>
      </c>
      <c r="AV139" s="220">
        <f t="shared" si="311"/>
        <v>69.591455999999994</v>
      </c>
      <c r="AW139" s="220">
        <f t="shared" si="311"/>
        <v>168.48972000000001</v>
      </c>
      <c r="AX139" s="220">
        <f t="shared" si="311"/>
        <v>130.34</v>
      </c>
      <c r="AY139" s="220">
        <f t="shared" si="311"/>
        <v>147.48750000000001</v>
      </c>
      <c r="AZ139" s="220">
        <f t="shared" si="311"/>
        <v>143.89535999999998</v>
      </c>
      <c r="BA139" s="220">
        <f t="shared" si="311"/>
        <v>89.934599999999989</v>
      </c>
      <c r="BB139" s="220">
        <f t="shared" si="311"/>
        <v>207.47124838414743</v>
      </c>
      <c r="BC139" s="220">
        <f t="shared" si="311"/>
        <v>106.16310513224946</v>
      </c>
      <c r="BD139" s="220">
        <f t="shared" si="311"/>
        <v>136.31975544083178</v>
      </c>
      <c r="BE139" s="220">
        <f t="shared" si="311"/>
        <v>150.53471999999999</v>
      </c>
      <c r="BG139" s="2" t="s">
        <v>182</v>
      </c>
      <c r="BH139" s="220">
        <f t="shared" si="336"/>
        <v>30.845454545454551</v>
      </c>
      <c r="BI139" s="220">
        <f t="shared" si="312"/>
        <v>30.845454545454551</v>
      </c>
      <c r="BJ139" s="220">
        <f t="shared" si="313"/>
        <v>33.545454545454547</v>
      </c>
      <c r="BK139" s="220">
        <f t="shared" si="314"/>
        <v>42</v>
      </c>
      <c r="BL139" s="220">
        <f t="shared" si="315"/>
        <v>46.291632653061235</v>
      </c>
      <c r="BM139" s="220">
        <f t="shared" si="316"/>
        <v>44.846956521739131</v>
      </c>
      <c r="BN139" s="220">
        <f t="shared" si="317"/>
        <v>27.191836734693883</v>
      </c>
      <c r="BO139" s="220">
        <f t="shared" si="318"/>
        <v>23.897959183673471</v>
      </c>
      <c r="BP139" s="220">
        <f t="shared" si="319"/>
        <v>33.578761206843915</v>
      </c>
      <c r="BQ139" s="220">
        <f t="shared" si="320"/>
        <v>39.904936956347356</v>
      </c>
      <c r="BR139" s="220">
        <f t="shared" si="321"/>
        <v>39.815098420975431</v>
      </c>
      <c r="BS139" s="220">
        <f t="shared" si="322"/>
        <v>34.979636835505133</v>
      </c>
      <c r="BU139" s="2" t="s">
        <v>182</v>
      </c>
      <c r="BV139" s="220">
        <f t="shared" si="323"/>
        <v>119.67086117917535</v>
      </c>
      <c r="BW139" s="220">
        <f t="shared" si="324"/>
        <v>139.70880000000002</v>
      </c>
      <c r="BX139" s="220">
        <f t="shared" si="325"/>
        <v>69.591455999999994</v>
      </c>
      <c r="BY139" s="220">
        <f t="shared" si="326"/>
        <v>168.48972000000001</v>
      </c>
      <c r="BZ139" s="220">
        <f t="shared" si="327"/>
        <v>130.34</v>
      </c>
      <c r="CA139" s="220">
        <f t="shared" si="328"/>
        <v>147.48750000000001</v>
      </c>
      <c r="CB139" s="220">
        <f t="shared" si="329"/>
        <v>143.89535999999998</v>
      </c>
      <c r="CC139" s="220">
        <f t="shared" si="330"/>
        <v>89.934599999999989</v>
      </c>
      <c r="CD139" s="220">
        <f t="shared" si="331"/>
        <v>207.47124838414743</v>
      </c>
      <c r="CE139" s="220">
        <f t="shared" si="332"/>
        <v>106.16310513224946</v>
      </c>
      <c r="CF139" s="220">
        <f t="shared" si="333"/>
        <v>136.31975544083178</v>
      </c>
      <c r="CG139" s="220">
        <f t="shared" si="334"/>
        <v>150.53471999999999</v>
      </c>
    </row>
    <row r="140" spans="1:85" x14ac:dyDescent="0.25">
      <c r="A140" t="str">
        <f>+C114</f>
        <v>ÖZEL KUSAK</v>
      </c>
      <c r="B140" t="s">
        <v>7</v>
      </c>
      <c r="C140" s="2" t="s">
        <v>183</v>
      </c>
      <c r="D140" s="220">
        <v>0</v>
      </c>
      <c r="E140" s="220">
        <f>+'CPP Detay Tum Ay'!E140</f>
        <v>0</v>
      </c>
      <c r="F140" s="220">
        <v>26.18181818181818</v>
      </c>
      <c r="G140" s="220">
        <v>39.858823529411765</v>
      </c>
      <c r="H140" s="220">
        <v>43.511020408163269</v>
      </c>
      <c r="I140" s="220">
        <v>42.651130434782601</v>
      </c>
      <c r="J140" s="220">
        <v>0</v>
      </c>
      <c r="K140" s="220">
        <f>+'CPP Detay Tum Ay'!K140</f>
        <v>0</v>
      </c>
      <c r="L140" s="220">
        <f>+'CPP Detay Tum Ay'!L140</f>
        <v>26.096715363140376</v>
      </c>
      <c r="M140" s="220">
        <f>+'CPP Detay Tum Ay'!M140</f>
        <v>37.227522730951051</v>
      </c>
      <c r="N140" s="220">
        <f>+'CPP Detay Tum Ay'!N140</f>
        <v>39.390070682729537</v>
      </c>
      <c r="O140" s="220">
        <f>+'CPP Detay Tum Ay'!O140</f>
        <v>29.36290457152451</v>
      </c>
      <c r="Q140" s="2" t="s">
        <v>183</v>
      </c>
      <c r="R140" s="220">
        <v>0</v>
      </c>
      <c r="S140" s="220">
        <f>+'CPP Detay Tum Ay'!S140</f>
        <v>0</v>
      </c>
      <c r="T140" s="220">
        <f>+'CPP Detay Tum Ay'!T140</f>
        <v>0</v>
      </c>
      <c r="U140" s="220">
        <v>0</v>
      </c>
      <c r="V140" s="220">
        <v>0</v>
      </c>
      <c r="W140" s="220">
        <v>0</v>
      </c>
      <c r="X140" s="220">
        <v>0</v>
      </c>
      <c r="Y140" s="220">
        <f>+'CPP Detay Tum Ay'!Y140</f>
        <v>0</v>
      </c>
      <c r="Z140" s="220">
        <f>+'CPP Detay Tum Ay'!Z140</f>
        <v>16.379309082959008</v>
      </c>
      <c r="AA140" s="220">
        <f>+'CPP Detay Tum Ay'!AA140</f>
        <v>8.3812977735986411</v>
      </c>
      <c r="AB140" s="220">
        <f>+'CPP Detay Tum Ay'!AB140</f>
        <v>10.76208595585514</v>
      </c>
      <c r="AC140" s="220">
        <f>+'CPP Detay Tum Ay'!AC140</f>
        <v>11.884319999999999</v>
      </c>
      <c r="AE140" s="2" t="s">
        <v>183</v>
      </c>
      <c r="AF140" s="220"/>
      <c r="AG140" s="220"/>
      <c r="AH140" s="220"/>
      <c r="AI140" s="220"/>
      <c r="AJ140" s="220"/>
      <c r="AK140" s="220"/>
      <c r="AL140" s="220"/>
      <c r="AM140" s="220"/>
      <c r="AN140" s="220"/>
      <c r="AO140" s="220"/>
      <c r="AP140" s="220"/>
      <c r="AQ140" s="220"/>
      <c r="AS140" s="2" t="s">
        <v>183</v>
      </c>
      <c r="AT140" s="221"/>
      <c r="AU140" s="221"/>
      <c r="AV140" s="221"/>
      <c r="AW140" s="221"/>
      <c r="AX140" s="221"/>
      <c r="AY140" s="221"/>
      <c r="AZ140" s="221"/>
      <c r="BA140" s="221"/>
      <c r="BB140" s="221"/>
      <c r="BC140" s="221"/>
      <c r="BD140" s="221"/>
      <c r="BE140" s="221"/>
      <c r="BG140" s="2" t="s">
        <v>183</v>
      </c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0"/>
      <c r="BS140" s="220"/>
      <c r="BU140" s="2" t="s">
        <v>183</v>
      </c>
      <c r="BV140" s="221"/>
      <c r="BW140" s="221"/>
      <c r="BX140" s="221"/>
      <c r="BY140" s="221"/>
      <c r="BZ140" s="221"/>
      <c r="CA140" s="221"/>
      <c r="CB140" s="221"/>
      <c r="CC140" s="221"/>
      <c r="CD140" s="221"/>
      <c r="CE140" s="221"/>
      <c r="CF140" s="221"/>
      <c r="CG140" s="221"/>
    </row>
    <row r="141" spans="1:85" x14ac:dyDescent="0.25">
      <c r="A141" t="str">
        <f>+C114</f>
        <v>ÖZEL KUSAK</v>
      </c>
      <c r="B141" t="s">
        <v>7</v>
      </c>
      <c r="C141" s="2" t="s">
        <v>184</v>
      </c>
      <c r="D141" s="220">
        <v>19.09090909090909</v>
      </c>
      <c r="E141" s="220">
        <f>+'CPP Detay Tum Ay'!E141</f>
        <v>0</v>
      </c>
      <c r="F141" s="220">
        <v>18.636363636363633</v>
      </c>
      <c r="G141" s="220">
        <v>26.630392156862744</v>
      </c>
      <c r="H141" s="220">
        <v>33.256122448979589</v>
      </c>
      <c r="I141" s="220">
        <v>28.515499999999996</v>
      </c>
      <c r="J141" s="220">
        <v>24.314285714285713</v>
      </c>
      <c r="K141" s="220">
        <f>+'CPP Detay Tum Ay'!K141</f>
        <v>16.775510204081634</v>
      </c>
      <c r="L141" s="220">
        <f>+'CPP Detay Tum Ay'!L141</f>
        <v>27.595096942623194</v>
      </c>
      <c r="M141" s="220">
        <f>+'CPP Detay Tum Ay'!M141</f>
        <v>44.169502100419862</v>
      </c>
      <c r="N141" s="220">
        <f>+'CPP Detay Tum Ay'!N141</f>
        <v>49.419551968835179</v>
      </c>
      <c r="O141" s="220">
        <f>+'CPP Detay Tum Ay'!O141</f>
        <v>33.02306823608653</v>
      </c>
      <c r="Q141" s="2" t="s">
        <v>184</v>
      </c>
      <c r="R141" s="220">
        <v>0</v>
      </c>
      <c r="S141" s="220">
        <f>+'CPP Detay Tum Ay'!S141</f>
        <v>0</v>
      </c>
      <c r="T141" s="220">
        <f>+'CPP Detay Tum Ay'!T141</f>
        <v>0</v>
      </c>
      <c r="U141" s="220">
        <v>34.838100000000004</v>
      </c>
      <c r="V141" s="220">
        <v>26.95</v>
      </c>
      <c r="W141" s="220">
        <v>34.155000000000001</v>
      </c>
      <c r="X141" s="220">
        <v>41.653919999999999</v>
      </c>
      <c r="Y141" s="220">
        <f>+'CPP Detay Tum Ay'!Y141</f>
        <v>26.033699999999996</v>
      </c>
      <c r="Z141" s="220">
        <f>+'CPP Detay Tum Ay'!Z141</f>
        <v>60.057466637516356</v>
      </c>
      <c r="AA141" s="220">
        <f>+'CPP Detay Tum Ay'!AA141</f>
        <v>30.731425169861687</v>
      </c>
      <c r="AB141" s="220">
        <f>+'CPP Detay Tum Ay'!AB141</f>
        <v>39.460981838135517</v>
      </c>
      <c r="AC141" s="220">
        <f>+'CPP Detay Tum Ay'!AC141</f>
        <v>43.575839999999992</v>
      </c>
      <c r="AE141" s="2" t="s">
        <v>184</v>
      </c>
      <c r="AF141" s="220"/>
      <c r="AG141" s="220"/>
      <c r="AH141" s="220"/>
      <c r="AI141" s="220"/>
      <c r="AJ141" s="220"/>
      <c r="AK141" s="220"/>
      <c r="AL141" s="220"/>
      <c r="AM141" s="220"/>
      <c r="AN141" s="220"/>
      <c r="AO141" s="220"/>
      <c r="AP141" s="220"/>
      <c r="AQ141" s="220"/>
      <c r="AS141" s="2" t="s">
        <v>184</v>
      </c>
      <c r="AT141" s="221"/>
      <c r="AU141" s="221"/>
      <c r="AV141" s="221"/>
      <c r="AW141" s="221"/>
      <c r="AX141" s="221"/>
      <c r="AY141" s="221"/>
      <c r="AZ141" s="221"/>
      <c r="BA141" s="221"/>
      <c r="BB141" s="221"/>
      <c r="BC141" s="221"/>
      <c r="BD141" s="221"/>
      <c r="BE141" s="221"/>
      <c r="BG141" s="2" t="s">
        <v>184</v>
      </c>
      <c r="BH141" s="220"/>
      <c r="BI141" s="220"/>
      <c r="BJ141" s="220"/>
      <c r="BK141" s="220"/>
      <c r="BL141" s="220"/>
      <c r="BM141" s="220"/>
      <c r="BN141" s="220"/>
      <c r="BO141" s="220"/>
      <c r="BP141" s="220"/>
      <c r="BQ141" s="220"/>
      <c r="BR141" s="220"/>
      <c r="BS141" s="220"/>
      <c r="BU141" s="2" t="s">
        <v>184</v>
      </c>
      <c r="BV141" s="221"/>
      <c r="BW141" s="221"/>
      <c r="BX141" s="221"/>
      <c r="BY141" s="221"/>
      <c r="BZ141" s="221"/>
      <c r="CA141" s="221"/>
      <c r="CB141" s="221"/>
      <c r="CC141" s="221"/>
      <c r="CD141" s="221"/>
      <c r="CE141" s="221"/>
      <c r="CF141" s="221"/>
      <c r="CG141" s="221"/>
    </row>
    <row r="142" spans="1:85" x14ac:dyDescent="0.25">
      <c r="A142" t="str">
        <f>+C114</f>
        <v>ÖZEL KUSAK</v>
      </c>
      <c r="B142" t="s">
        <v>7</v>
      </c>
      <c r="C142" s="2" t="s">
        <v>185</v>
      </c>
      <c r="D142" s="220">
        <v>15.957000000000003</v>
      </c>
      <c r="E142" s="220">
        <f>+'CPP Detay Tum Ay'!E142</f>
        <v>0</v>
      </c>
      <c r="F142" s="220">
        <f>+'CPP Detay Tum Ay'!F142</f>
        <v>0</v>
      </c>
      <c r="G142" s="220"/>
      <c r="H142" s="220"/>
      <c r="I142" s="220"/>
      <c r="J142" s="220"/>
      <c r="K142" s="220">
        <f>+'CPP Detay Tum Ay'!K142</f>
        <v>0</v>
      </c>
      <c r="L142" s="220">
        <f>+'CPP Detay Tum Ay'!L142</f>
        <v>22.966002450451828</v>
      </c>
      <c r="M142" s="220">
        <f>+'CPP Detay Tum Ay'!M142</f>
        <v>26.059265911665737</v>
      </c>
      <c r="N142" s="220">
        <f>+'CPP Detay Tum Ay'!N142</f>
        <v>27.60180135432142</v>
      </c>
      <c r="O142" s="220">
        <f>+'CPP Detay Tum Ay'!O142</f>
        <v>21.917310912316509</v>
      </c>
      <c r="Q142" s="2" t="s">
        <v>185</v>
      </c>
      <c r="R142" s="220">
        <v>0</v>
      </c>
      <c r="S142" s="220">
        <f>+'CPP Detay Tum Ay'!S142</f>
        <v>0</v>
      </c>
      <c r="T142" s="220">
        <f>+'CPP Detay Tum Ay'!T142</f>
        <v>0</v>
      </c>
      <c r="U142" s="220"/>
      <c r="V142" s="220"/>
      <c r="W142" s="220"/>
      <c r="X142" s="220"/>
      <c r="Y142" s="220">
        <f>+'CPP Detay Tum Ay'!Y142</f>
        <v>0</v>
      </c>
      <c r="Z142" s="220">
        <f>+'CPP Detay Tum Ay'!Z142</f>
        <v>65.517236331836031</v>
      </c>
      <c r="AA142" s="220">
        <f>+'CPP Detay Tum Ay'!AA142</f>
        <v>33.525191094394565</v>
      </c>
      <c r="AB142" s="220">
        <f>+'CPP Detay Tum Ay'!AB142</f>
        <v>43.048343823420559</v>
      </c>
      <c r="AC142" s="220">
        <f>+'CPP Detay Tum Ay'!AC142</f>
        <v>47.537279999999996</v>
      </c>
      <c r="AE142" s="2" t="s">
        <v>185</v>
      </c>
      <c r="AF142" s="220"/>
      <c r="AG142" s="220"/>
      <c r="AH142" s="220"/>
      <c r="AI142" s="220"/>
      <c r="AJ142" s="220"/>
      <c r="AK142" s="220"/>
      <c r="AL142" s="220"/>
      <c r="AM142" s="220"/>
      <c r="AN142" s="220"/>
      <c r="AO142" s="220"/>
      <c r="AP142" s="220"/>
      <c r="AQ142" s="220"/>
      <c r="AS142" s="2" t="s">
        <v>185</v>
      </c>
      <c r="AT142" s="221"/>
      <c r="AU142" s="221"/>
      <c r="AV142" s="221"/>
      <c r="AW142" s="221"/>
      <c r="AX142" s="221"/>
      <c r="AY142" s="221"/>
      <c r="AZ142" s="221"/>
      <c r="BA142" s="221"/>
      <c r="BB142" s="221"/>
      <c r="BC142" s="221"/>
      <c r="BD142" s="221"/>
      <c r="BE142" s="221"/>
      <c r="BG142" s="2" t="s">
        <v>185</v>
      </c>
      <c r="BH142" s="220"/>
      <c r="BI142" s="220"/>
      <c r="BJ142" s="220"/>
      <c r="BK142" s="220"/>
      <c r="BL142" s="220"/>
      <c r="BM142" s="220"/>
      <c r="BN142" s="220"/>
      <c r="BO142" s="220"/>
      <c r="BP142" s="220"/>
      <c r="BQ142" s="220"/>
      <c r="BR142" s="220"/>
      <c r="BS142" s="220"/>
      <c r="BU142" s="2" t="s">
        <v>185</v>
      </c>
      <c r="BV142" s="221"/>
      <c r="BW142" s="221"/>
      <c r="BX142" s="221"/>
      <c r="BY142" s="221"/>
      <c r="BZ142" s="221"/>
      <c r="CA142" s="221"/>
      <c r="CB142" s="221"/>
      <c r="CC142" s="221"/>
      <c r="CD142" s="221"/>
      <c r="CE142" s="221"/>
      <c r="CF142" s="221"/>
      <c r="CG142" s="221"/>
    </row>
    <row r="143" spans="1:85" x14ac:dyDescent="0.25">
      <c r="A143" t="str">
        <f>+C114</f>
        <v>ÖZEL KUSAK</v>
      </c>
      <c r="B143" t="s">
        <v>7</v>
      </c>
      <c r="C143" s="2" t="s">
        <v>186</v>
      </c>
      <c r="D143" s="220">
        <v>0</v>
      </c>
      <c r="E143" s="220">
        <f>+'CPP Detay Tum Ay'!E143</f>
        <v>0</v>
      </c>
      <c r="F143" s="220">
        <f>+'CPP Detay Tum Ay'!F143</f>
        <v>0</v>
      </c>
      <c r="G143" s="220"/>
      <c r="H143" s="220"/>
      <c r="I143" s="220"/>
      <c r="J143" s="220"/>
      <c r="K143" s="220">
        <f>+'CPP Detay Tum Ay'!K143</f>
        <v>0</v>
      </c>
      <c r="L143" s="220">
        <f>+'CPP Detay Tum Ay'!L143</f>
        <v>25.202044901669151</v>
      </c>
      <c r="M143" s="220">
        <f>+'CPP Detay Tum Ay'!M143</f>
        <v>26.440001939595923</v>
      </c>
      <c r="N143" s="220">
        <f>+'CPP Detay Tum Ay'!N143</f>
        <v>32.769320095288755</v>
      </c>
      <c r="O143" s="220">
        <f>+'CPP Detay Tum Ay'!O143</f>
        <v>27.200012047282748</v>
      </c>
      <c r="Q143" s="2" t="s">
        <v>186</v>
      </c>
      <c r="R143" s="220">
        <v>0</v>
      </c>
      <c r="S143" s="220">
        <f>+'CPP Detay Tum Ay'!S143</f>
        <v>0</v>
      </c>
      <c r="T143" s="220">
        <f>+'CPP Detay Tum Ay'!T143</f>
        <v>0</v>
      </c>
      <c r="U143" s="220"/>
      <c r="V143" s="220"/>
      <c r="W143" s="220"/>
      <c r="X143" s="220"/>
      <c r="Y143" s="220">
        <f>+'CPP Detay Tum Ay'!Y143</f>
        <v>0</v>
      </c>
      <c r="Z143" s="220">
        <f>+'CPP Detay Tum Ay'!Z143</f>
        <v>21.839078777278676</v>
      </c>
      <c r="AA143" s="220">
        <f>+'CPP Detay Tum Ay'!AA143</f>
        <v>11.175063698131522</v>
      </c>
      <c r="AB143" s="220">
        <f>+'CPP Detay Tum Ay'!AB143</f>
        <v>14.349447941140186</v>
      </c>
      <c r="AC143" s="220">
        <f>+'CPP Detay Tum Ay'!AC143</f>
        <v>15.845759999999997</v>
      </c>
      <c r="AE143" s="2" t="s">
        <v>186</v>
      </c>
      <c r="AF143" s="220"/>
      <c r="AG143" s="220"/>
      <c r="AH143" s="220"/>
      <c r="AI143" s="220"/>
      <c r="AJ143" s="220"/>
      <c r="AK143" s="220"/>
      <c r="AL143" s="220"/>
      <c r="AM143" s="220"/>
      <c r="AN143" s="220"/>
      <c r="AO143" s="220"/>
      <c r="AP143" s="220"/>
      <c r="AQ143" s="220"/>
      <c r="AS143" s="2" t="s">
        <v>186</v>
      </c>
      <c r="AT143" s="221"/>
      <c r="AU143" s="221"/>
      <c r="AV143" s="221"/>
      <c r="AW143" s="221"/>
      <c r="AX143" s="221"/>
      <c r="AY143" s="221"/>
      <c r="AZ143" s="221"/>
      <c r="BA143" s="221"/>
      <c r="BB143" s="221"/>
      <c r="BC143" s="221"/>
      <c r="BD143" s="221"/>
      <c r="BE143" s="221"/>
      <c r="BG143" s="2" t="s">
        <v>186</v>
      </c>
      <c r="BH143" s="220"/>
      <c r="BI143" s="220"/>
      <c r="BJ143" s="220"/>
      <c r="BK143" s="220"/>
      <c r="BL143" s="220"/>
      <c r="BM143" s="220"/>
      <c r="BN143" s="220"/>
      <c r="BO143" s="220"/>
      <c r="BP143" s="220"/>
      <c r="BQ143" s="220"/>
      <c r="BR143" s="220"/>
      <c r="BS143" s="220"/>
      <c r="BU143" s="2" t="s">
        <v>186</v>
      </c>
      <c r="BV143" s="221"/>
      <c r="BW143" s="221"/>
      <c r="BX143" s="221"/>
      <c r="BY143" s="221"/>
      <c r="BZ143" s="221"/>
      <c r="CA143" s="221"/>
      <c r="CB143" s="221"/>
      <c r="CC143" s="221"/>
      <c r="CD143" s="221"/>
      <c r="CE143" s="221"/>
      <c r="CF143" s="221"/>
      <c r="CG143" s="221"/>
    </row>
    <row r="144" spans="1:85" x14ac:dyDescent="0.25">
      <c r="A144" t="str">
        <f>+C114</f>
        <v>ÖZEL KUSAK</v>
      </c>
      <c r="B144" t="s">
        <v>7</v>
      </c>
      <c r="C144" s="2" t="s">
        <v>203</v>
      </c>
      <c r="D144" s="220">
        <v>0</v>
      </c>
      <c r="E144" s="220"/>
      <c r="F144" s="220"/>
      <c r="G144" s="220"/>
      <c r="H144" s="220"/>
      <c r="I144" s="220"/>
      <c r="J144" s="220"/>
      <c r="K144" s="220"/>
      <c r="L144" s="220"/>
      <c r="M144" s="220"/>
      <c r="N144" s="220"/>
      <c r="O144" s="220"/>
      <c r="Q144" s="2"/>
      <c r="R144" s="221"/>
      <c r="S144" s="221"/>
      <c r="T144" s="221"/>
      <c r="U144" s="220"/>
      <c r="V144" s="220"/>
      <c r="W144" s="220"/>
      <c r="X144" s="220"/>
      <c r="Y144" s="220"/>
      <c r="Z144" s="220"/>
      <c r="AA144" s="220"/>
      <c r="AB144" s="220"/>
      <c r="AC144" s="220"/>
      <c r="AE144" s="2" t="s">
        <v>203</v>
      </c>
      <c r="AF144" s="220"/>
      <c r="AG144" s="220"/>
      <c r="AH144" s="220"/>
      <c r="AI144" s="220"/>
      <c r="AJ144" s="220"/>
      <c r="AK144" s="220"/>
      <c r="AL144" s="220"/>
      <c r="AM144" s="220"/>
      <c r="AN144" s="220"/>
      <c r="AO144" s="220"/>
      <c r="AP144" s="220"/>
      <c r="AQ144" s="220"/>
      <c r="AS144" s="2"/>
      <c r="AT144" s="221"/>
      <c r="AU144" s="221"/>
      <c r="AV144" s="221"/>
      <c r="AW144" s="220"/>
      <c r="AX144" s="220"/>
      <c r="AY144" s="220"/>
      <c r="AZ144" s="220"/>
      <c r="BA144" s="220"/>
      <c r="BB144" s="220"/>
      <c r="BC144" s="220"/>
      <c r="BD144" s="220"/>
      <c r="BE144" s="220"/>
      <c r="BG144" s="2" t="s">
        <v>203</v>
      </c>
      <c r="BH144" s="220"/>
      <c r="BI144" s="220"/>
      <c r="BJ144" s="220"/>
      <c r="BK144" s="220"/>
      <c r="BL144" s="220"/>
      <c r="BM144" s="220"/>
      <c r="BN144" s="220"/>
      <c r="BO144" s="220"/>
      <c r="BP144" s="220"/>
      <c r="BQ144" s="220"/>
      <c r="BR144" s="220"/>
      <c r="BS144" s="220"/>
      <c r="BU144" s="2"/>
      <c r="BV144" s="221"/>
      <c r="BW144" s="221"/>
      <c r="BX144" s="221"/>
      <c r="BY144" s="220"/>
      <c r="BZ144" s="220"/>
      <c r="CA144" s="220"/>
      <c r="CB144" s="220"/>
      <c r="CC144" s="220"/>
      <c r="CD144" s="220"/>
      <c r="CE144" s="220"/>
      <c r="CF144" s="220"/>
      <c r="CG144" s="220"/>
    </row>
    <row r="145" spans="1:85" x14ac:dyDescent="0.25">
      <c r="A145" t="str">
        <f>+C114</f>
        <v>ÖZEL KUSAK</v>
      </c>
      <c r="B145" t="s">
        <v>7</v>
      </c>
      <c r="C145" s="2" t="s">
        <v>204</v>
      </c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Q145" s="2"/>
      <c r="R145" s="221"/>
      <c r="S145" s="221"/>
      <c r="T145" s="221"/>
      <c r="U145" s="220"/>
      <c r="V145" s="220"/>
      <c r="W145" s="220"/>
      <c r="X145" s="220"/>
      <c r="Y145" s="220"/>
      <c r="Z145" s="220"/>
      <c r="AA145" s="220"/>
      <c r="AB145" s="220"/>
      <c r="AC145" s="220"/>
      <c r="AE145" s="2" t="s">
        <v>204</v>
      </c>
      <c r="AF145" s="220"/>
      <c r="AG145" s="220"/>
      <c r="AH145" s="220"/>
      <c r="AI145" s="220"/>
      <c r="AJ145" s="220"/>
      <c r="AK145" s="220"/>
      <c r="AL145" s="220"/>
      <c r="AM145" s="220"/>
      <c r="AN145" s="220"/>
      <c r="AO145" s="220"/>
      <c r="AP145" s="220"/>
      <c r="AQ145" s="220"/>
      <c r="AS145" s="2"/>
      <c r="AT145" s="221"/>
      <c r="AU145" s="221"/>
      <c r="AV145" s="221"/>
      <c r="AW145" s="220"/>
      <c r="AX145" s="220"/>
      <c r="AY145" s="220"/>
      <c r="AZ145" s="220"/>
      <c r="BA145" s="220"/>
      <c r="BB145" s="220"/>
      <c r="BC145" s="220"/>
      <c r="BD145" s="220"/>
      <c r="BE145" s="220"/>
      <c r="BG145" s="2" t="s">
        <v>204</v>
      </c>
      <c r="BH145" s="220"/>
      <c r="BI145" s="220"/>
      <c r="BJ145" s="220"/>
      <c r="BK145" s="220"/>
      <c r="BL145" s="220"/>
      <c r="BM145" s="220"/>
      <c r="BN145" s="220"/>
      <c r="BO145" s="220"/>
      <c r="BP145" s="220"/>
      <c r="BQ145" s="220"/>
      <c r="BR145" s="220"/>
      <c r="BS145" s="220"/>
      <c r="BU145" s="2"/>
      <c r="BV145" s="221"/>
      <c r="BW145" s="221"/>
      <c r="BX145" s="221"/>
      <c r="BY145" s="220"/>
      <c r="BZ145" s="220"/>
      <c r="CA145" s="220"/>
      <c r="CB145" s="220"/>
      <c r="CC145" s="220"/>
      <c r="CD145" s="220"/>
      <c r="CE145" s="220"/>
      <c r="CF145" s="220"/>
      <c r="CG145" s="220"/>
    </row>
    <row r="146" spans="1:85" x14ac:dyDescent="0.25">
      <c r="A146" t="str">
        <f>+C114</f>
        <v>ÖZEL KUSAK</v>
      </c>
      <c r="B146" t="s">
        <v>7</v>
      </c>
      <c r="C146" s="2" t="s">
        <v>205</v>
      </c>
      <c r="D146" s="220"/>
      <c r="E146" s="220"/>
      <c r="F146" s="220"/>
      <c r="G146" s="220"/>
      <c r="H146" s="220"/>
      <c r="I146" s="220"/>
      <c r="J146" s="220"/>
      <c r="K146" s="220"/>
      <c r="L146" s="220"/>
      <c r="M146" s="220"/>
      <c r="N146" s="220"/>
      <c r="O146" s="220"/>
      <c r="Q146" s="2"/>
      <c r="R146" s="221"/>
      <c r="S146" s="221"/>
      <c r="T146" s="221"/>
      <c r="U146" s="220"/>
      <c r="V146" s="220"/>
      <c r="W146" s="220"/>
      <c r="X146" s="220"/>
      <c r="Y146" s="220"/>
      <c r="Z146" s="220"/>
      <c r="AA146" s="220"/>
      <c r="AB146" s="220"/>
      <c r="AC146" s="220"/>
      <c r="AE146" s="2" t="s">
        <v>205</v>
      </c>
      <c r="AF146" s="220"/>
      <c r="AG146" s="220"/>
      <c r="AH146" s="220"/>
      <c r="AI146" s="220"/>
      <c r="AJ146" s="220"/>
      <c r="AK146" s="220"/>
      <c r="AL146" s="220"/>
      <c r="AM146" s="220"/>
      <c r="AN146" s="220"/>
      <c r="AO146" s="220"/>
      <c r="AP146" s="220"/>
      <c r="AQ146" s="220"/>
      <c r="AS146" s="2"/>
      <c r="AT146" s="221"/>
      <c r="AU146" s="221"/>
      <c r="AV146" s="221"/>
      <c r="AW146" s="220"/>
      <c r="AX146" s="220"/>
      <c r="AY146" s="220"/>
      <c r="AZ146" s="220"/>
      <c r="BA146" s="220"/>
      <c r="BB146" s="220"/>
      <c r="BC146" s="220"/>
      <c r="BD146" s="220"/>
      <c r="BE146" s="220"/>
      <c r="BG146" s="2" t="s">
        <v>205</v>
      </c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0"/>
      <c r="BS146" s="220"/>
      <c r="BU146" s="2"/>
      <c r="BV146" s="221"/>
      <c r="BW146" s="221"/>
      <c r="BX146" s="221"/>
      <c r="BY146" s="220"/>
      <c r="BZ146" s="220"/>
      <c r="CA146" s="220"/>
      <c r="CB146" s="220"/>
      <c r="CC146" s="220"/>
      <c r="CD146" s="220"/>
      <c r="CE146" s="220"/>
      <c r="CF146" s="220"/>
      <c r="CG146" s="220"/>
    </row>
    <row r="147" spans="1:85" x14ac:dyDescent="0.25">
      <c r="A147" t="str">
        <f>+C114</f>
        <v>ÖZEL KUSAK</v>
      </c>
      <c r="B147" t="s">
        <v>7</v>
      </c>
      <c r="C147" s="2" t="s">
        <v>206</v>
      </c>
      <c r="D147" s="220"/>
      <c r="E147" s="220"/>
      <c r="F147" s="220"/>
      <c r="G147" s="220"/>
      <c r="H147" s="220"/>
      <c r="I147" s="220"/>
      <c r="J147" s="220"/>
      <c r="K147" s="220"/>
      <c r="L147" s="220"/>
      <c r="M147" s="220"/>
      <c r="N147" s="220"/>
      <c r="O147" s="220"/>
      <c r="Q147" s="2"/>
      <c r="R147" s="221"/>
      <c r="S147" s="221"/>
      <c r="T147" s="221"/>
      <c r="U147" s="220"/>
      <c r="V147" s="220"/>
      <c r="W147" s="220"/>
      <c r="X147" s="220"/>
      <c r="Y147" s="220"/>
      <c r="Z147" s="220"/>
      <c r="AA147" s="220"/>
      <c r="AB147" s="220"/>
      <c r="AC147" s="220"/>
      <c r="AE147" s="2" t="s">
        <v>206</v>
      </c>
      <c r="AF147" s="220"/>
      <c r="AG147" s="220"/>
      <c r="AH147" s="220"/>
      <c r="AI147" s="220"/>
      <c r="AJ147" s="220"/>
      <c r="AK147" s="220"/>
      <c r="AL147" s="220"/>
      <c r="AM147" s="220"/>
      <c r="AN147" s="220"/>
      <c r="AO147" s="220"/>
      <c r="AP147" s="220"/>
      <c r="AQ147" s="220"/>
      <c r="AS147" s="2"/>
      <c r="AT147" s="221"/>
      <c r="AU147" s="221"/>
      <c r="AV147" s="221"/>
      <c r="AW147" s="220"/>
      <c r="AX147" s="220"/>
      <c r="AY147" s="220"/>
      <c r="AZ147" s="220"/>
      <c r="BA147" s="220"/>
      <c r="BB147" s="220"/>
      <c r="BC147" s="220"/>
      <c r="BD147" s="220"/>
      <c r="BE147" s="220"/>
      <c r="BG147" s="2" t="s">
        <v>206</v>
      </c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0"/>
      <c r="BS147" s="220"/>
      <c r="BU147" s="2"/>
      <c r="BV147" s="221"/>
      <c r="BW147" s="221"/>
      <c r="BX147" s="221"/>
      <c r="BY147" s="220"/>
      <c r="BZ147" s="220"/>
      <c r="CA147" s="220"/>
      <c r="CB147" s="220"/>
      <c r="CC147" s="220"/>
      <c r="CD147" s="220"/>
      <c r="CE147" s="220"/>
      <c r="CF147" s="220"/>
      <c r="CG147" s="220"/>
    </row>
    <row r="148" spans="1:85" x14ac:dyDescent="0.25">
      <c r="A148" t="str">
        <f>+C114</f>
        <v>ÖZEL KUSAK</v>
      </c>
      <c r="B148" t="s">
        <v>7</v>
      </c>
      <c r="C148" s="2" t="s">
        <v>207</v>
      </c>
      <c r="D148" s="220"/>
      <c r="E148" s="220"/>
      <c r="F148" s="220"/>
      <c r="G148" s="220"/>
      <c r="H148" s="220"/>
      <c r="I148" s="220"/>
      <c r="J148" s="220"/>
      <c r="K148" s="220"/>
      <c r="L148" s="220"/>
      <c r="M148" s="220"/>
      <c r="N148" s="220"/>
      <c r="O148" s="220"/>
      <c r="Q148" s="2"/>
      <c r="R148" s="221"/>
      <c r="S148" s="221"/>
      <c r="T148" s="221"/>
      <c r="U148" s="220"/>
      <c r="V148" s="220"/>
      <c r="W148" s="220"/>
      <c r="X148" s="220"/>
      <c r="Y148" s="220"/>
      <c r="Z148" s="220"/>
      <c r="AA148" s="220"/>
      <c r="AB148" s="220"/>
      <c r="AC148" s="220"/>
      <c r="AE148" s="2" t="s">
        <v>207</v>
      </c>
      <c r="AF148" s="220"/>
      <c r="AG148" s="220"/>
      <c r="AH148" s="220"/>
      <c r="AI148" s="220"/>
      <c r="AJ148" s="220"/>
      <c r="AK148" s="220"/>
      <c r="AL148" s="220"/>
      <c r="AM148" s="220"/>
      <c r="AN148" s="220"/>
      <c r="AO148" s="220"/>
      <c r="AP148" s="220"/>
      <c r="AQ148" s="220"/>
      <c r="AS148" s="2"/>
      <c r="AT148" s="221"/>
      <c r="AU148" s="221"/>
      <c r="AV148" s="221"/>
      <c r="AW148" s="220"/>
      <c r="AX148" s="220"/>
      <c r="AY148" s="220"/>
      <c r="AZ148" s="220"/>
      <c r="BA148" s="220"/>
      <c r="BB148" s="220"/>
      <c r="BC148" s="220"/>
      <c r="BD148" s="220"/>
      <c r="BE148" s="220"/>
      <c r="BG148" s="2" t="s">
        <v>207</v>
      </c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0"/>
      <c r="BS148" s="220"/>
      <c r="BU148" s="2"/>
      <c r="BV148" s="221"/>
      <c r="BW148" s="221"/>
      <c r="BX148" s="221"/>
      <c r="BY148" s="220"/>
      <c r="BZ148" s="220"/>
      <c r="CA148" s="220"/>
      <c r="CB148" s="220"/>
      <c r="CC148" s="220"/>
      <c r="CD148" s="220"/>
      <c r="CE148" s="220"/>
      <c r="CF148" s="220"/>
      <c r="CG148" s="220"/>
    </row>
    <row r="149" spans="1:85" x14ac:dyDescent="0.25">
      <c r="A149" t="str">
        <f>+C114</f>
        <v>ÖZEL KUSAK</v>
      </c>
      <c r="B149" t="s">
        <v>7</v>
      </c>
      <c r="C149" s="2" t="s">
        <v>208</v>
      </c>
      <c r="D149" s="220"/>
      <c r="E149" s="220"/>
      <c r="F149" s="220"/>
      <c r="G149" s="220"/>
      <c r="H149" s="220"/>
      <c r="I149" s="220"/>
      <c r="J149" s="220"/>
      <c r="K149" s="220"/>
      <c r="L149" s="220"/>
      <c r="M149" s="220"/>
      <c r="N149" s="220"/>
      <c r="O149" s="220"/>
      <c r="Q149" s="2"/>
      <c r="R149" s="221"/>
      <c r="S149" s="221"/>
      <c r="T149" s="221"/>
      <c r="U149" s="220"/>
      <c r="V149" s="220"/>
      <c r="W149" s="220"/>
      <c r="X149" s="220"/>
      <c r="Y149" s="220"/>
      <c r="Z149" s="220"/>
      <c r="AA149" s="220"/>
      <c r="AB149" s="220"/>
      <c r="AC149" s="220"/>
      <c r="AE149" s="2" t="s">
        <v>208</v>
      </c>
      <c r="AF149" s="220"/>
      <c r="AG149" s="220"/>
      <c r="AH149" s="220"/>
      <c r="AI149" s="220"/>
      <c r="AJ149" s="220"/>
      <c r="AK149" s="220"/>
      <c r="AL149" s="220"/>
      <c r="AM149" s="220"/>
      <c r="AN149" s="220"/>
      <c r="AO149" s="220"/>
      <c r="AP149" s="220"/>
      <c r="AQ149" s="220"/>
      <c r="AS149" s="2"/>
      <c r="AT149" s="221"/>
      <c r="AU149" s="221"/>
      <c r="AV149" s="221"/>
      <c r="AW149" s="220"/>
      <c r="AX149" s="220"/>
      <c r="AY149" s="220"/>
      <c r="AZ149" s="220"/>
      <c r="BA149" s="220"/>
      <c r="BB149" s="220"/>
      <c r="BC149" s="220"/>
      <c r="BD149" s="220"/>
      <c r="BE149" s="220"/>
      <c r="BG149" s="2" t="s">
        <v>208</v>
      </c>
      <c r="BH149" s="220"/>
      <c r="BI149" s="220"/>
      <c r="BJ149" s="220"/>
      <c r="BK149" s="220"/>
      <c r="BL149" s="220"/>
      <c r="BM149" s="220"/>
      <c r="BN149" s="220"/>
      <c r="BO149" s="220"/>
      <c r="BP149" s="220"/>
      <c r="BQ149" s="220"/>
      <c r="BR149" s="220"/>
      <c r="BS149" s="220"/>
      <c r="BU149" s="2"/>
      <c r="BV149" s="221"/>
      <c r="BW149" s="221"/>
      <c r="BX149" s="221"/>
      <c r="BY149" s="220"/>
      <c r="BZ149" s="220"/>
      <c r="CA149" s="220"/>
      <c r="CB149" s="220"/>
      <c r="CC149" s="220"/>
      <c r="CD149" s="220"/>
      <c r="CE149" s="220"/>
      <c r="CF149" s="220"/>
      <c r="CG149" s="220"/>
    </row>
    <row r="150" spans="1:85" x14ac:dyDescent="0.25">
      <c r="C150" s="222" t="s">
        <v>187</v>
      </c>
      <c r="D150" s="223">
        <f>+IFERROR((SUMPRODUCT(D135:D143,R135:R143)/R150),0)</f>
        <v>36.943701418337135</v>
      </c>
      <c r="E150" s="223">
        <f t="shared" ref="E150:O150" si="337">+IFERROR((SUMPRODUCT(E135:E143,S135:S143)/S150),0)</f>
        <v>38.378602787024612</v>
      </c>
      <c r="F150" s="223">
        <f t="shared" si="337"/>
        <v>42.524462451304686</v>
      </c>
      <c r="G150" s="223">
        <f t="shared" si="337"/>
        <v>53.928855799308444</v>
      </c>
      <c r="H150" s="223">
        <f t="shared" si="337"/>
        <v>59.545759430474256</v>
      </c>
      <c r="I150" s="223">
        <f t="shared" si="337"/>
        <v>57.631248388668837</v>
      </c>
      <c r="J150" s="223">
        <f t="shared" si="337"/>
        <v>35.487578644427415</v>
      </c>
      <c r="K150" s="223">
        <f t="shared" si="337"/>
        <v>27.304836988248063</v>
      </c>
      <c r="L150" s="223">
        <f t="shared" si="337"/>
        <v>41.790902732450377</v>
      </c>
      <c r="M150" s="223">
        <f t="shared" si="337"/>
        <v>51.645329133467399</v>
      </c>
      <c r="N150" s="223">
        <f t="shared" si="337"/>
        <v>52.775417617366784</v>
      </c>
      <c r="O150" s="223">
        <f t="shared" si="337"/>
        <v>45.165622582995283</v>
      </c>
      <c r="R150" s="224">
        <f t="shared" ref="R150:AC150" si="338">SUM(R135:R149)</f>
        <v>441.77931267917535</v>
      </c>
      <c r="S150" s="224">
        <f t="shared" si="338"/>
        <v>601.51245000000017</v>
      </c>
      <c r="T150" s="224">
        <f t="shared" si="338"/>
        <v>640.39845924999997</v>
      </c>
      <c r="U150" s="224">
        <f t="shared" si="338"/>
        <v>753.40030500000012</v>
      </c>
      <c r="V150" s="224">
        <f t="shared" si="338"/>
        <v>530.79250000000002</v>
      </c>
      <c r="W150" s="224">
        <f t="shared" si="338"/>
        <v>556.79894999999999</v>
      </c>
      <c r="X150" s="224">
        <f t="shared" si="338"/>
        <v>525.54263999999989</v>
      </c>
      <c r="Y150" s="224">
        <f t="shared" si="338"/>
        <v>390.05469999999997</v>
      </c>
      <c r="Z150" s="224">
        <f t="shared" si="338"/>
        <v>1091.9539388639339</v>
      </c>
      <c r="AA150" s="224">
        <f t="shared" si="338"/>
        <v>558.75318490657617</v>
      </c>
      <c r="AB150" s="224">
        <f t="shared" si="338"/>
        <v>717.47239705700918</v>
      </c>
      <c r="AC150" s="224">
        <f t="shared" si="338"/>
        <v>792.28800000000001</v>
      </c>
      <c r="AE150" s="222" t="s">
        <v>187</v>
      </c>
      <c r="AF150" s="223">
        <f>+IFERROR((SUMPRODUCT(AF135:AF143,AT135:AT143)/AT150),0)</f>
        <v>36.943701418337135</v>
      </c>
      <c r="AG150" s="223">
        <f t="shared" ref="AG150:AQ150" si="339">+IFERROR((SUMPRODUCT(AG135:AG143,AU135:AU143)/AU150),0)</f>
        <v>38.378602787024612</v>
      </c>
      <c r="AH150" s="223">
        <f t="shared" si="339"/>
        <v>42.524462451304686</v>
      </c>
      <c r="AI150" s="223">
        <f t="shared" si="339"/>
        <v>55.252369058987732</v>
      </c>
      <c r="AJ150" s="223">
        <f t="shared" si="339"/>
        <v>60.951964180274615</v>
      </c>
      <c r="AK150" s="223">
        <f t="shared" si="339"/>
        <v>59.533974682955765</v>
      </c>
      <c r="AL150" s="223">
        <f t="shared" si="339"/>
        <v>36.44939368704442</v>
      </c>
      <c r="AM150" s="223">
        <f t="shared" si="339"/>
        <v>28.057863145258107</v>
      </c>
      <c r="AN150" s="223">
        <f t="shared" si="339"/>
        <v>44.705553676586476</v>
      </c>
      <c r="AO150" s="223">
        <f t="shared" si="339"/>
        <v>54.782632568809625</v>
      </c>
      <c r="AP150" s="223">
        <f t="shared" si="339"/>
        <v>55.476466724323345</v>
      </c>
      <c r="AQ150" s="223">
        <f t="shared" si="339"/>
        <v>48.29396631265061</v>
      </c>
      <c r="AT150" s="224">
        <f t="shared" ref="AT150:BE150" si="340">SUM(AT135:AT149)</f>
        <v>441.77931267917535</v>
      </c>
      <c r="AU150" s="224">
        <f t="shared" si="340"/>
        <v>601.51245000000017</v>
      </c>
      <c r="AV150" s="224">
        <f t="shared" si="340"/>
        <v>640.39845924999997</v>
      </c>
      <c r="AW150" s="224">
        <f t="shared" si="340"/>
        <v>718.56220500000006</v>
      </c>
      <c r="AX150" s="224">
        <f t="shared" si="340"/>
        <v>503.84249999999997</v>
      </c>
      <c r="AY150" s="224">
        <f t="shared" si="340"/>
        <v>522.64395000000002</v>
      </c>
      <c r="AZ150" s="224">
        <f t="shared" si="340"/>
        <v>483.88871999999992</v>
      </c>
      <c r="BA150" s="224">
        <f t="shared" si="340"/>
        <v>364.02099999999996</v>
      </c>
      <c r="BB150" s="224">
        <f t="shared" si="340"/>
        <v>928.16084803434376</v>
      </c>
      <c r="BC150" s="224">
        <f t="shared" si="340"/>
        <v>474.9402071705897</v>
      </c>
      <c r="BD150" s="224">
        <f t="shared" si="340"/>
        <v>609.8515374984579</v>
      </c>
      <c r="BE150" s="224">
        <f t="shared" si="340"/>
        <v>673.44479999999999</v>
      </c>
      <c r="BG150" s="222" t="s">
        <v>187</v>
      </c>
      <c r="BH150" s="223">
        <f>+IFERROR((SUMPRODUCT(BH135:BH143,BV135:BV143)/BV150),0)</f>
        <v>36.943701418337135</v>
      </c>
      <c r="BI150" s="223">
        <f t="shared" ref="BI150" si="341">+IFERROR((SUMPRODUCT(BI135:BI143,BW135:BW143)/BW150),0)</f>
        <v>38.378602787024612</v>
      </c>
      <c r="BJ150" s="223">
        <f t="shared" ref="BJ150" si="342">+IFERROR((SUMPRODUCT(BJ135:BJ143,BX135:BX143)/BX150),0)</f>
        <v>42.524462451304686</v>
      </c>
      <c r="BK150" s="223">
        <f t="shared" ref="BK150" si="343">+IFERROR((SUMPRODUCT(BK135:BK143,BY135:BY143)/BY150),0)</f>
        <v>55.252369058987732</v>
      </c>
      <c r="BL150" s="223">
        <f t="shared" ref="BL150" si="344">+IFERROR((SUMPRODUCT(BL135:BL143,BZ135:BZ143)/BZ150),0)</f>
        <v>60.951964180274615</v>
      </c>
      <c r="BM150" s="223">
        <f t="shared" ref="BM150" si="345">+IFERROR((SUMPRODUCT(BM135:BM143,CA135:CA143)/CA150),0)</f>
        <v>59.533974682955765</v>
      </c>
      <c r="BN150" s="223">
        <f t="shared" ref="BN150" si="346">+IFERROR((SUMPRODUCT(BN135:BN143,CB135:CB143)/CB150),0)</f>
        <v>36.44939368704442</v>
      </c>
      <c r="BO150" s="223">
        <f t="shared" ref="BO150" si="347">+IFERROR((SUMPRODUCT(BO135:BO143,CC135:CC143)/CC150),0)</f>
        <v>28.057863145258107</v>
      </c>
      <c r="BP150" s="223">
        <f t="shared" ref="BP150" si="348">+IFERROR((SUMPRODUCT(BP135:BP143,CD135:CD143)/CD150),0)</f>
        <v>44.705553676586476</v>
      </c>
      <c r="BQ150" s="223">
        <f t="shared" ref="BQ150" si="349">+IFERROR((SUMPRODUCT(BQ135:BQ143,CE135:CE143)/CE150),0)</f>
        <v>54.782632568809625</v>
      </c>
      <c r="BR150" s="223">
        <f t="shared" ref="BR150" si="350">+IFERROR((SUMPRODUCT(BR135:BR143,CF135:CF143)/CF150),0)</f>
        <v>55.476466724323345</v>
      </c>
      <c r="BS150" s="223">
        <f t="shared" ref="BS150" si="351">+IFERROR((SUMPRODUCT(BS135:BS143,CG135:CG143)/CG150),0)</f>
        <v>48.29396631265061</v>
      </c>
      <c r="BV150" s="224">
        <f t="shared" ref="BV150:CG150" si="352">SUM(BV135:BV149)</f>
        <v>441.77931267917535</v>
      </c>
      <c r="BW150" s="224">
        <f t="shared" si="352"/>
        <v>601.51245000000017</v>
      </c>
      <c r="BX150" s="224">
        <f t="shared" si="352"/>
        <v>640.39845924999997</v>
      </c>
      <c r="BY150" s="224">
        <f t="shared" si="352"/>
        <v>718.56220500000006</v>
      </c>
      <c r="BZ150" s="224">
        <f t="shared" si="352"/>
        <v>503.84249999999997</v>
      </c>
      <c r="CA150" s="224">
        <f t="shared" si="352"/>
        <v>522.64395000000002</v>
      </c>
      <c r="CB150" s="224">
        <f t="shared" si="352"/>
        <v>483.88871999999992</v>
      </c>
      <c r="CC150" s="224">
        <f t="shared" si="352"/>
        <v>364.02099999999996</v>
      </c>
      <c r="CD150" s="224">
        <f t="shared" si="352"/>
        <v>928.16084803434376</v>
      </c>
      <c r="CE150" s="224">
        <f t="shared" si="352"/>
        <v>474.9402071705897</v>
      </c>
      <c r="CF150" s="224">
        <f t="shared" si="352"/>
        <v>609.8515374984579</v>
      </c>
      <c r="CG150" s="224">
        <f t="shared" si="352"/>
        <v>673.44479999999999</v>
      </c>
    </row>
    <row r="151" spans="1:85" x14ac:dyDescent="0.25">
      <c r="C151" s="270" t="s">
        <v>126</v>
      </c>
      <c r="AE151" s="270" t="s">
        <v>126</v>
      </c>
      <c r="AT151"/>
      <c r="AU151"/>
      <c r="AV151"/>
      <c r="AW151"/>
      <c r="AX151"/>
      <c r="AY151"/>
      <c r="AZ151"/>
      <c r="BA151"/>
      <c r="BB151"/>
      <c r="BC151"/>
      <c r="BD151"/>
      <c r="BE151"/>
      <c r="BG151" s="270" t="s">
        <v>126</v>
      </c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x14ac:dyDescent="0.25">
      <c r="C152" s="229" t="s">
        <v>99</v>
      </c>
      <c r="D152" s="219" t="s">
        <v>43</v>
      </c>
      <c r="E152" s="219" t="s">
        <v>44</v>
      </c>
      <c r="F152" s="219" t="s">
        <v>45</v>
      </c>
      <c r="G152" s="219" t="s">
        <v>46</v>
      </c>
      <c r="H152" s="219" t="s">
        <v>47</v>
      </c>
      <c r="I152" s="219" t="s">
        <v>48</v>
      </c>
      <c r="J152" s="219" t="s">
        <v>49</v>
      </c>
      <c r="K152" s="219" t="s">
        <v>50</v>
      </c>
      <c r="L152" s="219" t="s">
        <v>177</v>
      </c>
      <c r="M152" s="219" t="s">
        <v>52</v>
      </c>
      <c r="N152" s="219" t="s">
        <v>53</v>
      </c>
      <c r="O152" s="219" t="s">
        <v>54</v>
      </c>
      <c r="R152" s="219" t="s">
        <v>43</v>
      </c>
      <c r="S152" s="219" t="s">
        <v>44</v>
      </c>
      <c r="T152" s="219" t="s">
        <v>45</v>
      </c>
      <c r="U152" s="219" t="s">
        <v>46</v>
      </c>
      <c r="V152" s="219" t="s">
        <v>47</v>
      </c>
      <c r="W152" s="219" t="s">
        <v>48</v>
      </c>
      <c r="X152" s="219" t="s">
        <v>49</v>
      </c>
      <c r="Y152" s="219" t="s">
        <v>50</v>
      </c>
      <c r="Z152" s="219" t="s">
        <v>177</v>
      </c>
      <c r="AA152" s="219" t="s">
        <v>52</v>
      </c>
      <c r="AB152" s="219" t="s">
        <v>53</v>
      </c>
      <c r="AC152" s="219" t="s">
        <v>54</v>
      </c>
      <c r="AE152" s="229" t="s">
        <v>99</v>
      </c>
      <c r="AF152" s="219" t="s">
        <v>43</v>
      </c>
      <c r="AG152" s="219" t="s">
        <v>44</v>
      </c>
      <c r="AH152" s="219" t="s">
        <v>45</v>
      </c>
      <c r="AI152" s="219" t="s">
        <v>46</v>
      </c>
      <c r="AJ152" s="219" t="s">
        <v>47</v>
      </c>
      <c r="AK152" s="219" t="s">
        <v>48</v>
      </c>
      <c r="AL152" s="219" t="s">
        <v>49</v>
      </c>
      <c r="AM152" s="219" t="s">
        <v>50</v>
      </c>
      <c r="AN152" s="219" t="s">
        <v>177</v>
      </c>
      <c r="AO152" s="219" t="s">
        <v>52</v>
      </c>
      <c r="AP152" s="219" t="s">
        <v>53</v>
      </c>
      <c r="AQ152" s="219" t="s">
        <v>54</v>
      </c>
      <c r="AT152" s="219" t="s">
        <v>43</v>
      </c>
      <c r="AU152" s="219" t="s">
        <v>44</v>
      </c>
      <c r="AV152" s="219" t="s">
        <v>45</v>
      </c>
      <c r="AW152" s="219" t="s">
        <v>46</v>
      </c>
      <c r="AX152" s="219" t="s">
        <v>47</v>
      </c>
      <c r="AY152" s="219" t="s">
        <v>48</v>
      </c>
      <c r="AZ152" s="219" t="s">
        <v>49</v>
      </c>
      <c r="BA152" s="219" t="s">
        <v>50</v>
      </c>
      <c r="BB152" s="219" t="s">
        <v>177</v>
      </c>
      <c r="BC152" s="219" t="s">
        <v>52</v>
      </c>
      <c r="BD152" s="219" t="s">
        <v>53</v>
      </c>
      <c r="BE152" s="219" t="s">
        <v>54</v>
      </c>
      <c r="BG152" s="229" t="s">
        <v>99</v>
      </c>
      <c r="BH152" s="219" t="s">
        <v>43</v>
      </c>
      <c r="BI152" s="219" t="s">
        <v>44</v>
      </c>
      <c r="BJ152" s="219" t="s">
        <v>45</v>
      </c>
      <c r="BK152" s="219" t="s">
        <v>46</v>
      </c>
      <c r="BL152" s="219" t="s">
        <v>47</v>
      </c>
      <c r="BM152" s="219" t="s">
        <v>48</v>
      </c>
      <c r="BN152" s="219" t="s">
        <v>49</v>
      </c>
      <c r="BO152" s="219" t="s">
        <v>50</v>
      </c>
      <c r="BP152" s="219" t="s">
        <v>177</v>
      </c>
      <c r="BQ152" s="219" t="s">
        <v>52</v>
      </c>
      <c r="BR152" s="219" t="s">
        <v>53</v>
      </c>
      <c r="BS152" s="219" t="s">
        <v>54</v>
      </c>
      <c r="BV152" s="219" t="s">
        <v>43</v>
      </c>
      <c r="BW152" s="219" t="s">
        <v>44</v>
      </c>
      <c r="BX152" s="219" t="s">
        <v>45</v>
      </c>
      <c r="BY152" s="219" t="s">
        <v>46</v>
      </c>
      <c r="BZ152" s="219" t="s">
        <v>47</v>
      </c>
      <c r="CA152" s="219" t="s">
        <v>48</v>
      </c>
      <c r="CB152" s="219" t="s">
        <v>49</v>
      </c>
      <c r="CC152" s="219" t="s">
        <v>50</v>
      </c>
      <c r="CD152" s="219" t="s">
        <v>177</v>
      </c>
      <c r="CE152" s="219" t="s">
        <v>52</v>
      </c>
      <c r="CF152" s="219" t="s">
        <v>53</v>
      </c>
      <c r="CG152" s="219" t="s">
        <v>54</v>
      </c>
    </row>
    <row r="153" spans="1:85" x14ac:dyDescent="0.25">
      <c r="A153" t="str">
        <f>+C114</f>
        <v>ÖZEL KUSAK</v>
      </c>
      <c r="B153" t="s">
        <v>99</v>
      </c>
      <c r="C153" s="2" t="s">
        <v>178</v>
      </c>
      <c r="D153" s="220">
        <f>+IFERROR((D117*R117+D135*R135)/(R135+R117),0)</f>
        <v>29.08</v>
      </c>
      <c r="E153" s="220">
        <f t="shared" ref="E153:O161" si="353">+IFERROR((E117*S117+E135*S135)/(S135+S117),0)</f>
        <v>31.28</v>
      </c>
      <c r="F153" s="220">
        <f t="shared" si="353"/>
        <v>32.479999999999997</v>
      </c>
      <c r="G153" s="220">
        <f t="shared" si="353"/>
        <v>39.160000000000004</v>
      </c>
      <c r="H153" s="220">
        <f t="shared" si="353"/>
        <v>42.030400000000007</v>
      </c>
      <c r="I153" s="220">
        <f t="shared" si="353"/>
        <v>42.200800000000008</v>
      </c>
      <c r="J153" s="220">
        <f t="shared" si="353"/>
        <v>25.529999999999998</v>
      </c>
      <c r="K153" s="220">
        <f t="shared" si="353"/>
        <v>18.34</v>
      </c>
      <c r="L153" s="220">
        <f t="shared" si="353"/>
        <v>36.118972791648929</v>
      </c>
      <c r="M153" s="220">
        <f t="shared" si="353"/>
        <v>35.436040164748171</v>
      </c>
      <c r="N153" s="220">
        <f t="shared" si="353"/>
        <v>32.841916063016086</v>
      </c>
      <c r="O153" s="220">
        <f t="shared" si="353"/>
        <v>31.265969097724234</v>
      </c>
      <c r="Q153" s="2" t="s">
        <v>178</v>
      </c>
      <c r="R153" s="221">
        <f t="shared" ref="R153:AC161" si="354">+R135+R117</f>
        <v>185.11700000000002</v>
      </c>
      <c r="S153" s="221">
        <f t="shared" si="354"/>
        <v>271.95000000000005</v>
      </c>
      <c r="T153" s="221">
        <f t="shared" si="354"/>
        <v>354.66719999999998</v>
      </c>
      <c r="U153" s="221">
        <f t="shared" si="354"/>
        <v>318.57300000000004</v>
      </c>
      <c r="V153" s="221">
        <f t="shared" si="354"/>
        <v>247</v>
      </c>
      <c r="W153" s="221">
        <f t="shared" si="354"/>
        <v>256.5</v>
      </c>
      <c r="X153" s="221">
        <f t="shared" si="354"/>
        <v>183.54</v>
      </c>
      <c r="Y153" s="221">
        <f t="shared" si="354"/>
        <v>183.54</v>
      </c>
      <c r="Z153" s="221">
        <f t="shared" si="354"/>
        <v>423.410710988056</v>
      </c>
      <c r="AA153" s="221">
        <f t="shared" si="354"/>
        <v>265.40776283062371</v>
      </c>
      <c r="AB153" s="221">
        <f t="shared" si="354"/>
        <v>340.79938860207949</v>
      </c>
      <c r="AC153" s="221">
        <f t="shared" si="354"/>
        <v>376.33680000000004</v>
      </c>
      <c r="AE153" s="2" t="s">
        <v>178</v>
      </c>
      <c r="AF153" s="220">
        <f>+D153</f>
        <v>29.08</v>
      </c>
      <c r="AG153" s="220">
        <f t="shared" ref="AG153:AQ157" si="355">+E153</f>
        <v>31.28</v>
      </c>
      <c r="AH153" s="220">
        <f t="shared" si="355"/>
        <v>32.479999999999997</v>
      </c>
      <c r="AI153" s="220">
        <f t="shared" si="355"/>
        <v>39.160000000000004</v>
      </c>
      <c r="AJ153" s="220">
        <f t="shared" si="355"/>
        <v>42.030400000000007</v>
      </c>
      <c r="AK153" s="220">
        <f t="shared" si="355"/>
        <v>42.200800000000008</v>
      </c>
      <c r="AL153" s="220">
        <f t="shared" si="355"/>
        <v>25.529999999999998</v>
      </c>
      <c r="AM153" s="220">
        <f t="shared" si="355"/>
        <v>18.34</v>
      </c>
      <c r="AN153" s="220">
        <f t="shared" si="355"/>
        <v>36.118972791648929</v>
      </c>
      <c r="AO153" s="220">
        <f t="shared" si="355"/>
        <v>35.436040164748171</v>
      </c>
      <c r="AP153" s="220">
        <f t="shared" si="355"/>
        <v>32.841916063016086</v>
      </c>
      <c r="AQ153" s="220">
        <f t="shared" si="355"/>
        <v>31.265969097724234</v>
      </c>
      <c r="AS153" s="2" t="s">
        <v>178</v>
      </c>
      <c r="AT153" s="220">
        <f t="shared" ref="AT153:BE157" si="356">+R153</f>
        <v>185.11700000000002</v>
      </c>
      <c r="AU153" s="220">
        <f t="shared" si="356"/>
        <v>271.95000000000005</v>
      </c>
      <c r="AV153" s="220">
        <f t="shared" si="356"/>
        <v>354.66719999999998</v>
      </c>
      <c r="AW153" s="220">
        <f t="shared" si="356"/>
        <v>318.57300000000004</v>
      </c>
      <c r="AX153" s="220">
        <f t="shared" si="356"/>
        <v>247</v>
      </c>
      <c r="AY153" s="220">
        <f t="shared" si="356"/>
        <v>256.5</v>
      </c>
      <c r="AZ153" s="220">
        <f t="shared" si="356"/>
        <v>183.54</v>
      </c>
      <c r="BA153" s="220">
        <f t="shared" si="356"/>
        <v>183.54</v>
      </c>
      <c r="BB153" s="220">
        <f t="shared" si="356"/>
        <v>423.410710988056</v>
      </c>
      <c r="BC153" s="220">
        <f t="shared" si="356"/>
        <v>265.40776283062371</v>
      </c>
      <c r="BD153" s="220">
        <f t="shared" si="356"/>
        <v>340.79938860207949</v>
      </c>
      <c r="BE153" s="220">
        <f t="shared" si="356"/>
        <v>376.33680000000004</v>
      </c>
      <c r="BG153" s="2" t="s">
        <v>178</v>
      </c>
      <c r="BH153" s="220">
        <f>+AF153</f>
        <v>29.08</v>
      </c>
      <c r="BI153" s="220">
        <f t="shared" ref="BI153:BI157" si="357">+AG153</f>
        <v>31.28</v>
      </c>
      <c r="BJ153" s="220">
        <f t="shared" ref="BJ153:BJ157" si="358">+AH153</f>
        <v>32.479999999999997</v>
      </c>
      <c r="BK153" s="220">
        <f t="shared" ref="BK153:BK157" si="359">+AI153</f>
        <v>39.160000000000004</v>
      </c>
      <c r="BL153" s="220">
        <f t="shared" ref="BL153:BL157" si="360">+AJ153</f>
        <v>42.030400000000007</v>
      </c>
      <c r="BM153" s="220">
        <f t="shared" ref="BM153:BM157" si="361">+AK153</f>
        <v>42.200800000000008</v>
      </c>
      <c r="BN153" s="220">
        <f t="shared" ref="BN153:BN157" si="362">+AL153</f>
        <v>25.529999999999998</v>
      </c>
      <c r="BO153" s="220">
        <f t="shared" ref="BO153:BO157" si="363">+AM153</f>
        <v>18.34</v>
      </c>
      <c r="BP153" s="220">
        <f t="shared" ref="BP153:BP157" si="364">+AN153</f>
        <v>36.118972791648929</v>
      </c>
      <c r="BQ153" s="220">
        <f t="shared" ref="BQ153:BQ157" si="365">+AO153</f>
        <v>35.436040164748171</v>
      </c>
      <c r="BR153" s="220">
        <f t="shared" ref="BR153:BR157" si="366">+AP153</f>
        <v>32.841916063016086</v>
      </c>
      <c r="BS153" s="220">
        <f t="shared" ref="BS153:BS157" si="367">+AQ153</f>
        <v>31.265969097724234</v>
      </c>
      <c r="BU153" s="2" t="s">
        <v>178</v>
      </c>
      <c r="BV153" s="220">
        <f t="shared" ref="BV153:BV157" si="368">+AT153</f>
        <v>185.11700000000002</v>
      </c>
      <c r="BW153" s="220">
        <f t="shared" ref="BW153:BW157" si="369">+AU153</f>
        <v>271.95000000000005</v>
      </c>
      <c r="BX153" s="220">
        <f t="shared" ref="BX153:BX157" si="370">+AV153</f>
        <v>354.66719999999998</v>
      </c>
      <c r="BY153" s="220">
        <f t="shared" ref="BY153:BY157" si="371">+AW153</f>
        <v>318.57300000000004</v>
      </c>
      <c r="BZ153" s="220">
        <f t="shared" ref="BZ153:BZ157" si="372">+AX153</f>
        <v>247</v>
      </c>
      <c r="CA153" s="220">
        <f t="shared" ref="CA153:CA157" si="373">+AY153</f>
        <v>256.5</v>
      </c>
      <c r="CB153" s="220">
        <f t="shared" ref="CB153:CB157" si="374">+AZ153</f>
        <v>183.54</v>
      </c>
      <c r="CC153" s="220">
        <f t="shared" ref="CC153:CC157" si="375">+BA153</f>
        <v>183.54</v>
      </c>
      <c r="CD153" s="220">
        <f t="shared" ref="CD153:CD157" si="376">+BB153</f>
        <v>423.410710988056</v>
      </c>
      <c r="CE153" s="220">
        <f t="shared" ref="CE153:CE157" si="377">+BC153</f>
        <v>265.40776283062371</v>
      </c>
      <c r="CF153" s="220">
        <f t="shared" ref="CF153:CF157" si="378">+BD153</f>
        <v>340.79938860207949</v>
      </c>
      <c r="CG153" s="220">
        <f t="shared" ref="CG153:CG157" si="379">+BE153</f>
        <v>376.33680000000004</v>
      </c>
    </row>
    <row r="154" spans="1:85" x14ac:dyDescent="0.25">
      <c r="A154" t="str">
        <f>+C114</f>
        <v>ÖZEL KUSAK</v>
      </c>
      <c r="B154" t="s">
        <v>99</v>
      </c>
      <c r="C154" s="2" t="s">
        <v>179</v>
      </c>
      <c r="D154" s="220">
        <f t="shared" ref="D154:D161" si="380">+IFERROR((D118*R118+D136*R136)/(R136+R118),0)</f>
        <v>22.949999999999996</v>
      </c>
      <c r="E154" s="220">
        <f t="shared" si="353"/>
        <v>22.98</v>
      </c>
      <c r="F154" s="220">
        <f t="shared" si="353"/>
        <v>25.200000000000006</v>
      </c>
      <c r="G154" s="220">
        <f t="shared" si="353"/>
        <v>41.02</v>
      </c>
      <c r="H154" s="220">
        <f t="shared" si="353"/>
        <v>43.948800000000013</v>
      </c>
      <c r="I154" s="220">
        <f t="shared" si="353"/>
        <v>41.687200000000004</v>
      </c>
      <c r="J154" s="220">
        <f t="shared" si="353"/>
        <v>23.28</v>
      </c>
      <c r="K154" s="220">
        <f t="shared" si="353"/>
        <v>18.100000000000001</v>
      </c>
      <c r="L154" s="220">
        <f t="shared" si="353"/>
        <v>28.861647625847084</v>
      </c>
      <c r="M154" s="220">
        <f t="shared" si="353"/>
        <v>36.778133890542385</v>
      </c>
      <c r="N154" s="220">
        <f t="shared" si="353"/>
        <v>39.366018373188318</v>
      </c>
      <c r="O154" s="220">
        <f t="shared" si="353"/>
        <v>31.485675907600129</v>
      </c>
      <c r="Q154" s="2" t="s">
        <v>179</v>
      </c>
      <c r="R154" s="221">
        <f t="shared" si="354"/>
        <v>223.99157000000002</v>
      </c>
      <c r="S154" s="221">
        <f t="shared" si="354"/>
        <v>299.1450000000001</v>
      </c>
      <c r="T154" s="221">
        <f t="shared" si="354"/>
        <v>214.73990624999999</v>
      </c>
      <c r="U154" s="221">
        <f t="shared" si="354"/>
        <v>361.88775000000004</v>
      </c>
      <c r="V154" s="221">
        <f t="shared" si="354"/>
        <v>240.5</v>
      </c>
      <c r="W154" s="221">
        <f t="shared" si="354"/>
        <v>287.21249999999998</v>
      </c>
      <c r="X154" s="221">
        <f t="shared" si="354"/>
        <v>183.54</v>
      </c>
      <c r="Y154" s="221">
        <f t="shared" si="354"/>
        <v>192.28</v>
      </c>
      <c r="Z154" s="221">
        <f t="shared" si="354"/>
        <v>423.410710988056</v>
      </c>
      <c r="AA154" s="221">
        <f t="shared" si="354"/>
        <v>265.40776283062371</v>
      </c>
      <c r="AB154" s="221">
        <f t="shared" si="354"/>
        <v>340.79938860207949</v>
      </c>
      <c r="AC154" s="221">
        <f t="shared" si="354"/>
        <v>376.33680000000004</v>
      </c>
      <c r="AE154" s="2" t="s">
        <v>179</v>
      </c>
      <c r="AF154" s="220">
        <f t="shared" ref="AF154:AF157" si="381">+D154</f>
        <v>22.949999999999996</v>
      </c>
      <c r="AG154" s="220">
        <f t="shared" si="355"/>
        <v>22.98</v>
      </c>
      <c r="AH154" s="220">
        <f t="shared" si="355"/>
        <v>25.200000000000006</v>
      </c>
      <c r="AI154" s="220">
        <f t="shared" si="355"/>
        <v>41.02</v>
      </c>
      <c r="AJ154" s="220">
        <f t="shared" si="355"/>
        <v>43.948800000000013</v>
      </c>
      <c r="AK154" s="220">
        <f t="shared" si="355"/>
        <v>41.687200000000004</v>
      </c>
      <c r="AL154" s="220">
        <f t="shared" si="355"/>
        <v>23.28</v>
      </c>
      <c r="AM154" s="220">
        <f t="shared" si="355"/>
        <v>18.100000000000001</v>
      </c>
      <c r="AN154" s="220">
        <f t="shared" si="355"/>
        <v>28.861647625847084</v>
      </c>
      <c r="AO154" s="220">
        <f t="shared" si="355"/>
        <v>36.778133890542385</v>
      </c>
      <c r="AP154" s="220">
        <f t="shared" si="355"/>
        <v>39.366018373188318</v>
      </c>
      <c r="AQ154" s="220">
        <f t="shared" si="355"/>
        <v>31.485675907600129</v>
      </c>
      <c r="AS154" s="2" t="s">
        <v>179</v>
      </c>
      <c r="AT154" s="220">
        <f t="shared" si="356"/>
        <v>223.99157000000002</v>
      </c>
      <c r="AU154" s="220">
        <f t="shared" si="356"/>
        <v>299.1450000000001</v>
      </c>
      <c r="AV154" s="220">
        <f t="shared" si="356"/>
        <v>214.73990624999999</v>
      </c>
      <c r="AW154" s="220">
        <f t="shared" si="356"/>
        <v>361.88775000000004</v>
      </c>
      <c r="AX154" s="220">
        <f t="shared" si="356"/>
        <v>240.5</v>
      </c>
      <c r="AY154" s="220">
        <f t="shared" si="356"/>
        <v>287.21249999999998</v>
      </c>
      <c r="AZ154" s="220">
        <f t="shared" si="356"/>
        <v>183.54</v>
      </c>
      <c r="BA154" s="220">
        <f t="shared" si="356"/>
        <v>192.28</v>
      </c>
      <c r="BB154" s="220">
        <f t="shared" si="356"/>
        <v>423.410710988056</v>
      </c>
      <c r="BC154" s="220">
        <f t="shared" si="356"/>
        <v>265.40776283062371</v>
      </c>
      <c r="BD154" s="220">
        <f t="shared" si="356"/>
        <v>340.79938860207949</v>
      </c>
      <c r="BE154" s="220">
        <f t="shared" si="356"/>
        <v>376.33680000000004</v>
      </c>
      <c r="BG154" s="2" t="s">
        <v>179</v>
      </c>
      <c r="BH154" s="220">
        <f t="shared" ref="BH154:BH157" si="382">+AF154</f>
        <v>22.949999999999996</v>
      </c>
      <c r="BI154" s="220">
        <f t="shared" si="357"/>
        <v>22.98</v>
      </c>
      <c r="BJ154" s="220">
        <f t="shared" si="358"/>
        <v>25.200000000000006</v>
      </c>
      <c r="BK154" s="220">
        <f t="shared" si="359"/>
        <v>41.02</v>
      </c>
      <c r="BL154" s="220">
        <f t="shared" si="360"/>
        <v>43.948800000000013</v>
      </c>
      <c r="BM154" s="220">
        <f t="shared" si="361"/>
        <v>41.687200000000004</v>
      </c>
      <c r="BN154" s="220">
        <f t="shared" si="362"/>
        <v>23.28</v>
      </c>
      <c r="BO154" s="220">
        <f t="shared" si="363"/>
        <v>18.100000000000001</v>
      </c>
      <c r="BP154" s="220">
        <f t="shared" si="364"/>
        <v>28.861647625847084</v>
      </c>
      <c r="BQ154" s="220">
        <f t="shared" si="365"/>
        <v>36.778133890542385</v>
      </c>
      <c r="BR154" s="220">
        <f t="shared" si="366"/>
        <v>39.366018373188318</v>
      </c>
      <c r="BS154" s="220">
        <f t="shared" si="367"/>
        <v>31.485675907600129</v>
      </c>
      <c r="BU154" s="2" t="s">
        <v>179</v>
      </c>
      <c r="BV154" s="220">
        <f t="shared" si="368"/>
        <v>223.99157000000002</v>
      </c>
      <c r="BW154" s="220">
        <f t="shared" si="369"/>
        <v>299.1450000000001</v>
      </c>
      <c r="BX154" s="220">
        <f t="shared" si="370"/>
        <v>214.73990624999999</v>
      </c>
      <c r="BY154" s="220">
        <f t="shared" si="371"/>
        <v>361.88775000000004</v>
      </c>
      <c r="BZ154" s="220">
        <f t="shared" si="372"/>
        <v>240.5</v>
      </c>
      <c r="CA154" s="220">
        <f t="shared" si="373"/>
        <v>287.21249999999998</v>
      </c>
      <c r="CB154" s="220">
        <f t="shared" si="374"/>
        <v>183.54</v>
      </c>
      <c r="CC154" s="220">
        <f t="shared" si="375"/>
        <v>192.28</v>
      </c>
      <c r="CD154" s="220">
        <f t="shared" si="376"/>
        <v>423.410710988056</v>
      </c>
      <c r="CE154" s="220">
        <f t="shared" si="377"/>
        <v>265.40776283062371</v>
      </c>
      <c r="CF154" s="220">
        <f t="shared" si="378"/>
        <v>340.79938860207949</v>
      </c>
      <c r="CG154" s="220">
        <f t="shared" si="379"/>
        <v>376.33680000000004</v>
      </c>
    </row>
    <row r="155" spans="1:85" x14ac:dyDescent="0.25">
      <c r="A155" t="str">
        <f>+C114</f>
        <v>ÖZEL KUSAK</v>
      </c>
      <c r="B155" t="s">
        <v>99</v>
      </c>
      <c r="C155" s="2" t="s">
        <v>180</v>
      </c>
      <c r="D155" s="220">
        <f t="shared" si="380"/>
        <v>18.549999999999997</v>
      </c>
      <c r="E155" s="220">
        <f t="shared" si="353"/>
        <v>18.750000000000004</v>
      </c>
      <c r="F155" s="220">
        <f t="shared" si="353"/>
        <v>22.15</v>
      </c>
      <c r="G155" s="220">
        <f t="shared" si="353"/>
        <v>31.48</v>
      </c>
      <c r="H155" s="220">
        <f t="shared" si="353"/>
        <v>33.920800000000007</v>
      </c>
      <c r="I155" s="220">
        <f t="shared" si="353"/>
        <v>32.3568</v>
      </c>
      <c r="J155" s="220">
        <f t="shared" si="353"/>
        <v>23.390000000000004</v>
      </c>
      <c r="K155" s="220">
        <f t="shared" si="353"/>
        <v>0</v>
      </c>
      <c r="L155" s="220">
        <f t="shared" si="353"/>
        <v>28.946707880018831</v>
      </c>
      <c r="M155" s="220">
        <f t="shared" si="353"/>
        <v>30.401999907072128</v>
      </c>
      <c r="N155" s="220">
        <f t="shared" si="353"/>
        <v>28.781423793624192</v>
      </c>
      <c r="O155" s="220">
        <f t="shared" si="353"/>
        <v>26.43152977919987</v>
      </c>
      <c r="Q155" s="2" t="s">
        <v>180</v>
      </c>
      <c r="R155" s="221">
        <f t="shared" si="354"/>
        <v>88.783087500000022</v>
      </c>
      <c r="S155" s="221">
        <f t="shared" si="354"/>
        <v>179.31375000000003</v>
      </c>
      <c r="T155" s="221">
        <f t="shared" si="354"/>
        <v>241.13774999999998</v>
      </c>
      <c r="U155" s="221">
        <f t="shared" si="354"/>
        <v>36.224999999999994</v>
      </c>
      <c r="V155" s="221">
        <f t="shared" si="354"/>
        <v>25</v>
      </c>
      <c r="W155" s="221">
        <f t="shared" si="354"/>
        <v>33.75</v>
      </c>
      <c r="X155" s="221">
        <f t="shared" si="354"/>
        <v>33.120000000000005</v>
      </c>
      <c r="Y155" s="221">
        <f t="shared" si="354"/>
        <v>0</v>
      </c>
      <c r="Z155" s="221">
        <f t="shared" si="354"/>
        <v>200.56296836276337</v>
      </c>
      <c r="AA155" s="221">
        <f t="shared" si="354"/>
        <v>125.71946660397964</v>
      </c>
      <c r="AB155" s="221">
        <f t="shared" si="354"/>
        <v>161.43128933782711</v>
      </c>
      <c r="AC155" s="221">
        <f t="shared" si="354"/>
        <v>178.26479999999998</v>
      </c>
      <c r="AE155" s="2" t="s">
        <v>180</v>
      </c>
      <c r="AF155" s="220">
        <f t="shared" si="381"/>
        <v>18.549999999999997</v>
      </c>
      <c r="AG155" s="220">
        <f t="shared" si="355"/>
        <v>18.750000000000004</v>
      </c>
      <c r="AH155" s="220">
        <f t="shared" si="355"/>
        <v>22.15</v>
      </c>
      <c r="AI155" s="220">
        <f t="shared" si="355"/>
        <v>31.48</v>
      </c>
      <c r="AJ155" s="220">
        <f t="shared" si="355"/>
        <v>33.920800000000007</v>
      </c>
      <c r="AK155" s="220">
        <f t="shared" si="355"/>
        <v>32.3568</v>
      </c>
      <c r="AL155" s="220">
        <f t="shared" si="355"/>
        <v>23.390000000000004</v>
      </c>
      <c r="AM155" s="220">
        <f t="shared" si="355"/>
        <v>0</v>
      </c>
      <c r="AN155" s="220">
        <f t="shared" si="355"/>
        <v>28.946707880018831</v>
      </c>
      <c r="AO155" s="220">
        <f t="shared" si="355"/>
        <v>30.401999907072128</v>
      </c>
      <c r="AP155" s="220">
        <f t="shared" si="355"/>
        <v>28.781423793624192</v>
      </c>
      <c r="AQ155" s="220">
        <f t="shared" si="355"/>
        <v>26.43152977919987</v>
      </c>
      <c r="AS155" s="2" t="s">
        <v>180</v>
      </c>
      <c r="AT155" s="220">
        <f t="shared" si="356"/>
        <v>88.783087500000022</v>
      </c>
      <c r="AU155" s="220">
        <f t="shared" si="356"/>
        <v>179.31375000000003</v>
      </c>
      <c r="AV155" s="220">
        <f t="shared" si="356"/>
        <v>241.13774999999998</v>
      </c>
      <c r="AW155" s="220">
        <f t="shared" si="356"/>
        <v>36.224999999999994</v>
      </c>
      <c r="AX155" s="220">
        <f t="shared" si="356"/>
        <v>25</v>
      </c>
      <c r="AY155" s="220">
        <f t="shared" si="356"/>
        <v>33.75</v>
      </c>
      <c r="AZ155" s="220">
        <f t="shared" si="356"/>
        <v>33.120000000000005</v>
      </c>
      <c r="BA155" s="220">
        <f t="shared" si="356"/>
        <v>0</v>
      </c>
      <c r="BB155" s="220">
        <f t="shared" si="356"/>
        <v>200.56296836276337</v>
      </c>
      <c r="BC155" s="220">
        <f t="shared" si="356"/>
        <v>125.71946660397964</v>
      </c>
      <c r="BD155" s="220">
        <f t="shared" si="356"/>
        <v>161.43128933782711</v>
      </c>
      <c r="BE155" s="220">
        <f t="shared" si="356"/>
        <v>178.26479999999998</v>
      </c>
      <c r="BG155" s="2" t="s">
        <v>180</v>
      </c>
      <c r="BH155" s="220">
        <f t="shared" si="382"/>
        <v>18.549999999999997</v>
      </c>
      <c r="BI155" s="220">
        <f t="shared" si="357"/>
        <v>18.750000000000004</v>
      </c>
      <c r="BJ155" s="220">
        <f t="shared" si="358"/>
        <v>22.15</v>
      </c>
      <c r="BK155" s="220">
        <f t="shared" si="359"/>
        <v>31.48</v>
      </c>
      <c r="BL155" s="220">
        <f t="shared" si="360"/>
        <v>33.920800000000007</v>
      </c>
      <c r="BM155" s="220">
        <f t="shared" si="361"/>
        <v>32.3568</v>
      </c>
      <c r="BN155" s="220">
        <f t="shared" si="362"/>
        <v>23.390000000000004</v>
      </c>
      <c r="BO155" s="220">
        <f t="shared" si="363"/>
        <v>0</v>
      </c>
      <c r="BP155" s="220">
        <f t="shared" si="364"/>
        <v>28.946707880018831</v>
      </c>
      <c r="BQ155" s="220">
        <f t="shared" si="365"/>
        <v>30.401999907072128</v>
      </c>
      <c r="BR155" s="220">
        <f t="shared" si="366"/>
        <v>28.781423793624192</v>
      </c>
      <c r="BS155" s="220">
        <f t="shared" si="367"/>
        <v>26.43152977919987</v>
      </c>
      <c r="BU155" s="2" t="s">
        <v>180</v>
      </c>
      <c r="BV155" s="220">
        <f t="shared" si="368"/>
        <v>88.783087500000022</v>
      </c>
      <c r="BW155" s="220">
        <f t="shared" si="369"/>
        <v>179.31375000000003</v>
      </c>
      <c r="BX155" s="220">
        <f t="shared" si="370"/>
        <v>241.13774999999998</v>
      </c>
      <c r="BY155" s="220">
        <f t="shared" si="371"/>
        <v>36.224999999999994</v>
      </c>
      <c r="BZ155" s="220">
        <f t="shared" si="372"/>
        <v>25</v>
      </c>
      <c r="CA155" s="220">
        <f t="shared" si="373"/>
        <v>33.75</v>
      </c>
      <c r="CB155" s="220">
        <f t="shared" si="374"/>
        <v>33.120000000000005</v>
      </c>
      <c r="CC155" s="220">
        <f t="shared" si="375"/>
        <v>0</v>
      </c>
      <c r="CD155" s="220">
        <f t="shared" si="376"/>
        <v>200.56296836276337</v>
      </c>
      <c r="CE155" s="220">
        <f t="shared" si="377"/>
        <v>125.71946660397964</v>
      </c>
      <c r="CF155" s="220">
        <f t="shared" si="378"/>
        <v>161.43128933782711</v>
      </c>
      <c r="CG155" s="220">
        <f t="shared" si="379"/>
        <v>178.26479999999998</v>
      </c>
    </row>
    <row r="156" spans="1:85" x14ac:dyDescent="0.25">
      <c r="A156" t="str">
        <f>+C114</f>
        <v>ÖZEL KUSAK</v>
      </c>
      <c r="B156" t="s">
        <v>99</v>
      </c>
      <c r="C156" s="2" t="s">
        <v>181</v>
      </c>
      <c r="D156" s="220">
        <f t="shared" si="380"/>
        <v>24.599999999999998</v>
      </c>
      <c r="E156" s="220">
        <f t="shared" si="353"/>
        <v>24.800000000000004</v>
      </c>
      <c r="F156" s="220">
        <f t="shared" si="353"/>
        <v>25.1</v>
      </c>
      <c r="G156" s="220">
        <f t="shared" si="353"/>
        <v>36.78</v>
      </c>
      <c r="H156" s="220">
        <f t="shared" si="353"/>
        <v>41.087550000000007</v>
      </c>
      <c r="I156" s="220">
        <f t="shared" si="353"/>
        <v>36.979199999999999</v>
      </c>
      <c r="J156" s="220">
        <f t="shared" si="353"/>
        <v>28.650000000000006</v>
      </c>
      <c r="K156" s="220">
        <f t="shared" si="353"/>
        <v>22.05</v>
      </c>
      <c r="L156" s="220">
        <f t="shared" si="353"/>
        <v>31.479100546828118</v>
      </c>
      <c r="M156" s="220">
        <f t="shared" si="353"/>
        <v>30.737235217616632</v>
      </c>
      <c r="N156" s="220">
        <f t="shared" si="353"/>
        <v>30.108328572169384</v>
      </c>
      <c r="O156" s="220">
        <f t="shared" si="353"/>
        <v>28.350628735909403</v>
      </c>
      <c r="Q156" s="2" t="s">
        <v>181</v>
      </c>
      <c r="R156" s="221">
        <f t="shared" si="354"/>
        <v>223.99157000000002</v>
      </c>
      <c r="S156" s="221">
        <f t="shared" si="354"/>
        <v>299.1450000000001</v>
      </c>
      <c r="T156" s="221">
        <f t="shared" si="354"/>
        <v>486.7437875</v>
      </c>
      <c r="U156" s="221">
        <f t="shared" si="354"/>
        <v>361.88775000000004</v>
      </c>
      <c r="V156" s="221">
        <f t="shared" si="354"/>
        <v>249.75000000000003</v>
      </c>
      <c r="W156" s="221">
        <f t="shared" si="354"/>
        <v>238.09500000000006</v>
      </c>
      <c r="X156" s="221">
        <f t="shared" si="354"/>
        <v>293.66399999999999</v>
      </c>
      <c r="Y156" s="221">
        <f t="shared" si="354"/>
        <v>183.54</v>
      </c>
      <c r="Z156" s="221">
        <f t="shared" si="354"/>
        <v>423.410710988056</v>
      </c>
      <c r="AA156" s="221">
        <f t="shared" si="354"/>
        <v>265.40776283062371</v>
      </c>
      <c r="AB156" s="221">
        <f t="shared" si="354"/>
        <v>340.79938860207949</v>
      </c>
      <c r="AC156" s="221">
        <f t="shared" si="354"/>
        <v>376.33680000000004</v>
      </c>
      <c r="AE156" s="2" t="s">
        <v>181</v>
      </c>
      <c r="AF156" s="220">
        <f t="shared" si="381"/>
        <v>24.599999999999998</v>
      </c>
      <c r="AG156" s="220">
        <f t="shared" si="355"/>
        <v>24.800000000000004</v>
      </c>
      <c r="AH156" s="220">
        <f t="shared" si="355"/>
        <v>25.1</v>
      </c>
      <c r="AI156" s="220">
        <f t="shared" si="355"/>
        <v>36.78</v>
      </c>
      <c r="AJ156" s="220">
        <f t="shared" si="355"/>
        <v>41.087550000000007</v>
      </c>
      <c r="AK156" s="220">
        <f t="shared" si="355"/>
        <v>36.979199999999999</v>
      </c>
      <c r="AL156" s="220">
        <f t="shared" si="355"/>
        <v>28.650000000000006</v>
      </c>
      <c r="AM156" s="220">
        <f t="shared" si="355"/>
        <v>22.05</v>
      </c>
      <c r="AN156" s="220">
        <f t="shared" si="355"/>
        <v>31.479100546828118</v>
      </c>
      <c r="AO156" s="220">
        <f t="shared" si="355"/>
        <v>30.737235217616632</v>
      </c>
      <c r="AP156" s="220">
        <f t="shared" si="355"/>
        <v>30.108328572169384</v>
      </c>
      <c r="AQ156" s="220">
        <f t="shared" si="355"/>
        <v>28.350628735909403</v>
      </c>
      <c r="AS156" s="2" t="s">
        <v>181</v>
      </c>
      <c r="AT156" s="220">
        <f t="shared" si="356"/>
        <v>223.99157000000002</v>
      </c>
      <c r="AU156" s="220">
        <f t="shared" si="356"/>
        <v>299.1450000000001</v>
      </c>
      <c r="AV156" s="220">
        <f t="shared" si="356"/>
        <v>486.7437875</v>
      </c>
      <c r="AW156" s="220">
        <f t="shared" si="356"/>
        <v>361.88775000000004</v>
      </c>
      <c r="AX156" s="220">
        <f t="shared" si="356"/>
        <v>249.75000000000003</v>
      </c>
      <c r="AY156" s="220">
        <f t="shared" si="356"/>
        <v>238.09500000000006</v>
      </c>
      <c r="AZ156" s="220">
        <f t="shared" si="356"/>
        <v>293.66399999999999</v>
      </c>
      <c r="BA156" s="220">
        <f t="shared" si="356"/>
        <v>183.54</v>
      </c>
      <c r="BB156" s="220">
        <f t="shared" si="356"/>
        <v>423.410710988056</v>
      </c>
      <c r="BC156" s="220">
        <f t="shared" si="356"/>
        <v>265.40776283062371</v>
      </c>
      <c r="BD156" s="220">
        <f t="shared" si="356"/>
        <v>340.79938860207949</v>
      </c>
      <c r="BE156" s="220">
        <f t="shared" si="356"/>
        <v>376.33680000000004</v>
      </c>
      <c r="BG156" s="2" t="s">
        <v>181</v>
      </c>
      <c r="BH156" s="220">
        <f t="shared" si="382"/>
        <v>24.599999999999998</v>
      </c>
      <c r="BI156" s="220">
        <f t="shared" si="357"/>
        <v>24.800000000000004</v>
      </c>
      <c r="BJ156" s="220">
        <f t="shared" si="358"/>
        <v>25.1</v>
      </c>
      <c r="BK156" s="220">
        <f t="shared" si="359"/>
        <v>36.78</v>
      </c>
      <c r="BL156" s="220">
        <f t="shared" si="360"/>
        <v>41.087550000000007</v>
      </c>
      <c r="BM156" s="220">
        <f t="shared" si="361"/>
        <v>36.979199999999999</v>
      </c>
      <c r="BN156" s="220">
        <f t="shared" si="362"/>
        <v>28.650000000000006</v>
      </c>
      <c r="BO156" s="220">
        <f t="shared" si="363"/>
        <v>22.05</v>
      </c>
      <c r="BP156" s="220">
        <f t="shared" si="364"/>
        <v>31.479100546828118</v>
      </c>
      <c r="BQ156" s="220">
        <f t="shared" si="365"/>
        <v>30.737235217616632</v>
      </c>
      <c r="BR156" s="220">
        <f t="shared" si="366"/>
        <v>30.108328572169384</v>
      </c>
      <c r="BS156" s="220">
        <f t="shared" si="367"/>
        <v>28.350628735909403</v>
      </c>
      <c r="BU156" s="2" t="s">
        <v>181</v>
      </c>
      <c r="BV156" s="220">
        <f t="shared" si="368"/>
        <v>223.99157000000002</v>
      </c>
      <c r="BW156" s="220">
        <f t="shared" si="369"/>
        <v>299.1450000000001</v>
      </c>
      <c r="BX156" s="220">
        <f t="shared" si="370"/>
        <v>486.7437875</v>
      </c>
      <c r="BY156" s="220">
        <f t="shared" si="371"/>
        <v>361.88775000000004</v>
      </c>
      <c r="BZ156" s="220">
        <f t="shared" si="372"/>
        <v>249.75000000000003</v>
      </c>
      <c r="CA156" s="220">
        <f t="shared" si="373"/>
        <v>238.09500000000006</v>
      </c>
      <c r="CB156" s="220">
        <f t="shared" si="374"/>
        <v>293.66399999999999</v>
      </c>
      <c r="CC156" s="220">
        <f t="shared" si="375"/>
        <v>183.54</v>
      </c>
      <c r="CD156" s="220">
        <f t="shared" si="376"/>
        <v>423.410710988056</v>
      </c>
      <c r="CE156" s="220">
        <f t="shared" si="377"/>
        <v>265.40776283062371</v>
      </c>
      <c r="CF156" s="220">
        <f t="shared" si="378"/>
        <v>340.79938860207949</v>
      </c>
      <c r="CG156" s="220">
        <f t="shared" si="379"/>
        <v>376.33680000000004</v>
      </c>
    </row>
    <row r="157" spans="1:85" x14ac:dyDescent="0.25">
      <c r="A157" t="str">
        <f>+C114</f>
        <v>ÖZEL KUSAK</v>
      </c>
      <c r="B157" t="s">
        <v>99</v>
      </c>
      <c r="C157" s="2" t="s">
        <v>182</v>
      </c>
      <c r="D157" s="220">
        <f t="shared" si="380"/>
        <v>20.851999999999997</v>
      </c>
      <c r="E157" s="220">
        <f t="shared" si="353"/>
        <v>20.852</v>
      </c>
      <c r="F157" s="220">
        <f t="shared" si="353"/>
        <v>22.45</v>
      </c>
      <c r="G157" s="220">
        <f t="shared" si="353"/>
        <v>30.73</v>
      </c>
      <c r="H157" s="220">
        <f t="shared" si="353"/>
        <v>33.245000000000005</v>
      </c>
      <c r="I157" s="220">
        <f t="shared" si="353"/>
        <v>31.607800000000005</v>
      </c>
      <c r="J157" s="220">
        <f t="shared" si="353"/>
        <v>19.954000000000001</v>
      </c>
      <c r="K157" s="220">
        <f t="shared" si="353"/>
        <v>17.830000000000002</v>
      </c>
      <c r="L157" s="220">
        <f t="shared" si="353"/>
        <v>24.700731274760802</v>
      </c>
      <c r="M157" s="220">
        <f t="shared" si="353"/>
        <v>26.010168744006076</v>
      </c>
      <c r="N157" s="220">
        <f t="shared" si="353"/>
        <v>25.826685506353293</v>
      </c>
      <c r="O157" s="220">
        <f t="shared" si="353"/>
        <v>23.384987982337694</v>
      </c>
      <c r="Q157" s="2" t="s">
        <v>182</v>
      </c>
      <c r="R157" s="221">
        <f t="shared" si="354"/>
        <v>271.97922995267129</v>
      </c>
      <c r="S157" s="221">
        <f t="shared" si="354"/>
        <v>317.5200000000001</v>
      </c>
      <c r="T157" s="221">
        <f t="shared" si="354"/>
        <v>158.16239999999999</v>
      </c>
      <c r="U157" s="221">
        <f t="shared" si="354"/>
        <v>330.37200000000001</v>
      </c>
      <c r="V157" s="221">
        <f t="shared" si="354"/>
        <v>266</v>
      </c>
      <c r="W157" s="221">
        <f t="shared" si="354"/>
        <v>320.625</v>
      </c>
      <c r="X157" s="221">
        <f t="shared" si="354"/>
        <v>293.66399999999999</v>
      </c>
      <c r="Y157" s="221">
        <f t="shared" si="354"/>
        <v>183.54</v>
      </c>
      <c r="Z157" s="221">
        <f t="shared" si="354"/>
        <v>423.410710988056</v>
      </c>
      <c r="AA157" s="221">
        <f t="shared" si="354"/>
        <v>265.40776283062371</v>
      </c>
      <c r="AB157" s="221">
        <f t="shared" si="354"/>
        <v>340.79938860207949</v>
      </c>
      <c r="AC157" s="221">
        <f t="shared" si="354"/>
        <v>376.33680000000004</v>
      </c>
      <c r="AE157" s="2" t="s">
        <v>182</v>
      </c>
      <c r="AF157" s="220">
        <f t="shared" si="381"/>
        <v>20.851999999999997</v>
      </c>
      <c r="AG157" s="220">
        <f t="shared" si="355"/>
        <v>20.852</v>
      </c>
      <c r="AH157" s="220">
        <f t="shared" si="355"/>
        <v>22.45</v>
      </c>
      <c r="AI157" s="220">
        <f t="shared" si="355"/>
        <v>30.73</v>
      </c>
      <c r="AJ157" s="220">
        <f t="shared" si="355"/>
        <v>33.245000000000005</v>
      </c>
      <c r="AK157" s="220">
        <f t="shared" si="355"/>
        <v>31.607800000000005</v>
      </c>
      <c r="AL157" s="220">
        <f t="shared" si="355"/>
        <v>19.954000000000001</v>
      </c>
      <c r="AM157" s="220">
        <f t="shared" si="355"/>
        <v>17.830000000000002</v>
      </c>
      <c r="AN157" s="220">
        <f t="shared" si="355"/>
        <v>24.700731274760802</v>
      </c>
      <c r="AO157" s="220">
        <f t="shared" si="355"/>
        <v>26.010168744006076</v>
      </c>
      <c r="AP157" s="220">
        <f t="shared" si="355"/>
        <v>25.826685506353293</v>
      </c>
      <c r="AQ157" s="220">
        <f t="shared" si="355"/>
        <v>23.384987982337694</v>
      </c>
      <c r="AS157" s="2" t="s">
        <v>182</v>
      </c>
      <c r="AT157" s="220">
        <f t="shared" si="356"/>
        <v>271.97922995267129</v>
      </c>
      <c r="AU157" s="220">
        <f t="shared" si="356"/>
        <v>317.5200000000001</v>
      </c>
      <c r="AV157" s="220">
        <f t="shared" si="356"/>
        <v>158.16239999999999</v>
      </c>
      <c r="AW157" s="220">
        <f t="shared" si="356"/>
        <v>330.37200000000001</v>
      </c>
      <c r="AX157" s="220">
        <f t="shared" si="356"/>
        <v>266</v>
      </c>
      <c r="AY157" s="220">
        <f t="shared" si="356"/>
        <v>320.625</v>
      </c>
      <c r="AZ157" s="220">
        <f t="shared" si="356"/>
        <v>293.66399999999999</v>
      </c>
      <c r="BA157" s="220">
        <f t="shared" si="356"/>
        <v>183.54</v>
      </c>
      <c r="BB157" s="220">
        <f t="shared" si="356"/>
        <v>423.410710988056</v>
      </c>
      <c r="BC157" s="220">
        <f t="shared" si="356"/>
        <v>265.40776283062371</v>
      </c>
      <c r="BD157" s="220">
        <f t="shared" si="356"/>
        <v>340.79938860207949</v>
      </c>
      <c r="BE157" s="220">
        <f t="shared" si="356"/>
        <v>376.33680000000004</v>
      </c>
      <c r="BG157" s="2" t="s">
        <v>182</v>
      </c>
      <c r="BH157" s="220">
        <f t="shared" si="382"/>
        <v>20.851999999999997</v>
      </c>
      <c r="BI157" s="220">
        <f t="shared" si="357"/>
        <v>20.852</v>
      </c>
      <c r="BJ157" s="220">
        <f t="shared" si="358"/>
        <v>22.45</v>
      </c>
      <c r="BK157" s="220">
        <f t="shared" si="359"/>
        <v>30.73</v>
      </c>
      <c r="BL157" s="220">
        <f t="shared" si="360"/>
        <v>33.245000000000005</v>
      </c>
      <c r="BM157" s="220">
        <f t="shared" si="361"/>
        <v>31.607800000000005</v>
      </c>
      <c r="BN157" s="220">
        <f t="shared" si="362"/>
        <v>19.954000000000001</v>
      </c>
      <c r="BO157" s="220">
        <f t="shared" si="363"/>
        <v>17.830000000000002</v>
      </c>
      <c r="BP157" s="220">
        <f t="shared" si="364"/>
        <v>24.700731274760802</v>
      </c>
      <c r="BQ157" s="220">
        <f t="shared" si="365"/>
        <v>26.010168744006076</v>
      </c>
      <c r="BR157" s="220">
        <f t="shared" si="366"/>
        <v>25.826685506353293</v>
      </c>
      <c r="BS157" s="220">
        <f t="shared" si="367"/>
        <v>23.384987982337694</v>
      </c>
      <c r="BU157" s="2" t="s">
        <v>182</v>
      </c>
      <c r="BV157" s="220">
        <f t="shared" si="368"/>
        <v>271.97922995267129</v>
      </c>
      <c r="BW157" s="220">
        <f t="shared" si="369"/>
        <v>317.5200000000001</v>
      </c>
      <c r="BX157" s="220">
        <f t="shared" si="370"/>
        <v>158.16239999999999</v>
      </c>
      <c r="BY157" s="220">
        <f t="shared" si="371"/>
        <v>330.37200000000001</v>
      </c>
      <c r="BZ157" s="220">
        <f t="shared" si="372"/>
        <v>266</v>
      </c>
      <c r="CA157" s="220">
        <f t="shared" si="373"/>
        <v>320.625</v>
      </c>
      <c r="CB157" s="220">
        <f t="shared" si="374"/>
        <v>293.66399999999999</v>
      </c>
      <c r="CC157" s="220">
        <f t="shared" si="375"/>
        <v>183.54</v>
      </c>
      <c r="CD157" s="220">
        <f t="shared" si="376"/>
        <v>423.410710988056</v>
      </c>
      <c r="CE157" s="220">
        <f t="shared" si="377"/>
        <v>265.40776283062371</v>
      </c>
      <c r="CF157" s="220">
        <f t="shared" si="378"/>
        <v>340.79938860207949</v>
      </c>
      <c r="CG157" s="220">
        <f t="shared" si="379"/>
        <v>376.33680000000004</v>
      </c>
    </row>
    <row r="158" spans="1:85" x14ac:dyDescent="0.25">
      <c r="A158" t="str">
        <f>+C114</f>
        <v>ÖZEL KUSAK</v>
      </c>
      <c r="B158" t="s">
        <v>99</v>
      </c>
      <c r="C158" s="2" t="s">
        <v>183</v>
      </c>
      <c r="D158" s="220">
        <f t="shared" si="380"/>
        <v>0</v>
      </c>
      <c r="E158" s="220">
        <f t="shared" si="353"/>
        <v>0</v>
      </c>
      <c r="F158" s="220">
        <f t="shared" si="353"/>
        <v>0</v>
      </c>
      <c r="G158" s="220">
        <f t="shared" si="353"/>
        <v>0</v>
      </c>
      <c r="H158" s="220">
        <f t="shared" si="353"/>
        <v>0</v>
      </c>
      <c r="I158" s="220">
        <f t="shared" si="353"/>
        <v>0</v>
      </c>
      <c r="J158" s="220">
        <f t="shared" si="353"/>
        <v>0</v>
      </c>
      <c r="K158" s="220">
        <f t="shared" si="353"/>
        <v>0</v>
      </c>
      <c r="L158" s="220">
        <f t="shared" si="353"/>
        <v>17.902704146761021</v>
      </c>
      <c r="M158" s="220">
        <f t="shared" si="353"/>
        <v>22.84416167581087</v>
      </c>
      <c r="N158" s="220">
        <f t="shared" si="353"/>
        <v>23.864057420923729</v>
      </c>
      <c r="O158" s="220">
        <f t="shared" si="353"/>
        <v>17.932345291895324</v>
      </c>
      <c r="Q158" s="2" t="s">
        <v>183</v>
      </c>
      <c r="R158" s="221">
        <f t="shared" si="354"/>
        <v>0</v>
      </c>
      <c r="S158" s="221">
        <f t="shared" si="354"/>
        <v>0</v>
      </c>
      <c r="T158" s="221">
        <f t="shared" si="354"/>
        <v>0</v>
      </c>
      <c r="U158" s="221">
        <f t="shared" si="354"/>
        <v>0</v>
      </c>
      <c r="V158" s="221">
        <f t="shared" si="354"/>
        <v>0</v>
      </c>
      <c r="W158" s="221">
        <f t="shared" si="354"/>
        <v>0</v>
      </c>
      <c r="X158" s="221">
        <f t="shared" si="354"/>
        <v>0</v>
      </c>
      <c r="Y158" s="221">
        <f t="shared" si="354"/>
        <v>0</v>
      </c>
      <c r="Z158" s="221">
        <f t="shared" si="354"/>
        <v>33.427161393793895</v>
      </c>
      <c r="AA158" s="221">
        <f t="shared" si="354"/>
        <v>20.953244433996606</v>
      </c>
      <c r="AB158" s="221">
        <f t="shared" si="354"/>
        <v>26.905214889637854</v>
      </c>
      <c r="AC158" s="221">
        <f t="shared" si="354"/>
        <v>29.710800000000003</v>
      </c>
      <c r="AE158" s="2" t="s">
        <v>183</v>
      </c>
      <c r="AF158" s="220"/>
      <c r="AG158" s="220"/>
      <c r="AH158" s="220"/>
      <c r="AI158" s="220"/>
      <c r="AJ158" s="220"/>
      <c r="AK158" s="220"/>
      <c r="AL158" s="220"/>
      <c r="AM158" s="220"/>
      <c r="AN158" s="220"/>
      <c r="AO158" s="220"/>
      <c r="AP158" s="220"/>
      <c r="AQ158" s="220"/>
      <c r="AS158" s="2" t="s">
        <v>183</v>
      </c>
      <c r="AT158" s="221"/>
      <c r="AU158" s="221"/>
      <c r="AV158" s="221"/>
      <c r="AW158" s="221"/>
      <c r="AX158" s="221"/>
      <c r="AY158" s="221"/>
      <c r="AZ158" s="221"/>
      <c r="BA158" s="221"/>
      <c r="BB158" s="221"/>
      <c r="BC158" s="221"/>
      <c r="BD158" s="221"/>
      <c r="BE158" s="221"/>
      <c r="BG158" s="2" t="s">
        <v>183</v>
      </c>
      <c r="BH158" s="220"/>
      <c r="BI158" s="220"/>
      <c r="BJ158" s="220"/>
      <c r="BK158" s="220"/>
      <c r="BL158" s="220"/>
      <c r="BM158" s="220"/>
      <c r="BN158" s="220"/>
      <c r="BO158" s="220"/>
      <c r="BP158" s="220"/>
      <c r="BQ158" s="220"/>
      <c r="BR158" s="220"/>
      <c r="BS158" s="220"/>
      <c r="BU158" s="2" t="s">
        <v>183</v>
      </c>
      <c r="BV158" s="221"/>
      <c r="BW158" s="221"/>
      <c r="BX158" s="221"/>
      <c r="BY158" s="221"/>
      <c r="BZ158" s="221"/>
      <c r="CA158" s="221"/>
      <c r="CB158" s="221"/>
      <c r="CC158" s="221"/>
      <c r="CD158" s="221"/>
      <c r="CE158" s="221"/>
      <c r="CF158" s="221"/>
      <c r="CG158" s="221"/>
    </row>
    <row r="159" spans="1:85" x14ac:dyDescent="0.25">
      <c r="A159" t="str">
        <f>+C114</f>
        <v>ÖZEL KUSAK</v>
      </c>
      <c r="B159" t="s">
        <v>99</v>
      </c>
      <c r="C159" s="2" t="s">
        <v>184</v>
      </c>
      <c r="D159" s="220">
        <f t="shared" si="380"/>
        <v>0</v>
      </c>
      <c r="E159" s="220">
        <f t="shared" si="353"/>
        <v>0</v>
      </c>
      <c r="F159" s="220">
        <f t="shared" si="353"/>
        <v>0</v>
      </c>
      <c r="G159" s="220">
        <f t="shared" si="353"/>
        <v>19.101499999999998</v>
      </c>
      <c r="H159" s="220">
        <f t="shared" si="353"/>
        <v>22.625674999999998</v>
      </c>
      <c r="I159" s="220">
        <f t="shared" si="353"/>
        <v>19.614169999999998</v>
      </c>
      <c r="J159" s="220">
        <f t="shared" si="353"/>
        <v>16.726749999999999</v>
      </c>
      <c r="K159" s="220">
        <f t="shared" si="353"/>
        <v>11.13</v>
      </c>
      <c r="L159" s="220">
        <f t="shared" si="353"/>
        <v>19.785246831055453</v>
      </c>
      <c r="M159" s="220">
        <f t="shared" si="353"/>
        <v>27.864201386424234</v>
      </c>
      <c r="N159" s="220">
        <f t="shared" si="353"/>
        <v>27.769513704920769</v>
      </c>
      <c r="O159" s="220">
        <f t="shared" si="353"/>
        <v>18.810751163323889</v>
      </c>
      <c r="Q159" s="2" t="s">
        <v>184</v>
      </c>
      <c r="R159" s="221">
        <f t="shared" si="354"/>
        <v>0</v>
      </c>
      <c r="S159" s="221">
        <f t="shared" si="354"/>
        <v>0</v>
      </c>
      <c r="T159" s="221">
        <f t="shared" si="354"/>
        <v>0</v>
      </c>
      <c r="U159" s="221">
        <f t="shared" si="354"/>
        <v>68.31</v>
      </c>
      <c r="V159" s="221">
        <f t="shared" si="354"/>
        <v>55</v>
      </c>
      <c r="W159" s="221">
        <f t="shared" si="354"/>
        <v>74.25</v>
      </c>
      <c r="X159" s="221">
        <f t="shared" si="354"/>
        <v>85.007999999999996</v>
      </c>
      <c r="Y159" s="221">
        <f t="shared" si="354"/>
        <v>53.129999999999995</v>
      </c>
      <c r="Z159" s="221">
        <f t="shared" si="354"/>
        <v>122.56625844391094</v>
      </c>
      <c r="AA159" s="221">
        <f t="shared" si="354"/>
        <v>76.828562924654221</v>
      </c>
      <c r="AB159" s="221">
        <f t="shared" si="354"/>
        <v>98.65245459533881</v>
      </c>
      <c r="AC159" s="221">
        <f t="shared" si="354"/>
        <v>108.93959999999998</v>
      </c>
      <c r="AE159" s="2" t="s">
        <v>184</v>
      </c>
      <c r="AF159" s="220"/>
      <c r="AG159" s="220"/>
      <c r="AH159" s="220"/>
      <c r="AI159" s="220"/>
      <c r="AJ159" s="220"/>
      <c r="AK159" s="220"/>
      <c r="AL159" s="220"/>
      <c r="AM159" s="220"/>
      <c r="AN159" s="220"/>
      <c r="AO159" s="220"/>
      <c r="AP159" s="220"/>
      <c r="AQ159" s="220"/>
      <c r="AS159" s="2" t="s">
        <v>184</v>
      </c>
      <c r="AT159" s="221"/>
      <c r="AU159" s="221"/>
      <c r="AV159" s="221"/>
      <c r="AW159" s="221"/>
      <c r="AX159" s="221"/>
      <c r="AY159" s="221"/>
      <c r="AZ159" s="221"/>
      <c r="BA159" s="221"/>
      <c r="BB159" s="221"/>
      <c r="BC159" s="221"/>
      <c r="BD159" s="221"/>
      <c r="BE159" s="221"/>
      <c r="BG159" s="2" t="s">
        <v>184</v>
      </c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0"/>
      <c r="BS159" s="220"/>
      <c r="BU159" s="2" t="s">
        <v>184</v>
      </c>
      <c r="BV159" s="221"/>
      <c r="BW159" s="221"/>
      <c r="BX159" s="221"/>
      <c r="BY159" s="221"/>
      <c r="BZ159" s="221"/>
      <c r="CA159" s="221"/>
      <c r="CB159" s="221"/>
      <c r="CC159" s="221"/>
      <c r="CD159" s="221"/>
      <c r="CE159" s="221"/>
      <c r="CF159" s="221"/>
      <c r="CG159" s="221"/>
    </row>
    <row r="160" spans="1:85" x14ac:dyDescent="0.25">
      <c r="A160" t="str">
        <f>+C114</f>
        <v>ÖZEL KUSAK</v>
      </c>
      <c r="B160" t="s">
        <v>99</v>
      </c>
      <c r="C160" s="2" t="s">
        <v>185</v>
      </c>
      <c r="D160" s="220">
        <f t="shared" si="380"/>
        <v>0</v>
      </c>
      <c r="E160" s="220">
        <f t="shared" si="353"/>
        <v>0</v>
      </c>
      <c r="F160" s="220">
        <f t="shared" si="353"/>
        <v>0</v>
      </c>
      <c r="G160" s="220">
        <f t="shared" si="353"/>
        <v>0</v>
      </c>
      <c r="H160" s="220">
        <f t="shared" si="353"/>
        <v>0</v>
      </c>
      <c r="I160" s="220">
        <f t="shared" si="353"/>
        <v>0</v>
      </c>
      <c r="J160" s="220">
        <f t="shared" si="353"/>
        <v>0</v>
      </c>
      <c r="K160" s="220">
        <f t="shared" si="353"/>
        <v>0</v>
      </c>
      <c r="L160" s="220">
        <f t="shared" si="353"/>
        <v>17.282103680047605</v>
      </c>
      <c r="M160" s="220">
        <f t="shared" si="353"/>
        <v>16.752385228927977</v>
      </c>
      <c r="N160" s="220">
        <f t="shared" si="353"/>
        <v>17.596148363379914</v>
      </c>
      <c r="O160" s="220">
        <f t="shared" si="353"/>
        <v>14.684598311252062</v>
      </c>
      <c r="Q160" s="2" t="s">
        <v>185</v>
      </c>
      <c r="R160" s="221">
        <f t="shared" si="354"/>
        <v>0</v>
      </c>
      <c r="S160" s="221">
        <f t="shared" si="354"/>
        <v>0</v>
      </c>
      <c r="T160" s="221">
        <f t="shared" si="354"/>
        <v>0</v>
      </c>
      <c r="U160" s="221">
        <f t="shared" si="354"/>
        <v>0</v>
      </c>
      <c r="V160" s="221">
        <f t="shared" si="354"/>
        <v>0</v>
      </c>
      <c r="W160" s="221">
        <f t="shared" si="354"/>
        <v>0</v>
      </c>
      <c r="X160" s="221">
        <f t="shared" si="354"/>
        <v>0</v>
      </c>
      <c r="Y160" s="221">
        <f t="shared" si="354"/>
        <v>0</v>
      </c>
      <c r="Z160" s="221">
        <f t="shared" si="354"/>
        <v>133.70864557517558</v>
      </c>
      <c r="AA160" s="221">
        <f t="shared" si="354"/>
        <v>83.812977735986422</v>
      </c>
      <c r="AB160" s="221">
        <f t="shared" si="354"/>
        <v>107.62085955855142</v>
      </c>
      <c r="AC160" s="221">
        <f t="shared" si="354"/>
        <v>118.84320000000001</v>
      </c>
      <c r="AE160" s="2" t="s">
        <v>185</v>
      </c>
      <c r="AF160" s="220"/>
      <c r="AG160" s="220"/>
      <c r="AH160" s="220"/>
      <c r="AI160" s="220"/>
      <c r="AJ160" s="220"/>
      <c r="AK160" s="220"/>
      <c r="AL160" s="220"/>
      <c r="AM160" s="220"/>
      <c r="AN160" s="220"/>
      <c r="AO160" s="220"/>
      <c r="AP160" s="220"/>
      <c r="AQ160" s="220"/>
      <c r="AS160" s="2" t="s">
        <v>185</v>
      </c>
      <c r="AT160" s="221"/>
      <c r="AU160" s="221"/>
      <c r="AV160" s="221"/>
      <c r="AW160" s="221"/>
      <c r="AX160" s="221"/>
      <c r="AY160" s="221"/>
      <c r="AZ160" s="221"/>
      <c r="BA160" s="221"/>
      <c r="BB160" s="221"/>
      <c r="BC160" s="221"/>
      <c r="BD160" s="221"/>
      <c r="BE160" s="221"/>
      <c r="BG160" s="2" t="s">
        <v>185</v>
      </c>
      <c r="BH160" s="220"/>
      <c r="BI160" s="220"/>
      <c r="BJ160" s="220"/>
      <c r="BK160" s="220"/>
      <c r="BL160" s="220"/>
      <c r="BM160" s="220"/>
      <c r="BN160" s="220"/>
      <c r="BO160" s="220"/>
      <c r="BP160" s="220"/>
      <c r="BQ160" s="220"/>
      <c r="BR160" s="220"/>
      <c r="BS160" s="220"/>
      <c r="BU160" s="2" t="s">
        <v>185</v>
      </c>
      <c r="BV160" s="221"/>
      <c r="BW160" s="221"/>
      <c r="BX160" s="221"/>
      <c r="BY160" s="221"/>
      <c r="BZ160" s="221"/>
      <c r="CA160" s="221"/>
      <c r="CB160" s="221"/>
      <c r="CC160" s="221"/>
      <c r="CD160" s="221"/>
      <c r="CE160" s="221"/>
      <c r="CF160" s="221"/>
      <c r="CG160" s="221"/>
    </row>
    <row r="161" spans="1:85" x14ac:dyDescent="0.25">
      <c r="A161" t="str">
        <f>+C114</f>
        <v>ÖZEL KUSAK</v>
      </c>
      <c r="B161" t="s">
        <v>99</v>
      </c>
      <c r="C161" s="2" t="s">
        <v>186</v>
      </c>
      <c r="D161" s="220">
        <f t="shared" si="380"/>
        <v>0</v>
      </c>
      <c r="E161" s="220">
        <f t="shared" si="353"/>
        <v>0</v>
      </c>
      <c r="F161" s="220">
        <f t="shared" si="353"/>
        <v>0</v>
      </c>
      <c r="G161" s="220">
        <f t="shared" si="353"/>
        <v>0</v>
      </c>
      <c r="H161" s="220">
        <f t="shared" si="353"/>
        <v>0</v>
      </c>
      <c r="I161" s="220">
        <f t="shared" si="353"/>
        <v>0</v>
      </c>
      <c r="J161" s="220">
        <f t="shared" si="353"/>
        <v>0</v>
      </c>
      <c r="K161" s="220">
        <f t="shared" si="353"/>
        <v>0</v>
      </c>
      <c r="L161" s="220">
        <f t="shared" si="353"/>
        <v>19.265114802776523</v>
      </c>
      <c r="M161" s="220">
        <f t="shared" si="353"/>
        <v>16.369431013569155</v>
      </c>
      <c r="N161" s="220">
        <f t="shared" si="353"/>
        <v>20.649090333733934</v>
      </c>
      <c r="O161" s="220">
        <f t="shared" si="353"/>
        <v>16.93523183677118</v>
      </c>
      <c r="Q161" s="2" t="s">
        <v>186</v>
      </c>
      <c r="R161" s="221">
        <f t="shared" si="354"/>
        <v>0</v>
      </c>
      <c r="S161" s="221">
        <f t="shared" si="354"/>
        <v>0</v>
      </c>
      <c r="T161" s="221">
        <f t="shared" si="354"/>
        <v>0</v>
      </c>
      <c r="U161" s="221">
        <f t="shared" si="354"/>
        <v>0</v>
      </c>
      <c r="V161" s="221">
        <f t="shared" si="354"/>
        <v>0</v>
      </c>
      <c r="W161" s="221">
        <f t="shared" si="354"/>
        <v>0</v>
      </c>
      <c r="X161" s="221">
        <f t="shared" si="354"/>
        <v>0</v>
      </c>
      <c r="Y161" s="221">
        <f t="shared" si="354"/>
        <v>0</v>
      </c>
      <c r="Z161" s="221">
        <f t="shared" si="354"/>
        <v>44.569548525058522</v>
      </c>
      <c r="AA161" s="221">
        <f t="shared" si="354"/>
        <v>27.93765924532881</v>
      </c>
      <c r="AB161" s="221">
        <f t="shared" si="354"/>
        <v>35.873619852850467</v>
      </c>
      <c r="AC161" s="221">
        <f t="shared" si="354"/>
        <v>39.614399999999996</v>
      </c>
      <c r="AE161" s="2" t="s">
        <v>186</v>
      </c>
      <c r="AF161" s="220"/>
      <c r="AG161" s="220"/>
      <c r="AH161" s="220"/>
      <c r="AI161" s="220"/>
      <c r="AJ161" s="220"/>
      <c r="AK161" s="220"/>
      <c r="AL161" s="220"/>
      <c r="AM161" s="220"/>
      <c r="AN161" s="220"/>
      <c r="AO161" s="220"/>
      <c r="AP161" s="220"/>
      <c r="AQ161" s="220"/>
      <c r="AS161" s="2" t="s">
        <v>186</v>
      </c>
      <c r="AT161" s="221"/>
      <c r="AU161" s="221"/>
      <c r="AV161" s="221"/>
      <c r="AW161" s="221"/>
      <c r="AX161" s="221"/>
      <c r="AY161" s="221"/>
      <c r="AZ161" s="221"/>
      <c r="BA161" s="221"/>
      <c r="BB161" s="221"/>
      <c r="BC161" s="221"/>
      <c r="BD161" s="221"/>
      <c r="BE161" s="221"/>
      <c r="BG161" s="2" t="s">
        <v>186</v>
      </c>
      <c r="BH161" s="220"/>
      <c r="BI161" s="220"/>
      <c r="BJ161" s="220"/>
      <c r="BK161" s="220"/>
      <c r="BL161" s="220"/>
      <c r="BM161" s="220"/>
      <c r="BN161" s="220"/>
      <c r="BO161" s="220"/>
      <c r="BP161" s="220"/>
      <c r="BQ161" s="220"/>
      <c r="BR161" s="220"/>
      <c r="BS161" s="220"/>
      <c r="BU161" s="2" t="s">
        <v>186</v>
      </c>
      <c r="BV161" s="221"/>
      <c r="BW161" s="221"/>
      <c r="BX161" s="221"/>
      <c r="BY161" s="221"/>
      <c r="BZ161" s="221"/>
      <c r="CA161" s="221"/>
      <c r="CB161" s="221"/>
      <c r="CC161" s="221"/>
      <c r="CD161" s="221"/>
      <c r="CE161" s="221"/>
      <c r="CF161" s="221"/>
      <c r="CG161" s="221"/>
    </row>
    <row r="162" spans="1:85" x14ac:dyDescent="0.25">
      <c r="A162" t="str">
        <f>+C114</f>
        <v>ÖZEL KUSAK</v>
      </c>
      <c r="B162" t="s">
        <v>99</v>
      </c>
      <c r="C162" s="2" t="s">
        <v>203</v>
      </c>
      <c r="D162" s="220"/>
      <c r="E162" s="220"/>
      <c r="F162" s="220"/>
      <c r="G162" s="220"/>
      <c r="H162" s="220"/>
      <c r="I162" s="220"/>
      <c r="J162" s="220"/>
      <c r="K162" s="220"/>
      <c r="L162" s="220"/>
      <c r="M162" s="220"/>
      <c r="N162" s="220"/>
      <c r="O162" s="220"/>
      <c r="Q162" s="2"/>
      <c r="R162" s="221"/>
      <c r="S162" s="221"/>
      <c r="T162" s="221"/>
      <c r="U162" s="220"/>
      <c r="V162" s="220"/>
      <c r="W162" s="220"/>
      <c r="X162" s="220"/>
      <c r="Y162" s="220"/>
      <c r="Z162" s="220"/>
      <c r="AA162" s="220"/>
      <c r="AB162" s="220"/>
      <c r="AC162" s="220"/>
      <c r="AE162" s="2" t="s">
        <v>203</v>
      </c>
      <c r="AF162" s="220"/>
      <c r="AG162" s="220"/>
      <c r="AH162" s="220"/>
      <c r="AI162" s="220"/>
      <c r="AJ162" s="220"/>
      <c r="AK162" s="220"/>
      <c r="AL162" s="220"/>
      <c r="AM162" s="220"/>
      <c r="AN162" s="220"/>
      <c r="AO162" s="220"/>
      <c r="AP162" s="220"/>
      <c r="AQ162" s="220"/>
      <c r="AS162" s="2"/>
      <c r="AT162" s="221"/>
      <c r="AU162" s="221"/>
      <c r="AV162" s="221"/>
      <c r="AW162" s="220"/>
      <c r="AX162" s="220"/>
      <c r="AY162" s="220"/>
      <c r="AZ162" s="220"/>
      <c r="BA162" s="220"/>
      <c r="BB162" s="220"/>
      <c r="BC162" s="220"/>
      <c r="BD162" s="220"/>
      <c r="BE162" s="220"/>
      <c r="BG162" s="2" t="s">
        <v>203</v>
      </c>
      <c r="BH162" s="220"/>
      <c r="BI162" s="220"/>
      <c r="BJ162" s="220"/>
      <c r="BK162" s="220"/>
      <c r="BL162" s="220"/>
      <c r="BM162" s="220"/>
      <c r="BN162" s="220"/>
      <c r="BO162" s="220"/>
      <c r="BP162" s="220"/>
      <c r="BQ162" s="220"/>
      <c r="BR162" s="220"/>
      <c r="BS162" s="220"/>
      <c r="BU162" s="2"/>
      <c r="BV162" s="221"/>
      <c r="BW162" s="221"/>
      <c r="BX162" s="221"/>
      <c r="BY162" s="220"/>
      <c r="BZ162" s="220"/>
      <c r="CA162" s="220"/>
      <c r="CB162" s="220"/>
      <c r="CC162" s="220"/>
      <c r="CD162" s="220"/>
      <c r="CE162" s="220"/>
      <c r="CF162" s="220"/>
      <c r="CG162" s="220"/>
    </row>
    <row r="163" spans="1:85" x14ac:dyDescent="0.25">
      <c r="A163" t="str">
        <f>+C114</f>
        <v>ÖZEL KUSAK</v>
      </c>
      <c r="B163" t="s">
        <v>99</v>
      </c>
      <c r="C163" s="2" t="s">
        <v>204</v>
      </c>
      <c r="D163" s="220"/>
      <c r="E163" s="220"/>
      <c r="F163" s="220"/>
      <c r="G163" s="220"/>
      <c r="H163" s="220"/>
      <c r="I163" s="220"/>
      <c r="J163" s="220"/>
      <c r="K163" s="220"/>
      <c r="L163" s="220"/>
      <c r="M163" s="220"/>
      <c r="N163" s="220"/>
      <c r="O163" s="220"/>
      <c r="Q163" s="2"/>
      <c r="R163" s="221"/>
      <c r="S163" s="221"/>
      <c r="T163" s="221"/>
      <c r="U163" s="220"/>
      <c r="V163" s="220"/>
      <c r="W163" s="220"/>
      <c r="X163" s="220"/>
      <c r="Y163" s="220"/>
      <c r="Z163" s="220"/>
      <c r="AA163" s="220"/>
      <c r="AB163" s="220"/>
      <c r="AC163" s="220"/>
      <c r="AE163" s="2" t="s">
        <v>204</v>
      </c>
      <c r="AF163" s="220"/>
      <c r="AG163" s="220"/>
      <c r="AH163" s="220"/>
      <c r="AI163" s="220"/>
      <c r="AJ163" s="220"/>
      <c r="AK163" s="220"/>
      <c r="AL163" s="220"/>
      <c r="AM163" s="220"/>
      <c r="AN163" s="220"/>
      <c r="AO163" s="220"/>
      <c r="AP163" s="220"/>
      <c r="AQ163" s="220"/>
      <c r="AS163" s="2"/>
      <c r="AT163" s="221"/>
      <c r="AU163" s="221"/>
      <c r="AV163" s="221"/>
      <c r="AW163" s="220"/>
      <c r="AX163" s="220"/>
      <c r="AY163" s="220"/>
      <c r="AZ163" s="220"/>
      <c r="BA163" s="220"/>
      <c r="BB163" s="220"/>
      <c r="BC163" s="220"/>
      <c r="BD163" s="220"/>
      <c r="BE163" s="220"/>
      <c r="BG163" s="2" t="s">
        <v>204</v>
      </c>
      <c r="BH163" s="220"/>
      <c r="BI163" s="220"/>
      <c r="BJ163" s="220"/>
      <c r="BK163" s="220"/>
      <c r="BL163" s="220"/>
      <c r="BM163" s="220"/>
      <c r="BN163" s="220"/>
      <c r="BO163" s="220"/>
      <c r="BP163" s="220"/>
      <c r="BQ163" s="220"/>
      <c r="BR163" s="220"/>
      <c r="BS163" s="220"/>
      <c r="BU163" s="2"/>
      <c r="BV163" s="221"/>
      <c r="BW163" s="221"/>
      <c r="BX163" s="221"/>
      <c r="BY163" s="220"/>
      <c r="BZ163" s="220"/>
      <c r="CA163" s="220"/>
      <c r="CB163" s="220"/>
      <c r="CC163" s="220"/>
      <c r="CD163" s="220"/>
      <c r="CE163" s="220"/>
      <c r="CF163" s="220"/>
      <c r="CG163" s="220"/>
    </row>
    <row r="164" spans="1:85" x14ac:dyDescent="0.25">
      <c r="A164" t="str">
        <f>+C114</f>
        <v>ÖZEL KUSAK</v>
      </c>
      <c r="B164" t="s">
        <v>99</v>
      </c>
      <c r="C164" s="2" t="s">
        <v>205</v>
      </c>
      <c r="D164" s="220"/>
      <c r="E164" s="220"/>
      <c r="F164" s="220"/>
      <c r="G164" s="220"/>
      <c r="H164" s="220"/>
      <c r="I164" s="220"/>
      <c r="J164" s="220"/>
      <c r="K164" s="220"/>
      <c r="L164" s="220"/>
      <c r="M164" s="220"/>
      <c r="N164" s="220"/>
      <c r="O164" s="220"/>
      <c r="Q164" s="2"/>
      <c r="R164" s="221"/>
      <c r="S164" s="221"/>
      <c r="T164" s="221"/>
      <c r="U164" s="220"/>
      <c r="V164" s="220"/>
      <c r="W164" s="220"/>
      <c r="X164" s="220"/>
      <c r="Y164" s="220"/>
      <c r="Z164" s="220"/>
      <c r="AA164" s="220"/>
      <c r="AB164" s="220"/>
      <c r="AC164" s="220"/>
      <c r="AE164" s="2" t="s">
        <v>205</v>
      </c>
      <c r="AF164" s="220"/>
      <c r="AG164" s="220"/>
      <c r="AH164" s="220"/>
      <c r="AI164" s="220"/>
      <c r="AJ164" s="220"/>
      <c r="AK164" s="220"/>
      <c r="AL164" s="220"/>
      <c r="AM164" s="220"/>
      <c r="AN164" s="220"/>
      <c r="AO164" s="220"/>
      <c r="AP164" s="220"/>
      <c r="AQ164" s="220"/>
      <c r="AS164" s="2"/>
      <c r="AT164" s="221"/>
      <c r="AU164" s="221"/>
      <c r="AV164" s="221"/>
      <c r="AW164" s="220"/>
      <c r="AX164" s="220"/>
      <c r="AY164" s="220"/>
      <c r="AZ164" s="220"/>
      <c r="BA164" s="220"/>
      <c r="BB164" s="220"/>
      <c r="BC164" s="220"/>
      <c r="BD164" s="220"/>
      <c r="BE164" s="220"/>
      <c r="BG164" s="2" t="s">
        <v>205</v>
      </c>
      <c r="BH164" s="220"/>
      <c r="BI164" s="220"/>
      <c r="BJ164" s="220"/>
      <c r="BK164" s="220"/>
      <c r="BL164" s="220"/>
      <c r="BM164" s="220"/>
      <c r="BN164" s="220"/>
      <c r="BO164" s="220"/>
      <c r="BP164" s="220"/>
      <c r="BQ164" s="220"/>
      <c r="BR164" s="220"/>
      <c r="BS164" s="220"/>
      <c r="BU164" s="2"/>
      <c r="BV164" s="221"/>
      <c r="BW164" s="221"/>
      <c r="BX164" s="221"/>
      <c r="BY164" s="220"/>
      <c r="BZ164" s="220"/>
      <c r="CA164" s="220"/>
      <c r="CB164" s="220"/>
      <c r="CC164" s="220"/>
      <c r="CD164" s="220"/>
      <c r="CE164" s="220"/>
      <c r="CF164" s="220"/>
      <c r="CG164" s="220"/>
    </row>
    <row r="165" spans="1:85" x14ac:dyDescent="0.25">
      <c r="A165" t="str">
        <f>+C114</f>
        <v>ÖZEL KUSAK</v>
      </c>
      <c r="B165" t="s">
        <v>99</v>
      </c>
      <c r="C165" s="2" t="s">
        <v>206</v>
      </c>
      <c r="D165" s="220"/>
      <c r="E165" s="220"/>
      <c r="F165" s="220"/>
      <c r="G165" s="220"/>
      <c r="H165" s="220"/>
      <c r="I165" s="220"/>
      <c r="J165" s="220"/>
      <c r="K165" s="220"/>
      <c r="L165" s="220"/>
      <c r="M165" s="220"/>
      <c r="N165" s="220"/>
      <c r="O165" s="220"/>
      <c r="Q165" s="2"/>
      <c r="R165" s="221"/>
      <c r="S165" s="221"/>
      <c r="T165" s="221"/>
      <c r="U165" s="220"/>
      <c r="V165" s="220"/>
      <c r="W165" s="220"/>
      <c r="X165" s="220"/>
      <c r="Y165" s="220"/>
      <c r="Z165" s="220"/>
      <c r="AA165" s="220"/>
      <c r="AB165" s="220"/>
      <c r="AC165" s="220"/>
      <c r="AE165" s="2" t="s">
        <v>206</v>
      </c>
      <c r="AF165" s="220"/>
      <c r="AG165" s="220"/>
      <c r="AH165" s="220"/>
      <c r="AI165" s="220"/>
      <c r="AJ165" s="220"/>
      <c r="AK165" s="220"/>
      <c r="AL165" s="220"/>
      <c r="AM165" s="220"/>
      <c r="AN165" s="220"/>
      <c r="AO165" s="220"/>
      <c r="AP165" s="220"/>
      <c r="AQ165" s="220"/>
      <c r="AS165" s="2"/>
      <c r="AT165" s="221"/>
      <c r="AU165" s="221"/>
      <c r="AV165" s="221"/>
      <c r="AW165" s="220"/>
      <c r="AX165" s="220"/>
      <c r="AY165" s="220"/>
      <c r="AZ165" s="220"/>
      <c r="BA165" s="220"/>
      <c r="BB165" s="220"/>
      <c r="BC165" s="220"/>
      <c r="BD165" s="220"/>
      <c r="BE165" s="220"/>
      <c r="BG165" s="2" t="s">
        <v>206</v>
      </c>
      <c r="BH165" s="220"/>
      <c r="BI165" s="220"/>
      <c r="BJ165" s="220"/>
      <c r="BK165" s="220"/>
      <c r="BL165" s="220"/>
      <c r="BM165" s="220"/>
      <c r="BN165" s="220"/>
      <c r="BO165" s="220"/>
      <c r="BP165" s="220"/>
      <c r="BQ165" s="220"/>
      <c r="BR165" s="220"/>
      <c r="BS165" s="220"/>
      <c r="BU165" s="2"/>
      <c r="BV165" s="221"/>
      <c r="BW165" s="221"/>
      <c r="BX165" s="221"/>
      <c r="BY165" s="220"/>
      <c r="BZ165" s="220"/>
      <c r="CA165" s="220"/>
      <c r="CB165" s="220"/>
      <c r="CC165" s="220"/>
      <c r="CD165" s="220"/>
      <c r="CE165" s="220"/>
      <c r="CF165" s="220"/>
      <c r="CG165" s="220"/>
    </row>
    <row r="166" spans="1:85" x14ac:dyDescent="0.25">
      <c r="A166" t="str">
        <f>+C114</f>
        <v>ÖZEL KUSAK</v>
      </c>
      <c r="B166" t="s">
        <v>99</v>
      </c>
      <c r="C166" s="2" t="s">
        <v>207</v>
      </c>
      <c r="D166" s="220"/>
      <c r="E166" s="220"/>
      <c r="F166" s="220"/>
      <c r="G166" s="220"/>
      <c r="H166" s="220"/>
      <c r="I166" s="220"/>
      <c r="J166" s="220"/>
      <c r="K166" s="220"/>
      <c r="L166" s="220"/>
      <c r="M166" s="220"/>
      <c r="N166" s="220"/>
      <c r="O166" s="220"/>
      <c r="Q166" s="2"/>
      <c r="R166" s="221"/>
      <c r="S166" s="221"/>
      <c r="T166" s="221"/>
      <c r="U166" s="220"/>
      <c r="V166" s="220"/>
      <c r="W166" s="220"/>
      <c r="X166" s="220"/>
      <c r="Y166" s="220"/>
      <c r="Z166" s="220"/>
      <c r="AA166" s="220"/>
      <c r="AB166" s="220"/>
      <c r="AC166" s="220"/>
      <c r="AE166" s="2" t="s">
        <v>207</v>
      </c>
      <c r="AF166" s="220"/>
      <c r="AG166" s="220"/>
      <c r="AH166" s="220"/>
      <c r="AI166" s="220"/>
      <c r="AJ166" s="220"/>
      <c r="AK166" s="220"/>
      <c r="AL166" s="220"/>
      <c r="AM166" s="220"/>
      <c r="AN166" s="220"/>
      <c r="AO166" s="220"/>
      <c r="AP166" s="220"/>
      <c r="AQ166" s="220"/>
      <c r="AS166" s="2"/>
      <c r="AT166" s="221"/>
      <c r="AU166" s="221"/>
      <c r="AV166" s="221"/>
      <c r="AW166" s="220"/>
      <c r="AX166" s="220"/>
      <c r="AY166" s="220"/>
      <c r="AZ166" s="220"/>
      <c r="BA166" s="220"/>
      <c r="BB166" s="220"/>
      <c r="BC166" s="220"/>
      <c r="BD166" s="220"/>
      <c r="BE166" s="220"/>
      <c r="BG166" s="2" t="s">
        <v>207</v>
      </c>
      <c r="BH166" s="220"/>
      <c r="BI166" s="220"/>
      <c r="BJ166" s="220"/>
      <c r="BK166" s="220"/>
      <c r="BL166" s="220"/>
      <c r="BM166" s="220"/>
      <c r="BN166" s="220"/>
      <c r="BO166" s="220"/>
      <c r="BP166" s="220"/>
      <c r="BQ166" s="220"/>
      <c r="BR166" s="220"/>
      <c r="BS166" s="220"/>
      <c r="BU166" s="2"/>
      <c r="BV166" s="221"/>
      <c r="BW166" s="221"/>
      <c r="BX166" s="221"/>
      <c r="BY166" s="220"/>
      <c r="BZ166" s="220"/>
      <c r="CA166" s="220"/>
      <c r="CB166" s="220"/>
      <c r="CC166" s="220"/>
      <c r="CD166" s="220"/>
      <c r="CE166" s="220"/>
      <c r="CF166" s="220"/>
      <c r="CG166" s="220"/>
    </row>
    <row r="167" spans="1:85" x14ac:dyDescent="0.25">
      <c r="A167" t="str">
        <f>+C114</f>
        <v>ÖZEL KUSAK</v>
      </c>
      <c r="B167" t="s">
        <v>99</v>
      </c>
      <c r="C167" s="2" t="s">
        <v>208</v>
      </c>
      <c r="D167" s="220"/>
      <c r="E167" s="220"/>
      <c r="F167" s="220"/>
      <c r="G167" s="220"/>
      <c r="H167" s="220"/>
      <c r="I167" s="220"/>
      <c r="J167" s="220"/>
      <c r="K167" s="220"/>
      <c r="L167" s="220"/>
      <c r="M167" s="220"/>
      <c r="N167" s="220"/>
      <c r="O167" s="220"/>
      <c r="Q167" s="2"/>
      <c r="R167" s="221"/>
      <c r="S167" s="221"/>
      <c r="T167" s="221"/>
      <c r="U167" s="220"/>
      <c r="V167" s="220"/>
      <c r="W167" s="220"/>
      <c r="X167" s="220"/>
      <c r="Y167" s="220"/>
      <c r="Z167" s="220"/>
      <c r="AA167" s="220"/>
      <c r="AB167" s="220"/>
      <c r="AC167" s="220"/>
      <c r="AE167" s="2" t="s">
        <v>208</v>
      </c>
      <c r="AF167" s="220"/>
      <c r="AG167" s="220"/>
      <c r="AH167" s="220"/>
      <c r="AI167" s="220"/>
      <c r="AJ167" s="220"/>
      <c r="AK167" s="220"/>
      <c r="AL167" s="220"/>
      <c r="AM167" s="220"/>
      <c r="AN167" s="220"/>
      <c r="AO167" s="220"/>
      <c r="AP167" s="220"/>
      <c r="AQ167" s="220"/>
      <c r="AS167" s="2"/>
      <c r="AT167" s="221"/>
      <c r="AU167" s="221"/>
      <c r="AV167" s="221"/>
      <c r="AW167" s="220"/>
      <c r="AX167" s="220"/>
      <c r="AY167" s="220"/>
      <c r="AZ167" s="220"/>
      <c r="BA167" s="220"/>
      <c r="BB167" s="220"/>
      <c r="BC167" s="220"/>
      <c r="BD167" s="220"/>
      <c r="BE167" s="220"/>
      <c r="BG167" s="2" t="s">
        <v>208</v>
      </c>
      <c r="BH167" s="220"/>
      <c r="BI167" s="220"/>
      <c r="BJ167" s="220"/>
      <c r="BK167" s="220"/>
      <c r="BL167" s="220"/>
      <c r="BM167" s="220"/>
      <c r="BN167" s="220"/>
      <c r="BO167" s="220"/>
      <c r="BP167" s="220"/>
      <c r="BQ167" s="220"/>
      <c r="BR167" s="220"/>
      <c r="BS167" s="220"/>
      <c r="BU167" s="2"/>
      <c r="BV167" s="221"/>
      <c r="BW167" s="221"/>
      <c r="BX167" s="221"/>
      <c r="BY167" s="220"/>
      <c r="BZ167" s="220"/>
      <c r="CA167" s="220"/>
      <c r="CB167" s="220"/>
      <c r="CC167" s="220"/>
      <c r="CD167" s="220"/>
      <c r="CE167" s="220"/>
      <c r="CF167" s="220"/>
      <c r="CG167" s="220"/>
    </row>
    <row r="168" spans="1:85" x14ac:dyDescent="0.25">
      <c r="C168" s="222" t="s">
        <v>187</v>
      </c>
      <c r="D168" s="223">
        <f>+IFERROR((SUMPRODUCT(D153:D161,R153:R161)/R168),0)</f>
        <v>23.496449145942467</v>
      </c>
      <c r="E168" s="223">
        <f t="shared" ref="E168:O168" si="383">+IFERROR((SUMPRODUCT(E153:E161,S153:S161)/S168),0)</f>
        <v>23.980274621248491</v>
      </c>
      <c r="F168" s="223">
        <f t="shared" si="383"/>
        <v>26.136401197142646</v>
      </c>
      <c r="G168" s="223">
        <f t="shared" si="383"/>
        <v>36.031481118195195</v>
      </c>
      <c r="H168" s="223">
        <f t="shared" si="383"/>
        <v>38.909220343872612</v>
      </c>
      <c r="I168" s="223">
        <f t="shared" si="383"/>
        <v>36.58592920423073</v>
      </c>
      <c r="J168" s="223">
        <f t="shared" si="383"/>
        <v>23.708683736489963</v>
      </c>
      <c r="K168" s="223">
        <f t="shared" si="383"/>
        <v>18.538627564287779</v>
      </c>
      <c r="L168" s="223">
        <f t="shared" si="383"/>
        <v>28.40464728939568</v>
      </c>
      <c r="M168" s="223">
        <f t="shared" si="383"/>
        <v>30.446605050247573</v>
      </c>
      <c r="N168" s="223">
        <f t="shared" si="383"/>
        <v>30.291523182786285</v>
      </c>
      <c r="O168" s="223">
        <f t="shared" si="383"/>
        <v>26.654774436378364</v>
      </c>
      <c r="R168" s="224">
        <f t="shared" ref="R168:AC168" si="384">SUM(R153:R167)</f>
        <v>993.86245745267138</v>
      </c>
      <c r="S168" s="224">
        <f t="shared" si="384"/>
        <v>1367.0737500000005</v>
      </c>
      <c r="T168" s="224">
        <f t="shared" si="384"/>
        <v>1455.4510437499998</v>
      </c>
      <c r="U168" s="224">
        <f t="shared" si="384"/>
        <v>1477.2555000000002</v>
      </c>
      <c r="V168" s="224">
        <f t="shared" si="384"/>
        <v>1083.25</v>
      </c>
      <c r="W168" s="224">
        <f t="shared" si="384"/>
        <v>1210.4324999999999</v>
      </c>
      <c r="X168" s="224">
        <f t="shared" si="384"/>
        <v>1072.5360000000001</v>
      </c>
      <c r="Y168" s="224">
        <f t="shared" si="384"/>
        <v>796.03</v>
      </c>
      <c r="Z168" s="224">
        <f t="shared" si="384"/>
        <v>2228.4774262529263</v>
      </c>
      <c r="AA168" s="224">
        <f t="shared" si="384"/>
        <v>1396.8829622664405</v>
      </c>
      <c r="AB168" s="224">
        <f t="shared" si="384"/>
        <v>1793.6809926425237</v>
      </c>
      <c r="AC168" s="224">
        <f t="shared" si="384"/>
        <v>1980.72</v>
      </c>
      <c r="AE168" s="222" t="s">
        <v>187</v>
      </c>
      <c r="AF168" s="223">
        <f>+IFERROR((SUMPRODUCT(AF153:AF161,AT153:AT161)/AT168),0)</f>
        <v>23.496449145942467</v>
      </c>
      <c r="AG168" s="223">
        <f t="shared" ref="AG168:AQ168" si="385">+IFERROR((SUMPRODUCT(AG153:AG161,AU153:AU161)/AU168),0)</f>
        <v>23.980274621248491</v>
      </c>
      <c r="AH168" s="223">
        <f t="shared" si="385"/>
        <v>26.136401197142646</v>
      </c>
      <c r="AI168" s="223">
        <f t="shared" si="385"/>
        <v>36.852298538162046</v>
      </c>
      <c r="AJ168" s="223">
        <f t="shared" si="385"/>
        <v>39.780209883296862</v>
      </c>
      <c r="AK168" s="223">
        <f t="shared" si="385"/>
        <v>37.695040743014445</v>
      </c>
      <c r="AL168" s="223">
        <f t="shared" si="385"/>
        <v>24.309699832308553</v>
      </c>
      <c r="AM168" s="223">
        <f t="shared" si="385"/>
        <v>19.068470588235297</v>
      </c>
      <c r="AN168" s="223">
        <f t="shared" si="385"/>
        <v>30.147870158385683</v>
      </c>
      <c r="AO168" s="223">
        <f t="shared" si="385"/>
        <v>32.04574095864708</v>
      </c>
      <c r="AP168" s="223">
        <f t="shared" si="385"/>
        <v>31.69116277555802</v>
      </c>
      <c r="AQ168" s="223">
        <f t="shared" si="385"/>
        <v>28.389902832478317</v>
      </c>
      <c r="AT168" s="224">
        <f t="shared" ref="AT168:BE168" si="386">SUM(AT153:AT167)</f>
        <v>993.86245745267138</v>
      </c>
      <c r="AU168" s="224">
        <f t="shared" si="386"/>
        <v>1367.0737500000005</v>
      </c>
      <c r="AV168" s="224">
        <f t="shared" si="386"/>
        <v>1455.4510437499998</v>
      </c>
      <c r="AW168" s="224">
        <f t="shared" si="386"/>
        <v>1408.9455000000003</v>
      </c>
      <c r="AX168" s="224">
        <f t="shared" si="386"/>
        <v>1028.25</v>
      </c>
      <c r="AY168" s="224">
        <f t="shared" si="386"/>
        <v>1136.1824999999999</v>
      </c>
      <c r="AZ168" s="224">
        <f t="shared" si="386"/>
        <v>987.52800000000002</v>
      </c>
      <c r="BA168" s="224">
        <f t="shared" si="386"/>
        <v>742.9</v>
      </c>
      <c r="BB168" s="224">
        <f t="shared" si="386"/>
        <v>1894.2058123149875</v>
      </c>
      <c r="BC168" s="224">
        <f t="shared" si="386"/>
        <v>1187.3505179264744</v>
      </c>
      <c r="BD168" s="224">
        <f t="shared" si="386"/>
        <v>1524.6288437461451</v>
      </c>
      <c r="BE168" s="224">
        <f t="shared" si="386"/>
        <v>1683.6120000000001</v>
      </c>
      <c r="BG168" s="222" t="s">
        <v>187</v>
      </c>
      <c r="BH168" s="223">
        <f>+IFERROR((SUMPRODUCT(BH153:BH161,BV153:BV161)/BV168),0)</f>
        <v>23.496449145942467</v>
      </c>
      <c r="BI168" s="223">
        <f t="shared" ref="BI168" si="387">+IFERROR((SUMPRODUCT(BI153:BI161,BW153:BW161)/BW168),0)</f>
        <v>23.980274621248491</v>
      </c>
      <c r="BJ168" s="223">
        <f t="shared" ref="BJ168" si="388">+IFERROR((SUMPRODUCT(BJ153:BJ161,BX153:BX161)/BX168),0)</f>
        <v>26.136401197142646</v>
      </c>
      <c r="BK168" s="223">
        <f t="shared" ref="BK168" si="389">+IFERROR((SUMPRODUCT(BK153:BK161,BY153:BY161)/BY168),0)</f>
        <v>36.852298538162046</v>
      </c>
      <c r="BL168" s="223">
        <f t="shared" ref="BL168" si="390">+IFERROR((SUMPRODUCT(BL153:BL161,BZ153:BZ161)/BZ168),0)</f>
        <v>39.780209883296862</v>
      </c>
      <c r="BM168" s="223">
        <f t="shared" ref="BM168" si="391">+IFERROR((SUMPRODUCT(BM153:BM161,CA153:CA161)/CA168),0)</f>
        <v>37.695040743014445</v>
      </c>
      <c r="BN168" s="223">
        <f t="shared" ref="BN168" si="392">+IFERROR((SUMPRODUCT(BN153:BN161,CB153:CB161)/CB168),0)</f>
        <v>24.309699832308553</v>
      </c>
      <c r="BO168" s="223">
        <f t="shared" ref="BO168" si="393">+IFERROR((SUMPRODUCT(BO153:BO161,CC153:CC161)/CC168),0)</f>
        <v>19.068470588235297</v>
      </c>
      <c r="BP168" s="223">
        <f t="shared" ref="BP168" si="394">+IFERROR((SUMPRODUCT(BP153:BP161,CD153:CD161)/CD168),0)</f>
        <v>30.147870158385683</v>
      </c>
      <c r="BQ168" s="223">
        <f t="shared" ref="BQ168" si="395">+IFERROR((SUMPRODUCT(BQ153:BQ161,CE153:CE161)/CE168),0)</f>
        <v>32.04574095864708</v>
      </c>
      <c r="BR168" s="223">
        <f t="shared" ref="BR168" si="396">+IFERROR((SUMPRODUCT(BR153:BR161,CF153:CF161)/CF168),0)</f>
        <v>31.69116277555802</v>
      </c>
      <c r="BS168" s="223">
        <f t="shared" ref="BS168" si="397">+IFERROR((SUMPRODUCT(BS153:BS161,CG153:CG161)/CG168),0)</f>
        <v>28.389902832478317</v>
      </c>
      <c r="BV168" s="224">
        <f t="shared" ref="BV168:CG168" si="398">SUM(BV153:BV167)</f>
        <v>993.86245745267138</v>
      </c>
      <c r="BW168" s="224">
        <f t="shared" si="398"/>
        <v>1367.0737500000005</v>
      </c>
      <c r="BX168" s="224">
        <f t="shared" si="398"/>
        <v>1455.4510437499998</v>
      </c>
      <c r="BY168" s="224">
        <f t="shared" si="398"/>
        <v>1408.9455000000003</v>
      </c>
      <c r="BZ168" s="224">
        <f t="shared" si="398"/>
        <v>1028.25</v>
      </c>
      <c r="CA168" s="224">
        <f t="shared" si="398"/>
        <v>1136.1824999999999</v>
      </c>
      <c r="CB168" s="224">
        <f t="shared" si="398"/>
        <v>987.52800000000002</v>
      </c>
      <c r="CC168" s="224">
        <f t="shared" si="398"/>
        <v>742.9</v>
      </c>
      <c r="CD168" s="224">
        <f t="shared" si="398"/>
        <v>1894.2058123149875</v>
      </c>
      <c r="CE168" s="224">
        <f t="shared" si="398"/>
        <v>1187.3505179264744</v>
      </c>
      <c r="CF168" s="224">
        <f t="shared" si="398"/>
        <v>1524.6288437461451</v>
      </c>
      <c r="CG168" s="224">
        <f t="shared" si="398"/>
        <v>1683.6120000000001</v>
      </c>
    </row>
    <row r="169" spans="1:85" x14ac:dyDescent="0.25">
      <c r="C169" s="270" t="s">
        <v>126</v>
      </c>
      <c r="D169" s="220">
        <f>+'CPP Detay Tum Ay'!D169</f>
        <v>21.916009044813347</v>
      </c>
      <c r="E169" s="220">
        <f>+'CPP Detay Tum Ay'!E169</f>
        <v>22.503780539457207</v>
      </c>
      <c r="F169" s="220">
        <f>+'CPP Detay Tum Ay'!F169</f>
        <v>23.876112920102202</v>
      </c>
      <c r="G169" s="220">
        <f>+'CPP Detay Tum Ay'!G169</f>
        <v>35.747319845479431</v>
      </c>
      <c r="H169" s="220">
        <f>+'CPP Detay Tum Ay'!H169</f>
        <v>35.907549892932366</v>
      </c>
      <c r="I169" s="220">
        <f>+'CPP Detay Tum Ay'!I169</f>
        <v>36.765145746998918</v>
      </c>
      <c r="J169" s="220">
        <f>+'CPP Detay Tum Ay'!J169</f>
        <v>21.674004622903016</v>
      </c>
      <c r="K169" s="220">
        <f>+'CPP Detay Tum Ay'!K169</f>
        <v>21.952202727878607</v>
      </c>
      <c r="L169" s="220">
        <f>+'CPP Detay Tum Ay'!L169</f>
        <v>27.656968781167393</v>
      </c>
      <c r="M169" s="220">
        <f>+'CPP Detay Tum Ay'!M169</f>
        <v>31.984836101954649</v>
      </c>
      <c r="N169" s="220">
        <f>+'CPP Detay Tum Ay'!N169</f>
        <v>33.018357200989371</v>
      </c>
      <c r="O169" s="220">
        <f>+'CPP Detay Tum Ay'!O169</f>
        <v>28.901092812377282</v>
      </c>
      <c r="P169" s="220">
        <f>+'CPP Detay Tum Ay'!P169</f>
        <v>27.083007148154497</v>
      </c>
      <c r="R169">
        <f>+D169/D168</f>
        <v>0.93273706629829034</v>
      </c>
      <c r="S169">
        <f t="shared" ref="S169:AC169" si="399">+E169/E168</f>
        <v>0.93842880846397858</v>
      </c>
      <c r="T169">
        <f t="shared" si="399"/>
        <v>0.9135195293341476</v>
      </c>
      <c r="U169">
        <f t="shared" si="399"/>
        <v>0.99211352784017892</v>
      </c>
      <c r="V169">
        <f t="shared" si="399"/>
        <v>0.92285452074310337</v>
      </c>
      <c r="W169">
        <f t="shared" si="399"/>
        <v>1.0048985100738528</v>
      </c>
      <c r="X169">
        <f t="shared" si="399"/>
        <v>0.91418000525877452</v>
      </c>
      <c r="Y169">
        <f t="shared" si="399"/>
        <v>1.1841331108116455</v>
      </c>
      <c r="Z169">
        <f t="shared" si="399"/>
        <v>0.97367759928117759</v>
      </c>
      <c r="AA169">
        <f t="shared" si="399"/>
        <v>1.0505222519610464</v>
      </c>
      <c r="AB169">
        <f t="shared" si="399"/>
        <v>1.0900197062309716</v>
      </c>
      <c r="AC169">
        <f t="shared" si="399"/>
        <v>1.084274522050847</v>
      </c>
      <c r="AE169" s="270" t="s">
        <v>126</v>
      </c>
      <c r="AT169"/>
      <c r="AU169"/>
      <c r="AV169"/>
      <c r="AW169"/>
      <c r="AX169"/>
      <c r="AY169"/>
      <c r="AZ169"/>
      <c r="BA169"/>
      <c r="BB169"/>
      <c r="BC169"/>
      <c r="BD169"/>
      <c r="BE169"/>
      <c r="BG169" s="270" t="s">
        <v>126</v>
      </c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ht="23.25" x14ac:dyDescent="0.35">
      <c r="C170" s="231" t="s">
        <v>190</v>
      </c>
      <c r="D170" s="232"/>
      <c r="E170" s="232"/>
      <c r="F170" s="232"/>
      <c r="G170" s="232"/>
      <c r="H170" s="232"/>
      <c r="I170" s="232"/>
      <c r="J170" s="232"/>
      <c r="K170" s="232"/>
      <c r="L170" s="232"/>
      <c r="M170" s="232"/>
      <c r="N170" s="232"/>
      <c r="O170" s="232"/>
      <c r="P170" s="232"/>
      <c r="Q170" s="232"/>
      <c r="R170" s="232"/>
      <c r="S170" s="232"/>
      <c r="T170" s="232"/>
      <c r="U170" s="232"/>
      <c r="V170" s="232"/>
      <c r="W170" s="232"/>
      <c r="X170" s="232"/>
      <c r="Y170" s="232"/>
      <c r="Z170" s="232"/>
      <c r="AA170" s="232"/>
      <c r="AB170" s="232"/>
      <c r="AC170" s="232"/>
      <c r="AE170" s="231" t="s">
        <v>190</v>
      </c>
      <c r="AF170" s="232"/>
      <c r="AG170" s="232"/>
      <c r="AH170" s="232"/>
      <c r="AI170" s="232"/>
      <c r="AJ170" s="232"/>
      <c r="AK170" s="232"/>
      <c r="AL170" s="232"/>
      <c r="AM170" s="232"/>
      <c r="AN170" s="232"/>
      <c r="AO170" s="232"/>
      <c r="AP170" s="232"/>
      <c r="AQ170" s="232"/>
      <c r="AR170" s="232"/>
      <c r="AS170" s="232"/>
      <c r="AT170" s="232"/>
      <c r="AU170" s="232"/>
      <c r="AV170" s="232"/>
      <c r="AW170" s="232"/>
      <c r="AX170" s="232"/>
      <c r="AY170" s="232"/>
      <c r="AZ170" s="232"/>
      <c r="BA170" s="232"/>
      <c r="BB170" s="232"/>
      <c r="BC170" s="232"/>
      <c r="BD170" s="232"/>
      <c r="BE170" s="232"/>
      <c r="BG170" s="231" t="s">
        <v>190</v>
      </c>
      <c r="BH170" s="232"/>
      <c r="BI170" s="232"/>
      <c r="BJ170" s="232"/>
      <c r="BK170" s="232"/>
      <c r="BL170" s="232"/>
      <c r="BM170" s="232"/>
      <c r="BN170" s="232"/>
      <c r="BO170" s="232"/>
      <c r="BP170" s="232"/>
      <c r="BQ170" s="232"/>
      <c r="BR170" s="232"/>
      <c r="BS170" s="232"/>
      <c r="BT170" s="232"/>
      <c r="BU170" s="232"/>
      <c r="BV170" s="232"/>
      <c r="BW170" s="232"/>
      <c r="BX170" s="232"/>
      <c r="BY170" s="232"/>
      <c r="BZ170" s="232"/>
      <c r="CA170" s="232"/>
      <c r="CB170" s="232"/>
      <c r="CC170" s="232"/>
      <c r="CD170" s="232"/>
      <c r="CE170" s="232"/>
      <c r="CF170" s="232"/>
      <c r="CG170" s="232"/>
    </row>
    <row r="171" spans="1:85" ht="3" customHeight="1" x14ac:dyDescent="0.25">
      <c r="C171" s="270" t="s">
        <v>126</v>
      </c>
      <c r="AE171" s="270" t="s">
        <v>126</v>
      </c>
      <c r="AT171"/>
      <c r="AU171"/>
      <c r="AV171"/>
      <c r="AW171"/>
      <c r="AX171"/>
      <c r="AY171"/>
      <c r="AZ171"/>
      <c r="BA171"/>
      <c r="BB171"/>
      <c r="BC171"/>
      <c r="BD171"/>
      <c r="BE171"/>
      <c r="BG171" s="270" t="s">
        <v>126</v>
      </c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x14ac:dyDescent="0.25">
      <c r="C172" s="218" t="s">
        <v>6</v>
      </c>
      <c r="D172" s="219" t="s">
        <v>43</v>
      </c>
      <c r="E172" s="219" t="s">
        <v>44</v>
      </c>
      <c r="F172" s="219" t="s">
        <v>45</v>
      </c>
      <c r="G172" s="219" t="s">
        <v>46</v>
      </c>
      <c r="H172" s="219" t="s">
        <v>47</v>
      </c>
      <c r="I172" s="219" t="s">
        <v>48</v>
      </c>
      <c r="J172" s="219" t="s">
        <v>49</v>
      </c>
      <c r="K172" s="219" t="s">
        <v>50</v>
      </c>
      <c r="L172" s="219" t="s">
        <v>177</v>
      </c>
      <c r="M172" s="219" t="s">
        <v>52</v>
      </c>
      <c r="N172" s="219" t="s">
        <v>53</v>
      </c>
      <c r="O172" s="219" t="s">
        <v>54</v>
      </c>
      <c r="R172" s="219" t="s">
        <v>43</v>
      </c>
      <c r="S172" s="219" t="s">
        <v>44</v>
      </c>
      <c r="T172" s="219" t="s">
        <v>45</v>
      </c>
      <c r="U172" s="219" t="s">
        <v>46</v>
      </c>
      <c r="V172" s="219" t="s">
        <v>47</v>
      </c>
      <c r="W172" s="219" t="s">
        <v>48</v>
      </c>
      <c r="X172" s="219" t="s">
        <v>49</v>
      </c>
      <c r="Y172" s="219" t="s">
        <v>50</v>
      </c>
      <c r="Z172" s="219" t="s">
        <v>177</v>
      </c>
      <c r="AA172" s="219" t="s">
        <v>52</v>
      </c>
      <c r="AB172" s="219" t="s">
        <v>53</v>
      </c>
      <c r="AC172" s="219" t="s">
        <v>54</v>
      </c>
      <c r="AE172" s="218" t="s">
        <v>6</v>
      </c>
      <c r="AF172" s="219" t="s">
        <v>43</v>
      </c>
      <c r="AG172" s="219" t="s">
        <v>44</v>
      </c>
      <c r="AH172" s="219" t="s">
        <v>45</v>
      </c>
      <c r="AI172" s="219" t="s">
        <v>46</v>
      </c>
      <c r="AJ172" s="219" t="s">
        <v>47</v>
      </c>
      <c r="AK172" s="219" t="s">
        <v>48</v>
      </c>
      <c r="AL172" s="219" t="s">
        <v>49</v>
      </c>
      <c r="AM172" s="219" t="s">
        <v>50</v>
      </c>
      <c r="AN172" s="219" t="s">
        <v>177</v>
      </c>
      <c r="AO172" s="219" t="s">
        <v>52</v>
      </c>
      <c r="AP172" s="219" t="s">
        <v>53</v>
      </c>
      <c r="AQ172" s="219" t="s">
        <v>54</v>
      </c>
      <c r="AT172" s="219" t="s">
        <v>43</v>
      </c>
      <c r="AU172" s="219" t="s">
        <v>44</v>
      </c>
      <c r="AV172" s="219" t="s">
        <v>45</v>
      </c>
      <c r="AW172" s="219" t="s">
        <v>46</v>
      </c>
      <c r="AX172" s="219" t="s">
        <v>47</v>
      </c>
      <c r="AY172" s="219" t="s">
        <v>48</v>
      </c>
      <c r="AZ172" s="219" t="s">
        <v>49</v>
      </c>
      <c r="BA172" s="219" t="s">
        <v>50</v>
      </c>
      <c r="BB172" s="219" t="s">
        <v>177</v>
      </c>
      <c r="BC172" s="219" t="s">
        <v>52</v>
      </c>
      <c r="BD172" s="219" t="s">
        <v>53</v>
      </c>
      <c r="BE172" s="219" t="s">
        <v>54</v>
      </c>
      <c r="BG172" s="218" t="s">
        <v>6</v>
      </c>
      <c r="BH172" s="219" t="s">
        <v>43</v>
      </c>
      <c r="BI172" s="219" t="s">
        <v>44</v>
      </c>
      <c r="BJ172" s="219" t="s">
        <v>45</v>
      </c>
      <c r="BK172" s="219" t="s">
        <v>46</v>
      </c>
      <c r="BL172" s="219" t="s">
        <v>47</v>
      </c>
      <c r="BM172" s="219" t="s">
        <v>48</v>
      </c>
      <c r="BN172" s="219" t="s">
        <v>49</v>
      </c>
      <c r="BO172" s="219" t="s">
        <v>50</v>
      </c>
      <c r="BP172" s="219" t="s">
        <v>177</v>
      </c>
      <c r="BQ172" s="219" t="s">
        <v>52</v>
      </c>
      <c r="BR172" s="219" t="s">
        <v>53</v>
      </c>
      <c r="BS172" s="219" t="s">
        <v>54</v>
      </c>
      <c r="BV172" s="219" t="s">
        <v>43</v>
      </c>
      <c r="BW172" s="219" t="s">
        <v>44</v>
      </c>
      <c r="BX172" s="219" t="s">
        <v>45</v>
      </c>
      <c r="BY172" s="219" t="s">
        <v>46</v>
      </c>
      <c r="BZ172" s="219" t="s">
        <v>47</v>
      </c>
      <c r="CA172" s="219" t="s">
        <v>48</v>
      </c>
      <c r="CB172" s="219" t="s">
        <v>49</v>
      </c>
      <c r="CC172" s="219" t="s">
        <v>50</v>
      </c>
      <c r="CD172" s="219" t="s">
        <v>177</v>
      </c>
      <c r="CE172" s="219" t="s">
        <v>52</v>
      </c>
      <c r="CF172" s="219" t="s">
        <v>53</v>
      </c>
      <c r="CG172" s="219" t="s">
        <v>54</v>
      </c>
    </row>
    <row r="173" spans="1:85" x14ac:dyDescent="0.25">
      <c r="A173" t="str">
        <f>+C170</f>
        <v>PREMIUM</v>
      </c>
      <c r="B173" t="s">
        <v>6</v>
      </c>
      <c r="C173" s="2" t="s">
        <v>178</v>
      </c>
      <c r="D173" s="220">
        <v>18</v>
      </c>
      <c r="E173" s="220">
        <v>18</v>
      </c>
      <c r="F173" s="220">
        <v>18</v>
      </c>
      <c r="G173" s="220">
        <v>20.000000000000004</v>
      </c>
      <c r="H173" s="220">
        <v>21.8</v>
      </c>
      <c r="I173" s="220">
        <v>21.4</v>
      </c>
      <c r="J173" s="220">
        <v>14</v>
      </c>
      <c r="K173" s="220">
        <f>+'CPP Detay Tum Ay'!K173</f>
        <v>12.000000000000002</v>
      </c>
      <c r="L173" s="220">
        <f>+'CPP Detay Tum Ay'!L173</f>
        <v>19.445970139580343</v>
      </c>
      <c r="M173" s="220">
        <f>+'CPP Detay Tum Ay'!M173</f>
        <v>18.638285425245591</v>
      </c>
      <c r="N173" s="220">
        <f>+'CPP Detay Tum Ay'!N173</f>
        <v>17.27385460250682</v>
      </c>
      <c r="O173" s="220">
        <f>+'CPP Detay Tum Ay'!O173</f>
        <v>16.900523836607697</v>
      </c>
      <c r="Q173" s="2" t="s">
        <v>178</v>
      </c>
      <c r="R173" s="220">
        <v>0</v>
      </c>
      <c r="S173" s="220">
        <v>0</v>
      </c>
      <c r="T173" s="220">
        <v>0</v>
      </c>
      <c r="U173" s="220">
        <v>156.10077000000001</v>
      </c>
      <c r="V173" s="220">
        <v>125.97</v>
      </c>
      <c r="W173" s="220">
        <v>173.13750000000002</v>
      </c>
      <c r="X173" s="220">
        <v>93.605400000000003</v>
      </c>
      <c r="Y173" s="220">
        <f>+'CPP Detay Tum Ay'!Y173</f>
        <v>93.605400000000003</v>
      </c>
      <c r="Z173" s="220">
        <f>+'CPP Detay Tum Ay'!Z173</f>
        <v>6.6240509200940139</v>
      </c>
      <c r="AA173" s="220">
        <f>+'CPP Detay Tum Ay'!AA173</f>
        <v>23.390986433218192</v>
      </c>
      <c r="AB173" s="220">
        <f>+'CPP Detay Tum Ay'!AB173</f>
        <v>13.128049581081829</v>
      </c>
      <c r="AC173" s="220">
        <f>+'CPP Detay Tum Ay'!AC173</f>
        <v>0</v>
      </c>
      <c r="AE173" s="2" t="s">
        <v>178</v>
      </c>
      <c r="AF173" s="220">
        <f>+D173</f>
        <v>18</v>
      </c>
      <c r="AG173" s="220">
        <f t="shared" ref="AG173:AQ177" si="400">+E173</f>
        <v>18</v>
      </c>
      <c r="AH173" s="220">
        <f t="shared" si="400"/>
        <v>18</v>
      </c>
      <c r="AI173" s="220">
        <f t="shared" si="400"/>
        <v>20.000000000000004</v>
      </c>
      <c r="AJ173" s="220">
        <f t="shared" si="400"/>
        <v>21.8</v>
      </c>
      <c r="AK173" s="220">
        <f t="shared" si="400"/>
        <v>21.4</v>
      </c>
      <c r="AL173" s="220">
        <f t="shared" si="400"/>
        <v>14</v>
      </c>
      <c r="AM173" s="220">
        <f t="shared" si="400"/>
        <v>12.000000000000002</v>
      </c>
      <c r="AN173" s="220">
        <f t="shared" si="400"/>
        <v>19.445970139580343</v>
      </c>
      <c r="AO173" s="220">
        <f t="shared" si="400"/>
        <v>18.638285425245591</v>
      </c>
      <c r="AP173" s="220">
        <f t="shared" si="400"/>
        <v>17.27385460250682</v>
      </c>
      <c r="AQ173" s="220">
        <f t="shared" si="400"/>
        <v>16.900523836607697</v>
      </c>
      <c r="AS173" s="2" t="s">
        <v>178</v>
      </c>
      <c r="AT173" s="220">
        <f t="shared" ref="AT173:BE177" si="401">+R173</f>
        <v>0</v>
      </c>
      <c r="AU173" s="220">
        <f t="shared" si="401"/>
        <v>0</v>
      </c>
      <c r="AV173" s="220">
        <f t="shared" si="401"/>
        <v>0</v>
      </c>
      <c r="AW173" s="220">
        <f t="shared" si="401"/>
        <v>156.10077000000001</v>
      </c>
      <c r="AX173" s="220">
        <f t="shared" si="401"/>
        <v>125.97</v>
      </c>
      <c r="AY173" s="220">
        <f t="shared" si="401"/>
        <v>173.13750000000002</v>
      </c>
      <c r="AZ173" s="220">
        <f t="shared" si="401"/>
        <v>93.605400000000003</v>
      </c>
      <c r="BA173" s="220">
        <f t="shared" si="401"/>
        <v>93.605400000000003</v>
      </c>
      <c r="BB173" s="220">
        <f t="shared" si="401"/>
        <v>6.6240509200940139</v>
      </c>
      <c r="BC173" s="220">
        <f t="shared" si="401"/>
        <v>23.390986433218192</v>
      </c>
      <c r="BD173" s="220">
        <f t="shared" si="401"/>
        <v>13.128049581081829</v>
      </c>
      <c r="BE173" s="220">
        <f t="shared" si="401"/>
        <v>0</v>
      </c>
      <c r="BG173" s="2" t="s">
        <v>178</v>
      </c>
      <c r="BH173" s="220">
        <f>+AF173</f>
        <v>18</v>
      </c>
      <c r="BI173" s="220">
        <f t="shared" ref="BI173:BI177" si="402">+AG173</f>
        <v>18</v>
      </c>
      <c r="BJ173" s="220">
        <f t="shared" ref="BJ173:BJ177" si="403">+AH173</f>
        <v>18</v>
      </c>
      <c r="BK173" s="220">
        <f t="shared" ref="BK173:BK177" si="404">+AI173</f>
        <v>20.000000000000004</v>
      </c>
      <c r="BL173" s="220">
        <f t="shared" ref="BL173:BL177" si="405">+AJ173</f>
        <v>21.8</v>
      </c>
      <c r="BM173" s="220">
        <f t="shared" ref="BM173:BM177" si="406">+AK173</f>
        <v>21.4</v>
      </c>
      <c r="BN173" s="220">
        <f t="shared" ref="BN173:BN177" si="407">+AL173</f>
        <v>14</v>
      </c>
      <c r="BO173" s="220">
        <f t="shared" ref="BO173:BO177" si="408">+AM173</f>
        <v>12.000000000000002</v>
      </c>
      <c r="BP173" s="220">
        <f t="shared" ref="BP173:BP177" si="409">+AN173</f>
        <v>19.445970139580343</v>
      </c>
      <c r="BQ173" s="220">
        <f t="shared" ref="BQ173:BQ177" si="410">+AO173</f>
        <v>18.638285425245591</v>
      </c>
      <c r="BR173" s="220">
        <f t="shared" ref="BR173:BR177" si="411">+AP173</f>
        <v>17.27385460250682</v>
      </c>
      <c r="BS173" s="220">
        <f t="shared" ref="BS173:BS177" si="412">+AQ173</f>
        <v>16.900523836607697</v>
      </c>
      <c r="BU173" s="2" t="s">
        <v>178</v>
      </c>
      <c r="BV173" s="220">
        <f t="shared" ref="BV173:BV177" si="413">+AT173</f>
        <v>0</v>
      </c>
      <c r="BW173" s="220">
        <f t="shared" ref="BW173:BW177" si="414">+AU173</f>
        <v>0</v>
      </c>
      <c r="BX173" s="220">
        <f t="shared" ref="BX173:BX177" si="415">+AV173</f>
        <v>0</v>
      </c>
      <c r="BY173" s="220">
        <f t="shared" ref="BY173:BY177" si="416">+AW173</f>
        <v>156.10077000000001</v>
      </c>
      <c r="BZ173" s="220">
        <f t="shared" ref="BZ173:BZ177" si="417">+AX173</f>
        <v>125.97</v>
      </c>
      <c r="CA173" s="220">
        <f t="shared" ref="CA173:CA177" si="418">+AY173</f>
        <v>173.13750000000002</v>
      </c>
      <c r="CB173" s="220">
        <f t="shared" ref="CB173:CB177" si="419">+AZ173</f>
        <v>93.605400000000003</v>
      </c>
      <c r="CC173" s="220">
        <f t="shared" ref="CC173:CC177" si="420">+BA173</f>
        <v>93.605400000000003</v>
      </c>
      <c r="CD173" s="220">
        <f t="shared" ref="CD173:CD177" si="421">+BB173</f>
        <v>6.6240509200940139</v>
      </c>
      <c r="CE173" s="220">
        <f t="shared" ref="CE173:CE177" si="422">+BC173</f>
        <v>23.390986433218192</v>
      </c>
      <c r="CF173" s="220">
        <f t="shared" ref="CF173:CF177" si="423">+BD173</f>
        <v>13.128049581081829</v>
      </c>
      <c r="CG173" s="220">
        <f t="shared" ref="CG173:CG177" si="424">+BE173</f>
        <v>0</v>
      </c>
    </row>
    <row r="174" spans="1:85" x14ac:dyDescent="0.25">
      <c r="A174" t="str">
        <f>+C170</f>
        <v>PREMIUM</v>
      </c>
      <c r="B174" t="s">
        <v>6</v>
      </c>
      <c r="C174" s="2" t="s">
        <v>179</v>
      </c>
      <c r="D174" s="220">
        <v>11</v>
      </c>
      <c r="E174" s="220">
        <v>11</v>
      </c>
      <c r="F174" s="220">
        <v>12</v>
      </c>
      <c r="G174" s="220">
        <v>17</v>
      </c>
      <c r="H174" s="220">
        <v>18.53</v>
      </c>
      <c r="I174" s="220">
        <v>18.190000000000001</v>
      </c>
      <c r="J174" s="220">
        <v>12.000000000000002</v>
      </c>
      <c r="K174" s="220">
        <f>+'CPP Detay Tum Ay'!K174</f>
        <v>8.8039215686274517</v>
      </c>
      <c r="L174" s="220">
        <f>+'CPP Detay Tum Ay'!L174</f>
        <v>16.165818113247784</v>
      </c>
      <c r="M174" s="220">
        <f>+'CPP Detay Tum Ay'!M174</f>
        <v>14.612415773392545</v>
      </c>
      <c r="N174" s="220">
        <f>+'CPP Detay Tum Ay'!N174</f>
        <v>13.905452955017989</v>
      </c>
      <c r="O174" s="220">
        <f>+'CPP Detay Tum Ay'!O174</f>
        <v>13.60492168846919</v>
      </c>
      <c r="Q174" s="2" t="s">
        <v>179</v>
      </c>
      <c r="R174" s="220">
        <v>0</v>
      </c>
      <c r="S174" s="220">
        <v>0</v>
      </c>
      <c r="T174" s="220">
        <v>120.25434750000001</v>
      </c>
      <c r="U174" s="220">
        <v>177.32499750000002</v>
      </c>
      <c r="V174" s="220">
        <v>122.655</v>
      </c>
      <c r="W174" s="220">
        <v>148.35150000000002</v>
      </c>
      <c r="X174" s="220">
        <v>93.605400000000003</v>
      </c>
      <c r="Y174" s="220">
        <f>+'CPP Detay Tum Ay'!Y174</f>
        <v>98.062799999999996</v>
      </c>
      <c r="Z174" s="220">
        <f>+'CPP Detay Tum Ay'!Z174</f>
        <v>6.6240509200940139</v>
      </c>
      <c r="AA174" s="220">
        <f>+'CPP Detay Tum Ay'!AA174</f>
        <v>23.390986433218192</v>
      </c>
      <c r="AB174" s="220">
        <f>+'CPP Detay Tum Ay'!AB174</f>
        <v>13.128049581081829</v>
      </c>
      <c r="AC174" s="220">
        <f>+'CPP Detay Tum Ay'!AC174</f>
        <v>0</v>
      </c>
      <c r="AE174" s="2" t="s">
        <v>179</v>
      </c>
      <c r="AF174" s="220">
        <f t="shared" ref="AF174:AF177" si="425">+D174</f>
        <v>11</v>
      </c>
      <c r="AG174" s="220">
        <f t="shared" si="400"/>
        <v>11</v>
      </c>
      <c r="AH174" s="220">
        <f t="shared" si="400"/>
        <v>12</v>
      </c>
      <c r="AI174" s="220">
        <f t="shared" si="400"/>
        <v>17</v>
      </c>
      <c r="AJ174" s="220">
        <f t="shared" si="400"/>
        <v>18.53</v>
      </c>
      <c r="AK174" s="220">
        <f t="shared" si="400"/>
        <v>18.190000000000001</v>
      </c>
      <c r="AL174" s="220">
        <f t="shared" si="400"/>
        <v>12.000000000000002</v>
      </c>
      <c r="AM174" s="220">
        <f t="shared" si="400"/>
        <v>8.8039215686274517</v>
      </c>
      <c r="AN174" s="220">
        <f t="shared" si="400"/>
        <v>16.165818113247784</v>
      </c>
      <c r="AO174" s="220">
        <f t="shared" si="400"/>
        <v>14.612415773392545</v>
      </c>
      <c r="AP174" s="220">
        <f t="shared" si="400"/>
        <v>13.905452955017989</v>
      </c>
      <c r="AQ174" s="220">
        <f t="shared" si="400"/>
        <v>13.60492168846919</v>
      </c>
      <c r="AS174" s="2" t="s">
        <v>179</v>
      </c>
      <c r="AT174" s="220">
        <f t="shared" si="401"/>
        <v>0</v>
      </c>
      <c r="AU174" s="220">
        <f t="shared" si="401"/>
        <v>0</v>
      </c>
      <c r="AV174" s="220">
        <f t="shared" si="401"/>
        <v>120.25434750000001</v>
      </c>
      <c r="AW174" s="220">
        <f t="shared" si="401"/>
        <v>177.32499750000002</v>
      </c>
      <c r="AX174" s="220">
        <f t="shared" si="401"/>
        <v>122.655</v>
      </c>
      <c r="AY174" s="220">
        <f t="shared" si="401"/>
        <v>148.35150000000002</v>
      </c>
      <c r="AZ174" s="220">
        <f t="shared" si="401"/>
        <v>93.605400000000003</v>
      </c>
      <c r="BA174" s="220">
        <f t="shared" si="401"/>
        <v>98.062799999999996</v>
      </c>
      <c r="BB174" s="220">
        <f t="shared" si="401"/>
        <v>6.6240509200940139</v>
      </c>
      <c r="BC174" s="220">
        <f t="shared" si="401"/>
        <v>23.390986433218192</v>
      </c>
      <c r="BD174" s="220">
        <f t="shared" si="401"/>
        <v>13.128049581081829</v>
      </c>
      <c r="BE174" s="220">
        <f t="shared" si="401"/>
        <v>0</v>
      </c>
      <c r="BG174" s="2" t="s">
        <v>179</v>
      </c>
      <c r="BH174" s="220">
        <f t="shared" ref="BH174:BH177" si="426">+AF174</f>
        <v>11</v>
      </c>
      <c r="BI174" s="220">
        <f t="shared" si="402"/>
        <v>11</v>
      </c>
      <c r="BJ174" s="220">
        <f t="shared" si="403"/>
        <v>12</v>
      </c>
      <c r="BK174" s="220">
        <f t="shared" si="404"/>
        <v>17</v>
      </c>
      <c r="BL174" s="220">
        <f t="shared" si="405"/>
        <v>18.53</v>
      </c>
      <c r="BM174" s="220">
        <f t="shared" si="406"/>
        <v>18.190000000000001</v>
      </c>
      <c r="BN174" s="220">
        <f t="shared" si="407"/>
        <v>12.000000000000002</v>
      </c>
      <c r="BO174" s="220">
        <f t="shared" si="408"/>
        <v>8.8039215686274517</v>
      </c>
      <c r="BP174" s="220">
        <f t="shared" si="409"/>
        <v>16.165818113247784</v>
      </c>
      <c r="BQ174" s="220">
        <f t="shared" si="410"/>
        <v>14.612415773392545</v>
      </c>
      <c r="BR174" s="220">
        <f t="shared" si="411"/>
        <v>13.905452955017989</v>
      </c>
      <c r="BS174" s="220">
        <f t="shared" si="412"/>
        <v>13.60492168846919</v>
      </c>
      <c r="BU174" s="2" t="s">
        <v>179</v>
      </c>
      <c r="BV174" s="220">
        <f t="shared" si="413"/>
        <v>0</v>
      </c>
      <c r="BW174" s="220">
        <f t="shared" si="414"/>
        <v>0</v>
      </c>
      <c r="BX174" s="220">
        <f t="shared" si="415"/>
        <v>120.25434750000001</v>
      </c>
      <c r="BY174" s="220">
        <f t="shared" si="416"/>
        <v>177.32499750000002</v>
      </c>
      <c r="BZ174" s="220">
        <f t="shared" si="417"/>
        <v>122.655</v>
      </c>
      <c r="CA174" s="220">
        <f t="shared" si="418"/>
        <v>148.35150000000002</v>
      </c>
      <c r="CB174" s="220">
        <f t="shared" si="419"/>
        <v>93.605400000000003</v>
      </c>
      <c r="CC174" s="220">
        <f t="shared" si="420"/>
        <v>98.062799999999996</v>
      </c>
      <c r="CD174" s="220">
        <f t="shared" si="421"/>
        <v>6.6240509200940139</v>
      </c>
      <c r="CE174" s="220">
        <f t="shared" si="422"/>
        <v>23.390986433218192</v>
      </c>
      <c r="CF174" s="220">
        <f t="shared" si="423"/>
        <v>13.128049581081829</v>
      </c>
      <c r="CG174" s="220">
        <f t="shared" si="424"/>
        <v>0</v>
      </c>
    </row>
    <row r="175" spans="1:85" x14ac:dyDescent="0.25">
      <c r="A175" t="str">
        <f>+C170</f>
        <v>PREMIUM</v>
      </c>
      <c r="B175" t="s">
        <v>6</v>
      </c>
      <c r="C175" s="2" t="s">
        <v>180</v>
      </c>
      <c r="D175" s="220">
        <v>9.553571428571427</v>
      </c>
      <c r="E175" s="220">
        <v>9.553571428571427</v>
      </c>
      <c r="F175" s="220">
        <v>12.553571428571427</v>
      </c>
      <c r="G175" s="220">
        <v>16.979591836734695</v>
      </c>
      <c r="H175" s="220">
        <v>18.551372549019614</v>
      </c>
      <c r="I175" s="220">
        <v>18.071111111111112</v>
      </c>
      <c r="J175" s="220">
        <v>11.313725490196079</v>
      </c>
      <c r="K175" s="220">
        <f>+'CPP Detay Tum Ay'!K175</f>
        <v>9.5098039215686292</v>
      </c>
      <c r="L175" s="220">
        <f>+'CPP Detay Tum Ay'!L175</f>
        <v>18.013109181927057</v>
      </c>
      <c r="M175" s="220">
        <f>+'CPP Detay Tum Ay'!M175</f>
        <v>21.010195473434198</v>
      </c>
      <c r="N175" s="220">
        <f>+'CPP Detay Tum Ay'!N175</f>
        <v>19.95130206589538</v>
      </c>
      <c r="O175" s="220">
        <f>+'CPP Detay Tum Ay'!O175</f>
        <v>18.492731082267042</v>
      </c>
      <c r="Q175" s="2" t="s">
        <v>180</v>
      </c>
      <c r="R175" s="220">
        <v>0</v>
      </c>
      <c r="S175" s="220">
        <v>0</v>
      </c>
      <c r="T175" s="220">
        <v>0</v>
      </c>
      <c r="U175" s="220">
        <v>53.250749999999996</v>
      </c>
      <c r="V175" s="220">
        <v>38.25</v>
      </c>
      <c r="W175" s="220">
        <v>54.675000000000004</v>
      </c>
      <c r="X175" s="220">
        <v>124.99488000000001</v>
      </c>
      <c r="Y175" s="220">
        <f>+'CPP Detay Tum Ay'!Y175</f>
        <v>88.678799999999995</v>
      </c>
      <c r="Z175" s="220">
        <f>+'CPP Detay Tum Ay'!Z175</f>
        <v>3.1377083305708489</v>
      </c>
      <c r="AA175" s="220">
        <f>+'CPP Detay Tum Ay'!AA175</f>
        <v>11.079940942050724</v>
      </c>
      <c r="AB175" s="220">
        <f>+'CPP Detay Tum Ay'!AB175</f>
        <v>6.2185498015650769</v>
      </c>
      <c r="AC175" s="220">
        <f>+'CPP Detay Tum Ay'!AC175</f>
        <v>0</v>
      </c>
      <c r="AE175" s="2" t="s">
        <v>180</v>
      </c>
      <c r="AF175" s="220">
        <f t="shared" si="425"/>
        <v>9.553571428571427</v>
      </c>
      <c r="AG175" s="220">
        <f t="shared" si="400"/>
        <v>9.553571428571427</v>
      </c>
      <c r="AH175" s="220">
        <f t="shared" si="400"/>
        <v>12.553571428571427</v>
      </c>
      <c r="AI175" s="220">
        <f t="shared" si="400"/>
        <v>16.979591836734695</v>
      </c>
      <c r="AJ175" s="220">
        <f t="shared" si="400"/>
        <v>18.551372549019614</v>
      </c>
      <c r="AK175" s="220">
        <f t="shared" si="400"/>
        <v>18.071111111111112</v>
      </c>
      <c r="AL175" s="220">
        <f t="shared" si="400"/>
        <v>11.313725490196079</v>
      </c>
      <c r="AM175" s="220">
        <f t="shared" si="400"/>
        <v>9.5098039215686292</v>
      </c>
      <c r="AN175" s="220">
        <f t="shared" si="400"/>
        <v>18.013109181927057</v>
      </c>
      <c r="AO175" s="220">
        <f t="shared" si="400"/>
        <v>21.010195473434198</v>
      </c>
      <c r="AP175" s="220">
        <f t="shared" si="400"/>
        <v>19.95130206589538</v>
      </c>
      <c r="AQ175" s="220">
        <f t="shared" si="400"/>
        <v>18.492731082267042</v>
      </c>
      <c r="AS175" s="2" t="s">
        <v>180</v>
      </c>
      <c r="AT175" s="220">
        <f t="shared" si="401"/>
        <v>0</v>
      </c>
      <c r="AU175" s="220">
        <f t="shared" si="401"/>
        <v>0</v>
      </c>
      <c r="AV175" s="220">
        <f t="shared" si="401"/>
        <v>0</v>
      </c>
      <c r="AW175" s="220">
        <f t="shared" si="401"/>
        <v>53.250749999999996</v>
      </c>
      <c r="AX175" s="220">
        <f t="shared" si="401"/>
        <v>38.25</v>
      </c>
      <c r="AY175" s="220">
        <f t="shared" si="401"/>
        <v>54.675000000000004</v>
      </c>
      <c r="AZ175" s="220">
        <f t="shared" si="401"/>
        <v>124.99488000000001</v>
      </c>
      <c r="BA175" s="220">
        <f t="shared" si="401"/>
        <v>88.678799999999995</v>
      </c>
      <c r="BB175" s="220">
        <f t="shared" si="401"/>
        <v>3.1377083305708489</v>
      </c>
      <c r="BC175" s="220">
        <f t="shared" si="401"/>
        <v>11.079940942050724</v>
      </c>
      <c r="BD175" s="220">
        <f t="shared" si="401"/>
        <v>6.2185498015650769</v>
      </c>
      <c r="BE175" s="220">
        <f t="shared" si="401"/>
        <v>0</v>
      </c>
      <c r="BG175" s="2" t="s">
        <v>180</v>
      </c>
      <c r="BH175" s="220">
        <f t="shared" si="426"/>
        <v>9.553571428571427</v>
      </c>
      <c r="BI175" s="220">
        <f t="shared" si="402"/>
        <v>9.553571428571427</v>
      </c>
      <c r="BJ175" s="220">
        <f t="shared" si="403"/>
        <v>12.553571428571427</v>
      </c>
      <c r="BK175" s="220">
        <f t="shared" si="404"/>
        <v>16.979591836734695</v>
      </c>
      <c r="BL175" s="220">
        <f t="shared" si="405"/>
        <v>18.551372549019614</v>
      </c>
      <c r="BM175" s="220">
        <f t="shared" si="406"/>
        <v>18.071111111111112</v>
      </c>
      <c r="BN175" s="220">
        <f t="shared" si="407"/>
        <v>11.313725490196079</v>
      </c>
      <c r="BO175" s="220">
        <f t="shared" si="408"/>
        <v>9.5098039215686292</v>
      </c>
      <c r="BP175" s="220">
        <f t="shared" si="409"/>
        <v>18.013109181927057</v>
      </c>
      <c r="BQ175" s="220">
        <f t="shared" si="410"/>
        <v>21.010195473434198</v>
      </c>
      <c r="BR175" s="220">
        <f t="shared" si="411"/>
        <v>19.95130206589538</v>
      </c>
      <c r="BS175" s="220">
        <f t="shared" si="412"/>
        <v>18.492731082267042</v>
      </c>
      <c r="BU175" s="2" t="s">
        <v>180</v>
      </c>
      <c r="BV175" s="220">
        <f t="shared" si="413"/>
        <v>0</v>
      </c>
      <c r="BW175" s="220">
        <f t="shared" si="414"/>
        <v>0</v>
      </c>
      <c r="BX175" s="220">
        <f t="shared" si="415"/>
        <v>0</v>
      </c>
      <c r="BY175" s="220">
        <f t="shared" si="416"/>
        <v>53.250749999999996</v>
      </c>
      <c r="BZ175" s="220">
        <f t="shared" si="417"/>
        <v>38.25</v>
      </c>
      <c r="CA175" s="220">
        <f t="shared" si="418"/>
        <v>54.675000000000004</v>
      </c>
      <c r="CB175" s="220">
        <f t="shared" si="419"/>
        <v>124.99488000000001</v>
      </c>
      <c r="CC175" s="220">
        <f t="shared" si="420"/>
        <v>88.678799999999995</v>
      </c>
      <c r="CD175" s="220">
        <f t="shared" si="421"/>
        <v>3.1377083305708489</v>
      </c>
      <c r="CE175" s="220">
        <f t="shared" si="422"/>
        <v>11.079940942050724</v>
      </c>
      <c r="CF175" s="220">
        <f t="shared" si="423"/>
        <v>6.2185498015650769</v>
      </c>
      <c r="CG175" s="220">
        <f t="shared" si="424"/>
        <v>0</v>
      </c>
    </row>
    <row r="176" spans="1:85" x14ac:dyDescent="0.25">
      <c r="A176" t="str">
        <f>+C170</f>
        <v>PREMIUM</v>
      </c>
      <c r="B176" t="s">
        <v>6</v>
      </c>
      <c r="C176" s="2" t="s">
        <v>181</v>
      </c>
      <c r="D176" s="220">
        <v>10.999999999999998</v>
      </c>
      <c r="E176" s="220">
        <v>11</v>
      </c>
      <c r="F176" s="220">
        <v>11</v>
      </c>
      <c r="G176" s="220">
        <v>15.265306122448981</v>
      </c>
      <c r="H176" s="220">
        <v>16.713333333333335</v>
      </c>
      <c r="I176" s="220">
        <v>16.16888888888889</v>
      </c>
      <c r="J176" s="220">
        <v>12.000000000000002</v>
      </c>
      <c r="K176" s="220">
        <f>+'CPP Detay Tum Ay'!K176</f>
        <v>9.0000000000000018</v>
      </c>
      <c r="L176" s="220">
        <f>+'CPP Detay Tum Ay'!L176</f>
        <v>15.313701484919518</v>
      </c>
      <c r="M176" s="220">
        <f>+'CPP Detay Tum Ay'!M176</f>
        <v>16.774456882721026</v>
      </c>
      <c r="N176" s="220">
        <f>+'CPP Detay Tum Ay'!N176</f>
        <v>15.546469142256138</v>
      </c>
      <c r="O176" s="220">
        <f>+'CPP Detay Tum Ay'!O176</f>
        <v>15.210471452946924</v>
      </c>
      <c r="Q176" s="2" t="s">
        <v>181</v>
      </c>
      <c r="R176" s="220">
        <v>0</v>
      </c>
      <c r="S176" s="220">
        <v>0</v>
      </c>
      <c r="T176" s="220">
        <v>0</v>
      </c>
      <c r="U176" s="220">
        <v>177.32499750000002</v>
      </c>
      <c r="V176" s="220">
        <v>127.37250000000002</v>
      </c>
      <c r="W176" s="220">
        <v>146.10375000000002</v>
      </c>
      <c r="X176" s="220">
        <v>149.76864</v>
      </c>
      <c r="Y176" s="220">
        <f>+'CPP Detay Tum Ay'!Y176</f>
        <v>93.605400000000003</v>
      </c>
      <c r="Z176" s="220">
        <f>+'CPP Detay Tum Ay'!Z176</f>
        <v>6.6240509200940139</v>
      </c>
      <c r="AA176" s="220">
        <f>+'CPP Detay Tum Ay'!AA176</f>
        <v>23.390986433218192</v>
      </c>
      <c r="AB176" s="220">
        <f>+'CPP Detay Tum Ay'!AB176</f>
        <v>13.128049581081829</v>
      </c>
      <c r="AC176" s="220">
        <f>+'CPP Detay Tum Ay'!AC176</f>
        <v>0</v>
      </c>
      <c r="AE176" s="2" t="s">
        <v>181</v>
      </c>
      <c r="AF176" s="220">
        <f t="shared" si="425"/>
        <v>10.999999999999998</v>
      </c>
      <c r="AG176" s="220">
        <f t="shared" si="400"/>
        <v>11</v>
      </c>
      <c r="AH176" s="220">
        <f t="shared" si="400"/>
        <v>11</v>
      </c>
      <c r="AI176" s="220">
        <f t="shared" si="400"/>
        <v>15.265306122448981</v>
      </c>
      <c r="AJ176" s="220">
        <f t="shared" si="400"/>
        <v>16.713333333333335</v>
      </c>
      <c r="AK176" s="220">
        <f t="shared" si="400"/>
        <v>16.16888888888889</v>
      </c>
      <c r="AL176" s="220">
        <f t="shared" si="400"/>
        <v>12.000000000000002</v>
      </c>
      <c r="AM176" s="220">
        <f t="shared" si="400"/>
        <v>9.0000000000000018</v>
      </c>
      <c r="AN176" s="220">
        <f t="shared" si="400"/>
        <v>15.313701484919518</v>
      </c>
      <c r="AO176" s="220">
        <f t="shared" si="400"/>
        <v>16.774456882721026</v>
      </c>
      <c r="AP176" s="220">
        <f t="shared" si="400"/>
        <v>15.546469142256138</v>
      </c>
      <c r="AQ176" s="220">
        <f t="shared" si="400"/>
        <v>15.210471452946924</v>
      </c>
      <c r="AS176" s="2" t="s">
        <v>181</v>
      </c>
      <c r="AT176" s="220">
        <f t="shared" si="401"/>
        <v>0</v>
      </c>
      <c r="AU176" s="220">
        <f t="shared" si="401"/>
        <v>0</v>
      </c>
      <c r="AV176" s="220">
        <f t="shared" si="401"/>
        <v>0</v>
      </c>
      <c r="AW176" s="220">
        <f t="shared" si="401"/>
        <v>177.32499750000002</v>
      </c>
      <c r="AX176" s="220">
        <f t="shared" si="401"/>
        <v>127.37250000000002</v>
      </c>
      <c r="AY176" s="220">
        <f t="shared" si="401"/>
        <v>146.10375000000002</v>
      </c>
      <c r="AZ176" s="220">
        <f t="shared" si="401"/>
        <v>149.76864</v>
      </c>
      <c r="BA176" s="220">
        <f t="shared" si="401"/>
        <v>93.605400000000003</v>
      </c>
      <c r="BB176" s="220">
        <f t="shared" si="401"/>
        <v>6.6240509200940139</v>
      </c>
      <c r="BC176" s="220">
        <f t="shared" si="401"/>
        <v>23.390986433218192</v>
      </c>
      <c r="BD176" s="220">
        <f t="shared" si="401"/>
        <v>13.128049581081829</v>
      </c>
      <c r="BE176" s="220">
        <f t="shared" si="401"/>
        <v>0</v>
      </c>
      <c r="BG176" s="2" t="s">
        <v>181</v>
      </c>
      <c r="BH176" s="220">
        <f t="shared" si="426"/>
        <v>10.999999999999998</v>
      </c>
      <c r="BI176" s="220">
        <f t="shared" si="402"/>
        <v>11</v>
      </c>
      <c r="BJ176" s="220">
        <f t="shared" si="403"/>
        <v>11</v>
      </c>
      <c r="BK176" s="220">
        <f t="shared" si="404"/>
        <v>15.265306122448981</v>
      </c>
      <c r="BL176" s="220">
        <f t="shared" si="405"/>
        <v>16.713333333333335</v>
      </c>
      <c r="BM176" s="220">
        <f t="shared" si="406"/>
        <v>16.16888888888889</v>
      </c>
      <c r="BN176" s="220">
        <f t="shared" si="407"/>
        <v>12.000000000000002</v>
      </c>
      <c r="BO176" s="220">
        <f t="shared" si="408"/>
        <v>9.0000000000000018</v>
      </c>
      <c r="BP176" s="220">
        <f t="shared" si="409"/>
        <v>15.313701484919518</v>
      </c>
      <c r="BQ176" s="220">
        <f t="shared" si="410"/>
        <v>16.774456882721026</v>
      </c>
      <c r="BR176" s="220">
        <f t="shared" si="411"/>
        <v>15.546469142256138</v>
      </c>
      <c r="BS176" s="220">
        <f t="shared" si="412"/>
        <v>15.210471452946924</v>
      </c>
      <c r="BU176" s="2" t="s">
        <v>181</v>
      </c>
      <c r="BV176" s="220">
        <f t="shared" si="413"/>
        <v>0</v>
      </c>
      <c r="BW176" s="220">
        <f t="shared" si="414"/>
        <v>0</v>
      </c>
      <c r="BX176" s="220">
        <f t="shared" si="415"/>
        <v>0</v>
      </c>
      <c r="BY176" s="220">
        <f t="shared" si="416"/>
        <v>177.32499750000002</v>
      </c>
      <c r="BZ176" s="220">
        <f t="shared" si="417"/>
        <v>127.37250000000002</v>
      </c>
      <c r="CA176" s="220">
        <f t="shared" si="418"/>
        <v>146.10375000000002</v>
      </c>
      <c r="CB176" s="220">
        <f t="shared" si="419"/>
        <v>149.76864</v>
      </c>
      <c r="CC176" s="220">
        <f t="shared" si="420"/>
        <v>93.605400000000003</v>
      </c>
      <c r="CD176" s="220">
        <f t="shared" si="421"/>
        <v>6.6240509200940139</v>
      </c>
      <c r="CE176" s="220">
        <f t="shared" si="422"/>
        <v>23.390986433218192</v>
      </c>
      <c r="CF176" s="220">
        <f t="shared" si="423"/>
        <v>13.128049581081829</v>
      </c>
      <c r="CG176" s="220">
        <f t="shared" si="424"/>
        <v>0</v>
      </c>
    </row>
    <row r="177" spans="1:85" x14ac:dyDescent="0.25">
      <c r="A177" t="str">
        <f>+C170</f>
        <v>PREMIUM</v>
      </c>
      <c r="B177" t="s">
        <v>6</v>
      </c>
      <c r="C177" s="2" t="s">
        <v>182</v>
      </c>
      <c r="D177" s="220">
        <v>13</v>
      </c>
      <c r="E177" s="220">
        <v>13</v>
      </c>
      <c r="F177" s="220">
        <v>13.732142857142856</v>
      </c>
      <c r="G177" s="220">
        <v>18.999999999999996</v>
      </c>
      <c r="H177" s="220">
        <v>20.71</v>
      </c>
      <c r="I177" s="220">
        <v>20.330000000000002</v>
      </c>
      <c r="J177" s="220">
        <v>13.000000000000002</v>
      </c>
      <c r="K177" s="220">
        <f>+'CPP Detay Tum Ay'!K177</f>
        <v>12.000000000000002</v>
      </c>
      <c r="L177" s="220">
        <f>+'CPP Detay Tum Ay'!L177</f>
        <v>13.305137463923392</v>
      </c>
      <c r="M177" s="220">
        <f>+'CPP Detay Tum Ay'!M177</f>
        <v>19.619247816047988</v>
      </c>
      <c r="N177" s="220">
        <f>+'CPP Detay Tum Ay'!N177</f>
        <v>18.183004844744023</v>
      </c>
      <c r="O177" s="220">
        <f>+'CPP Detay Tum Ay'!O177</f>
        <v>16.900523836607697</v>
      </c>
      <c r="Q177" s="2" t="s">
        <v>182</v>
      </c>
      <c r="R177" s="220">
        <v>0</v>
      </c>
      <c r="S177" s="220">
        <v>0</v>
      </c>
      <c r="T177" s="220">
        <v>88.570943999999997</v>
      </c>
      <c r="U177" s="220">
        <v>161.88228000000001</v>
      </c>
      <c r="V177" s="220">
        <v>135.66</v>
      </c>
      <c r="W177" s="220">
        <v>173.13750000000002</v>
      </c>
      <c r="X177" s="220">
        <v>149.76864</v>
      </c>
      <c r="Y177" s="220">
        <f>+'CPP Detay Tum Ay'!Y177</f>
        <v>93.605400000000003</v>
      </c>
      <c r="Z177" s="220">
        <f>+'CPP Detay Tum Ay'!Z177</f>
        <v>6.6240509200940139</v>
      </c>
      <c r="AA177" s="220">
        <f>+'CPP Detay Tum Ay'!AA177</f>
        <v>23.390986433218192</v>
      </c>
      <c r="AB177" s="220">
        <f>+'CPP Detay Tum Ay'!AB177</f>
        <v>13.128049581081829</v>
      </c>
      <c r="AC177" s="220">
        <f>+'CPP Detay Tum Ay'!AC177</f>
        <v>0</v>
      </c>
      <c r="AE177" s="2" t="s">
        <v>182</v>
      </c>
      <c r="AF177" s="220">
        <f t="shared" si="425"/>
        <v>13</v>
      </c>
      <c r="AG177" s="220">
        <f t="shared" si="400"/>
        <v>13</v>
      </c>
      <c r="AH177" s="220">
        <f t="shared" si="400"/>
        <v>13.732142857142856</v>
      </c>
      <c r="AI177" s="220">
        <f t="shared" si="400"/>
        <v>18.999999999999996</v>
      </c>
      <c r="AJ177" s="220">
        <f t="shared" si="400"/>
        <v>20.71</v>
      </c>
      <c r="AK177" s="220">
        <f t="shared" si="400"/>
        <v>20.330000000000002</v>
      </c>
      <c r="AL177" s="220">
        <f t="shared" si="400"/>
        <v>13.000000000000002</v>
      </c>
      <c r="AM177" s="220">
        <f t="shared" si="400"/>
        <v>12.000000000000002</v>
      </c>
      <c r="AN177" s="220">
        <f t="shared" si="400"/>
        <v>13.305137463923392</v>
      </c>
      <c r="AO177" s="220">
        <f t="shared" si="400"/>
        <v>19.619247816047988</v>
      </c>
      <c r="AP177" s="220">
        <f t="shared" si="400"/>
        <v>18.183004844744023</v>
      </c>
      <c r="AQ177" s="220">
        <f t="shared" si="400"/>
        <v>16.900523836607697</v>
      </c>
      <c r="AS177" s="2" t="s">
        <v>182</v>
      </c>
      <c r="AT177" s="220">
        <f t="shared" si="401"/>
        <v>0</v>
      </c>
      <c r="AU177" s="220">
        <f t="shared" si="401"/>
        <v>0</v>
      </c>
      <c r="AV177" s="220">
        <f t="shared" si="401"/>
        <v>88.570943999999997</v>
      </c>
      <c r="AW177" s="220">
        <f t="shared" si="401"/>
        <v>161.88228000000001</v>
      </c>
      <c r="AX177" s="220">
        <f t="shared" si="401"/>
        <v>135.66</v>
      </c>
      <c r="AY177" s="220">
        <f t="shared" si="401"/>
        <v>173.13750000000002</v>
      </c>
      <c r="AZ177" s="220">
        <f t="shared" si="401"/>
        <v>149.76864</v>
      </c>
      <c r="BA177" s="220">
        <f t="shared" si="401"/>
        <v>93.605400000000003</v>
      </c>
      <c r="BB177" s="220">
        <f t="shared" si="401"/>
        <v>6.6240509200940139</v>
      </c>
      <c r="BC177" s="220">
        <f t="shared" si="401"/>
        <v>23.390986433218192</v>
      </c>
      <c r="BD177" s="220">
        <f t="shared" si="401"/>
        <v>13.128049581081829</v>
      </c>
      <c r="BE177" s="220">
        <f t="shared" si="401"/>
        <v>0</v>
      </c>
      <c r="BG177" s="2" t="s">
        <v>182</v>
      </c>
      <c r="BH177" s="220">
        <f t="shared" si="426"/>
        <v>13</v>
      </c>
      <c r="BI177" s="220">
        <f t="shared" si="402"/>
        <v>13</v>
      </c>
      <c r="BJ177" s="220">
        <f t="shared" si="403"/>
        <v>13.732142857142856</v>
      </c>
      <c r="BK177" s="220">
        <f t="shared" si="404"/>
        <v>18.999999999999996</v>
      </c>
      <c r="BL177" s="220">
        <f t="shared" si="405"/>
        <v>20.71</v>
      </c>
      <c r="BM177" s="220">
        <f t="shared" si="406"/>
        <v>20.330000000000002</v>
      </c>
      <c r="BN177" s="220">
        <f t="shared" si="407"/>
        <v>13.000000000000002</v>
      </c>
      <c r="BO177" s="220">
        <f t="shared" si="408"/>
        <v>12.000000000000002</v>
      </c>
      <c r="BP177" s="220">
        <f t="shared" si="409"/>
        <v>13.305137463923392</v>
      </c>
      <c r="BQ177" s="220">
        <f t="shared" si="410"/>
        <v>19.619247816047988</v>
      </c>
      <c r="BR177" s="220">
        <f t="shared" si="411"/>
        <v>18.183004844744023</v>
      </c>
      <c r="BS177" s="220">
        <f t="shared" si="412"/>
        <v>16.900523836607697</v>
      </c>
      <c r="BU177" s="2" t="s">
        <v>182</v>
      </c>
      <c r="BV177" s="220">
        <f t="shared" si="413"/>
        <v>0</v>
      </c>
      <c r="BW177" s="220">
        <f t="shared" si="414"/>
        <v>0</v>
      </c>
      <c r="BX177" s="220">
        <f t="shared" si="415"/>
        <v>88.570943999999997</v>
      </c>
      <c r="BY177" s="220">
        <f t="shared" si="416"/>
        <v>161.88228000000001</v>
      </c>
      <c r="BZ177" s="220">
        <f t="shared" si="417"/>
        <v>135.66</v>
      </c>
      <c r="CA177" s="220">
        <f t="shared" si="418"/>
        <v>173.13750000000002</v>
      </c>
      <c r="CB177" s="220">
        <f t="shared" si="419"/>
        <v>149.76864</v>
      </c>
      <c r="CC177" s="220">
        <f t="shared" si="420"/>
        <v>93.605400000000003</v>
      </c>
      <c r="CD177" s="220">
        <f t="shared" si="421"/>
        <v>6.6240509200940139</v>
      </c>
      <c r="CE177" s="220">
        <f t="shared" si="422"/>
        <v>23.390986433218192</v>
      </c>
      <c r="CF177" s="220">
        <f t="shared" si="423"/>
        <v>13.128049581081829</v>
      </c>
      <c r="CG177" s="220">
        <f t="shared" si="424"/>
        <v>0</v>
      </c>
    </row>
    <row r="178" spans="1:85" x14ac:dyDescent="0.25">
      <c r="A178" t="str">
        <f>+C170</f>
        <v>PREMIUM</v>
      </c>
      <c r="B178" t="s">
        <v>6</v>
      </c>
      <c r="C178" s="2" t="s">
        <v>183</v>
      </c>
      <c r="D178" s="220">
        <v>10</v>
      </c>
      <c r="E178" s="220">
        <v>9.9999999999999982</v>
      </c>
      <c r="F178" s="220">
        <v>9.9999999999999982</v>
      </c>
      <c r="G178" s="220">
        <v>14.032653061224488</v>
      </c>
      <c r="H178" s="220">
        <v>15.31129411764706</v>
      </c>
      <c r="I178" s="220">
        <v>12.554666666666664</v>
      </c>
      <c r="J178" s="220">
        <v>0</v>
      </c>
      <c r="K178" s="220">
        <f>+'CPP Detay Tum Ay'!K178</f>
        <v>0</v>
      </c>
      <c r="L178" s="220">
        <f>+'CPP Detay Tum Ay'!L178</f>
        <v>11.03302937393032</v>
      </c>
      <c r="M178" s="220">
        <f>+'CPP Detay Tum Ay'!M178</f>
        <v>14.580779736289164</v>
      </c>
      <c r="N178" s="220">
        <f>+'CPP Detay Tum Ay'!N178</f>
        <v>14.864720104358518</v>
      </c>
      <c r="O178" s="220">
        <f>+'CPP Detay Tum Ay'!O178</f>
        <v>11.343169682690123</v>
      </c>
      <c r="Q178" s="2" t="s">
        <v>183</v>
      </c>
      <c r="R178" s="220">
        <v>73.072499999999991</v>
      </c>
      <c r="S178" s="220">
        <v>23.625000000000004</v>
      </c>
      <c r="T178" s="220">
        <v>20.968500000000002</v>
      </c>
      <c r="U178" s="220">
        <v>21.452444999999997</v>
      </c>
      <c r="V178" s="220">
        <v>17.977499999999999</v>
      </c>
      <c r="W178" s="220">
        <v>16.4025</v>
      </c>
      <c r="X178" s="220">
        <v>0</v>
      </c>
      <c r="Y178" s="220">
        <f>+'CPP Detay Tum Ay'!Y178</f>
        <v>0</v>
      </c>
      <c r="Z178" s="220">
        <f>+'CPP Detay Tum Ay'!Z178</f>
        <v>0.52295138842847488</v>
      </c>
      <c r="AA178" s="220">
        <f>+'CPP Detay Tum Ay'!AA178</f>
        <v>1.8466568236751206</v>
      </c>
      <c r="AB178" s="220">
        <f>+'CPP Detay Tum Ay'!AB178</f>
        <v>1.036424966927513</v>
      </c>
      <c r="AC178" s="220">
        <f>+'CPP Detay Tum Ay'!AC178</f>
        <v>0</v>
      </c>
      <c r="AE178" s="2" t="s">
        <v>183</v>
      </c>
      <c r="AF178" s="220"/>
      <c r="AG178" s="220"/>
      <c r="AH178" s="220"/>
      <c r="AI178" s="220"/>
      <c r="AJ178" s="220"/>
      <c r="AK178" s="220"/>
      <c r="AL178" s="220"/>
      <c r="AM178" s="220"/>
      <c r="AN178" s="220"/>
      <c r="AO178" s="220"/>
      <c r="AP178" s="220"/>
      <c r="AQ178" s="220"/>
      <c r="AS178" s="2" t="s">
        <v>183</v>
      </c>
      <c r="AT178" s="221"/>
      <c r="AU178" s="221"/>
      <c r="AV178" s="221"/>
      <c r="AW178" s="221"/>
      <c r="AX178" s="221"/>
      <c r="AY178" s="221"/>
      <c r="AZ178" s="221"/>
      <c r="BA178" s="221"/>
      <c r="BB178" s="221"/>
      <c r="BC178" s="221"/>
      <c r="BD178" s="221"/>
      <c r="BE178" s="221"/>
      <c r="BG178" s="2" t="s">
        <v>183</v>
      </c>
      <c r="BH178" s="220"/>
      <c r="BI178" s="220"/>
      <c r="BJ178" s="220"/>
      <c r="BK178" s="220"/>
      <c r="BL178" s="220"/>
      <c r="BM178" s="220"/>
      <c r="BN178" s="220"/>
      <c r="BO178" s="220"/>
      <c r="BP178" s="220"/>
      <c r="BQ178" s="220"/>
      <c r="BR178" s="220"/>
      <c r="BS178" s="220"/>
      <c r="BU178" s="2" t="s">
        <v>183</v>
      </c>
      <c r="BV178" s="221"/>
      <c r="BW178" s="221"/>
      <c r="BX178" s="221"/>
      <c r="BY178" s="221"/>
      <c r="BZ178" s="221"/>
      <c r="CA178" s="221"/>
      <c r="CB178" s="221"/>
      <c r="CC178" s="221"/>
      <c r="CD178" s="221"/>
      <c r="CE178" s="221"/>
      <c r="CF178" s="221"/>
      <c r="CG178" s="221"/>
    </row>
    <row r="179" spans="1:85" x14ac:dyDescent="0.25">
      <c r="A179" t="str">
        <f>+C170</f>
        <v>PREMIUM</v>
      </c>
      <c r="B179" t="s">
        <v>6</v>
      </c>
      <c r="C179" s="2" t="s">
        <v>184</v>
      </c>
      <c r="D179" s="220">
        <v>6.7321428571428577</v>
      </c>
      <c r="E179" s="220">
        <v>6.7321428571428577</v>
      </c>
      <c r="F179" s="220">
        <v>8.1875</v>
      </c>
      <c r="G179" s="220">
        <v>11.755102040816327</v>
      </c>
      <c r="H179" s="220">
        <v>12.951764705882354</v>
      </c>
      <c r="I179" s="220">
        <v>12.554666666666664</v>
      </c>
      <c r="J179" s="220">
        <v>9.4367647058823518</v>
      </c>
      <c r="K179" s="220">
        <f>+'CPP Detay Tum Ay'!K179</f>
        <v>5.7058823529411766</v>
      </c>
      <c r="L179" s="220">
        <f>+'CPP Detay Tum Ay'!L179</f>
        <v>12.281665351313903</v>
      </c>
      <c r="M179" s="220">
        <f>+'CPP Detay Tum Ay'!M179</f>
        <v>16.994000910427157</v>
      </c>
      <c r="N179" s="220">
        <f>+'CPP Detay Tum Ay'!N179</f>
        <v>13.336154862311165</v>
      </c>
      <c r="O179" s="220">
        <f>+'CPP Detay Tum Ay'!O179</f>
        <v>9.3358731148154614</v>
      </c>
      <c r="Q179" s="2" t="s">
        <v>184</v>
      </c>
      <c r="R179" s="220">
        <v>75.021100000000004</v>
      </c>
      <c r="S179" s="220">
        <v>66.885000000000005</v>
      </c>
      <c r="T179" s="220">
        <v>63.60445</v>
      </c>
      <c r="U179" s="220">
        <v>45.187065000000004</v>
      </c>
      <c r="V179" s="220">
        <v>37.8675</v>
      </c>
      <c r="W179" s="220">
        <v>50.118750000000006</v>
      </c>
      <c r="X179" s="220">
        <v>43.354079999999996</v>
      </c>
      <c r="Y179" s="220">
        <f>+'CPP Detay Tum Ay'!Y179</f>
        <v>27.096299999999999</v>
      </c>
      <c r="Z179" s="220">
        <f>+'CPP Detay Tum Ay'!Z179</f>
        <v>1.9174884242377412</v>
      </c>
      <c r="AA179" s="220">
        <f>+'CPP Detay Tum Ay'!AA179</f>
        <v>6.771075020142109</v>
      </c>
      <c r="AB179" s="220">
        <f>+'CPP Detay Tum Ay'!AB179</f>
        <v>3.8002248787342143</v>
      </c>
      <c r="AC179" s="220">
        <f>+'CPP Detay Tum Ay'!AC179</f>
        <v>0</v>
      </c>
      <c r="AE179" s="2" t="s">
        <v>184</v>
      </c>
      <c r="AF179" s="220"/>
      <c r="AG179" s="220"/>
      <c r="AH179" s="220"/>
      <c r="AI179" s="220"/>
      <c r="AJ179" s="220"/>
      <c r="AK179" s="220"/>
      <c r="AL179" s="220"/>
      <c r="AM179" s="220"/>
      <c r="AN179" s="220"/>
      <c r="AO179" s="220"/>
      <c r="AP179" s="220"/>
      <c r="AQ179" s="220"/>
      <c r="AS179" s="2" t="s">
        <v>184</v>
      </c>
      <c r="AT179" s="221"/>
      <c r="AU179" s="221"/>
      <c r="AV179" s="221"/>
      <c r="AW179" s="221"/>
      <c r="AX179" s="221"/>
      <c r="AY179" s="221"/>
      <c r="AZ179" s="221"/>
      <c r="BA179" s="221"/>
      <c r="BB179" s="221"/>
      <c r="BC179" s="221"/>
      <c r="BD179" s="221"/>
      <c r="BE179" s="221"/>
      <c r="BG179" s="2" t="s">
        <v>184</v>
      </c>
      <c r="BH179" s="220"/>
      <c r="BI179" s="220"/>
      <c r="BJ179" s="220"/>
      <c r="BK179" s="220"/>
      <c r="BL179" s="220"/>
      <c r="BM179" s="220"/>
      <c r="BN179" s="220"/>
      <c r="BO179" s="220"/>
      <c r="BP179" s="220"/>
      <c r="BQ179" s="220"/>
      <c r="BR179" s="220"/>
      <c r="BS179" s="220"/>
      <c r="BU179" s="2" t="s">
        <v>184</v>
      </c>
      <c r="BV179" s="221"/>
      <c r="BW179" s="221"/>
      <c r="BX179" s="221"/>
      <c r="BY179" s="221"/>
      <c r="BZ179" s="221"/>
      <c r="CA179" s="221"/>
      <c r="CB179" s="221"/>
      <c r="CC179" s="221"/>
      <c r="CD179" s="221"/>
      <c r="CE179" s="221"/>
      <c r="CF179" s="221"/>
      <c r="CG179" s="221"/>
    </row>
    <row r="180" spans="1:85" x14ac:dyDescent="0.25">
      <c r="A180" t="str">
        <f>+C170</f>
        <v>PREMIUM</v>
      </c>
      <c r="B180" t="s">
        <v>6</v>
      </c>
      <c r="C180" s="2" t="s">
        <v>185</v>
      </c>
      <c r="D180" s="220">
        <v>7.4438100000000009</v>
      </c>
      <c r="E180" s="220">
        <v>0</v>
      </c>
      <c r="F180" s="220">
        <v>0</v>
      </c>
      <c r="G180" s="220">
        <f>+'CPP Detay Tum Ay'!G180</f>
        <v>0</v>
      </c>
      <c r="H180" s="220">
        <f>+'CPP Detay Tum Ay'!H180</f>
        <v>0</v>
      </c>
      <c r="I180" s="220">
        <f>+'CPP Detay Tum Ay'!I180</f>
        <v>0</v>
      </c>
      <c r="J180" s="220"/>
      <c r="K180" s="220">
        <f>+'CPP Detay Tum Ay'!K180</f>
        <v>0</v>
      </c>
      <c r="L180" s="220">
        <f>+'CPP Detay Tum Ay'!L180</f>
        <v>12.175735987658818</v>
      </c>
      <c r="M180" s="220">
        <f>+'CPP Detay Tum Ay'!M180</f>
        <v>10.864232050315891</v>
      </c>
      <c r="N180" s="220">
        <f>+'CPP Detay Tum Ay'!N180</f>
        <v>11.253484427168143</v>
      </c>
      <c r="O180" s="220">
        <f>+'CPP Detay Tum Ay'!O180</f>
        <v>10.158673607858708</v>
      </c>
      <c r="Q180" s="2" t="s">
        <v>185</v>
      </c>
      <c r="R180" s="220">
        <v>0</v>
      </c>
      <c r="S180" s="220">
        <v>0</v>
      </c>
      <c r="T180" s="220">
        <v>0</v>
      </c>
      <c r="U180" s="220">
        <v>0</v>
      </c>
      <c r="V180" s="220">
        <v>0</v>
      </c>
      <c r="W180" s="220">
        <v>0</v>
      </c>
      <c r="X180" s="220">
        <v>0</v>
      </c>
      <c r="Y180" s="220">
        <f>+'CPP Detay Tum Ay'!Y180</f>
        <v>0</v>
      </c>
      <c r="Z180" s="220">
        <f>+'CPP Detay Tum Ay'!Z180</f>
        <v>2.0918055537138995</v>
      </c>
      <c r="AA180" s="220">
        <f>+'CPP Detay Tum Ay'!AA180</f>
        <v>7.3866272947004825</v>
      </c>
      <c r="AB180" s="220">
        <f>+'CPP Detay Tum Ay'!AB180</f>
        <v>4.1456998677100518</v>
      </c>
      <c r="AC180" s="220">
        <f>+'CPP Detay Tum Ay'!AC180</f>
        <v>0</v>
      </c>
      <c r="AE180" s="2" t="s">
        <v>185</v>
      </c>
      <c r="AF180" s="220"/>
      <c r="AG180" s="220"/>
      <c r="AH180" s="220"/>
      <c r="AI180" s="220"/>
      <c r="AJ180" s="220"/>
      <c r="AK180" s="220"/>
      <c r="AL180" s="220"/>
      <c r="AM180" s="220"/>
      <c r="AN180" s="220"/>
      <c r="AO180" s="220"/>
      <c r="AP180" s="220"/>
      <c r="AQ180" s="220"/>
      <c r="AS180" s="2" t="s">
        <v>185</v>
      </c>
      <c r="AT180" s="221"/>
      <c r="AU180" s="221"/>
      <c r="AV180" s="221"/>
      <c r="AW180" s="221"/>
      <c r="AX180" s="221"/>
      <c r="AY180" s="221"/>
      <c r="AZ180" s="221"/>
      <c r="BA180" s="221"/>
      <c r="BB180" s="221"/>
      <c r="BC180" s="221"/>
      <c r="BD180" s="221"/>
      <c r="BE180" s="221"/>
      <c r="BG180" s="2" t="s">
        <v>185</v>
      </c>
      <c r="BH180" s="220"/>
      <c r="BI180" s="220"/>
      <c r="BJ180" s="220"/>
      <c r="BK180" s="220"/>
      <c r="BL180" s="220"/>
      <c r="BM180" s="220"/>
      <c r="BN180" s="220"/>
      <c r="BO180" s="220"/>
      <c r="BP180" s="220"/>
      <c r="BQ180" s="220"/>
      <c r="BR180" s="220"/>
      <c r="BS180" s="220"/>
      <c r="BU180" s="2" t="s">
        <v>185</v>
      </c>
      <c r="BV180" s="221"/>
      <c r="BW180" s="221"/>
      <c r="BX180" s="221"/>
      <c r="BY180" s="221"/>
      <c r="BZ180" s="221"/>
      <c r="CA180" s="221"/>
      <c r="CB180" s="221"/>
      <c r="CC180" s="221"/>
      <c r="CD180" s="221"/>
      <c r="CE180" s="221"/>
      <c r="CF180" s="221"/>
      <c r="CG180" s="221"/>
    </row>
    <row r="181" spans="1:85" x14ac:dyDescent="0.25">
      <c r="A181" t="str">
        <f>+C170</f>
        <v>PREMIUM</v>
      </c>
      <c r="B181" t="s">
        <v>6</v>
      </c>
      <c r="C181" s="2" t="s">
        <v>186</v>
      </c>
      <c r="D181" s="220">
        <v>7.8214285714285703</v>
      </c>
      <c r="E181" s="220">
        <v>7.8214285714285703</v>
      </c>
      <c r="F181" s="220">
        <v>7.8214285714285703</v>
      </c>
      <c r="G181" s="220">
        <f>+'CPP Detay Tum Ay'!G181</f>
        <v>0</v>
      </c>
      <c r="H181" s="220">
        <f>+'CPP Detay Tum Ay'!H181</f>
        <v>0</v>
      </c>
      <c r="I181" s="220">
        <f>+'CPP Detay Tum Ay'!I181</f>
        <v>0</v>
      </c>
      <c r="J181" s="220"/>
      <c r="K181" s="220">
        <f>+'CPP Detay Tum Ay'!K181</f>
        <v>0</v>
      </c>
      <c r="L181" s="220">
        <f>+'CPP Detay Tum Ay'!L181</f>
        <v>14.917106041283343</v>
      </c>
      <c r="M181" s="220">
        <f>+'CPP Detay Tum Ay'!M181</f>
        <v>10.621288769173116</v>
      </c>
      <c r="N181" s="220">
        <f>+'CPP Detay Tum Ay'!N181</f>
        <v>13.825830875300458</v>
      </c>
      <c r="O181" s="220">
        <f>+'CPP Detay Tum Ay'!O181</f>
        <v>11.101249532739812</v>
      </c>
      <c r="Q181" s="2" t="s">
        <v>186</v>
      </c>
      <c r="R181" s="220">
        <v>60.016880000000015</v>
      </c>
      <c r="S181" s="220">
        <v>58.800000000000004</v>
      </c>
      <c r="T181" s="220">
        <v>11.183200000000003</v>
      </c>
      <c r="U181" s="220">
        <v>10.650149999999998</v>
      </c>
      <c r="V181" s="220">
        <v>5.0999999999999996</v>
      </c>
      <c r="W181" s="220">
        <v>7.2900000000000009</v>
      </c>
      <c r="X181" s="220">
        <v>11.73</v>
      </c>
      <c r="Y181" s="220">
        <f>+'CPP Detay Tum Ay'!Y181</f>
        <v>23.46</v>
      </c>
      <c r="Z181" s="220">
        <f>+'CPP Detay Tum Ay'!Z181</f>
        <v>0.69726851790463307</v>
      </c>
      <c r="AA181" s="220">
        <f>+'CPP Detay Tum Ay'!AA181</f>
        <v>2.4622090982334943</v>
      </c>
      <c r="AB181" s="220">
        <f>+'CPP Detay Tum Ay'!AB181</f>
        <v>1.3818999559033505</v>
      </c>
      <c r="AC181" s="220">
        <f>+'CPP Detay Tum Ay'!AC181</f>
        <v>0</v>
      </c>
      <c r="AE181" s="2" t="s">
        <v>186</v>
      </c>
      <c r="AF181" s="220"/>
      <c r="AG181" s="220"/>
      <c r="AH181" s="220"/>
      <c r="AI181" s="220"/>
      <c r="AJ181" s="220"/>
      <c r="AK181" s="220"/>
      <c r="AL181" s="220"/>
      <c r="AM181" s="220"/>
      <c r="AN181" s="220"/>
      <c r="AO181" s="220"/>
      <c r="AP181" s="220"/>
      <c r="AQ181" s="220"/>
      <c r="AS181" s="2" t="s">
        <v>186</v>
      </c>
      <c r="AT181" s="221"/>
      <c r="AU181" s="221"/>
      <c r="AV181" s="221"/>
      <c r="AW181" s="221"/>
      <c r="AX181" s="221"/>
      <c r="AY181" s="221"/>
      <c r="AZ181" s="221"/>
      <c r="BA181" s="221"/>
      <c r="BB181" s="221"/>
      <c r="BC181" s="221"/>
      <c r="BD181" s="221"/>
      <c r="BE181" s="221"/>
      <c r="BG181" s="2" t="s">
        <v>186</v>
      </c>
      <c r="BH181" s="220"/>
      <c r="BI181" s="220"/>
      <c r="BJ181" s="220"/>
      <c r="BK181" s="220"/>
      <c r="BL181" s="220"/>
      <c r="BM181" s="220"/>
      <c r="BN181" s="220"/>
      <c r="BO181" s="220"/>
      <c r="BP181" s="220"/>
      <c r="BQ181" s="220"/>
      <c r="BR181" s="220"/>
      <c r="BS181" s="220"/>
      <c r="BU181" s="2" t="s">
        <v>186</v>
      </c>
      <c r="BV181" s="221"/>
      <c r="BW181" s="221"/>
      <c r="BX181" s="221"/>
      <c r="BY181" s="221"/>
      <c r="BZ181" s="221"/>
      <c r="CA181" s="221"/>
      <c r="CB181" s="221"/>
      <c r="CC181" s="221"/>
      <c r="CD181" s="221"/>
      <c r="CE181" s="221"/>
      <c r="CF181" s="221"/>
      <c r="CG181" s="221"/>
    </row>
    <row r="182" spans="1:85" x14ac:dyDescent="0.25">
      <c r="A182" t="str">
        <f>+C170</f>
        <v>PREMIUM</v>
      </c>
      <c r="B182" t="s">
        <v>6</v>
      </c>
      <c r="C182" s="2" t="s">
        <v>203</v>
      </c>
      <c r="D182" s="220">
        <v>0</v>
      </c>
      <c r="E182" s="220"/>
      <c r="F182" s="220"/>
      <c r="G182" s="220"/>
      <c r="H182" s="220"/>
      <c r="I182" s="220"/>
      <c r="J182" s="220"/>
      <c r="K182" s="220"/>
      <c r="L182" s="220"/>
      <c r="M182" s="220"/>
      <c r="N182" s="220"/>
      <c r="O182" s="220"/>
      <c r="Q182" s="2"/>
      <c r="R182" s="221">
        <v>0</v>
      </c>
      <c r="S182" s="221"/>
      <c r="T182" s="221"/>
      <c r="U182" s="220"/>
      <c r="V182" s="220"/>
      <c r="W182" s="220"/>
      <c r="X182" s="220"/>
      <c r="Y182" s="220"/>
      <c r="Z182" s="220"/>
      <c r="AA182" s="220"/>
      <c r="AB182" s="220"/>
      <c r="AC182" s="220"/>
      <c r="AE182" s="2" t="s">
        <v>203</v>
      </c>
      <c r="AF182" s="220"/>
      <c r="AG182" s="220"/>
      <c r="AH182" s="220"/>
      <c r="AI182" s="220"/>
      <c r="AJ182" s="220"/>
      <c r="AK182" s="220"/>
      <c r="AL182" s="220"/>
      <c r="AM182" s="220"/>
      <c r="AN182" s="220"/>
      <c r="AO182" s="220"/>
      <c r="AP182" s="220"/>
      <c r="AQ182" s="220"/>
      <c r="AS182" s="2"/>
      <c r="AT182" s="221"/>
      <c r="AU182" s="221"/>
      <c r="AV182" s="221"/>
      <c r="AW182" s="220"/>
      <c r="AX182" s="220"/>
      <c r="AY182" s="220"/>
      <c r="AZ182" s="220"/>
      <c r="BA182" s="220"/>
      <c r="BB182" s="220"/>
      <c r="BC182" s="220"/>
      <c r="BD182" s="220"/>
      <c r="BE182" s="220"/>
      <c r="BG182" s="2" t="s">
        <v>203</v>
      </c>
      <c r="BH182" s="220"/>
      <c r="BI182" s="220"/>
      <c r="BJ182" s="220"/>
      <c r="BK182" s="220"/>
      <c r="BL182" s="220"/>
      <c r="BM182" s="220"/>
      <c r="BN182" s="220"/>
      <c r="BO182" s="220"/>
      <c r="BP182" s="220"/>
      <c r="BQ182" s="220"/>
      <c r="BR182" s="220"/>
      <c r="BS182" s="220"/>
      <c r="BU182" s="2"/>
      <c r="BV182" s="221"/>
      <c r="BW182" s="221"/>
      <c r="BX182" s="221"/>
      <c r="BY182" s="220"/>
      <c r="BZ182" s="220"/>
      <c r="CA182" s="220"/>
      <c r="CB182" s="220"/>
      <c r="CC182" s="220"/>
      <c r="CD182" s="220"/>
      <c r="CE182" s="220"/>
      <c r="CF182" s="220"/>
      <c r="CG182" s="220"/>
    </row>
    <row r="183" spans="1:85" x14ac:dyDescent="0.25">
      <c r="A183" t="str">
        <f>+C170</f>
        <v>PREMIUM</v>
      </c>
      <c r="B183" t="s">
        <v>6</v>
      </c>
      <c r="C183" s="2" t="s">
        <v>204</v>
      </c>
      <c r="D183" s="220">
        <v>0</v>
      </c>
      <c r="E183" s="220"/>
      <c r="F183" s="220"/>
      <c r="G183" s="220"/>
      <c r="H183" s="220"/>
      <c r="I183" s="220"/>
      <c r="J183" s="220"/>
      <c r="K183" s="220"/>
      <c r="L183" s="220"/>
      <c r="M183" s="220"/>
      <c r="N183" s="220"/>
      <c r="O183" s="220"/>
      <c r="Q183" s="2"/>
      <c r="R183" s="221">
        <v>0</v>
      </c>
      <c r="S183" s="221"/>
      <c r="T183" s="221"/>
      <c r="U183" s="220"/>
      <c r="V183" s="220"/>
      <c r="W183" s="220"/>
      <c r="X183" s="220"/>
      <c r="Y183" s="220"/>
      <c r="Z183" s="220"/>
      <c r="AA183" s="220"/>
      <c r="AB183" s="220"/>
      <c r="AC183" s="220"/>
      <c r="AE183" s="2" t="s">
        <v>204</v>
      </c>
      <c r="AF183" s="220"/>
      <c r="AG183" s="220"/>
      <c r="AH183" s="220"/>
      <c r="AI183" s="220"/>
      <c r="AJ183" s="220"/>
      <c r="AK183" s="220"/>
      <c r="AL183" s="220"/>
      <c r="AM183" s="220"/>
      <c r="AN183" s="220"/>
      <c r="AO183" s="220"/>
      <c r="AP183" s="220"/>
      <c r="AQ183" s="220"/>
      <c r="AS183" s="2"/>
      <c r="AT183" s="221"/>
      <c r="AU183" s="221"/>
      <c r="AV183" s="221"/>
      <c r="AW183" s="220"/>
      <c r="AX183" s="220"/>
      <c r="AY183" s="220"/>
      <c r="AZ183" s="220"/>
      <c r="BA183" s="220"/>
      <c r="BB183" s="220"/>
      <c r="BC183" s="220"/>
      <c r="BD183" s="220"/>
      <c r="BE183" s="220"/>
      <c r="BG183" s="2" t="s">
        <v>204</v>
      </c>
      <c r="BH183" s="220"/>
      <c r="BI183" s="220"/>
      <c r="BJ183" s="220"/>
      <c r="BK183" s="220"/>
      <c r="BL183" s="220"/>
      <c r="BM183" s="220"/>
      <c r="BN183" s="220"/>
      <c r="BO183" s="220"/>
      <c r="BP183" s="220"/>
      <c r="BQ183" s="220"/>
      <c r="BR183" s="220"/>
      <c r="BS183" s="220"/>
      <c r="BU183" s="2"/>
      <c r="BV183" s="221"/>
      <c r="BW183" s="221"/>
      <c r="BX183" s="221"/>
      <c r="BY183" s="220"/>
      <c r="BZ183" s="220"/>
      <c r="CA183" s="220"/>
      <c r="CB183" s="220"/>
      <c r="CC183" s="220"/>
      <c r="CD183" s="220"/>
      <c r="CE183" s="220"/>
      <c r="CF183" s="220"/>
      <c r="CG183" s="220"/>
    </row>
    <row r="184" spans="1:85" x14ac:dyDescent="0.25">
      <c r="A184" t="str">
        <f>+C170</f>
        <v>PREMIUM</v>
      </c>
      <c r="B184" t="s">
        <v>6</v>
      </c>
      <c r="C184" s="2" t="s">
        <v>205</v>
      </c>
      <c r="D184" s="220"/>
      <c r="E184" s="220"/>
      <c r="F184" s="220"/>
      <c r="G184" s="220"/>
      <c r="H184" s="220"/>
      <c r="I184" s="220"/>
      <c r="J184" s="220"/>
      <c r="K184" s="220"/>
      <c r="L184" s="220"/>
      <c r="M184" s="220"/>
      <c r="N184" s="220"/>
      <c r="O184" s="220"/>
      <c r="Q184" s="2"/>
      <c r="R184" s="221"/>
      <c r="S184" s="221"/>
      <c r="T184" s="221"/>
      <c r="U184" s="220"/>
      <c r="V184" s="220"/>
      <c r="W184" s="220"/>
      <c r="X184" s="220"/>
      <c r="Y184" s="220"/>
      <c r="Z184" s="220"/>
      <c r="AA184" s="220"/>
      <c r="AB184" s="220"/>
      <c r="AC184" s="220"/>
      <c r="AE184" s="2" t="s">
        <v>205</v>
      </c>
      <c r="AF184" s="220"/>
      <c r="AG184" s="220"/>
      <c r="AH184" s="220"/>
      <c r="AI184" s="220"/>
      <c r="AJ184" s="220"/>
      <c r="AK184" s="220"/>
      <c r="AL184" s="220"/>
      <c r="AM184" s="220"/>
      <c r="AN184" s="220"/>
      <c r="AO184" s="220"/>
      <c r="AP184" s="220"/>
      <c r="AQ184" s="220"/>
      <c r="AS184" s="2"/>
      <c r="AT184" s="221"/>
      <c r="AU184" s="221"/>
      <c r="AV184" s="221"/>
      <c r="AW184" s="220"/>
      <c r="AX184" s="220"/>
      <c r="AY184" s="220"/>
      <c r="AZ184" s="220"/>
      <c r="BA184" s="220"/>
      <c r="BB184" s="220"/>
      <c r="BC184" s="220"/>
      <c r="BD184" s="220"/>
      <c r="BE184" s="220"/>
      <c r="BG184" s="2" t="s">
        <v>205</v>
      </c>
      <c r="BH184" s="220"/>
      <c r="BI184" s="220"/>
      <c r="BJ184" s="220"/>
      <c r="BK184" s="220"/>
      <c r="BL184" s="220"/>
      <c r="BM184" s="220"/>
      <c r="BN184" s="220"/>
      <c r="BO184" s="220"/>
      <c r="BP184" s="220"/>
      <c r="BQ184" s="220"/>
      <c r="BR184" s="220"/>
      <c r="BS184" s="220"/>
      <c r="BU184" s="2"/>
      <c r="BV184" s="221"/>
      <c r="BW184" s="221"/>
      <c r="BX184" s="221"/>
      <c r="BY184" s="220"/>
      <c r="BZ184" s="220"/>
      <c r="CA184" s="220"/>
      <c r="CB184" s="220"/>
      <c r="CC184" s="220"/>
      <c r="CD184" s="220"/>
      <c r="CE184" s="220"/>
      <c r="CF184" s="220"/>
      <c r="CG184" s="220"/>
    </row>
    <row r="185" spans="1:85" x14ac:dyDescent="0.25">
      <c r="A185" t="str">
        <f>+C170</f>
        <v>PREMIUM</v>
      </c>
      <c r="B185" t="s">
        <v>6</v>
      </c>
      <c r="C185" s="2" t="s">
        <v>206</v>
      </c>
      <c r="D185" s="220"/>
      <c r="E185" s="220"/>
      <c r="F185" s="220"/>
      <c r="G185" s="220"/>
      <c r="H185" s="220"/>
      <c r="I185" s="220"/>
      <c r="J185" s="220"/>
      <c r="K185" s="220"/>
      <c r="L185" s="220"/>
      <c r="M185" s="220"/>
      <c r="N185" s="220"/>
      <c r="O185" s="220"/>
      <c r="Q185" s="2"/>
      <c r="R185" s="221"/>
      <c r="S185" s="221"/>
      <c r="T185" s="221"/>
      <c r="U185" s="220"/>
      <c r="V185" s="220"/>
      <c r="W185" s="220"/>
      <c r="X185" s="220"/>
      <c r="Y185" s="220"/>
      <c r="Z185" s="220"/>
      <c r="AA185" s="220"/>
      <c r="AB185" s="220"/>
      <c r="AC185" s="220"/>
      <c r="AE185" s="2" t="s">
        <v>206</v>
      </c>
      <c r="AF185" s="220"/>
      <c r="AG185" s="220"/>
      <c r="AH185" s="220"/>
      <c r="AI185" s="220"/>
      <c r="AJ185" s="220"/>
      <c r="AK185" s="220"/>
      <c r="AL185" s="220"/>
      <c r="AM185" s="220"/>
      <c r="AN185" s="220"/>
      <c r="AO185" s="220"/>
      <c r="AP185" s="220"/>
      <c r="AQ185" s="220"/>
      <c r="AS185" s="2"/>
      <c r="AT185" s="221"/>
      <c r="AU185" s="221"/>
      <c r="AV185" s="221"/>
      <c r="AW185" s="220"/>
      <c r="AX185" s="220"/>
      <c r="AY185" s="220"/>
      <c r="AZ185" s="220"/>
      <c r="BA185" s="220"/>
      <c r="BB185" s="220"/>
      <c r="BC185" s="220"/>
      <c r="BD185" s="220"/>
      <c r="BE185" s="220"/>
      <c r="BG185" s="2" t="s">
        <v>206</v>
      </c>
      <c r="BH185" s="220"/>
      <c r="BI185" s="220"/>
      <c r="BJ185" s="220"/>
      <c r="BK185" s="220"/>
      <c r="BL185" s="220"/>
      <c r="BM185" s="220"/>
      <c r="BN185" s="220"/>
      <c r="BO185" s="220"/>
      <c r="BP185" s="220"/>
      <c r="BQ185" s="220"/>
      <c r="BR185" s="220"/>
      <c r="BS185" s="220"/>
      <c r="BU185" s="2"/>
      <c r="BV185" s="221"/>
      <c r="BW185" s="221"/>
      <c r="BX185" s="221"/>
      <c r="BY185" s="220"/>
      <c r="BZ185" s="220"/>
      <c r="CA185" s="220"/>
      <c r="CB185" s="220"/>
      <c r="CC185" s="220"/>
      <c r="CD185" s="220"/>
      <c r="CE185" s="220"/>
      <c r="CF185" s="220"/>
      <c r="CG185" s="220"/>
    </row>
    <row r="186" spans="1:85" x14ac:dyDescent="0.25">
      <c r="A186" t="str">
        <f>+C170</f>
        <v>PREMIUM</v>
      </c>
      <c r="B186" t="s">
        <v>6</v>
      </c>
      <c r="C186" s="2" t="s">
        <v>207</v>
      </c>
      <c r="D186" s="220"/>
      <c r="E186" s="220"/>
      <c r="F186" s="220"/>
      <c r="G186" s="220"/>
      <c r="H186" s="220"/>
      <c r="I186" s="220"/>
      <c r="J186" s="220"/>
      <c r="K186" s="220"/>
      <c r="L186" s="220"/>
      <c r="M186" s="220"/>
      <c r="N186" s="220"/>
      <c r="O186" s="220"/>
      <c r="Q186" s="2"/>
      <c r="R186" s="221"/>
      <c r="S186" s="221"/>
      <c r="T186" s="221"/>
      <c r="U186" s="220"/>
      <c r="V186" s="220"/>
      <c r="W186" s="220"/>
      <c r="X186" s="220"/>
      <c r="Y186" s="220"/>
      <c r="Z186" s="220"/>
      <c r="AA186" s="220"/>
      <c r="AB186" s="220"/>
      <c r="AC186" s="220"/>
      <c r="AE186" s="2" t="s">
        <v>207</v>
      </c>
      <c r="AF186" s="220"/>
      <c r="AG186" s="220"/>
      <c r="AH186" s="220"/>
      <c r="AI186" s="220"/>
      <c r="AJ186" s="220"/>
      <c r="AK186" s="220"/>
      <c r="AL186" s="220"/>
      <c r="AM186" s="220"/>
      <c r="AN186" s="220"/>
      <c r="AO186" s="220"/>
      <c r="AP186" s="220"/>
      <c r="AQ186" s="220"/>
      <c r="AS186" s="2"/>
      <c r="AT186" s="221"/>
      <c r="AU186" s="221"/>
      <c r="AV186" s="221"/>
      <c r="AW186" s="220"/>
      <c r="AX186" s="220"/>
      <c r="AY186" s="220"/>
      <c r="AZ186" s="220"/>
      <c r="BA186" s="220"/>
      <c r="BB186" s="220"/>
      <c r="BC186" s="220"/>
      <c r="BD186" s="220"/>
      <c r="BE186" s="220"/>
      <c r="BG186" s="2" t="s">
        <v>207</v>
      </c>
      <c r="BH186" s="220"/>
      <c r="BI186" s="220"/>
      <c r="BJ186" s="220"/>
      <c r="BK186" s="220"/>
      <c r="BL186" s="220"/>
      <c r="BM186" s="220"/>
      <c r="BN186" s="220"/>
      <c r="BO186" s="220"/>
      <c r="BP186" s="220"/>
      <c r="BQ186" s="220"/>
      <c r="BR186" s="220"/>
      <c r="BS186" s="220"/>
      <c r="BU186" s="2"/>
      <c r="BV186" s="221"/>
      <c r="BW186" s="221"/>
      <c r="BX186" s="221"/>
      <c r="BY186" s="220"/>
      <c r="BZ186" s="220"/>
      <c r="CA186" s="220"/>
      <c r="CB186" s="220"/>
      <c r="CC186" s="220"/>
      <c r="CD186" s="220"/>
      <c r="CE186" s="220"/>
      <c r="CF186" s="220"/>
      <c r="CG186" s="220"/>
    </row>
    <row r="187" spans="1:85" x14ac:dyDescent="0.25">
      <c r="A187" t="str">
        <f>+C170</f>
        <v>PREMIUM</v>
      </c>
      <c r="B187" t="s">
        <v>6</v>
      </c>
      <c r="C187" s="2" t="s">
        <v>208</v>
      </c>
      <c r="D187" s="220"/>
      <c r="E187" s="220"/>
      <c r="F187" s="220"/>
      <c r="G187" s="220"/>
      <c r="H187" s="220"/>
      <c r="I187" s="220"/>
      <c r="J187" s="220"/>
      <c r="K187" s="220"/>
      <c r="L187" s="220"/>
      <c r="M187" s="220"/>
      <c r="N187" s="220"/>
      <c r="O187" s="220"/>
      <c r="Q187" s="2"/>
      <c r="R187" s="221"/>
      <c r="S187" s="221"/>
      <c r="T187" s="221"/>
      <c r="U187" s="220"/>
      <c r="V187" s="220"/>
      <c r="W187" s="220"/>
      <c r="X187" s="220"/>
      <c r="Y187" s="220"/>
      <c r="Z187" s="220"/>
      <c r="AA187" s="220"/>
      <c r="AB187" s="220"/>
      <c r="AC187" s="220"/>
      <c r="AE187" s="2" t="s">
        <v>208</v>
      </c>
      <c r="AF187" s="220"/>
      <c r="AG187" s="220"/>
      <c r="AH187" s="220"/>
      <c r="AI187" s="220"/>
      <c r="AJ187" s="220"/>
      <c r="AK187" s="220"/>
      <c r="AL187" s="220"/>
      <c r="AM187" s="220"/>
      <c r="AN187" s="220"/>
      <c r="AO187" s="220"/>
      <c r="AP187" s="220"/>
      <c r="AQ187" s="220"/>
      <c r="AS187" s="2"/>
      <c r="AT187" s="221"/>
      <c r="AU187" s="221"/>
      <c r="AV187" s="221"/>
      <c r="AW187" s="220"/>
      <c r="AX187" s="220"/>
      <c r="AY187" s="220"/>
      <c r="AZ187" s="220"/>
      <c r="BA187" s="220"/>
      <c r="BB187" s="220"/>
      <c r="BC187" s="220"/>
      <c r="BD187" s="220"/>
      <c r="BE187" s="220"/>
      <c r="BG187" s="2" t="s">
        <v>208</v>
      </c>
      <c r="BH187" s="220"/>
      <c r="BI187" s="220"/>
      <c r="BJ187" s="220"/>
      <c r="BK187" s="220"/>
      <c r="BL187" s="220"/>
      <c r="BM187" s="220"/>
      <c r="BN187" s="220"/>
      <c r="BO187" s="220"/>
      <c r="BP187" s="220"/>
      <c r="BQ187" s="220"/>
      <c r="BR187" s="220"/>
      <c r="BS187" s="220"/>
      <c r="BU187" s="2"/>
      <c r="BV187" s="221"/>
      <c r="BW187" s="221"/>
      <c r="BX187" s="221"/>
      <c r="BY187" s="220"/>
      <c r="BZ187" s="220"/>
      <c r="CA187" s="220"/>
      <c r="CB187" s="220"/>
      <c r="CC187" s="220"/>
      <c r="CD187" s="220"/>
      <c r="CE187" s="220"/>
      <c r="CF187" s="220"/>
      <c r="CG187" s="220"/>
    </row>
    <row r="188" spans="1:85" x14ac:dyDescent="0.25">
      <c r="C188" s="222" t="s">
        <v>187</v>
      </c>
      <c r="D188" s="223">
        <f>+IFERROR((SUMPRODUCT(D173:D181,R173:R181)/R188),0)</f>
        <v>8.1937031835205989</v>
      </c>
      <c r="E188" s="223">
        <f t="shared" ref="E188:O188" si="427">+IFERROR((SUMPRODUCT(E173:E181,S173:S181)/S188),0)</f>
        <v>7.6781821378340371</v>
      </c>
      <c r="F188" s="223">
        <f t="shared" si="427"/>
        <v>11.416441012460703</v>
      </c>
      <c r="G188" s="223">
        <f t="shared" si="427"/>
        <v>17.002072516826395</v>
      </c>
      <c r="H188" s="223">
        <f t="shared" si="427"/>
        <v>18.715779242943267</v>
      </c>
      <c r="I188" s="223">
        <f t="shared" si="427"/>
        <v>18.342127450464208</v>
      </c>
      <c r="J188" s="223">
        <f t="shared" si="427"/>
        <v>11.998968146222746</v>
      </c>
      <c r="K188" s="223">
        <f t="shared" si="427"/>
        <v>9.5543466197889622</v>
      </c>
      <c r="L188" s="223">
        <f t="shared" si="427"/>
        <v>15.69487230970735</v>
      </c>
      <c r="M188" s="223">
        <f t="shared" si="427"/>
        <v>17.141016157636681</v>
      </c>
      <c r="N188" s="223">
        <f t="shared" si="427"/>
        <v>16.036470681518921</v>
      </c>
      <c r="O188" s="223">
        <f t="shared" si="427"/>
        <v>0</v>
      </c>
      <c r="Q188" s="222" t="s">
        <v>187</v>
      </c>
      <c r="R188" s="224">
        <f t="shared" ref="R188:AC188" si="428">SUM(R173:R187)</f>
        <v>208.11048</v>
      </c>
      <c r="S188" s="224">
        <f t="shared" si="428"/>
        <v>149.31</v>
      </c>
      <c r="T188" s="224">
        <f t="shared" si="428"/>
        <v>304.58144149999998</v>
      </c>
      <c r="U188" s="224">
        <f t="shared" si="428"/>
        <v>803.1734550000001</v>
      </c>
      <c r="V188" s="224">
        <f t="shared" si="428"/>
        <v>610.85249999999996</v>
      </c>
      <c r="W188" s="224">
        <f t="shared" si="428"/>
        <v>769.21650000000011</v>
      </c>
      <c r="X188" s="224">
        <f t="shared" si="428"/>
        <v>666.82704000000001</v>
      </c>
      <c r="Y188" s="224">
        <f t="shared" si="428"/>
        <v>518.11410000000001</v>
      </c>
      <c r="Z188" s="224">
        <f t="shared" si="428"/>
        <v>34.86342589523165</v>
      </c>
      <c r="AA188" s="224">
        <f t="shared" si="428"/>
        <v>123.11045491167471</v>
      </c>
      <c r="AB188" s="224">
        <f t="shared" si="428"/>
        <v>69.094997795167515</v>
      </c>
      <c r="AC188" s="224">
        <f t="shared" si="428"/>
        <v>0</v>
      </c>
      <c r="AE188" s="222" t="s">
        <v>187</v>
      </c>
      <c r="AF188" s="223">
        <f>+IFERROR((SUMPRODUCT(AF173:AF181,AT173:AT181)/AT188),0)</f>
        <v>0</v>
      </c>
      <c r="AG188" s="223">
        <f t="shared" ref="AG188:AQ188" si="429">+IFERROR((SUMPRODUCT(AG173:AG181,AU173:AU181)/AU188),0)</f>
        <v>0</v>
      </c>
      <c r="AH188" s="223">
        <f t="shared" si="429"/>
        <v>12.73466928693357</v>
      </c>
      <c r="AI188" s="223">
        <f t="shared" si="429"/>
        <v>17.665913105967601</v>
      </c>
      <c r="AJ188" s="223">
        <f t="shared" si="429"/>
        <v>19.397572864527216</v>
      </c>
      <c r="AK188" s="223">
        <f t="shared" si="429"/>
        <v>19.08802811022781</v>
      </c>
      <c r="AL188" s="223">
        <f t="shared" si="429"/>
        <v>12.410627757775913</v>
      </c>
      <c r="AM188" s="223">
        <f t="shared" si="429"/>
        <v>10.25677124838897</v>
      </c>
      <c r="AN188" s="223">
        <f t="shared" si="429"/>
        <v>16.264704699636393</v>
      </c>
      <c r="AO188" s="223">
        <f t="shared" si="429"/>
        <v>17.792182015431102</v>
      </c>
      <c r="AP188" s="223">
        <f t="shared" si="429"/>
        <v>16.62151256398862</v>
      </c>
      <c r="AQ188" s="223">
        <f t="shared" si="429"/>
        <v>0</v>
      </c>
      <c r="AS188" s="222" t="s">
        <v>187</v>
      </c>
      <c r="AT188" s="224">
        <f t="shared" ref="AT188:BE188" si="430">SUM(AT173:AT187)</f>
        <v>0</v>
      </c>
      <c r="AU188" s="224">
        <f t="shared" si="430"/>
        <v>0</v>
      </c>
      <c r="AV188" s="224">
        <f t="shared" si="430"/>
        <v>208.82529149999999</v>
      </c>
      <c r="AW188" s="224">
        <f t="shared" si="430"/>
        <v>725.88379500000008</v>
      </c>
      <c r="AX188" s="224">
        <f t="shared" si="430"/>
        <v>549.90750000000003</v>
      </c>
      <c r="AY188" s="224">
        <f t="shared" si="430"/>
        <v>695.40525000000014</v>
      </c>
      <c r="AZ188" s="224">
        <f t="shared" si="430"/>
        <v>611.74296000000004</v>
      </c>
      <c r="BA188" s="224">
        <f t="shared" si="430"/>
        <v>467.55780000000004</v>
      </c>
      <c r="BB188" s="224">
        <f t="shared" si="430"/>
        <v>29.633912010946904</v>
      </c>
      <c r="BC188" s="224">
        <f t="shared" si="430"/>
        <v>104.64388667492349</v>
      </c>
      <c r="BD188" s="224">
        <f t="shared" si="430"/>
        <v>58.73074812589239</v>
      </c>
      <c r="BE188" s="224">
        <f t="shared" si="430"/>
        <v>0</v>
      </c>
      <c r="BG188" s="222" t="s">
        <v>187</v>
      </c>
      <c r="BH188" s="223">
        <f>+IFERROR((SUMPRODUCT(BH173:BH181,BV173:BV181)/BV188),0)</f>
        <v>0</v>
      </c>
      <c r="BI188" s="223">
        <f t="shared" ref="BI188" si="431">+IFERROR((SUMPRODUCT(BI173:BI181,BW173:BW181)/BW188),0)</f>
        <v>0</v>
      </c>
      <c r="BJ188" s="223">
        <f t="shared" ref="BJ188" si="432">+IFERROR((SUMPRODUCT(BJ173:BJ181,BX173:BX181)/BX188),0)</f>
        <v>12.73466928693357</v>
      </c>
      <c r="BK188" s="223">
        <f t="shared" ref="BK188" si="433">+IFERROR((SUMPRODUCT(BK173:BK181,BY173:BY181)/BY188),0)</f>
        <v>17.665913105967601</v>
      </c>
      <c r="BL188" s="223">
        <f t="shared" ref="BL188" si="434">+IFERROR((SUMPRODUCT(BL173:BL181,BZ173:BZ181)/BZ188),0)</f>
        <v>19.397572864527216</v>
      </c>
      <c r="BM188" s="223">
        <f t="shared" ref="BM188" si="435">+IFERROR((SUMPRODUCT(BM173:BM181,CA173:CA181)/CA188),0)</f>
        <v>19.08802811022781</v>
      </c>
      <c r="BN188" s="223">
        <f t="shared" ref="BN188" si="436">+IFERROR((SUMPRODUCT(BN173:BN181,CB173:CB181)/CB188),0)</f>
        <v>12.410627757775913</v>
      </c>
      <c r="BO188" s="223">
        <f t="shared" ref="BO188" si="437">+IFERROR((SUMPRODUCT(BO173:BO181,CC173:CC181)/CC188),0)</f>
        <v>10.25677124838897</v>
      </c>
      <c r="BP188" s="223">
        <f t="shared" ref="BP188" si="438">+IFERROR((SUMPRODUCT(BP173:BP181,CD173:CD181)/CD188),0)</f>
        <v>16.264704699636393</v>
      </c>
      <c r="BQ188" s="223">
        <f t="shared" ref="BQ188" si="439">+IFERROR((SUMPRODUCT(BQ173:BQ181,CE173:CE181)/CE188),0)</f>
        <v>17.792182015431102</v>
      </c>
      <c r="BR188" s="223">
        <f t="shared" ref="BR188" si="440">+IFERROR((SUMPRODUCT(BR173:BR181,CF173:CF181)/CF188),0)</f>
        <v>16.62151256398862</v>
      </c>
      <c r="BS188" s="223">
        <f t="shared" ref="BS188" si="441">+IFERROR((SUMPRODUCT(BS173:BS181,CG173:CG181)/CG188),0)</f>
        <v>0</v>
      </c>
      <c r="BU188" s="222" t="s">
        <v>187</v>
      </c>
      <c r="BV188" s="224">
        <f t="shared" ref="BV188:CG188" si="442">SUM(BV173:BV187)</f>
        <v>0</v>
      </c>
      <c r="BW188" s="224">
        <f t="shared" si="442"/>
        <v>0</v>
      </c>
      <c r="BX188" s="224">
        <f t="shared" si="442"/>
        <v>208.82529149999999</v>
      </c>
      <c r="BY188" s="224">
        <f t="shared" si="442"/>
        <v>725.88379500000008</v>
      </c>
      <c r="BZ188" s="224">
        <f t="shared" si="442"/>
        <v>549.90750000000003</v>
      </c>
      <c r="CA188" s="224">
        <f t="shared" si="442"/>
        <v>695.40525000000014</v>
      </c>
      <c r="CB188" s="224">
        <f t="shared" si="442"/>
        <v>611.74296000000004</v>
      </c>
      <c r="CC188" s="224">
        <f t="shared" si="442"/>
        <v>467.55780000000004</v>
      </c>
      <c r="CD188" s="224">
        <f t="shared" si="442"/>
        <v>29.633912010946904</v>
      </c>
      <c r="CE188" s="224">
        <f t="shared" si="442"/>
        <v>104.64388667492349</v>
      </c>
      <c r="CF188" s="224">
        <f t="shared" si="442"/>
        <v>58.73074812589239</v>
      </c>
      <c r="CG188" s="224">
        <f t="shared" si="442"/>
        <v>0</v>
      </c>
    </row>
    <row r="189" spans="1:85" x14ac:dyDescent="0.25">
      <c r="C189" s="270" t="s">
        <v>126</v>
      </c>
      <c r="L189" s="203"/>
      <c r="M189" s="203"/>
      <c r="Z189" s="203"/>
      <c r="AA189" s="203"/>
      <c r="AE189" s="270" t="s">
        <v>126</v>
      </c>
      <c r="AN189" s="203"/>
      <c r="AO189" s="203"/>
      <c r="AT189"/>
      <c r="AU189"/>
      <c r="AV189"/>
      <c r="AW189"/>
      <c r="AX189"/>
      <c r="AY189"/>
      <c r="AZ189"/>
      <c r="BA189"/>
      <c r="BB189" s="203"/>
      <c r="BC189" s="203"/>
      <c r="BD189"/>
      <c r="BE189"/>
      <c r="BG189" s="270" t="s">
        <v>126</v>
      </c>
      <c r="BP189" s="203"/>
      <c r="BQ189" s="203"/>
      <c r="BV189"/>
      <c r="BW189"/>
      <c r="BX189"/>
      <c r="BY189"/>
      <c r="BZ189"/>
      <c r="CA189"/>
      <c r="CB189"/>
      <c r="CC189"/>
      <c r="CD189" s="203"/>
      <c r="CE189" s="203"/>
      <c r="CF189"/>
      <c r="CG189"/>
    </row>
    <row r="190" spans="1:85" x14ac:dyDescent="0.25">
      <c r="C190" s="218" t="s">
        <v>7</v>
      </c>
      <c r="D190" s="219" t="s">
        <v>43</v>
      </c>
      <c r="E190" s="219" t="s">
        <v>44</v>
      </c>
      <c r="F190" s="219" t="s">
        <v>45</v>
      </c>
      <c r="G190" s="219" t="s">
        <v>46</v>
      </c>
      <c r="H190" s="219" t="s">
        <v>47</v>
      </c>
      <c r="I190" s="219" t="s">
        <v>48</v>
      </c>
      <c r="J190" s="219" t="s">
        <v>49</v>
      </c>
      <c r="K190" s="219" t="s">
        <v>50</v>
      </c>
      <c r="L190" s="219" t="s">
        <v>177</v>
      </c>
      <c r="M190" s="219" t="s">
        <v>52</v>
      </c>
      <c r="N190" s="219" t="s">
        <v>53</v>
      </c>
      <c r="O190" s="219" t="s">
        <v>54</v>
      </c>
      <c r="R190" s="219" t="s">
        <v>43</v>
      </c>
      <c r="S190" s="219" t="s">
        <v>44</v>
      </c>
      <c r="T190" s="219" t="s">
        <v>45</v>
      </c>
      <c r="U190" s="219" t="s">
        <v>46</v>
      </c>
      <c r="V190" s="219" t="s">
        <v>47</v>
      </c>
      <c r="W190" s="219" t="s">
        <v>48</v>
      </c>
      <c r="X190" s="219" t="s">
        <v>49</v>
      </c>
      <c r="Y190" s="219" t="s">
        <v>50</v>
      </c>
      <c r="Z190" s="219" t="s">
        <v>177</v>
      </c>
      <c r="AA190" s="219" t="s">
        <v>52</v>
      </c>
      <c r="AB190" s="219" t="s">
        <v>53</v>
      </c>
      <c r="AC190" s="219" t="s">
        <v>54</v>
      </c>
      <c r="AE190" s="218" t="s">
        <v>7</v>
      </c>
      <c r="AF190" s="219" t="s">
        <v>43</v>
      </c>
      <c r="AG190" s="219" t="s">
        <v>44</v>
      </c>
      <c r="AH190" s="219" t="s">
        <v>45</v>
      </c>
      <c r="AI190" s="219" t="s">
        <v>46</v>
      </c>
      <c r="AJ190" s="219" t="s">
        <v>47</v>
      </c>
      <c r="AK190" s="219" t="s">
        <v>48</v>
      </c>
      <c r="AL190" s="219" t="s">
        <v>49</v>
      </c>
      <c r="AM190" s="219" t="s">
        <v>50</v>
      </c>
      <c r="AN190" s="219" t="s">
        <v>177</v>
      </c>
      <c r="AO190" s="219" t="s">
        <v>52</v>
      </c>
      <c r="AP190" s="219" t="s">
        <v>53</v>
      </c>
      <c r="AQ190" s="219" t="s">
        <v>54</v>
      </c>
      <c r="AT190" s="219" t="s">
        <v>43</v>
      </c>
      <c r="AU190" s="219" t="s">
        <v>44</v>
      </c>
      <c r="AV190" s="219" t="s">
        <v>45</v>
      </c>
      <c r="AW190" s="219" t="s">
        <v>46</v>
      </c>
      <c r="AX190" s="219" t="s">
        <v>47</v>
      </c>
      <c r="AY190" s="219" t="s">
        <v>48</v>
      </c>
      <c r="AZ190" s="219" t="s">
        <v>49</v>
      </c>
      <c r="BA190" s="219" t="s">
        <v>50</v>
      </c>
      <c r="BB190" s="219" t="s">
        <v>177</v>
      </c>
      <c r="BC190" s="219" t="s">
        <v>52</v>
      </c>
      <c r="BD190" s="219" t="s">
        <v>53</v>
      </c>
      <c r="BE190" s="219" t="s">
        <v>54</v>
      </c>
      <c r="BG190" s="218" t="s">
        <v>7</v>
      </c>
      <c r="BH190" s="219" t="s">
        <v>43</v>
      </c>
      <c r="BI190" s="219" t="s">
        <v>44</v>
      </c>
      <c r="BJ190" s="219" t="s">
        <v>45</v>
      </c>
      <c r="BK190" s="219" t="s">
        <v>46</v>
      </c>
      <c r="BL190" s="219" t="s">
        <v>47</v>
      </c>
      <c r="BM190" s="219" t="s">
        <v>48</v>
      </c>
      <c r="BN190" s="219" t="s">
        <v>49</v>
      </c>
      <c r="BO190" s="219" t="s">
        <v>50</v>
      </c>
      <c r="BP190" s="219" t="s">
        <v>177</v>
      </c>
      <c r="BQ190" s="219" t="s">
        <v>52</v>
      </c>
      <c r="BR190" s="219" t="s">
        <v>53</v>
      </c>
      <c r="BS190" s="219" t="s">
        <v>54</v>
      </c>
      <c r="BV190" s="219" t="s">
        <v>43</v>
      </c>
      <c r="BW190" s="219" t="s">
        <v>44</v>
      </c>
      <c r="BX190" s="219" t="s">
        <v>45</v>
      </c>
      <c r="BY190" s="219" t="s">
        <v>46</v>
      </c>
      <c r="BZ190" s="219" t="s">
        <v>47</v>
      </c>
      <c r="CA190" s="219" t="s">
        <v>48</v>
      </c>
      <c r="CB190" s="219" t="s">
        <v>49</v>
      </c>
      <c r="CC190" s="219" t="s">
        <v>50</v>
      </c>
      <c r="CD190" s="219" t="s">
        <v>177</v>
      </c>
      <c r="CE190" s="219" t="s">
        <v>52</v>
      </c>
      <c r="CF190" s="219" t="s">
        <v>53</v>
      </c>
      <c r="CG190" s="219" t="s">
        <v>54</v>
      </c>
    </row>
    <row r="191" spans="1:85" x14ac:dyDescent="0.25">
      <c r="A191" t="str">
        <f>+C170</f>
        <v>PREMIUM</v>
      </c>
      <c r="B191" t="s">
        <v>7</v>
      </c>
      <c r="C191" s="2" t="s">
        <v>178</v>
      </c>
      <c r="D191" s="220">
        <v>43.18181818181818</v>
      </c>
      <c r="E191" s="220">
        <v>48.18181818181818</v>
      </c>
      <c r="F191" s="220">
        <v>50.909090909090907</v>
      </c>
      <c r="G191" s="220">
        <v>57.568627450980394</v>
      </c>
      <c r="H191" s="220">
        <v>63.086530612244907</v>
      </c>
      <c r="I191" s="220">
        <v>66.619130434782619</v>
      </c>
      <c r="J191" s="220">
        <v>37.530612244897952</v>
      </c>
      <c r="K191" s="220">
        <f>+'CPP Detay Tum Ay'!K191</f>
        <v>24.938775510204085</v>
      </c>
      <c r="L191" s="220">
        <f>+'CPP Detay Tum Ay'!L191</f>
        <v>79.60309839140757</v>
      </c>
      <c r="M191" s="220">
        <f>+'CPP Detay Tum Ay'!M191</f>
        <v>78.615568996698272</v>
      </c>
      <c r="N191" s="220">
        <f>+'CPP Detay Tum Ay'!N191</f>
        <v>72.860452416020181</v>
      </c>
      <c r="O191" s="220">
        <f>+'CPP Detay Tum Ay'!O191</f>
        <v>58.095550688338953</v>
      </c>
      <c r="Q191" s="2" t="s">
        <v>178</v>
      </c>
      <c r="R191" s="220">
        <v>0</v>
      </c>
      <c r="S191" s="220">
        <v>0</v>
      </c>
      <c r="T191" s="220">
        <v>0</v>
      </c>
      <c r="U191" s="220">
        <v>162.47223000000002</v>
      </c>
      <c r="V191" s="220">
        <v>121.03</v>
      </c>
      <c r="W191" s="220">
        <v>147.48750000000001</v>
      </c>
      <c r="X191" s="220">
        <v>89.934599999999989</v>
      </c>
      <c r="Y191" s="220">
        <f>+'CPP Detay Tum Ay'!Y191</f>
        <v>89.934599999999989</v>
      </c>
      <c r="Z191" s="220">
        <f>+'CPP Detay Tum Ay'!Z191</f>
        <v>6.3642842173452294</v>
      </c>
      <c r="AA191" s="220">
        <f>+'CPP Detay Tum Ay'!AA191</f>
        <v>15.593990955478791</v>
      </c>
      <c r="AB191" s="220">
        <f>+'CPP Detay Tum Ay'!AB191</f>
        <v>8.7520330540545501</v>
      </c>
      <c r="AC191" s="220">
        <f>+'CPP Detay Tum Ay'!AC191</f>
        <v>0</v>
      </c>
      <c r="AE191" s="2" t="s">
        <v>178</v>
      </c>
      <c r="AF191" s="220">
        <f>+D191</f>
        <v>43.18181818181818</v>
      </c>
      <c r="AG191" s="220">
        <f t="shared" ref="AG191:AQ195" si="443">+E191</f>
        <v>48.18181818181818</v>
      </c>
      <c r="AH191" s="220">
        <f t="shared" si="443"/>
        <v>50.909090909090907</v>
      </c>
      <c r="AI191" s="220">
        <f t="shared" si="443"/>
        <v>57.568627450980394</v>
      </c>
      <c r="AJ191" s="220">
        <f t="shared" si="443"/>
        <v>63.086530612244907</v>
      </c>
      <c r="AK191" s="220">
        <f t="shared" si="443"/>
        <v>66.619130434782619</v>
      </c>
      <c r="AL191" s="220">
        <f t="shared" si="443"/>
        <v>37.530612244897952</v>
      </c>
      <c r="AM191" s="220">
        <f t="shared" si="443"/>
        <v>24.938775510204085</v>
      </c>
      <c r="AN191" s="220">
        <f t="shared" si="443"/>
        <v>79.60309839140757</v>
      </c>
      <c r="AO191" s="220">
        <f t="shared" si="443"/>
        <v>78.615568996698272</v>
      </c>
      <c r="AP191" s="220">
        <f t="shared" si="443"/>
        <v>72.860452416020181</v>
      </c>
      <c r="AQ191" s="220">
        <f t="shared" si="443"/>
        <v>58.095550688338953</v>
      </c>
      <c r="AS191" s="2" t="s">
        <v>178</v>
      </c>
      <c r="AT191" s="220">
        <f t="shared" ref="AT191:BE195" si="444">+R191</f>
        <v>0</v>
      </c>
      <c r="AU191" s="220">
        <f t="shared" si="444"/>
        <v>0</v>
      </c>
      <c r="AV191" s="220">
        <f t="shared" si="444"/>
        <v>0</v>
      </c>
      <c r="AW191" s="220">
        <f t="shared" si="444"/>
        <v>162.47223000000002</v>
      </c>
      <c r="AX191" s="220">
        <f t="shared" si="444"/>
        <v>121.03</v>
      </c>
      <c r="AY191" s="220">
        <f t="shared" si="444"/>
        <v>147.48750000000001</v>
      </c>
      <c r="AZ191" s="220">
        <f t="shared" si="444"/>
        <v>89.934599999999989</v>
      </c>
      <c r="BA191" s="220">
        <f t="shared" si="444"/>
        <v>89.934599999999989</v>
      </c>
      <c r="BB191" s="220">
        <f t="shared" si="444"/>
        <v>6.3642842173452294</v>
      </c>
      <c r="BC191" s="220">
        <f t="shared" si="444"/>
        <v>15.593990955478791</v>
      </c>
      <c r="BD191" s="220">
        <f t="shared" si="444"/>
        <v>8.7520330540545501</v>
      </c>
      <c r="BE191" s="220">
        <f t="shared" si="444"/>
        <v>0</v>
      </c>
      <c r="BG191" s="2" t="s">
        <v>178</v>
      </c>
      <c r="BH191" s="220">
        <f>+AF191</f>
        <v>43.18181818181818</v>
      </c>
      <c r="BI191" s="220">
        <f t="shared" ref="BI191:BI195" si="445">+AG191</f>
        <v>48.18181818181818</v>
      </c>
      <c r="BJ191" s="220">
        <f t="shared" ref="BJ191:BJ195" si="446">+AH191</f>
        <v>50.909090909090907</v>
      </c>
      <c r="BK191" s="220">
        <f t="shared" ref="BK191:BK195" si="447">+AI191</f>
        <v>57.568627450980394</v>
      </c>
      <c r="BL191" s="220">
        <f t="shared" ref="BL191:BL195" si="448">+AJ191</f>
        <v>63.086530612244907</v>
      </c>
      <c r="BM191" s="220">
        <f t="shared" ref="BM191:BM195" si="449">+AK191</f>
        <v>66.619130434782619</v>
      </c>
      <c r="BN191" s="220">
        <f t="shared" ref="BN191:BN195" si="450">+AL191</f>
        <v>37.530612244897952</v>
      </c>
      <c r="BO191" s="220">
        <f t="shared" ref="BO191:BO195" si="451">+AM191</f>
        <v>24.938775510204085</v>
      </c>
      <c r="BP191" s="220">
        <f t="shared" ref="BP191:BP195" si="452">+AN191</f>
        <v>79.60309839140757</v>
      </c>
      <c r="BQ191" s="220">
        <f t="shared" ref="BQ191:BQ195" si="453">+AO191</f>
        <v>78.615568996698272</v>
      </c>
      <c r="BR191" s="220">
        <f t="shared" ref="BR191:BR195" si="454">+AP191</f>
        <v>72.860452416020181</v>
      </c>
      <c r="BS191" s="220">
        <f t="shared" ref="BS191:BS195" si="455">+AQ191</f>
        <v>58.095550688338953</v>
      </c>
      <c r="BU191" s="2" t="s">
        <v>178</v>
      </c>
      <c r="BV191" s="220">
        <f t="shared" ref="BV191:BV195" si="456">+AT191</f>
        <v>0</v>
      </c>
      <c r="BW191" s="220">
        <f t="shared" ref="BW191:BW195" si="457">+AU191</f>
        <v>0</v>
      </c>
      <c r="BX191" s="220">
        <f t="shared" ref="BX191:BX195" si="458">+AV191</f>
        <v>0</v>
      </c>
      <c r="BY191" s="220">
        <f t="shared" ref="BY191:BY195" si="459">+AW191</f>
        <v>162.47223000000002</v>
      </c>
      <c r="BZ191" s="220">
        <f t="shared" ref="BZ191:BZ195" si="460">+AX191</f>
        <v>121.03</v>
      </c>
      <c r="CA191" s="220">
        <f t="shared" ref="CA191:CA195" si="461">+AY191</f>
        <v>147.48750000000001</v>
      </c>
      <c r="CB191" s="220">
        <f t="shared" ref="CB191:CB195" si="462">+AZ191</f>
        <v>89.934599999999989</v>
      </c>
      <c r="CC191" s="220">
        <f t="shared" ref="CC191:CC195" si="463">+BA191</f>
        <v>89.934599999999989</v>
      </c>
      <c r="CD191" s="220">
        <f t="shared" ref="CD191:CD195" si="464">+BB191</f>
        <v>6.3642842173452294</v>
      </c>
      <c r="CE191" s="220">
        <f t="shared" ref="CE191:CE195" si="465">+BC191</f>
        <v>15.593990955478791</v>
      </c>
      <c r="CF191" s="220">
        <f t="shared" ref="CF191:CF195" si="466">+BD191</f>
        <v>8.7520330540545501</v>
      </c>
      <c r="CG191" s="220">
        <f t="shared" ref="CG191:CG195" si="467">+BE191</f>
        <v>0</v>
      </c>
    </row>
    <row r="192" spans="1:85" x14ac:dyDescent="0.25">
      <c r="A192" t="str">
        <f>+C170</f>
        <v>PREMIUM</v>
      </c>
      <c r="B192" t="s">
        <v>7</v>
      </c>
      <c r="C192" s="2" t="s">
        <v>179</v>
      </c>
      <c r="D192" s="220">
        <v>37.55555555555555</v>
      </c>
      <c r="E192" s="220">
        <v>38.227272727272727</v>
      </c>
      <c r="F192" s="220">
        <v>45.63636363636364</v>
      </c>
      <c r="G192" s="220">
        <v>64.098039215686285</v>
      </c>
      <c r="H192" s="220">
        <v>70.405102040816345</v>
      </c>
      <c r="I192" s="220">
        <v>69.270869565217396</v>
      </c>
      <c r="J192" s="220">
        <v>35.020408163265309</v>
      </c>
      <c r="K192" s="220">
        <f>+'CPP Detay Tum Ay'!K192</f>
        <v>27.77551020408163</v>
      </c>
      <c r="L192" s="220">
        <f>+'CPP Detay Tum Ay'!L192</f>
        <v>71.066723030564646</v>
      </c>
      <c r="M192" s="220">
        <f>+'CPP Detay Tum Ay'!M192</f>
        <v>66.895479114825932</v>
      </c>
      <c r="N192" s="220">
        <f>+'CPP Detay Tum Ay'!N192</f>
        <v>77.34370768980159</v>
      </c>
      <c r="O192" s="220">
        <f>+'CPP Detay Tum Ay'!O192</f>
        <v>58.306807236296528</v>
      </c>
      <c r="Q192" s="2" t="s">
        <v>179</v>
      </c>
      <c r="R192" s="220">
        <v>0</v>
      </c>
      <c r="S192" s="220">
        <v>0</v>
      </c>
      <c r="T192" s="220">
        <v>94.485558749999996</v>
      </c>
      <c r="U192" s="220">
        <v>184.56275250000002</v>
      </c>
      <c r="V192" s="220">
        <v>117.845</v>
      </c>
      <c r="W192" s="220">
        <v>126.37350000000002</v>
      </c>
      <c r="X192" s="220">
        <v>89.934599999999989</v>
      </c>
      <c r="Y192" s="220">
        <f>+'CPP Detay Tum Ay'!Y192</f>
        <v>94.217200000000005</v>
      </c>
      <c r="Z192" s="220">
        <f>+'CPP Detay Tum Ay'!Z192</f>
        <v>6.3642842173452294</v>
      </c>
      <c r="AA192" s="220">
        <f>+'CPP Detay Tum Ay'!AA192</f>
        <v>15.593990955478791</v>
      </c>
      <c r="AB192" s="220">
        <f>+'CPP Detay Tum Ay'!AB192</f>
        <v>8.7520330540545501</v>
      </c>
      <c r="AC192" s="220">
        <f>+'CPP Detay Tum Ay'!AC192</f>
        <v>0</v>
      </c>
      <c r="AE192" s="2" t="s">
        <v>179</v>
      </c>
      <c r="AF192" s="220">
        <f t="shared" ref="AF192:AF195" si="468">+D192</f>
        <v>37.55555555555555</v>
      </c>
      <c r="AG192" s="220">
        <f t="shared" si="443"/>
        <v>38.227272727272727</v>
      </c>
      <c r="AH192" s="220">
        <f t="shared" si="443"/>
        <v>45.63636363636364</v>
      </c>
      <c r="AI192" s="220">
        <f t="shared" si="443"/>
        <v>64.098039215686285</v>
      </c>
      <c r="AJ192" s="220">
        <f t="shared" si="443"/>
        <v>70.405102040816345</v>
      </c>
      <c r="AK192" s="220">
        <f t="shared" si="443"/>
        <v>69.270869565217396</v>
      </c>
      <c r="AL192" s="220">
        <f t="shared" si="443"/>
        <v>35.020408163265309</v>
      </c>
      <c r="AM192" s="220">
        <f t="shared" si="443"/>
        <v>27.77551020408163</v>
      </c>
      <c r="AN192" s="220">
        <f t="shared" si="443"/>
        <v>71.066723030564646</v>
      </c>
      <c r="AO192" s="220">
        <f t="shared" si="443"/>
        <v>66.895479114825932</v>
      </c>
      <c r="AP192" s="220">
        <f t="shared" si="443"/>
        <v>77.34370768980159</v>
      </c>
      <c r="AQ192" s="220">
        <f t="shared" si="443"/>
        <v>58.306807236296528</v>
      </c>
      <c r="AS192" s="2" t="s">
        <v>179</v>
      </c>
      <c r="AT192" s="220">
        <f t="shared" si="444"/>
        <v>0</v>
      </c>
      <c r="AU192" s="220">
        <f t="shared" si="444"/>
        <v>0</v>
      </c>
      <c r="AV192" s="220">
        <f t="shared" si="444"/>
        <v>94.485558749999996</v>
      </c>
      <c r="AW192" s="220">
        <f t="shared" si="444"/>
        <v>184.56275250000002</v>
      </c>
      <c r="AX192" s="220">
        <f t="shared" si="444"/>
        <v>117.845</v>
      </c>
      <c r="AY192" s="220">
        <f t="shared" si="444"/>
        <v>126.37350000000002</v>
      </c>
      <c r="AZ192" s="220">
        <f t="shared" si="444"/>
        <v>89.934599999999989</v>
      </c>
      <c r="BA192" s="220">
        <f t="shared" si="444"/>
        <v>94.217200000000005</v>
      </c>
      <c r="BB192" s="220">
        <f t="shared" si="444"/>
        <v>6.3642842173452294</v>
      </c>
      <c r="BC192" s="220">
        <f t="shared" si="444"/>
        <v>15.593990955478791</v>
      </c>
      <c r="BD192" s="220">
        <f t="shared" si="444"/>
        <v>8.7520330540545501</v>
      </c>
      <c r="BE192" s="220">
        <f t="shared" si="444"/>
        <v>0</v>
      </c>
      <c r="BG192" s="2" t="s">
        <v>179</v>
      </c>
      <c r="BH192" s="220">
        <f t="shared" ref="BH192:BH195" si="469">+AF192</f>
        <v>37.55555555555555</v>
      </c>
      <c r="BI192" s="220">
        <f t="shared" si="445"/>
        <v>38.227272727272727</v>
      </c>
      <c r="BJ192" s="220">
        <f t="shared" si="446"/>
        <v>45.63636363636364</v>
      </c>
      <c r="BK192" s="220">
        <f t="shared" si="447"/>
        <v>64.098039215686285</v>
      </c>
      <c r="BL192" s="220">
        <f t="shared" si="448"/>
        <v>70.405102040816345</v>
      </c>
      <c r="BM192" s="220">
        <f t="shared" si="449"/>
        <v>69.270869565217396</v>
      </c>
      <c r="BN192" s="220">
        <f t="shared" si="450"/>
        <v>35.020408163265309</v>
      </c>
      <c r="BO192" s="220">
        <f t="shared" si="451"/>
        <v>27.77551020408163</v>
      </c>
      <c r="BP192" s="220">
        <f t="shared" si="452"/>
        <v>71.066723030564646</v>
      </c>
      <c r="BQ192" s="220">
        <f t="shared" si="453"/>
        <v>66.895479114825932</v>
      </c>
      <c r="BR192" s="220">
        <f t="shared" si="454"/>
        <v>77.34370768980159</v>
      </c>
      <c r="BS192" s="220">
        <f t="shared" si="455"/>
        <v>58.306807236296528</v>
      </c>
      <c r="BU192" s="2" t="s">
        <v>179</v>
      </c>
      <c r="BV192" s="220">
        <f t="shared" si="456"/>
        <v>0</v>
      </c>
      <c r="BW192" s="220">
        <f t="shared" si="457"/>
        <v>0</v>
      </c>
      <c r="BX192" s="220">
        <f t="shared" si="458"/>
        <v>94.485558749999996</v>
      </c>
      <c r="BY192" s="220">
        <f t="shared" si="459"/>
        <v>184.56275250000002</v>
      </c>
      <c r="BZ192" s="220">
        <f t="shared" si="460"/>
        <v>117.845</v>
      </c>
      <c r="CA192" s="220">
        <f t="shared" si="461"/>
        <v>126.37350000000002</v>
      </c>
      <c r="CB192" s="220">
        <f t="shared" si="462"/>
        <v>89.934599999999989</v>
      </c>
      <c r="CC192" s="220">
        <f t="shared" si="463"/>
        <v>94.217200000000005</v>
      </c>
      <c r="CD192" s="220">
        <f t="shared" si="464"/>
        <v>6.3642842173452294</v>
      </c>
      <c r="CE192" s="220">
        <f t="shared" si="465"/>
        <v>15.593990955478791</v>
      </c>
      <c r="CF192" s="220">
        <f t="shared" si="466"/>
        <v>8.7520330540545501</v>
      </c>
      <c r="CG192" s="220">
        <f t="shared" si="467"/>
        <v>0</v>
      </c>
    </row>
    <row r="193" spans="1:85" x14ac:dyDescent="0.25">
      <c r="A193" t="str">
        <f>+C170</f>
        <v>PREMIUM</v>
      </c>
      <c r="B193" t="s">
        <v>7</v>
      </c>
      <c r="C193" s="2" t="s">
        <v>180</v>
      </c>
      <c r="D193" s="220">
        <v>30.000000000000004</v>
      </c>
      <c r="E193" s="220">
        <v>30.45454545454546</v>
      </c>
      <c r="F193" s="220">
        <v>34.363636363636367</v>
      </c>
      <c r="G193" s="220">
        <v>45.411764705882355</v>
      </c>
      <c r="H193" s="220">
        <v>49.917551020408162</v>
      </c>
      <c r="I193" s="220">
        <v>49.126956521739125</v>
      </c>
      <c r="J193" s="220">
        <v>35.95918367346939</v>
      </c>
      <c r="K193" s="220">
        <f>+'CPP Detay Tum Ay'!K193</f>
        <v>32.122448979591837</v>
      </c>
      <c r="L193" s="220">
        <f>+'CPP Detay Tum Ay'!L193</f>
        <v>46.234067316812094</v>
      </c>
      <c r="M193" s="220">
        <f>+'CPP Detay Tum Ay'!M193</f>
        <v>52.090206534297074</v>
      </c>
      <c r="N193" s="220">
        <f>+'CPP Detay Tum Ay'!N193</f>
        <v>49.221962333623466</v>
      </c>
      <c r="O193" s="220">
        <f>+'CPP Detay Tum Ay'!O193</f>
        <v>44.947610269399092</v>
      </c>
      <c r="Q193" s="2" t="s">
        <v>180</v>
      </c>
      <c r="R193" s="220">
        <v>0</v>
      </c>
      <c r="S193" s="220">
        <v>0</v>
      </c>
      <c r="T193" s="220">
        <v>0</v>
      </c>
      <c r="U193" s="220">
        <v>55.424250000000001</v>
      </c>
      <c r="V193" s="220">
        <v>36.75</v>
      </c>
      <c r="W193" s="220">
        <v>46.575000000000003</v>
      </c>
      <c r="X193" s="220">
        <v>120.09312000000001</v>
      </c>
      <c r="Y193" s="220">
        <f>+'CPP Detay Tum Ay'!Y193</f>
        <v>85.2012</v>
      </c>
      <c r="Z193" s="220">
        <f>+'CPP Detay Tum Ay'!Z193</f>
        <v>3.0146609450582664</v>
      </c>
      <c r="AA193" s="220">
        <f>+'CPP Detay Tum Ay'!AA193</f>
        <v>7.3866272947004807</v>
      </c>
      <c r="AB193" s="220">
        <f>+'CPP Detay Tum Ay'!AB193</f>
        <v>4.1456998677100501</v>
      </c>
      <c r="AC193" s="220">
        <f>+'CPP Detay Tum Ay'!AC193</f>
        <v>0</v>
      </c>
      <c r="AE193" s="2" t="s">
        <v>180</v>
      </c>
      <c r="AF193" s="220">
        <f t="shared" si="468"/>
        <v>30.000000000000004</v>
      </c>
      <c r="AG193" s="220">
        <f t="shared" si="443"/>
        <v>30.45454545454546</v>
      </c>
      <c r="AH193" s="220">
        <f t="shared" si="443"/>
        <v>34.363636363636367</v>
      </c>
      <c r="AI193" s="220">
        <f t="shared" si="443"/>
        <v>45.411764705882355</v>
      </c>
      <c r="AJ193" s="220">
        <f t="shared" si="443"/>
        <v>49.917551020408162</v>
      </c>
      <c r="AK193" s="220">
        <f t="shared" si="443"/>
        <v>49.126956521739125</v>
      </c>
      <c r="AL193" s="220">
        <f t="shared" si="443"/>
        <v>35.95918367346939</v>
      </c>
      <c r="AM193" s="220">
        <f t="shared" si="443"/>
        <v>32.122448979591837</v>
      </c>
      <c r="AN193" s="220">
        <f t="shared" si="443"/>
        <v>46.234067316812094</v>
      </c>
      <c r="AO193" s="220">
        <f t="shared" si="443"/>
        <v>52.090206534297074</v>
      </c>
      <c r="AP193" s="220">
        <f t="shared" si="443"/>
        <v>49.221962333623466</v>
      </c>
      <c r="AQ193" s="220">
        <f t="shared" si="443"/>
        <v>44.947610269399092</v>
      </c>
      <c r="AS193" s="2" t="s">
        <v>180</v>
      </c>
      <c r="AT193" s="220">
        <f t="shared" si="444"/>
        <v>0</v>
      </c>
      <c r="AU193" s="220">
        <f t="shared" si="444"/>
        <v>0</v>
      </c>
      <c r="AV193" s="220">
        <f t="shared" si="444"/>
        <v>0</v>
      </c>
      <c r="AW193" s="220">
        <f t="shared" si="444"/>
        <v>55.424250000000001</v>
      </c>
      <c r="AX193" s="220">
        <f t="shared" si="444"/>
        <v>36.75</v>
      </c>
      <c r="AY193" s="220">
        <f t="shared" si="444"/>
        <v>46.575000000000003</v>
      </c>
      <c r="AZ193" s="220">
        <f t="shared" si="444"/>
        <v>120.09312000000001</v>
      </c>
      <c r="BA193" s="220">
        <f t="shared" si="444"/>
        <v>85.2012</v>
      </c>
      <c r="BB193" s="220">
        <f t="shared" si="444"/>
        <v>3.0146609450582664</v>
      </c>
      <c r="BC193" s="220">
        <f t="shared" si="444"/>
        <v>7.3866272947004807</v>
      </c>
      <c r="BD193" s="220">
        <f t="shared" si="444"/>
        <v>4.1456998677100501</v>
      </c>
      <c r="BE193" s="220">
        <f t="shared" si="444"/>
        <v>0</v>
      </c>
      <c r="BG193" s="2" t="s">
        <v>180</v>
      </c>
      <c r="BH193" s="220">
        <f t="shared" si="469"/>
        <v>30.000000000000004</v>
      </c>
      <c r="BI193" s="220">
        <f t="shared" si="445"/>
        <v>30.45454545454546</v>
      </c>
      <c r="BJ193" s="220">
        <f t="shared" si="446"/>
        <v>34.363636363636367</v>
      </c>
      <c r="BK193" s="220">
        <f t="shared" si="447"/>
        <v>45.411764705882355</v>
      </c>
      <c r="BL193" s="220">
        <f t="shared" si="448"/>
        <v>49.917551020408162</v>
      </c>
      <c r="BM193" s="220">
        <f t="shared" si="449"/>
        <v>49.126956521739125</v>
      </c>
      <c r="BN193" s="220">
        <f t="shared" si="450"/>
        <v>35.95918367346939</v>
      </c>
      <c r="BO193" s="220">
        <f t="shared" si="451"/>
        <v>32.122448979591837</v>
      </c>
      <c r="BP193" s="220">
        <f t="shared" si="452"/>
        <v>46.234067316812094</v>
      </c>
      <c r="BQ193" s="220">
        <f t="shared" si="453"/>
        <v>52.090206534297074</v>
      </c>
      <c r="BR193" s="220">
        <f t="shared" si="454"/>
        <v>49.221962333623466</v>
      </c>
      <c r="BS193" s="220">
        <f t="shared" si="455"/>
        <v>44.947610269399092</v>
      </c>
      <c r="BU193" s="2" t="s">
        <v>180</v>
      </c>
      <c r="BV193" s="220">
        <f t="shared" si="456"/>
        <v>0</v>
      </c>
      <c r="BW193" s="220">
        <f t="shared" si="457"/>
        <v>0</v>
      </c>
      <c r="BX193" s="220">
        <f t="shared" si="458"/>
        <v>0</v>
      </c>
      <c r="BY193" s="220">
        <f t="shared" si="459"/>
        <v>55.424250000000001</v>
      </c>
      <c r="BZ193" s="220">
        <f t="shared" si="460"/>
        <v>36.75</v>
      </c>
      <c r="CA193" s="220">
        <f t="shared" si="461"/>
        <v>46.575000000000003</v>
      </c>
      <c r="CB193" s="220">
        <f t="shared" si="462"/>
        <v>120.09312000000001</v>
      </c>
      <c r="CC193" s="220">
        <f t="shared" si="463"/>
        <v>85.2012</v>
      </c>
      <c r="CD193" s="220">
        <f t="shared" si="464"/>
        <v>3.0146609450582664</v>
      </c>
      <c r="CE193" s="220">
        <f t="shared" si="465"/>
        <v>7.3866272947004807</v>
      </c>
      <c r="CF193" s="220">
        <f t="shared" si="466"/>
        <v>4.1456998677100501</v>
      </c>
      <c r="CG193" s="220">
        <f t="shared" si="467"/>
        <v>0</v>
      </c>
    </row>
    <row r="194" spans="1:85" x14ac:dyDescent="0.25">
      <c r="A194" t="str">
        <f>+C170</f>
        <v>PREMIUM</v>
      </c>
      <c r="B194" t="s">
        <v>7</v>
      </c>
      <c r="C194" s="2" t="s">
        <v>181</v>
      </c>
      <c r="D194" s="220">
        <v>41.222222222222221</v>
      </c>
      <c r="E194" s="220">
        <v>42.363636363636374</v>
      </c>
      <c r="F194" s="220">
        <v>43.045454545454547</v>
      </c>
      <c r="G194" s="220">
        <v>57.450980392156865</v>
      </c>
      <c r="H194" s="220">
        <v>66.456632653061234</v>
      </c>
      <c r="I194" s="220">
        <v>61.408695652173911</v>
      </c>
      <c r="J194" s="220">
        <v>45.979591836734706</v>
      </c>
      <c r="K194" s="220">
        <f>+'CPP Detay Tum Ay'!K194</f>
        <v>35.632653061224495</v>
      </c>
      <c r="L194" s="220">
        <f>+'CPP Detay Tum Ay'!L194</f>
        <v>53.740433100292918</v>
      </c>
      <c r="M194" s="220">
        <f>+'CPP Detay Tum Ay'!M194</f>
        <v>68.029741802146404</v>
      </c>
      <c r="N194" s="220">
        <f>+'CPP Detay Tum Ay'!N194</f>
        <v>63.049569299149887</v>
      </c>
      <c r="O194" s="220">
        <f>+'CPP Detay Tum Ay'!O194</f>
        <v>61.686912003618083</v>
      </c>
      <c r="Q194" s="2" t="s">
        <v>181</v>
      </c>
      <c r="R194" s="220">
        <v>0</v>
      </c>
      <c r="S194" s="220">
        <v>0</v>
      </c>
      <c r="T194" s="220">
        <v>0</v>
      </c>
      <c r="U194" s="220">
        <v>184.56275250000002</v>
      </c>
      <c r="V194" s="220">
        <v>122.37750000000001</v>
      </c>
      <c r="W194" s="220">
        <v>124.45875000000001</v>
      </c>
      <c r="X194" s="220">
        <v>143.89535999999998</v>
      </c>
      <c r="Y194" s="220">
        <f>+'CPP Detay Tum Ay'!Y194</f>
        <v>89.934599999999989</v>
      </c>
      <c r="Z194" s="220">
        <f>+'CPP Detay Tum Ay'!Z194</f>
        <v>6.3642842173452294</v>
      </c>
      <c r="AA194" s="220">
        <f>+'CPP Detay Tum Ay'!AA194</f>
        <v>15.593990955478791</v>
      </c>
      <c r="AB194" s="220">
        <f>+'CPP Detay Tum Ay'!AB194</f>
        <v>8.7520330540545501</v>
      </c>
      <c r="AC194" s="220">
        <f>+'CPP Detay Tum Ay'!AC194</f>
        <v>0</v>
      </c>
      <c r="AE194" s="2" t="s">
        <v>181</v>
      </c>
      <c r="AF194" s="220">
        <f t="shared" si="468"/>
        <v>41.222222222222221</v>
      </c>
      <c r="AG194" s="220">
        <f t="shared" si="443"/>
        <v>42.363636363636374</v>
      </c>
      <c r="AH194" s="220">
        <f t="shared" si="443"/>
        <v>43.045454545454547</v>
      </c>
      <c r="AI194" s="220">
        <f t="shared" si="443"/>
        <v>57.450980392156865</v>
      </c>
      <c r="AJ194" s="220">
        <f t="shared" si="443"/>
        <v>66.456632653061234</v>
      </c>
      <c r="AK194" s="220">
        <f t="shared" si="443"/>
        <v>61.408695652173911</v>
      </c>
      <c r="AL194" s="220">
        <f t="shared" si="443"/>
        <v>45.979591836734706</v>
      </c>
      <c r="AM194" s="220">
        <f t="shared" si="443"/>
        <v>35.632653061224495</v>
      </c>
      <c r="AN194" s="220">
        <f t="shared" si="443"/>
        <v>53.740433100292918</v>
      </c>
      <c r="AO194" s="220">
        <f t="shared" si="443"/>
        <v>68.029741802146404</v>
      </c>
      <c r="AP194" s="220">
        <f t="shared" si="443"/>
        <v>63.049569299149887</v>
      </c>
      <c r="AQ194" s="220">
        <f t="shared" si="443"/>
        <v>61.686912003618083</v>
      </c>
      <c r="AS194" s="2" t="s">
        <v>181</v>
      </c>
      <c r="AT194" s="220">
        <f t="shared" si="444"/>
        <v>0</v>
      </c>
      <c r="AU194" s="220">
        <f t="shared" si="444"/>
        <v>0</v>
      </c>
      <c r="AV194" s="220">
        <f t="shared" si="444"/>
        <v>0</v>
      </c>
      <c r="AW194" s="220">
        <f t="shared" si="444"/>
        <v>184.56275250000002</v>
      </c>
      <c r="AX194" s="220">
        <f t="shared" si="444"/>
        <v>122.37750000000001</v>
      </c>
      <c r="AY194" s="220">
        <f t="shared" si="444"/>
        <v>124.45875000000001</v>
      </c>
      <c r="AZ194" s="220">
        <f t="shared" si="444"/>
        <v>143.89535999999998</v>
      </c>
      <c r="BA194" s="220">
        <f t="shared" si="444"/>
        <v>89.934599999999989</v>
      </c>
      <c r="BB194" s="220">
        <f t="shared" si="444"/>
        <v>6.3642842173452294</v>
      </c>
      <c r="BC194" s="220">
        <f t="shared" si="444"/>
        <v>15.593990955478791</v>
      </c>
      <c r="BD194" s="220">
        <f t="shared" si="444"/>
        <v>8.7520330540545501</v>
      </c>
      <c r="BE194" s="220">
        <f t="shared" si="444"/>
        <v>0</v>
      </c>
      <c r="BG194" s="2" t="s">
        <v>181</v>
      </c>
      <c r="BH194" s="220">
        <f t="shared" si="469"/>
        <v>41.222222222222221</v>
      </c>
      <c r="BI194" s="220">
        <f t="shared" si="445"/>
        <v>42.363636363636374</v>
      </c>
      <c r="BJ194" s="220">
        <f t="shared" si="446"/>
        <v>43.045454545454547</v>
      </c>
      <c r="BK194" s="220">
        <f t="shared" si="447"/>
        <v>57.450980392156865</v>
      </c>
      <c r="BL194" s="220">
        <f t="shared" si="448"/>
        <v>66.456632653061234</v>
      </c>
      <c r="BM194" s="220">
        <f t="shared" si="449"/>
        <v>61.408695652173911</v>
      </c>
      <c r="BN194" s="220">
        <f t="shared" si="450"/>
        <v>45.979591836734706</v>
      </c>
      <c r="BO194" s="220">
        <f t="shared" si="451"/>
        <v>35.632653061224495</v>
      </c>
      <c r="BP194" s="220">
        <f t="shared" si="452"/>
        <v>53.740433100292918</v>
      </c>
      <c r="BQ194" s="220">
        <f t="shared" si="453"/>
        <v>68.029741802146404</v>
      </c>
      <c r="BR194" s="220">
        <f t="shared" si="454"/>
        <v>63.049569299149887</v>
      </c>
      <c r="BS194" s="220">
        <f t="shared" si="455"/>
        <v>61.686912003618083</v>
      </c>
      <c r="BU194" s="2" t="s">
        <v>181</v>
      </c>
      <c r="BV194" s="220">
        <f t="shared" si="456"/>
        <v>0</v>
      </c>
      <c r="BW194" s="220">
        <f t="shared" si="457"/>
        <v>0</v>
      </c>
      <c r="BX194" s="220">
        <f t="shared" si="458"/>
        <v>0</v>
      </c>
      <c r="BY194" s="220">
        <f t="shared" si="459"/>
        <v>184.56275250000002</v>
      </c>
      <c r="BZ194" s="220">
        <f t="shared" si="460"/>
        <v>122.37750000000001</v>
      </c>
      <c r="CA194" s="220">
        <f t="shared" si="461"/>
        <v>124.45875000000001</v>
      </c>
      <c r="CB194" s="220">
        <f t="shared" si="462"/>
        <v>143.89535999999998</v>
      </c>
      <c r="CC194" s="220">
        <f t="shared" si="463"/>
        <v>89.934599999999989</v>
      </c>
      <c r="CD194" s="220">
        <f t="shared" si="464"/>
        <v>6.3642842173452294</v>
      </c>
      <c r="CE194" s="220">
        <f t="shared" si="465"/>
        <v>15.593990955478791</v>
      </c>
      <c r="CF194" s="220">
        <f t="shared" si="466"/>
        <v>8.7520330540545501</v>
      </c>
      <c r="CG194" s="220">
        <f t="shared" si="467"/>
        <v>0</v>
      </c>
    </row>
    <row r="195" spans="1:85" x14ac:dyDescent="0.25">
      <c r="A195" t="str">
        <f>+C170</f>
        <v>PREMIUM</v>
      </c>
      <c r="B195" t="s">
        <v>7</v>
      </c>
      <c r="C195" s="2" t="s">
        <v>182</v>
      </c>
      <c r="D195" s="220">
        <v>30.845454545454551</v>
      </c>
      <c r="E195" s="220">
        <v>30.845454545454551</v>
      </c>
      <c r="F195" s="220">
        <v>33.545454545454547</v>
      </c>
      <c r="G195" s="220">
        <v>42</v>
      </c>
      <c r="H195" s="220">
        <v>46.291632653061235</v>
      </c>
      <c r="I195" s="220">
        <v>44.846956521739131</v>
      </c>
      <c r="J195" s="220">
        <v>27.191836734693883</v>
      </c>
      <c r="K195" s="220">
        <f>+'CPP Detay Tum Ay'!K195</f>
        <v>23.897959183673471</v>
      </c>
      <c r="L195" s="220">
        <f>+'CPP Detay Tum Ay'!L195</f>
        <v>47.384582368307804</v>
      </c>
      <c r="M195" s="220">
        <f>+'CPP Detay Tum Ay'!M195</f>
        <v>49.048119540119963</v>
      </c>
      <c r="N195" s="220">
        <f>+'CPP Detay Tum Ay'!N195</f>
        <v>45.457512111860041</v>
      </c>
      <c r="O195" s="220">
        <f>+'CPP Detay Tum Ay'!O195</f>
        <v>42.251309591519238</v>
      </c>
      <c r="Q195" s="2" t="s">
        <v>182</v>
      </c>
      <c r="R195" s="220">
        <v>0</v>
      </c>
      <c r="S195" s="220">
        <v>0</v>
      </c>
      <c r="T195" s="220">
        <v>69.591455999999994</v>
      </c>
      <c r="U195" s="220">
        <v>168.48972000000001</v>
      </c>
      <c r="V195" s="220">
        <v>130.34</v>
      </c>
      <c r="W195" s="220">
        <v>147.48750000000001</v>
      </c>
      <c r="X195" s="220">
        <v>143.89535999999998</v>
      </c>
      <c r="Y195" s="220">
        <f>+'CPP Detay Tum Ay'!Y195</f>
        <v>89.934599999999989</v>
      </c>
      <c r="Z195" s="220">
        <f>+'CPP Detay Tum Ay'!Z195</f>
        <v>6.3642842173452294</v>
      </c>
      <c r="AA195" s="220">
        <f>+'CPP Detay Tum Ay'!AA195</f>
        <v>15.593990955478791</v>
      </c>
      <c r="AB195" s="220">
        <f>+'CPP Detay Tum Ay'!AB195</f>
        <v>8.7520330540545501</v>
      </c>
      <c r="AC195" s="220">
        <f>+'CPP Detay Tum Ay'!AC195</f>
        <v>0</v>
      </c>
      <c r="AE195" s="2" t="s">
        <v>182</v>
      </c>
      <c r="AF195" s="220">
        <f t="shared" si="468"/>
        <v>30.845454545454551</v>
      </c>
      <c r="AG195" s="220">
        <f t="shared" si="443"/>
        <v>30.845454545454551</v>
      </c>
      <c r="AH195" s="220">
        <f t="shared" si="443"/>
        <v>33.545454545454547</v>
      </c>
      <c r="AI195" s="220">
        <f t="shared" si="443"/>
        <v>42</v>
      </c>
      <c r="AJ195" s="220">
        <f t="shared" si="443"/>
        <v>46.291632653061235</v>
      </c>
      <c r="AK195" s="220">
        <f t="shared" si="443"/>
        <v>44.846956521739131</v>
      </c>
      <c r="AL195" s="220">
        <f t="shared" si="443"/>
        <v>27.191836734693883</v>
      </c>
      <c r="AM195" s="220">
        <f t="shared" si="443"/>
        <v>23.897959183673471</v>
      </c>
      <c r="AN195" s="220">
        <f t="shared" si="443"/>
        <v>47.384582368307804</v>
      </c>
      <c r="AO195" s="220">
        <f t="shared" si="443"/>
        <v>49.048119540119963</v>
      </c>
      <c r="AP195" s="220">
        <f t="shared" si="443"/>
        <v>45.457512111860041</v>
      </c>
      <c r="AQ195" s="220">
        <f t="shared" si="443"/>
        <v>42.251309591519238</v>
      </c>
      <c r="AS195" s="2" t="s">
        <v>182</v>
      </c>
      <c r="AT195" s="220">
        <f t="shared" si="444"/>
        <v>0</v>
      </c>
      <c r="AU195" s="220">
        <f t="shared" si="444"/>
        <v>0</v>
      </c>
      <c r="AV195" s="220">
        <f t="shared" si="444"/>
        <v>69.591455999999994</v>
      </c>
      <c r="AW195" s="220">
        <f t="shared" si="444"/>
        <v>168.48972000000001</v>
      </c>
      <c r="AX195" s="220">
        <f t="shared" si="444"/>
        <v>130.34</v>
      </c>
      <c r="AY195" s="220">
        <f t="shared" si="444"/>
        <v>147.48750000000001</v>
      </c>
      <c r="AZ195" s="220">
        <f t="shared" si="444"/>
        <v>143.89535999999998</v>
      </c>
      <c r="BA195" s="220">
        <f t="shared" si="444"/>
        <v>89.934599999999989</v>
      </c>
      <c r="BB195" s="220">
        <f t="shared" si="444"/>
        <v>6.3642842173452294</v>
      </c>
      <c r="BC195" s="220">
        <f t="shared" si="444"/>
        <v>15.593990955478791</v>
      </c>
      <c r="BD195" s="220">
        <f t="shared" si="444"/>
        <v>8.7520330540545501</v>
      </c>
      <c r="BE195" s="220">
        <f t="shared" si="444"/>
        <v>0</v>
      </c>
      <c r="BG195" s="2" t="s">
        <v>182</v>
      </c>
      <c r="BH195" s="220">
        <f t="shared" si="469"/>
        <v>30.845454545454551</v>
      </c>
      <c r="BI195" s="220">
        <f t="shared" si="445"/>
        <v>30.845454545454551</v>
      </c>
      <c r="BJ195" s="220">
        <f t="shared" si="446"/>
        <v>33.545454545454547</v>
      </c>
      <c r="BK195" s="220">
        <f t="shared" si="447"/>
        <v>42</v>
      </c>
      <c r="BL195" s="220">
        <f t="shared" si="448"/>
        <v>46.291632653061235</v>
      </c>
      <c r="BM195" s="220">
        <f t="shared" si="449"/>
        <v>44.846956521739131</v>
      </c>
      <c r="BN195" s="220">
        <f t="shared" si="450"/>
        <v>27.191836734693883</v>
      </c>
      <c r="BO195" s="220">
        <f t="shared" si="451"/>
        <v>23.897959183673471</v>
      </c>
      <c r="BP195" s="220">
        <f t="shared" si="452"/>
        <v>47.384582368307804</v>
      </c>
      <c r="BQ195" s="220">
        <f t="shared" si="453"/>
        <v>49.048119540119963</v>
      </c>
      <c r="BR195" s="220">
        <f t="shared" si="454"/>
        <v>45.457512111860041</v>
      </c>
      <c r="BS195" s="220">
        <f t="shared" si="455"/>
        <v>42.251309591519238</v>
      </c>
      <c r="BU195" s="2" t="s">
        <v>182</v>
      </c>
      <c r="BV195" s="220">
        <f t="shared" si="456"/>
        <v>0</v>
      </c>
      <c r="BW195" s="220">
        <f t="shared" si="457"/>
        <v>0</v>
      </c>
      <c r="BX195" s="220">
        <f t="shared" si="458"/>
        <v>69.591455999999994</v>
      </c>
      <c r="BY195" s="220">
        <f t="shared" si="459"/>
        <v>168.48972000000001</v>
      </c>
      <c r="BZ195" s="220">
        <f t="shared" si="460"/>
        <v>130.34</v>
      </c>
      <c r="CA195" s="220">
        <f t="shared" si="461"/>
        <v>147.48750000000001</v>
      </c>
      <c r="CB195" s="220">
        <f t="shared" si="462"/>
        <v>143.89535999999998</v>
      </c>
      <c r="CC195" s="220">
        <f t="shared" si="463"/>
        <v>89.934599999999989</v>
      </c>
      <c r="CD195" s="220">
        <f t="shared" si="464"/>
        <v>6.3642842173452294</v>
      </c>
      <c r="CE195" s="220">
        <f t="shared" si="465"/>
        <v>15.593990955478791</v>
      </c>
      <c r="CF195" s="220">
        <f t="shared" si="466"/>
        <v>8.7520330540545501</v>
      </c>
      <c r="CG195" s="220">
        <f t="shared" si="467"/>
        <v>0</v>
      </c>
    </row>
    <row r="196" spans="1:85" x14ac:dyDescent="0.25">
      <c r="A196" t="str">
        <f>+C170</f>
        <v>PREMIUM</v>
      </c>
      <c r="B196" t="s">
        <v>7</v>
      </c>
      <c r="C196" s="2" t="s">
        <v>183</v>
      </c>
      <c r="D196" s="220">
        <v>0</v>
      </c>
      <c r="E196" s="220">
        <v>25</v>
      </c>
      <c r="F196" s="220">
        <v>26.18181818181818</v>
      </c>
      <c r="G196" s="220">
        <v>39.858823529411765</v>
      </c>
      <c r="H196" s="220">
        <v>43.511020408163269</v>
      </c>
      <c r="I196" s="220">
        <v>42.651130434782601</v>
      </c>
      <c r="J196" s="220">
        <v>0</v>
      </c>
      <c r="K196" s="220">
        <f>+'CPP Detay Tum Ay'!K196</f>
        <v>0</v>
      </c>
      <c r="L196" s="220">
        <f>+'CPP Detay Tum Ay'!L196</f>
        <v>28.706386899454419</v>
      </c>
      <c r="M196" s="220">
        <f>+'CPP Detay Tum Ay'!M196</f>
        <v>40.950275004046176</v>
      </c>
      <c r="N196" s="220">
        <f>+'CPP Detay Tum Ay'!N196</f>
        <v>43.329077751002487</v>
      </c>
      <c r="O196" s="220">
        <f>+'CPP Detay Tum Ay'!O196</f>
        <v>32.299195028676962</v>
      </c>
      <c r="Q196" s="2" t="s">
        <v>183</v>
      </c>
      <c r="R196" s="220">
        <v>0</v>
      </c>
      <c r="S196" s="220">
        <v>15.75</v>
      </c>
      <c r="T196" s="220">
        <v>16.475249999999999</v>
      </c>
      <c r="U196" s="220">
        <v>22.328054999999999</v>
      </c>
      <c r="V196" s="220">
        <v>17.272500000000001</v>
      </c>
      <c r="W196" s="220">
        <v>13.9725</v>
      </c>
      <c r="X196" s="220">
        <v>0</v>
      </c>
      <c r="Y196" s="220">
        <f>+'CPP Detay Tum Ay'!Y196</f>
        <v>0</v>
      </c>
      <c r="Z196" s="220">
        <f>+'CPP Detay Tum Ay'!Z196</f>
        <v>0.5024434908430444</v>
      </c>
      <c r="AA196" s="220">
        <f>+'CPP Detay Tum Ay'!AA196</f>
        <v>1.2311045491167469</v>
      </c>
      <c r="AB196" s="220">
        <f>+'CPP Detay Tum Ay'!AB196</f>
        <v>0.69094997795167512</v>
      </c>
      <c r="AC196" s="220">
        <f>+'CPP Detay Tum Ay'!AC196</f>
        <v>0</v>
      </c>
      <c r="AE196" s="2" t="s">
        <v>183</v>
      </c>
      <c r="AF196" s="220"/>
      <c r="AG196" s="220"/>
      <c r="AH196" s="220"/>
      <c r="AI196" s="220"/>
      <c r="AJ196" s="220"/>
      <c r="AK196" s="220"/>
      <c r="AL196" s="220"/>
      <c r="AM196" s="220"/>
      <c r="AN196" s="220"/>
      <c r="AO196" s="220"/>
      <c r="AP196" s="220"/>
      <c r="AQ196" s="220"/>
      <c r="AS196" s="2" t="s">
        <v>183</v>
      </c>
      <c r="AT196" s="221"/>
      <c r="AU196" s="221"/>
      <c r="AV196" s="221"/>
      <c r="AW196" s="221"/>
      <c r="AX196" s="221"/>
      <c r="AY196" s="221"/>
      <c r="AZ196" s="221"/>
      <c r="BA196" s="221"/>
      <c r="BB196" s="221"/>
      <c r="BC196" s="221"/>
      <c r="BD196" s="221"/>
      <c r="BE196" s="221"/>
      <c r="BG196" s="2" t="s">
        <v>183</v>
      </c>
      <c r="BH196" s="220"/>
      <c r="BI196" s="220"/>
      <c r="BJ196" s="220"/>
      <c r="BK196" s="220"/>
      <c r="BL196" s="220"/>
      <c r="BM196" s="220"/>
      <c r="BN196" s="220"/>
      <c r="BO196" s="220"/>
      <c r="BP196" s="220"/>
      <c r="BQ196" s="220"/>
      <c r="BR196" s="220"/>
      <c r="BS196" s="220"/>
      <c r="BU196" s="2" t="s">
        <v>183</v>
      </c>
      <c r="BV196" s="221"/>
      <c r="BW196" s="221"/>
      <c r="BX196" s="221"/>
      <c r="BY196" s="221"/>
      <c r="BZ196" s="221"/>
      <c r="CA196" s="221"/>
      <c r="CB196" s="221"/>
      <c r="CC196" s="221"/>
      <c r="CD196" s="221"/>
      <c r="CE196" s="221"/>
      <c r="CF196" s="221"/>
      <c r="CG196" s="221"/>
    </row>
    <row r="197" spans="1:85" x14ac:dyDescent="0.25">
      <c r="A197" t="str">
        <f>+C170</f>
        <v>PREMIUM</v>
      </c>
      <c r="B197" t="s">
        <v>7</v>
      </c>
      <c r="C197" s="2" t="s">
        <v>184</v>
      </c>
      <c r="D197" s="220">
        <v>19.09090909090909</v>
      </c>
      <c r="E197" s="220">
        <v>17.40909090909091</v>
      </c>
      <c r="F197" s="220">
        <v>18.636363636363633</v>
      </c>
      <c r="G197" s="220">
        <v>27.788235294117648</v>
      </c>
      <c r="H197" s="220">
        <v>34.702040816326537</v>
      </c>
      <c r="I197" s="220">
        <v>29.755304347826094</v>
      </c>
      <c r="J197" s="220">
        <v>24.314285714285713</v>
      </c>
      <c r="K197" s="220">
        <f>+'CPP Detay Tum Ay'!K197</f>
        <v>16.775510204081634</v>
      </c>
      <c r="L197" s="220">
        <f>+'CPP Detay Tum Ay'!L197</f>
        <v>27.595096942623201</v>
      </c>
      <c r="M197" s="220">
        <f>+'CPP Detay Tum Ay'!M197</f>
        <v>44.169502100419869</v>
      </c>
      <c r="N197" s="220">
        <f>+'CPP Detay Tum Ay'!N197</f>
        <v>49.419551968835179</v>
      </c>
      <c r="O197" s="220">
        <f>+'CPP Detay Tum Ay'!O197</f>
        <v>33.02306823608653</v>
      </c>
      <c r="Q197" s="2" t="s">
        <v>184</v>
      </c>
      <c r="R197" s="220">
        <v>58.945149999999998</v>
      </c>
      <c r="S197" s="220">
        <v>52.552499999999995</v>
      </c>
      <c r="T197" s="220">
        <v>49.974924999999992</v>
      </c>
      <c r="U197" s="220">
        <v>47.031435000000002</v>
      </c>
      <c r="V197" s="220">
        <v>36.3825</v>
      </c>
      <c r="W197" s="220">
        <v>42.693750000000001</v>
      </c>
      <c r="X197" s="220">
        <v>41.653919999999999</v>
      </c>
      <c r="Y197" s="220">
        <f>+'CPP Detay Tum Ay'!Y197</f>
        <v>26.033699999999996</v>
      </c>
      <c r="Z197" s="220">
        <f>+'CPP Detay Tum Ay'!Z197</f>
        <v>1.8422927997578296</v>
      </c>
      <c r="AA197" s="220">
        <f>+'CPP Detay Tum Ay'!AA197</f>
        <v>4.5140500134280721</v>
      </c>
      <c r="AB197" s="220">
        <f>+'CPP Detay Tum Ay'!AB197</f>
        <v>2.5334832524894755</v>
      </c>
      <c r="AC197" s="220">
        <f>+'CPP Detay Tum Ay'!AC197</f>
        <v>0</v>
      </c>
      <c r="AE197" s="2" t="s">
        <v>184</v>
      </c>
      <c r="AF197" s="220"/>
      <c r="AG197" s="220"/>
      <c r="AH197" s="220"/>
      <c r="AI197" s="220"/>
      <c r="AJ197" s="220"/>
      <c r="AK197" s="220"/>
      <c r="AL197" s="220"/>
      <c r="AM197" s="220"/>
      <c r="AN197" s="220"/>
      <c r="AO197" s="220"/>
      <c r="AP197" s="220"/>
      <c r="AQ197" s="220"/>
      <c r="AS197" s="2" t="s">
        <v>184</v>
      </c>
      <c r="AT197" s="221"/>
      <c r="AU197" s="221"/>
      <c r="AV197" s="221"/>
      <c r="AW197" s="221"/>
      <c r="AX197" s="221"/>
      <c r="AY197" s="221"/>
      <c r="AZ197" s="221"/>
      <c r="BA197" s="221"/>
      <c r="BB197" s="221"/>
      <c r="BC197" s="221"/>
      <c r="BD197" s="221"/>
      <c r="BE197" s="221"/>
      <c r="BG197" s="2" t="s">
        <v>184</v>
      </c>
      <c r="BH197" s="220"/>
      <c r="BI197" s="220"/>
      <c r="BJ197" s="220"/>
      <c r="BK197" s="220"/>
      <c r="BL197" s="220"/>
      <c r="BM197" s="220"/>
      <c r="BN197" s="220"/>
      <c r="BO197" s="220"/>
      <c r="BP197" s="220"/>
      <c r="BQ197" s="220"/>
      <c r="BR197" s="220"/>
      <c r="BS197" s="220"/>
      <c r="BU197" s="2" t="s">
        <v>184</v>
      </c>
      <c r="BV197" s="221"/>
      <c r="BW197" s="221"/>
      <c r="BX197" s="221"/>
      <c r="BY197" s="221"/>
      <c r="BZ197" s="221"/>
      <c r="CA197" s="221"/>
      <c r="CB197" s="221"/>
      <c r="CC197" s="221"/>
      <c r="CD197" s="221"/>
      <c r="CE197" s="221"/>
      <c r="CF197" s="221"/>
      <c r="CG197" s="221"/>
    </row>
    <row r="198" spans="1:85" x14ac:dyDescent="0.25">
      <c r="A198" t="str">
        <f>+C170</f>
        <v>PREMIUM</v>
      </c>
      <c r="B198" t="s">
        <v>7</v>
      </c>
      <c r="C198" s="2" t="s">
        <v>185</v>
      </c>
      <c r="D198" s="220">
        <v>16.435710000000007</v>
      </c>
      <c r="E198" s="220">
        <v>0</v>
      </c>
      <c r="F198" s="220">
        <v>0</v>
      </c>
      <c r="G198" s="220"/>
      <c r="H198" s="220"/>
      <c r="I198" s="220">
        <v>0</v>
      </c>
      <c r="J198" s="220"/>
      <c r="K198" s="220">
        <f>+'CPP Detay Tum Ay'!K198</f>
        <v>0</v>
      </c>
      <c r="L198" s="220">
        <f>+'CPP Detay Tum Ay'!L198</f>
        <v>23.654982523965387</v>
      </c>
      <c r="M198" s="220">
        <f>+'CPP Detay Tum Ay'!M198</f>
        <v>26.841043889015708</v>
      </c>
      <c r="N198" s="220">
        <f>+'CPP Detay Tum Ay'!N198</f>
        <v>28.429855394951062</v>
      </c>
      <c r="O198" s="220">
        <f>+'CPP Detay Tum Ay'!O198</f>
        <v>22.574830239686008</v>
      </c>
      <c r="Q198" s="2" t="s">
        <v>185</v>
      </c>
      <c r="R198" s="220">
        <v>0</v>
      </c>
      <c r="S198" s="220">
        <v>0</v>
      </c>
      <c r="T198" s="220">
        <v>0</v>
      </c>
      <c r="U198" s="220">
        <v>0</v>
      </c>
      <c r="V198" s="220">
        <v>0</v>
      </c>
      <c r="W198" s="220">
        <v>0</v>
      </c>
      <c r="X198" s="220">
        <v>0</v>
      </c>
      <c r="Y198" s="220">
        <f>+'CPP Detay Tum Ay'!Y198</f>
        <v>0</v>
      </c>
      <c r="Z198" s="220">
        <f>+'CPP Detay Tum Ay'!Z198</f>
        <v>2.0097739633721776</v>
      </c>
      <c r="AA198" s="220">
        <f>+'CPP Detay Tum Ay'!AA198</f>
        <v>4.9244181964669878</v>
      </c>
      <c r="AB198" s="220">
        <f>+'CPP Detay Tum Ay'!AB198</f>
        <v>2.7637999118067005</v>
      </c>
      <c r="AC198" s="220">
        <f>+'CPP Detay Tum Ay'!AC198</f>
        <v>0</v>
      </c>
      <c r="AE198" s="2" t="s">
        <v>185</v>
      </c>
      <c r="AF198" s="220"/>
      <c r="AG198" s="220"/>
      <c r="AH198" s="220"/>
      <c r="AI198" s="220"/>
      <c r="AJ198" s="220"/>
      <c r="AK198" s="220"/>
      <c r="AL198" s="220"/>
      <c r="AM198" s="220"/>
      <c r="AN198" s="220"/>
      <c r="AO198" s="220"/>
      <c r="AP198" s="220"/>
      <c r="AQ198" s="220"/>
      <c r="AS198" s="2" t="s">
        <v>185</v>
      </c>
      <c r="AT198" s="221"/>
      <c r="AU198" s="221"/>
      <c r="AV198" s="221"/>
      <c r="AW198" s="221"/>
      <c r="AX198" s="221"/>
      <c r="AY198" s="221"/>
      <c r="AZ198" s="221"/>
      <c r="BA198" s="221"/>
      <c r="BB198" s="221"/>
      <c r="BC198" s="221"/>
      <c r="BD198" s="221"/>
      <c r="BE198" s="221"/>
      <c r="BG198" s="2" t="s">
        <v>185</v>
      </c>
      <c r="BH198" s="220"/>
      <c r="BI198" s="220"/>
      <c r="BJ198" s="220"/>
      <c r="BK198" s="220"/>
      <c r="BL198" s="220"/>
      <c r="BM198" s="220"/>
      <c r="BN198" s="220"/>
      <c r="BO198" s="220"/>
      <c r="BP198" s="220"/>
      <c r="BQ198" s="220"/>
      <c r="BR198" s="220"/>
      <c r="BS198" s="220"/>
      <c r="BU198" s="2" t="s">
        <v>185</v>
      </c>
      <c r="BV198" s="221"/>
      <c r="BW198" s="221"/>
      <c r="BX198" s="221"/>
      <c r="BY198" s="221"/>
      <c r="BZ198" s="221"/>
      <c r="CA198" s="221"/>
      <c r="CB198" s="221"/>
      <c r="CC198" s="221"/>
      <c r="CD198" s="221"/>
      <c r="CE198" s="221"/>
      <c r="CF198" s="221"/>
      <c r="CG198" s="221"/>
    </row>
    <row r="199" spans="1:85" x14ac:dyDescent="0.25">
      <c r="A199" t="str">
        <f>+C170</f>
        <v>PREMIUM</v>
      </c>
      <c r="B199" t="s">
        <v>7</v>
      </c>
      <c r="C199" s="2" t="s">
        <v>186</v>
      </c>
      <c r="D199" s="220">
        <v>20.5</v>
      </c>
      <c r="E199" s="220">
        <v>20.5</v>
      </c>
      <c r="F199" s="220">
        <v>19.363636363636363</v>
      </c>
      <c r="G199" s="220"/>
      <c r="H199" s="220"/>
      <c r="I199" s="220"/>
      <c r="J199" s="220"/>
      <c r="K199" s="220">
        <f>+'CPP Detay Tum Ay'!K199</f>
        <v>0</v>
      </c>
      <c r="L199" s="220">
        <f>+'CPP Detay Tum Ay'!L199</f>
        <v>27.722249391836069</v>
      </c>
      <c r="M199" s="220">
        <f>+'CPP Detay Tum Ay'!M199</f>
        <v>29.084002133555522</v>
      </c>
      <c r="N199" s="220">
        <f>+'CPP Detay Tum Ay'!N199</f>
        <v>36.046252104817633</v>
      </c>
      <c r="O199" s="220">
        <f>+'CPP Detay Tum Ay'!O199</f>
        <v>29.920013252011021</v>
      </c>
      <c r="Q199" s="2" t="s">
        <v>186</v>
      </c>
      <c r="R199" s="220">
        <v>47.156120000000008</v>
      </c>
      <c r="S199" s="220">
        <v>46.2</v>
      </c>
      <c r="T199" s="220">
        <v>8.7868000000000013</v>
      </c>
      <c r="U199" s="220">
        <v>11.084849999999998</v>
      </c>
      <c r="V199" s="220">
        <v>4.9000000000000004</v>
      </c>
      <c r="W199" s="220">
        <v>6.21</v>
      </c>
      <c r="X199" s="220">
        <v>11.27</v>
      </c>
      <c r="Y199" s="220">
        <f>+'CPP Detay Tum Ay'!Y199</f>
        <v>22.54</v>
      </c>
      <c r="Z199" s="220">
        <f>+'CPP Detay Tum Ay'!Z199</f>
        <v>0.66992465445739258</v>
      </c>
      <c r="AA199" s="220">
        <f>+'CPP Detay Tum Ay'!AA199</f>
        <v>1.6414727321556624</v>
      </c>
      <c r="AB199" s="220">
        <f>+'CPP Detay Tum Ay'!AB199</f>
        <v>0.92126663726890012</v>
      </c>
      <c r="AC199" s="220">
        <f>+'CPP Detay Tum Ay'!AC199</f>
        <v>0</v>
      </c>
      <c r="AE199" s="2" t="s">
        <v>186</v>
      </c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S199" s="2" t="s">
        <v>186</v>
      </c>
      <c r="AT199" s="221"/>
      <c r="AU199" s="221"/>
      <c r="AV199" s="221"/>
      <c r="AW199" s="221"/>
      <c r="AX199" s="221"/>
      <c r="AY199" s="221"/>
      <c r="AZ199" s="221"/>
      <c r="BA199" s="221"/>
      <c r="BB199" s="221"/>
      <c r="BC199" s="221"/>
      <c r="BD199" s="221"/>
      <c r="BE199" s="221"/>
      <c r="BG199" s="2" t="s">
        <v>186</v>
      </c>
      <c r="BH199" s="220"/>
      <c r="BI199" s="220"/>
      <c r="BJ199" s="220"/>
      <c r="BK199" s="220"/>
      <c r="BL199" s="220"/>
      <c r="BM199" s="220"/>
      <c r="BN199" s="220"/>
      <c r="BO199" s="220"/>
      <c r="BP199" s="220"/>
      <c r="BQ199" s="220"/>
      <c r="BR199" s="220"/>
      <c r="BS199" s="220"/>
      <c r="BU199" s="2" t="s">
        <v>186</v>
      </c>
      <c r="BV199" s="221"/>
      <c r="BW199" s="221"/>
      <c r="BX199" s="221"/>
      <c r="BY199" s="221"/>
      <c r="BZ199" s="221"/>
      <c r="CA199" s="221"/>
      <c r="CB199" s="221"/>
      <c r="CC199" s="221"/>
      <c r="CD199" s="221"/>
      <c r="CE199" s="221"/>
      <c r="CF199" s="221"/>
      <c r="CG199" s="221"/>
    </row>
    <row r="200" spans="1:85" x14ac:dyDescent="0.25">
      <c r="A200" t="str">
        <f>+C170</f>
        <v>PREMIUM</v>
      </c>
      <c r="B200" t="s">
        <v>7</v>
      </c>
      <c r="C200" s="2" t="s">
        <v>203</v>
      </c>
      <c r="D200" s="220">
        <v>0</v>
      </c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Q200" s="2"/>
      <c r="R200" s="221">
        <v>0</v>
      </c>
      <c r="S200" s="221"/>
      <c r="T200" s="221"/>
      <c r="U200" s="220"/>
      <c r="V200" s="220"/>
      <c r="W200" s="220"/>
      <c r="X200" s="220"/>
      <c r="Y200" s="220"/>
      <c r="Z200" s="220"/>
      <c r="AA200" s="220"/>
      <c r="AB200" s="220"/>
      <c r="AC200" s="220"/>
      <c r="AE200" s="2" t="s">
        <v>203</v>
      </c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S200" s="2"/>
      <c r="AT200" s="221"/>
      <c r="AU200" s="221"/>
      <c r="AV200" s="221"/>
      <c r="AW200" s="220"/>
      <c r="AX200" s="220"/>
      <c r="AY200" s="220"/>
      <c r="AZ200" s="220"/>
      <c r="BA200" s="220"/>
      <c r="BB200" s="220"/>
      <c r="BC200" s="220"/>
      <c r="BD200" s="220"/>
      <c r="BE200" s="220"/>
      <c r="BG200" s="2" t="s">
        <v>203</v>
      </c>
      <c r="BH200" s="220"/>
      <c r="BI200" s="220"/>
      <c r="BJ200" s="220"/>
      <c r="BK200" s="220"/>
      <c r="BL200" s="220"/>
      <c r="BM200" s="220"/>
      <c r="BN200" s="220"/>
      <c r="BO200" s="220"/>
      <c r="BP200" s="220"/>
      <c r="BQ200" s="220"/>
      <c r="BR200" s="220"/>
      <c r="BS200" s="220"/>
      <c r="BU200" s="2"/>
      <c r="BV200" s="221"/>
      <c r="BW200" s="221"/>
      <c r="BX200" s="221"/>
      <c r="BY200" s="220"/>
      <c r="BZ200" s="220"/>
      <c r="CA200" s="220"/>
      <c r="CB200" s="220"/>
      <c r="CC200" s="220"/>
      <c r="CD200" s="220"/>
      <c r="CE200" s="220"/>
      <c r="CF200" s="220"/>
      <c r="CG200" s="220"/>
    </row>
    <row r="201" spans="1:85" x14ac:dyDescent="0.25">
      <c r="A201" t="str">
        <f>+C170</f>
        <v>PREMIUM</v>
      </c>
      <c r="B201" t="s">
        <v>7</v>
      </c>
      <c r="C201" s="2" t="s">
        <v>204</v>
      </c>
      <c r="D201" s="220"/>
      <c r="E201" s="220"/>
      <c r="F201" s="220"/>
      <c r="G201" s="220"/>
      <c r="H201" s="220"/>
      <c r="I201" s="220"/>
      <c r="J201" s="220"/>
      <c r="K201" s="220"/>
      <c r="L201" s="220"/>
      <c r="M201" s="220"/>
      <c r="N201" s="220"/>
      <c r="O201" s="220"/>
      <c r="Q201" s="2"/>
      <c r="R201" s="221"/>
      <c r="S201" s="221"/>
      <c r="T201" s="221"/>
      <c r="U201" s="220"/>
      <c r="V201" s="220"/>
      <c r="W201" s="220"/>
      <c r="X201" s="220"/>
      <c r="Y201" s="220"/>
      <c r="Z201" s="220"/>
      <c r="AA201" s="220"/>
      <c r="AB201" s="220"/>
      <c r="AC201" s="220"/>
      <c r="AE201" s="2" t="s">
        <v>204</v>
      </c>
      <c r="AF201" s="220"/>
      <c r="AG201" s="220"/>
      <c r="AH201" s="220"/>
      <c r="AI201" s="220"/>
      <c r="AJ201" s="220"/>
      <c r="AK201" s="220"/>
      <c r="AL201" s="220"/>
      <c r="AM201" s="220"/>
      <c r="AN201" s="220"/>
      <c r="AO201" s="220"/>
      <c r="AP201" s="220"/>
      <c r="AQ201" s="220"/>
      <c r="AS201" s="2"/>
      <c r="AT201" s="221"/>
      <c r="AU201" s="221"/>
      <c r="AV201" s="221"/>
      <c r="AW201" s="220"/>
      <c r="AX201" s="220"/>
      <c r="AY201" s="220"/>
      <c r="AZ201" s="220"/>
      <c r="BA201" s="220"/>
      <c r="BB201" s="220"/>
      <c r="BC201" s="220"/>
      <c r="BD201" s="220"/>
      <c r="BE201" s="220"/>
      <c r="BG201" s="2" t="s">
        <v>204</v>
      </c>
      <c r="BH201" s="220"/>
      <c r="BI201" s="220"/>
      <c r="BJ201" s="220"/>
      <c r="BK201" s="220"/>
      <c r="BL201" s="220"/>
      <c r="BM201" s="220"/>
      <c r="BN201" s="220"/>
      <c r="BO201" s="220"/>
      <c r="BP201" s="220"/>
      <c r="BQ201" s="220"/>
      <c r="BR201" s="220"/>
      <c r="BS201" s="220"/>
      <c r="BU201" s="2"/>
      <c r="BV201" s="221"/>
      <c r="BW201" s="221"/>
      <c r="BX201" s="221"/>
      <c r="BY201" s="220"/>
      <c r="BZ201" s="220"/>
      <c r="CA201" s="220"/>
      <c r="CB201" s="220"/>
      <c r="CC201" s="220"/>
      <c r="CD201" s="220"/>
      <c r="CE201" s="220"/>
      <c r="CF201" s="220"/>
      <c r="CG201" s="220"/>
    </row>
    <row r="202" spans="1:85" x14ac:dyDescent="0.25">
      <c r="A202" t="str">
        <f>+C170</f>
        <v>PREMIUM</v>
      </c>
      <c r="B202" t="s">
        <v>7</v>
      </c>
      <c r="C202" s="2" t="s">
        <v>205</v>
      </c>
      <c r="D202" s="220"/>
      <c r="E202" s="220"/>
      <c r="F202" s="220"/>
      <c r="G202" s="220"/>
      <c r="H202" s="220"/>
      <c r="I202" s="220"/>
      <c r="J202" s="220"/>
      <c r="K202" s="220"/>
      <c r="L202" s="220"/>
      <c r="M202" s="220"/>
      <c r="N202" s="220"/>
      <c r="O202" s="220"/>
      <c r="Q202" s="2"/>
      <c r="R202" s="221"/>
      <c r="S202" s="221"/>
      <c r="T202" s="221"/>
      <c r="U202" s="220"/>
      <c r="V202" s="220"/>
      <c r="W202" s="220"/>
      <c r="X202" s="220"/>
      <c r="Y202" s="220"/>
      <c r="Z202" s="220"/>
      <c r="AA202" s="220"/>
      <c r="AB202" s="220"/>
      <c r="AC202" s="220"/>
      <c r="AE202" s="2" t="s">
        <v>205</v>
      </c>
      <c r="AF202" s="220"/>
      <c r="AG202" s="220"/>
      <c r="AH202" s="220"/>
      <c r="AI202" s="220"/>
      <c r="AJ202" s="220"/>
      <c r="AK202" s="220"/>
      <c r="AL202" s="220"/>
      <c r="AM202" s="220"/>
      <c r="AN202" s="220"/>
      <c r="AO202" s="220"/>
      <c r="AP202" s="220"/>
      <c r="AQ202" s="220"/>
      <c r="AS202" s="2"/>
      <c r="AT202" s="221"/>
      <c r="AU202" s="221"/>
      <c r="AV202" s="221"/>
      <c r="AW202" s="220"/>
      <c r="AX202" s="220"/>
      <c r="AY202" s="220"/>
      <c r="AZ202" s="220"/>
      <c r="BA202" s="220"/>
      <c r="BB202" s="220"/>
      <c r="BC202" s="220"/>
      <c r="BD202" s="220"/>
      <c r="BE202" s="220"/>
      <c r="BG202" s="2" t="s">
        <v>205</v>
      </c>
      <c r="BH202" s="220"/>
      <c r="BI202" s="220"/>
      <c r="BJ202" s="220"/>
      <c r="BK202" s="220"/>
      <c r="BL202" s="220"/>
      <c r="BM202" s="220"/>
      <c r="BN202" s="220"/>
      <c r="BO202" s="220"/>
      <c r="BP202" s="220"/>
      <c r="BQ202" s="220"/>
      <c r="BR202" s="220"/>
      <c r="BS202" s="220"/>
      <c r="BU202" s="2"/>
      <c r="BV202" s="221"/>
      <c r="BW202" s="221"/>
      <c r="BX202" s="221"/>
      <c r="BY202" s="220"/>
      <c r="BZ202" s="220"/>
      <c r="CA202" s="220"/>
      <c r="CB202" s="220"/>
      <c r="CC202" s="220"/>
      <c r="CD202" s="220"/>
      <c r="CE202" s="220"/>
      <c r="CF202" s="220"/>
      <c r="CG202" s="220"/>
    </row>
    <row r="203" spans="1:85" x14ac:dyDescent="0.25">
      <c r="A203" t="str">
        <f>+C170</f>
        <v>PREMIUM</v>
      </c>
      <c r="B203" t="s">
        <v>7</v>
      </c>
      <c r="C203" s="2" t="s">
        <v>206</v>
      </c>
      <c r="D203" s="220"/>
      <c r="E203" s="220"/>
      <c r="F203" s="220"/>
      <c r="G203" s="220"/>
      <c r="H203" s="220"/>
      <c r="I203" s="220"/>
      <c r="J203" s="220"/>
      <c r="K203" s="220"/>
      <c r="L203" s="220"/>
      <c r="M203" s="220"/>
      <c r="N203" s="220"/>
      <c r="O203" s="220"/>
      <c r="Q203" s="2"/>
      <c r="R203" s="221"/>
      <c r="S203" s="221"/>
      <c r="T203" s="221"/>
      <c r="U203" s="220"/>
      <c r="V203" s="220"/>
      <c r="W203" s="220"/>
      <c r="X203" s="220"/>
      <c r="Y203" s="220"/>
      <c r="Z203" s="220"/>
      <c r="AA203" s="220"/>
      <c r="AB203" s="220"/>
      <c r="AC203" s="220"/>
      <c r="AE203" s="2" t="s">
        <v>206</v>
      </c>
      <c r="AF203" s="220"/>
      <c r="AG203" s="220"/>
      <c r="AH203" s="220"/>
      <c r="AI203" s="220"/>
      <c r="AJ203" s="220"/>
      <c r="AK203" s="220"/>
      <c r="AL203" s="220"/>
      <c r="AM203" s="220"/>
      <c r="AN203" s="220"/>
      <c r="AO203" s="220"/>
      <c r="AP203" s="220"/>
      <c r="AQ203" s="220"/>
      <c r="AS203" s="2"/>
      <c r="AT203" s="221"/>
      <c r="AU203" s="221"/>
      <c r="AV203" s="221"/>
      <c r="AW203" s="220"/>
      <c r="AX203" s="220"/>
      <c r="AY203" s="220"/>
      <c r="AZ203" s="220"/>
      <c r="BA203" s="220"/>
      <c r="BB203" s="220"/>
      <c r="BC203" s="220"/>
      <c r="BD203" s="220"/>
      <c r="BE203" s="220"/>
      <c r="BG203" s="2" t="s">
        <v>206</v>
      </c>
      <c r="BH203" s="220"/>
      <c r="BI203" s="220"/>
      <c r="BJ203" s="220"/>
      <c r="BK203" s="220"/>
      <c r="BL203" s="220"/>
      <c r="BM203" s="220"/>
      <c r="BN203" s="220"/>
      <c r="BO203" s="220"/>
      <c r="BP203" s="220"/>
      <c r="BQ203" s="220"/>
      <c r="BR203" s="220"/>
      <c r="BS203" s="220"/>
      <c r="BU203" s="2"/>
      <c r="BV203" s="221"/>
      <c r="BW203" s="221"/>
      <c r="BX203" s="221"/>
      <c r="BY203" s="220"/>
      <c r="BZ203" s="220"/>
      <c r="CA203" s="220"/>
      <c r="CB203" s="220"/>
      <c r="CC203" s="220"/>
      <c r="CD203" s="220"/>
      <c r="CE203" s="220"/>
      <c r="CF203" s="220"/>
      <c r="CG203" s="220"/>
    </row>
    <row r="204" spans="1:85" x14ac:dyDescent="0.25">
      <c r="A204" t="str">
        <f>+C170</f>
        <v>PREMIUM</v>
      </c>
      <c r="B204" t="s">
        <v>7</v>
      </c>
      <c r="C204" s="2" t="s">
        <v>207</v>
      </c>
      <c r="D204" s="220"/>
      <c r="E204" s="220"/>
      <c r="F204" s="220"/>
      <c r="G204" s="220"/>
      <c r="H204" s="220"/>
      <c r="I204" s="220"/>
      <c r="J204" s="220"/>
      <c r="K204" s="220"/>
      <c r="L204" s="220"/>
      <c r="M204" s="220"/>
      <c r="N204" s="220"/>
      <c r="O204" s="220"/>
      <c r="Q204" s="2"/>
      <c r="R204" s="221"/>
      <c r="S204" s="221"/>
      <c r="T204" s="221"/>
      <c r="U204" s="220"/>
      <c r="V204" s="220"/>
      <c r="W204" s="220"/>
      <c r="X204" s="220"/>
      <c r="Y204" s="220"/>
      <c r="Z204" s="220"/>
      <c r="AA204" s="220"/>
      <c r="AB204" s="220"/>
      <c r="AC204" s="220"/>
      <c r="AE204" s="2" t="s">
        <v>207</v>
      </c>
      <c r="AF204" s="220"/>
      <c r="AG204" s="220"/>
      <c r="AH204" s="220"/>
      <c r="AI204" s="220"/>
      <c r="AJ204" s="220"/>
      <c r="AK204" s="220"/>
      <c r="AL204" s="220"/>
      <c r="AM204" s="220"/>
      <c r="AN204" s="220"/>
      <c r="AO204" s="220"/>
      <c r="AP204" s="220"/>
      <c r="AQ204" s="220"/>
      <c r="AS204" s="2"/>
      <c r="AT204" s="221"/>
      <c r="AU204" s="221"/>
      <c r="AV204" s="221"/>
      <c r="AW204" s="220"/>
      <c r="AX204" s="220"/>
      <c r="AY204" s="220"/>
      <c r="AZ204" s="220"/>
      <c r="BA204" s="220"/>
      <c r="BB204" s="220"/>
      <c r="BC204" s="220"/>
      <c r="BD204" s="220"/>
      <c r="BE204" s="220"/>
      <c r="BG204" s="2" t="s">
        <v>207</v>
      </c>
      <c r="BH204" s="220"/>
      <c r="BI204" s="220"/>
      <c r="BJ204" s="220"/>
      <c r="BK204" s="220"/>
      <c r="BL204" s="220"/>
      <c r="BM204" s="220"/>
      <c r="BN204" s="220"/>
      <c r="BO204" s="220"/>
      <c r="BP204" s="220"/>
      <c r="BQ204" s="220"/>
      <c r="BR204" s="220"/>
      <c r="BS204" s="220"/>
      <c r="BU204" s="2"/>
      <c r="BV204" s="221"/>
      <c r="BW204" s="221"/>
      <c r="BX204" s="221"/>
      <c r="BY204" s="220"/>
      <c r="BZ204" s="220"/>
      <c r="CA204" s="220"/>
      <c r="CB204" s="220"/>
      <c r="CC204" s="220"/>
      <c r="CD204" s="220"/>
      <c r="CE204" s="220"/>
      <c r="CF204" s="220"/>
      <c r="CG204" s="220"/>
    </row>
    <row r="205" spans="1:85" x14ac:dyDescent="0.25">
      <c r="A205" t="str">
        <f>+C170</f>
        <v>PREMIUM</v>
      </c>
      <c r="B205" t="s">
        <v>7</v>
      </c>
      <c r="C205" s="2" t="s">
        <v>208</v>
      </c>
      <c r="D205" s="220"/>
      <c r="E205" s="220"/>
      <c r="F205" s="220"/>
      <c r="G205" s="220"/>
      <c r="H205" s="220"/>
      <c r="I205" s="220"/>
      <c r="J205" s="220"/>
      <c r="K205" s="220"/>
      <c r="L205" s="220"/>
      <c r="M205" s="220"/>
      <c r="N205" s="220"/>
      <c r="O205" s="220"/>
      <c r="Q205" s="2"/>
      <c r="R205" s="221"/>
      <c r="S205" s="221"/>
      <c r="T205" s="221"/>
      <c r="U205" s="220"/>
      <c r="V205" s="220"/>
      <c r="W205" s="220"/>
      <c r="X205" s="220"/>
      <c r="Y205" s="220"/>
      <c r="Z205" s="220"/>
      <c r="AA205" s="220"/>
      <c r="AB205" s="220"/>
      <c r="AC205" s="220"/>
      <c r="AE205" s="2" t="s">
        <v>208</v>
      </c>
      <c r="AF205" s="220"/>
      <c r="AG205" s="220"/>
      <c r="AH205" s="220"/>
      <c r="AI205" s="220"/>
      <c r="AJ205" s="220"/>
      <c r="AK205" s="220"/>
      <c r="AL205" s="220"/>
      <c r="AM205" s="220"/>
      <c r="AN205" s="220"/>
      <c r="AO205" s="220"/>
      <c r="AP205" s="220"/>
      <c r="AQ205" s="220"/>
      <c r="AS205" s="2"/>
      <c r="AT205" s="221"/>
      <c r="AU205" s="221"/>
      <c r="AV205" s="221"/>
      <c r="AW205" s="220"/>
      <c r="AX205" s="220"/>
      <c r="AY205" s="220"/>
      <c r="AZ205" s="220"/>
      <c r="BA205" s="220"/>
      <c r="BB205" s="220"/>
      <c r="BC205" s="220"/>
      <c r="BD205" s="220"/>
      <c r="BE205" s="220"/>
      <c r="BG205" s="2" t="s">
        <v>208</v>
      </c>
      <c r="BH205" s="220"/>
      <c r="BI205" s="220"/>
      <c r="BJ205" s="220"/>
      <c r="BK205" s="220"/>
      <c r="BL205" s="220"/>
      <c r="BM205" s="220"/>
      <c r="BN205" s="220"/>
      <c r="BO205" s="220"/>
      <c r="BP205" s="220"/>
      <c r="BQ205" s="220"/>
      <c r="BR205" s="220"/>
      <c r="BS205" s="220"/>
      <c r="BU205" s="2"/>
      <c r="BV205" s="221"/>
      <c r="BW205" s="221"/>
      <c r="BX205" s="221"/>
      <c r="BY205" s="220"/>
      <c r="BZ205" s="220"/>
      <c r="CA205" s="220"/>
      <c r="CB205" s="220"/>
      <c r="CC205" s="220"/>
      <c r="CD205" s="220"/>
      <c r="CE205" s="220"/>
      <c r="CF205" s="220"/>
      <c r="CG205" s="220"/>
    </row>
    <row r="206" spans="1:85" x14ac:dyDescent="0.25">
      <c r="C206" s="222" t="s">
        <v>187</v>
      </c>
      <c r="D206" s="223">
        <f>+IFERROR((SUMPRODUCT(D191:D199,R191:R199)/R206),0)</f>
        <v>19.717171717171716</v>
      </c>
      <c r="E206" s="223">
        <f t="shared" ref="E206:O206" si="470">+IFERROR((SUMPRODUCT(E191:E199,S191:S199)/S206),0)</f>
        <v>19.700366804218248</v>
      </c>
      <c r="F206" s="223">
        <f t="shared" si="470"/>
        <v>34.178117313762272</v>
      </c>
      <c r="G206" s="223">
        <f t="shared" si="470"/>
        <v>52.128454586987296</v>
      </c>
      <c r="H206" s="223">
        <f t="shared" si="470"/>
        <v>57.841890811427902</v>
      </c>
      <c r="I206" s="223">
        <f t="shared" si="470"/>
        <v>56.452686504639004</v>
      </c>
      <c r="J206" s="223">
        <f t="shared" si="470"/>
        <v>34.939779835379134</v>
      </c>
      <c r="K206" s="223">
        <f t="shared" si="470"/>
        <v>26.893052353384189</v>
      </c>
      <c r="L206" s="223">
        <f t="shared" si="470"/>
        <v>55.92415514233268</v>
      </c>
      <c r="M206" s="223">
        <f t="shared" si="470"/>
        <v>59.815730800902791</v>
      </c>
      <c r="N206" s="223">
        <f t="shared" si="470"/>
        <v>59.37984038856851</v>
      </c>
      <c r="O206" s="223">
        <f t="shared" si="470"/>
        <v>0</v>
      </c>
      <c r="R206" s="224">
        <f t="shared" ref="R206:AC206" si="471">SUM(R191:R205)</f>
        <v>106.10127</v>
      </c>
      <c r="S206" s="224">
        <f t="shared" si="471"/>
        <v>114.5025</v>
      </c>
      <c r="T206" s="224">
        <f t="shared" si="471"/>
        <v>239.31398974999996</v>
      </c>
      <c r="U206" s="224">
        <f t="shared" si="471"/>
        <v>835.95604500000002</v>
      </c>
      <c r="V206" s="224">
        <f t="shared" si="471"/>
        <v>586.89750000000004</v>
      </c>
      <c r="W206" s="224">
        <f t="shared" si="471"/>
        <v>655.25850000000014</v>
      </c>
      <c r="X206" s="224">
        <f t="shared" si="471"/>
        <v>640.67695999999989</v>
      </c>
      <c r="Y206" s="224">
        <f t="shared" si="471"/>
        <v>497.79589999999996</v>
      </c>
      <c r="Z206" s="224">
        <f t="shared" si="471"/>
        <v>33.496232722869628</v>
      </c>
      <c r="AA206" s="224">
        <f t="shared" si="471"/>
        <v>82.073636607783115</v>
      </c>
      <c r="AB206" s="224">
        <f t="shared" si="471"/>
        <v>46.063331863445001</v>
      </c>
      <c r="AC206" s="224">
        <f t="shared" si="471"/>
        <v>0</v>
      </c>
      <c r="AE206" s="222" t="s">
        <v>187</v>
      </c>
      <c r="AF206" s="223">
        <f>+IFERROR((SUMPRODUCT(AF191:AF199,AT191:AT199)/AT206),0)</f>
        <v>0</v>
      </c>
      <c r="AG206" s="223">
        <f t="shared" ref="AG206:AQ206" si="472">+IFERROR((SUMPRODUCT(AG191:AG199,AU191:AU199)/AU206),0)</f>
        <v>0</v>
      </c>
      <c r="AH206" s="223">
        <f t="shared" si="472"/>
        <v>40.508137910889189</v>
      </c>
      <c r="AI206" s="223">
        <f t="shared" si="472"/>
        <v>54.771098672124481</v>
      </c>
      <c r="AJ206" s="223">
        <f t="shared" si="472"/>
        <v>60.440282605506866</v>
      </c>
      <c r="AK206" s="223">
        <f t="shared" si="472"/>
        <v>59.294136910753139</v>
      </c>
      <c r="AL206" s="223">
        <f t="shared" si="472"/>
        <v>36.362766606872853</v>
      </c>
      <c r="AM206" s="223">
        <f t="shared" si="472"/>
        <v>28.828768035061493</v>
      </c>
      <c r="AN206" s="223">
        <f t="shared" si="472"/>
        <v>61.178923609084642</v>
      </c>
      <c r="AO206" s="223">
        <f t="shared" si="472"/>
        <v>64.211778099184642</v>
      </c>
      <c r="AP206" s="223">
        <f t="shared" si="472"/>
        <v>63.041308821440154</v>
      </c>
      <c r="AQ206" s="223">
        <f t="shared" si="472"/>
        <v>0</v>
      </c>
      <c r="AT206" s="224">
        <f t="shared" ref="AT206:BE206" si="473">SUM(AT191:AT205)</f>
        <v>0</v>
      </c>
      <c r="AU206" s="224">
        <f t="shared" si="473"/>
        <v>0</v>
      </c>
      <c r="AV206" s="224">
        <f t="shared" si="473"/>
        <v>164.07701474999999</v>
      </c>
      <c r="AW206" s="224">
        <f t="shared" si="473"/>
        <v>755.51170500000012</v>
      </c>
      <c r="AX206" s="224">
        <f t="shared" si="473"/>
        <v>528.34249999999997</v>
      </c>
      <c r="AY206" s="224">
        <f t="shared" si="473"/>
        <v>592.38225000000011</v>
      </c>
      <c r="AZ206" s="224">
        <f t="shared" si="473"/>
        <v>587.75303999999994</v>
      </c>
      <c r="BA206" s="224">
        <f t="shared" si="473"/>
        <v>449.22219999999993</v>
      </c>
      <c r="BB206" s="224">
        <f t="shared" si="473"/>
        <v>28.471797814439185</v>
      </c>
      <c r="BC206" s="224">
        <f t="shared" si="473"/>
        <v>69.762591116615638</v>
      </c>
      <c r="BD206" s="224">
        <f t="shared" si="473"/>
        <v>39.153832083928251</v>
      </c>
      <c r="BE206" s="224">
        <f t="shared" si="473"/>
        <v>0</v>
      </c>
      <c r="BG206" s="222" t="s">
        <v>187</v>
      </c>
      <c r="BH206" s="223">
        <f>+IFERROR((SUMPRODUCT(BH191:BH199,BV191:BV199)/BV206),0)</f>
        <v>0</v>
      </c>
      <c r="BI206" s="223">
        <f t="shared" ref="BI206" si="474">+IFERROR((SUMPRODUCT(BI191:BI199,BW191:BW199)/BW206),0)</f>
        <v>0</v>
      </c>
      <c r="BJ206" s="223">
        <f t="shared" ref="BJ206" si="475">+IFERROR((SUMPRODUCT(BJ191:BJ199,BX191:BX199)/BX206),0)</f>
        <v>40.508137910889189</v>
      </c>
      <c r="BK206" s="223">
        <f t="shared" ref="BK206" si="476">+IFERROR((SUMPRODUCT(BK191:BK199,BY191:BY199)/BY206),0)</f>
        <v>54.771098672124481</v>
      </c>
      <c r="BL206" s="223">
        <f t="shared" ref="BL206" si="477">+IFERROR((SUMPRODUCT(BL191:BL199,BZ191:BZ199)/BZ206),0)</f>
        <v>60.440282605506866</v>
      </c>
      <c r="BM206" s="223">
        <f t="shared" ref="BM206" si="478">+IFERROR((SUMPRODUCT(BM191:BM199,CA191:CA199)/CA206),0)</f>
        <v>59.294136910753139</v>
      </c>
      <c r="BN206" s="223">
        <f t="shared" ref="BN206" si="479">+IFERROR((SUMPRODUCT(BN191:BN199,CB191:CB199)/CB206),0)</f>
        <v>36.362766606872853</v>
      </c>
      <c r="BO206" s="223">
        <f t="shared" ref="BO206" si="480">+IFERROR((SUMPRODUCT(BO191:BO199,CC191:CC199)/CC206),0)</f>
        <v>28.828768035061493</v>
      </c>
      <c r="BP206" s="223">
        <f t="shared" ref="BP206" si="481">+IFERROR((SUMPRODUCT(BP191:BP199,CD191:CD199)/CD206),0)</f>
        <v>61.178923609084642</v>
      </c>
      <c r="BQ206" s="223">
        <f t="shared" ref="BQ206" si="482">+IFERROR((SUMPRODUCT(BQ191:BQ199,CE191:CE199)/CE206),0)</f>
        <v>64.211778099184642</v>
      </c>
      <c r="BR206" s="223">
        <f t="shared" ref="BR206" si="483">+IFERROR((SUMPRODUCT(BR191:BR199,CF191:CF199)/CF206),0)</f>
        <v>63.041308821440154</v>
      </c>
      <c r="BS206" s="223">
        <f t="shared" ref="BS206" si="484">+IFERROR((SUMPRODUCT(BS191:BS199,CG191:CG199)/CG206),0)</f>
        <v>0</v>
      </c>
      <c r="BV206" s="224">
        <f t="shared" ref="BV206:CG206" si="485">SUM(BV191:BV205)</f>
        <v>0</v>
      </c>
      <c r="BW206" s="224">
        <f t="shared" si="485"/>
        <v>0</v>
      </c>
      <c r="BX206" s="224">
        <f t="shared" si="485"/>
        <v>164.07701474999999</v>
      </c>
      <c r="BY206" s="224">
        <f t="shared" si="485"/>
        <v>755.51170500000012</v>
      </c>
      <c r="BZ206" s="224">
        <f t="shared" si="485"/>
        <v>528.34249999999997</v>
      </c>
      <c r="CA206" s="224">
        <f t="shared" si="485"/>
        <v>592.38225000000011</v>
      </c>
      <c r="CB206" s="224">
        <f t="shared" si="485"/>
        <v>587.75303999999994</v>
      </c>
      <c r="CC206" s="224">
        <f t="shared" si="485"/>
        <v>449.22219999999993</v>
      </c>
      <c r="CD206" s="224">
        <f t="shared" si="485"/>
        <v>28.471797814439185</v>
      </c>
      <c r="CE206" s="224">
        <f t="shared" si="485"/>
        <v>69.762591116615638</v>
      </c>
      <c r="CF206" s="224">
        <f t="shared" si="485"/>
        <v>39.153832083928251</v>
      </c>
      <c r="CG206" s="224">
        <f t="shared" si="485"/>
        <v>0</v>
      </c>
    </row>
    <row r="207" spans="1:85" x14ac:dyDescent="0.25">
      <c r="C207" s="270" t="s">
        <v>126</v>
      </c>
      <c r="AE207" s="270" t="s">
        <v>126</v>
      </c>
      <c r="AT207"/>
      <c r="AU207"/>
      <c r="AV207"/>
      <c r="AW207"/>
      <c r="AX207"/>
      <c r="AY207"/>
      <c r="AZ207"/>
      <c r="BA207"/>
      <c r="BB207"/>
      <c r="BC207"/>
      <c r="BD207"/>
      <c r="BE207"/>
      <c r="BG207" s="270" t="s">
        <v>126</v>
      </c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x14ac:dyDescent="0.25">
      <c r="C208" s="229" t="s">
        <v>99</v>
      </c>
      <c r="D208" s="219" t="s">
        <v>43</v>
      </c>
      <c r="E208" s="219" t="s">
        <v>44</v>
      </c>
      <c r="F208" s="219" t="s">
        <v>45</v>
      </c>
      <c r="G208" s="219" t="s">
        <v>46</v>
      </c>
      <c r="H208" s="219" t="s">
        <v>47</v>
      </c>
      <c r="I208" s="219" t="s">
        <v>48</v>
      </c>
      <c r="J208" s="219" t="s">
        <v>49</v>
      </c>
      <c r="K208" s="219" t="s">
        <v>50</v>
      </c>
      <c r="L208" s="219" t="s">
        <v>177</v>
      </c>
      <c r="M208" s="219" t="s">
        <v>52</v>
      </c>
      <c r="N208" s="219" t="s">
        <v>53</v>
      </c>
      <c r="O208" s="219" t="s">
        <v>54</v>
      </c>
      <c r="R208" s="219" t="s">
        <v>43</v>
      </c>
      <c r="S208" s="219" t="s">
        <v>44</v>
      </c>
      <c r="T208" s="219" t="s">
        <v>45</v>
      </c>
      <c r="U208" s="219" t="s">
        <v>46</v>
      </c>
      <c r="V208" s="219" t="s">
        <v>47</v>
      </c>
      <c r="W208" s="219" t="s">
        <v>48</v>
      </c>
      <c r="X208" s="219" t="s">
        <v>49</v>
      </c>
      <c r="Y208" s="219" t="s">
        <v>50</v>
      </c>
      <c r="Z208" s="219" t="s">
        <v>177</v>
      </c>
      <c r="AA208" s="219" t="s">
        <v>52</v>
      </c>
      <c r="AB208" s="219" t="s">
        <v>53</v>
      </c>
      <c r="AC208" s="219" t="s">
        <v>54</v>
      </c>
      <c r="AE208" s="229" t="s">
        <v>99</v>
      </c>
      <c r="AF208" s="219" t="s">
        <v>43</v>
      </c>
      <c r="AG208" s="219" t="s">
        <v>44</v>
      </c>
      <c r="AH208" s="219" t="s">
        <v>45</v>
      </c>
      <c r="AI208" s="219" t="s">
        <v>46</v>
      </c>
      <c r="AJ208" s="219" t="s">
        <v>47</v>
      </c>
      <c r="AK208" s="219" t="s">
        <v>48</v>
      </c>
      <c r="AL208" s="219" t="s">
        <v>49</v>
      </c>
      <c r="AM208" s="219" t="s">
        <v>50</v>
      </c>
      <c r="AN208" s="219" t="s">
        <v>177</v>
      </c>
      <c r="AO208" s="219" t="s">
        <v>52</v>
      </c>
      <c r="AP208" s="219" t="s">
        <v>53</v>
      </c>
      <c r="AQ208" s="219" t="s">
        <v>54</v>
      </c>
      <c r="AT208" s="219" t="s">
        <v>43</v>
      </c>
      <c r="AU208" s="219" t="s">
        <v>44</v>
      </c>
      <c r="AV208" s="219" t="s">
        <v>45</v>
      </c>
      <c r="AW208" s="219" t="s">
        <v>46</v>
      </c>
      <c r="AX208" s="219" t="s">
        <v>47</v>
      </c>
      <c r="AY208" s="219" t="s">
        <v>48</v>
      </c>
      <c r="AZ208" s="219" t="s">
        <v>49</v>
      </c>
      <c r="BA208" s="219" t="s">
        <v>50</v>
      </c>
      <c r="BB208" s="219" t="s">
        <v>177</v>
      </c>
      <c r="BC208" s="219" t="s">
        <v>52</v>
      </c>
      <c r="BD208" s="219" t="s">
        <v>53</v>
      </c>
      <c r="BE208" s="219" t="s">
        <v>54</v>
      </c>
      <c r="BG208" s="229" t="s">
        <v>99</v>
      </c>
      <c r="BH208" s="219" t="s">
        <v>43</v>
      </c>
      <c r="BI208" s="219" t="s">
        <v>44</v>
      </c>
      <c r="BJ208" s="219" t="s">
        <v>45</v>
      </c>
      <c r="BK208" s="219" t="s">
        <v>46</v>
      </c>
      <c r="BL208" s="219" t="s">
        <v>47</v>
      </c>
      <c r="BM208" s="219" t="s">
        <v>48</v>
      </c>
      <c r="BN208" s="219" t="s">
        <v>49</v>
      </c>
      <c r="BO208" s="219" t="s">
        <v>50</v>
      </c>
      <c r="BP208" s="219" t="s">
        <v>177</v>
      </c>
      <c r="BQ208" s="219" t="s">
        <v>52</v>
      </c>
      <c r="BR208" s="219" t="s">
        <v>53</v>
      </c>
      <c r="BS208" s="219" t="s">
        <v>54</v>
      </c>
      <c r="BV208" s="219" t="s">
        <v>43</v>
      </c>
      <c r="BW208" s="219" t="s">
        <v>44</v>
      </c>
      <c r="BX208" s="219" t="s">
        <v>45</v>
      </c>
      <c r="BY208" s="219" t="s">
        <v>46</v>
      </c>
      <c r="BZ208" s="219" t="s">
        <v>47</v>
      </c>
      <c r="CA208" s="219" t="s">
        <v>48</v>
      </c>
      <c r="CB208" s="219" t="s">
        <v>49</v>
      </c>
      <c r="CC208" s="219" t="s">
        <v>50</v>
      </c>
      <c r="CD208" s="219" t="s">
        <v>177</v>
      </c>
      <c r="CE208" s="219" t="s">
        <v>52</v>
      </c>
      <c r="CF208" s="219" t="s">
        <v>53</v>
      </c>
      <c r="CG208" s="219" t="s">
        <v>54</v>
      </c>
    </row>
    <row r="209" spans="1:85" x14ac:dyDescent="0.25">
      <c r="A209" t="str">
        <f>+C170</f>
        <v>PREMIUM</v>
      </c>
      <c r="B209" t="s">
        <v>99</v>
      </c>
      <c r="C209" s="2" t="s">
        <v>178</v>
      </c>
      <c r="D209" s="220">
        <f>+IFERROR((D173*R173+D191*R191)/(R191+R173),0)</f>
        <v>0</v>
      </c>
      <c r="E209" s="220">
        <f t="shared" ref="E209:O217" si="486">+IFERROR((E173*S173+E191*S191)/(S191+S173),0)</f>
        <v>0</v>
      </c>
      <c r="F209" s="220">
        <f t="shared" si="486"/>
        <v>0</v>
      </c>
      <c r="G209" s="220">
        <f t="shared" si="486"/>
        <v>39.160000000000004</v>
      </c>
      <c r="H209" s="220">
        <f t="shared" si="486"/>
        <v>42.030400000000007</v>
      </c>
      <c r="I209" s="220">
        <f t="shared" si="486"/>
        <v>42.200800000000001</v>
      </c>
      <c r="J209" s="220">
        <f t="shared" si="486"/>
        <v>25.529999999999998</v>
      </c>
      <c r="K209" s="220">
        <f t="shared" si="486"/>
        <v>18.34</v>
      </c>
      <c r="L209" s="220">
        <f t="shared" si="486"/>
        <v>48.92296298297569</v>
      </c>
      <c r="M209" s="220">
        <f t="shared" si="486"/>
        <v>42.629198853826658</v>
      </c>
      <c r="N209" s="220">
        <f t="shared" si="486"/>
        <v>39.50849372791216</v>
      </c>
      <c r="O209" s="220">
        <f t="shared" si="486"/>
        <v>0</v>
      </c>
      <c r="Q209" s="2" t="s">
        <v>178</v>
      </c>
      <c r="R209" s="221">
        <f t="shared" ref="R209:AC217" si="487">+R191+R173</f>
        <v>0</v>
      </c>
      <c r="S209" s="221">
        <f t="shared" si="487"/>
        <v>0</v>
      </c>
      <c r="T209" s="221">
        <f t="shared" si="487"/>
        <v>0</v>
      </c>
      <c r="U209" s="221">
        <f t="shared" si="487"/>
        <v>318.57300000000004</v>
      </c>
      <c r="V209" s="221">
        <f t="shared" si="487"/>
        <v>247</v>
      </c>
      <c r="W209" s="221">
        <f t="shared" si="487"/>
        <v>320.625</v>
      </c>
      <c r="X209" s="221">
        <f t="shared" si="487"/>
        <v>183.54</v>
      </c>
      <c r="Y209" s="221">
        <f t="shared" si="487"/>
        <v>183.54</v>
      </c>
      <c r="Z209" s="221">
        <f t="shared" si="487"/>
        <v>12.988335137439243</v>
      </c>
      <c r="AA209" s="221">
        <f t="shared" si="487"/>
        <v>38.984977388696983</v>
      </c>
      <c r="AB209" s="221">
        <f t="shared" si="487"/>
        <v>21.880082635136379</v>
      </c>
      <c r="AC209" s="221">
        <f t="shared" si="487"/>
        <v>0</v>
      </c>
      <c r="AE209" s="2" t="s">
        <v>178</v>
      </c>
      <c r="AF209" s="220">
        <f>+D209</f>
        <v>0</v>
      </c>
      <c r="AG209" s="220">
        <f t="shared" ref="AG209:AQ213" si="488">+E209</f>
        <v>0</v>
      </c>
      <c r="AH209" s="220">
        <f t="shared" si="488"/>
        <v>0</v>
      </c>
      <c r="AI209" s="220">
        <f t="shared" si="488"/>
        <v>39.160000000000004</v>
      </c>
      <c r="AJ209" s="220">
        <f t="shared" si="488"/>
        <v>42.030400000000007</v>
      </c>
      <c r="AK209" s="220">
        <f t="shared" si="488"/>
        <v>42.200800000000001</v>
      </c>
      <c r="AL209" s="220">
        <f t="shared" si="488"/>
        <v>25.529999999999998</v>
      </c>
      <c r="AM209" s="220">
        <f t="shared" si="488"/>
        <v>18.34</v>
      </c>
      <c r="AN209" s="220">
        <f t="shared" si="488"/>
        <v>48.92296298297569</v>
      </c>
      <c r="AO209" s="220">
        <f t="shared" si="488"/>
        <v>42.629198853826658</v>
      </c>
      <c r="AP209" s="220">
        <f t="shared" si="488"/>
        <v>39.50849372791216</v>
      </c>
      <c r="AQ209" s="220">
        <f t="shared" si="488"/>
        <v>0</v>
      </c>
      <c r="AS209" s="2" t="s">
        <v>178</v>
      </c>
      <c r="AT209" s="220">
        <f t="shared" ref="AT209:BE213" si="489">+R209</f>
        <v>0</v>
      </c>
      <c r="AU209" s="220">
        <f t="shared" si="489"/>
        <v>0</v>
      </c>
      <c r="AV209" s="220">
        <f t="shared" si="489"/>
        <v>0</v>
      </c>
      <c r="AW209" s="220">
        <f t="shared" si="489"/>
        <v>318.57300000000004</v>
      </c>
      <c r="AX209" s="220">
        <f t="shared" si="489"/>
        <v>247</v>
      </c>
      <c r="AY209" s="220">
        <f t="shared" si="489"/>
        <v>320.625</v>
      </c>
      <c r="AZ209" s="220">
        <f t="shared" si="489"/>
        <v>183.54</v>
      </c>
      <c r="BA209" s="220">
        <f t="shared" si="489"/>
        <v>183.54</v>
      </c>
      <c r="BB209" s="220">
        <f t="shared" si="489"/>
        <v>12.988335137439243</v>
      </c>
      <c r="BC209" s="220">
        <f t="shared" si="489"/>
        <v>38.984977388696983</v>
      </c>
      <c r="BD209" s="220">
        <f t="shared" si="489"/>
        <v>21.880082635136379</v>
      </c>
      <c r="BE209" s="220">
        <f t="shared" si="489"/>
        <v>0</v>
      </c>
      <c r="BG209" s="2" t="s">
        <v>178</v>
      </c>
      <c r="BH209" s="220">
        <f>+AF209</f>
        <v>0</v>
      </c>
      <c r="BI209" s="220">
        <f t="shared" ref="BI209:BI213" si="490">+AG209</f>
        <v>0</v>
      </c>
      <c r="BJ209" s="220">
        <f t="shared" ref="BJ209:BJ213" si="491">+AH209</f>
        <v>0</v>
      </c>
      <c r="BK209" s="220">
        <f t="shared" ref="BK209:BK213" si="492">+AI209</f>
        <v>39.160000000000004</v>
      </c>
      <c r="BL209" s="220">
        <f t="shared" ref="BL209:BL213" si="493">+AJ209</f>
        <v>42.030400000000007</v>
      </c>
      <c r="BM209" s="220">
        <f t="shared" ref="BM209:BM213" si="494">+AK209</f>
        <v>42.200800000000001</v>
      </c>
      <c r="BN209" s="220">
        <f t="shared" ref="BN209:BN213" si="495">+AL209</f>
        <v>25.529999999999998</v>
      </c>
      <c r="BO209" s="220">
        <f t="shared" ref="BO209:BO213" si="496">+AM209</f>
        <v>18.34</v>
      </c>
      <c r="BP209" s="220">
        <f t="shared" ref="BP209:BP213" si="497">+AN209</f>
        <v>48.92296298297569</v>
      </c>
      <c r="BQ209" s="220">
        <f t="shared" ref="BQ209:BQ213" si="498">+AO209</f>
        <v>42.629198853826658</v>
      </c>
      <c r="BR209" s="220">
        <f t="shared" ref="BR209:BR213" si="499">+AP209</f>
        <v>39.50849372791216</v>
      </c>
      <c r="BS209" s="220">
        <f t="shared" ref="BS209:BS213" si="500">+AQ209</f>
        <v>0</v>
      </c>
      <c r="BU209" s="2" t="s">
        <v>178</v>
      </c>
      <c r="BV209" s="220">
        <f t="shared" ref="BV209:BV213" si="501">+AT209</f>
        <v>0</v>
      </c>
      <c r="BW209" s="220">
        <f t="shared" ref="BW209:BW213" si="502">+AU209</f>
        <v>0</v>
      </c>
      <c r="BX209" s="220">
        <f t="shared" ref="BX209:BX213" si="503">+AV209</f>
        <v>0</v>
      </c>
      <c r="BY209" s="220">
        <f t="shared" ref="BY209:BY213" si="504">+AW209</f>
        <v>318.57300000000004</v>
      </c>
      <c r="BZ209" s="220">
        <f t="shared" ref="BZ209:BZ213" si="505">+AX209</f>
        <v>247</v>
      </c>
      <c r="CA209" s="220">
        <f t="shared" ref="CA209:CA213" si="506">+AY209</f>
        <v>320.625</v>
      </c>
      <c r="CB209" s="220">
        <f t="shared" ref="CB209:CB213" si="507">+AZ209</f>
        <v>183.54</v>
      </c>
      <c r="CC209" s="220">
        <f t="shared" ref="CC209:CC213" si="508">+BA209</f>
        <v>183.54</v>
      </c>
      <c r="CD209" s="220">
        <f t="shared" ref="CD209:CD213" si="509">+BB209</f>
        <v>12.988335137439243</v>
      </c>
      <c r="CE209" s="220">
        <f t="shared" ref="CE209:CE213" si="510">+BC209</f>
        <v>38.984977388696983</v>
      </c>
      <c r="CF209" s="220">
        <f t="shared" ref="CF209:CF213" si="511">+BD209</f>
        <v>21.880082635136379</v>
      </c>
      <c r="CG209" s="220">
        <f t="shared" ref="CG209:CG213" si="512">+BE209</f>
        <v>0</v>
      </c>
    </row>
    <row r="210" spans="1:85" x14ac:dyDescent="0.25">
      <c r="A210" t="str">
        <f>+C170</f>
        <v>PREMIUM</v>
      </c>
      <c r="B210" t="s">
        <v>99</v>
      </c>
      <c r="C210" s="2" t="s">
        <v>179</v>
      </c>
      <c r="D210" s="220">
        <f t="shared" ref="D210:D217" si="513">+IFERROR((D174*R174+D192*R192)/(R192+R174),0)</f>
        <v>0</v>
      </c>
      <c r="E210" s="220">
        <f t="shared" si="486"/>
        <v>0</v>
      </c>
      <c r="F210" s="220">
        <f t="shared" si="486"/>
        <v>26.8</v>
      </c>
      <c r="G210" s="220">
        <f t="shared" si="486"/>
        <v>41.02</v>
      </c>
      <c r="H210" s="220">
        <f t="shared" si="486"/>
        <v>43.948800000000013</v>
      </c>
      <c r="I210" s="220">
        <f t="shared" si="486"/>
        <v>41.687200000000004</v>
      </c>
      <c r="J210" s="220">
        <f t="shared" si="486"/>
        <v>23.28</v>
      </c>
      <c r="K210" s="220">
        <f t="shared" si="486"/>
        <v>18.100000000000001</v>
      </c>
      <c r="L210" s="220">
        <f t="shared" si="486"/>
        <v>43.067261522733048</v>
      </c>
      <c r="M210" s="220">
        <f t="shared" si="486"/>
        <v>35.525641109965903</v>
      </c>
      <c r="N210" s="220">
        <f t="shared" si="486"/>
        <v>39.280754848931423</v>
      </c>
      <c r="O210" s="220">
        <f t="shared" si="486"/>
        <v>0</v>
      </c>
      <c r="Q210" s="2" t="s">
        <v>179</v>
      </c>
      <c r="R210" s="221">
        <f t="shared" si="487"/>
        <v>0</v>
      </c>
      <c r="S210" s="221">
        <f t="shared" si="487"/>
        <v>0</v>
      </c>
      <c r="T210" s="221">
        <f t="shared" si="487"/>
        <v>214.73990624999999</v>
      </c>
      <c r="U210" s="221">
        <f t="shared" si="487"/>
        <v>361.88775000000004</v>
      </c>
      <c r="V210" s="221">
        <f t="shared" si="487"/>
        <v>240.5</v>
      </c>
      <c r="W210" s="221">
        <f t="shared" si="487"/>
        <v>274.72500000000002</v>
      </c>
      <c r="X210" s="221">
        <f t="shared" si="487"/>
        <v>183.54</v>
      </c>
      <c r="Y210" s="221">
        <f t="shared" si="487"/>
        <v>192.28</v>
      </c>
      <c r="Z210" s="221">
        <f t="shared" si="487"/>
        <v>12.988335137439243</v>
      </c>
      <c r="AA210" s="221">
        <f t="shared" si="487"/>
        <v>38.984977388696983</v>
      </c>
      <c r="AB210" s="221">
        <f t="shared" si="487"/>
        <v>21.880082635136379</v>
      </c>
      <c r="AC210" s="221">
        <f t="shared" si="487"/>
        <v>0</v>
      </c>
      <c r="AE210" s="2" t="s">
        <v>179</v>
      </c>
      <c r="AF210" s="220">
        <f t="shared" ref="AF210:AF213" si="514">+D210</f>
        <v>0</v>
      </c>
      <c r="AG210" s="220">
        <f t="shared" si="488"/>
        <v>0</v>
      </c>
      <c r="AH210" s="220">
        <f t="shared" si="488"/>
        <v>26.8</v>
      </c>
      <c r="AI210" s="220">
        <f t="shared" si="488"/>
        <v>41.02</v>
      </c>
      <c r="AJ210" s="220">
        <f t="shared" si="488"/>
        <v>43.948800000000013</v>
      </c>
      <c r="AK210" s="220">
        <f t="shared" si="488"/>
        <v>41.687200000000004</v>
      </c>
      <c r="AL210" s="220">
        <f t="shared" si="488"/>
        <v>23.28</v>
      </c>
      <c r="AM210" s="220">
        <f t="shared" si="488"/>
        <v>18.100000000000001</v>
      </c>
      <c r="AN210" s="220">
        <f t="shared" si="488"/>
        <v>43.067261522733048</v>
      </c>
      <c r="AO210" s="220">
        <f t="shared" si="488"/>
        <v>35.525641109965903</v>
      </c>
      <c r="AP210" s="220">
        <f t="shared" si="488"/>
        <v>39.280754848931423</v>
      </c>
      <c r="AQ210" s="220">
        <f t="shared" si="488"/>
        <v>0</v>
      </c>
      <c r="AS210" s="2" t="s">
        <v>179</v>
      </c>
      <c r="AT210" s="220">
        <f t="shared" si="489"/>
        <v>0</v>
      </c>
      <c r="AU210" s="220">
        <f t="shared" si="489"/>
        <v>0</v>
      </c>
      <c r="AV210" s="220">
        <f t="shared" si="489"/>
        <v>214.73990624999999</v>
      </c>
      <c r="AW210" s="220">
        <f t="shared" si="489"/>
        <v>361.88775000000004</v>
      </c>
      <c r="AX210" s="220">
        <f t="shared" si="489"/>
        <v>240.5</v>
      </c>
      <c r="AY210" s="220">
        <f t="shared" si="489"/>
        <v>274.72500000000002</v>
      </c>
      <c r="AZ210" s="220">
        <f t="shared" si="489"/>
        <v>183.54</v>
      </c>
      <c r="BA210" s="220">
        <f t="shared" si="489"/>
        <v>192.28</v>
      </c>
      <c r="BB210" s="220">
        <f t="shared" si="489"/>
        <v>12.988335137439243</v>
      </c>
      <c r="BC210" s="220">
        <f t="shared" si="489"/>
        <v>38.984977388696983</v>
      </c>
      <c r="BD210" s="220">
        <f t="shared" si="489"/>
        <v>21.880082635136379</v>
      </c>
      <c r="BE210" s="220">
        <f t="shared" si="489"/>
        <v>0</v>
      </c>
      <c r="BG210" s="2" t="s">
        <v>179</v>
      </c>
      <c r="BH210" s="220">
        <f t="shared" ref="BH210:BH213" si="515">+AF210</f>
        <v>0</v>
      </c>
      <c r="BI210" s="220">
        <f t="shared" si="490"/>
        <v>0</v>
      </c>
      <c r="BJ210" s="220">
        <f t="shared" si="491"/>
        <v>26.8</v>
      </c>
      <c r="BK210" s="220">
        <f t="shared" si="492"/>
        <v>41.02</v>
      </c>
      <c r="BL210" s="220">
        <f t="shared" si="493"/>
        <v>43.948800000000013</v>
      </c>
      <c r="BM210" s="220">
        <f t="shared" si="494"/>
        <v>41.687200000000004</v>
      </c>
      <c r="BN210" s="220">
        <f t="shared" si="495"/>
        <v>23.28</v>
      </c>
      <c r="BO210" s="220">
        <f t="shared" si="496"/>
        <v>18.100000000000001</v>
      </c>
      <c r="BP210" s="220">
        <f t="shared" si="497"/>
        <v>43.067261522733048</v>
      </c>
      <c r="BQ210" s="220">
        <f t="shared" si="498"/>
        <v>35.525641109965903</v>
      </c>
      <c r="BR210" s="220">
        <f t="shared" si="499"/>
        <v>39.280754848931423</v>
      </c>
      <c r="BS210" s="220">
        <f t="shared" si="500"/>
        <v>0</v>
      </c>
      <c r="BU210" s="2" t="s">
        <v>179</v>
      </c>
      <c r="BV210" s="220">
        <f t="shared" si="501"/>
        <v>0</v>
      </c>
      <c r="BW210" s="220">
        <f t="shared" si="502"/>
        <v>0</v>
      </c>
      <c r="BX210" s="220">
        <f t="shared" si="503"/>
        <v>214.73990624999999</v>
      </c>
      <c r="BY210" s="220">
        <f t="shared" si="504"/>
        <v>361.88775000000004</v>
      </c>
      <c r="BZ210" s="220">
        <f t="shared" si="505"/>
        <v>240.5</v>
      </c>
      <c r="CA210" s="220">
        <f t="shared" si="506"/>
        <v>274.72500000000002</v>
      </c>
      <c r="CB210" s="220">
        <f t="shared" si="507"/>
        <v>183.54</v>
      </c>
      <c r="CC210" s="220">
        <f t="shared" si="508"/>
        <v>192.28</v>
      </c>
      <c r="CD210" s="220">
        <f t="shared" si="509"/>
        <v>12.988335137439243</v>
      </c>
      <c r="CE210" s="220">
        <f t="shared" si="510"/>
        <v>38.984977388696983</v>
      </c>
      <c r="CF210" s="220">
        <f t="shared" si="511"/>
        <v>21.880082635136379</v>
      </c>
      <c r="CG210" s="220">
        <f t="shared" si="512"/>
        <v>0</v>
      </c>
    </row>
    <row r="211" spans="1:85" x14ac:dyDescent="0.25">
      <c r="A211" t="str">
        <f>+C170</f>
        <v>PREMIUM</v>
      </c>
      <c r="B211" t="s">
        <v>99</v>
      </c>
      <c r="C211" s="2" t="s">
        <v>180</v>
      </c>
      <c r="D211" s="220">
        <f t="shared" si="513"/>
        <v>0</v>
      </c>
      <c r="E211" s="220">
        <f t="shared" si="486"/>
        <v>0</v>
      </c>
      <c r="F211" s="220">
        <f t="shared" si="486"/>
        <v>0</v>
      </c>
      <c r="G211" s="220">
        <f t="shared" si="486"/>
        <v>31.48</v>
      </c>
      <c r="H211" s="220">
        <f t="shared" si="486"/>
        <v>33.920800000000007</v>
      </c>
      <c r="I211" s="220">
        <f t="shared" si="486"/>
        <v>32.3568</v>
      </c>
      <c r="J211" s="220">
        <f t="shared" si="486"/>
        <v>23.390000000000004</v>
      </c>
      <c r="K211" s="220">
        <f t="shared" si="486"/>
        <v>20.590000000000003</v>
      </c>
      <c r="L211" s="220">
        <f t="shared" si="486"/>
        <v>31.841378668020727</v>
      </c>
      <c r="M211" s="220">
        <f t="shared" si="486"/>
        <v>33.442199897779346</v>
      </c>
      <c r="N211" s="220">
        <f t="shared" si="486"/>
        <v>31.659566172986612</v>
      </c>
      <c r="O211" s="220">
        <f t="shared" si="486"/>
        <v>0</v>
      </c>
      <c r="Q211" s="2" t="s">
        <v>180</v>
      </c>
      <c r="R211" s="221">
        <f t="shared" si="487"/>
        <v>0</v>
      </c>
      <c r="S211" s="221">
        <f t="shared" si="487"/>
        <v>0</v>
      </c>
      <c r="T211" s="221">
        <f t="shared" si="487"/>
        <v>0</v>
      </c>
      <c r="U211" s="221">
        <f t="shared" si="487"/>
        <v>108.675</v>
      </c>
      <c r="V211" s="221">
        <f t="shared" si="487"/>
        <v>75</v>
      </c>
      <c r="W211" s="221">
        <f t="shared" si="487"/>
        <v>101.25</v>
      </c>
      <c r="X211" s="221">
        <f t="shared" si="487"/>
        <v>245.08800000000002</v>
      </c>
      <c r="Y211" s="221">
        <f t="shared" si="487"/>
        <v>173.88</v>
      </c>
      <c r="Z211" s="221">
        <f t="shared" si="487"/>
        <v>6.1523692756291153</v>
      </c>
      <c r="AA211" s="221">
        <f t="shared" si="487"/>
        <v>18.466568236751204</v>
      </c>
      <c r="AB211" s="221">
        <f t="shared" si="487"/>
        <v>10.364249669275127</v>
      </c>
      <c r="AC211" s="221">
        <f t="shared" si="487"/>
        <v>0</v>
      </c>
      <c r="AE211" s="2" t="s">
        <v>180</v>
      </c>
      <c r="AF211" s="220">
        <f t="shared" si="514"/>
        <v>0</v>
      </c>
      <c r="AG211" s="220">
        <f t="shared" si="488"/>
        <v>0</v>
      </c>
      <c r="AH211" s="220">
        <f t="shared" si="488"/>
        <v>0</v>
      </c>
      <c r="AI211" s="220">
        <f t="shared" si="488"/>
        <v>31.48</v>
      </c>
      <c r="AJ211" s="220">
        <f t="shared" si="488"/>
        <v>33.920800000000007</v>
      </c>
      <c r="AK211" s="220">
        <f t="shared" si="488"/>
        <v>32.3568</v>
      </c>
      <c r="AL211" s="220">
        <f t="shared" si="488"/>
        <v>23.390000000000004</v>
      </c>
      <c r="AM211" s="220">
        <f t="shared" si="488"/>
        <v>20.590000000000003</v>
      </c>
      <c r="AN211" s="220">
        <f t="shared" si="488"/>
        <v>31.841378668020727</v>
      </c>
      <c r="AO211" s="220">
        <f t="shared" si="488"/>
        <v>33.442199897779346</v>
      </c>
      <c r="AP211" s="220">
        <f t="shared" si="488"/>
        <v>31.659566172986612</v>
      </c>
      <c r="AQ211" s="220">
        <f t="shared" si="488"/>
        <v>0</v>
      </c>
      <c r="AS211" s="2" t="s">
        <v>180</v>
      </c>
      <c r="AT211" s="220">
        <f t="shared" si="489"/>
        <v>0</v>
      </c>
      <c r="AU211" s="220">
        <f t="shared" si="489"/>
        <v>0</v>
      </c>
      <c r="AV211" s="220">
        <f t="shared" si="489"/>
        <v>0</v>
      </c>
      <c r="AW211" s="220">
        <f t="shared" si="489"/>
        <v>108.675</v>
      </c>
      <c r="AX211" s="220">
        <f t="shared" si="489"/>
        <v>75</v>
      </c>
      <c r="AY211" s="220">
        <f t="shared" si="489"/>
        <v>101.25</v>
      </c>
      <c r="AZ211" s="220">
        <f t="shared" si="489"/>
        <v>245.08800000000002</v>
      </c>
      <c r="BA211" s="220">
        <f t="shared" si="489"/>
        <v>173.88</v>
      </c>
      <c r="BB211" s="220">
        <f t="shared" si="489"/>
        <v>6.1523692756291153</v>
      </c>
      <c r="BC211" s="220">
        <f t="shared" si="489"/>
        <v>18.466568236751204</v>
      </c>
      <c r="BD211" s="220">
        <f t="shared" si="489"/>
        <v>10.364249669275127</v>
      </c>
      <c r="BE211" s="220">
        <f t="shared" si="489"/>
        <v>0</v>
      </c>
      <c r="BG211" s="2" t="s">
        <v>180</v>
      </c>
      <c r="BH211" s="220">
        <f t="shared" si="515"/>
        <v>0</v>
      </c>
      <c r="BI211" s="220">
        <f t="shared" si="490"/>
        <v>0</v>
      </c>
      <c r="BJ211" s="220">
        <f t="shared" si="491"/>
        <v>0</v>
      </c>
      <c r="BK211" s="220">
        <f t="shared" si="492"/>
        <v>31.48</v>
      </c>
      <c r="BL211" s="220">
        <f t="shared" si="493"/>
        <v>33.920800000000007</v>
      </c>
      <c r="BM211" s="220">
        <f t="shared" si="494"/>
        <v>32.3568</v>
      </c>
      <c r="BN211" s="220">
        <f t="shared" si="495"/>
        <v>23.390000000000004</v>
      </c>
      <c r="BO211" s="220">
        <f t="shared" si="496"/>
        <v>20.590000000000003</v>
      </c>
      <c r="BP211" s="220">
        <f t="shared" si="497"/>
        <v>31.841378668020727</v>
      </c>
      <c r="BQ211" s="220">
        <f t="shared" si="498"/>
        <v>33.442199897779346</v>
      </c>
      <c r="BR211" s="220">
        <f t="shared" si="499"/>
        <v>31.659566172986612</v>
      </c>
      <c r="BS211" s="220">
        <f t="shared" si="500"/>
        <v>0</v>
      </c>
      <c r="BU211" s="2" t="s">
        <v>180</v>
      </c>
      <c r="BV211" s="220">
        <f t="shared" si="501"/>
        <v>0</v>
      </c>
      <c r="BW211" s="220">
        <f t="shared" si="502"/>
        <v>0</v>
      </c>
      <c r="BX211" s="220">
        <f t="shared" si="503"/>
        <v>0</v>
      </c>
      <c r="BY211" s="220">
        <f t="shared" si="504"/>
        <v>108.675</v>
      </c>
      <c r="BZ211" s="220">
        <f t="shared" si="505"/>
        <v>75</v>
      </c>
      <c r="CA211" s="220">
        <f t="shared" si="506"/>
        <v>101.25</v>
      </c>
      <c r="CB211" s="220">
        <f t="shared" si="507"/>
        <v>245.08800000000002</v>
      </c>
      <c r="CC211" s="220">
        <f t="shared" si="508"/>
        <v>173.88</v>
      </c>
      <c r="CD211" s="220">
        <f t="shared" si="509"/>
        <v>6.1523692756291153</v>
      </c>
      <c r="CE211" s="220">
        <f t="shared" si="510"/>
        <v>18.466568236751204</v>
      </c>
      <c r="CF211" s="220">
        <f t="shared" si="511"/>
        <v>10.364249669275127</v>
      </c>
      <c r="CG211" s="220">
        <f t="shared" si="512"/>
        <v>0</v>
      </c>
    </row>
    <row r="212" spans="1:85" x14ac:dyDescent="0.25">
      <c r="A212" t="str">
        <f>+C170</f>
        <v>PREMIUM</v>
      </c>
      <c r="B212" t="s">
        <v>99</v>
      </c>
      <c r="C212" s="2" t="s">
        <v>181</v>
      </c>
      <c r="D212" s="220">
        <f t="shared" si="513"/>
        <v>0</v>
      </c>
      <c r="E212" s="220">
        <f t="shared" si="486"/>
        <v>0</v>
      </c>
      <c r="F212" s="220">
        <f t="shared" si="486"/>
        <v>0</v>
      </c>
      <c r="G212" s="220">
        <f t="shared" si="486"/>
        <v>36.78</v>
      </c>
      <c r="H212" s="220">
        <f t="shared" si="486"/>
        <v>41.087550000000007</v>
      </c>
      <c r="I212" s="220">
        <f t="shared" si="486"/>
        <v>36.979200000000006</v>
      </c>
      <c r="J212" s="220">
        <f t="shared" si="486"/>
        <v>28.650000000000006</v>
      </c>
      <c r="K212" s="220">
        <f t="shared" si="486"/>
        <v>22.05</v>
      </c>
      <c r="L212" s="220">
        <f t="shared" si="486"/>
        <v>34.142799976452487</v>
      </c>
      <c r="M212" s="220">
        <f t="shared" si="486"/>
        <v>37.276570850491176</v>
      </c>
      <c r="N212" s="220">
        <f t="shared" si="486"/>
        <v>34.547709205013632</v>
      </c>
      <c r="O212" s="220">
        <f t="shared" si="486"/>
        <v>0</v>
      </c>
      <c r="Q212" s="2" t="s">
        <v>181</v>
      </c>
      <c r="R212" s="221">
        <f t="shared" si="487"/>
        <v>0</v>
      </c>
      <c r="S212" s="221">
        <f t="shared" si="487"/>
        <v>0</v>
      </c>
      <c r="T212" s="221">
        <f t="shared" si="487"/>
        <v>0</v>
      </c>
      <c r="U212" s="221">
        <f t="shared" si="487"/>
        <v>361.88775000000004</v>
      </c>
      <c r="V212" s="221">
        <f t="shared" si="487"/>
        <v>249.75000000000003</v>
      </c>
      <c r="W212" s="221">
        <f t="shared" si="487"/>
        <v>270.5625</v>
      </c>
      <c r="X212" s="221">
        <f t="shared" si="487"/>
        <v>293.66399999999999</v>
      </c>
      <c r="Y212" s="221">
        <f t="shared" si="487"/>
        <v>183.54</v>
      </c>
      <c r="Z212" s="221">
        <f t="shared" si="487"/>
        <v>12.988335137439243</v>
      </c>
      <c r="AA212" s="221">
        <f t="shared" si="487"/>
        <v>38.984977388696983</v>
      </c>
      <c r="AB212" s="221">
        <f t="shared" si="487"/>
        <v>21.880082635136379</v>
      </c>
      <c r="AC212" s="221">
        <f t="shared" si="487"/>
        <v>0</v>
      </c>
      <c r="AE212" s="2" t="s">
        <v>181</v>
      </c>
      <c r="AF212" s="220">
        <f t="shared" si="514"/>
        <v>0</v>
      </c>
      <c r="AG212" s="220">
        <f t="shared" si="488"/>
        <v>0</v>
      </c>
      <c r="AH212" s="220">
        <f t="shared" si="488"/>
        <v>0</v>
      </c>
      <c r="AI212" s="220">
        <f t="shared" si="488"/>
        <v>36.78</v>
      </c>
      <c r="AJ212" s="220">
        <f t="shared" si="488"/>
        <v>41.087550000000007</v>
      </c>
      <c r="AK212" s="220">
        <f t="shared" si="488"/>
        <v>36.979200000000006</v>
      </c>
      <c r="AL212" s="220">
        <f t="shared" si="488"/>
        <v>28.650000000000006</v>
      </c>
      <c r="AM212" s="220">
        <f t="shared" si="488"/>
        <v>22.05</v>
      </c>
      <c r="AN212" s="220">
        <f t="shared" si="488"/>
        <v>34.142799976452487</v>
      </c>
      <c r="AO212" s="220">
        <f t="shared" si="488"/>
        <v>37.276570850491176</v>
      </c>
      <c r="AP212" s="220">
        <f t="shared" si="488"/>
        <v>34.547709205013632</v>
      </c>
      <c r="AQ212" s="220">
        <f t="shared" si="488"/>
        <v>0</v>
      </c>
      <c r="AS212" s="2" t="s">
        <v>181</v>
      </c>
      <c r="AT212" s="220">
        <f t="shared" si="489"/>
        <v>0</v>
      </c>
      <c r="AU212" s="220">
        <f t="shared" si="489"/>
        <v>0</v>
      </c>
      <c r="AV212" s="220">
        <f t="shared" si="489"/>
        <v>0</v>
      </c>
      <c r="AW212" s="220">
        <f t="shared" si="489"/>
        <v>361.88775000000004</v>
      </c>
      <c r="AX212" s="220">
        <f t="shared" si="489"/>
        <v>249.75000000000003</v>
      </c>
      <c r="AY212" s="220">
        <f t="shared" si="489"/>
        <v>270.5625</v>
      </c>
      <c r="AZ212" s="220">
        <f t="shared" si="489"/>
        <v>293.66399999999999</v>
      </c>
      <c r="BA212" s="220">
        <f t="shared" si="489"/>
        <v>183.54</v>
      </c>
      <c r="BB212" s="220">
        <f t="shared" si="489"/>
        <v>12.988335137439243</v>
      </c>
      <c r="BC212" s="220">
        <f t="shared" si="489"/>
        <v>38.984977388696983</v>
      </c>
      <c r="BD212" s="220">
        <f t="shared" si="489"/>
        <v>21.880082635136379</v>
      </c>
      <c r="BE212" s="220">
        <f t="shared" si="489"/>
        <v>0</v>
      </c>
      <c r="BG212" s="2" t="s">
        <v>181</v>
      </c>
      <c r="BH212" s="220">
        <f t="shared" si="515"/>
        <v>0</v>
      </c>
      <c r="BI212" s="220">
        <f t="shared" si="490"/>
        <v>0</v>
      </c>
      <c r="BJ212" s="220">
        <f t="shared" si="491"/>
        <v>0</v>
      </c>
      <c r="BK212" s="220">
        <f t="shared" si="492"/>
        <v>36.78</v>
      </c>
      <c r="BL212" s="220">
        <f t="shared" si="493"/>
        <v>41.087550000000007</v>
      </c>
      <c r="BM212" s="220">
        <f t="shared" si="494"/>
        <v>36.979200000000006</v>
      </c>
      <c r="BN212" s="220">
        <f t="shared" si="495"/>
        <v>28.650000000000006</v>
      </c>
      <c r="BO212" s="220">
        <f t="shared" si="496"/>
        <v>22.05</v>
      </c>
      <c r="BP212" s="220">
        <f t="shared" si="497"/>
        <v>34.142799976452487</v>
      </c>
      <c r="BQ212" s="220">
        <f t="shared" si="498"/>
        <v>37.276570850491176</v>
      </c>
      <c r="BR212" s="220">
        <f t="shared" si="499"/>
        <v>34.547709205013632</v>
      </c>
      <c r="BS212" s="220">
        <f t="shared" si="500"/>
        <v>0</v>
      </c>
      <c r="BU212" s="2" t="s">
        <v>181</v>
      </c>
      <c r="BV212" s="220">
        <f t="shared" si="501"/>
        <v>0</v>
      </c>
      <c r="BW212" s="220">
        <f t="shared" si="502"/>
        <v>0</v>
      </c>
      <c r="BX212" s="220">
        <f t="shared" si="503"/>
        <v>0</v>
      </c>
      <c r="BY212" s="220">
        <f t="shared" si="504"/>
        <v>361.88775000000004</v>
      </c>
      <c r="BZ212" s="220">
        <f t="shared" si="505"/>
        <v>249.75000000000003</v>
      </c>
      <c r="CA212" s="220">
        <f t="shared" si="506"/>
        <v>270.5625</v>
      </c>
      <c r="CB212" s="220">
        <f t="shared" si="507"/>
        <v>293.66399999999999</v>
      </c>
      <c r="CC212" s="220">
        <f t="shared" si="508"/>
        <v>183.54</v>
      </c>
      <c r="CD212" s="220">
        <f t="shared" si="509"/>
        <v>12.988335137439243</v>
      </c>
      <c r="CE212" s="220">
        <f t="shared" si="510"/>
        <v>38.984977388696983</v>
      </c>
      <c r="CF212" s="220">
        <f t="shared" si="511"/>
        <v>21.880082635136379</v>
      </c>
      <c r="CG212" s="220">
        <f t="shared" si="512"/>
        <v>0</v>
      </c>
    </row>
    <row r="213" spans="1:85" x14ac:dyDescent="0.25">
      <c r="A213" t="str">
        <f>+C170</f>
        <v>PREMIUM</v>
      </c>
      <c r="B213" t="s">
        <v>99</v>
      </c>
      <c r="C213" s="2" t="s">
        <v>182</v>
      </c>
      <c r="D213" s="220">
        <f t="shared" si="513"/>
        <v>0</v>
      </c>
      <c r="E213" s="220">
        <f t="shared" si="486"/>
        <v>0</v>
      </c>
      <c r="F213" s="220">
        <f t="shared" si="486"/>
        <v>22.45</v>
      </c>
      <c r="G213" s="220">
        <f t="shared" si="486"/>
        <v>30.73</v>
      </c>
      <c r="H213" s="220">
        <f t="shared" si="486"/>
        <v>33.245000000000005</v>
      </c>
      <c r="I213" s="220">
        <f t="shared" si="486"/>
        <v>31.607800000000005</v>
      </c>
      <c r="J213" s="220">
        <f t="shared" si="486"/>
        <v>19.954000000000001</v>
      </c>
      <c r="K213" s="220">
        <f t="shared" si="486"/>
        <v>17.830000000000002</v>
      </c>
      <c r="L213" s="220">
        <f t="shared" si="486"/>
        <v>30.004065467071754</v>
      </c>
      <c r="M213" s="220">
        <f t="shared" si="486"/>
        <v>31.390796505676775</v>
      </c>
      <c r="N213" s="220">
        <f t="shared" si="486"/>
        <v>29.092807751590424</v>
      </c>
      <c r="O213" s="220">
        <f t="shared" si="486"/>
        <v>0</v>
      </c>
      <c r="Q213" s="2" t="s">
        <v>182</v>
      </c>
      <c r="R213" s="221">
        <f t="shared" si="487"/>
        <v>0</v>
      </c>
      <c r="S213" s="221">
        <f t="shared" si="487"/>
        <v>0</v>
      </c>
      <c r="T213" s="221">
        <f t="shared" si="487"/>
        <v>158.16239999999999</v>
      </c>
      <c r="U213" s="221">
        <f t="shared" si="487"/>
        <v>330.37200000000001</v>
      </c>
      <c r="V213" s="221">
        <f t="shared" si="487"/>
        <v>266</v>
      </c>
      <c r="W213" s="221">
        <f t="shared" si="487"/>
        <v>320.625</v>
      </c>
      <c r="X213" s="221">
        <f t="shared" si="487"/>
        <v>293.66399999999999</v>
      </c>
      <c r="Y213" s="221">
        <f t="shared" si="487"/>
        <v>183.54</v>
      </c>
      <c r="Z213" s="221">
        <f t="shared" si="487"/>
        <v>12.988335137439243</v>
      </c>
      <c r="AA213" s="221">
        <f t="shared" si="487"/>
        <v>38.984977388696983</v>
      </c>
      <c r="AB213" s="221">
        <f t="shared" si="487"/>
        <v>21.880082635136379</v>
      </c>
      <c r="AC213" s="221">
        <f t="shared" si="487"/>
        <v>0</v>
      </c>
      <c r="AE213" s="2" t="s">
        <v>182</v>
      </c>
      <c r="AF213" s="220">
        <f t="shared" si="514"/>
        <v>0</v>
      </c>
      <c r="AG213" s="220">
        <f t="shared" si="488"/>
        <v>0</v>
      </c>
      <c r="AH213" s="220">
        <f t="shared" si="488"/>
        <v>22.45</v>
      </c>
      <c r="AI213" s="220">
        <f t="shared" si="488"/>
        <v>30.73</v>
      </c>
      <c r="AJ213" s="220">
        <f t="shared" si="488"/>
        <v>33.245000000000005</v>
      </c>
      <c r="AK213" s="220">
        <f t="shared" si="488"/>
        <v>31.607800000000005</v>
      </c>
      <c r="AL213" s="220">
        <f t="shared" si="488"/>
        <v>19.954000000000001</v>
      </c>
      <c r="AM213" s="220">
        <f t="shared" si="488"/>
        <v>17.830000000000002</v>
      </c>
      <c r="AN213" s="220">
        <f t="shared" si="488"/>
        <v>30.004065467071754</v>
      </c>
      <c r="AO213" s="220">
        <f t="shared" si="488"/>
        <v>31.390796505676775</v>
      </c>
      <c r="AP213" s="220">
        <f t="shared" si="488"/>
        <v>29.092807751590424</v>
      </c>
      <c r="AQ213" s="220">
        <f t="shared" si="488"/>
        <v>0</v>
      </c>
      <c r="AS213" s="2" t="s">
        <v>182</v>
      </c>
      <c r="AT213" s="220">
        <f t="shared" si="489"/>
        <v>0</v>
      </c>
      <c r="AU213" s="220">
        <f t="shared" si="489"/>
        <v>0</v>
      </c>
      <c r="AV213" s="220">
        <f t="shared" si="489"/>
        <v>158.16239999999999</v>
      </c>
      <c r="AW213" s="220">
        <f t="shared" si="489"/>
        <v>330.37200000000001</v>
      </c>
      <c r="AX213" s="220">
        <f t="shared" si="489"/>
        <v>266</v>
      </c>
      <c r="AY213" s="220">
        <f t="shared" si="489"/>
        <v>320.625</v>
      </c>
      <c r="AZ213" s="220">
        <f t="shared" si="489"/>
        <v>293.66399999999999</v>
      </c>
      <c r="BA213" s="220">
        <f t="shared" si="489"/>
        <v>183.54</v>
      </c>
      <c r="BB213" s="220">
        <f t="shared" si="489"/>
        <v>12.988335137439243</v>
      </c>
      <c r="BC213" s="220">
        <f t="shared" si="489"/>
        <v>38.984977388696983</v>
      </c>
      <c r="BD213" s="220">
        <f t="shared" si="489"/>
        <v>21.880082635136379</v>
      </c>
      <c r="BE213" s="220">
        <f t="shared" si="489"/>
        <v>0</v>
      </c>
      <c r="BG213" s="2" t="s">
        <v>182</v>
      </c>
      <c r="BH213" s="220">
        <f t="shared" si="515"/>
        <v>0</v>
      </c>
      <c r="BI213" s="220">
        <f t="shared" si="490"/>
        <v>0</v>
      </c>
      <c r="BJ213" s="220">
        <f t="shared" si="491"/>
        <v>22.45</v>
      </c>
      <c r="BK213" s="220">
        <f t="shared" si="492"/>
        <v>30.73</v>
      </c>
      <c r="BL213" s="220">
        <f t="shared" si="493"/>
        <v>33.245000000000005</v>
      </c>
      <c r="BM213" s="220">
        <f t="shared" si="494"/>
        <v>31.607800000000005</v>
      </c>
      <c r="BN213" s="220">
        <f t="shared" si="495"/>
        <v>19.954000000000001</v>
      </c>
      <c r="BO213" s="220">
        <f t="shared" si="496"/>
        <v>17.830000000000002</v>
      </c>
      <c r="BP213" s="220">
        <f t="shared" si="497"/>
        <v>30.004065467071754</v>
      </c>
      <c r="BQ213" s="220">
        <f t="shared" si="498"/>
        <v>31.390796505676775</v>
      </c>
      <c r="BR213" s="220">
        <f t="shared" si="499"/>
        <v>29.092807751590424</v>
      </c>
      <c r="BS213" s="220">
        <f t="shared" si="500"/>
        <v>0</v>
      </c>
      <c r="BU213" s="2" t="s">
        <v>182</v>
      </c>
      <c r="BV213" s="220">
        <f t="shared" si="501"/>
        <v>0</v>
      </c>
      <c r="BW213" s="220">
        <f t="shared" si="502"/>
        <v>0</v>
      </c>
      <c r="BX213" s="220">
        <f t="shared" si="503"/>
        <v>158.16239999999999</v>
      </c>
      <c r="BY213" s="220">
        <f t="shared" si="504"/>
        <v>330.37200000000001</v>
      </c>
      <c r="BZ213" s="220">
        <f t="shared" si="505"/>
        <v>266</v>
      </c>
      <c r="CA213" s="220">
        <f t="shared" si="506"/>
        <v>320.625</v>
      </c>
      <c r="CB213" s="220">
        <f t="shared" si="507"/>
        <v>293.66399999999999</v>
      </c>
      <c r="CC213" s="220">
        <f t="shared" si="508"/>
        <v>183.54</v>
      </c>
      <c r="CD213" s="220">
        <f t="shared" si="509"/>
        <v>12.988335137439243</v>
      </c>
      <c r="CE213" s="220">
        <f t="shared" si="510"/>
        <v>38.984977388696983</v>
      </c>
      <c r="CF213" s="220">
        <f t="shared" si="511"/>
        <v>21.880082635136379</v>
      </c>
      <c r="CG213" s="220">
        <f t="shared" si="512"/>
        <v>0</v>
      </c>
    </row>
    <row r="214" spans="1:85" x14ac:dyDescent="0.25">
      <c r="A214" t="str">
        <f>+C170</f>
        <v>PREMIUM</v>
      </c>
      <c r="B214" t="s">
        <v>99</v>
      </c>
      <c r="C214" s="2" t="s">
        <v>183</v>
      </c>
      <c r="D214" s="220">
        <f t="shared" si="513"/>
        <v>10</v>
      </c>
      <c r="E214" s="220">
        <f t="shared" si="486"/>
        <v>16</v>
      </c>
      <c r="F214" s="220">
        <f t="shared" si="486"/>
        <v>17.119999999999997</v>
      </c>
      <c r="G214" s="220">
        <f t="shared" si="486"/>
        <v>27.204000000000001</v>
      </c>
      <c r="H214" s="220">
        <f t="shared" si="486"/>
        <v>29.129160000000006</v>
      </c>
      <c r="I214" s="220">
        <f t="shared" si="486"/>
        <v>26.399039999999999</v>
      </c>
      <c r="J214" s="220">
        <f t="shared" si="486"/>
        <v>0</v>
      </c>
      <c r="K214" s="220">
        <f t="shared" si="486"/>
        <v>0</v>
      </c>
      <c r="L214" s="220">
        <f t="shared" si="486"/>
        <v>19.692974561437126</v>
      </c>
      <c r="M214" s="220">
        <f t="shared" si="486"/>
        <v>25.12857784339197</v>
      </c>
      <c r="N214" s="220">
        <f t="shared" si="486"/>
        <v>26.250463163016104</v>
      </c>
      <c r="O214" s="220">
        <f t="shared" si="486"/>
        <v>0</v>
      </c>
      <c r="Q214" s="2" t="s">
        <v>183</v>
      </c>
      <c r="R214" s="221">
        <f t="shared" si="487"/>
        <v>73.072499999999991</v>
      </c>
      <c r="S214" s="221">
        <f t="shared" si="487"/>
        <v>39.375</v>
      </c>
      <c r="T214" s="221">
        <f t="shared" si="487"/>
        <v>37.443750000000001</v>
      </c>
      <c r="U214" s="221">
        <f t="shared" si="487"/>
        <v>43.780499999999996</v>
      </c>
      <c r="V214" s="221">
        <f t="shared" si="487"/>
        <v>35.25</v>
      </c>
      <c r="W214" s="221">
        <f t="shared" si="487"/>
        <v>30.375</v>
      </c>
      <c r="X214" s="221">
        <f t="shared" si="487"/>
        <v>0</v>
      </c>
      <c r="Y214" s="221">
        <f t="shared" si="487"/>
        <v>0</v>
      </c>
      <c r="Z214" s="221">
        <f t="shared" si="487"/>
        <v>1.0253948792715193</v>
      </c>
      <c r="AA214" s="221">
        <f t="shared" si="487"/>
        <v>3.0777613727918673</v>
      </c>
      <c r="AB214" s="221">
        <f t="shared" si="487"/>
        <v>1.727374944879188</v>
      </c>
      <c r="AC214" s="221">
        <f t="shared" si="487"/>
        <v>0</v>
      </c>
      <c r="AE214" s="2" t="s">
        <v>183</v>
      </c>
      <c r="AF214" s="220"/>
      <c r="AG214" s="220"/>
      <c r="AH214" s="220"/>
      <c r="AI214" s="220"/>
      <c r="AJ214" s="220"/>
      <c r="AK214" s="220"/>
      <c r="AL214" s="220"/>
      <c r="AM214" s="220"/>
      <c r="AN214" s="220"/>
      <c r="AO214" s="220"/>
      <c r="AP214" s="220"/>
      <c r="AQ214" s="220"/>
      <c r="AS214" s="2" t="s">
        <v>183</v>
      </c>
      <c r="AT214" s="221"/>
      <c r="AU214" s="221"/>
      <c r="AV214" s="221"/>
      <c r="AW214" s="221"/>
      <c r="AX214" s="221"/>
      <c r="AY214" s="221"/>
      <c r="AZ214" s="221"/>
      <c r="BA214" s="221"/>
      <c r="BB214" s="221"/>
      <c r="BC214" s="221"/>
      <c r="BD214" s="221"/>
      <c r="BE214" s="221"/>
      <c r="BG214" s="2" t="s">
        <v>183</v>
      </c>
      <c r="BH214" s="220"/>
      <c r="BI214" s="220"/>
      <c r="BJ214" s="220"/>
      <c r="BK214" s="220"/>
      <c r="BL214" s="220"/>
      <c r="BM214" s="220"/>
      <c r="BN214" s="220"/>
      <c r="BO214" s="220"/>
      <c r="BP214" s="220"/>
      <c r="BQ214" s="220"/>
      <c r="BR214" s="220"/>
      <c r="BS214" s="220"/>
      <c r="BU214" s="2" t="s">
        <v>183</v>
      </c>
      <c r="BV214" s="221"/>
      <c r="BW214" s="221"/>
      <c r="BX214" s="221"/>
      <c r="BY214" s="221"/>
      <c r="BZ214" s="221"/>
      <c r="CA214" s="221"/>
      <c r="CB214" s="221"/>
      <c r="CC214" s="221"/>
      <c r="CD214" s="221"/>
      <c r="CE214" s="221"/>
      <c r="CF214" s="221"/>
      <c r="CG214" s="221"/>
    </row>
    <row r="215" spans="1:85" x14ac:dyDescent="0.25">
      <c r="A215" t="str">
        <f>+C170</f>
        <v>PREMIUM</v>
      </c>
      <c r="B215" t="s">
        <v>99</v>
      </c>
      <c r="C215" s="2" t="s">
        <v>184</v>
      </c>
      <c r="D215" s="220">
        <f t="shared" si="513"/>
        <v>12.169999999999998</v>
      </c>
      <c r="E215" s="220">
        <f t="shared" si="486"/>
        <v>11.430000000000001</v>
      </c>
      <c r="F215" s="220">
        <f t="shared" si="486"/>
        <v>12.784999999999998</v>
      </c>
      <c r="G215" s="220">
        <f t="shared" si="486"/>
        <v>19.932000000000002</v>
      </c>
      <c r="H215" s="220">
        <f t="shared" si="486"/>
        <v>23.609400000000004</v>
      </c>
      <c r="I215" s="220">
        <f t="shared" si="486"/>
        <v>20.466960000000004</v>
      </c>
      <c r="J215" s="220">
        <f t="shared" si="486"/>
        <v>16.726749999999999</v>
      </c>
      <c r="K215" s="220">
        <f t="shared" si="486"/>
        <v>11.13</v>
      </c>
      <c r="L215" s="220">
        <f t="shared" si="486"/>
        <v>19.785246831055456</v>
      </c>
      <c r="M215" s="220">
        <f t="shared" si="486"/>
        <v>27.864201386424245</v>
      </c>
      <c r="N215" s="220">
        <f t="shared" si="486"/>
        <v>27.769513704920772</v>
      </c>
      <c r="O215" s="220">
        <f t="shared" si="486"/>
        <v>0</v>
      </c>
      <c r="Q215" s="2" t="s">
        <v>184</v>
      </c>
      <c r="R215" s="221">
        <f t="shared" si="487"/>
        <v>133.96625</v>
      </c>
      <c r="S215" s="221">
        <f t="shared" si="487"/>
        <v>119.4375</v>
      </c>
      <c r="T215" s="221">
        <f t="shared" si="487"/>
        <v>113.579375</v>
      </c>
      <c r="U215" s="221">
        <f t="shared" si="487"/>
        <v>92.218500000000006</v>
      </c>
      <c r="V215" s="221">
        <f t="shared" si="487"/>
        <v>74.25</v>
      </c>
      <c r="W215" s="221">
        <f t="shared" si="487"/>
        <v>92.8125</v>
      </c>
      <c r="X215" s="221">
        <f t="shared" si="487"/>
        <v>85.007999999999996</v>
      </c>
      <c r="Y215" s="221">
        <f t="shared" si="487"/>
        <v>53.129999999999995</v>
      </c>
      <c r="Z215" s="221">
        <f t="shared" si="487"/>
        <v>3.7597812239955708</v>
      </c>
      <c r="AA215" s="221">
        <f t="shared" si="487"/>
        <v>11.285125033570182</v>
      </c>
      <c r="AB215" s="221">
        <f t="shared" si="487"/>
        <v>6.3337081312236894</v>
      </c>
      <c r="AC215" s="221">
        <f t="shared" si="487"/>
        <v>0</v>
      </c>
      <c r="AE215" s="2" t="s">
        <v>184</v>
      </c>
      <c r="AF215" s="220"/>
      <c r="AG215" s="220"/>
      <c r="AH215" s="220"/>
      <c r="AI215" s="220"/>
      <c r="AJ215" s="220"/>
      <c r="AK215" s="220"/>
      <c r="AL215" s="220"/>
      <c r="AM215" s="220"/>
      <c r="AN215" s="220"/>
      <c r="AO215" s="220"/>
      <c r="AP215" s="220"/>
      <c r="AQ215" s="220"/>
      <c r="AS215" s="2" t="s">
        <v>184</v>
      </c>
      <c r="AT215" s="221"/>
      <c r="AU215" s="221"/>
      <c r="AV215" s="221"/>
      <c r="AW215" s="221"/>
      <c r="AX215" s="221"/>
      <c r="AY215" s="221"/>
      <c r="AZ215" s="221"/>
      <c r="BA215" s="221"/>
      <c r="BB215" s="221"/>
      <c r="BC215" s="221"/>
      <c r="BD215" s="221"/>
      <c r="BE215" s="221"/>
      <c r="BG215" s="2" t="s">
        <v>184</v>
      </c>
      <c r="BH215" s="220"/>
      <c r="BI215" s="220"/>
      <c r="BJ215" s="220"/>
      <c r="BK215" s="220"/>
      <c r="BL215" s="220"/>
      <c r="BM215" s="220"/>
      <c r="BN215" s="220"/>
      <c r="BO215" s="220"/>
      <c r="BP215" s="220"/>
      <c r="BQ215" s="220"/>
      <c r="BR215" s="220"/>
      <c r="BS215" s="220"/>
      <c r="BU215" s="2" t="s">
        <v>184</v>
      </c>
      <c r="BV215" s="221"/>
      <c r="BW215" s="221"/>
      <c r="BX215" s="221"/>
      <c r="BY215" s="221"/>
      <c r="BZ215" s="221"/>
      <c r="CA215" s="221"/>
      <c r="CB215" s="221"/>
      <c r="CC215" s="221"/>
      <c r="CD215" s="221"/>
      <c r="CE215" s="221"/>
      <c r="CF215" s="221"/>
      <c r="CG215" s="221"/>
    </row>
    <row r="216" spans="1:85" x14ac:dyDescent="0.25">
      <c r="A216" t="str">
        <f>+C170</f>
        <v>PREMIUM</v>
      </c>
      <c r="B216" t="s">
        <v>99</v>
      </c>
      <c r="C216" s="2" t="s">
        <v>185</v>
      </c>
      <c r="D216" s="220">
        <f t="shared" si="513"/>
        <v>0</v>
      </c>
      <c r="E216" s="220">
        <f t="shared" si="486"/>
        <v>0</v>
      </c>
      <c r="F216" s="220">
        <f t="shared" si="486"/>
        <v>0</v>
      </c>
      <c r="G216" s="220">
        <f t="shared" si="486"/>
        <v>0</v>
      </c>
      <c r="H216" s="220">
        <f t="shared" si="486"/>
        <v>0</v>
      </c>
      <c r="I216" s="220">
        <f t="shared" si="486"/>
        <v>0</v>
      </c>
      <c r="J216" s="220">
        <f t="shared" si="486"/>
        <v>0</v>
      </c>
      <c r="K216" s="220">
        <f t="shared" si="486"/>
        <v>0</v>
      </c>
      <c r="L216" s="220">
        <f t="shared" si="486"/>
        <v>17.800566790449036</v>
      </c>
      <c r="M216" s="220">
        <f t="shared" si="486"/>
        <v>17.254956785795819</v>
      </c>
      <c r="N216" s="220">
        <f t="shared" si="486"/>
        <v>18.124032814281311</v>
      </c>
      <c r="O216" s="220">
        <f t="shared" si="486"/>
        <v>0</v>
      </c>
      <c r="Q216" s="2" t="s">
        <v>185</v>
      </c>
      <c r="R216" s="221">
        <f t="shared" si="487"/>
        <v>0</v>
      </c>
      <c r="S216" s="221">
        <f t="shared" si="487"/>
        <v>0</v>
      </c>
      <c r="T216" s="221">
        <f t="shared" si="487"/>
        <v>0</v>
      </c>
      <c r="U216" s="221">
        <f t="shared" si="487"/>
        <v>0</v>
      </c>
      <c r="V216" s="221">
        <f t="shared" si="487"/>
        <v>0</v>
      </c>
      <c r="W216" s="221">
        <f t="shared" si="487"/>
        <v>0</v>
      </c>
      <c r="X216" s="221">
        <f t="shared" si="487"/>
        <v>0</v>
      </c>
      <c r="Y216" s="221">
        <f t="shared" si="487"/>
        <v>0</v>
      </c>
      <c r="Z216" s="221">
        <f t="shared" si="487"/>
        <v>4.1015795170860772</v>
      </c>
      <c r="AA216" s="221">
        <f t="shared" si="487"/>
        <v>12.311045491167469</v>
      </c>
      <c r="AB216" s="221">
        <f t="shared" si="487"/>
        <v>6.9094997795167519</v>
      </c>
      <c r="AC216" s="221">
        <f t="shared" si="487"/>
        <v>0</v>
      </c>
      <c r="AE216" s="2" t="s">
        <v>185</v>
      </c>
      <c r="AF216" s="220"/>
      <c r="AG216" s="220"/>
      <c r="AH216" s="220"/>
      <c r="AI216" s="220"/>
      <c r="AJ216" s="220"/>
      <c r="AK216" s="220"/>
      <c r="AL216" s="220"/>
      <c r="AM216" s="220"/>
      <c r="AN216" s="220"/>
      <c r="AO216" s="220"/>
      <c r="AP216" s="220"/>
      <c r="AQ216" s="220"/>
      <c r="AS216" s="2" t="s">
        <v>185</v>
      </c>
      <c r="AT216" s="221"/>
      <c r="AU216" s="221"/>
      <c r="AV216" s="221"/>
      <c r="AW216" s="221"/>
      <c r="AX216" s="221"/>
      <c r="AY216" s="221"/>
      <c r="AZ216" s="221"/>
      <c r="BA216" s="221"/>
      <c r="BB216" s="221"/>
      <c r="BC216" s="221"/>
      <c r="BD216" s="221"/>
      <c r="BE216" s="221"/>
      <c r="BG216" s="2" t="s">
        <v>185</v>
      </c>
      <c r="BH216" s="220"/>
      <c r="BI216" s="220"/>
      <c r="BJ216" s="220"/>
      <c r="BK216" s="220"/>
      <c r="BL216" s="220"/>
      <c r="BM216" s="220"/>
      <c r="BN216" s="220"/>
      <c r="BO216" s="220"/>
      <c r="BP216" s="220"/>
      <c r="BQ216" s="220"/>
      <c r="BR216" s="220"/>
      <c r="BS216" s="220"/>
      <c r="BU216" s="2" t="s">
        <v>185</v>
      </c>
      <c r="BV216" s="221"/>
      <c r="BW216" s="221"/>
      <c r="BX216" s="221"/>
      <c r="BY216" s="221"/>
      <c r="BZ216" s="221"/>
      <c r="CA216" s="221"/>
      <c r="CB216" s="221"/>
      <c r="CC216" s="221"/>
      <c r="CD216" s="221"/>
      <c r="CE216" s="221"/>
      <c r="CF216" s="221"/>
      <c r="CG216" s="221"/>
    </row>
    <row r="217" spans="1:85" x14ac:dyDescent="0.25">
      <c r="A217" t="str">
        <f>+C170</f>
        <v>PREMIUM</v>
      </c>
      <c r="B217" t="s">
        <v>99</v>
      </c>
      <c r="C217" s="2" t="s">
        <v>186</v>
      </c>
      <c r="D217" s="220">
        <f t="shared" si="513"/>
        <v>13.399999999999997</v>
      </c>
      <c r="E217" s="220">
        <f t="shared" si="486"/>
        <v>13.4</v>
      </c>
      <c r="F217" s="220">
        <f t="shared" si="486"/>
        <v>12.899999999999999</v>
      </c>
      <c r="G217" s="220">
        <f t="shared" si="486"/>
        <v>0</v>
      </c>
      <c r="H217" s="220">
        <f t="shared" si="486"/>
        <v>0</v>
      </c>
      <c r="I217" s="220">
        <f t="shared" si="486"/>
        <v>0</v>
      </c>
      <c r="J217" s="220">
        <f t="shared" si="486"/>
        <v>0</v>
      </c>
      <c r="K217" s="220">
        <f t="shared" si="486"/>
        <v>0</v>
      </c>
      <c r="L217" s="220">
        <f t="shared" si="486"/>
        <v>21.191626283054177</v>
      </c>
      <c r="M217" s="220">
        <f t="shared" si="486"/>
        <v>18.006374114926079</v>
      </c>
      <c r="N217" s="220">
        <f t="shared" si="486"/>
        <v>22.713999367107327</v>
      </c>
      <c r="O217" s="220">
        <f t="shared" si="486"/>
        <v>0</v>
      </c>
      <c r="Q217" s="2" t="s">
        <v>186</v>
      </c>
      <c r="R217" s="221">
        <f t="shared" si="487"/>
        <v>107.17300000000003</v>
      </c>
      <c r="S217" s="221">
        <f t="shared" si="487"/>
        <v>105</v>
      </c>
      <c r="T217" s="221">
        <f t="shared" si="487"/>
        <v>19.970000000000006</v>
      </c>
      <c r="U217" s="221">
        <f t="shared" si="487"/>
        <v>21.734999999999996</v>
      </c>
      <c r="V217" s="221">
        <f t="shared" si="487"/>
        <v>10</v>
      </c>
      <c r="W217" s="221">
        <f t="shared" si="487"/>
        <v>13.5</v>
      </c>
      <c r="X217" s="221">
        <f t="shared" si="487"/>
        <v>23</v>
      </c>
      <c r="Y217" s="221">
        <f t="shared" si="487"/>
        <v>46</v>
      </c>
      <c r="Z217" s="221">
        <f t="shared" si="487"/>
        <v>1.3671931723620256</v>
      </c>
      <c r="AA217" s="221">
        <f t="shared" si="487"/>
        <v>4.1036818303891565</v>
      </c>
      <c r="AB217" s="221">
        <f t="shared" si="487"/>
        <v>2.3031665931722505</v>
      </c>
      <c r="AC217" s="221">
        <f t="shared" si="487"/>
        <v>0</v>
      </c>
      <c r="AE217" s="2" t="s">
        <v>186</v>
      </c>
      <c r="AF217" s="220"/>
      <c r="AG217" s="220"/>
      <c r="AH217" s="220"/>
      <c r="AI217" s="220"/>
      <c r="AJ217" s="220"/>
      <c r="AK217" s="220"/>
      <c r="AL217" s="220"/>
      <c r="AM217" s="220"/>
      <c r="AN217" s="220"/>
      <c r="AO217" s="220"/>
      <c r="AP217" s="220"/>
      <c r="AQ217" s="220"/>
      <c r="AS217" s="2" t="s">
        <v>186</v>
      </c>
      <c r="AT217" s="221"/>
      <c r="AU217" s="221"/>
      <c r="AV217" s="221"/>
      <c r="AW217" s="221"/>
      <c r="AX217" s="221"/>
      <c r="AY217" s="221"/>
      <c r="AZ217" s="221"/>
      <c r="BA217" s="221"/>
      <c r="BB217" s="221"/>
      <c r="BC217" s="221"/>
      <c r="BD217" s="221"/>
      <c r="BE217" s="221"/>
      <c r="BG217" s="2" t="s">
        <v>186</v>
      </c>
      <c r="BH217" s="220"/>
      <c r="BI217" s="220"/>
      <c r="BJ217" s="220"/>
      <c r="BK217" s="220"/>
      <c r="BL217" s="220"/>
      <c r="BM217" s="220"/>
      <c r="BN217" s="220"/>
      <c r="BO217" s="220"/>
      <c r="BP217" s="220"/>
      <c r="BQ217" s="220"/>
      <c r="BR217" s="220"/>
      <c r="BS217" s="220"/>
      <c r="BU217" s="2" t="s">
        <v>186</v>
      </c>
      <c r="BV217" s="221"/>
      <c r="BW217" s="221"/>
      <c r="BX217" s="221"/>
      <c r="BY217" s="221"/>
      <c r="BZ217" s="221"/>
      <c r="CA217" s="221"/>
      <c r="CB217" s="221"/>
      <c r="CC217" s="221"/>
      <c r="CD217" s="221"/>
      <c r="CE217" s="221"/>
      <c r="CF217" s="221"/>
      <c r="CG217" s="221"/>
    </row>
    <row r="218" spans="1:85" x14ac:dyDescent="0.25">
      <c r="A218" t="str">
        <f>+C170</f>
        <v>PREMIUM</v>
      </c>
      <c r="B218" t="s">
        <v>99</v>
      </c>
      <c r="C218" s="2" t="s">
        <v>203</v>
      </c>
      <c r="D218" s="220"/>
      <c r="E218" s="220"/>
      <c r="F218" s="220"/>
      <c r="G218" s="220"/>
      <c r="H218" s="220"/>
      <c r="I218" s="220"/>
      <c r="J218" s="220"/>
      <c r="K218" s="220"/>
      <c r="L218" s="220"/>
      <c r="M218" s="220"/>
      <c r="N218" s="220"/>
      <c r="O218" s="220"/>
      <c r="Q218" s="2"/>
      <c r="R218" s="221"/>
      <c r="S218" s="221"/>
      <c r="T218" s="221"/>
      <c r="U218" s="220"/>
      <c r="V218" s="220"/>
      <c r="W218" s="220"/>
      <c r="X218" s="220"/>
      <c r="Y218" s="220"/>
      <c r="Z218" s="220"/>
      <c r="AA218" s="220"/>
      <c r="AB218" s="220"/>
      <c r="AC218" s="220"/>
      <c r="AE218" s="2" t="s">
        <v>203</v>
      </c>
      <c r="AF218" s="220"/>
      <c r="AG218" s="220"/>
      <c r="AH218" s="220"/>
      <c r="AI218" s="220"/>
      <c r="AJ218" s="220"/>
      <c r="AK218" s="220"/>
      <c r="AL218" s="220"/>
      <c r="AM218" s="220"/>
      <c r="AN218" s="220"/>
      <c r="AO218" s="220"/>
      <c r="AP218" s="220"/>
      <c r="AQ218" s="220"/>
      <c r="AS218" s="2"/>
      <c r="AT218" s="221"/>
      <c r="AU218" s="221"/>
      <c r="AV218" s="221"/>
      <c r="AW218" s="220"/>
      <c r="AX218" s="220"/>
      <c r="AY218" s="220"/>
      <c r="AZ218" s="220"/>
      <c r="BA218" s="220"/>
      <c r="BB218" s="220"/>
      <c r="BC218" s="220"/>
      <c r="BD218" s="220"/>
      <c r="BE218" s="220"/>
      <c r="BG218" s="2" t="s">
        <v>203</v>
      </c>
      <c r="BH218" s="220"/>
      <c r="BI218" s="220"/>
      <c r="BJ218" s="220"/>
      <c r="BK218" s="220"/>
      <c r="BL218" s="220"/>
      <c r="BM218" s="220"/>
      <c r="BN218" s="220"/>
      <c r="BO218" s="220"/>
      <c r="BP218" s="220"/>
      <c r="BQ218" s="220"/>
      <c r="BR218" s="220"/>
      <c r="BS218" s="220"/>
      <c r="BU218" s="2"/>
      <c r="BV218" s="221"/>
      <c r="BW218" s="221"/>
      <c r="BX218" s="221"/>
      <c r="BY218" s="220"/>
      <c r="BZ218" s="220"/>
      <c r="CA218" s="220"/>
      <c r="CB218" s="220"/>
      <c r="CC218" s="220"/>
      <c r="CD218" s="220"/>
      <c r="CE218" s="220"/>
      <c r="CF218" s="220"/>
      <c r="CG218" s="220"/>
    </row>
    <row r="219" spans="1:85" x14ac:dyDescent="0.25">
      <c r="A219" t="str">
        <f>+C170</f>
        <v>PREMIUM</v>
      </c>
      <c r="B219" t="s">
        <v>99</v>
      </c>
      <c r="C219" s="2" t="s">
        <v>204</v>
      </c>
      <c r="D219" s="220"/>
      <c r="E219" s="220"/>
      <c r="F219" s="220"/>
      <c r="G219" s="220"/>
      <c r="H219" s="220"/>
      <c r="I219" s="220"/>
      <c r="J219" s="220"/>
      <c r="K219" s="220"/>
      <c r="L219" s="220"/>
      <c r="M219" s="220"/>
      <c r="N219" s="220"/>
      <c r="O219" s="220"/>
      <c r="Q219" s="2"/>
      <c r="R219" s="221"/>
      <c r="S219" s="221"/>
      <c r="T219" s="221"/>
      <c r="U219" s="220"/>
      <c r="V219" s="220"/>
      <c r="W219" s="220"/>
      <c r="X219" s="220"/>
      <c r="Y219" s="220"/>
      <c r="Z219" s="220"/>
      <c r="AA219" s="220"/>
      <c r="AB219" s="220"/>
      <c r="AC219" s="220"/>
      <c r="AE219" s="2" t="s">
        <v>204</v>
      </c>
      <c r="AF219" s="220"/>
      <c r="AG219" s="220"/>
      <c r="AH219" s="220"/>
      <c r="AI219" s="220"/>
      <c r="AJ219" s="220"/>
      <c r="AK219" s="220"/>
      <c r="AL219" s="220"/>
      <c r="AM219" s="220"/>
      <c r="AN219" s="220"/>
      <c r="AO219" s="220"/>
      <c r="AP219" s="220"/>
      <c r="AQ219" s="220"/>
      <c r="AS219" s="2"/>
      <c r="AT219" s="221"/>
      <c r="AU219" s="221"/>
      <c r="AV219" s="221"/>
      <c r="AW219" s="220"/>
      <c r="AX219" s="220"/>
      <c r="AY219" s="220"/>
      <c r="AZ219" s="220"/>
      <c r="BA219" s="220"/>
      <c r="BB219" s="220"/>
      <c r="BC219" s="220"/>
      <c r="BD219" s="220"/>
      <c r="BE219" s="220"/>
      <c r="BG219" s="2" t="s">
        <v>204</v>
      </c>
      <c r="BH219" s="220"/>
      <c r="BI219" s="220"/>
      <c r="BJ219" s="220"/>
      <c r="BK219" s="220"/>
      <c r="BL219" s="220"/>
      <c r="BM219" s="220"/>
      <c r="BN219" s="220"/>
      <c r="BO219" s="220"/>
      <c r="BP219" s="220"/>
      <c r="BQ219" s="220"/>
      <c r="BR219" s="220"/>
      <c r="BS219" s="220"/>
      <c r="BU219" s="2"/>
      <c r="BV219" s="221"/>
      <c r="BW219" s="221"/>
      <c r="BX219" s="221"/>
      <c r="BY219" s="220"/>
      <c r="BZ219" s="220"/>
      <c r="CA219" s="220"/>
      <c r="CB219" s="220"/>
      <c r="CC219" s="220"/>
      <c r="CD219" s="220"/>
      <c r="CE219" s="220"/>
      <c r="CF219" s="220"/>
      <c r="CG219" s="220"/>
    </row>
    <row r="220" spans="1:85" x14ac:dyDescent="0.25">
      <c r="A220" t="str">
        <f>+C170</f>
        <v>PREMIUM</v>
      </c>
      <c r="B220" t="s">
        <v>99</v>
      </c>
      <c r="C220" s="2" t="s">
        <v>205</v>
      </c>
      <c r="D220" s="220"/>
      <c r="E220" s="220"/>
      <c r="F220" s="220"/>
      <c r="G220" s="220"/>
      <c r="H220" s="220"/>
      <c r="I220" s="220"/>
      <c r="J220" s="220"/>
      <c r="K220" s="220"/>
      <c r="L220" s="220"/>
      <c r="M220" s="220"/>
      <c r="N220" s="220"/>
      <c r="O220" s="220"/>
      <c r="Q220" s="2"/>
      <c r="R220" s="221"/>
      <c r="S220" s="221"/>
      <c r="T220" s="221"/>
      <c r="U220" s="220"/>
      <c r="V220" s="220"/>
      <c r="W220" s="220"/>
      <c r="X220" s="220"/>
      <c r="Y220" s="220"/>
      <c r="Z220" s="220"/>
      <c r="AA220" s="220"/>
      <c r="AB220" s="220"/>
      <c r="AC220" s="220"/>
      <c r="AE220" s="2" t="s">
        <v>205</v>
      </c>
      <c r="AF220" s="220"/>
      <c r="AG220" s="220"/>
      <c r="AH220" s="220"/>
      <c r="AI220" s="220"/>
      <c r="AJ220" s="220"/>
      <c r="AK220" s="220"/>
      <c r="AL220" s="220"/>
      <c r="AM220" s="220"/>
      <c r="AN220" s="220"/>
      <c r="AO220" s="220"/>
      <c r="AP220" s="220"/>
      <c r="AQ220" s="220"/>
      <c r="AS220" s="2"/>
      <c r="AT220" s="221"/>
      <c r="AU220" s="221"/>
      <c r="AV220" s="221"/>
      <c r="AW220" s="220"/>
      <c r="AX220" s="220"/>
      <c r="AY220" s="220"/>
      <c r="AZ220" s="220"/>
      <c r="BA220" s="220"/>
      <c r="BB220" s="220"/>
      <c r="BC220" s="220"/>
      <c r="BD220" s="220"/>
      <c r="BE220" s="220"/>
      <c r="BG220" s="2" t="s">
        <v>205</v>
      </c>
      <c r="BH220" s="220"/>
      <c r="BI220" s="220"/>
      <c r="BJ220" s="220"/>
      <c r="BK220" s="220"/>
      <c r="BL220" s="220"/>
      <c r="BM220" s="220"/>
      <c r="BN220" s="220"/>
      <c r="BO220" s="220"/>
      <c r="BP220" s="220"/>
      <c r="BQ220" s="220"/>
      <c r="BR220" s="220"/>
      <c r="BS220" s="220"/>
      <c r="BU220" s="2"/>
      <c r="BV220" s="221"/>
      <c r="BW220" s="221"/>
      <c r="BX220" s="221"/>
      <c r="BY220" s="220"/>
      <c r="BZ220" s="220"/>
      <c r="CA220" s="220"/>
      <c r="CB220" s="220"/>
      <c r="CC220" s="220"/>
      <c r="CD220" s="220"/>
      <c r="CE220" s="220"/>
      <c r="CF220" s="220"/>
      <c r="CG220" s="220"/>
    </row>
    <row r="221" spans="1:85" x14ac:dyDescent="0.25">
      <c r="A221" t="str">
        <f>+C170</f>
        <v>PREMIUM</v>
      </c>
      <c r="B221" t="s">
        <v>99</v>
      </c>
      <c r="C221" s="2" t="s">
        <v>206</v>
      </c>
      <c r="D221" s="220"/>
      <c r="E221" s="220"/>
      <c r="F221" s="220"/>
      <c r="G221" s="220"/>
      <c r="H221" s="220"/>
      <c r="I221" s="220"/>
      <c r="J221" s="220"/>
      <c r="K221" s="220"/>
      <c r="L221" s="220"/>
      <c r="M221" s="220"/>
      <c r="N221" s="220"/>
      <c r="O221" s="220"/>
      <c r="Q221" s="2"/>
      <c r="R221" s="221"/>
      <c r="S221" s="221"/>
      <c r="T221" s="221"/>
      <c r="U221" s="220"/>
      <c r="V221" s="220"/>
      <c r="W221" s="220"/>
      <c r="X221" s="220"/>
      <c r="Y221" s="220"/>
      <c r="Z221" s="220"/>
      <c r="AA221" s="220"/>
      <c r="AB221" s="220"/>
      <c r="AC221" s="220"/>
      <c r="AE221" s="2" t="s">
        <v>206</v>
      </c>
      <c r="AF221" s="220"/>
      <c r="AG221" s="220"/>
      <c r="AH221" s="220"/>
      <c r="AI221" s="220"/>
      <c r="AJ221" s="220"/>
      <c r="AK221" s="220"/>
      <c r="AL221" s="220"/>
      <c r="AM221" s="220"/>
      <c r="AN221" s="220"/>
      <c r="AO221" s="220"/>
      <c r="AP221" s="220"/>
      <c r="AQ221" s="220"/>
      <c r="AS221" s="2"/>
      <c r="AT221" s="221"/>
      <c r="AU221" s="221"/>
      <c r="AV221" s="221"/>
      <c r="AW221" s="220"/>
      <c r="AX221" s="220"/>
      <c r="AY221" s="220"/>
      <c r="AZ221" s="220"/>
      <c r="BA221" s="220"/>
      <c r="BB221" s="220"/>
      <c r="BC221" s="220"/>
      <c r="BD221" s="220"/>
      <c r="BE221" s="220"/>
      <c r="BG221" s="2" t="s">
        <v>206</v>
      </c>
      <c r="BH221" s="220"/>
      <c r="BI221" s="220"/>
      <c r="BJ221" s="220"/>
      <c r="BK221" s="220"/>
      <c r="BL221" s="220"/>
      <c r="BM221" s="220"/>
      <c r="BN221" s="220"/>
      <c r="BO221" s="220"/>
      <c r="BP221" s="220"/>
      <c r="BQ221" s="220"/>
      <c r="BR221" s="220"/>
      <c r="BS221" s="220"/>
      <c r="BU221" s="2"/>
      <c r="BV221" s="221"/>
      <c r="BW221" s="221"/>
      <c r="BX221" s="221"/>
      <c r="BY221" s="220"/>
      <c r="BZ221" s="220"/>
      <c r="CA221" s="220"/>
      <c r="CB221" s="220"/>
      <c r="CC221" s="220"/>
      <c r="CD221" s="220"/>
      <c r="CE221" s="220"/>
      <c r="CF221" s="220"/>
      <c r="CG221" s="220"/>
    </row>
    <row r="222" spans="1:85" x14ac:dyDescent="0.25">
      <c r="A222" t="str">
        <f>+C170</f>
        <v>PREMIUM</v>
      </c>
      <c r="B222" t="s">
        <v>99</v>
      </c>
      <c r="C222" s="2" t="s">
        <v>207</v>
      </c>
      <c r="D222" s="220"/>
      <c r="E222" s="220"/>
      <c r="F222" s="220"/>
      <c r="G222" s="220"/>
      <c r="H222" s="220"/>
      <c r="I222" s="220"/>
      <c r="J222" s="220"/>
      <c r="K222" s="220"/>
      <c r="L222" s="220"/>
      <c r="M222" s="220"/>
      <c r="N222" s="220"/>
      <c r="O222" s="220"/>
      <c r="Q222" s="2"/>
      <c r="R222" s="221"/>
      <c r="S222" s="221"/>
      <c r="T222" s="221"/>
      <c r="U222" s="220"/>
      <c r="V222" s="220"/>
      <c r="W222" s="220"/>
      <c r="X222" s="220"/>
      <c r="Y222" s="220"/>
      <c r="Z222" s="220"/>
      <c r="AA222" s="220"/>
      <c r="AB222" s="220"/>
      <c r="AC222" s="220"/>
      <c r="AE222" s="2" t="s">
        <v>207</v>
      </c>
      <c r="AF222" s="220"/>
      <c r="AG222" s="220"/>
      <c r="AH222" s="220"/>
      <c r="AI222" s="220"/>
      <c r="AJ222" s="220"/>
      <c r="AK222" s="220"/>
      <c r="AL222" s="220"/>
      <c r="AM222" s="220"/>
      <c r="AN222" s="220"/>
      <c r="AO222" s="220"/>
      <c r="AP222" s="220"/>
      <c r="AQ222" s="220"/>
      <c r="AS222" s="2"/>
      <c r="AT222" s="221"/>
      <c r="AU222" s="221"/>
      <c r="AV222" s="221"/>
      <c r="AW222" s="220"/>
      <c r="AX222" s="220"/>
      <c r="AY222" s="220"/>
      <c r="AZ222" s="220"/>
      <c r="BA222" s="220"/>
      <c r="BB222" s="220"/>
      <c r="BC222" s="220"/>
      <c r="BD222" s="220"/>
      <c r="BE222" s="220"/>
      <c r="BG222" s="2" t="s">
        <v>207</v>
      </c>
      <c r="BH222" s="220"/>
      <c r="BI222" s="220"/>
      <c r="BJ222" s="220"/>
      <c r="BK222" s="220"/>
      <c r="BL222" s="220"/>
      <c r="BM222" s="220"/>
      <c r="BN222" s="220"/>
      <c r="BO222" s="220"/>
      <c r="BP222" s="220"/>
      <c r="BQ222" s="220"/>
      <c r="BR222" s="220"/>
      <c r="BS222" s="220"/>
      <c r="BU222" s="2"/>
      <c r="BV222" s="221"/>
      <c r="BW222" s="221"/>
      <c r="BX222" s="221"/>
      <c r="BY222" s="220"/>
      <c r="BZ222" s="220"/>
      <c r="CA222" s="220"/>
      <c r="CB222" s="220"/>
      <c r="CC222" s="220"/>
      <c r="CD222" s="220"/>
      <c r="CE222" s="220"/>
      <c r="CF222" s="220"/>
      <c r="CG222" s="220"/>
    </row>
    <row r="223" spans="1:85" x14ac:dyDescent="0.25">
      <c r="A223" t="str">
        <f>+C170</f>
        <v>PREMIUM</v>
      </c>
      <c r="B223" t="s">
        <v>99</v>
      </c>
      <c r="C223" s="2" t="s">
        <v>208</v>
      </c>
      <c r="D223" s="220"/>
      <c r="E223" s="220"/>
      <c r="F223" s="220"/>
      <c r="G223" s="220"/>
      <c r="H223" s="220"/>
      <c r="I223" s="220"/>
      <c r="J223" s="220"/>
      <c r="K223" s="220"/>
      <c r="L223" s="220"/>
      <c r="M223" s="220"/>
      <c r="N223" s="220"/>
      <c r="O223" s="220"/>
      <c r="Q223" s="2"/>
      <c r="R223" s="221"/>
      <c r="S223" s="221"/>
      <c r="T223" s="221"/>
      <c r="U223" s="220"/>
      <c r="V223" s="220"/>
      <c r="W223" s="220"/>
      <c r="X223" s="220"/>
      <c r="Y223" s="220"/>
      <c r="Z223" s="220"/>
      <c r="AA223" s="220"/>
      <c r="AB223" s="220"/>
      <c r="AC223" s="220"/>
      <c r="AE223" s="2" t="s">
        <v>208</v>
      </c>
      <c r="AF223" s="220"/>
      <c r="AG223" s="220"/>
      <c r="AH223" s="220"/>
      <c r="AI223" s="220"/>
      <c r="AJ223" s="220"/>
      <c r="AK223" s="220"/>
      <c r="AL223" s="220"/>
      <c r="AM223" s="220"/>
      <c r="AN223" s="220"/>
      <c r="AO223" s="220"/>
      <c r="AP223" s="220"/>
      <c r="AQ223" s="220"/>
      <c r="AS223" s="2"/>
      <c r="AT223" s="221"/>
      <c r="AU223" s="221"/>
      <c r="AV223" s="221"/>
      <c r="AW223" s="220"/>
      <c r="AX223" s="220"/>
      <c r="AY223" s="220"/>
      <c r="AZ223" s="220"/>
      <c r="BA223" s="220"/>
      <c r="BB223" s="220"/>
      <c r="BC223" s="220"/>
      <c r="BD223" s="220"/>
      <c r="BE223" s="220"/>
      <c r="BG223" s="2" t="s">
        <v>208</v>
      </c>
      <c r="BH223" s="220"/>
      <c r="BI223" s="220"/>
      <c r="BJ223" s="220"/>
      <c r="BK223" s="220"/>
      <c r="BL223" s="220"/>
      <c r="BM223" s="220"/>
      <c r="BN223" s="220"/>
      <c r="BO223" s="220"/>
      <c r="BP223" s="220"/>
      <c r="BQ223" s="220"/>
      <c r="BR223" s="220"/>
      <c r="BS223" s="220"/>
      <c r="BU223" s="2"/>
      <c r="BV223" s="221"/>
      <c r="BW223" s="221"/>
      <c r="BX223" s="221"/>
      <c r="BY223" s="220"/>
      <c r="BZ223" s="220"/>
      <c r="CA223" s="220"/>
      <c r="CB223" s="220"/>
      <c r="CC223" s="220"/>
      <c r="CD223" s="220"/>
      <c r="CE223" s="220"/>
      <c r="CF223" s="220"/>
      <c r="CG223" s="220"/>
    </row>
    <row r="224" spans="1:85" x14ac:dyDescent="0.25">
      <c r="C224" s="222" t="s">
        <v>187</v>
      </c>
      <c r="D224" s="223">
        <f>+IFERROR((SUMPRODUCT(D209:D217,R209:R217)/R224),0)</f>
        <v>12.084883720930229</v>
      </c>
      <c r="E224" s="223">
        <f t="shared" ref="E224:O224" si="516">+IFERROR((SUMPRODUCT(E209:E217,S209:S217)/S224),0)</f>
        <v>12.896169154228856</v>
      </c>
      <c r="F224" s="223">
        <f t="shared" si="516"/>
        <v>21.431578585033385</v>
      </c>
      <c r="G224" s="223">
        <f t="shared" si="516"/>
        <v>34.916527372608442</v>
      </c>
      <c r="H224" s="223">
        <f t="shared" si="516"/>
        <v>37.887573911500738</v>
      </c>
      <c r="I224" s="223">
        <f t="shared" si="516"/>
        <v>35.872984615384624</v>
      </c>
      <c r="J224" s="223">
        <f t="shared" si="516"/>
        <v>23.23996587390937</v>
      </c>
      <c r="K224" s="223">
        <f t="shared" si="516"/>
        <v>18.050312429250621</v>
      </c>
      <c r="L224" s="223">
        <f t="shared" si="516"/>
        <v>35.407220897693769</v>
      </c>
      <c r="M224" s="223">
        <f t="shared" si="516"/>
        <v>34.210902014943116</v>
      </c>
      <c r="N224" s="223">
        <f t="shared" si="516"/>
        <v>33.373818564338762</v>
      </c>
      <c r="O224" s="223">
        <f t="shared" si="516"/>
        <v>0</v>
      </c>
      <c r="R224" s="224">
        <f t="shared" ref="R224:AC224" si="517">SUM(R209:R223)</f>
        <v>314.21175000000005</v>
      </c>
      <c r="S224" s="224">
        <f t="shared" si="517"/>
        <v>263.8125</v>
      </c>
      <c r="T224" s="224">
        <f t="shared" si="517"/>
        <v>543.89543125</v>
      </c>
      <c r="U224" s="224">
        <f t="shared" si="517"/>
        <v>1639.1295</v>
      </c>
      <c r="V224" s="224">
        <f t="shared" si="517"/>
        <v>1197.75</v>
      </c>
      <c r="W224" s="224">
        <f t="shared" si="517"/>
        <v>1424.4749999999999</v>
      </c>
      <c r="X224" s="224">
        <f t="shared" si="517"/>
        <v>1307.5040000000001</v>
      </c>
      <c r="Y224" s="224">
        <f t="shared" si="517"/>
        <v>1015.91</v>
      </c>
      <c r="Z224" s="224">
        <f t="shared" si="517"/>
        <v>68.359658618101278</v>
      </c>
      <c r="AA224" s="224">
        <f t="shared" si="517"/>
        <v>205.18409151945781</v>
      </c>
      <c r="AB224" s="224">
        <f t="shared" si="517"/>
        <v>115.15832965861252</v>
      </c>
      <c r="AC224" s="224">
        <f t="shared" si="517"/>
        <v>0</v>
      </c>
      <c r="AE224" s="222" t="s">
        <v>187</v>
      </c>
      <c r="AF224" s="223">
        <f>+IFERROR((SUMPRODUCT(AF209:AF217,AT209:AT217)/AT224),0)</f>
        <v>0</v>
      </c>
      <c r="AG224" s="223">
        <f t="shared" ref="AG224:AQ224" si="518">+IFERROR((SUMPRODUCT(AG209:AG217,AU209:AU217)/AU224),0)</f>
        <v>0</v>
      </c>
      <c r="AH224" s="223">
        <f t="shared" si="518"/>
        <v>24.95499548147404</v>
      </c>
      <c r="AI224" s="223">
        <f t="shared" si="518"/>
        <v>36.589557744707605</v>
      </c>
      <c r="AJ224" s="223">
        <f t="shared" si="518"/>
        <v>39.508500637607241</v>
      </c>
      <c r="AK224" s="223">
        <f t="shared" si="518"/>
        <v>37.582838158469471</v>
      </c>
      <c r="AL224" s="223">
        <f t="shared" si="518"/>
        <v>24.147175793833409</v>
      </c>
      <c r="AM224" s="223">
        <f t="shared" si="518"/>
        <v>19.357049673858505</v>
      </c>
      <c r="AN224" s="223">
        <f t="shared" si="518"/>
        <v>38.272671965266042</v>
      </c>
      <c r="AO224" s="223">
        <f t="shared" si="518"/>
        <v>36.360020448932509</v>
      </c>
      <c r="AP224" s="223">
        <f t="shared" si="518"/>
        <v>35.189431066969235</v>
      </c>
      <c r="AQ224" s="223">
        <f t="shared" si="518"/>
        <v>0</v>
      </c>
      <c r="AT224" s="224">
        <f t="shared" ref="AT224:BE224" si="519">SUM(AT209:AT223)</f>
        <v>0</v>
      </c>
      <c r="AU224" s="224">
        <f t="shared" si="519"/>
        <v>0</v>
      </c>
      <c r="AV224" s="224">
        <f t="shared" si="519"/>
        <v>372.90230624999998</v>
      </c>
      <c r="AW224" s="224">
        <f t="shared" si="519"/>
        <v>1481.3955000000001</v>
      </c>
      <c r="AX224" s="224">
        <f t="shared" si="519"/>
        <v>1078.25</v>
      </c>
      <c r="AY224" s="224">
        <f t="shared" si="519"/>
        <v>1287.7874999999999</v>
      </c>
      <c r="AZ224" s="224">
        <f t="shared" si="519"/>
        <v>1199.4960000000001</v>
      </c>
      <c r="BA224" s="224">
        <f t="shared" si="519"/>
        <v>916.78</v>
      </c>
      <c r="BB224" s="224">
        <f t="shared" si="519"/>
        <v>58.105709825386086</v>
      </c>
      <c r="BC224" s="224">
        <f t="shared" si="519"/>
        <v>174.40647779153915</v>
      </c>
      <c r="BD224" s="224">
        <f t="shared" si="519"/>
        <v>97.884580209820641</v>
      </c>
      <c r="BE224" s="224">
        <f t="shared" si="519"/>
        <v>0</v>
      </c>
      <c r="BG224" s="222" t="s">
        <v>187</v>
      </c>
      <c r="BH224" s="223">
        <f>+IFERROR((SUMPRODUCT(BH209:BH217,BV209:BV217)/BV224),0)</f>
        <v>0</v>
      </c>
      <c r="BI224" s="223">
        <f t="shared" ref="BI224" si="520">+IFERROR((SUMPRODUCT(BI209:BI217,BW209:BW217)/BW224),0)</f>
        <v>0</v>
      </c>
      <c r="BJ224" s="223">
        <f t="shared" ref="BJ224" si="521">+IFERROR((SUMPRODUCT(BJ209:BJ217,BX209:BX217)/BX224),0)</f>
        <v>24.95499548147404</v>
      </c>
      <c r="BK224" s="223">
        <f t="shared" ref="BK224" si="522">+IFERROR((SUMPRODUCT(BK209:BK217,BY209:BY217)/BY224),0)</f>
        <v>36.589557744707605</v>
      </c>
      <c r="BL224" s="223">
        <f t="shared" ref="BL224" si="523">+IFERROR((SUMPRODUCT(BL209:BL217,BZ209:BZ217)/BZ224),0)</f>
        <v>39.508500637607241</v>
      </c>
      <c r="BM224" s="223">
        <f t="shared" ref="BM224" si="524">+IFERROR((SUMPRODUCT(BM209:BM217,CA209:CA217)/CA224),0)</f>
        <v>37.582838158469471</v>
      </c>
      <c r="BN224" s="223">
        <f t="shared" ref="BN224" si="525">+IFERROR((SUMPRODUCT(BN209:BN217,CB209:CB217)/CB224),0)</f>
        <v>24.147175793833409</v>
      </c>
      <c r="BO224" s="223">
        <f t="shared" ref="BO224" si="526">+IFERROR((SUMPRODUCT(BO209:BO217,CC209:CC217)/CC224),0)</f>
        <v>19.357049673858505</v>
      </c>
      <c r="BP224" s="223">
        <f t="shared" ref="BP224" si="527">+IFERROR((SUMPRODUCT(BP209:BP217,CD209:CD217)/CD224),0)</f>
        <v>38.272671965266042</v>
      </c>
      <c r="BQ224" s="223">
        <f t="shared" ref="BQ224" si="528">+IFERROR((SUMPRODUCT(BQ209:BQ217,CE209:CE217)/CE224),0)</f>
        <v>36.360020448932509</v>
      </c>
      <c r="BR224" s="223">
        <f t="shared" ref="BR224" si="529">+IFERROR((SUMPRODUCT(BR209:BR217,CF209:CF217)/CF224),0)</f>
        <v>35.189431066969235</v>
      </c>
      <c r="BS224" s="223">
        <f t="shared" ref="BS224" si="530">+IFERROR((SUMPRODUCT(BS209:BS217,CG209:CG217)/CG224),0)</f>
        <v>0</v>
      </c>
      <c r="BV224" s="224">
        <f t="shared" ref="BV224:CG224" si="531">SUM(BV209:BV223)</f>
        <v>0</v>
      </c>
      <c r="BW224" s="224">
        <f t="shared" si="531"/>
        <v>0</v>
      </c>
      <c r="BX224" s="224">
        <f t="shared" si="531"/>
        <v>372.90230624999998</v>
      </c>
      <c r="BY224" s="224">
        <f t="shared" si="531"/>
        <v>1481.3955000000001</v>
      </c>
      <c r="BZ224" s="224">
        <f t="shared" si="531"/>
        <v>1078.25</v>
      </c>
      <c r="CA224" s="224">
        <f t="shared" si="531"/>
        <v>1287.7874999999999</v>
      </c>
      <c r="CB224" s="224">
        <f t="shared" si="531"/>
        <v>1199.4960000000001</v>
      </c>
      <c r="CC224" s="224">
        <f t="shared" si="531"/>
        <v>916.78</v>
      </c>
      <c r="CD224" s="224">
        <f t="shared" si="531"/>
        <v>58.105709825386086</v>
      </c>
      <c r="CE224" s="224">
        <f t="shared" si="531"/>
        <v>174.40647779153915</v>
      </c>
      <c r="CF224" s="224">
        <f t="shared" si="531"/>
        <v>97.884580209820641</v>
      </c>
      <c r="CG224" s="224">
        <f t="shared" si="531"/>
        <v>0</v>
      </c>
    </row>
    <row r="225" spans="1:85" x14ac:dyDescent="0.25">
      <c r="C225" s="270" t="s">
        <v>126</v>
      </c>
      <c r="D225" s="220">
        <f>+'CPP Detay Tum Ay'!D225</f>
        <v>22.277648685379265</v>
      </c>
      <c r="E225" s="220">
        <f>+'CPP Detay Tum Ay'!E225</f>
        <v>22.925567926937003</v>
      </c>
      <c r="F225" s="220">
        <f>+'CPP Detay Tum Ay'!F225</f>
        <v>24.465391099664114</v>
      </c>
      <c r="G225" s="220">
        <f>+'CPP Detay Tum Ay'!G225</f>
        <v>41.052402693347432</v>
      </c>
      <c r="H225" s="220">
        <f>+'CPP Detay Tum Ay'!H225</f>
        <v>41.001432646153049</v>
      </c>
      <c r="I225" s="220">
        <f>+'CPP Detay Tum Ay'!I225</f>
        <v>43.683241799953116</v>
      </c>
      <c r="J225" s="220">
        <f>+'CPP Detay Tum Ay'!J225</f>
        <v>27.864647318380197</v>
      </c>
      <c r="K225" s="220">
        <f>+'CPP Detay Tum Ay'!K225</f>
        <v>24.693165413275647</v>
      </c>
      <c r="L225" s="220">
        <f>+'CPP Detay Tum Ay'!L225</f>
        <v>34.199636098076532</v>
      </c>
      <c r="M225" s="220">
        <f>+'CPP Detay Tum Ay'!M225</f>
        <v>36.154582489526312</v>
      </c>
      <c r="N225" s="220">
        <f>+'CPP Detay Tum Ay'!N225</f>
        <v>36.553334262641506</v>
      </c>
      <c r="O225" s="220">
        <f>+'CPP Detay Tum Ay'!O225</f>
        <v>31.650643217743813</v>
      </c>
      <c r="P225" s="220">
        <f>+'CPP Detay Tum Ay'!P225</f>
        <v>31.349982973151263</v>
      </c>
      <c r="R225">
        <f>+D225/D224</f>
        <v>1.8434309505846411</v>
      </c>
      <c r="S225">
        <f t="shared" ref="S225:AC225" si="532">+E225/E224</f>
        <v>1.7777037236999447</v>
      </c>
      <c r="T225">
        <f t="shared" si="532"/>
        <v>1.1415580519462702</v>
      </c>
      <c r="U225">
        <f t="shared" si="532"/>
        <v>1.1757298271749814</v>
      </c>
      <c r="V225">
        <f t="shared" si="532"/>
        <v>1.0821868072610239</v>
      </c>
      <c r="W225">
        <f t="shared" si="532"/>
        <v>1.2177197483930275</v>
      </c>
      <c r="X225">
        <f t="shared" si="532"/>
        <v>1.1989969120248487</v>
      </c>
      <c r="Y225">
        <f t="shared" si="532"/>
        <v>1.3680187259950276</v>
      </c>
      <c r="Z225">
        <f t="shared" si="532"/>
        <v>0.96589439190648563</v>
      </c>
      <c r="AA225">
        <f t="shared" si="532"/>
        <v>1.0568146514737966</v>
      </c>
      <c r="AB225">
        <f t="shared" si="532"/>
        <v>1.0952697604013519</v>
      </c>
      <c r="AC225" t="e">
        <f t="shared" si="532"/>
        <v>#DIV/0!</v>
      </c>
      <c r="AE225" s="270" t="s">
        <v>126</v>
      </c>
      <c r="AT225"/>
      <c r="AU225"/>
      <c r="AV225"/>
      <c r="AW225"/>
      <c r="AX225"/>
      <c r="AY225"/>
      <c r="AZ225"/>
      <c r="BA225"/>
      <c r="BB225"/>
      <c r="BC225"/>
      <c r="BD225"/>
      <c r="BE225"/>
      <c r="BG225" s="270" t="s">
        <v>126</v>
      </c>
      <c r="BV225"/>
      <c r="BW225"/>
      <c r="BX225"/>
      <c r="BY225"/>
      <c r="BZ225"/>
      <c r="CA225"/>
      <c r="CB225"/>
      <c r="CC225"/>
      <c r="CD225"/>
      <c r="CE225"/>
      <c r="CF225"/>
      <c r="CG225"/>
    </row>
    <row r="226" spans="1:85" ht="23.25" x14ac:dyDescent="0.35">
      <c r="C226" s="253" t="s">
        <v>232</v>
      </c>
      <c r="D226" s="254"/>
      <c r="E226" s="254"/>
      <c r="F226" s="254"/>
      <c r="G226" s="254"/>
      <c r="H226" s="254"/>
      <c r="I226" s="254"/>
      <c r="J226" s="254"/>
      <c r="K226" s="254"/>
      <c r="L226" s="254"/>
      <c r="M226" s="254"/>
      <c r="N226" s="254"/>
      <c r="O226" s="254"/>
      <c r="P226" s="254"/>
      <c r="Q226" s="254"/>
      <c r="R226" s="254"/>
      <c r="S226" s="254"/>
      <c r="T226" s="254"/>
      <c r="U226" s="254"/>
      <c r="V226" s="254"/>
      <c r="W226" s="254"/>
      <c r="X226" s="254"/>
      <c r="Y226" s="254"/>
      <c r="Z226" s="254"/>
      <c r="AA226" s="254"/>
      <c r="AB226" s="254"/>
      <c r="AC226" s="254"/>
      <c r="AE226" s="253" t="s">
        <v>232</v>
      </c>
      <c r="AF226" s="254"/>
      <c r="AG226" s="254"/>
      <c r="AH226" s="254"/>
      <c r="AI226" s="254"/>
      <c r="AJ226" s="254"/>
      <c r="AK226" s="254"/>
      <c r="AL226" s="254"/>
      <c r="AM226" s="254"/>
      <c r="AN226" s="254"/>
      <c r="AO226" s="254"/>
      <c r="AP226" s="254"/>
      <c r="AQ226" s="254"/>
      <c r="AR226" s="254"/>
      <c r="AS226" s="254"/>
      <c r="AT226" s="254"/>
      <c r="AU226" s="254"/>
      <c r="AV226" s="254"/>
      <c r="AW226" s="254"/>
      <c r="AX226" s="254"/>
      <c r="AY226" s="254"/>
      <c r="AZ226" s="254"/>
      <c r="BA226" s="254"/>
      <c r="BB226" s="254"/>
      <c r="BC226" s="254"/>
      <c r="BD226" s="254"/>
      <c r="BE226" s="254"/>
      <c r="BG226" s="253" t="s">
        <v>232</v>
      </c>
      <c r="BH226" s="254"/>
      <c r="BI226" s="254"/>
      <c r="BJ226" s="254"/>
      <c r="BK226" s="254"/>
      <c r="BL226" s="254"/>
      <c r="BM226" s="254"/>
      <c r="BN226" s="254"/>
      <c r="BO226" s="254"/>
      <c r="BP226" s="254"/>
      <c r="BQ226" s="254"/>
      <c r="BR226" s="254"/>
      <c r="BS226" s="254"/>
      <c r="BT226" s="254"/>
      <c r="BU226" s="254"/>
      <c r="BV226" s="254"/>
      <c r="BW226" s="254"/>
      <c r="BX226" s="254"/>
      <c r="BY226" s="254"/>
      <c r="BZ226" s="254"/>
      <c r="CA226" s="254"/>
      <c r="CB226" s="254"/>
      <c r="CC226" s="254"/>
      <c r="CD226" s="254"/>
      <c r="CE226" s="254"/>
      <c r="CF226" s="254"/>
      <c r="CG226" s="254"/>
    </row>
    <row r="227" spans="1:85" ht="3" customHeight="1" x14ac:dyDescent="0.25">
      <c r="C227" s="270" t="s">
        <v>126</v>
      </c>
      <c r="AE227" s="270" t="s">
        <v>126</v>
      </c>
      <c r="AT227"/>
      <c r="AU227"/>
      <c r="AV227"/>
      <c r="AW227"/>
      <c r="AX227"/>
      <c r="AY227"/>
      <c r="AZ227"/>
      <c r="BA227"/>
      <c r="BB227"/>
      <c r="BC227"/>
      <c r="BD227"/>
      <c r="BE227"/>
      <c r="BG227" s="270" t="s">
        <v>126</v>
      </c>
      <c r="BV227"/>
      <c r="BW227"/>
      <c r="BX227"/>
      <c r="BY227"/>
      <c r="BZ227"/>
      <c r="CA227"/>
      <c r="CB227"/>
      <c r="CC227"/>
      <c r="CD227"/>
      <c r="CE227"/>
      <c r="CF227"/>
      <c r="CG227"/>
    </row>
    <row r="228" spans="1:85" x14ac:dyDescent="0.25">
      <c r="C228" s="218" t="s">
        <v>6</v>
      </c>
      <c r="D228" s="219" t="s">
        <v>43</v>
      </c>
      <c r="E228" s="219" t="s">
        <v>44</v>
      </c>
      <c r="F228" s="219" t="s">
        <v>45</v>
      </c>
      <c r="G228" s="219" t="s">
        <v>46</v>
      </c>
      <c r="H228" s="219" t="s">
        <v>47</v>
      </c>
      <c r="I228" s="219" t="s">
        <v>48</v>
      </c>
      <c r="J228" s="219" t="s">
        <v>49</v>
      </c>
      <c r="K228" s="219" t="s">
        <v>50</v>
      </c>
      <c r="L228" s="219" t="s">
        <v>177</v>
      </c>
      <c r="M228" s="219" t="s">
        <v>52</v>
      </c>
      <c r="N228" s="219" t="s">
        <v>53</v>
      </c>
      <c r="O228" s="219" t="s">
        <v>54</v>
      </c>
      <c r="R228" s="219" t="s">
        <v>43</v>
      </c>
      <c r="S228" s="219" t="s">
        <v>44</v>
      </c>
      <c r="T228" s="219" t="s">
        <v>45</v>
      </c>
      <c r="U228" s="219" t="s">
        <v>46</v>
      </c>
      <c r="V228" s="219" t="s">
        <v>47</v>
      </c>
      <c r="W228" s="219" t="s">
        <v>48</v>
      </c>
      <c r="X228" s="219" t="s">
        <v>49</v>
      </c>
      <c r="Y228" s="219" t="s">
        <v>50</v>
      </c>
      <c r="Z228" s="219" t="s">
        <v>177</v>
      </c>
      <c r="AA228" s="219" t="s">
        <v>52</v>
      </c>
      <c r="AB228" s="219" t="s">
        <v>53</v>
      </c>
      <c r="AC228" s="219" t="s">
        <v>54</v>
      </c>
      <c r="AE228" s="218" t="s">
        <v>6</v>
      </c>
      <c r="AF228" s="219" t="s">
        <v>43</v>
      </c>
      <c r="AG228" s="219" t="s">
        <v>44</v>
      </c>
      <c r="AH228" s="219" t="s">
        <v>45</v>
      </c>
      <c r="AI228" s="219" t="s">
        <v>46</v>
      </c>
      <c r="AJ228" s="219" t="s">
        <v>47</v>
      </c>
      <c r="AK228" s="219" t="s">
        <v>48</v>
      </c>
      <c r="AL228" s="219" t="s">
        <v>49</v>
      </c>
      <c r="AM228" s="219" t="s">
        <v>50</v>
      </c>
      <c r="AN228" s="219" t="s">
        <v>177</v>
      </c>
      <c r="AO228" s="219" t="s">
        <v>52</v>
      </c>
      <c r="AP228" s="219" t="s">
        <v>53</v>
      </c>
      <c r="AQ228" s="219" t="s">
        <v>54</v>
      </c>
      <c r="AT228" s="219" t="s">
        <v>43</v>
      </c>
      <c r="AU228" s="219" t="s">
        <v>44</v>
      </c>
      <c r="AV228" s="219" t="s">
        <v>45</v>
      </c>
      <c r="AW228" s="219" t="s">
        <v>46</v>
      </c>
      <c r="AX228" s="219" t="s">
        <v>47</v>
      </c>
      <c r="AY228" s="219" t="s">
        <v>48</v>
      </c>
      <c r="AZ228" s="219" t="s">
        <v>49</v>
      </c>
      <c r="BA228" s="219" t="s">
        <v>50</v>
      </c>
      <c r="BB228" s="219" t="s">
        <v>177</v>
      </c>
      <c r="BC228" s="219" t="s">
        <v>52</v>
      </c>
      <c r="BD228" s="219" t="s">
        <v>53</v>
      </c>
      <c r="BE228" s="219" t="s">
        <v>54</v>
      </c>
      <c r="BG228" s="218" t="s">
        <v>6</v>
      </c>
      <c r="BH228" s="219" t="s">
        <v>43</v>
      </c>
      <c r="BI228" s="219" t="s">
        <v>44</v>
      </c>
      <c r="BJ228" s="219" t="s">
        <v>45</v>
      </c>
      <c r="BK228" s="219" t="s">
        <v>46</v>
      </c>
      <c r="BL228" s="219" t="s">
        <v>47</v>
      </c>
      <c r="BM228" s="219" t="s">
        <v>48</v>
      </c>
      <c r="BN228" s="219" t="s">
        <v>49</v>
      </c>
      <c r="BO228" s="219" t="s">
        <v>50</v>
      </c>
      <c r="BP228" s="219" t="s">
        <v>177</v>
      </c>
      <c r="BQ228" s="219" t="s">
        <v>52</v>
      </c>
      <c r="BR228" s="219" t="s">
        <v>53</v>
      </c>
      <c r="BS228" s="219" t="s">
        <v>54</v>
      </c>
      <c r="BV228" s="219" t="s">
        <v>43</v>
      </c>
      <c r="BW228" s="219" t="s">
        <v>44</v>
      </c>
      <c r="BX228" s="219" t="s">
        <v>45</v>
      </c>
      <c r="BY228" s="219" t="s">
        <v>46</v>
      </c>
      <c r="BZ228" s="219" t="s">
        <v>47</v>
      </c>
      <c r="CA228" s="219" t="s">
        <v>48</v>
      </c>
      <c r="CB228" s="219" t="s">
        <v>49</v>
      </c>
      <c r="CC228" s="219" t="s">
        <v>50</v>
      </c>
      <c r="CD228" s="219" t="s">
        <v>177</v>
      </c>
      <c r="CE228" s="219" t="s">
        <v>52</v>
      </c>
      <c r="CF228" s="219" t="s">
        <v>53</v>
      </c>
      <c r="CG228" s="219" t="s">
        <v>54</v>
      </c>
    </row>
    <row r="229" spans="1:85" x14ac:dyDescent="0.25">
      <c r="A229" t="str">
        <f>+C226</f>
        <v>ILK-SON</v>
      </c>
      <c r="B229" t="s">
        <v>6</v>
      </c>
      <c r="C229" s="2" t="s">
        <v>178</v>
      </c>
      <c r="D229" s="220">
        <f>+'CPP Detay Tum Ay'!D229</f>
        <v>0</v>
      </c>
      <c r="E229" s="220"/>
      <c r="F229" s="220">
        <f>+'CPP Detay Tum Ay'!F229</f>
        <v>0</v>
      </c>
      <c r="G229" s="220">
        <f>+'CPP Detay Tum Ay'!G229</f>
        <v>0</v>
      </c>
      <c r="H229" s="220">
        <f>+'CPP Detay Tum Ay'!H229</f>
        <v>0</v>
      </c>
      <c r="I229" s="220">
        <f>+'CPP Detay Tum Ay'!I229</f>
        <v>0</v>
      </c>
      <c r="J229" s="220">
        <f>+'CPP Detay Tum Ay'!J229</f>
        <v>0</v>
      </c>
      <c r="K229" s="220">
        <f>+'CPP Detay Tum Ay'!K229</f>
        <v>0</v>
      </c>
      <c r="L229" s="220">
        <f>+'CPP Detay Tum Ay'!L229</f>
        <v>0</v>
      </c>
      <c r="M229" s="220">
        <f>+'CPP Detay Tum Ay'!M229</f>
        <v>0</v>
      </c>
      <c r="N229" s="220">
        <f>+'CPP Detay Tum Ay'!N229</f>
        <v>0</v>
      </c>
      <c r="O229" s="220">
        <f>+'CPP Detay Tum Ay'!O229</f>
        <v>0</v>
      </c>
      <c r="Q229" s="2" t="s">
        <v>178</v>
      </c>
      <c r="R229" s="220">
        <f>+'CPP Detay Tum Ay'!R229</f>
        <v>0</v>
      </c>
      <c r="S229" s="220"/>
      <c r="T229" s="220">
        <f>+'CPP Detay Tum Ay'!T229</f>
        <v>0</v>
      </c>
      <c r="U229" s="220">
        <f>+'CPP Detay Tum Ay'!U229</f>
        <v>0</v>
      </c>
      <c r="V229" s="220">
        <f>+'CPP Detay Tum Ay'!V229</f>
        <v>0</v>
      </c>
      <c r="W229" s="220">
        <f>+'CPP Detay Tum Ay'!W229</f>
        <v>0</v>
      </c>
      <c r="X229" s="220">
        <f>+'CPP Detay Tum Ay'!X229</f>
        <v>0</v>
      </c>
      <c r="Y229" s="220">
        <f>+'CPP Detay Tum Ay'!Y229</f>
        <v>0</v>
      </c>
      <c r="Z229" s="220">
        <f>+'CPP Detay Tum Ay'!Z229</f>
        <v>0</v>
      </c>
      <c r="AA229" s="220">
        <f>+'CPP Detay Tum Ay'!AA229</f>
        <v>0</v>
      </c>
      <c r="AB229" s="220">
        <f>+'CPP Detay Tum Ay'!AB229</f>
        <v>0</v>
      </c>
      <c r="AC229" s="220">
        <f>+'CPP Detay Tum Ay'!AC229</f>
        <v>0</v>
      </c>
      <c r="AE229" s="2" t="s">
        <v>178</v>
      </c>
      <c r="AF229" s="220">
        <f>+D229</f>
        <v>0</v>
      </c>
      <c r="AG229" s="220">
        <f t="shared" ref="AG229:AQ233" si="533">+E229</f>
        <v>0</v>
      </c>
      <c r="AH229" s="220">
        <f t="shared" si="533"/>
        <v>0</v>
      </c>
      <c r="AI229" s="220">
        <f t="shared" si="533"/>
        <v>0</v>
      </c>
      <c r="AJ229" s="220">
        <f t="shared" si="533"/>
        <v>0</v>
      </c>
      <c r="AK229" s="220">
        <f t="shared" si="533"/>
        <v>0</v>
      </c>
      <c r="AL229" s="220">
        <f t="shared" si="533"/>
        <v>0</v>
      </c>
      <c r="AM229" s="220">
        <f t="shared" si="533"/>
        <v>0</v>
      </c>
      <c r="AN229" s="220">
        <f t="shared" si="533"/>
        <v>0</v>
      </c>
      <c r="AO229" s="220">
        <f t="shared" si="533"/>
        <v>0</v>
      </c>
      <c r="AP229" s="220">
        <f t="shared" si="533"/>
        <v>0</v>
      </c>
      <c r="AQ229" s="220">
        <f t="shared" si="533"/>
        <v>0</v>
      </c>
      <c r="AS229" s="2" t="s">
        <v>178</v>
      </c>
      <c r="AT229" s="220">
        <f t="shared" ref="AT229:BE233" si="534">+R229</f>
        <v>0</v>
      </c>
      <c r="AU229" s="220">
        <f t="shared" si="534"/>
        <v>0</v>
      </c>
      <c r="AV229" s="220">
        <f t="shared" si="534"/>
        <v>0</v>
      </c>
      <c r="AW229" s="220">
        <f t="shared" si="534"/>
        <v>0</v>
      </c>
      <c r="AX229" s="220">
        <f t="shared" si="534"/>
        <v>0</v>
      </c>
      <c r="AY229" s="220">
        <f t="shared" si="534"/>
        <v>0</v>
      </c>
      <c r="AZ229" s="220">
        <f t="shared" si="534"/>
        <v>0</v>
      </c>
      <c r="BA229" s="220">
        <f t="shared" si="534"/>
        <v>0</v>
      </c>
      <c r="BB229" s="220">
        <f t="shared" si="534"/>
        <v>0</v>
      </c>
      <c r="BC229" s="220">
        <f t="shared" si="534"/>
        <v>0</v>
      </c>
      <c r="BD229" s="220">
        <f t="shared" si="534"/>
        <v>0</v>
      </c>
      <c r="BE229" s="220">
        <f t="shared" si="534"/>
        <v>0</v>
      </c>
      <c r="BG229" s="2" t="s">
        <v>178</v>
      </c>
      <c r="BH229" s="220">
        <f>+AF229</f>
        <v>0</v>
      </c>
      <c r="BI229" s="220">
        <f t="shared" ref="BI229:BI233" si="535">+AG229</f>
        <v>0</v>
      </c>
      <c r="BJ229" s="220">
        <f t="shared" ref="BJ229:BJ233" si="536">+AH229</f>
        <v>0</v>
      </c>
      <c r="BK229" s="220">
        <f t="shared" ref="BK229:BK233" si="537">+AI229</f>
        <v>0</v>
      </c>
      <c r="BL229" s="220">
        <f t="shared" ref="BL229:BL233" si="538">+AJ229</f>
        <v>0</v>
      </c>
      <c r="BM229" s="220">
        <f t="shared" ref="BM229:BM233" si="539">+AK229</f>
        <v>0</v>
      </c>
      <c r="BN229" s="220">
        <f t="shared" ref="BN229:BN233" si="540">+AL229</f>
        <v>0</v>
      </c>
      <c r="BO229" s="220">
        <f t="shared" ref="BO229:BO233" si="541">+AM229</f>
        <v>0</v>
      </c>
      <c r="BP229" s="220">
        <f t="shared" ref="BP229:BP233" si="542">+AN229</f>
        <v>0</v>
      </c>
      <c r="BQ229" s="220">
        <f t="shared" ref="BQ229:BQ233" si="543">+AO229</f>
        <v>0</v>
      </c>
      <c r="BR229" s="220">
        <f t="shared" ref="BR229:BR233" si="544">+AP229</f>
        <v>0</v>
      </c>
      <c r="BS229" s="220">
        <f t="shared" ref="BS229:BS233" si="545">+AQ229</f>
        <v>0</v>
      </c>
      <c r="BU229" s="2" t="s">
        <v>178</v>
      </c>
      <c r="BV229" s="220">
        <f t="shared" ref="BV229:BV233" si="546">+AT229</f>
        <v>0</v>
      </c>
      <c r="BW229" s="220">
        <f t="shared" ref="BW229:BW233" si="547">+AU229</f>
        <v>0</v>
      </c>
      <c r="BX229" s="220">
        <f t="shared" ref="BX229:BX233" si="548">+AV229</f>
        <v>0</v>
      </c>
      <c r="BY229" s="220">
        <f t="shared" ref="BY229:BY233" si="549">+AW229</f>
        <v>0</v>
      </c>
      <c r="BZ229" s="220">
        <f t="shared" ref="BZ229:BZ233" si="550">+AX229</f>
        <v>0</v>
      </c>
      <c r="CA229" s="220">
        <f t="shared" ref="CA229:CA233" si="551">+AY229</f>
        <v>0</v>
      </c>
      <c r="CB229" s="220">
        <f t="shared" ref="CB229:CB233" si="552">+AZ229</f>
        <v>0</v>
      </c>
      <c r="CC229" s="220">
        <f t="shared" ref="CC229:CC233" si="553">+BA229</f>
        <v>0</v>
      </c>
      <c r="CD229" s="220">
        <f t="shared" ref="CD229:CD233" si="554">+BB229</f>
        <v>0</v>
      </c>
      <c r="CE229" s="220">
        <f t="shared" ref="CE229:CE233" si="555">+BC229</f>
        <v>0</v>
      </c>
      <c r="CF229" s="220">
        <f t="shared" ref="CF229:CF233" si="556">+BD229</f>
        <v>0</v>
      </c>
      <c r="CG229" s="220">
        <f t="shared" ref="CG229:CG233" si="557">+BE229</f>
        <v>0</v>
      </c>
    </row>
    <row r="230" spans="1:85" x14ac:dyDescent="0.25">
      <c r="A230" t="str">
        <f>+C226</f>
        <v>ILK-SON</v>
      </c>
      <c r="B230" t="s">
        <v>6</v>
      </c>
      <c r="C230" s="2" t="s">
        <v>179</v>
      </c>
      <c r="D230" s="220">
        <f>+'CPP Detay Tum Ay'!D230</f>
        <v>0</v>
      </c>
      <c r="E230" s="220"/>
      <c r="F230" s="220">
        <f>+'CPP Detay Tum Ay'!F230</f>
        <v>0</v>
      </c>
      <c r="G230" s="220">
        <f>+'CPP Detay Tum Ay'!G230</f>
        <v>0</v>
      </c>
      <c r="H230" s="220">
        <f>+'CPP Detay Tum Ay'!H230</f>
        <v>0</v>
      </c>
      <c r="I230" s="220">
        <f>+'CPP Detay Tum Ay'!I230</f>
        <v>0</v>
      </c>
      <c r="J230" s="220">
        <f>+'CPP Detay Tum Ay'!J230</f>
        <v>0</v>
      </c>
      <c r="K230" s="220">
        <f>+'CPP Detay Tum Ay'!K230</f>
        <v>0</v>
      </c>
      <c r="L230" s="220">
        <f>+'CPP Detay Tum Ay'!L230</f>
        <v>0</v>
      </c>
      <c r="M230" s="220">
        <f>+'CPP Detay Tum Ay'!M230</f>
        <v>0</v>
      </c>
      <c r="N230" s="220">
        <f>+'CPP Detay Tum Ay'!N230</f>
        <v>0</v>
      </c>
      <c r="O230" s="220">
        <f>+'CPP Detay Tum Ay'!O230</f>
        <v>0</v>
      </c>
      <c r="Q230" s="2" t="s">
        <v>179</v>
      </c>
      <c r="R230" s="220">
        <f>+'CPP Detay Tum Ay'!R230</f>
        <v>0</v>
      </c>
      <c r="S230" s="220"/>
      <c r="T230" s="220">
        <f>+'CPP Detay Tum Ay'!T230</f>
        <v>0</v>
      </c>
      <c r="U230" s="220">
        <f>+'CPP Detay Tum Ay'!U230</f>
        <v>0</v>
      </c>
      <c r="V230" s="220">
        <f>+'CPP Detay Tum Ay'!V230</f>
        <v>0</v>
      </c>
      <c r="W230" s="220">
        <f>+'CPP Detay Tum Ay'!W230</f>
        <v>0</v>
      </c>
      <c r="X230" s="220">
        <f>+'CPP Detay Tum Ay'!X230</f>
        <v>0</v>
      </c>
      <c r="Y230" s="220">
        <f>+'CPP Detay Tum Ay'!Y230</f>
        <v>0</v>
      </c>
      <c r="Z230" s="220">
        <f>+'CPP Detay Tum Ay'!Z230</f>
        <v>0</v>
      </c>
      <c r="AA230" s="220">
        <f>+'CPP Detay Tum Ay'!AA230</f>
        <v>0</v>
      </c>
      <c r="AB230" s="220">
        <f>+'CPP Detay Tum Ay'!AB230</f>
        <v>0</v>
      </c>
      <c r="AC230" s="220">
        <f>+'CPP Detay Tum Ay'!AC230</f>
        <v>0</v>
      </c>
      <c r="AE230" s="2" t="s">
        <v>179</v>
      </c>
      <c r="AF230" s="220">
        <f t="shared" ref="AF230:AF233" si="558">+D230</f>
        <v>0</v>
      </c>
      <c r="AG230" s="220">
        <f t="shared" si="533"/>
        <v>0</v>
      </c>
      <c r="AH230" s="220">
        <f t="shared" si="533"/>
        <v>0</v>
      </c>
      <c r="AI230" s="220">
        <f t="shared" si="533"/>
        <v>0</v>
      </c>
      <c r="AJ230" s="220">
        <f t="shared" si="533"/>
        <v>0</v>
      </c>
      <c r="AK230" s="220">
        <f t="shared" si="533"/>
        <v>0</v>
      </c>
      <c r="AL230" s="220">
        <f t="shared" si="533"/>
        <v>0</v>
      </c>
      <c r="AM230" s="220">
        <f t="shared" si="533"/>
        <v>0</v>
      </c>
      <c r="AN230" s="220">
        <f t="shared" si="533"/>
        <v>0</v>
      </c>
      <c r="AO230" s="220">
        <f t="shared" si="533"/>
        <v>0</v>
      </c>
      <c r="AP230" s="220">
        <f t="shared" si="533"/>
        <v>0</v>
      </c>
      <c r="AQ230" s="220">
        <f t="shared" si="533"/>
        <v>0</v>
      </c>
      <c r="AS230" s="2" t="s">
        <v>179</v>
      </c>
      <c r="AT230" s="220">
        <f t="shared" si="534"/>
        <v>0</v>
      </c>
      <c r="AU230" s="220">
        <f t="shared" si="534"/>
        <v>0</v>
      </c>
      <c r="AV230" s="220">
        <f t="shared" si="534"/>
        <v>0</v>
      </c>
      <c r="AW230" s="220">
        <f t="shared" si="534"/>
        <v>0</v>
      </c>
      <c r="AX230" s="220">
        <f t="shared" si="534"/>
        <v>0</v>
      </c>
      <c r="AY230" s="220">
        <f t="shared" si="534"/>
        <v>0</v>
      </c>
      <c r="AZ230" s="220">
        <f t="shared" si="534"/>
        <v>0</v>
      </c>
      <c r="BA230" s="220">
        <f t="shared" si="534"/>
        <v>0</v>
      </c>
      <c r="BB230" s="220">
        <f t="shared" si="534"/>
        <v>0</v>
      </c>
      <c r="BC230" s="220">
        <f t="shared" si="534"/>
        <v>0</v>
      </c>
      <c r="BD230" s="220">
        <f t="shared" si="534"/>
        <v>0</v>
      </c>
      <c r="BE230" s="220">
        <f t="shared" si="534"/>
        <v>0</v>
      </c>
      <c r="BG230" s="2" t="s">
        <v>179</v>
      </c>
      <c r="BH230" s="220">
        <f t="shared" ref="BH230:BH233" si="559">+AF230</f>
        <v>0</v>
      </c>
      <c r="BI230" s="220">
        <f t="shared" si="535"/>
        <v>0</v>
      </c>
      <c r="BJ230" s="220">
        <f t="shared" si="536"/>
        <v>0</v>
      </c>
      <c r="BK230" s="220">
        <f t="shared" si="537"/>
        <v>0</v>
      </c>
      <c r="BL230" s="220">
        <f t="shared" si="538"/>
        <v>0</v>
      </c>
      <c r="BM230" s="220">
        <f t="shared" si="539"/>
        <v>0</v>
      </c>
      <c r="BN230" s="220">
        <f t="shared" si="540"/>
        <v>0</v>
      </c>
      <c r="BO230" s="220">
        <f t="shared" si="541"/>
        <v>0</v>
      </c>
      <c r="BP230" s="220">
        <f t="shared" si="542"/>
        <v>0</v>
      </c>
      <c r="BQ230" s="220">
        <f t="shared" si="543"/>
        <v>0</v>
      </c>
      <c r="BR230" s="220">
        <f t="shared" si="544"/>
        <v>0</v>
      </c>
      <c r="BS230" s="220">
        <f t="shared" si="545"/>
        <v>0</v>
      </c>
      <c r="BU230" s="2" t="s">
        <v>179</v>
      </c>
      <c r="BV230" s="220">
        <f t="shared" si="546"/>
        <v>0</v>
      </c>
      <c r="BW230" s="220">
        <f t="shared" si="547"/>
        <v>0</v>
      </c>
      <c r="BX230" s="220">
        <f t="shared" si="548"/>
        <v>0</v>
      </c>
      <c r="BY230" s="220">
        <f t="shared" si="549"/>
        <v>0</v>
      </c>
      <c r="BZ230" s="220">
        <f t="shared" si="550"/>
        <v>0</v>
      </c>
      <c r="CA230" s="220">
        <f t="shared" si="551"/>
        <v>0</v>
      </c>
      <c r="CB230" s="220">
        <f t="shared" si="552"/>
        <v>0</v>
      </c>
      <c r="CC230" s="220">
        <f t="shared" si="553"/>
        <v>0</v>
      </c>
      <c r="CD230" s="220">
        <f t="shared" si="554"/>
        <v>0</v>
      </c>
      <c r="CE230" s="220">
        <f t="shared" si="555"/>
        <v>0</v>
      </c>
      <c r="CF230" s="220">
        <f t="shared" si="556"/>
        <v>0</v>
      </c>
      <c r="CG230" s="220">
        <f t="shared" si="557"/>
        <v>0</v>
      </c>
    </row>
    <row r="231" spans="1:85" x14ac:dyDescent="0.25">
      <c r="A231" t="str">
        <f>+C226</f>
        <v>ILK-SON</v>
      </c>
      <c r="B231" t="s">
        <v>6</v>
      </c>
      <c r="C231" s="2" t="s">
        <v>180</v>
      </c>
      <c r="D231" s="220">
        <f>+'CPP Detay Tum Ay'!D231</f>
        <v>0</v>
      </c>
      <c r="E231" s="220"/>
      <c r="F231" s="220">
        <f>+'CPP Detay Tum Ay'!F231</f>
        <v>0</v>
      </c>
      <c r="G231" s="220">
        <f>+'CPP Detay Tum Ay'!G231</f>
        <v>0</v>
      </c>
      <c r="H231" s="220">
        <f>+'CPP Detay Tum Ay'!H231</f>
        <v>0</v>
      </c>
      <c r="I231" s="220">
        <f>+'CPP Detay Tum Ay'!I231</f>
        <v>0</v>
      </c>
      <c r="J231" s="220">
        <f>+'CPP Detay Tum Ay'!J231</f>
        <v>0</v>
      </c>
      <c r="K231" s="220">
        <f>+'CPP Detay Tum Ay'!K231</f>
        <v>0</v>
      </c>
      <c r="L231" s="220">
        <f>+'CPP Detay Tum Ay'!L231</f>
        <v>0</v>
      </c>
      <c r="M231" s="220">
        <f>+'CPP Detay Tum Ay'!M231</f>
        <v>0</v>
      </c>
      <c r="N231" s="220">
        <f>+'CPP Detay Tum Ay'!N231</f>
        <v>0</v>
      </c>
      <c r="O231" s="220">
        <f>+'CPP Detay Tum Ay'!O231</f>
        <v>0</v>
      </c>
      <c r="Q231" s="2" t="s">
        <v>180</v>
      </c>
      <c r="R231" s="220">
        <f>+'CPP Detay Tum Ay'!R231</f>
        <v>0</v>
      </c>
      <c r="S231" s="220"/>
      <c r="T231" s="220">
        <f>+'CPP Detay Tum Ay'!T231</f>
        <v>0</v>
      </c>
      <c r="U231" s="220">
        <f>+'CPP Detay Tum Ay'!U231</f>
        <v>0</v>
      </c>
      <c r="V231" s="220">
        <f>+'CPP Detay Tum Ay'!V231</f>
        <v>0</v>
      </c>
      <c r="W231" s="220">
        <f>+'CPP Detay Tum Ay'!W231</f>
        <v>0</v>
      </c>
      <c r="X231" s="220">
        <f>+'CPP Detay Tum Ay'!X231</f>
        <v>0</v>
      </c>
      <c r="Y231" s="220">
        <f>+'CPP Detay Tum Ay'!Y231</f>
        <v>0</v>
      </c>
      <c r="Z231" s="220">
        <f>+'CPP Detay Tum Ay'!Z231</f>
        <v>0</v>
      </c>
      <c r="AA231" s="220">
        <f>+'CPP Detay Tum Ay'!AA231</f>
        <v>0</v>
      </c>
      <c r="AB231" s="220">
        <f>+'CPP Detay Tum Ay'!AB231</f>
        <v>0</v>
      </c>
      <c r="AC231" s="220">
        <f>+'CPP Detay Tum Ay'!AC231</f>
        <v>0</v>
      </c>
      <c r="AE231" s="2" t="s">
        <v>180</v>
      </c>
      <c r="AF231" s="220">
        <f t="shared" si="558"/>
        <v>0</v>
      </c>
      <c r="AG231" s="220">
        <f t="shared" si="533"/>
        <v>0</v>
      </c>
      <c r="AH231" s="220">
        <f t="shared" si="533"/>
        <v>0</v>
      </c>
      <c r="AI231" s="220">
        <f t="shared" si="533"/>
        <v>0</v>
      </c>
      <c r="AJ231" s="220">
        <f t="shared" si="533"/>
        <v>0</v>
      </c>
      <c r="AK231" s="220">
        <f t="shared" si="533"/>
        <v>0</v>
      </c>
      <c r="AL231" s="220">
        <f t="shared" si="533"/>
        <v>0</v>
      </c>
      <c r="AM231" s="220">
        <f t="shared" si="533"/>
        <v>0</v>
      </c>
      <c r="AN231" s="220">
        <f t="shared" si="533"/>
        <v>0</v>
      </c>
      <c r="AO231" s="220">
        <f t="shared" si="533"/>
        <v>0</v>
      </c>
      <c r="AP231" s="220">
        <f t="shared" si="533"/>
        <v>0</v>
      </c>
      <c r="AQ231" s="220">
        <f t="shared" si="533"/>
        <v>0</v>
      </c>
      <c r="AS231" s="2" t="s">
        <v>180</v>
      </c>
      <c r="AT231" s="220">
        <f t="shared" si="534"/>
        <v>0</v>
      </c>
      <c r="AU231" s="220">
        <f t="shared" si="534"/>
        <v>0</v>
      </c>
      <c r="AV231" s="220">
        <f t="shared" si="534"/>
        <v>0</v>
      </c>
      <c r="AW231" s="220">
        <f t="shared" si="534"/>
        <v>0</v>
      </c>
      <c r="AX231" s="220">
        <f t="shared" si="534"/>
        <v>0</v>
      </c>
      <c r="AY231" s="220">
        <f t="shared" si="534"/>
        <v>0</v>
      </c>
      <c r="AZ231" s="220">
        <f t="shared" si="534"/>
        <v>0</v>
      </c>
      <c r="BA231" s="220">
        <f t="shared" si="534"/>
        <v>0</v>
      </c>
      <c r="BB231" s="220">
        <f t="shared" si="534"/>
        <v>0</v>
      </c>
      <c r="BC231" s="220">
        <f t="shared" si="534"/>
        <v>0</v>
      </c>
      <c r="BD231" s="220">
        <f t="shared" si="534"/>
        <v>0</v>
      </c>
      <c r="BE231" s="220">
        <f t="shared" si="534"/>
        <v>0</v>
      </c>
      <c r="BG231" s="2" t="s">
        <v>180</v>
      </c>
      <c r="BH231" s="220">
        <f t="shared" si="559"/>
        <v>0</v>
      </c>
      <c r="BI231" s="220">
        <f t="shared" si="535"/>
        <v>0</v>
      </c>
      <c r="BJ231" s="220">
        <f t="shared" si="536"/>
        <v>0</v>
      </c>
      <c r="BK231" s="220">
        <f t="shared" si="537"/>
        <v>0</v>
      </c>
      <c r="BL231" s="220">
        <f t="shared" si="538"/>
        <v>0</v>
      </c>
      <c r="BM231" s="220">
        <f t="shared" si="539"/>
        <v>0</v>
      </c>
      <c r="BN231" s="220">
        <f t="shared" si="540"/>
        <v>0</v>
      </c>
      <c r="BO231" s="220">
        <f t="shared" si="541"/>
        <v>0</v>
      </c>
      <c r="BP231" s="220">
        <f t="shared" si="542"/>
        <v>0</v>
      </c>
      <c r="BQ231" s="220">
        <f t="shared" si="543"/>
        <v>0</v>
      </c>
      <c r="BR231" s="220">
        <f t="shared" si="544"/>
        <v>0</v>
      </c>
      <c r="BS231" s="220">
        <f t="shared" si="545"/>
        <v>0</v>
      </c>
      <c r="BU231" s="2" t="s">
        <v>180</v>
      </c>
      <c r="BV231" s="220">
        <f t="shared" si="546"/>
        <v>0</v>
      </c>
      <c r="BW231" s="220">
        <f t="shared" si="547"/>
        <v>0</v>
      </c>
      <c r="BX231" s="220">
        <f t="shared" si="548"/>
        <v>0</v>
      </c>
      <c r="BY231" s="220">
        <f t="shared" si="549"/>
        <v>0</v>
      </c>
      <c r="BZ231" s="220">
        <f t="shared" si="550"/>
        <v>0</v>
      </c>
      <c r="CA231" s="220">
        <f t="shared" si="551"/>
        <v>0</v>
      </c>
      <c r="CB231" s="220">
        <f t="shared" si="552"/>
        <v>0</v>
      </c>
      <c r="CC231" s="220">
        <f t="shared" si="553"/>
        <v>0</v>
      </c>
      <c r="CD231" s="220">
        <f t="shared" si="554"/>
        <v>0</v>
      </c>
      <c r="CE231" s="220">
        <f t="shared" si="555"/>
        <v>0</v>
      </c>
      <c r="CF231" s="220">
        <f t="shared" si="556"/>
        <v>0</v>
      </c>
      <c r="CG231" s="220">
        <f t="shared" si="557"/>
        <v>0</v>
      </c>
    </row>
    <row r="232" spans="1:85" x14ac:dyDescent="0.25">
      <c r="A232" t="str">
        <f>+C226</f>
        <v>ILK-SON</v>
      </c>
      <c r="B232" t="s">
        <v>6</v>
      </c>
      <c r="C232" s="2" t="s">
        <v>181</v>
      </c>
      <c r="D232" s="220">
        <f>+'CPP Detay Tum Ay'!D232</f>
        <v>0</v>
      </c>
      <c r="E232" s="220"/>
      <c r="F232" s="220">
        <f>+'CPP Detay Tum Ay'!F232</f>
        <v>0</v>
      </c>
      <c r="G232" s="220">
        <f>+'CPP Detay Tum Ay'!G232</f>
        <v>0</v>
      </c>
      <c r="H232" s="220">
        <f>+'CPP Detay Tum Ay'!H232</f>
        <v>0</v>
      </c>
      <c r="I232" s="220">
        <f>+'CPP Detay Tum Ay'!I232</f>
        <v>0</v>
      </c>
      <c r="J232" s="220">
        <f>+'CPP Detay Tum Ay'!J232</f>
        <v>0</v>
      </c>
      <c r="K232" s="220">
        <f>+'CPP Detay Tum Ay'!K232</f>
        <v>0</v>
      </c>
      <c r="L232" s="220">
        <f>+'CPP Detay Tum Ay'!L232</f>
        <v>0</v>
      </c>
      <c r="M232" s="220">
        <f>+'CPP Detay Tum Ay'!M232</f>
        <v>0</v>
      </c>
      <c r="N232" s="220">
        <f>+'CPP Detay Tum Ay'!N232</f>
        <v>0</v>
      </c>
      <c r="O232" s="220">
        <f>+'CPP Detay Tum Ay'!O232</f>
        <v>0</v>
      </c>
      <c r="Q232" s="2" t="s">
        <v>181</v>
      </c>
      <c r="R232" s="220">
        <f>+'CPP Detay Tum Ay'!R232</f>
        <v>0</v>
      </c>
      <c r="S232" s="220"/>
      <c r="T232" s="220">
        <f>+'CPP Detay Tum Ay'!T232</f>
        <v>0</v>
      </c>
      <c r="U232" s="220">
        <f>+'CPP Detay Tum Ay'!U232</f>
        <v>0</v>
      </c>
      <c r="V232" s="220">
        <f>+'CPP Detay Tum Ay'!V232</f>
        <v>0</v>
      </c>
      <c r="W232" s="220">
        <f>+'CPP Detay Tum Ay'!W232</f>
        <v>0</v>
      </c>
      <c r="X232" s="220">
        <f>+'CPP Detay Tum Ay'!X232</f>
        <v>0</v>
      </c>
      <c r="Y232" s="220">
        <f>+'CPP Detay Tum Ay'!Y232</f>
        <v>0</v>
      </c>
      <c r="Z232" s="220">
        <f>+'CPP Detay Tum Ay'!Z232</f>
        <v>0</v>
      </c>
      <c r="AA232" s="220">
        <f>+'CPP Detay Tum Ay'!AA232</f>
        <v>0</v>
      </c>
      <c r="AB232" s="220">
        <f>+'CPP Detay Tum Ay'!AB232</f>
        <v>0</v>
      </c>
      <c r="AC232" s="220">
        <f>+'CPP Detay Tum Ay'!AC232</f>
        <v>0</v>
      </c>
      <c r="AE232" s="2" t="s">
        <v>181</v>
      </c>
      <c r="AF232" s="220">
        <f t="shared" si="558"/>
        <v>0</v>
      </c>
      <c r="AG232" s="220">
        <f t="shared" si="533"/>
        <v>0</v>
      </c>
      <c r="AH232" s="220">
        <f t="shared" si="533"/>
        <v>0</v>
      </c>
      <c r="AI232" s="220">
        <f t="shared" si="533"/>
        <v>0</v>
      </c>
      <c r="AJ232" s="220">
        <f t="shared" si="533"/>
        <v>0</v>
      </c>
      <c r="AK232" s="220">
        <f t="shared" si="533"/>
        <v>0</v>
      </c>
      <c r="AL232" s="220">
        <f t="shared" si="533"/>
        <v>0</v>
      </c>
      <c r="AM232" s="220">
        <f t="shared" si="533"/>
        <v>0</v>
      </c>
      <c r="AN232" s="220">
        <f t="shared" si="533"/>
        <v>0</v>
      </c>
      <c r="AO232" s="220">
        <f t="shared" si="533"/>
        <v>0</v>
      </c>
      <c r="AP232" s="220">
        <f t="shared" si="533"/>
        <v>0</v>
      </c>
      <c r="AQ232" s="220">
        <f t="shared" si="533"/>
        <v>0</v>
      </c>
      <c r="AS232" s="2" t="s">
        <v>181</v>
      </c>
      <c r="AT232" s="220">
        <f t="shared" si="534"/>
        <v>0</v>
      </c>
      <c r="AU232" s="220">
        <f t="shared" si="534"/>
        <v>0</v>
      </c>
      <c r="AV232" s="220">
        <f t="shared" si="534"/>
        <v>0</v>
      </c>
      <c r="AW232" s="220">
        <f t="shared" si="534"/>
        <v>0</v>
      </c>
      <c r="AX232" s="220">
        <f t="shared" si="534"/>
        <v>0</v>
      </c>
      <c r="AY232" s="220">
        <f t="shared" si="534"/>
        <v>0</v>
      </c>
      <c r="AZ232" s="220">
        <f t="shared" si="534"/>
        <v>0</v>
      </c>
      <c r="BA232" s="220">
        <f t="shared" si="534"/>
        <v>0</v>
      </c>
      <c r="BB232" s="220">
        <f t="shared" si="534"/>
        <v>0</v>
      </c>
      <c r="BC232" s="220">
        <f t="shared" si="534"/>
        <v>0</v>
      </c>
      <c r="BD232" s="220">
        <f t="shared" si="534"/>
        <v>0</v>
      </c>
      <c r="BE232" s="220">
        <f t="shared" si="534"/>
        <v>0</v>
      </c>
      <c r="BG232" s="2" t="s">
        <v>181</v>
      </c>
      <c r="BH232" s="220">
        <f t="shared" si="559"/>
        <v>0</v>
      </c>
      <c r="BI232" s="220">
        <f t="shared" si="535"/>
        <v>0</v>
      </c>
      <c r="BJ232" s="220">
        <f t="shared" si="536"/>
        <v>0</v>
      </c>
      <c r="BK232" s="220">
        <f t="shared" si="537"/>
        <v>0</v>
      </c>
      <c r="BL232" s="220">
        <f t="shared" si="538"/>
        <v>0</v>
      </c>
      <c r="BM232" s="220">
        <f t="shared" si="539"/>
        <v>0</v>
      </c>
      <c r="BN232" s="220">
        <f t="shared" si="540"/>
        <v>0</v>
      </c>
      <c r="BO232" s="220">
        <f t="shared" si="541"/>
        <v>0</v>
      </c>
      <c r="BP232" s="220">
        <f t="shared" si="542"/>
        <v>0</v>
      </c>
      <c r="BQ232" s="220">
        <f t="shared" si="543"/>
        <v>0</v>
      </c>
      <c r="BR232" s="220">
        <f t="shared" si="544"/>
        <v>0</v>
      </c>
      <c r="BS232" s="220">
        <f t="shared" si="545"/>
        <v>0</v>
      </c>
      <c r="BU232" s="2" t="s">
        <v>181</v>
      </c>
      <c r="BV232" s="220">
        <f t="shared" si="546"/>
        <v>0</v>
      </c>
      <c r="BW232" s="220">
        <f t="shared" si="547"/>
        <v>0</v>
      </c>
      <c r="BX232" s="220">
        <f t="shared" si="548"/>
        <v>0</v>
      </c>
      <c r="BY232" s="220">
        <f t="shared" si="549"/>
        <v>0</v>
      </c>
      <c r="BZ232" s="220">
        <f t="shared" si="550"/>
        <v>0</v>
      </c>
      <c r="CA232" s="220">
        <f t="shared" si="551"/>
        <v>0</v>
      </c>
      <c r="CB232" s="220">
        <f t="shared" si="552"/>
        <v>0</v>
      </c>
      <c r="CC232" s="220">
        <f t="shared" si="553"/>
        <v>0</v>
      </c>
      <c r="CD232" s="220">
        <f t="shared" si="554"/>
        <v>0</v>
      </c>
      <c r="CE232" s="220">
        <f t="shared" si="555"/>
        <v>0</v>
      </c>
      <c r="CF232" s="220">
        <f t="shared" si="556"/>
        <v>0</v>
      </c>
      <c r="CG232" s="220">
        <f t="shared" si="557"/>
        <v>0</v>
      </c>
    </row>
    <row r="233" spans="1:85" x14ac:dyDescent="0.25">
      <c r="A233" t="str">
        <f>+C226</f>
        <v>ILK-SON</v>
      </c>
      <c r="B233" t="s">
        <v>6</v>
      </c>
      <c r="C233" s="2" t="s">
        <v>182</v>
      </c>
      <c r="D233" s="220">
        <f>+'CPP Detay Tum Ay'!D233</f>
        <v>0</v>
      </c>
      <c r="E233" s="220"/>
      <c r="F233" s="220">
        <f>+'CPP Detay Tum Ay'!F233</f>
        <v>0</v>
      </c>
      <c r="G233" s="220">
        <f>+'CPP Detay Tum Ay'!G233</f>
        <v>0</v>
      </c>
      <c r="H233" s="220">
        <f>+'CPP Detay Tum Ay'!H233</f>
        <v>0</v>
      </c>
      <c r="I233" s="220">
        <f>+'CPP Detay Tum Ay'!I233</f>
        <v>0</v>
      </c>
      <c r="J233" s="220">
        <f>+'CPP Detay Tum Ay'!J233</f>
        <v>0</v>
      </c>
      <c r="K233" s="220">
        <f>+'CPP Detay Tum Ay'!K233</f>
        <v>0</v>
      </c>
      <c r="L233" s="220">
        <f>+'CPP Detay Tum Ay'!L233</f>
        <v>0</v>
      </c>
      <c r="M233" s="220">
        <f>+'CPP Detay Tum Ay'!M233</f>
        <v>0</v>
      </c>
      <c r="N233" s="220">
        <f>+'CPP Detay Tum Ay'!N233</f>
        <v>0</v>
      </c>
      <c r="O233" s="220">
        <f>+'CPP Detay Tum Ay'!O233</f>
        <v>0</v>
      </c>
      <c r="Q233" s="2" t="s">
        <v>182</v>
      </c>
      <c r="R233" s="220">
        <f>+'CPP Detay Tum Ay'!R233</f>
        <v>0</v>
      </c>
      <c r="S233" s="220"/>
      <c r="T233" s="220">
        <f>+'CPP Detay Tum Ay'!T233</f>
        <v>0</v>
      </c>
      <c r="U233" s="220">
        <f>+'CPP Detay Tum Ay'!U233</f>
        <v>0</v>
      </c>
      <c r="V233" s="220">
        <f>+'CPP Detay Tum Ay'!V233</f>
        <v>0</v>
      </c>
      <c r="W233" s="220">
        <f>+'CPP Detay Tum Ay'!W233</f>
        <v>0</v>
      </c>
      <c r="X233" s="220">
        <f>+'CPP Detay Tum Ay'!X233</f>
        <v>0</v>
      </c>
      <c r="Y233" s="220">
        <f>+'CPP Detay Tum Ay'!Y233</f>
        <v>0</v>
      </c>
      <c r="Z233" s="220">
        <f>+'CPP Detay Tum Ay'!Z233</f>
        <v>0</v>
      </c>
      <c r="AA233" s="220">
        <f>+'CPP Detay Tum Ay'!AA233</f>
        <v>0</v>
      </c>
      <c r="AB233" s="220">
        <f>+'CPP Detay Tum Ay'!AB233</f>
        <v>0</v>
      </c>
      <c r="AC233" s="220">
        <f>+'CPP Detay Tum Ay'!AC233</f>
        <v>0</v>
      </c>
      <c r="AE233" s="2" t="s">
        <v>182</v>
      </c>
      <c r="AF233" s="220">
        <f t="shared" si="558"/>
        <v>0</v>
      </c>
      <c r="AG233" s="220">
        <f t="shared" si="533"/>
        <v>0</v>
      </c>
      <c r="AH233" s="220">
        <f t="shared" si="533"/>
        <v>0</v>
      </c>
      <c r="AI233" s="220">
        <f t="shared" si="533"/>
        <v>0</v>
      </c>
      <c r="AJ233" s="220">
        <f t="shared" si="533"/>
        <v>0</v>
      </c>
      <c r="AK233" s="220">
        <f t="shared" si="533"/>
        <v>0</v>
      </c>
      <c r="AL233" s="220">
        <f t="shared" si="533"/>
        <v>0</v>
      </c>
      <c r="AM233" s="220">
        <f t="shared" si="533"/>
        <v>0</v>
      </c>
      <c r="AN233" s="220">
        <f t="shared" si="533"/>
        <v>0</v>
      </c>
      <c r="AO233" s="220">
        <f t="shared" si="533"/>
        <v>0</v>
      </c>
      <c r="AP233" s="220">
        <f t="shared" si="533"/>
        <v>0</v>
      </c>
      <c r="AQ233" s="220">
        <f t="shared" si="533"/>
        <v>0</v>
      </c>
      <c r="AS233" s="2" t="s">
        <v>182</v>
      </c>
      <c r="AT233" s="220">
        <f t="shared" si="534"/>
        <v>0</v>
      </c>
      <c r="AU233" s="220">
        <f t="shared" si="534"/>
        <v>0</v>
      </c>
      <c r="AV233" s="220">
        <f t="shared" si="534"/>
        <v>0</v>
      </c>
      <c r="AW233" s="220">
        <f t="shared" si="534"/>
        <v>0</v>
      </c>
      <c r="AX233" s="220">
        <f t="shared" si="534"/>
        <v>0</v>
      </c>
      <c r="AY233" s="220">
        <f t="shared" si="534"/>
        <v>0</v>
      </c>
      <c r="AZ233" s="220">
        <f t="shared" si="534"/>
        <v>0</v>
      </c>
      <c r="BA233" s="220">
        <f t="shared" si="534"/>
        <v>0</v>
      </c>
      <c r="BB233" s="220">
        <f t="shared" si="534"/>
        <v>0</v>
      </c>
      <c r="BC233" s="220">
        <f t="shared" si="534"/>
        <v>0</v>
      </c>
      <c r="BD233" s="220">
        <f t="shared" si="534"/>
        <v>0</v>
      </c>
      <c r="BE233" s="220">
        <f t="shared" si="534"/>
        <v>0</v>
      </c>
      <c r="BG233" s="2" t="s">
        <v>182</v>
      </c>
      <c r="BH233" s="220">
        <f t="shared" si="559"/>
        <v>0</v>
      </c>
      <c r="BI233" s="220">
        <f t="shared" si="535"/>
        <v>0</v>
      </c>
      <c r="BJ233" s="220">
        <f t="shared" si="536"/>
        <v>0</v>
      </c>
      <c r="BK233" s="220">
        <f t="shared" si="537"/>
        <v>0</v>
      </c>
      <c r="BL233" s="220">
        <f t="shared" si="538"/>
        <v>0</v>
      </c>
      <c r="BM233" s="220">
        <f t="shared" si="539"/>
        <v>0</v>
      </c>
      <c r="BN233" s="220">
        <f t="shared" si="540"/>
        <v>0</v>
      </c>
      <c r="BO233" s="220">
        <f t="shared" si="541"/>
        <v>0</v>
      </c>
      <c r="BP233" s="220">
        <f t="shared" si="542"/>
        <v>0</v>
      </c>
      <c r="BQ233" s="220">
        <f t="shared" si="543"/>
        <v>0</v>
      </c>
      <c r="BR233" s="220">
        <f t="shared" si="544"/>
        <v>0</v>
      </c>
      <c r="BS233" s="220">
        <f t="shared" si="545"/>
        <v>0</v>
      </c>
      <c r="BU233" s="2" t="s">
        <v>182</v>
      </c>
      <c r="BV233" s="220">
        <f t="shared" si="546"/>
        <v>0</v>
      </c>
      <c r="BW233" s="220">
        <f t="shared" si="547"/>
        <v>0</v>
      </c>
      <c r="BX233" s="220">
        <f t="shared" si="548"/>
        <v>0</v>
      </c>
      <c r="BY233" s="220">
        <f t="shared" si="549"/>
        <v>0</v>
      </c>
      <c r="BZ233" s="220">
        <f t="shared" si="550"/>
        <v>0</v>
      </c>
      <c r="CA233" s="220">
        <f t="shared" si="551"/>
        <v>0</v>
      </c>
      <c r="CB233" s="220">
        <f t="shared" si="552"/>
        <v>0</v>
      </c>
      <c r="CC233" s="220">
        <f t="shared" si="553"/>
        <v>0</v>
      </c>
      <c r="CD233" s="220">
        <f t="shared" si="554"/>
        <v>0</v>
      </c>
      <c r="CE233" s="220">
        <f t="shared" si="555"/>
        <v>0</v>
      </c>
      <c r="CF233" s="220">
        <f t="shared" si="556"/>
        <v>0</v>
      </c>
      <c r="CG233" s="220">
        <f t="shared" si="557"/>
        <v>0</v>
      </c>
    </row>
    <row r="234" spans="1:85" x14ac:dyDescent="0.25">
      <c r="A234" t="str">
        <f>+C226</f>
        <v>ILK-SON</v>
      </c>
      <c r="B234" t="s">
        <v>6</v>
      </c>
      <c r="C234" s="2" t="s">
        <v>183</v>
      </c>
      <c r="D234" s="220"/>
      <c r="E234" s="220"/>
      <c r="F234" s="220"/>
      <c r="G234" s="230"/>
      <c r="H234" s="230"/>
      <c r="I234" s="230"/>
      <c r="J234" s="230"/>
      <c r="K234" s="230"/>
      <c r="L234" s="230"/>
      <c r="M234" s="220"/>
      <c r="N234" s="220"/>
      <c r="O234" s="220"/>
      <c r="Q234" s="2" t="s">
        <v>183</v>
      </c>
      <c r="R234" s="221"/>
      <c r="S234" s="221"/>
      <c r="T234" s="221"/>
      <c r="U234" s="220"/>
      <c r="V234" s="220"/>
      <c r="W234" s="220"/>
      <c r="X234" s="220"/>
      <c r="Y234" s="220"/>
      <c r="Z234" s="220"/>
      <c r="AA234" s="220"/>
      <c r="AB234" s="220"/>
      <c r="AC234" s="220"/>
      <c r="AE234" s="2" t="s">
        <v>183</v>
      </c>
      <c r="AF234" s="220"/>
      <c r="AG234" s="220"/>
      <c r="AH234" s="220"/>
      <c r="AI234" s="220"/>
      <c r="AJ234" s="220"/>
      <c r="AK234" s="220"/>
      <c r="AL234" s="220"/>
      <c r="AM234" s="220"/>
      <c r="AN234" s="220"/>
      <c r="AO234" s="220"/>
      <c r="AP234" s="220"/>
      <c r="AQ234" s="220"/>
      <c r="AS234" s="2" t="s">
        <v>183</v>
      </c>
      <c r="AT234" s="221"/>
      <c r="AU234" s="221"/>
      <c r="AV234" s="221"/>
      <c r="AW234" s="221"/>
      <c r="AX234" s="221"/>
      <c r="AY234" s="221"/>
      <c r="AZ234" s="221"/>
      <c r="BA234" s="221"/>
      <c r="BB234" s="221"/>
      <c r="BC234" s="221"/>
      <c r="BD234" s="221"/>
      <c r="BE234" s="221"/>
      <c r="BG234" s="2" t="s">
        <v>183</v>
      </c>
      <c r="BH234" s="220"/>
      <c r="BI234" s="220"/>
      <c r="BJ234" s="220"/>
      <c r="BK234" s="220"/>
      <c r="BL234" s="220"/>
      <c r="BM234" s="220"/>
      <c r="BN234" s="220"/>
      <c r="BO234" s="220"/>
      <c r="BP234" s="220"/>
      <c r="BQ234" s="220"/>
      <c r="BR234" s="220"/>
      <c r="BS234" s="220"/>
      <c r="BU234" s="2" t="s">
        <v>183</v>
      </c>
      <c r="BV234" s="221"/>
      <c r="BW234" s="221"/>
      <c r="BX234" s="221"/>
      <c r="BY234" s="221"/>
      <c r="BZ234" s="221"/>
      <c r="CA234" s="221"/>
      <c r="CB234" s="221"/>
      <c r="CC234" s="221"/>
      <c r="CD234" s="221"/>
      <c r="CE234" s="221"/>
      <c r="CF234" s="221"/>
      <c r="CG234" s="221"/>
    </row>
    <row r="235" spans="1:85" x14ac:dyDescent="0.25">
      <c r="A235" t="str">
        <f>+C226</f>
        <v>ILK-SON</v>
      </c>
      <c r="B235" t="s">
        <v>6</v>
      </c>
      <c r="C235" s="2" t="s">
        <v>184</v>
      </c>
      <c r="D235" s="220"/>
      <c r="E235" s="220"/>
      <c r="F235" s="220"/>
      <c r="G235" s="220"/>
      <c r="H235" s="220"/>
      <c r="I235" s="230"/>
      <c r="J235" s="220"/>
      <c r="K235" s="220"/>
      <c r="L235" s="220"/>
      <c r="M235" s="220"/>
      <c r="N235" s="220"/>
      <c r="O235" s="220"/>
      <c r="Q235" s="2" t="s">
        <v>184</v>
      </c>
      <c r="R235" s="221"/>
      <c r="S235" s="221"/>
      <c r="T235" s="221"/>
      <c r="U235" s="220"/>
      <c r="V235" s="220"/>
      <c r="W235" s="220"/>
      <c r="X235" s="220"/>
      <c r="Y235" s="220"/>
      <c r="Z235" s="220"/>
      <c r="AA235" s="220"/>
      <c r="AB235" s="220"/>
      <c r="AC235" s="220"/>
      <c r="AE235" s="2" t="s">
        <v>184</v>
      </c>
      <c r="AF235" s="220"/>
      <c r="AG235" s="220"/>
      <c r="AH235" s="220"/>
      <c r="AI235" s="220"/>
      <c r="AJ235" s="220"/>
      <c r="AK235" s="220"/>
      <c r="AL235" s="220"/>
      <c r="AM235" s="220"/>
      <c r="AN235" s="220"/>
      <c r="AO235" s="220"/>
      <c r="AP235" s="220"/>
      <c r="AQ235" s="220"/>
      <c r="AS235" s="2" t="s">
        <v>184</v>
      </c>
      <c r="AT235" s="221"/>
      <c r="AU235" s="221"/>
      <c r="AV235" s="221"/>
      <c r="AW235" s="221"/>
      <c r="AX235" s="221"/>
      <c r="AY235" s="221"/>
      <c r="AZ235" s="221"/>
      <c r="BA235" s="221"/>
      <c r="BB235" s="221"/>
      <c r="BC235" s="221"/>
      <c r="BD235" s="221"/>
      <c r="BE235" s="221"/>
      <c r="BG235" s="2" t="s">
        <v>184</v>
      </c>
      <c r="BH235" s="220"/>
      <c r="BI235" s="220"/>
      <c r="BJ235" s="220"/>
      <c r="BK235" s="220"/>
      <c r="BL235" s="220"/>
      <c r="BM235" s="220"/>
      <c r="BN235" s="220"/>
      <c r="BO235" s="220"/>
      <c r="BP235" s="220"/>
      <c r="BQ235" s="220"/>
      <c r="BR235" s="220"/>
      <c r="BS235" s="220"/>
      <c r="BU235" s="2" t="s">
        <v>184</v>
      </c>
      <c r="BV235" s="221"/>
      <c r="BW235" s="221"/>
      <c r="BX235" s="221"/>
      <c r="BY235" s="221"/>
      <c r="BZ235" s="221"/>
      <c r="CA235" s="221"/>
      <c r="CB235" s="221"/>
      <c r="CC235" s="221"/>
      <c r="CD235" s="221"/>
      <c r="CE235" s="221"/>
      <c r="CF235" s="221"/>
      <c r="CG235" s="221"/>
    </row>
    <row r="236" spans="1:85" x14ac:dyDescent="0.25">
      <c r="A236" t="str">
        <f>+C226</f>
        <v>ILK-SON</v>
      </c>
      <c r="B236" t="s">
        <v>6</v>
      </c>
      <c r="C236" s="2" t="s">
        <v>185</v>
      </c>
      <c r="D236" s="220"/>
      <c r="E236" s="220"/>
      <c r="F236" s="220"/>
      <c r="G236" s="220"/>
      <c r="H236" s="220"/>
      <c r="I236" s="230"/>
      <c r="J236" s="220"/>
      <c r="K236" s="220"/>
      <c r="L236" s="220"/>
      <c r="M236" s="220"/>
      <c r="N236" s="220"/>
      <c r="O236" s="220"/>
      <c r="Q236" s="2" t="s">
        <v>185</v>
      </c>
      <c r="R236" s="221"/>
      <c r="S236" s="221"/>
      <c r="T236" s="221"/>
      <c r="U236" s="220"/>
      <c r="V236" s="220"/>
      <c r="W236" s="220"/>
      <c r="X236" s="220"/>
      <c r="Y236" s="220"/>
      <c r="Z236" s="220"/>
      <c r="AA236" s="220"/>
      <c r="AB236" s="220"/>
      <c r="AC236" s="220"/>
      <c r="AE236" s="2" t="s">
        <v>185</v>
      </c>
      <c r="AF236" s="220"/>
      <c r="AG236" s="220"/>
      <c r="AH236" s="220"/>
      <c r="AI236" s="220"/>
      <c r="AJ236" s="220"/>
      <c r="AK236" s="220"/>
      <c r="AL236" s="220"/>
      <c r="AM236" s="220"/>
      <c r="AN236" s="220"/>
      <c r="AO236" s="220"/>
      <c r="AP236" s="220"/>
      <c r="AQ236" s="220"/>
      <c r="AS236" s="2" t="s">
        <v>185</v>
      </c>
      <c r="AT236" s="221"/>
      <c r="AU236" s="221"/>
      <c r="AV236" s="221"/>
      <c r="AW236" s="221"/>
      <c r="AX236" s="221"/>
      <c r="AY236" s="221"/>
      <c r="AZ236" s="221"/>
      <c r="BA236" s="221"/>
      <c r="BB236" s="221"/>
      <c r="BC236" s="221"/>
      <c r="BD236" s="221"/>
      <c r="BE236" s="221"/>
      <c r="BG236" s="2" t="s">
        <v>185</v>
      </c>
      <c r="BH236" s="220"/>
      <c r="BI236" s="220"/>
      <c r="BJ236" s="220"/>
      <c r="BK236" s="220"/>
      <c r="BL236" s="220"/>
      <c r="BM236" s="220"/>
      <c r="BN236" s="220"/>
      <c r="BO236" s="220"/>
      <c r="BP236" s="220"/>
      <c r="BQ236" s="220"/>
      <c r="BR236" s="220"/>
      <c r="BS236" s="220"/>
      <c r="BU236" s="2" t="s">
        <v>185</v>
      </c>
      <c r="BV236" s="221"/>
      <c r="BW236" s="221"/>
      <c r="BX236" s="221"/>
      <c r="BY236" s="221"/>
      <c r="BZ236" s="221"/>
      <c r="CA236" s="221"/>
      <c r="CB236" s="221"/>
      <c r="CC236" s="221"/>
      <c r="CD236" s="221"/>
      <c r="CE236" s="221"/>
      <c r="CF236" s="221"/>
      <c r="CG236" s="221"/>
    </row>
    <row r="237" spans="1:85" x14ac:dyDescent="0.25">
      <c r="A237" t="str">
        <f>+C226</f>
        <v>ILK-SON</v>
      </c>
      <c r="B237" t="s">
        <v>6</v>
      </c>
      <c r="C237" s="2" t="s">
        <v>186</v>
      </c>
      <c r="D237" s="220"/>
      <c r="E237" s="220"/>
      <c r="F237" s="220"/>
      <c r="G237" s="220"/>
      <c r="H237" s="220"/>
      <c r="I237" s="230"/>
      <c r="J237" s="220"/>
      <c r="K237" s="220"/>
      <c r="L237" s="220"/>
      <c r="M237" s="220"/>
      <c r="N237" s="220"/>
      <c r="O237" s="220"/>
      <c r="Q237" s="2" t="s">
        <v>186</v>
      </c>
      <c r="R237" s="221"/>
      <c r="S237" s="221"/>
      <c r="T237" s="221"/>
      <c r="U237" s="220"/>
      <c r="V237" s="220"/>
      <c r="W237" s="220"/>
      <c r="X237" s="220"/>
      <c r="Y237" s="220"/>
      <c r="Z237" s="220"/>
      <c r="AA237" s="220"/>
      <c r="AB237" s="220"/>
      <c r="AC237" s="220"/>
      <c r="AE237" s="2" t="s">
        <v>186</v>
      </c>
      <c r="AF237" s="220"/>
      <c r="AG237" s="220"/>
      <c r="AH237" s="220"/>
      <c r="AI237" s="220"/>
      <c r="AJ237" s="220"/>
      <c r="AK237" s="220"/>
      <c r="AL237" s="220"/>
      <c r="AM237" s="220"/>
      <c r="AN237" s="220"/>
      <c r="AO237" s="220"/>
      <c r="AP237" s="220"/>
      <c r="AQ237" s="220"/>
      <c r="AS237" s="2" t="s">
        <v>186</v>
      </c>
      <c r="AT237" s="221"/>
      <c r="AU237" s="221"/>
      <c r="AV237" s="221"/>
      <c r="AW237" s="221"/>
      <c r="AX237" s="221"/>
      <c r="AY237" s="221"/>
      <c r="AZ237" s="221"/>
      <c r="BA237" s="221"/>
      <c r="BB237" s="221"/>
      <c r="BC237" s="221"/>
      <c r="BD237" s="221"/>
      <c r="BE237" s="221"/>
      <c r="BG237" s="2" t="s">
        <v>186</v>
      </c>
      <c r="BH237" s="220"/>
      <c r="BI237" s="220"/>
      <c r="BJ237" s="220"/>
      <c r="BK237" s="220"/>
      <c r="BL237" s="220"/>
      <c r="BM237" s="220"/>
      <c r="BN237" s="220"/>
      <c r="BO237" s="220"/>
      <c r="BP237" s="220"/>
      <c r="BQ237" s="220"/>
      <c r="BR237" s="220"/>
      <c r="BS237" s="220"/>
      <c r="BU237" s="2" t="s">
        <v>186</v>
      </c>
      <c r="BV237" s="221"/>
      <c r="BW237" s="221"/>
      <c r="BX237" s="221"/>
      <c r="BY237" s="221"/>
      <c r="BZ237" s="221"/>
      <c r="CA237" s="221"/>
      <c r="CB237" s="221"/>
      <c r="CC237" s="221"/>
      <c r="CD237" s="221"/>
      <c r="CE237" s="221"/>
      <c r="CF237" s="221"/>
      <c r="CG237" s="221"/>
    </row>
    <row r="238" spans="1:85" x14ac:dyDescent="0.25">
      <c r="A238" t="str">
        <f>+C226</f>
        <v>ILK-SON</v>
      </c>
      <c r="B238" t="s">
        <v>6</v>
      </c>
      <c r="C238" s="2" t="s">
        <v>203</v>
      </c>
      <c r="D238" s="220"/>
      <c r="E238" s="220"/>
      <c r="F238" s="220"/>
      <c r="G238" s="220"/>
      <c r="H238" s="220"/>
      <c r="I238" s="220"/>
      <c r="J238" s="220"/>
      <c r="K238" s="220"/>
      <c r="L238" s="220"/>
      <c r="M238" s="220"/>
      <c r="N238" s="220"/>
      <c r="O238" s="220"/>
      <c r="Q238" s="2"/>
      <c r="R238" s="221"/>
      <c r="S238" s="221"/>
      <c r="T238" s="221"/>
      <c r="U238" s="220"/>
      <c r="V238" s="220"/>
      <c r="W238" s="220"/>
      <c r="X238" s="220"/>
      <c r="Y238" s="220"/>
      <c r="Z238" s="220"/>
      <c r="AA238" s="220"/>
      <c r="AB238" s="220"/>
      <c r="AC238" s="220"/>
      <c r="AE238" s="2" t="s">
        <v>203</v>
      </c>
      <c r="AF238" s="220"/>
      <c r="AG238" s="220"/>
      <c r="AH238" s="220"/>
      <c r="AI238" s="220"/>
      <c r="AJ238" s="220"/>
      <c r="AK238" s="220"/>
      <c r="AL238" s="220"/>
      <c r="AM238" s="220"/>
      <c r="AN238" s="220"/>
      <c r="AO238" s="220"/>
      <c r="AP238" s="220"/>
      <c r="AQ238" s="220"/>
      <c r="AS238" s="2"/>
      <c r="AT238" s="221"/>
      <c r="AU238" s="221"/>
      <c r="AV238" s="221"/>
      <c r="AW238" s="220"/>
      <c r="AX238" s="220"/>
      <c r="AY238" s="220"/>
      <c r="AZ238" s="220"/>
      <c r="BA238" s="220"/>
      <c r="BB238" s="220"/>
      <c r="BC238" s="220"/>
      <c r="BD238" s="220"/>
      <c r="BE238" s="220"/>
      <c r="BG238" s="2" t="s">
        <v>203</v>
      </c>
      <c r="BH238" s="220"/>
      <c r="BI238" s="220"/>
      <c r="BJ238" s="220"/>
      <c r="BK238" s="220"/>
      <c r="BL238" s="220"/>
      <c r="BM238" s="220"/>
      <c r="BN238" s="220"/>
      <c r="BO238" s="220"/>
      <c r="BP238" s="220"/>
      <c r="BQ238" s="220"/>
      <c r="BR238" s="220"/>
      <c r="BS238" s="220"/>
      <c r="BU238" s="2"/>
      <c r="BV238" s="221"/>
      <c r="BW238" s="221"/>
      <c r="BX238" s="221"/>
      <c r="BY238" s="220"/>
      <c r="BZ238" s="220"/>
      <c r="CA238" s="220"/>
      <c r="CB238" s="220"/>
      <c r="CC238" s="220"/>
      <c r="CD238" s="220"/>
      <c r="CE238" s="220"/>
      <c r="CF238" s="220"/>
      <c r="CG238" s="220"/>
    </row>
    <row r="239" spans="1:85" x14ac:dyDescent="0.25">
      <c r="A239" t="str">
        <f>+C226</f>
        <v>ILK-SON</v>
      </c>
      <c r="B239" t="s">
        <v>6</v>
      </c>
      <c r="C239" s="2" t="s">
        <v>204</v>
      </c>
      <c r="D239" s="220"/>
      <c r="E239" s="220"/>
      <c r="F239" s="220"/>
      <c r="G239" s="220"/>
      <c r="H239" s="220"/>
      <c r="I239" s="220"/>
      <c r="J239" s="220"/>
      <c r="K239" s="220"/>
      <c r="L239" s="220"/>
      <c r="M239" s="220"/>
      <c r="N239" s="220"/>
      <c r="O239" s="220"/>
      <c r="Q239" s="2"/>
      <c r="R239" s="221"/>
      <c r="S239" s="221"/>
      <c r="T239" s="221"/>
      <c r="U239" s="220"/>
      <c r="V239" s="220"/>
      <c r="W239" s="220"/>
      <c r="X239" s="220"/>
      <c r="Y239" s="220"/>
      <c r="Z239" s="220"/>
      <c r="AA239" s="220"/>
      <c r="AB239" s="220"/>
      <c r="AC239" s="220"/>
      <c r="AE239" s="2" t="s">
        <v>204</v>
      </c>
      <c r="AF239" s="220"/>
      <c r="AG239" s="220"/>
      <c r="AH239" s="220"/>
      <c r="AI239" s="220"/>
      <c r="AJ239" s="220"/>
      <c r="AK239" s="220"/>
      <c r="AL239" s="220"/>
      <c r="AM239" s="220"/>
      <c r="AN239" s="220"/>
      <c r="AO239" s="220"/>
      <c r="AP239" s="220"/>
      <c r="AQ239" s="220"/>
      <c r="AS239" s="2"/>
      <c r="AT239" s="221"/>
      <c r="AU239" s="221"/>
      <c r="AV239" s="221"/>
      <c r="AW239" s="220"/>
      <c r="AX239" s="220"/>
      <c r="AY239" s="220"/>
      <c r="AZ239" s="220"/>
      <c r="BA239" s="220"/>
      <c r="BB239" s="220"/>
      <c r="BC239" s="220"/>
      <c r="BD239" s="220"/>
      <c r="BE239" s="220"/>
      <c r="BG239" s="2" t="s">
        <v>204</v>
      </c>
      <c r="BH239" s="220"/>
      <c r="BI239" s="220"/>
      <c r="BJ239" s="220"/>
      <c r="BK239" s="220"/>
      <c r="BL239" s="220"/>
      <c r="BM239" s="220"/>
      <c r="BN239" s="220"/>
      <c r="BO239" s="220"/>
      <c r="BP239" s="220"/>
      <c r="BQ239" s="220"/>
      <c r="BR239" s="220"/>
      <c r="BS239" s="220"/>
      <c r="BU239" s="2"/>
      <c r="BV239" s="221"/>
      <c r="BW239" s="221"/>
      <c r="BX239" s="221"/>
      <c r="BY239" s="220"/>
      <c r="BZ239" s="220"/>
      <c r="CA239" s="220"/>
      <c r="CB239" s="220"/>
      <c r="CC239" s="220"/>
      <c r="CD239" s="220"/>
      <c r="CE239" s="220"/>
      <c r="CF239" s="220"/>
      <c r="CG239" s="220"/>
    </row>
    <row r="240" spans="1:85" x14ac:dyDescent="0.25">
      <c r="A240" t="str">
        <f>+C226</f>
        <v>ILK-SON</v>
      </c>
      <c r="B240" t="s">
        <v>6</v>
      </c>
      <c r="C240" s="2" t="s">
        <v>205</v>
      </c>
      <c r="D240" s="220"/>
      <c r="E240" s="220"/>
      <c r="F240" s="220"/>
      <c r="G240" s="220"/>
      <c r="H240" s="220"/>
      <c r="I240" s="220"/>
      <c r="J240" s="220"/>
      <c r="K240" s="220"/>
      <c r="L240" s="220"/>
      <c r="M240" s="220"/>
      <c r="N240" s="220"/>
      <c r="O240" s="220"/>
      <c r="Q240" s="2"/>
      <c r="R240" s="221"/>
      <c r="S240" s="221"/>
      <c r="T240" s="221"/>
      <c r="U240" s="220"/>
      <c r="V240" s="220"/>
      <c r="W240" s="220"/>
      <c r="X240" s="220"/>
      <c r="Y240" s="220"/>
      <c r="Z240" s="220"/>
      <c r="AA240" s="220"/>
      <c r="AB240" s="220"/>
      <c r="AC240" s="220"/>
      <c r="AE240" s="2" t="s">
        <v>205</v>
      </c>
      <c r="AF240" s="220"/>
      <c r="AG240" s="220"/>
      <c r="AH240" s="220"/>
      <c r="AI240" s="220"/>
      <c r="AJ240" s="220"/>
      <c r="AK240" s="220"/>
      <c r="AL240" s="220"/>
      <c r="AM240" s="220"/>
      <c r="AN240" s="220"/>
      <c r="AO240" s="220"/>
      <c r="AP240" s="220"/>
      <c r="AQ240" s="220"/>
      <c r="AS240" s="2"/>
      <c r="AT240" s="221"/>
      <c r="AU240" s="221"/>
      <c r="AV240" s="221"/>
      <c r="AW240" s="220"/>
      <c r="AX240" s="220"/>
      <c r="AY240" s="220"/>
      <c r="AZ240" s="220"/>
      <c r="BA240" s="220"/>
      <c r="BB240" s="220"/>
      <c r="BC240" s="220"/>
      <c r="BD240" s="220"/>
      <c r="BE240" s="220"/>
      <c r="BG240" s="2" t="s">
        <v>205</v>
      </c>
      <c r="BH240" s="220"/>
      <c r="BI240" s="220"/>
      <c r="BJ240" s="220"/>
      <c r="BK240" s="220"/>
      <c r="BL240" s="220"/>
      <c r="BM240" s="220"/>
      <c r="BN240" s="220"/>
      <c r="BO240" s="220"/>
      <c r="BP240" s="220"/>
      <c r="BQ240" s="220"/>
      <c r="BR240" s="220"/>
      <c r="BS240" s="220"/>
      <c r="BU240" s="2"/>
      <c r="BV240" s="221"/>
      <c r="BW240" s="221"/>
      <c r="BX240" s="221"/>
      <c r="BY240" s="220"/>
      <c r="BZ240" s="220"/>
      <c r="CA240" s="220"/>
      <c r="CB240" s="220"/>
      <c r="CC240" s="220"/>
      <c r="CD240" s="220"/>
      <c r="CE240" s="220"/>
      <c r="CF240" s="220"/>
      <c r="CG240" s="220"/>
    </row>
    <row r="241" spans="1:85" x14ac:dyDescent="0.25">
      <c r="A241" t="str">
        <f>+C226</f>
        <v>ILK-SON</v>
      </c>
      <c r="B241" t="s">
        <v>6</v>
      </c>
      <c r="C241" s="2" t="s">
        <v>206</v>
      </c>
      <c r="D241" s="220"/>
      <c r="E241" s="220"/>
      <c r="F241" s="220"/>
      <c r="G241" s="220"/>
      <c r="H241" s="220"/>
      <c r="I241" s="220"/>
      <c r="J241" s="220"/>
      <c r="K241" s="220"/>
      <c r="L241" s="220"/>
      <c r="M241" s="220"/>
      <c r="N241" s="220"/>
      <c r="O241" s="220"/>
      <c r="Q241" s="2"/>
      <c r="R241" s="221"/>
      <c r="S241" s="221"/>
      <c r="T241" s="221"/>
      <c r="U241" s="220"/>
      <c r="V241" s="220"/>
      <c r="W241" s="220"/>
      <c r="X241" s="220"/>
      <c r="Y241" s="220"/>
      <c r="Z241" s="220"/>
      <c r="AA241" s="220"/>
      <c r="AB241" s="220"/>
      <c r="AC241" s="220"/>
      <c r="AE241" s="2" t="s">
        <v>206</v>
      </c>
      <c r="AF241" s="220"/>
      <c r="AG241" s="220"/>
      <c r="AH241" s="220"/>
      <c r="AI241" s="220"/>
      <c r="AJ241" s="220"/>
      <c r="AK241" s="220"/>
      <c r="AL241" s="220"/>
      <c r="AM241" s="220"/>
      <c r="AN241" s="220"/>
      <c r="AO241" s="220"/>
      <c r="AP241" s="220"/>
      <c r="AQ241" s="220"/>
      <c r="AS241" s="2"/>
      <c r="AT241" s="221"/>
      <c r="AU241" s="221"/>
      <c r="AV241" s="221"/>
      <c r="AW241" s="220"/>
      <c r="AX241" s="220"/>
      <c r="AY241" s="220"/>
      <c r="AZ241" s="220"/>
      <c r="BA241" s="220"/>
      <c r="BB241" s="220"/>
      <c r="BC241" s="220"/>
      <c r="BD241" s="220"/>
      <c r="BE241" s="220"/>
      <c r="BG241" s="2" t="s">
        <v>206</v>
      </c>
      <c r="BH241" s="220"/>
      <c r="BI241" s="220"/>
      <c r="BJ241" s="220"/>
      <c r="BK241" s="220"/>
      <c r="BL241" s="220"/>
      <c r="BM241" s="220"/>
      <c r="BN241" s="220"/>
      <c r="BO241" s="220"/>
      <c r="BP241" s="220"/>
      <c r="BQ241" s="220"/>
      <c r="BR241" s="220"/>
      <c r="BS241" s="220"/>
      <c r="BU241" s="2"/>
      <c r="BV241" s="221"/>
      <c r="BW241" s="221"/>
      <c r="BX241" s="221"/>
      <c r="BY241" s="220"/>
      <c r="BZ241" s="220"/>
      <c r="CA241" s="220"/>
      <c r="CB241" s="220"/>
      <c r="CC241" s="220"/>
      <c r="CD241" s="220"/>
      <c r="CE241" s="220"/>
      <c r="CF241" s="220"/>
      <c r="CG241" s="220"/>
    </row>
    <row r="242" spans="1:85" x14ac:dyDescent="0.25">
      <c r="A242" t="str">
        <f>+C226</f>
        <v>ILK-SON</v>
      </c>
      <c r="B242" t="s">
        <v>6</v>
      </c>
      <c r="C242" s="2" t="s">
        <v>207</v>
      </c>
      <c r="D242" s="220"/>
      <c r="E242" s="220"/>
      <c r="F242" s="220"/>
      <c r="G242" s="220"/>
      <c r="H242" s="220"/>
      <c r="I242" s="220"/>
      <c r="J242" s="220"/>
      <c r="K242" s="220"/>
      <c r="L242" s="220"/>
      <c r="M242" s="220"/>
      <c r="N242" s="220"/>
      <c r="O242" s="220"/>
      <c r="Q242" s="2"/>
      <c r="R242" s="221"/>
      <c r="S242" s="221"/>
      <c r="T242" s="221"/>
      <c r="U242" s="220"/>
      <c r="V242" s="220"/>
      <c r="W242" s="220"/>
      <c r="X242" s="220"/>
      <c r="Y242" s="220"/>
      <c r="Z242" s="220"/>
      <c r="AA242" s="220"/>
      <c r="AB242" s="220"/>
      <c r="AC242" s="220"/>
      <c r="AE242" s="2" t="s">
        <v>207</v>
      </c>
      <c r="AF242" s="220"/>
      <c r="AG242" s="220"/>
      <c r="AH242" s="220"/>
      <c r="AI242" s="220"/>
      <c r="AJ242" s="220"/>
      <c r="AK242" s="220"/>
      <c r="AL242" s="220"/>
      <c r="AM242" s="220"/>
      <c r="AN242" s="220"/>
      <c r="AO242" s="220"/>
      <c r="AP242" s="220"/>
      <c r="AQ242" s="220"/>
      <c r="AS242" s="2"/>
      <c r="AT242" s="221"/>
      <c r="AU242" s="221"/>
      <c r="AV242" s="221"/>
      <c r="AW242" s="220"/>
      <c r="AX242" s="220"/>
      <c r="AY242" s="220"/>
      <c r="AZ242" s="220"/>
      <c r="BA242" s="220"/>
      <c r="BB242" s="220"/>
      <c r="BC242" s="220"/>
      <c r="BD242" s="220"/>
      <c r="BE242" s="220"/>
      <c r="BG242" s="2" t="s">
        <v>207</v>
      </c>
      <c r="BH242" s="220"/>
      <c r="BI242" s="220"/>
      <c r="BJ242" s="220"/>
      <c r="BK242" s="220"/>
      <c r="BL242" s="220"/>
      <c r="BM242" s="220"/>
      <c r="BN242" s="220"/>
      <c r="BO242" s="220"/>
      <c r="BP242" s="220"/>
      <c r="BQ242" s="220"/>
      <c r="BR242" s="220"/>
      <c r="BS242" s="220"/>
      <c r="BU242" s="2"/>
      <c r="BV242" s="221"/>
      <c r="BW242" s="221"/>
      <c r="BX242" s="221"/>
      <c r="BY242" s="220"/>
      <c r="BZ242" s="220"/>
      <c r="CA242" s="220"/>
      <c r="CB242" s="220"/>
      <c r="CC242" s="220"/>
      <c r="CD242" s="220"/>
      <c r="CE242" s="220"/>
      <c r="CF242" s="220"/>
      <c r="CG242" s="220"/>
    </row>
    <row r="243" spans="1:85" x14ac:dyDescent="0.25">
      <c r="A243" t="str">
        <f>+C226</f>
        <v>ILK-SON</v>
      </c>
      <c r="B243" t="s">
        <v>6</v>
      </c>
      <c r="C243" s="2" t="s">
        <v>208</v>
      </c>
      <c r="D243" s="220"/>
      <c r="E243" s="220"/>
      <c r="F243" s="220"/>
      <c r="G243" s="220"/>
      <c r="H243" s="220"/>
      <c r="I243" s="220"/>
      <c r="J243" s="220"/>
      <c r="K243" s="220"/>
      <c r="L243" s="220"/>
      <c r="M243" s="220"/>
      <c r="N243" s="220"/>
      <c r="O243" s="220"/>
      <c r="Q243" s="2"/>
      <c r="R243" s="221"/>
      <c r="S243" s="221"/>
      <c r="T243" s="221"/>
      <c r="U243" s="220"/>
      <c r="V243" s="220"/>
      <c r="W243" s="220"/>
      <c r="X243" s="220"/>
      <c r="Y243" s="220"/>
      <c r="Z243" s="220"/>
      <c r="AA243" s="220"/>
      <c r="AB243" s="220"/>
      <c r="AC243" s="220"/>
      <c r="AE243" s="2" t="s">
        <v>208</v>
      </c>
      <c r="AF243" s="220"/>
      <c r="AG243" s="220"/>
      <c r="AH243" s="220"/>
      <c r="AI243" s="220"/>
      <c r="AJ243" s="220"/>
      <c r="AK243" s="220"/>
      <c r="AL243" s="220"/>
      <c r="AM243" s="220"/>
      <c r="AN243" s="220"/>
      <c r="AO243" s="220"/>
      <c r="AP243" s="220"/>
      <c r="AQ243" s="220"/>
      <c r="AS243" s="2"/>
      <c r="AT243" s="221"/>
      <c r="AU243" s="221"/>
      <c r="AV243" s="221"/>
      <c r="AW243" s="220"/>
      <c r="AX243" s="220"/>
      <c r="AY243" s="220"/>
      <c r="AZ243" s="220"/>
      <c r="BA243" s="220"/>
      <c r="BB243" s="220"/>
      <c r="BC243" s="220"/>
      <c r="BD243" s="220"/>
      <c r="BE243" s="220"/>
      <c r="BG243" s="2" t="s">
        <v>208</v>
      </c>
      <c r="BH243" s="220"/>
      <c r="BI243" s="220"/>
      <c r="BJ243" s="220"/>
      <c r="BK243" s="220"/>
      <c r="BL243" s="220"/>
      <c r="BM243" s="220"/>
      <c r="BN243" s="220"/>
      <c r="BO243" s="220"/>
      <c r="BP243" s="220"/>
      <c r="BQ243" s="220"/>
      <c r="BR243" s="220"/>
      <c r="BS243" s="220"/>
      <c r="BU243" s="2"/>
      <c r="BV243" s="221"/>
      <c r="BW243" s="221"/>
      <c r="BX243" s="221"/>
      <c r="BY243" s="220"/>
      <c r="BZ243" s="220"/>
      <c r="CA243" s="220"/>
      <c r="CB243" s="220"/>
      <c r="CC243" s="220"/>
      <c r="CD243" s="220"/>
      <c r="CE243" s="220"/>
      <c r="CF243" s="220"/>
      <c r="CG243" s="220"/>
    </row>
    <row r="244" spans="1:85" x14ac:dyDescent="0.25">
      <c r="C244" s="222" t="s">
        <v>187</v>
      </c>
      <c r="D244" s="223">
        <f>+IFERROR((SUMPRODUCT(D229:D237,R229:R237)/R244),0)</f>
        <v>0</v>
      </c>
      <c r="E244" s="223">
        <f t="shared" ref="E244:O244" si="560">+IFERROR((SUMPRODUCT(E229:E237,S229:S237)/S244),0)</f>
        <v>0</v>
      </c>
      <c r="F244" s="223">
        <f t="shared" si="560"/>
        <v>0</v>
      </c>
      <c r="G244" s="223">
        <f t="shared" si="560"/>
        <v>0</v>
      </c>
      <c r="H244" s="223">
        <f t="shared" si="560"/>
        <v>0</v>
      </c>
      <c r="I244" s="223">
        <f t="shared" si="560"/>
        <v>0</v>
      </c>
      <c r="J244" s="223">
        <f t="shared" si="560"/>
        <v>0</v>
      </c>
      <c r="K244" s="223">
        <f t="shared" si="560"/>
        <v>0</v>
      </c>
      <c r="L244" s="223">
        <f t="shared" si="560"/>
        <v>0</v>
      </c>
      <c r="M244" s="223">
        <f t="shared" si="560"/>
        <v>0</v>
      </c>
      <c r="N244" s="223">
        <f t="shared" si="560"/>
        <v>0</v>
      </c>
      <c r="O244" s="223">
        <f t="shared" si="560"/>
        <v>0</v>
      </c>
      <c r="Q244" s="222" t="s">
        <v>187</v>
      </c>
      <c r="R244" s="224">
        <f t="shared" ref="R244:AC244" si="561">SUM(R229:R243)</f>
        <v>0</v>
      </c>
      <c r="S244" s="224">
        <f t="shared" si="561"/>
        <v>0</v>
      </c>
      <c r="T244" s="224">
        <f t="shared" si="561"/>
        <v>0</v>
      </c>
      <c r="U244" s="224">
        <f t="shared" si="561"/>
        <v>0</v>
      </c>
      <c r="V244" s="224">
        <f t="shared" si="561"/>
        <v>0</v>
      </c>
      <c r="W244" s="224">
        <f t="shared" si="561"/>
        <v>0</v>
      </c>
      <c r="X244" s="224">
        <f t="shared" si="561"/>
        <v>0</v>
      </c>
      <c r="Y244" s="224">
        <f t="shared" si="561"/>
        <v>0</v>
      </c>
      <c r="Z244" s="224">
        <f t="shared" si="561"/>
        <v>0</v>
      </c>
      <c r="AA244" s="224">
        <f t="shared" si="561"/>
        <v>0</v>
      </c>
      <c r="AB244" s="224">
        <f t="shared" si="561"/>
        <v>0</v>
      </c>
      <c r="AC244" s="224">
        <f t="shared" si="561"/>
        <v>0</v>
      </c>
      <c r="AE244" s="222" t="s">
        <v>187</v>
      </c>
      <c r="AF244" s="223">
        <f>+IFERROR((SUMPRODUCT(AF229:AF237,AT229:AT237)/AT244),0)</f>
        <v>0</v>
      </c>
      <c r="AG244" s="223">
        <f t="shared" ref="AG244:AQ244" si="562">+IFERROR((SUMPRODUCT(AG229:AG237,AU229:AU237)/AU244),0)</f>
        <v>0</v>
      </c>
      <c r="AH244" s="223">
        <f t="shared" si="562"/>
        <v>0</v>
      </c>
      <c r="AI244" s="223">
        <f t="shared" si="562"/>
        <v>0</v>
      </c>
      <c r="AJ244" s="223">
        <f t="shared" si="562"/>
        <v>0</v>
      </c>
      <c r="AK244" s="223">
        <f t="shared" si="562"/>
        <v>0</v>
      </c>
      <c r="AL244" s="223">
        <f t="shared" si="562"/>
        <v>0</v>
      </c>
      <c r="AM244" s="223">
        <f t="shared" si="562"/>
        <v>0</v>
      </c>
      <c r="AN244" s="223">
        <f t="shared" si="562"/>
        <v>0</v>
      </c>
      <c r="AO244" s="223">
        <f t="shared" si="562"/>
        <v>0</v>
      </c>
      <c r="AP244" s="223">
        <f t="shared" si="562"/>
        <v>0</v>
      </c>
      <c r="AQ244" s="223">
        <f t="shared" si="562"/>
        <v>0</v>
      </c>
      <c r="AS244" s="222" t="s">
        <v>187</v>
      </c>
      <c r="AT244" s="224">
        <f t="shared" ref="AT244:BE244" si="563">SUM(AT229:AT243)</f>
        <v>0</v>
      </c>
      <c r="AU244" s="224">
        <f t="shared" si="563"/>
        <v>0</v>
      </c>
      <c r="AV244" s="224">
        <f t="shared" si="563"/>
        <v>0</v>
      </c>
      <c r="AW244" s="224">
        <f t="shared" si="563"/>
        <v>0</v>
      </c>
      <c r="AX244" s="224">
        <f t="shared" si="563"/>
        <v>0</v>
      </c>
      <c r="AY244" s="224">
        <f t="shared" si="563"/>
        <v>0</v>
      </c>
      <c r="AZ244" s="224">
        <f t="shared" si="563"/>
        <v>0</v>
      </c>
      <c r="BA244" s="224">
        <f t="shared" si="563"/>
        <v>0</v>
      </c>
      <c r="BB244" s="224">
        <f t="shared" si="563"/>
        <v>0</v>
      </c>
      <c r="BC244" s="224">
        <f t="shared" si="563"/>
        <v>0</v>
      </c>
      <c r="BD244" s="224">
        <f t="shared" si="563"/>
        <v>0</v>
      </c>
      <c r="BE244" s="224">
        <f t="shared" si="563"/>
        <v>0</v>
      </c>
      <c r="BG244" s="222" t="s">
        <v>187</v>
      </c>
      <c r="BH244" s="223">
        <f>+IFERROR((SUMPRODUCT(BH229:BH237,BV229:BV237)/BV244),0)</f>
        <v>0</v>
      </c>
      <c r="BI244" s="223">
        <f t="shared" ref="BI244" si="564">+IFERROR((SUMPRODUCT(BI229:BI237,BW229:BW237)/BW244),0)</f>
        <v>0</v>
      </c>
      <c r="BJ244" s="223">
        <f t="shared" ref="BJ244" si="565">+IFERROR((SUMPRODUCT(BJ229:BJ237,BX229:BX237)/BX244),0)</f>
        <v>0</v>
      </c>
      <c r="BK244" s="223">
        <f t="shared" ref="BK244" si="566">+IFERROR((SUMPRODUCT(BK229:BK237,BY229:BY237)/BY244),0)</f>
        <v>0</v>
      </c>
      <c r="BL244" s="223">
        <f t="shared" ref="BL244" si="567">+IFERROR((SUMPRODUCT(BL229:BL237,BZ229:BZ237)/BZ244),0)</f>
        <v>0</v>
      </c>
      <c r="BM244" s="223">
        <f t="shared" ref="BM244" si="568">+IFERROR((SUMPRODUCT(BM229:BM237,CA229:CA237)/CA244),0)</f>
        <v>0</v>
      </c>
      <c r="BN244" s="223">
        <f t="shared" ref="BN244" si="569">+IFERROR((SUMPRODUCT(BN229:BN237,CB229:CB237)/CB244),0)</f>
        <v>0</v>
      </c>
      <c r="BO244" s="223">
        <f t="shared" ref="BO244" si="570">+IFERROR((SUMPRODUCT(BO229:BO237,CC229:CC237)/CC244),0)</f>
        <v>0</v>
      </c>
      <c r="BP244" s="223">
        <f t="shared" ref="BP244" si="571">+IFERROR((SUMPRODUCT(BP229:BP237,CD229:CD237)/CD244),0)</f>
        <v>0</v>
      </c>
      <c r="BQ244" s="223">
        <f t="shared" ref="BQ244" si="572">+IFERROR((SUMPRODUCT(BQ229:BQ237,CE229:CE237)/CE244),0)</f>
        <v>0</v>
      </c>
      <c r="BR244" s="223">
        <f t="shared" ref="BR244" si="573">+IFERROR((SUMPRODUCT(BR229:BR237,CF229:CF237)/CF244),0)</f>
        <v>0</v>
      </c>
      <c r="BS244" s="223">
        <f t="shared" ref="BS244" si="574">+IFERROR((SUMPRODUCT(BS229:BS237,CG229:CG237)/CG244),0)</f>
        <v>0</v>
      </c>
      <c r="BU244" s="222" t="s">
        <v>187</v>
      </c>
      <c r="BV244" s="224">
        <f t="shared" ref="BV244:CG244" si="575">SUM(BV229:BV243)</f>
        <v>0</v>
      </c>
      <c r="BW244" s="224">
        <f t="shared" si="575"/>
        <v>0</v>
      </c>
      <c r="BX244" s="224">
        <f t="shared" si="575"/>
        <v>0</v>
      </c>
      <c r="BY244" s="224">
        <f t="shared" si="575"/>
        <v>0</v>
      </c>
      <c r="BZ244" s="224">
        <f t="shared" si="575"/>
        <v>0</v>
      </c>
      <c r="CA244" s="224">
        <f t="shared" si="575"/>
        <v>0</v>
      </c>
      <c r="CB244" s="224">
        <f t="shared" si="575"/>
        <v>0</v>
      </c>
      <c r="CC244" s="224">
        <f t="shared" si="575"/>
        <v>0</v>
      </c>
      <c r="CD244" s="224">
        <f t="shared" si="575"/>
        <v>0</v>
      </c>
      <c r="CE244" s="224">
        <f t="shared" si="575"/>
        <v>0</v>
      </c>
      <c r="CF244" s="224">
        <f t="shared" si="575"/>
        <v>0</v>
      </c>
      <c r="CG244" s="224">
        <f t="shared" si="575"/>
        <v>0</v>
      </c>
    </row>
    <row r="245" spans="1:85" x14ac:dyDescent="0.25">
      <c r="C245" s="270" t="s">
        <v>126</v>
      </c>
      <c r="L245" s="203"/>
      <c r="M245" s="203"/>
      <c r="Z245" s="203"/>
      <c r="AA245" s="203"/>
      <c r="AE245" s="270" t="s">
        <v>126</v>
      </c>
      <c r="AN245" s="203"/>
      <c r="AO245" s="203"/>
      <c r="AT245"/>
      <c r="AU245"/>
      <c r="AV245"/>
      <c r="AW245"/>
      <c r="AX245"/>
      <c r="AY245"/>
      <c r="AZ245"/>
      <c r="BA245"/>
      <c r="BB245" s="203"/>
      <c r="BC245" s="203"/>
      <c r="BD245"/>
      <c r="BE245"/>
      <c r="BG245" s="270" t="s">
        <v>126</v>
      </c>
      <c r="BP245" s="203"/>
      <c r="BQ245" s="203"/>
      <c r="BV245"/>
      <c r="BW245"/>
      <c r="BX245"/>
      <c r="BY245"/>
      <c r="BZ245"/>
      <c r="CA245"/>
      <c r="CB245"/>
      <c r="CC245"/>
      <c r="CD245" s="203"/>
      <c r="CE245" s="203"/>
      <c r="CF245"/>
      <c r="CG245"/>
    </row>
    <row r="246" spans="1:85" x14ac:dyDescent="0.25">
      <c r="C246" s="218" t="s">
        <v>7</v>
      </c>
      <c r="D246" s="219" t="s">
        <v>43</v>
      </c>
      <c r="E246" s="219" t="s">
        <v>44</v>
      </c>
      <c r="F246" s="219" t="s">
        <v>45</v>
      </c>
      <c r="G246" s="219" t="s">
        <v>46</v>
      </c>
      <c r="H246" s="219" t="s">
        <v>47</v>
      </c>
      <c r="I246" s="219" t="s">
        <v>48</v>
      </c>
      <c r="J246" s="219" t="s">
        <v>49</v>
      </c>
      <c r="K246" s="219" t="s">
        <v>50</v>
      </c>
      <c r="L246" s="219" t="s">
        <v>177</v>
      </c>
      <c r="M246" s="219" t="s">
        <v>52</v>
      </c>
      <c r="N246" s="219" t="s">
        <v>53</v>
      </c>
      <c r="O246" s="219" t="s">
        <v>54</v>
      </c>
      <c r="R246" s="219" t="s">
        <v>43</v>
      </c>
      <c r="S246" s="219" t="s">
        <v>44</v>
      </c>
      <c r="T246" s="219" t="s">
        <v>45</v>
      </c>
      <c r="U246" s="219" t="s">
        <v>46</v>
      </c>
      <c r="V246" s="219" t="s">
        <v>47</v>
      </c>
      <c r="W246" s="219" t="s">
        <v>48</v>
      </c>
      <c r="X246" s="219" t="s">
        <v>49</v>
      </c>
      <c r="Y246" s="219" t="s">
        <v>50</v>
      </c>
      <c r="Z246" s="219" t="s">
        <v>177</v>
      </c>
      <c r="AA246" s="219" t="s">
        <v>52</v>
      </c>
      <c r="AB246" s="219" t="s">
        <v>53</v>
      </c>
      <c r="AC246" s="219" t="s">
        <v>54</v>
      </c>
      <c r="AE246" s="218" t="s">
        <v>7</v>
      </c>
      <c r="AF246" s="219" t="s">
        <v>43</v>
      </c>
      <c r="AG246" s="219" t="s">
        <v>44</v>
      </c>
      <c r="AH246" s="219" t="s">
        <v>45</v>
      </c>
      <c r="AI246" s="219" t="s">
        <v>46</v>
      </c>
      <c r="AJ246" s="219" t="s">
        <v>47</v>
      </c>
      <c r="AK246" s="219" t="s">
        <v>48</v>
      </c>
      <c r="AL246" s="219" t="s">
        <v>49</v>
      </c>
      <c r="AM246" s="219" t="s">
        <v>50</v>
      </c>
      <c r="AN246" s="219" t="s">
        <v>177</v>
      </c>
      <c r="AO246" s="219" t="s">
        <v>52</v>
      </c>
      <c r="AP246" s="219" t="s">
        <v>53</v>
      </c>
      <c r="AQ246" s="219" t="s">
        <v>54</v>
      </c>
      <c r="AT246" s="219" t="s">
        <v>43</v>
      </c>
      <c r="AU246" s="219" t="s">
        <v>44</v>
      </c>
      <c r="AV246" s="219" t="s">
        <v>45</v>
      </c>
      <c r="AW246" s="219" t="s">
        <v>46</v>
      </c>
      <c r="AX246" s="219" t="s">
        <v>47</v>
      </c>
      <c r="AY246" s="219" t="s">
        <v>48</v>
      </c>
      <c r="AZ246" s="219" t="s">
        <v>49</v>
      </c>
      <c r="BA246" s="219" t="s">
        <v>50</v>
      </c>
      <c r="BB246" s="219" t="s">
        <v>177</v>
      </c>
      <c r="BC246" s="219" t="s">
        <v>52</v>
      </c>
      <c r="BD246" s="219" t="s">
        <v>53</v>
      </c>
      <c r="BE246" s="219" t="s">
        <v>54</v>
      </c>
      <c r="BG246" s="218" t="s">
        <v>7</v>
      </c>
      <c r="BH246" s="219" t="s">
        <v>43</v>
      </c>
      <c r="BI246" s="219" t="s">
        <v>44</v>
      </c>
      <c r="BJ246" s="219" t="s">
        <v>45</v>
      </c>
      <c r="BK246" s="219" t="s">
        <v>46</v>
      </c>
      <c r="BL246" s="219" t="s">
        <v>47</v>
      </c>
      <c r="BM246" s="219" t="s">
        <v>48</v>
      </c>
      <c r="BN246" s="219" t="s">
        <v>49</v>
      </c>
      <c r="BO246" s="219" t="s">
        <v>50</v>
      </c>
      <c r="BP246" s="219" t="s">
        <v>177</v>
      </c>
      <c r="BQ246" s="219" t="s">
        <v>52</v>
      </c>
      <c r="BR246" s="219" t="s">
        <v>53</v>
      </c>
      <c r="BS246" s="219" t="s">
        <v>54</v>
      </c>
      <c r="BV246" s="219" t="s">
        <v>43</v>
      </c>
      <c r="BW246" s="219" t="s">
        <v>44</v>
      </c>
      <c r="BX246" s="219" t="s">
        <v>45</v>
      </c>
      <c r="BY246" s="219" t="s">
        <v>46</v>
      </c>
      <c r="BZ246" s="219" t="s">
        <v>47</v>
      </c>
      <c r="CA246" s="219" t="s">
        <v>48</v>
      </c>
      <c r="CB246" s="219" t="s">
        <v>49</v>
      </c>
      <c r="CC246" s="219" t="s">
        <v>50</v>
      </c>
      <c r="CD246" s="219" t="s">
        <v>177</v>
      </c>
      <c r="CE246" s="219" t="s">
        <v>52</v>
      </c>
      <c r="CF246" s="219" t="s">
        <v>53</v>
      </c>
      <c r="CG246" s="219" t="s">
        <v>54</v>
      </c>
    </row>
    <row r="247" spans="1:85" x14ac:dyDescent="0.25">
      <c r="A247" t="str">
        <f>+C226</f>
        <v>ILK-SON</v>
      </c>
      <c r="B247" t="s">
        <v>7</v>
      </c>
      <c r="C247" s="2" t="s">
        <v>178</v>
      </c>
      <c r="D247" s="220">
        <f>+'CPP Detay Tum Ay'!D247</f>
        <v>0</v>
      </c>
      <c r="E247" s="220"/>
      <c r="F247" s="220">
        <f>+'CPP Detay Tum Ay'!F247</f>
        <v>0</v>
      </c>
      <c r="G247" s="220">
        <f>+'CPP Detay Tum Ay'!G247</f>
        <v>0</v>
      </c>
      <c r="H247" s="220">
        <f>+'CPP Detay Tum Ay'!H247</f>
        <v>0</v>
      </c>
      <c r="I247" s="220">
        <f>+'CPP Detay Tum Ay'!I247</f>
        <v>0</v>
      </c>
      <c r="J247" s="220">
        <f>+'CPP Detay Tum Ay'!J247</f>
        <v>0</v>
      </c>
      <c r="K247" s="220">
        <f>+'CPP Detay Tum Ay'!K247</f>
        <v>0</v>
      </c>
      <c r="L247" s="220">
        <f>+'CPP Detay Tum Ay'!L247</f>
        <v>0</v>
      </c>
      <c r="M247" s="220">
        <f>+'CPP Detay Tum Ay'!M247</f>
        <v>0</v>
      </c>
      <c r="N247" s="220">
        <f>+'CPP Detay Tum Ay'!N247</f>
        <v>0</v>
      </c>
      <c r="O247" s="220">
        <f>+'CPP Detay Tum Ay'!O247</f>
        <v>0</v>
      </c>
      <c r="Q247" s="2" t="s">
        <v>178</v>
      </c>
      <c r="R247" s="220">
        <f>+'CPP Detay Tum Ay'!R247</f>
        <v>0</v>
      </c>
      <c r="S247" s="220"/>
      <c r="T247" s="220">
        <f>+'CPP Detay Tum Ay'!T247</f>
        <v>0</v>
      </c>
      <c r="U247" s="220">
        <f>+'CPP Detay Tum Ay'!U247</f>
        <v>0</v>
      </c>
      <c r="V247" s="220">
        <f>+'CPP Detay Tum Ay'!V247</f>
        <v>0</v>
      </c>
      <c r="W247" s="220">
        <f>+'CPP Detay Tum Ay'!W247</f>
        <v>0</v>
      </c>
      <c r="X247" s="220">
        <f>+'CPP Detay Tum Ay'!X247</f>
        <v>0</v>
      </c>
      <c r="Y247" s="220">
        <f>+'CPP Detay Tum Ay'!Y247</f>
        <v>0</v>
      </c>
      <c r="Z247" s="220">
        <f>+'CPP Detay Tum Ay'!Z247</f>
        <v>0</v>
      </c>
      <c r="AA247" s="220">
        <f>+'CPP Detay Tum Ay'!AA247</f>
        <v>0</v>
      </c>
      <c r="AB247" s="220">
        <f>+'CPP Detay Tum Ay'!AB247</f>
        <v>0</v>
      </c>
      <c r="AC247" s="220">
        <f>+'CPP Detay Tum Ay'!AC247</f>
        <v>0</v>
      </c>
      <c r="AE247" s="2" t="s">
        <v>178</v>
      </c>
      <c r="AF247" s="220">
        <f>+D247</f>
        <v>0</v>
      </c>
      <c r="AG247" s="220">
        <f t="shared" ref="AG247:AQ251" si="576">+E247</f>
        <v>0</v>
      </c>
      <c r="AH247" s="220">
        <f t="shared" si="576"/>
        <v>0</v>
      </c>
      <c r="AI247" s="220">
        <f t="shared" si="576"/>
        <v>0</v>
      </c>
      <c r="AJ247" s="220">
        <f t="shared" si="576"/>
        <v>0</v>
      </c>
      <c r="AK247" s="220">
        <f t="shared" si="576"/>
        <v>0</v>
      </c>
      <c r="AL247" s="220">
        <f t="shared" si="576"/>
        <v>0</v>
      </c>
      <c r="AM247" s="220">
        <f t="shared" si="576"/>
        <v>0</v>
      </c>
      <c r="AN247" s="220">
        <f t="shared" si="576"/>
        <v>0</v>
      </c>
      <c r="AO247" s="220">
        <f t="shared" si="576"/>
        <v>0</v>
      </c>
      <c r="AP247" s="220">
        <f t="shared" si="576"/>
        <v>0</v>
      </c>
      <c r="AQ247" s="220">
        <f t="shared" si="576"/>
        <v>0</v>
      </c>
      <c r="AS247" s="2" t="s">
        <v>178</v>
      </c>
      <c r="AT247" s="220">
        <f t="shared" ref="AT247:BE251" si="577">+R247</f>
        <v>0</v>
      </c>
      <c r="AU247" s="220">
        <f t="shared" si="577"/>
        <v>0</v>
      </c>
      <c r="AV247" s="220">
        <f t="shared" si="577"/>
        <v>0</v>
      </c>
      <c r="AW247" s="220">
        <f t="shared" si="577"/>
        <v>0</v>
      </c>
      <c r="AX247" s="220">
        <f t="shared" si="577"/>
        <v>0</v>
      </c>
      <c r="AY247" s="220">
        <f t="shared" si="577"/>
        <v>0</v>
      </c>
      <c r="AZ247" s="220">
        <f t="shared" si="577"/>
        <v>0</v>
      </c>
      <c r="BA247" s="220">
        <f t="shared" si="577"/>
        <v>0</v>
      </c>
      <c r="BB247" s="220">
        <f t="shared" si="577"/>
        <v>0</v>
      </c>
      <c r="BC247" s="220">
        <f t="shared" si="577"/>
        <v>0</v>
      </c>
      <c r="BD247" s="220">
        <f t="shared" si="577"/>
        <v>0</v>
      </c>
      <c r="BE247" s="220">
        <f t="shared" si="577"/>
        <v>0</v>
      </c>
      <c r="BG247" s="2" t="s">
        <v>178</v>
      </c>
      <c r="BH247" s="220">
        <f>+AF247</f>
        <v>0</v>
      </c>
      <c r="BI247" s="220">
        <f t="shared" ref="BI247:BI251" si="578">+AG247</f>
        <v>0</v>
      </c>
      <c r="BJ247" s="220">
        <f t="shared" ref="BJ247:BJ251" si="579">+AH247</f>
        <v>0</v>
      </c>
      <c r="BK247" s="220">
        <f t="shared" ref="BK247:BK251" si="580">+AI247</f>
        <v>0</v>
      </c>
      <c r="BL247" s="220">
        <f t="shared" ref="BL247:BL251" si="581">+AJ247</f>
        <v>0</v>
      </c>
      <c r="BM247" s="220">
        <f t="shared" ref="BM247:BM251" si="582">+AK247</f>
        <v>0</v>
      </c>
      <c r="BN247" s="220">
        <f t="shared" ref="BN247:BN251" si="583">+AL247</f>
        <v>0</v>
      </c>
      <c r="BO247" s="220">
        <f t="shared" ref="BO247:BO251" si="584">+AM247</f>
        <v>0</v>
      </c>
      <c r="BP247" s="220">
        <f t="shared" ref="BP247:BP251" si="585">+AN247</f>
        <v>0</v>
      </c>
      <c r="BQ247" s="220">
        <f t="shared" ref="BQ247:BQ251" si="586">+AO247</f>
        <v>0</v>
      </c>
      <c r="BR247" s="220">
        <f t="shared" ref="BR247:BR251" si="587">+AP247</f>
        <v>0</v>
      </c>
      <c r="BS247" s="220">
        <f t="shared" ref="BS247:BS251" si="588">+AQ247</f>
        <v>0</v>
      </c>
      <c r="BU247" s="2" t="s">
        <v>178</v>
      </c>
      <c r="BV247" s="220">
        <f t="shared" ref="BV247:BV251" si="589">+AT247</f>
        <v>0</v>
      </c>
      <c r="BW247" s="220">
        <f t="shared" ref="BW247:BW251" si="590">+AU247</f>
        <v>0</v>
      </c>
      <c r="BX247" s="220">
        <f t="shared" ref="BX247:BX251" si="591">+AV247</f>
        <v>0</v>
      </c>
      <c r="BY247" s="220">
        <f t="shared" ref="BY247:BY251" si="592">+AW247</f>
        <v>0</v>
      </c>
      <c r="BZ247" s="220">
        <f t="shared" ref="BZ247:BZ251" si="593">+AX247</f>
        <v>0</v>
      </c>
      <c r="CA247" s="220">
        <f t="shared" ref="CA247:CA251" si="594">+AY247</f>
        <v>0</v>
      </c>
      <c r="CB247" s="220">
        <f t="shared" ref="CB247:CB251" si="595">+AZ247</f>
        <v>0</v>
      </c>
      <c r="CC247" s="220">
        <f t="shared" ref="CC247:CC251" si="596">+BA247</f>
        <v>0</v>
      </c>
      <c r="CD247" s="220">
        <f t="shared" ref="CD247:CD251" si="597">+BB247</f>
        <v>0</v>
      </c>
      <c r="CE247" s="220">
        <f t="shared" ref="CE247:CE251" si="598">+BC247</f>
        <v>0</v>
      </c>
      <c r="CF247" s="220">
        <f t="shared" ref="CF247:CF251" si="599">+BD247</f>
        <v>0</v>
      </c>
      <c r="CG247" s="220">
        <f t="shared" ref="CG247:CG251" si="600">+BE247</f>
        <v>0</v>
      </c>
    </row>
    <row r="248" spans="1:85" x14ac:dyDescent="0.25">
      <c r="A248" t="str">
        <f>+C226</f>
        <v>ILK-SON</v>
      </c>
      <c r="B248" t="s">
        <v>7</v>
      </c>
      <c r="C248" s="2" t="s">
        <v>179</v>
      </c>
      <c r="D248" s="220">
        <f>+'CPP Detay Tum Ay'!D248</f>
        <v>0</v>
      </c>
      <c r="E248" s="220"/>
      <c r="F248" s="220">
        <f>+'CPP Detay Tum Ay'!F248</f>
        <v>0</v>
      </c>
      <c r="G248" s="220">
        <f>+'CPP Detay Tum Ay'!G248</f>
        <v>0</v>
      </c>
      <c r="H248" s="220">
        <f>+'CPP Detay Tum Ay'!H248</f>
        <v>0</v>
      </c>
      <c r="I248" s="220">
        <f>+'CPP Detay Tum Ay'!I248</f>
        <v>0</v>
      </c>
      <c r="J248" s="220">
        <f>+'CPP Detay Tum Ay'!J248</f>
        <v>0</v>
      </c>
      <c r="K248" s="220">
        <f>+'CPP Detay Tum Ay'!K248</f>
        <v>0</v>
      </c>
      <c r="L248" s="220">
        <f>+'CPP Detay Tum Ay'!L248</f>
        <v>0</v>
      </c>
      <c r="M248" s="220">
        <f>+'CPP Detay Tum Ay'!M248</f>
        <v>0</v>
      </c>
      <c r="N248" s="220">
        <f>+'CPP Detay Tum Ay'!N248</f>
        <v>0</v>
      </c>
      <c r="O248" s="220">
        <f>+'CPP Detay Tum Ay'!O248</f>
        <v>0</v>
      </c>
      <c r="Q248" s="2" t="s">
        <v>179</v>
      </c>
      <c r="R248" s="220">
        <f>+'CPP Detay Tum Ay'!R248</f>
        <v>0</v>
      </c>
      <c r="S248" s="220"/>
      <c r="T248" s="220">
        <f>+'CPP Detay Tum Ay'!T248</f>
        <v>0</v>
      </c>
      <c r="U248" s="220">
        <f>+'CPP Detay Tum Ay'!U248</f>
        <v>0</v>
      </c>
      <c r="V248" s="220">
        <f>+'CPP Detay Tum Ay'!V248</f>
        <v>0</v>
      </c>
      <c r="W248" s="220">
        <f>+'CPP Detay Tum Ay'!W248</f>
        <v>0</v>
      </c>
      <c r="X248" s="220">
        <f>+'CPP Detay Tum Ay'!X248</f>
        <v>0</v>
      </c>
      <c r="Y248" s="220">
        <f>+'CPP Detay Tum Ay'!Y248</f>
        <v>0</v>
      </c>
      <c r="Z248" s="220">
        <f>+'CPP Detay Tum Ay'!Z248</f>
        <v>0</v>
      </c>
      <c r="AA248" s="220">
        <f>+'CPP Detay Tum Ay'!AA248</f>
        <v>0</v>
      </c>
      <c r="AB248" s="220">
        <f>+'CPP Detay Tum Ay'!AB248</f>
        <v>0</v>
      </c>
      <c r="AC248" s="220">
        <f>+'CPP Detay Tum Ay'!AC248</f>
        <v>0</v>
      </c>
      <c r="AE248" s="2" t="s">
        <v>179</v>
      </c>
      <c r="AF248" s="220">
        <f t="shared" ref="AF248:AF251" si="601">+D248</f>
        <v>0</v>
      </c>
      <c r="AG248" s="220">
        <f t="shared" si="576"/>
        <v>0</v>
      </c>
      <c r="AH248" s="220">
        <f t="shared" si="576"/>
        <v>0</v>
      </c>
      <c r="AI248" s="220">
        <f t="shared" si="576"/>
        <v>0</v>
      </c>
      <c r="AJ248" s="220">
        <f t="shared" si="576"/>
        <v>0</v>
      </c>
      <c r="AK248" s="220">
        <f t="shared" si="576"/>
        <v>0</v>
      </c>
      <c r="AL248" s="220">
        <f t="shared" si="576"/>
        <v>0</v>
      </c>
      <c r="AM248" s="220">
        <f t="shared" si="576"/>
        <v>0</v>
      </c>
      <c r="AN248" s="220">
        <f t="shared" si="576"/>
        <v>0</v>
      </c>
      <c r="AO248" s="220">
        <f t="shared" si="576"/>
        <v>0</v>
      </c>
      <c r="AP248" s="220">
        <f t="shared" si="576"/>
        <v>0</v>
      </c>
      <c r="AQ248" s="220">
        <f t="shared" si="576"/>
        <v>0</v>
      </c>
      <c r="AS248" s="2" t="s">
        <v>179</v>
      </c>
      <c r="AT248" s="220">
        <f t="shared" si="577"/>
        <v>0</v>
      </c>
      <c r="AU248" s="220">
        <f t="shared" si="577"/>
        <v>0</v>
      </c>
      <c r="AV248" s="220">
        <f t="shared" si="577"/>
        <v>0</v>
      </c>
      <c r="AW248" s="220">
        <f t="shared" si="577"/>
        <v>0</v>
      </c>
      <c r="AX248" s="220">
        <f t="shared" si="577"/>
        <v>0</v>
      </c>
      <c r="AY248" s="220">
        <f t="shared" si="577"/>
        <v>0</v>
      </c>
      <c r="AZ248" s="220">
        <f t="shared" si="577"/>
        <v>0</v>
      </c>
      <c r="BA248" s="220">
        <f t="shared" si="577"/>
        <v>0</v>
      </c>
      <c r="BB248" s="220">
        <f t="shared" si="577"/>
        <v>0</v>
      </c>
      <c r="BC248" s="220">
        <f t="shared" si="577"/>
        <v>0</v>
      </c>
      <c r="BD248" s="220">
        <f t="shared" si="577"/>
        <v>0</v>
      </c>
      <c r="BE248" s="220">
        <f t="shared" si="577"/>
        <v>0</v>
      </c>
      <c r="BG248" s="2" t="s">
        <v>179</v>
      </c>
      <c r="BH248" s="220">
        <f t="shared" ref="BH248:BH251" si="602">+AF248</f>
        <v>0</v>
      </c>
      <c r="BI248" s="220">
        <f t="shared" si="578"/>
        <v>0</v>
      </c>
      <c r="BJ248" s="220">
        <f t="shared" si="579"/>
        <v>0</v>
      </c>
      <c r="BK248" s="220">
        <f t="shared" si="580"/>
        <v>0</v>
      </c>
      <c r="BL248" s="220">
        <f t="shared" si="581"/>
        <v>0</v>
      </c>
      <c r="BM248" s="220">
        <f t="shared" si="582"/>
        <v>0</v>
      </c>
      <c r="BN248" s="220">
        <f t="shared" si="583"/>
        <v>0</v>
      </c>
      <c r="BO248" s="220">
        <f t="shared" si="584"/>
        <v>0</v>
      </c>
      <c r="BP248" s="220">
        <f t="shared" si="585"/>
        <v>0</v>
      </c>
      <c r="BQ248" s="220">
        <f t="shared" si="586"/>
        <v>0</v>
      </c>
      <c r="BR248" s="220">
        <f t="shared" si="587"/>
        <v>0</v>
      </c>
      <c r="BS248" s="220">
        <f t="shared" si="588"/>
        <v>0</v>
      </c>
      <c r="BU248" s="2" t="s">
        <v>179</v>
      </c>
      <c r="BV248" s="220">
        <f t="shared" si="589"/>
        <v>0</v>
      </c>
      <c r="BW248" s="220">
        <f t="shared" si="590"/>
        <v>0</v>
      </c>
      <c r="BX248" s="220">
        <f t="shared" si="591"/>
        <v>0</v>
      </c>
      <c r="BY248" s="220">
        <f t="shared" si="592"/>
        <v>0</v>
      </c>
      <c r="BZ248" s="220">
        <f t="shared" si="593"/>
        <v>0</v>
      </c>
      <c r="CA248" s="220">
        <f t="shared" si="594"/>
        <v>0</v>
      </c>
      <c r="CB248" s="220">
        <f t="shared" si="595"/>
        <v>0</v>
      </c>
      <c r="CC248" s="220">
        <f t="shared" si="596"/>
        <v>0</v>
      </c>
      <c r="CD248" s="220">
        <f t="shared" si="597"/>
        <v>0</v>
      </c>
      <c r="CE248" s="220">
        <f t="shared" si="598"/>
        <v>0</v>
      </c>
      <c r="CF248" s="220">
        <f t="shared" si="599"/>
        <v>0</v>
      </c>
      <c r="CG248" s="220">
        <f t="shared" si="600"/>
        <v>0</v>
      </c>
    </row>
    <row r="249" spans="1:85" x14ac:dyDescent="0.25">
      <c r="A249" t="str">
        <f>+C226</f>
        <v>ILK-SON</v>
      </c>
      <c r="B249" t="s">
        <v>7</v>
      </c>
      <c r="C249" s="2" t="s">
        <v>180</v>
      </c>
      <c r="D249" s="220">
        <f>+'CPP Detay Tum Ay'!D249</f>
        <v>0</v>
      </c>
      <c r="E249" s="220"/>
      <c r="F249" s="220">
        <f>+'CPP Detay Tum Ay'!F249</f>
        <v>0</v>
      </c>
      <c r="G249" s="220">
        <f>+'CPP Detay Tum Ay'!G249</f>
        <v>0</v>
      </c>
      <c r="H249" s="220">
        <f>+'CPP Detay Tum Ay'!H249</f>
        <v>0</v>
      </c>
      <c r="I249" s="220">
        <f>+'CPP Detay Tum Ay'!I249</f>
        <v>0</v>
      </c>
      <c r="J249" s="220">
        <f>+'CPP Detay Tum Ay'!J249</f>
        <v>0</v>
      </c>
      <c r="K249" s="220">
        <f>+'CPP Detay Tum Ay'!K249</f>
        <v>0</v>
      </c>
      <c r="L249" s="220">
        <f>+'CPP Detay Tum Ay'!L249</f>
        <v>0</v>
      </c>
      <c r="M249" s="220">
        <f>+'CPP Detay Tum Ay'!M249</f>
        <v>0</v>
      </c>
      <c r="N249" s="220">
        <f>+'CPP Detay Tum Ay'!N249</f>
        <v>0</v>
      </c>
      <c r="O249" s="220">
        <f>+'CPP Detay Tum Ay'!O249</f>
        <v>0</v>
      </c>
      <c r="Q249" s="2" t="s">
        <v>180</v>
      </c>
      <c r="R249" s="220">
        <f>+'CPP Detay Tum Ay'!R249</f>
        <v>0</v>
      </c>
      <c r="S249" s="220"/>
      <c r="T249" s="220">
        <f>+'CPP Detay Tum Ay'!T249</f>
        <v>0</v>
      </c>
      <c r="U249" s="220">
        <f>+'CPP Detay Tum Ay'!U249</f>
        <v>0</v>
      </c>
      <c r="V249" s="220">
        <f>+'CPP Detay Tum Ay'!V249</f>
        <v>0</v>
      </c>
      <c r="W249" s="220">
        <f>+'CPP Detay Tum Ay'!W249</f>
        <v>0</v>
      </c>
      <c r="X249" s="220">
        <f>+'CPP Detay Tum Ay'!X249</f>
        <v>0</v>
      </c>
      <c r="Y249" s="220">
        <f>+'CPP Detay Tum Ay'!Y249</f>
        <v>0</v>
      </c>
      <c r="Z249" s="220">
        <f>+'CPP Detay Tum Ay'!Z249</f>
        <v>0</v>
      </c>
      <c r="AA249" s="220">
        <f>+'CPP Detay Tum Ay'!AA249</f>
        <v>0</v>
      </c>
      <c r="AB249" s="220">
        <f>+'CPP Detay Tum Ay'!AB249</f>
        <v>0</v>
      </c>
      <c r="AC249" s="220">
        <f>+'CPP Detay Tum Ay'!AC249</f>
        <v>0</v>
      </c>
      <c r="AE249" s="2" t="s">
        <v>180</v>
      </c>
      <c r="AF249" s="220">
        <f t="shared" si="601"/>
        <v>0</v>
      </c>
      <c r="AG249" s="220">
        <f t="shared" si="576"/>
        <v>0</v>
      </c>
      <c r="AH249" s="220">
        <f t="shared" si="576"/>
        <v>0</v>
      </c>
      <c r="AI249" s="220">
        <f t="shared" si="576"/>
        <v>0</v>
      </c>
      <c r="AJ249" s="220">
        <f t="shared" si="576"/>
        <v>0</v>
      </c>
      <c r="AK249" s="220">
        <f t="shared" si="576"/>
        <v>0</v>
      </c>
      <c r="AL249" s="220">
        <f t="shared" si="576"/>
        <v>0</v>
      </c>
      <c r="AM249" s="220">
        <f t="shared" si="576"/>
        <v>0</v>
      </c>
      <c r="AN249" s="220">
        <f t="shared" si="576"/>
        <v>0</v>
      </c>
      <c r="AO249" s="220">
        <f t="shared" si="576"/>
        <v>0</v>
      </c>
      <c r="AP249" s="220">
        <f t="shared" si="576"/>
        <v>0</v>
      </c>
      <c r="AQ249" s="220">
        <f t="shared" si="576"/>
        <v>0</v>
      </c>
      <c r="AS249" s="2" t="s">
        <v>180</v>
      </c>
      <c r="AT249" s="220">
        <f t="shared" si="577"/>
        <v>0</v>
      </c>
      <c r="AU249" s="220">
        <f t="shared" si="577"/>
        <v>0</v>
      </c>
      <c r="AV249" s="220">
        <f t="shared" si="577"/>
        <v>0</v>
      </c>
      <c r="AW249" s="220">
        <f t="shared" si="577"/>
        <v>0</v>
      </c>
      <c r="AX249" s="220">
        <f t="shared" si="577"/>
        <v>0</v>
      </c>
      <c r="AY249" s="220">
        <f t="shared" si="577"/>
        <v>0</v>
      </c>
      <c r="AZ249" s="220">
        <f t="shared" si="577"/>
        <v>0</v>
      </c>
      <c r="BA249" s="220">
        <f t="shared" si="577"/>
        <v>0</v>
      </c>
      <c r="BB249" s="220">
        <f t="shared" si="577"/>
        <v>0</v>
      </c>
      <c r="BC249" s="220">
        <f t="shared" si="577"/>
        <v>0</v>
      </c>
      <c r="BD249" s="220">
        <f t="shared" si="577"/>
        <v>0</v>
      </c>
      <c r="BE249" s="220">
        <f t="shared" si="577"/>
        <v>0</v>
      </c>
      <c r="BG249" s="2" t="s">
        <v>180</v>
      </c>
      <c r="BH249" s="220">
        <f t="shared" si="602"/>
        <v>0</v>
      </c>
      <c r="BI249" s="220">
        <f t="shared" si="578"/>
        <v>0</v>
      </c>
      <c r="BJ249" s="220">
        <f t="shared" si="579"/>
        <v>0</v>
      </c>
      <c r="BK249" s="220">
        <f t="shared" si="580"/>
        <v>0</v>
      </c>
      <c r="BL249" s="220">
        <f t="shared" si="581"/>
        <v>0</v>
      </c>
      <c r="BM249" s="220">
        <f t="shared" si="582"/>
        <v>0</v>
      </c>
      <c r="BN249" s="220">
        <f t="shared" si="583"/>
        <v>0</v>
      </c>
      <c r="BO249" s="220">
        <f t="shared" si="584"/>
        <v>0</v>
      </c>
      <c r="BP249" s="220">
        <f t="shared" si="585"/>
        <v>0</v>
      </c>
      <c r="BQ249" s="220">
        <f t="shared" si="586"/>
        <v>0</v>
      </c>
      <c r="BR249" s="220">
        <f t="shared" si="587"/>
        <v>0</v>
      </c>
      <c r="BS249" s="220">
        <f t="shared" si="588"/>
        <v>0</v>
      </c>
      <c r="BU249" s="2" t="s">
        <v>180</v>
      </c>
      <c r="BV249" s="220">
        <f t="shared" si="589"/>
        <v>0</v>
      </c>
      <c r="BW249" s="220">
        <f t="shared" si="590"/>
        <v>0</v>
      </c>
      <c r="BX249" s="220">
        <f t="shared" si="591"/>
        <v>0</v>
      </c>
      <c r="BY249" s="220">
        <f t="shared" si="592"/>
        <v>0</v>
      </c>
      <c r="BZ249" s="220">
        <f t="shared" si="593"/>
        <v>0</v>
      </c>
      <c r="CA249" s="220">
        <f t="shared" si="594"/>
        <v>0</v>
      </c>
      <c r="CB249" s="220">
        <f t="shared" si="595"/>
        <v>0</v>
      </c>
      <c r="CC249" s="220">
        <f t="shared" si="596"/>
        <v>0</v>
      </c>
      <c r="CD249" s="220">
        <f t="shared" si="597"/>
        <v>0</v>
      </c>
      <c r="CE249" s="220">
        <f t="shared" si="598"/>
        <v>0</v>
      </c>
      <c r="CF249" s="220">
        <f t="shared" si="599"/>
        <v>0</v>
      </c>
      <c r="CG249" s="220">
        <f t="shared" si="600"/>
        <v>0</v>
      </c>
    </row>
    <row r="250" spans="1:85" x14ac:dyDescent="0.25">
      <c r="A250" t="str">
        <f>+C226</f>
        <v>ILK-SON</v>
      </c>
      <c r="B250" t="s">
        <v>7</v>
      </c>
      <c r="C250" s="2" t="s">
        <v>181</v>
      </c>
      <c r="D250" s="220">
        <f>+'CPP Detay Tum Ay'!D250</f>
        <v>0</v>
      </c>
      <c r="E250" s="220"/>
      <c r="F250" s="220">
        <f>+'CPP Detay Tum Ay'!F250</f>
        <v>0</v>
      </c>
      <c r="G250" s="220">
        <f>+'CPP Detay Tum Ay'!G250</f>
        <v>0</v>
      </c>
      <c r="H250" s="220">
        <f>+'CPP Detay Tum Ay'!H250</f>
        <v>0</v>
      </c>
      <c r="I250" s="220">
        <f>+'CPP Detay Tum Ay'!I250</f>
        <v>0</v>
      </c>
      <c r="J250" s="220">
        <f>+'CPP Detay Tum Ay'!J250</f>
        <v>0</v>
      </c>
      <c r="K250" s="220">
        <f>+'CPP Detay Tum Ay'!K250</f>
        <v>0</v>
      </c>
      <c r="L250" s="220">
        <f>+'CPP Detay Tum Ay'!L250</f>
        <v>0</v>
      </c>
      <c r="M250" s="220">
        <f>+'CPP Detay Tum Ay'!M250</f>
        <v>0</v>
      </c>
      <c r="N250" s="220">
        <f>+'CPP Detay Tum Ay'!N250</f>
        <v>0</v>
      </c>
      <c r="O250" s="220">
        <f>+'CPP Detay Tum Ay'!O250</f>
        <v>0</v>
      </c>
      <c r="Q250" s="2" t="s">
        <v>181</v>
      </c>
      <c r="R250" s="220">
        <f>+'CPP Detay Tum Ay'!R250</f>
        <v>0</v>
      </c>
      <c r="S250" s="220"/>
      <c r="T250" s="220">
        <f>+'CPP Detay Tum Ay'!T250</f>
        <v>0</v>
      </c>
      <c r="U250" s="220">
        <f>+'CPP Detay Tum Ay'!U250</f>
        <v>0</v>
      </c>
      <c r="V250" s="220">
        <f>+'CPP Detay Tum Ay'!V250</f>
        <v>0</v>
      </c>
      <c r="W250" s="220">
        <f>+'CPP Detay Tum Ay'!W250</f>
        <v>0</v>
      </c>
      <c r="X250" s="220">
        <f>+'CPP Detay Tum Ay'!X250</f>
        <v>0</v>
      </c>
      <c r="Y250" s="220">
        <f>+'CPP Detay Tum Ay'!Y250</f>
        <v>0</v>
      </c>
      <c r="Z250" s="220">
        <f>+'CPP Detay Tum Ay'!Z250</f>
        <v>0</v>
      </c>
      <c r="AA250" s="220">
        <f>+'CPP Detay Tum Ay'!AA250</f>
        <v>0</v>
      </c>
      <c r="AB250" s="220">
        <f>+'CPP Detay Tum Ay'!AB250</f>
        <v>0</v>
      </c>
      <c r="AC250" s="220">
        <f>+'CPP Detay Tum Ay'!AC250</f>
        <v>0</v>
      </c>
      <c r="AE250" s="2" t="s">
        <v>181</v>
      </c>
      <c r="AF250" s="220">
        <f t="shared" si="601"/>
        <v>0</v>
      </c>
      <c r="AG250" s="220">
        <f t="shared" si="576"/>
        <v>0</v>
      </c>
      <c r="AH250" s="220">
        <f t="shared" si="576"/>
        <v>0</v>
      </c>
      <c r="AI250" s="220">
        <f t="shared" si="576"/>
        <v>0</v>
      </c>
      <c r="AJ250" s="220">
        <f t="shared" si="576"/>
        <v>0</v>
      </c>
      <c r="AK250" s="220">
        <f t="shared" si="576"/>
        <v>0</v>
      </c>
      <c r="AL250" s="220">
        <f t="shared" si="576"/>
        <v>0</v>
      </c>
      <c r="AM250" s="220">
        <f t="shared" si="576"/>
        <v>0</v>
      </c>
      <c r="AN250" s="220">
        <f t="shared" si="576"/>
        <v>0</v>
      </c>
      <c r="AO250" s="220">
        <f t="shared" si="576"/>
        <v>0</v>
      </c>
      <c r="AP250" s="220">
        <f t="shared" si="576"/>
        <v>0</v>
      </c>
      <c r="AQ250" s="220">
        <f t="shared" si="576"/>
        <v>0</v>
      </c>
      <c r="AS250" s="2" t="s">
        <v>181</v>
      </c>
      <c r="AT250" s="220">
        <f t="shared" si="577"/>
        <v>0</v>
      </c>
      <c r="AU250" s="220">
        <f t="shared" si="577"/>
        <v>0</v>
      </c>
      <c r="AV250" s="220">
        <f t="shared" si="577"/>
        <v>0</v>
      </c>
      <c r="AW250" s="220">
        <f t="shared" si="577"/>
        <v>0</v>
      </c>
      <c r="AX250" s="220">
        <f t="shared" si="577"/>
        <v>0</v>
      </c>
      <c r="AY250" s="220">
        <f t="shared" si="577"/>
        <v>0</v>
      </c>
      <c r="AZ250" s="220">
        <f t="shared" si="577"/>
        <v>0</v>
      </c>
      <c r="BA250" s="220">
        <f t="shared" si="577"/>
        <v>0</v>
      </c>
      <c r="BB250" s="220">
        <f t="shared" si="577"/>
        <v>0</v>
      </c>
      <c r="BC250" s="220">
        <f t="shared" si="577"/>
        <v>0</v>
      </c>
      <c r="BD250" s="220">
        <f t="shared" si="577"/>
        <v>0</v>
      </c>
      <c r="BE250" s="220">
        <f t="shared" si="577"/>
        <v>0</v>
      </c>
      <c r="BG250" s="2" t="s">
        <v>181</v>
      </c>
      <c r="BH250" s="220">
        <f t="shared" si="602"/>
        <v>0</v>
      </c>
      <c r="BI250" s="220">
        <f t="shared" si="578"/>
        <v>0</v>
      </c>
      <c r="BJ250" s="220">
        <f t="shared" si="579"/>
        <v>0</v>
      </c>
      <c r="BK250" s="220">
        <f t="shared" si="580"/>
        <v>0</v>
      </c>
      <c r="BL250" s="220">
        <f t="shared" si="581"/>
        <v>0</v>
      </c>
      <c r="BM250" s="220">
        <f t="shared" si="582"/>
        <v>0</v>
      </c>
      <c r="BN250" s="220">
        <f t="shared" si="583"/>
        <v>0</v>
      </c>
      <c r="BO250" s="220">
        <f t="shared" si="584"/>
        <v>0</v>
      </c>
      <c r="BP250" s="220">
        <f t="shared" si="585"/>
        <v>0</v>
      </c>
      <c r="BQ250" s="220">
        <f t="shared" si="586"/>
        <v>0</v>
      </c>
      <c r="BR250" s="220">
        <f t="shared" si="587"/>
        <v>0</v>
      </c>
      <c r="BS250" s="220">
        <f t="shared" si="588"/>
        <v>0</v>
      </c>
      <c r="BU250" s="2" t="s">
        <v>181</v>
      </c>
      <c r="BV250" s="220">
        <f t="shared" si="589"/>
        <v>0</v>
      </c>
      <c r="BW250" s="220">
        <f t="shared" si="590"/>
        <v>0</v>
      </c>
      <c r="BX250" s="220">
        <f t="shared" si="591"/>
        <v>0</v>
      </c>
      <c r="BY250" s="220">
        <f t="shared" si="592"/>
        <v>0</v>
      </c>
      <c r="BZ250" s="220">
        <f t="shared" si="593"/>
        <v>0</v>
      </c>
      <c r="CA250" s="220">
        <f t="shared" si="594"/>
        <v>0</v>
      </c>
      <c r="CB250" s="220">
        <f t="shared" si="595"/>
        <v>0</v>
      </c>
      <c r="CC250" s="220">
        <f t="shared" si="596"/>
        <v>0</v>
      </c>
      <c r="CD250" s="220">
        <f t="shared" si="597"/>
        <v>0</v>
      </c>
      <c r="CE250" s="220">
        <f t="shared" si="598"/>
        <v>0</v>
      </c>
      <c r="CF250" s="220">
        <f t="shared" si="599"/>
        <v>0</v>
      </c>
      <c r="CG250" s="220">
        <f t="shared" si="600"/>
        <v>0</v>
      </c>
    </row>
    <row r="251" spans="1:85" x14ac:dyDescent="0.25">
      <c r="A251" t="str">
        <f>+C226</f>
        <v>ILK-SON</v>
      </c>
      <c r="B251" t="s">
        <v>7</v>
      </c>
      <c r="C251" s="2" t="s">
        <v>182</v>
      </c>
      <c r="D251" s="220">
        <f>+'CPP Detay Tum Ay'!D251</f>
        <v>0</v>
      </c>
      <c r="E251" s="220"/>
      <c r="F251" s="220">
        <f>+'CPP Detay Tum Ay'!F251</f>
        <v>0</v>
      </c>
      <c r="G251" s="220">
        <f>+'CPP Detay Tum Ay'!G251</f>
        <v>0</v>
      </c>
      <c r="H251" s="220">
        <f>+'CPP Detay Tum Ay'!H251</f>
        <v>0</v>
      </c>
      <c r="I251" s="220">
        <f>+'CPP Detay Tum Ay'!I251</f>
        <v>0</v>
      </c>
      <c r="J251" s="220">
        <f>+'CPP Detay Tum Ay'!J251</f>
        <v>0</v>
      </c>
      <c r="K251" s="220">
        <f>+'CPP Detay Tum Ay'!K251</f>
        <v>0</v>
      </c>
      <c r="L251" s="220">
        <f>+'CPP Detay Tum Ay'!L251</f>
        <v>0</v>
      </c>
      <c r="M251" s="220">
        <f>+'CPP Detay Tum Ay'!M251</f>
        <v>0</v>
      </c>
      <c r="N251" s="220">
        <f>+'CPP Detay Tum Ay'!N251</f>
        <v>0</v>
      </c>
      <c r="O251" s="220">
        <f>+'CPP Detay Tum Ay'!O251</f>
        <v>0</v>
      </c>
      <c r="Q251" s="2" t="s">
        <v>182</v>
      </c>
      <c r="R251" s="220">
        <f>+'CPP Detay Tum Ay'!R251</f>
        <v>0</v>
      </c>
      <c r="S251" s="220"/>
      <c r="T251" s="220">
        <f>+'CPP Detay Tum Ay'!T251</f>
        <v>0</v>
      </c>
      <c r="U251" s="220">
        <f>+'CPP Detay Tum Ay'!U251</f>
        <v>0</v>
      </c>
      <c r="V251" s="220">
        <f>+'CPP Detay Tum Ay'!V251</f>
        <v>0</v>
      </c>
      <c r="W251" s="220">
        <f>+'CPP Detay Tum Ay'!W251</f>
        <v>0</v>
      </c>
      <c r="X251" s="220">
        <f>+'CPP Detay Tum Ay'!X251</f>
        <v>0</v>
      </c>
      <c r="Y251" s="220">
        <f>+'CPP Detay Tum Ay'!Y251</f>
        <v>0</v>
      </c>
      <c r="Z251" s="220">
        <f>+'CPP Detay Tum Ay'!Z251</f>
        <v>0</v>
      </c>
      <c r="AA251" s="220">
        <f>+'CPP Detay Tum Ay'!AA251</f>
        <v>0</v>
      </c>
      <c r="AB251" s="220">
        <f>+'CPP Detay Tum Ay'!AB251</f>
        <v>0</v>
      </c>
      <c r="AC251" s="220">
        <f>+'CPP Detay Tum Ay'!AC251</f>
        <v>0</v>
      </c>
      <c r="AE251" s="2" t="s">
        <v>182</v>
      </c>
      <c r="AF251" s="220">
        <f t="shared" si="601"/>
        <v>0</v>
      </c>
      <c r="AG251" s="220">
        <f t="shared" si="576"/>
        <v>0</v>
      </c>
      <c r="AH251" s="220">
        <f t="shared" si="576"/>
        <v>0</v>
      </c>
      <c r="AI251" s="220">
        <f t="shared" si="576"/>
        <v>0</v>
      </c>
      <c r="AJ251" s="220">
        <f t="shared" si="576"/>
        <v>0</v>
      </c>
      <c r="AK251" s="220">
        <f t="shared" si="576"/>
        <v>0</v>
      </c>
      <c r="AL251" s="220">
        <f t="shared" si="576"/>
        <v>0</v>
      </c>
      <c r="AM251" s="220">
        <f t="shared" si="576"/>
        <v>0</v>
      </c>
      <c r="AN251" s="220">
        <f t="shared" si="576"/>
        <v>0</v>
      </c>
      <c r="AO251" s="220">
        <f t="shared" si="576"/>
        <v>0</v>
      </c>
      <c r="AP251" s="220">
        <f t="shared" si="576"/>
        <v>0</v>
      </c>
      <c r="AQ251" s="220">
        <f t="shared" si="576"/>
        <v>0</v>
      </c>
      <c r="AS251" s="2" t="s">
        <v>182</v>
      </c>
      <c r="AT251" s="220">
        <f t="shared" si="577"/>
        <v>0</v>
      </c>
      <c r="AU251" s="220">
        <f t="shared" si="577"/>
        <v>0</v>
      </c>
      <c r="AV251" s="220">
        <f t="shared" si="577"/>
        <v>0</v>
      </c>
      <c r="AW251" s="220">
        <f t="shared" si="577"/>
        <v>0</v>
      </c>
      <c r="AX251" s="220">
        <f t="shared" si="577"/>
        <v>0</v>
      </c>
      <c r="AY251" s="220">
        <f t="shared" si="577"/>
        <v>0</v>
      </c>
      <c r="AZ251" s="220">
        <f t="shared" si="577"/>
        <v>0</v>
      </c>
      <c r="BA251" s="220">
        <f t="shared" si="577"/>
        <v>0</v>
      </c>
      <c r="BB251" s="220">
        <f t="shared" si="577"/>
        <v>0</v>
      </c>
      <c r="BC251" s="220">
        <f t="shared" si="577"/>
        <v>0</v>
      </c>
      <c r="BD251" s="220">
        <f t="shared" si="577"/>
        <v>0</v>
      </c>
      <c r="BE251" s="220">
        <f t="shared" si="577"/>
        <v>0</v>
      </c>
      <c r="BG251" s="2" t="s">
        <v>182</v>
      </c>
      <c r="BH251" s="220">
        <f t="shared" si="602"/>
        <v>0</v>
      </c>
      <c r="BI251" s="220">
        <f t="shared" si="578"/>
        <v>0</v>
      </c>
      <c r="BJ251" s="220">
        <f t="shared" si="579"/>
        <v>0</v>
      </c>
      <c r="BK251" s="220">
        <f t="shared" si="580"/>
        <v>0</v>
      </c>
      <c r="BL251" s="220">
        <f t="shared" si="581"/>
        <v>0</v>
      </c>
      <c r="BM251" s="220">
        <f t="shared" si="582"/>
        <v>0</v>
      </c>
      <c r="BN251" s="220">
        <f t="shared" si="583"/>
        <v>0</v>
      </c>
      <c r="BO251" s="220">
        <f t="shared" si="584"/>
        <v>0</v>
      </c>
      <c r="BP251" s="220">
        <f t="shared" si="585"/>
        <v>0</v>
      </c>
      <c r="BQ251" s="220">
        <f t="shared" si="586"/>
        <v>0</v>
      </c>
      <c r="BR251" s="220">
        <f t="shared" si="587"/>
        <v>0</v>
      </c>
      <c r="BS251" s="220">
        <f t="shared" si="588"/>
        <v>0</v>
      </c>
      <c r="BU251" s="2" t="s">
        <v>182</v>
      </c>
      <c r="BV251" s="220">
        <f t="shared" si="589"/>
        <v>0</v>
      </c>
      <c r="BW251" s="220">
        <f t="shared" si="590"/>
        <v>0</v>
      </c>
      <c r="BX251" s="220">
        <f t="shared" si="591"/>
        <v>0</v>
      </c>
      <c r="BY251" s="220">
        <f t="shared" si="592"/>
        <v>0</v>
      </c>
      <c r="BZ251" s="220">
        <f t="shared" si="593"/>
        <v>0</v>
      </c>
      <c r="CA251" s="220">
        <f t="shared" si="594"/>
        <v>0</v>
      </c>
      <c r="CB251" s="220">
        <f t="shared" si="595"/>
        <v>0</v>
      </c>
      <c r="CC251" s="220">
        <f t="shared" si="596"/>
        <v>0</v>
      </c>
      <c r="CD251" s="220">
        <f t="shared" si="597"/>
        <v>0</v>
      </c>
      <c r="CE251" s="220">
        <f t="shared" si="598"/>
        <v>0</v>
      </c>
      <c r="CF251" s="220">
        <f t="shared" si="599"/>
        <v>0</v>
      </c>
      <c r="CG251" s="220">
        <f t="shared" si="600"/>
        <v>0</v>
      </c>
    </row>
    <row r="252" spans="1:85" x14ac:dyDescent="0.25">
      <c r="A252" t="str">
        <f>+C226</f>
        <v>ILK-SON</v>
      </c>
      <c r="B252" t="s">
        <v>7</v>
      </c>
      <c r="C252" s="2" t="s">
        <v>183</v>
      </c>
      <c r="D252" s="220"/>
      <c r="E252" s="220"/>
      <c r="F252" s="220"/>
      <c r="G252" s="230"/>
      <c r="H252" s="230"/>
      <c r="I252" s="230"/>
      <c r="J252" s="230"/>
      <c r="K252" s="230"/>
      <c r="L252" s="230"/>
      <c r="M252" s="220"/>
      <c r="N252" s="220"/>
      <c r="O252" s="220"/>
      <c r="Q252" s="2" t="s">
        <v>183</v>
      </c>
      <c r="R252" s="221"/>
      <c r="S252" s="221"/>
      <c r="T252" s="221"/>
      <c r="U252" s="220"/>
      <c r="V252" s="220"/>
      <c r="W252" s="220"/>
      <c r="X252" s="220"/>
      <c r="Y252" s="220"/>
      <c r="Z252" s="220"/>
      <c r="AA252" s="220"/>
      <c r="AB252" s="220"/>
      <c r="AC252" s="220"/>
      <c r="AE252" s="2" t="s">
        <v>183</v>
      </c>
      <c r="AF252" s="220"/>
      <c r="AG252" s="220"/>
      <c r="AH252" s="220"/>
      <c r="AI252" s="220"/>
      <c r="AJ252" s="220"/>
      <c r="AK252" s="220"/>
      <c r="AL252" s="220"/>
      <c r="AM252" s="220"/>
      <c r="AN252" s="220"/>
      <c r="AO252" s="220"/>
      <c r="AP252" s="220"/>
      <c r="AQ252" s="220"/>
      <c r="AS252" s="2" t="s">
        <v>183</v>
      </c>
      <c r="AT252" s="221"/>
      <c r="AU252" s="221"/>
      <c r="AV252" s="221"/>
      <c r="AW252" s="221"/>
      <c r="AX252" s="221"/>
      <c r="AY252" s="221"/>
      <c r="AZ252" s="221"/>
      <c r="BA252" s="221"/>
      <c r="BB252" s="221"/>
      <c r="BC252" s="221"/>
      <c r="BD252" s="221"/>
      <c r="BE252" s="221"/>
      <c r="BG252" s="2" t="s">
        <v>183</v>
      </c>
      <c r="BH252" s="220"/>
      <c r="BI252" s="220"/>
      <c r="BJ252" s="220"/>
      <c r="BK252" s="220"/>
      <c r="BL252" s="220"/>
      <c r="BM252" s="220"/>
      <c r="BN252" s="220"/>
      <c r="BO252" s="220"/>
      <c r="BP252" s="220"/>
      <c r="BQ252" s="220"/>
      <c r="BR252" s="220"/>
      <c r="BS252" s="220"/>
      <c r="BU252" s="2" t="s">
        <v>183</v>
      </c>
      <c r="BV252" s="221"/>
      <c r="BW252" s="221"/>
      <c r="BX252" s="221"/>
      <c r="BY252" s="221"/>
      <c r="BZ252" s="221"/>
      <c r="CA252" s="221"/>
      <c r="CB252" s="221"/>
      <c r="CC252" s="221"/>
      <c r="CD252" s="221"/>
      <c r="CE252" s="221"/>
      <c r="CF252" s="221"/>
      <c r="CG252" s="221"/>
    </row>
    <row r="253" spans="1:85" x14ac:dyDescent="0.25">
      <c r="A253" t="str">
        <f>+C226</f>
        <v>ILK-SON</v>
      </c>
      <c r="B253" t="s">
        <v>7</v>
      </c>
      <c r="C253" s="2" t="s">
        <v>184</v>
      </c>
      <c r="D253" s="220"/>
      <c r="E253" s="220"/>
      <c r="F253" s="220"/>
      <c r="G253" s="220"/>
      <c r="H253" s="220"/>
      <c r="I253" s="230"/>
      <c r="J253" s="220"/>
      <c r="K253" s="220"/>
      <c r="L253" s="220"/>
      <c r="M253" s="220"/>
      <c r="N253" s="220"/>
      <c r="O253" s="220"/>
      <c r="Q253" s="2" t="s">
        <v>184</v>
      </c>
      <c r="R253" s="221"/>
      <c r="S253" s="221"/>
      <c r="T253" s="221"/>
      <c r="U253" s="220"/>
      <c r="V253" s="220"/>
      <c r="W253" s="220"/>
      <c r="X253" s="220"/>
      <c r="Y253" s="220"/>
      <c r="Z253" s="220"/>
      <c r="AA253" s="220"/>
      <c r="AB253" s="220"/>
      <c r="AC253" s="220"/>
      <c r="AE253" s="2" t="s">
        <v>184</v>
      </c>
      <c r="AF253" s="220"/>
      <c r="AG253" s="220"/>
      <c r="AH253" s="220"/>
      <c r="AI253" s="220"/>
      <c r="AJ253" s="220"/>
      <c r="AK253" s="220"/>
      <c r="AL253" s="220"/>
      <c r="AM253" s="220"/>
      <c r="AN253" s="220"/>
      <c r="AO253" s="220"/>
      <c r="AP253" s="220"/>
      <c r="AQ253" s="220"/>
      <c r="AS253" s="2" t="s">
        <v>184</v>
      </c>
      <c r="AT253" s="221"/>
      <c r="AU253" s="221"/>
      <c r="AV253" s="221"/>
      <c r="AW253" s="221"/>
      <c r="AX253" s="221"/>
      <c r="AY253" s="221"/>
      <c r="AZ253" s="221"/>
      <c r="BA253" s="221"/>
      <c r="BB253" s="221"/>
      <c r="BC253" s="221"/>
      <c r="BD253" s="221"/>
      <c r="BE253" s="221"/>
      <c r="BG253" s="2" t="s">
        <v>184</v>
      </c>
      <c r="BH253" s="220"/>
      <c r="BI253" s="220"/>
      <c r="BJ253" s="220"/>
      <c r="BK253" s="220"/>
      <c r="BL253" s="220"/>
      <c r="BM253" s="220"/>
      <c r="BN253" s="220"/>
      <c r="BO253" s="220"/>
      <c r="BP253" s="220"/>
      <c r="BQ253" s="220"/>
      <c r="BR253" s="220"/>
      <c r="BS253" s="220"/>
      <c r="BU253" s="2" t="s">
        <v>184</v>
      </c>
      <c r="BV253" s="221"/>
      <c r="BW253" s="221"/>
      <c r="BX253" s="221"/>
      <c r="BY253" s="221"/>
      <c r="BZ253" s="221"/>
      <c r="CA253" s="221"/>
      <c r="CB253" s="221"/>
      <c r="CC253" s="221"/>
      <c r="CD253" s="221"/>
      <c r="CE253" s="221"/>
      <c r="CF253" s="221"/>
      <c r="CG253" s="221"/>
    </row>
    <row r="254" spans="1:85" x14ac:dyDescent="0.25">
      <c r="A254" t="str">
        <f>+C226</f>
        <v>ILK-SON</v>
      </c>
      <c r="B254" t="s">
        <v>7</v>
      </c>
      <c r="C254" s="2" t="s">
        <v>185</v>
      </c>
      <c r="D254" s="220"/>
      <c r="E254" s="220"/>
      <c r="F254" s="220"/>
      <c r="G254" s="220"/>
      <c r="H254" s="220"/>
      <c r="I254" s="230"/>
      <c r="J254" s="220"/>
      <c r="K254" s="220"/>
      <c r="L254" s="220"/>
      <c r="M254" s="220"/>
      <c r="N254" s="220"/>
      <c r="O254" s="220"/>
      <c r="Q254" s="2" t="s">
        <v>185</v>
      </c>
      <c r="R254" s="221"/>
      <c r="S254" s="221"/>
      <c r="T254" s="221"/>
      <c r="U254" s="220"/>
      <c r="V254" s="220"/>
      <c r="W254" s="220"/>
      <c r="X254" s="220"/>
      <c r="Y254" s="220"/>
      <c r="Z254" s="220"/>
      <c r="AA254" s="220"/>
      <c r="AB254" s="220"/>
      <c r="AC254" s="220"/>
      <c r="AE254" s="2" t="s">
        <v>185</v>
      </c>
      <c r="AF254" s="220"/>
      <c r="AG254" s="220"/>
      <c r="AH254" s="220"/>
      <c r="AI254" s="220"/>
      <c r="AJ254" s="220"/>
      <c r="AK254" s="220"/>
      <c r="AL254" s="220"/>
      <c r="AM254" s="220"/>
      <c r="AN254" s="220"/>
      <c r="AO254" s="220"/>
      <c r="AP254" s="220"/>
      <c r="AQ254" s="220"/>
      <c r="AS254" s="2" t="s">
        <v>185</v>
      </c>
      <c r="AT254" s="221"/>
      <c r="AU254" s="221"/>
      <c r="AV254" s="221"/>
      <c r="AW254" s="221"/>
      <c r="AX254" s="221"/>
      <c r="AY254" s="221"/>
      <c r="AZ254" s="221"/>
      <c r="BA254" s="221"/>
      <c r="BB254" s="221"/>
      <c r="BC254" s="221"/>
      <c r="BD254" s="221"/>
      <c r="BE254" s="221"/>
      <c r="BG254" s="2" t="s">
        <v>185</v>
      </c>
      <c r="BH254" s="220"/>
      <c r="BI254" s="220"/>
      <c r="BJ254" s="220"/>
      <c r="BK254" s="220"/>
      <c r="BL254" s="220"/>
      <c r="BM254" s="220"/>
      <c r="BN254" s="220"/>
      <c r="BO254" s="220"/>
      <c r="BP254" s="220"/>
      <c r="BQ254" s="220"/>
      <c r="BR254" s="220"/>
      <c r="BS254" s="220"/>
      <c r="BU254" s="2" t="s">
        <v>185</v>
      </c>
      <c r="BV254" s="221"/>
      <c r="BW254" s="221"/>
      <c r="BX254" s="221"/>
      <c r="BY254" s="221"/>
      <c r="BZ254" s="221"/>
      <c r="CA254" s="221"/>
      <c r="CB254" s="221"/>
      <c r="CC254" s="221"/>
      <c r="CD254" s="221"/>
      <c r="CE254" s="221"/>
      <c r="CF254" s="221"/>
      <c r="CG254" s="221"/>
    </row>
    <row r="255" spans="1:85" x14ac:dyDescent="0.25">
      <c r="A255" t="str">
        <f>+C226</f>
        <v>ILK-SON</v>
      </c>
      <c r="B255" t="s">
        <v>7</v>
      </c>
      <c r="C255" s="2" t="s">
        <v>186</v>
      </c>
      <c r="D255" s="220"/>
      <c r="E255" s="220"/>
      <c r="F255" s="220"/>
      <c r="G255" s="220"/>
      <c r="H255" s="220"/>
      <c r="I255" s="230"/>
      <c r="J255" s="220"/>
      <c r="K255" s="220"/>
      <c r="L255" s="220"/>
      <c r="M255" s="220"/>
      <c r="N255" s="220"/>
      <c r="O255" s="220"/>
      <c r="Q255" s="2" t="s">
        <v>186</v>
      </c>
      <c r="R255" s="221"/>
      <c r="S255" s="221"/>
      <c r="T255" s="221"/>
      <c r="U255" s="220"/>
      <c r="V255" s="220"/>
      <c r="W255" s="220"/>
      <c r="X255" s="220"/>
      <c r="Y255" s="220"/>
      <c r="Z255" s="220"/>
      <c r="AA255" s="220"/>
      <c r="AB255" s="220"/>
      <c r="AC255" s="220"/>
      <c r="AE255" s="2" t="s">
        <v>186</v>
      </c>
      <c r="AF255" s="220"/>
      <c r="AG255" s="220"/>
      <c r="AH255" s="220"/>
      <c r="AI255" s="220"/>
      <c r="AJ255" s="220"/>
      <c r="AK255" s="220"/>
      <c r="AL255" s="220"/>
      <c r="AM255" s="220"/>
      <c r="AN255" s="220"/>
      <c r="AO255" s="220"/>
      <c r="AP255" s="220"/>
      <c r="AQ255" s="220"/>
      <c r="AS255" s="2" t="s">
        <v>186</v>
      </c>
      <c r="AT255" s="221"/>
      <c r="AU255" s="221"/>
      <c r="AV255" s="221"/>
      <c r="AW255" s="221"/>
      <c r="AX255" s="221"/>
      <c r="AY255" s="221"/>
      <c r="AZ255" s="221"/>
      <c r="BA255" s="221"/>
      <c r="BB255" s="221"/>
      <c r="BC255" s="221"/>
      <c r="BD255" s="221"/>
      <c r="BE255" s="221"/>
      <c r="BG255" s="2" t="s">
        <v>186</v>
      </c>
      <c r="BH255" s="220"/>
      <c r="BI255" s="220"/>
      <c r="BJ255" s="220"/>
      <c r="BK255" s="220"/>
      <c r="BL255" s="220"/>
      <c r="BM255" s="220"/>
      <c r="BN255" s="220"/>
      <c r="BO255" s="220"/>
      <c r="BP255" s="220"/>
      <c r="BQ255" s="220"/>
      <c r="BR255" s="220"/>
      <c r="BS255" s="220"/>
      <c r="BU255" s="2" t="s">
        <v>186</v>
      </c>
      <c r="BV255" s="221"/>
      <c r="BW255" s="221"/>
      <c r="BX255" s="221"/>
      <c r="BY255" s="221"/>
      <c r="BZ255" s="221"/>
      <c r="CA255" s="221"/>
      <c r="CB255" s="221"/>
      <c r="CC255" s="221"/>
      <c r="CD255" s="221"/>
      <c r="CE255" s="221"/>
      <c r="CF255" s="221"/>
      <c r="CG255" s="221"/>
    </row>
    <row r="256" spans="1:85" x14ac:dyDescent="0.25">
      <c r="A256" t="str">
        <f>+C226</f>
        <v>ILK-SON</v>
      </c>
      <c r="B256" t="s">
        <v>7</v>
      </c>
      <c r="C256" s="2" t="s">
        <v>203</v>
      </c>
      <c r="D256" s="220"/>
      <c r="E256" s="220"/>
      <c r="F256" s="220"/>
      <c r="G256" s="220"/>
      <c r="H256" s="220"/>
      <c r="I256" s="220"/>
      <c r="J256" s="220"/>
      <c r="K256" s="220"/>
      <c r="L256" s="220"/>
      <c r="M256" s="220"/>
      <c r="N256" s="220"/>
      <c r="O256" s="220"/>
      <c r="Q256" s="2"/>
      <c r="R256" s="221"/>
      <c r="S256" s="221"/>
      <c r="T256" s="221"/>
      <c r="U256" s="220"/>
      <c r="V256" s="220"/>
      <c r="W256" s="220"/>
      <c r="X256" s="220"/>
      <c r="Y256" s="220"/>
      <c r="Z256" s="220"/>
      <c r="AA256" s="220"/>
      <c r="AB256" s="220"/>
      <c r="AC256" s="220"/>
      <c r="AE256" s="2" t="s">
        <v>203</v>
      </c>
      <c r="AF256" s="220"/>
      <c r="AG256" s="220"/>
      <c r="AH256" s="220"/>
      <c r="AI256" s="220"/>
      <c r="AJ256" s="220"/>
      <c r="AK256" s="220"/>
      <c r="AL256" s="220"/>
      <c r="AM256" s="220"/>
      <c r="AN256" s="220"/>
      <c r="AO256" s="220"/>
      <c r="AP256" s="220"/>
      <c r="AQ256" s="220"/>
      <c r="AS256" s="2"/>
      <c r="AT256" s="221"/>
      <c r="AU256" s="221"/>
      <c r="AV256" s="221"/>
      <c r="AW256" s="220"/>
      <c r="AX256" s="220"/>
      <c r="AY256" s="220"/>
      <c r="AZ256" s="220"/>
      <c r="BA256" s="220"/>
      <c r="BB256" s="220"/>
      <c r="BC256" s="220"/>
      <c r="BD256" s="220"/>
      <c r="BE256" s="220"/>
      <c r="BG256" s="2" t="s">
        <v>203</v>
      </c>
      <c r="BH256" s="220"/>
      <c r="BI256" s="220"/>
      <c r="BJ256" s="220"/>
      <c r="BK256" s="220"/>
      <c r="BL256" s="220"/>
      <c r="BM256" s="220"/>
      <c r="BN256" s="220"/>
      <c r="BO256" s="220"/>
      <c r="BP256" s="220"/>
      <c r="BQ256" s="220"/>
      <c r="BR256" s="220"/>
      <c r="BS256" s="220"/>
      <c r="BU256" s="2"/>
      <c r="BV256" s="221"/>
      <c r="BW256" s="221"/>
      <c r="BX256" s="221"/>
      <c r="BY256" s="220"/>
      <c r="BZ256" s="220"/>
      <c r="CA256" s="220"/>
      <c r="CB256" s="220"/>
      <c r="CC256" s="220"/>
      <c r="CD256" s="220"/>
      <c r="CE256" s="220"/>
      <c r="CF256" s="220"/>
      <c r="CG256" s="220"/>
    </row>
    <row r="257" spans="1:85" x14ac:dyDescent="0.25">
      <c r="A257" t="str">
        <f>+C226</f>
        <v>ILK-SON</v>
      </c>
      <c r="B257" t="s">
        <v>7</v>
      </c>
      <c r="C257" s="2" t="s">
        <v>204</v>
      </c>
      <c r="D257" s="220"/>
      <c r="E257" s="220"/>
      <c r="F257" s="220"/>
      <c r="G257" s="220"/>
      <c r="H257" s="220"/>
      <c r="I257" s="220"/>
      <c r="J257" s="220"/>
      <c r="K257" s="220"/>
      <c r="L257" s="220"/>
      <c r="M257" s="220"/>
      <c r="N257" s="220"/>
      <c r="O257" s="220"/>
      <c r="Q257" s="2"/>
      <c r="R257" s="221"/>
      <c r="S257" s="221"/>
      <c r="T257" s="221"/>
      <c r="U257" s="220"/>
      <c r="V257" s="220"/>
      <c r="W257" s="220"/>
      <c r="X257" s="220"/>
      <c r="Y257" s="220"/>
      <c r="Z257" s="220"/>
      <c r="AA257" s="220"/>
      <c r="AB257" s="220"/>
      <c r="AC257" s="220"/>
      <c r="AE257" s="2" t="s">
        <v>204</v>
      </c>
      <c r="AF257" s="220"/>
      <c r="AG257" s="220"/>
      <c r="AH257" s="220"/>
      <c r="AI257" s="220"/>
      <c r="AJ257" s="220"/>
      <c r="AK257" s="220"/>
      <c r="AL257" s="220"/>
      <c r="AM257" s="220"/>
      <c r="AN257" s="220"/>
      <c r="AO257" s="220"/>
      <c r="AP257" s="220"/>
      <c r="AQ257" s="220"/>
      <c r="AS257" s="2"/>
      <c r="AT257" s="221"/>
      <c r="AU257" s="221"/>
      <c r="AV257" s="221"/>
      <c r="AW257" s="220"/>
      <c r="AX257" s="220"/>
      <c r="AY257" s="220"/>
      <c r="AZ257" s="220"/>
      <c r="BA257" s="220"/>
      <c r="BB257" s="220"/>
      <c r="BC257" s="220"/>
      <c r="BD257" s="220"/>
      <c r="BE257" s="220"/>
      <c r="BG257" s="2" t="s">
        <v>204</v>
      </c>
      <c r="BH257" s="220"/>
      <c r="BI257" s="220"/>
      <c r="BJ257" s="220"/>
      <c r="BK257" s="220"/>
      <c r="BL257" s="220"/>
      <c r="BM257" s="220"/>
      <c r="BN257" s="220"/>
      <c r="BO257" s="220"/>
      <c r="BP257" s="220"/>
      <c r="BQ257" s="220"/>
      <c r="BR257" s="220"/>
      <c r="BS257" s="220"/>
      <c r="BU257" s="2"/>
      <c r="BV257" s="221"/>
      <c r="BW257" s="221"/>
      <c r="BX257" s="221"/>
      <c r="BY257" s="220"/>
      <c r="BZ257" s="220"/>
      <c r="CA257" s="220"/>
      <c r="CB257" s="220"/>
      <c r="CC257" s="220"/>
      <c r="CD257" s="220"/>
      <c r="CE257" s="220"/>
      <c r="CF257" s="220"/>
      <c r="CG257" s="220"/>
    </row>
    <row r="258" spans="1:85" x14ac:dyDescent="0.25">
      <c r="A258" t="str">
        <f>+C226</f>
        <v>ILK-SON</v>
      </c>
      <c r="B258" t="s">
        <v>7</v>
      </c>
      <c r="C258" s="2" t="s">
        <v>205</v>
      </c>
      <c r="D258" s="220"/>
      <c r="E258" s="220"/>
      <c r="F258" s="220"/>
      <c r="G258" s="220"/>
      <c r="H258" s="220"/>
      <c r="I258" s="220"/>
      <c r="J258" s="220"/>
      <c r="K258" s="220"/>
      <c r="L258" s="220"/>
      <c r="M258" s="220"/>
      <c r="N258" s="220"/>
      <c r="O258" s="220"/>
      <c r="Q258" s="2"/>
      <c r="R258" s="221"/>
      <c r="S258" s="221"/>
      <c r="T258" s="221"/>
      <c r="U258" s="220"/>
      <c r="V258" s="220"/>
      <c r="W258" s="220"/>
      <c r="X258" s="220"/>
      <c r="Y258" s="220"/>
      <c r="Z258" s="220"/>
      <c r="AA258" s="220"/>
      <c r="AB258" s="220"/>
      <c r="AC258" s="220"/>
      <c r="AE258" s="2" t="s">
        <v>205</v>
      </c>
      <c r="AF258" s="220"/>
      <c r="AG258" s="220"/>
      <c r="AH258" s="220"/>
      <c r="AI258" s="220"/>
      <c r="AJ258" s="220"/>
      <c r="AK258" s="220"/>
      <c r="AL258" s="220"/>
      <c r="AM258" s="220"/>
      <c r="AN258" s="220"/>
      <c r="AO258" s="220"/>
      <c r="AP258" s="220"/>
      <c r="AQ258" s="220"/>
      <c r="AS258" s="2"/>
      <c r="AT258" s="221"/>
      <c r="AU258" s="221"/>
      <c r="AV258" s="221"/>
      <c r="AW258" s="220"/>
      <c r="AX258" s="220"/>
      <c r="AY258" s="220"/>
      <c r="AZ258" s="220"/>
      <c r="BA258" s="220"/>
      <c r="BB258" s="220"/>
      <c r="BC258" s="220"/>
      <c r="BD258" s="220"/>
      <c r="BE258" s="220"/>
      <c r="BG258" s="2" t="s">
        <v>205</v>
      </c>
      <c r="BH258" s="220"/>
      <c r="BI258" s="220"/>
      <c r="BJ258" s="220"/>
      <c r="BK258" s="220"/>
      <c r="BL258" s="220"/>
      <c r="BM258" s="220"/>
      <c r="BN258" s="220"/>
      <c r="BO258" s="220"/>
      <c r="BP258" s="220"/>
      <c r="BQ258" s="220"/>
      <c r="BR258" s="220"/>
      <c r="BS258" s="220"/>
      <c r="BU258" s="2"/>
      <c r="BV258" s="221"/>
      <c r="BW258" s="221"/>
      <c r="BX258" s="221"/>
      <c r="BY258" s="220"/>
      <c r="BZ258" s="220"/>
      <c r="CA258" s="220"/>
      <c r="CB258" s="220"/>
      <c r="CC258" s="220"/>
      <c r="CD258" s="220"/>
      <c r="CE258" s="220"/>
      <c r="CF258" s="220"/>
      <c r="CG258" s="220"/>
    </row>
    <row r="259" spans="1:85" x14ac:dyDescent="0.25">
      <c r="A259" t="str">
        <f>+C226</f>
        <v>ILK-SON</v>
      </c>
      <c r="B259" t="s">
        <v>7</v>
      </c>
      <c r="C259" s="2" t="s">
        <v>206</v>
      </c>
      <c r="D259" s="220"/>
      <c r="E259" s="220"/>
      <c r="F259" s="220"/>
      <c r="G259" s="220"/>
      <c r="H259" s="220"/>
      <c r="I259" s="220"/>
      <c r="J259" s="220"/>
      <c r="K259" s="220"/>
      <c r="L259" s="220"/>
      <c r="M259" s="220"/>
      <c r="N259" s="220"/>
      <c r="O259" s="220"/>
      <c r="Q259" s="2"/>
      <c r="R259" s="221"/>
      <c r="S259" s="221"/>
      <c r="T259" s="221"/>
      <c r="U259" s="220"/>
      <c r="V259" s="220"/>
      <c r="W259" s="220"/>
      <c r="X259" s="220"/>
      <c r="Y259" s="220"/>
      <c r="Z259" s="220"/>
      <c r="AA259" s="220"/>
      <c r="AB259" s="220"/>
      <c r="AC259" s="220"/>
      <c r="AE259" s="2" t="s">
        <v>206</v>
      </c>
      <c r="AF259" s="220"/>
      <c r="AG259" s="220"/>
      <c r="AH259" s="220"/>
      <c r="AI259" s="220"/>
      <c r="AJ259" s="220"/>
      <c r="AK259" s="220"/>
      <c r="AL259" s="220"/>
      <c r="AM259" s="220"/>
      <c r="AN259" s="220"/>
      <c r="AO259" s="220"/>
      <c r="AP259" s="220"/>
      <c r="AQ259" s="220"/>
      <c r="AS259" s="2"/>
      <c r="AT259" s="221"/>
      <c r="AU259" s="221"/>
      <c r="AV259" s="221"/>
      <c r="AW259" s="220"/>
      <c r="AX259" s="220"/>
      <c r="AY259" s="220"/>
      <c r="AZ259" s="220"/>
      <c r="BA259" s="220"/>
      <c r="BB259" s="220"/>
      <c r="BC259" s="220"/>
      <c r="BD259" s="220"/>
      <c r="BE259" s="220"/>
      <c r="BG259" s="2" t="s">
        <v>206</v>
      </c>
      <c r="BH259" s="220"/>
      <c r="BI259" s="220"/>
      <c r="BJ259" s="220"/>
      <c r="BK259" s="220"/>
      <c r="BL259" s="220"/>
      <c r="BM259" s="220"/>
      <c r="BN259" s="220"/>
      <c r="BO259" s="220"/>
      <c r="BP259" s="220"/>
      <c r="BQ259" s="220"/>
      <c r="BR259" s="220"/>
      <c r="BS259" s="220"/>
      <c r="BU259" s="2"/>
      <c r="BV259" s="221"/>
      <c r="BW259" s="221"/>
      <c r="BX259" s="221"/>
      <c r="BY259" s="220"/>
      <c r="BZ259" s="220"/>
      <c r="CA259" s="220"/>
      <c r="CB259" s="220"/>
      <c r="CC259" s="220"/>
      <c r="CD259" s="220"/>
      <c r="CE259" s="220"/>
      <c r="CF259" s="220"/>
      <c r="CG259" s="220"/>
    </row>
    <row r="260" spans="1:85" x14ac:dyDescent="0.25">
      <c r="A260" t="str">
        <f>+C226</f>
        <v>ILK-SON</v>
      </c>
      <c r="B260" t="s">
        <v>7</v>
      </c>
      <c r="C260" s="2" t="s">
        <v>207</v>
      </c>
      <c r="D260" s="220"/>
      <c r="E260" s="220"/>
      <c r="F260" s="220"/>
      <c r="G260" s="220"/>
      <c r="H260" s="220"/>
      <c r="I260" s="220"/>
      <c r="J260" s="220"/>
      <c r="K260" s="220"/>
      <c r="L260" s="220"/>
      <c r="M260" s="220"/>
      <c r="N260" s="220"/>
      <c r="O260" s="220"/>
      <c r="Q260" s="2"/>
      <c r="R260" s="221"/>
      <c r="S260" s="221"/>
      <c r="T260" s="221"/>
      <c r="U260" s="220"/>
      <c r="V260" s="220"/>
      <c r="W260" s="220"/>
      <c r="X260" s="220"/>
      <c r="Y260" s="220"/>
      <c r="Z260" s="220"/>
      <c r="AA260" s="220"/>
      <c r="AB260" s="220"/>
      <c r="AC260" s="220"/>
      <c r="AE260" s="2" t="s">
        <v>207</v>
      </c>
      <c r="AF260" s="220"/>
      <c r="AG260" s="220"/>
      <c r="AH260" s="220"/>
      <c r="AI260" s="220"/>
      <c r="AJ260" s="220"/>
      <c r="AK260" s="220"/>
      <c r="AL260" s="220"/>
      <c r="AM260" s="220"/>
      <c r="AN260" s="220"/>
      <c r="AO260" s="220"/>
      <c r="AP260" s="220"/>
      <c r="AQ260" s="220"/>
      <c r="AS260" s="2"/>
      <c r="AT260" s="221"/>
      <c r="AU260" s="221"/>
      <c r="AV260" s="221"/>
      <c r="AW260" s="220"/>
      <c r="AX260" s="220"/>
      <c r="AY260" s="220"/>
      <c r="AZ260" s="220"/>
      <c r="BA260" s="220"/>
      <c r="BB260" s="220"/>
      <c r="BC260" s="220"/>
      <c r="BD260" s="220"/>
      <c r="BE260" s="220"/>
      <c r="BG260" s="2" t="s">
        <v>207</v>
      </c>
      <c r="BH260" s="220"/>
      <c r="BI260" s="220"/>
      <c r="BJ260" s="220"/>
      <c r="BK260" s="220"/>
      <c r="BL260" s="220"/>
      <c r="BM260" s="220"/>
      <c r="BN260" s="220"/>
      <c r="BO260" s="220"/>
      <c r="BP260" s="220"/>
      <c r="BQ260" s="220"/>
      <c r="BR260" s="220"/>
      <c r="BS260" s="220"/>
      <c r="BU260" s="2"/>
      <c r="BV260" s="221"/>
      <c r="BW260" s="221"/>
      <c r="BX260" s="221"/>
      <c r="BY260" s="220"/>
      <c r="BZ260" s="220"/>
      <c r="CA260" s="220"/>
      <c r="CB260" s="220"/>
      <c r="CC260" s="220"/>
      <c r="CD260" s="220"/>
      <c r="CE260" s="220"/>
      <c r="CF260" s="220"/>
      <c r="CG260" s="220"/>
    </row>
    <row r="261" spans="1:85" x14ac:dyDescent="0.25">
      <c r="A261" t="str">
        <f>+C226</f>
        <v>ILK-SON</v>
      </c>
      <c r="B261" t="s">
        <v>7</v>
      </c>
      <c r="C261" s="2" t="s">
        <v>208</v>
      </c>
      <c r="D261" s="220"/>
      <c r="E261" s="220"/>
      <c r="F261" s="220"/>
      <c r="G261" s="220"/>
      <c r="H261" s="220"/>
      <c r="I261" s="220"/>
      <c r="J261" s="220"/>
      <c r="K261" s="220"/>
      <c r="L261" s="220"/>
      <c r="M261" s="220"/>
      <c r="N261" s="220"/>
      <c r="O261" s="220"/>
      <c r="Q261" s="2"/>
      <c r="R261" s="221"/>
      <c r="S261" s="221"/>
      <c r="T261" s="221"/>
      <c r="U261" s="220"/>
      <c r="V261" s="220"/>
      <c r="W261" s="220"/>
      <c r="X261" s="220"/>
      <c r="Y261" s="220"/>
      <c r="Z261" s="220"/>
      <c r="AA261" s="220"/>
      <c r="AB261" s="220"/>
      <c r="AC261" s="220"/>
      <c r="AE261" s="2" t="s">
        <v>208</v>
      </c>
      <c r="AF261" s="220"/>
      <c r="AG261" s="220"/>
      <c r="AH261" s="220"/>
      <c r="AI261" s="220"/>
      <c r="AJ261" s="220"/>
      <c r="AK261" s="220"/>
      <c r="AL261" s="220"/>
      <c r="AM261" s="220"/>
      <c r="AN261" s="220"/>
      <c r="AO261" s="220"/>
      <c r="AP261" s="220"/>
      <c r="AQ261" s="220"/>
      <c r="AS261" s="2"/>
      <c r="AT261" s="221"/>
      <c r="AU261" s="221"/>
      <c r="AV261" s="221"/>
      <c r="AW261" s="220"/>
      <c r="AX261" s="220"/>
      <c r="AY261" s="220"/>
      <c r="AZ261" s="220"/>
      <c r="BA261" s="220"/>
      <c r="BB261" s="220"/>
      <c r="BC261" s="220"/>
      <c r="BD261" s="220"/>
      <c r="BE261" s="220"/>
      <c r="BG261" s="2" t="s">
        <v>208</v>
      </c>
      <c r="BH261" s="220"/>
      <c r="BI261" s="220"/>
      <c r="BJ261" s="220"/>
      <c r="BK261" s="220"/>
      <c r="BL261" s="220"/>
      <c r="BM261" s="220"/>
      <c r="BN261" s="220"/>
      <c r="BO261" s="220"/>
      <c r="BP261" s="220"/>
      <c r="BQ261" s="220"/>
      <c r="BR261" s="220"/>
      <c r="BS261" s="220"/>
      <c r="BU261" s="2"/>
      <c r="BV261" s="221"/>
      <c r="BW261" s="221"/>
      <c r="BX261" s="221"/>
      <c r="BY261" s="220"/>
      <c r="BZ261" s="220"/>
      <c r="CA261" s="220"/>
      <c r="CB261" s="220"/>
      <c r="CC261" s="220"/>
      <c r="CD261" s="220"/>
      <c r="CE261" s="220"/>
      <c r="CF261" s="220"/>
      <c r="CG261" s="220"/>
    </row>
    <row r="262" spans="1:85" x14ac:dyDescent="0.25">
      <c r="C262" s="222" t="s">
        <v>187</v>
      </c>
      <c r="D262" s="223">
        <f>+IFERROR((SUMPRODUCT(D247:D255,R247:R255)/R262),0)</f>
        <v>0</v>
      </c>
      <c r="E262" s="223">
        <f t="shared" ref="E262:O262" si="603">+IFERROR((SUMPRODUCT(E247:E255,S247:S255)/S262),0)</f>
        <v>0</v>
      </c>
      <c r="F262" s="223">
        <f t="shared" si="603"/>
        <v>0</v>
      </c>
      <c r="G262" s="223">
        <f t="shared" si="603"/>
        <v>0</v>
      </c>
      <c r="H262" s="223">
        <f t="shared" si="603"/>
        <v>0</v>
      </c>
      <c r="I262" s="223">
        <f t="shared" si="603"/>
        <v>0</v>
      </c>
      <c r="J262" s="223">
        <f t="shared" si="603"/>
        <v>0</v>
      </c>
      <c r="K262" s="223">
        <f t="shared" si="603"/>
        <v>0</v>
      </c>
      <c r="L262" s="223">
        <f t="shared" si="603"/>
        <v>0</v>
      </c>
      <c r="M262" s="223">
        <f t="shared" si="603"/>
        <v>0</v>
      </c>
      <c r="N262" s="223">
        <f t="shared" si="603"/>
        <v>0</v>
      </c>
      <c r="O262" s="223">
        <f t="shared" si="603"/>
        <v>0</v>
      </c>
      <c r="R262" s="224">
        <f t="shared" ref="R262:AC262" si="604">SUM(R247:R261)</f>
        <v>0</v>
      </c>
      <c r="S262" s="224">
        <f t="shared" si="604"/>
        <v>0</v>
      </c>
      <c r="T262" s="224">
        <f t="shared" si="604"/>
        <v>0</v>
      </c>
      <c r="U262" s="224">
        <f t="shared" si="604"/>
        <v>0</v>
      </c>
      <c r="V262" s="224">
        <f t="shared" si="604"/>
        <v>0</v>
      </c>
      <c r="W262" s="224">
        <f t="shared" si="604"/>
        <v>0</v>
      </c>
      <c r="X262" s="224">
        <f t="shared" si="604"/>
        <v>0</v>
      </c>
      <c r="Y262" s="224">
        <f t="shared" si="604"/>
        <v>0</v>
      </c>
      <c r="Z262" s="224">
        <f t="shared" si="604"/>
        <v>0</v>
      </c>
      <c r="AA262" s="224">
        <f t="shared" si="604"/>
        <v>0</v>
      </c>
      <c r="AB262" s="224">
        <f t="shared" si="604"/>
        <v>0</v>
      </c>
      <c r="AC262" s="224">
        <f t="shared" si="604"/>
        <v>0</v>
      </c>
      <c r="AE262" s="222" t="s">
        <v>187</v>
      </c>
      <c r="AF262" s="223">
        <f>+IFERROR((SUMPRODUCT(AF247:AF255,AT247:AT255)/AT262),0)</f>
        <v>0</v>
      </c>
      <c r="AG262" s="223">
        <f t="shared" ref="AG262:AQ262" si="605">+IFERROR((SUMPRODUCT(AG247:AG255,AU247:AU255)/AU262),0)</f>
        <v>0</v>
      </c>
      <c r="AH262" s="223">
        <f t="shared" si="605"/>
        <v>0</v>
      </c>
      <c r="AI262" s="223">
        <f t="shared" si="605"/>
        <v>0</v>
      </c>
      <c r="AJ262" s="223">
        <f t="shared" si="605"/>
        <v>0</v>
      </c>
      <c r="AK262" s="223">
        <f t="shared" si="605"/>
        <v>0</v>
      </c>
      <c r="AL262" s="223">
        <f t="shared" si="605"/>
        <v>0</v>
      </c>
      <c r="AM262" s="223">
        <f t="shared" si="605"/>
        <v>0</v>
      </c>
      <c r="AN262" s="223">
        <f t="shared" si="605"/>
        <v>0</v>
      </c>
      <c r="AO262" s="223">
        <f t="shared" si="605"/>
        <v>0</v>
      </c>
      <c r="AP262" s="223">
        <f t="shared" si="605"/>
        <v>0</v>
      </c>
      <c r="AQ262" s="223">
        <f t="shared" si="605"/>
        <v>0</v>
      </c>
      <c r="AT262" s="224">
        <f t="shared" ref="AT262:BE262" si="606">SUM(AT247:AT261)</f>
        <v>0</v>
      </c>
      <c r="AU262" s="224">
        <f t="shared" si="606"/>
        <v>0</v>
      </c>
      <c r="AV262" s="224">
        <f t="shared" si="606"/>
        <v>0</v>
      </c>
      <c r="AW262" s="224">
        <f t="shared" si="606"/>
        <v>0</v>
      </c>
      <c r="AX262" s="224">
        <f t="shared" si="606"/>
        <v>0</v>
      </c>
      <c r="AY262" s="224">
        <f t="shared" si="606"/>
        <v>0</v>
      </c>
      <c r="AZ262" s="224">
        <f t="shared" si="606"/>
        <v>0</v>
      </c>
      <c r="BA262" s="224">
        <f t="shared" si="606"/>
        <v>0</v>
      </c>
      <c r="BB262" s="224">
        <f t="shared" si="606"/>
        <v>0</v>
      </c>
      <c r="BC262" s="224">
        <f t="shared" si="606"/>
        <v>0</v>
      </c>
      <c r="BD262" s="224">
        <f t="shared" si="606"/>
        <v>0</v>
      </c>
      <c r="BE262" s="224">
        <f t="shared" si="606"/>
        <v>0</v>
      </c>
      <c r="BG262" s="222" t="s">
        <v>187</v>
      </c>
      <c r="BH262" s="223">
        <f>+IFERROR((SUMPRODUCT(BH247:BH255,BV247:BV255)/BV262),0)</f>
        <v>0</v>
      </c>
      <c r="BI262" s="223">
        <f t="shared" ref="BI262" si="607">+IFERROR((SUMPRODUCT(BI247:BI255,BW247:BW255)/BW262),0)</f>
        <v>0</v>
      </c>
      <c r="BJ262" s="223">
        <f t="shared" ref="BJ262" si="608">+IFERROR((SUMPRODUCT(BJ247:BJ255,BX247:BX255)/BX262),0)</f>
        <v>0</v>
      </c>
      <c r="BK262" s="223">
        <f t="shared" ref="BK262" si="609">+IFERROR((SUMPRODUCT(BK247:BK255,BY247:BY255)/BY262),0)</f>
        <v>0</v>
      </c>
      <c r="BL262" s="223">
        <f t="shared" ref="BL262" si="610">+IFERROR((SUMPRODUCT(BL247:BL255,BZ247:BZ255)/BZ262),0)</f>
        <v>0</v>
      </c>
      <c r="BM262" s="223">
        <f t="shared" ref="BM262" si="611">+IFERROR((SUMPRODUCT(BM247:BM255,CA247:CA255)/CA262),0)</f>
        <v>0</v>
      </c>
      <c r="BN262" s="223">
        <f t="shared" ref="BN262" si="612">+IFERROR((SUMPRODUCT(BN247:BN255,CB247:CB255)/CB262),0)</f>
        <v>0</v>
      </c>
      <c r="BO262" s="223">
        <f t="shared" ref="BO262" si="613">+IFERROR((SUMPRODUCT(BO247:BO255,CC247:CC255)/CC262),0)</f>
        <v>0</v>
      </c>
      <c r="BP262" s="223">
        <f t="shared" ref="BP262" si="614">+IFERROR((SUMPRODUCT(BP247:BP255,CD247:CD255)/CD262),0)</f>
        <v>0</v>
      </c>
      <c r="BQ262" s="223">
        <f t="shared" ref="BQ262" si="615">+IFERROR((SUMPRODUCT(BQ247:BQ255,CE247:CE255)/CE262),0)</f>
        <v>0</v>
      </c>
      <c r="BR262" s="223">
        <f t="shared" ref="BR262" si="616">+IFERROR((SUMPRODUCT(BR247:BR255,CF247:CF255)/CF262),0)</f>
        <v>0</v>
      </c>
      <c r="BS262" s="223">
        <f t="shared" ref="BS262" si="617">+IFERROR((SUMPRODUCT(BS247:BS255,CG247:CG255)/CG262),0)</f>
        <v>0</v>
      </c>
      <c r="BV262" s="224">
        <f t="shared" ref="BV262:CG262" si="618">SUM(BV247:BV261)</f>
        <v>0</v>
      </c>
      <c r="BW262" s="224">
        <f t="shared" si="618"/>
        <v>0</v>
      </c>
      <c r="BX262" s="224">
        <f t="shared" si="618"/>
        <v>0</v>
      </c>
      <c r="BY262" s="224">
        <f t="shared" si="618"/>
        <v>0</v>
      </c>
      <c r="BZ262" s="224">
        <f t="shared" si="618"/>
        <v>0</v>
      </c>
      <c r="CA262" s="224">
        <f t="shared" si="618"/>
        <v>0</v>
      </c>
      <c r="CB262" s="224">
        <f t="shared" si="618"/>
        <v>0</v>
      </c>
      <c r="CC262" s="224">
        <f t="shared" si="618"/>
        <v>0</v>
      </c>
      <c r="CD262" s="224">
        <f t="shared" si="618"/>
        <v>0</v>
      </c>
      <c r="CE262" s="224">
        <f t="shared" si="618"/>
        <v>0</v>
      </c>
      <c r="CF262" s="224">
        <f t="shared" si="618"/>
        <v>0</v>
      </c>
      <c r="CG262" s="224">
        <f t="shared" si="618"/>
        <v>0</v>
      </c>
    </row>
    <row r="263" spans="1:85" x14ac:dyDescent="0.25">
      <c r="C263" s="270" t="s">
        <v>126</v>
      </c>
      <c r="D263" s="220">
        <f>+'CPP Detay Tum Ay'!D263</f>
        <v>21.504445799181422</v>
      </c>
      <c r="E263" s="220">
        <f>+'CPP Detay Tum Ay'!E263</f>
        <v>23.776943808785063</v>
      </c>
      <c r="F263" s="220">
        <f>+'CPP Detay Tum Ay'!F263</f>
        <v>25.66991730241622</v>
      </c>
      <c r="G263" s="220">
        <f>+'CPP Detay Tum Ay'!G263</f>
        <v>42.284915099259578</v>
      </c>
      <c r="H263" s="220">
        <f>+'CPP Detay Tum Ay'!H263</f>
        <v>41.715861407009392</v>
      </c>
      <c r="I263" s="220">
        <f>+'CPP Detay Tum Ay'!I263</f>
        <v>43.69637712854054</v>
      </c>
      <c r="J263" s="220">
        <f>+'CPP Detay Tum Ay'!J263</f>
        <v>34.560385795930827</v>
      </c>
      <c r="K263" s="220">
        <f>+'CPP Detay Tum Ay'!K263</f>
        <v>31.163621391109672</v>
      </c>
      <c r="L263" s="220">
        <f>+'CPP Detay Tum Ay'!L263</f>
        <v>37.486954474053348</v>
      </c>
      <c r="M263" s="220">
        <f>+'CPP Detay Tum Ay'!M263</f>
        <v>41.357747433880036</v>
      </c>
      <c r="N263" s="220">
        <f>+'CPP Detay Tum Ay'!N263</f>
        <v>41.489183085531032</v>
      </c>
      <c r="O263" s="220">
        <f>+'CPP Detay Tum Ay'!O263</f>
        <v>36.066977503489163</v>
      </c>
      <c r="P263" s="220">
        <f>+'CPP Detay Tum Ay'!P263</f>
        <v>35.297777623330063</v>
      </c>
      <c r="AE263" s="270" t="s">
        <v>126</v>
      </c>
      <c r="AT263"/>
      <c r="AU263"/>
      <c r="AV263"/>
      <c r="AW263"/>
      <c r="AX263"/>
      <c r="AY263"/>
      <c r="AZ263"/>
      <c r="BA263"/>
      <c r="BB263"/>
      <c r="BC263"/>
      <c r="BD263"/>
      <c r="BE263"/>
      <c r="BG263" s="270" t="s">
        <v>126</v>
      </c>
      <c r="BV263"/>
      <c r="BW263"/>
      <c r="BX263"/>
      <c r="BY263"/>
      <c r="BZ263"/>
      <c r="CA263"/>
      <c r="CB263"/>
      <c r="CC263"/>
      <c r="CD263"/>
      <c r="CE263"/>
      <c r="CF263"/>
      <c r="CG263"/>
    </row>
    <row r="264" spans="1:85" x14ac:dyDescent="0.25">
      <c r="C264" s="229" t="s">
        <v>99</v>
      </c>
      <c r="D264" s="219" t="s">
        <v>43</v>
      </c>
      <c r="E264" s="219" t="s">
        <v>44</v>
      </c>
      <c r="F264" s="219" t="s">
        <v>45</v>
      </c>
      <c r="G264" s="219" t="s">
        <v>46</v>
      </c>
      <c r="H264" s="219" t="s">
        <v>47</v>
      </c>
      <c r="I264" s="219" t="s">
        <v>48</v>
      </c>
      <c r="J264" s="219" t="s">
        <v>49</v>
      </c>
      <c r="K264" s="219" t="s">
        <v>50</v>
      </c>
      <c r="L264" s="219" t="s">
        <v>177</v>
      </c>
      <c r="M264" s="219" t="s">
        <v>52</v>
      </c>
      <c r="N264" s="219" t="s">
        <v>53</v>
      </c>
      <c r="O264" s="219" t="s">
        <v>54</v>
      </c>
      <c r="R264" s="219" t="s">
        <v>43</v>
      </c>
      <c r="S264" s="219" t="s">
        <v>44</v>
      </c>
      <c r="T264" s="219" t="s">
        <v>45</v>
      </c>
      <c r="U264" s="219" t="s">
        <v>46</v>
      </c>
      <c r="V264" s="219" t="s">
        <v>47</v>
      </c>
      <c r="W264" s="219" t="s">
        <v>48</v>
      </c>
      <c r="X264" s="219" t="s">
        <v>49</v>
      </c>
      <c r="Y264" s="219" t="s">
        <v>50</v>
      </c>
      <c r="Z264" s="219" t="s">
        <v>177</v>
      </c>
      <c r="AA264" s="219" t="s">
        <v>52</v>
      </c>
      <c r="AB264" s="219" t="s">
        <v>53</v>
      </c>
      <c r="AC264" s="219" t="s">
        <v>54</v>
      </c>
      <c r="AE264" s="229" t="s">
        <v>99</v>
      </c>
      <c r="AF264" s="219" t="s">
        <v>43</v>
      </c>
      <c r="AG264" s="219" t="s">
        <v>44</v>
      </c>
      <c r="AH264" s="219" t="s">
        <v>45</v>
      </c>
      <c r="AI264" s="219" t="s">
        <v>46</v>
      </c>
      <c r="AJ264" s="219" t="s">
        <v>47</v>
      </c>
      <c r="AK264" s="219" t="s">
        <v>48</v>
      </c>
      <c r="AL264" s="219" t="s">
        <v>49</v>
      </c>
      <c r="AM264" s="219" t="s">
        <v>50</v>
      </c>
      <c r="AN264" s="219" t="s">
        <v>177</v>
      </c>
      <c r="AO264" s="219" t="s">
        <v>52</v>
      </c>
      <c r="AP264" s="219" t="s">
        <v>53</v>
      </c>
      <c r="AQ264" s="219" t="s">
        <v>54</v>
      </c>
      <c r="AT264" s="219" t="s">
        <v>43</v>
      </c>
      <c r="AU264" s="219" t="s">
        <v>44</v>
      </c>
      <c r="AV264" s="219" t="s">
        <v>45</v>
      </c>
      <c r="AW264" s="219" t="s">
        <v>46</v>
      </c>
      <c r="AX264" s="219" t="s">
        <v>47</v>
      </c>
      <c r="AY264" s="219" t="s">
        <v>48</v>
      </c>
      <c r="AZ264" s="219" t="s">
        <v>49</v>
      </c>
      <c r="BA264" s="219" t="s">
        <v>50</v>
      </c>
      <c r="BB264" s="219" t="s">
        <v>177</v>
      </c>
      <c r="BC264" s="219" t="s">
        <v>52</v>
      </c>
      <c r="BD264" s="219" t="s">
        <v>53</v>
      </c>
      <c r="BE264" s="219" t="s">
        <v>54</v>
      </c>
      <c r="BG264" s="229" t="s">
        <v>99</v>
      </c>
      <c r="BH264" s="219" t="s">
        <v>43</v>
      </c>
      <c r="BI264" s="219" t="s">
        <v>44</v>
      </c>
      <c r="BJ264" s="219" t="s">
        <v>45</v>
      </c>
      <c r="BK264" s="219" t="s">
        <v>46</v>
      </c>
      <c r="BL264" s="219" t="s">
        <v>47</v>
      </c>
      <c r="BM264" s="219" t="s">
        <v>48</v>
      </c>
      <c r="BN264" s="219" t="s">
        <v>49</v>
      </c>
      <c r="BO264" s="219" t="s">
        <v>50</v>
      </c>
      <c r="BP264" s="219" t="s">
        <v>177</v>
      </c>
      <c r="BQ264" s="219" t="s">
        <v>52</v>
      </c>
      <c r="BR264" s="219" t="s">
        <v>53</v>
      </c>
      <c r="BS264" s="219" t="s">
        <v>54</v>
      </c>
      <c r="BV264" s="219" t="s">
        <v>43</v>
      </c>
      <c r="BW264" s="219" t="s">
        <v>44</v>
      </c>
      <c r="BX264" s="219" t="s">
        <v>45</v>
      </c>
      <c r="BY264" s="219" t="s">
        <v>46</v>
      </c>
      <c r="BZ264" s="219" t="s">
        <v>47</v>
      </c>
      <c r="CA264" s="219" t="s">
        <v>48</v>
      </c>
      <c r="CB264" s="219" t="s">
        <v>49</v>
      </c>
      <c r="CC264" s="219" t="s">
        <v>50</v>
      </c>
      <c r="CD264" s="219" t="s">
        <v>177</v>
      </c>
      <c r="CE264" s="219" t="s">
        <v>52</v>
      </c>
      <c r="CF264" s="219" t="s">
        <v>53</v>
      </c>
      <c r="CG264" s="219" t="s">
        <v>54</v>
      </c>
    </row>
    <row r="265" spans="1:85" x14ac:dyDescent="0.25">
      <c r="A265" t="str">
        <f>+C226</f>
        <v>ILK-SON</v>
      </c>
      <c r="B265" t="s">
        <v>99</v>
      </c>
      <c r="C265" s="2" t="s">
        <v>178</v>
      </c>
      <c r="D265" s="220">
        <f>+IFERROR((D229*R229+D247*R247)/(R247+R229),0)</f>
        <v>0</v>
      </c>
      <c r="E265" s="220">
        <f t="shared" ref="E265:O273" si="619">+IFERROR((E229*S229+E247*S247)/(S247+S229),0)</f>
        <v>0</v>
      </c>
      <c r="F265" s="220">
        <f t="shared" si="619"/>
        <v>0</v>
      </c>
      <c r="G265" s="220">
        <f t="shared" si="619"/>
        <v>0</v>
      </c>
      <c r="H265" s="220">
        <f t="shared" si="619"/>
        <v>0</v>
      </c>
      <c r="I265" s="220">
        <f t="shared" si="619"/>
        <v>0</v>
      </c>
      <c r="J265" s="220">
        <f t="shared" si="619"/>
        <v>0</v>
      </c>
      <c r="K265" s="220">
        <f t="shared" si="619"/>
        <v>0</v>
      </c>
      <c r="L265" s="220">
        <f t="shared" si="619"/>
        <v>0</v>
      </c>
      <c r="M265" s="220">
        <f t="shared" si="619"/>
        <v>0</v>
      </c>
      <c r="N265" s="220">
        <f t="shared" si="619"/>
        <v>0</v>
      </c>
      <c r="O265" s="220">
        <f t="shared" si="619"/>
        <v>0</v>
      </c>
      <c r="Q265" s="2" t="s">
        <v>178</v>
      </c>
      <c r="R265" s="221">
        <f t="shared" ref="R265:AC273" si="620">+R247+R229</f>
        <v>0</v>
      </c>
      <c r="S265" s="221">
        <f t="shared" si="620"/>
        <v>0</v>
      </c>
      <c r="T265" s="221">
        <f t="shared" si="620"/>
        <v>0</v>
      </c>
      <c r="U265" s="221">
        <f t="shared" si="620"/>
        <v>0</v>
      </c>
      <c r="V265" s="221">
        <f t="shared" si="620"/>
        <v>0</v>
      </c>
      <c r="W265" s="221">
        <f t="shared" si="620"/>
        <v>0</v>
      </c>
      <c r="X265" s="221">
        <f t="shared" si="620"/>
        <v>0</v>
      </c>
      <c r="Y265" s="221">
        <f t="shared" si="620"/>
        <v>0</v>
      </c>
      <c r="Z265" s="221">
        <f t="shared" si="620"/>
        <v>0</v>
      </c>
      <c r="AA265" s="221">
        <f t="shared" si="620"/>
        <v>0</v>
      </c>
      <c r="AB265" s="221">
        <f t="shared" si="620"/>
        <v>0</v>
      </c>
      <c r="AC265" s="221">
        <f t="shared" si="620"/>
        <v>0</v>
      </c>
      <c r="AE265" s="2" t="s">
        <v>178</v>
      </c>
      <c r="AF265" s="220">
        <f>+D265</f>
        <v>0</v>
      </c>
      <c r="AG265" s="220">
        <f t="shared" ref="AG265:AQ269" si="621">+E265</f>
        <v>0</v>
      </c>
      <c r="AH265" s="220">
        <f t="shared" si="621"/>
        <v>0</v>
      </c>
      <c r="AI265" s="220">
        <f t="shared" si="621"/>
        <v>0</v>
      </c>
      <c r="AJ265" s="220">
        <f t="shared" si="621"/>
        <v>0</v>
      </c>
      <c r="AK265" s="220">
        <f t="shared" si="621"/>
        <v>0</v>
      </c>
      <c r="AL265" s="220">
        <f t="shared" si="621"/>
        <v>0</v>
      </c>
      <c r="AM265" s="220">
        <f t="shared" si="621"/>
        <v>0</v>
      </c>
      <c r="AN265" s="220">
        <f t="shared" si="621"/>
        <v>0</v>
      </c>
      <c r="AO265" s="220">
        <f t="shared" si="621"/>
        <v>0</v>
      </c>
      <c r="AP265" s="220">
        <f t="shared" si="621"/>
        <v>0</v>
      </c>
      <c r="AQ265" s="220">
        <f t="shared" si="621"/>
        <v>0</v>
      </c>
      <c r="AS265" s="2" t="s">
        <v>178</v>
      </c>
      <c r="AT265" s="220">
        <f t="shared" ref="AT265:BE269" si="622">+R265</f>
        <v>0</v>
      </c>
      <c r="AU265" s="220">
        <f t="shared" si="622"/>
        <v>0</v>
      </c>
      <c r="AV265" s="220">
        <f t="shared" si="622"/>
        <v>0</v>
      </c>
      <c r="AW265" s="220">
        <f t="shared" si="622"/>
        <v>0</v>
      </c>
      <c r="AX265" s="220">
        <f t="shared" si="622"/>
        <v>0</v>
      </c>
      <c r="AY265" s="220">
        <f t="shared" si="622"/>
        <v>0</v>
      </c>
      <c r="AZ265" s="220">
        <f t="shared" si="622"/>
        <v>0</v>
      </c>
      <c r="BA265" s="220">
        <f t="shared" si="622"/>
        <v>0</v>
      </c>
      <c r="BB265" s="220">
        <f t="shared" si="622"/>
        <v>0</v>
      </c>
      <c r="BC265" s="220">
        <f t="shared" si="622"/>
        <v>0</v>
      </c>
      <c r="BD265" s="220">
        <f t="shared" si="622"/>
        <v>0</v>
      </c>
      <c r="BE265" s="220">
        <f t="shared" si="622"/>
        <v>0</v>
      </c>
      <c r="BG265" s="2" t="s">
        <v>178</v>
      </c>
      <c r="BH265" s="220">
        <f>+AF265</f>
        <v>0</v>
      </c>
      <c r="BI265" s="220">
        <f t="shared" ref="BI265:BI269" si="623">+AG265</f>
        <v>0</v>
      </c>
      <c r="BJ265" s="220">
        <f t="shared" ref="BJ265:BJ269" si="624">+AH265</f>
        <v>0</v>
      </c>
      <c r="BK265" s="220">
        <f t="shared" ref="BK265:BK269" si="625">+AI265</f>
        <v>0</v>
      </c>
      <c r="BL265" s="220">
        <f t="shared" ref="BL265:BL269" si="626">+AJ265</f>
        <v>0</v>
      </c>
      <c r="BM265" s="220">
        <f t="shared" ref="BM265:BM269" si="627">+AK265</f>
        <v>0</v>
      </c>
      <c r="BN265" s="220">
        <f t="shared" ref="BN265:BN269" si="628">+AL265</f>
        <v>0</v>
      </c>
      <c r="BO265" s="220">
        <f t="shared" ref="BO265:BO269" si="629">+AM265</f>
        <v>0</v>
      </c>
      <c r="BP265" s="220">
        <f t="shared" ref="BP265:BP269" si="630">+AN265</f>
        <v>0</v>
      </c>
      <c r="BQ265" s="220">
        <f t="shared" ref="BQ265:BQ269" si="631">+AO265</f>
        <v>0</v>
      </c>
      <c r="BR265" s="220">
        <f t="shared" ref="BR265:BR269" si="632">+AP265</f>
        <v>0</v>
      </c>
      <c r="BS265" s="220">
        <f t="shared" ref="BS265:BS269" si="633">+AQ265</f>
        <v>0</v>
      </c>
      <c r="BU265" s="2" t="s">
        <v>178</v>
      </c>
      <c r="BV265" s="220">
        <f t="shared" ref="BV265:BV269" si="634">+AT265</f>
        <v>0</v>
      </c>
      <c r="BW265" s="220">
        <f t="shared" ref="BW265:BW269" si="635">+AU265</f>
        <v>0</v>
      </c>
      <c r="BX265" s="220">
        <f t="shared" ref="BX265:BX269" si="636">+AV265</f>
        <v>0</v>
      </c>
      <c r="BY265" s="220">
        <f t="shared" ref="BY265:BY269" si="637">+AW265</f>
        <v>0</v>
      </c>
      <c r="BZ265" s="220">
        <f t="shared" ref="BZ265:BZ269" si="638">+AX265</f>
        <v>0</v>
      </c>
      <c r="CA265" s="220">
        <f t="shared" ref="CA265:CA269" si="639">+AY265</f>
        <v>0</v>
      </c>
      <c r="CB265" s="220">
        <f t="shared" ref="CB265:CB269" si="640">+AZ265</f>
        <v>0</v>
      </c>
      <c r="CC265" s="220">
        <f t="shared" ref="CC265:CC269" si="641">+BA265</f>
        <v>0</v>
      </c>
      <c r="CD265" s="220">
        <f t="shared" ref="CD265:CD269" si="642">+BB265</f>
        <v>0</v>
      </c>
      <c r="CE265" s="220">
        <f t="shared" ref="CE265:CE269" si="643">+BC265</f>
        <v>0</v>
      </c>
      <c r="CF265" s="220">
        <f t="shared" ref="CF265:CF269" si="644">+BD265</f>
        <v>0</v>
      </c>
      <c r="CG265" s="220">
        <f t="shared" ref="CG265:CG269" si="645">+BE265</f>
        <v>0</v>
      </c>
    </row>
    <row r="266" spans="1:85" x14ac:dyDescent="0.25">
      <c r="A266" t="str">
        <f>+C226</f>
        <v>ILK-SON</v>
      </c>
      <c r="B266" t="s">
        <v>99</v>
      </c>
      <c r="C266" s="2" t="s">
        <v>179</v>
      </c>
      <c r="D266" s="220">
        <f t="shared" ref="D266:D272" si="646">+IFERROR((D230*R230+D248*R248)/(R248+R230),0)</f>
        <v>0</v>
      </c>
      <c r="E266" s="220">
        <f t="shared" si="619"/>
        <v>0</v>
      </c>
      <c r="F266" s="220">
        <f t="shared" si="619"/>
        <v>0</v>
      </c>
      <c r="G266" s="220">
        <f t="shared" si="619"/>
        <v>0</v>
      </c>
      <c r="H266" s="220">
        <f t="shared" si="619"/>
        <v>0</v>
      </c>
      <c r="I266" s="220">
        <f t="shared" si="619"/>
        <v>0</v>
      </c>
      <c r="J266" s="220">
        <f t="shared" si="619"/>
        <v>0</v>
      </c>
      <c r="K266" s="220">
        <f t="shared" si="619"/>
        <v>0</v>
      </c>
      <c r="L266" s="220">
        <f t="shared" si="619"/>
        <v>0</v>
      </c>
      <c r="M266" s="220">
        <f t="shared" si="619"/>
        <v>0</v>
      </c>
      <c r="N266" s="220">
        <f t="shared" si="619"/>
        <v>0</v>
      </c>
      <c r="O266" s="220">
        <f t="shared" si="619"/>
        <v>0</v>
      </c>
      <c r="Q266" s="2" t="s">
        <v>179</v>
      </c>
      <c r="R266" s="221">
        <f t="shared" si="620"/>
        <v>0</v>
      </c>
      <c r="S266" s="221">
        <f t="shared" si="620"/>
        <v>0</v>
      </c>
      <c r="T266" s="221">
        <f t="shared" si="620"/>
        <v>0</v>
      </c>
      <c r="U266" s="221">
        <f t="shared" si="620"/>
        <v>0</v>
      </c>
      <c r="V266" s="221">
        <f t="shared" si="620"/>
        <v>0</v>
      </c>
      <c r="W266" s="221">
        <f t="shared" si="620"/>
        <v>0</v>
      </c>
      <c r="X266" s="221">
        <f t="shared" si="620"/>
        <v>0</v>
      </c>
      <c r="Y266" s="221">
        <f t="shared" si="620"/>
        <v>0</v>
      </c>
      <c r="Z266" s="221">
        <f t="shared" si="620"/>
        <v>0</v>
      </c>
      <c r="AA266" s="221">
        <f t="shared" si="620"/>
        <v>0</v>
      </c>
      <c r="AB266" s="221">
        <f t="shared" si="620"/>
        <v>0</v>
      </c>
      <c r="AC266" s="221">
        <f t="shared" si="620"/>
        <v>0</v>
      </c>
      <c r="AE266" s="2" t="s">
        <v>179</v>
      </c>
      <c r="AF266" s="220">
        <f t="shared" ref="AF266:AF269" si="647">+D266</f>
        <v>0</v>
      </c>
      <c r="AG266" s="220">
        <f t="shared" si="621"/>
        <v>0</v>
      </c>
      <c r="AH266" s="220">
        <f t="shared" si="621"/>
        <v>0</v>
      </c>
      <c r="AI266" s="220">
        <f t="shared" si="621"/>
        <v>0</v>
      </c>
      <c r="AJ266" s="220">
        <f t="shared" si="621"/>
        <v>0</v>
      </c>
      <c r="AK266" s="220">
        <f t="shared" si="621"/>
        <v>0</v>
      </c>
      <c r="AL266" s="220">
        <f t="shared" si="621"/>
        <v>0</v>
      </c>
      <c r="AM266" s="220">
        <f t="shared" si="621"/>
        <v>0</v>
      </c>
      <c r="AN266" s="220">
        <f t="shared" si="621"/>
        <v>0</v>
      </c>
      <c r="AO266" s="220">
        <f t="shared" si="621"/>
        <v>0</v>
      </c>
      <c r="AP266" s="220">
        <f t="shared" si="621"/>
        <v>0</v>
      </c>
      <c r="AQ266" s="220">
        <f t="shared" si="621"/>
        <v>0</v>
      </c>
      <c r="AS266" s="2" t="s">
        <v>179</v>
      </c>
      <c r="AT266" s="220">
        <f t="shared" si="622"/>
        <v>0</v>
      </c>
      <c r="AU266" s="220">
        <f t="shared" si="622"/>
        <v>0</v>
      </c>
      <c r="AV266" s="220">
        <f t="shared" si="622"/>
        <v>0</v>
      </c>
      <c r="AW266" s="220">
        <f t="shared" si="622"/>
        <v>0</v>
      </c>
      <c r="AX266" s="220">
        <f t="shared" si="622"/>
        <v>0</v>
      </c>
      <c r="AY266" s="220">
        <f t="shared" si="622"/>
        <v>0</v>
      </c>
      <c r="AZ266" s="220">
        <f t="shared" si="622"/>
        <v>0</v>
      </c>
      <c r="BA266" s="220">
        <f t="shared" si="622"/>
        <v>0</v>
      </c>
      <c r="BB266" s="220">
        <f t="shared" si="622"/>
        <v>0</v>
      </c>
      <c r="BC266" s="220">
        <f t="shared" si="622"/>
        <v>0</v>
      </c>
      <c r="BD266" s="220">
        <f t="shared" si="622"/>
        <v>0</v>
      </c>
      <c r="BE266" s="220">
        <f t="shared" si="622"/>
        <v>0</v>
      </c>
      <c r="BG266" s="2" t="s">
        <v>179</v>
      </c>
      <c r="BH266" s="220">
        <f t="shared" ref="BH266:BH269" si="648">+AF266</f>
        <v>0</v>
      </c>
      <c r="BI266" s="220">
        <f t="shared" si="623"/>
        <v>0</v>
      </c>
      <c r="BJ266" s="220">
        <f t="shared" si="624"/>
        <v>0</v>
      </c>
      <c r="BK266" s="220">
        <f t="shared" si="625"/>
        <v>0</v>
      </c>
      <c r="BL266" s="220">
        <f t="shared" si="626"/>
        <v>0</v>
      </c>
      <c r="BM266" s="220">
        <f t="shared" si="627"/>
        <v>0</v>
      </c>
      <c r="BN266" s="220">
        <f t="shared" si="628"/>
        <v>0</v>
      </c>
      <c r="BO266" s="220">
        <f t="shared" si="629"/>
        <v>0</v>
      </c>
      <c r="BP266" s="220">
        <f t="shared" si="630"/>
        <v>0</v>
      </c>
      <c r="BQ266" s="220">
        <f t="shared" si="631"/>
        <v>0</v>
      </c>
      <c r="BR266" s="220">
        <f t="shared" si="632"/>
        <v>0</v>
      </c>
      <c r="BS266" s="220">
        <f t="shared" si="633"/>
        <v>0</v>
      </c>
      <c r="BU266" s="2" t="s">
        <v>179</v>
      </c>
      <c r="BV266" s="220">
        <f t="shared" si="634"/>
        <v>0</v>
      </c>
      <c r="BW266" s="220">
        <f t="shared" si="635"/>
        <v>0</v>
      </c>
      <c r="BX266" s="220">
        <f t="shared" si="636"/>
        <v>0</v>
      </c>
      <c r="BY266" s="220">
        <f t="shared" si="637"/>
        <v>0</v>
      </c>
      <c r="BZ266" s="220">
        <f t="shared" si="638"/>
        <v>0</v>
      </c>
      <c r="CA266" s="220">
        <f t="shared" si="639"/>
        <v>0</v>
      </c>
      <c r="CB266" s="220">
        <f t="shared" si="640"/>
        <v>0</v>
      </c>
      <c r="CC266" s="220">
        <f t="shared" si="641"/>
        <v>0</v>
      </c>
      <c r="CD266" s="220">
        <f t="shared" si="642"/>
        <v>0</v>
      </c>
      <c r="CE266" s="220">
        <f t="shared" si="643"/>
        <v>0</v>
      </c>
      <c r="CF266" s="220">
        <f t="shared" si="644"/>
        <v>0</v>
      </c>
      <c r="CG266" s="220">
        <f t="shared" si="645"/>
        <v>0</v>
      </c>
    </row>
    <row r="267" spans="1:85" x14ac:dyDescent="0.25">
      <c r="A267" t="str">
        <f>+C226</f>
        <v>ILK-SON</v>
      </c>
      <c r="B267" t="s">
        <v>99</v>
      </c>
      <c r="C267" s="2" t="s">
        <v>180</v>
      </c>
      <c r="D267" s="220">
        <f t="shared" si="646"/>
        <v>0</v>
      </c>
      <c r="E267" s="220">
        <f t="shared" si="619"/>
        <v>0</v>
      </c>
      <c r="F267" s="220">
        <f t="shared" si="619"/>
        <v>0</v>
      </c>
      <c r="G267" s="220">
        <f t="shared" si="619"/>
        <v>0</v>
      </c>
      <c r="H267" s="220">
        <f t="shared" si="619"/>
        <v>0</v>
      </c>
      <c r="I267" s="220">
        <f t="shared" si="619"/>
        <v>0</v>
      </c>
      <c r="J267" s="220">
        <f t="shared" si="619"/>
        <v>0</v>
      </c>
      <c r="K267" s="220">
        <f t="shared" si="619"/>
        <v>0</v>
      </c>
      <c r="L267" s="220">
        <f t="shared" si="619"/>
        <v>0</v>
      </c>
      <c r="M267" s="220">
        <f t="shared" si="619"/>
        <v>0</v>
      </c>
      <c r="N267" s="220">
        <f t="shared" si="619"/>
        <v>0</v>
      </c>
      <c r="O267" s="220">
        <f t="shared" si="619"/>
        <v>0</v>
      </c>
      <c r="Q267" s="2" t="s">
        <v>180</v>
      </c>
      <c r="R267" s="221">
        <f t="shared" si="620"/>
        <v>0</v>
      </c>
      <c r="S267" s="221">
        <f t="shared" si="620"/>
        <v>0</v>
      </c>
      <c r="T267" s="221">
        <f t="shared" si="620"/>
        <v>0</v>
      </c>
      <c r="U267" s="221">
        <f t="shared" si="620"/>
        <v>0</v>
      </c>
      <c r="V267" s="221">
        <f t="shared" si="620"/>
        <v>0</v>
      </c>
      <c r="W267" s="221">
        <f t="shared" si="620"/>
        <v>0</v>
      </c>
      <c r="X267" s="221">
        <f t="shared" si="620"/>
        <v>0</v>
      </c>
      <c r="Y267" s="221">
        <f t="shared" si="620"/>
        <v>0</v>
      </c>
      <c r="Z267" s="221">
        <f t="shared" si="620"/>
        <v>0</v>
      </c>
      <c r="AA267" s="221">
        <f t="shared" si="620"/>
        <v>0</v>
      </c>
      <c r="AB267" s="221">
        <f t="shared" si="620"/>
        <v>0</v>
      </c>
      <c r="AC267" s="221">
        <f t="shared" si="620"/>
        <v>0</v>
      </c>
      <c r="AE267" s="2" t="s">
        <v>180</v>
      </c>
      <c r="AF267" s="220">
        <f t="shared" si="647"/>
        <v>0</v>
      </c>
      <c r="AG267" s="220">
        <f t="shared" si="621"/>
        <v>0</v>
      </c>
      <c r="AH267" s="220">
        <f t="shared" si="621"/>
        <v>0</v>
      </c>
      <c r="AI267" s="220">
        <f t="shared" si="621"/>
        <v>0</v>
      </c>
      <c r="AJ267" s="220">
        <f t="shared" si="621"/>
        <v>0</v>
      </c>
      <c r="AK267" s="220">
        <f t="shared" si="621"/>
        <v>0</v>
      </c>
      <c r="AL267" s="220">
        <f t="shared" si="621"/>
        <v>0</v>
      </c>
      <c r="AM267" s="220">
        <f t="shared" si="621"/>
        <v>0</v>
      </c>
      <c r="AN267" s="220">
        <f t="shared" si="621"/>
        <v>0</v>
      </c>
      <c r="AO267" s="220">
        <f t="shared" si="621"/>
        <v>0</v>
      </c>
      <c r="AP267" s="220">
        <f t="shared" si="621"/>
        <v>0</v>
      </c>
      <c r="AQ267" s="220">
        <f t="shared" si="621"/>
        <v>0</v>
      </c>
      <c r="AS267" s="2" t="s">
        <v>180</v>
      </c>
      <c r="AT267" s="220">
        <f t="shared" si="622"/>
        <v>0</v>
      </c>
      <c r="AU267" s="220">
        <f t="shared" si="622"/>
        <v>0</v>
      </c>
      <c r="AV267" s="220">
        <f t="shared" si="622"/>
        <v>0</v>
      </c>
      <c r="AW267" s="220">
        <f t="shared" si="622"/>
        <v>0</v>
      </c>
      <c r="AX267" s="220">
        <f t="shared" si="622"/>
        <v>0</v>
      </c>
      <c r="AY267" s="220">
        <f t="shared" si="622"/>
        <v>0</v>
      </c>
      <c r="AZ267" s="220">
        <f t="shared" si="622"/>
        <v>0</v>
      </c>
      <c r="BA267" s="220">
        <f t="shared" si="622"/>
        <v>0</v>
      </c>
      <c r="BB267" s="220">
        <f t="shared" si="622"/>
        <v>0</v>
      </c>
      <c r="BC267" s="220">
        <f t="shared" si="622"/>
        <v>0</v>
      </c>
      <c r="BD267" s="220">
        <f t="shared" si="622"/>
        <v>0</v>
      </c>
      <c r="BE267" s="220">
        <f t="shared" si="622"/>
        <v>0</v>
      </c>
      <c r="BG267" s="2" t="s">
        <v>180</v>
      </c>
      <c r="BH267" s="220">
        <f t="shared" si="648"/>
        <v>0</v>
      </c>
      <c r="BI267" s="220">
        <f t="shared" si="623"/>
        <v>0</v>
      </c>
      <c r="BJ267" s="220">
        <f t="shared" si="624"/>
        <v>0</v>
      </c>
      <c r="BK267" s="220">
        <f t="shared" si="625"/>
        <v>0</v>
      </c>
      <c r="BL267" s="220">
        <f t="shared" si="626"/>
        <v>0</v>
      </c>
      <c r="BM267" s="220">
        <f t="shared" si="627"/>
        <v>0</v>
      </c>
      <c r="BN267" s="220">
        <f t="shared" si="628"/>
        <v>0</v>
      </c>
      <c r="BO267" s="220">
        <f t="shared" si="629"/>
        <v>0</v>
      </c>
      <c r="BP267" s="220">
        <f t="shared" si="630"/>
        <v>0</v>
      </c>
      <c r="BQ267" s="220">
        <f t="shared" si="631"/>
        <v>0</v>
      </c>
      <c r="BR267" s="220">
        <f t="shared" si="632"/>
        <v>0</v>
      </c>
      <c r="BS267" s="220">
        <f t="shared" si="633"/>
        <v>0</v>
      </c>
      <c r="BU267" s="2" t="s">
        <v>180</v>
      </c>
      <c r="BV267" s="220">
        <f t="shared" si="634"/>
        <v>0</v>
      </c>
      <c r="BW267" s="220">
        <f t="shared" si="635"/>
        <v>0</v>
      </c>
      <c r="BX267" s="220">
        <f t="shared" si="636"/>
        <v>0</v>
      </c>
      <c r="BY267" s="220">
        <f t="shared" si="637"/>
        <v>0</v>
      </c>
      <c r="BZ267" s="220">
        <f t="shared" si="638"/>
        <v>0</v>
      </c>
      <c r="CA267" s="220">
        <f t="shared" si="639"/>
        <v>0</v>
      </c>
      <c r="CB267" s="220">
        <f t="shared" si="640"/>
        <v>0</v>
      </c>
      <c r="CC267" s="220">
        <f t="shared" si="641"/>
        <v>0</v>
      </c>
      <c r="CD267" s="220">
        <f t="shared" si="642"/>
        <v>0</v>
      </c>
      <c r="CE267" s="220">
        <f t="shared" si="643"/>
        <v>0</v>
      </c>
      <c r="CF267" s="220">
        <f t="shared" si="644"/>
        <v>0</v>
      </c>
      <c r="CG267" s="220">
        <f t="shared" si="645"/>
        <v>0</v>
      </c>
    </row>
    <row r="268" spans="1:85" x14ac:dyDescent="0.25">
      <c r="A268" t="str">
        <f>+C226</f>
        <v>ILK-SON</v>
      </c>
      <c r="B268" t="s">
        <v>99</v>
      </c>
      <c r="C268" s="2" t="s">
        <v>181</v>
      </c>
      <c r="D268" s="220">
        <f t="shared" si="646"/>
        <v>0</v>
      </c>
      <c r="E268" s="220">
        <f t="shared" si="619"/>
        <v>0</v>
      </c>
      <c r="F268" s="220">
        <f t="shared" si="619"/>
        <v>0</v>
      </c>
      <c r="G268" s="220">
        <f t="shared" si="619"/>
        <v>0</v>
      </c>
      <c r="H268" s="220">
        <f t="shared" si="619"/>
        <v>0</v>
      </c>
      <c r="I268" s="220">
        <f t="shared" si="619"/>
        <v>0</v>
      </c>
      <c r="J268" s="220">
        <f t="shared" si="619"/>
        <v>0</v>
      </c>
      <c r="K268" s="220">
        <f t="shared" si="619"/>
        <v>0</v>
      </c>
      <c r="L268" s="220">
        <f t="shared" si="619"/>
        <v>0</v>
      </c>
      <c r="M268" s="220">
        <f t="shared" si="619"/>
        <v>0</v>
      </c>
      <c r="N268" s="220">
        <f t="shared" si="619"/>
        <v>0</v>
      </c>
      <c r="O268" s="220">
        <f t="shared" si="619"/>
        <v>0</v>
      </c>
      <c r="Q268" s="2" t="s">
        <v>181</v>
      </c>
      <c r="R268" s="221">
        <f t="shared" si="620"/>
        <v>0</v>
      </c>
      <c r="S268" s="221">
        <f t="shared" si="620"/>
        <v>0</v>
      </c>
      <c r="T268" s="221">
        <f t="shared" si="620"/>
        <v>0</v>
      </c>
      <c r="U268" s="221">
        <f t="shared" si="620"/>
        <v>0</v>
      </c>
      <c r="V268" s="221">
        <f t="shared" si="620"/>
        <v>0</v>
      </c>
      <c r="W268" s="221">
        <f t="shared" si="620"/>
        <v>0</v>
      </c>
      <c r="X268" s="221">
        <f t="shared" si="620"/>
        <v>0</v>
      </c>
      <c r="Y268" s="221">
        <f t="shared" si="620"/>
        <v>0</v>
      </c>
      <c r="Z268" s="221">
        <f t="shared" si="620"/>
        <v>0</v>
      </c>
      <c r="AA268" s="221">
        <f t="shared" si="620"/>
        <v>0</v>
      </c>
      <c r="AB268" s="221">
        <f t="shared" si="620"/>
        <v>0</v>
      </c>
      <c r="AC268" s="221">
        <f t="shared" si="620"/>
        <v>0</v>
      </c>
      <c r="AE268" s="2" t="s">
        <v>181</v>
      </c>
      <c r="AF268" s="220">
        <f t="shared" si="647"/>
        <v>0</v>
      </c>
      <c r="AG268" s="220">
        <f t="shared" si="621"/>
        <v>0</v>
      </c>
      <c r="AH268" s="220">
        <f t="shared" si="621"/>
        <v>0</v>
      </c>
      <c r="AI268" s="220">
        <f t="shared" si="621"/>
        <v>0</v>
      </c>
      <c r="AJ268" s="220">
        <f t="shared" si="621"/>
        <v>0</v>
      </c>
      <c r="AK268" s="220">
        <f t="shared" si="621"/>
        <v>0</v>
      </c>
      <c r="AL268" s="220">
        <f t="shared" si="621"/>
        <v>0</v>
      </c>
      <c r="AM268" s="220">
        <f t="shared" si="621"/>
        <v>0</v>
      </c>
      <c r="AN268" s="220">
        <f t="shared" si="621"/>
        <v>0</v>
      </c>
      <c r="AO268" s="220">
        <f t="shared" si="621"/>
        <v>0</v>
      </c>
      <c r="AP268" s="220">
        <f t="shared" si="621"/>
        <v>0</v>
      </c>
      <c r="AQ268" s="220">
        <f t="shared" si="621"/>
        <v>0</v>
      </c>
      <c r="AS268" s="2" t="s">
        <v>181</v>
      </c>
      <c r="AT268" s="220">
        <f t="shared" si="622"/>
        <v>0</v>
      </c>
      <c r="AU268" s="220">
        <f t="shared" si="622"/>
        <v>0</v>
      </c>
      <c r="AV268" s="220">
        <f t="shared" si="622"/>
        <v>0</v>
      </c>
      <c r="AW268" s="220">
        <f t="shared" si="622"/>
        <v>0</v>
      </c>
      <c r="AX268" s="220">
        <f t="shared" si="622"/>
        <v>0</v>
      </c>
      <c r="AY268" s="220">
        <f t="shared" si="622"/>
        <v>0</v>
      </c>
      <c r="AZ268" s="220">
        <f t="shared" si="622"/>
        <v>0</v>
      </c>
      <c r="BA268" s="220">
        <f t="shared" si="622"/>
        <v>0</v>
      </c>
      <c r="BB268" s="220">
        <f t="shared" si="622"/>
        <v>0</v>
      </c>
      <c r="BC268" s="220">
        <f t="shared" si="622"/>
        <v>0</v>
      </c>
      <c r="BD268" s="220">
        <f t="shared" si="622"/>
        <v>0</v>
      </c>
      <c r="BE268" s="220">
        <f t="shared" si="622"/>
        <v>0</v>
      </c>
      <c r="BG268" s="2" t="s">
        <v>181</v>
      </c>
      <c r="BH268" s="220">
        <f t="shared" si="648"/>
        <v>0</v>
      </c>
      <c r="BI268" s="220">
        <f t="shared" si="623"/>
        <v>0</v>
      </c>
      <c r="BJ268" s="220">
        <f t="shared" si="624"/>
        <v>0</v>
      </c>
      <c r="BK268" s="220">
        <f t="shared" si="625"/>
        <v>0</v>
      </c>
      <c r="BL268" s="220">
        <f t="shared" si="626"/>
        <v>0</v>
      </c>
      <c r="BM268" s="220">
        <f t="shared" si="627"/>
        <v>0</v>
      </c>
      <c r="BN268" s="220">
        <f t="shared" si="628"/>
        <v>0</v>
      </c>
      <c r="BO268" s="220">
        <f t="shared" si="629"/>
        <v>0</v>
      </c>
      <c r="BP268" s="220">
        <f t="shared" si="630"/>
        <v>0</v>
      </c>
      <c r="BQ268" s="220">
        <f t="shared" si="631"/>
        <v>0</v>
      </c>
      <c r="BR268" s="220">
        <f t="shared" si="632"/>
        <v>0</v>
      </c>
      <c r="BS268" s="220">
        <f t="shared" si="633"/>
        <v>0</v>
      </c>
      <c r="BU268" s="2" t="s">
        <v>181</v>
      </c>
      <c r="BV268" s="220">
        <f t="shared" si="634"/>
        <v>0</v>
      </c>
      <c r="BW268" s="220">
        <f t="shared" si="635"/>
        <v>0</v>
      </c>
      <c r="BX268" s="220">
        <f t="shared" si="636"/>
        <v>0</v>
      </c>
      <c r="BY268" s="220">
        <f t="shared" si="637"/>
        <v>0</v>
      </c>
      <c r="BZ268" s="220">
        <f t="shared" si="638"/>
        <v>0</v>
      </c>
      <c r="CA268" s="220">
        <f t="shared" si="639"/>
        <v>0</v>
      </c>
      <c r="CB268" s="220">
        <f t="shared" si="640"/>
        <v>0</v>
      </c>
      <c r="CC268" s="220">
        <f t="shared" si="641"/>
        <v>0</v>
      </c>
      <c r="CD268" s="220">
        <f t="shared" si="642"/>
        <v>0</v>
      </c>
      <c r="CE268" s="220">
        <f t="shared" si="643"/>
        <v>0</v>
      </c>
      <c r="CF268" s="220">
        <f t="shared" si="644"/>
        <v>0</v>
      </c>
      <c r="CG268" s="220">
        <f t="shared" si="645"/>
        <v>0</v>
      </c>
    </row>
    <row r="269" spans="1:85" x14ac:dyDescent="0.25">
      <c r="A269" t="str">
        <f>+C226</f>
        <v>ILK-SON</v>
      </c>
      <c r="B269" t="s">
        <v>99</v>
      </c>
      <c r="C269" s="2" t="s">
        <v>182</v>
      </c>
      <c r="D269" s="220">
        <f t="shared" si="646"/>
        <v>0</v>
      </c>
      <c r="E269" s="220">
        <f t="shared" si="619"/>
        <v>0</v>
      </c>
      <c r="F269" s="220">
        <f t="shared" si="619"/>
        <v>0</v>
      </c>
      <c r="G269" s="220">
        <f t="shared" si="619"/>
        <v>0</v>
      </c>
      <c r="H269" s="220">
        <f t="shared" si="619"/>
        <v>0</v>
      </c>
      <c r="I269" s="220">
        <f t="shared" si="619"/>
        <v>0</v>
      </c>
      <c r="J269" s="220">
        <f t="shared" si="619"/>
        <v>0</v>
      </c>
      <c r="K269" s="220">
        <f t="shared" si="619"/>
        <v>0</v>
      </c>
      <c r="L269" s="220">
        <f t="shared" si="619"/>
        <v>0</v>
      </c>
      <c r="M269" s="220">
        <f t="shared" si="619"/>
        <v>0</v>
      </c>
      <c r="N269" s="220">
        <f t="shared" si="619"/>
        <v>0</v>
      </c>
      <c r="O269" s="220">
        <f t="shared" si="619"/>
        <v>0</v>
      </c>
      <c r="Q269" s="2" t="s">
        <v>182</v>
      </c>
      <c r="R269" s="221">
        <f t="shared" si="620"/>
        <v>0</v>
      </c>
      <c r="S269" s="221">
        <f t="shared" si="620"/>
        <v>0</v>
      </c>
      <c r="T269" s="221">
        <f t="shared" si="620"/>
        <v>0</v>
      </c>
      <c r="U269" s="221">
        <f t="shared" si="620"/>
        <v>0</v>
      </c>
      <c r="V269" s="221">
        <f t="shared" si="620"/>
        <v>0</v>
      </c>
      <c r="W269" s="221">
        <f t="shared" si="620"/>
        <v>0</v>
      </c>
      <c r="X269" s="221">
        <f t="shared" si="620"/>
        <v>0</v>
      </c>
      <c r="Y269" s="221">
        <f t="shared" si="620"/>
        <v>0</v>
      </c>
      <c r="Z269" s="221">
        <f t="shared" si="620"/>
        <v>0</v>
      </c>
      <c r="AA269" s="221">
        <f t="shared" si="620"/>
        <v>0</v>
      </c>
      <c r="AB269" s="221">
        <f t="shared" si="620"/>
        <v>0</v>
      </c>
      <c r="AC269" s="221">
        <f t="shared" si="620"/>
        <v>0</v>
      </c>
      <c r="AE269" s="2" t="s">
        <v>182</v>
      </c>
      <c r="AF269" s="220">
        <f t="shared" si="647"/>
        <v>0</v>
      </c>
      <c r="AG269" s="220">
        <f t="shared" si="621"/>
        <v>0</v>
      </c>
      <c r="AH269" s="220">
        <f t="shared" si="621"/>
        <v>0</v>
      </c>
      <c r="AI269" s="220">
        <f t="shared" si="621"/>
        <v>0</v>
      </c>
      <c r="AJ269" s="220">
        <f t="shared" si="621"/>
        <v>0</v>
      </c>
      <c r="AK269" s="220">
        <f t="shared" si="621"/>
        <v>0</v>
      </c>
      <c r="AL269" s="220">
        <f t="shared" si="621"/>
        <v>0</v>
      </c>
      <c r="AM269" s="220">
        <f t="shared" si="621"/>
        <v>0</v>
      </c>
      <c r="AN269" s="220">
        <f t="shared" si="621"/>
        <v>0</v>
      </c>
      <c r="AO269" s="220">
        <f t="shared" si="621"/>
        <v>0</v>
      </c>
      <c r="AP269" s="220">
        <f t="shared" si="621"/>
        <v>0</v>
      </c>
      <c r="AQ269" s="220">
        <f t="shared" si="621"/>
        <v>0</v>
      </c>
      <c r="AS269" s="2" t="s">
        <v>182</v>
      </c>
      <c r="AT269" s="220">
        <f t="shared" si="622"/>
        <v>0</v>
      </c>
      <c r="AU269" s="220">
        <f t="shared" si="622"/>
        <v>0</v>
      </c>
      <c r="AV269" s="220">
        <f t="shared" si="622"/>
        <v>0</v>
      </c>
      <c r="AW269" s="220">
        <f t="shared" si="622"/>
        <v>0</v>
      </c>
      <c r="AX269" s="220">
        <f t="shared" si="622"/>
        <v>0</v>
      </c>
      <c r="AY269" s="220">
        <f t="shared" si="622"/>
        <v>0</v>
      </c>
      <c r="AZ269" s="220">
        <f t="shared" si="622"/>
        <v>0</v>
      </c>
      <c r="BA269" s="220">
        <f t="shared" si="622"/>
        <v>0</v>
      </c>
      <c r="BB269" s="220">
        <f t="shared" si="622"/>
        <v>0</v>
      </c>
      <c r="BC269" s="220">
        <f t="shared" si="622"/>
        <v>0</v>
      </c>
      <c r="BD269" s="220">
        <f t="shared" si="622"/>
        <v>0</v>
      </c>
      <c r="BE269" s="220">
        <f t="shared" si="622"/>
        <v>0</v>
      </c>
      <c r="BG269" s="2" t="s">
        <v>182</v>
      </c>
      <c r="BH269" s="220">
        <f t="shared" si="648"/>
        <v>0</v>
      </c>
      <c r="BI269" s="220">
        <f t="shared" si="623"/>
        <v>0</v>
      </c>
      <c r="BJ269" s="220">
        <f t="shared" si="624"/>
        <v>0</v>
      </c>
      <c r="BK269" s="220">
        <f t="shared" si="625"/>
        <v>0</v>
      </c>
      <c r="BL269" s="220">
        <f t="shared" si="626"/>
        <v>0</v>
      </c>
      <c r="BM269" s="220">
        <f t="shared" si="627"/>
        <v>0</v>
      </c>
      <c r="BN269" s="220">
        <f t="shared" si="628"/>
        <v>0</v>
      </c>
      <c r="BO269" s="220">
        <f t="shared" si="629"/>
        <v>0</v>
      </c>
      <c r="BP269" s="220">
        <f t="shared" si="630"/>
        <v>0</v>
      </c>
      <c r="BQ269" s="220">
        <f t="shared" si="631"/>
        <v>0</v>
      </c>
      <c r="BR269" s="220">
        <f t="shared" si="632"/>
        <v>0</v>
      </c>
      <c r="BS269" s="220">
        <f t="shared" si="633"/>
        <v>0</v>
      </c>
      <c r="BU269" s="2" t="s">
        <v>182</v>
      </c>
      <c r="BV269" s="220">
        <f t="shared" si="634"/>
        <v>0</v>
      </c>
      <c r="BW269" s="220">
        <f t="shared" si="635"/>
        <v>0</v>
      </c>
      <c r="BX269" s="220">
        <f t="shared" si="636"/>
        <v>0</v>
      </c>
      <c r="BY269" s="220">
        <f t="shared" si="637"/>
        <v>0</v>
      </c>
      <c r="BZ269" s="220">
        <f t="shared" si="638"/>
        <v>0</v>
      </c>
      <c r="CA269" s="220">
        <f t="shared" si="639"/>
        <v>0</v>
      </c>
      <c r="CB269" s="220">
        <f t="shared" si="640"/>
        <v>0</v>
      </c>
      <c r="CC269" s="220">
        <f t="shared" si="641"/>
        <v>0</v>
      </c>
      <c r="CD269" s="220">
        <f t="shared" si="642"/>
        <v>0</v>
      </c>
      <c r="CE269" s="220">
        <f t="shared" si="643"/>
        <v>0</v>
      </c>
      <c r="CF269" s="220">
        <f t="shared" si="644"/>
        <v>0</v>
      </c>
      <c r="CG269" s="220">
        <f t="shared" si="645"/>
        <v>0</v>
      </c>
    </row>
    <row r="270" spans="1:85" x14ac:dyDescent="0.25">
      <c r="A270" t="str">
        <f>+C226</f>
        <v>ILK-SON</v>
      </c>
      <c r="B270" t="s">
        <v>99</v>
      </c>
      <c r="C270" s="2" t="s">
        <v>183</v>
      </c>
      <c r="D270" s="220">
        <f t="shared" si="646"/>
        <v>0</v>
      </c>
      <c r="E270" s="220">
        <f t="shared" si="619"/>
        <v>0</v>
      </c>
      <c r="F270" s="220">
        <f t="shared" si="619"/>
        <v>0</v>
      </c>
      <c r="G270" s="220">
        <f t="shared" si="619"/>
        <v>0</v>
      </c>
      <c r="H270" s="220">
        <f t="shared" si="619"/>
        <v>0</v>
      </c>
      <c r="I270" s="220">
        <f t="shared" si="619"/>
        <v>0</v>
      </c>
      <c r="J270" s="220">
        <f t="shared" si="619"/>
        <v>0</v>
      </c>
      <c r="K270" s="220">
        <f t="shared" si="619"/>
        <v>0</v>
      </c>
      <c r="L270" s="220">
        <f t="shared" si="619"/>
        <v>0</v>
      </c>
      <c r="M270" s="220">
        <f t="shared" si="619"/>
        <v>0</v>
      </c>
      <c r="N270" s="220">
        <f t="shared" si="619"/>
        <v>0</v>
      </c>
      <c r="O270" s="220">
        <f t="shared" si="619"/>
        <v>0</v>
      </c>
      <c r="Q270" s="2" t="s">
        <v>183</v>
      </c>
      <c r="R270" s="221">
        <f t="shared" si="620"/>
        <v>0</v>
      </c>
      <c r="S270" s="221">
        <f t="shared" si="620"/>
        <v>0</v>
      </c>
      <c r="T270" s="221">
        <f t="shared" si="620"/>
        <v>0</v>
      </c>
      <c r="U270" s="221">
        <f t="shared" si="620"/>
        <v>0</v>
      </c>
      <c r="V270" s="221">
        <f t="shared" si="620"/>
        <v>0</v>
      </c>
      <c r="W270" s="221">
        <f t="shared" si="620"/>
        <v>0</v>
      </c>
      <c r="X270" s="221">
        <f t="shared" si="620"/>
        <v>0</v>
      </c>
      <c r="Y270" s="221">
        <f t="shared" si="620"/>
        <v>0</v>
      </c>
      <c r="Z270" s="221">
        <f t="shared" si="620"/>
        <v>0</v>
      </c>
      <c r="AA270" s="221">
        <f t="shared" si="620"/>
        <v>0</v>
      </c>
      <c r="AB270" s="221">
        <f t="shared" si="620"/>
        <v>0</v>
      </c>
      <c r="AC270" s="221">
        <f t="shared" si="620"/>
        <v>0</v>
      </c>
      <c r="AE270" s="2" t="s">
        <v>183</v>
      </c>
      <c r="AF270" s="220"/>
      <c r="AG270" s="220"/>
      <c r="AH270" s="220"/>
      <c r="AI270" s="220"/>
      <c r="AJ270" s="220"/>
      <c r="AK270" s="220"/>
      <c r="AL270" s="220"/>
      <c r="AM270" s="220"/>
      <c r="AN270" s="220"/>
      <c r="AO270" s="220"/>
      <c r="AP270" s="220"/>
      <c r="AQ270" s="220"/>
      <c r="AS270" s="2" t="s">
        <v>183</v>
      </c>
      <c r="AT270" s="221"/>
      <c r="AU270" s="221"/>
      <c r="AV270" s="221"/>
      <c r="AW270" s="221"/>
      <c r="AX270" s="221"/>
      <c r="AY270" s="221"/>
      <c r="AZ270" s="221"/>
      <c r="BA270" s="221"/>
      <c r="BB270" s="221"/>
      <c r="BC270" s="221"/>
      <c r="BD270" s="221"/>
      <c r="BE270" s="221"/>
      <c r="BG270" s="2" t="s">
        <v>183</v>
      </c>
      <c r="BH270" s="220"/>
      <c r="BI270" s="220"/>
      <c r="BJ270" s="220"/>
      <c r="BK270" s="220"/>
      <c r="BL270" s="220"/>
      <c r="BM270" s="220"/>
      <c r="BN270" s="220"/>
      <c r="BO270" s="220"/>
      <c r="BP270" s="220"/>
      <c r="BQ270" s="220"/>
      <c r="BR270" s="220"/>
      <c r="BS270" s="220"/>
      <c r="BU270" s="2" t="s">
        <v>183</v>
      </c>
      <c r="BV270" s="221"/>
      <c r="BW270" s="221"/>
      <c r="BX270" s="221"/>
      <c r="BY270" s="221"/>
      <c r="BZ270" s="221"/>
      <c r="CA270" s="221"/>
      <c r="CB270" s="221"/>
      <c r="CC270" s="221"/>
      <c r="CD270" s="221"/>
      <c r="CE270" s="221"/>
      <c r="CF270" s="221"/>
      <c r="CG270" s="221"/>
    </row>
    <row r="271" spans="1:85" x14ac:dyDescent="0.25">
      <c r="A271" t="str">
        <f>+C226</f>
        <v>ILK-SON</v>
      </c>
      <c r="B271" t="s">
        <v>99</v>
      </c>
      <c r="C271" s="2" t="s">
        <v>184</v>
      </c>
      <c r="D271" s="220">
        <f t="shared" si="646"/>
        <v>0</v>
      </c>
      <c r="E271" s="220">
        <f t="shared" si="619"/>
        <v>0</v>
      </c>
      <c r="F271" s="220">
        <f t="shared" si="619"/>
        <v>0</v>
      </c>
      <c r="G271" s="220">
        <f t="shared" si="619"/>
        <v>0</v>
      </c>
      <c r="H271" s="220">
        <f t="shared" si="619"/>
        <v>0</v>
      </c>
      <c r="I271" s="220">
        <f t="shared" si="619"/>
        <v>0</v>
      </c>
      <c r="J271" s="220">
        <f t="shared" si="619"/>
        <v>0</v>
      </c>
      <c r="K271" s="220">
        <f t="shared" si="619"/>
        <v>0</v>
      </c>
      <c r="L271" s="220">
        <f t="shared" si="619"/>
        <v>0</v>
      </c>
      <c r="M271" s="220">
        <f t="shared" si="619"/>
        <v>0</v>
      </c>
      <c r="N271" s="220">
        <f t="shared" si="619"/>
        <v>0</v>
      </c>
      <c r="O271" s="220">
        <f t="shared" si="619"/>
        <v>0</v>
      </c>
      <c r="Q271" s="2" t="s">
        <v>184</v>
      </c>
      <c r="R271" s="221">
        <f t="shared" si="620"/>
        <v>0</v>
      </c>
      <c r="S271" s="221">
        <f t="shared" si="620"/>
        <v>0</v>
      </c>
      <c r="T271" s="221">
        <f t="shared" si="620"/>
        <v>0</v>
      </c>
      <c r="U271" s="221">
        <f t="shared" si="620"/>
        <v>0</v>
      </c>
      <c r="V271" s="221">
        <f t="shared" si="620"/>
        <v>0</v>
      </c>
      <c r="W271" s="221">
        <f t="shared" si="620"/>
        <v>0</v>
      </c>
      <c r="X271" s="221">
        <f t="shared" si="620"/>
        <v>0</v>
      </c>
      <c r="Y271" s="221">
        <f t="shared" si="620"/>
        <v>0</v>
      </c>
      <c r="Z271" s="221">
        <f t="shared" si="620"/>
        <v>0</v>
      </c>
      <c r="AA271" s="221">
        <f t="shared" si="620"/>
        <v>0</v>
      </c>
      <c r="AB271" s="221">
        <f t="shared" si="620"/>
        <v>0</v>
      </c>
      <c r="AC271" s="221">
        <f t="shared" si="620"/>
        <v>0</v>
      </c>
      <c r="AE271" s="2" t="s">
        <v>184</v>
      </c>
      <c r="AF271" s="220"/>
      <c r="AG271" s="220"/>
      <c r="AH271" s="220"/>
      <c r="AI271" s="220"/>
      <c r="AJ271" s="220"/>
      <c r="AK271" s="220"/>
      <c r="AL271" s="220"/>
      <c r="AM271" s="220"/>
      <c r="AN271" s="220"/>
      <c r="AO271" s="220"/>
      <c r="AP271" s="220"/>
      <c r="AQ271" s="220"/>
      <c r="AS271" s="2" t="s">
        <v>184</v>
      </c>
      <c r="AT271" s="221"/>
      <c r="AU271" s="221"/>
      <c r="AV271" s="221"/>
      <c r="AW271" s="221"/>
      <c r="AX271" s="221"/>
      <c r="AY271" s="221"/>
      <c r="AZ271" s="221"/>
      <c r="BA271" s="221"/>
      <c r="BB271" s="221"/>
      <c r="BC271" s="221"/>
      <c r="BD271" s="221"/>
      <c r="BE271" s="221"/>
      <c r="BG271" s="2" t="s">
        <v>184</v>
      </c>
      <c r="BH271" s="220"/>
      <c r="BI271" s="220"/>
      <c r="BJ271" s="220"/>
      <c r="BK271" s="220"/>
      <c r="BL271" s="220"/>
      <c r="BM271" s="220"/>
      <c r="BN271" s="220"/>
      <c r="BO271" s="220"/>
      <c r="BP271" s="220"/>
      <c r="BQ271" s="220"/>
      <c r="BR271" s="220"/>
      <c r="BS271" s="220"/>
      <c r="BU271" s="2" t="s">
        <v>184</v>
      </c>
      <c r="BV271" s="221"/>
      <c r="BW271" s="221"/>
      <c r="BX271" s="221"/>
      <c r="BY271" s="221"/>
      <c r="BZ271" s="221"/>
      <c r="CA271" s="221"/>
      <c r="CB271" s="221"/>
      <c r="CC271" s="221"/>
      <c r="CD271" s="221"/>
      <c r="CE271" s="221"/>
      <c r="CF271" s="221"/>
      <c r="CG271" s="221"/>
    </row>
    <row r="272" spans="1:85" x14ac:dyDescent="0.25">
      <c r="A272" t="str">
        <f>+C226</f>
        <v>ILK-SON</v>
      </c>
      <c r="B272" t="s">
        <v>99</v>
      </c>
      <c r="C272" s="2" t="s">
        <v>185</v>
      </c>
      <c r="D272" s="220">
        <f t="shared" si="646"/>
        <v>0</v>
      </c>
      <c r="E272" s="220">
        <f t="shared" si="619"/>
        <v>0</v>
      </c>
      <c r="F272" s="220">
        <f t="shared" si="619"/>
        <v>0</v>
      </c>
      <c r="G272" s="220">
        <f t="shared" si="619"/>
        <v>0</v>
      </c>
      <c r="H272" s="220">
        <f t="shared" si="619"/>
        <v>0</v>
      </c>
      <c r="I272" s="220">
        <f t="shared" si="619"/>
        <v>0</v>
      </c>
      <c r="J272" s="220">
        <f t="shared" si="619"/>
        <v>0</v>
      </c>
      <c r="K272" s="220">
        <f t="shared" si="619"/>
        <v>0</v>
      </c>
      <c r="L272" s="220">
        <f t="shared" si="619"/>
        <v>0</v>
      </c>
      <c r="M272" s="220">
        <f t="shared" si="619"/>
        <v>0</v>
      </c>
      <c r="N272" s="220">
        <f t="shared" si="619"/>
        <v>0</v>
      </c>
      <c r="O272" s="220">
        <f t="shared" si="619"/>
        <v>0</v>
      </c>
      <c r="Q272" s="2" t="s">
        <v>185</v>
      </c>
      <c r="R272" s="221">
        <f t="shared" si="620"/>
        <v>0</v>
      </c>
      <c r="S272" s="221">
        <f t="shared" si="620"/>
        <v>0</v>
      </c>
      <c r="T272" s="221">
        <f t="shared" si="620"/>
        <v>0</v>
      </c>
      <c r="U272" s="221">
        <f t="shared" si="620"/>
        <v>0</v>
      </c>
      <c r="V272" s="221">
        <f t="shared" si="620"/>
        <v>0</v>
      </c>
      <c r="W272" s="221">
        <f t="shared" si="620"/>
        <v>0</v>
      </c>
      <c r="X272" s="221">
        <f t="shared" si="620"/>
        <v>0</v>
      </c>
      <c r="Y272" s="221">
        <f t="shared" si="620"/>
        <v>0</v>
      </c>
      <c r="Z272" s="221">
        <f t="shared" si="620"/>
        <v>0</v>
      </c>
      <c r="AA272" s="221">
        <f t="shared" si="620"/>
        <v>0</v>
      </c>
      <c r="AB272" s="221">
        <f t="shared" si="620"/>
        <v>0</v>
      </c>
      <c r="AC272" s="221">
        <f t="shared" si="620"/>
        <v>0</v>
      </c>
      <c r="AE272" s="2" t="s">
        <v>185</v>
      </c>
      <c r="AF272" s="220"/>
      <c r="AG272" s="220"/>
      <c r="AH272" s="220"/>
      <c r="AI272" s="220"/>
      <c r="AJ272" s="220"/>
      <c r="AK272" s="220"/>
      <c r="AL272" s="220"/>
      <c r="AM272" s="220"/>
      <c r="AN272" s="220"/>
      <c r="AO272" s="220"/>
      <c r="AP272" s="220"/>
      <c r="AQ272" s="220"/>
      <c r="AS272" s="2" t="s">
        <v>185</v>
      </c>
      <c r="AT272" s="221"/>
      <c r="AU272" s="221"/>
      <c r="AV272" s="221"/>
      <c r="AW272" s="221"/>
      <c r="AX272" s="221"/>
      <c r="AY272" s="221"/>
      <c r="AZ272" s="221"/>
      <c r="BA272" s="221"/>
      <c r="BB272" s="221"/>
      <c r="BC272" s="221"/>
      <c r="BD272" s="221"/>
      <c r="BE272" s="221"/>
      <c r="BG272" s="2" t="s">
        <v>185</v>
      </c>
      <c r="BH272" s="220"/>
      <c r="BI272" s="220"/>
      <c r="BJ272" s="220"/>
      <c r="BK272" s="220"/>
      <c r="BL272" s="220"/>
      <c r="BM272" s="220"/>
      <c r="BN272" s="220"/>
      <c r="BO272" s="220"/>
      <c r="BP272" s="220"/>
      <c r="BQ272" s="220"/>
      <c r="BR272" s="220"/>
      <c r="BS272" s="220"/>
      <c r="BU272" s="2" t="s">
        <v>185</v>
      </c>
      <c r="BV272" s="221"/>
      <c r="BW272" s="221"/>
      <c r="BX272" s="221"/>
      <c r="BY272" s="221"/>
      <c r="BZ272" s="221"/>
      <c r="CA272" s="221"/>
      <c r="CB272" s="221"/>
      <c r="CC272" s="221"/>
      <c r="CD272" s="221"/>
      <c r="CE272" s="221"/>
      <c r="CF272" s="221"/>
      <c r="CG272" s="221"/>
    </row>
    <row r="273" spans="1:85" x14ac:dyDescent="0.25">
      <c r="A273" t="str">
        <f>+C226</f>
        <v>ILK-SON</v>
      </c>
      <c r="B273" t="s">
        <v>99</v>
      </c>
      <c r="C273" s="2" t="s">
        <v>186</v>
      </c>
      <c r="D273" s="220">
        <f>+IFERROR((D237*R237+D255*R255)/(R255+R237),0)</f>
        <v>0</v>
      </c>
      <c r="E273" s="220">
        <f t="shared" si="619"/>
        <v>0</v>
      </c>
      <c r="F273" s="220">
        <f t="shared" si="619"/>
        <v>0</v>
      </c>
      <c r="G273" s="220">
        <f t="shared" si="619"/>
        <v>0</v>
      </c>
      <c r="H273" s="220">
        <f t="shared" si="619"/>
        <v>0</v>
      </c>
      <c r="I273" s="220">
        <f t="shared" si="619"/>
        <v>0</v>
      </c>
      <c r="J273" s="220">
        <f t="shared" si="619"/>
        <v>0</v>
      </c>
      <c r="K273" s="220">
        <f t="shared" si="619"/>
        <v>0</v>
      </c>
      <c r="L273" s="220">
        <f t="shared" si="619"/>
        <v>0</v>
      </c>
      <c r="M273" s="220">
        <f t="shared" si="619"/>
        <v>0</v>
      </c>
      <c r="N273" s="220">
        <f t="shared" si="619"/>
        <v>0</v>
      </c>
      <c r="O273" s="220">
        <f t="shared" si="619"/>
        <v>0</v>
      </c>
      <c r="Q273" s="2" t="s">
        <v>186</v>
      </c>
      <c r="R273" s="221">
        <f t="shared" si="620"/>
        <v>0</v>
      </c>
      <c r="S273" s="221">
        <f t="shared" si="620"/>
        <v>0</v>
      </c>
      <c r="T273" s="221">
        <f t="shared" si="620"/>
        <v>0</v>
      </c>
      <c r="U273" s="221">
        <f t="shared" si="620"/>
        <v>0</v>
      </c>
      <c r="V273" s="221">
        <f t="shared" si="620"/>
        <v>0</v>
      </c>
      <c r="W273" s="221">
        <f t="shared" si="620"/>
        <v>0</v>
      </c>
      <c r="X273" s="221">
        <f t="shared" si="620"/>
        <v>0</v>
      </c>
      <c r="Y273" s="221">
        <f t="shared" si="620"/>
        <v>0</v>
      </c>
      <c r="Z273" s="221">
        <f t="shared" si="620"/>
        <v>0</v>
      </c>
      <c r="AA273" s="221">
        <f t="shared" si="620"/>
        <v>0</v>
      </c>
      <c r="AB273" s="221">
        <f t="shared" si="620"/>
        <v>0</v>
      </c>
      <c r="AC273" s="221">
        <f t="shared" si="620"/>
        <v>0</v>
      </c>
      <c r="AE273" s="2" t="s">
        <v>186</v>
      </c>
      <c r="AF273" s="220"/>
      <c r="AG273" s="220"/>
      <c r="AH273" s="220"/>
      <c r="AI273" s="220"/>
      <c r="AJ273" s="220"/>
      <c r="AK273" s="220"/>
      <c r="AL273" s="220"/>
      <c r="AM273" s="220"/>
      <c r="AN273" s="220"/>
      <c r="AO273" s="220"/>
      <c r="AP273" s="220"/>
      <c r="AQ273" s="220"/>
      <c r="AS273" s="2" t="s">
        <v>186</v>
      </c>
      <c r="AT273" s="221"/>
      <c r="AU273" s="221"/>
      <c r="AV273" s="221"/>
      <c r="AW273" s="221"/>
      <c r="AX273" s="221"/>
      <c r="AY273" s="221"/>
      <c r="AZ273" s="221"/>
      <c r="BA273" s="221"/>
      <c r="BB273" s="221"/>
      <c r="BC273" s="221"/>
      <c r="BD273" s="221"/>
      <c r="BE273" s="221"/>
      <c r="BG273" s="2" t="s">
        <v>186</v>
      </c>
      <c r="BH273" s="220"/>
      <c r="BI273" s="220"/>
      <c r="BJ273" s="220"/>
      <c r="BK273" s="220"/>
      <c r="BL273" s="220"/>
      <c r="BM273" s="220"/>
      <c r="BN273" s="220"/>
      <c r="BO273" s="220"/>
      <c r="BP273" s="220"/>
      <c r="BQ273" s="220"/>
      <c r="BR273" s="220"/>
      <c r="BS273" s="220"/>
      <c r="BU273" s="2" t="s">
        <v>186</v>
      </c>
      <c r="BV273" s="221"/>
      <c r="BW273" s="221"/>
      <c r="BX273" s="221"/>
      <c r="BY273" s="221"/>
      <c r="BZ273" s="221"/>
      <c r="CA273" s="221"/>
      <c r="CB273" s="221"/>
      <c r="CC273" s="221"/>
      <c r="CD273" s="221"/>
      <c r="CE273" s="221"/>
      <c r="CF273" s="221"/>
      <c r="CG273" s="221"/>
    </row>
    <row r="274" spans="1:85" x14ac:dyDescent="0.25">
      <c r="A274" t="str">
        <f>+C226</f>
        <v>ILK-SON</v>
      </c>
      <c r="B274" t="s">
        <v>99</v>
      </c>
      <c r="C274" s="2" t="s">
        <v>203</v>
      </c>
      <c r="D274" s="220"/>
      <c r="E274" s="220"/>
      <c r="F274" s="220"/>
      <c r="G274" s="220"/>
      <c r="H274" s="220"/>
      <c r="I274" s="220"/>
      <c r="J274" s="220"/>
      <c r="K274" s="220"/>
      <c r="L274" s="220"/>
      <c r="M274" s="220"/>
      <c r="N274" s="220"/>
      <c r="O274" s="220"/>
      <c r="Q274" s="2"/>
      <c r="R274" s="221"/>
      <c r="S274" s="221"/>
      <c r="T274" s="221"/>
      <c r="U274" s="220"/>
      <c r="V274" s="220"/>
      <c r="W274" s="220"/>
      <c r="X274" s="220"/>
      <c r="Y274" s="220"/>
      <c r="Z274" s="220"/>
      <c r="AA274" s="220"/>
      <c r="AB274" s="220"/>
      <c r="AC274" s="220"/>
      <c r="AE274" s="2" t="s">
        <v>203</v>
      </c>
      <c r="AF274" s="220"/>
      <c r="AG274" s="220"/>
      <c r="AH274" s="220"/>
      <c r="AI274" s="220"/>
      <c r="AJ274" s="220"/>
      <c r="AK274" s="220"/>
      <c r="AL274" s="220"/>
      <c r="AM274" s="220"/>
      <c r="AN274" s="220"/>
      <c r="AO274" s="220"/>
      <c r="AP274" s="220"/>
      <c r="AQ274" s="220"/>
      <c r="AS274" s="2"/>
      <c r="AT274" s="221"/>
      <c r="AU274" s="221"/>
      <c r="AV274" s="221"/>
      <c r="AW274" s="220"/>
      <c r="AX274" s="220"/>
      <c r="AY274" s="220"/>
      <c r="AZ274" s="220"/>
      <c r="BA274" s="220"/>
      <c r="BB274" s="220"/>
      <c r="BC274" s="220"/>
      <c r="BD274" s="220"/>
      <c r="BE274" s="220"/>
      <c r="BG274" s="2" t="s">
        <v>203</v>
      </c>
      <c r="BH274" s="220"/>
      <c r="BI274" s="220"/>
      <c r="BJ274" s="220"/>
      <c r="BK274" s="220"/>
      <c r="BL274" s="220"/>
      <c r="BM274" s="220"/>
      <c r="BN274" s="220"/>
      <c r="BO274" s="220"/>
      <c r="BP274" s="220"/>
      <c r="BQ274" s="220"/>
      <c r="BR274" s="220"/>
      <c r="BS274" s="220"/>
      <c r="BU274" s="2"/>
      <c r="BV274" s="221"/>
      <c r="BW274" s="221"/>
      <c r="BX274" s="221"/>
      <c r="BY274" s="220"/>
      <c r="BZ274" s="220"/>
      <c r="CA274" s="220"/>
      <c r="CB274" s="220"/>
      <c r="CC274" s="220"/>
      <c r="CD274" s="220"/>
      <c r="CE274" s="220"/>
      <c r="CF274" s="220"/>
      <c r="CG274" s="220"/>
    </row>
    <row r="275" spans="1:85" x14ac:dyDescent="0.25">
      <c r="A275" t="str">
        <f>+C226</f>
        <v>ILK-SON</v>
      </c>
      <c r="B275" t="s">
        <v>99</v>
      </c>
      <c r="C275" s="2" t="s">
        <v>204</v>
      </c>
      <c r="D275" s="220"/>
      <c r="E275" s="220"/>
      <c r="F275" s="220"/>
      <c r="G275" s="220"/>
      <c r="H275" s="220"/>
      <c r="I275" s="220"/>
      <c r="J275" s="220"/>
      <c r="K275" s="220"/>
      <c r="L275" s="220"/>
      <c r="M275" s="220"/>
      <c r="N275" s="220"/>
      <c r="O275" s="220"/>
      <c r="Q275" s="2"/>
      <c r="R275" s="221"/>
      <c r="S275" s="221"/>
      <c r="T275" s="221"/>
      <c r="U275" s="220"/>
      <c r="V275" s="220"/>
      <c r="W275" s="220"/>
      <c r="X275" s="220"/>
      <c r="Y275" s="220"/>
      <c r="Z275" s="220"/>
      <c r="AA275" s="220"/>
      <c r="AB275" s="220"/>
      <c r="AC275" s="220"/>
      <c r="AE275" s="2" t="s">
        <v>204</v>
      </c>
      <c r="AF275" s="220"/>
      <c r="AG275" s="220"/>
      <c r="AH275" s="220"/>
      <c r="AI275" s="220"/>
      <c r="AJ275" s="220"/>
      <c r="AK275" s="220"/>
      <c r="AL275" s="220"/>
      <c r="AM275" s="220"/>
      <c r="AN275" s="220"/>
      <c r="AO275" s="220"/>
      <c r="AP275" s="220"/>
      <c r="AQ275" s="220"/>
      <c r="AS275" s="2"/>
      <c r="AT275" s="221"/>
      <c r="AU275" s="221"/>
      <c r="AV275" s="221"/>
      <c r="AW275" s="220"/>
      <c r="AX275" s="220"/>
      <c r="AY275" s="220"/>
      <c r="AZ275" s="220"/>
      <c r="BA275" s="220"/>
      <c r="BB275" s="220"/>
      <c r="BC275" s="220"/>
      <c r="BD275" s="220"/>
      <c r="BE275" s="220"/>
      <c r="BG275" s="2" t="s">
        <v>204</v>
      </c>
      <c r="BH275" s="220"/>
      <c r="BI275" s="220"/>
      <c r="BJ275" s="220"/>
      <c r="BK275" s="220"/>
      <c r="BL275" s="220"/>
      <c r="BM275" s="220"/>
      <c r="BN275" s="220"/>
      <c r="BO275" s="220"/>
      <c r="BP275" s="220"/>
      <c r="BQ275" s="220"/>
      <c r="BR275" s="220"/>
      <c r="BS275" s="220"/>
      <c r="BU275" s="2"/>
      <c r="BV275" s="221"/>
      <c r="BW275" s="221"/>
      <c r="BX275" s="221"/>
      <c r="BY275" s="220"/>
      <c r="BZ275" s="220"/>
      <c r="CA275" s="220"/>
      <c r="CB275" s="220"/>
      <c r="CC275" s="220"/>
      <c r="CD275" s="220"/>
      <c r="CE275" s="220"/>
      <c r="CF275" s="220"/>
      <c r="CG275" s="220"/>
    </row>
    <row r="276" spans="1:85" x14ac:dyDescent="0.25">
      <c r="A276" t="str">
        <f>+C226</f>
        <v>ILK-SON</v>
      </c>
      <c r="B276" t="s">
        <v>99</v>
      </c>
      <c r="C276" s="2" t="s">
        <v>205</v>
      </c>
      <c r="D276" s="220"/>
      <c r="E276" s="220"/>
      <c r="F276" s="220"/>
      <c r="G276" s="220"/>
      <c r="H276" s="220"/>
      <c r="I276" s="220"/>
      <c r="J276" s="220"/>
      <c r="K276" s="220"/>
      <c r="L276" s="220"/>
      <c r="M276" s="220"/>
      <c r="N276" s="220"/>
      <c r="O276" s="220"/>
      <c r="Q276" s="2"/>
      <c r="R276" s="221"/>
      <c r="S276" s="221"/>
      <c r="T276" s="221"/>
      <c r="U276" s="220"/>
      <c r="V276" s="220"/>
      <c r="W276" s="220"/>
      <c r="X276" s="220"/>
      <c r="Y276" s="220"/>
      <c r="Z276" s="220"/>
      <c r="AA276" s="220"/>
      <c r="AB276" s="220"/>
      <c r="AC276" s="220"/>
      <c r="AE276" s="2" t="s">
        <v>205</v>
      </c>
      <c r="AF276" s="220"/>
      <c r="AG276" s="220"/>
      <c r="AH276" s="220"/>
      <c r="AI276" s="220"/>
      <c r="AJ276" s="220"/>
      <c r="AK276" s="220"/>
      <c r="AL276" s="220"/>
      <c r="AM276" s="220"/>
      <c r="AN276" s="220"/>
      <c r="AO276" s="220"/>
      <c r="AP276" s="220"/>
      <c r="AQ276" s="220"/>
      <c r="AS276" s="2"/>
      <c r="AT276" s="221"/>
      <c r="AU276" s="221"/>
      <c r="AV276" s="221"/>
      <c r="AW276" s="220"/>
      <c r="AX276" s="220"/>
      <c r="AY276" s="220"/>
      <c r="AZ276" s="220"/>
      <c r="BA276" s="220"/>
      <c r="BB276" s="220"/>
      <c r="BC276" s="220"/>
      <c r="BD276" s="220"/>
      <c r="BE276" s="220"/>
      <c r="BG276" s="2" t="s">
        <v>205</v>
      </c>
      <c r="BH276" s="220"/>
      <c r="BI276" s="220"/>
      <c r="BJ276" s="220"/>
      <c r="BK276" s="220"/>
      <c r="BL276" s="220"/>
      <c r="BM276" s="220"/>
      <c r="BN276" s="220"/>
      <c r="BO276" s="220"/>
      <c r="BP276" s="220"/>
      <c r="BQ276" s="220"/>
      <c r="BR276" s="220"/>
      <c r="BS276" s="220"/>
      <c r="BU276" s="2"/>
      <c r="BV276" s="221"/>
      <c r="BW276" s="221"/>
      <c r="BX276" s="221"/>
      <c r="BY276" s="220"/>
      <c r="BZ276" s="220"/>
      <c r="CA276" s="220"/>
      <c r="CB276" s="220"/>
      <c r="CC276" s="220"/>
      <c r="CD276" s="220"/>
      <c r="CE276" s="220"/>
      <c r="CF276" s="220"/>
      <c r="CG276" s="220"/>
    </row>
    <row r="277" spans="1:85" x14ac:dyDescent="0.25">
      <c r="A277" t="str">
        <f>+C226</f>
        <v>ILK-SON</v>
      </c>
      <c r="B277" t="s">
        <v>99</v>
      </c>
      <c r="C277" s="2" t="s">
        <v>206</v>
      </c>
      <c r="D277" s="220"/>
      <c r="E277" s="220"/>
      <c r="F277" s="220"/>
      <c r="G277" s="220"/>
      <c r="H277" s="220"/>
      <c r="I277" s="220"/>
      <c r="J277" s="220"/>
      <c r="K277" s="220"/>
      <c r="L277" s="220"/>
      <c r="M277" s="220"/>
      <c r="N277" s="220"/>
      <c r="O277" s="220"/>
      <c r="Q277" s="2"/>
      <c r="R277" s="221"/>
      <c r="S277" s="221"/>
      <c r="T277" s="221"/>
      <c r="U277" s="220"/>
      <c r="V277" s="220"/>
      <c r="W277" s="220"/>
      <c r="X277" s="220"/>
      <c r="Y277" s="220"/>
      <c r="Z277" s="220"/>
      <c r="AA277" s="220"/>
      <c r="AB277" s="220"/>
      <c r="AC277" s="220"/>
      <c r="AE277" s="2" t="s">
        <v>206</v>
      </c>
      <c r="AF277" s="220"/>
      <c r="AG277" s="220"/>
      <c r="AH277" s="220"/>
      <c r="AI277" s="220"/>
      <c r="AJ277" s="220"/>
      <c r="AK277" s="220"/>
      <c r="AL277" s="220"/>
      <c r="AM277" s="220"/>
      <c r="AN277" s="220"/>
      <c r="AO277" s="220"/>
      <c r="AP277" s="220"/>
      <c r="AQ277" s="220"/>
      <c r="AS277" s="2"/>
      <c r="AT277" s="221"/>
      <c r="AU277" s="221"/>
      <c r="AV277" s="221"/>
      <c r="AW277" s="220"/>
      <c r="AX277" s="220"/>
      <c r="AY277" s="220"/>
      <c r="AZ277" s="220"/>
      <c r="BA277" s="220"/>
      <c r="BB277" s="220"/>
      <c r="BC277" s="220"/>
      <c r="BD277" s="220"/>
      <c r="BE277" s="220"/>
      <c r="BG277" s="2" t="s">
        <v>206</v>
      </c>
      <c r="BH277" s="220"/>
      <c r="BI277" s="220"/>
      <c r="BJ277" s="220"/>
      <c r="BK277" s="220"/>
      <c r="BL277" s="220"/>
      <c r="BM277" s="220"/>
      <c r="BN277" s="220"/>
      <c r="BO277" s="220"/>
      <c r="BP277" s="220"/>
      <c r="BQ277" s="220"/>
      <c r="BR277" s="220"/>
      <c r="BS277" s="220"/>
      <c r="BU277" s="2"/>
      <c r="BV277" s="221"/>
      <c r="BW277" s="221"/>
      <c r="BX277" s="221"/>
      <c r="BY277" s="220"/>
      <c r="BZ277" s="220"/>
      <c r="CA277" s="220"/>
      <c r="CB277" s="220"/>
      <c r="CC277" s="220"/>
      <c r="CD277" s="220"/>
      <c r="CE277" s="220"/>
      <c r="CF277" s="220"/>
      <c r="CG277" s="220"/>
    </row>
    <row r="278" spans="1:85" x14ac:dyDescent="0.25">
      <c r="A278" t="str">
        <f>+C226</f>
        <v>ILK-SON</v>
      </c>
      <c r="B278" t="s">
        <v>99</v>
      </c>
      <c r="C278" s="2" t="s">
        <v>207</v>
      </c>
      <c r="D278" s="220"/>
      <c r="E278" s="220"/>
      <c r="F278" s="220"/>
      <c r="G278" s="220"/>
      <c r="H278" s="220"/>
      <c r="I278" s="220"/>
      <c r="J278" s="220"/>
      <c r="K278" s="220"/>
      <c r="L278" s="220"/>
      <c r="M278" s="220"/>
      <c r="N278" s="220"/>
      <c r="O278" s="220"/>
      <c r="Q278" s="2"/>
      <c r="R278" s="221"/>
      <c r="S278" s="221"/>
      <c r="T278" s="221"/>
      <c r="U278" s="220"/>
      <c r="V278" s="220"/>
      <c r="W278" s="220"/>
      <c r="X278" s="220"/>
      <c r="Y278" s="220"/>
      <c r="Z278" s="220"/>
      <c r="AA278" s="220"/>
      <c r="AB278" s="220"/>
      <c r="AC278" s="220"/>
      <c r="AE278" s="2" t="s">
        <v>207</v>
      </c>
      <c r="AF278" s="220"/>
      <c r="AG278" s="220"/>
      <c r="AH278" s="220"/>
      <c r="AI278" s="220"/>
      <c r="AJ278" s="220"/>
      <c r="AK278" s="220"/>
      <c r="AL278" s="220"/>
      <c r="AM278" s="220"/>
      <c r="AN278" s="220"/>
      <c r="AO278" s="220"/>
      <c r="AP278" s="220"/>
      <c r="AQ278" s="220"/>
      <c r="AS278" s="2"/>
      <c r="AT278" s="221"/>
      <c r="AU278" s="221"/>
      <c r="AV278" s="221"/>
      <c r="AW278" s="220"/>
      <c r="AX278" s="220"/>
      <c r="AY278" s="220"/>
      <c r="AZ278" s="220"/>
      <c r="BA278" s="220"/>
      <c r="BB278" s="220"/>
      <c r="BC278" s="220"/>
      <c r="BD278" s="220"/>
      <c r="BE278" s="220"/>
      <c r="BG278" s="2" t="s">
        <v>207</v>
      </c>
      <c r="BH278" s="220"/>
      <c r="BI278" s="220"/>
      <c r="BJ278" s="220"/>
      <c r="BK278" s="220"/>
      <c r="BL278" s="220"/>
      <c r="BM278" s="220"/>
      <c r="BN278" s="220"/>
      <c r="BO278" s="220"/>
      <c r="BP278" s="220"/>
      <c r="BQ278" s="220"/>
      <c r="BR278" s="220"/>
      <c r="BS278" s="220"/>
      <c r="BU278" s="2"/>
      <c r="BV278" s="221"/>
      <c r="BW278" s="221"/>
      <c r="BX278" s="221"/>
      <c r="BY278" s="220"/>
      <c r="BZ278" s="220"/>
      <c r="CA278" s="220"/>
      <c r="CB278" s="220"/>
      <c r="CC278" s="220"/>
      <c r="CD278" s="220"/>
      <c r="CE278" s="220"/>
      <c r="CF278" s="220"/>
      <c r="CG278" s="220"/>
    </row>
    <row r="279" spans="1:85" x14ac:dyDescent="0.25">
      <c r="A279" t="str">
        <f>+C226</f>
        <v>ILK-SON</v>
      </c>
      <c r="B279" t="s">
        <v>99</v>
      </c>
      <c r="C279" s="2" t="s">
        <v>208</v>
      </c>
      <c r="D279" s="220"/>
      <c r="E279" s="220"/>
      <c r="F279" s="220"/>
      <c r="G279" s="220"/>
      <c r="H279" s="220"/>
      <c r="I279" s="220"/>
      <c r="J279" s="220"/>
      <c r="K279" s="220"/>
      <c r="L279" s="220"/>
      <c r="M279" s="220"/>
      <c r="N279" s="220"/>
      <c r="O279" s="220"/>
      <c r="Q279" s="2"/>
      <c r="R279" s="221"/>
      <c r="S279" s="221"/>
      <c r="T279" s="221"/>
      <c r="U279" s="220"/>
      <c r="V279" s="220"/>
      <c r="W279" s="220"/>
      <c r="X279" s="220"/>
      <c r="Y279" s="220"/>
      <c r="Z279" s="220"/>
      <c r="AA279" s="220"/>
      <c r="AB279" s="220"/>
      <c r="AC279" s="220"/>
      <c r="AE279" s="2" t="s">
        <v>208</v>
      </c>
      <c r="AF279" s="220"/>
      <c r="AG279" s="220"/>
      <c r="AH279" s="220"/>
      <c r="AI279" s="220"/>
      <c r="AJ279" s="220"/>
      <c r="AK279" s="220"/>
      <c r="AL279" s="220"/>
      <c r="AM279" s="220"/>
      <c r="AN279" s="220"/>
      <c r="AO279" s="220"/>
      <c r="AP279" s="220"/>
      <c r="AQ279" s="220"/>
      <c r="AS279" s="2"/>
      <c r="AT279" s="221"/>
      <c r="AU279" s="221"/>
      <c r="AV279" s="221"/>
      <c r="AW279" s="220"/>
      <c r="AX279" s="220"/>
      <c r="AY279" s="220"/>
      <c r="AZ279" s="220"/>
      <c r="BA279" s="220"/>
      <c r="BB279" s="220"/>
      <c r="BC279" s="220"/>
      <c r="BD279" s="220"/>
      <c r="BE279" s="220"/>
      <c r="BG279" s="2" t="s">
        <v>208</v>
      </c>
      <c r="BH279" s="220"/>
      <c r="BI279" s="220"/>
      <c r="BJ279" s="220"/>
      <c r="BK279" s="220"/>
      <c r="BL279" s="220"/>
      <c r="BM279" s="220"/>
      <c r="BN279" s="220"/>
      <c r="BO279" s="220"/>
      <c r="BP279" s="220"/>
      <c r="BQ279" s="220"/>
      <c r="BR279" s="220"/>
      <c r="BS279" s="220"/>
      <c r="BU279" s="2"/>
      <c r="BV279" s="221"/>
      <c r="BW279" s="221"/>
      <c r="BX279" s="221"/>
      <c r="BY279" s="220"/>
      <c r="BZ279" s="220"/>
      <c r="CA279" s="220"/>
      <c r="CB279" s="220"/>
      <c r="CC279" s="220"/>
      <c r="CD279" s="220"/>
      <c r="CE279" s="220"/>
      <c r="CF279" s="220"/>
      <c r="CG279" s="220"/>
    </row>
    <row r="280" spans="1:85" x14ac:dyDescent="0.25">
      <c r="C280" s="222" t="s">
        <v>187</v>
      </c>
      <c r="D280" s="223">
        <f>+IFERROR((SUMPRODUCT(D265:D273,R265:R273)/R280),0)</f>
        <v>0</v>
      </c>
      <c r="E280" s="223">
        <f t="shared" ref="E280:O280" si="649">+IFERROR((SUMPRODUCT(E265:E273,S265:S273)/S280),0)</f>
        <v>0</v>
      </c>
      <c r="F280" s="223">
        <f t="shared" si="649"/>
        <v>0</v>
      </c>
      <c r="G280" s="223">
        <f t="shared" si="649"/>
        <v>0</v>
      </c>
      <c r="H280" s="223">
        <f t="shared" si="649"/>
        <v>0</v>
      </c>
      <c r="I280" s="223">
        <f t="shared" si="649"/>
        <v>0</v>
      </c>
      <c r="J280" s="223">
        <f t="shared" si="649"/>
        <v>0</v>
      </c>
      <c r="K280" s="223">
        <f t="shared" si="649"/>
        <v>0</v>
      </c>
      <c r="L280" s="223">
        <f t="shared" si="649"/>
        <v>0</v>
      </c>
      <c r="M280" s="223">
        <f t="shared" si="649"/>
        <v>0</v>
      </c>
      <c r="N280" s="223">
        <f t="shared" si="649"/>
        <v>0</v>
      </c>
      <c r="O280" s="223">
        <f t="shared" si="649"/>
        <v>0</v>
      </c>
      <c r="R280" s="224">
        <f t="shared" ref="R280:AC280" si="650">SUM(R265:R279)</f>
        <v>0</v>
      </c>
      <c r="S280" s="224">
        <f t="shared" si="650"/>
        <v>0</v>
      </c>
      <c r="T280" s="224">
        <f t="shared" si="650"/>
        <v>0</v>
      </c>
      <c r="U280" s="224">
        <f t="shared" si="650"/>
        <v>0</v>
      </c>
      <c r="V280" s="224">
        <f t="shared" si="650"/>
        <v>0</v>
      </c>
      <c r="W280" s="224">
        <f t="shared" si="650"/>
        <v>0</v>
      </c>
      <c r="X280" s="224">
        <f t="shared" si="650"/>
        <v>0</v>
      </c>
      <c r="Y280" s="224">
        <f t="shared" si="650"/>
        <v>0</v>
      </c>
      <c r="Z280" s="224">
        <f t="shared" si="650"/>
        <v>0</v>
      </c>
      <c r="AA280" s="224">
        <f t="shared" si="650"/>
        <v>0</v>
      </c>
      <c r="AB280" s="224">
        <f t="shared" si="650"/>
        <v>0</v>
      </c>
      <c r="AC280" s="224">
        <f t="shared" si="650"/>
        <v>0</v>
      </c>
      <c r="AE280" s="222" t="s">
        <v>187</v>
      </c>
      <c r="AF280" s="223">
        <f>+IFERROR((SUMPRODUCT(AF265:AF273,AT265:AT273)/AT280),0)</f>
        <v>0</v>
      </c>
      <c r="AG280" s="223">
        <f t="shared" ref="AG280:AQ280" si="651">+IFERROR((SUMPRODUCT(AG265:AG273,AU265:AU273)/AU280),0)</f>
        <v>0</v>
      </c>
      <c r="AH280" s="223">
        <f t="shared" si="651"/>
        <v>0</v>
      </c>
      <c r="AI280" s="223">
        <f t="shared" si="651"/>
        <v>0</v>
      </c>
      <c r="AJ280" s="223">
        <f t="shared" si="651"/>
        <v>0</v>
      </c>
      <c r="AK280" s="223">
        <f t="shared" si="651"/>
        <v>0</v>
      </c>
      <c r="AL280" s="223">
        <f t="shared" si="651"/>
        <v>0</v>
      </c>
      <c r="AM280" s="223">
        <f t="shared" si="651"/>
        <v>0</v>
      </c>
      <c r="AN280" s="223">
        <f t="shared" si="651"/>
        <v>0</v>
      </c>
      <c r="AO280" s="223">
        <f t="shared" si="651"/>
        <v>0</v>
      </c>
      <c r="AP280" s="223">
        <f t="shared" si="651"/>
        <v>0</v>
      </c>
      <c r="AQ280" s="223">
        <f t="shared" si="651"/>
        <v>0</v>
      </c>
      <c r="AT280" s="224">
        <f t="shared" ref="AT280:BE280" si="652">SUM(AT265:AT279)</f>
        <v>0</v>
      </c>
      <c r="AU280" s="224">
        <f t="shared" si="652"/>
        <v>0</v>
      </c>
      <c r="AV280" s="224">
        <f t="shared" si="652"/>
        <v>0</v>
      </c>
      <c r="AW280" s="224">
        <f t="shared" si="652"/>
        <v>0</v>
      </c>
      <c r="AX280" s="224">
        <f t="shared" si="652"/>
        <v>0</v>
      </c>
      <c r="AY280" s="224">
        <f t="shared" si="652"/>
        <v>0</v>
      </c>
      <c r="AZ280" s="224">
        <f t="shared" si="652"/>
        <v>0</v>
      </c>
      <c r="BA280" s="224">
        <f t="shared" si="652"/>
        <v>0</v>
      </c>
      <c r="BB280" s="224">
        <f t="shared" si="652"/>
        <v>0</v>
      </c>
      <c r="BC280" s="224">
        <f t="shared" si="652"/>
        <v>0</v>
      </c>
      <c r="BD280" s="224">
        <f t="shared" si="652"/>
        <v>0</v>
      </c>
      <c r="BE280" s="224">
        <f t="shared" si="652"/>
        <v>0</v>
      </c>
      <c r="BG280" s="222" t="s">
        <v>187</v>
      </c>
      <c r="BH280" s="223">
        <f>+IFERROR((SUMPRODUCT(BH265:BH273,BV265:BV273)/BV280),0)</f>
        <v>0</v>
      </c>
      <c r="BI280" s="223">
        <f t="shared" ref="BI280" si="653">+IFERROR((SUMPRODUCT(BI265:BI273,BW265:BW273)/BW280),0)</f>
        <v>0</v>
      </c>
      <c r="BJ280" s="223">
        <f t="shared" ref="BJ280" si="654">+IFERROR((SUMPRODUCT(BJ265:BJ273,BX265:BX273)/BX280),0)</f>
        <v>0</v>
      </c>
      <c r="BK280" s="223">
        <f t="shared" ref="BK280" si="655">+IFERROR((SUMPRODUCT(BK265:BK273,BY265:BY273)/BY280),0)</f>
        <v>0</v>
      </c>
      <c r="BL280" s="223">
        <f t="shared" ref="BL280" si="656">+IFERROR((SUMPRODUCT(BL265:BL273,BZ265:BZ273)/BZ280),0)</f>
        <v>0</v>
      </c>
      <c r="BM280" s="223">
        <f t="shared" ref="BM280" si="657">+IFERROR((SUMPRODUCT(BM265:BM273,CA265:CA273)/CA280),0)</f>
        <v>0</v>
      </c>
      <c r="BN280" s="223">
        <f t="shared" ref="BN280" si="658">+IFERROR((SUMPRODUCT(BN265:BN273,CB265:CB273)/CB280),0)</f>
        <v>0</v>
      </c>
      <c r="BO280" s="223">
        <f t="shared" ref="BO280" si="659">+IFERROR((SUMPRODUCT(BO265:BO273,CC265:CC273)/CC280),0)</f>
        <v>0</v>
      </c>
      <c r="BP280" s="223">
        <f t="shared" ref="BP280" si="660">+IFERROR((SUMPRODUCT(BP265:BP273,CD265:CD273)/CD280),0)</f>
        <v>0</v>
      </c>
      <c r="BQ280" s="223">
        <f t="shared" ref="BQ280" si="661">+IFERROR((SUMPRODUCT(BQ265:BQ273,CE265:CE273)/CE280),0)</f>
        <v>0</v>
      </c>
      <c r="BR280" s="223">
        <f t="shared" ref="BR280" si="662">+IFERROR((SUMPRODUCT(BR265:BR273,CF265:CF273)/CF280),0)</f>
        <v>0</v>
      </c>
      <c r="BS280" s="223">
        <f t="shared" ref="BS280" si="663">+IFERROR((SUMPRODUCT(BS265:BS273,CG265:CG273)/CG280),0)</f>
        <v>0</v>
      </c>
      <c r="BV280" s="224">
        <f t="shared" ref="BV280:CG280" si="664">SUM(BV265:BV279)</f>
        <v>0</v>
      </c>
      <c r="BW280" s="224">
        <f t="shared" si="664"/>
        <v>0</v>
      </c>
      <c r="BX280" s="224">
        <f t="shared" si="664"/>
        <v>0</v>
      </c>
      <c r="BY280" s="224">
        <f t="shared" si="664"/>
        <v>0</v>
      </c>
      <c r="BZ280" s="224">
        <f t="shared" si="664"/>
        <v>0</v>
      </c>
      <c r="CA280" s="224">
        <f t="shared" si="664"/>
        <v>0</v>
      </c>
      <c r="CB280" s="224">
        <f t="shared" si="664"/>
        <v>0</v>
      </c>
      <c r="CC280" s="224">
        <f t="shared" si="664"/>
        <v>0</v>
      </c>
      <c r="CD280" s="224">
        <f t="shared" si="664"/>
        <v>0</v>
      </c>
      <c r="CE280" s="224">
        <f t="shared" si="664"/>
        <v>0</v>
      </c>
      <c r="CF280" s="224">
        <f t="shared" si="664"/>
        <v>0</v>
      </c>
      <c r="CG280" s="224">
        <f t="shared" si="664"/>
        <v>0</v>
      </c>
    </row>
    <row r="281" spans="1:85" x14ac:dyDescent="0.25">
      <c r="D281" s="220">
        <f>+'CPP Detay Tum Ay'!D281</f>
        <v>23.656650985250199</v>
      </c>
      <c r="E281" s="220">
        <f>+'CPP Detay Tum Ay'!E281</f>
        <v>24.490252123048617</v>
      </c>
      <c r="F281" s="220">
        <f>+'CPP Detay Tum Ay'!F281</f>
        <v>26.52134572357852</v>
      </c>
      <c r="G281" s="220">
        <f>+'CPP Detay Tum Ay'!G281</f>
        <v>45.199829040064024</v>
      </c>
      <c r="H281" s="220">
        <f>+'CPP Detay Tum Ay'!H281</f>
        <v>44.59154758688036</v>
      </c>
      <c r="I281" s="220">
        <f>+'CPP Detay Tum Ay'!I281</f>
        <v>48.082372383193473</v>
      </c>
      <c r="J281" s="220">
        <f>+'CPP Detay Tum Ay'!J281</f>
        <v>37.276417569930196</v>
      </c>
      <c r="K281" s="220">
        <f>+'CPP Detay Tum Ay'!K281</f>
        <v>31.163621391109672</v>
      </c>
      <c r="L281" s="220">
        <f>+'CPP Detay Tum Ay'!L281</f>
        <v>37.897520004084633</v>
      </c>
      <c r="M281" s="220">
        <f>+'CPP Detay Tum Ay'!M281</f>
        <v>39.825033779492315</v>
      </c>
      <c r="N281" s="220">
        <f>+'CPP Detay Tum Ay'!N281</f>
        <v>40.382965351878752</v>
      </c>
      <c r="O281" s="220">
        <f>+'CPP Detay Tum Ay'!O281</f>
        <v>36.066977503489163</v>
      </c>
      <c r="P281" s="220">
        <f>+'CPP Detay Tum Ay'!P281</f>
        <v>35.297777623330063</v>
      </c>
      <c r="R281" t="e">
        <f>+D281/D280</f>
        <v>#DIV/0!</v>
      </c>
      <c r="S281" t="e">
        <f t="shared" ref="S281:AC281" si="665">+E281/E280</f>
        <v>#DIV/0!</v>
      </c>
      <c r="T281" t="e">
        <f t="shared" si="665"/>
        <v>#DIV/0!</v>
      </c>
      <c r="U281" t="e">
        <f t="shared" si="665"/>
        <v>#DIV/0!</v>
      </c>
      <c r="V281" t="e">
        <f t="shared" si="665"/>
        <v>#DIV/0!</v>
      </c>
      <c r="W281" t="e">
        <f t="shared" si="665"/>
        <v>#DIV/0!</v>
      </c>
      <c r="X281" t="e">
        <f t="shared" si="665"/>
        <v>#DIV/0!</v>
      </c>
      <c r="Y281" t="e">
        <f t="shared" si="665"/>
        <v>#DIV/0!</v>
      </c>
      <c r="Z281" t="e">
        <f t="shared" si="665"/>
        <v>#DIV/0!</v>
      </c>
      <c r="AA281" t="e">
        <f t="shared" si="665"/>
        <v>#DIV/0!</v>
      </c>
      <c r="AB281" t="e">
        <f t="shared" si="665"/>
        <v>#DIV/0!</v>
      </c>
      <c r="AC281" t="e">
        <f t="shared" si="665"/>
        <v>#DIV/0!</v>
      </c>
    </row>
    <row r="282" spans="1:85" ht="23.25" x14ac:dyDescent="0.35">
      <c r="C282" s="271" t="s">
        <v>99</v>
      </c>
      <c r="D282" s="272"/>
      <c r="E282" s="272"/>
      <c r="F282" s="272"/>
      <c r="G282" s="272"/>
      <c r="H282" s="272"/>
      <c r="I282" s="272"/>
      <c r="J282" s="272"/>
      <c r="K282" s="272"/>
      <c r="L282" s="272"/>
      <c r="M282" s="272"/>
      <c r="N282" s="272"/>
      <c r="O282" s="272"/>
      <c r="P282" s="272"/>
      <c r="Q282" s="272"/>
      <c r="R282" s="272"/>
      <c r="S282" s="272"/>
      <c r="T282" s="272"/>
      <c r="U282" s="272"/>
      <c r="V282" s="272"/>
      <c r="W282" s="272"/>
      <c r="X282" s="272"/>
      <c r="Y282" s="272"/>
      <c r="Z282" s="272"/>
      <c r="AA282" s="272"/>
      <c r="AB282" s="272"/>
      <c r="AC282" s="272"/>
      <c r="AE282" s="271" t="s">
        <v>99</v>
      </c>
      <c r="AF282" s="272"/>
      <c r="AG282" s="272"/>
      <c r="AH282" s="272"/>
      <c r="AI282" s="272"/>
      <c r="AJ282" s="272"/>
      <c r="AK282" s="272"/>
      <c r="AL282" s="272"/>
      <c r="AM282" s="272"/>
      <c r="AN282" s="272"/>
      <c r="AO282" s="272"/>
      <c r="AP282" s="272"/>
      <c r="AQ282" s="272"/>
      <c r="AR282" s="272"/>
      <c r="AS282" s="272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277"/>
      <c r="BD282" s="277"/>
      <c r="BE282" s="277"/>
      <c r="BG282" s="271" t="s">
        <v>99</v>
      </c>
      <c r="BH282" s="272"/>
      <c r="BI282" s="272"/>
      <c r="BJ282" s="272"/>
      <c r="BK282" s="272"/>
      <c r="BL282" s="272"/>
      <c r="BM282" s="272"/>
      <c r="BN282" s="272"/>
      <c r="BO282" s="272"/>
      <c r="BP282" s="272"/>
      <c r="BQ282" s="272"/>
      <c r="BR282" s="272"/>
      <c r="BS282" s="272"/>
      <c r="BT282" s="272"/>
      <c r="BU282" s="272"/>
      <c r="BV282" s="277"/>
      <c r="BW282" s="277"/>
      <c r="BX282" s="277"/>
      <c r="BY282" s="277"/>
      <c r="BZ282" s="277"/>
      <c r="CA282" s="277"/>
      <c r="CB282" s="277"/>
      <c r="CC282" s="277"/>
      <c r="CD282" s="277"/>
      <c r="CE282" s="277"/>
      <c r="CF282" s="277"/>
      <c r="CG282" s="277"/>
    </row>
    <row r="283" spans="1:85" ht="3" customHeight="1" x14ac:dyDescent="0.25">
      <c r="C283" s="270" t="s">
        <v>126</v>
      </c>
      <c r="AE283" s="270" t="s">
        <v>126</v>
      </c>
      <c r="BG283" s="270" t="s">
        <v>126</v>
      </c>
    </row>
    <row r="284" spans="1:85" x14ac:dyDescent="0.25">
      <c r="C284" s="218" t="s">
        <v>6</v>
      </c>
      <c r="D284" s="219" t="s">
        <v>43</v>
      </c>
      <c r="E284" s="219" t="s">
        <v>44</v>
      </c>
      <c r="F284" s="219" t="s">
        <v>45</v>
      </c>
      <c r="G284" s="219" t="s">
        <v>46</v>
      </c>
      <c r="H284" s="219" t="s">
        <v>47</v>
      </c>
      <c r="I284" s="219" t="s">
        <v>48</v>
      </c>
      <c r="J284" s="219" t="s">
        <v>49</v>
      </c>
      <c r="K284" s="219" t="s">
        <v>50</v>
      </c>
      <c r="L284" s="219" t="s">
        <v>177</v>
      </c>
      <c r="M284" s="219" t="s">
        <v>52</v>
      </c>
      <c r="N284" s="219" t="s">
        <v>53</v>
      </c>
      <c r="O284" s="219" t="s">
        <v>54</v>
      </c>
      <c r="R284" s="219" t="s">
        <v>43</v>
      </c>
      <c r="S284" s="219" t="s">
        <v>44</v>
      </c>
      <c r="T284" s="219" t="s">
        <v>45</v>
      </c>
      <c r="U284" s="219" t="s">
        <v>46</v>
      </c>
      <c r="V284" s="219" t="s">
        <v>47</v>
      </c>
      <c r="W284" s="219" t="s">
        <v>48</v>
      </c>
      <c r="X284" s="219" t="s">
        <v>49</v>
      </c>
      <c r="Y284" s="219" t="s">
        <v>50</v>
      </c>
      <c r="Z284" s="219" t="s">
        <v>177</v>
      </c>
      <c r="AA284" s="219" t="s">
        <v>52</v>
      </c>
      <c r="AB284" s="219" t="s">
        <v>53</v>
      </c>
      <c r="AC284" s="219" t="s">
        <v>54</v>
      </c>
      <c r="AE284" s="218" t="s">
        <v>6</v>
      </c>
      <c r="AF284" s="219" t="s">
        <v>43</v>
      </c>
      <c r="AG284" s="219" t="s">
        <v>44</v>
      </c>
      <c r="AH284" s="219" t="s">
        <v>45</v>
      </c>
      <c r="AI284" s="219" t="s">
        <v>46</v>
      </c>
      <c r="AJ284" s="219" t="s">
        <v>47</v>
      </c>
      <c r="AK284" s="219" t="s">
        <v>48</v>
      </c>
      <c r="AL284" s="219" t="s">
        <v>49</v>
      </c>
      <c r="AM284" s="219" t="s">
        <v>50</v>
      </c>
      <c r="AN284" s="219" t="s">
        <v>177</v>
      </c>
      <c r="AO284" s="219" t="s">
        <v>52</v>
      </c>
      <c r="AP284" s="219" t="s">
        <v>53</v>
      </c>
      <c r="AQ284" s="219" t="s">
        <v>54</v>
      </c>
      <c r="AT284" s="276" t="s">
        <v>43</v>
      </c>
      <c r="AU284" s="276" t="s">
        <v>44</v>
      </c>
      <c r="AV284" s="276" t="s">
        <v>45</v>
      </c>
      <c r="AW284" s="276" t="s">
        <v>46</v>
      </c>
      <c r="AX284" s="276" t="s">
        <v>47</v>
      </c>
      <c r="AY284" s="276" t="s">
        <v>48</v>
      </c>
      <c r="AZ284" s="276" t="s">
        <v>49</v>
      </c>
      <c r="BA284" s="276" t="s">
        <v>50</v>
      </c>
      <c r="BB284" s="276" t="s">
        <v>177</v>
      </c>
      <c r="BC284" s="276" t="s">
        <v>52</v>
      </c>
      <c r="BD284" s="276" t="s">
        <v>53</v>
      </c>
      <c r="BE284" s="276" t="s">
        <v>54</v>
      </c>
      <c r="BG284" s="218" t="s">
        <v>6</v>
      </c>
      <c r="BH284" s="219" t="s">
        <v>43</v>
      </c>
      <c r="BI284" s="219" t="s">
        <v>44</v>
      </c>
      <c r="BJ284" s="219" t="s">
        <v>45</v>
      </c>
      <c r="BK284" s="219" t="s">
        <v>46</v>
      </c>
      <c r="BL284" s="219" t="s">
        <v>47</v>
      </c>
      <c r="BM284" s="219" t="s">
        <v>48</v>
      </c>
      <c r="BN284" s="219" t="s">
        <v>49</v>
      </c>
      <c r="BO284" s="219" t="s">
        <v>50</v>
      </c>
      <c r="BP284" s="219" t="s">
        <v>177</v>
      </c>
      <c r="BQ284" s="219" t="s">
        <v>52</v>
      </c>
      <c r="BR284" s="219" t="s">
        <v>53</v>
      </c>
      <c r="BS284" s="219" t="s">
        <v>54</v>
      </c>
      <c r="BV284" s="276" t="s">
        <v>43</v>
      </c>
      <c r="BW284" s="276" t="s">
        <v>44</v>
      </c>
      <c r="BX284" s="276" t="s">
        <v>45</v>
      </c>
      <c r="BY284" s="276" t="s">
        <v>46</v>
      </c>
      <c r="BZ284" s="276" t="s">
        <v>47</v>
      </c>
      <c r="CA284" s="276" t="s">
        <v>48</v>
      </c>
      <c r="CB284" s="276" t="s">
        <v>49</v>
      </c>
      <c r="CC284" s="276" t="s">
        <v>50</v>
      </c>
      <c r="CD284" s="276" t="s">
        <v>177</v>
      </c>
      <c r="CE284" s="276" t="s">
        <v>52</v>
      </c>
      <c r="CF284" s="276" t="s">
        <v>53</v>
      </c>
      <c r="CG284" s="276" t="s">
        <v>54</v>
      </c>
    </row>
    <row r="285" spans="1:85" x14ac:dyDescent="0.25">
      <c r="A285" t="str">
        <f>+C282</f>
        <v>TOPLAM</v>
      </c>
      <c r="B285" t="s">
        <v>6</v>
      </c>
      <c r="C285" s="2" t="s">
        <v>178</v>
      </c>
      <c r="D285" s="220">
        <f t="shared" ref="D285:O293" si="666">+IFERROR((D5*R5+D61*R61+D117*R117+D173*R173+D229*R229)/(R5+R61+R117+R173+R229),0)</f>
        <v>12.328571428571429</v>
      </c>
      <c r="E285" s="220">
        <f t="shared" si="666"/>
        <v>12.895714285714284</v>
      </c>
      <c r="F285" s="220">
        <f t="shared" si="666"/>
        <v>13.92</v>
      </c>
      <c r="G285" s="220">
        <f t="shared" si="666"/>
        <v>17.465306122448979</v>
      </c>
      <c r="H285" s="220">
        <f t="shared" si="666"/>
        <v>18.927529411764709</v>
      </c>
      <c r="I285" s="220">
        <f t="shared" si="666"/>
        <v>18.653666666666663</v>
      </c>
      <c r="J285" s="220">
        <f t="shared" si="666"/>
        <v>12.203137254901961</v>
      </c>
      <c r="K285" s="220">
        <f t="shared" si="666"/>
        <v>10.42</v>
      </c>
      <c r="L285" s="220">
        <f t="shared" si="666"/>
        <v>13.507825982444837</v>
      </c>
      <c r="M285" s="220">
        <f t="shared" si="666"/>
        <v>13.799759938274823</v>
      </c>
      <c r="N285" s="220">
        <f t="shared" si="666"/>
        <v>13.628936976337235</v>
      </c>
      <c r="O285" s="220">
        <f t="shared" si="666"/>
        <v>12.729635446719842</v>
      </c>
      <c r="Q285" s="2" t="s">
        <v>178</v>
      </c>
      <c r="R285" s="221">
        <f t="shared" ref="R285:AC293" si="667">+(R5+R61+R117+R173+R229)</f>
        <v>518.32760000000007</v>
      </c>
      <c r="S285" s="221">
        <f t="shared" si="667"/>
        <v>543.90000000000009</v>
      </c>
      <c r="T285" s="221">
        <f t="shared" si="667"/>
        <v>620.66759999999999</v>
      </c>
      <c r="U285" s="221">
        <f t="shared" si="667"/>
        <v>578.15100000000007</v>
      </c>
      <c r="V285" s="221">
        <f t="shared" si="667"/>
        <v>484.5</v>
      </c>
      <c r="W285" s="221">
        <f t="shared" si="667"/>
        <v>692.55000000000018</v>
      </c>
      <c r="X285" s="221">
        <f t="shared" si="667"/>
        <v>445.74</v>
      </c>
      <c r="Y285" s="221">
        <f t="shared" si="667"/>
        <v>891.48000000000013</v>
      </c>
      <c r="Z285" s="221">
        <f t="shared" si="667"/>
        <v>872.1</v>
      </c>
      <c r="AA285" s="221">
        <f t="shared" si="667"/>
        <v>883.50000000000034</v>
      </c>
      <c r="AB285" s="221">
        <f t="shared" si="667"/>
        <v>1048.8</v>
      </c>
      <c r="AC285" s="221">
        <f t="shared" si="667"/>
        <v>912.00000000000011</v>
      </c>
      <c r="AE285" s="2" t="s">
        <v>178</v>
      </c>
      <c r="AF285" s="220">
        <f>+D285</f>
        <v>12.328571428571429</v>
      </c>
      <c r="AG285" s="220">
        <f t="shared" ref="AG285:AQ289" si="668">+E285</f>
        <v>12.895714285714284</v>
      </c>
      <c r="AH285" s="220">
        <f t="shared" si="668"/>
        <v>13.92</v>
      </c>
      <c r="AI285" s="220">
        <f t="shared" si="668"/>
        <v>17.465306122448979</v>
      </c>
      <c r="AJ285" s="220">
        <f t="shared" si="668"/>
        <v>18.927529411764709</v>
      </c>
      <c r="AK285" s="220">
        <f t="shared" si="668"/>
        <v>18.653666666666663</v>
      </c>
      <c r="AL285" s="220">
        <f t="shared" si="668"/>
        <v>12.203137254901961</v>
      </c>
      <c r="AM285" s="220">
        <f t="shared" si="668"/>
        <v>10.42</v>
      </c>
      <c r="AN285" s="220">
        <f t="shared" si="668"/>
        <v>13.507825982444837</v>
      </c>
      <c r="AO285" s="220">
        <f t="shared" si="668"/>
        <v>13.799759938274823</v>
      </c>
      <c r="AP285" s="220">
        <f t="shared" si="668"/>
        <v>13.628936976337235</v>
      </c>
      <c r="AQ285" s="220">
        <f t="shared" si="668"/>
        <v>12.729635446719842</v>
      </c>
      <c r="AS285" s="2" t="s">
        <v>178</v>
      </c>
      <c r="AT285" s="221">
        <f t="shared" ref="AT285:BE289" si="669">+R285</f>
        <v>518.32760000000007</v>
      </c>
      <c r="AU285" s="221">
        <f t="shared" si="669"/>
        <v>543.90000000000009</v>
      </c>
      <c r="AV285" s="221">
        <f t="shared" si="669"/>
        <v>620.66759999999999</v>
      </c>
      <c r="AW285" s="221">
        <f t="shared" si="669"/>
        <v>578.15100000000007</v>
      </c>
      <c r="AX285" s="221">
        <f t="shared" si="669"/>
        <v>484.5</v>
      </c>
      <c r="AY285" s="221">
        <f t="shared" si="669"/>
        <v>692.55000000000018</v>
      </c>
      <c r="AZ285" s="221">
        <f t="shared" si="669"/>
        <v>445.74</v>
      </c>
      <c r="BA285" s="221">
        <f t="shared" si="669"/>
        <v>891.48000000000013</v>
      </c>
      <c r="BB285" s="221">
        <f t="shared" si="669"/>
        <v>872.1</v>
      </c>
      <c r="BC285" s="221">
        <f t="shared" si="669"/>
        <v>883.50000000000034</v>
      </c>
      <c r="BD285" s="221">
        <f t="shared" si="669"/>
        <v>1048.8</v>
      </c>
      <c r="BE285" s="221">
        <f t="shared" si="669"/>
        <v>912.00000000000011</v>
      </c>
      <c r="BG285" s="2" t="s">
        <v>178</v>
      </c>
      <c r="BH285" s="220">
        <f>+AF285</f>
        <v>12.328571428571429</v>
      </c>
      <c r="BI285" s="220">
        <f t="shared" ref="BI285:BI289" si="670">+AG285</f>
        <v>12.895714285714284</v>
      </c>
      <c r="BJ285" s="220">
        <f t="shared" ref="BJ285:BJ289" si="671">+AH285</f>
        <v>13.92</v>
      </c>
      <c r="BK285" s="220">
        <f t="shared" ref="BK285:BK289" si="672">+AI285</f>
        <v>17.465306122448979</v>
      </c>
      <c r="BL285" s="220">
        <f t="shared" ref="BL285:BL289" si="673">+AJ285</f>
        <v>18.927529411764709</v>
      </c>
      <c r="BM285" s="220">
        <f t="shared" ref="BM285:BM289" si="674">+AK285</f>
        <v>18.653666666666663</v>
      </c>
      <c r="BN285" s="220">
        <f t="shared" ref="BN285:BN289" si="675">+AL285</f>
        <v>12.203137254901961</v>
      </c>
      <c r="BO285" s="220">
        <f t="shared" ref="BO285:BO289" si="676">+AM285</f>
        <v>10.42</v>
      </c>
      <c r="BP285" s="220">
        <f t="shared" ref="BP285:BP289" si="677">+AN285</f>
        <v>13.507825982444837</v>
      </c>
      <c r="BQ285" s="220">
        <f t="shared" ref="BQ285:BQ289" si="678">+AO285</f>
        <v>13.799759938274823</v>
      </c>
      <c r="BR285" s="220">
        <f t="shared" ref="BR285:BR289" si="679">+AP285</f>
        <v>13.628936976337235</v>
      </c>
      <c r="BS285" s="220">
        <f t="shared" ref="BS285:BS289" si="680">+AQ285</f>
        <v>12.729635446719842</v>
      </c>
      <c r="BU285" s="2" t="s">
        <v>178</v>
      </c>
      <c r="BV285" s="221">
        <f t="shared" ref="BV285:BV289" si="681">+AT285</f>
        <v>518.32760000000007</v>
      </c>
      <c r="BW285" s="221">
        <f t="shared" ref="BW285:BW289" si="682">+AU285</f>
        <v>543.90000000000009</v>
      </c>
      <c r="BX285" s="221">
        <f t="shared" ref="BX285:BX289" si="683">+AV285</f>
        <v>620.66759999999999</v>
      </c>
      <c r="BY285" s="221">
        <f t="shared" ref="BY285:BY289" si="684">+AW285</f>
        <v>578.15100000000007</v>
      </c>
      <c r="BZ285" s="221">
        <f t="shared" ref="BZ285:BZ289" si="685">+AX285</f>
        <v>484.5</v>
      </c>
      <c r="CA285" s="221">
        <f t="shared" ref="CA285:CA289" si="686">+AY285</f>
        <v>692.55000000000018</v>
      </c>
      <c r="CB285" s="221">
        <f t="shared" ref="CB285:CB289" si="687">+AZ285</f>
        <v>445.74</v>
      </c>
      <c r="CC285" s="221">
        <f t="shared" ref="CC285:CC289" si="688">+BA285</f>
        <v>891.48000000000013</v>
      </c>
      <c r="CD285" s="221">
        <f t="shared" ref="CD285:CD289" si="689">+BB285</f>
        <v>872.1</v>
      </c>
      <c r="CE285" s="221">
        <f t="shared" ref="CE285:CE289" si="690">+BC285</f>
        <v>883.50000000000034</v>
      </c>
      <c r="CF285" s="221">
        <f t="shared" ref="CF285:CF289" si="691">+BD285</f>
        <v>1048.8</v>
      </c>
      <c r="CG285" s="221">
        <f t="shared" ref="CG285:CG289" si="692">+BE285</f>
        <v>912.00000000000011</v>
      </c>
    </row>
    <row r="286" spans="1:85" x14ac:dyDescent="0.25">
      <c r="A286" t="str">
        <f>+C282</f>
        <v>TOPLAM</v>
      </c>
      <c r="B286" t="s">
        <v>6</v>
      </c>
      <c r="C286" s="2" t="s">
        <v>179</v>
      </c>
      <c r="D286" s="220">
        <f t="shared" si="666"/>
        <v>10.07818181818182</v>
      </c>
      <c r="E286" s="220">
        <f t="shared" si="666"/>
        <v>10.151428571428569</v>
      </c>
      <c r="F286" s="220">
        <f t="shared" si="666"/>
        <v>10.341785714285715</v>
      </c>
      <c r="G286" s="220">
        <f t="shared" si="666"/>
        <v>15.225714285714286</v>
      </c>
      <c r="H286" s="220">
        <f t="shared" si="666"/>
        <v>16.519270588235297</v>
      </c>
      <c r="I286" s="220">
        <f t="shared" si="666"/>
        <v>15.901388888888892</v>
      </c>
      <c r="J286" s="220">
        <f t="shared" si="666"/>
        <v>10.146274509803922</v>
      </c>
      <c r="K286" s="220">
        <f t="shared" si="666"/>
        <v>8.8039215686274499</v>
      </c>
      <c r="L286" s="220">
        <f t="shared" si="666"/>
        <v>11.458125794645126</v>
      </c>
      <c r="M286" s="220">
        <f t="shared" si="666"/>
        <v>13.343793905222537</v>
      </c>
      <c r="N286" s="220">
        <f t="shared" si="666"/>
        <v>12.085031425849223</v>
      </c>
      <c r="O286" s="220">
        <f t="shared" si="666"/>
        <v>11.201574415027716</v>
      </c>
      <c r="Q286" s="2" t="s">
        <v>179</v>
      </c>
      <c r="R286" s="221">
        <f t="shared" si="667"/>
        <v>559.97892500000012</v>
      </c>
      <c r="S286" s="221">
        <f t="shared" si="667"/>
        <v>598.29000000000019</v>
      </c>
      <c r="T286" s="221">
        <f t="shared" si="667"/>
        <v>775.83449999999993</v>
      </c>
      <c r="U286" s="221">
        <f t="shared" si="667"/>
        <v>656.75924999999995</v>
      </c>
      <c r="V286" s="221">
        <f t="shared" si="667"/>
        <v>471.75</v>
      </c>
      <c r="W286" s="221">
        <f t="shared" si="667"/>
        <v>674.32500000000005</v>
      </c>
      <c r="X286" s="221">
        <f t="shared" si="667"/>
        <v>445.74</v>
      </c>
      <c r="Y286" s="221">
        <f t="shared" si="667"/>
        <v>891.48000000000013</v>
      </c>
      <c r="Z286" s="221">
        <f t="shared" si="667"/>
        <v>872.1</v>
      </c>
      <c r="AA286" s="221">
        <f t="shared" si="667"/>
        <v>883.50000000000034</v>
      </c>
      <c r="AB286" s="221">
        <f t="shared" si="667"/>
        <v>1048.8</v>
      </c>
      <c r="AC286" s="221">
        <f t="shared" si="667"/>
        <v>912.00000000000011</v>
      </c>
      <c r="AE286" s="2" t="s">
        <v>179</v>
      </c>
      <c r="AF286" s="220">
        <f t="shared" ref="AF286:AF289" si="693">+D286</f>
        <v>10.07818181818182</v>
      </c>
      <c r="AG286" s="220">
        <f t="shared" si="668"/>
        <v>10.151428571428569</v>
      </c>
      <c r="AH286" s="220">
        <f t="shared" si="668"/>
        <v>10.341785714285715</v>
      </c>
      <c r="AI286" s="220">
        <f t="shared" si="668"/>
        <v>15.225714285714286</v>
      </c>
      <c r="AJ286" s="220">
        <f t="shared" si="668"/>
        <v>16.519270588235297</v>
      </c>
      <c r="AK286" s="220">
        <f t="shared" si="668"/>
        <v>15.901388888888892</v>
      </c>
      <c r="AL286" s="220">
        <f t="shared" si="668"/>
        <v>10.146274509803922</v>
      </c>
      <c r="AM286" s="220">
        <f t="shared" si="668"/>
        <v>8.8039215686274499</v>
      </c>
      <c r="AN286" s="220">
        <f t="shared" si="668"/>
        <v>11.458125794645126</v>
      </c>
      <c r="AO286" s="220">
        <f t="shared" si="668"/>
        <v>13.343793905222537</v>
      </c>
      <c r="AP286" s="220">
        <f t="shared" si="668"/>
        <v>12.085031425849223</v>
      </c>
      <c r="AQ286" s="220">
        <f t="shared" si="668"/>
        <v>11.201574415027716</v>
      </c>
      <c r="AS286" s="2" t="s">
        <v>179</v>
      </c>
      <c r="AT286" s="221">
        <f t="shared" si="669"/>
        <v>559.97892500000012</v>
      </c>
      <c r="AU286" s="221">
        <f t="shared" si="669"/>
        <v>598.29000000000019</v>
      </c>
      <c r="AV286" s="221">
        <f t="shared" si="669"/>
        <v>775.83449999999993</v>
      </c>
      <c r="AW286" s="221">
        <f t="shared" si="669"/>
        <v>656.75924999999995</v>
      </c>
      <c r="AX286" s="221">
        <f t="shared" si="669"/>
        <v>471.75</v>
      </c>
      <c r="AY286" s="221">
        <f t="shared" si="669"/>
        <v>674.32500000000005</v>
      </c>
      <c r="AZ286" s="221">
        <f t="shared" si="669"/>
        <v>445.74</v>
      </c>
      <c r="BA286" s="221">
        <f t="shared" si="669"/>
        <v>891.48000000000013</v>
      </c>
      <c r="BB286" s="221">
        <f t="shared" si="669"/>
        <v>872.1</v>
      </c>
      <c r="BC286" s="221">
        <f t="shared" si="669"/>
        <v>883.50000000000034</v>
      </c>
      <c r="BD286" s="221">
        <f t="shared" si="669"/>
        <v>1048.8</v>
      </c>
      <c r="BE286" s="221">
        <f t="shared" si="669"/>
        <v>912.00000000000011</v>
      </c>
      <c r="BG286" s="2" t="s">
        <v>179</v>
      </c>
      <c r="BH286" s="220">
        <f t="shared" ref="BH286:BH289" si="694">+AF286</f>
        <v>10.07818181818182</v>
      </c>
      <c r="BI286" s="220">
        <f t="shared" si="670"/>
        <v>10.151428571428569</v>
      </c>
      <c r="BJ286" s="220">
        <f t="shared" si="671"/>
        <v>10.341785714285715</v>
      </c>
      <c r="BK286" s="220">
        <f t="shared" si="672"/>
        <v>15.225714285714286</v>
      </c>
      <c r="BL286" s="220">
        <f t="shared" si="673"/>
        <v>16.519270588235297</v>
      </c>
      <c r="BM286" s="220">
        <f t="shared" si="674"/>
        <v>15.901388888888892</v>
      </c>
      <c r="BN286" s="220">
        <f t="shared" si="675"/>
        <v>10.146274509803922</v>
      </c>
      <c r="BO286" s="220">
        <f t="shared" si="676"/>
        <v>8.8039215686274499</v>
      </c>
      <c r="BP286" s="220">
        <f t="shared" si="677"/>
        <v>11.458125794645126</v>
      </c>
      <c r="BQ286" s="220">
        <f t="shared" si="678"/>
        <v>13.343793905222537</v>
      </c>
      <c r="BR286" s="220">
        <f t="shared" si="679"/>
        <v>12.085031425849223</v>
      </c>
      <c r="BS286" s="220">
        <f t="shared" si="680"/>
        <v>11.201574415027716</v>
      </c>
      <c r="BU286" s="2" t="s">
        <v>179</v>
      </c>
      <c r="BV286" s="221">
        <f t="shared" si="681"/>
        <v>559.97892500000012</v>
      </c>
      <c r="BW286" s="221">
        <f t="shared" si="682"/>
        <v>598.29000000000019</v>
      </c>
      <c r="BX286" s="221">
        <f t="shared" si="683"/>
        <v>775.83449999999993</v>
      </c>
      <c r="BY286" s="221">
        <f t="shared" si="684"/>
        <v>656.75924999999995</v>
      </c>
      <c r="BZ286" s="221">
        <f t="shared" si="685"/>
        <v>471.75</v>
      </c>
      <c r="CA286" s="221">
        <f t="shared" si="686"/>
        <v>674.32500000000005</v>
      </c>
      <c r="CB286" s="221">
        <f t="shared" si="687"/>
        <v>445.74</v>
      </c>
      <c r="CC286" s="221">
        <f t="shared" si="688"/>
        <v>891.48000000000013</v>
      </c>
      <c r="CD286" s="221">
        <f t="shared" si="689"/>
        <v>872.1</v>
      </c>
      <c r="CE286" s="221">
        <f t="shared" si="690"/>
        <v>883.50000000000034</v>
      </c>
      <c r="CF286" s="221">
        <f t="shared" si="691"/>
        <v>1048.8</v>
      </c>
      <c r="CG286" s="221">
        <f t="shared" si="692"/>
        <v>912.00000000000011</v>
      </c>
    </row>
    <row r="287" spans="1:85" x14ac:dyDescent="0.25">
      <c r="A287" t="str">
        <f>+C282</f>
        <v>TOPLAM</v>
      </c>
      <c r="B287" t="s">
        <v>6</v>
      </c>
      <c r="C287" s="2" t="s">
        <v>180</v>
      </c>
      <c r="D287" s="220">
        <f t="shared" si="666"/>
        <v>9.553571428571427</v>
      </c>
      <c r="E287" s="220">
        <f t="shared" si="666"/>
        <v>9.553571428571427</v>
      </c>
      <c r="F287" s="220">
        <f t="shared" si="666"/>
        <v>11.153571428571427</v>
      </c>
      <c r="G287" s="220">
        <f t="shared" si="666"/>
        <v>13.942857142857145</v>
      </c>
      <c r="H287" s="220">
        <f t="shared" si="666"/>
        <v>15.234352941176475</v>
      </c>
      <c r="I287" s="220">
        <f t="shared" si="666"/>
        <v>14.837333333333335</v>
      </c>
      <c r="J287" s="220">
        <f t="shared" si="666"/>
        <v>11.313725490196081</v>
      </c>
      <c r="K287" s="220">
        <f t="shared" si="666"/>
        <v>9.5098039215686292</v>
      </c>
      <c r="L287" s="220">
        <f t="shared" si="666"/>
        <v>13.155933958721574</v>
      </c>
      <c r="M287" s="220">
        <f t="shared" si="666"/>
        <v>15.11067979848562</v>
      </c>
      <c r="N287" s="220">
        <f t="shared" si="666"/>
        <v>14.833861608807638</v>
      </c>
      <c r="O287" s="220">
        <f t="shared" si="666"/>
        <v>14.682826596411113</v>
      </c>
      <c r="Q287" s="2" t="s">
        <v>180</v>
      </c>
      <c r="R287" s="221">
        <f t="shared" si="667"/>
        <v>220.97124000000005</v>
      </c>
      <c r="S287" s="221">
        <f t="shared" si="667"/>
        <v>371.91000000000008</v>
      </c>
      <c r="T287" s="221">
        <f t="shared" si="667"/>
        <v>450.12379999999996</v>
      </c>
      <c r="U287" s="221">
        <f t="shared" si="667"/>
        <v>355.00499999999994</v>
      </c>
      <c r="V287" s="221">
        <f t="shared" si="667"/>
        <v>255</v>
      </c>
      <c r="W287" s="221">
        <f t="shared" si="667"/>
        <v>364.50000000000006</v>
      </c>
      <c r="X287" s="221">
        <f t="shared" si="667"/>
        <v>337.82400000000001</v>
      </c>
      <c r="Y287" s="221">
        <f t="shared" si="667"/>
        <v>422.28</v>
      </c>
      <c r="Z287" s="221">
        <f t="shared" si="667"/>
        <v>413.1</v>
      </c>
      <c r="AA287" s="221">
        <f t="shared" si="667"/>
        <v>418.50000000000011</v>
      </c>
      <c r="AB287" s="221">
        <f t="shared" si="667"/>
        <v>496.80000000000007</v>
      </c>
      <c r="AC287" s="221">
        <f t="shared" si="667"/>
        <v>432.00000000000006</v>
      </c>
      <c r="AE287" s="2" t="s">
        <v>180</v>
      </c>
      <c r="AF287" s="220">
        <f t="shared" si="693"/>
        <v>9.553571428571427</v>
      </c>
      <c r="AG287" s="220">
        <f t="shared" si="668"/>
        <v>9.553571428571427</v>
      </c>
      <c r="AH287" s="220">
        <f t="shared" si="668"/>
        <v>11.153571428571427</v>
      </c>
      <c r="AI287" s="220">
        <f t="shared" si="668"/>
        <v>13.942857142857145</v>
      </c>
      <c r="AJ287" s="220">
        <f t="shared" si="668"/>
        <v>15.234352941176475</v>
      </c>
      <c r="AK287" s="220">
        <f t="shared" si="668"/>
        <v>14.837333333333335</v>
      </c>
      <c r="AL287" s="220">
        <f t="shared" si="668"/>
        <v>11.313725490196081</v>
      </c>
      <c r="AM287" s="220">
        <f t="shared" si="668"/>
        <v>9.5098039215686292</v>
      </c>
      <c r="AN287" s="220">
        <f t="shared" si="668"/>
        <v>13.155933958721574</v>
      </c>
      <c r="AO287" s="220">
        <f t="shared" si="668"/>
        <v>15.11067979848562</v>
      </c>
      <c r="AP287" s="220">
        <f t="shared" si="668"/>
        <v>14.833861608807638</v>
      </c>
      <c r="AQ287" s="220">
        <f t="shared" si="668"/>
        <v>14.682826596411113</v>
      </c>
      <c r="AS287" s="2" t="s">
        <v>180</v>
      </c>
      <c r="AT287" s="221">
        <f t="shared" si="669"/>
        <v>220.97124000000005</v>
      </c>
      <c r="AU287" s="221">
        <f t="shared" si="669"/>
        <v>371.91000000000008</v>
      </c>
      <c r="AV287" s="221">
        <f t="shared" si="669"/>
        <v>450.12379999999996</v>
      </c>
      <c r="AW287" s="221">
        <f t="shared" si="669"/>
        <v>355.00499999999994</v>
      </c>
      <c r="AX287" s="221">
        <f t="shared" si="669"/>
        <v>255</v>
      </c>
      <c r="AY287" s="221">
        <f t="shared" si="669"/>
        <v>364.50000000000006</v>
      </c>
      <c r="AZ287" s="221">
        <f t="shared" si="669"/>
        <v>337.82400000000001</v>
      </c>
      <c r="BA287" s="221">
        <f t="shared" si="669"/>
        <v>422.28</v>
      </c>
      <c r="BB287" s="221">
        <f t="shared" si="669"/>
        <v>413.1</v>
      </c>
      <c r="BC287" s="221">
        <f t="shared" si="669"/>
        <v>418.50000000000011</v>
      </c>
      <c r="BD287" s="221">
        <f t="shared" si="669"/>
        <v>496.80000000000007</v>
      </c>
      <c r="BE287" s="221">
        <f t="shared" si="669"/>
        <v>432.00000000000006</v>
      </c>
      <c r="BG287" s="2" t="s">
        <v>180</v>
      </c>
      <c r="BH287" s="220">
        <f t="shared" si="694"/>
        <v>9.553571428571427</v>
      </c>
      <c r="BI287" s="220">
        <f t="shared" si="670"/>
        <v>9.553571428571427</v>
      </c>
      <c r="BJ287" s="220">
        <f t="shared" si="671"/>
        <v>11.153571428571427</v>
      </c>
      <c r="BK287" s="220">
        <f t="shared" si="672"/>
        <v>13.942857142857145</v>
      </c>
      <c r="BL287" s="220">
        <f t="shared" si="673"/>
        <v>15.234352941176475</v>
      </c>
      <c r="BM287" s="220">
        <f t="shared" si="674"/>
        <v>14.837333333333335</v>
      </c>
      <c r="BN287" s="220">
        <f t="shared" si="675"/>
        <v>11.313725490196081</v>
      </c>
      <c r="BO287" s="220">
        <f t="shared" si="676"/>
        <v>9.5098039215686292</v>
      </c>
      <c r="BP287" s="220">
        <f t="shared" si="677"/>
        <v>13.155933958721574</v>
      </c>
      <c r="BQ287" s="220">
        <f t="shared" si="678"/>
        <v>15.11067979848562</v>
      </c>
      <c r="BR287" s="220">
        <f t="shared" si="679"/>
        <v>14.833861608807638</v>
      </c>
      <c r="BS287" s="220">
        <f t="shared" si="680"/>
        <v>14.682826596411113</v>
      </c>
      <c r="BU287" s="2" t="s">
        <v>180</v>
      </c>
      <c r="BV287" s="221">
        <f t="shared" si="681"/>
        <v>220.97124000000005</v>
      </c>
      <c r="BW287" s="221">
        <f t="shared" si="682"/>
        <v>371.91000000000008</v>
      </c>
      <c r="BX287" s="221">
        <f t="shared" si="683"/>
        <v>450.12379999999996</v>
      </c>
      <c r="BY287" s="221">
        <f t="shared" si="684"/>
        <v>355.00499999999994</v>
      </c>
      <c r="BZ287" s="221">
        <f t="shared" si="685"/>
        <v>255</v>
      </c>
      <c r="CA287" s="221">
        <f t="shared" si="686"/>
        <v>364.50000000000006</v>
      </c>
      <c r="CB287" s="221">
        <f t="shared" si="687"/>
        <v>337.82400000000001</v>
      </c>
      <c r="CC287" s="221">
        <f t="shared" si="688"/>
        <v>422.28</v>
      </c>
      <c r="CD287" s="221">
        <f t="shared" si="689"/>
        <v>413.1</v>
      </c>
      <c r="CE287" s="221">
        <f t="shared" si="690"/>
        <v>418.50000000000011</v>
      </c>
      <c r="CF287" s="221">
        <f t="shared" si="691"/>
        <v>496.80000000000007</v>
      </c>
      <c r="CG287" s="221">
        <f t="shared" si="692"/>
        <v>432.00000000000006</v>
      </c>
    </row>
    <row r="288" spans="1:85" x14ac:dyDescent="0.25">
      <c r="A288" t="str">
        <f>+C282</f>
        <v>TOPLAM</v>
      </c>
      <c r="B288" t="s">
        <v>6</v>
      </c>
      <c r="C288" s="2" t="s">
        <v>181</v>
      </c>
      <c r="D288" s="220">
        <f t="shared" si="666"/>
        <v>10.042727272727269</v>
      </c>
      <c r="E288" s="220">
        <f t="shared" si="666"/>
        <v>10.117999999999997</v>
      </c>
      <c r="F288" s="220">
        <f t="shared" si="666"/>
        <v>10.154749999999998</v>
      </c>
      <c r="G288" s="220">
        <f t="shared" si="666"/>
        <v>14.401632653061228</v>
      </c>
      <c r="H288" s="220">
        <f t="shared" si="666"/>
        <v>15.749858823529415</v>
      </c>
      <c r="I288" s="220">
        <f t="shared" si="666"/>
        <v>15.160711111111111</v>
      </c>
      <c r="J288" s="220">
        <f t="shared" si="666"/>
        <v>10.800196078431373</v>
      </c>
      <c r="K288" s="220">
        <f t="shared" si="666"/>
        <v>8.8450980392156868</v>
      </c>
      <c r="L288" s="220">
        <f t="shared" si="666"/>
        <v>12.244204205731419</v>
      </c>
      <c r="M288" s="220">
        <f t="shared" si="666"/>
        <v>12.475625932100144</v>
      </c>
      <c r="N288" s="220">
        <f t="shared" si="666"/>
        <v>12.934693510713114</v>
      </c>
      <c r="O288" s="220">
        <f t="shared" si="666"/>
        <v>11.891695630450377</v>
      </c>
      <c r="Q288" s="2" t="s">
        <v>181</v>
      </c>
      <c r="R288" s="221">
        <f t="shared" si="667"/>
        <v>559.97892500000012</v>
      </c>
      <c r="S288" s="221">
        <f t="shared" si="667"/>
        <v>598.29000000000019</v>
      </c>
      <c r="T288" s="221">
        <f t="shared" si="667"/>
        <v>879.27909999999997</v>
      </c>
      <c r="U288" s="221">
        <f t="shared" si="667"/>
        <v>656.75924999999995</v>
      </c>
      <c r="V288" s="221">
        <f t="shared" si="667"/>
        <v>471.75</v>
      </c>
      <c r="W288" s="221">
        <f t="shared" si="667"/>
        <v>584.41500000000008</v>
      </c>
      <c r="X288" s="221">
        <f t="shared" si="667"/>
        <v>713.18399999999997</v>
      </c>
      <c r="Y288" s="221">
        <f t="shared" si="667"/>
        <v>891.48000000000013</v>
      </c>
      <c r="Z288" s="221">
        <f t="shared" si="667"/>
        <v>872.1</v>
      </c>
      <c r="AA288" s="221">
        <f t="shared" si="667"/>
        <v>883.50000000000034</v>
      </c>
      <c r="AB288" s="221">
        <f t="shared" si="667"/>
        <v>1048.8</v>
      </c>
      <c r="AC288" s="221">
        <f t="shared" si="667"/>
        <v>912.00000000000011</v>
      </c>
      <c r="AE288" s="2" t="s">
        <v>181</v>
      </c>
      <c r="AF288" s="220">
        <f t="shared" si="693"/>
        <v>10.042727272727269</v>
      </c>
      <c r="AG288" s="220">
        <f t="shared" si="668"/>
        <v>10.117999999999997</v>
      </c>
      <c r="AH288" s="220">
        <f t="shared" si="668"/>
        <v>10.154749999999998</v>
      </c>
      <c r="AI288" s="220">
        <f t="shared" si="668"/>
        <v>14.401632653061228</v>
      </c>
      <c r="AJ288" s="220">
        <f t="shared" si="668"/>
        <v>15.749858823529415</v>
      </c>
      <c r="AK288" s="220">
        <f t="shared" si="668"/>
        <v>15.160711111111111</v>
      </c>
      <c r="AL288" s="220">
        <f t="shared" si="668"/>
        <v>10.800196078431373</v>
      </c>
      <c r="AM288" s="220">
        <f t="shared" si="668"/>
        <v>8.8450980392156868</v>
      </c>
      <c r="AN288" s="220">
        <f t="shared" si="668"/>
        <v>12.244204205731419</v>
      </c>
      <c r="AO288" s="220">
        <f t="shared" si="668"/>
        <v>12.475625932100144</v>
      </c>
      <c r="AP288" s="220">
        <f t="shared" si="668"/>
        <v>12.934693510713114</v>
      </c>
      <c r="AQ288" s="220">
        <f t="shared" si="668"/>
        <v>11.891695630450377</v>
      </c>
      <c r="AS288" s="2" t="s">
        <v>181</v>
      </c>
      <c r="AT288" s="221">
        <f t="shared" si="669"/>
        <v>559.97892500000012</v>
      </c>
      <c r="AU288" s="221">
        <f t="shared" si="669"/>
        <v>598.29000000000019</v>
      </c>
      <c r="AV288" s="221">
        <f t="shared" si="669"/>
        <v>879.27909999999997</v>
      </c>
      <c r="AW288" s="221">
        <f t="shared" si="669"/>
        <v>656.75924999999995</v>
      </c>
      <c r="AX288" s="221">
        <f t="shared" si="669"/>
        <v>471.75</v>
      </c>
      <c r="AY288" s="221">
        <f t="shared" si="669"/>
        <v>584.41500000000008</v>
      </c>
      <c r="AZ288" s="221">
        <f t="shared" si="669"/>
        <v>713.18399999999997</v>
      </c>
      <c r="BA288" s="221">
        <f t="shared" si="669"/>
        <v>891.48000000000013</v>
      </c>
      <c r="BB288" s="221">
        <f t="shared" si="669"/>
        <v>872.1</v>
      </c>
      <c r="BC288" s="221">
        <f t="shared" si="669"/>
        <v>883.50000000000034</v>
      </c>
      <c r="BD288" s="221">
        <f t="shared" si="669"/>
        <v>1048.8</v>
      </c>
      <c r="BE288" s="221">
        <f t="shared" si="669"/>
        <v>912.00000000000011</v>
      </c>
      <c r="BG288" s="2" t="s">
        <v>181</v>
      </c>
      <c r="BH288" s="220">
        <f t="shared" si="694"/>
        <v>10.042727272727269</v>
      </c>
      <c r="BI288" s="220">
        <f t="shared" si="670"/>
        <v>10.117999999999997</v>
      </c>
      <c r="BJ288" s="220">
        <f t="shared" si="671"/>
        <v>10.154749999999998</v>
      </c>
      <c r="BK288" s="220">
        <f t="shared" si="672"/>
        <v>14.401632653061228</v>
      </c>
      <c r="BL288" s="220">
        <f t="shared" si="673"/>
        <v>15.749858823529415</v>
      </c>
      <c r="BM288" s="220">
        <f t="shared" si="674"/>
        <v>15.160711111111111</v>
      </c>
      <c r="BN288" s="220">
        <f t="shared" si="675"/>
        <v>10.800196078431373</v>
      </c>
      <c r="BO288" s="220">
        <f t="shared" si="676"/>
        <v>8.8450980392156868</v>
      </c>
      <c r="BP288" s="220">
        <f t="shared" si="677"/>
        <v>12.244204205731419</v>
      </c>
      <c r="BQ288" s="220">
        <f t="shared" si="678"/>
        <v>12.475625932100144</v>
      </c>
      <c r="BR288" s="220">
        <f t="shared" si="679"/>
        <v>12.934693510713114</v>
      </c>
      <c r="BS288" s="220">
        <f t="shared" si="680"/>
        <v>11.891695630450377</v>
      </c>
      <c r="BU288" s="2" t="s">
        <v>181</v>
      </c>
      <c r="BV288" s="221">
        <f t="shared" si="681"/>
        <v>559.97892500000012</v>
      </c>
      <c r="BW288" s="221">
        <f t="shared" si="682"/>
        <v>598.29000000000019</v>
      </c>
      <c r="BX288" s="221">
        <f t="shared" si="683"/>
        <v>879.27909999999997</v>
      </c>
      <c r="BY288" s="221">
        <f t="shared" si="684"/>
        <v>656.75924999999995</v>
      </c>
      <c r="BZ288" s="221">
        <f t="shared" si="685"/>
        <v>471.75</v>
      </c>
      <c r="CA288" s="221">
        <f t="shared" si="686"/>
        <v>584.41500000000008</v>
      </c>
      <c r="CB288" s="221">
        <f t="shared" si="687"/>
        <v>713.18399999999997</v>
      </c>
      <c r="CC288" s="221">
        <f t="shared" si="688"/>
        <v>891.48000000000013</v>
      </c>
      <c r="CD288" s="221">
        <f t="shared" si="689"/>
        <v>872.1</v>
      </c>
      <c r="CE288" s="221">
        <f t="shared" si="690"/>
        <v>883.50000000000034</v>
      </c>
      <c r="CF288" s="221">
        <f t="shared" si="691"/>
        <v>1048.8</v>
      </c>
      <c r="CG288" s="221">
        <f t="shared" si="692"/>
        <v>912.00000000000011</v>
      </c>
    </row>
    <row r="289" spans="1:85" x14ac:dyDescent="0.25">
      <c r="A289" t="str">
        <f>+C282</f>
        <v>TOPLAM</v>
      </c>
      <c r="B289" t="s">
        <v>6</v>
      </c>
      <c r="C289" s="2" t="s">
        <v>182</v>
      </c>
      <c r="D289" s="220">
        <f t="shared" si="666"/>
        <v>10.759945937134271</v>
      </c>
      <c r="E289" s="220">
        <f t="shared" si="666"/>
        <v>10.84</v>
      </c>
      <c r="F289" s="220">
        <f t="shared" si="666"/>
        <v>11.75285714285714</v>
      </c>
      <c r="G289" s="220">
        <f t="shared" si="666"/>
        <v>16.916734693877551</v>
      </c>
      <c r="H289" s="220">
        <f t="shared" si="666"/>
        <v>18.448356862745097</v>
      </c>
      <c r="I289" s="220">
        <f t="shared" si="666"/>
        <v>17.773888888888891</v>
      </c>
      <c r="J289" s="220">
        <f t="shared" si="666"/>
        <v>11.669411764705885</v>
      </c>
      <c r="K289" s="220">
        <f t="shared" si="666"/>
        <v>10.265098039215687</v>
      </c>
      <c r="L289" s="220">
        <f t="shared" si="666"/>
        <v>12.894166479768661</v>
      </c>
      <c r="M289" s="220">
        <f t="shared" si="666"/>
        <v>13.719933471963037</v>
      </c>
      <c r="N289" s="220">
        <f t="shared" si="666"/>
        <v>13.631371110772943</v>
      </c>
      <c r="O289" s="220">
        <f t="shared" si="666"/>
        <v>12.342337367462141</v>
      </c>
      <c r="Q289" s="2" t="s">
        <v>182</v>
      </c>
      <c r="R289" s="221">
        <f t="shared" si="667"/>
        <v>601.26001600000006</v>
      </c>
      <c r="S289" s="221">
        <f t="shared" si="667"/>
        <v>635.04</v>
      </c>
      <c r="T289" s="221">
        <f t="shared" si="667"/>
        <v>553.56840000000011</v>
      </c>
      <c r="U289" s="221">
        <f t="shared" si="667"/>
        <v>578.15099999999995</v>
      </c>
      <c r="V289" s="221">
        <f t="shared" si="667"/>
        <v>484.5</v>
      </c>
      <c r="W289" s="221">
        <f t="shared" si="667"/>
        <v>692.55000000000007</v>
      </c>
      <c r="X289" s="221">
        <f t="shared" si="667"/>
        <v>713.18399999999997</v>
      </c>
      <c r="Y289" s="221">
        <f t="shared" si="667"/>
        <v>891.48000000000013</v>
      </c>
      <c r="Z289" s="221">
        <f t="shared" si="667"/>
        <v>872.1</v>
      </c>
      <c r="AA289" s="221">
        <f t="shared" si="667"/>
        <v>883.50000000000034</v>
      </c>
      <c r="AB289" s="221">
        <f t="shared" si="667"/>
        <v>1048.8</v>
      </c>
      <c r="AC289" s="221">
        <f t="shared" si="667"/>
        <v>912.00000000000011</v>
      </c>
      <c r="AE289" s="2" t="s">
        <v>182</v>
      </c>
      <c r="AF289" s="220">
        <f t="shared" si="693"/>
        <v>10.759945937134271</v>
      </c>
      <c r="AG289" s="220">
        <f t="shared" si="668"/>
        <v>10.84</v>
      </c>
      <c r="AH289" s="220">
        <f t="shared" si="668"/>
        <v>11.75285714285714</v>
      </c>
      <c r="AI289" s="220">
        <f t="shared" si="668"/>
        <v>16.916734693877551</v>
      </c>
      <c r="AJ289" s="220">
        <f t="shared" si="668"/>
        <v>18.448356862745097</v>
      </c>
      <c r="AK289" s="220">
        <f t="shared" si="668"/>
        <v>17.773888888888891</v>
      </c>
      <c r="AL289" s="220">
        <f t="shared" si="668"/>
        <v>11.669411764705885</v>
      </c>
      <c r="AM289" s="220">
        <f t="shared" si="668"/>
        <v>10.265098039215687</v>
      </c>
      <c r="AN289" s="220">
        <f t="shared" si="668"/>
        <v>12.894166479768661</v>
      </c>
      <c r="AO289" s="220">
        <f t="shared" si="668"/>
        <v>13.719933471963037</v>
      </c>
      <c r="AP289" s="220">
        <f t="shared" si="668"/>
        <v>13.631371110772943</v>
      </c>
      <c r="AQ289" s="220">
        <f t="shared" si="668"/>
        <v>12.342337367462141</v>
      </c>
      <c r="AS289" s="2" t="s">
        <v>182</v>
      </c>
      <c r="AT289" s="221">
        <f t="shared" si="669"/>
        <v>601.26001600000006</v>
      </c>
      <c r="AU289" s="221">
        <f t="shared" si="669"/>
        <v>635.04</v>
      </c>
      <c r="AV289" s="221">
        <f t="shared" si="669"/>
        <v>553.56840000000011</v>
      </c>
      <c r="AW289" s="221">
        <f t="shared" si="669"/>
        <v>578.15099999999995</v>
      </c>
      <c r="AX289" s="221">
        <f t="shared" si="669"/>
        <v>484.5</v>
      </c>
      <c r="AY289" s="221">
        <f t="shared" si="669"/>
        <v>692.55000000000007</v>
      </c>
      <c r="AZ289" s="221">
        <f t="shared" si="669"/>
        <v>713.18399999999997</v>
      </c>
      <c r="BA289" s="221">
        <f t="shared" si="669"/>
        <v>891.48000000000013</v>
      </c>
      <c r="BB289" s="221">
        <f t="shared" si="669"/>
        <v>872.1</v>
      </c>
      <c r="BC289" s="221">
        <f t="shared" si="669"/>
        <v>883.50000000000034</v>
      </c>
      <c r="BD289" s="221">
        <f t="shared" si="669"/>
        <v>1048.8</v>
      </c>
      <c r="BE289" s="221">
        <f t="shared" si="669"/>
        <v>912.00000000000011</v>
      </c>
      <c r="BG289" s="2" t="s">
        <v>182</v>
      </c>
      <c r="BH289" s="220">
        <f t="shared" si="694"/>
        <v>10.759945937134271</v>
      </c>
      <c r="BI289" s="220">
        <f t="shared" si="670"/>
        <v>10.84</v>
      </c>
      <c r="BJ289" s="220">
        <f t="shared" si="671"/>
        <v>11.75285714285714</v>
      </c>
      <c r="BK289" s="220">
        <f t="shared" si="672"/>
        <v>16.916734693877551</v>
      </c>
      <c r="BL289" s="220">
        <f t="shared" si="673"/>
        <v>18.448356862745097</v>
      </c>
      <c r="BM289" s="220">
        <f t="shared" si="674"/>
        <v>17.773888888888891</v>
      </c>
      <c r="BN289" s="220">
        <f t="shared" si="675"/>
        <v>11.669411764705885</v>
      </c>
      <c r="BO289" s="220">
        <f t="shared" si="676"/>
        <v>10.265098039215687</v>
      </c>
      <c r="BP289" s="220">
        <f t="shared" si="677"/>
        <v>12.894166479768661</v>
      </c>
      <c r="BQ289" s="220">
        <f t="shared" si="678"/>
        <v>13.719933471963037</v>
      </c>
      <c r="BR289" s="220">
        <f t="shared" si="679"/>
        <v>13.631371110772943</v>
      </c>
      <c r="BS289" s="220">
        <f t="shared" si="680"/>
        <v>12.342337367462141</v>
      </c>
      <c r="BU289" s="2" t="s">
        <v>182</v>
      </c>
      <c r="BV289" s="221">
        <f t="shared" si="681"/>
        <v>601.26001600000006</v>
      </c>
      <c r="BW289" s="221">
        <f t="shared" si="682"/>
        <v>635.04</v>
      </c>
      <c r="BX289" s="221">
        <f t="shared" si="683"/>
        <v>553.56840000000011</v>
      </c>
      <c r="BY289" s="221">
        <f t="shared" si="684"/>
        <v>578.15099999999995</v>
      </c>
      <c r="BZ289" s="221">
        <f t="shared" si="685"/>
        <v>484.5</v>
      </c>
      <c r="CA289" s="221">
        <f t="shared" si="686"/>
        <v>692.55000000000007</v>
      </c>
      <c r="CB289" s="221">
        <f t="shared" si="687"/>
        <v>713.18399999999997</v>
      </c>
      <c r="CC289" s="221">
        <f t="shared" si="688"/>
        <v>891.48000000000013</v>
      </c>
      <c r="CD289" s="221">
        <f t="shared" si="689"/>
        <v>872.1</v>
      </c>
      <c r="CE289" s="221">
        <f t="shared" si="690"/>
        <v>883.50000000000034</v>
      </c>
      <c r="CF289" s="221">
        <f t="shared" si="691"/>
        <v>1048.8</v>
      </c>
      <c r="CG289" s="221">
        <f t="shared" si="692"/>
        <v>912.00000000000011</v>
      </c>
    </row>
    <row r="290" spans="1:85" x14ac:dyDescent="0.25">
      <c r="A290" t="str">
        <f>+C282</f>
        <v>TOPLAM</v>
      </c>
      <c r="B290" t="s">
        <v>6</v>
      </c>
      <c r="C290" s="2" t="s">
        <v>183</v>
      </c>
      <c r="D290" s="220">
        <f t="shared" si="666"/>
        <v>10</v>
      </c>
      <c r="E290" s="220">
        <f t="shared" si="666"/>
        <v>9.9999999999999982</v>
      </c>
      <c r="F290" s="220">
        <f t="shared" si="666"/>
        <v>9.5535714285714253</v>
      </c>
      <c r="G290" s="220">
        <f t="shared" si="666"/>
        <v>12.793102040816326</v>
      </c>
      <c r="H290" s="220">
        <f t="shared" si="666"/>
        <v>13.958796470588236</v>
      </c>
      <c r="I290" s="220">
        <f t="shared" si="666"/>
        <v>11.403822222222221</v>
      </c>
      <c r="J290" s="220">
        <f t="shared" si="666"/>
        <v>8</v>
      </c>
      <c r="K290" s="220">
        <f t="shared" si="666"/>
        <v>8</v>
      </c>
      <c r="L290" s="220">
        <f t="shared" si="666"/>
        <v>10.037645028032866</v>
      </c>
      <c r="M290" s="220">
        <f t="shared" si="666"/>
        <v>13.290348077492622</v>
      </c>
      <c r="N290" s="220">
        <f t="shared" si="666"/>
        <v>13.530296896630871</v>
      </c>
      <c r="O290" s="220">
        <f t="shared" si="666"/>
        <v>10.311972438809205</v>
      </c>
      <c r="Q290" s="2" t="s">
        <v>183</v>
      </c>
      <c r="R290" s="221">
        <f t="shared" si="667"/>
        <v>73.072499999999991</v>
      </c>
      <c r="S290" s="221">
        <f t="shared" si="667"/>
        <v>23.625000000000004</v>
      </c>
      <c r="T290" s="221">
        <f t="shared" si="667"/>
        <v>41.937000000000005</v>
      </c>
      <c r="U290" s="221">
        <f t="shared" si="667"/>
        <v>45.643499999999996</v>
      </c>
      <c r="V290" s="221">
        <f t="shared" si="667"/>
        <v>38.25</v>
      </c>
      <c r="W290" s="221">
        <f t="shared" si="667"/>
        <v>36.450000000000003</v>
      </c>
      <c r="X290" s="221">
        <f t="shared" si="667"/>
        <v>35.19</v>
      </c>
      <c r="Y290" s="221">
        <f t="shared" si="667"/>
        <v>70.38</v>
      </c>
      <c r="Z290" s="221">
        <f t="shared" si="667"/>
        <v>68.850000000000023</v>
      </c>
      <c r="AA290" s="221">
        <f t="shared" si="667"/>
        <v>69.750000000000028</v>
      </c>
      <c r="AB290" s="221">
        <f t="shared" si="667"/>
        <v>82.800000000000026</v>
      </c>
      <c r="AC290" s="221">
        <f t="shared" si="667"/>
        <v>72</v>
      </c>
      <c r="AE290" s="2" t="s">
        <v>183</v>
      </c>
      <c r="AF290" s="220"/>
      <c r="AG290" s="220"/>
      <c r="AH290" s="220"/>
      <c r="AI290" s="220"/>
      <c r="AJ290" s="220"/>
      <c r="AK290" s="220"/>
      <c r="AL290" s="220"/>
      <c r="AM290" s="220"/>
      <c r="AN290" s="220"/>
      <c r="AO290" s="220"/>
      <c r="AP290" s="220"/>
      <c r="AQ290" s="220"/>
      <c r="AS290" s="2" t="s">
        <v>183</v>
      </c>
      <c r="AT290" s="221"/>
      <c r="AU290" s="221"/>
      <c r="AV290" s="221"/>
      <c r="AW290" s="221"/>
      <c r="AX290" s="221"/>
      <c r="AY290" s="221"/>
      <c r="AZ290" s="221"/>
      <c r="BA290" s="221"/>
      <c r="BB290" s="221"/>
      <c r="BC290" s="221"/>
      <c r="BD290" s="221"/>
      <c r="BE290" s="221"/>
      <c r="BG290" s="2" t="s">
        <v>183</v>
      </c>
      <c r="BH290" s="220"/>
      <c r="BI290" s="220"/>
      <c r="BJ290" s="220"/>
      <c r="BK290" s="220"/>
      <c r="BL290" s="220"/>
      <c r="BM290" s="220"/>
      <c r="BN290" s="220"/>
      <c r="BO290" s="220"/>
      <c r="BP290" s="220"/>
      <c r="BQ290" s="220"/>
      <c r="BR290" s="220"/>
      <c r="BS290" s="220"/>
      <c r="BU290" s="2" t="s">
        <v>183</v>
      </c>
      <c r="BV290" s="221"/>
      <c r="BW290" s="221"/>
      <c r="BX290" s="221"/>
      <c r="BY290" s="221"/>
      <c r="BZ290" s="221"/>
      <c r="CA290" s="221"/>
      <c r="CB290" s="221"/>
      <c r="CC290" s="221"/>
      <c r="CD290" s="221"/>
      <c r="CE290" s="221"/>
      <c r="CF290" s="221"/>
      <c r="CG290" s="221"/>
    </row>
    <row r="291" spans="1:85" x14ac:dyDescent="0.25">
      <c r="A291" t="str">
        <f>+C282</f>
        <v>TOPLAM</v>
      </c>
      <c r="B291" t="s">
        <v>6</v>
      </c>
      <c r="C291" s="2" t="s">
        <v>184</v>
      </c>
      <c r="D291" s="220">
        <f t="shared" si="666"/>
        <v>6.7321428571428577</v>
      </c>
      <c r="E291" s="220">
        <f t="shared" si="666"/>
        <v>6.7440273037542662</v>
      </c>
      <c r="F291" s="220">
        <f t="shared" si="666"/>
        <v>8.1875</v>
      </c>
      <c r="G291" s="220">
        <f t="shared" si="666"/>
        <v>10.618775510204083</v>
      </c>
      <c r="H291" s="220">
        <f t="shared" si="666"/>
        <v>11.699760784313726</v>
      </c>
      <c r="I291" s="220">
        <f t="shared" si="666"/>
        <v>11.299199999999999</v>
      </c>
      <c r="J291" s="220">
        <f t="shared" si="666"/>
        <v>8.7228529411764715</v>
      </c>
      <c r="K291" s="220">
        <f t="shared" si="666"/>
        <v>5.7058823529411775</v>
      </c>
      <c r="L291" s="220">
        <f t="shared" si="666"/>
        <v>10.604654164446361</v>
      </c>
      <c r="M291" s="220">
        <f t="shared" si="666"/>
        <v>16.538825489978901</v>
      </c>
      <c r="N291" s="220">
        <f t="shared" si="666"/>
        <v>11.131164452290744</v>
      </c>
      <c r="O291" s="220">
        <f t="shared" si="666"/>
        <v>9.1526277855028102</v>
      </c>
      <c r="Q291" s="2" t="s">
        <v>184</v>
      </c>
      <c r="R291" s="221">
        <f t="shared" si="667"/>
        <v>150.04220000000001</v>
      </c>
      <c r="S291" s="221">
        <f t="shared" si="667"/>
        <v>199.97250000000003</v>
      </c>
      <c r="T291" s="221">
        <f t="shared" si="667"/>
        <v>181.727</v>
      </c>
      <c r="U291" s="221">
        <f t="shared" si="667"/>
        <v>167.35950000000003</v>
      </c>
      <c r="V291" s="221">
        <f t="shared" si="667"/>
        <v>140.25</v>
      </c>
      <c r="W291" s="221">
        <f t="shared" si="667"/>
        <v>200.47500000000002</v>
      </c>
      <c r="X291" s="221">
        <f t="shared" si="667"/>
        <v>206.44799999999998</v>
      </c>
      <c r="Y291" s="221">
        <f t="shared" si="667"/>
        <v>258.06</v>
      </c>
      <c r="Z291" s="221">
        <f t="shared" si="667"/>
        <v>252.45000000000005</v>
      </c>
      <c r="AA291" s="221">
        <f t="shared" si="667"/>
        <v>255.75000000000011</v>
      </c>
      <c r="AB291" s="221">
        <f t="shared" si="667"/>
        <v>303.60000000000008</v>
      </c>
      <c r="AC291" s="221">
        <f t="shared" si="667"/>
        <v>264</v>
      </c>
      <c r="AE291" s="2" t="s">
        <v>184</v>
      </c>
      <c r="AF291" s="220"/>
      <c r="AG291" s="220"/>
      <c r="AH291" s="220"/>
      <c r="AI291" s="220"/>
      <c r="AJ291" s="220"/>
      <c r="AK291" s="220"/>
      <c r="AL291" s="220"/>
      <c r="AM291" s="220"/>
      <c r="AN291" s="220"/>
      <c r="AO291" s="220"/>
      <c r="AP291" s="220"/>
      <c r="AQ291" s="220"/>
      <c r="AS291" s="2" t="s">
        <v>184</v>
      </c>
      <c r="AT291" s="221"/>
      <c r="AU291" s="221"/>
      <c r="AV291" s="221"/>
      <c r="AW291" s="221"/>
      <c r="AX291" s="221"/>
      <c r="AY291" s="221"/>
      <c r="AZ291" s="221"/>
      <c r="BA291" s="221"/>
      <c r="BB291" s="221"/>
      <c r="BC291" s="221"/>
      <c r="BD291" s="221"/>
      <c r="BE291" s="221"/>
      <c r="BG291" s="2" t="s">
        <v>184</v>
      </c>
      <c r="BH291" s="220"/>
      <c r="BI291" s="220"/>
      <c r="BJ291" s="220"/>
      <c r="BK291" s="220"/>
      <c r="BL291" s="220"/>
      <c r="BM291" s="220"/>
      <c r="BN291" s="220"/>
      <c r="BO291" s="220"/>
      <c r="BP291" s="220"/>
      <c r="BQ291" s="220"/>
      <c r="BR291" s="220"/>
      <c r="BS291" s="220"/>
      <c r="BU291" s="2" t="s">
        <v>184</v>
      </c>
      <c r="BV291" s="221"/>
      <c r="BW291" s="221"/>
      <c r="BX291" s="221"/>
      <c r="BY291" s="221"/>
      <c r="BZ291" s="221"/>
      <c r="CA291" s="221"/>
      <c r="CB291" s="221"/>
      <c r="CC291" s="221"/>
      <c r="CD291" s="221"/>
      <c r="CE291" s="221"/>
      <c r="CF291" s="221"/>
      <c r="CG291" s="221"/>
    </row>
    <row r="292" spans="1:85" x14ac:dyDescent="0.25">
      <c r="A292" t="str">
        <f>+C282</f>
        <v>TOPLAM</v>
      </c>
      <c r="B292" t="s">
        <v>6</v>
      </c>
      <c r="C292" s="2" t="s">
        <v>185</v>
      </c>
      <c r="D292" s="220">
        <f t="shared" si="666"/>
        <v>8.6</v>
      </c>
      <c r="E292" s="220">
        <f t="shared" si="666"/>
        <v>8.6</v>
      </c>
      <c r="F292" s="220">
        <f t="shared" si="666"/>
        <v>8.6</v>
      </c>
      <c r="G292" s="220">
        <f t="shared" si="666"/>
        <v>11</v>
      </c>
      <c r="H292" s="220">
        <f t="shared" si="666"/>
        <v>11.99</v>
      </c>
      <c r="I292" s="220">
        <f t="shared" si="666"/>
        <v>11.235000000000001</v>
      </c>
      <c r="J292" s="220">
        <f t="shared" si="666"/>
        <v>9.1999999999999993</v>
      </c>
      <c r="K292" s="220">
        <f t="shared" si="666"/>
        <v>8.1999999999999993</v>
      </c>
      <c r="L292" s="220">
        <f t="shared" si="666"/>
        <v>11.023404819679074</v>
      </c>
      <c r="M292" s="220">
        <f t="shared" si="666"/>
        <v>9.7955053661072977</v>
      </c>
      <c r="N292" s="220">
        <f t="shared" si="666"/>
        <v>10.142650510398296</v>
      </c>
      <c r="O292" s="220">
        <f t="shared" si="666"/>
        <v>9.1881661144886859</v>
      </c>
      <c r="Q292" s="2" t="s">
        <v>185</v>
      </c>
      <c r="R292" s="221">
        <f t="shared" si="667"/>
        <v>203.43384</v>
      </c>
      <c r="S292" s="221">
        <f t="shared" si="667"/>
        <v>220.50000000000003</v>
      </c>
      <c r="T292" s="221">
        <f t="shared" si="667"/>
        <v>139.79000000000002</v>
      </c>
      <c r="U292" s="221">
        <f t="shared" si="667"/>
        <v>182.57399999999998</v>
      </c>
      <c r="V292" s="221">
        <f t="shared" si="667"/>
        <v>153</v>
      </c>
      <c r="W292" s="221">
        <f t="shared" si="667"/>
        <v>218.70000000000002</v>
      </c>
      <c r="X292" s="221">
        <f t="shared" si="667"/>
        <v>140.76</v>
      </c>
      <c r="Y292" s="221">
        <f t="shared" si="667"/>
        <v>281.52</v>
      </c>
      <c r="Z292" s="221">
        <f t="shared" si="667"/>
        <v>275.40000000000009</v>
      </c>
      <c r="AA292" s="221">
        <f t="shared" si="667"/>
        <v>279.00000000000011</v>
      </c>
      <c r="AB292" s="221">
        <f t="shared" si="667"/>
        <v>331.2000000000001</v>
      </c>
      <c r="AC292" s="221">
        <f t="shared" si="667"/>
        <v>288</v>
      </c>
      <c r="AE292" s="2" t="s">
        <v>185</v>
      </c>
      <c r="AF292" s="220"/>
      <c r="AG292" s="220"/>
      <c r="AH292" s="220"/>
      <c r="AI292" s="220"/>
      <c r="AJ292" s="220"/>
      <c r="AK292" s="220"/>
      <c r="AL292" s="220"/>
      <c r="AM292" s="220"/>
      <c r="AN292" s="220"/>
      <c r="AO292" s="220"/>
      <c r="AP292" s="220"/>
      <c r="AQ292" s="220"/>
      <c r="AS292" s="2" t="s">
        <v>185</v>
      </c>
      <c r="AT292" s="221"/>
      <c r="AU292" s="221"/>
      <c r="AV292" s="221"/>
      <c r="AW292" s="221"/>
      <c r="AX292" s="221"/>
      <c r="AY292" s="221"/>
      <c r="AZ292" s="221"/>
      <c r="BA292" s="221"/>
      <c r="BB292" s="221"/>
      <c r="BC292" s="221"/>
      <c r="BD292" s="221"/>
      <c r="BE292" s="221"/>
      <c r="BG292" s="2" t="s">
        <v>185</v>
      </c>
      <c r="BH292" s="220"/>
      <c r="BI292" s="220"/>
      <c r="BJ292" s="220"/>
      <c r="BK292" s="220"/>
      <c r="BL292" s="220"/>
      <c r="BM292" s="220"/>
      <c r="BN292" s="220"/>
      <c r="BO292" s="220"/>
      <c r="BP292" s="220"/>
      <c r="BQ292" s="220"/>
      <c r="BR292" s="220"/>
      <c r="BS292" s="220"/>
      <c r="BU292" s="2" t="s">
        <v>185</v>
      </c>
      <c r="BV292" s="221"/>
      <c r="BW292" s="221"/>
      <c r="BX292" s="221"/>
      <c r="BY292" s="221"/>
      <c r="BZ292" s="221"/>
      <c r="CA292" s="221"/>
      <c r="CB292" s="221"/>
      <c r="CC292" s="221"/>
      <c r="CD292" s="221"/>
      <c r="CE292" s="221"/>
      <c r="CF292" s="221"/>
      <c r="CG292" s="221"/>
    </row>
    <row r="293" spans="1:85" x14ac:dyDescent="0.25">
      <c r="A293" t="str">
        <f>+C282</f>
        <v>TOPLAM</v>
      </c>
      <c r="B293" t="s">
        <v>6</v>
      </c>
      <c r="C293" s="2" t="s">
        <v>186</v>
      </c>
      <c r="D293" s="220">
        <f t="shared" si="666"/>
        <v>7.8214285714285703</v>
      </c>
      <c r="E293" s="220">
        <f t="shared" si="666"/>
        <v>7.8214285714285703</v>
      </c>
      <c r="F293" s="220">
        <f t="shared" si="666"/>
        <v>7.8214285714285712</v>
      </c>
      <c r="G293" s="220">
        <f t="shared" si="666"/>
        <v>9.0030612244897945</v>
      </c>
      <c r="H293" s="220">
        <f t="shared" si="666"/>
        <v>10.406294117647059</v>
      </c>
      <c r="I293" s="220">
        <f t="shared" si="666"/>
        <v>10.164999999999997</v>
      </c>
      <c r="J293" s="220">
        <f t="shared" si="666"/>
        <v>6.6029411764705879</v>
      </c>
      <c r="K293" s="220">
        <f t="shared" si="666"/>
        <v>5.8529411764705879</v>
      </c>
      <c r="L293" s="220">
        <f t="shared" si="666"/>
        <v>11.551269575334333</v>
      </c>
      <c r="M293" s="220">
        <f t="shared" si="666"/>
        <v>8.1493402555692498</v>
      </c>
      <c r="N293" s="220">
        <f t="shared" si="666"/>
        <v>10.592449518659814</v>
      </c>
      <c r="O293" s="220">
        <f t="shared" si="666"/>
        <v>8.5733739095945989</v>
      </c>
      <c r="Q293" s="2" t="s">
        <v>186</v>
      </c>
      <c r="R293" s="221">
        <f t="shared" si="667"/>
        <v>60.016880000000015</v>
      </c>
      <c r="S293" s="221">
        <f t="shared" si="667"/>
        <v>58.800000000000004</v>
      </c>
      <c r="T293" s="221">
        <f t="shared" si="667"/>
        <v>55.916000000000011</v>
      </c>
      <c r="U293" s="221">
        <f t="shared" si="667"/>
        <v>71.000999999999991</v>
      </c>
      <c r="V293" s="221">
        <f t="shared" si="667"/>
        <v>51</v>
      </c>
      <c r="W293" s="221">
        <f t="shared" si="667"/>
        <v>72.900000000000006</v>
      </c>
      <c r="X293" s="221">
        <f t="shared" si="667"/>
        <v>46.92</v>
      </c>
      <c r="Y293" s="221">
        <f t="shared" si="667"/>
        <v>93.84</v>
      </c>
      <c r="Z293" s="221">
        <f t="shared" si="667"/>
        <v>91.800000000000011</v>
      </c>
      <c r="AA293" s="221">
        <f t="shared" si="667"/>
        <v>93.000000000000028</v>
      </c>
      <c r="AB293" s="221">
        <f t="shared" si="667"/>
        <v>110.4</v>
      </c>
      <c r="AC293" s="221">
        <f t="shared" si="667"/>
        <v>96</v>
      </c>
      <c r="AE293" s="2" t="s">
        <v>186</v>
      </c>
      <c r="AF293" s="220"/>
      <c r="AG293" s="220"/>
      <c r="AH293" s="220"/>
      <c r="AI293" s="220"/>
      <c r="AJ293" s="220"/>
      <c r="AK293" s="220"/>
      <c r="AL293" s="220"/>
      <c r="AM293" s="220"/>
      <c r="AN293" s="220"/>
      <c r="AO293" s="220"/>
      <c r="AP293" s="220"/>
      <c r="AQ293" s="220"/>
      <c r="AS293" s="2" t="s">
        <v>186</v>
      </c>
      <c r="AT293" s="221"/>
      <c r="AU293" s="221"/>
      <c r="AV293" s="221"/>
      <c r="AW293" s="221"/>
      <c r="AX293" s="221"/>
      <c r="AY293" s="221"/>
      <c r="AZ293" s="221"/>
      <c r="BA293" s="221"/>
      <c r="BB293" s="221"/>
      <c r="BC293" s="221"/>
      <c r="BD293" s="221"/>
      <c r="BE293" s="221"/>
      <c r="BG293" s="2" t="s">
        <v>186</v>
      </c>
      <c r="BH293" s="220"/>
      <c r="BI293" s="220"/>
      <c r="BJ293" s="220"/>
      <c r="BK293" s="220"/>
      <c r="BL293" s="220"/>
      <c r="BM293" s="220"/>
      <c r="BN293" s="220"/>
      <c r="BO293" s="220"/>
      <c r="BP293" s="220"/>
      <c r="BQ293" s="220"/>
      <c r="BR293" s="220"/>
      <c r="BS293" s="220"/>
      <c r="BU293" s="2" t="s">
        <v>186</v>
      </c>
      <c r="BV293" s="221"/>
      <c r="BW293" s="221"/>
      <c r="BX293" s="221"/>
      <c r="BY293" s="221"/>
      <c r="BZ293" s="221"/>
      <c r="CA293" s="221"/>
      <c r="CB293" s="221"/>
      <c r="CC293" s="221"/>
      <c r="CD293" s="221"/>
      <c r="CE293" s="221"/>
      <c r="CF293" s="221"/>
      <c r="CG293" s="221"/>
    </row>
    <row r="294" spans="1:85" x14ac:dyDescent="0.25">
      <c r="A294" t="str">
        <f>+C282</f>
        <v>TOPLAM</v>
      </c>
      <c r="B294" t="s">
        <v>6</v>
      </c>
      <c r="C294" s="2" t="s">
        <v>203</v>
      </c>
      <c r="D294" s="220"/>
      <c r="E294" s="220"/>
      <c r="F294" s="220"/>
      <c r="G294" s="220"/>
      <c r="H294" s="220"/>
      <c r="I294" s="220"/>
      <c r="J294" s="220"/>
      <c r="K294" s="220"/>
      <c r="L294" s="220"/>
      <c r="M294" s="220"/>
      <c r="N294" s="220"/>
      <c r="O294" s="220"/>
      <c r="Q294" s="2"/>
      <c r="R294" s="221"/>
      <c r="S294" s="221"/>
      <c r="T294" s="221"/>
      <c r="U294" s="220"/>
      <c r="V294" s="220"/>
      <c r="W294" s="220"/>
      <c r="X294" s="220"/>
      <c r="Y294" s="220"/>
      <c r="Z294" s="220"/>
      <c r="AA294" s="220"/>
      <c r="AB294" s="220"/>
      <c r="AC294" s="220"/>
      <c r="AE294" s="2" t="s">
        <v>203</v>
      </c>
      <c r="AF294" s="220"/>
      <c r="AG294" s="220"/>
      <c r="AH294" s="220"/>
      <c r="AI294" s="220"/>
      <c r="AJ294" s="220"/>
      <c r="AK294" s="220"/>
      <c r="AL294" s="220"/>
      <c r="AM294" s="220"/>
      <c r="AN294" s="220"/>
      <c r="AO294" s="220"/>
      <c r="AP294" s="220"/>
      <c r="AQ294" s="220"/>
      <c r="AS294" s="2"/>
      <c r="AT294" s="221"/>
      <c r="AU294" s="221"/>
      <c r="AV294" s="221"/>
      <c r="AW294" s="221"/>
      <c r="AX294" s="221"/>
      <c r="AY294" s="221"/>
      <c r="AZ294" s="221"/>
      <c r="BA294" s="221"/>
      <c r="BB294" s="221"/>
      <c r="BC294" s="221"/>
      <c r="BD294" s="221"/>
      <c r="BE294" s="221"/>
      <c r="BG294" s="2" t="s">
        <v>203</v>
      </c>
      <c r="BH294" s="220"/>
      <c r="BI294" s="220"/>
      <c r="BJ294" s="220"/>
      <c r="BK294" s="220"/>
      <c r="BL294" s="220"/>
      <c r="BM294" s="220"/>
      <c r="BN294" s="220"/>
      <c r="BO294" s="220"/>
      <c r="BP294" s="220"/>
      <c r="BQ294" s="220"/>
      <c r="BR294" s="220"/>
      <c r="BS294" s="220"/>
      <c r="BU294" s="2"/>
      <c r="BV294" s="221"/>
      <c r="BW294" s="221"/>
      <c r="BX294" s="221"/>
      <c r="BY294" s="221"/>
      <c r="BZ294" s="221"/>
      <c r="CA294" s="221"/>
      <c r="CB294" s="221"/>
      <c r="CC294" s="221"/>
      <c r="CD294" s="221"/>
      <c r="CE294" s="221"/>
      <c r="CF294" s="221"/>
      <c r="CG294" s="221"/>
    </row>
    <row r="295" spans="1:85" x14ac:dyDescent="0.25">
      <c r="A295" t="str">
        <f>+C282</f>
        <v>TOPLAM</v>
      </c>
      <c r="B295" t="s">
        <v>6</v>
      </c>
      <c r="C295" s="2" t="s">
        <v>204</v>
      </c>
      <c r="D295" s="220"/>
      <c r="E295" s="220"/>
      <c r="F295" s="220"/>
      <c r="G295" s="220"/>
      <c r="H295" s="220"/>
      <c r="I295" s="220"/>
      <c r="J295" s="220"/>
      <c r="K295" s="220"/>
      <c r="L295" s="220"/>
      <c r="M295" s="220"/>
      <c r="N295" s="220"/>
      <c r="O295" s="220"/>
      <c r="Q295" s="2"/>
      <c r="R295" s="221"/>
      <c r="S295" s="221"/>
      <c r="T295" s="221"/>
      <c r="U295" s="220"/>
      <c r="V295" s="220"/>
      <c r="W295" s="220"/>
      <c r="X295" s="220"/>
      <c r="Y295" s="220"/>
      <c r="Z295" s="220"/>
      <c r="AA295" s="220"/>
      <c r="AB295" s="220"/>
      <c r="AC295" s="220"/>
      <c r="AE295" s="2" t="s">
        <v>204</v>
      </c>
      <c r="AF295" s="220"/>
      <c r="AG295" s="220"/>
      <c r="AH295" s="220"/>
      <c r="AI295" s="220"/>
      <c r="AJ295" s="220"/>
      <c r="AK295" s="220"/>
      <c r="AL295" s="220"/>
      <c r="AM295" s="220"/>
      <c r="AN295" s="220"/>
      <c r="AO295" s="220"/>
      <c r="AP295" s="220"/>
      <c r="AQ295" s="220"/>
      <c r="AS295" s="2"/>
      <c r="AT295" s="221"/>
      <c r="AU295" s="221"/>
      <c r="AV295" s="221"/>
      <c r="AW295" s="221"/>
      <c r="AX295" s="221"/>
      <c r="AY295" s="221"/>
      <c r="AZ295" s="221"/>
      <c r="BA295" s="221"/>
      <c r="BB295" s="221"/>
      <c r="BC295" s="221"/>
      <c r="BD295" s="221"/>
      <c r="BE295" s="221"/>
      <c r="BG295" s="2" t="s">
        <v>204</v>
      </c>
      <c r="BH295" s="220"/>
      <c r="BI295" s="220"/>
      <c r="BJ295" s="220"/>
      <c r="BK295" s="220"/>
      <c r="BL295" s="220"/>
      <c r="BM295" s="220"/>
      <c r="BN295" s="220"/>
      <c r="BO295" s="220"/>
      <c r="BP295" s="220"/>
      <c r="BQ295" s="220"/>
      <c r="BR295" s="220"/>
      <c r="BS295" s="220"/>
      <c r="BU295" s="2"/>
      <c r="BV295" s="221"/>
      <c r="BW295" s="221"/>
      <c r="BX295" s="221"/>
      <c r="BY295" s="221"/>
      <c r="BZ295" s="221"/>
      <c r="CA295" s="221"/>
      <c r="CB295" s="221"/>
      <c r="CC295" s="221"/>
      <c r="CD295" s="221"/>
      <c r="CE295" s="221"/>
      <c r="CF295" s="221"/>
      <c r="CG295" s="221"/>
    </row>
    <row r="296" spans="1:85" x14ac:dyDescent="0.25">
      <c r="A296" t="str">
        <f>+C282</f>
        <v>TOPLAM</v>
      </c>
      <c r="B296" t="s">
        <v>6</v>
      </c>
      <c r="C296" s="2" t="s">
        <v>205</v>
      </c>
      <c r="D296" s="220"/>
      <c r="E296" s="220"/>
      <c r="F296" s="220"/>
      <c r="G296" s="220"/>
      <c r="H296" s="220"/>
      <c r="I296" s="220"/>
      <c r="J296" s="220"/>
      <c r="K296" s="220"/>
      <c r="L296" s="220"/>
      <c r="M296" s="220"/>
      <c r="N296" s="220"/>
      <c r="O296" s="220"/>
      <c r="Q296" s="2"/>
      <c r="R296" s="221"/>
      <c r="S296" s="221"/>
      <c r="T296" s="221"/>
      <c r="U296" s="220"/>
      <c r="V296" s="220"/>
      <c r="W296" s="220"/>
      <c r="X296" s="220"/>
      <c r="Y296" s="220"/>
      <c r="Z296" s="220"/>
      <c r="AA296" s="220"/>
      <c r="AB296" s="220"/>
      <c r="AC296" s="220"/>
      <c r="AE296" s="2" t="s">
        <v>205</v>
      </c>
      <c r="AF296" s="220"/>
      <c r="AG296" s="220"/>
      <c r="AH296" s="220"/>
      <c r="AI296" s="220"/>
      <c r="AJ296" s="220"/>
      <c r="AK296" s="220"/>
      <c r="AL296" s="220"/>
      <c r="AM296" s="220"/>
      <c r="AN296" s="220"/>
      <c r="AO296" s="220"/>
      <c r="AP296" s="220"/>
      <c r="AQ296" s="220"/>
      <c r="AS296" s="2"/>
      <c r="AT296" s="221"/>
      <c r="AU296" s="221"/>
      <c r="AV296" s="221"/>
      <c r="AW296" s="221"/>
      <c r="AX296" s="221"/>
      <c r="AY296" s="221"/>
      <c r="AZ296" s="221"/>
      <c r="BA296" s="221"/>
      <c r="BB296" s="221"/>
      <c r="BC296" s="221"/>
      <c r="BD296" s="221"/>
      <c r="BE296" s="221"/>
      <c r="BG296" s="2" t="s">
        <v>205</v>
      </c>
      <c r="BH296" s="220"/>
      <c r="BI296" s="220"/>
      <c r="BJ296" s="220"/>
      <c r="BK296" s="220"/>
      <c r="BL296" s="220"/>
      <c r="BM296" s="220"/>
      <c r="BN296" s="220"/>
      <c r="BO296" s="220"/>
      <c r="BP296" s="220"/>
      <c r="BQ296" s="220"/>
      <c r="BR296" s="220"/>
      <c r="BS296" s="220"/>
      <c r="BU296" s="2"/>
      <c r="BV296" s="221"/>
      <c r="BW296" s="221"/>
      <c r="BX296" s="221"/>
      <c r="BY296" s="221"/>
      <c r="BZ296" s="221"/>
      <c r="CA296" s="221"/>
      <c r="CB296" s="221"/>
      <c r="CC296" s="221"/>
      <c r="CD296" s="221"/>
      <c r="CE296" s="221"/>
      <c r="CF296" s="221"/>
      <c r="CG296" s="221"/>
    </row>
    <row r="297" spans="1:85" x14ac:dyDescent="0.25">
      <c r="A297" t="str">
        <f>+C282</f>
        <v>TOPLAM</v>
      </c>
      <c r="B297" t="s">
        <v>6</v>
      </c>
      <c r="C297" s="2" t="s">
        <v>206</v>
      </c>
      <c r="D297" s="220"/>
      <c r="E297" s="220"/>
      <c r="F297" s="220"/>
      <c r="G297" s="220"/>
      <c r="H297" s="220"/>
      <c r="I297" s="220"/>
      <c r="J297" s="220"/>
      <c r="K297" s="220"/>
      <c r="L297" s="220"/>
      <c r="M297" s="220"/>
      <c r="N297" s="220"/>
      <c r="O297" s="220"/>
      <c r="Q297" s="2"/>
      <c r="R297" s="221"/>
      <c r="S297" s="221"/>
      <c r="T297" s="221"/>
      <c r="U297" s="220"/>
      <c r="V297" s="220"/>
      <c r="W297" s="220"/>
      <c r="X297" s="220"/>
      <c r="Y297" s="220"/>
      <c r="Z297" s="220"/>
      <c r="AA297" s="220"/>
      <c r="AB297" s="220"/>
      <c r="AC297" s="220"/>
      <c r="AE297" s="2" t="s">
        <v>206</v>
      </c>
      <c r="AF297" s="220"/>
      <c r="AG297" s="220"/>
      <c r="AH297" s="220"/>
      <c r="AI297" s="220"/>
      <c r="AJ297" s="220"/>
      <c r="AK297" s="220"/>
      <c r="AL297" s="220"/>
      <c r="AM297" s="220"/>
      <c r="AN297" s="220"/>
      <c r="AO297" s="220"/>
      <c r="AP297" s="220"/>
      <c r="AQ297" s="220"/>
      <c r="AS297" s="2"/>
      <c r="AT297" s="221"/>
      <c r="AU297" s="221"/>
      <c r="AV297" s="221"/>
      <c r="AW297" s="221"/>
      <c r="AX297" s="221"/>
      <c r="AY297" s="221"/>
      <c r="AZ297" s="221"/>
      <c r="BA297" s="221"/>
      <c r="BB297" s="221"/>
      <c r="BC297" s="221"/>
      <c r="BD297" s="221"/>
      <c r="BE297" s="221"/>
      <c r="BG297" s="2" t="s">
        <v>206</v>
      </c>
      <c r="BH297" s="220"/>
      <c r="BI297" s="220"/>
      <c r="BJ297" s="220"/>
      <c r="BK297" s="220"/>
      <c r="BL297" s="220"/>
      <c r="BM297" s="220"/>
      <c r="BN297" s="220"/>
      <c r="BO297" s="220"/>
      <c r="BP297" s="220"/>
      <c r="BQ297" s="220"/>
      <c r="BR297" s="220"/>
      <c r="BS297" s="220"/>
      <c r="BU297" s="2"/>
      <c r="BV297" s="221"/>
      <c r="BW297" s="221"/>
      <c r="BX297" s="221"/>
      <c r="BY297" s="221"/>
      <c r="BZ297" s="221"/>
      <c r="CA297" s="221"/>
      <c r="CB297" s="221"/>
      <c r="CC297" s="221"/>
      <c r="CD297" s="221"/>
      <c r="CE297" s="221"/>
      <c r="CF297" s="221"/>
      <c r="CG297" s="221"/>
    </row>
    <row r="298" spans="1:85" x14ac:dyDescent="0.25">
      <c r="A298" t="str">
        <f>+C282</f>
        <v>TOPLAM</v>
      </c>
      <c r="B298" t="s">
        <v>6</v>
      </c>
      <c r="C298" s="2" t="s">
        <v>207</v>
      </c>
      <c r="D298" s="220"/>
      <c r="E298" s="220"/>
      <c r="F298" s="220"/>
      <c r="G298" s="220"/>
      <c r="H298" s="220"/>
      <c r="I298" s="220"/>
      <c r="J298" s="220"/>
      <c r="K298" s="220"/>
      <c r="L298" s="220"/>
      <c r="M298" s="220"/>
      <c r="N298" s="220"/>
      <c r="O298" s="220"/>
      <c r="Q298" s="2"/>
      <c r="R298" s="221"/>
      <c r="S298" s="221"/>
      <c r="T298" s="221"/>
      <c r="U298" s="220"/>
      <c r="V298" s="220"/>
      <c r="W298" s="220"/>
      <c r="X298" s="220"/>
      <c r="Y298" s="220"/>
      <c r="Z298" s="220"/>
      <c r="AA298" s="220"/>
      <c r="AB298" s="220"/>
      <c r="AC298" s="220"/>
      <c r="AE298" s="2" t="s">
        <v>207</v>
      </c>
      <c r="AF298" s="220"/>
      <c r="AG298" s="220"/>
      <c r="AH298" s="220"/>
      <c r="AI298" s="220"/>
      <c r="AJ298" s="220"/>
      <c r="AK298" s="220"/>
      <c r="AL298" s="220"/>
      <c r="AM298" s="220"/>
      <c r="AN298" s="220"/>
      <c r="AO298" s="220"/>
      <c r="AP298" s="220"/>
      <c r="AQ298" s="220"/>
      <c r="AS298" s="2"/>
      <c r="AT298" s="221"/>
      <c r="AU298" s="221"/>
      <c r="AV298" s="221"/>
      <c r="AW298" s="221"/>
      <c r="AX298" s="221"/>
      <c r="AY298" s="221"/>
      <c r="AZ298" s="221"/>
      <c r="BA298" s="221"/>
      <c r="BB298" s="221"/>
      <c r="BC298" s="221"/>
      <c r="BD298" s="221"/>
      <c r="BE298" s="221"/>
      <c r="BG298" s="2" t="s">
        <v>207</v>
      </c>
      <c r="BH298" s="220"/>
      <c r="BI298" s="220"/>
      <c r="BJ298" s="220"/>
      <c r="BK298" s="220"/>
      <c r="BL298" s="220"/>
      <c r="BM298" s="220"/>
      <c r="BN298" s="220"/>
      <c r="BO298" s="220"/>
      <c r="BP298" s="220"/>
      <c r="BQ298" s="220"/>
      <c r="BR298" s="220"/>
      <c r="BS298" s="220"/>
      <c r="BU298" s="2"/>
      <c r="BV298" s="221"/>
      <c r="BW298" s="221"/>
      <c r="BX298" s="221"/>
      <c r="BY298" s="221"/>
      <c r="BZ298" s="221"/>
      <c r="CA298" s="221"/>
      <c r="CB298" s="221"/>
      <c r="CC298" s="221"/>
      <c r="CD298" s="221"/>
      <c r="CE298" s="221"/>
      <c r="CF298" s="221"/>
      <c r="CG298" s="221"/>
    </row>
    <row r="299" spans="1:85" x14ac:dyDescent="0.25">
      <c r="A299" t="str">
        <f>+C282</f>
        <v>TOPLAM</v>
      </c>
      <c r="B299" t="s">
        <v>6</v>
      </c>
      <c r="C299" s="2" t="s">
        <v>208</v>
      </c>
      <c r="D299" s="220"/>
      <c r="E299" s="220"/>
      <c r="F299" s="220"/>
      <c r="G299" s="220"/>
      <c r="H299" s="220"/>
      <c r="I299" s="220"/>
      <c r="J299" s="220"/>
      <c r="K299" s="220"/>
      <c r="L299" s="220"/>
      <c r="M299" s="220"/>
      <c r="N299" s="220"/>
      <c r="O299" s="220"/>
      <c r="Q299" s="2"/>
      <c r="R299" s="221"/>
      <c r="S299" s="221"/>
      <c r="T299" s="221"/>
      <c r="U299" s="220"/>
      <c r="V299" s="220"/>
      <c r="W299" s="220"/>
      <c r="X299" s="220"/>
      <c r="Y299" s="220"/>
      <c r="Z299" s="220"/>
      <c r="AA299" s="220"/>
      <c r="AB299" s="220"/>
      <c r="AC299" s="220"/>
      <c r="AE299" s="2" t="s">
        <v>208</v>
      </c>
      <c r="AF299" s="220"/>
      <c r="AG299" s="220"/>
      <c r="AH299" s="220"/>
      <c r="AI299" s="220"/>
      <c r="AJ299" s="220"/>
      <c r="AK299" s="220"/>
      <c r="AL299" s="220"/>
      <c r="AM299" s="220"/>
      <c r="AN299" s="220"/>
      <c r="AO299" s="220"/>
      <c r="AP299" s="220"/>
      <c r="AQ299" s="220"/>
      <c r="AS299" s="2"/>
      <c r="AT299" s="221"/>
      <c r="AU299" s="221"/>
      <c r="AV299" s="221"/>
      <c r="AW299" s="221"/>
      <c r="AX299" s="221"/>
      <c r="AY299" s="221"/>
      <c r="AZ299" s="221"/>
      <c r="BA299" s="221"/>
      <c r="BB299" s="221"/>
      <c r="BC299" s="221"/>
      <c r="BD299" s="221"/>
      <c r="BE299" s="221"/>
      <c r="BG299" s="2" t="s">
        <v>208</v>
      </c>
      <c r="BH299" s="220"/>
      <c r="BI299" s="220"/>
      <c r="BJ299" s="220"/>
      <c r="BK299" s="220"/>
      <c r="BL299" s="220"/>
      <c r="BM299" s="220"/>
      <c r="BN299" s="220"/>
      <c r="BO299" s="220"/>
      <c r="BP299" s="220"/>
      <c r="BQ299" s="220"/>
      <c r="BR299" s="220"/>
      <c r="BS299" s="220"/>
      <c r="BU299" s="2"/>
      <c r="BV299" s="221"/>
      <c r="BW299" s="221"/>
      <c r="BX299" s="221"/>
      <c r="BY299" s="221"/>
      <c r="BZ299" s="221"/>
      <c r="CA299" s="221"/>
      <c r="CB299" s="221"/>
      <c r="CC299" s="221"/>
      <c r="CD299" s="221"/>
      <c r="CE299" s="221"/>
      <c r="CF299" s="221"/>
      <c r="CG299" s="221"/>
    </row>
    <row r="300" spans="1:85" x14ac:dyDescent="0.25">
      <c r="C300" s="222" t="s">
        <v>187</v>
      </c>
      <c r="D300" s="223">
        <f t="shared" ref="D300:O300" si="695">+IFERROR((SUMPRODUCT(D321:D329,R321:R329)/R300),0)</f>
        <v>33.758739038371218</v>
      </c>
      <c r="E300" s="223">
        <f t="shared" si="695"/>
        <v>34.771068889211939</v>
      </c>
      <c r="F300" s="223">
        <f t="shared" si="695"/>
        <v>38.243211613216722</v>
      </c>
      <c r="G300" s="223">
        <f t="shared" si="695"/>
        <v>64.219908933681339</v>
      </c>
      <c r="H300" s="223">
        <f t="shared" si="695"/>
        <v>66.561036368627455</v>
      </c>
      <c r="I300" s="223">
        <f t="shared" si="695"/>
        <v>58.823350129139804</v>
      </c>
      <c r="J300" s="223">
        <f t="shared" si="695"/>
        <v>41.368869305897256</v>
      </c>
      <c r="K300" s="223">
        <f t="shared" si="695"/>
        <v>33.897735294117645</v>
      </c>
      <c r="L300" s="223">
        <f t="shared" si="695"/>
        <v>47.349404477942038</v>
      </c>
      <c r="M300" s="223">
        <f t="shared" si="695"/>
        <v>42.666666666666671</v>
      </c>
      <c r="N300" s="223">
        <f t="shared" si="695"/>
        <v>42.666666666666664</v>
      </c>
      <c r="O300" s="223">
        <f t="shared" si="695"/>
        <v>38.015890048422783</v>
      </c>
      <c r="Q300" s="222" t="s">
        <v>187</v>
      </c>
      <c r="R300" s="224">
        <f t="shared" ref="R300:AC300" si="696">SUM(R285:R299)</f>
        <v>2947.0821260000007</v>
      </c>
      <c r="S300" s="224">
        <f t="shared" si="696"/>
        <v>3250.3275000000003</v>
      </c>
      <c r="T300" s="224">
        <f t="shared" si="696"/>
        <v>3698.8433999999997</v>
      </c>
      <c r="U300" s="224">
        <f t="shared" si="696"/>
        <v>3291.4034999999999</v>
      </c>
      <c r="V300" s="224">
        <f t="shared" si="696"/>
        <v>2550</v>
      </c>
      <c r="W300" s="224">
        <f t="shared" si="696"/>
        <v>3536.8650000000002</v>
      </c>
      <c r="X300" s="224">
        <f t="shared" si="696"/>
        <v>3084.99</v>
      </c>
      <c r="Y300" s="224">
        <f t="shared" si="696"/>
        <v>4692</v>
      </c>
      <c r="Z300" s="224">
        <f t="shared" si="696"/>
        <v>4590.0000000000009</v>
      </c>
      <c r="AA300" s="224">
        <f t="shared" si="696"/>
        <v>4650.0000000000018</v>
      </c>
      <c r="AB300" s="224">
        <f t="shared" si="696"/>
        <v>5520</v>
      </c>
      <c r="AC300" s="224">
        <f t="shared" si="696"/>
        <v>4800</v>
      </c>
      <c r="AE300" s="222" t="s">
        <v>187</v>
      </c>
      <c r="AF300" s="223">
        <f t="shared" ref="AF300:AQ300" si="697">+IFERROR((SUMPRODUCT(AF321:AF329,AT321:AT329)/AT300),0)</f>
        <v>36.590206388658537</v>
      </c>
      <c r="AG300" s="223">
        <f t="shared" si="697"/>
        <v>36.925827333180465</v>
      </c>
      <c r="AH300" s="223">
        <f t="shared" si="697"/>
        <v>40.149731488247475</v>
      </c>
      <c r="AI300" s="223">
        <f t="shared" si="697"/>
        <v>68.783195324808574</v>
      </c>
      <c r="AJ300" s="223">
        <f t="shared" si="697"/>
        <v>71.274900103806232</v>
      </c>
      <c r="AK300" s="223">
        <f t="shared" si="697"/>
        <v>63.442562378088915</v>
      </c>
      <c r="AL300" s="223">
        <f t="shared" si="697"/>
        <v>43.530078154229884</v>
      </c>
      <c r="AM300" s="223">
        <f t="shared" si="697"/>
        <v>35.803564013840827</v>
      </c>
      <c r="AN300" s="223">
        <f t="shared" si="697"/>
        <v>49.878943654187474</v>
      </c>
      <c r="AO300" s="223">
        <f t="shared" si="697"/>
        <v>44.42130518447496</v>
      </c>
      <c r="AP300" s="223">
        <f t="shared" si="697"/>
        <v>44.398119661693315</v>
      </c>
      <c r="AQ300" s="223">
        <f t="shared" si="697"/>
        <v>40.034743906176239</v>
      </c>
      <c r="AS300" s="222" t="s">
        <v>187</v>
      </c>
      <c r="AT300" s="224">
        <f t="shared" ref="AT300:BE300" si="698">SUM(AT285:AT299)</f>
        <v>2460.5167060000003</v>
      </c>
      <c r="AU300" s="224">
        <f t="shared" si="698"/>
        <v>2747.4300000000003</v>
      </c>
      <c r="AV300" s="224">
        <f t="shared" si="698"/>
        <v>3279.4733999999999</v>
      </c>
      <c r="AW300" s="224">
        <f t="shared" si="698"/>
        <v>2824.8254999999995</v>
      </c>
      <c r="AX300" s="224">
        <f t="shared" si="698"/>
        <v>2167.5</v>
      </c>
      <c r="AY300" s="224">
        <f t="shared" si="698"/>
        <v>3008.3400000000006</v>
      </c>
      <c r="AZ300" s="224">
        <f t="shared" si="698"/>
        <v>2655.672</v>
      </c>
      <c r="BA300" s="224">
        <f t="shared" si="698"/>
        <v>3988.2000000000003</v>
      </c>
      <c r="BB300" s="224">
        <f t="shared" si="698"/>
        <v>3901.5</v>
      </c>
      <c r="BC300" s="224">
        <f t="shared" si="698"/>
        <v>3952.5000000000018</v>
      </c>
      <c r="BD300" s="224">
        <f t="shared" si="698"/>
        <v>4692</v>
      </c>
      <c r="BE300" s="224">
        <f t="shared" si="698"/>
        <v>4080.0000000000005</v>
      </c>
      <c r="BG300" s="222" t="s">
        <v>187</v>
      </c>
      <c r="BH300" s="223">
        <f t="shared" ref="BH300" si="699">+IFERROR((SUMPRODUCT(BH321:BH329,BV321:BV329)/BV300),0)</f>
        <v>36.590206388658537</v>
      </c>
      <c r="BI300" s="223">
        <f t="shared" ref="BI300" si="700">+IFERROR((SUMPRODUCT(BI321:BI329,BW321:BW329)/BW300),0)</f>
        <v>36.925827333180465</v>
      </c>
      <c r="BJ300" s="223">
        <f t="shared" ref="BJ300" si="701">+IFERROR((SUMPRODUCT(BJ321:BJ329,BX321:BX329)/BX300),0)</f>
        <v>40.149731488247475</v>
      </c>
      <c r="BK300" s="223">
        <f t="shared" ref="BK300" si="702">+IFERROR((SUMPRODUCT(BK321:BK329,BY321:BY329)/BY300),0)</f>
        <v>68.783195324808574</v>
      </c>
      <c r="BL300" s="223">
        <f t="shared" ref="BL300" si="703">+IFERROR((SUMPRODUCT(BL321:BL329,BZ321:BZ329)/BZ300),0)</f>
        <v>71.274900103806232</v>
      </c>
      <c r="BM300" s="223">
        <f t="shared" ref="BM300" si="704">+IFERROR((SUMPRODUCT(BM321:BM329,CA321:CA329)/CA300),0)</f>
        <v>63.442562378088915</v>
      </c>
      <c r="BN300" s="223">
        <f t="shared" ref="BN300" si="705">+IFERROR((SUMPRODUCT(BN321:BN329,CB321:CB329)/CB300),0)</f>
        <v>43.530078154229884</v>
      </c>
      <c r="BO300" s="223">
        <f t="shared" ref="BO300" si="706">+IFERROR((SUMPRODUCT(BO321:BO329,CC321:CC329)/CC300),0)</f>
        <v>35.803564013840827</v>
      </c>
      <c r="BP300" s="223">
        <f t="shared" ref="BP300" si="707">+IFERROR((SUMPRODUCT(BP321:BP329,CD321:CD329)/CD300),0)</f>
        <v>49.878943654187474</v>
      </c>
      <c r="BQ300" s="223">
        <f t="shared" ref="BQ300" si="708">+IFERROR((SUMPRODUCT(BQ321:BQ329,CE321:CE329)/CE300),0)</f>
        <v>44.42130518447496</v>
      </c>
      <c r="BR300" s="223">
        <f t="shared" ref="BR300" si="709">+IFERROR((SUMPRODUCT(BR321:BR329,CF321:CF329)/CF300),0)</f>
        <v>44.398119661693315</v>
      </c>
      <c r="BS300" s="223">
        <f t="shared" ref="BS300" si="710">+IFERROR((SUMPRODUCT(BS321:BS329,CG321:CG329)/CG300),0)</f>
        <v>40.034743906176239</v>
      </c>
      <c r="BU300" s="222" t="s">
        <v>187</v>
      </c>
      <c r="BV300" s="224">
        <f t="shared" ref="BV300:CG300" si="711">SUM(BV285:BV299)</f>
        <v>2460.5167060000003</v>
      </c>
      <c r="BW300" s="224">
        <f t="shared" si="711"/>
        <v>2747.4300000000003</v>
      </c>
      <c r="BX300" s="224">
        <f t="shared" si="711"/>
        <v>3279.4733999999999</v>
      </c>
      <c r="BY300" s="224">
        <f t="shared" si="711"/>
        <v>2824.8254999999995</v>
      </c>
      <c r="BZ300" s="224">
        <f t="shared" si="711"/>
        <v>2167.5</v>
      </c>
      <c r="CA300" s="224">
        <f t="shared" si="711"/>
        <v>3008.3400000000006</v>
      </c>
      <c r="CB300" s="224">
        <f t="shared" si="711"/>
        <v>2655.672</v>
      </c>
      <c r="CC300" s="224">
        <f t="shared" si="711"/>
        <v>3988.2000000000003</v>
      </c>
      <c r="CD300" s="224">
        <f t="shared" si="711"/>
        <v>3901.5</v>
      </c>
      <c r="CE300" s="224">
        <f t="shared" si="711"/>
        <v>3952.5000000000018</v>
      </c>
      <c r="CF300" s="224">
        <f t="shared" si="711"/>
        <v>4692</v>
      </c>
      <c r="CG300" s="224">
        <f t="shared" si="711"/>
        <v>4080.0000000000005</v>
      </c>
    </row>
    <row r="301" spans="1:85" x14ac:dyDescent="0.25">
      <c r="C301" s="270" t="s">
        <v>126</v>
      </c>
      <c r="L301" s="203"/>
      <c r="M301" s="203"/>
      <c r="Z301" s="203"/>
      <c r="AA301" s="203"/>
      <c r="AE301" s="270" t="s">
        <v>126</v>
      </c>
      <c r="AN301" s="203"/>
      <c r="AO301" s="203"/>
      <c r="BG301" s="270" t="s">
        <v>126</v>
      </c>
      <c r="BP301" s="203"/>
      <c r="BQ301" s="203"/>
    </row>
    <row r="302" spans="1:85" x14ac:dyDescent="0.25">
      <c r="C302" s="218" t="s">
        <v>7</v>
      </c>
      <c r="D302" s="219" t="s">
        <v>43</v>
      </c>
      <c r="E302" s="219" t="s">
        <v>44</v>
      </c>
      <c r="F302" s="219" t="s">
        <v>45</v>
      </c>
      <c r="G302" s="219" t="s">
        <v>46</v>
      </c>
      <c r="H302" s="219" t="s">
        <v>47</v>
      </c>
      <c r="I302" s="219" t="s">
        <v>48</v>
      </c>
      <c r="J302" s="219" t="s">
        <v>49</v>
      </c>
      <c r="K302" s="219" t="s">
        <v>50</v>
      </c>
      <c r="L302" s="219" t="s">
        <v>177</v>
      </c>
      <c r="M302" s="219" t="s">
        <v>52</v>
      </c>
      <c r="N302" s="219" t="s">
        <v>53</v>
      </c>
      <c r="O302" s="219" t="s">
        <v>54</v>
      </c>
      <c r="R302" s="219" t="s">
        <v>43</v>
      </c>
      <c r="S302" s="219" t="s">
        <v>44</v>
      </c>
      <c r="T302" s="219" t="s">
        <v>45</v>
      </c>
      <c r="U302" s="219" t="s">
        <v>46</v>
      </c>
      <c r="V302" s="219" t="s">
        <v>47</v>
      </c>
      <c r="W302" s="219" t="s">
        <v>48</v>
      </c>
      <c r="X302" s="219" t="s">
        <v>49</v>
      </c>
      <c r="Y302" s="219" t="s">
        <v>50</v>
      </c>
      <c r="Z302" s="219" t="s">
        <v>177</v>
      </c>
      <c r="AA302" s="219" t="s">
        <v>52</v>
      </c>
      <c r="AB302" s="219" t="s">
        <v>53</v>
      </c>
      <c r="AC302" s="219" t="s">
        <v>54</v>
      </c>
      <c r="AE302" s="218" t="s">
        <v>7</v>
      </c>
      <c r="AF302" s="219" t="s">
        <v>43</v>
      </c>
      <c r="AG302" s="219" t="s">
        <v>44</v>
      </c>
      <c r="AH302" s="219" t="s">
        <v>45</v>
      </c>
      <c r="AI302" s="219" t="s">
        <v>46</v>
      </c>
      <c r="AJ302" s="219" t="s">
        <v>47</v>
      </c>
      <c r="AK302" s="219" t="s">
        <v>48</v>
      </c>
      <c r="AL302" s="219" t="s">
        <v>49</v>
      </c>
      <c r="AM302" s="219" t="s">
        <v>50</v>
      </c>
      <c r="AN302" s="219" t="s">
        <v>177</v>
      </c>
      <c r="AO302" s="219" t="s">
        <v>52</v>
      </c>
      <c r="AP302" s="219" t="s">
        <v>53</v>
      </c>
      <c r="AQ302" s="219" t="s">
        <v>54</v>
      </c>
      <c r="AT302" s="276" t="s">
        <v>43</v>
      </c>
      <c r="AU302" s="276" t="s">
        <v>44</v>
      </c>
      <c r="AV302" s="276" t="s">
        <v>45</v>
      </c>
      <c r="AW302" s="276" t="s">
        <v>46</v>
      </c>
      <c r="AX302" s="276" t="s">
        <v>47</v>
      </c>
      <c r="AY302" s="276" t="s">
        <v>48</v>
      </c>
      <c r="AZ302" s="276" t="s">
        <v>49</v>
      </c>
      <c r="BA302" s="276" t="s">
        <v>50</v>
      </c>
      <c r="BB302" s="276" t="s">
        <v>177</v>
      </c>
      <c r="BC302" s="276" t="s">
        <v>52</v>
      </c>
      <c r="BD302" s="276" t="s">
        <v>53</v>
      </c>
      <c r="BE302" s="276" t="s">
        <v>54</v>
      </c>
      <c r="BG302" s="218" t="s">
        <v>7</v>
      </c>
      <c r="BH302" s="219" t="s">
        <v>43</v>
      </c>
      <c r="BI302" s="219" t="s">
        <v>44</v>
      </c>
      <c r="BJ302" s="219" t="s">
        <v>45</v>
      </c>
      <c r="BK302" s="219" t="s">
        <v>46</v>
      </c>
      <c r="BL302" s="219" t="s">
        <v>47</v>
      </c>
      <c r="BM302" s="219" t="s">
        <v>48</v>
      </c>
      <c r="BN302" s="219" t="s">
        <v>49</v>
      </c>
      <c r="BO302" s="219" t="s">
        <v>50</v>
      </c>
      <c r="BP302" s="219" t="s">
        <v>177</v>
      </c>
      <c r="BQ302" s="219" t="s">
        <v>52</v>
      </c>
      <c r="BR302" s="219" t="s">
        <v>53</v>
      </c>
      <c r="BS302" s="219" t="s">
        <v>54</v>
      </c>
      <c r="BV302" s="276" t="s">
        <v>43</v>
      </c>
      <c r="BW302" s="276" t="s">
        <v>44</v>
      </c>
      <c r="BX302" s="276" t="s">
        <v>45</v>
      </c>
      <c r="BY302" s="276" t="s">
        <v>46</v>
      </c>
      <c r="BZ302" s="276" t="s">
        <v>47</v>
      </c>
      <c r="CA302" s="276" t="s">
        <v>48</v>
      </c>
      <c r="CB302" s="276" t="s">
        <v>49</v>
      </c>
      <c r="CC302" s="276" t="s">
        <v>50</v>
      </c>
      <c r="CD302" s="276" t="s">
        <v>177</v>
      </c>
      <c r="CE302" s="276" t="s">
        <v>52</v>
      </c>
      <c r="CF302" s="276" t="s">
        <v>53</v>
      </c>
      <c r="CG302" s="276" t="s">
        <v>54</v>
      </c>
    </row>
    <row r="303" spans="1:85" x14ac:dyDescent="0.25">
      <c r="A303" t="str">
        <f>+C282</f>
        <v>TOPLAM</v>
      </c>
      <c r="B303" t="s">
        <v>7</v>
      </c>
      <c r="C303" s="2" t="s">
        <v>178</v>
      </c>
      <c r="D303" s="220">
        <f t="shared" ref="D303:O311" si="712">+IFERROR((D23*R23+D79*R79+D135*R135+D191*R191+D247*R247)/(R23+R79+R135+R191+R247),0)</f>
        <v>33.800000000000004</v>
      </c>
      <c r="E303" s="220">
        <f t="shared" si="712"/>
        <v>36.13818181818182</v>
      </c>
      <c r="F303" s="220">
        <f t="shared" si="712"/>
        <v>38.669090909090912</v>
      </c>
      <c r="G303" s="220">
        <f t="shared" si="712"/>
        <v>53.825490196078427</v>
      </c>
      <c r="H303" s="220">
        <f t="shared" si="712"/>
        <v>60.374432653061227</v>
      </c>
      <c r="I303" s="220">
        <f t="shared" si="712"/>
        <v>62.218173913043486</v>
      </c>
      <c r="J303" s="220">
        <f t="shared" si="712"/>
        <v>34.985714285714288</v>
      </c>
      <c r="K303" s="220">
        <f t="shared" si="712"/>
        <v>22.584897959183674</v>
      </c>
      <c r="L303" s="220">
        <f t="shared" si="712"/>
        <v>43.678435070163921</v>
      </c>
      <c r="M303" s="220">
        <f t="shared" si="712"/>
        <v>49.775833671548348</v>
      </c>
      <c r="N303" s="220">
        <f t="shared" si="712"/>
        <v>50.156640027540398</v>
      </c>
      <c r="O303" s="220">
        <f t="shared" si="712"/>
        <v>45.327519490781746</v>
      </c>
      <c r="Q303" s="2" t="s">
        <v>178</v>
      </c>
      <c r="R303" s="221">
        <f t="shared" ref="R303:AC311" si="713">+(R23+R79+R135+R191+R247)</f>
        <v>407.25740000000002</v>
      </c>
      <c r="S303" s="221">
        <f t="shared" si="713"/>
        <v>427.35</v>
      </c>
      <c r="T303" s="221">
        <f t="shared" si="713"/>
        <v>487.66739999999999</v>
      </c>
      <c r="U303" s="221">
        <f t="shared" si="713"/>
        <v>601.74900000000002</v>
      </c>
      <c r="V303" s="221">
        <f t="shared" si="713"/>
        <v>465.5</v>
      </c>
      <c r="W303" s="221">
        <f t="shared" si="713"/>
        <v>589.95000000000005</v>
      </c>
      <c r="X303" s="221">
        <f t="shared" si="713"/>
        <v>428.25999999999993</v>
      </c>
      <c r="Y303" s="221">
        <f t="shared" si="713"/>
        <v>856.52</v>
      </c>
      <c r="Z303" s="221">
        <f t="shared" si="713"/>
        <v>837.90000000000009</v>
      </c>
      <c r="AA303" s="221">
        <f t="shared" si="713"/>
        <v>589.00000000000011</v>
      </c>
      <c r="AB303" s="221">
        <f t="shared" si="713"/>
        <v>699.19999999999993</v>
      </c>
      <c r="AC303" s="221">
        <f t="shared" si="713"/>
        <v>608</v>
      </c>
      <c r="AE303" s="2" t="s">
        <v>178</v>
      </c>
      <c r="AF303" s="220">
        <f>+D303</f>
        <v>33.800000000000004</v>
      </c>
      <c r="AG303" s="220">
        <f t="shared" ref="AG303:AQ307" si="714">+E303</f>
        <v>36.13818181818182</v>
      </c>
      <c r="AH303" s="220">
        <f t="shared" si="714"/>
        <v>38.669090909090912</v>
      </c>
      <c r="AI303" s="220">
        <f t="shared" si="714"/>
        <v>53.825490196078427</v>
      </c>
      <c r="AJ303" s="220">
        <f t="shared" si="714"/>
        <v>60.374432653061227</v>
      </c>
      <c r="AK303" s="220">
        <f t="shared" si="714"/>
        <v>62.218173913043486</v>
      </c>
      <c r="AL303" s="220">
        <f t="shared" si="714"/>
        <v>34.985714285714288</v>
      </c>
      <c r="AM303" s="220">
        <f t="shared" si="714"/>
        <v>22.584897959183674</v>
      </c>
      <c r="AN303" s="220">
        <f t="shared" si="714"/>
        <v>43.678435070163921</v>
      </c>
      <c r="AO303" s="220">
        <f t="shared" si="714"/>
        <v>49.775833671548348</v>
      </c>
      <c r="AP303" s="220">
        <f t="shared" si="714"/>
        <v>50.156640027540398</v>
      </c>
      <c r="AQ303" s="220">
        <f t="shared" si="714"/>
        <v>45.327519490781746</v>
      </c>
      <c r="AS303" s="2" t="s">
        <v>178</v>
      </c>
      <c r="AT303" s="221">
        <f t="shared" ref="AT303:BE307" si="715">+R303</f>
        <v>407.25740000000002</v>
      </c>
      <c r="AU303" s="221">
        <f t="shared" si="715"/>
        <v>427.35</v>
      </c>
      <c r="AV303" s="221">
        <f t="shared" si="715"/>
        <v>487.66739999999999</v>
      </c>
      <c r="AW303" s="221">
        <f t="shared" si="715"/>
        <v>601.74900000000002</v>
      </c>
      <c r="AX303" s="221">
        <f t="shared" si="715"/>
        <v>465.5</v>
      </c>
      <c r="AY303" s="221">
        <f t="shared" si="715"/>
        <v>589.95000000000005</v>
      </c>
      <c r="AZ303" s="221">
        <f t="shared" si="715"/>
        <v>428.25999999999993</v>
      </c>
      <c r="BA303" s="221">
        <f t="shared" si="715"/>
        <v>856.52</v>
      </c>
      <c r="BB303" s="221">
        <f t="shared" si="715"/>
        <v>837.90000000000009</v>
      </c>
      <c r="BC303" s="221">
        <f t="shared" si="715"/>
        <v>589.00000000000011</v>
      </c>
      <c r="BD303" s="221">
        <f t="shared" si="715"/>
        <v>699.19999999999993</v>
      </c>
      <c r="BE303" s="221">
        <f t="shared" si="715"/>
        <v>608</v>
      </c>
      <c r="BG303" s="2" t="s">
        <v>178</v>
      </c>
      <c r="BH303" s="220">
        <f>+AF303</f>
        <v>33.800000000000004</v>
      </c>
      <c r="BI303" s="220">
        <f t="shared" ref="BI303:BI307" si="716">+AG303</f>
        <v>36.13818181818182</v>
      </c>
      <c r="BJ303" s="220">
        <f t="shared" ref="BJ303:BJ307" si="717">+AH303</f>
        <v>38.669090909090912</v>
      </c>
      <c r="BK303" s="220">
        <f t="shared" ref="BK303:BK307" si="718">+AI303</f>
        <v>53.825490196078427</v>
      </c>
      <c r="BL303" s="220">
        <f t="shared" ref="BL303:BL307" si="719">+AJ303</f>
        <v>60.374432653061227</v>
      </c>
      <c r="BM303" s="220">
        <f t="shared" ref="BM303:BM307" si="720">+AK303</f>
        <v>62.218173913043486</v>
      </c>
      <c r="BN303" s="220">
        <f t="shared" ref="BN303:BN307" si="721">+AL303</f>
        <v>34.985714285714288</v>
      </c>
      <c r="BO303" s="220">
        <f t="shared" ref="BO303:BO307" si="722">+AM303</f>
        <v>22.584897959183674</v>
      </c>
      <c r="BP303" s="220">
        <f t="shared" ref="BP303:BP307" si="723">+AN303</f>
        <v>43.678435070163921</v>
      </c>
      <c r="BQ303" s="220">
        <f t="shared" ref="BQ303:BQ307" si="724">+AO303</f>
        <v>49.775833671548348</v>
      </c>
      <c r="BR303" s="220">
        <f t="shared" ref="BR303:BR307" si="725">+AP303</f>
        <v>50.156640027540398</v>
      </c>
      <c r="BS303" s="220">
        <f t="shared" ref="BS303:BS307" si="726">+AQ303</f>
        <v>45.327519490781746</v>
      </c>
      <c r="BU303" s="2" t="s">
        <v>178</v>
      </c>
      <c r="BV303" s="221">
        <f t="shared" ref="BV303:BV307" si="727">+AT303</f>
        <v>407.25740000000002</v>
      </c>
      <c r="BW303" s="221">
        <f t="shared" ref="BW303:BW307" si="728">+AU303</f>
        <v>427.35</v>
      </c>
      <c r="BX303" s="221">
        <f t="shared" ref="BX303:BX307" si="729">+AV303</f>
        <v>487.66739999999999</v>
      </c>
      <c r="BY303" s="221">
        <f t="shared" ref="BY303:BY307" si="730">+AW303</f>
        <v>601.74900000000002</v>
      </c>
      <c r="BZ303" s="221">
        <f t="shared" ref="BZ303:BZ307" si="731">+AX303</f>
        <v>465.5</v>
      </c>
      <c r="CA303" s="221">
        <f t="shared" ref="CA303:CA307" si="732">+AY303</f>
        <v>589.95000000000005</v>
      </c>
      <c r="CB303" s="221">
        <f t="shared" ref="CB303:CB307" si="733">+AZ303</f>
        <v>428.25999999999993</v>
      </c>
      <c r="CC303" s="221">
        <f t="shared" ref="CC303:CC307" si="734">+BA303</f>
        <v>856.52</v>
      </c>
      <c r="CD303" s="221">
        <f t="shared" ref="CD303:CD307" si="735">+BB303</f>
        <v>837.90000000000009</v>
      </c>
      <c r="CE303" s="221">
        <f t="shared" ref="CE303:CE307" si="736">+BC303</f>
        <v>589.00000000000011</v>
      </c>
      <c r="CF303" s="221">
        <f t="shared" ref="CF303:CF307" si="737">+BD303</f>
        <v>699.19999999999993</v>
      </c>
      <c r="CG303" s="221">
        <f t="shared" ref="CG303:CG307" si="738">+BE303</f>
        <v>608</v>
      </c>
    </row>
    <row r="304" spans="1:85" x14ac:dyDescent="0.25">
      <c r="A304" t="str">
        <f>+C282</f>
        <v>TOPLAM</v>
      </c>
      <c r="B304" t="s">
        <v>7</v>
      </c>
      <c r="C304" s="2" t="s">
        <v>179</v>
      </c>
      <c r="D304" s="220">
        <f t="shared" si="712"/>
        <v>33.915555555555564</v>
      </c>
      <c r="E304" s="220">
        <f t="shared" si="712"/>
        <v>34.790909090909096</v>
      </c>
      <c r="F304" s="220">
        <f t="shared" si="712"/>
        <v>40.31454545454546</v>
      </c>
      <c r="G304" s="220">
        <f t="shared" si="712"/>
        <v>59.146274509803931</v>
      </c>
      <c r="H304" s="220">
        <f t="shared" si="712"/>
        <v>64.735322448979602</v>
      </c>
      <c r="I304" s="220">
        <f t="shared" si="712"/>
        <v>62.848543478260872</v>
      </c>
      <c r="J304" s="220">
        <f t="shared" si="712"/>
        <v>30.818367346938775</v>
      </c>
      <c r="K304" s="220">
        <f t="shared" si="712"/>
        <v>27.775510204081627</v>
      </c>
      <c r="L304" s="220">
        <f t="shared" si="712"/>
        <v>37.815465059912036</v>
      </c>
      <c r="M304" s="220">
        <f t="shared" si="712"/>
        <v>51.712677455249057</v>
      </c>
      <c r="N304" s="220">
        <f t="shared" si="712"/>
        <v>51.769372505705078</v>
      </c>
      <c r="O304" s="220">
        <f t="shared" si="712"/>
        <v>46.62386910151158</v>
      </c>
      <c r="Q304" s="2" t="s">
        <v>179</v>
      </c>
      <c r="R304" s="221">
        <f t="shared" si="713"/>
        <v>458.16457500000001</v>
      </c>
      <c r="S304" s="221">
        <f t="shared" si="713"/>
        <v>470.08500000000004</v>
      </c>
      <c r="T304" s="221">
        <f t="shared" si="713"/>
        <v>609.58425</v>
      </c>
      <c r="U304" s="221">
        <f t="shared" si="713"/>
        <v>683.56574999999998</v>
      </c>
      <c r="V304" s="221">
        <f t="shared" si="713"/>
        <v>453.25</v>
      </c>
      <c r="W304" s="221">
        <f t="shared" si="713"/>
        <v>574.42500000000007</v>
      </c>
      <c r="X304" s="221">
        <f t="shared" si="713"/>
        <v>428.25999999999993</v>
      </c>
      <c r="Y304" s="221">
        <f t="shared" si="713"/>
        <v>856.5200000000001</v>
      </c>
      <c r="Z304" s="221">
        <f t="shared" si="713"/>
        <v>837.90000000000009</v>
      </c>
      <c r="AA304" s="221">
        <f t="shared" si="713"/>
        <v>589.00000000000011</v>
      </c>
      <c r="AB304" s="221">
        <f t="shared" si="713"/>
        <v>699.19999999999993</v>
      </c>
      <c r="AC304" s="221">
        <f t="shared" si="713"/>
        <v>608</v>
      </c>
      <c r="AE304" s="2" t="s">
        <v>179</v>
      </c>
      <c r="AF304" s="220">
        <f t="shared" ref="AF304:AF307" si="739">+D304</f>
        <v>33.915555555555564</v>
      </c>
      <c r="AG304" s="220">
        <f t="shared" si="714"/>
        <v>34.790909090909096</v>
      </c>
      <c r="AH304" s="220">
        <f t="shared" si="714"/>
        <v>40.31454545454546</v>
      </c>
      <c r="AI304" s="220">
        <f t="shared" si="714"/>
        <v>59.146274509803931</v>
      </c>
      <c r="AJ304" s="220">
        <f t="shared" si="714"/>
        <v>64.735322448979602</v>
      </c>
      <c r="AK304" s="220">
        <f t="shared" si="714"/>
        <v>62.848543478260872</v>
      </c>
      <c r="AL304" s="220">
        <f t="shared" si="714"/>
        <v>30.818367346938775</v>
      </c>
      <c r="AM304" s="220">
        <f t="shared" si="714"/>
        <v>27.775510204081627</v>
      </c>
      <c r="AN304" s="220">
        <f t="shared" si="714"/>
        <v>37.815465059912036</v>
      </c>
      <c r="AO304" s="220">
        <f t="shared" si="714"/>
        <v>51.712677455249057</v>
      </c>
      <c r="AP304" s="220">
        <f t="shared" si="714"/>
        <v>51.769372505705078</v>
      </c>
      <c r="AQ304" s="220">
        <f t="shared" si="714"/>
        <v>46.62386910151158</v>
      </c>
      <c r="AS304" s="2" t="s">
        <v>179</v>
      </c>
      <c r="AT304" s="221">
        <f t="shared" si="715"/>
        <v>458.16457500000001</v>
      </c>
      <c r="AU304" s="221">
        <f t="shared" si="715"/>
        <v>470.08500000000004</v>
      </c>
      <c r="AV304" s="221">
        <f t="shared" si="715"/>
        <v>609.58425</v>
      </c>
      <c r="AW304" s="221">
        <f t="shared" si="715"/>
        <v>683.56574999999998</v>
      </c>
      <c r="AX304" s="221">
        <f t="shared" si="715"/>
        <v>453.25</v>
      </c>
      <c r="AY304" s="221">
        <f t="shared" si="715"/>
        <v>574.42500000000007</v>
      </c>
      <c r="AZ304" s="221">
        <f t="shared" si="715"/>
        <v>428.25999999999993</v>
      </c>
      <c r="BA304" s="221">
        <f t="shared" si="715"/>
        <v>856.5200000000001</v>
      </c>
      <c r="BB304" s="221">
        <f t="shared" si="715"/>
        <v>837.90000000000009</v>
      </c>
      <c r="BC304" s="221">
        <f t="shared" si="715"/>
        <v>589.00000000000011</v>
      </c>
      <c r="BD304" s="221">
        <f t="shared" si="715"/>
        <v>699.19999999999993</v>
      </c>
      <c r="BE304" s="221">
        <f t="shared" si="715"/>
        <v>608</v>
      </c>
      <c r="BG304" s="2" t="s">
        <v>179</v>
      </c>
      <c r="BH304" s="220">
        <f t="shared" ref="BH304:BH307" si="740">+AF304</f>
        <v>33.915555555555564</v>
      </c>
      <c r="BI304" s="220">
        <f t="shared" si="716"/>
        <v>34.790909090909096</v>
      </c>
      <c r="BJ304" s="220">
        <f t="shared" si="717"/>
        <v>40.31454545454546</v>
      </c>
      <c r="BK304" s="220">
        <f t="shared" si="718"/>
        <v>59.146274509803931</v>
      </c>
      <c r="BL304" s="220">
        <f t="shared" si="719"/>
        <v>64.735322448979602</v>
      </c>
      <c r="BM304" s="220">
        <f t="shared" si="720"/>
        <v>62.848543478260872</v>
      </c>
      <c r="BN304" s="220">
        <f t="shared" si="721"/>
        <v>30.818367346938775</v>
      </c>
      <c r="BO304" s="220">
        <f t="shared" si="722"/>
        <v>27.775510204081627</v>
      </c>
      <c r="BP304" s="220">
        <f t="shared" si="723"/>
        <v>37.815465059912036</v>
      </c>
      <c r="BQ304" s="220">
        <f t="shared" si="724"/>
        <v>51.712677455249057</v>
      </c>
      <c r="BR304" s="220">
        <f t="shared" si="725"/>
        <v>51.769372505705078</v>
      </c>
      <c r="BS304" s="220">
        <f t="shared" si="726"/>
        <v>46.62386910151158</v>
      </c>
      <c r="BU304" s="2" t="s">
        <v>179</v>
      </c>
      <c r="BV304" s="221">
        <f t="shared" si="727"/>
        <v>458.16457500000001</v>
      </c>
      <c r="BW304" s="221">
        <f t="shared" si="728"/>
        <v>470.08500000000004</v>
      </c>
      <c r="BX304" s="221">
        <f t="shared" si="729"/>
        <v>609.58425</v>
      </c>
      <c r="BY304" s="221">
        <f t="shared" si="730"/>
        <v>683.56574999999998</v>
      </c>
      <c r="BZ304" s="221">
        <f t="shared" si="731"/>
        <v>453.25</v>
      </c>
      <c r="CA304" s="221">
        <f t="shared" si="732"/>
        <v>574.42500000000007</v>
      </c>
      <c r="CB304" s="221">
        <f t="shared" si="733"/>
        <v>428.25999999999993</v>
      </c>
      <c r="CC304" s="221">
        <f t="shared" si="734"/>
        <v>856.5200000000001</v>
      </c>
      <c r="CD304" s="221">
        <f t="shared" si="735"/>
        <v>837.90000000000009</v>
      </c>
      <c r="CE304" s="221">
        <f t="shared" si="736"/>
        <v>589.00000000000011</v>
      </c>
      <c r="CF304" s="221">
        <f t="shared" si="737"/>
        <v>699.19999999999993</v>
      </c>
      <c r="CG304" s="221">
        <f t="shared" si="738"/>
        <v>608</v>
      </c>
    </row>
    <row r="305" spans="1:85" x14ac:dyDescent="0.25">
      <c r="A305" t="str">
        <f>+C282</f>
        <v>TOPLAM</v>
      </c>
      <c r="B305" t="s">
        <v>7</v>
      </c>
      <c r="C305" s="2" t="s">
        <v>180</v>
      </c>
      <c r="D305" s="220">
        <f t="shared" si="712"/>
        <v>30.000000000000004</v>
      </c>
      <c r="E305" s="220">
        <f t="shared" si="712"/>
        <v>30.454545454545464</v>
      </c>
      <c r="F305" s="220">
        <f t="shared" si="712"/>
        <v>32.645454545454548</v>
      </c>
      <c r="G305" s="220">
        <f t="shared" si="712"/>
        <v>43.749019607843145</v>
      </c>
      <c r="H305" s="220">
        <f t="shared" si="712"/>
        <v>48.102367346938777</v>
      </c>
      <c r="I305" s="220">
        <f t="shared" si="712"/>
        <v>46.558956521739141</v>
      </c>
      <c r="J305" s="220">
        <f t="shared" si="712"/>
        <v>35.166122448979593</v>
      </c>
      <c r="K305" s="220">
        <f t="shared" si="712"/>
        <v>32.12244897959183</v>
      </c>
      <c r="L305" s="220">
        <f t="shared" si="712"/>
        <v>36.45994715402518</v>
      </c>
      <c r="M305" s="220">
        <f t="shared" si="712"/>
        <v>46.15559063020649</v>
      </c>
      <c r="N305" s="220">
        <f t="shared" si="712"/>
        <v>44.400210096139311</v>
      </c>
      <c r="O305" s="220">
        <f t="shared" si="712"/>
        <v>39.705652827177616</v>
      </c>
      <c r="Q305" s="2" t="s">
        <v>180</v>
      </c>
      <c r="R305" s="221">
        <f t="shared" si="713"/>
        <v>173.62026000000003</v>
      </c>
      <c r="S305" s="221">
        <f t="shared" si="713"/>
        <v>292.21500000000003</v>
      </c>
      <c r="T305" s="221">
        <f t="shared" si="713"/>
        <v>353.66869999999994</v>
      </c>
      <c r="U305" s="221">
        <f t="shared" si="713"/>
        <v>369.49499999999989</v>
      </c>
      <c r="V305" s="221">
        <f t="shared" si="713"/>
        <v>245</v>
      </c>
      <c r="W305" s="221">
        <f t="shared" si="713"/>
        <v>310.5</v>
      </c>
      <c r="X305" s="221">
        <f t="shared" si="713"/>
        <v>324.57600000000002</v>
      </c>
      <c r="Y305" s="221">
        <f t="shared" si="713"/>
        <v>405.72</v>
      </c>
      <c r="Z305" s="221">
        <f t="shared" si="713"/>
        <v>396.90000000000003</v>
      </c>
      <c r="AA305" s="221">
        <f t="shared" si="713"/>
        <v>279</v>
      </c>
      <c r="AB305" s="221">
        <f t="shared" si="713"/>
        <v>331.2</v>
      </c>
      <c r="AC305" s="221">
        <f t="shared" si="713"/>
        <v>287.99999999999994</v>
      </c>
      <c r="AE305" s="2" t="s">
        <v>180</v>
      </c>
      <c r="AF305" s="220">
        <f t="shared" si="739"/>
        <v>30.000000000000004</v>
      </c>
      <c r="AG305" s="220">
        <f t="shared" si="714"/>
        <v>30.454545454545464</v>
      </c>
      <c r="AH305" s="220">
        <f t="shared" si="714"/>
        <v>32.645454545454548</v>
      </c>
      <c r="AI305" s="220">
        <f t="shared" si="714"/>
        <v>43.749019607843145</v>
      </c>
      <c r="AJ305" s="220">
        <f t="shared" si="714"/>
        <v>48.102367346938777</v>
      </c>
      <c r="AK305" s="220">
        <f t="shared" si="714"/>
        <v>46.558956521739141</v>
      </c>
      <c r="AL305" s="220">
        <f t="shared" si="714"/>
        <v>35.166122448979593</v>
      </c>
      <c r="AM305" s="220">
        <f t="shared" si="714"/>
        <v>32.12244897959183</v>
      </c>
      <c r="AN305" s="220">
        <f t="shared" si="714"/>
        <v>36.45994715402518</v>
      </c>
      <c r="AO305" s="220">
        <f t="shared" si="714"/>
        <v>46.15559063020649</v>
      </c>
      <c r="AP305" s="220">
        <f t="shared" si="714"/>
        <v>44.400210096139311</v>
      </c>
      <c r="AQ305" s="220">
        <f t="shared" si="714"/>
        <v>39.705652827177616</v>
      </c>
      <c r="AS305" s="2" t="s">
        <v>180</v>
      </c>
      <c r="AT305" s="221">
        <f t="shared" si="715"/>
        <v>173.62026000000003</v>
      </c>
      <c r="AU305" s="221">
        <f t="shared" si="715"/>
        <v>292.21500000000003</v>
      </c>
      <c r="AV305" s="221">
        <f t="shared" si="715"/>
        <v>353.66869999999994</v>
      </c>
      <c r="AW305" s="221">
        <f t="shared" si="715"/>
        <v>369.49499999999989</v>
      </c>
      <c r="AX305" s="221">
        <f t="shared" si="715"/>
        <v>245</v>
      </c>
      <c r="AY305" s="221">
        <f t="shared" si="715"/>
        <v>310.5</v>
      </c>
      <c r="AZ305" s="221">
        <f t="shared" si="715"/>
        <v>324.57600000000002</v>
      </c>
      <c r="BA305" s="221">
        <f t="shared" si="715"/>
        <v>405.72</v>
      </c>
      <c r="BB305" s="221">
        <f t="shared" si="715"/>
        <v>396.90000000000003</v>
      </c>
      <c r="BC305" s="221">
        <f t="shared" si="715"/>
        <v>279</v>
      </c>
      <c r="BD305" s="221">
        <f t="shared" si="715"/>
        <v>331.2</v>
      </c>
      <c r="BE305" s="221">
        <f t="shared" si="715"/>
        <v>287.99999999999994</v>
      </c>
      <c r="BG305" s="2" t="s">
        <v>180</v>
      </c>
      <c r="BH305" s="220">
        <f t="shared" si="740"/>
        <v>30.000000000000004</v>
      </c>
      <c r="BI305" s="220">
        <f t="shared" si="716"/>
        <v>30.454545454545464</v>
      </c>
      <c r="BJ305" s="220">
        <f t="shared" si="717"/>
        <v>32.645454545454548</v>
      </c>
      <c r="BK305" s="220">
        <f t="shared" si="718"/>
        <v>43.749019607843145</v>
      </c>
      <c r="BL305" s="220">
        <f t="shared" si="719"/>
        <v>48.102367346938777</v>
      </c>
      <c r="BM305" s="220">
        <f t="shared" si="720"/>
        <v>46.558956521739141</v>
      </c>
      <c r="BN305" s="220">
        <f t="shared" si="721"/>
        <v>35.166122448979593</v>
      </c>
      <c r="BO305" s="220">
        <f t="shared" si="722"/>
        <v>32.12244897959183</v>
      </c>
      <c r="BP305" s="220">
        <f t="shared" si="723"/>
        <v>36.45994715402518</v>
      </c>
      <c r="BQ305" s="220">
        <f t="shared" si="724"/>
        <v>46.15559063020649</v>
      </c>
      <c r="BR305" s="220">
        <f t="shared" si="725"/>
        <v>44.400210096139311</v>
      </c>
      <c r="BS305" s="220">
        <f t="shared" si="726"/>
        <v>39.705652827177616</v>
      </c>
      <c r="BU305" s="2" t="s">
        <v>180</v>
      </c>
      <c r="BV305" s="221">
        <f t="shared" si="727"/>
        <v>173.62026000000003</v>
      </c>
      <c r="BW305" s="221">
        <f t="shared" si="728"/>
        <v>292.21500000000003</v>
      </c>
      <c r="BX305" s="221">
        <f t="shared" si="729"/>
        <v>353.66869999999994</v>
      </c>
      <c r="BY305" s="221">
        <f t="shared" si="730"/>
        <v>369.49499999999989</v>
      </c>
      <c r="BZ305" s="221">
        <f t="shared" si="731"/>
        <v>245</v>
      </c>
      <c r="CA305" s="221">
        <f t="shared" si="732"/>
        <v>310.5</v>
      </c>
      <c r="CB305" s="221">
        <f t="shared" si="733"/>
        <v>324.57600000000002</v>
      </c>
      <c r="CC305" s="221">
        <f t="shared" si="734"/>
        <v>405.72</v>
      </c>
      <c r="CD305" s="221">
        <f t="shared" si="735"/>
        <v>396.90000000000003</v>
      </c>
      <c r="CE305" s="221">
        <f t="shared" si="736"/>
        <v>279</v>
      </c>
      <c r="CF305" s="221">
        <f t="shared" si="737"/>
        <v>331.2</v>
      </c>
      <c r="CG305" s="221">
        <f t="shared" si="738"/>
        <v>287.99999999999994</v>
      </c>
    </row>
    <row r="306" spans="1:85" x14ac:dyDescent="0.25">
      <c r="A306" t="str">
        <f>+C282</f>
        <v>TOPLAM</v>
      </c>
      <c r="B306" t="s">
        <v>7</v>
      </c>
      <c r="C306" s="2" t="s">
        <v>181</v>
      </c>
      <c r="D306" s="220">
        <f t="shared" si="712"/>
        <v>37.582222222222221</v>
      </c>
      <c r="E306" s="220">
        <f t="shared" si="712"/>
        <v>39.018909090909105</v>
      </c>
      <c r="F306" s="220">
        <f t="shared" si="712"/>
        <v>39.391590909090915</v>
      </c>
      <c r="G306" s="220">
        <f t="shared" si="712"/>
        <v>55.331372549019612</v>
      </c>
      <c r="H306" s="220">
        <f t="shared" si="712"/>
        <v>62.481246938775527</v>
      </c>
      <c r="I306" s="220">
        <f t="shared" si="712"/>
        <v>58.918386956521736</v>
      </c>
      <c r="J306" s="220">
        <f t="shared" si="712"/>
        <v>42.517346938775525</v>
      </c>
      <c r="K306" s="220">
        <f t="shared" si="712"/>
        <v>35.632653061224495</v>
      </c>
      <c r="L306" s="220">
        <f t="shared" si="712"/>
        <v>45.0546725983165</v>
      </c>
      <c r="M306" s="220">
        <f t="shared" si="712"/>
        <v>50.062756384244672</v>
      </c>
      <c r="N306" s="220">
        <f t="shared" si="712"/>
        <v>49.945674317368265</v>
      </c>
      <c r="O306" s="220">
        <f t="shared" si="712"/>
        <v>45.509493979883487</v>
      </c>
      <c r="Q306" s="2" t="s">
        <v>181</v>
      </c>
      <c r="R306" s="221">
        <f t="shared" si="713"/>
        <v>458.16457500000001</v>
      </c>
      <c r="S306" s="221">
        <f t="shared" si="713"/>
        <v>470.08500000000004</v>
      </c>
      <c r="T306" s="221">
        <f t="shared" si="713"/>
        <v>690.86214999999993</v>
      </c>
      <c r="U306" s="221">
        <f t="shared" si="713"/>
        <v>683.56574999999998</v>
      </c>
      <c r="V306" s="221">
        <f t="shared" si="713"/>
        <v>453.25</v>
      </c>
      <c r="W306" s="221">
        <f t="shared" si="713"/>
        <v>497.83500000000009</v>
      </c>
      <c r="X306" s="221">
        <f t="shared" si="713"/>
        <v>685.21599999999989</v>
      </c>
      <c r="Y306" s="221">
        <f t="shared" si="713"/>
        <v>856.52</v>
      </c>
      <c r="Z306" s="221">
        <f t="shared" si="713"/>
        <v>837.90000000000009</v>
      </c>
      <c r="AA306" s="221">
        <f t="shared" si="713"/>
        <v>589.00000000000011</v>
      </c>
      <c r="AB306" s="221">
        <f t="shared" si="713"/>
        <v>699.19999999999993</v>
      </c>
      <c r="AC306" s="221">
        <f t="shared" si="713"/>
        <v>608</v>
      </c>
      <c r="AE306" s="2" t="s">
        <v>181</v>
      </c>
      <c r="AF306" s="220">
        <f t="shared" si="739"/>
        <v>37.582222222222221</v>
      </c>
      <c r="AG306" s="220">
        <f t="shared" si="714"/>
        <v>39.018909090909105</v>
      </c>
      <c r="AH306" s="220">
        <f t="shared" si="714"/>
        <v>39.391590909090915</v>
      </c>
      <c r="AI306" s="220">
        <f t="shared" si="714"/>
        <v>55.331372549019612</v>
      </c>
      <c r="AJ306" s="220">
        <f t="shared" si="714"/>
        <v>62.481246938775527</v>
      </c>
      <c r="AK306" s="220">
        <f t="shared" si="714"/>
        <v>58.918386956521736</v>
      </c>
      <c r="AL306" s="220">
        <f t="shared" si="714"/>
        <v>42.517346938775525</v>
      </c>
      <c r="AM306" s="220">
        <f t="shared" si="714"/>
        <v>35.632653061224495</v>
      </c>
      <c r="AN306" s="220">
        <f t="shared" si="714"/>
        <v>45.0546725983165</v>
      </c>
      <c r="AO306" s="220">
        <f t="shared" si="714"/>
        <v>50.062756384244672</v>
      </c>
      <c r="AP306" s="220">
        <f t="shared" si="714"/>
        <v>49.945674317368265</v>
      </c>
      <c r="AQ306" s="220">
        <f t="shared" si="714"/>
        <v>45.509493979883487</v>
      </c>
      <c r="AS306" s="2" t="s">
        <v>181</v>
      </c>
      <c r="AT306" s="221">
        <f t="shared" si="715"/>
        <v>458.16457500000001</v>
      </c>
      <c r="AU306" s="221">
        <f t="shared" si="715"/>
        <v>470.08500000000004</v>
      </c>
      <c r="AV306" s="221">
        <f t="shared" si="715"/>
        <v>690.86214999999993</v>
      </c>
      <c r="AW306" s="221">
        <f t="shared" si="715"/>
        <v>683.56574999999998</v>
      </c>
      <c r="AX306" s="221">
        <f t="shared" si="715"/>
        <v>453.25</v>
      </c>
      <c r="AY306" s="221">
        <f t="shared" si="715"/>
        <v>497.83500000000009</v>
      </c>
      <c r="AZ306" s="221">
        <f t="shared" si="715"/>
        <v>685.21599999999989</v>
      </c>
      <c r="BA306" s="221">
        <f t="shared" si="715"/>
        <v>856.52</v>
      </c>
      <c r="BB306" s="221">
        <f t="shared" si="715"/>
        <v>837.90000000000009</v>
      </c>
      <c r="BC306" s="221">
        <f t="shared" si="715"/>
        <v>589.00000000000011</v>
      </c>
      <c r="BD306" s="221">
        <f t="shared" si="715"/>
        <v>699.19999999999993</v>
      </c>
      <c r="BE306" s="221">
        <f t="shared" si="715"/>
        <v>608</v>
      </c>
      <c r="BG306" s="2" t="s">
        <v>181</v>
      </c>
      <c r="BH306" s="220">
        <f t="shared" si="740"/>
        <v>37.582222222222221</v>
      </c>
      <c r="BI306" s="220">
        <f t="shared" si="716"/>
        <v>39.018909090909105</v>
      </c>
      <c r="BJ306" s="220">
        <f t="shared" si="717"/>
        <v>39.391590909090915</v>
      </c>
      <c r="BK306" s="220">
        <f t="shared" si="718"/>
        <v>55.331372549019612</v>
      </c>
      <c r="BL306" s="220">
        <f t="shared" si="719"/>
        <v>62.481246938775527</v>
      </c>
      <c r="BM306" s="220">
        <f t="shared" si="720"/>
        <v>58.918386956521736</v>
      </c>
      <c r="BN306" s="220">
        <f t="shared" si="721"/>
        <v>42.517346938775525</v>
      </c>
      <c r="BO306" s="220">
        <f t="shared" si="722"/>
        <v>35.632653061224495</v>
      </c>
      <c r="BP306" s="220">
        <f t="shared" si="723"/>
        <v>45.0546725983165</v>
      </c>
      <c r="BQ306" s="220">
        <f t="shared" si="724"/>
        <v>50.062756384244672</v>
      </c>
      <c r="BR306" s="220">
        <f t="shared" si="725"/>
        <v>49.945674317368265</v>
      </c>
      <c r="BS306" s="220">
        <f t="shared" si="726"/>
        <v>45.509493979883487</v>
      </c>
      <c r="BU306" s="2" t="s">
        <v>181</v>
      </c>
      <c r="BV306" s="221">
        <f t="shared" si="727"/>
        <v>458.16457500000001</v>
      </c>
      <c r="BW306" s="221">
        <f t="shared" si="728"/>
        <v>470.08500000000004</v>
      </c>
      <c r="BX306" s="221">
        <f t="shared" si="729"/>
        <v>690.86214999999993</v>
      </c>
      <c r="BY306" s="221">
        <f t="shared" si="730"/>
        <v>683.56574999999998</v>
      </c>
      <c r="BZ306" s="221">
        <f t="shared" si="731"/>
        <v>453.25</v>
      </c>
      <c r="CA306" s="221">
        <f t="shared" si="732"/>
        <v>497.83500000000009</v>
      </c>
      <c r="CB306" s="221">
        <f t="shared" si="733"/>
        <v>685.21599999999989</v>
      </c>
      <c r="CC306" s="221">
        <f t="shared" si="734"/>
        <v>856.52</v>
      </c>
      <c r="CD306" s="221">
        <f t="shared" si="735"/>
        <v>837.90000000000009</v>
      </c>
      <c r="CE306" s="221">
        <f t="shared" si="736"/>
        <v>589.00000000000011</v>
      </c>
      <c r="CF306" s="221">
        <f t="shared" si="737"/>
        <v>699.19999999999993</v>
      </c>
      <c r="CG306" s="221">
        <f t="shared" si="738"/>
        <v>608</v>
      </c>
    </row>
    <row r="307" spans="1:85" x14ac:dyDescent="0.25">
      <c r="A307" t="str">
        <f>+C282</f>
        <v>TOPLAM</v>
      </c>
      <c r="B307" t="s">
        <v>7</v>
      </c>
      <c r="C307" s="2" t="s">
        <v>182</v>
      </c>
      <c r="D307" s="220">
        <f t="shared" si="712"/>
        <v>25.530417178109502</v>
      </c>
      <c r="E307" s="220">
        <f t="shared" si="712"/>
        <v>25.72036363636364</v>
      </c>
      <c r="F307" s="220">
        <f t="shared" si="712"/>
        <v>28.414545454545454</v>
      </c>
      <c r="G307" s="220">
        <f t="shared" si="712"/>
        <v>38.566274509803925</v>
      </c>
      <c r="H307" s="220">
        <f t="shared" si="712"/>
        <v>42.36674285714286</v>
      </c>
      <c r="I307" s="220">
        <f t="shared" si="712"/>
        <v>40.753043478260871</v>
      </c>
      <c r="J307" s="220">
        <f t="shared" si="712"/>
        <v>24.902612244897963</v>
      </c>
      <c r="K307" s="220">
        <f t="shared" si="712"/>
        <v>20.915306122448985</v>
      </c>
      <c r="L307" s="220">
        <f t="shared" si="712"/>
        <v>29.795919100473924</v>
      </c>
      <c r="M307" s="220">
        <f t="shared" si="712"/>
        <v>33.930689884414129</v>
      </c>
      <c r="N307" s="220">
        <f t="shared" si="712"/>
        <v>36.071486470811259</v>
      </c>
      <c r="O307" s="220">
        <f t="shared" si="712"/>
        <v>29.704980166823713</v>
      </c>
      <c r="Q307" s="2" t="s">
        <v>182</v>
      </c>
      <c r="R307" s="221">
        <f t="shared" si="713"/>
        <v>472.41858400000001</v>
      </c>
      <c r="S307" s="221">
        <f t="shared" si="713"/>
        <v>498.96000000000004</v>
      </c>
      <c r="T307" s="221">
        <f t="shared" si="713"/>
        <v>434.94659999999999</v>
      </c>
      <c r="U307" s="221">
        <f t="shared" si="713"/>
        <v>601.74900000000002</v>
      </c>
      <c r="V307" s="221">
        <f t="shared" si="713"/>
        <v>465.5</v>
      </c>
      <c r="W307" s="221">
        <f t="shared" si="713"/>
        <v>589.95000000000005</v>
      </c>
      <c r="X307" s="221">
        <f t="shared" si="713"/>
        <v>685.21599999999989</v>
      </c>
      <c r="Y307" s="221">
        <f t="shared" si="713"/>
        <v>856.52</v>
      </c>
      <c r="Z307" s="221">
        <f t="shared" si="713"/>
        <v>837.90000000000009</v>
      </c>
      <c r="AA307" s="221">
        <f t="shared" si="713"/>
        <v>589.00000000000011</v>
      </c>
      <c r="AB307" s="221">
        <f t="shared" si="713"/>
        <v>699.19999999999993</v>
      </c>
      <c r="AC307" s="221">
        <f t="shared" si="713"/>
        <v>608</v>
      </c>
      <c r="AE307" s="2" t="s">
        <v>182</v>
      </c>
      <c r="AF307" s="220">
        <f t="shared" si="739"/>
        <v>25.530417178109502</v>
      </c>
      <c r="AG307" s="220">
        <f t="shared" si="714"/>
        <v>25.72036363636364</v>
      </c>
      <c r="AH307" s="220">
        <f t="shared" si="714"/>
        <v>28.414545454545454</v>
      </c>
      <c r="AI307" s="220">
        <f t="shared" si="714"/>
        <v>38.566274509803925</v>
      </c>
      <c r="AJ307" s="220">
        <f t="shared" si="714"/>
        <v>42.36674285714286</v>
      </c>
      <c r="AK307" s="220">
        <f t="shared" si="714"/>
        <v>40.753043478260871</v>
      </c>
      <c r="AL307" s="220">
        <f t="shared" si="714"/>
        <v>24.902612244897963</v>
      </c>
      <c r="AM307" s="220">
        <f t="shared" si="714"/>
        <v>20.915306122448985</v>
      </c>
      <c r="AN307" s="220">
        <f t="shared" si="714"/>
        <v>29.795919100473924</v>
      </c>
      <c r="AO307" s="220">
        <f t="shared" si="714"/>
        <v>33.930689884414129</v>
      </c>
      <c r="AP307" s="220">
        <f t="shared" si="714"/>
        <v>36.071486470811259</v>
      </c>
      <c r="AQ307" s="220">
        <f t="shared" si="714"/>
        <v>29.704980166823713</v>
      </c>
      <c r="AS307" s="2" t="s">
        <v>182</v>
      </c>
      <c r="AT307" s="221">
        <f t="shared" si="715"/>
        <v>472.41858400000001</v>
      </c>
      <c r="AU307" s="221">
        <f t="shared" si="715"/>
        <v>498.96000000000004</v>
      </c>
      <c r="AV307" s="221">
        <f t="shared" si="715"/>
        <v>434.94659999999999</v>
      </c>
      <c r="AW307" s="221">
        <f t="shared" si="715"/>
        <v>601.74900000000002</v>
      </c>
      <c r="AX307" s="221">
        <f t="shared" si="715"/>
        <v>465.5</v>
      </c>
      <c r="AY307" s="221">
        <f t="shared" si="715"/>
        <v>589.95000000000005</v>
      </c>
      <c r="AZ307" s="221">
        <f t="shared" si="715"/>
        <v>685.21599999999989</v>
      </c>
      <c r="BA307" s="221">
        <f t="shared" si="715"/>
        <v>856.52</v>
      </c>
      <c r="BB307" s="221">
        <f t="shared" si="715"/>
        <v>837.90000000000009</v>
      </c>
      <c r="BC307" s="221">
        <f t="shared" si="715"/>
        <v>589.00000000000011</v>
      </c>
      <c r="BD307" s="221">
        <f t="shared" si="715"/>
        <v>699.19999999999993</v>
      </c>
      <c r="BE307" s="221">
        <f t="shared" si="715"/>
        <v>608</v>
      </c>
      <c r="BG307" s="2" t="s">
        <v>182</v>
      </c>
      <c r="BH307" s="220">
        <f t="shared" si="740"/>
        <v>25.530417178109502</v>
      </c>
      <c r="BI307" s="220">
        <f t="shared" si="716"/>
        <v>25.72036363636364</v>
      </c>
      <c r="BJ307" s="220">
        <f t="shared" si="717"/>
        <v>28.414545454545454</v>
      </c>
      <c r="BK307" s="220">
        <f t="shared" si="718"/>
        <v>38.566274509803925</v>
      </c>
      <c r="BL307" s="220">
        <f t="shared" si="719"/>
        <v>42.36674285714286</v>
      </c>
      <c r="BM307" s="220">
        <f t="shared" si="720"/>
        <v>40.753043478260871</v>
      </c>
      <c r="BN307" s="220">
        <f t="shared" si="721"/>
        <v>24.902612244897963</v>
      </c>
      <c r="BO307" s="220">
        <f t="shared" si="722"/>
        <v>20.915306122448985</v>
      </c>
      <c r="BP307" s="220">
        <f t="shared" si="723"/>
        <v>29.795919100473924</v>
      </c>
      <c r="BQ307" s="220">
        <f t="shared" si="724"/>
        <v>33.930689884414129</v>
      </c>
      <c r="BR307" s="220">
        <f t="shared" si="725"/>
        <v>36.071486470811259</v>
      </c>
      <c r="BS307" s="220">
        <f t="shared" si="726"/>
        <v>29.704980166823713</v>
      </c>
      <c r="BU307" s="2" t="s">
        <v>182</v>
      </c>
      <c r="BV307" s="221">
        <f t="shared" si="727"/>
        <v>472.41858400000001</v>
      </c>
      <c r="BW307" s="221">
        <f t="shared" si="728"/>
        <v>498.96000000000004</v>
      </c>
      <c r="BX307" s="221">
        <f t="shared" si="729"/>
        <v>434.94659999999999</v>
      </c>
      <c r="BY307" s="221">
        <f t="shared" si="730"/>
        <v>601.74900000000002</v>
      </c>
      <c r="BZ307" s="221">
        <f t="shared" si="731"/>
        <v>465.5</v>
      </c>
      <c r="CA307" s="221">
        <f t="shared" si="732"/>
        <v>589.95000000000005</v>
      </c>
      <c r="CB307" s="221">
        <f t="shared" si="733"/>
        <v>685.21599999999989</v>
      </c>
      <c r="CC307" s="221">
        <f t="shared" si="734"/>
        <v>856.52</v>
      </c>
      <c r="CD307" s="221">
        <f t="shared" si="735"/>
        <v>837.90000000000009</v>
      </c>
      <c r="CE307" s="221">
        <f t="shared" si="736"/>
        <v>589.00000000000011</v>
      </c>
      <c r="CF307" s="221">
        <f t="shared" si="737"/>
        <v>699.19999999999993</v>
      </c>
      <c r="CG307" s="221">
        <f t="shared" si="738"/>
        <v>608</v>
      </c>
    </row>
    <row r="308" spans="1:85" x14ac:dyDescent="0.25">
      <c r="A308" t="str">
        <f>+C282</f>
        <v>TOPLAM</v>
      </c>
      <c r="B308" t="s">
        <v>7</v>
      </c>
      <c r="C308" s="2" t="s">
        <v>183</v>
      </c>
      <c r="D308" s="220">
        <f t="shared" si="712"/>
        <v>0</v>
      </c>
      <c r="E308" s="220">
        <f t="shared" si="712"/>
        <v>22.857142857142858</v>
      </c>
      <c r="F308" s="220">
        <f t="shared" si="712"/>
        <v>26.18181818181818</v>
      </c>
      <c r="G308" s="220">
        <f t="shared" si="712"/>
        <v>36.337960784313729</v>
      </c>
      <c r="H308" s="220">
        <f t="shared" si="712"/>
        <v>39.667546938775516</v>
      </c>
      <c r="I308" s="220">
        <f t="shared" si="712"/>
        <v>38.741443478260869</v>
      </c>
      <c r="J308" s="220">
        <f t="shared" si="712"/>
        <v>20.979591836734695</v>
      </c>
      <c r="K308" s="220">
        <f t="shared" si="712"/>
        <v>23.285714285714285</v>
      </c>
      <c r="L308" s="220">
        <f t="shared" si="712"/>
        <v>26.116537169287906</v>
      </c>
      <c r="M308" s="220">
        <f t="shared" si="712"/>
        <v>37.3260839623197</v>
      </c>
      <c r="N308" s="220">
        <f t="shared" si="712"/>
        <v>39.439376060392121</v>
      </c>
      <c r="O308" s="220">
        <f t="shared" si="712"/>
        <v>29.36290457152451</v>
      </c>
      <c r="Q308" s="2" t="s">
        <v>183</v>
      </c>
      <c r="R308" s="221">
        <f t="shared" si="713"/>
        <v>0</v>
      </c>
      <c r="S308" s="221">
        <f t="shared" si="713"/>
        <v>55.125</v>
      </c>
      <c r="T308" s="221">
        <f t="shared" si="713"/>
        <v>32.950499999999998</v>
      </c>
      <c r="U308" s="221">
        <f t="shared" si="713"/>
        <v>47.506499999999996</v>
      </c>
      <c r="V308" s="221">
        <f t="shared" si="713"/>
        <v>36.75</v>
      </c>
      <c r="W308" s="221">
        <f t="shared" si="713"/>
        <v>31.05</v>
      </c>
      <c r="X308" s="221">
        <f t="shared" si="713"/>
        <v>33.81</v>
      </c>
      <c r="Y308" s="221">
        <f t="shared" si="713"/>
        <v>67.62</v>
      </c>
      <c r="Z308" s="221">
        <f t="shared" si="713"/>
        <v>66.150000000000006</v>
      </c>
      <c r="AA308" s="221">
        <f t="shared" si="713"/>
        <v>46.5</v>
      </c>
      <c r="AB308" s="221">
        <f t="shared" si="713"/>
        <v>55.199999999999996</v>
      </c>
      <c r="AC308" s="221">
        <f t="shared" si="713"/>
        <v>48</v>
      </c>
      <c r="AE308" s="2" t="s">
        <v>183</v>
      </c>
      <c r="AF308" s="220"/>
      <c r="AG308" s="220"/>
      <c r="AH308" s="220"/>
      <c r="AI308" s="220"/>
      <c r="AJ308" s="220"/>
      <c r="AK308" s="220"/>
      <c r="AL308" s="220"/>
      <c r="AM308" s="220"/>
      <c r="AN308" s="220"/>
      <c r="AO308" s="220"/>
      <c r="AP308" s="220"/>
      <c r="AQ308" s="220"/>
      <c r="AS308" s="2" t="s">
        <v>183</v>
      </c>
      <c r="AT308" s="221"/>
      <c r="AU308" s="221"/>
      <c r="AV308" s="221"/>
      <c r="AW308" s="221"/>
      <c r="AX308" s="221"/>
      <c r="AY308" s="221"/>
      <c r="AZ308" s="221"/>
      <c r="BA308" s="221"/>
      <c r="BB308" s="221"/>
      <c r="BC308" s="221"/>
      <c r="BD308" s="221"/>
      <c r="BE308" s="221"/>
      <c r="BG308" s="2" t="s">
        <v>183</v>
      </c>
      <c r="BH308" s="220"/>
      <c r="BI308" s="220"/>
      <c r="BJ308" s="220"/>
      <c r="BK308" s="220"/>
      <c r="BL308" s="220"/>
      <c r="BM308" s="220"/>
      <c r="BN308" s="220"/>
      <c r="BO308" s="220"/>
      <c r="BP308" s="220"/>
      <c r="BQ308" s="220"/>
      <c r="BR308" s="220"/>
      <c r="BS308" s="220"/>
      <c r="BU308" s="2" t="s">
        <v>183</v>
      </c>
      <c r="BV308" s="221"/>
      <c r="BW308" s="221"/>
      <c r="BX308" s="221"/>
      <c r="BY308" s="221"/>
      <c r="BZ308" s="221"/>
      <c r="CA308" s="221"/>
      <c r="CB308" s="221"/>
      <c r="CC308" s="221"/>
      <c r="CD308" s="221"/>
      <c r="CE308" s="221"/>
      <c r="CF308" s="221"/>
      <c r="CG308" s="221"/>
    </row>
    <row r="309" spans="1:85" x14ac:dyDescent="0.25">
      <c r="A309" t="str">
        <f>+C282</f>
        <v>TOPLAM</v>
      </c>
      <c r="B309" t="s">
        <v>7</v>
      </c>
      <c r="C309" s="2" t="s">
        <v>184</v>
      </c>
      <c r="D309" s="220">
        <f t="shared" si="712"/>
        <v>19.09090909090909</v>
      </c>
      <c r="E309" s="220">
        <f t="shared" si="712"/>
        <v>17.324879227053142</v>
      </c>
      <c r="F309" s="220">
        <f t="shared" si="712"/>
        <v>18.636363636363637</v>
      </c>
      <c r="G309" s="220">
        <f t="shared" si="712"/>
        <v>25.102039215686268</v>
      </c>
      <c r="H309" s="220">
        <f t="shared" si="712"/>
        <v>31.347510204081633</v>
      </c>
      <c r="I309" s="220">
        <f t="shared" si="712"/>
        <v>26.779773913043481</v>
      </c>
      <c r="J309" s="220">
        <f t="shared" si="712"/>
        <v>22.474857142857143</v>
      </c>
      <c r="K309" s="220">
        <f t="shared" si="712"/>
        <v>16.775510204081634</v>
      </c>
      <c r="L309" s="220">
        <f t="shared" si="712"/>
        <v>24.649904633162652</v>
      </c>
      <c r="M309" s="220">
        <f t="shared" si="712"/>
        <v>38.455287371666685</v>
      </c>
      <c r="N309" s="220">
        <f t="shared" si="712"/>
        <v>41.049163540188331</v>
      </c>
      <c r="O309" s="220">
        <f t="shared" si="712"/>
        <v>32.374888581177466</v>
      </c>
      <c r="Q309" s="2" t="s">
        <v>184</v>
      </c>
      <c r="R309" s="221">
        <f t="shared" si="713"/>
        <v>117.8903</v>
      </c>
      <c r="S309" s="221">
        <f t="shared" si="713"/>
        <v>141.27749999999997</v>
      </c>
      <c r="T309" s="221">
        <f t="shared" si="713"/>
        <v>142.78549999999998</v>
      </c>
      <c r="U309" s="221">
        <f t="shared" si="713"/>
        <v>174.19050000000004</v>
      </c>
      <c r="V309" s="221">
        <f t="shared" si="713"/>
        <v>134.75</v>
      </c>
      <c r="W309" s="221">
        <f t="shared" si="713"/>
        <v>170.77500000000001</v>
      </c>
      <c r="X309" s="221">
        <f t="shared" si="713"/>
        <v>198.352</v>
      </c>
      <c r="Y309" s="221">
        <f t="shared" si="713"/>
        <v>247.94</v>
      </c>
      <c r="Z309" s="221">
        <f t="shared" si="713"/>
        <v>242.55</v>
      </c>
      <c r="AA309" s="221">
        <f t="shared" si="713"/>
        <v>170.50000000000003</v>
      </c>
      <c r="AB309" s="221">
        <f t="shared" si="713"/>
        <v>202.39999999999998</v>
      </c>
      <c r="AC309" s="221">
        <f t="shared" si="713"/>
        <v>175.99999999999997</v>
      </c>
      <c r="AE309" s="2" t="s">
        <v>184</v>
      </c>
      <c r="AF309" s="220"/>
      <c r="AG309" s="220"/>
      <c r="AH309" s="220"/>
      <c r="AI309" s="220"/>
      <c r="AJ309" s="220"/>
      <c r="AK309" s="220"/>
      <c r="AL309" s="220"/>
      <c r="AM309" s="220"/>
      <c r="AN309" s="220"/>
      <c r="AO309" s="220"/>
      <c r="AP309" s="220"/>
      <c r="AQ309" s="220"/>
      <c r="AS309" s="2" t="s">
        <v>184</v>
      </c>
      <c r="AT309" s="221"/>
      <c r="AU309" s="221"/>
      <c r="AV309" s="221"/>
      <c r="AW309" s="221"/>
      <c r="AX309" s="221"/>
      <c r="AY309" s="221"/>
      <c r="AZ309" s="221"/>
      <c r="BA309" s="221"/>
      <c r="BB309" s="221"/>
      <c r="BC309" s="221"/>
      <c r="BD309" s="221"/>
      <c r="BE309" s="221"/>
      <c r="BG309" s="2" t="s">
        <v>184</v>
      </c>
      <c r="BH309" s="220"/>
      <c r="BI309" s="220"/>
      <c r="BJ309" s="220"/>
      <c r="BK309" s="220"/>
      <c r="BL309" s="220"/>
      <c r="BM309" s="220"/>
      <c r="BN309" s="220"/>
      <c r="BO309" s="220"/>
      <c r="BP309" s="220"/>
      <c r="BQ309" s="220"/>
      <c r="BR309" s="220"/>
      <c r="BS309" s="220"/>
      <c r="BU309" s="2" t="s">
        <v>184</v>
      </c>
      <c r="BV309" s="221"/>
      <c r="BW309" s="221"/>
      <c r="BX309" s="221"/>
      <c r="BY309" s="221"/>
      <c r="BZ309" s="221"/>
      <c r="CA309" s="221"/>
      <c r="CB309" s="221"/>
      <c r="CC309" s="221"/>
      <c r="CD309" s="221"/>
      <c r="CE309" s="221"/>
      <c r="CF309" s="221"/>
      <c r="CG309" s="221"/>
    </row>
    <row r="310" spans="1:85" x14ac:dyDescent="0.25">
      <c r="A310" t="str">
        <f>+C282</f>
        <v>TOPLAM</v>
      </c>
      <c r="B310" t="s">
        <v>7</v>
      </c>
      <c r="C310" s="2" t="s">
        <v>185</v>
      </c>
      <c r="D310" s="220">
        <f t="shared" si="712"/>
        <v>16.824999999999999</v>
      </c>
      <c r="E310" s="220">
        <f t="shared" si="712"/>
        <v>17.145454545454548</v>
      </c>
      <c r="F310" s="220">
        <f t="shared" si="712"/>
        <v>17.145454545454548</v>
      </c>
      <c r="G310" s="220">
        <f t="shared" si="712"/>
        <v>23.441176470588239</v>
      </c>
      <c r="H310" s="220">
        <f t="shared" si="712"/>
        <v>25.50377551020409</v>
      </c>
      <c r="I310" s="220">
        <f t="shared" si="712"/>
        <v>21.981521739130436</v>
      </c>
      <c r="J310" s="220">
        <f t="shared" si="712"/>
        <v>19.118367346938776</v>
      </c>
      <c r="K310" s="220">
        <f t="shared" si="712"/>
        <v>17.016326530612247</v>
      </c>
      <c r="L310" s="220">
        <f t="shared" si="712"/>
        <v>21.416237065948707</v>
      </c>
      <c r="M310" s="220">
        <f t="shared" si="712"/>
        <v>24.200660316265076</v>
      </c>
      <c r="N310" s="220">
        <f t="shared" si="712"/>
        <v>25.623538131532506</v>
      </c>
      <c r="O310" s="220">
        <f t="shared" si="712"/>
        <v>20.41814692108596</v>
      </c>
      <c r="Q310" s="2" t="s">
        <v>185</v>
      </c>
      <c r="R310" s="221">
        <f t="shared" si="713"/>
        <v>135.62255999999996</v>
      </c>
      <c r="S310" s="221">
        <f t="shared" si="713"/>
        <v>173.25</v>
      </c>
      <c r="T310" s="221">
        <f t="shared" si="713"/>
        <v>109.83499999999999</v>
      </c>
      <c r="U310" s="221">
        <f t="shared" si="713"/>
        <v>190.02599999999998</v>
      </c>
      <c r="V310" s="221">
        <f t="shared" si="713"/>
        <v>147</v>
      </c>
      <c r="W310" s="221">
        <f t="shared" si="713"/>
        <v>186.3</v>
      </c>
      <c r="X310" s="221">
        <f t="shared" si="713"/>
        <v>135.24</v>
      </c>
      <c r="Y310" s="221">
        <f t="shared" si="713"/>
        <v>270.48</v>
      </c>
      <c r="Z310" s="221">
        <f t="shared" si="713"/>
        <v>264.60000000000002</v>
      </c>
      <c r="AA310" s="221">
        <f t="shared" si="713"/>
        <v>186</v>
      </c>
      <c r="AB310" s="221">
        <f t="shared" si="713"/>
        <v>220.79999999999998</v>
      </c>
      <c r="AC310" s="221">
        <f t="shared" si="713"/>
        <v>192</v>
      </c>
      <c r="AE310" s="2" t="s">
        <v>185</v>
      </c>
      <c r="AF310" s="220"/>
      <c r="AG310" s="220"/>
      <c r="AH310" s="220"/>
      <c r="AI310" s="220"/>
      <c r="AJ310" s="220"/>
      <c r="AK310" s="220"/>
      <c r="AL310" s="220"/>
      <c r="AM310" s="220"/>
      <c r="AN310" s="220"/>
      <c r="AO310" s="220"/>
      <c r="AP310" s="220"/>
      <c r="AQ310" s="220"/>
      <c r="AS310" s="2" t="s">
        <v>185</v>
      </c>
      <c r="AT310" s="221"/>
      <c r="AU310" s="221"/>
      <c r="AV310" s="221"/>
      <c r="AW310" s="221"/>
      <c r="AX310" s="221"/>
      <c r="AY310" s="221"/>
      <c r="AZ310" s="221"/>
      <c r="BA310" s="221"/>
      <c r="BB310" s="221"/>
      <c r="BC310" s="221"/>
      <c r="BD310" s="221"/>
      <c r="BE310" s="221"/>
      <c r="BG310" s="2" t="s">
        <v>185</v>
      </c>
      <c r="BH310" s="220"/>
      <c r="BI310" s="220"/>
      <c r="BJ310" s="220"/>
      <c r="BK310" s="220"/>
      <c r="BL310" s="220"/>
      <c r="BM310" s="220"/>
      <c r="BN310" s="220"/>
      <c r="BO310" s="220"/>
      <c r="BP310" s="220"/>
      <c r="BQ310" s="220"/>
      <c r="BR310" s="220"/>
      <c r="BS310" s="220"/>
      <c r="BU310" s="2" t="s">
        <v>185</v>
      </c>
      <c r="BV310" s="221"/>
      <c r="BW310" s="221"/>
      <c r="BX310" s="221"/>
      <c r="BY310" s="221"/>
      <c r="BZ310" s="221"/>
      <c r="CA310" s="221"/>
      <c r="CB310" s="221"/>
      <c r="CC310" s="221"/>
      <c r="CD310" s="221"/>
      <c r="CE310" s="221"/>
      <c r="CF310" s="221"/>
      <c r="CG310" s="221"/>
    </row>
    <row r="311" spans="1:85" x14ac:dyDescent="0.25">
      <c r="A311" t="str">
        <f>+C282</f>
        <v>TOPLAM</v>
      </c>
      <c r="B311" t="s">
        <v>7</v>
      </c>
      <c r="C311" s="2" t="s">
        <v>186</v>
      </c>
      <c r="D311" s="220">
        <f t="shared" si="712"/>
        <v>20.5</v>
      </c>
      <c r="E311" s="220">
        <f t="shared" si="712"/>
        <v>20.5</v>
      </c>
      <c r="F311" s="220">
        <f t="shared" si="712"/>
        <v>19.363636363636363</v>
      </c>
      <c r="G311" s="220">
        <f t="shared" si="712"/>
        <v>20.45</v>
      </c>
      <c r="H311" s="220">
        <f t="shared" si="712"/>
        <v>25.946448979591842</v>
      </c>
      <c r="I311" s="220">
        <f t="shared" si="712"/>
        <v>23.237608695652181</v>
      </c>
      <c r="J311" s="220">
        <f t="shared" si="712"/>
        <v>12.887755102040821</v>
      </c>
      <c r="K311" s="220">
        <f t="shared" si="712"/>
        <v>11.387755102040817</v>
      </c>
      <c r="L311" s="220">
        <f t="shared" si="712"/>
        <v>21.467111319951243</v>
      </c>
      <c r="M311" s="220">
        <f t="shared" si="712"/>
        <v>22.315129032924123</v>
      </c>
      <c r="N311" s="220">
        <f t="shared" si="712"/>
        <v>27.616286442449937</v>
      </c>
      <c r="O311" s="220">
        <f t="shared" si="712"/>
        <v>23.106899834383544</v>
      </c>
      <c r="Q311" s="2" t="s">
        <v>186</v>
      </c>
      <c r="R311" s="221">
        <f t="shared" si="713"/>
        <v>47.156120000000008</v>
      </c>
      <c r="S311" s="221">
        <f t="shared" si="713"/>
        <v>46.2</v>
      </c>
      <c r="T311" s="221">
        <f t="shared" si="713"/>
        <v>43.934000000000005</v>
      </c>
      <c r="U311" s="221">
        <f t="shared" si="713"/>
        <v>73.898999999999987</v>
      </c>
      <c r="V311" s="221">
        <f t="shared" si="713"/>
        <v>49</v>
      </c>
      <c r="W311" s="221">
        <f t="shared" si="713"/>
        <v>62.1</v>
      </c>
      <c r="X311" s="221">
        <f t="shared" si="713"/>
        <v>45.08</v>
      </c>
      <c r="Y311" s="221">
        <f t="shared" si="713"/>
        <v>90.16</v>
      </c>
      <c r="Z311" s="221">
        <f t="shared" si="713"/>
        <v>88.2</v>
      </c>
      <c r="AA311" s="221">
        <f t="shared" si="713"/>
        <v>62.000000000000007</v>
      </c>
      <c r="AB311" s="221">
        <f t="shared" si="713"/>
        <v>73.599999999999994</v>
      </c>
      <c r="AC311" s="221">
        <f t="shared" si="713"/>
        <v>63.999999999999986</v>
      </c>
      <c r="AE311" s="2" t="s">
        <v>186</v>
      </c>
      <c r="AF311" s="220"/>
      <c r="AG311" s="220"/>
      <c r="AH311" s="220"/>
      <c r="AI311" s="220"/>
      <c r="AJ311" s="220"/>
      <c r="AK311" s="220"/>
      <c r="AL311" s="220"/>
      <c r="AM311" s="220"/>
      <c r="AN311" s="220"/>
      <c r="AO311" s="220"/>
      <c r="AP311" s="220"/>
      <c r="AQ311" s="220"/>
      <c r="AS311" s="2" t="s">
        <v>186</v>
      </c>
      <c r="AT311" s="221"/>
      <c r="AU311" s="221"/>
      <c r="AV311" s="221"/>
      <c r="AW311" s="221"/>
      <c r="AX311" s="221"/>
      <c r="AY311" s="221"/>
      <c r="AZ311" s="221"/>
      <c r="BA311" s="221"/>
      <c r="BB311" s="221"/>
      <c r="BC311" s="221"/>
      <c r="BD311" s="221"/>
      <c r="BE311" s="221"/>
      <c r="BG311" s="2" t="s">
        <v>186</v>
      </c>
      <c r="BH311" s="220"/>
      <c r="BI311" s="220"/>
      <c r="BJ311" s="220"/>
      <c r="BK311" s="220"/>
      <c r="BL311" s="220"/>
      <c r="BM311" s="220"/>
      <c r="BN311" s="220"/>
      <c r="BO311" s="220"/>
      <c r="BP311" s="220"/>
      <c r="BQ311" s="220"/>
      <c r="BR311" s="220"/>
      <c r="BS311" s="220"/>
      <c r="BU311" s="2" t="s">
        <v>186</v>
      </c>
      <c r="BV311" s="221"/>
      <c r="BW311" s="221"/>
      <c r="BX311" s="221"/>
      <c r="BY311" s="221"/>
      <c r="BZ311" s="221"/>
      <c r="CA311" s="221"/>
      <c r="CB311" s="221"/>
      <c r="CC311" s="221"/>
      <c r="CD311" s="221"/>
      <c r="CE311" s="221"/>
      <c r="CF311" s="221"/>
      <c r="CG311" s="221"/>
    </row>
    <row r="312" spans="1:85" x14ac:dyDescent="0.25">
      <c r="A312" t="str">
        <f>+C282</f>
        <v>TOPLAM</v>
      </c>
      <c r="B312" t="s">
        <v>7</v>
      </c>
      <c r="C312" s="2" t="s">
        <v>203</v>
      </c>
      <c r="D312" s="220"/>
      <c r="E312" s="220"/>
      <c r="F312" s="220"/>
      <c r="G312" s="220"/>
      <c r="H312" s="220"/>
      <c r="I312" s="220"/>
      <c r="J312" s="220"/>
      <c r="K312" s="220"/>
      <c r="L312" s="220"/>
      <c r="M312" s="220"/>
      <c r="N312" s="220"/>
      <c r="O312" s="220"/>
      <c r="Q312" s="2"/>
      <c r="R312" s="221"/>
      <c r="S312" s="221"/>
      <c r="T312" s="221"/>
      <c r="U312" s="220"/>
      <c r="V312" s="220"/>
      <c r="W312" s="220"/>
      <c r="X312" s="220"/>
      <c r="Y312" s="220"/>
      <c r="Z312" s="220"/>
      <c r="AA312" s="220"/>
      <c r="AB312" s="220"/>
      <c r="AC312" s="220"/>
      <c r="AE312" s="2" t="s">
        <v>203</v>
      </c>
      <c r="AF312" s="220"/>
      <c r="AG312" s="220"/>
      <c r="AH312" s="220"/>
      <c r="AI312" s="220"/>
      <c r="AJ312" s="220"/>
      <c r="AK312" s="220"/>
      <c r="AL312" s="220"/>
      <c r="AM312" s="220"/>
      <c r="AN312" s="220"/>
      <c r="AO312" s="220"/>
      <c r="AP312" s="220"/>
      <c r="AQ312" s="220"/>
      <c r="AS312" s="2"/>
      <c r="AT312" s="221"/>
      <c r="AU312" s="221"/>
      <c r="AV312" s="221"/>
      <c r="AW312" s="221"/>
      <c r="AX312" s="221"/>
      <c r="AY312" s="221"/>
      <c r="AZ312" s="221"/>
      <c r="BA312" s="221"/>
      <c r="BB312" s="221"/>
      <c r="BC312" s="221"/>
      <c r="BD312" s="221"/>
      <c r="BE312" s="221"/>
      <c r="BG312" s="2" t="s">
        <v>203</v>
      </c>
      <c r="BH312" s="220"/>
      <c r="BI312" s="220"/>
      <c r="BJ312" s="220"/>
      <c r="BK312" s="220"/>
      <c r="BL312" s="220"/>
      <c r="BM312" s="220"/>
      <c r="BN312" s="220"/>
      <c r="BO312" s="220"/>
      <c r="BP312" s="220"/>
      <c r="BQ312" s="220"/>
      <c r="BR312" s="220"/>
      <c r="BS312" s="220"/>
      <c r="BU312" s="2"/>
      <c r="BV312" s="221"/>
      <c r="BW312" s="221"/>
      <c r="BX312" s="221"/>
      <c r="BY312" s="221"/>
      <c r="BZ312" s="221"/>
      <c r="CA312" s="221"/>
      <c r="CB312" s="221"/>
      <c r="CC312" s="221"/>
      <c r="CD312" s="221"/>
      <c r="CE312" s="221"/>
      <c r="CF312" s="221"/>
      <c r="CG312" s="221"/>
    </row>
    <row r="313" spans="1:85" x14ac:dyDescent="0.25">
      <c r="A313" t="str">
        <f>+C282</f>
        <v>TOPLAM</v>
      </c>
      <c r="B313" t="s">
        <v>7</v>
      </c>
      <c r="C313" s="2" t="s">
        <v>204</v>
      </c>
      <c r="D313" s="220"/>
      <c r="E313" s="220"/>
      <c r="F313" s="220"/>
      <c r="G313" s="220"/>
      <c r="H313" s="220"/>
      <c r="I313" s="220"/>
      <c r="J313" s="220"/>
      <c r="K313" s="220"/>
      <c r="L313" s="220"/>
      <c r="M313" s="220"/>
      <c r="N313" s="220"/>
      <c r="O313" s="220"/>
      <c r="Q313" s="2"/>
      <c r="R313" s="221"/>
      <c r="S313" s="221"/>
      <c r="T313" s="221"/>
      <c r="U313" s="220"/>
      <c r="V313" s="220"/>
      <c r="W313" s="220"/>
      <c r="X313" s="220"/>
      <c r="Y313" s="220"/>
      <c r="Z313" s="220"/>
      <c r="AA313" s="220"/>
      <c r="AB313" s="220"/>
      <c r="AC313" s="220"/>
      <c r="AE313" s="2" t="s">
        <v>204</v>
      </c>
      <c r="AF313" s="220"/>
      <c r="AG313" s="220"/>
      <c r="AH313" s="220"/>
      <c r="AI313" s="220"/>
      <c r="AJ313" s="220"/>
      <c r="AK313" s="220"/>
      <c r="AL313" s="220"/>
      <c r="AM313" s="220"/>
      <c r="AN313" s="220"/>
      <c r="AO313" s="220"/>
      <c r="AP313" s="220"/>
      <c r="AQ313" s="220"/>
      <c r="AS313" s="2"/>
      <c r="AT313" s="221"/>
      <c r="AU313" s="221"/>
      <c r="AV313" s="221"/>
      <c r="AW313" s="221"/>
      <c r="AX313" s="221"/>
      <c r="AY313" s="221"/>
      <c r="AZ313" s="221"/>
      <c r="BA313" s="221"/>
      <c r="BB313" s="221"/>
      <c r="BC313" s="221"/>
      <c r="BD313" s="221"/>
      <c r="BE313" s="221"/>
      <c r="BG313" s="2" t="s">
        <v>204</v>
      </c>
      <c r="BH313" s="220"/>
      <c r="BI313" s="220"/>
      <c r="BJ313" s="220"/>
      <c r="BK313" s="220"/>
      <c r="BL313" s="220"/>
      <c r="BM313" s="220"/>
      <c r="BN313" s="220"/>
      <c r="BO313" s="220"/>
      <c r="BP313" s="220"/>
      <c r="BQ313" s="220"/>
      <c r="BR313" s="220"/>
      <c r="BS313" s="220"/>
      <c r="BU313" s="2"/>
      <c r="BV313" s="221"/>
      <c r="BW313" s="221"/>
      <c r="BX313" s="221"/>
      <c r="BY313" s="221"/>
      <c r="BZ313" s="221"/>
      <c r="CA313" s="221"/>
      <c r="CB313" s="221"/>
      <c r="CC313" s="221"/>
      <c r="CD313" s="221"/>
      <c r="CE313" s="221"/>
      <c r="CF313" s="221"/>
      <c r="CG313" s="221"/>
    </row>
    <row r="314" spans="1:85" x14ac:dyDescent="0.25">
      <c r="A314" t="str">
        <f>+C282</f>
        <v>TOPLAM</v>
      </c>
      <c r="B314" t="s">
        <v>7</v>
      </c>
      <c r="C314" s="2" t="s">
        <v>205</v>
      </c>
      <c r="D314" s="220"/>
      <c r="E314" s="220"/>
      <c r="F314" s="220"/>
      <c r="G314" s="220"/>
      <c r="H314" s="220"/>
      <c r="I314" s="220"/>
      <c r="J314" s="220"/>
      <c r="K314" s="220"/>
      <c r="L314" s="220"/>
      <c r="M314" s="220"/>
      <c r="N314" s="220"/>
      <c r="O314" s="220"/>
      <c r="Q314" s="2"/>
      <c r="R314" s="221"/>
      <c r="S314" s="221"/>
      <c r="T314" s="221"/>
      <c r="U314" s="220"/>
      <c r="V314" s="220"/>
      <c r="W314" s="220"/>
      <c r="X314" s="220"/>
      <c r="Y314" s="220"/>
      <c r="Z314" s="220"/>
      <c r="AA314" s="220"/>
      <c r="AB314" s="220"/>
      <c r="AC314" s="220"/>
      <c r="AE314" s="2" t="s">
        <v>205</v>
      </c>
      <c r="AF314" s="220"/>
      <c r="AG314" s="220"/>
      <c r="AH314" s="220"/>
      <c r="AI314" s="220"/>
      <c r="AJ314" s="220"/>
      <c r="AK314" s="220"/>
      <c r="AL314" s="220"/>
      <c r="AM314" s="220"/>
      <c r="AN314" s="220"/>
      <c r="AO314" s="220"/>
      <c r="AP314" s="220"/>
      <c r="AQ314" s="220"/>
      <c r="AS314" s="2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G314" s="2" t="s">
        <v>205</v>
      </c>
      <c r="BH314" s="220"/>
      <c r="BI314" s="220"/>
      <c r="BJ314" s="220"/>
      <c r="BK314" s="220"/>
      <c r="BL314" s="220"/>
      <c r="BM314" s="220"/>
      <c r="BN314" s="220"/>
      <c r="BO314" s="220"/>
      <c r="BP314" s="220"/>
      <c r="BQ314" s="220"/>
      <c r="BR314" s="220"/>
      <c r="BS314" s="220"/>
      <c r="BU314" s="2"/>
      <c r="BV314" s="221"/>
      <c r="BW314" s="221"/>
      <c r="BX314" s="221"/>
      <c r="BY314" s="221"/>
      <c r="BZ314" s="221"/>
      <c r="CA314" s="221"/>
      <c r="CB314" s="221"/>
      <c r="CC314" s="221"/>
      <c r="CD314" s="221"/>
      <c r="CE314" s="221"/>
      <c r="CF314" s="221"/>
      <c r="CG314" s="221"/>
    </row>
    <row r="315" spans="1:85" x14ac:dyDescent="0.25">
      <c r="A315" t="str">
        <f>+C282</f>
        <v>TOPLAM</v>
      </c>
      <c r="B315" t="s">
        <v>7</v>
      </c>
      <c r="C315" s="2" t="s">
        <v>206</v>
      </c>
      <c r="D315" s="220"/>
      <c r="E315" s="220"/>
      <c r="F315" s="220"/>
      <c r="G315" s="220"/>
      <c r="H315" s="220"/>
      <c r="I315" s="220"/>
      <c r="J315" s="220"/>
      <c r="K315" s="220"/>
      <c r="L315" s="220"/>
      <c r="M315" s="220"/>
      <c r="N315" s="220"/>
      <c r="O315" s="220"/>
      <c r="Q315" s="2"/>
      <c r="R315" s="221"/>
      <c r="S315" s="221"/>
      <c r="T315" s="221"/>
      <c r="U315" s="220"/>
      <c r="V315" s="220"/>
      <c r="W315" s="220"/>
      <c r="X315" s="220"/>
      <c r="Y315" s="220"/>
      <c r="Z315" s="220"/>
      <c r="AA315" s="220"/>
      <c r="AB315" s="220"/>
      <c r="AC315" s="220"/>
      <c r="AE315" s="2" t="s">
        <v>206</v>
      </c>
      <c r="AF315" s="220"/>
      <c r="AG315" s="220"/>
      <c r="AH315" s="220"/>
      <c r="AI315" s="220"/>
      <c r="AJ315" s="220"/>
      <c r="AK315" s="220"/>
      <c r="AL315" s="220"/>
      <c r="AM315" s="220"/>
      <c r="AN315" s="220"/>
      <c r="AO315" s="220"/>
      <c r="AP315" s="220"/>
      <c r="AQ315" s="220"/>
      <c r="AS315" s="2"/>
      <c r="AT315" s="221"/>
      <c r="AU315" s="221"/>
      <c r="AV315" s="221"/>
      <c r="AW315" s="221"/>
      <c r="AX315" s="221"/>
      <c r="AY315" s="221"/>
      <c r="AZ315" s="221"/>
      <c r="BA315" s="221"/>
      <c r="BB315" s="221"/>
      <c r="BC315" s="221"/>
      <c r="BD315" s="221"/>
      <c r="BE315" s="221"/>
      <c r="BG315" s="2" t="s">
        <v>206</v>
      </c>
      <c r="BH315" s="220"/>
      <c r="BI315" s="220"/>
      <c r="BJ315" s="220"/>
      <c r="BK315" s="220"/>
      <c r="BL315" s="220"/>
      <c r="BM315" s="220"/>
      <c r="BN315" s="220"/>
      <c r="BO315" s="220"/>
      <c r="BP315" s="220"/>
      <c r="BQ315" s="220"/>
      <c r="BR315" s="220"/>
      <c r="BS315" s="220"/>
      <c r="BU315" s="2"/>
      <c r="BV315" s="221"/>
      <c r="BW315" s="221"/>
      <c r="BX315" s="221"/>
      <c r="BY315" s="221"/>
      <c r="BZ315" s="221"/>
      <c r="CA315" s="221"/>
      <c r="CB315" s="221"/>
      <c r="CC315" s="221"/>
      <c r="CD315" s="221"/>
      <c r="CE315" s="221"/>
      <c r="CF315" s="221"/>
      <c r="CG315" s="221"/>
    </row>
    <row r="316" spans="1:85" x14ac:dyDescent="0.25">
      <c r="A316" t="str">
        <f>+C282</f>
        <v>TOPLAM</v>
      </c>
      <c r="B316" t="s">
        <v>7</v>
      </c>
      <c r="C316" s="2" t="s">
        <v>207</v>
      </c>
      <c r="D316" s="220"/>
      <c r="E316" s="220"/>
      <c r="F316" s="220"/>
      <c r="G316" s="220"/>
      <c r="H316" s="220"/>
      <c r="I316" s="220"/>
      <c r="J316" s="220"/>
      <c r="K316" s="220"/>
      <c r="L316" s="220"/>
      <c r="M316" s="220"/>
      <c r="N316" s="220"/>
      <c r="O316" s="220"/>
      <c r="Q316" s="2"/>
      <c r="R316" s="221"/>
      <c r="S316" s="221"/>
      <c r="T316" s="221"/>
      <c r="U316" s="220"/>
      <c r="V316" s="220"/>
      <c r="W316" s="220"/>
      <c r="X316" s="220"/>
      <c r="Y316" s="220"/>
      <c r="Z316" s="220"/>
      <c r="AA316" s="220"/>
      <c r="AB316" s="220"/>
      <c r="AC316" s="220"/>
      <c r="AE316" s="2" t="s">
        <v>207</v>
      </c>
      <c r="AF316" s="220"/>
      <c r="AG316" s="220"/>
      <c r="AH316" s="220"/>
      <c r="AI316" s="220"/>
      <c r="AJ316" s="220"/>
      <c r="AK316" s="220"/>
      <c r="AL316" s="220"/>
      <c r="AM316" s="220"/>
      <c r="AN316" s="220"/>
      <c r="AO316" s="220"/>
      <c r="AP316" s="220"/>
      <c r="AQ316" s="220"/>
      <c r="AS316" s="2"/>
      <c r="AT316" s="221"/>
      <c r="AU316" s="221"/>
      <c r="AV316" s="221"/>
      <c r="AW316" s="221"/>
      <c r="AX316" s="221"/>
      <c r="AY316" s="221"/>
      <c r="AZ316" s="221"/>
      <c r="BA316" s="221"/>
      <c r="BB316" s="221"/>
      <c r="BC316" s="221"/>
      <c r="BD316" s="221"/>
      <c r="BE316" s="221"/>
      <c r="BG316" s="2" t="s">
        <v>207</v>
      </c>
      <c r="BH316" s="220"/>
      <c r="BI316" s="220"/>
      <c r="BJ316" s="220"/>
      <c r="BK316" s="220"/>
      <c r="BL316" s="220"/>
      <c r="BM316" s="220"/>
      <c r="BN316" s="220"/>
      <c r="BO316" s="220"/>
      <c r="BP316" s="220"/>
      <c r="BQ316" s="220"/>
      <c r="BR316" s="220"/>
      <c r="BS316" s="220"/>
      <c r="BU316" s="2"/>
      <c r="BV316" s="221"/>
      <c r="BW316" s="221"/>
      <c r="BX316" s="221"/>
      <c r="BY316" s="221"/>
      <c r="BZ316" s="221"/>
      <c r="CA316" s="221"/>
      <c r="CB316" s="221"/>
      <c r="CC316" s="221"/>
      <c r="CD316" s="221"/>
      <c r="CE316" s="221"/>
      <c r="CF316" s="221"/>
      <c r="CG316" s="221"/>
    </row>
    <row r="317" spans="1:85" x14ac:dyDescent="0.25">
      <c r="A317" t="str">
        <f>+C282</f>
        <v>TOPLAM</v>
      </c>
      <c r="B317" t="s">
        <v>7</v>
      </c>
      <c r="C317" s="2" t="s">
        <v>208</v>
      </c>
      <c r="D317" s="220"/>
      <c r="E317" s="220"/>
      <c r="F317" s="220"/>
      <c r="G317" s="220"/>
      <c r="H317" s="220"/>
      <c r="I317" s="220"/>
      <c r="J317" s="220"/>
      <c r="K317" s="220"/>
      <c r="L317" s="220"/>
      <c r="M317" s="220"/>
      <c r="N317" s="220"/>
      <c r="O317" s="220"/>
      <c r="Q317" s="2"/>
      <c r="R317" s="221"/>
      <c r="S317" s="221"/>
      <c r="T317" s="221"/>
      <c r="U317" s="220"/>
      <c r="V317" s="220"/>
      <c r="W317" s="220"/>
      <c r="X317" s="220"/>
      <c r="Y317" s="220"/>
      <c r="Z317" s="220"/>
      <c r="AA317" s="220"/>
      <c r="AB317" s="220"/>
      <c r="AC317" s="220"/>
      <c r="AE317" s="2" t="s">
        <v>208</v>
      </c>
      <c r="AF317" s="220"/>
      <c r="AG317" s="220"/>
      <c r="AH317" s="220"/>
      <c r="AI317" s="220"/>
      <c r="AJ317" s="220"/>
      <c r="AK317" s="220"/>
      <c r="AL317" s="220"/>
      <c r="AM317" s="220"/>
      <c r="AN317" s="220"/>
      <c r="AO317" s="220"/>
      <c r="AP317" s="220"/>
      <c r="AQ317" s="220"/>
      <c r="AS317" s="2"/>
      <c r="AT317" s="221"/>
      <c r="AU317" s="221"/>
      <c r="AV317" s="221"/>
      <c r="AW317" s="221"/>
      <c r="AX317" s="221"/>
      <c r="AY317" s="221"/>
      <c r="AZ317" s="221"/>
      <c r="BA317" s="221"/>
      <c r="BB317" s="221"/>
      <c r="BC317" s="221"/>
      <c r="BD317" s="221"/>
      <c r="BE317" s="221"/>
      <c r="BG317" s="2" t="s">
        <v>208</v>
      </c>
      <c r="BH317" s="220"/>
      <c r="BI317" s="220"/>
      <c r="BJ317" s="220"/>
      <c r="BK317" s="220"/>
      <c r="BL317" s="220"/>
      <c r="BM317" s="220"/>
      <c r="BN317" s="220"/>
      <c r="BO317" s="220"/>
      <c r="BP317" s="220"/>
      <c r="BQ317" s="220"/>
      <c r="BR317" s="220"/>
      <c r="BS317" s="220"/>
      <c r="BU317" s="2"/>
      <c r="BV317" s="221"/>
      <c r="BW317" s="221"/>
      <c r="BX317" s="221"/>
      <c r="BY317" s="221"/>
      <c r="BZ317" s="221"/>
      <c r="CA317" s="221"/>
      <c r="CB317" s="221"/>
      <c r="CC317" s="221"/>
      <c r="CD317" s="221"/>
      <c r="CE317" s="221"/>
      <c r="CF317" s="221"/>
      <c r="CG317" s="221"/>
    </row>
    <row r="318" spans="1:85" x14ac:dyDescent="0.25">
      <c r="C318" s="222" t="s">
        <v>187</v>
      </c>
      <c r="D318" s="223">
        <f>+IFERROR((SUMPRODUCT(D303:D311,R303:R311)/R318),0)</f>
        <v>30.521100808230166</v>
      </c>
      <c r="E318" s="223">
        <f t="shared" ref="E318:O318" si="741">+IFERROR((SUMPRODUCT(E303:E311,S303:S311)/S318),0)</f>
        <v>30.878596586390429</v>
      </c>
      <c r="F318" s="223">
        <f t="shared" si="741"/>
        <v>34.687161324125618</v>
      </c>
      <c r="G318" s="223">
        <f t="shared" si="741"/>
        <v>47.312078793921266</v>
      </c>
      <c r="H318" s="223">
        <f t="shared" si="741"/>
        <v>52.234407193877558</v>
      </c>
      <c r="I318" s="223">
        <f t="shared" si="741"/>
        <v>50.434147392947288</v>
      </c>
      <c r="J318" s="223">
        <f t="shared" si="741"/>
        <v>31.756428276557784</v>
      </c>
      <c r="K318" s="223">
        <f t="shared" si="741"/>
        <v>25.724283673469387</v>
      </c>
      <c r="L318" s="223">
        <f t="shared" si="741"/>
        <v>36.448657954066086</v>
      </c>
      <c r="M318" s="223">
        <f t="shared" si="741"/>
        <v>43.968849326366112</v>
      </c>
      <c r="N318" s="223">
        <f t="shared" si="741"/>
        <v>44.644254492080478</v>
      </c>
      <c r="O318" s="223">
        <f t="shared" si="741"/>
        <v>39.243311927346539</v>
      </c>
      <c r="R318" s="224">
        <f t="shared" ref="R318:AC318" si="742">SUM(R303:R317)</f>
        <v>2270.2943739999996</v>
      </c>
      <c r="S318" s="224">
        <f t="shared" si="742"/>
        <v>2574.5475000000001</v>
      </c>
      <c r="T318" s="224">
        <f t="shared" si="742"/>
        <v>2906.2340999999997</v>
      </c>
      <c r="U318" s="224">
        <f t="shared" si="742"/>
        <v>3425.7464999999997</v>
      </c>
      <c r="V318" s="224">
        <f t="shared" si="742"/>
        <v>2450</v>
      </c>
      <c r="W318" s="224">
        <f t="shared" si="742"/>
        <v>3012.8850000000002</v>
      </c>
      <c r="X318" s="224">
        <f t="shared" si="742"/>
        <v>2964.0099999999993</v>
      </c>
      <c r="Y318" s="224">
        <f t="shared" si="742"/>
        <v>4508</v>
      </c>
      <c r="Z318" s="224">
        <f t="shared" si="742"/>
        <v>4410.0000000000009</v>
      </c>
      <c r="AA318" s="224">
        <f t="shared" si="742"/>
        <v>3100.0000000000005</v>
      </c>
      <c r="AB318" s="224">
        <f t="shared" si="742"/>
        <v>3679.9999999999995</v>
      </c>
      <c r="AC318" s="224">
        <f t="shared" si="742"/>
        <v>3200</v>
      </c>
      <c r="AE318" s="222" t="s">
        <v>187</v>
      </c>
      <c r="AF318" s="223">
        <f>+IFERROR((SUMPRODUCT(AF303:AF311,AT303:AT311)/AT318),0)</f>
        <v>32.388240228594341</v>
      </c>
      <c r="AG318" s="223">
        <f t="shared" ref="AG318:AQ318" si="743">+IFERROR((SUMPRODUCT(AG303:AG311,AU303:AU311)/AU318),0)</f>
        <v>33.294767449778689</v>
      </c>
      <c r="AH318" s="223">
        <f t="shared" si="743"/>
        <v>36.694354704332341</v>
      </c>
      <c r="AI318" s="223">
        <f t="shared" si="743"/>
        <v>51.02324567888197</v>
      </c>
      <c r="AJ318" s="223">
        <f t="shared" si="743"/>
        <v>56.313088727490999</v>
      </c>
      <c r="AK318" s="223">
        <f t="shared" si="743"/>
        <v>54.879631109081977</v>
      </c>
      <c r="AL318" s="223">
        <f t="shared" si="743"/>
        <v>33.623997115453967</v>
      </c>
      <c r="AM318" s="223">
        <f t="shared" si="743"/>
        <v>27.298364945978388</v>
      </c>
      <c r="AN318" s="223">
        <f t="shared" si="743"/>
        <v>38.808057283937508</v>
      </c>
      <c r="AO318" s="223">
        <f t="shared" si="743"/>
        <v>46.347735366888543</v>
      </c>
      <c r="AP318" s="223">
        <f t="shared" si="743"/>
        <v>46.7120256937921</v>
      </c>
      <c r="AQ318" s="223">
        <f t="shared" si="743"/>
        <v>41.570614911595392</v>
      </c>
      <c r="AT318" s="224">
        <f t="shared" ref="AT318:BE318" si="744">SUM(AT303:AT317)</f>
        <v>1969.6253939999999</v>
      </c>
      <c r="AU318" s="224">
        <f t="shared" si="744"/>
        <v>2158.6950000000002</v>
      </c>
      <c r="AV318" s="224">
        <f t="shared" si="744"/>
        <v>2576.7290999999996</v>
      </c>
      <c r="AW318" s="224">
        <f t="shared" si="744"/>
        <v>2940.1244999999999</v>
      </c>
      <c r="AX318" s="224">
        <f t="shared" si="744"/>
        <v>2082.5</v>
      </c>
      <c r="AY318" s="224">
        <f t="shared" si="744"/>
        <v>2562.66</v>
      </c>
      <c r="AZ318" s="224">
        <f t="shared" si="744"/>
        <v>2551.5279999999998</v>
      </c>
      <c r="BA318" s="224">
        <f t="shared" si="744"/>
        <v>3831.8</v>
      </c>
      <c r="BB318" s="224">
        <f t="shared" si="744"/>
        <v>3748.5000000000005</v>
      </c>
      <c r="BC318" s="224">
        <f t="shared" si="744"/>
        <v>2635.0000000000005</v>
      </c>
      <c r="BD318" s="224">
        <f t="shared" si="744"/>
        <v>3127.9999999999995</v>
      </c>
      <c r="BE318" s="224">
        <f t="shared" si="744"/>
        <v>2720</v>
      </c>
      <c r="BG318" s="222" t="s">
        <v>187</v>
      </c>
      <c r="BH318" s="223">
        <f>+IFERROR((SUMPRODUCT(BH303:BH311,BV303:BV311)/BV318),0)</f>
        <v>32.388240228594341</v>
      </c>
      <c r="BI318" s="223">
        <f t="shared" ref="BI318" si="745">+IFERROR((SUMPRODUCT(BI303:BI311,BW303:BW311)/BW318),0)</f>
        <v>33.294767449778689</v>
      </c>
      <c r="BJ318" s="223">
        <f t="shared" ref="BJ318" si="746">+IFERROR((SUMPRODUCT(BJ303:BJ311,BX303:BX311)/BX318),0)</f>
        <v>36.694354704332341</v>
      </c>
      <c r="BK318" s="223">
        <f t="shared" ref="BK318" si="747">+IFERROR((SUMPRODUCT(BK303:BK311,BY303:BY311)/BY318),0)</f>
        <v>51.02324567888197</v>
      </c>
      <c r="BL318" s="223">
        <f t="shared" ref="BL318" si="748">+IFERROR((SUMPRODUCT(BL303:BL311,BZ303:BZ311)/BZ318),0)</f>
        <v>56.313088727490999</v>
      </c>
      <c r="BM318" s="223">
        <f t="shared" ref="BM318" si="749">+IFERROR((SUMPRODUCT(BM303:BM311,CA303:CA311)/CA318),0)</f>
        <v>54.879631109081977</v>
      </c>
      <c r="BN318" s="223">
        <f t="shared" ref="BN318" si="750">+IFERROR((SUMPRODUCT(BN303:BN311,CB303:CB311)/CB318),0)</f>
        <v>33.623997115453967</v>
      </c>
      <c r="BO318" s="223">
        <f t="shared" ref="BO318" si="751">+IFERROR((SUMPRODUCT(BO303:BO311,CC303:CC311)/CC318),0)</f>
        <v>27.298364945978388</v>
      </c>
      <c r="BP318" s="223">
        <f t="shared" ref="BP318" si="752">+IFERROR((SUMPRODUCT(BP303:BP311,CD303:CD311)/CD318),0)</f>
        <v>38.808057283937508</v>
      </c>
      <c r="BQ318" s="223">
        <f t="shared" ref="BQ318" si="753">+IFERROR((SUMPRODUCT(BQ303:BQ311,CE303:CE311)/CE318),0)</f>
        <v>46.347735366888543</v>
      </c>
      <c r="BR318" s="223">
        <f t="shared" ref="BR318" si="754">+IFERROR((SUMPRODUCT(BR303:BR311,CF303:CF311)/CF318),0)</f>
        <v>46.7120256937921</v>
      </c>
      <c r="BS318" s="223">
        <f t="shared" ref="BS318" si="755">+IFERROR((SUMPRODUCT(BS303:BS311,CG303:CG311)/CG318),0)</f>
        <v>41.570614911595392</v>
      </c>
      <c r="BV318" s="224">
        <f t="shared" ref="BV318:CG318" si="756">SUM(BV303:BV317)</f>
        <v>1969.6253939999999</v>
      </c>
      <c r="BW318" s="224">
        <f t="shared" si="756"/>
        <v>2158.6950000000002</v>
      </c>
      <c r="BX318" s="224">
        <f t="shared" si="756"/>
        <v>2576.7290999999996</v>
      </c>
      <c r="BY318" s="224">
        <f t="shared" si="756"/>
        <v>2940.1244999999999</v>
      </c>
      <c r="BZ318" s="224">
        <f t="shared" si="756"/>
        <v>2082.5</v>
      </c>
      <c r="CA318" s="224">
        <f t="shared" si="756"/>
        <v>2562.66</v>
      </c>
      <c r="CB318" s="224">
        <f t="shared" si="756"/>
        <v>2551.5279999999998</v>
      </c>
      <c r="CC318" s="224">
        <f t="shared" si="756"/>
        <v>3831.8</v>
      </c>
      <c r="CD318" s="224">
        <f t="shared" si="756"/>
        <v>3748.5000000000005</v>
      </c>
      <c r="CE318" s="224">
        <f t="shared" si="756"/>
        <v>2635.0000000000005</v>
      </c>
      <c r="CF318" s="224">
        <f t="shared" si="756"/>
        <v>3127.9999999999995</v>
      </c>
      <c r="CG318" s="224">
        <f t="shared" si="756"/>
        <v>2720</v>
      </c>
    </row>
    <row r="319" spans="1:85" x14ac:dyDescent="0.25">
      <c r="C319" s="270" t="s">
        <v>126</v>
      </c>
      <c r="AE319" s="270" t="s">
        <v>126</v>
      </c>
      <c r="BG319" s="270" t="s">
        <v>126</v>
      </c>
    </row>
    <row r="320" spans="1:85" x14ac:dyDescent="0.25">
      <c r="C320" s="229" t="s">
        <v>99</v>
      </c>
      <c r="D320" s="219" t="s">
        <v>43</v>
      </c>
      <c r="E320" s="219" t="s">
        <v>44</v>
      </c>
      <c r="F320" s="219" t="s">
        <v>45</v>
      </c>
      <c r="G320" s="219" t="s">
        <v>46</v>
      </c>
      <c r="H320" s="219" t="s">
        <v>47</v>
      </c>
      <c r="I320" s="219" t="s">
        <v>48</v>
      </c>
      <c r="J320" s="219" t="s">
        <v>49</v>
      </c>
      <c r="K320" s="219" t="s">
        <v>50</v>
      </c>
      <c r="L320" s="219" t="s">
        <v>177</v>
      </c>
      <c r="M320" s="219" t="s">
        <v>52</v>
      </c>
      <c r="N320" s="219" t="s">
        <v>53</v>
      </c>
      <c r="O320" s="219" t="s">
        <v>54</v>
      </c>
      <c r="R320" s="219" t="s">
        <v>43</v>
      </c>
      <c r="S320" s="219" t="s">
        <v>44</v>
      </c>
      <c r="T320" s="219" t="s">
        <v>45</v>
      </c>
      <c r="U320" s="219" t="s">
        <v>46</v>
      </c>
      <c r="V320" s="219" t="s">
        <v>47</v>
      </c>
      <c r="W320" s="219" t="s">
        <v>48</v>
      </c>
      <c r="X320" s="219" t="s">
        <v>49</v>
      </c>
      <c r="Y320" s="219" t="s">
        <v>50</v>
      </c>
      <c r="Z320" s="219" t="s">
        <v>177</v>
      </c>
      <c r="AA320" s="219" t="s">
        <v>52</v>
      </c>
      <c r="AB320" s="219" t="s">
        <v>53</v>
      </c>
      <c r="AC320" s="219" t="s">
        <v>54</v>
      </c>
      <c r="AE320" s="229" t="s">
        <v>99</v>
      </c>
      <c r="AF320" s="219" t="s">
        <v>43</v>
      </c>
      <c r="AG320" s="219" t="s">
        <v>44</v>
      </c>
      <c r="AH320" s="219" t="s">
        <v>45</v>
      </c>
      <c r="AI320" s="219" t="s">
        <v>46</v>
      </c>
      <c r="AJ320" s="219" t="s">
        <v>47</v>
      </c>
      <c r="AK320" s="219" t="s">
        <v>48</v>
      </c>
      <c r="AL320" s="219" t="s">
        <v>49</v>
      </c>
      <c r="AM320" s="219" t="s">
        <v>50</v>
      </c>
      <c r="AN320" s="219" t="s">
        <v>177</v>
      </c>
      <c r="AO320" s="219" t="s">
        <v>52</v>
      </c>
      <c r="AP320" s="219" t="s">
        <v>53</v>
      </c>
      <c r="AQ320" s="219" t="s">
        <v>54</v>
      </c>
      <c r="AT320" s="276" t="s">
        <v>43</v>
      </c>
      <c r="AU320" s="276" t="s">
        <v>44</v>
      </c>
      <c r="AV320" s="276" t="s">
        <v>45</v>
      </c>
      <c r="AW320" s="276" t="s">
        <v>46</v>
      </c>
      <c r="AX320" s="276" t="s">
        <v>47</v>
      </c>
      <c r="AY320" s="276" t="s">
        <v>48</v>
      </c>
      <c r="AZ320" s="276" t="s">
        <v>49</v>
      </c>
      <c r="BA320" s="276" t="s">
        <v>50</v>
      </c>
      <c r="BB320" s="276" t="s">
        <v>177</v>
      </c>
      <c r="BC320" s="276" t="s">
        <v>52</v>
      </c>
      <c r="BD320" s="276" t="s">
        <v>53</v>
      </c>
      <c r="BE320" s="276" t="s">
        <v>54</v>
      </c>
      <c r="BG320" s="229" t="s">
        <v>99</v>
      </c>
      <c r="BH320" s="219" t="s">
        <v>43</v>
      </c>
      <c r="BI320" s="219" t="s">
        <v>44</v>
      </c>
      <c r="BJ320" s="219" t="s">
        <v>45</v>
      </c>
      <c r="BK320" s="219" t="s">
        <v>46</v>
      </c>
      <c r="BL320" s="219" t="s">
        <v>47</v>
      </c>
      <c r="BM320" s="219" t="s">
        <v>48</v>
      </c>
      <c r="BN320" s="219" t="s">
        <v>49</v>
      </c>
      <c r="BO320" s="219" t="s">
        <v>50</v>
      </c>
      <c r="BP320" s="219" t="s">
        <v>177</v>
      </c>
      <c r="BQ320" s="219" t="s">
        <v>52</v>
      </c>
      <c r="BR320" s="219" t="s">
        <v>53</v>
      </c>
      <c r="BS320" s="219" t="s">
        <v>54</v>
      </c>
      <c r="BV320" s="276" t="s">
        <v>43</v>
      </c>
      <c r="BW320" s="276" t="s">
        <v>44</v>
      </c>
      <c r="BX320" s="276" t="s">
        <v>45</v>
      </c>
      <c r="BY320" s="276" t="s">
        <v>46</v>
      </c>
      <c r="BZ320" s="276" t="s">
        <v>47</v>
      </c>
      <c r="CA320" s="276" t="s">
        <v>48</v>
      </c>
      <c r="CB320" s="276" t="s">
        <v>49</v>
      </c>
      <c r="CC320" s="276" t="s">
        <v>50</v>
      </c>
      <c r="CD320" s="276" t="s">
        <v>177</v>
      </c>
      <c r="CE320" s="276" t="s">
        <v>52</v>
      </c>
      <c r="CF320" s="276" t="s">
        <v>53</v>
      </c>
      <c r="CG320" s="276" t="s">
        <v>54</v>
      </c>
    </row>
    <row r="321" spans="1:85" x14ac:dyDescent="0.25">
      <c r="A321" t="str">
        <f>+C282</f>
        <v>TOPLAM</v>
      </c>
      <c r="B321" t="s">
        <v>99</v>
      </c>
      <c r="C321" s="2" t="s">
        <v>178</v>
      </c>
      <c r="D321" s="220">
        <f t="shared" ref="D321:O329" si="757">+IFERROR((D41*R41+D97*R97+D153*R153+D209*R209+D265*R265)/(R41+R97+R153+R209+R265),0)</f>
        <v>21.776000000000003</v>
      </c>
      <c r="E321" s="220">
        <f t="shared" si="757"/>
        <v>23.122400000000003</v>
      </c>
      <c r="F321" s="220">
        <f t="shared" si="757"/>
        <v>24.8096</v>
      </c>
      <c r="G321" s="220">
        <f t="shared" si="757"/>
        <v>36.009</v>
      </c>
      <c r="H321" s="220">
        <f t="shared" si="757"/>
        <v>39.236512000000005</v>
      </c>
      <c r="I321" s="220">
        <f t="shared" si="757"/>
        <v>38.693339999999999</v>
      </c>
      <c r="J321" s="220">
        <f t="shared" si="757"/>
        <v>23.366600000000002</v>
      </c>
      <c r="K321" s="220">
        <f t="shared" si="757"/>
        <v>16.380799999999997</v>
      </c>
      <c r="L321" s="220">
        <f t="shared" si="757"/>
        <v>28.291424435427192</v>
      </c>
      <c r="M321" s="220">
        <f t="shared" si="757"/>
        <v>28.190189431584237</v>
      </c>
      <c r="N321" s="220">
        <f t="shared" si="757"/>
        <v>28.240018196818493</v>
      </c>
      <c r="O321" s="220">
        <f t="shared" si="757"/>
        <v>25.768789064344606</v>
      </c>
      <c r="Q321" s="2" t="s">
        <v>178</v>
      </c>
      <c r="R321" s="221">
        <f t="shared" ref="R321:AC329" si="758">+(R41+R97+R153+R209+R265)</f>
        <v>925.58500000000004</v>
      </c>
      <c r="S321" s="221">
        <f t="shared" si="758"/>
        <v>971.25</v>
      </c>
      <c r="T321" s="221">
        <f t="shared" si="758"/>
        <v>1108.335</v>
      </c>
      <c r="U321" s="221">
        <f t="shared" si="758"/>
        <v>1179.9000000000001</v>
      </c>
      <c r="V321" s="221">
        <f t="shared" si="758"/>
        <v>950</v>
      </c>
      <c r="W321" s="221">
        <f t="shared" si="758"/>
        <v>1282.5000000000002</v>
      </c>
      <c r="X321" s="221">
        <f t="shared" si="758"/>
        <v>873.99999999999989</v>
      </c>
      <c r="Y321" s="221">
        <f t="shared" si="758"/>
        <v>1748</v>
      </c>
      <c r="Z321" s="221">
        <f t="shared" si="758"/>
        <v>1710.0000000000002</v>
      </c>
      <c r="AA321" s="221">
        <f t="shared" si="758"/>
        <v>1472.5000000000002</v>
      </c>
      <c r="AB321" s="221">
        <f t="shared" si="758"/>
        <v>1748</v>
      </c>
      <c r="AC321" s="221">
        <f t="shared" si="758"/>
        <v>1520</v>
      </c>
      <c r="AE321" s="2" t="s">
        <v>178</v>
      </c>
      <c r="AF321" s="220">
        <f>+D321</f>
        <v>21.776000000000003</v>
      </c>
      <c r="AG321" s="220">
        <f t="shared" ref="AG321:AQ325" si="759">+E321</f>
        <v>23.122400000000003</v>
      </c>
      <c r="AH321" s="220">
        <f t="shared" si="759"/>
        <v>24.8096</v>
      </c>
      <c r="AI321" s="220">
        <f t="shared" si="759"/>
        <v>36.009</v>
      </c>
      <c r="AJ321" s="220">
        <f t="shared" si="759"/>
        <v>39.236512000000005</v>
      </c>
      <c r="AK321" s="220">
        <f t="shared" si="759"/>
        <v>38.693339999999999</v>
      </c>
      <c r="AL321" s="220">
        <f t="shared" si="759"/>
        <v>23.366600000000002</v>
      </c>
      <c r="AM321" s="220">
        <f t="shared" si="759"/>
        <v>16.380799999999997</v>
      </c>
      <c r="AN321" s="220">
        <f t="shared" si="759"/>
        <v>28.291424435427192</v>
      </c>
      <c r="AO321" s="220">
        <f t="shared" si="759"/>
        <v>28.190189431584237</v>
      </c>
      <c r="AP321" s="220">
        <f t="shared" si="759"/>
        <v>28.240018196818493</v>
      </c>
      <c r="AQ321" s="220">
        <f t="shared" si="759"/>
        <v>25.768789064344606</v>
      </c>
      <c r="AS321" s="2" t="s">
        <v>178</v>
      </c>
      <c r="AT321" s="221">
        <f t="shared" ref="AT321:BE325" si="760">+R321</f>
        <v>925.58500000000004</v>
      </c>
      <c r="AU321" s="221">
        <f t="shared" si="760"/>
        <v>971.25</v>
      </c>
      <c r="AV321" s="221">
        <f t="shared" si="760"/>
        <v>1108.335</v>
      </c>
      <c r="AW321" s="221">
        <f t="shared" si="760"/>
        <v>1179.9000000000001</v>
      </c>
      <c r="AX321" s="221">
        <f t="shared" si="760"/>
        <v>950</v>
      </c>
      <c r="AY321" s="221">
        <f t="shared" si="760"/>
        <v>1282.5000000000002</v>
      </c>
      <c r="AZ321" s="221">
        <f t="shared" si="760"/>
        <v>873.99999999999989</v>
      </c>
      <c r="BA321" s="221">
        <f t="shared" si="760"/>
        <v>1748</v>
      </c>
      <c r="BB321" s="221">
        <f t="shared" si="760"/>
        <v>1710.0000000000002</v>
      </c>
      <c r="BC321" s="221">
        <f t="shared" si="760"/>
        <v>1472.5000000000002</v>
      </c>
      <c r="BD321" s="221">
        <f t="shared" si="760"/>
        <v>1748</v>
      </c>
      <c r="BE321" s="221">
        <f t="shared" si="760"/>
        <v>1520</v>
      </c>
      <c r="BG321" s="2" t="s">
        <v>178</v>
      </c>
      <c r="BH321" s="220">
        <f>+AF321</f>
        <v>21.776000000000003</v>
      </c>
      <c r="BI321" s="220">
        <f t="shared" ref="BI321:BI325" si="761">+AG321</f>
        <v>23.122400000000003</v>
      </c>
      <c r="BJ321" s="220">
        <f t="shared" ref="BJ321:BJ325" si="762">+AH321</f>
        <v>24.8096</v>
      </c>
      <c r="BK321" s="220">
        <f t="shared" ref="BK321:BK325" si="763">+AI321</f>
        <v>36.009</v>
      </c>
      <c r="BL321" s="220">
        <f t="shared" ref="BL321:BL325" si="764">+AJ321</f>
        <v>39.236512000000005</v>
      </c>
      <c r="BM321" s="220">
        <f t="shared" ref="BM321:BM325" si="765">+AK321</f>
        <v>38.693339999999999</v>
      </c>
      <c r="BN321" s="220">
        <f t="shared" ref="BN321:BN325" si="766">+AL321</f>
        <v>23.366600000000002</v>
      </c>
      <c r="BO321" s="220">
        <f t="shared" ref="BO321:BO325" si="767">+AM321</f>
        <v>16.380799999999997</v>
      </c>
      <c r="BP321" s="220">
        <f t="shared" ref="BP321:BP325" si="768">+AN321</f>
        <v>28.291424435427192</v>
      </c>
      <c r="BQ321" s="220">
        <f t="shared" ref="BQ321:BQ325" si="769">+AO321</f>
        <v>28.190189431584237</v>
      </c>
      <c r="BR321" s="220">
        <f t="shared" ref="BR321:BR325" si="770">+AP321</f>
        <v>28.240018196818493</v>
      </c>
      <c r="BS321" s="220">
        <f t="shared" ref="BS321:BS325" si="771">+AQ321</f>
        <v>25.768789064344606</v>
      </c>
      <c r="BU321" s="2" t="s">
        <v>178</v>
      </c>
      <c r="BV321" s="221">
        <f t="shared" ref="BV321:BV325" si="772">+AT321</f>
        <v>925.58500000000004</v>
      </c>
      <c r="BW321" s="221">
        <f t="shared" ref="BW321:BW325" si="773">+AU321</f>
        <v>971.25</v>
      </c>
      <c r="BX321" s="221">
        <f t="shared" ref="BX321:BX325" si="774">+AV321</f>
        <v>1108.335</v>
      </c>
      <c r="BY321" s="221">
        <f t="shared" ref="BY321:BY325" si="775">+AW321</f>
        <v>1179.9000000000001</v>
      </c>
      <c r="BZ321" s="221">
        <f t="shared" ref="BZ321:BZ325" si="776">+AX321</f>
        <v>950</v>
      </c>
      <c r="CA321" s="221">
        <f t="shared" ref="CA321:CA325" si="777">+AY321</f>
        <v>1282.5000000000002</v>
      </c>
      <c r="CB321" s="221">
        <f t="shared" ref="CB321:CB325" si="778">+AZ321</f>
        <v>873.99999999999989</v>
      </c>
      <c r="CC321" s="221">
        <f t="shared" ref="CC321:CC325" si="779">+BA321</f>
        <v>1748</v>
      </c>
      <c r="CD321" s="221">
        <f t="shared" ref="CD321:CD325" si="780">+BB321</f>
        <v>1710.0000000000002</v>
      </c>
      <c r="CE321" s="221">
        <f t="shared" ref="CE321:CE325" si="781">+BC321</f>
        <v>1472.5000000000002</v>
      </c>
      <c r="CF321" s="221">
        <f t="shared" ref="CF321:CF325" si="782">+BD321</f>
        <v>1748</v>
      </c>
      <c r="CG321" s="221">
        <f t="shared" ref="CG321:CG325" si="783">+BE321</f>
        <v>1520</v>
      </c>
    </row>
    <row r="322" spans="1:85" x14ac:dyDescent="0.25">
      <c r="A322" t="str">
        <f>+C282</f>
        <v>TOPLAM</v>
      </c>
      <c r="B322" t="s">
        <v>99</v>
      </c>
      <c r="C322" s="2" t="s">
        <v>179</v>
      </c>
      <c r="D322" s="220">
        <f t="shared" si="757"/>
        <v>20.805</v>
      </c>
      <c r="E322" s="220">
        <f t="shared" si="757"/>
        <v>20.992800000000006</v>
      </c>
      <c r="F322" s="220">
        <f t="shared" si="757"/>
        <v>23.529800000000005</v>
      </c>
      <c r="G322" s="220">
        <f t="shared" si="757"/>
        <v>37.6252</v>
      </c>
      <c r="H322" s="220">
        <f t="shared" si="757"/>
        <v>40.145136000000008</v>
      </c>
      <c r="I322" s="220">
        <f t="shared" si="757"/>
        <v>37.497080000000004</v>
      </c>
      <c r="J322" s="220">
        <f t="shared" si="757"/>
        <v>20.275600000000004</v>
      </c>
      <c r="K322" s="220">
        <f t="shared" si="757"/>
        <v>18.099999999999998</v>
      </c>
      <c r="L322" s="220">
        <f t="shared" si="757"/>
        <v>24.373222034625904</v>
      </c>
      <c r="M322" s="220">
        <f t="shared" si="757"/>
        <v>28.691347325233146</v>
      </c>
      <c r="N322" s="220">
        <f t="shared" si="757"/>
        <v>27.958767857791564</v>
      </c>
      <c r="O322" s="220">
        <f t="shared" si="757"/>
        <v>25.370492289621268</v>
      </c>
      <c r="Q322" s="2" t="s">
        <v>179</v>
      </c>
      <c r="R322" s="221">
        <f t="shared" si="758"/>
        <v>1018.1435000000001</v>
      </c>
      <c r="S322" s="221">
        <f t="shared" si="758"/>
        <v>1068.375</v>
      </c>
      <c r="T322" s="221">
        <f t="shared" si="758"/>
        <v>1385.4187499999998</v>
      </c>
      <c r="U322" s="221">
        <f t="shared" si="758"/>
        <v>1340.325</v>
      </c>
      <c r="V322" s="221">
        <f t="shared" si="758"/>
        <v>925</v>
      </c>
      <c r="W322" s="221">
        <f t="shared" si="758"/>
        <v>1248.7500000000002</v>
      </c>
      <c r="X322" s="221">
        <f t="shared" si="758"/>
        <v>873.99999999999989</v>
      </c>
      <c r="Y322" s="221">
        <f t="shared" si="758"/>
        <v>1748</v>
      </c>
      <c r="Z322" s="221">
        <f t="shared" si="758"/>
        <v>1710.0000000000002</v>
      </c>
      <c r="AA322" s="221">
        <f t="shared" si="758"/>
        <v>1472.5000000000002</v>
      </c>
      <c r="AB322" s="221">
        <f t="shared" si="758"/>
        <v>1748</v>
      </c>
      <c r="AC322" s="221">
        <f t="shared" si="758"/>
        <v>1520</v>
      </c>
      <c r="AE322" s="2" t="s">
        <v>179</v>
      </c>
      <c r="AF322" s="220">
        <f t="shared" ref="AF322:AF325" si="784">+D322</f>
        <v>20.805</v>
      </c>
      <c r="AG322" s="220">
        <f t="shared" si="759"/>
        <v>20.992800000000006</v>
      </c>
      <c r="AH322" s="220">
        <f t="shared" si="759"/>
        <v>23.529800000000005</v>
      </c>
      <c r="AI322" s="220">
        <f t="shared" si="759"/>
        <v>37.6252</v>
      </c>
      <c r="AJ322" s="220">
        <f t="shared" si="759"/>
        <v>40.145136000000008</v>
      </c>
      <c r="AK322" s="220">
        <f t="shared" si="759"/>
        <v>37.497080000000004</v>
      </c>
      <c r="AL322" s="220">
        <f t="shared" si="759"/>
        <v>20.275600000000004</v>
      </c>
      <c r="AM322" s="220">
        <f t="shared" si="759"/>
        <v>18.099999999999998</v>
      </c>
      <c r="AN322" s="220">
        <f t="shared" si="759"/>
        <v>24.373222034625904</v>
      </c>
      <c r="AO322" s="220">
        <f t="shared" si="759"/>
        <v>28.691347325233146</v>
      </c>
      <c r="AP322" s="220">
        <f t="shared" si="759"/>
        <v>27.958767857791564</v>
      </c>
      <c r="AQ322" s="220">
        <f t="shared" si="759"/>
        <v>25.370492289621268</v>
      </c>
      <c r="AS322" s="2" t="s">
        <v>179</v>
      </c>
      <c r="AT322" s="221">
        <f t="shared" si="760"/>
        <v>1018.1435000000001</v>
      </c>
      <c r="AU322" s="221">
        <f t="shared" si="760"/>
        <v>1068.375</v>
      </c>
      <c r="AV322" s="221">
        <f t="shared" si="760"/>
        <v>1385.4187499999998</v>
      </c>
      <c r="AW322" s="221">
        <f t="shared" si="760"/>
        <v>1340.325</v>
      </c>
      <c r="AX322" s="221">
        <f t="shared" si="760"/>
        <v>925</v>
      </c>
      <c r="AY322" s="221">
        <f t="shared" si="760"/>
        <v>1248.7500000000002</v>
      </c>
      <c r="AZ322" s="221">
        <f t="shared" si="760"/>
        <v>873.99999999999989</v>
      </c>
      <c r="BA322" s="221">
        <f t="shared" si="760"/>
        <v>1748</v>
      </c>
      <c r="BB322" s="221">
        <f t="shared" si="760"/>
        <v>1710.0000000000002</v>
      </c>
      <c r="BC322" s="221">
        <f t="shared" si="760"/>
        <v>1472.5000000000002</v>
      </c>
      <c r="BD322" s="221">
        <f t="shared" si="760"/>
        <v>1748</v>
      </c>
      <c r="BE322" s="221">
        <f t="shared" si="760"/>
        <v>1520</v>
      </c>
      <c r="BG322" s="2" t="s">
        <v>179</v>
      </c>
      <c r="BH322" s="220">
        <f t="shared" ref="BH322:BH325" si="785">+AF322</f>
        <v>20.805</v>
      </c>
      <c r="BI322" s="220">
        <f t="shared" si="761"/>
        <v>20.992800000000006</v>
      </c>
      <c r="BJ322" s="220">
        <f t="shared" si="762"/>
        <v>23.529800000000005</v>
      </c>
      <c r="BK322" s="220">
        <f t="shared" si="763"/>
        <v>37.6252</v>
      </c>
      <c r="BL322" s="220">
        <f t="shared" si="764"/>
        <v>40.145136000000008</v>
      </c>
      <c r="BM322" s="220">
        <f t="shared" si="765"/>
        <v>37.497080000000004</v>
      </c>
      <c r="BN322" s="220">
        <f t="shared" si="766"/>
        <v>20.275600000000004</v>
      </c>
      <c r="BO322" s="220">
        <f t="shared" si="767"/>
        <v>18.099999999999998</v>
      </c>
      <c r="BP322" s="220">
        <f t="shared" si="768"/>
        <v>24.373222034625904</v>
      </c>
      <c r="BQ322" s="220">
        <f t="shared" si="769"/>
        <v>28.691347325233146</v>
      </c>
      <c r="BR322" s="220">
        <f t="shared" si="770"/>
        <v>27.958767857791564</v>
      </c>
      <c r="BS322" s="220">
        <f t="shared" si="771"/>
        <v>25.370492289621268</v>
      </c>
      <c r="BU322" s="2" t="s">
        <v>179</v>
      </c>
      <c r="BV322" s="221">
        <f t="shared" si="772"/>
        <v>1018.1435000000001</v>
      </c>
      <c r="BW322" s="221">
        <f t="shared" si="773"/>
        <v>1068.375</v>
      </c>
      <c r="BX322" s="221">
        <f t="shared" si="774"/>
        <v>1385.4187499999998</v>
      </c>
      <c r="BY322" s="221">
        <f t="shared" si="775"/>
        <v>1340.325</v>
      </c>
      <c r="BZ322" s="221">
        <f t="shared" si="776"/>
        <v>925</v>
      </c>
      <c r="CA322" s="221">
        <f t="shared" si="777"/>
        <v>1248.7500000000002</v>
      </c>
      <c r="CB322" s="221">
        <f t="shared" si="778"/>
        <v>873.99999999999989</v>
      </c>
      <c r="CC322" s="221">
        <f t="shared" si="779"/>
        <v>1748</v>
      </c>
      <c r="CD322" s="221">
        <f t="shared" si="780"/>
        <v>1710.0000000000002</v>
      </c>
      <c r="CE322" s="221">
        <f t="shared" si="781"/>
        <v>1472.5000000000002</v>
      </c>
      <c r="CF322" s="221">
        <f t="shared" si="782"/>
        <v>1748</v>
      </c>
      <c r="CG322" s="221">
        <f t="shared" si="783"/>
        <v>1520</v>
      </c>
    </row>
    <row r="323" spans="1:85" x14ac:dyDescent="0.25">
      <c r="A323" t="str">
        <f>+C282</f>
        <v>TOPLAM</v>
      </c>
      <c r="B323" t="s">
        <v>99</v>
      </c>
      <c r="C323" s="2" t="s">
        <v>180</v>
      </c>
      <c r="D323" s="220">
        <f t="shared" si="757"/>
        <v>18.549999999999997</v>
      </c>
      <c r="E323" s="220">
        <f t="shared" si="757"/>
        <v>18.750000000000004</v>
      </c>
      <c r="F323" s="220">
        <f t="shared" si="757"/>
        <v>20.61</v>
      </c>
      <c r="G323" s="220">
        <f t="shared" si="757"/>
        <v>29.144000000000002</v>
      </c>
      <c r="H323" s="220">
        <f t="shared" si="757"/>
        <v>31.339680000000008</v>
      </c>
      <c r="I323" s="220">
        <f t="shared" si="757"/>
        <v>29.429280000000006</v>
      </c>
      <c r="J323" s="220">
        <f t="shared" si="757"/>
        <v>23.0014</v>
      </c>
      <c r="K323" s="220">
        <f t="shared" si="757"/>
        <v>20.59</v>
      </c>
      <c r="L323" s="220">
        <f t="shared" si="757"/>
        <v>24.574900424420342</v>
      </c>
      <c r="M323" s="220">
        <f t="shared" si="757"/>
        <v>27.528644131173955</v>
      </c>
      <c r="N323" s="220">
        <f t="shared" si="757"/>
        <v>26.660401003740301</v>
      </c>
      <c r="O323" s="220">
        <f t="shared" si="757"/>
        <v>24.691957088717714</v>
      </c>
      <c r="Q323" s="2" t="s">
        <v>180</v>
      </c>
      <c r="R323" s="221">
        <f t="shared" si="758"/>
        <v>394.59150000000005</v>
      </c>
      <c r="S323" s="221">
        <f t="shared" si="758"/>
        <v>664.12500000000011</v>
      </c>
      <c r="T323" s="221">
        <f t="shared" si="758"/>
        <v>803.7924999999999</v>
      </c>
      <c r="U323" s="221">
        <f t="shared" si="758"/>
        <v>724.49999999999989</v>
      </c>
      <c r="V323" s="221">
        <f t="shared" si="758"/>
        <v>500</v>
      </c>
      <c r="W323" s="221">
        <f t="shared" si="758"/>
        <v>675</v>
      </c>
      <c r="X323" s="221">
        <f t="shared" si="758"/>
        <v>662.40000000000009</v>
      </c>
      <c r="Y323" s="221">
        <f t="shared" si="758"/>
        <v>828</v>
      </c>
      <c r="Z323" s="221">
        <f t="shared" si="758"/>
        <v>810.00000000000011</v>
      </c>
      <c r="AA323" s="221">
        <f t="shared" si="758"/>
        <v>697.50000000000023</v>
      </c>
      <c r="AB323" s="221">
        <f t="shared" si="758"/>
        <v>828.00000000000011</v>
      </c>
      <c r="AC323" s="221">
        <f t="shared" si="758"/>
        <v>720</v>
      </c>
      <c r="AE323" s="2" t="s">
        <v>180</v>
      </c>
      <c r="AF323" s="220">
        <f t="shared" si="784"/>
        <v>18.549999999999997</v>
      </c>
      <c r="AG323" s="220">
        <f t="shared" si="759"/>
        <v>18.750000000000004</v>
      </c>
      <c r="AH323" s="220">
        <f t="shared" si="759"/>
        <v>20.61</v>
      </c>
      <c r="AI323" s="220">
        <f t="shared" si="759"/>
        <v>29.144000000000002</v>
      </c>
      <c r="AJ323" s="220">
        <f t="shared" si="759"/>
        <v>31.339680000000008</v>
      </c>
      <c r="AK323" s="220">
        <f t="shared" si="759"/>
        <v>29.429280000000006</v>
      </c>
      <c r="AL323" s="220">
        <f t="shared" si="759"/>
        <v>23.0014</v>
      </c>
      <c r="AM323" s="220">
        <f t="shared" si="759"/>
        <v>20.59</v>
      </c>
      <c r="AN323" s="220">
        <f t="shared" si="759"/>
        <v>24.574900424420342</v>
      </c>
      <c r="AO323" s="220">
        <f t="shared" si="759"/>
        <v>27.528644131173955</v>
      </c>
      <c r="AP323" s="220">
        <f t="shared" si="759"/>
        <v>26.660401003740301</v>
      </c>
      <c r="AQ323" s="220">
        <f t="shared" si="759"/>
        <v>24.691957088717714</v>
      </c>
      <c r="AS323" s="2" t="s">
        <v>180</v>
      </c>
      <c r="AT323" s="221">
        <f t="shared" si="760"/>
        <v>394.59150000000005</v>
      </c>
      <c r="AU323" s="221">
        <f t="shared" si="760"/>
        <v>664.12500000000011</v>
      </c>
      <c r="AV323" s="221">
        <f t="shared" si="760"/>
        <v>803.7924999999999</v>
      </c>
      <c r="AW323" s="221">
        <f t="shared" si="760"/>
        <v>724.49999999999989</v>
      </c>
      <c r="AX323" s="221">
        <f t="shared" si="760"/>
        <v>500</v>
      </c>
      <c r="AY323" s="221">
        <f t="shared" si="760"/>
        <v>675</v>
      </c>
      <c r="AZ323" s="221">
        <f t="shared" si="760"/>
        <v>662.40000000000009</v>
      </c>
      <c r="BA323" s="221">
        <f t="shared" si="760"/>
        <v>828</v>
      </c>
      <c r="BB323" s="221">
        <f t="shared" si="760"/>
        <v>810.00000000000011</v>
      </c>
      <c r="BC323" s="221">
        <f t="shared" si="760"/>
        <v>697.50000000000023</v>
      </c>
      <c r="BD323" s="221">
        <f t="shared" si="760"/>
        <v>828.00000000000011</v>
      </c>
      <c r="BE323" s="221">
        <f t="shared" si="760"/>
        <v>720</v>
      </c>
      <c r="BG323" s="2" t="s">
        <v>180</v>
      </c>
      <c r="BH323" s="220">
        <f t="shared" si="785"/>
        <v>18.549999999999997</v>
      </c>
      <c r="BI323" s="220">
        <f t="shared" si="761"/>
        <v>18.750000000000004</v>
      </c>
      <c r="BJ323" s="220">
        <f t="shared" si="762"/>
        <v>20.61</v>
      </c>
      <c r="BK323" s="220">
        <f t="shared" si="763"/>
        <v>29.144000000000002</v>
      </c>
      <c r="BL323" s="220">
        <f t="shared" si="764"/>
        <v>31.339680000000008</v>
      </c>
      <c r="BM323" s="220">
        <f t="shared" si="765"/>
        <v>29.429280000000006</v>
      </c>
      <c r="BN323" s="220">
        <f t="shared" si="766"/>
        <v>23.0014</v>
      </c>
      <c r="BO323" s="220">
        <f t="shared" si="767"/>
        <v>20.59</v>
      </c>
      <c r="BP323" s="220">
        <f t="shared" si="768"/>
        <v>24.574900424420342</v>
      </c>
      <c r="BQ323" s="220">
        <f t="shared" si="769"/>
        <v>27.528644131173955</v>
      </c>
      <c r="BR323" s="220">
        <f t="shared" si="770"/>
        <v>26.660401003740301</v>
      </c>
      <c r="BS323" s="220">
        <f t="shared" si="771"/>
        <v>24.691957088717714</v>
      </c>
      <c r="BU323" s="2" t="s">
        <v>180</v>
      </c>
      <c r="BV323" s="221">
        <f t="shared" si="772"/>
        <v>394.59150000000005</v>
      </c>
      <c r="BW323" s="221">
        <f t="shared" si="773"/>
        <v>664.12500000000011</v>
      </c>
      <c r="BX323" s="221">
        <f t="shared" si="774"/>
        <v>803.7924999999999</v>
      </c>
      <c r="BY323" s="221">
        <f t="shared" si="775"/>
        <v>724.49999999999989</v>
      </c>
      <c r="BZ323" s="221">
        <f t="shared" si="776"/>
        <v>500</v>
      </c>
      <c r="CA323" s="221">
        <f t="shared" si="777"/>
        <v>675</v>
      </c>
      <c r="CB323" s="221">
        <f t="shared" si="778"/>
        <v>662.40000000000009</v>
      </c>
      <c r="CC323" s="221">
        <f t="shared" si="779"/>
        <v>828</v>
      </c>
      <c r="CD323" s="221">
        <f t="shared" si="780"/>
        <v>810.00000000000011</v>
      </c>
      <c r="CE323" s="221">
        <f t="shared" si="781"/>
        <v>697.50000000000023</v>
      </c>
      <c r="CF323" s="221">
        <f t="shared" si="782"/>
        <v>828.00000000000011</v>
      </c>
      <c r="CG323" s="221">
        <f t="shared" si="783"/>
        <v>720</v>
      </c>
    </row>
    <row r="324" spans="1:85" x14ac:dyDescent="0.25">
      <c r="A324" t="str">
        <f>+C282</f>
        <v>TOPLAM</v>
      </c>
      <c r="B324" t="s">
        <v>99</v>
      </c>
      <c r="C324" s="2" t="s">
        <v>181</v>
      </c>
      <c r="D324" s="220">
        <f t="shared" si="757"/>
        <v>22.435499999999998</v>
      </c>
      <c r="E324" s="220">
        <f t="shared" si="757"/>
        <v>22.834400000000009</v>
      </c>
      <c r="F324" s="220">
        <f t="shared" si="757"/>
        <v>23.018959999999996</v>
      </c>
      <c r="G324" s="220">
        <f t="shared" si="757"/>
        <v>35.275799999999997</v>
      </c>
      <c r="H324" s="220">
        <f t="shared" si="757"/>
        <v>38.648239000000011</v>
      </c>
      <c r="I324" s="220">
        <f t="shared" si="757"/>
        <v>35.289241999999994</v>
      </c>
      <c r="J324" s="220">
        <f t="shared" si="757"/>
        <v>26.341600000000007</v>
      </c>
      <c r="K324" s="220">
        <f t="shared" si="757"/>
        <v>21.971000000000004</v>
      </c>
      <c r="L324" s="220">
        <f t="shared" si="757"/>
        <v>28.32133371809811</v>
      </c>
      <c r="M324" s="220">
        <f t="shared" si="757"/>
        <v>27.510478112957959</v>
      </c>
      <c r="N324" s="220">
        <f t="shared" si="757"/>
        <v>27.739085833375171</v>
      </c>
      <c r="O324" s="220">
        <f t="shared" si="757"/>
        <v>25.338814970223623</v>
      </c>
      <c r="Q324" s="2" t="s">
        <v>181</v>
      </c>
      <c r="R324" s="221">
        <f t="shared" si="758"/>
        <v>1018.1435000000001</v>
      </c>
      <c r="S324" s="221">
        <f t="shared" si="758"/>
        <v>1068.375</v>
      </c>
      <c r="T324" s="221">
        <f t="shared" si="758"/>
        <v>1570.1412500000001</v>
      </c>
      <c r="U324" s="221">
        <f t="shared" si="758"/>
        <v>1340.325</v>
      </c>
      <c r="V324" s="221">
        <f t="shared" si="758"/>
        <v>925</v>
      </c>
      <c r="W324" s="221">
        <f t="shared" si="758"/>
        <v>1082.2500000000002</v>
      </c>
      <c r="X324" s="221">
        <f t="shared" si="758"/>
        <v>1398.3999999999999</v>
      </c>
      <c r="Y324" s="221">
        <f t="shared" si="758"/>
        <v>1748</v>
      </c>
      <c r="Z324" s="221">
        <f t="shared" si="758"/>
        <v>1710.0000000000002</v>
      </c>
      <c r="AA324" s="221">
        <f t="shared" si="758"/>
        <v>1472.5000000000002</v>
      </c>
      <c r="AB324" s="221">
        <f t="shared" si="758"/>
        <v>1748</v>
      </c>
      <c r="AC324" s="221">
        <f t="shared" si="758"/>
        <v>1520</v>
      </c>
      <c r="AE324" s="2" t="s">
        <v>181</v>
      </c>
      <c r="AF324" s="220">
        <f t="shared" si="784"/>
        <v>22.435499999999998</v>
      </c>
      <c r="AG324" s="220">
        <f t="shared" si="759"/>
        <v>22.834400000000009</v>
      </c>
      <c r="AH324" s="220">
        <f t="shared" si="759"/>
        <v>23.018959999999996</v>
      </c>
      <c r="AI324" s="220">
        <f t="shared" si="759"/>
        <v>35.275799999999997</v>
      </c>
      <c r="AJ324" s="220">
        <f t="shared" si="759"/>
        <v>38.648239000000011</v>
      </c>
      <c r="AK324" s="220">
        <f t="shared" si="759"/>
        <v>35.289241999999994</v>
      </c>
      <c r="AL324" s="220">
        <f t="shared" si="759"/>
        <v>26.341600000000007</v>
      </c>
      <c r="AM324" s="220">
        <f t="shared" si="759"/>
        <v>21.971000000000004</v>
      </c>
      <c r="AN324" s="220">
        <f t="shared" si="759"/>
        <v>28.32133371809811</v>
      </c>
      <c r="AO324" s="220">
        <f t="shared" si="759"/>
        <v>27.510478112957959</v>
      </c>
      <c r="AP324" s="220">
        <f t="shared" si="759"/>
        <v>27.739085833375171</v>
      </c>
      <c r="AQ324" s="220">
        <f t="shared" si="759"/>
        <v>25.338814970223623</v>
      </c>
      <c r="AS324" s="2" t="s">
        <v>181</v>
      </c>
      <c r="AT324" s="221">
        <f t="shared" si="760"/>
        <v>1018.1435000000001</v>
      </c>
      <c r="AU324" s="221">
        <f t="shared" si="760"/>
        <v>1068.375</v>
      </c>
      <c r="AV324" s="221">
        <f t="shared" si="760"/>
        <v>1570.1412500000001</v>
      </c>
      <c r="AW324" s="221">
        <f t="shared" si="760"/>
        <v>1340.325</v>
      </c>
      <c r="AX324" s="221">
        <f t="shared" si="760"/>
        <v>925</v>
      </c>
      <c r="AY324" s="221">
        <f t="shared" si="760"/>
        <v>1082.2500000000002</v>
      </c>
      <c r="AZ324" s="221">
        <f t="shared" si="760"/>
        <v>1398.3999999999999</v>
      </c>
      <c r="BA324" s="221">
        <f t="shared" si="760"/>
        <v>1748</v>
      </c>
      <c r="BB324" s="221">
        <f t="shared" si="760"/>
        <v>1710.0000000000002</v>
      </c>
      <c r="BC324" s="221">
        <f t="shared" si="760"/>
        <v>1472.5000000000002</v>
      </c>
      <c r="BD324" s="221">
        <f t="shared" si="760"/>
        <v>1748</v>
      </c>
      <c r="BE324" s="221">
        <f t="shared" si="760"/>
        <v>1520</v>
      </c>
      <c r="BG324" s="2" t="s">
        <v>181</v>
      </c>
      <c r="BH324" s="220">
        <f t="shared" si="785"/>
        <v>22.435499999999998</v>
      </c>
      <c r="BI324" s="220">
        <f t="shared" si="761"/>
        <v>22.834400000000009</v>
      </c>
      <c r="BJ324" s="220">
        <f t="shared" si="762"/>
        <v>23.018959999999996</v>
      </c>
      <c r="BK324" s="220">
        <f t="shared" si="763"/>
        <v>35.275799999999997</v>
      </c>
      <c r="BL324" s="220">
        <f t="shared" si="764"/>
        <v>38.648239000000011</v>
      </c>
      <c r="BM324" s="220">
        <f t="shared" si="765"/>
        <v>35.289241999999994</v>
      </c>
      <c r="BN324" s="220">
        <f t="shared" si="766"/>
        <v>26.341600000000007</v>
      </c>
      <c r="BO324" s="220">
        <f t="shared" si="767"/>
        <v>21.971000000000004</v>
      </c>
      <c r="BP324" s="220">
        <f t="shared" si="768"/>
        <v>28.32133371809811</v>
      </c>
      <c r="BQ324" s="220">
        <f t="shared" si="769"/>
        <v>27.510478112957959</v>
      </c>
      <c r="BR324" s="220">
        <f t="shared" si="770"/>
        <v>27.739085833375171</v>
      </c>
      <c r="BS324" s="220">
        <f t="shared" si="771"/>
        <v>25.338814970223623</v>
      </c>
      <c r="BU324" s="2" t="s">
        <v>181</v>
      </c>
      <c r="BV324" s="221">
        <f t="shared" si="772"/>
        <v>1018.1435000000001</v>
      </c>
      <c r="BW324" s="221">
        <f t="shared" si="773"/>
        <v>1068.375</v>
      </c>
      <c r="BX324" s="221">
        <f t="shared" si="774"/>
        <v>1570.1412500000001</v>
      </c>
      <c r="BY324" s="221">
        <f t="shared" si="775"/>
        <v>1340.325</v>
      </c>
      <c r="BZ324" s="221">
        <f t="shared" si="776"/>
        <v>925</v>
      </c>
      <c r="CA324" s="221">
        <f t="shared" si="777"/>
        <v>1082.2500000000002</v>
      </c>
      <c r="CB324" s="221">
        <f t="shared" si="778"/>
        <v>1398.3999999999999</v>
      </c>
      <c r="CC324" s="221">
        <f t="shared" si="779"/>
        <v>1748</v>
      </c>
      <c r="CD324" s="221">
        <f t="shared" si="780"/>
        <v>1710.0000000000002</v>
      </c>
      <c r="CE324" s="221">
        <f t="shared" si="781"/>
        <v>1472.5000000000002</v>
      </c>
      <c r="CF324" s="221">
        <f t="shared" si="782"/>
        <v>1748</v>
      </c>
      <c r="CG324" s="221">
        <f t="shared" si="783"/>
        <v>1520</v>
      </c>
    </row>
    <row r="325" spans="1:85" x14ac:dyDescent="0.25">
      <c r="A325" t="str">
        <f>+C282</f>
        <v>TOPLAM</v>
      </c>
      <c r="B325" t="s">
        <v>99</v>
      </c>
      <c r="C325" s="2" t="s">
        <v>182</v>
      </c>
      <c r="D325" s="220">
        <f t="shared" si="757"/>
        <v>17.258953283163372</v>
      </c>
      <c r="E325" s="220">
        <f t="shared" si="757"/>
        <v>17.387360000000005</v>
      </c>
      <c r="F325" s="220">
        <f t="shared" si="757"/>
        <v>19.084</v>
      </c>
      <c r="G325" s="220">
        <f t="shared" si="757"/>
        <v>27.957999999999995</v>
      </c>
      <c r="H325" s="220">
        <f t="shared" si="757"/>
        <v>30.168366000000006</v>
      </c>
      <c r="I325" s="220">
        <f t="shared" si="757"/>
        <v>28.344300000000004</v>
      </c>
      <c r="J325" s="220">
        <f t="shared" si="757"/>
        <v>18.153680000000001</v>
      </c>
      <c r="K325" s="220">
        <f t="shared" si="757"/>
        <v>15.483700000000001</v>
      </c>
      <c r="L325" s="220">
        <f t="shared" si="757"/>
        <v>21.176025263914237</v>
      </c>
      <c r="M325" s="220">
        <f t="shared" si="757"/>
        <v>21.804236036943475</v>
      </c>
      <c r="N325" s="220">
        <f t="shared" si="757"/>
        <v>22.607417254788267</v>
      </c>
      <c r="O325" s="220">
        <f t="shared" si="757"/>
        <v>19.287394487206772</v>
      </c>
      <c r="Q325" s="2" t="s">
        <v>182</v>
      </c>
      <c r="R325" s="221">
        <f t="shared" si="758"/>
        <v>1073.6786000000002</v>
      </c>
      <c r="S325" s="221">
        <f t="shared" si="758"/>
        <v>1134</v>
      </c>
      <c r="T325" s="221">
        <f t="shared" si="758"/>
        <v>988.51499999999987</v>
      </c>
      <c r="U325" s="221">
        <f t="shared" si="758"/>
        <v>1179.9000000000001</v>
      </c>
      <c r="V325" s="221">
        <f t="shared" si="758"/>
        <v>950</v>
      </c>
      <c r="W325" s="221">
        <f t="shared" si="758"/>
        <v>1282.5</v>
      </c>
      <c r="X325" s="221">
        <f t="shared" si="758"/>
        <v>1398.3999999999999</v>
      </c>
      <c r="Y325" s="221">
        <f t="shared" si="758"/>
        <v>1748</v>
      </c>
      <c r="Z325" s="221">
        <f t="shared" si="758"/>
        <v>1710.0000000000002</v>
      </c>
      <c r="AA325" s="221">
        <f t="shared" si="758"/>
        <v>1472.5000000000002</v>
      </c>
      <c r="AB325" s="221">
        <f t="shared" si="758"/>
        <v>1748</v>
      </c>
      <c r="AC325" s="221">
        <f t="shared" si="758"/>
        <v>1520</v>
      </c>
      <c r="AE325" s="2" t="s">
        <v>182</v>
      </c>
      <c r="AF325" s="220">
        <f t="shared" si="784"/>
        <v>17.258953283163372</v>
      </c>
      <c r="AG325" s="220">
        <f t="shared" si="759"/>
        <v>17.387360000000005</v>
      </c>
      <c r="AH325" s="220">
        <f t="shared" si="759"/>
        <v>19.084</v>
      </c>
      <c r="AI325" s="220">
        <f t="shared" si="759"/>
        <v>27.957999999999995</v>
      </c>
      <c r="AJ325" s="220">
        <f t="shared" si="759"/>
        <v>30.168366000000006</v>
      </c>
      <c r="AK325" s="220">
        <f t="shared" si="759"/>
        <v>28.344300000000004</v>
      </c>
      <c r="AL325" s="220">
        <f t="shared" si="759"/>
        <v>18.153680000000001</v>
      </c>
      <c r="AM325" s="220">
        <f t="shared" si="759"/>
        <v>15.483700000000001</v>
      </c>
      <c r="AN325" s="220">
        <f t="shared" si="759"/>
        <v>21.176025263914237</v>
      </c>
      <c r="AO325" s="220">
        <f t="shared" si="759"/>
        <v>21.804236036943475</v>
      </c>
      <c r="AP325" s="220">
        <f t="shared" si="759"/>
        <v>22.607417254788267</v>
      </c>
      <c r="AQ325" s="220">
        <f t="shared" si="759"/>
        <v>19.287394487206772</v>
      </c>
      <c r="AS325" s="2" t="s">
        <v>182</v>
      </c>
      <c r="AT325" s="221">
        <f t="shared" si="760"/>
        <v>1073.6786000000002</v>
      </c>
      <c r="AU325" s="221">
        <f t="shared" si="760"/>
        <v>1134</v>
      </c>
      <c r="AV325" s="221">
        <f t="shared" si="760"/>
        <v>988.51499999999987</v>
      </c>
      <c r="AW325" s="221">
        <f t="shared" si="760"/>
        <v>1179.9000000000001</v>
      </c>
      <c r="AX325" s="221">
        <f t="shared" si="760"/>
        <v>950</v>
      </c>
      <c r="AY325" s="221">
        <f t="shared" si="760"/>
        <v>1282.5</v>
      </c>
      <c r="AZ325" s="221">
        <f t="shared" si="760"/>
        <v>1398.3999999999999</v>
      </c>
      <c r="BA325" s="221">
        <f t="shared" si="760"/>
        <v>1748</v>
      </c>
      <c r="BB325" s="221">
        <f t="shared" si="760"/>
        <v>1710.0000000000002</v>
      </c>
      <c r="BC325" s="221">
        <f t="shared" si="760"/>
        <v>1472.5000000000002</v>
      </c>
      <c r="BD325" s="221">
        <f t="shared" si="760"/>
        <v>1748</v>
      </c>
      <c r="BE325" s="221">
        <f t="shared" si="760"/>
        <v>1520</v>
      </c>
      <c r="BG325" s="2" t="s">
        <v>182</v>
      </c>
      <c r="BH325" s="220">
        <f t="shared" si="785"/>
        <v>17.258953283163372</v>
      </c>
      <c r="BI325" s="220">
        <f t="shared" si="761"/>
        <v>17.387360000000005</v>
      </c>
      <c r="BJ325" s="220">
        <f t="shared" si="762"/>
        <v>19.084</v>
      </c>
      <c r="BK325" s="220">
        <f t="shared" si="763"/>
        <v>27.957999999999995</v>
      </c>
      <c r="BL325" s="220">
        <f t="shared" si="764"/>
        <v>30.168366000000006</v>
      </c>
      <c r="BM325" s="220">
        <f t="shared" si="765"/>
        <v>28.344300000000004</v>
      </c>
      <c r="BN325" s="220">
        <f t="shared" si="766"/>
        <v>18.153680000000001</v>
      </c>
      <c r="BO325" s="220">
        <f t="shared" si="767"/>
        <v>15.483700000000001</v>
      </c>
      <c r="BP325" s="220">
        <f t="shared" si="768"/>
        <v>21.176025263914237</v>
      </c>
      <c r="BQ325" s="220">
        <f t="shared" si="769"/>
        <v>21.804236036943475</v>
      </c>
      <c r="BR325" s="220">
        <f t="shared" si="770"/>
        <v>22.607417254788267</v>
      </c>
      <c r="BS325" s="220">
        <f t="shared" si="771"/>
        <v>19.287394487206772</v>
      </c>
      <c r="BU325" s="2" t="s">
        <v>182</v>
      </c>
      <c r="BV325" s="221">
        <f t="shared" si="772"/>
        <v>1073.6786000000002</v>
      </c>
      <c r="BW325" s="221">
        <f t="shared" si="773"/>
        <v>1134</v>
      </c>
      <c r="BX325" s="221">
        <f t="shared" si="774"/>
        <v>988.51499999999987</v>
      </c>
      <c r="BY325" s="221">
        <f t="shared" si="775"/>
        <v>1179.9000000000001</v>
      </c>
      <c r="BZ325" s="221">
        <f t="shared" si="776"/>
        <v>950</v>
      </c>
      <c r="CA325" s="221">
        <f t="shared" si="777"/>
        <v>1282.5</v>
      </c>
      <c r="CB325" s="221">
        <f t="shared" si="778"/>
        <v>1398.3999999999999</v>
      </c>
      <c r="CC325" s="221">
        <f t="shared" si="779"/>
        <v>1748</v>
      </c>
      <c r="CD325" s="221">
        <f t="shared" si="780"/>
        <v>1710.0000000000002</v>
      </c>
      <c r="CE325" s="221">
        <f t="shared" si="781"/>
        <v>1472.5000000000002</v>
      </c>
      <c r="CF325" s="221">
        <f t="shared" si="782"/>
        <v>1748</v>
      </c>
      <c r="CG325" s="221">
        <f t="shared" si="783"/>
        <v>1520</v>
      </c>
    </row>
    <row r="326" spans="1:85" x14ac:dyDescent="0.25">
      <c r="A326" t="str">
        <f>+C282</f>
        <v>TOPLAM</v>
      </c>
      <c r="B326" t="s">
        <v>99</v>
      </c>
      <c r="C326" s="2" t="s">
        <v>183</v>
      </c>
      <c r="D326" s="220">
        <f t="shared" si="757"/>
        <v>10</v>
      </c>
      <c r="E326" s="220">
        <f t="shared" si="757"/>
        <v>19</v>
      </c>
      <c r="F326" s="220">
        <f t="shared" si="757"/>
        <v>16.869999999999994</v>
      </c>
      <c r="G326" s="220">
        <f t="shared" si="757"/>
        <v>24.800980000000003</v>
      </c>
      <c r="H326" s="220">
        <f t="shared" si="757"/>
        <v>26.556084200000004</v>
      </c>
      <c r="I326" s="220">
        <f t="shared" si="757"/>
        <v>23.979127999999999</v>
      </c>
      <c r="J326" s="220">
        <f t="shared" si="757"/>
        <v>14.360000000000001</v>
      </c>
      <c r="K326" s="220">
        <f t="shared" si="757"/>
        <v>15.489999999999998</v>
      </c>
      <c r="L326" s="220">
        <f t="shared" si="757"/>
        <v>17.916302177247839</v>
      </c>
      <c r="M326" s="220">
        <f t="shared" si="757"/>
        <v>22.904642431423451</v>
      </c>
      <c r="N326" s="220">
        <f t="shared" si="757"/>
        <v>23.893928562135372</v>
      </c>
      <c r="O326" s="220">
        <f t="shared" si="757"/>
        <v>17.932345291895327</v>
      </c>
      <c r="Q326" s="2" t="s">
        <v>183</v>
      </c>
      <c r="R326" s="221">
        <f t="shared" si="758"/>
        <v>73.072499999999991</v>
      </c>
      <c r="S326" s="221">
        <f t="shared" si="758"/>
        <v>78.75</v>
      </c>
      <c r="T326" s="221">
        <f t="shared" si="758"/>
        <v>74.887500000000003</v>
      </c>
      <c r="U326" s="221">
        <f t="shared" si="758"/>
        <v>93.149999999999991</v>
      </c>
      <c r="V326" s="221">
        <f t="shared" si="758"/>
        <v>75</v>
      </c>
      <c r="W326" s="221">
        <f t="shared" si="758"/>
        <v>67.5</v>
      </c>
      <c r="X326" s="221">
        <f t="shared" si="758"/>
        <v>69</v>
      </c>
      <c r="Y326" s="221">
        <f t="shared" si="758"/>
        <v>138</v>
      </c>
      <c r="Z326" s="221">
        <f t="shared" si="758"/>
        <v>135</v>
      </c>
      <c r="AA326" s="221">
        <f t="shared" si="758"/>
        <v>116.25000000000003</v>
      </c>
      <c r="AB326" s="221">
        <f t="shared" si="758"/>
        <v>138</v>
      </c>
      <c r="AC326" s="221">
        <f t="shared" si="758"/>
        <v>120</v>
      </c>
      <c r="AE326" s="2" t="s">
        <v>183</v>
      </c>
      <c r="AF326" s="220"/>
      <c r="AG326" s="220"/>
      <c r="AH326" s="220"/>
      <c r="AI326" s="220"/>
      <c r="AJ326" s="220"/>
      <c r="AK326" s="220"/>
      <c r="AL326" s="220"/>
      <c r="AM326" s="220"/>
      <c r="AN326" s="220"/>
      <c r="AO326" s="220"/>
      <c r="AP326" s="220"/>
      <c r="AQ326" s="220"/>
      <c r="AS326" s="2" t="s">
        <v>183</v>
      </c>
      <c r="AT326" s="221"/>
      <c r="AU326" s="221"/>
      <c r="AV326" s="221"/>
      <c r="AW326" s="221"/>
      <c r="AX326" s="221"/>
      <c r="AY326" s="221"/>
      <c r="AZ326" s="221"/>
      <c r="BA326" s="221"/>
      <c r="BB326" s="221"/>
      <c r="BC326" s="221"/>
      <c r="BD326" s="221"/>
      <c r="BE326" s="221"/>
      <c r="BG326" s="2" t="s">
        <v>183</v>
      </c>
      <c r="BH326" s="220"/>
      <c r="BI326" s="220"/>
      <c r="BJ326" s="220"/>
      <c r="BK326" s="220"/>
      <c r="BL326" s="220"/>
      <c r="BM326" s="220"/>
      <c r="BN326" s="220"/>
      <c r="BO326" s="220"/>
      <c r="BP326" s="220"/>
      <c r="BQ326" s="220"/>
      <c r="BR326" s="220"/>
      <c r="BS326" s="220"/>
      <c r="BU326" s="2" t="s">
        <v>183</v>
      </c>
      <c r="BV326" s="221"/>
      <c r="BW326" s="221"/>
      <c r="BX326" s="221"/>
      <c r="BY326" s="221"/>
      <c r="BZ326" s="221"/>
      <c r="CA326" s="221"/>
      <c r="CB326" s="221"/>
      <c r="CC326" s="221"/>
      <c r="CD326" s="221"/>
      <c r="CE326" s="221"/>
      <c r="CF326" s="221"/>
      <c r="CG326" s="221"/>
    </row>
    <row r="327" spans="1:85" x14ac:dyDescent="0.25">
      <c r="A327" t="str">
        <f>+C282</f>
        <v>TOPLAM</v>
      </c>
      <c r="B327" t="s">
        <v>99</v>
      </c>
      <c r="C327" s="2" t="s">
        <v>184</v>
      </c>
      <c r="D327" s="220">
        <f t="shared" si="757"/>
        <v>12.169999999999998</v>
      </c>
      <c r="E327" s="220">
        <f t="shared" si="757"/>
        <v>11.124500000000001</v>
      </c>
      <c r="F327" s="220">
        <f t="shared" si="757"/>
        <v>12.784999999999998</v>
      </c>
      <c r="G327" s="220">
        <f t="shared" si="757"/>
        <v>18.005239999999997</v>
      </c>
      <c r="H327" s="220">
        <f t="shared" si="757"/>
        <v>21.327158000000001</v>
      </c>
      <c r="I327" s="220">
        <f t="shared" si="757"/>
        <v>18.420264000000003</v>
      </c>
      <c r="J327" s="220">
        <f t="shared" si="757"/>
        <v>15.461335000000002</v>
      </c>
      <c r="K327" s="220">
        <f t="shared" si="757"/>
        <v>11.13</v>
      </c>
      <c r="L327" s="220">
        <f t="shared" si="757"/>
        <v>17.486826894117343</v>
      </c>
      <c r="M327" s="220">
        <f t="shared" si="757"/>
        <v>25.305410242654016</v>
      </c>
      <c r="N327" s="220">
        <f t="shared" si="757"/>
        <v>23.098364087449781</v>
      </c>
      <c r="O327" s="220">
        <f t="shared" si="757"/>
        <v>18.441532103772673</v>
      </c>
      <c r="Q327" s="2" t="s">
        <v>184</v>
      </c>
      <c r="R327" s="221">
        <f t="shared" si="758"/>
        <v>267.9325</v>
      </c>
      <c r="S327" s="221">
        <f t="shared" si="758"/>
        <v>341.25</v>
      </c>
      <c r="T327" s="221">
        <f t="shared" si="758"/>
        <v>324.51250000000005</v>
      </c>
      <c r="U327" s="221">
        <f t="shared" si="758"/>
        <v>341.55000000000007</v>
      </c>
      <c r="V327" s="221">
        <f t="shared" si="758"/>
        <v>275</v>
      </c>
      <c r="W327" s="221">
        <f t="shared" si="758"/>
        <v>371.25</v>
      </c>
      <c r="X327" s="221">
        <f t="shared" si="758"/>
        <v>404.79999999999995</v>
      </c>
      <c r="Y327" s="221">
        <f t="shared" si="758"/>
        <v>506</v>
      </c>
      <c r="Z327" s="221">
        <f t="shared" si="758"/>
        <v>495.00000000000006</v>
      </c>
      <c r="AA327" s="221">
        <f t="shared" si="758"/>
        <v>426.25000000000006</v>
      </c>
      <c r="AB327" s="221">
        <f t="shared" si="758"/>
        <v>506</v>
      </c>
      <c r="AC327" s="221">
        <f t="shared" si="758"/>
        <v>439.99999999999994</v>
      </c>
      <c r="AE327" s="2" t="s">
        <v>184</v>
      </c>
      <c r="AF327" s="220"/>
      <c r="AG327" s="220"/>
      <c r="AH327" s="220"/>
      <c r="AI327" s="220"/>
      <c r="AJ327" s="220"/>
      <c r="AK327" s="220"/>
      <c r="AL327" s="220"/>
      <c r="AM327" s="220"/>
      <c r="AN327" s="220"/>
      <c r="AO327" s="220"/>
      <c r="AP327" s="220"/>
      <c r="AQ327" s="220"/>
      <c r="AS327" s="2" t="s">
        <v>184</v>
      </c>
      <c r="AT327" s="221"/>
      <c r="AU327" s="221"/>
      <c r="AV327" s="221"/>
      <c r="AW327" s="221"/>
      <c r="AX327" s="221"/>
      <c r="AY327" s="221"/>
      <c r="AZ327" s="221"/>
      <c r="BA327" s="221"/>
      <c r="BB327" s="221"/>
      <c r="BC327" s="221"/>
      <c r="BD327" s="221"/>
      <c r="BE327" s="221"/>
      <c r="BG327" s="2" t="s">
        <v>184</v>
      </c>
      <c r="BH327" s="220"/>
      <c r="BI327" s="220"/>
      <c r="BJ327" s="220"/>
      <c r="BK327" s="220"/>
      <c r="BL327" s="220"/>
      <c r="BM327" s="220"/>
      <c r="BN327" s="220"/>
      <c r="BO327" s="220"/>
      <c r="BP327" s="220"/>
      <c r="BQ327" s="220"/>
      <c r="BR327" s="220"/>
      <c r="BS327" s="220"/>
      <c r="BU327" s="2" t="s">
        <v>184</v>
      </c>
      <c r="BV327" s="221"/>
      <c r="BW327" s="221"/>
      <c r="BX327" s="221"/>
      <c r="BY327" s="221"/>
      <c r="BZ327" s="221"/>
      <c r="CA327" s="221"/>
      <c r="CB327" s="221"/>
      <c r="CC327" s="221"/>
      <c r="CD327" s="221"/>
      <c r="CE327" s="221"/>
      <c r="CF327" s="221"/>
      <c r="CG327" s="221"/>
    </row>
    <row r="328" spans="1:85" x14ac:dyDescent="0.25">
      <c r="A328" t="str">
        <f>+C282</f>
        <v>TOPLAM</v>
      </c>
      <c r="B328" t="s">
        <v>99</v>
      </c>
      <c r="C328" s="2" t="s">
        <v>185</v>
      </c>
      <c r="D328" s="220">
        <f t="shared" si="757"/>
        <v>11.889999999999999</v>
      </c>
      <c r="E328" s="220">
        <f t="shared" si="757"/>
        <v>12.36</v>
      </c>
      <c r="F328" s="220">
        <f t="shared" si="757"/>
        <v>12.360000000000003</v>
      </c>
      <c r="G328" s="220">
        <f t="shared" si="757"/>
        <v>17.344999999999999</v>
      </c>
      <c r="H328" s="220">
        <f t="shared" si="757"/>
        <v>18.611750000000004</v>
      </c>
      <c r="I328" s="220">
        <f t="shared" si="757"/>
        <v>16.1784</v>
      </c>
      <c r="J328" s="220">
        <f t="shared" si="757"/>
        <v>14.06</v>
      </c>
      <c r="K328" s="220">
        <f t="shared" si="757"/>
        <v>12.520000000000001</v>
      </c>
      <c r="L328" s="220">
        <f t="shared" si="757"/>
        <v>16.115892620351197</v>
      </c>
      <c r="M328" s="220">
        <f t="shared" si="757"/>
        <v>15.557567346170407</v>
      </c>
      <c r="N328" s="220">
        <f t="shared" si="757"/>
        <v>16.335005558851982</v>
      </c>
      <c r="O328" s="220">
        <f t="shared" si="757"/>
        <v>13.680158437127595</v>
      </c>
      <c r="Q328" s="2" t="s">
        <v>185</v>
      </c>
      <c r="R328" s="221">
        <f t="shared" si="758"/>
        <v>339.05639999999994</v>
      </c>
      <c r="S328" s="221">
        <f t="shared" si="758"/>
        <v>393.75</v>
      </c>
      <c r="T328" s="221">
        <f t="shared" si="758"/>
        <v>249.625</v>
      </c>
      <c r="U328" s="221">
        <f t="shared" si="758"/>
        <v>372.59999999999997</v>
      </c>
      <c r="V328" s="221">
        <f t="shared" si="758"/>
        <v>300</v>
      </c>
      <c r="W328" s="221">
        <f t="shared" si="758"/>
        <v>405</v>
      </c>
      <c r="X328" s="221">
        <f t="shared" si="758"/>
        <v>276</v>
      </c>
      <c r="Y328" s="221">
        <f t="shared" si="758"/>
        <v>552</v>
      </c>
      <c r="Z328" s="221">
        <f t="shared" si="758"/>
        <v>540</v>
      </c>
      <c r="AA328" s="221">
        <f t="shared" si="758"/>
        <v>465.00000000000011</v>
      </c>
      <c r="AB328" s="221">
        <f t="shared" si="758"/>
        <v>552</v>
      </c>
      <c r="AC328" s="221">
        <f t="shared" si="758"/>
        <v>480</v>
      </c>
      <c r="AE328" s="2" t="s">
        <v>185</v>
      </c>
      <c r="AF328" s="220"/>
      <c r="AG328" s="220"/>
      <c r="AH328" s="220"/>
      <c r="AI328" s="220"/>
      <c r="AJ328" s="220"/>
      <c r="AK328" s="220"/>
      <c r="AL328" s="220"/>
      <c r="AM328" s="220"/>
      <c r="AN328" s="220"/>
      <c r="AO328" s="220"/>
      <c r="AP328" s="220"/>
      <c r="AQ328" s="220"/>
      <c r="AS328" s="2" t="s">
        <v>185</v>
      </c>
      <c r="AT328" s="221"/>
      <c r="AU328" s="221"/>
      <c r="AV328" s="221"/>
      <c r="AW328" s="221"/>
      <c r="AX328" s="221"/>
      <c r="AY328" s="221"/>
      <c r="AZ328" s="221"/>
      <c r="BA328" s="221"/>
      <c r="BB328" s="221"/>
      <c r="BC328" s="221"/>
      <c r="BD328" s="221"/>
      <c r="BE328" s="221"/>
      <c r="BG328" s="2" t="s">
        <v>185</v>
      </c>
      <c r="BH328" s="220"/>
      <c r="BI328" s="220"/>
      <c r="BJ328" s="220"/>
      <c r="BK328" s="220"/>
      <c r="BL328" s="220"/>
      <c r="BM328" s="220"/>
      <c r="BN328" s="220"/>
      <c r="BO328" s="220"/>
      <c r="BP328" s="220"/>
      <c r="BQ328" s="220"/>
      <c r="BR328" s="220"/>
      <c r="BS328" s="220"/>
      <c r="BU328" s="2" t="s">
        <v>185</v>
      </c>
      <c r="BV328" s="221"/>
      <c r="BW328" s="221"/>
      <c r="BX328" s="221"/>
      <c r="BY328" s="221"/>
      <c r="BZ328" s="221"/>
      <c r="CA328" s="221"/>
      <c r="CB328" s="221"/>
      <c r="CC328" s="221"/>
      <c r="CD328" s="221"/>
      <c r="CE328" s="221"/>
      <c r="CF328" s="221"/>
      <c r="CG328" s="221"/>
    </row>
    <row r="329" spans="1:85" x14ac:dyDescent="0.25">
      <c r="A329" t="str">
        <f>+C282</f>
        <v>TOPLAM</v>
      </c>
      <c r="B329" t="s">
        <v>99</v>
      </c>
      <c r="C329" s="2" t="s">
        <v>186</v>
      </c>
      <c r="D329" s="220">
        <f t="shared" si="757"/>
        <v>13.399999999999997</v>
      </c>
      <c r="E329" s="220">
        <f t="shared" si="757"/>
        <v>13.4</v>
      </c>
      <c r="F329" s="220">
        <f t="shared" si="757"/>
        <v>12.9</v>
      </c>
      <c r="G329" s="220">
        <f t="shared" si="757"/>
        <v>14.840999999999999</v>
      </c>
      <c r="H329" s="220">
        <f t="shared" si="757"/>
        <v>18.020970000000002</v>
      </c>
      <c r="I329" s="220">
        <f t="shared" si="757"/>
        <v>16.178400000000003</v>
      </c>
      <c r="J329" s="220">
        <f t="shared" si="757"/>
        <v>9.682500000000001</v>
      </c>
      <c r="K329" s="220">
        <f t="shared" si="757"/>
        <v>8.5649999999999995</v>
      </c>
      <c r="L329" s="220">
        <f t="shared" si="757"/>
        <v>16.410032030196621</v>
      </c>
      <c r="M329" s="220">
        <f t="shared" si="757"/>
        <v>13.815655766511197</v>
      </c>
      <c r="N329" s="220">
        <f t="shared" si="757"/>
        <v>17.401984288175864</v>
      </c>
      <c r="O329" s="220">
        <f t="shared" si="757"/>
        <v>14.386784279510177</v>
      </c>
      <c r="Q329" s="2" t="s">
        <v>186</v>
      </c>
      <c r="R329" s="221">
        <f t="shared" si="758"/>
        <v>107.17300000000003</v>
      </c>
      <c r="S329" s="221">
        <f t="shared" si="758"/>
        <v>105</v>
      </c>
      <c r="T329" s="221">
        <f t="shared" si="758"/>
        <v>99.850000000000023</v>
      </c>
      <c r="U329" s="221">
        <f t="shared" si="758"/>
        <v>144.89999999999998</v>
      </c>
      <c r="V329" s="221">
        <f t="shared" si="758"/>
        <v>100</v>
      </c>
      <c r="W329" s="221">
        <f t="shared" si="758"/>
        <v>135</v>
      </c>
      <c r="X329" s="221">
        <f t="shared" si="758"/>
        <v>92</v>
      </c>
      <c r="Y329" s="221">
        <f t="shared" si="758"/>
        <v>184</v>
      </c>
      <c r="Z329" s="221">
        <f t="shared" si="758"/>
        <v>180</v>
      </c>
      <c r="AA329" s="221">
        <f t="shared" si="758"/>
        <v>155.00000000000003</v>
      </c>
      <c r="AB329" s="221">
        <f t="shared" si="758"/>
        <v>184</v>
      </c>
      <c r="AC329" s="221">
        <f t="shared" si="758"/>
        <v>159.99999999999997</v>
      </c>
      <c r="AE329" s="2" t="s">
        <v>186</v>
      </c>
      <c r="AF329" s="220"/>
      <c r="AG329" s="220"/>
      <c r="AH329" s="220"/>
      <c r="AI329" s="220"/>
      <c r="AJ329" s="220"/>
      <c r="AK329" s="220"/>
      <c r="AL329" s="220"/>
      <c r="AM329" s="220"/>
      <c r="AN329" s="220"/>
      <c r="AO329" s="220"/>
      <c r="AP329" s="220"/>
      <c r="AQ329" s="220"/>
      <c r="AS329" s="2" t="s">
        <v>186</v>
      </c>
      <c r="AT329" s="221"/>
      <c r="AU329" s="221"/>
      <c r="AV329" s="221"/>
      <c r="AW329" s="221"/>
      <c r="AX329" s="221"/>
      <c r="AY329" s="221"/>
      <c r="AZ329" s="221"/>
      <c r="BA329" s="221"/>
      <c r="BB329" s="221"/>
      <c r="BC329" s="221"/>
      <c r="BD329" s="221"/>
      <c r="BE329" s="221"/>
      <c r="BG329" s="2" t="s">
        <v>186</v>
      </c>
      <c r="BH329" s="220"/>
      <c r="BI329" s="220"/>
      <c r="BJ329" s="220"/>
      <c r="BK329" s="220"/>
      <c r="BL329" s="220"/>
      <c r="BM329" s="220"/>
      <c r="BN329" s="220"/>
      <c r="BO329" s="220"/>
      <c r="BP329" s="220"/>
      <c r="BQ329" s="220"/>
      <c r="BR329" s="220"/>
      <c r="BS329" s="220"/>
      <c r="BU329" s="2" t="s">
        <v>186</v>
      </c>
      <c r="BV329" s="221"/>
      <c r="BW329" s="221"/>
      <c r="BX329" s="221"/>
      <c r="BY329" s="221"/>
      <c r="BZ329" s="221"/>
      <c r="CA329" s="221"/>
      <c r="CB329" s="221"/>
      <c r="CC329" s="221"/>
      <c r="CD329" s="221"/>
      <c r="CE329" s="221"/>
      <c r="CF329" s="221"/>
      <c r="CG329" s="221"/>
    </row>
    <row r="330" spans="1:85" x14ac:dyDescent="0.25">
      <c r="A330" t="str">
        <f>+C282</f>
        <v>TOPLAM</v>
      </c>
      <c r="B330" t="s">
        <v>99</v>
      </c>
      <c r="C330" s="2" t="s">
        <v>203</v>
      </c>
      <c r="D330" s="220"/>
      <c r="E330" s="220"/>
      <c r="F330" s="220"/>
      <c r="G330" s="220"/>
      <c r="H330" s="220"/>
      <c r="I330" s="220"/>
      <c r="J330" s="220"/>
      <c r="K330" s="220"/>
      <c r="L330" s="220"/>
      <c r="M330" s="220"/>
      <c r="N330" s="220"/>
      <c r="O330" s="220"/>
      <c r="Q330" s="2"/>
      <c r="R330" s="221"/>
      <c r="S330" s="221"/>
      <c r="T330" s="221"/>
      <c r="U330" s="220"/>
      <c r="V330" s="220"/>
      <c r="W330" s="220"/>
      <c r="X330" s="220"/>
      <c r="Y330" s="220"/>
      <c r="Z330" s="220"/>
      <c r="AA330" s="220"/>
      <c r="AB330" s="220"/>
      <c r="AC330" s="220"/>
      <c r="AE330" s="2" t="s">
        <v>203</v>
      </c>
      <c r="AF330" s="220"/>
      <c r="AG330" s="220"/>
      <c r="AH330" s="220"/>
      <c r="AI330" s="220"/>
      <c r="AJ330" s="220"/>
      <c r="AK330" s="220"/>
      <c r="AL330" s="220"/>
      <c r="AM330" s="220"/>
      <c r="AN330" s="220"/>
      <c r="AO330" s="220"/>
      <c r="AP330" s="220"/>
      <c r="AQ330" s="220"/>
      <c r="AS330" s="2"/>
      <c r="AT330" s="221"/>
      <c r="AU330" s="221"/>
      <c r="AV330" s="221"/>
      <c r="AW330" s="221"/>
      <c r="AX330" s="221"/>
      <c r="AY330" s="221"/>
      <c r="AZ330" s="221"/>
      <c r="BA330" s="221"/>
      <c r="BB330" s="221"/>
      <c r="BC330" s="221"/>
      <c r="BD330" s="221"/>
      <c r="BE330" s="221"/>
      <c r="BG330" s="2" t="s">
        <v>203</v>
      </c>
      <c r="BH330" s="220"/>
      <c r="BI330" s="220"/>
      <c r="BJ330" s="220"/>
      <c r="BK330" s="220"/>
      <c r="BL330" s="220"/>
      <c r="BM330" s="220"/>
      <c r="BN330" s="220"/>
      <c r="BO330" s="220"/>
      <c r="BP330" s="220"/>
      <c r="BQ330" s="220"/>
      <c r="BR330" s="220"/>
      <c r="BS330" s="220"/>
      <c r="BU330" s="2"/>
      <c r="BV330" s="221"/>
      <c r="BW330" s="221"/>
      <c r="BX330" s="221"/>
      <c r="BY330" s="221"/>
      <c r="BZ330" s="221"/>
      <c r="CA330" s="221"/>
      <c r="CB330" s="221"/>
      <c r="CC330" s="221"/>
      <c r="CD330" s="221"/>
      <c r="CE330" s="221"/>
      <c r="CF330" s="221"/>
      <c r="CG330" s="221"/>
    </row>
    <row r="331" spans="1:85" x14ac:dyDescent="0.25">
      <c r="A331" t="str">
        <f>+C282</f>
        <v>TOPLAM</v>
      </c>
      <c r="B331" t="s">
        <v>99</v>
      </c>
      <c r="C331" s="2" t="s">
        <v>204</v>
      </c>
      <c r="D331" s="220"/>
      <c r="E331" s="220"/>
      <c r="F331" s="220"/>
      <c r="G331" s="220"/>
      <c r="H331" s="220"/>
      <c r="I331" s="220"/>
      <c r="J331" s="220"/>
      <c r="K331" s="220"/>
      <c r="L331" s="220"/>
      <c r="M331" s="220"/>
      <c r="N331" s="220"/>
      <c r="O331" s="220"/>
      <c r="Q331" s="2"/>
      <c r="R331" s="221"/>
      <c r="S331" s="221"/>
      <c r="T331" s="221"/>
      <c r="U331" s="220"/>
      <c r="V331" s="220"/>
      <c r="W331" s="220"/>
      <c r="X331" s="220"/>
      <c r="Y331" s="220"/>
      <c r="Z331" s="220"/>
      <c r="AA331" s="220"/>
      <c r="AB331" s="220"/>
      <c r="AC331" s="220"/>
      <c r="AE331" s="2" t="s">
        <v>204</v>
      </c>
      <c r="AF331" s="220"/>
      <c r="AG331" s="220"/>
      <c r="AH331" s="220"/>
      <c r="AI331" s="220"/>
      <c r="AJ331" s="220"/>
      <c r="AK331" s="220"/>
      <c r="AL331" s="220"/>
      <c r="AM331" s="220"/>
      <c r="AN331" s="220"/>
      <c r="AO331" s="220"/>
      <c r="AP331" s="220"/>
      <c r="AQ331" s="220"/>
      <c r="AS331" s="2"/>
      <c r="AT331" s="221"/>
      <c r="AU331" s="221"/>
      <c r="AV331" s="221"/>
      <c r="AW331" s="221"/>
      <c r="AX331" s="221"/>
      <c r="AY331" s="221"/>
      <c r="AZ331" s="221"/>
      <c r="BA331" s="221"/>
      <c r="BB331" s="221"/>
      <c r="BC331" s="221"/>
      <c r="BD331" s="221"/>
      <c r="BE331" s="221"/>
      <c r="BG331" s="2" t="s">
        <v>204</v>
      </c>
      <c r="BH331" s="220"/>
      <c r="BI331" s="220"/>
      <c r="BJ331" s="220"/>
      <c r="BK331" s="220"/>
      <c r="BL331" s="220"/>
      <c r="BM331" s="220"/>
      <c r="BN331" s="220"/>
      <c r="BO331" s="220"/>
      <c r="BP331" s="220"/>
      <c r="BQ331" s="220"/>
      <c r="BR331" s="220"/>
      <c r="BS331" s="220"/>
      <c r="BU331" s="2"/>
      <c r="BV331" s="221"/>
      <c r="BW331" s="221"/>
      <c r="BX331" s="221"/>
      <c r="BY331" s="221"/>
      <c r="BZ331" s="221"/>
      <c r="CA331" s="221"/>
      <c r="CB331" s="221"/>
      <c r="CC331" s="221"/>
      <c r="CD331" s="221"/>
      <c r="CE331" s="221"/>
      <c r="CF331" s="221"/>
      <c r="CG331" s="221"/>
    </row>
    <row r="332" spans="1:85" x14ac:dyDescent="0.25">
      <c r="A332" t="str">
        <f>+C282</f>
        <v>TOPLAM</v>
      </c>
      <c r="B332" t="s">
        <v>99</v>
      </c>
      <c r="C332" s="2" t="s">
        <v>205</v>
      </c>
      <c r="D332" s="220"/>
      <c r="E332" s="220"/>
      <c r="F332" s="220"/>
      <c r="G332" s="220"/>
      <c r="H332" s="220"/>
      <c r="I332" s="220"/>
      <c r="J332" s="220"/>
      <c r="K332" s="220"/>
      <c r="L332" s="220"/>
      <c r="M332" s="220"/>
      <c r="N332" s="220"/>
      <c r="O332" s="220"/>
      <c r="Q332" s="2"/>
      <c r="R332" s="221"/>
      <c r="S332" s="221"/>
      <c r="T332" s="221"/>
      <c r="U332" s="220"/>
      <c r="V332" s="220"/>
      <c r="W332" s="220"/>
      <c r="X332" s="220"/>
      <c r="Y332" s="220"/>
      <c r="Z332" s="220"/>
      <c r="AA332" s="220"/>
      <c r="AB332" s="220"/>
      <c r="AC332" s="220"/>
      <c r="AE332" s="2" t="s">
        <v>205</v>
      </c>
      <c r="AF332" s="220"/>
      <c r="AG332" s="220"/>
      <c r="AH332" s="220"/>
      <c r="AI332" s="220"/>
      <c r="AJ332" s="220"/>
      <c r="AK332" s="220"/>
      <c r="AL332" s="220"/>
      <c r="AM332" s="220"/>
      <c r="AN332" s="220"/>
      <c r="AO332" s="220"/>
      <c r="AP332" s="220"/>
      <c r="AQ332" s="220"/>
      <c r="AS332" s="2"/>
      <c r="AT332" s="221"/>
      <c r="AU332" s="221"/>
      <c r="AV332" s="221"/>
      <c r="AW332" s="221"/>
      <c r="AX332" s="221"/>
      <c r="AY332" s="221"/>
      <c r="AZ332" s="221"/>
      <c r="BA332" s="221"/>
      <c r="BB332" s="221"/>
      <c r="BC332" s="221"/>
      <c r="BD332" s="221"/>
      <c r="BE332" s="221"/>
      <c r="BG332" s="2" t="s">
        <v>205</v>
      </c>
      <c r="BH332" s="220"/>
      <c r="BI332" s="220"/>
      <c r="BJ332" s="220"/>
      <c r="BK332" s="220"/>
      <c r="BL332" s="220"/>
      <c r="BM332" s="220"/>
      <c r="BN332" s="220"/>
      <c r="BO332" s="220"/>
      <c r="BP332" s="220"/>
      <c r="BQ332" s="220"/>
      <c r="BR332" s="220"/>
      <c r="BS332" s="220"/>
      <c r="BU332" s="2"/>
      <c r="BV332" s="221"/>
      <c r="BW332" s="221"/>
      <c r="BX332" s="221"/>
      <c r="BY332" s="221"/>
      <c r="BZ332" s="221"/>
      <c r="CA332" s="221"/>
      <c r="CB332" s="221"/>
      <c r="CC332" s="221"/>
      <c r="CD332" s="221"/>
      <c r="CE332" s="221"/>
      <c r="CF332" s="221"/>
      <c r="CG332" s="221"/>
    </row>
    <row r="333" spans="1:85" x14ac:dyDescent="0.25">
      <c r="A333" t="str">
        <f>+C282</f>
        <v>TOPLAM</v>
      </c>
      <c r="B333" t="s">
        <v>99</v>
      </c>
      <c r="C333" s="2" t="s">
        <v>206</v>
      </c>
      <c r="D333" s="220"/>
      <c r="E333" s="220"/>
      <c r="F333" s="220"/>
      <c r="G333" s="220"/>
      <c r="H333" s="220"/>
      <c r="I333" s="220"/>
      <c r="J333" s="220"/>
      <c r="K333" s="220"/>
      <c r="L333" s="220"/>
      <c r="M333" s="220"/>
      <c r="N333" s="220"/>
      <c r="O333" s="220"/>
      <c r="Q333" s="2"/>
      <c r="R333" s="221"/>
      <c r="S333" s="221"/>
      <c r="T333" s="221"/>
      <c r="U333" s="220"/>
      <c r="V333" s="220"/>
      <c r="W333" s="220"/>
      <c r="X333" s="220"/>
      <c r="Y333" s="220"/>
      <c r="Z333" s="220"/>
      <c r="AA333" s="220"/>
      <c r="AB333" s="220"/>
      <c r="AC333" s="220"/>
      <c r="AE333" s="2" t="s">
        <v>206</v>
      </c>
      <c r="AF333" s="220"/>
      <c r="AG333" s="220"/>
      <c r="AH333" s="220"/>
      <c r="AI333" s="220"/>
      <c r="AJ333" s="220"/>
      <c r="AK333" s="220"/>
      <c r="AL333" s="220"/>
      <c r="AM333" s="220"/>
      <c r="AN333" s="220"/>
      <c r="AO333" s="220"/>
      <c r="AP333" s="220"/>
      <c r="AQ333" s="220"/>
      <c r="AS333" s="2"/>
      <c r="AT333" s="221"/>
      <c r="AU333" s="221"/>
      <c r="AV333" s="221"/>
      <c r="AW333" s="221"/>
      <c r="AX333" s="221"/>
      <c r="AY333" s="221"/>
      <c r="AZ333" s="221"/>
      <c r="BA333" s="221"/>
      <c r="BB333" s="221"/>
      <c r="BC333" s="221"/>
      <c r="BD333" s="221"/>
      <c r="BE333" s="221"/>
      <c r="BG333" s="2" t="s">
        <v>206</v>
      </c>
      <c r="BH333" s="220"/>
      <c r="BI333" s="220"/>
      <c r="BJ333" s="220"/>
      <c r="BK333" s="220"/>
      <c r="BL333" s="220"/>
      <c r="BM333" s="220"/>
      <c r="BN333" s="220"/>
      <c r="BO333" s="220"/>
      <c r="BP333" s="220"/>
      <c r="BQ333" s="220"/>
      <c r="BR333" s="220"/>
      <c r="BS333" s="220"/>
      <c r="BU333" s="2"/>
      <c r="BV333" s="221"/>
      <c r="BW333" s="221"/>
      <c r="BX333" s="221"/>
      <c r="BY333" s="221"/>
      <c r="BZ333" s="221"/>
      <c r="CA333" s="221"/>
      <c r="CB333" s="221"/>
      <c r="CC333" s="221"/>
      <c r="CD333" s="221"/>
      <c r="CE333" s="221"/>
      <c r="CF333" s="221"/>
      <c r="CG333" s="221"/>
    </row>
    <row r="334" spans="1:85" x14ac:dyDescent="0.25">
      <c r="A334" t="str">
        <f>+C282</f>
        <v>TOPLAM</v>
      </c>
      <c r="B334" t="s">
        <v>99</v>
      </c>
      <c r="C334" s="2" t="s">
        <v>207</v>
      </c>
      <c r="D334" s="220"/>
      <c r="E334" s="220"/>
      <c r="F334" s="220"/>
      <c r="G334" s="220"/>
      <c r="H334" s="220"/>
      <c r="I334" s="220"/>
      <c r="J334" s="220"/>
      <c r="K334" s="220"/>
      <c r="L334" s="220"/>
      <c r="M334" s="220"/>
      <c r="N334" s="220"/>
      <c r="O334" s="220"/>
      <c r="Q334" s="2"/>
      <c r="R334" s="221"/>
      <c r="S334" s="221"/>
      <c r="T334" s="221"/>
      <c r="U334" s="220"/>
      <c r="V334" s="220"/>
      <c r="W334" s="220"/>
      <c r="X334" s="220"/>
      <c r="Y334" s="220"/>
      <c r="Z334" s="220"/>
      <c r="AA334" s="220"/>
      <c r="AB334" s="220"/>
      <c r="AC334" s="220"/>
      <c r="AE334" s="2" t="s">
        <v>207</v>
      </c>
      <c r="AF334" s="220"/>
      <c r="AG334" s="220"/>
      <c r="AH334" s="220"/>
      <c r="AI334" s="220"/>
      <c r="AJ334" s="220"/>
      <c r="AK334" s="220"/>
      <c r="AL334" s="220"/>
      <c r="AM334" s="220"/>
      <c r="AN334" s="220"/>
      <c r="AO334" s="220"/>
      <c r="AP334" s="220"/>
      <c r="AQ334" s="220"/>
      <c r="AS334" s="2"/>
      <c r="AT334" s="221"/>
      <c r="AU334" s="221"/>
      <c r="AV334" s="221"/>
      <c r="AW334" s="221"/>
      <c r="AX334" s="221"/>
      <c r="AY334" s="221"/>
      <c r="AZ334" s="221"/>
      <c r="BA334" s="221"/>
      <c r="BB334" s="221"/>
      <c r="BC334" s="221"/>
      <c r="BD334" s="221"/>
      <c r="BE334" s="221"/>
      <c r="BG334" s="2" t="s">
        <v>207</v>
      </c>
      <c r="BH334" s="220"/>
      <c r="BI334" s="220"/>
      <c r="BJ334" s="220"/>
      <c r="BK334" s="220"/>
      <c r="BL334" s="220"/>
      <c r="BM334" s="220"/>
      <c r="BN334" s="220"/>
      <c r="BO334" s="220"/>
      <c r="BP334" s="220"/>
      <c r="BQ334" s="220"/>
      <c r="BR334" s="220"/>
      <c r="BS334" s="220"/>
      <c r="BU334" s="2"/>
      <c r="BV334" s="221"/>
      <c r="BW334" s="221"/>
      <c r="BX334" s="221"/>
      <c r="BY334" s="221"/>
      <c r="BZ334" s="221"/>
      <c r="CA334" s="221"/>
      <c r="CB334" s="221"/>
      <c r="CC334" s="221"/>
      <c r="CD334" s="221"/>
      <c r="CE334" s="221"/>
      <c r="CF334" s="221"/>
      <c r="CG334" s="221"/>
    </row>
    <row r="335" spans="1:85" x14ac:dyDescent="0.25">
      <c r="A335" t="str">
        <f>+C282</f>
        <v>TOPLAM</v>
      </c>
      <c r="B335" t="s">
        <v>99</v>
      </c>
      <c r="C335" s="2" t="s">
        <v>208</v>
      </c>
      <c r="D335" s="220"/>
      <c r="E335" s="220"/>
      <c r="F335" s="220"/>
      <c r="G335" s="220"/>
      <c r="H335" s="220"/>
      <c r="I335" s="220"/>
      <c r="J335" s="220"/>
      <c r="K335" s="220"/>
      <c r="L335" s="220"/>
      <c r="M335" s="220"/>
      <c r="N335" s="220"/>
      <c r="O335" s="220"/>
      <c r="Q335" s="2"/>
      <c r="R335" s="221"/>
      <c r="S335" s="221"/>
      <c r="T335" s="221"/>
      <c r="U335" s="220"/>
      <c r="V335" s="220"/>
      <c r="W335" s="220"/>
      <c r="X335" s="220"/>
      <c r="Y335" s="220"/>
      <c r="Z335" s="220"/>
      <c r="AA335" s="220"/>
      <c r="AB335" s="220"/>
      <c r="AC335" s="220"/>
      <c r="AE335" s="2" t="s">
        <v>208</v>
      </c>
      <c r="AF335" s="220"/>
      <c r="AG335" s="220"/>
      <c r="AH335" s="220"/>
      <c r="AI335" s="220"/>
      <c r="AJ335" s="220"/>
      <c r="AK335" s="220"/>
      <c r="AL335" s="220"/>
      <c r="AM335" s="220"/>
      <c r="AN335" s="220"/>
      <c r="AO335" s="220"/>
      <c r="AP335" s="220"/>
      <c r="AQ335" s="220"/>
      <c r="AS335" s="2"/>
      <c r="AT335" s="221"/>
      <c r="AU335" s="221"/>
      <c r="AV335" s="221"/>
      <c r="AW335" s="221"/>
      <c r="AX335" s="221"/>
      <c r="AY335" s="221"/>
      <c r="AZ335" s="221"/>
      <c r="BA335" s="221"/>
      <c r="BB335" s="221"/>
      <c r="BC335" s="221"/>
      <c r="BD335" s="221"/>
      <c r="BE335" s="221"/>
      <c r="BG335" s="2" t="s">
        <v>208</v>
      </c>
      <c r="BH335" s="220"/>
      <c r="BI335" s="220"/>
      <c r="BJ335" s="220"/>
      <c r="BK335" s="220"/>
      <c r="BL335" s="220"/>
      <c r="BM335" s="220"/>
      <c r="BN335" s="220"/>
      <c r="BO335" s="220"/>
      <c r="BP335" s="220"/>
      <c r="BQ335" s="220"/>
      <c r="BR335" s="220"/>
      <c r="BS335" s="220"/>
      <c r="BU335" s="2"/>
      <c r="BV335" s="221"/>
      <c r="BW335" s="221"/>
      <c r="BX335" s="221"/>
      <c r="BY335" s="221"/>
      <c r="BZ335" s="221"/>
      <c r="CA335" s="221"/>
      <c r="CB335" s="221"/>
      <c r="CC335" s="221"/>
      <c r="CD335" s="221"/>
      <c r="CE335" s="221"/>
      <c r="CF335" s="221"/>
      <c r="CG335" s="221"/>
    </row>
    <row r="336" spans="1:85" x14ac:dyDescent="0.25">
      <c r="C336" s="222" t="s">
        <v>187</v>
      </c>
      <c r="D336" s="223">
        <f>+IFERROR((SUMPRODUCT(D321:D329,R321:R329)/R336),0)</f>
        <v>19.068927921203741</v>
      </c>
      <c r="E336" s="273">
        <f t="shared" ref="E336:I336" si="786">+IFERROR((SUMPRODUCT(E321:E329,S321:S329)/S336),0)</f>
        <v>19.402538494817488</v>
      </c>
      <c r="F336" s="273">
        <f t="shared" si="786"/>
        <v>21.416198503401365</v>
      </c>
      <c r="G336" s="223">
        <f t="shared" si="786"/>
        <v>31.467755377503853</v>
      </c>
      <c r="H336" s="223">
        <f t="shared" si="786"/>
        <v>33.946128548000004</v>
      </c>
      <c r="I336" s="223">
        <f t="shared" si="786"/>
        <v>31.764609069735492</v>
      </c>
      <c r="J336" s="273">
        <f>+IFERROR((SUMPRODUCT(J321:J329,X321:X329)/X336),0)</f>
        <v>21.098123346007604</v>
      </c>
      <c r="K336" s="273">
        <f t="shared" ref="K336:O336" si="787">+IFERROR((SUMPRODUCT(K321:K329,Y321:Y329)/Y336),0)</f>
        <v>17.287845000000001</v>
      </c>
      <c r="L336" s="273">
        <f t="shared" si="787"/>
        <v>24.148196283750437</v>
      </c>
      <c r="M336" s="273">
        <f t="shared" si="787"/>
        <v>25.600000000000009</v>
      </c>
      <c r="N336" s="273">
        <f t="shared" si="787"/>
        <v>25.599999999999998</v>
      </c>
      <c r="O336" s="273">
        <f t="shared" si="787"/>
        <v>22.809534029053669</v>
      </c>
      <c r="R336" s="224">
        <f t="shared" ref="R336:AC336" si="788">SUM(R321:R335)</f>
        <v>5217.3765000000012</v>
      </c>
      <c r="S336" s="224">
        <f t="shared" si="788"/>
        <v>5824.875</v>
      </c>
      <c r="T336" s="224">
        <f t="shared" si="788"/>
        <v>6605.0774999999994</v>
      </c>
      <c r="U336" s="224">
        <f t="shared" si="788"/>
        <v>6717.1500000000005</v>
      </c>
      <c r="V336" s="224">
        <f t="shared" si="788"/>
        <v>5000</v>
      </c>
      <c r="W336" s="224">
        <f t="shared" si="788"/>
        <v>6549.7500000000009</v>
      </c>
      <c r="X336" s="224">
        <f t="shared" si="788"/>
        <v>6048.9999999999991</v>
      </c>
      <c r="Y336" s="224">
        <f t="shared" si="788"/>
        <v>9200</v>
      </c>
      <c r="Z336" s="224">
        <f t="shared" si="788"/>
        <v>9000.0000000000018</v>
      </c>
      <c r="AA336" s="224">
        <f t="shared" si="788"/>
        <v>7750.0000000000009</v>
      </c>
      <c r="AB336" s="224">
        <f t="shared" si="788"/>
        <v>9200</v>
      </c>
      <c r="AC336" s="224">
        <f t="shared" si="788"/>
        <v>8000</v>
      </c>
      <c r="AE336" s="222" t="s">
        <v>187</v>
      </c>
      <c r="AF336" s="273">
        <f>+IFERROR((SUMPRODUCT(AF321:AF329,AT321:AT329)/AT336),0)</f>
        <v>20.322330991433041</v>
      </c>
      <c r="AG336" s="273">
        <f t="shared" ref="AG336:AK336" si="789">+IFERROR((SUMPRODUCT(AG321:AG329,AU321:AU329)/AU336),0)</f>
        <v>20.678463306581065</v>
      </c>
      <c r="AH336" s="273">
        <f t="shared" si="789"/>
        <v>22.483849633418586</v>
      </c>
      <c r="AI336" s="273">
        <f t="shared" si="789"/>
        <v>33.703765709156187</v>
      </c>
      <c r="AJ336" s="273">
        <f t="shared" si="789"/>
        <v>36.350199052941178</v>
      </c>
      <c r="AK336" s="273">
        <f t="shared" si="789"/>
        <v>34.258983684168015</v>
      </c>
      <c r="AL336" s="273">
        <f>+IFERROR((SUMPRODUCT(AL321:AL329,AZ321:AZ329)/AZ336),0)</f>
        <v>22.200339858657248</v>
      </c>
      <c r="AM336" s="273">
        <f t="shared" ref="AM336:AQ336" si="790">+IFERROR((SUMPRODUCT(AM321:AM329,BA321:BA329)/BA336),0)</f>
        <v>18.259817647058824</v>
      </c>
      <c r="AN336" s="273">
        <f t="shared" si="790"/>
        <v>25.438261263635606</v>
      </c>
      <c r="AO336" s="273">
        <f t="shared" si="790"/>
        <v>26.652783110684982</v>
      </c>
      <c r="AP336" s="273">
        <f t="shared" si="790"/>
        <v>26.638871797015991</v>
      </c>
      <c r="AQ336" s="273">
        <f t="shared" si="790"/>
        <v>24.020846343705745</v>
      </c>
      <c r="AT336" s="224">
        <f t="shared" ref="AT336:BE336" si="791">SUM(AT321:AT335)</f>
        <v>4430.1421000000009</v>
      </c>
      <c r="AU336" s="224">
        <f t="shared" si="791"/>
        <v>4906.125</v>
      </c>
      <c r="AV336" s="224">
        <f t="shared" si="791"/>
        <v>5856.2024999999994</v>
      </c>
      <c r="AW336" s="224">
        <f t="shared" si="791"/>
        <v>5764.9500000000007</v>
      </c>
      <c r="AX336" s="224">
        <f t="shared" si="791"/>
        <v>4250</v>
      </c>
      <c r="AY336" s="224">
        <f t="shared" si="791"/>
        <v>5571.0000000000009</v>
      </c>
      <c r="AZ336" s="224">
        <f t="shared" si="791"/>
        <v>5207.1999999999989</v>
      </c>
      <c r="BA336" s="224">
        <f t="shared" si="791"/>
        <v>7820</v>
      </c>
      <c r="BB336" s="224">
        <f t="shared" si="791"/>
        <v>7650.0000000000009</v>
      </c>
      <c r="BC336" s="224">
        <f t="shared" si="791"/>
        <v>6587.5000000000009</v>
      </c>
      <c r="BD336" s="224">
        <f t="shared" si="791"/>
        <v>7820</v>
      </c>
      <c r="BE336" s="224">
        <f t="shared" si="791"/>
        <v>6800</v>
      </c>
      <c r="BG336" s="222" t="s">
        <v>187</v>
      </c>
      <c r="BH336" s="273">
        <f>+IFERROR((SUMPRODUCT(BH321:BH329,BV321:BV329)/BV336),0)</f>
        <v>20.322330991433041</v>
      </c>
      <c r="BI336" s="273">
        <f t="shared" ref="BI336" si="792">+IFERROR((SUMPRODUCT(BI321:BI329,BW321:BW329)/BW336),0)</f>
        <v>20.678463306581065</v>
      </c>
      <c r="BJ336" s="273">
        <f t="shared" ref="BJ336" si="793">+IFERROR((SUMPRODUCT(BJ321:BJ329,BX321:BX329)/BX336),0)</f>
        <v>22.483849633418586</v>
      </c>
      <c r="BK336" s="273">
        <f t="shared" ref="BK336" si="794">+IFERROR((SUMPRODUCT(BK321:BK329,BY321:BY329)/BY336),0)</f>
        <v>33.703765709156187</v>
      </c>
      <c r="BL336" s="273">
        <f t="shared" ref="BL336" si="795">+IFERROR((SUMPRODUCT(BL321:BL329,BZ321:BZ329)/BZ336),0)</f>
        <v>36.350199052941178</v>
      </c>
      <c r="BM336" s="273">
        <f t="shared" ref="BM336" si="796">+IFERROR((SUMPRODUCT(BM321:BM329,CA321:CA329)/CA336),0)</f>
        <v>34.258983684168015</v>
      </c>
      <c r="BN336" s="273">
        <f>+IFERROR((SUMPRODUCT(BN321:BN329,CB321:CB329)/CB336),0)</f>
        <v>22.200339858657248</v>
      </c>
      <c r="BO336" s="273">
        <f t="shared" ref="BO336" si="797">+IFERROR((SUMPRODUCT(BO321:BO329,CC321:CC329)/CC336),0)</f>
        <v>18.259817647058824</v>
      </c>
      <c r="BP336" s="273">
        <f t="shared" ref="BP336" si="798">+IFERROR((SUMPRODUCT(BP321:BP329,CD321:CD329)/CD336),0)</f>
        <v>25.438261263635606</v>
      </c>
      <c r="BQ336" s="273">
        <f t="shared" ref="BQ336" si="799">+IFERROR((SUMPRODUCT(BQ321:BQ329,CE321:CE329)/CE336),0)</f>
        <v>26.652783110684982</v>
      </c>
      <c r="BR336" s="273">
        <f t="shared" ref="BR336" si="800">+IFERROR((SUMPRODUCT(BR321:BR329,CF321:CF329)/CF336),0)</f>
        <v>26.638871797015991</v>
      </c>
      <c r="BS336" s="273">
        <f t="shared" ref="BS336" si="801">+IFERROR((SUMPRODUCT(BS321:BS329,CG321:CG329)/CG336),0)</f>
        <v>24.020846343705745</v>
      </c>
      <c r="BV336" s="224">
        <f t="shared" ref="BV336:CG336" si="802">SUM(BV321:BV335)</f>
        <v>4430.1421000000009</v>
      </c>
      <c r="BW336" s="224">
        <f t="shared" si="802"/>
        <v>4906.125</v>
      </c>
      <c r="BX336" s="224">
        <f t="shared" si="802"/>
        <v>5856.2024999999994</v>
      </c>
      <c r="BY336" s="224">
        <f t="shared" si="802"/>
        <v>5764.9500000000007</v>
      </c>
      <c r="BZ336" s="224">
        <f t="shared" si="802"/>
        <v>4250</v>
      </c>
      <c r="CA336" s="224">
        <f t="shared" si="802"/>
        <v>5571.0000000000009</v>
      </c>
      <c r="CB336" s="224">
        <f t="shared" si="802"/>
        <v>5207.1999999999989</v>
      </c>
      <c r="CC336" s="224">
        <f t="shared" si="802"/>
        <v>7820</v>
      </c>
      <c r="CD336" s="224">
        <f t="shared" si="802"/>
        <v>7650.0000000000009</v>
      </c>
      <c r="CE336" s="224">
        <f t="shared" si="802"/>
        <v>6587.5000000000009</v>
      </c>
      <c r="CF336" s="224">
        <f t="shared" si="802"/>
        <v>7820</v>
      </c>
      <c r="CG336" s="224">
        <f t="shared" si="802"/>
        <v>6800</v>
      </c>
    </row>
    <row r="337" spans="4:15" x14ac:dyDescent="0.25">
      <c r="D337" s="292">
        <v>16.916541264081182</v>
      </c>
      <c r="E337" s="292">
        <v>18.609580376964892</v>
      </c>
      <c r="F337" s="292">
        <v>19.841877941800306</v>
      </c>
      <c r="G337" s="292">
        <v>31.80735732651765</v>
      </c>
      <c r="H337" s="292">
        <v>31.807357326517646</v>
      </c>
      <c r="I337" s="292">
        <v>31.807357326517646</v>
      </c>
      <c r="J337" s="292">
        <v>19.933468478256032</v>
      </c>
      <c r="K337" s="292">
        <v>18.683418623876076</v>
      </c>
      <c r="L337" s="292">
        <v>23.245411046562008</v>
      </c>
      <c r="M337" s="292">
        <v>28.03912701989417</v>
      </c>
      <c r="N337" s="292">
        <v>28.972487602561436</v>
      </c>
      <c r="O337" s="292">
        <v>24.855940363985962</v>
      </c>
    </row>
    <row r="339" spans="4:15" x14ac:dyDescent="0.25">
      <c r="H339" s="223">
        <v>31.143237199999991</v>
      </c>
      <c r="I339" s="223">
        <v>29.686550532463073</v>
      </c>
    </row>
    <row r="340" spans="4:15" x14ac:dyDescent="0.25">
      <c r="H340" s="348">
        <f>H336/H339-1</f>
        <v>9.0000000000000524E-2</v>
      </c>
      <c r="I340" s="348">
        <f>I336/I339-1</f>
        <v>7.0000000000000062E-2</v>
      </c>
    </row>
    <row r="363" spans="1:1" x14ac:dyDescent="0.25">
      <c r="A363" s="2"/>
    </row>
  </sheetData>
  <sheetProtection sheet="1" objects="1" scenarios="1" autoFilter="0"/>
  <autoFilter ref="A4:BE280"/>
  <customSheetViews>
    <customSheetView guid="{B038629F-75D1-4D4A-9132-D631B674B7E0}" scale="70" showGridLines="0" showAutoFilter="1">
      <selection activeCell="T9" sqref="T9"/>
      <pageMargins left="0.7" right="0.7" top="0.75" bottom="0.75" header="0.3" footer="0.3"/>
      <pageSetup paperSize="9" orientation="portrait" verticalDpi="0" r:id="rId1"/>
      <autoFilter ref="A4:BE280"/>
    </customSheetView>
    <customSheetView guid="{96F043BD-1BE6-4D4E-8101-802957D65524}" scale="70" showGridLines="0" showAutoFilter="1">
      <selection activeCell="T9" sqref="T9"/>
      <pageMargins left="0.7" right="0.7" top="0.75" bottom="0.75" header="0.3" footer="0.3"/>
      <pageSetup paperSize="9" orientation="portrait" verticalDpi="0" r:id="rId2"/>
      <autoFilter ref="A4:BE280"/>
    </customSheetView>
    <customSheetView guid="{0D168901-DEF3-4D3F-8923-D1C5B5F738B1}" scale="70" showGridLines="0" showAutoFilter="1">
      <selection activeCell="T9" sqref="T9"/>
      <pageMargins left="0.7" right="0.7" top="0.75" bottom="0.75" header="0.3" footer="0.3"/>
      <pageSetup paperSize="9" orientation="portrait" verticalDpi="0" r:id="rId3"/>
      <autoFilter ref="A4:BE280"/>
    </customSheetView>
    <customSheetView guid="{3531DA0C-5E44-442B-9968-126ABC5E801F}" scale="70" showGridLines="0" showAutoFilter="1" topLeftCell="BB157">
      <selection activeCell="BZ196" sqref="BZ196"/>
      <pageMargins left="0.7" right="0.7" top="0.75" bottom="0.75" header="0.3" footer="0.3"/>
      <pageSetup paperSize="9" orientation="portrait" verticalDpi="0" r:id="rId4"/>
      <autoFilter ref="A4:BE280"/>
    </customSheetView>
    <customSheetView guid="{4CC93E45-CC11-461C-9D96-846EC7ADD472}" scale="70" showGridLines="0" showAutoFilter="1">
      <selection activeCell="Z6" sqref="Z6"/>
      <pageMargins left="0.7" right="0.7" top="0.75" bottom="0.75" header="0.3" footer="0.3"/>
      <pageSetup paperSize="9" orientation="portrait" verticalDpi="0" r:id="rId5"/>
      <autoFilter ref="A4:BE280"/>
    </customSheetView>
    <customSheetView guid="{077D77F8-DFB9-4D93-A787-F39714334BB8}" scale="70" showGridLines="0" showAutoFilter="1">
      <selection activeCell="Z6" sqref="Z6"/>
      <pageMargins left="0.7" right="0.7" top="0.75" bottom="0.75" header="0.3" footer="0.3"/>
      <pageSetup paperSize="9" orientation="portrait" verticalDpi="0" r:id="rId6"/>
      <autoFilter ref="A4:BE280"/>
    </customSheetView>
    <customSheetView guid="{9C8D5EF5-94C4-42FF-AC3B-E1FA4D5C2A16}" scale="70" showGridLines="0" showAutoFilter="1">
      <selection activeCell="Z6" sqref="Z6"/>
      <pageMargins left="0.7" right="0.7" top="0.75" bottom="0.75" header="0.3" footer="0.3"/>
      <pageSetup paperSize="9" orientation="portrait" verticalDpi="0" r:id="rId7"/>
      <autoFilter ref="A4:BE280"/>
    </customSheetView>
    <customSheetView guid="{B4230620-532D-4005-822F-6A355BCF0DE2}" scale="70" showGridLines="0" showAutoFilter="1">
      <selection activeCell="L9" sqref="L9"/>
      <pageMargins left="0.7" right="0.7" top="0.75" bottom="0.75" header="0.3" footer="0.3"/>
      <pageSetup paperSize="9" orientation="portrait" verticalDpi="0" r:id="rId8"/>
      <autoFilter ref="A4:BE280"/>
    </customSheetView>
    <customSheetView guid="{B5AA0A6A-1845-4241-B904-31DAD276739C}" scale="70" showGridLines="0" showAutoFilter="1">
      <selection activeCell="T10" sqref="T10"/>
      <pageMargins left="0.7" right="0.7" top="0.75" bottom="0.75" header="0.3" footer="0.3"/>
      <pageSetup paperSize="9" orientation="portrait" verticalDpi="0" r:id="rId9"/>
      <autoFilter ref="A4:BE280"/>
    </customSheetView>
    <customSheetView guid="{D2E30A99-0DD0-4B06-926D-81345FCEE57E}" scale="70" showGridLines="0" showAutoFilter="1">
      <selection activeCell="D336" sqref="D336"/>
      <pageMargins left="0.7" right="0.7" top="0.75" bottom="0.75" header="0.3" footer="0.3"/>
      <pageSetup paperSize="9" orientation="portrait" verticalDpi="0" r:id="rId10"/>
      <autoFilter ref="A4:BE280"/>
    </customSheetView>
    <customSheetView guid="{899E9B61-6C24-4B5C-BA24-B8A222FCE07F}" scale="70" showGridLines="0" showAutoFilter="1">
      <selection activeCell="T10" sqref="T10"/>
      <pageMargins left="0.7" right="0.7" top="0.75" bottom="0.75" header="0.3" footer="0.3"/>
      <pageSetup paperSize="9" orientation="portrait" verticalDpi="0" r:id="rId11"/>
      <autoFilter ref="A4:BE280"/>
    </customSheetView>
    <customSheetView guid="{0EA3E08D-996C-413C-BAF7-5971FE977197}" scale="70" showGridLines="0" showAutoFilter="1" topLeftCell="A91">
      <selection activeCell="T13" sqref="T13"/>
      <pageMargins left="0.7" right="0.7" top="0.75" bottom="0.75" header="0.3" footer="0.3"/>
      <pageSetup paperSize="9" orientation="portrait" verticalDpi="0" r:id="rId12"/>
      <autoFilter ref="A4:BE280"/>
    </customSheetView>
    <customSheetView guid="{BD4D0C57-9988-49ED-8A11-7B0058250805}" scale="70" showGridLines="0" showAutoFilter="1">
      <selection activeCell="Z6" sqref="Z6"/>
      <pageMargins left="0.7" right="0.7" top="0.75" bottom="0.75" header="0.3" footer="0.3"/>
      <pageSetup paperSize="9" orientation="portrait" verticalDpi="0" r:id="rId13"/>
      <autoFilter ref="A4:BE280"/>
    </customSheetView>
    <customSheetView guid="{799FB1AD-6D65-4A38-9AFF-393F15CB7906}" scale="70" showGridLines="0" showAutoFilter="1">
      <selection activeCell="Z6" sqref="Z6"/>
      <pageMargins left="0.7" right="0.7" top="0.75" bottom="0.75" header="0.3" footer="0.3"/>
      <pageSetup paperSize="9" orientation="portrait" verticalDpi="0" r:id="rId14"/>
      <autoFilter ref="A4:BE280"/>
    </customSheetView>
    <customSheetView guid="{FC9F6B0A-3568-4EFA-8B0D-62B408FC1FDC}" scale="70" showGridLines="0" showAutoFilter="1">
      <selection activeCell="Z6" sqref="Z6"/>
      <pageMargins left="0.7" right="0.7" top="0.75" bottom="0.75" header="0.3" footer="0.3"/>
      <pageSetup paperSize="9" orientation="portrait" verticalDpi="0" r:id="rId15"/>
      <autoFilter ref="A4:BE280"/>
    </customSheetView>
    <customSheetView guid="{5603AEE5-BB36-4F81-B5CE-1A7A5BB094E7}" scale="70" showGridLines="0" showAutoFilter="1" topLeftCell="BB157">
      <selection activeCell="BZ196" sqref="BZ196"/>
      <pageMargins left="0.7" right="0.7" top="0.75" bottom="0.75" header="0.3" footer="0.3"/>
      <pageSetup paperSize="9" orientation="portrait" verticalDpi="0" r:id="rId16"/>
      <autoFilter ref="A4:BE280"/>
    </customSheetView>
    <customSheetView guid="{7A18F296-95F0-472A-979C-6856D3E263D6}" scale="70" showGridLines="0" showAutoFilter="1" topLeftCell="BB184">
      <selection activeCell="BN203" sqref="BN203"/>
      <pageMargins left="0.7" right="0.7" top="0.75" bottom="0.75" header="0.3" footer="0.3"/>
      <pageSetup paperSize="9" orientation="portrait" verticalDpi="0" r:id="rId17"/>
      <autoFilter ref="A4:BE280"/>
    </customSheetView>
    <customSheetView guid="{73A55384-AAD2-4BD5-98DF-88E894587FE8}" scale="70" showGridLines="0" showAutoFilter="1">
      <selection activeCell="T9" sqref="T9"/>
      <pageMargins left="0.7" right="0.7" top="0.75" bottom="0.75" header="0.3" footer="0.3"/>
      <pageSetup paperSize="9" orientation="portrait" verticalDpi="0" r:id="rId18"/>
      <autoFilter ref="A4:BE280"/>
    </customSheetView>
    <customSheetView guid="{1432EAF2-5E00-4503-997D-0E52B1CDBC29}" scale="70" showGridLines="0" showAutoFilter="1">
      <selection activeCell="T9" sqref="T9"/>
      <pageMargins left="0.7" right="0.7" top="0.75" bottom="0.75" header="0.3" footer="0.3"/>
      <pageSetup paperSize="9" orientation="portrait" verticalDpi="0" r:id="rId19"/>
      <autoFilter ref="A4:BE280"/>
    </customSheetView>
    <customSheetView guid="{9CC8141F-933B-43CC-AAF8-8A3BA7CF55B1}" scale="70" showGridLines="0" showAutoFilter="1">
      <selection activeCell="T9" sqref="T9"/>
      <pageMargins left="0.7" right="0.7" top="0.75" bottom="0.75" header="0.3" footer="0.3"/>
      <pageSetup paperSize="9" orientation="portrait" verticalDpi="0" r:id="rId20"/>
      <autoFilter ref="A4:BE280"/>
    </customSheetView>
  </customSheetViews>
  <pageMargins left="0.7" right="0.7" top="0.75" bottom="0.75" header="0.3" footer="0.3"/>
  <pageSetup paperSize="9" orientation="portrait" verticalDpi="0" r:id="rId2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9:L10"/>
  <sheetViews>
    <sheetView workbookViewId="0">
      <selection activeCell="Q7" sqref="Q7"/>
    </sheetView>
  </sheetViews>
  <sheetFormatPr defaultRowHeight="15" x14ac:dyDescent="0.25"/>
  <cols>
    <col min="9" max="9" width="9.28515625" customWidth="1"/>
    <col min="10" max="10" width="13.85546875" bestFit="1" customWidth="1"/>
    <col min="11" max="11" width="7.28515625" bestFit="1" customWidth="1"/>
    <col min="12" max="12" width="11.85546875" bestFit="1" customWidth="1"/>
  </cols>
  <sheetData>
    <row r="9" spans="9:12" x14ac:dyDescent="0.25">
      <c r="I9" s="345"/>
      <c r="J9" s="345"/>
      <c r="K9" s="345"/>
      <c r="L9" s="345"/>
    </row>
    <row r="10" spans="9:12" x14ac:dyDescent="0.25">
      <c r="I10" s="345"/>
      <c r="J10" s="345"/>
      <c r="K10" s="345"/>
      <c r="L10" s="346"/>
    </row>
  </sheetData>
  <customSheetViews>
    <customSheetView guid="{B038629F-75D1-4D4A-9132-D631B674B7E0}">
      <selection activeCell="Q7" sqref="Q7"/>
      <pageMargins left="0.7" right="0.7" top="0.75" bottom="0.75" header="0.3" footer="0.3"/>
    </customSheetView>
    <customSheetView guid="{96F043BD-1BE6-4D4E-8101-802957D65524}">
      <selection activeCell="Q7" sqref="Q7"/>
      <pageMargins left="0.7" right="0.7" top="0.75" bottom="0.75" header="0.3" footer="0.3"/>
    </customSheetView>
    <customSheetView guid="{0D168901-DEF3-4D3F-8923-D1C5B5F738B1}">
      <selection activeCell="I7" sqref="I7:M16"/>
      <pageMargins left="0.7" right="0.7" top="0.75" bottom="0.75" header="0.3" footer="0.3"/>
    </customSheetView>
    <customSheetView guid="{3531DA0C-5E44-442B-9968-126ABC5E801F}">
      <selection activeCell="I7" sqref="I7:M16"/>
      <pageMargins left="0.7" right="0.7" top="0.75" bottom="0.75" header="0.3" footer="0.3"/>
    </customSheetView>
    <customSheetView guid="{4CC93E45-CC11-461C-9D96-846EC7ADD472}">
      <selection activeCell="I7" sqref="I7:M16"/>
      <pageMargins left="0.7" right="0.7" top="0.75" bottom="0.75" header="0.3" footer="0.3"/>
    </customSheetView>
    <customSheetView guid="{077D77F8-DFB9-4D93-A787-F39714334BB8}">
      <selection activeCell="I7" sqref="I7:M16"/>
      <pageMargins left="0.7" right="0.7" top="0.75" bottom="0.75" header="0.3" footer="0.3"/>
    </customSheetView>
    <customSheetView guid="{9C8D5EF5-94C4-42FF-AC3B-E1FA4D5C2A16}">
      <selection activeCell="I7" sqref="I7:M16"/>
      <pageMargins left="0.7" right="0.7" top="0.75" bottom="0.75" header="0.3" footer="0.3"/>
    </customSheetView>
    <customSheetView guid="{B4230620-532D-4005-822F-6A355BCF0DE2}">
      <selection activeCell="I7" sqref="I7:M16"/>
      <pageMargins left="0.7" right="0.7" top="0.75" bottom="0.75" header="0.3" footer="0.3"/>
    </customSheetView>
    <customSheetView guid="{0EA3E08D-996C-413C-BAF7-5971FE977197}">
      <selection activeCell="I7" sqref="I7:M16"/>
      <pageMargins left="0.7" right="0.7" top="0.75" bottom="0.75" header="0.3" footer="0.3"/>
    </customSheetView>
    <customSheetView guid="{BD4D0C57-9988-49ED-8A11-7B0058250805}">
      <selection activeCell="I7" sqref="I7:M16"/>
      <pageMargins left="0.7" right="0.7" top="0.75" bottom="0.75" header="0.3" footer="0.3"/>
    </customSheetView>
    <customSheetView guid="{799FB1AD-6D65-4A38-9AFF-393F15CB7906}">
      <selection activeCell="I7" sqref="I7:M16"/>
      <pageMargins left="0.7" right="0.7" top="0.75" bottom="0.75" header="0.3" footer="0.3"/>
    </customSheetView>
    <customSheetView guid="{FC9F6B0A-3568-4EFA-8B0D-62B408FC1FDC}">
      <selection activeCell="I7" sqref="I7:M16"/>
      <pageMargins left="0.7" right="0.7" top="0.75" bottom="0.75" header="0.3" footer="0.3"/>
    </customSheetView>
    <customSheetView guid="{5603AEE5-BB36-4F81-B5CE-1A7A5BB094E7}">
      <selection activeCell="I7" sqref="I7:M16"/>
      <pageMargins left="0.7" right="0.7" top="0.75" bottom="0.75" header="0.3" footer="0.3"/>
    </customSheetView>
    <customSheetView guid="{7A18F296-95F0-472A-979C-6856D3E263D6}">
      <selection activeCell="I7" sqref="I7:M16"/>
      <pageMargins left="0.7" right="0.7" top="0.75" bottom="0.75" header="0.3" footer="0.3"/>
    </customSheetView>
    <customSheetView guid="{73A55384-AAD2-4BD5-98DF-88E894587FE8}">
      <selection activeCell="I7" sqref="I7:M16"/>
      <pageMargins left="0.7" right="0.7" top="0.75" bottom="0.75" header="0.3" footer="0.3"/>
    </customSheetView>
    <customSheetView guid="{1432EAF2-5E00-4503-997D-0E52B1CDBC29}">
      <selection activeCell="I7" sqref="I7:M16"/>
      <pageMargins left="0.7" right="0.7" top="0.75" bottom="0.75" header="0.3" footer="0.3"/>
    </customSheetView>
    <customSheetView guid="{9CC8141F-933B-43CC-AAF8-8A3BA7CF55B1}">
      <selection activeCell="I7" sqref="I7:M16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</vt:i4>
      </vt:variant>
    </vt:vector>
  </HeadingPairs>
  <TitlesOfParts>
    <vt:vector size="15" baseType="lpstr">
      <vt:lpstr>Measured TV opt-pt</vt:lpstr>
      <vt:lpstr>Measured TV</vt:lpstr>
      <vt:lpstr>Mecra Kırılımı</vt:lpstr>
      <vt:lpstr>Client Totals</vt:lpstr>
      <vt:lpstr>Conversion</vt:lpstr>
      <vt:lpstr>TV Measured Projects-ozel kusak</vt:lpstr>
      <vt:lpstr>TV Measured ADV+Entegrasyon etc</vt:lpstr>
      <vt:lpstr>TV Non Mea Projects</vt:lpstr>
      <vt:lpstr>Sheet1</vt:lpstr>
      <vt:lpstr>CPP Detay Tum Ay</vt:lpstr>
      <vt:lpstr>CPP Detay (düşük)</vt:lpstr>
      <vt:lpstr>CPP Detay (yüksek)</vt:lpstr>
      <vt:lpstr>Sheet2</vt:lpstr>
      <vt:lpstr>budget_aylar_pt</vt:lpstr>
      <vt:lpstr>butget_aylar_opt</vt:lpstr>
    </vt:vector>
  </TitlesOfParts>
  <Company>GroupM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Candas Ucgun</dc:creator>
  <cp:lastModifiedBy>hasan.yogurtcu</cp:lastModifiedBy>
  <cp:lastPrinted>2012-02-01T09:01:38Z</cp:lastPrinted>
  <dcterms:created xsi:type="dcterms:W3CDTF">2011-12-19T11:56:03Z</dcterms:created>
  <dcterms:modified xsi:type="dcterms:W3CDTF">2015-10-05T19:20:17Z</dcterms:modified>
</cp:coreProperties>
</file>